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danpost/medicaid_project/data/raw/"/>
    </mc:Choice>
  </mc:AlternateContent>
  <xr:revisionPtr revIDLastSave="0" documentId="13_ncr:1_{635CF2B5-3C13-2842-9CC4-3741F4895C7C}" xr6:coauthVersionLast="47" xr6:coauthVersionMax="47" xr10:uidLastSave="{00000000-0000-0000-0000-000000000000}"/>
  <bookViews>
    <workbookView xWindow="0" yWindow="760" windowWidth="30240" windowHeight="17520" tabRatio="944" activeTab="2" xr2:uid="{00000000-000D-0000-FFFF-FFFF00000000}"/>
  </bookViews>
  <sheets>
    <sheet name="Copyright" sheetId="31" r:id="rId1"/>
    <sheet name="State" sheetId="1" r:id="rId2"/>
    <sheet name="County" sheetId="2" r:id="rId3"/>
    <sheet name="Town" sheetId="3" r:id="rId4"/>
    <sheet name="Ballots" sheetId="14" r:id="rId5"/>
    <sheet name="Notes" sheetId="15" r:id="rId6"/>
    <sheet name="Candidates" sheetId="13" r:id="rId7"/>
    <sheet name="Data Sources" sheetId="16" r:id="rId8"/>
    <sheet name="Update Log" sheetId="32" r:id="rId9"/>
  </sheets>
  <definedNames>
    <definedName name="_xlnm._FilterDatabase" localSheetId="4" hidden="1">Ballots!$A$11:$BY$62</definedName>
    <definedName name="_xlnm._FilterDatabase" localSheetId="7" hidden="1">'Data Sources'!$A$1:$BY$54</definedName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830" i="2" l="1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1541" i="2"/>
  <c r="W667" i="2"/>
  <c r="R1" i="2"/>
  <c r="T1" i="2"/>
  <c r="U1" i="2"/>
  <c r="T422" i="2"/>
  <c r="U422" i="2"/>
  <c r="T423" i="2"/>
  <c r="U423" i="2"/>
  <c r="T424" i="2"/>
  <c r="U424" i="2"/>
  <c r="T425" i="2"/>
  <c r="U425" i="2"/>
  <c r="T426" i="2"/>
  <c r="U426" i="2"/>
  <c r="T427" i="2"/>
  <c r="U427" i="2"/>
  <c r="T428" i="2"/>
  <c r="U428" i="2"/>
  <c r="T429" i="2"/>
  <c r="U429" i="2"/>
  <c r="T430" i="2"/>
  <c r="U430" i="2"/>
  <c r="T431" i="2"/>
  <c r="U431" i="2"/>
  <c r="T432" i="2"/>
  <c r="U432" i="2"/>
  <c r="T433" i="2"/>
  <c r="U433" i="2"/>
  <c r="T434" i="2"/>
  <c r="U434" i="2"/>
  <c r="T435" i="2"/>
  <c r="U435" i="2"/>
  <c r="T436" i="2"/>
  <c r="U436" i="2"/>
  <c r="T437" i="2"/>
  <c r="U437" i="2"/>
  <c r="T438" i="2"/>
  <c r="U438" i="2"/>
  <c r="T439" i="2"/>
  <c r="U439" i="2"/>
  <c r="T440" i="2"/>
  <c r="U440" i="2"/>
  <c r="T441" i="2"/>
  <c r="U441" i="2"/>
  <c r="T442" i="2"/>
  <c r="U442" i="2"/>
  <c r="T443" i="2"/>
  <c r="U443" i="2"/>
  <c r="T444" i="2"/>
  <c r="U444" i="2"/>
  <c r="T445" i="2"/>
  <c r="U445" i="2"/>
  <c r="T446" i="2"/>
  <c r="U446" i="2"/>
  <c r="T447" i="2"/>
  <c r="U447" i="2"/>
  <c r="T448" i="2"/>
  <c r="U448" i="2"/>
  <c r="T449" i="2"/>
  <c r="U449" i="2"/>
  <c r="T450" i="2"/>
  <c r="U450" i="2"/>
  <c r="T451" i="2"/>
  <c r="U451" i="2"/>
  <c r="T452" i="2"/>
  <c r="U452" i="2"/>
  <c r="T453" i="2"/>
  <c r="U453" i="2"/>
  <c r="T454" i="2"/>
  <c r="U454" i="2"/>
  <c r="T455" i="2"/>
  <c r="U455" i="2"/>
  <c r="T456" i="2"/>
  <c r="U456" i="2"/>
  <c r="T457" i="2"/>
  <c r="U457" i="2"/>
  <c r="T458" i="2"/>
  <c r="U458" i="2"/>
  <c r="T459" i="2"/>
  <c r="U459" i="2"/>
  <c r="T460" i="2"/>
  <c r="U460" i="2"/>
  <c r="T461" i="2"/>
  <c r="U461" i="2"/>
  <c r="T462" i="2"/>
  <c r="U462" i="2"/>
  <c r="T463" i="2"/>
  <c r="U463" i="2"/>
  <c r="T464" i="2"/>
  <c r="U464" i="2"/>
  <c r="T465" i="2"/>
  <c r="U465" i="2"/>
  <c r="T466" i="2"/>
  <c r="U466" i="2"/>
  <c r="T467" i="2"/>
  <c r="U467" i="2"/>
  <c r="T468" i="2"/>
  <c r="U468" i="2"/>
  <c r="T469" i="2"/>
  <c r="U469" i="2"/>
  <c r="T470" i="2"/>
  <c r="U470" i="2"/>
  <c r="T471" i="2"/>
  <c r="U471" i="2"/>
  <c r="T472" i="2"/>
  <c r="U472" i="2"/>
  <c r="T473" i="2"/>
  <c r="U473" i="2"/>
  <c r="T474" i="2"/>
  <c r="U474" i="2"/>
  <c r="T475" i="2"/>
  <c r="U475" i="2"/>
  <c r="T476" i="2"/>
  <c r="U476" i="2"/>
  <c r="T477" i="2"/>
  <c r="U477" i="2"/>
  <c r="T478" i="2"/>
  <c r="U478" i="2"/>
  <c r="T479" i="2"/>
  <c r="U479" i="2"/>
  <c r="T480" i="2"/>
  <c r="U480" i="2"/>
  <c r="T481" i="2"/>
  <c r="U481" i="2"/>
  <c r="T482" i="2"/>
  <c r="U482" i="2"/>
  <c r="T483" i="2"/>
  <c r="U483" i="2"/>
  <c r="T484" i="2"/>
  <c r="U484" i="2"/>
  <c r="T485" i="2"/>
  <c r="U485" i="2"/>
  <c r="T486" i="2"/>
  <c r="U486" i="2"/>
  <c r="T487" i="2"/>
  <c r="U487" i="2"/>
  <c r="T488" i="2"/>
  <c r="U488" i="2"/>
  <c r="T489" i="2"/>
  <c r="U489" i="2"/>
  <c r="T490" i="2"/>
  <c r="U490" i="2"/>
  <c r="T491" i="2"/>
  <c r="U491" i="2"/>
  <c r="T492" i="2"/>
  <c r="U492" i="2"/>
  <c r="T493" i="2"/>
  <c r="U493" i="2"/>
  <c r="T494" i="2"/>
  <c r="U494" i="2"/>
  <c r="T495" i="2"/>
  <c r="U495" i="2"/>
  <c r="T496" i="2"/>
  <c r="U496" i="2"/>
  <c r="T497" i="2"/>
  <c r="U497" i="2"/>
  <c r="T498" i="2"/>
  <c r="U498" i="2"/>
  <c r="T499" i="2"/>
  <c r="U499" i="2"/>
  <c r="T500" i="2"/>
  <c r="U500" i="2"/>
  <c r="T501" i="2"/>
  <c r="U501" i="2"/>
  <c r="T502" i="2"/>
  <c r="U502" i="2"/>
  <c r="T503" i="2"/>
  <c r="U503" i="2"/>
  <c r="T504" i="2"/>
  <c r="U504" i="2"/>
  <c r="T505" i="2"/>
  <c r="U505" i="2"/>
  <c r="T506" i="2"/>
  <c r="U506" i="2"/>
  <c r="T507" i="2"/>
  <c r="U507" i="2"/>
  <c r="T508" i="2"/>
  <c r="U508" i="2"/>
  <c r="T509" i="2"/>
  <c r="U509" i="2"/>
  <c r="T510" i="2"/>
  <c r="U510" i="2"/>
  <c r="T511" i="2"/>
  <c r="U511" i="2"/>
  <c r="T512" i="2"/>
  <c r="U512" i="2"/>
  <c r="T513" i="2"/>
  <c r="U513" i="2"/>
  <c r="T514" i="2"/>
  <c r="U514" i="2"/>
  <c r="T515" i="2"/>
  <c r="U515" i="2"/>
  <c r="T516" i="2"/>
  <c r="U516" i="2"/>
  <c r="T517" i="2"/>
  <c r="U517" i="2"/>
  <c r="T518" i="2"/>
  <c r="U518" i="2"/>
  <c r="T519" i="2"/>
  <c r="U519" i="2"/>
  <c r="T520" i="2"/>
  <c r="U520" i="2"/>
  <c r="T521" i="2"/>
  <c r="U521" i="2"/>
  <c r="T522" i="2"/>
  <c r="U522" i="2"/>
  <c r="T523" i="2"/>
  <c r="U523" i="2"/>
  <c r="T524" i="2"/>
  <c r="U524" i="2"/>
  <c r="T525" i="2"/>
  <c r="U525" i="2"/>
  <c r="T526" i="2"/>
  <c r="U526" i="2"/>
  <c r="T527" i="2"/>
  <c r="U527" i="2"/>
  <c r="T528" i="2"/>
  <c r="U528" i="2"/>
  <c r="T529" i="2"/>
  <c r="U529" i="2"/>
  <c r="T530" i="2"/>
  <c r="U530" i="2"/>
  <c r="T531" i="2"/>
  <c r="U531" i="2"/>
  <c r="T532" i="2"/>
  <c r="U532" i="2"/>
  <c r="T533" i="2"/>
  <c r="U533" i="2"/>
  <c r="T534" i="2"/>
  <c r="U534" i="2"/>
  <c r="T535" i="2"/>
  <c r="U535" i="2"/>
  <c r="T536" i="2"/>
  <c r="U536" i="2"/>
  <c r="T537" i="2"/>
  <c r="U537" i="2"/>
  <c r="T538" i="2"/>
  <c r="U538" i="2"/>
  <c r="T539" i="2"/>
  <c r="U539" i="2"/>
  <c r="T540" i="2"/>
  <c r="U540" i="2"/>
  <c r="T541" i="2"/>
  <c r="U541" i="2"/>
  <c r="T542" i="2"/>
  <c r="U542" i="2"/>
  <c r="T543" i="2"/>
  <c r="U543" i="2"/>
  <c r="T544" i="2"/>
  <c r="U544" i="2"/>
  <c r="T545" i="2"/>
  <c r="U545" i="2"/>
  <c r="T546" i="2"/>
  <c r="U546" i="2"/>
  <c r="T547" i="2"/>
  <c r="U547" i="2"/>
  <c r="T548" i="2"/>
  <c r="U548" i="2"/>
  <c r="T549" i="2"/>
  <c r="U549" i="2"/>
  <c r="T550" i="2"/>
  <c r="U550" i="2"/>
  <c r="T551" i="2"/>
  <c r="U551" i="2"/>
  <c r="T552" i="2"/>
  <c r="U552" i="2"/>
  <c r="T553" i="2"/>
  <c r="U553" i="2"/>
  <c r="T554" i="2"/>
  <c r="U554" i="2"/>
  <c r="T555" i="2"/>
  <c r="U555" i="2"/>
  <c r="T556" i="2"/>
  <c r="U556" i="2"/>
  <c r="T557" i="2"/>
  <c r="U557" i="2"/>
  <c r="T558" i="2"/>
  <c r="U558" i="2"/>
  <c r="T559" i="2"/>
  <c r="U559" i="2"/>
  <c r="T560" i="2"/>
  <c r="U560" i="2"/>
  <c r="T561" i="2"/>
  <c r="U561" i="2"/>
  <c r="T562" i="2"/>
  <c r="U562" i="2"/>
  <c r="T563" i="2"/>
  <c r="U563" i="2"/>
  <c r="T564" i="2"/>
  <c r="U564" i="2"/>
  <c r="T565" i="2"/>
  <c r="U565" i="2"/>
  <c r="T566" i="2"/>
  <c r="U566" i="2"/>
  <c r="T567" i="2"/>
  <c r="U567" i="2"/>
  <c r="T568" i="2"/>
  <c r="U568" i="2"/>
  <c r="T569" i="2"/>
  <c r="U569" i="2"/>
  <c r="T570" i="2"/>
  <c r="U570" i="2"/>
  <c r="T571" i="2"/>
  <c r="U571" i="2"/>
  <c r="T572" i="2"/>
  <c r="U572" i="2"/>
  <c r="T573" i="2"/>
  <c r="U573" i="2"/>
  <c r="T574" i="2"/>
  <c r="U574" i="2"/>
  <c r="T575" i="2"/>
  <c r="U575" i="2"/>
  <c r="T576" i="2"/>
  <c r="U576" i="2"/>
  <c r="T577" i="2"/>
  <c r="U577" i="2"/>
  <c r="T578" i="2"/>
  <c r="U578" i="2"/>
  <c r="T579" i="2"/>
  <c r="U579" i="2"/>
  <c r="T580" i="2"/>
  <c r="U580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3308" i="2"/>
  <c r="T3308" i="2"/>
  <c r="U3308" i="2"/>
  <c r="R3309" i="2"/>
  <c r="T3309" i="2"/>
  <c r="U3309" i="2"/>
  <c r="R3310" i="2"/>
  <c r="T3310" i="2"/>
  <c r="U3310" i="2"/>
  <c r="R3311" i="2"/>
  <c r="T3311" i="2"/>
  <c r="U3311" i="2"/>
  <c r="R3312" i="2"/>
  <c r="T3312" i="2"/>
  <c r="U3312" i="2"/>
  <c r="R3313" i="2"/>
  <c r="T3313" i="2"/>
  <c r="U3313" i="2"/>
  <c r="R3314" i="2"/>
  <c r="T3314" i="2"/>
  <c r="U3314" i="2"/>
  <c r="R3315" i="2"/>
  <c r="T3315" i="2"/>
  <c r="U3315" i="2"/>
  <c r="R3316" i="2"/>
  <c r="T3316" i="2"/>
  <c r="U3316" i="2"/>
  <c r="U581" i="2" l="1"/>
  <c r="T3317" i="2"/>
  <c r="U3317" i="2"/>
  <c r="R3317" i="2"/>
  <c r="T581" i="2"/>
  <c r="R2216" i="2"/>
  <c r="W637" i="2"/>
  <c r="W638" i="2"/>
  <c r="W639" i="2"/>
  <c r="W640" i="2"/>
  <c r="W642" i="2"/>
  <c r="W643" i="2"/>
  <c r="W645" i="2"/>
  <c r="W646" i="2"/>
  <c r="W647" i="2"/>
  <c r="W649" i="2"/>
  <c r="W650" i="2"/>
  <c r="W651" i="2"/>
  <c r="W652" i="2"/>
  <c r="W654" i="2"/>
  <c r="W656" i="2"/>
  <c r="W657" i="2"/>
  <c r="W658" i="2"/>
  <c r="W663" i="2"/>
  <c r="W664" i="2"/>
  <c r="W665" i="2"/>
  <c r="W668" i="2"/>
  <c r="W669" i="2"/>
  <c r="W670" i="2"/>
  <c r="W673" i="2"/>
  <c r="W674" i="2"/>
  <c r="W678" i="2"/>
  <c r="W683" i="2"/>
  <c r="W686" i="2"/>
  <c r="W687" i="2"/>
  <c r="W688" i="2"/>
  <c r="W689" i="2"/>
  <c r="W692" i="2"/>
  <c r="BW692" i="2" s="1"/>
  <c r="W697" i="2"/>
  <c r="W698" i="2"/>
  <c r="W702" i="2"/>
  <c r="W703" i="2"/>
  <c r="W704" i="2"/>
  <c r="W705" i="2"/>
  <c r="W707" i="2"/>
  <c r="W708" i="2"/>
  <c r="W710" i="2"/>
  <c r="W712" i="2"/>
  <c r="W714" i="2"/>
  <c r="W717" i="2"/>
  <c r="W718" i="2"/>
  <c r="W720" i="2"/>
  <c r="W721" i="2"/>
  <c r="W723" i="2"/>
  <c r="W724" i="2"/>
  <c r="W726" i="2"/>
  <c r="W727" i="2"/>
  <c r="W728" i="2"/>
  <c r="W731" i="2"/>
  <c r="W732" i="2"/>
  <c r="CE691" i="2"/>
  <c r="CF691" i="2"/>
  <c r="CE676" i="2"/>
  <c r="CF682" i="2"/>
  <c r="CE682" i="2"/>
  <c r="CE685" i="2"/>
  <c r="CE734" i="2"/>
  <c r="CF733" i="2"/>
  <c r="CF680" i="2"/>
  <c r="CF679" i="2"/>
  <c r="CE679" i="2"/>
  <c r="CF716" i="2"/>
  <c r="CE716" i="2"/>
  <c r="CI2216" i="2"/>
  <c r="CE2214" i="2"/>
  <c r="CE2210" i="2"/>
  <c r="CE2208" i="2"/>
  <c r="CE2206" i="2"/>
  <c r="CE2202" i="2"/>
  <c r="CE2198" i="2"/>
  <c r="CE2196" i="2"/>
  <c r="CE2192" i="2"/>
  <c r="CE2191" i="2"/>
  <c r="CE2190" i="2"/>
  <c r="CE2187" i="2"/>
  <c r="CE2186" i="2"/>
  <c r="CE2185" i="2"/>
  <c r="CE2184" i="2"/>
  <c r="CE2181" i="2"/>
  <c r="CE2179" i="2"/>
  <c r="CE2177" i="2"/>
  <c r="CE2176" i="2"/>
  <c r="CE2174" i="2"/>
  <c r="CE2173" i="2"/>
  <c r="CF2158" i="2"/>
  <c r="CE2156" i="2"/>
  <c r="CE2155" i="2"/>
  <c r="CF2153" i="2"/>
  <c r="CE2152" i="2"/>
  <c r="CE2151" i="2"/>
  <c r="CE2149" i="2"/>
  <c r="CF2148" i="2"/>
  <c r="CE2148" i="2"/>
  <c r="CE2137" i="2"/>
  <c r="CF2136" i="2"/>
  <c r="CF2216" i="2" s="1"/>
  <c r="CE2136" i="2"/>
  <c r="CE2134" i="2"/>
  <c r="CE2133" i="2"/>
  <c r="CE2132" i="2"/>
  <c r="CE2129" i="2"/>
  <c r="CE2216" i="2" s="1"/>
  <c r="CE2637" i="2"/>
  <c r="CE2738" i="2"/>
  <c r="CE2814" i="2"/>
  <c r="CE2828" i="2"/>
  <c r="CE2734" i="2"/>
  <c r="CF666" i="2"/>
  <c r="CE666" i="2"/>
  <c r="CE534" i="2"/>
  <c r="CE515" i="2"/>
  <c r="CE2377" i="2"/>
  <c r="CE2365" i="2"/>
  <c r="BC3317" i="2" l="1"/>
  <c r="BC3316" i="2"/>
  <c r="BC3315" i="2"/>
  <c r="BC3314" i="2"/>
  <c r="BC3313" i="2"/>
  <c r="BC3312" i="2"/>
  <c r="BC3311" i="2"/>
  <c r="BC3310" i="2"/>
  <c r="BC3309" i="2"/>
  <c r="BC3308" i="2"/>
  <c r="BN687" i="3"/>
  <c r="BM687" i="3"/>
  <c r="BJ687" i="3"/>
  <c r="BA687" i="3"/>
  <c r="BN686" i="3"/>
  <c r="BM686" i="3"/>
  <c r="BJ686" i="3"/>
  <c r="BA686" i="3"/>
  <c r="BN685" i="3"/>
  <c r="BM685" i="3"/>
  <c r="BJ685" i="3"/>
  <c r="BA685" i="3"/>
  <c r="BN684" i="3"/>
  <c r="BM684" i="3"/>
  <c r="BJ684" i="3"/>
  <c r="BA684" i="3"/>
  <c r="BN683" i="3"/>
  <c r="BM683" i="3"/>
  <c r="BJ683" i="3"/>
  <c r="BA683" i="3"/>
  <c r="BN682" i="3"/>
  <c r="BM682" i="3"/>
  <c r="BJ682" i="3"/>
  <c r="BA682" i="3"/>
  <c r="BN681" i="3"/>
  <c r="BM681" i="3"/>
  <c r="BJ681" i="3"/>
  <c r="BA681" i="3"/>
  <c r="BN680" i="3"/>
  <c r="BM680" i="3"/>
  <c r="BJ680" i="3"/>
  <c r="BA680" i="3"/>
  <c r="BN679" i="3"/>
  <c r="BM679" i="3"/>
  <c r="BJ679" i="3"/>
  <c r="BA679" i="3"/>
  <c r="BN678" i="3"/>
  <c r="BM678" i="3"/>
  <c r="BJ678" i="3"/>
  <c r="BA678" i="3"/>
  <c r="BN677" i="3"/>
  <c r="BM677" i="3"/>
  <c r="BJ677" i="3"/>
  <c r="BA677" i="3"/>
  <c r="BN676" i="3"/>
  <c r="BM676" i="3"/>
  <c r="BJ676" i="3"/>
  <c r="BA676" i="3"/>
  <c r="BN675" i="3"/>
  <c r="BM675" i="3"/>
  <c r="BJ675" i="3"/>
  <c r="BA675" i="3"/>
  <c r="BN674" i="3"/>
  <c r="BM674" i="3"/>
  <c r="BJ674" i="3"/>
  <c r="BA674" i="3"/>
  <c r="BN673" i="3"/>
  <c r="BM673" i="3"/>
  <c r="BJ673" i="3"/>
  <c r="BA673" i="3"/>
  <c r="BN672" i="3"/>
  <c r="BM672" i="3"/>
  <c r="BJ672" i="3"/>
  <c r="BA672" i="3"/>
  <c r="BN671" i="3"/>
  <c r="BM671" i="3"/>
  <c r="BJ671" i="3"/>
  <c r="BA671" i="3"/>
  <c r="BN670" i="3"/>
  <c r="BM670" i="3"/>
  <c r="BJ670" i="3"/>
  <c r="BA670" i="3"/>
  <c r="BN669" i="3"/>
  <c r="BM669" i="3"/>
  <c r="BJ669" i="3"/>
  <c r="BA669" i="3"/>
  <c r="BN668" i="3"/>
  <c r="BM668" i="3"/>
  <c r="BJ668" i="3"/>
  <c r="BA668" i="3"/>
  <c r="BN667" i="3"/>
  <c r="BM667" i="3"/>
  <c r="BJ667" i="3"/>
  <c r="BA667" i="3"/>
  <c r="BN666" i="3"/>
  <c r="BM666" i="3"/>
  <c r="BJ666" i="3"/>
  <c r="BA666" i="3"/>
  <c r="BN665" i="3"/>
  <c r="BM665" i="3"/>
  <c r="BJ665" i="3"/>
  <c r="BA665" i="3"/>
  <c r="BN664" i="3"/>
  <c r="BM664" i="3"/>
  <c r="BJ664" i="3"/>
  <c r="BA664" i="3"/>
  <c r="BN663" i="3"/>
  <c r="BM663" i="3"/>
  <c r="BJ663" i="3"/>
  <c r="BA663" i="3"/>
  <c r="BN662" i="3"/>
  <c r="BM662" i="3"/>
  <c r="BJ662" i="3"/>
  <c r="BA662" i="3"/>
  <c r="BN661" i="3"/>
  <c r="BM661" i="3"/>
  <c r="BJ661" i="3"/>
  <c r="BA661" i="3"/>
  <c r="BN660" i="3"/>
  <c r="BM660" i="3"/>
  <c r="BJ660" i="3"/>
  <c r="BA660" i="3"/>
  <c r="BN659" i="3"/>
  <c r="BM659" i="3"/>
  <c r="BJ659" i="3"/>
  <c r="BA659" i="3"/>
  <c r="BN658" i="3"/>
  <c r="BM658" i="3"/>
  <c r="BJ658" i="3"/>
  <c r="BA658" i="3"/>
  <c r="BN657" i="3"/>
  <c r="BM657" i="3"/>
  <c r="BJ657" i="3"/>
  <c r="BA657" i="3"/>
  <c r="BN656" i="3"/>
  <c r="BM656" i="3"/>
  <c r="BJ656" i="3"/>
  <c r="BA656" i="3"/>
  <c r="BN655" i="3"/>
  <c r="BM655" i="3"/>
  <c r="BJ655" i="3"/>
  <c r="BA655" i="3"/>
  <c r="BN654" i="3"/>
  <c r="BM654" i="3"/>
  <c r="BJ654" i="3"/>
  <c r="BA654" i="3"/>
  <c r="BN653" i="3"/>
  <c r="BM653" i="3"/>
  <c r="BJ653" i="3"/>
  <c r="BA653" i="3"/>
  <c r="BN652" i="3"/>
  <c r="BM652" i="3"/>
  <c r="BJ652" i="3"/>
  <c r="BA652" i="3"/>
  <c r="BN651" i="3"/>
  <c r="BM651" i="3"/>
  <c r="BJ651" i="3"/>
  <c r="BA651" i="3"/>
  <c r="BN650" i="3"/>
  <c r="BM650" i="3"/>
  <c r="BJ650" i="3"/>
  <c r="BA650" i="3"/>
  <c r="BN649" i="3"/>
  <c r="BM649" i="3"/>
  <c r="BJ649" i="3"/>
  <c r="BA649" i="3"/>
  <c r="BN648" i="3"/>
  <c r="BM648" i="3"/>
  <c r="BJ648" i="3"/>
  <c r="BA648" i="3"/>
  <c r="BN647" i="3"/>
  <c r="BM647" i="3"/>
  <c r="BJ647" i="3"/>
  <c r="BA647" i="3"/>
  <c r="BN646" i="3"/>
  <c r="BM646" i="3"/>
  <c r="BJ646" i="3"/>
  <c r="BA646" i="3"/>
  <c r="BN645" i="3"/>
  <c r="BM645" i="3"/>
  <c r="BJ645" i="3"/>
  <c r="BA645" i="3"/>
  <c r="BN644" i="3"/>
  <c r="BM644" i="3"/>
  <c r="BJ644" i="3"/>
  <c r="BA644" i="3"/>
  <c r="BN643" i="3"/>
  <c r="BM643" i="3"/>
  <c r="BJ643" i="3"/>
  <c r="BA643" i="3"/>
  <c r="BN642" i="3"/>
  <c r="BM642" i="3"/>
  <c r="BJ642" i="3"/>
  <c r="BA642" i="3"/>
  <c r="BN641" i="3"/>
  <c r="BM641" i="3"/>
  <c r="BJ641" i="3"/>
  <c r="BA641" i="3"/>
  <c r="BN640" i="3"/>
  <c r="BM640" i="3"/>
  <c r="BJ640" i="3"/>
  <c r="BA640" i="3"/>
  <c r="BN639" i="3"/>
  <c r="BM639" i="3"/>
  <c r="BJ639" i="3"/>
  <c r="BA639" i="3"/>
  <c r="BN638" i="3"/>
  <c r="BM638" i="3"/>
  <c r="BJ638" i="3"/>
  <c r="BA638" i="3"/>
  <c r="BN637" i="3"/>
  <c r="BM637" i="3"/>
  <c r="BJ637" i="3"/>
  <c r="BA637" i="3"/>
  <c r="BN636" i="3"/>
  <c r="BM636" i="3"/>
  <c r="BJ636" i="3"/>
  <c r="BA636" i="3"/>
  <c r="BN635" i="3"/>
  <c r="BM635" i="3"/>
  <c r="BJ635" i="3"/>
  <c r="BA635" i="3"/>
  <c r="BN634" i="3"/>
  <c r="BM634" i="3"/>
  <c r="BJ634" i="3"/>
  <c r="BA634" i="3"/>
  <c r="BN633" i="3"/>
  <c r="BM633" i="3"/>
  <c r="BJ633" i="3"/>
  <c r="BA633" i="3"/>
  <c r="BN632" i="3"/>
  <c r="BM632" i="3"/>
  <c r="BJ632" i="3"/>
  <c r="BA632" i="3"/>
  <c r="BN631" i="3"/>
  <c r="BM631" i="3"/>
  <c r="BJ631" i="3"/>
  <c r="BA631" i="3"/>
  <c r="BN630" i="3"/>
  <c r="BM630" i="3"/>
  <c r="BJ630" i="3"/>
  <c r="BA630" i="3"/>
  <c r="BN629" i="3"/>
  <c r="BM629" i="3"/>
  <c r="BJ629" i="3"/>
  <c r="BA629" i="3"/>
  <c r="BN628" i="3"/>
  <c r="BM628" i="3"/>
  <c r="BJ628" i="3"/>
  <c r="BA628" i="3"/>
  <c r="BN627" i="3"/>
  <c r="BM627" i="3"/>
  <c r="BJ627" i="3"/>
  <c r="BA627" i="3"/>
  <c r="BN626" i="3"/>
  <c r="BM626" i="3"/>
  <c r="BJ626" i="3"/>
  <c r="BA626" i="3"/>
  <c r="BN625" i="3"/>
  <c r="BM625" i="3"/>
  <c r="BJ625" i="3"/>
  <c r="BA625" i="3"/>
  <c r="BN624" i="3"/>
  <c r="BM624" i="3"/>
  <c r="BJ624" i="3"/>
  <c r="BA624" i="3"/>
  <c r="BN623" i="3"/>
  <c r="BM623" i="3"/>
  <c r="BJ623" i="3"/>
  <c r="BA623" i="3"/>
  <c r="BN622" i="3"/>
  <c r="BM622" i="3"/>
  <c r="BJ622" i="3"/>
  <c r="BA622" i="3"/>
  <c r="BN621" i="3"/>
  <c r="BM621" i="3"/>
  <c r="BJ621" i="3"/>
  <c r="BA621" i="3"/>
  <c r="BN620" i="3"/>
  <c r="BM620" i="3"/>
  <c r="BJ620" i="3"/>
  <c r="BA620" i="3"/>
  <c r="BN619" i="3"/>
  <c r="BM619" i="3"/>
  <c r="BJ619" i="3"/>
  <c r="BA619" i="3"/>
  <c r="BN618" i="3"/>
  <c r="BM618" i="3"/>
  <c r="BJ618" i="3"/>
  <c r="BA618" i="3"/>
  <c r="BN617" i="3"/>
  <c r="BM617" i="3"/>
  <c r="BJ617" i="3"/>
  <c r="BA617" i="3"/>
  <c r="BN616" i="3"/>
  <c r="BM616" i="3"/>
  <c r="BJ616" i="3"/>
  <c r="BA616" i="3"/>
  <c r="BN615" i="3"/>
  <c r="BM615" i="3"/>
  <c r="BJ615" i="3"/>
  <c r="BA615" i="3"/>
  <c r="BN614" i="3"/>
  <c r="BM614" i="3"/>
  <c r="BJ614" i="3"/>
  <c r="BA614" i="3"/>
  <c r="BN613" i="3"/>
  <c r="BM613" i="3"/>
  <c r="BJ613" i="3"/>
  <c r="BA613" i="3"/>
  <c r="BN612" i="3"/>
  <c r="BM612" i="3"/>
  <c r="BJ612" i="3"/>
  <c r="BA612" i="3"/>
  <c r="BN611" i="3"/>
  <c r="BM611" i="3"/>
  <c r="BJ611" i="3"/>
  <c r="BA611" i="3"/>
  <c r="BN610" i="3"/>
  <c r="BM610" i="3"/>
  <c r="BJ610" i="3"/>
  <c r="BA610" i="3"/>
  <c r="BN609" i="3"/>
  <c r="BM609" i="3"/>
  <c r="BJ609" i="3"/>
  <c r="BA609" i="3"/>
  <c r="BN608" i="3"/>
  <c r="BM608" i="3"/>
  <c r="BJ608" i="3"/>
  <c r="BA608" i="3"/>
  <c r="BN607" i="3"/>
  <c r="BM607" i="3"/>
  <c r="BJ607" i="3"/>
  <c r="BA607" i="3"/>
  <c r="BN606" i="3"/>
  <c r="BM606" i="3"/>
  <c r="BJ606" i="3"/>
  <c r="BA606" i="3"/>
  <c r="BN605" i="3"/>
  <c r="BM605" i="3"/>
  <c r="BJ605" i="3"/>
  <c r="BA605" i="3"/>
  <c r="BN604" i="3"/>
  <c r="BM604" i="3"/>
  <c r="BJ604" i="3"/>
  <c r="BA604" i="3"/>
  <c r="BN603" i="3"/>
  <c r="BM603" i="3"/>
  <c r="BJ603" i="3"/>
  <c r="BA603" i="3"/>
  <c r="BN602" i="3"/>
  <c r="BM602" i="3"/>
  <c r="BJ602" i="3"/>
  <c r="BA602" i="3"/>
  <c r="BN601" i="3"/>
  <c r="BM601" i="3"/>
  <c r="BJ601" i="3"/>
  <c r="BA601" i="3"/>
  <c r="BN600" i="3"/>
  <c r="BM600" i="3"/>
  <c r="BJ600" i="3"/>
  <c r="BA600" i="3"/>
  <c r="BN599" i="3"/>
  <c r="BM599" i="3"/>
  <c r="BJ599" i="3"/>
  <c r="BA599" i="3"/>
  <c r="BN598" i="3"/>
  <c r="BM598" i="3"/>
  <c r="BJ598" i="3"/>
  <c r="BA598" i="3"/>
  <c r="BN597" i="3"/>
  <c r="BM597" i="3"/>
  <c r="BJ597" i="3"/>
  <c r="BA597" i="3"/>
  <c r="BN596" i="3"/>
  <c r="BM596" i="3"/>
  <c r="BJ596" i="3"/>
  <c r="BA596" i="3"/>
  <c r="BN595" i="3"/>
  <c r="BM595" i="3"/>
  <c r="BJ595" i="3"/>
  <c r="BA595" i="3"/>
  <c r="BN594" i="3"/>
  <c r="BM594" i="3"/>
  <c r="BJ594" i="3"/>
  <c r="BA594" i="3"/>
  <c r="BN593" i="3"/>
  <c r="BM593" i="3"/>
  <c r="BJ593" i="3"/>
  <c r="BA593" i="3"/>
  <c r="BN592" i="3"/>
  <c r="BM592" i="3"/>
  <c r="BJ592" i="3"/>
  <c r="BA592" i="3"/>
  <c r="BN591" i="3"/>
  <c r="BM591" i="3"/>
  <c r="BJ591" i="3"/>
  <c r="BA591" i="3"/>
  <c r="BN590" i="3"/>
  <c r="BM590" i="3"/>
  <c r="BJ590" i="3"/>
  <c r="BA590" i="3"/>
  <c r="BN589" i="3"/>
  <c r="BM589" i="3"/>
  <c r="BJ589" i="3"/>
  <c r="BA589" i="3"/>
  <c r="BN588" i="3"/>
  <c r="BM588" i="3"/>
  <c r="BJ588" i="3"/>
  <c r="BA588" i="3"/>
  <c r="BN587" i="3"/>
  <c r="BM587" i="3"/>
  <c r="BJ587" i="3"/>
  <c r="BA587" i="3"/>
  <c r="BN586" i="3"/>
  <c r="BM586" i="3"/>
  <c r="BJ586" i="3"/>
  <c r="BA586" i="3"/>
  <c r="BN585" i="3"/>
  <c r="BM585" i="3"/>
  <c r="BJ585" i="3"/>
  <c r="BA585" i="3"/>
  <c r="BN584" i="3"/>
  <c r="BM584" i="3"/>
  <c r="BJ584" i="3"/>
  <c r="BA584" i="3"/>
  <c r="BN583" i="3"/>
  <c r="BM583" i="3"/>
  <c r="BJ583" i="3"/>
  <c r="BA583" i="3"/>
  <c r="BN582" i="3"/>
  <c r="BM582" i="3"/>
  <c r="BJ582" i="3"/>
  <c r="BA582" i="3"/>
  <c r="BN581" i="3"/>
  <c r="BM581" i="3"/>
  <c r="BJ581" i="3"/>
  <c r="BA581" i="3"/>
  <c r="BN580" i="3"/>
  <c r="BM580" i="3"/>
  <c r="BJ580" i="3"/>
  <c r="BA580" i="3"/>
  <c r="BN579" i="3"/>
  <c r="BM579" i="3"/>
  <c r="BJ579" i="3"/>
  <c r="BA579" i="3"/>
  <c r="BN578" i="3"/>
  <c r="BM578" i="3"/>
  <c r="BJ578" i="3"/>
  <c r="BA578" i="3"/>
  <c r="BN577" i="3"/>
  <c r="BM577" i="3"/>
  <c r="BJ577" i="3"/>
  <c r="BA577" i="3"/>
  <c r="BN576" i="3"/>
  <c r="BM576" i="3"/>
  <c r="BJ576" i="3"/>
  <c r="BA576" i="3"/>
  <c r="BN575" i="3"/>
  <c r="BM575" i="3"/>
  <c r="BJ575" i="3"/>
  <c r="BA575" i="3"/>
  <c r="BN574" i="3"/>
  <c r="BM574" i="3"/>
  <c r="BJ574" i="3"/>
  <c r="BA574" i="3"/>
  <c r="BN573" i="3"/>
  <c r="BM573" i="3"/>
  <c r="BJ573" i="3"/>
  <c r="BA573" i="3"/>
  <c r="BN572" i="3"/>
  <c r="BM572" i="3"/>
  <c r="BJ572" i="3"/>
  <c r="BA572" i="3"/>
  <c r="BN571" i="3"/>
  <c r="BM571" i="3"/>
  <c r="BJ571" i="3"/>
  <c r="BA571" i="3"/>
  <c r="BN570" i="3"/>
  <c r="BM570" i="3"/>
  <c r="BJ570" i="3"/>
  <c r="BA570" i="3"/>
  <c r="BN569" i="3"/>
  <c r="BM569" i="3"/>
  <c r="BJ569" i="3"/>
  <c r="BA569" i="3"/>
  <c r="BN568" i="3"/>
  <c r="BM568" i="3"/>
  <c r="BJ568" i="3"/>
  <c r="BA568" i="3"/>
  <c r="BN567" i="3"/>
  <c r="BM567" i="3"/>
  <c r="BJ567" i="3"/>
  <c r="BA567" i="3"/>
  <c r="BN566" i="3"/>
  <c r="BM566" i="3"/>
  <c r="BJ566" i="3"/>
  <c r="BA566" i="3"/>
  <c r="BN565" i="3"/>
  <c r="BM565" i="3"/>
  <c r="BJ565" i="3"/>
  <c r="BA565" i="3"/>
  <c r="BN564" i="3"/>
  <c r="BM564" i="3"/>
  <c r="BJ564" i="3"/>
  <c r="BA564" i="3"/>
  <c r="BN563" i="3"/>
  <c r="BM563" i="3"/>
  <c r="BJ563" i="3"/>
  <c r="BA563" i="3"/>
  <c r="BN562" i="3"/>
  <c r="BM562" i="3"/>
  <c r="BJ562" i="3"/>
  <c r="BA562" i="3"/>
  <c r="BN561" i="3"/>
  <c r="BM561" i="3"/>
  <c r="BJ561" i="3"/>
  <c r="BA561" i="3"/>
  <c r="BN560" i="3"/>
  <c r="BM560" i="3"/>
  <c r="BJ560" i="3"/>
  <c r="BA560" i="3"/>
  <c r="BN559" i="3"/>
  <c r="BM559" i="3"/>
  <c r="BJ559" i="3"/>
  <c r="BA559" i="3"/>
  <c r="BN558" i="3"/>
  <c r="BM558" i="3"/>
  <c r="BJ558" i="3"/>
  <c r="BA558" i="3"/>
  <c r="BN557" i="3"/>
  <c r="BM557" i="3"/>
  <c r="BJ557" i="3"/>
  <c r="BA557" i="3"/>
  <c r="BN556" i="3"/>
  <c r="BM556" i="3"/>
  <c r="BJ556" i="3"/>
  <c r="BA556" i="3"/>
  <c r="BN555" i="3"/>
  <c r="BM555" i="3"/>
  <c r="BJ555" i="3"/>
  <c r="BA555" i="3"/>
  <c r="BN554" i="3"/>
  <c r="BM554" i="3"/>
  <c r="BJ554" i="3"/>
  <c r="BA554" i="3"/>
  <c r="BN553" i="3"/>
  <c r="BM553" i="3"/>
  <c r="BJ553" i="3"/>
  <c r="BA553" i="3"/>
  <c r="BN552" i="3"/>
  <c r="BM552" i="3"/>
  <c r="BJ552" i="3"/>
  <c r="BA552" i="3"/>
  <c r="BN551" i="3"/>
  <c r="BM551" i="3"/>
  <c r="BJ551" i="3"/>
  <c r="BA551" i="3"/>
  <c r="BN550" i="3"/>
  <c r="BM550" i="3"/>
  <c r="BJ550" i="3"/>
  <c r="BA550" i="3"/>
  <c r="BN549" i="3"/>
  <c r="BM549" i="3"/>
  <c r="BJ549" i="3"/>
  <c r="BA549" i="3"/>
  <c r="BN548" i="3"/>
  <c r="BM548" i="3"/>
  <c r="BJ548" i="3"/>
  <c r="BA548" i="3"/>
  <c r="BN547" i="3"/>
  <c r="BM547" i="3"/>
  <c r="BJ547" i="3"/>
  <c r="BA547" i="3"/>
  <c r="BN546" i="3"/>
  <c r="BM546" i="3"/>
  <c r="BJ546" i="3"/>
  <c r="BA546" i="3"/>
  <c r="BN545" i="3"/>
  <c r="BM545" i="3"/>
  <c r="BJ545" i="3"/>
  <c r="BA545" i="3"/>
  <c r="BN544" i="3"/>
  <c r="BM544" i="3"/>
  <c r="BJ544" i="3"/>
  <c r="BA544" i="3"/>
  <c r="BN543" i="3"/>
  <c r="BM543" i="3"/>
  <c r="BJ543" i="3"/>
  <c r="BA543" i="3"/>
  <c r="BN542" i="3"/>
  <c r="BM542" i="3"/>
  <c r="BJ542" i="3"/>
  <c r="BA542" i="3"/>
  <c r="BN541" i="3"/>
  <c r="BM541" i="3"/>
  <c r="BJ541" i="3"/>
  <c r="BA541" i="3"/>
  <c r="BN540" i="3"/>
  <c r="BM540" i="3"/>
  <c r="BJ540" i="3"/>
  <c r="BA540" i="3"/>
  <c r="BN539" i="3"/>
  <c r="BM539" i="3"/>
  <c r="BJ539" i="3"/>
  <c r="BA539" i="3"/>
  <c r="BN538" i="3"/>
  <c r="BM538" i="3"/>
  <c r="BJ538" i="3"/>
  <c r="BA538" i="3"/>
  <c r="BN537" i="3"/>
  <c r="BM537" i="3"/>
  <c r="BJ537" i="3"/>
  <c r="BA537" i="3"/>
  <c r="BN536" i="3"/>
  <c r="BM536" i="3"/>
  <c r="BJ536" i="3"/>
  <c r="BA536" i="3"/>
  <c r="BN535" i="3"/>
  <c r="BM535" i="3"/>
  <c r="BJ535" i="3"/>
  <c r="BA535" i="3"/>
  <c r="BN534" i="3"/>
  <c r="BM534" i="3"/>
  <c r="BJ534" i="3"/>
  <c r="BA534" i="3"/>
  <c r="BN533" i="3"/>
  <c r="BM533" i="3"/>
  <c r="BJ533" i="3"/>
  <c r="BA533" i="3"/>
  <c r="BN532" i="3"/>
  <c r="BM532" i="3"/>
  <c r="BJ532" i="3"/>
  <c r="BA532" i="3"/>
  <c r="BN531" i="3"/>
  <c r="BM531" i="3"/>
  <c r="BJ531" i="3"/>
  <c r="BA531" i="3"/>
  <c r="BN530" i="3"/>
  <c r="BM530" i="3"/>
  <c r="BJ530" i="3"/>
  <c r="BA530" i="3"/>
  <c r="BN529" i="3"/>
  <c r="BM529" i="3"/>
  <c r="BJ529" i="3"/>
  <c r="BA529" i="3"/>
  <c r="BN528" i="3"/>
  <c r="BM528" i="3"/>
  <c r="BJ528" i="3"/>
  <c r="BA528" i="3"/>
  <c r="BN527" i="3"/>
  <c r="BM527" i="3"/>
  <c r="BJ527" i="3"/>
  <c r="BA527" i="3"/>
  <c r="BN526" i="3"/>
  <c r="BM526" i="3"/>
  <c r="BJ526" i="3"/>
  <c r="BA526" i="3"/>
  <c r="BN525" i="3"/>
  <c r="BM525" i="3"/>
  <c r="BJ525" i="3"/>
  <c r="BA525" i="3"/>
  <c r="BN524" i="3"/>
  <c r="BM524" i="3"/>
  <c r="BJ524" i="3"/>
  <c r="BA524" i="3"/>
  <c r="BN523" i="3"/>
  <c r="BM523" i="3"/>
  <c r="BJ523" i="3"/>
  <c r="BA523" i="3"/>
  <c r="BN522" i="3"/>
  <c r="BM522" i="3"/>
  <c r="BJ522" i="3"/>
  <c r="BA522" i="3"/>
  <c r="BN521" i="3"/>
  <c r="BM521" i="3"/>
  <c r="BJ521" i="3"/>
  <c r="BA521" i="3"/>
  <c r="BN520" i="3"/>
  <c r="BM520" i="3"/>
  <c r="BJ520" i="3"/>
  <c r="BA520" i="3"/>
  <c r="BN519" i="3"/>
  <c r="BM519" i="3"/>
  <c r="BJ519" i="3"/>
  <c r="BA519" i="3"/>
  <c r="BN518" i="3"/>
  <c r="BM518" i="3"/>
  <c r="BJ518" i="3"/>
  <c r="BA518" i="3"/>
  <c r="BN517" i="3"/>
  <c r="BM517" i="3"/>
  <c r="BJ517" i="3"/>
  <c r="BA517" i="3"/>
  <c r="BN516" i="3"/>
  <c r="BM516" i="3"/>
  <c r="BJ516" i="3"/>
  <c r="BA516" i="3"/>
  <c r="BN515" i="3"/>
  <c r="BM515" i="3"/>
  <c r="BJ515" i="3"/>
  <c r="BA515" i="3"/>
  <c r="BN514" i="3"/>
  <c r="BM514" i="3"/>
  <c r="BJ514" i="3"/>
  <c r="BA514" i="3"/>
  <c r="BN513" i="3"/>
  <c r="BM513" i="3"/>
  <c r="BJ513" i="3"/>
  <c r="BA513" i="3"/>
  <c r="BN512" i="3"/>
  <c r="BM512" i="3"/>
  <c r="BJ512" i="3"/>
  <c r="BA512" i="3"/>
  <c r="BN511" i="3"/>
  <c r="BM511" i="3"/>
  <c r="BJ511" i="3"/>
  <c r="BA511" i="3"/>
  <c r="BN510" i="3"/>
  <c r="BM510" i="3"/>
  <c r="BJ510" i="3"/>
  <c r="BA510" i="3"/>
  <c r="BN509" i="3"/>
  <c r="BM509" i="3"/>
  <c r="BJ509" i="3"/>
  <c r="BA509" i="3"/>
  <c r="BN508" i="3"/>
  <c r="BM508" i="3"/>
  <c r="BJ508" i="3"/>
  <c r="BA508" i="3"/>
  <c r="BN507" i="3"/>
  <c r="BM507" i="3"/>
  <c r="BJ507" i="3"/>
  <c r="BA507" i="3"/>
  <c r="BN506" i="3"/>
  <c r="BM506" i="3"/>
  <c r="BJ506" i="3"/>
  <c r="BA506" i="3"/>
  <c r="BN505" i="3"/>
  <c r="BM505" i="3"/>
  <c r="BJ505" i="3"/>
  <c r="BA505" i="3"/>
  <c r="BN504" i="3"/>
  <c r="BM504" i="3"/>
  <c r="BJ504" i="3"/>
  <c r="BA504" i="3"/>
  <c r="BN503" i="3"/>
  <c r="BM503" i="3"/>
  <c r="BJ503" i="3"/>
  <c r="BA503" i="3"/>
  <c r="BN502" i="3"/>
  <c r="BM502" i="3"/>
  <c r="BJ502" i="3"/>
  <c r="BA502" i="3"/>
  <c r="BN501" i="3"/>
  <c r="BM501" i="3"/>
  <c r="BJ501" i="3"/>
  <c r="BA501" i="3"/>
  <c r="BN500" i="3"/>
  <c r="BM500" i="3"/>
  <c r="BJ500" i="3"/>
  <c r="BA500" i="3"/>
  <c r="BN499" i="3"/>
  <c r="BM499" i="3"/>
  <c r="BJ499" i="3"/>
  <c r="BA499" i="3"/>
  <c r="BN498" i="3"/>
  <c r="BM498" i="3"/>
  <c r="BJ498" i="3"/>
  <c r="BA498" i="3"/>
  <c r="BN497" i="3"/>
  <c r="BM497" i="3"/>
  <c r="BJ497" i="3"/>
  <c r="BA497" i="3"/>
  <c r="BN496" i="3"/>
  <c r="BM496" i="3"/>
  <c r="BJ496" i="3"/>
  <c r="BA496" i="3"/>
  <c r="BN495" i="3"/>
  <c r="BM495" i="3"/>
  <c r="BJ495" i="3"/>
  <c r="BA495" i="3"/>
  <c r="BN494" i="3"/>
  <c r="BM494" i="3"/>
  <c r="BJ494" i="3"/>
  <c r="BA494" i="3"/>
  <c r="BN493" i="3"/>
  <c r="BM493" i="3"/>
  <c r="BJ493" i="3"/>
  <c r="BA493" i="3"/>
  <c r="BN492" i="3"/>
  <c r="BM492" i="3"/>
  <c r="BJ492" i="3"/>
  <c r="BA492" i="3"/>
  <c r="BN491" i="3"/>
  <c r="BM491" i="3"/>
  <c r="BJ491" i="3"/>
  <c r="BA491" i="3"/>
  <c r="BN490" i="3"/>
  <c r="BM490" i="3"/>
  <c r="BJ490" i="3"/>
  <c r="BA490" i="3"/>
  <c r="BN489" i="3"/>
  <c r="BM489" i="3"/>
  <c r="BJ489" i="3"/>
  <c r="BA489" i="3"/>
  <c r="BN488" i="3"/>
  <c r="BM488" i="3"/>
  <c r="BJ488" i="3"/>
  <c r="BA488" i="3"/>
  <c r="BN487" i="3"/>
  <c r="BM487" i="3"/>
  <c r="BJ487" i="3"/>
  <c r="BA487" i="3"/>
  <c r="BN486" i="3"/>
  <c r="BM486" i="3"/>
  <c r="BJ486" i="3"/>
  <c r="BA486" i="3"/>
  <c r="BN485" i="3"/>
  <c r="BM485" i="3"/>
  <c r="BJ485" i="3"/>
  <c r="BA485" i="3"/>
  <c r="BN484" i="3"/>
  <c r="BM484" i="3"/>
  <c r="BJ484" i="3"/>
  <c r="BA484" i="3"/>
  <c r="BN483" i="3"/>
  <c r="BM483" i="3"/>
  <c r="BJ483" i="3"/>
  <c r="BA483" i="3"/>
  <c r="BN482" i="3"/>
  <c r="BM482" i="3"/>
  <c r="BJ482" i="3"/>
  <c r="BA482" i="3"/>
  <c r="BN481" i="3"/>
  <c r="BM481" i="3"/>
  <c r="BJ481" i="3"/>
  <c r="BA481" i="3"/>
  <c r="BN480" i="3"/>
  <c r="BM480" i="3"/>
  <c r="BJ480" i="3"/>
  <c r="BA480" i="3"/>
  <c r="BN479" i="3"/>
  <c r="BM479" i="3"/>
  <c r="BJ479" i="3"/>
  <c r="BA479" i="3"/>
  <c r="BN478" i="3"/>
  <c r="BM478" i="3"/>
  <c r="BJ478" i="3"/>
  <c r="BA478" i="3"/>
  <c r="BN477" i="3"/>
  <c r="BM477" i="3"/>
  <c r="BJ477" i="3"/>
  <c r="BA477" i="3"/>
  <c r="BN476" i="3"/>
  <c r="BM476" i="3"/>
  <c r="BJ476" i="3"/>
  <c r="BA476" i="3"/>
  <c r="BN475" i="3"/>
  <c r="BM475" i="3"/>
  <c r="BJ475" i="3"/>
  <c r="BA475" i="3"/>
  <c r="BN474" i="3"/>
  <c r="BM474" i="3"/>
  <c r="BJ474" i="3"/>
  <c r="BA474" i="3"/>
  <c r="BN473" i="3"/>
  <c r="BM473" i="3"/>
  <c r="BJ473" i="3"/>
  <c r="BA473" i="3"/>
  <c r="BN472" i="3"/>
  <c r="BM472" i="3"/>
  <c r="BJ472" i="3"/>
  <c r="BA472" i="3"/>
  <c r="BN471" i="3"/>
  <c r="BM471" i="3"/>
  <c r="BJ471" i="3"/>
  <c r="BA471" i="3"/>
  <c r="BN470" i="3"/>
  <c r="BM470" i="3"/>
  <c r="BJ470" i="3"/>
  <c r="BA470" i="3"/>
  <c r="BN469" i="3"/>
  <c r="BM469" i="3"/>
  <c r="BJ469" i="3"/>
  <c r="BA469" i="3"/>
  <c r="BN468" i="3"/>
  <c r="BM468" i="3"/>
  <c r="BJ468" i="3"/>
  <c r="BA468" i="3"/>
  <c r="BN467" i="3"/>
  <c r="BM467" i="3"/>
  <c r="BJ467" i="3"/>
  <c r="BA467" i="3"/>
  <c r="BN466" i="3"/>
  <c r="BM466" i="3"/>
  <c r="BJ466" i="3"/>
  <c r="BA466" i="3"/>
  <c r="BN465" i="3"/>
  <c r="BM465" i="3"/>
  <c r="BJ465" i="3"/>
  <c r="BA465" i="3"/>
  <c r="BN464" i="3"/>
  <c r="BM464" i="3"/>
  <c r="BJ464" i="3"/>
  <c r="BA464" i="3"/>
  <c r="BN463" i="3"/>
  <c r="BM463" i="3"/>
  <c r="BJ463" i="3"/>
  <c r="BA463" i="3"/>
  <c r="BN462" i="3"/>
  <c r="BM462" i="3"/>
  <c r="BJ462" i="3"/>
  <c r="BA462" i="3"/>
  <c r="BN461" i="3"/>
  <c r="BM461" i="3"/>
  <c r="BJ461" i="3"/>
  <c r="BA461" i="3"/>
  <c r="BN460" i="3"/>
  <c r="BM460" i="3"/>
  <c r="BJ460" i="3"/>
  <c r="BA460" i="3"/>
  <c r="BN459" i="3"/>
  <c r="BM459" i="3"/>
  <c r="BJ459" i="3"/>
  <c r="BA459" i="3"/>
  <c r="BN458" i="3"/>
  <c r="BM458" i="3"/>
  <c r="BJ458" i="3"/>
  <c r="BA458" i="3"/>
  <c r="BN457" i="3"/>
  <c r="BM457" i="3"/>
  <c r="BJ457" i="3"/>
  <c r="BA457" i="3"/>
  <c r="BN456" i="3"/>
  <c r="BM456" i="3"/>
  <c r="BJ456" i="3"/>
  <c r="BA456" i="3"/>
  <c r="BN455" i="3"/>
  <c r="BM455" i="3"/>
  <c r="BJ455" i="3"/>
  <c r="BA455" i="3"/>
  <c r="BN454" i="3"/>
  <c r="BM454" i="3"/>
  <c r="BJ454" i="3"/>
  <c r="BA454" i="3"/>
  <c r="BN453" i="3"/>
  <c r="BM453" i="3"/>
  <c r="BJ453" i="3"/>
  <c r="BA453" i="3"/>
  <c r="BN452" i="3"/>
  <c r="BM452" i="3"/>
  <c r="BJ452" i="3"/>
  <c r="BA452" i="3"/>
  <c r="BN451" i="3"/>
  <c r="BM451" i="3"/>
  <c r="BJ451" i="3"/>
  <c r="BA451" i="3"/>
  <c r="BN450" i="3"/>
  <c r="BM450" i="3"/>
  <c r="BJ450" i="3"/>
  <c r="BA450" i="3"/>
  <c r="BN449" i="3"/>
  <c r="BM449" i="3"/>
  <c r="BJ449" i="3"/>
  <c r="BA449" i="3"/>
  <c r="BN448" i="3"/>
  <c r="BM448" i="3"/>
  <c r="BJ448" i="3"/>
  <c r="BA448" i="3"/>
  <c r="BN447" i="3"/>
  <c r="BM447" i="3"/>
  <c r="BJ447" i="3"/>
  <c r="BA447" i="3"/>
  <c r="BN446" i="3"/>
  <c r="BM446" i="3"/>
  <c r="BJ446" i="3"/>
  <c r="BA446" i="3"/>
  <c r="BN445" i="3"/>
  <c r="BM445" i="3"/>
  <c r="BJ445" i="3"/>
  <c r="BA445" i="3"/>
  <c r="BN444" i="3"/>
  <c r="BM444" i="3"/>
  <c r="BJ444" i="3"/>
  <c r="BA444" i="3"/>
  <c r="BN443" i="3"/>
  <c r="BM443" i="3"/>
  <c r="BJ443" i="3"/>
  <c r="BA443" i="3"/>
  <c r="BN442" i="3"/>
  <c r="BM442" i="3"/>
  <c r="BJ442" i="3"/>
  <c r="BA442" i="3"/>
  <c r="BN441" i="3"/>
  <c r="BM441" i="3"/>
  <c r="BJ441" i="3"/>
  <c r="BA441" i="3"/>
  <c r="BN440" i="3"/>
  <c r="BM440" i="3"/>
  <c r="BJ440" i="3"/>
  <c r="BA440" i="3"/>
  <c r="BN439" i="3"/>
  <c r="BM439" i="3"/>
  <c r="BJ439" i="3"/>
  <c r="BA439" i="3"/>
  <c r="BN438" i="3"/>
  <c r="BM438" i="3"/>
  <c r="BJ438" i="3"/>
  <c r="BA438" i="3"/>
  <c r="BN437" i="3"/>
  <c r="BM437" i="3"/>
  <c r="BJ437" i="3"/>
  <c r="BA437" i="3"/>
  <c r="BN436" i="3"/>
  <c r="BM436" i="3"/>
  <c r="BJ436" i="3"/>
  <c r="BA436" i="3"/>
  <c r="BN435" i="3"/>
  <c r="BM435" i="3"/>
  <c r="BJ435" i="3"/>
  <c r="BA435" i="3"/>
  <c r="BN434" i="3"/>
  <c r="BM434" i="3"/>
  <c r="BJ434" i="3"/>
  <c r="BA434" i="3"/>
  <c r="BN433" i="3"/>
  <c r="BM433" i="3"/>
  <c r="BJ433" i="3"/>
  <c r="BA433" i="3"/>
  <c r="BN432" i="3"/>
  <c r="BM432" i="3"/>
  <c r="BJ432" i="3"/>
  <c r="BA432" i="3"/>
  <c r="BN431" i="3"/>
  <c r="BM431" i="3"/>
  <c r="BJ431" i="3"/>
  <c r="BA431" i="3"/>
  <c r="BN430" i="3"/>
  <c r="BM430" i="3"/>
  <c r="BJ430" i="3"/>
  <c r="BA430" i="3"/>
  <c r="BN429" i="3"/>
  <c r="BM429" i="3"/>
  <c r="BJ429" i="3"/>
  <c r="BA429" i="3"/>
  <c r="BN428" i="3"/>
  <c r="BM428" i="3"/>
  <c r="BJ428" i="3"/>
  <c r="BA428" i="3"/>
  <c r="BN427" i="3"/>
  <c r="BM427" i="3"/>
  <c r="BJ427" i="3"/>
  <c r="BA427" i="3"/>
  <c r="BN426" i="3"/>
  <c r="BM426" i="3"/>
  <c r="BJ426" i="3"/>
  <c r="BA426" i="3"/>
  <c r="BN425" i="3"/>
  <c r="BM425" i="3"/>
  <c r="BJ425" i="3"/>
  <c r="BA425" i="3"/>
  <c r="BN424" i="3"/>
  <c r="BM424" i="3"/>
  <c r="BJ424" i="3"/>
  <c r="BA424" i="3"/>
  <c r="BN423" i="3"/>
  <c r="BM423" i="3"/>
  <c r="BJ423" i="3"/>
  <c r="BA423" i="3"/>
  <c r="BN422" i="3"/>
  <c r="BM422" i="3"/>
  <c r="BJ422" i="3"/>
  <c r="BA422" i="3"/>
  <c r="BN421" i="3"/>
  <c r="BM421" i="3"/>
  <c r="BJ421" i="3"/>
  <c r="BA421" i="3"/>
  <c r="BN420" i="3"/>
  <c r="BM420" i="3"/>
  <c r="BJ420" i="3"/>
  <c r="BA420" i="3"/>
  <c r="BN419" i="3"/>
  <c r="BM419" i="3"/>
  <c r="BJ419" i="3"/>
  <c r="BA419" i="3"/>
  <c r="BN418" i="3"/>
  <c r="BM418" i="3"/>
  <c r="BJ418" i="3"/>
  <c r="BA418" i="3"/>
  <c r="BN417" i="3"/>
  <c r="BM417" i="3"/>
  <c r="BJ417" i="3"/>
  <c r="BA417" i="3"/>
  <c r="BN416" i="3"/>
  <c r="BM416" i="3"/>
  <c r="BJ416" i="3"/>
  <c r="BA416" i="3"/>
  <c r="BN415" i="3"/>
  <c r="BM415" i="3"/>
  <c r="BJ415" i="3"/>
  <c r="BA415" i="3"/>
  <c r="BN414" i="3"/>
  <c r="BM414" i="3"/>
  <c r="BJ414" i="3"/>
  <c r="BA414" i="3"/>
  <c r="BN413" i="3"/>
  <c r="BM413" i="3"/>
  <c r="BJ413" i="3"/>
  <c r="BA413" i="3"/>
  <c r="BN412" i="3"/>
  <c r="BM412" i="3"/>
  <c r="BJ412" i="3"/>
  <c r="BA412" i="3"/>
  <c r="BN411" i="3"/>
  <c r="BM411" i="3"/>
  <c r="BJ411" i="3"/>
  <c r="BA411" i="3"/>
  <c r="BN410" i="3"/>
  <c r="BM410" i="3"/>
  <c r="BJ410" i="3"/>
  <c r="BA410" i="3"/>
  <c r="BN409" i="3"/>
  <c r="BM409" i="3"/>
  <c r="BJ409" i="3"/>
  <c r="BA409" i="3"/>
  <c r="BN408" i="3"/>
  <c r="BM408" i="3"/>
  <c r="BJ408" i="3"/>
  <c r="BA408" i="3"/>
  <c r="BN407" i="3"/>
  <c r="BM407" i="3"/>
  <c r="BJ407" i="3"/>
  <c r="BA407" i="3"/>
  <c r="BN406" i="3"/>
  <c r="BM406" i="3"/>
  <c r="BJ406" i="3"/>
  <c r="BA406" i="3"/>
  <c r="BN405" i="3"/>
  <c r="BM405" i="3"/>
  <c r="BJ405" i="3"/>
  <c r="BA405" i="3"/>
  <c r="BN404" i="3"/>
  <c r="BM404" i="3"/>
  <c r="BJ404" i="3"/>
  <c r="BA404" i="3"/>
  <c r="BN403" i="3"/>
  <c r="BM403" i="3"/>
  <c r="BJ403" i="3"/>
  <c r="BA403" i="3"/>
  <c r="BN402" i="3"/>
  <c r="BM402" i="3"/>
  <c r="BJ402" i="3"/>
  <c r="BA402" i="3"/>
  <c r="BN401" i="3"/>
  <c r="BM401" i="3"/>
  <c r="BJ401" i="3"/>
  <c r="BA401" i="3"/>
  <c r="BN400" i="3"/>
  <c r="BM400" i="3"/>
  <c r="BJ400" i="3"/>
  <c r="BA400" i="3"/>
  <c r="BN399" i="3"/>
  <c r="BM399" i="3"/>
  <c r="BJ399" i="3"/>
  <c r="BA399" i="3"/>
  <c r="BN398" i="3"/>
  <c r="BM398" i="3"/>
  <c r="BJ398" i="3"/>
  <c r="BA398" i="3"/>
  <c r="BN397" i="3"/>
  <c r="BM397" i="3"/>
  <c r="BJ397" i="3"/>
  <c r="BA397" i="3"/>
  <c r="BN396" i="3"/>
  <c r="BM396" i="3"/>
  <c r="BJ396" i="3"/>
  <c r="BA396" i="3"/>
  <c r="BN395" i="3"/>
  <c r="BM395" i="3"/>
  <c r="BJ395" i="3"/>
  <c r="BA395" i="3"/>
  <c r="BN394" i="3"/>
  <c r="BM394" i="3"/>
  <c r="BJ394" i="3"/>
  <c r="BA394" i="3"/>
  <c r="BN393" i="3"/>
  <c r="BM393" i="3"/>
  <c r="BJ393" i="3"/>
  <c r="BA393" i="3"/>
  <c r="BN392" i="3"/>
  <c r="BM392" i="3"/>
  <c r="BJ392" i="3"/>
  <c r="BA392" i="3"/>
  <c r="BN391" i="3"/>
  <c r="BM391" i="3"/>
  <c r="BJ391" i="3"/>
  <c r="BA391" i="3"/>
  <c r="BN390" i="3"/>
  <c r="BM390" i="3"/>
  <c r="BJ390" i="3"/>
  <c r="BA390" i="3"/>
  <c r="BN389" i="3"/>
  <c r="BM389" i="3"/>
  <c r="BJ389" i="3"/>
  <c r="BA389" i="3"/>
  <c r="BN388" i="3"/>
  <c r="BM388" i="3"/>
  <c r="BJ388" i="3"/>
  <c r="BA388" i="3"/>
  <c r="BN387" i="3"/>
  <c r="BM387" i="3"/>
  <c r="BJ387" i="3"/>
  <c r="BA387" i="3"/>
  <c r="BN386" i="3"/>
  <c r="BM386" i="3"/>
  <c r="BJ386" i="3"/>
  <c r="BA386" i="3"/>
  <c r="BN385" i="3"/>
  <c r="BM385" i="3"/>
  <c r="BJ385" i="3"/>
  <c r="BA385" i="3"/>
  <c r="BN384" i="3"/>
  <c r="BM384" i="3"/>
  <c r="BJ384" i="3"/>
  <c r="BA384" i="3"/>
  <c r="BN383" i="3"/>
  <c r="BM383" i="3"/>
  <c r="BJ383" i="3"/>
  <c r="BA383" i="3"/>
  <c r="BN382" i="3"/>
  <c r="BM382" i="3"/>
  <c r="BJ382" i="3"/>
  <c r="BA382" i="3"/>
  <c r="BN381" i="3"/>
  <c r="BM381" i="3"/>
  <c r="BJ381" i="3"/>
  <c r="BA381" i="3"/>
  <c r="BN380" i="3"/>
  <c r="BM380" i="3"/>
  <c r="BJ380" i="3"/>
  <c r="BA380" i="3"/>
  <c r="BN379" i="3"/>
  <c r="BM379" i="3"/>
  <c r="BJ379" i="3"/>
  <c r="BA379" i="3"/>
  <c r="BN378" i="3"/>
  <c r="BM378" i="3"/>
  <c r="BJ378" i="3"/>
  <c r="BA378" i="3"/>
  <c r="BN377" i="3"/>
  <c r="BM377" i="3"/>
  <c r="BJ377" i="3"/>
  <c r="BA377" i="3"/>
  <c r="BN376" i="3"/>
  <c r="BM376" i="3"/>
  <c r="BJ376" i="3"/>
  <c r="BA376" i="3"/>
  <c r="BN375" i="3"/>
  <c r="BM375" i="3"/>
  <c r="BJ375" i="3"/>
  <c r="BA375" i="3"/>
  <c r="BN374" i="3"/>
  <c r="BM374" i="3"/>
  <c r="BJ374" i="3"/>
  <c r="BA374" i="3"/>
  <c r="BN373" i="3"/>
  <c r="BM373" i="3"/>
  <c r="BJ373" i="3"/>
  <c r="BA373" i="3"/>
  <c r="BN372" i="3"/>
  <c r="BM372" i="3"/>
  <c r="BJ372" i="3"/>
  <c r="BA372" i="3"/>
  <c r="BN371" i="3"/>
  <c r="BM371" i="3"/>
  <c r="BJ371" i="3"/>
  <c r="BA371" i="3"/>
  <c r="BN370" i="3"/>
  <c r="BM370" i="3"/>
  <c r="BJ370" i="3"/>
  <c r="BA370" i="3"/>
  <c r="BN369" i="3"/>
  <c r="BM369" i="3"/>
  <c r="BJ369" i="3"/>
  <c r="BA369" i="3"/>
  <c r="BN368" i="3"/>
  <c r="BM368" i="3"/>
  <c r="BJ368" i="3"/>
  <c r="BA368" i="3"/>
  <c r="BN367" i="3"/>
  <c r="BM367" i="3"/>
  <c r="BJ367" i="3"/>
  <c r="BA367" i="3"/>
  <c r="BN366" i="3"/>
  <c r="BM366" i="3"/>
  <c r="BJ366" i="3"/>
  <c r="BA366" i="3"/>
  <c r="BN365" i="3"/>
  <c r="BM365" i="3"/>
  <c r="BJ365" i="3"/>
  <c r="BA365" i="3"/>
  <c r="BN364" i="3"/>
  <c r="BM364" i="3"/>
  <c r="BJ364" i="3"/>
  <c r="BA364" i="3"/>
  <c r="BN363" i="3"/>
  <c r="BM363" i="3"/>
  <c r="BJ363" i="3"/>
  <c r="BA363" i="3"/>
  <c r="BN362" i="3"/>
  <c r="BM362" i="3"/>
  <c r="BJ362" i="3"/>
  <c r="BA362" i="3"/>
  <c r="BN361" i="3"/>
  <c r="BM361" i="3"/>
  <c r="BJ361" i="3"/>
  <c r="BA361" i="3"/>
  <c r="BN360" i="3"/>
  <c r="BM360" i="3"/>
  <c r="BJ360" i="3"/>
  <c r="BA360" i="3"/>
  <c r="BN359" i="3"/>
  <c r="BM359" i="3"/>
  <c r="BJ359" i="3"/>
  <c r="BA359" i="3"/>
  <c r="BN358" i="3"/>
  <c r="BM358" i="3"/>
  <c r="BJ358" i="3"/>
  <c r="BA358" i="3"/>
  <c r="BN357" i="3"/>
  <c r="BM357" i="3"/>
  <c r="BA357" i="3"/>
  <c r="BN356" i="3"/>
  <c r="BM356" i="3"/>
  <c r="BJ356" i="3"/>
  <c r="BA356" i="3"/>
  <c r="BN355" i="3"/>
  <c r="BM355" i="3"/>
  <c r="BJ355" i="3"/>
  <c r="BA355" i="3"/>
  <c r="BN354" i="3"/>
  <c r="BM354" i="3"/>
  <c r="BJ354" i="3"/>
  <c r="BA354" i="3"/>
  <c r="BN353" i="3"/>
  <c r="BM353" i="3"/>
  <c r="BJ353" i="3"/>
  <c r="BA353" i="3"/>
  <c r="BN352" i="3"/>
  <c r="BM352" i="3"/>
  <c r="BJ352" i="3"/>
  <c r="BA352" i="3"/>
  <c r="BN351" i="3"/>
  <c r="BM351" i="3"/>
  <c r="BJ351" i="3"/>
  <c r="BA351" i="3"/>
  <c r="BN350" i="3"/>
  <c r="BM350" i="3"/>
  <c r="BJ350" i="3"/>
  <c r="BA350" i="3"/>
  <c r="BN349" i="3"/>
  <c r="BM349" i="3"/>
  <c r="BJ349" i="3"/>
  <c r="BA349" i="3"/>
  <c r="BN348" i="3"/>
  <c r="BM348" i="3"/>
  <c r="BJ348" i="3"/>
  <c r="BA348" i="3"/>
  <c r="BN347" i="3"/>
  <c r="BM347" i="3"/>
  <c r="BJ347" i="3"/>
  <c r="BA347" i="3"/>
  <c r="BN346" i="3"/>
  <c r="BM346" i="3"/>
  <c r="BJ346" i="3"/>
  <c r="BA346" i="3"/>
  <c r="BN345" i="3"/>
  <c r="BM345" i="3"/>
  <c r="BJ345" i="3"/>
  <c r="BA345" i="3"/>
  <c r="BN344" i="3"/>
  <c r="BM344" i="3"/>
  <c r="BJ344" i="3"/>
  <c r="BA344" i="3"/>
  <c r="BN343" i="3"/>
  <c r="BM343" i="3"/>
  <c r="BJ343" i="3"/>
  <c r="BA343" i="3"/>
  <c r="BN342" i="3"/>
  <c r="BM342" i="3"/>
  <c r="BJ342" i="3"/>
  <c r="BA342" i="3"/>
  <c r="BN341" i="3"/>
  <c r="BM341" i="3"/>
  <c r="BJ341" i="3"/>
  <c r="BA341" i="3"/>
  <c r="BN340" i="3"/>
  <c r="BM340" i="3"/>
  <c r="BJ340" i="3"/>
  <c r="BA340" i="3"/>
  <c r="BN339" i="3"/>
  <c r="BM339" i="3"/>
  <c r="BJ339" i="3"/>
  <c r="BA339" i="3"/>
  <c r="BN338" i="3"/>
  <c r="BM338" i="3"/>
  <c r="BJ338" i="3"/>
  <c r="BA338" i="3"/>
  <c r="BN337" i="3"/>
  <c r="BM337" i="3"/>
  <c r="BJ337" i="3"/>
  <c r="BA337" i="3"/>
  <c r="BN336" i="3"/>
  <c r="BM336" i="3"/>
  <c r="BJ336" i="3"/>
  <c r="BA336" i="3"/>
  <c r="BN335" i="3"/>
  <c r="BM335" i="3"/>
  <c r="BJ335" i="3"/>
  <c r="BA335" i="3"/>
  <c r="BN334" i="3"/>
  <c r="BM334" i="3"/>
  <c r="BJ334" i="3"/>
  <c r="BA334" i="3"/>
  <c r="BN333" i="3"/>
  <c r="BM333" i="3"/>
  <c r="BJ333" i="3"/>
  <c r="BA333" i="3"/>
  <c r="BN332" i="3"/>
  <c r="BM332" i="3"/>
  <c r="BJ332" i="3"/>
  <c r="BA332" i="3"/>
  <c r="BN331" i="3"/>
  <c r="BM331" i="3"/>
  <c r="BJ331" i="3"/>
  <c r="BA331" i="3"/>
  <c r="BN330" i="3"/>
  <c r="BM330" i="3"/>
  <c r="BJ330" i="3"/>
  <c r="BA330" i="3"/>
  <c r="BN329" i="3"/>
  <c r="BM329" i="3"/>
  <c r="BJ329" i="3"/>
  <c r="BA329" i="3"/>
  <c r="BN328" i="3"/>
  <c r="BM328" i="3"/>
  <c r="BJ328" i="3"/>
  <c r="BA328" i="3"/>
  <c r="BN327" i="3"/>
  <c r="BM327" i="3"/>
  <c r="BJ327" i="3"/>
  <c r="BA327" i="3"/>
  <c r="BN326" i="3"/>
  <c r="BM326" i="3"/>
  <c r="BJ326" i="3"/>
  <c r="BA326" i="3"/>
  <c r="BN325" i="3"/>
  <c r="BM325" i="3"/>
  <c r="BJ325" i="3"/>
  <c r="BA325" i="3"/>
  <c r="BN324" i="3"/>
  <c r="BM324" i="3"/>
  <c r="BJ324" i="3"/>
  <c r="BA324" i="3"/>
  <c r="BN323" i="3"/>
  <c r="BM323" i="3"/>
  <c r="BJ323" i="3"/>
  <c r="BA323" i="3"/>
  <c r="BN322" i="3"/>
  <c r="BM322" i="3"/>
  <c r="BJ322" i="3"/>
  <c r="BA322" i="3"/>
  <c r="BN321" i="3"/>
  <c r="BM321" i="3"/>
  <c r="BJ321" i="3"/>
  <c r="BA321" i="3"/>
  <c r="BN320" i="3"/>
  <c r="BM320" i="3"/>
  <c r="BJ320" i="3"/>
  <c r="BA320" i="3"/>
  <c r="BN319" i="3"/>
  <c r="BM319" i="3"/>
  <c r="BJ319" i="3"/>
  <c r="BA319" i="3"/>
  <c r="BN318" i="3"/>
  <c r="BM318" i="3"/>
  <c r="BJ318" i="3"/>
  <c r="BA318" i="3"/>
  <c r="BN317" i="3"/>
  <c r="BM317" i="3"/>
  <c r="BJ317" i="3"/>
  <c r="BA317" i="3"/>
  <c r="BN316" i="3"/>
  <c r="BM316" i="3"/>
  <c r="BJ316" i="3"/>
  <c r="BA316" i="3"/>
  <c r="BN315" i="3"/>
  <c r="BM315" i="3"/>
  <c r="BJ315" i="3"/>
  <c r="BA315" i="3"/>
  <c r="BN314" i="3"/>
  <c r="BM314" i="3"/>
  <c r="BJ314" i="3"/>
  <c r="BA314" i="3"/>
  <c r="BN313" i="3"/>
  <c r="BM313" i="3"/>
  <c r="BJ313" i="3"/>
  <c r="BA313" i="3"/>
  <c r="BN312" i="3"/>
  <c r="BM312" i="3"/>
  <c r="BJ312" i="3"/>
  <c r="BA312" i="3"/>
  <c r="BN311" i="3"/>
  <c r="BM311" i="3"/>
  <c r="BJ311" i="3"/>
  <c r="BA311" i="3"/>
  <c r="BN310" i="3"/>
  <c r="BM310" i="3"/>
  <c r="BJ310" i="3"/>
  <c r="BA310" i="3"/>
  <c r="BN309" i="3"/>
  <c r="BM309" i="3"/>
  <c r="BJ309" i="3"/>
  <c r="BA309" i="3"/>
  <c r="BN308" i="3"/>
  <c r="BM308" i="3"/>
  <c r="BJ308" i="3"/>
  <c r="BA308" i="3"/>
  <c r="BN307" i="3"/>
  <c r="BM307" i="3"/>
  <c r="BJ307" i="3"/>
  <c r="BA307" i="3"/>
  <c r="BN306" i="3"/>
  <c r="BM306" i="3"/>
  <c r="BJ306" i="3"/>
  <c r="BA306" i="3"/>
  <c r="BN305" i="3"/>
  <c r="BM305" i="3"/>
  <c r="BJ305" i="3"/>
  <c r="BA305" i="3"/>
  <c r="BN304" i="3"/>
  <c r="BM304" i="3"/>
  <c r="BJ304" i="3"/>
  <c r="BA304" i="3"/>
  <c r="BN303" i="3"/>
  <c r="BM303" i="3"/>
  <c r="BJ303" i="3"/>
  <c r="BA303" i="3"/>
  <c r="BN302" i="3"/>
  <c r="BM302" i="3"/>
  <c r="BJ302" i="3"/>
  <c r="BA302" i="3"/>
  <c r="BN301" i="3"/>
  <c r="BM301" i="3"/>
  <c r="BJ301" i="3"/>
  <c r="BA301" i="3"/>
  <c r="BN300" i="3"/>
  <c r="BM300" i="3"/>
  <c r="BJ300" i="3"/>
  <c r="BA300" i="3"/>
  <c r="BN299" i="3"/>
  <c r="BM299" i="3"/>
  <c r="BJ299" i="3"/>
  <c r="BA299" i="3"/>
  <c r="BN298" i="3"/>
  <c r="BM298" i="3"/>
  <c r="BJ298" i="3"/>
  <c r="BA298" i="3"/>
  <c r="BN297" i="3"/>
  <c r="BM297" i="3"/>
  <c r="BJ297" i="3"/>
  <c r="BA297" i="3"/>
  <c r="BN296" i="3"/>
  <c r="BM296" i="3"/>
  <c r="BJ296" i="3"/>
  <c r="BA296" i="3"/>
  <c r="BN295" i="3"/>
  <c r="BM295" i="3"/>
  <c r="BJ295" i="3"/>
  <c r="BA295" i="3"/>
  <c r="BN294" i="3"/>
  <c r="BM294" i="3"/>
  <c r="BJ294" i="3"/>
  <c r="BA294" i="3"/>
  <c r="BN293" i="3"/>
  <c r="BM293" i="3"/>
  <c r="BJ293" i="3"/>
  <c r="BA293" i="3"/>
  <c r="BN292" i="3"/>
  <c r="BM292" i="3"/>
  <c r="BJ292" i="3"/>
  <c r="BA292" i="3"/>
  <c r="BN291" i="3"/>
  <c r="BM291" i="3"/>
  <c r="BJ291" i="3"/>
  <c r="BA291" i="3"/>
  <c r="BN290" i="3"/>
  <c r="BM290" i="3"/>
  <c r="BJ290" i="3"/>
  <c r="BA290" i="3"/>
  <c r="BN289" i="3"/>
  <c r="BM289" i="3"/>
  <c r="BJ289" i="3"/>
  <c r="BA289" i="3"/>
  <c r="BN288" i="3"/>
  <c r="BM288" i="3"/>
  <c r="BJ288" i="3"/>
  <c r="BA288" i="3"/>
  <c r="BN287" i="3"/>
  <c r="BM287" i="3"/>
  <c r="BJ287" i="3"/>
  <c r="BA287" i="3"/>
  <c r="BN286" i="3"/>
  <c r="BM286" i="3"/>
  <c r="BJ286" i="3"/>
  <c r="BA286" i="3"/>
  <c r="BN285" i="3"/>
  <c r="BM285" i="3"/>
  <c r="BJ285" i="3"/>
  <c r="BA285" i="3"/>
  <c r="BN284" i="3"/>
  <c r="BM284" i="3"/>
  <c r="BJ284" i="3"/>
  <c r="BA284" i="3"/>
  <c r="BN283" i="3"/>
  <c r="BM283" i="3"/>
  <c r="BJ283" i="3"/>
  <c r="BA283" i="3"/>
  <c r="BN282" i="3"/>
  <c r="BM282" i="3"/>
  <c r="BJ282" i="3"/>
  <c r="BA282" i="3"/>
  <c r="BN281" i="3"/>
  <c r="BM281" i="3"/>
  <c r="BJ281" i="3"/>
  <c r="BA281" i="3"/>
  <c r="BN280" i="3"/>
  <c r="BM280" i="3"/>
  <c r="BJ280" i="3"/>
  <c r="BA280" i="3"/>
  <c r="BN279" i="3"/>
  <c r="BM279" i="3"/>
  <c r="BJ279" i="3"/>
  <c r="BA279" i="3"/>
  <c r="BN278" i="3"/>
  <c r="BM278" i="3"/>
  <c r="BJ278" i="3"/>
  <c r="BA278" i="3"/>
  <c r="BN277" i="3"/>
  <c r="BM277" i="3"/>
  <c r="BJ277" i="3"/>
  <c r="BA277" i="3"/>
  <c r="BN276" i="3"/>
  <c r="BM276" i="3"/>
  <c r="BJ276" i="3"/>
  <c r="BA276" i="3"/>
  <c r="BN275" i="3"/>
  <c r="BM275" i="3"/>
  <c r="BJ275" i="3"/>
  <c r="BA275" i="3"/>
  <c r="BN274" i="3"/>
  <c r="BM274" i="3"/>
  <c r="BJ274" i="3"/>
  <c r="BA274" i="3"/>
  <c r="BN273" i="3"/>
  <c r="BM273" i="3"/>
  <c r="BJ273" i="3"/>
  <c r="BA273" i="3"/>
  <c r="BN272" i="3"/>
  <c r="BM272" i="3"/>
  <c r="BJ272" i="3"/>
  <c r="BA272" i="3"/>
  <c r="BN271" i="3"/>
  <c r="BM271" i="3"/>
  <c r="BJ271" i="3"/>
  <c r="BA271" i="3"/>
  <c r="BN270" i="3"/>
  <c r="BM270" i="3"/>
  <c r="BJ270" i="3"/>
  <c r="BA270" i="3"/>
  <c r="BN269" i="3"/>
  <c r="BM269" i="3"/>
  <c r="BJ269" i="3"/>
  <c r="BA269" i="3"/>
  <c r="BN268" i="3"/>
  <c r="BM268" i="3"/>
  <c r="BJ268" i="3"/>
  <c r="BA268" i="3"/>
  <c r="BN267" i="3"/>
  <c r="BM267" i="3"/>
  <c r="BJ267" i="3"/>
  <c r="BA267" i="3"/>
  <c r="BN266" i="3"/>
  <c r="BM266" i="3"/>
  <c r="BJ266" i="3"/>
  <c r="BA266" i="3"/>
  <c r="BN265" i="3"/>
  <c r="BM265" i="3"/>
  <c r="BJ265" i="3"/>
  <c r="BA265" i="3"/>
  <c r="BN264" i="3"/>
  <c r="BM264" i="3"/>
  <c r="BJ264" i="3"/>
  <c r="BA264" i="3"/>
  <c r="BN263" i="3"/>
  <c r="BM263" i="3"/>
  <c r="BJ263" i="3"/>
  <c r="BA263" i="3"/>
  <c r="BN262" i="3"/>
  <c r="BM262" i="3"/>
  <c r="BJ262" i="3"/>
  <c r="BA262" i="3"/>
  <c r="BN261" i="3"/>
  <c r="BM261" i="3"/>
  <c r="BJ261" i="3"/>
  <c r="BA261" i="3"/>
  <c r="BN260" i="3"/>
  <c r="BM260" i="3"/>
  <c r="BJ260" i="3"/>
  <c r="BA260" i="3"/>
  <c r="BN259" i="3"/>
  <c r="BM259" i="3"/>
  <c r="BJ259" i="3"/>
  <c r="BA259" i="3"/>
  <c r="BN258" i="3"/>
  <c r="BM258" i="3"/>
  <c r="BJ258" i="3"/>
  <c r="BA258" i="3"/>
  <c r="BN257" i="3"/>
  <c r="BM257" i="3"/>
  <c r="BJ257" i="3"/>
  <c r="BA257" i="3"/>
  <c r="BN256" i="3"/>
  <c r="BM256" i="3"/>
  <c r="BJ256" i="3"/>
  <c r="BA256" i="3"/>
  <c r="BN255" i="3"/>
  <c r="BM255" i="3"/>
  <c r="BJ255" i="3"/>
  <c r="BA255" i="3"/>
  <c r="BN254" i="3"/>
  <c r="BM254" i="3"/>
  <c r="BJ254" i="3"/>
  <c r="BA254" i="3"/>
  <c r="BN253" i="3"/>
  <c r="BM253" i="3"/>
  <c r="BJ253" i="3"/>
  <c r="BA253" i="3"/>
  <c r="BN252" i="3"/>
  <c r="BM252" i="3"/>
  <c r="BJ252" i="3"/>
  <c r="BA252" i="3"/>
  <c r="BN251" i="3"/>
  <c r="BM251" i="3"/>
  <c r="BJ251" i="3"/>
  <c r="BA251" i="3"/>
  <c r="BN250" i="3"/>
  <c r="BM250" i="3"/>
  <c r="BJ250" i="3"/>
  <c r="BA250" i="3"/>
  <c r="BN249" i="3"/>
  <c r="BM249" i="3"/>
  <c r="BJ249" i="3"/>
  <c r="BA249" i="3"/>
  <c r="BN248" i="3"/>
  <c r="BM248" i="3"/>
  <c r="BJ248" i="3"/>
  <c r="BA248" i="3"/>
  <c r="BN247" i="3"/>
  <c r="BM247" i="3"/>
  <c r="BJ247" i="3"/>
  <c r="BA247" i="3"/>
  <c r="BN246" i="3"/>
  <c r="BM246" i="3"/>
  <c r="BJ246" i="3"/>
  <c r="BA246" i="3"/>
  <c r="BN245" i="3"/>
  <c r="BM245" i="3"/>
  <c r="BJ245" i="3"/>
  <c r="BA245" i="3"/>
  <c r="BN244" i="3"/>
  <c r="BM244" i="3"/>
  <c r="BJ244" i="3"/>
  <c r="BA244" i="3"/>
  <c r="BN243" i="3"/>
  <c r="BM243" i="3"/>
  <c r="BJ243" i="3"/>
  <c r="BA243" i="3"/>
  <c r="BN242" i="3"/>
  <c r="BM242" i="3"/>
  <c r="BJ242" i="3"/>
  <c r="BA242" i="3"/>
  <c r="BN241" i="3"/>
  <c r="BM241" i="3"/>
  <c r="BJ241" i="3"/>
  <c r="BA241" i="3"/>
  <c r="BN240" i="3"/>
  <c r="BM240" i="3"/>
  <c r="BJ240" i="3"/>
  <c r="BA240" i="3"/>
  <c r="BN239" i="3"/>
  <c r="BM239" i="3"/>
  <c r="BJ239" i="3"/>
  <c r="BA239" i="3"/>
  <c r="BN238" i="3"/>
  <c r="BM238" i="3"/>
  <c r="BJ238" i="3"/>
  <c r="BA238" i="3"/>
  <c r="BN237" i="3"/>
  <c r="BM237" i="3"/>
  <c r="BJ237" i="3"/>
  <c r="BA237" i="3"/>
  <c r="BN236" i="3"/>
  <c r="BM236" i="3"/>
  <c r="BJ236" i="3"/>
  <c r="BA236" i="3"/>
  <c r="BN235" i="3"/>
  <c r="BM235" i="3"/>
  <c r="BJ235" i="3"/>
  <c r="BA235" i="3"/>
  <c r="BN234" i="3"/>
  <c r="BM234" i="3"/>
  <c r="BJ234" i="3"/>
  <c r="BA234" i="3"/>
  <c r="BN233" i="3"/>
  <c r="BM233" i="3"/>
  <c r="BJ233" i="3"/>
  <c r="BA233" i="3"/>
  <c r="BN232" i="3"/>
  <c r="BM232" i="3"/>
  <c r="BJ232" i="3"/>
  <c r="BA232" i="3"/>
  <c r="BN231" i="3"/>
  <c r="BM231" i="3"/>
  <c r="BJ231" i="3"/>
  <c r="BA231" i="3"/>
  <c r="BN230" i="3"/>
  <c r="BM230" i="3"/>
  <c r="BJ230" i="3"/>
  <c r="BA230" i="3"/>
  <c r="BN229" i="3"/>
  <c r="BM229" i="3"/>
  <c r="BJ229" i="3"/>
  <c r="BA229" i="3"/>
  <c r="BN228" i="3"/>
  <c r="BM228" i="3"/>
  <c r="BJ228" i="3"/>
  <c r="BA228" i="3"/>
  <c r="BN227" i="3"/>
  <c r="BM227" i="3"/>
  <c r="BJ227" i="3"/>
  <c r="BA227" i="3"/>
  <c r="BN226" i="3"/>
  <c r="BM226" i="3"/>
  <c r="BJ226" i="3"/>
  <c r="BA226" i="3"/>
  <c r="BN225" i="3"/>
  <c r="BM225" i="3"/>
  <c r="BJ225" i="3"/>
  <c r="BA225" i="3"/>
  <c r="BN224" i="3"/>
  <c r="BM224" i="3"/>
  <c r="BJ224" i="3"/>
  <c r="BA224" i="3"/>
  <c r="BN223" i="3"/>
  <c r="BM223" i="3"/>
  <c r="BJ223" i="3"/>
  <c r="BA223" i="3"/>
  <c r="BN222" i="3"/>
  <c r="BM222" i="3"/>
  <c r="BJ222" i="3"/>
  <c r="BA222" i="3"/>
  <c r="BN221" i="3"/>
  <c r="BM221" i="3"/>
  <c r="BJ221" i="3"/>
  <c r="BA221" i="3"/>
  <c r="BN220" i="3"/>
  <c r="BM220" i="3"/>
  <c r="BJ220" i="3"/>
  <c r="BA220" i="3"/>
  <c r="BN219" i="3"/>
  <c r="BM219" i="3"/>
  <c r="BJ219" i="3"/>
  <c r="BA219" i="3"/>
  <c r="BN218" i="3"/>
  <c r="BM218" i="3"/>
  <c r="BJ218" i="3"/>
  <c r="BA218" i="3"/>
  <c r="BN217" i="3"/>
  <c r="BM217" i="3"/>
  <c r="BJ217" i="3"/>
  <c r="BA217" i="3"/>
  <c r="BN216" i="3"/>
  <c r="BM216" i="3"/>
  <c r="BJ216" i="3"/>
  <c r="BA216" i="3"/>
  <c r="BN215" i="3"/>
  <c r="BM215" i="3"/>
  <c r="BJ215" i="3"/>
  <c r="BA215" i="3"/>
  <c r="BN214" i="3"/>
  <c r="BM214" i="3"/>
  <c r="BJ214" i="3"/>
  <c r="BA214" i="3"/>
  <c r="BN213" i="3"/>
  <c r="BM213" i="3"/>
  <c r="BJ213" i="3"/>
  <c r="BA213" i="3"/>
  <c r="BN212" i="3"/>
  <c r="BM212" i="3"/>
  <c r="BJ212" i="3"/>
  <c r="BA212" i="3"/>
  <c r="BN211" i="3"/>
  <c r="BM211" i="3"/>
  <c r="BJ211" i="3"/>
  <c r="BA211" i="3"/>
  <c r="BN210" i="3"/>
  <c r="BM210" i="3"/>
  <c r="BJ210" i="3"/>
  <c r="BA210" i="3"/>
  <c r="BN209" i="3"/>
  <c r="BM209" i="3"/>
  <c r="BJ209" i="3"/>
  <c r="BA209" i="3"/>
  <c r="BN208" i="3"/>
  <c r="BM208" i="3"/>
  <c r="BJ208" i="3"/>
  <c r="BA208" i="3"/>
  <c r="BN207" i="3"/>
  <c r="BM207" i="3"/>
  <c r="BJ207" i="3"/>
  <c r="BA207" i="3"/>
  <c r="BN206" i="3"/>
  <c r="BM206" i="3"/>
  <c r="BJ206" i="3"/>
  <c r="BA206" i="3"/>
  <c r="BN205" i="3"/>
  <c r="BM205" i="3"/>
  <c r="BJ205" i="3"/>
  <c r="BA205" i="3"/>
  <c r="BN204" i="3"/>
  <c r="BM204" i="3"/>
  <c r="BJ204" i="3"/>
  <c r="BA204" i="3"/>
  <c r="BN203" i="3"/>
  <c r="BM203" i="3"/>
  <c r="BJ203" i="3"/>
  <c r="BA203" i="3"/>
  <c r="BN202" i="3"/>
  <c r="BM202" i="3"/>
  <c r="BJ202" i="3"/>
  <c r="BA202" i="3"/>
  <c r="BN201" i="3"/>
  <c r="BM201" i="3"/>
  <c r="BJ201" i="3"/>
  <c r="BA201" i="3"/>
  <c r="BN200" i="3"/>
  <c r="BM200" i="3"/>
  <c r="BJ200" i="3"/>
  <c r="BA200" i="3"/>
  <c r="BN199" i="3"/>
  <c r="BM199" i="3"/>
  <c r="BJ199" i="3"/>
  <c r="BA199" i="3"/>
  <c r="BN198" i="3"/>
  <c r="BM198" i="3"/>
  <c r="BJ198" i="3"/>
  <c r="BA198" i="3"/>
  <c r="BN197" i="3"/>
  <c r="BM197" i="3"/>
  <c r="BJ197" i="3"/>
  <c r="BA197" i="3"/>
  <c r="BN196" i="3"/>
  <c r="BM196" i="3"/>
  <c r="BJ196" i="3"/>
  <c r="BA196" i="3"/>
  <c r="BN195" i="3"/>
  <c r="BM195" i="3"/>
  <c r="BJ195" i="3"/>
  <c r="BA195" i="3"/>
  <c r="BN194" i="3"/>
  <c r="BM194" i="3"/>
  <c r="BJ194" i="3"/>
  <c r="BA194" i="3"/>
  <c r="BN193" i="3"/>
  <c r="BM193" i="3"/>
  <c r="BJ193" i="3"/>
  <c r="BA193" i="3"/>
  <c r="BN192" i="3"/>
  <c r="BM192" i="3"/>
  <c r="BJ192" i="3"/>
  <c r="BA192" i="3"/>
  <c r="BN191" i="3"/>
  <c r="BM191" i="3"/>
  <c r="BJ191" i="3"/>
  <c r="BA191" i="3"/>
  <c r="BN190" i="3"/>
  <c r="BM190" i="3"/>
  <c r="BJ190" i="3"/>
  <c r="BA190" i="3"/>
  <c r="BN189" i="3"/>
  <c r="BM189" i="3"/>
  <c r="BJ189" i="3"/>
  <c r="BA189" i="3"/>
  <c r="BN188" i="3"/>
  <c r="BM188" i="3"/>
  <c r="BJ188" i="3"/>
  <c r="BA188" i="3"/>
  <c r="BN187" i="3"/>
  <c r="BM187" i="3"/>
  <c r="BJ187" i="3"/>
  <c r="BA187" i="3"/>
  <c r="BN186" i="3"/>
  <c r="BM186" i="3"/>
  <c r="BJ186" i="3"/>
  <c r="BA186" i="3"/>
  <c r="BN185" i="3"/>
  <c r="BM185" i="3"/>
  <c r="BJ185" i="3"/>
  <c r="BA185" i="3"/>
  <c r="BN184" i="3"/>
  <c r="BM184" i="3"/>
  <c r="BJ184" i="3"/>
  <c r="BA184" i="3"/>
  <c r="BN183" i="3"/>
  <c r="BM183" i="3"/>
  <c r="BJ183" i="3"/>
  <c r="BA183" i="3"/>
  <c r="BN182" i="3"/>
  <c r="BM182" i="3"/>
  <c r="BJ182" i="3"/>
  <c r="BA182" i="3"/>
  <c r="BN181" i="3"/>
  <c r="BM181" i="3"/>
  <c r="BJ181" i="3"/>
  <c r="BA181" i="3"/>
  <c r="BN180" i="3"/>
  <c r="BM180" i="3"/>
  <c r="BJ180" i="3"/>
  <c r="BA180" i="3"/>
  <c r="BN179" i="3"/>
  <c r="BM179" i="3"/>
  <c r="BJ179" i="3"/>
  <c r="BA179" i="3"/>
  <c r="BN178" i="3"/>
  <c r="BM178" i="3"/>
  <c r="BJ178" i="3"/>
  <c r="BA178" i="3"/>
  <c r="BN177" i="3"/>
  <c r="BM177" i="3"/>
  <c r="BJ177" i="3"/>
  <c r="BA177" i="3"/>
  <c r="BN176" i="3"/>
  <c r="BM176" i="3"/>
  <c r="BJ176" i="3"/>
  <c r="BA176" i="3"/>
  <c r="BN175" i="3"/>
  <c r="BM175" i="3"/>
  <c r="BJ175" i="3"/>
  <c r="BA175" i="3"/>
  <c r="BN174" i="3"/>
  <c r="BM174" i="3"/>
  <c r="BJ174" i="3"/>
  <c r="BA174" i="3"/>
  <c r="CE547" i="2" l="1"/>
  <c r="CE494" i="2"/>
  <c r="CE427" i="2"/>
  <c r="CF1347" i="2"/>
  <c r="CE1347" i="2"/>
  <c r="CE2625" i="2"/>
  <c r="CE2360" i="2"/>
  <c r="CE2361" i="2"/>
  <c r="CE2338" i="2"/>
  <c r="CE951" i="2"/>
  <c r="CE948" i="2"/>
  <c r="CE976" i="2"/>
  <c r="CE987" i="2"/>
  <c r="CE1003" i="2"/>
  <c r="CF2732" i="2"/>
  <c r="CF2776" i="2"/>
  <c r="CF2794" i="2"/>
  <c r="CF2844" i="2"/>
  <c r="CF2729" i="2" l="1"/>
  <c r="CE2785" i="2"/>
  <c r="CE2807" i="2"/>
  <c r="CF2802" i="2"/>
  <c r="CE2803" i="2"/>
  <c r="CE2801" i="2"/>
  <c r="CE2761" i="2"/>
  <c r="CF2757" i="2"/>
  <c r="CE2771" i="2"/>
  <c r="CE2769" i="2"/>
  <c r="CE2768" i="2"/>
  <c r="CE2766" i="2"/>
  <c r="CE2767" i="2"/>
  <c r="CF2779" i="2"/>
  <c r="CE2865" i="2"/>
  <c r="CF2858" i="2"/>
  <c r="CE2858" i="2"/>
  <c r="CE509" i="2" l="1"/>
  <c r="CE495" i="2"/>
  <c r="CE2870" i="2" l="1"/>
  <c r="CF2725" i="2"/>
  <c r="CE2639" i="2"/>
  <c r="U54" i="16"/>
  <c r="CF715" i="2"/>
  <c r="CE715" i="2"/>
  <c r="CE1290" i="2" l="1"/>
  <c r="CF1308" i="2"/>
  <c r="CE117" i="2"/>
  <c r="CE2890" i="2"/>
  <c r="CE333" i="2"/>
  <c r="CE2383" i="2"/>
  <c r="CE771" i="2"/>
  <c r="CE729" i="2" l="1"/>
  <c r="CE652" i="2"/>
  <c r="CE643" i="2"/>
  <c r="CE730" i="2" l="1"/>
  <c r="CE725" i="2"/>
  <c r="CE713" i="2"/>
  <c r="CE709" i="2"/>
  <c r="CE701" i="2"/>
  <c r="CE695" i="2"/>
  <c r="CE675" i="2"/>
  <c r="CE671" i="2"/>
  <c r="CE662" i="2"/>
  <c r="CE660" i="2"/>
  <c r="CE659" i="2"/>
  <c r="CE653" i="2"/>
  <c r="CE644" i="2"/>
  <c r="CE648" i="2"/>
  <c r="CE639" i="2"/>
  <c r="CE636" i="2"/>
  <c r="CE635" i="2"/>
  <c r="CE722" i="2"/>
  <c r="CE684" i="2"/>
  <c r="CE696" i="2"/>
  <c r="CE677" i="2"/>
  <c r="CF655" i="2"/>
  <c r="CF706" i="2"/>
  <c r="CF684" i="2"/>
  <c r="CE667" i="2"/>
  <c r="CE736" i="2"/>
  <c r="CE699" i="2" l="1"/>
  <c r="CE641" i="2"/>
  <c r="CE681" i="2"/>
  <c r="CE1516" i="2"/>
  <c r="CE1524" i="2"/>
  <c r="CE1508" i="2"/>
  <c r="CE1500" i="2"/>
  <c r="CE1493" i="2"/>
  <c r="CE1488" i="2"/>
  <c r="CF2708" i="2" l="1"/>
  <c r="CF2685" i="2"/>
  <c r="CE955" i="2"/>
  <c r="CE954" i="2"/>
  <c r="CE962" i="2"/>
  <c r="CE943" i="2"/>
  <c r="CE936" i="2"/>
  <c r="CE935" i="2"/>
  <c r="CE934" i="2"/>
  <c r="CE956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CE1011" i="2"/>
  <c r="CE1018" i="2"/>
  <c r="CE985" i="2"/>
  <c r="CE944" i="2"/>
  <c r="CE939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CE2374" i="2"/>
  <c r="CE2340" i="2"/>
  <c r="CE2343" i="2"/>
  <c r="CE2341" i="2"/>
  <c r="CE2342" i="2"/>
  <c r="CF2380" i="2"/>
  <c r="CE2380" i="2"/>
  <c r="CE2355" i="2"/>
  <c r="CE2372" i="2"/>
  <c r="CE1338" i="2"/>
  <c r="CE432" i="2"/>
  <c r="CE497" i="2"/>
  <c r="CE489" i="2"/>
  <c r="CE575" i="2"/>
  <c r="CE569" i="2"/>
  <c r="CE436" i="2"/>
  <c r="CE528" i="2"/>
  <c r="CE499" i="2"/>
  <c r="CE476" i="2"/>
  <c r="CE550" i="2"/>
  <c r="W1319" i="2"/>
  <c r="W1321" i="2"/>
  <c r="CF1314" i="2"/>
  <c r="CE1302" i="2"/>
  <c r="CF1359" i="2"/>
  <c r="CE1359" i="2"/>
  <c r="CE1332" i="2"/>
  <c r="CE2692" i="2"/>
  <c r="CE2646" i="2"/>
  <c r="CF2645" i="2"/>
  <c r="CF2644" i="2"/>
  <c r="CE2370" i="2"/>
  <c r="CE2810" i="2"/>
  <c r="CE2800" i="2"/>
  <c r="CE2796" i="2"/>
  <c r="W3105" i="2"/>
  <c r="W3106" i="2"/>
  <c r="W3107" i="2"/>
  <c r="W3108" i="2"/>
  <c r="W3110" i="2"/>
  <c r="W3111" i="2"/>
  <c r="W3112" i="2"/>
  <c r="W3113" i="2"/>
  <c r="W3114" i="2"/>
  <c r="W3115" i="2"/>
  <c r="W3116" i="2"/>
  <c r="W3118" i="2"/>
  <c r="W3119" i="2"/>
  <c r="W3120" i="2"/>
  <c r="W3121" i="2"/>
  <c r="W3124" i="2"/>
  <c r="W3125" i="2"/>
  <c r="W3126" i="2"/>
  <c r="W3127" i="2"/>
  <c r="W3128" i="2"/>
  <c r="W3129" i="2"/>
  <c r="W3130" i="2"/>
  <c r="W3132" i="2"/>
  <c r="W3133" i="2"/>
  <c r="W3137" i="2"/>
  <c r="W3139" i="2"/>
  <c r="W3140" i="2"/>
  <c r="W3141" i="2"/>
  <c r="W3143" i="2"/>
  <c r="W3144" i="2"/>
  <c r="W3145" i="2"/>
  <c r="W3146" i="2"/>
  <c r="W3147" i="2"/>
  <c r="W3148" i="2"/>
  <c r="W3150" i="2"/>
  <c r="W3151" i="2"/>
  <c r="W3152" i="2"/>
  <c r="W3153" i="2"/>
  <c r="W3154" i="2"/>
  <c r="W3155" i="2"/>
  <c r="W3156" i="2"/>
  <c r="W3158" i="2"/>
  <c r="W3104" i="2"/>
  <c r="CE952" i="2"/>
  <c r="CE2838" i="2"/>
  <c r="CE2835" i="2"/>
  <c r="CE616" i="2"/>
  <c r="CE2657" i="2"/>
  <c r="CE2745" i="2"/>
  <c r="CE2730" i="2"/>
  <c r="CE2792" i="2"/>
  <c r="CE3123" i="2"/>
  <c r="CE2909" i="2"/>
  <c r="CE2908" i="2"/>
  <c r="CE2901" i="2"/>
  <c r="CE2892" i="2"/>
  <c r="CE2889" i="2"/>
  <c r="CE2888" i="2"/>
  <c r="CE2887" i="2"/>
  <c r="CE2886" i="2"/>
  <c r="CE2903" i="2"/>
  <c r="CE2906" i="2"/>
  <c r="CE2652" i="2"/>
  <c r="W1545" i="2"/>
  <c r="W1544" i="2"/>
  <c r="W1543" i="2"/>
  <c r="W1542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CE1480" i="2"/>
  <c r="W2878" i="2"/>
  <c r="W2877" i="2"/>
  <c r="W2874" i="2"/>
  <c r="W2869" i="2"/>
  <c r="W2868" i="2"/>
  <c r="W2866" i="2"/>
  <c r="W2862" i="2"/>
  <c r="W2856" i="2"/>
  <c r="W2855" i="2"/>
  <c r="W2852" i="2"/>
  <c r="W2849" i="2"/>
  <c r="W2848" i="2"/>
  <c r="W2846" i="2"/>
  <c r="W2843" i="2"/>
  <c r="W2841" i="2"/>
  <c r="W2840" i="2"/>
  <c r="W2839" i="2"/>
  <c r="W2837" i="2"/>
  <c r="W2833" i="2"/>
  <c r="W2832" i="2"/>
  <c r="W2831" i="2"/>
  <c r="W2830" i="2"/>
  <c r="W2827" i="2"/>
  <c r="W2826" i="2"/>
  <c r="W2824" i="2"/>
  <c r="W2821" i="2"/>
  <c r="W2820" i="2"/>
  <c r="W2819" i="2"/>
  <c r="W2818" i="2"/>
  <c r="W2817" i="2"/>
  <c r="W2816" i="2"/>
  <c r="W2813" i="2"/>
  <c r="W2797" i="2"/>
  <c r="W2791" i="2"/>
  <c r="W2788" i="2"/>
  <c r="W2786" i="2"/>
  <c r="W2783" i="2"/>
  <c r="W2782" i="2"/>
  <c r="W2781" i="2"/>
  <c r="W2780" i="2"/>
  <c r="W2778" i="2"/>
  <c r="W2777" i="2"/>
  <c r="W2775" i="2"/>
  <c r="W2773" i="2"/>
  <c r="W2772" i="2"/>
  <c r="W2763" i="2"/>
  <c r="W2762" i="2"/>
  <c r="W2759" i="2"/>
  <c r="W2758" i="2"/>
  <c r="W2756" i="2"/>
  <c r="W2755" i="2"/>
  <c r="W2752" i="2"/>
  <c r="W2751" i="2"/>
  <c r="W2749" i="2"/>
  <c r="W2748" i="2"/>
  <c r="W2746" i="2"/>
  <c r="W2744" i="2"/>
  <c r="W2743" i="2"/>
  <c r="W2742" i="2"/>
  <c r="W2739" i="2"/>
  <c r="W2728" i="2"/>
  <c r="W2724" i="2"/>
  <c r="W2723" i="2"/>
  <c r="W2722" i="2"/>
  <c r="W2720" i="2"/>
  <c r="W2714" i="2"/>
  <c r="W2712" i="2"/>
  <c r="W2711" i="2"/>
  <c r="W2709" i="2"/>
  <c r="W2707" i="2"/>
  <c r="W2704" i="2"/>
  <c r="W2702" i="2"/>
  <c r="W2701" i="2"/>
  <c r="W2697" i="2"/>
  <c r="W2693" i="2"/>
  <c r="W2690" i="2"/>
  <c r="W2689" i="2"/>
  <c r="W2688" i="2"/>
  <c r="W2687" i="2"/>
  <c r="W2684" i="2"/>
  <c r="W2683" i="2"/>
  <c r="W2682" i="2"/>
  <c r="W2680" i="2"/>
  <c r="W2679" i="2"/>
  <c r="W2678" i="2"/>
  <c r="W2677" i="2"/>
  <c r="W2672" i="2"/>
  <c r="W2671" i="2"/>
  <c r="W2668" i="2"/>
  <c r="W2665" i="2"/>
  <c r="W2664" i="2"/>
  <c r="W2663" i="2"/>
  <c r="W2662" i="2"/>
  <c r="W2659" i="2"/>
  <c r="W2654" i="2"/>
  <c r="W2649" i="2"/>
  <c r="W2648" i="2"/>
  <c r="W2641" i="2"/>
  <c r="W2640" i="2"/>
  <c r="W2636" i="2"/>
  <c r="W2633" i="2"/>
  <c r="W2630" i="2"/>
  <c r="W2629" i="2"/>
  <c r="CF2735" i="2"/>
  <c r="CE2882" i="2"/>
  <c r="CE444" i="2"/>
  <c r="CE443" i="2"/>
  <c r="CF446" i="2"/>
  <c r="CE446" i="2"/>
  <c r="CE536" i="2"/>
  <c r="CE565" i="2"/>
  <c r="CE1865" i="2"/>
  <c r="CE1292" i="2"/>
  <c r="CE1294" i="2"/>
  <c r="CE1301" i="2"/>
  <c r="CE1303" i="2"/>
  <c r="CE1372" i="2"/>
  <c r="CF1370" i="2"/>
  <c r="CE1370" i="2"/>
  <c r="CE1369" i="2"/>
  <c r="CE1368" i="2"/>
  <c r="CE1366" i="2"/>
  <c r="CE1365" i="2"/>
  <c r="CE1364" i="2"/>
  <c r="CF1363" i="2"/>
  <c r="CE1363" i="2"/>
  <c r="CE1360" i="2"/>
  <c r="CE1358" i="2"/>
  <c r="CE1357" i="2"/>
  <c r="CE1355" i="2"/>
  <c r="CE1354" i="2"/>
  <c r="CE1353" i="2"/>
  <c r="CF1352" i="2"/>
  <c r="CE1349" i="2"/>
  <c r="CE1346" i="2"/>
  <c r="CE1345" i="2"/>
  <c r="CE1343" i="2"/>
  <c r="CE1344" i="2"/>
  <c r="CF1342" i="2"/>
  <c r="CE1340" i="2"/>
  <c r="CE1341" i="2"/>
  <c r="CE1337" i="2"/>
  <c r="CF1336" i="2"/>
  <c r="CE1336" i="2"/>
  <c r="CE1335" i="2"/>
  <c r="CE1334" i="2"/>
  <c r="CE1333" i="2"/>
  <c r="CE1330" i="2"/>
  <c r="CF1328" i="2"/>
  <c r="CE1850" i="2"/>
  <c r="W1291" i="2" l="1"/>
  <c r="W1039" i="2"/>
  <c r="W1546" i="2"/>
  <c r="CE1325" i="2"/>
  <c r="CE1322" i="2"/>
  <c r="CE1320" i="2"/>
  <c r="CE1318" i="2"/>
  <c r="CE1315" i="2"/>
  <c r="CE1311" i="2"/>
  <c r="CE1309" i="2"/>
  <c r="CE1308" i="2"/>
  <c r="CE1307" i="2"/>
  <c r="CE1306" i="2"/>
  <c r="CE1305" i="2"/>
  <c r="CE1304" i="2"/>
  <c r="CE1297" i="2"/>
  <c r="CE1298" i="2"/>
  <c r="CE1296" i="2"/>
  <c r="CE1295" i="2"/>
  <c r="CE454" i="2" l="1"/>
  <c r="CE502" i="2"/>
  <c r="CE529" i="2"/>
  <c r="W580" i="2"/>
  <c r="W579" i="2"/>
  <c r="W578" i="2"/>
  <c r="W577" i="2"/>
  <c r="W574" i="2"/>
  <c r="W573" i="2"/>
  <c r="W572" i="2"/>
  <c r="W571" i="2"/>
  <c r="W570" i="2"/>
  <c r="W568" i="2"/>
  <c r="W567" i="2"/>
  <c r="W566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49" i="2"/>
  <c r="W546" i="2"/>
  <c r="W545" i="2"/>
  <c r="W544" i="2"/>
  <c r="W542" i="2"/>
  <c r="W541" i="2"/>
  <c r="W539" i="2"/>
  <c r="W538" i="2"/>
  <c r="W537" i="2"/>
  <c r="W535" i="2"/>
  <c r="W533" i="2"/>
  <c r="W532" i="2"/>
  <c r="W530" i="2"/>
  <c r="W527" i="2"/>
  <c r="W526" i="2"/>
  <c r="W525" i="2"/>
  <c r="W524" i="2"/>
  <c r="W523" i="2"/>
  <c r="W522" i="2"/>
  <c r="W521" i="2"/>
  <c r="W519" i="2"/>
  <c r="W517" i="2"/>
  <c r="W516" i="2"/>
  <c r="W513" i="2"/>
  <c r="W512" i="2"/>
  <c r="W511" i="2"/>
  <c r="W510" i="2"/>
  <c r="W508" i="2"/>
  <c r="W507" i="2"/>
  <c r="W506" i="2"/>
  <c r="W505" i="2"/>
  <c r="W504" i="2"/>
  <c r="W503" i="2"/>
  <c r="W501" i="2"/>
  <c r="W500" i="2"/>
  <c r="W498" i="2"/>
  <c r="W493" i="2"/>
  <c r="W491" i="2"/>
  <c r="W487" i="2"/>
  <c r="W486" i="2"/>
  <c r="W483" i="2"/>
  <c r="W481" i="2"/>
  <c r="W478" i="2"/>
  <c r="W475" i="2"/>
  <c r="W474" i="2"/>
  <c r="W473" i="2"/>
  <c r="W472" i="2"/>
  <c r="W471" i="2"/>
  <c r="W470" i="2"/>
  <c r="W468" i="2"/>
  <c r="W467" i="2"/>
  <c r="W466" i="2"/>
  <c r="W464" i="2"/>
  <c r="W461" i="2"/>
  <c r="W460" i="2"/>
  <c r="W458" i="2"/>
  <c r="W456" i="2"/>
  <c r="W455" i="2"/>
  <c r="W453" i="2"/>
  <c r="W451" i="2"/>
  <c r="W448" i="2"/>
  <c r="W447" i="2"/>
  <c r="W445" i="2"/>
  <c r="W442" i="2"/>
  <c r="W440" i="2"/>
  <c r="W439" i="2"/>
  <c r="W438" i="2"/>
  <c r="W437" i="2"/>
  <c r="W435" i="2"/>
  <c r="W434" i="2"/>
  <c r="W433" i="2"/>
  <c r="W431" i="2"/>
  <c r="W430" i="2"/>
  <c r="W429" i="2"/>
  <c r="W425" i="2"/>
  <c r="W424" i="2"/>
  <c r="W423" i="2"/>
  <c r="W422" i="2"/>
  <c r="CE548" i="2"/>
  <c r="CF490" i="2"/>
  <c r="CE490" i="2"/>
  <c r="CE428" i="2"/>
  <c r="CF465" i="2"/>
  <c r="CE463" i="2"/>
  <c r="CE514" i="2"/>
  <c r="CE450" i="2"/>
  <c r="CE540" i="2"/>
  <c r="CE518" i="2"/>
  <c r="CE480" i="2"/>
  <c r="CK581" i="2"/>
  <c r="CE488" i="2"/>
  <c r="CF488" i="2"/>
  <c r="CE520" i="2"/>
  <c r="CE459" i="2"/>
  <c r="CF459" i="2"/>
  <c r="CE418" i="2"/>
  <c r="CE415" i="2"/>
  <c r="CE412" i="2"/>
  <c r="CE411" i="2"/>
  <c r="CE407" i="2"/>
  <c r="CE406" i="2"/>
  <c r="CE399" i="2"/>
  <c r="CE392" i="2"/>
  <c r="CE390" i="2"/>
  <c r="CE385" i="2"/>
  <c r="CE383" i="2"/>
  <c r="CE382" i="2"/>
  <c r="CE381" i="2"/>
  <c r="CE380" i="2"/>
  <c r="CE376" i="2"/>
  <c r="CE373" i="2"/>
  <c r="CE372" i="2"/>
  <c r="CE371" i="2"/>
  <c r="CE366" i="2"/>
  <c r="CE365" i="2"/>
  <c r="CE364" i="2"/>
  <c r="CE363" i="2"/>
  <c r="CE360" i="2"/>
  <c r="CE359" i="2"/>
  <c r="CE356" i="2"/>
  <c r="CE354" i="2"/>
  <c r="CE419" i="2"/>
  <c r="CE763" i="2"/>
  <c r="CE2388" i="2"/>
  <c r="CE812" i="2" l="1"/>
  <c r="CE803" i="2"/>
  <c r="CE801" i="2"/>
  <c r="CE800" i="2"/>
  <c r="CE791" i="2"/>
  <c r="CE776" i="2"/>
  <c r="CE805" i="2"/>
  <c r="CE786" i="2"/>
  <c r="CE787" i="2"/>
  <c r="CE758" i="2" l="1"/>
  <c r="CE748" i="2"/>
  <c r="BN1651" i="3" l="1"/>
  <c r="BM1651" i="3"/>
  <c r="BN1650" i="3"/>
  <c r="BM1650" i="3"/>
  <c r="BN1649" i="3"/>
  <c r="BM1649" i="3"/>
  <c r="BN1648" i="3"/>
  <c r="BM1648" i="3"/>
  <c r="BN1647" i="3"/>
  <c r="BM1647" i="3"/>
  <c r="BN1646" i="3"/>
  <c r="BM1646" i="3"/>
  <c r="BN1645" i="3"/>
  <c r="BM1645" i="3"/>
  <c r="BN1644" i="3"/>
  <c r="BM1644" i="3"/>
  <c r="BN1643" i="3"/>
  <c r="BM1643" i="3"/>
  <c r="BN1642" i="3"/>
  <c r="BM1642" i="3"/>
  <c r="BN1641" i="3"/>
  <c r="BM1641" i="3"/>
  <c r="BN1640" i="3"/>
  <c r="BM1640" i="3"/>
  <c r="BN1639" i="3"/>
  <c r="BM1639" i="3"/>
  <c r="BN1638" i="3"/>
  <c r="BM1638" i="3"/>
  <c r="BN1637" i="3"/>
  <c r="BM1637" i="3"/>
  <c r="BN1636" i="3"/>
  <c r="BM1636" i="3"/>
  <c r="BN1635" i="3"/>
  <c r="BM1635" i="3"/>
  <c r="BN1634" i="3"/>
  <c r="BM1634" i="3"/>
  <c r="BN1633" i="3"/>
  <c r="BM1633" i="3"/>
  <c r="BN1632" i="3"/>
  <c r="BM1632" i="3"/>
  <c r="BN1631" i="3"/>
  <c r="BM1631" i="3"/>
  <c r="BN1630" i="3"/>
  <c r="BM1630" i="3"/>
  <c r="BN1629" i="3"/>
  <c r="BM1629" i="3"/>
  <c r="BN1628" i="3"/>
  <c r="BM1628" i="3"/>
  <c r="BN1627" i="3"/>
  <c r="BM1627" i="3"/>
  <c r="BN1626" i="3"/>
  <c r="BM1626" i="3"/>
  <c r="BN1625" i="3"/>
  <c r="BM1625" i="3"/>
  <c r="BN1624" i="3"/>
  <c r="BM1624" i="3"/>
  <c r="BN1623" i="3"/>
  <c r="BM1623" i="3"/>
  <c r="BN1622" i="3"/>
  <c r="BM1622" i="3"/>
  <c r="BN1621" i="3"/>
  <c r="BM1621" i="3"/>
  <c r="BN1620" i="3"/>
  <c r="BM1620" i="3"/>
  <c r="BN1619" i="3"/>
  <c r="BM1619" i="3"/>
  <c r="BN1618" i="3"/>
  <c r="BM1618" i="3"/>
  <c r="BN1617" i="3"/>
  <c r="BM1617" i="3"/>
  <c r="BN1616" i="3"/>
  <c r="BM1616" i="3"/>
  <c r="BN1615" i="3"/>
  <c r="BM1615" i="3"/>
  <c r="BN1614" i="3"/>
  <c r="BM1614" i="3"/>
  <c r="BN1613" i="3"/>
  <c r="BM1613" i="3"/>
  <c r="BN1612" i="3"/>
  <c r="BM1612" i="3"/>
  <c r="BN1608" i="3"/>
  <c r="BM1608" i="3"/>
  <c r="BN1607" i="3"/>
  <c r="BM1607" i="3"/>
  <c r="BN1606" i="3"/>
  <c r="BM1606" i="3"/>
  <c r="BN1605" i="3"/>
  <c r="BM1605" i="3"/>
  <c r="BN1604" i="3"/>
  <c r="BM1604" i="3"/>
  <c r="BN1603" i="3"/>
  <c r="BM1603" i="3"/>
  <c r="BN1602" i="3"/>
  <c r="BM1602" i="3"/>
  <c r="BN1601" i="3"/>
  <c r="BM1601" i="3"/>
  <c r="BN1600" i="3"/>
  <c r="BM1600" i="3"/>
  <c r="BN1597" i="3"/>
  <c r="BM1597" i="3"/>
  <c r="BN1596" i="3"/>
  <c r="BM1596" i="3"/>
  <c r="BN1595" i="3"/>
  <c r="BM1595" i="3"/>
  <c r="BN1594" i="3"/>
  <c r="BM1594" i="3"/>
  <c r="BN1593" i="3"/>
  <c r="BM1593" i="3"/>
  <c r="BN1592" i="3"/>
  <c r="BM1592" i="3"/>
  <c r="BN1591" i="3"/>
  <c r="BM1591" i="3"/>
  <c r="BN1590" i="3"/>
  <c r="BM1590" i="3"/>
  <c r="BN1589" i="3"/>
  <c r="BM1589" i="3"/>
  <c r="BN1588" i="3"/>
  <c r="BM1588" i="3"/>
  <c r="BN1587" i="3"/>
  <c r="BM1587" i="3"/>
  <c r="BN1586" i="3"/>
  <c r="BM1586" i="3"/>
  <c r="BN1585" i="3"/>
  <c r="BM1585" i="3"/>
  <c r="BN1584" i="3"/>
  <c r="BM1584" i="3"/>
  <c r="BN1583" i="3"/>
  <c r="BM1583" i="3"/>
  <c r="BN1582" i="3"/>
  <c r="BM1582" i="3"/>
  <c r="BN1253" i="3"/>
  <c r="BM1253" i="3"/>
  <c r="BN1182" i="3"/>
  <c r="D1182" i="3" s="1"/>
  <c r="BM1182" i="3"/>
  <c r="F1182" i="3"/>
  <c r="F1253" i="3"/>
  <c r="BN1576" i="3" l="1"/>
  <c r="BN1575" i="3"/>
  <c r="BN1574" i="3"/>
  <c r="BN1573" i="3"/>
  <c r="BN1572" i="3"/>
  <c r="BN1571" i="3"/>
  <c r="BN1570" i="3"/>
  <c r="BN1569" i="3"/>
  <c r="BN1568" i="3"/>
  <c r="BN1567" i="3"/>
  <c r="BN1566" i="3"/>
  <c r="BN1565" i="3"/>
  <c r="BN1564" i="3"/>
  <c r="BN1563" i="3"/>
  <c r="BN1562" i="3"/>
  <c r="BN1561" i="3"/>
  <c r="BN1560" i="3"/>
  <c r="BN1559" i="3"/>
  <c r="BN1558" i="3"/>
  <c r="BN1557" i="3"/>
  <c r="BN1556" i="3"/>
  <c r="BN1555" i="3"/>
  <c r="BN1554" i="3"/>
  <c r="BN1553" i="3"/>
  <c r="BN1552" i="3"/>
  <c r="BN1551" i="3"/>
  <c r="BN1550" i="3"/>
  <c r="BN1549" i="3"/>
  <c r="BN1548" i="3"/>
  <c r="BN1547" i="3"/>
  <c r="BN1546" i="3"/>
  <c r="BN1545" i="3"/>
  <c r="BN1544" i="3"/>
  <c r="BN1543" i="3"/>
  <c r="BN1542" i="3"/>
  <c r="BN1541" i="3"/>
  <c r="BN1540" i="3"/>
  <c r="BN1539" i="3"/>
  <c r="BN1538" i="3"/>
  <c r="BN1537" i="3"/>
  <c r="BN1536" i="3"/>
  <c r="BN1535" i="3"/>
  <c r="BN1534" i="3"/>
  <c r="BN1533" i="3"/>
  <c r="BN1532" i="3"/>
  <c r="BN1531" i="3"/>
  <c r="BN1530" i="3"/>
  <c r="BN1529" i="3"/>
  <c r="BN1528" i="3"/>
  <c r="BN1527" i="3"/>
  <c r="BN1526" i="3"/>
  <c r="BN1525" i="3"/>
  <c r="BN1524" i="3"/>
  <c r="BN1523" i="3"/>
  <c r="BN1522" i="3"/>
  <c r="BN1521" i="3"/>
  <c r="BN1520" i="3"/>
  <c r="BN1519" i="3"/>
  <c r="BN1518" i="3"/>
  <c r="BN1517" i="3"/>
  <c r="BN1516" i="3"/>
  <c r="BN1515" i="3"/>
  <c r="BN1514" i="3"/>
  <c r="BN1513" i="3"/>
  <c r="BN1512" i="3"/>
  <c r="BN1511" i="3"/>
  <c r="BN1510" i="3"/>
  <c r="BN1509" i="3"/>
  <c r="BN1508" i="3"/>
  <c r="BN1507" i="3"/>
  <c r="BN1506" i="3"/>
  <c r="BN1505" i="3"/>
  <c r="BN1504" i="3"/>
  <c r="BN1503" i="3"/>
  <c r="BN1502" i="3"/>
  <c r="BN1501" i="3"/>
  <c r="BN1500" i="3"/>
  <c r="BN1499" i="3"/>
  <c r="BN1498" i="3"/>
  <c r="BN1497" i="3"/>
  <c r="BN1496" i="3"/>
  <c r="BN1495" i="3"/>
  <c r="BN1494" i="3"/>
  <c r="BN1493" i="3"/>
  <c r="BN1492" i="3"/>
  <c r="BN1491" i="3"/>
  <c r="BN1490" i="3"/>
  <c r="BN1489" i="3"/>
  <c r="BN1488" i="3"/>
  <c r="BN1487" i="3"/>
  <c r="BN1486" i="3"/>
  <c r="BN1485" i="3"/>
  <c r="BN1484" i="3"/>
  <c r="BN1483" i="3"/>
  <c r="BN1482" i="3"/>
  <c r="BN1481" i="3"/>
  <c r="BN1480" i="3"/>
  <c r="BN1479" i="3"/>
  <c r="BN1478" i="3"/>
  <c r="BN1477" i="3"/>
  <c r="BN1476" i="3"/>
  <c r="BN1475" i="3"/>
  <c r="BN1474" i="3"/>
  <c r="BN1473" i="3"/>
  <c r="BN1472" i="3"/>
  <c r="BN1471" i="3"/>
  <c r="BN1470" i="3"/>
  <c r="BN1469" i="3"/>
  <c r="BN1468" i="3"/>
  <c r="BN1467" i="3"/>
  <c r="BN1466" i="3"/>
  <c r="BN1465" i="3"/>
  <c r="BN1464" i="3"/>
  <c r="BN1463" i="3"/>
  <c r="BN1462" i="3"/>
  <c r="BN1461" i="3"/>
  <c r="BN1460" i="3"/>
  <c r="BN1459" i="3"/>
  <c r="BN1458" i="3"/>
  <c r="BN1457" i="3"/>
  <c r="BN1456" i="3"/>
  <c r="BN1455" i="3"/>
  <c r="BN1454" i="3"/>
  <c r="BN1453" i="3"/>
  <c r="BN1452" i="3"/>
  <c r="BN1451" i="3"/>
  <c r="BN1450" i="3"/>
  <c r="BN1449" i="3"/>
  <c r="BN1448" i="3"/>
  <c r="BN1447" i="3"/>
  <c r="BN1446" i="3"/>
  <c r="BN1445" i="3"/>
  <c r="BN1444" i="3"/>
  <c r="BN1443" i="3"/>
  <c r="BN1442" i="3"/>
  <c r="BN1441" i="3"/>
  <c r="BN1440" i="3"/>
  <c r="BN1439" i="3"/>
  <c r="BN1438" i="3"/>
  <c r="BN1437" i="3"/>
  <c r="BN1436" i="3"/>
  <c r="BN1435" i="3"/>
  <c r="BN1434" i="3"/>
  <c r="BN1433" i="3"/>
  <c r="BN1432" i="3"/>
  <c r="BN1431" i="3"/>
  <c r="BN1430" i="3"/>
  <c r="BN1429" i="3"/>
  <c r="BN1428" i="3"/>
  <c r="BN1427" i="3"/>
  <c r="BN1426" i="3"/>
  <c r="BN1425" i="3"/>
  <c r="BN1424" i="3"/>
  <c r="BN1423" i="3"/>
  <c r="BN1422" i="3"/>
  <c r="BN1421" i="3"/>
  <c r="BN1420" i="3"/>
  <c r="BN1419" i="3"/>
  <c r="BN1418" i="3"/>
  <c r="BN1417" i="3"/>
  <c r="BN1416" i="3"/>
  <c r="BN1415" i="3"/>
  <c r="BN1414" i="3"/>
  <c r="BN1413" i="3"/>
  <c r="BN1412" i="3"/>
  <c r="BN1411" i="3"/>
  <c r="BN1410" i="3"/>
  <c r="BN1409" i="3"/>
  <c r="BN1408" i="3"/>
  <c r="BN1407" i="3"/>
  <c r="BN1406" i="3"/>
  <c r="BN1405" i="3"/>
  <c r="BN1404" i="3"/>
  <c r="BN1403" i="3"/>
  <c r="BN1402" i="3"/>
  <c r="BN1401" i="3"/>
  <c r="BN1400" i="3"/>
  <c r="BN1399" i="3"/>
  <c r="BN1398" i="3"/>
  <c r="BN1397" i="3"/>
  <c r="BN1396" i="3"/>
  <c r="BN1395" i="3"/>
  <c r="BN1394" i="3"/>
  <c r="BN1393" i="3"/>
  <c r="BN1392" i="3"/>
  <c r="BN1391" i="3"/>
  <c r="BN1390" i="3"/>
  <c r="BN1389" i="3"/>
  <c r="BN1388" i="3"/>
  <c r="BN1387" i="3"/>
  <c r="BN1386" i="3"/>
  <c r="BN1385" i="3"/>
  <c r="BN1384" i="3"/>
  <c r="BN1383" i="3"/>
  <c r="BN1382" i="3"/>
  <c r="BN1381" i="3"/>
  <c r="BN1380" i="3"/>
  <c r="BN1379" i="3"/>
  <c r="BN1378" i="3"/>
  <c r="BN1377" i="3"/>
  <c r="BN1376" i="3"/>
  <c r="BN1375" i="3"/>
  <c r="BN1374" i="3"/>
  <c r="BN1373" i="3"/>
  <c r="BN1372" i="3"/>
  <c r="BN1371" i="3"/>
  <c r="BN1370" i="3"/>
  <c r="BN1369" i="3"/>
  <c r="BN1368" i="3"/>
  <c r="BN1367" i="3"/>
  <c r="BN1366" i="3"/>
  <c r="BN1365" i="3"/>
  <c r="BN1364" i="3"/>
  <c r="BN1363" i="3"/>
  <c r="BN1362" i="3"/>
  <c r="BN1361" i="3"/>
  <c r="BN1360" i="3"/>
  <c r="BN1359" i="3"/>
  <c r="BN1358" i="3"/>
  <c r="BN1357" i="3"/>
  <c r="BN1356" i="3"/>
  <c r="BN1355" i="3"/>
  <c r="BN1354" i="3"/>
  <c r="BN1353" i="3"/>
  <c r="BN1352" i="3"/>
  <c r="BN1351" i="3"/>
  <c r="BN1350" i="3"/>
  <c r="BN1349" i="3"/>
  <c r="BN1348" i="3"/>
  <c r="BN1347" i="3"/>
  <c r="BN1346" i="3"/>
  <c r="BN1345" i="3"/>
  <c r="BN1344" i="3"/>
  <c r="BN1343" i="3"/>
  <c r="BN1342" i="3"/>
  <c r="BN1341" i="3"/>
  <c r="BN1340" i="3"/>
  <c r="BN1339" i="3"/>
  <c r="BN1338" i="3"/>
  <c r="BN1337" i="3"/>
  <c r="BN1336" i="3"/>
  <c r="BN1335" i="3"/>
  <c r="BN1334" i="3"/>
  <c r="BN1333" i="3"/>
  <c r="BN1332" i="3"/>
  <c r="BN1331" i="3"/>
  <c r="BN1330" i="3"/>
  <c r="BN1327" i="3"/>
  <c r="BN1326" i="3"/>
  <c r="BN1325" i="3"/>
  <c r="BN1324" i="3"/>
  <c r="BN1323" i="3"/>
  <c r="BN1322" i="3"/>
  <c r="BN1321" i="3"/>
  <c r="BN1320" i="3"/>
  <c r="BN1319" i="3"/>
  <c r="BN1318" i="3"/>
  <c r="BN1317" i="3"/>
  <c r="BN1316" i="3"/>
  <c r="BN1315" i="3"/>
  <c r="BN1314" i="3"/>
  <c r="BN1313" i="3"/>
  <c r="BN1312" i="3"/>
  <c r="BN1311" i="3"/>
  <c r="BN1310" i="3"/>
  <c r="BN1309" i="3"/>
  <c r="BN1308" i="3"/>
  <c r="BN1307" i="3"/>
  <c r="BN1306" i="3"/>
  <c r="BN1305" i="3"/>
  <c r="BN1304" i="3"/>
  <c r="BN1303" i="3"/>
  <c r="BN1302" i="3"/>
  <c r="BN1301" i="3"/>
  <c r="BN1300" i="3"/>
  <c r="BN1299" i="3"/>
  <c r="BN1298" i="3"/>
  <c r="BN1297" i="3"/>
  <c r="BN1296" i="3"/>
  <c r="BN1295" i="3"/>
  <c r="BN1294" i="3"/>
  <c r="BN1293" i="3"/>
  <c r="BN1292" i="3"/>
  <c r="BN1291" i="3"/>
  <c r="BN1290" i="3"/>
  <c r="BN1289" i="3"/>
  <c r="BN1288" i="3"/>
  <c r="BN1285" i="3"/>
  <c r="BN1284" i="3"/>
  <c r="BN1283" i="3"/>
  <c r="BN1282" i="3"/>
  <c r="BN1281" i="3"/>
  <c r="BN1280" i="3"/>
  <c r="BN1279" i="3"/>
  <c r="BN1278" i="3"/>
  <c r="BN1277" i="3"/>
  <c r="BN1276" i="3"/>
  <c r="BN1275" i="3"/>
  <c r="BN1274" i="3"/>
  <c r="BN1273" i="3"/>
  <c r="BN1272" i="3"/>
  <c r="BN1271" i="3"/>
  <c r="BN1270" i="3"/>
  <c r="BN1269" i="3"/>
  <c r="BN1268" i="3"/>
  <c r="BN1267" i="3"/>
  <c r="BN1266" i="3"/>
  <c r="BN1265" i="3"/>
  <c r="BN1264" i="3"/>
  <c r="BN1263" i="3"/>
  <c r="BN1262" i="3"/>
  <c r="BN1261" i="3"/>
  <c r="BN1260" i="3"/>
  <c r="BN1259" i="3"/>
  <c r="BN1258" i="3"/>
  <c r="BN1257" i="3"/>
  <c r="BN1256" i="3"/>
  <c r="BN1255" i="3"/>
  <c r="BN1254" i="3"/>
  <c r="BN1252" i="3"/>
  <c r="BN1251" i="3"/>
  <c r="BN1250" i="3"/>
  <c r="BN1249" i="3"/>
  <c r="BN1248" i="3"/>
  <c r="BN1247" i="3"/>
  <c r="BN1246" i="3"/>
  <c r="BN1245" i="3"/>
  <c r="BN1244" i="3"/>
  <c r="BN1243" i="3"/>
  <c r="BN1242" i="3"/>
  <c r="BN1241" i="3"/>
  <c r="BN1240" i="3"/>
  <c r="BN1239" i="3"/>
  <c r="BN1238" i="3"/>
  <c r="BN1237" i="3"/>
  <c r="BN1236" i="3"/>
  <c r="BN1235" i="3"/>
  <c r="BN1234" i="3"/>
  <c r="BN1233" i="3"/>
  <c r="BN1232" i="3"/>
  <c r="BN1231" i="3"/>
  <c r="BN1230" i="3"/>
  <c r="BN1229" i="3"/>
  <c r="BN1228" i="3"/>
  <c r="BN1227" i="3"/>
  <c r="BN1226" i="3"/>
  <c r="BN1225" i="3"/>
  <c r="BN1224" i="3"/>
  <c r="BN1223" i="3"/>
  <c r="BN1222" i="3"/>
  <c r="BN1221" i="3"/>
  <c r="BN1220" i="3"/>
  <c r="BN1219" i="3"/>
  <c r="BN1218" i="3"/>
  <c r="BN1217" i="3"/>
  <c r="BN1216" i="3"/>
  <c r="BN1215" i="3"/>
  <c r="BN1214" i="3"/>
  <c r="BN1213" i="3"/>
  <c r="BN1212" i="3"/>
  <c r="BN1211" i="3"/>
  <c r="BN1210" i="3"/>
  <c r="BN1209" i="3"/>
  <c r="BN1208" i="3"/>
  <c r="BN1207" i="3"/>
  <c r="BN1206" i="3"/>
  <c r="BN1205" i="3"/>
  <c r="BN1204" i="3"/>
  <c r="BN1203" i="3"/>
  <c r="BN1202" i="3"/>
  <c r="BN1201" i="3"/>
  <c r="BN1200" i="3"/>
  <c r="BN1199" i="3"/>
  <c r="BN1198" i="3"/>
  <c r="BN1197" i="3"/>
  <c r="BN1196" i="3"/>
  <c r="BN1195" i="3"/>
  <c r="BN1194" i="3"/>
  <c r="BN1193" i="3"/>
  <c r="BN1192" i="3"/>
  <c r="BN1191" i="3"/>
  <c r="BN1190" i="3"/>
  <c r="BN1189" i="3"/>
  <c r="BN1188" i="3"/>
  <c r="BN1187" i="3"/>
  <c r="BN1186" i="3"/>
  <c r="BN1185" i="3"/>
  <c r="BN1184" i="3"/>
  <c r="BN1183" i="3"/>
  <c r="BN1181" i="3"/>
  <c r="BN1180" i="3"/>
  <c r="BN1179" i="3"/>
  <c r="BN1178" i="3"/>
  <c r="BN1177" i="3"/>
  <c r="BN1176" i="3"/>
  <c r="BN1175" i="3"/>
  <c r="BN1174" i="3"/>
  <c r="BN1173" i="3"/>
  <c r="BN1172" i="3"/>
  <c r="BN1171" i="3"/>
  <c r="BN1170" i="3"/>
  <c r="BN1169" i="3"/>
  <c r="BN1168" i="3"/>
  <c r="BN1167" i="3"/>
  <c r="BN1166" i="3"/>
  <c r="BN1165" i="3"/>
  <c r="BN1164" i="3"/>
  <c r="BN1163" i="3"/>
  <c r="BN1162" i="3"/>
  <c r="BN1161" i="3"/>
  <c r="BN1160" i="3"/>
  <c r="BN1159" i="3"/>
  <c r="BN1158" i="3"/>
  <c r="BN1157" i="3"/>
  <c r="BN1156" i="3"/>
  <c r="BN1155" i="3"/>
  <c r="BN1154" i="3"/>
  <c r="BN1153" i="3"/>
  <c r="BN1152" i="3"/>
  <c r="BN1151" i="3"/>
  <c r="BN1150" i="3"/>
  <c r="BN1149" i="3"/>
  <c r="BN1148" i="3"/>
  <c r="BN1147" i="3"/>
  <c r="BN1146" i="3"/>
  <c r="BN1145" i="3"/>
  <c r="BN1144" i="3"/>
  <c r="BN1143" i="3"/>
  <c r="BN1142" i="3"/>
  <c r="BN1141" i="3"/>
  <c r="BN1140" i="3"/>
  <c r="BN1139" i="3"/>
  <c r="BN1138" i="3"/>
  <c r="BN1137" i="3"/>
  <c r="BN1136" i="3"/>
  <c r="BN1135" i="3"/>
  <c r="BN1134" i="3"/>
  <c r="BN1133" i="3"/>
  <c r="BN1132" i="3"/>
  <c r="BN1131" i="3"/>
  <c r="BN1130" i="3"/>
  <c r="BN1129" i="3"/>
  <c r="BN1128" i="3"/>
  <c r="BN1127" i="3"/>
  <c r="BN1126" i="3"/>
  <c r="BN1125" i="3"/>
  <c r="BN1124" i="3"/>
  <c r="BN1123" i="3"/>
  <c r="BN1122" i="3"/>
  <c r="BN1121" i="3"/>
  <c r="BN1120" i="3"/>
  <c r="BN1119" i="3"/>
  <c r="BN1118" i="3"/>
  <c r="BN1117" i="3"/>
  <c r="BN1116" i="3"/>
  <c r="BN1115" i="3"/>
  <c r="BN1114" i="3"/>
  <c r="BN1113" i="3"/>
  <c r="BN1112" i="3"/>
  <c r="BN1111" i="3"/>
  <c r="BN1110" i="3"/>
  <c r="BN1109" i="3"/>
  <c r="BN1108" i="3"/>
  <c r="BN1107" i="3"/>
  <c r="BN1106" i="3"/>
  <c r="BN1105" i="3"/>
  <c r="BN1104" i="3"/>
  <c r="BN1103" i="3"/>
  <c r="BN1102" i="3"/>
  <c r="BN1101" i="3"/>
  <c r="BN1100" i="3"/>
  <c r="BN1099" i="3"/>
  <c r="BN1098" i="3"/>
  <c r="BN1097" i="3"/>
  <c r="BN1096" i="3"/>
  <c r="BN1095" i="3"/>
  <c r="BN1094" i="3"/>
  <c r="BN1093" i="3"/>
  <c r="BN1092" i="3"/>
  <c r="BN1091" i="3"/>
  <c r="BN1090" i="3"/>
  <c r="BN1089" i="3"/>
  <c r="BN1088" i="3"/>
  <c r="BN1087" i="3"/>
  <c r="BN1086" i="3"/>
  <c r="BN1085" i="3"/>
  <c r="BN1084" i="3"/>
  <c r="BN1083" i="3"/>
  <c r="BN1082" i="3"/>
  <c r="BN1081" i="3"/>
  <c r="BN1080" i="3"/>
  <c r="BN1079" i="3"/>
  <c r="BN1078" i="3"/>
  <c r="BN1077" i="3"/>
  <c r="BN1076" i="3"/>
  <c r="BN1075" i="3"/>
  <c r="BN1074" i="3"/>
  <c r="BN1073" i="3"/>
  <c r="BN1072" i="3"/>
  <c r="BN1071" i="3"/>
  <c r="BN1070" i="3"/>
  <c r="BN1069" i="3"/>
  <c r="BN1068" i="3"/>
  <c r="BN1067" i="3"/>
  <c r="BN1066" i="3"/>
  <c r="BN1065" i="3"/>
  <c r="BN1064" i="3"/>
  <c r="BN1063" i="3"/>
  <c r="BN1062" i="3"/>
  <c r="BN1061" i="3"/>
  <c r="BN1060" i="3"/>
  <c r="BN1059" i="3"/>
  <c r="BN1058" i="3"/>
  <c r="BN1057" i="3"/>
  <c r="BN1056" i="3"/>
  <c r="BN1055" i="3"/>
  <c r="BN1054" i="3"/>
  <c r="BN1053" i="3"/>
  <c r="BN1052" i="3"/>
  <c r="BN1051" i="3"/>
  <c r="BN1050" i="3"/>
  <c r="BN1049" i="3"/>
  <c r="BN1048" i="3"/>
  <c r="BN1047" i="3"/>
  <c r="BN1046" i="3"/>
  <c r="BN1045" i="3"/>
  <c r="BN1044" i="3"/>
  <c r="BN1043" i="3"/>
  <c r="BN1040" i="3"/>
  <c r="BN1039" i="3"/>
  <c r="BN1038" i="3"/>
  <c r="BN1037" i="3"/>
  <c r="BN1036" i="3"/>
  <c r="BN1035" i="3"/>
  <c r="BN1034" i="3"/>
  <c r="BN1033" i="3"/>
  <c r="BN1032" i="3"/>
  <c r="BN1031" i="3"/>
  <c r="BN1030" i="3"/>
  <c r="BN1029" i="3"/>
  <c r="BN1028" i="3"/>
  <c r="BN1027" i="3"/>
  <c r="BN1026" i="3"/>
  <c r="BN1025" i="3"/>
  <c r="BN1024" i="3"/>
  <c r="BN1023" i="3"/>
  <c r="BN1022" i="3"/>
  <c r="BN1021" i="3"/>
  <c r="BN1020" i="3"/>
  <c r="BN1019" i="3"/>
  <c r="BN1018" i="3"/>
  <c r="BN1017" i="3"/>
  <c r="BN1016" i="3"/>
  <c r="BN1015" i="3"/>
  <c r="BN1014" i="3"/>
  <c r="BN1013" i="3"/>
  <c r="BN1012" i="3"/>
  <c r="BN1011" i="3"/>
  <c r="BN1010" i="3"/>
  <c r="BN1009" i="3"/>
  <c r="BN1008" i="3"/>
  <c r="BN1007" i="3"/>
  <c r="BN1006" i="3"/>
  <c r="BN1005" i="3"/>
  <c r="BN1004" i="3"/>
  <c r="BN1003" i="3"/>
  <c r="BN1002" i="3"/>
  <c r="BN1001" i="3"/>
  <c r="BN1000" i="3"/>
  <c r="BN999" i="3"/>
  <c r="BN998" i="3"/>
  <c r="BN997" i="3"/>
  <c r="BN996" i="3"/>
  <c r="BN995" i="3"/>
  <c r="BN994" i="3"/>
  <c r="BN993" i="3"/>
  <c r="BN992" i="3"/>
  <c r="BN991" i="3"/>
  <c r="BN990" i="3"/>
  <c r="BN989" i="3"/>
  <c r="BN988" i="3"/>
  <c r="BN987" i="3"/>
  <c r="BN986" i="3"/>
  <c r="BN985" i="3"/>
  <c r="BN984" i="3"/>
  <c r="BN983" i="3"/>
  <c r="BN982" i="3"/>
  <c r="BN981" i="3"/>
  <c r="BN980" i="3"/>
  <c r="BN979" i="3"/>
  <c r="BN978" i="3"/>
  <c r="BN977" i="3"/>
  <c r="BN976" i="3"/>
  <c r="BN975" i="3"/>
  <c r="BN974" i="3"/>
  <c r="BN973" i="3"/>
  <c r="BN972" i="3"/>
  <c r="BN971" i="3"/>
  <c r="BN970" i="3"/>
  <c r="BN969" i="3"/>
  <c r="BN968" i="3"/>
  <c r="BN967" i="3"/>
  <c r="BN966" i="3"/>
  <c r="BN965" i="3"/>
  <c r="BN964" i="3"/>
  <c r="BN963" i="3"/>
  <c r="BN962" i="3"/>
  <c r="BN961" i="3"/>
  <c r="BN960" i="3"/>
  <c r="BN959" i="3"/>
  <c r="BN958" i="3"/>
  <c r="BN957" i="3"/>
  <c r="BN956" i="3"/>
  <c r="BN955" i="3"/>
  <c r="BN954" i="3"/>
  <c r="BN953" i="3"/>
  <c r="BN952" i="3"/>
  <c r="BN951" i="3"/>
  <c r="BN950" i="3"/>
  <c r="BN949" i="3"/>
  <c r="BN948" i="3"/>
  <c r="BN947" i="3"/>
  <c r="BN946" i="3"/>
  <c r="BN945" i="3"/>
  <c r="BN944" i="3"/>
  <c r="BN943" i="3"/>
  <c r="BN942" i="3"/>
  <c r="BN941" i="3"/>
  <c r="BN940" i="3"/>
  <c r="BN939" i="3"/>
  <c r="BN938" i="3"/>
  <c r="BN937" i="3"/>
  <c r="BN936" i="3"/>
  <c r="BN935" i="3"/>
  <c r="BN934" i="3"/>
  <c r="BN933" i="3"/>
  <c r="BN932" i="3"/>
  <c r="BN931" i="3"/>
  <c r="BN930" i="3"/>
  <c r="BN929" i="3"/>
  <c r="BN928" i="3"/>
  <c r="BN927" i="3"/>
  <c r="BN926" i="3"/>
  <c r="BN925" i="3"/>
  <c r="BN924" i="3"/>
  <c r="BN923" i="3"/>
  <c r="BN922" i="3"/>
  <c r="BN921" i="3"/>
  <c r="BN920" i="3"/>
  <c r="BN919" i="3"/>
  <c r="BN918" i="3"/>
  <c r="BN917" i="3"/>
  <c r="BN916" i="3"/>
  <c r="BN915" i="3"/>
  <c r="BN914" i="3"/>
  <c r="BN913" i="3"/>
  <c r="BN912" i="3"/>
  <c r="BN911" i="3"/>
  <c r="BN910" i="3"/>
  <c r="BN909" i="3"/>
  <c r="BN908" i="3"/>
  <c r="BN907" i="3"/>
  <c r="BN906" i="3"/>
  <c r="BN905" i="3"/>
  <c r="BN904" i="3"/>
  <c r="BN903" i="3"/>
  <c r="BN902" i="3"/>
  <c r="BN901" i="3"/>
  <c r="BN900" i="3"/>
  <c r="BN899" i="3"/>
  <c r="BN898" i="3"/>
  <c r="BN897" i="3"/>
  <c r="BN896" i="3"/>
  <c r="BN895" i="3"/>
  <c r="BN894" i="3"/>
  <c r="BN893" i="3"/>
  <c r="BN892" i="3"/>
  <c r="BN891" i="3"/>
  <c r="BN890" i="3"/>
  <c r="BN889" i="3"/>
  <c r="BN888" i="3"/>
  <c r="BN887" i="3"/>
  <c r="BN886" i="3"/>
  <c r="BN885" i="3"/>
  <c r="BN884" i="3"/>
  <c r="BN883" i="3"/>
  <c r="BN882" i="3"/>
  <c r="BN881" i="3"/>
  <c r="BN880" i="3"/>
  <c r="BN879" i="3"/>
  <c r="BN878" i="3"/>
  <c r="BN877" i="3"/>
  <c r="BN876" i="3"/>
  <c r="BN875" i="3"/>
  <c r="BN874" i="3"/>
  <c r="BN873" i="3"/>
  <c r="BN872" i="3"/>
  <c r="BN871" i="3"/>
  <c r="BN870" i="3"/>
  <c r="BN869" i="3"/>
  <c r="BN868" i="3"/>
  <c r="BN867" i="3"/>
  <c r="BN866" i="3"/>
  <c r="BN865" i="3"/>
  <c r="BN864" i="3"/>
  <c r="BN863" i="3"/>
  <c r="BN862" i="3"/>
  <c r="BN861" i="3"/>
  <c r="BN860" i="3"/>
  <c r="BN859" i="3"/>
  <c r="BN858" i="3"/>
  <c r="BN857" i="3"/>
  <c r="BN856" i="3"/>
  <c r="BN855" i="3"/>
  <c r="BN854" i="3"/>
  <c r="BN853" i="3"/>
  <c r="BN852" i="3"/>
  <c r="BN851" i="3"/>
  <c r="BN850" i="3"/>
  <c r="BN849" i="3"/>
  <c r="BN848" i="3"/>
  <c r="BN847" i="3"/>
  <c r="BN846" i="3"/>
  <c r="BN845" i="3"/>
  <c r="BN844" i="3"/>
  <c r="BN843" i="3"/>
  <c r="BN842" i="3"/>
  <c r="BN841" i="3"/>
  <c r="BN840" i="3"/>
  <c r="BN839" i="3"/>
  <c r="BN838" i="3"/>
  <c r="BN837" i="3"/>
  <c r="BN836" i="3"/>
  <c r="BN835" i="3"/>
  <c r="BN834" i="3"/>
  <c r="BN833" i="3"/>
  <c r="BN832" i="3"/>
  <c r="BN831" i="3"/>
  <c r="BN830" i="3"/>
  <c r="BN829" i="3"/>
  <c r="BN828" i="3"/>
  <c r="BN827" i="3"/>
  <c r="BN826" i="3"/>
  <c r="BN825" i="3"/>
  <c r="BN824" i="3"/>
  <c r="BN823" i="3"/>
  <c r="BN822" i="3"/>
  <c r="BN821" i="3"/>
  <c r="BN820" i="3"/>
  <c r="BN819" i="3"/>
  <c r="BN818" i="3"/>
  <c r="BN817" i="3"/>
  <c r="BN816" i="3"/>
  <c r="BN815" i="3"/>
  <c r="BN814" i="3"/>
  <c r="BN813" i="3"/>
  <c r="BN812" i="3"/>
  <c r="BN811" i="3"/>
  <c r="BN810" i="3"/>
  <c r="BN809" i="3"/>
  <c r="BN808" i="3"/>
  <c r="BN807" i="3"/>
  <c r="BN806" i="3"/>
  <c r="BN805" i="3"/>
  <c r="BN804" i="3"/>
  <c r="BN803" i="3"/>
  <c r="BN802" i="3"/>
  <c r="BN801" i="3"/>
  <c r="BN800" i="3"/>
  <c r="BN799" i="3"/>
  <c r="BN798" i="3"/>
  <c r="BN797" i="3"/>
  <c r="BN796" i="3"/>
  <c r="BN795" i="3"/>
  <c r="BN794" i="3"/>
  <c r="BN793" i="3"/>
  <c r="BN792" i="3"/>
  <c r="BN791" i="3"/>
  <c r="BN790" i="3"/>
  <c r="BN789" i="3"/>
  <c r="BN788" i="3"/>
  <c r="BN787" i="3"/>
  <c r="BN786" i="3"/>
  <c r="BN785" i="3"/>
  <c r="BN784" i="3"/>
  <c r="BN783" i="3"/>
  <c r="BN782" i="3"/>
  <c r="BN781" i="3"/>
  <c r="BN780" i="3"/>
  <c r="BN779" i="3"/>
  <c r="BN778" i="3"/>
  <c r="BN777" i="3"/>
  <c r="BN776" i="3"/>
  <c r="BN775" i="3"/>
  <c r="BN774" i="3"/>
  <c r="BN773" i="3"/>
  <c r="BN772" i="3"/>
  <c r="BN771" i="3"/>
  <c r="BN770" i="3"/>
  <c r="BN769" i="3"/>
  <c r="BN768" i="3"/>
  <c r="BN767" i="3"/>
  <c r="BN766" i="3"/>
  <c r="BN765" i="3"/>
  <c r="BN764" i="3"/>
  <c r="BN763" i="3"/>
  <c r="BN762" i="3"/>
  <c r="BN761" i="3"/>
  <c r="BN760" i="3"/>
  <c r="BN759" i="3"/>
  <c r="BN758" i="3"/>
  <c r="BN757" i="3"/>
  <c r="BN756" i="3"/>
  <c r="BN755" i="3"/>
  <c r="BN754" i="3"/>
  <c r="BN753" i="3"/>
  <c r="BN752" i="3"/>
  <c r="BN751" i="3"/>
  <c r="BN750" i="3"/>
  <c r="BN749" i="3"/>
  <c r="BN748" i="3"/>
  <c r="BN747" i="3"/>
  <c r="BN746" i="3"/>
  <c r="BN745" i="3"/>
  <c r="BN744" i="3"/>
  <c r="BN743" i="3"/>
  <c r="BN742" i="3"/>
  <c r="BN741" i="3"/>
  <c r="BN740" i="3"/>
  <c r="BN739" i="3"/>
  <c r="BN738" i="3"/>
  <c r="BN737" i="3"/>
  <c r="BN736" i="3"/>
  <c r="BN735" i="3"/>
  <c r="BN734" i="3"/>
  <c r="BN733" i="3"/>
  <c r="BN732" i="3"/>
  <c r="BN731" i="3"/>
  <c r="BN730" i="3"/>
  <c r="BN729" i="3"/>
  <c r="BN728" i="3"/>
  <c r="BN727" i="3"/>
  <c r="BN726" i="3"/>
  <c r="BN725" i="3"/>
  <c r="BN724" i="3"/>
  <c r="BN723" i="3"/>
  <c r="BN722" i="3"/>
  <c r="BN721" i="3"/>
  <c r="BN720" i="3"/>
  <c r="BN719" i="3"/>
  <c r="BN718" i="3"/>
  <c r="BN717" i="3"/>
  <c r="BN716" i="3"/>
  <c r="BN715" i="3"/>
  <c r="BN714" i="3"/>
  <c r="BN713" i="3"/>
  <c r="BN712" i="3"/>
  <c r="BN711" i="3"/>
  <c r="BN710" i="3"/>
  <c r="BN709" i="3"/>
  <c r="BN708" i="3"/>
  <c r="BN707" i="3"/>
  <c r="BN706" i="3"/>
  <c r="BN705" i="3"/>
  <c r="BN704" i="3"/>
  <c r="BN703" i="3"/>
  <c r="BN702" i="3"/>
  <c r="BN701" i="3"/>
  <c r="BN700" i="3"/>
  <c r="BN699" i="3"/>
  <c r="BN698" i="3"/>
  <c r="BN697" i="3"/>
  <c r="BN696" i="3"/>
  <c r="BN695" i="3"/>
  <c r="BN694" i="3"/>
  <c r="BN693" i="3"/>
  <c r="BN692" i="3"/>
  <c r="BN691" i="3"/>
  <c r="BN690" i="3"/>
  <c r="BN171" i="3"/>
  <c r="BN170" i="3"/>
  <c r="BN169" i="3"/>
  <c r="BN168" i="3"/>
  <c r="BN167" i="3"/>
  <c r="BN166" i="3"/>
  <c r="BN165" i="3"/>
  <c r="BN164" i="3"/>
  <c r="BN163" i="3"/>
  <c r="BN162" i="3"/>
  <c r="BN161" i="3"/>
  <c r="BN160" i="3"/>
  <c r="BN159" i="3"/>
  <c r="BN158" i="3"/>
  <c r="BN157" i="3"/>
  <c r="BN156" i="3"/>
  <c r="BN155" i="3"/>
  <c r="BN154" i="3"/>
  <c r="BN153" i="3"/>
  <c r="BN152" i="3"/>
  <c r="BN151" i="3"/>
  <c r="BN150" i="3"/>
  <c r="BN149" i="3"/>
  <c r="BN148" i="3"/>
  <c r="BN147" i="3"/>
  <c r="BN146" i="3"/>
  <c r="BN145" i="3"/>
  <c r="BN144" i="3"/>
  <c r="BN143" i="3"/>
  <c r="BN142" i="3"/>
  <c r="BN141" i="3"/>
  <c r="BN140" i="3"/>
  <c r="BN139" i="3"/>
  <c r="BN138" i="3"/>
  <c r="BN137" i="3"/>
  <c r="BN136" i="3"/>
  <c r="BN135" i="3"/>
  <c r="BN134" i="3"/>
  <c r="BN133" i="3"/>
  <c r="BN132" i="3"/>
  <c r="BN131" i="3"/>
  <c r="BN130" i="3"/>
  <c r="BN129" i="3"/>
  <c r="BN128" i="3"/>
  <c r="BN127" i="3"/>
  <c r="BN126" i="3"/>
  <c r="BN125" i="3"/>
  <c r="BN124" i="3"/>
  <c r="BN123" i="3"/>
  <c r="BN122" i="3"/>
  <c r="BN121" i="3"/>
  <c r="BN120" i="3"/>
  <c r="BN119" i="3"/>
  <c r="BN118" i="3"/>
  <c r="BN117" i="3"/>
  <c r="BN116" i="3"/>
  <c r="BN115" i="3"/>
  <c r="BN114" i="3"/>
  <c r="BN113" i="3"/>
  <c r="BN112" i="3"/>
  <c r="BN111" i="3"/>
  <c r="BN110" i="3"/>
  <c r="BN109" i="3"/>
  <c r="BN108" i="3"/>
  <c r="BN107" i="3"/>
  <c r="BN106" i="3"/>
  <c r="BN105" i="3"/>
  <c r="BN104" i="3"/>
  <c r="BN103" i="3"/>
  <c r="BN102" i="3"/>
  <c r="BN101" i="3"/>
  <c r="BN100" i="3"/>
  <c r="BN99" i="3"/>
  <c r="BN98" i="3"/>
  <c r="BN97" i="3"/>
  <c r="BN96" i="3"/>
  <c r="BN95" i="3"/>
  <c r="BN94" i="3"/>
  <c r="BN93" i="3"/>
  <c r="BN92" i="3"/>
  <c r="BN91" i="3"/>
  <c r="BN90" i="3"/>
  <c r="BN89" i="3"/>
  <c r="BN88" i="3"/>
  <c r="BN87" i="3"/>
  <c r="BN86" i="3"/>
  <c r="BN85" i="3"/>
  <c r="BN84" i="3"/>
  <c r="BN83" i="3"/>
  <c r="BN82" i="3"/>
  <c r="BN81" i="3"/>
  <c r="BN80" i="3"/>
  <c r="BN79" i="3"/>
  <c r="BN78" i="3"/>
  <c r="BN77" i="3"/>
  <c r="BN76" i="3"/>
  <c r="BN75" i="3"/>
  <c r="BN74" i="3"/>
  <c r="BN73" i="3"/>
  <c r="BN72" i="3"/>
  <c r="BN71" i="3"/>
  <c r="BN70" i="3"/>
  <c r="BN69" i="3"/>
  <c r="BN68" i="3"/>
  <c r="BN67" i="3"/>
  <c r="BN66" i="3"/>
  <c r="BN65" i="3"/>
  <c r="BN64" i="3"/>
  <c r="BN63" i="3"/>
  <c r="BN62" i="3"/>
  <c r="BN61" i="3"/>
  <c r="BN60" i="3"/>
  <c r="BN59" i="3"/>
  <c r="BN58" i="3"/>
  <c r="BN57" i="3"/>
  <c r="BN56" i="3"/>
  <c r="BN55" i="3"/>
  <c r="BN54" i="3"/>
  <c r="BN53" i="3"/>
  <c r="BN52" i="3"/>
  <c r="BN51" i="3"/>
  <c r="BN50" i="3"/>
  <c r="BN49" i="3"/>
  <c r="BN48" i="3"/>
  <c r="BN47" i="3"/>
  <c r="BN46" i="3"/>
  <c r="BN45" i="3"/>
  <c r="BN44" i="3"/>
  <c r="BN43" i="3"/>
  <c r="BN42" i="3"/>
  <c r="BN41" i="3"/>
  <c r="BN40" i="3"/>
  <c r="BN39" i="3"/>
  <c r="BN38" i="3"/>
  <c r="BN37" i="3"/>
  <c r="BN36" i="3"/>
  <c r="BN35" i="3"/>
  <c r="BN34" i="3"/>
  <c r="BN33" i="3"/>
  <c r="BN32" i="3"/>
  <c r="BN31" i="3"/>
  <c r="BN30" i="3"/>
  <c r="BN29" i="3"/>
  <c r="BN28" i="3"/>
  <c r="BN27" i="3"/>
  <c r="BN26" i="3"/>
  <c r="BN25" i="3"/>
  <c r="BN24" i="3"/>
  <c r="BN23" i="3"/>
  <c r="BN22" i="3"/>
  <c r="BN21" i="3"/>
  <c r="BN20" i="3"/>
  <c r="BN19" i="3"/>
  <c r="BN18" i="3"/>
  <c r="BN17" i="3"/>
  <c r="BN16" i="3"/>
  <c r="BN15" i="3"/>
  <c r="BN14" i="3"/>
  <c r="BN13" i="3"/>
  <c r="BN12" i="3"/>
  <c r="BN11" i="3"/>
  <c r="BN10" i="3"/>
  <c r="BN9" i="3"/>
  <c r="BN8" i="3"/>
  <c r="BN7" i="3"/>
  <c r="BN6" i="3"/>
  <c r="BN5" i="3"/>
  <c r="BN4" i="3"/>
  <c r="BN3" i="3"/>
  <c r="BR3304" i="2" l="1"/>
  <c r="D3304" i="2"/>
  <c r="E3304" i="2"/>
  <c r="F3304" i="2"/>
  <c r="BA3304" i="2"/>
  <c r="BC3304" i="2"/>
  <c r="BD3304" i="2"/>
  <c r="BB3304" i="2"/>
  <c r="BQ3303" i="2"/>
  <c r="BR3303" i="2" s="1"/>
  <c r="C3303" i="2"/>
  <c r="M3303" i="2" s="1"/>
  <c r="BD3303" i="2"/>
  <c r="BC3303" i="2"/>
  <c r="BB3303" i="2"/>
  <c r="BA3303" i="2"/>
  <c r="F3303" i="2"/>
  <c r="E3303" i="2"/>
  <c r="D3303" i="2"/>
  <c r="BQ3302" i="2"/>
  <c r="BR3302" i="2" s="1"/>
  <c r="C3302" i="2"/>
  <c r="K3302" i="2" s="1"/>
  <c r="BD3302" i="2"/>
  <c r="BC3302" i="2"/>
  <c r="BB3302" i="2"/>
  <c r="BA3302" i="2"/>
  <c r="F3302" i="2"/>
  <c r="E3302" i="2"/>
  <c r="D3302" i="2"/>
  <c r="BQ3301" i="2"/>
  <c r="BR3301" i="2" s="1"/>
  <c r="C3301" i="2"/>
  <c r="J3301" i="2" s="1"/>
  <c r="BD3301" i="2"/>
  <c r="BC3301" i="2"/>
  <c r="BB3301" i="2"/>
  <c r="BA3301" i="2"/>
  <c r="F3301" i="2"/>
  <c r="E3301" i="2"/>
  <c r="D3301" i="2"/>
  <c r="BQ3300" i="2"/>
  <c r="BR3300" i="2" s="1"/>
  <c r="C3300" i="2"/>
  <c r="M3300" i="2" s="1"/>
  <c r="BD3300" i="2"/>
  <c r="BC3300" i="2"/>
  <c r="BB3300" i="2"/>
  <c r="BA3300" i="2"/>
  <c r="F3300" i="2"/>
  <c r="E3300" i="2"/>
  <c r="D3300" i="2"/>
  <c r="BQ3299" i="2"/>
  <c r="BR3299" i="2" s="1"/>
  <c r="C3299" i="2"/>
  <c r="K3299" i="2" s="1"/>
  <c r="BD3299" i="2"/>
  <c r="BC3299" i="2"/>
  <c r="BB3299" i="2"/>
  <c r="BA3299" i="2"/>
  <c r="F3299" i="2"/>
  <c r="E3299" i="2"/>
  <c r="D3299" i="2"/>
  <c r="BQ3298" i="2"/>
  <c r="BR3298" i="2" s="1"/>
  <c r="C3298" i="2"/>
  <c r="H3298" i="2" s="1"/>
  <c r="BD3298" i="2"/>
  <c r="BC3298" i="2"/>
  <c r="BB3298" i="2"/>
  <c r="BA3298" i="2"/>
  <c r="F3298" i="2"/>
  <c r="E3298" i="2"/>
  <c r="D3298" i="2"/>
  <c r="BQ3297" i="2"/>
  <c r="BR3297" i="2" s="1"/>
  <c r="C3297" i="2"/>
  <c r="M3297" i="2" s="1"/>
  <c r="BD3297" i="2"/>
  <c r="BC3297" i="2"/>
  <c r="BB3297" i="2"/>
  <c r="BA3297" i="2"/>
  <c r="F3297" i="2"/>
  <c r="E3297" i="2"/>
  <c r="D3297" i="2"/>
  <c r="BQ3296" i="2"/>
  <c r="BR3296" i="2" s="1"/>
  <c r="C3296" i="2"/>
  <c r="K3296" i="2" s="1"/>
  <c r="BD3296" i="2"/>
  <c r="BC3296" i="2"/>
  <c r="BB3296" i="2"/>
  <c r="BA3296" i="2"/>
  <c r="F3296" i="2"/>
  <c r="E3296" i="2"/>
  <c r="D3296" i="2"/>
  <c r="BQ3295" i="2"/>
  <c r="BR3295" i="2" s="1"/>
  <c r="C3295" i="2"/>
  <c r="BF3295" i="2" s="1"/>
  <c r="BD3295" i="2"/>
  <c r="BC3295" i="2"/>
  <c r="BB3295" i="2"/>
  <c r="BA3295" i="2"/>
  <c r="F3295" i="2"/>
  <c r="E3295" i="2"/>
  <c r="D3295" i="2"/>
  <c r="BQ3294" i="2"/>
  <c r="BR3294" i="2" s="1"/>
  <c r="C3294" i="2"/>
  <c r="J3294" i="2" s="1"/>
  <c r="BD3294" i="2"/>
  <c r="BC3294" i="2"/>
  <c r="BB3294" i="2"/>
  <c r="BA3294" i="2"/>
  <c r="F3294" i="2"/>
  <c r="E3294" i="2"/>
  <c r="D3294" i="2"/>
  <c r="BQ3293" i="2"/>
  <c r="BR3293" i="2" s="1"/>
  <c r="C3293" i="2"/>
  <c r="K3293" i="2" s="1"/>
  <c r="BD3293" i="2"/>
  <c r="BC3293" i="2"/>
  <c r="BB3293" i="2"/>
  <c r="BA3293" i="2"/>
  <c r="F3293" i="2"/>
  <c r="E3293" i="2"/>
  <c r="D3293" i="2"/>
  <c r="BQ3292" i="2"/>
  <c r="BR3292" i="2" s="1"/>
  <c r="C3292" i="2"/>
  <c r="BG3292" i="2" s="1"/>
  <c r="BD3292" i="2"/>
  <c r="BC3292" i="2"/>
  <c r="BB3292" i="2"/>
  <c r="BA3292" i="2"/>
  <c r="F3292" i="2"/>
  <c r="E3292" i="2"/>
  <c r="D3292" i="2"/>
  <c r="BQ3291" i="2"/>
  <c r="BR3291" i="2" s="1"/>
  <c r="C3291" i="2"/>
  <c r="L3291" i="2" s="1"/>
  <c r="BD3291" i="2"/>
  <c r="BC3291" i="2"/>
  <c r="BB3291" i="2"/>
  <c r="BA3291" i="2"/>
  <c r="F3291" i="2"/>
  <c r="E3291" i="2"/>
  <c r="D3291" i="2"/>
  <c r="BQ3290" i="2"/>
  <c r="BR3290" i="2" s="1"/>
  <c r="C3290" i="2"/>
  <c r="K3290" i="2" s="1"/>
  <c r="BD3290" i="2"/>
  <c r="BC3290" i="2"/>
  <c r="BB3290" i="2"/>
  <c r="BA3290" i="2"/>
  <c r="F3290" i="2"/>
  <c r="E3290" i="2"/>
  <c r="D3290" i="2"/>
  <c r="BQ3289" i="2"/>
  <c r="BR3289" i="2" s="1"/>
  <c r="C3289" i="2"/>
  <c r="BG3289" i="2" s="1"/>
  <c r="BD3289" i="2"/>
  <c r="BC3289" i="2"/>
  <c r="BB3289" i="2"/>
  <c r="BA3289" i="2"/>
  <c r="F3289" i="2"/>
  <c r="E3289" i="2"/>
  <c r="D3289" i="2"/>
  <c r="BQ3288" i="2"/>
  <c r="BR3288" i="2" s="1"/>
  <c r="C3288" i="2"/>
  <c r="L3288" i="2" s="1"/>
  <c r="BD3288" i="2"/>
  <c r="BC3288" i="2"/>
  <c r="BB3288" i="2"/>
  <c r="BA3288" i="2"/>
  <c r="F3288" i="2"/>
  <c r="E3288" i="2"/>
  <c r="D3288" i="2"/>
  <c r="BQ3287" i="2"/>
  <c r="BR3287" i="2" s="1"/>
  <c r="C3287" i="2"/>
  <c r="K3287" i="2" s="1"/>
  <c r="BD3287" i="2"/>
  <c r="BC3287" i="2"/>
  <c r="BB3287" i="2"/>
  <c r="BA3287" i="2"/>
  <c r="F3287" i="2"/>
  <c r="E3287" i="2"/>
  <c r="D3287" i="2"/>
  <c r="BQ3286" i="2"/>
  <c r="BR3286" i="2" s="1"/>
  <c r="C3286" i="2"/>
  <c r="BG3286" i="2" s="1"/>
  <c r="BD3286" i="2"/>
  <c r="BC3286" i="2"/>
  <c r="BB3286" i="2"/>
  <c r="BA3286" i="2"/>
  <c r="F3286" i="2"/>
  <c r="E3286" i="2"/>
  <c r="D3286" i="2"/>
  <c r="BQ3285" i="2"/>
  <c r="BR3285" i="2" s="1"/>
  <c r="C3285" i="2"/>
  <c r="L3285" i="2" s="1"/>
  <c r="BD3285" i="2"/>
  <c r="BC3285" i="2"/>
  <c r="BB3285" i="2"/>
  <c r="BA3285" i="2"/>
  <c r="F3285" i="2"/>
  <c r="E3285" i="2"/>
  <c r="D3285" i="2"/>
  <c r="BQ3284" i="2"/>
  <c r="BR3284" i="2" s="1"/>
  <c r="C3284" i="2"/>
  <c r="K3284" i="2" s="1"/>
  <c r="BD3284" i="2"/>
  <c r="BC3284" i="2"/>
  <c r="BB3284" i="2"/>
  <c r="BA3284" i="2"/>
  <c r="F3284" i="2"/>
  <c r="E3284" i="2"/>
  <c r="D3284" i="2"/>
  <c r="BQ3283" i="2"/>
  <c r="BR3283" i="2" s="1"/>
  <c r="C3283" i="2"/>
  <c r="BG3283" i="2" s="1"/>
  <c r="BD3283" i="2"/>
  <c r="BC3283" i="2"/>
  <c r="BB3283" i="2"/>
  <c r="BA3283" i="2"/>
  <c r="F3283" i="2"/>
  <c r="E3283" i="2"/>
  <c r="D3283" i="2"/>
  <c r="BQ3282" i="2"/>
  <c r="BR3282" i="2" s="1"/>
  <c r="C3282" i="2"/>
  <c r="L3282" i="2" s="1"/>
  <c r="BD3282" i="2"/>
  <c r="BC3282" i="2"/>
  <c r="BB3282" i="2"/>
  <c r="BA3282" i="2"/>
  <c r="F3282" i="2"/>
  <c r="E3282" i="2"/>
  <c r="D3282" i="2"/>
  <c r="BQ3281" i="2"/>
  <c r="BR3281" i="2" s="1"/>
  <c r="C3281" i="2"/>
  <c r="K3281" i="2" s="1"/>
  <c r="BD3281" i="2"/>
  <c r="BC3281" i="2"/>
  <c r="BB3281" i="2"/>
  <c r="BA3281" i="2"/>
  <c r="F3281" i="2"/>
  <c r="E3281" i="2"/>
  <c r="D3281" i="2"/>
  <c r="BQ3280" i="2"/>
  <c r="BR3280" i="2" s="1"/>
  <c r="C3280" i="2"/>
  <c r="BG3280" i="2" s="1"/>
  <c r="BD3280" i="2"/>
  <c r="BC3280" i="2"/>
  <c r="BB3280" i="2"/>
  <c r="BA3280" i="2"/>
  <c r="F3280" i="2"/>
  <c r="E3280" i="2"/>
  <c r="D3280" i="2"/>
  <c r="BQ3279" i="2"/>
  <c r="BR3279" i="2" s="1"/>
  <c r="C3279" i="2"/>
  <c r="L3279" i="2" s="1"/>
  <c r="BD3279" i="2"/>
  <c r="BC3279" i="2"/>
  <c r="BB3279" i="2"/>
  <c r="BA3279" i="2"/>
  <c r="F3279" i="2"/>
  <c r="E3279" i="2"/>
  <c r="D3279" i="2"/>
  <c r="BQ3278" i="2"/>
  <c r="BR3278" i="2" s="1"/>
  <c r="C3278" i="2"/>
  <c r="K3278" i="2" s="1"/>
  <c r="BD3278" i="2"/>
  <c r="BC3278" i="2"/>
  <c r="BB3278" i="2"/>
  <c r="BA3278" i="2"/>
  <c r="F3278" i="2"/>
  <c r="E3278" i="2"/>
  <c r="D3278" i="2"/>
  <c r="BQ3277" i="2"/>
  <c r="BR3277" i="2" s="1"/>
  <c r="C3277" i="2"/>
  <c r="BG3277" i="2" s="1"/>
  <c r="BD3277" i="2"/>
  <c r="BC3277" i="2"/>
  <c r="BB3277" i="2"/>
  <c r="BA3277" i="2"/>
  <c r="F3277" i="2"/>
  <c r="E3277" i="2"/>
  <c r="D3277" i="2"/>
  <c r="BQ3276" i="2"/>
  <c r="BR3276" i="2" s="1"/>
  <c r="C3276" i="2"/>
  <c r="L3276" i="2" s="1"/>
  <c r="BD3276" i="2"/>
  <c r="BC3276" i="2"/>
  <c r="BB3276" i="2"/>
  <c r="BA3276" i="2"/>
  <c r="F3276" i="2"/>
  <c r="E3276" i="2"/>
  <c r="D3276" i="2"/>
  <c r="BQ3275" i="2"/>
  <c r="BR3275" i="2" s="1"/>
  <c r="C3275" i="2"/>
  <c r="K3275" i="2" s="1"/>
  <c r="BD3275" i="2"/>
  <c r="BC3275" i="2"/>
  <c r="BB3275" i="2"/>
  <c r="BA3275" i="2"/>
  <c r="F3275" i="2"/>
  <c r="E3275" i="2"/>
  <c r="D3275" i="2"/>
  <c r="BQ3274" i="2"/>
  <c r="BR3274" i="2" s="1"/>
  <c r="C3274" i="2"/>
  <c r="BG3274" i="2" s="1"/>
  <c r="BD3274" i="2"/>
  <c r="BC3274" i="2"/>
  <c r="BB3274" i="2"/>
  <c r="BA3274" i="2"/>
  <c r="F3274" i="2"/>
  <c r="E3274" i="2"/>
  <c r="D3274" i="2"/>
  <c r="BQ3273" i="2"/>
  <c r="BR3273" i="2" s="1"/>
  <c r="C3273" i="2"/>
  <c r="L3273" i="2" s="1"/>
  <c r="BD3273" i="2"/>
  <c r="BC3273" i="2"/>
  <c r="BB3273" i="2"/>
  <c r="BA3273" i="2"/>
  <c r="F3273" i="2"/>
  <c r="E3273" i="2"/>
  <c r="D3273" i="2"/>
  <c r="BQ3272" i="2"/>
  <c r="BR3272" i="2" s="1"/>
  <c r="C3272" i="2"/>
  <c r="K3272" i="2" s="1"/>
  <c r="BD3272" i="2"/>
  <c r="BC3272" i="2"/>
  <c r="BB3272" i="2"/>
  <c r="BA3272" i="2"/>
  <c r="F3272" i="2"/>
  <c r="E3272" i="2"/>
  <c r="D3272" i="2"/>
  <c r="BQ3271" i="2"/>
  <c r="BR3271" i="2" s="1"/>
  <c r="C3271" i="2"/>
  <c r="BF3271" i="2" s="1"/>
  <c r="BD3271" i="2"/>
  <c r="BC3271" i="2"/>
  <c r="BB3271" i="2"/>
  <c r="BA3271" i="2"/>
  <c r="F3271" i="2"/>
  <c r="E3271" i="2"/>
  <c r="D3271" i="2"/>
  <c r="BQ3270" i="2"/>
  <c r="BR3270" i="2" s="1"/>
  <c r="C3270" i="2"/>
  <c r="BF3270" i="2" s="1"/>
  <c r="BD3270" i="2"/>
  <c r="BC3270" i="2"/>
  <c r="BB3270" i="2"/>
  <c r="BA3270" i="2"/>
  <c r="F3270" i="2"/>
  <c r="E3270" i="2"/>
  <c r="D3270" i="2"/>
  <c r="BQ3269" i="2"/>
  <c r="BR3269" i="2" s="1"/>
  <c r="C3269" i="2"/>
  <c r="J3269" i="2" s="1"/>
  <c r="BD3269" i="2"/>
  <c r="BC3269" i="2"/>
  <c r="BB3269" i="2"/>
  <c r="BA3269" i="2"/>
  <c r="F3269" i="2"/>
  <c r="E3269" i="2"/>
  <c r="D3269" i="2"/>
  <c r="BQ3268" i="2"/>
  <c r="BR3268" i="2" s="1"/>
  <c r="C3268" i="2"/>
  <c r="BF3268" i="2" s="1"/>
  <c r="BD3268" i="2"/>
  <c r="BC3268" i="2"/>
  <c r="BB3268" i="2"/>
  <c r="BA3268" i="2"/>
  <c r="F3268" i="2"/>
  <c r="E3268" i="2"/>
  <c r="D3268" i="2"/>
  <c r="BQ3267" i="2"/>
  <c r="BR3267" i="2" s="1"/>
  <c r="C3267" i="2"/>
  <c r="BD3267" i="2"/>
  <c r="BC3267" i="2"/>
  <c r="BB3267" i="2"/>
  <c r="BA3267" i="2"/>
  <c r="F3267" i="2"/>
  <c r="E3267" i="2"/>
  <c r="D3267" i="2"/>
  <c r="BQ3266" i="2"/>
  <c r="BR3266" i="2" s="1"/>
  <c r="C3266" i="2"/>
  <c r="K3266" i="2" s="1"/>
  <c r="BD3266" i="2"/>
  <c r="BC3266" i="2"/>
  <c r="BB3266" i="2"/>
  <c r="BA3266" i="2"/>
  <c r="F3266" i="2"/>
  <c r="E3266" i="2"/>
  <c r="D3266" i="2"/>
  <c r="BQ3265" i="2"/>
  <c r="BR3265" i="2" s="1"/>
  <c r="C3265" i="2"/>
  <c r="BF3265" i="2" s="1"/>
  <c r="BD3265" i="2"/>
  <c r="BC3265" i="2"/>
  <c r="BB3265" i="2"/>
  <c r="BA3265" i="2"/>
  <c r="F3265" i="2"/>
  <c r="E3265" i="2"/>
  <c r="D3265" i="2"/>
  <c r="BQ3264" i="2"/>
  <c r="BR3264" i="2" s="1"/>
  <c r="C3264" i="2"/>
  <c r="BF3264" i="2" s="1"/>
  <c r="BD3264" i="2"/>
  <c r="BC3264" i="2"/>
  <c r="BB3264" i="2"/>
  <c r="BA3264" i="2"/>
  <c r="F3264" i="2"/>
  <c r="E3264" i="2"/>
  <c r="D3264" i="2"/>
  <c r="BQ3263" i="2"/>
  <c r="BR3263" i="2" s="1"/>
  <c r="C3263" i="2"/>
  <c r="BD3263" i="2"/>
  <c r="BC3263" i="2"/>
  <c r="BB3263" i="2"/>
  <c r="BA3263" i="2"/>
  <c r="F3263" i="2"/>
  <c r="E3263" i="2"/>
  <c r="D3263" i="2"/>
  <c r="BQ1661" i="2"/>
  <c r="BQ1660" i="2"/>
  <c r="BQ1659" i="2"/>
  <c r="BQ1658" i="2"/>
  <c r="BQ1657" i="2"/>
  <c r="BQ1656" i="2"/>
  <c r="BQ1655" i="2"/>
  <c r="BR1655" i="2" s="1"/>
  <c r="BQ1654" i="2"/>
  <c r="BQ1653" i="2"/>
  <c r="BQ1652" i="2"/>
  <c r="BQ1651" i="2"/>
  <c r="BQ1650" i="2"/>
  <c r="BQ1643" i="2"/>
  <c r="BQ1642" i="2"/>
  <c r="BQ1641" i="2"/>
  <c r="BQ1640" i="2"/>
  <c r="BQ1639" i="2"/>
  <c r="BR1639" i="2" s="1"/>
  <c r="BQ1649" i="2"/>
  <c r="BR1649" i="2" s="1"/>
  <c r="BQ1648" i="2"/>
  <c r="BR1648" i="2" s="1"/>
  <c r="BQ1647" i="2"/>
  <c r="BQ1646" i="2"/>
  <c r="BQ1645" i="2"/>
  <c r="BQ1644" i="2"/>
  <c r="BQ1638" i="2"/>
  <c r="BQ1637" i="2"/>
  <c r="BQ1636" i="2"/>
  <c r="BQ1635" i="2"/>
  <c r="BQ1634" i="2"/>
  <c r="BQ1633" i="2"/>
  <c r="BR1633" i="2" s="1"/>
  <c r="BQ1632" i="2"/>
  <c r="BR1632" i="2" s="1"/>
  <c r="BQ1631" i="2"/>
  <c r="BR1631" i="2" s="1"/>
  <c r="BQ1630" i="2"/>
  <c r="BQ1629" i="2"/>
  <c r="BQ1628" i="2"/>
  <c r="BQ1627" i="2"/>
  <c r="BQ1626" i="2"/>
  <c r="BQ1625" i="2"/>
  <c r="BQ1624" i="2"/>
  <c r="BQ1623" i="2"/>
  <c r="BQ1622" i="2"/>
  <c r="BQ1621" i="2"/>
  <c r="BR1621" i="2" s="1"/>
  <c r="BQ1620" i="2"/>
  <c r="BR1620" i="2" s="1"/>
  <c r="BQ1619" i="2"/>
  <c r="BR1619" i="2" s="1"/>
  <c r="BQ1618" i="2"/>
  <c r="BQ1617" i="2"/>
  <c r="BQ1616" i="2"/>
  <c r="BQ1615" i="2"/>
  <c r="BQ1614" i="2"/>
  <c r="BQ1613" i="2"/>
  <c r="BQ1612" i="2"/>
  <c r="BQ1607" i="2"/>
  <c r="BQ1611" i="2"/>
  <c r="BQ1610" i="2"/>
  <c r="BR1610" i="2" s="1"/>
  <c r="BQ1609" i="2"/>
  <c r="BR1609" i="2" s="1"/>
  <c r="BQ1608" i="2"/>
  <c r="BQ1606" i="2"/>
  <c r="BQ1605" i="2"/>
  <c r="BQ1604" i="2"/>
  <c r="BQ1603" i="2"/>
  <c r="BQ1602" i="2"/>
  <c r="BQ1601" i="2"/>
  <c r="BQ1600" i="2"/>
  <c r="BQ1599" i="2"/>
  <c r="BQ1597" i="2"/>
  <c r="BQ1596" i="2"/>
  <c r="BR1596" i="2" s="1"/>
  <c r="BQ1595" i="2"/>
  <c r="BR1595" i="2" s="1"/>
  <c r="BQ1594" i="2"/>
  <c r="BQ1593" i="2"/>
  <c r="BQ1592" i="2"/>
  <c r="BQ1591" i="2"/>
  <c r="BQ1590" i="2"/>
  <c r="BQ1589" i="2"/>
  <c r="BQ1588" i="2"/>
  <c r="BQ1587" i="2"/>
  <c r="BQ1586" i="2"/>
  <c r="BQ1585" i="2"/>
  <c r="BQ1584" i="2"/>
  <c r="BR1584" i="2" s="1"/>
  <c r="BQ1583" i="2"/>
  <c r="BR1583" i="2" s="1"/>
  <c r="BQ1582" i="2"/>
  <c r="BQ1581" i="2"/>
  <c r="BQ1580" i="2"/>
  <c r="BQ1579" i="2"/>
  <c r="BQ1578" i="2"/>
  <c r="BQ1577" i="2"/>
  <c r="BQ1576" i="2"/>
  <c r="BQ1575" i="2"/>
  <c r="BQ1574" i="2"/>
  <c r="BQ1573" i="2"/>
  <c r="BQ1572" i="2"/>
  <c r="BR1572" i="2" s="1"/>
  <c r="BQ1571" i="2"/>
  <c r="BR1571" i="2" s="1"/>
  <c r="BQ1570" i="2"/>
  <c r="BQ1569" i="2"/>
  <c r="BQ1568" i="2"/>
  <c r="BQ1567" i="2"/>
  <c r="BQ1566" i="2"/>
  <c r="BQ1565" i="2"/>
  <c r="BQ1564" i="2"/>
  <c r="BQ1563" i="2"/>
  <c r="BQ1562" i="2"/>
  <c r="BQ1561" i="2"/>
  <c r="BQ1560" i="2"/>
  <c r="BQ1559" i="2"/>
  <c r="BR1559" i="2" s="1"/>
  <c r="BQ1558" i="2"/>
  <c r="BQ1557" i="2"/>
  <c r="BQ1556" i="2"/>
  <c r="BQ1555" i="2"/>
  <c r="BQ1554" i="2"/>
  <c r="BQ1553" i="2"/>
  <c r="BQ1552" i="2"/>
  <c r="BQ1551" i="2"/>
  <c r="BQ1550" i="2"/>
  <c r="BQ1549" i="2"/>
  <c r="BQ1548" i="2"/>
  <c r="BQ2332" i="2"/>
  <c r="BQ2331" i="2"/>
  <c r="BQ2330" i="2"/>
  <c r="BQ2329" i="2"/>
  <c r="BQ2328" i="2"/>
  <c r="BQ2327" i="2"/>
  <c r="BQ2326" i="2"/>
  <c r="BQ2325" i="2"/>
  <c r="BQ2324" i="2"/>
  <c r="BQ2323" i="2"/>
  <c r="BQ2322" i="2"/>
  <c r="BQ2321" i="2"/>
  <c r="BQ2320" i="2"/>
  <c r="BQ2319" i="2"/>
  <c r="BQ2318" i="2"/>
  <c r="BQ2317" i="2"/>
  <c r="BQ2316" i="2"/>
  <c r="BQ2315" i="2"/>
  <c r="BQ2314" i="2"/>
  <c r="BQ2313" i="2"/>
  <c r="BQ2312" i="2"/>
  <c r="BQ2311" i="2"/>
  <c r="BQ2310" i="2"/>
  <c r="BQ2309" i="2"/>
  <c r="BQ2308" i="2"/>
  <c r="BQ2307" i="2"/>
  <c r="BQ2306" i="2"/>
  <c r="BQ2305" i="2"/>
  <c r="BQ2304" i="2"/>
  <c r="BQ2303" i="2"/>
  <c r="BQ2302" i="2"/>
  <c r="BQ2301" i="2"/>
  <c r="BQ2300" i="2"/>
  <c r="BQ2299" i="2"/>
  <c r="BQ2298" i="2"/>
  <c r="BQ2297" i="2"/>
  <c r="BB29" i="1"/>
  <c r="BD29" i="1"/>
  <c r="BH29" i="1"/>
  <c r="BJ29" i="1"/>
  <c r="BZ29" i="1"/>
  <c r="X29" i="1"/>
  <c r="V29" i="1"/>
  <c r="AJ29" i="1"/>
  <c r="AB29" i="1"/>
  <c r="AF29" i="1"/>
  <c r="Z29" i="1"/>
  <c r="AH29" i="1"/>
  <c r="AR29" i="1"/>
  <c r="AT29" i="1"/>
  <c r="AL29" i="1"/>
  <c r="AP29" i="1"/>
  <c r="AN29" i="1"/>
  <c r="AV29" i="1"/>
  <c r="AX29" i="1"/>
  <c r="BF29" i="1"/>
  <c r="AZ29" i="1"/>
  <c r="BL29" i="1"/>
  <c r="BN29" i="1"/>
  <c r="BP29" i="1"/>
  <c r="BR29" i="1"/>
  <c r="BT29" i="1"/>
  <c r="BV29" i="1"/>
  <c r="BX29" i="1"/>
  <c r="CB29" i="1"/>
  <c r="CD29" i="1"/>
  <c r="CF29" i="1"/>
  <c r="CH29" i="1"/>
  <c r="P32" i="1"/>
  <c r="I32" i="1" s="1"/>
  <c r="BQ1837" i="2"/>
  <c r="BQ1838" i="2"/>
  <c r="BQ1839" i="2"/>
  <c r="BQ1840" i="2"/>
  <c r="BQ1841" i="2"/>
  <c r="BQ1842" i="2"/>
  <c r="BQ1843" i="2"/>
  <c r="BQ1844" i="2"/>
  <c r="BQ1845" i="2"/>
  <c r="BQ1846" i="2"/>
  <c r="CF1837" i="2"/>
  <c r="CF1838" i="2"/>
  <c r="CF1839" i="2"/>
  <c r="CF1840" i="2"/>
  <c r="CF1841" i="2"/>
  <c r="CF1842" i="2"/>
  <c r="CF1843" i="2"/>
  <c r="CF1844" i="2"/>
  <c r="CF1845" i="2"/>
  <c r="CF1846" i="2"/>
  <c r="Z32" i="1"/>
  <c r="X32" i="1"/>
  <c r="V32" i="1"/>
  <c r="AJ32" i="1"/>
  <c r="AB32" i="1"/>
  <c r="AF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AB34" i="1"/>
  <c r="CD34" i="1"/>
  <c r="V34" i="1"/>
  <c r="AD34" i="1"/>
  <c r="AJ34" i="1"/>
  <c r="AF34" i="1"/>
  <c r="Z34" i="1"/>
  <c r="AH34" i="1"/>
  <c r="AR34" i="1"/>
  <c r="AT34" i="1"/>
  <c r="AL34" i="1"/>
  <c r="AP34" i="1"/>
  <c r="AN34" i="1"/>
  <c r="AV34" i="1"/>
  <c r="AX34" i="1"/>
  <c r="BD34" i="1"/>
  <c r="BF34" i="1"/>
  <c r="BH34" i="1"/>
  <c r="AZ34" i="1"/>
  <c r="BJ34" i="1"/>
  <c r="BL34" i="1"/>
  <c r="BN34" i="1"/>
  <c r="BP34" i="1"/>
  <c r="BR34" i="1"/>
  <c r="BT34" i="1"/>
  <c r="BV34" i="1"/>
  <c r="BX34" i="1"/>
  <c r="BZ34" i="1"/>
  <c r="CB34" i="1"/>
  <c r="CF34" i="1"/>
  <c r="CH34" i="1"/>
  <c r="AV40" i="1"/>
  <c r="X40" i="1"/>
  <c r="AJ40" i="1"/>
  <c r="AB40" i="1"/>
  <c r="AF40" i="1"/>
  <c r="AH40" i="1"/>
  <c r="AR40" i="1"/>
  <c r="AT40" i="1"/>
  <c r="AL40" i="1"/>
  <c r="AP40" i="1"/>
  <c r="AN40" i="1"/>
  <c r="AX40" i="1"/>
  <c r="BB40" i="1"/>
  <c r="BD40" i="1"/>
  <c r="BF40" i="1"/>
  <c r="BH40" i="1"/>
  <c r="AZ40" i="1"/>
  <c r="BJ40" i="1"/>
  <c r="BL40" i="1"/>
  <c r="BN40" i="1"/>
  <c r="BP40" i="1"/>
  <c r="BR40" i="1"/>
  <c r="BT40" i="1"/>
  <c r="BV40" i="1"/>
  <c r="BX40" i="1"/>
  <c r="BZ40" i="1"/>
  <c r="CB40" i="1"/>
  <c r="CD40" i="1"/>
  <c r="CF40" i="1"/>
  <c r="CH40" i="1"/>
  <c r="P47" i="1"/>
  <c r="I47" i="1" s="1"/>
  <c r="V47" i="1"/>
  <c r="AJ47" i="1"/>
  <c r="AB47" i="1"/>
  <c r="BB47" i="1"/>
  <c r="BJ47" i="1"/>
  <c r="BR47" i="1"/>
  <c r="BZ47" i="1"/>
  <c r="AH47" i="1"/>
  <c r="AR47" i="1"/>
  <c r="AT47" i="1"/>
  <c r="AP47" i="1"/>
  <c r="AN47" i="1"/>
  <c r="AV47" i="1"/>
  <c r="BD47" i="1"/>
  <c r="BF47" i="1"/>
  <c r="AZ47" i="1"/>
  <c r="BL47" i="1"/>
  <c r="BN47" i="1"/>
  <c r="BP47" i="1"/>
  <c r="BT47" i="1"/>
  <c r="BV47" i="1"/>
  <c r="BX47" i="1"/>
  <c r="CB47" i="1"/>
  <c r="CD47" i="1"/>
  <c r="CF47" i="1"/>
  <c r="CH47" i="1"/>
  <c r="P28" i="1"/>
  <c r="I28" i="1" s="1"/>
  <c r="V28" i="1"/>
  <c r="AB28" i="1"/>
  <c r="BZ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BT28" i="1"/>
  <c r="BV28" i="1"/>
  <c r="BX28" i="1"/>
  <c r="CB28" i="1"/>
  <c r="CD28" i="1"/>
  <c r="CF28" i="1"/>
  <c r="CH28" i="1"/>
  <c r="X3" i="1"/>
  <c r="V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BT3" i="1"/>
  <c r="BV3" i="1"/>
  <c r="BX3" i="1"/>
  <c r="BZ3" i="1"/>
  <c r="CB3" i="1"/>
  <c r="CD3" i="1"/>
  <c r="CF3" i="1"/>
  <c r="CH3" i="1"/>
  <c r="X4" i="1"/>
  <c r="AJ4" i="1"/>
  <c r="AB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BT4" i="1"/>
  <c r="BV4" i="1"/>
  <c r="BX4" i="1"/>
  <c r="BZ4" i="1"/>
  <c r="CB4" i="1"/>
  <c r="CD4" i="1"/>
  <c r="CF4" i="1"/>
  <c r="CH4" i="1"/>
  <c r="P5" i="1"/>
  <c r="I5" i="1" s="1"/>
  <c r="V5" i="1"/>
  <c r="AB5" i="1"/>
  <c r="AF5" i="1"/>
  <c r="Z5" i="1"/>
  <c r="AH5" i="1"/>
  <c r="AR5" i="1"/>
  <c r="AT5" i="1"/>
  <c r="AP5" i="1"/>
  <c r="AN5" i="1"/>
  <c r="AV5" i="1"/>
  <c r="AX5" i="1"/>
  <c r="BB5" i="1"/>
  <c r="BD5" i="1"/>
  <c r="BF5" i="1"/>
  <c r="BH5" i="1"/>
  <c r="AZ5" i="1"/>
  <c r="BJ5" i="1"/>
  <c r="BL5" i="1"/>
  <c r="BN5" i="1"/>
  <c r="BP5" i="1"/>
  <c r="BR5" i="1"/>
  <c r="BT5" i="1"/>
  <c r="BV5" i="1"/>
  <c r="BX5" i="1"/>
  <c r="BZ5" i="1"/>
  <c r="CB5" i="1"/>
  <c r="CD5" i="1"/>
  <c r="CF5" i="1"/>
  <c r="CH5" i="1"/>
  <c r="X6" i="1"/>
  <c r="BC207" i="2"/>
  <c r="V6" i="1"/>
  <c r="AD6" i="1"/>
  <c r="AJ6" i="1"/>
  <c r="AB6" i="1"/>
  <c r="Z6" i="1"/>
  <c r="AH6" i="1"/>
  <c r="AR6" i="1"/>
  <c r="AT6" i="1"/>
  <c r="AL6" i="1"/>
  <c r="AP6" i="1"/>
  <c r="AN6" i="1"/>
  <c r="AX6" i="1"/>
  <c r="BB6" i="1"/>
  <c r="BD6" i="1"/>
  <c r="BF6" i="1"/>
  <c r="BH6" i="1"/>
  <c r="AZ6" i="1"/>
  <c r="BJ6" i="1"/>
  <c r="BL6" i="1"/>
  <c r="BN6" i="1"/>
  <c r="BP6" i="1"/>
  <c r="BR6" i="1"/>
  <c r="BT6" i="1"/>
  <c r="BV6" i="1"/>
  <c r="BX6" i="1"/>
  <c r="BZ6" i="1"/>
  <c r="CB6" i="1"/>
  <c r="CD6" i="1"/>
  <c r="CF6" i="1"/>
  <c r="CH6" i="1"/>
  <c r="V7" i="1"/>
  <c r="AJ7" i="1"/>
  <c r="AB7" i="1"/>
  <c r="Z7" i="1"/>
  <c r="AH7" i="1"/>
  <c r="AR7" i="1"/>
  <c r="AT7" i="1"/>
  <c r="AL7" i="1"/>
  <c r="AP7" i="1"/>
  <c r="AN7" i="1"/>
  <c r="AV7" i="1"/>
  <c r="AX7" i="1"/>
  <c r="BB7" i="1"/>
  <c r="BD7" i="1"/>
  <c r="BF7" i="1"/>
  <c r="BH7" i="1"/>
  <c r="AZ7" i="1"/>
  <c r="BJ7" i="1"/>
  <c r="BL7" i="1"/>
  <c r="BN7" i="1"/>
  <c r="BP7" i="1"/>
  <c r="BR7" i="1"/>
  <c r="BT7" i="1"/>
  <c r="BV7" i="1"/>
  <c r="BX7" i="1"/>
  <c r="BZ7" i="1"/>
  <c r="CB7" i="1"/>
  <c r="CD7" i="1"/>
  <c r="CF7" i="1"/>
  <c r="CH7" i="1"/>
  <c r="AB8" i="1"/>
  <c r="AH8" i="1"/>
  <c r="AR8" i="1"/>
  <c r="AL8" i="1"/>
  <c r="AN8" i="1"/>
  <c r="AV8" i="1"/>
  <c r="AX8" i="1"/>
  <c r="BB8" i="1"/>
  <c r="BD8" i="1"/>
  <c r="BF8" i="1"/>
  <c r="BH8" i="1"/>
  <c r="AZ8" i="1"/>
  <c r="BJ8" i="1"/>
  <c r="BL8" i="1"/>
  <c r="BN8" i="1"/>
  <c r="BP8" i="1"/>
  <c r="BR8" i="1"/>
  <c r="BT8" i="1"/>
  <c r="BV8" i="1"/>
  <c r="BX8" i="1"/>
  <c r="BZ8" i="1"/>
  <c r="CB8" i="1"/>
  <c r="CD8" i="1"/>
  <c r="CF8" i="1"/>
  <c r="CH8" i="1"/>
  <c r="BQ335" i="2"/>
  <c r="BQ336" i="2"/>
  <c r="BQ337" i="2"/>
  <c r="BQ338" i="2"/>
  <c r="BQ339" i="2"/>
  <c r="BQ340" i="2"/>
  <c r="BQ341" i="2"/>
  <c r="BQ342" i="2"/>
  <c r="V9" i="1"/>
  <c r="AB9" i="1"/>
  <c r="AH9" i="1"/>
  <c r="AR9" i="1"/>
  <c r="AT9" i="1"/>
  <c r="AL9" i="1"/>
  <c r="AP9" i="1"/>
  <c r="AN9" i="1"/>
  <c r="AV9" i="1"/>
  <c r="AX9" i="1"/>
  <c r="BB9" i="1"/>
  <c r="BF9" i="1"/>
  <c r="BH9" i="1"/>
  <c r="AZ9" i="1"/>
  <c r="BJ9" i="1"/>
  <c r="BL9" i="1"/>
  <c r="BN9" i="1"/>
  <c r="BP9" i="1"/>
  <c r="BR9" i="1"/>
  <c r="BT9" i="1"/>
  <c r="BV9" i="1"/>
  <c r="BX9" i="1"/>
  <c r="CB9" i="1"/>
  <c r="CD9" i="1"/>
  <c r="CF9" i="1"/>
  <c r="CH9" i="1"/>
  <c r="V10" i="1"/>
  <c r="AB10" i="1"/>
  <c r="AH10" i="1"/>
  <c r="AR10" i="1"/>
  <c r="AT10" i="1"/>
  <c r="AL10" i="1"/>
  <c r="AP10" i="1"/>
  <c r="AN10" i="1"/>
  <c r="AV10" i="1"/>
  <c r="AX10" i="1"/>
  <c r="BB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R11" i="1"/>
  <c r="T11" i="1"/>
  <c r="X11" i="1"/>
  <c r="V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P12" i="1"/>
  <c r="I12" i="1" s="1"/>
  <c r="AB12" i="1"/>
  <c r="Z12" i="1"/>
  <c r="AH12" i="1"/>
  <c r="AR12" i="1"/>
  <c r="AT12" i="1"/>
  <c r="AL12" i="1"/>
  <c r="AP12" i="1"/>
  <c r="AN12" i="1"/>
  <c r="AV12" i="1"/>
  <c r="AX12" i="1"/>
  <c r="BB12" i="1"/>
  <c r="BD12" i="1"/>
  <c r="BF12" i="1"/>
  <c r="BH12" i="1"/>
  <c r="AZ12" i="1"/>
  <c r="BJ12" i="1"/>
  <c r="BL12" i="1"/>
  <c r="BN12" i="1"/>
  <c r="BP12" i="1"/>
  <c r="BR12" i="1"/>
  <c r="BT12" i="1"/>
  <c r="BV12" i="1"/>
  <c r="BX12" i="1"/>
  <c r="BZ12" i="1"/>
  <c r="CB12" i="1"/>
  <c r="CD12" i="1"/>
  <c r="CF12" i="1"/>
  <c r="CH12" i="1"/>
  <c r="P13" i="1"/>
  <c r="I13" i="1" s="1"/>
  <c r="V13" i="1"/>
  <c r="AB13" i="1"/>
  <c r="AH13" i="1"/>
  <c r="AR13" i="1"/>
  <c r="AT13" i="1"/>
  <c r="AL13" i="1"/>
  <c r="AP13" i="1"/>
  <c r="AN13" i="1"/>
  <c r="AV13" i="1"/>
  <c r="AX13" i="1"/>
  <c r="BB13" i="1"/>
  <c r="BD13" i="1"/>
  <c r="BF13" i="1"/>
  <c r="BH13" i="1"/>
  <c r="AZ13" i="1"/>
  <c r="BJ13" i="1"/>
  <c r="BL13" i="1"/>
  <c r="BN13" i="1"/>
  <c r="BP13" i="1"/>
  <c r="BR13" i="1"/>
  <c r="BT13" i="1"/>
  <c r="BV13" i="1"/>
  <c r="BX13" i="1"/>
  <c r="BZ13" i="1"/>
  <c r="CB13" i="1"/>
  <c r="CD13" i="1"/>
  <c r="CF13" i="1"/>
  <c r="CH13" i="1"/>
  <c r="P14" i="1"/>
  <c r="V14" i="1"/>
  <c r="AD14" i="1"/>
  <c r="AJ14" i="1"/>
  <c r="AB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AB15" i="1"/>
  <c r="Z15" i="1"/>
  <c r="AH15" i="1"/>
  <c r="AR15" i="1"/>
  <c r="AT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V16" i="1"/>
  <c r="AB16" i="1"/>
  <c r="AR16" i="1"/>
  <c r="AT16" i="1"/>
  <c r="AL16" i="1"/>
  <c r="AP16" i="1"/>
  <c r="AN16" i="1"/>
  <c r="AV16" i="1"/>
  <c r="AX16" i="1"/>
  <c r="BB16" i="1"/>
  <c r="BD16" i="1"/>
  <c r="BF16" i="1"/>
  <c r="BH16" i="1"/>
  <c r="AZ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T17" i="1"/>
  <c r="V17" i="1"/>
  <c r="AJ17" i="1"/>
  <c r="AB17" i="1"/>
  <c r="AH17" i="1"/>
  <c r="AR17" i="1"/>
  <c r="AT17" i="1"/>
  <c r="AL17" i="1"/>
  <c r="AP17" i="1"/>
  <c r="AN17" i="1"/>
  <c r="AV17" i="1"/>
  <c r="AX17" i="1"/>
  <c r="BB17" i="1"/>
  <c r="BD17" i="1"/>
  <c r="BF17" i="1"/>
  <c r="BH17" i="1"/>
  <c r="AZ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T18" i="1"/>
  <c r="V18" i="1"/>
  <c r="AB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BF18" i="1"/>
  <c r="BH18" i="1"/>
  <c r="BJ18" i="1"/>
  <c r="BL18" i="1"/>
  <c r="BN18" i="1"/>
  <c r="BP18" i="1"/>
  <c r="BR18" i="1"/>
  <c r="BT18" i="1"/>
  <c r="BV18" i="1"/>
  <c r="BX18" i="1"/>
  <c r="BZ18" i="1"/>
  <c r="CB18" i="1"/>
  <c r="CD18" i="1"/>
  <c r="CF18" i="1"/>
  <c r="CH18" i="1"/>
  <c r="T19" i="1"/>
  <c r="X19" i="1"/>
  <c r="V19" i="1"/>
  <c r="AJ19" i="1"/>
  <c r="AB19" i="1"/>
  <c r="AF19" i="1"/>
  <c r="Z19" i="1"/>
  <c r="AH19" i="1"/>
  <c r="AR19" i="1"/>
  <c r="AT19" i="1"/>
  <c r="AL19" i="1"/>
  <c r="AP19" i="1"/>
  <c r="AN19" i="1"/>
  <c r="AV19" i="1"/>
  <c r="AX19" i="1"/>
  <c r="BB19" i="1"/>
  <c r="BD19" i="1"/>
  <c r="BF19" i="1"/>
  <c r="BH19" i="1"/>
  <c r="AZ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V20" i="1"/>
  <c r="AB20" i="1"/>
  <c r="AR20" i="1"/>
  <c r="AT20" i="1"/>
  <c r="AL20" i="1"/>
  <c r="AP20" i="1"/>
  <c r="AN20" i="1"/>
  <c r="AV20" i="1"/>
  <c r="AX20" i="1"/>
  <c r="BB20" i="1"/>
  <c r="BD20" i="1"/>
  <c r="BF20" i="1"/>
  <c r="AZ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AD21" i="1"/>
  <c r="AJ21" i="1"/>
  <c r="AH21" i="1"/>
  <c r="AT21" i="1"/>
  <c r="AL21" i="1"/>
  <c r="AP21" i="1"/>
  <c r="AN21" i="1"/>
  <c r="AV21" i="1"/>
  <c r="AX21" i="1"/>
  <c r="BB21" i="1"/>
  <c r="BD21" i="1"/>
  <c r="BF21" i="1"/>
  <c r="BH21" i="1"/>
  <c r="AZ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P22" i="1"/>
  <c r="I22" i="1" s="1"/>
  <c r="BQ1229" i="2"/>
  <c r="BQ1230" i="2"/>
  <c r="BQ1231" i="2"/>
  <c r="BQ1232" i="2"/>
  <c r="BQ1233" i="2"/>
  <c r="BQ1234" i="2"/>
  <c r="BQ1235" i="2"/>
  <c r="BQ1236" i="2"/>
  <c r="BQ1237" i="2"/>
  <c r="BQ1238" i="2"/>
  <c r="BQ1239" i="2"/>
  <c r="BQ1240" i="2"/>
  <c r="BQ1241" i="2"/>
  <c r="BQ1242" i="2"/>
  <c r="BQ1243" i="2"/>
  <c r="BQ1244" i="2"/>
  <c r="BQ1245" i="2"/>
  <c r="V22" i="1"/>
  <c r="AB22" i="1"/>
  <c r="AH22" i="1"/>
  <c r="AR22" i="1"/>
  <c r="AT22" i="1"/>
  <c r="AL22" i="1"/>
  <c r="AP22" i="1"/>
  <c r="AN22" i="1"/>
  <c r="AV22" i="1"/>
  <c r="AX22" i="1"/>
  <c r="BB22" i="1"/>
  <c r="BD22" i="1"/>
  <c r="BF22" i="1"/>
  <c r="BH22" i="1"/>
  <c r="AZ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V23" i="1"/>
  <c r="AB23" i="1"/>
  <c r="AR23" i="1"/>
  <c r="AT23" i="1"/>
  <c r="AL23" i="1"/>
  <c r="AP23" i="1"/>
  <c r="AN23" i="1"/>
  <c r="AV23" i="1"/>
  <c r="AX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P24" i="1"/>
  <c r="I24" i="1" s="1"/>
  <c r="BQ1274" i="2"/>
  <c r="BR1274" i="2" s="1"/>
  <c r="BQ1275" i="2"/>
  <c r="BQ1276" i="2"/>
  <c r="BQ1277" i="2"/>
  <c r="BQ1278" i="2"/>
  <c r="BQ1279" i="2"/>
  <c r="BQ1280" i="2"/>
  <c r="BQ1281" i="2"/>
  <c r="BQ1282" i="2"/>
  <c r="BR1282" i="2" s="1"/>
  <c r="BQ1283" i="2"/>
  <c r="BR1283" i="2" s="1"/>
  <c r="BQ1284" i="2"/>
  <c r="BQ1285" i="2"/>
  <c r="BQ1286" i="2"/>
  <c r="BR1286" i="2" s="1"/>
  <c r="BQ1287" i="2"/>
  <c r="V24" i="1"/>
  <c r="AB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AJ25" i="1"/>
  <c r="AB25" i="1"/>
  <c r="AR25" i="1"/>
  <c r="AT25" i="1"/>
  <c r="AL25" i="1"/>
  <c r="AP25" i="1"/>
  <c r="AN25" i="1"/>
  <c r="AV25" i="1"/>
  <c r="AX25" i="1"/>
  <c r="BB25" i="1"/>
  <c r="BD25" i="1"/>
  <c r="BF25" i="1"/>
  <c r="AZ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V26" i="1"/>
  <c r="AF26" i="1"/>
  <c r="AH26" i="1"/>
  <c r="AR26" i="1"/>
  <c r="AT26" i="1"/>
  <c r="AL26" i="1"/>
  <c r="AP26" i="1"/>
  <c r="AN26" i="1"/>
  <c r="AV26" i="1"/>
  <c r="AX26" i="1"/>
  <c r="BB26" i="1"/>
  <c r="BD26" i="1"/>
  <c r="BF26" i="1"/>
  <c r="BH26" i="1"/>
  <c r="AZ26" i="1"/>
  <c r="BJ26" i="1"/>
  <c r="BL26" i="1"/>
  <c r="BN26" i="1"/>
  <c r="BP26" i="1"/>
  <c r="BR26" i="1"/>
  <c r="BT26" i="1"/>
  <c r="BV26" i="1"/>
  <c r="BX26" i="1"/>
  <c r="BZ26" i="1"/>
  <c r="CB26" i="1"/>
  <c r="CD26" i="1"/>
  <c r="CF26" i="1"/>
  <c r="CH26" i="1"/>
  <c r="AB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P30" i="1"/>
  <c r="I30" i="1" s="1"/>
  <c r="X30" i="1"/>
  <c r="V30" i="1"/>
  <c r="AJ30" i="1"/>
  <c r="AB30" i="1"/>
  <c r="AF30" i="1"/>
  <c r="AH30" i="1"/>
  <c r="AR30" i="1"/>
  <c r="AT30" i="1"/>
  <c r="AL30" i="1"/>
  <c r="AP30" i="1"/>
  <c r="AN30" i="1"/>
  <c r="AV30" i="1"/>
  <c r="AX30" i="1"/>
  <c r="BB30" i="1"/>
  <c r="BD30" i="1"/>
  <c r="BF30" i="1"/>
  <c r="BH30" i="1"/>
  <c r="AZ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P31" i="1"/>
  <c r="I31" i="1" s="1"/>
  <c r="T31" i="1"/>
  <c r="X31" i="1"/>
  <c r="V31" i="1"/>
  <c r="AD31" i="1"/>
  <c r="AJ31" i="1"/>
  <c r="AB31" i="1"/>
  <c r="AF31" i="1"/>
  <c r="Z31" i="1"/>
  <c r="AH31" i="1"/>
  <c r="AR31" i="1"/>
  <c r="AT31" i="1"/>
  <c r="AP31" i="1"/>
  <c r="AN31" i="1"/>
  <c r="AV31" i="1"/>
  <c r="AX31" i="1"/>
  <c r="BB31" i="1"/>
  <c r="BD31" i="1"/>
  <c r="AZ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AR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L33" i="1"/>
  <c r="BN33" i="1"/>
  <c r="BP33" i="1"/>
  <c r="BR33" i="1"/>
  <c r="BT33" i="1"/>
  <c r="BV33" i="1"/>
  <c r="BX33" i="1"/>
  <c r="BZ33" i="1"/>
  <c r="CB33" i="1"/>
  <c r="CD33" i="1"/>
  <c r="CF33" i="1"/>
  <c r="CH33" i="1"/>
  <c r="X35" i="1"/>
  <c r="V35" i="1"/>
  <c r="AJ35" i="1"/>
  <c r="AB35" i="1"/>
  <c r="AF35" i="1"/>
  <c r="Z35" i="1"/>
  <c r="AH35" i="1"/>
  <c r="AR35" i="1"/>
  <c r="AT35" i="1"/>
  <c r="AL35" i="1"/>
  <c r="AP35" i="1"/>
  <c r="AN35" i="1"/>
  <c r="AV35" i="1"/>
  <c r="AX35" i="1"/>
  <c r="BB35" i="1"/>
  <c r="BD35" i="1"/>
  <c r="BF35" i="1"/>
  <c r="BH35" i="1"/>
  <c r="AZ35" i="1"/>
  <c r="BJ35" i="1"/>
  <c r="BL35" i="1"/>
  <c r="BN35" i="1"/>
  <c r="BP35" i="1"/>
  <c r="BR35" i="1"/>
  <c r="BT35" i="1"/>
  <c r="BV35" i="1"/>
  <c r="BX35" i="1"/>
  <c r="BZ35" i="1"/>
  <c r="CB35" i="1"/>
  <c r="CD35" i="1"/>
  <c r="CF35" i="1"/>
  <c r="CH35" i="1"/>
  <c r="AB36" i="1"/>
  <c r="AF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BT36" i="1"/>
  <c r="BV36" i="1"/>
  <c r="BX36" i="1"/>
  <c r="BZ36" i="1"/>
  <c r="CB36" i="1"/>
  <c r="CD36" i="1"/>
  <c r="CF36" i="1"/>
  <c r="CH36" i="1"/>
  <c r="P37" i="1"/>
  <c r="I37" i="1" s="1"/>
  <c r="T37" i="1"/>
  <c r="X37" i="1"/>
  <c r="V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BT37" i="1"/>
  <c r="BV37" i="1"/>
  <c r="BX37" i="1"/>
  <c r="BZ37" i="1"/>
  <c r="CB37" i="1"/>
  <c r="CD37" i="1"/>
  <c r="CF37" i="1"/>
  <c r="CH37" i="1"/>
  <c r="P38" i="1"/>
  <c r="I38" i="1" s="1"/>
  <c r="V38" i="1"/>
  <c r="AB38" i="1"/>
  <c r="AH38" i="1"/>
  <c r="AR38" i="1"/>
  <c r="AL38" i="1"/>
  <c r="AP38" i="1"/>
  <c r="AV38" i="1"/>
  <c r="AX38" i="1"/>
  <c r="BB38" i="1"/>
  <c r="BD38" i="1"/>
  <c r="BF38" i="1"/>
  <c r="AZ38" i="1"/>
  <c r="BJ38" i="1"/>
  <c r="BL38" i="1"/>
  <c r="BN38" i="1"/>
  <c r="BP38" i="1"/>
  <c r="BR38" i="1"/>
  <c r="BT38" i="1"/>
  <c r="BV38" i="1"/>
  <c r="BX38" i="1"/>
  <c r="BZ38" i="1"/>
  <c r="CB38" i="1"/>
  <c r="CD38" i="1"/>
  <c r="CF38" i="1"/>
  <c r="CH38" i="1"/>
  <c r="T39" i="1"/>
  <c r="X39" i="1"/>
  <c r="V39" i="1"/>
  <c r="AD39" i="1"/>
  <c r="AJ39" i="1"/>
  <c r="AB39" i="1"/>
  <c r="AF39" i="1"/>
  <c r="Z39" i="1"/>
  <c r="AH39" i="1"/>
  <c r="AR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BT39" i="1"/>
  <c r="BV39" i="1"/>
  <c r="BX39" i="1"/>
  <c r="BZ39" i="1"/>
  <c r="CB39" i="1"/>
  <c r="CD39" i="1"/>
  <c r="CF39" i="1"/>
  <c r="CH39" i="1"/>
  <c r="P41" i="1"/>
  <c r="I41" i="1" s="1"/>
  <c r="X41" i="1"/>
  <c r="V41" i="1"/>
  <c r="AJ41" i="1"/>
  <c r="AB41" i="1"/>
  <c r="AF41" i="1"/>
  <c r="Z41" i="1"/>
  <c r="AH41" i="1"/>
  <c r="AR41" i="1"/>
  <c r="AT41" i="1"/>
  <c r="AL41" i="1"/>
  <c r="AP41" i="1"/>
  <c r="AN41" i="1"/>
  <c r="AV41" i="1"/>
  <c r="AX41" i="1"/>
  <c r="BB41" i="1"/>
  <c r="BD41" i="1"/>
  <c r="BF41" i="1"/>
  <c r="BH41" i="1"/>
  <c r="AZ41" i="1"/>
  <c r="BJ41" i="1"/>
  <c r="BL41" i="1"/>
  <c r="BN41" i="1"/>
  <c r="BP41" i="1"/>
  <c r="BR41" i="1"/>
  <c r="BT41" i="1"/>
  <c r="BV41" i="1"/>
  <c r="BX41" i="1"/>
  <c r="BZ41" i="1"/>
  <c r="CB41" i="1"/>
  <c r="CD41" i="1"/>
  <c r="CF41" i="1"/>
  <c r="CH41" i="1"/>
  <c r="BQ2404" i="2"/>
  <c r="BQ2405" i="2"/>
  <c r="BQ2406" i="2"/>
  <c r="BQ2407" i="2"/>
  <c r="BQ2408" i="2"/>
  <c r="BQ2409" i="2"/>
  <c r="V42" i="1"/>
  <c r="AF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N42" i="1"/>
  <c r="BP42" i="1"/>
  <c r="BR42" i="1"/>
  <c r="BT42" i="1"/>
  <c r="BV42" i="1"/>
  <c r="BX42" i="1"/>
  <c r="BZ42" i="1"/>
  <c r="CB42" i="1"/>
  <c r="CD42" i="1"/>
  <c r="CF42" i="1"/>
  <c r="CH42" i="1"/>
  <c r="P43" i="1"/>
  <c r="I43" i="1" s="1"/>
  <c r="AD43" i="1"/>
  <c r="AJ43" i="1"/>
  <c r="AB43" i="1"/>
  <c r="AF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BT43" i="1"/>
  <c r="BV43" i="1"/>
  <c r="BX43" i="1"/>
  <c r="BZ43" i="1"/>
  <c r="CB43" i="1"/>
  <c r="CD43" i="1"/>
  <c r="CF43" i="1"/>
  <c r="CH43" i="1"/>
  <c r="T44" i="1"/>
  <c r="X44" i="1"/>
  <c r="V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BT44" i="1"/>
  <c r="BV44" i="1"/>
  <c r="BX44" i="1"/>
  <c r="BZ44" i="1"/>
  <c r="CB44" i="1"/>
  <c r="CD44" i="1"/>
  <c r="CF44" i="1"/>
  <c r="CH44" i="1"/>
  <c r="R45" i="1"/>
  <c r="V45" i="1"/>
  <c r="AJ45" i="1"/>
  <c r="AF45" i="1"/>
  <c r="Z45" i="1"/>
  <c r="AH45" i="1"/>
  <c r="AR45" i="1"/>
  <c r="AT45" i="1"/>
  <c r="AL45" i="1"/>
  <c r="AP45" i="1"/>
  <c r="AN45" i="1"/>
  <c r="AV45" i="1"/>
  <c r="AX45" i="1"/>
  <c r="BB45" i="1"/>
  <c r="BD45" i="1"/>
  <c r="BF45" i="1"/>
  <c r="AZ45" i="1"/>
  <c r="BJ45" i="1"/>
  <c r="BL45" i="1"/>
  <c r="BN45" i="1"/>
  <c r="BP45" i="1"/>
  <c r="BR45" i="1"/>
  <c r="BT45" i="1"/>
  <c r="BV45" i="1"/>
  <c r="BX45" i="1"/>
  <c r="BZ45" i="1"/>
  <c r="CB45" i="1"/>
  <c r="CD45" i="1"/>
  <c r="CF45" i="1"/>
  <c r="CH45" i="1"/>
  <c r="P46" i="1"/>
  <c r="I46" i="1" s="1"/>
  <c r="V46" i="1"/>
  <c r="AB46" i="1"/>
  <c r="AH46" i="1"/>
  <c r="AR46" i="1"/>
  <c r="AT46" i="1"/>
  <c r="AL46" i="1"/>
  <c r="AP46" i="1"/>
  <c r="AN46" i="1"/>
  <c r="AV46" i="1"/>
  <c r="AX46" i="1"/>
  <c r="BB46" i="1"/>
  <c r="BD46" i="1"/>
  <c r="BF46" i="1"/>
  <c r="AZ46" i="1"/>
  <c r="BJ46" i="1"/>
  <c r="BL46" i="1"/>
  <c r="BN46" i="1"/>
  <c r="BP46" i="1"/>
  <c r="BR46" i="1"/>
  <c r="BT46" i="1"/>
  <c r="BV46" i="1"/>
  <c r="BX46" i="1"/>
  <c r="BZ46" i="1"/>
  <c r="CB46" i="1"/>
  <c r="CD46" i="1"/>
  <c r="CF46" i="1"/>
  <c r="CH46" i="1"/>
  <c r="BQ2912" i="2"/>
  <c r="BQ2913" i="2"/>
  <c r="BQ2914" i="2"/>
  <c r="BQ2915" i="2"/>
  <c r="BQ2916" i="2"/>
  <c r="BR2916" i="2" s="1"/>
  <c r="BQ2917" i="2"/>
  <c r="BQ2918" i="2"/>
  <c r="BQ2919" i="2"/>
  <c r="BQ2920" i="2"/>
  <c r="BQ2921" i="2"/>
  <c r="BQ2922" i="2"/>
  <c r="BQ2923" i="2"/>
  <c r="BQ2924" i="2"/>
  <c r="BQ2925" i="2"/>
  <c r="AV48" i="1"/>
  <c r="AX48" i="1"/>
  <c r="BB48" i="1"/>
  <c r="BH48" i="1"/>
  <c r="AZ48" i="1"/>
  <c r="BJ48" i="1"/>
  <c r="BL48" i="1"/>
  <c r="BR48" i="1"/>
  <c r="BX48" i="1"/>
  <c r="BZ48" i="1"/>
  <c r="CD48" i="1"/>
  <c r="CF48" i="1"/>
  <c r="CH48" i="1"/>
  <c r="P49" i="1"/>
  <c r="I49" i="1" s="1"/>
  <c r="V49" i="1"/>
  <c r="AJ49" i="1"/>
  <c r="AB49" i="1"/>
  <c r="AF49" i="1"/>
  <c r="AH49" i="1"/>
  <c r="AR49" i="1"/>
  <c r="AT49" i="1"/>
  <c r="AL49" i="1"/>
  <c r="AP49" i="1"/>
  <c r="AN49" i="1"/>
  <c r="AV49" i="1"/>
  <c r="AX49" i="1"/>
  <c r="BB49" i="1"/>
  <c r="BD49" i="1"/>
  <c r="BF49" i="1"/>
  <c r="BH49" i="1"/>
  <c r="AZ49" i="1"/>
  <c r="BJ49" i="1"/>
  <c r="BL49" i="1"/>
  <c r="BN49" i="1"/>
  <c r="BP49" i="1"/>
  <c r="BR49" i="1"/>
  <c r="BT49" i="1"/>
  <c r="BV49" i="1"/>
  <c r="BX49" i="1"/>
  <c r="BZ49" i="1"/>
  <c r="CB49" i="1"/>
  <c r="CD49" i="1"/>
  <c r="CF49" i="1"/>
  <c r="CH49" i="1"/>
  <c r="V50" i="1"/>
  <c r="AF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BT50" i="1"/>
  <c r="BV50" i="1"/>
  <c r="BX50" i="1"/>
  <c r="BZ50" i="1"/>
  <c r="CB50" i="1"/>
  <c r="CD50" i="1"/>
  <c r="CF50" i="1"/>
  <c r="CH50" i="1"/>
  <c r="V51" i="1"/>
  <c r="AB51" i="1"/>
  <c r="AH51" i="1"/>
  <c r="AR51" i="1"/>
  <c r="AL51" i="1"/>
  <c r="AP51" i="1"/>
  <c r="AN51" i="1"/>
  <c r="AV51" i="1"/>
  <c r="AX51" i="1"/>
  <c r="BB51" i="1"/>
  <c r="BD51" i="1"/>
  <c r="BF51" i="1"/>
  <c r="BH51" i="1"/>
  <c r="AZ51" i="1"/>
  <c r="BJ51" i="1"/>
  <c r="BL51" i="1"/>
  <c r="BN51" i="1"/>
  <c r="BP51" i="1"/>
  <c r="BR51" i="1"/>
  <c r="BT51" i="1"/>
  <c r="BV51" i="1"/>
  <c r="BX51" i="1"/>
  <c r="BZ51" i="1"/>
  <c r="CB51" i="1"/>
  <c r="CD51" i="1"/>
  <c r="CF51" i="1"/>
  <c r="CH51" i="1"/>
  <c r="AJ52" i="1"/>
  <c r="AB52" i="1"/>
  <c r="AH52" i="1"/>
  <c r="AR52" i="1"/>
  <c r="AT52" i="1"/>
  <c r="AL52" i="1"/>
  <c r="AP52" i="1"/>
  <c r="AN52" i="1"/>
  <c r="AV52" i="1"/>
  <c r="AX52" i="1"/>
  <c r="BB52" i="1"/>
  <c r="BD52" i="1"/>
  <c r="BF52" i="1"/>
  <c r="BH52" i="1"/>
  <c r="AZ52" i="1"/>
  <c r="BJ52" i="1"/>
  <c r="BL52" i="1"/>
  <c r="BN52" i="1"/>
  <c r="BP52" i="1"/>
  <c r="BR52" i="1"/>
  <c r="BT52" i="1"/>
  <c r="BV52" i="1"/>
  <c r="BX52" i="1"/>
  <c r="BZ52" i="1"/>
  <c r="CB52" i="1"/>
  <c r="CD52" i="1"/>
  <c r="CF52" i="1"/>
  <c r="CH52" i="1"/>
  <c r="P53" i="1"/>
  <c r="I53" i="1" s="1"/>
  <c r="T53" i="1"/>
  <c r="X53" i="1"/>
  <c r="V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BT53" i="1"/>
  <c r="BV53" i="1"/>
  <c r="BX53" i="1"/>
  <c r="BZ53" i="1"/>
  <c r="CB53" i="1"/>
  <c r="CD53" i="1"/>
  <c r="CF53" i="1"/>
  <c r="CH53" i="1"/>
  <c r="BR3258" i="2"/>
  <c r="BQ3257" i="2"/>
  <c r="BQ3256" i="2"/>
  <c r="BQ3255" i="2"/>
  <c r="BQ3254" i="2"/>
  <c r="BQ3253" i="2"/>
  <c r="BQ3252" i="2"/>
  <c r="BQ3251" i="2"/>
  <c r="BQ3250" i="2"/>
  <c r="BQ3249" i="2"/>
  <c r="BQ3248" i="2"/>
  <c r="BQ3247" i="2"/>
  <c r="BQ3246" i="2"/>
  <c r="BQ3245" i="2"/>
  <c r="BQ3244" i="2"/>
  <c r="BQ3243" i="2"/>
  <c r="BQ3242" i="2"/>
  <c r="BQ3241" i="2"/>
  <c r="BQ3240" i="2"/>
  <c r="BQ3239" i="2"/>
  <c r="BQ3238" i="2"/>
  <c r="BQ3237" i="2"/>
  <c r="BQ3236" i="2"/>
  <c r="BQ3235" i="2"/>
  <c r="BR3233" i="2"/>
  <c r="BQ3232" i="2"/>
  <c r="BQ3231" i="2"/>
  <c r="BQ3230" i="2"/>
  <c r="BQ3229" i="2"/>
  <c r="BQ3228" i="2"/>
  <c r="BQ3227" i="2"/>
  <c r="BQ3226" i="2"/>
  <c r="BQ3225" i="2"/>
  <c r="BQ3224" i="2"/>
  <c r="BQ3223" i="2"/>
  <c r="BQ3222" i="2"/>
  <c r="BQ3221" i="2"/>
  <c r="BQ3220" i="2"/>
  <c r="BQ3219" i="2"/>
  <c r="BQ3218" i="2"/>
  <c r="BQ3217" i="2"/>
  <c r="BQ3216" i="2"/>
  <c r="BQ3215" i="2"/>
  <c r="BQ3214" i="2"/>
  <c r="BQ3213" i="2"/>
  <c r="BQ3212" i="2"/>
  <c r="BQ3211" i="2"/>
  <c r="BQ3210" i="2"/>
  <c r="BQ3209" i="2"/>
  <c r="BQ3208" i="2"/>
  <c r="BQ3207" i="2"/>
  <c r="BQ3206" i="2"/>
  <c r="BQ3205" i="2"/>
  <c r="BQ3204" i="2"/>
  <c r="BQ3203" i="2"/>
  <c r="BQ3202" i="2"/>
  <c r="BQ3201" i="2"/>
  <c r="BQ3200" i="2"/>
  <c r="BQ3199" i="2"/>
  <c r="BQ3198" i="2"/>
  <c r="BQ3197" i="2"/>
  <c r="BQ3196" i="2"/>
  <c r="BQ3195" i="2"/>
  <c r="BQ3194" i="2"/>
  <c r="BQ3193" i="2"/>
  <c r="BQ3192" i="2"/>
  <c r="BQ3191" i="2"/>
  <c r="BQ3190" i="2"/>
  <c r="BQ3189" i="2"/>
  <c r="BQ3188" i="2"/>
  <c r="BQ3187" i="2"/>
  <c r="BQ3186" i="2"/>
  <c r="BQ3185" i="2"/>
  <c r="BQ3184" i="2"/>
  <c r="BQ3183" i="2"/>
  <c r="BQ3182" i="2"/>
  <c r="BQ3181" i="2"/>
  <c r="BQ3180" i="2"/>
  <c r="BQ3179" i="2"/>
  <c r="BQ3178" i="2"/>
  <c r="BQ3177" i="2"/>
  <c r="BQ3176" i="2"/>
  <c r="BQ3175" i="2"/>
  <c r="BQ3174" i="2"/>
  <c r="BQ3173" i="2"/>
  <c r="BQ3172" i="2"/>
  <c r="BQ3171" i="2"/>
  <c r="BQ3170" i="2"/>
  <c r="BQ3169" i="2"/>
  <c r="BQ3168" i="2"/>
  <c r="BQ3167" i="2"/>
  <c r="BQ3166" i="2"/>
  <c r="BQ3165" i="2"/>
  <c r="BQ3164" i="2"/>
  <c r="BQ3163" i="2"/>
  <c r="BQ3162" i="2"/>
  <c r="BQ3161" i="2"/>
  <c r="BR3159" i="2"/>
  <c r="BQ3158" i="2"/>
  <c r="BQ3157" i="2"/>
  <c r="BQ3156" i="2"/>
  <c r="BQ3155" i="2"/>
  <c r="BQ3154" i="2"/>
  <c r="BQ3153" i="2"/>
  <c r="BQ3152" i="2"/>
  <c r="BQ3151" i="2"/>
  <c r="BQ3150" i="2"/>
  <c r="BQ3149" i="2"/>
  <c r="BQ3148" i="2"/>
  <c r="BQ3147" i="2"/>
  <c r="BQ3146" i="2"/>
  <c r="BQ3145" i="2"/>
  <c r="BQ3144" i="2"/>
  <c r="BQ3143" i="2"/>
  <c r="BQ3142" i="2"/>
  <c r="BQ3141" i="2"/>
  <c r="BQ3140" i="2"/>
  <c r="BQ3139" i="2"/>
  <c r="BQ3138" i="2"/>
  <c r="BQ3137" i="2"/>
  <c r="BQ3136" i="2"/>
  <c r="BQ3135" i="2"/>
  <c r="BQ3134" i="2"/>
  <c r="BQ3133" i="2"/>
  <c r="BQ3132" i="2"/>
  <c r="BQ3131" i="2"/>
  <c r="BQ3130" i="2"/>
  <c r="BQ3129" i="2"/>
  <c r="BQ3128" i="2"/>
  <c r="BQ3127" i="2"/>
  <c r="BQ3126" i="2"/>
  <c r="BQ3125" i="2"/>
  <c r="BQ3124" i="2"/>
  <c r="BQ3123" i="2"/>
  <c r="BQ3122" i="2"/>
  <c r="BQ3121" i="2"/>
  <c r="BQ3120" i="2"/>
  <c r="BQ3119" i="2"/>
  <c r="BQ3118" i="2"/>
  <c r="BQ3117" i="2"/>
  <c r="BQ3116" i="2"/>
  <c r="BQ3115" i="2"/>
  <c r="BQ3114" i="2"/>
  <c r="BQ3113" i="2"/>
  <c r="BQ3112" i="2"/>
  <c r="BQ3111" i="2"/>
  <c r="BQ3110" i="2"/>
  <c r="BQ3109" i="2"/>
  <c r="BQ3108" i="2"/>
  <c r="BQ3107" i="2"/>
  <c r="BQ3106" i="2"/>
  <c r="BQ3105" i="2"/>
  <c r="BQ3104" i="2"/>
  <c r="BR3102" i="2"/>
  <c r="BQ3101" i="2"/>
  <c r="BQ3100" i="2"/>
  <c r="BQ3099" i="2"/>
  <c r="BQ3098" i="2"/>
  <c r="BQ3097" i="2"/>
  <c r="BQ3096" i="2"/>
  <c r="BQ3095" i="2"/>
  <c r="BQ3094" i="2"/>
  <c r="BQ3093" i="2"/>
  <c r="BQ3092" i="2"/>
  <c r="BQ3091" i="2"/>
  <c r="BQ3090" i="2"/>
  <c r="BQ3089" i="2"/>
  <c r="BQ3088" i="2"/>
  <c r="BQ3087" i="2"/>
  <c r="BQ3086" i="2"/>
  <c r="BQ3085" i="2"/>
  <c r="BQ3084" i="2"/>
  <c r="BQ3083" i="2"/>
  <c r="BQ3082" i="2"/>
  <c r="BQ3081" i="2"/>
  <c r="BQ3080" i="2"/>
  <c r="BQ3079" i="2"/>
  <c r="BQ3078" i="2"/>
  <c r="BQ3077" i="2"/>
  <c r="BQ3076" i="2"/>
  <c r="BQ3075" i="2"/>
  <c r="BQ3074" i="2"/>
  <c r="BQ3073" i="2"/>
  <c r="BQ3072" i="2"/>
  <c r="BQ3071" i="2"/>
  <c r="BQ3070" i="2"/>
  <c r="BQ3069" i="2"/>
  <c r="BQ3068" i="2"/>
  <c r="BQ3067" i="2"/>
  <c r="BQ3066" i="2"/>
  <c r="BQ3065" i="2"/>
  <c r="BQ3064" i="2"/>
  <c r="BQ3063" i="2"/>
  <c r="BR3061" i="2"/>
  <c r="BQ3060" i="2"/>
  <c r="BQ3059" i="2"/>
  <c r="BQ3058" i="2"/>
  <c r="BQ3057" i="2"/>
  <c r="BQ3056" i="2"/>
  <c r="BQ3055" i="2"/>
  <c r="BQ3054" i="2"/>
  <c r="BQ3053" i="2"/>
  <c r="BQ3052" i="2"/>
  <c r="BQ3051" i="2"/>
  <c r="BQ3050" i="2"/>
  <c r="BQ3049" i="2"/>
  <c r="BQ3048" i="2"/>
  <c r="BQ3047" i="2"/>
  <c r="BQ3046" i="2"/>
  <c r="BQ3045" i="2"/>
  <c r="BQ3044" i="2"/>
  <c r="BQ3043" i="2"/>
  <c r="BQ3042" i="2"/>
  <c r="BQ3041" i="2"/>
  <c r="BQ3040" i="2"/>
  <c r="BQ3039" i="2"/>
  <c r="BQ3038" i="2"/>
  <c r="BQ3037" i="2"/>
  <c r="BQ3036" i="2"/>
  <c r="BQ3035" i="2"/>
  <c r="BQ3034" i="2"/>
  <c r="BQ3033" i="2"/>
  <c r="BQ3032" i="2"/>
  <c r="BQ3031" i="2"/>
  <c r="BQ3030" i="2"/>
  <c r="BQ3029" i="2"/>
  <c r="BQ3028" i="2"/>
  <c r="BQ3027" i="2"/>
  <c r="BQ3026" i="2"/>
  <c r="BQ3025" i="2"/>
  <c r="BQ3024" i="2"/>
  <c r="BQ3023" i="2"/>
  <c r="BQ3022" i="2"/>
  <c r="BQ3021" i="2"/>
  <c r="BQ3020" i="2"/>
  <c r="BQ3019" i="2"/>
  <c r="BQ3018" i="2"/>
  <c r="BQ3017" i="2"/>
  <c r="BQ3016" i="2"/>
  <c r="BQ3015" i="2"/>
  <c r="BQ3014" i="2"/>
  <c r="BQ3013" i="2"/>
  <c r="BQ3012" i="2"/>
  <c r="BQ3011" i="2"/>
  <c r="BQ3010" i="2"/>
  <c r="BQ3009" i="2"/>
  <c r="BQ3008" i="2"/>
  <c r="BQ3007" i="2"/>
  <c r="BQ3006" i="2"/>
  <c r="BQ3005" i="2"/>
  <c r="BQ3004" i="2"/>
  <c r="BQ3003" i="2"/>
  <c r="BQ3002" i="2"/>
  <c r="BQ3001" i="2"/>
  <c r="BQ3000" i="2"/>
  <c r="BQ2999" i="2"/>
  <c r="BQ2998" i="2"/>
  <c r="BQ2997" i="2"/>
  <c r="BQ2996" i="2"/>
  <c r="BQ2995" i="2"/>
  <c r="BQ2994" i="2"/>
  <c r="BQ2993" i="2"/>
  <c r="BQ2992" i="2"/>
  <c r="BQ2991" i="2"/>
  <c r="BQ2990" i="2"/>
  <c r="BQ2989" i="2"/>
  <c r="BQ2988" i="2"/>
  <c r="BQ2987" i="2"/>
  <c r="BQ2986" i="2"/>
  <c r="BQ2985" i="2"/>
  <c r="CE2985" i="2" s="1"/>
  <c r="BQ2984" i="2"/>
  <c r="BQ2983" i="2"/>
  <c r="BQ2982" i="2"/>
  <c r="BQ2981" i="2"/>
  <c r="BQ2980" i="2"/>
  <c r="BQ2979" i="2"/>
  <c r="BQ2978" i="2"/>
  <c r="BQ2977" i="2"/>
  <c r="BQ2976" i="2"/>
  <c r="BQ2975" i="2"/>
  <c r="BQ2974" i="2"/>
  <c r="BQ2973" i="2"/>
  <c r="CE2973" i="2" s="1"/>
  <c r="BQ2972" i="2"/>
  <c r="BQ2971" i="2"/>
  <c r="BQ2970" i="2"/>
  <c r="BQ2969" i="2"/>
  <c r="BQ2968" i="2"/>
  <c r="BQ2967" i="2"/>
  <c r="BQ2966" i="2"/>
  <c r="BQ2965" i="2"/>
  <c r="BQ2964" i="2"/>
  <c r="BQ2963" i="2"/>
  <c r="BQ2962" i="2"/>
  <c r="BQ2961" i="2"/>
  <c r="CE2961" i="2" s="1"/>
  <c r="BQ2960" i="2"/>
  <c r="BQ2959" i="2"/>
  <c r="BQ2958" i="2"/>
  <c r="BQ2957" i="2"/>
  <c r="BQ2956" i="2"/>
  <c r="BQ2955" i="2"/>
  <c r="BQ2954" i="2"/>
  <c r="BQ2953" i="2"/>
  <c r="BQ2952" i="2"/>
  <c r="BQ2951" i="2"/>
  <c r="BQ2950" i="2"/>
  <c r="BQ2949" i="2"/>
  <c r="CE2949" i="2" s="1"/>
  <c r="BQ2948" i="2"/>
  <c r="BQ2947" i="2"/>
  <c r="CE2947" i="2" s="1"/>
  <c r="BQ2946" i="2"/>
  <c r="BQ2945" i="2"/>
  <c r="BQ2944" i="2"/>
  <c r="BQ2943" i="2"/>
  <c r="BQ2942" i="2"/>
  <c r="BQ2941" i="2"/>
  <c r="BQ2940" i="2"/>
  <c r="BQ2939" i="2"/>
  <c r="BQ2938" i="2"/>
  <c r="BQ2937" i="2"/>
  <c r="CE2937" i="2" s="1"/>
  <c r="BQ2936" i="2"/>
  <c r="BQ2935" i="2"/>
  <c r="BQ2934" i="2"/>
  <c r="BQ2933" i="2"/>
  <c r="BQ2932" i="2"/>
  <c r="BQ2931" i="2"/>
  <c r="BQ2930" i="2"/>
  <c r="BQ2929" i="2"/>
  <c r="BQ2928" i="2"/>
  <c r="BR2926" i="2"/>
  <c r="BR2922" i="2"/>
  <c r="BR2910" i="2"/>
  <c r="BQ2909" i="2"/>
  <c r="BQ2908" i="2"/>
  <c r="BQ2907" i="2"/>
  <c r="BQ2906" i="2"/>
  <c r="BQ2905" i="2"/>
  <c r="BQ2904" i="2"/>
  <c r="BQ2903" i="2"/>
  <c r="BQ2902" i="2"/>
  <c r="BQ2901" i="2"/>
  <c r="BQ2900" i="2"/>
  <c r="BQ2899" i="2"/>
  <c r="BQ2898" i="2"/>
  <c r="BQ2897" i="2"/>
  <c r="BQ2896" i="2"/>
  <c r="BQ2895" i="2"/>
  <c r="BQ2894" i="2"/>
  <c r="BQ2893" i="2"/>
  <c r="BQ2892" i="2"/>
  <c r="BQ2891" i="2"/>
  <c r="BQ2890" i="2"/>
  <c r="BQ2889" i="2"/>
  <c r="BQ2888" i="2"/>
  <c r="BQ2887" i="2"/>
  <c r="BQ2886" i="2"/>
  <c r="BQ2885" i="2"/>
  <c r="BQ2884" i="2"/>
  <c r="BQ2883" i="2"/>
  <c r="BQ2882" i="2"/>
  <c r="BQ2881" i="2"/>
  <c r="BR2879" i="2"/>
  <c r="BQ2878" i="2"/>
  <c r="BQ2877" i="2"/>
  <c r="BQ2876" i="2"/>
  <c r="BQ2875" i="2"/>
  <c r="BQ2874" i="2"/>
  <c r="BQ2873" i="2"/>
  <c r="BQ2872" i="2"/>
  <c r="BQ2871" i="2"/>
  <c r="BQ2870" i="2"/>
  <c r="BQ2869" i="2"/>
  <c r="BQ2868" i="2"/>
  <c r="BQ2867" i="2"/>
  <c r="BQ2866" i="2"/>
  <c r="BQ2865" i="2"/>
  <c r="BQ2864" i="2"/>
  <c r="BQ2863" i="2"/>
  <c r="BQ2862" i="2"/>
  <c r="BQ2861" i="2"/>
  <c r="BQ2860" i="2"/>
  <c r="BQ2859" i="2"/>
  <c r="BQ2858" i="2"/>
  <c r="BQ2857" i="2"/>
  <c r="BQ2856" i="2"/>
  <c r="BQ2855" i="2"/>
  <c r="BQ2854" i="2"/>
  <c r="BQ2853" i="2"/>
  <c r="BQ2852" i="2"/>
  <c r="BQ2851" i="2"/>
  <c r="BQ2850" i="2"/>
  <c r="BQ2849" i="2"/>
  <c r="BQ2848" i="2"/>
  <c r="BQ2847" i="2"/>
  <c r="BQ2846" i="2"/>
  <c r="BQ2845" i="2"/>
  <c r="BQ2844" i="2"/>
  <c r="BQ2843" i="2"/>
  <c r="BQ2842" i="2"/>
  <c r="BQ2841" i="2"/>
  <c r="BQ2840" i="2"/>
  <c r="BQ2839" i="2"/>
  <c r="BQ2838" i="2"/>
  <c r="BQ2837" i="2"/>
  <c r="BQ2836" i="2"/>
  <c r="BQ2835" i="2"/>
  <c r="BQ2834" i="2"/>
  <c r="BQ2833" i="2"/>
  <c r="BQ2832" i="2"/>
  <c r="BQ2831" i="2"/>
  <c r="BQ2830" i="2"/>
  <c r="BQ2829" i="2"/>
  <c r="BQ2828" i="2"/>
  <c r="BQ2827" i="2"/>
  <c r="BQ2826" i="2"/>
  <c r="BQ2825" i="2"/>
  <c r="BQ2824" i="2"/>
  <c r="BQ2823" i="2"/>
  <c r="BQ2822" i="2"/>
  <c r="BQ2821" i="2"/>
  <c r="BQ2820" i="2"/>
  <c r="BQ2819" i="2"/>
  <c r="BQ2818" i="2"/>
  <c r="BQ2817" i="2"/>
  <c r="BQ2816" i="2"/>
  <c r="BQ2815" i="2"/>
  <c r="BQ2814" i="2"/>
  <c r="BQ2813" i="2"/>
  <c r="BQ2812" i="2"/>
  <c r="BQ2811" i="2"/>
  <c r="BQ2810" i="2"/>
  <c r="BQ2809" i="2"/>
  <c r="BQ2808" i="2"/>
  <c r="BQ2807" i="2"/>
  <c r="BQ2806" i="2"/>
  <c r="BQ2805" i="2"/>
  <c r="BQ2804" i="2"/>
  <c r="BQ2803" i="2"/>
  <c r="BQ2802" i="2"/>
  <c r="BQ2801" i="2"/>
  <c r="BQ2800" i="2"/>
  <c r="BQ2799" i="2"/>
  <c r="BQ2798" i="2"/>
  <c r="BQ2797" i="2"/>
  <c r="BQ2796" i="2"/>
  <c r="BQ2795" i="2"/>
  <c r="BQ2794" i="2"/>
  <c r="BQ2793" i="2"/>
  <c r="BQ2792" i="2"/>
  <c r="BQ2791" i="2"/>
  <c r="BQ2790" i="2"/>
  <c r="BQ2789" i="2"/>
  <c r="BQ2788" i="2"/>
  <c r="BQ2787" i="2"/>
  <c r="BQ2786" i="2"/>
  <c r="BQ2785" i="2"/>
  <c r="BQ2784" i="2"/>
  <c r="BQ2783" i="2"/>
  <c r="BQ2782" i="2"/>
  <c r="BQ2781" i="2"/>
  <c r="BQ2780" i="2"/>
  <c r="BQ2779" i="2"/>
  <c r="BQ2778" i="2"/>
  <c r="BQ2777" i="2"/>
  <c r="BQ2776" i="2"/>
  <c r="BQ2775" i="2"/>
  <c r="BQ2774" i="2"/>
  <c r="BQ2773" i="2"/>
  <c r="BQ2772" i="2"/>
  <c r="BQ2771" i="2"/>
  <c r="BQ2770" i="2"/>
  <c r="BQ2769" i="2"/>
  <c r="BQ2768" i="2"/>
  <c r="BQ2767" i="2"/>
  <c r="BQ2766" i="2"/>
  <c r="BQ2765" i="2"/>
  <c r="BQ2764" i="2"/>
  <c r="BQ2763" i="2"/>
  <c r="BQ2762" i="2"/>
  <c r="BQ2761" i="2"/>
  <c r="BQ2760" i="2"/>
  <c r="BQ2759" i="2"/>
  <c r="BQ2758" i="2"/>
  <c r="BQ2757" i="2"/>
  <c r="BQ2756" i="2"/>
  <c r="BQ2755" i="2"/>
  <c r="BQ2754" i="2"/>
  <c r="BQ2753" i="2"/>
  <c r="BQ2752" i="2"/>
  <c r="BQ2751" i="2"/>
  <c r="BQ2750" i="2"/>
  <c r="BQ2749" i="2"/>
  <c r="BQ2748" i="2"/>
  <c r="BQ2747" i="2"/>
  <c r="BQ2746" i="2"/>
  <c r="BQ2745" i="2"/>
  <c r="BQ2744" i="2"/>
  <c r="BQ2743" i="2"/>
  <c r="BQ2742" i="2"/>
  <c r="BQ2741" i="2"/>
  <c r="BQ2740" i="2"/>
  <c r="BQ2739" i="2"/>
  <c r="BQ2738" i="2"/>
  <c r="BQ2737" i="2"/>
  <c r="BQ2736" i="2"/>
  <c r="BQ2735" i="2"/>
  <c r="BQ2734" i="2"/>
  <c r="BQ2733" i="2"/>
  <c r="BQ2732" i="2"/>
  <c r="BQ2731" i="2"/>
  <c r="BQ2730" i="2"/>
  <c r="BQ2729" i="2"/>
  <c r="BQ2728" i="2"/>
  <c r="BQ2727" i="2"/>
  <c r="BQ2726" i="2"/>
  <c r="BQ2725" i="2"/>
  <c r="BQ2724" i="2"/>
  <c r="BQ2723" i="2"/>
  <c r="BQ2722" i="2"/>
  <c r="BQ2721" i="2"/>
  <c r="BQ2720" i="2"/>
  <c r="BQ2719" i="2"/>
  <c r="BQ2718" i="2"/>
  <c r="BQ2717" i="2"/>
  <c r="BQ2716" i="2"/>
  <c r="BQ2715" i="2"/>
  <c r="BQ2714" i="2"/>
  <c r="BQ2713" i="2"/>
  <c r="BQ2712" i="2"/>
  <c r="BQ2711" i="2"/>
  <c r="BQ2710" i="2"/>
  <c r="BQ2709" i="2"/>
  <c r="BQ2708" i="2"/>
  <c r="BQ2707" i="2"/>
  <c r="BQ2706" i="2"/>
  <c r="BQ2705" i="2"/>
  <c r="BQ2704" i="2"/>
  <c r="BQ2703" i="2"/>
  <c r="BQ2702" i="2"/>
  <c r="BQ2701" i="2"/>
  <c r="BQ2700" i="2"/>
  <c r="BQ2699" i="2"/>
  <c r="BQ2698" i="2"/>
  <c r="BQ2697" i="2"/>
  <c r="BQ2696" i="2"/>
  <c r="BQ2695" i="2"/>
  <c r="BQ2694" i="2"/>
  <c r="BQ2693" i="2"/>
  <c r="BQ2692" i="2"/>
  <c r="BQ2691" i="2"/>
  <c r="BQ2690" i="2"/>
  <c r="BQ2689" i="2"/>
  <c r="BQ2688" i="2"/>
  <c r="BQ2687" i="2"/>
  <c r="BQ2686" i="2"/>
  <c r="BQ2685" i="2"/>
  <c r="BQ2684" i="2"/>
  <c r="BQ2683" i="2"/>
  <c r="BQ2682" i="2"/>
  <c r="BQ2681" i="2"/>
  <c r="BQ2680" i="2"/>
  <c r="BQ2679" i="2"/>
  <c r="BQ2678" i="2"/>
  <c r="BQ2677" i="2"/>
  <c r="BQ2676" i="2"/>
  <c r="BQ2675" i="2"/>
  <c r="BQ2674" i="2"/>
  <c r="BQ2673" i="2"/>
  <c r="BQ2672" i="2"/>
  <c r="BQ2671" i="2"/>
  <c r="BQ2670" i="2"/>
  <c r="BQ2669" i="2"/>
  <c r="BQ2668" i="2"/>
  <c r="BQ2667" i="2"/>
  <c r="BQ2666" i="2"/>
  <c r="BQ2665" i="2"/>
  <c r="BQ2664" i="2"/>
  <c r="BQ2663" i="2"/>
  <c r="BQ2662" i="2"/>
  <c r="BQ2661" i="2"/>
  <c r="BQ2660" i="2"/>
  <c r="BQ2659" i="2"/>
  <c r="BQ2658" i="2"/>
  <c r="BQ2657" i="2"/>
  <c r="BQ2656" i="2"/>
  <c r="BQ2655" i="2"/>
  <c r="BQ2654" i="2"/>
  <c r="BQ2653" i="2"/>
  <c r="BQ2652" i="2"/>
  <c r="BQ2651" i="2"/>
  <c r="BQ2650" i="2"/>
  <c r="BQ2649" i="2"/>
  <c r="BQ2648" i="2"/>
  <c r="BQ2647" i="2"/>
  <c r="BQ2646" i="2"/>
  <c r="BQ2645" i="2"/>
  <c r="BQ2644" i="2"/>
  <c r="BQ2643" i="2"/>
  <c r="BQ2642" i="2"/>
  <c r="BQ2641" i="2"/>
  <c r="BQ2640" i="2"/>
  <c r="BQ2639" i="2"/>
  <c r="BQ2638" i="2"/>
  <c r="BQ2637" i="2"/>
  <c r="BQ2636" i="2"/>
  <c r="BQ2635" i="2"/>
  <c r="BQ2634" i="2"/>
  <c r="BQ2633" i="2"/>
  <c r="BQ2632" i="2"/>
  <c r="BQ2631" i="2"/>
  <c r="BQ2630" i="2"/>
  <c r="BQ2629" i="2"/>
  <c r="BQ2628" i="2"/>
  <c r="BQ2627" i="2"/>
  <c r="BQ2626" i="2"/>
  <c r="BQ2625" i="2"/>
  <c r="BR2623" i="2"/>
  <c r="BQ2622" i="2"/>
  <c r="BQ2621" i="2"/>
  <c r="BQ2620" i="2"/>
  <c r="BQ2619" i="2"/>
  <c r="BQ2618" i="2"/>
  <c r="BQ2617" i="2"/>
  <c r="BQ2616" i="2"/>
  <c r="BQ2615" i="2"/>
  <c r="BQ2614" i="2"/>
  <c r="BQ2613" i="2"/>
  <c r="BQ2612" i="2"/>
  <c r="BQ2611" i="2"/>
  <c r="BQ2610" i="2"/>
  <c r="BQ2609" i="2"/>
  <c r="BQ2608" i="2"/>
  <c r="BQ2607" i="2"/>
  <c r="BQ2606" i="2"/>
  <c r="BQ2605" i="2"/>
  <c r="BQ2604" i="2"/>
  <c r="BQ2603" i="2"/>
  <c r="BQ2602" i="2"/>
  <c r="BQ2601" i="2"/>
  <c r="BQ2600" i="2"/>
  <c r="BQ2599" i="2"/>
  <c r="BQ2598" i="2"/>
  <c r="BQ2597" i="2"/>
  <c r="BQ2596" i="2"/>
  <c r="BQ2595" i="2"/>
  <c r="BQ2594" i="2"/>
  <c r="BQ2593" i="2"/>
  <c r="BQ2592" i="2"/>
  <c r="BQ2591" i="2"/>
  <c r="BQ2590" i="2"/>
  <c r="BQ2589" i="2"/>
  <c r="BQ2588" i="2"/>
  <c r="BQ2587" i="2"/>
  <c r="BQ2586" i="2"/>
  <c r="BQ2585" i="2"/>
  <c r="BQ2584" i="2"/>
  <c r="BQ2583" i="2"/>
  <c r="BQ2582" i="2"/>
  <c r="BQ2581" i="2"/>
  <c r="BQ2580" i="2"/>
  <c r="BQ2579" i="2"/>
  <c r="BQ2578" i="2"/>
  <c r="BQ2577" i="2"/>
  <c r="BQ2576" i="2"/>
  <c r="BQ2575" i="2"/>
  <c r="BQ2574" i="2"/>
  <c r="BQ2573" i="2"/>
  <c r="BQ2572" i="2"/>
  <c r="BQ2571" i="2"/>
  <c r="BQ2570" i="2"/>
  <c r="BQ2569" i="2"/>
  <c r="BQ2568" i="2"/>
  <c r="BQ2567" i="2"/>
  <c r="BQ2566" i="2"/>
  <c r="BQ2565" i="2"/>
  <c r="BQ2564" i="2"/>
  <c r="BQ2563" i="2"/>
  <c r="BQ2562" i="2"/>
  <c r="BQ2561" i="2"/>
  <c r="BQ2560" i="2"/>
  <c r="BQ2559" i="2"/>
  <c r="BQ2558" i="2"/>
  <c r="BQ2557" i="2"/>
  <c r="BQ2556" i="2"/>
  <c r="BQ2555" i="2"/>
  <c r="BQ2554" i="2"/>
  <c r="BQ2553" i="2"/>
  <c r="BQ2552" i="2"/>
  <c r="BQ2551" i="2"/>
  <c r="BQ2550" i="2"/>
  <c r="BQ2549" i="2"/>
  <c r="BQ2548" i="2"/>
  <c r="BQ2547" i="2"/>
  <c r="BQ2546" i="2"/>
  <c r="BQ2545" i="2"/>
  <c r="BQ2544" i="2"/>
  <c r="BQ2543" i="2"/>
  <c r="BQ2542" i="2"/>
  <c r="BQ2541" i="2"/>
  <c r="BQ2540" i="2"/>
  <c r="BQ2539" i="2"/>
  <c r="BQ2538" i="2"/>
  <c r="BQ2537" i="2"/>
  <c r="BQ2536" i="2"/>
  <c r="BQ2535" i="2"/>
  <c r="BQ2534" i="2"/>
  <c r="BQ2533" i="2"/>
  <c r="BQ2532" i="2"/>
  <c r="BQ2531" i="2"/>
  <c r="BQ2530" i="2"/>
  <c r="BQ2529" i="2"/>
  <c r="BQ2528" i="2"/>
  <c r="BR2526" i="2"/>
  <c r="BQ2525" i="2"/>
  <c r="BR2525" i="2" s="1"/>
  <c r="BQ2524" i="2"/>
  <c r="BQ2523" i="2"/>
  <c r="BQ2522" i="2"/>
  <c r="BQ2521" i="2"/>
  <c r="BQ2520" i="2"/>
  <c r="BQ2519" i="2"/>
  <c r="BQ2518" i="2"/>
  <c r="BQ2517" i="2"/>
  <c r="BQ2516" i="2"/>
  <c r="BQ2515" i="2"/>
  <c r="BQ2514" i="2"/>
  <c r="BQ2513" i="2"/>
  <c r="BQ2512" i="2"/>
  <c r="BQ2511" i="2"/>
  <c r="BQ2510" i="2"/>
  <c r="BQ2509" i="2"/>
  <c r="BQ2508" i="2"/>
  <c r="BQ2507" i="2"/>
  <c r="BQ2506" i="2"/>
  <c r="BQ2505" i="2"/>
  <c r="BQ2504" i="2"/>
  <c r="BQ2503" i="2"/>
  <c r="BQ2502" i="2"/>
  <c r="BR2502" i="2" s="1"/>
  <c r="BQ2501" i="2"/>
  <c r="BR2501" i="2" s="1"/>
  <c r="BQ2500" i="2"/>
  <c r="BQ2499" i="2"/>
  <c r="BQ2498" i="2"/>
  <c r="BQ2497" i="2"/>
  <c r="BQ2496" i="2"/>
  <c r="BQ2495" i="2"/>
  <c r="BQ2494" i="2"/>
  <c r="BQ2493" i="2"/>
  <c r="BR2493" i="2" s="1"/>
  <c r="BQ2492" i="2"/>
  <c r="BQ2491" i="2"/>
  <c r="BR2491" i="2" s="1"/>
  <c r="BQ2490" i="2"/>
  <c r="BQ2489" i="2"/>
  <c r="BQ2488" i="2"/>
  <c r="BQ2487" i="2"/>
  <c r="BQ2486" i="2"/>
  <c r="BQ2485" i="2"/>
  <c r="BQ2484" i="2"/>
  <c r="BQ2483" i="2"/>
  <c r="BQ2482" i="2"/>
  <c r="BQ2481" i="2"/>
  <c r="BQ2480" i="2"/>
  <c r="BQ2479" i="2"/>
  <c r="BQ2478" i="2"/>
  <c r="BQ2477" i="2"/>
  <c r="BQ2476" i="2"/>
  <c r="BQ2475" i="2"/>
  <c r="BQ2474" i="2"/>
  <c r="BQ2473" i="2"/>
  <c r="BQ2472" i="2"/>
  <c r="BQ2471" i="2"/>
  <c r="BQ2470" i="2"/>
  <c r="BQ2469" i="2"/>
  <c r="BQ2468" i="2"/>
  <c r="BQ2467" i="2"/>
  <c r="BQ2466" i="2"/>
  <c r="BQ2465" i="2"/>
  <c r="BQ2464" i="2"/>
  <c r="BQ2463" i="2"/>
  <c r="BQ2462" i="2"/>
  <c r="BQ2461" i="2"/>
  <c r="BQ2460" i="2"/>
  <c r="BR2458" i="2"/>
  <c r="BQ2457" i="2"/>
  <c r="BQ2456" i="2"/>
  <c r="BQ2455" i="2"/>
  <c r="BQ2454" i="2"/>
  <c r="BQ2453" i="2"/>
  <c r="BQ2452" i="2"/>
  <c r="BQ2451" i="2"/>
  <c r="BQ2450" i="2"/>
  <c r="BQ2449" i="2"/>
  <c r="BQ2448" i="2"/>
  <c r="BQ2447" i="2"/>
  <c r="BQ2446" i="2"/>
  <c r="BQ2445" i="2"/>
  <c r="BQ2444" i="2"/>
  <c r="BQ2443" i="2"/>
  <c r="BQ2442" i="2"/>
  <c r="BQ2441" i="2"/>
  <c r="BQ2440" i="2"/>
  <c r="BQ2439" i="2"/>
  <c r="BQ2438" i="2"/>
  <c r="BQ2437" i="2"/>
  <c r="BQ2436" i="2"/>
  <c r="BQ2435" i="2"/>
  <c r="BQ2434" i="2"/>
  <c r="BQ2433" i="2"/>
  <c r="BQ2432" i="2"/>
  <c r="BQ2431" i="2"/>
  <c r="BQ2430" i="2"/>
  <c r="BQ2429" i="2"/>
  <c r="BQ2428" i="2"/>
  <c r="BQ2427" i="2"/>
  <c r="BQ2426" i="2"/>
  <c r="BQ2425" i="2"/>
  <c r="BQ2424" i="2"/>
  <c r="BQ2423" i="2"/>
  <c r="BQ2422" i="2"/>
  <c r="BQ2421" i="2"/>
  <c r="BQ2420" i="2"/>
  <c r="BQ2419" i="2"/>
  <c r="BQ2418" i="2"/>
  <c r="BQ2417" i="2"/>
  <c r="BQ2416" i="2"/>
  <c r="BQ2415" i="2"/>
  <c r="BQ2414" i="2"/>
  <c r="BQ2413" i="2"/>
  <c r="BQ2412" i="2"/>
  <c r="BR2410" i="2"/>
  <c r="BR2409" i="2"/>
  <c r="BR2406" i="2"/>
  <c r="BR2404" i="2"/>
  <c r="BR2402" i="2"/>
  <c r="BQ2401" i="2"/>
  <c r="BQ2400" i="2"/>
  <c r="BQ2399" i="2"/>
  <c r="BQ2398" i="2"/>
  <c r="BQ2397" i="2"/>
  <c r="BQ2396" i="2"/>
  <c r="BQ2395" i="2"/>
  <c r="BQ2394" i="2"/>
  <c r="BQ2393" i="2"/>
  <c r="BQ2392" i="2"/>
  <c r="BQ2391" i="2"/>
  <c r="BQ2390" i="2"/>
  <c r="BQ2389" i="2"/>
  <c r="BQ2388" i="2"/>
  <c r="BQ2387" i="2"/>
  <c r="BQ2386" i="2"/>
  <c r="BQ2385" i="2"/>
  <c r="BQ2384" i="2"/>
  <c r="BQ2383" i="2"/>
  <c r="BQ2382" i="2"/>
  <c r="BQ2381" i="2"/>
  <c r="BQ2380" i="2"/>
  <c r="BQ2379" i="2"/>
  <c r="BQ2378" i="2"/>
  <c r="BQ2377" i="2"/>
  <c r="BQ2376" i="2"/>
  <c r="BQ2375" i="2"/>
  <c r="BQ2374" i="2"/>
  <c r="BQ2373" i="2"/>
  <c r="BQ2372" i="2"/>
  <c r="BQ2371" i="2"/>
  <c r="BQ2370" i="2"/>
  <c r="BQ2369" i="2"/>
  <c r="BQ2368" i="2"/>
  <c r="BQ2367" i="2"/>
  <c r="BQ2366" i="2"/>
  <c r="BQ2365" i="2"/>
  <c r="BQ2364" i="2"/>
  <c r="BQ2363" i="2"/>
  <c r="BQ2362" i="2"/>
  <c r="BQ2361" i="2"/>
  <c r="BQ2360" i="2"/>
  <c r="BQ2359" i="2"/>
  <c r="BQ2358" i="2"/>
  <c r="BQ2357" i="2"/>
  <c r="BQ2356" i="2"/>
  <c r="BQ2355" i="2"/>
  <c r="BQ2354" i="2"/>
  <c r="BQ2353" i="2"/>
  <c r="BQ2352" i="2"/>
  <c r="BQ2351" i="2"/>
  <c r="BQ2350" i="2"/>
  <c r="BQ2349" i="2"/>
  <c r="BQ2348" i="2"/>
  <c r="BQ2347" i="2"/>
  <c r="BQ2346" i="2"/>
  <c r="BQ2345" i="2"/>
  <c r="BQ2344" i="2"/>
  <c r="BQ2343" i="2"/>
  <c r="BQ2342" i="2"/>
  <c r="BQ2341" i="2"/>
  <c r="BQ2340" i="2"/>
  <c r="BQ2339" i="2"/>
  <c r="BQ2338" i="2"/>
  <c r="BQ2337" i="2"/>
  <c r="BQ2336" i="2"/>
  <c r="BQ2335" i="2"/>
  <c r="BR2333" i="2"/>
  <c r="BR2332" i="2"/>
  <c r="BR2331" i="2"/>
  <c r="BR2330" i="2"/>
  <c r="BR2328" i="2"/>
  <c r="BR2327" i="2"/>
  <c r="BR2326" i="2"/>
  <c r="BR2325" i="2"/>
  <c r="BR2324" i="2"/>
  <c r="BR2323" i="2"/>
  <c r="BR2322" i="2"/>
  <c r="BR2321" i="2"/>
  <c r="BR2320" i="2"/>
  <c r="BR2319" i="2"/>
  <c r="BR2318" i="2"/>
  <c r="BR2316" i="2"/>
  <c r="BR2315" i="2"/>
  <c r="BR2313" i="2"/>
  <c r="BR2312" i="2"/>
  <c r="BR2311" i="2"/>
  <c r="BR2310" i="2"/>
  <c r="BR2309" i="2"/>
  <c r="BR2308" i="2"/>
  <c r="BR2307" i="2"/>
  <c r="BR2306" i="2"/>
  <c r="BR2304" i="2"/>
  <c r="BR2303" i="2"/>
  <c r="BR2302" i="2"/>
  <c r="BR2301" i="2"/>
  <c r="BR2300" i="2"/>
  <c r="BR2299" i="2"/>
  <c r="BR2298" i="2"/>
  <c r="BR2297" i="2"/>
  <c r="BR2295" i="2"/>
  <c r="BQ2294" i="2"/>
  <c r="BQ2293" i="2"/>
  <c r="BQ2292" i="2"/>
  <c r="BQ2291" i="2"/>
  <c r="BQ2290" i="2"/>
  <c r="BQ2289" i="2"/>
  <c r="BQ2288" i="2"/>
  <c r="BQ2287" i="2"/>
  <c r="BQ2286" i="2"/>
  <c r="BQ2285" i="2"/>
  <c r="BQ2284" i="2"/>
  <c r="BQ2283" i="2"/>
  <c r="BQ2282" i="2"/>
  <c r="BQ2281" i="2"/>
  <c r="BQ2280" i="2"/>
  <c r="BQ2279" i="2"/>
  <c r="BQ2278" i="2"/>
  <c r="BQ2277" i="2"/>
  <c r="BQ2276" i="2"/>
  <c r="BQ2275" i="2"/>
  <c r="BQ2274" i="2"/>
  <c r="BQ2273" i="2"/>
  <c r="BQ2272" i="2"/>
  <c r="BQ2271" i="2"/>
  <c r="BQ2270" i="2"/>
  <c r="BQ2269" i="2"/>
  <c r="BQ2268" i="2"/>
  <c r="BQ2267" i="2"/>
  <c r="BQ2266" i="2"/>
  <c r="BQ2265" i="2"/>
  <c r="BQ2264" i="2"/>
  <c r="BQ2263" i="2"/>
  <c r="BQ2262" i="2"/>
  <c r="BQ2261" i="2"/>
  <c r="BQ2260" i="2"/>
  <c r="BQ2259" i="2"/>
  <c r="BQ2258" i="2"/>
  <c r="BQ2257" i="2"/>
  <c r="BQ2256" i="2"/>
  <c r="BQ2255" i="2"/>
  <c r="BQ2254" i="2"/>
  <c r="BQ2253" i="2"/>
  <c r="BQ2252" i="2"/>
  <c r="BQ2251" i="2"/>
  <c r="BQ2250" i="2"/>
  <c r="BQ2249" i="2"/>
  <c r="BQ2248" i="2"/>
  <c r="BQ2247" i="2"/>
  <c r="BQ2246" i="2"/>
  <c r="BQ2245" i="2"/>
  <c r="BQ2244" i="2"/>
  <c r="BQ2243" i="2"/>
  <c r="BQ2242" i="2"/>
  <c r="BQ2241" i="2"/>
  <c r="BQ2240" i="2"/>
  <c r="BQ2239" i="2"/>
  <c r="BQ2238" i="2"/>
  <c r="BQ2237" i="2"/>
  <c r="BQ2236" i="2"/>
  <c r="BQ2235" i="2"/>
  <c r="BQ2234" i="2"/>
  <c r="BQ2233" i="2"/>
  <c r="BQ2232" i="2"/>
  <c r="BQ2231" i="2"/>
  <c r="BR2231" i="2" s="1"/>
  <c r="BQ2230" i="2"/>
  <c r="BQ2229" i="2"/>
  <c r="BQ2228" i="2"/>
  <c r="BQ2227" i="2"/>
  <c r="BQ2226" i="2"/>
  <c r="BQ2225" i="2"/>
  <c r="BQ2224" i="2"/>
  <c r="BQ2223" i="2"/>
  <c r="BQ2222" i="2"/>
  <c r="BQ2221" i="2"/>
  <c r="BQ2220" i="2"/>
  <c r="BQ2219" i="2"/>
  <c r="BQ2218" i="2"/>
  <c r="BR2216" i="2"/>
  <c r="BQ2215" i="2"/>
  <c r="BQ2214" i="2"/>
  <c r="BQ2213" i="2"/>
  <c r="BQ2212" i="2"/>
  <c r="BQ2211" i="2"/>
  <c r="BQ2210" i="2"/>
  <c r="BQ2209" i="2"/>
  <c r="BQ2208" i="2"/>
  <c r="BQ2207" i="2"/>
  <c r="BQ2206" i="2"/>
  <c r="BQ2205" i="2"/>
  <c r="BQ2204" i="2"/>
  <c r="BQ2203" i="2"/>
  <c r="BQ2202" i="2"/>
  <c r="BQ2201" i="2"/>
  <c r="BQ2200" i="2"/>
  <c r="BQ2199" i="2"/>
  <c r="BQ2198" i="2"/>
  <c r="BQ2197" i="2"/>
  <c r="BQ2196" i="2"/>
  <c r="BQ2195" i="2"/>
  <c r="BQ2194" i="2"/>
  <c r="BQ2193" i="2"/>
  <c r="BQ2192" i="2"/>
  <c r="BQ2191" i="2"/>
  <c r="BQ2190" i="2"/>
  <c r="BQ2189" i="2"/>
  <c r="BQ2188" i="2"/>
  <c r="BQ2187" i="2"/>
  <c r="BQ2186" i="2"/>
  <c r="BQ2185" i="2"/>
  <c r="BQ2184" i="2"/>
  <c r="BQ2183" i="2"/>
  <c r="BQ2182" i="2"/>
  <c r="BQ2181" i="2"/>
  <c r="BQ2180" i="2"/>
  <c r="BQ2179" i="2"/>
  <c r="BQ2178" i="2"/>
  <c r="BQ2177" i="2"/>
  <c r="BQ2176" i="2"/>
  <c r="BQ2175" i="2"/>
  <c r="BQ2174" i="2"/>
  <c r="BQ2173" i="2"/>
  <c r="BQ2172" i="2"/>
  <c r="BQ2171" i="2"/>
  <c r="BQ2170" i="2"/>
  <c r="BQ2169" i="2"/>
  <c r="BQ2168" i="2"/>
  <c r="BQ2167" i="2"/>
  <c r="BQ2166" i="2"/>
  <c r="BQ2165" i="2"/>
  <c r="BQ2164" i="2"/>
  <c r="BQ2163" i="2"/>
  <c r="BQ2162" i="2"/>
  <c r="BQ2161" i="2"/>
  <c r="BQ2160" i="2"/>
  <c r="BQ2159" i="2"/>
  <c r="BQ2158" i="2"/>
  <c r="BQ2157" i="2"/>
  <c r="BQ2156" i="2"/>
  <c r="BQ2155" i="2"/>
  <c r="BQ2154" i="2"/>
  <c r="BQ2153" i="2"/>
  <c r="BQ2152" i="2"/>
  <c r="BQ2151" i="2"/>
  <c r="BQ2150" i="2"/>
  <c r="BQ2149" i="2"/>
  <c r="BQ2148" i="2"/>
  <c r="BQ2147" i="2"/>
  <c r="BQ2146" i="2"/>
  <c r="BQ2145" i="2"/>
  <c r="BQ2144" i="2"/>
  <c r="BQ2143" i="2"/>
  <c r="BQ2142" i="2"/>
  <c r="BQ2141" i="2"/>
  <c r="BQ2140" i="2"/>
  <c r="BQ2139" i="2"/>
  <c r="BQ2138" i="2"/>
  <c r="BQ2137" i="2"/>
  <c r="BQ2136" i="2"/>
  <c r="BQ2135" i="2"/>
  <c r="BQ2134" i="2"/>
  <c r="BQ2133" i="2"/>
  <c r="BQ2132" i="2"/>
  <c r="BQ2131" i="2"/>
  <c r="BQ2130" i="2"/>
  <c r="BQ2129" i="2"/>
  <c r="BQ2128" i="2"/>
  <c r="BR2126" i="2"/>
  <c r="BQ2125" i="2"/>
  <c r="BQ2124" i="2"/>
  <c r="BR2124" i="2" s="1"/>
  <c r="BQ2123" i="2"/>
  <c r="BQ2122" i="2"/>
  <c r="BQ2121" i="2"/>
  <c r="BQ2120" i="2"/>
  <c r="BQ2119" i="2"/>
  <c r="BQ2118" i="2"/>
  <c r="BQ2117" i="2"/>
  <c r="BQ2116" i="2"/>
  <c r="BQ2115" i="2"/>
  <c r="BQ2114" i="2"/>
  <c r="BQ2113" i="2"/>
  <c r="BQ2112" i="2"/>
  <c r="BQ2111" i="2"/>
  <c r="BQ2110" i="2"/>
  <c r="BQ2109" i="2"/>
  <c r="BQ2108" i="2"/>
  <c r="BQ2107" i="2"/>
  <c r="BQ2106" i="2"/>
  <c r="BQ2105" i="2"/>
  <c r="BQ2104" i="2"/>
  <c r="BQ2103" i="2"/>
  <c r="BQ2102" i="2"/>
  <c r="BR2102" i="2" s="1"/>
  <c r="BQ2101" i="2"/>
  <c r="BQ2100" i="2"/>
  <c r="BQ2099" i="2"/>
  <c r="BQ2098" i="2"/>
  <c r="BQ2097" i="2"/>
  <c r="BQ2096" i="2"/>
  <c r="BQ2095" i="2"/>
  <c r="BQ2094" i="2"/>
  <c r="BQ2093" i="2"/>
  <c r="BQ2092" i="2"/>
  <c r="BQ2091" i="2"/>
  <c r="BQ2090" i="2"/>
  <c r="BQ2089" i="2"/>
  <c r="BQ2088" i="2"/>
  <c r="BQ2087" i="2"/>
  <c r="BQ2086" i="2"/>
  <c r="BQ2085" i="2"/>
  <c r="BQ2084" i="2"/>
  <c r="BQ2083" i="2"/>
  <c r="BQ2082" i="2"/>
  <c r="BQ2081" i="2"/>
  <c r="BQ2080" i="2"/>
  <c r="BQ2079" i="2"/>
  <c r="BQ2078" i="2"/>
  <c r="BQ2077" i="2"/>
  <c r="BR2077" i="2" s="1"/>
  <c r="BQ2076" i="2"/>
  <c r="BQ2075" i="2"/>
  <c r="BQ2074" i="2"/>
  <c r="BQ2073" i="2"/>
  <c r="BR2071" i="2"/>
  <c r="BQ2070" i="2"/>
  <c r="BQ2069" i="2"/>
  <c r="BQ2068" i="2"/>
  <c r="BQ2067" i="2"/>
  <c r="BQ2066" i="2"/>
  <c r="BQ2065" i="2"/>
  <c r="BQ2064" i="2"/>
  <c r="BQ2063" i="2"/>
  <c r="BQ2062" i="2"/>
  <c r="BQ2061" i="2"/>
  <c r="BQ2060" i="2"/>
  <c r="BQ2059" i="2"/>
  <c r="BQ2058" i="2"/>
  <c r="BQ2057" i="2"/>
  <c r="BQ2056" i="2"/>
  <c r="BQ2055" i="2"/>
  <c r="BQ2054" i="2"/>
  <c r="BQ2053" i="2"/>
  <c r="BQ2052" i="2"/>
  <c r="BQ2051" i="2"/>
  <c r="BQ2050" i="2"/>
  <c r="BQ2049" i="2"/>
  <c r="BQ2048" i="2"/>
  <c r="BQ2047" i="2"/>
  <c r="BQ2046" i="2"/>
  <c r="BQ2045" i="2"/>
  <c r="BQ2044" i="2"/>
  <c r="BQ2043" i="2"/>
  <c r="BQ2042" i="2"/>
  <c r="BQ2041" i="2"/>
  <c r="BQ2040" i="2"/>
  <c r="BQ2039" i="2"/>
  <c r="BQ2038" i="2"/>
  <c r="BQ2037" i="2"/>
  <c r="BQ2036" i="2"/>
  <c r="BQ2035" i="2"/>
  <c r="BQ2034" i="2"/>
  <c r="BQ2033" i="2"/>
  <c r="BQ2032" i="2"/>
  <c r="BQ2031" i="2"/>
  <c r="BQ2030" i="2"/>
  <c r="BQ2029" i="2"/>
  <c r="BQ2028" i="2"/>
  <c r="BQ2027" i="2"/>
  <c r="BQ2026" i="2"/>
  <c r="BQ2025" i="2"/>
  <c r="BQ2024" i="2"/>
  <c r="BQ2023" i="2"/>
  <c r="BQ2022" i="2"/>
  <c r="BQ2021" i="2"/>
  <c r="BQ2020" i="2"/>
  <c r="BQ2019" i="2"/>
  <c r="BQ2018" i="2"/>
  <c r="BQ2017" i="2"/>
  <c r="BQ2016" i="2"/>
  <c r="BQ2015" i="2"/>
  <c r="BQ2014" i="2"/>
  <c r="BQ2013" i="2"/>
  <c r="BQ2012" i="2"/>
  <c r="BQ2011" i="2"/>
  <c r="BQ2010" i="2"/>
  <c r="BQ2009" i="2"/>
  <c r="BQ2008" i="2"/>
  <c r="BQ2007" i="2"/>
  <c r="BQ2006" i="2"/>
  <c r="BQ2005" i="2"/>
  <c r="BQ2004" i="2"/>
  <c r="BQ2003" i="2"/>
  <c r="BQ2002" i="2"/>
  <c r="BQ2001" i="2"/>
  <c r="BQ2000" i="2"/>
  <c r="BQ1999" i="2"/>
  <c r="BQ1998" i="2"/>
  <c r="BQ1997" i="2"/>
  <c r="BQ1996" i="2"/>
  <c r="BQ1995" i="2"/>
  <c r="BQ1994" i="2"/>
  <c r="BQ1993" i="2"/>
  <c r="BQ1992" i="2"/>
  <c r="BQ1991" i="2"/>
  <c r="BQ1990" i="2"/>
  <c r="BQ1989" i="2"/>
  <c r="BQ1988" i="2"/>
  <c r="BQ1987" i="2"/>
  <c r="BQ1986" i="2"/>
  <c r="BQ1985" i="2"/>
  <c r="BQ1984" i="2"/>
  <c r="BQ1983" i="2"/>
  <c r="BQ1982" i="2"/>
  <c r="BQ1981" i="2"/>
  <c r="BQ1980" i="2"/>
  <c r="BQ1979" i="2"/>
  <c r="BQ1978" i="2"/>
  <c r="BQ1977" i="2"/>
  <c r="BQ1976" i="2"/>
  <c r="BQ1975" i="2"/>
  <c r="BQ1974" i="2"/>
  <c r="BQ1973" i="2"/>
  <c r="BQ1972" i="2"/>
  <c r="BQ1971" i="2"/>
  <c r="BR1969" i="2"/>
  <c r="BQ1968" i="2"/>
  <c r="BQ1967" i="2"/>
  <c r="BQ1966" i="2"/>
  <c r="BQ1965" i="2"/>
  <c r="BQ1964" i="2"/>
  <c r="BQ1963" i="2"/>
  <c r="BQ1962" i="2"/>
  <c r="BQ1961" i="2"/>
  <c r="BQ1960" i="2"/>
  <c r="BQ1959" i="2"/>
  <c r="BQ1958" i="2"/>
  <c r="BQ1957" i="2"/>
  <c r="BQ1956" i="2"/>
  <c r="BQ1955" i="2"/>
  <c r="BQ1954" i="2"/>
  <c r="BQ1953" i="2"/>
  <c r="BQ1952" i="2"/>
  <c r="BQ1951" i="2"/>
  <c r="BQ1950" i="2"/>
  <c r="BQ1949" i="2"/>
  <c r="BQ1948" i="2"/>
  <c r="BQ1947" i="2"/>
  <c r="BQ1946" i="2"/>
  <c r="BQ1945" i="2"/>
  <c r="BQ1944" i="2"/>
  <c r="BQ1943" i="2"/>
  <c r="BQ1942" i="2"/>
  <c r="BQ1941" i="2"/>
  <c r="BQ1940" i="2"/>
  <c r="BQ1939" i="2"/>
  <c r="BQ1938" i="2"/>
  <c r="BQ1937" i="2"/>
  <c r="BQ1936" i="2"/>
  <c r="BQ1935" i="2"/>
  <c r="BQ1934" i="2"/>
  <c r="BQ1933" i="2"/>
  <c r="BQ1932" i="2"/>
  <c r="BQ1931" i="2"/>
  <c r="BQ1930" i="2"/>
  <c r="BQ1929" i="2"/>
  <c r="BQ1928" i="2"/>
  <c r="BQ1927" i="2"/>
  <c r="BQ1926" i="2"/>
  <c r="BQ1925" i="2"/>
  <c r="BQ1924" i="2"/>
  <c r="BQ1923" i="2"/>
  <c r="BQ1922" i="2"/>
  <c r="BQ1921" i="2"/>
  <c r="BQ1920" i="2"/>
  <c r="BQ1919" i="2"/>
  <c r="BQ1918" i="2"/>
  <c r="BQ1917" i="2"/>
  <c r="BQ1916" i="2"/>
  <c r="BQ1915" i="2"/>
  <c r="BQ1914" i="2"/>
  <c r="BQ1913" i="2"/>
  <c r="BQ1912" i="2"/>
  <c r="BQ1911" i="2"/>
  <c r="BQ1910" i="2"/>
  <c r="BQ1909" i="2"/>
  <c r="BQ1908" i="2"/>
  <c r="BQ1907" i="2"/>
  <c r="BR1905" i="2"/>
  <c r="BQ1904" i="2"/>
  <c r="BQ1903" i="2"/>
  <c r="BQ1902" i="2"/>
  <c r="BQ1901" i="2"/>
  <c r="BQ1900" i="2"/>
  <c r="BQ1899" i="2"/>
  <c r="BQ1898" i="2"/>
  <c r="BQ1897" i="2"/>
  <c r="BQ1896" i="2"/>
  <c r="BQ1895" i="2"/>
  <c r="BQ1894" i="2"/>
  <c r="BQ1893" i="2"/>
  <c r="BQ1892" i="2"/>
  <c r="BQ1891" i="2"/>
  <c r="BQ1890" i="2"/>
  <c r="BQ1889" i="2"/>
  <c r="BQ1888" i="2"/>
  <c r="BQ1887" i="2"/>
  <c r="BQ1886" i="2"/>
  <c r="BQ1885" i="2"/>
  <c r="BQ1884" i="2"/>
  <c r="BQ1883" i="2"/>
  <c r="BQ1882" i="2"/>
  <c r="BQ1881" i="2"/>
  <c r="BQ1880" i="2"/>
  <c r="BQ1879" i="2"/>
  <c r="BQ1878" i="2"/>
  <c r="BQ1877" i="2"/>
  <c r="BQ1876" i="2"/>
  <c r="BQ1875" i="2"/>
  <c r="BQ1874" i="2"/>
  <c r="BQ1873" i="2"/>
  <c r="BQ1872" i="2"/>
  <c r="BR1870" i="2"/>
  <c r="BQ1869" i="2"/>
  <c r="BQ1868" i="2"/>
  <c r="BQ1867" i="2"/>
  <c r="BQ1866" i="2"/>
  <c r="BQ1865" i="2"/>
  <c r="BQ1864" i="2"/>
  <c r="BQ1863" i="2"/>
  <c r="BQ1862" i="2"/>
  <c r="BQ1861" i="2"/>
  <c r="BQ1860" i="2"/>
  <c r="BQ1859" i="2"/>
  <c r="BQ1858" i="2"/>
  <c r="BQ1857" i="2"/>
  <c r="BQ1856" i="2"/>
  <c r="BQ1855" i="2"/>
  <c r="BQ1854" i="2"/>
  <c r="BQ1853" i="2"/>
  <c r="BQ1852" i="2"/>
  <c r="BQ1851" i="2"/>
  <c r="BQ1850" i="2"/>
  <c r="BQ1849" i="2"/>
  <c r="BR1847" i="2"/>
  <c r="BR1846" i="2"/>
  <c r="BR1844" i="2"/>
  <c r="BR1843" i="2"/>
  <c r="BR1842" i="2"/>
  <c r="BR1841" i="2"/>
  <c r="BR1840" i="2"/>
  <c r="BR1839" i="2"/>
  <c r="BR1838" i="2"/>
  <c r="BR1837" i="2"/>
  <c r="BR1835" i="2"/>
  <c r="BQ1834" i="2"/>
  <c r="BQ1833" i="2"/>
  <c r="BQ1832" i="2"/>
  <c r="BQ1831" i="2"/>
  <c r="BQ1830" i="2"/>
  <c r="BQ1829" i="2"/>
  <c r="BQ1828" i="2"/>
  <c r="BQ1827" i="2"/>
  <c r="BQ1826" i="2"/>
  <c r="BQ1825" i="2"/>
  <c r="BQ1824" i="2"/>
  <c r="BQ1823" i="2"/>
  <c r="BQ1822" i="2"/>
  <c r="BQ1821" i="2"/>
  <c r="BQ1820" i="2"/>
  <c r="BQ1819" i="2"/>
  <c r="BQ1818" i="2"/>
  <c r="BR1816" i="2"/>
  <c r="BQ1815" i="2"/>
  <c r="BQ1814" i="2"/>
  <c r="BQ1813" i="2"/>
  <c r="BQ1812" i="2"/>
  <c r="BQ1811" i="2"/>
  <c r="BQ1810" i="2"/>
  <c r="BQ1809" i="2"/>
  <c r="BQ1808" i="2"/>
  <c r="BQ1807" i="2"/>
  <c r="BQ1806" i="2"/>
  <c r="BQ1805" i="2"/>
  <c r="BQ1804" i="2"/>
  <c r="BQ1803" i="2"/>
  <c r="BQ1802" i="2"/>
  <c r="BQ1801" i="2"/>
  <c r="BQ1800" i="2"/>
  <c r="BQ1799" i="2"/>
  <c r="BQ1798" i="2"/>
  <c r="BQ1797" i="2"/>
  <c r="BQ1796" i="2"/>
  <c r="BQ1795" i="2"/>
  <c r="BQ1794" i="2"/>
  <c r="BQ1793" i="2"/>
  <c r="BQ1792" i="2"/>
  <c r="BQ1791" i="2"/>
  <c r="BQ1790" i="2"/>
  <c r="BQ1789" i="2"/>
  <c r="BQ1788" i="2"/>
  <c r="BQ1787" i="2"/>
  <c r="BQ1786" i="2"/>
  <c r="BQ1785" i="2"/>
  <c r="BQ1784" i="2"/>
  <c r="BQ1783" i="2"/>
  <c r="BQ1782" i="2"/>
  <c r="BQ1781" i="2"/>
  <c r="BQ1780" i="2"/>
  <c r="BQ1779" i="2"/>
  <c r="BQ1778" i="2"/>
  <c r="BQ1777" i="2"/>
  <c r="BQ1776" i="2"/>
  <c r="BQ1775" i="2"/>
  <c r="BQ1774" i="2"/>
  <c r="BQ1773" i="2"/>
  <c r="BQ1772" i="2"/>
  <c r="BQ1771" i="2"/>
  <c r="BQ1770" i="2"/>
  <c r="BQ1769" i="2"/>
  <c r="BQ1768" i="2"/>
  <c r="BQ1767" i="2"/>
  <c r="BQ1766" i="2"/>
  <c r="BQ1765" i="2"/>
  <c r="BQ1764" i="2"/>
  <c r="BQ1763" i="2"/>
  <c r="BQ1762" i="2"/>
  <c r="BQ1761" i="2"/>
  <c r="BQ1760" i="2"/>
  <c r="BQ1759" i="2"/>
  <c r="BQ1758" i="2"/>
  <c r="BQ1757" i="2"/>
  <c r="BQ1756" i="2"/>
  <c r="BQ1755" i="2"/>
  <c r="BQ1754" i="2"/>
  <c r="BQ1753" i="2"/>
  <c r="BQ1752" i="2"/>
  <c r="BQ1751" i="2"/>
  <c r="BQ1750" i="2"/>
  <c r="BQ1749" i="2"/>
  <c r="BQ1748" i="2"/>
  <c r="BQ1747" i="2"/>
  <c r="BQ1746" i="2"/>
  <c r="BQ1745" i="2"/>
  <c r="BQ1744" i="2"/>
  <c r="BQ1743" i="2"/>
  <c r="BQ1742" i="2"/>
  <c r="BQ1741" i="2"/>
  <c r="BQ1740" i="2"/>
  <c r="BQ1739" i="2"/>
  <c r="BQ1738" i="2"/>
  <c r="BQ1737" i="2"/>
  <c r="BQ1736" i="2"/>
  <c r="BQ1735" i="2"/>
  <c r="BQ1734" i="2"/>
  <c r="BQ1733" i="2"/>
  <c r="BQ1732" i="2"/>
  <c r="BQ1731" i="2"/>
  <c r="BQ1730" i="2"/>
  <c r="BQ1729" i="2"/>
  <c r="BQ1728" i="2"/>
  <c r="BQ1727" i="2"/>
  <c r="BQ1726" i="2"/>
  <c r="BQ1725" i="2"/>
  <c r="BQ1724" i="2"/>
  <c r="BQ1723" i="2"/>
  <c r="BR1721" i="2"/>
  <c r="BQ1720" i="2"/>
  <c r="BQ1719" i="2"/>
  <c r="BQ1718" i="2"/>
  <c r="BQ1717" i="2"/>
  <c r="BQ1716" i="2"/>
  <c r="BQ1715" i="2"/>
  <c r="BQ1714" i="2"/>
  <c r="BQ1713" i="2"/>
  <c r="BQ1712" i="2"/>
  <c r="BQ1711" i="2"/>
  <c r="BQ1710" i="2"/>
  <c r="BQ1709" i="2"/>
  <c r="BQ1708" i="2"/>
  <c r="BQ1707" i="2"/>
  <c r="BQ1706" i="2"/>
  <c r="BQ1705" i="2"/>
  <c r="BQ1704" i="2"/>
  <c r="BQ1703" i="2"/>
  <c r="BQ1702" i="2"/>
  <c r="BQ1701" i="2"/>
  <c r="BQ1700" i="2"/>
  <c r="BQ1699" i="2"/>
  <c r="BQ1698" i="2"/>
  <c r="BQ1697" i="2"/>
  <c r="BQ1696" i="2"/>
  <c r="BQ1695" i="2"/>
  <c r="BQ1694" i="2"/>
  <c r="BQ1693" i="2"/>
  <c r="BQ1692" i="2"/>
  <c r="BQ1691" i="2"/>
  <c r="BQ1690" i="2"/>
  <c r="BQ1689" i="2"/>
  <c r="BQ1688" i="2"/>
  <c r="BQ1687" i="2"/>
  <c r="BQ1686" i="2"/>
  <c r="BQ1685" i="2"/>
  <c r="BQ1684" i="2"/>
  <c r="BQ1683" i="2"/>
  <c r="BQ1682" i="2"/>
  <c r="BQ1681" i="2"/>
  <c r="BQ1680" i="2"/>
  <c r="BQ1679" i="2"/>
  <c r="BQ1678" i="2"/>
  <c r="BQ1677" i="2"/>
  <c r="BQ1676" i="2"/>
  <c r="BQ1675" i="2"/>
  <c r="BQ1674" i="2"/>
  <c r="BQ1673" i="2"/>
  <c r="BQ1672" i="2"/>
  <c r="BQ1671" i="2"/>
  <c r="BQ1670" i="2"/>
  <c r="BQ1669" i="2"/>
  <c r="BQ1668" i="2"/>
  <c r="BQ1667" i="2"/>
  <c r="BQ1666" i="2"/>
  <c r="BQ1665" i="2"/>
  <c r="BR1663" i="2"/>
  <c r="BQ1662" i="2"/>
  <c r="BR1661" i="2"/>
  <c r="BR1660" i="2"/>
  <c r="BR1659" i="2"/>
  <c r="BR1658" i="2"/>
  <c r="BR1657" i="2"/>
  <c r="BR1656" i="2"/>
  <c r="BR1654" i="2"/>
  <c r="BR1653" i="2"/>
  <c r="BR1652" i="2"/>
  <c r="BR1651" i="2"/>
  <c r="BR1647" i="2"/>
  <c r="BR1646" i="2"/>
  <c r="BR1645" i="2"/>
  <c r="BR1644" i="2"/>
  <c r="BR1643" i="2"/>
  <c r="BR1642" i="2"/>
  <c r="BR1641" i="2"/>
  <c r="BR1640" i="2"/>
  <c r="BR1637" i="2"/>
  <c r="BR1636" i="2"/>
  <c r="BR1635" i="2"/>
  <c r="BR1634" i="2"/>
  <c r="BR1630" i="2"/>
  <c r="BR1629" i="2"/>
  <c r="BR1628" i="2"/>
  <c r="BR1627" i="2"/>
  <c r="BR1625" i="2"/>
  <c r="BR1624" i="2"/>
  <c r="BR1623" i="2"/>
  <c r="BR1622" i="2"/>
  <c r="BR1618" i="2"/>
  <c r="BR1617" i="2"/>
  <c r="BR1616" i="2"/>
  <c r="BR1615" i="2"/>
  <c r="BR1613" i="2"/>
  <c r="BR1612" i="2"/>
  <c r="BR1611" i="2"/>
  <c r="BR1607" i="2"/>
  <c r="BR1606" i="2"/>
  <c r="BR1605" i="2"/>
  <c r="BR1604" i="2"/>
  <c r="BR1603" i="2"/>
  <c r="BR1601" i="2"/>
  <c r="BR1600" i="2"/>
  <c r="BR1599" i="2"/>
  <c r="BQ1598" i="2"/>
  <c r="BR1597" i="2"/>
  <c r="BR1593" i="2"/>
  <c r="BR1592" i="2"/>
  <c r="BR1591" i="2"/>
  <c r="BR1590" i="2"/>
  <c r="BR1588" i="2"/>
  <c r="BR1587" i="2"/>
  <c r="BR1586" i="2"/>
  <c r="BR1585" i="2"/>
  <c r="BR1581" i="2"/>
  <c r="BR1580" i="2"/>
  <c r="BR1579" i="2"/>
  <c r="BR1578" i="2"/>
  <c r="BR1576" i="2"/>
  <c r="BR1575" i="2"/>
  <c r="BR1574" i="2"/>
  <c r="BR1573" i="2"/>
  <c r="BR1569" i="2"/>
  <c r="BR1568" i="2"/>
  <c r="BR1567" i="2"/>
  <c r="BR1566" i="2"/>
  <c r="BR1564" i="2"/>
  <c r="BR1563" i="2"/>
  <c r="BR1562" i="2"/>
  <c r="BR1561" i="2"/>
  <c r="BR1560" i="2"/>
  <c r="BR1557" i="2"/>
  <c r="BR1556" i="2"/>
  <c r="BR1555" i="2"/>
  <c r="BR1554" i="2"/>
  <c r="BR1552" i="2"/>
  <c r="BR1551" i="2"/>
  <c r="BR1550" i="2"/>
  <c r="BR1549" i="2"/>
  <c r="BR1548" i="2"/>
  <c r="BR1546" i="2"/>
  <c r="BQ1545" i="2"/>
  <c r="BQ1544" i="2"/>
  <c r="BQ1543" i="2"/>
  <c r="BQ1542" i="2"/>
  <c r="BQ1541" i="2"/>
  <c r="BQ1540" i="2"/>
  <c r="BQ1539" i="2"/>
  <c r="BQ1538" i="2"/>
  <c r="BQ1537" i="2"/>
  <c r="BQ1536" i="2"/>
  <c r="BQ1535" i="2"/>
  <c r="BQ1534" i="2"/>
  <c r="BQ1533" i="2"/>
  <c r="BQ1532" i="2"/>
  <c r="BQ1531" i="2"/>
  <c r="BQ1530" i="2"/>
  <c r="BQ1529" i="2"/>
  <c r="BQ1528" i="2"/>
  <c r="BQ1527" i="2"/>
  <c r="BQ1526" i="2"/>
  <c r="BQ1525" i="2"/>
  <c r="BQ1524" i="2"/>
  <c r="BQ1523" i="2"/>
  <c r="BQ1522" i="2"/>
  <c r="BQ1521" i="2"/>
  <c r="BQ1520" i="2"/>
  <c r="BQ1519" i="2"/>
  <c r="BQ1518" i="2"/>
  <c r="BQ1517" i="2"/>
  <c r="BQ1516" i="2"/>
  <c r="BQ1515" i="2"/>
  <c r="BQ1514" i="2"/>
  <c r="BQ1513" i="2"/>
  <c r="BQ1512" i="2"/>
  <c r="BQ1511" i="2"/>
  <c r="BQ1510" i="2"/>
  <c r="BQ1509" i="2"/>
  <c r="BQ1508" i="2"/>
  <c r="BQ1507" i="2"/>
  <c r="BQ1506" i="2"/>
  <c r="BQ1505" i="2"/>
  <c r="BQ1504" i="2"/>
  <c r="BQ1503" i="2"/>
  <c r="BQ1502" i="2"/>
  <c r="BQ1501" i="2"/>
  <c r="BQ1500" i="2"/>
  <c r="BQ1499" i="2"/>
  <c r="BQ1498" i="2"/>
  <c r="BQ1497" i="2"/>
  <c r="BQ1496" i="2"/>
  <c r="BQ1495" i="2"/>
  <c r="BQ1494" i="2"/>
  <c r="BQ1493" i="2"/>
  <c r="BQ1492" i="2"/>
  <c r="BQ1491" i="2"/>
  <c r="BQ1490" i="2"/>
  <c r="BQ1489" i="2"/>
  <c r="BQ1488" i="2"/>
  <c r="BQ1487" i="2"/>
  <c r="BQ1486" i="2"/>
  <c r="BQ1485" i="2"/>
  <c r="BQ1484" i="2"/>
  <c r="BQ1483" i="2"/>
  <c r="BQ1482" i="2"/>
  <c r="BQ1481" i="2"/>
  <c r="BQ1480" i="2"/>
  <c r="BQ1479" i="2"/>
  <c r="BQ1478" i="2"/>
  <c r="BQ1477" i="2"/>
  <c r="BQ1476" i="2"/>
  <c r="BQ1475" i="2"/>
  <c r="BQ1474" i="2"/>
  <c r="BQ1473" i="2"/>
  <c r="BQ1472" i="2"/>
  <c r="BQ1471" i="2"/>
  <c r="BQ1470" i="2"/>
  <c r="BQ1469" i="2"/>
  <c r="BQ1468" i="2"/>
  <c r="BQ1467" i="2"/>
  <c r="BQ1466" i="2"/>
  <c r="BQ1465" i="2"/>
  <c r="BQ1464" i="2"/>
  <c r="BR1462" i="2"/>
  <c r="BQ1461" i="2"/>
  <c r="BQ1460" i="2"/>
  <c r="BQ1459" i="2"/>
  <c r="BQ1458" i="2"/>
  <c r="BQ1457" i="2"/>
  <c r="BQ1456" i="2"/>
  <c r="BQ1455" i="2"/>
  <c r="BQ1454" i="2"/>
  <c r="BQ1453" i="2"/>
  <c r="BQ1452" i="2"/>
  <c r="BQ1451" i="2"/>
  <c r="BQ1450" i="2"/>
  <c r="BQ1449" i="2"/>
  <c r="BQ1448" i="2"/>
  <c r="BQ1447" i="2"/>
  <c r="BQ1446" i="2"/>
  <c r="BQ1445" i="2"/>
  <c r="BQ1444" i="2"/>
  <c r="BQ1443" i="2"/>
  <c r="BQ1442" i="2"/>
  <c r="BQ1441" i="2"/>
  <c r="BQ1440" i="2"/>
  <c r="BQ1439" i="2"/>
  <c r="BQ1438" i="2"/>
  <c r="BQ1437" i="2"/>
  <c r="BQ1436" i="2"/>
  <c r="BQ1435" i="2"/>
  <c r="BQ1434" i="2"/>
  <c r="BQ1433" i="2"/>
  <c r="BQ1432" i="2"/>
  <c r="BQ1431" i="2"/>
  <c r="BQ1430" i="2"/>
  <c r="BQ1429" i="2"/>
  <c r="BQ1428" i="2"/>
  <c r="BQ1427" i="2"/>
  <c r="BQ1426" i="2"/>
  <c r="BQ1425" i="2"/>
  <c r="BQ1424" i="2"/>
  <c r="BQ1423" i="2"/>
  <c r="BQ1422" i="2"/>
  <c r="BQ1421" i="2"/>
  <c r="BQ1420" i="2"/>
  <c r="BQ1419" i="2"/>
  <c r="BQ1418" i="2"/>
  <c r="BQ1417" i="2"/>
  <c r="BQ1416" i="2"/>
  <c r="BQ1415" i="2"/>
  <c r="BQ1414" i="2"/>
  <c r="BQ1413" i="2"/>
  <c r="BQ1412" i="2"/>
  <c r="BQ1411" i="2"/>
  <c r="BQ1410" i="2"/>
  <c r="BQ1409" i="2"/>
  <c r="BQ1408" i="2"/>
  <c r="BQ1407" i="2"/>
  <c r="BQ1406" i="2"/>
  <c r="BQ1405" i="2"/>
  <c r="BQ1404" i="2"/>
  <c r="BQ1403" i="2"/>
  <c r="BQ1402" i="2"/>
  <c r="BQ1401" i="2"/>
  <c r="BQ1400" i="2"/>
  <c r="BQ1399" i="2"/>
  <c r="BQ1398" i="2"/>
  <c r="BQ1397" i="2"/>
  <c r="BQ1396" i="2"/>
  <c r="BQ1395" i="2"/>
  <c r="BQ1394" i="2"/>
  <c r="BQ1393" i="2"/>
  <c r="BQ1392" i="2"/>
  <c r="BQ1391" i="2"/>
  <c r="BQ1390" i="2"/>
  <c r="BQ1389" i="2"/>
  <c r="BQ1388" i="2"/>
  <c r="BQ1387" i="2"/>
  <c r="BQ1386" i="2"/>
  <c r="BQ1385" i="2"/>
  <c r="BQ1384" i="2"/>
  <c r="BQ1383" i="2"/>
  <c r="BQ1382" i="2"/>
  <c r="BQ1381" i="2"/>
  <c r="BQ1380" i="2"/>
  <c r="BQ1379" i="2"/>
  <c r="BQ1378" i="2"/>
  <c r="BQ1377" i="2"/>
  <c r="BQ1376" i="2"/>
  <c r="BQ1375" i="2"/>
  <c r="BR1373" i="2"/>
  <c r="BQ1372" i="2"/>
  <c r="BQ1371" i="2"/>
  <c r="BQ1370" i="2"/>
  <c r="BQ1369" i="2"/>
  <c r="BQ1368" i="2"/>
  <c r="BQ1367" i="2"/>
  <c r="BQ1366" i="2"/>
  <c r="BQ1365" i="2"/>
  <c r="BQ1364" i="2"/>
  <c r="BQ1363" i="2"/>
  <c r="BQ1362" i="2"/>
  <c r="BQ1361" i="2"/>
  <c r="BQ1360" i="2"/>
  <c r="BQ1359" i="2"/>
  <c r="BQ1358" i="2"/>
  <c r="BQ1357" i="2"/>
  <c r="BQ1356" i="2"/>
  <c r="BQ1355" i="2"/>
  <c r="BQ1354" i="2"/>
  <c r="BQ1353" i="2"/>
  <c r="BQ1352" i="2"/>
  <c r="BQ1351" i="2"/>
  <c r="BQ1350" i="2"/>
  <c r="BQ1349" i="2"/>
  <c r="BQ1348" i="2"/>
  <c r="BQ1347" i="2"/>
  <c r="BQ1346" i="2"/>
  <c r="BQ1345" i="2"/>
  <c r="BQ1344" i="2"/>
  <c r="BQ1343" i="2"/>
  <c r="BQ1342" i="2"/>
  <c r="BQ1341" i="2"/>
  <c r="BQ1340" i="2"/>
  <c r="BQ1339" i="2"/>
  <c r="BQ1338" i="2"/>
  <c r="BQ1337" i="2"/>
  <c r="BQ1336" i="2"/>
  <c r="BQ1335" i="2"/>
  <c r="BQ1334" i="2"/>
  <c r="BQ1333" i="2"/>
  <c r="BQ1332" i="2"/>
  <c r="BQ1331" i="2"/>
  <c r="BQ1330" i="2"/>
  <c r="BQ1329" i="2"/>
  <c r="BQ1328" i="2"/>
  <c r="BQ1327" i="2"/>
  <c r="BQ1326" i="2"/>
  <c r="BQ1325" i="2"/>
  <c r="BQ1324" i="2"/>
  <c r="BQ1323" i="2"/>
  <c r="BQ1322" i="2"/>
  <c r="BQ1321" i="2"/>
  <c r="BQ1320" i="2"/>
  <c r="BQ1319" i="2"/>
  <c r="BQ1318" i="2"/>
  <c r="BQ1317" i="2"/>
  <c r="BQ1316" i="2"/>
  <c r="BQ1315" i="2"/>
  <c r="BQ1314" i="2"/>
  <c r="BQ1313" i="2"/>
  <c r="BQ1312" i="2"/>
  <c r="BQ1311" i="2"/>
  <c r="BQ1310" i="2"/>
  <c r="BQ1309" i="2"/>
  <c r="BQ1308" i="2"/>
  <c r="BQ1307" i="2"/>
  <c r="BQ1306" i="2"/>
  <c r="BQ1305" i="2"/>
  <c r="BQ1304" i="2"/>
  <c r="BQ1303" i="2"/>
  <c r="BQ1302" i="2"/>
  <c r="BQ1301" i="2"/>
  <c r="BQ1300" i="2"/>
  <c r="BQ1299" i="2"/>
  <c r="BQ1298" i="2"/>
  <c r="BQ1297" i="2"/>
  <c r="BQ1296" i="2"/>
  <c r="BQ1295" i="2"/>
  <c r="BQ1294" i="2"/>
  <c r="BQ1293" i="2"/>
  <c r="BQ1292" i="2"/>
  <c r="BQ1291" i="2"/>
  <c r="BQ1290" i="2"/>
  <c r="BR1288" i="2"/>
  <c r="BR1285" i="2"/>
  <c r="BR1284" i="2"/>
  <c r="BR1281" i="2"/>
  <c r="BR1279" i="2"/>
  <c r="BR1278" i="2"/>
  <c r="BR1277" i="2"/>
  <c r="BR1272" i="2"/>
  <c r="BQ1271" i="2"/>
  <c r="BQ1270" i="2"/>
  <c r="BQ1269" i="2"/>
  <c r="BQ1268" i="2"/>
  <c r="BQ1267" i="2"/>
  <c r="BQ1266" i="2"/>
  <c r="BQ1265" i="2"/>
  <c r="BQ1264" i="2"/>
  <c r="BQ1263" i="2"/>
  <c r="BQ1262" i="2"/>
  <c r="BQ1261" i="2"/>
  <c r="BQ1260" i="2"/>
  <c r="BQ1259" i="2"/>
  <c r="BQ1258" i="2"/>
  <c r="BQ1257" i="2"/>
  <c r="BQ1256" i="2"/>
  <c r="BQ1255" i="2"/>
  <c r="BQ1254" i="2"/>
  <c r="BQ1253" i="2"/>
  <c r="BQ1252" i="2"/>
  <c r="BQ1251" i="2"/>
  <c r="BQ1250" i="2"/>
  <c r="BQ1249" i="2"/>
  <c r="BQ1248" i="2"/>
  <c r="BR1246" i="2"/>
  <c r="BR1245" i="2"/>
  <c r="BR1244" i="2"/>
  <c r="BR1242" i="2"/>
  <c r="BR1240" i="2"/>
  <c r="BR1239" i="2"/>
  <c r="BR1236" i="2"/>
  <c r="BR1234" i="2"/>
  <c r="BR1233" i="2"/>
  <c r="BR1232" i="2"/>
  <c r="BR1231" i="2"/>
  <c r="BR1230" i="2"/>
  <c r="BR1227" i="2"/>
  <c r="BQ1226" i="2"/>
  <c r="BQ1225" i="2"/>
  <c r="BQ1224" i="2"/>
  <c r="BQ1223" i="2"/>
  <c r="BQ1222" i="2"/>
  <c r="BQ1221" i="2"/>
  <c r="BQ1220" i="2"/>
  <c r="BQ1219" i="2"/>
  <c r="BQ1218" i="2"/>
  <c r="BQ1217" i="2"/>
  <c r="BQ1216" i="2"/>
  <c r="BQ1215" i="2"/>
  <c r="BQ1214" i="2"/>
  <c r="BQ1213" i="2"/>
  <c r="BQ1212" i="2"/>
  <c r="BQ1211" i="2"/>
  <c r="BQ1210" i="2"/>
  <c r="BQ1209" i="2"/>
  <c r="BQ1208" i="2"/>
  <c r="BQ1207" i="2"/>
  <c r="BQ1206" i="2"/>
  <c r="BQ1205" i="2"/>
  <c r="BQ1204" i="2"/>
  <c r="BQ1203" i="2"/>
  <c r="BQ1202" i="2"/>
  <c r="BQ1201" i="2"/>
  <c r="BQ1200" i="2"/>
  <c r="BQ1199" i="2"/>
  <c r="BQ1198" i="2"/>
  <c r="BQ1197" i="2"/>
  <c r="BQ1196" i="2"/>
  <c r="BQ1195" i="2"/>
  <c r="BQ1194" i="2"/>
  <c r="BQ1193" i="2"/>
  <c r="BQ1192" i="2"/>
  <c r="BQ1191" i="2"/>
  <c r="BQ1190" i="2"/>
  <c r="BQ1189" i="2"/>
  <c r="BQ1188" i="2"/>
  <c r="BQ1187" i="2"/>
  <c r="BQ1186" i="2"/>
  <c r="BQ1185" i="2"/>
  <c r="BQ1184" i="2"/>
  <c r="BQ1183" i="2"/>
  <c r="BQ1182" i="2"/>
  <c r="BQ1181" i="2"/>
  <c r="BQ1180" i="2"/>
  <c r="BQ1179" i="2"/>
  <c r="BQ1178" i="2"/>
  <c r="BQ1177" i="2"/>
  <c r="BQ1176" i="2"/>
  <c r="BQ1175" i="2"/>
  <c r="BQ1174" i="2"/>
  <c r="BQ1173" i="2"/>
  <c r="BQ1172" i="2"/>
  <c r="BQ1171" i="2"/>
  <c r="BQ1170" i="2"/>
  <c r="BQ1169" i="2"/>
  <c r="BQ1168" i="2"/>
  <c r="BQ1167" i="2"/>
  <c r="BQ1166" i="2"/>
  <c r="BQ1165" i="2"/>
  <c r="BQ1164" i="2"/>
  <c r="BQ1163" i="2"/>
  <c r="BR1161" i="2"/>
  <c r="BQ1160" i="2"/>
  <c r="BQ1159" i="2"/>
  <c r="BQ1158" i="2"/>
  <c r="BQ1157" i="2"/>
  <c r="BQ1156" i="2"/>
  <c r="BQ1155" i="2"/>
  <c r="BQ1154" i="2"/>
  <c r="BQ1153" i="2"/>
  <c r="BQ1152" i="2"/>
  <c r="BQ1151" i="2"/>
  <c r="BQ1150" i="2"/>
  <c r="BQ1149" i="2"/>
  <c r="BQ1148" i="2"/>
  <c r="BQ1147" i="2"/>
  <c r="BQ1146" i="2"/>
  <c r="BQ1145" i="2"/>
  <c r="BQ1144" i="2"/>
  <c r="BQ1143" i="2"/>
  <c r="BQ1142" i="2"/>
  <c r="BQ1141" i="2"/>
  <c r="BQ1140" i="2"/>
  <c r="BQ1139" i="2"/>
  <c r="BQ1138" i="2"/>
  <c r="BQ1137" i="2"/>
  <c r="BQ1136" i="2"/>
  <c r="BQ1135" i="2"/>
  <c r="BQ1134" i="2"/>
  <c r="BQ1133" i="2"/>
  <c r="BQ1132" i="2"/>
  <c r="BQ1131" i="2"/>
  <c r="BQ1130" i="2"/>
  <c r="BQ1129" i="2"/>
  <c r="BQ1128" i="2"/>
  <c r="BQ1127" i="2"/>
  <c r="BQ1126" i="2"/>
  <c r="BQ1125" i="2"/>
  <c r="BQ1124" i="2"/>
  <c r="BQ1123" i="2"/>
  <c r="BQ1122" i="2"/>
  <c r="BQ1121" i="2"/>
  <c r="BQ1120" i="2"/>
  <c r="BQ1119" i="2"/>
  <c r="BQ1118" i="2"/>
  <c r="BQ1117" i="2"/>
  <c r="BQ1116" i="2"/>
  <c r="BQ1115" i="2"/>
  <c r="BQ1114" i="2"/>
  <c r="BQ1113" i="2"/>
  <c r="BQ1112" i="2"/>
  <c r="BQ1111" i="2"/>
  <c r="BQ1110" i="2"/>
  <c r="BQ1109" i="2"/>
  <c r="BQ1108" i="2"/>
  <c r="BQ1107" i="2"/>
  <c r="BQ1106" i="2"/>
  <c r="BQ1105" i="2"/>
  <c r="BQ1104" i="2"/>
  <c r="BQ1103" i="2"/>
  <c r="BQ1102" i="2"/>
  <c r="BQ1101" i="2"/>
  <c r="BQ1100" i="2"/>
  <c r="BQ1099" i="2"/>
  <c r="BQ1098" i="2"/>
  <c r="BQ1097" i="2"/>
  <c r="BQ1096" i="2"/>
  <c r="BQ1095" i="2"/>
  <c r="BQ1094" i="2"/>
  <c r="BQ1093" i="2"/>
  <c r="BQ1092" i="2"/>
  <c r="BQ1091" i="2"/>
  <c r="BQ1090" i="2"/>
  <c r="BQ1089" i="2"/>
  <c r="BQ1088" i="2"/>
  <c r="BQ1087" i="2"/>
  <c r="BQ1086" i="2"/>
  <c r="BQ1085" i="2"/>
  <c r="BQ1084" i="2"/>
  <c r="BQ1083" i="2"/>
  <c r="BQ1082" i="2"/>
  <c r="BQ1081" i="2"/>
  <c r="BQ1080" i="2"/>
  <c r="BQ1079" i="2"/>
  <c r="BQ1078" i="2"/>
  <c r="BQ1077" i="2"/>
  <c r="BQ1076" i="2"/>
  <c r="BQ1075" i="2"/>
  <c r="BQ1074" i="2"/>
  <c r="BQ1073" i="2"/>
  <c r="BQ1072" i="2"/>
  <c r="BQ1071" i="2"/>
  <c r="BQ1070" i="2"/>
  <c r="BQ1069" i="2"/>
  <c r="BQ1068" i="2"/>
  <c r="BQ1067" i="2"/>
  <c r="BQ1066" i="2"/>
  <c r="BQ1065" i="2"/>
  <c r="BQ1064" i="2"/>
  <c r="BQ1063" i="2"/>
  <c r="BQ1062" i="2"/>
  <c r="BQ1061" i="2"/>
  <c r="BQ1060" i="2"/>
  <c r="BQ1059" i="2"/>
  <c r="BQ1058" i="2"/>
  <c r="BQ1057" i="2"/>
  <c r="BQ1056" i="2"/>
  <c r="BQ1055" i="2"/>
  <c r="BQ1054" i="2"/>
  <c r="BQ1053" i="2"/>
  <c r="BQ1052" i="2"/>
  <c r="BQ1051" i="2"/>
  <c r="BQ1050" i="2"/>
  <c r="BQ1049" i="2"/>
  <c r="BQ1048" i="2"/>
  <c r="BQ1047" i="2"/>
  <c r="BQ1046" i="2"/>
  <c r="BQ1045" i="2"/>
  <c r="BQ1044" i="2"/>
  <c r="BQ1043" i="2"/>
  <c r="BQ1042" i="2"/>
  <c r="BQ1041" i="2"/>
  <c r="BR1039" i="2"/>
  <c r="BQ1038" i="2"/>
  <c r="BQ1037" i="2"/>
  <c r="BQ1036" i="2"/>
  <c r="BQ1035" i="2"/>
  <c r="BQ1034" i="2"/>
  <c r="BQ1033" i="2"/>
  <c r="BQ1032" i="2"/>
  <c r="BQ1031" i="2"/>
  <c r="BQ1030" i="2"/>
  <c r="BQ1029" i="2"/>
  <c r="BQ1028" i="2"/>
  <c r="BQ1027" i="2"/>
  <c r="BQ1026" i="2"/>
  <c r="BQ1025" i="2"/>
  <c r="BQ1024" i="2"/>
  <c r="BQ1023" i="2"/>
  <c r="BQ1022" i="2"/>
  <c r="BQ1021" i="2"/>
  <c r="BQ1020" i="2"/>
  <c r="BQ1019" i="2"/>
  <c r="BQ1018" i="2"/>
  <c r="BQ1017" i="2"/>
  <c r="BQ1016" i="2"/>
  <c r="BQ1015" i="2"/>
  <c r="BQ1014" i="2"/>
  <c r="BQ1013" i="2"/>
  <c r="BQ1012" i="2"/>
  <c r="BQ1011" i="2"/>
  <c r="BQ1010" i="2"/>
  <c r="BQ1009" i="2"/>
  <c r="BQ1008" i="2"/>
  <c r="BQ1007" i="2"/>
  <c r="BQ1006" i="2"/>
  <c r="BQ1005" i="2"/>
  <c r="BQ1004" i="2"/>
  <c r="BQ1003" i="2"/>
  <c r="BQ1002" i="2"/>
  <c r="BQ1001" i="2"/>
  <c r="BQ1000" i="2"/>
  <c r="BQ999" i="2"/>
  <c r="BQ998" i="2"/>
  <c r="BQ997" i="2"/>
  <c r="BQ996" i="2"/>
  <c r="BQ995" i="2"/>
  <c r="BQ994" i="2"/>
  <c r="BQ993" i="2"/>
  <c r="BQ992" i="2"/>
  <c r="BQ991" i="2"/>
  <c r="BQ990" i="2"/>
  <c r="BQ989" i="2"/>
  <c r="BQ988" i="2"/>
  <c r="BQ987" i="2"/>
  <c r="BQ986" i="2"/>
  <c r="BQ985" i="2"/>
  <c r="BQ984" i="2"/>
  <c r="BQ983" i="2"/>
  <c r="BQ982" i="2"/>
  <c r="BQ981" i="2"/>
  <c r="BQ980" i="2"/>
  <c r="BQ979" i="2"/>
  <c r="BQ978" i="2"/>
  <c r="BQ977" i="2"/>
  <c r="BQ976" i="2"/>
  <c r="BQ975" i="2"/>
  <c r="BQ974" i="2"/>
  <c r="BQ973" i="2"/>
  <c r="BQ972" i="2"/>
  <c r="BQ971" i="2"/>
  <c r="BQ970" i="2"/>
  <c r="BQ969" i="2"/>
  <c r="BQ968" i="2"/>
  <c r="BQ967" i="2"/>
  <c r="BQ966" i="2"/>
  <c r="BQ965" i="2"/>
  <c r="BQ964" i="2"/>
  <c r="BQ963" i="2"/>
  <c r="BQ962" i="2"/>
  <c r="BQ961" i="2"/>
  <c r="BQ960" i="2"/>
  <c r="BQ959" i="2"/>
  <c r="BQ958" i="2"/>
  <c r="BQ957" i="2"/>
  <c r="BQ956" i="2"/>
  <c r="BQ955" i="2"/>
  <c r="BQ954" i="2"/>
  <c r="BQ953" i="2"/>
  <c r="BQ952" i="2"/>
  <c r="BQ951" i="2"/>
  <c r="BQ950" i="2"/>
  <c r="BQ949" i="2"/>
  <c r="BQ948" i="2"/>
  <c r="BQ947" i="2"/>
  <c r="BQ946" i="2"/>
  <c r="BQ945" i="2"/>
  <c r="BQ944" i="2"/>
  <c r="BQ943" i="2"/>
  <c r="BQ942" i="2"/>
  <c r="BQ941" i="2"/>
  <c r="BQ940" i="2"/>
  <c r="BQ939" i="2"/>
  <c r="BQ938" i="2"/>
  <c r="BQ937" i="2"/>
  <c r="BQ936" i="2"/>
  <c r="BQ935" i="2"/>
  <c r="BQ934" i="2"/>
  <c r="BR932" i="2"/>
  <c r="BQ931" i="2"/>
  <c r="BQ930" i="2"/>
  <c r="BQ929" i="2"/>
  <c r="BQ928" i="2"/>
  <c r="BQ927" i="2"/>
  <c r="BQ926" i="2"/>
  <c r="BQ925" i="2"/>
  <c r="BQ924" i="2"/>
  <c r="BQ923" i="2"/>
  <c r="BQ922" i="2"/>
  <c r="BQ921" i="2"/>
  <c r="BQ920" i="2"/>
  <c r="BQ919" i="2"/>
  <c r="BQ918" i="2"/>
  <c r="BQ917" i="2"/>
  <c r="BQ916" i="2"/>
  <c r="BQ915" i="2"/>
  <c r="BQ914" i="2"/>
  <c r="BQ913" i="2"/>
  <c r="BQ912" i="2"/>
  <c r="BQ911" i="2"/>
  <c r="BQ910" i="2"/>
  <c r="BQ909" i="2"/>
  <c r="BQ908" i="2"/>
  <c r="BQ907" i="2"/>
  <c r="BQ906" i="2"/>
  <c r="BQ905" i="2"/>
  <c r="BQ904" i="2"/>
  <c r="BQ903" i="2"/>
  <c r="BQ902" i="2"/>
  <c r="BQ901" i="2"/>
  <c r="BQ900" i="2"/>
  <c r="BQ899" i="2"/>
  <c r="BQ898" i="2"/>
  <c r="BQ897" i="2"/>
  <c r="BQ896" i="2"/>
  <c r="BQ895" i="2"/>
  <c r="BQ894" i="2"/>
  <c r="BQ893" i="2"/>
  <c r="BQ892" i="2"/>
  <c r="BQ891" i="2"/>
  <c r="BQ890" i="2"/>
  <c r="BQ889" i="2"/>
  <c r="BQ888" i="2"/>
  <c r="BQ887" i="2"/>
  <c r="BQ886" i="2"/>
  <c r="BQ885" i="2"/>
  <c r="BQ884" i="2"/>
  <c r="BQ883" i="2"/>
  <c r="BQ882" i="2"/>
  <c r="BQ881" i="2"/>
  <c r="BQ880" i="2"/>
  <c r="BQ879" i="2"/>
  <c r="BQ878" i="2"/>
  <c r="BQ877" i="2"/>
  <c r="BQ876" i="2"/>
  <c r="BQ875" i="2"/>
  <c r="BQ874" i="2"/>
  <c r="BQ873" i="2"/>
  <c r="BQ872" i="2"/>
  <c r="BQ871" i="2"/>
  <c r="BQ870" i="2"/>
  <c r="BQ869" i="2"/>
  <c r="BQ868" i="2"/>
  <c r="BQ867" i="2"/>
  <c r="BQ866" i="2"/>
  <c r="BQ865" i="2"/>
  <c r="BQ864" i="2"/>
  <c r="BQ863" i="2"/>
  <c r="BQ862" i="2"/>
  <c r="BQ861" i="2"/>
  <c r="BQ860" i="2"/>
  <c r="BQ859" i="2"/>
  <c r="BQ858" i="2"/>
  <c r="BQ857" i="2"/>
  <c r="BQ856" i="2"/>
  <c r="BQ855" i="2"/>
  <c r="BQ854" i="2"/>
  <c r="BQ853" i="2"/>
  <c r="BQ852" i="2"/>
  <c r="BQ851" i="2"/>
  <c r="BQ850" i="2"/>
  <c r="BQ849" i="2"/>
  <c r="BQ848" i="2"/>
  <c r="BQ847" i="2"/>
  <c r="BQ846" i="2"/>
  <c r="BQ845" i="2"/>
  <c r="BQ844" i="2"/>
  <c r="BQ843" i="2"/>
  <c r="BQ842" i="2"/>
  <c r="BQ841" i="2"/>
  <c r="BQ840" i="2"/>
  <c r="BQ839" i="2"/>
  <c r="BQ838" i="2"/>
  <c r="BQ837" i="2"/>
  <c r="BQ836" i="2"/>
  <c r="BQ835" i="2"/>
  <c r="BQ834" i="2"/>
  <c r="BQ833" i="2"/>
  <c r="BR831" i="2"/>
  <c r="BQ830" i="2"/>
  <c r="BQ829" i="2"/>
  <c r="BQ828" i="2"/>
  <c r="BQ827" i="2"/>
  <c r="BQ826" i="2"/>
  <c r="BQ825" i="2"/>
  <c r="BQ824" i="2"/>
  <c r="BQ823" i="2"/>
  <c r="BQ822" i="2"/>
  <c r="BQ821" i="2"/>
  <c r="BQ820" i="2"/>
  <c r="BQ819" i="2"/>
  <c r="BQ818" i="2"/>
  <c r="BQ817" i="2"/>
  <c r="BQ816" i="2"/>
  <c r="BQ815" i="2"/>
  <c r="BQ814" i="2"/>
  <c r="BQ813" i="2"/>
  <c r="BQ812" i="2"/>
  <c r="BQ811" i="2"/>
  <c r="BQ810" i="2"/>
  <c r="BQ809" i="2"/>
  <c r="BQ808" i="2"/>
  <c r="BQ807" i="2"/>
  <c r="BQ806" i="2"/>
  <c r="BQ805" i="2"/>
  <c r="BQ804" i="2"/>
  <c r="BQ803" i="2"/>
  <c r="BQ802" i="2"/>
  <c r="BQ801" i="2"/>
  <c r="BQ800" i="2"/>
  <c r="BQ799" i="2"/>
  <c r="BQ798" i="2"/>
  <c r="BQ797" i="2"/>
  <c r="BQ796" i="2"/>
  <c r="BQ795" i="2"/>
  <c r="BQ794" i="2"/>
  <c r="BQ793" i="2"/>
  <c r="BQ792" i="2"/>
  <c r="BQ791" i="2"/>
  <c r="BQ790" i="2"/>
  <c r="BQ789" i="2"/>
  <c r="BQ788" i="2"/>
  <c r="BQ787" i="2"/>
  <c r="BQ786" i="2"/>
  <c r="BQ785" i="2"/>
  <c r="BQ784" i="2"/>
  <c r="BQ783" i="2"/>
  <c r="BQ782" i="2"/>
  <c r="BQ781" i="2"/>
  <c r="BQ780" i="2"/>
  <c r="BQ779" i="2"/>
  <c r="BQ778" i="2"/>
  <c r="BQ777" i="2"/>
  <c r="BQ776" i="2"/>
  <c r="BQ775" i="2"/>
  <c r="BQ774" i="2"/>
  <c r="BQ773" i="2"/>
  <c r="BQ772" i="2"/>
  <c r="BQ771" i="2"/>
  <c r="BQ770" i="2"/>
  <c r="BQ769" i="2"/>
  <c r="BQ768" i="2"/>
  <c r="BQ767" i="2"/>
  <c r="BQ766" i="2"/>
  <c r="BQ765" i="2"/>
  <c r="BQ764" i="2"/>
  <c r="BQ763" i="2"/>
  <c r="BQ762" i="2"/>
  <c r="BQ761" i="2"/>
  <c r="BQ760" i="2"/>
  <c r="BQ759" i="2"/>
  <c r="BQ758" i="2"/>
  <c r="BQ757" i="2"/>
  <c r="BQ756" i="2"/>
  <c r="BQ755" i="2"/>
  <c r="BQ754" i="2"/>
  <c r="BQ753" i="2"/>
  <c r="BQ752" i="2"/>
  <c r="BQ751" i="2"/>
  <c r="BQ750" i="2"/>
  <c r="BQ749" i="2"/>
  <c r="BQ748" i="2"/>
  <c r="BQ747" i="2"/>
  <c r="BQ746" i="2"/>
  <c r="BQ745" i="2"/>
  <c r="BQ744" i="2"/>
  <c r="BQ743" i="2"/>
  <c r="BQ742" i="2"/>
  <c r="BQ741" i="2"/>
  <c r="BQ740" i="2"/>
  <c r="BQ739" i="2"/>
  <c r="BR737" i="2"/>
  <c r="BQ736" i="2"/>
  <c r="BQ735" i="2"/>
  <c r="BQ734" i="2"/>
  <c r="BQ733" i="2"/>
  <c r="BQ732" i="2"/>
  <c r="BQ731" i="2"/>
  <c r="BQ730" i="2"/>
  <c r="BQ729" i="2"/>
  <c r="BQ728" i="2"/>
  <c r="BQ727" i="2"/>
  <c r="BQ726" i="2"/>
  <c r="BQ725" i="2"/>
  <c r="BQ724" i="2"/>
  <c r="BQ723" i="2"/>
  <c r="BQ722" i="2"/>
  <c r="BQ721" i="2"/>
  <c r="BQ720" i="2"/>
  <c r="BQ719" i="2"/>
  <c r="BQ718" i="2"/>
  <c r="BQ717" i="2"/>
  <c r="BQ716" i="2"/>
  <c r="BQ715" i="2"/>
  <c r="BQ714" i="2"/>
  <c r="BQ713" i="2"/>
  <c r="BQ712" i="2"/>
  <c r="BQ711" i="2"/>
  <c r="BQ710" i="2"/>
  <c r="BQ709" i="2"/>
  <c r="BQ708" i="2"/>
  <c r="BQ707" i="2"/>
  <c r="BQ706" i="2"/>
  <c r="BQ705" i="2"/>
  <c r="BQ704" i="2"/>
  <c r="BQ703" i="2"/>
  <c r="BQ702" i="2"/>
  <c r="BQ701" i="2"/>
  <c r="BQ700" i="2"/>
  <c r="BQ699" i="2"/>
  <c r="BQ698" i="2"/>
  <c r="BQ697" i="2"/>
  <c r="BQ696" i="2"/>
  <c r="BQ695" i="2"/>
  <c r="BQ694" i="2"/>
  <c r="BQ693" i="2"/>
  <c r="BQ692" i="2"/>
  <c r="BQ691" i="2"/>
  <c r="BQ690" i="2"/>
  <c r="BQ689" i="2"/>
  <c r="BQ688" i="2"/>
  <c r="BQ687" i="2"/>
  <c r="BQ686" i="2"/>
  <c r="BQ685" i="2"/>
  <c r="BQ684" i="2"/>
  <c r="BQ683" i="2"/>
  <c r="BQ682" i="2"/>
  <c r="BQ681" i="2"/>
  <c r="BQ680" i="2"/>
  <c r="BQ679" i="2"/>
  <c r="BQ678" i="2"/>
  <c r="BQ677" i="2"/>
  <c r="BQ676" i="2"/>
  <c r="BQ675" i="2"/>
  <c r="BQ674" i="2"/>
  <c r="BQ673" i="2"/>
  <c r="BQ672" i="2"/>
  <c r="BQ671" i="2"/>
  <c r="BQ670" i="2"/>
  <c r="BQ669" i="2"/>
  <c r="BQ668" i="2"/>
  <c r="BQ667" i="2"/>
  <c r="BQ666" i="2"/>
  <c r="BQ665" i="2"/>
  <c r="BQ664" i="2"/>
  <c r="BQ663" i="2"/>
  <c r="BQ662" i="2"/>
  <c r="BQ661" i="2"/>
  <c r="BQ660" i="2"/>
  <c r="BQ659" i="2"/>
  <c r="BQ658" i="2"/>
  <c r="BQ657" i="2"/>
  <c r="BQ656" i="2"/>
  <c r="BQ655" i="2"/>
  <c r="BQ654" i="2"/>
  <c r="BQ653" i="2"/>
  <c r="BQ652" i="2"/>
  <c r="BQ651" i="2"/>
  <c r="BQ650" i="2"/>
  <c r="BQ649" i="2"/>
  <c r="BQ648" i="2"/>
  <c r="BQ647" i="2"/>
  <c r="BQ646" i="2"/>
  <c r="BQ645" i="2"/>
  <c r="BQ644" i="2"/>
  <c r="BQ643" i="2"/>
  <c r="BQ642" i="2"/>
  <c r="BQ641" i="2"/>
  <c r="BQ640" i="2"/>
  <c r="BQ639" i="2"/>
  <c r="BQ638" i="2"/>
  <c r="BQ637" i="2"/>
  <c r="BQ636" i="2"/>
  <c r="BQ635" i="2"/>
  <c r="BR633" i="2"/>
  <c r="BQ632" i="2"/>
  <c r="BQ631" i="2"/>
  <c r="BQ630" i="2"/>
  <c r="BQ629" i="2"/>
  <c r="BQ628" i="2"/>
  <c r="BQ627" i="2"/>
  <c r="BQ626" i="2"/>
  <c r="BQ625" i="2"/>
  <c r="BQ624" i="2"/>
  <c r="BQ623" i="2"/>
  <c r="BQ622" i="2"/>
  <c r="BQ621" i="2"/>
  <c r="BQ620" i="2"/>
  <c r="BQ619" i="2"/>
  <c r="BQ618" i="2"/>
  <c r="BQ617" i="2"/>
  <c r="BQ616" i="2"/>
  <c r="BQ615" i="2"/>
  <c r="BQ614" i="2"/>
  <c r="BQ613" i="2"/>
  <c r="BQ612" i="2"/>
  <c r="BQ611" i="2"/>
  <c r="BQ610" i="2"/>
  <c r="BQ609" i="2"/>
  <c r="BQ608" i="2"/>
  <c r="BQ607" i="2"/>
  <c r="BQ606" i="2"/>
  <c r="BQ605" i="2"/>
  <c r="BQ604" i="2"/>
  <c r="BQ603" i="2"/>
  <c r="BQ602" i="2"/>
  <c r="BQ601" i="2"/>
  <c r="BQ600" i="2"/>
  <c r="BQ599" i="2"/>
  <c r="BQ598" i="2"/>
  <c r="BQ597" i="2"/>
  <c r="BQ596" i="2"/>
  <c r="BQ595" i="2"/>
  <c r="BQ594" i="2"/>
  <c r="BQ593" i="2"/>
  <c r="BQ592" i="2"/>
  <c r="BQ591" i="2"/>
  <c r="BQ590" i="2"/>
  <c r="BQ589" i="2"/>
  <c r="BR587" i="2"/>
  <c r="BQ586" i="2"/>
  <c r="BQ585" i="2"/>
  <c r="BQ584" i="2"/>
  <c r="BQ583" i="2"/>
  <c r="BR581" i="2"/>
  <c r="BQ580" i="2"/>
  <c r="BQ579" i="2"/>
  <c r="BQ578" i="2"/>
  <c r="BQ577" i="2"/>
  <c r="BQ576" i="2"/>
  <c r="BQ575" i="2"/>
  <c r="BQ574" i="2"/>
  <c r="BQ573" i="2"/>
  <c r="BQ572" i="2"/>
  <c r="BQ571" i="2"/>
  <c r="BQ570" i="2"/>
  <c r="BQ569" i="2"/>
  <c r="BQ568" i="2"/>
  <c r="BQ567" i="2"/>
  <c r="BQ566" i="2"/>
  <c r="BQ565" i="2"/>
  <c r="BQ564" i="2"/>
  <c r="BQ563" i="2"/>
  <c r="BQ562" i="2"/>
  <c r="BQ561" i="2"/>
  <c r="BQ560" i="2"/>
  <c r="BQ559" i="2"/>
  <c r="BQ558" i="2"/>
  <c r="BQ557" i="2"/>
  <c r="BQ556" i="2"/>
  <c r="BQ555" i="2"/>
  <c r="BQ554" i="2"/>
  <c r="BQ553" i="2"/>
  <c r="BQ552" i="2"/>
  <c r="BQ551" i="2"/>
  <c r="BQ550" i="2"/>
  <c r="BQ549" i="2"/>
  <c r="BQ548" i="2"/>
  <c r="BQ547" i="2"/>
  <c r="BQ546" i="2"/>
  <c r="BQ545" i="2"/>
  <c r="BQ544" i="2"/>
  <c r="BQ543" i="2"/>
  <c r="BQ542" i="2"/>
  <c r="BQ541" i="2"/>
  <c r="BQ540" i="2"/>
  <c r="BQ539" i="2"/>
  <c r="BQ538" i="2"/>
  <c r="BQ537" i="2"/>
  <c r="BQ536" i="2"/>
  <c r="BQ535" i="2"/>
  <c r="BQ534" i="2"/>
  <c r="BQ533" i="2"/>
  <c r="BQ532" i="2"/>
  <c r="BQ531" i="2"/>
  <c r="BQ530" i="2"/>
  <c r="BQ529" i="2"/>
  <c r="BQ528" i="2"/>
  <c r="BQ527" i="2"/>
  <c r="BQ526" i="2"/>
  <c r="BQ525" i="2"/>
  <c r="BQ524" i="2"/>
  <c r="BQ523" i="2"/>
  <c r="BQ522" i="2"/>
  <c r="BQ521" i="2"/>
  <c r="BQ520" i="2"/>
  <c r="BQ519" i="2"/>
  <c r="BQ518" i="2"/>
  <c r="BQ517" i="2"/>
  <c r="BQ516" i="2"/>
  <c r="BQ515" i="2"/>
  <c r="BQ514" i="2"/>
  <c r="BQ513" i="2"/>
  <c r="BQ512" i="2"/>
  <c r="BQ511" i="2"/>
  <c r="BQ510" i="2"/>
  <c r="BQ509" i="2"/>
  <c r="BQ508" i="2"/>
  <c r="BQ507" i="2"/>
  <c r="BQ506" i="2"/>
  <c r="BQ505" i="2"/>
  <c r="BQ504" i="2"/>
  <c r="BQ503" i="2"/>
  <c r="BQ502" i="2"/>
  <c r="BQ501" i="2"/>
  <c r="BQ500" i="2"/>
  <c r="BQ499" i="2"/>
  <c r="BQ498" i="2"/>
  <c r="BQ497" i="2"/>
  <c r="BQ496" i="2"/>
  <c r="BQ495" i="2"/>
  <c r="BQ494" i="2"/>
  <c r="BQ493" i="2"/>
  <c r="BQ492" i="2"/>
  <c r="BQ491" i="2"/>
  <c r="BQ490" i="2"/>
  <c r="BQ489" i="2"/>
  <c r="BQ488" i="2"/>
  <c r="BQ487" i="2"/>
  <c r="BQ486" i="2"/>
  <c r="BQ485" i="2"/>
  <c r="BQ484" i="2"/>
  <c r="BQ483" i="2"/>
  <c r="BQ482" i="2"/>
  <c r="BQ481" i="2"/>
  <c r="BQ480" i="2"/>
  <c r="BQ479" i="2"/>
  <c r="BQ478" i="2"/>
  <c r="BQ477" i="2"/>
  <c r="BQ476" i="2"/>
  <c r="BQ475" i="2"/>
  <c r="BQ474" i="2"/>
  <c r="BQ473" i="2"/>
  <c r="BQ472" i="2"/>
  <c r="BQ471" i="2"/>
  <c r="BQ470" i="2"/>
  <c r="BQ469" i="2"/>
  <c r="BQ468" i="2"/>
  <c r="BQ467" i="2"/>
  <c r="BQ466" i="2"/>
  <c r="BQ465" i="2"/>
  <c r="BQ464" i="2"/>
  <c r="BQ463" i="2"/>
  <c r="BQ462" i="2"/>
  <c r="BQ461" i="2"/>
  <c r="BQ460" i="2"/>
  <c r="BQ459" i="2"/>
  <c r="BQ458" i="2"/>
  <c r="BQ457" i="2"/>
  <c r="BQ456" i="2"/>
  <c r="BQ455" i="2"/>
  <c r="BQ454" i="2"/>
  <c r="BQ453" i="2"/>
  <c r="BQ452" i="2"/>
  <c r="BQ451" i="2"/>
  <c r="BQ450" i="2"/>
  <c r="BQ449" i="2"/>
  <c r="BQ448" i="2"/>
  <c r="BQ447" i="2"/>
  <c r="BQ446" i="2"/>
  <c r="BQ445" i="2"/>
  <c r="BQ444" i="2"/>
  <c r="BQ443" i="2"/>
  <c r="BQ442" i="2"/>
  <c r="BQ441" i="2"/>
  <c r="BQ440" i="2"/>
  <c r="BQ439" i="2"/>
  <c r="BQ438" i="2"/>
  <c r="BQ437" i="2"/>
  <c r="BQ436" i="2"/>
  <c r="BQ435" i="2"/>
  <c r="BQ434" i="2"/>
  <c r="BQ433" i="2"/>
  <c r="BQ432" i="2"/>
  <c r="BQ431" i="2"/>
  <c r="BQ430" i="2"/>
  <c r="BQ429" i="2"/>
  <c r="BQ428" i="2"/>
  <c r="BQ427" i="2"/>
  <c r="BQ426" i="2"/>
  <c r="BQ425" i="2"/>
  <c r="BQ424" i="2"/>
  <c r="BQ423" i="2"/>
  <c r="BQ422" i="2"/>
  <c r="BR420" i="2"/>
  <c r="BQ419" i="2"/>
  <c r="BQ418" i="2"/>
  <c r="BQ417" i="2"/>
  <c r="BQ416" i="2"/>
  <c r="BQ415" i="2"/>
  <c r="BQ414" i="2"/>
  <c r="BQ413" i="2"/>
  <c r="BQ412" i="2"/>
  <c r="BQ411" i="2"/>
  <c r="BQ410" i="2"/>
  <c r="BQ409" i="2"/>
  <c r="BQ408" i="2"/>
  <c r="BQ407" i="2"/>
  <c r="BQ406" i="2"/>
  <c r="BQ405" i="2"/>
  <c r="BQ404" i="2"/>
  <c r="BQ403" i="2"/>
  <c r="BQ402" i="2"/>
  <c r="BQ401" i="2"/>
  <c r="BQ400" i="2"/>
  <c r="BQ399" i="2"/>
  <c r="BQ398" i="2"/>
  <c r="BQ397" i="2"/>
  <c r="BQ396" i="2"/>
  <c r="BQ395" i="2"/>
  <c r="BQ394" i="2"/>
  <c r="BQ393" i="2"/>
  <c r="BQ392" i="2"/>
  <c r="BQ391" i="2"/>
  <c r="BQ390" i="2"/>
  <c r="BQ389" i="2"/>
  <c r="BQ388" i="2"/>
  <c r="BQ387" i="2"/>
  <c r="BQ386" i="2"/>
  <c r="BQ385" i="2"/>
  <c r="BQ384" i="2"/>
  <c r="BQ383" i="2"/>
  <c r="BQ382" i="2"/>
  <c r="BQ381" i="2"/>
  <c r="BQ380" i="2"/>
  <c r="BQ379" i="2"/>
  <c r="BQ378" i="2"/>
  <c r="BQ377" i="2"/>
  <c r="BQ376" i="2"/>
  <c r="BQ375" i="2"/>
  <c r="BQ374" i="2"/>
  <c r="BQ373" i="2"/>
  <c r="BQ372" i="2"/>
  <c r="BQ371" i="2"/>
  <c r="BQ370" i="2"/>
  <c r="BQ369" i="2"/>
  <c r="BQ368" i="2"/>
  <c r="BQ367" i="2"/>
  <c r="BQ366" i="2"/>
  <c r="BQ365" i="2"/>
  <c r="BQ364" i="2"/>
  <c r="BQ363" i="2"/>
  <c r="BQ362" i="2"/>
  <c r="BQ361" i="2"/>
  <c r="BQ360" i="2"/>
  <c r="BQ359" i="2"/>
  <c r="BQ358" i="2"/>
  <c r="BQ357" i="2"/>
  <c r="BQ356" i="2"/>
  <c r="BQ355" i="2"/>
  <c r="BQ354" i="2"/>
  <c r="BQ353" i="2"/>
  <c r="BR351" i="2"/>
  <c r="BQ350" i="2"/>
  <c r="BR348" i="2"/>
  <c r="BQ347" i="2"/>
  <c r="BQ346" i="2"/>
  <c r="BQ345" i="2"/>
  <c r="BR343" i="2"/>
  <c r="BR342" i="2"/>
  <c r="BR341" i="2"/>
  <c r="BR340" i="2"/>
  <c r="BR339" i="2"/>
  <c r="BR338" i="2"/>
  <c r="BR337" i="2"/>
  <c r="BR336" i="2"/>
  <c r="BR335" i="2"/>
  <c r="BR333" i="2"/>
  <c r="BQ332" i="2"/>
  <c r="BQ331" i="2"/>
  <c r="BQ330" i="2"/>
  <c r="BQ329" i="2"/>
  <c r="BQ328" i="2"/>
  <c r="BQ327" i="2"/>
  <c r="BQ326" i="2"/>
  <c r="BQ325" i="2"/>
  <c r="BQ324" i="2"/>
  <c r="BQ323" i="2"/>
  <c r="BQ322" i="2"/>
  <c r="BQ321" i="2"/>
  <c r="BQ320" i="2"/>
  <c r="BQ319" i="2"/>
  <c r="BQ318" i="2"/>
  <c r="BQ317" i="2"/>
  <c r="BQ316" i="2"/>
  <c r="BQ315" i="2"/>
  <c r="BQ314" i="2"/>
  <c r="BQ313" i="2"/>
  <c r="BQ312" i="2"/>
  <c r="BQ311" i="2"/>
  <c r="BQ310" i="2"/>
  <c r="BQ309" i="2"/>
  <c r="BQ308" i="2"/>
  <c r="BQ307" i="2"/>
  <c r="BQ306" i="2"/>
  <c r="BQ305" i="2"/>
  <c r="BQ304" i="2"/>
  <c r="BQ303" i="2"/>
  <c r="BQ302" i="2"/>
  <c r="BQ301" i="2"/>
  <c r="BQ300" i="2"/>
  <c r="BQ299" i="2"/>
  <c r="BQ298" i="2"/>
  <c r="BQ297" i="2"/>
  <c r="BQ296" i="2"/>
  <c r="BQ295" i="2"/>
  <c r="BQ294" i="2"/>
  <c r="BQ293" i="2"/>
  <c r="BQ292" i="2"/>
  <c r="BQ291" i="2"/>
  <c r="BQ290" i="2"/>
  <c r="BQ289" i="2"/>
  <c r="BQ288" i="2"/>
  <c r="BQ287" i="2"/>
  <c r="BQ286" i="2"/>
  <c r="BQ285" i="2"/>
  <c r="BQ284" i="2"/>
  <c r="BQ283" i="2"/>
  <c r="BQ282" i="2"/>
  <c r="BQ281" i="2"/>
  <c r="BQ280" i="2"/>
  <c r="BQ279" i="2"/>
  <c r="BQ278" i="2"/>
  <c r="BQ277" i="2"/>
  <c r="BQ276" i="2"/>
  <c r="BQ275" i="2"/>
  <c r="BQ274" i="2"/>
  <c r="BQ273" i="2"/>
  <c r="BQ272" i="2"/>
  <c r="BQ271" i="2"/>
  <c r="BQ270" i="2"/>
  <c r="BQ269" i="2"/>
  <c r="BR267" i="2"/>
  <c r="BQ266" i="2"/>
  <c r="BQ265" i="2"/>
  <c r="BQ264" i="2"/>
  <c r="BQ263" i="2"/>
  <c r="BQ262" i="2"/>
  <c r="BQ261" i="2"/>
  <c r="BQ260" i="2"/>
  <c r="BQ259" i="2"/>
  <c r="BQ258" i="2"/>
  <c r="BQ257" i="2"/>
  <c r="BQ256" i="2"/>
  <c r="BQ255" i="2"/>
  <c r="BQ254" i="2"/>
  <c r="BQ253" i="2"/>
  <c r="BQ252" i="2"/>
  <c r="BQ251" i="2"/>
  <c r="BQ250" i="2"/>
  <c r="BQ249" i="2"/>
  <c r="BQ248" i="2"/>
  <c r="BQ247" i="2"/>
  <c r="BQ246" i="2"/>
  <c r="BQ245" i="2"/>
  <c r="BQ244" i="2"/>
  <c r="BQ243" i="2"/>
  <c r="BQ242" i="2"/>
  <c r="BQ241" i="2"/>
  <c r="BQ240" i="2"/>
  <c r="BQ239" i="2"/>
  <c r="BQ238" i="2"/>
  <c r="BQ237" i="2"/>
  <c r="BQ236" i="2"/>
  <c r="BQ235" i="2"/>
  <c r="BQ234" i="2"/>
  <c r="BQ233" i="2"/>
  <c r="BQ232" i="2"/>
  <c r="BQ231" i="2"/>
  <c r="BQ230" i="2"/>
  <c r="BQ229" i="2"/>
  <c r="BQ228" i="2"/>
  <c r="BQ227" i="2"/>
  <c r="BQ226" i="2"/>
  <c r="BQ225" i="2"/>
  <c r="BQ224" i="2"/>
  <c r="BQ223" i="2"/>
  <c r="BQ222" i="2"/>
  <c r="BQ221" i="2"/>
  <c r="BQ220" i="2"/>
  <c r="BQ219" i="2"/>
  <c r="BQ218" i="2"/>
  <c r="BQ217" i="2"/>
  <c r="BQ216" i="2"/>
  <c r="BQ215" i="2"/>
  <c r="BQ214" i="2"/>
  <c r="BQ213" i="2"/>
  <c r="BQ212" i="2"/>
  <c r="BQ211" i="2"/>
  <c r="BQ210" i="2"/>
  <c r="BQ209" i="2"/>
  <c r="BR207" i="2"/>
  <c r="BQ206" i="2"/>
  <c r="BQ205" i="2"/>
  <c r="BQ204" i="2"/>
  <c r="BQ203" i="2"/>
  <c r="BQ202" i="2"/>
  <c r="BQ201" i="2"/>
  <c r="BQ200" i="2"/>
  <c r="BQ199" i="2"/>
  <c r="BQ198" i="2"/>
  <c r="BQ197" i="2"/>
  <c r="BQ196" i="2"/>
  <c r="BQ195" i="2"/>
  <c r="BQ194" i="2"/>
  <c r="BQ193" i="2"/>
  <c r="BQ192" i="2"/>
  <c r="BQ191" i="2"/>
  <c r="BQ190" i="2"/>
  <c r="BQ189" i="2"/>
  <c r="BQ188" i="2"/>
  <c r="BQ187" i="2"/>
  <c r="BQ186" i="2"/>
  <c r="BQ185" i="2"/>
  <c r="BQ184" i="2"/>
  <c r="BQ183" i="2"/>
  <c r="BQ182" i="2"/>
  <c r="BQ181" i="2"/>
  <c r="BQ180" i="2"/>
  <c r="BQ179" i="2"/>
  <c r="BQ178" i="2"/>
  <c r="BQ177" i="2"/>
  <c r="BQ176" i="2"/>
  <c r="BQ175" i="2"/>
  <c r="BQ174" i="2"/>
  <c r="BQ173" i="2"/>
  <c r="BQ172" i="2"/>
  <c r="BQ171" i="2"/>
  <c r="BQ170" i="2"/>
  <c r="BQ169" i="2"/>
  <c r="BQ168" i="2"/>
  <c r="BQ167" i="2"/>
  <c r="BQ166" i="2"/>
  <c r="BQ165" i="2"/>
  <c r="BQ164" i="2"/>
  <c r="BQ163" i="2"/>
  <c r="BQ162" i="2"/>
  <c r="BQ161" i="2"/>
  <c r="BQ160" i="2"/>
  <c r="BQ159" i="2"/>
  <c r="BQ158" i="2"/>
  <c r="BQ157" i="2"/>
  <c r="BQ156" i="2"/>
  <c r="BQ155" i="2"/>
  <c r="BQ154" i="2"/>
  <c r="BQ153" i="2"/>
  <c r="BQ152" i="2"/>
  <c r="BQ151" i="2"/>
  <c r="BQ150" i="2"/>
  <c r="BQ149" i="2"/>
  <c r="BQ148" i="2"/>
  <c r="BQ147" i="2"/>
  <c r="BQ146" i="2"/>
  <c r="BQ145" i="2"/>
  <c r="BQ144" i="2"/>
  <c r="BQ143" i="2"/>
  <c r="BQ142" i="2"/>
  <c r="BQ141" i="2"/>
  <c r="BQ140" i="2"/>
  <c r="BQ139" i="2"/>
  <c r="BQ138" i="2"/>
  <c r="BQ137" i="2"/>
  <c r="BQ136" i="2"/>
  <c r="BQ135" i="2"/>
  <c r="BQ134" i="2"/>
  <c r="BQ133" i="2"/>
  <c r="BQ132" i="2"/>
  <c r="BR130" i="2"/>
  <c r="BQ129" i="2"/>
  <c r="BQ128" i="2"/>
  <c r="BQ127" i="2"/>
  <c r="BQ126" i="2"/>
  <c r="BQ125" i="2"/>
  <c r="BQ124" i="2"/>
  <c r="BQ123" i="2"/>
  <c r="BQ122" i="2"/>
  <c r="BQ121" i="2"/>
  <c r="BQ120" i="2"/>
  <c r="BQ119" i="2"/>
  <c r="BQ118" i="2"/>
  <c r="BQ117" i="2"/>
  <c r="BQ116" i="2"/>
  <c r="BQ115" i="2"/>
  <c r="BR113" i="2"/>
  <c r="BQ112" i="2"/>
  <c r="BQ111" i="2"/>
  <c r="BQ110" i="2"/>
  <c r="BQ109" i="2"/>
  <c r="BQ108" i="2"/>
  <c r="BQ107" i="2"/>
  <c r="BQ106" i="2"/>
  <c r="BQ105" i="2"/>
  <c r="BQ104" i="2"/>
  <c r="BQ103" i="2"/>
  <c r="BQ102" i="2"/>
  <c r="BQ101" i="2"/>
  <c r="BQ100" i="2"/>
  <c r="BQ99" i="2"/>
  <c r="BQ98" i="2"/>
  <c r="BQ97" i="2"/>
  <c r="BQ96" i="2"/>
  <c r="BQ95" i="2"/>
  <c r="BQ94" i="2"/>
  <c r="BQ93" i="2"/>
  <c r="BQ92" i="2"/>
  <c r="BQ91" i="2"/>
  <c r="BQ90" i="2"/>
  <c r="BQ89" i="2"/>
  <c r="BQ88" i="2"/>
  <c r="BQ87" i="2"/>
  <c r="BQ86" i="2"/>
  <c r="BQ85" i="2"/>
  <c r="BQ84" i="2"/>
  <c r="BQ83" i="2"/>
  <c r="BQ82" i="2"/>
  <c r="BQ81" i="2"/>
  <c r="BQ80" i="2"/>
  <c r="BQ79" i="2"/>
  <c r="BQ78" i="2"/>
  <c r="BQ77" i="2"/>
  <c r="BQ76" i="2"/>
  <c r="BQ75" i="2"/>
  <c r="BQ74" i="2"/>
  <c r="BQ73" i="2"/>
  <c r="BQ72" i="2"/>
  <c r="BR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6" i="2"/>
  <c r="BQ45" i="2"/>
  <c r="BQ44" i="2"/>
  <c r="BQ43" i="2"/>
  <c r="BQ42" i="2"/>
  <c r="BQ41" i="2"/>
  <c r="BQ40" i="2"/>
  <c r="BQ39" i="2"/>
  <c r="BQ38" i="2"/>
  <c r="BQ37" i="2"/>
  <c r="BQ36" i="2"/>
  <c r="BQ35" i="2"/>
  <c r="BQ34" i="2"/>
  <c r="BQ33" i="2"/>
  <c r="BQ32" i="2"/>
  <c r="BQ31" i="2"/>
  <c r="BQ30" i="2"/>
  <c r="BQ29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BQ5" i="2"/>
  <c r="BQ4" i="2"/>
  <c r="BQ3" i="2"/>
  <c r="BJ1624" i="3"/>
  <c r="BA1624" i="3"/>
  <c r="BJ1625" i="3"/>
  <c r="BA1625" i="3"/>
  <c r="BJ1623" i="3"/>
  <c r="BA1623" i="3"/>
  <c r="BO688" i="3"/>
  <c r="BO1041" i="3"/>
  <c r="BO1328" i="3"/>
  <c r="BO1577" i="3"/>
  <c r="BP688" i="3"/>
  <c r="BJ1396" i="3"/>
  <c r="BM1396" i="3"/>
  <c r="BA1495" i="3"/>
  <c r="BA1496" i="3"/>
  <c r="BA1497" i="3"/>
  <c r="BA1498" i="3"/>
  <c r="BA1499" i="3"/>
  <c r="BA1500" i="3"/>
  <c r="BA1547" i="3"/>
  <c r="BA1546" i="3"/>
  <c r="BA1545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82" i="3"/>
  <c r="BA1395" i="3"/>
  <c r="BA1396" i="3"/>
  <c r="BA1397" i="3"/>
  <c r="BA1398" i="3"/>
  <c r="BA1399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583" i="3"/>
  <c r="BA1584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8" i="3"/>
  <c r="BA1359" i="3"/>
  <c r="BA1360" i="3"/>
  <c r="BA1361" i="3"/>
  <c r="BA1362" i="3"/>
  <c r="BA1331" i="3"/>
  <c r="BA1332" i="3"/>
  <c r="BA1333" i="3"/>
  <c r="BA1334" i="3"/>
  <c r="BA1335" i="3"/>
  <c r="BA1330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288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690" i="3"/>
  <c r="BJ1576" i="3"/>
  <c r="BJ1575" i="3"/>
  <c r="BJ1574" i="3"/>
  <c r="BJ1573" i="3"/>
  <c r="BJ1572" i="3"/>
  <c r="BJ1571" i="3"/>
  <c r="BJ1570" i="3"/>
  <c r="BJ1569" i="3"/>
  <c r="BJ1568" i="3"/>
  <c r="BJ1567" i="3"/>
  <c r="BJ1566" i="3"/>
  <c r="BJ1565" i="3"/>
  <c r="BJ1564" i="3"/>
  <c r="BJ1563" i="3"/>
  <c r="BJ1562" i="3"/>
  <c r="BJ1561" i="3"/>
  <c r="BJ1560" i="3"/>
  <c r="BJ1559" i="3"/>
  <c r="BJ1558" i="3"/>
  <c r="BJ1557" i="3"/>
  <c r="BJ1556" i="3"/>
  <c r="BJ1555" i="3"/>
  <c r="BJ1554" i="3"/>
  <c r="BJ1553" i="3"/>
  <c r="BJ1552" i="3"/>
  <c r="BJ1551" i="3"/>
  <c r="BJ1550" i="3"/>
  <c r="BJ1549" i="3"/>
  <c r="BJ1548" i="3"/>
  <c r="BJ1547" i="3"/>
  <c r="BJ1546" i="3"/>
  <c r="BJ1545" i="3"/>
  <c r="BJ1544" i="3"/>
  <c r="BJ1543" i="3"/>
  <c r="BJ1542" i="3"/>
  <c r="BJ1541" i="3"/>
  <c r="BJ1540" i="3"/>
  <c r="BJ1539" i="3"/>
  <c r="BJ1538" i="3"/>
  <c r="BJ1537" i="3"/>
  <c r="BJ1536" i="3"/>
  <c r="BJ1535" i="3"/>
  <c r="BJ1534" i="3"/>
  <c r="BJ1533" i="3"/>
  <c r="BJ1532" i="3"/>
  <c r="BJ1531" i="3"/>
  <c r="BJ1530" i="3"/>
  <c r="BJ1529" i="3"/>
  <c r="BJ1528" i="3"/>
  <c r="BJ1527" i="3"/>
  <c r="BJ1526" i="3"/>
  <c r="BJ1525" i="3"/>
  <c r="BJ1524" i="3"/>
  <c r="BJ1523" i="3"/>
  <c r="BJ1522" i="3"/>
  <c r="BJ1521" i="3"/>
  <c r="BJ1520" i="3"/>
  <c r="BJ1519" i="3"/>
  <c r="BJ1518" i="3"/>
  <c r="BJ1517" i="3"/>
  <c r="BJ1516" i="3"/>
  <c r="BJ1515" i="3"/>
  <c r="BJ1514" i="3"/>
  <c r="BJ1513" i="3"/>
  <c r="BJ1512" i="3"/>
  <c r="BJ1511" i="3"/>
  <c r="BJ1510" i="3"/>
  <c r="BJ1509" i="3"/>
  <c r="BJ1508" i="3"/>
  <c r="BJ1507" i="3"/>
  <c r="BJ1506" i="3"/>
  <c r="BJ1505" i="3"/>
  <c r="BJ1504" i="3"/>
  <c r="BJ1503" i="3"/>
  <c r="BJ1502" i="3"/>
  <c r="BJ1501" i="3"/>
  <c r="BJ1500" i="3"/>
  <c r="BJ1499" i="3"/>
  <c r="BJ1498" i="3"/>
  <c r="BJ1497" i="3"/>
  <c r="BJ1496" i="3"/>
  <c r="BJ1495" i="3"/>
  <c r="BJ1494" i="3"/>
  <c r="BJ1493" i="3"/>
  <c r="BJ1492" i="3"/>
  <c r="BJ1491" i="3"/>
  <c r="BJ1490" i="3"/>
  <c r="BJ1489" i="3"/>
  <c r="BJ1488" i="3"/>
  <c r="BJ1487" i="3"/>
  <c r="BJ1486" i="3"/>
  <c r="BJ1485" i="3"/>
  <c r="BJ1484" i="3"/>
  <c r="BJ1483" i="3"/>
  <c r="BJ1482" i="3"/>
  <c r="BJ1481" i="3"/>
  <c r="BJ1480" i="3"/>
  <c r="BJ1479" i="3"/>
  <c r="BJ1478" i="3"/>
  <c r="BJ1477" i="3"/>
  <c r="BJ1476" i="3"/>
  <c r="BJ1475" i="3"/>
  <c r="BJ1474" i="3"/>
  <c r="BJ1473" i="3"/>
  <c r="BJ1472" i="3"/>
  <c r="BJ1471" i="3"/>
  <c r="BJ1470" i="3"/>
  <c r="BJ1469" i="3"/>
  <c r="BJ1468" i="3"/>
  <c r="BJ1467" i="3"/>
  <c r="BJ1466" i="3"/>
  <c r="BJ1465" i="3"/>
  <c r="BJ1464" i="3"/>
  <c r="BJ1463" i="3"/>
  <c r="BJ1462" i="3"/>
  <c r="BJ1461" i="3"/>
  <c r="BJ1460" i="3"/>
  <c r="BJ1459" i="3"/>
  <c r="BJ1458" i="3"/>
  <c r="BJ1457" i="3"/>
  <c r="BJ1456" i="3"/>
  <c r="BJ1455" i="3"/>
  <c r="BJ1454" i="3"/>
  <c r="BJ1453" i="3"/>
  <c r="BJ1452" i="3"/>
  <c r="BJ1451" i="3"/>
  <c r="BJ1450" i="3"/>
  <c r="BJ1449" i="3"/>
  <c r="BJ1448" i="3"/>
  <c r="BJ1447" i="3"/>
  <c r="BJ1446" i="3"/>
  <c r="BJ1445" i="3"/>
  <c r="BJ1444" i="3"/>
  <c r="BJ1443" i="3"/>
  <c r="BJ1442" i="3"/>
  <c r="BJ1441" i="3"/>
  <c r="BJ1440" i="3"/>
  <c r="BJ1439" i="3"/>
  <c r="BJ1438" i="3"/>
  <c r="BJ1437" i="3"/>
  <c r="BJ1436" i="3"/>
  <c r="BJ1435" i="3"/>
  <c r="BJ1434" i="3"/>
  <c r="BJ1433" i="3"/>
  <c r="BJ1432" i="3"/>
  <c r="BJ1431" i="3"/>
  <c r="BJ1430" i="3"/>
  <c r="BJ1429" i="3"/>
  <c r="BJ1428" i="3"/>
  <c r="BJ1427" i="3"/>
  <c r="BJ1426" i="3"/>
  <c r="BJ1425" i="3"/>
  <c r="BJ1424" i="3"/>
  <c r="BJ1423" i="3"/>
  <c r="BJ1422" i="3"/>
  <c r="BJ1421" i="3"/>
  <c r="BJ1420" i="3"/>
  <c r="BJ1419" i="3"/>
  <c r="BJ1418" i="3"/>
  <c r="BJ1417" i="3"/>
  <c r="BJ1416" i="3"/>
  <c r="BJ1415" i="3"/>
  <c r="BJ1414" i="3"/>
  <c r="BJ1413" i="3"/>
  <c r="BJ1412" i="3"/>
  <c r="BJ1411" i="3"/>
  <c r="BJ1410" i="3"/>
  <c r="BJ1409" i="3"/>
  <c r="BJ1408" i="3"/>
  <c r="BJ1407" i="3"/>
  <c r="BJ1406" i="3"/>
  <c r="BJ1405" i="3"/>
  <c r="BJ1404" i="3"/>
  <c r="BJ1403" i="3"/>
  <c r="BJ1402" i="3"/>
  <c r="BJ1401" i="3"/>
  <c r="BJ1400" i="3"/>
  <c r="BJ1399" i="3"/>
  <c r="BJ1398" i="3"/>
  <c r="BJ1397" i="3"/>
  <c r="BJ1395" i="3"/>
  <c r="BJ1394" i="3"/>
  <c r="BJ1393" i="3"/>
  <c r="BJ1392" i="3"/>
  <c r="BJ1391" i="3"/>
  <c r="BJ1390" i="3"/>
  <c r="BJ1389" i="3"/>
  <c r="BJ1388" i="3"/>
  <c r="BJ1387" i="3"/>
  <c r="BJ1386" i="3"/>
  <c r="BJ1385" i="3"/>
  <c r="BJ1384" i="3"/>
  <c r="BJ1383" i="3"/>
  <c r="BJ1382" i="3"/>
  <c r="BJ1381" i="3"/>
  <c r="BJ1380" i="3"/>
  <c r="BJ1379" i="3"/>
  <c r="BJ1378" i="3"/>
  <c r="BJ1377" i="3"/>
  <c r="BJ1376" i="3"/>
  <c r="BJ1375" i="3"/>
  <c r="BJ1374" i="3"/>
  <c r="BJ1373" i="3"/>
  <c r="BJ1372" i="3"/>
  <c r="BJ1371" i="3"/>
  <c r="BJ1370" i="3"/>
  <c r="BJ1369" i="3"/>
  <c r="BJ1368" i="3"/>
  <c r="BJ1367" i="3"/>
  <c r="BJ1366" i="3"/>
  <c r="BJ1365" i="3"/>
  <c r="BJ1364" i="3"/>
  <c r="BJ1363" i="3"/>
  <c r="BJ1362" i="3"/>
  <c r="BJ1361" i="3"/>
  <c r="BJ1360" i="3"/>
  <c r="BJ1359" i="3"/>
  <c r="BJ1358" i="3"/>
  <c r="BJ1357" i="3"/>
  <c r="BJ1356" i="3"/>
  <c r="BJ1355" i="3"/>
  <c r="BJ1354" i="3"/>
  <c r="BJ1353" i="3"/>
  <c r="BJ1352" i="3"/>
  <c r="BJ1351" i="3"/>
  <c r="BJ1350" i="3"/>
  <c r="BJ1349" i="3"/>
  <c r="BJ1348" i="3"/>
  <c r="BJ1347" i="3"/>
  <c r="BJ1346" i="3"/>
  <c r="BJ1345" i="3"/>
  <c r="BJ1344" i="3"/>
  <c r="BJ1343" i="3"/>
  <c r="BJ1342" i="3"/>
  <c r="BJ1341" i="3"/>
  <c r="BJ1340" i="3"/>
  <c r="BJ1339" i="3"/>
  <c r="BJ1338" i="3"/>
  <c r="BJ1337" i="3"/>
  <c r="BJ1336" i="3"/>
  <c r="BJ1335" i="3"/>
  <c r="BJ1334" i="3"/>
  <c r="BJ1333" i="3"/>
  <c r="BJ1332" i="3"/>
  <c r="BJ1331" i="3"/>
  <c r="BJ1330" i="3"/>
  <c r="BJ1327" i="3"/>
  <c r="BJ1326" i="3"/>
  <c r="BJ1325" i="3"/>
  <c r="BJ1324" i="3"/>
  <c r="BJ1323" i="3"/>
  <c r="BJ1322" i="3"/>
  <c r="BJ1321" i="3"/>
  <c r="BJ1320" i="3"/>
  <c r="BJ1319" i="3"/>
  <c r="BJ1318" i="3"/>
  <c r="BJ1317" i="3"/>
  <c r="BJ1316" i="3"/>
  <c r="BJ1315" i="3"/>
  <c r="BJ1314" i="3"/>
  <c r="BJ1313" i="3"/>
  <c r="BJ1312" i="3"/>
  <c r="BJ1311" i="3"/>
  <c r="BJ1310" i="3"/>
  <c r="BJ1309" i="3"/>
  <c r="BJ1308" i="3"/>
  <c r="BJ1307" i="3"/>
  <c r="BJ1306" i="3"/>
  <c r="BJ1305" i="3"/>
  <c r="BJ1304" i="3"/>
  <c r="BJ1303" i="3"/>
  <c r="BJ1302" i="3"/>
  <c r="BJ1301" i="3"/>
  <c r="BJ1300" i="3"/>
  <c r="BJ1299" i="3"/>
  <c r="BJ1298" i="3"/>
  <c r="BJ1297" i="3"/>
  <c r="BJ1296" i="3"/>
  <c r="BJ1295" i="3"/>
  <c r="BJ1294" i="3"/>
  <c r="BJ1293" i="3"/>
  <c r="BJ1292" i="3"/>
  <c r="BJ1291" i="3"/>
  <c r="BJ1290" i="3"/>
  <c r="BJ1289" i="3"/>
  <c r="BJ1288" i="3"/>
  <c r="BJ1285" i="3"/>
  <c r="BJ1284" i="3"/>
  <c r="BJ1283" i="3"/>
  <c r="BJ1282" i="3"/>
  <c r="BJ1281" i="3"/>
  <c r="BJ1280" i="3"/>
  <c r="BJ1279" i="3"/>
  <c r="BJ1278" i="3"/>
  <c r="BJ1277" i="3"/>
  <c r="BJ1276" i="3"/>
  <c r="BJ1275" i="3"/>
  <c r="BJ1274" i="3"/>
  <c r="BJ1273" i="3"/>
  <c r="BJ1272" i="3"/>
  <c r="BJ1271" i="3"/>
  <c r="BJ1270" i="3"/>
  <c r="BJ1269" i="3"/>
  <c r="BJ1268" i="3"/>
  <c r="BJ1267" i="3"/>
  <c r="BJ1266" i="3"/>
  <c r="BJ1265" i="3"/>
  <c r="BJ1264" i="3"/>
  <c r="BJ1263" i="3"/>
  <c r="BJ1262" i="3"/>
  <c r="BJ1261" i="3"/>
  <c r="BJ1260" i="3"/>
  <c r="BJ1259" i="3"/>
  <c r="BJ1258" i="3"/>
  <c r="BJ1257" i="3"/>
  <c r="BJ1256" i="3"/>
  <c r="BJ1255" i="3"/>
  <c r="BJ1254" i="3"/>
  <c r="BJ1252" i="3"/>
  <c r="BJ1251" i="3"/>
  <c r="BJ1250" i="3"/>
  <c r="BJ1249" i="3"/>
  <c r="BJ1248" i="3"/>
  <c r="BJ1247" i="3"/>
  <c r="BJ1246" i="3"/>
  <c r="BJ1245" i="3"/>
  <c r="BJ1244" i="3"/>
  <c r="BJ1243" i="3"/>
  <c r="BJ1242" i="3"/>
  <c r="BJ1241" i="3"/>
  <c r="BJ1240" i="3"/>
  <c r="BJ1239" i="3"/>
  <c r="BJ1238" i="3"/>
  <c r="BJ1237" i="3"/>
  <c r="BJ1236" i="3"/>
  <c r="BJ1235" i="3"/>
  <c r="BJ1234" i="3"/>
  <c r="BJ1233" i="3"/>
  <c r="BJ1232" i="3"/>
  <c r="BJ1231" i="3"/>
  <c r="BJ1230" i="3"/>
  <c r="BJ1229" i="3"/>
  <c r="BJ1228" i="3"/>
  <c r="BJ1227" i="3"/>
  <c r="BJ1226" i="3"/>
  <c r="BJ1225" i="3"/>
  <c r="BJ1224" i="3"/>
  <c r="BJ1223" i="3"/>
  <c r="BJ1222" i="3"/>
  <c r="BJ1221" i="3"/>
  <c r="BJ1220" i="3"/>
  <c r="BJ1219" i="3"/>
  <c r="BJ1218" i="3"/>
  <c r="BJ1217" i="3"/>
  <c r="BJ1216" i="3"/>
  <c r="BJ1215" i="3"/>
  <c r="BJ1214" i="3"/>
  <c r="BJ1213" i="3"/>
  <c r="BJ1212" i="3"/>
  <c r="BJ1211" i="3"/>
  <c r="BJ1210" i="3"/>
  <c r="BJ1209" i="3"/>
  <c r="BJ1208" i="3"/>
  <c r="BJ1207" i="3"/>
  <c r="BJ1206" i="3"/>
  <c r="BJ1205" i="3"/>
  <c r="BJ1204" i="3"/>
  <c r="BJ1203" i="3"/>
  <c r="BJ1202" i="3"/>
  <c r="BJ1201" i="3"/>
  <c r="BJ1200" i="3"/>
  <c r="BJ1199" i="3"/>
  <c r="BJ1198" i="3"/>
  <c r="BJ1197" i="3"/>
  <c r="BJ1196" i="3"/>
  <c r="BJ1195" i="3"/>
  <c r="BJ1194" i="3"/>
  <c r="BJ1193" i="3"/>
  <c r="BJ1192" i="3"/>
  <c r="BJ1191" i="3"/>
  <c r="BJ1190" i="3"/>
  <c r="BJ1189" i="3"/>
  <c r="BJ1188" i="3"/>
  <c r="BJ1187" i="3"/>
  <c r="BJ1186" i="3"/>
  <c r="BJ1185" i="3"/>
  <c r="BJ1184" i="3"/>
  <c r="BJ1183" i="3"/>
  <c r="BJ1181" i="3"/>
  <c r="BJ1180" i="3"/>
  <c r="BJ1179" i="3"/>
  <c r="BJ1178" i="3"/>
  <c r="BJ1177" i="3"/>
  <c r="BJ1176" i="3"/>
  <c r="BJ1175" i="3"/>
  <c r="BJ1174" i="3"/>
  <c r="BJ1173" i="3"/>
  <c r="BJ1172" i="3"/>
  <c r="BJ1171" i="3"/>
  <c r="BJ1170" i="3"/>
  <c r="BJ1169" i="3"/>
  <c r="BJ1168" i="3"/>
  <c r="BJ1167" i="3"/>
  <c r="BJ1166" i="3"/>
  <c r="BJ1165" i="3"/>
  <c r="BJ1164" i="3"/>
  <c r="BJ1163" i="3"/>
  <c r="BJ1162" i="3"/>
  <c r="BJ1161" i="3"/>
  <c r="BJ1160" i="3"/>
  <c r="BJ1159" i="3"/>
  <c r="BJ1158" i="3"/>
  <c r="BJ1157" i="3"/>
  <c r="BJ1156" i="3"/>
  <c r="BJ1155" i="3"/>
  <c r="BJ1154" i="3"/>
  <c r="BJ1153" i="3"/>
  <c r="BJ1152" i="3"/>
  <c r="BJ1151" i="3"/>
  <c r="BJ1150" i="3"/>
  <c r="BJ1149" i="3"/>
  <c r="BJ1148" i="3"/>
  <c r="BJ1147" i="3"/>
  <c r="BJ1146" i="3"/>
  <c r="BJ1145" i="3"/>
  <c r="BJ1144" i="3"/>
  <c r="BJ1143" i="3"/>
  <c r="BJ1142" i="3"/>
  <c r="BJ1141" i="3"/>
  <c r="BJ1140" i="3"/>
  <c r="BJ1139" i="3"/>
  <c r="BJ1138" i="3"/>
  <c r="BJ1137" i="3"/>
  <c r="BJ1136" i="3"/>
  <c r="BJ1135" i="3"/>
  <c r="BJ1134" i="3"/>
  <c r="BJ1133" i="3"/>
  <c r="BJ1132" i="3"/>
  <c r="BJ1131" i="3"/>
  <c r="BJ1130" i="3"/>
  <c r="BJ1129" i="3"/>
  <c r="BJ1128" i="3"/>
  <c r="BJ1127" i="3"/>
  <c r="BJ1126" i="3"/>
  <c r="BJ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7" i="3"/>
  <c r="BJ1106" i="3"/>
  <c r="BJ1105" i="3"/>
  <c r="BJ1104" i="3"/>
  <c r="BJ1103" i="3"/>
  <c r="BJ1102" i="3"/>
  <c r="BJ1101" i="3"/>
  <c r="BJ1100" i="3"/>
  <c r="BJ1099" i="3"/>
  <c r="BJ1098" i="3"/>
  <c r="BJ1097" i="3"/>
  <c r="BJ1096" i="3"/>
  <c r="BJ1095" i="3"/>
  <c r="BJ1094" i="3"/>
  <c r="BJ1093" i="3"/>
  <c r="BJ1092" i="3"/>
  <c r="BJ1091" i="3"/>
  <c r="BJ1090" i="3"/>
  <c r="BJ1089" i="3"/>
  <c r="BJ1088" i="3"/>
  <c r="BJ1087" i="3"/>
  <c r="BJ1086" i="3"/>
  <c r="BJ1085" i="3"/>
  <c r="BJ1084" i="3"/>
  <c r="BJ1083" i="3"/>
  <c r="BJ1082" i="3"/>
  <c r="BJ1081" i="3"/>
  <c r="BJ1080" i="3"/>
  <c r="BJ1079" i="3"/>
  <c r="BJ1078" i="3"/>
  <c r="BJ1077" i="3"/>
  <c r="BJ1076" i="3"/>
  <c r="BJ1075" i="3"/>
  <c r="BJ1074" i="3"/>
  <c r="BJ1073" i="3"/>
  <c r="BJ1072" i="3"/>
  <c r="BJ1071" i="3"/>
  <c r="BJ1070" i="3"/>
  <c r="BJ1069" i="3"/>
  <c r="BJ1068" i="3"/>
  <c r="BJ1067" i="3"/>
  <c r="BJ1066" i="3"/>
  <c r="BJ1065" i="3"/>
  <c r="BJ1064" i="3"/>
  <c r="BJ1063" i="3"/>
  <c r="BJ1062" i="3"/>
  <c r="BJ1061" i="3"/>
  <c r="BJ1060" i="3"/>
  <c r="BJ1059" i="3"/>
  <c r="BJ1058" i="3"/>
  <c r="BJ1057" i="3"/>
  <c r="BJ1056" i="3"/>
  <c r="BJ1055" i="3"/>
  <c r="BJ1054" i="3"/>
  <c r="BJ1053" i="3"/>
  <c r="BJ1052" i="3"/>
  <c r="BJ1051" i="3"/>
  <c r="BJ1050" i="3"/>
  <c r="BJ1049" i="3"/>
  <c r="BJ1048" i="3"/>
  <c r="BJ1047" i="3"/>
  <c r="BJ1046" i="3"/>
  <c r="BJ1045" i="3"/>
  <c r="BJ1044" i="3"/>
  <c r="BJ1043" i="3"/>
  <c r="BJ1040" i="3"/>
  <c r="BJ1039" i="3"/>
  <c r="BJ1038" i="3"/>
  <c r="BJ1037" i="3"/>
  <c r="BJ1036" i="3"/>
  <c r="BJ1035" i="3"/>
  <c r="BJ1034" i="3"/>
  <c r="BJ1033" i="3"/>
  <c r="BJ1032" i="3"/>
  <c r="BJ1031" i="3"/>
  <c r="BJ1030" i="3"/>
  <c r="BJ1029" i="3"/>
  <c r="BJ1028" i="3"/>
  <c r="BJ1027" i="3"/>
  <c r="BJ1026" i="3"/>
  <c r="BJ1025" i="3"/>
  <c r="BJ1024" i="3"/>
  <c r="BJ1023" i="3"/>
  <c r="BJ1022" i="3"/>
  <c r="BJ1021" i="3"/>
  <c r="BJ1020" i="3"/>
  <c r="BJ1019" i="3"/>
  <c r="BJ1018" i="3"/>
  <c r="BJ1017" i="3"/>
  <c r="BJ1016" i="3"/>
  <c r="BJ1015" i="3"/>
  <c r="BJ1014" i="3"/>
  <c r="BJ1013" i="3"/>
  <c r="BJ1012" i="3"/>
  <c r="BJ1011" i="3"/>
  <c r="BJ1010" i="3"/>
  <c r="BJ1009" i="3"/>
  <c r="BJ1008" i="3"/>
  <c r="BJ1007" i="3"/>
  <c r="BJ1006" i="3"/>
  <c r="BJ1005" i="3"/>
  <c r="BJ1004" i="3"/>
  <c r="BJ1003" i="3"/>
  <c r="BJ1002" i="3"/>
  <c r="BJ1001" i="3"/>
  <c r="BJ1000" i="3"/>
  <c r="BJ999" i="3"/>
  <c r="BJ998" i="3"/>
  <c r="BJ997" i="3"/>
  <c r="BJ996" i="3"/>
  <c r="BJ995" i="3"/>
  <c r="BJ994" i="3"/>
  <c r="BJ993" i="3"/>
  <c r="BJ992" i="3"/>
  <c r="BJ991" i="3"/>
  <c r="BJ990" i="3"/>
  <c r="BJ989" i="3"/>
  <c r="BJ988" i="3"/>
  <c r="BJ987" i="3"/>
  <c r="BJ986" i="3"/>
  <c r="BJ985" i="3"/>
  <c r="BJ984" i="3"/>
  <c r="BJ983" i="3"/>
  <c r="BJ982" i="3"/>
  <c r="BJ981" i="3"/>
  <c r="BJ980" i="3"/>
  <c r="BJ979" i="3"/>
  <c r="BJ978" i="3"/>
  <c r="BJ977" i="3"/>
  <c r="BJ976" i="3"/>
  <c r="BJ975" i="3"/>
  <c r="BJ974" i="3"/>
  <c r="BJ973" i="3"/>
  <c r="BJ972" i="3"/>
  <c r="BJ971" i="3"/>
  <c r="BJ970" i="3"/>
  <c r="BJ969" i="3"/>
  <c r="BJ968" i="3"/>
  <c r="BJ967" i="3"/>
  <c r="BJ966" i="3"/>
  <c r="BJ965" i="3"/>
  <c r="BJ964" i="3"/>
  <c r="BJ963" i="3"/>
  <c r="BJ962" i="3"/>
  <c r="BJ961" i="3"/>
  <c r="BJ960" i="3"/>
  <c r="BJ959" i="3"/>
  <c r="BJ958" i="3"/>
  <c r="BJ957" i="3"/>
  <c r="BJ956" i="3"/>
  <c r="BJ955" i="3"/>
  <c r="BJ954" i="3"/>
  <c r="BJ953" i="3"/>
  <c r="BJ952" i="3"/>
  <c r="BJ951" i="3"/>
  <c r="BJ950" i="3"/>
  <c r="BJ949" i="3"/>
  <c r="BJ948" i="3"/>
  <c r="BJ947" i="3"/>
  <c r="BJ946" i="3"/>
  <c r="BJ945" i="3"/>
  <c r="BJ944" i="3"/>
  <c r="BJ943" i="3"/>
  <c r="BJ942" i="3"/>
  <c r="BJ941" i="3"/>
  <c r="BJ940" i="3"/>
  <c r="BJ939" i="3"/>
  <c r="BJ938" i="3"/>
  <c r="BJ937" i="3"/>
  <c r="BJ936" i="3"/>
  <c r="BJ935" i="3"/>
  <c r="BJ934" i="3"/>
  <c r="BJ933" i="3"/>
  <c r="BJ932" i="3"/>
  <c r="BJ931" i="3"/>
  <c r="BJ930" i="3"/>
  <c r="BJ929" i="3"/>
  <c r="BJ928" i="3"/>
  <c r="BJ927" i="3"/>
  <c r="BJ926" i="3"/>
  <c r="BJ925" i="3"/>
  <c r="BJ924" i="3"/>
  <c r="BJ923" i="3"/>
  <c r="BJ922" i="3"/>
  <c r="BJ921" i="3"/>
  <c r="BJ920" i="3"/>
  <c r="BJ919" i="3"/>
  <c r="BJ918" i="3"/>
  <c r="BJ917" i="3"/>
  <c r="BJ916" i="3"/>
  <c r="BJ915" i="3"/>
  <c r="BJ914" i="3"/>
  <c r="BJ913" i="3"/>
  <c r="BJ912" i="3"/>
  <c r="BJ911" i="3"/>
  <c r="BJ910" i="3"/>
  <c r="BJ909" i="3"/>
  <c r="BJ908" i="3"/>
  <c r="BJ907" i="3"/>
  <c r="BJ906" i="3"/>
  <c r="BJ905" i="3"/>
  <c r="BJ904" i="3"/>
  <c r="BJ903" i="3"/>
  <c r="BJ902" i="3"/>
  <c r="BJ901" i="3"/>
  <c r="BJ900" i="3"/>
  <c r="BJ899" i="3"/>
  <c r="BJ898" i="3"/>
  <c r="BJ897" i="3"/>
  <c r="BJ896" i="3"/>
  <c r="BJ895" i="3"/>
  <c r="BJ894" i="3"/>
  <c r="BJ893" i="3"/>
  <c r="BJ892" i="3"/>
  <c r="BJ891" i="3"/>
  <c r="BJ890" i="3"/>
  <c r="BJ889" i="3"/>
  <c r="BJ888" i="3"/>
  <c r="BJ887" i="3"/>
  <c r="BJ886" i="3"/>
  <c r="BJ885" i="3"/>
  <c r="BJ884" i="3"/>
  <c r="BJ883" i="3"/>
  <c r="BJ882" i="3"/>
  <c r="BJ881" i="3"/>
  <c r="BJ880" i="3"/>
  <c r="BJ879" i="3"/>
  <c r="BJ878" i="3"/>
  <c r="BJ877" i="3"/>
  <c r="BJ876" i="3"/>
  <c r="BJ875" i="3"/>
  <c r="BJ874" i="3"/>
  <c r="BJ873" i="3"/>
  <c r="BJ872" i="3"/>
  <c r="BJ871" i="3"/>
  <c r="BJ870" i="3"/>
  <c r="BJ869" i="3"/>
  <c r="BJ868" i="3"/>
  <c r="BJ867" i="3"/>
  <c r="BJ866" i="3"/>
  <c r="BJ865" i="3"/>
  <c r="BJ864" i="3"/>
  <c r="BJ863" i="3"/>
  <c r="BJ862" i="3"/>
  <c r="BJ861" i="3"/>
  <c r="BJ860" i="3"/>
  <c r="BJ859" i="3"/>
  <c r="BJ858" i="3"/>
  <c r="BJ857" i="3"/>
  <c r="BJ856" i="3"/>
  <c r="BJ855" i="3"/>
  <c r="BJ854" i="3"/>
  <c r="BJ853" i="3"/>
  <c r="BJ852" i="3"/>
  <c r="BJ851" i="3"/>
  <c r="BJ850" i="3"/>
  <c r="BJ849" i="3"/>
  <c r="BJ848" i="3"/>
  <c r="BJ847" i="3"/>
  <c r="BJ846" i="3"/>
  <c r="BJ845" i="3"/>
  <c r="BJ844" i="3"/>
  <c r="BJ843" i="3"/>
  <c r="BJ842" i="3"/>
  <c r="BJ841" i="3"/>
  <c r="BJ840" i="3"/>
  <c r="BJ839" i="3"/>
  <c r="BJ838" i="3"/>
  <c r="BJ837" i="3"/>
  <c r="BJ836" i="3"/>
  <c r="BJ835" i="3"/>
  <c r="BJ834" i="3"/>
  <c r="BJ833" i="3"/>
  <c r="BJ832" i="3"/>
  <c r="BJ831" i="3"/>
  <c r="BJ830" i="3"/>
  <c r="BJ829" i="3"/>
  <c r="BJ828" i="3"/>
  <c r="BJ827" i="3"/>
  <c r="BJ826" i="3"/>
  <c r="BJ825" i="3"/>
  <c r="BJ824" i="3"/>
  <c r="BJ823" i="3"/>
  <c r="BJ822" i="3"/>
  <c r="BJ821" i="3"/>
  <c r="BJ820" i="3"/>
  <c r="BJ819" i="3"/>
  <c r="BJ818" i="3"/>
  <c r="BJ817" i="3"/>
  <c r="BJ816" i="3"/>
  <c r="BJ815" i="3"/>
  <c r="BJ814" i="3"/>
  <c r="BJ813" i="3"/>
  <c r="BJ812" i="3"/>
  <c r="BJ811" i="3"/>
  <c r="BJ810" i="3"/>
  <c r="BJ809" i="3"/>
  <c r="BJ808" i="3"/>
  <c r="BJ807" i="3"/>
  <c r="BJ806" i="3"/>
  <c r="BJ805" i="3"/>
  <c r="BJ804" i="3"/>
  <c r="BJ803" i="3"/>
  <c r="BJ802" i="3"/>
  <c r="BJ801" i="3"/>
  <c r="BJ800" i="3"/>
  <c r="BJ799" i="3"/>
  <c r="BJ798" i="3"/>
  <c r="BJ797" i="3"/>
  <c r="BJ796" i="3"/>
  <c r="BJ795" i="3"/>
  <c r="BJ794" i="3"/>
  <c r="BJ793" i="3"/>
  <c r="BJ792" i="3"/>
  <c r="BJ791" i="3"/>
  <c r="BJ790" i="3"/>
  <c r="BJ789" i="3"/>
  <c r="BJ788" i="3"/>
  <c r="BJ787" i="3"/>
  <c r="BJ786" i="3"/>
  <c r="BJ785" i="3"/>
  <c r="BJ784" i="3"/>
  <c r="BJ783" i="3"/>
  <c r="BJ782" i="3"/>
  <c r="BJ781" i="3"/>
  <c r="BJ780" i="3"/>
  <c r="BJ779" i="3"/>
  <c r="BJ778" i="3"/>
  <c r="BJ777" i="3"/>
  <c r="BJ776" i="3"/>
  <c r="BJ775" i="3"/>
  <c r="BJ774" i="3"/>
  <c r="BJ773" i="3"/>
  <c r="BJ772" i="3"/>
  <c r="BJ771" i="3"/>
  <c r="BJ770" i="3"/>
  <c r="BJ769" i="3"/>
  <c r="BJ768" i="3"/>
  <c r="BJ767" i="3"/>
  <c r="BJ766" i="3"/>
  <c r="BJ765" i="3"/>
  <c r="BJ764" i="3"/>
  <c r="BJ763" i="3"/>
  <c r="BJ762" i="3"/>
  <c r="BJ761" i="3"/>
  <c r="BJ760" i="3"/>
  <c r="BJ759" i="3"/>
  <c r="BJ758" i="3"/>
  <c r="BJ757" i="3"/>
  <c r="BJ756" i="3"/>
  <c r="BJ755" i="3"/>
  <c r="BJ754" i="3"/>
  <c r="BJ753" i="3"/>
  <c r="BJ752" i="3"/>
  <c r="BJ751" i="3"/>
  <c r="BJ750" i="3"/>
  <c r="BJ749" i="3"/>
  <c r="BJ748" i="3"/>
  <c r="BJ747" i="3"/>
  <c r="BJ746" i="3"/>
  <c r="BJ745" i="3"/>
  <c r="BJ744" i="3"/>
  <c r="BJ743" i="3"/>
  <c r="BJ742" i="3"/>
  <c r="BJ741" i="3"/>
  <c r="BJ740" i="3"/>
  <c r="BJ739" i="3"/>
  <c r="BJ738" i="3"/>
  <c r="BJ737" i="3"/>
  <c r="BJ736" i="3"/>
  <c r="BJ735" i="3"/>
  <c r="BJ734" i="3"/>
  <c r="BJ733" i="3"/>
  <c r="BJ732" i="3"/>
  <c r="BJ731" i="3"/>
  <c r="BJ730" i="3"/>
  <c r="BJ729" i="3"/>
  <c r="BJ728" i="3"/>
  <c r="BJ727" i="3"/>
  <c r="BJ726" i="3"/>
  <c r="BJ725" i="3"/>
  <c r="BJ724" i="3"/>
  <c r="BJ723" i="3"/>
  <c r="BJ722" i="3"/>
  <c r="BJ721" i="3"/>
  <c r="BJ720" i="3"/>
  <c r="BJ719" i="3"/>
  <c r="BJ718" i="3"/>
  <c r="BJ717" i="3"/>
  <c r="BJ716" i="3"/>
  <c r="BJ715" i="3"/>
  <c r="BJ714" i="3"/>
  <c r="BJ713" i="3"/>
  <c r="BJ712" i="3"/>
  <c r="BJ711" i="3"/>
  <c r="BJ710" i="3"/>
  <c r="BJ709" i="3"/>
  <c r="BJ708" i="3"/>
  <c r="BJ707" i="3"/>
  <c r="BJ706" i="3"/>
  <c r="BJ705" i="3"/>
  <c r="BJ704" i="3"/>
  <c r="BJ703" i="3"/>
  <c r="BJ702" i="3"/>
  <c r="BJ701" i="3"/>
  <c r="BJ700" i="3"/>
  <c r="BJ699" i="3"/>
  <c r="BJ698" i="3"/>
  <c r="BJ697" i="3"/>
  <c r="BJ696" i="3"/>
  <c r="BJ695" i="3"/>
  <c r="BJ694" i="3"/>
  <c r="BJ693" i="3"/>
  <c r="BJ692" i="3"/>
  <c r="BJ691" i="3"/>
  <c r="BJ690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N9" i="14"/>
  <c r="G14" i="13" s="1"/>
  <c r="L9" i="14"/>
  <c r="G12" i="13"/>
  <c r="J9" i="14"/>
  <c r="G10" i="13"/>
  <c r="I9" i="14"/>
  <c r="G9" i="13" s="1"/>
  <c r="H9" i="14"/>
  <c r="G8" i="13"/>
  <c r="G9" i="14"/>
  <c r="G7" i="13"/>
  <c r="F9" i="14"/>
  <c r="G6" i="13"/>
  <c r="D9" i="14"/>
  <c r="G4" i="13"/>
  <c r="AM9" i="14"/>
  <c r="G39" i="13"/>
  <c r="AL9" i="14"/>
  <c r="G38" i="13"/>
  <c r="AK9" i="14"/>
  <c r="G37" i="13"/>
  <c r="AJ9" i="14"/>
  <c r="G36" i="13"/>
  <c r="AI9" i="14"/>
  <c r="G35" i="13"/>
  <c r="AH9" i="14"/>
  <c r="G34" i="13"/>
  <c r="AG9" i="14"/>
  <c r="G33" i="13"/>
  <c r="AF9" i="14"/>
  <c r="G32" i="13"/>
  <c r="AE9" i="14"/>
  <c r="G31" i="13"/>
  <c r="AD9" i="14"/>
  <c r="G30" i="13"/>
  <c r="AC9" i="14"/>
  <c r="G29" i="13"/>
  <c r="AB9" i="14"/>
  <c r="G28" i="13"/>
  <c r="AA9" i="14"/>
  <c r="G27" i="13"/>
  <c r="Z9" i="14"/>
  <c r="G26" i="13" s="1"/>
  <c r="Y9" i="14"/>
  <c r="G25" i="13"/>
  <c r="X9" i="14"/>
  <c r="G24" i="13"/>
  <c r="W9" i="14"/>
  <c r="G23" i="13"/>
  <c r="V9" i="14"/>
  <c r="G22" i="13" s="1"/>
  <c r="U9" i="14"/>
  <c r="G21" i="13"/>
  <c r="T9" i="14"/>
  <c r="G20" i="13"/>
  <c r="S9" i="14"/>
  <c r="G19" i="13"/>
  <c r="R9" i="14"/>
  <c r="G18" i="13"/>
  <c r="Q9" i="14"/>
  <c r="G17" i="13"/>
  <c r="P9" i="14"/>
  <c r="G16" i="13"/>
  <c r="O9" i="14"/>
  <c r="G15" i="13"/>
  <c r="M9" i="14"/>
  <c r="G13" i="13" s="1"/>
  <c r="K9" i="14"/>
  <c r="G11" i="13"/>
  <c r="CE1039" i="2"/>
  <c r="CE581" i="2"/>
  <c r="CE420" i="2"/>
  <c r="CF2879" i="2"/>
  <c r="CE2879" i="2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BM760" i="3"/>
  <c r="BM761" i="3"/>
  <c r="BM762" i="3"/>
  <c r="BM763" i="3"/>
  <c r="BM764" i="3"/>
  <c r="BM765" i="3"/>
  <c r="BM766" i="3"/>
  <c r="BM767" i="3"/>
  <c r="BM768" i="3"/>
  <c r="BM769" i="3"/>
  <c r="BM770" i="3"/>
  <c r="BM771" i="3"/>
  <c r="BM772" i="3"/>
  <c r="BM773" i="3"/>
  <c r="BM774" i="3"/>
  <c r="BM775" i="3"/>
  <c r="BM776" i="3"/>
  <c r="BM777" i="3"/>
  <c r="BM778" i="3"/>
  <c r="BM779" i="3"/>
  <c r="BM780" i="3"/>
  <c r="BM781" i="3"/>
  <c r="BM782" i="3"/>
  <c r="BM783" i="3"/>
  <c r="BM784" i="3"/>
  <c r="BM785" i="3"/>
  <c r="BM786" i="3"/>
  <c r="BM787" i="3"/>
  <c r="BM788" i="3"/>
  <c r="BM789" i="3"/>
  <c r="BM790" i="3"/>
  <c r="BM791" i="3"/>
  <c r="BM792" i="3"/>
  <c r="BM793" i="3"/>
  <c r="BM794" i="3"/>
  <c r="BM795" i="3"/>
  <c r="BM796" i="3"/>
  <c r="BM797" i="3"/>
  <c r="BM798" i="3"/>
  <c r="BM799" i="3"/>
  <c r="BM800" i="3"/>
  <c r="BM801" i="3"/>
  <c r="BM802" i="3"/>
  <c r="BM803" i="3"/>
  <c r="BM804" i="3"/>
  <c r="BM805" i="3"/>
  <c r="BM806" i="3"/>
  <c r="BM807" i="3"/>
  <c r="BM808" i="3"/>
  <c r="BM809" i="3"/>
  <c r="BM810" i="3"/>
  <c r="BM811" i="3"/>
  <c r="BM812" i="3"/>
  <c r="BM813" i="3"/>
  <c r="BM814" i="3"/>
  <c r="BM815" i="3"/>
  <c r="BM816" i="3"/>
  <c r="BM817" i="3"/>
  <c r="BM818" i="3"/>
  <c r="BM819" i="3"/>
  <c r="BM820" i="3"/>
  <c r="BM821" i="3"/>
  <c r="BM822" i="3"/>
  <c r="BM823" i="3"/>
  <c r="BM824" i="3"/>
  <c r="BM825" i="3"/>
  <c r="BM826" i="3"/>
  <c r="BM827" i="3"/>
  <c r="BM828" i="3"/>
  <c r="BM829" i="3"/>
  <c r="BM830" i="3"/>
  <c r="BM831" i="3"/>
  <c r="BM832" i="3"/>
  <c r="BM833" i="3"/>
  <c r="BM834" i="3"/>
  <c r="BM835" i="3"/>
  <c r="BM836" i="3"/>
  <c r="BM837" i="3"/>
  <c r="BM838" i="3"/>
  <c r="BM839" i="3"/>
  <c r="BM840" i="3"/>
  <c r="BM841" i="3"/>
  <c r="BM842" i="3"/>
  <c r="BM843" i="3"/>
  <c r="BM844" i="3"/>
  <c r="BM845" i="3"/>
  <c r="BM846" i="3"/>
  <c r="BM847" i="3"/>
  <c r="BM848" i="3"/>
  <c r="BM849" i="3"/>
  <c r="BM850" i="3"/>
  <c r="BM851" i="3"/>
  <c r="BM852" i="3"/>
  <c r="BM853" i="3"/>
  <c r="BM854" i="3"/>
  <c r="BM855" i="3"/>
  <c r="BM856" i="3"/>
  <c r="BM857" i="3"/>
  <c r="BM858" i="3"/>
  <c r="BM859" i="3"/>
  <c r="BM860" i="3"/>
  <c r="BM861" i="3"/>
  <c r="BM862" i="3"/>
  <c r="BM863" i="3"/>
  <c r="BM864" i="3"/>
  <c r="BM865" i="3"/>
  <c r="BM866" i="3"/>
  <c r="BM867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886" i="3"/>
  <c r="BM887" i="3"/>
  <c r="BM888" i="3"/>
  <c r="BM889" i="3"/>
  <c r="BM890" i="3"/>
  <c r="BM891" i="3"/>
  <c r="BM892" i="3"/>
  <c r="BM893" i="3"/>
  <c r="BM894" i="3"/>
  <c r="BM895" i="3"/>
  <c r="BM896" i="3"/>
  <c r="BM897" i="3"/>
  <c r="BM898" i="3"/>
  <c r="BM899" i="3"/>
  <c r="BM900" i="3"/>
  <c r="BM901" i="3"/>
  <c r="BM902" i="3"/>
  <c r="BM903" i="3"/>
  <c r="BM904" i="3"/>
  <c r="BM905" i="3"/>
  <c r="BM906" i="3"/>
  <c r="BM907" i="3"/>
  <c r="BM908" i="3"/>
  <c r="BM909" i="3"/>
  <c r="BM910" i="3"/>
  <c r="BM911" i="3"/>
  <c r="BM912" i="3"/>
  <c r="BM913" i="3"/>
  <c r="BM914" i="3"/>
  <c r="BM915" i="3"/>
  <c r="BM916" i="3"/>
  <c r="BM917" i="3"/>
  <c r="BM918" i="3"/>
  <c r="BM919" i="3"/>
  <c r="BM920" i="3"/>
  <c r="BM921" i="3"/>
  <c r="BM922" i="3"/>
  <c r="BM923" i="3"/>
  <c r="BM924" i="3"/>
  <c r="BM925" i="3"/>
  <c r="BM926" i="3"/>
  <c r="BM927" i="3"/>
  <c r="BM928" i="3"/>
  <c r="BM929" i="3"/>
  <c r="BM930" i="3"/>
  <c r="BM931" i="3"/>
  <c r="BM932" i="3"/>
  <c r="BM933" i="3"/>
  <c r="BM934" i="3"/>
  <c r="BM935" i="3"/>
  <c r="BM936" i="3"/>
  <c r="BM937" i="3"/>
  <c r="BM938" i="3"/>
  <c r="BM939" i="3"/>
  <c r="BM940" i="3"/>
  <c r="BM941" i="3"/>
  <c r="BM942" i="3"/>
  <c r="BM943" i="3"/>
  <c r="BM944" i="3"/>
  <c r="BM945" i="3"/>
  <c r="BM946" i="3"/>
  <c r="BM947" i="3"/>
  <c r="BM948" i="3"/>
  <c r="BM949" i="3"/>
  <c r="BM950" i="3"/>
  <c r="BM951" i="3"/>
  <c r="BM952" i="3"/>
  <c r="BM953" i="3"/>
  <c r="BM954" i="3"/>
  <c r="BM955" i="3"/>
  <c r="BM956" i="3"/>
  <c r="BM957" i="3"/>
  <c r="BM958" i="3"/>
  <c r="BM959" i="3"/>
  <c r="BM960" i="3"/>
  <c r="BM961" i="3"/>
  <c r="BM962" i="3"/>
  <c r="BM963" i="3"/>
  <c r="BM964" i="3"/>
  <c r="BM965" i="3"/>
  <c r="BM966" i="3"/>
  <c r="BM967" i="3"/>
  <c r="BM968" i="3"/>
  <c r="BM969" i="3"/>
  <c r="BM970" i="3"/>
  <c r="BM971" i="3"/>
  <c r="BM972" i="3"/>
  <c r="BM973" i="3"/>
  <c r="BM974" i="3"/>
  <c r="BM975" i="3"/>
  <c r="BM976" i="3"/>
  <c r="BM977" i="3"/>
  <c r="BM978" i="3"/>
  <c r="BM979" i="3"/>
  <c r="BM980" i="3"/>
  <c r="BM981" i="3"/>
  <c r="BM982" i="3"/>
  <c r="BM983" i="3"/>
  <c r="BM984" i="3"/>
  <c r="BM985" i="3"/>
  <c r="BM986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M1002" i="3"/>
  <c r="BM1003" i="3"/>
  <c r="BM1004" i="3"/>
  <c r="BM1005" i="3"/>
  <c r="BM1006" i="3"/>
  <c r="BM1007" i="3"/>
  <c r="BM1008" i="3"/>
  <c r="BM1009" i="3"/>
  <c r="BM1010" i="3"/>
  <c r="BM1011" i="3"/>
  <c r="BM1012" i="3"/>
  <c r="BM1013" i="3"/>
  <c r="BM1014" i="3"/>
  <c r="BM1015" i="3"/>
  <c r="BM1016" i="3"/>
  <c r="BM1017" i="3"/>
  <c r="BM1018" i="3"/>
  <c r="BM1019" i="3"/>
  <c r="BM1020" i="3"/>
  <c r="BM1021" i="3"/>
  <c r="BM1022" i="3"/>
  <c r="BM1023" i="3"/>
  <c r="BM1024" i="3"/>
  <c r="BM1025" i="3"/>
  <c r="BM1026" i="3"/>
  <c r="BM1027" i="3"/>
  <c r="BM1028" i="3"/>
  <c r="BM1029" i="3"/>
  <c r="BM1030" i="3"/>
  <c r="BM1031" i="3"/>
  <c r="BM1032" i="3"/>
  <c r="BM1033" i="3"/>
  <c r="BM1034" i="3"/>
  <c r="BM1035" i="3"/>
  <c r="BM1036" i="3"/>
  <c r="BM1037" i="3"/>
  <c r="BM1038" i="3"/>
  <c r="BM1039" i="3"/>
  <c r="BM1040" i="3"/>
  <c r="BP1041" i="3"/>
  <c r="BM1043" i="3"/>
  <c r="BM1044" i="3"/>
  <c r="BM1045" i="3"/>
  <c r="BM1046" i="3"/>
  <c r="BM1047" i="3"/>
  <c r="BM1048" i="3"/>
  <c r="BM1049" i="3"/>
  <c r="BM1050" i="3"/>
  <c r="BM1051" i="3"/>
  <c r="BM1052" i="3"/>
  <c r="BM1053" i="3"/>
  <c r="BM1054" i="3"/>
  <c r="BM1055" i="3"/>
  <c r="BM1056" i="3"/>
  <c r="BM1057" i="3"/>
  <c r="BM1058" i="3"/>
  <c r="BM1059" i="3"/>
  <c r="BM1060" i="3"/>
  <c r="BM1061" i="3"/>
  <c r="BM1062" i="3"/>
  <c r="BM1063" i="3"/>
  <c r="BM1064" i="3"/>
  <c r="BM1065" i="3"/>
  <c r="BM1066" i="3"/>
  <c r="BM1067" i="3"/>
  <c r="BM1068" i="3"/>
  <c r="BM1069" i="3"/>
  <c r="BM1070" i="3"/>
  <c r="BM1071" i="3"/>
  <c r="BM1072" i="3"/>
  <c r="BM1073" i="3"/>
  <c r="BM1074" i="3"/>
  <c r="BM1075" i="3"/>
  <c r="BM1076" i="3"/>
  <c r="BM1077" i="3"/>
  <c r="BM1078" i="3"/>
  <c r="BM1079" i="3"/>
  <c r="BM1080" i="3"/>
  <c r="BM1081" i="3"/>
  <c r="BM1082" i="3"/>
  <c r="BM1083" i="3"/>
  <c r="BM1084" i="3"/>
  <c r="BM1085" i="3"/>
  <c r="BM1086" i="3"/>
  <c r="BM1087" i="3"/>
  <c r="BM1088" i="3"/>
  <c r="BM1089" i="3"/>
  <c r="BM1090" i="3"/>
  <c r="BM1091" i="3"/>
  <c r="BM1092" i="3"/>
  <c r="BM1093" i="3"/>
  <c r="BM1094" i="3"/>
  <c r="BM1095" i="3"/>
  <c r="BM1096" i="3"/>
  <c r="BM1097" i="3"/>
  <c r="BM1098" i="3"/>
  <c r="BM1099" i="3"/>
  <c r="BM1100" i="3"/>
  <c r="BM1101" i="3"/>
  <c r="BM1102" i="3"/>
  <c r="BM1103" i="3"/>
  <c r="BM1104" i="3"/>
  <c r="BM1105" i="3"/>
  <c r="BM1106" i="3"/>
  <c r="BM1107" i="3"/>
  <c r="BM1108" i="3"/>
  <c r="BM1109" i="3"/>
  <c r="BM1110" i="3"/>
  <c r="BM1111" i="3"/>
  <c r="BM1112" i="3"/>
  <c r="BM1113" i="3"/>
  <c r="BM1114" i="3"/>
  <c r="BM1115" i="3"/>
  <c r="BM1116" i="3"/>
  <c r="BM1117" i="3"/>
  <c r="BM1118" i="3"/>
  <c r="BM1119" i="3"/>
  <c r="BM1120" i="3"/>
  <c r="BM1121" i="3"/>
  <c r="BM1122" i="3"/>
  <c r="BM1123" i="3"/>
  <c r="BM1124" i="3"/>
  <c r="BM1125" i="3"/>
  <c r="BM1126" i="3"/>
  <c r="BM1127" i="3"/>
  <c r="BM1128" i="3"/>
  <c r="BM1129" i="3"/>
  <c r="BM1130" i="3"/>
  <c r="BM1131" i="3"/>
  <c r="BM1132" i="3"/>
  <c r="BM1133" i="3"/>
  <c r="BM1134" i="3"/>
  <c r="BM1135" i="3"/>
  <c r="BM1136" i="3"/>
  <c r="BM1137" i="3"/>
  <c r="BM1138" i="3"/>
  <c r="BM1139" i="3"/>
  <c r="BM1140" i="3"/>
  <c r="BM1141" i="3"/>
  <c r="BM1142" i="3"/>
  <c r="BM1143" i="3"/>
  <c r="BM1144" i="3"/>
  <c r="BM1145" i="3"/>
  <c r="BM1146" i="3"/>
  <c r="BM1147" i="3"/>
  <c r="BM1148" i="3"/>
  <c r="BM1149" i="3"/>
  <c r="BM1150" i="3"/>
  <c r="BM1151" i="3"/>
  <c r="BM1152" i="3"/>
  <c r="BM1153" i="3"/>
  <c r="BM1154" i="3"/>
  <c r="BM1155" i="3"/>
  <c r="BM1156" i="3"/>
  <c r="BM1157" i="3"/>
  <c r="BM1158" i="3"/>
  <c r="BM1159" i="3"/>
  <c r="BM1160" i="3"/>
  <c r="BM1161" i="3"/>
  <c r="BM1162" i="3"/>
  <c r="BM1163" i="3"/>
  <c r="BM1164" i="3"/>
  <c r="BM1165" i="3"/>
  <c r="BM1166" i="3"/>
  <c r="BM1167" i="3"/>
  <c r="BM1168" i="3"/>
  <c r="BM1169" i="3"/>
  <c r="BM1170" i="3"/>
  <c r="BM1171" i="3"/>
  <c r="BM1172" i="3"/>
  <c r="BM1173" i="3"/>
  <c r="BM1174" i="3"/>
  <c r="BM1175" i="3"/>
  <c r="BM1176" i="3"/>
  <c r="BM1177" i="3"/>
  <c r="BM1178" i="3"/>
  <c r="BM1179" i="3"/>
  <c r="BM1180" i="3"/>
  <c r="BM1181" i="3"/>
  <c r="BM1183" i="3"/>
  <c r="BM1184" i="3"/>
  <c r="BM1185" i="3"/>
  <c r="BM1186" i="3"/>
  <c r="BM1187" i="3"/>
  <c r="BM1188" i="3"/>
  <c r="BM1189" i="3"/>
  <c r="BM1190" i="3"/>
  <c r="BM1191" i="3"/>
  <c r="BM1192" i="3"/>
  <c r="BM1193" i="3"/>
  <c r="BM1194" i="3"/>
  <c r="BM1195" i="3"/>
  <c r="BM1196" i="3"/>
  <c r="BM1197" i="3"/>
  <c r="BM1198" i="3"/>
  <c r="BM1199" i="3"/>
  <c r="BM1200" i="3"/>
  <c r="BM1201" i="3"/>
  <c r="BM1202" i="3"/>
  <c r="BM1203" i="3"/>
  <c r="BM1204" i="3"/>
  <c r="BM1205" i="3"/>
  <c r="BM1206" i="3"/>
  <c r="BM1207" i="3"/>
  <c r="BM1208" i="3"/>
  <c r="BM1209" i="3"/>
  <c r="BM1210" i="3"/>
  <c r="BM1211" i="3"/>
  <c r="BM1212" i="3"/>
  <c r="BM1213" i="3"/>
  <c r="BM1214" i="3"/>
  <c r="BM1215" i="3"/>
  <c r="BM1216" i="3"/>
  <c r="BM1217" i="3"/>
  <c r="BM1218" i="3"/>
  <c r="BM1219" i="3"/>
  <c r="BM1220" i="3"/>
  <c r="BM1221" i="3"/>
  <c r="BM1222" i="3"/>
  <c r="BM1223" i="3"/>
  <c r="BM1224" i="3"/>
  <c r="BM1225" i="3"/>
  <c r="BM1226" i="3"/>
  <c r="BM1227" i="3"/>
  <c r="BM1228" i="3"/>
  <c r="BM1229" i="3"/>
  <c r="BM1230" i="3"/>
  <c r="BM1231" i="3"/>
  <c r="BM1232" i="3"/>
  <c r="BM1233" i="3"/>
  <c r="BM1234" i="3"/>
  <c r="BM1235" i="3"/>
  <c r="BM1236" i="3"/>
  <c r="BM1237" i="3"/>
  <c r="BM1238" i="3"/>
  <c r="BM1239" i="3"/>
  <c r="BM1240" i="3"/>
  <c r="BM1241" i="3"/>
  <c r="BM1242" i="3"/>
  <c r="BM1243" i="3"/>
  <c r="BM1244" i="3"/>
  <c r="BM1245" i="3"/>
  <c r="BM1246" i="3"/>
  <c r="BM1247" i="3"/>
  <c r="BM1248" i="3"/>
  <c r="BM1249" i="3"/>
  <c r="BM1250" i="3"/>
  <c r="BM1251" i="3"/>
  <c r="BM1252" i="3"/>
  <c r="BM1254" i="3"/>
  <c r="BM1255" i="3"/>
  <c r="BM1256" i="3"/>
  <c r="BM1257" i="3"/>
  <c r="BM1258" i="3"/>
  <c r="BM1259" i="3"/>
  <c r="BM1260" i="3"/>
  <c r="BM1261" i="3"/>
  <c r="BM1262" i="3"/>
  <c r="BM1263" i="3"/>
  <c r="BM1264" i="3"/>
  <c r="BM1265" i="3"/>
  <c r="BM1266" i="3"/>
  <c r="BM1267" i="3"/>
  <c r="BM1268" i="3"/>
  <c r="BM1269" i="3"/>
  <c r="BM1270" i="3"/>
  <c r="BM1271" i="3"/>
  <c r="BM1272" i="3"/>
  <c r="BM1273" i="3"/>
  <c r="BM1274" i="3"/>
  <c r="BM1275" i="3"/>
  <c r="BM1276" i="3"/>
  <c r="BM1277" i="3"/>
  <c r="BM1278" i="3"/>
  <c r="BM1279" i="3"/>
  <c r="BM1280" i="3"/>
  <c r="BM1281" i="3"/>
  <c r="BM1282" i="3"/>
  <c r="BM1283" i="3"/>
  <c r="BM1284" i="3"/>
  <c r="BM1285" i="3"/>
  <c r="BM1288" i="3"/>
  <c r="BM1289" i="3"/>
  <c r="BM1290" i="3"/>
  <c r="BM1291" i="3"/>
  <c r="BM1292" i="3"/>
  <c r="BM1293" i="3"/>
  <c r="BM1294" i="3"/>
  <c r="BM1295" i="3"/>
  <c r="BM1296" i="3"/>
  <c r="BM1297" i="3"/>
  <c r="BM1298" i="3"/>
  <c r="BM1299" i="3"/>
  <c r="BM1300" i="3"/>
  <c r="BM1301" i="3"/>
  <c r="BM1302" i="3"/>
  <c r="BM1303" i="3"/>
  <c r="BM1304" i="3"/>
  <c r="BM1305" i="3"/>
  <c r="BM1306" i="3"/>
  <c r="BM1307" i="3"/>
  <c r="BM1308" i="3"/>
  <c r="BM1309" i="3"/>
  <c r="BM1310" i="3"/>
  <c r="BM1311" i="3"/>
  <c r="BM1312" i="3"/>
  <c r="BM1313" i="3"/>
  <c r="BM1314" i="3"/>
  <c r="BM1315" i="3"/>
  <c r="BM1316" i="3"/>
  <c r="BM1317" i="3"/>
  <c r="BM1318" i="3"/>
  <c r="BM1319" i="3"/>
  <c r="BM1320" i="3"/>
  <c r="BM1321" i="3"/>
  <c r="BM1322" i="3"/>
  <c r="BM1323" i="3"/>
  <c r="BM1324" i="3"/>
  <c r="BM1325" i="3"/>
  <c r="BM1326" i="3"/>
  <c r="BM1327" i="3"/>
  <c r="BP1328" i="3"/>
  <c r="BM1330" i="3"/>
  <c r="BM1331" i="3"/>
  <c r="BM1332" i="3"/>
  <c r="BM1333" i="3"/>
  <c r="BM1334" i="3"/>
  <c r="BM1335" i="3"/>
  <c r="BM1336" i="3"/>
  <c r="BM1337" i="3"/>
  <c r="BM1338" i="3"/>
  <c r="BM1339" i="3"/>
  <c r="BM1340" i="3"/>
  <c r="BM1341" i="3"/>
  <c r="BM1342" i="3"/>
  <c r="BM1343" i="3"/>
  <c r="BM1344" i="3"/>
  <c r="BM1345" i="3"/>
  <c r="BM1346" i="3"/>
  <c r="BM1347" i="3"/>
  <c r="BM1348" i="3"/>
  <c r="BM1349" i="3"/>
  <c r="BM1350" i="3"/>
  <c r="BM1351" i="3"/>
  <c r="BM1352" i="3"/>
  <c r="BM1353" i="3"/>
  <c r="BM1354" i="3"/>
  <c r="BM1355" i="3"/>
  <c r="BM1356" i="3"/>
  <c r="BM1357" i="3"/>
  <c r="BM1358" i="3"/>
  <c r="BM1359" i="3"/>
  <c r="BM1360" i="3"/>
  <c r="BM1361" i="3"/>
  <c r="BM1362" i="3"/>
  <c r="BM1363" i="3"/>
  <c r="BM1364" i="3"/>
  <c r="BM1365" i="3"/>
  <c r="BM1366" i="3"/>
  <c r="BM1367" i="3"/>
  <c r="BM1368" i="3"/>
  <c r="BM1369" i="3"/>
  <c r="BM1370" i="3"/>
  <c r="BM1371" i="3"/>
  <c r="BM1372" i="3"/>
  <c r="BM1373" i="3"/>
  <c r="BM1374" i="3"/>
  <c r="BM1375" i="3"/>
  <c r="BM1376" i="3"/>
  <c r="BM1377" i="3"/>
  <c r="BM1378" i="3"/>
  <c r="BM1379" i="3"/>
  <c r="BM1380" i="3"/>
  <c r="BM1381" i="3"/>
  <c r="BM1382" i="3"/>
  <c r="BM1383" i="3"/>
  <c r="BM1384" i="3"/>
  <c r="BM1385" i="3"/>
  <c r="BM1386" i="3"/>
  <c r="BM1387" i="3"/>
  <c r="BM1388" i="3"/>
  <c r="BM1389" i="3"/>
  <c r="BM1390" i="3"/>
  <c r="BM1391" i="3"/>
  <c r="BM1392" i="3"/>
  <c r="BM1393" i="3"/>
  <c r="BM1394" i="3"/>
  <c r="BM1395" i="3"/>
  <c r="BM1397" i="3"/>
  <c r="BM1398" i="3"/>
  <c r="BM1399" i="3"/>
  <c r="BM1400" i="3"/>
  <c r="BM1401" i="3"/>
  <c r="BM1402" i="3"/>
  <c r="BM1403" i="3"/>
  <c r="BM1404" i="3"/>
  <c r="BM1405" i="3"/>
  <c r="BM1406" i="3"/>
  <c r="BM1407" i="3"/>
  <c r="BM1408" i="3"/>
  <c r="BM1409" i="3"/>
  <c r="BM1410" i="3"/>
  <c r="BM1411" i="3"/>
  <c r="BM1412" i="3"/>
  <c r="BM1413" i="3"/>
  <c r="BM1414" i="3"/>
  <c r="BM1415" i="3"/>
  <c r="BM1416" i="3"/>
  <c r="BM1417" i="3"/>
  <c r="BM1418" i="3"/>
  <c r="BM1419" i="3"/>
  <c r="BM1420" i="3"/>
  <c r="BM1421" i="3"/>
  <c r="BM1422" i="3"/>
  <c r="BM1423" i="3"/>
  <c r="BM1424" i="3"/>
  <c r="BM1425" i="3"/>
  <c r="BM1426" i="3"/>
  <c r="BM1427" i="3"/>
  <c r="BM1428" i="3"/>
  <c r="BM1429" i="3"/>
  <c r="BM1430" i="3"/>
  <c r="BM1431" i="3"/>
  <c r="BM1432" i="3"/>
  <c r="BM1433" i="3"/>
  <c r="BM1434" i="3"/>
  <c r="BM1435" i="3"/>
  <c r="BM1436" i="3"/>
  <c r="BM1437" i="3"/>
  <c r="BM1438" i="3"/>
  <c r="BM1439" i="3"/>
  <c r="BM1440" i="3"/>
  <c r="BM1441" i="3"/>
  <c r="BM1442" i="3"/>
  <c r="BM1443" i="3"/>
  <c r="BM1444" i="3"/>
  <c r="BM1445" i="3"/>
  <c r="BM1446" i="3"/>
  <c r="BM1447" i="3"/>
  <c r="BM1448" i="3"/>
  <c r="BM1449" i="3"/>
  <c r="BM1450" i="3"/>
  <c r="BM1451" i="3"/>
  <c r="BM1452" i="3"/>
  <c r="BM1453" i="3"/>
  <c r="BM1454" i="3"/>
  <c r="BM1455" i="3"/>
  <c r="BM1456" i="3"/>
  <c r="BM1457" i="3"/>
  <c r="BM1458" i="3"/>
  <c r="BM1459" i="3"/>
  <c r="BM1460" i="3"/>
  <c r="BM1461" i="3"/>
  <c r="BM1462" i="3"/>
  <c r="BM1463" i="3"/>
  <c r="BM1464" i="3"/>
  <c r="BM1465" i="3"/>
  <c r="BM1466" i="3"/>
  <c r="BM1467" i="3"/>
  <c r="BM1468" i="3"/>
  <c r="BM1469" i="3"/>
  <c r="BM1470" i="3"/>
  <c r="BM1471" i="3"/>
  <c r="BM1472" i="3"/>
  <c r="BM1473" i="3"/>
  <c r="BM1474" i="3"/>
  <c r="BM1475" i="3"/>
  <c r="BM1476" i="3"/>
  <c r="BM1477" i="3"/>
  <c r="BM1478" i="3"/>
  <c r="BM1479" i="3"/>
  <c r="BM1480" i="3"/>
  <c r="BM1481" i="3"/>
  <c r="BM1482" i="3"/>
  <c r="BM1483" i="3"/>
  <c r="BM1484" i="3"/>
  <c r="BM1485" i="3"/>
  <c r="BM1486" i="3"/>
  <c r="BM1487" i="3"/>
  <c r="BM1488" i="3"/>
  <c r="BM1489" i="3"/>
  <c r="BM1490" i="3"/>
  <c r="BM1491" i="3"/>
  <c r="BM1492" i="3"/>
  <c r="BM1493" i="3"/>
  <c r="BM1494" i="3"/>
  <c r="BM1495" i="3"/>
  <c r="BM1496" i="3"/>
  <c r="BM1497" i="3"/>
  <c r="BM1498" i="3"/>
  <c r="BM1499" i="3"/>
  <c r="BM1500" i="3"/>
  <c r="BM1501" i="3"/>
  <c r="BM1502" i="3"/>
  <c r="BM1503" i="3"/>
  <c r="BM1504" i="3"/>
  <c r="BM1505" i="3"/>
  <c r="BM1506" i="3"/>
  <c r="BM1507" i="3"/>
  <c r="BM1508" i="3"/>
  <c r="BM1509" i="3"/>
  <c r="BM1510" i="3"/>
  <c r="BM1511" i="3"/>
  <c r="BM1512" i="3"/>
  <c r="BM1513" i="3"/>
  <c r="BM1514" i="3"/>
  <c r="BM1515" i="3"/>
  <c r="BM1516" i="3"/>
  <c r="BM1517" i="3"/>
  <c r="BM1518" i="3"/>
  <c r="BM1519" i="3"/>
  <c r="BM1520" i="3"/>
  <c r="BM1521" i="3"/>
  <c r="BM1522" i="3"/>
  <c r="BM1523" i="3"/>
  <c r="BM1524" i="3"/>
  <c r="BM1525" i="3"/>
  <c r="BM1526" i="3"/>
  <c r="BM1527" i="3"/>
  <c r="BM1528" i="3"/>
  <c r="BM1529" i="3"/>
  <c r="BM1530" i="3"/>
  <c r="BM1531" i="3"/>
  <c r="BM1532" i="3"/>
  <c r="BM1533" i="3"/>
  <c r="BM1534" i="3"/>
  <c r="BM1535" i="3"/>
  <c r="BM1536" i="3"/>
  <c r="BM1537" i="3"/>
  <c r="BM1538" i="3"/>
  <c r="BM1539" i="3"/>
  <c r="BM1540" i="3"/>
  <c r="BM1541" i="3"/>
  <c r="BM1542" i="3"/>
  <c r="BM1543" i="3"/>
  <c r="BM1544" i="3"/>
  <c r="BM1545" i="3"/>
  <c r="BM1546" i="3"/>
  <c r="BM1547" i="3"/>
  <c r="BM1548" i="3"/>
  <c r="BM1549" i="3"/>
  <c r="BM1550" i="3"/>
  <c r="BM1551" i="3"/>
  <c r="BM1552" i="3"/>
  <c r="BM1553" i="3"/>
  <c r="BM1554" i="3"/>
  <c r="BM1555" i="3"/>
  <c r="BM1556" i="3"/>
  <c r="BM1557" i="3"/>
  <c r="BM1558" i="3"/>
  <c r="BM1559" i="3"/>
  <c r="BM1560" i="3"/>
  <c r="BM1561" i="3"/>
  <c r="BM1562" i="3"/>
  <c r="BM1563" i="3"/>
  <c r="BM1564" i="3"/>
  <c r="BM1565" i="3"/>
  <c r="BM1566" i="3"/>
  <c r="BM1567" i="3"/>
  <c r="BM1568" i="3"/>
  <c r="BM1569" i="3"/>
  <c r="BM1570" i="3"/>
  <c r="BM1571" i="3"/>
  <c r="BM1572" i="3"/>
  <c r="BM1573" i="3"/>
  <c r="BM1574" i="3"/>
  <c r="BM1575" i="3"/>
  <c r="BM1576" i="3"/>
  <c r="BP1577" i="3"/>
  <c r="BJ1582" i="3"/>
  <c r="BJ1583" i="3"/>
  <c r="BJ1584" i="3"/>
  <c r="BJ1585" i="3"/>
  <c r="BJ1586" i="3"/>
  <c r="BJ1587" i="3"/>
  <c r="BJ1588" i="3"/>
  <c r="BJ1589" i="3"/>
  <c r="BJ1590" i="3"/>
  <c r="BJ1591" i="3"/>
  <c r="BJ1592" i="3"/>
  <c r="BJ1593" i="3"/>
  <c r="BJ1182" i="3"/>
  <c r="BJ1594" i="3"/>
  <c r="BJ1595" i="3"/>
  <c r="BJ1596" i="3"/>
  <c r="BJ1253" i="3"/>
  <c r="BJ1597" i="3"/>
  <c r="BJ1600" i="3"/>
  <c r="BJ1601" i="3"/>
  <c r="BJ1602" i="3"/>
  <c r="BJ1603" i="3"/>
  <c r="BJ1604" i="3"/>
  <c r="BJ1605" i="3"/>
  <c r="BJ1606" i="3"/>
  <c r="BJ1607" i="3"/>
  <c r="BJ1608" i="3"/>
  <c r="BJ1612" i="3"/>
  <c r="BJ1613" i="3"/>
  <c r="BJ1614" i="3"/>
  <c r="BJ1615" i="3"/>
  <c r="BJ1616" i="3"/>
  <c r="BJ1617" i="3"/>
  <c r="BJ1618" i="3"/>
  <c r="BJ1619" i="3"/>
  <c r="BJ1620" i="3"/>
  <c r="BJ1621" i="3"/>
  <c r="BJ1622" i="3"/>
  <c r="BJ1626" i="3"/>
  <c r="BJ1627" i="3"/>
  <c r="BJ1628" i="3"/>
  <c r="BJ1629" i="3"/>
  <c r="BJ1630" i="3"/>
  <c r="BJ1631" i="3"/>
  <c r="BJ1632" i="3"/>
  <c r="BJ1633" i="3"/>
  <c r="BJ1634" i="3"/>
  <c r="BJ1635" i="3"/>
  <c r="BJ1636" i="3"/>
  <c r="BJ1637" i="3"/>
  <c r="BJ1638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0" i="3"/>
  <c r="BJ1651" i="3"/>
  <c r="J39" i="13"/>
  <c r="J38" i="13"/>
  <c r="J37" i="13"/>
  <c r="J36" i="13"/>
  <c r="J35" i="13"/>
  <c r="J34" i="13"/>
  <c r="J33" i="13"/>
  <c r="J32" i="13"/>
  <c r="J31" i="13"/>
  <c r="J30" i="13"/>
  <c r="J29" i="13"/>
  <c r="J28" i="13"/>
  <c r="J27" i="13"/>
  <c r="J26" i="13"/>
  <c r="J25" i="13"/>
  <c r="J24" i="13"/>
  <c r="J23" i="13"/>
  <c r="J22" i="13"/>
  <c r="J21" i="13"/>
  <c r="J20" i="13"/>
  <c r="J19" i="13"/>
  <c r="J18" i="13"/>
  <c r="J17" i="13"/>
  <c r="J16" i="13"/>
  <c r="J15" i="13"/>
  <c r="J14" i="13"/>
  <c r="J13" i="13"/>
  <c r="J12" i="13"/>
  <c r="J11" i="13"/>
  <c r="J10" i="13"/>
  <c r="J9" i="13"/>
  <c r="J8" i="13"/>
  <c r="J7" i="13"/>
  <c r="J6" i="13"/>
  <c r="J5" i="13"/>
  <c r="J4" i="13"/>
  <c r="J3" i="13"/>
  <c r="J2" i="13"/>
  <c r="BU70" i="2"/>
  <c r="BT70" i="2"/>
  <c r="CU3" i="1" s="1"/>
  <c r="CE1272" i="2"/>
  <c r="BU1272" i="2"/>
  <c r="BT1272" i="2"/>
  <c r="CU23" i="1" s="1"/>
  <c r="CE612" i="2"/>
  <c r="CE615" i="2"/>
  <c r="F640" i="3"/>
  <c r="CH2" i="1"/>
  <c r="CF2" i="1"/>
  <c r="CH1" i="1"/>
  <c r="CF1" i="1"/>
  <c r="CF1246" i="2"/>
  <c r="CA688" i="3"/>
  <c r="CE267" i="2"/>
  <c r="CB1041" i="3"/>
  <c r="BU2910" i="2"/>
  <c r="BT2910" i="2"/>
  <c r="CU47" i="1" s="1"/>
  <c r="F115" i="2"/>
  <c r="F116" i="2"/>
  <c r="F117" i="2"/>
  <c r="F118" i="2"/>
  <c r="F119" i="2"/>
  <c r="F120" i="2"/>
  <c r="AM8" i="14"/>
  <c r="AL8" i="14"/>
  <c r="AM7" i="14"/>
  <c r="AL7" i="14"/>
  <c r="AM6" i="14"/>
  <c r="AL6" i="14"/>
  <c r="AM5" i="14"/>
  <c r="AL5" i="14"/>
  <c r="AM4" i="14"/>
  <c r="AL4" i="14"/>
  <c r="AM3" i="14"/>
  <c r="AL3" i="14"/>
  <c r="AM1" i="14"/>
  <c r="AL1" i="14"/>
  <c r="AY1" i="2"/>
  <c r="AY1" i="3" s="1"/>
  <c r="AX1" i="2"/>
  <c r="AK8" i="14"/>
  <c r="AK7" i="14"/>
  <c r="AK6" i="14"/>
  <c r="AK5" i="14"/>
  <c r="AK4" i="14"/>
  <c r="AK3" i="14"/>
  <c r="AK1" i="14"/>
  <c r="AF4" i="14"/>
  <c r="CD2" i="1"/>
  <c r="CD1" i="1"/>
  <c r="CB2" i="1"/>
  <c r="CB1" i="1"/>
  <c r="AJ8" i="14"/>
  <c r="AJ7" i="14"/>
  <c r="AJ6" i="14"/>
  <c r="AJ5" i="14"/>
  <c r="AJ4" i="14"/>
  <c r="AJ3" i="14"/>
  <c r="AJ1" i="14"/>
  <c r="AW1" i="2"/>
  <c r="AW1" i="3" s="1"/>
  <c r="AV1" i="2"/>
  <c r="AV1" i="3" s="1"/>
  <c r="AU1" i="2"/>
  <c r="AU1" i="3" s="1"/>
  <c r="BC1651" i="2"/>
  <c r="BC2530" i="2"/>
  <c r="BC2535" i="2"/>
  <c r="BA2537" i="2"/>
  <c r="BC2554" i="2"/>
  <c r="BA2561" i="2"/>
  <c r="BC2578" i="2"/>
  <c r="BC2584" i="2"/>
  <c r="BC2595" i="2"/>
  <c r="BA2622" i="2"/>
  <c r="CE2910" i="2"/>
  <c r="BU1969" i="2"/>
  <c r="CF3159" i="2"/>
  <c r="AT1" i="2"/>
  <c r="AS1" i="2"/>
  <c r="AR1" i="2"/>
  <c r="AQ1" i="2"/>
  <c r="AP1" i="2"/>
  <c r="AO1" i="2"/>
  <c r="AO1" i="3" s="1"/>
  <c r="AN1" i="2"/>
  <c r="BD1" i="2"/>
  <c r="BC1" i="2"/>
  <c r="BA1" i="2"/>
  <c r="BU2295" i="2"/>
  <c r="BT2295" i="2"/>
  <c r="CU39" i="1" s="1"/>
  <c r="CF1039" i="2"/>
  <c r="CI831" i="2"/>
  <c r="CF1546" i="2"/>
  <c r="CA1328" i="3"/>
  <c r="CA1286" i="3"/>
  <c r="CD1041" i="3"/>
  <c r="CJ2623" i="2"/>
  <c r="F425" i="3"/>
  <c r="F638" i="3"/>
  <c r="F639" i="3"/>
  <c r="F637" i="3"/>
  <c r="F636" i="3"/>
  <c r="F635" i="3"/>
  <c r="F634" i="3"/>
  <c r="F633" i="3"/>
  <c r="F632" i="3"/>
  <c r="F631" i="3"/>
  <c r="F385" i="3"/>
  <c r="F261" i="3"/>
  <c r="F286" i="3"/>
  <c r="F358" i="3"/>
  <c r="F478" i="3"/>
  <c r="BC1583" i="2"/>
  <c r="CG1272" i="2"/>
  <c r="BU1870" i="2"/>
  <c r="BT1870" i="2"/>
  <c r="CU33" i="1" s="1"/>
  <c r="CJ3233" i="2"/>
  <c r="CG3233" i="2"/>
  <c r="BT2216" i="2"/>
  <c r="CU38" i="1" s="1"/>
  <c r="BU2216" i="2"/>
  <c r="BD111" i="2"/>
  <c r="CH172" i="3"/>
  <c r="CG172" i="3"/>
  <c r="CF172" i="3"/>
  <c r="CE172" i="3"/>
  <c r="CD172" i="3"/>
  <c r="AP1" i="3"/>
  <c r="CI1373" i="2"/>
  <c r="CN1657" i="3"/>
  <c r="CM1657" i="3"/>
  <c r="CL1657" i="3"/>
  <c r="CK1657" i="3"/>
  <c r="CN1656" i="3"/>
  <c r="CM1656" i="3"/>
  <c r="CL1656" i="3"/>
  <c r="CK1656" i="3"/>
  <c r="BY3048" i="14"/>
  <c r="BX3048" i="14"/>
  <c r="BW3048" i="14"/>
  <c r="BV3048" i="14"/>
  <c r="BY3047" i="14"/>
  <c r="BX3047" i="14"/>
  <c r="BW3047" i="14"/>
  <c r="BV3047" i="14"/>
  <c r="BY3046" i="14"/>
  <c r="BX3046" i="14"/>
  <c r="BW3046" i="14"/>
  <c r="BV3046" i="14"/>
  <c r="BY3045" i="14"/>
  <c r="BX3045" i="14"/>
  <c r="BW3045" i="14"/>
  <c r="BV3045" i="14"/>
  <c r="BY3044" i="14"/>
  <c r="BX3044" i="14"/>
  <c r="BW3044" i="14"/>
  <c r="BV3044" i="14"/>
  <c r="BY3043" i="14"/>
  <c r="BX3043" i="14"/>
  <c r="BW3043" i="14"/>
  <c r="BV3043" i="14"/>
  <c r="BY3042" i="14"/>
  <c r="BX3042" i="14"/>
  <c r="BW3042" i="14"/>
  <c r="BV3042" i="14"/>
  <c r="BY3041" i="14"/>
  <c r="BX3041" i="14"/>
  <c r="BW3041" i="14"/>
  <c r="BV3041" i="14"/>
  <c r="BY3040" i="14"/>
  <c r="BX3040" i="14"/>
  <c r="BW3040" i="14"/>
  <c r="BV3040" i="14"/>
  <c r="BY3039" i="14"/>
  <c r="BX3039" i="14"/>
  <c r="BW3039" i="14"/>
  <c r="BV3039" i="14"/>
  <c r="BY3038" i="14"/>
  <c r="BX3038" i="14"/>
  <c r="BW3038" i="14"/>
  <c r="BV3038" i="14"/>
  <c r="BY3037" i="14"/>
  <c r="BX3037" i="14"/>
  <c r="BW3037" i="14"/>
  <c r="BV3037" i="14"/>
  <c r="BY3036" i="14"/>
  <c r="BX3036" i="14"/>
  <c r="BW3036" i="14"/>
  <c r="BV3036" i="14"/>
  <c r="BY3035" i="14"/>
  <c r="BX3035" i="14"/>
  <c r="BW3035" i="14"/>
  <c r="BV3035" i="14"/>
  <c r="BY3034" i="14"/>
  <c r="BX3034" i="14"/>
  <c r="BW3034" i="14"/>
  <c r="BV3034" i="14"/>
  <c r="BY3033" i="14"/>
  <c r="BX3033" i="14"/>
  <c r="BW3033" i="14"/>
  <c r="BV3033" i="14"/>
  <c r="BY3032" i="14"/>
  <c r="BX3032" i="14"/>
  <c r="BW3032" i="14"/>
  <c r="BV3032" i="14"/>
  <c r="BY3031" i="14"/>
  <c r="BX3031" i="14"/>
  <c r="BW3031" i="14"/>
  <c r="BV3031" i="14"/>
  <c r="BY3030" i="14"/>
  <c r="BX3030" i="14"/>
  <c r="BW3030" i="14"/>
  <c r="BV3030" i="14"/>
  <c r="BY3029" i="14"/>
  <c r="BX3029" i="14"/>
  <c r="BW3029" i="14"/>
  <c r="BV3029" i="14"/>
  <c r="BY3028" i="14"/>
  <c r="BX3028" i="14"/>
  <c r="BW3028" i="14"/>
  <c r="BV3028" i="14"/>
  <c r="BY3027" i="14"/>
  <c r="BX3027" i="14"/>
  <c r="BW3027" i="14"/>
  <c r="BV3027" i="14"/>
  <c r="BY3026" i="14"/>
  <c r="BX3026" i="14"/>
  <c r="BW3026" i="14"/>
  <c r="BV3026" i="14"/>
  <c r="BY3025" i="14"/>
  <c r="BX3025" i="14"/>
  <c r="BW3025" i="14"/>
  <c r="BV3025" i="14"/>
  <c r="BY3024" i="14"/>
  <c r="BX3024" i="14"/>
  <c r="BW3024" i="14"/>
  <c r="BV3024" i="14"/>
  <c r="BY3023" i="14"/>
  <c r="BX3023" i="14"/>
  <c r="BW3023" i="14"/>
  <c r="BV3023" i="14"/>
  <c r="BY3022" i="14"/>
  <c r="BX3022" i="14"/>
  <c r="BW3022" i="14"/>
  <c r="BV3022" i="14"/>
  <c r="BY3021" i="14"/>
  <c r="BX3021" i="14"/>
  <c r="BW3021" i="14"/>
  <c r="BV3021" i="14"/>
  <c r="BY3020" i="14"/>
  <c r="BX3020" i="14"/>
  <c r="BW3020" i="14"/>
  <c r="BV3020" i="14"/>
  <c r="BY3019" i="14"/>
  <c r="BX3019" i="14"/>
  <c r="BW3019" i="14"/>
  <c r="BV3019" i="14"/>
  <c r="BY3018" i="14"/>
  <c r="BX3018" i="14"/>
  <c r="BW3018" i="14"/>
  <c r="BV3018" i="14"/>
  <c r="BY3017" i="14"/>
  <c r="BX3017" i="14"/>
  <c r="BW3017" i="14"/>
  <c r="BV3017" i="14"/>
  <c r="BY3016" i="14"/>
  <c r="BX3016" i="14"/>
  <c r="BW3016" i="14"/>
  <c r="BV3016" i="14"/>
  <c r="BY3015" i="14"/>
  <c r="BX3015" i="14"/>
  <c r="BW3015" i="14"/>
  <c r="BV3015" i="14"/>
  <c r="BY3014" i="14"/>
  <c r="BX3014" i="14"/>
  <c r="BW3014" i="14"/>
  <c r="BV3014" i="14"/>
  <c r="BY3013" i="14"/>
  <c r="BX3013" i="14"/>
  <c r="BW3013" i="14"/>
  <c r="BV3013" i="14"/>
  <c r="BY3012" i="14"/>
  <c r="BX3012" i="14"/>
  <c r="BW3012" i="14"/>
  <c r="BV3012" i="14"/>
  <c r="BY3011" i="14"/>
  <c r="BX3011" i="14"/>
  <c r="BW3011" i="14"/>
  <c r="BV3011" i="14"/>
  <c r="BY3010" i="14"/>
  <c r="BX3010" i="14"/>
  <c r="BW3010" i="14"/>
  <c r="BV3010" i="14"/>
  <c r="BY3009" i="14"/>
  <c r="BX3009" i="14"/>
  <c r="BW3009" i="14"/>
  <c r="BV3009" i="14"/>
  <c r="BY3008" i="14"/>
  <c r="BX3008" i="14"/>
  <c r="BW3008" i="14"/>
  <c r="BV3008" i="14"/>
  <c r="BY3007" i="14"/>
  <c r="BX3007" i="14"/>
  <c r="BW3007" i="14"/>
  <c r="BV3007" i="14"/>
  <c r="BY3006" i="14"/>
  <c r="BX3006" i="14"/>
  <c r="BW3006" i="14"/>
  <c r="BV3006" i="14"/>
  <c r="BY3005" i="14"/>
  <c r="BX3005" i="14"/>
  <c r="BW3005" i="14"/>
  <c r="BV3005" i="14"/>
  <c r="BY3004" i="14"/>
  <c r="BX3004" i="14"/>
  <c r="BW3004" i="14"/>
  <c r="BV3004" i="14"/>
  <c r="BY3003" i="14"/>
  <c r="BX3003" i="14"/>
  <c r="BW3003" i="14"/>
  <c r="BV3003" i="14"/>
  <c r="BY3002" i="14"/>
  <c r="BX3002" i="14"/>
  <c r="BW3002" i="14"/>
  <c r="BV3002" i="14"/>
  <c r="BY3001" i="14"/>
  <c r="BX3001" i="14"/>
  <c r="BW3001" i="14"/>
  <c r="BV3001" i="14"/>
  <c r="BY3000" i="14"/>
  <c r="BX3000" i="14"/>
  <c r="BW3000" i="14"/>
  <c r="BV3000" i="14"/>
  <c r="BY2999" i="14"/>
  <c r="BX2999" i="14"/>
  <c r="BW2999" i="14"/>
  <c r="BV2999" i="14"/>
  <c r="BY2998" i="14"/>
  <c r="BX2998" i="14"/>
  <c r="BW2998" i="14"/>
  <c r="BV2998" i="14"/>
  <c r="BY2997" i="14"/>
  <c r="BX2997" i="14"/>
  <c r="BW2997" i="14"/>
  <c r="BV2997" i="14"/>
  <c r="BY2996" i="14"/>
  <c r="BX2996" i="14"/>
  <c r="BW2996" i="14"/>
  <c r="BV2996" i="14"/>
  <c r="BY2995" i="14"/>
  <c r="BX2995" i="14"/>
  <c r="BW2995" i="14"/>
  <c r="BV2995" i="14"/>
  <c r="BY2994" i="14"/>
  <c r="BX2994" i="14"/>
  <c r="BW2994" i="14"/>
  <c r="BV2994" i="14"/>
  <c r="BY2993" i="14"/>
  <c r="BX2993" i="14"/>
  <c r="BW2993" i="14"/>
  <c r="BV2993" i="14"/>
  <c r="BY2992" i="14"/>
  <c r="BX2992" i="14"/>
  <c r="BW2992" i="14"/>
  <c r="BV2992" i="14"/>
  <c r="BY2991" i="14"/>
  <c r="BX2991" i="14"/>
  <c r="BW2991" i="14"/>
  <c r="BV2991" i="14"/>
  <c r="BY2990" i="14"/>
  <c r="BX2990" i="14"/>
  <c r="BW2990" i="14"/>
  <c r="BV2990" i="14"/>
  <c r="BY2989" i="14"/>
  <c r="BX2989" i="14"/>
  <c r="BW2989" i="14"/>
  <c r="BV2989" i="14"/>
  <c r="BY2988" i="14"/>
  <c r="BX2988" i="14"/>
  <c r="BW2988" i="14"/>
  <c r="BV2988" i="14"/>
  <c r="BY2987" i="14"/>
  <c r="BX2987" i="14"/>
  <c r="BW2987" i="14"/>
  <c r="BV2987" i="14"/>
  <c r="BY2986" i="14"/>
  <c r="BX2986" i="14"/>
  <c r="BW2986" i="14"/>
  <c r="BV2986" i="14"/>
  <c r="BY2985" i="14"/>
  <c r="BX2985" i="14"/>
  <c r="BW2985" i="14"/>
  <c r="BV2985" i="14"/>
  <c r="BY2984" i="14"/>
  <c r="BX2984" i="14"/>
  <c r="BW2984" i="14"/>
  <c r="BV2984" i="14"/>
  <c r="BY2983" i="14"/>
  <c r="BX2983" i="14"/>
  <c r="BW2983" i="14"/>
  <c r="BV2983" i="14"/>
  <c r="BY2982" i="14"/>
  <c r="BX2982" i="14"/>
  <c r="BW2982" i="14"/>
  <c r="BV2982" i="14"/>
  <c r="BY2981" i="14"/>
  <c r="BX2981" i="14"/>
  <c r="BW2981" i="14"/>
  <c r="BV2981" i="14"/>
  <c r="BY2980" i="14"/>
  <c r="BX2980" i="14"/>
  <c r="BW2980" i="14"/>
  <c r="BV2980" i="14"/>
  <c r="BY2979" i="14"/>
  <c r="BX2979" i="14"/>
  <c r="BW2979" i="14"/>
  <c r="BV2979" i="14"/>
  <c r="BY2978" i="14"/>
  <c r="BX2978" i="14"/>
  <c r="BW2978" i="14"/>
  <c r="BV2978" i="14"/>
  <c r="BY2977" i="14"/>
  <c r="BX2977" i="14"/>
  <c r="BW2977" i="14"/>
  <c r="BV2977" i="14"/>
  <c r="BY2976" i="14"/>
  <c r="BX2976" i="14"/>
  <c r="BW2976" i="14"/>
  <c r="BV2976" i="14"/>
  <c r="BY2975" i="14"/>
  <c r="BX2975" i="14"/>
  <c r="BW2975" i="14"/>
  <c r="BV2975" i="14"/>
  <c r="BY2974" i="14"/>
  <c r="BX2974" i="14"/>
  <c r="BW2974" i="14"/>
  <c r="BV2974" i="14"/>
  <c r="BY2973" i="14"/>
  <c r="BX2973" i="14"/>
  <c r="BW2973" i="14"/>
  <c r="BV2973" i="14"/>
  <c r="BY2972" i="14"/>
  <c r="BX2972" i="14"/>
  <c r="BW2972" i="14"/>
  <c r="BV2972" i="14"/>
  <c r="BY2971" i="14"/>
  <c r="BX2971" i="14"/>
  <c r="BW2971" i="14"/>
  <c r="BV2971" i="14"/>
  <c r="BY2970" i="14"/>
  <c r="BX2970" i="14"/>
  <c r="BW2970" i="14"/>
  <c r="BV2970" i="14"/>
  <c r="BY2969" i="14"/>
  <c r="BX2969" i="14"/>
  <c r="BW2969" i="14"/>
  <c r="BV2969" i="14"/>
  <c r="BY2968" i="14"/>
  <c r="BX2968" i="14"/>
  <c r="BW2968" i="14"/>
  <c r="BV2968" i="14"/>
  <c r="BY2967" i="14"/>
  <c r="BX2967" i="14"/>
  <c r="BW2967" i="14"/>
  <c r="BV2967" i="14"/>
  <c r="BY2966" i="14"/>
  <c r="BX2966" i="14"/>
  <c r="BW2966" i="14"/>
  <c r="BV2966" i="14"/>
  <c r="BY2965" i="14"/>
  <c r="BX2965" i="14"/>
  <c r="BW2965" i="14"/>
  <c r="BV2965" i="14"/>
  <c r="BY2964" i="14"/>
  <c r="BX2964" i="14"/>
  <c r="BW2964" i="14"/>
  <c r="BV2964" i="14"/>
  <c r="BY2963" i="14"/>
  <c r="BX2963" i="14"/>
  <c r="BW2963" i="14"/>
  <c r="BV2963" i="14"/>
  <c r="BY2962" i="14"/>
  <c r="BX2962" i="14"/>
  <c r="BW2962" i="14"/>
  <c r="BV2962" i="14"/>
  <c r="BY2961" i="14"/>
  <c r="BX2961" i="14"/>
  <c r="BW2961" i="14"/>
  <c r="BV2961" i="14"/>
  <c r="BY2960" i="14"/>
  <c r="BX2960" i="14"/>
  <c r="BW2960" i="14"/>
  <c r="BV2960" i="14"/>
  <c r="BY2959" i="14"/>
  <c r="BX2959" i="14"/>
  <c r="BW2959" i="14"/>
  <c r="BV2959" i="14"/>
  <c r="BY2958" i="14"/>
  <c r="BX2958" i="14"/>
  <c r="BW2958" i="14"/>
  <c r="BV2958" i="14"/>
  <c r="BY2957" i="14"/>
  <c r="BX2957" i="14"/>
  <c r="BW2957" i="14"/>
  <c r="BV2957" i="14"/>
  <c r="BY2956" i="14"/>
  <c r="BX2956" i="14"/>
  <c r="BW2956" i="14"/>
  <c r="BV2956" i="14"/>
  <c r="BY2955" i="14"/>
  <c r="BX2955" i="14"/>
  <c r="BW2955" i="14"/>
  <c r="BV2955" i="14"/>
  <c r="BY2954" i="14"/>
  <c r="BX2954" i="14"/>
  <c r="BW2954" i="14"/>
  <c r="BV2954" i="14"/>
  <c r="BY2953" i="14"/>
  <c r="BX2953" i="14"/>
  <c r="BW2953" i="14"/>
  <c r="BV2953" i="14"/>
  <c r="BY2952" i="14"/>
  <c r="BX2952" i="14"/>
  <c r="BW2952" i="14"/>
  <c r="BV2952" i="14"/>
  <c r="BY2951" i="14"/>
  <c r="BX2951" i="14"/>
  <c r="BW2951" i="14"/>
  <c r="BV2951" i="14"/>
  <c r="BY2950" i="14"/>
  <c r="BX2950" i="14"/>
  <c r="BW2950" i="14"/>
  <c r="BV2950" i="14"/>
  <c r="BY2949" i="14"/>
  <c r="BX2949" i="14"/>
  <c r="BW2949" i="14"/>
  <c r="BV2949" i="14"/>
  <c r="BY2948" i="14"/>
  <c r="BX2948" i="14"/>
  <c r="BW2948" i="14"/>
  <c r="BV2948" i="14"/>
  <c r="BY2947" i="14"/>
  <c r="BX2947" i="14"/>
  <c r="BW2947" i="14"/>
  <c r="BV2947" i="14"/>
  <c r="BY2946" i="14"/>
  <c r="BX2946" i="14"/>
  <c r="BW2946" i="14"/>
  <c r="BV2946" i="14"/>
  <c r="BY2945" i="14"/>
  <c r="BX2945" i="14"/>
  <c r="BW2945" i="14"/>
  <c r="BV2945" i="14"/>
  <c r="BY2944" i="14"/>
  <c r="BX2944" i="14"/>
  <c r="BW2944" i="14"/>
  <c r="BV2944" i="14"/>
  <c r="BY2943" i="14"/>
  <c r="BX2943" i="14"/>
  <c r="BW2943" i="14"/>
  <c r="BV2943" i="14"/>
  <c r="BY2942" i="14"/>
  <c r="BX2942" i="14"/>
  <c r="BW2942" i="14"/>
  <c r="BV2942" i="14"/>
  <c r="BY2941" i="14"/>
  <c r="BX2941" i="14"/>
  <c r="BW2941" i="14"/>
  <c r="BV2941" i="14"/>
  <c r="BY2940" i="14"/>
  <c r="BX2940" i="14"/>
  <c r="BW2940" i="14"/>
  <c r="BV2940" i="14"/>
  <c r="BY2939" i="14"/>
  <c r="BX2939" i="14"/>
  <c r="BW2939" i="14"/>
  <c r="BV2939" i="14"/>
  <c r="BY2938" i="14"/>
  <c r="BX2938" i="14"/>
  <c r="BW2938" i="14"/>
  <c r="BV2938" i="14"/>
  <c r="BY2937" i="14"/>
  <c r="BX2937" i="14"/>
  <c r="BW2937" i="14"/>
  <c r="BV2937" i="14"/>
  <c r="BY2936" i="14"/>
  <c r="BX2936" i="14"/>
  <c r="BW2936" i="14"/>
  <c r="BV2936" i="14"/>
  <c r="BY2935" i="14"/>
  <c r="BX2935" i="14"/>
  <c r="BW2935" i="14"/>
  <c r="BV2935" i="14"/>
  <c r="BY2934" i="14"/>
  <c r="BX2934" i="14"/>
  <c r="BW2934" i="14"/>
  <c r="BV2934" i="14"/>
  <c r="BY2933" i="14"/>
  <c r="BX2933" i="14"/>
  <c r="BW2933" i="14"/>
  <c r="BV2933" i="14"/>
  <c r="BY2932" i="14"/>
  <c r="BX2932" i="14"/>
  <c r="BW2932" i="14"/>
  <c r="BV2932" i="14"/>
  <c r="BY2931" i="14"/>
  <c r="BX2931" i="14"/>
  <c r="BW2931" i="14"/>
  <c r="BV2931" i="14"/>
  <c r="BY2930" i="14"/>
  <c r="BX2930" i="14"/>
  <c r="BW2930" i="14"/>
  <c r="BV2930" i="14"/>
  <c r="BY2929" i="14"/>
  <c r="BX2929" i="14"/>
  <c r="BW2929" i="14"/>
  <c r="BV2929" i="14"/>
  <c r="BY2928" i="14"/>
  <c r="BX2928" i="14"/>
  <c r="BW2928" i="14"/>
  <c r="BY3048" i="13"/>
  <c r="BX3048" i="13"/>
  <c r="BW3048" i="13"/>
  <c r="BV3048" i="13"/>
  <c r="BY3047" i="13"/>
  <c r="BX3047" i="13"/>
  <c r="BW3047" i="13"/>
  <c r="BV3047" i="13"/>
  <c r="BY3046" i="13"/>
  <c r="BX3046" i="13"/>
  <c r="BW3046" i="13"/>
  <c r="BV3046" i="13"/>
  <c r="BY3045" i="13"/>
  <c r="BX3045" i="13"/>
  <c r="BW3045" i="13"/>
  <c r="BV3045" i="13"/>
  <c r="BY3044" i="13"/>
  <c r="BX3044" i="13"/>
  <c r="BW3044" i="13"/>
  <c r="BV3044" i="13"/>
  <c r="BY3043" i="13"/>
  <c r="BX3043" i="13"/>
  <c r="BW3043" i="13"/>
  <c r="BV3043" i="13"/>
  <c r="BY3042" i="13"/>
  <c r="BX3042" i="13"/>
  <c r="BW3042" i="13"/>
  <c r="BV3042" i="13"/>
  <c r="BY3041" i="13"/>
  <c r="BX3041" i="13"/>
  <c r="BW3041" i="13"/>
  <c r="BV3041" i="13"/>
  <c r="BY3040" i="13"/>
  <c r="BX3040" i="13"/>
  <c r="BW3040" i="13"/>
  <c r="BV3040" i="13"/>
  <c r="BY3039" i="13"/>
  <c r="BX3039" i="13"/>
  <c r="BW3039" i="13"/>
  <c r="BV3039" i="13"/>
  <c r="BY3038" i="13"/>
  <c r="BX3038" i="13"/>
  <c r="BW3038" i="13"/>
  <c r="BV3038" i="13"/>
  <c r="BY3037" i="13"/>
  <c r="BX3037" i="13"/>
  <c r="BW3037" i="13"/>
  <c r="BV3037" i="13"/>
  <c r="BY3036" i="13"/>
  <c r="BX3036" i="13"/>
  <c r="BW3036" i="13"/>
  <c r="BV3036" i="13"/>
  <c r="BY3035" i="13"/>
  <c r="BX3035" i="13"/>
  <c r="BW3035" i="13"/>
  <c r="BV3035" i="13"/>
  <c r="BY3034" i="13"/>
  <c r="BX3034" i="13"/>
  <c r="BW3034" i="13"/>
  <c r="BV3034" i="13"/>
  <c r="BY3033" i="13"/>
  <c r="BX3033" i="13"/>
  <c r="BW3033" i="13"/>
  <c r="BV3033" i="13"/>
  <c r="BY3032" i="13"/>
  <c r="BX3032" i="13"/>
  <c r="BW3032" i="13"/>
  <c r="BV3032" i="13"/>
  <c r="BY3031" i="13"/>
  <c r="BX3031" i="13"/>
  <c r="BW3031" i="13"/>
  <c r="BV3031" i="13"/>
  <c r="BY3030" i="13"/>
  <c r="BX3030" i="13"/>
  <c r="BW3030" i="13"/>
  <c r="BV3030" i="13"/>
  <c r="BY3029" i="13"/>
  <c r="BX3029" i="13"/>
  <c r="BW3029" i="13"/>
  <c r="BV3029" i="13"/>
  <c r="BY3028" i="13"/>
  <c r="BX3028" i="13"/>
  <c r="BW3028" i="13"/>
  <c r="BV3028" i="13"/>
  <c r="BY3027" i="13"/>
  <c r="BX3027" i="13"/>
  <c r="BW3027" i="13"/>
  <c r="BV3027" i="13"/>
  <c r="BY3026" i="13"/>
  <c r="BX3026" i="13"/>
  <c r="BW3026" i="13"/>
  <c r="BV3026" i="13"/>
  <c r="BY3025" i="13"/>
  <c r="BX3025" i="13"/>
  <c r="BW3025" i="13"/>
  <c r="BV3025" i="13"/>
  <c r="BY3024" i="13"/>
  <c r="BX3024" i="13"/>
  <c r="BW3024" i="13"/>
  <c r="BV3024" i="13"/>
  <c r="BY3023" i="13"/>
  <c r="BX3023" i="13"/>
  <c r="BW3023" i="13"/>
  <c r="BV3023" i="13"/>
  <c r="BY3022" i="13"/>
  <c r="BX3022" i="13"/>
  <c r="BW3022" i="13"/>
  <c r="BV3022" i="13"/>
  <c r="BY3021" i="13"/>
  <c r="BX3021" i="13"/>
  <c r="BW3021" i="13"/>
  <c r="BV3021" i="13"/>
  <c r="BY3020" i="13"/>
  <c r="BX3020" i="13"/>
  <c r="BW3020" i="13"/>
  <c r="BV3020" i="13"/>
  <c r="BY3019" i="13"/>
  <c r="BX3019" i="13"/>
  <c r="BW3019" i="13"/>
  <c r="BV3019" i="13"/>
  <c r="BY3018" i="13"/>
  <c r="BX3018" i="13"/>
  <c r="BW3018" i="13"/>
  <c r="BV3018" i="13"/>
  <c r="BY3017" i="13"/>
  <c r="BX3017" i="13"/>
  <c r="BW3017" i="13"/>
  <c r="BV3017" i="13"/>
  <c r="BY3016" i="13"/>
  <c r="BX3016" i="13"/>
  <c r="BW3016" i="13"/>
  <c r="BV3016" i="13"/>
  <c r="BY3015" i="13"/>
  <c r="BX3015" i="13"/>
  <c r="BW3015" i="13"/>
  <c r="BV3015" i="13"/>
  <c r="BY3014" i="13"/>
  <c r="BX3014" i="13"/>
  <c r="BW3014" i="13"/>
  <c r="BV3014" i="13"/>
  <c r="BY3013" i="13"/>
  <c r="BX3013" i="13"/>
  <c r="BW3013" i="13"/>
  <c r="BV3013" i="13"/>
  <c r="BY3012" i="13"/>
  <c r="BX3012" i="13"/>
  <c r="BW3012" i="13"/>
  <c r="BV3012" i="13"/>
  <c r="BY3011" i="13"/>
  <c r="BX3011" i="13"/>
  <c r="BW3011" i="13"/>
  <c r="BV3011" i="13"/>
  <c r="BY3010" i="13"/>
  <c r="BX3010" i="13"/>
  <c r="BW3010" i="13"/>
  <c r="BV3010" i="13"/>
  <c r="BY3009" i="13"/>
  <c r="BX3009" i="13"/>
  <c r="BW3009" i="13"/>
  <c r="BV3009" i="13"/>
  <c r="BY3008" i="13"/>
  <c r="BX3008" i="13"/>
  <c r="BW3008" i="13"/>
  <c r="BV3008" i="13"/>
  <c r="BY3007" i="13"/>
  <c r="BX3007" i="13"/>
  <c r="BW3007" i="13"/>
  <c r="BV3007" i="13"/>
  <c r="BY3006" i="13"/>
  <c r="BX3006" i="13"/>
  <c r="BW3006" i="13"/>
  <c r="BV3006" i="13"/>
  <c r="BY3005" i="13"/>
  <c r="BX3005" i="13"/>
  <c r="BW3005" i="13"/>
  <c r="BV3005" i="13"/>
  <c r="BY3004" i="13"/>
  <c r="BX3004" i="13"/>
  <c r="BW3004" i="13"/>
  <c r="BV3004" i="13"/>
  <c r="BY3003" i="13"/>
  <c r="BX3003" i="13"/>
  <c r="BW3003" i="13"/>
  <c r="BV3003" i="13"/>
  <c r="BY3002" i="13"/>
  <c r="BX3002" i="13"/>
  <c r="BW3002" i="13"/>
  <c r="BV3002" i="13"/>
  <c r="BY3001" i="13"/>
  <c r="BX3001" i="13"/>
  <c r="BW3001" i="13"/>
  <c r="BV3001" i="13"/>
  <c r="BY3000" i="13"/>
  <c r="BX3000" i="13"/>
  <c r="BW3000" i="13"/>
  <c r="BV3000" i="13"/>
  <c r="BY2999" i="13"/>
  <c r="BX2999" i="13"/>
  <c r="BW2999" i="13"/>
  <c r="BV2999" i="13"/>
  <c r="BY2998" i="13"/>
  <c r="BX2998" i="13"/>
  <c r="BW2998" i="13"/>
  <c r="BV2998" i="13"/>
  <c r="BY2997" i="13"/>
  <c r="BX2997" i="13"/>
  <c r="BW2997" i="13"/>
  <c r="BV2997" i="13"/>
  <c r="BY2996" i="13"/>
  <c r="BX2996" i="13"/>
  <c r="BW2996" i="13"/>
  <c r="BV2996" i="13"/>
  <c r="BY2995" i="13"/>
  <c r="BX2995" i="13"/>
  <c r="BW2995" i="13"/>
  <c r="BV2995" i="13"/>
  <c r="BY2994" i="13"/>
  <c r="BX2994" i="13"/>
  <c r="BW2994" i="13"/>
  <c r="BV2994" i="13"/>
  <c r="BY2993" i="13"/>
  <c r="BX2993" i="13"/>
  <c r="BW2993" i="13"/>
  <c r="BV2993" i="13"/>
  <c r="BY2992" i="13"/>
  <c r="BX2992" i="13"/>
  <c r="BW2992" i="13"/>
  <c r="BV2992" i="13"/>
  <c r="BY2991" i="13"/>
  <c r="BX2991" i="13"/>
  <c r="BW2991" i="13"/>
  <c r="BV2991" i="13"/>
  <c r="BY2990" i="13"/>
  <c r="BX2990" i="13"/>
  <c r="BW2990" i="13"/>
  <c r="BV2990" i="13"/>
  <c r="BY2989" i="13"/>
  <c r="BX2989" i="13"/>
  <c r="BW2989" i="13"/>
  <c r="BV2989" i="13"/>
  <c r="BY2988" i="13"/>
  <c r="BX2988" i="13"/>
  <c r="BW2988" i="13"/>
  <c r="BV2988" i="13"/>
  <c r="BY2987" i="13"/>
  <c r="BX2987" i="13"/>
  <c r="BW2987" i="13"/>
  <c r="BV2987" i="13"/>
  <c r="BY2986" i="13"/>
  <c r="BX2986" i="13"/>
  <c r="BW2986" i="13"/>
  <c r="BV2986" i="13"/>
  <c r="BY2985" i="13"/>
  <c r="BX2985" i="13"/>
  <c r="BW2985" i="13"/>
  <c r="BV2985" i="13"/>
  <c r="BY2984" i="13"/>
  <c r="BX2984" i="13"/>
  <c r="BW2984" i="13"/>
  <c r="BV2984" i="13"/>
  <c r="BY2983" i="13"/>
  <c r="BX2983" i="13"/>
  <c r="BW2983" i="13"/>
  <c r="BV2983" i="13"/>
  <c r="BY2982" i="13"/>
  <c r="BX2982" i="13"/>
  <c r="BW2982" i="13"/>
  <c r="BV2982" i="13"/>
  <c r="BY2981" i="13"/>
  <c r="BX2981" i="13"/>
  <c r="BW2981" i="13"/>
  <c r="BV2981" i="13"/>
  <c r="BY2980" i="13"/>
  <c r="BX2980" i="13"/>
  <c r="BW2980" i="13"/>
  <c r="BV2980" i="13"/>
  <c r="BY2979" i="13"/>
  <c r="BX2979" i="13"/>
  <c r="BW2979" i="13"/>
  <c r="BV2979" i="13"/>
  <c r="BY2978" i="13"/>
  <c r="BX2978" i="13"/>
  <c r="BW2978" i="13"/>
  <c r="BV2978" i="13"/>
  <c r="BY2977" i="13"/>
  <c r="BX2977" i="13"/>
  <c r="BW2977" i="13"/>
  <c r="BV2977" i="13"/>
  <c r="BY2976" i="13"/>
  <c r="BX2976" i="13"/>
  <c r="BW2976" i="13"/>
  <c r="BV2976" i="13"/>
  <c r="BY2975" i="13"/>
  <c r="BX2975" i="13"/>
  <c r="BW2975" i="13"/>
  <c r="BV2975" i="13"/>
  <c r="BY2974" i="13"/>
  <c r="BX2974" i="13"/>
  <c r="BW2974" i="13"/>
  <c r="BV2974" i="13"/>
  <c r="BY2973" i="13"/>
  <c r="BX2973" i="13"/>
  <c r="BW2973" i="13"/>
  <c r="BV2973" i="13"/>
  <c r="BY2972" i="13"/>
  <c r="BX2972" i="13"/>
  <c r="BW2972" i="13"/>
  <c r="BV2972" i="13"/>
  <c r="BY2971" i="13"/>
  <c r="BX2971" i="13"/>
  <c r="BW2971" i="13"/>
  <c r="BV2971" i="13"/>
  <c r="BY2970" i="13"/>
  <c r="BX2970" i="13"/>
  <c r="BW2970" i="13"/>
  <c r="BV2970" i="13"/>
  <c r="BY2969" i="13"/>
  <c r="BX2969" i="13"/>
  <c r="BW2969" i="13"/>
  <c r="BV2969" i="13"/>
  <c r="BY2968" i="13"/>
  <c r="BX2968" i="13"/>
  <c r="BW2968" i="13"/>
  <c r="BV2968" i="13"/>
  <c r="BY2967" i="13"/>
  <c r="BX2967" i="13"/>
  <c r="BW2967" i="13"/>
  <c r="BV2967" i="13"/>
  <c r="BY2966" i="13"/>
  <c r="BX2966" i="13"/>
  <c r="BW2966" i="13"/>
  <c r="BV2966" i="13"/>
  <c r="BY2965" i="13"/>
  <c r="BX2965" i="13"/>
  <c r="BW2965" i="13"/>
  <c r="BV2965" i="13"/>
  <c r="BY2964" i="13"/>
  <c r="BX2964" i="13"/>
  <c r="BW2964" i="13"/>
  <c r="BV2964" i="13"/>
  <c r="BY2963" i="13"/>
  <c r="BX2963" i="13"/>
  <c r="BW2963" i="13"/>
  <c r="BV2963" i="13"/>
  <c r="BY2962" i="13"/>
  <c r="BX2962" i="13"/>
  <c r="BW2962" i="13"/>
  <c r="BV2962" i="13"/>
  <c r="BY2961" i="13"/>
  <c r="BX2961" i="13"/>
  <c r="BW2961" i="13"/>
  <c r="BV2961" i="13"/>
  <c r="BY2960" i="13"/>
  <c r="BX2960" i="13"/>
  <c r="BW2960" i="13"/>
  <c r="BV2960" i="13"/>
  <c r="BY2959" i="13"/>
  <c r="BX2959" i="13"/>
  <c r="BW2959" i="13"/>
  <c r="BV2959" i="13"/>
  <c r="BY2958" i="13"/>
  <c r="BX2958" i="13"/>
  <c r="BW2958" i="13"/>
  <c r="BV2958" i="13"/>
  <c r="BY2957" i="13"/>
  <c r="BX2957" i="13"/>
  <c r="BW2957" i="13"/>
  <c r="BV2957" i="13"/>
  <c r="BY2956" i="13"/>
  <c r="BX2956" i="13"/>
  <c r="BW2956" i="13"/>
  <c r="BV2956" i="13"/>
  <c r="BY2955" i="13"/>
  <c r="BX2955" i="13"/>
  <c r="BW2955" i="13"/>
  <c r="BV2955" i="13"/>
  <c r="BY2954" i="13"/>
  <c r="BX2954" i="13"/>
  <c r="BW2954" i="13"/>
  <c r="BV2954" i="13"/>
  <c r="BY2953" i="13"/>
  <c r="BX2953" i="13"/>
  <c r="BW2953" i="13"/>
  <c r="BV2953" i="13"/>
  <c r="BY2952" i="13"/>
  <c r="BX2952" i="13"/>
  <c r="BW2952" i="13"/>
  <c r="BV2952" i="13"/>
  <c r="BY2951" i="13"/>
  <c r="BX2951" i="13"/>
  <c r="BW2951" i="13"/>
  <c r="BV2951" i="13"/>
  <c r="BY2950" i="13"/>
  <c r="BX2950" i="13"/>
  <c r="BW2950" i="13"/>
  <c r="BV2950" i="13"/>
  <c r="BY2949" i="13"/>
  <c r="BX2949" i="13"/>
  <c r="BW2949" i="13"/>
  <c r="BV2949" i="13"/>
  <c r="BY2948" i="13"/>
  <c r="BX2948" i="13"/>
  <c r="BW2948" i="13"/>
  <c r="BV2948" i="13"/>
  <c r="BY2947" i="13"/>
  <c r="BX2947" i="13"/>
  <c r="BW2947" i="13"/>
  <c r="BV2947" i="13"/>
  <c r="BY2946" i="13"/>
  <c r="BX2946" i="13"/>
  <c r="BW2946" i="13"/>
  <c r="BV2946" i="13"/>
  <c r="BY2945" i="13"/>
  <c r="BX2945" i="13"/>
  <c r="BW2945" i="13"/>
  <c r="BV2945" i="13"/>
  <c r="BY2944" i="13"/>
  <c r="BX2944" i="13"/>
  <c r="BW2944" i="13"/>
  <c r="BV2944" i="13"/>
  <c r="BY2943" i="13"/>
  <c r="BX2943" i="13"/>
  <c r="BW2943" i="13"/>
  <c r="BV2943" i="13"/>
  <c r="BY2942" i="13"/>
  <c r="BX2942" i="13"/>
  <c r="BW2942" i="13"/>
  <c r="BV2942" i="13"/>
  <c r="BY2941" i="13"/>
  <c r="BX2941" i="13"/>
  <c r="BW2941" i="13"/>
  <c r="BV2941" i="13"/>
  <c r="BY2940" i="13"/>
  <c r="BX2940" i="13"/>
  <c r="BW2940" i="13"/>
  <c r="BV2940" i="13"/>
  <c r="BY2939" i="13"/>
  <c r="BX2939" i="13"/>
  <c r="BW2939" i="13"/>
  <c r="BV2939" i="13"/>
  <c r="BY2938" i="13"/>
  <c r="BX2938" i="13"/>
  <c r="BW2938" i="13"/>
  <c r="BV2938" i="13"/>
  <c r="BY2937" i="13"/>
  <c r="BX2937" i="13"/>
  <c r="BW2937" i="13"/>
  <c r="BV2937" i="13"/>
  <c r="BY2936" i="13"/>
  <c r="BX2936" i="13"/>
  <c r="BW2936" i="13"/>
  <c r="BV2936" i="13"/>
  <c r="BY2935" i="13"/>
  <c r="BX2935" i="13"/>
  <c r="BW2935" i="13"/>
  <c r="BV2935" i="13"/>
  <c r="BY2934" i="13"/>
  <c r="BX2934" i="13"/>
  <c r="BW2934" i="13"/>
  <c r="BV2934" i="13"/>
  <c r="BY2933" i="13"/>
  <c r="BX2933" i="13"/>
  <c r="BW2933" i="13"/>
  <c r="BV2933" i="13"/>
  <c r="BY2932" i="13"/>
  <c r="BX2932" i="13"/>
  <c r="BW2932" i="13"/>
  <c r="BV2932" i="13"/>
  <c r="BY2931" i="13"/>
  <c r="BX2931" i="13"/>
  <c r="BW2931" i="13"/>
  <c r="BV2931" i="13"/>
  <c r="BY2930" i="13"/>
  <c r="BX2930" i="13"/>
  <c r="BW2930" i="13"/>
  <c r="BV2930" i="13"/>
  <c r="BY2929" i="13"/>
  <c r="BX2929" i="13"/>
  <c r="BW2929" i="13"/>
  <c r="BV2929" i="13"/>
  <c r="BY2928" i="13"/>
  <c r="BX2928" i="13"/>
  <c r="BW2928" i="13"/>
  <c r="BY3074" i="15"/>
  <c r="BX3074" i="15"/>
  <c r="BW3074" i="15"/>
  <c r="BV3074" i="15"/>
  <c r="BY3073" i="15"/>
  <c r="BX3073" i="15"/>
  <c r="BW3073" i="15"/>
  <c r="BV3073" i="15"/>
  <c r="BY3072" i="15"/>
  <c r="BX3072" i="15"/>
  <c r="BW3072" i="15"/>
  <c r="BV3072" i="15"/>
  <c r="BY3071" i="15"/>
  <c r="BX3071" i="15"/>
  <c r="BW3071" i="15"/>
  <c r="BV3071" i="15"/>
  <c r="BY3070" i="15"/>
  <c r="BX3070" i="15"/>
  <c r="BW3070" i="15"/>
  <c r="BV3070" i="15"/>
  <c r="BY3069" i="15"/>
  <c r="BX3069" i="15"/>
  <c r="BW3069" i="15"/>
  <c r="BV3069" i="15"/>
  <c r="BY3068" i="15"/>
  <c r="BX3068" i="15"/>
  <c r="BW3068" i="15"/>
  <c r="BV3068" i="15"/>
  <c r="BY3067" i="15"/>
  <c r="BX3067" i="15"/>
  <c r="BW3067" i="15"/>
  <c r="BV3067" i="15"/>
  <c r="BY3066" i="15"/>
  <c r="BX3066" i="15"/>
  <c r="BW3066" i="15"/>
  <c r="BV3066" i="15"/>
  <c r="BY3065" i="15"/>
  <c r="BX3065" i="15"/>
  <c r="BW3065" i="15"/>
  <c r="BV3065" i="15"/>
  <c r="BY3064" i="15"/>
  <c r="BX3064" i="15"/>
  <c r="BW3064" i="15"/>
  <c r="BV3064" i="15"/>
  <c r="BY3063" i="15"/>
  <c r="BX3063" i="15"/>
  <c r="BW3063" i="15"/>
  <c r="BV3063" i="15"/>
  <c r="BY3062" i="15"/>
  <c r="BX3062" i="15"/>
  <c r="BW3062" i="15"/>
  <c r="BV3062" i="15"/>
  <c r="BY3061" i="15"/>
  <c r="BX3061" i="15"/>
  <c r="BW3061" i="15"/>
  <c r="BV3061" i="15"/>
  <c r="BY3060" i="15"/>
  <c r="BX3060" i="15"/>
  <c r="BW3060" i="15"/>
  <c r="BV3060" i="15"/>
  <c r="BY3059" i="15"/>
  <c r="BX3059" i="15"/>
  <c r="BW3059" i="15"/>
  <c r="BV3059" i="15"/>
  <c r="BY3058" i="15"/>
  <c r="BX3058" i="15"/>
  <c r="BW3058" i="15"/>
  <c r="BV3058" i="15"/>
  <c r="BY3057" i="15"/>
  <c r="BX3057" i="15"/>
  <c r="BW3057" i="15"/>
  <c r="BV3057" i="15"/>
  <c r="BY3056" i="15"/>
  <c r="BX3056" i="15"/>
  <c r="BW3056" i="15"/>
  <c r="BV3056" i="15"/>
  <c r="BY3055" i="15"/>
  <c r="BX3055" i="15"/>
  <c r="BW3055" i="15"/>
  <c r="BV3055" i="15"/>
  <c r="BY3054" i="15"/>
  <c r="BX3054" i="15"/>
  <c r="BW3054" i="15"/>
  <c r="BV3054" i="15"/>
  <c r="BY3053" i="15"/>
  <c r="BX3053" i="15"/>
  <c r="BW3053" i="15"/>
  <c r="BV3053" i="15"/>
  <c r="BY3052" i="15"/>
  <c r="BX3052" i="15"/>
  <c r="BW3052" i="15"/>
  <c r="BV3052" i="15"/>
  <c r="BY3051" i="15"/>
  <c r="BX3051" i="15"/>
  <c r="BW3051" i="15"/>
  <c r="BV3051" i="15"/>
  <c r="BY3050" i="15"/>
  <c r="BX3050" i="15"/>
  <c r="BW3050" i="15"/>
  <c r="BV3050" i="15"/>
  <c r="BY3049" i="15"/>
  <c r="BX3049" i="15"/>
  <c r="BW3049" i="15"/>
  <c r="BV3049" i="15"/>
  <c r="BY3048" i="15"/>
  <c r="BX3048" i="15"/>
  <c r="BW3048" i="15"/>
  <c r="BV3048" i="15"/>
  <c r="BY3047" i="15"/>
  <c r="BX3047" i="15"/>
  <c r="BW3047" i="15"/>
  <c r="BV3047" i="15"/>
  <c r="BY3046" i="15"/>
  <c r="BX3046" i="15"/>
  <c r="BW3046" i="15"/>
  <c r="BV3046" i="15"/>
  <c r="BY3045" i="15"/>
  <c r="BX3045" i="15"/>
  <c r="BW3045" i="15"/>
  <c r="BV3045" i="15"/>
  <c r="BY3044" i="15"/>
  <c r="BX3044" i="15"/>
  <c r="BW3044" i="15"/>
  <c r="BV3044" i="15"/>
  <c r="BY3043" i="15"/>
  <c r="BX3043" i="15"/>
  <c r="BW3043" i="15"/>
  <c r="BV3043" i="15"/>
  <c r="BY3042" i="15"/>
  <c r="BX3042" i="15"/>
  <c r="BW3042" i="15"/>
  <c r="BV3042" i="15"/>
  <c r="BY3041" i="15"/>
  <c r="BX3041" i="15"/>
  <c r="BW3041" i="15"/>
  <c r="BV3041" i="15"/>
  <c r="BY3040" i="15"/>
  <c r="BX3040" i="15"/>
  <c r="BW3040" i="15"/>
  <c r="BV3040" i="15"/>
  <c r="BY3039" i="15"/>
  <c r="BX3039" i="15"/>
  <c r="BW3039" i="15"/>
  <c r="BV3039" i="15"/>
  <c r="BY3038" i="15"/>
  <c r="BX3038" i="15"/>
  <c r="BW3038" i="15"/>
  <c r="BV3038" i="15"/>
  <c r="BY3037" i="15"/>
  <c r="BX3037" i="15"/>
  <c r="BW3037" i="15"/>
  <c r="BV3037" i="15"/>
  <c r="BY3036" i="15"/>
  <c r="BX3036" i="15"/>
  <c r="BW3036" i="15"/>
  <c r="BV3036" i="15"/>
  <c r="BY3035" i="15"/>
  <c r="BX3035" i="15"/>
  <c r="BW3035" i="15"/>
  <c r="BV3035" i="15"/>
  <c r="BY3034" i="15"/>
  <c r="BX3034" i="15"/>
  <c r="BW3034" i="15"/>
  <c r="BV3034" i="15"/>
  <c r="BY3033" i="15"/>
  <c r="BX3033" i="15"/>
  <c r="BW3033" i="15"/>
  <c r="BV3033" i="15"/>
  <c r="BY3032" i="15"/>
  <c r="BX3032" i="15"/>
  <c r="BW3032" i="15"/>
  <c r="BV3032" i="15"/>
  <c r="BY3031" i="15"/>
  <c r="BX3031" i="15"/>
  <c r="BW3031" i="15"/>
  <c r="BV3031" i="15"/>
  <c r="BY3030" i="15"/>
  <c r="BX3030" i="15"/>
  <c r="BW3030" i="15"/>
  <c r="BV3030" i="15"/>
  <c r="BY3029" i="15"/>
  <c r="BX3029" i="15"/>
  <c r="BW3029" i="15"/>
  <c r="BV3029" i="15"/>
  <c r="BY3028" i="15"/>
  <c r="BX3028" i="15"/>
  <c r="BW3028" i="15"/>
  <c r="BV3028" i="15"/>
  <c r="BY3027" i="15"/>
  <c r="BX3027" i="15"/>
  <c r="BW3027" i="15"/>
  <c r="BV3027" i="15"/>
  <c r="BY3026" i="15"/>
  <c r="BX3026" i="15"/>
  <c r="BW3026" i="15"/>
  <c r="BV3026" i="15"/>
  <c r="BY3025" i="15"/>
  <c r="BX3025" i="15"/>
  <c r="BW3025" i="15"/>
  <c r="BV3025" i="15"/>
  <c r="BY3024" i="15"/>
  <c r="BX3024" i="15"/>
  <c r="BW3024" i="15"/>
  <c r="BV3024" i="15"/>
  <c r="BY3023" i="15"/>
  <c r="BX3023" i="15"/>
  <c r="BW3023" i="15"/>
  <c r="BV3023" i="15"/>
  <c r="BY3022" i="15"/>
  <c r="BX3022" i="15"/>
  <c r="BW3022" i="15"/>
  <c r="BV3022" i="15"/>
  <c r="BY3021" i="15"/>
  <c r="BX3021" i="15"/>
  <c r="BW3021" i="15"/>
  <c r="BV3021" i="15"/>
  <c r="BY3020" i="15"/>
  <c r="BX3020" i="15"/>
  <c r="BW3020" i="15"/>
  <c r="BV3020" i="15"/>
  <c r="BY3019" i="15"/>
  <c r="BX3019" i="15"/>
  <c r="BW3019" i="15"/>
  <c r="BV3019" i="15"/>
  <c r="BY3018" i="15"/>
  <c r="BX3018" i="15"/>
  <c r="BW3018" i="15"/>
  <c r="BV3018" i="15"/>
  <c r="BY3017" i="15"/>
  <c r="BX3017" i="15"/>
  <c r="BW3017" i="15"/>
  <c r="BV3017" i="15"/>
  <c r="BY3016" i="15"/>
  <c r="BX3016" i="15"/>
  <c r="BW3016" i="15"/>
  <c r="BV3016" i="15"/>
  <c r="BY3015" i="15"/>
  <c r="BX3015" i="15"/>
  <c r="BW3015" i="15"/>
  <c r="BV3015" i="15"/>
  <c r="BY3014" i="15"/>
  <c r="BX3014" i="15"/>
  <c r="BW3014" i="15"/>
  <c r="BV3014" i="15"/>
  <c r="BY3013" i="15"/>
  <c r="BX3013" i="15"/>
  <c r="BW3013" i="15"/>
  <c r="BV3013" i="15"/>
  <c r="BY3012" i="15"/>
  <c r="BX3012" i="15"/>
  <c r="BW3012" i="15"/>
  <c r="BV3012" i="15"/>
  <c r="BY3011" i="15"/>
  <c r="BX3011" i="15"/>
  <c r="BW3011" i="15"/>
  <c r="BV3011" i="15"/>
  <c r="BY3010" i="15"/>
  <c r="BX3010" i="15"/>
  <c r="BW3010" i="15"/>
  <c r="BV3010" i="15"/>
  <c r="BY3009" i="15"/>
  <c r="BX3009" i="15"/>
  <c r="BW3009" i="15"/>
  <c r="BV3009" i="15"/>
  <c r="BY3008" i="15"/>
  <c r="BX3008" i="15"/>
  <c r="BW3008" i="15"/>
  <c r="BV3008" i="15"/>
  <c r="BY3007" i="15"/>
  <c r="BX3007" i="15"/>
  <c r="BW3007" i="15"/>
  <c r="BV3007" i="15"/>
  <c r="BY3006" i="15"/>
  <c r="BX3006" i="15"/>
  <c r="BW3006" i="15"/>
  <c r="BV3006" i="15"/>
  <c r="BY3005" i="15"/>
  <c r="BX3005" i="15"/>
  <c r="BW3005" i="15"/>
  <c r="BV3005" i="15"/>
  <c r="BY3004" i="15"/>
  <c r="BX3004" i="15"/>
  <c r="BW3004" i="15"/>
  <c r="BV3004" i="15"/>
  <c r="BY3003" i="15"/>
  <c r="BX3003" i="15"/>
  <c r="BW3003" i="15"/>
  <c r="BV3003" i="15"/>
  <c r="BY3002" i="15"/>
  <c r="BX3002" i="15"/>
  <c r="BW3002" i="15"/>
  <c r="BV3002" i="15"/>
  <c r="BY3001" i="15"/>
  <c r="BX3001" i="15"/>
  <c r="BW3001" i="15"/>
  <c r="BV3001" i="15"/>
  <c r="BY3000" i="15"/>
  <c r="BX3000" i="15"/>
  <c r="BW3000" i="15"/>
  <c r="BV3000" i="15"/>
  <c r="BY2999" i="15"/>
  <c r="BX2999" i="15"/>
  <c r="BW2999" i="15"/>
  <c r="BV2999" i="15"/>
  <c r="BY2998" i="15"/>
  <c r="BX2998" i="15"/>
  <c r="BW2998" i="15"/>
  <c r="BV2998" i="15"/>
  <c r="BY2997" i="15"/>
  <c r="BX2997" i="15"/>
  <c r="BW2997" i="15"/>
  <c r="BV2997" i="15"/>
  <c r="BY2996" i="15"/>
  <c r="BX2996" i="15"/>
  <c r="BW2996" i="15"/>
  <c r="BV2996" i="15"/>
  <c r="BY2995" i="15"/>
  <c r="BX2995" i="15"/>
  <c r="BW2995" i="15"/>
  <c r="BV2995" i="15"/>
  <c r="BY2994" i="15"/>
  <c r="BX2994" i="15"/>
  <c r="BW2994" i="15"/>
  <c r="BV2994" i="15"/>
  <c r="BY2993" i="15"/>
  <c r="BX2993" i="15"/>
  <c r="BW2993" i="15"/>
  <c r="BV2993" i="15"/>
  <c r="BY2992" i="15"/>
  <c r="BX2992" i="15"/>
  <c r="BW2992" i="15"/>
  <c r="BV2992" i="15"/>
  <c r="BY2991" i="15"/>
  <c r="BX2991" i="15"/>
  <c r="BW2991" i="15"/>
  <c r="BV2991" i="15"/>
  <c r="BY2990" i="15"/>
  <c r="BX2990" i="15"/>
  <c r="BW2990" i="15"/>
  <c r="BV2990" i="15"/>
  <c r="BY2989" i="15"/>
  <c r="BX2989" i="15"/>
  <c r="BW2989" i="15"/>
  <c r="BV2989" i="15"/>
  <c r="BY2988" i="15"/>
  <c r="BX2988" i="15"/>
  <c r="BW2988" i="15"/>
  <c r="BV2988" i="15"/>
  <c r="BY2987" i="15"/>
  <c r="BX2987" i="15"/>
  <c r="BW2987" i="15"/>
  <c r="BV2987" i="15"/>
  <c r="BY2986" i="15"/>
  <c r="BX2986" i="15"/>
  <c r="BW2986" i="15"/>
  <c r="BV2986" i="15"/>
  <c r="BY2985" i="15"/>
  <c r="BX2985" i="15"/>
  <c r="BW2985" i="15"/>
  <c r="BV2985" i="15"/>
  <c r="BY2984" i="15"/>
  <c r="BX2984" i="15"/>
  <c r="BW2984" i="15"/>
  <c r="BV2984" i="15"/>
  <c r="BY2983" i="15"/>
  <c r="BX2983" i="15"/>
  <c r="BW2983" i="15"/>
  <c r="BV2983" i="15"/>
  <c r="BY2982" i="15"/>
  <c r="BX2982" i="15"/>
  <c r="BW2982" i="15"/>
  <c r="BV2982" i="15"/>
  <c r="BY2981" i="15"/>
  <c r="BX2981" i="15"/>
  <c r="BW2981" i="15"/>
  <c r="BV2981" i="15"/>
  <c r="BY2980" i="15"/>
  <c r="BX2980" i="15"/>
  <c r="BW2980" i="15"/>
  <c r="BV2980" i="15"/>
  <c r="BY2979" i="15"/>
  <c r="BX2979" i="15"/>
  <c r="BW2979" i="15"/>
  <c r="BV2979" i="15"/>
  <c r="BY2978" i="15"/>
  <c r="BX2978" i="15"/>
  <c r="BW2978" i="15"/>
  <c r="BV2978" i="15"/>
  <c r="BY2977" i="15"/>
  <c r="BX2977" i="15"/>
  <c r="BW2977" i="15"/>
  <c r="BV2977" i="15"/>
  <c r="BY2976" i="15"/>
  <c r="BX2976" i="15"/>
  <c r="BW2976" i="15"/>
  <c r="BV2976" i="15"/>
  <c r="BY2975" i="15"/>
  <c r="BX2975" i="15"/>
  <c r="BW2975" i="15"/>
  <c r="BV2975" i="15"/>
  <c r="BY2974" i="15"/>
  <c r="BX2974" i="15"/>
  <c r="BW2974" i="15"/>
  <c r="BV2974" i="15"/>
  <c r="BY2973" i="15"/>
  <c r="BX2973" i="15"/>
  <c r="BW2973" i="15"/>
  <c r="BV2973" i="15"/>
  <c r="BY2972" i="15"/>
  <c r="BX2972" i="15"/>
  <c r="BW2972" i="15"/>
  <c r="BV2972" i="15"/>
  <c r="BY2971" i="15"/>
  <c r="BX2971" i="15"/>
  <c r="BW2971" i="15"/>
  <c r="BV2971" i="15"/>
  <c r="BY2970" i="15"/>
  <c r="BX2970" i="15"/>
  <c r="BW2970" i="15"/>
  <c r="BV2970" i="15"/>
  <c r="BY2969" i="15"/>
  <c r="BX2969" i="15"/>
  <c r="BW2969" i="15"/>
  <c r="BV2969" i="15"/>
  <c r="BY2968" i="15"/>
  <c r="BX2968" i="15"/>
  <c r="BW2968" i="15"/>
  <c r="BV2968" i="15"/>
  <c r="BY2967" i="15"/>
  <c r="BX2967" i="15"/>
  <c r="BW2967" i="15"/>
  <c r="BV2967" i="15"/>
  <c r="BY2966" i="15"/>
  <c r="BX2966" i="15"/>
  <c r="BW2966" i="15"/>
  <c r="BV2966" i="15"/>
  <c r="BY2965" i="15"/>
  <c r="BX2965" i="15"/>
  <c r="BW2965" i="15"/>
  <c r="BV2965" i="15"/>
  <c r="BY2964" i="15"/>
  <c r="BX2964" i="15"/>
  <c r="BW2964" i="15"/>
  <c r="BV2964" i="15"/>
  <c r="BY2963" i="15"/>
  <c r="BX2963" i="15"/>
  <c r="BW2963" i="15"/>
  <c r="BV2963" i="15"/>
  <c r="BY2962" i="15"/>
  <c r="BX2962" i="15"/>
  <c r="BW2962" i="15"/>
  <c r="BV2962" i="15"/>
  <c r="BY2961" i="15"/>
  <c r="BX2961" i="15"/>
  <c r="BW2961" i="15"/>
  <c r="BV2961" i="15"/>
  <c r="BY2960" i="15"/>
  <c r="BX2960" i="15"/>
  <c r="BW2960" i="15"/>
  <c r="BV2960" i="15"/>
  <c r="BY2959" i="15"/>
  <c r="BX2959" i="15"/>
  <c r="BW2959" i="15"/>
  <c r="BV2959" i="15"/>
  <c r="BY2958" i="15"/>
  <c r="BX2958" i="15"/>
  <c r="BW2958" i="15"/>
  <c r="BV2958" i="15"/>
  <c r="BY2957" i="15"/>
  <c r="BX2957" i="15"/>
  <c r="BW2957" i="15"/>
  <c r="BV2957" i="15"/>
  <c r="BY2956" i="15"/>
  <c r="BX2956" i="15"/>
  <c r="BW2956" i="15"/>
  <c r="BV2956" i="15"/>
  <c r="BY2955" i="15"/>
  <c r="BX2955" i="15"/>
  <c r="BW2955" i="15"/>
  <c r="BV2955" i="15"/>
  <c r="BY2954" i="15"/>
  <c r="BX2954" i="15"/>
  <c r="BW2954" i="15"/>
  <c r="BY3078" i="16"/>
  <c r="BX3078" i="16"/>
  <c r="BW3078" i="16"/>
  <c r="BV3078" i="16"/>
  <c r="BY3077" i="16"/>
  <c r="BX3077" i="16"/>
  <c r="BW3077" i="16"/>
  <c r="BV3077" i="16"/>
  <c r="BY3076" i="16"/>
  <c r="BX3076" i="16"/>
  <c r="BW3076" i="16"/>
  <c r="BV3076" i="16"/>
  <c r="BY3075" i="16"/>
  <c r="BX3075" i="16"/>
  <c r="BW3075" i="16"/>
  <c r="BV3075" i="16"/>
  <c r="BY3074" i="16"/>
  <c r="BX3074" i="16"/>
  <c r="BW3074" i="16"/>
  <c r="BV3074" i="16"/>
  <c r="BY3073" i="16"/>
  <c r="BX3073" i="16"/>
  <c r="BW3073" i="16"/>
  <c r="BV3073" i="16"/>
  <c r="BY3072" i="16"/>
  <c r="BX3072" i="16"/>
  <c r="BW3072" i="16"/>
  <c r="BV3072" i="16"/>
  <c r="BY3071" i="16"/>
  <c r="BX3071" i="16"/>
  <c r="BW3071" i="16"/>
  <c r="BV3071" i="16"/>
  <c r="BY3070" i="16"/>
  <c r="BX3070" i="16"/>
  <c r="BW3070" i="16"/>
  <c r="BV3070" i="16"/>
  <c r="BY3069" i="16"/>
  <c r="BX3069" i="16"/>
  <c r="BW3069" i="16"/>
  <c r="BV3069" i="16"/>
  <c r="BY3068" i="16"/>
  <c r="BX3068" i="16"/>
  <c r="BW3068" i="16"/>
  <c r="BV3068" i="16"/>
  <c r="BY3067" i="16"/>
  <c r="BX3067" i="16"/>
  <c r="BW3067" i="16"/>
  <c r="BV3067" i="16"/>
  <c r="BY3066" i="16"/>
  <c r="BX3066" i="16"/>
  <c r="BW3066" i="16"/>
  <c r="BV3066" i="16"/>
  <c r="BY3065" i="16"/>
  <c r="BX3065" i="16"/>
  <c r="BW3065" i="16"/>
  <c r="BV3065" i="16"/>
  <c r="BY3064" i="16"/>
  <c r="BX3064" i="16"/>
  <c r="BW3064" i="16"/>
  <c r="BV3064" i="16"/>
  <c r="BY3063" i="16"/>
  <c r="BX3063" i="16"/>
  <c r="BW3063" i="16"/>
  <c r="BV3063" i="16"/>
  <c r="BY3062" i="16"/>
  <c r="BX3062" i="16"/>
  <c r="BW3062" i="16"/>
  <c r="BV3062" i="16"/>
  <c r="BY3061" i="16"/>
  <c r="BX3061" i="16"/>
  <c r="BW3061" i="16"/>
  <c r="BV3061" i="16"/>
  <c r="BY3060" i="16"/>
  <c r="BX3060" i="16"/>
  <c r="BW3060" i="16"/>
  <c r="BV3060" i="16"/>
  <c r="BY3059" i="16"/>
  <c r="BX3059" i="16"/>
  <c r="BW3059" i="16"/>
  <c r="BV3059" i="16"/>
  <c r="BY3058" i="16"/>
  <c r="BX3058" i="16"/>
  <c r="BW3058" i="16"/>
  <c r="BV3058" i="16"/>
  <c r="BY3057" i="16"/>
  <c r="BX3057" i="16"/>
  <c r="BW3057" i="16"/>
  <c r="BV3057" i="16"/>
  <c r="BY3056" i="16"/>
  <c r="BX3056" i="16"/>
  <c r="BW3056" i="16"/>
  <c r="BV3056" i="16"/>
  <c r="BY3055" i="16"/>
  <c r="BX3055" i="16"/>
  <c r="BW3055" i="16"/>
  <c r="BV3055" i="16"/>
  <c r="BY3054" i="16"/>
  <c r="BX3054" i="16"/>
  <c r="BW3054" i="16"/>
  <c r="BV3054" i="16"/>
  <c r="BY3053" i="16"/>
  <c r="BX3053" i="16"/>
  <c r="BW3053" i="16"/>
  <c r="BV3053" i="16"/>
  <c r="BY3052" i="16"/>
  <c r="BX3052" i="16"/>
  <c r="BW3052" i="16"/>
  <c r="BV3052" i="16"/>
  <c r="BY3051" i="16"/>
  <c r="BX3051" i="16"/>
  <c r="BW3051" i="16"/>
  <c r="BV3051" i="16"/>
  <c r="BY3050" i="16"/>
  <c r="BX3050" i="16"/>
  <c r="BW3050" i="16"/>
  <c r="BV3050" i="16"/>
  <c r="BY3049" i="16"/>
  <c r="BX3049" i="16"/>
  <c r="BW3049" i="16"/>
  <c r="BV3049" i="16"/>
  <c r="BY3048" i="16"/>
  <c r="BX3048" i="16"/>
  <c r="BW3048" i="16"/>
  <c r="BV3048" i="16"/>
  <c r="BY3047" i="16"/>
  <c r="BX3047" i="16"/>
  <c r="BW3047" i="16"/>
  <c r="BV3047" i="16"/>
  <c r="BY3046" i="16"/>
  <c r="BX3046" i="16"/>
  <c r="BW3046" i="16"/>
  <c r="BV3046" i="16"/>
  <c r="BY3045" i="16"/>
  <c r="BX3045" i="16"/>
  <c r="BW3045" i="16"/>
  <c r="BV3045" i="16"/>
  <c r="BY3044" i="16"/>
  <c r="BX3044" i="16"/>
  <c r="BW3044" i="16"/>
  <c r="BV3044" i="16"/>
  <c r="BY3043" i="16"/>
  <c r="BX3043" i="16"/>
  <c r="BW3043" i="16"/>
  <c r="BV3043" i="16"/>
  <c r="BY3042" i="16"/>
  <c r="BX3042" i="16"/>
  <c r="BW3042" i="16"/>
  <c r="BV3042" i="16"/>
  <c r="BY3041" i="16"/>
  <c r="BX3041" i="16"/>
  <c r="BW3041" i="16"/>
  <c r="BV3041" i="16"/>
  <c r="BY3040" i="16"/>
  <c r="BX3040" i="16"/>
  <c r="BW3040" i="16"/>
  <c r="BV3040" i="16"/>
  <c r="BY3039" i="16"/>
  <c r="BX3039" i="16"/>
  <c r="BW3039" i="16"/>
  <c r="BV3039" i="16"/>
  <c r="BY3038" i="16"/>
  <c r="BX3038" i="16"/>
  <c r="BW3038" i="16"/>
  <c r="BV3038" i="16"/>
  <c r="BY3037" i="16"/>
  <c r="BX3037" i="16"/>
  <c r="BW3037" i="16"/>
  <c r="BV3037" i="16"/>
  <c r="BY3036" i="16"/>
  <c r="BX3036" i="16"/>
  <c r="BW3036" i="16"/>
  <c r="BV3036" i="16"/>
  <c r="BY3035" i="16"/>
  <c r="BX3035" i="16"/>
  <c r="BW3035" i="16"/>
  <c r="BV3035" i="16"/>
  <c r="BY3034" i="16"/>
  <c r="BX3034" i="16"/>
  <c r="BW3034" i="16"/>
  <c r="BV3034" i="16"/>
  <c r="BY3033" i="16"/>
  <c r="BX3033" i="16"/>
  <c r="BW3033" i="16"/>
  <c r="BV3033" i="16"/>
  <c r="BY3032" i="16"/>
  <c r="BX3032" i="16"/>
  <c r="BW3032" i="16"/>
  <c r="BV3032" i="16"/>
  <c r="BY3031" i="16"/>
  <c r="BX3031" i="16"/>
  <c r="BW3031" i="16"/>
  <c r="BV3031" i="16"/>
  <c r="BY3030" i="16"/>
  <c r="BX3030" i="16"/>
  <c r="BW3030" i="16"/>
  <c r="BV3030" i="16"/>
  <c r="BY3029" i="16"/>
  <c r="BX3029" i="16"/>
  <c r="BW3029" i="16"/>
  <c r="BV3029" i="16"/>
  <c r="BY3028" i="16"/>
  <c r="BX3028" i="16"/>
  <c r="BW3028" i="16"/>
  <c r="BV3028" i="16"/>
  <c r="BY3027" i="16"/>
  <c r="BX3027" i="16"/>
  <c r="BW3027" i="16"/>
  <c r="BV3027" i="16"/>
  <c r="BY3026" i="16"/>
  <c r="BX3026" i="16"/>
  <c r="BW3026" i="16"/>
  <c r="BV3026" i="16"/>
  <c r="BY3025" i="16"/>
  <c r="BX3025" i="16"/>
  <c r="BW3025" i="16"/>
  <c r="BV3025" i="16"/>
  <c r="BY3024" i="16"/>
  <c r="BX3024" i="16"/>
  <c r="BW3024" i="16"/>
  <c r="BV3024" i="16"/>
  <c r="BY3023" i="16"/>
  <c r="BX3023" i="16"/>
  <c r="BW3023" i="16"/>
  <c r="BV3023" i="16"/>
  <c r="BY3022" i="16"/>
  <c r="BX3022" i="16"/>
  <c r="BW3022" i="16"/>
  <c r="BV3022" i="16"/>
  <c r="BY3021" i="16"/>
  <c r="BX3021" i="16"/>
  <c r="BW3021" i="16"/>
  <c r="BV3021" i="16"/>
  <c r="BY3020" i="16"/>
  <c r="BX3020" i="16"/>
  <c r="BW3020" i="16"/>
  <c r="BV3020" i="16"/>
  <c r="BY3019" i="16"/>
  <c r="BX3019" i="16"/>
  <c r="BW3019" i="16"/>
  <c r="BV3019" i="16"/>
  <c r="BY3018" i="16"/>
  <c r="BX3018" i="16"/>
  <c r="BW3018" i="16"/>
  <c r="BV3018" i="16"/>
  <c r="BY3017" i="16"/>
  <c r="BX3017" i="16"/>
  <c r="BW3017" i="16"/>
  <c r="BV3017" i="16"/>
  <c r="BY3016" i="16"/>
  <c r="BX3016" i="16"/>
  <c r="BW3016" i="16"/>
  <c r="BV3016" i="16"/>
  <c r="BY3015" i="16"/>
  <c r="BX3015" i="16"/>
  <c r="BW3015" i="16"/>
  <c r="BV3015" i="16"/>
  <c r="BY3014" i="16"/>
  <c r="BX3014" i="16"/>
  <c r="BW3014" i="16"/>
  <c r="BV3014" i="16"/>
  <c r="BY3013" i="16"/>
  <c r="BX3013" i="16"/>
  <c r="BW3013" i="16"/>
  <c r="BV3013" i="16"/>
  <c r="BY3012" i="16"/>
  <c r="BX3012" i="16"/>
  <c r="BW3012" i="16"/>
  <c r="BV3012" i="16"/>
  <c r="BY3011" i="16"/>
  <c r="BX3011" i="16"/>
  <c r="BW3011" i="16"/>
  <c r="BV3011" i="16"/>
  <c r="BY3010" i="16"/>
  <c r="BX3010" i="16"/>
  <c r="BW3010" i="16"/>
  <c r="BV3010" i="16"/>
  <c r="BY3009" i="16"/>
  <c r="BX3009" i="16"/>
  <c r="BW3009" i="16"/>
  <c r="BV3009" i="16"/>
  <c r="BY3008" i="16"/>
  <c r="BX3008" i="16"/>
  <c r="BW3008" i="16"/>
  <c r="BV3008" i="16"/>
  <c r="BY3007" i="16"/>
  <c r="BX3007" i="16"/>
  <c r="BW3007" i="16"/>
  <c r="BV3007" i="16"/>
  <c r="BY3006" i="16"/>
  <c r="BX3006" i="16"/>
  <c r="BW3006" i="16"/>
  <c r="BV3006" i="16"/>
  <c r="BY3005" i="16"/>
  <c r="BX3005" i="16"/>
  <c r="BW3005" i="16"/>
  <c r="BV3005" i="16"/>
  <c r="BY3004" i="16"/>
  <c r="BX3004" i="16"/>
  <c r="BW3004" i="16"/>
  <c r="BV3004" i="16"/>
  <c r="BY3003" i="16"/>
  <c r="BX3003" i="16"/>
  <c r="BW3003" i="16"/>
  <c r="BV3003" i="16"/>
  <c r="BY3002" i="16"/>
  <c r="BX3002" i="16"/>
  <c r="BW3002" i="16"/>
  <c r="BV3002" i="16"/>
  <c r="BY3001" i="16"/>
  <c r="BX3001" i="16"/>
  <c r="BW3001" i="16"/>
  <c r="BV3001" i="16"/>
  <c r="BY3000" i="16"/>
  <c r="BX3000" i="16"/>
  <c r="BW3000" i="16"/>
  <c r="BV3000" i="16"/>
  <c r="BY2999" i="16"/>
  <c r="BX2999" i="16"/>
  <c r="BW2999" i="16"/>
  <c r="BV2999" i="16"/>
  <c r="BY2998" i="16"/>
  <c r="BX2998" i="16"/>
  <c r="BW2998" i="16"/>
  <c r="BV2998" i="16"/>
  <c r="BY2997" i="16"/>
  <c r="BX2997" i="16"/>
  <c r="BW2997" i="16"/>
  <c r="BV2997" i="16"/>
  <c r="BY2996" i="16"/>
  <c r="BX2996" i="16"/>
  <c r="BW2996" i="16"/>
  <c r="BV2996" i="16"/>
  <c r="BY2995" i="16"/>
  <c r="BX2995" i="16"/>
  <c r="BW2995" i="16"/>
  <c r="BV2995" i="16"/>
  <c r="BY2994" i="16"/>
  <c r="BX2994" i="16"/>
  <c r="BW2994" i="16"/>
  <c r="BV2994" i="16"/>
  <c r="BY2993" i="16"/>
  <c r="BX2993" i="16"/>
  <c r="BW2993" i="16"/>
  <c r="BV2993" i="16"/>
  <c r="BY2992" i="16"/>
  <c r="BX2992" i="16"/>
  <c r="BW2992" i="16"/>
  <c r="BV2992" i="16"/>
  <c r="BY2991" i="16"/>
  <c r="BX2991" i="16"/>
  <c r="BW2991" i="16"/>
  <c r="BV2991" i="16"/>
  <c r="BY2990" i="16"/>
  <c r="BX2990" i="16"/>
  <c r="BW2990" i="16"/>
  <c r="BV2990" i="16"/>
  <c r="BY2989" i="16"/>
  <c r="BX2989" i="16"/>
  <c r="BW2989" i="16"/>
  <c r="BV2989" i="16"/>
  <c r="BY2988" i="16"/>
  <c r="BX2988" i="16"/>
  <c r="BW2988" i="16"/>
  <c r="BV2988" i="16"/>
  <c r="BY2987" i="16"/>
  <c r="BX2987" i="16"/>
  <c r="BW2987" i="16"/>
  <c r="BV2987" i="16"/>
  <c r="BY2986" i="16"/>
  <c r="BX2986" i="16"/>
  <c r="BW2986" i="16"/>
  <c r="BV2986" i="16"/>
  <c r="BY2985" i="16"/>
  <c r="BX2985" i="16"/>
  <c r="BW2985" i="16"/>
  <c r="BV2985" i="16"/>
  <c r="BY2984" i="16"/>
  <c r="BX2984" i="16"/>
  <c r="BW2984" i="16"/>
  <c r="BV2984" i="16"/>
  <c r="BY2983" i="16"/>
  <c r="BX2983" i="16"/>
  <c r="BW2983" i="16"/>
  <c r="BV2983" i="16"/>
  <c r="BY2982" i="16"/>
  <c r="BX2982" i="16"/>
  <c r="BW2982" i="16"/>
  <c r="BV2982" i="16"/>
  <c r="BY2981" i="16"/>
  <c r="BX2981" i="16"/>
  <c r="BW2981" i="16"/>
  <c r="BV2981" i="16"/>
  <c r="BY2980" i="16"/>
  <c r="BX2980" i="16"/>
  <c r="BW2980" i="16"/>
  <c r="BV2980" i="16"/>
  <c r="BY2979" i="16"/>
  <c r="BX2979" i="16"/>
  <c r="BW2979" i="16"/>
  <c r="BV2979" i="16"/>
  <c r="BY2978" i="16"/>
  <c r="BX2978" i="16"/>
  <c r="BW2978" i="16"/>
  <c r="BV2978" i="16"/>
  <c r="BY2977" i="16"/>
  <c r="BX2977" i="16"/>
  <c r="BW2977" i="16"/>
  <c r="BV2977" i="16"/>
  <c r="BY2976" i="16"/>
  <c r="BX2976" i="16"/>
  <c r="BW2976" i="16"/>
  <c r="BV2976" i="16"/>
  <c r="BY2975" i="16"/>
  <c r="BX2975" i="16"/>
  <c r="BW2975" i="16"/>
  <c r="BV2975" i="16"/>
  <c r="BY2974" i="16"/>
  <c r="BX2974" i="16"/>
  <c r="BW2974" i="16"/>
  <c r="BV2974" i="16"/>
  <c r="BY2973" i="16"/>
  <c r="BX2973" i="16"/>
  <c r="BW2973" i="16"/>
  <c r="BV2973" i="16"/>
  <c r="BY2972" i="16"/>
  <c r="BX2972" i="16"/>
  <c r="BW2972" i="16"/>
  <c r="BV2972" i="16"/>
  <c r="BY2971" i="16"/>
  <c r="BX2971" i="16"/>
  <c r="BW2971" i="16"/>
  <c r="BV2971" i="16"/>
  <c r="BY2970" i="16"/>
  <c r="BX2970" i="16"/>
  <c r="BW2970" i="16"/>
  <c r="BV2970" i="16"/>
  <c r="BY2969" i="16"/>
  <c r="BX2969" i="16"/>
  <c r="BW2969" i="16"/>
  <c r="BV2969" i="16"/>
  <c r="BY2968" i="16"/>
  <c r="BX2968" i="16"/>
  <c r="BW2968" i="16"/>
  <c r="BV2968" i="16"/>
  <c r="BY2967" i="16"/>
  <c r="BX2967" i="16"/>
  <c r="BW2967" i="16"/>
  <c r="BV2967" i="16"/>
  <c r="BY2966" i="16"/>
  <c r="BX2966" i="16"/>
  <c r="BW2966" i="16"/>
  <c r="BV2966" i="16"/>
  <c r="BY2965" i="16"/>
  <c r="BX2965" i="16"/>
  <c r="BW2965" i="16"/>
  <c r="BV2965" i="16"/>
  <c r="BY2964" i="16"/>
  <c r="BX2964" i="16"/>
  <c r="BW2964" i="16"/>
  <c r="BV2964" i="16"/>
  <c r="BY2963" i="16"/>
  <c r="BX2963" i="16"/>
  <c r="BW2963" i="16"/>
  <c r="BV2963" i="16"/>
  <c r="BY2962" i="16"/>
  <c r="BX2962" i="16"/>
  <c r="BW2962" i="16"/>
  <c r="BV2962" i="16"/>
  <c r="BY2961" i="16"/>
  <c r="BX2961" i="16"/>
  <c r="BW2961" i="16"/>
  <c r="BV2961" i="16"/>
  <c r="BY2960" i="16"/>
  <c r="BX2960" i="16"/>
  <c r="BW2960" i="16"/>
  <c r="BV2960" i="16"/>
  <c r="BY2959" i="16"/>
  <c r="BX2959" i="16"/>
  <c r="BW2959" i="16"/>
  <c r="BV2959" i="16"/>
  <c r="BY2958" i="16"/>
  <c r="BX2958" i="16"/>
  <c r="BW2958" i="16"/>
  <c r="CD3048" i="2"/>
  <c r="CC3048" i="2"/>
  <c r="CD3047" i="2"/>
  <c r="CC3047" i="2"/>
  <c r="CC3046" i="2"/>
  <c r="CD3045" i="2"/>
  <c r="CC3045" i="2"/>
  <c r="CD3044" i="2"/>
  <c r="CC3044" i="2"/>
  <c r="CD3043" i="2"/>
  <c r="CC3043" i="2"/>
  <c r="CD3042" i="2"/>
  <c r="CC3042" i="2"/>
  <c r="CD3041" i="2"/>
  <c r="CC3041" i="2"/>
  <c r="CD3040" i="2"/>
  <c r="CC3040" i="2"/>
  <c r="CD3039" i="2"/>
  <c r="CC3039" i="2"/>
  <c r="CD3038" i="2"/>
  <c r="CC3038" i="2"/>
  <c r="CC3037" i="2"/>
  <c r="CD3036" i="2"/>
  <c r="CC3036" i="2"/>
  <c r="CD3035" i="2"/>
  <c r="CC3035" i="2"/>
  <c r="CD3034" i="2"/>
  <c r="CC3034" i="2"/>
  <c r="CD3033" i="2"/>
  <c r="CC3033" i="2"/>
  <c r="CD3032" i="2"/>
  <c r="CC3032" i="2"/>
  <c r="CD3031" i="2"/>
  <c r="CC3031" i="2"/>
  <c r="CD3030" i="2"/>
  <c r="CC3030" i="2"/>
  <c r="CD3029" i="2"/>
  <c r="CC3029" i="2"/>
  <c r="CD3028" i="2"/>
  <c r="CC3028" i="2"/>
  <c r="CD3026" i="2"/>
  <c r="CC3026" i="2"/>
  <c r="CD3025" i="2"/>
  <c r="CC3025" i="2"/>
  <c r="CD3024" i="2"/>
  <c r="CC3024" i="2"/>
  <c r="CD3023" i="2"/>
  <c r="CC3023" i="2"/>
  <c r="CD3022" i="2"/>
  <c r="CC3022" i="2"/>
  <c r="CD3021" i="2"/>
  <c r="CC3021" i="2"/>
  <c r="CD3020" i="2"/>
  <c r="CC3020" i="2"/>
  <c r="CD3019" i="2"/>
  <c r="CC3019" i="2"/>
  <c r="CD3018" i="2"/>
  <c r="CC3018" i="2"/>
  <c r="CD3017" i="2"/>
  <c r="CC3017" i="2"/>
  <c r="CD3016" i="2"/>
  <c r="CC3016" i="2"/>
  <c r="CD3015" i="2"/>
  <c r="CC3015" i="2"/>
  <c r="CD3014" i="2"/>
  <c r="CC3014" i="2"/>
  <c r="CD3013" i="2"/>
  <c r="CC3013" i="2"/>
  <c r="CC3012" i="2"/>
  <c r="CC3011" i="2"/>
  <c r="CD3010" i="2"/>
  <c r="CC3010" i="2"/>
  <c r="CD3009" i="2"/>
  <c r="CC3009" i="2"/>
  <c r="CD3008" i="2"/>
  <c r="CC3008" i="2"/>
  <c r="CD3007" i="2"/>
  <c r="CC3007" i="2"/>
  <c r="CD3006" i="2"/>
  <c r="CC3006" i="2"/>
  <c r="CD3005" i="2"/>
  <c r="CC3005" i="2"/>
  <c r="CD3003" i="2"/>
  <c r="CC3003" i="2"/>
  <c r="CD3002" i="2"/>
  <c r="CC3002" i="2"/>
  <c r="CD3001" i="2"/>
  <c r="CC3001" i="2"/>
  <c r="CC3000" i="2"/>
  <c r="CD2999" i="2"/>
  <c r="CC2999" i="2"/>
  <c r="CD2998" i="2"/>
  <c r="CC2998" i="2"/>
  <c r="CD2997" i="2"/>
  <c r="CC2997" i="2"/>
  <c r="CD2996" i="2"/>
  <c r="CC2996" i="2"/>
  <c r="CD2995" i="2"/>
  <c r="CC2995" i="2"/>
  <c r="CD2994" i="2"/>
  <c r="CC2994" i="2"/>
  <c r="CD2993" i="2"/>
  <c r="CC2993" i="2"/>
  <c r="CD2992" i="2"/>
  <c r="CC2992" i="2"/>
  <c r="CD2991" i="2"/>
  <c r="CC2991" i="2"/>
  <c r="CD2990" i="2"/>
  <c r="CC2990" i="2"/>
  <c r="CD2989" i="2"/>
  <c r="CC2989" i="2"/>
  <c r="CD2988" i="2"/>
  <c r="CC2988" i="2"/>
  <c r="CD2987" i="2"/>
  <c r="CC2987" i="2"/>
  <c r="CD2986" i="2"/>
  <c r="CC2986" i="2"/>
  <c r="CD2985" i="2"/>
  <c r="CC2985" i="2"/>
  <c r="CD2984" i="2"/>
  <c r="CC2984" i="2"/>
  <c r="CD2983" i="2"/>
  <c r="CC2983" i="2"/>
  <c r="CD2982" i="2"/>
  <c r="CC2982" i="2"/>
  <c r="CD2981" i="2"/>
  <c r="CC2981" i="2"/>
  <c r="CD2980" i="2"/>
  <c r="CC2980" i="2"/>
  <c r="CD2979" i="2"/>
  <c r="CC2979" i="2"/>
  <c r="CD2978" i="2"/>
  <c r="CC2978" i="2"/>
  <c r="CD2977" i="2"/>
  <c r="CC2977" i="2"/>
  <c r="CD2975" i="2"/>
  <c r="CC2975" i="2"/>
  <c r="CD2976" i="2"/>
  <c r="CC2976" i="2"/>
  <c r="CC2974" i="2"/>
  <c r="CD2973" i="2"/>
  <c r="CC2973" i="2"/>
  <c r="CD2972" i="2"/>
  <c r="CC2972" i="2"/>
  <c r="CC2969" i="2"/>
  <c r="CD2968" i="2"/>
  <c r="CC2968" i="2"/>
  <c r="CD2967" i="2"/>
  <c r="CC2967" i="2"/>
  <c r="CD2966" i="2"/>
  <c r="CC2966" i="2"/>
  <c r="CD2965" i="2"/>
  <c r="CC2965" i="2"/>
  <c r="CD2964" i="2"/>
  <c r="CC2964" i="2"/>
  <c r="CD2963" i="2"/>
  <c r="CC2963" i="2"/>
  <c r="CD2962" i="2"/>
  <c r="CC2962" i="2"/>
  <c r="CD2961" i="2"/>
  <c r="CC2961" i="2"/>
  <c r="CD2960" i="2"/>
  <c r="CC2960" i="2"/>
  <c r="CD2959" i="2"/>
  <c r="CC2959" i="2"/>
  <c r="CD2958" i="2"/>
  <c r="CC2958" i="2"/>
  <c r="CD2955" i="2"/>
  <c r="CC2955" i="2"/>
  <c r="CD2954" i="2"/>
  <c r="CC2954" i="2"/>
  <c r="CD2953" i="2"/>
  <c r="CC2953" i="2"/>
  <c r="CD2952" i="2"/>
  <c r="CC2952" i="2"/>
  <c r="CD2951" i="2"/>
  <c r="CC2951" i="2"/>
  <c r="CD2950" i="2"/>
  <c r="CC2950" i="2"/>
  <c r="CD2949" i="2"/>
  <c r="CC2949" i="2"/>
  <c r="CD2947" i="2"/>
  <c r="CC2947" i="2"/>
  <c r="CD2946" i="2"/>
  <c r="CC2946" i="2"/>
  <c r="CD2945" i="2"/>
  <c r="CC2945" i="2"/>
  <c r="CD2944" i="2"/>
  <c r="CC2944" i="2"/>
  <c r="CD2943" i="2"/>
  <c r="CC2943" i="2"/>
  <c r="CD2942" i="2"/>
  <c r="CC2942" i="2"/>
  <c r="CD2941" i="2"/>
  <c r="CC2941" i="2"/>
  <c r="CD2940" i="2"/>
  <c r="CC2940" i="2"/>
  <c r="CD2939" i="2"/>
  <c r="CC2939" i="2"/>
  <c r="CD2938" i="2"/>
  <c r="CC2938" i="2"/>
  <c r="CD2936" i="2"/>
  <c r="CC2936" i="2"/>
  <c r="CD2935" i="2"/>
  <c r="CC2935" i="2"/>
  <c r="CD2934" i="2"/>
  <c r="CC2934" i="2"/>
  <c r="CD2933" i="2"/>
  <c r="CC2933" i="2"/>
  <c r="CD2932" i="2"/>
  <c r="CC2932" i="2"/>
  <c r="CD2931" i="2"/>
  <c r="CC2931" i="2"/>
  <c r="CD2930" i="2"/>
  <c r="CC2930" i="2"/>
  <c r="CC2929" i="2"/>
  <c r="CD2928" i="2"/>
  <c r="CC2928" i="2"/>
  <c r="BV2928" i="14"/>
  <c r="BV2928" i="13"/>
  <c r="BV2954" i="15"/>
  <c r="BV2958" i="16"/>
  <c r="CE3013" i="2"/>
  <c r="CE3012" i="2"/>
  <c r="CE3010" i="2"/>
  <c r="CE3009" i="2"/>
  <c r="CE3006" i="2"/>
  <c r="CE3004" i="2"/>
  <c r="CE3000" i="2"/>
  <c r="CE2998" i="2"/>
  <c r="CE2997" i="2"/>
  <c r="CE2988" i="2"/>
  <c r="CE2986" i="2"/>
  <c r="CE2977" i="2"/>
  <c r="CE2975" i="2"/>
  <c r="CE2964" i="2"/>
  <c r="CE2962" i="2"/>
  <c r="CE2953" i="2"/>
  <c r="CE2952" i="2"/>
  <c r="CE2950" i="2"/>
  <c r="CE2940" i="2"/>
  <c r="CE2938" i="2"/>
  <c r="CE2929" i="2"/>
  <c r="CE2928" i="2"/>
  <c r="E54" i="1"/>
  <c r="F54" i="1"/>
  <c r="D54" i="1"/>
  <c r="CM54" i="1" s="1"/>
  <c r="B54" i="1"/>
  <c r="BD1835" i="2"/>
  <c r="BD2295" i="2"/>
  <c r="BD2333" i="2"/>
  <c r="BD2526" i="2"/>
  <c r="BD70" i="2"/>
  <c r="BD1816" i="2"/>
  <c r="BA350" i="2"/>
  <c r="BD350" i="2"/>
  <c r="BD2126" i="2"/>
  <c r="BZ1" i="1"/>
  <c r="BZ2" i="1"/>
  <c r="BX2" i="1"/>
  <c r="BV2" i="1"/>
  <c r="BT2" i="1"/>
  <c r="BX1" i="1"/>
  <c r="BV1" i="1"/>
  <c r="BT1" i="1"/>
  <c r="AI8" i="14"/>
  <c r="AH8" i="14"/>
  <c r="AG8" i="14"/>
  <c r="AF8" i="14"/>
  <c r="AE8" i="14"/>
  <c r="AI7" i="14"/>
  <c r="AH7" i="14"/>
  <c r="AG7" i="14"/>
  <c r="AF7" i="14"/>
  <c r="AE7" i="14"/>
  <c r="AI6" i="14"/>
  <c r="AH6" i="14"/>
  <c r="AG6" i="14"/>
  <c r="AF6" i="14"/>
  <c r="AE6" i="14"/>
  <c r="AI5" i="14"/>
  <c r="AH5" i="14"/>
  <c r="AG5" i="14"/>
  <c r="AF5" i="14"/>
  <c r="AE5" i="14"/>
  <c r="AI4" i="14"/>
  <c r="AH4" i="14"/>
  <c r="AG4" i="14"/>
  <c r="AE4" i="14"/>
  <c r="AI3" i="14"/>
  <c r="AH3" i="14"/>
  <c r="AG3" i="14"/>
  <c r="AF3" i="14"/>
  <c r="AE3" i="14"/>
  <c r="AI1" i="14"/>
  <c r="AH1" i="14"/>
  <c r="AG1" i="14"/>
  <c r="AF1" i="14"/>
  <c r="AE1" i="14"/>
  <c r="CJ3159" i="2"/>
  <c r="CF1161" i="2"/>
  <c r="CF3061" i="2"/>
  <c r="CI3102" i="2"/>
  <c r="CI267" i="2"/>
  <c r="CJ2910" i="2"/>
  <c r="CJ2879" i="2"/>
  <c r="CI2879" i="2" s="1"/>
  <c r="CJ581" i="2"/>
  <c r="CJ420" i="2"/>
  <c r="BT420" i="2"/>
  <c r="CU12" i="1" s="1"/>
  <c r="BU420" i="2"/>
  <c r="CF333" i="2"/>
  <c r="CA1577" i="3"/>
  <c r="CF1462" i="2"/>
  <c r="BU3102" i="2"/>
  <c r="BT3102" i="2"/>
  <c r="CU50" i="1" s="1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1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4" i="2"/>
  <c r="F2765" i="2"/>
  <c r="F2766" i="2"/>
  <c r="F2763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9" i="2"/>
  <c r="F2900" i="2"/>
  <c r="F2901" i="2"/>
  <c r="F2902" i="2"/>
  <c r="F2903" i="2"/>
  <c r="F2904" i="2"/>
  <c r="F2905" i="2"/>
  <c r="F2906" i="2"/>
  <c r="F2907" i="2"/>
  <c r="F2908" i="2"/>
  <c r="F2909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BH114" i="2"/>
  <c r="BG114" i="2"/>
  <c r="CF130" i="2"/>
  <c r="CD688" i="3"/>
  <c r="F642" i="3"/>
  <c r="F610" i="3"/>
  <c r="F522" i="3"/>
  <c r="F474" i="3"/>
  <c r="F473" i="3"/>
  <c r="F460" i="3"/>
  <c r="F419" i="3"/>
  <c r="F365" i="3"/>
  <c r="F324" i="3"/>
  <c r="F312" i="3"/>
  <c r="F285" i="3"/>
  <c r="F189" i="3"/>
  <c r="F542" i="3"/>
  <c r="F412" i="3"/>
  <c r="CF1870" i="2"/>
  <c r="L53" i="16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R2" i="1"/>
  <c r="BR1" i="1"/>
  <c r="BP2" i="1"/>
  <c r="BP1" i="1"/>
  <c r="BN2" i="1"/>
  <c r="BN1" i="1"/>
  <c r="BL2" i="1"/>
  <c r="BL1" i="1"/>
  <c r="BJ2" i="1"/>
  <c r="BJ1" i="1"/>
  <c r="AD1" i="14"/>
  <c r="AA1" i="14"/>
  <c r="AD8" i="14"/>
  <c r="AD7" i="14"/>
  <c r="AD6" i="14"/>
  <c r="AD5" i="14"/>
  <c r="AD4" i="14"/>
  <c r="AD3" i="14"/>
  <c r="AA8" i="14"/>
  <c r="AA7" i="14"/>
  <c r="AA6" i="14"/>
  <c r="AA5" i="14"/>
  <c r="AA4" i="14"/>
  <c r="AA3" i="14"/>
  <c r="AB3" i="14"/>
  <c r="AC8" i="14"/>
  <c r="AC7" i="14"/>
  <c r="AC6" i="14"/>
  <c r="AC5" i="14"/>
  <c r="AC4" i="14"/>
  <c r="AC3" i="14"/>
  <c r="AC1" i="14"/>
  <c r="AB8" i="14"/>
  <c r="AB7" i="14"/>
  <c r="AB6" i="14"/>
  <c r="AB5" i="14"/>
  <c r="AB4" i="14"/>
  <c r="AB1" i="14"/>
  <c r="L1" i="1"/>
  <c r="N1" i="1"/>
  <c r="P1" i="1"/>
  <c r="R1" i="1"/>
  <c r="CN1" i="1" s="1"/>
  <c r="T1" i="1"/>
  <c r="CO1" i="1" s="1"/>
  <c r="V1" i="1"/>
  <c r="CQ1" i="1" s="1"/>
  <c r="X1" i="1"/>
  <c r="CP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L2" i="1"/>
  <c r="G2" i="1" s="1"/>
  <c r="N2" i="1"/>
  <c r="H2" i="1" s="1"/>
  <c r="P2" i="1"/>
  <c r="I2" i="1" s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CK3" i="1"/>
  <c r="CM3" i="1"/>
  <c r="CW3" i="1"/>
  <c r="CK4" i="1"/>
  <c r="CM4" i="1"/>
  <c r="CU4" i="1"/>
  <c r="CW4" i="1"/>
  <c r="CK5" i="1"/>
  <c r="CM5" i="1"/>
  <c r="BT130" i="2"/>
  <c r="CU5" i="1" s="1"/>
  <c r="CW5" i="1"/>
  <c r="CK6" i="1"/>
  <c r="CM6" i="1"/>
  <c r="BT207" i="2"/>
  <c r="CU6" i="1" s="1"/>
  <c r="CW6" i="1"/>
  <c r="CK7" i="1"/>
  <c r="CM7" i="1"/>
  <c r="BT267" i="2"/>
  <c r="CU7" i="1" s="1"/>
  <c r="CW7" i="1"/>
  <c r="CK8" i="1"/>
  <c r="CM8" i="1"/>
  <c r="CU8" i="1"/>
  <c r="CW8" i="1"/>
  <c r="CK9" i="1"/>
  <c r="CM9" i="1"/>
  <c r="CU9" i="1"/>
  <c r="CW9" i="1"/>
  <c r="CK10" i="1"/>
  <c r="CM10" i="1"/>
  <c r="CU10" i="1"/>
  <c r="CW10" i="1"/>
  <c r="CK11" i="1"/>
  <c r="CM11" i="1"/>
  <c r="CU11" i="1"/>
  <c r="CW11" i="1"/>
  <c r="CK12" i="1"/>
  <c r="CM12" i="1"/>
  <c r="CW12" i="1"/>
  <c r="CK13" i="1"/>
  <c r="CM13" i="1"/>
  <c r="CU13" i="1"/>
  <c r="CW13" i="1"/>
  <c r="CK14" i="1"/>
  <c r="CM14" i="1"/>
  <c r="BT587" i="2"/>
  <c r="CU14" i="1" s="1"/>
  <c r="CW14" i="1"/>
  <c r="CK15" i="1"/>
  <c r="CM15" i="1"/>
  <c r="CU15" i="1"/>
  <c r="CW15" i="1"/>
  <c r="CK16" i="1"/>
  <c r="CM16" i="1"/>
  <c r="CU16" i="1"/>
  <c r="CW16" i="1"/>
  <c r="CK17" i="1"/>
  <c r="CM17" i="1"/>
  <c r="CU17" i="1"/>
  <c r="CW17" i="1"/>
  <c r="CK18" i="1"/>
  <c r="CM18" i="1"/>
  <c r="BT932" i="2"/>
  <c r="CU18" i="1" s="1"/>
  <c r="CW18" i="1"/>
  <c r="CK19" i="1"/>
  <c r="CM19" i="1"/>
  <c r="CU19" i="1"/>
  <c r="CW19" i="1"/>
  <c r="CK20" i="1"/>
  <c r="CM20" i="1"/>
  <c r="CU20" i="1"/>
  <c r="CW20" i="1"/>
  <c r="CK21" i="1"/>
  <c r="CM21" i="1"/>
  <c r="CU21" i="1"/>
  <c r="CW21" i="1"/>
  <c r="CK22" i="1"/>
  <c r="CM22" i="1"/>
  <c r="CW22" i="1"/>
  <c r="CK23" i="1"/>
  <c r="CM23" i="1"/>
  <c r="CW23" i="1"/>
  <c r="CK24" i="1"/>
  <c r="CM24" i="1"/>
  <c r="CW24" i="1"/>
  <c r="CK25" i="1"/>
  <c r="CM25" i="1"/>
  <c r="CU25" i="1"/>
  <c r="CW25" i="1"/>
  <c r="CK26" i="1"/>
  <c r="CM26" i="1"/>
  <c r="CU26" i="1"/>
  <c r="CW26" i="1"/>
  <c r="CK27" i="1"/>
  <c r="CM27" i="1"/>
  <c r="CU27" i="1"/>
  <c r="CW27" i="1"/>
  <c r="CK28" i="1"/>
  <c r="CM28" i="1"/>
  <c r="CU28" i="1"/>
  <c r="CW28" i="1"/>
  <c r="CK29" i="1"/>
  <c r="CM29" i="1"/>
  <c r="CU29" i="1"/>
  <c r="CW29" i="1"/>
  <c r="CK30" i="1"/>
  <c r="CM30" i="1"/>
  <c r="CU30" i="1"/>
  <c r="CW30" i="1"/>
  <c r="CK31" i="1"/>
  <c r="CM31" i="1"/>
  <c r="CU31" i="1"/>
  <c r="CW31" i="1"/>
  <c r="CK32" i="1"/>
  <c r="CM32" i="1"/>
  <c r="CU32" i="1"/>
  <c r="CW32" i="1"/>
  <c r="CK33" i="1"/>
  <c r="CM33" i="1"/>
  <c r="CW33" i="1"/>
  <c r="CK34" i="1"/>
  <c r="CM34" i="1"/>
  <c r="CU34" i="1"/>
  <c r="CW34" i="1"/>
  <c r="CK35" i="1"/>
  <c r="CM35" i="1"/>
  <c r="BT1969" i="2"/>
  <c r="CW35" i="1"/>
  <c r="CK36" i="1"/>
  <c r="CM36" i="1"/>
  <c r="CU36" i="1"/>
  <c r="CW36" i="1"/>
  <c r="CK37" i="1"/>
  <c r="CM37" i="1"/>
  <c r="CU37" i="1"/>
  <c r="CW37" i="1"/>
  <c r="CK38" i="1"/>
  <c r="CM38" i="1"/>
  <c r="CW38" i="1"/>
  <c r="CK39" i="1"/>
  <c r="CM39" i="1"/>
  <c r="CW39" i="1"/>
  <c r="CK40" i="1"/>
  <c r="CM40" i="1"/>
  <c r="BT2333" i="2"/>
  <c r="CU40" i="1" s="1"/>
  <c r="CW40" i="1"/>
  <c r="CK41" i="1"/>
  <c r="CM41" i="1"/>
  <c r="CU41" i="1"/>
  <c r="CW41" i="1"/>
  <c r="CK42" i="1"/>
  <c r="CM42" i="1"/>
  <c r="CW42" i="1"/>
  <c r="CK43" i="1"/>
  <c r="CM43" i="1"/>
  <c r="CU43" i="1"/>
  <c r="CW43" i="1"/>
  <c r="CK44" i="1"/>
  <c r="CM44" i="1"/>
  <c r="CU44" i="1"/>
  <c r="CW44" i="1"/>
  <c r="CK45" i="1"/>
  <c r="CM45" i="1"/>
  <c r="CU45" i="1"/>
  <c r="CW45" i="1"/>
  <c r="CK46" i="1"/>
  <c r="CM46" i="1"/>
  <c r="CU46" i="1"/>
  <c r="CW46" i="1"/>
  <c r="CK47" i="1"/>
  <c r="CM47" i="1"/>
  <c r="CW47" i="1"/>
  <c r="CK48" i="1"/>
  <c r="CM48" i="1"/>
  <c r="CW48" i="1"/>
  <c r="CK49" i="1"/>
  <c r="CM49" i="1"/>
  <c r="CU49" i="1"/>
  <c r="CW49" i="1"/>
  <c r="CK50" i="1"/>
  <c r="CM50" i="1"/>
  <c r="CW50" i="1"/>
  <c r="CK51" i="1"/>
  <c r="CM51" i="1"/>
  <c r="CU51" i="1"/>
  <c r="CW51" i="1"/>
  <c r="CK52" i="1"/>
  <c r="CM52" i="1"/>
  <c r="CU52" i="1"/>
  <c r="CW52" i="1"/>
  <c r="CK53" i="1"/>
  <c r="CM53" i="1"/>
  <c r="BT3258" i="2"/>
  <c r="CU53" i="1" s="1"/>
  <c r="CW53" i="1"/>
  <c r="CK54" i="1"/>
  <c r="BB1" i="2"/>
  <c r="BF1" i="2"/>
  <c r="BG1" i="2"/>
  <c r="BD3" i="2"/>
  <c r="BC3" i="2"/>
  <c r="BD4" i="2"/>
  <c r="BC4" i="2"/>
  <c r="BD5" i="2"/>
  <c r="BC5" i="2"/>
  <c r="BD6" i="2"/>
  <c r="BC6" i="2"/>
  <c r="BD7" i="2"/>
  <c r="BC7" i="2"/>
  <c r="BD8" i="2"/>
  <c r="BC8" i="2"/>
  <c r="BD9" i="2"/>
  <c r="BC9" i="2"/>
  <c r="BD10" i="2"/>
  <c r="BC10" i="2"/>
  <c r="BD11" i="2"/>
  <c r="BC11" i="2"/>
  <c r="BD12" i="2"/>
  <c r="BC12" i="2"/>
  <c r="BD13" i="2"/>
  <c r="BC13" i="2"/>
  <c r="BD14" i="2"/>
  <c r="BC14" i="2"/>
  <c r="BD15" i="2"/>
  <c r="BC15" i="2"/>
  <c r="BD16" i="2"/>
  <c r="BC16" i="2"/>
  <c r="BD17" i="2"/>
  <c r="BC17" i="2"/>
  <c r="BD18" i="2"/>
  <c r="BC18" i="2"/>
  <c r="BD19" i="2"/>
  <c r="BC19" i="2"/>
  <c r="BD20" i="2"/>
  <c r="BC20" i="2"/>
  <c r="BD21" i="2"/>
  <c r="BC21" i="2"/>
  <c r="BD22" i="2"/>
  <c r="BC22" i="2"/>
  <c r="BD23" i="2"/>
  <c r="BC23" i="2"/>
  <c r="BD24" i="2"/>
  <c r="BC24" i="2"/>
  <c r="BD25" i="2"/>
  <c r="BC25" i="2"/>
  <c r="BD26" i="2"/>
  <c r="BC26" i="2"/>
  <c r="BD27" i="2"/>
  <c r="BC27" i="2"/>
  <c r="BD28" i="2"/>
  <c r="BC28" i="2"/>
  <c r="BD29" i="2"/>
  <c r="BC29" i="2"/>
  <c r="BD30" i="2"/>
  <c r="BC30" i="2"/>
  <c r="BD31" i="2"/>
  <c r="BC31" i="2"/>
  <c r="BD32" i="2"/>
  <c r="BC32" i="2"/>
  <c r="BD33" i="2"/>
  <c r="BC33" i="2"/>
  <c r="BD34" i="2"/>
  <c r="BC34" i="2"/>
  <c r="BD35" i="2"/>
  <c r="BC35" i="2"/>
  <c r="BD36" i="2"/>
  <c r="BC36" i="2"/>
  <c r="BD37" i="2"/>
  <c r="BC37" i="2"/>
  <c r="BD38" i="2"/>
  <c r="BC38" i="2"/>
  <c r="BD39" i="2"/>
  <c r="BC39" i="2"/>
  <c r="BD40" i="2"/>
  <c r="BC40" i="2"/>
  <c r="BD41" i="2"/>
  <c r="BC41" i="2"/>
  <c r="BD42" i="2"/>
  <c r="BC42" i="2"/>
  <c r="BD43" i="2"/>
  <c r="BC43" i="2"/>
  <c r="BD44" i="2"/>
  <c r="BC44" i="2"/>
  <c r="BD45" i="2"/>
  <c r="BC45" i="2"/>
  <c r="BD46" i="2"/>
  <c r="BC46" i="2"/>
  <c r="BD47" i="2"/>
  <c r="BC47" i="2"/>
  <c r="BD48" i="2"/>
  <c r="BC48" i="2"/>
  <c r="BD49" i="2"/>
  <c r="BC49" i="2"/>
  <c r="BD50" i="2"/>
  <c r="BC50" i="2"/>
  <c r="BD51" i="2"/>
  <c r="BC51" i="2"/>
  <c r="BD52" i="2"/>
  <c r="BC52" i="2"/>
  <c r="BD53" i="2"/>
  <c r="BC53" i="2"/>
  <c r="BD54" i="2"/>
  <c r="BC54" i="2"/>
  <c r="BD55" i="2"/>
  <c r="BC55" i="2"/>
  <c r="BD56" i="2"/>
  <c r="BC56" i="2"/>
  <c r="BD57" i="2"/>
  <c r="BC57" i="2"/>
  <c r="BD58" i="2"/>
  <c r="BC58" i="2"/>
  <c r="BD59" i="2"/>
  <c r="BC59" i="2"/>
  <c r="BD60" i="2"/>
  <c r="BC60" i="2"/>
  <c r="BD61" i="2"/>
  <c r="BC61" i="2"/>
  <c r="BD62" i="2"/>
  <c r="BC62" i="2"/>
  <c r="BD63" i="2"/>
  <c r="BC63" i="2"/>
  <c r="BD64" i="2"/>
  <c r="BC64" i="2"/>
  <c r="BD65" i="2"/>
  <c r="BC65" i="2"/>
  <c r="BD66" i="2"/>
  <c r="BC66" i="2"/>
  <c r="BD67" i="2"/>
  <c r="BC67" i="2"/>
  <c r="BD68" i="2"/>
  <c r="BC68" i="2"/>
  <c r="BD69" i="2"/>
  <c r="BC69" i="2"/>
  <c r="BC70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2" i="2"/>
  <c r="BC115" i="2"/>
  <c r="BC116" i="2"/>
  <c r="BC117" i="2"/>
  <c r="BC118" i="2"/>
  <c r="BC119" i="2"/>
  <c r="BC120" i="2"/>
  <c r="F121" i="2"/>
  <c r="BC121" i="2"/>
  <c r="F122" i="2"/>
  <c r="BC122" i="2"/>
  <c r="F123" i="2"/>
  <c r="BC123" i="2"/>
  <c r="F124" i="2"/>
  <c r="BC124" i="2"/>
  <c r="F125" i="2"/>
  <c r="BC125" i="2"/>
  <c r="F126" i="2"/>
  <c r="BC126" i="2"/>
  <c r="F127" i="2"/>
  <c r="BC127" i="2"/>
  <c r="F128" i="2"/>
  <c r="BC128" i="2"/>
  <c r="F129" i="2"/>
  <c r="BC129" i="2"/>
  <c r="BU130" i="2"/>
  <c r="BD132" i="2"/>
  <c r="BC132" i="2"/>
  <c r="BD133" i="2"/>
  <c r="BC133" i="2"/>
  <c r="BD134" i="2"/>
  <c r="BC134" i="2"/>
  <c r="BD135" i="2"/>
  <c r="BC135" i="2"/>
  <c r="BD136" i="2"/>
  <c r="BC136" i="2"/>
  <c r="BD137" i="2"/>
  <c r="BC137" i="2"/>
  <c r="BD138" i="2"/>
  <c r="BC138" i="2"/>
  <c r="BD139" i="2"/>
  <c r="BC139" i="2"/>
  <c r="BD140" i="2"/>
  <c r="BC140" i="2"/>
  <c r="BD141" i="2"/>
  <c r="BC141" i="2"/>
  <c r="BD142" i="2"/>
  <c r="BC142" i="2"/>
  <c r="BD143" i="2"/>
  <c r="BC143" i="2"/>
  <c r="BD144" i="2"/>
  <c r="BC144" i="2"/>
  <c r="BD145" i="2"/>
  <c r="BC145" i="2"/>
  <c r="BD146" i="2"/>
  <c r="BC146" i="2"/>
  <c r="BD147" i="2"/>
  <c r="BC147" i="2"/>
  <c r="BD148" i="2"/>
  <c r="BC148" i="2"/>
  <c r="BD149" i="2"/>
  <c r="BC149" i="2"/>
  <c r="BD150" i="2"/>
  <c r="BC150" i="2"/>
  <c r="BD151" i="2"/>
  <c r="BC151" i="2"/>
  <c r="BD152" i="2"/>
  <c r="BC152" i="2"/>
  <c r="BD153" i="2"/>
  <c r="BC153" i="2"/>
  <c r="BD154" i="2"/>
  <c r="BC154" i="2"/>
  <c r="BD155" i="2"/>
  <c r="BC155" i="2"/>
  <c r="BD156" i="2"/>
  <c r="BC156" i="2"/>
  <c r="BD157" i="2"/>
  <c r="BC157" i="2"/>
  <c r="BD158" i="2"/>
  <c r="BC158" i="2"/>
  <c r="BD159" i="2"/>
  <c r="BC159" i="2"/>
  <c r="BD160" i="2"/>
  <c r="BC160" i="2"/>
  <c r="BD161" i="2"/>
  <c r="BC161" i="2"/>
  <c r="BD162" i="2"/>
  <c r="BC162" i="2"/>
  <c r="BD163" i="2"/>
  <c r="BC163" i="2"/>
  <c r="BD164" i="2"/>
  <c r="BC164" i="2"/>
  <c r="BD165" i="2"/>
  <c r="BC165" i="2"/>
  <c r="BD166" i="2"/>
  <c r="BC166" i="2"/>
  <c r="BD167" i="2"/>
  <c r="BC167" i="2"/>
  <c r="BD168" i="2"/>
  <c r="BC168" i="2"/>
  <c r="BD169" i="2"/>
  <c r="BC169" i="2"/>
  <c r="BD170" i="2"/>
  <c r="BC170" i="2"/>
  <c r="BD171" i="2"/>
  <c r="BC171" i="2"/>
  <c r="BD172" i="2"/>
  <c r="BC172" i="2"/>
  <c r="BD173" i="2"/>
  <c r="BC173" i="2"/>
  <c r="BD174" i="2"/>
  <c r="BC174" i="2"/>
  <c r="BD175" i="2"/>
  <c r="BC175" i="2"/>
  <c r="BD176" i="2"/>
  <c r="BC176" i="2"/>
  <c r="BD177" i="2"/>
  <c r="BC177" i="2"/>
  <c r="BD178" i="2"/>
  <c r="BC178" i="2"/>
  <c r="BD179" i="2"/>
  <c r="BC179" i="2"/>
  <c r="BD180" i="2"/>
  <c r="BC180" i="2"/>
  <c r="BD181" i="2"/>
  <c r="BC181" i="2"/>
  <c r="BD182" i="2"/>
  <c r="BC182" i="2"/>
  <c r="BD183" i="2"/>
  <c r="BC183" i="2"/>
  <c r="BD184" i="2"/>
  <c r="BC184" i="2"/>
  <c r="BD185" i="2"/>
  <c r="BC185" i="2"/>
  <c r="BD186" i="2"/>
  <c r="BC186" i="2"/>
  <c r="BD187" i="2"/>
  <c r="BC187" i="2"/>
  <c r="BD188" i="2"/>
  <c r="BC188" i="2"/>
  <c r="BD189" i="2"/>
  <c r="BC189" i="2"/>
  <c r="BD190" i="2"/>
  <c r="BC190" i="2"/>
  <c r="BD191" i="2"/>
  <c r="BC191" i="2"/>
  <c r="BD192" i="2"/>
  <c r="BC192" i="2"/>
  <c r="BD193" i="2"/>
  <c r="BC193" i="2"/>
  <c r="BD194" i="2"/>
  <c r="BC194" i="2"/>
  <c r="BD195" i="2"/>
  <c r="BC195" i="2"/>
  <c r="BD196" i="2"/>
  <c r="BC196" i="2"/>
  <c r="BD197" i="2"/>
  <c r="BC197" i="2"/>
  <c r="BD198" i="2"/>
  <c r="BC198" i="2"/>
  <c r="BD199" i="2"/>
  <c r="BC199" i="2"/>
  <c r="BD200" i="2"/>
  <c r="BC200" i="2"/>
  <c r="BD201" i="2"/>
  <c r="BC201" i="2"/>
  <c r="BD202" i="2"/>
  <c r="BC202" i="2"/>
  <c r="BD203" i="2"/>
  <c r="BC203" i="2"/>
  <c r="BD204" i="2"/>
  <c r="BC204" i="2"/>
  <c r="BD205" i="2"/>
  <c r="BC205" i="2"/>
  <c r="BD206" i="2"/>
  <c r="BC206" i="2"/>
  <c r="BU207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BC245" i="2"/>
  <c r="BC246" i="2"/>
  <c r="BC247" i="2"/>
  <c r="BC248" i="2"/>
  <c r="BC249" i="2"/>
  <c r="BC251" i="2"/>
  <c r="BC252" i="2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U267" i="2"/>
  <c r="BV267" i="2"/>
  <c r="BC345" i="2"/>
  <c r="BC346" i="2"/>
  <c r="BC347" i="2"/>
  <c r="CF348" i="2"/>
  <c r="BB350" i="2"/>
  <c r="BC350" i="2"/>
  <c r="BD351" i="2"/>
  <c r="BC351" i="2"/>
  <c r="BT351" i="2"/>
  <c r="BU351" i="2"/>
  <c r="CF420" i="2"/>
  <c r="F422" i="2"/>
  <c r="BC422" i="2"/>
  <c r="F423" i="2"/>
  <c r="BC423" i="2"/>
  <c r="F424" i="2"/>
  <c r="BC424" i="2"/>
  <c r="F425" i="2"/>
  <c r="BC425" i="2"/>
  <c r="F426" i="2"/>
  <c r="BC426" i="2"/>
  <c r="F427" i="2"/>
  <c r="BC427" i="2"/>
  <c r="F428" i="2"/>
  <c r="BC428" i="2"/>
  <c r="F429" i="2"/>
  <c r="BC429" i="2"/>
  <c r="F430" i="2"/>
  <c r="BC430" i="2"/>
  <c r="F431" i="2"/>
  <c r="BC431" i="2"/>
  <c r="F432" i="2"/>
  <c r="BC432" i="2"/>
  <c r="F433" i="2"/>
  <c r="BC433" i="2"/>
  <c r="F434" i="2"/>
  <c r="BC434" i="2"/>
  <c r="F435" i="2"/>
  <c r="BC435" i="2"/>
  <c r="F436" i="2"/>
  <c r="BC436" i="2"/>
  <c r="F437" i="2"/>
  <c r="BC437" i="2"/>
  <c r="F438" i="2"/>
  <c r="BC438" i="2"/>
  <c r="F439" i="2"/>
  <c r="BC439" i="2"/>
  <c r="F440" i="2"/>
  <c r="BC440" i="2"/>
  <c r="F441" i="2"/>
  <c r="BC441" i="2"/>
  <c r="F442" i="2"/>
  <c r="BC442" i="2"/>
  <c r="F443" i="2"/>
  <c r="BC443" i="2"/>
  <c r="F444" i="2"/>
  <c r="BC444" i="2"/>
  <c r="F445" i="2"/>
  <c r="BC445" i="2"/>
  <c r="F446" i="2"/>
  <c r="BC446" i="2"/>
  <c r="F447" i="2"/>
  <c r="BC447" i="2"/>
  <c r="F448" i="2"/>
  <c r="BC448" i="2"/>
  <c r="F449" i="2"/>
  <c r="BC449" i="2"/>
  <c r="F450" i="2"/>
  <c r="BC450" i="2"/>
  <c r="F451" i="2"/>
  <c r="BC451" i="2"/>
  <c r="F452" i="2"/>
  <c r="BC452" i="2"/>
  <c r="F453" i="2"/>
  <c r="BC453" i="2"/>
  <c r="F454" i="2"/>
  <c r="BC454" i="2"/>
  <c r="F455" i="2"/>
  <c r="BC455" i="2"/>
  <c r="F456" i="2"/>
  <c r="BC456" i="2"/>
  <c r="F457" i="2"/>
  <c r="BC457" i="2"/>
  <c r="F458" i="2"/>
  <c r="BC458" i="2"/>
  <c r="F459" i="2"/>
  <c r="BC459" i="2"/>
  <c r="F460" i="2"/>
  <c r="BC460" i="2"/>
  <c r="F461" i="2"/>
  <c r="BC461" i="2"/>
  <c r="F462" i="2"/>
  <c r="BC462" i="2"/>
  <c r="F463" i="2"/>
  <c r="BC463" i="2"/>
  <c r="F464" i="2"/>
  <c r="BC464" i="2"/>
  <c r="F465" i="2"/>
  <c r="BC465" i="2"/>
  <c r="F466" i="2"/>
  <c r="BC466" i="2"/>
  <c r="F467" i="2"/>
  <c r="BC467" i="2"/>
  <c r="F468" i="2"/>
  <c r="BC468" i="2"/>
  <c r="F469" i="2"/>
  <c r="BC469" i="2"/>
  <c r="F470" i="2"/>
  <c r="BC470" i="2"/>
  <c r="F471" i="2"/>
  <c r="BC471" i="2"/>
  <c r="F472" i="2"/>
  <c r="BC472" i="2"/>
  <c r="F473" i="2"/>
  <c r="BC473" i="2"/>
  <c r="F474" i="2"/>
  <c r="BC474" i="2"/>
  <c r="F475" i="2"/>
  <c r="BC475" i="2"/>
  <c r="F476" i="2"/>
  <c r="BC476" i="2"/>
  <c r="F477" i="2"/>
  <c r="BC477" i="2"/>
  <c r="F478" i="2"/>
  <c r="BC478" i="2"/>
  <c r="F479" i="2"/>
  <c r="BC479" i="2"/>
  <c r="F480" i="2"/>
  <c r="BC480" i="2"/>
  <c r="F481" i="2"/>
  <c r="BC481" i="2"/>
  <c r="F482" i="2"/>
  <c r="BC482" i="2"/>
  <c r="F483" i="2"/>
  <c r="BC483" i="2"/>
  <c r="F484" i="2"/>
  <c r="BC484" i="2"/>
  <c r="F485" i="2"/>
  <c r="BC485" i="2"/>
  <c r="F486" i="2"/>
  <c r="BC486" i="2"/>
  <c r="F487" i="2"/>
  <c r="BC487" i="2"/>
  <c r="F488" i="2"/>
  <c r="BC488" i="2"/>
  <c r="F489" i="2"/>
  <c r="BC489" i="2"/>
  <c r="F490" i="2"/>
  <c r="BC490" i="2"/>
  <c r="F491" i="2"/>
  <c r="BC491" i="2"/>
  <c r="F492" i="2"/>
  <c r="BC492" i="2"/>
  <c r="F493" i="2"/>
  <c r="BC493" i="2"/>
  <c r="F494" i="2"/>
  <c r="BC494" i="2"/>
  <c r="F495" i="2"/>
  <c r="BC495" i="2"/>
  <c r="F496" i="2"/>
  <c r="BC496" i="2"/>
  <c r="F497" i="2"/>
  <c r="BC497" i="2"/>
  <c r="F498" i="2"/>
  <c r="BC498" i="2"/>
  <c r="F499" i="2"/>
  <c r="BC499" i="2"/>
  <c r="F500" i="2"/>
  <c r="BC500" i="2"/>
  <c r="F501" i="2"/>
  <c r="BC501" i="2"/>
  <c r="F502" i="2"/>
  <c r="BC502" i="2"/>
  <c r="F503" i="2"/>
  <c r="BC503" i="2"/>
  <c r="F504" i="2"/>
  <c r="BC504" i="2"/>
  <c r="F505" i="2"/>
  <c r="BC505" i="2"/>
  <c r="F506" i="2"/>
  <c r="BC506" i="2"/>
  <c r="F507" i="2"/>
  <c r="BC507" i="2"/>
  <c r="F508" i="2"/>
  <c r="BC508" i="2"/>
  <c r="F509" i="2"/>
  <c r="BC509" i="2"/>
  <c r="F510" i="2"/>
  <c r="BC510" i="2"/>
  <c r="F511" i="2"/>
  <c r="BC511" i="2"/>
  <c r="F512" i="2"/>
  <c r="BC512" i="2"/>
  <c r="F513" i="2"/>
  <c r="BC513" i="2"/>
  <c r="F514" i="2"/>
  <c r="BC514" i="2"/>
  <c r="F515" i="2"/>
  <c r="BC515" i="2"/>
  <c r="F516" i="2"/>
  <c r="BC516" i="2"/>
  <c r="F517" i="2"/>
  <c r="BC517" i="2"/>
  <c r="F518" i="2"/>
  <c r="BC518" i="2"/>
  <c r="F519" i="2"/>
  <c r="BC519" i="2"/>
  <c r="F520" i="2"/>
  <c r="BC520" i="2"/>
  <c r="F521" i="2"/>
  <c r="BC521" i="2"/>
  <c r="F522" i="2"/>
  <c r="BC522" i="2"/>
  <c r="F523" i="2"/>
  <c r="BC523" i="2"/>
  <c r="F524" i="2"/>
  <c r="BC524" i="2"/>
  <c r="F525" i="2"/>
  <c r="BC525" i="2"/>
  <c r="F526" i="2"/>
  <c r="BC526" i="2"/>
  <c r="F527" i="2"/>
  <c r="BC527" i="2"/>
  <c r="F528" i="2"/>
  <c r="BC528" i="2"/>
  <c r="F529" i="2"/>
  <c r="BC529" i="2"/>
  <c r="F530" i="2"/>
  <c r="BC530" i="2"/>
  <c r="F531" i="2"/>
  <c r="BC531" i="2"/>
  <c r="F532" i="2"/>
  <c r="BC532" i="2"/>
  <c r="F533" i="2"/>
  <c r="BC533" i="2"/>
  <c r="F534" i="2"/>
  <c r="BC534" i="2"/>
  <c r="F535" i="2"/>
  <c r="BC535" i="2"/>
  <c r="F536" i="2"/>
  <c r="BC536" i="2"/>
  <c r="F537" i="2"/>
  <c r="BC537" i="2"/>
  <c r="F538" i="2"/>
  <c r="BC538" i="2"/>
  <c r="F539" i="2"/>
  <c r="BC539" i="2"/>
  <c r="F540" i="2"/>
  <c r="BC540" i="2"/>
  <c r="F541" i="2"/>
  <c r="BC541" i="2"/>
  <c r="F542" i="2"/>
  <c r="BC542" i="2"/>
  <c r="F543" i="2"/>
  <c r="BC543" i="2"/>
  <c r="F544" i="2"/>
  <c r="BC544" i="2"/>
  <c r="F545" i="2"/>
  <c r="BC545" i="2"/>
  <c r="F546" i="2"/>
  <c r="BC546" i="2"/>
  <c r="F547" i="2"/>
  <c r="BC547" i="2"/>
  <c r="F548" i="2"/>
  <c r="BC548" i="2"/>
  <c r="F549" i="2"/>
  <c r="BC549" i="2"/>
  <c r="F550" i="2"/>
  <c r="BC550" i="2"/>
  <c r="F551" i="2"/>
  <c r="BC551" i="2"/>
  <c r="F552" i="2"/>
  <c r="BC552" i="2"/>
  <c r="F553" i="2"/>
  <c r="BC553" i="2"/>
  <c r="F554" i="2"/>
  <c r="BC554" i="2"/>
  <c r="F555" i="2"/>
  <c r="BC555" i="2"/>
  <c r="F556" i="2"/>
  <c r="BC556" i="2"/>
  <c r="F557" i="2"/>
  <c r="BC557" i="2"/>
  <c r="F558" i="2"/>
  <c r="BC558" i="2"/>
  <c r="F559" i="2"/>
  <c r="BC559" i="2"/>
  <c r="F560" i="2"/>
  <c r="BC560" i="2"/>
  <c r="F561" i="2"/>
  <c r="BC561" i="2"/>
  <c r="F562" i="2"/>
  <c r="BC562" i="2"/>
  <c r="F563" i="2"/>
  <c r="BC563" i="2"/>
  <c r="F564" i="2"/>
  <c r="BC564" i="2"/>
  <c r="F565" i="2"/>
  <c r="BC565" i="2"/>
  <c r="F566" i="2"/>
  <c r="BC566" i="2"/>
  <c r="F567" i="2"/>
  <c r="BC567" i="2"/>
  <c r="F568" i="2"/>
  <c r="BC568" i="2"/>
  <c r="F569" i="2"/>
  <c r="BC569" i="2"/>
  <c r="F570" i="2"/>
  <c r="BC570" i="2"/>
  <c r="F571" i="2"/>
  <c r="BC571" i="2"/>
  <c r="F572" i="2"/>
  <c r="BC572" i="2"/>
  <c r="F573" i="2"/>
  <c r="BC573" i="2"/>
  <c r="F574" i="2"/>
  <c r="BC574" i="2"/>
  <c r="F575" i="2"/>
  <c r="BC575" i="2"/>
  <c r="F576" i="2"/>
  <c r="BC576" i="2"/>
  <c r="F577" i="2"/>
  <c r="BC577" i="2"/>
  <c r="F578" i="2"/>
  <c r="BC578" i="2"/>
  <c r="F579" i="2"/>
  <c r="BC579" i="2"/>
  <c r="F580" i="2"/>
  <c r="BC580" i="2"/>
  <c r="CF581" i="2"/>
  <c r="F583" i="2"/>
  <c r="BC583" i="2"/>
  <c r="F584" i="2"/>
  <c r="BC584" i="2"/>
  <c r="F585" i="2"/>
  <c r="BC585" i="2"/>
  <c r="F586" i="2"/>
  <c r="BC586" i="2"/>
  <c r="BU587" i="2"/>
  <c r="BH588" i="2"/>
  <c r="CF633" i="2"/>
  <c r="BC635" i="2"/>
  <c r="BC636" i="2"/>
  <c r="BC638" i="2"/>
  <c r="BC639" i="2"/>
  <c r="BC641" i="2"/>
  <c r="BC642" i="2"/>
  <c r="BC643" i="2"/>
  <c r="BC644" i="2"/>
  <c r="BC645" i="2"/>
  <c r="BC646" i="2"/>
  <c r="BC647" i="2"/>
  <c r="BC648" i="2"/>
  <c r="BC649" i="2"/>
  <c r="BC651" i="2"/>
  <c r="BC652" i="2"/>
  <c r="BC654" i="2"/>
  <c r="BC655" i="2"/>
  <c r="BC657" i="2"/>
  <c r="BC658" i="2"/>
  <c r="BC659" i="2"/>
  <c r="BC660" i="2"/>
  <c r="BC661" i="2"/>
  <c r="BC662" i="2"/>
  <c r="BC664" i="2"/>
  <c r="BC665" i="2"/>
  <c r="BC666" i="2"/>
  <c r="BC667" i="2"/>
  <c r="BC668" i="2"/>
  <c r="BC669" i="2"/>
  <c r="BC670" i="2"/>
  <c r="BC671" i="2"/>
  <c r="BC672" i="2"/>
  <c r="BC673" i="2"/>
  <c r="BC674" i="2"/>
  <c r="BC675" i="2"/>
  <c r="BC676" i="2"/>
  <c r="BC678" i="2"/>
  <c r="BC679" i="2"/>
  <c r="BC680" i="2"/>
  <c r="BC681" i="2"/>
  <c r="BC682" i="2"/>
  <c r="BC684" i="2"/>
  <c r="BC685" i="2"/>
  <c r="BC686" i="2"/>
  <c r="BC687" i="2"/>
  <c r="BC688" i="2"/>
  <c r="BC689" i="2"/>
  <c r="BC690" i="2"/>
  <c r="BC692" i="2"/>
  <c r="BC693" i="2"/>
  <c r="BC694" i="2"/>
  <c r="BC695" i="2"/>
  <c r="BC696" i="2"/>
  <c r="BC697" i="2"/>
  <c r="BC698" i="2"/>
  <c r="BC699" i="2"/>
  <c r="BC700" i="2"/>
  <c r="BC701" i="2"/>
  <c r="BC702" i="2"/>
  <c r="BC703" i="2"/>
  <c r="BC704" i="2"/>
  <c r="BC705" i="2"/>
  <c r="BC706" i="2"/>
  <c r="BC707" i="2"/>
  <c r="BC708" i="2"/>
  <c r="BC709" i="2"/>
  <c r="BC710" i="2"/>
  <c r="BC711" i="2"/>
  <c r="BC712" i="2"/>
  <c r="BC713" i="2"/>
  <c r="BC714" i="2"/>
  <c r="BC715" i="2"/>
  <c r="BC716" i="2"/>
  <c r="BC717" i="2"/>
  <c r="BC719" i="2"/>
  <c r="BC720" i="2"/>
  <c r="BC721" i="2"/>
  <c r="BC722" i="2"/>
  <c r="BC723" i="2"/>
  <c r="BC725" i="2"/>
  <c r="BC726" i="2"/>
  <c r="BC727" i="2"/>
  <c r="BC728" i="2"/>
  <c r="BC729" i="2"/>
  <c r="BC730" i="2"/>
  <c r="BC731" i="2"/>
  <c r="BC732" i="2"/>
  <c r="BC734" i="2"/>
  <c r="BC735" i="2"/>
  <c r="BC736" i="2"/>
  <c r="BB739" i="2"/>
  <c r="BC739" i="2"/>
  <c r="BB740" i="2"/>
  <c r="BC740" i="2"/>
  <c r="BB741" i="2"/>
  <c r="BC741" i="2"/>
  <c r="BB742" i="2"/>
  <c r="BC742" i="2"/>
  <c r="BB743" i="2"/>
  <c r="BC743" i="2"/>
  <c r="BB744" i="2"/>
  <c r="BC744" i="2"/>
  <c r="BB745" i="2"/>
  <c r="BC745" i="2"/>
  <c r="BB746" i="2"/>
  <c r="BC746" i="2"/>
  <c r="BB747" i="2"/>
  <c r="BC747" i="2"/>
  <c r="BB748" i="2"/>
  <c r="BC748" i="2"/>
  <c r="BC749" i="2"/>
  <c r="BB750" i="2"/>
  <c r="BC750" i="2"/>
  <c r="BB751" i="2"/>
  <c r="BC751" i="2"/>
  <c r="BB752" i="2"/>
  <c r="BC752" i="2"/>
  <c r="BB753" i="2"/>
  <c r="BC753" i="2"/>
  <c r="BB754" i="2"/>
  <c r="BC754" i="2"/>
  <c r="BB755" i="2"/>
  <c r="BC755" i="2"/>
  <c r="BB756" i="2"/>
  <c r="BC756" i="2"/>
  <c r="BB757" i="2"/>
  <c r="BC757" i="2"/>
  <c r="BB758" i="2"/>
  <c r="BC758" i="2"/>
  <c r="BB759" i="2"/>
  <c r="BC759" i="2"/>
  <c r="BC760" i="2"/>
  <c r="BC761" i="2"/>
  <c r="BB762" i="2"/>
  <c r="BC762" i="2"/>
  <c r="BB763" i="2"/>
  <c r="BC763" i="2"/>
  <c r="BB764" i="2"/>
  <c r="BC764" i="2"/>
  <c r="BB765" i="2"/>
  <c r="BC765" i="2"/>
  <c r="BB766" i="2"/>
  <c r="BC766" i="2"/>
  <c r="BB767" i="2"/>
  <c r="BC767" i="2"/>
  <c r="BB768" i="2"/>
  <c r="BC768" i="2"/>
  <c r="BB769" i="2"/>
  <c r="BC769" i="2"/>
  <c r="BB770" i="2"/>
  <c r="BC770" i="2"/>
  <c r="BB771" i="2"/>
  <c r="BC771" i="2"/>
  <c r="BC772" i="2"/>
  <c r="BC773" i="2"/>
  <c r="BB774" i="2"/>
  <c r="BC774" i="2"/>
  <c r="BC775" i="2"/>
  <c r="BC776" i="2"/>
  <c r="BB777" i="2"/>
  <c r="BC777" i="2"/>
  <c r="BB778" i="2"/>
  <c r="BC778" i="2"/>
  <c r="BB779" i="2"/>
  <c r="BC779" i="2"/>
  <c r="BB780" i="2"/>
  <c r="BC780" i="2"/>
  <c r="BB781" i="2"/>
  <c r="BC781" i="2"/>
  <c r="BB782" i="2"/>
  <c r="BC782" i="2"/>
  <c r="BB783" i="2"/>
  <c r="BC783" i="2"/>
  <c r="BB784" i="2"/>
  <c r="BC784" i="2"/>
  <c r="BB785" i="2"/>
  <c r="BC785" i="2"/>
  <c r="BB786" i="2"/>
  <c r="BC786" i="2"/>
  <c r="BC787" i="2"/>
  <c r="BC788" i="2"/>
  <c r="BB789" i="2"/>
  <c r="BC789" i="2"/>
  <c r="BB790" i="2"/>
  <c r="BC790" i="2"/>
  <c r="BB791" i="2"/>
  <c r="BC791" i="2"/>
  <c r="BB792" i="2"/>
  <c r="BC792" i="2"/>
  <c r="BB793" i="2"/>
  <c r="BC793" i="2"/>
  <c r="BB794" i="2"/>
  <c r="BC794" i="2"/>
  <c r="BB795" i="2"/>
  <c r="BC795" i="2"/>
  <c r="BB796" i="2"/>
  <c r="BC796" i="2"/>
  <c r="BB797" i="2"/>
  <c r="BC797" i="2"/>
  <c r="BB798" i="2"/>
  <c r="BC798" i="2"/>
  <c r="BB799" i="2"/>
  <c r="BC799" i="2"/>
  <c r="BB800" i="2"/>
  <c r="BC800" i="2"/>
  <c r="BB801" i="2"/>
  <c r="BC801" i="2"/>
  <c r="BB802" i="2"/>
  <c r="BC802" i="2"/>
  <c r="BB803" i="2"/>
  <c r="BC803" i="2"/>
  <c r="BB804" i="2"/>
  <c r="BC804" i="2"/>
  <c r="BB805" i="2"/>
  <c r="BC805" i="2"/>
  <c r="BB806" i="2"/>
  <c r="BC806" i="2"/>
  <c r="BB807" i="2"/>
  <c r="BC807" i="2"/>
  <c r="BB808" i="2"/>
  <c r="BC808" i="2"/>
  <c r="BB809" i="2"/>
  <c r="BC809" i="2"/>
  <c r="BB810" i="2"/>
  <c r="BC810" i="2"/>
  <c r="BB811" i="2"/>
  <c r="BC811" i="2"/>
  <c r="BB812" i="2"/>
  <c r="BC812" i="2"/>
  <c r="BB813" i="2"/>
  <c r="BC813" i="2"/>
  <c r="BB814" i="2"/>
  <c r="BC814" i="2"/>
  <c r="BB815" i="2"/>
  <c r="BC815" i="2"/>
  <c r="BB816" i="2"/>
  <c r="BC816" i="2"/>
  <c r="BB817" i="2"/>
  <c r="BC817" i="2"/>
  <c r="BB818" i="2"/>
  <c r="BC818" i="2"/>
  <c r="BB819" i="2"/>
  <c r="BC819" i="2"/>
  <c r="BB820" i="2"/>
  <c r="BC820" i="2"/>
  <c r="BB821" i="2"/>
  <c r="BC821" i="2"/>
  <c r="BB822" i="2"/>
  <c r="BC822" i="2"/>
  <c r="BB823" i="2"/>
  <c r="BC823" i="2"/>
  <c r="BB824" i="2"/>
  <c r="BC824" i="2"/>
  <c r="BB825" i="2"/>
  <c r="BC825" i="2"/>
  <c r="BC826" i="2"/>
  <c r="BB827" i="2"/>
  <c r="BC827" i="2"/>
  <c r="BB828" i="2"/>
  <c r="BC828" i="2"/>
  <c r="BB829" i="2"/>
  <c r="BC829" i="2"/>
  <c r="BB830" i="2"/>
  <c r="BC830" i="2"/>
  <c r="CF831" i="2"/>
  <c r="BB833" i="2"/>
  <c r="BC833" i="2"/>
  <c r="BB834" i="2"/>
  <c r="BC834" i="2"/>
  <c r="BB835" i="2"/>
  <c r="BC835" i="2"/>
  <c r="BB836" i="2"/>
  <c r="BC836" i="2"/>
  <c r="BB837" i="2"/>
  <c r="BC837" i="2"/>
  <c r="BB838" i="2"/>
  <c r="BC838" i="2"/>
  <c r="BB839" i="2"/>
  <c r="BC839" i="2"/>
  <c r="BB840" i="2"/>
  <c r="BC840" i="2"/>
  <c r="BB841" i="2"/>
  <c r="BC841" i="2"/>
  <c r="BB842" i="2"/>
  <c r="BC842" i="2"/>
  <c r="BB843" i="2"/>
  <c r="BC843" i="2"/>
  <c r="BB844" i="2"/>
  <c r="BC844" i="2"/>
  <c r="BB845" i="2"/>
  <c r="BC845" i="2"/>
  <c r="BB846" i="2"/>
  <c r="BC846" i="2"/>
  <c r="BB847" i="2"/>
  <c r="BC847" i="2"/>
  <c r="BB848" i="2"/>
  <c r="BC848" i="2"/>
  <c r="BB849" i="2"/>
  <c r="BC849" i="2"/>
  <c r="BB850" i="2"/>
  <c r="BC850" i="2"/>
  <c r="BB851" i="2"/>
  <c r="BC851" i="2"/>
  <c r="BB852" i="2"/>
  <c r="BC852" i="2"/>
  <c r="BB853" i="2"/>
  <c r="BC853" i="2"/>
  <c r="BB854" i="2"/>
  <c r="BC854" i="2"/>
  <c r="BB855" i="2"/>
  <c r="BC855" i="2"/>
  <c r="BB856" i="2"/>
  <c r="BC856" i="2"/>
  <c r="BB857" i="2"/>
  <c r="BC857" i="2"/>
  <c r="BB858" i="2"/>
  <c r="BC858" i="2"/>
  <c r="BB859" i="2"/>
  <c r="BC859" i="2"/>
  <c r="BB860" i="2"/>
  <c r="BC860" i="2"/>
  <c r="BB861" i="2"/>
  <c r="BC861" i="2"/>
  <c r="BB862" i="2"/>
  <c r="BC862" i="2"/>
  <c r="BB863" i="2"/>
  <c r="BC863" i="2"/>
  <c r="BB864" i="2"/>
  <c r="BC864" i="2"/>
  <c r="BB865" i="2"/>
  <c r="BC865" i="2"/>
  <c r="BB866" i="2"/>
  <c r="BC866" i="2"/>
  <c r="BB867" i="2"/>
  <c r="BC867" i="2"/>
  <c r="BB868" i="2"/>
  <c r="BC868" i="2"/>
  <c r="BB869" i="2"/>
  <c r="BC869" i="2"/>
  <c r="BB870" i="2"/>
  <c r="BC870" i="2"/>
  <c r="BB871" i="2"/>
  <c r="BC871" i="2"/>
  <c r="BB872" i="2"/>
  <c r="BC872" i="2"/>
  <c r="BB873" i="2"/>
  <c r="BC873" i="2"/>
  <c r="BB874" i="2"/>
  <c r="BC874" i="2"/>
  <c r="BB875" i="2"/>
  <c r="BC875" i="2"/>
  <c r="BB876" i="2"/>
  <c r="BC876" i="2"/>
  <c r="BB877" i="2"/>
  <c r="BC877" i="2"/>
  <c r="BB878" i="2"/>
  <c r="BC878" i="2"/>
  <c r="BB879" i="2"/>
  <c r="BC879" i="2"/>
  <c r="BB880" i="2"/>
  <c r="BC880" i="2"/>
  <c r="BB881" i="2"/>
  <c r="BC881" i="2"/>
  <c r="BB882" i="2"/>
  <c r="BC882" i="2"/>
  <c r="BB883" i="2"/>
  <c r="BC883" i="2"/>
  <c r="BB884" i="2"/>
  <c r="BC884" i="2"/>
  <c r="BB885" i="2"/>
  <c r="BC885" i="2"/>
  <c r="BB886" i="2"/>
  <c r="BC886" i="2"/>
  <c r="BB887" i="2"/>
  <c r="BC887" i="2"/>
  <c r="BB888" i="2"/>
  <c r="BC888" i="2"/>
  <c r="BB889" i="2"/>
  <c r="BC889" i="2"/>
  <c r="BB890" i="2"/>
  <c r="BC890" i="2"/>
  <c r="BB891" i="2"/>
  <c r="BC891" i="2"/>
  <c r="BB892" i="2"/>
  <c r="BC892" i="2"/>
  <c r="BB893" i="2"/>
  <c r="BC893" i="2"/>
  <c r="BB894" i="2"/>
  <c r="BC894" i="2"/>
  <c r="BB895" i="2"/>
  <c r="BC895" i="2"/>
  <c r="BB896" i="2"/>
  <c r="BC896" i="2"/>
  <c r="BB897" i="2"/>
  <c r="BC897" i="2"/>
  <c r="BB898" i="2"/>
  <c r="BC898" i="2"/>
  <c r="BB899" i="2"/>
  <c r="BC899" i="2"/>
  <c r="BB900" i="2"/>
  <c r="BC900" i="2"/>
  <c r="BB901" i="2"/>
  <c r="BC901" i="2"/>
  <c r="BB902" i="2"/>
  <c r="BC902" i="2"/>
  <c r="BB903" i="2"/>
  <c r="BC903" i="2"/>
  <c r="BB904" i="2"/>
  <c r="BC904" i="2"/>
  <c r="BB905" i="2"/>
  <c r="BC905" i="2"/>
  <c r="BB906" i="2"/>
  <c r="BC906" i="2"/>
  <c r="BB907" i="2"/>
  <c r="BC907" i="2"/>
  <c r="BB908" i="2"/>
  <c r="BC908" i="2"/>
  <c r="BB909" i="2"/>
  <c r="BC909" i="2"/>
  <c r="BB910" i="2"/>
  <c r="BC910" i="2"/>
  <c r="BB911" i="2"/>
  <c r="BC911" i="2"/>
  <c r="BB912" i="2"/>
  <c r="BC912" i="2"/>
  <c r="BB913" i="2"/>
  <c r="BC913" i="2"/>
  <c r="BB914" i="2"/>
  <c r="BC914" i="2"/>
  <c r="BB915" i="2"/>
  <c r="BC915" i="2"/>
  <c r="BB916" i="2"/>
  <c r="BC916" i="2"/>
  <c r="BB917" i="2"/>
  <c r="BC917" i="2"/>
  <c r="BB918" i="2"/>
  <c r="BC918" i="2"/>
  <c r="BB919" i="2"/>
  <c r="BC919" i="2"/>
  <c r="BB920" i="2"/>
  <c r="BC920" i="2"/>
  <c r="BB921" i="2"/>
  <c r="BC921" i="2"/>
  <c r="BB922" i="2"/>
  <c r="BC922" i="2"/>
  <c r="BB923" i="2"/>
  <c r="BC923" i="2"/>
  <c r="BB924" i="2"/>
  <c r="BC924" i="2"/>
  <c r="BB925" i="2"/>
  <c r="BC925" i="2"/>
  <c r="BB926" i="2"/>
  <c r="BC926" i="2"/>
  <c r="BB927" i="2"/>
  <c r="BC927" i="2"/>
  <c r="BB928" i="2"/>
  <c r="BC928" i="2"/>
  <c r="BB929" i="2"/>
  <c r="BC929" i="2"/>
  <c r="BB930" i="2"/>
  <c r="BC930" i="2"/>
  <c r="BB931" i="2"/>
  <c r="BC931" i="2"/>
  <c r="BU932" i="2"/>
  <c r="BB934" i="2"/>
  <c r="BD934" i="2"/>
  <c r="BC934" i="2"/>
  <c r="BB935" i="2"/>
  <c r="BD935" i="2"/>
  <c r="BC935" i="2"/>
  <c r="BB936" i="2"/>
  <c r="BD936" i="2"/>
  <c r="BC936" i="2"/>
  <c r="BB937" i="2"/>
  <c r="BD937" i="2"/>
  <c r="BC937" i="2"/>
  <c r="BB938" i="2"/>
  <c r="BD938" i="2"/>
  <c r="BC938" i="2"/>
  <c r="BB939" i="2"/>
  <c r="BD939" i="2"/>
  <c r="BC939" i="2"/>
  <c r="BB940" i="2"/>
  <c r="BD940" i="2"/>
  <c r="BC940" i="2"/>
  <c r="BB941" i="2"/>
  <c r="BD941" i="2"/>
  <c r="BC941" i="2"/>
  <c r="BB942" i="2"/>
  <c r="BD942" i="2"/>
  <c r="BC942" i="2"/>
  <c r="BB943" i="2"/>
  <c r="BD943" i="2"/>
  <c r="BC943" i="2"/>
  <c r="BB944" i="2"/>
  <c r="BD944" i="2"/>
  <c r="BC944" i="2"/>
  <c r="BB945" i="2"/>
  <c r="BD945" i="2"/>
  <c r="BC945" i="2"/>
  <c r="BB946" i="2"/>
  <c r="BD946" i="2"/>
  <c r="BC946" i="2"/>
  <c r="BB947" i="2"/>
  <c r="BD947" i="2"/>
  <c r="BC947" i="2"/>
  <c r="BB948" i="2"/>
  <c r="BD948" i="2"/>
  <c r="BC948" i="2"/>
  <c r="BB949" i="2"/>
  <c r="BD949" i="2"/>
  <c r="BC949" i="2"/>
  <c r="BB950" i="2"/>
  <c r="BD950" i="2"/>
  <c r="BC950" i="2"/>
  <c r="BB951" i="2"/>
  <c r="BD951" i="2"/>
  <c r="BC951" i="2"/>
  <c r="BB952" i="2"/>
  <c r="BD952" i="2"/>
  <c r="BC952" i="2"/>
  <c r="BB953" i="2"/>
  <c r="BD953" i="2"/>
  <c r="BC953" i="2"/>
  <c r="BB954" i="2"/>
  <c r="BD954" i="2"/>
  <c r="BC954" i="2"/>
  <c r="BB955" i="2"/>
  <c r="BD955" i="2"/>
  <c r="BC955" i="2"/>
  <c r="BB956" i="2"/>
  <c r="BD956" i="2"/>
  <c r="BC956" i="2"/>
  <c r="BB957" i="2"/>
  <c r="BD957" i="2"/>
  <c r="BC957" i="2"/>
  <c r="BB958" i="2"/>
  <c r="BD958" i="2"/>
  <c r="BC958" i="2"/>
  <c r="BB959" i="2"/>
  <c r="BD959" i="2"/>
  <c r="BC959" i="2"/>
  <c r="BB960" i="2"/>
  <c r="BD960" i="2"/>
  <c r="BC960" i="2"/>
  <c r="BB961" i="2"/>
  <c r="BD961" i="2"/>
  <c r="BC961" i="2"/>
  <c r="BB962" i="2"/>
  <c r="BD962" i="2"/>
  <c r="BC962" i="2"/>
  <c r="BB963" i="2"/>
  <c r="BD963" i="2"/>
  <c r="BC963" i="2"/>
  <c r="BB964" i="2"/>
  <c r="BD964" i="2"/>
  <c r="BC964" i="2"/>
  <c r="BB965" i="2"/>
  <c r="BD965" i="2"/>
  <c r="BC965" i="2"/>
  <c r="BB966" i="2"/>
  <c r="BD966" i="2"/>
  <c r="BC966" i="2"/>
  <c r="BB967" i="2"/>
  <c r="BD967" i="2"/>
  <c r="BC967" i="2"/>
  <c r="BB968" i="2"/>
  <c r="BD968" i="2"/>
  <c r="BC968" i="2"/>
  <c r="BB969" i="2"/>
  <c r="BD969" i="2"/>
  <c r="BC969" i="2"/>
  <c r="BB970" i="2"/>
  <c r="BD970" i="2"/>
  <c r="BC970" i="2"/>
  <c r="BB971" i="2"/>
  <c r="BD971" i="2"/>
  <c r="BC971" i="2"/>
  <c r="BB972" i="2"/>
  <c r="BD972" i="2"/>
  <c r="BC972" i="2"/>
  <c r="BB973" i="2"/>
  <c r="BD973" i="2"/>
  <c r="BC973" i="2"/>
  <c r="BB974" i="2"/>
  <c r="BD974" i="2"/>
  <c r="BC974" i="2"/>
  <c r="BB975" i="2"/>
  <c r="BD975" i="2"/>
  <c r="BC975" i="2"/>
  <c r="BB976" i="2"/>
  <c r="BD976" i="2"/>
  <c r="BC976" i="2"/>
  <c r="BB977" i="2"/>
  <c r="BD977" i="2"/>
  <c r="BC977" i="2"/>
  <c r="BB978" i="2"/>
  <c r="BD978" i="2"/>
  <c r="BC978" i="2"/>
  <c r="BB979" i="2"/>
  <c r="BD979" i="2"/>
  <c r="BC979" i="2"/>
  <c r="BB980" i="2"/>
  <c r="BD980" i="2"/>
  <c r="BC980" i="2"/>
  <c r="BB981" i="2"/>
  <c r="BD981" i="2"/>
  <c r="BC981" i="2"/>
  <c r="BB982" i="2"/>
  <c r="BD982" i="2"/>
  <c r="BC982" i="2"/>
  <c r="BB983" i="2"/>
  <c r="BD983" i="2"/>
  <c r="BC983" i="2"/>
  <c r="BB984" i="2"/>
  <c r="BD984" i="2"/>
  <c r="BC984" i="2"/>
  <c r="BB985" i="2"/>
  <c r="BD985" i="2"/>
  <c r="BC985" i="2"/>
  <c r="BB986" i="2"/>
  <c r="BD986" i="2"/>
  <c r="BC986" i="2"/>
  <c r="BB987" i="2"/>
  <c r="BD987" i="2"/>
  <c r="BC987" i="2"/>
  <c r="BB988" i="2"/>
  <c r="BD988" i="2"/>
  <c r="BC988" i="2"/>
  <c r="BB989" i="2"/>
  <c r="BD989" i="2"/>
  <c r="BC989" i="2"/>
  <c r="BB990" i="2"/>
  <c r="BD990" i="2"/>
  <c r="BC990" i="2"/>
  <c r="BB991" i="2"/>
  <c r="BD991" i="2"/>
  <c r="BC991" i="2"/>
  <c r="BB992" i="2"/>
  <c r="BD992" i="2"/>
  <c r="BC992" i="2"/>
  <c r="BB993" i="2"/>
  <c r="BD993" i="2"/>
  <c r="BC993" i="2"/>
  <c r="BB994" i="2"/>
  <c r="BD994" i="2"/>
  <c r="BC994" i="2"/>
  <c r="BB995" i="2"/>
  <c r="BD995" i="2"/>
  <c r="BC995" i="2"/>
  <c r="BB996" i="2"/>
  <c r="BD996" i="2"/>
  <c r="BC996" i="2"/>
  <c r="BB997" i="2"/>
  <c r="BD997" i="2"/>
  <c r="BC997" i="2"/>
  <c r="BB998" i="2"/>
  <c r="BD998" i="2"/>
  <c r="BC998" i="2"/>
  <c r="BB999" i="2"/>
  <c r="BD999" i="2"/>
  <c r="BC999" i="2"/>
  <c r="BB1000" i="2"/>
  <c r="BD1000" i="2"/>
  <c r="BC1000" i="2"/>
  <c r="BB1001" i="2"/>
  <c r="BD1001" i="2"/>
  <c r="BC1001" i="2"/>
  <c r="BB1002" i="2"/>
  <c r="BD1002" i="2"/>
  <c r="BC1002" i="2"/>
  <c r="BB1003" i="2"/>
  <c r="BD1003" i="2"/>
  <c r="BC1003" i="2"/>
  <c r="BB1004" i="2"/>
  <c r="BD1004" i="2"/>
  <c r="BC1004" i="2"/>
  <c r="BB1005" i="2"/>
  <c r="BD1005" i="2"/>
  <c r="BC1005" i="2"/>
  <c r="BB1006" i="2"/>
  <c r="BD1006" i="2"/>
  <c r="BC1006" i="2"/>
  <c r="BB1007" i="2"/>
  <c r="BD1007" i="2"/>
  <c r="BC1007" i="2"/>
  <c r="BB1008" i="2"/>
  <c r="BD1008" i="2"/>
  <c r="BC1008" i="2"/>
  <c r="BB1009" i="2"/>
  <c r="BD1009" i="2"/>
  <c r="BC1009" i="2"/>
  <c r="BB1010" i="2"/>
  <c r="BD1010" i="2"/>
  <c r="BC1010" i="2"/>
  <c r="BB1011" i="2"/>
  <c r="BD1011" i="2"/>
  <c r="BC1011" i="2"/>
  <c r="BB1012" i="2"/>
  <c r="BD1012" i="2"/>
  <c r="BC1012" i="2"/>
  <c r="BB1013" i="2"/>
  <c r="BD1013" i="2"/>
  <c r="BC1013" i="2"/>
  <c r="BB1014" i="2"/>
  <c r="BD1014" i="2"/>
  <c r="BC1014" i="2"/>
  <c r="BB1015" i="2"/>
  <c r="BD1015" i="2"/>
  <c r="BC1015" i="2"/>
  <c r="BB1016" i="2"/>
  <c r="BD1016" i="2"/>
  <c r="BC1016" i="2"/>
  <c r="BB1017" i="2"/>
  <c r="BD1017" i="2"/>
  <c r="BC1017" i="2"/>
  <c r="BB1018" i="2"/>
  <c r="BD1018" i="2"/>
  <c r="BC1018" i="2"/>
  <c r="BB1019" i="2"/>
  <c r="BD1019" i="2"/>
  <c r="BC1019" i="2"/>
  <c r="BB1020" i="2"/>
  <c r="BD1020" i="2"/>
  <c r="BC1020" i="2"/>
  <c r="BB1021" i="2"/>
  <c r="BD1021" i="2"/>
  <c r="BC1021" i="2"/>
  <c r="BB1022" i="2"/>
  <c r="BD1022" i="2"/>
  <c r="BC1022" i="2"/>
  <c r="BB1023" i="2"/>
  <c r="BD1023" i="2"/>
  <c r="BC1023" i="2"/>
  <c r="BB1024" i="2"/>
  <c r="BD1024" i="2"/>
  <c r="BC1024" i="2"/>
  <c r="BB1025" i="2"/>
  <c r="BD1025" i="2"/>
  <c r="BC1025" i="2"/>
  <c r="BB1026" i="2"/>
  <c r="BD1026" i="2"/>
  <c r="BC1026" i="2"/>
  <c r="BB1027" i="2"/>
  <c r="BD1027" i="2"/>
  <c r="BC1027" i="2"/>
  <c r="BB1028" i="2"/>
  <c r="BD1028" i="2"/>
  <c r="BC1028" i="2"/>
  <c r="BB1029" i="2"/>
  <c r="BD1029" i="2"/>
  <c r="BC1029" i="2"/>
  <c r="BB1030" i="2"/>
  <c r="BD1030" i="2"/>
  <c r="BC1030" i="2"/>
  <c r="BB1031" i="2"/>
  <c r="BD1031" i="2"/>
  <c r="BC1031" i="2"/>
  <c r="BB1032" i="2"/>
  <c r="BD1032" i="2"/>
  <c r="BC1032" i="2"/>
  <c r="BB1033" i="2"/>
  <c r="BD1033" i="2"/>
  <c r="BC1033" i="2"/>
  <c r="BB1034" i="2"/>
  <c r="BD1034" i="2"/>
  <c r="BC1034" i="2"/>
  <c r="BB1035" i="2"/>
  <c r="BD1035" i="2"/>
  <c r="BC1035" i="2"/>
  <c r="BB1036" i="2"/>
  <c r="BD1036" i="2"/>
  <c r="BC1036" i="2"/>
  <c r="BB1037" i="2"/>
  <c r="BD1037" i="2"/>
  <c r="BC1037" i="2"/>
  <c r="BB1038" i="2"/>
  <c r="BD1038" i="2"/>
  <c r="BC1038" i="2"/>
  <c r="BC1041" i="2"/>
  <c r="BC1042" i="2"/>
  <c r="BC1043" i="2"/>
  <c r="BC1044" i="2"/>
  <c r="BC1045" i="2"/>
  <c r="BC1046" i="2"/>
  <c r="BC1047" i="2"/>
  <c r="BC1048" i="2"/>
  <c r="BC1049" i="2"/>
  <c r="BC1050" i="2"/>
  <c r="BC1051" i="2"/>
  <c r="BC1052" i="2"/>
  <c r="BC1053" i="2"/>
  <c r="BC1054" i="2"/>
  <c r="BC1055" i="2"/>
  <c r="BC1056" i="2"/>
  <c r="BC1057" i="2"/>
  <c r="BC1058" i="2"/>
  <c r="BC1059" i="2"/>
  <c r="BC1060" i="2"/>
  <c r="BC1061" i="2"/>
  <c r="BC1062" i="2"/>
  <c r="BC1063" i="2"/>
  <c r="BC1064" i="2"/>
  <c r="BC1065" i="2"/>
  <c r="BC1066" i="2"/>
  <c r="BC1067" i="2"/>
  <c r="BC1068" i="2"/>
  <c r="BC1069" i="2"/>
  <c r="BC1070" i="2"/>
  <c r="BC1071" i="2"/>
  <c r="BC1072" i="2"/>
  <c r="BC1073" i="2"/>
  <c r="BC1074" i="2"/>
  <c r="BC1075" i="2"/>
  <c r="BC1076" i="2"/>
  <c r="BC1077" i="2"/>
  <c r="BC1078" i="2"/>
  <c r="BC1079" i="2"/>
  <c r="BC1080" i="2"/>
  <c r="BC1081" i="2"/>
  <c r="BC1082" i="2"/>
  <c r="BC1083" i="2"/>
  <c r="BC1084" i="2"/>
  <c r="BC1085" i="2"/>
  <c r="BC1086" i="2"/>
  <c r="BC1087" i="2"/>
  <c r="BC1088" i="2"/>
  <c r="BC1089" i="2"/>
  <c r="BC1090" i="2"/>
  <c r="BC1091" i="2"/>
  <c r="BC1092" i="2"/>
  <c r="BC1093" i="2"/>
  <c r="BC1094" i="2"/>
  <c r="BC1095" i="2"/>
  <c r="BC1096" i="2"/>
  <c r="BC1097" i="2"/>
  <c r="BC1098" i="2"/>
  <c r="BC1099" i="2"/>
  <c r="BC1100" i="2"/>
  <c r="BC1101" i="2"/>
  <c r="BC1102" i="2"/>
  <c r="BC1103" i="2"/>
  <c r="BC1104" i="2"/>
  <c r="BC1105" i="2"/>
  <c r="BC1106" i="2"/>
  <c r="BC1107" i="2"/>
  <c r="BC1108" i="2"/>
  <c r="BC1109" i="2"/>
  <c r="BC1110" i="2"/>
  <c r="BC1111" i="2"/>
  <c r="BC1112" i="2"/>
  <c r="BC1113" i="2"/>
  <c r="BC1114" i="2"/>
  <c r="BC1115" i="2"/>
  <c r="BC1116" i="2"/>
  <c r="BC1117" i="2"/>
  <c r="BC1118" i="2"/>
  <c r="BC1119" i="2"/>
  <c r="BC1120" i="2"/>
  <c r="BC1121" i="2"/>
  <c r="BC1122" i="2"/>
  <c r="BC1123" i="2"/>
  <c r="BC1124" i="2"/>
  <c r="BC1125" i="2"/>
  <c r="BC1126" i="2"/>
  <c r="BC1127" i="2"/>
  <c r="BC1128" i="2"/>
  <c r="BC1129" i="2"/>
  <c r="BC1130" i="2"/>
  <c r="BC1131" i="2"/>
  <c r="BC1132" i="2"/>
  <c r="BC1133" i="2"/>
  <c r="BC1134" i="2"/>
  <c r="BC1135" i="2"/>
  <c r="BC1136" i="2"/>
  <c r="BC1137" i="2"/>
  <c r="BC1138" i="2"/>
  <c r="BC1139" i="2"/>
  <c r="BC1140" i="2"/>
  <c r="BC1141" i="2"/>
  <c r="BC1142" i="2"/>
  <c r="BC1143" i="2"/>
  <c r="BC1144" i="2"/>
  <c r="BC1145" i="2"/>
  <c r="BC1146" i="2"/>
  <c r="BC1147" i="2"/>
  <c r="BC1148" i="2"/>
  <c r="BC1149" i="2"/>
  <c r="BC1150" i="2"/>
  <c r="BC1151" i="2"/>
  <c r="BC1152" i="2"/>
  <c r="BC1153" i="2"/>
  <c r="BC1154" i="2"/>
  <c r="BC1155" i="2"/>
  <c r="BC1156" i="2"/>
  <c r="BC1157" i="2"/>
  <c r="BC1158" i="2"/>
  <c r="BC1159" i="2"/>
  <c r="BC1160" i="2"/>
  <c r="BC1248" i="2"/>
  <c r="BC1249" i="2"/>
  <c r="BC1271" i="2"/>
  <c r="BC1250" i="2"/>
  <c r="BC1251" i="2"/>
  <c r="BC1252" i="2"/>
  <c r="BC1253" i="2"/>
  <c r="BC1254" i="2"/>
  <c r="BC1255" i="2"/>
  <c r="BC1256" i="2"/>
  <c r="BC1257" i="2"/>
  <c r="BC1258" i="2"/>
  <c r="BC1259" i="2"/>
  <c r="BC1260" i="2"/>
  <c r="BC1261" i="2"/>
  <c r="BC1262" i="2"/>
  <c r="BC1263" i="2"/>
  <c r="BC1264" i="2"/>
  <c r="BC1265" i="2"/>
  <c r="BC1266" i="2"/>
  <c r="BC1267" i="2"/>
  <c r="BC1268" i="2"/>
  <c r="BC1269" i="2"/>
  <c r="BC1270" i="2"/>
  <c r="BC1274" i="2"/>
  <c r="BC1275" i="2"/>
  <c r="BC1276" i="2"/>
  <c r="BC1277" i="2"/>
  <c r="BC1278" i="2"/>
  <c r="BC1279" i="2"/>
  <c r="BC1280" i="2"/>
  <c r="BC1281" i="2"/>
  <c r="BC1282" i="2"/>
  <c r="BC1283" i="2"/>
  <c r="BC1284" i="2"/>
  <c r="BC1285" i="2"/>
  <c r="BC1286" i="2"/>
  <c r="BC1287" i="2"/>
  <c r="BC1288" i="2"/>
  <c r="CF1373" i="2"/>
  <c r="BC1375" i="2"/>
  <c r="BC1376" i="2"/>
  <c r="BC1377" i="2"/>
  <c r="BC1378" i="2"/>
  <c r="BC1379" i="2"/>
  <c r="BC1380" i="2"/>
  <c r="BC1381" i="2"/>
  <c r="BC1382" i="2"/>
  <c r="BC1383" i="2"/>
  <c r="BC1384" i="2"/>
  <c r="BC1385" i="2"/>
  <c r="BC1386" i="2"/>
  <c r="BC1387" i="2"/>
  <c r="BC1388" i="2"/>
  <c r="BC1389" i="2"/>
  <c r="BC1390" i="2"/>
  <c r="BC1391" i="2"/>
  <c r="BC1392" i="2"/>
  <c r="BC1393" i="2"/>
  <c r="BC1394" i="2"/>
  <c r="BC1395" i="2"/>
  <c r="BC1396" i="2"/>
  <c r="BC1397" i="2"/>
  <c r="BC1398" i="2"/>
  <c r="BC1399" i="2"/>
  <c r="BC1400" i="2"/>
  <c r="BC1401" i="2"/>
  <c r="BC1402" i="2"/>
  <c r="BC1403" i="2"/>
  <c r="BC1404" i="2"/>
  <c r="BC1405" i="2"/>
  <c r="BC1406" i="2"/>
  <c r="BC1407" i="2"/>
  <c r="BC1408" i="2"/>
  <c r="BC1409" i="2"/>
  <c r="BC1410" i="2"/>
  <c r="BC1411" i="2"/>
  <c r="BC1412" i="2"/>
  <c r="BC1413" i="2"/>
  <c r="BC1414" i="2"/>
  <c r="BC1415" i="2"/>
  <c r="BC1416" i="2"/>
  <c r="BC1417" i="2"/>
  <c r="BC1418" i="2"/>
  <c r="BC1419" i="2"/>
  <c r="BC1420" i="2"/>
  <c r="BC1421" i="2"/>
  <c r="BC1422" i="2"/>
  <c r="BC1423" i="2"/>
  <c r="BC1424" i="2"/>
  <c r="BC1425" i="2"/>
  <c r="BC1426" i="2"/>
  <c r="BC1427" i="2"/>
  <c r="BC1428" i="2"/>
  <c r="BC1429" i="2"/>
  <c r="BC1430" i="2"/>
  <c r="BC1431" i="2"/>
  <c r="BC1432" i="2"/>
  <c r="BC1433" i="2"/>
  <c r="BC1434" i="2"/>
  <c r="BC1435" i="2"/>
  <c r="BC1436" i="2"/>
  <c r="BC1437" i="2"/>
  <c r="BC1438" i="2"/>
  <c r="BC1439" i="2"/>
  <c r="BC1440" i="2"/>
  <c r="BC1441" i="2"/>
  <c r="BC1442" i="2"/>
  <c r="BC1443" i="2"/>
  <c r="BC1444" i="2"/>
  <c r="BC1445" i="2"/>
  <c r="BC1446" i="2"/>
  <c r="BC1447" i="2"/>
  <c r="BC1448" i="2"/>
  <c r="BC1449" i="2"/>
  <c r="BC1450" i="2"/>
  <c r="BC1451" i="2"/>
  <c r="BC1452" i="2"/>
  <c r="BC1453" i="2"/>
  <c r="BC1454" i="2"/>
  <c r="BC1455" i="2"/>
  <c r="BC1456" i="2"/>
  <c r="BC1457" i="2"/>
  <c r="BC1458" i="2"/>
  <c r="BC1459" i="2"/>
  <c r="BC1460" i="2"/>
  <c r="BC1461" i="2"/>
  <c r="F1548" i="2"/>
  <c r="F1549" i="2"/>
  <c r="BC1549" i="2"/>
  <c r="F1550" i="2"/>
  <c r="BC1550" i="2"/>
  <c r="F1551" i="2"/>
  <c r="BC1551" i="2"/>
  <c r="F1552" i="2"/>
  <c r="BC1552" i="2"/>
  <c r="F1553" i="2"/>
  <c r="BC1553" i="2"/>
  <c r="F1554" i="2"/>
  <c r="BC1554" i="2"/>
  <c r="F1555" i="2"/>
  <c r="BC1555" i="2"/>
  <c r="F1556" i="2"/>
  <c r="BC1556" i="2"/>
  <c r="F1557" i="2"/>
  <c r="BC1557" i="2"/>
  <c r="F1558" i="2"/>
  <c r="BC1558" i="2"/>
  <c r="F1559" i="2"/>
  <c r="BC1559" i="2"/>
  <c r="F1560" i="2"/>
  <c r="F1561" i="2"/>
  <c r="BC1561" i="2"/>
  <c r="F1563" i="2"/>
  <c r="BC1563" i="2"/>
  <c r="F1564" i="2"/>
  <c r="BC1564" i="2"/>
  <c r="F1565" i="2"/>
  <c r="BC1565" i="2"/>
  <c r="F1566" i="2"/>
  <c r="BC1566" i="2"/>
  <c r="F1567" i="2"/>
  <c r="BC1567" i="2"/>
  <c r="F1568" i="2"/>
  <c r="BC1568" i="2"/>
  <c r="F1569" i="2"/>
  <c r="BC1569" i="2"/>
  <c r="F1570" i="2"/>
  <c r="BC1570" i="2"/>
  <c r="F1571" i="2"/>
  <c r="BC1571" i="2"/>
  <c r="F1572" i="2"/>
  <c r="BC1572" i="2"/>
  <c r="F1573" i="2"/>
  <c r="BC1573" i="2"/>
  <c r="F1574" i="2"/>
  <c r="F1575" i="2"/>
  <c r="BC1575" i="2"/>
  <c r="F1576" i="2"/>
  <c r="BC1576" i="2"/>
  <c r="F1577" i="2"/>
  <c r="BC1577" i="2"/>
  <c r="F1578" i="2"/>
  <c r="BC1578" i="2"/>
  <c r="F1579" i="2"/>
  <c r="BC1579" i="2"/>
  <c r="F1580" i="2"/>
  <c r="BC1580" i="2"/>
  <c r="F1581" i="2"/>
  <c r="BC1581" i="2"/>
  <c r="F1582" i="2"/>
  <c r="BC1582" i="2"/>
  <c r="F1583" i="2"/>
  <c r="F1584" i="2"/>
  <c r="BC1584" i="2"/>
  <c r="F1585" i="2"/>
  <c r="BC1585" i="2"/>
  <c r="F1586" i="2"/>
  <c r="BC1586" i="2"/>
  <c r="F1587" i="2"/>
  <c r="F1588" i="2"/>
  <c r="BC1588" i="2"/>
  <c r="F1589" i="2"/>
  <c r="BC1589" i="2"/>
  <c r="F1590" i="2"/>
  <c r="BC1590" i="2"/>
  <c r="F1591" i="2"/>
  <c r="BC1591" i="2"/>
  <c r="F1592" i="2"/>
  <c r="BC1592" i="2"/>
  <c r="F1593" i="2"/>
  <c r="BC1593" i="2"/>
  <c r="F1594" i="2"/>
  <c r="BC1594" i="2"/>
  <c r="F1595" i="2"/>
  <c r="BC1595" i="2"/>
  <c r="F1596" i="2"/>
  <c r="BC1596" i="2"/>
  <c r="F1597" i="2"/>
  <c r="BC1597" i="2"/>
  <c r="F1598" i="2"/>
  <c r="BC1598" i="2"/>
  <c r="F1599" i="2"/>
  <c r="BC1599" i="2"/>
  <c r="F1600" i="2"/>
  <c r="F1601" i="2"/>
  <c r="BC1601" i="2"/>
  <c r="F1602" i="2"/>
  <c r="BC1602" i="2"/>
  <c r="F1603" i="2"/>
  <c r="BC1603" i="2"/>
  <c r="F1604" i="2"/>
  <c r="BC1604" i="2"/>
  <c r="F1605" i="2"/>
  <c r="BC1605" i="2"/>
  <c r="F1606" i="2"/>
  <c r="BC1606" i="2"/>
  <c r="F1607" i="2"/>
  <c r="BC1607" i="2"/>
  <c r="F1608" i="2"/>
  <c r="BC1608" i="2"/>
  <c r="F1609" i="2"/>
  <c r="BC1609" i="2"/>
  <c r="F1610" i="2"/>
  <c r="BC1610" i="2"/>
  <c r="F1611" i="2"/>
  <c r="BC1611" i="2"/>
  <c r="F1612" i="2"/>
  <c r="F1613" i="2"/>
  <c r="BC1613" i="2"/>
  <c r="F1614" i="2"/>
  <c r="BC1614" i="2"/>
  <c r="F1615" i="2"/>
  <c r="BC1615" i="2"/>
  <c r="F1616" i="2"/>
  <c r="BC1616" i="2"/>
  <c r="F1617" i="2"/>
  <c r="BC1617" i="2"/>
  <c r="F1618" i="2"/>
  <c r="BC1618" i="2"/>
  <c r="F1619" i="2"/>
  <c r="BC1619" i="2"/>
  <c r="F1620" i="2"/>
  <c r="BC1620" i="2"/>
  <c r="F1621" i="2"/>
  <c r="BC1621" i="2"/>
  <c r="F1622" i="2"/>
  <c r="BC1622" i="2"/>
  <c r="F1623" i="2"/>
  <c r="BC1623" i="2"/>
  <c r="F1624" i="2"/>
  <c r="F1625" i="2"/>
  <c r="BC1625" i="2"/>
  <c r="F1626" i="2"/>
  <c r="BC1626" i="2"/>
  <c r="F1627" i="2"/>
  <c r="BC1627" i="2"/>
  <c r="F1628" i="2"/>
  <c r="BC1628" i="2"/>
  <c r="F1629" i="2"/>
  <c r="BC1629" i="2"/>
  <c r="F1630" i="2"/>
  <c r="BC1630" i="2"/>
  <c r="F1631" i="2"/>
  <c r="BC1631" i="2"/>
  <c r="F1632" i="2"/>
  <c r="BC1632" i="2"/>
  <c r="F1633" i="2"/>
  <c r="BC1633" i="2"/>
  <c r="F1634" i="2"/>
  <c r="BC1634" i="2"/>
  <c r="F1635" i="2"/>
  <c r="BC1635" i="2"/>
  <c r="F1636" i="2"/>
  <c r="BC1636" i="2"/>
  <c r="F1637" i="2"/>
  <c r="F1638" i="2"/>
  <c r="BC1638" i="2"/>
  <c r="F1639" i="2"/>
  <c r="BC1639" i="2"/>
  <c r="F1640" i="2"/>
  <c r="BC1640" i="2"/>
  <c r="F1641" i="2"/>
  <c r="F1642" i="2"/>
  <c r="BC1642" i="2"/>
  <c r="F1643" i="2"/>
  <c r="BC1643" i="2"/>
  <c r="F1644" i="2"/>
  <c r="BC1644" i="2"/>
  <c r="F1645" i="2"/>
  <c r="BC1645" i="2"/>
  <c r="F1646" i="2"/>
  <c r="BC1646" i="2"/>
  <c r="F1647" i="2"/>
  <c r="BC1647" i="2"/>
  <c r="F1648" i="2"/>
  <c r="BC1648" i="2"/>
  <c r="F1649" i="2"/>
  <c r="BC1649" i="2"/>
  <c r="F1650" i="2"/>
  <c r="BC1650" i="2"/>
  <c r="F1651" i="2"/>
  <c r="F1652" i="2"/>
  <c r="BC1652" i="2"/>
  <c r="F1653" i="2"/>
  <c r="BC1653" i="2"/>
  <c r="F1654" i="2"/>
  <c r="BC1654" i="2"/>
  <c r="F1655" i="2"/>
  <c r="BC1655" i="2"/>
  <c r="F1656" i="2"/>
  <c r="BC1656" i="2"/>
  <c r="F1657" i="2"/>
  <c r="BC1657" i="2"/>
  <c r="F1658" i="2"/>
  <c r="BC1658" i="2"/>
  <c r="F1659" i="2"/>
  <c r="BC1659" i="2"/>
  <c r="F1660" i="2"/>
  <c r="BC1660" i="2"/>
  <c r="F1661" i="2"/>
  <c r="BC1661" i="2"/>
  <c r="BC1662" i="2"/>
  <c r="BD1665" i="2"/>
  <c r="BC1665" i="2"/>
  <c r="BD1666" i="2"/>
  <c r="BC1666" i="2"/>
  <c r="BD1667" i="2"/>
  <c r="BC1667" i="2"/>
  <c r="BD1668" i="2"/>
  <c r="BC1668" i="2"/>
  <c r="BD1669" i="2"/>
  <c r="BC1669" i="2"/>
  <c r="BD1670" i="2"/>
  <c r="BC1670" i="2"/>
  <c r="BD1671" i="2"/>
  <c r="BC1671" i="2"/>
  <c r="BD1672" i="2"/>
  <c r="BC1672" i="2"/>
  <c r="BD1673" i="2"/>
  <c r="BC1673" i="2"/>
  <c r="BD1674" i="2"/>
  <c r="BC1674" i="2"/>
  <c r="BD1675" i="2"/>
  <c r="BC1675" i="2"/>
  <c r="BD1676" i="2"/>
  <c r="BC1676" i="2"/>
  <c r="BD1677" i="2"/>
  <c r="BC1677" i="2"/>
  <c r="BD1678" i="2"/>
  <c r="BC1678" i="2"/>
  <c r="BD1679" i="2"/>
  <c r="BC1679" i="2"/>
  <c r="BD1680" i="2"/>
  <c r="BC1680" i="2"/>
  <c r="BD1681" i="2"/>
  <c r="BC1681" i="2"/>
  <c r="BD1682" i="2"/>
  <c r="BC1682" i="2"/>
  <c r="BD1683" i="2"/>
  <c r="BC1683" i="2"/>
  <c r="BD1684" i="2"/>
  <c r="BC1684" i="2"/>
  <c r="BD1685" i="2"/>
  <c r="BC1685" i="2"/>
  <c r="BD1686" i="2"/>
  <c r="BC1686" i="2"/>
  <c r="BD1687" i="2"/>
  <c r="BC1687" i="2"/>
  <c r="BD1688" i="2"/>
  <c r="BC1688" i="2"/>
  <c r="BD1689" i="2"/>
  <c r="BC1689" i="2"/>
  <c r="BD1690" i="2"/>
  <c r="BC1690" i="2"/>
  <c r="BD1691" i="2"/>
  <c r="BC1691" i="2"/>
  <c r="BD1692" i="2"/>
  <c r="BC1692" i="2"/>
  <c r="BD1693" i="2"/>
  <c r="BC1693" i="2"/>
  <c r="BD1694" i="2"/>
  <c r="BC1694" i="2"/>
  <c r="BD1695" i="2"/>
  <c r="BC1695" i="2"/>
  <c r="BD1696" i="2"/>
  <c r="BC1696" i="2"/>
  <c r="BD1697" i="2"/>
  <c r="BC1697" i="2"/>
  <c r="BD1698" i="2"/>
  <c r="BC1698" i="2"/>
  <c r="BD1699" i="2"/>
  <c r="BC1699" i="2"/>
  <c r="BD1700" i="2"/>
  <c r="BC1700" i="2"/>
  <c r="BD1701" i="2"/>
  <c r="BC1701" i="2"/>
  <c r="BD1702" i="2"/>
  <c r="BC1702" i="2"/>
  <c r="BD1703" i="2"/>
  <c r="BC1703" i="2"/>
  <c r="BD1704" i="2"/>
  <c r="BC1704" i="2"/>
  <c r="BD1705" i="2"/>
  <c r="BC1705" i="2"/>
  <c r="BD1706" i="2"/>
  <c r="BC1706" i="2"/>
  <c r="BD1707" i="2"/>
  <c r="BC1707" i="2"/>
  <c r="BD1708" i="2"/>
  <c r="BC1708" i="2"/>
  <c r="BD1709" i="2"/>
  <c r="BC1709" i="2"/>
  <c r="BD1710" i="2"/>
  <c r="BC1710" i="2"/>
  <c r="BD1711" i="2"/>
  <c r="BC1711" i="2"/>
  <c r="BD1712" i="2"/>
  <c r="BC1712" i="2"/>
  <c r="BD1713" i="2"/>
  <c r="BC1713" i="2"/>
  <c r="BD1714" i="2"/>
  <c r="BC1714" i="2"/>
  <c r="BD1715" i="2"/>
  <c r="BC1715" i="2"/>
  <c r="BD1716" i="2"/>
  <c r="BC1716" i="2"/>
  <c r="BD1717" i="2"/>
  <c r="BC1717" i="2"/>
  <c r="BD1718" i="2"/>
  <c r="BC1718" i="2"/>
  <c r="BD1719" i="2"/>
  <c r="BC1719" i="2"/>
  <c r="BD1720" i="2"/>
  <c r="BC1720" i="2"/>
  <c r="CF1721" i="2"/>
  <c r="BD1723" i="2"/>
  <c r="BC1723" i="2"/>
  <c r="BD1724" i="2"/>
  <c r="BC1724" i="2"/>
  <c r="BD1725" i="2"/>
  <c r="BC1725" i="2"/>
  <c r="BD1726" i="2"/>
  <c r="BC1726" i="2"/>
  <c r="BD1727" i="2"/>
  <c r="BC1727" i="2"/>
  <c r="BD1728" i="2"/>
  <c r="BC1728" i="2"/>
  <c r="BD1729" i="2"/>
  <c r="BC1729" i="2"/>
  <c r="BD1730" i="2"/>
  <c r="BC1730" i="2"/>
  <c r="BD1731" i="2"/>
  <c r="BC1731" i="2"/>
  <c r="BD1732" i="2"/>
  <c r="BC1732" i="2"/>
  <c r="BD1733" i="2"/>
  <c r="BC1733" i="2"/>
  <c r="BD1734" i="2"/>
  <c r="BC1734" i="2"/>
  <c r="BD1735" i="2"/>
  <c r="BC1735" i="2"/>
  <c r="BD1736" i="2"/>
  <c r="BC1736" i="2"/>
  <c r="BD1737" i="2"/>
  <c r="BC1737" i="2"/>
  <c r="BD1738" i="2"/>
  <c r="BC1738" i="2"/>
  <c r="BD1739" i="2"/>
  <c r="BC1739" i="2"/>
  <c r="BD1740" i="2"/>
  <c r="BC1740" i="2"/>
  <c r="BD1741" i="2"/>
  <c r="BC1741" i="2"/>
  <c r="BD1742" i="2"/>
  <c r="BC1742" i="2"/>
  <c r="BD1743" i="2"/>
  <c r="BC1743" i="2"/>
  <c r="BD1744" i="2"/>
  <c r="BC1744" i="2"/>
  <c r="BD1745" i="2"/>
  <c r="BC1745" i="2"/>
  <c r="BD1746" i="2"/>
  <c r="BC1746" i="2"/>
  <c r="BD1747" i="2"/>
  <c r="BC1747" i="2"/>
  <c r="BD1748" i="2"/>
  <c r="BC1748" i="2"/>
  <c r="BD1749" i="2"/>
  <c r="BC1749" i="2"/>
  <c r="BD1750" i="2"/>
  <c r="BC1750" i="2"/>
  <c r="BD1751" i="2"/>
  <c r="BC1751" i="2"/>
  <c r="BD1752" i="2"/>
  <c r="BC1752" i="2"/>
  <c r="BD1753" i="2"/>
  <c r="BC1753" i="2"/>
  <c r="BD1754" i="2"/>
  <c r="BC1754" i="2"/>
  <c r="BD1755" i="2"/>
  <c r="BC1755" i="2"/>
  <c r="BD1756" i="2"/>
  <c r="BC1756" i="2"/>
  <c r="BD1757" i="2"/>
  <c r="BC1757" i="2"/>
  <c r="BD1758" i="2"/>
  <c r="BC1758" i="2"/>
  <c r="BD1759" i="2"/>
  <c r="BC1759" i="2"/>
  <c r="BD1760" i="2"/>
  <c r="BC1760" i="2"/>
  <c r="BD1761" i="2"/>
  <c r="BC1761" i="2"/>
  <c r="BD1762" i="2"/>
  <c r="BC1762" i="2"/>
  <c r="BD1763" i="2"/>
  <c r="BC1763" i="2"/>
  <c r="BD1764" i="2"/>
  <c r="BC1764" i="2"/>
  <c r="BD1765" i="2"/>
  <c r="BC1765" i="2"/>
  <c r="BD1766" i="2"/>
  <c r="BC1766" i="2"/>
  <c r="BD1767" i="2"/>
  <c r="BC1767" i="2"/>
  <c r="BD1768" i="2"/>
  <c r="BC1768" i="2"/>
  <c r="BD1769" i="2"/>
  <c r="BC1769" i="2"/>
  <c r="BD1770" i="2"/>
  <c r="BC1770" i="2"/>
  <c r="BD1771" i="2"/>
  <c r="BC1771" i="2"/>
  <c r="BD1772" i="2"/>
  <c r="BC1772" i="2"/>
  <c r="BD1773" i="2"/>
  <c r="BC1773" i="2"/>
  <c r="BD1774" i="2"/>
  <c r="BC1774" i="2"/>
  <c r="BD1775" i="2"/>
  <c r="BC1775" i="2"/>
  <c r="BD1776" i="2"/>
  <c r="BC1776" i="2"/>
  <c r="BD1777" i="2"/>
  <c r="BC1777" i="2"/>
  <c r="BD1778" i="2"/>
  <c r="BC1778" i="2"/>
  <c r="BD1779" i="2"/>
  <c r="BC1779" i="2"/>
  <c r="BD1780" i="2"/>
  <c r="BC1780" i="2"/>
  <c r="BD1781" i="2"/>
  <c r="BC1781" i="2"/>
  <c r="BD1782" i="2"/>
  <c r="BC1782" i="2"/>
  <c r="BD1783" i="2"/>
  <c r="BC1783" i="2"/>
  <c r="BD1784" i="2"/>
  <c r="BC1784" i="2"/>
  <c r="BD1785" i="2"/>
  <c r="BC1785" i="2"/>
  <c r="BD1786" i="2"/>
  <c r="BC1786" i="2"/>
  <c r="BD1787" i="2"/>
  <c r="BC1787" i="2"/>
  <c r="BD1788" i="2"/>
  <c r="BC1788" i="2"/>
  <c r="BD1789" i="2"/>
  <c r="BC1789" i="2"/>
  <c r="BD1790" i="2"/>
  <c r="BC1790" i="2"/>
  <c r="BD1791" i="2"/>
  <c r="BC1791" i="2"/>
  <c r="BD1792" i="2"/>
  <c r="BC1792" i="2"/>
  <c r="BD1793" i="2"/>
  <c r="BC1793" i="2"/>
  <c r="BD1794" i="2"/>
  <c r="BC1794" i="2"/>
  <c r="BD1795" i="2"/>
  <c r="BC1795" i="2"/>
  <c r="BD1796" i="2"/>
  <c r="BC1796" i="2"/>
  <c r="BD1797" i="2"/>
  <c r="BC1797" i="2"/>
  <c r="BD1798" i="2"/>
  <c r="BC1798" i="2"/>
  <c r="BD1799" i="2"/>
  <c r="BC1799" i="2"/>
  <c r="BD1800" i="2"/>
  <c r="BC1800" i="2"/>
  <c r="BD1801" i="2"/>
  <c r="BC1801" i="2"/>
  <c r="BD1802" i="2"/>
  <c r="BC1802" i="2"/>
  <c r="BD1803" i="2"/>
  <c r="BC1803" i="2"/>
  <c r="BD1804" i="2"/>
  <c r="BC1804" i="2"/>
  <c r="BD1805" i="2"/>
  <c r="BC1805" i="2"/>
  <c r="BD1806" i="2"/>
  <c r="BC1806" i="2"/>
  <c r="BD1807" i="2"/>
  <c r="BC1807" i="2"/>
  <c r="BD1808" i="2"/>
  <c r="BC1808" i="2"/>
  <c r="BD1809" i="2"/>
  <c r="BC1809" i="2"/>
  <c r="BD1810" i="2"/>
  <c r="BC1810" i="2"/>
  <c r="BD1811" i="2"/>
  <c r="BC1811" i="2"/>
  <c r="BD1812" i="2"/>
  <c r="BC1812" i="2"/>
  <c r="BD1813" i="2"/>
  <c r="BC1813" i="2"/>
  <c r="BD1814" i="2"/>
  <c r="BC1814" i="2"/>
  <c r="BD1815" i="2"/>
  <c r="BC1815" i="2"/>
  <c r="BC1816" i="2"/>
  <c r="F1818" i="2"/>
  <c r="BB1818" i="2"/>
  <c r="BD1818" i="2"/>
  <c r="BC1818" i="2"/>
  <c r="F1819" i="2"/>
  <c r="BB1819" i="2"/>
  <c r="BD1819" i="2"/>
  <c r="BC1819" i="2"/>
  <c r="F1820" i="2"/>
  <c r="BB1820" i="2"/>
  <c r="BD1820" i="2"/>
  <c r="BC1820" i="2"/>
  <c r="F1821" i="2"/>
  <c r="BB1821" i="2"/>
  <c r="BD1821" i="2"/>
  <c r="BC1821" i="2"/>
  <c r="F1822" i="2"/>
  <c r="BB1822" i="2"/>
  <c r="BD1822" i="2"/>
  <c r="BC1822" i="2"/>
  <c r="F1823" i="2"/>
  <c r="BB1823" i="2"/>
  <c r="BD1823" i="2"/>
  <c r="BC1823" i="2"/>
  <c r="F1824" i="2"/>
  <c r="BB1824" i="2"/>
  <c r="BD1824" i="2"/>
  <c r="BC1824" i="2"/>
  <c r="F1825" i="2"/>
  <c r="BB1825" i="2"/>
  <c r="BD1825" i="2"/>
  <c r="BC1825" i="2"/>
  <c r="F1826" i="2"/>
  <c r="BB1826" i="2"/>
  <c r="BD1826" i="2"/>
  <c r="BC1826" i="2"/>
  <c r="F1827" i="2"/>
  <c r="BB1827" i="2"/>
  <c r="BD1827" i="2"/>
  <c r="BC1827" i="2"/>
  <c r="F1828" i="2"/>
  <c r="BB1828" i="2"/>
  <c r="BD1828" i="2"/>
  <c r="BC1828" i="2"/>
  <c r="F1829" i="2"/>
  <c r="BB1829" i="2"/>
  <c r="BD1829" i="2"/>
  <c r="BC1829" i="2"/>
  <c r="F1830" i="2"/>
  <c r="BB1830" i="2"/>
  <c r="BD1830" i="2"/>
  <c r="BC1830" i="2"/>
  <c r="F1831" i="2"/>
  <c r="BB1831" i="2"/>
  <c r="BD1831" i="2"/>
  <c r="BC1831" i="2"/>
  <c r="F1832" i="2"/>
  <c r="BB1832" i="2"/>
  <c r="BD1832" i="2"/>
  <c r="BC1832" i="2"/>
  <c r="F1833" i="2"/>
  <c r="BB1833" i="2"/>
  <c r="BD1833" i="2"/>
  <c r="BC1833" i="2"/>
  <c r="F1834" i="2"/>
  <c r="BB1834" i="2"/>
  <c r="BD1834" i="2"/>
  <c r="BC1834" i="2"/>
  <c r="F1835" i="2"/>
  <c r="BB1835" i="2"/>
  <c r="BC1837" i="2"/>
  <c r="BC1838" i="2"/>
  <c r="BC1839" i="2"/>
  <c r="BC1840" i="2"/>
  <c r="BC1841" i="2"/>
  <c r="BC1842" i="2"/>
  <c r="BC1843" i="2"/>
  <c r="BC1844" i="2"/>
  <c r="BC1845" i="2"/>
  <c r="BC1846" i="2"/>
  <c r="BC1847" i="2"/>
  <c r="BC1872" i="2"/>
  <c r="BC1873" i="2"/>
  <c r="BC1874" i="2"/>
  <c r="BC1875" i="2"/>
  <c r="BC1876" i="2"/>
  <c r="BC1877" i="2"/>
  <c r="BC1878" i="2"/>
  <c r="BC1879" i="2"/>
  <c r="BC1880" i="2"/>
  <c r="BC1881" i="2"/>
  <c r="BC1882" i="2"/>
  <c r="BC1883" i="2"/>
  <c r="BC1884" i="2"/>
  <c r="BC1885" i="2"/>
  <c r="BC1886" i="2"/>
  <c r="BC1887" i="2"/>
  <c r="BC1888" i="2"/>
  <c r="BC1889" i="2"/>
  <c r="BC1890" i="2"/>
  <c r="BC1891" i="2"/>
  <c r="BC1892" i="2"/>
  <c r="BC1893" i="2"/>
  <c r="BC1894" i="2"/>
  <c r="BC1897" i="2"/>
  <c r="BC1895" i="2"/>
  <c r="BC1896" i="2"/>
  <c r="BC1898" i="2"/>
  <c r="BC1899" i="2"/>
  <c r="BC1900" i="2"/>
  <c r="BC1901" i="2"/>
  <c r="BC1902" i="2"/>
  <c r="BC1903" i="2"/>
  <c r="BC1904" i="2"/>
  <c r="BC1905" i="2"/>
  <c r="BD1908" i="2"/>
  <c r="BD1910" i="2"/>
  <c r="BD1911" i="2"/>
  <c r="BC1911" i="2"/>
  <c r="BD1912" i="2"/>
  <c r="BC1912" i="2"/>
  <c r="BD1913" i="2"/>
  <c r="BD1914" i="2"/>
  <c r="BC1914" i="2"/>
  <c r="BD1915" i="2"/>
  <c r="BC1915" i="2"/>
  <c r="BD1916" i="2"/>
  <c r="BC1916" i="2"/>
  <c r="BD1917" i="2"/>
  <c r="BC1917" i="2"/>
  <c r="BD1918" i="2"/>
  <c r="BC1918" i="2"/>
  <c r="BD1919" i="2"/>
  <c r="BD1920" i="2"/>
  <c r="BC1920" i="2"/>
  <c r="BD1921" i="2"/>
  <c r="BC1921" i="2"/>
  <c r="BD1922" i="2"/>
  <c r="BD1923" i="2"/>
  <c r="BC1923" i="2"/>
  <c r="BC1924" i="2"/>
  <c r="BD1925" i="2"/>
  <c r="BC1925" i="2"/>
  <c r="BD1926" i="2"/>
  <c r="BC1926" i="2"/>
  <c r="BD1927" i="2"/>
  <c r="BC1927" i="2"/>
  <c r="BD1928" i="2"/>
  <c r="BC1928" i="2"/>
  <c r="BD1929" i="2"/>
  <c r="BD1930" i="2"/>
  <c r="BC1930" i="2"/>
  <c r="BD1931" i="2"/>
  <c r="BC1931" i="2"/>
  <c r="BD1933" i="2"/>
  <c r="BC1933" i="2"/>
  <c r="BD1936" i="2"/>
  <c r="BC1936" i="2"/>
  <c r="BD1939" i="2"/>
  <c r="BD1940" i="2"/>
  <c r="BD1941" i="2"/>
  <c r="BC1941" i="2"/>
  <c r="BD1942" i="2"/>
  <c r="BC1942" i="2"/>
  <c r="BC1943" i="2"/>
  <c r="BD1944" i="2"/>
  <c r="BC1944" i="2"/>
  <c r="BD1945" i="2"/>
  <c r="BD1947" i="2"/>
  <c r="BD1948" i="2"/>
  <c r="BD1949" i="2"/>
  <c r="BC1949" i="2"/>
  <c r="BD1950" i="2"/>
  <c r="BC1950" i="2"/>
  <c r="BD1951" i="2"/>
  <c r="BC1951" i="2"/>
  <c r="BD1952" i="2"/>
  <c r="BD1954" i="2"/>
  <c r="BC1954" i="2"/>
  <c r="BD1955" i="2"/>
  <c r="BC1955" i="2"/>
  <c r="BD1956" i="2"/>
  <c r="BC1956" i="2"/>
  <c r="BD1957" i="2"/>
  <c r="BC1957" i="2"/>
  <c r="BD1958" i="2"/>
  <c r="BD1959" i="2"/>
  <c r="BC1959" i="2"/>
  <c r="BC1960" i="2"/>
  <c r="BC1961" i="2"/>
  <c r="BD1962" i="2"/>
  <c r="BC1962" i="2"/>
  <c r="BD1963" i="2"/>
  <c r="BD1964" i="2"/>
  <c r="BC1966" i="2"/>
  <c r="BD1967" i="2"/>
  <c r="BD1968" i="2"/>
  <c r="BC1968" i="2"/>
  <c r="F2073" i="2"/>
  <c r="BB2073" i="2"/>
  <c r="BD2073" i="2"/>
  <c r="BC2073" i="2"/>
  <c r="F2074" i="2"/>
  <c r="BB2074" i="2"/>
  <c r="BD2074" i="2"/>
  <c r="BC2074" i="2"/>
  <c r="F2075" i="2"/>
  <c r="BB2075" i="2"/>
  <c r="BD2075" i="2"/>
  <c r="BC2075" i="2"/>
  <c r="F2076" i="2"/>
  <c r="BB2076" i="2"/>
  <c r="BD2076" i="2"/>
  <c r="BC2076" i="2"/>
  <c r="F2077" i="2"/>
  <c r="BB2077" i="2"/>
  <c r="BD2077" i="2"/>
  <c r="BC2077" i="2"/>
  <c r="F2078" i="2"/>
  <c r="BB2078" i="2"/>
  <c r="BD2078" i="2"/>
  <c r="BC2078" i="2"/>
  <c r="F2079" i="2"/>
  <c r="BB2079" i="2"/>
  <c r="BD2079" i="2"/>
  <c r="BC2079" i="2"/>
  <c r="F2080" i="2"/>
  <c r="BB2080" i="2"/>
  <c r="BD2080" i="2"/>
  <c r="BC2080" i="2"/>
  <c r="F2081" i="2"/>
  <c r="BB2081" i="2"/>
  <c r="BD2081" i="2"/>
  <c r="BC2081" i="2"/>
  <c r="F2082" i="2"/>
  <c r="BB2082" i="2"/>
  <c r="BD2082" i="2"/>
  <c r="BC2082" i="2"/>
  <c r="F2083" i="2"/>
  <c r="BB2083" i="2"/>
  <c r="BD2083" i="2"/>
  <c r="BC2083" i="2"/>
  <c r="F2084" i="2"/>
  <c r="BB2084" i="2"/>
  <c r="BD2084" i="2"/>
  <c r="BC2084" i="2"/>
  <c r="F2085" i="2"/>
  <c r="BB2085" i="2"/>
  <c r="BD2085" i="2"/>
  <c r="BC2085" i="2"/>
  <c r="F2086" i="2"/>
  <c r="BB2086" i="2"/>
  <c r="BD2086" i="2"/>
  <c r="BC2086" i="2"/>
  <c r="F2087" i="2"/>
  <c r="BB2087" i="2"/>
  <c r="BD2087" i="2"/>
  <c r="BC2087" i="2"/>
  <c r="F2088" i="2"/>
  <c r="BB2088" i="2"/>
  <c r="BD2088" i="2"/>
  <c r="BC2088" i="2"/>
  <c r="F2089" i="2"/>
  <c r="BB2089" i="2"/>
  <c r="BD2089" i="2"/>
  <c r="BC2089" i="2"/>
  <c r="F2090" i="2"/>
  <c r="BB2090" i="2"/>
  <c r="BD2090" i="2"/>
  <c r="BC2090" i="2"/>
  <c r="F2091" i="2"/>
  <c r="BB2091" i="2"/>
  <c r="BD2091" i="2"/>
  <c r="BC2091" i="2"/>
  <c r="F2092" i="2"/>
  <c r="BB2092" i="2"/>
  <c r="BD2092" i="2"/>
  <c r="BC2092" i="2"/>
  <c r="F2093" i="2"/>
  <c r="BB2093" i="2"/>
  <c r="BD2093" i="2"/>
  <c r="BC2093" i="2"/>
  <c r="F2094" i="2"/>
  <c r="BB2094" i="2"/>
  <c r="BD2094" i="2"/>
  <c r="BC2094" i="2"/>
  <c r="F2095" i="2"/>
  <c r="BB2095" i="2"/>
  <c r="BD2095" i="2"/>
  <c r="BC2095" i="2"/>
  <c r="F2096" i="2"/>
  <c r="BB2096" i="2"/>
  <c r="BD2096" i="2"/>
  <c r="BC2096" i="2"/>
  <c r="F2097" i="2"/>
  <c r="BB2097" i="2"/>
  <c r="BD2097" i="2"/>
  <c r="BC2097" i="2"/>
  <c r="F2098" i="2"/>
  <c r="BB2098" i="2"/>
  <c r="BD2098" i="2"/>
  <c r="BC2098" i="2"/>
  <c r="F2099" i="2"/>
  <c r="BB2099" i="2"/>
  <c r="BD2099" i="2"/>
  <c r="BC2099" i="2"/>
  <c r="F2100" i="2"/>
  <c r="BB2100" i="2"/>
  <c r="BD2100" i="2"/>
  <c r="BC2100" i="2"/>
  <c r="F2101" i="2"/>
  <c r="BB2101" i="2"/>
  <c r="BD2101" i="2"/>
  <c r="BC2101" i="2"/>
  <c r="F2102" i="2"/>
  <c r="BB2102" i="2"/>
  <c r="BD2102" i="2"/>
  <c r="BC2102" i="2"/>
  <c r="F2103" i="2"/>
  <c r="BB2103" i="2"/>
  <c r="BD2103" i="2"/>
  <c r="BC2103" i="2"/>
  <c r="F2104" i="2"/>
  <c r="BB2104" i="2"/>
  <c r="BD2104" i="2"/>
  <c r="BC2104" i="2"/>
  <c r="F2105" i="2"/>
  <c r="BB2105" i="2"/>
  <c r="BD2105" i="2"/>
  <c r="BC2105" i="2"/>
  <c r="F2106" i="2"/>
  <c r="BB2106" i="2"/>
  <c r="BD2106" i="2"/>
  <c r="BC2106" i="2"/>
  <c r="F2107" i="2"/>
  <c r="BB2107" i="2"/>
  <c r="BD2107" i="2"/>
  <c r="BC2107" i="2"/>
  <c r="F2108" i="2"/>
  <c r="BB2108" i="2"/>
  <c r="BD2108" i="2"/>
  <c r="BC2108" i="2"/>
  <c r="F2109" i="2"/>
  <c r="BB2109" i="2"/>
  <c r="BD2109" i="2"/>
  <c r="BC2109" i="2"/>
  <c r="F2110" i="2"/>
  <c r="BB2110" i="2"/>
  <c r="BD2110" i="2"/>
  <c r="BC2110" i="2"/>
  <c r="F2111" i="2"/>
  <c r="BB2111" i="2"/>
  <c r="BD2111" i="2"/>
  <c r="BC2111" i="2"/>
  <c r="F2112" i="2"/>
  <c r="BB2112" i="2"/>
  <c r="BD2112" i="2"/>
  <c r="BC2112" i="2"/>
  <c r="F2113" i="2"/>
  <c r="BB2113" i="2"/>
  <c r="BD2113" i="2"/>
  <c r="BC2113" i="2"/>
  <c r="F2114" i="2"/>
  <c r="BB2114" i="2"/>
  <c r="BD2114" i="2"/>
  <c r="BC2114" i="2"/>
  <c r="F2115" i="2"/>
  <c r="BB2115" i="2"/>
  <c r="BD2115" i="2"/>
  <c r="BC2115" i="2"/>
  <c r="F2116" i="2"/>
  <c r="BB2116" i="2"/>
  <c r="BD2116" i="2"/>
  <c r="BC2116" i="2"/>
  <c r="F2117" i="2"/>
  <c r="BB2117" i="2"/>
  <c r="BD2117" i="2"/>
  <c r="BC2117" i="2"/>
  <c r="F2118" i="2"/>
  <c r="BB2118" i="2"/>
  <c r="BD2118" i="2"/>
  <c r="BC2118" i="2"/>
  <c r="F2119" i="2"/>
  <c r="BB2119" i="2"/>
  <c r="BD2119" i="2"/>
  <c r="BC2119" i="2"/>
  <c r="F2120" i="2"/>
  <c r="BB2120" i="2"/>
  <c r="BD2120" i="2"/>
  <c r="BC2120" i="2"/>
  <c r="F2121" i="2"/>
  <c r="BB2121" i="2"/>
  <c r="BD2121" i="2"/>
  <c r="BC2121" i="2"/>
  <c r="F2122" i="2"/>
  <c r="BB2122" i="2"/>
  <c r="BD2122" i="2"/>
  <c r="BC2122" i="2"/>
  <c r="F2123" i="2"/>
  <c r="BB2123" i="2"/>
  <c r="BD2123" i="2"/>
  <c r="BC2123" i="2"/>
  <c r="F2124" i="2"/>
  <c r="BB2124" i="2"/>
  <c r="BD2124" i="2"/>
  <c r="BC2124" i="2"/>
  <c r="F2125" i="2"/>
  <c r="BB2125" i="2"/>
  <c r="BD2125" i="2"/>
  <c r="BC2125" i="2"/>
  <c r="F2126" i="2"/>
  <c r="BB2126" i="2"/>
  <c r="BC2126" i="2"/>
  <c r="BC2129" i="2"/>
  <c r="BC2130" i="2"/>
  <c r="BC2131" i="2"/>
  <c r="BC2132" i="2"/>
  <c r="BC2133" i="2"/>
  <c r="BC2134" i="2"/>
  <c r="BC2135" i="2"/>
  <c r="BC2136" i="2"/>
  <c r="BC2137" i="2"/>
  <c r="BC2138" i="2"/>
  <c r="BC2139" i="2"/>
  <c r="BC2140" i="2"/>
  <c r="BC2141" i="2"/>
  <c r="BC2142" i="2"/>
  <c r="BC2143" i="2"/>
  <c r="BC2144" i="2"/>
  <c r="BC2145" i="2"/>
  <c r="BC2146" i="2"/>
  <c r="BC2147" i="2"/>
  <c r="BC2148" i="2"/>
  <c r="BC2149" i="2"/>
  <c r="BC2150" i="2"/>
  <c r="BC2151" i="2"/>
  <c r="BC2152" i="2"/>
  <c r="BC2153" i="2"/>
  <c r="BC2154" i="2"/>
  <c r="BC2155" i="2"/>
  <c r="BC2156" i="2"/>
  <c r="BC2157" i="2"/>
  <c r="BC2158" i="2"/>
  <c r="BC2159" i="2"/>
  <c r="BC2160" i="2"/>
  <c r="BC2161" i="2"/>
  <c r="BC2162" i="2"/>
  <c r="BC2163" i="2"/>
  <c r="BC2164" i="2"/>
  <c r="BC2165" i="2"/>
  <c r="BC2166" i="2"/>
  <c r="BC2167" i="2"/>
  <c r="BC2168" i="2"/>
  <c r="BC2169" i="2"/>
  <c r="BC2170" i="2"/>
  <c r="BC2171" i="2"/>
  <c r="BC2172" i="2"/>
  <c r="BC2173" i="2"/>
  <c r="BC2174" i="2"/>
  <c r="BC2175" i="2"/>
  <c r="BC2176" i="2"/>
  <c r="BC2177" i="2"/>
  <c r="BC2178" i="2"/>
  <c r="BC2180" i="2"/>
  <c r="BC2181" i="2"/>
  <c r="BC2182" i="2"/>
  <c r="BC2183" i="2"/>
  <c r="BC2184" i="2"/>
  <c r="BC2185" i="2"/>
  <c r="BC2186" i="2"/>
  <c r="BC2187" i="2"/>
  <c r="BC2188" i="2"/>
  <c r="BC2189" i="2"/>
  <c r="BC2190" i="2"/>
  <c r="BC2191" i="2"/>
  <c r="BC2192" i="2"/>
  <c r="BC2193" i="2"/>
  <c r="BC2194" i="2"/>
  <c r="BC2195" i="2"/>
  <c r="BC2196" i="2"/>
  <c r="BC2197" i="2"/>
  <c r="BC2198" i="2"/>
  <c r="BC2199" i="2"/>
  <c r="BC2200" i="2"/>
  <c r="BC2201" i="2"/>
  <c r="BC2202" i="2"/>
  <c r="BC2203" i="2"/>
  <c r="BC2204" i="2"/>
  <c r="BC2205" i="2"/>
  <c r="BC2206" i="2"/>
  <c r="BC2207" i="2"/>
  <c r="BC2208" i="2"/>
  <c r="BC2209" i="2"/>
  <c r="BC2210" i="2"/>
  <c r="BC2211" i="2"/>
  <c r="BC2212" i="2"/>
  <c r="BC2213" i="2"/>
  <c r="BC2214" i="2"/>
  <c r="BC2215" i="2"/>
  <c r="BB2218" i="2"/>
  <c r="BD2218" i="2"/>
  <c r="BC2218" i="2"/>
  <c r="BB2219" i="2"/>
  <c r="BD2219" i="2"/>
  <c r="BC2219" i="2"/>
  <c r="BB2220" i="2"/>
  <c r="BD2220" i="2"/>
  <c r="BC2220" i="2"/>
  <c r="BB2221" i="2"/>
  <c r="BD2221" i="2"/>
  <c r="BC2221" i="2"/>
  <c r="BB2222" i="2"/>
  <c r="BD2222" i="2"/>
  <c r="BC2222" i="2"/>
  <c r="BB2223" i="2"/>
  <c r="BD2223" i="2"/>
  <c r="BC2223" i="2"/>
  <c r="BB2224" i="2"/>
  <c r="BD2224" i="2"/>
  <c r="BC2224" i="2"/>
  <c r="BB2225" i="2"/>
  <c r="BD2225" i="2"/>
  <c r="BC2225" i="2"/>
  <c r="BB2226" i="2"/>
  <c r="BD2226" i="2"/>
  <c r="BC2226" i="2"/>
  <c r="BB2227" i="2"/>
  <c r="BD2227" i="2"/>
  <c r="BC2227" i="2"/>
  <c r="BB2228" i="2"/>
  <c r="BD2228" i="2"/>
  <c r="BC2228" i="2"/>
  <c r="BB2229" i="2"/>
  <c r="BD2229" i="2"/>
  <c r="BC2229" i="2"/>
  <c r="BB2230" i="2"/>
  <c r="BD2230" i="2"/>
  <c r="BC2230" i="2"/>
  <c r="BB2231" i="2"/>
  <c r="BD2231" i="2"/>
  <c r="BC2231" i="2"/>
  <c r="BB2232" i="2"/>
  <c r="BD2232" i="2"/>
  <c r="BC2232" i="2"/>
  <c r="BB2233" i="2"/>
  <c r="BD2233" i="2"/>
  <c r="BC2233" i="2"/>
  <c r="BB2234" i="2"/>
  <c r="BD2234" i="2"/>
  <c r="BC2234" i="2"/>
  <c r="BB2235" i="2"/>
  <c r="BD2235" i="2"/>
  <c r="BC2235" i="2"/>
  <c r="BB2236" i="2"/>
  <c r="BD2236" i="2"/>
  <c r="BC2236" i="2"/>
  <c r="BB2237" i="2"/>
  <c r="BD2237" i="2"/>
  <c r="BC2237" i="2"/>
  <c r="BB2238" i="2"/>
  <c r="BD2238" i="2"/>
  <c r="BC2238" i="2"/>
  <c r="BB2239" i="2"/>
  <c r="BD2239" i="2"/>
  <c r="BC2239" i="2"/>
  <c r="BB2240" i="2"/>
  <c r="BD2240" i="2"/>
  <c r="BC2240" i="2"/>
  <c r="BB2241" i="2"/>
  <c r="BD2241" i="2"/>
  <c r="BC2241" i="2"/>
  <c r="BB2242" i="2"/>
  <c r="BD2242" i="2"/>
  <c r="BC2242" i="2"/>
  <c r="BB2243" i="2"/>
  <c r="BD2243" i="2"/>
  <c r="BC2243" i="2"/>
  <c r="BB2244" i="2"/>
  <c r="BD2244" i="2"/>
  <c r="BC2244" i="2"/>
  <c r="BB2245" i="2"/>
  <c r="BD2245" i="2"/>
  <c r="BC2245" i="2"/>
  <c r="BB2246" i="2"/>
  <c r="BD2246" i="2"/>
  <c r="BC2246" i="2"/>
  <c r="BB2247" i="2"/>
  <c r="BD2247" i="2"/>
  <c r="BC2247" i="2"/>
  <c r="BB2248" i="2"/>
  <c r="BD2248" i="2"/>
  <c r="BC2248" i="2"/>
  <c r="BB2249" i="2"/>
  <c r="BD2249" i="2"/>
  <c r="BC2249" i="2"/>
  <c r="BB2250" i="2"/>
  <c r="BD2250" i="2"/>
  <c r="BC2250" i="2"/>
  <c r="BB2251" i="2"/>
  <c r="BD2251" i="2"/>
  <c r="BC2251" i="2"/>
  <c r="BB2252" i="2"/>
  <c r="BD2252" i="2"/>
  <c r="BC2252" i="2"/>
  <c r="BB2253" i="2"/>
  <c r="BD2253" i="2"/>
  <c r="BC2253" i="2"/>
  <c r="BB2254" i="2"/>
  <c r="BD2254" i="2"/>
  <c r="BC2254" i="2"/>
  <c r="BB2255" i="2"/>
  <c r="BD2255" i="2"/>
  <c r="BC2255" i="2"/>
  <c r="BB2256" i="2"/>
  <c r="BD2256" i="2"/>
  <c r="BC2256" i="2"/>
  <c r="BB2257" i="2"/>
  <c r="BD2257" i="2"/>
  <c r="BC2257" i="2"/>
  <c r="BB2258" i="2"/>
  <c r="BD2258" i="2"/>
  <c r="BC2258" i="2"/>
  <c r="BB2259" i="2"/>
  <c r="BD2259" i="2"/>
  <c r="BC2259" i="2"/>
  <c r="BB2260" i="2"/>
  <c r="BD2260" i="2"/>
  <c r="BC2260" i="2"/>
  <c r="BB2261" i="2"/>
  <c r="BD2261" i="2"/>
  <c r="BC2261" i="2"/>
  <c r="BB2262" i="2"/>
  <c r="BD2262" i="2"/>
  <c r="BC2262" i="2"/>
  <c r="BB2263" i="2"/>
  <c r="BD2263" i="2"/>
  <c r="BC2263" i="2"/>
  <c r="BB2264" i="2"/>
  <c r="BD2264" i="2"/>
  <c r="BC2264" i="2"/>
  <c r="BB2265" i="2"/>
  <c r="BD2265" i="2"/>
  <c r="BC2265" i="2"/>
  <c r="BB2266" i="2"/>
  <c r="BD2266" i="2"/>
  <c r="BC2266" i="2"/>
  <c r="BB2267" i="2"/>
  <c r="BD2267" i="2"/>
  <c r="BC2267" i="2"/>
  <c r="BB2268" i="2"/>
  <c r="BD2268" i="2"/>
  <c r="BC2268" i="2"/>
  <c r="BB2269" i="2"/>
  <c r="BD2269" i="2"/>
  <c r="BC2269" i="2"/>
  <c r="BB2270" i="2"/>
  <c r="BD2270" i="2"/>
  <c r="BC2270" i="2"/>
  <c r="BB2271" i="2"/>
  <c r="BD2271" i="2"/>
  <c r="BC2271" i="2"/>
  <c r="BB2272" i="2"/>
  <c r="BD2272" i="2"/>
  <c r="BC2272" i="2"/>
  <c r="BB2273" i="2"/>
  <c r="BD2273" i="2"/>
  <c r="BC2273" i="2"/>
  <c r="BB2274" i="2"/>
  <c r="BD2274" i="2"/>
  <c r="BC2274" i="2"/>
  <c r="BB2275" i="2"/>
  <c r="BD2275" i="2"/>
  <c r="BC2275" i="2"/>
  <c r="BB2276" i="2"/>
  <c r="BD2276" i="2"/>
  <c r="BC2276" i="2"/>
  <c r="BB2277" i="2"/>
  <c r="BD2277" i="2"/>
  <c r="BC2277" i="2"/>
  <c r="BB2278" i="2"/>
  <c r="BD2278" i="2"/>
  <c r="BC2278" i="2"/>
  <c r="BB2279" i="2"/>
  <c r="BD2279" i="2"/>
  <c r="BC2279" i="2"/>
  <c r="BB2280" i="2"/>
  <c r="BD2280" i="2"/>
  <c r="BC2280" i="2"/>
  <c r="BB2281" i="2"/>
  <c r="BD2281" i="2"/>
  <c r="BC2281" i="2"/>
  <c r="BB2282" i="2"/>
  <c r="BD2282" i="2"/>
  <c r="BC2282" i="2"/>
  <c r="BB2283" i="2"/>
  <c r="BD2283" i="2"/>
  <c r="BC2283" i="2"/>
  <c r="BB2284" i="2"/>
  <c r="BD2284" i="2"/>
  <c r="BC2284" i="2"/>
  <c r="BB2285" i="2"/>
  <c r="BD2285" i="2"/>
  <c r="BC2285" i="2"/>
  <c r="BB2286" i="2"/>
  <c r="BD2286" i="2"/>
  <c r="BC2286" i="2"/>
  <c r="BB2287" i="2"/>
  <c r="BD2287" i="2"/>
  <c r="BC2287" i="2"/>
  <c r="BB2288" i="2"/>
  <c r="BD2288" i="2"/>
  <c r="BC2288" i="2"/>
  <c r="BB2289" i="2"/>
  <c r="BD2289" i="2"/>
  <c r="BC2289" i="2"/>
  <c r="BB2290" i="2"/>
  <c r="BD2290" i="2"/>
  <c r="BC2290" i="2"/>
  <c r="BB2291" i="2"/>
  <c r="BD2291" i="2"/>
  <c r="BC2291" i="2"/>
  <c r="BB2292" i="2"/>
  <c r="BD2292" i="2"/>
  <c r="BC2292" i="2"/>
  <c r="BB2293" i="2"/>
  <c r="BD2293" i="2"/>
  <c r="BC2293" i="2"/>
  <c r="BB2294" i="2"/>
  <c r="BD2294" i="2"/>
  <c r="BC2294" i="2"/>
  <c r="BB2295" i="2"/>
  <c r="BC2295" i="2"/>
  <c r="BD2297" i="2"/>
  <c r="BD2298" i="2"/>
  <c r="BD2299" i="2"/>
  <c r="BD2300" i="2"/>
  <c r="BD2301" i="2"/>
  <c r="BD2302" i="2"/>
  <c r="BD2303" i="2"/>
  <c r="BD2304" i="2"/>
  <c r="BD2305" i="2"/>
  <c r="BD2306" i="2"/>
  <c r="BD2307" i="2"/>
  <c r="BD2308" i="2"/>
  <c r="BD2309" i="2"/>
  <c r="BD2310" i="2"/>
  <c r="BD2311" i="2"/>
  <c r="BD2312" i="2"/>
  <c r="BD2313" i="2"/>
  <c r="BD2314" i="2"/>
  <c r="BD2315" i="2"/>
  <c r="BD2316" i="2"/>
  <c r="BD2317" i="2"/>
  <c r="BD2318" i="2"/>
  <c r="BD2319" i="2"/>
  <c r="BD2320" i="2"/>
  <c r="BD2321" i="2"/>
  <c r="BD2322" i="2"/>
  <c r="BD2323" i="2"/>
  <c r="BD2324" i="2"/>
  <c r="BD2325" i="2"/>
  <c r="BD2326" i="2"/>
  <c r="BD2327" i="2"/>
  <c r="BD2328" i="2"/>
  <c r="BD2329" i="2"/>
  <c r="BD2330" i="2"/>
  <c r="BD2331" i="2"/>
  <c r="BD2332" i="2"/>
  <c r="BU2333" i="2"/>
  <c r="BD2335" i="2"/>
  <c r="BC2335" i="2"/>
  <c r="BD2336" i="2"/>
  <c r="BC2336" i="2"/>
  <c r="BD2337" i="2"/>
  <c r="BC2337" i="2"/>
  <c r="BD2338" i="2"/>
  <c r="BC2338" i="2"/>
  <c r="BD2339" i="2"/>
  <c r="BC2339" i="2"/>
  <c r="BD2340" i="2"/>
  <c r="BC2340" i="2"/>
  <c r="BD2341" i="2"/>
  <c r="BC2341" i="2"/>
  <c r="BD2342" i="2"/>
  <c r="BC2342" i="2"/>
  <c r="BD2343" i="2"/>
  <c r="BC2343" i="2"/>
  <c r="BD2344" i="2"/>
  <c r="BC2344" i="2"/>
  <c r="BD2345" i="2"/>
  <c r="BC2345" i="2"/>
  <c r="BD2346" i="2"/>
  <c r="BC2346" i="2"/>
  <c r="BD2347" i="2"/>
  <c r="BC2347" i="2"/>
  <c r="BD2348" i="2"/>
  <c r="BC2348" i="2"/>
  <c r="BD2349" i="2"/>
  <c r="BC2349" i="2"/>
  <c r="BD2350" i="2"/>
  <c r="BC2350" i="2"/>
  <c r="BD2351" i="2"/>
  <c r="BC2351" i="2"/>
  <c r="BD2352" i="2"/>
  <c r="BC2352" i="2"/>
  <c r="BD2353" i="2"/>
  <c r="BC2353" i="2"/>
  <c r="BD2354" i="2"/>
  <c r="BC2354" i="2"/>
  <c r="BD2355" i="2"/>
  <c r="BC2355" i="2"/>
  <c r="BD2356" i="2"/>
  <c r="BC2356" i="2"/>
  <c r="BD2357" i="2"/>
  <c r="BC2357" i="2"/>
  <c r="BD2358" i="2"/>
  <c r="BC2358" i="2"/>
  <c r="BD2359" i="2"/>
  <c r="BC2359" i="2"/>
  <c r="BD2360" i="2"/>
  <c r="BC2360" i="2"/>
  <c r="BD2361" i="2"/>
  <c r="BC2361" i="2"/>
  <c r="BD2362" i="2"/>
  <c r="BC2362" i="2"/>
  <c r="BD2363" i="2"/>
  <c r="BC2363" i="2"/>
  <c r="BD2364" i="2"/>
  <c r="BC2364" i="2"/>
  <c r="BD2365" i="2"/>
  <c r="BC2365" i="2"/>
  <c r="BD2366" i="2"/>
  <c r="BC2366" i="2"/>
  <c r="BD2367" i="2"/>
  <c r="BC2367" i="2"/>
  <c r="BD2368" i="2"/>
  <c r="BC2368" i="2"/>
  <c r="BD2369" i="2"/>
  <c r="BC2369" i="2"/>
  <c r="BD2370" i="2"/>
  <c r="BC2370" i="2"/>
  <c r="BD2371" i="2"/>
  <c r="BC2371" i="2"/>
  <c r="BD2372" i="2"/>
  <c r="BC2372" i="2"/>
  <c r="BD2373" i="2"/>
  <c r="BC2373" i="2"/>
  <c r="BD2374" i="2"/>
  <c r="BC2374" i="2"/>
  <c r="BD2375" i="2"/>
  <c r="BC2375" i="2"/>
  <c r="BD2376" i="2"/>
  <c r="BC2376" i="2"/>
  <c r="BD2377" i="2"/>
  <c r="BC2377" i="2"/>
  <c r="BD2378" i="2"/>
  <c r="BC2378" i="2"/>
  <c r="BD2379" i="2"/>
  <c r="BC2379" i="2"/>
  <c r="BD2380" i="2"/>
  <c r="BC2380" i="2"/>
  <c r="BD2381" i="2"/>
  <c r="BC2381" i="2"/>
  <c r="BD2382" i="2"/>
  <c r="BC2382" i="2"/>
  <c r="BD2383" i="2"/>
  <c r="BC2383" i="2"/>
  <c r="BD2384" i="2"/>
  <c r="BC2384" i="2"/>
  <c r="BD2385" i="2"/>
  <c r="BC2385" i="2"/>
  <c r="BD2386" i="2"/>
  <c r="BC2386" i="2"/>
  <c r="BD2387" i="2"/>
  <c r="BC2387" i="2"/>
  <c r="BD2388" i="2"/>
  <c r="BC2388" i="2"/>
  <c r="BD2389" i="2"/>
  <c r="BC2389" i="2"/>
  <c r="BD2390" i="2"/>
  <c r="BC2390" i="2"/>
  <c r="BD2391" i="2"/>
  <c r="BC2391" i="2"/>
  <c r="BD2392" i="2"/>
  <c r="BC2392" i="2"/>
  <c r="BD2393" i="2"/>
  <c r="BC2393" i="2"/>
  <c r="BD2394" i="2"/>
  <c r="BC2394" i="2"/>
  <c r="BD2395" i="2"/>
  <c r="BC2395" i="2"/>
  <c r="BD2396" i="2"/>
  <c r="BC2396" i="2"/>
  <c r="BD2397" i="2"/>
  <c r="BC2397" i="2"/>
  <c r="BD2398" i="2"/>
  <c r="BC2398" i="2"/>
  <c r="BD2399" i="2"/>
  <c r="BC2399" i="2"/>
  <c r="BD2400" i="2"/>
  <c r="BD2401" i="2"/>
  <c r="BC2401" i="2"/>
  <c r="CF2402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BB2460" i="2"/>
  <c r="BD2460" i="2"/>
  <c r="BC2460" i="2"/>
  <c r="BB2461" i="2"/>
  <c r="BD2461" i="2"/>
  <c r="BC2461" i="2"/>
  <c r="BB2462" i="2"/>
  <c r="BD2462" i="2"/>
  <c r="BC2462" i="2"/>
  <c r="BB2463" i="2"/>
  <c r="BD2463" i="2"/>
  <c r="BC2463" i="2"/>
  <c r="BB2464" i="2"/>
  <c r="BD2464" i="2"/>
  <c r="BC2464" i="2"/>
  <c r="BB2465" i="2"/>
  <c r="BD2465" i="2"/>
  <c r="BC2465" i="2"/>
  <c r="BB2466" i="2"/>
  <c r="BD2466" i="2"/>
  <c r="BC2466" i="2"/>
  <c r="BB2467" i="2"/>
  <c r="BD2467" i="2"/>
  <c r="BC2467" i="2"/>
  <c r="BB2468" i="2"/>
  <c r="BD2468" i="2"/>
  <c r="BC2468" i="2"/>
  <c r="BB2469" i="2"/>
  <c r="BD2469" i="2"/>
  <c r="BC2469" i="2"/>
  <c r="BB2470" i="2"/>
  <c r="BD2470" i="2"/>
  <c r="BC2470" i="2"/>
  <c r="BB2471" i="2"/>
  <c r="BD2471" i="2"/>
  <c r="BC2471" i="2"/>
  <c r="BB2472" i="2"/>
  <c r="BD2472" i="2"/>
  <c r="BC2472" i="2"/>
  <c r="BB2473" i="2"/>
  <c r="BD2473" i="2"/>
  <c r="BC2473" i="2"/>
  <c r="BB2474" i="2"/>
  <c r="BD2474" i="2"/>
  <c r="BC2474" i="2"/>
  <c r="BB2475" i="2"/>
  <c r="BD2475" i="2"/>
  <c r="BC2475" i="2"/>
  <c r="BB2476" i="2"/>
  <c r="BD2476" i="2"/>
  <c r="BC2476" i="2"/>
  <c r="BB2477" i="2"/>
  <c r="BD2477" i="2"/>
  <c r="BC2477" i="2"/>
  <c r="BB2478" i="2"/>
  <c r="BD2478" i="2"/>
  <c r="BC2478" i="2"/>
  <c r="BB2479" i="2"/>
  <c r="BD2479" i="2"/>
  <c r="BC2479" i="2"/>
  <c r="BB2480" i="2"/>
  <c r="BD2480" i="2"/>
  <c r="BC2480" i="2"/>
  <c r="BB2481" i="2"/>
  <c r="BD2481" i="2"/>
  <c r="BC2481" i="2"/>
  <c r="BB2482" i="2"/>
  <c r="BD2482" i="2"/>
  <c r="BC2482" i="2"/>
  <c r="BB2483" i="2"/>
  <c r="BD2483" i="2"/>
  <c r="BC2483" i="2"/>
  <c r="BB2484" i="2"/>
  <c r="BD2484" i="2"/>
  <c r="BC2484" i="2"/>
  <c r="BB2485" i="2"/>
  <c r="BD2485" i="2"/>
  <c r="BC2485" i="2"/>
  <c r="BB2486" i="2"/>
  <c r="BD2486" i="2"/>
  <c r="BC2486" i="2"/>
  <c r="BB2487" i="2"/>
  <c r="BD2487" i="2"/>
  <c r="BC2487" i="2"/>
  <c r="BB2488" i="2"/>
  <c r="BD2488" i="2"/>
  <c r="BC2488" i="2"/>
  <c r="BB2489" i="2"/>
  <c r="BD2489" i="2"/>
  <c r="BC2489" i="2"/>
  <c r="BB2490" i="2"/>
  <c r="BD2490" i="2"/>
  <c r="BC2490" i="2"/>
  <c r="BB2491" i="2"/>
  <c r="BD2491" i="2"/>
  <c r="BC2491" i="2"/>
  <c r="BB2492" i="2"/>
  <c r="BD2492" i="2"/>
  <c r="BC2492" i="2"/>
  <c r="BB2493" i="2"/>
  <c r="BD2493" i="2"/>
  <c r="BC2493" i="2"/>
  <c r="BB2494" i="2"/>
  <c r="BD2494" i="2"/>
  <c r="BC2494" i="2"/>
  <c r="BB2495" i="2"/>
  <c r="BD2495" i="2"/>
  <c r="BC2495" i="2"/>
  <c r="BB2496" i="2"/>
  <c r="BD2496" i="2"/>
  <c r="BC2496" i="2"/>
  <c r="BB2497" i="2"/>
  <c r="BD2497" i="2"/>
  <c r="BC2497" i="2"/>
  <c r="BB2498" i="2"/>
  <c r="BD2498" i="2"/>
  <c r="BC2498" i="2"/>
  <c r="BB2499" i="2"/>
  <c r="BD2499" i="2"/>
  <c r="BC2499" i="2"/>
  <c r="BB2500" i="2"/>
  <c r="BD2500" i="2"/>
  <c r="BC2500" i="2"/>
  <c r="BB2501" i="2"/>
  <c r="BD2501" i="2"/>
  <c r="BC2501" i="2"/>
  <c r="BB2502" i="2"/>
  <c r="BD2502" i="2"/>
  <c r="BC2502" i="2"/>
  <c r="BB2503" i="2"/>
  <c r="BD2503" i="2"/>
  <c r="BC2503" i="2"/>
  <c r="BB2504" i="2"/>
  <c r="BD2504" i="2"/>
  <c r="BC2504" i="2"/>
  <c r="BB2505" i="2"/>
  <c r="BD2505" i="2"/>
  <c r="BC2505" i="2"/>
  <c r="BB2506" i="2"/>
  <c r="BD2506" i="2"/>
  <c r="BC2506" i="2"/>
  <c r="BB2507" i="2"/>
  <c r="BD2507" i="2"/>
  <c r="BC2507" i="2"/>
  <c r="BB2508" i="2"/>
  <c r="BD2508" i="2"/>
  <c r="BC2508" i="2"/>
  <c r="BB2509" i="2"/>
  <c r="BD2509" i="2"/>
  <c r="BC2509" i="2"/>
  <c r="BB2511" i="2"/>
  <c r="BD2511" i="2"/>
  <c r="BC2511" i="2"/>
  <c r="BB2512" i="2"/>
  <c r="BD2512" i="2"/>
  <c r="BC2512" i="2"/>
  <c r="BB2513" i="2"/>
  <c r="BD2513" i="2"/>
  <c r="BC2513" i="2"/>
  <c r="BB2514" i="2"/>
  <c r="BD2514" i="2"/>
  <c r="BC2514" i="2"/>
  <c r="BB2515" i="2"/>
  <c r="BD2515" i="2"/>
  <c r="BC2515" i="2"/>
  <c r="BB2510" i="2"/>
  <c r="BD2510" i="2"/>
  <c r="BC2510" i="2"/>
  <c r="BB2516" i="2"/>
  <c r="BD2516" i="2"/>
  <c r="BC2516" i="2"/>
  <c r="BB2517" i="2"/>
  <c r="BD2517" i="2"/>
  <c r="BC2517" i="2"/>
  <c r="BB2518" i="2"/>
  <c r="BD2518" i="2"/>
  <c r="BC2518" i="2"/>
  <c r="BB2519" i="2"/>
  <c r="BD2519" i="2"/>
  <c r="BC2519" i="2"/>
  <c r="BB2520" i="2"/>
  <c r="BD2520" i="2"/>
  <c r="BC2520" i="2"/>
  <c r="BB2521" i="2"/>
  <c r="BD2521" i="2"/>
  <c r="BC2521" i="2"/>
  <c r="BB2522" i="2"/>
  <c r="BD2522" i="2"/>
  <c r="BC2522" i="2"/>
  <c r="BB2523" i="2"/>
  <c r="BD2523" i="2"/>
  <c r="BC2523" i="2"/>
  <c r="BB2524" i="2"/>
  <c r="BD2524" i="2"/>
  <c r="BC2524" i="2"/>
  <c r="BB2525" i="2"/>
  <c r="BD2525" i="2"/>
  <c r="BC2525" i="2"/>
  <c r="BB2526" i="2"/>
  <c r="BA2528" i="2"/>
  <c r="BC2528" i="2"/>
  <c r="BA2529" i="2"/>
  <c r="BC2529" i="2"/>
  <c r="BA2531" i="2"/>
  <c r="BC2531" i="2"/>
  <c r="BA2532" i="2"/>
  <c r="BC2532" i="2"/>
  <c r="BA2533" i="2"/>
  <c r="BC2533" i="2"/>
  <c r="BA2534" i="2"/>
  <c r="BC2534" i="2"/>
  <c r="BA2535" i="2"/>
  <c r="BA2539" i="2"/>
  <c r="BC2539" i="2"/>
  <c r="BA2540" i="2"/>
  <c r="BC2540" i="2"/>
  <c r="BA2541" i="2"/>
  <c r="BC2541" i="2"/>
  <c r="BA2543" i="2"/>
  <c r="BC2543" i="2"/>
  <c r="BA2544" i="2"/>
  <c r="BC2544" i="2"/>
  <c r="BA2545" i="2"/>
  <c r="BC2545" i="2"/>
  <c r="BA2546" i="2"/>
  <c r="BC2546" i="2"/>
  <c r="BA2548" i="2"/>
  <c r="BA2551" i="2"/>
  <c r="BC2551" i="2"/>
  <c r="BA2552" i="2"/>
  <c r="BC2552" i="2"/>
  <c r="BA2553" i="2"/>
  <c r="BC2553" i="2"/>
  <c r="BA2555" i="2"/>
  <c r="BC2555" i="2"/>
  <c r="BA2556" i="2"/>
  <c r="BC2556" i="2"/>
  <c r="BA2557" i="2"/>
  <c r="BC2557" i="2"/>
  <c r="BA2558" i="2"/>
  <c r="BC2558" i="2"/>
  <c r="BA2559" i="2"/>
  <c r="BA2563" i="2"/>
  <c r="BC2563" i="2"/>
  <c r="BA2564" i="2"/>
  <c r="BC2564" i="2"/>
  <c r="BA2565" i="2"/>
  <c r="BC2565" i="2"/>
  <c r="BA2567" i="2"/>
  <c r="BC2567" i="2"/>
  <c r="BA2568" i="2"/>
  <c r="BC2568" i="2"/>
  <c r="BA2569" i="2"/>
  <c r="BC2569" i="2"/>
  <c r="BA2570" i="2"/>
  <c r="BC2570" i="2"/>
  <c r="BC2571" i="2"/>
  <c r="BA2575" i="2"/>
  <c r="BC2575" i="2"/>
  <c r="BA2576" i="2"/>
  <c r="BC2576" i="2"/>
  <c r="BA2577" i="2"/>
  <c r="BC2577" i="2"/>
  <c r="BA2579" i="2"/>
  <c r="BC2579" i="2"/>
  <c r="BA2580" i="2"/>
  <c r="BC2580" i="2"/>
  <c r="BA2581" i="2"/>
  <c r="BC2581" i="2"/>
  <c r="BA2582" i="2"/>
  <c r="BC2582" i="2"/>
  <c r="BA2587" i="2"/>
  <c r="BC2587" i="2"/>
  <c r="BA2588" i="2"/>
  <c r="BC2588" i="2"/>
  <c r="BA2589" i="2"/>
  <c r="BC2589" i="2"/>
  <c r="BA2591" i="2"/>
  <c r="BC2591" i="2"/>
  <c r="BA2592" i="2"/>
  <c r="BC2592" i="2"/>
  <c r="BA2593" i="2"/>
  <c r="BC2593" i="2"/>
  <c r="BA2594" i="2"/>
  <c r="BC2594" i="2"/>
  <c r="BA2595" i="2"/>
  <c r="BA2599" i="2"/>
  <c r="BC2599" i="2"/>
  <c r="BA2600" i="2"/>
  <c r="BC2600" i="2"/>
  <c r="BA2601" i="2"/>
  <c r="BC2601" i="2"/>
  <c r="BA2603" i="2"/>
  <c r="BC2603" i="2"/>
  <c r="BA2604" i="2"/>
  <c r="BC2604" i="2"/>
  <c r="BA2605" i="2"/>
  <c r="BC2605" i="2"/>
  <c r="BA2606" i="2"/>
  <c r="BC2606" i="2"/>
  <c r="BA2608" i="2"/>
  <c r="BA2611" i="2"/>
  <c r="BC2611" i="2"/>
  <c r="BA2612" i="2"/>
  <c r="BC2612" i="2"/>
  <c r="BA2613" i="2"/>
  <c r="BC2613" i="2"/>
  <c r="BA2615" i="2"/>
  <c r="BC2615" i="2"/>
  <c r="BA2616" i="2"/>
  <c r="BC2616" i="2"/>
  <c r="BA2617" i="2"/>
  <c r="BC2617" i="2"/>
  <c r="BA2618" i="2"/>
  <c r="BC2618" i="2"/>
  <c r="BA2619" i="2"/>
  <c r="CF2623" i="2"/>
  <c r="BC2626" i="2"/>
  <c r="BC2627" i="2"/>
  <c r="BC2628" i="2"/>
  <c r="BC2629" i="2"/>
  <c r="BC2630" i="2"/>
  <c r="BC2631" i="2"/>
  <c r="BC2632" i="2"/>
  <c r="BC2633" i="2"/>
  <c r="BC2634" i="2"/>
  <c r="BC2635" i="2"/>
  <c r="BC2636" i="2"/>
  <c r="BC2637" i="2"/>
  <c r="BC2638" i="2"/>
  <c r="BC2639" i="2"/>
  <c r="BC2640" i="2"/>
  <c r="BC2641" i="2"/>
  <c r="BC2642" i="2"/>
  <c r="BC2643" i="2"/>
  <c r="BC2644" i="2"/>
  <c r="BC2645" i="2"/>
  <c r="BC2646" i="2"/>
  <c r="BC2647" i="2"/>
  <c r="BC2648" i="2"/>
  <c r="BC2649" i="2"/>
  <c r="BC2650" i="2"/>
  <c r="BC2651" i="2"/>
  <c r="BC2652" i="2"/>
  <c r="BC2653" i="2"/>
  <c r="BC2654" i="2"/>
  <c r="BC2655" i="2"/>
  <c r="BC2656" i="2"/>
  <c r="BC2657" i="2"/>
  <c r="BC2658" i="2"/>
  <c r="BC2659" i="2"/>
  <c r="BC2660" i="2"/>
  <c r="BC2661" i="2"/>
  <c r="BC2662" i="2"/>
  <c r="BC2663" i="2"/>
  <c r="BC2664" i="2"/>
  <c r="BC2665" i="2"/>
  <c r="BC2666" i="2"/>
  <c r="BC2667" i="2"/>
  <c r="BC2668" i="2"/>
  <c r="BC2669" i="2"/>
  <c r="BC2670" i="2"/>
  <c r="BC2671" i="2"/>
  <c r="BC2672" i="2"/>
  <c r="BC2673" i="2"/>
  <c r="BC2674" i="2"/>
  <c r="BC2675" i="2"/>
  <c r="BC2676" i="2"/>
  <c r="BC2677" i="2"/>
  <c r="BC2678" i="2"/>
  <c r="BC2679" i="2"/>
  <c r="BC2680" i="2"/>
  <c r="BC2681" i="2"/>
  <c r="BC2682" i="2"/>
  <c r="BC2683" i="2"/>
  <c r="BC2684" i="2"/>
  <c r="BC2685" i="2"/>
  <c r="BC2686" i="2"/>
  <c r="BC2687" i="2"/>
  <c r="BC2688" i="2"/>
  <c r="BC2689" i="2"/>
  <c r="BC2690" i="2"/>
  <c r="BC2691" i="2"/>
  <c r="BC2692" i="2"/>
  <c r="BC2693" i="2"/>
  <c r="BC2694" i="2"/>
  <c r="BC2695" i="2"/>
  <c r="BC2696" i="2"/>
  <c r="BC2697" i="2"/>
  <c r="BC2698" i="2"/>
  <c r="BC2699" i="2"/>
  <c r="BC2700" i="2"/>
  <c r="BC2701" i="2"/>
  <c r="BC2702" i="2"/>
  <c r="BC2703" i="2"/>
  <c r="BC2704" i="2"/>
  <c r="BC2705" i="2"/>
  <c r="BC2706" i="2"/>
  <c r="BC2707" i="2"/>
  <c r="BC2708" i="2"/>
  <c r="BC2709" i="2"/>
  <c r="BC2710" i="2"/>
  <c r="BC2711" i="2"/>
  <c r="BC2712" i="2"/>
  <c r="BC2713" i="2"/>
  <c r="BC2714" i="2"/>
  <c r="BC2715" i="2"/>
  <c r="BC2716" i="2"/>
  <c r="BC2717" i="2"/>
  <c r="BC2718" i="2"/>
  <c r="BC2719" i="2"/>
  <c r="BC2720" i="2"/>
  <c r="BC2721" i="2"/>
  <c r="BC2722" i="2"/>
  <c r="BC2723" i="2"/>
  <c r="BC2724" i="2"/>
  <c r="BC2725" i="2"/>
  <c r="BC2726" i="2"/>
  <c r="BC2727" i="2"/>
  <c r="BC2728" i="2"/>
  <c r="BC2729" i="2"/>
  <c r="BC2730" i="2"/>
  <c r="BC2731" i="2"/>
  <c r="BC2732" i="2"/>
  <c r="BC2733" i="2"/>
  <c r="BC2734" i="2"/>
  <c r="BC2735" i="2"/>
  <c r="BC2736" i="2"/>
  <c r="BC2737" i="2"/>
  <c r="BC2738" i="2"/>
  <c r="BC2739" i="2"/>
  <c r="BC2740" i="2"/>
  <c r="BC2741" i="2"/>
  <c r="BC2742" i="2"/>
  <c r="BC2743" i="2"/>
  <c r="BC2744" i="2"/>
  <c r="BC2745" i="2"/>
  <c r="BC2746" i="2"/>
  <c r="BC2747" i="2"/>
  <c r="BC2748" i="2"/>
  <c r="BC2749" i="2"/>
  <c r="BC2750" i="2"/>
  <c r="BC2751" i="2"/>
  <c r="BC2752" i="2"/>
  <c r="BC2753" i="2"/>
  <c r="BC2754" i="2"/>
  <c r="BC2755" i="2"/>
  <c r="BC2756" i="2"/>
  <c r="BC2757" i="2"/>
  <c r="BC2758" i="2"/>
  <c r="BC2759" i="2"/>
  <c r="BC2760" i="2"/>
  <c r="BC2761" i="2"/>
  <c r="BC2762" i="2"/>
  <c r="BC2764" i="2"/>
  <c r="BC2765" i="2"/>
  <c r="BC2766" i="2"/>
  <c r="BC2763" i="2"/>
  <c r="BC2767" i="2"/>
  <c r="BC2768" i="2"/>
  <c r="BC2769" i="2"/>
  <c r="BC2770" i="2"/>
  <c r="BC2771" i="2"/>
  <c r="BC2772" i="2"/>
  <c r="BC2773" i="2"/>
  <c r="BC2774" i="2"/>
  <c r="BC2775" i="2"/>
  <c r="BC2776" i="2"/>
  <c r="BC2777" i="2"/>
  <c r="BC2778" i="2"/>
  <c r="BC2779" i="2"/>
  <c r="BC2780" i="2"/>
  <c r="BC2781" i="2"/>
  <c r="BC2782" i="2"/>
  <c r="BC2783" i="2"/>
  <c r="BC2784" i="2"/>
  <c r="BC2785" i="2"/>
  <c r="BC2786" i="2"/>
  <c r="BC2787" i="2"/>
  <c r="BC2788" i="2"/>
  <c r="BC2789" i="2"/>
  <c r="BC2790" i="2"/>
  <c r="BC2791" i="2"/>
  <c r="BC2792" i="2"/>
  <c r="BC2793" i="2"/>
  <c r="BC2794" i="2"/>
  <c r="BC2795" i="2"/>
  <c r="BC2796" i="2"/>
  <c r="BC2797" i="2"/>
  <c r="BC2798" i="2"/>
  <c r="BC2799" i="2"/>
  <c r="BC2800" i="2"/>
  <c r="BC2801" i="2"/>
  <c r="BC2802" i="2"/>
  <c r="BC2803" i="2"/>
  <c r="BC2804" i="2"/>
  <c r="BC2805" i="2"/>
  <c r="BC2806" i="2"/>
  <c r="BC2807" i="2"/>
  <c r="BC2808" i="2"/>
  <c r="BC2809" i="2"/>
  <c r="BC2810" i="2"/>
  <c r="BC2811" i="2"/>
  <c r="BC2812" i="2"/>
  <c r="BC2813" i="2"/>
  <c r="BC2814" i="2"/>
  <c r="BC2815" i="2"/>
  <c r="BC2816" i="2"/>
  <c r="BC2817" i="2"/>
  <c r="BC2818" i="2"/>
  <c r="BC2819" i="2"/>
  <c r="BC2820" i="2"/>
  <c r="BC2821" i="2"/>
  <c r="BC2822" i="2"/>
  <c r="BC2823" i="2"/>
  <c r="BC2824" i="2"/>
  <c r="BC2825" i="2"/>
  <c r="BC2826" i="2"/>
  <c r="BC2827" i="2"/>
  <c r="BC2828" i="2"/>
  <c r="BC2829" i="2"/>
  <c r="BC2830" i="2"/>
  <c r="BC2831" i="2"/>
  <c r="BC2832" i="2"/>
  <c r="BC2833" i="2"/>
  <c r="BC2834" i="2"/>
  <c r="BC2835" i="2"/>
  <c r="BC2836" i="2"/>
  <c r="BC2837" i="2"/>
  <c r="BC2838" i="2"/>
  <c r="BC2839" i="2"/>
  <c r="BC2840" i="2"/>
  <c r="BC2841" i="2"/>
  <c r="BC2842" i="2"/>
  <c r="BC2843" i="2"/>
  <c r="BC2844" i="2"/>
  <c r="BC2845" i="2"/>
  <c r="BC2846" i="2"/>
  <c r="BC2847" i="2"/>
  <c r="BC2848" i="2"/>
  <c r="BC2849" i="2"/>
  <c r="BC2850" i="2"/>
  <c r="BC2851" i="2"/>
  <c r="BC2852" i="2"/>
  <c r="BC2853" i="2"/>
  <c r="BC2854" i="2"/>
  <c r="BC2855" i="2"/>
  <c r="BC2856" i="2"/>
  <c r="BC2857" i="2"/>
  <c r="BC2858" i="2"/>
  <c r="BC2859" i="2"/>
  <c r="BC2860" i="2"/>
  <c r="BC2861" i="2"/>
  <c r="BC2862" i="2"/>
  <c r="BC2863" i="2"/>
  <c r="BC2864" i="2"/>
  <c r="BC2865" i="2"/>
  <c r="BC2866" i="2"/>
  <c r="BC2867" i="2"/>
  <c r="BC2868" i="2"/>
  <c r="BC2869" i="2"/>
  <c r="BC2870" i="2"/>
  <c r="BC2871" i="2"/>
  <c r="BC2872" i="2"/>
  <c r="BC2873" i="2"/>
  <c r="BC2874" i="2"/>
  <c r="BC2875" i="2"/>
  <c r="BC2876" i="2"/>
  <c r="BC2877" i="2"/>
  <c r="BC2878" i="2"/>
  <c r="BC2881" i="2"/>
  <c r="BC2882" i="2"/>
  <c r="BC2883" i="2"/>
  <c r="BC2884" i="2"/>
  <c r="BC2885" i="2"/>
  <c r="BC2886" i="2"/>
  <c r="BC2887" i="2"/>
  <c r="BC2888" i="2"/>
  <c r="BC2889" i="2"/>
  <c r="BC2890" i="2"/>
  <c r="BC2891" i="2"/>
  <c r="BC2892" i="2"/>
  <c r="BC2893" i="2"/>
  <c r="BC2894" i="2"/>
  <c r="BC2895" i="2"/>
  <c r="BC2896" i="2"/>
  <c r="BC2897" i="2"/>
  <c r="BC2899" i="2"/>
  <c r="BC2900" i="2"/>
  <c r="BC2901" i="2"/>
  <c r="BC2902" i="2"/>
  <c r="BC2903" i="2"/>
  <c r="BC2904" i="2"/>
  <c r="BC2905" i="2"/>
  <c r="BC2906" i="2"/>
  <c r="BC2907" i="2"/>
  <c r="BC2908" i="2"/>
  <c r="BC2909" i="2"/>
  <c r="CF2910" i="2"/>
  <c r="F2928" i="2"/>
  <c r="BC2928" i="2"/>
  <c r="F2929" i="2"/>
  <c r="BC2929" i="2"/>
  <c r="F2930" i="2"/>
  <c r="BC2930" i="2"/>
  <c r="F2931" i="2"/>
  <c r="BC2931" i="2"/>
  <c r="F2932" i="2"/>
  <c r="BC2932" i="2"/>
  <c r="F2933" i="2"/>
  <c r="BC2933" i="2"/>
  <c r="F2934" i="2"/>
  <c r="BC2934" i="2"/>
  <c r="F2935" i="2"/>
  <c r="BC2935" i="2"/>
  <c r="F2936" i="2"/>
  <c r="BC2936" i="2"/>
  <c r="F2937" i="2"/>
  <c r="BC2937" i="2"/>
  <c r="F2938" i="2"/>
  <c r="BC2938" i="2"/>
  <c r="F2939" i="2"/>
  <c r="BC2939" i="2"/>
  <c r="F2940" i="2"/>
  <c r="BC2940" i="2"/>
  <c r="F2941" i="2"/>
  <c r="BC2941" i="2"/>
  <c r="F2942" i="2"/>
  <c r="BC2942" i="2"/>
  <c r="F2943" i="2"/>
  <c r="BC2943" i="2"/>
  <c r="F2944" i="2"/>
  <c r="BC2944" i="2"/>
  <c r="F2945" i="2"/>
  <c r="BC2945" i="2"/>
  <c r="F2946" i="2"/>
  <c r="BC2946" i="2"/>
  <c r="F2947" i="2"/>
  <c r="BC2947" i="2"/>
  <c r="F2948" i="2"/>
  <c r="BC2948" i="2"/>
  <c r="F2949" i="2"/>
  <c r="BC2949" i="2"/>
  <c r="F2950" i="2"/>
  <c r="BC2950" i="2"/>
  <c r="F2951" i="2"/>
  <c r="BC2951" i="2"/>
  <c r="F2952" i="2"/>
  <c r="BC2952" i="2"/>
  <c r="F2953" i="2"/>
  <c r="BC2953" i="2"/>
  <c r="F2954" i="2"/>
  <c r="BC2954" i="2"/>
  <c r="F2955" i="2"/>
  <c r="BC2955" i="2"/>
  <c r="F2956" i="2"/>
  <c r="BC2956" i="2"/>
  <c r="F2957" i="2"/>
  <c r="BC2957" i="2"/>
  <c r="F2958" i="2"/>
  <c r="BC2958" i="2"/>
  <c r="F2959" i="2"/>
  <c r="BC2959" i="2"/>
  <c r="F2960" i="2"/>
  <c r="BC2960" i="2"/>
  <c r="F2961" i="2"/>
  <c r="BC2961" i="2"/>
  <c r="F2962" i="2"/>
  <c r="BC2962" i="2"/>
  <c r="F2963" i="2"/>
  <c r="BC2963" i="2"/>
  <c r="F2964" i="2"/>
  <c r="BC2964" i="2"/>
  <c r="F2965" i="2"/>
  <c r="BC2965" i="2"/>
  <c r="F2966" i="2"/>
  <c r="BC2966" i="2"/>
  <c r="F2967" i="2"/>
  <c r="BC2967" i="2"/>
  <c r="F2968" i="2"/>
  <c r="BC2968" i="2"/>
  <c r="F2969" i="2"/>
  <c r="BC2969" i="2"/>
  <c r="F2970" i="2"/>
  <c r="BC2970" i="2"/>
  <c r="F2971" i="2"/>
  <c r="BC2971" i="2"/>
  <c r="F2972" i="2"/>
  <c r="BC2972" i="2"/>
  <c r="F2973" i="2"/>
  <c r="BC2973" i="2"/>
  <c r="F2974" i="2"/>
  <c r="BC2974" i="2"/>
  <c r="F2976" i="2"/>
  <c r="BC2976" i="2"/>
  <c r="F2975" i="2"/>
  <c r="BC2975" i="2"/>
  <c r="F2977" i="2"/>
  <c r="BC2977" i="2"/>
  <c r="F2978" i="2"/>
  <c r="BC2978" i="2"/>
  <c r="F2979" i="2"/>
  <c r="BC2979" i="2"/>
  <c r="F2980" i="2"/>
  <c r="BC2980" i="2"/>
  <c r="F2981" i="2"/>
  <c r="BC2981" i="2"/>
  <c r="F2982" i="2"/>
  <c r="BC2982" i="2"/>
  <c r="F2983" i="2"/>
  <c r="BC2983" i="2"/>
  <c r="F2984" i="2"/>
  <c r="BC2984" i="2"/>
  <c r="F2985" i="2"/>
  <c r="BC2985" i="2"/>
  <c r="F2986" i="2"/>
  <c r="BC2986" i="2"/>
  <c r="F2987" i="2"/>
  <c r="BC2987" i="2"/>
  <c r="F2988" i="2"/>
  <c r="BC2988" i="2"/>
  <c r="F2989" i="2"/>
  <c r="BC2989" i="2"/>
  <c r="F2990" i="2"/>
  <c r="BC2990" i="2"/>
  <c r="F2991" i="2"/>
  <c r="BC2991" i="2"/>
  <c r="F2992" i="2"/>
  <c r="BC2992" i="2"/>
  <c r="F2993" i="2"/>
  <c r="BC2993" i="2"/>
  <c r="F2994" i="2"/>
  <c r="BC2994" i="2"/>
  <c r="F2995" i="2"/>
  <c r="BC2995" i="2"/>
  <c r="F2996" i="2"/>
  <c r="BC2996" i="2"/>
  <c r="F2997" i="2"/>
  <c r="BC2997" i="2"/>
  <c r="F2998" i="2"/>
  <c r="BC2998" i="2"/>
  <c r="F2999" i="2"/>
  <c r="BC2999" i="2"/>
  <c r="F3000" i="2"/>
  <c r="BC3000" i="2"/>
  <c r="F3001" i="2"/>
  <c r="BC3001" i="2"/>
  <c r="F3002" i="2"/>
  <c r="BC3002" i="2"/>
  <c r="F3003" i="2"/>
  <c r="BC3003" i="2"/>
  <c r="F3004" i="2"/>
  <c r="BC3004" i="2"/>
  <c r="F3005" i="2"/>
  <c r="BC3005" i="2"/>
  <c r="F3006" i="2"/>
  <c r="BC3006" i="2"/>
  <c r="F3007" i="2"/>
  <c r="BC3007" i="2"/>
  <c r="F3008" i="2"/>
  <c r="BC3008" i="2"/>
  <c r="F3009" i="2"/>
  <c r="BC3009" i="2"/>
  <c r="F3010" i="2"/>
  <c r="BC3010" i="2"/>
  <c r="F3011" i="2"/>
  <c r="BC3011" i="2"/>
  <c r="F3012" i="2"/>
  <c r="BC3012" i="2"/>
  <c r="F3013" i="2"/>
  <c r="BC3013" i="2"/>
  <c r="F3014" i="2"/>
  <c r="BC3014" i="2"/>
  <c r="F3015" i="2"/>
  <c r="BC3015" i="2"/>
  <c r="F3016" i="2"/>
  <c r="BC3016" i="2"/>
  <c r="F3017" i="2"/>
  <c r="BC3017" i="2"/>
  <c r="F3018" i="2"/>
  <c r="BC3018" i="2"/>
  <c r="F3019" i="2"/>
  <c r="BC3019" i="2"/>
  <c r="F3020" i="2"/>
  <c r="BC3020" i="2"/>
  <c r="F3021" i="2"/>
  <c r="BC3021" i="2"/>
  <c r="F3022" i="2"/>
  <c r="BC3022" i="2"/>
  <c r="F3023" i="2"/>
  <c r="BC3023" i="2"/>
  <c r="F3024" i="2"/>
  <c r="BC3024" i="2"/>
  <c r="F3025" i="2"/>
  <c r="BC3025" i="2"/>
  <c r="F3026" i="2"/>
  <c r="BC3026" i="2"/>
  <c r="F3027" i="2"/>
  <c r="BC3027" i="2"/>
  <c r="F3028" i="2"/>
  <c r="BC3028" i="2"/>
  <c r="F3029" i="2"/>
  <c r="BC3029" i="2"/>
  <c r="F3030" i="2"/>
  <c r="BC3030" i="2"/>
  <c r="F3031" i="2"/>
  <c r="BC3031" i="2"/>
  <c r="F3032" i="2"/>
  <c r="BC3032" i="2"/>
  <c r="F3033" i="2"/>
  <c r="BC3033" i="2"/>
  <c r="F3034" i="2"/>
  <c r="BC3034" i="2"/>
  <c r="F3035" i="2"/>
  <c r="BC3035" i="2"/>
  <c r="F3036" i="2"/>
  <c r="BC3036" i="2"/>
  <c r="F3037" i="2"/>
  <c r="BC3037" i="2"/>
  <c r="F3038" i="2"/>
  <c r="BC3038" i="2"/>
  <c r="F3039" i="2"/>
  <c r="BC3039" i="2"/>
  <c r="F3040" i="2"/>
  <c r="BC3040" i="2"/>
  <c r="F3041" i="2"/>
  <c r="BC3041" i="2"/>
  <c r="F3042" i="2"/>
  <c r="BC3042" i="2"/>
  <c r="F3043" i="2"/>
  <c r="BC3043" i="2"/>
  <c r="F3044" i="2"/>
  <c r="BC3044" i="2"/>
  <c r="F3045" i="2"/>
  <c r="BC3045" i="2"/>
  <c r="F3046" i="2"/>
  <c r="BC3046" i="2"/>
  <c r="F3047" i="2"/>
  <c r="BC3047" i="2"/>
  <c r="F3048" i="2"/>
  <c r="BC3048" i="2"/>
  <c r="F3049" i="2"/>
  <c r="BC3049" i="2"/>
  <c r="F3050" i="2"/>
  <c r="BC3050" i="2"/>
  <c r="F3051" i="2"/>
  <c r="BC3051" i="2"/>
  <c r="F3052" i="2"/>
  <c r="BC3052" i="2"/>
  <c r="F3053" i="2"/>
  <c r="BC3053" i="2"/>
  <c r="F3054" i="2"/>
  <c r="BC3054" i="2"/>
  <c r="F3055" i="2"/>
  <c r="BC3055" i="2"/>
  <c r="F3056" i="2"/>
  <c r="BC3056" i="2"/>
  <c r="F3057" i="2"/>
  <c r="BC3057" i="2"/>
  <c r="F3058" i="2"/>
  <c r="BC3058" i="2"/>
  <c r="F3059" i="2"/>
  <c r="BC3059" i="2"/>
  <c r="F3060" i="2"/>
  <c r="BC3060" i="2"/>
  <c r="F3061" i="2"/>
  <c r="BC3061" i="2"/>
  <c r="BC3063" i="2"/>
  <c r="BC3064" i="2"/>
  <c r="BC3065" i="2"/>
  <c r="BC3066" i="2"/>
  <c r="BC3067" i="2"/>
  <c r="BC3068" i="2"/>
  <c r="BC3069" i="2"/>
  <c r="BC3070" i="2"/>
  <c r="BC3072" i="2"/>
  <c r="BC3073" i="2"/>
  <c r="BC3074" i="2"/>
  <c r="BC3075" i="2"/>
  <c r="BC3076" i="2"/>
  <c r="BC3077" i="2"/>
  <c r="BC3078" i="2"/>
  <c r="BC3079" i="2"/>
  <c r="BC3080" i="2"/>
  <c r="BC3081" i="2"/>
  <c r="BC3083" i="2"/>
  <c r="BC3084" i="2"/>
  <c r="BC3085" i="2"/>
  <c r="BC3087" i="2"/>
  <c r="BC3088" i="2"/>
  <c r="BC3089" i="2"/>
  <c r="BC3090" i="2"/>
  <c r="BC3091" i="2"/>
  <c r="BC3092" i="2"/>
  <c r="BC3093" i="2"/>
  <c r="BC3094" i="2"/>
  <c r="BC3095" i="2"/>
  <c r="BC3096" i="2"/>
  <c r="BC3097" i="2"/>
  <c r="BC3098" i="2"/>
  <c r="BC3099" i="2"/>
  <c r="BC3100" i="2"/>
  <c r="BC3101" i="2"/>
  <c r="CF3102" i="2"/>
  <c r="BC3104" i="2"/>
  <c r="BC3105" i="2"/>
  <c r="BC3106" i="2"/>
  <c r="BC3107" i="2"/>
  <c r="BC3108" i="2"/>
  <c r="BC3109" i="2"/>
  <c r="BC3110" i="2"/>
  <c r="BC3111" i="2"/>
  <c r="BC3112" i="2"/>
  <c r="BC3114" i="2"/>
  <c r="BC3115" i="2"/>
  <c r="BC3116" i="2"/>
  <c r="BC3117" i="2"/>
  <c r="BC3118" i="2"/>
  <c r="BC3119" i="2"/>
  <c r="BC3120" i="2"/>
  <c r="BC3122" i="2"/>
  <c r="BC3123" i="2"/>
  <c r="BC3124" i="2"/>
  <c r="BC3125" i="2"/>
  <c r="BC3126" i="2"/>
  <c r="BC3127" i="2"/>
  <c r="BC3128" i="2"/>
  <c r="BC3129" i="2"/>
  <c r="BC3130" i="2"/>
  <c r="BC3131" i="2"/>
  <c r="BC3132" i="2"/>
  <c r="BC3134" i="2"/>
  <c r="BC3135" i="2"/>
  <c r="BC3136" i="2"/>
  <c r="BC3138" i="2"/>
  <c r="BC3139" i="2"/>
  <c r="BC3140" i="2"/>
  <c r="BC3141" i="2"/>
  <c r="BC3142" i="2"/>
  <c r="BC3143" i="2"/>
  <c r="BC3145" i="2"/>
  <c r="BC3146" i="2"/>
  <c r="BC3147" i="2"/>
  <c r="BC3148" i="2"/>
  <c r="BC3149" i="2"/>
  <c r="BC3150" i="2"/>
  <c r="BC3151" i="2"/>
  <c r="BC3152" i="2"/>
  <c r="BC3153" i="2"/>
  <c r="BC3154" i="2"/>
  <c r="BC3155" i="2"/>
  <c r="BC3156" i="2"/>
  <c r="BC3157" i="2"/>
  <c r="BC3158" i="2"/>
  <c r="F3235" i="2"/>
  <c r="BB3235" i="2"/>
  <c r="BD3235" i="2"/>
  <c r="BC3235" i="2"/>
  <c r="F3236" i="2"/>
  <c r="BB3236" i="2"/>
  <c r="BD3236" i="2"/>
  <c r="BC3236" i="2"/>
  <c r="F3237" i="2"/>
  <c r="BB3237" i="2"/>
  <c r="BD3237" i="2"/>
  <c r="BC3237" i="2"/>
  <c r="F3238" i="2"/>
  <c r="BB3238" i="2"/>
  <c r="BD3238" i="2"/>
  <c r="BC3238" i="2"/>
  <c r="F3239" i="2"/>
  <c r="BB3239" i="2"/>
  <c r="BD3239" i="2"/>
  <c r="BC3239" i="2"/>
  <c r="F3240" i="2"/>
  <c r="BB3240" i="2"/>
  <c r="BD3240" i="2"/>
  <c r="BC3240" i="2"/>
  <c r="F3241" i="2"/>
  <c r="BB3241" i="2"/>
  <c r="BD3241" i="2"/>
  <c r="BC3241" i="2"/>
  <c r="F3242" i="2"/>
  <c r="BB3242" i="2"/>
  <c r="BD3242" i="2"/>
  <c r="BC3242" i="2"/>
  <c r="F3243" i="2"/>
  <c r="BB3243" i="2"/>
  <c r="BD3243" i="2"/>
  <c r="BC3243" i="2"/>
  <c r="F3244" i="2"/>
  <c r="BB3244" i="2"/>
  <c r="BD3244" i="2"/>
  <c r="BC3244" i="2"/>
  <c r="F3245" i="2"/>
  <c r="BB3245" i="2"/>
  <c r="BD3245" i="2"/>
  <c r="BC3245" i="2"/>
  <c r="F3246" i="2"/>
  <c r="BB3246" i="2"/>
  <c r="BD3246" i="2"/>
  <c r="BC3246" i="2"/>
  <c r="F3247" i="2"/>
  <c r="BB3247" i="2"/>
  <c r="BD3247" i="2"/>
  <c r="BC3247" i="2"/>
  <c r="F3248" i="2"/>
  <c r="BB3248" i="2"/>
  <c r="BD3248" i="2"/>
  <c r="BC3248" i="2"/>
  <c r="F3249" i="2"/>
  <c r="BB3249" i="2"/>
  <c r="BD3249" i="2"/>
  <c r="BC3249" i="2"/>
  <c r="F3250" i="2"/>
  <c r="BB3250" i="2"/>
  <c r="BD3250" i="2"/>
  <c r="BC3250" i="2"/>
  <c r="F3251" i="2"/>
  <c r="BB3251" i="2"/>
  <c r="BD3251" i="2"/>
  <c r="BC3251" i="2"/>
  <c r="F3252" i="2"/>
  <c r="BB3252" i="2"/>
  <c r="BD3252" i="2"/>
  <c r="BC3252" i="2"/>
  <c r="F3253" i="2"/>
  <c r="BB3253" i="2"/>
  <c r="BD3253" i="2"/>
  <c r="BC3253" i="2"/>
  <c r="F3254" i="2"/>
  <c r="BB3254" i="2"/>
  <c r="BD3254" i="2"/>
  <c r="BC3254" i="2"/>
  <c r="F3255" i="2"/>
  <c r="BB3255" i="2"/>
  <c r="BD3255" i="2"/>
  <c r="BC3255" i="2"/>
  <c r="F3256" i="2"/>
  <c r="BB3256" i="2"/>
  <c r="BD3256" i="2"/>
  <c r="BC3256" i="2"/>
  <c r="F3257" i="2"/>
  <c r="BB3257" i="2"/>
  <c r="BD3257" i="2"/>
  <c r="BC3257" i="2"/>
  <c r="BB3258" i="2"/>
  <c r="BC3258" i="2"/>
  <c r="BU3258" i="2"/>
  <c r="BQ3401" i="2"/>
  <c r="BR3401" i="2" s="1"/>
  <c r="BQ3402" i="2"/>
  <c r="BR3402" i="2" s="1"/>
  <c r="BQ3403" i="2"/>
  <c r="BR3403" i="2" s="1"/>
  <c r="BQ3404" i="2"/>
  <c r="BR3404" i="2" s="1"/>
  <c r="BQ3405" i="2"/>
  <c r="BR3405" i="2" s="1"/>
  <c r="BQ3406" i="2"/>
  <c r="BR3406" i="2" s="1"/>
  <c r="BQ3407" i="2"/>
  <c r="BR3407" i="2" s="1"/>
  <c r="BQ3408" i="2"/>
  <c r="BR3408" i="2" s="1"/>
  <c r="BQ3409" i="2"/>
  <c r="BR3409" i="2" s="1"/>
  <c r="BQ3410" i="2"/>
  <c r="BR3410" i="2" s="1"/>
  <c r="BQ3411" i="2"/>
  <c r="BR3411" i="2" s="1"/>
  <c r="BQ3412" i="2"/>
  <c r="BR3412" i="2" s="1"/>
  <c r="BQ3413" i="2"/>
  <c r="BR3413" i="2" s="1"/>
  <c r="BQ3414" i="2"/>
  <c r="BR3414" i="2" s="1"/>
  <c r="BQ3415" i="2"/>
  <c r="BR3415" i="2" s="1"/>
  <c r="BQ3416" i="2"/>
  <c r="BR3416" i="2" s="1"/>
  <c r="BQ3417" i="2"/>
  <c r="BR3417" i="2" s="1"/>
  <c r="BQ3418" i="2"/>
  <c r="BR3418" i="2" s="1"/>
  <c r="BQ3419" i="2"/>
  <c r="BR3419" i="2" s="1"/>
  <c r="BQ3420" i="2"/>
  <c r="BR3420" i="2" s="1"/>
  <c r="BQ3421" i="2"/>
  <c r="BR3421" i="2" s="1"/>
  <c r="BQ3422" i="2"/>
  <c r="BR3422" i="2" s="1"/>
  <c r="BQ3423" i="2"/>
  <c r="BR3423" i="2" s="1"/>
  <c r="BQ3424" i="2"/>
  <c r="BR3424" i="2" s="1"/>
  <c r="BQ3425" i="2"/>
  <c r="BR3425" i="2" s="1"/>
  <c r="BQ3426" i="2"/>
  <c r="BR3426" i="2" s="1"/>
  <c r="BQ3427" i="2"/>
  <c r="BR3427" i="2" s="1"/>
  <c r="BQ3428" i="2"/>
  <c r="BR3428" i="2" s="1"/>
  <c r="BQ3429" i="2"/>
  <c r="BR3429" i="2" s="1"/>
  <c r="BQ3430" i="2"/>
  <c r="BR3430" i="2" s="1"/>
  <c r="BQ3431" i="2"/>
  <c r="BR3431" i="2" s="1"/>
  <c r="BQ3432" i="2"/>
  <c r="BR3432" i="2" s="1"/>
  <c r="BQ3433" i="2"/>
  <c r="BR3433" i="2" s="1"/>
  <c r="BQ3434" i="2"/>
  <c r="BR3434" i="2" s="1"/>
  <c r="BQ3435" i="2"/>
  <c r="BR3435" i="2" s="1"/>
  <c r="BQ3436" i="2"/>
  <c r="BR3436" i="2" s="1"/>
  <c r="BQ3437" i="2"/>
  <c r="BR3437" i="2" s="1"/>
  <c r="BQ3438" i="2"/>
  <c r="BR3438" i="2" s="1"/>
  <c r="BQ3439" i="2"/>
  <c r="BR3439" i="2" s="1"/>
  <c r="BQ3440" i="2"/>
  <c r="BR3440" i="2" s="1"/>
  <c r="BQ3441" i="2"/>
  <c r="BR3441" i="2" s="1"/>
  <c r="BQ3442" i="2"/>
  <c r="BR3442" i="2" s="1"/>
  <c r="BQ3443" i="2"/>
  <c r="BR3443" i="2" s="1"/>
  <c r="BQ3444" i="2"/>
  <c r="BR3444" i="2" s="1"/>
  <c r="BQ3445" i="2"/>
  <c r="BR3445" i="2" s="1"/>
  <c r="BQ3446" i="2"/>
  <c r="BR3446" i="2" s="1"/>
  <c r="BQ3447" i="2"/>
  <c r="BR3447" i="2" s="1"/>
  <c r="BQ3448" i="2"/>
  <c r="BR3448" i="2" s="1"/>
  <c r="BQ3449" i="2"/>
  <c r="BR3449" i="2" s="1"/>
  <c r="BQ3450" i="2"/>
  <c r="BR3450" i="2" s="1"/>
  <c r="BQ3451" i="2"/>
  <c r="BR3451" i="2" s="1"/>
  <c r="BQ3452" i="2"/>
  <c r="BR3452" i="2" s="1"/>
  <c r="BQ3453" i="2"/>
  <c r="BR3453" i="2" s="1"/>
  <c r="BQ3454" i="2"/>
  <c r="BR3454" i="2" s="1"/>
  <c r="BQ3455" i="2"/>
  <c r="BR3455" i="2" s="1"/>
  <c r="BQ3456" i="2"/>
  <c r="BR3456" i="2" s="1"/>
  <c r="BQ3457" i="2"/>
  <c r="BR3457" i="2" s="1"/>
  <c r="BQ3458" i="2"/>
  <c r="BR3458" i="2" s="1"/>
  <c r="BQ3459" i="2"/>
  <c r="BR3459" i="2" s="1"/>
  <c r="BQ3460" i="2"/>
  <c r="BR3460" i="2" s="1"/>
  <c r="BQ3461" i="2"/>
  <c r="BR3461" i="2" s="1"/>
  <c r="BQ3462" i="2"/>
  <c r="BR3462" i="2" s="1"/>
  <c r="BQ3463" i="2"/>
  <c r="BR3463" i="2" s="1"/>
  <c r="BQ3464" i="2"/>
  <c r="BR3464" i="2" s="1"/>
  <c r="BQ3465" i="2"/>
  <c r="BR3465" i="2" s="1"/>
  <c r="BQ3466" i="2"/>
  <c r="BR3466" i="2" s="1"/>
  <c r="BQ3467" i="2"/>
  <c r="BR3467" i="2" s="1"/>
  <c r="BQ3468" i="2"/>
  <c r="BR3468" i="2" s="1"/>
  <c r="BQ3469" i="2"/>
  <c r="BR3469" i="2" s="1"/>
  <c r="BQ3470" i="2"/>
  <c r="BR3470" i="2" s="1"/>
  <c r="BQ3471" i="2"/>
  <c r="BR3471" i="2" s="1"/>
  <c r="BQ3472" i="2"/>
  <c r="BR3472" i="2" s="1"/>
  <c r="BQ3473" i="2"/>
  <c r="BR3473" i="2" s="1"/>
  <c r="BQ3474" i="2"/>
  <c r="BR3474" i="2" s="1"/>
  <c r="BQ3475" i="2"/>
  <c r="BR3475" i="2" s="1"/>
  <c r="BQ3476" i="2"/>
  <c r="BR3476" i="2" s="1"/>
  <c r="BQ3477" i="2"/>
  <c r="BR3477" i="2" s="1"/>
  <c r="BQ3478" i="2"/>
  <c r="BR3478" i="2" s="1"/>
  <c r="BQ3479" i="2"/>
  <c r="BR3479" i="2" s="1"/>
  <c r="BQ3480" i="2"/>
  <c r="BR3480" i="2" s="1"/>
  <c r="BQ3481" i="2"/>
  <c r="BR3481" i="2" s="1"/>
  <c r="BQ3482" i="2"/>
  <c r="BR3482" i="2" s="1"/>
  <c r="BQ3483" i="2"/>
  <c r="BR3483" i="2" s="1"/>
  <c r="BQ3484" i="2"/>
  <c r="BR3484" i="2" s="1"/>
  <c r="BQ3485" i="2"/>
  <c r="BR3485" i="2" s="1"/>
  <c r="BQ3486" i="2"/>
  <c r="BR3486" i="2" s="1"/>
  <c r="BQ3487" i="2"/>
  <c r="BR3487" i="2" s="1"/>
  <c r="BQ3488" i="2"/>
  <c r="BR3488" i="2" s="1"/>
  <c r="BQ3489" i="2"/>
  <c r="BR3489" i="2" s="1"/>
  <c r="BQ3490" i="2"/>
  <c r="BR3490" i="2" s="1"/>
  <c r="BQ3491" i="2"/>
  <c r="BR3491" i="2" s="1"/>
  <c r="BQ3492" i="2"/>
  <c r="BR3492" i="2" s="1"/>
  <c r="BQ3493" i="2"/>
  <c r="BR3493" i="2" s="1"/>
  <c r="BQ3494" i="2"/>
  <c r="BR3494" i="2" s="1"/>
  <c r="BQ3495" i="2"/>
  <c r="BR3495" i="2" s="1"/>
  <c r="BQ3496" i="2"/>
  <c r="BR3496" i="2" s="1"/>
  <c r="BQ3497" i="2"/>
  <c r="BR3497" i="2" s="1"/>
  <c r="BQ3498" i="2"/>
  <c r="BR3498" i="2" s="1"/>
  <c r="BQ3499" i="2"/>
  <c r="BR3499" i="2" s="1"/>
  <c r="BQ3500" i="2"/>
  <c r="BR3500" i="2" s="1"/>
  <c r="BQ3501" i="2"/>
  <c r="BR3501" i="2" s="1"/>
  <c r="BQ3502" i="2"/>
  <c r="BR3502" i="2" s="1"/>
  <c r="BQ3503" i="2"/>
  <c r="BR3503" i="2" s="1"/>
  <c r="BQ3504" i="2"/>
  <c r="BR3504" i="2" s="1"/>
  <c r="BQ3505" i="2"/>
  <c r="BR3505" i="2" s="1"/>
  <c r="BQ3506" i="2"/>
  <c r="BR3506" i="2" s="1"/>
  <c r="BQ3507" i="2"/>
  <c r="BR3507" i="2" s="1"/>
  <c r="BQ3508" i="2"/>
  <c r="BR3508" i="2" s="1"/>
  <c r="BQ3509" i="2"/>
  <c r="BR3509" i="2" s="1"/>
  <c r="BQ3510" i="2"/>
  <c r="BR3510" i="2" s="1"/>
  <c r="BQ3511" i="2"/>
  <c r="BR3511" i="2" s="1"/>
  <c r="BQ3512" i="2"/>
  <c r="BR3512" i="2" s="1"/>
  <c r="BQ3513" i="2"/>
  <c r="BR3513" i="2" s="1"/>
  <c r="D1" i="3"/>
  <c r="M1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7" i="3"/>
  <c r="F288" i="3"/>
  <c r="F289" i="3"/>
  <c r="F290" i="3"/>
  <c r="F291" i="3"/>
  <c r="F292" i="3"/>
  <c r="F293" i="3"/>
  <c r="F294" i="3"/>
  <c r="F295" i="3"/>
  <c r="F309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10" i="3"/>
  <c r="F311" i="3"/>
  <c r="F313" i="3"/>
  <c r="F314" i="3"/>
  <c r="F315" i="3"/>
  <c r="F316" i="3"/>
  <c r="F317" i="3"/>
  <c r="F318" i="3"/>
  <c r="F319" i="3"/>
  <c r="F320" i="3"/>
  <c r="F321" i="3"/>
  <c r="F322" i="3"/>
  <c r="F323" i="3"/>
  <c r="F325" i="3"/>
  <c r="F326" i="3"/>
  <c r="F327" i="3"/>
  <c r="F328" i="3"/>
  <c r="F329" i="3"/>
  <c r="F330" i="3"/>
  <c r="F331" i="3"/>
  <c r="F332" i="3"/>
  <c r="F333" i="3"/>
  <c r="F334" i="3"/>
  <c r="F335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9" i="3"/>
  <c r="F360" i="3"/>
  <c r="F361" i="3"/>
  <c r="F362" i="3"/>
  <c r="F363" i="3"/>
  <c r="F364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6" i="3"/>
  <c r="F387" i="3"/>
  <c r="F388" i="3"/>
  <c r="F389" i="3"/>
  <c r="F390" i="3"/>
  <c r="F391" i="3"/>
  <c r="F392" i="3"/>
  <c r="F393" i="3"/>
  <c r="F394" i="3"/>
  <c r="F396" i="3"/>
  <c r="F395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3" i="3"/>
  <c r="F414" i="3"/>
  <c r="F415" i="3"/>
  <c r="F416" i="3"/>
  <c r="F417" i="3"/>
  <c r="F418" i="3"/>
  <c r="F420" i="3"/>
  <c r="F421" i="3"/>
  <c r="F422" i="3"/>
  <c r="F423" i="3"/>
  <c r="F424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5" i="3"/>
  <c r="F476" i="3"/>
  <c r="F477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336" i="3"/>
  <c r="F514" i="3"/>
  <c r="F515" i="3"/>
  <c r="F516" i="3"/>
  <c r="F517" i="3"/>
  <c r="F518" i="3"/>
  <c r="F519" i="3"/>
  <c r="F520" i="3"/>
  <c r="F521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41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BA688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BA1041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BA1286" i="3"/>
  <c r="BA1327" i="3"/>
  <c r="BA1328" i="3"/>
  <c r="BA1585" i="3"/>
  <c r="BA1586" i="3"/>
  <c r="BA1587" i="3"/>
  <c r="BA1588" i="3"/>
  <c r="BA1589" i="3"/>
  <c r="BA1590" i="3"/>
  <c r="BA1591" i="3"/>
  <c r="BA1592" i="3"/>
  <c r="BA1593" i="3"/>
  <c r="BA1182" i="3"/>
  <c r="BA1594" i="3"/>
  <c r="BA1595" i="3"/>
  <c r="BA1596" i="3"/>
  <c r="BA1253" i="3"/>
  <c r="BA1597" i="3"/>
  <c r="BA1600" i="3"/>
  <c r="BA1601" i="3"/>
  <c r="BA1602" i="3"/>
  <c r="BA1603" i="3"/>
  <c r="BA1604" i="3"/>
  <c r="BA1605" i="3"/>
  <c r="BA1606" i="3"/>
  <c r="BA1607" i="3"/>
  <c r="BA1608" i="3"/>
  <c r="BA1612" i="3"/>
  <c r="BA1613" i="3"/>
  <c r="BA1614" i="3"/>
  <c r="BA1615" i="3"/>
  <c r="BA1616" i="3"/>
  <c r="BA1617" i="3"/>
  <c r="BA1618" i="3"/>
  <c r="BA1619" i="3"/>
  <c r="BA1620" i="3"/>
  <c r="BA1621" i="3"/>
  <c r="BA1622" i="3"/>
  <c r="BA1626" i="3"/>
  <c r="BA1627" i="3"/>
  <c r="BA1628" i="3"/>
  <c r="BA1629" i="3"/>
  <c r="BA1630" i="3"/>
  <c r="BA1631" i="3"/>
  <c r="BA1632" i="3"/>
  <c r="BA1633" i="3"/>
  <c r="BA1634" i="3"/>
  <c r="BA1635" i="3"/>
  <c r="BA1636" i="3"/>
  <c r="BA1637" i="3"/>
  <c r="BA1638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0" i="3"/>
  <c r="BA1651" i="3"/>
  <c r="B9" i="14"/>
  <c r="G2" i="13"/>
  <c r="C9" i="14"/>
  <c r="G3" i="13"/>
  <c r="E9" i="14"/>
  <c r="G5" i="13"/>
  <c r="B1" i="14"/>
  <c r="C1" i="14"/>
  <c r="D1" i="14"/>
  <c r="E1" i="14"/>
  <c r="F1" i="14"/>
  <c r="G1" i="14"/>
  <c r="H1" i="14"/>
  <c r="I1" i="14"/>
  <c r="J1" i="14"/>
  <c r="K1" i="14"/>
  <c r="L1" i="14"/>
  <c r="M1" i="14"/>
  <c r="N1" i="14"/>
  <c r="O1" i="14"/>
  <c r="P1" i="14"/>
  <c r="Q1" i="14"/>
  <c r="R1" i="14"/>
  <c r="S1" i="14"/>
  <c r="T1" i="14"/>
  <c r="U1" i="14"/>
  <c r="V1" i="14"/>
  <c r="W1" i="14"/>
  <c r="X1" i="14"/>
  <c r="Y1" i="14"/>
  <c r="Z1" i="14"/>
  <c r="B3" i="14"/>
  <c r="C3" i="14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B4" i="14"/>
  <c r="C4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B5" i="14"/>
  <c r="C5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B6" i="14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B7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B8" i="14"/>
  <c r="C8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BC2625" i="2"/>
  <c r="BC2179" i="2"/>
  <c r="BC250" i="2"/>
  <c r="BC267" i="2"/>
  <c r="CE3102" i="2"/>
  <c r="CE1373" i="2"/>
  <c r="CF267" i="2"/>
  <c r="CE831" i="2"/>
  <c r="CF737" i="2"/>
  <c r="CE2402" i="2"/>
  <c r="CJ3102" i="2"/>
  <c r="CF1663" i="2"/>
  <c r="BC637" i="2"/>
  <c r="F2128" i="2"/>
  <c r="BC2128" i="2"/>
  <c r="F1562" i="2"/>
  <c r="BC1562" i="2"/>
  <c r="CU35" i="1"/>
  <c r="CE2960" i="2"/>
  <c r="CE2946" i="2"/>
  <c r="BC2596" i="2"/>
  <c r="BA2571" i="2"/>
  <c r="BC2547" i="2"/>
  <c r="BC2536" i="2"/>
  <c r="BC2607" i="2"/>
  <c r="CE2970" i="2"/>
  <c r="CE2994" i="2"/>
  <c r="CC2970" i="2"/>
  <c r="BA2620" i="2"/>
  <c r="BC2583" i="2"/>
  <c r="BC2572" i="2"/>
  <c r="BA2560" i="2"/>
  <c r="CC2971" i="2"/>
  <c r="BC2620" i="2"/>
  <c r="BA2596" i="2"/>
  <c r="BA2547" i="2"/>
  <c r="BA2536" i="2"/>
  <c r="BD113" i="2"/>
  <c r="BC2560" i="2"/>
  <c r="BA2607" i="2"/>
  <c r="BA2583" i="2"/>
  <c r="BA2572" i="2"/>
  <c r="BC2548" i="2"/>
  <c r="CE2934" i="2"/>
  <c r="BA2584" i="2"/>
  <c r="F3258" i="2"/>
  <c r="BC2619" i="2"/>
  <c r="BC2608" i="2"/>
  <c r="BC2559" i="2"/>
  <c r="CE2935" i="2"/>
  <c r="CE2958" i="2"/>
  <c r="CE2982" i="2"/>
  <c r="BC3137" i="2"/>
  <c r="BC3113" i="2"/>
  <c r="BC3144" i="2"/>
  <c r="BC3133" i="2"/>
  <c r="BC3121" i="2"/>
  <c r="BC2621" i="2"/>
  <c r="BC2609" i="2"/>
  <c r="BC2597" i="2"/>
  <c r="BC2585" i="2"/>
  <c r="BA2621" i="2"/>
  <c r="BC2573" i="2"/>
  <c r="BA2609" i="2"/>
  <c r="BA2597" i="2"/>
  <c r="BC2561" i="2"/>
  <c r="BC2549" i="2"/>
  <c r="BA2585" i="2"/>
  <c r="BC2537" i="2"/>
  <c r="BA2573" i="2"/>
  <c r="BA2549" i="2"/>
  <c r="CE2984" i="2"/>
  <c r="L1" i="3"/>
  <c r="CE2948" i="2"/>
  <c r="CE3008" i="2"/>
  <c r="F1" i="3"/>
  <c r="CE2972" i="2"/>
  <c r="CC2948" i="2"/>
  <c r="CE2936" i="2"/>
  <c r="CE2996" i="2"/>
  <c r="BC1641" i="2"/>
  <c r="F1" i="2"/>
  <c r="AN1" i="3"/>
  <c r="AS1" i="3"/>
  <c r="AT1" i="3"/>
  <c r="D1" i="2"/>
  <c r="E1" i="2"/>
  <c r="BC587" i="2"/>
  <c r="F587" i="2"/>
  <c r="BC1637" i="2"/>
  <c r="BC1560" i="2"/>
  <c r="BC1548" i="2"/>
  <c r="BA2602" i="2"/>
  <c r="BA2578" i="2"/>
  <c r="BA2554" i="2"/>
  <c r="BA2530" i="2"/>
  <c r="BC1587" i="2"/>
  <c r="BC2614" i="2"/>
  <c r="BC1574" i="2"/>
  <c r="BC2590" i="2"/>
  <c r="BC2566" i="2"/>
  <c r="BC2542" i="2"/>
  <c r="BA2614" i="2"/>
  <c r="BC1624" i="2"/>
  <c r="BC1612" i="2"/>
  <c r="BC1600" i="2"/>
  <c r="BA2590" i="2"/>
  <c r="BA2566" i="2"/>
  <c r="BA2542" i="2"/>
  <c r="BC2602" i="2"/>
  <c r="BC2538" i="2"/>
  <c r="BC2550" i="2"/>
  <c r="BB932" i="2"/>
  <c r="BC932" i="2"/>
  <c r="BC2562" i="2"/>
  <c r="BC2574" i="2"/>
  <c r="BA2538" i="2"/>
  <c r="BC2586" i="2"/>
  <c r="BA2550" i="2"/>
  <c r="BC2598" i="2"/>
  <c r="BA2562" i="2"/>
  <c r="BC2610" i="2"/>
  <c r="BA2574" i="2"/>
  <c r="BC2622" i="2"/>
  <c r="BA2586" i="2"/>
  <c r="BA2598" i="2"/>
  <c r="BA351" i="2"/>
  <c r="BB351" i="2"/>
  <c r="BA2610" i="2"/>
  <c r="BC677" i="2"/>
  <c r="BC650" i="2"/>
  <c r="BC656" i="2"/>
  <c r="BC653" i="2"/>
  <c r="BC718" i="2"/>
  <c r="BC733" i="2"/>
  <c r="BC683" i="2"/>
  <c r="BB788" i="2"/>
  <c r="BB776" i="2"/>
  <c r="BB773" i="2"/>
  <c r="BB761" i="2"/>
  <c r="BB749" i="2"/>
  <c r="BB787" i="2"/>
  <c r="BB775" i="2"/>
  <c r="BB772" i="2"/>
  <c r="BB760" i="2"/>
  <c r="BB826" i="2"/>
  <c r="AQ1" i="3"/>
  <c r="J1" i="3"/>
  <c r="E1" i="3"/>
  <c r="CE2943" i="2"/>
  <c r="CE2991" i="2"/>
  <c r="CC2956" i="2"/>
  <c r="CE2944" i="2"/>
  <c r="CE2992" i="2"/>
  <c r="CE2931" i="2"/>
  <c r="CE2979" i="2"/>
  <c r="CE2932" i="2"/>
  <c r="CE2980" i="2"/>
  <c r="CC3027" i="2"/>
  <c r="CE2967" i="2"/>
  <c r="CE3015" i="2"/>
  <c r="CE2968" i="2"/>
  <c r="CE3016" i="2"/>
  <c r="CC3004" i="2"/>
  <c r="CE2955" i="2"/>
  <c r="CE3003" i="2"/>
  <c r="CE2933" i="2"/>
  <c r="CE2945" i="2"/>
  <c r="CE2969" i="2"/>
  <c r="CE2981" i="2"/>
  <c r="CE2993" i="2"/>
  <c r="CE3005" i="2"/>
  <c r="CE2939" i="2"/>
  <c r="CE2951" i="2"/>
  <c r="CE2963" i="2"/>
  <c r="CE2976" i="2"/>
  <c r="CE2987" i="2"/>
  <c r="CE2999" i="2"/>
  <c r="CE3011" i="2"/>
  <c r="CE2930" i="2"/>
  <c r="CE2942" i="2"/>
  <c r="CE2954" i="2"/>
  <c r="CE2966" i="2"/>
  <c r="CE2978" i="2"/>
  <c r="CE2990" i="2"/>
  <c r="CE3002" i="2"/>
  <c r="CE3014" i="2"/>
  <c r="F2335" i="2"/>
  <c r="BC663" i="2"/>
  <c r="BC1835" i="2"/>
  <c r="F2458" i="2"/>
  <c r="K1" i="3"/>
  <c r="AR1" i="3"/>
  <c r="CE2957" i="2"/>
  <c r="CC2957" i="2"/>
  <c r="CD2957" i="2"/>
  <c r="BD3258" i="2"/>
  <c r="BC691" i="2"/>
  <c r="BC1462" i="2"/>
  <c r="BC348" i="2"/>
  <c r="CG1969" i="2"/>
  <c r="BC724" i="2"/>
  <c r="BC640" i="2"/>
  <c r="BC2526" i="2"/>
  <c r="CE130" i="2"/>
  <c r="BC2400" i="2"/>
  <c r="F2400" i="2"/>
  <c r="CE1663" i="2"/>
  <c r="BD2402" i="2"/>
  <c r="BB1948" i="2"/>
  <c r="BB1909" i="2"/>
  <c r="BA1950" i="2"/>
  <c r="BB1936" i="2"/>
  <c r="F1949" i="2"/>
  <c r="F1925" i="2"/>
  <c r="BB1917" i="2"/>
  <c r="BB1931" i="2"/>
  <c r="BC1958" i="2"/>
  <c r="BA1933" i="2"/>
  <c r="BC1967" i="2"/>
  <c r="F1942" i="2"/>
  <c r="BA1923" i="2"/>
  <c r="BD1946" i="2"/>
  <c r="F1920" i="2"/>
  <c r="BB1959" i="2"/>
  <c r="F1917" i="2"/>
  <c r="BA1909" i="2"/>
  <c r="F1950" i="2"/>
  <c r="F1948" i="2"/>
  <c r="BA1936" i="2"/>
  <c r="BB1933" i="2"/>
  <c r="BA1920" i="2"/>
  <c r="BA1949" i="2"/>
  <c r="BB1949" i="2"/>
  <c r="CD3037" i="2"/>
  <c r="CD2971" i="2"/>
  <c r="CD3012" i="2"/>
  <c r="CD3046" i="2"/>
  <c r="CD2974" i="2"/>
  <c r="BC2409" i="2"/>
  <c r="F1283" i="2"/>
  <c r="BC1232" i="2"/>
  <c r="F1277" i="2"/>
  <c r="F1041" i="3"/>
  <c r="BC1721" i="2"/>
  <c r="BD1721" i="2"/>
  <c r="F1286" i="3"/>
  <c r="BC339" i="2"/>
  <c r="F1243" i="2"/>
  <c r="BC1234" i="2"/>
  <c r="F1840" i="2"/>
  <c r="BC1272" i="2"/>
  <c r="BD1841" i="2"/>
  <c r="BC1230" i="2"/>
  <c r="F688" i="3"/>
  <c r="F1232" i="2"/>
  <c r="F1238" i="2"/>
  <c r="BC1663" i="2"/>
  <c r="BC2405" i="2"/>
  <c r="F1275" i="2"/>
  <c r="BD1837" i="2"/>
  <c r="F1281" i="2"/>
  <c r="BC1242" i="2"/>
  <c r="BC335" i="2"/>
  <c r="BD1842" i="2"/>
  <c r="BC2407" i="2"/>
  <c r="F1285" i="2"/>
  <c r="F1235" i="2"/>
  <c r="BD1845" i="2"/>
  <c r="BC341" i="2"/>
  <c r="F1846" i="2"/>
  <c r="BC2406" i="2"/>
  <c r="BC337" i="2"/>
  <c r="BC1241" i="2"/>
  <c r="F1284" i="2"/>
  <c r="BC338" i="2"/>
  <c r="BC2408" i="2"/>
  <c r="F1286" i="2"/>
  <c r="F1838" i="2"/>
  <c r="BC1238" i="2"/>
  <c r="BC1231" i="2"/>
  <c r="BC3071" i="2"/>
  <c r="BC2402" i="2"/>
  <c r="F2402" i="2"/>
  <c r="BC336" i="2"/>
  <c r="BC1233" i="2"/>
  <c r="F1234" i="2"/>
  <c r="F1278" i="2"/>
  <c r="BB1039" i="2"/>
  <c r="BD1039" i="2"/>
  <c r="BC1039" i="2"/>
  <c r="F1244" i="2"/>
  <c r="F1845" i="2"/>
  <c r="BC1229" i="2"/>
  <c r="BC1237" i="2"/>
  <c r="BC1245" i="2"/>
  <c r="BC2216" i="2"/>
  <c r="F2216" i="2"/>
  <c r="BC130" i="2"/>
  <c r="F130" i="2"/>
  <c r="BC3102" i="2"/>
  <c r="F1274" i="2"/>
  <c r="F1282" i="2"/>
  <c r="F1276" i="2"/>
  <c r="BD1843" i="2"/>
  <c r="BD1844" i="2"/>
  <c r="F1236" i="2"/>
  <c r="F1837" i="2"/>
  <c r="BC1161" i="2"/>
  <c r="BC831" i="2"/>
  <c r="BB831" i="2"/>
  <c r="F1841" i="2"/>
  <c r="BC2404" i="2"/>
  <c r="F1233" i="2"/>
  <c r="F1241" i="2"/>
  <c r="F1842" i="2"/>
  <c r="BC1236" i="2"/>
  <c r="BC1244" i="2"/>
  <c r="F1287" i="2"/>
  <c r="BC1240" i="2"/>
  <c r="BC3159" i="2"/>
  <c r="BC342" i="2"/>
  <c r="F1839" i="2"/>
  <c r="BC3086" i="2"/>
  <c r="BC2879" i="2"/>
  <c r="F2879" i="2"/>
  <c r="F1231" i="2"/>
  <c r="F1239" i="2"/>
  <c r="F1240" i="2"/>
  <c r="F1843" i="2"/>
  <c r="BC1235" i="2"/>
  <c r="BC1243" i="2"/>
  <c r="F1280" i="2"/>
  <c r="BD1846" i="2"/>
  <c r="BD1840" i="2"/>
  <c r="BC3082" i="2"/>
  <c r="F581" i="2"/>
  <c r="BC581" i="2"/>
  <c r="BA2623" i="2"/>
  <c r="BC2623" i="2"/>
  <c r="BC1239" i="2"/>
  <c r="F1242" i="2"/>
  <c r="F1844" i="2"/>
  <c r="BC340" i="2"/>
  <c r="F1279" i="2"/>
  <c r="BD1839" i="2"/>
  <c r="F1229" i="2"/>
  <c r="F1237" i="2"/>
  <c r="F1245" i="2"/>
  <c r="BD1838" i="2"/>
  <c r="F1230" i="2"/>
  <c r="BB1967" i="2"/>
  <c r="F1923" i="2"/>
  <c r="BB1923" i="2"/>
  <c r="BA1960" i="2"/>
  <c r="F1911" i="2"/>
  <c r="BA1911" i="2"/>
  <c r="BC1937" i="2"/>
  <c r="BD1937" i="2"/>
  <c r="BA1927" i="2"/>
  <c r="BA1967" i="2"/>
  <c r="BB1968" i="2"/>
  <c r="F1967" i="2"/>
  <c r="F1908" i="2"/>
  <c r="BB1947" i="2"/>
  <c r="BC1908" i="2"/>
  <c r="BA1947" i="2"/>
  <c r="F1954" i="2"/>
  <c r="BB1908" i="2"/>
  <c r="F1951" i="2"/>
  <c r="BB1954" i="2"/>
  <c r="F1947" i="2"/>
  <c r="BB1951" i="2"/>
  <c r="BA1954" i="2"/>
  <c r="BC1947" i="2"/>
  <c r="BD1960" i="2"/>
  <c r="BA1951" i="2"/>
  <c r="F1960" i="2"/>
  <c r="BB1960" i="2"/>
  <c r="BB1911" i="2"/>
  <c r="BD1924" i="2"/>
  <c r="BB1924" i="2"/>
  <c r="BA1924" i="2"/>
  <c r="F1924" i="2"/>
  <c r="BA1948" i="2"/>
  <c r="BC1948" i="2"/>
  <c r="BC1929" i="2"/>
  <c r="BC1963" i="2"/>
  <c r="BB1963" i="2"/>
  <c r="F1968" i="2"/>
  <c r="BB1950" i="2"/>
  <c r="BA1963" i="2"/>
  <c r="BB1929" i="2"/>
  <c r="BC1964" i="2"/>
  <c r="F1964" i="2"/>
  <c r="BB1964" i="2"/>
  <c r="BB1928" i="2"/>
  <c r="BA1964" i="2"/>
  <c r="BA1928" i="2"/>
  <c r="BB1958" i="2"/>
  <c r="BA1917" i="2"/>
  <c r="BC1909" i="2"/>
  <c r="BA1929" i="2"/>
  <c r="BA1958" i="2"/>
  <c r="F1928" i="2"/>
  <c r="BD1909" i="2"/>
  <c r="F1958" i="2"/>
  <c r="F1909" i="2"/>
  <c r="F1929" i="2"/>
  <c r="F1959" i="2"/>
  <c r="BA1956" i="2"/>
  <c r="BB1938" i="2"/>
  <c r="F1956" i="2"/>
  <c r="BA1938" i="2"/>
  <c r="BB1956" i="2"/>
  <c r="F1938" i="2"/>
  <c r="BA1941" i="2"/>
  <c r="BB1942" i="2"/>
  <c r="BC1938" i="2"/>
  <c r="BD1938" i="2"/>
  <c r="BA1908" i="2"/>
  <c r="BB1915" i="2"/>
  <c r="F1931" i="2"/>
  <c r="F1915" i="2"/>
  <c r="BA1931" i="2"/>
  <c r="BB1941" i="2"/>
  <c r="BA1915" i="2"/>
  <c r="F1941" i="2"/>
  <c r="BA1959" i="2"/>
  <c r="F1933" i="2"/>
  <c r="BC1946" i="2"/>
  <c r="BB1946" i="2"/>
  <c r="F1936" i="2"/>
  <c r="BB1912" i="2"/>
  <c r="F1963" i="2"/>
  <c r="BA1968" i="2"/>
  <c r="BA1946" i="2"/>
  <c r="BA1912" i="2"/>
  <c r="BB1925" i="2"/>
  <c r="F1946" i="2"/>
  <c r="F1912" i="2"/>
  <c r="F1927" i="2"/>
  <c r="BA1925" i="2"/>
  <c r="BB1927" i="2"/>
  <c r="BA1942" i="2"/>
  <c r="BD1961" i="2"/>
  <c r="BB1961" i="2"/>
  <c r="BC1913" i="2"/>
  <c r="BA1961" i="2"/>
  <c r="F1961" i="2"/>
  <c r="BB1913" i="2"/>
  <c r="BB1916" i="2"/>
  <c r="BB1920" i="2"/>
  <c r="BA1913" i="2"/>
  <c r="BA1916" i="2"/>
  <c r="F1913" i="2"/>
  <c r="F1916" i="2"/>
  <c r="F1940" i="2"/>
  <c r="BA1940" i="2"/>
  <c r="BB1940" i="2"/>
  <c r="BC1940" i="2"/>
  <c r="BC1907" i="2"/>
  <c r="BA1907" i="2"/>
  <c r="F1907" i="2"/>
  <c r="BB1907" i="2"/>
  <c r="BD1907" i="2"/>
  <c r="BA1966" i="2"/>
  <c r="BB1966" i="2"/>
  <c r="BD1966" i="2"/>
  <c r="F1966" i="2"/>
  <c r="BA1955" i="2"/>
  <c r="BB1955" i="2"/>
  <c r="F1955" i="2"/>
  <c r="F1937" i="2"/>
  <c r="BA1937" i="2"/>
  <c r="BB1937" i="2"/>
  <c r="BA1952" i="2"/>
  <c r="F1952" i="2"/>
  <c r="BB1952" i="2"/>
  <c r="BC1952" i="2"/>
  <c r="BB1926" i="2"/>
  <c r="F1926" i="2"/>
  <c r="BA1926" i="2"/>
  <c r="BA1930" i="2"/>
  <c r="BB1930" i="2"/>
  <c r="F1930" i="2"/>
  <c r="BA1943" i="2"/>
  <c r="BB1943" i="2"/>
  <c r="BD1943" i="2"/>
  <c r="F1943" i="2"/>
  <c r="F1962" i="2"/>
  <c r="BA1962" i="2"/>
  <c r="BB1962" i="2"/>
  <c r="BA1939" i="2"/>
  <c r="BB1939" i="2"/>
  <c r="F1939" i="2"/>
  <c r="BC1939" i="2"/>
  <c r="F1910" i="2"/>
  <c r="BA1910" i="2"/>
  <c r="BB1910" i="2"/>
  <c r="BC1910" i="2"/>
  <c r="BD1932" i="2"/>
  <c r="BC1932" i="2"/>
  <c r="F1932" i="2"/>
  <c r="BB1932" i="2"/>
  <c r="BA1932" i="2"/>
  <c r="BA1944" i="2"/>
  <c r="F1944" i="2"/>
  <c r="BB1944" i="2"/>
  <c r="BC1953" i="2"/>
  <c r="F1953" i="2"/>
  <c r="BA1953" i="2"/>
  <c r="BB1953" i="2"/>
  <c r="BD1953" i="2"/>
  <c r="BA1957" i="2"/>
  <c r="BB1957" i="2"/>
  <c r="F1957" i="2"/>
  <c r="BA1945" i="2"/>
  <c r="BB1945" i="2"/>
  <c r="BC1945" i="2"/>
  <c r="F1945" i="2"/>
  <c r="BA1918" i="2"/>
  <c r="BB1918" i="2"/>
  <c r="F1918" i="2"/>
  <c r="BD1935" i="2"/>
  <c r="F1935" i="2"/>
  <c r="BC1935" i="2"/>
  <c r="BA1935" i="2"/>
  <c r="BB1935" i="2"/>
  <c r="F1922" i="2"/>
  <c r="BA1922" i="2"/>
  <c r="BB1922" i="2"/>
  <c r="BC1922" i="2"/>
  <c r="BA1914" i="2"/>
  <c r="BB1914" i="2"/>
  <c r="F1914" i="2"/>
  <c r="BA1919" i="2"/>
  <c r="F1919" i="2"/>
  <c r="BB1919" i="2"/>
  <c r="BC1919" i="2"/>
  <c r="F1965" i="2"/>
  <c r="BA1965" i="2"/>
  <c r="BB1965" i="2"/>
  <c r="BD1965" i="2"/>
  <c r="BC1965" i="2"/>
  <c r="BA1921" i="2"/>
  <c r="BB1921" i="2"/>
  <c r="F1921" i="2"/>
  <c r="F1934" i="2"/>
  <c r="BA1934" i="2"/>
  <c r="BB1934" i="2"/>
  <c r="BD1934" i="2"/>
  <c r="BC1934" i="2"/>
  <c r="BC737" i="2"/>
  <c r="BC1246" i="2"/>
  <c r="BC343" i="2"/>
  <c r="BC2410" i="2"/>
  <c r="F1246" i="2"/>
  <c r="F1847" i="2"/>
  <c r="F1288" i="2"/>
  <c r="BD1847" i="2"/>
  <c r="BD1969" i="2"/>
  <c r="BC1969" i="2"/>
  <c r="BC2898" i="2"/>
  <c r="F2898" i="2"/>
  <c r="BC2910" i="2"/>
  <c r="F2910" i="2"/>
  <c r="CC2937" i="2" l="1"/>
  <c r="BR2925" i="2"/>
  <c r="BR2913" i="2"/>
  <c r="BR1276" i="2"/>
  <c r="BR1243" i="2"/>
  <c r="BD1620" i="2"/>
  <c r="BD1649" i="2"/>
  <c r="BD1656" i="2"/>
  <c r="BD1051" i="2"/>
  <c r="BD1123" i="2"/>
  <c r="BD1159" i="2"/>
  <c r="BD1882" i="2"/>
  <c r="BD1992" i="2"/>
  <c r="BD2016" i="2"/>
  <c r="BD2198" i="2"/>
  <c r="BD2693" i="2"/>
  <c r="BD2777" i="2"/>
  <c r="BD2837" i="2"/>
  <c r="BD2849" i="2"/>
  <c r="BR2936" i="2"/>
  <c r="BR3020" i="2"/>
  <c r="BR3069" i="2"/>
  <c r="BD3118" i="2"/>
  <c r="BR3154" i="2"/>
  <c r="BD3179" i="2"/>
  <c r="BD3215" i="2"/>
  <c r="BR2912" i="2"/>
  <c r="BR1287" i="2"/>
  <c r="BR1275" i="2"/>
  <c r="BD1242" i="2"/>
  <c r="BD1560" i="2"/>
  <c r="BD1596" i="2"/>
  <c r="BD1657" i="2"/>
  <c r="BD3141" i="2"/>
  <c r="BR3" i="2"/>
  <c r="BR27" i="2"/>
  <c r="BR51" i="2"/>
  <c r="BR76" i="2"/>
  <c r="BR100" i="2"/>
  <c r="BR138" i="2"/>
  <c r="BR162" i="2"/>
  <c r="BR174" i="2"/>
  <c r="BD272" i="2"/>
  <c r="BD332" i="2"/>
  <c r="BD688" i="2"/>
  <c r="BD736" i="2"/>
  <c r="BD797" i="2"/>
  <c r="BD1052" i="2"/>
  <c r="BD1088" i="2"/>
  <c r="BD1100" i="2"/>
  <c r="BD1148" i="2"/>
  <c r="BD1173" i="2"/>
  <c r="BD1380" i="2"/>
  <c r="BR1685" i="2"/>
  <c r="BB1758" i="2"/>
  <c r="BD1993" i="2"/>
  <c r="BD2005" i="2"/>
  <c r="BD2053" i="2"/>
  <c r="BD2065" i="2"/>
  <c r="BR2561" i="2"/>
  <c r="BB2561" i="2"/>
  <c r="BB2742" i="2"/>
  <c r="BD2742" i="2"/>
  <c r="BD2862" i="2"/>
  <c r="BR3033" i="2"/>
  <c r="BR1241" i="2"/>
  <c r="BR1229" i="2"/>
  <c r="BD1549" i="2"/>
  <c r="BD1561" i="2"/>
  <c r="BD1658" i="2"/>
  <c r="BD294" i="2"/>
  <c r="BR2535" i="2"/>
  <c r="BD2595" i="2"/>
  <c r="BD3105" i="2"/>
  <c r="BR4" i="2"/>
  <c r="BR16" i="2"/>
  <c r="BR28" i="2"/>
  <c r="BR52" i="2"/>
  <c r="BR64" i="2"/>
  <c r="BR139" i="2"/>
  <c r="BR163" i="2"/>
  <c r="BR187" i="2"/>
  <c r="BR199" i="2"/>
  <c r="BD321" i="2"/>
  <c r="BD641" i="2"/>
  <c r="BD677" i="2"/>
  <c r="BD689" i="2"/>
  <c r="BD713" i="2"/>
  <c r="BD1053" i="2"/>
  <c r="BD1089" i="2"/>
  <c r="BD1101" i="2"/>
  <c r="BD1149" i="2"/>
  <c r="BD1502" i="2"/>
  <c r="BB1884" i="2"/>
  <c r="BD1994" i="2"/>
  <c r="BD2006" i="2"/>
  <c r="BD2200" i="2"/>
  <c r="BD2683" i="2"/>
  <c r="BD2743" i="2"/>
  <c r="BD2755" i="2"/>
  <c r="BD2791" i="2"/>
  <c r="BD2827" i="2"/>
  <c r="BD2839" i="2"/>
  <c r="CE2974" i="2"/>
  <c r="BR3010" i="2"/>
  <c r="BR3046" i="2"/>
  <c r="BD3108" i="2"/>
  <c r="BR3120" i="2"/>
  <c r="BD1599" i="2"/>
  <c r="BD1607" i="2"/>
  <c r="BD1623" i="2"/>
  <c r="BD1641" i="2"/>
  <c r="BD1659" i="2"/>
  <c r="BD710" i="2"/>
  <c r="BD771" i="2"/>
  <c r="BD2185" i="2"/>
  <c r="BR2619" i="2"/>
  <c r="BD2752" i="2"/>
  <c r="BD2885" i="2"/>
  <c r="BR26" i="2"/>
  <c r="BR75" i="2"/>
  <c r="BR602" i="2"/>
  <c r="BD663" i="2"/>
  <c r="BD796" i="2"/>
  <c r="BR298" i="2"/>
  <c r="BR310" i="2"/>
  <c r="BD310" i="2"/>
  <c r="BD642" i="2"/>
  <c r="BD678" i="2"/>
  <c r="BD799" i="2"/>
  <c r="BD1042" i="2"/>
  <c r="BD1078" i="2"/>
  <c r="BD1090" i="2"/>
  <c r="BD1150" i="2"/>
  <c r="BD1662" i="2"/>
  <c r="BD2031" i="2"/>
  <c r="BD2067" i="2"/>
  <c r="BD2141" i="2"/>
  <c r="BD2201" i="2"/>
  <c r="BD2636" i="2"/>
  <c r="BD2648" i="2"/>
  <c r="BD2720" i="2"/>
  <c r="BD2780" i="2"/>
  <c r="BR3059" i="2"/>
  <c r="BD3133" i="2"/>
  <c r="BD3145" i="2"/>
  <c r="BD1587" i="2"/>
  <c r="BD1600" i="2"/>
  <c r="BD1612" i="2"/>
  <c r="BD1624" i="2"/>
  <c r="BD1660" i="2"/>
  <c r="BD674" i="2"/>
  <c r="BD795" i="2"/>
  <c r="BD1991" i="2"/>
  <c r="BD2897" i="2"/>
  <c r="CE3007" i="2"/>
  <c r="BR331" i="2"/>
  <c r="BD651" i="2"/>
  <c r="BR103" i="2"/>
  <c r="BD287" i="2"/>
  <c r="BR618" i="2"/>
  <c r="BD643" i="2"/>
  <c r="BD655" i="2"/>
  <c r="BD727" i="2"/>
  <c r="BD752" i="2"/>
  <c r="BD800" i="2"/>
  <c r="BD824" i="2"/>
  <c r="BD1043" i="2"/>
  <c r="BD1151" i="2"/>
  <c r="BD2068" i="2"/>
  <c r="BD2190" i="2"/>
  <c r="BR2528" i="2"/>
  <c r="BD2697" i="2"/>
  <c r="BD2709" i="2"/>
  <c r="BD2841" i="2"/>
  <c r="BR2964" i="2"/>
  <c r="BR2988" i="2"/>
  <c r="BR3000" i="2"/>
  <c r="BR3036" i="2"/>
  <c r="BD3110" i="2"/>
  <c r="BD3158" i="2"/>
  <c r="BR2920" i="2"/>
  <c r="BR1238" i="2"/>
  <c r="BD1238" i="2"/>
  <c r="BD1613" i="2"/>
  <c r="BD1637" i="2"/>
  <c r="BD1643" i="2"/>
  <c r="BD1661" i="2"/>
  <c r="BR148" i="2"/>
  <c r="BD698" i="2"/>
  <c r="BD1050" i="2"/>
  <c r="BD1110" i="2"/>
  <c r="BD3153" i="2"/>
  <c r="BR178" i="2"/>
  <c r="BR190" i="2"/>
  <c r="BD288" i="2"/>
  <c r="BD324" i="2"/>
  <c r="BR607" i="2"/>
  <c r="BD692" i="2"/>
  <c r="BD728" i="2"/>
  <c r="BD801" i="2"/>
  <c r="BD813" i="2"/>
  <c r="BD1044" i="2"/>
  <c r="BD1068" i="2"/>
  <c r="BD1080" i="2"/>
  <c r="BD1092" i="2"/>
  <c r="BD1152" i="2"/>
  <c r="BD1420" i="2"/>
  <c r="BD1973" i="2"/>
  <c r="BD2009" i="2"/>
  <c r="BD2057" i="2"/>
  <c r="BD2167" i="2"/>
  <c r="BD2541" i="2"/>
  <c r="BD2758" i="2"/>
  <c r="BD2782" i="2"/>
  <c r="BD2818" i="2"/>
  <c r="BD2830" i="2"/>
  <c r="BD2878" i="2"/>
  <c r="BD3074" i="2"/>
  <c r="BR3123" i="2"/>
  <c r="BR1237" i="2"/>
  <c r="BR1553" i="2"/>
  <c r="BD1553" i="2"/>
  <c r="BR1565" i="2"/>
  <c r="BR1577" i="2"/>
  <c r="BR1589" i="2"/>
  <c r="BD1602" i="2"/>
  <c r="BD1626" i="2"/>
  <c r="BD1650" i="2"/>
  <c r="BR172" i="2"/>
  <c r="BD662" i="2"/>
  <c r="BD2015" i="2"/>
  <c r="BB2872" i="2"/>
  <c r="CE2983" i="2"/>
  <c r="BR50" i="2"/>
  <c r="BD283" i="2"/>
  <c r="BR307" i="2"/>
  <c r="BD687" i="2"/>
  <c r="CE2995" i="2"/>
  <c r="CE2971" i="2"/>
  <c r="BD118" i="2"/>
  <c r="BR301" i="2"/>
  <c r="BD301" i="2"/>
  <c r="BD313" i="2"/>
  <c r="BD657" i="2"/>
  <c r="BD669" i="2"/>
  <c r="BD693" i="2"/>
  <c r="BD717" i="2"/>
  <c r="BD729" i="2"/>
  <c r="BD742" i="2"/>
  <c r="BD778" i="2"/>
  <c r="BD790" i="2"/>
  <c r="BD1069" i="2"/>
  <c r="BD1081" i="2"/>
  <c r="BD1117" i="2"/>
  <c r="BD1141" i="2"/>
  <c r="BD2022" i="2"/>
  <c r="BD2058" i="2"/>
  <c r="BD2070" i="2"/>
  <c r="BR2590" i="2"/>
  <c r="BD2663" i="2"/>
  <c r="BB2711" i="2"/>
  <c r="BD2723" i="2"/>
  <c r="BB2759" i="2"/>
  <c r="BD2819" i="2"/>
  <c r="BD2855" i="2"/>
  <c r="BR2966" i="2"/>
  <c r="BR3026" i="2"/>
  <c r="BD3148" i="2"/>
  <c r="BR2918" i="2"/>
  <c r="BR1845" i="2"/>
  <c r="BD1566" i="2"/>
  <c r="BD1578" i="2"/>
  <c r="BD1603" i="2"/>
  <c r="BD1615" i="2"/>
  <c r="BD1644" i="2"/>
  <c r="BR136" i="2"/>
  <c r="BR196" i="2"/>
  <c r="BD1402" i="2"/>
  <c r="BR271" i="2"/>
  <c r="BR319" i="2"/>
  <c r="BR9" i="2"/>
  <c r="BR21" i="2"/>
  <c r="BR33" i="2"/>
  <c r="BR45" i="2"/>
  <c r="BR69" i="2"/>
  <c r="BD119" i="2"/>
  <c r="BD290" i="2"/>
  <c r="BD302" i="2"/>
  <c r="BD314" i="2"/>
  <c r="BD326" i="2"/>
  <c r="BD658" i="2"/>
  <c r="BB670" i="2"/>
  <c r="BD670" i="2"/>
  <c r="BD682" i="2"/>
  <c r="BD718" i="2"/>
  <c r="BD730" i="2"/>
  <c r="BD803" i="2"/>
  <c r="BD1082" i="2"/>
  <c r="BD1106" i="2"/>
  <c r="BD1142" i="2"/>
  <c r="BD1975" i="2"/>
  <c r="BD2047" i="2"/>
  <c r="BD2059" i="2"/>
  <c r="BD2193" i="2"/>
  <c r="BD2664" i="2"/>
  <c r="BD2712" i="2"/>
  <c r="BD2724" i="2"/>
  <c r="BD2748" i="2"/>
  <c r="BD2772" i="2"/>
  <c r="BD2820" i="2"/>
  <c r="BD2868" i="2"/>
  <c r="BR2967" i="2"/>
  <c r="BR2979" i="2"/>
  <c r="BR3039" i="2"/>
  <c r="BR3064" i="2"/>
  <c r="BD3125" i="2"/>
  <c r="BD3137" i="2"/>
  <c r="BR2917" i="2"/>
  <c r="BR2408" i="2"/>
  <c r="BR1280" i="2"/>
  <c r="BD1555" i="2"/>
  <c r="BD1567" i="2"/>
  <c r="BD1579" i="2"/>
  <c r="BD1591" i="2"/>
  <c r="BD1652" i="2"/>
  <c r="BR865" i="2"/>
  <c r="BD1047" i="2"/>
  <c r="BD1071" i="2"/>
  <c r="BD1131" i="2"/>
  <c r="BD1155" i="2"/>
  <c r="BR1435" i="2"/>
  <c r="BD1435" i="2"/>
  <c r="BB1878" i="2"/>
  <c r="BD1878" i="2"/>
  <c r="BD1988" i="2"/>
  <c r="BD2024" i="2"/>
  <c r="BD2036" i="2"/>
  <c r="BD2048" i="2"/>
  <c r="BB2641" i="2"/>
  <c r="BD2665" i="2"/>
  <c r="BD2701" i="2"/>
  <c r="BD2749" i="2"/>
  <c r="BD2773" i="2"/>
  <c r="BD2797" i="2"/>
  <c r="BD2821" i="2"/>
  <c r="BR3016" i="2"/>
  <c r="BR3052" i="2"/>
  <c r="BD3126" i="2"/>
  <c r="BR2407" i="2"/>
  <c r="BD1592" i="2"/>
  <c r="BD1605" i="2"/>
  <c r="BD1617" i="2"/>
  <c r="BD1629" i="2"/>
  <c r="BD120" i="2"/>
  <c r="BR145" i="2"/>
  <c r="BR157" i="2"/>
  <c r="BR169" i="2"/>
  <c r="BD303" i="2"/>
  <c r="BR327" i="2"/>
  <c r="BD647" i="2"/>
  <c r="BD659" i="2"/>
  <c r="BD671" i="2"/>
  <c r="BD707" i="2"/>
  <c r="BD719" i="2"/>
  <c r="BD1143" i="2"/>
  <c r="CE2959" i="2"/>
  <c r="BD121" i="2"/>
  <c r="BR280" i="2"/>
  <c r="BD304" i="2"/>
  <c r="BR316" i="2"/>
  <c r="BD316" i="2"/>
  <c r="BD660" i="2"/>
  <c r="BD720" i="2"/>
  <c r="BD745" i="2"/>
  <c r="BD1072" i="2"/>
  <c r="BD1084" i="2"/>
  <c r="BD1120" i="2"/>
  <c r="BD1144" i="2"/>
  <c r="BD1156" i="2"/>
  <c r="BD1291" i="2"/>
  <c r="BD2001" i="2"/>
  <c r="BD2013" i="2"/>
  <c r="BR2447" i="2"/>
  <c r="BR2557" i="2"/>
  <c r="BD2630" i="2"/>
  <c r="BD2690" i="2"/>
  <c r="BD2702" i="2"/>
  <c r="BD2762" i="2"/>
  <c r="BB2846" i="2"/>
  <c r="BR2993" i="2"/>
  <c r="BR3005" i="2"/>
  <c r="BD3115" i="2"/>
  <c r="BD3127" i="2"/>
  <c r="BD3200" i="2"/>
  <c r="BD3224" i="2"/>
  <c r="BR2915" i="2"/>
  <c r="BD1569" i="2"/>
  <c r="BD1593" i="2"/>
  <c r="BD1630" i="2"/>
  <c r="CE2956" i="2"/>
  <c r="BR85" i="2"/>
  <c r="BR109" i="2"/>
  <c r="BD281" i="2"/>
  <c r="BD329" i="2"/>
  <c r="BD649" i="2"/>
  <c r="BD697" i="2"/>
  <c r="BD709" i="2"/>
  <c r="BD782" i="2"/>
  <c r="BD818" i="2"/>
  <c r="BD1061" i="2"/>
  <c r="BD1109" i="2"/>
  <c r="BD1121" i="2"/>
  <c r="BD1413" i="2"/>
  <c r="BD1449" i="2"/>
  <c r="BD1461" i="2"/>
  <c r="BD1892" i="2"/>
  <c r="BD1978" i="2"/>
  <c r="BD1990" i="2"/>
  <c r="BD2050" i="2"/>
  <c r="BR2546" i="2"/>
  <c r="BD2679" i="2"/>
  <c r="BD2751" i="2"/>
  <c r="BD2763" i="2"/>
  <c r="BD2775" i="2"/>
  <c r="BR2934" i="2"/>
  <c r="BR3018" i="2"/>
  <c r="BD3128" i="2"/>
  <c r="BD3152" i="2"/>
  <c r="BR2405" i="2"/>
  <c r="BR1558" i="2"/>
  <c r="BR1570" i="2"/>
  <c r="BR1582" i="2"/>
  <c r="BR1594" i="2"/>
  <c r="BR1608" i="2"/>
  <c r="BD1608" i="2"/>
  <c r="BD1619" i="2"/>
  <c r="BD1631" i="2"/>
  <c r="BD1648" i="2"/>
  <c r="CF1847" i="2"/>
  <c r="BR2630" i="2"/>
  <c r="BR2702" i="2"/>
  <c r="BR2846" i="2"/>
  <c r="BR3175" i="2"/>
  <c r="J3300" i="2"/>
  <c r="BR2631" i="2"/>
  <c r="BR2740" i="2"/>
  <c r="BR2861" i="2"/>
  <c r="BR2694" i="2"/>
  <c r="BR2648" i="2"/>
  <c r="BR2672" i="2"/>
  <c r="BR3181" i="2"/>
  <c r="BR2674" i="2"/>
  <c r="BD1319" i="2"/>
  <c r="BD1321" i="2"/>
  <c r="BR2201" i="2"/>
  <c r="BR2889" i="2"/>
  <c r="BR1862" i="2"/>
  <c r="BR2192" i="2"/>
  <c r="BR2204" i="2"/>
  <c r="BR2380" i="2"/>
  <c r="BR2882" i="2"/>
  <c r="BR2183" i="2"/>
  <c r="BR2195" i="2"/>
  <c r="BR2884" i="2"/>
  <c r="BR2897" i="2"/>
  <c r="BR2162" i="2"/>
  <c r="DI1907" i="2"/>
  <c r="BD1073" i="2"/>
  <c r="BD1085" i="2"/>
  <c r="BD1157" i="2"/>
  <c r="BD1086" i="2"/>
  <c r="BD1098" i="2"/>
  <c r="BD1158" i="2"/>
  <c r="BD1979" i="2"/>
  <c r="BD2003" i="2"/>
  <c r="BD2027" i="2"/>
  <c r="BD2039" i="2"/>
  <c r="BD2063" i="2"/>
  <c r="BD1063" i="2"/>
  <c r="BD1075" i="2"/>
  <c r="BD1111" i="2"/>
  <c r="BD1135" i="2"/>
  <c r="BD1147" i="2"/>
  <c r="BD2028" i="2"/>
  <c r="BD2040" i="2"/>
  <c r="BD2064" i="2"/>
  <c r="BD1064" i="2"/>
  <c r="BD1112" i="2"/>
  <c r="BD1136" i="2"/>
  <c r="BD2017" i="2"/>
  <c r="BD2029" i="2"/>
  <c r="BD2041" i="2"/>
  <c r="BH1" i="2"/>
  <c r="BD1137" i="2"/>
  <c r="BD2018" i="2"/>
  <c r="BD2042" i="2"/>
  <c r="BD2066" i="2"/>
  <c r="BD1054" i="2"/>
  <c r="BD1066" i="2"/>
  <c r="BD1102" i="2"/>
  <c r="BD1114" i="2"/>
  <c r="BD1126" i="2"/>
  <c r="BD1138" i="2"/>
  <c r="BD1995" i="2"/>
  <c r="BD2007" i="2"/>
  <c r="BR2067" i="2"/>
  <c r="BD1067" i="2"/>
  <c r="BD1079" i="2"/>
  <c r="BD1091" i="2"/>
  <c r="BD1103" i="2"/>
  <c r="BD1139" i="2"/>
  <c r="BD1984" i="2"/>
  <c r="BD2008" i="2"/>
  <c r="BD2032" i="2"/>
  <c r="BD1128" i="2"/>
  <c r="BD1985" i="2"/>
  <c r="BD1997" i="2"/>
  <c r="BD2033" i="2"/>
  <c r="BD2069" i="2"/>
  <c r="BD1045" i="2"/>
  <c r="BD1057" i="2"/>
  <c r="BD1093" i="2"/>
  <c r="BD1105" i="2"/>
  <c r="BD1129" i="2"/>
  <c r="BD1153" i="2"/>
  <c r="BD1974" i="2"/>
  <c r="BD2010" i="2"/>
  <c r="BD2046" i="2"/>
  <c r="BD1046" i="2"/>
  <c r="BD1118" i="2"/>
  <c r="BD1987" i="2"/>
  <c r="BD1999" i="2"/>
  <c r="BD2023" i="2"/>
  <c r="BD1083" i="2"/>
  <c r="BD1095" i="2"/>
  <c r="BD2012" i="2"/>
  <c r="BD1060" i="2"/>
  <c r="BD1108" i="2"/>
  <c r="BD2061" i="2"/>
  <c r="BR112" i="2"/>
  <c r="BC112" i="2"/>
  <c r="BA112" i="2"/>
  <c r="BR119" i="2"/>
  <c r="BR120" i="2"/>
  <c r="BR121" i="2"/>
  <c r="BD815" i="2"/>
  <c r="M3268" i="2"/>
  <c r="BD804" i="2"/>
  <c r="BD816" i="2"/>
  <c r="BD794" i="2"/>
  <c r="BD759" i="2"/>
  <c r="BD819" i="2"/>
  <c r="BD772" i="2"/>
  <c r="CF932" i="2"/>
  <c r="BD761" i="2"/>
  <c r="BD773" i="2"/>
  <c r="BD821" i="2"/>
  <c r="BD810" i="2"/>
  <c r="BD751" i="2"/>
  <c r="BD763" i="2"/>
  <c r="BD811" i="2"/>
  <c r="BD777" i="2"/>
  <c r="BD789" i="2"/>
  <c r="BD754" i="2"/>
  <c r="BD766" i="2"/>
  <c r="BD826" i="2"/>
  <c r="BR2924" i="2"/>
  <c r="BR401" i="2"/>
  <c r="BR2197" i="2"/>
  <c r="BR2921" i="2"/>
  <c r="BR2919" i="2"/>
  <c r="BR417" i="2"/>
  <c r="BR2191" i="2"/>
  <c r="BH3287" i="2"/>
  <c r="M3269" i="2"/>
  <c r="BE1" i="2"/>
  <c r="BR2914" i="2"/>
  <c r="E1253" i="3"/>
  <c r="W358" i="2"/>
  <c r="BR370" i="2"/>
  <c r="W370" i="2"/>
  <c r="W382" i="2"/>
  <c r="BR394" i="2"/>
  <c r="W394" i="2"/>
  <c r="W405" i="2"/>
  <c r="BD429" i="2"/>
  <c r="BR441" i="2"/>
  <c r="BD453" i="2"/>
  <c r="BR465" i="2"/>
  <c r="BD465" i="2"/>
  <c r="BD501" i="2"/>
  <c r="BD513" i="2"/>
  <c r="BD525" i="2"/>
  <c r="BD538" i="2"/>
  <c r="BR562" i="2"/>
  <c r="BD562" i="2"/>
  <c r="BD574" i="2"/>
  <c r="BB600" i="2"/>
  <c r="BD646" i="2"/>
  <c r="BR658" i="2"/>
  <c r="BR670" i="2"/>
  <c r="BR694" i="2"/>
  <c r="BR706" i="2"/>
  <c r="BR718" i="2"/>
  <c r="BR730" i="2"/>
  <c r="BR743" i="2"/>
  <c r="BR803" i="2"/>
  <c r="BR840" i="2"/>
  <c r="BR864" i="2"/>
  <c r="BR887" i="2"/>
  <c r="BR911" i="2"/>
  <c r="BR923" i="2"/>
  <c r="BR936" i="2"/>
  <c r="BR1750" i="2"/>
  <c r="BA1774" i="2"/>
  <c r="BB1774" i="2"/>
  <c r="BR1786" i="2"/>
  <c r="BD1873" i="2"/>
  <c r="BR1885" i="2"/>
  <c r="BR1910" i="2"/>
  <c r="BR1922" i="2"/>
  <c r="BR1934" i="2"/>
  <c r="BR1946" i="2"/>
  <c r="BR1958" i="2"/>
  <c r="W360" i="2"/>
  <c r="W372" i="2"/>
  <c r="W384" i="2"/>
  <c r="W396" i="2"/>
  <c r="W407" i="2"/>
  <c r="BR418" i="2"/>
  <c r="W418" i="2"/>
  <c r="BR431" i="2"/>
  <c r="BD431" i="2"/>
  <c r="BR455" i="2"/>
  <c r="BD455" i="2"/>
  <c r="BR467" i="2"/>
  <c r="BD467" i="2"/>
  <c r="BD491" i="2"/>
  <c r="BR515" i="2"/>
  <c r="BD527" i="2"/>
  <c r="BR539" i="2"/>
  <c r="BB539" i="2"/>
  <c r="BD539" i="2"/>
  <c r="BR551" i="2"/>
  <c r="BD551" i="2"/>
  <c r="BD563" i="2"/>
  <c r="BD601" i="2"/>
  <c r="BD695" i="2"/>
  <c r="BD731" i="2"/>
  <c r="BR744" i="2"/>
  <c r="BR804" i="2"/>
  <c r="BD912" i="2"/>
  <c r="BR937" i="2"/>
  <c r="BR949" i="2"/>
  <c r="BR985" i="2"/>
  <c r="BR1009" i="2"/>
  <c r="BR1021" i="2"/>
  <c r="BA1033" i="2"/>
  <c r="BR1070" i="2"/>
  <c r="BR1094" i="2"/>
  <c r="BR1106" i="2"/>
  <c r="BR1727" i="2"/>
  <c r="BR1739" i="2"/>
  <c r="BR224" i="2"/>
  <c r="BR248" i="2"/>
  <c r="W361" i="2"/>
  <c r="W373" i="2"/>
  <c r="W385" i="2"/>
  <c r="W397" i="2"/>
  <c r="W408" i="2"/>
  <c r="W419" i="2"/>
  <c r="BD456" i="2"/>
  <c r="BD468" i="2"/>
  <c r="BD504" i="2"/>
  <c r="BB504" i="2"/>
  <c r="BD516" i="2"/>
  <c r="BD552" i="2"/>
  <c r="BD564" i="2"/>
  <c r="BR590" i="2"/>
  <c r="BR612" i="2"/>
  <c r="BB636" i="2"/>
  <c r="BD636" i="2"/>
  <c r="BD648" i="2"/>
  <c r="BB660" i="2"/>
  <c r="BB696" i="2"/>
  <c r="BD696" i="2"/>
  <c r="BB720" i="2"/>
  <c r="BD732" i="2"/>
  <c r="BD925" i="2"/>
  <c r="BR950" i="2"/>
  <c r="BR962" i="2"/>
  <c r="BR986" i="2"/>
  <c r="BR998" i="2"/>
  <c r="BR1022" i="2"/>
  <c r="BR1034" i="2"/>
  <c r="BR1059" i="2"/>
  <c r="BR1155" i="2"/>
  <c r="BR1335" i="2"/>
  <c r="BR1384" i="2"/>
  <c r="BR1432" i="2"/>
  <c r="BR1480" i="2"/>
  <c r="BR1492" i="2"/>
  <c r="BR1504" i="2"/>
  <c r="BR1528" i="2"/>
  <c r="BR1667" i="2"/>
  <c r="BR213" i="2"/>
  <c r="BR225" i="2"/>
  <c r="BR237" i="2"/>
  <c r="BR249" i="2"/>
  <c r="BR261" i="2"/>
  <c r="W362" i="2"/>
  <c r="W374" i="2"/>
  <c r="W386" i="2"/>
  <c r="BR398" i="2"/>
  <c r="W398" i="2"/>
  <c r="W409" i="2"/>
  <c r="BD433" i="2"/>
  <c r="BD445" i="2"/>
  <c r="BD493" i="2"/>
  <c r="BD505" i="2"/>
  <c r="BD517" i="2"/>
  <c r="BD553" i="2"/>
  <c r="BD577" i="2"/>
  <c r="BD637" i="2"/>
  <c r="BD685" i="2"/>
  <c r="BB697" i="2"/>
  <c r="BD721" i="2"/>
  <c r="BR214" i="2"/>
  <c r="BR238" i="2"/>
  <c r="BR262" i="2"/>
  <c r="BR363" i="2"/>
  <c r="W363" i="2"/>
  <c r="W375" i="2"/>
  <c r="W387" i="2"/>
  <c r="W399" i="2"/>
  <c r="W410" i="2"/>
  <c r="BD434" i="2"/>
  <c r="BD458" i="2"/>
  <c r="BD470" i="2"/>
  <c r="BD506" i="2"/>
  <c r="BD530" i="2"/>
  <c r="BD533" i="2"/>
  <c r="BR533" i="2"/>
  <c r="BR230" i="2"/>
  <c r="BR242" i="2"/>
  <c r="BR254" i="2"/>
  <c r="W355" i="2"/>
  <c r="W367" i="2"/>
  <c r="W379" i="2"/>
  <c r="W391" i="2"/>
  <c r="W402" i="2"/>
  <c r="W414" i="2"/>
  <c r="BD438" i="2"/>
  <c r="BD474" i="2"/>
  <c r="BD486" i="2"/>
  <c r="BD498" i="2"/>
  <c r="BD510" i="2"/>
  <c r="BD522" i="2"/>
  <c r="BD546" i="2"/>
  <c r="BD570" i="2"/>
  <c r="BR583" i="2"/>
  <c r="BD654" i="2"/>
  <c r="BB678" i="2"/>
  <c r="BD690" i="2"/>
  <c r="BD702" i="2"/>
  <c r="BD714" i="2"/>
  <c r="BR883" i="2"/>
  <c r="BR919" i="2"/>
  <c r="BD919" i="2"/>
  <c r="BR944" i="2"/>
  <c r="BR956" i="2"/>
  <c r="BR968" i="2"/>
  <c r="BR980" i="2"/>
  <c r="BR1004" i="2"/>
  <c r="BR1041" i="2"/>
  <c r="BR1101" i="2"/>
  <c r="W356" i="2"/>
  <c r="W368" i="2"/>
  <c r="BR380" i="2"/>
  <c r="W380" i="2"/>
  <c r="W392" i="2"/>
  <c r="BR403" i="2"/>
  <c r="W403" i="2"/>
  <c r="W415" i="2"/>
  <c r="BD439" i="2"/>
  <c r="BD451" i="2"/>
  <c r="BD475" i="2"/>
  <c r="BD487" i="2"/>
  <c r="BD499" i="2"/>
  <c r="BD511" i="2"/>
  <c r="BD523" i="2"/>
  <c r="BD535" i="2"/>
  <c r="BD559" i="2"/>
  <c r="BD571" i="2"/>
  <c r="BR597" i="2"/>
  <c r="BR643" i="2"/>
  <c r="BB643" i="2"/>
  <c r="BD667" i="2"/>
  <c r="BB667" i="2"/>
  <c r="BB727" i="2"/>
  <c r="BR957" i="2"/>
  <c r="BR969" i="2"/>
  <c r="BA969" i="2"/>
  <c r="BR993" i="2"/>
  <c r="BR1005" i="2"/>
  <c r="BR1029" i="2"/>
  <c r="W357" i="2"/>
  <c r="W369" i="2"/>
  <c r="W381" i="2"/>
  <c r="W393" i="2"/>
  <c r="BR404" i="2"/>
  <c r="W404" i="2"/>
  <c r="W416" i="2"/>
  <c r="BB440" i="2"/>
  <c r="BD440" i="2"/>
  <c r="BD464" i="2"/>
  <c r="BD488" i="2"/>
  <c r="BD512" i="2"/>
  <c r="BD524" i="2"/>
  <c r="BD560" i="2"/>
  <c r="BD572" i="2"/>
  <c r="BR608" i="2"/>
  <c r="BR619" i="2"/>
  <c r="BR631" i="2"/>
  <c r="BR644" i="2"/>
  <c r="BD668" i="2"/>
  <c r="BR680" i="2"/>
  <c r="BD704" i="2"/>
  <c r="BR1149" i="2"/>
  <c r="BR1263" i="2"/>
  <c r="BR1293" i="2"/>
  <c r="BR1329" i="2"/>
  <c r="BR1378" i="2"/>
  <c r="BR1390" i="2"/>
  <c r="BR1402" i="2"/>
  <c r="BR1426" i="2"/>
  <c r="BD1437" i="2"/>
  <c r="BR1510" i="2"/>
  <c r="BR1522" i="2"/>
  <c r="BR1534" i="2"/>
  <c r="BB1768" i="2"/>
  <c r="BB1780" i="2"/>
  <c r="BA1780" i="2"/>
  <c r="BR1855" i="2"/>
  <c r="BR1866" i="2"/>
  <c r="BD1903" i="2"/>
  <c r="BR1916" i="2"/>
  <c r="BR1928" i="2"/>
  <c r="BR1940" i="2"/>
  <c r="BR1952" i="2"/>
  <c r="BR1964" i="2"/>
  <c r="BD2165" i="2"/>
  <c r="BR2177" i="2"/>
  <c r="BD2188" i="2"/>
  <c r="BR2490" i="2"/>
  <c r="BR2565" i="2"/>
  <c r="BD2783" i="2"/>
  <c r="BD2831" i="2"/>
  <c r="BD2843" i="2"/>
  <c r="BD2877" i="2"/>
  <c r="CD2929" i="2"/>
  <c r="BR2951" i="2"/>
  <c r="CD2970" i="2"/>
  <c r="BR2992" i="2"/>
  <c r="BR3002" i="2"/>
  <c r="BR3021" i="2"/>
  <c r="BR3041" i="2"/>
  <c r="BD3121" i="2"/>
  <c r="BD3132" i="2"/>
  <c r="BD3144" i="2"/>
  <c r="BD3155" i="2"/>
  <c r="BR3226" i="2"/>
  <c r="BD1550" i="2"/>
  <c r="BD1562" i="2"/>
  <c r="BD1574" i="2"/>
  <c r="BD1586" i="2"/>
  <c r="BD1635" i="2"/>
  <c r="BR1042" i="2"/>
  <c r="BR1066" i="2"/>
  <c r="BR1114" i="2"/>
  <c r="BR1126" i="2"/>
  <c r="BR1138" i="2"/>
  <c r="BA1175" i="2"/>
  <c r="BR1252" i="2"/>
  <c r="BR1438" i="2"/>
  <c r="BB1781" i="2"/>
  <c r="BB1805" i="2"/>
  <c r="BR1818" i="2"/>
  <c r="BR1830" i="2"/>
  <c r="BR1917" i="2"/>
  <c r="BR1929" i="2"/>
  <c r="BR1941" i="2"/>
  <c r="BR1953" i="2"/>
  <c r="BR1965" i="2"/>
  <c r="BR2132" i="2"/>
  <c r="BR2166" i="2"/>
  <c r="BB2197" i="2"/>
  <c r="BR2220" i="2"/>
  <c r="BR2356" i="2"/>
  <c r="BR2479" i="2"/>
  <c r="BR2601" i="2"/>
  <c r="BR2625" i="2"/>
  <c r="BD2680" i="2"/>
  <c r="BD2714" i="2"/>
  <c r="BR2738" i="2"/>
  <c r="BB2772" i="2"/>
  <c r="BD2832" i="2"/>
  <c r="BR2844" i="2"/>
  <c r="BD2866" i="2"/>
  <c r="BR2952" i="2"/>
  <c r="BR2982" i="2"/>
  <c r="BR3003" i="2"/>
  <c r="BR3042" i="2"/>
  <c r="BR3111" i="2"/>
  <c r="BD3111" i="2"/>
  <c r="BR3145" i="2"/>
  <c r="BD3156" i="2"/>
  <c r="BR3169" i="2"/>
  <c r="BD3191" i="2"/>
  <c r="BD1551" i="2"/>
  <c r="BD1563" i="2"/>
  <c r="BD1575" i="2"/>
  <c r="BD1636" i="2"/>
  <c r="BD1642" i="2"/>
  <c r="BR850" i="2"/>
  <c r="BR862" i="2"/>
  <c r="BR1164" i="2"/>
  <c r="BD1164" i="2"/>
  <c r="BR1253" i="2"/>
  <c r="BR1265" i="2"/>
  <c r="BR1295" i="2"/>
  <c r="BR1331" i="2"/>
  <c r="BR1355" i="2"/>
  <c r="BD1428" i="2"/>
  <c r="BR1675" i="2"/>
  <c r="BR1770" i="2"/>
  <c r="BR1794" i="2"/>
  <c r="BR1806" i="2"/>
  <c r="BR1831" i="2"/>
  <c r="BR1918" i="2"/>
  <c r="BR1930" i="2"/>
  <c r="BR1942" i="2"/>
  <c r="BR1954" i="2"/>
  <c r="BR1966" i="2"/>
  <c r="BD2208" i="2"/>
  <c r="BR2392" i="2"/>
  <c r="BR2567" i="2"/>
  <c r="BR2614" i="2"/>
  <c r="BD2659" i="2"/>
  <c r="BD2671" i="2"/>
  <c r="BR2715" i="2"/>
  <c r="BD2739" i="2"/>
  <c r="BB2821" i="2"/>
  <c r="BD2972" i="2"/>
  <c r="BR3004" i="2"/>
  <c r="CD3004" i="2"/>
  <c r="BR3023" i="2"/>
  <c r="BD3112" i="2"/>
  <c r="BD3146" i="2"/>
  <c r="BR3204" i="2"/>
  <c r="BD1552" i="2"/>
  <c r="BD1564" i="2"/>
  <c r="BD1588" i="2"/>
  <c r="BD1601" i="2"/>
  <c r="BD1625" i="2"/>
  <c r="W359" i="2"/>
  <c r="W371" i="2"/>
  <c r="W383" i="2"/>
  <c r="W395" i="2"/>
  <c r="W406" i="2"/>
  <c r="W417" i="2"/>
  <c r="BD430" i="2"/>
  <c r="BD442" i="2"/>
  <c r="BD466" i="2"/>
  <c r="BD478" i="2"/>
  <c r="BD526" i="2"/>
  <c r="BD549" i="2"/>
  <c r="BR561" i="2"/>
  <c r="BD561" i="2"/>
  <c r="BD573" i="2"/>
  <c r="BC620" i="2"/>
  <c r="BR632" i="2"/>
  <c r="BR645" i="2"/>
  <c r="BB669" i="2"/>
  <c r="BD681" i="2"/>
  <c r="BR693" i="2"/>
  <c r="BB717" i="2"/>
  <c r="BR766" i="2"/>
  <c r="BR814" i="2"/>
  <c r="BR863" i="2"/>
  <c r="BD886" i="2"/>
  <c r="BR1165" i="2"/>
  <c r="BR1177" i="2"/>
  <c r="BR1308" i="2"/>
  <c r="BR1417" i="2"/>
  <c r="BR1452" i="2"/>
  <c r="BD1598" i="2"/>
  <c r="BR1676" i="2"/>
  <c r="BR1699" i="2"/>
  <c r="BB1699" i="2"/>
  <c r="BR1869" i="2"/>
  <c r="BB1882" i="2"/>
  <c r="BA1882" i="2"/>
  <c r="BR1907" i="2"/>
  <c r="BR1919" i="2"/>
  <c r="BR1931" i="2"/>
  <c r="BR1943" i="2"/>
  <c r="BR1955" i="2"/>
  <c r="BR1967" i="2"/>
  <c r="BB2134" i="2"/>
  <c r="BB2145" i="2"/>
  <c r="BR2168" i="2"/>
  <c r="BD2180" i="2"/>
  <c r="BD2209" i="2"/>
  <c r="BR2445" i="2"/>
  <c r="BR2591" i="2"/>
  <c r="BR2615" i="2"/>
  <c r="BR2660" i="2"/>
  <c r="BD2704" i="2"/>
  <c r="BR2774" i="2"/>
  <c r="BR2798" i="2"/>
  <c r="BR2954" i="2"/>
  <c r="BR2984" i="2"/>
  <c r="BR3015" i="2"/>
  <c r="BR3034" i="2"/>
  <c r="BR3054" i="2"/>
  <c r="BR3076" i="2"/>
  <c r="BD3113" i="2"/>
  <c r="BD3147" i="2"/>
  <c r="BD3181" i="2"/>
  <c r="BR3193" i="2"/>
  <c r="BR3217" i="2"/>
  <c r="BR3229" i="2"/>
  <c r="BD1565" i="2"/>
  <c r="BD1577" i="2"/>
  <c r="BD1589" i="2"/>
  <c r="BD1614" i="2"/>
  <c r="BD1638" i="2"/>
  <c r="BR972" i="2"/>
  <c r="BR1045" i="2"/>
  <c r="BA1141" i="2"/>
  <c r="BR1309" i="2"/>
  <c r="BR1382" i="2"/>
  <c r="BR1394" i="2"/>
  <c r="BR1430" i="2"/>
  <c r="BR1453" i="2"/>
  <c r="BC1526" i="2"/>
  <c r="BR1700" i="2"/>
  <c r="BB1725" i="2"/>
  <c r="BB1760" i="2"/>
  <c r="BA1760" i="2"/>
  <c r="BR1772" i="2"/>
  <c r="BB1808" i="2"/>
  <c r="BR1883" i="2"/>
  <c r="BB1883" i="2"/>
  <c r="F1883" i="2"/>
  <c r="BA1883" i="2"/>
  <c r="BD1883" i="2"/>
  <c r="BR1908" i="2"/>
  <c r="BR1920" i="2"/>
  <c r="BR1932" i="2"/>
  <c r="BR1944" i="2"/>
  <c r="BR1956" i="2"/>
  <c r="BR1968" i="2"/>
  <c r="BR2422" i="2"/>
  <c r="BR2457" i="2"/>
  <c r="BR2536" i="2"/>
  <c r="BR2547" i="2"/>
  <c r="BR2569" i="2"/>
  <c r="BR2649" i="2"/>
  <c r="BD2649" i="2"/>
  <c r="BD2672" i="2"/>
  <c r="BR2717" i="2"/>
  <c r="BA2775" i="2"/>
  <c r="BD2846" i="2"/>
  <c r="BA2846" i="2"/>
  <c r="BD2869" i="2"/>
  <c r="BR2943" i="2"/>
  <c r="BR2974" i="2"/>
  <c r="BD3114" i="2"/>
  <c r="BD3124" i="2"/>
  <c r="BR3172" i="2"/>
  <c r="BD1590" i="2"/>
  <c r="BD1651" i="2"/>
  <c r="BR1454" i="2"/>
  <c r="BR1515" i="2"/>
  <c r="BR1713" i="2"/>
  <c r="BB1726" i="2"/>
  <c r="BR1822" i="2"/>
  <c r="BA1884" i="2"/>
  <c r="BD1884" i="2"/>
  <c r="BR1909" i="2"/>
  <c r="BR1921" i="2"/>
  <c r="BR1933" i="2"/>
  <c r="BR1945" i="2"/>
  <c r="BR1957" i="2"/>
  <c r="BR2089" i="2"/>
  <c r="BB2136" i="2"/>
  <c r="BR2147" i="2"/>
  <c r="BR2159" i="2"/>
  <c r="BR2224" i="2"/>
  <c r="BR2235" i="2"/>
  <c r="BR2247" i="2"/>
  <c r="BR2435" i="2"/>
  <c r="BD2629" i="2"/>
  <c r="BR2662" i="2"/>
  <c r="BD2662" i="2"/>
  <c r="BD2684" i="2"/>
  <c r="BR2741" i="2"/>
  <c r="BD2824" i="2"/>
  <c r="BR2944" i="2"/>
  <c r="BR2956" i="2"/>
  <c r="CD2956" i="2"/>
  <c r="BR2975" i="2"/>
  <c r="BR3006" i="2"/>
  <c r="BR3056" i="2"/>
  <c r="BD1604" i="2"/>
  <c r="BD1616" i="2"/>
  <c r="BD1628" i="2"/>
  <c r="BD1645" i="2"/>
  <c r="BD2137" i="2"/>
  <c r="BR2148" i="2"/>
  <c r="BD2160" i="2"/>
  <c r="BB2212" i="2"/>
  <c r="BR2236" i="2"/>
  <c r="BR2248" i="2"/>
  <c r="BR2504" i="2"/>
  <c r="BR2549" i="2"/>
  <c r="BR2583" i="2"/>
  <c r="BR2618" i="2"/>
  <c r="BD2707" i="2"/>
  <c r="BR2813" i="2"/>
  <c r="BD2813" i="2"/>
  <c r="BD2848" i="2"/>
  <c r="BR2957" i="2"/>
  <c r="BR2987" i="2"/>
  <c r="BR2997" i="2"/>
  <c r="BR3017" i="2"/>
  <c r="BR3104" i="2"/>
  <c r="BD3116" i="2"/>
  <c r="BR3126" i="2"/>
  <c r="BD3150" i="2"/>
  <c r="BR3245" i="2"/>
  <c r="BD1556" i="2"/>
  <c r="BD1568" i="2"/>
  <c r="BD1580" i="2"/>
  <c r="BD1646" i="2"/>
  <c r="BD1653" i="2"/>
  <c r="BR975" i="2"/>
  <c r="BR987" i="2"/>
  <c r="BR999" i="2"/>
  <c r="BR1084" i="2"/>
  <c r="BR1132" i="2"/>
  <c r="BR1156" i="2"/>
  <c r="BD1409" i="2"/>
  <c r="BR1444" i="2"/>
  <c r="BR1456" i="2"/>
  <c r="BR1751" i="2"/>
  <c r="BB1751" i="2"/>
  <c r="BB1787" i="2"/>
  <c r="BR1824" i="2"/>
  <c r="BR1911" i="2"/>
  <c r="BR1923" i="2"/>
  <c r="BR1935" i="2"/>
  <c r="BR1947" i="2"/>
  <c r="BR1959" i="2"/>
  <c r="BR2079" i="2"/>
  <c r="BD2202" i="2"/>
  <c r="BR2213" i="2"/>
  <c r="BD2213" i="2"/>
  <c r="BR2374" i="2"/>
  <c r="BR2385" i="2"/>
  <c r="BR2461" i="2"/>
  <c r="BB2630" i="2"/>
  <c r="BD2641" i="2"/>
  <c r="BR2708" i="2"/>
  <c r="BB2755" i="2"/>
  <c r="BD2778" i="2"/>
  <c r="BD2826" i="2"/>
  <c r="BR2946" i="2"/>
  <c r="BR3008" i="2"/>
  <c r="CD3027" i="2"/>
  <c r="BR3047" i="2"/>
  <c r="BR3058" i="2"/>
  <c r="BD3139" i="2"/>
  <c r="BR3151" i="2"/>
  <c r="BD3151" i="2"/>
  <c r="BD3221" i="2"/>
  <c r="BD1557" i="2"/>
  <c r="BD1581" i="2"/>
  <c r="BD1647" i="2"/>
  <c r="BD1654" i="2"/>
  <c r="W364" i="2"/>
  <c r="W376" i="2"/>
  <c r="BR388" i="2"/>
  <c r="W388" i="2"/>
  <c r="W400" i="2"/>
  <c r="W411" i="2"/>
  <c r="BD423" i="2"/>
  <c r="BD435" i="2"/>
  <c r="BD447" i="2"/>
  <c r="W459" i="2"/>
  <c r="BD471" i="2"/>
  <c r="BD483" i="2"/>
  <c r="BB483" i="2"/>
  <c r="BD507" i="2"/>
  <c r="BD519" i="2"/>
  <c r="BD542" i="2"/>
  <c r="BD554" i="2"/>
  <c r="BD566" i="2"/>
  <c r="BD578" i="2"/>
  <c r="BR650" i="2"/>
  <c r="BR674" i="2"/>
  <c r="BR686" i="2"/>
  <c r="BB698" i="2"/>
  <c r="BR710" i="2"/>
  <c r="BR722" i="2"/>
  <c r="BB722" i="2"/>
  <c r="BD722" i="2"/>
  <c r="BR1170" i="2"/>
  <c r="BR1206" i="2"/>
  <c r="BR1349" i="2"/>
  <c r="BB1470" i="2"/>
  <c r="BR1669" i="2"/>
  <c r="BB1681" i="2"/>
  <c r="BR1764" i="2"/>
  <c r="BR1912" i="2"/>
  <c r="BR1924" i="2"/>
  <c r="BR1936" i="2"/>
  <c r="BR1948" i="2"/>
  <c r="BR1960" i="2"/>
  <c r="BR2115" i="2"/>
  <c r="BB2150" i="2"/>
  <c r="BR2173" i="2"/>
  <c r="BR2184" i="2"/>
  <c r="BB2203" i="2"/>
  <c r="BB2214" i="2"/>
  <c r="BR2262" i="2"/>
  <c r="BR2286" i="2"/>
  <c r="BR2375" i="2"/>
  <c r="BR2474" i="2"/>
  <c r="BR2529" i="2"/>
  <c r="BD2561" i="2"/>
  <c r="BD2687" i="2"/>
  <c r="BD2744" i="2"/>
  <c r="BB2756" i="2"/>
  <c r="BD2756" i="2"/>
  <c r="BR2978" i="2"/>
  <c r="BR3028" i="2"/>
  <c r="BR3038" i="2"/>
  <c r="BR3081" i="2"/>
  <c r="BD3106" i="2"/>
  <c r="BR3118" i="2"/>
  <c r="BR3140" i="2"/>
  <c r="BD3140" i="2"/>
  <c r="BR3247" i="2"/>
  <c r="BC2331" i="2"/>
  <c r="BD1558" i="2"/>
  <c r="BD1570" i="2"/>
  <c r="BD1582" i="2"/>
  <c r="BD1594" i="2"/>
  <c r="BD1655" i="2"/>
  <c r="L3287" i="2"/>
  <c r="H3300" i="2"/>
  <c r="W353" i="2"/>
  <c r="W365" i="2"/>
  <c r="W377" i="2"/>
  <c r="W389" i="2"/>
  <c r="BR412" i="2"/>
  <c r="W412" i="2"/>
  <c r="BD424" i="2"/>
  <c r="W436" i="2"/>
  <c r="BD436" i="2"/>
  <c r="BD448" i="2"/>
  <c r="BD460" i="2"/>
  <c r="BR496" i="2"/>
  <c r="W496" i="2"/>
  <c r="BD508" i="2"/>
  <c r="W520" i="2"/>
  <c r="BD532" i="2"/>
  <c r="BD555" i="2"/>
  <c r="BD567" i="2"/>
  <c r="BD579" i="2"/>
  <c r="BD639" i="2"/>
  <c r="BB639" i="2"/>
  <c r="BD699" i="2"/>
  <c r="BD711" i="2"/>
  <c r="BB711" i="2"/>
  <c r="BR760" i="2"/>
  <c r="BR1302" i="2"/>
  <c r="BR1338" i="2"/>
  <c r="BR1399" i="2"/>
  <c r="BR1682" i="2"/>
  <c r="BB1730" i="2"/>
  <c r="BR1801" i="2"/>
  <c r="BR1863" i="2"/>
  <c r="BR1913" i="2"/>
  <c r="BR1925" i="2"/>
  <c r="BR1937" i="2"/>
  <c r="BR1949" i="2"/>
  <c r="BR1961" i="2"/>
  <c r="BD2151" i="2"/>
  <c r="BD2162" i="2"/>
  <c r="BR2215" i="2"/>
  <c r="BR2387" i="2"/>
  <c r="BR2463" i="2"/>
  <c r="BD2688" i="2"/>
  <c r="BD2722" i="2"/>
  <c r="BB2780" i="2"/>
  <c r="BD2816" i="2"/>
  <c r="BD2840" i="2"/>
  <c r="BD2896" i="2"/>
  <c r="BR2948" i="2"/>
  <c r="CD2948" i="2"/>
  <c r="BR3029" i="2"/>
  <c r="BR3070" i="2"/>
  <c r="BD3107" i="2"/>
  <c r="BD3119" i="2"/>
  <c r="BR3129" i="2"/>
  <c r="BD3129" i="2"/>
  <c r="BR3153" i="2"/>
  <c r="BD1559" i="2"/>
  <c r="BD1571" i="2"/>
  <c r="BD1583" i="2"/>
  <c r="BD1595" i="2"/>
  <c r="BD1609" i="2"/>
  <c r="BD1632" i="2"/>
  <c r="W354" i="2"/>
  <c r="W366" i="2"/>
  <c r="W378" i="2"/>
  <c r="W390" i="2"/>
  <c r="BD390" i="2"/>
  <c r="W401" i="2"/>
  <c r="W413" i="2"/>
  <c r="BD425" i="2"/>
  <c r="BR437" i="2"/>
  <c r="BD437" i="2"/>
  <c r="BR449" i="2"/>
  <c r="BD461" i="2"/>
  <c r="BR473" i="2"/>
  <c r="BD473" i="2"/>
  <c r="BD521" i="2"/>
  <c r="BR544" i="2"/>
  <c r="BD544" i="2"/>
  <c r="BD556" i="2"/>
  <c r="BC605" i="2"/>
  <c r="BA605" i="2"/>
  <c r="BB605" i="2"/>
  <c r="BR640" i="2"/>
  <c r="BD652" i="2"/>
  <c r="BD664" i="2"/>
  <c r="BB664" i="2"/>
  <c r="BD676" i="2"/>
  <c r="BB676" i="2"/>
  <c r="BD700" i="2"/>
  <c r="BR712" i="2"/>
  <c r="BD724" i="2"/>
  <c r="BR736" i="2"/>
  <c r="BR749" i="2"/>
  <c r="BR773" i="2"/>
  <c r="BR821" i="2"/>
  <c r="BR834" i="2"/>
  <c r="BD834" i="2"/>
  <c r="BR869" i="2"/>
  <c r="BR905" i="2"/>
  <c r="BR966" i="2"/>
  <c r="BR1002" i="2"/>
  <c r="BR1038" i="2"/>
  <c r="BB1135" i="2"/>
  <c r="BR1172" i="2"/>
  <c r="BR1220" i="2"/>
  <c r="BR1261" i="2"/>
  <c r="BR1291" i="2"/>
  <c r="BR1327" i="2"/>
  <c r="BR1351" i="2"/>
  <c r="BR1363" i="2"/>
  <c r="BR1424" i="2"/>
  <c r="BR1447" i="2"/>
  <c r="BR1671" i="2"/>
  <c r="BR1853" i="2"/>
  <c r="BR1901" i="2"/>
  <c r="BR1914" i="2"/>
  <c r="BR1926" i="2"/>
  <c r="BR1938" i="2"/>
  <c r="BR1950" i="2"/>
  <c r="BR1962" i="2"/>
  <c r="BR2129" i="2"/>
  <c r="BD2186" i="2"/>
  <c r="BB2204" i="2"/>
  <c r="BD2677" i="2"/>
  <c r="BD2689" i="2"/>
  <c r="BD2711" i="2"/>
  <c r="BR2746" i="2"/>
  <c r="BD2746" i="2"/>
  <c r="BD2781" i="2"/>
  <c r="BR2805" i="2"/>
  <c r="BD2817" i="2"/>
  <c r="BD2852" i="2"/>
  <c r="CD2937" i="2"/>
  <c r="BR2949" i="2"/>
  <c r="BR2961" i="2"/>
  <c r="BR2969" i="2"/>
  <c r="CD2969" i="2"/>
  <c r="BR2990" i="2"/>
  <c r="CD3000" i="2"/>
  <c r="BR3030" i="2"/>
  <c r="BR3050" i="2"/>
  <c r="BR3060" i="2"/>
  <c r="BR3095" i="2"/>
  <c r="BD3130" i="2"/>
  <c r="BC3200" i="2"/>
  <c r="BR3224" i="2"/>
  <c r="BD1572" i="2"/>
  <c r="BD1584" i="2"/>
  <c r="BD1610" i="2"/>
  <c r="BD1621" i="2"/>
  <c r="BD1633" i="2"/>
  <c r="BD1639" i="2"/>
  <c r="BD545" i="2"/>
  <c r="BD557" i="2"/>
  <c r="BB641" i="2"/>
  <c r="BD665" i="2"/>
  <c r="BD725" i="2"/>
  <c r="BR762" i="2"/>
  <c r="BR786" i="2"/>
  <c r="BR798" i="2"/>
  <c r="BR810" i="2"/>
  <c r="BR822" i="2"/>
  <c r="BR943" i="2"/>
  <c r="BR979" i="2"/>
  <c r="BR1015" i="2"/>
  <c r="BR1160" i="2"/>
  <c r="BR1197" i="2"/>
  <c r="BR1460" i="2"/>
  <c r="BR1473" i="2"/>
  <c r="BD1473" i="2"/>
  <c r="BR1533" i="2"/>
  <c r="BB1719" i="2"/>
  <c r="BR1744" i="2"/>
  <c r="BR1815" i="2"/>
  <c r="BR1854" i="2"/>
  <c r="BA1878" i="2"/>
  <c r="BD1890" i="2"/>
  <c r="BR1915" i="2"/>
  <c r="BR1927" i="2"/>
  <c r="BR1939" i="2"/>
  <c r="BR1951" i="2"/>
  <c r="BR1963" i="2"/>
  <c r="BD2130" i="2"/>
  <c r="BR2142" i="2"/>
  <c r="BR2153" i="2"/>
  <c r="BD2164" i="2"/>
  <c r="BB2164" i="2"/>
  <c r="BB2187" i="2"/>
  <c r="BR2218" i="2"/>
  <c r="BA2230" i="2"/>
  <c r="BR2343" i="2"/>
  <c r="BR2417" i="2"/>
  <c r="BR2499" i="2"/>
  <c r="BB2668" i="2"/>
  <c r="BD2668" i="2"/>
  <c r="BA2668" i="2"/>
  <c r="BD2678" i="2"/>
  <c r="BR2724" i="2"/>
  <c r="BD2759" i="2"/>
  <c r="BA2759" i="2"/>
  <c r="BR2771" i="2"/>
  <c r="BR2830" i="2"/>
  <c r="BR2876" i="2"/>
  <c r="BR2928" i="2"/>
  <c r="BR2962" i="2"/>
  <c r="BR2970" i="2"/>
  <c r="BR2980" i="2"/>
  <c r="BR2991" i="2"/>
  <c r="CD3011" i="2"/>
  <c r="BR3051" i="2"/>
  <c r="BR3072" i="2"/>
  <c r="BD3120" i="2"/>
  <c r="BD3143" i="2"/>
  <c r="BD3154" i="2"/>
  <c r="BR3201" i="2"/>
  <c r="BR3250" i="2"/>
  <c r="BD1573" i="2"/>
  <c r="BD1585" i="2"/>
  <c r="BD1634" i="2"/>
  <c r="BD1640" i="2"/>
  <c r="BH3288" i="2"/>
  <c r="BR1973" i="2"/>
  <c r="F1973" i="2"/>
  <c r="F1985" i="2"/>
  <c r="F1997" i="2"/>
  <c r="BR2009" i="2"/>
  <c r="F2009" i="2"/>
  <c r="F2021" i="2"/>
  <c r="F2033" i="2"/>
  <c r="BR2045" i="2"/>
  <c r="F2045" i="2"/>
  <c r="F2057" i="2"/>
  <c r="F2068" i="2"/>
  <c r="F1974" i="2"/>
  <c r="F1986" i="2"/>
  <c r="F1998" i="2"/>
  <c r="F2010" i="2"/>
  <c r="F2022" i="2"/>
  <c r="F2034" i="2"/>
  <c r="F2046" i="2"/>
  <c r="F2058" i="2"/>
  <c r="F2069" i="2"/>
  <c r="F1975" i="2"/>
  <c r="F1987" i="2"/>
  <c r="F1999" i="2"/>
  <c r="F2011" i="2"/>
  <c r="F2023" i="2"/>
  <c r="F2035" i="2"/>
  <c r="F2047" i="2"/>
  <c r="F2059" i="2"/>
  <c r="F2070" i="2"/>
  <c r="BR1976" i="2"/>
  <c r="F1976" i="2"/>
  <c r="F1988" i="2"/>
  <c r="F2000" i="2"/>
  <c r="F2012" i="2"/>
  <c r="F2024" i="2"/>
  <c r="F2036" i="2"/>
  <c r="F2048" i="2"/>
  <c r="F2060" i="2"/>
  <c r="F1977" i="2"/>
  <c r="BR1989" i="2"/>
  <c r="F1989" i="2"/>
  <c r="F2001" i="2"/>
  <c r="F2013" i="2"/>
  <c r="BR2025" i="2"/>
  <c r="F2025" i="2"/>
  <c r="F2037" i="2"/>
  <c r="F2049" i="2"/>
  <c r="BR2061" i="2"/>
  <c r="F2061" i="2"/>
  <c r="F1978" i="2"/>
  <c r="F1990" i="2"/>
  <c r="F2002" i="2"/>
  <c r="F2014" i="2"/>
  <c r="F2026" i="2"/>
  <c r="F2038" i="2"/>
  <c r="F2050" i="2"/>
  <c r="F2062" i="2"/>
  <c r="F1991" i="2"/>
  <c r="F2063" i="2"/>
  <c r="F1980" i="2"/>
  <c r="F1992" i="2"/>
  <c r="F2004" i="2"/>
  <c r="F2016" i="2"/>
  <c r="F2028" i="2"/>
  <c r="F2040" i="2"/>
  <c r="F2052" i="2"/>
  <c r="F2064" i="2"/>
  <c r="F2003" i="2"/>
  <c r="F2027" i="2"/>
  <c r="F1981" i="2"/>
  <c r="F1993" i="2"/>
  <c r="F2005" i="2"/>
  <c r="F2017" i="2"/>
  <c r="F2029" i="2"/>
  <c r="F2041" i="2"/>
  <c r="F2053" i="2"/>
  <c r="F2065" i="2"/>
  <c r="F1979" i="2"/>
  <c r="F2051" i="2"/>
  <c r="BR1982" i="2"/>
  <c r="F1982" i="2"/>
  <c r="BR1994" i="2"/>
  <c r="F1994" i="2"/>
  <c r="BR2006" i="2"/>
  <c r="F2006" i="2"/>
  <c r="BR2018" i="2"/>
  <c r="F2018" i="2"/>
  <c r="BR2030" i="2"/>
  <c r="F2030" i="2"/>
  <c r="BR2042" i="2"/>
  <c r="F2042" i="2"/>
  <c r="F2054" i="2"/>
  <c r="BR2066" i="2"/>
  <c r="F2066" i="2"/>
  <c r="F2015" i="2"/>
  <c r="F2039" i="2"/>
  <c r="F1983" i="2"/>
  <c r="BR1995" i="2"/>
  <c r="F1995" i="2"/>
  <c r="F2007" i="2"/>
  <c r="F2019" i="2"/>
  <c r="F2031" i="2"/>
  <c r="F2043" i="2"/>
  <c r="F2055" i="2"/>
  <c r="F1972" i="2"/>
  <c r="F1984" i="2"/>
  <c r="F1996" i="2"/>
  <c r="F2008" i="2"/>
  <c r="F2020" i="2"/>
  <c r="F2032" i="2"/>
  <c r="F2044" i="2"/>
  <c r="F2056" i="2"/>
  <c r="F2067" i="2"/>
  <c r="BT1286" i="2"/>
  <c r="CF2918" i="2"/>
  <c r="CI1841" i="2"/>
  <c r="CI1840" i="2"/>
  <c r="CI1839" i="2"/>
  <c r="CI1846" i="2"/>
  <c r="BT2922" i="2"/>
  <c r="CF2923" i="2"/>
  <c r="BU2912" i="2"/>
  <c r="CF2924" i="2"/>
  <c r="BT2921" i="2"/>
  <c r="CI2915" i="2"/>
  <c r="BU2913" i="2"/>
  <c r="BU2404" i="2"/>
  <c r="BT2919" i="2"/>
  <c r="BU2921" i="2"/>
  <c r="CF2912" i="2"/>
  <c r="CF2919" i="2"/>
  <c r="CF2920" i="2"/>
  <c r="CF2921" i="2"/>
  <c r="CF2925" i="2"/>
  <c r="BT2925" i="2"/>
  <c r="CF2922" i="2"/>
  <c r="CF2915" i="2"/>
  <c r="CF1238" i="2"/>
  <c r="BT1238" i="2"/>
  <c r="BT1241" i="2"/>
  <c r="CF1240" i="2"/>
  <c r="BT1242" i="2"/>
  <c r="BT1244" i="2"/>
  <c r="BT1240" i="2"/>
  <c r="BT1243" i="2"/>
  <c r="CF1239" i="2"/>
  <c r="CF1229" i="2"/>
  <c r="BT1231" i="2"/>
  <c r="BT1232" i="2"/>
  <c r="BT1230" i="2"/>
  <c r="CF1243" i="2"/>
  <c r="CF1230" i="2"/>
  <c r="CF1237" i="2"/>
  <c r="CF1242" i="2"/>
  <c r="BT1245" i="2"/>
  <c r="CF1231" i="2"/>
  <c r="BT1233" i="2"/>
  <c r="BT1234" i="2"/>
  <c r="CF1232" i="2"/>
  <c r="BT1237" i="2"/>
  <c r="CF1234" i="2"/>
  <c r="BT1229" i="2"/>
  <c r="CF1236" i="2"/>
  <c r="CF1241" i="2"/>
  <c r="BT1239" i="2"/>
  <c r="CF1244" i="2"/>
  <c r="BT1236" i="2"/>
  <c r="CI2914" i="2"/>
  <c r="CI1838" i="2"/>
  <c r="BT2918" i="2"/>
  <c r="BT2405" i="2"/>
  <c r="CI2923" i="2"/>
  <c r="CI1845" i="2"/>
  <c r="BT2917" i="2"/>
  <c r="CF2405" i="2"/>
  <c r="CI1837" i="2"/>
  <c r="BU2919" i="2"/>
  <c r="BT2404" i="2"/>
  <c r="CI2405" i="2"/>
  <c r="BU2406" i="2"/>
  <c r="CI1843" i="2"/>
  <c r="BU2918" i="2"/>
  <c r="CF2404" i="2"/>
  <c r="CI2406" i="2"/>
  <c r="BT2912" i="2"/>
  <c r="BT2915" i="2"/>
  <c r="CI2924" i="2"/>
  <c r="BU2914" i="2"/>
  <c r="CI2922" i="2"/>
  <c r="CI2916" i="2"/>
  <c r="BT1278" i="2"/>
  <c r="J3278" i="2"/>
  <c r="BH3297" i="2"/>
  <c r="J3275" i="2"/>
  <c r="BE3299" i="2"/>
  <c r="J3287" i="2"/>
  <c r="M3288" i="2"/>
  <c r="H3265" i="2"/>
  <c r="M3266" i="2"/>
  <c r="BH3268" i="2"/>
  <c r="J3290" i="2"/>
  <c r="BH3302" i="2"/>
  <c r="M3265" i="2"/>
  <c r="BH3295" i="2"/>
  <c r="BH3265" i="2"/>
  <c r="BG3299" i="2"/>
  <c r="K3295" i="2"/>
  <c r="G3265" i="2"/>
  <c r="BR476" i="2"/>
  <c r="BR488" i="2"/>
  <c r="BR628" i="2"/>
  <c r="BR1089" i="2"/>
  <c r="BR1222" i="2"/>
  <c r="BR1251" i="2"/>
  <c r="BR1348" i="2"/>
  <c r="BR1408" i="2"/>
  <c r="BR1466" i="2"/>
  <c r="BR1971" i="2"/>
  <c r="BR2054" i="2"/>
  <c r="BR2065" i="2"/>
  <c r="BR2076" i="2"/>
  <c r="BR2121" i="2"/>
  <c r="BR2152" i="2"/>
  <c r="BR2768" i="2"/>
  <c r="BR315" i="2"/>
  <c r="BD315" i="2"/>
  <c r="BR395" i="2"/>
  <c r="BR678" i="2"/>
  <c r="BR925" i="2"/>
  <c r="BR982" i="2"/>
  <c r="BR1018" i="2"/>
  <c r="BR1150" i="2"/>
  <c r="BR1211" i="2"/>
  <c r="BR1337" i="2"/>
  <c r="BR1768" i="2"/>
  <c r="BR1829" i="2"/>
  <c r="BR2032" i="2"/>
  <c r="BR3200" i="2"/>
  <c r="BR3235" i="2"/>
  <c r="BR466" i="2"/>
  <c r="BR598" i="2"/>
  <c r="BR727" i="2"/>
  <c r="BR800" i="2"/>
  <c r="BR915" i="2"/>
  <c r="BR1079" i="2"/>
  <c r="BR1200" i="2"/>
  <c r="BR1398" i="2"/>
  <c r="BR1455" i="2"/>
  <c r="BR1539" i="2"/>
  <c r="BR1666" i="2"/>
  <c r="BR2575" i="2"/>
  <c r="BR2596" i="2"/>
  <c r="BR2607" i="2"/>
  <c r="BR2638" i="2"/>
  <c r="BR2714" i="2"/>
  <c r="BR2736" i="2"/>
  <c r="BR3190" i="2"/>
  <c r="BR305" i="2"/>
  <c r="BD305" i="2"/>
  <c r="BR385" i="2"/>
  <c r="BR668" i="2"/>
  <c r="BR789" i="2"/>
  <c r="BR893" i="2"/>
  <c r="BR1008" i="2"/>
  <c r="BR1068" i="2"/>
  <c r="BR1140" i="2"/>
  <c r="BR1189" i="2"/>
  <c r="BR1328" i="2"/>
  <c r="BR1748" i="2"/>
  <c r="BR1758" i="2"/>
  <c r="BR1819" i="2"/>
  <c r="BR2010" i="2"/>
  <c r="BR2022" i="2"/>
  <c r="BR2556" i="2"/>
  <c r="BR3088" i="2"/>
  <c r="BR3113" i="2"/>
  <c r="BR3134" i="2"/>
  <c r="BR3180" i="2"/>
  <c r="BR456" i="2"/>
  <c r="BR563" i="2"/>
  <c r="BR575" i="2"/>
  <c r="BR657" i="2"/>
  <c r="BR717" i="2"/>
  <c r="BR778" i="2"/>
  <c r="BR871" i="2"/>
  <c r="BR973" i="2"/>
  <c r="BR1178" i="2"/>
  <c r="BR1296" i="2"/>
  <c r="BR1307" i="2"/>
  <c r="BR1317" i="2"/>
  <c r="BR1388" i="2"/>
  <c r="BR1529" i="2"/>
  <c r="BR1903" i="2"/>
  <c r="BR283" i="2"/>
  <c r="BR295" i="2"/>
  <c r="BD295" i="2"/>
  <c r="BR375" i="2"/>
  <c r="BR646" i="2"/>
  <c r="BR1058" i="2"/>
  <c r="BR1130" i="2"/>
  <c r="BR1714" i="2"/>
  <c r="BR1738" i="2"/>
  <c r="BR1808" i="2"/>
  <c r="BR1892" i="2"/>
  <c r="BR2000" i="2"/>
  <c r="BR3049" i="2"/>
  <c r="BR272" i="2"/>
  <c r="BR364" i="2"/>
  <c r="BR446" i="2"/>
  <c r="BR553" i="2"/>
  <c r="BR768" i="2"/>
  <c r="BR852" i="2"/>
  <c r="BR1047" i="2"/>
  <c r="BR1437" i="2"/>
  <c r="BR1519" i="2"/>
  <c r="BR1703" i="2"/>
  <c r="BR2429" i="2"/>
  <c r="BR2441" i="2"/>
  <c r="BR3040" i="2"/>
  <c r="BR353" i="2"/>
  <c r="BR708" i="2"/>
  <c r="BR841" i="2"/>
  <c r="BR965" i="2"/>
  <c r="BR1000" i="2"/>
  <c r="BR1120" i="2"/>
  <c r="BR1169" i="2"/>
  <c r="BR1367" i="2"/>
  <c r="BR1379" i="2"/>
  <c r="BR1798" i="2"/>
  <c r="BR2250" i="2"/>
  <c r="BR2273" i="2"/>
  <c r="BR2285" i="2"/>
  <c r="BR2339" i="2"/>
  <c r="BR2350" i="2"/>
  <c r="BR2361" i="2"/>
  <c r="BR2373" i="2"/>
  <c r="BR2382" i="2"/>
  <c r="BR2973" i="2"/>
  <c r="BR2981" i="2"/>
  <c r="BR2998" i="2"/>
  <c r="BR436" i="2"/>
  <c r="BR543" i="2"/>
  <c r="BR697" i="2"/>
  <c r="BR1270" i="2"/>
  <c r="BR1356" i="2"/>
  <c r="BR1428" i="2"/>
  <c r="BR1509" i="2"/>
  <c r="BR1683" i="2"/>
  <c r="BR1694" i="2"/>
  <c r="BR1991" i="2"/>
  <c r="BR347" i="2"/>
  <c r="BR425" i="2"/>
  <c r="BR521" i="2"/>
  <c r="BR638" i="2"/>
  <c r="BR759" i="2"/>
  <c r="BR830" i="2"/>
  <c r="BR1110" i="2"/>
  <c r="BR1499" i="2"/>
  <c r="BR1788" i="2"/>
  <c r="BR2240" i="2"/>
  <c r="BR414" i="2"/>
  <c r="BR687" i="2"/>
  <c r="BR748" i="2"/>
  <c r="BR991" i="2"/>
  <c r="BR1159" i="2"/>
  <c r="BR1418" i="2"/>
  <c r="BR1488" i="2"/>
  <c r="BR1981" i="2"/>
  <c r="BR2182" i="2"/>
  <c r="BR2929" i="2"/>
  <c r="BR2939" i="2"/>
  <c r="BR325" i="2"/>
  <c r="BD325" i="2"/>
  <c r="BC325" i="2"/>
  <c r="BR499" i="2"/>
  <c r="BR511" i="2"/>
  <c r="BR820" i="2"/>
  <c r="BR946" i="2"/>
  <c r="BR1028" i="2"/>
  <c r="BR1100" i="2"/>
  <c r="BR1477" i="2"/>
  <c r="BR1778" i="2"/>
  <c r="BR2172" i="2"/>
  <c r="BR2812" i="2"/>
  <c r="BR2824" i="2"/>
  <c r="BR2835" i="2"/>
  <c r="BR2881" i="2"/>
  <c r="BR2890" i="2"/>
  <c r="BR2901" i="2"/>
  <c r="BR273" i="2"/>
  <c r="BD273" i="2"/>
  <c r="BC273" i="2"/>
  <c r="BR284" i="2"/>
  <c r="BD284" i="2"/>
  <c r="BR296" i="2"/>
  <c r="BD296" i="2"/>
  <c r="BR306" i="2"/>
  <c r="BD306" i="2"/>
  <c r="BR326" i="2"/>
  <c r="BR354" i="2"/>
  <c r="BR365" i="2"/>
  <c r="BR376" i="2"/>
  <c r="BR386" i="2"/>
  <c r="BR396" i="2"/>
  <c r="BR415" i="2"/>
  <c r="BR426" i="2"/>
  <c r="BR447" i="2"/>
  <c r="BR457" i="2"/>
  <c r="BR477" i="2"/>
  <c r="BR489" i="2"/>
  <c r="BR500" i="2"/>
  <c r="BR512" i="2"/>
  <c r="BR522" i="2"/>
  <c r="BR554" i="2"/>
  <c r="BR564" i="2"/>
  <c r="BR576" i="2"/>
  <c r="BR589" i="2"/>
  <c r="BR599" i="2"/>
  <c r="BR629" i="2"/>
  <c r="BR639" i="2"/>
  <c r="BR647" i="2"/>
  <c r="BR669" i="2"/>
  <c r="BR679" i="2"/>
  <c r="BR688" i="2"/>
  <c r="BR698" i="2"/>
  <c r="BR709" i="2"/>
  <c r="BR728" i="2"/>
  <c r="BR739" i="2"/>
  <c r="BR769" i="2"/>
  <c r="BR779" i="2"/>
  <c r="BR790" i="2"/>
  <c r="BR801" i="2"/>
  <c r="BR842" i="2"/>
  <c r="BR853" i="2"/>
  <c r="BR872" i="2"/>
  <c r="BR894" i="2"/>
  <c r="BR916" i="2"/>
  <c r="BR926" i="2"/>
  <c r="BR947" i="2"/>
  <c r="BR974" i="2"/>
  <c r="BR983" i="2"/>
  <c r="BR992" i="2"/>
  <c r="BR1001" i="2"/>
  <c r="BR1019" i="2"/>
  <c r="BR1048" i="2"/>
  <c r="BR1069" i="2"/>
  <c r="BR1080" i="2"/>
  <c r="BR1090" i="2"/>
  <c r="BR1111" i="2"/>
  <c r="BR1121" i="2"/>
  <c r="BR1131" i="2"/>
  <c r="BR1141" i="2"/>
  <c r="BR1151" i="2"/>
  <c r="BR1179" i="2"/>
  <c r="BR1190" i="2"/>
  <c r="BR1201" i="2"/>
  <c r="BR1212" i="2"/>
  <c r="BR1223" i="2"/>
  <c r="BR1271" i="2"/>
  <c r="BR1297" i="2"/>
  <c r="BR1318" i="2"/>
  <c r="BR1357" i="2"/>
  <c r="BR1368" i="2"/>
  <c r="BR1380" i="2"/>
  <c r="BR1389" i="2"/>
  <c r="BR1409" i="2"/>
  <c r="BR1419" i="2"/>
  <c r="BR1429" i="2"/>
  <c r="BR1467" i="2"/>
  <c r="BR1478" i="2"/>
  <c r="BR1489" i="2"/>
  <c r="BR1500" i="2"/>
  <c r="BR1520" i="2"/>
  <c r="BR1530" i="2"/>
  <c r="BR1540" i="2"/>
  <c r="BR1684" i="2"/>
  <c r="BR1695" i="2"/>
  <c r="BR1704" i="2"/>
  <c r="BR1715" i="2"/>
  <c r="BR1749" i="2"/>
  <c r="BR1759" i="2"/>
  <c r="BR1769" i="2"/>
  <c r="BR1779" i="2"/>
  <c r="BR1789" i="2"/>
  <c r="BR1799" i="2"/>
  <c r="BR1809" i="2"/>
  <c r="BR1820" i="2"/>
  <c r="BR1872" i="2"/>
  <c r="BR1893" i="2"/>
  <c r="BR1904" i="2"/>
  <c r="BR1972" i="2"/>
  <c r="BR1992" i="2"/>
  <c r="BR2001" i="2"/>
  <c r="BR2011" i="2"/>
  <c r="BR2023" i="2"/>
  <c r="BR2044" i="2"/>
  <c r="BR2055" i="2"/>
  <c r="BR2088" i="2"/>
  <c r="BR2111" i="2"/>
  <c r="BR2143" i="2"/>
  <c r="BR2221" i="2"/>
  <c r="BR2241" i="2"/>
  <c r="BR2340" i="2"/>
  <c r="BR2351" i="2"/>
  <c r="BR2362" i="2"/>
  <c r="BR2383" i="2"/>
  <c r="BR2419" i="2"/>
  <c r="BR2475" i="2"/>
  <c r="BR2486" i="2"/>
  <c r="BR2495" i="2"/>
  <c r="BR2515" i="2"/>
  <c r="BR2587" i="2"/>
  <c r="BR2608" i="2"/>
  <c r="BR2629" i="2"/>
  <c r="BR2682" i="2"/>
  <c r="BR2704" i="2"/>
  <c r="BR2757" i="2"/>
  <c r="BR2802" i="2"/>
  <c r="BR2825" i="2"/>
  <c r="BR2858" i="2"/>
  <c r="BR2869" i="2"/>
  <c r="BR2891" i="2"/>
  <c r="BR2940" i="2"/>
  <c r="BR2999" i="2"/>
  <c r="BR3024" i="2"/>
  <c r="BR3078" i="2"/>
  <c r="BR3101" i="2"/>
  <c r="BR3147" i="2"/>
  <c r="BR3170" i="2"/>
  <c r="BR3212" i="2"/>
  <c r="BR274" i="2"/>
  <c r="BD274" i="2"/>
  <c r="BR285" i="2"/>
  <c r="BD285" i="2"/>
  <c r="BR297" i="2"/>
  <c r="BD297" i="2"/>
  <c r="BR355" i="2"/>
  <c r="BR366" i="2"/>
  <c r="BR377" i="2"/>
  <c r="BR387" i="2"/>
  <c r="BR397" i="2"/>
  <c r="BR405" i="2"/>
  <c r="BR416" i="2"/>
  <c r="BR427" i="2"/>
  <c r="BR448" i="2"/>
  <c r="BR458" i="2"/>
  <c r="BR478" i="2"/>
  <c r="BR490" i="2"/>
  <c r="BR501" i="2"/>
  <c r="BR513" i="2"/>
  <c r="BR523" i="2"/>
  <c r="BR534" i="2"/>
  <c r="BR555" i="2"/>
  <c r="BR565" i="2"/>
  <c r="BR577" i="2"/>
  <c r="BR600" i="2"/>
  <c r="BR609" i="2"/>
  <c r="BR630" i="2"/>
  <c r="BR648" i="2"/>
  <c r="BR689" i="2"/>
  <c r="BR699" i="2"/>
  <c r="BR729" i="2"/>
  <c r="BR740" i="2"/>
  <c r="BR770" i="2"/>
  <c r="BR780" i="2"/>
  <c r="BR791" i="2"/>
  <c r="BR802" i="2"/>
  <c r="BR811" i="2"/>
  <c r="BR833" i="2"/>
  <c r="BR843" i="2"/>
  <c r="BR854" i="2"/>
  <c r="BR873" i="2"/>
  <c r="BR884" i="2"/>
  <c r="BR895" i="2"/>
  <c r="BR906" i="2"/>
  <c r="BR917" i="2"/>
  <c r="BR927" i="2"/>
  <c r="BR938" i="2"/>
  <c r="BR948" i="2"/>
  <c r="BR984" i="2"/>
  <c r="BR1020" i="2"/>
  <c r="BR1049" i="2"/>
  <c r="BR1081" i="2"/>
  <c r="BR1091" i="2"/>
  <c r="BR1112" i="2"/>
  <c r="BR1122" i="2"/>
  <c r="BR1142" i="2"/>
  <c r="BR1152" i="2"/>
  <c r="BR1180" i="2"/>
  <c r="BR1191" i="2"/>
  <c r="BR1202" i="2"/>
  <c r="BR1213" i="2"/>
  <c r="BR1224" i="2"/>
  <c r="BR1262" i="2"/>
  <c r="BR1290" i="2"/>
  <c r="BR1298" i="2"/>
  <c r="BR1319" i="2"/>
  <c r="BR1358" i="2"/>
  <c r="BR1369" i="2"/>
  <c r="BR1381" i="2"/>
  <c r="BR1410" i="2"/>
  <c r="BR1420" i="2"/>
  <c r="BR1448" i="2"/>
  <c r="BR1468" i="2"/>
  <c r="BR1479" i="2"/>
  <c r="BR1490" i="2"/>
  <c r="BR1501" i="2"/>
  <c r="BR1521" i="2"/>
  <c r="BR1531" i="2"/>
  <c r="BR1541" i="2"/>
  <c r="BR1696" i="2"/>
  <c r="BR1705" i="2"/>
  <c r="BR1716" i="2"/>
  <c r="BR1728" i="2"/>
  <c r="BR1760" i="2"/>
  <c r="BR1780" i="2"/>
  <c r="BR1790" i="2"/>
  <c r="BR1800" i="2"/>
  <c r="BR1810" i="2"/>
  <c r="BR1821" i="2"/>
  <c r="BR1873" i="2"/>
  <c r="BR1884" i="2"/>
  <c r="BR1894" i="2"/>
  <c r="BR1993" i="2"/>
  <c r="BR2002" i="2"/>
  <c r="BR2012" i="2"/>
  <c r="BR2034" i="2"/>
  <c r="BR2101" i="2"/>
  <c r="BR2112" i="2"/>
  <c r="BR2123" i="2"/>
  <c r="BR2133" i="2"/>
  <c r="BR2144" i="2"/>
  <c r="BR2163" i="2"/>
  <c r="BR2212" i="2"/>
  <c r="BR2222" i="2"/>
  <c r="BR2232" i="2"/>
  <c r="BR2252" i="2"/>
  <c r="BR2263" i="2"/>
  <c r="BR2275" i="2"/>
  <c r="BR2287" i="2"/>
  <c r="BR2393" i="2"/>
  <c r="BR2420" i="2"/>
  <c r="BR2431" i="2"/>
  <c r="BR2454" i="2"/>
  <c r="BR2464" i="2"/>
  <c r="BR2476" i="2"/>
  <c r="BR2487" i="2"/>
  <c r="BR2496" i="2"/>
  <c r="BR2516" i="2"/>
  <c r="BR2577" i="2"/>
  <c r="BR2588" i="2"/>
  <c r="BR2598" i="2"/>
  <c r="BR2609" i="2"/>
  <c r="BR2650" i="2"/>
  <c r="BR2661" i="2"/>
  <c r="BR2716" i="2"/>
  <c r="BR2726" i="2"/>
  <c r="BR2780" i="2"/>
  <c r="BR2792" i="2"/>
  <c r="BR2814" i="2"/>
  <c r="BR2826" i="2"/>
  <c r="BR2837" i="2"/>
  <c r="BR2847" i="2"/>
  <c r="BR2859" i="2"/>
  <c r="BR2870" i="2"/>
  <c r="BR2903" i="2"/>
  <c r="BR2931" i="2"/>
  <c r="BR2983" i="2"/>
  <c r="BR3158" i="2"/>
  <c r="BR3171" i="2"/>
  <c r="BR3202" i="2"/>
  <c r="BR3237" i="2"/>
  <c r="BR275" i="2"/>
  <c r="BD275" i="2"/>
  <c r="BR286" i="2"/>
  <c r="BC286" i="2"/>
  <c r="BD286" i="2"/>
  <c r="BD307" i="2"/>
  <c r="BR317" i="2"/>
  <c r="BB317" i="2"/>
  <c r="BD317" i="2"/>
  <c r="BD327" i="2"/>
  <c r="BR350" i="2"/>
  <c r="BR356" i="2"/>
  <c r="BR367" i="2"/>
  <c r="BR378" i="2"/>
  <c r="BR406" i="2"/>
  <c r="BR428" i="2"/>
  <c r="BR438" i="2"/>
  <c r="BR459" i="2"/>
  <c r="BR468" i="2"/>
  <c r="BR479" i="2"/>
  <c r="BR491" i="2"/>
  <c r="BR502" i="2"/>
  <c r="BR514" i="2"/>
  <c r="BR524" i="2"/>
  <c r="BR535" i="2"/>
  <c r="BR545" i="2"/>
  <c r="BR556" i="2"/>
  <c r="BR566" i="2"/>
  <c r="BR578" i="2"/>
  <c r="BR601" i="2"/>
  <c r="BR610" i="2"/>
  <c r="BR649" i="2"/>
  <c r="BR659" i="2"/>
  <c r="BR690" i="2"/>
  <c r="BR700" i="2"/>
  <c r="BR719" i="2"/>
  <c r="BR741" i="2"/>
  <c r="BR750" i="2"/>
  <c r="BR761" i="2"/>
  <c r="BR771" i="2"/>
  <c r="BR781" i="2"/>
  <c r="BR792" i="2"/>
  <c r="BR812" i="2"/>
  <c r="BR844" i="2"/>
  <c r="BR855" i="2"/>
  <c r="BR874" i="2"/>
  <c r="BR885" i="2"/>
  <c r="BR896" i="2"/>
  <c r="BR907" i="2"/>
  <c r="BR918" i="2"/>
  <c r="BR928" i="2"/>
  <c r="BR939" i="2"/>
  <c r="BR967" i="2"/>
  <c r="BR1010" i="2"/>
  <c r="BR1030" i="2"/>
  <c r="BR1050" i="2"/>
  <c r="BR1060" i="2"/>
  <c r="BR1082" i="2"/>
  <c r="BR1092" i="2"/>
  <c r="BR1102" i="2"/>
  <c r="BR1113" i="2"/>
  <c r="BR1123" i="2"/>
  <c r="BR1143" i="2"/>
  <c r="BR1153" i="2"/>
  <c r="BR1171" i="2"/>
  <c r="BR1181" i="2"/>
  <c r="BR1192" i="2"/>
  <c r="BR1203" i="2"/>
  <c r="BR1214" i="2"/>
  <c r="BR1225" i="2"/>
  <c r="BR1299" i="2"/>
  <c r="BR1320" i="2"/>
  <c r="BR1330" i="2"/>
  <c r="BR1339" i="2"/>
  <c r="BR1350" i="2"/>
  <c r="BR1359" i="2"/>
  <c r="BR1370" i="2"/>
  <c r="BR1400" i="2"/>
  <c r="BR1411" i="2"/>
  <c r="BR1421" i="2"/>
  <c r="BR1439" i="2"/>
  <c r="BR1449" i="2"/>
  <c r="BR1457" i="2"/>
  <c r="BR1469" i="2"/>
  <c r="BR1491" i="2"/>
  <c r="BR1502" i="2"/>
  <c r="BR1511" i="2"/>
  <c r="BR1532" i="2"/>
  <c r="BR1542" i="2"/>
  <c r="BR1668" i="2"/>
  <c r="BR1697" i="2"/>
  <c r="BR1706" i="2"/>
  <c r="BR1717" i="2"/>
  <c r="BR1729" i="2"/>
  <c r="BR1740" i="2"/>
  <c r="BR1761" i="2"/>
  <c r="BR1781" i="2"/>
  <c r="BR1791" i="2"/>
  <c r="BR1811" i="2"/>
  <c r="BR1874" i="2"/>
  <c r="BR1895" i="2"/>
  <c r="BR1983" i="2"/>
  <c r="BR2003" i="2"/>
  <c r="BR2035" i="2"/>
  <c r="BR2057" i="2"/>
  <c r="BR2078" i="2"/>
  <c r="BR2090" i="2"/>
  <c r="BR2134" i="2"/>
  <c r="BR2154" i="2"/>
  <c r="BR2164" i="2"/>
  <c r="BR2174" i="2"/>
  <c r="BR2233" i="2"/>
  <c r="BR2243" i="2"/>
  <c r="BR2253" i="2"/>
  <c r="BR2288" i="2"/>
  <c r="BR2342" i="2"/>
  <c r="BR2353" i="2"/>
  <c r="BR2364" i="2"/>
  <c r="BR2394" i="2"/>
  <c r="BR2444" i="2"/>
  <c r="BR2505" i="2"/>
  <c r="BR2537" i="2"/>
  <c r="BR2558" i="2"/>
  <c r="BR2578" i="2"/>
  <c r="BR2589" i="2"/>
  <c r="BR2599" i="2"/>
  <c r="BR2641" i="2"/>
  <c r="BR2727" i="2"/>
  <c r="BR2747" i="2"/>
  <c r="BR2759" i="2"/>
  <c r="BR2815" i="2"/>
  <c r="BR2827" i="2"/>
  <c r="BR2838" i="2"/>
  <c r="BR2848" i="2"/>
  <c r="BR2883" i="2"/>
  <c r="BR2893" i="2"/>
  <c r="BR2942" i="2"/>
  <c r="BR2950" i="2"/>
  <c r="BR2958" i="2"/>
  <c r="BR3091" i="2"/>
  <c r="BR3116" i="2"/>
  <c r="BR3125" i="2"/>
  <c r="BR3182" i="2"/>
  <c r="BR3225" i="2"/>
  <c r="BR3238" i="2"/>
  <c r="BR3249" i="2"/>
  <c r="BR276" i="2"/>
  <c r="BD276" i="2"/>
  <c r="BR287" i="2"/>
  <c r="BD298" i="2"/>
  <c r="BR308" i="2"/>
  <c r="BD308" i="2"/>
  <c r="BR318" i="2"/>
  <c r="BD318" i="2"/>
  <c r="BR328" i="2"/>
  <c r="BD328" i="2"/>
  <c r="BR357" i="2"/>
  <c r="BR368" i="2"/>
  <c r="BR379" i="2"/>
  <c r="BR407" i="2"/>
  <c r="BR429" i="2"/>
  <c r="BR439" i="2"/>
  <c r="BR460" i="2"/>
  <c r="BR469" i="2"/>
  <c r="BR480" i="2"/>
  <c r="BR492" i="2"/>
  <c r="BR503" i="2"/>
  <c r="BR525" i="2"/>
  <c r="BR536" i="2"/>
  <c r="BR546" i="2"/>
  <c r="BR557" i="2"/>
  <c r="BR567" i="2"/>
  <c r="BR579" i="2"/>
  <c r="BR591" i="2"/>
  <c r="BR611" i="2"/>
  <c r="BR620" i="2"/>
  <c r="BR641" i="2"/>
  <c r="BR660" i="2"/>
  <c r="BR671" i="2"/>
  <c r="BR681" i="2"/>
  <c r="BR691" i="2"/>
  <c r="BR701" i="2"/>
  <c r="BR711" i="2"/>
  <c r="BR720" i="2"/>
  <c r="BR742" i="2"/>
  <c r="BR751" i="2"/>
  <c r="BR772" i="2"/>
  <c r="BR782" i="2"/>
  <c r="BR793" i="2"/>
  <c r="BR813" i="2"/>
  <c r="BR845" i="2"/>
  <c r="BR856" i="2"/>
  <c r="BR875" i="2"/>
  <c r="BR886" i="2"/>
  <c r="BR897" i="2"/>
  <c r="BR908" i="2"/>
  <c r="BR929" i="2"/>
  <c r="BR940" i="2"/>
  <c r="BR958" i="2"/>
  <c r="BR976" i="2"/>
  <c r="BR994" i="2"/>
  <c r="BR1003" i="2"/>
  <c r="BR1011" i="2"/>
  <c r="BR1031" i="2"/>
  <c r="BR1051" i="2"/>
  <c r="BR1061" i="2"/>
  <c r="BR1071" i="2"/>
  <c r="BR1083" i="2"/>
  <c r="BR1093" i="2"/>
  <c r="BR1103" i="2"/>
  <c r="BR1124" i="2"/>
  <c r="BR1133" i="2"/>
  <c r="BR1144" i="2"/>
  <c r="BR1154" i="2"/>
  <c r="BR1163" i="2"/>
  <c r="BR1182" i="2"/>
  <c r="BR1193" i="2"/>
  <c r="BR1204" i="2"/>
  <c r="BR1215" i="2"/>
  <c r="BR1226" i="2"/>
  <c r="BR1300" i="2"/>
  <c r="BR1321" i="2"/>
  <c r="BR1340" i="2"/>
  <c r="BR1360" i="2"/>
  <c r="BR1371" i="2"/>
  <c r="BR1391" i="2"/>
  <c r="BR1401" i="2"/>
  <c r="BR1412" i="2"/>
  <c r="BR1422" i="2"/>
  <c r="BR1431" i="2"/>
  <c r="BR1440" i="2"/>
  <c r="BR1450" i="2"/>
  <c r="BR1458" i="2"/>
  <c r="BR1470" i="2"/>
  <c r="BR1503" i="2"/>
  <c r="BR1512" i="2"/>
  <c r="BR1543" i="2"/>
  <c r="BR1677" i="2"/>
  <c r="BR1686" i="2"/>
  <c r="BR1698" i="2"/>
  <c r="BR1707" i="2"/>
  <c r="BR1718" i="2"/>
  <c r="BR1730" i="2"/>
  <c r="BR1741" i="2"/>
  <c r="BR1762" i="2"/>
  <c r="BR1771" i="2"/>
  <c r="BR1782" i="2"/>
  <c r="BR1792" i="2"/>
  <c r="BR1812" i="2"/>
  <c r="BR1864" i="2"/>
  <c r="BR1875" i="2"/>
  <c r="BR1896" i="2"/>
  <c r="BR1974" i="2"/>
  <c r="BR1984" i="2"/>
  <c r="BR2004" i="2"/>
  <c r="BR2014" i="2"/>
  <c r="BR2036" i="2"/>
  <c r="BR2046" i="2"/>
  <c r="BR2091" i="2"/>
  <c r="BR2114" i="2"/>
  <c r="BR2146" i="2"/>
  <c r="BR2155" i="2"/>
  <c r="BR2165" i="2"/>
  <c r="BR2194" i="2"/>
  <c r="BR2203" i="2"/>
  <c r="BR2234" i="2"/>
  <c r="BR2244" i="2"/>
  <c r="BR2254" i="2"/>
  <c r="BR2354" i="2"/>
  <c r="BR2365" i="2"/>
  <c r="BR2466" i="2"/>
  <c r="BR2478" i="2"/>
  <c r="BR2489" i="2"/>
  <c r="BR2498" i="2"/>
  <c r="BR2506" i="2"/>
  <c r="BR2518" i="2"/>
  <c r="BR2548" i="2"/>
  <c r="BR2579" i="2"/>
  <c r="BR2611" i="2"/>
  <c r="BR2663" i="2"/>
  <c r="BR2685" i="2"/>
  <c r="BR2696" i="2"/>
  <c r="BR2707" i="2"/>
  <c r="BR2728" i="2"/>
  <c r="BR2739" i="2"/>
  <c r="BR2816" i="2"/>
  <c r="BR2872" i="2"/>
  <c r="BR2959" i="2"/>
  <c r="CE3001" i="2"/>
  <c r="BR3009" i="2"/>
  <c r="BR3035" i="2"/>
  <c r="BR3092" i="2"/>
  <c r="BR3105" i="2"/>
  <c r="BR3150" i="2"/>
  <c r="BR3173" i="2"/>
  <c r="BR277" i="2"/>
  <c r="BD277" i="2"/>
  <c r="BR288" i="2"/>
  <c r="BR299" i="2"/>
  <c r="BD299" i="2"/>
  <c r="BR309" i="2"/>
  <c r="BD309" i="2"/>
  <c r="BC309" i="2"/>
  <c r="BR329" i="2"/>
  <c r="BR358" i="2"/>
  <c r="BR369" i="2"/>
  <c r="BR389" i="2"/>
  <c r="BR399" i="2"/>
  <c r="BR408" i="2"/>
  <c r="BR430" i="2"/>
  <c r="BR440" i="2"/>
  <c r="BR450" i="2"/>
  <c r="BR461" i="2"/>
  <c r="BR470" i="2"/>
  <c r="BR481" i="2"/>
  <c r="BR493" i="2"/>
  <c r="BR504" i="2"/>
  <c r="BR526" i="2"/>
  <c r="BR537" i="2"/>
  <c r="BR547" i="2"/>
  <c r="BR558" i="2"/>
  <c r="BR568" i="2"/>
  <c r="BR580" i="2"/>
  <c r="BR592" i="2"/>
  <c r="BR621" i="2"/>
  <c r="BR642" i="2"/>
  <c r="BR661" i="2"/>
  <c r="BR672" i="2"/>
  <c r="BR682" i="2"/>
  <c r="BR692" i="2"/>
  <c r="BR702" i="2"/>
  <c r="BR721" i="2"/>
  <c r="BR731" i="2"/>
  <c r="BR752" i="2"/>
  <c r="BR783" i="2"/>
  <c r="BR794" i="2"/>
  <c r="BR823" i="2"/>
  <c r="BR835" i="2"/>
  <c r="BR846" i="2"/>
  <c r="BR857" i="2"/>
  <c r="BR876" i="2"/>
  <c r="BR898" i="2"/>
  <c r="BR909" i="2"/>
  <c r="BR930" i="2"/>
  <c r="BR941" i="2"/>
  <c r="BR959" i="2"/>
  <c r="BR977" i="2"/>
  <c r="BR995" i="2"/>
  <c r="BR1012" i="2"/>
  <c r="BR1032" i="2"/>
  <c r="BR1052" i="2"/>
  <c r="BR1062" i="2"/>
  <c r="BR1072" i="2"/>
  <c r="BR1104" i="2"/>
  <c r="BR1125" i="2"/>
  <c r="BR1134" i="2"/>
  <c r="BR1145" i="2"/>
  <c r="BR1183" i="2"/>
  <c r="BR1194" i="2"/>
  <c r="BR1205" i="2"/>
  <c r="BR1216" i="2"/>
  <c r="BR1254" i="2"/>
  <c r="BR1264" i="2"/>
  <c r="BR1292" i="2"/>
  <c r="BR1301" i="2"/>
  <c r="BR1310" i="2"/>
  <c r="BR1322" i="2"/>
  <c r="BR1341" i="2"/>
  <c r="BR1361" i="2"/>
  <c r="BR1372" i="2"/>
  <c r="BR1383" i="2"/>
  <c r="BR1392" i="2"/>
  <c r="BR1413" i="2"/>
  <c r="BR1423" i="2"/>
  <c r="BR1441" i="2"/>
  <c r="BR1451" i="2"/>
  <c r="BR1459" i="2"/>
  <c r="BR1471" i="2"/>
  <c r="BR1481" i="2"/>
  <c r="BR1513" i="2"/>
  <c r="BR1523" i="2"/>
  <c r="BR1544" i="2"/>
  <c r="BR1678" i="2"/>
  <c r="BR1687" i="2"/>
  <c r="BR1708" i="2"/>
  <c r="BR1719" i="2"/>
  <c r="BR1731" i="2"/>
  <c r="BR1742" i="2"/>
  <c r="BR1763" i="2"/>
  <c r="BR1783" i="2"/>
  <c r="BR1793" i="2"/>
  <c r="BR1802" i="2"/>
  <c r="BR1813" i="2"/>
  <c r="BR1823" i="2"/>
  <c r="BR1832" i="2"/>
  <c r="BR1865" i="2"/>
  <c r="BR1876" i="2"/>
  <c r="BR1886" i="2"/>
  <c r="BR1897" i="2"/>
  <c r="BR1975" i="2"/>
  <c r="BR1985" i="2"/>
  <c r="BR2005" i="2"/>
  <c r="BR2015" i="2"/>
  <c r="BR2080" i="2"/>
  <c r="BR2103" i="2"/>
  <c r="BR2125" i="2"/>
  <c r="BR2136" i="2"/>
  <c r="BR2156" i="2"/>
  <c r="BR2185" i="2"/>
  <c r="BR2214" i="2"/>
  <c r="BR2266" i="2"/>
  <c r="BR2278" i="2"/>
  <c r="BR2290" i="2"/>
  <c r="BR2386" i="2"/>
  <c r="BR2396" i="2"/>
  <c r="BR2434" i="2"/>
  <c r="BR2446" i="2"/>
  <c r="BR2467" i="2"/>
  <c r="BR2507" i="2"/>
  <c r="BR2560" i="2"/>
  <c r="BR2580" i="2"/>
  <c r="BR2621" i="2"/>
  <c r="BR2653" i="2"/>
  <c r="BR2664" i="2"/>
  <c r="BR2686" i="2"/>
  <c r="BR2697" i="2"/>
  <c r="BR2718" i="2"/>
  <c r="BR2729" i="2"/>
  <c r="BR2783" i="2"/>
  <c r="BR2795" i="2"/>
  <c r="BR2817" i="2"/>
  <c r="BR2829" i="2"/>
  <c r="BR2840" i="2"/>
  <c r="BR2850" i="2"/>
  <c r="BR2906" i="2"/>
  <c r="BR2960" i="2"/>
  <c r="BR2976" i="2"/>
  <c r="BR2985" i="2"/>
  <c r="BR3019" i="2"/>
  <c r="BR3027" i="2"/>
  <c r="BR3044" i="2"/>
  <c r="BR3139" i="2"/>
  <c r="BR3216" i="2"/>
  <c r="BR3227" i="2"/>
  <c r="BR3240" i="2"/>
  <c r="BR278" i="2"/>
  <c r="BA278" i="2"/>
  <c r="BD278" i="2"/>
  <c r="BR289" i="2"/>
  <c r="BD289" i="2"/>
  <c r="BR300" i="2"/>
  <c r="BC300" i="2"/>
  <c r="BD300" i="2"/>
  <c r="BD319" i="2"/>
  <c r="BR330" i="2"/>
  <c r="BD330" i="2"/>
  <c r="BB330" i="2"/>
  <c r="BR359" i="2"/>
  <c r="BR390" i="2"/>
  <c r="BR400" i="2"/>
  <c r="BR409" i="2"/>
  <c r="BR451" i="2"/>
  <c r="BR462" i="2"/>
  <c r="BR471" i="2"/>
  <c r="BR482" i="2"/>
  <c r="BR494" i="2"/>
  <c r="BR505" i="2"/>
  <c r="BR516" i="2"/>
  <c r="BR527" i="2"/>
  <c r="BR538" i="2"/>
  <c r="BR548" i="2"/>
  <c r="BR559" i="2"/>
  <c r="BR569" i="2"/>
  <c r="BR593" i="2"/>
  <c r="BR603" i="2"/>
  <c r="BR622" i="2"/>
  <c r="BR651" i="2"/>
  <c r="BR662" i="2"/>
  <c r="BR673" i="2"/>
  <c r="BR683" i="2"/>
  <c r="BR703" i="2"/>
  <c r="BR732" i="2"/>
  <c r="BR753" i="2"/>
  <c r="BR763" i="2"/>
  <c r="BR784" i="2"/>
  <c r="BR795" i="2"/>
  <c r="BR824" i="2"/>
  <c r="BR836" i="2"/>
  <c r="BR847" i="2"/>
  <c r="BR858" i="2"/>
  <c r="BR866" i="2"/>
  <c r="BR877" i="2"/>
  <c r="BR899" i="2"/>
  <c r="BR910" i="2"/>
  <c r="BR920" i="2"/>
  <c r="BR931" i="2"/>
  <c r="BR942" i="2"/>
  <c r="BR960" i="2"/>
  <c r="BR978" i="2"/>
  <c r="BR996" i="2"/>
  <c r="BR1013" i="2"/>
  <c r="BR1033" i="2"/>
  <c r="BR1053" i="2"/>
  <c r="BR1063" i="2"/>
  <c r="BR1073" i="2"/>
  <c r="BR1105" i="2"/>
  <c r="BR1115" i="2"/>
  <c r="BR1135" i="2"/>
  <c r="BR1146" i="2"/>
  <c r="BR1173" i="2"/>
  <c r="BR1184" i="2"/>
  <c r="BR1195" i="2"/>
  <c r="BR1217" i="2"/>
  <c r="BR1255" i="2"/>
  <c r="BR1311" i="2"/>
  <c r="BR1323" i="2"/>
  <c r="BR1332" i="2"/>
  <c r="BR1342" i="2"/>
  <c r="BR1352" i="2"/>
  <c r="BR1362" i="2"/>
  <c r="BR1393" i="2"/>
  <c r="BR1414" i="2"/>
  <c r="BR1442" i="2"/>
  <c r="BR1472" i="2"/>
  <c r="BR1482" i="2"/>
  <c r="BR1493" i="2"/>
  <c r="BR1514" i="2"/>
  <c r="BR1524" i="2"/>
  <c r="BR1545" i="2"/>
  <c r="BR1670" i="2"/>
  <c r="BR1679" i="2"/>
  <c r="BR1688" i="2"/>
  <c r="BR1709" i="2"/>
  <c r="BR1720" i="2"/>
  <c r="BR1732" i="2"/>
  <c r="BR1743" i="2"/>
  <c r="BR1752" i="2"/>
  <c r="BR1784" i="2"/>
  <c r="BR1803" i="2"/>
  <c r="BR1814" i="2"/>
  <c r="BR1833" i="2"/>
  <c r="BR1856" i="2"/>
  <c r="BR1877" i="2"/>
  <c r="BR1887" i="2"/>
  <c r="BR1898" i="2"/>
  <c r="BR1986" i="2"/>
  <c r="BR2027" i="2"/>
  <c r="BR2060" i="2"/>
  <c r="BR2069" i="2"/>
  <c r="BR2081" i="2"/>
  <c r="BR2093" i="2"/>
  <c r="BR2104" i="2"/>
  <c r="BR2137" i="2"/>
  <c r="BR2167" i="2"/>
  <c r="BR2186" i="2"/>
  <c r="BR2225" i="2"/>
  <c r="BR2246" i="2"/>
  <c r="BR2267" i="2"/>
  <c r="BR2279" i="2"/>
  <c r="BR2291" i="2"/>
  <c r="BR2344" i="2"/>
  <c r="BR2367" i="2"/>
  <c r="BR2377" i="2"/>
  <c r="BR2423" i="2"/>
  <c r="BR2540" i="2"/>
  <c r="BR2550" i="2"/>
  <c r="BR2613" i="2"/>
  <c r="BR2644" i="2"/>
  <c r="BR2654" i="2"/>
  <c r="BR2719" i="2"/>
  <c r="BR2730" i="2"/>
  <c r="BR2750" i="2"/>
  <c r="BR2762" i="2"/>
  <c r="BR2773" i="2"/>
  <c r="BR2784" i="2"/>
  <c r="BR2796" i="2"/>
  <c r="BR2806" i="2"/>
  <c r="BR2885" i="2"/>
  <c r="BR2896" i="2"/>
  <c r="BR2968" i="2"/>
  <c r="BR2977" i="2"/>
  <c r="BR2986" i="2"/>
  <c r="BR3045" i="2"/>
  <c r="BR3053" i="2"/>
  <c r="BR3063" i="2"/>
  <c r="BR3094" i="2"/>
  <c r="BR3128" i="2"/>
  <c r="BR3163" i="2"/>
  <c r="BR3228" i="2"/>
  <c r="BR279" i="2"/>
  <c r="BD279" i="2"/>
  <c r="BR290" i="2"/>
  <c r="BR320" i="2"/>
  <c r="BD320" i="2"/>
  <c r="BR360" i="2"/>
  <c r="BR381" i="2"/>
  <c r="BR391" i="2"/>
  <c r="BR410" i="2"/>
  <c r="BR419" i="2"/>
  <c r="BR452" i="2"/>
  <c r="BR463" i="2"/>
  <c r="BR472" i="2"/>
  <c r="BR483" i="2"/>
  <c r="BR495" i="2"/>
  <c r="BR506" i="2"/>
  <c r="BR517" i="2"/>
  <c r="BR528" i="2"/>
  <c r="BR549" i="2"/>
  <c r="BR560" i="2"/>
  <c r="BR570" i="2"/>
  <c r="BR594" i="2"/>
  <c r="BR604" i="2"/>
  <c r="BR613" i="2"/>
  <c r="BR623" i="2"/>
  <c r="BR652" i="2"/>
  <c r="BR663" i="2"/>
  <c r="BR684" i="2"/>
  <c r="BR704" i="2"/>
  <c r="BR713" i="2"/>
  <c r="BR733" i="2"/>
  <c r="BR754" i="2"/>
  <c r="BR764" i="2"/>
  <c r="BR774" i="2"/>
  <c r="BR785" i="2"/>
  <c r="BR796" i="2"/>
  <c r="BR805" i="2"/>
  <c r="BR815" i="2"/>
  <c r="BR825" i="2"/>
  <c r="BR837" i="2"/>
  <c r="BR848" i="2"/>
  <c r="BR859" i="2"/>
  <c r="BR867" i="2"/>
  <c r="BR878" i="2"/>
  <c r="BR888" i="2"/>
  <c r="BR900" i="2"/>
  <c r="BR921" i="2"/>
  <c r="BR951" i="2"/>
  <c r="BR961" i="2"/>
  <c r="BR997" i="2"/>
  <c r="BR1014" i="2"/>
  <c r="BR1023" i="2"/>
  <c r="BR1043" i="2"/>
  <c r="BR1054" i="2"/>
  <c r="BR1064" i="2"/>
  <c r="BR1074" i="2"/>
  <c r="BR1085" i="2"/>
  <c r="BR1095" i="2"/>
  <c r="BR1116" i="2"/>
  <c r="BR1136" i="2"/>
  <c r="BR1147" i="2"/>
  <c r="BR1174" i="2"/>
  <c r="BR1185" i="2"/>
  <c r="BR1196" i="2"/>
  <c r="BR1218" i="2"/>
  <c r="BR1256" i="2"/>
  <c r="BR1312" i="2"/>
  <c r="BR1324" i="2"/>
  <c r="BR1333" i="2"/>
  <c r="BR1343" i="2"/>
  <c r="BR1353" i="2"/>
  <c r="BR1375" i="2"/>
  <c r="BR1403" i="2"/>
  <c r="BR1415" i="2"/>
  <c r="BR1433" i="2"/>
  <c r="BR1443" i="2"/>
  <c r="BR1483" i="2"/>
  <c r="BR1494" i="2"/>
  <c r="BR1505" i="2"/>
  <c r="BR1525" i="2"/>
  <c r="BR1680" i="2"/>
  <c r="BR1689" i="2"/>
  <c r="BR1710" i="2"/>
  <c r="BR1733" i="2"/>
  <c r="BR1753" i="2"/>
  <c r="BR1773" i="2"/>
  <c r="BR1785" i="2"/>
  <c r="BR1804" i="2"/>
  <c r="BR1834" i="2"/>
  <c r="BR1857" i="2"/>
  <c r="BR1878" i="2"/>
  <c r="BR1888" i="2"/>
  <c r="BR1899" i="2"/>
  <c r="BR1987" i="2"/>
  <c r="BR1996" i="2"/>
  <c r="BR2017" i="2"/>
  <c r="BR2039" i="2"/>
  <c r="BR2049" i="2"/>
  <c r="BR2070" i="2"/>
  <c r="BR2094" i="2"/>
  <c r="BR2116" i="2"/>
  <c r="BR2196" i="2"/>
  <c r="BR2205" i="2"/>
  <c r="BR2226" i="2"/>
  <c r="BR2257" i="2"/>
  <c r="BR2280" i="2"/>
  <c r="BR2398" i="2"/>
  <c r="BR2414" i="2"/>
  <c r="BR2436" i="2"/>
  <c r="BR2469" i="2"/>
  <c r="BR2480" i="2"/>
  <c r="BR2500" i="2"/>
  <c r="BR2509" i="2"/>
  <c r="BR2521" i="2"/>
  <c r="BR2531" i="2"/>
  <c r="BR2551" i="2"/>
  <c r="BR2570" i="2"/>
  <c r="BR2582" i="2"/>
  <c r="BR2633" i="2"/>
  <c r="BR2645" i="2"/>
  <c r="BR2666" i="2"/>
  <c r="BR2676" i="2"/>
  <c r="BR2688" i="2"/>
  <c r="BR2699" i="2"/>
  <c r="BR2709" i="2"/>
  <c r="BR2763" i="2"/>
  <c r="BR2807" i="2"/>
  <c r="BR2819" i="2"/>
  <c r="BR2852" i="2"/>
  <c r="BR2863" i="2"/>
  <c r="BR2875" i="2"/>
  <c r="BR2945" i="2"/>
  <c r="BR2994" i="2"/>
  <c r="BR3011" i="2"/>
  <c r="BR3083" i="2"/>
  <c r="BR3141" i="2"/>
  <c r="BR3152" i="2"/>
  <c r="BR3206" i="2"/>
  <c r="BR3218" i="2"/>
  <c r="BR3253" i="2"/>
  <c r="BR269" i="2"/>
  <c r="BR291" i="2"/>
  <c r="BD291" i="2"/>
  <c r="BR311" i="2"/>
  <c r="BD311" i="2"/>
  <c r="BR321" i="2"/>
  <c r="BD331" i="2"/>
  <c r="BR345" i="2"/>
  <c r="BR361" i="2"/>
  <c r="BR371" i="2"/>
  <c r="BR382" i="2"/>
  <c r="BR392" i="2"/>
  <c r="BR411" i="2"/>
  <c r="BR432" i="2"/>
  <c r="BR442" i="2"/>
  <c r="BR453" i="2"/>
  <c r="BR464" i="2"/>
  <c r="BR484" i="2"/>
  <c r="BR507" i="2"/>
  <c r="BR518" i="2"/>
  <c r="BR529" i="2"/>
  <c r="BR550" i="2"/>
  <c r="BR571" i="2"/>
  <c r="BR595" i="2"/>
  <c r="BR605" i="2"/>
  <c r="BR614" i="2"/>
  <c r="BR624" i="2"/>
  <c r="BR635" i="2"/>
  <c r="BR653" i="2"/>
  <c r="BR664" i="2"/>
  <c r="BR685" i="2"/>
  <c r="BR705" i="2"/>
  <c r="BR714" i="2"/>
  <c r="BR723" i="2"/>
  <c r="BR734" i="2"/>
  <c r="BR755" i="2"/>
  <c r="BR765" i="2"/>
  <c r="BR775" i="2"/>
  <c r="BR797" i="2"/>
  <c r="BR806" i="2"/>
  <c r="BR816" i="2"/>
  <c r="BR826" i="2"/>
  <c r="BR838" i="2"/>
  <c r="BR849" i="2"/>
  <c r="BR860" i="2"/>
  <c r="BR868" i="2"/>
  <c r="BR879" i="2"/>
  <c r="BR889" i="2"/>
  <c r="BR901" i="2"/>
  <c r="BR922" i="2"/>
  <c r="BR934" i="2"/>
  <c r="BR952" i="2"/>
  <c r="BR970" i="2"/>
  <c r="BR1024" i="2"/>
  <c r="BR1044" i="2"/>
  <c r="BR1055" i="2"/>
  <c r="BR1065" i="2"/>
  <c r="BR1075" i="2"/>
  <c r="BR1086" i="2"/>
  <c r="BR1096" i="2"/>
  <c r="BR1117" i="2"/>
  <c r="BR1127" i="2"/>
  <c r="BR1137" i="2"/>
  <c r="BR1148" i="2"/>
  <c r="BR1175" i="2"/>
  <c r="BR1186" i="2"/>
  <c r="BR1207" i="2"/>
  <c r="BR1219" i="2"/>
  <c r="BR1257" i="2"/>
  <c r="BR1266" i="2"/>
  <c r="BR1294" i="2"/>
  <c r="BR1303" i="2"/>
  <c r="BR1313" i="2"/>
  <c r="BR1325" i="2"/>
  <c r="BR1334" i="2"/>
  <c r="BR1344" i="2"/>
  <c r="BR1354" i="2"/>
  <c r="BR1376" i="2"/>
  <c r="BR1385" i="2"/>
  <c r="BR1404" i="2"/>
  <c r="BR1416" i="2"/>
  <c r="BR1425" i="2"/>
  <c r="BR1434" i="2"/>
  <c r="BR1461" i="2"/>
  <c r="BR1484" i="2"/>
  <c r="BR1495" i="2"/>
  <c r="BR1506" i="2"/>
  <c r="BR1526" i="2"/>
  <c r="BR1535" i="2"/>
  <c r="BR1681" i="2"/>
  <c r="BR1690" i="2"/>
  <c r="BR1711" i="2"/>
  <c r="BR1723" i="2"/>
  <c r="BR1734" i="2"/>
  <c r="BR1754" i="2"/>
  <c r="BR1765" i="2"/>
  <c r="BR1774" i="2"/>
  <c r="BR1795" i="2"/>
  <c r="BR1805" i="2"/>
  <c r="BR1825" i="2"/>
  <c r="BR1849" i="2"/>
  <c r="BR1858" i="2"/>
  <c r="BR1867" i="2"/>
  <c r="BR1879" i="2"/>
  <c r="BR1889" i="2"/>
  <c r="BR1900" i="2"/>
  <c r="BR1977" i="2"/>
  <c r="BR1988" i="2"/>
  <c r="BR1997" i="2"/>
  <c r="BR2007" i="2"/>
  <c r="BR2040" i="2"/>
  <c r="BR2050" i="2"/>
  <c r="BR2083" i="2"/>
  <c r="BR2095" i="2"/>
  <c r="BR2106" i="2"/>
  <c r="BR2117" i="2"/>
  <c r="BR2139" i="2"/>
  <c r="BR2188" i="2"/>
  <c r="BR2206" i="2"/>
  <c r="BR2258" i="2"/>
  <c r="BR2269" i="2"/>
  <c r="BR2281" i="2"/>
  <c r="BR2293" i="2"/>
  <c r="BR2335" i="2"/>
  <c r="BR2388" i="2"/>
  <c r="BR2437" i="2"/>
  <c r="BR2448" i="2"/>
  <c r="BR2460" i="2"/>
  <c r="BR2470" i="2"/>
  <c r="BR2542" i="2"/>
  <c r="BR2562" i="2"/>
  <c r="BR2571" i="2"/>
  <c r="BR2603" i="2"/>
  <c r="BR2634" i="2"/>
  <c r="BR2656" i="2"/>
  <c r="BR2667" i="2"/>
  <c r="BR2677" i="2"/>
  <c r="BR2689" i="2"/>
  <c r="BR2700" i="2"/>
  <c r="BR2710" i="2"/>
  <c r="BR2721" i="2"/>
  <c r="BR2732" i="2"/>
  <c r="BR2752" i="2"/>
  <c r="BR2786" i="2"/>
  <c r="BR2831" i="2"/>
  <c r="BR2843" i="2"/>
  <c r="BR2909" i="2"/>
  <c r="BR3012" i="2"/>
  <c r="BR3055" i="2"/>
  <c r="BR3130" i="2"/>
  <c r="BR3142" i="2"/>
  <c r="BR3187" i="2"/>
  <c r="BR3197" i="2"/>
  <c r="BR3219" i="2"/>
  <c r="BR3230" i="2"/>
  <c r="BR270" i="2"/>
  <c r="BD270" i="2"/>
  <c r="BD280" i="2"/>
  <c r="BR292" i="2"/>
  <c r="BD292" i="2"/>
  <c r="BR302" i="2"/>
  <c r="BR312" i="2"/>
  <c r="BD312" i="2"/>
  <c r="BR322" i="2"/>
  <c r="BD322" i="2"/>
  <c r="BR332" i="2"/>
  <c r="BR362" i="2"/>
  <c r="BR372" i="2"/>
  <c r="BR383" i="2"/>
  <c r="BR393" i="2"/>
  <c r="BR402" i="2"/>
  <c r="BR422" i="2"/>
  <c r="BR433" i="2"/>
  <c r="BR443" i="2"/>
  <c r="BR454" i="2"/>
  <c r="BR485" i="2"/>
  <c r="BR508" i="2"/>
  <c r="BR519" i="2"/>
  <c r="BR530" i="2"/>
  <c r="BR540" i="2"/>
  <c r="BR572" i="2"/>
  <c r="BR584" i="2"/>
  <c r="BR596" i="2"/>
  <c r="BR606" i="2"/>
  <c r="BR615" i="2"/>
  <c r="BR625" i="2"/>
  <c r="BR636" i="2"/>
  <c r="BR654" i="2"/>
  <c r="BR665" i="2"/>
  <c r="BR675" i="2"/>
  <c r="BR715" i="2"/>
  <c r="BR724" i="2"/>
  <c r="BR735" i="2"/>
  <c r="BR745" i="2"/>
  <c r="BR756" i="2"/>
  <c r="BR776" i="2"/>
  <c r="BR807" i="2"/>
  <c r="BR817" i="2"/>
  <c r="BR827" i="2"/>
  <c r="BR839" i="2"/>
  <c r="BR861" i="2"/>
  <c r="BR880" i="2"/>
  <c r="BR890" i="2"/>
  <c r="BR902" i="2"/>
  <c r="BR912" i="2"/>
  <c r="BR935" i="2"/>
  <c r="BR953" i="2"/>
  <c r="BR971" i="2"/>
  <c r="BR988" i="2"/>
  <c r="BR1006" i="2"/>
  <c r="BR1025" i="2"/>
  <c r="BR1035" i="2"/>
  <c r="BR1056" i="2"/>
  <c r="BR1076" i="2"/>
  <c r="BR1087" i="2"/>
  <c r="BR1097" i="2"/>
  <c r="BR1107" i="2"/>
  <c r="BR1118" i="2"/>
  <c r="BR1128" i="2"/>
  <c r="BR1157" i="2"/>
  <c r="BR1166" i="2"/>
  <c r="BR1176" i="2"/>
  <c r="BR1187" i="2"/>
  <c r="BR1208" i="2"/>
  <c r="BR1248" i="2"/>
  <c r="BR1258" i="2"/>
  <c r="BR1267" i="2"/>
  <c r="BR1304" i="2"/>
  <c r="BR1314" i="2"/>
  <c r="BR1326" i="2"/>
  <c r="BR1345" i="2"/>
  <c r="BR1364" i="2"/>
  <c r="BR1377" i="2"/>
  <c r="BR1386" i="2"/>
  <c r="BR1395" i="2"/>
  <c r="BR1405" i="2"/>
  <c r="BR1474" i="2"/>
  <c r="BR1485" i="2"/>
  <c r="BR1496" i="2"/>
  <c r="BR1507" i="2"/>
  <c r="BR1516" i="2"/>
  <c r="BR1527" i="2"/>
  <c r="BR1536" i="2"/>
  <c r="BR1662" i="2"/>
  <c r="BR1672" i="2"/>
  <c r="BR1691" i="2"/>
  <c r="BR1701" i="2"/>
  <c r="BR1712" i="2"/>
  <c r="BR1724" i="2"/>
  <c r="BR1735" i="2"/>
  <c r="BR1745" i="2"/>
  <c r="BR1755" i="2"/>
  <c r="BR1766" i="2"/>
  <c r="BR1775" i="2"/>
  <c r="BR1796" i="2"/>
  <c r="BR1826" i="2"/>
  <c r="BR1850" i="2"/>
  <c r="BR1859" i="2"/>
  <c r="BR1868" i="2"/>
  <c r="BR1880" i="2"/>
  <c r="BR1890" i="2"/>
  <c r="BR1978" i="2"/>
  <c r="BR1998" i="2"/>
  <c r="BR2008" i="2"/>
  <c r="BR2019" i="2"/>
  <c r="BR2062" i="2"/>
  <c r="BR2073" i="2"/>
  <c r="BR2084" i="2"/>
  <c r="BR2096" i="2"/>
  <c r="BR2107" i="2"/>
  <c r="BR2118" i="2"/>
  <c r="BR2149" i="2"/>
  <c r="BR2169" i="2"/>
  <c r="BR2179" i="2"/>
  <c r="BR2189" i="2"/>
  <c r="BR2207" i="2"/>
  <c r="BR2228" i="2"/>
  <c r="BR2237" i="2"/>
  <c r="BR2259" i="2"/>
  <c r="BR2270" i="2"/>
  <c r="BR2282" i="2"/>
  <c r="BR2294" i="2"/>
  <c r="BR2347" i="2"/>
  <c r="BR2358" i="2"/>
  <c r="BR2370" i="2"/>
  <c r="BR2426" i="2"/>
  <c r="BR2449" i="2"/>
  <c r="BR2471" i="2"/>
  <c r="BR2543" i="2"/>
  <c r="BR2553" i="2"/>
  <c r="BR2563" i="2"/>
  <c r="BR2572" i="2"/>
  <c r="BR2593" i="2"/>
  <c r="BR2647" i="2"/>
  <c r="BR2657" i="2"/>
  <c r="BR2711" i="2"/>
  <c r="BR2753" i="2"/>
  <c r="BR2765" i="2"/>
  <c r="BR2775" i="2"/>
  <c r="BR2787" i="2"/>
  <c r="BR2809" i="2"/>
  <c r="BR2877" i="2"/>
  <c r="BR2888" i="2"/>
  <c r="BR2898" i="2"/>
  <c r="BR2996" i="2"/>
  <c r="BR3110" i="2"/>
  <c r="BR3131" i="2"/>
  <c r="BR3177" i="2"/>
  <c r="BR3208" i="2"/>
  <c r="BR3244" i="2"/>
  <c r="BR281" i="2"/>
  <c r="BR293" i="2"/>
  <c r="BD293" i="2"/>
  <c r="BR303" i="2"/>
  <c r="BR313" i="2"/>
  <c r="BR323" i="2"/>
  <c r="BD323" i="2"/>
  <c r="BR346" i="2"/>
  <c r="BR373" i="2"/>
  <c r="BR384" i="2"/>
  <c r="BR423" i="2"/>
  <c r="BR434" i="2"/>
  <c r="BR444" i="2"/>
  <c r="BR474" i="2"/>
  <c r="BR486" i="2"/>
  <c r="BR497" i="2"/>
  <c r="BR509" i="2"/>
  <c r="BR520" i="2"/>
  <c r="BR531" i="2"/>
  <c r="BR541" i="2"/>
  <c r="BR573" i="2"/>
  <c r="BR585" i="2"/>
  <c r="BR616" i="2"/>
  <c r="BR626" i="2"/>
  <c r="BR637" i="2"/>
  <c r="BR655" i="2"/>
  <c r="BR666" i="2"/>
  <c r="BR676" i="2"/>
  <c r="BR695" i="2"/>
  <c r="BR716" i="2"/>
  <c r="BR725" i="2"/>
  <c r="BR746" i="2"/>
  <c r="BR757" i="2"/>
  <c r="BR777" i="2"/>
  <c r="BR787" i="2"/>
  <c r="BR808" i="2"/>
  <c r="BR818" i="2"/>
  <c r="BR828" i="2"/>
  <c r="BR881" i="2"/>
  <c r="BR891" i="2"/>
  <c r="BR903" i="2"/>
  <c r="BR913" i="2"/>
  <c r="BR954" i="2"/>
  <c r="BR963" i="2"/>
  <c r="BR989" i="2"/>
  <c r="BR1007" i="2"/>
  <c r="BR1016" i="2"/>
  <c r="BR1026" i="2"/>
  <c r="BR1036" i="2"/>
  <c r="BR1057" i="2"/>
  <c r="BR1077" i="2"/>
  <c r="BR1088" i="2"/>
  <c r="BR1098" i="2"/>
  <c r="BR1108" i="2"/>
  <c r="BR1119" i="2"/>
  <c r="BR1129" i="2"/>
  <c r="BR1158" i="2"/>
  <c r="BR1167" i="2"/>
  <c r="BR1188" i="2"/>
  <c r="BR1198" i="2"/>
  <c r="BR1209" i="2"/>
  <c r="BR1249" i="2"/>
  <c r="BR1259" i="2"/>
  <c r="BR1268" i="2"/>
  <c r="BR1305" i="2"/>
  <c r="BR1315" i="2"/>
  <c r="BR1346" i="2"/>
  <c r="BR1365" i="2"/>
  <c r="BR1387" i="2"/>
  <c r="BR1396" i="2"/>
  <c r="BR1406" i="2"/>
  <c r="BR1445" i="2"/>
  <c r="BR1464" i="2"/>
  <c r="BR1475" i="2"/>
  <c r="BR1486" i="2"/>
  <c r="BR1497" i="2"/>
  <c r="BR1508" i="2"/>
  <c r="BR1517" i="2"/>
  <c r="BR1537" i="2"/>
  <c r="BR1598" i="2"/>
  <c r="BR1673" i="2"/>
  <c r="BR1692" i="2"/>
  <c r="BR1702" i="2"/>
  <c r="BR1725" i="2"/>
  <c r="BR1736" i="2"/>
  <c r="BR1746" i="2"/>
  <c r="BR1756" i="2"/>
  <c r="BR1767" i="2"/>
  <c r="BR1776" i="2"/>
  <c r="BR1787" i="2"/>
  <c r="BR1797" i="2"/>
  <c r="BR1827" i="2"/>
  <c r="BR1851" i="2"/>
  <c r="BR1860" i="2"/>
  <c r="BR1881" i="2"/>
  <c r="BR1891" i="2"/>
  <c r="BR1979" i="2"/>
  <c r="BR1999" i="2"/>
  <c r="BR2020" i="2"/>
  <c r="BR2052" i="2"/>
  <c r="BR2063" i="2"/>
  <c r="BR2074" i="2"/>
  <c r="BR2085" i="2"/>
  <c r="BR2108" i="2"/>
  <c r="BR2141" i="2"/>
  <c r="BR2150" i="2"/>
  <c r="BR2170" i="2"/>
  <c r="BR2180" i="2"/>
  <c r="BR2190" i="2"/>
  <c r="BR2198" i="2"/>
  <c r="BR2208" i="2"/>
  <c r="BR2238" i="2"/>
  <c r="BR2260" i="2"/>
  <c r="BR2283" i="2"/>
  <c r="BR2337" i="2"/>
  <c r="BR2401" i="2"/>
  <c r="BR2427" i="2"/>
  <c r="BR2439" i="2"/>
  <c r="BR2483" i="2"/>
  <c r="BR2512" i="2"/>
  <c r="BR2524" i="2"/>
  <c r="BR2534" i="2"/>
  <c r="BR2554" i="2"/>
  <c r="BR2584" i="2"/>
  <c r="BR2626" i="2"/>
  <c r="BR2636" i="2"/>
  <c r="BR2669" i="2"/>
  <c r="BR2679" i="2"/>
  <c r="BR2691" i="2"/>
  <c r="BR2743" i="2"/>
  <c r="BR2754" i="2"/>
  <c r="BR2766" i="2"/>
  <c r="BR2776" i="2"/>
  <c r="BR2822" i="2"/>
  <c r="BR2855" i="2"/>
  <c r="BR2866" i="2"/>
  <c r="BR2878" i="2"/>
  <c r="BR2899" i="2"/>
  <c r="BR2947" i="2"/>
  <c r="BR2963" i="2"/>
  <c r="BR3014" i="2"/>
  <c r="BR3022" i="2"/>
  <c r="BR3031" i="2"/>
  <c r="BR3066" i="2"/>
  <c r="BR3075" i="2"/>
  <c r="BR3098" i="2"/>
  <c r="BR3144" i="2"/>
  <c r="BR3209" i="2"/>
  <c r="BR3256" i="2"/>
  <c r="BD271" i="2"/>
  <c r="BR282" i="2"/>
  <c r="BD282" i="2"/>
  <c r="BR294" i="2"/>
  <c r="BR304" i="2"/>
  <c r="BR314" i="2"/>
  <c r="BR324" i="2"/>
  <c r="BC324" i="2"/>
  <c r="BR374" i="2"/>
  <c r="BR413" i="2"/>
  <c r="BR424" i="2"/>
  <c r="BR435" i="2"/>
  <c r="BR445" i="2"/>
  <c r="BR475" i="2"/>
  <c r="BR487" i="2"/>
  <c r="BR498" i="2"/>
  <c r="BR510" i="2"/>
  <c r="BR532" i="2"/>
  <c r="BR542" i="2"/>
  <c r="BR552" i="2"/>
  <c r="BR574" i="2"/>
  <c r="BR586" i="2"/>
  <c r="BR617" i="2"/>
  <c r="BR627" i="2"/>
  <c r="BR656" i="2"/>
  <c r="BR667" i="2"/>
  <c r="BR677" i="2"/>
  <c r="BR696" i="2"/>
  <c r="BR707" i="2"/>
  <c r="BR726" i="2"/>
  <c r="BR747" i="2"/>
  <c r="BR758" i="2"/>
  <c r="BR767" i="2"/>
  <c r="BR788" i="2"/>
  <c r="BR799" i="2"/>
  <c r="BR809" i="2"/>
  <c r="BR819" i="2"/>
  <c r="BR829" i="2"/>
  <c r="BR851" i="2"/>
  <c r="BR870" i="2"/>
  <c r="BR882" i="2"/>
  <c r="BR892" i="2"/>
  <c r="BR904" i="2"/>
  <c r="BR914" i="2"/>
  <c r="BR924" i="2"/>
  <c r="BR945" i="2"/>
  <c r="BR955" i="2"/>
  <c r="BR964" i="2"/>
  <c r="BR981" i="2"/>
  <c r="BR990" i="2"/>
  <c r="BR1017" i="2"/>
  <c r="BR1027" i="2"/>
  <c r="BR1037" i="2"/>
  <c r="BR1046" i="2"/>
  <c r="BR1067" i="2"/>
  <c r="BR1078" i="2"/>
  <c r="BR1099" i="2"/>
  <c r="BR1109" i="2"/>
  <c r="BR1139" i="2"/>
  <c r="BR1168" i="2"/>
  <c r="BR1199" i="2"/>
  <c r="BR1210" i="2"/>
  <c r="BR1221" i="2"/>
  <c r="BR1250" i="2"/>
  <c r="BR1260" i="2"/>
  <c r="BR1269" i="2"/>
  <c r="BR1306" i="2"/>
  <c r="BR1316" i="2"/>
  <c r="BR1336" i="2"/>
  <c r="BR1347" i="2"/>
  <c r="BR1366" i="2"/>
  <c r="BR1397" i="2"/>
  <c r="BR1407" i="2"/>
  <c r="BR1427" i="2"/>
  <c r="BR1436" i="2"/>
  <c r="BR1446" i="2"/>
  <c r="BR1465" i="2"/>
  <c r="BR1476" i="2"/>
  <c r="BR1487" i="2"/>
  <c r="BR1498" i="2"/>
  <c r="BR1518" i="2"/>
  <c r="BR1538" i="2"/>
  <c r="BR1665" i="2"/>
  <c r="BR1674" i="2"/>
  <c r="BR1693" i="2"/>
  <c r="BR1726" i="2"/>
  <c r="BR1737" i="2"/>
  <c r="BR1747" i="2"/>
  <c r="BR1757" i="2"/>
  <c r="BR1777" i="2"/>
  <c r="BR1807" i="2"/>
  <c r="BR1828" i="2"/>
  <c r="BR1852" i="2"/>
  <c r="BR1861" i="2"/>
  <c r="BR1882" i="2"/>
  <c r="BR1902" i="2"/>
  <c r="BR1980" i="2"/>
  <c r="BR1990" i="2"/>
  <c r="BR2031" i="2"/>
  <c r="BR2053" i="2"/>
  <c r="BR2086" i="2"/>
  <c r="BR2098" i="2"/>
  <c r="BR2120" i="2"/>
  <c r="BR2131" i="2"/>
  <c r="BR2161" i="2"/>
  <c r="BR2199" i="2"/>
  <c r="BR2209" i="2"/>
  <c r="BR2219" i="2"/>
  <c r="BR2230" i="2"/>
  <c r="BR2261" i="2"/>
  <c r="BR2272" i="2"/>
  <c r="BR2391" i="2"/>
  <c r="BR2428" i="2"/>
  <c r="BR2440" i="2"/>
  <c r="BR2451" i="2"/>
  <c r="BR2462" i="2"/>
  <c r="BR2473" i="2"/>
  <c r="BR2513" i="2"/>
  <c r="BR2545" i="2"/>
  <c r="BR2595" i="2"/>
  <c r="BR2606" i="2"/>
  <c r="BR2617" i="2"/>
  <c r="BR2627" i="2"/>
  <c r="BR2637" i="2"/>
  <c r="BR2659" i="2"/>
  <c r="BR2735" i="2"/>
  <c r="BR2744" i="2"/>
  <c r="BR2755" i="2"/>
  <c r="BR2777" i="2"/>
  <c r="BR2789" i="2"/>
  <c r="BR2800" i="2"/>
  <c r="BR2834" i="2"/>
  <c r="BR2845" i="2"/>
  <c r="BR2856" i="2"/>
  <c r="BR2867" i="2"/>
  <c r="BR2900" i="2"/>
  <c r="BR2938" i="2"/>
  <c r="BR2955" i="2"/>
  <c r="BR2972" i="2"/>
  <c r="BR3032" i="2"/>
  <c r="BR3048" i="2"/>
  <c r="BR3057" i="2"/>
  <c r="BR3112" i="2"/>
  <c r="BR3122" i="2"/>
  <c r="BR3155" i="2"/>
  <c r="BR3168" i="2"/>
  <c r="BR3222" i="2"/>
  <c r="BR3246" i="2"/>
  <c r="BR3257" i="2"/>
  <c r="BR2021" i="2"/>
  <c r="BR2041" i="2"/>
  <c r="BR2051" i="2"/>
  <c r="BR2082" i="2"/>
  <c r="BR2092" i="2"/>
  <c r="BR2113" i="2"/>
  <c r="BR2122" i="2"/>
  <c r="BR2151" i="2"/>
  <c r="BR2160" i="2"/>
  <c r="BR2178" i="2"/>
  <c r="BR2187" i="2"/>
  <c r="BR2223" i="2"/>
  <c r="BR2239" i="2"/>
  <c r="BR2249" i="2"/>
  <c r="BR2268" i="2"/>
  <c r="BR2289" i="2"/>
  <c r="BR2341" i="2"/>
  <c r="BR2352" i="2"/>
  <c r="BR2363" i="2"/>
  <c r="BR2384" i="2"/>
  <c r="BR2418" i="2"/>
  <c r="BR2438" i="2"/>
  <c r="BR2468" i="2"/>
  <c r="BR2477" i="2"/>
  <c r="BR2488" i="2"/>
  <c r="BR2497" i="2"/>
  <c r="BR2514" i="2"/>
  <c r="BR2544" i="2"/>
  <c r="BR2552" i="2"/>
  <c r="BR2597" i="2"/>
  <c r="BR2616" i="2"/>
  <c r="BR2635" i="2"/>
  <c r="BR2646" i="2"/>
  <c r="BR2655" i="2"/>
  <c r="BR2665" i="2"/>
  <c r="BR2675" i="2"/>
  <c r="BR2687" i="2"/>
  <c r="BR2698" i="2"/>
  <c r="BR2737" i="2"/>
  <c r="BR2745" i="2"/>
  <c r="BR2764" i="2"/>
  <c r="BR2785" i="2"/>
  <c r="BR2797" i="2"/>
  <c r="BR2836" i="2"/>
  <c r="BR2857" i="2"/>
  <c r="BR2868" i="2"/>
  <c r="BR2937" i="2"/>
  <c r="BR2971" i="2"/>
  <c r="BR3043" i="2"/>
  <c r="BR3073" i="2"/>
  <c r="BR3082" i="2"/>
  <c r="BR3093" i="2"/>
  <c r="BR3114" i="2"/>
  <c r="BR3132" i="2"/>
  <c r="BR3143" i="2"/>
  <c r="BR3161" i="2"/>
  <c r="BR3191" i="2"/>
  <c r="BR3210" i="2"/>
  <c r="BR3220" i="2"/>
  <c r="BR3239" i="2"/>
  <c r="M3276" i="2"/>
  <c r="CE2965" i="2"/>
  <c r="BR3037" i="2"/>
  <c r="BR3065" i="2"/>
  <c r="BR3074" i="2"/>
  <c r="BR3115" i="2"/>
  <c r="BR3124" i="2"/>
  <c r="BR3133" i="2"/>
  <c r="BR3162" i="2"/>
  <c r="BR3192" i="2"/>
  <c r="BR3211" i="2"/>
  <c r="BR3221" i="2"/>
  <c r="BR3248" i="2"/>
  <c r="BR2314" i="2"/>
  <c r="BR1602" i="2"/>
  <c r="BR1614" i="2"/>
  <c r="BR1626" i="2"/>
  <c r="BR1638" i="2"/>
  <c r="BR1650" i="2"/>
  <c r="BE3296" i="2"/>
  <c r="BH3299" i="2"/>
  <c r="BF3300" i="2"/>
  <c r="BR2013" i="2"/>
  <c r="BR2024" i="2"/>
  <c r="BR2033" i="2"/>
  <c r="BR2043" i="2"/>
  <c r="BR2064" i="2"/>
  <c r="BR2075" i="2"/>
  <c r="BR2105" i="2"/>
  <c r="BR2135" i="2"/>
  <c r="BR2145" i="2"/>
  <c r="BR2171" i="2"/>
  <c r="BR2181" i="2"/>
  <c r="BR2242" i="2"/>
  <c r="BR2251" i="2"/>
  <c r="BR2271" i="2"/>
  <c r="BR2292" i="2"/>
  <c r="BR2355" i="2"/>
  <c r="BR2366" i="2"/>
  <c r="BR2376" i="2"/>
  <c r="BR2395" i="2"/>
  <c r="BR2421" i="2"/>
  <c r="BR2430" i="2"/>
  <c r="BR2450" i="2"/>
  <c r="BR2517" i="2"/>
  <c r="BR2555" i="2"/>
  <c r="BR2564" i="2"/>
  <c r="BR2581" i="2"/>
  <c r="BR2600" i="2"/>
  <c r="BR2610" i="2"/>
  <c r="BR2628" i="2"/>
  <c r="BR2658" i="2"/>
  <c r="BR2668" i="2"/>
  <c r="BR2678" i="2"/>
  <c r="BR2690" i="2"/>
  <c r="BR2701" i="2"/>
  <c r="BR2720" i="2"/>
  <c r="BR2756" i="2"/>
  <c r="BR2767" i="2"/>
  <c r="BR2788" i="2"/>
  <c r="BR2799" i="2"/>
  <c r="BR2808" i="2"/>
  <c r="BR2818" i="2"/>
  <c r="BR2828" i="2"/>
  <c r="BR2839" i="2"/>
  <c r="BR2849" i="2"/>
  <c r="BR2860" i="2"/>
  <c r="BR2871" i="2"/>
  <c r="BR2892" i="2"/>
  <c r="BR2902" i="2"/>
  <c r="BR2930" i="2"/>
  <c r="BR2953" i="2"/>
  <c r="BR3025" i="2"/>
  <c r="BR3067" i="2"/>
  <c r="BR3084" i="2"/>
  <c r="BR3106" i="2"/>
  <c r="BR3117" i="2"/>
  <c r="BR3135" i="2"/>
  <c r="BR3164" i="2"/>
  <c r="BR3174" i="2"/>
  <c r="BR3183" i="2"/>
  <c r="BR3203" i="2"/>
  <c r="BR3213" i="2"/>
  <c r="BR3223" i="2"/>
  <c r="BR3231" i="2"/>
  <c r="BR3241" i="2"/>
  <c r="G3299" i="2"/>
  <c r="H3303" i="2"/>
  <c r="BR3068" i="2"/>
  <c r="BR3085" i="2"/>
  <c r="BR3107" i="2"/>
  <c r="BR3136" i="2"/>
  <c r="BR3165" i="2"/>
  <c r="BR3184" i="2"/>
  <c r="BR3194" i="2"/>
  <c r="BR3214" i="2"/>
  <c r="BR3232" i="2"/>
  <c r="BR3242" i="2"/>
  <c r="BR2305" i="2"/>
  <c r="BR2317" i="2"/>
  <c r="BR2329" i="2"/>
  <c r="BH3271" i="2"/>
  <c r="H3299" i="2"/>
  <c r="BR2336" i="2"/>
  <c r="BR2345" i="2"/>
  <c r="BR2368" i="2"/>
  <c r="BR2378" i="2"/>
  <c r="BR2397" i="2"/>
  <c r="BR2412" i="2"/>
  <c r="BR2432" i="2"/>
  <c r="BR2442" i="2"/>
  <c r="BR2452" i="2"/>
  <c r="BR2472" i="2"/>
  <c r="BR2481" i="2"/>
  <c r="BR2508" i="2"/>
  <c r="BR2519" i="2"/>
  <c r="BR2538" i="2"/>
  <c r="BR2573" i="2"/>
  <c r="BR2612" i="2"/>
  <c r="BR2639" i="2"/>
  <c r="BR2670" i="2"/>
  <c r="BR2680" i="2"/>
  <c r="BR2692" i="2"/>
  <c r="BR2712" i="2"/>
  <c r="BR2722" i="2"/>
  <c r="BR2731" i="2"/>
  <c r="BR2748" i="2"/>
  <c r="BR2758" i="2"/>
  <c r="BR2769" i="2"/>
  <c r="BR2778" i="2"/>
  <c r="BR2790" i="2"/>
  <c r="BR2801" i="2"/>
  <c r="BR2810" i="2"/>
  <c r="BR2820" i="2"/>
  <c r="BR2841" i="2"/>
  <c r="BR2851" i="2"/>
  <c r="BR2873" i="2"/>
  <c r="BR2894" i="2"/>
  <c r="BR2904" i="2"/>
  <c r="BR2932" i="2"/>
  <c r="CE2941" i="2"/>
  <c r="BR3013" i="2"/>
  <c r="BR3077" i="2"/>
  <c r="BR3086" i="2"/>
  <c r="BR3096" i="2"/>
  <c r="BR3108" i="2"/>
  <c r="BR3127" i="2"/>
  <c r="BR3137" i="2"/>
  <c r="BR3146" i="2"/>
  <c r="BR3166" i="2"/>
  <c r="BR3185" i="2"/>
  <c r="BR3195" i="2"/>
  <c r="BR3215" i="2"/>
  <c r="BR3243" i="2"/>
  <c r="BR3251" i="2"/>
  <c r="J3299" i="2"/>
  <c r="BR2016" i="2"/>
  <c r="BR2026" i="2"/>
  <c r="BR2056" i="2"/>
  <c r="BR2087" i="2"/>
  <c r="BR2097" i="2"/>
  <c r="BR2128" i="2"/>
  <c r="BR2138" i="2"/>
  <c r="BR2200" i="2"/>
  <c r="BR2227" i="2"/>
  <c r="BR2245" i="2"/>
  <c r="BR2274" i="2"/>
  <c r="BR2284" i="2"/>
  <c r="BR2346" i="2"/>
  <c r="BR2357" i="2"/>
  <c r="BR2369" i="2"/>
  <c r="BR2379" i="2"/>
  <c r="BR2413" i="2"/>
  <c r="BR2433" i="2"/>
  <c r="BR2443" i="2"/>
  <c r="BR2453" i="2"/>
  <c r="BR2482" i="2"/>
  <c r="BR2492" i="2"/>
  <c r="BR2520" i="2"/>
  <c r="BR2530" i="2"/>
  <c r="BR2539" i="2"/>
  <c r="BR2566" i="2"/>
  <c r="BR2574" i="2"/>
  <c r="BR2592" i="2"/>
  <c r="BR2602" i="2"/>
  <c r="BR2620" i="2"/>
  <c r="BR2640" i="2"/>
  <c r="BR2671" i="2"/>
  <c r="BR2681" i="2"/>
  <c r="BR2693" i="2"/>
  <c r="BR2703" i="2"/>
  <c r="BR2713" i="2"/>
  <c r="BR2723" i="2"/>
  <c r="BR2749" i="2"/>
  <c r="BR2770" i="2"/>
  <c r="BR2779" i="2"/>
  <c r="BR2791" i="2"/>
  <c r="BR2811" i="2"/>
  <c r="BR2821" i="2"/>
  <c r="BR2842" i="2"/>
  <c r="BR2862" i="2"/>
  <c r="BR2874" i="2"/>
  <c r="BR2895" i="2"/>
  <c r="BR2905" i="2"/>
  <c r="BR2933" i="2"/>
  <c r="BR3007" i="2"/>
  <c r="BR3087" i="2"/>
  <c r="BR3097" i="2"/>
  <c r="BR3109" i="2"/>
  <c r="BR3119" i="2"/>
  <c r="BR3138" i="2"/>
  <c r="BR3167" i="2"/>
  <c r="BR3176" i="2"/>
  <c r="BR3186" i="2"/>
  <c r="BR3196" i="2"/>
  <c r="BR3205" i="2"/>
  <c r="BR3252" i="2"/>
  <c r="M3279" i="2"/>
  <c r="M3291" i="2"/>
  <c r="M3299" i="2"/>
  <c r="H3297" i="2"/>
  <c r="G3301" i="2"/>
  <c r="BR2028" i="2"/>
  <c r="BR2037" i="2"/>
  <c r="BR2047" i="2"/>
  <c r="BR2058" i="2"/>
  <c r="BR2099" i="2"/>
  <c r="BR2109" i="2"/>
  <c r="BR2119" i="2"/>
  <c r="BR2140" i="2"/>
  <c r="BR2157" i="2"/>
  <c r="BR2175" i="2"/>
  <c r="BR2210" i="2"/>
  <c r="BR2229" i="2"/>
  <c r="BR2255" i="2"/>
  <c r="BR2264" i="2"/>
  <c r="BR2276" i="2"/>
  <c r="BR2338" i="2"/>
  <c r="BR2348" i="2"/>
  <c r="BR2359" i="2"/>
  <c r="BR2371" i="2"/>
  <c r="BR2389" i="2"/>
  <c r="BR2399" i="2"/>
  <c r="BR2415" i="2"/>
  <c r="BR2424" i="2"/>
  <c r="BR2455" i="2"/>
  <c r="BR2465" i="2"/>
  <c r="BR2484" i="2"/>
  <c r="BR2522" i="2"/>
  <c r="BR2532" i="2"/>
  <c r="BR2541" i="2"/>
  <c r="BR2559" i="2"/>
  <c r="BR2576" i="2"/>
  <c r="BR2585" i="2"/>
  <c r="BR2594" i="2"/>
  <c r="BR2604" i="2"/>
  <c r="BR2622" i="2"/>
  <c r="BR2642" i="2"/>
  <c r="BR2651" i="2"/>
  <c r="BR2683" i="2"/>
  <c r="BR2705" i="2"/>
  <c r="BR2733" i="2"/>
  <c r="BR2751" i="2"/>
  <c r="BR2760" i="2"/>
  <c r="BR2781" i="2"/>
  <c r="BR2793" i="2"/>
  <c r="BR2803" i="2"/>
  <c r="BR2823" i="2"/>
  <c r="BR2832" i="2"/>
  <c r="BR2853" i="2"/>
  <c r="BR2864" i="2"/>
  <c r="BR2886" i="2"/>
  <c r="BR2907" i="2"/>
  <c r="BR2995" i="2"/>
  <c r="BR3079" i="2"/>
  <c r="BR3089" i="2"/>
  <c r="BR3099" i="2"/>
  <c r="BR3148" i="2"/>
  <c r="BR3156" i="2"/>
  <c r="BR3178" i="2"/>
  <c r="BR3188" i="2"/>
  <c r="BR3198" i="2"/>
  <c r="BR3207" i="2"/>
  <c r="BR3236" i="2"/>
  <c r="BR3254" i="2"/>
  <c r="H3295" i="2"/>
  <c r="L3296" i="2"/>
  <c r="BH3303" i="2"/>
  <c r="BR2029" i="2"/>
  <c r="BR2038" i="2"/>
  <c r="BR2048" i="2"/>
  <c r="BR2059" i="2"/>
  <c r="BR2068" i="2"/>
  <c r="BR2100" i="2"/>
  <c r="BR2110" i="2"/>
  <c r="BR2130" i="2"/>
  <c r="BR2158" i="2"/>
  <c r="BR2176" i="2"/>
  <c r="BR2193" i="2"/>
  <c r="BR2202" i="2"/>
  <c r="BR2211" i="2"/>
  <c r="BR2256" i="2"/>
  <c r="BR2265" i="2"/>
  <c r="BR2277" i="2"/>
  <c r="BR2349" i="2"/>
  <c r="BR2360" i="2"/>
  <c r="BR2372" i="2"/>
  <c r="BR2381" i="2"/>
  <c r="BR2390" i="2"/>
  <c r="BR2400" i="2"/>
  <c r="BR2416" i="2"/>
  <c r="BR2425" i="2"/>
  <c r="BR2456" i="2"/>
  <c r="BR2485" i="2"/>
  <c r="BR2494" i="2"/>
  <c r="BR2503" i="2"/>
  <c r="BR2511" i="2"/>
  <c r="BR2523" i="2"/>
  <c r="BR2533" i="2"/>
  <c r="BR2568" i="2"/>
  <c r="BR2586" i="2"/>
  <c r="BR2605" i="2"/>
  <c r="BR2632" i="2"/>
  <c r="BR2643" i="2"/>
  <c r="BR2652" i="2"/>
  <c r="BR2673" i="2"/>
  <c r="BR2684" i="2"/>
  <c r="BR2695" i="2"/>
  <c r="BR2706" i="2"/>
  <c r="BR2725" i="2"/>
  <c r="BR2734" i="2"/>
  <c r="BR2742" i="2"/>
  <c r="BR2761" i="2"/>
  <c r="BR2772" i="2"/>
  <c r="BR2782" i="2"/>
  <c r="BR2794" i="2"/>
  <c r="BR2804" i="2"/>
  <c r="BR2833" i="2"/>
  <c r="BR2854" i="2"/>
  <c r="BR2865" i="2"/>
  <c r="BR2887" i="2"/>
  <c r="BR2908" i="2"/>
  <c r="BR2935" i="2"/>
  <c r="CE2989" i="2"/>
  <c r="BR3071" i="2"/>
  <c r="BR3080" i="2"/>
  <c r="BR3090" i="2"/>
  <c r="BR3100" i="2"/>
  <c r="BR3121" i="2"/>
  <c r="BR3149" i="2"/>
  <c r="BR3157" i="2"/>
  <c r="BR3179" i="2"/>
  <c r="BR3189" i="2"/>
  <c r="BR3199" i="2"/>
  <c r="BR3255" i="2"/>
  <c r="L3278" i="2"/>
  <c r="G3281" i="2"/>
  <c r="BE3284" i="2"/>
  <c r="L3290" i="2"/>
  <c r="G3293" i="2"/>
  <c r="G3302" i="2"/>
  <c r="BG3265" i="2"/>
  <c r="BG3268" i="2"/>
  <c r="BH3272" i="2"/>
  <c r="BH3273" i="2"/>
  <c r="M3278" i="2"/>
  <c r="J3279" i="2"/>
  <c r="H3281" i="2"/>
  <c r="BH3284" i="2"/>
  <c r="BH3285" i="2"/>
  <c r="M3290" i="2"/>
  <c r="J3291" i="2"/>
  <c r="H3293" i="2"/>
  <c r="G3295" i="2"/>
  <c r="BH3298" i="2"/>
  <c r="M3302" i="2"/>
  <c r="J3281" i="2"/>
  <c r="J3293" i="2"/>
  <c r="BE3275" i="2"/>
  <c r="L3281" i="2"/>
  <c r="G3284" i="2"/>
  <c r="BE3287" i="2"/>
  <c r="L3293" i="2"/>
  <c r="J3295" i="2"/>
  <c r="BG3296" i="2"/>
  <c r="J3303" i="2"/>
  <c r="BH3266" i="2"/>
  <c r="BH3275" i="2"/>
  <c r="BH3276" i="2"/>
  <c r="M3281" i="2"/>
  <c r="J3282" i="2"/>
  <c r="H3284" i="2"/>
  <c r="M3293" i="2"/>
  <c r="G3272" i="2"/>
  <c r="M3282" i="2"/>
  <c r="J3284" i="2"/>
  <c r="M3295" i="2"/>
  <c r="J3265" i="2"/>
  <c r="H3272" i="2"/>
  <c r="G3275" i="2"/>
  <c r="BE3278" i="2"/>
  <c r="L3284" i="2"/>
  <c r="G3287" i="2"/>
  <c r="BE3290" i="2"/>
  <c r="G3296" i="2"/>
  <c r="BE3302" i="2"/>
  <c r="K3265" i="2"/>
  <c r="G3268" i="2"/>
  <c r="J3272" i="2"/>
  <c r="J3273" i="2"/>
  <c r="H3275" i="2"/>
  <c r="BH3278" i="2"/>
  <c r="BH3279" i="2"/>
  <c r="M3284" i="2"/>
  <c r="J3285" i="2"/>
  <c r="H3287" i="2"/>
  <c r="BH3290" i="2"/>
  <c r="BH3291" i="2"/>
  <c r="J3296" i="2"/>
  <c r="BG3302" i="2"/>
  <c r="L3272" i="2"/>
  <c r="M3273" i="2"/>
  <c r="M3285" i="2"/>
  <c r="H3266" i="2"/>
  <c r="H3269" i="2"/>
  <c r="L3275" i="2"/>
  <c r="G3278" i="2"/>
  <c r="BE3281" i="2"/>
  <c r="G3290" i="2"/>
  <c r="BE3293" i="2"/>
  <c r="M3296" i="2"/>
  <c r="L3266" i="2"/>
  <c r="M3275" i="2"/>
  <c r="J3276" i="2"/>
  <c r="H3278" i="2"/>
  <c r="BH3281" i="2"/>
  <c r="BH3282" i="2"/>
  <c r="M3287" i="2"/>
  <c r="J3288" i="2"/>
  <c r="H3290" i="2"/>
  <c r="BH3293" i="2"/>
  <c r="BG3295" i="2"/>
  <c r="L3299" i="2"/>
  <c r="BR209" i="2"/>
  <c r="BR228" i="2"/>
  <c r="BR257" i="2"/>
  <c r="BR210" i="2"/>
  <c r="BR219" i="2"/>
  <c r="BR229" i="2"/>
  <c r="BR258" i="2"/>
  <c r="BR211" i="2"/>
  <c r="BR220" i="2"/>
  <c r="BR239" i="2"/>
  <c r="BR259" i="2"/>
  <c r="BR212" i="2"/>
  <c r="BR221" i="2"/>
  <c r="BR240" i="2"/>
  <c r="BR260" i="2"/>
  <c r="BR222" i="2"/>
  <c r="BR231" i="2"/>
  <c r="BR241" i="2"/>
  <c r="BR250" i="2"/>
  <c r="BR223" i="2"/>
  <c r="BR232" i="2"/>
  <c r="BR251" i="2"/>
  <c r="BR233" i="2"/>
  <c r="BR252" i="2"/>
  <c r="BR234" i="2"/>
  <c r="BR243" i="2"/>
  <c r="BR253" i="2"/>
  <c r="BR215" i="2"/>
  <c r="BR235" i="2"/>
  <c r="BR244" i="2"/>
  <c r="BR263" i="2"/>
  <c r="BR216" i="2"/>
  <c r="BR236" i="2"/>
  <c r="BR245" i="2"/>
  <c r="BR264" i="2"/>
  <c r="BR217" i="2"/>
  <c r="BR226" i="2"/>
  <c r="BR246" i="2"/>
  <c r="BR255" i="2"/>
  <c r="BR265" i="2"/>
  <c r="BR218" i="2"/>
  <c r="BR227" i="2"/>
  <c r="BR247" i="2"/>
  <c r="BR256" i="2"/>
  <c r="BR266" i="2"/>
  <c r="BR204" i="2"/>
  <c r="BR184" i="2"/>
  <c r="BR194" i="2"/>
  <c r="BR164" i="2"/>
  <c r="BR155" i="2"/>
  <c r="BR159" i="2"/>
  <c r="BR188" i="2"/>
  <c r="BR198" i="2"/>
  <c r="BR149" i="2"/>
  <c r="BR160" i="2"/>
  <c r="BR189" i="2"/>
  <c r="BR140" i="2"/>
  <c r="BR150" i="2"/>
  <c r="BR161" i="2"/>
  <c r="BR170" i="2"/>
  <c r="BR179" i="2"/>
  <c r="BR132" i="2"/>
  <c r="BR141" i="2"/>
  <c r="BR151" i="2"/>
  <c r="BR171" i="2"/>
  <c r="BR180" i="2"/>
  <c r="BR200" i="2"/>
  <c r="BR133" i="2"/>
  <c r="BR142" i="2"/>
  <c r="BR152" i="2"/>
  <c r="BR181" i="2"/>
  <c r="BR191" i="2"/>
  <c r="BR201" i="2"/>
  <c r="BR134" i="2"/>
  <c r="BR143" i="2"/>
  <c r="BR153" i="2"/>
  <c r="BR182" i="2"/>
  <c r="BR192" i="2"/>
  <c r="BR202" i="2"/>
  <c r="BR135" i="2"/>
  <c r="BR144" i="2"/>
  <c r="BR154" i="2"/>
  <c r="BR173" i="2"/>
  <c r="BR183" i="2"/>
  <c r="BR193" i="2"/>
  <c r="BR203" i="2"/>
  <c r="BR156" i="2"/>
  <c r="BR165" i="2"/>
  <c r="BR185" i="2"/>
  <c r="BR195" i="2"/>
  <c r="BR205" i="2"/>
  <c r="BR137" i="2"/>
  <c r="BR146" i="2"/>
  <c r="BR166" i="2"/>
  <c r="BR175" i="2"/>
  <c r="BR186" i="2"/>
  <c r="BR206" i="2"/>
  <c r="BR147" i="2"/>
  <c r="BR167" i="2"/>
  <c r="BR176" i="2"/>
  <c r="BR158" i="2"/>
  <c r="BR168" i="2"/>
  <c r="BR177" i="2"/>
  <c r="BR197" i="2"/>
  <c r="BR118" i="2"/>
  <c r="BR127" i="2"/>
  <c r="BR128" i="2"/>
  <c r="BR129" i="2"/>
  <c r="BR122" i="2"/>
  <c r="BR123" i="2"/>
  <c r="BR115" i="2"/>
  <c r="BR124" i="2"/>
  <c r="BR116" i="2"/>
  <c r="BR125" i="2"/>
  <c r="BR117" i="2"/>
  <c r="BR126" i="2"/>
  <c r="BR73" i="2"/>
  <c r="BR83" i="2"/>
  <c r="BR94" i="2"/>
  <c r="BR104" i="2"/>
  <c r="BR74" i="2"/>
  <c r="BR84" i="2"/>
  <c r="BR95" i="2"/>
  <c r="BR105" i="2"/>
  <c r="BR96" i="2"/>
  <c r="BR106" i="2"/>
  <c r="BR97" i="2"/>
  <c r="BR107" i="2"/>
  <c r="BR86" i="2"/>
  <c r="BR98" i="2"/>
  <c r="BR108" i="2"/>
  <c r="BR87" i="2"/>
  <c r="BR99" i="2"/>
  <c r="BR77" i="2"/>
  <c r="BR88" i="2"/>
  <c r="BR78" i="2"/>
  <c r="BR89" i="2"/>
  <c r="BR110" i="2"/>
  <c r="BR79" i="2"/>
  <c r="BR90" i="2"/>
  <c r="BR101" i="2"/>
  <c r="BR111" i="2"/>
  <c r="BR80" i="2"/>
  <c r="BR91" i="2"/>
  <c r="BR102" i="2"/>
  <c r="BR81" i="2"/>
  <c r="BR92" i="2"/>
  <c r="BR72" i="2"/>
  <c r="BR82" i="2"/>
  <c r="BR93" i="2"/>
  <c r="BR19" i="2"/>
  <c r="BR38" i="2"/>
  <c r="BR49" i="2"/>
  <c r="BR68" i="2"/>
  <c r="BR20" i="2"/>
  <c r="BR39" i="2"/>
  <c r="BR58" i="2"/>
  <c r="BR10" i="2"/>
  <c r="BR29" i="2"/>
  <c r="BR40" i="2"/>
  <c r="BR59" i="2"/>
  <c r="BR11" i="2"/>
  <c r="BR30" i="2"/>
  <c r="BR41" i="2"/>
  <c r="BR60" i="2"/>
  <c r="BR12" i="2"/>
  <c r="BR22" i="2"/>
  <c r="BR31" i="2"/>
  <c r="BR42" i="2"/>
  <c r="BR61" i="2"/>
  <c r="BR13" i="2"/>
  <c r="BR23" i="2"/>
  <c r="BR32" i="2"/>
  <c r="BR43" i="2"/>
  <c r="BR62" i="2"/>
  <c r="BR14" i="2"/>
  <c r="BR24" i="2"/>
  <c r="BR44" i="2"/>
  <c r="BR63" i="2"/>
  <c r="BR15" i="2"/>
  <c r="BR25" i="2"/>
  <c r="BR53" i="2"/>
  <c r="BR5" i="2"/>
  <c r="BR34" i="2"/>
  <c r="BR54" i="2"/>
  <c r="BR6" i="2"/>
  <c r="BR35" i="2"/>
  <c r="BR46" i="2"/>
  <c r="BR55" i="2"/>
  <c r="BR65" i="2"/>
  <c r="BR7" i="2"/>
  <c r="BR17" i="2"/>
  <c r="BR36" i="2"/>
  <c r="BR47" i="2"/>
  <c r="BR56" i="2"/>
  <c r="BR66" i="2"/>
  <c r="BR8" i="2"/>
  <c r="BR18" i="2"/>
  <c r="BR37" i="2"/>
  <c r="BR48" i="2"/>
  <c r="BR57" i="2"/>
  <c r="BR67" i="2"/>
  <c r="BD207" i="2"/>
  <c r="BR1235" i="2"/>
  <c r="CF1235" i="2"/>
  <c r="BT1235" i="2"/>
  <c r="BT2923" i="2"/>
  <c r="BR2923" i="2"/>
  <c r="L3267" i="2"/>
  <c r="M3267" i="2"/>
  <c r="J3267" i="2"/>
  <c r="H3267" i="2"/>
  <c r="BF3267" i="2"/>
  <c r="BH3267" i="2"/>
  <c r="BR2941" i="2"/>
  <c r="BR2965" i="2"/>
  <c r="BR2989" i="2"/>
  <c r="BR3001" i="2"/>
  <c r="K3263" i="2"/>
  <c r="M3263" i="2"/>
  <c r="L3263" i="2"/>
  <c r="J3263" i="2"/>
  <c r="BE3263" i="2"/>
  <c r="BH3263" i="2"/>
  <c r="H3263" i="2"/>
  <c r="L3270" i="2"/>
  <c r="M3270" i="2"/>
  <c r="J3270" i="2"/>
  <c r="BH3270" i="2"/>
  <c r="BF3280" i="2"/>
  <c r="M3280" i="2"/>
  <c r="K3280" i="2"/>
  <c r="J3280" i="2"/>
  <c r="H3280" i="2"/>
  <c r="G3280" i="2"/>
  <c r="BH3280" i="2"/>
  <c r="BF3292" i="2"/>
  <c r="M3292" i="2"/>
  <c r="K3292" i="2"/>
  <c r="J3292" i="2"/>
  <c r="H3292" i="2"/>
  <c r="G3292" i="2"/>
  <c r="BH3292" i="2"/>
  <c r="BF3301" i="2"/>
  <c r="M3301" i="2"/>
  <c r="K3301" i="2"/>
  <c r="H3301" i="2"/>
  <c r="BH3301" i="2"/>
  <c r="BG3301" i="2"/>
  <c r="H3270" i="2"/>
  <c r="K3269" i="2"/>
  <c r="BH3269" i="2"/>
  <c r="BE3269" i="2"/>
  <c r="L3269" i="2"/>
  <c r="G3269" i="2"/>
  <c r="BF3277" i="2"/>
  <c r="M3277" i="2"/>
  <c r="K3277" i="2"/>
  <c r="J3277" i="2"/>
  <c r="H3277" i="2"/>
  <c r="G3277" i="2"/>
  <c r="BH3277" i="2"/>
  <c r="BF3289" i="2"/>
  <c r="M3289" i="2"/>
  <c r="K3289" i="2"/>
  <c r="J3289" i="2"/>
  <c r="H3289" i="2"/>
  <c r="G3289" i="2"/>
  <c r="BH3289" i="2"/>
  <c r="BF3298" i="2"/>
  <c r="M3298" i="2"/>
  <c r="K3298" i="2"/>
  <c r="J3298" i="2"/>
  <c r="G3298" i="2"/>
  <c r="BG3298" i="2"/>
  <c r="CF54" i="1"/>
  <c r="L3264" i="2"/>
  <c r="M3264" i="2"/>
  <c r="J3264" i="2"/>
  <c r="H3264" i="2"/>
  <c r="BH3264" i="2"/>
  <c r="BF3283" i="2"/>
  <c r="M3283" i="2"/>
  <c r="K3283" i="2"/>
  <c r="J3283" i="2"/>
  <c r="H3283" i="2"/>
  <c r="G3283" i="2"/>
  <c r="BH3283" i="2"/>
  <c r="M3294" i="2"/>
  <c r="BH3294" i="2"/>
  <c r="BF3294" i="2"/>
  <c r="H3294" i="2"/>
  <c r="BF3274" i="2"/>
  <c r="M3274" i="2"/>
  <c r="K3274" i="2"/>
  <c r="J3274" i="2"/>
  <c r="H3274" i="2"/>
  <c r="G3274" i="2"/>
  <c r="BH3274" i="2"/>
  <c r="BF3286" i="2"/>
  <c r="M3286" i="2"/>
  <c r="K3286" i="2"/>
  <c r="J3286" i="2"/>
  <c r="H3286" i="2"/>
  <c r="G3286" i="2"/>
  <c r="BH3286" i="2"/>
  <c r="J3266" i="2"/>
  <c r="BG3271" i="2"/>
  <c r="M3272" i="2"/>
  <c r="H3273" i="2"/>
  <c r="H3276" i="2"/>
  <c r="H3279" i="2"/>
  <c r="H3282" i="2"/>
  <c r="H3285" i="2"/>
  <c r="H3288" i="2"/>
  <c r="H3291" i="2"/>
  <c r="J3297" i="2"/>
  <c r="G3271" i="2"/>
  <c r="H3271" i="2"/>
  <c r="CH54" i="1"/>
  <c r="H3268" i="2"/>
  <c r="J3271" i="2"/>
  <c r="BE3272" i="2"/>
  <c r="BG3275" i="2"/>
  <c r="BG3278" i="2"/>
  <c r="BG3281" i="2"/>
  <c r="BG3284" i="2"/>
  <c r="BG3287" i="2"/>
  <c r="BG3290" i="2"/>
  <c r="BG3293" i="2"/>
  <c r="BH3296" i="2"/>
  <c r="BF3297" i="2"/>
  <c r="BH3300" i="2"/>
  <c r="H3302" i="2"/>
  <c r="J3268" i="2"/>
  <c r="K3271" i="2"/>
  <c r="J3302" i="2"/>
  <c r="BR54" i="1"/>
  <c r="BE3266" i="2"/>
  <c r="K3268" i="2"/>
  <c r="M3271" i="2"/>
  <c r="BF3273" i="2"/>
  <c r="BF3276" i="2"/>
  <c r="BF3279" i="2"/>
  <c r="BF3282" i="2"/>
  <c r="BF3285" i="2"/>
  <c r="BF3288" i="2"/>
  <c r="BF3291" i="2"/>
  <c r="H3296" i="2"/>
  <c r="L3302" i="2"/>
  <c r="CI1842" i="2"/>
  <c r="CI1844" i="2"/>
  <c r="BU2407" i="2"/>
  <c r="BT2407" i="2"/>
  <c r="BT2408" i="2"/>
  <c r="BU2408" i="2"/>
  <c r="BT2409" i="2"/>
  <c r="CI2408" i="2"/>
  <c r="BU2405" i="2"/>
  <c r="CI2404" i="2"/>
  <c r="CF2406" i="2"/>
  <c r="BT2406" i="2"/>
  <c r="CI2917" i="2"/>
  <c r="CI2918" i="2"/>
  <c r="CI2913" i="2"/>
  <c r="BU2920" i="2"/>
  <c r="BU2925" i="2"/>
  <c r="CF2917" i="2"/>
  <c r="CF2916" i="2"/>
  <c r="BU2916" i="2"/>
  <c r="BU2922" i="2"/>
  <c r="BT2924" i="2"/>
  <c r="CF2914" i="2"/>
  <c r="BT2913" i="2"/>
  <c r="BU2915" i="2"/>
  <c r="BT2914" i="2"/>
  <c r="BT2920" i="2"/>
  <c r="BU2917" i="2"/>
  <c r="BU2923" i="2"/>
  <c r="CF2913" i="2"/>
  <c r="CI2925" i="2"/>
  <c r="CI2912" i="2"/>
  <c r="BT2916" i="2"/>
  <c r="BU2924" i="2"/>
  <c r="CI2921" i="2"/>
  <c r="CI2920" i="2"/>
  <c r="CI2919" i="2"/>
  <c r="CF1245" i="2"/>
  <c r="CF1233" i="2"/>
  <c r="CF2407" i="2"/>
  <c r="BU2409" i="2"/>
  <c r="CI2409" i="2"/>
  <c r="CF2409" i="2"/>
  <c r="CF2408" i="2"/>
  <c r="CI2407" i="2"/>
  <c r="F151" i="3"/>
  <c r="E1133" i="3"/>
  <c r="BT1284" i="2"/>
  <c r="BT1276" i="2"/>
  <c r="BT1287" i="2"/>
  <c r="BT1283" i="2"/>
  <c r="BT1285" i="2"/>
  <c r="BT1275" i="2"/>
  <c r="BT1279" i="2"/>
  <c r="BT1282" i="2"/>
  <c r="BT1277" i="2"/>
  <c r="BT1274" i="2"/>
  <c r="BT1281" i="2"/>
  <c r="BT1280" i="2"/>
  <c r="BD1234" i="2"/>
  <c r="BD1232" i="2"/>
  <c r="BD1231" i="2"/>
  <c r="BD1245" i="2"/>
  <c r="BD1243" i="2"/>
  <c r="BD1240" i="2"/>
  <c r="BD1239" i="2"/>
  <c r="BD1237" i="2"/>
  <c r="CD54" i="1"/>
  <c r="BX54" i="1"/>
  <c r="BD1244" i="2"/>
  <c r="BD1241" i="2"/>
  <c r="BD1230" i="2"/>
  <c r="BD1236" i="2"/>
  <c r="BD1235" i="2"/>
  <c r="BE3264" i="2"/>
  <c r="BE3267" i="2"/>
  <c r="BE3270" i="2"/>
  <c r="BE3273" i="2"/>
  <c r="BE3276" i="2"/>
  <c r="BE3279" i="2"/>
  <c r="BE3282" i="2"/>
  <c r="BE3285" i="2"/>
  <c r="BE3288" i="2"/>
  <c r="BE3291" i="2"/>
  <c r="BE3294" i="2"/>
  <c r="BE3297" i="2"/>
  <c r="BE3300" i="2"/>
  <c r="BE3303" i="2"/>
  <c r="C3304" i="2"/>
  <c r="BF3303" i="2"/>
  <c r="G3264" i="2"/>
  <c r="BG3264" i="2"/>
  <c r="L3265" i="2"/>
  <c r="G3267" i="2"/>
  <c r="BG3267" i="2"/>
  <c r="L3268" i="2"/>
  <c r="G3270" i="2"/>
  <c r="BG3270" i="2"/>
  <c r="L3271" i="2"/>
  <c r="G3273" i="2"/>
  <c r="BG3273" i="2"/>
  <c r="L3274" i="2"/>
  <c r="G3276" i="2"/>
  <c r="BG3276" i="2"/>
  <c r="L3277" i="2"/>
  <c r="G3279" i="2"/>
  <c r="BG3279" i="2"/>
  <c r="L3280" i="2"/>
  <c r="G3282" i="2"/>
  <c r="BG3282" i="2"/>
  <c r="L3283" i="2"/>
  <c r="G3285" i="2"/>
  <c r="BG3285" i="2"/>
  <c r="L3286" i="2"/>
  <c r="G3288" i="2"/>
  <c r="BG3288" i="2"/>
  <c r="L3289" i="2"/>
  <c r="G3291" i="2"/>
  <c r="BG3291" i="2"/>
  <c r="L3292" i="2"/>
  <c r="G3294" i="2"/>
  <c r="BG3294" i="2"/>
  <c r="L3295" i="2"/>
  <c r="G3297" i="2"/>
  <c r="BG3297" i="2"/>
  <c r="L3298" i="2"/>
  <c r="G3300" i="2"/>
  <c r="BG3300" i="2"/>
  <c r="L3301" i="2"/>
  <c r="G3303" i="2"/>
  <c r="BG3303" i="2"/>
  <c r="BF3263" i="2"/>
  <c r="K3264" i="2"/>
  <c r="BF3266" i="2"/>
  <c r="K3267" i="2"/>
  <c r="BF3269" i="2"/>
  <c r="K3270" i="2"/>
  <c r="BF3272" i="2"/>
  <c r="K3273" i="2"/>
  <c r="BF3275" i="2"/>
  <c r="K3276" i="2"/>
  <c r="BF3278" i="2"/>
  <c r="K3279" i="2"/>
  <c r="BF3281" i="2"/>
  <c r="K3282" i="2"/>
  <c r="BF3284" i="2"/>
  <c r="K3285" i="2"/>
  <c r="BF3287" i="2"/>
  <c r="K3288" i="2"/>
  <c r="BF3290" i="2"/>
  <c r="K3291" i="2"/>
  <c r="BF3293" i="2"/>
  <c r="K3294" i="2"/>
  <c r="BF3296" i="2"/>
  <c r="K3297" i="2"/>
  <c r="BF3299" i="2"/>
  <c r="K3300" i="2"/>
  <c r="BF3302" i="2"/>
  <c r="K3303" i="2"/>
  <c r="G3263" i="2"/>
  <c r="BG3263" i="2"/>
  <c r="G3266" i="2"/>
  <c r="BG3266" i="2"/>
  <c r="BG3269" i="2"/>
  <c r="BG3272" i="2"/>
  <c r="L3294" i="2"/>
  <c r="L3297" i="2"/>
  <c r="L3300" i="2"/>
  <c r="L3303" i="2"/>
  <c r="BE3265" i="2"/>
  <c r="BE3268" i="2"/>
  <c r="BE3271" i="2"/>
  <c r="BE3274" i="2"/>
  <c r="BE3277" i="2"/>
  <c r="BE3280" i="2"/>
  <c r="BE3283" i="2"/>
  <c r="BE3286" i="2"/>
  <c r="BE3289" i="2"/>
  <c r="BE3292" i="2"/>
  <c r="BE3295" i="2"/>
  <c r="BE3298" i="2"/>
  <c r="BE3301" i="2"/>
  <c r="AX1" i="3"/>
  <c r="I14" i="1"/>
  <c r="BH25" i="1" l="1"/>
  <c r="AH16" i="1"/>
  <c r="Z20" i="1"/>
  <c r="X5" i="1"/>
  <c r="T40" i="1"/>
  <c r="T49" i="1"/>
  <c r="X36" i="1"/>
  <c r="T43" i="1"/>
  <c r="T50" i="1"/>
  <c r="AF52" i="1"/>
  <c r="W1336" i="2"/>
  <c r="BD1336" i="2" s="1"/>
  <c r="BB2900" i="2"/>
  <c r="BX638" i="2"/>
  <c r="BX683" i="2"/>
  <c r="W515" i="2"/>
  <c r="BD515" i="2" s="1"/>
  <c r="BX674" i="2"/>
  <c r="BD1229" i="2"/>
  <c r="BB2191" i="2"/>
  <c r="BX697" i="2"/>
  <c r="W679" i="2"/>
  <c r="BX679" i="2" s="1"/>
  <c r="BX723" i="2"/>
  <c r="BX645" i="2"/>
  <c r="BD2828" i="2"/>
  <c r="W2828" i="2"/>
  <c r="C2828" i="2" s="1"/>
  <c r="CD2828" i="2" s="1"/>
  <c r="BA669" i="2"/>
  <c r="BX669" i="2"/>
  <c r="BB702" i="2"/>
  <c r="W666" i="2"/>
  <c r="BD666" i="2" s="1"/>
  <c r="BB708" i="2"/>
  <c r="BA731" i="2"/>
  <c r="BX731" i="2"/>
  <c r="E670" i="2"/>
  <c r="E669" i="2"/>
  <c r="E668" i="2"/>
  <c r="BA641" i="2"/>
  <c r="W641" i="2"/>
  <c r="BX641" i="2" s="1"/>
  <c r="F664" i="2"/>
  <c r="BA698" i="2"/>
  <c r="BX698" i="2"/>
  <c r="BD2660" i="2"/>
  <c r="W2660" i="2"/>
  <c r="E2660" i="2" s="1"/>
  <c r="BX726" i="2"/>
  <c r="BA720" i="2"/>
  <c r="BX720" i="2"/>
  <c r="BA660" i="2"/>
  <c r="W660" i="2"/>
  <c r="BX660" i="2" s="1"/>
  <c r="BA647" i="2"/>
  <c r="BX647" i="2"/>
  <c r="W682" i="2"/>
  <c r="BX682" i="2" s="1"/>
  <c r="W701" i="2"/>
  <c r="BA701" i="2" s="1"/>
  <c r="BX688" i="2"/>
  <c r="BD723" i="2"/>
  <c r="BA639" i="2"/>
  <c r="BX639" i="2"/>
  <c r="W734" i="2"/>
  <c r="BD734" i="2" s="1"/>
  <c r="F669" i="2"/>
  <c r="BA728" i="2"/>
  <c r="BX728" i="2"/>
  <c r="BA668" i="2"/>
  <c r="BX668" i="2"/>
  <c r="W655" i="2"/>
  <c r="BX655" i="2" s="1"/>
  <c r="BX642" i="2"/>
  <c r="BA673" i="2"/>
  <c r="BX673" i="2"/>
  <c r="BA707" i="2"/>
  <c r="BX707" i="2"/>
  <c r="BA658" i="2"/>
  <c r="BX658" i="2"/>
  <c r="E658" i="2"/>
  <c r="BA699" i="2"/>
  <c r="W699" i="2"/>
  <c r="BX699" i="2" s="1"/>
  <c r="W2650" i="2"/>
  <c r="D2650" i="2" s="1"/>
  <c r="BX705" i="2"/>
  <c r="W715" i="2"/>
  <c r="BX715" i="2" s="1"/>
  <c r="BA702" i="2"/>
  <c r="BX702" i="2"/>
  <c r="W733" i="2"/>
  <c r="BX733" i="2" s="1"/>
  <c r="BD673" i="2"/>
  <c r="BA636" i="2"/>
  <c r="W636" i="2"/>
  <c r="BX636" i="2" s="1"/>
  <c r="BA730" i="2"/>
  <c r="W730" i="2"/>
  <c r="BX730" i="2" s="1"/>
  <c r="E647" i="2"/>
  <c r="E727" i="2"/>
  <c r="W677" i="2"/>
  <c r="BX677" i="2" s="1"/>
  <c r="BA724" i="2"/>
  <c r="BX724" i="2"/>
  <c r="BA664" i="2"/>
  <c r="BX664" i="2"/>
  <c r="BD2658" i="2"/>
  <c r="W2658" i="2"/>
  <c r="D2658" i="2" s="1"/>
  <c r="BA704" i="2"/>
  <c r="BX704" i="2"/>
  <c r="W644" i="2"/>
  <c r="BX644" i="2" s="1"/>
  <c r="F727" i="2"/>
  <c r="F714" i="2"/>
  <c r="BX649" i="2"/>
  <c r="BA696" i="2"/>
  <c r="W696" i="2"/>
  <c r="BX696" i="2" s="1"/>
  <c r="BB731" i="2"/>
  <c r="F647" i="2"/>
  <c r="E710" i="2"/>
  <c r="BA675" i="2"/>
  <c r="W675" i="2"/>
  <c r="BX675" i="2" s="1"/>
  <c r="BA710" i="2"/>
  <c r="BX710" i="2"/>
  <c r="BD2637" i="2"/>
  <c r="W2637" i="2"/>
  <c r="D2637" i="2" s="1"/>
  <c r="W681" i="2"/>
  <c r="BX681" i="2" s="1"/>
  <c r="BD2738" i="2"/>
  <c r="W2738" i="2"/>
  <c r="BA2738" i="2" s="1"/>
  <c r="W691" i="2"/>
  <c r="BW691" i="2" s="1"/>
  <c r="BB714" i="2"/>
  <c r="BA678" i="2"/>
  <c r="BX678" i="2"/>
  <c r="W709" i="2"/>
  <c r="BB709" i="2" s="1"/>
  <c r="BB647" i="2"/>
  <c r="W694" i="2"/>
  <c r="BA694" i="2" s="1"/>
  <c r="F658" i="2"/>
  <c r="BA725" i="2"/>
  <c r="W725" i="2"/>
  <c r="BB725" i="2" s="1"/>
  <c r="BB689" i="2"/>
  <c r="W653" i="2"/>
  <c r="BX653" i="2" s="1"/>
  <c r="BX640" i="2"/>
  <c r="W735" i="2"/>
  <c r="BA735" i="2" s="1"/>
  <c r="BB651" i="2"/>
  <c r="BA717" i="2"/>
  <c r="BX717" i="2"/>
  <c r="BA680" i="2"/>
  <c r="W680" i="2"/>
  <c r="BX680" i="2" s="1"/>
  <c r="BB673" i="2"/>
  <c r="BX732" i="2"/>
  <c r="W672" i="2"/>
  <c r="BX672" i="2" s="1"/>
  <c r="BB707" i="2"/>
  <c r="W659" i="2"/>
  <c r="BX659" i="2" s="1"/>
  <c r="BB658" i="2"/>
  <c r="E664" i="2"/>
  <c r="BA713" i="2"/>
  <c r="W713" i="2"/>
  <c r="BB713" i="2" s="1"/>
  <c r="BA700" i="2"/>
  <c r="W700" i="2"/>
  <c r="BX700" i="2" s="1"/>
  <c r="BA651" i="2"/>
  <c r="BX651" i="2"/>
  <c r="BX650" i="2"/>
  <c r="W2814" i="2"/>
  <c r="E2814" i="2" s="1"/>
  <c r="W2811" i="2"/>
  <c r="E2811" i="2" s="1"/>
  <c r="BA657" i="2"/>
  <c r="BX657" i="2"/>
  <c r="BB703" i="2"/>
  <c r="BA667" i="2"/>
  <c r="BX667" i="2"/>
  <c r="BX654" i="2"/>
  <c r="W685" i="2"/>
  <c r="BA685" i="2" s="1"/>
  <c r="W719" i="2"/>
  <c r="BX719" i="2" s="1"/>
  <c r="BA670" i="2"/>
  <c r="BX670" i="2"/>
  <c r="W662" i="2"/>
  <c r="BA662" i="2" s="1"/>
  <c r="BB665" i="2"/>
  <c r="BA736" i="2"/>
  <c r="W736" i="2"/>
  <c r="BX736" i="2" s="1"/>
  <c r="BA711" i="2"/>
  <c r="W711" i="2"/>
  <c r="BX711" i="2" s="1"/>
  <c r="F710" i="2"/>
  <c r="BX686" i="2"/>
  <c r="BA727" i="2"/>
  <c r="BX727" i="2"/>
  <c r="BA714" i="2"/>
  <c r="BX714" i="2"/>
  <c r="W534" i="2"/>
  <c r="BD534" i="2" s="1"/>
  <c r="W648" i="2"/>
  <c r="BA648" i="2" s="1"/>
  <c r="W635" i="2"/>
  <c r="BX635" i="2" s="1"/>
  <c r="BA689" i="2"/>
  <c r="BX689" i="2"/>
  <c r="W676" i="2"/>
  <c r="BA676" i="2" s="1"/>
  <c r="BA722" i="2"/>
  <c r="W722" i="2"/>
  <c r="BX722" i="2" s="1"/>
  <c r="BB710" i="2"/>
  <c r="F717" i="2"/>
  <c r="W716" i="2"/>
  <c r="BA716" i="2" s="1"/>
  <c r="BA656" i="2"/>
  <c r="BX656" i="2"/>
  <c r="BA643" i="2"/>
  <c r="BX643" i="2"/>
  <c r="BA661" i="2"/>
  <c r="W661" i="2"/>
  <c r="BB661" i="2" s="1"/>
  <c r="BA708" i="2"/>
  <c r="BX708" i="2"/>
  <c r="W695" i="2"/>
  <c r="BX695" i="2" s="1"/>
  <c r="BA706" i="2"/>
  <c r="W706" i="2"/>
  <c r="BX706" i="2" s="1"/>
  <c r="F670" i="2"/>
  <c r="BA663" i="2"/>
  <c r="BX663" i="2"/>
  <c r="E717" i="2"/>
  <c r="BB652" i="2"/>
  <c r="BD2734" i="2"/>
  <c r="W2734" i="2"/>
  <c r="D2734" i="2" s="1"/>
  <c r="BX687" i="2"/>
  <c r="W2822" i="2"/>
  <c r="BD2822" i="2" s="1"/>
  <c r="W693" i="2"/>
  <c r="BX693" i="2" s="1"/>
  <c r="F668" i="2"/>
  <c r="BA703" i="2"/>
  <c r="BX703" i="2"/>
  <c r="W690" i="2"/>
  <c r="BX690" i="2" s="1"/>
  <c r="BX721" i="2"/>
  <c r="BD708" i="2"/>
  <c r="E714" i="2"/>
  <c r="BA665" i="2"/>
  <c r="BX665" i="2"/>
  <c r="BA712" i="2"/>
  <c r="BX712" i="2"/>
  <c r="BA652" i="2"/>
  <c r="BX652" i="2"/>
  <c r="BB663" i="2"/>
  <c r="BA729" i="2"/>
  <c r="W729" i="2"/>
  <c r="BX729" i="2" s="1"/>
  <c r="BB728" i="2"/>
  <c r="BX692" i="2"/>
  <c r="BB668" i="2"/>
  <c r="BD703" i="2"/>
  <c r="BX637" i="2"/>
  <c r="W684" i="2"/>
  <c r="BA684" i="2" s="1"/>
  <c r="W671" i="2"/>
  <c r="BX671" i="2" s="1"/>
  <c r="BX718" i="2"/>
  <c r="BX646" i="2"/>
  <c r="W1327" i="2"/>
  <c r="BD1327" i="2" s="1"/>
  <c r="W2850" i="2"/>
  <c r="BA2850" i="2" s="1"/>
  <c r="BA2883" i="2"/>
  <c r="W2815" i="2"/>
  <c r="E2815" i="2" s="1"/>
  <c r="W2698" i="2"/>
  <c r="BD2698" i="2" s="1"/>
  <c r="BD2669" i="2"/>
  <c r="W2669" i="2"/>
  <c r="E2669" i="2" s="1"/>
  <c r="BD2691" i="2"/>
  <c r="W2691" i="2"/>
  <c r="BD2733" i="2"/>
  <c r="W2733" i="2"/>
  <c r="BA2733" i="2" s="1"/>
  <c r="BD2686" i="2"/>
  <c r="W2686" i="2"/>
  <c r="C2686" i="2" s="1"/>
  <c r="BD2876" i="2"/>
  <c r="W2876" i="2"/>
  <c r="BA2876" i="2" s="1"/>
  <c r="BD3122" i="2"/>
  <c r="W3122" i="2"/>
  <c r="F3122" i="2" s="1"/>
  <c r="BD2854" i="2"/>
  <c r="W2854" i="2"/>
  <c r="BB2854" i="2" s="1"/>
  <c r="W494" i="2"/>
  <c r="BD494" i="2" s="1"/>
  <c r="W1363" i="2"/>
  <c r="BD1363" i="2" s="1"/>
  <c r="BD2736" i="2"/>
  <c r="W2736" i="2"/>
  <c r="BB2736" i="2" s="1"/>
  <c r="BD2806" i="2"/>
  <c r="W2806" i="2"/>
  <c r="E2806" i="2" s="1"/>
  <c r="W1334" i="2"/>
  <c r="BC1334" i="2" s="1"/>
  <c r="W1320" i="2"/>
  <c r="BA1320" i="2" s="1"/>
  <c r="W1293" i="2"/>
  <c r="BC1293" i="2" s="1"/>
  <c r="W1316" i="2"/>
  <c r="BA1316" i="2" s="1"/>
  <c r="W2798" i="2"/>
  <c r="BB2798" i="2" s="1"/>
  <c r="W2794" i="2"/>
  <c r="BA2794" i="2" s="1"/>
  <c r="W125" i="2"/>
  <c r="BD125" i="2" s="1"/>
  <c r="W1300" i="2"/>
  <c r="BD1300" i="2" s="1"/>
  <c r="W1369" i="2"/>
  <c r="C1369" i="2" s="1"/>
  <c r="BG1369" i="2" s="1"/>
  <c r="W1362" i="2"/>
  <c r="BD1362" i="2" s="1"/>
  <c r="W1314" i="2"/>
  <c r="BA1314" i="2" s="1"/>
  <c r="W1371" i="2"/>
  <c r="D1371" i="2" s="1"/>
  <c r="W1323" i="2"/>
  <c r="F1323" i="2" s="1"/>
  <c r="W1352" i="2"/>
  <c r="E1352" i="2" s="1"/>
  <c r="W1312" i="2"/>
  <c r="W1370" i="2"/>
  <c r="W1345" i="2"/>
  <c r="D2881" i="2"/>
  <c r="W1322" i="2"/>
  <c r="D1322" i="2" s="1"/>
  <c r="W1359" i="2"/>
  <c r="E1359" i="2" s="1"/>
  <c r="W1348" i="2"/>
  <c r="BC1348" i="2" s="1"/>
  <c r="W1333" i="2"/>
  <c r="D1333" i="2" s="1"/>
  <c r="W1347" i="2"/>
  <c r="C1347" i="2" s="1"/>
  <c r="CD1347" i="2" s="1"/>
  <c r="BD541" i="2"/>
  <c r="W482" i="2"/>
  <c r="BD482" i="2" s="1"/>
  <c r="W1328" i="2"/>
  <c r="F1328" i="2" s="1"/>
  <c r="W492" i="2"/>
  <c r="BD492" i="2" s="1"/>
  <c r="W1335" i="2"/>
  <c r="W1298" i="2"/>
  <c r="BA1298" i="2" s="1"/>
  <c r="BD2628" i="2"/>
  <c r="W2628" i="2"/>
  <c r="W1342" i="2"/>
  <c r="C1342" i="2" s="1"/>
  <c r="W1294" i="2"/>
  <c r="E1294" i="2" s="1"/>
  <c r="W1317" i="2"/>
  <c r="BB1317" i="2" s="1"/>
  <c r="W1361" i="2"/>
  <c r="BB1361" i="2" s="1"/>
  <c r="BD1361" i="2"/>
  <c r="W1313" i="2"/>
  <c r="C1313" i="2" s="1"/>
  <c r="CD1313" i="2" s="1"/>
  <c r="BD1313" i="2"/>
  <c r="W1367" i="2"/>
  <c r="BD1367" i="2"/>
  <c r="W2802" i="2"/>
  <c r="E2802" i="2" s="1"/>
  <c r="W1353" i="2"/>
  <c r="D1353" i="2" s="1"/>
  <c r="BD1353" i="2"/>
  <c r="W1339" i="2"/>
  <c r="BB1339" i="2" s="1"/>
  <c r="W1350" i="2"/>
  <c r="BC1350" i="2" s="1"/>
  <c r="W1302" i="2"/>
  <c r="C1302" i="2" s="1"/>
  <c r="CD1302" i="2" s="1"/>
  <c r="W1299" i="2"/>
  <c r="C1299" i="2" s="1"/>
  <c r="CD1299" i="2" s="1"/>
  <c r="BD1299" i="2"/>
  <c r="W1356" i="2"/>
  <c r="E1356" i="2" s="1"/>
  <c r="BD1356" i="2"/>
  <c r="W2768" i="2"/>
  <c r="BA2768" i="2" s="1"/>
  <c r="BD2799" i="2"/>
  <c r="W2799" i="2"/>
  <c r="D2799" i="2" s="1"/>
  <c r="W1372" i="2"/>
  <c r="C1372" i="2" s="1"/>
  <c r="CD1372" i="2" s="1"/>
  <c r="BD1372" i="2"/>
  <c r="W1346" i="2"/>
  <c r="BD1346" i="2"/>
  <c r="W1310" i="2"/>
  <c r="D1310" i="2" s="1"/>
  <c r="BD1310" i="2"/>
  <c r="W1308" i="2"/>
  <c r="E1308" i="2" s="1"/>
  <c r="BD2801" i="2"/>
  <c r="W2801" i="2"/>
  <c r="E2801" i="2" s="1"/>
  <c r="W2858" i="2"/>
  <c r="C2858" i="2" s="1"/>
  <c r="CD2858" i="2" s="1"/>
  <c r="W2729" i="2"/>
  <c r="BD2729" i="2" s="1"/>
  <c r="W1330" i="2"/>
  <c r="D1330" i="2" s="1"/>
  <c r="W1305" i="2"/>
  <c r="D1305" i="2" s="1"/>
  <c r="BD1305" i="2"/>
  <c r="AF25" i="1"/>
  <c r="W1349" i="2"/>
  <c r="E1349" i="2" s="1"/>
  <c r="BD1349" i="2"/>
  <c r="W1301" i="2"/>
  <c r="C1301" i="2" s="1"/>
  <c r="CD1301" i="2" s="1"/>
  <c r="BD1301" i="2"/>
  <c r="W2829" i="2"/>
  <c r="D2829" i="2" s="1"/>
  <c r="W2774" i="2"/>
  <c r="BA2774" i="2" s="1"/>
  <c r="W1341" i="2"/>
  <c r="F1341" i="2" s="1"/>
  <c r="W1340" i="2"/>
  <c r="BD1340" i="2"/>
  <c r="W1304" i="2"/>
  <c r="BC1304" i="2" s="1"/>
  <c r="BD1304" i="2"/>
  <c r="W1338" i="2"/>
  <c r="BD1338" i="2"/>
  <c r="X25" i="1"/>
  <c r="W1290" i="2"/>
  <c r="BB1290" i="2" s="1"/>
  <c r="BD1290" i="2"/>
  <c r="W1324" i="2"/>
  <c r="E1324" i="2" s="1"/>
  <c r="BD1324" i="2"/>
  <c r="W1344" i="2"/>
  <c r="BD1344" i="2"/>
  <c r="W1355" i="2"/>
  <c r="E1355" i="2" s="1"/>
  <c r="BD1355" i="2"/>
  <c r="W2770" i="2"/>
  <c r="W2776" i="2"/>
  <c r="W1307" i="2"/>
  <c r="BB1307" i="2" s="1"/>
  <c r="BD1307" i="2"/>
  <c r="W2805" i="2"/>
  <c r="BA2805" i="2" s="1"/>
  <c r="BD2771" i="2"/>
  <c r="W2771" i="2"/>
  <c r="E2771" i="2" s="1"/>
  <c r="W547" i="2"/>
  <c r="BD547" i="2" s="1"/>
  <c r="W427" i="2"/>
  <c r="BD427" i="2" s="1"/>
  <c r="W1366" i="2"/>
  <c r="BD1366" i="2"/>
  <c r="W1318" i="2"/>
  <c r="F1318" i="2" s="1"/>
  <c r="BD1318" i="2"/>
  <c r="W1337" i="2"/>
  <c r="BD1337" i="2"/>
  <c r="W1360" i="2"/>
  <c r="BC1360" i="2" s="1"/>
  <c r="W1296" i="2"/>
  <c r="C1296" i="2" s="1"/>
  <c r="CD1296" i="2" s="1"/>
  <c r="BD1296" i="2"/>
  <c r="W509" i="2"/>
  <c r="BD509" i="2" s="1"/>
  <c r="W2779" i="2"/>
  <c r="D2779" i="2" s="1"/>
  <c r="W2785" i="2"/>
  <c r="D2785" i="2" s="1"/>
  <c r="W1315" i="2"/>
  <c r="BD1315" i="2"/>
  <c r="W1326" i="2"/>
  <c r="BA1326" i="2" s="1"/>
  <c r="W1357" i="2"/>
  <c r="C1357" i="2" s="1"/>
  <c r="BD1357" i="2"/>
  <c r="W1332" i="2"/>
  <c r="E1332" i="2" s="1"/>
  <c r="BD1332" i="2"/>
  <c r="W1343" i="2"/>
  <c r="E1343" i="2" s="1"/>
  <c r="BD1343" i="2"/>
  <c r="W2732" i="2"/>
  <c r="BD2732" i="2" s="1"/>
  <c r="W2754" i="2"/>
  <c r="BB2754" i="2" s="1"/>
  <c r="W2812" i="2"/>
  <c r="BA2812" i="2" s="1"/>
  <c r="W1329" i="2"/>
  <c r="BD1329" i="2"/>
  <c r="W1364" i="2"/>
  <c r="D1364" i="2" s="1"/>
  <c r="BD1364" i="2"/>
  <c r="W1292" i="2"/>
  <c r="BD1292" i="2"/>
  <c r="W1309" i="2"/>
  <c r="E1309" i="2" s="1"/>
  <c r="BD1309" i="2"/>
  <c r="W2731" i="2"/>
  <c r="BA2731" i="2" s="1"/>
  <c r="W2787" i="2"/>
  <c r="E2787" i="2" s="1"/>
  <c r="W2844" i="2"/>
  <c r="D2844" i="2" s="1"/>
  <c r="BD2807" i="2"/>
  <c r="W2807" i="2"/>
  <c r="BA2807" i="2" s="1"/>
  <c r="W1354" i="2"/>
  <c r="BA1354" i="2" s="1"/>
  <c r="BD1354" i="2"/>
  <c r="W1306" i="2"/>
  <c r="BD1306" i="2"/>
  <c r="W1325" i="2"/>
  <c r="F1325" i="2" s="1"/>
  <c r="BD1325" i="2"/>
  <c r="W1368" i="2"/>
  <c r="BC1368" i="2" s="1"/>
  <c r="BD1368" i="2"/>
  <c r="W1295" i="2"/>
  <c r="C1295" i="2" s="1"/>
  <c r="CD1295" i="2" s="1"/>
  <c r="BD1295" i="2"/>
  <c r="W2757" i="2"/>
  <c r="BA2757" i="2" s="1"/>
  <c r="BD2790" i="2"/>
  <c r="W2790" i="2"/>
  <c r="E2790" i="2" s="1"/>
  <c r="W2726" i="2"/>
  <c r="BA2726" i="2" s="1"/>
  <c r="W1365" i="2"/>
  <c r="BD1365" i="2"/>
  <c r="W1351" i="2"/>
  <c r="BC1351" i="2" s="1"/>
  <c r="BD1351" i="2"/>
  <c r="W1303" i="2"/>
  <c r="F1303" i="2" s="1"/>
  <c r="BD1303" i="2"/>
  <c r="BH47" i="1"/>
  <c r="W1311" i="2"/>
  <c r="E1311" i="2" s="1"/>
  <c r="BD1311" i="2"/>
  <c r="W1331" i="2"/>
  <c r="C1331" i="2" s="1"/>
  <c r="CD1331" i="2" s="1"/>
  <c r="BD1331" i="2"/>
  <c r="W2873" i="2"/>
  <c r="E2873" i="2" s="1"/>
  <c r="BD2761" i="2"/>
  <c r="W2761" i="2"/>
  <c r="E2761" i="2" s="1"/>
  <c r="W1358" i="2"/>
  <c r="BA1358" i="2" s="1"/>
  <c r="BD1358" i="2"/>
  <c r="W1297" i="2"/>
  <c r="BB1297" i="2" s="1"/>
  <c r="BD1297" i="2"/>
  <c r="E1537" i="2"/>
  <c r="BD558" i="2"/>
  <c r="W495" i="2"/>
  <c r="BD495" i="2" s="1"/>
  <c r="BD2634" i="2"/>
  <c r="W2634" i="2"/>
  <c r="E2634" i="2" s="1"/>
  <c r="W2725" i="2"/>
  <c r="E2725" i="2" s="1"/>
  <c r="W2823" i="2"/>
  <c r="E2823" i="2" s="1"/>
  <c r="BB68" i="2"/>
  <c r="BD2710" i="2"/>
  <c r="W2710" i="2"/>
  <c r="BA2710" i="2" s="1"/>
  <c r="BD2627" i="2"/>
  <c r="W2627" i="2"/>
  <c r="E2627" i="2" s="1"/>
  <c r="W2635" i="2"/>
  <c r="E2635" i="2" s="1"/>
  <c r="BD2719" i="2"/>
  <c r="W2719" i="2"/>
  <c r="W2808" i="2"/>
  <c r="BB2808" i="2" s="1"/>
  <c r="W2740" i="2"/>
  <c r="D2740" i="2" s="1"/>
  <c r="W2859" i="2"/>
  <c r="D2859" i="2" s="1"/>
  <c r="W485" i="2"/>
  <c r="BD485" i="2" s="1"/>
  <c r="BA650" i="2"/>
  <c r="W117" i="2"/>
  <c r="BD117" i="2" s="1"/>
  <c r="BD650" i="2"/>
  <c r="BB650" i="2"/>
  <c r="W497" i="2"/>
  <c r="BD497" i="2" s="1"/>
  <c r="BD753" i="2"/>
  <c r="BA2905" i="2"/>
  <c r="BD2902" i="2"/>
  <c r="BA2907" i="2"/>
  <c r="E1501" i="2"/>
  <c r="BA2897" i="2"/>
  <c r="BB2886" i="2"/>
  <c r="E2213" i="2"/>
  <c r="BD2882" i="2"/>
  <c r="BA2200" i="2"/>
  <c r="BA2898" i="2"/>
  <c r="E2885" i="2"/>
  <c r="BD2150" i="2"/>
  <c r="C2884" i="2"/>
  <c r="E2891" i="2"/>
  <c r="C2909" i="2"/>
  <c r="BD2894" i="2"/>
  <c r="BB2893" i="2"/>
  <c r="BB2896" i="2"/>
  <c r="E2904" i="2"/>
  <c r="E760" i="2"/>
  <c r="D817" i="2"/>
  <c r="C2197" i="2"/>
  <c r="F774" i="2"/>
  <c r="BA2134" i="2"/>
  <c r="E761" i="2"/>
  <c r="D2130" i="2"/>
  <c r="D2214" i="2"/>
  <c r="BD2159" i="2"/>
  <c r="BB2158" i="2"/>
  <c r="BA645" i="2"/>
  <c r="CF1270" i="2"/>
  <c r="E1542" i="2"/>
  <c r="CF1271" i="2"/>
  <c r="CF1251" i="2"/>
  <c r="E2157" i="2"/>
  <c r="BD798" i="2"/>
  <c r="BA686" i="2"/>
  <c r="CF1263" i="2"/>
  <c r="CF1257" i="2"/>
  <c r="CF1260" i="2"/>
  <c r="F1849" i="2"/>
  <c r="E1494" i="2"/>
  <c r="CF1258" i="2"/>
  <c r="CF1268" i="2"/>
  <c r="W126" i="2"/>
  <c r="BD126" i="2" s="1"/>
  <c r="W115" i="2"/>
  <c r="BD115" i="2" s="1"/>
  <c r="W121" i="2"/>
  <c r="E1512" i="2"/>
  <c r="W2845" i="2"/>
  <c r="BB2845" i="2" s="1"/>
  <c r="BA726" i="2"/>
  <c r="BA654" i="2"/>
  <c r="CF1250" i="2"/>
  <c r="CF1259" i="2"/>
  <c r="CF1254" i="2"/>
  <c r="CF1253" i="2"/>
  <c r="CF1249" i="2"/>
  <c r="CF1255" i="2"/>
  <c r="CF1265" i="2"/>
  <c r="CF1262" i="2"/>
  <c r="CF1261" i="2"/>
  <c r="CF1266" i="2"/>
  <c r="CF1267" i="2"/>
  <c r="CF1252" i="2"/>
  <c r="CF1248" i="2"/>
  <c r="CF1264" i="2"/>
  <c r="CF1256" i="2"/>
  <c r="CF1269" i="2"/>
  <c r="BB640" i="2"/>
  <c r="BD638" i="2"/>
  <c r="W124" i="2"/>
  <c r="BD124" i="2" s="1"/>
  <c r="W119" i="2"/>
  <c r="E1536" i="2"/>
  <c r="BB637" i="2"/>
  <c r="BA646" i="2"/>
  <c r="BB712" i="2"/>
  <c r="BB723" i="2"/>
  <c r="BA638" i="2"/>
  <c r="BB692" i="2"/>
  <c r="BA697" i="2"/>
  <c r="BB646" i="2"/>
  <c r="BA723" i="2"/>
  <c r="BA687" i="2"/>
  <c r="BD686" i="2"/>
  <c r="BD645" i="2"/>
  <c r="BB656" i="2"/>
  <c r="BB721" i="2"/>
  <c r="BB649" i="2"/>
  <c r="BA732" i="2"/>
  <c r="BA683" i="2"/>
  <c r="W127" i="2"/>
  <c r="BD127" i="2" s="1"/>
  <c r="BB642" i="2"/>
  <c r="BD683" i="2"/>
  <c r="BA718" i="2"/>
  <c r="BD712" i="2"/>
  <c r="BB688" i="2"/>
  <c r="BA640" i="2"/>
  <c r="BB645" i="2"/>
  <c r="BA692" i="2"/>
  <c r="BB705" i="2"/>
  <c r="BB724" i="2"/>
  <c r="BD640" i="2"/>
  <c r="BB638" i="2"/>
  <c r="BB704" i="2"/>
  <c r="BA637" i="2"/>
  <c r="BB686" i="2"/>
  <c r="BD656" i="2"/>
  <c r="BA642" i="2"/>
  <c r="BB687" i="2"/>
  <c r="W499" i="2"/>
  <c r="D499" i="2" s="1"/>
  <c r="BB726" i="2"/>
  <c r="BB654" i="2"/>
  <c r="BB732" i="2"/>
  <c r="BB683" i="2"/>
  <c r="BA688" i="2"/>
  <c r="BD705" i="2"/>
  <c r="BB657" i="2"/>
  <c r="BB718" i="2"/>
  <c r="BD726" i="2"/>
  <c r="BA705" i="2"/>
  <c r="BA721" i="2"/>
  <c r="BA649" i="2"/>
  <c r="F1521" i="2"/>
  <c r="BA1544" i="2"/>
  <c r="BC1543" i="2"/>
  <c r="F1531" i="2"/>
  <c r="BB1507" i="2"/>
  <c r="BA1530" i="2"/>
  <c r="BD1506" i="2"/>
  <c r="BC1482" i="2"/>
  <c r="F1470" i="2"/>
  <c r="BB1529" i="2"/>
  <c r="BD1469" i="2"/>
  <c r="BC1539" i="2"/>
  <c r="F1532" i="2"/>
  <c r="BC1519" i="2"/>
  <c r="AF27" i="1"/>
  <c r="E1528" i="2"/>
  <c r="E1504" i="2"/>
  <c r="E1486" i="2"/>
  <c r="E1476" i="2"/>
  <c r="E1517" i="2"/>
  <c r="E1475" i="2"/>
  <c r="E1533" i="2"/>
  <c r="E1527" i="2"/>
  <c r="E1505" i="2"/>
  <c r="E1493" i="2"/>
  <c r="E1511" i="2"/>
  <c r="E1515" i="2"/>
  <c r="E1465" i="2"/>
  <c r="E1523" i="2"/>
  <c r="E1522" i="2"/>
  <c r="E1466" i="2"/>
  <c r="BD481" i="2"/>
  <c r="BA1493" i="2"/>
  <c r="BD1527" i="2"/>
  <c r="F1503" i="2"/>
  <c r="BC1479" i="2"/>
  <c r="BD1467" i="2"/>
  <c r="BA1538" i="2"/>
  <c r="F1502" i="2"/>
  <c r="BA1478" i="2"/>
  <c r="BD1466" i="2"/>
  <c r="F1525" i="2"/>
  <c r="BA1489" i="2"/>
  <c r="F1465" i="2"/>
  <c r="BC1512" i="2"/>
  <c r="BD1535" i="2"/>
  <c r="F1511" i="2"/>
  <c r="BC1475" i="2"/>
  <c r="BD1486" i="2"/>
  <c r="BC1540" i="2"/>
  <c r="F1504" i="2"/>
  <c r="BD1529" i="2"/>
  <c r="F1493" i="2"/>
  <c r="BC1469" i="2"/>
  <c r="BD2825" i="2"/>
  <c r="W2825" i="2"/>
  <c r="BB1539" i="2"/>
  <c r="BA1515" i="2"/>
  <c r="BB1479" i="2"/>
  <c r="BC1538" i="2"/>
  <c r="BD1526" i="2"/>
  <c r="BB1478" i="2"/>
  <c r="BB1465" i="2"/>
  <c r="BC1535" i="2"/>
  <c r="BA1487" i="2"/>
  <c r="BB1475" i="2"/>
  <c r="BD1522" i="2"/>
  <c r="BC1486" i="2"/>
  <c r="BA1540" i="2"/>
  <c r="BB1516" i="2"/>
  <c r="E1497" i="2"/>
  <c r="BC1485" i="2"/>
  <c r="F1507" i="2"/>
  <c r="BC1529" i="2"/>
  <c r="BB1505" i="2"/>
  <c r="BA1469" i="2"/>
  <c r="F1539" i="2"/>
  <c r="BC1515" i="2"/>
  <c r="F1479" i="2"/>
  <c r="BB1538" i="2"/>
  <c r="BA1514" i="2"/>
  <c r="F1478" i="2"/>
  <c r="BB1525" i="2"/>
  <c r="F1501" i="2"/>
  <c r="BD1489" i="2"/>
  <c r="BA1465" i="2"/>
  <c r="BB1535" i="2"/>
  <c r="BD1511" i="2"/>
  <c r="F1487" i="2"/>
  <c r="BA1534" i="2"/>
  <c r="BC1522" i="2"/>
  <c r="BA1498" i="2"/>
  <c r="BB1486" i="2"/>
  <c r="F1540" i="2"/>
  <c r="BD1516" i="2"/>
  <c r="E1477" i="2"/>
  <c r="BB1506" i="2"/>
  <c r="E1507" i="2"/>
  <c r="E1534" i="2"/>
  <c r="E1514" i="2"/>
  <c r="E1544" i="2"/>
  <c r="E1492" i="2"/>
  <c r="BD568" i="2"/>
  <c r="BA1545" i="2"/>
  <c r="BD1497" i="2"/>
  <c r="BA1485" i="2"/>
  <c r="BB1496" i="2"/>
  <c r="BB1543" i="2"/>
  <c r="BA1483" i="2"/>
  <c r="BD1542" i="2"/>
  <c r="F1506" i="2"/>
  <c r="BB1482" i="2"/>
  <c r="BD3117" i="2"/>
  <c r="W3117" i="2"/>
  <c r="BA1529" i="2"/>
  <c r="BD1505" i="2"/>
  <c r="F1469" i="2"/>
  <c r="BB1515" i="2"/>
  <c r="BD1503" i="2"/>
  <c r="F1538" i="2"/>
  <c r="BC1514" i="2"/>
  <c r="BA1525" i="2"/>
  <c r="BC1489" i="2"/>
  <c r="BC1511" i="2"/>
  <c r="F1534" i="2"/>
  <c r="BB1522" i="2"/>
  <c r="F1498" i="2"/>
  <c r="BC1516" i="2"/>
  <c r="E1498" i="2"/>
  <c r="E1530" i="2"/>
  <c r="F1530" i="2"/>
  <c r="E1503" i="2"/>
  <c r="E1519" i="2"/>
  <c r="BD1533" i="2"/>
  <c r="BC1521" i="2"/>
  <c r="F1473" i="2"/>
  <c r="BA1496" i="2"/>
  <c r="BC1472" i="2"/>
  <c r="BA1543" i="2"/>
  <c r="BD1519" i="2"/>
  <c r="BC1495" i="2"/>
  <c r="F1483" i="2"/>
  <c r="BB1542" i="2"/>
  <c r="BA1482" i="2"/>
  <c r="F1529" i="2"/>
  <c r="BC1505" i="2"/>
  <c r="BB1481" i="2"/>
  <c r="F1515" i="2"/>
  <c r="BA1491" i="2"/>
  <c r="BB1514" i="2"/>
  <c r="BA1490" i="2"/>
  <c r="BB1501" i="2"/>
  <c r="BD1465" i="2"/>
  <c r="F1536" i="2"/>
  <c r="BB1476" i="2"/>
  <c r="BA1523" i="2"/>
  <c r="BB1511" i="2"/>
  <c r="BD1487" i="2"/>
  <c r="BA1474" i="2"/>
  <c r="BA1516" i="2"/>
  <c r="BD1492" i="2"/>
  <c r="BD1472" i="2"/>
  <c r="W123" i="2"/>
  <c r="BD123" i="2" s="1"/>
  <c r="E1538" i="2"/>
  <c r="D1536" i="2"/>
  <c r="E1496" i="2"/>
  <c r="E1525" i="2"/>
  <c r="E1481" i="2"/>
  <c r="E1532" i="2"/>
  <c r="E1469" i="2"/>
  <c r="E1541" i="2"/>
  <c r="E1467" i="2"/>
  <c r="E1529" i="2"/>
  <c r="F1533" i="2"/>
  <c r="BB1521" i="2"/>
  <c r="BC1532" i="2"/>
  <c r="BD1484" i="2"/>
  <c r="BB1472" i="2"/>
  <c r="F1543" i="2"/>
  <c r="BB1519" i="2"/>
  <c r="W2861" i="2"/>
  <c r="BA1542" i="2"/>
  <c r="BC1494" i="2"/>
  <c r="F1482" i="2"/>
  <c r="BB1541" i="2"/>
  <c r="BA1505" i="2"/>
  <c r="BD1481" i="2"/>
  <c r="BD1539" i="2"/>
  <c r="BC1491" i="2"/>
  <c r="BD1479" i="2"/>
  <c r="F1514" i="2"/>
  <c r="BC1490" i="2"/>
  <c r="BD1478" i="2"/>
  <c r="F1537" i="2"/>
  <c r="BD1525" i="2"/>
  <c r="BA1501" i="2"/>
  <c r="F1477" i="2"/>
  <c r="BC1465" i="2"/>
  <c r="F1476" i="2"/>
  <c r="F1523" i="2"/>
  <c r="BC1487" i="2"/>
  <c r="BD1534" i="2"/>
  <c r="BD1498" i="2"/>
  <c r="F1474" i="2"/>
  <c r="BB1528" i="2"/>
  <c r="F1516" i="2"/>
  <c r="BB1492" i="2"/>
  <c r="E1484" i="2"/>
  <c r="E1472" i="2"/>
  <c r="F1497" i="2"/>
  <c r="BD1543" i="2"/>
  <c r="BD1482" i="2"/>
  <c r="W120" i="2"/>
  <c r="E1506" i="2"/>
  <c r="E1470" i="2"/>
  <c r="E1539" i="2"/>
  <c r="BA1521" i="2"/>
  <c r="BC1497" i="2"/>
  <c r="BD1544" i="2"/>
  <c r="BB1532" i="2"/>
  <c r="BA1472" i="2"/>
  <c r="BA1519" i="2"/>
  <c r="BD1495" i="2"/>
  <c r="BC1471" i="2"/>
  <c r="F1542" i="2"/>
  <c r="BD1541" i="2"/>
  <c r="F1505" i="2"/>
  <c r="BC1481" i="2"/>
  <c r="BD3138" i="2"/>
  <c r="W3138" i="2"/>
  <c r="BA1527" i="2"/>
  <c r="BB1491" i="2"/>
  <c r="BA1467" i="2"/>
  <c r="BD1538" i="2"/>
  <c r="BB1490" i="2"/>
  <c r="BA1466" i="2"/>
  <c r="BC1525" i="2"/>
  <c r="BB1477" i="2"/>
  <c r="BB1536" i="2"/>
  <c r="BA1476" i="2"/>
  <c r="BA1499" i="2"/>
  <c r="BB1487" i="2"/>
  <c r="BC1534" i="2"/>
  <c r="BA1510" i="2"/>
  <c r="BC1498" i="2"/>
  <c r="BD1528" i="2"/>
  <c r="BC1492" i="2"/>
  <c r="W575" i="2"/>
  <c r="BD575" i="2" s="1"/>
  <c r="BD3142" i="2"/>
  <c r="W3142" i="2"/>
  <c r="F3142" i="2" s="1"/>
  <c r="D1512" i="2"/>
  <c r="E1526" i="2"/>
  <c r="BD1532" i="2"/>
  <c r="E1473" i="2"/>
  <c r="E1531" i="2"/>
  <c r="E1490" i="2"/>
  <c r="BD3109" i="2"/>
  <c r="W3109" i="2"/>
  <c r="BB1497" i="2"/>
  <c r="F1544" i="2"/>
  <c r="BA1532" i="2"/>
  <c r="F1484" i="2"/>
  <c r="BC1531" i="2"/>
  <c r="F1519" i="2"/>
  <c r="BB1495" i="2"/>
  <c r="BD1494" i="2"/>
  <c r="BC1470" i="2"/>
  <c r="BC1541" i="2"/>
  <c r="BB1517" i="2"/>
  <c r="BA1481" i="2"/>
  <c r="BC1527" i="2"/>
  <c r="BD1515" i="2"/>
  <c r="F1491" i="2"/>
  <c r="BC1467" i="2"/>
  <c r="F1490" i="2"/>
  <c r="BC1466" i="2"/>
  <c r="BB1537" i="2"/>
  <c r="BD1501" i="2"/>
  <c r="BA1477" i="2"/>
  <c r="BD3157" i="2"/>
  <c r="W3157" i="2"/>
  <c r="BA1536" i="2"/>
  <c r="BB1512" i="2"/>
  <c r="BD1523" i="2"/>
  <c r="F1499" i="2"/>
  <c r="BB1534" i="2"/>
  <c r="F1510" i="2"/>
  <c r="BB1498" i="2"/>
  <c r="BD1474" i="2"/>
  <c r="BC1528" i="2"/>
  <c r="BA1492" i="2"/>
  <c r="BC1542" i="2"/>
  <c r="BB1485" i="2"/>
  <c r="E1485" i="2"/>
  <c r="E1471" i="2"/>
  <c r="E1543" i="2"/>
  <c r="BC1533" i="2"/>
  <c r="BA1497" i="2"/>
  <c r="BC1473" i="2"/>
  <c r="BA1495" i="2"/>
  <c r="BD1471" i="2"/>
  <c r="BC1530" i="2"/>
  <c r="BB1494" i="2"/>
  <c r="BA1541" i="2"/>
  <c r="BD1517" i="2"/>
  <c r="F1481" i="2"/>
  <c r="BB1527" i="2"/>
  <c r="BB1467" i="2"/>
  <c r="BA1526" i="2"/>
  <c r="BD1514" i="2"/>
  <c r="BB1466" i="2"/>
  <c r="BA1537" i="2"/>
  <c r="BC1501" i="2"/>
  <c r="F1512" i="2"/>
  <c r="BD1476" i="2"/>
  <c r="BC1523" i="2"/>
  <c r="BA1475" i="2"/>
  <c r="BC1474" i="2"/>
  <c r="BA1528" i="2"/>
  <c r="BB1504" i="2"/>
  <c r="F1492" i="2"/>
  <c r="BD1521" i="2"/>
  <c r="BD1483" i="2"/>
  <c r="E1510" i="2"/>
  <c r="BB1545" i="2"/>
  <c r="BC1496" i="2"/>
  <c r="E1545" i="2"/>
  <c r="E1479" i="2"/>
  <c r="BD1545" i="2"/>
  <c r="BB1533" i="2"/>
  <c r="BD1485" i="2"/>
  <c r="BB1473" i="2"/>
  <c r="BC1484" i="2"/>
  <c r="BD1531" i="2"/>
  <c r="BC1507" i="2"/>
  <c r="F1495" i="2"/>
  <c r="BB1471" i="2"/>
  <c r="BA1494" i="2"/>
  <c r="BD1470" i="2"/>
  <c r="F1541" i="2"/>
  <c r="BC1517" i="2"/>
  <c r="BB1493" i="2"/>
  <c r="BD3149" i="2"/>
  <c r="W3149" i="2"/>
  <c r="F1527" i="2"/>
  <c r="BA1503" i="2"/>
  <c r="F1467" i="2"/>
  <c r="BB1526" i="2"/>
  <c r="BA1502" i="2"/>
  <c r="F1466" i="2"/>
  <c r="BD3135" i="2"/>
  <c r="W3135" i="2"/>
  <c r="F1489" i="2"/>
  <c r="BD1477" i="2"/>
  <c r="W2867" i="2"/>
  <c r="W2750" i="2"/>
  <c r="BD1536" i="2"/>
  <c r="BA1512" i="2"/>
  <c r="BC1476" i="2"/>
  <c r="BA1535" i="2"/>
  <c r="BB1523" i="2"/>
  <c r="BD1499" i="2"/>
  <c r="F1475" i="2"/>
  <c r="BD1510" i="2"/>
  <c r="BA1486" i="2"/>
  <c r="BB1474" i="2"/>
  <c r="F1528" i="2"/>
  <c r="BD1504" i="2"/>
  <c r="BC1545" i="2"/>
  <c r="BA1507" i="2"/>
  <c r="E1483" i="2"/>
  <c r="E1491" i="2"/>
  <c r="E1478" i="2"/>
  <c r="BB1483" i="2"/>
  <c r="BA1506" i="2"/>
  <c r="E1487" i="2"/>
  <c r="W116" i="2"/>
  <c r="C116" i="2" s="1"/>
  <c r="CD116" i="2" s="1"/>
  <c r="W129" i="2"/>
  <c r="C129" i="2" s="1"/>
  <c r="CD129" i="2" s="1"/>
  <c r="W128" i="2"/>
  <c r="BD128" i="2" s="1"/>
  <c r="E1495" i="2"/>
  <c r="E1482" i="2"/>
  <c r="F1545" i="2"/>
  <c r="BA1533" i="2"/>
  <c r="F1485" i="2"/>
  <c r="BA1473" i="2"/>
  <c r="BC1544" i="2"/>
  <c r="F1496" i="2"/>
  <c r="BB1484" i="2"/>
  <c r="BB1531" i="2"/>
  <c r="BA1471" i="2"/>
  <c r="BD1530" i="2"/>
  <c r="F1494" i="2"/>
  <c r="BA1517" i="2"/>
  <c r="BD1493" i="2"/>
  <c r="BC1503" i="2"/>
  <c r="BD1491" i="2"/>
  <c r="F1526" i="2"/>
  <c r="BC1502" i="2"/>
  <c r="BD1490" i="2"/>
  <c r="BD1537" i="2"/>
  <c r="BC1477" i="2"/>
  <c r="BC1536" i="2"/>
  <c r="F1535" i="2"/>
  <c r="BC1499" i="2"/>
  <c r="BA1522" i="2"/>
  <c r="BC1510" i="2"/>
  <c r="F1486" i="2"/>
  <c r="BD1540" i="2"/>
  <c r="BC1504" i="2"/>
  <c r="F1472" i="2"/>
  <c r="W122" i="2"/>
  <c r="BD122" i="2" s="1"/>
  <c r="W118" i="2"/>
  <c r="E118" i="2" s="1"/>
  <c r="E1516" i="2"/>
  <c r="E1474" i="2"/>
  <c r="E1535" i="2"/>
  <c r="BD472" i="2"/>
  <c r="E1502" i="2"/>
  <c r="E1521" i="2"/>
  <c r="E1540" i="2"/>
  <c r="E1489" i="2"/>
  <c r="E1499" i="2"/>
  <c r="BB1544" i="2"/>
  <c r="BD1496" i="2"/>
  <c r="BA1484" i="2"/>
  <c r="BA1531" i="2"/>
  <c r="BD1507" i="2"/>
  <c r="BC1483" i="2"/>
  <c r="F1471" i="2"/>
  <c r="BB1530" i="2"/>
  <c r="BC1506" i="2"/>
  <c r="BA1470" i="2"/>
  <c r="F1517" i="2"/>
  <c r="BC1493" i="2"/>
  <c r="BB1469" i="2"/>
  <c r="BA1539" i="2"/>
  <c r="BB1503" i="2"/>
  <c r="BA1479" i="2"/>
  <c r="BB1502" i="2"/>
  <c r="BC1478" i="2"/>
  <c r="BC1537" i="2"/>
  <c r="BB1489" i="2"/>
  <c r="BD3134" i="2"/>
  <c r="W3134" i="2"/>
  <c r="BD1512" i="2"/>
  <c r="W2670" i="2"/>
  <c r="BA1511" i="2"/>
  <c r="BB1499" i="2"/>
  <c r="BD1475" i="2"/>
  <c r="F1522" i="2"/>
  <c r="BB1510" i="2"/>
  <c r="BB1540" i="2"/>
  <c r="BA1504" i="2"/>
  <c r="W489" i="2"/>
  <c r="BD489" i="2" s="1"/>
  <c r="W550" i="2"/>
  <c r="BD550" i="2" s="1"/>
  <c r="W476" i="2"/>
  <c r="BD476" i="2" s="1"/>
  <c r="W569" i="2"/>
  <c r="BD569" i="2" s="1"/>
  <c r="W528" i="2"/>
  <c r="BD528" i="2" s="1"/>
  <c r="W531" i="2"/>
  <c r="BD531" i="2" s="1"/>
  <c r="W432" i="2"/>
  <c r="BD432" i="2" s="1"/>
  <c r="W446" i="2"/>
  <c r="BD446" i="2" s="1"/>
  <c r="C1854" i="2"/>
  <c r="CD1854" i="2" s="1"/>
  <c r="F1860" i="2"/>
  <c r="E1868" i="2"/>
  <c r="BD2800" i="2"/>
  <c r="W2800" i="2"/>
  <c r="BA2800" i="2" s="1"/>
  <c r="BD3136" i="2"/>
  <c r="W3136" i="2"/>
  <c r="C3136" i="2" s="1"/>
  <c r="CD3136" i="2" s="1"/>
  <c r="W2838" i="2"/>
  <c r="BB2838" i="2" s="1"/>
  <c r="W2716" i="2"/>
  <c r="BD2716" i="2" s="1"/>
  <c r="D1858" i="2"/>
  <c r="E1856" i="2"/>
  <c r="E1861" i="2"/>
  <c r="W2651" i="2"/>
  <c r="BA2651" i="2" s="1"/>
  <c r="BD2657" i="2"/>
  <c r="W2657" i="2"/>
  <c r="W2645" i="2"/>
  <c r="BD2793" i="2"/>
  <c r="W2793" i="2"/>
  <c r="BA2793" i="2" s="1"/>
  <c r="BD2700" i="2"/>
  <c r="W2700" i="2"/>
  <c r="BA2700" i="2" s="1"/>
  <c r="W2674" i="2"/>
  <c r="W2644" i="2"/>
  <c r="E1859" i="2"/>
  <c r="E1857" i="2"/>
  <c r="BD3131" i="2"/>
  <c r="W3131" i="2"/>
  <c r="E3131" i="2" s="1"/>
  <c r="W2717" i="2"/>
  <c r="BD2666" i="2"/>
  <c r="W2666" i="2"/>
  <c r="BA2666" i="2" s="1"/>
  <c r="BD2661" i="2"/>
  <c r="W2661" i="2"/>
  <c r="BD2692" i="2"/>
  <c r="W2692" i="2"/>
  <c r="BD3123" i="2"/>
  <c r="W3123" i="2"/>
  <c r="W2737" i="2"/>
  <c r="D2737" i="2" s="1"/>
  <c r="D1869" i="2"/>
  <c r="D1867" i="2"/>
  <c r="D1865" i="2"/>
  <c r="W2745" i="2"/>
  <c r="F1850" i="2"/>
  <c r="W2857" i="2"/>
  <c r="C2857" i="2" s="1"/>
  <c r="CD2857" i="2" s="1"/>
  <c r="W2735" i="2"/>
  <c r="W536" i="2"/>
  <c r="BD536" i="2" s="1"/>
  <c r="E1852" i="2"/>
  <c r="BD2656" i="2"/>
  <c r="W2656" i="2"/>
  <c r="BA2656" i="2" s="1"/>
  <c r="BD2632" i="2"/>
  <c r="W2632" i="2"/>
  <c r="W443" i="2"/>
  <c r="BD443" i="2" s="1"/>
  <c r="E1866" i="2"/>
  <c r="W2652" i="2"/>
  <c r="BB2652" i="2" s="1"/>
  <c r="W2864" i="2"/>
  <c r="E2864" i="2" s="1"/>
  <c r="W2655" i="2"/>
  <c r="D2655" i="2" s="1"/>
  <c r="W2870" i="2"/>
  <c r="W444" i="2"/>
  <c r="BD444" i="2" s="1"/>
  <c r="E1864" i="2"/>
  <c r="BC1862" i="2"/>
  <c r="C1853" i="2"/>
  <c r="CD1853" i="2" s="1"/>
  <c r="W565" i="2"/>
  <c r="BD565" i="2" s="1"/>
  <c r="E1851" i="2"/>
  <c r="W2639" i="2"/>
  <c r="W2851" i="2"/>
  <c r="W2747" i="2"/>
  <c r="C2747" i="2" s="1"/>
  <c r="CD2747" i="2" s="1"/>
  <c r="W2676" i="2"/>
  <c r="C2676" i="2" s="1"/>
  <c r="CD2676" i="2" s="1"/>
  <c r="W2694" i="2"/>
  <c r="BB2694" i="2" s="1"/>
  <c r="W2638" i="2"/>
  <c r="BD2847" i="2"/>
  <c r="W2847" i="2"/>
  <c r="BD2713" i="2"/>
  <c r="W2713" i="2"/>
  <c r="BD2769" i="2"/>
  <c r="W2769" i="2"/>
  <c r="BD2834" i="2"/>
  <c r="W2834" i="2"/>
  <c r="BD2727" i="2"/>
  <c r="W2727" i="2"/>
  <c r="BD2647" i="2"/>
  <c r="W2647" i="2"/>
  <c r="W2865" i="2"/>
  <c r="BD2853" i="2"/>
  <c r="W2853" i="2"/>
  <c r="BD2875" i="2"/>
  <c r="W2875" i="2"/>
  <c r="BD2696" i="2"/>
  <c r="W2696" i="2"/>
  <c r="W2836" i="2"/>
  <c r="BD2835" i="2"/>
  <c r="W2835" i="2"/>
  <c r="C2835" i="2" s="1"/>
  <c r="CD2835" i="2" s="1"/>
  <c r="W2625" i="2"/>
  <c r="W2667" i="2"/>
  <c r="W2718" i="2"/>
  <c r="BD2764" i="2"/>
  <c r="W2764" i="2"/>
  <c r="D2764" i="2" s="1"/>
  <c r="BD2705" i="2"/>
  <c r="W2705" i="2"/>
  <c r="BD2810" i="2"/>
  <c r="W2810" i="2"/>
  <c r="W2681" i="2"/>
  <c r="BD2784" i="2"/>
  <c r="W2784" i="2"/>
  <c r="BA2784" i="2" s="1"/>
  <c r="W2753" i="2"/>
  <c r="W2695" i="2"/>
  <c r="W2703" i="2"/>
  <c r="BD2804" i="2"/>
  <c r="W2804" i="2"/>
  <c r="W2642" i="2"/>
  <c r="BD2859" i="2"/>
  <c r="W2673" i="2"/>
  <c r="BD2631" i="2"/>
  <c r="W2631" i="2"/>
  <c r="BD2675" i="2"/>
  <c r="W2675" i="2"/>
  <c r="BD2767" i="2"/>
  <c r="W2767" i="2"/>
  <c r="W2708" i="2"/>
  <c r="BB2708" i="2" s="1"/>
  <c r="BD2730" i="2"/>
  <c r="W2730" i="2"/>
  <c r="BD2789" i="2"/>
  <c r="W2789" i="2"/>
  <c r="E2789" i="2" s="1"/>
  <c r="BD2706" i="2"/>
  <c r="W2706" i="2"/>
  <c r="W2715" i="2"/>
  <c r="BD2626" i="2"/>
  <c r="W2626" i="2"/>
  <c r="BD2796" i="2"/>
  <c r="W2796" i="2"/>
  <c r="BD2760" i="2"/>
  <c r="W2760" i="2"/>
  <c r="D2760" i="2" s="1"/>
  <c r="BD2653" i="2"/>
  <c r="W2653" i="2"/>
  <c r="E2653" i="2" s="1"/>
  <c r="W2871" i="2"/>
  <c r="D2871" i="2" s="1"/>
  <c r="BD2765" i="2"/>
  <c r="W2765" i="2"/>
  <c r="BD2842" i="2"/>
  <c r="W2842" i="2"/>
  <c r="W2863" i="2"/>
  <c r="E2863" i="2" s="1"/>
  <c r="W2699" i="2"/>
  <c r="BD2803" i="2"/>
  <c r="W2803" i="2"/>
  <c r="BD2872" i="2"/>
  <c r="W2872" i="2"/>
  <c r="BD2766" i="2"/>
  <c r="W2766" i="2"/>
  <c r="E2766" i="2" s="1"/>
  <c r="BD2795" i="2"/>
  <c r="W2795" i="2"/>
  <c r="W2646" i="2"/>
  <c r="C2646" i="2" s="1"/>
  <c r="CD2646" i="2" s="1"/>
  <c r="BD2792" i="2"/>
  <c r="W2792" i="2"/>
  <c r="W2643" i="2"/>
  <c r="BA2643" i="2" s="1"/>
  <c r="BD2721" i="2"/>
  <c r="W2721" i="2"/>
  <c r="D2721" i="2" s="1"/>
  <c r="W2860" i="2"/>
  <c r="W2685" i="2"/>
  <c r="BD2741" i="2"/>
  <c r="W2741" i="2"/>
  <c r="BD2809" i="2"/>
  <c r="W2809" i="2"/>
  <c r="BD807" i="2"/>
  <c r="BD809" i="2"/>
  <c r="BD2002" i="2"/>
  <c r="BD743" i="2"/>
  <c r="AJ36" i="1"/>
  <c r="X20" i="1"/>
  <c r="BH20" i="1"/>
  <c r="AH20" i="1"/>
  <c r="W518" i="2"/>
  <c r="BD518" i="2" s="1"/>
  <c r="BD802" i="2"/>
  <c r="BD1096" i="2"/>
  <c r="BD1125" i="2"/>
  <c r="BD2038" i="2"/>
  <c r="BD1983" i="2"/>
  <c r="BD2044" i="2"/>
  <c r="BD1055" i="2"/>
  <c r="C3228" i="2"/>
  <c r="K3228" i="2" s="1"/>
  <c r="BD1115" i="2"/>
  <c r="BD1133" i="2"/>
  <c r="BD1041" i="2"/>
  <c r="BD2043" i="2"/>
  <c r="BD1980" i="2"/>
  <c r="BD1989" i="2"/>
  <c r="BD1986" i="2"/>
  <c r="BD2051" i="2"/>
  <c r="BD2052" i="2"/>
  <c r="BD1998" i="2"/>
  <c r="BD1976" i="2"/>
  <c r="BD1972" i="2"/>
  <c r="BD2004" i="2"/>
  <c r="BD1130" i="2"/>
  <c r="BD2030" i="2"/>
  <c r="BD2060" i="2"/>
  <c r="BD2011" i="2"/>
  <c r="BD2035" i="2"/>
  <c r="BD2056" i="2"/>
  <c r="BD520" i="2"/>
  <c r="BD2062" i="2"/>
  <c r="BD2054" i="2"/>
  <c r="BD2020" i="2"/>
  <c r="BD1996" i="2"/>
  <c r="BD2034" i="2"/>
  <c r="BD1982" i="2"/>
  <c r="BD2021" i="2"/>
  <c r="BD1977" i="2"/>
  <c r="BD2049" i="2"/>
  <c r="BD1981" i="2"/>
  <c r="BD1971" i="2"/>
  <c r="BD2026" i="2"/>
  <c r="BD2037" i="2"/>
  <c r="BD2045" i="2"/>
  <c r="BD2019" i="2"/>
  <c r="BD2055" i="2"/>
  <c r="BD2000" i="2"/>
  <c r="BD2014" i="2"/>
  <c r="BD2025" i="2"/>
  <c r="BD1116" i="2"/>
  <c r="BD1119" i="2"/>
  <c r="BD1077" i="2"/>
  <c r="BD1070" i="2"/>
  <c r="BD1058" i="2"/>
  <c r="BD1107" i="2"/>
  <c r="BD1056" i="2"/>
  <c r="BD1132" i="2"/>
  <c r="BD1122" i="2"/>
  <c r="P10" i="1"/>
  <c r="BD1065" i="2"/>
  <c r="BD1104" i="2"/>
  <c r="BD1145" i="2"/>
  <c r="BD1124" i="2"/>
  <c r="BD1146" i="2"/>
  <c r="BD1094" i="2"/>
  <c r="BD1154" i="2"/>
  <c r="BD1059" i="2"/>
  <c r="BD1076" i="2"/>
  <c r="BD1097" i="2"/>
  <c r="BD1127" i="2"/>
  <c r="BD1062" i="2"/>
  <c r="BD1134" i="2"/>
  <c r="BD1160" i="2"/>
  <c r="BD1049" i="2"/>
  <c r="BD1099" i="2"/>
  <c r="BD1113" i="2"/>
  <c r="BD1087" i="2"/>
  <c r="BD1074" i="2"/>
  <c r="BD1048" i="2"/>
  <c r="BD1140" i="2"/>
  <c r="W488" i="2"/>
  <c r="BA488" i="2" s="1"/>
  <c r="W469" i="2"/>
  <c r="E469" i="2" s="1"/>
  <c r="E112" i="2"/>
  <c r="W484" i="2"/>
  <c r="BD484" i="2" s="1"/>
  <c r="W548" i="2"/>
  <c r="BD548" i="2" s="1"/>
  <c r="W450" i="2"/>
  <c r="BD450" i="2" s="1"/>
  <c r="C112" i="2"/>
  <c r="D112" i="2"/>
  <c r="F112" i="2"/>
  <c r="BB112" i="2"/>
  <c r="BD503" i="2"/>
  <c r="W426" i="2"/>
  <c r="BD426" i="2" s="1"/>
  <c r="BD496" i="2"/>
  <c r="W490" i="2"/>
  <c r="E490" i="2" s="1"/>
  <c r="W465" i="2"/>
  <c r="BB465" i="2" s="1"/>
  <c r="W449" i="2"/>
  <c r="BD449" i="2" s="1"/>
  <c r="BB2160" i="2"/>
  <c r="BD580" i="2"/>
  <c r="BD537" i="2"/>
  <c r="W543" i="2"/>
  <c r="BD543" i="2" s="1"/>
  <c r="W454" i="2"/>
  <c r="BD454" i="2" s="1"/>
  <c r="W514" i="2"/>
  <c r="BD514" i="2" s="1"/>
  <c r="W480" i="2"/>
  <c r="BD480" i="2" s="1"/>
  <c r="BD500" i="2"/>
  <c r="W462" i="2"/>
  <c r="BD462" i="2" s="1"/>
  <c r="W576" i="2"/>
  <c r="BD576" i="2" s="1"/>
  <c r="W428" i="2"/>
  <c r="BD428" i="2" s="1"/>
  <c r="W463" i="2"/>
  <c r="BD463" i="2" s="1"/>
  <c r="W452" i="2"/>
  <c r="BD452" i="2" s="1"/>
  <c r="W457" i="2"/>
  <c r="BD457" i="2" s="1"/>
  <c r="W540" i="2"/>
  <c r="BD540" i="2" s="1"/>
  <c r="W479" i="2"/>
  <c r="BD479" i="2" s="1"/>
  <c r="W477" i="2"/>
  <c r="BD477" i="2" s="1"/>
  <c r="W502" i="2"/>
  <c r="BD502" i="2" s="1"/>
  <c r="W441" i="2"/>
  <c r="BD441" i="2" s="1"/>
  <c r="W529" i="2"/>
  <c r="BD529" i="2" s="1"/>
  <c r="D768" i="2"/>
  <c r="D764" i="2"/>
  <c r="D821" i="2"/>
  <c r="BA777" i="2"/>
  <c r="E776" i="2"/>
  <c r="F749" i="2"/>
  <c r="D812" i="2"/>
  <c r="E823" i="2"/>
  <c r="D756" i="2"/>
  <c r="D779" i="2"/>
  <c r="BA754" i="2"/>
  <c r="BD758" i="2"/>
  <c r="D792" i="2"/>
  <c r="D814" i="2"/>
  <c r="E770" i="2"/>
  <c r="F791" i="2"/>
  <c r="D763" i="2"/>
  <c r="D795" i="2"/>
  <c r="BA830" i="2"/>
  <c r="C829" i="2"/>
  <c r="W420" i="2"/>
  <c r="AD12" i="1" s="1"/>
  <c r="D790" i="2"/>
  <c r="BA775" i="2"/>
  <c r="BA800" i="2"/>
  <c r="F740" i="2"/>
  <c r="F822" i="2"/>
  <c r="D784" i="2"/>
  <c r="E806" i="2"/>
  <c r="BA781" i="2"/>
  <c r="C818" i="2"/>
  <c r="F757" i="2"/>
  <c r="E2154" i="2"/>
  <c r="BA2089" i="2"/>
  <c r="E2139" i="2"/>
  <c r="D2201" i="2"/>
  <c r="BA2208" i="2"/>
  <c r="BA2153" i="2"/>
  <c r="E2190" i="2"/>
  <c r="BA2194" i="2"/>
  <c r="BA2147" i="2"/>
  <c r="C739" i="2"/>
  <c r="BB2180" i="2"/>
  <c r="E2165" i="2"/>
  <c r="E2204" i="2"/>
  <c r="BA2164" i="2"/>
  <c r="BA2141" i="2"/>
  <c r="E2199" i="2"/>
  <c r="E2149" i="2"/>
  <c r="BA2146" i="2"/>
  <c r="BD2145" i="2"/>
  <c r="BA2177" i="2"/>
  <c r="E2186" i="2"/>
  <c r="C2131" i="2"/>
  <c r="X10" i="1"/>
  <c r="BD2171" i="2"/>
  <c r="AF10" i="1"/>
  <c r="E2173" i="2"/>
  <c r="E2202" i="2"/>
  <c r="E2170" i="2"/>
  <c r="Z10" i="1"/>
  <c r="E2198" i="2"/>
  <c r="T10" i="1"/>
  <c r="C2187" i="2"/>
  <c r="BD2163" i="2"/>
  <c r="D2184" i="2"/>
  <c r="AD10" i="1"/>
  <c r="BA2215" i="2"/>
  <c r="E2151" i="2"/>
  <c r="BA2172" i="2"/>
  <c r="D2182" i="2"/>
  <c r="BA2210" i="2"/>
  <c r="D2169" i="2"/>
  <c r="E1513" i="2"/>
  <c r="D1488" i="2"/>
  <c r="BD3207" i="2"/>
  <c r="C1159" i="2"/>
  <c r="BF1159" i="2" s="1"/>
  <c r="BB300" i="2"/>
  <c r="BD746" i="2"/>
  <c r="BA2097" i="2"/>
  <c r="E1500" i="2"/>
  <c r="AJ33" i="1"/>
  <c r="AF33" i="1"/>
  <c r="Z33" i="1"/>
  <c r="E1480" i="2"/>
  <c r="D1524" i="2"/>
  <c r="E718" i="2"/>
  <c r="E156" i="2"/>
  <c r="E698" i="2"/>
  <c r="E1509" i="2"/>
  <c r="C1929" i="2"/>
  <c r="BE1929" i="2" s="1"/>
  <c r="E708" i="2"/>
  <c r="BA1509" i="2"/>
  <c r="BA1524" i="2"/>
  <c r="BC1488" i="2"/>
  <c r="F1480" i="2"/>
  <c r="F745" i="2"/>
  <c r="E745" i="2"/>
  <c r="E1468" i="2"/>
  <c r="BB1500" i="2"/>
  <c r="BC1508" i="2"/>
  <c r="BD1524" i="2"/>
  <c r="BA1500" i="2"/>
  <c r="E1488" i="2"/>
  <c r="BB347" i="2"/>
  <c r="BD347" i="2"/>
  <c r="BB1508" i="2"/>
  <c r="BD820" i="2"/>
  <c r="BC1524" i="2"/>
  <c r="F1520" i="2"/>
  <c r="BA1508" i="2"/>
  <c r="BD1500" i="2"/>
  <c r="BB1468" i="2"/>
  <c r="BA745" i="2"/>
  <c r="E1518" i="2"/>
  <c r="E1508" i="2"/>
  <c r="BD1520" i="2"/>
  <c r="F1513" i="2"/>
  <c r="BC1500" i="2"/>
  <c r="BD1468" i="2"/>
  <c r="BB346" i="2"/>
  <c r="BD346" i="2"/>
  <c r="F1509" i="2"/>
  <c r="BC1518" i="2"/>
  <c r="BB1513" i="2"/>
  <c r="BC1468" i="2"/>
  <c r="BD345" i="2"/>
  <c r="BB345" i="2"/>
  <c r="C975" i="2"/>
  <c r="BH975" i="2" s="1"/>
  <c r="BD1509" i="2"/>
  <c r="BC1520" i="2"/>
  <c r="BA1513" i="2"/>
  <c r="BB1488" i="2"/>
  <c r="BA1468" i="2"/>
  <c r="BB1520" i="2"/>
  <c r="BD1518" i="2"/>
  <c r="F1488" i="2"/>
  <c r="BB1480" i="2"/>
  <c r="F1468" i="2"/>
  <c r="E1524" i="2"/>
  <c r="BA1520" i="2"/>
  <c r="BB1518" i="2"/>
  <c r="F698" i="2"/>
  <c r="BD1513" i="2"/>
  <c r="BA1488" i="2"/>
  <c r="BD1480" i="2"/>
  <c r="BC1509" i="2"/>
  <c r="BD750" i="2"/>
  <c r="F1508" i="2"/>
  <c r="BA1518" i="2"/>
  <c r="BC1513" i="2"/>
  <c r="BB1524" i="2"/>
  <c r="BC1480" i="2"/>
  <c r="E1520" i="2"/>
  <c r="BB1509" i="2"/>
  <c r="BD1508" i="2"/>
  <c r="F1518" i="2"/>
  <c r="F1524" i="2"/>
  <c r="F1500" i="2"/>
  <c r="BD1488" i="2"/>
  <c r="BA1480" i="2"/>
  <c r="E151" i="2"/>
  <c r="E1959" i="2"/>
  <c r="E1923" i="2"/>
  <c r="E2276" i="2"/>
  <c r="BD2211" i="2"/>
  <c r="BA2109" i="2"/>
  <c r="E674" i="2"/>
  <c r="C1147" i="2"/>
  <c r="BF1147" i="2" s="1"/>
  <c r="C1965" i="2"/>
  <c r="BH1965" i="2" s="1"/>
  <c r="F702" i="2"/>
  <c r="C1131" i="2"/>
  <c r="C397" i="2"/>
  <c r="E731" i="2"/>
  <c r="C1123" i="2"/>
  <c r="G1123" i="2" s="1"/>
  <c r="H1123" i="2" s="1"/>
  <c r="F156" i="2"/>
  <c r="E3039" i="2"/>
  <c r="E1199" i="2"/>
  <c r="E2963" i="2"/>
  <c r="E2108" i="2"/>
  <c r="E1435" i="2"/>
  <c r="E1259" i="2"/>
  <c r="E1098" i="2"/>
  <c r="E3208" i="2"/>
  <c r="F718" i="2"/>
  <c r="E2272" i="2"/>
  <c r="E1979" i="2"/>
  <c r="E3057" i="2"/>
  <c r="E2955" i="2"/>
  <c r="E652" i="2"/>
  <c r="E673" i="2"/>
  <c r="C1440" i="2"/>
  <c r="K1440" i="2" s="1"/>
  <c r="R39" i="1"/>
  <c r="D1963" i="2"/>
  <c r="Z40" i="1"/>
  <c r="E1260" i="2"/>
  <c r="E955" i="2"/>
  <c r="E819" i="2"/>
  <c r="E1387" i="2"/>
  <c r="E2996" i="2"/>
  <c r="E2358" i="2"/>
  <c r="E1775" i="2"/>
  <c r="E1691" i="2"/>
  <c r="E1097" i="2"/>
  <c r="E880" i="2"/>
  <c r="E606" i="2"/>
  <c r="E2571" i="2"/>
  <c r="E2117" i="2"/>
  <c r="E1988" i="2"/>
  <c r="E1825" i="2"/>
  <c r="C468" i="2"/>
  <c r="E1829" i="2"/>
  <c r="E1927" i="2"/>
  <c r="F689" i="2"/>
  <c r="E1913" i="2"/>
  <c r="E2042" i="2"/>
  <c r="E445" i="2"/>
  <c r="E954" i="2"/>
  <c r="E2877" i="2"/>
  <c r="E2270" i="2"/>
  <c r="E1735" i="2"/>
  <c r="E1035" i="2"/>
  <c r="E935" i="2"/>
  <c r="E561" i="2"/>
  <c r="E2786" i="2"/>
  <c r="E2050" i="2"/>
  <c r="E1879" i="2"/>
  <c r="E1681" i="2"/>
  <c r="E1579" i="2"/>
  <c r="E3018" i="2"/>
  <c r="E2610" i="2"/>
  <c r="E2499" i="2"/>
  <c r="E1603" i="2"/>
  <c r="E2315" i="2"/>
  <c r="BA3247" i="2"/>
  <c r="E689" i="2"/>
  <c r="F820" i="2"/>
  <c r="E1956" i="2"/>
  <c r="E3195" i="2"/>
  <c r="E1157" i="2"/>
  <c r="E1002" i="2"/>
  <c r="E884" i="2"/>
  <c r="E501" i="2"/>
  <c r="E2587" i="2"/>
  <c r="E937" i="2"/>
  <c r="E2939" i="2"/>
  <c r="F674" i="2"/>
  <c r="E1920" i="2"/>
  <c r="E1929" i="2"/>
  <c r="E3245" i="2"/>
  <c r="BA1818" i="2"/>
  <c r="E1814" i="2"/>
  <c r="E702" i="2"/>
  <c r="E820" i="2"/>
  <c r="D1951" i="2"/>
  <c r="C1951" i="2"/>
  <c r="BG1951" i="2" s="1"/>
  <c r="D1915" i="2"/>
  <c r="BD762" i="2"/>
  <c r="F151" i="2"/>
  <c r="E651" i="2"/>
  <c r="F350" i="2"/>
  <c r="E1019" i="2"/>
  <c r="E2973" i="2"/>
  <c r="BA156" i="2"/>
  <c r="BA151" i="2"/>
  <c r="C1512" i="2"/>
  <c r="CD1512" i="2" s="1"/>
  <c r="BB156" i="2"/>
  <c r="BB151" i="2"/>
  <c r="E1702" i="2"/>
  <c r="D708" i="2"/>
  <c r="E1960" i="2"/>
  <c r="E1924" i="2"/>
  <c r="BA674" i="2"/>
  <c r="E1957" i="2"/>
  <c r="E1921" i="2"/>
  <c r="AJ10" i="1"/>
  <c r="E1964" i="2"/>
  <c r="E1928" i="2"/>
  <c r="AF7" i="1"/>
  <c r="F652" i="2"/>
  <c r="Z25" i="1"/>
  <c r="AJ23" i="1"/>
  <c r="BA820" i="2"/>
  <c r="C3078" i="2"/>
  <c r="G3078" i="2" s="1"/>
  <c r="R10" i="1"/>
  <c r="E1942" i="2"/>
  <c r="C1451" i="2"/>
  <c r="L1451" i="2" s="1"/>
  <c r="C1392" i="2"/>
  <c r="BF1392" i="2" s="1"/>
  <c r="D1953" i="2"/>
  <c r="C1415" i="2"/>
  <c r="L1415" i="2" s="1"/>
  <c r="F708" i="2"/>
  <c r="C660" i="2"/>
  <c r="BG660" i="2" s="1"/>
  <c r="F731" i="2"/>
  <c r="C1321" i="2"/>
  <c r="AZ10" i="1"/>
  <c r="C1439" i="2"/>
  <c r="BE1439" i="2" s="1"/>
  <c r="C1437" i="2"/>
  <c r="BG1437" i="2" s="1"/>
  <c r="C816" i="2"/>
  <c r="CD816" i="2" s="1"/>
  <c r="F673" i="2"/>
  <c r="F651" i="2"/>
  <c r="BB674" i="2"/>
  <c r="E1947" i="2"/>
  <c r="E1911" i="2"/>
  <c r="E1966" i="2"/>
  <c r="E1930" i="2"/>
  <c r="E1189" i="2"/>
  <c r="F705" i="2"/>
  <c r="BA539" i="2"/>
  <c r="E3218" i="2"/>
  <c r="E3083" i="2"/>
  <c r="E2709" i="2"/>
  <c r="E2436" i="2"/>
  <c r="E2257" i="2"/>
  <c r="E1878" i="2"/>
  <c r="E1384" i="2"/>
  <c r="E961" i="2"/>
  <c r="E888" i="2"/>
  <c r="E848" i="2"/>
  <c r="E604" i="2"/>
  <c r="E549" i="2"/>
  <c r="E1986" i="2"/>
  <c r="E1784" i="2"/>
  <c r="E1393" i="2"/>
  <c r="E1217" i="2"/>
  <c r="E2985" i="2"/>
  <c r="E2266" i="2"/>
  <c r="E1708" i="2"/>
  <c r="E1441" i="2"/>
  <c r="E1300" i="2"/>
  <c r="E1215" i="2"/>
  <c r="E1124" i="2"/>
  <c r="E1071" i="2"/>
  <c r="F720" i="2"/>
  <c r="E579" i="2"/>
  <c r="E2641" i="2"/>
  <c r="E2558" i="2"/>
  <c r="E2288" i="2"/>
  <c r="E2090" i="2"/>
  <c r="E2003" i="2"/>
  <c r="E1781" i="2"/>
  <c r="E1214" i="2"/>
  <c r="E1171" i="2"/>
  <c r="E907" i="2"/>
  <c r="E864" i="2"/>
  <c r="E590" i="2"/>
  <c r="E3171" i="2"/>
  <c r="E2464" i="2"/>
  <c r="E2393" i="2"/>
  <c r="E2252" i="2"/>
  <c r="E2112" i="2"/>
  <c r="E2002" i="2"/>
  <c r="E1142" i="2"/>
  <c r="E1020" i="2"/>
  <c r="E802" i="2"/>
  <c r="E3016" i="2"/>
  <c r="F657" i="2"/>
  <c r="E1758" i="2"/>
  <c r="E1935" i="2"/>
  <c r="BD10" i="1"/>
  <c r="E396" i="2"/>
  <c r="E354" i="2"/>
  <c r="C385" i="2"/>
  <c r="C407" i="2"/>
  <c r="C395" i="2"/>
  <c r="E403" i="2"/>
  <c r="E393" i="2"/>
  <c r="E391" i="2"/>
  <c r="E388" i="2"/>
  <c r="D1931" i="2"/>
  <c r="C1931" i="2"/>
  <c r="Z46" i="1"/>
  <c r="BA635" i="2"/>
  <c r="C1916" i="2"/>
  <c r="D1916" i="2"/>
  <c r="R17" i="1"/>
  <c r="R14" i="1"/>
  <c r="BD635" i="2"/>
  <c r="AJ15" i="1"/>
  <c r="E1958" i="2"/>
  <c r="E1922" i="2"/>
  <c r="AB33" i="1"/>
  <c r="BD1271" i="2"/>
  <c r="AF51" i="1"/>
  <c r="P52" i="1"/>
  <c r="R33" i="1"/>
  <c r="BA2742" i="2"/>
  <c r="BA3236" i="2"/>
  <c r="BA3251" i="2"/>
  <c r="E3146" i="2"/>
  <c r="E2980" i="2"/>
  <c r="F678" i="2"/>
  <c r="C1953" i="2"/>
  <c r="BE1953" i="2" s="1"/>
  <c r="P39" i="1"/>
  <c r="T28" i="1"/>
  <c r="E1938" i="2"/>
  <c r="C1913" i="2"/>
  <c r="D1913" i="2"/>
  <c r="AB26" i="1"/>
  <c r="V25" i="1"/>
  <c r="AZ23" i="1"/>
  <c r="BD1270" i="2"/>
  <c r="Z43" i="1"/>
  <c r="T52" i="1"/>
  <c r="BD1256" i="2"/>
  <c r="E1944" i="2"/>
  <c r="E1908" i="2"/>
  <c r="X47" i="1"/>
  <c r="BB1893" i="2"/>
  <c r="R19" i="1"/>
  <c r="AJ46" i="1"/>
  <c r="E1953" i="2"/>
  <c r="V21" i="1"/>
  <c r="AB50" i="1"/>
  <c r="D1952" i="2"/>
  <c r="C1952" i="2"/>
  <c r="BB1891" i="2"/>
  <c r="T14" i="1"/>
  <c r="BD1257" i="2"/>
  <c r="T15" i="1"/>
  <c r="R52" i="1"/>
  <c r="BA1464" i="2"/>
  <c r="E1917" i="2"/>
  <c r="E1594" i="2"/>
  <c r="E2307" i="2"/>
  <c r="E3186" i="2"/>
  <c r="E3007" i="2"/>
  <c r="E2874" i="2"/>
  <c r="E2501" i="2"/>
  <c r="E2379" i="2"/>
  <c r="E2045" i="2"/>
  <c r="E2563" i="2"/>
  <c r="E2449" i="2"/>
  <c r="E2347" i="2"/>
  <c r="E1766" i="2"/>
  <c r="E1724" i="2"/>
  <c r="E1187" i="2"/>
  <c r="E1128" i="2"/>
  <c r="E1087" i="2"/>
  <c r="E1025" i="2"/>
  <c r="E912" i="2"/>
  <c r="E433" i="2"/>
  <c r="E383" i="2"/>
  <c r="E3219" i="2"/>
  <c r="E2562" i="2"/>
  <c r="E2448" i="2"/>
  <c r="E2293" i="2"/>
  <c r="E2106" i="2"/>
  <c r="E1815" i="2"/>
  <c r="E1671" i="2"/>
  <c r="E1394" i="2"/>
  <c r="E970" i="2"/>
  <c r="E464" i="2"/>
  <c r="E411" i="2"/>
  <c r="E3206" i="2"/>
  <c r="E3072" i="2"/>
  <c r="E2819" i="2"/>
  <c r="E2551" i="2"/>
  <c r="E2500" i="2"/>
  <c r="E2414" i="2"/>
  <c r="E2226" i="2"/>
  <c r="E951" i="2"/>
  <c r="E878" i="2"/>
  <c r="E837" i="2"/>
  <c r="E796" i="2"/>
  <c r="E594" i="2"/>
  <c r="E483" i="2"/>
  <c r="E1898" i="2"/>
  <c r="E1833" i="2"/>
  <c r="E1155" i="2"/>
  <c r="E1053" i="2"/>
  <c r="E866" i="2"/>
  <c r="E824" i="2"/>
  <c r="E612" i="2"/>
  <c r="E2840" i="2"/>
  <c r="E1897" i="2"/>
  <c r="E1855" i="2"/>
  <c r="E1072" i="2"/>
  <c r="E1012" i="2"/>
  <c r="E846" i="2"/>
  <c r="E558" i="2"/>
  <c r="E3092" i="2"/>
  <c r="E2959" i="2"/>
  <c r="E2663" i="2"/>
  <c r="E2518" i="2"/>
  <c r="E2478" i="2"/>
  <c r="E1291" i="2"/>
  <c r="E813" i="2"/>
  <c r="E2599" i="2"/>
  <c r="E2364" i="2"/>
  <c r="E2253" i="2"/>
  <c r="BA2078" i="2"/>
  <c r="E1676" i="2"/>
  <c r="E1203" i="2"/>
  <c r="E1153" i="2"/>
  <c r="E939" i="2"/>
  <c r="E896" i="2"/>
  <c r="E2837" i="2"/>
  <c r="E2780" i="2"/>
  <c r="E2496" i="2"/>
  <c r="E2454" i="2"/>
  <c r="E2287" i="2"/>
  <c r="E2232" i="2"/>
  <c r="E2101" i="2"/>
  <c r="E1667" i="2"/>
  <c r="E1122" i="2"/>
  <c r="E1009" i="2"/>
  <c r="E458" i="2"/>
  <c r="E2999" i="2"/>
  <c r="E1715" i="2"/>
  <c r="E1675" i="2"/>
  <c r="E1212" i="2"/>
  <c r="E564" i="2"/>
  <c r="E1808" i="2"/>
  <c r="AF28" i="1"/>
  <c r="BB1877" i="2"/>
  <c r="BH38" i="1"/>
  <c r="E1949" i="2"/>
  <c r="AD26" i="1"/>
  <c r="T25" i="1"/>
  <c r="E1948" i="2"/>
  <c r="E1912" i="2"/>
  <c r="D1947" i="2"/>
  <c r="C1947" i="2"/>
  <c r="D1911" i="2"/>
  <c r="C1911" i="2"/>
  <c r="BB1886" i="2"/>
  <c r="X43" i="1"/>
  <c r="V52" i="1"/>
  <c r="E1945" i="2"/>
  <c r="E1909" i="2"/>
  <c r="X34" i="1"/>
  <c r="AX47" i="1"/>
  <c r="AX54" i="1" s="1"/>
  <c r="R41" i="1"/>
  <c r="BB1894" i="2"/>
  <c r="D1966" i="2"/>
  <c r="C1966" i="2"/>
  <c r="C1930" i="2"/>
  <c r="D1930" i="2"/>
  <c r="BD1464" i="2"/>
  <c r="P19" i="1"/>
  <c r="X21" i="1"/>
  <c r="E1952" i="2"/>
  <c r="E1916" i="2"/>
  <c r="P17" i="1"/>
  <c r="AF14" i="1"/>
  <c r="AJ16" i="1"/>
  <c r="AF15" i="1"/>
  <c r="AH33" i="1"/>
  <c r="C1927" i="2"/>
  <c r="D1927" i="2"/>
  <c r="F1464" i="2"/>
  <c r="E2821" i="2"/>
  <c r="E1180" i="2"/>
  <c r="AT39" i="1"/>
  <c r="C1938" i="2"/>
  <c r="D1938" i="2"/>
  <c r="C1912" i="2"/>
  <c r="D1912" i="2"/>
  <c r="R43" i="1"/>
  <c r="E1640" i="2"/>
  <c r="E3140" i="2"/>
  <c r="E3090" i="2"/>
  <c r="E2247" i="2"/>
  <c r="E2110" i="2"/>
  <c r="E1621" i="2"/>
  <c r="E3089" i="2"/>
  <c r="E2975" i="2"/>
  <c r="E2724" i="2"/>
  <c r="E2348" i="2"/>
  <c r="E2255" i="2"/>
  <c r="E2099" i="2"/>
  <c r="E1060" i="2"/>
  <c r="E619" i="2"/>
  <c r="E1790" i="2"/>
  <c r="E927" i="2"/>
  <c r="E2704" i="2"/>
  <c r="E2475" i="2"/>
  <c r="E2351" i="2"/>
  <c r="E1883" i="2"/>
  <c r="E1809" i="2"/>
  <c r="E1769" i="2"/>
  <c r="E1380" i="2"/>
  <c r="E608" i="2"/>
  <c r="E1150" i="2"/>
  <c r="X49" i="1"/>
  <c r="AJ28" i="1"/>
  <c r="BB1901" i="2"/>
  <c r="BD1249" i="2"/>
  <c r="Z38" i="1"/>
  <c r="R25" i="1"/>
  <c r="AD53" i="1"/>
  <c r="BD1606" i="2"/>
  <c r="V43" i="1"/>
  <c r="X52" i="1"/>
  <c r="P34" i="1"/>
  <c r="BD1268" i="2"/>
  <c r="BD1554" i="2"/>
  <c r="C1968" i="2"/>
  <c r="D1968" i="2"/>
  <c r="C1932" i="2"/>
  <c r="D1932" i="2"/>
  <c r="BD1255" i="2"/>
  <c r="T41" i="1"/>
  <c r="C1955" i="2"/>
  <c r="D1955" i="2"/>
  <c r="C1919" i="2"/>
  <c r="D1919" i="2"/>
  <c r="BC1464" i="2"/>
  <c r="D1941" i="2"/>
  <c r="C1941" i="2"/>
  <c r="BH31" i="1"/>
  <c r="Z21" i="1"/>
  <c r="AD50" i="1"/>
  <c r="Z17" i="1"/>
  <c r="X14" i="1"/>
  <c r="BD1269" i="2"/>
  <c r="P16" i="1"/>
  <c r="D1946" i="2"/>
  <c r="C1946" i="2"/>
  <c r="C1910" i="2"/>
  <c r="D1910" i="2"/>
  <c r="BB1885" i="2"/>
  <c r="Z26" i="1"/>
  <c r="C1944" i="2"/>
  <c r="D1944" i="2"/>
  <c r="C1967" i="2"/>
  <c r="D1967" i="2"/>
  <c r="AJ26" i="1"/>
  <c r="E2313" i="2"/>
  <c r="E858" i="2"/>
  <c r="BA2125" i="2"/>
  <c r="C1963" i="2"/>
  <c r="L1963" i="2" s="1"/>
  <c r="BD1622" i="2"/>
  <c r="BD1597" i="2"/>
  <c r="Z49" i="1"/>
  <c r="E1951" i="2"/>
  <c r="E1915" i="2"/>
  <c r="BB1890" i="2"/>
  <c r="C1962" i="2"/>
  <c r="D1962" i="2"/>
  <c r="C1926" i="2"/>
  <c r="D1926" i="2"/>
  <c r="BD1261" i="2"/>
  <c r="R38" i="1"/>
  <c r="C1937" i="2"/>
  <c r="D1937" i="2"/>
  <c r="P25" i="1"/>
  <c r="P23" i="1"/>
  <c r="X12" i="1"/>
  <c r="R53" i="1"/>
  <c r="C1936" i="2"/>
  <c r="D1936" i="2"/>
  <c r="BH45" i="1"/>
  <c r="P51" i="1"/>
  <c r="Z52" i="1"/>
  <c r="D1933" i="2"/>
  <c r="C1933" i="2"/>
  <c r="R34" i="1"/>
  <c r="BD1627" i="2"/>
  <c r="R29" i="1"/>
  <c r="Z47" i="1"/>
  <c r="W2402" i="2"/>
  <c r="AD41" i="1" s="1"/>
  <c r="E1955" i="2"/>
  <c r="E1919" i="2"/>
  <c r="BD1254" i="2"/>
  <c r="AD30" i="1"/>
  <c r="E1941" i="2"/>
  <c r="BF31" i="1"/>
  <c r="AB21" i="1"/>
  <c r="X50" i="1"/>
  <c r="D1940" i="2"/>
  <c r="C1940" i="2"/>
  <c r="BB635" i="2"/>
  <c r="E1946" i="2"/>
  <c r="E1910" i="2"/>
  <c r="C1917" i="2"/>
  <c r="D1917" i="2"/>
  <c r="P15" i="1"/>
  <c r="D1958" i="2"/>
  <c r="C1958" i="2"/>
  <c r="N35" i="1"/>
  <c r="BT1246" i="2"/>
  <c r="CU22" i="1" s="1"/>
  <c r="C1524" i="2"/>
  <c r="BF1524" i="2" s="1"/>
  <c r="E367" i="2"/>
  <c r="F709" i="2"/>
  <c r="E1963" i="2"/>
  <c r="C1948" i="2"/>
  <c r="D1948" i="2"/>
  <c r="D1945" i="2"/>
  <c r="C1945" i="2"/>
  <c r="E1967" i="2"/>
  <c r="BD1576" i="2"/>
  <c r="E1574" i="2"/>
  <c r="E563" i="2"/>
  <c r="R49" i="1"/>
  <c r="BD1548" i="2"/>
  <c r="E1962" i="2"/>
  <c r="E1926" i="2"/>
  <c r="AN38" i="1"/>
  <c r="BB1876" i="2"/>
  <c r="AH25" i="1"/>
  <c r="R23" i="1"/>
  <c r="AZ18" i="1"/>
  <c r="T12" i="1"/>
  <c r="BB1875" i="2"/>
  <c r="AB45" i="1"/>
  <c r="T51" i="1"/>
  <c r="P44" i="1"/>
  <c r="AD52" i="1"/>
  <c r="E1933" i="2"/>
  <c r="BB1872" i="2"/>
  <c r="E1968" i="2"/>
  <c r="E1932" i="2"/>
  <c r="P29" i="1"/>
  <c r="BD1267" i="2"/>
  <c r="T30" i="1"/>
  <c r="BB1880" i="2"/>
  <c r="AL31" i="1"/>
  <c r="BD1252" i="2"/>
  <c r="AR21" i="1"/>
  <c r="AH50" i="1"/>
  <c r="P20" i="1"/>
  <c r="Z16" i="1"/>
  <c r="C708" i="2"/>
  <c r="CD708" i="2" s="1"/>
  <c r="E3231" i="2"/>
  <c r="BA3237" i="2"/>
  <c r="F688" i="2"/>
  <c r="F639" i="2"/>
  <c r="F687" i="2"/>
  <c r="F638" i="2"/>
  <c r="AD49" i="1"/>
  <c r="BD1250" i="2"/>
  <c r="V40" i="1"/>
  <c r="BB2128" i="2"/>
  <c r="E1937" i="2"/>
  <c r="T23" i="1"/>
  <c r="X18" i="1"/>
  <c r="AJ12" i="1"/>
  <c r="E1936" i="2"/>
  <c r="X45" i="1"/>
  <c r="D1935" i="2"/>
  <c r="C1935" i="2"/>
  <c r="Z51" i="1"/>
  <c r="AD44" i="1"/>
  <c r="BB34" i="1"/>
  <c r="BB54" i="1" s="1"/>
  <c r="BB1895" i="2"/>
  <c r="T29" i="1"/>
  <c r="BD1266" i="2"/>
  <c r="C1954" i="2"/>
  <c r="D1954" i="2"/>
  <c r="D1918" i="2"/>
  <c r="C1918" i="2"/>
  <c r="BB1881" i="2"/>
  <c r="R30" i="1"/>
  <c r="BD1253" i="2"/>
  <c r="BH46" i="1"/>
  <c r="R31" i="1"/>
  <c r="AF21" i="1"/>
  <c r="P50" i="1"/>
  <c r="AD37" i="1"/>
  <c r="E1940" i="2"/>
  <c r="BB1879" i="2"/>
  <c r="R20" i="1"/>
  <c r="T13" i="1"/>
  <c r="AF16" i="1"/>
  <c r="F640" i="2"/>
  <c r="C1949" i="2"/>
  <c r="D1949" i="2"/>
  <c r="AF47" i="1"/>
  <c r="E3085" i="2"/>
  <c r="E2302" i="2"/>
  <c r="E3030" i="2"/>
  <c r="E2086" i="2"/>
  <c r="BA2630" i="2"/>
  <c r="C963" i="2"/>
  <c r="BH963" i="2" s="1"/>
  <c r="C1416" i="2"/>
  <c r="K1416" i="2" s="1"/>
  <c r="C1452" i="2"/>
  <c r="G1452" i="2" s="1"/>
  <c r="C1135" i="2"/>
  <c r="BE1135" i="2" s="1"/>
  <c r="C804" i="2"/>
  <c r="L804" i="2" s="1"/>
  <c r="C3216" i="2"/>
  <c r="L3216" i="2" s="1"/>
  <c r="BA2103" i="2"/>
  <c r="C1310" i="2"/>
  <c r="E1008" i="2"/>
  <c r="E385" i="2"/>
  <c r="C1915" i="2"/>
  <c r="D1939" i="2"/>
  <c r="AF38" i="1"/>
  <c r="BB1900" i="2"/>
  <c r="R26" i="1"/>
  <c r="BD1248" i="2"/>
  <c r="AJ18" i="1"/>
  <c r="R12" i="1"/>
  <c r="BB1899" i="2"/>
  <c r="T45" i="1"/>
  <c r="BB1874" i="2"/>
  <c r="R51" i="1"/>
  <c r="R44" i="1"/>
  <c r="BB1896" i="2"/>
  <c r="C1956" i="2"/>
  <c r="D1956" i="2"/>
  <c r="C1920" i="2"/>
  <c r="D1920" i="2"/>
  <c r="D1943" i="2"/>
  <c r="C1943" i="2"/>
  <c r="D1907" i="2"/>
  <c r="C1907" i="2"/>
  <c r="E1954" i="2"/>
  <c r="E1918" i="2"/>
  <c r="Z30" i="1"/>
  <c r="BD1265" i="2"/>
  <c r="X46" i="1"/>
  <c r="D1965" i="2"/>
  <c r="D1929" i="2"/>
  <c r="BB1904" i="2"/>
  <c r="BD1264" i="2"/>
  <c r="Z50" i="1"/>
  <c r="R37" i="1"/>
  <c r="BD1251" i="2"/>
  <c r="T20" i="1"/>
  <c r="R13" i="1"/>
  <c r="P11" i="1"/>
  <c r="R15" i="1"/>
  <c r="C1934" i="2"/>
  <c r="D1934" i="2"/>
  <c r="V33" i="1"/>
  <c r="BB1888" i="2"/>
  <c r="AF46" i="1"/>
  <c r="BA2119" i="2"/>
  <c r="C1939" i="2"/>
  <c r="J1939" i="2" s="1"/>
  <c r="E1939" i="2"/>
  <c r="BD1262" i="2"/>
  <c r="R40" i="1"/>
  <c r="C1950" i="2"/>
  <c r="D1950" i="2"/>
  <c r="C1914" i="2"/>
  <c r="D1914" i="2"/>
  <c r="AT38" i="1"/>
  <c r="D1961" i="2"/>
  <c r="C1961" i="2"/>
  <c r="C1925" i="2"/>
  <c r="D1925" i="2"/>
  <c r="T26" i="1"/>
  <c r="Z23" i="1"/>
  <c r="P18" i="1"/>
  <c r="V12" i="1"/>
  <c r="C1960" i="2"/>
  <c r="D1960" i="2"/>
  <c r="D1924" i="2"/>
  <c r="C1924" i="2"/>
  <c r="P45" i="1"/>
  <c r="AT51" i="1"/>
  <c r="D1957" i="2"/>
  <c r="C1957" i="2"/>
  <c r="D1921" i="2"/>
  <c r="C1921" i="2"/>
  <c r="E1943" i="2"/>
  <c r="E1907" i="2"/>
  <c r="E1965" i="2"/>
  <c r="AJ50" i="1"/>
  <c r="D1964" i="2"/>
  <c r="C1964" i="2"/>
  <c r="D1928" i="2"/>
  <c r="C1928" i="2"/>
  <c r="BB1903" i="2"/>
  <c r="BD1263" i="2"/>
  <c r="AF20" i="1"/>
  <c r="AJ13" i="1"/>
  <c r="AD11" i="1"/>
  <c r="V15" i="1"/>
  <c r="E1934" i="2"/>
  <c r="P33" i="1"/>
  <c r="BB1902" i="2"/>
  <c r="BD1258" i="2"/>
  <c r="R21" i="1"/>
  <c r="X17" i="1"/>
  <c r="BD739" i="2"/>
  <c r="E3163" i="2"/>
  <c r="E2367" i="2"/>
  <c r="E2081" i="2"/>
  <c r="E1688" i="2"/>
  <c r="E1255" i="2"/>
  <c r="E683" i="2"/>
  <c r="E632" i="2"/>
  <c r="E2664" i="2"/>
  <c r="E1719" i="2"/>
  <c r="E1669" i="2"/>
  <c r="E1451" i="2"/>
  <c r="F682" i="2"/>
  <c r="BA440" i="2"/>
  <c r="E389" i="2"/>
  <c r="E2244" i="2"/>
  <c r="E1450" i="2"/>
  <c r="E1412" i="2"/>
  <c r="E994" i="2"/>
  <c r="E834" i="2"/>
  <c r="E398" i="2"/>
  <c r="BA3249" i="2"/>
  <c r="E1874" i="2"/>
  <c r="E1697" i="2"/>
  <c r="E1030" i="2"/>
  <c r="E967" i="2"/>
  <c r="F649" i="2"/>
  <c r="E3202" i="2"/>
  <c r="E2957" i="2"/>
  <c r="E2516" i="2"/>
  <c r="F1884" i="2"/>
  <c r="E1810" i="2"/>
  <c r="E1760" i="2"/>
  <c r="E1420" i="2"/>
  <c r="E1319" i="2"/>
  <c r="E1029" i="2"/>
  <c r="E948" i="2"/>
  <c r="E854" i="2"/>
  <c r="E523" i="2"/>
  <c r="E478" i="2"/>
  <c r="E3024" i="2"/>
  <c r="E2629" i="2"/>
  <c r="E2495" i="2"/>
  <c r="E2383" i="2"/>
  <c r="E2241" i="2"/>
  <c r="E2088" i="2"/>
  <c r="E1904" i="2"/>
  <c r="E1789" i="2"/>
  <c r="E1749" i="2"/>
  <c r="E1409" i="2"/>
  <c r="E1261" i="2"/>
  <c r="E863" i="2"/>
  <c r="F728" i="2"/>
  <c r="E415" i="2"/>
  <c r="E376" i="2"/>
  <c r="AD40" i="1"/>
  <c r="E1950" i="2"/>
  <c r="E1914" i="2"/>
  <c r="BB1889" i="2"/>
  <c r="BD2128" i="2"/>
  <c r="E1961" i="2"/>
  <c r="E1925" i="2"/>
  <c r="X26" i="1"/>
  <c r="BD1375" i="2"/>
  <c r="BD1260" i="2"/>
  <c r="AF23" i="1"/>
  <c r="R18" i="1"/>
  <c r="AF12" i="1"/>
  <c r="BD1259" i="2"/>
  <c r="BD1618" i="2"/>
  <c r="BB1898" i="2"/>
  <c r="AJ51" i="1"/>
  <c r="R47" i="1"/>
  <c r="AD35" i="1"/>
  <c r="AJ27" i="1"/>
  <c r="R46" i="1"/>
  <c r="AJ20" i="1"/>
  <c r="BD422" i="2"/>
  <c r="X15" i="1"/>
  <c r="BB1873" i="2"/>
  <c r="X33" i="1"/>
  <c r="AL47" i="1"/>
  <c r="AF13" i="1"/>
  <c r="C1922" i="2"/>
  <c r="D1922" i="2"/>
  <c r="R28" i="1"/>
  <c r="BB1887" i="2"/>
  <c r="C1909" i="2"/>
  <c r="D1909" i="2"/>
  <c r="D1908" i="2"/>
  <c r="C1908" i="2"/>
  <c r="E1931" i="2"/>
  <c r="BB1892" i="2"/>
  <c r="T21" i="1"/>
  <c r="R50" i="1"/>
  <c r="BD1611" i="2"/>
  <c r="P40" i="1"/>
  <c r="AJ38" i="1"/>
  <c r="P26" i="1"/>
  <c r="AH23" i="1"/>
  <c r="AD18" i="1"/>
  <c r="C1959" i="2"/>
  <c r="D1959" i="2"/>
  <c r="D1923" i="2"/>
  <c r="C1923" i="2"/>
  <c r="BD3104" i="2"/>
  <c r="T47" i="1"/>
  <c r="D1942" i="2"/>
  <c r="C1942" i="2"/>
  <c r="BB1464" i="2"/>
  <c r="T46" i="1"/>
  <c r="P21" i="1"/>
  <c r="AF17" i="1"/>
  <c r="Z13" i="1"/>
  <c r="AL15" i="1"/>
  <c r="BB1897" i="2"/>
  <c r="T33" i="1"/>
  <c r="BA141" i="2"/>
  <c r="BA194" i="2"/>
  <c r="BD237" i="2"/>
  <c r="F255" i="2"/>
  <c r="F226" i="2"/>
  <c r="E236" i="2"/>
  <c r="F244" i="2"/>
  <c r="BA224" i="2"/>
  <c r="F252" i="2"/>
  <c r="BD241" i="2"/>
  <c r="BA240" i="2"/>
  <c r="F211" i="2"/>
  <c r="F248" i="2"/>
  <c r="BD233" i="2"/>
  <c r="BD259" i="2"/>
  <c r="E1604" i="2"/>
  <c r="F726" i="2"/>
  <c r="BA2180" i="2"/>
  <c r="F686" i="2"/>
  <c r="E2775" i="2"/>
  <c r="E2282" i="2"/>
  <c r="E654" i="2"/>
  <c r="E414" i="2"/>
  <c r="E1110" i="2"/>
  <c r="E1694" i="2"/>
  <c r="E436" i="2"/>
  <c r="E2382" i="2"/>
  <c r="E3200" i="2"/>
  <c r="E877" i="2"/>
  <c r="E836" i="2"/>
  <c r="E743" i="2"/>
  <c r="E622" i="2"/>
  <c r="E359" i="2"/>
  <c r="E2080" i="2"/>
  <c r="E1975" i="2"/>
  <c r="E1104" i="2"/>
  <c r="E968" i="2"/>
  <c r="E857" i="2"/>
  <c r="E794" i="2"/>
  <c r="E568" i="2"/>
  <c r="E526" i="2"/>
  <c r="E3105" i="2"/>
  <c r="E3001" i="2"/>
  <c r="E2739" i="2"/>
  <c r="E2489" i="2"/>
  <c r="BA1822" i="2"/>
  <c r="E1179" i="2"/>
  <c r="E1121" i="2"/>
  <c r="E1069" i="2"/>
  <c r="E905" i="2"/>
  <c r="E853" i="2"/>
  <c r="E595" i="2"/>
  <c r="E1433" i="2"/>
  <c r="E1205" i="2"/>
  <c r="E959" i="2"/>
  <c r="E721" i="2"/>
  <c r="E470" i="2"/>
  <c r="E2234" i="2"/>
  <c r="E1885" i="2"/>
  <c r="E1812" i="2"/>
  <c r="BA2772" i="2"/>
  <c r="E2791" i="2"/>
  <c r="BA2077" i="2"/>
  <c r="E1606" i="2"/>
  <c r="BA3250" i="2"/>
  <c r="E3133" i="2"/>
  <c r="E1588" i="2"/>
  <c r="BA1805" i="2"/>
  <c r="E1754" i="2"/>
  <c r="E1432" i="2"/>
  <c r="E2230" i="2"/>
  <c r="BA1725" i="2"/>
  <c r="BA2073" i="2"/>
  <c r="BA2095" i="2"/>
  <c r="E2827" i="2"/>
  <c r="BA3235" i="2"/>
  <c r="C1536" i="2"/>
  <c r="BA2079" i="2"/>
  <c r="BA3254" i="2"/>
  <c r="E2907" i="2"/>
  <c r="E3033" i="2"/>
  <c r="E3077" i="2"/>
  <c r="E3183" i="2"/>
  <c r="E3051" i="2"/>
  <c r="BA2115" i="2"/>
  <c r="BA3248" i="2"/>
  <c r="BA1834" i="2"/>
  <c r="E1414" i="2"/>
  <c r="F1033" i="2"/>
  <c r="BA1823" i="2"/>
  <c r="F692" i="2"/>
  <c r="F650" i="2"/>
  <c r="BA3255" i="2"/>
  <c r="E3189" i="2"/>
  <c r="E3165" i="2"/>
  <c r="BA2105" i="2"/>
  <c r="E2033" i="2"/>
  <c r="F637" i="2"/>
  <c r="E1734" i="2"/>
  <c r="E1325" i="2"/>
  <c r="F969" i="2"/>
  <c r="F663" i="2"/>
  <c r="BA1819" i="2"/>
  <c r="BA142" i="2"/>
  <c r="BB257" i="2"/>
  <c r="BB218" i="2"/>
  <c r="E3213" i="2"/>
  <c r="E3174" i="2"/>
  <c r="E3106" i="2"/>
  <c r="E2966" i="2"/>
  <c r="E2849" i="2"/>
  <c r="E2756" i="2"/>
  <c r="E2581" i="2"/>
  <c r="E2314" i="2"/>
  <c r="BA2102" i="2"/>
  <c r="E1636" i="2"/>
  <c r="E1563" i="2"/>
  <c r="E1421" i="2"/>
  <c r="E1800" i="2"/>
  <c r="E843" i="2"/>
  <c r="E2869" i="2"/>
  <c r="E2055" i="2"/>
  <c r="BA1820" i="2"/>
  <c r="E365" i="2"/>
  <c r="E2240" i="2"/>
  <c r="E1270" i="2"/>
  <c r="E2607" i="2"/>
  <c r="E1079" i="2"/>
  <c r="E2032" i="2"/>
  <c r="E925" i="2"/>
  <c r="E1089" i="2"/>
  <c r="E1561" i="2"/>
  <c r="E2953" i="2"/>
  <c r="E2618" i="2"/>
  <c r="E2271" i="2"/>
  <c r="E2075" i="2"/>
  <c r="E1615" i="2"/>
  <c r="E2327" i="2"/>
  <c r="E3221" i="2"/>
  <c r="E2965" i="2"/>
  <c r="E1613" i="2"/>
  <c r="E2325" i="2"/>
  <c r="BA3239" i="2"/>
  <c r="E3181" i="2"/>
  <c r="E3073" i="2"/>
  <c r="E3023" i="2"/>
  <c r="E2497" i="2"/>
  <c r="E2447" i="2"/>
  <c r="E2289" i="2"/>
  <c r="E2231" i="2"/>
  <c r="E1551" i="2"/>
  <c r="E2856" i="2"/>
  <c r="E2617" i="2"/>
  <c r="E2513" i="2"/>
  <c r="E2440" i="2"/>
  <c r="E2120" i="2"/>
  <c r="E1378" i="2"/>
  <c r="E990" i="2"/>
  <c r="F707" i="2"/>
  <c r="F656" i="2"/>
  <c r="E607" i="2"/>
  <c r="E552" i="2"/>
  <c r="E498" i="2"/>
  <c r="E1787" i="2"/>
  <c r="E1692" i="2"/>
  <c r="E1426" i="2"/>
  <c r="E1138" i="2"/>
  <c r="E1007" i="2"/>
  <c r="E777" i="2"/>
  <c r="E626" i="2"/>
  <c r="E384" i="2"/>
  <c r="E3177" i="2"/>
  <c r="E2572" i="2"/>
  <c r="E2471" i="2"/>
  <c r="E2096" i="2"/>
  <c r="E1890" i="2"/>
  <c r="E1395" i="2"/>
  <c r="E1267" i="2"/>
  <c r="E1197" i="2"/>
  <c r="E988" i="2"/>
  <c r="BA2116" i="2"/>
  <c r="F704" i="2"/>
  <c r="E3045" i="2"/>
  <c r="E1720" i="2"/>
  <c r="F732" i="2"/>
  <c r="BA3240" i="2"/>
  <c r="E3164" i="2"/>
  <c r="E3084" i="2"/>
  <c r="E2720" i="2"/>
  <c r="E2668" i="2"/>
  <c r="E2564" i="2"/>
  <c r="E2430" i="2"/>
  <c r="E2366" i="2"/>
  <c r="E1638" i="2"/>
  <c r="E1589" i="2"/>
  <c r="E3162" i="2"/>
  <c r="E2951" i="2"/>
  <c r="E2374" i="2"/>
  <c r="E2092" i="2"/>
  <c r="E1440" i="2"/>
  <c r="E1401" i="2"/>
  <c r="E1021" i="2"/>
  <c r="E929" i="2"/>
  <c r="E772" i="2"/>
  <c r="E429" i="2"/>
  <c r="E379" i="2"/>
  <c r="E1348" i="2"/>
  <c r="E628" i="2"/>
  <c r="E3169" i="2"/>
  <c r="E2684" i="2"/>
  <c r="E2511" i="2"/>
  <c r="E2474" i="2"/>
  <c r="E2416" i="2"/>
  <c r="E2372" i="2"/>
  <c r="E2211" i="2"/>
  <c r="E1596" i="2"/>
  <c r="E2309" i="2"/>
  <c r="E3079" i="2"/>
  <c r="E2751" i="2"/>
  <c r="E2541" i="2"/>
  <c r="E2424" i="2"/>
  <c r="E2380" i="2"/>
  <c r="E1648" i="2"/>
  <c r="E3059" i="2"/>
  <c r="E2693" i="2"/>
  <c r="E2433" i="2"/>
  <c r="E3185" i="2"/>
  <c r="E2954" i="2"/>
  <c r="E2356" i="2"/>
  <c r="E3194" i="2"/>
  <c r="E1880" i="2"/>
  <c r="E1826" i="2"/>
  <c r="E1386" i="2"/>
  <c r="E1258" i="2"/>
  <c r="E971" i="2"/>
  <c r="E1116" i="2"/>
  <c r="E1064" i="2"/>
  <c r="E1014" i="2"/>
  <c r="E643" i="2"/>
  <c r="E381" i="2"/>
  <c r="E2613" i="2"/>
  <c r="E2291" i="2"/>
  <c r="E2104" i="2"/>
  <c r="E1670" i="2"/>
  <c r="E1362" i="2"/>
  <c r="E1195" i="2"/>
  <c r="E1004" i="2"/>
  <c r="E910" i="2"/>
  <c r="E773" i="2"/>
  <c r="E662" i="2"/>
  <c r="E400" i="2"/>
  <c r="E3227" i="2"/>
  <c r="E3044" i="2"/>
  <c r="E2976" i="2"/>
  <c r="E2621" i="2"/>
  <c r="E2467" i="2"/>
  <c r="E2224" i="2"/>
  <c r="E1742" i="2"/>
  <c r="E1687" i="2"/>
  <c r="E1423" i="2"/>
  <c r="E1134" i="2"/>
  <c r="E898" i="2"/>
  <c r="E2537" i="2"/>
  <c r="E1717" i="2"/>
  <c r="E1411" i="2"/>
  <c r="E347" i="2"/>
  <c r="E1607" i="2"/>
  <c r="E2323" i="2"/>
  <c r="E1611" i="2"/>
  <c r="E2322" i="2"/>
  <c r="BA2124" i="2"/>
  <c r="E2294" i="2"/>
  <c r="E2248" i="2"/>
  <c r="E504" i="2"/>
  <c r="E461" i="2"/>
  <c r="E408" i="2"/>
  <c r="E358" i="2"/>
  <c r="E2036" i="2"/>
  <c r="E1984" i="2"/>
  <c r="E1801" i="2"/>
  <c r="E1431" i="2"/>
  <c r="E908" i="2"/>
  <c r="E856" i="2"/>
  <c r="C780" i="2"/>
  <c r="BF780" i="2" s="1"/>
  <c r="BA3242" i="2"/>
  <c r="E1628" i="2"/>
  <c r="E1660" i="2"/>
  <c r="E1678" i="2"/>
  <c r="E2114" i="2"/>
  <c r="E1698" i="2"/>
  <c r="BA1768" i="2"/>
  <c r="BA2128" i="2"/>
  <c r="E1807" i="2"/>
  <c r="E882" i="2"/>
  <c r="BA3256" i="2"/>
  <c r="E1881" i="2"/>
  <c r="E1346" i="2"/>
  <c r="BA2118" i="2"/>
  <c r="E1444" i="2"/>
  <c r="F724" i="2"/>
  <c r="E519" i="2"/>
  <c r="C345" i="2"/>
  <c r="BE345" i="2" s="1"/>
  <c r="E1895" i="2"/>
  <c r="E1586" i="2"/>
  <c r="E1658" i="2"/>
  <c r="E2908" i="2"/>
  <c r="E2961" i="2"/>
  <c r="BA2191" i="2"/>
  <c r="E2979" i="2"/>
  <c r="E2991" i="2"/>
  <c r="E2889" i="2"/>
  <c r="BA2113" i="2"/>
  <c r="E1642" i="2"/>
  <c r="E1575" i="2"/>
  <c r="C1107" i="2"/>
  <c r="E1714" i="2"/>
  <c r="E1666" i="2"/>
  <c r="AD36" i="1"/>
  <c r="F1971" i="2"/>
  <c r="V36" i="1"/>
  <c r="R36" i="1"/>
  <c r="Z36" i="1"/>
  <c r="E1980" i="2"/>
  <c r="E2011" i="2"/>
  <c r="E2065" i="2"/>
  <c r="E2069" i="2"/>
  <c r="E2024" i="2"/>
  <c r="E1977" i="2"/>
  <c r="E2015" i="2"/>
  <c r="E1994" i="2"/>
  <c r="E1993" i="2"/>
  <c r="T36" i="1"/>
  <c r="E2041" i="2"/>
  <c r="E2008" i="2"/>
  <c r="E2060" i="2"/>
  <c r="E2044" i="2"/>
  <c r="E1992" i="2"/>
  <c r="AH36" i="1"/>
  <c r="E3155" i="2"/>
  <c r="E2938" i="2"/>
  <c r="E2659" i="2"/>
  <c r="E2606" i="2"/>
  <c r="E2261" i="2"/>
  <c r="E1882" i="2"/>
  <c r="E1693" i="2"/>
  <c r="E981" i="2"/>
  <c r="E851" i="2"/>
  <c r="E374" i="2"/>
  <c r="E2020" i="2"/>
  <c r="E1682" i="2"/>
  <c r="E1417" i="2"/>
  <c r="E1036" i="2"/>
  <c r="E989" i="2"/>
  <c r="E881" i="2"/>
  <c r="E616" i="2"/>
  <c r="E373" i="2"/>
  <c r="E2936" i="2"/>
  <c r="E2259" i="2"/>
  <c r="E2084" i="2"/>
  <c r="E2777" i="2"/>
  <c r="E1168" i="2"/>
  <c r="E2439" i="2"/>
  <c r="E2082" i="2"/>
  <c r="E892" i="2"/>
  <c r="E2534" i="2"/>
  <c r="E2813" i="2"/>
  <c r="E2456" i="2"/>
  <c r="E1631" i="2"/>
  <c r="E3167" i="2"/>
  <c r="E2630" i="2"/>
  <c r="E2357" i="2"/>
  <c r="E3224" i="2"/>
  <c r="E2941" i="2"/>
  <c r="E2565" i="2"/>
  <c r="E2124" i="2"/>
  <c r="E2535" i="2"/>
  <c r="E2418" i="2"/>
  <c r="BA2122" i="2"/>
  <c r="E2553" i="2"/>
  <c r="E2843" i="2"/>
  <c r="E2689" i="2"/>
  <c r="E2437" i="2"/>
  <c r="E2281" i="2"/>
  <c r="E2007" i="2"/>
  <c r="E1900" i="2"/>
  <c r="E1425" i="2"/>
  <c r="E1156" i="2"/>
  <c r="E1024" i="2"/>
  <c r="E952" i="2"/>
  <c r="E723" i="2"/>
  <c r="E453" i="2"/>
  <c r="E401" i="2"/>
  <c r="E1027" i="2"/>
  <c r="E2899" i="2"/>
  <c r="E2074" i="2"/>
  <c r="BA293" i="2"/>
  <c r="E2935" i="2"/>
  <c r="E2265" i="2"/>
  <c r="E1558" i="2"/>
  <c r="E3046" i="2"/>
  <c r="E2619" i="2"/>
  <c r="E2345" i="2"/>
  <c r="E1599" i="2"/>
  <c r="E2311" i="2"/>
  <c r="E1597" i="2"/>
  <c r="E2310" i="2"/>
  <c r="E3199" i="2"/>
  <c r="E3111" i="2"/>
  <c r="E2989" i="2"/>
  <c r="E2503" i="2"/>
  <c r="E2400" i="2"/>
  <c r="E2360" i="2"/>
  <c r="E2038" i="2"/>
  <c r="E3070" i="2"/>
  <c r="E2995" i="2"/>
  <c r="E2683" i="2"/>
  <c r="E2532" i="2"/>
  <c r="E2484" i="2"/>
  <c r="E2415" i="2"/>
  <c r="E1656" i="2"/>
  <c r="E1583" i="2"/>
  <c r="E2974" i="2"/>
  <c r="E2723" i="2"/>
  <c r="E2574" i="2"/>
  <c r="E2413" i="2"/>
  <c r="E2066" i="2"/>
  <c r="E1593" i="2"/>
  <c r="E2306" i="2"/>
  <c r="E3175" i="2"/>
  <c r="E2680" i="2"/>
  <c r="E2397" i="2"/>
  <c r="E2992" i="2"/>
  <c r="E2479" i="2"/>
  <c r="E2242" i="2"/>
  <c r="E2043" i="2"/>
  <c r="E1651" i="2"/>
  <c r="E1578" i="2"/>
  <c r="E1643" i="2"/>
  <c r="E1576" i="2"/>
  <c r="E2473" i="2"/>
  <c r="E645" i="2"/>
  <c r="E1891" i="2"/>
  <c r="E2119" i="2"/>
  <c r="E3205" i="2"/>
  <c r="E2530" i="2"/>
  <c r="E2508" i="2"/>
  <c r="E1629" i="2"/>
  <c r="E3056" i="2"/>
  <c r="E542" i="2"/>
  <c r="E2428" i="2"/>
  <c r="E923" i="2"/>
  <c r="BC313" i="2"/>
  <c r="E2328" i="2"/>
  <c r="E3048" i="2"/>
  <c r="BC294" i="2"/>
  <c r="E2636" i="2"/>
  <c r="E1827" i="2"/>
  <c r="E323" i="2"/>
  <c r="E2312" i="2"/>
  <c r="E2009" i="2"/>
  <c r="E1078" i="2"/>
  <c r="E434" i="2"/>
  <c r="E3257" i="2"/>
  <c r="E2846" i="2"/>
  <c r="E1600" i="2"/>
  <c r="E3098" i="2"/>
  <c r="E2283" i="2"/>
  <c r="E281" i="2"/>
  <c r="E1565" i="2"/>
  <c r="BB67" i="2"/>
  <c r="BB65" i="2"/>
  <c r="BB45" i="2"/>
  <c r="BA5" i="2"/>
  <c r="E24" i="2"/>
  <c r="BB23" i="2"/>
  <c r="BB60" i="2"/>
  <c r="BA29" i="2"/>
  <c r="E68" i="2"/>
  <c r="BA49" i="2"/>
  <c r="BA103" i="2"/>
  <c r="E109" i="2"/>
  <c r="F85" i="2"/>
  <c r="BA95" i="2"/>
  <c r="F73" i="2"/>
  <c r="F158" i="2"/>
  <c r="F176" i="2"/>
  <c r="E183" i="2"/>
  <c r="BB163" i="2"/>
  <c r="BB135" i="2"/>
  <c r="F143" i="2"/>
  <c r="BA191" i="2"/>
  <c r="E152" i="2"/>
  <c r="E200" i="2"/>
  <c r="E171" i="2"/>
  <c r="BA179" i="2"/>
  <c r="E150" i="2"/>
  <c r="BA160" i="2"/>
  <c r="F188" i="2"/>
  <c r="F148" i="2"/>
  <c r="BB235" i="2"/>
  <c r="BD242" i="2"/>
  <c r="BA261" i="2"/>
  <c r="BB232" i="2"/>
  <c r="BB231" i="2"/>
  <c r="BB260" i="2"/>
  <c r="BA239" i="2"/>
  <c r="BB219" i="2"/>
  <c r="BD266" i="2"/>
  <c r="C209" i="2"/>
  <c r="BH209" i="2" s="1"/>
  <c r="E189" i="2"/>
  <c r="BA178" i="2"/>
  <c r="BA164" i="2"/>
  <c r="BB37" i="2"/>
  <c r="BB18" i="2"/>
  <c r="BA66" i="2"/>
  <c r="BB36" i="2"/>
  <c r="E55" i="2"/>
  <c r="F26" i="2"/>
  <c r="F6" i="2"/>
  <c r="F54" i="2"/>
  <c r="BA34" i="2"/>
  <c r="BB33" i="2"/>
  <c r="BA15" i="2"/>
  <c r="F44" i="2"/>
  <c r="BB62" i="2"/>
  <c r="BB32" i="2"/>
  <c r="E13" i="2"/>
  <c r="BB51" i="2"/>
  <c r="BA31" i="2"/>
  <c r="BB12" i="2"/>
  <c r="BB30" i="2"/>
  <c r="BA11" i="2"/>
  <c r="F59" i="2"/>
  <c r="F40" i="2"/>
  <c r="BB58" i="2"/>
  <c r="E57" i="2"/>
  <c r="BB19" i="2"/>
  <c r="F82" i="2"/>
  <c r="BC92" i="2"/>
  <c r="BB81" i="2"/>
  <c r="BC91" i="2"/>
  <c r="BB80" i="2"/>
  <c r="F111" i="2"/>
  <c r="BA110" i="2"/>
  <c r="BB78" i="2"/>
  <c r="F99" i="2"/>
  <c r="BB76" i="2"/>
  <c r="E98" i="2"/>
  <c r="BA107" i="2"/>
  <c r="BB97" i="2"/>
  <c r="BA106" i="2"/>
  <c r="BC105" i="2"/>
  <c r="F104" i="2"/>
  <c r="BC94" i="2"/>
  <c r="E83" i="2"/>
  <c r="E117" i="2"/>
  <c r="BA197" i="2"/>
  <c r="BB187" i="2"/>
  <c r="BA168" i="2"/>
  <c r="F206" i="2"/>
  <c r="BB186" i="2"/>
  <c r="BB166" i="2"/>
  <c r="E146" i="2"/>
  <c r="E195" i="2"/>
  <c r="E145" i="2"/>
  <c r="E203" i="2"/>
  <c r="F193" i="2"/>
  <c r="E173" i="2"/>
  <c r="F163" i="2"/>
  <c r="E48" i="2"/>
  <c r="E41" i="2"/>
  <c r="E10" i="2"/>
  <c r="E38" i="2"/>
  <c r="E84" i="2"/>
  <c r="BA157" i="2"/>
  <c r="E35" i="2"/>
  <c r="E42" i="2"/>
  <c r="E102" i="2"/>
  <c r="F147" i="2"/>
  <c r="E27" i="2"/>
  <c r="E17" i="2"/>
  <c r="F16" i="2"/>
  <c r="E39" i="2"/>
  <c r="F154" i="2"/>
  <c r="E3015" i="2"/>
  <c r="E2833" i="2"/>
  <c r="E2100" i="2"/>
  <c r="E3021" i="2"/>
  <c r="BA3252" i="2"/>
  <c r="E1618" i="2"/>
  <c r="BA3243" i="2"/>
  <c r="BA154" i="2"/>
  <c r="BB202" i="2"/>
  <c r="BA172" i="2"/>
  <c r="BA134" i="2"/>
  <c r="BA190" i="2"/>
  <c r="BA139" i="2"/>
  <c r="F155" i="2"/>
  <c r="F184" i="2"/>
  <c r="F247" i="2"/>
  <c r="BB265" i="2"/>
  <c r="BD246" i="2"/>
  <c r="E217" i="2"/>
  <c r="BB245" i="2"/>
  <c r="BA225" i="2"/>
  <c r="BB215" i="2"/>
  <c r="BA253" i="2"/>
  <c r="E234" i="2"/>
  <c r="E214" i="2"/>
  <c r="BB251" i="2"/>
  <c r="F223" i="2"/>
  <c r="E250" i="2"/>
  <c r="BD222" i="2"/>
  <c r="BA249" i="2"/>
  <c r="BB230" i="2"/>
  <c r="E220" i="2"/>
  <c r="E258" i="2"/>
  <c r="BA238" i="2"/>
  <c r="BA3241" i="2"/>
  <c r="BA2178" i="2"/>
  <c r="BA2098" i="2"/>
  <c r="BA1828" i="2"/>
  <c r="E1250" i="2"/>
  <c r="BA2085" i="2"/>
  <c r="E541" i="2"/>
  <c r="E2688" i="2"/>
  <c r="E2633" i="2"/>
  <c r="E2531" i="2"/>
  <c r="E2480" i="2"/>
  <c r="E1899" i="2"/>
  <c r="E1785" i="2"/>
  <c r="E1218" i="2"/>
  <c r="E921" i="2"/>
  <c r="E785" i="2"/>
  <c r="E623" i="2"/>
  <c r="E570" i="2"/>
  <c r="E517" i="2"/>
  <c r="E472" i="2"/>
  <c r="E2569" i="2"/>
  <c r="E2125" i="2"/>
  <c r="E1062" i="2"/>
  <c r="E995" i="2"/>
  <c r="E592" i="2"/>
  <c r="E3173" i="2"/>
  <c r="E2707" i="2"/>
  <c r="E2611" i="2"/>
  <c r="E2506" i="2"/>
  <c r="E1193" i="2"/>
  <c r="E1144" i="2"/>
  <c r="E1051" i="2"/>
  <c r="E958" i="2"/>
  <c r="E803" i="2"/>
  <c r="E611" i="2"/>
  <c r="E557" i="2"/>
  <c r="E503" i="2"/>
  <c r="E460" i="2"/>
  <c r="E2353" i="2"/>
  <c r="E2243" i="2"/>
  <c r="E2057" i="2"/>
  <c r="E1973" i="2"/>
  <c r="E1811" i="2"/>
  <c r="E1350" i="2"/>
  <c r="E1192" i="2"/>
  <c r="E1143" i="2"/>
  <c r="E993" i="2"/>
  <c r="E928" i="2"/>
  <c r="E885" i="2"/>
  <c r="E610" i="2"/>
  <c r="E2746" i="2"/>
  <c r="E2577" i="2"/>
  <c r="E2487" i="2"/>
  <c r="E2431" i="2"/>
  <c r="E2275" i="2"/>
  <c r="E2034" i="2"/>
  <c r="E1982" i="2"/>
  <c r="E1112" i="2"/>
  <c r="E780" i="2"/>
  <c r="E448" i="2"/>
  <c r="E3212" i="2"/>
  <c r="E1704" i="2"/>
  <c r="E1201" i="2"/>
  <c r="E1141" i="2"/>
  <c r="E1090" i="2"/>
  <c r="E1038" i="2"/>
  <c r="E926" i="2"/>
  <c r="E810" i="2"/>
  <c r="E599" i="2"/>
  <c r="E554" i="2"/>
  <c r="E2824" i="2"/>
  <c r="E3049" i="2"/>
  <c r="E1738" i="2"/>
  <c r="E646" i="2"/>
  <c r="E2714" i="2"/>
  <c r="E2575" i="2"/>
  <c r="E1018" i="2"/>
  <c r="E2525" i="2"/>
  <c r="E2160" i="2"/>
  <c r="E2061" i="2"/>
  <c r="E3246" i="2"/>
  <c r="BA2755" i="2"/>
  <c r="E2462" i="2"/>
  <c r="E1674" i="2"/>
  <c r="E972" i="2"/>
  <c r="E840" i="2"/>
  <c r="E627" i="2"/>
  <c r="E532" i="2"/>
  <c r="E363" i="2"/>
  <c r="E1377" i="2"/>
  <c r="E962" i="2"/>
  <c r="E665" i="2"/>
  <c r="E473" i="2"/>
  <c r="E2377" i="2"/>
  <c r="E2279" i="2"/>
  <c r="BA2093" i="2"/>
  <c r="E2027" i="2"/>
  <c r="E1184" i="2"/>
  <c r="E942" i="2"/>
  <c r="E899" i="2"/>
  <c r="E703" i="2"/>
  <c r="E1795" i="2"/>
  <c r="E1744" i="2"/>
  <c r="E1148" i="2"/>
  <c r="E614" i="2"/>
  <c r="E392" i="2"/>
  <c r="E2070" i="2"/>
  <c r="E2006" i="2"/>
  <c r="E804" i="2"/>
  <c r="E593" i="2"/>
  <c r="E538" i="2"/>
  <c r="E3216" i="2"/>
  <c r="E1254" i="2"/>
  <c r="E1183" i="2"/>
  <c r="E752" i="2"/>
  <c r="E692" i="2"/>
  <c r="E650" i="2"/>
  <c r="E3191" i="2"/>
  <c r="E3082" i="2"/>
  <c r="E2687" i="2"/>
  <c r="E2561" i="2"/>
  <c r="E2514" i="2"/>
  <c r="E2468" i="2"/>
  <c r="E2341" i="2"/>
  <c r="E2239" i="2"/>
  <c r="E2051" i="2"/>
  <c r="E2391" i="2"/>
  <c r="E2219" i="2"/>
  <c r="E2053" i="2"/>
  <c r="E964" i="2"/>
  <c r="E3014" i="2"/>
  <c r="E1445" i="2"/>
  <c r="E1108" i="2"/>
  <c r="E1066" i="2"/>
  <c r="E963" i="2"/>
  <c r="E850" i="2"/>
  <c r="E746" i="2"/>
  <c r="E520" i="2"/>
  <c r="E474" i="2"/>
  <c r="E3244" i="2"/>
  <c r="E2888" i="2"/>
  <c r="E2711" i="2"/>
  <c r="E2593" i="2"/>
  <c r="E2543" i="2"/>
  <c r="E2370" i="2"/>
  <c r="E2237" i="2"/>
  <c r="E1745" i="2"/>
  <c r="E1701" i="2"/>
  <c r="E1166" i="2"/>
  <c r="E1107" i="2"/>
  <c r="E1056" i="2"/>
  <c r="E953" i="2"/>
  <c r="E890" i="2"/>
  <c r="E827" i="2"/>
  <c r="E615" i="2"/>
  <c r="E402" i="2"/>
  <c r="E362" i="2"/>
  <c r="E2831" i="2"/>
  <c r="E2677" i="2"/>
  <c r="E2603" i="2"/>
  <c r="E2470" i="2"/>
  <c r="E2388" i="2"/>
  <c r="E2678" i="2"/>
  <c r="E2450" i="2"/>
  <c r="E2376" i="2"/>
  <c r="E1627" i="2"/>
  <c r="E1554" i="2"/>
  <c r="E1650" i="2"/>
  <c r="E1602" i="2"/>
  <c r="E3229" i="2"/>
  <c r="E2978" i="2"/>
  <c r="E1625" i="2"/>
  <c r="E1552" i="2"/>
  <c r="E3222" i="2"/>
  <c r="E3112" i="2"/>
  <c r="E510" i="2"/>
  <c r="E455" i="2"/>
  <c r="BA2107" i="2"/>
  <c r="E1978" i="2"/>
  <c r="E1786" i="2"/>
  <c r="E1208" i="2"/>
  <c r="E1550" i="2"/>
  <c r="E1622" i="2"/>
  <c r="E1610" i="2"/>
  <c r="E3207" i="2"/>
  <c r="E2749" i="2"/>
  <c r="BA2087" i="2"/>
  <c r="E2026" i="2"/>
  <c r="E2967" i="2"/>
  <c r="E1653" i="2"/>
  <c r="E1580" i="2"/>
  <c r="E3214" i="2"/>
  <c r="E3153" i="2"/>
  <c r="E1591" i="2"/>
  <c r="E1777" i="2"/>
  <c r="E1726" i="2"/>
  <c r="E1446" i="2"/>
  <c r="E1397" i="2"/>
  <c r="BB332" i="2"/>
  <c r="BC292" i="2"/>
  <c r="BA331" i="2"/>
  <c r="BA321" i="2"/>
  <c r="BC311" i="2"/>
  <c r="BA291" i="2"/>
  <c r="E1706" i="2"/>
  <c r="E1050" i="2"/>
  <c r="E1821" i="2"/>
  <c r="E1780" i="2"/>
  <c r="E1381" i="2"/>
  <c r="E1160" i="2"/>
  <c r="E1049" i="2"/>
  <c r="E917" i="2"/>
  <c r="E873" i="2"/>
  <c r="E534" i="2"/>
  <c r="E3078" i="2"/>
  <c r="E2682" i="2"/>
  <c r="E2515" i="2"/>
  <c r="E2419" i="2"/>
  <c r="E2340" i="2"/>
  <c r="E2111" i="2"/>
  <c r="E2023" i="2"/>
  <c r="E1972" i="2"/>
  <c r="E1799" i="2"/>
  <c r="E1759" i="2"/>
  <c r="E872" i="2"/>
  <c r="E1458" i="2"/>
  <c r="E778" i="2"/>
  <c r="E2076" i="2"/>
  <c r="E1222" i="2"/>
  <c r="E2269" i="2"/>
  <c r="E2083" i="2"/>
  <c r="E1889" i="2"/>
  <c r="E1005" i="2"/>
  <c r="E943" i="2"/>
  <c r="E442" i="2"/>
  <c r="E3253" i="2"/>
  <c r="E3141" i="2"/>
  <c r="E2763" i="2"/>
  <c r="E2582" i="2"/>
  <c r="E2521" i="2"/>
  <c r="E2469" i="2"/>
  <c r="E1773" i="2"/>
  <c r="E1452" i="2"/>
  <c r="E1206" i="2"/>
  <c r="E900" i="2"/>
  <c r="E859" i="2"/>
  <c r="E815" i="2"/>
  <c r="E613" i="2"/>
  <c r="E560" i="2"/>
  <c r="E506" i="2"/>
  <c r="E360" i="2"/>
  <c r="E2762" i="2"/>
  <c r="E2654" i="2"/>
  <c r="BA2081" i="2"/>
  <c r="E1877" i="2"/>
  <c r="E1803" i="2"/>
  <c r="E1073" i="2"/>
  <c r="E986" i="2"/>
  <c r="E3139" i="2"/>
  <c r="E3019" i="2"/>
  <c r="E2906" i="2"/>
  <c r="E2817" i="2"/>
  <c r="E1052" i="2"/>
  <c r="E977" i="2"/>
  <c r="F642" i="2"/>
  <c r="E580" i="2"/>
  <c r="E537" i="2"/>
  <c r="E3150" i="2"/>
  <c r="E3009" i="2"/>
  <c r="E2498" i="2"/>
  <c r="E2385" i="2"/>
  <c r="BA2091" i="2"/>
  <c r="E2014" i="2"/>
  <c r="BA1831" i="2"/>
  <c r="E1782" i="2"/>
  <c r="E1730" i="2"/>
  <c r="E1226" i="2"/>
  <c r="E1182" i="2"/>
  <c r="E1133" i="2"/>
  <c r="E1083" i="2"/>
  <c r="E591" i="2"/>
  <c r="E546" i="2"/>
  <c r="E492" i="2"/>
  <c r="E3182" i="2"/>
  <c r="E2883" i="2"/>
  <c r="E2578" i="2"/>
  <c r="E2444" i="2"/>
  <c r="E601" i="2"/>
  <c r="E2476" i="2"/>
  <c r="E2420" i="2"/>
  <c r="E2263" i="2"/>
  <c r="E2212" i="2"/>
  <c r="E2123" i="2"/>
  <c r="E1705" i="2"/>
  <c r="E1152" i="2"/>
  <c r="E1101" i="2"/>
  <c r="E811" i="2"/>
  <c r="E437" i="2"/>
  <c r="E3170" i="2"/>
  <c r="E1178" i="2"/>
  <c r="E1774" i="2"/>
  <c r="E1363" i="2"/>
  <c r="E1137" i="2"/>
  <c r="E987" i="2"/>
  <c r="E653" i="2"/>
  <c r="E382" i="2"/>
  <c r="E2994" i="2"/>
  <c r="E2049" i="2"/>
  <c r="E1824" i="2"/>
  <c r="E1689" i="2"/>
  <c r="E1443" i="2"/>
  <c r="E1196" i="2"/>
  <c r="E1136" i="2"/>
  <c r="E3053" i="2"/>
  <c r="E2968" i="2"/>
  <c r="E2540" i="2"/>
  <c r="E1732" i="2"/>
  <c r="E1115" i="2"/>
  <c r="E1022" i="2"/>
  <c r="E978" i="2"/>
  <c r="E527" i="2"/>
  <c r="E418" i="2"/>
  <c r="E2560" i="2"/>
  <c r="E1813" i="2"/>
  <c r="E1763" i="2"/>
  <c r="E1216" i="2"/>
  <c r="E1172" i="2"/>
  <c r="BB329" i="2"/>
  <c r="BA309" i="2"/>
  <c r="BB274" i="2"/>
  <c r="BA325" i="2"/>
  <c r="BC295" i="2"/>
  <c r="E1680" i="2"/>
  <c r="BA1751" i="2"/>
  <c r="E1292" i="2"/>
  <c r="BA3238" i="2"/>
  <c r="E1711" i="2"/>
  <c r="E1151" i="2"/>
  <c r="E1111" i="2"/>
  <c r="E1048" i="2"/>
  <c r="E842" i="2"/>
  <c r="F697" i="2"/>
  <c r="E2736" i="2"/>
  <c r="E2596" i="2"/>
  <c r="E1455" i="2"/>
  <c r="BA2094" i="2"/>
  <c r="E1752" i="2"/>
  <c r="F712" i="2"/>
  <c r="BA1832" i="2"/>
  <c r="E1322" i="2"/>
  <c r="BA1830" i="2"/>
  <c r="E769" i="2"/>
  <c r="E2901" i="2"/>
  <c r="E1788" i="2"/>
  <c r="BA2121" i="2"/>
  <c r="F34" i="2"/>
  <c r="BB31" i="2"/>
  <c r="BA89" i="2"/>
  <c r="BA1572" i="2"/>
  <c r="BB1572" i="2"/>
  <c r="BB2781" i="2"/>
  <c r="BA2781" i="2"/>
  <c r="F2620" i="2"/>
  <c r="BD2620" i="2"/>
  <c r="BB2620" i="2"/>
  <c r="BA1587" i="2"/>
  <c r="BB1587" i="2"/>
  <c r="F936" i="2"/>
  <c r="BA936" i="2"/>
  <c r="BA424" i="2"/>
  <c r="BB424" i="2"/>
  <c r="F1673" i="2"/>
  <c r="BA1673" i="2"/>
  <c r="BB1673" i="2"/>
  <c r="F1406" i="2"/>
  <c r="BD1406" i="2"/>
  <c r="BB1406" i="2"/>
  <c r="BA1406" i="2"/>
  <c r="F1220" i="2"/>
  <c r="BA1220" i="2"/>
  <c r="BB1220" i="2"/>
  <c r="BD1220" i="2"/>
  <c r="BC1220" i="2"/>
  <c r="F1167" i="2"/>
  <c r="BA1167" i="2"/>
  <c r="BB1167" i="2"/>
  <c r="BD1167" i="2"/>
  <c r="BC1167" i="2"/>
  <c r="F1119" i="2"/>
  <c r="BA1119" i="2"/>
  <c r="BB1119" i="2"/>
  <c r="F1077" i="2"/>
  <c r="BA1077" i="2"/>
  <c r="BB1077" i="2"/>
  <c r="F808" i="2"/>
  <c r="BA808" i="2"/>
  <c r="BD808" i="2"/>
  <c r="BA531" i="2"/>
  <c r="BB531" i="2"/>
  <c r="BA486" i="2"/>
  <c r="BB486" i="2"/>
  <c r="BB2898" i="2"/>
  <c r="BB66" i="2"/>
  <c r="BA63" i="2"/>
  <c r="BA59" i="2"/>
  <c r="F197" i="2"/>
  <c r="F3210" i="2"/>
  <c r="BB3210" i="2"/>
  <c r="BD3210" i="2"/>
  <c r="BC3210" i="2"/>
  <c r="BA3210" i="2"/>
  <c r="BA2698" i="2"/>
  <c r="BB2698" i="2"/>
  <c r="F1427" i="2"/>
  <c r="BB1427" i="2"/>
  <c r="BD1427" i="2"/>
  <c r="BA1427" i="2"/>
  <c r="BB34" i="2"/>
  <c r="E61" i="2"/>
  <c r="BB40" i="2"/>
  <c r="E93" i="2"/>
  <c r="BA100" i="2"/>
  <c r="F86" i="2"/>
  <c r="BA96" i="2"/>
  <c r="BA84" i="2"/>
  <c r="BB94" i="2"/>
  <c r="BB197" i="2"/>
  <c r="BA177" i="2"/>
  <c r="F167" i="2"/>
  <c r="E205" i="2"/>
  <c r="F174" i="2"/>
  <c r="E1659" i="2"/>
  <c r="BB1586" i="2"/>
  <c r="BA1586" i="2"/>
  <c r="E2299" i="2"/>
  <c r="BA1658" i="2"/>
  <c r="BB1658" i="2"/>
  <c r="E1585" i="2"/>
  <c r="E2298" i="2"/>
  <c r="BD3100" i="2"/>
  <c r="BA3100" i="2"/>
  <c r="F3100" i="2"/>
  <c r="BB3100" i="2"/>
  <c r="BB3054" i="2"/>
  <c r="BD3054" i="2"/>
  <c r="BA3054" i="2"/>
  <c r="BA2761" i="2"/>
  <c r="BB2761" i="2"/>
  <c r="BB2614" i="2"/>
  <c r="F2614" i="2"/>
  <c r="BD2614" i="2"/>
  <c r="E2549" i="2"/>
  <c r="BA2445" i="2"/>
  <c r="BB2445" i="2"/>
  <c r="BD2445" i="2"/>
  <c r="BC2445" i="2"/>
  <c r="BA2256" i="2"/>
  <c r="F2256" i="2"/>
  <c r="E2079" i="2"/>
  <c r="E1639" i="2"/>
  <c r="E1572" i="2"/>
  <c r="E3254" i="2"/>
  <c r="E3188" i="2"/>
  <c r="E3120" i="2"/>
  <c r="BB3060" i="2"/>
  <c r="BD3060" i="2"/>
  <c r="BA3060" i="2"/>
  <c r="E2832" i="2"/>
  <c r="E2781" i="2"/>
  <c r="BB2733" i="2"/>
  <c r="E2622" i="2"/>
  <c r="E2576" i="2"/>
  <c r="BB2359" i="2"/>
  <c r="BA2359" i="2"/>
  <c r="F2264" i="2"/>
  <c r="BA2264" i="2"/>
  <c r="E2047" i="2"/>
  <c r="BA1649" i="2"/>
  <c r="BB1649" i="2"/>
  <c r="BB1571" i="2"/>
  <c r="BA1571" i="2"/>
  <c r="E1619" i="2"/>
  <c r="E2331" i="2"/>
  <c r="F3196" i="2"/>
  <c r="BA3196" i="2"/>
  <c r="BD3196" i="2"/>
  <c r="BC3196" i="2"/>
  <c r="BB3196" i="2"/>
  <c r="F3154" i="2"/>
  <c r="BA3154" i="2"/>
  <c r="BB3154" i="2"/>
  <c r="E3097" i="2"/>
  <c r="BB3033" i="2"/>
  <c r="BD3033" i="2"/>
  <c r="BA3033" i="2"/>
  <c r="BB2830" i="2"/>
  <c r="BA2830" i="2"/>
  <c r="E2620" i="2"/>
  <c r="BA2520" i="2"/>
  <c r="F2520" i="2"/>
  <c r="E2463" i="2"/>
  <c r="BB2346" i="2"/>
  <c r="BA2346" i="2"/>
  <c r="E2245" i="2"/>
  <c r="BC2056" i="2"/>
  <c r="BA2056" i="2"/>
  <c r="BB2056" i="2"/>
  <c r="BA1654" i="2"/>
  <c r="BB1654" i="2"/>
  <c r="BB1581" i="2"/>
  <c r="BA1581" i="2"/>
  <c r="E3215" i="2"/>
  <c r="F3166" i="2"/>
  <c r="BA3166" i="2"/>
  <c r="BD3166" i="2"/>
  <c r="BC3166" i="2"/>
  <c r="BB3166" i="2"/>
  <c r="F3118" i="2"/>
  <c r="BA3118" i="2"/>
  <c r="BB3118" i="2"/>
  <c r="BA3077" i="2"/>
  <c r="BB3077" i="2"/>
  <c r="BD3077" i="2"/>
  <c r="F3077" i="2"/>
  <c r="E3006" i="2"/>
  <c r="BB2932" i="2"/>
  <c r="BD2932" i="2"/>
  <c r="BA2932" i="2"/>
  <c r="BA2861" i="2"/>
  <c r="BB2861" i="2"/>
  <c r="E2722" i="2"/>
  <c r="E2612" i="2"/>
  <c r="E2547" i="2"/>
  <c r="F2491" i="2"/>
  <c r="BA2491" i="2"/>
  <c r="E2442" i="2"/>
  <c r="BB2336" i="2"/>
  <c r="BA2336" i="2"/>
  <c r="E1617" i="2"/>
  <c r="E2329" i="2"/>
  <c r="BB2818" i="2"/>
  <c r="BA2818" i="2"/>
  <c r="BA2690" i="2"/>
  <c r="BB2690" i="2"/>
  <c r="BB2648" i="2"/>
  <c r="BA2648" i="2"/>
  <c r="BB2546" i="2"/>
  <c r="BD2546" i="2"/>
  <c r="F2546" i="2"/>
  <c r="BA2395" i="2"/>
  <c r="BB2395" i="2"/>
  <c r="BB2343" i="2"/>
  <c r="BA2343" i="2"/>
  <c r="BA1614" i="2"/>
  <c r="BB1614" i="2"/>
  <c r="BA1553" i="2"/>
  <c r="BB1553" i="2"/>
  <c r="F3201" i="2"/>
  <c r="BB3201" i="2"/>
  <c r="BD3201" i="2"/>
  <c r="BC3201" i="2"/>
  <c r="BA3201" i="2"/>
  <c r="F3124" i="2"/>
  <c r="BA3124" i="2"/>
  <c r="BB3124" i="2"/>
  <c r="F3065" i="2"/>
  <c r="BA3065" i="2"/>
  <c r="BB3065" i="2"/>
  <c r="BD3065" i="2"/>
  <c r="BB3004" i="2"/>
  <c r="BD3004" i="2"/>
  <c r="BA3004" i="2"/>
  <c r="F55" i="2"/>
  <c r="BA28" i="2"/>
  <c r="F110" i="2"/>
  <c r="BB1659" i="2"/>
  <c r="BA1659" i="2"/>
  <c r="F2331" i="2"/>
  <c r="BA2331" i="2"/>
  <c r="BB2331" i="2"/>
  <c r="BB2612" i="2"/>
  <c r="BD2612" i="2"/>
  <c r="F2612" i="2"/>
  <c r="F3093" i="2"/>
  <c r="BA3093" i="2"/>
  <c r="BB3093" i="2"/>
  <c r="BD3093" i="2"/>
  <c r="BA2352" i="2"/>
  <c r="BB2352" i="2"/>
  <c r="BA2743" i="2"/>
  <c r="BB2743" i="2"/>
  <c r="E47" i="2"/>
  <c r="E53" i="2"/>
  <c r="BB59" i="2"/>
  <c r="F92" i="2"/>
  <c r="F88" i="2"/>
  <c r="BA55" i="2"/>
  <c r="BB44" i="2"/>
  <c r="F61" i="2"/>
  <c r="F38" i="2"/>
  <c r="BC82" i="2"/>
  <c r="F102" i="2"/>
  <c r="E110" i="2"/>
  <c r="E100" i="2"/>
  <c r="BB89" i="2"/>
  <c r="E88" i="2"/>
  <c r="BA99" i="2"/>
  <c r="F98" i="2"/>
  <c r="E86" i="2"/>
  <c r="BB107" i="2"/>
  <c r="BC95" i="2"/>
  <c r="BC74" i="2"/>
  <c r="BC73" i="2"/>
  <c r="F177" i="2"/>
  <c r="E138" i="2"/>
  <c r="BA176" i="2"/>
  <c r="BA167" i="2"/>
  <c r="BA147" i="2"/>
  <c r="E175" i="2"/>
  <c r="E137" i="2"/>
  <c r="F205" i="2"/>
  <c r="E185" i="2"/>
  <c r="BA174" i="2"/>
  <c r="BA145" i="2"/>
  <c r="F183" i="2"/>
  <c r="F3232" i="2"/>
  <c r="BA3232" i="2"/>
  <c r="BD3232" i="2"/>
  <c r="BC3232" i="2"/>
  <c r="BB3232" i="2"/>
  <c r="F3107" i="2"/>
  <c r="BA3107" i="2"/>
  <c r="BB3107" i="2"/>
  <c r="BB1616" i="2"/>
  <c r="BA1616" i="2"/>
  <c r="E12" i="2"/>
  <c r="BB2549" i="2"/>
  <c r="F2549" i="2"/>
  <c r="BD2549" i="2"/>
  <c r="BB2895" i="2"/>
  <c r="BD2895" i="2"/>
  <c r="BA2895" i="2"/>
  <c r="F48" i="2"/>
  <c r="F10" i="2"/>
  <c r="BA82" i="2"/>
  <c r="BB87" i="2"/>
  <c r="BC75" i="2"/>
  <c r="BA74" i="2"/>
  <c r="BA48" i="2"/>
  <c r="F53" i="2"/>
  <c r="F41" i="2"/>
  <c r="BA57" i="2"/>
  <c r="F93" i="2"/>
  <c r="BB48" i="2"/>
  <c r="E8" i="2"/>
  <c r="BA47" i="2"/>
  <c r="BB55" i="2"/>
  <c r="BA16" i="2"/>
  <c r="E64" i="2"/>
  <c r="BA53" i="2"/>
  <c r="F25" i="2"/>
  <c r="E4" i="2"/>
  <c r="F14" i="2"/>
  <c r="E43" i="2"/>
  <c r="BB13" i="2"/>
  <c r="BA61" i="2"/>
  <c r="BB42" i="2"/>
  <c r="E22" i="2"/>
  <c r="BA41" i="2"/>
  <c r="E21" i="2"/>
  <c r="BB10" i="2"/>
  <c r="F39" i="2"/>
  <c r="E20" i="2"/>
  <c r="BB57" i="2"/>
  <c r="BB38" i="2"/>
  <c r="BC103" i="2"/>
  <c r="BA93" i="2"/>
  <c r="BC81" i="2"/>
  <c r="E91" i="2"/>
  <c r="BA80" i="2"/>
  <c r="BB111" i="2"/>
  <c r="F90" i="2"/>
  <c r="E79" i="2"/>
  <c r="F100" i="2"/>
  <c r="BB99" i="2"/>
  <c r="BB108" i="2"/>
  <c r="BA98" i="2"/>
  <c r="BC86" i="2"/>
  <c r="F106" i="2"/>
  <c r="E104" i="2"/>
  <c r="BB177" i="2"/>
  <c r="F138" i="2"/>
  <c r="BB176" i="2"/>
  <c r="BB167" i="2"/>
  <c r="BB147" i="2"/>
  <c r="F137" i="2"/>
  <c r="BA205" i="2"/>
  <c r="BB174" i="2"/>
  <c r="F136" i="2"/>
  <c r="BB203" i="2"/>
  <c r="BA183" i="2"/>
  <c r="BA152" i="2"/>
  <c r="BA200" i="2"/>
  <c r="BA171" i="2"/>
  <c r="BB188" i="2"/>
  <c r="F164" i="2"/>
  <c r="BD235" i="2"/>
  <c r="F242" i="2"/>
  <c r="BD231" i="2"/>
  <c r="BD219" i="2"/>
  <c r="BA257" i="2"/>
  <c r="F218" i="2"/>
  <c r="E101" i="2"/>
  <c r="BB83" i="2"/>
  <c r="E167" i="2"/>
  <c r="BA1585" i="2"/>
  <c r="BB1585" i="2"/>
  <c r="F2463" i="2"/>
  <c r="BA2463" i="2"/>
  <c r="BA44" i="2"/>
  <c r="BB28" i="2"/>
  <c r="BB101" i="2"/>
  <c r="F47" i="2"/>
  <c r="BA10" i="2"/>
  <c r="BB9" i="2"/>
  <c r="BC96" i="2"/>
  <c r="F27" i="2"/>
  <c r="F8" i="2"/>
  <c r="BB47" i="2"/>
  <c r="F17" i="2"/>
  <c r="BA35" i="2"/>
  <c r="F64" i="2"/>
  <c r="E45" i="2"/>
  <c r="BB53" i="2"/>
  <c r="BA25" i="2"/>
  <c r="BB4" i="2"/>
  <c r="E52" i="2"/>
  <c r="BB14" i="2"/>
  <c r="F43" i="2"/>
  <c r="E23" i="2"/>
  <c r="BB61" i="2"/>
  <c r="F42" i="2"/>
  <c r="BA22" i="2"/>
  <c r="BB41" i="2"/>
  <c r="F21" i="2"/>
  <c r="E69" i="2"/>
  <c r="E50" i="2"/>
  <c r="BA20" i="2"/>
  <c r="F68" i="2"/>
  <c r="E81" i="2"/>
  <c r="BB102" i="2"/>
  <c r="BA91" i="2"/>
  <c r="BC80" i="2"/>
  <c r="BA90" i="2"/>
  <c r="BA79" i="2"/>
  <c r="BB88" i="2"/>
  <c r="E77" i="2"/>
  <c r="BA76" i="2"/>
  <c r="E108" i="2"/>
  <c r="BC85" i="2"/>
  <c r="E75" i="2"/>
  <c r="F95" i="2"/>
  <c r="BB74" i="2"/>
  <c r="BC104" i="2"/>
  <c r="BA138" i="2"/>
  <c r="F175" i="2"/>
  <c r="BA137" i="2"/>
  <c r="F185" i="2"/>
  <c r="BA165" i="2"/>
  <c r="BB136" i="2"/>
  <c r="F173" i="2"/>
  <c r="BB154" i="2"/>
  <c r="BB172" i="2"/>
  <c r="E181" i="2"/>
  <c r="BB152" i="2"/>
  <c r="BB200" i="2"/>
  <c r="BA199" i="2"/>
  <c r="E169" i="2"/>
  <c r="E149" i="2"/>
  <c r="E139" i="2"/>
  <c r="E159" i="2"/>
  <c r="BA155" i="2"/>
  <c r="BA184" i="2"/>
  <c r="BA247" i="2"/>
  <c r="F227" i="2"/>
  <c r="E246" i="2"/>
  <c r="F254" i="2"/>
  <c r="F225" i="2"/>
  <c r="F263" i="2"/>
  <c r="E235" i="2"/>
  <c r="BB253" i="2"/>
  <c r="BB234" i="2"/>
  <c r="F214" i="2"/>
  <c r="BD261" i="2"/>
  <c r="BA223" i="2"/>
  <c r="BB250" i="2"/>
  <c r="E231" i="2"/>
  <c r="BD249" i="2"/>
  <c r="E230" i="2"/>
  <c r="F212" i="2"/>
  <c r="BD239" i="2"/>
  <c r="F220" i="2"/>
  <c r="BB258" i="2"/>
  <c r="BB238" i="2"/>
  <c r="E219" i="2"/>
  <c r="BB15" i="2"/>
  <c r="F77" i="2"/>
  <c r="BB105" i="2"/>
  <c r="BB1619" i="2"/>
  <c r="BA1619" i="2"/>
  <c r="F2329" i="2"/>
  <c r="BA2329" i="2"/>
  <c r="BB2329" i="2"/>
  <c r="BC2329" i="2"/>
  <c r="F3151" i="2"/>
  <c r="BA3151" i="2"/>
  <c r="BB3151" i="2"/>
  <c r="F2597" i="2"/>
  <c r="BD2597" i="2"/>
  <c r="BB2597" i="2"/>
  <c r="F2300" i="2"/>
  <c r="BA2300" i="2"/>
  <c r="BB2300" i="2"/>
  <c r="BC2300" i="2"/>
  <c r="D2161" i="2"/>
  <c r="BA2161" i="2"/>
  <c r="F1306" i="2"/>
  <c r="BA1306" i="2"/>
  <c r="BB1306" i="2"/>
  <c r="BC1306" i="2"/>
  <c r="BB54" i="2"/>
  <c r="E14" i="2"/>
  <c r="BA9" i="2"/>
  <c r="E89" i="2"/>
  <c r="BA108" i="2"/>
  <c r="E106" i="2"/>
  <c r="E66" i="2"/>
  <c r="F35" i="2"/>
  <c r="E25" i="2"/>
  <c r="BA13" i="2"/>
  <c r="E67" i="2"/>
  <c r="BA27" i="2"/>
  <c r="BA17" i="2"/>
  <c r="F65" i="2"/>
  <c r="BB35" i="2"/>
  <c r="E16" i="2"/>
  <c r="BA64" i="2"/>
  <c r="F45" i="2"/>
  <c r="BB25" i="2"/>
  <c r="F4" i="2"/>
  <c r="F52" i="2"/>
  <c r="F24" i="2"/>
  <c r="F23" i="2"/>
  <c r="BB22" i="2"/>
  <c r="E60" i="2"/>
  <c r="BA21" i="2"/>
  <c r="F69" i="2"/>
  <c r="F50" i="2"/>
  <c r="BA39" i="2"/>
  <c r="F20" i="2"/>
  <c r="BA68" i="2"/>
  <c r="E49" i="2"/>
  <c r="BC93" i="2"/>
  <c r="BA92" i="2"/>
  <c r="F81" i="2"/>
  <c r="F91" i="2"/>
  <c r="BC79" i="2"/>
  <c r="BC110" i="2"/>
  <c r="BC100" i="2"/>
  <c r="F109" i="2"/>
  <c r="BC88" i="2"/>
  <c r="BB77" i="2"/>
  <c r="BC98" i="2"/>
  <c r="F75" i="2"/>
  <c r="BC84" i="2"/>
  <c r="E74" i="2"/>
  <c r="BC83" i="2"/>
  <c r="E73" i="2"/>
  <c r="E187" i="2"/>
  <c r="BA158" i="2"/>
  <c r="BB137" i="2"/>
  <c r="F195" i="2"/>
  <c r="BB185" i="2"/>
  <c r="E165" i="2"/>
  <c r="BA1635" i="2"/>
  <c r="BB1635" i="2"/>
  <c r="BA1562" i="2"/>
  <c r="BB1562" i="2"/>
  <c r="BB1634" i="2"/>
  <c r="BA1634" i="2"/>
  <c r="F3179" i="2"/>
  <c r="BA3179" i="2"/>
  <c r="BB3179" i="2"/>
  <c r="BC3179" i="2"/>
  <c r="BB3028" i="2"/>
  <c r="BD3028" i="2"/>
  <c r="BA3028" i="2"/>
  <c r="BB2969" i="2"/>
  <c r="BD2969" i="2"/>
  <c r="BA2969" i="2"/>
  <c r="BB2897" i="2"/>
  <c r="BA2523" i="2"/>
  <c r="F2523" i="2"/>
  <c r="F2485" i="2"/>
  <c r="BA2485" i="2"/>
  <c r="BA2425" i="2"/>
  <c r="BB2425" i="2"/>
  <c r="BD2425" i="2"/>
  <c r="BC2425" i="2"/>
  <c r="BA2381" i="2"/>
  <c r="BB2381" i="2"/>
  <c r="BA2286" i="2"/>
  <c r="F2286" i="2"/>
  <c r="BA2059" i="2"/>
  <c r="BB2059" i="2"/>
  <c r="BC2059" i="2"/>
  <c r="BB2018" i="2"/>
  <c r="BC2018" i="2"/>
  <c r="BA2018" i="2"/>
  <c r="BB3034" i="2"/>
  <c r="BD3034" i="2"/>
  <c r="BA3034" i="2"/>
  <c r="BD2559" i="2"/>
  <c r="F2559" i="2"/>
  <c r="BB2559" i="2"/>
  <c r="F2510" i="2"/>
  <c r="BA2510" i="2"/>
  <c r="BA2455" i="2"/>
  <c r="BB2455" i="2"/>
  <c r="BD2455" i="2"/>
  <c r="BC2455" i="2"/>
  <c r="BB2389" i="2"/>
  <c r="BA2389" i="2"/>
  <c r="BB1620" i="2"/>
  <c r="BA1620" i="2"/>
  <c r="BA2332" i="2"/>
  <c r="BB2332" i="2"/>
  <c r="BC2332" i="2"/>
  <c r="F2332" i="2"/>
  <c r="BB2933" i="2"/>
  <c r="BD2933" i="2"/>
  <c r="BA2933" i="2"/>
  <c r="F2557" i="2"/>
  <c r="BB2557" i="2"/>
  <c r="BD2557" i="2"/>
  <c r="BA2443" i="2"/>
  <c r="BB2443" i="2"/>
  <c r="BD2443" i="2"/>
  <c r="BC2443" i="2"/>
  <c r="F2284" i="2"/>
  <c r="BA2284" i="2"/>
  <c r="F2227" i="2"/>
  <c r="BA2227" i="2"/>
  <c r="BA1630" i="2"/>
  <c r="BB1630" i="2"/>
  <c r="BA1557" i="2"/>
  <c r="BB1557" i="2"/>
  <c r="BA2649" i="2"/>
  <c r="BB2649" i="2"/>
  <c r="F2591" i="2"/>
  <c r="BB2591" i="2"/>
  <c r="BD2591" i="2"/>
  <c r="F2529" i="2"/>
  <c r="BD2529" i="2"/>
  <c r="BB2529" i="2"/>
  <c r="BB2368" i="2"/>
  <c r="BA2368" i="2"/>
  <c r="BA1592" i="2"/>
  <c r="BB1592" i="2"/>
  <c r="F13" i="2"/>
  <c r="BB98" i="2"/>
  <c r="BB168" i="2"/>
  <c r="BC2299" i="2"/>
  <c r="F2299" i="2"/>
  <c r="BA2299" i="2"/>
  <c r="BB2299" i="2"/>
  <c r="BA1639" i="2"/>
  <c r="BB1639" i="2"/>
  <c r="BA2047" i="2"/>
  <c r="BB2047" i="2"/>
  <c r="BC2047" i="2"/>
  <c r="F3097" i="2"/>
  <c r="BD3097" i="2"/>
  <c r="BA3097" i="2"/>
  <c r="BB3097" i="2"/>
  <c r="F2245" i="2"/>
  <c r="BA2245" i="2"/>
  <c r="BB2722" i="2"/>
  <c r="BA2722" i="2"/>
  <c r="F2477" i="2"/>
  <c r="BA2477" i="2"/>
  <c r="BB1221" i="2"/>
  <c r="BD1221" i="2"/>
  <c r="F1221" i="2"/>
  <c r="BA1221" i="2"/>
  <c r="BC1221" i="2"/>
  <c r="BB586" i="2"/>
  <c r="BD586" i="2"/>
  <c r="BA586" i="2"/>
  <c r="BB7" i="2"/>
  <c r="BA38" i="2"/>
  <c r="BA111" i="2"/>
  <c r="BA77" i="2"/>
  <c r="BB206" i="2"/>
  <c r="BA14" i="2"/>
  <c r="BA42" i="2"/>
  <c r="BA8" i="2"/>
  <c r="BA43" i="2"/>
  <c r="F67" i="2"/>
  <c r="BB27" i="2"/>
  <c r="BB8" i="2"/>
  <c r="F56" i="2"/>
  <c r="BB17" i="2"/>
  <c r="E65" i="2"/>
  <c r="E46" i="2"/>
  <c r="BB16" i="2"/>
  <c r="BB64" i="2"/>
  <c r="E5" i="2"/>
  <c r="BA4" i="2"/>
  <c r="BA52" i="2"/>
  <c r="BA24" i="2"/>
  <c r="BB43" i="2"/>
  <c r="F22" i="2"/>
  <c r="F60" i="2"/>
  <c r="BB21" i="2"/>
  <c r="BA69" i="2"/>
  <c r="BA50" i="2"/>
  <c r="E29" i="2"/>
  <c r="BB39" i="2"/>
  <c r="BB20" i="2"/>
  <c r="E103" i="2"/>
  <c r="BA102" i="2"/>
  <c r="BB91" i="2"/>
  <c r="BC90" i="2"/>
  <c r="BC89" i="2"/>
  <c r="E78" i="2"/>
  <c r="BA109" i="2"/>
  <c r="BA88" i="2"/>
  <c r="E87" i="2"/>
  <c r="F108" i="2"/>
  <c r="BC107" i="2"/>
  <c r="E85" i="2"/>
  <c r="BA75" i="2"/>
  <c r="F105" i="2"/>
  <c r="F84" i="2"/>
  <c r="F94" i="2"/>
  <c r="BA73" i="2"/>
  <c r="F187" i="2"/>
  <c r="E177" i="2"/>
  <c r="BB158" i="2"/>
  <c r="BB138" i="2"/>
  <c r="BB157" i="2"/>
  <c r="BA175" i="2"/>
  <c r="F146" i="2"/>
  <c r="BA195" i="2"/>
  <c r="BA185" i="2"/>
  <c r="BB165" i="2"/>
  <c r="E136" i="2"/>
  <c r="BB1623" i="2"/>
  <c r="BA1623" i="2"/>
  <c r="BA1549" i="2"/>
  <c r="BB1549" i="2"/>
  <c r="BA3245" i="2"/>
  <c r="E3179" i="2"/>
  <c r="F3129" i="2"/>
  <c r="BA3129" i="2"/>
  <c r="BB3129" i="2"/>
  <c r="E3028" i="2"/>
  <c r="BB2956" i="2"/>
  <c r="BD2956" i="2"/>
  <c r="BA2956" i="2"/>
  <c r="BD2887" i="2"/>
  <c r="BA2887" i="2"/>
  <c r="BB2887" i="2"/>
  <c r="BA2782" i="2"/>
  <c r="BB2782" i="2"/>
  <c r="BB2734" i="2"/>
  <c r="F2586" i="2"/>
  <c r="BB2586" i="2"/>
  <c r="BD2586" i="2"/>
  <c r="E2523" i="2"/>
  <c r="E2485" i="2"/>
  <c r="E2425" i="2"/>
  <c r="E2381" i="2"/>
  <c r="E2286" i="2"/>
  <c r="F2220" i="2"/>
  <c r="BA2220" i="2"/>
  <c r="E2059" i="2"/>
  <c r="BB6" i="2"/>
  <c r="E174" i="2"/>
  <c r="F3120" i="2"/>
  <c r="BB3120" i="2"/>
  <c r="BA3120" i="2"/>
  <c r="BA2442" i="2"/>
  <c r="BB2442" i="2"/>
  <c r="BC2442" i="2"/>
  <c r="BD2442" i="2"/>
  <c r="BA1747" i="2"/>
  <c r="BB1747" i="2"/>
  <c r="F747" i="2"/>
  <c r="BD747" i="2"/>
  <c r="BA747" i="2"/>
  <c r="BB63" i="2"/>
  <c r="F12" i="2"/>
  <c r="F57" i="2"/>
  <c r="BB110" i="2"/>
  <c r="BC109" i="2"/>
  <c r="E56" i="2"/>
  <c r="BA67" i="2"/>
  <c r="BA56" i="2"/>
  <c r="E36" i="2"/>
  <c r="BA65" i="2"/>
  <c r="F46" i="2"/>
  <c r="BA45" i="2"/>
  <c r="F5" i="2"/>
  <c r="E33" i="2"/>
  <c r="BB52" i="2"/>
  <c r="BB24" i="2"/>
  <c r="E62" i="2"/>
  <c r="BA23" i="2"/>
  <c r="E51" i="2"/>
  <c r="BA60" i="2"/>
  <c r="BB69" i="2"/>
  <c r="BB50" i="2"/>
  <c r="F29" i="2"/>
  <c r="E58" i="2"/>
  <c r="F49" i="2"/>
  <c r="E19" i="2"/>
  <c r="F103" i="2"/>
  <c r="BB93" i="2"/>
  <c r="BC102" i="2"/>
  <c r="BC101" i="2"/>
  <c r="E90" i="2"/>
  <c r="F79" i="2"/>
  <c r="F78" i="2"/>
  <c r="F87" i="2"/>
  <c r="E76" i="2"/>
  <c r="BC108" i="2"/>
  <c r="F97" i="2"/>
  <c r="BA85" i="2"/>
  <c r="BB75" i="2"/>
  <c r="BB84" i="2"/>
  <c r="BA94" i="2"/>
  <c r="F196" i="2"/>
  <c r="E176" i="2"/>
  <c r="E147" i="2"/>
  <c r="BB175" i="2"/>
  <c r="BB146" i="2"/>
  <c r="E1623" i="2"/>
  <c r="BB1550" i="2"/>
  <c r="BA1550" i="2"/>
  <c r="BA1622" i="2"/>
  <c r="BB1622" i="2"/>
  <c r="E1549" i="2"/>
  <c r="BA7" i="2"/>
  <c r="F32" i="2"/>
  <c r="BA40" i="2"/>
  <c r="BA206" i="2"/>
  <c r="F3188" i="2"/>
  <c r="BA3188" i="2"/>
  <c r="BB3188" i="2"/>
  <c r="BD3188" i="2"/>
  <c r="BC3188" i="2"/>
  <c r="F2576" i="2"/>
  <c r="BD2576" i="2"/>
  <c r="BB2576" i="2"/>
  <c r="F2547" i="2"/>
  <c r="BD2547" i="2"/>
  <c r="BB2547" i="2"/>
  <c r="BA799" i="2"/>
  <c r="F799" i="2"/>
  <c r="E37" i="2"/>
  <c r="BA46" i="2"/>
  <c r="F51" i="2"/>
  <c r="BB79" i="2"/>
  <c r="E107" i="2"/>
  <c r="BB117" i="2"/>
  <c r="E186" i="2"/>
  <c r="F3203" i="2"/>
  <c r="BA3203" i="2"/>
  <c r="BB3203" i="2"/>
  <c r="BD3203" i="2"/>
  <c r="BC3203" i="2"/>
  <c r="F3161" i="2"/>
  <c r="BA3161" i="2"/>
  <c r="BB3161" i="2"/>
  <c r="BD3161" i="2"/>
  <c r="BC3161" i="2"/>
  <c r="BB3010" i="2"/>
  <c r="BD3010" i="2"/>
  <c r="BA3010" i="2"/>
  <c r="F2544" i="2"/>
  <c r="BB2544" i="2"/>
  <c r="BD2544" i="2"/>
  <c r="BA2438" i="2"/>
  <c r="BB2438" i="2"/>
  <c r="BD2438" i="2"/>
  <c r="BC2438" i="2"/>
  <c r="F2223" i="2"/>
  <c r="BA2223" i="2"/>
  <c r="BA1612" i="2"/>
  <c r="BB1612" i="2"/>
  <c r="F2324" i="2"/>
  <c r="BA2324" i="2"/>
  <c r="BB2324" i="2"/>
  <c r="BC2324" i="2"/>
  <c r="BA1902" i="2"/>
  <c r="BD1902" i="2"/>
  <c r="F1902" i="2"/>
  <c r="BA1757" i="2"/>
  <c r="BB1757" i="2"/>
  <c r="F1713" i="2"/>
  <c r="BB1713" i="2"/>
  <c r="BA1713" i="2"/>
  <c r="F1436" i="2"/>
  <c r="BA1436" i="2"/>
  <c r="BB1436" i="2"/>
  <c r="BD1436" i="2"/>
  <c r="BB1099" i="2"/>
  <c r="BA1099" i="2"/>
  <c r="F1099" i="2"/>
  <c r="F1037" i="2"/>
  <c r="BA1037" i="2"/>
  <c r="F904" i="2"/>
  <c r="BA904" i="2"/>
  <c r="BD904" i="2"/>
  <c r="F862" i="2"/>
  <c r="BA862" i="2"/>
  <c r="BD862" i="2"/>
  <c r="BD394" i="2"/>
  <c r="BC394" i="2"/>
  <c r="BA394" i="2"/>
  <c r="BB394" i="2"/>
  <c r="BC314" i="2"/>
  <c r="BA304" i="2"/>
  <c r="BB3031" i="2"/>
  <c r="BD3031" i="2"/>
  <c r="BA3031" i="2"/>
  <c r="BB2947" i="2"/>
  <c r="BD2947" i="2"/>
  <c r="BA2947" i="2"/>
  <c r="BA2855" i="2"/>
  <c r="BB2855" i="2"/>
  <c r="F2554" i="2"/>
  <c r="BD2554" i="2"/>
  <c r="BB2554" i="2"/>
  <c r="F2483" i="2"/>
  <c r="BA2483" i="2"/>
  <c r="BB2030" i="2"/>
  <c r="BC2030" i="2"/>
  <c r="BA2030" i="2"/>
  <c r="BA1746" i="2"/>
  <c r="BB1746" i="2"/>
  <c r="F1188" i="2"/>
  <c r="BA1188" i="2"/>
  <c r="BB1188" i="2"/>
  <c r="BD1188" i="2"/>
  <c r="BC1188" i="2"/>
  <c r="BA1045" i="2"/>
  <c r="BB1045" i="2"/>
  <c r="F1045" i="2"/>
  <c r="F891" i="2"/>
  <c r="BA891" i="2"/>
  <c r="BD891" i="2"/>
  <c r="BB551" i="2"/>
  <c r="BA551" i="2"/>
  <c r="F303" i="2"/>
  <c r="BC281" i="2"/>
  <c r="BB2970" i="2"/>
  <c r="BD2970" i="2"/>
  <c r="BA2970" i="2"/>
  <c r="BA2019" i="2"/>
  <c r="BB2019" i="2"/>
  <c r="BC2019" i="2"/>
  <c r="BB496" i="2"/>
  <c r="BA496" i="2"/>
  <c r="F3230" i="2"/>
  <c r="BA3230" i="2"/>
  <c r="BB3230" i="2"/>
  <c r="BD3230" i="2"/>
  <c r="BC3230" i="2"/>
  <c r="BB3012" i="2"/>
  <c r="BD3012" i="2"/>
  <c r="BA3012" i="2"/>
  <c r="F2258" i="2"/>
  <c r="BA2258" i="2"/>
  <c r="BA1723" i="2"/>
  <c r="BB1723" i="2"/>
  <c r="F1257" i="2"/>
  <c r="BA1257" i="2"/>
  <c r="BB1257" i="2"/>
  <c r="BC1175" i="2"/>
  <c r="F1175" i="2"/>
  <c r="BB1175" i="2"/>
  <c r="BD1175" i="2"/>
  <c r="F1086" i="2"/>
  <c r="BA1086" i="2"/>
  <c r="BB1086" i="2"/>
  <c r="BA1044" i="2"/>
  <c r="BB1044" i="2"/>
  <c r="F1044" i="2"/>
  <c r="F979" i="2"/>
  <c r="BA979" i="2"/>
  <c r="BB26" i="2"/>
  <c r="BB11" i="2"/>
  <c r="E80" i="2"/>
  <c r="BA104" i="2"/>
  <c r="BA166" i="2"/>
  <c r="F2622" i="2"/>
  <c r="BD2622" i="2"/>
  <c r="BB2622" i="2"/>
  <c r="F3215" i="2"/>
  <c r="BA3215" i="2"/>
  <c r="BB3215" i="2"/>
  <c r="BC3215" i="2"/>
  <c r="F2249" i="2"/>
  <c r="BA2249" i="2"/>
  <c r="F62" i="2"/>
  <c r="F19" i="2"/>
  <c r="BB90" i="2"/>
  <c r="BA78" i="2"/>
  <c r="BC76" i="2"/>
  <c r="E105" i="2"/>
  <c r="F83" i="2"/>
  <c r="BA146" i="2"/>
  <c r="BB145" i="2"/>
  <c r="F18" i="2"/>
  <c r="BB56" i="2"/>
  <c r="BA36" i="2"/>
  <c r="E7" i="2"/>
  <c r="BB46" i="2"/>
  <c r="BA26" i="2"/>
  <c r="BA6" i="2"/>
  <c r="BB5" i="2"/>
  <c r="F33" i="2"/>
  <c r="E15" i="2"/>
  <c r="E63" i="2"/>
  <c r="E32" i="2"/>
  <c r="F31" i="2"/>
  <c r="F30" i="2"/>
  <c r="E11" i="2"/>
  <c r="BB29" i="2"/>
  <c r="F58" i="2"/>
  <c r="E28" i="2"/>
  <c r="BB49" i="2"/>
  <c r="BB103" i="2"/>
  <c r="E82" i="2"/>
  <c r="E92" i="2"/>
  <c r="F80" i="2"/>
  <c r="BC111" i="2"/>
  <c r="F89" i="2"/>
  <c r="BC78" i="2"/>
  <c r="BB109" i="2"/>
  <c r="BC77" i="2"/>
  <c r="BC99" i="2"/>
  <c r="BA87" i="2"/>
  <c r="BA86" i="2"/>
  <c r="F107" i="2"/>
  <c r="E97" i="2"/>
  <c r="BB85" i="2"/>
  <c r="BB106" i="2"/>
  <c r="F96" i="2"/>
  <c r="BA105" i="2"/>
  <c r="E95" i="2"/>
  <c r="E94" i="2"/>
  <c r="BA83" i="2"/>
  <c r="BB73" i="2"/>
  <c r="F168" i="2"/>
  <c r="BA196" i="2"/>
  <c r="E157" i="2"/>
  <c r="F186" i="2"/>
  <c r="E166" i="2"/>
  <c r="BB205" i="2"/>
  <c r="F165" i="2"/>
  <c r="F153" i="2"/>
  <c r="BB143" i="2"/>
  <c r="BA201" i="2"/>
  <c r="BB191" i="2"/>
  <c r="F152" i="2"/>
  <c r="F200" i="2"/>
  <c r="BB179" i="2"/>
  <c r="F150" i="2"/>
  <c r="E160" i="2"/>
  <c r="E198" i="2"/>
  <c r="BB148" i="2"/>
  <c r="BB194" i="2"/>
  <c r="BB256" i="2"/>
  <c r="BA255" i="2"/>
  <c r="BD254" i="2"/>
  <c r="BB236" i="2"/>
  <c r="F216" i="2"/>
  <c r="BA244" i="2"/>
  <c r="BD262" i="2"/>
  <c r="F243" i="2"/>
  <c r="BB224" i="2"/>
  <c r="E252" i="2"/>
  <c r="BB261" i="2"/>
  <c r="F232" i="2"/>
  <c r="BA213" i="2"/>
  <c r="BD260" i="2"/>
  <c r="BB240" i="2"/>
  <c r="E221" i="2"/>
  <c r="BB239" i="2"/>
  <c r="BD211" i="2"/>
  <c r="BA248" i="2"/>
  <c r="E229" i="2"/>
  <c r="E266" i="2"/>
  <c r="BA228" i="2"/>
  <c r="BA1645" i="2"/>
  <c r="BB1645" i="2"/>
  <c r="BA1567" i="2"/>
  <c r="BB1567" i="2"/>
  <c r="E3241" i="2"/>
  <c r="E3203" i="2"/>
  <c r="BB2946" i="2"/>
  <c r="BD2946" i="2"/>
  <c r="BA2946" i="2"/>
  <c r="F2251" i="2"/>
  <c r="BA2251" i="2"/>
  <c r="BA2064" i="2"/>
  <c r="BB2064" i="2"/>
  <c r="BC2064" i="2"/>
  <c r="BC2013" i="2"/>
  <c r="BA2013" i="2"/>
  <c r="BB2013" i="2"/>
  <c r="BA1577" i="2"/>
  <c r="BB1577" i="2"/>
  <c r="F3211" i="2"/>
  <c r="BA3211" i="2"/>
  <c r="BD3211" i="2"/>
  <c r="BC3211" i="2"/>
  <c r="BB3211" i="2"/>
  <c r="BA3074" i="2"/>
  <c r="BB3074" i="2"/>
  <c r="F3074" i="2"/>
  <c r="BB1601" i="2"/>
  <c r="BA1601" i="2"/>
  <c r="BA54" i="2"/>
  <c r="F9" i="2"/>
  <c r="F74" i="2"/>
  <c r="F2298" i="2"/>
  <c r="BA2298" i="2"/>
  <c r="BC2298" i="2"/>
  <c r="BB2298" i="2"/>
  <c r="BA2832" i="2"/>
  <c r="BB2832" i="2"/>
  <c r="BB3006" i="2"/>
  <c r="BD3006" i="2"/>
  <c r="BA3006" i="2"/>
  <c r="BB1617" i="2"/>
  <c r="BA1617" i="2"/>
  <c r="BB2984" i="2"/>
  <c r="BD2984" i="2"/>
  <c r="BA2984" i="2"/>
  <c r="BB3022" i="2"/>
  <c r="BD3022" i="2"/>
  <c r="BA3022" i="2"/>
  <c r="E18" i="2"/>
  <c r="F36" i="2"/>
  <c r="E31" i="2"/>
  <c r="E30" i="2"/>
  <c r="BA81" i="2"/>
  <c r="F101" i="2"/>
  <c r="BC87" i="2"/>
  <c r="BC97" i="2"/>
  <c r="BB96" i="2"/>
  <c r="BB104" i="2"/>
  <c r="BA187" i="2"/>
  <c r="E196" i="2"/>
  <c r="F37" i="2"/>
  <c r="BA37" i="2"/>
  <c r="BA18" i="2"/>
  <c r="F66" i="2"/>
  <c r="F7" i="2"/>
  <c r="E26" i="2"/>
  <c r="E6" i="2"/>
  <c r="E54" i="2"/>
  <c r="E34" i="2"/>
  <c r="BA33" i="2"/>
  <c r="F15" i="2"/>
  <c r="F63" i="2"/>
  <c r="E44" i="2"/>
  <c r="BA62" i="2"/>
  <c r="BA32" i="2"/>
  <c r="BA51" i="2"/>
  <c r="BA12" i="2"/>
  <c r="BA30" i="2"/>
  <c r="F11" i="2"/>
  <c r="E59" i="2"/>
  <c r="E40" i="2"/>
  <c r="BA58" i="2"/>
  <c r="F28" i="2"/>
  <c r="E9" i="2"/>
  <c r="BA19" i="2"/>
  <c r="BB82" i="2"/>
  <c r="BB92" i="2"/>
  <c r="E111" i="2"/>
  <c r="BA101" i="2"/>
  <c r="BB100" i="2"/>
  <c r="E99" i="2"/>
  <c r="F76" i="2"/>
  <c r="BB86" i="2"/>
  <c r="BA97" i="2"/>
  <c r="BC106" i="2"/>
  <c r="E96" i="2"/>
  <c r="BB95" i="2"/>
  <c r="E197" i="2"/>
  <c r="E168" i="2"/>
  <c r="E158" i="2"/>
  <c r="BB196" i="2"/>
  <c r="F157" i="2"/>
  <c r="E206" i="2"/>
  <c r="BA186" i="2"/>
  <c r="F166" i="2"/>
  <c r="BB195" i="2"/>
  <c r="E193" i="2"/>
  <c r="E163" i="2"/>
  <c r="BA144" i="2"/>
  <c r="F192" i="2"/>
  <c r="BA182" i="2"/>
  <c r="BA153" i="2"/>
  <c r="E201" i="2"/>
  <c r="E133" i="2"/>
  <c r="E180" i="2"/>
  <c r="E161" i="2"/>
  <c r="BA150" i="2"/>
  <c r="BA189" i="2"/>
  <c r="BB178" i="2"/>
  <c r="BB160" i="2"/>
  <c r="F198" i="2"/>
  <c r="F159" i="2"/>
  <c r="BB164" i="2"/>
  <c r="F204" i="2"/>
  <c r="BD256" i="2"/>
  <c r="E237" i="2"/>
  <c r="BB255" i="2"/>
  <c r="E226" i="2"/>
  <c r="F264" i="2"/>
  <c r="BD245" i="2"/>
  <c r="BD236" i="2"/>
  <c r="BD216" i="2"/>
  <c r="BB244" i="2"/>
  <c r="BD215" i="2"/>
  <c r="BB262" i="2"/>
  <c r="BA243" i="2"/>
  <c r="BA252" i="2"/>
  <c r="E233" i="2"/>
  <c r="E251" i="2"/>
  <c r="BD232" i="2"/>
  <c r="E213" i="2"/>
  <c r="E241" i="2"/>
  <c r="E260" i="2"/>
  <c r="BD240" i="2"/>
  <c r="F221" i="2"/>
  <c r="E259" i="2"/>
  <c r="BA211" i="2"/>
  <c r="BB248" i="2"/>
  <c r="F229" i="2"/>
  <c r="F210" i="2"/>
  <c r="E228" i="2"/>
  <c r="E3250" i="2"/>
  <c r="BA3076" i="2"/>
  <c r="BB3076" i="2"/>
  <c r="BD3076" i="2"/>
  <c r="F3076" i="2"/>
  <c r="E1645" i="2"/>
  <c r="E1567" i="2"/>
  <c r="E2018" i="2"/>
  <c r="BB2321" i="2"/>
  <c r="BC2321" i="2"/>
  <c r="F2321" i="2"/>
  <c r="BA2321" i="2"/>
  <c r="F3156" i="2"/>
  <c r="BA3156" i="2"/>
  <c r="BB3156" i="2"/>
  <c r="F3089" i="2"/>
  <c r="BA3089" i="2"/>
  <c r="BB3089" i="2"/>
  <c r="BD3089" i="2"/>
  <c r="E3034" i="2"/>
  <c r="BB2962" i="2"/>
  <c r="BD2962" i="2"/>
  <c r="BA2962" i="2"/>
  <c r="BB2594" i="2"/>
  <c r="BD2594" i="2"/>
  <c r="F2594" i="2"/>
  <c r="E2559" i="2"/>
  <c r="E2510" i="2"/>
  <c r="E2455" i="2"/>
  <c r="E2389" i="2"/>
  <c r="BA2028" i="2"/>
  <c r="BB2028" i="2"/>
  <c r="BC2028" i="2"/>
  <c r="E1620" i="2"/>
  <c r="E2332" i="2"/>
  <c r="BA1655" i="2"/>
  <c r="BB1655" i="2"/>
  <c r="BA1582" i="2"/>
  <c r="BB1582" i="2"/>
  <c r="BA3119" i="2"/>
  <c r="BB3119" i="2"/>
  <c r="F3119" i="2"/>
  <c r="F3069" i="2"/>
  <c r="BD3069" i="2"/>
  <c r="BB3069" i="2"/>
  <c r="BA3069" i="2"/>
  <c r="E2933" i="2"/>
  <c r="F2592" i="2"/>
  <c r="BD2592" i="2"/>
  <c r="BB2592" i="2"/>
  <c r="E2557" i="2"/>
  <c r="F2492" i="2"/>
  <c r="BA2492" i="2"/>
  <c r="E2443" i="2"/>
  <c r="E2227" i="2"/>
  <c r="E1630" i="2"/>
  <c r="E1557" i="2"/>
  <c r="F3195" i="2"/>
  <c r="BB3195" i="2"/>
  <c r="BD3195" i="2"/>
  <c r="BC3195" i="2"/>
  <c r="BA3195" i="2"/>
  <c r="F3096" i="2"/>
  <c r="BA3096" i="2"/>
  <c r="BB3096" i="2"/>
  <c r="BD3096" i="2"/>
  <c r="BB3039" i="2"/>
  <c r="BD3039" i="2"/>
  <c r="BA3039" i="2"/>
  <c r="BA2841" i="2"/>
  <c r="BB2841" i="2"/>
  <c r="BA2748" i="2"/>
  <c r="BB2748" i="2"/>
  <c r="BA2702" i="2"/>
  <c r="BB2702" i="2"/>
  <c r="E2649" i="2"/>
  <c r="E2591" i="2"/>
  <c r="E2529" i="2"/>
  <c r="F2472" i="2"/>
  <c r="BA2472" i="2"/>
  <c r="BB2422" i="2"/>
  <c r="BD2422" i="2"/>
  <c r="BC2422" i="2"/>
  <c r="BA2422" i="2"/>
  <c r="E2368" i="2"/>
  <c r="F2305" i="2"/>
  <c r="BA2305" i="2"/>
  <c r="BB2305" i="2"/>
  <c r="BC2305" i="2"/>
  <c r="E3232" i="2"/>
  <c r="F3165" i="2"/>
  <c r="BB3165" i="2"/>
  <c r="BD3165" i="2"/>
  <c r="BC3165" i="2"/>
  <c r="BA3165" i="2"/>
  <c r="E3107" i="2"/>
  <c r="BB3058" i="2"/>
  <c r="BD3058" i="2"/>
  <c r="BA3058" i="2"/>
  <c r="BC2316" i="2"/>
  <c r="F2316" i="2"/>
  <c r="BA2316" i="2"/>
  <c r="BB2316" i="2"/>
  <c r="F3223" i="2"/>
  <c r="BA3223" i="2"/>
  <c r="BD3223" i="2"/>
  <c r="BC3223" i="2"/>
  <c r="BB3223" i="2"/>
  <c r="F3183" i="2"/>
  <c r="BB3183" i="2"/>
  <c r="BD3183" i="2"/>
  <c r="BC3183" i="2"/>
  <c r="BA3183" i="2"/>
  <c r="BB3051" i="2"/>
  <c r="BD3051" i="2"/>
  <c r="BA3051" i="2"/>
  <c r="E2818" i="2"/>
  <c r="E2690" i="2"/>
  <c r="E2648" i="2"/>
  <c r="F2590" i="2"/>
  <c r="BD2590" i="2"/>
  <c r="BB2590" i="2"/>
  <c r="E2546" i="2"/>
  <c r="F2461" i="2"/>
  <c r="BA2461" i="2"/>
  <c r="E2395" i="2"/>
  <c r="E2343" i="2"/>
  <c r="E2162" i="2"/>
  <c r="E2115" i="2"/>
  <c r="BB1644" i="2"/>
  <c r="BA1644" i="2"/>
  <c r="BA1566" i="2"/>
  <c r="BB1566" i="2"/>
  <c r="E1614" i="2"/>
  <c r="E1553" i="2"/>
  <c r="E3248" i="2"/>
  <c r="F3192" i="2"/>
  <c r="BB3192" i="2"/>
  <c r="BD3192" i="2"/>
  <c r="BC3192" i="2"/>
  <c r="BA3192" i="2"/>
  <c r="E3124" i="2"/>
  <c r="BB1637" i="2"/>
  <c r="BA1637" i="2"/>
  <c r="BA1564" i="2"/>
  <c r="BB1564" i="2"/>
  <c r="E3210" i="2"/>
  <c r="F3143" i="2"/>
  <c r="BA3143" i="2"/>
  <c r="BB3143" i="2"/>
  <c r="E3093" i="2"/>
  <c r="BB3043" i="2"/>
  <c r="BD3043" i="2"/>
  <c r="BA3043" i="2"/>
  <c r="E2984" i="2"/>
  <c r="BB2928" i="2"/>
  <c r="BD2928" i="2"/>
  <c r="BA2928" i="2"/>
  <c r="E2698" i="2"/>
  <c r="E2597" i="2"/>
  <c r="F2525" i="2"/>
  <c r="BA2525" i="2"/>
  <c r="E2477" i="2"/>
  <c r="E2352" i="2"/>
  <c r="E2249" i="2"/>
  <c r="BA2160" i="2"/>
  <c r="BC2061" i="2"/>
  <c r="BA2061" i="2"/>
  <c r="BB2061" i="2"/>
  <c r="BA1660" i="2"/>
  <c r="BB1660" i="2"/>
  <c r="E1587" i="2"/>
  <c r="E2300" i="2"/>
  <c r="BA3246" i="2"/>
  <c r="E2755" i="2"/>
  <c r="F2462" i="2"/>
  <c r="BA2462" i="2"/>
  <c r="BD2417" i="2"/>
  <c r="BC2417" i="2"/>
  <c r="BB2417" i="2"/>
  <c r="BA2417" i="2"/>
  <c r="BA2086" i="2"/>
  <c r="E1990" i="2"/>
  <c r="BB1674" i="2"/>
  <c r="F1674" i="2"/>
  <c r="BA1674" i="2"/>
  <c r="E1306" i="2"/>
  <c r="E1221" i="2"/>
  <c r="F972" i="2"/>
  <c r="BA972" i="2"/>
  <c r="E936" i="2"/>
  <c r="F840" i="2"/>
  <c r="BA840" i="2"/>
  <c r="BD840" i="2"/>
  <c r="E799" i="2"/>
  <c r="E747" i="2"/>
  <c r="F627" i="2"/>
  <c r="BA627" i="2"/>
  <c r="BD627" i="2"/>
  <c r="BC627" i="2"/>
  <c r="BB627" i="2"/>
  <c r="BA532" i="2"/>
  <c r="BB532" i="2"/>
  <c r="BA475" i="2"/>
  <c r="BB475" i="2"/>
  <c r="E424" i="2"/>
  <c r="BD363" i="2"/>
  <c r="BC363" i="2"/>
  <c r="BA363" i="2"/>
  <c r="BB363" i="2"/>
  <c r="BA324" i="2"/>
  <c r="E3022" i="2"/>
  <c r="BA1999" i="2"/>
  <c r="BB1999" i="2"/>
  <c r="BC1999" i="2"/>
  <c r="BA1767" i="2"/>
  <c r="BB1767" i="2"/>
  <c r="E1673" i="2"/>
  <c r="E1406" i="2"/>
  <c r="E1220" i="2"/>
  <c r="E1119" i="2"/>
  <c r="E1077" i="2"/>
  <c r="F1026" i="2"/>
  <c r="BA1026" i="2"/>
  <c r="F980" i="2"/>
  <c r="BA980" i="2"/>
  <c r="BD913" i="2"/>
  <c r="F913" i="2"/>
  <c r="BA913" i="2"/>
  <c r="F869" i="2"/>
  <c r="BA869" i="2"/>
  <c r="BD869" i="2"/>
  <c r="BA585" i="2"/>
  <c r="BB585" i="2"/>
  <c r="BD585" i="2"/>
  <c r="E531" i="2"/>
  <c r="E486" i="2"/>
  <c r="BA346" i="2"/>
  <c r="F346" i="2"/>
  <c r="BC303" i="2"/>
  <c r="BB293" i="2"/>
  <c r="F3226" i="2"/>
  <c r="BA3226" i="2"/>
  <c r="BD3226" i="2"/>
  <c r="BC3226" i="2"/>
  <c r="BB3226" i="2"/>
  <c r="E3129" i="2"/>
  <c r="F3080" i="2"/>
  <c r="BA3080" i="2"/>
  <c r="BB3080" i="2"/>
  <c r="BD3080" i="2"/>
  <c r="E2887" i="2"/>
  <c r="E2782" i="2"/>
  <c r="E2586" i="2"/>
  <c r="F2277" i="2"/>
  <c r="BA2277" i="2"/>
  <c r="E2220" i="2"/>
  <c r="BA1610" i="2"/>
  <c r="BB1610" i="2"/>
  <c r="E2321" i="2"/>
  <c r="F3207" i="2"/>
  <c r="BB3207" i="2"/>
  <c r="BC3207" i="2"/>
  <c r="BA3207" i="2"/>
  <c r="E3156" i="2"/>
  <c r="E2962" i="2"/>
  <c r="E2594" i="2"/>
  <c r="F2502" i="2"/>
  <c r="BA2502" i="2"/>
  <c r="BB2338" i="2"/>
  <c r="BA2338" i="2"/>
  <c r="BA2236" i="2"/>
  <c r="F2236" i="2"/>
  <c r="BA2067" i="2"/>
  <c r="BB2067" i="2"/>
  <c r="BC2067" i="2"/>
  <c r="E2028" i="2"/>
  <c r="BA1609" i="2"/>
  <c r="BB1609" i="2"/>
  <c r="BA2320" i="2"/>
  <c r="BB2320" i="2"/>
  <c r="F2320" i="2"/>
  <c r="BC2320" i="2"/>
  <c r="E1655" i="2"/>
  <c r="E1582" i="2"/>
  <c r="F3176" i="2"/>
  <c r="BA3176" i="2"/>
  <c r="BB3176" i="2"/>
  <c r="BD3176" i="2"/>
  <c r="BC3176" i="2"/>
  <c r="E3119" i="2"/>
  <c r="E3069" i="2"/>
  <c r="BB3000" i="2"/>
  <c r="BD3000" i="2"/>
  <c r="BA3000" i="2"/>
  <c r="BA2862" i="2"/>
  <c r="BB2862" i="2"/>
  <c r="BA2811" i="2"/>
  <c r="BB2749" i="2"/>
  <c r="BA2749" i="2"/>
  <c r="BD2640" i="2"/>
  <c r="BA2640" i="2"/>
  <c r="BB2640" i="2"/>
  <c r="E2592" i="2"/>
  <c r="BD2539" i="2"/>
  <c r="F2539" i="2"/>
  <c r="BB2539" i="2"/>
  <c r="E2492" i="2"/>
  <c r="BA2369" i="2"/>
  <c r="BB2369" i="2"/>
  <c r="BA2274" i="2"/>
  <c r="F2274" i="2"/>
  <c r="E2087" i="2"/>
  <c r="BB2026" i="2"/>
  <c r="BC2026" i="2"/>
  <c r="BA2026" i="2"/>
  <c r="F2330" i="2"/>
  <c r="BA2330" i="2"/>
  <c r="BB2330" i="2"/>
  <c r="BC2330" i="2"/>
  <c r="F3137" i="2"/>
  <c r="BA3137" i="2"/>
  <c r="BB3137" i="2"/>
  <c r="E3096" i="2"/>
  <c r="BB3026" i="2"/>
  <c r="BD3026" i="2"/>
  <c r="BA3026" i="2"/>
  <c r="BB2967" i="2"/>
  <c r="BD2967" i="2"/>
  <c r="BA2967" i="2"/>
  <c r="BA2894" i="2"/>
  <c r="BB2894" i="2"/>
  <c r="E2841" i="2"/>
  <c r="E2748" i="2"/>
  <c r="E2702" i="2"/>
  <c r="BA2639" i="2"/>
  <c r="F2573" i="2"/>
  <c r="BD2573" i="2"/>
  <c r="BB2573" i="2"/>
  <c r="F2519" i="2"/>
  <c r="BA2519" i="2"/>
  <c r="E2472" i="2"/>
  <c r="E2422" i="2"/>
  <c r="BA1653" i="2"/>
  <c r="BB1653" i="2"/>
  <c r="BB1580" i="2"/>
  <c r="BA1580" i="2"/>
  <c r="E2305" i="2"/>
  <c r="E3058" i="2"/>
  <c r="BB1604" i="2"/>
  <c r="BA1604" i="2"/>
  <c r="E2316" i="2"/>
  <c r="E3223" i="2"/>
  <c r="BB3038" i="2"/>
  <c r="BD3038" i="2"/>
  <c r="BA3038" i="2"/>
  <c r="BB2979" i="2"/>
  <c r="BD2979" i="2"/>
  <c r="BA2979" i="2"/>
  <c r="BA2628" i="2"/>
  <c r="BB2628" i="2"/>
  <c r="E2590" i="2"/>
  <c r="F2528" i="2"/>
  <c r="BB2528" i="2"/>
  <c r="BD2528" i="2"/>
  <c r="E2461" i="2"/>
  <c r="BA2292" i="2"/>
  <c r="F2292" i="2"/>
  <c r="E1644" i="2"/>
  <c r="E1566" i="2"/>
  <c r="BA2326" i="2"/>
  <c r="BB2326" i="2"/>
  <c r="BC2326" i="2"/>
  <c r="F2326" i="2"/>
  <c r="E3192" i="2"/>
  <c r="BB3050" i="2"/>
  <c r="BD3050" i="2"/>
  <c r="BA3050" i="2"/>
  <c r="BB2991" i="2"/>
  <c r="BD2991" i="2"/>
  <c r="BA2991" i="2"/>
  <c r="E1637" i="2"/>
  <c r="E1564" i="2"/>
  <c r="E3143" i="2"/>
  <c r="E3043" i="2"/>
  <c r="BB2971" i="2"/>
  <c r="BD2971" i="2"/>
  <c r="BA2971" i="2"/>
  <c r="BA2392" i="2"/>
  <c r="BB2392" i="2"/>
  <c r="BB3032" i="2"/>
  <c r="BD3032" i="2"/>
  <c r="BA3032" i="2"/>
  <c r="F2595" i="2"/>
  <c r="BB2595" i="2"/>
  <c r="E2417" i="2"/>
  <c r="F2230" i="2"/>
  <c r="BA1990" i="2"/>
  <c r="BB1990" i="2"/>
  <c r="BC1990" i="2"/>
  <c r="BB1737" i="2"/>
  <c r="BA1737" i="2"/>
  <c r="F1407" i="2"/>
  <c r="BA1407" i="2"/>
  <c r="BB1407" i="2"/>
  <c r="BD1407" i="2"/>
  <c r="F1139" i="2"/>
  <c r="BA1139" i="2"/>
  <c r="BB1139" i="2"/>
  <c r="F1067" i="2"/>
  <c r="BA1067" i="2"/>
  <c r="BB1067" i="2"/>
  <c r="F1017" i="2"/>
  <c r="BA1017" i="2"/>
  <c r="F924" i="2"/>
  <c r="BA924" i="2"/>
  <c r="BD924" i="2"/>
  <c r="BA574" i="2"/>
  <c r="BB574" i="2"/>
  <c r="E475" i="2"/>
  <c r="BB324" i="2"/>
  <c r="F3075" i="2"/>
  <c r="BB3075" i="2"/>
  <c r="BD3075" i="2"/>
  <c r="BA3075" i="2"/>
  <c r="BA2878" i="2"/>
  <c r="BB2878" i="2"/>
  <c r="BB2776" i="2"/>
  <c r="BD2776" i="2"/>
  <c r="BA2776" i="2"/>
  <c r="BB2691" i="2"/>
  <c r="BA2691" i="2"/>
  <c r="F2524" i="2"/>
  <c r="BA2524" i="2"/>
  <c r="BA2427" i="2"/>
  <c r="BB2427" i="2"/>
  <c r="BD2427" i="2"/>
  <c r="BC2427" i="2"/>
  <c r="F2260" i="2"/>
  <c r="BA2260" i="2"/>
  <c r="BA2063" i="2"/>
  <c r="BC2063" i="2"/>
  <c r="BB2063" i="2"/>
  <c r="E1999" i="2"/>
  <c r="BA1806" i="2"/>
  <c r="BB1806" i="2"/>
  <c r="E1767" i="2"/>
  <c r="E1725" i="2"/>
  <c r="BB1209" i="2"/>
  <c r="BD1209" i="2"/>
  <c r="F1209" i="2"/>
  <c r="BA1209" i="2"/>
  <c r="BC1209" i="2"/>
  <c r="F1158" i="2"/>
  <c r="BA1158" i="2"/>
  <c r="BB1158" i="2"/>
  <c r="E1026" i="2"/>
  <c r="E980" i="2"/>
  <c r="E913" i="2"/>
  <c r="E869" i="2"/>
  <c r="F798" i="2"/>
  <c r="BA798" i="2"/>
  <c r="E585" i="2"/>
  <c r="BA423" i="2"/>
  <c r="BB423" i="2"/>
  <c r="E346" i="2"/>
  <c r="BB323" i="2"/>
  <c r="F144" i="2"/>
  <c r="E135" i="2"/>
  <c r="BA192" i="2"/>
  <c r="E182" i="2"/>
  <c r="BB153" i="2"/>
  <c r="BB201" i="2"/>
  <c r="E162" i="2"/>
  <c r="E142" i="2"/>
  <c r="F133" i="2"/>
  <c r="E190" i="2"/>
  <c r="F180" i="2"/>
  <c r="E141" i="2"/>
  <c r="E199" i="2"/>
  <c r="BA161" i="2"/>
  <c r="BB150" i="2"/>
  <c r="BB189" i="2"/>
  <c r="BA198" i="2"/>
  <c r="BA159" i="2"/>
  <c r="BA148" i="2"/>
  <c r="BA204" i="2"/>
  <c r="E256" i="2"/>
  <c r="F237" i="2"/>
  <c r="E265" i="2"/>
  <c r="BB226" i="2"/>
  <c r="BA264" i="2"/>
  <c r="E245" i="2"/>
  <c r="BA216" i="2"/>
  <c r="BD244" i="2"/>
  <c r="BD253" i="2"/>
  <c r="BB243" i="2"/>
  <c r="E224" i="2"/>
  <c r="BB252" i="2"/>
  <c r="F213" i="2"/>
  <c r="F241" i="2"/>
  <c r="F222" i="2"/>
  <c r="BA221" i="2"/>
  <c r="F259" i="2"/>
  <c r="BB211" i="2"/>
  <c r="BD229" i="2"/>
  <c r="E210" i="2"/>
  <c r="BD257" i="2"/>
  <c r="BB228" i="2"/>
  <c r="BA1607" i="2"/>
  <c r="BB1607" i="2"/>
  <c r="BC2323" i="2"/>
  <c r="F2323" i="2"/>
  <c r="BA2323" i="2"/>
  <c r="BB2323" i="2"/>
  <c r="BA1611" i="2"/>
  <c r="BB1611" i="2"/>
  <c r="F2322" i="2"/>
  <c r="BA2322" i="2"/>
  <c r="BC2322" i="2"/>
  <c r="BB2322" i="2"/>
  <c r="E3226" i="2"/>
  <c r="F3169" i="2"/>
  <c r="BA3169" i="2"/>
  <c r="BD3169" i="2"/>
  <c r="BC3169" i="2"/>
  <c r="BB3169" i="2"/>
  <c r="E3121" i="2"/>
  <c r="E3080" i="2"/>
  <c r="BB3015" i="2"/>
  <c r="BD3015" i="2"/>
  <c r="BA3015" i="2"/>
  <c r="E2943" i="2"/>
  <c r="BA2833" i="2"/>
  <c r="BB2833" i="2"/>
  <c r="BD2833" i="2"/>
  <c r="BB2684" i="2"/>
  <c r="BA2684" i="2"/>
  <c r="F2511" i="2"/>
  <c r="BA2511" i="2"/>
  <c r="F2474" i="2"/>
  <c r="BA2474" i="2"/>
  <c r="BB2416" i="2"/>
  <c r="BD2416" i="2"/>
  <c r="BC2416" i="2"/>
  <c r="BA2416" i="2"/>
  <c r="BA2372" i="2"/>
  <c r="BB2372" i="2"/>
  <c r="E2277" i="2"/>
  <c r="BA2211" i="2"/>
  <c r="E2166" i="2"/>
  <c r="BA2100" i="2"/>
  <c r="E2048" i="2"/>
  <c r="BA1596" i="2"/>
  <c r="BB1596" i="2"/>
  <c r="BB2309" i="2"/>
  <c r="BC2309" i="2"/>
  <c r="F2309" i="2"/>
  <c r="BA2309" i="2"/>
  <c r="F3079" i="2"/>
  <c r="BA3079" i="2"/>
  <c r="BB3079" i="2"/>
  <c r="BD3079" i="2"/>
  <c r="BB3021" i="2"/>
  <c r="BD3021" i="2"/>
  <c r="BA3021" i="2"/>
  <c r="E2949" i="2"/>
  <c r="BA2751" i="2"/>
  <c r="BB2751" i="2"/>
  <c r="F2541" i="2"/>
  <c r="BB2541" i="2"/>
  <c r="E2502" i="2"/>
  <c r="BC2424" i="2"/>
  <c r="BB2424" i="2"/>
  <c r="BD2424" i="2"/>
  <c r="BA2424" i="2"/>
  <c r="BB2380" i="2"/>
  <c r="BA2380" i="2"/>
  <c r="E2338" i="2"/>
  <c r="E2236" i="2"/>
  <c r="E2067" i="2"/>
  <c r="E1609" i="2"/>
  <c r="E2320" i="2"/>
  <c r="BA1648" i="2"/>
  <c r="BB1648" i="2"/>
  <c r="E1570" i="2"/>
  <c r="E3252" i="2"/>
  <c r="E3176" i="2"/>
  <c r="BB3059" i="2"/>
  <c r="BD3059" i="2"/>
  <c r="BA3059" i="2"/>
  <c r="E2862" i="2"/>
  <c r="BB2693" i="2"/>
  <c r="BA2693" i="2"/>
  <c r="E2640" i="2"/>
  <c r="E2539" i="2"/>
  <c r="BA2433" i="2"/>
  <c r="BB2433" i="2"/>
  <c r="BD2433" i="2"/>
  <c r="BC2433" i="2"/>
  <c r="E2369" i="2"/>
  <c r="E2274" i="2"/>
  <c r="BA2218" i="2"/>
  <c r="F2218" i="2"/>
  <c r="E2147" i="2"/>
  <c r="BA1618" i="2"/>
  <c r="BB1618" i="2"/>
  <c r="E2330" i="2"/>
  <c r="E3243" i="2"/>
  <c r="F3185" i="2"/>
  <c r="BA3185" i="2"/>
  <c r="BB3185" i="2"/>
  <c r="BD3185" i="2"/>
  <c r="BC3185" i="2"/>
  <c r="E3137" i="2"/>
  <c r="E3026" i="2"/>
  <c r="BB2954" i="2"/>
  <c r="BD2954" i="2"/>
  <c r="BA2954" i="2"/>
  <c r="E2573" i="2"/>
  <c r="E2519" i="2"/>
  <c r="BC2412" i="2"/>
  <c r="BB2412" i="2"/>
  <c r="BD2412" i="2"/>
  <c r="BA2412" i="2"/>
  <c r="BA2356" i="2"/>
  <c r="BB2356" i="2"/>
  <c r="E1646" i="2"/>
  <c r="E1568" i="2"/>
  <c r="F3214" i="2"/>
  <c r="BA3214" i="2"/>
  <c r="BD3214" i="2"/>
  <c r="BC3214" i="2"/>
  <c r="BB3214" i="2"/>
  <c r="F3153" i="2"/>
  <c r="BB3153" i="2"/>
  <c r="BA3153" i="2"/>
  <c r="E3095" i="2"/>
  <c r="BA1591" i="2"/>
  <c r="BB1591" i="2"/>
  <c r="E2304" i="2"/>
  <c r="F3174" i="2"/>
  <c r="BB3174" i="2"/>
  <c r="BD3174" i="2"/>
  <c r="BC3174" i="2"/>
  <c r="BA3174" i="2"/>
  <c r="F3106" i="2"/>
  <c r="BB3106" i="2"/>
  <c r="BA3106" i="2"/>
  <c r="E3038" i="2"/>
  <c r="BB2966" i="2"/>
  <c r="BD2966" i="2"/>
  <c r="BA2966" i="2"/>
  <c r="BA2849" i="2"/>
  <c r="BB2849" i="2"/>
  <c r="BA2808" i="2"/>
  <c r="BA2756" i="2"/>
  <c r="BA2678" i="2"/>
  <c r="BB2678" i="2"/>
  <c r="E2628" i="2"/>
  <c r="BB2581" i="2"/>
  <c r="BD2581" i="2"/>
  <c r="F2581" i="2"/>
  <c r="BA2450" i="2"/>
  <c r="BB2450" i="2"/>
  <c r="BC2450" i="2"/>
  <c r="BD2450" i="2"/>
  <c r="BA2376" i="2"/>
  <c r="BB2376" i="2"/>
  <c r="E2292" i="2"/>
  <c r="E2215" i="2"/>
  <c r="E2153" i="2"/>
  <c r="E2105" i="2"/>
  <c r="BA2033" i="2"/>
  <c r="BC2033" i="2"/>
  <c r="BB2033" i="2"/>
  <c r="BA1627" i="2"/>
  <c r="BB1627" i="2"/>
  <c r="BB1554" i="2"/>
  <c r="BA1554" i="2"/>
  <c r="BA1650" i="2"/>
  <c r="BB1650" i="2"/>
  <c r="BB1602" i="2"/>
  <c r="BA1602" i="2"/>
  <c r="E2326" i="2"/>
  <c r="F3229" i="2"/>
  <c r="BA3229" i="2"/>
  <c r="BD3229" i="2"/>
  <c r="BC3229" i="2"/>
  <c r="BB3229" i="2"/>
  <c r="E3115" i="2"/>
  <c r="E3050" i="2"/>
  <c r="BB2978" i="2"/>
  <c r="BD2978" i="2"/>
  <c r="BA2978" i="2"/>
  <c r="BA1625" i="2"/>
  <c r="BB1625" i="2"/>
  <c r="BA1552" i="2"/>
  <c r="BB1552" i="2"/>
  <c r="F3191" i="2"/>
  <c r="BA3191" i="2"/>
  <c r="BB3191" i="2"/>
  <c r="BC3191" i="2"/>
  <c r="BD3082" i="2"/>
  <c r="F3082" i="2"/>
  <c r="BA3082" i="2"/>
  <c r="BB3082" i="2"/>
  <c r="E2971" i="2"/>
  <c r="BA2889" i="2"/>
  <c r="BB2889" i="2"/>
  <c r="BD2889" i="2"/>
  <c r="E2797" i="2"/>
  <c r="BA2687" i="2"/>
  <c r="BB2687" i="2"/>
  <c r="F2561" i="2"/>
  <c r="F2514" i="2"/>
  <c r="BA2514" i="2"/>
  <c r="F2468" i="2"/>
  <c r="BA2468" i="2"/>
  <c r="E2392" i="2"/>
  <c r="BA2341" i="2"/>
  <c r="BB2341" i="2"/>
  <c r="F2239" i="2"/>
  <c r="BA2239" i="2"/>
  <c r="E2113" i="2"/>
  <c r="BA2051" i="2"/>
  <c r="BC2051" i="2"/>
  <c r="BB2051" i="2"/>
  <c r="BA1642" i="2"/>
  <c r="BB1642" i="2"/>
  <c r="BA1575" i="2"/>
  <c r="BB1575" i="2"/>
  <c r="E3032" i="2"/>
  <c r="E2900" i="2"/>
  <c r="E2595" i="2"/>
  <c r="BB2391" i="2"/>
  <c r="BA2391" i="2"/>
  <c r="F2219" i="2"/>
  <c r="BA2219" i="2"/>
  <c r="BA2053" i="2"/>
  <c r="BB2053" i="2"/>
  <c r="BC2053" i="2"/>
  <c r="BA1807" i="2"/>
  <c r="BB1807" i="2"/>
  <c r="E1737" i="2"/>
  <c r="F1454" i="2"/>
  <c r="BA1454" i="2"/>
  <c r="BB1454" i="2"/>
  <c r="BD1454" i="2"/>
  <c r="E1407" i="2"/>
  <c r="F1269" i="2"/>
  <c r="BA1269" i="2"/>
  <c r="BB1269" i="2"/>
  <c r="BA1210" i="2"/>
  <c r="BB1210" i="2"/>
  <c r="BC1210" i="2"/>
  <c r="F1210" i="2"/>
  <c r="BD1210" i="2"/>
  <c r="E1139" i="2"/>
  <c r="E1067" i="2"/>
  <c r="E1017" i="2"/>
  <c r="BA964" i="2"/>
  <c r="F964" i="2"/>
  <c r="E924" i="2"/>
  <c r="BD882" i="2"/>
  <c r="F882" i="2"/>
  <c r="BA882" i="2"/>
  <c r="BA788" i="2"/>
  <c r="F788" i="2"/>
  <c r="E574" i="2"/>
  <c r="E413" i="2"/>
  <c r="E314" i="2"/>
  <c r="F282" i="2"/>
  <c r="E3256" i="2"/>
  <c r="E3075" i="2"/>
  <c r="BB3014" i="2"/>
  <c r="BD3014" i="2"/>
  <c r="BA3014" i="2"/>
  <c r="E2878" i="2"/>
  <c r="E2776" i="2"/>
  <c r="E2691" i="2"/>
  <c r="E2524" i="2"/>
  <c r="E2427" i="2"/>
  <c r="E2260" i="2"/>
  <c r="BA2190" i="2"/>
  <c r="E2063" i="2"/>
  <c r="F1881" i="2"/>
  <c r="BA1881" i="2"/>
  <c r="BD1881" i="2"/>
  <c r="E1806" i="2"/>
  <c r="E1598" i="2"/>
  <c r="F1445" i="2"/>
  <c r="BA1445" i="2"/>
  <c r="BB1445" i="2"/>
  <c r="BD1445" i="2"/>
  <c r="E1396" i="2"/>
  <c r="D1346" i="2"/>
  <c r="F1346" i="2"/>
  <c r="BB1346" i="2"/>
  <c r="BC1346" i="2"/>
  <c r="BA1346" i="2"/>
  <c r="E1268" i="2"/>
  <c r="E1209" i="2"/>
  <c r="E1158" i="2"/>
  <c r="F1108" i="2"/>
  <c r="BA1108" i="2"/>
  <c r="BB1108" i="2"/>
  <c r="F1066" i="2"/>
  <c r="BA1066" i="2"/>
  <c r="BB1066" i="2"/>
  <c r="D963" i="2"/>
  <c r="F963" i="2"/>
  <c r="BA963" i="2"/>
  <c r="F203" i="2"/>
  <c r="BA193" i="2"/>
  <c r="BA173" i="2"/>
  <c r="E144" i="2"/>
  <c r="E192" i="2"/>
  <c r="BB181" i="2"/>
  <c r="F162" i="2"/>
  <c r="F142" i="2"/>
  <c r="F190" i="2"/>
  <c r="BB180" i="2"/>
  <c r="F141" i="2"/>
  <c r="F199" i="2"/>
  <c r="BB161" i="2"/>
  <c r="BB169" i="2"/>
  <c r="BB139" i="2"/>
  <c r="BB198" i="2"/>
  <c r="BB159" i="2"/>
  <c r="BB204" i="2"/>
  <c r="BA237" i="2"/>
  <c r="BD265" i="2"/>
  <c r="BD226" i="2"/>
  <c r="E264" i="2"/>
  <c r="F245" i="2"/>
  <c r="F215" i="2"/>
  <c r="F224" i="2"/>
  <c r="BD252" i="2"/>
  <c r="F233" i="2"/>
  <c r="F251" i="2"/>
  <c r="BD223" i="2"/>
  <c r="BB213" i="2"/>
  <c r="BA241" i="2"/>
  <c r="E222" i="2"/>
  <c r="BB221" i="2"/>
  <c r="BA259" i="2"/>
  <c r="BD220" i="2"/>
  <c r="E248" i="2"/>
  <c r="BA229" i="2"/>
  <c r="BA210" i="2"/>
  <c r="E257" i="2"/>
  <c r="D3217" i="2"/>
  <c r="F3217" i="2"/>
  <c r="BA3217" i="2"/>
  <c r="BD3217" i="2"/>
  <c r="BC3217" i="2"/>
  <c r="BB3217" i="2"/>
  <c r="BA3121" i="2"/>
  <c r="F3121" i="2"/>
  <c r="BB3121" i="2"/>
  <c r="BB3002" i="2"/>
  <c r="BD3002" i="2"/>
  <c r="BA3002" i="2"/>
  <c r="BB2943" i="2"/>
  <c r="BD2943" i="2"/>
  <c r="BA2943" i="2"/>
  <c r="BD2568" i="2"/>
  <c r="BB2568" i="2"/>
  <c r="F2568" i="2"/>
  <c r="BA2048" i="2"/>
  <c r="BB2048" i="2"/>
  <c r="BC2048" i="2"/>
  <c r="F3198" i="2"/>
  <c r="BB3198" i="2"/>
  <c r="BD3198" i="2"/>
  <c r="BC3198" i="2"/>
  <c r="BA3198" i="2"/>
  <c r="F3148" i="2"/>
  <c r="BA3148" i="2"/>
  <c r="BB3148" i="2"/>
  <c r="BB3008" i="2"/>
  <c r="BD3008" i="2"/>
  <c r="BA3008" i="2"/>
  <c r="BB2949" i="2"/>
  <c r="BA2949" i="2"/>
  <c r="BD2949" i="2"/>
  <c r="F2585" i="2"/>
  <c r="BD2585" i="2"/>
  <c r="BB2585" i="2"/>
  <c r="F2493" i="2"/>
  <c r="BA2493" i="2"/>
  <c r="F2229" i="2"/>
  <c r="BA2229" i="2"/>
  <c r="BA2058" i="2"/>
  <c r="BB2058" i="2"/>
  <c r="BC2058" i="2"/>
  <c r="BA1595" i="2"/>
  <c r="BB1595" i="2"/>
  <c r="BA2308" i="2"/>
  <c r="BB2308" i="2"/>
  <c r="F2308" i="2"/>
  <c r="BC2308" i="2"/>
  <c r="BB1570" i="2"/>
  <c r="BA1570" i="2"/>
  <c r="BB2987" i="2"/>
  <c r="BD2987" i="2"/>
  <c r="BA2987" i="2"/>
  <c r="BB2740" i="2"/>
  <c r="F2583" i="2"/>
  <c r="BB2583" i="2"/>
  <c r="BD2583" i="2"/>
  <c r="F2482" i="2"/>
  <c r="BA2482" i="2"/>
  <c r="BA2016" i="2"/>
  <c r="BB2016" i="2"/>
  <c r="BC2016" i="2"/>
  <c r="F2318" i="2"/>
  <c r="BA2318" i="2"/>
  <c r="BC2318" i="2"/>
  <c r="BB2318" i="2"/>
  <c r="BD3086" i="2"/>
  <c r="F3086" i="2"/>
  <c r="BA3086" i="2"/>
  <c r="BB3086" i="2"/>
  <c r="BB3013" i="2"/>
  <c r="BD3013" i="2"/>
  <c r="BA3013" i="2"/>
  <c r="BA2820" i="2"/>
  <c r="BB2820" i="2"/>
  <c r="BA2778" i="2"/>
  <c r="BB2778" i="2"/>
  <c r="BB2452" i="2"/>
  <c r="BD2452" i="2"/>
  <c r="BC2452" i="2"/>
  <c r="BA2452" i="2"/>
  <c r="BA1646" i="2"/>
  <c r="BB1646" i="2"/>
  <c r="BA1568" i="2"/>
  <c r="BB1568" i="2"/>
  <c r="BA3095" i="2"/>
  <c r="BB3095" i="2"/>
  <c r="F3095" i="2"/>
  <c r="BD3095" i="2"/>
  <c r="BC2304" i="2"/>
  <c r="F2304" i="2"/>
  <c r="BA2304" i="2"/>
  <c r="BB2304" i="2"/>
  <c r="BB3025" i="2"/>
  <c r="BD3025" i="2"/>
  <c r="BA3025" i="2"/>
  <c r="BA2892" i="2"/>
  <c r="BB2892" i="2"/>
  <c r="BD2892" i="2"/>
  <c r="F2517" i="2"/>
  <c r="BA2517" i="2"/>
  <c r="F3172" i="2"/>
  <c r="BA3172" i="2"/>
  <c r="BD3172" i="2"/>
  <c r="BC3172" i="2"/>
  <c r="BB3172" i="2"/>
  <c r="F3115" i="2"/>
  <c r="BA3115" i="2"/>
  <c r="BB3115" i="2"/>
  <c r="BB3037" i="2"/>
  <c r="BD3037" i="2"/>
  <c r="BA3037" i="2"/>
  <c r="F3132" i="2"/>
  <c r="BA3132" i="2"/>
  <c r="BB3132" i="2"/>
  <c r="BB3036" i="2"/>
  <c r="BD3036" i="2"/>
  <c r="BA3036" i="2"/>
  <c r="BB2868" i="2"/>
  <c r="BA2868" i="2"/>
  <c r="BA2797" i="2"/>
  <c r="BB2797" i="2"/>
  <c r="BB2384" i="2"/>
  <c r="BA2384" i="2"/>
  <c r="BA2151" i="2"/>
  <c r="BA1636" i="2"/>
  <c r="BB1636" i="2"/>
  <c r="BA1563" i="2"/>
  <c r="BB1563" i="2"/>
  <c r="F3222" i="2"/>
  <c r="BB3222" i="2"/>
  <c r="BD3222" i="2"/>
  <c r="BC3222" i="2"/>
  <c r="BA3222" i="2"/>
  <c r="F3112" i="2"/>
  <c r="BA3112" i="2"/>
  <c r="BB3112" i="2"/>
  <c r="BB2744" i="2"/>
  <c r="BA2744" i="2"/>
  <c r="F2545" i="2"/>
  <c r="BD2545" i="2"/>
  <c r="BB2545" i="2"/>
  <c r="BB2451" i="2"/>
  <c r="BD2451" i="2"/>
  <c r="BC2451" i="2"/>
  <c r="BA2451" i="2"/>
  <c r="BA1980" i="2"/>
  <c r="BB1980" i="2"/>
  <c r="BC1980" i="2"/>
  <c r="F1665" i="2"/>
  <c r="BB1665" i="2"/>
  <c r="BA1665" i="2"/>
  <c r="E1454" i="2"/>
  <c r="BA1336" i="2"/>
  <c r="BB1336" i="2"/>
  <c r="BC1336" i="2"/>
  <c r="E1269" i="2"/>
  <c r="E1210" i="2"/>
  <c r="E617" i="2"/>
  <c r="BA510" i="2"/>
  <c r="BB510" i="2"/>
  <c r="BB455" i="2"/>
  <c r="BA455" i="2"/>
  <c r="BD413" i="2"/>
  <c r="BB413" i="2"/>
  <c r="BC413" i="2"/>
  <c r="BA413" i="2"/>
  <c r="F314" i="2"/>
  <c r="BC282" i="2"/>
  <c r="BA1989" i="2"/>
  <c r="BB1989" i="2"/>
  <c r="BC1989" i="2"/>
  <c r="BB1797" i="2"/>
  <c r="BA1797" i="2"/>
  <c r="BA1756" i="2"/>
  <c r="BB1756" i="2"/>
  <c r="BB1598" i="2"/>
  <c r="BA1598" i="2"/>
  <c r="F1396" i="2"/>
  <c r="BA1396" i="2"/>
  <c r="BB1396" i="2"/>
  <c r="BD1396" i="2"/>
  <c r="F1268" i="2"/>
  <c r="BB1268" i="2"/>
  <c r="BA1268" i="2"/>
  <c r="F1016" i="2"/>
  <c r="BA1016" i="2"/>
  <c r="F903" i="2"/>
  <c r="BA903" i="2"/>
  <c r="BD903" i="2"/>
  <c r="BA573" i="2"/>
  <c r="BB573" i="2"/>
  <c r="F313" i="2"/>
  <c r="F145" i="2"/>
  <c r="BA203" i="2"/>
  <c r="BB173" i="2"/>
  <c r="E154" i="2"/>
  <c r="E202" i="2"/>
  <c r="BB192" i="2"/>
  <c r="E134" i="2"/>
  <c r="BA162" i="2"/>
  <c r="BB142" i="2"/>
  <c r="BA133" i="2"/>
  <c r="BB190" i="2"/>
  <c r="F161" i="2"/>
  <c r="BA140" i="2"/>
  <c r="BD247" i="2"/>
  <c r="BB237" i="2"/>
  <c r="F265" i="2"/>
  <c r="F246" i="2"/>
  <c r="BD264" i="2"/>
  <c r="E225" i="2"/>
  <c r="BD263" i="2"/>
  <c r="E244" i="2"/>
  <c r="E215" i="2"/>
  <c r="E253" i="2"/>
  <c r="F234" i="2"/>
  <c r="BD224" i="2"/>
  <c r="BA233" i="2"/>
  <c r="BD251" i="2"/>
  <c r="E223" i="2"/>
  <c r="F250" i="2"/>
  <c r="BB241" i="2"/>
  <c r="BA222" i="2"/>
  <c r="E249" i="2"/>
  <c r="BB220" i="2"/>
  <c r="F258" i="2"/>
  <c r="BD248" i="2"/>
  <c r="BB229" i="2"/>
  <c r="BD210" i="2"/>
  <c r="F257" i="2"/>
  <c r="BB1599" i="2"/>
  <c r="BA1599" i="2"/>
  <c r="BC2311" i="2"/>
  <c r="F2311" i="2"/>
  <c r="BA2311" i="2"/>
  <c r="BB2311" i="2"/>
  <c r="BA1597" i="2"/>
  <c r="BB1597" i="2"/>
  <c r="F2310" i="2"/>
  <c r="BA2310" i="2"/>
  <c r="BC2310" i="2"/>
  <c r="BB2310" i="2"/>
  <c r="E3217" i="2"/>
  <c r="E3157" i="2"/>
  <c r="E3071" i="2"/>
  <c r="E3002" i="2"/>
  <c r="BB2935" i="2"/>
  <c r="BD2935" i="2"/>
  <c r="BA2935" i="2"/>
  <c r="BB2813" i="2"/>
  <c r="BA2813" i="2"/>
  <c r="E2772" i="2"/>
  <c r="BB2725" i="2"/>
  <c r="E2568" i="2"/>
  <c r="BA2456" i="2"/>
  <c r="BB2456" i="2"/>
  <c r="BD2456" i="2"/>
  <c r="BC2456" i="2"/>
  <c r="F2265" i="2"/>
  <c r="BA2265" i="2"/>
  <c r="BA1657" i="2"/>
  <c r="BB1657" i="2"/>
  <c r="BB1584" i="2"/>
  <c r="BA1584" i="2"/>
  <c r="BB2297" i="2"/>
  <c r="BC2297" i="2"/>
  <c r="F2297" i="2"/>
  <c r="BA2297" i="2"/>
  <c r="E3198" i="2"/>
  <c r="E3148" i="2"/>
  <c r="E3008" i="2"/>
  <c r="BB2934" i="2"/>
  <c r="BD2934" i="2"/>
  <c r="BA2934" i="2"/>
  <c r="BB2793" i="2"/>
  <c r="E2585" i="2"/>
  <c r="E2493" i="2"/>
  <c r="BB2371" i="2"/>
  <c r="BA2371" i="2"/>
  <c r="E2229" i="2"/>
  <c r="E2058" i="2"/>
  <c r="E1595" i="2"/>
  <c r="E2308" i="2"/>
  <c r="BB1631" i="2"/>
  <c r="BA1631" i="2"/>
  <c r="BA1558" i="2"/>
  <c r="BB1558" i="2"/>
  <c r="D3205" i="2"/>
  <c r="F3205" i="2"/>
  <c r="BA3205" i="2"/>
  <c r="BD3205" i="2"/>
  <c r="BC3205" i="2"/>
  <c r="BB3205" i="2"/>
  <c r="F3167" i="2"/>
  <c r="BA3167" i="2"/>
  <c r="BB3167" i="2"/>
  <c r="BD3167" i="2"/>
  <c r="BC3167" i="2"/>
  <c r="BB3046" i="2"/>
  <c r="BD3046" i="2"/>
  <c r="BA3046" i="2"/>
  <c r="E2987" i="2"/>
  <c r="BB2791" i="2"/>
  <c r="BA2791" i="2"/>
  <c r="E2583" i="2"/>
  <c r="F2530" i="2"/>
  <c r="BD2530" i="2"/>
  <c r="BB2530" i="2"/>
  <c r="E2482" i="2"/>
  <c r="BA2357" i="2"/>
  <c r="BB2357" i="2"/>
  <c r="BA2262" i="2"/>
  <c r="F2262" i="2"/>
  <c r="BA2138" i="2"/>
  <c r="E2077" i="2"/>
  <c r="E2016" i="2"/>
  <c r="BA1606" i="2"/>
  <c r="BB1606" i="2"/>
  <c r="E2318" i="2"/>
  <c r="F3224" i="2"/>
  <c r="BA3224" i="2"/>
  <c r="BB3224" i="2"/>
  <c r="BC3224" i="2"/>
  <c r="E3127" i="2"/>
  <c r="E3086" i="2"/>
  <c r="E3013" i="2"/>
  <c r="BD2941" i="2"/>
  <c r="BB2941" i="2"/>
  <c r="BA2941" i="2"/>
  <c r="E2820" i="2"/>
  <c r="E2778" i="2"/>
  <c r="BD2619" i="2"/>
  <c r="F2619" i="2"/>
  <c r="BB2619" i="2"/>
  <c r="BD2565" i="2"/>
  <c r="F2565" i="2"/>
  <c r="BB2565" i="2"/>
  <c r="BA2508" i="2"/>
  <c r="F2508" i="2"/>
  <c r="E2452" i="2"/>
  <c r="BA2345" i="2"/>
  <c r="BB2345" i="2"/>
  <c r="BA1629" i="2"/>
  <c r="BB1629" i="2"/>
  <c r="E1556" i="2"/>
  <c r="C3181" i="2"/>
  <c r="G3181" i="2" s="1"/>
  <c r="E3145" i="2"/>
  <c r="BA3085" i="2"/>
  <c r="BD3085" i="2"/>
  <c r="BB3085" i="2"/>
  <c r="F3085" i="2"/>
  <c r="E1652" i="2"/>
  <c r="BA1579" i="2"/>
  <c r="BB1579" i="2"/>
  <c r="F3213" i="2"/>
  <c r="BB3213" i="2"/>
  <c r="BD3213" i="2"/>
  <c r="BC3213" i="2"/>
  <c r="BA3213" i="2"/>
  <c r="E3025" i="2"/>
  <c r="BD2953" i="2"/>
  <c r="BA2953" i="2"/>
  <c r="BB2953" i="2"/>
  <c r="E2892" i="2"/>
  <c r="F2618" i="2"/>
  <c r="BB2618" i="2"/>
  <c r="BD2618" i="2"/>
  <c r="E2517" i="2"/>
  <c r="F2271" i="2"/>
  <c r="BA2271" i="2"/>
  <c r="BA2075" i="2"/>
  <c r="BA2024" i="2"/>
  <c r="BB2024" i="2"/>
  <c r="BC2024" i="2"/>
  <c r="BA1615" i="2"/>
  <c r="BB1615" i="2"/>
  <c r="F2327" i="2"/>
  <c r="BB2327" i="2"/>
  <c r="BC2327" i="2"/>
  <c r="BA2327" i="2"/>
  <c r="BA2314" i="2"/>
  <c r="BB2314" i="2"/>
  <c r="BC2314" i="2"/>
  <c r="F2314" i="2"/>
  <c r="F3221" i="2"/>
  <c r="BA3221" i="2"/>
  <c r="BB3221" i="2"/>
  <c r="BC3221" i="2"/>
  <c r="E3172" i="2"/>
  <c r="E3037" i="2"/>
  <c r="BD2965" i="2"/>
  <c r="BA2965" i="2"/>
  <c r="BB2965" i="2"/>
  <c r="BA1613" i="2"/>
  <c r="BB1613" i="2"/>
  <c r="F2325" i="2"/>
  <c r="BA2325" i="2"/>
  <c r="BB2325" i="2"/>
  <c r="BC2325" i="2"/>
  <c r="E3247" i="2"/>
  <c r="E3132" i="2"/>
  <c r="E3036" i="2"/>
  <c r="BB2964" i="2"/>
  <c r="BD2964" i="2"/>
  <c r="BA2964" i="2"/>
  <c r="E2868" i="2"/>
  <c r="BB2552" i="2"/>
  <c r="BD2552" i="2"/>
  <c r="F2552" i="2"/>
  <c r="E2384" i="2"/>
  <c r="BB2972" i="2"/>
  <c r="BA2972" i="2"/>
  <c r="E2744" i="2"/>
  <c r="E2545" i="2"/>
  <c r="E2451" i="2"/>
  <c r="BA1777" i="2"/>
  <c r="BB1777" i="2"/>
  <c r="BA1726" i="2"/>
  <c r="BA1446" i="2"/>
  <c r="BB1446" i="2"/>
  <c r="BD1446" i="2"/>
  <c r="F1446" i="2"/>
  <c r="F1397" i="2"/>
  <c r="BA1397" i="2"/>
  <c r="BB1397" i="2"/>
  <c r="BD1397" i="2"/>
  <c r="F1109" i="2"/>
  <c r="BA1109" i="2"/>
  <c r="BB1109" i="2"/>
  <c r="F1046" i="2"/>
  <c r="BA1046" i="2"/>
  <c r="BB1046" i="2"/>
  <c r="D999" i="2"/>
  <c r="F999" i="2"/>
  <c r="BA999" i="2"/>
  <c r="F914" i="2"/>
  <c r="BA914" i="2"/>
  <c r="BD914" i="2"/>
  <c r="BD870" i="2"/>
  <c r="F870" i="2"/>
  <c r="BA870" i="2"/>
  <c r="F617" i="2"/>
  <c r="BA617" i="2"/>
  <c r="BD617" i="2"/>
  <c r="BC617" i="2"/>
  <c r="BB617" i="2"/>
  <c r="BA562" i="2"/>
  <c r="BB562" i="2"/>
  <c r="BA314" i="2"/>
  <c r="BB282" i="2"/>
  <c r="E271" i="2"/>
  <c r="F3209" i="2"/>
  <c r="BA3209" i="2"/>
  <c r="BB3209" i="2"/>
  <c r="BD3209" i="2"/>
  <c r="BC3209" i="2"/>
  <c r="F3066" i="2"/>
  <c r="BB3066" i="2"/>
  <c r="BD3066" i="2"/>
  <c r="BA3066" i="2"/>
  <c r="BB2866" i="2"/>
  <c r="BA2866" i="2"/>
  <c r="BA2679" i="2"/>
  <c r="BB2679" i="2"/>
  <c r="BB2584" i="2"/>
  <c r="BD2584" i="2"/>
  <c r="F2584" i="2"/>
  <c r="BA2512" i="2"/>
  <c r="F2512" i="2"/>
  <c r="BB2401" i="2"/>
  <c r="BA2401" i="2"/>
  <c r="BA2238" i="2"/>
  <c r="F2238" i="2"/>
  <c r="BA2052" i="2"/>
  <c r="BB2052" i="2"/>
  <c r="BC2052" i="2"/>
  <c r="E1989" i="2"/>
  <c r="E1797" i="2"/>
  <c r="E1756" i="2"/>
  <c r="BA1702" i="2"/>
  <c r="BB1702" i="2"/>
  <c r="F1702" i="2"/>
  <c r="BA1198" i="2"/>
  <c r="BB1198" i="2"/>
  <c r="BD1198" i="2"/>
  <c r="BC1198" i="2"/>
  <c r="F1198" i="2"/>
  <c r="BB1149" i="2"/>
  <c r="F1149" i="2"/>
  <c r="BA1149" i="2"/>
  <c r="F1057" i="2"/>
  <c r="BA1057" i="2"/>
  <c r="BB1057" i="2"/>
  <c r="E1016" i="2"/>
  <c r="E903" i="2"/>
  <c r="D828" i="2"/>
  <c r="F828" i="2"/>
  <c r="BA828" i="2"/>
  <c r="E787" i="2"/>
  <c r="E637" i="2"/>
  <c r="E573" i="2"/>
  <c r="BB412" i="2"/>
  <c r="BD412" i="2"/>
  <c r="BC412" i="2"/>
  <c r="BA412" i="2"/>
  <c r="BA313" i="2"/>
  <c r="BA281" i="2"/>
  <c r="BB144" i="2"/>
  <c r="F202" i="2"/>
  <c r="F172" i="2"/>
  <c r="E153" i="2"/>
  <c r="F134" i="2"/>
  <c r="F201" i="2"/>
  <c r="BB162" i="2"/>
  <c r="F171" i="2"/>
  <c r="BB199" i="2"/>
  <c r="BB170" i="2"/>
  <c r="BB140" i="2"/>
  <c r="F189" i="2"/>
  <c r="F139" i="2"/>
  <c r="BA188" i="2"/>
  <c r="E155" i="2"/>
  <c r="E164" i="2"/>
  <c r="E184" i="2"/>
  <c r="E204" i="2"/>
  <c r="E247" i="2"/>
  <c r="E227" i="2"/>
  <c r="BA265" i="2"/>
  <c r="BA246" i="2"/>
  <c r="BD217" i="2"/>
  <c r="BB264" i="2"/>
  <c r="BA245" i="2"/>
  <c r="BD225" i="2"/>
  <c r="E263" i="2"/>
  <c r="BA215" i="2"/>
  <c r="F253" i="2"/>
  <c r="BA234" i="2"/>
  <c r="BA214" i="2"/>
  <c r="BB233" i="2"/>
  <c r="BA251" i="2"/>
  <c r="BA250" i="2"/>
  <c r="BB222" i="2"/>
  <c r="F249" i="2"/>
  <c r="F230" i="2"/>
  <c r="E212" i="2"/>
  <c r="BB259" i="2"/>
  <c r="BA220" i="2"/>
  <c r="BA258" i="2"/>
  <c r="F238" i="2"/>
  <c r="BB210" i="2"/>
  <c r="BA218" i="2"/>
  <c r="F3199" i="2"/>
  <c r="BA3199" i="2"/>
  <c r="BD3199" i="2"/>
  <c r="BC3199" i="2"/>
  <c r="BB3199" i="2"/>
  <c r="BB3157" i="2"/>
  <c r="F3157" i="2"/>
  <c r="BA3157" i="2"/>
  <c r="F3111" i="2"/>
  <c r="BB3111" i="2"/>
  <c r="BA3111" i="2"/>
  <c r="BD3071" i="2"/>
  <c r="BB3071" i="2"/>
  <c r="F3071" i="2"/>
  <c r="BA3071" i="2"/>
  <c r="BB2989" i="2"/>
  <c r="BD2989" i="2"/>
  <c r="BA2989" i="2"/>
  <c r="F2503" i="2"/>
  <c r="BA2503" i="2"/>
  <c r="BB2400" i="2"/>
  <c r="BA2400" i="2"/>
  <c r="BB2360" i="2"/>
  <c r="BA2360" i="2"/>
  <c r="E2089" i="2"/>
  <c r="BB2038" i="2"/>
  <c r="BC2038" i="2"/>
  <c r="BA2038" i="2"/>
  <c r="E1657" i="2"/>
  <c r="E1584" i="2"/>
  <c r="F3070" i="2"/>
  <c r="BA3070" i="2"/>
  <c r="BB3070" i="2"/>
  <c r="BD3070" i="2"/>
  <c r="BB2995" i="2"/>
  <c r="BD2995" i="2"/>
  <c r="BA2995" i="2"/>
  <c r="E2934" i="2"/>
  <c r="BA2683" i="2"/>
  <c r="BB2683" i="2"/>
  <c r="BB2532" i="2"/>
  <c r="F2532" i="2"/>
  <c r="BD2532" i="2"/>
  <c r="BA2484" i="2"/>
  <c r="F2484" i="2"/>
  <c r="BA2415" i="2"/>
  <c r="BB2415" i="2"/>
  <c r="BD2415" i="2"/>
  <c r="BC2415" i="2"/>
  <c r="E2371" i="2"/>
  <c r="F2276" i="2"/>
  <c r="BA2276" i="2"/>
  <c r="BB1656" i="2"/>
  <c r="BA1656" i="2"/>
  <c r="BB1583" i="2"/>
  <c r="BA1583" i="2"/>
  <c r="BB2974" i="2"/>
  <c r="BD2974" i="2"/>
  <c r="BA2974" i="2"/>
  <c r="E2895" i="2"/>
  <c r="BA2723" i="2"/>
  <c r="BB2723" i="2"/>
  <c r="F2574" i="2"/>
  <c r="BD2574" i="2"/>
  <c r="BB2574" i="2"/>
  <c r="BA2413" i="2"/>
  <c r="BB2413" i="2"/>
  <c r="BD2413" i="2"/>
  <c r="BC2413" i="2"/>
  <c r="E2262" i="2"/>
  <c r="E2200" i="2"/>
  <c r="BB2066" i="2"/>
  <c r="BC2066" i="2"/>
  <c r="BA2066" i="2"/>
  <c r="BA1593" i="2"/>
  <c r="BB1593" i="2"/>
  <c r="F2306" i="2"/>
  <c r="BA2306" i="2"/>
  <c r="BB2306" i="2"/>
  <c r="BC2306" i="2"/>
  <c r="F3175" i="2"/>
  <c r="BA3175" i="2"/>
  <c r="BD3175" i="2"/>
  <c r="BC3175" i="2"/>
  <c r="BB3175" i="2"/>
  <c r="F3127" i="2"/>
  <c r="BA3127" i="2"/>
  <c r="BB3127" i="2"/>
  <c r="BA2680" i="2"/>
  <c r="BB2680" i="2"/>
  <c r="BA2397" i="2"/>
  <c r="BB2397" i="2"/>
  <c r="BB1556" i="2"/>
  <c r="BA1556" i="2"/>
  <c r="C3205" i="2"/>
  <c r="G3205" i="2" s="1"/>
  <c r="F3194" i="2"/>
  <c r="BA3194" i="2"/>
  <c r="BB3194" i="2"/>
  <c r="BD3194" i="2"/>
  <c r="BC3194" i="2"/>
  <c r="F3145" i="2"/>
  <c r="BA3145" i="2"/>
  <c r="BB3145" i="2"/>
  <c r="BA1652" i="2"/>
  <c r="BB1652" i="2"/>
  <c r="F3164" i="2"/>
  <c r="BA3164" i="2"/>
  <c r="BB3164" i="2"/>
  <c r="BD3164" i="2"/>
  <c r="BC3164" i="2"/>
  <c r="F3084" i="2"/>
  <c r="BA3084" i="2"/>
  <c r="BB3084" i="2"/>
  <c r="BD3084" i="2"/>
  <c r="E2839" i="2"/>
  <c r="BB2720" i="2"/>
  <c r="BA2720" i="2"/>
  <c r="F2564" i="2"/>
  <c r="BD2564" i="2"/>
  <c r="BB2564" i="2"/>
  <c r="BA2430" i="2"/>
  <c r="BB2430" i="2"/>
  <c r="BC2430" i="2"/>
  <c r="BD2430" i="2"/>
  <c r="BA2366" i="2"/>
  <c r="BB2366" i="2"/>
  <c r="BA1638" i="2"/>
  <c r="BB1638" i="2"/>
  <c r="BB1589" i="2"/>
  <c r="BA1589" i="2"/>
  <c r="F3162" i="2"/>
  <c r="BB3162" i="2"/>
  <c r="BD3162" i="2"/>
  <c r="BC3162" i="2"/>
  <c r="BA3162" i="2"/>
  <c r="F3104" i="2"/>
  <c r="BA3104" i="2"/>
  <c r="BB3104" i="2"/>
  <c r="E3239" i="2"/>
  <c r="D3181" i="2"/>
  <c r="F3181" i="2"/>
  <c r="BA3181" i="2"/>
  <c r="BC3181" i="2"/>
  <c r="BB3181" i="2"/>
  <c r="F3073" i="2"/>
  <c r="BD3073" i="2"/>
  <c r="BB3073" i="2"/>
  <c r="BA3073" i="2"/>
  <c r="BB3023" i="2"/>
  <c r="BD3023" i="2"/>
  <c r="BA3023" i="2"/>
  <c r="E2964" i="2"/>
  <c r="BD2635" i="2"/>
  <c r="E2552" i="2"/>
  <c r="F2497" i="2"/>
  <c r="BA2497" i="2"/>
  <c r="BA2447" i="2"/>
  <c r="BD2447" i="2"/>
  <c r="BC2447" i="2"/>
  <c r="BB2447" i="2"/>
  <c r="F2289" i="2"/>
  <c r="BA2289" i="2"/>
  <c r="F2231" i="2"/>
  <c r="BA2231" i="2"/>
  <c r="E2102" i="2"/>
  <c r="BA2041" i="2"/>
  <c r="BB2041" i="2"/>
  <c r="BC2041" i="2"/>
  <c r="E1624" i="2"/>
  <c r="BA1551" i="2"/>
  <c r="BB1551" i="2"/>
  <c r="E2972" i="2"/>
  <c r="F2272" i="2"/>
  <c r="BA2272" i="2"/>
  <c r="BB2042" i="2"/>
  <c r="BC2042" i="2"/>
  <c r="BA2042" i="2"/>
  <c r="F1260" i="2"/>
  <c r="BA1260" i="2"/>
  <c r="BB1260" i="2"/>
  <c r="BC1199" i="2"/>
  <c r="BA1199" i="2"/>
  <c r="BB1199" i="2"/>
  <c r="BD1199" i="2"/>
  <c r="F1199" i="2"/>
  <c r="E1109" i="2"/>
  <c r="E1046" i="2"/>
  <c r="E999" i="2"/>
  <c r="F955" i="2"/>
  <c r="BA955" i="2"/>
  <c r="E914" i="2"/>
  <c r="E870" i="2"/>
  <c r="F819" i="2"/>
  <c r="BA819" i="2"/>
  <c r="F767" i="2"/>
  <c r="BA767" i="2"/>
  <c r="E726" i="2"/>
  <c r="E562" i="2"/>
  <c r="BA445" i="2"/>
  <c r="BB445" i="2"/>
  <c r="BC403" i="2"/>
  <c r="BA403" i="2"/>
  <c r="BD403" i="2"/>
  <c r="BB403" i="2"/>
  <c r="E324" i="2"/>
  <c r="E294" i="2"/>
  <c r="F271" i="2"/>
  <c r="E3209" i="2"/>
  <c r="E3066" i="2"/>
  <c r="BB2963" i="2"/>
  <c r="BD2963" i="2"/>
  <c r="BA2963" i="2"/>
  <c r="E2866" i="2"/>
  <c r="E2679" i="2"/>
  <c r="E2584" i="2"/>
  <c r="E2512" i="2"/>
  <c r="E2401" i="2"/>
  <c r="E2238" i="2"/>
  <c r="E2180" i="2"/>
  <c r="BA2108" i="2"/>
  <c r="E2052" i="2"/>
  <c r="BA1979" i="2"/>
  <c r="BB1979" i="2"/>
  <c r="BC1979" i="2"/>
  <c r="F1435" i="2"/>
  <c r="BA1435" i="2"/>
  <c r="BB1435" i="2"/>
  <c r="F1387" i="2"/>
  <c r="BA1387" i="2"/>
  <c r="BB1387" i="2"/>
  <c r="BD1387" i="2"/>
  <c r="BB1259" i="2"/>
  <c r="F1259" i="2"/>
  <c r="BA1259" i="2"/>
  <c r="E1198" i="2"/>
  <c r="E1149" i="2"/>
  <c r="F1098" i="2"/>
  <c r="BA1098" i="2"/>
  <c r="BB1098" i="2"/>
  <c r="E1057" i="2"/>
  <c r="F954" i="2"/>
  <c r="BA954" i="2"/>
  <c r="BB3018" i="2"/>
  <c r="BD3018" i="2"/>
  <c r="BA3018" i="2"/>
  <c r="BA2882" i="2"/>
  <c r="BB2882" i="2"/>
  <c r="BA2839" i="2"/>
  <c r="BB2839" i="2"/>
  <c r="F2610" i="2"/>
  <c r="BB2610" i="2"/>
  <c r="BD2610" i="2"/>
  <c r="BA2499" i="2"/>
  <c r="F2499" i="2"/>
  <c r="BB1603" i="2"/>
  <c r="BA1603" i="2"/>
  <c r="F2315" i="2"/>
  <c r="BB2315" i="2"/>
  <c r="BC2315" i="2"/>
  <c r="BA2315" i="2"/>
  <c r="BA2302" i="2"/>
  <c r="BB2302" i="2"/>
  <c r="BC2302" i="2"/>
  <c r="F2302" i="2"/>
  <c r="BB3030" i="2"/>
  <c r="BD3030" i="2"/>
  <c r="BA3030" i="2"/>
  <c r="E1601" i="2"/>
  <c r="F2313" i="2"/>
  <c r="BA2313" i="2"/>
  <c r="BB2313" i="2"/>
  <c r="BC2313" i="2"/>
  <c r="BB2951" i="2"/>
  <c r="BD2951" i="2"/>
  <c r="BA2951" i="2"/>
  <c r="BB2374" i="2"/>
  <c r="BA2374" i="2"/>
  <c r="BA2092" i="2"/>
  <c r="BA1624" i="2"/>
  <c r="BB1624" i="2"/>
  <c r="D3168" i="2"/>
  <c r="F3168" i="2"/>
  <c r="BB3168" i="2"/>
  <c r="BD3168" i="2"/>
  <c r="BC3168" i="2"/>
  <c r="BA3168" i="2"/>
  <c r="BA2856" i="2"/>
  <c r="BB2856" i="2"/>
  <c r="BD2856" i="2"/>
  <c r="F2617" i="2"/>
  <c r="BB2617" i="2"/>
  <c r="BD2617" i="2"/>
  <c r="BA2513" i="2"/>
  <c r="F2513" i="2"/>
  <c r="BB2440" i="2"/>
  <c r="BD2440" i="2"/>
  <c r="BC2440" i="2"/>
  <c r="BA2440" i="2"/>
  <c r="D2209" i="2"/>
  <c r="BA2209" i="2"/>
  <c r="BA2120" i="2"/>
  <c r="E1902" i="2"/>
  <c r="F990" i="2"/>
  <c r="BA990" i="2"/>
  <c r="F607" i="2"/>
  <c r="BA607" i="2"/>
  <c r="BB607" i="2"/>
  <c r="BD607" i="2"/>
  <c r="BC607" i="2"/>
  <c r="D552" i="2"/>
  <c r="BA552" i="2"/>
  <c r="BB552" i="2"/>
  <c r="BB498" i="2"/>
  <c r="BA498" i="2"/>
  <c r="F324" i="2"/>
  <c r="BB314" i="2"/>
  <c r="F304" i="2"/>
  <c r="E304" i="2"/>
  <c r="BC271" i="2"/>
  <c r="BA1787" i="2"/>
  <c r="E1746" i="2"/>
  <c r="BB1692" i="2"/>
  <c r="BA1692" i="2"/>
  <c r="F1692" i="2"/>
  <c r="F1138" i="2"/>
  <c r="BA1138" i="2"/>
  <c r="BB1138" i="2"/>
  <c r="F1007" i="2"/>
  <c r="BA1007" i="2"/>
  <c r="E891" i="2"/>
  <c r="F626" i="2"/>
  <c r="BD626" i="2"/>
  <c r="BC626" i="2"/>
  <c r="BA626" i="2"/>
  <c r="BB626" i="2"/>
  <c r="E551" i="2"/>
  <c r="BD384" i="2"/>
  <c r="BC384" i="2"/>
  <c r="BA384" i="2"/>
  <c r="BB384" i="2"/>
  <c r="E303" i="2"/>
  <c r="F2572" i="2"/>
  <c r="BB2572" i="2"/>
  <c r="BD2572" i="2"/>
  <c r="F2471" i="2"/>
  <c r="BA2471" i="2"/>
  <c r="BA2096" i="2"/>
  <c r="E2019" i="2"/>
  <c r="BA1890" i="2"/>
  <c r="F1890" i="2"/>
  <c r="F1395" i="2"/>
  <c r="BA1395" i="2"/>
  <c r="BB1395" i="2"/>
  <c r="BD1395" i="2"/>
  <c r="F1267" i="2"/>
  <c r="BB1267" i="2"/>
  <c r="BA1267" i="2"/>
  <c r="BB1197" i="2"/>
  <c r="BD1197" i="2"/>
  <c r="F1197" i="2"/>
  <c r="BA1197" i="2"/>
  <c r="BC1197" i="2"/>
  <c r="F988" i="2"/>
  <c r="BA988" i="2"/>
  <c r="BA332" i="2"/>
  <c r="BC322" i="2"/>
  <c r="BB302" i="2"/>
  <c r="BB292" i="2"/>
  <c r="BA2786" i="2"/>
  <c r="BB2786" i="2"/>
  <c r="BD2786" i="2"/>
  <c r="F2571" i="2"/>
  <c r="BB2571" i="2"/>
  <c r="BD2571" i="2"/>
  <c r="F2460" i="2"/>
  <c r="BA2460" i="2"/>
  <c r="BB2335" i="2"/>
  <c r="BA2335" i="2"/>
  <c r="E2258" i="2"/>
  <c r="BA2117" i="2"/>
  <c r="BB2050" i="2"/>
  <c r="BC2050" i="2"/>
  <c r="BA2050" i="2"/>
  <c r="BA1988" i="2"/>
  <c r="BB1988" i="2"/>
  <c r="BC1988" i="2"/>
  <c r="F1879" i="2"/>
  <c r="BA1879" i="2"/>
  <c r="BD1879" i="2"/>
  <c r="BA1825" i="2"/>
  <c r="F1681" i="2"/>
  <c r="BA1681" i="2"/>
  <c r="D1461" i="2"/>
  <c r="F1461" i="2"/>
  <c r="BA1461" i="2"/>
  <c r="BB1461" i="2"/>
  <c r="D1404" i="2"/>
  <c r="F1404" i="2"/>
  <c r="BA1404" i="2"/>
  <c r="BB1404" i="2"/>
  <c r="BD1404" i="2"/>
  <c r="E705" i="2"/>
  <c r="F605" i="2"/>
  <c r="BD605" i="2"/>
  <c r="F331" i="2"/>
  <c r="F321" i="2"/>
  <c r="BB311" i="2"/>
  <c r="BC301" i="2"/>
  <c r="BB291" i="2"/>
  <c r="F3218" i="2"/>
  <c r="BA3218" i="2"/>
  <c r="BB3218" i="2"/>
  <c r="BD3218" i="2"/>
  <c r="BC3218" i="2"/>
  <c r="BB2709" i="2"/>
  <c r="BA2709" i="2"/>
  <c r="BC2436" i="2"/>
  <c r="BB2436" i="2"/>
  <c r="BD2436" i="2"/>
  <c r="BA2436" i="2"/>
  <c r="F2257" i="2"/>
  <c r="BA2257" i="2"/>
  <c r="F1878" i="2"/>
  <c r="E1764" i="2"/>
  <c r="F1333" i="2"/>
  <c r="BA1333" i="2"/>
  <c r="BC1333" i="2"/>
  <c r="BB1333" i="2"/>
  <c r="F961" i="2"/>
  <c r="BA961" i="2"/>
  <c r="F888" i="2"/>
  <c r="BA888" i="2"/>
  <c r="BD888" i="2"/>
  <c r="F848" i="2"/>
  <c r="BA848" i="2"/>
  <c r="BD848" i="2"/>
  <c r="F805" i="2"/>
  <c r="BA805" i="2"/>
  <c r="F604" i="2"/>
  <c r="BC604" i="2"/>
  <c r="BD604" i="2"/>
  <c r="BA604" i="2"/>
  <c r="BB604" i="2"/>
  <c r="BA549" i="2"/>
  <c r="BB549" i="2"/>
  <c r="BB452" i="2"/>
  <c r="E320" i="2"/>
  <c r="BC310" i="2"/>
  <c r="BC290" i="2"/>
  <c r="BB1986" i="2"/>
  <c r="BC1986" i="2"/>
  <c r="BA1986" i="2"/>
  <c r="BA1784" i="2"/>
  <c r="BB1784" i="2"/>
  <c r="F1402" i="2"/>
  <c r="BA1402" i="2"/>
  <c r="BB1402" i="2"/>
  <c r="D1063" i="2"/>
  <c r="BB1063" i="2"/>
  <c r="F1063" i="2"/>
  <c r="BA1063" i="2"/>
  <c r="BD877" i="2"/>
  <c r="F877" i="2"/>
  <c r="BA877" i="2"/>
  <c r="F836" i="2"/>
  <c r="BA836" i="2"/>
  <c r="BD836" i="2"/>
  <c r="F743" i="2"/>
  <c r="BA743" i="2"/>
  <c r="F622" i="2"/>
  <c r="BC622" i="2"/>
  <c r="BA622" i="2"/>
  <c r="BB622" i="2"/>
  <c r="BD622" i="2"/>
  <c r="D359" i="2"/>
  <c r="BD359" i="2"/>
  <c r="BC359" i="2"/>
  <c r="BA359" i="2"/>
  <c r="BB359" i="2"/>
  <c r="BC289" i="2"/>
  <c r="BA2080" i="2"/>
  <c r="BA1975" i="2"/>
  <c r="BB1975" i="2"/>
  <c r="BC1975" i="2"/>
  <c r="BA879" i="2"/>
  <c r="BD879" i="2"/>
  <c r="F879" i="2"/>
  <c r="F838" i="2"/>
  <c r="BD838" i="2"/>
  <c r="BA838" i="2"/>
  <c r="F797" i="2"/>
  <c r="BA797" i="2"/>
  <c r="BB2952" i="2"/>
  <c r="BD2952" i="2"/>
  <c r="BA2952" i="2"/>
  <c r="BA2852" i="2"/>
  <c r="BB2852" i="2"/>
  <c r="F2570" i="2"/>
  <c r="BD2570" i="2"/>
  <c r="BB2570" i="2"/>
  <c r="F2509" i="2"/>
  <c r="BA2509" i="2"/>
  <c r="BC1987" i="2"/>
  <c r="BA1987" i="2"/>
  <c r="BB1987" i="2"/>
  <c r="BA1804" i="2"/>
  <c r="BB1804" i="2"/>
  <c r="BA1764" i="2"/>
  <c r="BB1764" i="2"/>
  <c r="F1265" i="2"/>
  <c r="BA1265" i="2"/>
  <c r="BB1265" i="2"/>
  <c r="F1074" i="2"/>
  <c r="BA1074" i="2"/>
  <c r="BB1074" i="2"/>
  <c r="F1023" i="2"/>
  <c r="BA1023" i="2"/>
  <c r="BB2944" i="2"/>
  <c r="BD2944" i="2"/>
  <c r="BA2944" i="2"/>
  <c r="BA2344" i="2"/>
  <c r="BB2344" i="2"/>
  <c r="BA2246" i="2"/>
  <c r="F2246" i="2"/>
  <c r="F1679" i="2"/>
  <c r="BA1679" i="2"/>
  <c r="BB1679" i="2"/>
  <c r="BA1332" i="2"/>
  <c r="BB1332" i="2"/>
  <c r="F1164" i="2"/>
  <c r="BA1164" i="2"/>
  <c r="BB1164" i="2"/>
  <c r="BC1164" i="2"/>
  <c r="F1013" i="2"/>
  <c r="BA1013" i="2"/>
  <c r="F920" i="2"/>
  <c r="BA920" i="2"/>
  <c r="BD920" i="2"/>
  <c r="D409" i="2"/>
  <c r="BD409" i="2"/>
  <c r="BB409" i="2"/>
  <c r="BC409" i="2"/>
  <c r="BA409" i="2"/>
  <c r="F3081" i="2"/>
  <c r="BB3081" i="2"/>
  <c r="BD3081" i="2"/>
  <c r="BA3081" i="2"/>
  <c r="BA2396" i="2"/>
  <c r="BB2396" i="2"/>
  <c r="F1383" i="2"/>
  <c r="BA1383" i="2"/>
  <c r="BB1383" i="2"/>
  <c r="BD1383" i="2"/>
  <c r="F1145" i="2"/>
  <c r="BA1145" i="2"/>
  <c r="BB1145" i="2"/>
  <c r="F1032" i="2"/>
  <c r="BA1032" i="2"/>
  <c r="F909" i="2"/>
  <c r="BA909" i="2"/>
  <c r="BD909" i="2"/>
  <c r="F621" i="2"/>
  <c r="BA621" i="2"/>
  <c r="BD621" i="2"/>
  <c r="BC621" i="2"/>
  <c r="BB621" i="2"/>
  <c r="BB2548" i="2"/>
  <c r="F2548" i="2"/>
  <c r="BD2548" i="2"/>
  <c r="BB2365" i="2"/>
  <c r="BA2365" i="2"/>
  <c r="BA2046" i="2"/>
  <c r="BB2046" i="2"/>
  <c r="BC2046" i="2"/>
  <c r="BA2004" i="2"/>
  <c r="BB2004" i="2"/>
  <c r="BC2004" i="2"/>
  <c r="BA1771" i="2"/>
  <c r="BB1771" i="2"/>
  <c r="BA1718" i="2"/>
  <c r="BB1718" i="2"/>
  <c r="F1718" i="2"/>
  <c r="F1677" i="2"/>
  <c r="BB1677" i="2"/>
  <c r="BA1677" i="2"/>
  <c r="F985" i="2"/>
  <c r="BA985" i="2"/>
  <c r="F631" i="2"/>
  <c r="BA631" i="2"/>
  <c r="BB631" i="2"/>
  <c r="BD631" i="2"/>
  <c r="BC631" i="2"/>
  <c r="BA2848" i="2"/>
  <c r="BB2848" i="2"/>
  <c r="BB2394" i="2"/>
  <c r="BA2394" i="2"/>
  <c r="BA1729" i="2"/>
  <c r="BB1729" i="2"/>
  <c r="F1685" i="2"/>
  <c r="BB1685" i="2"/>
  <c r="BA1685" i="2"/>
  <c r="F1370" i="2"/>
  <c r="BA1370" i="2"/>
  <c r="F1010" i="2"/>
  <c r="BA1010" i="2"/>
  <c r="F957" i="2"/>
  <c r="BA957" i="2"/>
  <c r="BB2931" i="2"/>
  <c r="BD2931" i="2"/>
  <c r="BA2931" i="2"/>
  <c r="F2504" i="2"/>
  <c r="BA2504" i="2"/>
  <c r="BA1739" i="2"/>
  <c r="BB1739" i="2"/>
  <c r="BA1696" i="2"/>
  <c r="F1696" i="2"/>
  <c r="BB1696" i="2"/>
  <c r="BA1252" i="2"/>
  <c r="F1252" i="2"/>
  <c r="BB1252" i="2"/>
  <c r="F938" i="2"/>
  <c r="BA938" i="2"/>
  <c r="F895" i="2"/>
  <c r="BA895" i="2"/>
  <c r="BD895" i="2"/>
  <c r="BB513" i="2"/>
  <c r="BA513" i="2"/>
  <c r="BB467" i="2"/>
  <c r="BA467" i="2"/>
  <c r="F3147" i="2"/>
  <c r="BB3147" i="2"/>
  <c r="BA3147" i="2"/>
  <c r="F2486" i="2"/>
  <c r="BA2486" i="2"/>
  <c r="BA2362" i="2"/>
  <c r="BB2362" i="2"/>
  <c r="F2221" i="2"/>
  <c r="BA2221" i="2"/>
  <c r="BC2001" i="2"/>
  <c r="BA2001" i="2"/>
  <c r="BB2001" i="2"/>
  <c r="F1893" i="2"/>
  <c r="BA1893" i="2"/>
  <c r="BD1893" i="2"/>
  <c r="BA1779" i="2"/>
  <c r="BB1779" i="2"/>
  <c r="BA1727" i="2"/>
  <c r="BB1727" i="2"/>
  <c r="BA1684" i="2"/>
  <c r="F1684" i="2"/>
  <c r="BB1684" i="2"/>
  <c r="F1389" i="2"/>
  <c r="BA1389" i="2"/>
  <c r="BB1389" i="2"/>
  <c r="BD1389" i="2"/>
  <c r="BC1223" i="2"/>
  <c r="F1223" i="2"/>
  <c r="BA1223" i="2"/>
  <c r="BB1223" i="2"/>
  <c r="BD1223" i="2"/>
  <c r="F947" i="2"/>
  <c r="BA947" i="2"/>
  <c r="BA1981" i="2"/>
  <c r="BC1981" i="2"/>
  <c r="BB1981" i="2"/>
  <c r="F991" i="2"/>
  <c r="BA991" i="2"/>
  <c r="BA425" i="2"/>
  <c r="BB425" i="2"/>
  <c r="BB2373" i="2"/>
  <c r="BA2373" i="2"/>
  <c r="F2285" i="2"/>
  <c r="BA2285" i="2"/>
  <c r="F1379" i="2"/>
  <c r="BA1379" i="2"/>
  <c r="BB1379" i="2"/>
  <c r="BD1379" i="2"/>
  <c r="F1000" i="2"/>
  <c r="BA1000" i="2"/>
  <c r="BC353" i="2"/>
  <c r="BB353" i="2"/>
  <c r="BA353" i="2"/>
  <c r="BD353" i="2"/>
  <c r="F852" i="2"/>
  <c r="BA852" i="2"/>
  <c r="BD852" i="2"/>
  <c r="BD364" i="2"/>
  <c r="BB364" i="2"/>
  <c r="BC364" i="2"/>
  <c r="BA364" i="2"/>
  <c r="F1892" i="2"/>
  <c r="BA1892" i="2"/>
  <c r="BB1130" i="2"/>
  <c r="BA1130" i="2"/>
  <c r="F1130" i="2"/>
  <c r="F973" i="2"/>
  <c r="BA973" i="2"/>
  <c r="F3180" i="2"/>
  <c r="BB3180" i="2"/>
  <c r="BD3180" i="2"/>
  <c r="BC3180" i="2"/>
  <c r="BA3180" i="2"/>
  <c r="F2556" i="2"/>
  <c r="BD2556" i="2"/>
  <c r="BB2556" i="2"/>
  <c r="BA1140" i="2"/>
  <c r="BB1140" i="2"/>
  <c r="F1140" i="2"/>
  <c r="F789" i="2"/>
  <c r="BA789" i="2"/>
  <c r="F3190" i="2"/>
  <c r="BA3190" i="2"/>
  <c r="BD3190" i="2"/>
  <c r="BC3190" i="2"/>
  <c r="BB3190" i="2"/>
  <c r="F598" i="2"/>
  <c r="BA598" i="2"/>
  <c r="BD598" i="2"/>
  <c r="BC598" i="2"/>
  <c r="BB598" i="2"/>
  <c r="BC1211" i="2"/>
  <c r="F1211" i="2"/>
  <c r="BB1211" i="2"/>
  <c r="BD1211" i="2"/>
  <c r="BA1211" i="2"/>
  <c r="F135" i="2"/>
  <c r="E172" i="2"/>
  <c r="BB134" i="2"/>
  <c r="F181" i="2"/>
  <c r="E170" i="2"/>
  <c r="E178" i="2"/>
  <c r="F169" i="2"/>
  <c r="BB149" i="2"/>
  <c r="BB184" i="2"/>
  <c r="BA227" i="2"/>
  <c r="BD255" i="2"/>
  <c r="BB246" i="2"/>
  <c r="F217" i="2"/>
  <c r="BA254" i="2"/>
  <c r="F236" i="2"/>
  <c r="BB225" i="2"/>
  <c r="BA263" i="2"/>
  <c r="F235" i="2"/>
  <c r="E262" i="2"/>
  <c r="BD234" i="2"/>
  <c r="BB214" i="2"/>
  <c r="BA242" i="2"/>
  <c r="E232" i="2"/>
  <c r="BB223" i="2"/>
  <c r="F231" i="2"/>
  <c r="F260" i="2"/>
  <c r="BB249" i="2"/>
  <c r="BD230" i="2"/>
  <c r="BB212" i="2"/>
  <c r="E239" i="2"/>
  <c r="E238" i="2"/>
  <c r="BA219" i="2"/>
  <c r="F266" i="2"/>
  <c r="E218" i="2"/>
  <c r="BA1641" i="2"/>
  <c r="BB1641" i="2"/>
  <c r="BB1573" i="2"/>
  <c r="BA1573" i="2"/>
  <c r="E3100" i="2"/>
  <c r="E3054" i="2"/>
  <c r="BB2982" i="2"/>
  <c r="BD2982" i="2"/>
  <c r="BA2982" i="2"/>
  <c r="BA2908" i="2"/>
  <c r="BB2908" i="2"/>
  <c r="BD2908" i="2"/>
  <c r="BB2662" i="2"/>
  <c r="BA2662" i="2"/>
  <c r="E2614" i="2"/>
  <c r="F2533" i="2"/>
  <c r="BB2533" i="2"/>
  <c r="BD2533" i="2"/>
  <c r="F2494" i="2"/>
  <c r="BA2494" i="2"/>
  <c r="E2445" i="2"/>
  <c r="BA2390" i="2"/>
  <c r="BB2390" i="2"/>
  <c r="BB2349" i="2"/>
  <c r="BA2349" i="2"/>
  <c r="E2256" i="2"/>
  <c r="BC2068" i="2"/>
  <c r="BA2068" i="2"/>
  <c r="BB2068" i="2"/>
  <c r="BA2029" i="2"/>
  <c r="BB2029" i="2"/>
  <c r="BC2029" i="2"/>
  <c r="BA1633" i="2"/>
  <c r="BB1633" i="2"/>
  <c r="BB1560" i="2"/>
  <c r="BA1560" i="2"/>
  <c r="F3099" i="2"/>
  <c r="BB3099" i="2"/>
  <c r="BD3099" i="2"/>
  <c r="BA3099" i="2"/>
  <c r="E3060" i="2"/>
  <c r="BB2988" i="2"/>
  <c r="BD2988" i="2"/>
  <c r="BA2988" i="2"/>
  <c r="BB2672" i="2"/>
  <c r="BA2672" i="2"/>
  <c r="F2522" i="2"/>
  <c r="BA2522" i="2"/>
  <c r="BA2465" i="2"/>
  <c r="F2465" i="2"/>
  <c r="BB2399" i="2"/>
  <c r="BA2399" i="2"/>
  <c r="E2359" i="2"/>
  <c r="E2264" i="2"/>
  <c r="E2109" i="2"/>
  <c r="E1649" i="2"/>
  <c r="E1571" i="2"/>
  <c r="BA1608" i="2"/>
  <c r="BB1608" i="2"/>
  <c r="F2319" i="2"/>
  <c r="BA2319" i="2"/>
  <c r="BB2319" i="2"/>
  <c r="BC2319" i="2"/>
  <c r="E3196" i="2"/>
  <c r="E3154" i="2"/>
  <c r="BB3020" i="2"/>
  <c r="BD3020" i="2"/>
  <c r="BA3020" i="2"/>
  <c r="BB2961" i="2"/>
  <c r="BA2961" i="2"/>
  <c r="BD2961" i="2"/>
  <c r="E2830" i="2"/>
  <c r="BB2671" i="2"/>
  <c r="BA2671" i="2"/>
  <c r="BD2566" i="2"/>
  <c r="F2566" i="2"/>
  <c r="BB2566" i="2"/>
  <c r="E2520" i="2"/>
  <c r="BC2453" i="2"/>
  <c r="BA2453" i="2"/>
  <c r="BB2453" i="2"/>
  <c r="BD2453" i="2"/>
  <c r="BB2387" i="2"/>
  <c r="BA2387" i="2"/>
  <c r="E2346" i="2"/>
  <c r="E2191" i="2"/>
  <c r="E2056" i="2"/>
  <c r="E1654" i="2"/>
  <c r="E1581" i="2"/>
  <c r="E3166" i="2"/>
  <c r="E3118" i="2"/>
  <c r="BB2993" i="2"/>
  <c r="BD2993" i="2"/>
  <c r="BA2993" i="2"/>
  <c r="E2932" i="2"/>
  <c r="E2861" i="2"/>
  <c r="BB2670" i="2"/>
  <c r="BA2670" i="2"/>
  <c r="BD2670" i="2"/>
  <c r="F2538" i="2"/>
  <c r="BB2538" i="2"/>
  <c r="BD2538" i="2"/>
  <c r="E2491" i="2"/>
  <c r="BA2378" i="2"/>
  <c r="BB2378" i="2"/>
  <c r="E2336" i="2"/>
  <c r="BA1605" i="2"/>
  <c r="BB1605" i="2"/>
  <c r="F3184" i="2"/>
  <c r="BA3184" i="2"/>
  <c r="BD3184" i="2"/>
  <c r="BC3184" i="2"/>
  <c r="BB3184" i="2"/>
  <c r="E3076" i="2"/>
  <c r="BA1555" i="2"/>
  <c r="BB1555" i="2"/>
  <c r="D3135" i="2"/>
  <c r="F3135" i="2"/>
  <c r="BB3135" i="2"/>
  <c r="BA3135" i="2"/>
  <c r="BA3067" i="2"/>
  <c r="BD3067" i="2"/>
  <c r="F3067" i="2"/>
  <c r="BB3067" i="2"/>
  <c r="BB3005" i="2"/>
  <c r="BD3005" i="2"/>
  <c r="BA3005" i="2"/>
  <c r="E2946" i="2"/>
  <c r="BB2788" i="2"/>
  <c r="BD2788" i="2"/>
  <c r="BA2788" i="2"/>
  <c r="BA2701" i="2"/>
  <c r="BB2701" i="2"/>
  <c r="F2555" i="2"/>
  <c r="BB2555" i="2"/>
  <c r="BD2555" i="2"/>
  <c r="BA2490" i="2"/>
  <c r="F2490" i="2"/>
  <c r="BA2421" i="2"/>
  <c r="BB2421" i="2"/>
  <c r="BD2421" i="2"/>
  <c r="BC2421" i="2"/>
  <c r="BA2355" i="2"/>
  <c r="BB2355" i="2"/>
  <c r="E2251" i="2"/>
  <c r="E2064" i="2"/>
  <c r="E2013" i="2"/>
  <c r="BA1590" i="2"/>
  <c r="BB1590" i="2"/>
  <c r="F2303" i="2"/>
  <c r="BB2303" i="2"/>
  <c r="BC2303" i="2"/>
  <c r="BA2303" i="2"/>
  <c r="BB1626" i="2"/>
  <c r="BA1626" i="2"/>
  <c r="E1577" i="2"/>
  <c r="E3211" i="2"/>
  <c r="E3074" i="2"/>
  <c r="BB3017" i="2"/>
  <c r="BD3017" i="2"/>
  <c r="BA3017" i="2"/>
  <c r="BA1661" i="2"/>
  <c r="BB1661" i="2"/>
  <c r="F2301" i="2"/>
  <c r="BA2301" i="2"/>
  <c r="BB2301" i="2"/>
  <c r="BC2301" i="2"/>
  <c r="F3220" i="2"/>
  <c r="BA3220" i="2"/>
  <c r="BD3220" i="2"/>
  <c r="BC3220" i="2"/>
  <c r="BB3220" i="2"/>
  <c r="F3114" i="2"/>
  <c r="BB3114" i="2"/>
  <c r="BA3114" i="2"/>
  <c r="F3064" i="2"/>
  <c r="BA3064" i="2"/>
  <c r="BD3064" i="2"/>
  <c r="BB3064" i="2"/>
  <c r="E3010" i="2"/>
  <c r="BA2665" i="2"/>
  <c r="BB2665" i="2"/>
  <c r="F2616" i="2"/>
  <c r="BB2616" i="2"/>
  <c r="BD2616" i="2"/>
  <c r="E2544" i="2"/>
  <c r="F2488" i="2"/>
  <c r="BA2488" i="2"/>
  <c r="E2438" i="2"/>
  <c r="BA2363" i="2"/>
  <c r="BB2363" i="2"/>
  <c r="BA2268" i="2"/>
  <c r="F2268" i="2"/>
  <c r="E2223" i="2"/>
  <c r="BA2021" i="2"/>
  <c r="BC2021" i="2"/>
  <c r="BB2021" i="2"/>
  <c r="E1612" i="2"/>
  <c r="E2324" i="2"/>
  <c r="BB3057" i="2"/>
  <c r="BD3057" i="2"/>
  <c r="BA3057" i="2"/>
  <c r="BB2955" i="2"/>
  <c r="BD2955" i="2"/>
  <c r="BA2955" i="2"/>
  <c r="BA2031" i="2"/>
  <c r="BB2031" i="2"/>
  <c r="BC2031" i="2"/>
  <c r="E1757" i="2"/>
  <c r="E1713" i="2"/>
  <c r="E1436" i="2"/>
  <c r="F1378" i="2"/>
  <c r="BA1378" i="2"/>
  <c r="BB1378" i="2"/>
  <c r="BD1378" i="2"/>
  <c r="F1177" i="2"/>
  <c r="BA1177" i="2"/>
  <c r="BB1177" i="2"/>
  <c r="BD1177" i="2"/>
  <c r="BC1177" i="2"/>
  <c r="E1099" i="2"/>
  <c r="E1037" i="2"/>
  <c r="F945" i="2"/>
  <c r="BA945" i="2"/>
  <c r="E904" i="2"/>
  <c r="E862" i="2"/>
  <c r="F809" i="2"/>
  <c r="BA809" i="2"/>
  <c r="E707" i="2"/>
  <c r="E656" i="2"/>
  <c r="F597" i="2"/>
  <c r="BC597" i="2"/>
  <c r="BA597" i="2"/>
  <c r="BD597" i="2"/>
  <c r="BB597" i="2"/>
  <c r="BB435" i="2"/>
  <c r="BA435" i="2"/>
  <c r="E394" i="2"/>
  <c r="BB304" i="2"/>
  <c r="BA294" i="2"/>
  <c r="BA282" i="2"/>
  <c r="BA3144" i="2"/>
  <c r="F3144" i="2"/>
  <c r="BB3144" i="2"/>
  <c r="E3031" i="2"/>
  <c r="E2947" i="2"/>
  <c r="E2855" i="2"/>
  <c r="E2554" i="2"/>
  <c r="E2483" i="2"/>
  <c r="BB2337" i="2"/>
  <c r="BA2337" i="2"/>
  <c r="E2208" i="2"/>
  <c r="E2030" i="2"/>
  <c r="BA1901" i="2"/>
  <c r="BD1901" i="2"/>
  <c r="F1901" i="2"/>
  <c r="F1426" i="2"/>
  <c r="BA1426" i="2"/>
  <c r="BB1426" i="2"/>
  <c r="BD1426" i="2"/>
  <c r="F1365" i="2"/>
  <c r="BC1365" i="2"/>
  <c r="BB1365" i="2"/>
  <c r="BA1365" i="2"/>
  <c r="BB1249" i="2"/>
  <c r="F1249" i="2"/>
  <c r="BA1249" i="2"/>
  <c r="E1188" i="2"/>
  <c r="F1129" i="2"/>
  <c r="BA1129" i="2"/>
  <c r="BB1129" i="2"/>
  <c r="F1088" i="2"/>
  <c r="BA1088" i="2"/>
  <c r="BB1088" i="2"/>
  <c r="E1045" i="2"/>
  <c r="BA944" i="2"/>
  <c r="F944" i="2"/>
  <c r="BB193" i="2"/>
  <c r="BA163" i="2"/>
  <c r="BA135" i="2"/>
  <c r="BA202" i="2"/>
  <c r="BB182" i="2"/>
  <c r="BA143" i="2"/>
  <c r="E191" i="2"/>
  <c r="BA181" i="2"/>
  <c r="BB171" i="2"/>
  <c r="E179" i="2"/>
  <c r="F170" i="2"/>
  <c r="E140" i="2"/>
  <c r="F178" i="2"/>
  <c r="BA169" i="2"/>
  <c r="F149" i="2"/>
  <c r="BB155" i="2"/>
  <c r="E194" i="2"/>
  <c r="F256" i="2"/>
  <c r="BB247" i="2"/>
  <c r="BD227" i="2"/>
  <c r="E255" i="2"/>
  <c r="BA217" i="2"/>
  <c r="BB254" i="2"/>
  <c r="BA236" i="2"/>
  <c r="E216" i="2"/>
  <c r="BB263" i="2"/>
  <c r="BA235" i="2"/>
  <c r="F262" i="2"/>
  <c r="E243" i="2"/>
  <c r="BD214" i="2"/>
  <c r="E242" i="2"/>
  <c r="E261" i="2"/>
  <c r="BD250" i="2"/>
  <c r="E240" i="2"/>
  <c r="BA230" i="2"/>
  <c r="BA212" i="2"/>
  <c r="E211" i="2"/>
  <c r="BD258" i="2"/>
  <c r="BA266" i="2"/>
  <c r="F228" i="2"/>
  <c r="BD218" i="2"/>
  <c r="E1641" i="2"/>
  <c r="BB1574" i="2"/>
  <c r="BA1574" i="2"/>
  <c r="BB1640" i="2"/>
  <c r="BA1640" i="2"/>
  <c r="E1573" i="2"/>
  <c r="E3255" i="2"/>
  <c r="F3189" i="2"/>
  <c r="BB3189" i="2"/>
  <c r="BD3189" i="2"/>
  <c r="BC3189" i="2"/>
  <c r="BA3189" i="2"/>
  <c r="BB3041" i="2"/>
  <c r="BD3041" i="2"/>
  <c r="BA3041" i="2"/>
  <c r="E2982" i="2"/>
  <c r="E2662" i="2"/>
  <c r="F2605" i="2"/>
  <c r="BB2605" i="2"/>
  <c r="BD2605" i="2"/>
  <c r="E2533" i="2"/>
  <c r="E2494" i="2"/>
  <c r="BA2435" i="2"/>
  <c r="BD2435" i="2"/>
  <c r="BC2435" i="2"/>
  <c r="BB2435" i="2"/>
  <c r="E2390" i="2"/>
  <c r="E2349" i="2"/>
  <c r="E2068" i="2"/>
  <c r="E2029" i="2"/>
  <c r="E1633" i="2"/>
  <c r="E1560" i="2"/>
  <c r="F3178" i="2"/>
  <c r="BA3178" i="2"/>
  <c r="BD3178" i="2"/>
  <c r="BC3178" i="2"/>
  <c r="BB3178" i="2"/>
  <c r="E3099" i="2"/>
  <c r="BB3047" i="2"/>
  <c r="BD3047" i="2"/>
  <c r="BA3047" i="2"/>
  <c r="E2988" i="2"/>
  <c r="E2672" i="2"/>
  <c r="F2604" i="2"/>
  <c r="BB2604" i="2"/>
  <c r="BD2604" i="2"/>
  <c r="F2567" i="2"/>
  <c r="BB2567" i="2"/>
  <c r="BD2567" i="2"/>
  <c r="E2522" i="2"/>
  <c r="E2465" i="2"/>
  <c r="E2399" i="2"/>
  <c r="BC2037" i="2"/>
  <c r="BA2037" i="2"/>
  <c r="BB2037" i="2"/>
  <c r="BA1632" i="2"/>
  <c r="BB1632" i="2"/>
  <c r="BB1559" i="2"/>
  <c r="BA1559" i="2"/>
  <c r="E1608" i="2"/>
  <c r="E2319" i="2"/>
  <c r="F3138" i="2"/>
  <c r="BB3138" i="2"/>
  <c r="BA3138" i="2"/>
  <c r="BA3087" i="2"/>
  <c r="BB3087" i="2"/>
  <c r="BD3087" i="2"/>
  <c r="F3087" i="2"/>
  <c r="E3020" i="2"/>
  <c r="BB2948" i="2"/>
  <c r="BD2948" i="2"/>
  <c r="BA2948" i="2"/>
  <c r="BA2770" i="2"/>
  <c r="BD2770" i="2"/>
  <c r="BB2770" i="2"/>
  <c r="E2671" i="2"/>
  <c r="BD2602" i="2"/>
  <c r="F2602" i="2"/>
  <c r="BB2602" i="2"/>
  <c r="E2566" i="2"/>
  <c r="E2453" i="2"/>
  <c r="E2387" i="2"/>
  <c r="F2235" i="2"/>
  <c r="BA2235" i="2"/>
  <c r="BA1647" i="2"/>
  <c r="BB1647" i="2"/>
  <c r="BA1569" i="2"/>
  <c r="BB1569" i="2"/>
  <c r="F3204" i="2"/>
  <c r="BB3204" i="2"/>
  <c r="BD3204" i="2"/>
  <c r="BC3204" i="2"/>
  <c r="BA3204" i="2"/>
  <c r="F3108" i="2"/>
  <c r="BA3108" i="2"/>
  <c r="BB3108" i="2"/>
  <c r="BB3052" i="2"/>
  <c r="BD3052" i="2"/>
  <c r="BA3052" i="2"/>
  <c r="E2993" i="2"/>
  <c r="BB2758" i="2"/>
  <c r="BA2758" i="2"/>
  <c r="BA2712" i="2"/>
  <c r="BB2712" i="2"/>
  <c r="E2670" i="2"/>
  <c r="BD2601" i="2"/>
  <c r="BB2601" i="2"/>
  <c r="F2601" i="2"/>
  <c r="E2538" i="2"/>
  <c r="F2481" i="2"/>
  <c r="BA2481" i="2"/>
  <c r="BA2432" i="2"/>
  <c r="BB2432" i="2"/>
  <c r="BD2432" i="2"/>
  <c r="BC2432" i="2"/>
  <c r="E2378" i="2"/>
  <c r="E1605" i="2"/>
  <c r="F2317" i="2"/>
  <c r="BA2317" i="2"/>
  <c r="BB2317" i="2"/>
  <c r="BC2317" i="2"/>
  <c r="E3242" i="2"/>
  <c r="E3184" i="2"/>
  <c r="F3126" i="2"/>
  <c r="BB3126" i="2"/>
  <c r="BA3126" i="2"/>
  <c r="BA3068" i="2"/>
  <c r="BB3068" i="2"/>
  <c r="BD3068" i="2"/>
  <c r="F3068" i="2"/>
  <c r="BA1628" i="2"/>
  <c r="BB1628" i="2"/>
  <c r="E1555" i="2"/>
  <c r="D3193" i="2"/>
  <c r="F3193" i="2"/>
  <c r="BA3193" i="2"/>
  <c r="BD3193" i="2"/>
  <c r="BC3193" i="2"/>
  <c r="BB3193" i="2"/>
  <c r="E3135" i="2"/>
  <c r="E3067" i="2"/>
  <c r="E3005" i="2"/>
  <c r="BB2930" i="2"/>
  <c r="BD2930" i="2"/>
  <c r="BA2930" i="2"/>
  <c r="E2788" i="2"/>
  <c r="E2701" i="2"/>
  <c r="F2600" i="2"/>
  <c r="BD2600" i="2"/>
  <c r="BB2600" i="2"/>
  <c r="E2555" i="2"/>
  <c r="E2490" i="2"/>
  <c r="E2421" i="2"/>
  <c r="E2355" i="2"/>
  <c r="E1590" i="2"/>
  <c r="E2303" i="2"/>
  <c r="E1626" i="2"/>
  <c r="BA1565" i="2"/>
  <c r="BB1565" i="2"/>
  <c r="BB3133" i="2"/>
  <c r="F3133" i="2"/>
  <c r="BA3133" i="2"/>
  <c r="E3017" i="2"/>
  <c r="E1661" i="2"/>
  <c r="BB1588" i="2"/>
  <c r="BA1588" i="2"/>
  <c r="E2301" i="2"/>
  <c r="E3220" i="2"/>
  <c r="E3114" i="2"/>
  <c r="E3064" i="2"/>
  <c r="E2997" i="2"/>
  <c r="BB2937" i="2"/>
  <c r="BA2937" i="2"/>
  <c r="BD2937" i="2"/>
  <c r="E2665" i="2"/>
  <c r="E2616" i="2"/>
  <c r="E2488" i="2"/>
  <c r="E2363" i="2"/>
  <c r="E2268" i="2"/>
  <c r="BA2082" i="2"/>
  <c r="E2021" i="2"/>
  <c r="BA1600" i="2"/>
  <c r="BB1600" i="2"/>
  <c r="F2312" i="2"/>
  <c r="BA2312" i="2"/>
  <c r="BB2312" i="2"/>
  <c r="BC2312" i="2"/>
  <c r="BA3257" i="2"/>
  <c r="F3155" i="2"/>
  <c r="BA3155" i="2"/>
  <c r="BB3155" i="2"/>
  <c r="BB2938" i="2"/>
  <c r="BD2938" i="2"/>
  <c r="BA2938" i="2"/>
  <c r="BA2659" i="2"/>
  <c r="BB2659" i="2"/>
  <c r="F2606" i="2"/>
  <c r="BB2606" i="2"/>
  <c r="BD2606" i="2"/>
  <c r="F2261" i="2"/>
  <c r="BA2261" i="2"/>
  <c r="E2098" i="2"/>
  <c r="E2031" i="2"/>
  <c r="F1882" i="2"/>
  <c r="E1828" i="2"/>
  <c r="F1693" i="2"/>
  <c r="BA1693" i="2"/>
  <c r="BB1693" i="2"/>
  <c r="F1250" i="2"/>
  <c r="BA1250" i="2"/>
  <c r="BB1250" i="2"/>
  <c r="E1177" i="2"/>
  <c r="F981" i="2"/>
  <c r="BA981" i="2"/>
  <c r="E945" i="2"/>
  <c r="BA851" i="2"/>
  <c r="BD851" i="2"/>
  <c r="F851" i="2"/>
  <c r="E809" i="2"/>
  <c r="E597" i="2"/>
  <c r="BA542" i="2"/>
  <c r="BB542" i="2"/>
  <c r="E487" i="2"/>
  <c r="E435" i="2"/>
  <c r="BD374" i="2"/>
  <c r="BC374" i="2"/>
  <c r="BA374" i="2"/>
  <c r="BB374" i="2"/>
  <c r="BC304" i="2"/>
  <c r="F294" i="2"/>
  <c r="BA271" i="2"/>
  <c r="E3144" i="2"/>
  <c r="E2337" i="2"/>
  <c r="E2085" i="2"/>
  <c r="BC2020" i="2"/>
  <c r="BA2020" i="2"/>
  <c r="BB2020" i="2"/>
  <c r="E1901" i="2"/>
  <c r="E1776" i="2"/>
  <c r="E1736" i="2"/>
  <c r="BA1682" i="2"/>
  <c r="BB1682" i="2"/>
  <c r="F1682" i="2"/>
  <c r="F1417" i="2"/>
  <c r="BA1417" i="2"/>
  <c r="BB1417" i="2"/>
  <c r="BD1417" i="2"/>
  <c r="E1365" i="2"/>
  <c r="E1249" i="2"/>
  <c r="E1129" i="2"/>
  <c r="E1088" i="2"/>
  <c r="BA1036" i="2"/>
  <c r="F1036" i="2"/>
  <c r="F989" i="2"/>
  <c r="BA989" i="2"/>
  <c r="E944" i="2"/>
  <c r="F881" i="2"/>
  <c r="BA881" i="2"/>
  <c r="BD881" i="2"/>
  <c r="F766" i="2"/>
  <c r="BA766" i="2"/>
  <c r="BA616" i="2"/>
  <c r="BD616" i="2"/>
  <c r="BC616" i="2"/>
  <c r="F616" i="2"/>
  <c r="BB616" i="2"/>
  <c r="BA541" i="2"/>
  <c r="BB541" i="2"/>
  <c r="BD373" i="2"/>
  <c r="BA373" i="2"/>
  <c r="BB373" i="2"/>
  <c r="BC373" i="2"/>
  <c r="BA323" i="2"/>
  <c r="E313" i="2"/>
  <c r="BB303" i="2"/>
  <c r="E293" i="2"/>
  <c r="BA136" i="2"/>
  <c r="BB183" i="2"/>
  <c r="F182" i="2"/>
  <c r="E143" i="2"/>
  <c r="F191" i="2"/>
  <c r="BB133" i="2"/>
  <c r="BA180" i="2"/>
  <c r="BB141" i="2"/>
  <c r="F179" i="2"/>
  <c r="BA170" i="2"/>
  <c r="F140" i="2"/>
  <c r="F160" i="2"/>
  <c r="BA149" i="2"/>
  <c r="E188" i="2"/>
  <c r="E148" i="2"/>
  <c r="F194" i="2"/>
  <c r="BA256" i="2"/>
  <c r="BB227" i="2"/>
  <c r="BA226" i="2"/>
  <c r="BB217" i="2"/>
  <c r="E254" i="2"/>
  <c r="BB216" i="2"/>
  <c r="BA262" i="2"/>
  <c r="BD243" i="2"/>
  <c r="BB242" i="2"/>
  <c r="F261" i="2"/>
  <c r="BA232" i="2"/>
  <c r="BD213" i="2"/>
  <c r="BA231" i="2"/>
  <c r="BA260" i="2"/>
  <c r="F240" i="2"/>
  <c r="BD221" i="2"/>
  <c r="BD212" i="2"/>
  <c r="F239" i="2"/>
  <c r="BD238" i="2"/>
  <c r="F219" i="2"/>
  <c r="BB266" i="2"/>
  <c r="BD228" i="2"/>
  <c r="E1635" i="2"/>
  <c r="E1562" i="2"/>
  <c r="E1634" i="2"/>
  <c r="BA1561" i="2"/>
  <c r="BB1561" i="2"/>
  <c r="F3140" i="2"/>
  <c r="BA3140" i="2"/>
  <c r="BB3140" i="2"/>
  <c r="F3090" i="2"/>
  <c r="BA3090" i="2"/>
  <c r="BB3090" i="2"/>
  <c r="BD3090" i="2"/>
  <c r="E3041" i="2"/>
  <c r="E2897" i="2"/>
  <c r="E2742" i="2"/>
  <c r="E2605" i="2"/>
  <c r="E2435" i="2"/>
  <c r="F2247" i="2"/>
  <c r="BA2247" i="2"/>
  <c r="BA2110" i="2"/>
  <c r="BA1621" i="2"/>
  <c r="BB1621" i="2"/>
  <c r="BA1548" i="2"/>
  <c r="BB1548" i="2"/>
  <c r="E3236" i="2"/>
  <c r="E3178" i="2"/>
  <c r="E3047" i="2"/>
  <c r="BB2975" i="2"/>
  <c r="BD2975" i="2"/>
  <c r="BA2975" i="2"/>
  <c r="BA2823" i="2"/>
  <c r="BB2823" i="2"/>
  <c r="BD2823" i="2"/>
  <c r="BB2724" i="2"/>
  <c r="BA2724" i="2"/>
  <c r="E2604" i="2"/>
  <c r="E2567" i="2"/>
  <c r="BB2348" i="2"/>
  <c r="BA2348" i="2"/>
  <c r="F2255" i="2"/>
  <c r="BA2255" i="2"/>
  <c r="BA2099" i="2"/>
  <c r="E2037" i="2"/>
  <c r="E1632" i="2"/>
  <c r="E1559" i="2"/>
  <c r="BA1594" i="2"/>
  <c r="BB1594" i="2"/>
  <c r="F2307" i="2"/>
  <c r="BA2307" i="2"/>
  <c r="BB2307" i="2"/>
  <c r="BC2307" i="2"/>
  <c r="F3186" i="2"/>
  <c r="BB3186" i="2"/>
  <c r="BD3186" i="2"/>
  <c r="BC3186" i="2"/>
  <c r="BA3186" i="2"/>
  <c r="E3138" i="2"/>
  <c r="E3087" i="2"/>
  <c r="BB3007" i="2"/>
  <c r="BD3007" i="2"/>
  <c r="BA3007" i="2"/>
  <c r="BA2874" i="2"/>
  <c r="BD2874" i="2"/>
  <c r="BB2874" i="2"/>
  <c r="BA2821" i="2"/>
  <c r="E2770" i="2"/>
  <c r="E2602" i="2"/>
  <c r="F2501" i="2"/>
  <c r="BA2501" i="2"/>
  <c r="BA2379" i="2"/>
  <c r="BB2379" i="2"/>
  <c r="E2284" i="2"/>
  <c r="E2235" i="2"/>
  <c r="E2183" i="2"/>
  <c r="E2097" i="2"/>
  <c r="BA2045" i="2"/>
  <c r="BC2045" i="2"/>
  <c r="BB2045" i="2"/>
  <c r="E1647" i="2"/>
  <c r="E1569" i="2"/>
  <c r="E3251" i="2"/>
  <c r="E3204" i="2"/>
  <c r="F3146" i="2"/>
  <c r="BA3146" i="2"/>
  <c r="BB3146" i="2"/>
  <c r="E3108" i="2"/>
  <c r="E3052" i="2"/>
  <c r="BB2980" i="2"/>
  <c r="BD2980" i="2"/>
  <c r="BA2980" i="2"/>
  <c r="BD2904" i="2"/>
  <c r="E2758" i="2"/>
  <c r="E2712" i="2"/>
  <c r="E2601" i="2"/>
  <c r="E2481" i="2"/>
  <c r="E2432" i="2"/>
  <c r="E1592" i="2"/>
  <c r="E2317" i="2"/>
  <c r="E3126" i="2"/>
  <c r="E3068" i="2"/>
  <c r="E1616" i="2"/>
  <c r="BC2328" i="2"/>
  <c r="F2328" i="2"/>
  <c r="BA2328" i="2"/>
  <c r="BB2328" i="2"/>
  <c r="F3231" i="2"/>
  <c r="BB3231" i="2"/>
  <c r="BD3231" i="2"/>
  <c r="BC3231" i="2"/>
  <c r="BA3231" i="2"/>
  <c r="E3193" i="2"/>
  <c r="BB2992" i="2"/>
  <c r="BD2992" i="2"/>
  <c r="BA2992" i="2"/>
  <c r="E2930" i="2"/>
  <c r="E2600" i="2"/>
  <c r="F2479" i="2"/>
  <c r="BA2479" i="2"/>
  <c r="BA2242" i="2"/>
  <c r="F2242" i="2"/>
  <c r="BA2043" i="2"/>
  <c r="BB2043" i="2"/>
  <c r="BC2043" i="2"/>
  <c r="BB1651" i="2"/>
  <c r="BA1651" i="2"/>
  <c r="BA1578" i="2"/>
  <c r="BB1578" i="2"/>
  <c r="E3201" i="2"/>
  <c r="E3065" i="2"/>
  <c r="BB1643" i="2"/>
  <c r="BA1643" i="2"/>
  <c r="BA1576" i="2"/>
  <c r="BB1576" i="2"/>
  <c r="E3151" i="2"/>
  <c r="BB3056" i="2"/>
  <c r="BD3056" i="2"/>
  <c r="BA3056" i="2"/>
  <c r="BB2997" i="2"/>
  <c r="BD2997" i="2"/>
  <c r="BA2997" i="2"/>
  <c r="BB2535" i="2"/>
  <c r="F2535" i="2"/>
  <c r="BD2535" i="2"/>
  <c r="BA2418" i="2"/>
  <c r="BB2418" i="2"/>
  <c r="BC2418" i="2"/>
  <c r="BD2418" i="2"/>
  <c r="E2122" i="2"/>
  <c r="BB3048" i="2"/>
  <c r="BD3048" i="2"/>
  <c r="BA3048" i="2"/>
  <c r="BA2777" i="2"/>
  <c r="BB2777" i="2"/>
  <c r="F2473" i="2"/>
  <c r="BA2473" i="2"/>
  <c r="BB2428" i="2"/>
  <c r="BD2428" i="2"/>
  <c r="BC2428" i="2"/>
  <c r="BA2428" i="2"/>
  <c r="BA2009" i="2"/>
  <c r="BC2009" i="2"/>
  <c r="BB2009" i="2"/>
  <c r="E1747" i="2"/>
  <c r="E1427" i="2"/>
  <c r="BD1168" i="2"/>
  <c r="BC1168" i="2"/>
  <c r="F1168" i="2"/>
  <c r="BA1168" i="2"/>
  <c r="BB1168" i="2"/>
  <c r="F1078" i="2"/>
  <c r="BA1078" i="2"/>
  <c r="BB1078" i="2"/>
  <c r="F1027" i="2"/>
  <c r="BA1027" i="2"/>
  <c r="F892" i="2"/>
  <c r="BA892" i="2"/>
  <c r="BD892" i="2"/>
  <c r="F645" i="2"/>
  <c r="E586" i="2"/>
  <c r="BB487" i="2"/>
  <c r="BA487" i="2"/>
  <c r="BB294" i="2"/>
  <c r="E282" i="2"/>
  <c r="BB271" i="2"/>
  <c r="F3098" i="2"/>
  <c r="BD3098" i="2"/>
  <c r="BB3098" i="2"/>
  <c r="BA3098" i="2"/>
  <c r="BA2899" i="2"/>
  <c r="BD2899" i="2"/>
  <c r="BB2899" i="2"/>
  <c r="E2743" i="2"/>
  <c r="BB2636" i="2"/>
  <c r="BA2636" i="2"/>
  <c r="BD2534" i="2"/>
  <c r="BB2534" i="2"/>
  <c r="F2534" i="2"/>
  <c r="BA2439" i="2"/>
  <c r="BB2439" i="2"/>
  <c r="BD2439" i="2"/>
  <c r="BC2439" i="2"/>
  <c r="F2283" i="2"/>
  <c r="BA2283" i="2"/>
  <c r="BA2198" i="2"/>
  <c r="BA2074" i="2"/>
  <c r="F1891" i="2"/>
  <c r="BA1891" i="2"/>
  <c r="BD1891" i="2"/>
  <c r="BA1827" i="2"/>
  <c r="BB1776" i="2"/>
  <c r="BA1776" i="2"/>
  <c r="BA1736" i="2"/>
  <c r="BB1736" i="2"/>
  <c r="E1167" i="2"/>
  <c r="BA923" i="2"/>
  <c r="BD923" i="2"/>
  <c r="F923" i="2"/>
  <c r="E808" i="2"/>
  <c r="BA434" i="2"/>
  <c r="BB434" i="2"/>
  <c r="F293" i="2"/>
  <c r="F3131" i="2"/>
  <c r="BA3131" i="2"/>
  <c r="BB3131" i="2"/>
  <c r="F323" i="2"/>
  <c r="BA303" i="2"/>
  <c r="F3177" i="2"/>
  <c r="BB3177" i="2"/>
  <c r="BD3177" i="2"/>
  <c r="BC3177" i="2"/>
  <c r="BA3177" i="2"/>
  <c r="BB2563" i="2"/>
  <c r="F2563" i="2"/>
  <c r="BD2563" i="2"/>
  <c r="BA2449" i="2"/>
  <c r="BB2449" i="2"/>
  <c r="BD2449" i="2"/>
  <c r="BC2449" i="2"/>
  <c r="BB2347" i="2"/>
  <c r="BA2347" i="2"/>
  <c r="BA2207" i="2"/>
  <c r="E2159" i="2"/>
  <c r="BA1766" i="2"/>
  <c r="BB1766" i="2"/>
  <c r="BA1724" i="2"/>
  <c r="BB1724" i="2"/>
  <c r="E1672" i="2"/>
  <c r="BC1187" i="2"/>
  <c r="F1187" i="2"/>
  <c r="BA1187" i="2"/>
  <c r="BB1187" i="2"/>
  <c r="BD1187" i="2"/>
  <c r="BA1128" i="2"/>
  <c r="BB1128" i="2"/>
  <c r="F1128" i="2"/>
  <c r="BB1087" i="2"/>
  <c r="BA1087" i="2"/>
  <c r="F1087" i="2"/>
  <c r="F1025" i="2"/>
  <c r="BA1025" i="2"/>
  <c r="F912" i="2"/>
  <c r="BA912" i="2"/>
  <c r="F861" i="2"/>
  <c r="BA861" i="2"/>
  <c r="BD861" i="2"/>
  <c r="F807" i="2"/>
  <c r="BA807" i="2"/>
  <c r="F596" i="2"/>
  <c r="BA596" i="2"/>
  <c r="BD596" i="2"/>
  <c r="BC596" i="2"/>
  <c r="BB596" i="2"/>
  <c r="E496" i="2"/>
  <c r="BA433" i="2"/>
  <c r="BB433" i="2"/>
  <c r="BB383" i="2"/>
  <c r="BD383" i="2"/>
  <c r="BC383" i="2"/>
  <c r="BA383" i="2"/>
  <c r="BC332" i="2"/>
  <c r="BA312" i="2"/>
  <c r="F280" i="2"/>
  <c r="E3230" i="2"/>
  <c r="E3012" i="2"/>
  <c r="BA1765" i="2"/>
  <c r="BB1765" i="2"/>
  <c r="E1257" i="2"/>
  <c r="E1175" i="2"/>
  <c r="F1127" i="2"/>
  <c r="BA1127" i="2"/>
  <c r="BB1127" i="2"/>
  <c r="E1086" i="2"/>
  <c r="E1044" i="2"/>
  <c r="E979" i="2"/>
  <c r="F922" i="2"/>
  <c r="BA922" i="2"/>
  <c r="BD922" i="2"/>
  <c r="E879" i="2"/>
  <c r="E838" i="2"/>
  <c r="E797" i="2"/>
  <c r="F635" i="2"/>
  <c r="F595" i="2"/>
  <c r="BA595" i="2"/>
  <c r="BB595" i="2"/>
  <c r="BD595" i="2"/>
  <c r="BC595" i="2"/>
  <c r="E539" i="2"/>
  <c r="BD371" i="2"/>
  <c r="BB371" i="2"/>
  <c r="BC371" i="2"/>
  <c r="BA371" i="2"/>
  <c r="BB331" i="2"/>
  <c r="BB321" i="2"/>
  <c r="F301" i="2"/>
  <c r="F3083" i="2"/>
  <c r="BA3083" i="2"/>
  <c r="BB3083" i="2"/>
  <c r="BD3083" i="2"/>
  <c r="E2952" i="2"/>
  <c r="E2852" i="2"/>
  <c r="E2570" i="2"/>
  <c r="E2509" i="2"/>
  <c r="BA2039" i="2"/>
  <c r="BC2039" i="2"/>
  <c r="BB2039" i="2"/>
  <c r="E1987" i="2"/>
  <c r="E1804" i="2"/>
  <c r="BA1753" i="2"/>
  <c r="BB1753" i="2"/>
  <c r="F1433" i="2"/>
  <c r="BA1433" i="2"/>
  <c r="BB1433" i="2"/>
  <c r="BD1433" i="2"/>
  <c r="F1384" i="2"/>
  <c r="BA1384" i="2"/>
  <c r="BB1384" i="2"/>
  <c r="BD1384" i="2"/>
  <c r="E1265" i="2"/>
  <c r="BB1185" i="2"/>
  <c r="BD1185" i="2"/>
  <c r="BC1185" i="2"/>
  <c r="BA1185" i="2"/>
  <c r="F1185" i="2"/>
  <c r="F1126" i="2"/>
  <c r="BA1126" i="2"/>
  <c r="BB1126" i="2"/>
  <c r="E1074" i="2"/>
  <c r="E1023" i="2"/>
  <c r="BD391" i="2"/>
  <c r="BC391" i="2"/>
  <c r="BA391" i="2"/>
  <c r="BB391" i="2"/>
  <c r="F320" i="2"/>
  <c r="E310" i="2"/>
  <c r="F3128" i="2"/>
  <c r="BA3128" i="2"/>
  <c r="BB3128" i="2"/>
  <c r="E2944" i="2"/>
  <c r="BA2457" i="2"/>
  <c r="BB2457" i="2"/>
  <c r="BD2457" i="2"/>
  <c r="BC2457" i="2"/>
  <c r="E2344" i="2"/>
  <c r="E2246" i="2"/>
  <c r="BA2069" i="2"/>
  <c r="BC2069" i="2"/>
  <c r="BB2069" i="2"/>
  <c r="E1679" i="2"/>
  <c r="F1393" i="2"/>
  <c r="BA1393" i="2"/>
  <c r="BB1393" i="2"/>
  <c r="BD1393" i="2"/>
  <c r="F1217" i="2"/>
  <c r="BA1217" i="2"/>
  <c r="BB1217" i="2"/>
  <c r="BD1217" i="2"/>
  <c r="BC1217" i="2"/>
  <c r="E1164" i="2"/>
  <c r="F1105" i="2"/>
  <c r="BA1105" i="2"/>
  <c r="BB1105" i="2"/>
  <c r="E1013" i="2"/>
  <c r="F960" i="2"/>
  <c r="BA960" i="2"/>
  <c r="E920" i="2"/>
  <c r="BA559" i="2"/>
  <c r="BB559" i="2"/>
  <c r="BA516" i="2"/>
  <c r="BB516" i="2"/>
  <c r="BA471" i="2"/>
  <c r="BB471" i="2"/>
  <c r="E409" i="2"/>
  <c r="F278" i="2"/>
  <c r="E3081" i="2"/>
  <c r="BB2985" i="2"/>
  <c r="BD2985" i="2"/>
  <c r="BA2985" i="2"/>
  <c r="BA2697" i="2"/>
  <c r="BB2697" i="2"/>
  <c r="F2507" i="2"/>
  <c r="BA2507" i="2"/>
  <c r="E2396" i="2"/>
  <c r="F2266" i="2"/>
  <c r="BA2266" i="2"/>
  <c r="BA2156" i="2"/>
  <c r="BA1802" i="2"/>
  <c r="BB1802" i="2"/>
  <c r="BB1708" i="2"/>
  <c r="F1708" i="2"/>
  <c r="BA1708" i="2"/>
  <c r="F1441" i="2"/>
  <c r="BA1441" i="2"/>
  <c r="BB1441" i="2"/>
  <c r="BD1441" i="2"/>
  <c r="E1383" i="2"/>
  <c r="BB1205" i="2"/>
  <c r="BD1205" i="2"/>
  <c r="BC1205" i="2"/>
  <c r="F1205" i="2"/>
  <c r="BA1205" i="2"/>
  <c r="E1145" i="2"/>
  <c r="F959" i="2"/>
  <c r="BA959" i="2"/>
  <c r="E909" i="2"/>
  <c r="F721" i="2"/>
  <c r="E621" i="2"/>
  <c r="BB470" i="2"/>
  <c r="BA470" i="2"/>
  <c r="BB430" i="2"/>
  <c r="BA430" i="2"/>
  <c r="BD369" i="2"/>
  <c r="BB369" i="2"/>
  <c r="BC369" i="2"/>
  <c r="BA369" i="2"/>
  <c r="BC329" i="2"/>
  <c r="BB309" i="2"/>
  <c r="F299" i="2"/>
  <c r="BC288" i="2"/>
  <c r="BA2739" i="2"/>
  <c r="BB2739" i="2"/>
  <c r="E2548" i="2"/>
  <c r="E2365" i="2"/>
  <c r="F2234" i="2"/>
  <c r="BA2234" i="2"/>
  <c r="E2046" i="2"/>
  <c r="BD1885" i="2"/>
  <c r="F1885" i="2"/>
  <c r="BA1885" i="2"/>
  <c r="BA1812" i="2"/>
  <c r="BB1812" i="2"/>
  <c r="E1771" i="2"/>
  <c r="E1718" i="2"/>
  <c r="E1677" i="2"/>
  <c r="D1440" i="2"/>
  <c r="F1440" i="2"/>
  <c r="BA1440" i="2"/>
  <c r="BB1440" i="2"/>
  <c r="BD1440" i="2"/>
  <c r="F1401" i="2"/>
  <c r="BA1401" i="2"/>
  <c r="BB1401" i="2"/>
  <c r="BD1401" i="2"/>
  <c r="BA1360" i="2"/>
  <c r="F1360" i="2"/>
  <c r="BB1360" i="2"/>
  <c r="F1021" i="2"/>
  <c r="BA1021" i="2"/>
  <c r="E985" i="2"/>
  <c r="F929" i="2"/>
  <c r="BA929" i="2"/>
  <c r="BD929" i="2"/>
  <c r="BA875" i="2"/>
  <c r="BD875" i="2"/>
  <c r="F875" i="2"/>
  <c r="F772" i="2"/>
  <c r="BA772" i="2"/>
  <c r="E720" i="2"/>
  <c r="E631" i="2"/>
  <c r="BA429" i="2"/>
  <c r="BB429" i="2"/>
  <c r="BD379" i="2"/>
  <c r="BB379" i="2"/>
  <c r="BC379" i="2"/>
  <c r="BA379" i="2"/>
  <c r="BA276" i="2"/>
  <c r="F3116" i="2"/>
  <c r="BA3116" i="2"/>
  <c r="BB3116" i="2"/>
  <c r="BB2950" i="2"/>
  <c r="BD2950" i="2"/>
  <c r="BA2950" i="2"/>
  <c r="E2848" i="2"/>
  <c r="F1863" i="2"/>
  <c r="BA1863" i="2"/>
  <c r="BB1863" i="2"/>
  <c r="BD1863" i="2"/>
  <c r="BC1863" i="2"/>
  <c r="E1729" i="2"/>
  <c r="E1685" i="2"/>
  <c r="F1457" i="2"/>
  <c r="BD1457" i="2"/>
  <c r="BA1457" i="2"/>
  <c r="BB1457" i="2"/>
  <c r="F1421" i="2"/>
  <c r="BA1421" i="2"/>
  <c r="BB1421" i="2"/>
  <c r="BD1421" i="2"/>
  <c r="F1113" i="2"/>
  <c r="BA1113" i="2"/>
  <c r="BB1113" i="2"/>
  <c r="BA1070" i="2"/>
  <c r="BB1070" i="2"/>
  <c r="F1070" i="2"/>
  <c r="E1010" i="2"/>
  <c r="E957" i="2"/>
  <c r="F855" i="2"/>
  <c r="BA855" i="2"/>
  <c r="BD855" i="2"/>
  <c r="BA578" i="2"/>
  <c r="BB578" i="2"/>
  <c r="BB535" i="2"/>
  <c r="BA535" i="2"/>
  <c r="BB491" i="2"/>
  <c r="BA491" i="2"/>
  <c r="BA438" i="2"/>
  <c r="BB438" i="2"/>
  <c r="F3171" i="2"/>
  <c r="BB3171" i="2"/>
  <c r="BD3171" i="2"/>
  <c r="BC3171" i="2"/>
  <c r="BA3171" i="2"/>
  <c r="BB2588" i="2"/>
  <c r="BD2588" i="2"/>
  <c r="F2588" i="2"/>
  <c r="E2504" i="2"/>
  <c r="F1873" i="2"/>
  <c r="BA1873" i="2"/>
  <c r="BA1800" i="2"/>
  <c r="BB1800" i="2"/>
  <c r="E1739" i="2"/>
  <c r="F1410" i="2"/>
  <c r="BA1410" i="2"/>
  <c r="BB1410" i="2"/>
  <c r="BD1410" i="2"/>
  <c r="D1358" i="2"/>
  <c r="F1358" i="2"/>
  <c r="BB1358" i="2"/>
  <c r="BC1358" i="2"/>
  <c r="F1224" i="2"/>
  <c r="BA1224" i="2"/>
  <c r="BB1224" i="2"/>
  <c r="BD1224" i="2"/>
  <c r="BC1224" i="2"/>
  <c r="F1081" i="2"/>
  <c r="BA1081" i="2"/>
  <c r="BB1081" i="2"/>
  <c r="E938" i="2"/>
  <c r="E895" i="2"/>
  <c r="F843" i="2"/>
  <c r="BA843" i="2"/>
  <c r="BD843" i="2"/>
  <c r="F609" i="2"/>
  <c r="BA609" i="2"/>
  <c r="BB609" i="2"/>
  <c r="BD609" i="2"/>
  <c r="BC609" i="2"/>
  <c r="BB555" i="2"/>
  <c r="BA555" i="2"/>
  <c r="E513" i="2"/>
  <c r="E467" i="2"/>
  <c r="BA416" i="2"/>
  <c r="BD416" i="2"/>
  <c r="BB416" i="2"/>
  <c r="BC416" i="2"/>
  <c r="BC377" i="2"/>
  <c r="BA377" i="2"/>
  <c r="BD377" i="2"/>
  <c r="BB377" i="2"/>
  <c r="E3147" i="2"/>
  <c r="BA2869" i="2"/>
  <c r="BB2869" i="2"/>
  <c r="BD2608" i="2"/>
  <c r="F2608" i="2"/>
  <c r="BB2608" i="2"/>
  <c r="E2486" i="2"/>
  <c r="E2362" i="2"/>
  <c r="E2221" i="2"/>
  <c r="BA2055" i="2"/>
  <c r="BB2055" i="2"/>
  <c r="BC2055" i="2"/>
  <c r="E2001" i="2"/>
  <c r="E1893" i="2"/>
  <c r="E1820" i="2"/>
  <c r="E1779" i="2"/>
  <c r="E1727" i="2"/>
  <c r="F1447" i="2"/>
  <c r="BA1447" i="2"/>
  <c r="BB1447" i="2"/>
  <c r="BD1447" i="2"/>
  <c r="E1389" i="2"/>
  <c r="F992" i="2"/>
  <c r="BA992" i="2"/>
  <c r="E947" i="2"/>
  <c r="BD894" i="2"/>
  <c r="F894" i="2"/>
  <c r="BA894" i="2"/>
  <c r="F618" i="2"/>
  <c r="BA618" i="2"/>
  <c r="BD618" i="2"/>
  <c r="BC618" i="2"/>
  <c r="BB618" i="2"/>
  <c r="BA512" i="2"/>
  <c r="BB512" i="2"/>
  <c r="BD404" i="2"/>
  <c r="BC404" i="2"/>
  <c r="BA404" i="2"/>
  <c r="BB404" i="2"/>
  <c r="BD365" i="2"/>
  <c r="BB365" i="2"/>
  <c r="BC365" i="2"/>
  <c r="BA365" i="2"/>
  <c r="BA1778" i="2"/>
  <c r="BB1778" i="2"/>
  <c r="F946" i="2"/>
  <c r="BA946" i="2"/>
  <c r="BB325" i="2"/>
  <c r="E1981" i="2"/>
  <c r="E991" i="2"/>
  <c r="F2240" i="2"/>
  <c r="BA2240" i="2"/>
  <c r="E830" i="2"/>
  <c r="E425" i="2"/>
  <c r="F1683" i="2"/>
  <c r="BB1683" i="2"/>
  <c r="BA1683" i="2"/>
  <c r="F1270" i="2"/>
  <c r="BA1270" i="2"/>
  <c r="BB1270" i="2"/>
  <c r="BB2998" i="2"/>
  <c r="BD2998" i="2"/>
  <c r="BA2998" i="2"/>
  <c r="E2373" i="2"/>
  <c r="E2285" i="2"/>
  <c r="E1379" i="2"/>
  <c r="E1000" i="2"/>
  <c r="BA1703" i="2"/>
  <c r="BB1703" i="2"/>
  <c r="F1703" i="2"/>
  <c r="E852" i="2"/>
  <c r="E364" i="2"/>
  <c r="E1892" i="2"/>
  <c r="E1130" i="2"/>
  <c r="F1317" i="2"/>
  <c r="BC1317" i="2"/>
  <c r="BA1317" i="2"/>
  <c r="E973" i="2"/>
  <c r="E657" i="2"/>
  <c r="E3180" i="2"/>
  <c r="E2556" i="2"/>
  <c r="BA1758" i="2"/>
  <c r="E1140" i="2"/>
  <c r="E789" i="2"/>
  <c r="E3190" i="2"/>
  <c r="BA1348" i="2"/>
  <c r="F1348" i="2"/>
  <c r="BB1348" i="2"/>
  <c r="BA628" i="2"/>
  <c r="BB628" i="2"/>
  <c r="F628" i="2"/>
  <c r="BC628" i="2"/>
  <c r="BD628" i="2"/>
  <c r="BB2936" i="2"/>
  <c r="BD2936" i="2"/>
  <c r="BA2936" i="2"/>
  <c r="F2259" i="2"/>
  <c r="BA2259" i="2"/>
  <c r="BA2084" i="2"/>
  <c r="BC2008" i="2"/>
  <c r="BA2008" i="2"/>
  <c r="BB2008" i="2"/>
  <c r="BD1880" i="2"/>
  <c r="BA1880" i="2"/>
  <c r="F1880" i="2"/>
  <c r="BA1826" i="2"/>
  <c r="BA1672" i="2"/>
  <c r="BB1672" i="2"/>
  <c r="F1672" i="2"/>
  <c r="F1386" i="2"/>
  <c r="BA1386" i="2"/>
  <c r="BB1386" i="2"/>
  <c r="BD1386" i="2"/>
  <c r="BC1326" i="2"/>
  <c r="BA1258" i="2"/>
  <c r="F1258" i="2"/>
  <c r="BB1258" i="2"/>
  <c r="F971" i="2"/>
  <c r="BA971" i="2"/>
  <c r="E861" i="2"/>
  <c r="E807" i="2"/>
  <c r="E596" i="2"/>
  <c r="BA485" i="2"/>
  <c r="BB485" i="2"/>
  <c r="BB322" i="2"/>
  <c r="BB312" i="2"/>
  <c r="BA280" i="2"/>
  <c r="E270" i="2"/>
  <c r="F2562" i="2"/>
  <c r="BD2562" i="2"/>
  <c r="BB2562" i="2"/>
  <c r="BA2448" i="2"/>
  <c r="BB2448" i="2"/>
  <c r="BD2448" i="2"/>
  <c r="BC2448" i="2"/>
  <c r="F2293" i="2"/>
  <c r="BA2293" i="2"/>
  <c r="BA2106" i="2"/>
  <c r="E2040" i="2"/>
  <c r="BC1977" i="2"/>
  <c r="BA1977" i="2"/>
  <c r="BB1977" i="2"/>
  <c r="BB1815" i="2"/>
  <c r="BA1815" i="2"/>
  <c r="E1765" i="2"/>
  <c r="BA1671" i="2"/>
  <c r="BB1671" i="2"/>
  <c r="F1671" i="2"/>
  <c r="E1434" i="2"/>
  <c r="F1394" i="2"/>
  <c r="BA1394" i="2"/>
  <c r="BB1394" i="2"/>
  <c r="BD1394" i="2"/>
  <c r="E1127" i="2"/>
  <c r="F970" i="2"/>
  <c r="BA970" i="2"/>
  <c r="E922" i="2"/>
  <c r="BA464" i="2"/>
  <c r="BB464" i="2"/>
  <c r="BB411" i="2"/>
  <c r="BD411" i="2"/>
  <c r="BC411" i="2"/>
  <c r="BA411" i="2"/>
  <c r="E371" i="2"/>
  <c r="BC331" i="2"/>
  <c r="BC321" i="2"/>
  <c r="BA311" i="2"/>
  <c r="BA301" i="2"/>
  <c r="F3206" i="2"/>
  <c r="BA3206" i="2"/>
  <c r="BB3206" i="2"/>
  <c r="BD3206" i="2"/>
  <c r="BC3206" i="2"/>
  <c r="F3072" i="2"/>
  <c r="BA3072" i="2"/>
  <c r="BB3072" i="2"/>
  <c r="BD3072" i="2"/>
  <c r="BA2819" i="2"/>
  <c r="BB2819" i="2"/>
  <c r="F2551" i="2"/>
  <c r="BB2551" i="2"/>
  <c r="BD2551" i="2"/>
  <c r="F2500" i="2"/>
  <c r="BA2500" i="2"/>
  <c r="BA2414" i="2"/>
  <c r="BB2414" i="2"/>
  <c r="BD2414" i="2"/>
  <c r="BC2414" i="2"/>
  <c r="BA2226" i="2"/>
  <c r="F2226" i="2"/>
  <c r="E2116" i="2"/>
  <c r="E2039" i="2"/>
  <c r="E1753" i="2"/>
  <c r="F1680" i="2"/>
  <c r="BA1680" i="2"/>
  <c r="BB1680" i="2"/>
  <c r="F1375" i="2"/>
  <c r="BA1375" i="2"/>
  <c r="BB1375" i="2"/>
  <c r="E1256" i="2"/>
  <c r="E1185" i="2"/>
  <c r="E1126" i="2"/>
  <c r="F951" i="2"/>
  <c r="BA951" i="2"/>
  <c r="F878" i="2"/>
  <c r="BA878" i="2"/>
  <c r="BD878" i="2"/>
  <c r="F837" i="2"/>
  <c r="BA837" i="2"/>
  <c r="BD837" i="2"/>
  <c r="F796" i="2"/>
  <c r="BA796" i="2"/>
  <c r="E704" i="2"/>
  <c r="F594" i="2"/>
  <c r="BD594" i="2"/>
  <c r="BC594" i="2"/>
  <c r="BA594" i="2"/>
  <c r="BB594" i="2"/>
  <c r="BA483" i="2"/>
  <c r="BA320" i="2"/>
  <c r="F310" i="2"/>
  <c r="BA290" i="2"/>
  <c r="E279" i="2"/>
  <c r="E3128" i="2"/>
  <c r="BB3045" i="2"/>
  <c r="BD3045" i="2"/>
  <c r="BA3045" i="2"/>
  <c r="E2457" i="2"/>
  <c r="F1898" i="2"/>
  <c r="BA1898" i="2"/>
  <c r="BD1898" i="2"/>
  <c r="BA1833" i="2"/>
  <c r="E1772" i="2"/>
  <c r="BA1720" i="2"/>
  <c r="F1720" i="2"/>
  <c r="BB1720" i="2"/>
  <c r="E1442" i="2"/>
  <c r="F1155" i="2"/>
  <c r="BA1155" i="2"/>
  <c r="BB1155" i="2"/>
  <c r="E1105" i="2"/>
  <c r="BA1053" i="2"/>
  <c r="BB1053" i="2"/>
  <c r="F1053" i="2"/>
  <c r="E960" i="2"/>
  <c r="F866" i="2"/>
  <c r="BA866" i="2"/>
  <c r="BD866" i="2"/>
  <c r="F824" i="2"/>
  <c r="BA824" i="2"/>
  <c r="E732" i="2"/>
  <c r="BA612" i="2"/>
  <c r="BD612" i="2"/>
  <c r="BC612" i="2"/>
  <c r="F612" i="2"/>
  <c r="BB612" i="2"/>
  <c r="E559" i="2"/>
  <c r="E516" i="2"/>
  <c r="E471" i="2"/>
  <c r="E300" i="2"/>
  <c r="E278" i="2"/>
  <c r="E3240" i="2"/>
  <c r="BB2840" i="2"/>
  <c r="BA2840" i="2"/>
  <c r="E2697" i="2"/>
  <c r="E2507" i="2"/>
  <c r="BA2015" i="2"/>
  <c r="BC2015" i="2"/>
  <c r="BB2015" i="2"/>
  <c r="F1897" i="2"/>
  <c r="BA1897" i="2"/>
  <c r="BD1897" i="2"/>
  <c r="F1855" i="2"/>
  <c r="BA1855" i="2"/>
  <c r="BB1855" i="2"/>
  <c r="BD1855" i="2"/>
  <c r="BC1855" i="2"/>
  <c r="E1802" i="2"/>
  <c r="E1751" i="2"/>
  <c r="F1292" i="2"/>
  <c r="BA1292" i="2"/>
  <c r="BB1292" i="2"/>
  <c r="BC1292" i="2"/>
  <c r="F1072" i="2"/>
  <c r="BA1072" i="2"/>
  <c r="BB1072" i="2"/>
  <c r="BA1012" i="2"/>
  <c r="F1012" i="2"/>
  <c r="BD846" i="2"/>
  <c r="F846" i="2"/>
  <c r="BA846" i="2"/>
  <c r="F783" i="2"/>
  <c r="BA783" i="2"/>
  <c r="BA558" i="2"/>
  <c r="BB558" i="2"/>
  <c r="E515" i="2"/>
  <c r="E430" i="2"/>
  <c r="E369" i="2"/>
  <c r="BA299" i="2"/>
  <c r="F3092" i="2"/>
  <c r="BA3092" i="2"/>
  <c r="BB3092" i="2"/>
  <c r="BD3092" i="2"/>
  <c r="BB2959" i="2"/>
  <c r="BD2959" i="2"/>
  <c r="BA2959" i="2"/>
  <c r="BA2663" i="2"/>
  <c r="BB2663" i="2"/>
  <c r="F2518" i="2"/>
  <c r="BA2518" i="2"/>
  <c r="F2478" i="2"/>
  <c r="BA2478" i="2"/>
  <c r="BC1994" i="2"/>
  <c r="BA1994" i="2"/>
  <c r="BB1994" i="2"/>
  <c r="F1291" i="2"/>
  <c r="BA1291" i="2"/>
  <c r="BB1291" i="2"/>
  <c r="BC1291" i="2"/>
  <c r="BD1204" i="2"/>
  <c r="BC1204" i="2"/>
  <c r="F1204" i="2"/>
  <c r="BA1204" i="2"/>
  <c r="BB1204" i="2"/>
  <c r="BB1154" i="2"/>
  <c r="BA1154" i="2"/>
  <c r="F1154" i="2"/>
  <c r="F1103" i="2"/>
  <c r="BA1103" i="2"/>
  <c r="BB1103" i="2"/>
  <c r="F1061" i="2"/>
  <c r="BA1061" i="2"/>
  <c r="BB1061" i="2"/>
  <c r="BA976" i="2"/>
  <c r="F976" i="2"/>
  <c r="E875" i="2"/>
  <c r="BA813" i="2"/>
  <c r="F813" i="2"/>
  <c r="F620" i="2"/>
  <c r="BA620" i="2"/>
  <c r="BD620" i="2"/>
  <c r="BB620" i="2"/>
  <c r="BA567" i="2"/>
  <c r="BB567" i="2"/>
  <c r="BA525" i="2"/>
  <c r="BB525" i="2"/>
  <c r="F328" i="2"/>
  <c r="BC298" i="2"/>
  <c r="BB287" i="2"/>
  <c r="F276" i="2"/>
  <c r="E3238" i="2"/>
  <c r="E3116" i="2"/>
  <c r="E2950" i="2"/>
  <c r="E2759" i="2"/>
  <c r="BB2599" i="2"/>
  <c r="F2599" i="2"/>
  <c r="BD2599" i="2"/>
  <c r="BA2364" i="2"/>
  <c r="BB2364" i="2"/>
  <c r="F2253" i="2"/>
  <c r="BA2253" i="2"/>
  <c r="E2078" i="2"/>
  <c r="E1983" i="2"/>
  <c r="E1863" i="2"/>
  <c r="E1770" i="2"/>
  <c r="BA1676" i="2"/>
  <c r="BB1676" i="2"/>
  <c r="F1676" i="2"/>
  <c r="E1457" i="2"/>
  <c r="F1359" i="2"/>
  <c r="BC1359" i="2"/>
  <c r="BA1359" i="2"/>
  <c r="BB1359" i="2"/>
  <c r="F1203" i="2"/>
  <c r="BA1203" i="2"/>
  <c r="BB1203" i="2"/>
  <c r="BD1203" i="2"/>
  <c r="BC1203" i="2"/>
  <c r="F1153" i="2"/>
  <c r="BA1153" i="2"/>
  <c r="BB1153" i="2"/>
  <c r="E1113" i="2"/>
  <c r="E1070" i="2"/>
  <c r="F939" i="2"/>
  <c r="BA939" i="2"/>
  <c r="F896" i="2"/>
  <c r="BA896" i="2"/>
  <c r="BD896" i="2"/>
  <c r="E855" i="2"/>
  <c r="E741" i="2"/>
  <c r="E640" i="2"/>
  <c r="E578" i="2"/>
  <c r="E535" i="2"/>
  <c r="E491" i="2"/>
  <c r="E438" i="2"/>
  <c r="BD367" i="2"/>
  <c r="BB367" i="2"/>
  <c r="BC367" i="2"/>
  <c r="BA367" i="2"/>
  <c r="BC275" i="2"/>
  <c r="BB2903" i="2"/>
  <c r="BD2903" i="2"/>
  <c r="BA2903" i="2"/>
  <c r="BB2837" i="2"/>
  <c r="BA2837" i="2"/>
  <c r="BA2780" i="2"/>
  <c r="E2588" i="2"/>
  <c r="BA2496" i="2"/>
  <c r="F2496" i="2"/>
  <c r="BA2454" i="2"/>
  <c r="BB2454" i="2"/>
  <c r="BC2454" i="2"/>
  <c r="BD2454" i="2"/>
  <c r="F2287" i="2"/>
  <c r="BA2287" i="2"/>
  <c r="BA2232" i="2"/>
  <c r="F2232" i="2"/>
  <c r="BA2101" i="2"/>
  <c r="BA1993" i="2"/>
  <c r="BB1993" i="2"/>
  <c r="BC1993" i="2"/>
  <c r="E1873" i="2"/>
  <c r="E1728" i="2"/>
  <c r="BB1667" i="2"/>
  <c r="F1667" i="2"/>
  <c r="BA1667" i="2"/>
  <c r="E1410" i="2"/>
  <c r="E1224" i="2"/>
  <c r="BD1180" i="2"/>
  <c r="BC1180" i="2"/>
  <c r="F1180" i="2"/>
  <c r="BA1180" i="2"/>
  <c r="BB1180" i="2"/>
  <c r="F1122" i="2"/>
  <c r="BA1122" i="2"/>
  <c r="BB1122" i="2"/>
  <c r="E1081" i="2"/>
  <c r="F1009" i="2"/>
  <c r="BA1009" i="2"/>
  <c r="E609" i="2"/>
  <c r="E555" i="2"/>
  <c r="BA458" i="2"/>
  <c r="BB458" i="2"/>
  <c r="E416" i="2"/>
  <c r="E377" i="2"/>
  <c r="E297" i="2"/>
  <c r="E3101" i="2"/>
  <c r="BB2999" i="2"/>
  <c r="BD2999" i="2"/>
  <c r="BA2999" i="2"/>
  <c r="E2608" i="2"/>
  <c r="BA1715" i="2"/>
  <c r="BB1715" i="2"/>
  <c r="F1715" i="2"/>
  <c r="F1675" i="2"/>
  <c r="BA1675" i="2"/>
  <c r="BB1675" i="2"/>
  <c r="E1447" i="2"/>
  <c r="F1212" i="2"/>
  <c r="BD1212" i="2"/>
  <c r="BC1212" i="2"/>
  <c r="BA1212" i="2"/>
  <c r="BB1212" i="2"/>
  <c r="F1151" i="2"/>
  <c r="BA1151" i="2"/>
  <c r="BB1151" i="2"/>
  <c r="D1111" i="2"/>
  <c r="BB1111" i="2"/>
  <c r="F1111" i="2"/>
  <c r="BA1111" i="2"/>
  <c r="F1048" i="2"/>
  <c r="BA1048" i="2"/>
  <c r="BB1048" i="2"/>
  <c r="E992" i="2"/>
  <c r="E894" i="2"/>
  <c r="F842" i="2"/>
  <c r="BA842" i="2"/>
  <c r="BD842" i="2"/>
  <c r="E618" i="2"/>
  <c r="BA564" i="2"/>
  <c r="BB564" i="2"/>
  <c r="E512" i="2"/>
  <c r="E404" i="2"/>
  <c r="F306" i="2"/>
  <c r="E1778" i="2"/>
  <c r="E946" i="2"/>
  <c r="E325" i="2"/>
  <c r="E1683" i="2"/>
  <c r="E2998" i="2"/>
  <c r="E1703" i="2"/>
  <c r="BA1808" i="2"/>
  <c r="BA2736" i="2"/>
  <c r="BD2596" i="2"/>
  <c r="F2596" i="2"/>
  <c r="BB2596" i="2"/>
  <c r="F1455" i="2"/>
  <c r="BA1455" i="2"/>
  <c r="BB1455" i="2"/>
  <c r="BD1455" i="2"/>
  <c r="F915" i="2"/>
  <c r="BA915" i="2"/>
  <c r="BD915" i="2"/>
  <c r="BB2054" i="2"/>
  <c r="BC2054" i="2"/>
  <c r="BA2054" i="2"/>
  <c r="BA530" i="2"/>
  <c r="BB530" i="2"/>
  <c r="BC312" i="2"/>
  <c r="E302" i="2"/>
  <c r="BB280" i="2"/>
  <c r="BA270" i="2"/>
  <c r="F3130" i="2"/>
  <c r="BA3130" i="2"/>
  <c r="BB3130" i="2"/>
  <c r="BB2752" i="2"/>
  <c r="BA2752" i="2"/>
  <c r="BA2040" i="2"/>
  <c r="BB2040" i="2"/>
  <c r="BC2040" i="2"/>
  <c r="F1434" i="2"/>
  <c r="BA1434" i="2"/>
  <c r="BB1434" i="2"/>
  <c r="BD1434" i="2"/>
  <c r="F1219" i="2"/>
  <c r="BA1219" i="2"/>
  <c r="BB1219" i="2"/>
  <c r="BD1219" i="2"/>
  <c r="BC1219" i="2"/>
  <c r="F1165" i="2"/>
  <c r="BA1165" i="2"/>
  <c r="BB1165" i="2"/>
  <c r="BD1165" i="2"/>
  <c r="BC1165" i="2"/>
  <c r="D1075" i="2"/>
  <c r="BB1075" i="2"/>
  <c r="F1075" i="2"/>
  <c r="BA1075" i="2"/>
  <c r="F1034" i="2"/>
  <c r="BA1034" i="2"/>
  <c r="F868" i="2"/>
  <c r="BA868" i="2"/>
  <c r="BD868" i="2"/>
  <c r="BA826" i="2"/>
  <c r="F826" i="2"/>
  <c r="BB301" i="2"/>
  <c r="BB2945" i="2"/>
  <c r="BD2945" i="2"/>
  <c r="BA2945" i="2"/>
  <c r="E1976" i="2"/>
  <c r="E1794" i="2"/>
  <c r="F1256" i="2"/>
  <c r="BA1256" i="2"/>
  <c r="BB1256" i="2"/>
  <c r="BA1116" i="2"/>
  <c r="BB1116" i="2"/>
  <c r="F1116" i="2"/>
  <c r="F1064" i="2"/>
  <c r="BA1064" i="2"/>
  <c r="BB1064" i="2"/>
  <c r="F1014" i="2"/>
  <c r="BA1014" i="2"/>
  <c r="F643" i="2"/>
  <c r="BA441" i="2"/>
  <c r="BD381" i="2"/>
  <c r="BB381" i="2"/>
  <c r="BC381" i="2"/>
  <c r="BA381" i="2"/>
  <c r="BB320" i="2"/>
  <c r="BA310" i="2"/>
  <c r="F2613" i="2"/>
  <c r="BB2613" i="2"/>
  <c r="BD2613" i="2"/>
  <c r="F2291" i="2"/>
  <c r="BA2291" i="2"/>
  <c r="BA2104" i="2"/>
  <c r="BA2060" i="2"/>
  <c r="BB2060" i="2"/>
  <c r="BC2060" i="2"/>
  <c r="BA1772" i="2"/>
  <c r="BB1772" i="2"/>
  <c r="F1670" i="2"/>
  <c r="BA1670" i="2"/>
  <c r="BB1670" i="2"/>
  <c r="F1442" i="2"/>
  <c r="BA1442" i="2"/>
  <c r="BB1442" i="2"/>
  <c r="BD1442" i="2"/>
  <c r="F1195" i="2"/>
  <c r="BA1195" i="2"/>
  <c r="BB1195" i="2"/>
  <c r="BD1195" i="2"/>
  <c r="BC1195" i="2"/>
  <c r="F1004" i="2"/>
  <c r="BA1004" i="2"/>
  <c r="F910" i="2"/>
  <c r="BA910" i="2"/>
  <c r="BD910" i="2"/>
  <c r="F773" i="2"/>
  <c r="BA773" i="2"/>
  <c r="F662" i="2"/>
  <c r="BD400" i="2"/>
  <c r="BB400" i="2"/>
  <c r="BC400" i="2"/>
  <c r="BA400" i="2"/>
  <c r="E330" i="2"/>
  <c r="BA300" i="2"/>
  <c r="F289" i="2"/>
  <c r="BB278" i="2"/>
  <c r="F3227" i="2"/>
  <c r="BA3227" i="2"/>
  <c r="BB3227" i="2"/>
  <c r="BD3227" i="2"/>
  <c r="BC3227" i="2"/>
  <c r="BB3044" i="2"/>
  <c r="BD3044" i="2"/>
  <c r="BA3044" i="2"/>
  <c r="BB2976" i="2"/>
  <c r="BD2976" i="2"/>
  <c r="BA2976" i="2"/>
  <c r="F2621" i="2"/>
  <c r="BB2621" i="2"/>
  <c r="BD2621" i="2"/>
  <c r="BA2467" i="2"/>
  <c r="F2467" i="2"/>
  <c r="BA2224" i="2"/>
  <c r="F2224" i="2"/>
  <c r="BA1742" i="2"/>
  <c r="BB1742" i="2"/>
  <c r="BA1687" i="2"/>
  <c r="BB1687" i="2"/>
  <c r="F1687" i="2"/>
  <c r="F1423" i="2"/>
  <c r="BA1423" i="2"/>
  <c r="BB1423" i="2"/>
  <c r="BD1423" i="2"/>
  <c r="F1134" i="2"/>
  <c r="BA1134" i="2"/>
  <c r="BB1134" i="2"/>
  <c r="F898" i="2"/>
  <c r="BA898" i="2"/>
  <c r="BD898" i="2"/>
  <c r="F602" i="2"/>
  <c r="BA602" i="2"/>
  <c r="BD602" i="2"/>
  <c r="BC602" i="2"/>
  <c r="BB602" i="2"/>
  <c r="BB515" i="2"/>
  <c r="BA515" i="2"/>
  <c r="BB277" i="2"/>
  <c r="BA2728" i="2"/>
  <c r="BD2728" i="2"/>
  <c r="BB2728" i="2"/>
  <c r="BA2354" i="2"/>
  <c r="BB2354" i="2"/>
  <c r="F1875" i="2"/>
  <c r="BA1875" i="2"/>
  <c r="BD1875" i="2"/>
  <c r="BA1762" i="2"/>
  <c r="BB1762" i="2"/>
  <c r="F1707" i="2"/>
  <c r="BB1707" i="2"/>
  <c r="BA1707" i="2"/>
  <c r="E1204" i="2"/>
  <c r="E1154" i="2"/>
  <c r="E1103" i="2"/>
  <c r="E1061" i="2"/>
  <c r="D1011" i="2"/>
  <c r="F1011" i="2"/>
  <c r="BA1011" i="2"/>
  <c r="E976" i="2"/>
  <c r="E620" i="2"/>
  <c r="E567" i="2"/>
  <c r="E525" i="2"/>
  <c r="BA328" i="2"/>
  <c r="E318" i="2"/>
  <c r="BB276" i="2"/>
  <c r="BB2537" i="2"/>
  <c r="BD2537" i="2"/>
  <c r="F2537" i="2"/>
  <c r="BC1983" i="2"/>
  <c r="BA1983" i="2"/>
  <c r="BB1983" i="2"/>
  <c r="BA1770" i="2"/>
  <c r="BB1770" i="2"/>
  <c r="BA1717" i="2"/>
  <c r="BB1717" i="2"/>
  <c r="F1717" i="2"/>
  <c r="F1411" i="2"/>
  <c r="BA1411" i="2"/>
  <c r="BB1411" i="2"/>
  <c r="BD1411" i="2"/>
  <c r="F1060" i="2"/>
  <c r="BA1060" i="2"/>
  <c r="BB1060" i="2"/>
  <c r="F1002" i="2"/>
  <c r="BA1002" i="2"/>
  <c r="F619" i="2"/>
  <c r="BB619" i="2"/>
  <c r="BD619" i="2"/>
  <c r="BC619" i="2"/>
  <c r="BA619" i="2"/>
  <c r="F317" i="2"/>
  <c r="F3158" i="2"/>
  <c r="BA3158" i="2"/>
  <c r="BB3158" i="2"/>
  <c r="BA1790" i="2"/>
  <c r="BB1790" i="2"/>
  <c r="BA1728" i="2"/>
  <c r="BB1728" i="2"/>
  <c r="E1456" i="2"/>
  <c r="F1349" i="2"/>
  <c r="BA1349" i="2"/>
  <c r="BB1349" i="2"/>
  <c r="BC1349" i="2"/>
  <c r="F927" i="2"/>
  <c r="BA927" i="2"/>
  <c r="BD927" i="2"/>
  <c r="F884" i="2"/>
  <c r="BA884" i="2"/>
  <c r="BD884" i="2"/>
  <c r="F833" i="2"/>
  <c r="BA833" i="2"/>
  <c r="BD833" i="2"/>
  <c r="BA501" i="2"/>
  <c r="BB501" i="2"/>
  <c r="F297" i="2"/>
  <c r="F3101" i="2"/>
  <c r="BD3101" i="2"/>
  <c r="BA3101" i="2"/>
  <c r="BB3101" i="2"/>
  <c r="BA2704" i="2"/>
  <c r="BB2704" i="2"/>
  <c r="BB2587" i="2"/>
  <c r="F2587" i="2"/>
  <c r="BD2587" i="2"/>
  <c r="BA2475" i="2"/>
  <c r="F2475" i="2"/>
  <c r="BA2351" i="2"/>
  <c r="BB2351" i="2"/>
  <c r="BC2044" i="2"/>
  <c r="BA2044" i="2"/>
  <c r="BB2044" i="2"/>
  <c r="BB1992" i="2"/>
  <c r="BC1992" i="2"/>
  <c r="BA1992" i="2"/>
  <c r="BB1809" i="2"/>
  <c r="BA1809" i="2"/>
  <c r="BA1769" i="2"/>
  <c r="BB1769" i="2"/>
  <c r="E1429" i="2"/>
  <c r="D1380" i="2"/>
  <c r="F1380" i="2"/>
  <c r="BA1380" i="2"/>
  <c r="BB1380" i="2"/>
  <c r="F937" i="2"/>
  <c r="BA937" i="2"/>
  <c r="F608" i="2"/>
  <c r="BA608" i="2"/>
  <c r="BD608" i="2"/>
  <c r="BC608" i="2"/>
  <c r="BB608" i="2"/>
  <c r="BD396" i="2"/>
  <c r="BB396" i="2"/>
  <c r="BC396" i="2"/>
  <c r="BA396" i="2"/>
  <c r="BC354" i="2"/>
  <c r="BD354" i="2"/>
  <c r="BB354" i="2"/>
  <c r="BA354" i="2"/>
  <c r="E306" i="2"/>
  <c r="BA296" i="2"/>
  <c r="E284" i="2"/>
  <c r="BB2939" i="2"/>
  <c r="BD2939" i="2"/>
  <c r="BA2939" i="2"/>
  <c r="F748" i="2"/>
  <c r="BA748" i="2"/>
  <c r="F759" i="2"/>
  <c r="BA759" i="2"/>
  <c r="F347" i="2"/>
  <c r="BA347" i="2"/>
  <c r="BB2361" i="2"/>
  <c r="BA2361" i="2"/>
  <c r="F2273" i="2"/>
  <c r="BA2273" i="2"/>
  <c r="F965" i="2"/>
  <c r="BA965" i="2"/>
  <c r="F1058" i="2"/>
  <c r="BA1058" i="2"/>
  <c r="BB1058" i="2"/>
  <c r="E283" i="2"/>
  <c r="F1903" i="2"/>
  <c r="BA1903" i="2"/>
  <c r="F871" i="2"/>
  <c r="BA871" i="2"/>
  <c r="BD871" i="2"/>
  <c r="BA2022" i="2"/>
  <c r="BB2022" i="2"/>
  <c r="BC2022" i="2"/>
  <c r="BA1748" i="2"/>
  <c r="BB1748" i="2"/>
  <c r="BA1068" i="2"/>
  <c r="BB1068" i="2"/>
  <c r="F1068" i="2"/>
  <c r="E915" i="2"/>
  <c r="BA466" i="2"/>
  <c r="BB466" i="2"/>
  <c r="BA1829" i="2"/>
  <c r="F1150" i="2"/>
  <c r="BA1150" i="2"/>
  <c r="BB1150" i="2"/>
  <c r="E678" i="2"/>
  <c r="E2054" i="2"/>
  <c r="F2553" i="2"/>
  <c r="BB2553" i="2"/>
  <c r="BD2553" i="2"/>
  <c r="BA2426" i="2"/>
  <c r="BB2426" i="2"/>
  <c r="BD2426" i="2"/>
  <c r="BC2426" i="2"/>
  <c r="BA1755" i="2"/>
  <c r="BB1755" i="2"/>
  <c r="BA1712" i="2"/>
  <c r="F1712" i="2"/>
  <c r="BB1712" i="2"/>
  <c r="BA1662" i="2"/>
  <c r="BB1662" i="2"/>
  <c r="F1453" i="2"/>
  <c r="BA1453" i="2"/>
  <c r="BB1453" i="2"/>
  <c r="BD1453" i="2"/>
  <c r="F1176" i="2"/>
  <c r="BA1176" i="2"/>
  <c r="BB1176" i="2"/>
  <c r="BD1176" i="2"/>
  <c r="BC1176" i="2"/>
  <c r="BA1118" i="2"/>
  <c r="BB1118" i="2"/>
  <c r="F1118" i="2"/>
  <c r="F1076" i="2"/>
  <c r="BA1076" i="2"/>
  <c r="BB1076" i="2"/>
  <c r="F1015" i="2"/>
  <c r="BA1015" i="2"/>
  <c r="F902" i="2"/>
  <c r="BA902" i="2"/>
  <c r="BD902" i="2"/>
  <c r="BA839" i="2"/>
  <c r="BD839" i="2"/>
  <c r="F839" i="2"/>
  <c r="F625" i="2"/>
  <c r="BA625" i="2"/>
  <c r="BD625" i="2"/>
  <c r="BC625" i="2"/>
  <c r="BB625" i="2"/>
  <c r="BA584" i="2"/>
  <c r="BB584" i="2"/>
  <c r="BD584" i="2"/>
  <c r="E530" i="2"/>
  <c r="BA422" i="2"/>
  <c r="BB422" i="2"/>
  <c r="D372" i="2"/>
  <c r="BD372" i="2"/>
  <c r="BA372" i="2"/>
  <c r="BB372" i="2"/>
  <c r="BC372" i="2"/>
  <c r="F302" i="2"/>
  <c r="BC280" i="2"/>
  <c r="BB270" i="2"/>
  <c r="F3219" i="2"/>
  <c r="BB3219" i="2"/>
  <c r="BD3219" i="2"/>
  <c r="BC3219" i="2"/>
  <c r="BA3219" i="2"/>
  <c r="E3130" i="2"/>
  <c r="E2752" i="2"/>
  <c r="F1711" i="2"/>
  <c r="BA1711" i="2"/>
  <c r="BB1711" i="2"/>
  <c r="F1385" i="2"/>
  <c r="BA1385" i="2"/>
  <c r="BB1385" i="2"/>
  <c r="BD1385" i="2"/>
  <c r="E1219" i="2"/>
  <c r="E1165" i="2"/>
  <c r="F1117" i="2"/>
  <c r="BA1117" i="2"/>
  <c r="BB1117" i="2"/>
  <c r="E1075" i="2"/>
  <c r="E1034" i="2"/>
  <c r="BA911" i="2"/>
  <c r="BD911" i="2"/>
  <c r="F911" i="2"/>
  <c r="E868" i="2"/>
  <c r="E826" i="2"/>
  <c r="BA624" i="2"/>
  <c r="BD624" i="2"/>
  <c r="BC624" i="2"/>
  <c r="F624" i="2"/>
  <c r="BB624" i="2"/>
  <c r="BA583" i="2"/>
  <c r="BB583" i="2"/>
  <c r="BD583" i="2"/>
  <c r="D361" i="2"/>
  <c r="BA361" i="2"/>
  <c r="BB361" i="2"/>
  <c r="BD361" i="2"/>
  <c r="BC361" i="2"/>
  <c r="F291" i="2"/>
  <c r="E2945" i="2"/>
  <c r="BA2017" i="2"/>
  <c r="BB2017" i="2"/>
  <c r="BC2017" i="2"/>
  <c r="BA1976" i="2"/>
  <c r="BB1976" i="2"/>
  <c r="BC1976" i="2"/>
  <c r="BA1794" i="2"/>
  <c r="BB1794" i="2"/>
  <c r="BA1733" i="2"/>
  <c r="BB1733" i="2"/>
  <c r="F1424" i="2"/>
  <c r="BA1424" i="2"/>
  <c r="BB1424" i="2"/>
  <c r="BD1424" i="2"/>
  <c r="F1174" i="2"/>
  <c r="BA1174" i="2"/>
  <c r="BB1174" i="2"/>
  <c r="BD1174" i="2"/>
  <c r="BC1174" i="2"/>
  <c r="BB431" i="2"/>
  <c r="BA431" i="2"/>
  <c r="BC320" i="2"/>
  <c r="BB310" i="2"/>
  <c r="F279" i="2"/>
  <c r="BD3094" i="2"/>
  <c r="BA3094" i="2"/>
  <c r="F3094" i="2"/>
  <c r="BB3094" i="2"/>
  <c r="BB2986" i="2"/>
  <c r="BD2986" i="2"/>
  <c r="BA2986" i="2"/>
  <c r="BA2423" i="2"/>
  <c r="BD2423" i="2"/>
  <c r="BC2423" i="2"/>
  <c r="BB2423" i="2"/>
  <c r="F2225" i="2"/>
  <c r="BA2225" i="2"/>
  <c r="F1709" i="2"/>
  <c r="BA1709" i="2"/>
  <c r="BB1709" i="2"/>
  <c r="F1146" i="2"/>
  <c r="BA1146" i="2"/>
  <c r="BB1146" i="2"/>
  <c r="F1094" i="2"/>
  <c r="BA1094" i="2"/>
  <c r="BB1094" i="2"/>
  <c r="F950" i="2"/>
  <c r="BA950" i="2"/>
  <c r="F603" i="2"/>
  <c r="BA603" i="2"/>
  <c r="BB603" i="2"/>
  <c r="BD603" i="2"/>
  <c r="BC603" i="2"/>
  <c r="BA505" i="2"/>
  <c r="BB505" i="2"/>
  <c r="F330" i="2"/>
  <c r="BC278" i="2"/>
  <c r="BA2783" i="2"/>
  <c r="BB2783" i="2"/>
  <c r="BA2386" i="2"/>
  <c r="BB2386" i="2"/>
  <c r="BA1793" i="2"/>
  <c r="BB1793" i="2"/>
  <c r="F1264" i="2"/>
  <c r="BA1264" i="2"/>
  <c r="BB1264" i="2"/>
  <c r="F1194" i="2"/>
  <c r="BA1194" i="2"/>
  <c r="BB1194" i="2"/>
  <c r="BD1194" i="2"/>
  <c r="BC1194" i="2"/>
  <c r="F941" i="2"/>
  <c r="BA941" i="2"/>
  <c r="E602" i="2"/>
  <c r="BA504" i="2"/>
  <c r="BA461" i="2"/>
  <c r="BB461" i="2"/>
  <c r="D408" i="2"/>
  <c r="BD408" i="2"/>
  <c r="BB408" i="2"/>
  <c r="BC408" i="2"/>
  <c r="BA408" i="2"/>
  <c r="BD358" i="2"/>
  <c r="BA358" i="2"/>
  <c r="BB358" i="2"/>
  <c r="BC358" i="2"/>
  <c r="E288" i="2"/>
  <c r="E2728" i="2"/>
  <c r="E2354" i="2"/>
  <c r="BA2036" i="2"/>
  <c r="BB2036" i="2"/>
  <c r="BC2036" i="2"/>
  <c r="BB1984" i="2"/>
  <c r="BC1984" i="2"/>
  <c r="BA1984" i="2"/>
  <c r="E1875" i="2"/>
  <c r="BA1801" i="2"/>
  <c r="BB1801" i="2"/>
  <c r="E1762" i="2"/>
  <c r="E1707" i="2"/>
  <c r="F1431" i="2"/>
  <c r="BA1431" i="2"/>
  <c r="BB1431" i="2"/>
  <c r="BD1431" i="2"/>
  <c r="E1391" i="2"/>
  <c r="E1263" i="2"/>
  <c r="E1011" i="2"/>
  <c r="BD908" i="2"/>
  <c r="F908" i="2"/>
  <c r="BA908" i="2"/>
  <c r="F856" i="2"/>
  <c r="BA856" i="2"/>
  <c r="BD856" i="2"/>
  <c r="F751" i="2"/>
  <c r="BA751" i="2"/>
  <c r="BA417" i="2"/>
  <c r="BB417" i="2"/>
  <c r="BD417" i="2"/>
  <c r="BC417" i="2"/>
  <c r="BA368" i="2"/>
  <c r="BC368" i="2"/>
  <c r="BB368" i="2"/>
  <c r="BD368" i="2"/>
  <c r="BB328" i="2"/>
  <c r="F318" i="2"/>
  <c r="E308" i="2"/>
  <c r="F3091" i="2"/>
  <c r="BD3091" i="2"/>
  <c r="BA3091" i="2"/>
  <c r="BB3091" i="2"/>
  <c r="BB2942" i="2"/>
  <c r="BD2942" i="2"/>
  <c r="BA2942" i="2"/>
  <c r="BB2747" i="2"/>
  <c r="BA1761" i="2"/>
  <c r="BB1761" i="2"/>
  <c r="BA1668" i="2"/>
  <c r="BB1668" i="2"/>
  <c r="F1668" i="2"/>
  <c r="D1449" i="2"/>
  <c r="F1449" i="2"/>
  <c r="BA1449" i="2"/>
  <c r="BB1449" i="2"/>
  <c r="F1102" i="2"/>
  <c r="BA1102" i="2"/>
  <c r="BB1102" i="2"/>
  <c r="F844" i="2"/>
  <c r="BA844" i="2"/>
  <c r="BD844" i="2"/>
  <c r="F771" i="2"/>
  <c r="BA771" i="2"/>
  <c r="BA566" i="2"/>
  <c r="BB566" i="2"/>
  <c r="BA524" i="2"/>
  <c r="BB524" i="2"/>
  <c r="BD356" i="2"/>
  <c r="BA356" i="2"/>
  <c r="BB356" i="2"/>
  <c r="BC356" i="2"/>
  <c r="BA317" i="2"/>
  <c r="F307" i="2"/>
  <c r="E3158" i="2"/>
  <c r="F1456" i="2"/>
  <c r="BA1456" i="2"/>
  <c r="BB1456" i="2"/>
  <c r="BD1456" i="2"/>
  <c r="F1399" i="2"/>
  <c r="BA1399" i="2"/>
  <c r="BB1399" i="2"/>
  <c r="BD1399" i="2"/>
  <c r="F1213" i="2"/>
  <c r="BA1213" i="2"/>
  <c r="BB1213" i="2"/>
  <c r="BD1213" i="2"/>
  <c r="BC1213" i="2"/>
  <c r="F1170" i="2"/>
  <c r="BC1170" i="2"/>
  <c r="BA1170" i="2"/>
  <c r="BB1170" i="2"/>
  <c r="BD1170" i="2"/>
  <c r="F1059" i="2"/>
  <c r="BA1059" i="2"/>
  <c r="BB1059" i="2"/>
  <c r="F984" i="2"/>
  <c r="BA984" i="2"/>
  <c r="F600" i="2"/>
  <c r="BA600" i="2"/>
  <c r="BD600" i="2"/>
  <c r="BC600" i="2"/>
  <c r="BA544" i="2"/>
  <c r="BB544" i="2"/>
  <c r="BC405" i="2"/>
  <c r="BD405" i="2"/>
  <c r="BA405" i="2"/>
  <c r="BB405" i="2"/>
  <c r="BA366" i="2"/>
  <c r="BB366" i="2"/>
  <c r="BD366" i="2"/>
  <c r="BC366" i="2"/>
  <c r="BA297" i="2"/>
  <c r="E285" i="2"/>
  <c r="E274" i="2"/>
  <c r="BB2990" i="2"/>
  <c r="BD2990" i="2"/>
  <c r="BA2990" i="2"/>
  <c r="F1429" i="2"/>
  <c r="BA1429" i="2"/>
  <c r="BB1429" i="2"/>
  <c r="BD1429" i="2"/>
  <c r="F983" i="2"/>
  <c r="BA983" i="2"/>
  <c r="F883" i="2"/>
  <c r="BA883" i="2"/>
  <c r="BD883" i="2"/>
  <c r="BA500" i="2"/>
  <c r="BB500" i="2"/>
  <c r="BA447" i="2"/>
  <c r="BB447" i="2"/>
  <c r="E326" i="2"/>
  <c r="BA306" i="2"/>
  <c r="E296" i="2"/>
  <c r="F284" i="2"/>
  <c r="E697" i="2"/>
  <c r="BB2981" i="2"/>
  <c r="BD2981" i="2"/>
  <c r="BA2981" i="2"/>
  <c r="E2361" i="2"/>
  <c r="E2273" i="2"/>
  <c r="F1367" i="2"/>
  <c r="E965" i="2"/>
  <c r="BB3040" i="2"/>
  <c r="BD3040" i="2"/>
  <c r="BA3040" i="2"/>
  <c r="E768" i="2"/>
  <c r="E1058" i="2"/>
  <c r="E1903" i="2"/>
  <c r="E871" i="2"/>
  <c r="E2022" i="2"/>
  <c r="E1748" i="2"/>
  <c r="E1068" i="2"/>
  <c r="E305" i="2"/>
  <c r="E466" i="2"/>
  <c r="BC1971" i="2"/>
  <c r="BA1971" i="2"/>
  <c r="BB1971" i="2"/>
  <c r="F1251" i="2"/>
  <c r="BB1251" i="2"/>
  <c r="BA1251" i="2"/>
  <c r="BB2615" i="2"/>
  <c r="BD2615" i="2"/>
  <c r="F2615" i="2"/>
  <c r="E2426" i="2"/>
  <c r="F2294" i="2"/>
  <c r="BA2294" i="2"/>
  <c r="F2248" i="2"/>
  <c r="BA2248" i="2"/>
  <c r="BA1998" i="2"/>
  <c r="BB1998" i="2"/>
  <c r="BC1998" i="2"/>
  <c r="BA1796" i="2"/>
  <c r="BB1796" i="2"/>
  <c r="E1755" i="2"/>
  <c r="E1712" i="2"/>
  <c r="E1662" i="2"/>
  <c r="E1453" i="2"/>
  <c r="F1377" i="2"/>
  <c r="BA1377" i="2"/>
  <c r="BB1377" i="2"/>
  <c r="BD1377" i="2"/>
  <c r="F1314" i="2"/>
  <c r="E1176" i="2"/>
  <c r="E1118" i="2"/>
  <c r="E1076" i="2"/>
  <c r="E1015" i="2"/>
  <c r="F962" i="2"/>
  <c r="BA962" i="2"/>
  <c r="E902" i="2"/>
  <c r="E839" i="2"/>
  <c r="F665" i="2"/>
  <c r="E625" i="2"/>
  <c r="E584" i="2"/>
  <c r="BA473" i="2"/>
  <c r="BB473" i="2"/>
  <c r="E372" i="2"/>
  <c r="BA302" i="2"/>
  <c r="BA2843" i="2"/>
  <c r="BB2843" i="2"/>
  <c r="BA2689" i="2"/>
  <c r="BB2689" i="2"/>
  <c r="BA2634" i="2"/>
  <c r="BB2634" i="2"/>
  <c r="BA2437" i="2"/>
  <c r="BB2437" i="2"/>
  <c r="BD2437" i="2"/>
  <c r="BC2437" i="2"/>
  <c r="F2281" i="2"/>
  <c r="BA2281" i="2"/>
  <c r="BA2007" i="2"/>
  <c r="BB2007" i="2"/>
  <c r="BC2007" i="2"/>
  <c r="F1900" i="2"/>
  <c r="BA1900" i="2"/>
  <c r="BD1900" i="2"/>
  <c r="E1805" i="2"/>
  <c r="BA1754" i="2"/>
  <c r="BB1754" i="2"/>
  <c r="D1425" i="2"/>
  <c r="F1425" i="2"/>
  <c r="BA1425" i="2"/>
  <c r="BB1425" i="2"/>
  <c r="BD1425" i="2"/>
  <c r="E1385" i="2"/>
  <c r="F1156" i="2"/>
  <c r="BA1156" i="2"/>
  <c r="BB1156" i="2"/>
  <c r="E1117" i="2"/>
  <c r="BA1024" i="2"/>
  <c r="F1024" i="2"/>
  <c r="F952" i="2"/>
  <c r="BA952" i="2"/>
  <c r="E911" i="2"/>
  <c r="F723" i="2"/>
  <c r="E624" i="2"/>
  <c r="BA453" i="2"/>
  <c r="BB453" i="2"/>
  <c r="BD401" i="2"/>
  <c r="BB401" i="2"/>
  <c r="BA401" i="2"/>
  <c r="BC401" i="2"/>
  <c r="E361" i="2"/>
  <c r="BB3011" i="2"/>
  <c r="BD3011" i="2"/>
  <c r="BA3011" i="2"/>
  <c r="BB2688" i="2"/>
  <c r="BA2688" i="2"/>
  <c r="BA2633" i="2"/>
  <c r="BD2633" i="2"/>
  <c r="BB2633" i="2"/>
  <c r="BB2531" i="2"/>
  <c r="BD2531" i="2"/>
  <c r="F2531" i="2"/>
  <c r="F2480" i="2"/>
  <c r="BA2480" i="2"/>
  <c r="E2094" i="2"/>
  <c r="E2017" i="2"/>
  <c r="F1899" i="2"/>
  <c r="BA1899" i="2"/>
  <c r="BD1899" i="2"/>
  <c r="BB1785" i="2"/>
  <c r="BA1785" i="2"/>
  <c r="E1733" i="2"/>
  <c r="E1424" i="2"/>
  <c r="BA1218" i="2"/>
  <c r="BB1218" i="2"/>
  <c r="BD1218" i="2"/>
  <c r="BC1218" i="2"/>
  <c r="F1218" i="2"/>
  <c r="E1174" i="2"/>
  <c r="F921" i="2"/>
  <c r="BA921" i="2"/>
  <c r="BD921" i="2"/>
  <c r="E867" i="2"/>
  <c r="BA785" i="2"/>
  <c r="F785" i="2"/>
  <c r="BD785" i="2"/>
  <c r="F623" i="2"/>
  <c r="BA623" i="2"/>
  <c r="BD623" i="2"/>
  <c r="BC623" i="2"/>
  <c r="BB623" i="2"/>
  <c r="BA570" i="2"/>
  <c r="BB570" i="2"/>
  <c r="BA517" i="2"/>
  <c r="BB517" i="2"/>
  <c r="BA472" i="2"/>
  <c r="BB472" i="2"/>
  <c r="E431" i="2"/>
  <c r="E290" i="2"/>
  <c r="E3094" i="2"/>
  <c r="E2986" i="2"/>
  <c r="E2773" i="2"/>
  <c r="BB2569" i="2"/>
  <c r="F2569" i="2"/>
  <c r="BD2569" i="2"/>
  <c r="E2423" i="2"/>
  <c r="E2225" i="2"/>
  <c r="F1887" i="2"/>
  <c r="BA1887" i="2"/>
  <c r="BD1887" i="2"/>
  <c r="BA1752" i="2"/>
  <c r="BB1752" i="2"/>
  <c r="E1709" i="2"/>
  <c r="E1146" i="2"/>
  <c r="E1094" i="2"/>
  <c r="F1042" i="2"/>
  <c r="BA1042" i="2"/>
  <c r="BB1042" i="2"/>
  <c r="F996" i="2"/>
  <c r="BA996" i="2"/>
  <c r="E950" i="2"/>
  <c r="E712" i="2"/>
  <c r="E603" i="2"/>
  <c r="E505" i="2"/>
  <c r="BA330" i="2"/>
  <c r="E319" i="2"/>
  <c r="BA289" i="2"/>
  <c r="E2783" i="2"/>
  <c r="E2386" i="2"/>
  <c r="BA2005" i="2"/>
  <c r="BB2005" i="2"/>
  <c r="BC2005" i="2"/>
  <c r="F1886" i="2"/>
  <c r="BA1886" i="2"/>
  <c r="BD1886" i="2"/>
  <c r="E1832" i="2"/>
  <c r="E1793" i="2"/>
  <c r="E1264" i="2"/>
  <c r="E1194" i="2"/>
  <c r="F1062" i="2"/>
  <c r="BA1062" i="2"/>
  <c r="BB1062" i="2"/>
  <c r="F995" i="2"/>
  <c r="BA995" i="2"/>
  <c r="E941" i="2"/>
  <c r="F835" i="2"/>
  <c r="BA835" i="2"/>
  <c r="BD835" i="2"/>
  <c r="F762" i="2"/>
  <c r="BA762" i="2"/>
  <c r="BA592" i="2"/>
  <c r="BB592" i="2"/>
  <c r="F592" i="2"/>
  <c r="BD592" i="2"/>
  <c r="BC592" i="2"/>
  <c r="F288" i="2"/>
  <c r="F3173" i="2"/>
  <c r="BA3173" i="2"/>
  <c r="BB3173" i="2"/>
  <c r="BD3173" i="2"/>
  <c r="BC3173" i="2"/>
  <c r="BB2707" i="2"/>
  <c r="BA2707" i="2"/>
  <c r="BB2611" i="2"/>
  <c r="BD2611" i="2"/>
  <c r="F2611" i="2"/>
  <c r="F2506" i="2"/>
  <c r="BA2506" i="2"/>
  <c r="F1391" i="2"/>
  <c r="BA1391" i="2"/>
  <c r="BB1391" i="2"/>
  <c r="BD1391" i="2"/>
  <c r="F1263" i="2"/>
  <c r="BB1263" i="2"/>
  <c r="BA1263" i="2"/>
  <c r="F1193" i="2"/>
  <c r="BA1193" i="2"/>
  <c r="BB1193" i="2"/>
  <c r="BD1193" i="2"/>
  <c r="BC1193" i="2"/>
  <c r="F1144" i="2"/>
  <c r="BA1144" i="2"/>
  <c r="BB1144" i="2"/>
  <c r="E1093" i="2"/>
  <c r="BB1051" i="2"/>
  <c r="F1051" i="2"/>
  <c r="BA1051" i="2"/>
  <c r="F958" i="2"/>
  <c r="BA958" i="2"/>
  <c r="F803" i="2"/>
  <c r="BA803" i="2"/>
  <c r="E751" i="2"/>
  <c r="F611" i="2"/>
  <c r="BD611" i="2"/>
  <c r="BC611" i="2"/>
  <c r="BB611" i="2"/>
  <c r="BA611" i="2"/>
  <c r="BA557" i="2"/>
  <c r="BB557" i="2"/>
  <c r="BB503" i="2"/>
  <c r="BA503" i="2"/>
  <c r="BA460" i="2"/>
  <c r="BB460" i="2"/>
  <c r="E417" i="2"/>
  <c r="E368" i="2"/>
  <c r="BC328" i="2"/>
  <c r="BA318" i="2"/>
  <c r="F308" i="2"/>
  <c r="E298" i="2"/>
  <c r="E3225" i="2"/>
  <c r="E3091" i="2"/>
  <c r="E2942" i="2"/>
  <c r="E2747" i="2"/>
  <c r="BB2353" i="2"/>
  <c r="BA2353" i="2"/>
  <c r="F2243" i="2"/>
  <c r="BA2243" i="2"/>
  <c r="BA2057" i="2"/>
  <c r="BC2057" i="2"/>
  <c r="BB2057" i="2"/>
  <c r="BA1973" i="2"/>
  <c r="BB1973" i="2"/>
  <c r="BC1973" i="2"/>
  <c r="BA1811" i="2"/>
  <c r="BB1811" i="2"/>
  <c r="E1761" i="2"/>
  <c r="E1668" i="2"/>
  <c r="E1449" i="2"/>
  <c r="F1350" i="2"/>
  <c r="BD1192" i="2"/>
  <c r="BC1192" i="2"/>
  <c r="BB1192" i="2"/>
  <c r="F1192" i="2"/>
  <c r="BA1192" i="2"/>
  <c r="D1143" i="2"/>
  <c r="F1143" i="2"/>
  <c r="BA1143" i="2"/>
  <c r="BB1143" i="2"/>
  <c r="E1102" i="2"/>
  <c r="F993" i="2"/>
  <c r="BA993" i="2"/>
  <c r="F928" i="2"/>
  <c r="BA928" i="2"/>
  <c r="BD928" i="2"/>
  <c r="F885" i="2"/>
  <c r="BA885" i="2"/>
  <c r="BD885" i="2"/>
  <c r="E844" i="2"/>
  <c r="E771" i="2"/>
  <c r="F610" i="2"/>
  <c r="BA610" i="2"/>
  <c r="BD610" i="2"/>
  <c r="BC610" i="2"/>
  <c r="BB610" i="2"/>
  <c r="E566" i="2"/>
  <c r="E524" i="2"/>
  <c r="E356" i="2"/>
  <c r="BA327" i="2"/>
  <c r="BA307" i="2"/>
  <c r="E286" i="2"/>
  <c r="BA2746" i="2"/>
  <c r="BB2746" i="2"/>
  <c r="F2577" i="2"/>
  <c r="BB2577" i="2"/>
  <c r="BD2577" i="2"/>
  <c r="BA2487" i="2"/>
  <c r="F2487" i="2"/>
  <c r="BA2431" i="2"/>
  <c r="BB2431" i="2"/>
  <c r="BD2431" i="2"/>
  <c r="BC2431" i="2"/>
  <c r="F2275" i="2"/>
  <c r="BA2275" i="2"/>
  <c r="E2222" i="2"/>
  <c r="BA2034" i="2"/>
  <c r="BB2034" i="2"/>
  <c r="BC2034" i="2"/>
  <c r="BB1982" i="2"/>
  <c r="BC1982" i="2"/>
  <c r="BA1982" i="2"/>
  <c r="E1830" i="2"/>
  <c r="E1716" i="2"/>
  <c r="E1448" i="2"/>
  <c r="E1399" i="2"/>
  <c r="E1338" i="2"/>
  <c r="E1213" i="2"/>
  <c r="E1170" i="2"/>
  <c r="F1112" i="2"/>
  <c r="BA1112" i="2"/>
  <c r="BB1112" i="2"/>
  <c r="E1059" i="2"/>
  <c r="E984" i="2"/>
  <c r="E600" i="2"/>
  <c r="E544" i="2"/>
  <c r="BB448" i="2"/>
  <c r="BA448" i="2"/>
  <c r="E405" i="2"/>
  <c r="E366" i="2"/>
  <c r="F316" i="2"/>
  <c r="BB297" i="2"/>
  <c r="BA285" i="2"/>
  <c r="F3212" i="2"/>
  <c r="BA3212" i="2"/>
  <c r="BB3212" i="2"/>
  <c r="BD3212" i="2"/>
  <c r="BC3212" i="2"/>
  <c r="E2990" i="2"/>
  <c r="F1872" i="2"/>
  <c r="BA1872" i="2"/>
  <c r="BD1872" i="2"/>
  <c r="BA1704" i="2"/>
  <c r="F1704" i="2"/>
  <c r="BB1704" i="2"/>
  <c r="F1201" i="2"/>
  <c r="BA1201" i="2"/>
  <c r="BB1201" i="2"/>
  <c r="BD1201" i="2"/>
  <c r="BC1201" i="2"/>
  <c r="F1141" i="2"/>
  <c r="BB1141" i="2"/>
  <c r="F1090" i="2"/>
  <c r="BA1090" i="2"/>
  <c r="BB1090" i="2"/>
  <c r="F1038" i="2"/>
  <c r="BA1038" i="2"/>
  <c r="E983" i="2"/>
  <c r="F926" i="2"/>
  <c r="BA926" i="2"/>
  <c r="BD926" i="2"/>
  <c r="E883" i="2"/>
  <c r="F810" i="2"/>
  <c r="BA810" i="2"/>
  <c r="F769" i="2"/>
  <c r="BA769" i="2"/>
  <c r="BD769" i="2"/>
  <c r="F599" i="2"/>
  <c r="BA599" i="2"/>
  <c r="BD599" i="2"/>
  <c r="BC599" i="2"/>
  <c r="BB599" i="2"/>
  <c r="BA554" i="2"/>
  <c r="BB554" i="2"/>
  <c r="E500" i="2"/>
  <c r="E447" i="2"/>
  <c r="F326" i="2"/>
  <c r="BB306" i="2"/>
  <c r="F296" i="2"/>
  <c r="BB284" i="2"/>
  <c r="BA2901" i="2"/>
  <c r="BB2901" i="2"/>
  <c r="BD2901" i="2"/>
  <c r="BA2824" i="2"/>
  <c r="BB2824" i="2"/>
  <c r="BA1788" i="2"/>
  <c r="BB1788" i="2"/>
  <c r="E2981" i="2"/>
  <c r="E3040" i="2"/>
  <c r="BB3049" i="2"/>
  <c r="BD3049" i="2"/>
  <c r="BA3049" i="2"/>
  <c r="BA1738" i="2"/>
  <c r="BB1738" i="2"/>
  <c r="F646" i="2"/>
  <c r="BA283" i="2"/>
  <c r="F305" i="2"/>
  <c r="BB2714" i="2"/>
  <c r="BA2714" i="2"/>
  <c r="F2575" i="2"/>
  <c r="BB2575" i="2"/>
  <c r="BD2575" i="2"/>
  <c r="E1398" i="2"/>
  <c r="F1018" i="2"/>
  <c r="BA1018" i="2"/>
  <c r="D395" i="2"/>
  <c r="BD395" i="2"/>
  <c r="BB395" i="2"/>
  <c r="BC395" i="2"/>
  <c r="BA395" i="2"/>
  <c r="E2121" i="2"/>
  <c r="E1251" i="2"/>
  <c r="BC293" i="2"/>
  <c r="F3110" i="2"/>
  <c r="BB3110" i="2"/>
  <c r="BA3110" i="2"/>
  <c r="E2615" i="2"/>
  <c r="E1998" i="2"/>
  <c r="E1796" i="2"/>
  <c r="F1248" i="2"/>
  <c r="BA1248" i="2"/>
  <c r="BB1248" i="2"/>
  <c r="F1006" i="2"/>
  <c r="BA1006" i="2"/>
  <c r="F270" i="2"/>
  <c r="F3197" i="2"/>
  <c r="BA3197" i="2"/>
  <c r="BB3197" i="2"/>
  <c r="BD3197" i="2"/>
  <c r="BC3197" i="2"/>
  <c r="BB3055" i="2"/>
  <c r="BD3055" i="2"/>
  <c r="BA3055" i="2"/>
  <c r="F2542" i="2"/>
  <c r="BD2542" i="2"/>
  <c r="BB2542" i="2"/>
  <c r="F1700" i="2"/>
  <c r="BA1700" i="2"/>
  <c r="BB1700" i="2"/>
  <c r="BA1294" i="2"/>
  <c r="BB1294" i="2"/>
  <c r="BC1294" i="2"/>
  <c r="F1207" i="2"/>
  <c r="BA1207" i="2"/>
  <c r="BC1207" i="2"/>
  <c r="BB1207" i="2"/>
  <c r="BD1207" i="2"/>
  <c r="F1065" i="2"/>
  <c r="BA1065" i="2"/>
  <c r="BB1065" i="2"/>
  <c r="BD901" i="2"/>
  <c r="BA901" i="2"/>
  <c r="F901" i="2"/>
  <c r="BD860" i="2"/>
  <c r="F860" i="2"/>
  <c r="BA860" i="2"/>
  <c r="D816" i="2"/>
  <c r="F816" i="2"/>
  <c r="BA816" i="2"/>
  <c r="F765" i="2"/>
  <c r="BA765" i="2"/>
  <c r="BA571" i="2"/>
  <c r="BB571" i="2"/>
  <c r="F3152" i="2"/>
  <c r="BA3152" i="2"/>
  <c r="BB3152" i="2"/>
  <c r="BA2398" i="2"/>
  <c r="BB2398" i="2"/>
  <c r="F1460" i="2"/>
  <c r="BA1460" i="2"/>
  <c r="BB1460" i="2"/>
  <c r="BD1460" i="2"/>
  <c r="D1415" i="2"/>
  <c r="F1415" i="2"/>
  <c r="BA1415" i="2"/>
  <c r="BB1415" i="2"/>
  <c r="BD1415" i="2"/>
  <c r="F1095" i="2"/>
  <c r="BA1095" i="2"/>
  <c r="BB1095" i="2"/>
  <c r="F1054" i="2"/>
  <c r="BA1054" i="2"/>
  <c r="BB1054" i="2"/>
  <c r="F997" i="2"/>
  <c r="BA997" i="2"/>
  <c r="F867" i="2"/>
  <c r="BA867" i="2"/>
  <c r="BD867" i="2"/>
  <c r="D419" i="2"/>
  <c r="BC419" i="2"/>
  <c r="BA419" i="2"/>
  <c r="BD419" i="2"/>
  <c r="BB419" i="2"/>
  <c r="BD370" i="2"/>
  <c r="BB370" i="2"/>
  <c r="BC370" i="2"/>
  <c r="BA370" i="2"/>
  <c r="F290" i="2"/>
  <c r="D3228" i="2"/>
  <c r="F3228" i="2"/>
  <c r="BB3228" i="2"/>
  <c r="BD3228" i="2"/>
  <c r="BC3228" i="2"/>
  <c r="BA3228" i="2"/>
  <c r="F3063" i="2"/>
  <c r="BB3063" i="2"/>
  <c r="BD3063" i="2"/>
  <c r="BA3063" i="2"/>
  <c r="BB2977" i="2"/>
  <c r="BD2977" i="2"/>
  <c r="BA2977" i="2"/>
  <c r="BA2773" i="2"/>
  <c r="BB2773" i="2"/>
  <c r="BA2377" i="2"/>
  <c r="BB2377" i="2"/>
  <c r="F2279" i="2"/>
  <c r="BA2279" i="2"/>
  <c r="E2093" i="2"/>
  <c r="BA2027" i="2"/>
  <c r="BC2027" i="2"/>
  <c r="BB2027" i="2"/>
  <c r="E1887" i="2"/>
  <c r="BA1814" i="2"/>
  <c r="BB1814" i="2"/>
  <c r="F1432" i="2"/>
  <c r="BA1432" i="2"/>
  <c r="BB1432" i="2"/>
  <c r="BD1432" i="2"/>
  <c r="F1184" i="2"/>
  <c r="BA1184" i="2"/>
  <c r="BB1184" i="2"/>
  <c r="BD1184" i="2"/>
  <c r="BC1184" i="2"/>
  <c r="F1084" i="2"/>
  <c r="BA1084" i="2"/>
  <c r="BB1084" i="2"/>
  <c r="E1042" i="2"/>
  <c r="E996" i="2"/>
  <c r="F942" i="2"/>
  <c r="BA942" i="2"/>
  <c r="BA899" i="2"/>
  <c r="BD899" i="2"/>
  <c r="F899" i="2"/>
  <c r="BD858" i="2"/>
  <c r="F858" i="2"/>
  <c r="BA858" i="2"/>
  <c r="F703" i="2"/>
  <c r="BC390" i="2"/>
  <c r="BA390" i="2"/>
  <c r="BB390" i="2"/>
  <c r="F319" i="2"/>
  <c r="F300" i="2"/>
  <c r="BB2960" i="2"/>
  <c r="BD2960" i="2"/>
  <c r="BA2960" i="2"/>
  <c r="BB2580" i="2"/>
  <c r="BD2580" i="2"/>
  <c r="F2580" i="2"/>
  <c r="BD2446" i="2"/>
  <c r="BC2446" i="2"/>
  <c r="BB2446" i="2"/>
  <c r="BA2446" i="2"/>
  <c r="F2290" i="2"/>
  <c r="BA2290" i="2"/>
  <c r="E2005" i="2"/>
  <c r="E1886" i="2"/>
  <c r="BA1731" i="2"/>
  <c r="BB1731" i="2"/>
  <c r="F1459" i="2"/>
  <c r="BA1459" i="2"/>
  <c r="BB1459" i="2"/>
  <c r="BD1459" i="2"/>
  <c r="F1413" i="2"/>
  <c r="BA1413" i="2"/>
  <c r="BB1413" i="2"/>
  <c r="BA1361" i="2"/>
  <c r="F1125" i="2"/>
  <c r="BB1125" i="2"/>
  <c r="BA1125" i="2"/>
  <c r="F876" i="2"/>
  <c r="BA876" i="2"/>
  <c r="BD876" i="2"/>
  <c r="E835" i="2"/>
  <c r="E762" i="2"/>
  <c r="BA288" i="2"/>
  <c r="BB3035" i="2"/>
  <c r="BD3035" i="2"/>
  <c r="BA3035" i="2"/>
  <c r="BA2466" i="2"/>
  <c r="F2466" i="2"/>
  <c r="BC2025" i="2"/>
  <c r="BA2025" i="2"/>
  <c r="BB2025" i="2"/>
  <c r="BA1792" i="2"/>
  <c r="BB1792" i="2"/>
  <c r="BA1741" i="2"/>
  <c r="BB1741" i="2"/>
  <c r="D1321" i="2"/>
  <c r="F1321" i="2"/>
  <c r="BA1321" i="2"/>
  <c r="BC1321" i="2"/>
  <c r="BB1321" i="2"/>
  <c r="F1253" i="2"/>
  <c r="BA1253" i="2"/>
  <c r="BB1253" i="2"/>
  <c r="F1093" i="2"/>
  <c r="BA1093" i="2"/>
  <c r="BB1093" i="2"/>
  <c r="F1003" i="2"/>
  <c r="BA1003" i="2"/>
  <c r="D660" i="2"/>
  <c r="F660" i="2"/>
  <c r="D407" i="2"/>
  <c r="BD407" i="2"/>
  <c r="BC407" i="2"/>
  <c r="BA407" i="2"/>
  <c r="BB407" i="2"/>
  <c r="BC318" i="2"/>
  <c r="BA308" i="2"/>
  <c r="F298" i="2"/>
  <c r="F3225" i="2"/>
  <c r="BB3225" i="2"/>
  <c r="BD3225" i="2"/>
  <c r="BC3225" i="2"/>
  <c r="BA3225" i="2"/>
  <c r="BD2893" i="2"/>
  <c r="BA2893" i="2"/>
  <c r="F2589" i="2"/>
  <c r="BD2589" i="2"/>
  <c r="BB2589" i="2"/>
  <c r="F2505" i="2"/>
  <c r="BA2505" i="2"/>
  <c r="BA1706" i="2"/>
  <c r="BB1706" i="2"/>
  <c r="F1706" i="2"/>
  <c r="F1400" i="2"/>
  <c r="BA1400" i="2"/>
  <c r="BB1400" i="2"/>
  <c r="BD1400" i="2"/>
  <c r="F1050" i="2"/>
  <c r="BA1050" i="2"/>
  <c r="BB1050" i="2"/>
  <c r="BB327" i="2"/>
  <c r="E317" i="2"/>
  <c r="BB307" i="2"/>
  <c r="F286" i="2"/>
  <c r="BB2983" i="2"/>
  <c r="BD2983" i="2"/>
  <c r="BA2983" i="2"/>
  <c r="BA2826" i="2"/>
  <c r="BB2826" i="2"/>
  <c r="F2222" i="2"/>
  <c r="BA2222" i="2"/>
  <c r="BA1821" i="2"/>
  <c r="BA1716" i="2"/>
  <c r="F1716" i="2"/>
  <c r="BB1716" i="2"/>
  <c r="F1448" i="2"/>
  <c r="BA1448" i="2"/>
  <c r="BB1448" i="2"/>
  <c r="BD1448" i="2"/>
  <c r="F1381" i="2"/>
  <c r="BA1381" i="2"/>
  <c r="BB1381" i="2"/>
  <c r="BD1381" i="2"/>
  <c r="F1338" i="2"/>
  <c r="BC1338" i="2"/>
  <c r="BA1338" i="2"/>
  <c r="BB1338" i="2"/>
  <c r="F1160" i="2"/>
  <c r="BA1160" i="2"/>
  <c r="BB1160" i="2"/>
  <c r="F1049" i="2"/>
  <c r="BA1049" i="2"/>
  <c r="BB1049" i="2"/>
  <c r="F917" i="2"/>
  <c r="BA917" i="2"/>
  <c r="BD917" i="2"/>
  <c r="F873" i="2"/>
  <c r="BA873" i="2"/>
  <c r="BD873" i="2"/>
  <c r="BA534" i="2"/>
  <c r="BB534" i="2"/>
  <c r="BA316" i="2"/>
  <c r="BC297" i="2"/>
  <c r="F285" i="2"/>
  <c r="D3078" i="2"/>
  <c r="F3078" i="2"/>
  <c r="BB3078" i="2"/>
  <c r="BD3078" i="2"/>
  <c r="BA3078" i="2"/>
  <c r="BB2682" i="2"/>
  <c r="BD2682" i="2"/>
  <c r="BA2682" i="2"/>
  <c r="F2515" i="2"/>
  <c r="BA2515" i="2"/>
  <c r="BA2419" i="2"/>
  <c r="BB2419" i="2"/>
  <c r="BD2419" i="2"/>
  <c r="BC2419" i="2"/>
  <c r="BA2340" i="2"/>
  <c r="BB2340" i="2"/>
  <c r="BA2111" i="2"/>
  <c r="BA2023" i="2"/>
  <c r="BB2023" i="2"/>
  <c r="BC2023" i="2"/>
  <c r="BC1972" i="2"/>
  <c r="BB1972" i="2"/>
  <c r="BA1972" i="2"/>
  <c r="BA1799" i="2"/>
  <c r="BB1799" i="2"/>
  <c r="BA1759" i="2"/>
  <c r="BB1759" i="2"/>
  <c r="F1419" i="2"/>
  <c r="BA1419" i="2"/>
  <c r="BB1419" i="2"/>
  <c r="BD1419" i="2"/>
  <c r="F1368" i="2"/>
  <c r="F1271" i="2"/>
  <c r="BA1271" i="2"/>
  <c r="BB1271" i="2"/>
  <c r="F872" i="2"/>
  <c r="BA872" i="2"/>
  <c r="BD872" i="2"/>
  <c r="BA386" i="2"/>
  <c r="BB386" i="2"/>
  <c r="BD386" i="2"/>
  <c r="BC386" i="2"/>
  <c r="BA326" i="2"/>
  <c r="BB296" i="2"/>
  <c r="BB273" i="2"/>
  <c r="BC1991" i="2"/>
  <c r="BB1991" i="2"/>
  <c r="BA1991" i="2"/>
  <c r="D1428" i="2"/>
  <c r="F1428" i="2"/>
  <c r="BA1428" i="2"/>
  <c r="BB1428" i="2"/>
  <c r="BB2350" i="2"/>
  <c r="BA2350" i="2"/>
  <c r="F1169" i="2"/>
  <c r="BA1169" i="2"/>
  <c r="BB1169" i="2"/>
  <c r="BD1169" i="2"/>
  <c r="BC1169" i="2"/>
  <c r="BD841" i="2"/>
  <c r="F841" i="2"/>
  <c r="BA841" i="2"/>
  <c r="D1437" i="2"/>
  <c r="F1437" i="2"/>
  <c r="BA1437" i="2"/>
  <c r="BB1437" i="2"/>
  <c r="BA553" i="2"/>
  <c r="BB553" i="2"/>
  <c r="E272" i="2"/>
  <c r="E295" i="2"/>
  <c r="F283" i="2"/>
  <c r="F3113" i="2"/>
  <c r="BA3113" i="2"/>
  <c r="BB3113" i="2"/>
  <c r="BA2010" i="2"/>
  <c r="BB2010" i="2"/>
  <c r="BC2010" i="2"/>
  <c r="F1398" i="2"/>
  <c r="BA1398" i="2"/>
  <c r="BB1398" i="2"/>
  <c r="BD1398" i="2"/>
  <c r="E395" i="2"/>
  <c r="F850" i="2"/>
  <c r="BA850" i="2"/>
  <c r="BD850" i="2"/>
  <c r="E798" i="2"/>
  <c r="F746" i="2"/>
  <c r="BA746" i="2"/>
  <c r="BA520" i="2"/>
  <c r="BB520" i="2"/>
  <c r="BB474" i="2"/>
  <c r="BA474" i="2"/>
  <c r="E423" i="2"/>
  <c r="BC323" i="2"/>
  <c r="F281" i="2"/>
  <c r="BA3244" i="2"/>
  <c r="E3110" i="2"/>
  <c r="BA2888" i="2"/>
  <c r="BB2888" i="2"/>
  <c r="BD2888" i="2"/>
  <c r="BA2711" i="2"/>
  <c r="D2593" i="2"/>
  <c r="F2593" i="2"/>
  <c r="BB2593" i="2"/>
  <c r="BD2593" i="2"/>
  <c r="BB2543" i="2"/>
  <c r="BD2543" i="2"/>
  <c r="F2543" i="2"/>
  <c r="BB2370" i="2"/>
  <c r="BA2370" i="2"/>
  <c r="F2237" i="2"/>
  <c r="BA2237" i="2"/>
  <c r="E2118" i="2"/>
  <c r="BA1745" i="2"/>
  <c r="BB1745" i="2"/>
  <c r="BB1701" i="2"/>
  <c r="F1701" i="2"/>
  <c r="BA1701" i="2"/>
  <c r="F1444" i="2"/>
  <c r="BA1444" i="2"/>
  <c r="BB1444" i="2"/>
  <c r="BD1444" i="2"/>
  <c r="BA1166" i="2"/>
  <c r="BB1166" i="2"/>
  <c r="BD1166" i="2"/>
  <c r="BC1166" i="2"/>
  <c r="F1166" i="2"/>
  <c r="D1107" i="2"/>
  <c r="F1107" i="2"/>
  <c r="BA1107" i="2"/>
  <c r="BB1107" i="2"/>
  <c r="BA1056" i="2"/>
  <c r="BB1056" i="2"/>
  <c r="F1056" i="2"/>
  <c r="E1006" i="2"/>
  <c r="F953" i="2"/>
  <c r="BA953" i="2"/>
  <c r="F890" i="2"/>
  <c r="BA890" i="2"/>
  <c r="BD890" i="2"/>
  <c r="F827" i="2"/>
  <c r="BA827" i="2"/>
  <c r="BD827" i="2"/>
  <c r="E724" i="2"/>
  <c r="F615" i="2"/>
  <c r="BD615" i="2"/>
  <c r="BC615" i="2"/>
  <c r="BA615" i="2"/>
  <c r="BB615" i="2"/>
  <c r="E572" i="2"/>
  <c r="BA519" i="2"/>
  <c r="BB519" i="2"/>
  <c r="BD402" i="2"/>
  <c r="BA402" i="2"/>
  <c r="BB402" i="2"/>
  <c r="BC402" i="2"/>
  <c r="BC362" i="2"/>
  <c r="BD362" i="2"/>
  <c r="BA362" i="2"/>
  <c r="BB362" i="2"/>
  <c r="E332" i="2"/>
  <c r="E322" i="2"/>
  <c r="E292" i="2"/>
  <c r="BC270" i="2"/>
  <c r="E3197" i="2"/>
  <c r="E3055" i="2"/>
  <c r="E2542" i="2"/>
  <c r="E2095" i="2"/>
  <c r="BA1795" i="2"/>
  <c r="BB1795" i="2"/>
  <c r="BA1744" i="2"/>
  <c r="BB1744" i="2"/>
  <c r="E1700" i="2"/>
  <c r="E1376" i="2"/>
  <c r="D1334" i="2"/>
  <c r="F1334" i="2"/>
  <c r="BA1334" i="2"/>
  <c r="E1207" i="2"/>
  <c r="F1148" i="2"/>
  <c r="BA1148" i="2"/>
  <c r="BB1148" i="2"/>
  <c r="E1106" i="2"/>
  <c r="E1065" i="2"/>
  <c r="E901" i="2"/>
  <c r="E860" i="2"/>
  <c r="E816" i="2"/>
  <c r="E765" i="2"/>
  <c r="F614" i="2"/>
  <c r="BA614" i="2"/>
  <c r="BD614" i="2"/>
  <c r="BC614" i="2"/>
  <c r="BB614" i="2"/>
  <c r="E571" i="2"/>
  <c r="BD392" i="2"/>
  <c r="BB392" i="2"/>
  <c r="BC392" i="2"/>
  <c r="BA392" i="2"/>
  <c r="F345" i="2"/>
  <c r="BA345" i="2"/>
  <c r="E291" i="2"/>
  <c r="E3152" i="2"/>
  <c r="E3003" i="2"/>
  <c r="E2398" i="2"/>
  <c r="BA2070" i="2"/>
  <c r="BB2070" i="2"/>
  <c r="BC2070" i="2"/>
  <c r="BB2006" i="2"/>
  <c r="BC2006" i="2"/>
  <c r="BA2006" i="2"/>
  <c r="F1710" i="2"/>
  <c r="BB1710" i="2"/>
  <c r="BA1710" i="2"/>
  <c r="E1460" i="2"/>
  <c r="E1415" i="2"/>
  <c r="D1147" i="2"/>
  <c r="BB1147" i="2"/>
  <c r="F1147" i="2"/>
  <c r="BA1147" i="2"/>
  <c r="E1095" i="2"/>
  <c r="E1054" i="2"/>
  <c r="E997" i="2"/>
  <c r="E419" i="2"/>
  <c r="E370" i="2"/>
  <c r="E3228" i="2"/>
  <c r="E2977" i="2"/>
  <c r="F2550" i="2"/>
  <c r="BB2550" i="2"/>
  <c r="BD2550" i="2"/>
  <c r="BA1743" i="2"/>
  <c r="BB1743" i="2"/>
  <c r="BA1699" i="2"/>
  <c r="F1699" i="2"/>
  <c r="D1135" i="2"/>
  <c r="BA1135" i="2"/>
  <c r="F1135" i="2"/>
  <c r="E1084" i="2"/>
  <c r="D804" i="2"/>
  <c r="F804" i="2"/>
  <c r="BA804" i="2"/>
  <c r="F593" i="2"/>
  <c r="BA593" i="2"/>
  <c r="BD593" i="2"/>
  <c r="BC593" i="2"/>
  <c r="BB593" i="2"/>
  <c r="BA538" i="2"/>
  <c r="BB538" i="2"/>
  <c r="BA451" i="2"/>
  <c r="BB451" i="2"/>
  <c r="E390" i="2"/>
  <c r="BC330" i="2"/>
  <c r="BA319" i="2"/>
  <c r="BB289" i="2"/>
  <c r="D3216" i="2"/>
  <c r="F3216" i="2"/>
  <c r="BB3216" i="2"/>
  <c r="BD3216" i="2"/>
  <c r="BC3216" i="2"/>
  <c r="BA3216" i="2"/>
  <c r="BB3027" i="2"/>
  <c r="BD3027" i="2"/>
  <c r="BA3027" i="2"/>
  <c r="E2960" i="2"/>
  <c r="E2580" i="2"/>
  <c r="E2446" i="2"/>
  <c r="E2290" i="2"/>
  <c r="BA1783" i="2"/>
  <c r="BB1783" i="2"/>
  <c r="E1731" i="2"/>
  <c r="BB1678" i="2"/>
  <c r="F1678" i="2"/>
  <c r="BA1678" i="2"/>
  <c r="E1459" i="2"/>
  <c r="E1413" i="2"/>
  <c r="BB1254" i="2"/>
  <c r="F1254" i="2"/>
  <c r="BA1254" i="2"/>
  <c r="F1183" i="2"/>
  <c r="BA1183" i="2"/>
  <c r="BB1183" i="2"/>
  <c r="BD1183" i="2"/>
  <c r="BC1183" i="2"/>
  <c r="E1125" i="2"/>
  <c r="BD930" i="2"/>
  <c r="BA930" i="2"/>
  <c r="F930" i="2"/>
  <c r="E876" i="2"/>
  <c r="F752" i="2"/>
  <c r="BA752" i="2"/>
  <c r="BA493" i="2"/>
  <c r="BB493" i="2"/>
  <c r="BD399" i="2"/>
  <c r="BB399" i="2"/>
  <c r="BC399" i="2"/>
  <c r="BA399" i="2"/>
  <c r="BB288" i="2"/>
  <c r="BA277" i="2"/>
  <c r="E3035" i="2"/>
  <c r="E2466" i="2"/>
  <c r="F2254" i="2"/>
  <c r="BA2254" i="2"/>
  <c r="E2194" i="2"/>
  <c r="BA2114" i="2"/>
  <c r="E2025" i="2"/>
  <c r="BC1974" i="2"/>
  <c r="BA1974" i="2"/>
  <c r="BB1974" i="2"/>
  <c r="E1792" i="2"/>
  <c r="E1741" i="2"/>
  <c r="F1698" i="2"/>
  <c r="BB1698" i="2"/>
  <c r="BA1698" i="2"/>
  <c r="F1458" i="2"/>
  <c r="BA1458" i="2"/>
  <c r="BB1458" i="2"/>
  <c r="BD1458" i="2"/>
  <c r="F1422" i="2"/>
  <c r="BA1422" i="2"/>
  <c r="BB1422" i="2"/>
  <c r="BD1422" i="2"/>
  <c r="F1382" i="2"/>
  <c r="BB1382" i="2"/>
  <c r="BD1382" i="2"/>
  <c r="BA1382" i="2"/>
  <c r="E1321" i="2"/>
  <c r="E1253" i="2"/>
  <c r="E1003" i="2"/>
  <c r="F897" i="2"/>
  <c r="BA897" i="2"/>
  <c r="BD897" i="2"/>
  <c r="F845" i="2"/>
  <c r="BA845" i="2"/>
  <c r="BD845" i="2"/>
  <c r="F742" i="2"/>
  <c r="BA742" i="2"/>
  <c r="E701" i="2"/>
  <c r="E407" i="2"/>
  <c r="BD357" i="2"/>
  <c r="BA357" i="2"/>
  <c r="BB357" i="2"/>
  <c r="BC357" i="2"/>
  <c r="BB318" i="2"/>
  <c r="BA298" i="2"/>
  <c r="BC276" i="2"/>
  <c r="BB3042" i="2"/>
  <c r="BD3042" i="2"/>
  <c r="BA3042" i="2"/>
  <c r="BA2827" i="2"/>
  <c r="BB2827" i="2"/>
  <c r="E2589" i="2"/>
  <c r="E2505" i="2"/>
  <c r="BA1750" i="2"/>
  <c r="BB1750" i="2"/>
  <c r="D1439" i="2"/>
  <c r="F1439" i="2"/>
  <c r="BA1439" i="2"/>
  <c r="BB1439" i="2"/>
  <c r="BD1439" i="2"/>
  <c r="E1400" i="2"/>
  <c r="BA1092" i="2"/>
  <c r="BB1092" i="2"/>
  <c r="F1092" i="2"/>
  <c r="D975" i="2"/>
  <c r="F975" i="2"/>
  <c r="BA975" i="2"/>
  <c r="BA556" i="2"/>
  <c r="BB556" i="2"/>
  <c r="D468" i="2"/>
  <c r="BA468" i="2"/>
  <c r="BB468" i="2"/>
  <c r="BD406" i="2"/>
  <c r="BC406" i="2"/>
  <c r="BA406" i="2"/>
  <c r="BB406" i="2"/>
  <c r="BC317" i="2"/>
  <c r="BA286" i="2"/>
  <c r="E275" i="2"/>
  <c r="E2983" i="2"/>
  <c r="E2826" i="2"/>
  <c r="F2609" i="2"/>
  <c r="BD2609" i="2"/>
  <c r="BB2609" i="2"/>
  <c r="F2536" i="2"/>
  <c r="BD2536" i="2"/>
  <c r="BB2536" i="2"/>
  <c r="F1894" i="2"/>
  <c r="BD1894" i="2"/>
  <c r="BA1894" i="2"/>
  <c r="BA1202" i="2"/>
  <c r="BB1202" i="2"/>
  <c r="F1202" i="2"/>
  <c r="BD1202" i="2"/>
  <c r="BC1202" i="2"/>
  <c r="F966" i="2"/>
  <c r="BA966" i="2"/>
  <c r="BB577" i="2"/>
  <c r="BA577" i="2"/>
  <c r="D397" i="2"/>
  <c r="BD397" i="2"/>
  <c r="BB397" i="2"/>
  <c r="BC397" i="2"/>
  <c r="BA397" i="2"/>
  <c r="BC355" i="2"/>
  <c r="BD355" i="2"/>
  <c r="BB355" i="2"/>
  <c r="BA355" i="2"/>
  <c r="BC285" i="2"/>
  <c r="BB2940" i="2"/>
  <c r="BD2940" i="2"/>
  <c r="BA2940" i="2"/>
  <c r="E1419" i="2"/>
  <c r="E1271" i="2"/>
  <c r="F974" i="2"/>
  <c r="BA974" i="2"/>
  <c r="E386" i="2"/>
  <c r="BB326" i="2"/>
  <c r="BC296" i="2"/>
  <c r="BA284" i="2"/>
  <c r="E273" i="2"/>
  <c r="BD2890" i="2"/>
  <c r="BB2890" i="2"/>
  <c r="BA2890" i="2"/>
  <c r="F1100" i="2"/>
  <c r="BA1100" i="2"/>
  <c r="BB1100" i="2"/>
  <c r="BA511" i="2"/>
  <c r="BB511" i="2"/>
  <c r="BD2929" i="2"/>
  <c r="BA2929" i="2"/>
  <c r="BB2929" i="2"/>
  <c r="F1418" i="2"/>
  <c r="BB1418" i="2"/>
  <c r="BD1418" i="2"/>
  <c r="BA1418" i="2"/>
  <c r="E1991" i="2"/>
  <c r="E1428" i="2"/>
  <c r="E2350" i="2"/>
  <c r="BA2250" i="2"/>
  <c r="F2250" i="2"/>
  <c r="E1169" i="2"/>
  <c r="E841" i="2"/>
  <c r="BD2441" i="2"/>
  <c r="BC2441" i="2"/>
  <c r="BB2441" i="2"/>
  <c r="BA2441" i="2"/>
  <c r="E1437" i="2"/>
  <c r="E553" i="2"/>
  <c r="F295" i="2"/>
  <c r="BC283" i="2"/>
  <c r="BA778" i="2"/>
  <c r="F778" i="2"/>
  <c r="BB563" i="2"/>
  <c r="BA563" i="2"/>
  <c r="E3113" i="2"/>
  <c r="E2010" i="2"/>
  <c r="F1008" i="2"/>
  <c r="BA1008" i="2"/>
  <c r="D385" i="2"/>
  <c r="BB385" i="2"/>
  <c r="BD385" i="2"/>
  <c r="BC385" i="2"/>
  <c r="BA385" i="2"/>
  <c r="E1768" i="2"/>
  <c r="E315" i="2"/>
  <c r="BA2076" i="2"/>
  <c r="F1222" i="2"/>
  <c r="BA1222" i="2"/>
  <c r="BB1222" i="2"/>
  <c r="BD1222" i="2"/>
  <c r="BC1222" i="2"/>
  <c r="F2282" i="2"/>
  <c r="BA2282" i="2"/>
  <c r="E2107" i="2"/>
  <c r="E2062" i="2"/>
  <c r="BA1978" i="2"/>
  <c r="BB1978" i="2"/>
  <c r="BC1978" i="2"/>
  <c r="BA1786" i="2"/>
  <c r="BB1786" i="2"/>
  <c r="E1405" i="2"/>
  <c r="F1208" i="2"/>
  <c r="BA1208" i="2"/>
  <c r="BB1208" i="2"/>
  <c r="BC1208" i="2"/>
  <c r="BD1208" i="2"/>
  <c r="F654" i="2"/>
  <c r="BB572" i="2"/>
  <c r="BA572" i="2"/>
  <c r="F332" i="2"/>
  <c r="BA2831" i="2"/>
  <c r="BB2831" i="2"/>
  <c r="BA2677" i="2"/>
  <c r="BB2677" i="2"/>
  <c r="F2603" i="2"/>
  <c r="BB2603" i="2"/>
  <c r="BD2603" i="2"/>
  <c r="F2470" i="2"/>
  <c r="BA2470" i="2"/>
  <c r="BA2388" i="2"/>
  <c r="BB2388" i="2"/>
  <c r="F2269" i="2"/>
  <c r="BA2269" i="2"/>
  <c r="BA2083" i="2"/>
  <c r="E1997" i="2"/>
  <c r="F1889" i="2"/>
  <c r="BA1889" i="2"/>
  <c r="BD1889" i="2"/>
  <c r="E1690" i="2"/>
  <c r="E1416" i="2"/>
  <c r="F1376" i="2"/>
  <c r="BB1376" i="2"/>
  <c r="BD1376" i="2"/>
  <c r="BA1376" i="2"/>
  <c r="F1106" i="2"/>
  <c r="BA1106" i="2"/>
  <c r="BB1106" i="2"/>
  <c r="F1005" i="2"/>
  <c r="BA1005" i="2"/>
  <c r="F943" i="2"/>
  <c r="BA943" i="2"/>
  <c r="E507" i="2"/>
  <c r="BA442" i="2"/>
  <c r="BB442" i="2"/>
  <c r="E321" i="2"/>
  <c r="BC291" i="2"/>
  <c r="BA3253" i="2"/>
  <c r="F3141" i="2"/>
  <c r="BA3141" i="2"/>
  <c r="BB3141" i="2"/>
  <c r="BB3003" i="2"/>
  <c r="BD3003" i="2"/>
  <c r="BA3003" i="2"/>
  <c r="BA2763" i="2"/>
  <c r="BB2763" i="2"/>
  <c r="F2582" i="2"/>
  <c r="BB2582" i="2"/>
  <c r="BD2582" i="2"/>
  <c r="F2521" i="2"/>
  <c r="BA2521" i="2"/>
  <c r="F2469" i="2"/>
  <c r="BA2469" i="2"/>
  <c r="BA2196" i="2"/>
  <c r="E1888" i="2"/>
  <c r="E1834" i="2"/>
  <c r="BB1773" i="2"/>
  <c r="BA1773" i="2"/>
  <c r="E1710" i="2"/>
  <c r="D1452" i="2"/>
  <c r="F1452" i="2"/>
  <c r="BA1452" i="2"/>
  <c r="BB1452" i="2"/>
  <c r="BD1452" i="2"/>
  <c r="E1302" i="2"/>
  <c r="F1206" i="2"/>
  <c r="BA1206" i="2"/>
  <c r="BB1206" i="2"/>
  <c r="BD1206" i="2"/>
  <c r="BC1206" i="2"/>
  <c r="E1147" i="2"/>
  <c r="F900" i="2"/>
  <c r="BA900" i="2"/>
  <c r="BD900" i="2"/>
  <c r="F859" i="2"/>
  <c r="BA859" i="2"/>
  <c r="BD859" i="2"/>
  <c r="F815" i="2"/>
  <c r="BA815" i="2"/>
  <c r="F613" i="2"/>
  <c r="BA613" i="2"/>
  <c r="BD613" i="2"/>
  <c r="BC613" i="2"/>
  <c r="BB613" i="2"/>
  <c r="BA560" i="2"/>
  <c r="BB560" i="2"/>
  <c r="BA506" i="2"/>
  <c r="BB506" i="2"/>
  <c r="BC360" i="2"/>
  <c r="BD360" i="2"/>
  <c r="BA360" i="2"/>
  <c r="BB360" i="2"/>
  <c r="BB290" i="2"/>
  <c r="BB279" i="2"/>
  <c r="BA2762" i="2"/>
  <c r="BB2762" i="2"/>
  <c r="BB2654" i="2"/>
  <c r="BD2654" i="2"/>
  <c r="BA2654" i="2"/>
  <c r="E2550" i="2"/>
  <c r="F1877" i="2"/>
  <c r="BA1877" i="2"/>
  <c r="BD1877" i="2"/>
  <c r="BB1803" i="2"/>
  <c r="BA1803" i="2"/>
  <c r="E1743" i="2"/>
  <c r="E1699" i="2"/>
  <c r="F1414" i="2"/>
  <c r="BA1414" i="2"/>
  <c r="BB1414" i="2"/>
  <c r="BD1414" i="2"/>
  <c r="E1135" i="2"/>
  <c r="F1073" i="2"/>
  <c r="BA1073" i="2"/>
  <c r="BB1073" i="2"/>
  <c r="E1033" i="2"/>
  <c r="F986" i="2"/>
  <c r="BA986" i="2"/>
  <c r="F847" i="2"/>
  <c r="BA847" i="2"/>
  <c r="BD847" i="2"/>
  <c r="F753" i="2"/>
  <c r="BA753" i="2"/>
  <c r="E451" i="2"/>
  <c r="BB319" i="2"/>
  <c r="BB3019" i="2"/>
  <c r="BD3019" i="2"/>
  <c r="BA3019" i="2"/>
  <c r="BB2906" i="2"/>
  <c r="BD2906" i="2"/>
  <c r="BA2906" i="2"/>
  <c r="BB2817" i="2"/>
  <c r="BA2817" i="2"/>
  <c r="BA1985" i="2"/>
  <c r="BB1985" i="2"/>
  <c r="BC1985" i="2"/>
  <c r="F1876" i="2"/>
  <c r="BA1876" i="2"/>
  <c r="BD1876" i="2"/>
  <c r="E1823" i="2"/>
  <c r="E1783" i="2"/>
  <c r="F1052" i="2"/>
  <c r="BA1052" i="2"/>
  <c r="BB1052" i="2"/>
  <c r="F977" i="2"/>
  <c r="BA977" i="2"/>
  <c r="E930" i="2"/>
  <c r="F823" i="2"/>
  <c r="BA823" i="2"/>
  <c r="BA580" i="2"/>
  <c r="BB580" i="2"/>
  <c r="BA537" i="2"/>
  <c r="BB537" i="2"/>
  <c r="E493" i="2"/>
  <c r="E399" i="2"/>
  <c r="E329" i="2"/>
  <c r="BC277" i="2"/>
  <c r="F3150" i="2"/>
  <c r="BB3150" i="2"/>
  <c r="BA3150" i="2"/>
  <c r="F2498" i="2"/>
  <c r="BA2498" i="2"/>
  <c r="BB2385" i="2"/>
  <c r="BA2385" i="2"/>
  <c r="E2254" i="2"/>
  <c r="BB2014" i="2"/>
  <c r="BC2014" i="2"/>
  <c r="BA2014" i="2"/>
  <c r="E1974" i="2"/>
  <c r="E1422" i="2"/>
  <c r="E1382" i="2"/>
  <c r="BA1226" i="2"/>
  <c r="BB1226" i="2"/>
  <c r="F1226" i="2"/>
  <c r="BD1226" i="2"/>
  <c r="BC1226" i="2"/>
  <c r="F1182" i="2"/>
  <c r="BA1182" i="2"/>
  <c r="BB1182" i="2"/>
  <c r="BD1182" i="2"/>
  <c r="BC1182" i="2"/>
  <c r="F1133" i="2"/>
  <c r="BA1133" i="2"/>
  <c r="BB1133" i="2"/>
  <c r="F1083" i="2"/>
  <c r="BA1083" i="2"/>
  <c r="BB1083" i="2"/>
  <c r="F1041" i="2"/>
  <c r="BA1041" i="2"/>
  <c r="BB1041" i="2"/>
  <c r="F949" i="2"/>
  <c r="BA949" i="2"/>
  <c r="E897" i="2"/>
  <c r="E845" i="2"/>
  <c r="E742" i="2"/>
  <c r="F591" i="2"/>
  <c r="BA591" i="2"/>
  <c r="BD591" i="2"/>
  <c r="BC591" i="2"/>
  <c r="BB591" i="2"/>
  <c r="BA546" i="2"/>
  <c r="BB546" i="2"/>
  <c r="E357" i="2"/>
  <c r="BB308" i="2"/>
  <c r="E287" i="2"/>
  <c r="F3182" i="2"/>
  <c r="BA3182" i="2"/>
  <c r="BB3182" i="2"/>
  <c r="BD3182" i="2"/>
  <c r="BC3182" i="2"/>
  <c r="E3042" i="2"/>
  <c r="F2578" i="2"/>
  <c r="BD2578" i="2"/>
  <c r="BB2578" i="2"/>
  <c r="BA2444" i="2"/>
  <c r="BB2444" i="2"/>
  <c r="BD2444" i="2"/>
  <c r="BC2444" i="2"/>
  <c r="BA2342" i="2"/>
  <c r="BB2342" i="2"/>
  <c r="F2233" i="2"/>
  <c r="BA2233" i="2"/>
  <c r="BA2035" i="2"/>
  <c r="BB2035" i="2"/>
  <c r="BC2035" i="2"/>
  <c r="F1895" i="2"/>
  <c r="BD1895" i="2"/>
  <c r="BA1895" i="2"/>
  <c r="BA1791" i="2"/>
  <c r="BB1791" i="2"/>
  <c r="E1750" i="2"/>
  <c r="E1439" i="2"/>
  <c r="F1225" i="2"/>
  <c r="BA1225" i="2"/>
  <c r="BB1225" i="2"/>
  <c r="BD1225" i="2"/>
  <c r="BC1225" i="2"/>
  <c r="F1181" i="2"/>
  <c r="BA1181" i="2"/>
  <c r="BB1181" i="2"/>
  <c r="BD1181" i="2"/>
  <c r="BC1181" i="2"/>
  <c r="F1132" i="2"/>
  <c r="BA1132" i="2"/>
  <c r="BB1132" i="2"/>
  <c r="E1092" i="2"/>
  <c r="E975" i="2"/>
  <c r="BD918" i="2"/>
  <c r="F918" i="2"/>
  <c r="BA918" i="2"/>
  <c r="F874" i="2"/>
  <c r="BA874" i="2"/>
  <c r="BD874" i="2"/>
  <c r="F601" i="2"/>
  <c r="BC601" i="2"/>
  <c r="BA601" i="2"/>
  <c r="BB601" i="2"/>
  <c r="E556" i="2"/>
  <c r="E468" i="2"/>
  <c r="E406" i="2"/>
  <c r="E307" i="2"/>
  <c r="BB286" i="2"/>
  <c r="E3237" i="2"/>
  <c r="BA2814" i="2"/>
  <c r="BB2814" i="2"/>
  <c r="BD2814" i="2"/>
  <c r="E2609" i="2"/>
  <c r="E2536" i="2"/>
  <c r="F2476" i="2"/>
  <c r="BA2476" i="2"/>
  <c r="BA2420" i="2"/>
  <c r="BB2420" i="2"/>
  <c r="BD2420" i="2"/>
  <c r="BC2420" i="2"/>
  <c r="F2263" i="2"/>
  <c r="BA2263" i="2"/>
  <c r="BA2212" i="2"/>
  <c r="BA2123" i="2"/>
  <c r="E2012" i="2"/>
  <c r="E1894" i="2"/>
  <c r="BA1705" i="2"/>
  <c r="BB1705" i="2"/>
  <c r="F1705" i="2"/>
  <c r="E1438" i="2"/>
  <c r="E1262" i="2"/>
  <c r="E1202" i="2"/>
  <c r="BA1152" i="2"/>
  <c r="BB1152" i="2"/>
  <c r="F1152" i="2"/>
  <c r="F1101" i="2"/>
  <c r="BA1101" i="2"/>
  <c r="BB1101" i="2"/>
  <c r="E966" i="2"/>
  <c r="BA811" i="2"/>
  <c r="F811" i="2"/>
  <c r="BA770" i="2"/>
  <c r="F770" i="2"/>
  <c r="D648" i="2"/>
  <c r="F648" i="2"/>
  <c r="E577" i="2"/>
  <c r="BA437" i="2"/>
  <c r="BB437" i="2"/>
  <c r="E397" i="2"/>
  <c r="E355" i="2"/>
  <c r="BB285" i="2"/>
  <c r="F274" i="2"/>
  <c r="F3170" i="2"/>
  <c r="BA3170" i="2"/>
  <c r="BB3170" i="2"/>
  <c r="BD3170" i="2"/>
  <c r="BC3170" i="2"/>
  <c r="E2940" i="2"/>
  <c r="F1695" i="2"/>
  <c r="BB1695" i="2"/>
  <c r="BA1695" i="2"/>
  <c r="BA1190" i="2"/>
  <c r="BB1190" i="2"/>
  <c r="BD1190" i="2"/>
  <c r="BC1190" i="2"/>
  <c r="F1190" i="2"/>
  <c r="D1131" i="2"/>
  <c r="F1131" i="2"/>
  <c r="BA1131" i="2"/>
  <c r="BB1131" i="2"/>
  <c r="BA1080" i="2"/>
  <c r="BB1080" i="2"/>
  <c r="F1080" i="2"/>
  <c r="F1019" i="2"/>
  <c r="BA1019" i="2"/>
  <c r="E974" i="2"/>
  <c r="F916" i="2"/>
  <c r="BA916" i="2"/>
  <c r="BD916" i="2"/>
  <c r="F801" i="2"/>
  <c r="BA801" i="2"/>
  <c r="E688" i="2"/>
  <c r="E639" i="2"/>
  <c r="F589" i="2"/>
  <c r="BA589" i="2"/>
  <c r="BD589" i="2"/>
  <c r="BC589" i="2"/>
  <c r="BB589" i="2"/>
  <c r="BB533" i="2"/>
  <c r="BA533" i="2"/>
  <c r="BC326" i="2"/>
  <c r="BC306" i="2"/>
  <c r="BC284" i="2"/>
  <c r="F273" i="2"/>
  <c r="E2890" i="2"/>
  <c r="E1100" i="2"/>
  <c r="E511" i="2"/>
  <c r="E1418" i="2"/>
  <c r="E687" i="2"/>
  <c r="E638" i="2"/>
  <c r="BB2973" i="2"/>
  <c r="BD2973" i="2"/>
  <c r="BA2973" i="2"/>
  <c r="E2250" i="2"/>
  <c r="E2441" i="2"/>
  <c r="F272" i="2"/>
  <c r="BD375" i="2"/>
  <c r="BC375" i="2"/>
  <c r="BA375" i="2"/>
  <c r="BB375" i="2"/>
  <c r="BA295" i="2"/>
  <c r="F1200" i="2"/>
  <c r="BD1200" i="2"/>
  <c r="BC1200" i="2"/>
  <c r="BA1200" i="2"/>
  <c r="BB1200" i="2"/>
  <c r="F1337" i="2"/>
  <c r="BA1337" i="2"/>
  <c r="BB1337" i="2"/>
  <c r="BC1337" i="2"/>
  <c r="F982" i="2"/>
  <c r="BA982" i="2"/>
  <c r="BA315" i="2"/>
  <c r="F315" i="2"/>
  <c r="F2228" i="2"/>
  <c r="BA2228" i="2"/>
  <c r="BB2062" i="2"/>
  <c r="BC2062" i="2"/>
  <c r="BA2062" i="2"/>
  <c r="F1405" i="2"/>
  <c r="BA1405" i="2"/>
  <c r="BB1405" i="2"/>
  <c r="BD1405" i="2"/>
  <c r="F1304" i="2"/>
  <c r="F998" i="2"/>
  <c r="BA998" i="2"/>
  <c r="BA508" i="2"/>
  <c r="BB508" i="2"/>
  <c r="F322" i="2"/>
  <c r="E312" i="2"/>
  <c r="BC302" i="2"/>
  <c r="F292" i="2"/>
  <c r="E280" i="2"/>
  <c r="F3187" i="2"/>
  <c r="BA3187" i="2"/>
  <c r="BD3187" i="2"/>
  <c r="BC3187" i="2"/>
  <c r="BB3187" i="2"/>
  <c r="BB3029" i="2"/>
  <c r="BD3029" i="2"/>
  <c r="BA3029" i="2"/>
  <c r="BA1997" i="2"/>
  <c r="BC1997" i="2"/>
  <c r="BB1997" i="2"/>
  <c r="BA1690" i="2"/>
  <c r="BB1690" i="2"/>
  <c r="F1690" i="2"/>
  <c r="D1416" i="2"/>
  <c r="F1416" i="2"/>
  <c r="BA1416" i="2"/>
  <c r="BB1416" i="2"/>
  <c r="BD1416" i="2"/>
  <c r="F1266" i="2"/>
  <c r="BA1266" i="2"/>
  <c r="BB1266" i="2"/>
  <c r="F1186" i="2"/>
  <c r="BA1186" i="2"/>
  <c r="BB1186" i="2"/>
  <c r="BD1186" i="2"/>
  <c r="BC1186" i="2"/>
  <c r="F1096" i="2"/>
  <c r="BA1096" i="2"/>
  <c r="BB1096" i="2"/>
  <c r="F1055" i="2"/>
  <c r="BA1055" i="2"/>
  <c r="BB1055" i="2"/>
  <c r="BD889" i="2"/>
  <c r="F889" i="2"/>
  <c r="BA889" i="2"/>
  <c r="F849" i="2"/>
  <c r="BA849" i="2"/>
  <c r="BD849" i="2"/>
  <c r="F755" i="2"/>
  <c r="BA755" i="2"/>
  <c r="BD755" i="2"/>
  <c r="BA507" i="2"/>
  <c r="BB507" i="2"/>
  <c r="E311" i="2"/>
  <c r="E301" i="2"/>
  <c r="BA2280" i="2"/>
  <c r="F2280" i="2"/>
  <c r="BC1996" i="2"/>
  <c r="BA1996" i="2"/>
  <c r="BB1996" i="2"/>
  <c r="F1888" i="2"/>
  <c r="BA1888" i="2"/>
  <c r="BD1888" i="2"/>
  <c r="F1403" i="2"/>
  <c r="BA1403" i="2"/>
  <c r="BB1403" i="2"/>
  <c r="BD1403" i="2"/>
  <c r="F1302" i="2"/>
  <c r="BC1302" i="2"/>
  <c r="BA1302" i="2"/>
  <c r="BB1302" i="2"/>
  <c r="F1085" i="2"/>
  <c r="BA1085" i="2"/>
  <c r="BB1085" i="2"/>
  <c r="BB1043" i="2"/>
  <c r="F1043" i="2"/>
  <c r="BA1043" i="2"/>
  <c r="BB410" i="2"/>
  <c r="BD410" i="2"/>
  <c r="BC410" i="2"/>
  <c r="BA410" i="2"/>
  <c r="BA279" i="2"/>
  <c r="F3163" i="2"/>
  <c r="BA3163" i="2"/>
  <c r="BD3163" i="2"/>
  <c r="BC3163" i="2"/>
  <c r="BB3163" i="2"/>
  <c r="BA2367" i="2"/>
  <c r="BB2367" i="2"/>
  <c r="F2267" i="2"/>
  <c r="BA2267" i="2"/>
  <c r="BA1995" i="2"/>
  <c r="BB1995" i="2"/>
  <c r="BC1995" i="2"/>
  <c r="BA1688" i="2"/>
  <c r="BB1688" i="2"/>
  <c r="F1688" i="2"/>
  <c r="E1342" i="2"/>
  <c r="BB1255" i="2"/>
  <c r="F1255" i="2"/>
  <c r="BA1255" i="2"/>
  <c r="BB1173" i="2"/>
  <c r="BC1173" i="2"/>
  <c r="F1173" i="2"/>
  <c r="BA1173" i="2"/>
  <c r="F931" i="2"/>
  <c r="BA931" i="2"/>
  <c r="BD931" i="2"/>
  <c r="BA887" i="2"/>
  <c r="BD887" i="2"/>
  <c r="F887" i="2"/>
  <c r="E847" i="2"/>
  <c r="E753" i="2"/>
  <c r="F683" i="2"/>
  <c r="F632" i="2"/>
  <c r="BA632" i="2"/>
  <c r="BB632" i="2"/>
  <c r="BD632" i="2"/>
  <c r="BC632" i="2"/>
  <c r="BA380" i="2"/>
  <c r="BB380" i="2"/>
  <c r="BD380" i="2"/>
  <c r="BC380" i="2"/>
  <c r="BC319" i="2"/>
  <c r="BA2664" i="2"/>
  <c r="BB2664" i="2"/>
  <c r="BB2434" i="2"/>
  <c r="BD2434" i="2"/>
  <c r="BC2434" i="2"/>
  <c r="BA2434" i="2"/>
  <c r="F2278" i="2"/>
  <c r="BA2278" i="2"/>
  <c r="D2185" i="2"/>
  <c r="BA2185" i="2"/>
  <c r="E2103" i="2"/>
  <c r="E1985" i="2"/>
  <c r="E1876" i="2"/>
  <c r="F1719" i="2"/>
  <c r="BA1719" i="2"/>
  <c r="BA1669" i="2"/>
  <c r="BB1669" i="2"/>
  <c r="F1669" i="2"/>
  <c r="D1451" i="2"/>
  <c r="F1451" i="2"/>
  <c r="BD1451" i="2"/>
  <c r="BA1451" i="2"/>
  <c r="BB1451" i="2"/>
  <c r="D1392" i="2"/>
  <c r="F1392" i="2"/>
  <c r="BA1392" i="2"/>
  <c r="BB1392" i="2"/>
  <c r="BD1392" i="2"/>
  <c r="F1351" i="2"/>
  <c r="BA1351" i="2"/>
  <c r="BB1351" i="2"/>
  <c r="F1114" i="2"/>
  <c r="BA1114" i="2"/>
  <c r="BB1114" i="2"/>
  <c r="BD865" i="2"/>
  <c r="F865" i="2"/>
  <c r="BA865" i="2"/>
  <c r="F329" i="2"/>
  <c r="BB299" i="2"/>
  <c r="BA2816" i="2"/>
  <c r="BB2816" i="2"/>
  <c r="F2579" i="2"/>
  <c r="BD2579" i="2"/>
  <c r="BB2579" i="2"/>
  <c r="BA2244" i="2"/>
  <c r="F2244" i="2"/>
  <c r="F1686" i="2"/>
  <c r="BB1686" i="2"/>
  <c r="BA1686" i="2"/>
  <c r="D1309" i="2"/>
  <c r="F1309" i="2"/>
  <c r="BA1309" i="2"/>
  <c r="BB1309" i="2"/>
  <c r="BC1309" i="2"/>
  <c r="F994" i="2"/>
  <c r="BA994" i="2"/>
  <c r="E949" i="2"/>
  <c r="BB398" i="2"/>
  <c r="BC398" i="2"/>
  <c r="BA398" i="2"/>
  <c r="BD398" i="2"/>
  <c r="BC308" i="2"/>
  <c r="BA287" i="2"/>
  <c r="E2342" i="2"/>
  <c r="E2233" i="2"/>
  <c r="E2035" i="2"/>
  <c r="E1791" i="2"/>
  <c r="E1740" i="2"/>
  <c r="F1697" i="2"/>
  <c r="BA1697" i="2"/>
  <c r="BB1697" i="2"/>
  <c r="E1390" i="2"/>
  <c r="E1225" i="2"/>
  <c r="E1181" i="2"/>
  <c r="E1132" i="2"/>
  <c r="F1030" i="2"/>
  <c r="BA1030" i="2"/>
  <c r="F967" i="2"/>
  <c r="BA967" i="2"/>
  <c r="E918" i="2"/>
  <c r="E874" i="2"/>
  <c r="E327" i="2"/>
  <c r="BC307" i="2"/>
  <c r="F275" i="2"/>
  <c r="F3202" i="2"/>
  <c r="BA3202" i="2"/>
  <c r="BD3202" i="2"/>
  <c r="BC3202" i="2"/>
  <c r="BB3202" i="2"/>
  <c r="BB2957" i="2"/>
  <c r="BD2957" i="2"/>
  <c r="BA2957" i="2"/>
  <c r="F2516" i="2"/>
  <c r="BA2516" i="2"/>
  <c r="BA2012" i="2"/>
  <c r="BB2012" i="2"/>
  <c r="BC2012" i="2"/>
  <c r="BA1810" i="2"/>
  <c r="BB1810" i="2"/>
  <c r="F1438" i="2"/>
  <c r="BA1438" i="2"/>
  <c r="BB1438" i="2"/>
  <c r="BD1438" i="2"/>
  <c r="F1319" i="2"/>
  <c r="BA1319" i="2"/>
  <c r="BB1319" i="2"/>
  <c r="BC1319" i="2"/>
  <c r="BB1262" i="2"/>
  <c r="BA1262" i="2"/>
  <c r="F1262" i="2"/>
  <c r="F1029" i="2"/>
  <c r="BA1029" i="2"/>
  <c r="F948" i="2"/>
  <c r="BA948" i="2"/>
  <c r="E906" i="2"/>
  <c r="F854" i="2"/>
  <c r="BA854" i="2"/>
  <c r="BD854" i="2"/>
  <c r="BB523" i="2"/>
  <c r="BA523" i="2"/>
  <c r="BA478" i="2"/>
  <c r="BB478" i="2"/>
  <c r="BA274" i="2"/>
  <c r="BB3024" i="2"/>
  <c r="BD3024" i="2"/>
  <c r="BA3024" i="2"/>
  <c r="BA2629" i="2"/>
  <c r="BB2629" i="2"/>
  <c r="F2495" i="2"/>
  <c r="BA2495" i="2"/>
  <c r="BA2383" i="2"/>
  <c r="BB2383" i="2"/>
  <c r="F2241" i="2"/>
  <c r="BA2241" i="2"/>
  <c r="BA2088" i="2"/>
  <c r="BA2011" i="2"/>
  <c r="BB2011" i="2"/>
  <c r="BC2011" i="2"/>
  <c r="BA1904" i="2"/>
  <c r="BD1904" i="2"/>
  <c r="F1904" i="2"/>
  <c r="BA1789" i="2"/>
  <c r="BB1789" i="2"/>
  <c r="BA1749" i="2"/>
  <c r="BB1749" i="2"/>
  <c r="E1695" i="2"/>
  <c r="F1409" i="2"/>
  <c r="BA1409" i="2"/>
  <c r="BB1409" i="2"/>
  <c r="D1357" i="2"/>
  <c r="F1357" i="2"/>
  <c r="BA1357" i="2"/>
  <c r="BB1357" i="2"/>
  <c r="BC1357" i="2"/>
  <c r="F1261" i="2"/>
  <c r="BA1261" i="2"/>
  <c r="BB1261" i="2"/>
  <c r="E1190" i="2"/>
  <c r="E1131" i="2"/>
  <c r="E1080" i="2"/>
  <c r="E916" i="2"/>
  <c r="BA863" i="2"/>
  <c r="BD863" i="2"/>
  <c r="F863" i="2"/>
  <c r="E533" i="2"/>
  <c r="BA376" i="2"/>
  <c r="BC376" i="2"/>
  <c r="BB376" i="2"/>
  <c r="BD376" i="2"/>
  <c r="BA414" i="2"/>
  <c r="BB414" i="2"/>
  <c r="BC414" i="2"/>
  <c r="BD414" i="2"/>
  <c r="F1110" i="2"/>
  <c r="BA1110" i="2"/>
  <c r="BB1110" i="2"/>
  <c r="F1694" i="2"/>
  <c r="BA1694" i="2"/>
  <c r="BB1694" i="2"/>
  <c r="BA436" i="2"/>
  <c r="BB436" i="2"/>
  <c r="BA2382" i="2"/>
  <c r="BB2382" i="2"/>
  <c r="BD2429" i="2"/>
  <c r="BC2429" i="2"/>
  <c r="BA2429" i="2"/>
  <c r="BB2429" i="2"/>
  <c r="F1047" i="2"/>
  <c r="BA1047" i="2"/>
  <c r="BB1047" i="2"/>
  <c r="BA272" i="2"/>
  <c r="BA2000" i="2"/>
  <c r="BB2000" i="2"/>
  <c r="BC2000" i="2"/>
  <c r="F1714" i="2"/>
  <c r="BA1714" i="2"/>
  <c r="BB1714" i="2"/>
  <c r="E375" i="2"/>
  <c r="BB283" i="2"/>
  <c r="BA1178" i="2"/>
  <c r="BB1178" i="2"/>
  <c r="BD1178" i="2"/>
  <c r="BC1178" i="2"/>
  <c r="F1178" i="2"/>
  <c r="BA456" i="2"/>
  <c r="BB456" i="2"/>
  <c r="BD3088" i="2"/>
  <c r="BA3088" i="2"/>
  <c r="F3088" i="2"/>
  <c r="BB3088" i="2"/>
  <c r="F893" i="2"/>
  <c r="BA893" i="2"/>
  <c r="BD893" i="2"/>
  <c r="BA305" i="2"/>
  <c r="F1666" i="2"/>
  <c r="BA1666" i="2"/>
  <c r="BB1666" i="2"/>
  <c r="E1200" i="2"/>
  <c r="F3200" i="2"/>
  <c r="BA3200" i="2"/>
  <c r="BB3200" i="2"/>
  <c r="E1337" i="2"/>
  <c r="E982" i="2"/>
  <c r="BB315" i="2"/>
  <c r="E828" i="2"/>
  <c r="E686" i="2"/>
  <c r="E412" i="2"/>
  <c r="BB313" i="2"/>
  <c r="BB281" i="2"/>
  <c r="F3208" i="2"/>
  <c r="BA3208" i="2"/>
  <c r="BD3208" i="2"/>
  <c r="BC3208" i="2"/>
  <c r="BB3208" i="2"/>
  <c r="BB2996" i="2"/>
  <c r="BD2996" i="2"/>
  <c r="BA2996" i="2"/>
  <c r="BA2877" i="2"/>
  <c r="BB2877" i="2"/>
  <c r="BB2775" i="2"/>
  <c r="BB2358" i="2"/>
  <c r="BA2358" i="2"/>
  <c r="F2270" i="2"/>
  <c r="BA2270" i="2"/>
  <c r="E2228" i="2"/>
  <c r="E2169" i="2"/>
  <c r="BA1775" i="2"/>
  <c r="BB1775" i="2"/>
  <c r="BA1735" i="2"/>
  <c r="BB1735" i="2"/>
  <c r="F1691" i="2"/>
  <c r="BB1691" i="2"/>
  <c r="BA1691" i="2"/>
  <c r="F1157" i="2"/>
  <c r="BA1157" i="2"/>
  <c r="BB1157" i="2"/>
  <c r="F1097" i="2"/>
  <c r="BA1097" i="2"/>
  <c r="BB1097" i="2"/>
  <c r="F1035" i="2"/>
  <c r="BA1035" i="2"/>
  <c r="E998" i="2"/>
  <c r="F935" i="2"/>
  <c r="BA935" i="2"/>
  <c r="F880" i="2"/>
  <c r="BA880" i="2"/>
  <c r="BD880" i="2"/>
  <c r="F606" i="2"/>
  <c r="BA606" i="2"/>
  <c r="BB606" i="2"/>
  <c r="BD606" i="2"/>
  <c r="BC606" i="2"/>
  <c r="BA561" i="2"/>
  <c r="BB561" i="2"/>
  <c r="E508" i="2"/>
  <c r="BC393" i="2"/>
  <c r="BA393" i="2"/>
  <c r="BB393" i="2"/>
  <c r="BD393" i="2"/>
  <c r="BA322" i="2"/>
  <c r="F312" i="2"/>
  <c r="BA292" i="2"/>
  <c r="E3187" i="2"/>
  <c r="E3029" i="2"/>
  <c r="BA1734" i="2"/>
  <c r="BB1734" i="2"/>
  <c r="F1363" i="2"/>
  <c r="BA1363" i="2"/>
  <c r="BB1363" i="2"/>
  <c r="BC1363" i="2"/>
  <c r="E1266" i="2"/>
  <c r="E1186" i="2"/>
  <c r="F1137" i="2"/>
  <c r="BA1137" i="2"/>
  <c r="BB1137" i="2"/>
  <c r="E1096" i="2"/>
  <c r="E1055" i="2"/>
  <c r="D987" i="2"/>
  <c r="F987" i="2"/>
  <c r="BA987" i="2"/>
  <c r="F934" i="2"/>
  <c r="BA934" i="2"/>
  <c r="E889" i="2"/>
  <c r="E849" i="2"/>
  <c r="E605" i="2"/>
  <c r="BD382" i="2"/>
  <c r="BB382" i="2"/>
  <c r="BC382" i="2"/>
  <c r="BA382" i="2"/>
  <c r="E331" i="2"/>
  <c r="F311" i="2"/>
  <c r="BB2994" i="2"/>
  <c r="BD2994" i="2"/>
  <c r="BA2994" i="2"/>
  <c r="E2280" i="2"/>
  <c r="BC2049" i="2"/>
  <c r="BA2049" i="2"/>
  <c r="BB2049" i="2"/>
  <c r="E1996" i="2"/>
  <c r="BA1824" i="2"/>
  <c r="BB1689" i="2"/>
  <c r="F1689" i="2"/>
  <c r="BA1689" i="2"/>
  <c r="F1443" i="2"/>
  <c r="BA1443" i="2"/>
  <c r="BB1443" i="2"/>
  <c r="BD1443" i="2"/>
  <c r="E1403" i="2"/>
  <c r="BA1293" i="2"/>
  <c r="BB1293" i="2"/>
  <c r="F1196" i="2"/>
  <c r="BA1196" i="2"/>
  <c r="BB1196" i="2"/>
  <c r="BD1196" i="2"/>
  <c r="BC1196" i="2"/>
  <c r="F1136" i="2"/>
  <c r="BA1136" i="2"/>
  <c r="BB1136" i="2"/>
  <c r="E1085" i="2"/>
  <c r="E1043" i="2"/>
  <c r="E969" i="2"/>
  <c r="E663" i="2"/>
  <c r="E410" i="2"/>
  <c r="BC279" i="2"/>
  <c r="BB3053" i="2"/>
  <c r="BD3053" i="2"/>
  <c r="BA3053" i="2"/>
  <c r="BB2968" i="2"/>
  <c r="BD2968" i="2"/>
  <c r="BA2968" i="2"/>
  <c r="BB2540" i="2"/>
  <c r="F2540" i="2"/>
  <c r="BD2540" i="2"/>
  <c r="E2267" i="2"/>
  <c r="E1995" i="2"/>
  <c r="BA1732" i="2"/>
  <c r="BB1732" i="2"/>
  <c r="E1402" i="2"/>
  <c r="D1342" i="2"/>
  <c r="F1342" i="2"/>
  <c r="BA1342" i="2"/>
  <c r="BB1342" i="2"/>
  <c r="BC1342" i="2"/>
  <c r="E1173" i="2"/>
  <c r="F1115" i="2"/>
  <c r="BA1115" i="2"/>
  <c r="BB1115" i="2"/>
  <c r="F1022" i="2"/>
  <c r="BA1022" i="2"/>
  <c r="F978" i="2"/>
  <c r="BA978" i="2"/>
  <c r="E931" i="2"/>
  <c r="E887" i="2"/>
  <c r="BB527" i="2"/>
  <c r="BA527" i="2"/>
  <c r="BD418" i="2"/>
  <c r="BC418" i="2"/>
  <c r="BA418" i="2"/>
  <c r="BB418" i="2"/>
  <c r="E380" i="2"/>
  <c r="E289" i="2"/>
  <c r="F3139" i="2"/>
  <c r="BA3139" i="2"/>
  <c r="BB3139" i="2"/>
  <c r="F2560" i="2"/>
  <c r="BD2560" i="2"/>
  <c r="BB2560" i="2"/>
  <c r="E2434" i="2"/>
  <c r="E2278" i="2"/>
  <c r="E2185" i="2"/>
  <c r="BA1813" i="2"/>
  <c r="BB1813" i="2"/>
  <c r="BA1763" i="2"/>
  <c r="BB1763" i="2"/>
  <c r="E1392" i="2"/>
  <c r="BD1216" i="2"/>
  <c r="BC1216" i="2"/>
  <c r="F1216" i="2"/>
  <c r="BA1216" i="2"/>
  <c r="BB1216" i="2"/>
  <c r="F1172" i="2"/>
  <c r="BA1172" i="2"/>
  <c r="BB1172" i="2"/>
  <c r="BD1172" i="2"/>
  <c r="BC1172" i="2"/>
  <c r="E1114" i="2"/>
  <c r="F919" i="2"/>
  <c r="BA919" i="2"/>
  <c r="E865" i="2"/>
  <c r="E642" i="2"/>
  <c r="BB481" i="2"/>
  <c r="BA481" i="2"/>
  <c r="BA329" i="2"/>
  <c r="E309" i="2"/>
  <c r="BC299" i="2"/>
  <c r="E277" i="2"/>
  <c r="BB3009" i="2"/>
  <c r="BD3009" i="2"/>
  <c r="BA3009" i="2"/>
  <c r="E2816" i="2"/>
  <c r="E2579" i="2"/>
  <c r="BA2375" i="2"/>
  <c r="BB2375" i="2"/>
  <c r="E2091" i="2"/>
  <c r="BD1896" i="2"/>
  <c r="F1896" i="2"/>
  <c r="BA1896" i="2"/>
  <c r="E1831" i="2"/>
  <c r="BA1782" i="2"/>
  <c r="BB1782" i="2"/>
  <c r="BA1730" i="2"/>
  <c r="E1686" i="2"/>
  <c r="F1031" i="2"/>
  <c r="BA1031" i="2"/>
  <c r="F940" i="2"/>
  <c r="BA940" i="2"/>
  <c r="F886" i="2"/>
  <c r="BA886" i="2"/>
  <c r="BA782" i="2"/>
  <c r="F782" i="2"/>
  <c r="BA439" i="2"/>
  <c r="BB439" i="2"/>
  <c r="E328" i="2"/>
  <c r="BC287" i="2"/>
  <c r="BA3125" i="2"/>
  <c r="F3125" i="2"/>
  <c r="BB3125" i="2"/>
  <c r="BB2958" i="2"/>
  <c r="BD2958" i="2"/>
  <c r="BA2958" i="2"/>
  <c r="BB2883" i="2"/>
  <c r="BD2883" i="2"/>
  <c r="BA2815" i="2"/>
  <c r="BD2815" i="2"/>
  <c r="BB2815" i="2"/>
  <c r="BA1740" i="2"/>
  <c r="BB1740" i="2"/>
  <c r="F1430" i="2"/>
  <c r="BA1430" i="2"/>
  <c r="BB1430" i="2"/>
  <c r="BD1430" i="2"/>
  <c r="F1390" i="2"/>
  <c r="BA1390" i="2"/>
  <c r="BB1390" i="2"/>
  <c r="BD1390" i="2"/>
  <c r="D1123" i="2"/>
  <c r="BB1123" i="2"/>
  <c r="F1123" i="2"/>
  <c r="BA1123" i="2"/>
  <c r="BB1082" i="2"/>
  <c r="F1082" i="2"/>
  <c r="BA1082" i="2"/>
  <c r="F750" i="2"/>
  <c r="BA750" i="2"/>
  <c r="BA545" i="2"/>
  <c r="BB545" i="2"/>
  <c r="BD378" i="2"/>
  <c r="BC378" i="2"/>
  <c r="BA378" i="2"/>
  <c r="BB378" i="2"/>
  <c r="BC327" i="2"/>
  <c r="F327" i="2"/>
  <c r="BA275" i="2"/>
  <c r="BA2716" i="2"/>
  <c r="BB2716" i="2"/>
  <c r="F2598" i="2"/>
  <c r="BB2598" i="2"/>
  <c r="BD2598" i="2"/>
  <c r="F1191" i="2"/>
  <c r="BA1191" i="2"/>
  <c r="BB1191" i="2"/>
  <c r="BD1191" i="2"/>
  <c r="BC1191" i="2"/>
  <c r="F1091" i="2"/>
  <c r="BA1091" i="2"/>
  <c r="BB1091" i="2"/>
  <c r="BD906" i="2"/>
  <c r="F906" i="2"/>
  <c r="BA906" i="2"/>
  <c r="F630" i="2"/>
  <c r="BA630" i="2"/>
  <c r="BD630" i="2"/>
  <c r="BC630" i="2"/>
  <c r="BB630" i="2"/>
  <c r="BB387" i="2"/>
  <c r="BD387" i="2"/>
  <c r="BC387" i="2"/>
  <c r="BA387" i="2"/>
  <c r="BC316" i="2"/>
  <c r="E316" i="2"/>
  <c r="BC274" i="2"/>
  <c r="F1001" i="2"/>
  <c r="BA1001" i="2"/>
  <c r="F956" i="2"/>
  <c r="BA956" i="2"/>
  <c r="F629" i="2"/>
  <c r="BA629" i="2"/>
  <c r="BD629" i="2"/>
  <c r="BC629" i="2"/>
  <c r="BB629" i="2"/>
  <c r="BA522" i="2"/>
  <c r="BB522" i="2"/>
  <c r="BA273" i="2"/>
  <c r="F1028" i="2"/>
  <c r="BA1028" i="2"/>
  <c r="D1159" i="2"/>
  <c r="BB1159" i="2"/>
  <c r="F1159" i="2"/>
  <c r="BA1159" i="2"/>
  <c r="BA521" i="2"/>
  <c r="BB521" i="2"/>
  <c r="BA1356" i="2"/>
  <c r="BB1356" i="2"/>
  <c r="BA2339" i="2"/>
  <c r="BB2339" i="2"/>
  <c r="BA1798" i="2"/>
  <c r="BB1798" i="2"/>
  <c r="F1120" i="2"/>
  <c r="BA1120" i="2"/>
  <c r="BB1120" i="2"/>
  <c r="E2429" i="2"/>
  <c r="E1047" i="2"/>
  <c r="BB272" i="2"/>
  <c r="E2000" i="2"/>
  <c r="F1388" i="2"/>
  <c r="BA1388" i="2"/>
  <c r="BB1388" i="2"/>
  <c r="BD1388" i="2"/>
  <c r="E456" i="2"/>
  <c r="E3088" i="2"/>
  <c r="E1819" i="2"/>
  <c r="F1189" i="2"/>
  <c r="BA1189" i="2"/>
  <c r="BB1189" i="2"/>
  <c r="BD1189" i="2"/>
  <c r="BC1189" i="2"/>
  <c r="E893" i="2"/>
  <c r="BB305" i="2"/>
  <c r="BC315" i="2"/>
  <c r="BD2768" i="2"/>
  <c r="BA2065" i="2"/>
  <c r="BB2065" i="2"/>
  <c r="BC2065" i="2"/>
  <c r="E1408" i="2"/>
  <c r="BA1104" i="2"/>
  <c r="BB1104" i="2"/>
  <c r="F1104" i="2"/>
  <c r="E1032" i="2"/>
  <c r="F968" i="2"/>
  <c r="BA968" i="2"/>
  <c r="E919" i="2"/>
  <c r="F857" i="2"/>
  <c r="BA857" i="2"/>
  <c r="BD857" i="2"/>
  <c r="F794" i="2"/>
  <c r="BA794" i="2"/>
  <c r="E682" i="2"/>
  <c r="BA568" i="2"/>
  <c r="BB568" i="2"/>
  <c r="BA526" i="2"/>
  <c r="BB526" i="2"/>
  <c r="E481" i="2"/>
  <c r="E440" i="2"/>
  <c r="BD389" i="2"/>
  <c r="BC389" i="2"/>
  <c r="BA389" i="2"/>
  <c r="BB389" i="2"/>
  <c r="F309" i="2"/>
  <c r="E299" i="2"/>
  <c r="F277" i="2"/>
  <c r="F3105" i="2"/>
  <c r="BA3105" i="2"/>
  <c r="BB3105" i="2"/>
  <c r="BB3001" i="2"/>
  <c r="BD3001" i="2"/>
  <c r="BA3001" i="2"/>
  <c r="F2489" i="2"/>
  <c r="BA2489" i="2"/>
  <c r="E2375" i="2"/>
  <c r="E2004" i="2"/>
  <c r="E1896" i="2"/>
  <c r="E1822" i="2"/>
  <c r="F1450" i="2"/>
  <c r="BA1450" i="2"/>
  <c r="BB1450" i="2"/>
  <c r="BD1450" i="2"/>
  <c r="F1412" i="2"/>
  <c r="BD1412" i="2"/>
  <c r="BA1412" i="2"/>
  <c r="BB1412" i="2"/>
  <c r="BA1300" i="2"/>
  <c r="F1300" i="2"/>
  <c r="BB1300" i="2"/>
  <c r="BC1300" i="2"/>
  <c r="BB1215" i="2"/>
  <c r="BD1215" i="2"/>
  <c r="BC1215" i="2"/>
  <c r="F1215" i="2"/>
  <c r="BA1215" i="2"/>
  <c r="BC1163" i="2"/>
  <c r="F1163" i="2"/>
  <c r="BA1163" i="2"/>
  <c r="BB1163" i="2"/>
  <c r="BD1163" i="2"/>
  <c r="F1124" i="2"/>
  <c r="BA1124" i="2"/>
  <c r="BB1124" i="2"/>
  <c r="F1071" i="2"/>
  <c r="BA1071" i="2"/>
  <c r="BB1071" i="2"/>
  <c r="E1031" i="2"/>
  <c r="E940" i="2"/>
  <c r="E886" i="2"/>
  <c r="F834" i="2"/>
  <c r="BA834" i="2"/>
  <c r="E782" i="2"/>
  <c r="BA579" i="2"/>
  <c r="BB579" i="2"/>
  <c r="E439" i="2"/>
  <c r="BD388" i="2"/>
  <c r="BA388" i="2"/>
  <c r="BB388" i="2"/>
  <c r="BC388" i="2"/>
  <c r="BB298" i="2"/>
  <c r="F287" i="2"/>
  <c r="E276" i="2"/>
  <c r="E3249" i="2"/>
  <c r="E3125" i="2"/>
  <c r="E2958" i="2"/>
  <c r="BA2641" i="2"/>
  <c r="BB2558" i="2"/>
  <c r="BD2558" i="2"/>
  <c r="F2558" i="2"/>
  <c r="E2394" i="2"/>
  <c r="F2288" i="2"/>
  <c r="BA2288" i="2"/>
  <c r="BA2090" i="2"/>
  <c r="BA2003" i="2"/>
  <c r="BC2003" i="2"/>
  <c r="BB2003" i="2"/>
  <c r="F1874" i="2"/>
  <c r="BA1874" i="2"/>
  <c r="BD1874" i="2"/>
  <c r="BA1781" i="2"/>
  <c r="E1430" i="2"/>
  <c r="BA1214" i="2"/>
  <c r="BB1214" i="2"/>
  <c r="F1214" i="2"/>
  <c r="BD1214" i="2"/>
  <c r="BC1214" i="2"/>
  <c r="F1171" i="2"/>
  <c r="BA1171" i="2"/>
  <c r="BB1171" i="2"/>
  <c r="BD1171" i="2"/>
  <c r="BC1171" i="2"/>
  <c r="E1123" i="2"/>
  <c r="E1082" i="2"/>
  <c r="F907" i="2"/>
  <c r="BA907" i="2"/>
  <c r="BD907" i="2"/>
  <c r="F864" i="2"/>
  <c r="BA864" i="2"/>
  <c r="BD864" i="2"/>
  <c r="E750" i="2"/>
  <c r="E649" i="2"/>
  <c r="F590" i="2"/>
  <c r="BB590" i="2"/>
  <c r="BD590" i="2"/>
  <c r="BC590" i="2"/>
  <c r="BA590" i="2"/>
  <c r="E545" i="2"/>
  <c r="E378" i="2"/>
  <c r="BB275" i="2"/>
  <c r="E2931" i="2"/>
  <c r="E2598" i="2"/>
  <c r="F2464" i="2"/>
  <c r="BA2464" i="2"/>
  <c r="BA2393" i="2"/>
  <c r="BB2393" i="2"/>
  <c r="BA2252" i="2"/>
  <c r="F2252" i="2"/>
  <c r="BA2163" i="2"/>
  <c r="BA2112" i="2"/>
  <c r="BB2002" i="2"/>
  <c r="BC2002" i="2"/>
  <c r="BA2002" i="2"/>
  <c r="E1884" i="2"/>
  <c r="E1696" i="2"/>
  <c r="F1420" i="2"/>
  <c r="BA1420" i="2"/>
  <c r="BB1420" i="2"/>
  <c r="E1252" i="2"/>
  <c r="E1191" i="2"/>
  <c r="BB1142" i="2"/>
  <c r="F1142" i="2"/>
  <c r="BA1142" i="2"/>
  <c r="E1091" i="2"/>
  <c r="F1020" i="2"/>
  <c r="BA1020" i="2"/>
  <c r="F802" i="2"/>
  <c r="BA802" i="2"/>
  <c r="E630" i="2"/>
  <c r="E387" i="2"/>
  <c r="BB316" i="2"/>
  <c r="BB3016" i="2"/>
  <c r="BA3016" i="2"/>
  <c r="BD3016" i="2"/>
  <c r="E1684" i="2"/>
  <c r="E1223" i="2"/>
  <c r="F1179" i="2"/>
  <c r="BA1179" i="2"/>
  <c r="BB1179" i="2"/>
  <c r="BD1179" i="2"/>
  <c r="BC1179" i="2"/>
  <c r="F1121" i="2"/>
  <c r="BA1121" i="2"/>
  <c r="BB1121" i="2"/>
  <c r="F1069" i="2"/>
  <c r="BA1069" i="2"/>
  <c r="BB1069" i="2"/>
  <c r="E1001" i="2"/>
  <c r="E956" i="2"/>
  <c r="F905" i="2"/>
  <c r="BA905" i="2"/>
  <c r="BD905" i="2"/>
  <c r="BD853" i="2"/>
  <c r="BA853" i="2"/>
  <c r="F853" i="2"/>
  <c r="E728" i="2"/>
  <c r="E629" i="2"/>
  <c r="E522" i="2"/>
  <c r="BD415" i="2"/>
  <c r="BB415" i="2"/>
  <c r="BA415" i="2"/>
  <c r="BC415" i="2"/>
  <c r="E2172" i="2"/>
  <c r="E1028" i="2"/>
  <c r="F325" i="2"/>
  <c r="E1159" i="2"/>
  <c r="E521" i="2"/>
  <c r="E2339" i="2"/>
  <c r="E1798" i="2"/>
  <c r="E1120" i="2"/>
  <c r="BC272" i="2"/>
  <c r="BB295" i="2"/>
  <c r="E1388" i="2"/>
  <c r="BC305" i="2"/>
  <c r="F2607" i="2"/>
  <c r="BD2607" i="2"/>
  <c r="BB2607" i="2"/>
  <c r="F1079" i="2"/>
  <c r="BA1079" i="2"/>
  <c r="BB1079" i="2"/>
  <c r="E598" i="2"/>
  <c r="BC2032" i="2"/>
  <c r="BA2032" i="2"/>
  <c r="BB2032" i="2"/>
  <c r="E1211" i="2"/>
  <c r="F925" i="2"/>
  <c r="BA925" i="2"/>
  <c r="F1408" i="2"/>
  <c r="BA1408" i="2"/>
  <c r="BB1408" i="2"/>
  <c r="BD1408" i="2"/>
  <c r="F1089" i="2"/>
  <c r="BA1089" i="2"/>
  <c r="BB1089" i="2"/>
  <c r="CF2926" i="2"/>
  <c r="AF22" i="1"/>
  <c r="Z22" i="1"/>
  <c r="AJ22" i="1"/>
  <c r="J1392" i="2"/>
  <c r="BE1159" i="2"/>
  <c r="BH1147" i="2"/>
  <c r="C768" i="2"/>
  <c r="K768" i="2" s="1"/>
  <c r="G1159" i="2"/>
  <c r="H1159" i="2" s="1"/>
  <c r="BH1159" i="2"/>
  <c r="C2149" i="2"/>
  <c r="BF2149" i="2" s="1"/>
  <c r="C1143" i="2"/>
  <c r="CE1143" i="2" s="1"/>
  <c r="CF2410" i="2"/>
  <c r="C1449" i="2"/>
  <c r="K1449" i="2" s="1"/>
  <c r="C419" i="2"/>
  <c r="CD419" i="2" s="1"/>
  <c r="C1428" i="2"/>
  <c r="L1147" i="2"/>
  <c r="C1111" i="2"/>
  <c r="G1111" i="2" s="1"/>
  <c r="H1111" i="2" s="1"/>
  <c r="C1294" i="2"/>
  <c r="H3078" i="2"/>
  <c r="K1159" i="2"/>
  <c r="E1723" i="2"/>
  <c r="AD8" i="1"/>
  <c r="C1011" i="2"/>
  <c r="C1346" i="2"/>
  <c r="CD1346" i="2" s="1"/>
  <c r="C3193" i="2"/>
  <c r="K3193" i="2" s="1"/>
  <c r="D707" i="2"/>
  <c r="C707" i="2"/>
  <c r="CD707" i="2" s="1"/>
  <c r="D2554" i="2"/>
  <c r="C2554" i="2"/>
  <c r="C1045" i="2"/>
  <c r="D1045" i="2"/>
  <c r="C2159" i="2"/>
  <c r="D2159" i="2"/>
  <c r="D496" i="2"/>
  <c r="C496" i="2"/>
  <c r="CD496" i="2" s="1"/>
  <c r="C1723" i="2"/>
  <c r="D1723" i="2"/>
  <c r="D1257" i="2"/>
  <c r="C1257" i="2"/>
  <c r="C838" i="2"/>
  <c r="D838" i="2"/>
  <c r="C2952" i="2"/>
  <c r="D2952" i="2"/>
  <c r="C1164" i="2"/>
  <c r="D1164" i="2"/>
  <c r="D3081" i="2"/>
  <c r="C3081" i="2"/>
  <c r="C909" i="2"/>
  <c r="D909" i="2"/>
  <c r="D299" i="2"/>
  <c r="C299" i="2"/>
  <c r="CD299" i="2" s="1"/>
  <c r="D2365" i="2"/>
  <c r="C2365" i="2"/>
  <c r="CD2365" i="2" s="1"/>
  <c r="C1771" i="2"/>
  <c r="D1771" i="2"/>
  <c r="D631" i="2"/>
  <c r="C631" i="2"/>
  <c r="D957" i="2"/>
  <c r="C957" i="2"/>
  <c r="CD957" i="2" s="1"/>
  <c r="D1696" i="2"/>
  <c r="C1696" i="2"/>
  <c r="C1779" i="2"/>
  <c r="D1779" i="2"/>
  <c r="D425" i="2"/>
  <c r="C425" i="2"/>
  <c r="CD425" i="2" s="1"/>
  <c r="C353" i="2"/>
  <c r="CD353" i="2" s="1"/>
  <c r="D353" i="2"/>
  <c r="C1130" i="2"/>
  <c r="D1130" i="2"/>
  <c r="D945" i="2"/>
  <c r="C945" i="2"/>
  <c r="CD945" i="2" s="1"/>
  <c r="D597" i="2"/>
  <c r="C597" i="2"/>
  <c r="C1365" i="2"/>
  <c r="CD1365" i="2" s="1"/>
  <c r="D1365" i="2"/>
  <c r="D3177" i="2"/>
  <c r="C3177" i="2"/>
  <c r="C1724" i="2"/>
  <c r="D1724" i="2"/>
  <c r="D807" i="2"/>
  <c r="C807" i="2"/>
  <c r="D3083" i="2"/>
  <c r="C3083" i="2"/>
  <c r="D704" i="2"/>
  <c r="C704" i="2"/>
  <c r="CD704" i="2" s="1"/>
  <c r="C2069" i="2"/>
  <c r="D2069" i="2"/>
  <c r="C1105" i="2"/>
  <c r="D1105" i="2"/>
  <c r="C732" i="2"/>
  <c r="CD732" i="2" s="1"/>
  <c r="D732" i="2"/>
  <c r="D2156" i="2"/>
  <c r="C2156" i="2"/>
  <c r="C1441" i="2"/>
  <c r="D1441" i="2"/>
  <c r="D959" i="2"/>
  <c r="C959" i="2"/>
  <c r="CD959" i="2" s="1"/>
  <c r="C2938" i="2"/>
  <c r="D2938" i="2"/>
  <c r="D1693" i="2"/>
  <c r="C1693" i="2"/>
  <c r="C2084" i="2"/>
  <c r="D2084" i="2"/>
  <c r="C2293" i="2"/>
  <c r="D2293" i="2"/>
  <c r="D970" i="2"/>
  <c r="C970" i="2"/>
  <c r="CD970" i="2" s="1"/>
  <c r="D464" i="2"/>
  <c r="C464" i="2"/>
  <c r="CD464" i="2" s="1"/>
  <c r="D2819" i="2"/>
  <c r="C2819" i="2"/>
  <c r="CD2819" i="2" s="1"/>
  <c r="C1375" i="2"/>
  <c r="D1375" i="2"/>
  <c r="C878" i="2"/>
  <c r="D878" i="2"/>
  <c r="D594" i="2"/>
  <c r="C594" i="2"/>
  <c r="C1898" i="2"/>
  <c r="D1898" i="2"/>
  <c r="D824" i="2"/>
  <c r="C824" i="2"/>
  <c r="D612" i="2"/>
  <c r="C612" i="2"/>
  <c r="D330" i="2"/>
  <c r="C330" i="2"/>
  <c r="CD330" i="2" s="1"/>
  <c r="C2015" i="2"/>
  <c r="D2015" i="2"/>
  <c r="D1855" i="2"/>
  <c r="C1855" i="2"/>
  <c r="CD1855" i="2" s="1"/>
  <c r="C1292" i="2"/>
  <c r="CD1292" i="2" s="1"/>
  <c r="D1292" i="2"/>
  <c r="C1072" i="2"/>
  <c r="D1072" i="2"/>
  <c r="C846" i="2"/>
  <c r="D846" i="2"/>
  <c r="D558" i="2"/>
  <c r="C558" i="2"/>
  <c r="CD558" i="2" s="1"/>
  <c r="D3092" i="2"/>
  <c r="C3092" i="2"/>
  <c r="D2663" i="2"/>
  <c r="C2663" i="2"/>
  <c r="CD2663" i="2" s="1"/>
  <c r="C2478" i="2"/>
  <c r="D2478" i="2"/>
  <c r="C1994" i="2"/>
  <c r="D1994" i="2"/>
  <c r="D1480" i="2"/>
  <c r="C1480" i="2"/>
  <c r="CD1480" i="2" s="1"/>
  <c r="C1204" i="2"/>
  <c r="D1204" i="2"/>
  <c r="C1103" i="2"/>
  <c r="D1103" i="2"/>
  <c r="D813" i="2"/>
  <c r="C813" i="2"/>
  <c r="D620" i="2"/>
  <c r="C620" i="2"/>
  <c r="D525" i="2"/>
  <c r="C525" i="2"/>
  <c r="CD525" i="2" s="1"/>
  <c r="D318" i="2"/>
  <c r="C318" i="2"/>
  <c r="CD318" i="2" s="1"/>
  <c r="D2599" i="2"/>
  <c r="C2599" i="2"/>
  <c r="C2253" i="2"/>
  <c r="D2253" i="2"/>
  <c r="C1359" i="2"/>
  <c r="CD1359" i="2" s="1"/>
  <c r="D1359" i="2"/>
  <c r="C1203" i="2"/>
  <c r="D1203" i="2"/>
  <c r="D939" i="2"/>
  <c r="C939" i="2"/>
  <c r="CD939" i="2" s="1"/>
  <c r="C896" i="2"/>
  <c r="D896" i="2"/>
  <c r="D2903" i="2"/>
  <c r="C2903" i="2"/>
  <c r="D2780" i="2"/>
  <c r="C2780" i="2"/>
  <c r="CD2780" i="2" s="1"/>
  <c r="C2496" i="2"/>
  <c r="D2496" i="2"/>
  <c r="C2454" i="2"/>
  <c r="D2454" i="2"/>
  <c r="C2287" i="2"/>
  <c r="D2287" i="2"/>
  <c r="C2232" i="2"/>
  <c r="D2232" i="2"/>
  <c r="C2101" i="2"/>
  <c r="D2101" i="2"/>
  <c r="C1993" i="2"/>
  <c r="D1993" i="2"/>
  <c r="D1667" i="2"/>
  <c r="C1667" i="2"/>
  <c r="C1122" i="2"/>
  <c r="D1122" i="2"/>
  <c r="D1009" i="2"/>
  <c r="C1009" i="2"/>
  <c r="CD1009" i="2" s="1"/>
  <c r="C689" i="2"/>
  <c r="CD689" i="2" s="1"/>
  <c r="D689" i="2"/>
  <c r="D458" i="2"/>
  <c r="C458" i="2"/>
  <c r="CD458" i="2" s="1"/>
  <c r="D3076" i="2"/>
  <c r="C3076" i="2"/>
  <c r="D1713" i="2"/>
  <c r="C1713" i="2"/>
  <c r="C862" i="2"/>
  <c r="D862" i="2"/>
  <c r="C2483" i="2"/>
  <c r="D2483" i="2"/>
  <c r="C1746" i="2"/>
  <c r="D1746" i="2"/>
  <c r="C2019" i="2"/>
  <c r="D2019" i="2"/>
  <c r="E2460" i="2"/>
  <c r="E1404" i="2"/>
  <c r="C1404" i="2"/>
  <c r="D797" i="2"/>
  <c r="C797" i="2"/>
  <c r="D2570" i="2"/>
  <c r="C2570" i="2"/>
  <c r="D1023" i="2"/>
  <c r="C1023" i="2"/>
  <c r="CD1023" i="2" s="1"/>
  <c r="C320" i="2"/>
  <c r="CD320" i="2" s="1"/>
  <c r="D320" i="2"/>
  <c r="C1472" i="2"/>
  <c r="CD1472" i="2" s="1"/>
  <c r="D1472" i="2"/>
  <c r="D1032" i="2"/>
  <c r="C1032" i="2"/>
  <c r="CD1032" i="2" s="1"/>
  <c r="C1822" i="2"/>
  <c r="D1822" i="2"/>
  <c r="D720" i="2"/>
  <c r="C720" i="2"/>
  <c r="CD720" i="2" s="1"/>
  <c r="D2394" i="2"/>
  <c r="C2394" i="2"/>
  <c r="CD2394" i="2" s="1"/>
  <c r="D513" i="2"/>
  <c r="C513" i="2"/>
  <c r="CD513" i="2" s="1"/>
  <c r="C2221" i="2"/>
  <c r="D2221" i="2"/>
  <c r="C2098" i="2"/>
  <c r="D2098" i="2"/>
  <c r="C1177" i="2"/>
  <c r="D1177" i="2"/>
  <c r="D809" i="2"/>
  <c r="C809" i="2"/>
  <c r="D1475" i="2"/>
  <c r="C1475" i="2"/>
  <c r="CD1475" i="2" s="1"/>
  <c r="C1129" i="2"/>
  <c r="D1129" i="2"/>
  <c r="C1187" i="2"/>
  <c r="D1187" i="2"/>
  <c r="C1765" i="2"/>
  <c r="D1765" i="2"/>
  <c r="D470" i="2"/>
  <c r="C470" i="2"/>
  <c r="CD470" i="2" s="1"/>
  <c r="C3257" i="2"/>
  <c r="D3257" i="2"/>
  <c r="D1250" i="2"/>
  <c r="C1250" i="2"/>
  <c r="C1417" i="2"/>
  <c r="D1417" i="2"/>
  <c r="C2008" i="2"/>
  <c r="D2008" i="2"/>
  <c r="D1672" i="2"/>
  <c r="C1672" i="2"/>
  <c r="D1258" i="2"/>
  <c r="C1258" i="2"/>
  <c r="D971" i="2"/>
  <c r="C971" i="2"/>
  <c r="CD971" i="2" s="1"/>
  <c r="C2448" i="2"/>
  <c r="D2448" i="2"/>
  <c r="C1977" i="2"/>
  <c r="D1977" i="2"/>
  <c r="C2414" i="2"/>
  <c r="D2414" i="2"/>
  <c r="D1680" i="2"/>
  <c r="C1680" i="2"/>
  <c r="D796" i="2"/>
  <c r="C796" i="2"/>
  <c r="C3045" i="2"/>
  <c r="D3045" i="2"/>
  <c r="C866" i="2"/>
  <c r="D866" i="2"/>
  <c r="C1897" i="2"/>
  <c r="D1897" i="2"/>
  <c r="C1533" i="2"/>
  <c r="CD1533" i="2" s="1"/>
  <c r="D1533" i="2"/>
  <c r="D1012" i="2"/>
  <c r="C1012" i="2"/>
  <c r="CD1012" i="2" s="1"/>
  <c r="D783" i="2"/>
  <c r="C783" i="2"/>
  <c r="C2959" i="2"/>
  <c r="D2959" i="2"/>
  <c r="C2518" i="2"/>
  <c r="D2518" i="2"/>
  <c r="C1291" i="2"/>
  <c r="CD1291" i="2" s="1"/>
  <c r="D1291" i="2"/>
  <c r="C1154" i="2"/>
  <c r="D1154" i="2"/>
  <c r="C1061" i="2"/>
  <c r="D1061" i="2"/>
  <c r="D976" i="2"/>
  <c r="C976" i="2"/>
  <c r="CD976" i="2" s="1"/>
  <c r="D567" i="2"/>
  <c r="C567" i="2"/>
  <c r="CD567" i="2" s="1"/>
  <c r="D2364" i="2"/>
  <c r="C2364" i="2"/>
  <c r="CD2364" i="2" s="1"/>
  <c r="D1676" i="2"/>
  <c r="C1676" i="2"/>
  <c r="C1153" i="2"/>
  <c r="D1153" i="2"/>
  <c r="C367" i="2"/>
  <c r="CD367" i="2" s="1"/>
  <c r="D367" i="2"/>
  <c r="D2837" i="2"/>
  <c r="C2837" i="2"/>
  <c r="CD2837" i="2" s="1"/>
  <c r="BF3228" i="2"/>
  <c r="BE3228" i="2"/>
  <c r="D3204" i="2"/>
  <c r="C3204" i="2"/>
  <c r="D3108" i="2"/>
  <c r="C3108" i="2"/>
  <c r="CD3108" i="2" s="1"/>
  <c r="C3052" i="2"/>
  <c r="D3052" i="2"/>
  <c r="D2758" i="2"/>
  <c r="C2758" i="2"/>
  <c r="CD2758" i="2" s="1"/>
  <c r="D2712" i="2"/>
  <c r="C2712" i="2"/>
  <c r="CD2712" i="2" s="1"/>
  <c r="D2601" i="2"/>
  <c r="C2601" i="2"/>
  <c r="C2481" i="2"/>
  <c r="D2481" i="2"/>
  <c r="C2432" i="2"/>
  <c r="D2432" i="2"/>
  <c r="C2317" i="2"/>
  <c r="D2317" i="2"/>
  <c r="D1037" i="2"/>
  <c r="C1037" i="2"/>
  <c r="CD1037" i="2" s="1"/>
  <c r="C1188" i="2"/>
  <c r="D1188" i="2"/>
  <c r="D818" i="2"/>
  <c r="D323" i="2"/>
  <c r="C323" i="2"/>
  <c r="CD323" i="2" s="1"/>
  <c r="D3230" i="2"/>
  <c r="C3230" i="2"/>
  <c r="D705" i="2"/>
  <c r="C705" i="2"/>
  <c r="CD705" i="2" s="1"/>
  <c r="E1333" i="2"/>
  <c r="C1333" i="2"/>
  <c r="CD1333" i="2" s="1"/>
  <c r="D652" i="2"/>
  <c r="C652" i="2"/>
  <c r="CD652" i="2" s="1"/>
  <c r="C2944" i="2"/>
  <c r="D2944" i="2"/>
  <c r="E1063" i="2"/>
  <c r="C1063" i="2"/>
  <c r="C2046" i="2"/>
  <c r="D2046" i="2"/>
  <c r="E1163" i="2"/>
  <c r="C2504" i="2"/>
  <c r="D2504" i="2"/>
  <c r="D938" i="2"/>
  <c r="C938" i="2"/>
  <c r="CD938" i="2" s="1"/>
  <c r="C467" i="2"/>
  <c r="CD467" i="2" s="1"/>
  <c r="D467" i="2"/>
  <c r="D1684" i="2"/>
  <c r="C1684" i="2"/>
  <c r="D830" i="2"/>
  <c r="C830" i="2"/>
  <c r="D1379" i="2"/>
  <c r="C1379" i="2"/>
  <c r="C2955" i="2"/>
  <c r="D2955" i="2"/>
  <c r="C2199" i="2"/>
  <c r="D2337" i="2"/>
  <c r="C2337" i="2"/>
  <c r="CD2337" i="2" s="1"/>
  <c r="D1249" i="2"/>
  <c r="C1249" i="2"/>
  <c r="D313" i="2"/>
  <c r="C313" i="2"/>
  <c r="CD313" i="2" s="1"/>
  <c r="E2970" i="2"/>
  <c r="D2207" i="2"/>
  <c r="C2207" i="2"/>
  <c r="D1474" i="2"/>
  <c r="C1474" i="2"/>
  <c r="CD1474" i="2" s="1"/>
  <c r="D1025" i="2"/>
  <c r="C1025" i="2"/>
  <c r="CD1025" i="2" s="1"/>
  <c r="D596" i="2"/>
  <c r="C596" i="2"/>
  <c r="D595" i="2"/>
  <c r="C595" i="2"/>
  <c r="C2116" i="2"/>
  <c r="D2116" i="2"/>
  <c r="C1494" i="2"/>
  <c r="CD1494" i="2" s="1"/>
  <c r="D1494" i="2"/>
  <c r="C2457" i="2"/>
  <c r="D2457" i="2"/>
  <c r="C2985" i="2"/>
  <c r="D2985" i="2"/>
  <c r="D3155" i="2"/>
  <c r="C3155" i="2"/>
  <c r="CD3155" i="2" s="1"/>
  <c r="D2606" i="2"/>
  <c r="C2606" i="2"/>
  <c r="D1528" i="2"/>
  <c r="C1528" i="2"/>
  <c r="CD1528" i="2" s="1"/>
  <c r="D1682" i="2"/>
  <c r="C1682" i="2"/>
  <c r="D989" i="2"/>
  <c r="C989" i="2"/>
  <c r="CD989" i="2" s="1"/>
  <c r="D766" i="2"/>
  <c r="C766" i="2"/>
  <c r="D485" i="2"/>
  <c r="C485" i="2"/>
  <c r="CD485" i="2" s="1"/>
  <c r="C2562" i="2"/>
  <c r="D2562" i="2"/>
  <c r="D1671" i="2"/>
  <c r="C1671" i="2"/>
  <c r="C411" i="2"/>
  <c r="CD411" i="2" s="1"/>
  <c r="D411" i="2"/>
  <c r="D3072" i="2"/>
  <c r="C3072" i="2"/>
  <c r="D2551" i="2"/>
  <c r="C2551" i="2"/>
  <c r="D951" i="2"/>
  <c r="C951" i="2"/>
  <c r="CD951" i="2" s="1"/>
  <c r="D754" i="2"/>
  <c r="C754" i="2"/>
  <c r="C1833" i="2"/>
  <c r="D1833" i="2"/>
  <c r="C1053" i="2"/>
  <c r="D1053" i="2"/>
  <c r="C3226" i="2"/>
  <c r="D3226" i="2"/>
  <c r="D3080" i="2"/>
  <c r="C3080" i="2"/>
  <c r="E2956" i="2"/>
  <c r="C2277" i="2"/>
  <c r="D2277" i="2"/>
  <c r="D1610" i="2"/>
  <c r="C1610" i="2"/>
  <c r="C3207" i="2"/>
  <c r="D3207" i="2"/>
  <c r="C2502" i="2"/>
  <c r="D2502" i="2"/>
  <c r="D2338" i="2"/>
  <c r="C2338" i="2"/>
  <c r="CD2338" i="2" s="1"/>
  <c r="C2236" i="2"/>
  <c r="D2236" i="2"/>
  <c r="C2067" i="2"/>
  <c r="D2067" i="2"/>
  <c r="D1609" i="2"/>
  <c r="C1609" i="2"/>
  <c r="C2320" i="2"/>
  <c r="D2320" i="2"/>
  <c r="C1655" i="2"/>
  <c r="D1655" i="2"/>
  <c r="D1582" i="2"/>
  <c r="C1582" i="2"/>
  <c r="C3247" i="2"/>
  <c r="D3247" i="2"/>
  <c r="D3132" i="2"/>
  <c r="C3132" i="2"/>
  <c r="CD3132" i="2" s="1"/>
  <c r="C3036" i="2"/>
  <c r="D3036" i="2"/>
  <c r="D2868" i="2"/>
  <c r="C2868" i="2"/>
  <c r="CD2868" i="2" s="1"/>
  <c r="D2797" i="2"/>
  <c r="C2797" i="2"/>
  <c r="CD2797" i="2" s="1"/>
  <c r="D2384" i="2"/>
  <c r="C2384" i="2"/>
  <c r="CD2384" i="2" s="1"/>
  <c r="C2151" i="2"/>
  <c r="D2151" i="2"/>
  <c r="D1636" i="2"/>
  <c r="C1636" i="2"/>
  <c r="D1563" i="2"/>
  <c r="C1563" i="2"/>
  <c r="C409" i="2"/>
  <c r="CD409" i="2" s="1"/>
  <c r="C3246" i="2"/>
  <c r="D3246" i="2"/>
  <c r="C2462" i="2"/>
  <c r="D2462" i="2"/>
  <c r="C2417" i="2"/>
  <c r="D2417" i="2"/>
  <c r="E2161" i="2"/>
  <c r="C2161" i="2"/>
  <c r="C2086" i="2"/>
  <c r="D2086" i="2"/>
  <c r="E1818" i="2"/>
  <c r="C1674" i="2"/>
  <c r="D1674" i="2"/>
  <c r="D1518" i="2"/>
  <c r="C1518" i="2"/>
  <c r="CD1518" i="2" s="1"/>
  <c r="C1465" i="2"/>
  <c r="CD1465" i="2" s="1"/>
  <c r="D1465" i="2"/>
  <c r="D972" i="2"/>
  <c r="C972" i="2"/>
  <c r="CD972" i="2" s="1"/>
  <c r="C840" i="2"/>
  <c r="D840" i="2"/>
  <c r="D627" i="2"/>
  <c r="C627" i="2"/>
  <c r="D532" i="2"/>
  <c r="C532" i="2"/>
  <c r="CD532" i="2" s="1"/>
  <c r="D475" i="2"/>
  <c r="C475" i="2"/>
  <c r="CD475" i="2" s="1"/>
  <c r="C363" i="2"/>
  <c r="CD363" i="2" s="1"/>
  <c r="D363" i="2"/>
  <c r="E3168" i="2"/>
  <c r="C3168" i="2"/>
  <c r="C1902" i="2"/>
  <c r="D1902" i="2"/>
  <c r="C3012" i="2"/>
  <c r="D3012" i="2"/>
  <c r="C1044" i="2"/>
  <c r="D1044" i="2"/>
  <c r="C1804" i="2"/>
  <c r="D1804" i="2"/>
  <c r="C2246" i="2"/>
  <c r="D2246" i="2"/>
  <c r="D1718" i="2"/>
  <c r="C1718" i="2"/>
  <c r="D985" i="2"/>
  <c r="C985" i="2"/>
  <c r="CD985" i="2" s="1"/>
  <c r="D1685" i="2"/>
  <c r="C1685" i="2"/>
  <c r="C1739" i="2"/>
  <c r="D1739" i="2"/>
  <c r="C895" i="2"/>
  <c r="D895" i="2"/>
  <c r="C1893" i="2"/>
  <c r="D1893" i="2"/>
  <c r="D1000" i="2"/>
  <c r="C1000" i="2"/>
  <c r="CD1000" i="2" s="1"/>
  <c r="C2449" i="2"/>
  <c r="D2449" i="2"/>
  <c r="C1506" i="2"/>
  <c r="CD1506" i="2" s="1"/>
  <c r="D1506" i="2"/>
  <c r="C1126" i="2"/>
  <c r="D1126" i="2"/>
  <c r="C1217" i="2"/>
  <c r="D1217" i="2"/>
  <c r="D516" i="2"/>
  <c r="C516" i="2"/>
  <c r="CD516" i="2" s="1"/>
  <c r="D2697" i="2"/>
  <c r="C2697" i="2"/>
  <c r="CD2697" i="2" s="1"/>
  <c r="C1885" i="2"/>
  <c r="D1885" i="2"/>
  <c r="C2261" i="2"/>
  <c r="D2261" i="2"/>
  <c r="C1882" i="2"/>
  <c r="D1882" i="2"/>
  <c r="D1476" i="2"/>
  <c r="C1476" i="2"/>
  <c r="CD1476" i="2" s="1"/>
  <c r="C851" i="2"/>
  <c r="D851" i="2"/>
  <c r="C374" i="2"/>
  <c r="CD374" i="2" s="1"/>
  <c r="D374" i="2"/>
  <c r="C2020" i="2"/>
  <c r="D2020" i="2"/>
  <c r="D541" i="2"/>
  <c r="C541" i="2"/>
  <c r="CD541" i="2" s="1"/>
  <c r="C1826" i="2"/>
  <c r="D1826" i="2"/>
  <c r="C1815" i="2"/>
  <c r="D1815" i="2"/>
  <c r="C3206" i="2"/>
  <c r="D3206" i="2"/>
  <c r="C2645" i="2"/>
  <c r="CD2645" i="2" s="1"/>
  <c r="C2226" i="2"/>
  <c r="D2226" i="2"/>
  <c r="C837" i="2"/>
  <c r="D837" i="2"/>
  <c r="D1155" i="2"/>
  <c r="C1155" i="2"/>
  <c r="D2840" i="2"/>
  <c r="C2840" i="2"/>
  <c r="CD2840" i="2" s="1"/>
  <c r="C2933" i="2"/>
  <c r="D2933" i="2"/>
  <c r="C2557" i="2"/>
  <c r="D2557" i="2"/>
  <c r="C2443" i="2"/>
  <c r="D2443" i="2"/>
  <c r="C2284" i="2"/>
  <c r="D2284" i="2"/>
  <c r="C2227" i="2"/>
  <c r="D2227" i="2"/>
  <c r="D1630" i="2"/>
  <c r="C1630" i="2"/>
  <c r="D1557" i="2"/>
  <c r="C1557" i="2"/>
  <c r="E2209" i="2"/>
  <c r="C2209" i="2"/>
  <c r="D1099" i="2"/>
  <c r="C1099" i="2"/>
  <c r="C2208" i="2"/>
  <c r="D2208" i="2"/>
  <c r="C551" i="2"/>
  <c r="CD551" i="2" s="1"/>
  <c r="D551" i="2"/>
  <c r="D2970" i="2"/>
  <c r="C2970" i="2"/>
  <c r="E2335" i="2"/>
  <c r="D1265" i="2"/>
  <c r="C1265" i="2"/>
  <c r="D1514" i="2"/>
  <c r="C1514" i="2"/>
  <c r="CD1514" i="2" s="1"/>
  <c r="D2396" i="2"/>
  <c r="C2396" i="2"/>
  <c r="CD2396" i="2" s="1"/>
  <c r="C1383" i="2"/>
  <c r="D1383" i="2"/>
  <c r="D621" i="2"/>
  <c r="C621" i="2"/>
  <c r="D2362" i="2"/>
  <c r="C2362" i="2"/>
  <c r="CD2362" i="2" s="1"/>
  <c r="C1088" i="2"/>
  <c r="D1088" i="2"/>
  <c r="D2563" i="2"/>
  <c r="C2563" i="2"/>
  <c r="D1087" i="2"/>
  <c r="C1087" i="2"/>
  <c r="D1753" i="2"/>
  <c r="C1753" i="2"/>
  <c r="D1708" i="2"/>
  <c r="C1708" i="2"/>
  <c r="D721" i="2"/>
  <c r="C721" i="2"/>
  <c r="CD721" i="2" s="1"/>
  <c r="D2659" i="2"/>
  <c r="C2659" i="2"/>
  <c r="CD2659" i="2" s="1"/>
  <c r="D981" i="2"/>
  <c r="C981" i="2"/>
  <c r="CD981" i="2" s="1"/>
  <c r="D1036" i="2"/>
  <c r="C1036" i="2"/>
  <c r="CD1036" i="2" s="1"/>
  <c r="C881" i="2"/>
  <c r="D881" i="2"/>
  <c r="D616" i="2"/>
  <c r="C616" i="2"/>
  <c r="C373" i="2"/>
  <c r="CD373" i="2" s="1"/>
  <c r="D373" i="2"/>
  <c r="D2936" i="2"/>
  <c r="C2936" i="2"/>
  <c r="C2259" i="2"/>
  <c r="D2259" i="2"/>
  <c r="C1880" i="2"/>
  <c r="D1880" i="2"/>
  <c r="C1386" i="2"/>
  <c r="D1386" i="2"/>
  <c r="C2106" i="2"/>
  <c r="D2106" i="2"/>
  <c r="C1394" i="2"/>
  <c r="D1394" i="2"/>
  <c r="E635" i="2"/>
  <c r="BC269" i="2"/>
  <c r="C2500" i="2"/>
  <c r="D2500" i="2"/>
  <c r="D483" i="2"/>
  <c r="C483" i="2"/>
  <c r="CD483" i="2" s="1"/>
  <c r="D1720" i="2"/>
  <c r="C1720" i="2"/>
  <c r="C1180" i="2"/>
  <c r="D1180" i="2"/>
  <c r="D1626" i="2"/>
  <c r="C1626" i="2"/>
  <c r="C359" i="2"/>
  <c r="CD359" i="2" s="1"/>
  <c r="D2855" i="2"/>
  <c r="C2855" i="2"/>
  <c r="CD2855" i="2" s="1"/>
  <c r="C1086" i="2"/>
  <c r="D1086" i="2"/>
  <c r="C1987" i="2"/>
  <c r="D1987" i="2"/>
  <c r="D2344" i="2"/>
  <c r="C2344" i="2"/>
  <c r="CD2344" i="2" s="1"/>
  <c r="D1679" i="2"/>
  <c r="C1679" i="2"/>
  <c r="D673" i="2"/>
  <c r="C673" i="2"/>
  <c r="CD673" i="2" s="1"/>
  <c r="D1544" i="2"/>
  <c r="C1544" i="2"/>
  <c r="CD1544" i="2" s="1"/>
  <c r="C2004" i="2"/>
  <c r="D2004" i="2"/>
  <c r="D822" i="2"/>
  <c r="C822" i="2"/>
  <c r="D1729" i="2"/>
  <c r="C1729" i="2"/>
  <c r="D1010" i="2"/>
  <c r="C1010" i="2"/>
  <c r="CD1010" i="2" s="1"/>
  <c r="D3147" i="2"/>
  <c r="C3147" i="2"/>
  <c r="CD3147" i="2" s="1"/>
  <c r="C1727" i="2"/>
  <c r="D1727" i="2"/>
  <c r="C852" i="2"/>
  <c r="D852" i="2"/>
  <c r="C1378" i="2"/>
  <c r="D1378" i="2"/>
  <c r="D1517" i="2"/>
  <c r="C1517" i="2"/>
  <c r="CD1517" i="2" s="1"/>
  <c r="D2347" i="2"/>
  <c r="C2347" i="2"/>
  <c r="CD2347" i="2" s="1"/>
  <c r="C1128" i="2"/>
  <c r="D1128" i="2"/>
  <c r="C2039" i="2"/>
  <c r="D2039" i="2"/>
  <c r="C391" i="2"/>
  <c r="CD391" i="2" s="1"/>
  <c r="D391" i="2"/>
  <c r="D471" i="2"/>
  <c r="C471" i="2"/>
  <c r="CD471" i="2" s="1"/>
  <c r="C1205" i="2"/>
  <c r="D1205" i="2"/>
  <c r="C1812" i="2"/>
  <c r="D1812" i="2"/>
  <c r="D542" i="2"/>
  <c r="C542" i="2"/>
  <c r="CD542" i="2" s="1"/>
  <c r="D1586" i="2"/>
  <c r="C1586" i="2"/>
  <c r="C904" i="2"/>
  <c r="D904" i="2"/>
  <c r="C394" i="2"/>
  <c r="CD394" i="2" s="1"/>
  <c r="D394" i="2"/>
  <c r="D2170" i="2"/>
  <c r="D302" i="2"/>
  <c r="C302" i="2"/>
  <c r="CD302" i="2" s="1"/>
  <c r="C1175" i="2"/>
  <c r="D1175" i="2"/>
  <c r="C539" i="2"/>
  <c r="CD539" i="2" s="1"/>
  <c r="D539" i="2"/>
  <c r="D2852" i="2"/>
  <c r="C2852" i="2"/>
  <c r="CD2852" i="2" s="1"/>
  <c r="C920" i="2"/>
  <c r="D920" i="2"/>
  <c r="D1481" i="2"/>
  <c r="C1481" i="2"/>
  <c r="CD1481" i="2" s="1"/>
  <c r="C1677" i="2"/>
  <c r="D1677" i="2"/>
  <c r="C2931" i="2"/>
  <c r="D2931" i="2"/>
  <c r="C1820" i="2"/>
  <c r="D1820" i="2"/>
  <c r="D947" i="2"/>
  <c r="C947" i="2"/>
  <c r="CD947" i="2" s="1"/>
  <c r="D991" i="2"/>
  <c r="C991" i="2"/>
  <c r="CD991" i="2" s="1"/>
  <c r="C2285" i="2"/>
  <c r="D2285" i="2"/>
  <c r="C1892" i="2"/>
  <c r="D1892" i="2"/>
  <c r="C1828" i="2"/>
  <c r="D1828" i="2"/>
  <c r="D435" i="2"/>
  <c r="C435" i="2"/>
  <c r="CD435" i="2" s="1"/>
  <c r="C2085" i="2"/>
  <c r="D2085" i="2"/>
  <c r="C1426" i="2"/>
  <c r="D1426" i="2"/>
  <c r="D944" i="2"/>
  <c r="C944" i="2"/>
  <c r="CD944" i="2" s="1"/>
  <c r="D293" i="2"/>
  <c r="C293" i="2"/>
  <c r="CD293" i="2" s="1"/>
  <c r="C1766" i="2"/>
  <c r="D1766" i="2"/>
  <c r="D745" i="2"/>
  <c r="C745" i="2"/>
  <c r="C1127" i="2"/>
  <c r="D1127" i="2"/>
  <c r="D635" i="2"/>
  <c r="C635" i="2"/>
  <c r="CD635" i="2" s="1"/>
  <c r="D371" i="2"/>
  <c r="C371" i="2"/>
  <c r="CD371" i="2" s="1"/>
  <c r="BB269" i="2"/>
  <c r="C1185" i="2"/>
  <c r="D1185" i="2"/>
  <c r="D960" i="2"/>
  <c r="C960" i="2"/>
  <c r="CD960" i="2" s="1"/>
  <c r="D559" i="2"/>
  <c r="C559" i="2"/>
  <c r="CD559" i="2" s="1"/>
  <c r="C3240" i="2"/>
  <c r="D3240" i="2"/>
  <c r="C2266" i="2"/>
  <c r="D2266" i="2"/>
  <c r="C369" i="2"/>
  <c r="CD369" i="2" s="1"/>
  <c r="D369" i="2"/>
  <c r="C3238" i="2"/>
  <c r="D3238" i="2"/>
  <c r="C1436" i="2"/>
  <c r="D1436" i="2"/>
  <c r="C2947" i="2"/>
  <c r="D2947" i="2"/>
  <c r="C2030" i="2"/>
  <c r="D2030" i="2"/>
  <c r="D979" i="2"/>
  <c r="C979" i="2"/>
  <c r="CD979" i="2" s="1"/>
  <c r="C1764" i="2"/>
  <c r="D1764" i="2"/>
  <c r="C1074" i="2"/>
  <c r="D1074" i="2"/>
  <c r="D1013" i="2"/>
  <c r="C1013" i="2"/>
  <c r="CD1013" i="2" s="1"/>
  <c r="C1145" i="2"/>
  <c r="D1145" i="2"/>
  <c r="D2548" i="2"/>
  <c r="C2548" i="2"/>
  <c r="C681" i="2"/>
  <c r="CD681" i="2" s="1"/>
  <c r="D1252" i="2"/>
  <c r="C1252" i="2"/>
  <c r="C2486" i="2"/>
  <c r="D2486" i="2"/>
  <c r="D1389" i="2"/>
  <c r="C1389" i="2"/>
  <c r="C1981" i="2"/>
  <c r="D1981" i="2"/>
  <c r="C364" i="2"/>
  <c r="CD364" i="2" s="1"/>
  <c r="D364" i="2"/>
  <c r="D3144" i="2"/>
  <c r="C3144" i="2"/>
  <c r="CD3144" i="2" s="1"/>
  <c r="C912" i="2"/>
  <c r="D912" i="2"/>
  <c r="D433" i="2"/>
  <c r="C433" i="2"/>
  <c r="CD433" i="2" s="1"/>
  <c r="C1384" i="2"/>
  <c r="D1384" i="2"/>
  <c r="C1751" i="2"/>
  <c r="D1751" i="2"/>
  <c r="C1401" i="2"/>
  <c r="D1401" i="2"/>
  <c r="C379" i="2"/>
  <c r="CD379" i="2" s="1"/>
  <c r="D379" i="2"/>
  <c r="D3116" i="2"/>
  <c r="C3116" i="2"/>
  <c r="CD3116" i="2" s="1"/>
  <c r="D1863" i="2"/>
  <c r="C1863" i="2"/>
  <c r="CD1863" i="2" s="1"/>
  <c r="C1457" i="2"/>
  <c r="D1457" i="2"/>
  <c r="C1113" i="2"/>
  <c r="D1113" i="2"/>
  <c r="C855" i="2"/>
  <c r="D855" i="2"/>
  <c r="D741" i="2"/>
  <c r="C741" i="2"/>
  <c r="C640" i="2"/>
  <c r="CD640" i="2" s="1"/>
  <c r="D640" i="2"/>
  <c r="D535" i="2"/>
  <c r="C535" i="2"/>
  <c r="CD535" i="2" s="1"/>
  <c r="D438" i="2"/>
  <c r="C438" i="2"/>
  <c r="CD438" i="2" s="1"/>
  <c r="C3171" i="2"/>
  <c r="D3171" i="2"/>
  <c r="C1800" i="2"/>
  <c r="D1800" i="2"/>
  <c r="D1510" i="2"/>
  <c r="C1510" i="2"/>
  <c r="CD1510" i="2" s="1"/>
  <c r="BU2410" i="2"/>
  <c r="C1757" i="2"/>
  <c r="D1757" i="2"/>
  <c r="D656" i="2"/>
  <c r="C656" i="2"/>
  <c r="CD656" i="2" s="1"/>
  <c r="C3031" i="2"/>
  <c r="D3031" i="2"/>
  <c r="C891" i="2"/>
  <c r="D891" i="2"/>
  <c r="C2258" i="2"/>
  <c r="D2258" i="2"/>
  <c r="E1461" i="2"/>
  <c r="C1461" i="2"/>
  <c r="C879" i="2"/>
  <c r="D879" i="2"/>
  <c r="BA269" i="2"/>
  <c r="C2509" i="2"/>
  <c r="D2509" i="2"/>
  <c r="C1332" i="2"/>
  <c r="CD1332" i="2" s="1"/>
  <c r="D1332" i="2"/>
  <c r="D2848" i="2"/>
  <c r="C2848" i="2"/>
  <c r="CD2848" i="2" s="1"/>
  <c r="D1468" i="2"/>
  <c r="C1468" i="2"/>
  <c r="CD1468" i="2" s="1"/>
  <c r="C2001" i="2"/>
  <c r="D2001" i="2"/>
  <c r="C1223" i="2"/>
  <c r="D1223" i="2"/>
  <c r="D2373" i="2"/>
  <c r="C2373" i="2"/>
  <c r="CD2373" i="2" s="1"/>
  <c r="C3057" i="2"/>
  <c r="D3057" i="2"/>
  <c r="C2031" i="2"/>
  <c r="D2031" i="2"/>
  <c r="C1901" i="2"/>
  <c r="D1901" i="2"/>
  <c r="D1516" i="2"/>
  <c r="C1516" i="2"/>
  <c r="CD1516" i="2" s="1"/>
  <c r="C861" i="2"/>
  <c r="D861" i="2"/>
  <c r="D383" i="2"/>
  <c r="C383" i="2"/>
  <c r="CD383" i="2" s="1"/>
  <c r="C922" i="2"/>
  <c r="D922" i="2"/>
  <c r="C1433" i="2"/>
  <c r="D1433" i="2"/>
  <c r="D3128" i="2"/>
  <c r="C3128" i="2"/>
  <c r="CD3128" i="2" s="1"/>
  <c r="C1393" i="2"/>
  <c r="D1393" i="2"/>
  <c r="D300" i="2"/>
  <c r="C300" i="2"/>
  <c r="CD300" i="2" s="1"/>
  <c r="C2507" i="2"/>
  <c r="D2507" i="2"/>
  <c r="C1802" i="2"/>
  <c r="D1802" i="2"/>
  <c r="D430" i="2"/>
  <c r="C430" i="2"/>
  <c r="CD430" i="2" s="1"/>
  <c r="D2739" i="2"/>
  <c r="C2739" i="2"/>
  <c r="CD2739" i="2" s="1"/>
  <c r="C2234" i="2"/>
  <c r="D2234" i="2"/>
  <c r="C1360" i="2"/>
  <c r="CD1360" i="2" s="1"/>
  <c r="D1021" i="2"/>
  <c r="C1021" i="2"/>
  <c r="CD1021" i="2" s="1"/>
  <c r="C929" i="2"/>
  <c r="D929" i="2"/>
  <c r="C875" i="2"/>
  <c r="D875" i="2"/>
  <c r="D772" i="2"/>
  <c r="C772" i="2"/>
  <c r="D429" i="2"/>
  <c r="C429" i="2"/>
  <c r="CD429" i="2" s="1"/>
  <c r="C2950" i="2"/>
  <c r="D2950" i="2"/>
  <c r="D2759" i="2"/>
  <c r="C2759" i="2"/>
  <c r="CD2759" i="2" s="1"/>
  <c r="D1511" i="2"/>
  <c r="C1511" i="2"/>
  <c r="CD1511" i="2" s="1"/>
  <c r="C1421" i="2"/>
  <c r="D1421" i="2"/>
  <c r="C1070" i="2"/>
  <c r="D1070" i="2"/>
  <c r="D578" i="2"/>
  <c r="C578" i="2"/>
  <c r="CD578" i="2" s="1"/>
  <c r="C491" i="2"/>
  <c r="CD491" i="2" s="1"/>
  <c r="D491" i="2"/>
  <c r="D2588" i="2"/>
  <c r="C2588" i="2"/>
  <c r="C1873" i="2"/>
  <c r="D1873" i="2"/>
  <c r="D1640" i="2"/>
  <c r="C1640" i="2"/>
  <c r="D1658" i="2"/>
  <c r="C1658" i="2"/>
  <c r="C3050" i="2"/>
  <c r="D3050" i="2"/>
  <c r="C2991" i="2"/>
  <c r="D2991" i="2"/>
  <c r="D1573" i="2"/>
  <c r="C1573" i="2"/>
  <c r="D1570" i="2"/>
  <c r="C1570" i="2"/>
  <c r="C3229" i="2"/>
  <c r="D3229" i="2"/>
  <c r="C2978" i="2"/>
  <c r="D2978" i="2"/>
  <c r="D1625" i="2"/>
  <c r="C1625" i="2"/>
  <c r="D1552" i="2"/>
  <c r="C1552" i="2"/>
  <c r="D3223" i="2"/>
  <c r="C3223" i="2"/>
  <c r="C3183" i="2"/>
  <c r="D3183" i="2"/>
  <c r="C3051" i="2"/>
  <c r="D3051" i="2"/>
  <c r="D2590" i="2"/>
  <c r="C2590" i="2"/>
  <c r="C2461" i="2"/>
  <c r="D2461" i="2"/>
  <c r="D1644" i="2"/>
  <c r="C1644" i="2"/>
  <c r="D1566" i="2"/>
  <c r="C1566" i="2"/>
  <c r="D1565" i="2"/>
  <c r="C1565" i="2"/>
  <c r="C3214" i="2"/>
  <c r="D3214" i="2"/>
  <c r="D3153" i="2"/>
  <c r="C3153" i="2"/>
  <c r="CD3153" i="2" s="1"/>
  <c r="D1591" i="2"/>
  <c r="C1591" i="2"/>
  <c r="C3038" i="2"/>
  <c r="D3038" i="2"/>
  <c r="C2979" i="2"/>
  <c r="D2979" i="2"/>
  <c r="D2628" i="2"/>
  <c r="C2628" i="2"/>
  <c r="CD2628" i="2" s="1"/>
  <c r="D2528" i="2"/>
  <c r="C2528" i="2"/>
  <c r="C2292" i="2"/>
  <c r="D2292" i="2"/>
  <c r="C2215" i="2"/>
  <c r="D2215" i="2"/>
  <c r="D2153" i="2"/>
  <c r="C2153" i="2"/>
  <c r="C2105" i="2"/>
  <c r="D2105" i="2"/>
  <c r="D1549" i="2"/>
  <c r="C1549" i="2"/>
  <c r="D3095" i="2"/>
  <c r="C3095" i="2"/>
  <c r="C2304" i="2"/>
  <c r="D2304" i="2"/>
  <c r="C3174" i="2"/>
  <c r="D3174" i="2"/>
  <c r="D3106" i="2"/>
  <c r="C3106" i="2"/>
  <c r="CD3106" i="2" s="1"/>
  <c r="C2966" i="2"/>
  <c r="D2966" i="2"/>
  <c r="D2849" i="2"/>
  <c r="C2849" i="2"/>
  <c r="CD2849" i="2" s="1"/>
  <c r="D2808" i="2"/>
  <c r="C2808" i="2"/>
  <c r="CD2808" i="2" s="1"/>
  <c r="C2756" i="2"/>
  <c r="CD2756" i="2" s="1"/>
  <c r="D2756" i="2"/>
  <c r="D2678" i="2"/>
  <c r="C2678" i="2"/>
  <c r="CD2678" i="2" s="1"/>
  <c r="D2581" i="2"/>
  <c r="C2581" i="2"/>
  <c r="E2528" i="2"/>
  <c r="C2450" i="2"/>
  <c r="D2450" i="2"/>
  <c r="D2376" i="2"/>
  <c r="C2376" i="2"/>
  <c r="CD2376" i="2" s="1"/>
  <c r="C2033" i="2"/>
  <c r="D2033" i="2"/>
  <c r="D1627" i="2"/>
  <c r="C1627" i="2"/>
  <c r="D1554" i="2"/>
  <c r="C1554" i="2"/>
  <c r="D1607" i="2"/>
  <c r="C1607" i="2"/>
  <c r="C2323" i="2"/>
  <c r="D2323" i="2"/>
  <c r="D3085" i="2"/>
  <c r="C3085" i="2"/>
  <c r="D1579" i="2"/>
  <c r="C1579" i="2"/>
  <c r="C3215" i="2"/>
  <c r="D3215" i="2"/>
  <c r="C3006" i="2"/>
  <c r="D3006" i="2"/>
  <c r="D2722" i="2"/>
  <c r="C2722" i="2"/>
  <c r="CD2722" i="2" s="1"/>
  <c r="D2612" i="2"/>
  <c r="C2612" i="2"/>
  <c r="D2547" i="2"/>
  <c r="C2547" i="2"/>
  <c r="C2442" i="2"/>
  <c r="D2442" i="2"/>
  <c r="D1617" i="2"/>
  <c r="C1617" i="2"/>
  <c r="C2329" i="2"/>
  <c r="D2329" i="2"/>
  <c r="C3020" i="2"/>
  <c r="D3020" i="2"/>
  <c r="C2961" i="2"/>
  <c r="D2961" i="2"/>
  <c r="D2671" i="2"/>
  <c r="C2671" i="2"/>
  <c r="CD2671" i="2" s="1"/>
  <c r="D2566" i="2"/>
  <c r="C2566" i="2"/>
  <c r="C2453" i="2"/>
  <c r="D2453" i="2"/>
  <c r="D2387" i="2"/>
  <c r="C2387" i="2"/>
  <c r="CD2387" i="2" s="1"/>
  <c r="D3164" i="2"/>
  <c r="C3164" i="2"/>
  <c r="D3084" i="2"/>
  <c r="C3084" i="2"/>
  <c r="D2720" i="2"/>
  <c r="C2720" i="2"/>
  <c r="CD2720" i="2" s="1"/>
  <c r="D2668" i="2"/>
  <c r="C2668" i="2"/>
  <c r="CD2668" i="2" s="1"/>
  <c r="D2564" i="2"/>
  <c r="C2564" i="2"/>
  <c r="C2430" i="2"/>
  <c r="D2430" i="2"/>
  <c r="D2366" i="2"/>
  <c r="C2366" i="2"/>
  <c r="CD2366" i="2" s="1"/>
  <c r="D1561" i="2"/>
  <c r="C1561" i="2"/>
  <c r="C2935" i="2"/>
  <c r="D2935" i="2"/>
  <c r="D2813" i="2"/>
  <c r="C2813" i="2"/>
  <c r="CD2813" i="2" s="1"/>
  <c r="C3138" i="2"/>
  <c r="CD3138" i="2" s="1"/>
  <c r="D3138" i="2"/>
  <c r="D3087" i="2"/>
  <c r="C3087" i="2"/>
  <c r="D2948" i="2"/>
  <c r="C2948" i="2"/>
  <c r="D2770" i="2"/>
  <c r="C2770" i="2"/>
  <c r="CD2770" i="2" s="1"/>
  <c r="D2602" i="2"/>
  <c r="C2602" i="2"/>
  <c r="C2235" i="2"/>
  <c r="D2235" i="2"/>
  <c r="C2183" i="2"/>
  <c r="D2183" i="2"/>
  <c r="C2097" i="2"/>
  <c r="D2097" i="2"/>
  <c r="D1647" i="2"/>
  <c r="C1647" i="2"/>
  <c r="D1569" i="2"/>
  <c r="C1569" i="2"/>
  <c r="C3166" i="2"/>
  <c r="D3166" i="2"/>
  <c r="D3118" i="2"/>
  <c r="C3118" i="2"/>
  <c r="CD3118" i="2" s="1"/>
  <c r="D3077" i="2"/>
  <c r="C3077" i="2"/>
  <c r="C2932" i="2"/>
  <c r="D2932" i="2"/>
  <c r="D2861" i="2"/>
  <c r="C2861" i="2"/>
  <c r="C2491" i="2"/>
  <c r="D2491" i="2"/>
  <c r="D2336" i="2"/>
  <c r="C2336" i="2"/>
  <c r="CD2336" i="2" s="1"/>
  <c r="C3217" i="2"/>
  <c r="C3194" i="2"/>
  <c r="D3194" i="2"/>
  <c r="D3145" i="2"/>
  <c r="C3145" i="2"/>
  <c r="CD3145" i="2" s="1"/>
  <c r="D1652" i="2"/>
  <c r="C1652" i="2"/>
  <c r="C3025" i="2"/>
  <c r="D3025" i="2"/>
  <c r="D2892" i="2"/>
  <c r="C2892" i="2"/>
  <c r="C2517" i="2"/>
  <c r="D2517" i="2"/>
  <c r="D1614" i="2"/>
  <c r="C1614" i="2"/>
  <c r="D1553" i="2"/>
  <c r="C1553" i="2"/>
  <c r="C3048" i="2"/>
  <c r="D3048" i="2"/>
  <c r="D2777" i="2"/>
  <c r="C2777" i="2"/>
  <c r="CD2777" i="2" s="1"/>
  <c r="C2473" i="2"/>
  <c r="D2473" i="2"/>
  <c r="C2428" i="2"/>
  <c r="D2428" i="2"/>
  <c r="C2009" i="2"/>
  <c r="D2009" i="2"/>
  <c r="C1168" i="2"/>
  <c r="D1168" i="2"/>
  <c r="C1078" i="2"/>
  <c r="D1078" i="2"/>
  <c r="D1027" i="2"/>
  <c r="C1027" i="2"/>
  <c r="CD1027" i="2" s="1"/>
  <c r="C892" i="2"/>
  <c r="D892" i="2"/>
  <c r="D696" i="2"/>
  <c r="C696" i="2"/>
  <c r="CD696" i="2" s="1"/>
  <c r="C645" i="2"/>
  <c r="CD645" i="2" s="1"/>
  <c r="D645" i="2"/>
  <c r="D487" i="2"/>
  <c r="C487" i="2"/>
  <c r="CD487" i="2" s="1"/>
  <c r="D3098" i="2"/>
  <c r="C3098" i="2"/>
  <c r="C2899" i="2"/>
  <c r="D2899" i="2"/>
  <c r="C2636" i="2"/>
  <c r="CD2636" i="2" s="1"/>
  <c r="D2636" i="2"/>
  <c r="D2534" i="2"/>
  <c r="C2534" i="2"/>
  <c r="C2439" i="2"/>
  <c r="D2439" i="2"/>
  <c r="C2283" i="2"/>
  <c r="D2283" i="2"/>
  <c r="D2198" i="2"/>
  <c r="C2198" i="2"/>
  <c r="C2074" i="2"/>
  <c r="D2074" i="2"/>
  <c r="C1891" i="2"/>
  <c r="D1891" i="2"/>
  <c r="C1827" i="2"/>
  <c r="D1827" i="2"/>
  <c r="C1776" i="2"/>
  <c r="D1776" i="2"/>
  <c r="C1736" i="2"/>
  <c r="D1736" i="2"/>
  <c r="C923" i="2"/>
  <c r="D923" i="2"/>
  <c r="D434" i="2"/>
  <c r="C434" i="2"/>
  <c r="CD434" i="2" s="1"/>
  <c r="D281" i="2"/>
  <c r="C281" i="2"/>
  <c r="CD281" i="2" s="1"/>
  <c r="D3131" i="2"/>
  <c r="C3131" i="2"/>
  <c r="CD3131" i="2" s="1"/>
  <c r="D530" i="2"/>
  <c r="C530" i="2"/>
  <c r="CD530" i="2" s="1"/>
  <c r="D3130" i="2"/>
  <c r="C3130" i="2"/>
  <c r="CD3130" i="2" s="1"/>
  <c r="D2752" i="2"/>
  <c r="C2752" i="2"/>
  <c r="CD2752" i="2" s="1"/>
  <c r="C1659" i="2"/>
  <c r="D1659" i="2"/>
  <c r="C2299" i="2"/>
  <c r="D2299" i="2"/>
  <c r="D1634" i="2"/>
  <c r="C1634" i="2"/>
  <c r="D1648" i="2"/>
  <c r="C1648" i="2"/>
  <c r="C3186" i="2"/>
  <c r="D3186" i="2"/>
  <c r="D3007" i="2"/>
  <c r="C3007" i="2"/>
  <c r="E2948" i="2"/>
  <c r="D2874" i="2"/>
  <c r="C2874" i="2"/>
  <c r="CD2874" i="2" s="1"/>
  <c r="D2821" i="2"/>
  <c r="C2821" i="2"/>
  <c r="CD2821" i="2" s="1"/>
  <c r="C2501" i="2"/>
  <c r="D2501" i="2"/>
  <c r="D2379" i="2"/>
  <c r="C2379" i="2"/>
  <c r="CD2379" i="2" s="1"/>
  <c r="C2045" i="2"/>
  <c r="D2045" i="2"/>
  <c r="C2993" i="2"/>
  <c r="D2993" i="2"/>
  <c r="D2670" i="2"/>
  <c r="C2670" i="2"/>
  <c r="CD2670" i="2" s="1"/>
  <c r="C2538" i="2"/>
  <c r="D2538" i="2"/>
  <c r="D2378" i="2"/>
  <c r="C2378" i="2"/>
  <c r="CD2378" i="2" s="1"/>
  <c r="D1605" i="2"/>
  <c r="C1605" i="2"/>
  <c r="C3250" i="2"/>
  <c r="D3250" i="2"/>
  <c r="D1645" i="2"/>
  <c r="C1645" i="2"/>
  <c r="D1567" i="2"/>
  <c r="C1567" i="2"/>
  <c r="C3213" i="2"/>
  <c r="D3213" i="2"/>
  <c r="C2953" i="2"/>
  <c r="D2953" i="2"/>
  <c r="D2618" i="2"/>
  <c r="C2618" i="2"/>
  <c r="C2271" i="2"/>
  <c r="D2271" i="2"/>
  <c r="C2075" i="2"/>
  <c r="D2075" i="2"/>
  <c r="C2024" i="2"/>
  <c r="D2024" i="2"/>
  <c r="D1615" i="2"/>
  <c r="C1615" i="2"/>
  <c r="C2327" i="2"/>
  <c r="D2327" i="2"/>
  <c r="C3191" i="2"/>
  <c r="D3191" i="2"/>
  <c r="C3082" i="2"/>
  <c r="D3082" i="2"/>
  <c r="D2889" i="2"/>
  <c r="C2889" i="2"/>
  <c r="D2687" i="2"/>
  <c r="C2687" i="2"/>
  <c r="CD2687" i="2" s="1"/>
  <c r="D2646" i="2"/>
  <c r="C2561" i="2"/>
  <c r="D2561" i="2"/>
  <c r="C2514" i="2"/>
  <c r="D2514" i="2"/>
  <c r="C2468" i="2"/>
  <c r="D2468" i="2"/>
  <c r="D2341" i="2"/>
  <c r="C2341" i="2"/>
  <c r="CD2341" i="2" s="1"/>
  <c r="C2239" i="2"/>
  <c r="D2239" i="2"/>
  <c r="C2051" i="2"/>
  <c r="D2051" i="2"/>
  <c r="D1642" i="2"/>
  <c r="C1642" i="2"/>
  <c r="D1575" i="2"/>
  <c r="C1575" i="2"/>
  <c r="C1818" i="2"/>
  <c r="D1818" i="2"/>
  <c r="C1747" i="2"/>
  <c r="D1747" i="2"/>
  <c r="D1427" i="2"/>
  <c r="C1427" i="2"/>
  <c r="C1306" i="2"/>
  <c r="CD1306" i="2" s="1"/>
  <c r="D1306" i="2"/>
  <c r="C1221" i="2"/>
  <c r="D1221" i="2"/>
  <c r="D936" i="2"/>
  <c r="C936" i="2"/>
  <c r="CD936" i="2" s="1"/>
  <c r="D799" i="2"/>
  <c r="C799" i="2"/>
  <c r="D747" i="2"/>
  <c r="C747" i="2"/>
  <c r="C586" i="2"/>
  <c r="D586" i="2"/>
  <c r="D424" i="2"/>
  <c r="C424" i="2"/>
  <c r="CD424" i="2" s="1"/>
  <c r="C3022" i="2"/>
  <c r="D3022" i="2"/>
  <c r="C2743" i="2"/>
  <c r="CD2743" i="2" s="1"/>
  <c r="D2743" i="2"/>
  <c r="C1673" i="2"/>
  <c r="D1673" i="2"/>
  <c r="E1464" i="2"/>
  <c r="C1406" i="2"/>
  <c r="D1406" i="2"/>
  <c r="C1220" i="2"/>
  <c r="D1220" i="2"/>
  <c r="C1167" i="2"/>
  <c r="D1167" i="2"/>
  <c r="C1119" i="2"/>
  <c r="D1119" i="2"/>
  <c r="C1077" i="2"/>
  <c r="D1077" i="2"/>
  <c r="D808" i="2"/>
  <c r="C808" i="2"/>
  <c r="C706" i="2"/>
  <c r="CD706" i="2" s="1"/>
  <c r="D706" i="2"/>
  <c r="D531" i="2"/>
  <c r="C531" i="2"/>
  <c r="CD531" i="2" s="1"/>
  <c r="D486" i="2"/>
  <c r="C486" i="2"/>
  <c r="CD486" i="2" s="1"/>
  <c r="D2553" i="2"/>
  <c r="C2553" i="2"/>
  <c r="C2426" i="2"/>
  <c r="D2426" i="2"/>
  <c r="C1755" i="2"/>
  <c r="D1755" i="2"/>
  <c r="D1712" i="2"/>
  <c r="C1712" i="2"/>
  <c r="D1662" i="2"/>
  <c r="C1662" i="2"/>
  <c r="D1507" i="2"/>
  <c r="C1507" i="2"/>
  <c r="CD1507" i="2" s="1"/>
  <c r="C1453" i="2"/>
  <c r="D1453" i="2"/>
  <c r="C1176" i="2"/>
  <c r="D1176" i="2"/>
  <c r="C1118" i="2"/>
  <c r="D1118" i="2"/>
  <c r="C1076" i="2"/>
  <c r="D1076" i="2"/>
  <c r="D1015" i="2"/>
  <c r="C1015" i="2"/>
  <c r="CD1015" i="2" s="1"/>
  <c r="C1999" i="2"/>
  <c r="D1999" i="2"/>
  <c r="C1767" i="2"/>
  <c r="D1767" i="2"/>
  <c r="C1725" i="2"/>
  <c r="D1725" i="2"/>
  <c r="D1508" i="2"/>
  <c r="C1508" i="2"/>
  <c r="CD1508" i="2" s="1"/>
  <c r="D1464" i="2"/>
  <c r="D1026" i="2"/>
  <c r="C1026" i="2"/>
  <c r="CD1026" i="2" s="1"/>
  <c r="D980" i="2"/>
  <c r="C980" i="2"/>
  <c r="CD980" i="2" s="1"/>
  <c r="C913" i="2"/>
  <c r="D913" i="2"/>
  <c r="C869" i="2"/>
  <c r="D869" i="2"/>
  <c r="D655" i="2"/>
  <c r="C585" i="2"/>
  <c r="D585" i="2"/>
  <c r="C346" i="2"/>
  <c r="D346" i="2"/>
  <c r="D2615" i="2"/>
  <c r="C2615" i="2"/>
  <c r="C2294" i="2"/>
  <c r="D2294" i="2"/>
  <c r="C2248" i="2"/>
  <c r="D2248" i="2"/>
  <c r="C2073" i="2"/>
  <c r="D2073" i="2"/>
  <c r="C1998" i="2"/>
  <c r="D1998" i="2"/>
  <c r="C1796" i="2"/>
  <c r="D1796" i="2"/>
  <c r="D1377" i="2"/>
  <c r="C1377" i="2"/>
  <c r="E1248" i="2"/>
  <c r="D962" i="2"/>
  <c r="C962" i="2"/>
  <c r="CD962" i="2" s="1"/>
  <c r="D665" i="2"/>
  <c r="C665" i="2"/>
  <c r="CD665" i="2" s="1"/>
  <c r="D473" i="2"/>
  <c r="C473" i="2"/>
  <c r="CD473" i="2" s="1"/>
  <c r="E422" i="2"/>
  <c r="D2843" i="2"/>
  <c r="C2843" i="2"/>
  <c r="CD2843" i="2" s="1"/>
  <c r="D2689" i="2"/>
  <c r="C2689" i="2"/>
  <c r="CD2689" i="2" s="1"/>
  <c r="C2437" i="2"/>
  <c r="D2437" i="2"/>
  <c r="C2281" i="2"/>
  <c r="D2281" i="2"/>
  <c r="C2007" i="2"/>
  <c r="D2007" i="2"/>
  <c r="C1900" i="2"/>
  <c r="D1900" i="2"/>
  <c r="C1754" i="2"/>
  <c r="D1754" i="2"/>
  <c r="C1156" i="2"/>
  <c r="D1156" i="2"/>
  <c r="D1024" i="2"/>
  <c r="C1024" i="2"/>
  <c r="CD1024" i="2" s="1"/>
  <c r="D952" i="2"/>
  <c r="C952" i="2"/>
  <c r="CD952" i="2" s="1"/>
  <c r="D723" i="2"/>
  <c r="C723" i="2"/>
  <c r="CD723" i="2" s="1"/>
  <c r="D674" i="2"/>
  <c r="C674" i="2"/>
  <c r="CD674" i="2" s="1"/>
  <c r="E583" i="2"/>
  <c r="D453" i="2"/>
  <c r="C453" i="2"/>
  <c r="CD453" i="2" s="1"/>
  <c r="C401" i="2"/>
  <c r="CD401" i="2" s="1"/>
  <c r="D401" i="2"/>
  <c r="C3011" i="2"/>
  <c r="D3011" i="2"/>
  <c r="D2688" i="2"/>
  <c r="C2688" i="2"/>
  <c r="CD2688" i="2" s="1"/>
  <c r="C2633" i="2"/>
  <c r="CD2633" i="2" s="1"/>
  <c r="D2633" i="2"/>
  <c r="D2531" i="2"/>
  <c r="C2531" i="2"/>
  <c r="C2480" i="2"/>
  <c r="D2480" i="2"/>
  <c r="C1899" i="2"/>
  <c r="D1899" i="2"/>
  <c r="C1785" i="2"/>
  <c r="D1785" i="2"/>
  <c r="C1218" i="2"/>
  <c r="D1218" i="2"/>
  <c r="C921" i="2"/>
  <c r="D921" i="2"/>
  <c r="D785" i="2"/>
  <c r="C785" i="2"/>
  <c r="D623" i="2"/>
  <c r="C623" i="2"/>
  <c r="D570" i="2"/>
  <c r="C570" i="2"/>
  <c r="CD570" i="2" s="1"/>
  <c r="D517" i="2"/>
  <c r="C517" i="2"/>
  <c r="CD517" i="2" s="1"/>
  <c r="D472" i="2"/>
  <c r="C472" i="2"/>
  <c r="CD472" i="2" s="1"/>
  <c r="C2885" i="2"/>
  <c r="D2885" i="2"/>
  <c r="D2569" i="2"/>
  <c r="C2569" i="2"/>
  <c r="C1887" i="2"/>
  <c r="D1887" i="2"/>
  <c r="C1752" i="2"/>
  <c r="D1752" i="2"/>
  <c r="D1493" i="2"/>
  <c r="C1493" i="2"/>
  <c r="CD1493" i="2" s="1"/>
  <c r="C1042" i="2"/>
  <c r="D1042" i="2"/>
  <c r="D996" i="2"/>
  <c r="C996" i="2"/>
  <c r="CD996" i="2" s="1"/>
  <c r="C2125" i="2"/>
  <c r="D2125" i="2"/>
  <c r="C2005" i="2"/>
  <c r="D2005" i="2"/>
  <c r="C1886" i="2"/>
  <c r="D1886" i="2"/>
  <c r="C1062" i="2"/>
  <c r="D1062" i="2"/>
  <c r="D995" i="2"/>
  <c r="C995" i="2"/>
  <c r="CD995" i="2" s="1"/>
  <c r="C835" i="2"/>
  <c r="D835" i="2"/>
  <c r="D762" i="2"/>
  <c r="C762" i="2"/>
  <c r="D592" i="2"/>
  <c r="C592" i="2"/>
  <c r="D3173" i="2"/>
  <c r="C3173" i="2"/>
  <c r="C2707" i="2"/>
  <c r="CD2707" i="2" s="1"/>
  <c r="D2707" i="2"/>
  <c r="D2611" i="2"/>
  <c r="C2611" i="2"/>
  <c r="C2506" i="2"/>
  <c r="D2506" i="2"/>
  <c r="C1470" i="2"/>
  <c r="CD1470" i="2" s="1"/>
  <c r="D1470" i="2"/>
  <c r="C1391" i="2"/>
  <c r="D1391" i="2"/>
  <c r="D1263" i="2"/>
  <c r="C1263" i="2"/>
  <c r="C1193" i="2"/>
  <c r="D1193" i="2"/>
  <c r="C1144" i="2"/>
  <c r="D1144" i="2"/>
  <c r="D1051" i="2"/>
  <c r="C1051" i="2"/>
  <c r="D958" i="2"/>
  <c r="C958" i="2"/>
  <c r="CD958" i="2" s="1"/>
  <c r="C803" i="2"/>
  <c r="D803" i="2"/>
  <c r="D611" i="2"/>
  <c r="C611" i="2"/>
  <c r="D557" i="2"/>
  <c r="C557" i="2"/>
  <c r="CD557" i="2" s="1"/>
  <c r="C503" i="2"/>
  <c r="CD503" i="2" s="1"/>
  <c r="D503" i="2"/>
  <c r="D460" i="2"/>
  <c r="C460" i="2"/>
  <c r="CD460" i="2" s="1"/>
  <c r="D2353" i="2"/>
  <c r="C2353" i="2"/>
  <c r="CD2353" i="2" s="1"/>
  <c r="C2243" i="2"/>
  <c r="D2243" i="2"/>
  <c r="C2057" i="2"/>
  <c r="D2057" i="2"/>
  <c r="C1973" i="2"/>
  <c r="D1973" i="2"/>
  <c r="C1811" i="2"/>
  <c r="D1811" i="2"/>
  <c r="D1350" i="2"/>
  <c r="C1192" i="2"/>
  <c r="D1192" i="2"/>
  <c r="D993" i="2"/>
  <c r="C993" i="2"/>
  <c r="CD993" i="2" s="1"/>
  <c r="C928" i="2"/>
  <c r="D928" i="2"/>
  <c r="C885" i="2"/>
  <c r="D885" i="2"/>
  <c r="C670" i="2"/>
  <c r="CD670" i="2" s="1"/>
  <c r="D670" i="2"/>
  <c r="D610" i="2"/>
  <c r="C610" i="2"/>
  <c r="D2746" i="2"/>
  <c r="C2746" i="2"/>
  <c r="CD2746" i="2" s="1"/>
  <c r="C2577" i="2"/>
  <c r="D2577" i="2"/>
  <c r="C2487" i="2"/>
  <c r="D2487" i="2"/>
  <c r="C2431" i="2"/>
  <c r="D2431" i="2"/>
  <c r="C2275" i="2"/>
  <c r="D2275" i="2"/>
  <c r="C1641" i="2"/>
  <c r="D1641" i="2"/>
  <c r="D1631" i="2"/>
  <c r="C1631" i="2"/>
  <c r="D1558" i="2"/>
  <c r="C1558" i="2"/>
  <c r="D3119" i="2"/>
  <c r="C3119" i="2"/>
  <c r="CD3119" i="2" s="1"/>
  <c r="D3069" i="2"/>
  <c r="C3069" i="2"/>
  <c r="D2592" i="2"/>
  <c r="C2592" i="2"/>
  <c r="C2492" i="2"/>
  <c r="D2492" i="2"/>
  <c r="C2087" i="2"/>
  <c r="D2087" i="2"/>
  <c r="D3146" i="2"/>
  <c r="C3146" i="2"/>
  <c r="CD3146" i="2" s="1"/>
  <c r="C2980" i="2"/>
  <c r="D2980" i="2"/>
  <c r="D2904" i="2"/>
  <c r="C2904" i="2"/>
  <c r="C2964" i="2"/>
  <c r="D2964" i="2"/>
  <c r="D2552" i="2"/>
  <c r="C2552" i="2"/>
  <c r="C2102" i="2"/>
  <c r="D2102" i="2"/>
  <c r="CE1107" i="2"/>
  <c r="J1107" i="2"/>
  <c r="BG1107" i="2"/>
  <c r="G1107" i="2"/>
  <c r="H1107" i="2" s="1"/>
  <c r="BE1107" i="2"/>
  <c r="BF1107" i="2"/>
  <c r="BH1107" i="2"/>
  <c r="L1107" i="2"/>
  <c r="K1107" i="2"/>
  <c r="D1574" i="2"/>
  <c r="C1574" i="2"/>
  <c r="C1464" i="2"/>
  <c r="CD1464" i="2" s="1"/>
  <c r="C3255" i="2"/>
  <c r="D3255" i="2"/>
  <c r="C2982" i="2"/>
  <c r="D2982" i="2"/>
  <c r="C2908" i="2"/>
  <c r="D2908" i="2"/>
  <c r="D2662" i="2"/>
  <c r="C2662" i="2"/>
  <c r="CD2662" i="2" s="1"/>
  <c r="D2533" i="2"/>
  <c r="C2533" i="2"/>
  <c r="C2494" i="2"/>
  <c r="D2494" i="2"/>
  <c r="D2390" i="2"/>
  <c r="C2390" i="2"/>
  <c r="CD2390" i="2" s="1"/>
  <c r="D2349" i="2"/>
  <c r="C2349" i="2"/>
  <c r="CD2349" i="2" s="1"/>
  <c r="C2068" i="2"/>
  <c r="D2068" i="2"/>
  <c r="C2029" i="2"/>
  <c r="D2029" i="2"/>
  <c r="D1633" i="2"/>
  <c r="C1633" i="2"/>
  <c r="D1560" i="2"/>
  <c r="C1560" i="2"/>
  <c r="D3099" i="2"/>
  <c r="C3099" i="2"/>
  <c r="C2988" i="2"/>
  <c r="D2988" i="2"/>
  <c r="C2672" i="2"/>
  <c r="CD2672" i="2" s="1"/>
  <c r="D2672" i="2"/>
  <c r="C2522" i="2"/>
  <c r="D2522" i="2"/>
  <c r="C2465" i="2"/>
  <c r="D2465" i="2"/>
  <c r="C2399" i="2"/>
  <c r="CD2399" i="2" s="1"/>
  <c r="D2399" i="2"/>
  <c r="C3252" i="2"/>
  <c r="D3252" i="2"/>
  <c r="D3176" i="2"/>
  <c r="C3176" i="2"/>
  <c r="C3000" i="2"/>
  <c r="D3000" i="2"/>
  <c r="D2862" i="2"/>
  <c r="C2862" i="2"/>
  <c r="CD2862" i="2" s="1"/>
  <c r="D2811" i="2"/>
  <c r="C2811" i="2"/>
  <c r="CD2811" i="2" s="1"/>
  <c r="D2749" i="2"/>
  <c r="C2749" i="2"/>
  <c r="D2640" i="2"/>
  <c r="C2640" i="2"/>
  <c r="CD2640" i="2" s="1"/>
  <c r="D2539" i="2"/>
  <c r="C2539" i="2"/>
  <c r="D2369" i="2"/>
  <c r="C2369" i="2"/>
  <c r="CD2369" i="2" s="1"/>
  <c r="C2274" i="2"/>
  <c r="D2274" i="2"/>
  <c r="C2147" i="2"/>
  <c r="D2147" i="2"/>
  <c r="C2026" i="2"/>
  <c r="D2026" i="2"/>
  <c r="C2330" i="2"/>
  <c r="D2330" i="2"/>
  <c r="C3251" i="2"/>
  <c r="D3251" i="2"/>
  <c r="D2649" i="2"/>
  <c r="C2649" i="2"/>
  <c r="CD2649" i="2" s="1"/>
  <c r="D2591" i="2"/>
  <c r="C2591" i="2"/>
  <c r="D2529" i="2"/>
  <c r="C2529" i="2"/>
  <c r="D2368" i="2"/>
  <c r="C2368" i="2"/>
  <c r="CD2368" i="2" s="1"/>
  <c r="D1592" i="2"/>
  <c r="C1592" i="2"/>
  <c r="C3073" i="2"/>
  <c r="D3073" i="2"/>
  <c r="C3023" i="2"/>
  <c r="D3023" i="2"/>
  <c r="C2497" i="2"/>
  <c r="D2497" i="2"/>
  <c r="C2447" i="2"/>
  <c r="D2447" i="2"/>
  <c r="C2289" i="2"/>
  <c r="D2289" i="2"/>
  <c r="C2231" i="2"/>
  <c r="D2231" i="2"/>
  <c r="C2041" i="2"/>
  <c r="D2041" i="2"/>
  <c r="D1551" i="2"/>
  <c r="C1551" i="2"/>
  <c r="CE1131" i="2"/>
  <c r="L1131" i="2"/>
  <c r="K1131" i="2"/>
  <c r="J1131" i="2"/>
  <c r="BE1131" i="2"/>
  <c r="BF1131" i="2"/>
  <c r="BH1131" i="2"/>
  <c r="BG1131" i="2"/>
  <c r="G1131" i="2"/>
  <c r="H1131" i="2" s="1"/>
  <c r="D3189" i="2"/>
  <c r="C3189" i="2"/>
  <c r="C3041" i="2"/>
  <c r="D3041" i="2"/>
  <c r="C2742" i="2"/>
  <c r="CD2742" i="2" s="1"/>
  <c r="D2742" i="2"/>
  <c r="D2605" i="2"/>
  <c r="C2605" i="2"/>
  <c r="C2435" i="2"/>
  <c r="D2435" i="2"/>
  <c r="C3236" i="2"/>
  <c r="D3236" i="2"/>
  <c r="C3178" i="2"/>
  <c r="D3178" i="2"/>
  <c r="C3047" i="2"/>
  <c r="D3047" i="2"/>
  <c r="C2604" i="2"/>
  <c r="D2604" i="2"/>
  <c r="D2567" i="2"/>
  <c r="C2567" i="2"/>
  <c r="C2037" i="2"/>
  <c r="D2037" i="2"/>
  <c r="D1632" i="2"/>
  <c r="C1632" i="2"/>
  <c r="D1559" i="2"/>
  <c r="C1559" i="2"/>
  <c r="D3133" i="2"/>
  <c r="C3133" i="2"/>
  <c r="CD3133" i="2" s="1"/>
  <c r="C1588" i="2"/>
  <c r="D1588" i="2"/>
  <c r="C3239" i="2"/>
  <c r="D3239" i="2"/>
  <c r="C2951" i="2"/>
  <c r="D2951" i="2"/>
  <c r="C2785" i="2"/>
  <c r="D2374" i="2"/>
  <c r="C2374" i="2"/>
  <c r="CD2374" i="2" s="1"/>
  <c r="C2092" i="2"/>
  <c r="D2092" i="2"/>
  <c r="D1624" i="2"/>
  <c r="C1624" i="2"/>
  <c r="D1635" i="2"/>
  <c r="C1635" i="2"/>
  <c r="D1562" i="2"/>
  <c r="C1562" i="2"/>
  <c r="D3140" i="2"/>
  <c r="C3140" i="2"/>
  <c r="CD3140" i="2" s="1"/>
  <c r="D3090" i="2"/>
  <c r="C3090" i="2"/>
  <c r="E2969" i="2"/>
  <c r="C2247" i="2"/>
  <c r="D2247" i="2"/>
  <c r="C2110" i="2"/>
  <c r="D2110" i="2"/>
  <c r="D1621" i="2"/>
  <c r="C1621" i="2"/>
  <c r="D1548" i="2"/>
  <c r="C1548" i="2"/>
  <c r="D2975" i="2"/>
  <c r="C2975" i="2"/>
  <c r="D2823" i="2"/>
  <c r="C2823" i="2"/>
  <c r="CD2823" i="2" s="1"/>
  <c r="D2724" i="2"/>
  <c r="C2724" i="2"/>
  <c r="CD2724" i="2" s="1"/>
  <c r="D2348" i="2"/>
  <c r="C2348" i="2"/>
  <c r="CD2348" i="2" s="1"/>
  <c r="C2255" i="2"/>
  <c r="D2255" i="2"/>
  <c r="C2099" i="2"/>
  <c r="D2099" i="2"/>
  <c r="K1147" i="2"/>
  <c r="J1147" i="2"/>
  <c r="G1147" i="2"/>
  <c r="H1147" i="2" s="1"/>
  <c r="BE1147" i="2"/>
  <c r="E3004" i="2"/>
  <c r="D1643" i="2"/>
  <c r="C1643" i="2"/>
  <c r="D1576" i="2"/>
  <c r="C1576" i="2"/>
  <c r="C372" i="2"/>
  <c r="CD372" i="2" s="1"/>
  <c r="D3161" i="2"/>
  <c r="C3161" i="2"/>
  <c r="C3010" i="2"/>
  <c r="D3010" i="2"/>
  <c r="D2544" i="2"/>
  <c r="C2544" i="2"/>
  <c r="C2438" i="2"/>
  <c r="D2438" i="2"/>
  <c r="C2223" i="2"/>
  <c r="D2223" i="2"/>
  <c r="D1612" i="2"/>
  <c r="C1612" i="2"/>
  <c r="C2324" i="2"/>
  <c r="D2324" i="2"/>
  <c r="C3179" i="2"/>
  <c r="D3179" i="2"/>
  <c r="D3028" i="2"/>
  <c r="C3028" i="2"/>
  <c r="C2969" i="2"/>
  <c r="D2969" i="2"/>
  <c r="D2897" i="2"/>
  <c r="C2897" i="2"/>
  <c r="C2523" i="2"/>
  <c r="D2523" i="2"/>
  <c r="C2485" i="2"/>
  <c r="D2485" i="2"/>
  <c r="C2425" i="2"/>
  <c r="D2425" i="2"/>
  <c r="D2381" i="2"/>
  <c r="C2381" i="2"/>
  <c r="CD2381" i="2" s="1"/>
  <c r="C2286" i="2"/>
  <c r="D2286" i="2"/>
  <c r="C2059" i="2"/>
  <c r="D2059" i="2"/>
  <c r="C2018" i="2"/>
  <c r="D2018" i="2"/>
  <c r="E1548" i="2"/>
  <c r="D3034" i="2"/>
  <c r="C3034" i="2"/>
  <c r="D2559" i="2"/>
  <c r="C2559" i="2"/>
  <c r="C2510" i="2"/>
  <c r="D2510" i="2"/>
  <c r="C2455" i="2"/>
  <c r="D2455" i="2"/>
  <c r="C2389" i="2"/>
  <c r="CD2389" i="2" s="1"/>
  <c r="D2389" i="2"/>
  <c r="D1620" i="2"/>
  <c r="C1620" i="2"/>
  <c r="C2332" i="2"/>
  <c r="D2332" i="2"/>
  <c r="C1425" i="2"/>
  <c r="C2302" i="2"/>
  <c r="D2302" i="2"/>
  <c r="C3248" i="2"/>
  <c r="D3248" i="2"/>
  <c r="D3201" i="2"/>
  <c r="C3201" i="2"/>
  <c r="D3124" i="2"/>
  <c r="C3124" i="2"/>
  <c r="CD3124" i="2" s="1"/>
  <c r="D3065" i="2"/>
  <c r="C3065" i="2"/>
  <c r="D3004" i="2"/>
  <c r="C3004" i="2"/>
  <c r="C408" i="2"/>
  <c r="CD408" i="2" s="1"/>
  <c r="AL5" i="1"/>
  <c r="C3245" i="2"/>
  <c r="D3245" i="2"/>
  <c r="D3129" i="2"/>
  <c r="C3129" i="2"/>
  <c r="CD3129" i="2" s="1"/>
  <c r="C2956" i="2"/>
  <c r="D2956" i="2"/>
  <c r="C2887" i="2"/>
  <c r="D2887" i="2"/>
  <c r="D2782" i="2"/>
  <c r="C2782" i="2"/>
  <c r="CD2782" i="2" s="1"/>
  <c r="D2586" i="2"/>
  <c r="C2586" i="2"/>
  <c r="C2220" i="2"/>
  <c r="D2220" i="2"/>
  <c r="C2321" i="2"/>
  <c r="D2321" i="2"/>
  <c r="C3156" i="2"/>
  <c r="CD3156" i="2" s="1"/>
  <c r="D3156" i="2"/>
  <c r="D3089" i="2"/>
  <c r="C3089" i="2"/>
  <c r="C2962" i="2"/>
  <c r="D2962" i="2"/>
  <c r="D2594" i="2"/>
  <c r="C2594" i="2"/>
  <c r="C2028" i="2"/>
  <c r="D2028" i="2"/>
  <c r="D1577" i="2"/>
  <c r="C1577" i="2"/>
  <c r="C3192" i="2"/>
  <c r="D3192" i="2"/>
  <c r="D1637" i="2"/>
  <c r="C1637" i="2"/>
  <c r="D1564" i="2"/>
  <c r="C1564" i="2"/>
  <c r="C2999" i="2"/>
  <c r="D2999" i="2"/>
  <c r="D1715" i="2"/>
  <c r="C1715" i="2"/>
  <c r="D1675" i="2"/>
  <c r="C1675" i="2"/>
  <c r="C1500" i="2"/>
  <c r="CD1500" i="2" s="1"/>
  <c r="D1500" i="2"/>
  <c r="C1212" i="2"/>
  <c r="D1212" i="2"/>
  <c r="C1151" i="2"/>
  <c r="D1151" i="2"/>
  <c r="C1048" i="2"/>
  <c r="D1048" i="2"/>
  <c r="C842" i="2"/>
  <c r="D842" i="2"/>
  <c r="D564" i="2"/>
  <c r="C564" i="2"/>
  <c r="CD564" i="2" s="1"/>
  <c r="D296" i="2"/>
  <c r="C296" i="2"/>
  <c r="CD296" i="2" s="1"/>
  <c r="D284" i="2"/>
  <c r="C284" i="2"/>
  <c r="CD284" i="2" s="1"/>
  <c r="D273" i="2"/>
  <c r="C273" i="2"/>
  <c r="CD273" i="2" s="1"/>
  <c r="C1808" i="2"/>
  <c r="D1808" i="2"/>
  <c r="D2736" i="2"/>
  <c r="C2736" i="2"/>
  <c r="D2596" i="2"/>
  <c r="C2596" i="2"/>
  <c r="C1455" i="2"/>
  <c r="D1455" i="2"/>
  <c r="C915" i="2"/>
  <c r="D915" i="2"/>
  <c r="C678" i="2"/>
  <c r="CD678" i="2" s="1"/>
  <c r="D678" i="2"/>
  <c r="C2054" i="2"/>
  <c r="D2054" i="2"/>
  <c r="C2040" i="2"/>
  <c r="D2040" i="2"/>
  <c r="D1495" i="2"/>
  <c r="C1495" i="2"/>
  <c r="CD1495" i="2" s="1"/>
  <c r="C1434" i="2"/>
  <c r="D1434" i="2"/>
  <c r="C1219" i="2"/>
  <c r="D1219" i="2"/>
  <c r="C1165" i="2"/>
  <c r="D1165" i="2"/>
  <c r="D1034" i="2"/>
  <c r="C1034" i="2"/>
  <c r="CD1034" i="2" s="1"/>
  <c r="C868" i="2"/>
  <c r="D868" i="2"/>
  <c r="D826" i="2"/>
  <c r="C826" i="2"/>
  <c r="C775" i="2"/>
  <c r="D775" i="2"/>
  <c r="BD269" i="2"/>
  <c r="C2945" i="2"/>
  <c r="D2945" i="2"/>
  <c r="C1483" i="2"/>
  <c r="CD1483" i="2" s="1"/>
  <c r="D1483" i="2"/>
  <c r="E1375" i="2"/>
  <c r="D1256" i="2"/>
  <c r="C1256" i="2"/>
  <c r="C1116" i="2"/>
  <c r="D1116" i="2"/>
  <c r="C1064" i="2"/>
  <c r="D1064" i="2"/>
  <c r="D1014" i="2"/>
  <c r="C1014" i="2"/>
  <c r="CD1014" i="2" s="1"/>
  <c r="D643" i="2"/>
  <c r="C643" i="2"/>
  <c r="CD643" i="2" s="1"/>
  <c r="D441" i="2"/>
  <c r="C441" i="2"/>
  <c r="CD441" i="2" s="1"/>
  <c r="C381" i="2"/>
  <c r="CD381" i="2" s="1"/>
  <c r="D381" i="2"/>
  <c r="D2613" i="2"/>
  <c r="C2613" i="2"/>
  <c r="C2291" i="2"/>
  <c r="D2291" i="2"/>
  <c r="C2104" i="2"/>
  <c r="D2104" i="2"/>
  <c r="C2060" i="2"/>
  <c r="D2060" i="2"/>
  <c r="C1772" i="2"/>
  <c r="D1772" i="2"/>
  <c r="D1670" i="2"/>
  <c r="C1670" i="2"/>
  <c r="C1442" i="2"/>
  <c r="D1442" i="2"/>
  <c r="C1195" i="2"/>
  <c r="D1195" i="2"/>
  <c r="D1004" i="2"/>
  <c r="C1004" i="2"/>
  <c r="CD1004" i="2" s="1"/>
  <c r="C910" i="2"/>
  <c r="D910" i="2"/>
  <c r="D773" i="2"/>
  <c r="C773" i="2"/>
  <c r="C662" i="2"/>
  <c r="CD662" i="2" s="1"/>
  <c r="D662" i="2"/>
  <c r="C400" i="2"/>
  <c r="CD400" i="2" s="1"/>
  <c r="D400" i="2"/>
  <c r="C3227" i="2"/>
  <c r="D3227" i="2"/>
  <c r="C3044" i="2"/>
  <c r="D3044" i="2"/>
  <c r="C2976" i="2"/>
  <c r="D2976" i="2"/>
  <c r="D2621" i="2"/>
  <c r="C2621" i="2"/>
  <c r="C2467" i="2"/>
  <c r="D2467" i="2"/>
  <c r="C2224" i="2"/>
  <c r="D2224" i="2"/>
  <c r="C1742" i="2"/>
  <c r="D1742" i="2"/>
  <c r="D1687" i="2"/>
  <c r="C1687" i="2"/>
  <c r="D1471" i="2"/>
  <c r="C1471" i="2"/>
  <c r="CD1471" i="2" s="1"/>
  <c r="C1423" i="2"/>
  <c r="D1423" i="2"/>
  <c r="C1134" i="2"/>
  <c r="D1134" i="2"/>
  <c r="C898" i="2"/>
  <c r="D898" i="2"/>
  <c r="D602" i="2"/>
  <c r="C602" i="2"/>
  <c r="C515" i="2"/>
  <c r="CD515" i="2" s="1"/>
  <c r="D515" i="2"/>
  <c r="D288" i="2"/>
  <c r="C288" i="2"/>
  <c r="CD288" i="2" s="1"/>
  <c r="D277" i="2"/>
  <c r="C277" i="2"/>
  <c r="CD277" i="2" s="1"/>
  <c r="D2728" i="2"/>
  <c r="C2728" i="2"/>
  <c r="CD2728" i="2" s="1"/>
  <c r="D2354" i="2"/>
  <c r="C2354" i="2"/>
  <c r="CD2354" i="2" s="1"/>
  <c r="C1875" i="2"/>
  <c r="D1875" i="2"/>
  <c r="C1762" i="2"/>
  <c r="D1762" i="2"/>
  <c r="C1707" i="2"/>
  <c r="D1707" i="2"/>
  <c r="D1543" i="2"/>
  <c r="C1543" i="2"/>
  <c r="CD1543" i="2" s="1"/>
  <c r="D308" i="2"/>
  <c r="C308" i="2"/>
  <c r="CD308" i="2" s="1"/>
  <c r="D2537" i="2"/>
  <c r="C2537" i="2"/>
  <c r="C2078" i="2"/>
  <c r="D2078" i="2"/>
  <c r="C1983" i="2"/>
  <c r="D1983" i="2"/>
  <c r="C1770" i="2"/>
  <c r="D1770" i="2"/>
  <c r="D1717" i="2"/>
  <c r="C1717" i="2"/>
  <c r="C1411" i="2"/>
  <c r="D1411" i="2"/>
  <c r="C1060" i="2"/>
  <c r="D1060" i="2"/>
  <c r="D1002" i="2"/>
  <c r="C1002" i="2"/>
  <c r="CD1002" i="2" s="1"/>
  <c r="D619" i="2"/>
  <c r="C619" i="2"/>
  <c r="D3158" i="2"/>
  <c r="C3158" i="2"/>
  <c r="CD3158" i="2" s="1"/>
  <c r="C1790" i="2"/>
  <c r="D1790" i="2"/>
  <c r="C1728" i="2"/>
  <c r="D1728" i="2"/>
  <c r="C927" i="2"/>
  <c r="D927" i="2"/>
  <c r="C884" i="2"/>
  <c r="D884" i="2"/>
  <c r="C833" i="2"/>
  <c r="D833" i="2"/>
  <c r="D501" i="2"/>
  <c r="C501" i="2"/>
  <c r="CD501" i="2" s="1"/>
  <c r="D285" i="2"/>
  <c r="C285" i="2"/>
  <c r="CD285" i="2" s="1"/>
  <c r="D274" i="2"/>
  <c r="C274" i="2"/>
  <c r="CD274" i="2" s="1"/>
  <c r="D3101" i="2"/>
  <c r="C3101" i="2"/>
  <c r="D2858" i="2"/>
  <c r="D2704" i="2"/>
  <c r="C2704" i="2"/>
  <c r="CD2704" i="2" s="1"/>
  <c r="D2587" i="2"/>
  <c r="C2587" i="2"/>
  <c r="C2475" i="2"/>
  <c r="D2475" i="2"/>
  <c r="D2351" i="2"/>
  <c r="C2351" i="2"/>
  <c r="CD2351" i="2" s="1"/>
  <c r="C2044" i="2"/>
  <c r="D2044" i="2"/>
  <c r="C1992" i="2"/>
  <c r="D1992" i="2"/>
  <c r="C1883" i="2"/>
  <c r="D1883" i="2"/>
  <c r="C1809" i="2"/>
  <c r="D1809" i="2"/>
  <c r="C1769" i="2"/>
  <c r="D1769" i="2"/>
  <c r="D937" i="2"/>
  <c r="C937" i="2"/>
  <c r="CD937" i="2" s="1"/>
  <c r="D608" i="2"/>
  <c r="C608" i="2"/>
  <c r="C396" i="2"/>
  <c r="CD396" i="2" s="1"/>
  <c r="D396" i="2"/>
  <c r="C354" i="2"/>
  <c r="CD354" i="2" s="1"/>
  <c r="D354" i="2"/>
  <c r="C2939" i="2"/>
  <c r="D2939" i="2"/>
  <c r="C748" i="2"/>
  <c r="D748" i="2"/>
  <c r="C347" i="2"/>
  <c r="D347" i="2"/>
  <c r="D697" i="2"/>
  <c r="C697" i="2"/>
  <c r="CD697" i="2" s="1"/>
  <c r="D2361" i="2"/>
  <c r="C2361" i="2"/>
  <c r="CD2361" i="2" s="1"/>
  <c r="C2273" i="2"/>
  <c r="D2273" i="2"/>
  <c r="D965" i="2"/>
  <c r="C965" i="2"/>
  <c r="CD965" i="2" s="1"/>
  <c r="D1519" i="2"/>
  <c r="C1519" i="2"/>
  <c r="CD1519" i="2" s="1"/>
  <c r="C1058" i="2"/>
  <c r="D1058" i="2"/>
  <c r="C1903" i="2"/>
  <c r="D1903" i="2"/>
  <c r="C1307" i="2"/>
  <c r="CD1307" i="2" s="1"/>
  <c r="D1307" i="2"/>
  <c r="C871" i="2"/>
  <c r="D871" i="2"/>
  <c r="C2022" i="2"/>
  <c r="D2022" i="2"/>
  <c r="C1748" i="2"/>
  <c r="D1748" i="2"/>
  <c r="C1068" i="2"/>
  <c r="D1068" i="2"/>
  <c r="C668" i="2"/>
  <c r="CD668" i="2" s="1"/>
  <c r="D668" i="2"/>
  <c r="D466" i="2"/>
  <c r="C466" i="2"/>
  <c r="CD466" i="2" s="1"/>
  <c r="C1829" i="2"/>
  <c r="D1829" i="2"/>
  <c r="C1150" i="2"/>
  <c r="D1150" i="2"/>
  <c r="C902" i="2"/>
  <c r="D902" i="2"/>
  <c r="C839" i="2"/>
  <c r="D839" i="2"/>
  <c r="C786" i="2"/>
  <c r="D625" i="2"/>
  <c r="C625" i="2"/>
  <c r="C584" i="2"/>
  <c r="D584" i="2"/>
  <c r="D422" i="2"/>
  <c r="C422" i="2"/>
  <c r="CD422" i="2" s="1"/>
  <c r="D3219" i="2"/>
  <c r="C3219" i="2"/>
  <c r="C1805" i="2"/>
  <c r="D1805" i="2"/>
  <c r="D1711" i="2"/>
  <c r="C1711" i="2"/>
  <c r="D1535" i="2"/>
  <c r="C1535" i="2"/>
  <c r="CD1535" i="2" s="1"/>
  <c r="C1385" i="2"/>
  <c r="D1385" i="2"/>
  <c r="C1117" i="2"/>
  <c r="D1117" i="2"/>
  <c r="C911" i="2"/>
  <c r="D911" i="2"/>
  <c r="D624" i="2"/>
  <c r="C624" i="2"/>
  <c r="C583" i="2"/>
  <c r="D583" i="2"/>
  <c r="Z8" i="1"/>
  <c r="C2094" i="2"/>
  <c r="D2094" i="2"/>
  <c r="C2017" i="2"/>
  <c r="D2017" i="2"/>
  <c r="C1976" i="2"/>
  <c r="D1976" i="2"/>
  <c r="C1794" i="2"/>
  <c r="D1794" i="2"/>
  <c r="C1733" i="2"/>
  <c r="D1733" i="2"/>
  <c r="D1534" i="2"/>
  <c r="C1534" i="2"/>
  <c r="CD1534" i="2" s="1"/>
  <c r="C1424" i="2"/>
  <c r="D1424" i="2"/>
  <c r="C1174" i="2"/>
  <c r="D1174" i="2"/>
  <c r="C431" i="2"/>
  <c r="CD431" i="2" s="1"/>
  <c r="D431" i="2"/>
  <c r="D290" i="2"/>
  <c r="C290" i="2"/>
  <c r="CD290" i="2" s="1"/>
  <c r="D3094" i="2"/>
  <c r="C3094" i="2"/>
  <c r="C2986" i="2"/>
  <c r="D2986" i="2"/>
  <c r="C2423" i="2"/>
  <c r="D2423" i="2"/>
  <c r="C2225" i="2"/>
  <c r="D2225" i="2"/>
  <c r="D1709" i="2"/>
  <c r="C1709" i="2"/>
  <c r="D1504" i="2"/>
  <c r="C1504" i="2"/>
  <c r="CD1504" i="2" s="1"/>
  <c r="C1146" i="2"/>
  <c r="D1146" i="2"/>
  <c r="C1094" i="2"/>
  <c r="D1094" i="2"/>
  <c r="D950" i="2"/>
  <c r="C950" i="2"/>
  <c r="CD950" i="2" s="1"/>
  <c r="D712" i="2"/>
  <c r="C712" i="2"/>
  <c r="CD712" i="2" s="1"/>
  <c r="D603" i="2"/>
  <c r="C603" i="2"/>
  <c r="D505" i="2"/>
  <c r="C505" i="2"/>
  <c r="CD505" i="2" s="1"/>
  <c r="D319" i="2"/>
  <c r="C319" i="2"/>
  <c r="CD319" i="2" s="1"/>
  <c r="D2783" i="2"/>
  <c r="C2783" i="2"/>
  <c r="CD2783" i="2" s="1"/>
  <c r="D2386" i="2"/>
  <c r="C2386" i="2"/>
  <c r="CD2386" i="2" s="1"/>
  <c r="C1832" i="2"/>
  <c r="D1832" i="2"/>
  <c r="C1793" i="2"/>
  <c r="D1793" i="2"/>
  <c r="D1523" i="2"/>
  <c r="C1523" i="2"/>
  <c r="CD1523" i="2" s="1"/>
  <c r="D1264" i="2"/>
  <c r="C1264" i="2"/>
  <c r="C1194" i="2"/>
  <c r="D1194" i="2"/>
  <c r="D941" i="2"/>
  <c r="C941" i="2"/>
  <c r="CD941" i="2" s="1"/>
  <c r="C702" i="2"/>
  <c r="CD702" i="2" s="1"/>
  <c r="D702" i="2"/>
  <c r="D504" i="2"/>
  <c r="C504" i="2"/>
  <c r="CD504" i="2" s="1"/>
  <c r="D461" i="2"/>
  <c r="C461" i="2"/>
  <c r="CD461" i="2" s="1"/>
  <c r="C358" i="2"/>
  <c r="CD358" i="2" s="1"/>
  <c r="D358" i="2"/>
  <c r="C2036" i="2"/>
  <c r="D2036" i="2"/>
  <c r="C1984" i="2"/>
  <c r="D1984" i="2"/>
  <c r="C1801" i="2"/>
  <c r="D1801" i="2"/>
  <c r="C1431" i="2"/>
  <c r="D1431" i="2"/>
  <c r="C908" i="2"/>
  <c r="D908" i="2"/>
  <c r="C856" i="2"/>
  <c r="D856" i="2"/>
  <c r="D751" i="2"/>
  <c r="C751" i="2"/>
  <c r="C417" i="2"/>
  <c r="CD417" i="2" s="1"/>
  <c r="D417" i="2"/>
  <c r="C368" i="2"/>
  <c r="CD368" i="2" s="1"/>
  <c r="D368" i="2"/>
  <c r="C298" i="2"/>
  <c r="CD298" i="2" s="1"/>
  <c r="D298" i="2"/>
  <c r="D3091" i="2"/>
  <c r="C3091" i="2"/>
  <c r="C2942" i="2"/>
  <c r="D2942" i="2"/>
  <c r="C1761" i="2"/>
  <c r="D1761" i="2"/>
  <c r="D1668" i="2"/>
  <c r="C1668" i="2"/>
  <c r="D1502" i="2"/>
  <c r="C1502" i="2"/>
  <c r="CD1502" i="2" s="1"/>
  <c r="C1102" i="2"/>
  <c r="D1102" i="2"/>
  <c r="C844" i="2"/>
  <c r="D844" i="2"/>
  <c r="D771" i="2"/>
  <c r="C771" i="2"/>
  <c r="D566" i="2"/>
  <c r="C566" i="2"/>
  <c r="CD566" i="2" s="1"/>
  <c r="D524" i="2"/>
  <c r="C524" i="2"/>
  <c r="CD524" i="2" s="1"/>
  <c r="C356" i="2"/>
  <c r="CD356" i="2" s="1"/>
  <c r="D356" i="2"/>
  <c r="D286" i="2"/>
  <c r="C286" i="2"/>
  <c r="CD286" i="2" s="1"/>
  <c r="C1830" i="2"/>
  <c r="D1830" i="2"/>
  <c r="C1541" i="2"/>
  <c r="CD1541" i="2" s="1"/>
  <c r="D1541" i="2"/>
  <c r="C1501" i="2"/>
  <c r="CD1501" i="2" s="1"/>
  <c r="D1501" i="2"/>
  <c r="C1456" i="2"/>
  <c r="D1456" i="2"/>
  <c r="C1399" i="2"/>
  <c r="D1399" i="2"/>
  <c r="C1213" i="2"/>
  <c r="D1213" i="2"/>
  <c r="C1170" i="2"/>
  <c r="D1170" i="2"/>
  <c r="C1059" i="2"/>
  <c r="D1059" i="2"/>
  <c r="D984" i="2"/>
  <c r="C984" i="2"/>
  <c r="CD984" i="2" s="1"/>
  <c r="E833" i="2"/>
  <c r="D600" i="2"/>
  <c r="C600" i="2"/>
  <c r="D544" i="2"/>
  <c r="C544" i="2"/>
  <c r="CD544" i="2" s="1"/>
  <c r="C405" i="2"/>
  <c r="CD405" i="2" s="1"/>
  <c r="D405" i="2"/>
  <c r="C366" i="2"/>
  <c r="CD366" i="2" s="1"/>
  <c r="D366" i="2"/>
  <c r="D2990" i="2"/>
  <c r="C2990" i="2"/>
  <c r="D1540" i="2"/>
  <c r="C1540" i="2"/>
  <c r="CD1540" i="2" s="1"/>
  <c r="D1489" i="2"/>
  <c r="C1489" i="2"/>
  <c r="CD1489" i="2" s="1"/>
  <c r="C1429" i="2"/>
  <c r="D1429" i="2"/>
  <c r="D983" i="2"/>
  <c r="C983" i="2"/>
  <c r="CD983" i="2" s="1"/>
  <c r="C883" i="2"/>
  <c r="D883" i="2"/>
  <c r="D698" i="2"/>
  <c r="C698" i="2"/>
  <c r="CD698" i="2" s="1"/>
  <c r="D647" i="2"/>
  <c r="C647" i="2"/>
  <c r="CD647" i="2" s="1"/>
  <c r="D500" i="2"/>
  <c r="C500" i="2"/>
  <c r="CD500" i="2" s="1"/>
  <c r="D447" i="2"/>
  <c r="C447" i="2"/>
  <c r="CD447" i="2" s="1"/>
  <c r="C1477" i="2"/>
  <c r="CD1477" i="2" s="1"/>
  <c r="D1477" i="2"/>
  <c r="D820" i="2"/>
  <c r="C820" i="2"/>
  <c r="D1509" i="2"/>
  <c r="C1509" i="2"/>
  <c r="CD1509" i="2" s="1"/>
  <c r="C2981" i="2"/>
  <c r="D2981" i="2"/>
  <c r="C3040" i="2"/>
  <c r="D3040" i="2"/>
  <c r="D272" i="2"/>
  <c r="C272" i="2"/>
  <c r="CD272" i="2" s="1"/>
  <c r="D283" i="2"/>
  <c r="C283" i="2"/>
  <c r="CD283" i="2" s="1"/>
  <c r="C2121" i="2"/>
  <c r="D2121" i="2"/>
  <c r="C1971" i="2"/>
  <c r="D1971" i="2"/>
  <c r="D1251" i="2"/>
  <c r="C1251" i="2"/>
  <c r="C2034" i="2"/>
  <c r="D2034" i="2"/>
  <c r="C1982" i="2"/>
  <c r="D1982" i="2"/>
  <c r="C1112" i="2"/>
  <c r="D1112" i="2"/>
  <c r="D658" i="2"/>
  <c r="C658" i="2"/>
  <c r="CD658" i="2" s="1"/>
  <c r="D448" i="2"/>
  <c r="C448" i="2"/>
  <c r="CD448" i="2" s="1"/>
  <c r="C3212" i="2"/>
  <c r="D3212" i="2"/>
  <c r="C1872" i="2"/>
  <c r="D1872" i="2"/>
  <c r="D1704" i="2"/>
  <c r="C1704" i="2"/>
  <c r="C1201" i="2"/>
  <c r="D1201" i="2"/>
  <c r="C1141" i="2"/>
  <c r="D1141" i="2"/>
  <c r="C1090" i="2"/>
  <c r="D1090" i="2"/>
  <c r="D1038" i="2"/>
  <c r="C1038" i="2"/>
  <c r="CD1038" i="2" s="1"/>
  <c r="C926" i="2"/>
  <c r="D926" i="2"/>
  <c r="D810" i="2"/>
  <c r="C810" i="2"/>
  <c r="D769" i="2"/>
  <c r="C769" i="2"/>
  <c r="D599" i="2"/>
  <c r="C599" i="2"/>
  <c r="D554" i="2"/>
  <c r="C554" i="2"/>
  <c r="CD554" i="2" s="1"/>
  <c r="C2901" i="2"/>
  <c r="D2901" i="2"/>
  <c r="D2824" i="2"/>
  <c r="C2824" i="2"/>
  <c r="CD2824" i="2" s="1"/>
  <c r="C1788" i="2"/>
  <c r="D1788" i="2"/>
  <c r="C3049" i="2"/>
  <c r="D3049" i="2"/>
  <c r="C1738" i="2"/>
  <c r="D1738" i="2"/>
  <c r="D646" i="2"/>
  <c r="C646" i="2"/>
  <c r="CD646" i="2" s="1"/>
  <c r="D295" i="2"/>
  <c r="C295" i="2"/>
  <c r="CD295" i="2" s="1"/>
  <c r="D2714" i="2"/>
  <c r="C2714" i="2"/>
  <c r="CD2714" i="2" s="1"/>
  <c r="D2575" i="2"/>
  <c r="C2575" i="2"/>
  <c r="D1018" i="2"/>
  <c r="C1018" i="2"/>
  <c r="CD1018" i="2" s="1"/>
  <c r="D315" i="2"/>
  <c r="C315" i="2"/>
  <c r="CD315" i="2" s="1"/>
  <c r="E1971" i="2"/>
  <c r="D1623" i="2"/>
  <c r="C1623" i="2"/>
  <c r="C987" i="2"/>
  <c r="CD987" i="2" s="1"/>
  <c r="D1622" i="2"/>
  <c r="C1622" i="2"/>
  <c r="C3169" i="2"/>
  <c r="D3169" i="2"/>
  <c r="C3015" i="2"/>
  <c r="D3015" i="2"/>
  <c r="D2833" i="2"/>
  <c r="C2833" i="2"/>
  <c r="CD2833" i="2" s="1"/>
  <c r="C2684" i="2"/>
  <c r="CD2684" i="2" s="1"/>
  <c r="D2684" i="2"/>
  <c r="C2511" i="2"/>
  <c r="D2511" i="2"/>
  <c r="C2474" i="2"/>
  <c r="D2474" i="2"/>
  <c r="C2416" i="2"/>
  <c r="D2416" i="2"/>
  <c r="D2372" i="2"/>
  <c r="C2372" i="2"/>
  <c r="CD2372" i="2" s="1"/>
  <c r="C2211" i="2"/>
  <c r="D2211" i="2"/>
  <c r="C2100" i="2"/>
  <c r="D2100" i="2"/>
  <c r="D1596" i="2"/>
  <c r="C1596" i="2"/>
  <c r="C2309" i="2"/>
  <c r="D2309" i="2"/>
  <c r="D3079" i="2"/>
  <c r="C3079" i="2"/>
  <c r="C3021" i="2"/>
  <c r="D3021" i="2"/>
  <c r="D2751" i="2"/>
  <c r="C2751" i="2"/>
  <c r="CD2751" i="2" s="1"/>
  <c r="D2541" i="2"/>
  <c r="C2541" i="2"/>
  <c r="C2424" i="2"/>
  <c r="D2424" i="2"/>
  <c r="D2380" i="2"/>
  <c r="C2380" i="2"/>
  <c r="CD2380" i="2" s="1"/>
  <c r="L1159" i="2"/>
  <c r="CE1159" i="2"/>
  <c r="J1159" i="2"/>
  <c r="D1619" i="2"/>
  <c r="C1619" i="2"/>
  <c r="C2331" i="2"/>
  <c r="D2331" i="2"/>
  <c r="C3059" i="2"/>
  <c r="D3059" i="2"/>
  <c r="E3000" i="2"/>
  <c r="D2905" i="2"/>
  <c r="C2905" i="2"/>
  <c r="D2693" i="2"/>
  <c r="C2693" i="2"/>
  <c r="CD2693" i="2" s="1"/>
  <c r="C2433" i="2"/>
  <c r="D2433" i="2"/>
  <c r="C2218" i="2"/>
  <c r="D2218" i="2"/>
  <c r="D1618" i="2"/>
  <c r="C1618" i="2"/>
  <c r="C3195" i="2"/>
  <c r="D3195" i="2"/>
  <c r="D3096" i="2"/>
  <c r="C3096" i="2"/>
  <c r="C3039" i="2"/>
  <c r="D3039" i="2"/>
  <c r="D2841" i="2"/>
  <c r="C2841" i="2"/>
  <c r="CD2841" i="2" s="1"/>
  <c r="C2748" i="2"/>
  <c r="CD2748" i="2" s="1"/>
  <c r="D2748" i="2"/>
  <c r="D2702" i="2"/>
  <c r="C2702" i="2"/>
  <c r="CD2702" i="2" s="1"/>
  <c r="C2472" i="2"/>
  <c r="D2472" i="2"/>
  <c r="C2422" i="2"/>
  <c r="D2422" i="2"/>
  <c r="C2305" i="2"/>
  <c r="D2305" i="2"/>
  <c r="C3242" i="2"/>
  <c r="D3242" i="2"/>
  <c r="D3184" i="2"/>
  <c r="C3184" i="2"/>
  <c r="D1555" i="2"/>
  <c r="C1555" i="2"/>
  <c r="C3241" i="2"/>
  <c r="D3241" i="2"/>
  <c r="C3203" i="2"/>
  <c r="D3203" i="2"/>
  <c r="C3018" i="2"/>
  <c r="D3018" i="2"/>
  <c r="D2839" i="2"/>
  <c r="C2839" i="2"/>
  <c r="CD2839" i="2" s="1"/>
  <c r="D2610" i="2"/>
  <c r="C2610" i="2"/>
  <c r="C2499" i="2"/>
  <c r="D2499" i="2"/>
  <c r="D1603" i="2"/>
  <c r="C1603" i="2"/>
  <c r="C2315" i="2"/>
  <c r="D2315" i="2"/>
  <c r="D3172" i="2"/>
  <c r="C3172" i="2"/>
  <c r="D3115" i="2"/>
  <c r="C3115" i="2"/>
  <c r="CD3115" i="2" s="1"/>
  <c r="C3037" i="2"/>
  <c r="D3037" i="2"/>
  <c r="C3220" i="2"/>
  <c r="D3220" i="2"/>
  <c r="E3161" i="2"/>
  <c r="D3114" i="2"/>
  <c r="C3114" i="2"/>
  <c r="CD3114" i="2" s="1"/>
  <c r="D3064" i="2"/>
  <c r="C3064" i="2"/>
  <c r="E2937" i="2"/>
  <c r="D2665" i="2"/>
  <c r="C2665" i="2"/>
  <c r="CD2665" i="2" s="1"/>
  <c r="D2616" i="2"/>
  <c r="C2616" i="2"/>
  <c r="C2488" i="2"/>
  <c r="D2488" i="2"/>
  <c r="D2363" i="2"/>
  <c r="C2363" i="2"/>
  <c r="CD2363" i="2" s="1"/>
  <c r="C2268" i="2"/>
  <c r="D2268" i="2"/>
  <c r="C2021" i="2"/>
  <c r="D2021" i="2"/>
  <c r="C3032" i="2"/>
  <c r="D3032" i="2"/>
  <c r="C2900" i="2"/>
  <c r="D2900" i="2"/>
  <c r="D2755" i="2"/>
  <c r="C2755" i="2"/>
  <c r="CD2755" i="2" s="1"/>
  <c r="D2595" i="2"/>
  <c r="C2595" i="2"/>
  <c r="C2230" i="2"/>
  <c r="D2230" i="2"/>
  <c r="C1990" i="2"/>
  <c r="D1990" i="2"/>
  <c r="C1737" i="2"/>
  <c r="D1737" i="2"/>
  <c r="D1407" i="2"/>
  <c r="C1407" i="2"/>
  <c r="C1139" i="2"/>
  <c r="D1139" i="2"/>
  <c r="C1067" i="2"/>
  <c r="D1067" i="2"/>
  <c r="D1017" i="2"/>
  <c r="C1017" i="2"/>
  <c r="CD1017" i="2" s="1"/>
  <c r="C924" i="2"/>
  <c r="D924" i="2"/>
  <c r="D574" i="2"/>
  <c r="C574" i="2"/>
  <c r="CD574" i="2" s="1"/>
  <c r="D282" i="2"/>
  <c r="C282" i="2"/>
  <c r="CD282" i="2" s="1"/>
  <c r="C3256" i="2"/>
  <c r="D3256" i="2"/>
  <c r="D3075" i="2"/>
  <c r="C3075" i="2"/>
  <c r="D2878" i="2"/>
  <c r="C2878" i="2"/>
  <c r="CD2878" i="2" s="1"/>
  <c r="D2776" i="2"/>
  <c r="C2776" i="2"/>
  <c r="CD2776" i="2" s="1"/>
  <c r="D2691" i="2"/>
  <c r="C2691" i="2"/>
  <c r="CD2691" i="2" s="1"/>
  <c r="C2524" i="2"/>
  <c r="D2524" i="2"/>
  <c r="C2427" i="2"/>
  <c r="D2427" i="2"/>
  <c r="C2260" i="2"/>
  <c r="D2260" i="2"/>
  <c r="C2063" i="2"/>
  <c r="D2063" i="2"/>
  <c r="C1806" i="2"/>
  <c r="D1806" i="2"/>
  <c r="C1209" i="2"/>
  <c r="D1209" i="2"/>
  <c r="C1158" i="2"/>
  <c r="D1158" i="2"/>
  <c r="D798" i="2"/>
  <c r="C798" i="2"/>
  <c r="D423" i="2"/>
  <c r="C423" i="2"/>
  <c r="CD423" i="2" s="1"/>
  <c r="D3110" i="2"/>
  <c r="C3110" i="2"/>
  <c r="CD3110" i="2" s="1"/>
  <c r="C2118" i="2"/>
  <c r="D2118" i="2"/>
  <c r="E2073" i="2"/>
  <c r="D1248" i="2"/>
  <c r="C1248" i="2"/>
  <c r="D1006" i="2"/>
  <c r="C1006" i="2"/>
  <c r="CD1006" i="2" s="1"/>
  <c r="D724" i="2"/>
  <c r="C724" i="2"/>
  <c r="CD724" i="2" s="1"/>
  <c r="D332" i="2"/>
  <c r="C332" i="2"/>
  <c r="CD332" i="2" s="1"/>
  <c r="D3197" i="2"/>
  <c r="C3197" i="2"/>
  <c r="C3055" i="2"/>
  <c r="D3055" i="2"/>
  <c r="D2542" i="2"/>
  <c r="C2542" i="2"/>
  <c r="C2095" i="2"/>
  <c r="D2095" i="2"/>
  <c r="D1700" i="2"/>
  <c r="C1700" i="2"/>
  <c r="C1484" i="2"/>
  <c r="CD1484" i="2" s="1"/>
  <c r="D1484" i="2"/>
  <c r="C1207" i="2"/>
  <c r="D1207" i="2"/>
  <c r="C1065" i="2"/>
  <c r="D1065" i="2"/>
  <c r="C901" i="2"/>
  <c r="D901" i="2"/>
  <c r="C860" i="2"/>
  <c r="D860" i="2"/>
  <c r="D765" i="2"/>
  <c r="C765" i="2"/>
  <c r="D571" i="2"/>
  <c r="C571" i="2"/>
  <c r="CD571" i="2" s="1"/>
  <c r="D291" i="2"/>
  <c r="C291" i="2"/>
  <c r="CD291" i="2" s="1"/>
  <c r="AJ8" i="1"/>
  <c r="AT8" i="1"/>
  <c r="D3152" i="2"/>
  <c r="C3152" i="2"/>
  <c r="CD3152" i="2" s="1"/>
  <c r="E3011" i="2"/>
  <c r="D2398" i="2"/>
  <c r="C2398" i="2"/>
  <c r="CD2398" i="2" s="1"/>
  <c r="C1525" i="2"/>
  <c r="CD1525" i="2" s="1"/>
  <c r="D1525" i="2"/>
  <c r="C1460" i="2"/>
  <c r="D1460" i="2"/>
  <c r="C1353" i="2"/>
  <c r="CD1353" i="2" s="1"/>
  <c r="C1095" i="2"/>
  <c r="D1095" i="2"/>
  <c r="C1054" i="2"/>
  <c r="D1054" i="2"/>
  <c r="D997" i="2"/>
  <c r="C997" i="2"/>
  <c r="CD997" i="2" s="1"/>
  <c r="C867" i="2"/>
  <c r="D867" i="2"/>
  <c r="C370" i="2"/>
  <c r="CD370" i="2" s="1"/>
  <c r="D370" i="2"/>
  <c r="C279" i="2"/>
  <c r="CD279" i="2" s="1"/>
  <c r="D279" i="2"/>
  <c r="D3063" i="2"/>
  <c r="C3063" i="2"/>
  <c r="C2977" i="2"/>
  <c r="D2977" i="2"/>
  <c r="C2773" i="2"/>
  <c r="CD2773" i="2" s="1"/>
  <c r="D2773" i="2"/>
  <c r="D2377" i="2"/>
  <c r="C2377" i="2"/>
  <c r="CD2377" i="2" s="1"/>
  <c r="C2279" i="2"/>
  <c r="D2279" i="2"/>
  <c r="D2186" i="2"/>
  <c r="C2186" i="2"/>
  <c r="C2027" i="2"/>
  <c r="D2027" i="2"/>
  <c r="C1814" i="2"/>
  <c r="D1814" i="2"/>
  <c r="C1545" i="2"/>
  <c r="CD1545" i="2" s="1"/>
  <c r="D1545" i="2"/>
  <c r="D1432" i="2"/>
  <c r="C1432" i="2"/>
  <c r="C1184" i="2"/>
  <c r="D1184" i="2"/>
  <c r="C1084" i="2"/>
  <c r="D1084" i="2"/>
  <c r="D942" i="2"/>
  <c r="C942" i="2"/>
  <c r="CD942" i="2" s="1"/>
  <c r="C899" i="2"/>
  <c r="D899" i="2"/>
  <c r="D858" i="2"/>
  <c r="C858" i="2"/>
  <c r="D703" i="2"/>
  <c r="C703" i="2"/>
  <c r="CD703" i="2" s="1"/>
  <c r="D651" i="2"/>
  <c r="C651" i="2"/>
  <c r="CD651" i="2" s="1"/>
  <c r="C390" i="2"/>
  <c r="CD390" i="2" s="1"/>
  <c r="D390" i="2"/>
  <c r="E3027" i="2"/>
  <c r="C2960" i="2"/>
  <c r="D2960" i="2"/>
  <c r="D2580" i="2"/>
  <c r="C2580" i="2"/>
  <c r="C2446" i="2"/>
  <c r="D2446" i="2"/>
  <c r="C2290" i="2"/>
  <c r="D2290" i="2"/>
  <c r="C1731" i="2"/>
  <c r="D1731" i="2"/>
  <c r="C1459" i="2"/>
  <c r="D1459" i="2"/>
  <c r="C1413" i="2"/>
  <c r="D1413" i="2"/>
  <c r="C1125" i="2"/>
  <c r="D1125" i="2"/>
  <c r="C876" i="2"/>
  <c r="D876" i="2"/>
  <c r="D329" i="2"/>
  <c r="C329" i="2"/>
  <c r="CD329" i="2" s="1"/>
  <c r="C3035" i="2"/>
  <c r="D3035" i="2"/>
  <c r="C2466" i="2"/>
  <c r="D2466" i="2"/>
  <c r="D2194" i="2"/>
  <c r="C2194" i="2"/>
  <c r="C2025" i="2"/>
  <c r="D2025" i="2"/>
  <c r="C1792" i="2"/>
  <c r="D1792" i="2"/>
  <c r="C1741" i="2"/>
  <c r="D1741" i="2"/>
  <c r="D1253" i="2"/>
  <c r="C1253" i="2"/>
  <c r="C1093" i="2"/>
  <c r="D1093" i="2"/>
  <c r="D1003" i="2"/>
  <c r="C1003" i="2"/>
  <c r="CD1003" i="2" s="1"/>
  <c r="D701" i="2"/>
  <c r="D3225" i="2"/>
  <c r="C3225" i="2"/>
  <c r="D2589" i="2"/>
  <c r="C2589" i="2"/>
  <c r="C2505" i="2"/>
  <c r="D2505" i="2"/>
  <c r="C1706" i="2"/>
  <c r="D1706" i="2"/>
  <c r="C1400" i="2"/>
  <c r="D1400" i="2"/>
  <c r="C1050" i="2"/>
  <c r="D1050" i="2"/>
  <c r="D275" i="2"/>
  <c r="C275" i="2"/>
  <c r="CD275" i="2" s="1"/>
  <c r="C2983" i="2"/>
  <c r="D2983" i="2"/>
  <c r="D2826" i="2"/>
  <c r="C2826" i="2"/>
  <c r="CD2826" i="2" s="1"/>
  <c r="C2222" i="2"/>
  <c r="D2222" i="2"/>
  <c r="C1821" i="2"/>
  <c r="D1821" i="2"/>
  <c r="C1780" i="2"/>
  <c r="D1780" i="2"/>
  <c r="D1716" i="2"/>
  <c r="C1716" i="2"/>
  <c r="D1490" i="2"/>
  <c r="C1490" i="2"/>
  <c r="CD1490" i="2" s="1"/>
  <c r="D1448" i="2"/>
  <c r="C1448" i="2"/>
  <c r="C1381" i="2"/>
  <c r="D1381" i="2"/>
  <c r="D1338" i="2"/>
  <c r="C1338" i="2"/>
  <c r="CD1338" i="2" s="1"/>
  <c r="C1160" i="2"/>
  <c r="D1160" i="2"/>
  <c r="C1049" i="2"/>
  <c r="D1049" i="2"/>
  <c r="C917" i="2"/>
  <c r="D917" i="2"/>
  <c r="C873" i="2"/>
  <c r="D873" i="2"/>
  <c r="D534" i="2"/>
  <c r="C534" i="2"/>
  <c r="CD534" i="2" s="1"/>
  <c r="D2682" i="2"/>
  <c r="C2682" i="2"/>
  <c r="CD2682" i="2" s="1"/>
  <c r="C2515" i="2"/>
  <c r="D2515" i="2"/>
  <c r="C2419" i="2"/>
  <c r="D2419" i="2"/>
  <c r="D2340" i="2"/>
  <c r="C2340" i="2"/>
  <c r="CD2340" i="2" s="1"/>
  <c r="C2111" i="2"/>
  <c r="D2111" i="2"/>
  <c r="C2023" i="2"/>
  <c r="D2023" i="2"/>
  <c r="C1972" i="2"/>
  <c r="D1972" i="2"/>
  <c r="E1872" i="2"/>
  <c r="C1799" i="2"/>
  <c r="D1799" i="2"/>
  <c r="C1759" i="2"/>
  <c r="D1759" i="2"/>
  <c r="C1419" i="2"/>
  <c r="D1419" i="2"/>
  <c r="D1271" i="2"/>
  <c r="C1271" i="2"/>
  <c r="C872" i="2"/>
  <c r="D872" i="2"/>
  <c r="C386" i="2"/>
  <c r="CD386" i="2" s="1"/>
  <c r="D386" i="2"/>
  <c r="D326" i="2"/>
  <c r="C326" i="2"/>
  <c r="CD326" i="2" s="1"/>
  <c r="C1499" i="2"/>
  <c r="CD1499" i="2" s="1"/>
  <c r="D1499" i="2"/>
  <c r="C1991" i="2"/>
  <c r="D1991" i="2"/>
  <c r="D2350" i="2"/>
  <c r="C2350" i="2"/>
  <c r="CD2350" i="2" s="1"/>
  <c r="C1169" i="2"/>
  <c r="D1169" i="2"/>
  <c r="C841" i="2"/>
  <c r="D841" i="2"/>
  <c r="D553" i="2"/>
  <c r="C553" i="2"/>
  <c r="CD553" i="2" s="1"/>
  <c r="D1529" i="2"/>
  <c r="C1529" i="2"/>
  <c r="CD1529" i="2" s="1"/>
  <c r="D3113" i="2"/>
  <c r="C3113" i="2"/>
  <c r="CD3113" i="2" s="1"/>
  <c r="C2010" i="2"/>
  <c r="D2010" i="2"/>
  <c r="C1398" i="2"/>
  <c r="D1398" i="2"/>
  <c r="C3235" i="2"/>
  <c r="D3235" i="2"/>
  <c r="C1768" i="2"/>
  <c r="D1768" i="2"/>
  <c r="AD4" i="1"/>
  <c r="D1550" i="2"/>
  <c r="C1550" i="2"/>
  <c r="C999" i="2"/>
  <c r="CD999" i="2" s="1"/>
  <c r="C1488" i="2"/>
  <c r="CD1488" i="2" s="1"/>
  <c r="D1611" i="2"/>
  <c r="C1611" i="2"/>
  <c r="C2322" i="2"/>
  <c r="D2322" i="2"/>
  <c r="D3121" i="2"/>
  <c r="C3121" i="2"/>
  <c r="CD3121" i="2" s="1"/>
  <c r="C3002" i="2"/>
  <c r="D3002" i="2"/>
  <c r="D2943" i="2"/>
  <c r="C2943" i="2"/>
  <c r="D2772" i="2"/>
  <c r="C2772" i="2"/>
  <c r="CD2772" i="2" s="1"/>
  <c r="D2568" i="2"/>
  <c r="C2568" i="2"/>
  <c r="D2166" i="2"/>
  <c r="C2166" i="2"/>
  <c r="C2048" i="2"/>
  <c r="D2048" i="2"/>
  <c r="D3198" i="2"/>
  <c r="C3198" i="2"/>
  <c r="D3148" i="2"/>
  <c r="C3148" i="2"/>
  <c r="CD3148" i="2" s="1"/>
  <c r="C3008" i="2"/>
  <c r="D3008" i="2"/>
  <c r="C2949" i="2"/>
  <c r="D2949" i="2"/>
  <c r="D2585" i="2"/>
  <c r="C2585" i="2"/>
  <c r="C2493" i="2"/>
  <c r="D2493" i="2"/>
  <c r="C2229" i="2"/>
  <c r="D2229" i="2"/>
  <c r="D2175" i="2"/>
  <c r="C2058" i="2"/>
  <c r="D2058" i="2"/>
  <c r="D1595" i="2"/>
  <c r="C1595" i="2"/>
  <c r="C2308" i="2"/>
  <c r="D2308" i="2"/>
  <c r="C2593" i="2"/>
  <c r="C2987" i="2"/>
  <c r="D2987" i="2"/>
  <c r="D2583" i="2"/>
  <c r="C2583" i="2"/>
  <c r="C2482" i="2"/>
  <c r="D2482" i="2"/>
  <c r="E2218" i="2"/>
  <c r="C2077" i="2"/>
  <c r="D2077" i="2"/>
  <c r="C2016" i="2"/>
  <c r="D2016" i="2"/>
  <c r="C2318" i="2"/>
  <c r="D2318" i="2"/>
  <c r="C3243" i="2"/>
  <c r="D3243" i="2"/>
  <c r="D3137" i="2"/>
  <c r="C3137" i="2"/>
  <c r="CD3137" i="2" s="1"/>
  <c r="C3026" i="2"/>
  <c r="D3026" i="2"/>
  <c r="C2967" i="2"/>
  <c r="D2967" i="2"/>
  <c r="D2639" i="2"/>
  <c r="D2573" i="2"/>
  <c r="C2573" i="2"/>
  <c r="C2519" i="2"/>
  <c r="D2519" i="2"/>
  <c r="D1653" i="2"/>
  <c r="C1653" i="2"/>
  <c r="D1580" i="2"/>
  <c r="C1580" i="2"/>
  <c r="C3126" i="2"/>
  <c r="CD3126" i="2" s="1"/>
  <c r="D3126" i="2"/>
  <c r="D3068" i="2"/>
  <c r="C3068" i="2"/>
  <c r="D1628" i="2"/>
  <c r="C1628" i="2"/>
  <c r="C2946" i="2"/>
  <c r="D2946" i="2"/>
  <c r="C2251" i="2"/>
  <c r="D2251" i="2"/>
  <c r="C2064" i="2"/>
  <c r="D2064" i="2"/>
  <c r="C2013" i="2"/>
  <c r="D2013" i="2"/>
  <c r="C2326" i="2"/>
  <c r="D2326" i="2"/>
  <c r="C3221" i="2"/>
  <c r="D3221" i="2"/>
  <c r="C2965" i="2"/>
  <c r="D2965" i="2"/>
  <c r="D1613" i="2"/>
  <c r="C1613" i="2"/>
  <c r="C2325" i="2"/>
  <c r="D2325" i="2"/>
  <c r="C552" i="2"/>
  <c r="CD552" i="2" s="1"/>
  <c r="C2937" i="2"/>
  <c r="D2937" i="2"/>
  <c r="D2846" i="2"/>
  <c r="C2846" i="2"/>
  <c r="CD2846" i="2" s="1"/>
  <c r="C2082" i="2"/>
  <c r="D2082" i="2"/>
  <c r="D1600" i="2"/>
  <c r="C1600" i="2"/>
  <c r="C2312" i="2"/>
  <c r="D2312" i="2"/>
  <c r="C1380" i="2"/>
  <c r="D2391" i="2"/>
  <c r="C2391" i="2"/>
  <c r="CD2391" i="2" s="1"/>
  <c r="C2219" i="2"/>
  <c r="D2219" i="2"/>
  <c r="C2053" i="2"/>
  <c r="D2053" i="2"/>
  <c r="C1807" i="2"/>
  <c r="D1807" i="2"/>
  <c r="C1498" i="2"/>
  <c r="CD1498" i="2" s="1"/>
  <c r="D1498" i="2"/>
  <c r="C1454" i="2"/>
  <c r="D1454" i="2"/>
  <c r="D1269" i="2"/>
  <c r="C1269" i="2"/>
  <c r="C1210" i="2"/>
  <c r="D1210" i="2"/>
  <c r="D964" i="2"/>
  <c r="C964" i="2"/>
  <c r="CD964" i="2" s="1"/>
  <c r="C882" i="2"/>
  <c r="D882" i="2"/>
  <c r="C736" i="2"/>
  <c r="CD736" i="2" s="1"/>
  <c r="C3014" i="2"/>
  <c r="D3014" i="2"/>
  <c r="D2190" i="2"/>
  <c r="C2190" i="2"/>
  <c r="C2141" i="2"/>
  <c r="D2141" i="2"/>
  <c r="C1881" i="2"/>
  <c r="D1881" i="2"/>
  <c r="C1497" i="2"/>
  <c r="CD1497" i="2" s="1"/>
  <c r="D1497" i="2"/>
  <c r="C1445" i="2"/>
  <c r="D1445" i="2"/>
  <c r="C1108" i="2"/>
  <c r="D1108" i="2"/>
  <c r="C1066" i="2"/>
  <c r="D1066" i="2"/>
  <c r="C850" i="2"/>
  <c r="D850" i="2"/>
  <c r="D746" i="2"/>
  <c r="C746" i="2"/>
  <c r="D520" i="2"/>
  <c r="C520" i="2"/>
  <c r="CD520" i="2" s="1"/>
  <c r="D474" i="2"/>
  <c r="C474" i="2"/>
  <c r="CD474" i="2" s="1"/>
  <c r="C3244" i="2"/>
  <c r="D3244" i="2"/>
  <c r="C2888" i="2"/>
  <c r="D2888" i="2"/>
  <c r="D2711" i="2"/>
  <c r="C2711" i="2"/>
  <c r="CD2711" i="2" s="1"/>
  <c r="D2543" i="2"/>
  <c r="C2543" i="2"/>
  <c r="D2370" i="2"/>
  <c r="C2370" i="2"/>
  <c r="CD2370" i="2" s="1"/>
  <c r="C2237" i="2"/>
  <c r="D2237" i="2"/>
  <c r="C1745" i="2"/>
  <c r="D1745" i="2"/>
  <c r="D1701" i="2"/>
  <c r="C1701" i="2"/>
  <c r="D1496" i="2"/>
  <c r="C1496" i="2"/>
  <c r="CD1496" i="2" s="1"/>
  <c r="C1444" i="2"/>
  <c r="D1444" i="2"/>
  <c r="C1166" i="2"/>
  <c r="D1166" i="2"/>
  <c r="C1056" i="2"/>
  <c r="D1056" i="2"/>
  <c r="D953" i="2"/>
  <c r="C953" i="2"/>
  <c r="CD953" i="2" s="1"/>
  <c r="C890" i="2"/>
  <c r="D890" i="2"/>
  <c r="D827" i="2"/>
  <c r="C827" i="2"/>
  <c r="D615" i="2"/>
  <c r="C615" i="2"/>
  <c r="D519" i="2"/>
  <c r="C519" i="2"/>
  <c r="CD519" i="2" s="1"/>
  <c r="C402" i="2"/>
  <c r="CD402" i="2" s="1"/>
  <c r="D402" i="2"/>
  <c r="C362" i="2"/>
  <c r="CD362" i="2" s="1"/>
  <c r="D362" i="2"/>
  <c r="C1795" i="2"/>
  <c r="D1795" i="2"/>
  <c r="C1744" i="2"/>
  <c r="D1744" i="2"/>
  <c r="D1526" i="2"/>
  <c r="C1526" i="2"/>
  <c r="CD1526" i="2" s="1"/>
  <c r="C1148" i="2"/>
  <c r="D1148" i="2"/>
  <c r="D664" i="2"/>
  <c r="C664" i="2"/>
  <c r="CD664" i="2" s="1"/>
  <c r="D614" i="2"/>
  <c r="C614" i="2"/>
  <c r="C392" i="2"/>
  <c r="CD392" i="2" s="1"/>
  <c r="D392" i="2"/>
  <c r="D345" i="2"/>
  <c r="D331" i="2"/>
  <c r="C331" i="2"/>
  <c r="CD331" i="2" s="1"/>
  <c r="D321" i="2"/>
  <c r="C321" i="2"/>
  <c r="CD321" i="2" s="1"/>
  <c r="D311" i="2"/>
  <c r="C311" i="2"/>
  <c r="CD311" i="2" s="1"/>
  <c r="D269" i="2"/>
  <c r="C269" i="2"/>
  <c r="CD269" i="2" s="1"/>
  <c r="C2070" i="2"/>
  <c r="D2070" i="2"/>
  <c r="C2006" i="2"/>
  <c r="D2006" i="2"/>
  <c r="C1834" i="2"/>
  <c r="D1834" i="2"/>
  <c r="D1710" i="2"/>
  <c r="C1710" i="2"/>
  <c r="E3063" i="2"/>
  <c r="C2550" i="2"/>
  <c r="D2550" i="2"/>
  <c r="C2093" i="2"/>
  <c r="D2093" i="2"/>
  <c r="C1743" i="2"/>
  <c r="D1743" i="2"/>
  <c r="D1699" i="2"/>
  <c r="C1699" i="2"/>
  <c r="D1033" i="2"/>
  <c r="C1033" i="2"/>
  <c r="CD1033" i="2" s="1"/>
  <c r="D593" i="2"/>
  <c r="C593" i="2"/>
  <c r="D538" i="2"/>
  <c r="C538" i="2"/>
  <c r="CD538" i="2" s="1"/>
  <c r="D451" i="2"/>
  <c r="C451" i="2"/>
  <c r="CD451" i="2" s="1"/>
  <c r="C3027" i="2"/>
  <c r="D3027" i="2"/>
  <c r="D2729" i="2"/>
  <c r="C2729" i="2"/>
  <c r="C1823" i="2"/>
  <c r="D1823" i="2"/>
  <c r="C1783" i="2"/>
  <c r="D1783" i="2"/>
  <c r="D1678" i="2"/>
  <c r="C1678" i="2"/>
  <c r="D1513" i="2"/>
  <c r="C1513" i="2"/>
  <c r="CD1513" i="2" s="1"/>
  <c r="D1254" i="2"/>
  <c r="C1254" i="2"/>
  <c r="C1183" i="2"/>
  <c r="D1183" i="2"/>
  <c r="C930" i="2"/>
  <c r="D930" i="2"/>
  <c r="D752" i="2"/>
  <c r="C752" i="2"/>
  <c r="D692" i="2"/>
  <c r="C692" i="2"/>
  <c r="CD692" i="2" s="1"/>
  <c r="D650" i="2"/>
  <c r="C650" i="2"/>
  <c r="CD650" i="2" s="1"/>
  <c r="D493" i="2"/>
  <c r="C493" i="2"/>
  <c r="CD493" i="2" s="1"/>
  <c r="C399" i="2"/>
  <c r="CD399" i="2" s="1"/>
  <c r="D399" i="2"/>
  <c r="C2254" i="2"/>
  <c r="D2254" i="2"/>
  <c r="C2114" i="2"/>
  <c r="D2114" i="2"/>
  <c r="C1974" i="2"/>
  <c r="D1974" i="2"/>
  <c r="C1698" i="2"/>
  <c r="D1698" i="2"/>
  <c r="C1522" i="2"/>
  <c r="CD1522" i="2" s="1"/>
  <c r="D1522" i="2"/>
  <c r="C1458" i="2"/>
  <c r="D1458" i="2"/>
  <c r="C1422" i="2"/>
  <c r="D1422" i="2"/>
  <c r="C1382" i="2"/>
  <c r="D1382" i="2"/>
  <c r="C897" i="2"/>
  <c r="D897" i="2"/>
  <c r="C845" i="2"/>
  <c r="D845" i="2"/>
  <c r="D742" i="2"/>
  <c r="C742" i="2"/>
  <c r="C357" i="2"/>
  <c r="CD357" i="2" s="1"/>
  <c r="D357" i="2"/>
  <c r="D287" i="2"/>
  <c r="C287" i="2"/>
  <c r="CD287" i="2" s="1"/>
  <c r="D276" i="2"/>
  <c r="C276" i="2"/>
  <c r="CD276" i="2" s="1"/>
  <c r="C3042" i="2"/>
  <c r="D3042" i="2"/>
  <c r="D2827" i="2"/>
  <c r="C2827" i="2"/>
  <c r="CD2827" i="2" s="1"/>
  <c r="C1750" i="2"/>
  <c r="D1750" i="2"/>
  <c r="D1491" i="2"/>
  <c r="C1491" i="2"/>
  <c r="CD1491" i="2" s="1"/>
  <c r="C1092" i="2"/>
  <c r="D1092" i="2"/>
  <c r="C710" i="2"/>
  <c r="CD710" i="2" s="1"/>
  <c r="D710" i="2"/>
  <c r="D659" i="2"/>
  <c r="C659" i="2"/>
  <c r="CD659" i="2" s="1"/>
  <c r="D556" i="2"/>
  <c r="C556" i="2"/>
  <c r="CD556" i="2" s="1"/>
  <c r="C406" i="2"/>
  <c r="CD406" i="2" s="1"/>
  <c r="D406" i="2"/>
  <c r="L11" i="1"/>
  <c r="D350" i="2"/>
  <c r="C350" i="2"/>
  <c r="D327" i="2"/>
  <c r="C327" i="2"/>
  <c r="CD327" i="2" s="1"/>
  <c r="C307" i="2"/>
  <c r="CD307" i="2" s="1"/>
  <c r="D307" i="2"/>
  <c r="C3237" i="2"/>
  <c r="D3237" i="2"/>
  <c r="D2609" i="2"/>
  <c r="C2609" i="2"/>
  <c r="D2536" i="2"/>
  <c r="C2536" i="2"/>
  <c r="C1894" i="2"/>
  <c r="D1894" i="2"/>
  <c r="C1202" i="2"/>
  <c r="D1202" i="2"/>
  <c r="D966" i="2"/>
  <c r="C966" i="2"/>
  <c r="CD966" i="2" s="1"/>
  <c r="D577" i="2"/>
  <c r="C577" i="2"/>
  <c r="CD577" i="2" s="1"/>
  <c r="C355" i="2"/>
  <c r="CD355" i="2" s="1"/>
  <c r="D355" i="2"/>
  <c r="C2940" i="2"/>
  <c r="D2940" i="2"/>
  <c r="C1478" i="2"/>
  <c r="CD1478" i="2" s="1"/>
  <c r="D1478" i="2"/>
  <c r="D974" i="2"/>
  <c r="C974" i="2"/>
  <c r="CD974" i="2" s="1"/>
  <c r="D739" i="2"/>
  <c r="D688" i="2"/>
  <c r="C688" i="2"/>
  <c r="CD688" i="2" s="1"/>
  <c r="C639" i="2"/>
  <c r="CD639" i="2" s="1"/>
  <c r="D639" i="2"/>
  <c r="D2890" i="2"/>
  <c r="C2890" i="2"/>
  <c r="C1100" i="2"/>
  <c r="D1100" i="2"/>
  <c r="D511" i="2"/>
  <c r="C511" i="2"/>
  <c r="CD511" i="2" s="1"/>
  <c r="C2929" i="2"/>
  <c r="D2929" i="2"/>
  <c r="D1418" i="2"/>
  <c r="C1418" i="2"/>
  <c r="D687" i="2"/>
  <c r="C687" i="2"/>
  <c r="CD687" i="2" s="1"/>
  <c r="C638" i="2"/>
  <c r="CD638" i="2" s="1"/>
  <c r="D638" i="2"/>
  <c r="C2250" i="2"/>
  <c r="D2250" i="2"/>
  <c r="C2441" i="2"/>
  <c r="D2441" i="2"/>
  <c r="D778" i="2"/>
  <c r="C778" i="2"/>
  <c r="C563" i="2"/>
  <c r="CD563" i="2" s="1"/>
  <c r="D563" i="2"/>
  <c r="D1008" i="2"/>
  <c r="C1008" i="2"/>
  <c r="CD1008" i="2" s="1"/>
  <c r="E3235" i="2"/>
  <c r="C2076" i="2"/>
  <c r="D2076" i="2"/>
  <c r="D1466" i="2"/>
  <c r="C1466" i="2"/>
  <c r="CD1466" i="2" s="1"/>
  <c r="C1222" i="2"/>
  <c r="D1222" i="2"/>
  <c r="C2456" i="2"/>
  <c r="D2456" i="2"/>
  <c r="C2265" i="2"/>
  <c r="D2265" i="2"/>
  <c r="C2089" i="2"/>
  <c r="D2089" i="2"/>
  <c r="D1657" i="2"/>
  <c r="C1657" i="2"/>
  <c r="D1584" i="2"/>
  <c r="C1584" i="2"/>
  <c r="C2297" i="2"/>
  <c r="D2297" i="2"/>
  <c r="C2934" i="2"/>
  <c r="D2934" i="2"/>
  <c r="D2371" i="2"/>
  <c r="C2371" i="2"/>
  <c r="CD2371" i="2" s="1"/>
  <c r="C2119" i="2"/>
  <c r="D2119" i="2"/>
  <c r="D1608" i="2"/>
  <c r="C1608" i="2"/>
  <c r="C2319" i="2"/>
  <c r="D2319" i="2"/>
  <c r="D3167" i="2"/>
  <c r="C3167" i="2"/>
  <c r="C3109" i="2"/>
  <c r="CD3109" i="2" s="1"/>
  <c r="D3109" i="2"/>
  <c r="C3046" i="2"/>
  <c r="D3046" i="2"/>
  <c r="D2791" i="2"/>
  <c r="C2791" i="2"/>
  <c r="CD2791" i="2" s="1"/>
  <c r="D2630" i="2"/>
  <c r="C2630" i="2"/>
  <c r="CD2630" i="2" s="1"/>
  <c r="D2530" i="2"/>
  <c r="C2530" i="2"/>
  <c r="D2357" i="2"/>
  <c r="C2357" i="2"/>
  <c r="CD2357" i="2" s="1"/>
  <c r="C2262" i="2"/>
  <c r="D2262" i="2"/>
  <c r="D2200" i="2"/>
  <c r="C2200" i="2"/>
  <c r="D2138" i="2"/>
  <c r="C2138" i="2"/>
  <c r="D1606" i="2"/>
  <c r="C1606" i="2"/>
  <c r="D3185" i="2"/>
  <c r="C3185" i="2"/>
  <c r="C2954" i="2"/>
  <c r="D2954" i="2"/>
  <c r="C2412" i="2"/>
  <c r="D2412" i="2"/>
  <c r="D2356" i="2"/>
  <c r="C2356" i="2"/>
  <c r="CD2356" i="2" s="1"/>
  <c r="C2328" i="2"/>
  <c r="D2328" i="2"/>
  <c r="D3067" i="2"/>
  <c r="C3067" i="2"/>
  <c r="C3005" i="2"/>
  <c r="D3005" i="2"/>
  <c r="D2788" i="2"/>
  <c r="C2788" i="2"/>
  <c r="CD2788" i="2" s="1"/>
  <c r="D2701" i="2"/>
  <c r="C2701" i="2"/>
  <c r="CD2701" i="2" s="1"/>
  <c r="D2555" i="2"/>
  <c r="C2555" i="2"/>
  <c r="C2490" i="2"/>
  <c r="D2490" i="2"/>
  <c r="C2421" i="2"/>
  <c r="D2421" i="2"/>
  <c r="D2355" i="2"/>
  <c r="C2355" i="2"/>
  <c r="CD2355" i="2" s="1"/>
  <c r="D1590" i="2"/>
  <c r="C1590" i="2"/>
  <c r="C2303" i="2"/>
  <c r="D2303" i="2"/>
  <c r="D1650" i="2"/>
  <c r="C1650" i="2"/>
  <c r="D1602" i="2"/>
  <c r="C1602" i="2"/>
  <c r="C3162" i="2"/>
  <c r="D3162" i="2"/>
  <c r="D3104" i="2"/>
  <c r="C3104" i="2"/>
  <c r="CD3104" i="2" s="1"/>
  <c r="C3056" i="2"/>
  <c r="D3056" i="2"/>
  <c r="C2997" i="2"/>
  <c r="D2997" i="2"/>
  <c r="D2535" i="2"/>
  <c r="C2535" i="2"/>
  <c r="C2418" i="2"/>
  <c r="D2418" i="2"/>
  <c r="D3222" i="2"/>
  <c r="C3222" i="2"/>
  <c r="D3112" i="2"/>
  <c r="C3112" i="2"/>
  <c r="CD3112" i="2" s="1"/>
  <c r="C2744" i="2"/>
  <c r="CD2744" i="2" s="1"/>
  <c r="D2744" i="2"/>
  <c r="D2545" i="2"/>
  <c r="C2545" i="2"/>
  <c r="C2451" i="2"/>
  <c r="D2451" i="2"/>
  <c r="C1980" i="2"/>
  <c r="D1980" i="2"/>
  <c r="C1665" i="2"/>
  <c r="D1665" i="2"/>
  <c r="D510" i="2"/>
  <c r="C510" i="2"/>
  <c r="CD510" i="2" s="1"/>
  <c r="D455" i="2"/>
  <c r="C455" i="2"/>
  <c r="CD455" i="2" s="1"/>
  <c r="C413" i="2"/>
  <c r="CD413" i="2" s="1"/>
  <c r="D413" i="2"/>
  <c r="D271" i="2"/>
  <c r="C271" i="2"/>
  <c r="CD271" i="2" s="1"/>
  <c r="C1989" i="2"/>
  <c r="D1989" i="2"/>
  <c r="C1797" i="2"/>
  <c r="D1797" i="2"/>
  <c r="C1756" i="2"/>
  <c r="D1756" i="2"/>
  <c r="D1598" i="2"/>
  <c r="C1598" i="2"/>
  <c r="C1396" i="2"/>
  <c r="D1396" i="2"/>
  <c r="D1268" i="2"/>
  <c r="C1268" i="2"/>
  <c r="D1016" i="2"/>
  <c r="C1016" i="2"/>
  <c r="CD1016" i="2" s="1"/>
  <c r="C903" i="2"/>
  <c r="D903" i="2"/>
  <c r="C787" i="2"/>
  <c r="D787" i="2"/>
  <c r="C637" i="2"/>
  <c r="CD637" i="2" s="1"/>
  <c r="D637" i="2"/>
  <c r="D573" i="2"/>
  <c r="C573" i="2"/>
  <c r="CD573" i="2" s="1"/>
  <c r="C2282" i="2"/>
  <c r="D2282" i="2"/>
  <c r="C1978" i="2"/>
  <c r="D1978" i="2"/>
  <c r="C1786" i="2"/>
  <c r="D1786" i="2"/>
  <c r="C1208" i="2"/>
  <c r="D1208" i="2"/>
  <c r="C654" i="2"/>
  <c r="CD654" i="2" s="1"/>
  <c r="D654" i="2"/>
  <c r="D572" i="2"/>
  <c r="C572" i="2"/>
  <c r="CD572" i="2" s="1"/>
  <c r="D322" i="2"/>
  <c r="C322" i="2"/>
  <c r="CD322" i="2" s="1"/>
  <c r="D312" i="2"/>
  <c r="C312" i="2"/>
  <c r="CD312" i="2" s="1"/>
  <c r="C292" i="2"/>
  <c r="CD292" i="2" s="1"/>
  <c r="D292" i="2"/>
  <c r="D2831" i="2"/>
  <c r="C2831" i="2"/>
  <c r="CD2831" i="2" s="1"/>
  <c r="D2677" i="2"/>
  <c r="C2677" i="2"/>
  <c r="CD2677" i="2" s="1"/>
  <c r="D2603" i="2"/>
  <c r="C2603" i="2"/>
  <c r="C2470" i="2"/>
  <c r="D2470" i="2"/>
  <c r="D2388" i="2"/>
  <c r="C2388" i="2"/>
  <c r="CD2388" i="2" s="1"/>
  <c r="C2269" i="2"/>
  <c r="D2269" i="2"/>
  <c r="C2139" i="2"/>
  <c r="CD2139" i="2" s="1"/>
  <c r="C2083" i="2"/>
  <c r="D2083" i="2"/>
  <c r="C1889" i="2"/>
  <c r="D1889" i="2"/>
  <c r="C1376" i="2"/>
  <c r="D1376" i="2"/>
  <c r="C1106" i="2"/>
  <c r="D1106" i="2"/>
  <c r="D1005" i="2"/>
  <c r="C1005" i="2"/>
  <c r="CD1005" i="2" s="1"/>
  <c r="D943" i="2"/>
  <c r="C943" i="2"/>
  <c r="CD943" i="2" s="1"/>
  <c r="D714" i="2"/>
  <c r="C714" i="2"/>
  <c r="CD714" i="2" s="1"/>
  <c r="D442" i="2"/>
  <c r="C442" i="2"/>
  <c r="CD442" i="2" s="1"/>
  <c r="E345" i="2"/>
  <c r="AF8" i="1"/>
  <c r="C3253" i="2"/>
  <c r="D3253" i="2"/>
  <c r="D3141" i="2"/>
  <c r="C3141" i="2"/>
  <c r="CD3141" i="2" s="1"/>
  <c r="D3003" i="2"/>
  <c r="C3003" i="2"/>
  <c r="D2763" i="2"/>
  <c r="C2763" i="2"/>
  <c r="CD2763" i="2" s="1"/>
  <c r="D2582" i="2"/>
  <c r="C2582" i="2"/>
  <c r="C2521" i="2"/>
  <c r="D2521" i="2"/>
  <c r="C2469" i="2"/>
  <c r="D2469" i="2"/>
  <c r="C2196" i="2"/>
  <c r="C1773" i="2"/>
  <c r="D1773" i="2"/>
  <c r="C1206" i="2"/>
  <c r="D1206" i="2"/>
  <c r="C900" i="2"/>
  <c r="D900" i="2"/>
  <c r="C859" i="2"/>
  <c r="D859" i="2"/>
  <c r="D815" i="2"/>
  <c r="C815" i="2"/>
  <c r="D613" i="2"/>
  <c r="C613" i="2"/>
  <c r="D560" i="2"/>
  <c r="C560" i="2"/>
  <c r="CD560" i="2" s="1"/>
  <c r="D506" i="2"/>
  <c r="C506" i="2"/>
  <c r="CD506" i="2" s="1"/>
  <c r="C360" i="2"/>
  <c r="CD360" i="2" s="1"/>
  <c r="D360" i="2"/>
  <c r="D2762" i="2"/>
  <c r="C2762" i="2"/>
  <c r="CD2762" i="2" s="1"/>
  <c r="D2654" i="2"/>
  <c r="C2654" i="2"/>
  <c r="CD2654" i="2" s="1"/>
  <c r="C1877" i="2"/>
  <c r="D1877" i="2"/>
  <c r="C1803" i="2"/>
  <c r="D1803" i="2"/>
  <c r="C1414" i="2"/>
  <c r="D1414" i="2"/>
  <c r="C1073" i="2"/>
  <c r="D1073" i="2"/>
  <c r="D986" i="2"/>
  <c r="C986" i="2"/>
  <c r="CD986" i="2" s="1"/>
  <c r="C847" i="2"/>
  <c r="D847" i="2"/>
  <c r="D753" i="2"/>
  <c r="C753" i="2"/>
  <c r="C3019" i="2"/>
  <c r="D3019" i="2"/>
  <c r="D2906" i="2"/>
  <c r="C2906" i="2"/>
  <c r="D2817" i="2"/>
  <c r="C2817" i="2"/>
  <c r="CD2817" i="2" s="1"/>
  <c r="C2103" i="2"/>
  <c r="D2103" i="2"/>
  <c r="C1985" i="2"/>
  <c r="D1985" i="2"/>
  <c r="C1876" i="2"/>
  <c r="D1876" i="2"/>
  <c r="C1052" i="2"/>
  <c r="D1052" i="2"/>
  <c r="D977" i="2"/>
  <c r="C977" i="2"/>
  <c r="CD977" i="2" s="1"/>
  <c r="C823" i="2"/>
  <c r="D823" i="2"/>
  <c r="D580" i="2"/>
  <c r="C580" i="2"/>
  <c r="CD580" i="2" s="1"/>
  <c r="D537" i="2"/>
  <c r="C537" i="2"/>
  <c r="CD537" i="2" s="1"/>
  <c r="C3150" i="2"/>
  <c r="CD3150" i="2" s="1"/>
  <c r="D3150" i="2"/>
  <c r="C2498" i="2"/>
  <c r="D2498" i="2"/>
  <c r="D2385" i="2"/>
  <c r="C2385" i="2"/>
  <c r="CD2385" i="2" s="1"/>
  <c r="C2014" i="2"/>
  <c r="D2014" i="2"/>
  <c r="C1226" i="2"/>
  <c r="D1226" i="2"/>
  <c r="C1182" i="2"/>
  <c r="D1182" i="2"/>
  <c r="C1133" i="2"/>
  <c r="D1133" i="2"/>
  <c r="C1083" i="2"/>
  <c r="D1083" i="2"/>
  <c r="C1041" i="2"/>
  <c r="D1041" i="2"/>
  <c r="D949" i="2"/>
  <c r="C949" i="2"/>
  <c r="CD949" i="2" s="1"/>
  <c r="D793" i="2"/>
  <c r="D591" i="2"/>
  <c r="C591" i="2"/>
  <c r="D546" i="2"/>
  <c r="C546" i="2"/>
  <c r="CD546" i="2" s="1"/>
  <c r="D328" i="2"/>
  <c r="C328" i="2"/>
  <c r="CD328" i="2" s="1"/>
  <c r="C3182" i="2"/>
  <c r="D3182" i="2"/>
  <c r="C2578" i="2"/>
  <c r="D2578" i="2"/>
  <c r="C2444" i="2"/>
  <c r="D2444" i="2"/>
  <c r="D2342" i="2"/>
  <c r="C2342" i="2"/>
  <c r="CD2342" i="2" s="1"/>
  <c r="C2233" i="2"/>
  <c r="D2233" i="2"/>
  <c r="C2035" i="2"/>
  <c r="D2035" i="2"/>
  <c r="C1895" i="2"/>
  <c r="D1895" i="2"/>
  <c r="C1791" i="2"/>
  <c r="D1791" i="2"/>
  <c r="D1542" i="2"/>
  <c r="C1542" i="2"/>
  <c r="CD1542" i="2" s="1"/>
  <c r="C1339" i="2"/>
  <c r="CD1339" i="2" s="1"/>
  <c r="D1339" i="2"/>
  <c r="C1225" i="2"/>
  <c r="D1225" i="2"/>
  <c r="C1181" i="2"/>
  <c r="D1181" i="2"/>
  <c r="C1132" i="2"/>
  <c r="D1132" i="2"/>
  <c r="C918" i="2"/>
  <c r="D918" i="2"/>
  <c r="C874" i="2"/>
  <c r="D874" i="2"/>
  <c r="D601" i="2"/>
  <c r="C601" i="2"/>
  <c r="N11" i="1"/>
  <c r="E350" i="2"/>
  <c r="D2814" i="2"/>
  <c r="C2814" i="2"/>
  <c r="C2476" i="2"/>
  <c r="D2476" i="2"/>
  <c r="C2420" i="2"/>
  <c r="D2420" i="2"/>
  <c r="C2263" i="2"/>
  <c r="D2263" i="2"/>
  <c r="D2212" i="2"/>
  <c r="C2212" i="2"/>
  <c r="C2123" i="2"/>
  <c r="D2123" i="2"/>
  <c r="D1705" i="2"/>
  <c r="C1705" i="2"/>
  <c r="D1531" i="2"/>
  <c r="C1531" i="2"/>
  <c r="CD1531" i="2" s="1"/>
  <c r="C1152" i="2"/>
  <c r="D1152" i="2"/>
  <c r="C1101" i="2"/>
  <c r="D1101" i="2"/>
  <c r="D811" i="2"/>
  <c r="C811" i="2"/>
  <c r="D770" i="2"/>
  <c r="C770" i="2"/>
  <c r="D437" i="2"/>
  <c r="C437" i="2"/>
  <c r="CD437" i="2" s="1"/>
  <c r="C316" i="2"/>
  <c r="CD316" i="2" s="1"/>
  <c r="D316" i="2"/>
  <c r="C3170" i="2"/>
  <c r="D3170" i="2"/>
  <c r="C1695" i="2"/>
  <c r="D1695" i="2"/>
  <c r="D1530" i="2"/>
  <c r="C1530" i="2"/>
  <c r="CD1530" i="2" s="1"/>
  <c r="C1190" i="2"/>
  <c r="D1190" i="2"/>
  <c r="C1080" i="2"/>
  <c r="D1080" i="2"/>
  <c r="D1019" i="2"/>
  <c r="C1019" i="2"/>
  <c r="CD1019" i="2" s="1"/>
  <c r="C916" i="2"/>
  <c r="D916" i="2"/>
  <c r="E739" i="2"/>
  <c r="D589" i="2"/>
  <c r="C589" i="2"/>
  <c r="D533" i="2"/>
  <c r="C533" i="2"/>
  <c r="CD533" i="2" s="1"/>
  <c r="E2929" i="2"/>
  <c r="C2973" i="2"/>
  <c r="D2973" i="2"/>
  <c r="C375" i="2"/>
  <c r="CD375" i="2" s="1"/>
  <c r="D375" i="2"/>
  <c r="D305" i="2"/>
  <c r="C305" i="2"/>
  <c r="CD305" i="2" s="1"/>
  <c r="C1200" i="2"/>
  <c r="D1200" i="2"/>
  <c r="C727" i="2"/>
  <c r="CD727" i="2" s="1"/>
  <c r="D727" i="2"/>
  <c r="C1337" i="2"/>
  <c r="CD1337" i="2" s="1"/>
  <c r="D1337" i="2"/>
  <c r="D982" i="2"/>
  <c r="C982" i="2"/>
  <c r="CD982" i="2" s="1"/>
  <c r="D1597" i="2"/>
  <c r="C1597" i="2"/>
  <c r="C2310" i="2"/>
  <c r="D2310" i="2"/>
  <c r="D3199" i="2"/>
  <c r="C3199" i="2"/>
  <c r="D3157" i="2"/>
  <c r="C3157" i="2"/>
  <c r="CD3157" i="2" s="1"/>
  <c r="C3111" i="2"/>
  <c r="CD3111" i="2" s="1"/>
  <c r="D3111" i="2"/>
  <c r="C3071" i="2"/>
  <c r="D3071" i="2"/>
  <c r="C2989" i="2"/>
  <c r="D2989" i="2"/>
  <c r="C2503" i="2"/>
  <c r="D2503" i="2"/>
  <c r="C2400" i="2"/>
  <c r="CD2400" i="2" s="1"/>
  <c r="D2400" i="2"/>
  <c r="D2360" i="2"/>
  <c r="C2360" i="2"/>
  <c r="CD2360" i="2" s="1"/>
  <c r="C2038" i="2"/>
  <c r="D2038" i="2"/>
  <c r="E2297" i="2"/>
  <c r="D3070" i="2"/>
  <c r="C3070" i="2"/>
  <c r="C2995" i="2"/>
  <c r="D2995" i="2"/>
  <c r="D2683" i="2"/>
  <c r="C2683" i="2"/>
  <c r="CD2683" i="2" s="1"/>
  <c r="D2532" i="2"/>
  <c r="C2532" i="2"/>
  <c r="C2484" i="2"/>
  <c r="D2484" i="2"/>
  <c r="C2415" i="2"/>
  <c r="D2415" i="2"/>
  <c r="C2276" i="2"/>
  <c r="D2276" i="2"/>
  <c r="D1656" i="2"/>
  <c r="C1656" i="2"/>
  <c r="C1583" i="2"/>
  <c r="D1583" i="2"/>
  <c r="D2974" i="2"/>
  <c r="C2974" i="2"/>
  <c r="D2723" i="2"/>
  <c r="C2723" i="2"/>
  <c r="CD2723" i="2" s="1"/>
  <c r="D2574" i="2"/>
  <c r="C2574" i="2"/>
  <c r="C2413" i="2"/>
  <c r="D2413" i="2"/>
  <c r="C2066" i="2"/>
  <c r="D2066" i="2"/>
  <c r="D1593" i="2"/>
  <c r="C1593" i="2"/>
  <c r="C2306" i="2"/>
  <c r="D2306" i="2"/>
  <c r="C3086" i="2"/>
  <c r="D3086" i="2"/>
  <c r="C3013" i="2"/>
  <c r="D3013" i="2"/>
  <c r="D2820" i="2"/>
  <c r="C2820" i="2"/>
  <c r="CD2820" i="2" s="1"/>
  <c r="D2778" i="2"/>
  <c r="C2778" i="2"/>
  <c r="CD2778" i="2" s="1"/>
  <c r="C2452" i="2"/>
  <c r="D2452" i="2"/>
  <c r="E2412" i="2"/>
  <c r="D1646" i="2"/>
  <c r="C1646" i="2"/>
  <c r="D1568" i="2"/>
  <c r="C1568" i="2"/>
  <c r="C3232" i="2"/>
  <c r="D3232" i="2"/>
  <c r="D3107" i="2"/>
  <c r="C3107" i="2"/>
  <c r="CD3107" i="2" s="1"/>
  <c r="D1616" i="2"/>
  <c r="C1616" i="2"/>
  <c r="C2930" i="2"/>
  <c r="D2930" i="2"/>
  <c r="D2600" i="2"/>
  <c r="C2600" i="2"/>
  <c r="C2124" i="2"/>
  <c r="D2124" i="2"/>
  <c r="E3104" i="2"/>
  <c r="C3030" i="2"/>
  <c r="D3030" i="2"/>
  <c r="C2313" i="2"/>
  <c r="D2313" i="2"/>
  <c r="D3210" i="2"/>
  <c r="C3210" i="2"/>
  <c r="D3151" i="2"/>
  <c r="C3151" i="2"/>
  <c r="CD3151" i="2" s="1"/>
  <c r="D3093" i="2"/>
  <c r="C3093" i="2"/>
  <c r="C2984" i="2"/>
  <c r="D2984" i="2"/>
  <c r="E2928" i="2"/>
  <c r="D2597" i="2"/>
  <c r="C2597" i="2"/>
  <c r="C2477" i="2"/>
  <c r="D2477" i="2"/>
  <c r="D2352" i="2"/>
  <c r="C2352" i="2"/>
  <c r="CD2352" i="2" s="1"/>
  <c r="C2249" i="2"/>
  <c r="D2249" i="2"/>
  <c r="C2122" i="2"/>
  <c r="D2122" i="2"/>
  <c r="D1587" i="2"/>
  <c r="C1587" i="2"/>
  <c r="C2300" i="2"/>
  <c r="D2300" i="2"/>
  <c r="C2972" i="2"/>
  <c r="D2972" i="2"/>
  <c r="C1777" i="2"/>
  <c r="D1777" i="2"/>
  <c r="C1726" i="2"/>
  <c r="D1726" i="2"/>
  <c r="E1665" i="2"/>
  <c r="C1446" i="2"/>
  <c r="D1446" i="2"/>
  <c r="C1397" i="2"/>
  <c r="D1397" i="2"/>
  <c r="C1109" i="2"/>
  <c r="D1109" i="2"/>
  <c r="C1046" i="2"/>
  <c r="D1046" i="2"/>
  <c r="C914" i="2"/>
  <c r="D914" i="2"/>
  <c r="C870" i="2"/>
  <c r="D870" i="2"/>
  <c r="C726" i="2"/>
  <c r="CD726" i="2" s="1"/>
  <c r="D726" i="2"/>
  <c r="D617" i="2"/>
  <c r="C617" i="2"/>
  <c r="D562" i="2"/>
  <c r="C562" i="2"/>
  <c r="CD562" i="2" s="1"/>
  <c r="D324" i="2"/>
  <c r="C324" i="2"/>
  <c r="CD324" i="2" s="1"/>
  <c r="D304" i="2"/>
  <c r="C304" i="2"/>
  <c r="CD304" i="2" s="1"/>
  <c r="D294" i="2"/>
  <c r="C294" i="2"/>
  <c r="CD294" i="2" s="1"/>
  <c r="C3209" i="2"/>
  <c r="D3209" i="2"/>
  <c r="D3066" i="2"/>
  <c r="C3066" i="2"/>
  <c r="D2866" i="2"/>
  <c r="C2866" i="2"/>
  <c r="CD2866" i="2" s="1"/>
  <c r="D2679" i="2"/>
  <c r="C2679" i="2"/>
  <c r="CD2679" i="2" s="1"/>
  <c r="D2584" i="2"/>
  <c r="C2584" i="2"/>
  <c r="C2512" i="2"/>
  <c r="D2512" i="2"/>
  <c r="D2401" i="2"/>
  <c r="C2401" i="2"/>
  <c r="CD2401" i="2" s="1"/>
  <c r="C2238" i="2"/>
  <c r="D2238" i="2"/>
  <c r="C2180" i="2"/>
  <c r="D2180" i="2"/>
  <c r="C2052" i="2"/>
  <c r="D2052" i="2"/>
  <c r="D1702" i="2"/>
  <c r="C1702" i="2"/>
  <c r="C1198" i="2"/>
  <c r="D1198" i="2"/>
  <c r="C1149" i="2"/>
  <c r="D1149" i="2"/>
  <c r="C1057" i="2"/>
  <c r="D1057" i="2"/>
  <c r="D686" i="2"/>
  <c r="C686" i="2"/>
  <c r="CD686" i="2" s="1"/>
  <c r="C412" i="2"/>
  <c r="CD412" i="2" s="1"/>
  <c r="D412" i="2"/>
  <c r="C303" i="2"/>
  <c r="CD303" i="2" s="1"/>
  <c r="D303" i="2"/>
  <c r="C2228" i="2"/>
  <c r="D2228" i="2"/>
  <c r="C2107" i="2"/>
  <c r="D2107" i="2"/>
  <c r="C2062" i="2"/>
  <c r="D2062" i="2"/>
  <c r="C1405" i="2"/>
  <c r="D1405" i="2"/>
  <c r="D998" i="2"/>
  <c r="C998" i="2"/>
  <c r="CD998" i="2" s="1"/>
  <c r="D508" i="2"/>
  <c r="C508" i="2"/>
  <c r="CD508" i="2" s="1"/>
  <c r="D280" i="2"/>
  <c r="C280" i="2"/>
  <c r="CD280" i="2" s="1"/>
  <c r="D3187" i="2"/>
  <c r="C3187" i="2"/>
  <c r="C3029" i="2"/>
  <c r="D3029" i="2"/>
  <c r="C1997" i="2"/>
  <c r="D1997" i="2"/>
  <c r="D1690" i="2"/>
  <c r="C1690" i="2"/>
  <c r="C1473" i="2"/>
  <c r="CD1473" i="2" s="1"/>
  <c r="D1473" i="2"/>
  <c r="D1266" i="2"/>
  <c r="C1266" i="2"/>
  <c r="C1186" i="2"/>
  <c r="D1186" i="2"/>
  <c r="C1096" i="2"/>
  <c r="D1096" i="2"/>
  <c r="C1055" i="2"/>
  <c r="D1055" i="2"/>
  <c r="C889" i="2"/>
  <c r="D889" i="2"/>
  <c r="C849" i="2"/>
  <c r="D849" i="2"/>
  <c r="D755" i="2"/>
  <c r="D507" i="2"/>
  <c r="C507" i="2"/>
  <c r="CD507" i="2" s="1"/>
  <c r="AP8" i="1"/>
  <c r="C2280" i="2"/>
  <c r="D2280" i="2"/>
  <c r="C1996" i="2"/>
  <c r="D1996" i="2"/>
  <c r="C1888" i="2"/>
  <c r="D1888" i="2"/>
  <c r="D1505" i="2"/>
  <c r="C1505" i="2"/>
  <c r="CD1505" i="2" s="1"/>
  <c r="D1403" i="2"/>
  <c r="C1403" i="2"/>
  <c r="C1085" i="2"/>
  <c r="D1085" i="2"/>
  <c r="C1043" i="2"/>
  <c r="D1043" i="2"/>
  <c r="D969" i="2"/>
  <c r="C969" i="2"/>
  <c r="CD969" i="2" s="1"/>
  <c r="D663" i="2"/>
  <c r="C663" i="2"/>
  <c r="CD663" i="2" s="1"/>
  <c r="C410" i="2"/>
  <c r="CD410" i="2" s="1"/>
  <c r="D410" i="2"/>
  <c r="C3163" i="2"/>
  <c r="D3163" i="2"/>
  <c r="D2367" i="2"/>
  <c r="C2367" i="2"/>
  <c r="CD2367" i="2" s="1"/>
  <c r="C2267" i="2"/>
  <c r="D2267" i="2"/>
  <c r="C2081" i="2"/>
  <c r="D2081" i="2"/>
  <c r="C1995" i="2"/>
  <c r="D1995" i="2"/>
  <c r="D1688" i="2"/>
  <c r="C1688" i="2"/>
  <c r="C1482" i="2"/>
  <c r="CD1482" i="2" s="1"/>
  <c r="D1482" i="2"/>
  <c r="D1255" i="2"/>
  <c r="C1255" i="2"/>
  <c r="C1173" i="2"/>
  <c r="D1173" i="2"/>
  <c r="C931" i="2"/>
  <c r="D931" i="2"/>
  <c r="C887" i="2"/>
  <c r="D887" i="2"/>
  <c r="D683" i="2"/>
  <c r="C683" i="2"/>
  <c r="CD683" i="2" s="1"/>
  <c r="D632" i="2"/>
  <c r="C632" i="2"/>
  <c r="C380" i="2"/>
  <c r="CD380" i="2" s="1"/>
  <c r="D380" i="2"/>
  <c r="C289" i="2"/>
  <c r="CD289" i="2" s="1"/>
  <c r="D289" i="2"/>
  <c r="D278" i="2"/>
  <c r="C278" i="2"/>
  <c r="CD278" i="2" s="1"/>
  <c r="C2664" i="2"/>
  <c r="CD2664" i="2" s="1"/>
  <c r="D2664" i="2"/>
  <c r="C2434" i="2"/>
  <c r="D2434" i="2"/>
  <c r="C2278" i="2"/>
  <c r="D2278" i="2"/>
  <c r="D1719" i="2"/>
  <c r="C1719" i="2"/>
  <c r="D1669" i="2"/>
  <c r="C1669" i="2"/>
  <c r="C1351" i="2"/>
  <c r="CD1351" i="2" s="1"/>
  <c r="D1351" i="2"/>
  <c r="C1114" i="2"/>
  <c r="D1114" i="2"/>
  <c r="C865" i="2"/>
  <c r="D865" i="2"/>
  <c r="D642" i="2"/>
  <c r="C642" i="2"/>
  <c r="CD642" i="2" s="1"/>
  <c r="D309" i="2"/>
  <c r="C309" i="2"/>
  <c r="CD309" i="2" s="1"/>
  <c r="D2816" i="2"/>
  <c r="C2816" i="2"/>
  <c r="CD2816" i="2" s="1"/>
  <c r="D2579" i="2"/>
  <c r="C2579" i="2"/>
  <c r="C2244" i="2"/>
  <c r="D2244" i="2"/>
  <c r="C2091" i="2"/>
  <c r="D2091" i="2"/>
  <c r="C1831" i="2"/>
  <c r="D1831" i="2"/>
  <c r="C1686" i="2"/>
  <c r="D1686" i="2"/>
  <c r="E1041" i="2"/>
  <c r="D994" i="2"/>
  <c r="C994" i="2"/>
  <c r="CD994" i="2" s="1"/>
  <c r="C398" i="2"/>
  <c r="CD398" i="2" s="1"/>
  <c r="D398" i="2"/>
  <c r="D1697" i="2"/>
  <c r="C1697" i="2"/>
  <c r="D1030" i="2"/>
  <c r="C1030" i="2"/>
  <c r="CD1030" i="2" s="1"/>
  <c r="D967" i="2"/>
  <c r="C967" i="2"/>
  <c r="CD967" i="2" s="1"/>
  <c r="C3202" i="2"/>
  <c r="D3202" i="2"/>
  <c r="C2957" i="2"/>
  <c r="D2957" i="2"/>
  <c r="C2516" i="2"/>
  <c r="D2516" i="2"/>
  <c r="C2012" i="2"/>
  <c r="D2012" i="2"/>
  <c r="C1810" i="2"/>
  <c r="D1810" i="2"/>
  <c r="C1760" i="2"/>
  <c r="D1760" i="2"/>
  <c r="C1438" i="2"/>
  <c r="D1438" i="2"/>
  <c r="C1319" i="2"/>
  <c r="CD1319" i="2" s="1"/>
  <c r="D1319" i="2"/>
  <c r="D1262" i="2"/>
  <c r="C1262" i="2"/>
  <c r="D1029" i="2"/>
  <c r="C1029" i="2"/>
  <c r="CD1029" i="2" s="1"/>
  <c r="D948" i="2"/>
  <c r="C948" i="2"/>
  <c r="CD948" i="2" s="1"/>
  <c r="C854" i="2"/>
  <c r="D854" i="2"/>
  <c r="C718" i="2"/>
  <c r="CD718" i="2" s="1"/>
  <c r="D718" i="2"/>
  <c r="D523" i="2"/>
  <c r="C523" i="2"/>
  <c r="CD523" i="2" s="1"/>
  <c r="D478" i="2"/>
  <c r="C478" i="2"/>
  <c r="CD478" i="2" s="1"/>
  <c r="C3024" i="2"/>
  <c r="D3024" i="2"/>
  <c r="D2629" i="2"/>
  <c r="C2629" i="2"/>
  <c r="CD2629" i="2" s="1"/>
  <c r="C2495" i="2"/>
  <c r="D2495" i="2"/>
  <c r="D2383" i="2"/>
  <c r="C2383" i="2"/>
  <c r="CD2383" i="2" s="1"/>
  <c r="C2241" i="2"/>
  <c r="D2241" i="2"/>
  <c r="C2088" i="2"/>
  <c r="D2088" i="2"/>
  <c r="C2011" i="2"/>
  <c r="D2011" i="2"/>
  <c r="C1904" i="2"/>
  <c r="D1904" i="2"/>
  <c r="C1789" i="2"/>
  <c r="D1789" i="2"/>
  <c r="C1749" i="2"/>
  <c r="D1749" i="2"/>
  <c r="C1409" i="2"/>
  <c r="D1409" i="2"/>
  <c r="C1261" i="2"/>
  <c r="D1261" i="2"/>
  <c r="C863" i="2"/>
  <c r="D863" i="2"/>
  <c r="E589" i="2"/>
  <c r="C376" i="2"/>
  <c r="CD376" i="2" s="1"/>
  <c r="D376" i="2"/>
  <c r="C414" i="2"/>
  <c r="CD414" i="2" s="1"/>
  <c r="D414" i="2"/>
  <c r="C1110" i="2"/>
  <c r="D1110" i="2"/>
  <c r="D1694" i="2"/>
  <c r="C1694" i="2"/>
  <c r="D436" i="2"/>
  <c r="C436" i="2"/>
  <c r="CD436" i="2" s="1"/>
  <c r="C2382" i="2"/>
  <c r="CD2382" i="2" s="1"/>
  <c r="D2382" i="2"/>
  <c r="C2429" i="2"/>
  <c r="D2429" i="2"/>
  <c r="C1047" i="2"/>
  <c r="D1047" i="2"/>
  <c r="C2000" i="2"/>
  <c r="D2000" i="2"/>
  <c r="D1714" i="2"/>
  <c r="C1714" i="2"/>
  <c r="C1178" i="2"/>
  <c r="D1178" i="2"/>
  <c r="D456" i="2"/>
  <c r="C456" i="2"/>
  <c r="CD456" i="2" s="1"/>
  <c r="C3088" i="2"/>
  <c r="D3088" i="2"/>
  <c r="C1819" i="2"/>
  <c r="D1819" i="2"/>
  <c r="C893" i="2"/>
  <c r="D893" i="2"/>
  <c r="D1666" i="2"/>
  <c r="C1666" i="2"/>
  <c r="D3200" i="2"/>
  <c r="C3200" i="2"/>
  <c r="D1599" i="2"/>
  <c r="C1599" i="2"/>
  <c r="C2311" i="2"/>
  <c r="D2311" i="2"/>
  <c r="D2549" i="2"/>
  <c r="C2549" i="2"/>
  <c r="D2202" i="2"/>
  <c r="C2202" i="2"/>
  <c r="C2079" i="2"/>
  <c r="D2079" i="2"/>
  <c r="D1639" i="2"/>
  <c r="C1639" i="2"/>
  <c r="D1572" i="2"/>
  <c r="C1572" i="2"/>
  <c r="C3254" i="2"/>
  <c r="D3254" i="2"/>
  <c r="D3188" i="2"/>
  <c r="C3188" i="2"/>
  <c r="D3120" i="2"/>
  <c r="C3120" i="2"/>
  <c r="CD3120" i="2" s="1"/>
  <c r="D2832" i="2"/>
  <c r="C2832" i="2"/>
  <c r="CD2832" i="2" s="1"/>
  <c r="D2781" i="2"/>
  <c r="C2781" i="2"/>
  <c r="CD2781" i="2" s="1"/>
  <c r="D2622" i="2"/>
  <c r="C2622" i="2"/>
  <c r="D2576" i="2"/>
  <c r="C2576" i="2"/>
  <c r="C2157" i="2"/>
  <c r="D2157" i="2"/>
  <c r="C2047" i="2"/>
  <c r="D2047" i="2"/>
  <c r="D1594" i="2"/>
  <c r="C1594" i="2"/>
  <c r="C2307" i="2"/>
  <c r="D2307" i="2"/>
  <c r="D3097" i="2"/>
  <c r="C3097" i="2"/>
  <c r="D2895" i="2"/>
  <c r="C2895" i="2"/>
  <c r="D2620" i="2"/>
  <c r="C2620" i="2"/>
  <c r="C2463" i="2"/>
  <c r="D2463" i="2"/>
  <c r="C2245" i="2"/>
  <c r="D2245" i="2"/>
  <c r="C2128" i="2"/>
  <c r="D2128" i="2"/>
  <c r="D3224" i="2"/>
  <c r="C3224" i="2"/>
  <c r="C2941" i="2"/>
  <c r="D2941" i="2"/>
  <c r="D2619" i="2"/>
  <c r="C2619" i="2"/>
  <c r="D2565" i="2"/>
  <c r="C2565" i="2"/>
  <c r="C2508" i="2"/>
  <c r="D2508" i="2"/>
  <c r="D2345" i="2"/>
  <c r="C2345" i="2"/>
  <c r="CD2345" i="2" s="1"/>
  <c r="D1629" i="2"/>
  <c r="C1629" i="2"/>
  <c r="C3135" i="2"/>
  <c r="CD3135" i="2" s="1"/>
  <c r="C3165" i="2"/>
  <c r="D3165" i="2"/>
  <c r="C3058" i="2"/>
  <c r="D3058" i="2"/>
  <c r="C2316" i="2"/>
  <c r="D2316" i="2"/>
  <c r="D3231" i="2"/>
  <c r="C3231" i="2"/>
  <c r="C2992" i="2"/>
  <c r="D2992" i="2"/>
  <c r="C2479" i="2"/>
  <c r="D2479" i="2"/>
  <c r="C2242" i="2"/>
  <c r="D2242" i="2"/>
  <c r="C2043" i="2"/>
  <c r="D2043" i="2"/>
  <c r="D1651" i="2"/>
  <c r="C1651" i="2"/>
  <c r="D1578" i="2"/>
  <c r="C1578" i="2"/>
  <c r="C2314" i="2"/>
  <c r="D2314" i="2"/>
  <c r="D3211" i="2"/>
  <c r="C3211" i="2"/>
  <c r="D3074" i="2"/>
  <c r="C3074" i="2"/>
  <c r="D1601" i="2"/>
  <c r="C1601" i="2"/>
  <c r="D3143" i="2"/>
  <c r="C3143" i="2"/>
  <c r="CD3143" i="2" s="1"/>
  <c r="C3043" i="2"/>
  <c r="D3043" i="2"/>
  <c r="C2928" i="2"/>
  <c r="D2928" i="2"/>
  <c r="C2525" i="2"/>
  <c r="D2525" i="2"/>
  <c r="D2160" i="2"/>
  <c r="C2160" i="2"/>
  <c r="C2061" i="2"/>
  <c r="D2061" i="2"/>
  <c r="D1660" i="2"/>
  <c r="C1660" i="2"/>
  <c r="C2272" i="2"/>
  <c r="D2272" i="2"/>
  <c r="C2042" i="2"/>
  <c r="D2042" i="2"/>
  <c r="D1487" i="2"/>
  <c r="C1487" i="2"/>
  <c r="CD1487" i="2" s="1"/>
  <c r="D1260" i="2"/>
  <c r="C1260" i="2"/>
  <c r="C1199" i="2"/>
  <c r="D1199" i="2"/>
  <c r="D955" i="2"/>
  <c r="C955" i="2"/>
  <c r="CD955" i="2" s="1"/>
  <c r="D819" i="2"/>
  <c r="C819" i="2"/>
  <c r="D767" i="2"/>
  <c r="C767" i="2"/>
  <c r="D445" i="2"/>
  <c r="C445" i="2"/>
  <c r="CD445" i="2" s="1"/>
  <c r="C403" i="2"/>
  <c r="CD403" i="2" s="1"/>
  <c r="D403" i="2"/>
  <c r="D314" i="2"/>
  <c r="C314" i="2"/>
  <c r="CD314" i="2" s="1"/>
  <c r="C2963" i="2"/>
  <c r="D2963" i="2"/>
  <c r="C2108" i="2"/>
  <c r="D2108" i="2"/>
  <c r="C1979" i="2"/>
  <c r="D1979" i="2"/>
  <c r="C1435" i="2"/>
  <c r="D1435" i="2"/>
  <c r="C1387" i="2"/>
  <c r="D1387" i="2"/>
  <c r="D1259" i="2"/>
  <c r="C1259" i="2"/>
  <c r="C1098" i="2"/>
  <c r="D1098" i="2"/>
  <c r="D954" i="2"/>
  <c r="C954" i="2"/>
  <c r="CD954" i="2" s="1"/>
  <c r="D3208" i="2"/>
  <c r="C3208" i="2"/>
  <c r="C2996" i="2"/>
  <c r="D2996" i="2"/>
  <c r="C2877" i="2"/>
  <c r="CD2877" i="2" s="1"/>
  <c r="D2877" i="2"/>
  <c r="D2775" i="2"/>
  <c r="C2775" i="2"/>
  <c r="CD2775" i="2" s="1"/>
  <c r="D2358" i="2"/>
  <c r="C2358" i="2"/>
  <c r="CD2358" i="2" s="1"/>
  <c r="C2270" i="2"/>
  <c r="D2270" i="2"/>
  <c r="C1775" i="2"/>
  <c r="D1775" i="2"/>
  <c r="C1735" i="2"/>
  <c r="D1735" i="2"/>
  <c r="D1691" i="2"/>
  <c r="C1691" i="2"/>
  <c r="C1527" i="2"/>
  <c r="CD1527" i="2" s="1"/>
  <c r="D1527" i="2"/>
  <c r="D1485" i="2"/>
  <c r="C1485" i="2"/>
  <c r="CD1485" i="2" s="1"/>
  <c r="C1157" i="2"/>
  <c r="D1157" i="2"/>
  <c r="C1097" i="2"/>
  <c r="D1097" i="2"/>
  <c r="D1035" i="2"/>
  <c r="C1035" i="2"/>
  <c r="CD1035" i="2" s="1"/>
  <c r="D935" i="2"/>
  <c r="C935" i="2"/>
  <c r="CD935" i="2" s="1"/>
  <c r="C880" i="2"/>
  <c r="D880" i="2"/>
  <c r="D606" i="2"/>
  <c r="C606" i="2"/>
  <c r="D561" i="2"/>
  <c r="C561" i="2"/>
  <c r="CD561" i="2" s="1"/>
  <c r="C393" i="2"/>
  <c r="CD393" i="2" s="1"/>
  <c r="D393" i="2"/>
  <c r="C1774" i="2"/>
  <c r="D1774" i="2"/>
  <c r="C1734" i="2"/>
  <c r="D1734" i="2"/>
  <c r="C1363" i="2"/>
  <c r="CD1363" i="2" s="1"/>
  <c r="D1363" i="2"/>
  <c r="C1325" i="2"/>
  <c r="CD1325" i="2" s="1"/>
  <c r="D1325" i="2"/>
  <c r="C1137" i="2"/>
  <c r="D1137" i="2"/>
  <c r="D934" i="2"/>
  <c r="C934" i="2"/>
  <c r="CD934" i="2" s="1"/>
  <c r="D653" i="2"/>
  <c r="C653" i="2"/>
  <c r="CD653" i="2" s="1"/>
  <c r="C382" i="2"/>
  <c r="CD382" i="2" s="1"/>
  <c r="D382" i="2"/>
  <c r="D301" i="2"/>
  <c r="C301" i="2"/>
  <c r="CD301" i="2" s="1"/>
  <c r="E269" i="2"/>
  <c r="C2994" i="2"/>
  <c r="D2994" i="2"/>
  <c r="C2049" i="2"/>
  <c r="D2049" i="2"/>
  <c r="C1824" i="2"/>
  <c r="D1824" i="2"/>
  <c r="D1689" i="2"/>
  <c r="C1689" i="2"/>
  <c r="C1443" i="2"/>
  <c r="D1443" i="2"/>
  <c r="C1196" i="2"/>
  <c r="D1196" i="2"/>
  <c r="C1136" i="2"/>
  <c r="D1136" i="2"/>
  <c r="D310" i="2"/>
  <c r="C310" i="2"/>
  <c r="CD310" i="2" s="1"/>
  <c r="C3053" i="2"/>
  <c r="D3053" i="2"/>
  <c r="C2968" i="2"/>
  <c r="D2968" i="2"/>
  <c r="C2540" i="2"/>
  <c r="D2540" i="2"/>
  <c r="C1732" i="2"/>
  <c r="D1732" i="2"/>
  <c r="C1115" i="2"/>
  <c r="D1115" i="2"/>
  <c r="D1022" i="2"/>
  <c r="C1022" i="2"/>
  <c r="CD1022" i="2" s="1"/>
  <c r="D978" i="2"/>
  <c r="C978" i="2"/>
  <c r="CD978" i="2" s="1"/>
  <c r="C527" i="2"/>
  <c r="CD527" i="2" s="1"/>
  <c r="D527" i="2"/>
  <c r="C418" i="2"/>
  <c r="CD418" i="2" s="1"/>
  <c r="D418" i="2"/>
  <c r="D3139" i="2"/>
  <c r="C3139" i="2"/>
  <c r="CD3139" i="2" s="1"/>
  <c r="D2560" i="2"/>
  <c r="C2560" i="2"/>
  <c r="C1813" i="2"/>
  <c r="D1813" i="2"/>
  <c r="C1763" i="2"/>
  <c r="D1763" i="2"/>
  <c r="D1492" i="2"/>
  <c r="C1492" i="2"/>
  <c r="CD1492" i="2" s="1"/>
  <c r="C1216" i="2"/>
  <c r="D1216" i="2"/>
  <c r="C1172" i="2"/>
  <c r="D1172" i="2"/>
  <c r="C919" i="2"/>
  <c r="D919" i="2"/>
  <c r="D731" i="2"/>
  <c r="C731" i="2"/>
  <c r="CD731" i="2" s="1"/>
  <c r="C682" i="2"/>
  <c r="CD682" i="2" s="1"/>
  <c r="D481" i="2"/>
  <c r="C481" i="2"/>
  <c r="CD481" i="2" s="1"/>
  <c r="D440" i="2"/>
  <c r="C440" i="2"/>
  <c r="CD440" i="2" s="1"/>
  <c r="D3009" i="2"/>
  <c r="C3009" i="2"/>
  <c r="D2375" i="2"/>
  <c r="C2375" i="2"/>
  <c r="CD2375" i="2" s="1"/>
  <c r="C1896" i="2"/>
  <c r="D1896" i="2"/>
  <c r="C1782" i="2"/>
  <c r="D1782" i="2"/>
  <c r="C1730" i="2"/>
  <c r="D1730" i="2"/>
  <c r="D1031" i="2"/>
  <c r="C1031" i="2"/>
  <c r="CD1031" i="2" s="1"/>
  <c r="D940" i="2"/>
  <c r="C940" i="2"/>
  <c r="CD940" i="2" s="1"/>
  <c r="C886" i="2"/>
  <c r="D886" i="2"/>
  <c r="D782" i="2"/>
  <c r="C782" i="2"/>
  <c r="D439" i="2"/>
  <c r="C439" i="2"/>
  <c r="CD439" i="2" s="1"/>
  <c r="C3249" i="2"/>
  <c r="D3249" i="2"/>
  <c r="D3125" i="2"/>
  <c r="C3125" i="2"/>
  <c r="CD3125" i="2" s="1"/>
  <c r="C2958" i="2"/>
  <c r="D2958" i="2"/>
  <c r="C2883" i="2"/>
  <c r="D2883" i="2"/>
  <c r="D2815" i="2"/>
  <c r="C2815" i="2"/>
  <c r="CD2815" i="2" s="1"/>
  <c r="C1740" i="2"/>
  <c r="D1740" i="2"/>
  <c r="D1532" i="2"/>
  <c r="C1532" i="2"/>
  <c r="CD1532" i="2" s="1"/>
  <c r="D1469" i="2"/>
  <c r="C1469" i="2"/>
  <c r="CD1469" i="2" s="1"/>
  <c r="C1430" i="2"/>
  <c r="D1430" i="2"/>
  <c r="C1390" i="2"/>
  <c r="D1390" i="2"/>
  <c r="C1082" i="2"/>
  <c r="D1082" i="2"/>
  <c r="D750" i="2"/>
  <c r="C750" i="2"/>
  <c r="D649" i="2"/>
  <c r="C649" i="2"/>
  <c r="CD649" i="2" s="1"/>
  <c r="D545" i="2"/>
  <c r="C545" i="2"/>
  <c r="CD545" i="2" s="1"/>
  <c r="C378" i="2"/>
  <c r="CD378" i="2" s="1"/>
  <c r="D378" i="2"/>
  <c r="D317" i="2"/>
  <c r="C317" i="2"/>
  <c r="CD317" i="2" s="1"/>
  <c r="D2598" i="2"/>
  <c r="C2598" i="2"/>
  <c r="C1884" i="2"/>
  <c r="D1884" i="2"/>
  <c r="C1521" i="2"/>
  <c r="CD1521" i="2" s="1"/>
  <c r="D1521" i="2"/>
  <c r="D1479" i="2"/>
  <c r="C1479" i="2"/>
  <c r="CD1479" i="2" s="1"/>
  <c r="C1191" i="2"/>
  <c r="D1191" i="2"/>
  <c r="C1091" i="2"/>
  <c r="D1091" i="2"/>
  <c r="C906" i="2"/>
  <c r="D906" i="2"/>
  <c r="D630" i="2"/>
  <c r="C630" i="2"/>
  <c r="C387" i="2"/>
  <c r="CD387" i="2" s="1"/>
  <c r="D387" i="2"/>
  <c r="D1520" i="2"/>
  <c r="C1520" i="2"/>
  <c r="CD1520" i="2" s="1"/>
  <c r="C1467" i="2"/>
  <c r="CD1467" i="2" s="1"/>
  <c r="D1467" i="2"/>
  <c r="D1001" i="2"/>
  <c r="C1001" i="2"/>
  <c r="CD1001" i="2" s="1"/>
  <c r="D956" i="2"/>
  <c r="C956" i="2"/>
  <c r="CD956" i="2" s="1"/>
  <c r="C728" i="2"/>
  <c r="CD728" i="2" s="1"/>
  <c r="D728" i="2"/>
  <c r="D629" i="2"/>
  <c r="C629" i="2"/>
  <c r="D522" i="2"/>
  <c r="C522" i="2"/>
  <c r="CD522" i="2" s="1"/>
  <c r="C2172" i="2"/>
  <c r="D2172" i="2"/>
  <c r="D1028" i="2"/>
  <c r="C1028" i="2"/>
  <c r="CD1028" i="2" s="1"/>
  <c r="D521" i="2"/>
  <c r="C521" i="2"/>
  <c r="CD521" i="2" s="1"/>
  <c r="D2339" i="2"/>
  <c r="C2339" i="2"/>
  <c r="CD2339" i="2" s="1"/>
  <c r="C1798" i="2"/>
  <c r="D1798" i="2"/>
  <c r="C1120" i="2"/>
  <c r="D1120" i="2"/>
  <c r="C1388" i="2"/>
  <c r="D1388" i="2"/>
  <c r="C717" i="2"/>
  <c r="CD717" i="2" s="1"/>
  <c r="D717" i="2"/>
  <c r="C1189" i="2"/>
  <c r="D1189" i="2"/>
  <c r="C2065" i="2"/>
  <c r="D2065" i="2"/>
  <c r="D1585" i="2"/>
  <c r="C1585" i="2"/>
  <c r="C2298" i="2"/>
  <c r="D2298" i="2"/>
  <c r="D3100" i="2"/>
  <c r="C3100" i="2"/>
  <c r="C3054" i="2"/>
  <c r="D3054" i="2"/>
  <c r="D2761" i="2"/>
  <c r="C2761" i="2"/>
  <c r="CD2761" i="2" s="1"/>
  <c r="D2614" i="2"/>
  <c r="C2614" i="2"/>
  <c r="C2445" i="2"/>
  <c r="D2445" i="2"/>
  <c r="C2256" i="2"/>
  <c r="D2256" i="2"/>
  <c r="C3060" i="2"/>
  <c r="D3060" i="2"/>
  <c r="D2733" i="2"/>
  <c r="C2733" i="2"/>
  <c r="CD2733" i="2" s="1"/>
  <c r="D2359" i="2"/>
  <c r="C2359" i="2"/>
  <c r="CD2359" i="2" s="1"/>
  <c r="C2264" i="2"/>
  <c r="D2264" i="2"/>
  <c r="C2109" i="2"/>
  <c r="D2109" i="2"/>
  <c r="D1649" i="2"/>
  <c r="C1649" i="2"/>
  <c r="D1571" i="2"/>
  <c r="C1571" i="2"/>
  <c r="C1075" i="2"/>
  <c r="D3196" i="2"/>
  <c r="C3196" i="2"/>
  <c r="D3154" i="2"/>
  <c r="C3154" i="2"/>
  <c r="CD3154" i="2" s="1"/>
  <c r="C3033" i="2"/>
  <c r="D3033" i="2"/>
  <c r="C2830" i="2"/>
  <c r="CD2830" i="2" s="1"/>
  <c r="D2830" i="2"/>
  <c r="C2520" i="2"/>
  <c r="D2520" i="2"/>
  <c r="D2346" i="2"/>
  <c r="C2346" i="2"/>
  <c r="CD2346" i="2" s="1"/>
  <c r="C2191" i="2"/>
  <c r="D2191" i="2"/>
  <c r="E2128" i="2"/>
  <c r="C2056" i="2"/>
  <c r="D2056" i="2"/>
  <c r="D1654" i="2"/>
  <c r="C1654" i="2"/>
  <c r="D1581" i="2"/>
  <c r="C1581" i="2"/>
  <c r="BG3078" i="2"/>
  <c r="BF3078" i="2"/>
  <c r="BE3078" i="2"/>
  <c r="K3078" i="2"/>
  <c r="D3175" i="2"/>
  <c r="C3175" i="2"/>
  <c r="D3127" i="2"/>
  <c r="C3127" i="2"/>
  <c r="CD3127" i="2" s="1"/>
  <c r="D2680" i="2"/>
  <c r="C2680" i="2"/>
  <c r="CD2680" i="2" s="1"/>
  <c r="D2397" i="2"/>
  <c r="C2397" i="2"/>
  <c r="CD2397" i="2" s="1"/>
  <c r="D1556" i="2"/>
  <c r="C1556" i="2"/>
  <c r="D1604" i="2"/>
  <c r="C1604" i="2"/>
  <c r="D3117" i="2"/>
  <c r="C3117" i="2"/>
  <c r="CD3117" i="2" s="1"/>
  <c r="C2818" i="2"/>
  <c r="CD2818" i="2" s="1"/>
  <c r="D2818" i="2"/>
  <c r="D2690" i="2"/>
  <c r="C2690" i="2"/>
  <c r="CD2690" i="2" s="1"/>
  <c r="C2648" i="2"/>
  <c r="CD2648" i="2" s="1"/>
  <c r="D2648" i="2"/>
  <c r="C2546" i="2"/>
  <c r="D2546" i="2"/>
  <c r="D2395" i="2"/>
  <c r="C2395" i="2"/>
  <c r="CD2395" i="2" s="1"/>
  <c r="D2343" i="2"/>
  <c r="C2343" i="2"/>
  <c r="CD2343" i="2" s="1"/>
  <c r="C2162" i="2"/>
  <c r="D2162" i="2"/>
  <c r="C2115" i="2"/>
  <c r="D2115" i="2"/>
  <c r="D1638" i="2"/>
  <c r="C1638" i="2"/>
  <c r="D1589" i="2"/>
  <c r="C1589" i="2"/>
  <c r="C3017" i="2"/>
  <c r="D3017" i="2"/>
  <c r="D1661" i="2"/>
  <c r="C1661" i="2"/>
  <c r="C2301" i="2"/>
  <c r="D2301" i="2"/>
  <c r="C2971" i="2"/>
  <c r="D2971" i="2"/>
  <c r="D2392" i="2"/>
  <c r="C2392" i="2"/>
  <c r="CD2392" i="2" s="1"/>
  <c r="C2113" i="2"/>
  <c r="D2113" i="2"/>
  <c r="C361" i="2"/>
  <c r="CD361" i="2" s="1"/>
  <c r="D2856" i="2"/>
  <c r="C2856" i="2"/>
  <c r="CD2856" i="2" s="1"/>
  <c r="D2617" i="2"/>
  <c r="C2617" i="2"/>
  <c r="C2513" i="2"/>
  <c r="D2513" i="2"/>
  <c r="C2440" i="2"/>
  <c r="D2440" i="2"/>
  <c r="C2120" i="2"/>
  <c r="D2120" i="2"/>
  <c r="D1538" i="2"/>
  <c r="C1538" i="2"/>
  <c r="CD1538" i="2" s="1"/>
  <c r="D990" i="2"/>
  <c r="C990" i="2"/>
  <c r="CD990" i="2" s="1"/>
  <c r="D607" i="2"/>
  <c r="C607" i="2"/>
  <c r="D498" i="2"/>
  <c r="C498" i="2"/>
  <c r="CD498" i="2" s="1"/>
  <c r="C1787" i="2"/>
  <c r="D1787" i="2"/>
  <c r="D1692" i="2"/>
  <c r="C1692" i="2"/>
  <c r="D1537" i="2"/>
  <c r="C1537" i="2"/>
  <c r="CD1537" i="2" s="1"/>
  <c r="D1486" i="2"/>
  <c r="C1486" i="2"/>
  <c r="CD1486" i="2" s="1"/>
  <c r="C1138" i="2"/>
  <c r="D1138" i="2"/>
  <c r="D1007" i="2"/>
  <c r="C1007" i="2"/>
  <c r="CD1007" i="2" s="1"/>
  <c r="D777" i="2"/>
  <c r="C777" i="2"/>
  <c r="D626" i="2"/>
  <c r="C626" i="2"/>
  <c r="C384" i="2"/>
  <c r="CD384" i="2" s="1"/>
  <c r="D384" i="2"/>
  <c r="D2572" i="2"/>
  <c r="C2572" i="2"/>
  <c r="C2471" i="2"/>
  <c r="D2471" i="2"/>
  <c r="C2096" i="2"/>
  <c r="D2096" i="2"/>
  <c r="C1890" i="2"/>
  <c r="D1890" i="2"/>
  <c r="C1395" i="2"/>
  <c r="D1395" i="2"/>
  <c r="D1267" i="2"/>
  <c r="C1267" i="2"/>
  <c r="C1197" i="2"/>
  <c r="D1197" i="2"/>
  <c r="D988" i="2"/>
  <c r="C988" i="2"/>
  <c r="CD988" i="2" s="1"/>
  <c r="D270" i="2"/>
  <c r="C270" i="2"/>
  <c r="CD270" i="2" s="1"/>
  <c r="D2786" i="2"/>
  <c r="C2786" i="2"/>
  <c r="CD2786" i="2" s="1"/>
  <c r="D2571" i="2"/>
  <c r="C2571" i="2"/>
  <c r="C2460" i="2"/>
  <c r="D2460" i="2"/>
  <c r="D2335" i="2"/>
  <c r="C2335" i="2"/>
  <c r="CD2335" i="2" s="1"/>
  <c r="C2117" i="2"/>
  <c r="D2117" i="2"/>
  <c r="C2050" i="2"/>
  <c r="D2050" i="2"/>
  <c r="C1988" i="2"/>
  <c r="D1988" i="2"/>
  <c r="C1879" i="2"/>
  <c r="D1879" i="2"/>
  <c r="C1825" i="2"/>
  <c r="D1825" i="2"/>
  <c r="D1681" i="2"/>
  <c r="C1681" i="2"/>
  <c r="D1515" i="2"/>
  <c r="C1515" i="2"/>
  <c r="CD1515" i="2" s="1"/>
  <c r="E934" i="2"/>
  <c r="D605" i="2"/>
  <c r="C605" i="2"/>
  <c r="F269" i="2"/>
  <c r="D3218" i="2"/>
  <c r="C3218" i="2"/>
  <c r="D2709" i="2"/>
  <c r="C2709" i="2"/>
  <c r="CD2709" i="2" s="1"/>
  <c r="C2666" i="2"/>
  <c r="CD2666" i="2" s="1"/>
  <c r="C2436" i="2"/>
  <c r="D2436" i="2"/>
  <c r="C2257" i="2"/>
  <c r="D2257" i="2"/>
  <c r="C1878" i="2"/>
  <c r="D1878" i="2"/>
  <c r="D961" i="2"/>
  <c r="C961" i="2"/>
  <c r="CD961" i="2" s="1"/>
  <c r="C888" i="2"/>
  <c r="D888" i="2"/>
  <c r="C848" i="2"/>
  <c r="D848" i="2"/>
  <c r="D805" i="2"/>
  <c r="C805" i="2"/>
  <c r="D604" i="2"/>
  <c r="C604" i="2"/>
  <c r="C549" i="2"/>
  <c r="CD549" i="2" s="1"/>
  <c r="D549" i="2"/>
  <c r="C1986" i="2"/>
  <c r="D1986" i="2"/>
  <c r="C1784" i="2"/>
  <c r="D1784" i="2"/>
  <c r="C1402" i="2"/>
  <c r="D1402" i="2"/>
  <c r="C877" i="2"/>
  <c r="D877" i="2"/>
  <c r="C836" i="2"/>
  <c r="D836" i="2"/>
  <c r="D743" i="2"/>
  <c r="C743" i="2"/>
  <c r="D622" i="2"/>
  <c r="C622" i="2"/>
  <c r="C2080" i="2"/>
  <c r="D2080" i="2"/>
  <c r="C1975" i="2"/>
  <c r="D1975" i="2"/>
  <c r="C1104" i="2"/>
  <c r="D1104" i="2"/>
  <c r="D968" i="2"/>
  <c r="C968" i="2"/>
  <c r="CD968" i="2" s="1"/>
  <c r="C857" i="2"/>
  <c r="D857" i="2"/>
  <c r="D794" i="2"/>
  <c r="C794" i="2"/>
  <c r="D568" i="2"/>
  <c r="C568" i="2"/>
  <c r="CD568" i="2" s="1"/>
  <c r="D526" i="2"/>
  <c r="C526" i="2"/>
  <c r="CD526" i="2" s="1"/>
  <c r="C389" i="2"/>
  <c r="CD389" i="2" s="1"/>
  <c r="D389" i="2"/>
  <c r="D3105" i="2"/>
  <c r="C3105" i="2"/>
  <c r="CD3105" i="2" s="1"/>
  <c r="C3001" i="2"/>
  <c r="D3001" i="2"/>
  <c r="C2489" i="2"/>
  <c r="D2489" i="2"/>
  <c r="D1503" i="2"/>
  <c r="C1503" i="2"/>
  <c r="CD1503" i="2" s="1"/>
  <c r="C1450" i="2"/>
  <c r="D1450" i="2"/>
  <c r="C1412" i="2"/>
  <c r="D1412" i="2"/>
  <c r="C1300" i="2"/>
  <c r="CD1300" i="2" s="1"/>
  <c r="D1300" i="2"/>
  <c r="C1215" i="2"/>
  <c r="D1215" i="2"/>
  <c r="C1163" i="2"/>
  <c r="D1163" i="2"/>
  <c r="C1124" i="2"/>
  <c r="D1124" i="2"/>
  <c r="C1071" i="2"/>
  <c r="D1071" i="2"/>
  <c r="C834" i="2"/>
  <c r="D834" i="2"/>
  <c r="D579" i="2"/>
  <c r="C579" i="2"/>
  <c r="CD579" i="2" s="1"/>
  <c r="C388" i="2"/>
  <c r="CD388" i="2" s="1"/>
  <c r="D388" i="2"/>
  <c r="D2641" i="2"/>
  <c r="C2641" i="2"/>
  <c r="CD2641" i="2" s="1"/>
  <c r="D2558" i="2"/>
  <c r="C2558" i="2"/>
  <c r="C2288" i="2"/>
  <c r="D2288" i="2"/>
  <c r="C2090" i="2"/>
  <c r="D2090" i="2"/>
  <c r="C2003" i="2"/>
  <c r="D2003" i="2"/>
  <c r="C1874" i="2"/>
  <c r="D1874" i="2"/>
  <c r="C1781" i="2"/>
  <c r="D1781" i="2"/>
  <c r="C1214" i="2"/>
  <c r="D1214" i="2"/>
  <c r="C1171" i="2"/>
  <c r="D1171" i="2"/>
  <c r="C907" i="2"/>
  <c r="D907" i="2"/>
  <c r="C864" i="2"/>
  <c r="D864" i="2"/>
  <c r="D590" i="2"/>
  <c r="C590" i="2"/>
  <c r="C2464" i="2"/>
  <c r="D2464" i="2"/>
  <c r="D2393" i="2"/>
  <c r="C2393" i="2"/>
  <c r="CD2393" i="2" s="1"/>
  <c r="C2252" i="2"/>
  <c r="D2252" i="2"/>
  <c r="C2112" i="2"/>
  <c r="D2112" i="2"/>
  <c r="C2002" i="2"/>
  <c r="D2002" i="2"/>
  <c r="C1420" i="2"/>
  <c r="D1420" i="2"/>
  <c r="C1142" i="2"/>
  <c r="D1142" i="2"/>
  <c r="D1020" i="2"/>
  <c r="C1020" i="2"/>
  <c r="CD1020" i="2" s="1"/>
  <c r="D802" i="2"/>
  <c r="C802" i="2"/>
  <c r="C3016" i="2"/>
  <c r="D3016" i="2"/>
  <c r="C1179" i="2"/>
  <c r="D1179" i="2"/>
  <c r="C1121" i="2"/>
  <c r="D1121" i="2"/>
  <c r="C1069" i="2"/>
  <c r="D1069" i="2"/>
  <c r="C905" i="2"/>
  <c r="D905" i="2"/>
  <c r="C853" i="2"/>
  <c r="D853" i="2"/>
  <c r="C415" i="2"/>
  <c r="CD415" i="2" s="1"/>
  <c r="D415" i="2"/>
  <c r="D2607" i="2"/>
  <c r="C2607" i="2"/>
  <c r="D1539" i="2"/>
  <c r="C1539" i="2"/>
  <c r="CD1539" i="2" s="1"/>
  <c r="C1079" i="2"/>
  <c r="D1079" i="2"/>
  <c r="C2032" i="2"/>
  <c r="D2032" i="2"/>
  <c r="C925" i="2"/>
  <c r="D925" i="2"/>
  <c r="C1408" i="2"/>
  <c r="D1408" i="2"/>
  <c r="C1089" i="2"/>
  <c r="D1089" i="2"/>
  <c r="D973" i="2"/>
  <c r="C973" i="2"/>
  <c r="CD973" i="2" s="1"/>
  <c r="D657" i="2"/>
  <c r="C657" i="2"/>
  <c r="CD657" i="2" s="1"/>
  <c r="C3180" i="2"/>
  <c r="D3180" i="2"/>
  <c r="D2556" i="2"/>
  <c r="C2556" i="2"/>
  <c r="C1140" i="2"/>
  <c r="D1140" i="2"/>
  <c r="D789" i="2"/>
  <c r="C789" i="2"/>
  <c r="D3190" i="2"/>
  <c r="C3190" i="2"/>
  <c r="D598" i="2"/>
  <c r="C598" i="2"/>
  <c r="C1211" i="2"/>
  <c r="D1211" i="2"/>
  <c r="C1410" i="2"/>
  <c r="D1410" i="2"/>
  <c r="C1224" i="2"/>
  <c r="D1224" i="2"/>
  <c r="C1081" i="2"/>
  <c r="D1081" i="2"/>
  <c r="C843" i="2"/>
  <c r="D843" i="2"/>
  <c r="D609" i="2"/>
  <c r="C609" i="2"/>
  <c r="D555" i="2"/>
  <c r="C555" i="2"/>
  <c r="CD555" i="2" s="1"/>
  <c r="C416" i="2"/>
  <c r="CD416" i="2" s="1"/>
  <c r="D416" i="2"/>
  <c r="C377" i="2"/>
  <c r="CD377" i="2" s="1"/>
  <c r="D377" i="2"/>
  <c r="D297" i="2"/>
  <c r="C297" i="2"/>
  <c r="CD297" i="2" s="1"/>
  <c r="D2869" i="2"/>
  <c r="C2869" i="2"/>
  <c r="CD2869" i="2" s="1"/>
  <c r="D2608" i="2"/>
  <c r="C2608" i="2"/>
  <c r="C2055" i="2"/>
  <c r="D2055" i="2"/>
  <c r="D1447" i="2"/>
  <c r="C1447" i="2"/>
  <c r="D992" i="2"/>
  <c r="C992" i="2"/>
  <c r="CD992" i="2" s="1"/>
  <c r="C894" i="2"/>
  <c r="D894" i="2"/>
  <c r="D669" i="2"/>
  <c r="C669" i="2"/>
  <c r="CD669" i="2" s="1"/>
  <c r="D618" i="2"/>
  <c r="C618" i="2"/>
  <c r="D512" i="2"/>
  <c r="C512" i="2"/>
  <c r="CD512" i="2" s="1"/>
  <c r="C404" i="2"/>
  <c r="CD404" i="2" s="1"/>
  <c r="D404" i="2"/>
  <c r="C365" i="2"/>
  <c r="CD365" i="2" s="1"/>
  <c r="D365" i="2"/>
  <c r="D306" i="2"/>
  <c r="C306" i="2"/>
  <c r="CD306" i="2" s="1"/>
  <c r="C1778" i="2"/>
  <c r="D1778" i="2"/>
  <c r="D946" i="2"/>
  <c r="C946" i="2"/>
  <c r="CD946" i="2" s="1"/>
  <c r="D325" i="2"/>
  <c r="C325" i="2"/>
  <c r="CD325" i="2" s="1"/>
  <c r="C2240" i="2"/>
  <c r="D2240" i="2"/>
  <c r="D1683" i="2"/>
  <c r="C1683" i="2"/>
  <c r="D1270" i="2"/>
  <c r="C1270" i="2"/>
  <c r="C2998" i="2"/>
  <c r="D2998" i="2"/>
  <c r="E353" i="2"/>
  <c r="D1703" i="2"/>
  <c r="C1703" i="2"/>
  <c r="C1317" i="2"/>
  <c r="CD1317" i="2" s="1"/>
  <c r="D1317" i="2"/>
  <c r="C1758" i="2"/>
  <c r="D1758" i="2"/>
  <c r="D628" i="2"/>
  <c r="C628" i="2"/>
  <c r="D257" i="2"/>
  <c r="C257" i="2"/>
  <c r="D227" i="2"/>
  <c r="C227" i="2"/>
  <c r="C263" i="2"/>
  <c r="D263" i="2"/>
  <c r="C212" i="2"/>
  <c r="D212" i="2"/>
  <c r="D210" i="2"/>
  <c r="C210" i="2"/>
  <c r="C217" i="2"/>
  <c r="D217" i="2"/>
  <c r="C242" i="2"/>
  <c r="D242" i="2"/>
  <c r="C247" i="2"/>
  <c r="D247" i="2"/>
  <c r="C261" i="2"/>
  <c r="D261" i="2"/>
  <c r="D250" i="2"/>
  <c r="C250" i="2"/>
  <c r="D258" i="2"/>
  <c r="C258" i="2"/>
  <c r="D223" i="2"/>
  <c r="C223" i="2"/>
  <c r="D234" i="2"/>
  <c r="C234" i="2"/>
  <c r="D232" i="2"/>
  <c r="C232" i="2"/>
  <c r="C231" i="2"/>
  <c r="D231" i="2"/>
  <c r="C260" i="2"/>
  <c r="D260" i="2"/>
  <c r="D239" i="2"/>
  <c r="C239" i="2"/>
  <c r="C238" i="2"/>
  <c r="D238" i="2"/>
  <c r="C219" i="2"/>
  <c r="D219" i="2"/>
  <c r="D255" i="2"/>
  <c r="C255" i="2"/>
  <c r="D236" i="2"/>
  <c r="C236" i="2"/>
  <c r="C235" i="2"/>
  <c r="D235" i="2"/>
  <c r="C214" i="2"/>
  <c r="D214" i="2"/>
  <c r="D211" i="2"/>
  <c r="C211" i="2"/>
  <c r="BD209" i="2"/>
  <c r="D256" i="2"/>
  <c r="C256" i="2"/>
  <c r="C254" i="2"/>
  <c r="D254" i="2"/>
  <c r="D216" i="2"/>
  <c r="C216" i="2"/>
  <c r="D262" i="2"/>
  <c r="C262" i="2"/>
  <c r="C243" i="2"/>
  <c r="D243" i="2"/>
  <c r="D213" i="2"/>
  <c r="C213" i="2"/>
  <c r="C221" i="2"/>
  <c r="D221" i="2"/>
  <c r="C229" i="2"/>
  <c r="D229" i="2"/>
  <c r="C228" i="2"/>
  <c r="D228" i="2"/>
  <c r="E209" i="2"/>
  <c r="D237" i="2"/>
  <c r="C237" i="2"/>
  <c r="C226" i="2"/>
  <c r="D226" i="2"/>
  <c r="C264" i="2"/>
  <c r="D264" i="2"/>
  <c r="D241" i="2"/>
  <c r="C241" i="2"/>
  <c r="F209" i="2"/>
  <c r="C265" i="2"/>
  <c r="D265" i="2"/>
  <c r="D224" i="2"/>
  <c r="C224" i="2"/>
  <c r="C222" i="2"/>
  <c r="D222" i="2"/>
  <c r="D266" i="2"/>
  <c r="C266" i="2"/>
  <c r="BA209" i="2"/>
  <c r="C215" i="2"/>
  <c r="D215" i="2"/>
  <c r="D233" i="2"/>
  <c r="C233" i="2"/>
  <c r="C251" i="2"/>
  <c r="D251" i="2"/>
  <c r="C240" i="2"/>
  <c r="D240" i="2"/>
  <c r="C220" i="2"/>
  <c r="D220" i="2"/>
  <c r="C248" i="2"/>
  <c r="D248" i="2"/>
  <c r="D209" i="2"/>
  <c r="D246" i="2"/>
  <c r="C246" i="2"/>
  <c r="D225" i="2"/>
  <c r="C225" i="2"/>
  <c r="C244" i="2"/>
  <c r="D244" i="2"/>
  <c r="C253" i="2"/>
  <c r="D253" i="2"/>
  <c r="D249" i="2"/>
  <c r="C249" i="2"/>
  <c r="BB209" i="2"/>
  <c r="C245" i="2"/>
  <c r="D245" i="2"/>
  <c r="C252" i="2"/>
  <c r="D252" i="2"/>
  <c r="D230" i="2"/>
  <c r="C230" i="2"/>
  <c r="C259" i="2"/>
  <c r="D259" i="2"/>
  <c r="D218" i="2"/>
  <c r="C218" i="2"/>
  <c r="C138" i="2"/>
  <c r="D138" i="2"/>
  <c r="C176" i="2"/>
  <c r="D176" i="2"/>
  <c r="C146" i="2"/>
  <c r="D146" i="2"/>
  <c r="C136" i="2"/>
  <c r="D136" i="2"/>
  <c r="C182" i="2"/>
  <c r="D182" i="2"/>
  <c r="D143" i="2"/>
  <c r="C143" i="2"/>
  <c r="D191" i="2"/>
  <c r="C191" i="2"/>
  <c r="D142" i="2"/>
  <c r="C142" i="2"/>
  <c r="D190" i="2"/>
  <c r="C190" i="2"/>
  <c r="AF6" i="1"/>
  <c r="C140" i="2"/>
  <c r="D140" i="2"/>
  <c r="D155" i="2"/>
  <c r="C155" i="2"/>
  <c r="C194" i="2"/>
  <c r="D194" i="2"/>
  <c r="C180" i="2"/>
  <c r="D180" i="2"/>
  <c r="C187" i="2"/>
  <c r="D187" i="2"/>
  <c r="C186" i="2"/>
  <c r="D186" i="2"/>
  <c r="D154" i="2"/>
  <c r="C154" i="2"/>
  <c r="D202" i="2"/>
  <c r="C202" i="2"/>
  <c r="C152" i="2"/>
  <c r="D152" i="2"/>
  <c r="C200" i="2"/>
  <c r="D200" i="2"/>
  <c r="D171" i="2"/>
  <c r="C171" i="2"/>
  <c r="BA132" i="2"/>
  <c r="C150" i="2"/>
  <c r="D150" i="2"/>
  <c r="C168" i="2"/>
  <c r="D168" i="2"/>
  <c r="C157" i="2"/>
  <c r="D157" i="2"/>
  <c r="D165" i="2"/>
  <c r="C165" i="2"/>
  <c r="D153" i="2"/>
  <c r="C153" i="2"/>
  <c r="D201" i="2"/>
  <c r="C201" i="2"/>
  <c r="AV6" i="1"/>
  <c r="AV54" i="1" s="1"/>
  <c r="C198" i="2"/>
  <c r="D198" i="2"/>
  <c r="C197" i="2"/>
  <c r="D197" i="2"/>
  <c r="C206" i="2"/>
  <c r="D206" i="2"/>
  <c r="D195" i="2"/>
  <c r="C195" i="2"/>
  <c r="C193" i="2"/>
  <c r="D193" i="2"/>
  <c r="C144" i="2"/>
  <c r="D144" i="2"/>
  <c r="D135" i="2"/>
  <c r="C135" i="2"/>
  <c r="C192" i="2"/>
  <c r="D192" i="2"/>
  <c r="C133" i="2"/>
  <c r="D133" i="2"/>
  <c r="C161" i="2"/>
  <c r="D161" i="2"/>
  <c r="C204" i="2"/>
  <c r="D204" i="2"/>
  <c r="C148" i="2"/>
  <c r="D148" i="2"/>
  <c r="C145" i="2"/>
  <c r="D145" i="2"/>
  <c r="C173" i="2"/>
  <c r="D173" i="2"/>
  <c r="C162" i="2"/>
  <c r="D162" i="2"/>
  <c r="C151" i="2"/>
  <c r="D151" i="2"/>
  <c r="C199" i="2"/>
  <c r="D199" i="2"/>
  <c r="D179" i="2"/>
  <c r="C179" i="2"/>
  <c r="D141" i="2"/>
  <c r="C141" i="2"/>
  <c r="C196" i="2"/>
  <c r="D196" i="2"/>
  <c r="D167" i="2"/>
  <c r="C167" i="2"/>
  <c r="C174" i="2"/>
  <c r="D174" i="2"/>
  <c r="D178" i="2"/>
  <c r="C178" i="2"/>
  <c r="C139" i="2"/>
  <c r="D139" i="2"/>
  <c r="C188" i="2"/>
  <c r="D188" i="2"/>
  <c r="D177" i="2"/>
  <c r="C177" i="2"/>
  <c r="C205" i="2"/>
  <c r="D205" i="2"/>
  <c r="C156" i="2"/>
  <c r="D156" i="2"/>
  <c r="C163" i="2"/>
  <c r="D163" i="2"/>
  <c r="C134" i="2"/>
  <c r="D134" i="2"/>
  <c r="C160" i="2"/>
  <c r="D160" i="2"/>
  <c r="C164" i="2"/>
  <c r="D164" i="2"/>
  <c r="D183" i="2"/>
  <c r="C183" i="2"/>
  <c r="C175" i="2"/>
  <c r="D175" i="2"/>
  <c r="C137" i="2"/>
  <c r="D137" i="2"/>
  <c r="C185" i="2"/>
  <c r="D185" i="2"/>
  <c r="C172" i="2"/>
  <c r="D172" i="2"/>
  <c r="C170" i="2"/>
  <c r="D170" i="2"/>
  <c r="D189" i="2"/>
  <c r="C189" i="2"/>
  <c r="C184" i="2"/>
  <c r="D184" i="2"/>
  <c r="D203" i="2"/>
  <c r="C203" i="2"/>
  <c r="D132" i="2"/>
  <c r="C132" i="2"/>
  <c r="D147" i="2"/>
  <c r="C147" i="2"/>
  <c r="E132" i="2"/>
  <c r="D166" i="2"/>
  <c r="C166" i="2"/>
  <c r="C181" i="2"/>
  <c r="D181" i="2"/>
  <c r="BB132" i="2"/>
  <c r="C169" i="2"/>
  <c r="D169" i="2"/>
  <c r="C149" i="2"/>
  <c r="D149" i="2"/>
  <c r="D159" i="2"/>
  <c r="C159" i="2"/>
  <c r="C158" i="2"/>
  <c r="D158" i="2"/>
  <c r="F132" i="2"/>
  <c r="D116" i="2"/>
  <c r="C118" i="2"/>
  <c r="CD118" i="2" s="1"/>
  <c r="D118" i="2"/>
  <c r="C117" i="2"/>
  <c r="CD117" i="2" s="1"/>
  <c r="D117" i="2"/>
  <c r="AJ5" i="1"/>
  <c r="BC72" i="2"/>
  <c r="C111" i="2"/>
  <c r="D111" i="2"/>
  <c r="C99" i="2"/>
  <c r="D99" i="2"/>
  <c r="C108" i="2"/>
  <c r="D108" i="2"/>
  <c r="C86" i="2"/>
  <c r="D86" i="2"/>
  <c r="C96" i="2"/>
  <c r="D96" i="2"/>
  <c r="AF4" i="1"/>
  <c r="C107" i="2"/>
  <c r="D107" i="2"/>
  <c r="C72" i="2"/>
  <c r="D72" i="2"/>
  <c r="C91" i="2"/>
  <c r="D91" i="2"/>
  <c r="C80" i="2"/>
  <c r="D80" i="2"/>
  <c r="C79" i="2"/>
  <c r="D79" i="2"/>
  <c r="C75" i="2"/>
  <c r="D75" i="2"/>
  <c r="C104" i="2"/>
  <c r="D104" i="2"/>
  <c r="C82" i="2"/>
  <c r="D82" i="2"/>
  <c r="C110" i="2"/>
  <c r="D110" i="2"/>
  <c r="C77" i="2"/>
  <c r="D77" i="2"/>
  <c r="C98" i="2"/>
  <c r="D98" i="2"/>
  <c r="C84" i="2"/>
  <c r="D84" i="2"/>
  <c r="C103" i="2"/>
  <c r="D103" i="2"/>
  <c r="C102" i="2"/>
  <c r="D102" i="2"/>
  <c r="C78" i="2"/>
  <c r="D78" i="2"/>
  <c r="C85" i="2"/>
  <c r="D85" i="2"/>
  <c r="C93" i="2"/>
  <c r="D93" i="2"/>
  <c r="C76" i="2"/>
  <c r="D76" i="2"/>
  <c r="C97" i="2"/>
  <c r="D97" i="2"/>
  <c r="E72" i="2"/>
  <c r="C109" i="2"/>
  <c r="D109" i="2"/>
  <c r="C105" i="2"/>
  <c r="D105" i="2"/>
  <c r="C95" i="2"/>
  <c r="D95" i="2"/>
  <c r="C83" i="2"/>
  <c r="D83" i="2"/>
  <c r="C73" i="2"/>
  <c r="D73" i="2"/>
  <c r="F72" i="2"/>
  <c r="C92" i="2"/>
  <c r="D92" i="2"/>
  <c r="C89" i="2"/>
  <c r="D89" i="2"/>
  <c r="C106" i="2"/>
  <c r="D106" i="2"/>
  <c r="C94" i="2"/>
  <c r="D94" i="2"/>
  <c r="BA72" i="2"/>
  <c r="C90" i="2"/>
  <c r="D90" i="2"/>
  <c r="C100" i="2"/>
  <c r="D100" i="2"/>
  <c r="BB72" i="2"/>
  <c r="C81" i="2"/>
  <c r="D81" i="2"/>
  <c r="C74" i="2"/>
  <c r="D74" i="2"/>
  <c r="Z4" i="1"/>
  <c r="C101" i="2"/>
  <c r="D101" i="2"/>
  <c r="C88" i="2"/>
  <c r="D88" i="2"/>
  <c r="C87" i="2"/>
  <c r="D87" i="2"/>
  <c r="C34" i="2"/>
  <c r="D34" i="2"/>
  <c r="C43" i="2"/>
  <c r="D43" i="2"/>
  <c r="C32" i="2"/>
  <c r="D32" i="2"/>
  <c r="C21" i="2"/>
  <c r="D21" i="2"/>
  <c r="C27" i="2"/>
  <c r="D27" i="2"/>
  <c r="C66" i="2"/>
  <c r="D66" i="2"/>
  <c r="C17" i="2"/>
  <c r="D17" i="2"/>
  <c r="C35" i="2"/>
  <c r="D35" i="2"/>
  <c r="C12" i="2"/>
  <c r="D12" i="2"/>
  <c r="C69" i="2"/>
  <c r="D69" i="2"/>
  <c r="C40" i="2"/>
  <c r="D40" i="2"/>
  <c r="C67" i="2"/>
  <c r="D67" i="2"/>
  <c r="C65" i="2"/>
  <c r="D65" i="2"/>
  <c r="C16" i="2"/>
  <c r="D16" i="2"/>
  <c r="C39" i="2"/>
  <c r="D39" i="2"/>
  <c r="C48" i="2"/>
  <c r="D48" i="2"/>
  <c r="C5" i="2"/>
  <c r="D5" i="2"/>
  <c r="C29" i="2"/>
  <c r="D29" i="2"/>
  <c r="C10" i="2"/>
  <c r="D10" i="2"/>
  <c r="C38" i="2"/>
  <c r="D38" i="2"/>
  <c r="C45" i="2"/>
  <c r="D45" i="2"/>
  <c r="C23" i="2"/>
  <c r="D23" i="2"/>
  <c r="C3" i="2"/>
  <c r="D3" i="2"/>
  <c r="C42" i="2"/>
  <c r="D42" i="2"/>
  <c r="C49" i="2"/>
  <c r="D49" i="2"/>
  <c r="C37" i="2"/>
  <c r="D37" i="2"/>
  <c r="C8" i="2"/>
  <c r="D8" i="2"/>
  <c r="E3" i="2"/>
  <c r="C30" i="2"/>
  <c r="D30" i="2"/>
  <c r="C56" i="2"/>
  <c r="D56" i="2"/>
  <c r="C26" i="2"/>
  <c r="D26" i="2"/>
  <c r="C6" i="2"/>
  <c r="D6" i="2"/>
  <c r="C64" i="2"/>
  <c r="D64" i="2"/>
  <c r="C33" i="2"/>
  <c r="D33" i="2"/>
  <c r="C15" i="2"/>
  <c r="D15" i="2"/>
  <c r="C4" i="2"/>
  <c r="D4" i="2"/>
  <c r="F3" i="2"/>
  <c r="C22" i="2"/>
  <c r="D22" i="2"/>
  <c r="C11" i="2"/>
  <c r="D11" i="2"/>
  <c r="C58" i="2"/>
  <c r="D58" i="2"/>
  <c r="C20" i="2"/>
  <c r="D20" i="2"/>
  <c r="C54" i="2"/>
  <c r="D54" i="2"/>
  <c r="C52" i="2"/>
  <c r="D52" i="2"/>
  <c r="C62" i="2"/>
  <c r="D62" i="2"/>
  <c r="BA3" i="2"/>
  <c r="C51" i="2"/>
  <c r="D51" i="2"/>
  <c r="C60" i="2"/>
  <c r="D60" i="2"/>
  <c r="C59" i="2"/>
  <c r="D59" i="2"/>
  <c r="C50" i="2"/>
  <c r="D50" i="2"/>
  <c r="C68" i="2"/>
  <c r="D68" i="2"/>
  <c r="C19" i="2"/>
  <c r="D19" i="2"/>
  <c r="C36" i="2"/>
  <c r="D36" i="2"/>
  <c r="C24" i="2"/>
  <c r="D24" i="2"/>
  <c r="BB3" i="2"/>
  <c r="C31" i="2"/>
  <c r="D31" i="2"/>
  <c r="C7" i="2"/>
  <c r="D7" i="2"/>
  <c r="C46" i="2"/>
  <c r="D46" i="2"/>
  <c r="C63" i="2"/>
  <c r="D63" i="2"/>
  <c r="AD3" i="1"/>
  <c r="C28" i="2"/>
  <c r="D28" i="2"/>
  <c r="C9" i="2"/>
  <c r="D9" i="2"/>
  <c r="C47" i="2"/>
  <c r="D47" i="2"/>
  <c r="C53" i="2"/>
  <c r="D53" i="2"/>
  <c r="C44" i="2"/>
  <c r="D44" i="2"/>
  <c r="C14" i="2"/>
  <c r="D14" i="2"/>
  <c r="C61" i="2"/>
  <c r="D61" i="2"/>
  <c r="C57" i="2"/>
  <c r="D57" i="2"/>
  <c r="C18" i="2"/>
  <c r="D18" i="2"/>
  <c r="C55" i="2"/>
  <c r="D55" i="2"/>
  <c r="C25" i="2"/>
  <c r="D25" i="2"/>
  <c r="C13" i="2"/>
  <c r="D13" i="2"/>
  <c r="C41" i="2"/>
  <c r="D41" i="2"/>
  <c r="CI2926" i="2"/>
  <c r="AD7" i="1"/>
  <c r="AP48" i="1"/>
  <c r="BT2926" i="2"/>
  <c r="CU48" i="1" s="1"/>
  <c r="BT48" i="1"/>
  <c r="BT54" i="1" s="1"/>
  <c r="BU2926" i="2"/>
  <c r="CI1847" i="2"/>
  <c r="BV48" i="1"/>
  <c r="BV54" i="1" s="1"/>
  <c r="BD9" i="1"/>
  <c r="BZ9" i="1"/>
  <c r="BZ54" i="1" s="1"/>
  <c r="CB48" i="1"/>
  <c r="CB54" i="1" s="1"/>
  <c r="CI2410" i="2"/>
  <c r="BT2410" i="2"/>
  <c r="CU42" i="1" s="1"/>
  <c r="BF48" i="1"/>
  <c r="BN48" i="1"/>
  <c r="BT1288" i="2"/>
  <c r="CU24" i="1" s="1"/>
  <c r="N22" i="1"/>
  <c r="L24" i="1"/>
  <c r="AB42" i="1"/>
  <c r="AJ42" i="1"/>
  <c r="AD20" i="1"/>
  <c r="P35" i="1"/>
  <c r="F1969" i="2"/>
  <c r="AD23" i="1"/>
  <c r="BL42" i="1"/>
  <c r="BL54" i="1" s="1"/>
  <c r="AD28" i="1"/>
  <c r="BF3304" i="2"/>
  <c r="BE3304" i="2"/>
  <c r="M3304" i="2"/>
  <c r="L3304" i="2"/>
  <c r="K3304" i="2"/>
  <c r="J3304" i="2"/>
  <c r="BH3304" i="2"/>
  <c r="H3304" i="2"/>
  <c r="BG3304" i="2"/>
  <c r="G3304" i="2"/>
  <c r="AD19" i="1"/>
  <c r="AD29" i="1"/>
  <c r="AD27" i="1"/>
  <c r="AD15" i="1"/>
  <c r="AD45" i="1"/>
  <c r="R35" i="1"/>
  <c r="BA1969" i="2"/>
  <c r="L35" i="1"/>
  <c r="T35" i="1"/>
  <c r="BB1969" i="2"/>
  <c r="BD1233" i="2"/>
  <c r="BP48" i="1"/>
  <c r="BP54" i="1" s="1"/>
  <c r="BA2845" i="2" l="1"/>
  <c r="E660" i="2"/>
  <c r="D2710" i="2"/>
  <c r="C2793" i="2"/>
  <c r="CD2793" i="2" s="1"/>
  <c r="D2747" i="2"/>
  <c r="D2864" i="2"/>
  <c r="D2652" i="2"/>
  <c r="C2771" i="2"/>
  <c r="CD2771" i="2" s="1"/>
  <c r="C1350" i="2"/>
  <c r="CD1350" i="2" s="1"/>
  <c r="BC1369" i="2"/>
  <c r="BB1310" i="2"/>
  <c r="F1294" i="2"/>
  <c r="BA2747" i="2"/>
  <c r="BB2700" i="2"/>
  <c r="BC1332" i="2"/>
  <c r="BB2864" i="2"/>
  <c r="E2650" i="2"/>
  <c r="E2838" i="2"/>
  <c r="E1358" i="2"/>
  <c r="F1356" i="2"/>
  <c r="C2864" i="2"/>
  <c r="CD2864" i="2" s="1"/>
  <c r="C482" i="2"/>
  <c r="CD482" i="2" s="1"/>
  <c r="C1336" i="2"/>
  <c r="CD1336" i="2" s="1"/>
  <c r="C2800" i="2"/>
  <c r="CD2800" i="2" s="1"/>
  <c r="D1349" i="2"/>
  <c r="D1323" i="2"/>
  <c r="C2652" i="2"/>
  <c r="CD2652" i="2" s="1"/>
  <c r="BC1325" i="2"/>
  <c r="BB1369" i="2"/>
  <c r="BC1310" i="2"/>
  <c r="D1294" i="2"/>
  <c r="BB2787" i="2"/>
  <c r="BB1362" i="2"/>
  <c r="E694" i="2"/>
  <c r="F1332" i="2"/>
  <c r="BD2850" i="2"/>
  <c r="BA547" i="2"/>
  <c r="D2793" i="2"/>
  <c r="C1358" i="2"/>
  <c r="CD1358" i="2" s="1"/>
  <c r="D1336" i="2"/>
  <c r="D2800" i="2"/>
  <c r="C1349" i="2"/>
  <c r="CD1349" i="2" s="1"/>
  <c r="C1323" i="2"/>
  <c r="CD1323" i="2" s="1"/>
  <c r="C2635" i="2"/>
  <c r="CD2635" i="2" s="1"/>
  <c r="D1308" i="2"/>
  <c r="BB1325" i="2"/>
  <c r="BA1369" i="2"/>
  <c r="BA1310" i="2"/>
  <c r="E1310" i="2"/>
  <c r="BA2787" i="2"/>
  <c r="BA1362" i="2"/>
  <c r="E2835" i="2"/>
  <c r="BB2850" i="2"/>
  <c r="C2710" i="2"/>
  <c r="CD2710" i="2" s="1"/>
  <c r="BD2747" i="2"/>
  <c r="E2733" i="2"/>
  <c r="D1348" i="2"/>
  <c r="D1302" i="2"/>
  <c r="D462" i="2"/>
  <c r="D1362" i="2"/>
  <c r="C694" i="2"/>
  <c r="CD694" i="2" s="1"/>
  <c r="D636" i="2"/>
  <c r="E1351" i="2"/>
  <c r="BA1325" i="2"/>
  <c r="F1369" i="2"/>
  <c r="F1310" i="2"/>
  <c r="BD2829" i="2"/>
  <c r="BD2787" i="2"/>
  <c r="BA1350" i="2"/>
  <c r="BC1362" i="2"/>
  <c r="BD2652" i="2"/>
  <c r="BA117" i="2"/>
  <c r="D1360" i="2"/>
  <c r="C1348" i="2"/>
  <c r="CD1348" i="2" s="1"/>
  <c r="C1362" i="2"/>
  <c r="CD1362" i="2" s="1"/>
  <c r="D1369" i="2"/>
  <c r="BB2676" i="2"/>
  <c r="BB1350" i="2"/>
  <c r="F1362" i="2"/>
  <c r="E441" i="2"/>
  <c r="BA2652" i="2"/>
  <c r="BB497" i="2"/>
  <c r="BA2646" i="2"/>
  <c r="E2676" i="2"/>
  <c r="BB1352" i="2"/>
  <c r="BD2731" i="2"/>
  <c r="F1336" i="2"/>
  <c r="E2793" i="2"/>
  <c r="BB1334" i="2"/>
  <c r="E2732" i="2"/>
  <c r="BC1314" i="2"/>
  <c r="BB441" i="2"/>
  <c r="BA497" i="2"/>
  <c r="BB2710" i="2"/>
  <c r="F679" i="2"/>
  <c r="BB499" i="2"/>
  <c r="BA1352" i="2"/>
  <c r="BD2845" i="2"/>
  <c r="E2845" i="2"/>
  <c r="D1328" i="2"/>
  <c r="BA499" i="2"/>
  <c r="F1352" i="2"/>
  <c r="BB2779" i="2"/>
  <c r="BA2779" i="2"/>
  <c r="D2666" i="2"/>
  <c r="C1356" i="2"/>
  <c r="CD1356" i="2" s="1"/>
  <c r="D482" i="2"/>
  <c r="D2828" i="2"/>
  <c r="C1308" i="2"/>
  <c r="CD1308" i="2" s="1"/>
  <c r="E730" i="2"/>
  <c r="BD2676" i="2"/>
  <c r="BA2838" i="2"/>
  <c r="E2800" i="2"/>
  <c r="BB2876" i="2"/>
  <c r="BD2864" i="2"/>
  <c r="BD2844" i="2"/>
  <c r="E2637" i="2"/>
  <c r="D2838" i="2"/>
  <c r="C2850" i="2"/>
  <c r="CD2850" i="2" s="1"/>
  <c r="D1356" i="2"/>
  <c r="C2845" i="2"/>
  <c r="CD2845" i="2" s="1"/>
  <c r="BA2676" i="2"/>
  <c r="BB2732" i="2"/>
  <c r="E2828" i="2"/>
  <c r="BB2637" i="2"/>
  <c r="BA2864" i="2"/>
  <c r="BA2844" i="2"/>
  <c r="E1336" i="2"/>
  <c r="D2850" i="2"/>
  <c r="C730" i="2"/>
  <c r="CD730" i="2" s="1"/>
  <c r="C2731" i="2"/>
  <c r="CD2731" i="2" s="1"/>
  <c r="D2845" i="2"/>
  <c r="BB482" i="2"/>
  <c r="BA2732" i="2"/>
  <c r="BC1290" i="2"/>
  <c r="BD2650" i="2"/>
  <c r="BB2784" i="2"/>
  <c r="BA2637" i="2"/>
  <c r="E2805" i="2"/>
  <c r="C1328" i="2"/>
  <c r="CD1328" i="2" s="1"/>
  <c r="D730" i="2"/>
  <c r="D2731" i="2"/>
  <c r="BA482" i="2"/>
  <c r="BB2650" i="2"/>
  <c r="E1314" i="2"/>
  <c r="E2850" i="2"/>
  <c r="E499" i="2"/>
  <c r="C2838" i="2"/>
  <c r="CD2838" i="2" s="1"/>
  <c r="C700" i="2"/>
  <c r="CD700" i="2" s="1"/>
  <c r="D2676" i="2"/>
  <c r="C2829" i="2"/>
  <c r="CD2829" i="2" s="1"/>
  <c r="C2637" i="2"/>
  <c r="CD2637" i="2" s="1"/>
  <c r="E1301" i="2"/>
  <c r="BA2650" i="2"/>
  <c r="E462" i="2"/>
  <c r="BD2754" i="2"/>
  <c r="BB2666" i="2"/>
  <c r="BB2800" i="2"/>
  <c r="F730" i="2"/>
  <c r="D2774" i="2"/>
  <c r="C499" i="2"/>
  <c r="CD499" i="2" s="1"/>
  <c r="D700" i="2"/>
  <c r="C719" i="2"/>
  <c r="CD719" i="2" s="1"/>
  <c r="BA2754" i="2"/>
  <c r="BA2828" i="2"/>
  <c r="BB2643" i="2"/>
  <c r="E2731" i="2"/>
  <c r="C509" i="2"/>
  <c r="CD509" i="2" s="1"/>
  <c r="C2655" i="2"/>
  <c r="CD2655" i="2" s="1"/>
  <c r="D1352" i="2"/>
  <c r="D2732" i="2"/>
  <c r="C2650" i="2"/>
  <c r="D547" i="2"/>
  <c r="D1314" i="2"/>
  <c r="C1320" i="2"/>
  <c r="CD1320" i="2" s="1"/>
  <c r="BB550" i="2"/>
  <c r="E426" i="2"/>
  <c r="E1368" i="2"/>
  <c r="BB2829" i="2"/>
  <c r="BB1314" i="2"/>
  <c r="BB2686" i="2"/>
  <c r="BC1323" i="2"/>
  <c r="E497" i="2"/>
  <c r="BD2708" i="2"/>
  <c r="BB2828" i="2"/>
  <c r="BA2635" i="2"/>
  <c r="E1334" i="2"/>
  <c r="C1352" i="2"/>
  <c r="CD1352" i="2" s="1"/>
  <c r="C2732" i="2"/>
  <c r="CD2732" i="2" s="1"/>
  <c r="C1314" i="2"/>
  <c r="CD1314" i="2" s="1"/>
  <c r="D1320" i="2"/>
  <c r="BB489" i="2"/>
  <c r="BC1352" i="2"/>
  <c r="BA2829" i="2"/>
  <c r="BB547" i="2"/>
  <c r="E2774" i="2"/>
  <c r="BB2635" i="2"/>
  <c r="C2164" i="2"/>
  <c r="D2164" i="2"/>
  <c r="BA2186" i="2"/>
  <c r="D2163" i="2"/>
  <c r="C2177" i="2"/>
  <c r="BG2177" i="2" s="1"/>
  <c r="C2163" i="2"/>
  <c r="BF2163" i="2" s="1"/>
  <c r="D2177" i="2"/>
  <c r="BA2139" i="2"/>
  <c r="E2141" i="2"/>
  <c r="C2169" i="2"/>
  <c r="CD2169" i="2" s="1"/>
  <c r="D2139" i="2"/>
  <c r="C2170" i="2"/>
  <c r="L2170" i="2" s="1"/>
  <c r="L3078" i="2"/>
  <c r="J3078" i="2"/>
  <c r="CD3078" i="2"/>
  <c r="BH3078" i="2"/>
  <c r="C641" i="2"/>
  <c r="CD641" i="2" s="1"/>
  <c r="D729" i="2"/>
  <c r="D641" i="2"/>
  <c r="C729" i="2"/>
  <c r="CD729" i="2" s="1"/>
  <c r="C690" i="2"/>
  <c r="CD690" i="2" s="1"/>
  <c r="F729" i="2"/>
  <c r="E729" i="2"/>
  <c r="D690" i="2"/>
  <c r="BD776" i="2"/>
  <c r="F776" i="2"/>
  <c r="C776" i="2"/>
  <c r="BH776" i="2" s="1"/>
  <c r="BA776" i="2"/>
  <c r="D776" i="2"/>
  <c r="C790" i="2"/>
  <c r="CD790" i="2" s="1"/>
  <c r="E790" i="2"/>
  <c r="D2199" i="2"/>
  <c r="F814" i="2"/>
  <c r="BA2204" i="2"/>
  <c r="C749" i="2"/>
  <c r="BG749" i="2" s="1"/>
  <c r="D749" i="2"/>
  <c r="D2213" i="2"/>
  <c r="BA814" i="2"/>
  <c r="BA2199" i="2"/>
  <c r="BA792" i="2"/>
  <c r="BA761" i="2"/>
  <c r="E781" i="2"/>
  <c r="C2213" i="2"/>
  <c r="BE2213" i="2" s="1"/>
  <c r="C761" i="2"/>
  <c r="BG1451" i="2"/>
  <c r="E792" i="2"/>
  <c r="F792" i="2"/>
  <c r="F761" i="2"/>
  <c r="BA2213" i="2"/>
  <c r="F829" i="2"/>
  <c r="D2131" i="2"/>
  <c r="BF1451" i="2"/>
  <c r="D2134" i="2"/>
  <c r="C2165" i="2"/>
  <c r="L2165" i="2" s="1"/>
  <c r="C2134" i="2"/>
  <c r="J2134" i="2" s="1"/>
  <c r="D761" i="2"/>
  <c r="J1451" i="2"/>
  <c r="J1440" i="2"/>
  <c r="F754" i="2"/>
  <c r="F830" i="2"/>
  <c r="C812" i="2"/>
  <c r="G1451" i="2"/>
  <c r="H1451" i="2" s="1"/>
  <c r="BF1440" i="2"/>
  <c r="E2134" i="2"/>
  <c r="E822" i="2"/>
  <c r="BD830" i="2"/>
  <c r="F777" i="2"/>
  <c r="D2204" i="2"/>
  <c r="D2165" i="2"/>
  <c r="F790" i="2"/>
  <c r="BA2159" i="2"/>
  <c r="C2204" i="2"/>
  <c r="BE2204" i="2" s="1"/>
  <c r="BD781" i="2"/>
  <c r="C781" i="2"/>
  <c r="CD781" i="2" s="1"/>
  <c r="K1135" i="2"/>
  <c r="BA2165" i="2"/>
  <c r="G816" i="2"/>
  <c r="H816" i="2" s="1"/>
  <c r="E749" i="2"/>
  <c r="BD749" i="2"/>
  <c r="E2131" i="2"/>
  <c r="F690" i="2"/>
  <c r="BA749" i="2"/>
  <c r="C806" i="2"/>
  <c r="L806" i="2" s="1"/>
  <c r="BA806" i="2"/>
  <c r="D806" i="2"/>
  <c r="BG1416" i="2"/>
  <c r="F806" i="2"/>
  <c r="E1327" i="2"/>
  <c r="F1290" i="2"/>
  <c r="BA1343" i="2"/>
  <c r="BC1299" i="2"/>
  <c r="E2686" i="2"/>
  <c r="BC1297" i="2"/>
  <c r="BB2805" i="2"/>
  <c r="BC1327" i="2"/>
  <c r="BB1347" i="2"/>
  <c r="F1361" i="2"/>
  <c r="C1303" i="2"/>
  <c r="CD1303" i="2" s="1"/>
  <c r="C2805" i="2"/>
  <c r="CD2805" i="2" s="1"/>
  <c r="C2891" i="2"/>
  <c r="D1849" i="2"/>
  <c r="D2886" i="2"/>
  <c r="BB2891" i="2"/>
  <c r="BC1343" i="2"/>
  <c r="F1299" i="2"/>
  <c r="E1303" i="2"/>
  <c r="BA1297" i="2"/>
  <c r="BA2886" i="2"/>
  <c r="BD2805" i="2"/>
  <c r="BB432" i="2"/>
  <c r="BB1327" i="2"/>
  <c r="BC1347" i="2"/>
  <c r="F1307" i="2"/>
  <c r="BD2891" i="2"/>
  <c r="D2805" i="2"/>
  <c r="D1343" i="2"/>
  <c r="C2886" i="2"/>
  <c r="BA2891" i="2"/>
  <c r="F1343" i="2"/>
  <c r="F1297" i="2"/>
  <c r="BC1303" i="2"/>
  <c r="BD2886" i="2"/>
  <c r="BA432" i="2"/>
  <c r="BA1327" i="2"/>
  <c r="BA2900" i="2"/>
  <c r="F1347" i="2"/>
  <c r="E774" i="2"/>
  <c r="E1299" i="2"/>
  <c r="E719" i="2"/>
  <c r="BB1343" i="2"/>
  <c r="BA1299" i="2"/>
  <c r="BA1347" i="2"/>
  <c r="D1299" i="2"/>
  <c r="L1123" i="2"/>
  <c r="BB1296" i="2"/>
  <c r="D1297" i="2"/>
  <c r="BB1303" i="2"/>
  <c r="D432" i="2"/>
  <c r="F1327" i="2"/>
  <c r="BD2900" i="2"/>
  <c r="E1296" i="2"/>
  <c r="F699" i="2"/>
  <c r="BB1299" i="2"/>
  <c r="BA2686" i="2"/>
  <c r="C1371" i="2"/>
  <c r="CD1371" i="2" s="1"/>
  <c r="C2806" i="2"/>
  <c r="CD2806" i="2" s="1"/>
  <c r="E1849" i="2"/>
  <c r="C1343" i="2"/>
  <c r="CD1343" i="2" s="1"/>
  <c r="C699" i="2"/>
  <c r="CD699" i="2" s="1"/>
  <c r="C774" i="2"/>
  <c r="BE774" i="2" s="1"/>
  <c r="D2686" i="2"/>
  <c r="C432" i="2"/>
  <c r="CD432" i="2" s="1"/>
  <c r="BA1296" i="2"/>
  <c r="BA1303" i="2"/>
  <c r="BC1301" i="2"/>
  <c r="D1303" i="2"/>
  <c r="D2891" i="2"/>
  <c r="D699" i="2"/>
  <c r="D774" i="2"/>
  <c r="D1290" i="2"/>
  <c r="E432" i="2"/>
  <c r="BB2806" i="2"/>
  <c r="F1296" i="2"/>
  <c r="BB1301" i="2"/>
  <c r="F716" i="2"/>
  <c r="D2806" i="2"/>
  <c r="E1290" i="2"/>
  <c r="D1361" i="2"/>
  <c r="C1290" i="2"/>
  <c r="CD1290" i="2" s="1"/>
  <c r="BE1123" i="2"/>
  <c r="BA2806" i="2"/>
  <c r="BA774" i="2"/>
  <c r="BC1296" i="2"/>
  <c r="BB1368" i="2"/>
  <c r="BA1301" i="2"/>
  <c r="E1347" i="2"/>
  <c r="C1297" i="2"/>
  <c r="BC1361" i="2"/>
  <c r="D1301" i="2"/>
  <c r="D1327" i="2"/>
  <c r="D1296" i="2"/>
  <c r="D1368" i="2"/>
  <c r="C1361" i="2"/>
  <c r="CD1361" i="2" s="1"/>
  <c r="D1347" i="2"/>
  <c r="D716" i="2"/>
  <c r="E1361" i="2"/>
  <c r="BA1368" i="2"/>
  <c r="BA1290" i="2"/>
  <c r="E716" i="2"/>
  <c r="F1301" i="2"/>
  <c r="E699" i="2"/>
  <c r="BA719" i="2"/>
  <c r="C1327" i="2"/>
  <c r="CD1327" i="2" s="1"/>
  <c r="C1368" i="2"/>
  <c r="CD1368" i="2" s="1"/>
  <c r="C716" i="2"/>
  <c r="CD716" i="2" s="1"/>
  <c r="F641" i="2"/>
  <c r="BA822" i="2"/>
  <c r="E690" i="2"/>
  <c r="E641" i="2"/>
  <c r="BC1339" i="2"/>
  <c r="E1357" i="2"/>
  <c r="E1369" i="2"/>
  <c r="BC1307" i="2"/>
  <c r="BA1307" i="2"/>
  <c r="BA1339" i="2"/>
  <c r="G1524" i="2"/>
  <c r="H1524" i="2" s="1"/>
  <c r="E671" i="2"/>
  <c r="C671" i="2"/>
  <c r="CD671" i="2" s="1"/>
  <c r="J975" i="2"/>
  <c r="BH1451" i="2"/>
  <c r="L816" i="2"/>
  <c r="K1392" i="2"/>
  <c r="F671" i="2"/>
  <c r="C709" i="2"/>
  <c r="CD709" i="2" s="1"/>
  <c r="D671" i="2"/>
  <c r="G975" i="2"/>
  <c r="H975" i="2" s="1"/>
  <c r="K1451" i="2"/>
  <c r="M1451" i="2" s="1"/>
  <c r="J816" i="2"/>
  <c r="BH3216" i="2"/>
  <c r="BG1392" i="2"/>
  <c r="E675" i="2"/>
  <c r="D709" i="2"/>
  <c r="BE1451" i="2"/>
  <c r="K3216" i="2"/>
  <c r="L1392" i="2"/>
  <c r="E679" i="2"/>
  <c r="BH816" i="2"/>
  <c r="BG1123" i="2"/>
  <c r="BF3216" i="2"/>
  <c r="G1392" i="2"/>
  <c r="H1392" i="2" s="1"/>
  <c r="BF816" i="2"/>
  <c r="BE780" i="2"/>
  <c r="BG3216" i="2"/>
  <c r="BE3216" i="2"/>
  <c r="E709" i="2"/>
  <c r="F636" i="2"/>
  <c r="F675" i="2"/>
  <c r="D679" i="2"/>
  <c r="BF1123" i="2"/>
  <c r="C675" i="2"/>
  <c r="CD675" i="2" s="1"/>
  <c r="J1123" i="2"/>
  <c r="C679" i="2"/>
  <c r="CD679" i="2" s="1"/>
  <c r="K1415" i="2"/>
  <c r="BH1437" i="2"/>
  <c r="CE1123" i="2"/>
  <c r="C636" i="2"/>
  <c r="CD636" i="2" s="1"/>
  <c r="D675" i="2"/>
  <c r="K1123" i="2"/>
  <c r="BH1135" i="2"/>
  <c r="E1339" i="2"/>
  <c r="BB685" i="2"/>
  <c r="F685" i="2"/>
  <c r="F700" i="2"/>
  <c r="F1339" i="2"/>
  <c r="BB1353" i="2"/>
  <c r="G3228" i="2"/>
  <c r="H3228" i="2" s="1"/>
  <c r="BD2725" i="2"/>
  <c r="C779" i="2"/>
  <c r="CD779" i="2" s="1"/>
  <c r="C494" i="2"/>
  <c r="CD494" i="2" s="1"/>
  <c r="E2658" i="2"/>
  <c r="BA2884" i="2"/>
  <c r="F764" i="2"/>
  <c r="F817" i="2"/>
  <c r="BD2873" i="2"/>
  <c r="BD2740" i="2"/>
  <c r="E2902" i="2"/>
  <c r="E757" i="2"/>
  <c r="E2214" i="2"/>
  <c r="E2808" i="2"/>
  <c r="E779" i="2"/>
  <c r="BA1305" i="2"/>
  <c r="D740" i="2"/>
  <c r="C2150" i="2"/>
  <c r="L2150" i="2" s="1"/>
  <c r="C2822" i="2"/>
  <c r="CD2822" i="2" s="1"/>
  <c r="C2145" i="2"/>
  <c r="L2145" i="2" s="1"/>
  <c r="D760" i="2"/>
  <c r="C1305" i="2"/>
  <c r="CD1305" i="2" s="1"/>
  <c r="L3228" i="2"/>
  <c r="E756" i="2"/>
  <c r="BA756" i="2"/>
  <c r="F1364" i="2"/>
  <c r="BB2859" i="2"/>
  <c r="BA821" i="2"/>
  <c r="F1353" i="2"/>
  <c r="BA763" i="2"/>
  <c r="BB2885" i="2"/>
  <c r="BA1372" i="2"/>
  <c r="BB2656" i="2"/>
  <c r="BA2149" i="2"/>
  <c r="BB2822" i="2"/>
  <c r="BB2904" i="2"/>
  <c r="BC1305" i="2"/>
  <c r="BB2884" i="2"/>
  <c r="E2130" i="2"/>
  <c r="BA760" i="2"/>
  <c r="BB2873" i="2"/>
  <c r="BG1159" i="2"/>
  <c r="E1305" i="2"/>
  <c r="E1372" i="2"/>
  <c r="BD2191" i="2"/>
  <c r="BD1326" i="2"/>
  <c r="E1318" i="2"/>
  <c r="C757" i="2"/>
  <c r="BH757" i="2" s="1"/>
  <c r="BA1364" i="2"/>
  <c r="BA2740" i="2"/>
  <c r="D2907" i="2"/>
  <c r="C2726" i="2"/>
  <c r="CD2726" i="2" s="1"/>
  <c r="C800" i="2"/>
  <c r="D2150" i="2"/>
  <c r="D2822" i="2"/>
  <c r="D2145" i="2"/>
  <c r="C760" i="2"/>
  <c r="CD760" i="2" s="1"/>
  <c r="C3142" i="2"/>
  <c r="CD3142" i="2" s="1"/>
  <c r="BE816" i="2"/>
  <c r="C2173" i="2"/>
  <c r="BE2173" i="2" s="1"/>
  <c r="C791" i="2"/>
  <c r="J791" i="2" s="1"/>
  <c r="E817" i="2"/>
  <c r="F756" i="2"/>
  <c r="F821" i="2"/>
  <c r="F800" i="2"/>
  <c r="F763" i="2"/>
  <c r="BA2885" i="2"/>
  <c r="BB462" i="2"/>
  <c r="E775" i="2"/>
  <c r="BC1372" i="2"/>
  <c r="BA779" i="2"/>
  <c r="D2149" i="2"/>
  <c r="BA2822" i="2"/>
  <c r="BA2904" i="2"/>
  <c r="F1305" i="2"/>
  <c r="BB2794" i="2"/>
  <c r="E818" i="2"/>
  <c r="BD2884" i="2"/>
  <c r="F760" i="2"/>
  <c r="BA2873" i="2"/>
  <c r="BD2905" i="2"/>
  <c r="E2734" i="2"/>
  <c r="E800" i="2"/>
  <c r="E2822" i="2"/>
  <c r="BA2157" i="2"/>
  <c r="BA2214" i="2"/>
  <c r="BD1322" i="2"/>
  <c r="BA2725" i="2"/>
  <c r="C713" i="2"/>
  <c r="CD713" i="2" s="1"/>
  <c r="C667" i="2"/>
  <c r="CD667" i="2" s="1"/>
  <c r="BE1415" i="2"/>
  <c r="D2726" i="2"/>
  <c r="C2725" i="2"/>
  <c r="CD2725" i="2" s="1"/>
  <c r="D800" i="2"/>
  <c r="C2214" i="2"/>
  <c r="CD2214" i="2" s="1"/>
  <c r="C2634" i="2"/>
  <c r="CD2634" i="2" s="1"/>
  <c r="D469" i="2"/>
  <c r="D3142" i="2"/>
  <c r="K816" i="2"/>
  <c r="D2173" i="2"/>
  <c r="D791" i="2"/>
  <c r="BG1147" i="2"/>
  <c r="BA1322" i="2"/>
  <c r="BA462" i="2"/>
  <c r="BB1372" i="2"/>
  <c r="BA791" i="2"/>
  <c r="F779" i="2"/>
  <c r="BC1318" i="2"/>
  <c r="E2187" i="2"/>
  <c r="BB2905" i="2"/>
  <c r="F818" i="2"/>
  <c r="E2905" i="2"/>
  <c r="F684" i="2"/>
  <c r="F1326" i="2"/>
  <c r="C817" i="2"/>
  <c r="K817" i="2" s="1"/>
  <c r="BB494" i="2"/>
  <c r="BA2150" i="2"/>
  <c r="C2210" i="2"/>
  <c r="BG2210" i="2" s="1"/>
  <c r="C2130" i="2"/>
  <c r="BE2130" i="2" s="1"/>
  <c r="D713" i="2"/>
  <c r="C2873" i="2"/>
  <c r="CD2873" i="2" s="1"/>
  <c r="D667" i="2"/>
  <c r="BG1415" i="2"/>
  <c r="D489" i="2"/>
  <c r="D2725" i="2"/>
  <c r="C2740" i="2"/>
  <c r="CD2740" i="2" s="1"/>
  <c r="C821" i="2"/>
  <c r="BE821" i="2" s="1"/>
  <c r="D1372" i="2"/>
  <c r="C734" i="2"/>
  <c r="CD734" i="2" s="1"/>
  <c r="D2187" i="2"/>
  <c r="D2634" i="2"/>
  <c r="BG816" i="2"/>
  <c r="D1326" i="2"/>
  <c r="C1318" i="2"/>
  <c r="CD1318" i="2" s="1"/>
  <c r="BA795" i="2"/>
  <c r="E1304" i="2"/>
  <c r="BA739" i="2"/>
  <c r="BA2154" i="2"/>
  <c r="BB1322" i="2"/>
  <c r="F1372" i="2"/>
  <c r="BD791" i="2"/>
  <c r="BB1318" i="2"/>
  <c r="E2740" i="2"/>
  <c r="BB2902" i="2"/>
  <c r="BA818" i="2"/>
  <c r="E2150" i="2"/>
  <c r="C764" i="2"/>
  <c r="BH764" i="2" s="1"/>
  <c r="D2210" i="2"/>
  <c r="D2873" i="2"/>
  <c r="D1304" i="2"/>
  <c r="BH1415" i="2"/>
  <c r="C2764" i="2"/>
  <c r="CD2764" i="2" s="1"/>
  <c r="D734" i="2"/>
  <c r="C763" i="2"/>
  <c r="BG763" i="2" s="1"/>
  <c r="D2902" i="2"/>
  <c r="C1326" i="2"/>
  <c r="CD1326" i="2" s="1"/>
  <c r="D1318" i="2"/>
  <c r="F713" i="2"/>
  <c r="F795" i="2"/>
  <c r="E494" i="2"/>
  <c r="E1364" i="2"/>
  <c r="F739" i="2"/>
  <c r="BC1322" i="2"/>
  <c r="BD768" i="2"/>
  <c r="E2884" i="2"/>
  <c r="BA1318" i="2"/>
  <c r="E2145" i="2"/>
  <c r="BA2902" i="2"/>
  <c r="BD2907" i="2"/>
  <c r="E1326" i="2"/>
  <c r="E2726" i="2"/>
  <c r="BA764" i="2"/>
  <c r="BA817" i="2"/>
  <c r="E713" i="2"/>
  <c r="C2907" i="2"/>
  <c r="BH2907" i="2" s="1"/>
  <c r="C740" i="2"/>
  <c r="BH740" i="2" s="1"/>
  <c r="D757" i="2"/>
  <c r="BA2859" i="2"/>
  <c r="BA494" i="2"/>
  <c r="E763" i="2"/>
  <c r="C795" i="2"/>
  <c r="L795" i="2" s="1"/>
  <c r="C1304" i="2"/>
  <c r="CD1304" i="2" s="1"/>
  <c r="G1415" i="2"/>
  <c r="H1415" i="2" s="1"/>
  <c r="C2859" i="2"/>
  <c r="CD2859" i="2" s="1"/>
  <c r="D2154" i="2"/>
  <c r="D2884" i="2"/>
  <c r="C2902" i="2"/>
  <c r="L2902" i="2" s="1"/>
  <c r="L1440" i="2"/>
  <c r="M1440" i="2" s="1"/>
  <c r="BB1304" i="2"/>
  <c r="BD2726" i="2"/>
  <c r="E2729" i="2"/>
  <c r="F1322" i="2"/>
  <c r="E575" i="2"/>
  <c r="BA768" i="2"/>
  <c r="BA740" i="2"/>
  <c r="BD775" i="2"/>
  <c r="BA2658" i="2"/>
  <c r="BB2907" i="2"/>
  <c r="BD757" i="2"/>
  <c r="E667" i="2"/>
  <c r="BA489" i="2"/>
  <c r="BA1353" i="2"/>
  <c r="BB1305" i="2"/>
  <c r="D494" i="2"/>
  <c r="BC1364" i="2"/>
  <c r="BC1353" i="2"/>
  <c r="C2182" i="2"/>
  <c r="BH2182" i="2" s="1"/>
  <c r="C1364" i="2"/>
  <c r="CD1364" i="2" s="1"/>
  <c r="J1415" i="2"/>
  <c r="C2658" i="2"/>
  <c r="CD2658" i="2" s="1"/>
  <c r="C2154" i="2"/>
  <c r="J2154" i="2" s="1"/>
  <c r="C1322" i="2"/>
  <c r="CD1322" i="2" s="1"/>
  <c r="BA1304" i="2"/>
  <c r="BB2726" i="2"/>
  <c r="E1353" i="2"/>
  <c r="F768" i="2"/>
  <c r="F775" i="2"/>
  <c r="E734" i="2"/>
  <c r="BB1326" i="2"/>
  <c r="BB2658" i="2"/>
  <c r="BD2808" i="2"/>
  <c r="BA757" i="2"/>
  <c r="BB1364" i="2"/>
  <c r="BF1415" i="2"/>
  <c r="BH1440" i="2"/>
  <c r="BG3228" i="2"/>
  <c r="CE1147" i="2"/>
  <c r="BA2145" i="2"/>
  <c r="BA126" i="2"/>
  <c r="D691" i="2"/>
  <c r="BC1298" i="2"/>
  <c r="D661" i="2"/>
  <c r="F1354" i="2"/>
  <c r="E2785" i="2"/>
  <c r="C2737" i="2"/>
  <c r="CD2737" i="2" s="1"/>
  <c r="E659" i="2"/>
  <c r="BB2729" i="2"/>
  <c r="E2798" i="2"/>
  <c r="BA2798" i="2"/>
  <c r="BB2858" i="2"/>
  <c r="D1298" i="2"/>
  <c r="BA2909" i="2"/>
  <c r="BA2785" i="2"/>
  <c r="BB2844" i="2"/>
  <c r="BD2779" i="2"/>
  <c r="BC1355" i="2"/>
  <c r="E2779" i="2"/>
  <c r="E691" i="2"/>
  <c r="D736" i="2"/>
  <c r="D2790" i="2"/>
  <c r="D2635" i="2"/>
  <c r="E1330" i="2"/>
  <c r="C1298" i="2"/>
  <c r="CD1298" i="2" s="1"/>
  <c r="BB2881" i="2"/>
  <c r="C2790" i="2"/>
  <c r="CD2790" i="2" s="1"/>
  <c r="BA2881" i="2"/>
  <c r="D550" i="2"/>
  <c r="D735" i="2"/>
  <c r="C2660" i="2"/>
  <c r="CD2660" i="2" s="1"/>
  <c r="C3122" i="2"/>
  <c r="CD3122" i="2" s="1"/>
  <c r="D2896" i="2"/>
  <c r="E427" i="2"/>
  <c r="BD2881" i="2"/>
  <c r="BA427" i="2"/>
  <c r="F1293" i="2"/>
  <c r="BA2729" i="2"/>
  <c r="BA2858" i="2"/>
  <c r="BD2909" i="2"/>
  <c r="E1354" i="2"/>
  <c r="BD2785" i="2"/>
  <c r="BA2799" i="2"/>
  <c r="BB3122" i="2"/>
  <c r="E2844" i="2"/>
  <c r="BB1355" i="2"/>
  <c r="E3122" i="2"/>
  <c r="E2807" i="2"/>
  <c r="E2898" i="2"/>
  <c r="C1330" i="2"/>
  <c r="CD1330" i="2" s="1"/>
  <c r="C2882" i="2"/>
  <c r="BH2882" i="2" s="1"/>
  <c r="BD2798" i="2"/>
  <c r="F1298" i="2"/>
  <c r="D2812" i="2"/>
  <c r="D2669" i="2"/>
  <c r="D1355" i="2"/>
  <c r="E2881" i="2"/>
  <c r="D1293" i="2"/>
  <c r="D509" i="2"/>
  <c r="C2698" i="2"/>
  <c r="CD2698" i="2" s="1"/>
  <c r="C2876" i="2"/>
  <c r="CD2876" i="2" s="1"/>
  <c r="C2807" i="2"/>
  <c r="CD2807" i="2" s="1"/>
  <c r="C1355" i="2"/>
  <c r="CD1355" i="2" s="1"/>
  <c r="C735" i="2"/>
  <c r="CD735" i="2" s="1"/>
  <c r="C2653" i="2"/>
  <c r="CD2653" i="2" s="1"/>
  <c r="D3122" i="2"/>
  <c r="D1313" i="2"/>
  <c r="C2801" i="2"/>
  <c r="CD2801" i="2" s="1"/>
  <c r="C2896" i="2"/>
  <c r="BH2896" i="2" s="1"/>
  <c r="BE1524" i="2"/>
  <c r="E565" i="2"/>
  <c r="BC1330" i="2"/>
  <c r="BC1356" i="2"/>
  <c r="BB565" i="2"/>
  <c r="F653" i="2"/>
  <c r="BA1857" i="2"/>
  <c r="BB1323" i="2"/>
  <c r="BB2909" i="2"/>
  <c r="BB2801" i="2"/>
  <c r="BB2785" i="2"/>
  <c r="BB2799" i="2"/>
  <c r="E2876" i="2"/>
  <c r="BA3122" i="2"/>
  <c r="BA1355" i="2"/>
  <c r="E547" i="2"/>
  <c r="E733" i="2"/>
  <c r="E485" i="2"/>
  <c r="F659" i="2"/>
  <c r="F696" i="2"/>
  <c r="E736" i="2"/>
  <c r="E655" i="2"/>
  <c r="BB2789" i="2"/>
  <c r="BB2669" i="2"/>
  <c r="C2812" i="2"/>
  <c r="CD2812" i="2" s="1"/>
  <c r="C2669" i="2"/>
  <c r="CD2669" i="2" s="1"/>
  <c r="BD2858" i="2"/>
  <c r="BA2896" i="2"/>
  <c r="E2894" i="2"/>
  <c r="D2802" i="2"/>
  <c r="D666" i="2"/>
  <c r="C2881" i="2"/>
  <c r="BH2881" i="2" s="1"/>
  <c r="C569" i="2"/>
  <c r="CD569" i="2" s="1"/>
  <c r="C1293" i="2"/>
  <c r="CD1293" i="2" s="1"/>
  <c r="D2698" i="2"/>
  <c r="C426" i="2"/>
  <c r="CD426" i="2" s="1"/>
  <c r="D2876" i="2"/>
  <c r="D575" i="2"/>
  <c r="C2651" i="2"/>
  <c r="CD2651" i="2" s="1"/>
  <c r="D2807" i="2"/>
  <c r="D2798" i="2"/>
  <c r="D2754" i="2"/>
  <c r="D2801" i="2"/>
  <c r="BB1330" i="2"/>
  <c r="BA2802" i="2"/>
  <c r="BA565" i="2"/>
  <c r="E2812" i="2"/>
  <c r="BC1849" i="2"/>
  <c r="BA1323" i="2"/>
  <c r="BB1320" i="2"/>
  <c r="BB2651" i="2"/>
  <c r="BA2801" i="2"/>
  <c r="BB2771" i="2"/>
  <c r="BB1308" i="2"/>
  <c r="BA2790" i="2"/>
  <c r="BB2660" i="2"/>
  <c r="F1355" i="2"/>
  <c r="E482" i="2"/>
  <c r="E1323" i="2"/>
  <c r="E2757" i="2"/>
  <c r="F655" i="2"/>
  <c r="C648" i="2"/>
  <c r="E2794" i="2"/>
  <c r="C2802" i="2"/>
  <c r="CD2802" i="2" s="1"/>
  <c r="D2882" i="2"/>
  <c r="D2660" i="2"/>
  <c r="E1298" i="2"/>
  <c r="C2757" i="2"/>
  <c r="CD2757" i="2" s="1"/>
  <c r="C2779" i="2"/>
  <c r="CD2779" i="2" s="1"/>
  <c r="D426" i="2"/>
  <c r="C2738" i="2"/>
  <c r="CD2738" i="2" s="1"/>
  <c r="C575" i="2"/>
  <c r="CD575" i="2" s="1"/>
  <c r="D2651" i="2"/>
  <c r="C2798" i="2"/>
  <c r="CD2798" i="2" s="1"/>
  <c r="C2799" i="2"/>
  <c r="CD2799" i="2" s="1"/>
  <c r="C2754" i="2"/>
  <c r="CD2754" i="2" s="1"/>
  <c r="C497" i="2"/>
  <c r="CD497" i="2" s="1"/>
  <c r="BA1330" i="2"/>
  <c r="BB2802" i="2"/>
  <c r="BA509" i="2"/>
  <c r="BD1849" i="2"/>
  <c r="BA426" i="2"/>
  <c r="E2738" i="2"/>
  <c r="BD2757" i="2"/>
  <c r="E2754" i="2"/>
  <c r="BA2771" i="2"/>
  <c r="BA2871" i="2"/>
  <c r="BA1308" i="2"/>
  <c r="BB2790" i="2"/>
  <c r="BA2660" i="2"/>
  <c r="E2799" i="2"/>
  <c r="E696" i="2"/>
  <c r="BB1298" i="2"/>
  <c r="BA2669" i="2"/>
  <c r="BD2898" i="2"/>
  <c r="C666" i="2"/>
  <c r="CD666" i="2" s="1"/>
  <c r="C427" i="2"/>
  <c r="CD427" i="2" s="1"/>
  <c r="D2757" i="2"/>
  <c r="C2768" i="2"/>
  <c r="CD2768" i="2" s="1"/>
  <c r="D427" i="2"/>
  <c r="C2766" i="2"/>
  <c r="CD2766" i="2" s="1"/>
  <c r="C492" i="2"/>
  <c r="CD492" i="2" s="1"/>
  <c r="D2738" i="2"/>
  <c r="C2787" i="2"/>
  <c r="CD2787" i="2" s="1"/>
  <c r="D1295" i="2"/>
  <c r="D1324" i="2"/>
  <c r="D2771" i="2"/>
  <c r="C2854" i="2"/>
  <c r="CD2854" i="2" s="1"/>
  <c r="D2898" i="2"/>
  <c r="C1354" i="2"/>
  <c r="CD1354" i="2" s="1"/>
  <c r="D497" i="2"/>
  <c r="F1330" i="2"/>
  <c r="BB509" i="2"/>
  <c r="BA492" i="2"/>
  <c r="BB1849" i="2"/>
  <c r="BD2812" i="2"/>
  <c r="BB426" i="2"/>
  <c r="BB2738" i="2"/>
  <c r="BB2757" i="2"/>
  <c r="BB1316" i="2"/>
  <c r="BD2774" i="2"/>
  <c r="BC1308" i="2"/>
  <c r="BB1354" i="2"/>
  <c r="F735" i="2"/>
  <c r="E2768" i="2"/>
  <c r="E2858" i="2"/>
  <c r="BD706" i="2"/>
  <c r="E2854" i="2"/>
  <c r="BA2734" i="2"/>
  <c r="D2768" i="2"/>
  <c r="C565" i="2"/>
  <c r="CD565" i="2" s="1"/>
  <c r="D492" i="2"/>
  <c r="C2894" i="2"/>
  <c r="BH2894" i="2" s="1"/>
  <c r="D2893" i="2"/>
  <c r="D2787" i="2"/>
  <c r="C1324" i="2"/>
  <c r="CD1324" i="2" s="1"/>
  <c r="C2734" i="2"/>
  <c r="K2734" i="2" s="1"/>
  <c r="C2844" i="2"/>
  <c r="CD2844" i="2" s="1"/>
  <c r="C2794" i="2"/>
  <c r="CD2794" i="2" s="1"/>
  <c r="D2854" i="2"/>
  <c r="D733" i="2"/>
  <c r="C2898" i="2"/>
  <c r="L2898" i="2" s="1"/>
  <c r="D1354" i="2"/>
  <c r="D2909" i="2"/>
  <c r="BB2768" i="2"/>
  <c r="BB492" i="2"/>
  <c r="BA1849" i="2"/>
  <c r="BB2812" i="2"/>
  <c r="BB2807" i="2"/>
  <c r="BA575" i="2"/>
  <c r="BB529" i="2"/>
  <c r="BB2774" i="2"/>
  <c r="BA2854" i="2"/>
  <c r="F1308" i="2"/>
  <c r="BB2731" i="2"/>
  <c r="BD2811" i="2"/>
  <c r="BC1354" i="2"/>
  <c r="F736" i="2"/>
  <c r="BD2794" i="2"/>
  <c r="C691" i="2"/>
  <c r="CD691" i="2" s="1"/>
  <c r="BB427" i="2"/>
  <c r="D565" i="2"/>
  <c r="C489" i="2"/>
  <c r="CD489" i="2" s="1"/>
  <c r="C1849" i="2"/>
  <c r="BE1849" i="2" s="1"/>
  <c r="D2894" i="2"/>
  <c r="C2893" i="2"/>
  <c r="BG2893" i="2" s="1"/>
  <c r="C2774" i="2"/>
  <c r="CD2774" i="2" s="1"/>
  <c r="C661" i="2"/>
  <c r="CD661" i="2" s="1"/>
  <c r="C462" i="2"/>
  <c r="CD462" i="2" s="1"/>
  <c r="D2794" i="2"/>
  <c r="C547" i="2"/>
  <c r="CD547" i="2" s="1"/>
  <c r="C733" i="2"/>
  <c r="CD733" i="2" s="1"/>
  <c r="BA550" i="2"/>
  <c r="E2893" i="2"/>
  <c r="F733" i="2"/>
  <c r="E735" i="2"/>
  <c r="BB575" i="2"/>
  <c r="BA529" i="2"/>
  <c r="BB2811" i="2"/>
  <c r="F3134" i="2"/>
  <c r="E3123" i="2"/>
  <c r="BA3142" i="2"/>
  <c r="D3149" i="2"/>
  <c r="E463" i="2"/>
  <c r="E2903" i="2"/>
  <c r="F3136" i="2"/>
  <c r="BB3109" i="2"/>
  <c r="BB3117" i="2"/>
  <c r="D3134" i="2"/>
  <c r="E3134" i="2"/>
  <c r="C3134" i="2"/>
  <c r="CD3134" i="2" s="1"/>
  <c r="BB3134" i="2"/>
  <c r="BA3134" i="2"/>
  <c r="E3142" i="2"/>
  <c r="BB3142" i="2"/>
  <c r="C495" i="2"/>
  <c r="CD495" i="2" s="1"/>
  <c r="D495" i="2"/>
  <c r="E550" i="2"/>
  <c r="BA476" i="2"/>
  <c r="BB495" i="2"/>
  <c r="E476" i="2"/>
  <c r="BB476" i="2"/>
  <c r="BA495" i="2"/>
  <c r="E495" i="2"/>
  <c r="C550" i="2"/>
  <c r="CD550" i="2" s="1"/>
  <c r="C476" i="2"/>
  <c r="CD476" i="2" s="1"/>
  <c r="BB469" i="2"/>
  <c r="D476" i="2"/>
  <c r="BA469" i="2"/>
  <c r="C469" i="2"/>
  <c r="CD469" i="2" s="1"/>
  <c r="BA691" i="2"/>
  <c r="E2896" i="2"/>
  <c r="D684" i="2"/>
  <c r="BD679" i="2"/>
  <c r="BD661" i="2"/>
  <c r="E766" i="2"/>
  <c r="F667" i="2"/>
  <c r="E636" i="2"/>
  <c r="BB733" i="2"/>
  <c r="F734" i="2"/>
  <c r="BD691" i="2"/>
  <c r="BB694" i="2"/>
  <c r="E128" i="2"/>
  <c r="BB115" i="2"/>
  <c r="E126" i="2"/>
  <c r="D3136" i="2"/>
  <c r="BA3109" i="2"/>
  <c r="BB3136" i="2"/>
  <c r="E3109" i="2"/>
  <c r="F3109" i="2"/>
  <c r="BA3136" i="2"/>
  <c r="E3117" i="2"/>
  <c r="E3136" i="2"/>
  <c r="BA3117" i="2"/>
  <c r="F3117" i="2"/>
  <c r="E3149" i="2"/>
  <c r="C3149" i="2"/>
  <c r="CD3149" i="2" s="1"/>
  <c r="BA3149" i="2"/>
  <c r="BB3149" i="2"/>
  <c r="F3149" i="2"/>
  <c r="E1320" i="2"/>
  <c r="E661" i="2"/>
  <c r="E509" i="2"/>
  <c r="BB691" i="2"/>
  <c r="BX666" i="2"/>
  <c r="BD1352" i="2"/>
  <c r="BB729" i="2"/>
  <c r="BB730" i="2"/>
  <c r="E648" i="2"/>
  <c r="BA679" i="2"/>
  <c r="E2829" i="2"/>
  <c r="F691" i="2"/>
  <c r="E695" i="2"/>
  <c r="E693" i="2"/>
  <c r="E677" i="2"/>
  <c r="BB681" i="2"/>
  <c r="F693" i="2"/>
  <c r="F722" i="2"/>
  <c r="C725" i="2"/>
  <c r="CD725" i="2" s="1"/>
  <c r="D722" i="2"/>
  <c r="D685" i="2"/>
  <c r="F672" i="2"/>
  <c r="E672" i="2"/>
  <c r="F666" i="2"/>
  <c r="E700" i="2"/>
  <c r="BB666" i="2"/>
  <c r="C715" i="2"/>
  <c r="CD715" i="2" s="1"/>
  <c r="E681" i="2"/>
  <c r="F681" i="2"/>
  <c r="BB672" i="2"/>
  <c r="D672" i="2"/>
  <c r="D725" i="2"/>
  <c r="C693" i="2"/>
  <c r="CD693" i="2" s="1"/>
  <c r="F680" i="2"/>
  <c r="E644" i="2"/>
  <c r="BA655" i="2"/>
  <c r="F725" i="2"/>
  <c r="D719" i="2"/>
  <c r="C672" i="2"/>
  <c r="CD672" i="2" s="1"/>
  <c r="D682" i="2"/>
  <c r="C685" i="2"/>
  <c r="CD685" i="2" s="1"/>
  <c r="E680" i="2"/>
  <c r="D693" i="2"/>
  <c r="F715" i="2"/>
  <c r="BA672" i="2"/>
  <c r="E666" i="2"/>
  <c r="E676" i="2"/>
  <c r="D695" i="2"/>
  <c r="F695" i="2"/>
  <c r="E715" i="2"/>
  <c r="D715" i="2"/>
  <c r="E725" i="2"/>
  <c r="C722" i="2"/>
  <c r="CD722" i="2" s="1"/>
  <c r="D694" i="2"/>
  <c r="BD672" i="2"/>
  <c r="E685" i="2"/>
  <c r="BB701" i="2"/>
  <c r="F701" i="2"/>
  <c r="W737" i="2"/>
  <c r="AD16" i="1" s="1"/>
  <c r="F644" i="2"/>
  <c r="E722" i="2"/>
  <c r="F711" i="2"/>
  <c r="BB693" i="2"/>
  <c r="BB655" i="2"/>
  <c r="BB700" i="2"/>
  <c r="BD694" i="2"/>
  <c r="D677" i="2"/>
  <c r="C680" i="2"/>
  <c r="CD680" i="2" s="1"/>
  <c r="C711" i="2"/>
  <c r="CD711" i="2" s="1"/>
  <c r="F676" i="2"/>
  <c r="BD680" i="2"/>
  <c r="BB719" i="2"/>
  <c r="BB699" i="2"/>
  <c r="C695" i="2"/>
  <c r="CD695" i="2" s="1"/>
  <c r="D644" i="2"/>
  <c r="C676" i="2"/>
  <c r="CD676" i="2" s="1"/>
  <c r="C677" i="2"/>
  <c r="CD677" i="2" s="1"/>
  <c r="D680" i="2"/>
  <c r="D711" i="2"/>
  <c r="F694" i="2"/>
  <c r="F661" i="2"/>
  <c r="E711" i="2"/>
  <c r="BB648" i="2"/>
  <c r="BB682" i="2"/>
  <c r="C644" i="2"/>
  <c r="CD644" i="2" s="1"/>
  <c r="D676" i="2"/>
  <c r="C701" i="2"/>
  <c r="CD701" i="2" s="1"/>
  <c r="C655" i="2"/>
  <c r="CD655" i="2" s="1"/>
  <c r="D681" i="2"/>
  <c r="F719" i="2"/>
  <c r="F677" i="2"/>
  <c r="BB1331" i="2"/>
  <c r="F1316" i="2"/>
  <c r="E1340" i="2"/>
  <c r="E1316" i="2"/>
  <c r="BC1331" i="2"/>
  <c r="D1329" i="2"/>
  <c r="E1329" i="2"/>
  <c r="BA1331" i="2"/>
  <c r="BC1366" i="2"/>
  <c r="BB1335" i="2"/>
  <c r="E1344" i="2"/>
  <c r="E1312" i="2"/>
  <c r="E1341" i="2"/>
  <c r="E1328" i="2"/>
  <c r="D1315" i="2"/>
  <c r="C1329" i="2"/>
  <c r="CD1329" i="2" s="1"/>
  <c r="D1367" i="2"/>
  <c r="D1312" i="2"/>
  <c r="C1370" i="2"/>
  <c r="CD1370" i="2" s="1"/>
  <c r="BC1312" i="2"/>
  <c r="F1331" i="2"/>
  <c r="BC1320" i="2"/>
  <c r="BB1366" i="2"/>
  <c r="BA1335" i="2"/>
  <c r="BC1313" i="2"/>
  <c r="C1315" i="2"/>
  <c r="CD1315" i="2" s="1"/>
  <c r="D1311" i="2"/>
  <c r="C1367" i="2"/>
  <c r="CD1367" i="2" s="1"/>
  <c r="C1312" i="2"/>
  <c r="CD1312" i="2" s="1"/>
  <c r="D1370" i="2"/>
  <c r="C1366" i="2"/>
  <c r="CD1366" i="2" s="1"/>
  <c r="C1316" i="2"/>
  <c r="CD1316" i="2" s="1"/>
  <c r="BB1312" i="2"/>
  <c r="BB1344" i="2"/>
  <c r="F1320" i="2"/>
  <c r="E1313" i="2"/>
  <c r="BA1366" i="2"/>
  <c r="BC1335" i="2"/>
  <c r="BB1313" i="2"/>
  <c r="D1341" i="2"/>
  <c r="C1311" i="2"/>
  <c r="CD1311" i="2" s="1"/>
  <c r="C1340" i="2"/>
  <c r="CD1340" i="2" s="1"/>
  <c r="D1366" i="2"/>
  <c r="D1316" i="2"/>
  <c r="BA1312" i="2"/>
  <c r="BA1344" i="2"/>
  <c r="F1366" i="2"/>
  <c r="E1335" i="2"/>
  <c r="F1335" i="2"/>
  <c r="BA1313" i="2"/>
  <c r="C1341" i="2"/>
  <c r="CD1341" i="2" s="1"/>
  <c r="D1340" i="2"/>
  <c r="F1312" i="2"/>
  <c r="BA1340" i="2"/>
  <c r="F1344" i="2"/>
  <c r="BC1324" i="2"/>
  <c r="E1331" i="2"/>
  <c r="BC1345" i="2"/>
  <c r="F1313" i="2"/>
  <c r="E1367" i="2"/>
  <c r="E1366" i="2"/>
  <c r="D1335" i="2"/>
  <c r="D1344" i="2"/>
  <c r="E1370" i="2"/>
  <c r="BB1329" i="2"/>
  <c r="BB1311" i="2"/>
  <c r="BC1340" i="2"/>
  <c r="BC1344" i="2"/>
  <c r="BB1324" i="2"/>
  <c r="BB1345" i="2"/>
  <c r="BB1315" i="2"/>
  <c r="BC1295" i="2"/>
  <c r="E1293" i="2"/>
  <c r="E1295" i="2"/>
  <c r="C1335" i="2"/>
  <c r="CD1335" i="2" s="1"/>
  <c r="C1344" i="2"/>
  <c r="CD1344" i="2" s="1"/>
  <c r="C1345" i="2"/>
  <c r="CD1345" i="2" s="1"/>
  <c r="BB1328" i="2"/>
  <c r="BA1329" i="2"/>
  <c r="BA1311" i="2"/>
  <c r="BC1367" i="2"/>
  <c r="BB1340" i="2"/>
  <c r="BA1324" i="2"/>
  <c r="BB1341" i="2"/>
  <c r="BA1345" i="2"/>
  <c r="BC1315" i="2"/>
  <c r="BB1295" i="2"/>
  <c r="E1315" i="2"/>
  <c r="BD1328" i="2"/>
  <c r="E1345" i="2"/>
  <c r="BC1328" i="2"/>
  <c r="BC1329" i="2"/>
  <c r="BC1311" i="2"/>
  <c r="BB1367" i="2"/>
  <c r="F1340" i="2"/>
  <c r="F1324" i="2"/>
  <c r="BC1370" i="2"/>
  <c r="BA1341" i="2"/>
  <c r="F1345" i="2"/>
  <c r="BA1315" i="2"/>
  <c r="BA1295" i="2"/>
  <c r="D1331" i="2"/>
  <c r="BA1328" i="2"/>
  <c r="F1329" i="2"/>
  <c r="F1311" i="2"/>
  <c r="BA1367" i="2"/>
  <c r="BC1316" i="2"/>
  <c r="BB1370" i="2"/>
  <c r="BC1341" i="2"/>
  <c r="D1345" i="2"/>
  <c r="F1315" i="2"/>
  <c r="F1295" i="2"/>
  <c r="J1135" i="2"/>
  <c r="BA677" i="2"/>
  <c r="BA682" i="2"/>
  <c r="L1135" i="2"/>
  <c r="F706" i="2"/>
  <c r="E684" i="2"/>
  <c r="E2710" i="2"/>
  <c r="BD733" i="2"/>
  <c r="BB679" i="2"/>
  <c r="BB662" i="2"/>
  <c r="BA693" i="2"/>
  <c r="BB675" i="2"/>
  <c r="BB671" i="2"/>
  <c r="E706" i="2"/>
  <c r="BD1312" i="2"/>
  <c r="BA671" i="2"/>
  <c r="BX713" i="2"/>
  <c r="BB716" i="2"/>
  <c r="BX694" i="2"/>
  <c r="BA681" i="2"/>
  <c r="BB735" i="2"/>
  <c r="BB695" i="2"/>
  <c r="BF54" i="1"/>
  <c r="BD1335" i="2"/>
  <c r="BB677" i="2"/>
  <c r="BD716" i="2"/>
  <c r="BG1135" i="2"/>
  <c r="J1452" i="2"/>
  <c r="BB706" i="2"/>
  <c r="BD1320" i="2"/>
  <c r="BA733" i="2"/>
  <c r="BB736" i="2"/>
  <c r="CE1135" i="2"/>
  <c r="BD1293" i="2"/>
  <c r="BX676" i="2"/>
  <c r="BX691" i="2"/>
  <c r="BF1135" i="2"/>
  <c r="C684" i="2"/>
  <c r="BF684" i="2" s="1"/>
  <c r="BD735" i="2"/>
  <c r="C2721" i="2"/>
  <c r="CD2721" i="2" s="1"/>
  <c r="BB2803" i="2"/>
  <c r="E2708" i="2"/>
  <c r="D2703" i="2"/>
  <c r="E2718" i="2"/>
  <c r="E2865" i="2"/>
  <c r="BA2692" i="2"/>
  <c r="BA2674" i="2"/>
  <c r="D2716" i="2"/>
  <c r="BA2627" i="2"/>
  <c r="E2796" i="2"/>
  <c r="E2767" i="2"/>
  <c r="BA2695" i="2"/>
  <c r="E2667" i="2"/>
  <c r="BB2647" i="2"/>
  <c r="E2638" i="2"/>
  <c r="D2870" i="2"/>
  <c r="BB2735" i="2"/>
  <c r="D2700" i="2"/>
  <c r="BD2838" i="2"/>
  <c r="BX661" i="2"/>
  <c r="BX709" i="2"/>
  <c r="BA715" i="2"/>
  <c r="BX734" i="2"/>
  <c r="E2643" i="2"/>
  <c r="BA2699" i="2"/>
  <c r="C2753" i="2"/>
  <c r="CD2753" i="2" s="1"/>
  <c r="E2625" i="2"/>
  <c r="BD2694" i="2"/>
  <c r="E2655" i="2"/>
  <c r="E2857" i="2"/>
  <c r="BA2661" i="2"/>
  <c r="BA653" i="2"/>
  <c r="BA709" i="2"/>
  <c r="E2792" i="2"/>
  <c r="BD2863" i="2"/>
  <c r="BB2626" i="2"/>
  <c r="E2675" i="2"/>
  <c r="E2784" i="2"/>
  <c r="BA2835" i="2"/>
  <c r="E2727" i="2"/>
  <c r="BD1345" i="2"/>
  <c r="BD1330" i="2"/>
  <c r="BB680" i="2"/>
  <c r="BB690" i="2"/>
  <c r="BX684" i="2"/>
  <c r="BX648" i="2"/>
  <c r="BA734" i="2"/>
  <c r="E2842" i="2"/>
  <c r="E2652" i="2"/>
  <c r="E2666" i="2"/>
  <c r="BD2861" i="2"/>
  <c r="BD684" i="2"/>
  <c r="BX685" i="2"/>
  <c r="BX725" i="2"/>
  <c r="BD715" i="2"/>
  <c r="BA666" i="2"/>
  <c r="E2646" i="2"/>
  <c r="D2715" i="2"/>
  <c r="E2631" i="2"/>
  <c r="D2836" i="2"/>
  <c r="E2834" i="2"/>
  <c r="E2851" i="2"/>
  <c r="BA2745" i="2"/>
  <c r="E2645" i="2"/>
  <c r="BD2802" i="2"/>
  <c r="BB734" i="2"/>
  <c r="CD2814" i="2"/>
  <c r="BV2814" i="2"/>
  <c r="D2809" i="2"/>
  <c r="E2795" i="2"/>
  <c r="BA2765" i="2"/>
  <c r="E2706" i="2"/>
  <c r="E2810" i="2"/>
  <c r="E2696" i="2"/>
  <c r="BB2639" i="2"/>
  <c r="D2717" i="2"/>
  <c r="E2657" i="2"/>
  <c r="BD1298" i="2"/>
  <c r="E2859" i="2"/>
  <c r="BA659" i="2"/>
  <c r="BB715" i="2"/>
  <c r="CD2861" i="2"/>
  <c r="BV2861" i="2"/>
  <c r="BD2673" i="2"/>
  <c r="BA2769" i="2"/>
  <c r="BA2632" i="2"/>
  <c r="BB684" i="2"/>
  <c r="BD675" i="2"/>
  <c r="BA644" i="2"/>
  <c r="E2741" i="2"/>
  <c r="BA2766" i="2"/>
  <c r="BB2871" i="2"/>
  <c r="BA2789" i="2"/>
  <c r="E2705" i="2"/>
  <c r="D2875" i="2"/>
  <c r="E2651" i="2"/>
  <c r="BD644" i="2"/>
  <c r="D2653" i="2"/>
  <c r="E2642" i="2"/>
  <c r="E2713" i="2"/>
  <c r="E2656" i="2"/>
  <c r="E2737" i="2"/>
  <c r="E2750" i="2"/>
  <c r="BA2825" i="2"/>
  <c r="D2719" i="2"/>
  <c r="BA695" i="2"/>
  <c r="BX662" i="2"/>
  <c r="BX735" i="2"/>
  <c r="BB653" i="2"/>
  <c r="BX701" i="2"/>
  <c r="E2872" i="2"/>
  <c r="D2730" i="2"/>
  <c r="E2804" i="2"/>
  <c r="E2764" i="2"/>
  <c r="BA2853" i="2"/>
  <c r="BD2867" i="2"/>
  <c r="BB659" i="2"/>
  <c r="BX716" i="2"/>
  <c r="BD653" i="2"/>
  <c r="BD701" i="2"/>
  <c r="D2860" i="2"/>
  <c r="C2760" i="2"/>
  <c r="CD2760" i="2" s="1"/>
  <c r="D2847" i="2"/>
  <c r="E2644" i="2"/>
  <c r="BA690" i="2"/>
  <c r="BD2215" i="2"/>
  <c r="BD2146" i="2"/>
  <c r="BB644" i="2"/>
  <c r="G660" i="2"/>
  <c r="H660" i="2" s="1"/>
  <c r="BH660" i="2"/>
  <c r="BF660" i="2"/>
  <c r="L660" i="2"/>
  <c r="J660" i="2"/>
  <c r="K660" i="2"/>
  <c r="J708" i="2"/>
  <c r="BE708" i="2"/>
  <c r="G708" i="2"/>
  <c r="H708" i="2" s="1"/>
  <c r="BG708" i="2"/>
  <c r="BH708" i="2"/>
  <c r="C2685" i="2"/>
  <c r="CD2685" i="2" s="1"/>
  <c r="BD2681" i="2"/>
  <c r="D2146" i="2"/>
  <c r="C2178" i="2"/>
  <c r="G2178" i="2" s="1"/>
  <c r="H2178" i="2" s="1"/>
  <c r="BB2178" i="2"/>
  <c r="C2146" i="2"/>
  <c r="CD2146" i="2" s="1"/>
  <c r="BD2158" i="2"/>
  <c r="BA2197" i="2"/>
  <c r="C2158" i="2"/>
  <c r="CD2158" i="2" s="1"/>
  <c r="E2146" i="2"/>
  <c r="D2158" i="2"/>
  <c r="E2197" i="2"/>
  <c r="D2197" i="2"/>
  <c r="BA2182" i="2"/>
  <c r="E2158" i="2"/>
  <c r="D2178" i="2"/>
  <c r="E2178" i="2"/>
  <c r="CD2650" i="2"/>
  <c r="BV2650" i="2"/>
  <c r="CD2734" i="2"/>
  <c r="BB2157" i="2"/>
  <c r="BD1370" i="2"/>
  <c r="BD1316" i="2"/>
  <c r="BD1341" i="2"/>
  <c r="E2882" i="2"/>
  <c r="BD1334" i="2"/>
  <c r="F1371" i="2"/>
  <c r="BD1308" i="2"/>
  <c r="E1360" i="2"/>
  <c r="BB1371" i="2"/>
  <c r="BB2213" i="2"/>
  <c r="BD1371" i="2"/>
  <c r="E2909" i="2"/>
  <c r="E2886" i="2"/>
  <c r="E1297" i="2"/>
  <c r="W1373" i="2"/>
  <c r="AD25" i="1" s="1"/>
  <c r="BA1371" i="2"/>
  <c r="C1309" i="2"/>
  <c r="BF1309" i="2" s="1"/>
  <c r="E1371" i="2"/>
  <c r="BD2134" i="2"/>
  <c r="BC1371" i="2"/>
  <c r="C1334" i="2"/>
  <c r="BG1334" i="2" s="1"/>
  <c r="BD1323" i="2"/>
  <c r="CD2736" i="2"/>
  <c r="BV2736" i="2"/>
  <c r="CD2686" i="2"/>
  <c r="BV2686" i="2"/>
  <c r="BD1350" i="2"/>
  <c r="BF1929" i="2"/>
  <c r="BD1347" i="2"/>
  <c r="BD1339" i="2"/>
  <c r="BD1314" i="2"/>
  <c r="BD1369" i="2"/>
  <c r="BD1333" i="2"/>
  <c r="E1317" i="2"/>
  <c r="BB2159" i="2"/>
  <c r="BD1302" i="2"/>
  <c r="BD1342" i="2"/>
  <c r="BD1360" i="2"/>
  <c r="BD1348" i="2"/>
  <c r="BD1294" i="2"/>
  <c r="BD1359" i="2"/>
  <c r="BA2158" i="2"/>
  <c r="E1307" i="2"/>
  <c r="BD1317" i="2"/>
  <c r="BB2200" i="2"/>
  <c r="C1546" i="2"/>
  <c r="CD1546" i="2" s="1"/>
  <c r="BC1869" i="2"/>
  <c r="BD1869" i="2"/>
  <c r="BC1867" i="2"/>
  <c r="C1866" i="2"/>
  <c r="CD1866" i="2" s="1"/>
  <c r="D1853" i="2"/>
  <c r="C1857" i="2"/>
  <c r="CD1857" i="2" s="1"/>
  <c r="BD1853" i="2"/>
  <c r="F1857" i="2"/>
  <c r="D1857" i="2"/>
  <c r="BB1853" i="2"/>
  <c r="BC1866" i="2"/>
  <c r="BB1869" i="2"/>
  <c r="C1868" i="2"/>
  <c r="CD1868" i="2" s="1"/>
  <c r="BD1866" i="2"/>
  <c r="BA1869" i="2"/>
  <c r="D1868" i="2"/>
  <c r="C1867" i="2"/>
  <c r="CD1867" i="2" s="1"/>
  <c r="BB1868" i="2"/>
  <c r="BB1866" i="2"/>
  <c r="BA1868" i="2"/>
  <c r="BA1866" i="2"/>
  <c r="BD1868" i="2"/>
  <c r="F1866" i="2"/>
  <c r="BC1868" i="2"/>
  <c r="D1866" i="2"/>
  <c r="E1854" i="2"/>
  <c r="BD2703" i="2"/>
  <c r="C2632" i="2"/>
  <c r="CD2632" i="2" s="1"/>
  <c r="D2632" i="2"/>
  <c r="BA2737" i="2"/>
  <c r="BB2741" i="2"/>
  <c r="E2632" i="2"/>
  <c r="C2657" i="2"/>
  <c r="CD2657" i="2" s="1"/>
  <c r="BB2653" i="2"/>
  <c r="BD2737" i="2"/>
  <c r="BA2741" i="2"/>
  <c r="BB2632" i="2"/>
  <c r="E2719" i="2"/>
  <c r="C2789" i="2"/>
  <c r="CD2789" i="2" s="1"/>
  <c r="D2766" i="2"/>
  <c r="BB2769" i="2"/>
  <c r="D2789" i="2"/>
  <c r="C2627" i="2"/>
  <c r="CD2627" i="2" s="1"/>
  <c r="C2656" i="2"/>
  <c r="CD2656" i="2" s="1"/>
  <c r="E2871" i="2"/>
  <c r="BA2653" i="2"/>
  <c r="BB2737" i="2"/>
  <c r="BB2627" i="2"/>
  <c r="BA2657" i="2"/>
  <c r="BB2657" i="2"/>
  <c r="BB2745" i="2"/>
  <c r="C2741" i="2"/>
  <c r="CD2741" i="2" s="1"/>
  <c r="D2627" i="2"/>
  <c r="D2656" i="2"/>
  <c r="BB2713" i="2"/>
  <c r="BB2766" i="2"/>
  <c r="D2741" i="2"/>
  <c r="E2717" i="2"/>
  <c r="BD2871" i="2"/>
  <c r="C2871" i="2"/>
  <c r="CD2871" i="2" s="1"/>
  <c r="D2657" i="2"/>
  <c r="C2745" i="2"/>
  <c r="CD2745" i="2" s="1"/>
  <c r="C2810" i="2"/>
  <c r="CD2810" i="2" s="1"/>
  <c r="C2834" i="2"/>
  <c r="CD2834" i="2" s="1"/>
  <c r="BD2645" i="2"/>
  <c r="BB2851" i="2"/>
  <c r="BD2745" i="2"/>
  <c r="E2639" i="2"/>
  <c r="C2867" i="2"/>
  <c r="CD2867" i="2" s="1"/>
  <c r="C2825" i="2"/>
  <c r="CD2825" i="2" s="1"/>
  <c r="D2745" i="2"/>
  <c r="D2810" i="2"/>
  <c r="D2834" i="2"/>
  <c r="BB2825" i="2"/>
  <c r="BB2645" i="2"/>
  <c r="BD2851" i="2"/>
  <c r="BB2834" i="2"/>
  <c r="E2825" i="2"/>
  <c r="E2681" i="2"/>
  <c r="D2867" i="2"/>
  <c r="D2825" i="2"/>
  <c r="BB2719" i="2"/>
  <c r="BA2645" i="2"/>
  <c r="BB2809" i="2"/>
  <c r="E2765" i="2"/>
  <c r="BA2834" i="2"/>
  <c r="E2745" i="2"/>
  <c r="C2750" i="2"/>
  <c r="CD2750" i="2" s="1"/>
  <c r="BA2719" i="2"/>
  <c r="BA2809" i="2"/>
  <c r="E2809" i="2"/>
  <c r="D2750" i="2"/>
  <c r="D2696" i="2"/>
  <c r="BB2696" i="2"/>
  <c r="BA2717" i="2"/>
  <c r="BA2810" i="2"/>
  <c r="C2696" i="2"/>
  <c r="CD2696" i="2" s="1"/>
  <c r="C2809" i="2"/>
  <c r="CD2809" i="2" s="1"/>
  <c r="BA2696" i="2"/>
  <c r="BA2750" i="2"/>
  <c r="BB2717" i="2"/>
  <c r="BB2810" i="2"/>
  <c r="C2717" i="2"/>
  <c r="CD2717" i="2" s="1"/>
  <c r="C2851" i="2"/>
  <c r="CD2851" i="2" s="1"/>
  <c r="BD2750" i="2"/>
  <c r="BD2717" i="2"/>
  <c r="CD2729" i="2"/>
  <c r="BV2729" i="2"/>
  <c r="D2851" i="2"/>
  <c r="C2719" i="2"/>
  <c r="CD2719" i="2" s="1"/>
  <c r="BB2750" i="2"/>
  <c r="E2867" i="2"/>
  <c r="BB2867" i="2"/>
  <c r="D2645" i="2"/>
  <c r="C2681" i="2"/>
  <c r="CD2681" i="2" s="1"/>
  <c r="C2673" i="2"/>
  <c r="CD2673" i="2" s="1"/>
  <c r="BA2867" i="2"/>
  <c r="BD2639" i="2"/>
  <c r="BA2851" i="2"/>
  <c r="D2681" i="2"/>
  <c r="D2673" i="2"/>
  <c r="C2639" i="2"/>
  <c r="CD2639" i="2" s="1"/>
  <c r="BB2673" i="2"/>
  <c r="CD2749" i="2"/>
  <c r="BV2749" i="2"/>
  <c r="CD2785" i="2"/>
  <c r="BV2785" i="2"/>
  <c r="BA2130" i="2"/>
  <c r="BD2214" i="2"/>
  <c r="E2870" i="2"/>
  <c r="BD2870" i="2"/>
  <c r="BD2651" i="2"/>
  <c r="BD2865" i="2"/>
  <c r="C758" i="2"/>
  <c r="J758" i="2" s="1"/>
  <c r="D758" i="2"/>
  <c r="BA784" i="2"/>
  <c r="F784" i="2"/>
  <c r="AD47" i="1"/>
  <c r="BD2197" i="2"/>
  <c r="D829" i="2"/>
  <c r="C784" i="2"/>
  <c r="BH784" i="2" s="1"/>
  <c r="BA2667" i="2"/>
  <c r="BD2667" i="2"/>
  <c r="D2692" i="2"/>
  <c r="G1439" i="2"/>
  <c r="H1439" i="2" s="1"/>
  <c r="BA829" i="2"/>
  <c r="BD774" i="2"/>
  <c r="BD2212" i="2"/>
  <c r="BB2130" i="2"/>
  <c r="G1963" i="2"/>
  <c r="H1963" i="2" s="1"/>
  <c r="L1951" i="2"/>
  <c r="BD817" i="2"/>
  <c r="BD2156" i="2"/>
  <c r="BD760" i="2"/>
  <c r="E2156" i="2"/>
  <c r="BB2156" i="2"/>
  <c r="BD2157" i="2"/>
  <c r="BB2161" i="2"/>
  <c r="CD209" i="2"/>
  <c r="BF209" i="2"/>
  <c r="J209" i="2"/>
  <c r="BD2161" i="2"/>
  <c r="BB2211" i="2"/>
  <c r="BD129" i="2"/>
  <c r="BB2133" i="2"/>
  <c r="BB2192" i="2"/>
  <c r="BB2132" i="2"/>
  <c r="BB2176" i="2"/>
  <c r="BB2205" i="2"/>
  <c r="BB2135" i="2"/>
  <c r="BB2148" i="2"/>
  <c r="D780" i="2"/>
  <c r="C801" i="2"/>
  <c r="G801" i="2" s="1"/>
  <c r="H801" i="2" s="1"/>
  <c r="BD825" i="2"/>
  <c r="BD788" i="2"/>
  <c r="BB2179" i="2"/>
  <c r="BB2184" i="2"/>
  <c r="BB2167" i="2"/>
  <c r="BB2181" i="2"/>
  <c r="BB2201" i="2"/>
  <c r="D781" i="2"/>
  <c r="BA790" i="2"/>
  <c r="BD814" i="2"/>
  <c r="BD812" i="2"/>
  <c r="BB2169" i="2"/>
  <c r="BB2163" i="2"/>
  <c r="BB2170" i="2"/>
  <c r="BB2166" i="2"/>
  <c r="BB2138" i="2"/>
  <c r="BD2139" i="2"/>
  <c r="BD806" i="2"/>
  <c r="BD792" i="2"/>
  <c r="BB2210" i="2"/>
  <c r="BD2187" i="2"/>
  <c r="BB2202" i="2"/>
  <c r="BB2131" i="2"/>
  <c r="BB2207" i="2"/>
  <c r="BB2183" i="2"/>
  <c r="BB2147" i="2"/>
  <c r="BD784" i="2"/>
  <c r="BD829" i="2"/>
  <c r="BA758" i="2"/>
  <c r="BH804" i="2"/>
  <c r="BB2182" i="2"/>
  <c r="BB2173" i="2"/>
  <c r="BB2186" i="2"/>
  <c r="BB2199" i="2"/>
  <c r="BB2162" i="2"/>
  <c r="BB2194" i="2"/>
  <c r="BB2154" i="2"/>
  <c r="BD822" i="2"/>
  <c r="E754" i="2"/>
  <c r="BB2137" i="2"/>
  <c r="BB2142" i="2"/>
  <c r="BB2140" i="2"/>
  <c r="BD2203" i="2"/>
  <c r="BB2196" i="2"/>
  <c r="BB2175" i="2"/>
  <c r="E740" i="2"/>
  <c r="E795" i="2"/>
  <c r="BD779" i="2"/>
  <c r="BD823" i="2"/>
  <c r="BB2172" i="2"/>
  <c r="BB2198" i="2"/>
  <c r="BB2177" i="2"/>
  <c r="BB2141" i="2"/>
  <c r="BB2190" i="2"/>
  <c r="BD116" i="2"/>
  <c r="BB2151" i="2"/>
  <c r="BB2185" i="2"/>
  <c r="E2164" i="2"/>
  <c r="BB2153" i="2"/>
  <c r="BD783" i="2"/>
  <c r="E791" i="2"/>
  <c r="BB2215" i="2"/>
  <c r="BB2195" i="2"/>
  <c r="BD2178" i="2"/>
  <c r="BB2146" i="2"/>
  <c r="BD2204" i="2"/>
  <c r="BD805" i="2"/>
  <c r="BD770" i="2"/>
  <c r="C828" i="2"/>
  <c r="BG828" i="2" s="1"/>
  <c r="E821" i="2"/>
  <c r="BB2209" i="2"/>
  <c r="BB2149" i="2"/>
  <c r="BB2208" i="2"/>
  <c r="BD748" i="2"/>
  <c r="BD765" i="2"/>
  <c r="BD767" i="2"/>
  <c r="BD764" i="2"/>
  <c r="BB2206" i="2"/>
  <c r="BD2189" i="2"/>
  <c r="BB2171" i="2"/>
  <c r="BB2193" i="2"/>
  <c r="BB2155" i="2"/>
  <c r="C2136" i="2"/>
  <c r="BH2136" i="2" s="1"/>
  <c r="F786" i="2"/>
  <c r="C755" i="2"/>
  <c r="CD755" i="2" s="1"/>
  <c r="BD793" i="2"/>
  <c r="BB2165" i="2"/>
  <c r="BB2143" i="2"/>
  <c r="BD2168" i="2"/>
  <c r="BB2188" i="2"/>
  <c r="BB2152" i="2"/>
  <c r="BD2174" i="2"/>
  <c r="BB2144" i="2"/>
  <c r="E744" i="2"/>
  <c r="F741" i="2"/>
  <c r="E759" i="2"/>
  <c r="BD787" i="2"/>
  <c r="BB2139" i="2"/>
  <c r="BB129" i="2"/>
  <c r="BA129" i="2"/>
  <c r="E116" i="2"/>
  <c r="D129" i="2"/>
  <c r="E129" i="2"/>
  <c r="E2195" i="2"/>
  <c r="C2195" i="2"/>
  <c r="CD2195" i="2" s="1"/>
  <c r="D2195" i="2"/>
  <c r="BA2195" i="2"/>
  <c r="D2196" i="2"/>
  <c r="E2175" i="2"/>
  <c r="D2142" i="2"/>
  <c r="C2137" i="2"/>
  <c r="CD2137" i="2" s="1"/>
  <c r="C2140" i="2"/>
  <c r="BE2140" i="2" s="1"/>
  <c r="C2142" i="2"/>
  <c r="BH2142" i="2" s="1"/>
  <c r="E2142" i="2"/>
  <c r="BA2140" i="2"/>
  <c r="D2140" i="2"/>
  <c r="E2137" i="2"/>
  <c r="BA2203" i="2"/>
  <c r="E2196" i="2"/>
  <c r="D2203" i="2"/>
  <c r="C2203" i="2"/>
  <c r="L2203" i="2" s="1"/>
  <c r="E2203" i="2"/>
  <c r="BA2137" i="2"/>
  <c r="D2137" i="2"/>
  <c r="BA2142" i="2"/>
  <c r="E2140" i="2"/>
  <c r="E489" i="2"/>
  <c r="J1321" i="2"/>
  <c r="CD1321" i="2"/>
  <c r="K1357" i="2"/>
  <c r="CD1357" i="2"/>
  <c r="L1369" i="2"/>
  <c r="CD1369" i="2"/>
  <c r="J963" i="2"/>
  <c r="CD963" i="2"/>
  <c r="BH1297" i="2"/>
  <c r="CD1297" i="2"/>
  <c r="L975" i="2"/>
  <c r="CD975" i="2"/>
  <c r="K1011" i="2"/>
  <c r="CD1011" i="2"/>
  <c r="BE660" i="2"/>
  <c r="CD660" i="2"/>
  <c r="BE395" i="2"/>
  <c r="CD395" i="2"/>
  <c r="K468" i="2"/>
  <c r="CD468" i="2"/>
  <c r="BH397" i="2"/>
  <c r="CD397" i="2"/>
  <c r="K1536" i="2"/>
  <c r="CD1536" i="2"/>
  <c r="J1310" i="2"/>
  <c r="CD1310" i="2"/>
  <c r="BG407" i="2"/>
  <c r="CD407" i="2"/>
  <c r="BE1294" i="2"/>
  <c r="CD1294" i="2"/>
  <c r="BG385" i="2"/>
  <c r="CD385" i="2"/>
  <c r="L1342" i="2"/>
  <c r="CD1342" i="2"/>
  <c r="K1524" i="2"/>
  <c r="CD1524" i="2"/>
  <c r="D2667" i="2"/>
  <c r="D2857" i="2"/>
  <c r="C2661" i="2"/>
  <c r="CD2661" i="2" s="1"/>
  <c r="E2716" i="2"/>
  <c r="E2661" i="2"/>
  <c r="BB2646" i="2"/>
  <c r="D2694" i="2"/>
  <c r="BG1321" i="2"/>
  <c r="D2661" i="2"/>
  <c r="BH1524" i="2"/>
  <c r="D569" i="2"/>
  <c r="C2667" i="2"/>
  <c r="CD2667" i="2" s="1"/>
  <c r="C452" i="2"/>
  <c r="CD452" i="2" s="1"/>
  <c r="C2694" i="2"/>
  <c r="CD2694" i="2" s="1"/>
  <c r="BG1524" i="2"/>
  <c r="G1321" i="2"/>
  <c r="H1321" i="2" s="1"/>
  <c r="BA2863" i="2"/>
  <c r="E543" i="2"/>
  <c r="BA3123" i="2"/>
  <c r="BB2631" i="2"/>
  <c r="C2716" i="2"/>
  <c r="CD2716" i="2" s="1"/>
  <c r="D2647" i="2"/>
  <c r="BC1858" i="2"/>
  <c r="BB2661" i="2"/>
  <c r="F1862" i="2"/>
  <c r="D536" i="2"/>
  <c r="G1297" i="2"/>
  <c r="H1297" i="2" s="1"/>
  <c r="C2842" i="2"/>
  <c r="CD2842" i="2" s="1"/>
  <c r="BE1321" i="2"/>
  <c r="BD1858" i="2"/>
  <c r="C444" i="2"/>
  <c r="BD2857" i="2"/>
  <c r="BD2655" i="2"/>
  <c r="D1854" i="2"/>
  <c r="CE1870" i="2" s="1"/>
  <c r="G963" i="2"/>
  <c r="H963" i="2" s="1"/>
  <c r="L1321" i="2"/>
  <c r="BB1858" i="2"/>
  <c r="BB457" i="2"/>
  <c r="BB444" i="2"/>
  <c r="BB2857" i="2"/>
  <c r="BD2695" i="2"/>
  <c r="C2692" i="2"/>
  <c r="CD2692" i="2" s="1"/>
  <c r="L963" i="2"/>
  <c r="BB2870" i="2"/>
  <c r="BA1858" i="2"/>
  <c r="E2647" i="2"/>
  <c r="BA2625" i="2"/>
  <c r="BB3123" i="2"/>
  <c r="BA444" i="2"/>
  <c r="C2674" i="2"/>
  <c r="CD2674" i="2" s="1"/>
  <c r="C2695" i="2"/>
  <c r="CD2695" i="2" s="1"/>
  <c r="D2643" i="2"/>
  <c r="BB2792" i="2"/>
  <c r="E446" i="2"/>
  <c r="BD1859" i="2"/>
  <c r="BD1864" i="2"/>
  <c r="BA2870" i="2"/>
  <c r="F1858" i="2"/>
  <c r="BA528" i="2"/>
  <c r="BB2644" i="2"/>
  <c r="BB2675" i="2"/>
  <c r="BD1861" i="2"/>
  <c r="D444" i="2"/>
  <c r="BA128" i="2"/>
  <c r="E2626" i="2"/>
  <c r="BD2644" i="2"/>
  <c r="C126" i="2"/>
  <c r="CD126" i="2" s="1"/>
  <c r="D2674" i="2"/>
  <c r="C543" i="2"/>
  <c r="D2695" i="2"/>
  <c r="C528" i="2"/>
  <c r="C2700" i="2"/>
  <c r="CD2700" i="2" s="1"/>
  <c r="BA2792" i="2"/>
  <c r="BA2718" i="2"/>
  <c r="E2674" i="2"/>
  <c r="BB463" i="2"/>
  <c r="BB1859" i="2"/>
  <c r="BB1864" i="2"/>
  <c r="E457" i="2"/>
  <c r="E1860" i="2"/>
  <c r="BA2675" i="2"/>
  <c r="BA2631" i="2"/>
  <c r="BA2694" i="2"/>
  <c r="BB1861" i="2"/>
  <c r="BA2857" i="2"/>
  <c r="BB2655" i="2"/>
  <c r="E2695" i="2"/>
  <c r="BA116" i="2"/>
  <c r="E2692" i="2"/>
  <c r="E528" i="2"/>
  <c r="E2700" i="2"/>
  <c r="BA463" i="2"/>
  <c r="BA1859" i="2"/>
  <c r="BA1864" i="2"/>
  <c r="BD2674" i="2"/>
  <c r="BC1854" i="2"/>
  <c r="BB1856" i="2"/>
  <c r="BC1852" i="2"/>
  <c r="E2694" i="2"/>
  <c r="BA1861" i="2"/>
  <c r="BA2655" i="2"/>
  <c r="BB126" i="2"/>
  <c r="E2735" i="2"/>
  <c r="E1862" i="2"/>
  <c r="BD2643" i="2"/>
  <c r="D115" i="2"/>
  <c r="D452" i="2"/>
  <c r="BB2865" i="2"/>
  <c r="BA115" i="2"/>
  <c r="D126" i="2"/>
  <c r="C1856" i="2"/>
  <c r="CD1856" i="2" s="1"/>
  <c r="C2638" i="2"/>
  <c r="J2638" i="2" s="1"/>
  <c r="C2863" i="2"/>
  <c r="CD2863" i="2" s="1"/>
  <c r="C1859" i="2"/>
  <c r="CD1859" i="2" s="1"/>
  <c r="C2626" i="2"/>
  <c r="CD2626" i="2" s="1"/>
  <c r="C1861" i="2"/>
  <c r="CD1861" i="2" s="1"/>
  <c r="C2870" i="2"/>
  <c r="CD2870" i="2" s="1"/>
  <c r="BB2718" i="2"/>
  <c r="BD2638" i="2"/>
  <c r="D2792" i="2"/>
  <c r="D1856" i="2"/>
  <c r="D2865" i="2"/>
  <c r="D2638" i="2"/>
  <c r="D2863" i="2"/>
  <c r="D1862" i="2"/>
  <c r="D1859" i="2"/>
  <c r="D2626" i="2"/>
  <c r="D1861" i="2"/>
  <c r="C2675" i="2"/>
  <c r="CD2675" i="2" s="1"/>
  <c r="BD2718" i="2"/>
  <c r="BB2638" i="2"/>
  <c r="BC1859" i="2"/>
  <c r="F1864" i="2"/>
  <c r="BB2674" i="2"/>
  <c r="BB543" i="2"/>
  <c r="BD1854" i="2"/>
  <c r="BA1856" i="2"/>
  <c r="BD1852" i="2"/>
  <c r="BC1860" i="2"/>
  <c r="F1861" i="2"/>
  <c r="BB128" i="2"/>
  <c r="E1858" i="2"/>
  <c r="F3123" i="2"/>
  <c r="BB2667" i="2"/>
  <c r="BC1861" i="2"/>
  <c r="C2865" i="2"/>
  <c r="CD2865" i="2" s="1"/>
  <c r="C1862" i="2"/>
  <c r="CD1862" i="2" s="1"/>
  <c r="D543" i="2"/>
  <c r="D528" i="2"/>
  <c r="C2792" i="2"/>
  <c r="CD2792" i="2" s="1"/>
  <c r="C2735" i="2"/>
  <c r="C1860" i="2"/>
  <c r="CD1860" i="2" s="1"/>
  <c r="C1864" i="2"/>
  <c r="CD1864" i="2" s="1"/>
  <c r="C3123" i="2"/>
  <c r="CD3123" i="2" s="1"/>
  <c r="D2675" i="2"/>
  <c r="C1858" i="2"/>
  <c r="CD1858" i="2" s="1"/>
  <c r="D2753" i="2"/>
  <c r="BA2638" i="2"/>
  <c r="BB1862" i="2"/>
  <c r="F1859" i="2"/>
  <c r="BA543" i="2"/>
  <c r="BB1854" i="2"/>
  <c r="BD1856" i="2"/>
  <c r="BB1852" i="2"/>
  <c r="BD1860" i="2"/>
  <c r="C1852" i="2"/>
  <c r="BA2626" i="2"/>
  <c r="E569" i="2"/>
  <c r="BB569" i="2"/>
  <c r="BB446" i="2"/>
  <c r="BA1862" i="2"/>
  <c r="BA1854" i="2"/>
  <c r="BC1856" i="2"/>
  <c r="BA2735" i="2"/>
  <c r="BA1852" i="2"/>
  <c r="BB1860" i="2"/>
  <c r="BB2692" i="2"/>
  <c r="E2715" i="2"/>
  <c r="BA2644" i="2"/>
  <c r="BA2865" i="2"/>
  <c r="C2643" i="2"/>
  <c r="CD2643" i="2" s="1"/>
  <c r="BC1864" i="2"/>
  <c r="BB528" i="2"/>
  <c r="C115" i="2"/>
  <c r="CD115" i="2" s="1"/>
  <c r="C128" i="2"/>
  <c r="CD128" i="2" s="1"/>
  <c r="D2735" i="2"/>
  <c r="D1860" i="2"/>
  <c r="C463" i="2"/>
  <c r="D1864" i="2"/>
  <c r="D3123" i="2"/>
  <c r="BB536" i="2"/>
  <c r="D128" i="2"/>
  <c r="D457" i="2"/>
  <c r="C2644" i="2"/>
  <c r="CD2644" i="2" s="1"/>
  <c r="C446" i="2"/>
  <c r="CD446" i="2" s="1"/>
  <c r="D463" i="2"/>
  <c r="C2767" i="2"/>
  <c r="CD2767" i="2" s="1"/>
  <c r="BA536" i="2"/>
  <c r="BA569" i="2"/>
  <c r="BA446" i="2"/>
  <c r="BB2863" i="2"/>
  <c r="BD1862" i="2"/>
  <c r="F1854" i="2"/>
  <c r="F1856" i="2"/>
  <c r="BD2735" i="2"/>
  <c r="F1852" i="2"/>
  <c r="BA1860" i="2"/>
  <c r="E2703" i="2"/>
  <c r="BB2695" i="2"/>
  <c r="BB116" i="2"/>
  <c r="E115" i="2"/>
  <c r="C457" i="2"/>
  <c r="C536" i="2"/>
  <c r="D2644" i="2"/>
  <c r="D446" i="2"/>
  <c r="D2842" i="2"/>
  <c r="D2767" i="2"/>
  <c r="C2647" i="2"/>
  <c r="CD2647" i="2" s="1"/>
  <c r="BA457" i="2"/>
  <c r="E444" i="2"/>
  <c r="BA452" i="2"/>
  <c r="D1852" i="2"/>
  <c r="H1452" i="2"/>
  <c r="BF1452" i="2"/>
  <c r="BH1452" i="2"/>
  <c r="K1452" i="2"/>
  <c r="BE1452" i="2"/>
  <c r="BG1452" i="2"/>
  <c r="L1452" i="2"/>
  <c r="BA443" i="2"/>
  <c r="BB443" i="2"/>
  <c r="C443" i="2"/>
  <c r="CD443" i="2" s="1"/>
  <c r="D443" i="2"/>
  <c r="C488" i="2"/>
  <c r="L488" i="2" s="1"/>
  <c r="D488" i="2"/>
  <c r="E488" i="2"/>
  <c r="BB488" i="2"/>
  <c r="E2205" i="2"/>
  <c r="BA2193" i="2"/>
  <c r="E2193" i="2"/>
  <c r="BA2136" i="2"/>
  <c r="D2144" i="2"/>
  <c r="BB1867" i="2"/>
  <c r="BB1865" i="2"/>
  <c r="BD1851" i="2"/>
  <c r="F1868" i="2"/>
  <c r="BA1867" i="2"/>
  <c r="BA1865" i="2"/>
  <c r="F1869" i="2"/>
  <c r="BB1851" i="2"/>
  <c r="E1865" i="2"/>
  <c r="E1867" i="2"/>
  <c r="BD1867" i="2"/>
  <c r="BD1865" i="2"/>
  <c r="F1867" i="2"/>
  <c r="BC1865" i="2"/>
  <c r="BA1851" i="2"/>
  <c r="F1865" i="2"/>
  <c r="F1851" i="2"/>
  <c r="C1869" i="2"/>
  <c r="CD1869" i="2" s="1"/>
  <c r="E1869" i="2"/>
  <c r="C1851" i="2"/>
  <c r="CD1851" i="2" s="1"/>
  <c r="C1865" i="2"/>
  <c r="CD1865" i="2" s="1"/>
  <c r="D1851" i="2"/>
  <c r="BC1857" i="2"/>
  <c r="BD1857" i="2"/>
  <c r="BC1851" i="2"/>
  <c r="BB1857" i="2"/>
  <c r="BE1369" i="2"/>
  <c r="BH1369" i="2"/>
  <c r="BF1369" i="2"/>
  <c r="E443" i="2"/>
  <c r="K1321" i="2"/>
  <c r="BF1321" i="2"/>
  <c r="BH1321" i="2"/>
  <c r="BE1437" i="2"/>
  <c r="BB118" i="2"/>
  <c r="E127" i="2"/>
  <c r="D125" i="2"/>
  <c r="D123" i="2"/>
  <c r="E121" i="2"/>
  <c r="C119" i="2"/>
  <c r="CD119" i="2" s="1"/>
  <c r="BA120" i="2"/>
  <c r="E124" i="2"/>
  <c r="BD780" i="2"/>
  <c r="BA122" i="2"/>
  <c r="K1297" i="2"/>
  <c r="BG1297" i="2"/>
  <c r="J1297" i="2"/>
  <c r="L1297" i="2"/>
  <c r="BE1297" i="2"/>
  <c r="BF1297" i="2"/>
  <c r="G1951" i="2"/>
  <c r="H1951" i="2" s="1"/>
  <c r="BF1963" i="2"/>
  <c r="E2182" i="2"/>
  <c r="J3216" i="2"/>
  <c r="BH1439" i="2"/>
  <c r="G3216" i="2"/>
  <c r="H3216" i="2" s="1"/>
  <c r="E829" i="2"/>
  <c r="BE1951" i="2"/>
  <c r="BA2175" i="2"/>
  <c r="BF1951" i="2"/>
  <c r="BH1951" i="2"/>
  <c r="BA2162" i="2"/>
  <c r="W3159" i="2"/>
  <c r="AD51" i="1" s="1"/>
  <c r="K1951" i="2"/>
  <c r="J1951" i="2"/>
  <c r="E536" i="2"/>
  <c r="BC1853" i="2"/>
  <c r="F1853" i="2"/>
  <c r="E1853" i="2"/>
  <c r="BA1853" i="2"/>
  <c r="E2699" i="2"/>
  <c r="C2699" i="2"/>
  <c r="CD2699" i="2" s="1"/>
  <c r="D2699" i="2"/>
  <c r="D2804" i="2"/>
  <c r="BH1512" i="2"/>
  <c r="L1512" i="2"/>
  <c r="E783" i="2"/>
  <c r="C2730" i="2"/>
  <c r="CD2730" i="2" s="1"/>
  <c r="BG963" i="2"/>
  <c r="BF963" i="2"/>
  <c r="BE963" i="2"/>
  <c r="K963" i="2"/>
  <c r="D2167" i="2"/>
  <c r="C2184" i="2"/>
  <c r="BG2184" i="2" s="1"/>
  <c r="C2201" i="2"/>
  <c r="J2201" i="2" s="1"/>
  <c r="C2167" i="2"/>
  <c r="BE2167" i="2" s="1"/>
  <c r="E2179" i="2"/>
  <c r="E2184" i="2"/>
  <c r="BA2179" i="2"/>
  <c r="D2179" i="2"/>
  <c r="C2179" i="2"/>
  <c r="CD2179" i="2" s="1"/>
  <c r="BA2202" i="2"/>
  <c r="BA2183" i="2"/>
  <c r="BA2131" i="2"/>
  <c r="C2181" i="2"/>
  <c r="BF2181" i="2" s="1"/>
  <c r="D2181" i="2"/>
  <c r="E2210" i="2"/>
  <c r="BA2187" i="2"/>
  <c r="E2207" i="2"/>
  <c r="C2705" i="2"/>
  <c r="CD2705" i="2" s="1"/>
  <c r="C2875" i="2"/>
  <c r="CD2875" i="2" s="1"/>
  <c r="D2705" i="2"/>
  <c r="BA2713" i="2"/>
  <c r="C2642" i="2"/>
  <c r="CD2642" i="2" s="1"/>
  <c r="E2875" i="2"/>
  <c r="E2769" i="2"/>
  <c r="D2769" i="2"/>
  <c r="D2685" i="2"/>
  <c r="D2718" i="2"/>
  <c r="C2769" i="2"/>
  <c r="CD2769" i="2" s="1"/>
  <c r="D2803" i="2"/>
  <c r="BD2642" i="2"/>
  <c r="BB2705" i="2"/>
  <c r="BB2703" i="2"/>
  <c r="BB2760" i="2"/>
  <c r="E2730" i="2"/>
  <c r="C2718" i="2"/>
  <c r="CD2718" i="2" s="1"/>
  <c r="C2872" i="2"/>
  <c r="CD2872" i="2" s="1"/>
  <c r="E2847" i="2"/>
  <c r="BB2847" i="2"/>
  <c r="BB2642" i="2"/>
  <c r="BB2767" i="2"/>
  <c r="BA2705" i="2"/>
  <c r="BB2804" i="2"/>
  <c r="E2685" i="2"/>
  <c r="BA2760" i="2"/>
  <c r="D2872" i="2"/>
  <c r="BA2847" i="2"/>
  <c r="BB2796" i="2"/>
  <c r="BA2642" i="2"/>
  <c r="BA2767" i="2"/>
  <c r="E2760" i="2"/>
  <c r="BA2804" i="2"/>
  <c r="BA2860" i="2"/>
  <c r="E2803" i="2"/>
  <c r="D2708" i="2"/>
  <c r="C2853" i="2"/>
  <c r="CD2853" i="2" s="1"/>
  <c r="BB2685" i="2"/>
  <c r="BA2875" i="2"/>
  <c r="BA2872" i="2"/>
  <c r="BB2764" i="2"/>
  <c r="BA2796" i="2"/>
  <c r="BD2860" i="2"/>
  <c r="D2642" i="2"/>
  <c r="C2803" i="2"/>
  <c r="CD2803" i="2" s="1"/>
  <c r="C2860" i="2"/>
  <c r="CD2860" i="2" s="1"/>
  <c r="C2708" i="2"/>
  <c r="CD2708" i="2" s="1"/>
  <c r="D2853" i="2"/>
  <c r="C2713" i="2"/>
  <c r="CD2713" i="2" s="1"/>
  <c r="C2703" i="2"/>
  <c r="CD2703" i="2" s="1"/>
  <c r="BD2685" i="2"/>
  <c r="BB2721" i="2"/>
  <c r="BB2875" i="2"/>
  <c r="BB2730" i="2"/>
  <c r="BD2699" i="2"/>
  <c r="BA2764" i="2"/>
  <c r="BA2803" i="2"/>
  <c r="E2860" i="2"/>
  <c r="BB2860" i="2"/>
  <c r="E2721" i="2"/>
  <c r="BA2703" i="2"/>
  <c r="C2796" i="2"/>
  <c r="CD2796" i="2" s="1"/>
  <c r="D2713" i="2"/>
  <c r="C2847" i="2"/>
  <c r="CD2847" i="2" s="1"/>
  <c r="BA2685" i="2"/>
  <c r="BA2721" i="2"/>
  <c r="BA2730" i="2"/>
  <c r="BB2699" i="2"/>
  <c r="BB2853" i="2"/>
  <c r="D2796" i="2"/>
  <c r="C2804" i="2"/>
  <c r="CD2804" i="2" s="1"/>
  <c r="BA2708" i="2"/>
  <c r="E2853" i="2"/>
  <c r="BB2625" i="2"/>
  <c r="BD2625" i="2"/>
  <c r="D2835" i="2"/>
  <c r="C2784" i="2"/>
  <c r="CD2784" i="2" s="1"/>
  <c r="BB2795" i="2"/>
  <c r="BA2753" i="2"/>
  <c r="BA2842" i="2"/>
  <c r="BD2646" i="2"/>
  <c r="BA2647" i="2"/>
  <c r="C2727" i="2"/>
  <c r="CD2727" i="2" s="1"/>
  <c r="C2706" i="2"/>
  <c r="CD2706" i="2" s="1"/>
  <c r="C2795" i="2"/>
  <c r="CD2795" i="2" s="1"/>
  <c r="D2784" i="2"/>
  <c r="BB2727" i="2"/>
  <c r="BA2795" i="2"/>
  <c r="BB2753" i="2"/>
  <c r="BA2706" i="2"/>
  <c r="BB2681" i="2"/>
  <c r="BB2842" i="2"/>
  <c r="BD2715" i="2"/>
  <c r="D2727" i="2"/>
  <c r="C2631" i="2"/>
  <c r="CD2631" i="2" s="1"/>
  <c r="D2706" i="2"/>
  <c r="D2795" i="2"/>
  <c r="C2765" i="2"/>
  <c r="CD2765" i="2" s="1"/>
  <c r="BA2727" i="2"/>
  <c r="BD2753" i="2"/>
  <c r="BB2706" i="2"/>
  <c r="BA2681" i="2"/>
  <c r="BA2836" i="2"/>
  <c r="BB2765" i="2"/>
  <c r="BB2715" i="2"/>
  <c r="D2631" i="2"/>
  <c r="D2765" i="2"/>
  <c r="BD2836" i="2"/>
  <c r="BA2715" i="2"/>
  <c r="E2673" i="2"/>
  <c r="C2625" i="2"/>
  <c r="CD2625" i="2" s="1"/>
  <c r="BB2836" i="2"/>
  <c r="C2715" i="2"/>
  <c r="CD2715" i="2" s="1"/>
  <c r="D2625" i="2"/>
  <c r="E2836" i="2"/>
  <c r="W2879" i="2"/>
  <c r="AD46" i="1" s="1"/>
  <c r="C2836" i="2"/>
  <c r="CD2836" i="2" s="1"/>
  <c r="E2753" i="2"/>
  <c r="BB2835" i="2"/>
  <c r="BA2673" i="2"/>
  <c r="C428" i="2"/>
  <c r="CD428" i="2" s="1"/>
  <c r="D428" i="2"/>
  <c r="C576" i="2"/>
  <c r="E428" i="2"/>
  <c r="E449" i="2"/>
  <c r="E576" i="2"/>
  <c r="BB576" i="2"/>
  <c r="BA518" i="2"/>
  <c r="BA576" i="2"/>
  <c r="BB449" i="2"/>
  <c r="BB518" i="2"/>
  <c r="D576" i="2"/>
  <c r="BA449" i="2"/>
  <c r="E529" i="2"/>
  <c r="E518" i="2"/>
  <c r="C449" i="2"/>
  <c r="D449" i="2"/>
  <c r="C518" i="2"/>
  <c r="BB428" i="2"/>
  <c r="C450" i="2"/>
  <c r="C529" i="2"/>
  <c r="CD529" i="2" s="1"/>
  <c r="D518" i="2"/>
  <c r="E450" i="2"/>
  <c r="BB450" i="2"/>
  <c r="BA428" i="2"/>
  <c r="D450" i="2"/>
  <c r="D529" i="2"/>
  <c r="BA450" i="2"/>
  <c r="E748" i="2"/>
  <c r="BD2149" i="2"/>
  <c r="K3181" i="2"/>
  <c r="H3181" i="2"/>
  <c r="E784" i="2"/>
  <c r="BG3181" i="2"/>
  <c r="BF3181" i="2"/>
  <c r="BA118" i="2"/>
  <c r="C124" i="2"/>
  <c r="BB122" i="2"/>
  <c r="D124" i="2"/>
  <c r="D122" i="2"/>
  <c r="C122" i="2"/>
  <c r="G1369" i="2"/>
  <c r="H1369" i="2" s="1"/>
  <c r="C477" i="2"/>
  <c r="BB454" i="2"/>
  <c r="BA454" i="2"/>
  <c r="E454" i="2"/>
  <c r="C454" i="2"/>
  <c r="E514" i="2"/>
  <c r="D454" i="2"/>
  <c r="C540" i="2"/>
  <c r="D540" i="2"/>
  <c r="D477" i="2"/>
  <c r="BA480" i="2"/>
  <c r="E1850" i="2"/>
  <c r="BA479" i="2"/>
  <c r="E479" i="2"/>
  <c r="C480" i="2"/>
  <c r="J480" i="2" s="1"/>
  <c r="BB540" i="2"/>
  <c r="D480" i="2"/>
  <c r="D479" i="2"/>
  <c r="BB514" i="2"/>
  <c r="C514" i="2"/>
  <c r="C479" i="2"/>
  <c r="BA514" i="2"/>
  <c r="D514" i="2"/>
  <c r="C1850" i="2"/>
  <c r="CD1850" i="2" s="1"/>
  <c r="E540" i="2"/>
  <c r="D1850" i="2"/>
  <c r="BB480" i="2"/>
  <c r="BD469" i="2"/>
  <c r="BA540" i="2"/>
  <c r="BB1850" i="2"/>
  <c r="BA1850" i="2"/>
  <c r="BD1850" i="2"/>
  <c r="BC1850" i="2"/>
  <c r="BF1342" i="2"/>
  <c r="J1342" i="2"/>
  <c r="E764" i="2"/>
  <c r="E480" i="2"/>
  <c r="BD2195" i="2"/>
  <c r="C756" i="2"/>
  <c r="L756" i="2" s="1"/>
  <c r="BD756" i="2"/>
  <c r="BD828" i="2"/>
  <c r="AD33" i="1"/>
  <c r="BB502" i="2"/>
  <c r="BA502" i="2"/>
  <c r="C125" i="2"/>
  <c r="BA125" i="2"/>
  <c r="E465" i="2"/>
  <c r="BG1357" i="2"/>
  <c r="BE1357" i="2"/>
  <c r="E125" i="2"/>
  <c r="BB127" i="2"/>
  <c r="C127" i="2"/>
  <c r="J127" i="2" s="1"/>
  <c r="BF1357" i="2"/>
  <c r="D127" i="2"/>
  <c r="BH1357" i="2"/>
  <c r="BA127" i="2"/>
  <c r="C123" i="2"/>
  <c r="BF123" i="2" s="1"/>
  <c r="C484" i="2"/>
  <c r="L1357" i="2"/>
  <c r="BB125" i="2"/>
  <c r="D490" i="2"/>
  <c r="BE468" i="2"/>
  <c r="BH468" i="2"/>
  <c r="BF468" i="2"/>
  <c r="BB490" i="2"/>
  <c r="F787" i="2"/>
  <c r="BB121" i="2"/>
  <c r="BD490" i="2"/>
  <c r="BG1512" i="2"/>
  <c r="E755" i="2"/>
  <c r="E2135" i="2"/>
  <c r="BD2136" i="2"/>
  <c r="L3181" i="2"/>
  <c r="C2206" i="2"/>
  <c r="BE2206" i="2" s="1"/>
  <c r="C2143" i="2"/>
  <c r="CD2143" i="2" s="1"/>
  <c r="K1512" i="2"/>
  <c r="L468" i="2"/>
  <c r="D2206" i="2"/>
  <c r="L1439" i="2"/>
  <c r="G1512" i="2"/>
  <c r="H1512" i="2" s="1"/>
  <c r="E477" i="2"/>
  <c r="E814" i="2"/>
  <c r="E786" i="2"/>
  <c r="BA2206" i="2"/>
  <c r="E2201" i="2"/>
  <c r="BB123" i="2"/>
  <c r="E123" i="2"/>
  <c r="G1342" i="2"/>
  <c r="H1342" i="2" s="1"/>
  <c r="D502" i="2"/>
  <c r="D801" i="2"/>
  <c r="C2171" i="2"/>
  <c r="BE2171" i="2" s="1"/>
  <c r="C548" i="2"/>
  <c r="D759" i="2"/>
  <c r="D825" i="2"/>
  <c r="C2155" i="2"/>
  <c r="CD2155" i="2" s="1"/>
  <c r="C744" i="2"/>
  <c r="BE744" i="2" s="1"/>
  <c r="J3228" i="2"/>
  <c r="BH3228" i="2"/>
  <c r="G1437" i="2"/>
  <c r="H1437" i="2" s="1"/>
  <c r="BA780" i="2"/>
  <c r="BD741" i="2"/>
  <c r="BA2189" i="2"/>
  <c r="BA2169" i="2"/>
  <c r="E801" i="2"/>
  <c r="D1969" i="2"/>
  <c r="BA787" i="2"/>
  <c r="C465" i="2"/>
  <c r="BH1342" i="2"/>
  <c r="C788" i="2"/>
  <c r="G788" i="2" s="1"/>
  <c r="H788" i="2" s="1"/>
  <c r="BD2071" i="2"/>
  <c r="D548" i="2"/>
  <c r="BF975" i="2"/>
  <c r="C825" i="2"/>
  <c r="L825" i="2" s="1"/>
  <c r="D2189" i="2"/>
  <c r="BE1440" i="2"/>
  <c r="D2155" i="2"/>
  <c r="D744" i="2"/>
  <c r="K1437" i="2"/>
  <c r="E2167" i="2"/>
  <c r="F780" i="2"/>
  <c r="BA2133" i="2"/>
  <c r="BA825" i="2"/>
  <c r="BB548" i="2"/>
  <c r="E2189" i="2"/>
  <c r="BA741" i="2"/>
  <c r="BA123" i="2"/>
  <c r="E793" i="2"/>
  <c r="E2136" i="2"/>
  <c r="BE209" i="2"/>
  <c r="BE1512" i="2"/>
  <c r="J468" i="2"/>
  <c r="E548" i="2"/>
  <c r="E2155" i="2"/>
  <c r="BG209" i="2"/>
  <c r="C502" i="2"/>
  <c r="D2171" i="2"/>
  <c r="C759" i="2"/>
  <c r="CD759" i="2" s="1"/>
  <c r="D465" i="2"/>
  <c r="BG1342" i="2"/>
  <c r="C793" i="2"/>
  <c r="CD793" i="2" s="1"/>
  <c r="D788" i="2"/>
  <c r="C490" i="2"/>
  <c r="BG975" i="2"/>
  <c r="C2189" i="2"/>
  <c r="BE2189" i="2" s="1"/>
  <c r="J1512" i="2"/>
  <c r="J1437" i="2"/>
  <c r="E502" i="2"/>
  <c r="BA793" i="2"/>
  <c r="F825" i="2"/>
  <c r="BA548" i="2"/>
  <c r="BA121" i="2"/>
  <c r="E825" i="2"/>
  <c r="L1437" i="2"/>
  <c r="F793" i="2"/>
  <c r="BD786" i="2"/>
  <c r="BD744" i="2"/>
  <c r="D484" i="2"/>
  <c r="BE3181" i="2"/>
  <c r="D2136" i="2"/>
  <c r="BA490" i="2"/>
  <c r="BA786" i="2"/>
  <c r="E2171" i="2"/>
  <c r="BA744" i="2"/>
  <c r="BA465" i="2"/>
  <c r="BD2155" i="2"/>
  <c r="D121" i="2"/>
  <c r="BE1342" i="2"/>
  <c r="D786" i="2"/>
  <c r="BF1437" i="2"/>
  <c r="G780" i="2"/>
  <c r="H780" i="2" s="1"/>
  <c r="BE975" i="2"/>
  <c r="C121" i="2"/>
  <c r="BG121" i="2" s="1"/>
  <c r="K1342" i="2"/>
  <c r="K975" i="2"/>
  <c r="D2193" i="2"/>
  <c r="BH3181" i="2"/>
  <c r="BG468" i="2"/>
  <c r="BG1440" i="2"/>
  <c r="BG1439" i="2"/>
  <c r="K1439" i="2"/>
  <c r="BB477" i="2"/>
  <c r="BB479" i="2"/>
  <c r="F781" i="2"/>
  <c r="F744" i="2"/>
  <c r="BB484" i="2"/>
  <c r="BA2184" i="2"/>
  <c r="BA2155" i="2"/>
  <c r="BA2171" i="2"/>
  <c r="D2135" i="2"/>
  <c r="C2135" i="2"/>
  <c r="CD2135" i="2" s="1"/>
  <c r="BH1536" i="2"/>
  <c r="C2193" i="2"/>
  <c r="CD2193" i="2" s="1"/>
  <c r="C814" i="2"/>
  <c r="J814" i="2" s="1"/>
  <c r="J3181" i="2"/>
  <c r="G468" i="2"/>
  <c r="H468" i="2" s="1"/>
  <c r="G1440" i="2"/>
  <c r="H1440" i="2" s="1"/>
  <c r="BF1439" i="2"/>
  <c r="J1439" i="2"/>
  <c r="BF1512" i="2"/>
  <c r="BA477" i="2"/>
  <c r="BA484" i="2"/>
  <c r="BA2181" i="2"/>
  <c r="E788" i="2"/>
  <c r="J1953" i="2"/>
  <c r="BB2129" i="2"/>
  <c r="W2216" i="2"/>
  <c r="AD38" i="1" s="1"/>
  <c r="BA812" i="2"/>
  <c r="BD2166" i="2"/>
  <c r="E484" i="2"/>
  <c r="D2152" i="2"/>
  <c r="C2168" i="2"/>
  <c r="CD2168" i="2" s="1"/>
  <c r="C2132" i="2"/>
  <c r="L2132" i="2" s="1"/>
  <c r="D2174" i="2"/>
  <c r="BA2129" i="2"/>
  <c r="BD2148" i="2"/>
  <c r="C2174" i="2"/>
  <c r="BF2174" i="2" s="1"/>
  <c r="C2152" i="2"/>
  <c r="BF2152" i="2" s="1"/>
  <c r="D2168" i="2"/>
  <c r="D2132" i="2"/>
  <c r="BD2135" i="2"/>
  <c r="C2129" i="2"/>
  <c r="BH2129" i="2" s="1"/>
  <c r="BA2188" i="2"/>
  <c r="BA2192" i="2"/>
  <c r="E2133" i="2"/>
  <c r="E2152" i="2"/>
  <c r="D2129" i="2"/>
  <c r="D2133" i="2"/>
  <c r="D2188" i="2"/>
  <c r="BA2148" i="2"/>
  <c r="C2133" i="2"/>
  <c r="CD2133" i="2" s="1"/>
  <c r="D2148" i="2"/>
  <c r="BA2144" i="2"/>
  <c r="E2132" i="2"/>
  <c r="BA2166" i="2"/>
  <c r="C2148" i="2"/>
  <c r="BG2148" i="2" s="1"/>
  <c r="D2205" i="2"/>
  <c r="BA2143" i="2"/>
  <c r="C2176" i="2"/>
  <c r="BH2176" i="2" s="1"/>
  <c r="BA2170" i="2"/>
  <c r="E2192" i="2"/>
  <c r="D2192" i="2"/>
  <c r="C2205" i="2"/>
  <c r="CD2205" i="2" s="1"/>
  <c r="E2174" i="2"/>
  <c r="BA2176" i="2"/>
  <c r="E2181" i="2"/>
  <c r="E2148" i="2"/>
  <c r="BD2138" i="2"/>
  <c r="BD2184" i="2"/>
  <c r="C2192" i="2"/>
  <c r="BF2192" i="2" s="1"/>
  <c r="BA2152" i="2"/>
  <c r="BA2168" i="2"/>
  <c r="D2176" i="2"/>
  <c r="BA2167" i="2"/>
  <c r="E2168" i="2"/>
  <c r="C2188" i="2"/>
  <c r="J2188" i="2" s="1"/>
  <c r="E2138" i="2"/>
  <c r="BA2132" i="2"/>
  <c r="E2176" i="2"/>
  <c r="E2129" i="2"/>
  <c r="BA2205" i="2"/>
  <c r="E2144" i="2"/>
  <c r="E2188" i="2"/>
  <c r="D2143" i="2"/>
  <c r="C2144" i="2"/>
  <c r="G2144" i="2" s="1"/>
  <c r="H2144" i="2" s="1"/>
  <c r="BA2135" i="2"/>
  <c r="BA2201" i="2"/>
  <c r="BD2176" i="2"/>
  <c r="BH1416" i="2"/>
  <c r="L1416" i="2"/>
  <c r="BD2170" i="2"/>
  <c r="BD2205" i="2"/>
  <c r="G1416" i="2"/>
  <c r="H1416" i="2" s="1"/>
  <c r="BD1161" i="2"/>
  <c r="E2206" i="2"/>
  <c r="BD2206" i="2"/>
  <c r="G1135" i="2"/>
  <c r="H1135" i="2" s="1"/>
  <c r="F758" i="2"/>
  <c r="BD740" i="2"/>
  <c r="BD2199" i="2"/>
  <c r="BD2154" i="2"/>
  <c r="E767" i="2"/>
  <c r="BA2173" i="2"/>
  <c r="E452" i="2"/>
  <c r="BD2173" i="2"/>
  <c r="BH112" i="2"/>
  <c r="G112" i="2"/>
  <c r="H112" i="2" s="1"/>
  <c r="BE112" i="2"/>
  <c r="BF112" i="2"/>
  <c r="L112" i="2"/>
  <c r="J112" i="2"/>
  <c r="K112" i="2"/>
  <c r="BG112" i="2"/>
  <c r="D120" i="2"/>
  <c r="BB119" i="2"/>
  <c r="E120" i="2"/>
  <c r="C120" i="2"/>
  <c r="BB120" i="2"/>
  <c r="W130" i="2"/>
  <c r="AD5" i="1" s="1"/>
  <c r="BA124" i="2"/>
  <c r="BB124" i="2"/>
  <c r="E119" i="2"/>
  <c r="D119" i="2"/>
  <c r="BA119" i="2"/>
  <c r="E122" i="2"/>
  <c r="AZ54" i="1"/>
  <c r="E812" i="2"/>
  <c r="BD2182" i="2"/>
  <c r="BD2210" i="2"/>
  <c r="BD2153" i="2"/>
  <c r="F812" i="2"/>
  <c r="BD2131" i="2"/>
  <c r="BD2179" i="2"/>
  <c r="BD2129" i="2"/>
  <c r="BD2207" i="2"/>
  <c r="C792" i="2"/>
  <c r="K792" i="2" s="1"/>
  <c r="E2163" i="2"/>
  <c r="BD2181" i="2"/>
  <c r="BD2147" i="2"/>
  <c r="BD2192" i="2"/>
  <c r="BD2132" i="2"/>
  <c r="BD2183" i="2"/>
  <c r="W581" i="2"/>
  <c r="AD13" i="1" s="1"/>
  <c r="BD459" i="2"/>
  <c r="E459" i="2"/>
  <c r="C459" i="2"/>
  <c r="D459" i="2"/>
  <c r="BB459" i="2"/>
  <c r="BA459" i="2"/>
  <c r="E758" i="2"/>
  <c r="BD2194" i="2"/>
  <c r="W831" i="2"/>
  <c r="AD17" i="1" s="1"/>
  <c r="E805" i="2"/>
  <c r="BD2177" i="2"/>
  <c r="E2177" i="2"/>
  <c r="J395" i="2"/>
  <c r="K395" i="2"/>
  <c r="BF395" i="2"/>
  <c r="L395" i="2"/>
  <c r="G395" i="2"/>
  <c r="H395" i="2" s="1"/>
  <c r="BG395" i="2"/>
  <c r="BH395" i="2"/>
  <c r="BE397" i="2"/>
  <c r="BE385" i="2"/>
  <c r="G385" i="2"/>
  <c r="H385" i="2" s="1"/>
  <c r="K407" i="2"/>
  <c r="BD2172" i="2"/>
  <c r="BD2196" i="2"/>
  <c r="BD2140" i="2"/>
  <c r="BD2142" i="2"/>
  <c r="BG397" i="2"/>
  <c r="L397" i="2"/>
  <c r="BF397" i="2"/>
  <c r="G397" i="2"/>
  <c r="H397" i="2" s="1"/>
  <c r="J397" i="2"/>
  <c r="K397" i="2"/>
  <c r="G1939" i="2"/>
  <c r="H1939" i="2" s="1"/>
  <c r="BA2174" i="2"/>
  <c r="BD2144" i="2"/>
  <c r="C2185" i="2"/>
  <c r="BD2175" i="2"/>
  <c r="BD2133" i="2"/>
  <c r="BD2143" i="2"/>
  <c r="C2175" i="2"/>
  <c r="CD2175" i="2" s="1"/>
  <c r="J1357" i="2"/>
  <c r="G1357" i="2"/>
  <c r="H1357" i="2" s="1"/>
  <c r="L1929" i="2"/>
  <c r="BB2189" i="2"/>
  <c r="BB2168" i="2"/>
  <c r="L209" i="2"/>
  <c r="BB2174" i="2"/>
  <c r="G209" i="2"/>
  <c r="H209" i="2" s="1"/>
  <c r="E2143" i="2"/>
  <c r="BD2169" i="2"/>
  <c r="K209" i="2"/>
  <c r="BD2152" i="2"/>
  <c r="CD804" i="2"/>
  <c r="BG804" i="2"/>
  <c r="K804" i="2"/>
  <c r="BE804" i="2"/>
  <c r="G804" i="2"/>
  <c r="H804" i="2" s="1"/>
  <c r="BF804" i="2"/>
  <c r="J804" i="2"/>
  <c r="K1369" i="2"/>
  <c r="J1369" i="2"/>
  <c r="BH1310" i="2"/>
  <c r="BG1310" i="2"/>
  <c r="G1310" i="2"/>
  <c r="H1310" i="2" s="1"/>
  <c r="K1929" i="2"/>
  <c r="K1310" i="2"/>
  <c r="BE1310" i="2"/>
  <c r="G1929" i="2"/>
  <c r="H1929" i="2" s="1"/>
  <c r="BF1310" i="2"/>
  <c r="L1310" i="2"/>
  <c r="BH1929" i="2"/>
  <c r="BG1929" i="2"/>
  <c r="BE1392" i="2"/>
  <c r="J1929" i="2"/>
  <c r="G345" i="2"/>
  <c r="H345" i="2" s="1"/>
  <c r="CD768" i="2"/>
  <c r="K780" i="2"/>
  <c r="BG780" i="2"/>
  <c r="J780" i="2"/>
  <c r="L780" i="2"/>
  <c r="BH1392" i="2"/>
  <c r="G407" i="2"/>
  <c r="H407" i="2" s="1"/>
  <c r="BF407" i="2"/>
  <c r="L407" i="2"/>
  <c r="J385" i="2"/>
  <c r="BE407" i="2"/>
  <c r="K385" i="2"/>
  <c r="J407" i="2"/>
  <c r="BF385" i="2"/>
  <c r="BH407" i="2"/>
  <c r="L385" i="2"/>
  <c r="BH385" i="2"/>
  <c r="CD780" i="2"/>
  <c r="BH1953" i="2"/>
  <c r="BE1963" i="2"/>
  <c r="BF1965" i="2"/>
  <c r="J1965" i="2"/>
  <c r="BF1416" i="2"/>
  <c r="BE1965" i="2"/>
  <c r="BE1416" i="2"/>
  <c r="BH1123" i="2"/>
  <c r="G1965" i="2"/>
  <c r="H1965" i="2" s="1"/>
  <c r="J1416" i="2"/>
  <c r="K1965" i="2"/>
  <c r="J1963" i="2"/>
  <c r="BG1965" i="2"/>
  <c r="BD348" i="2"/>
  <c r="BB348" i="2"/>
  <c r="C1462" i="2"/>
  <c r="G1462" i="2" s="1"/>
  <c r="H1462" i="2" s="1"/>
  <c r="L1953" i="2"/>
  <c r="BH1963" i="2"/>
  <c r="K1953" i="2"/>
  <c r="K1963" i="2"/>
  <c r="BG1963" i="2"/>
  <c r="N32" i="1"/>
  <c r="J345" i="2"/>
  <c r="BF1939" i="2"/>
  <c r="K1939" i="2"/>
  <c r="L1939" i="2"/>
  <c r="BG1939" i="2"/>
  <c r="L1965" i="2"/>
  <c r="M1131" i="2"/>
  <c r="BH345" i="2"/>
  <c r="L345" i="2"/>
  <c r="C1039" i="2"/>
  <c r="BH780" i="2"/>
  <c r="J1536" i="2"/>
  <c r="C1969" i="2"/>
  <c r="BH1969" i="2" s="1"/>
  <c r="E1969" i="2"/>
  <c r="M3078" i="2"/>
  <c r="G1536" i="2"/>
  <c r="H1536" i="2" s="1"/>
  <c r="C1721" i="2"/>
  <c r="J1721" i="2" s="1"/>
  <c r="L1536" i="2"/>
  <c r="BH1939" i="2"/>
  <c r="BH54" i="1"/>
  <c r="BG1536" i="2"/>
  <c r="BE1939" i="2"/>
  <c r="BF1536" i="2"/>
  <c r="BE1960" i="2"/>
  <c r="BH1960" i="2"/>
  <c r="BG1960" i="2"/>
  <c r="G1960" i="2"/>
  <c r="H1960" i="2" s="1"/>
  <c r="J1960" i="2"/>
  <c r="K1960" i="2"/>
  <c r="BF1960" i="2"/>
  <c r="L1960" i="2"/>
  <c r="J1934" i="2"/>
  <c r="BG1934" i="2"/>
  <c r="G1934" i="2"/>
  <c r="H1934" i="2" s="1"/>
  <c r="BH1934" i="2"/>
  <c r="BE1934" i="2"/>
  <c r="L1934" i="2"/>
  <c r="K1934" i="2"/>
  <c r="BF1934" i="2"/>
  <c r="J1940" i="2"/>
  <c r="BF1940" i="2"/>
  <c r="BE1940" i="2"/>
  <c r="K1940" i="2"/>
  <c r="BG1940" i="2"/>
  <c r="G1940" i="2"/>
  <c r="H1940" i="2" s="1"/>
  <c r="BH1940" i="2"/>
  <c r="L1940" i="2"/>
  <c r="BF1946" i="2"/>
  <c r="BH1946" i="2"/>
  <c r="J1946" i="2"/>
  <c r="BE1946" i="2"/>
  <c r="BG1946" i="2"/>
  <c r="G1946" i="2"/>
  <c r="H1946" i="2" s="1"/>
  <c r="K1946" i="2"/>
  <c r="L1946" i="2"/>
  <c r="BE1927" i="2"/>
  <c r="J1927" i="2"/>
  <c r="BF1927" i="2"/>
  <c r="L1927" i="2"/>
  <c r="K1927" i="2"/>
  <c r="BH1927" i="2"/>
  <c r="BG1927" i="2"/>
  <c r="G1927" i="2"/>
  <c r="H1927" i="2" s="1"/>
  <c r="X27" i="1"/>
  <c r="BD1546" i="2"/>
  <c r="BG1953" i="2"/>
  <c r="BF1953" i="2"/>
  <c r="G1953" i="2"/>
  <c r="H1953" i="2" s="1"/>
  <c r="G1922" i="2"/>
  <c r="H1922" i="2" s="1"/>
  <c r="J1922" i="2"/>
  <c r="BG1922" i="2"/>
  <c r="BE1922" i="2"/>
  <c r="BH1922" i="2"/>
  <c r="BF1922" i="2"/>
  <c r="K1922" i="2"/>
  <c r="L1922" i="2"/>
  <c r="L1950" i="2"/>
  <c r="BF1950" i="2"/>
  <c r="G1950" i="2"/>
  <c r="H1950" i="2" s="1"/>
  <c r="J1950" i="2"/>
  <c r="BE1950" i="2"/>
  <c r="K1950" i="2"/>
  <c r="BG1950" i="2"/>
  <c r="BH1950" i="2"/>
  <c r="CF1272" i="2"/>
  <c r="V27" i="1"/>
  <c r="BC1546" i="2"/>
  <c r="K1968" i="2"/>
  <c r="L1968" i="2"/>
  <c r="BH1968" i="2"/>
  <c r="G1968" i="2"/>
  <c r="H1968" i="2" s="1"/>
  <c r="BE1968" i="2"/>
  <c r="J1968" i="2"/>
  <c r="BF1968" i="2"/>
  <c r="BG1968" i="2"/>
  <c r="R16" i="1"/>
  <c r="X51" i="1"/>
  <c r="BD3159" i="2"/>
  <c r="BG1920" i="2"/>
  <c r="BE1920" i="2"/>
  <c r="L1920" i="2"/>
  <c r="G1920" i="2"/>
  <c r="H1920" i="2" s="1"/>
  <c r="J1920" i="2"/>
  <c r="BF1920" i="2"/>
  <c r="K1920" i="2"/>
  <c r="BH1920" i="2"/>
  <c r="BE1954" i="2"/>
  <c r="BF1954" i="2"/>
  <c r="K1954" i="2"/>
  <c r="BH1954" i="2"/>
  <c r="L1954" i="2"/>
  <c r="BG1954" i="2"/>
  <c r="G1954" i="2"/>
  <c r="H1954" i="2" s="1"/>
  <c r="J1954" i="2"/>
  <c r="G1958" i="2"/>
  <c r="H1958" i="2" s="1"/>
  <c r="J1958" i="2"/>
  <c r="L1958" i="2"/>
  <c r="BG1958" i="2"/>
  <c r="BE1958" i="2"/>
  <c r="BH1958" i="2"/>
  <c r="BF1958" i="2"/>
  <c r="K1958" i="2"/>
  <c r="BH1912" i="2"/>
  <c r="L1912" i="2"/>
  <c r="K1912" i="2"/>
  <c r="G1912" i="2"/>
  <c r="H1912" i="2" s="1"/>
  <c r="J1912" i="2"/>
  <c r="BG1912" i="2"/>
  <c r="BF1912" i="2"/>
  <c r="BE1912" i="2"/>
  <c r="J1930" i="2"/>
  <c r="BH1930" i="2"/>
  <c r="BF1930" i="2"/>
  <c r="BE1930" i="2"/>
  <c r="BG1930" i="2"/>
  <c r="G1930" i="2"/>
  <c r="H1930" i="2" s="1"/>
  <c r="K1930" i="2"/>
  <c r="L1930" i="2"/>
  <c r="K1911" i="2"/>
  <c r="BF1911" i="2"/>
  <c r="BG1911" i="2"/>
  <c r="BH1911" i="2"/>
  <c r="BE1911" i="2"/>
  <c r="J1911" i="2"/>
  <c r="L1911" i="2"/>
  <c r="G1911" i="2"/>
  <c r="H1911" i="2" s="1"/>
  <c r="BE1536" i="2"/>
  <c r="BE1923" i="2"/>
  <c r="BF1923" i="2"/>
  <c r="G1923" i="2"/>
  <c r="H1923" i="2" s="1"/>
  <c r="BG1923" i="2"/>
  <c r="K1923" i="2"/>
  <c r="J1923" i="2"/>
  <c r="L1923" i="2"/>
  <c r="BH1923" i="2"/>
  <c r="BG1921" i="2"/>
  <c r="K1921" i="2"/>
  <c r="G1921" i="2"/>
  <c r="H1921" i="2" s="1"/>
  <c r="BH1921" i="2"/>
  <c r="BE1921" i="2"/>
  <c r="J1921" i="2"/>
  <c r="BF1921" i="2"/>
  <c r="L1921" i="2"/>
  <c r="X23" i="1"/>
  <c r="BD1272" i="2"/>
  <c r="BE1919" i="2"/>
  <c r="L1919" i="2"/>
  <c r="BH1919" i="2"/>
  <c r="J1919" i="2"/>
  <c r="BG1919" i="2"/>
  <c r="G1919" i="2"/>
  <c r="H1919" i="2" s="1"/>
  <c r="BF1919" i="2"/>
  <c r="K1919" i="2"/>
  <c r="L1966" i="2"/>
  <c r="BG1966" i="2"/>
  <c r="G1966" i="2"/>
  <c r="H1966" i="2" s="1"/>
  <c r="K1966" i="2"/>
  <c r="J1966" i="2"/>
  <c r="BF1966" i="2"/>
  <c r="BE1966" i="2"/>
  <c r="BH1966" i="2"/>
  <c r="BH1931" i="2"/>
  <c r="BG1931" i="2"/>
  <c r="L1931" i="2"/>
  <c r="J1931" i="2"/>
  <c r="BF1931" i="2"/>
  <c r="K1931" i="2"/>
  <c r="BE1931" i="2"/>
  <c r="G1931" i="2"/>
  <c r="H1931" i="2" s="1"/>
  <c r="J1956" i="2"/>
  <c r="K1956" i="2"/>
  <c r="L1956" i="2"/>
  <c r="BH1956" i="2"/>
  <c r="BE1956" i="2"/>
  <c r="BF1956" i="2"/>
  <c r="BG1956" i="2"/>
  <c r="G1956" i="2"/>
  <c r="H1956" i="2" s="1"/>
  <c r="T34" i="1"/>
  <c r="BB1905" i="2"/>
  <c r="J1945" i="2"/>
  <c r="BE1945" i="2"/>
  <c r="L1945" i="2"/>
  <c r="K1945" i="2"/>
  <c r="BG1945" i="2"/>
  <c r="BF1945" i="2"/>
  <c r="G1945" i="2"/>
  <c r="H1945" i="2" s="1"/>
  <c r="BH1945" i="2"/>
  <c r="J1933" i="2"/>
  <c r="BG1933" i="2"/>
  <c r="BF1933" i="2"/>
  <c r="G1933" i="2"/>
  <c r="H1933" i="2" s="1"/>
  <c r="K1933" i="2"/>
  <c r="BH1933" i="2"/>
  <c r="L1933" i="2"/>
  <c r="BE1933" i="2"/>
  <c r="K1937" i="2"/>
  <c r="BH1937" i="2"/>
  <c r="BF1937" i="2"/>
  <c r="BE1937" i="2"/>
  <c r="J1937" i="2"/>
  <c r="G1937" i="2"/>
  <c r="H1937" i="2" s="1"/>
  <c r="BG1937" i="2"/>
  <c r="L1937" i="2"/>
  <c r="BG1967" i="2"/>
  <c r="BH1967" i="2"/>
  <c r="BF1967" i="2"/>
  <c r="L1967" i="2"/>
  <c r="K1967" i="2"/>
  <c r="G1967" i="2"/>
  <c r="H1967" i="2" s="1"/>
  <c r="BE1967" i="2"/>
  <c r="J1967" i="2"/>
  <c r="BE1947" i="2"/>
  <c r="K1947" i="2"/>
  <c r="J1947" i="2"/>
  <c r="BG1947" i="2"/>
  <c r="L1947" i="2"/>
  <c r="G1947" i="2"/>
  <c r="H1947" i="2" s="1"/>
  <c r="BH1947" i="2"/>
  <c r="BF1947" i="2"/>
  <c r="X38" i="1"/>
  <c r="BH1957" i="2"/>
  <c r="BF1957" i="2"/>
  <c r="K1957" i="2"/>
  <c r="BG1957" i="2"/>
  <c r="G1957" i="2"/>
  <c r="H1957" i="2" s="1"/>
  <c r="J1957" i="2"/>
  <c r="L1957" i="2"/>
  <c r="BE1957" i="2"/>
  <c r="K1955" i="2"/>
  <c r="G1955" i="2"/>
  <c r="H1955" i="2" s="1"/>
  <c r="BE1955" i="2"/>
  <c r="BG1955" i="2"/>
  <c r="J1955" i="2"/>
  <c r="BH1955" i="2"/>
  <c r="L1955" i="2"/>
  <c r="BF1955" i="2"/>
  <c r="BG1938" i="2"/>
  <c r="G1938" i="2"/>
  <c r="H1938" i="2" s="1"/>
  <c r="BF1938" i="2"/>
  <c r="K1938" i="2"/>
  <c r="J1938" i="2"/>
  <c r="BH1938" i="2"/>
  <c r="BE1938" i="2"/>
  <c r="L1938" i="2"/>
  <c r="K1959" i="2"/>
  <c r="BE1959" i="2"/>
  <c r="BH1959" i="2"/>
  <c r="BG1959" i="2"/>
  <c r="BF1959" i="2"/>
  <c r="G1959" i="2"/>
  <c r="H1959" i="2" s="1"/>
  <c r="L1959" i="2"/>
  <c r="J1959" i="2"/>
  <c r="BE1908" i="2"/>
  <c r="L1908" i="2"/>
  <c r="BH1908" i="2"/>
  <c r="J1908" i="2"/>
  <c r="G1908" i="2"/>
  <c r="H1908" i="2" s="1"/>
  <c r="BG1908" i="2"/>
  <c r="BF1908" i="2"/>
  <c r="K1908" i="2"/>
  <c r="G1928" i="2"/>
  <c r="H1928" i="2" s="1"/>
  <c r="BF1928" i="2"/>
  <c r="BG1928" i="2"/>
  <c r="BE1928" i="2"/>
  <c r="BH1928" i="2"/>
  <c r="K1928" i="2"/>
  <c r="J1928" i="2"/>
  <c r="L1928" i="2"/>
  <c r="BE1925" i="2"/>
  <c r="BG1925" i="2"/>
  <c r="L1925" i="2"/>
  <c r="BH1925" i="2"/>
  <c r="J1925" i="2"/>
  <c r="BF1925" i="2"/>
  <c r="K1925" i="2"/>
  <c r="G1925" i="2"/>
  <c r="H1925" i="2" s="1"/>
  <c r="K1917" i="2"/>
  <c r="L1917" i="2"/>
  <c r="G1917" i="2"/>
  <c r="H1917" i="2" s="1"/>
  <c r="BE1917" i="2"/>
  <c r="J1917" i="2"/>
  <c r="BG1917" i="2"/>
  <c r="BH1917" i="2"/>
  <c r="BF1917" i="2"/>
  <c r="J1944" i="2"/>
  <c r="G1944" i="2"/>
  <c r="H1944" i="2" s="1"/>
  <c r="BF1944" i="2"/>
  <c r="BH1944" i="2"/>
  <c r="BG1944" i="2"/>
  <c r="K1944" i="2"/>
  <c r="BE1944" i="2"/>
  <c r="L1944" i="2"/>
  <c r="J1961" i="2"/>
  <c r="BE1961" i="2"/>
  <c r="L1961" i="2"/>
  <c r="BH1961" i="2"/>
  <c r="BF1961" i="2"/>
  <c r="G1961" i="2"/>
  <c r="H1961" i="2" s="1"/>
  <c r="K1961" i="2"/>
  <c r="BG1961" i="2"/>
  <c r="J1949" i="2"/>
  <c r="BF1949" i="2"/>
  <c r="BH1949" i="2"/>
  <c r="G1949" i="2"/>
  <c r="H1949" i="2" s="1"/>
  <c r="BE1949" i="2"/>
  <c r="L1949" i="2"/>
  <c r="BG1949" i="2"/>
  <c r="K1949" i="2"/>
  <c r="T38" i="1"/>
  <c r="J1948" i="2"/>
  <c r="G1948" i="2"/>
  <c r="H1948" i="2" s="1"/>
  <c r="L1948" i="2"/>
  <c r="BF1948" i="2"/>
  <c r="BE1948" i="2"/>
  <c r="BG1948" i="2"/>
  <c r="BH1948" i="2"/>
  <c r="K1948" i="2"/>
  <c r="X16" i="1"/>
  <c r="X13" i="1"/>
  <c r="BF1964" i="2"/>
  <c r="BH1964" i="2"/>
  <c r="G1964" i="2"/>
  <c r="H1964" i="2" s="1"/>
  <c r="BG1964" i="2"/>
  <c r="BE1964" i="2"/>
  <c r="K1964" i="2"/>
  <c r="L1964" i="2"/>
  <c r="J1964" i="2"/>
  <c r="X28" i="1"/>
  <c r="BD1663" i="2"/>
  <c r="K1913" i="2"/>
  <c r="BG1913" i="2"/>
  <c r="L1913" i="2"/>
  <c r="BF1913" i="2"/>
  <c r="J1913" i="2"/>
  <c r="G1913" i="2"/>
  <c r="H1913" i="2" s="1"/>
  <c r="BE1913" i="2"/>
  <c r="BH1913" i="2"/>
  <c r="C420" i="2"/>
  <c r="T27" i="1"/>
  <c r="BB1546" i="2"/>
  <c r="BE1909" i="2"/>
  <c r="K1909" i="2"/>
  <c r="BF1909" i="2"/>
  <c r="G1909" i="2"/>
  <c r="H1909" i="2" s="1"/>
  <c r="L1909" i="2"/>
  <c r="BG1909" i="2"/>
  <c r="J1909" i="2"/>
  <c r="BH1909" i="2"/>
  <c r="BG1924" i="2"/>
  <c r="BH1924" i="2"/>
  <c r="K1924" i="2"/>
  <c r="BF1924" i="2"/>
  <c r="G1924" i="2"/>
  <c r="H1924" i="2" s="1"/>
  <c r="J1924" i="2"/>
  <c r="L1924" i="2"/>
  <c r="BE1924" i="2"/>
  <c r="BE1907" i="2"/>
  <c r="G1907" i="2"/>
  <c r="H1907" i="2" s="1"/>
  <c r="L1907" i="2"/>
  <c r="K1907" i="2"/>
  <c r="BH1907" i="2"/>
  <c r="BG1907" i="2"/>
  <c r="J1907" i="2"/>
  <c r="BF1907" i="2"/>
  <c r="BH1915" i="2"/>
  <c r="BE1915" i="2"/>
  <c r="BG1915" i="2"/>
  <c r="L1915" i="2"/>
  <c r="K1915" i="2"/>
  <c r="J1915" i="2"/>
  <c r="G1915" i="2"/>
  <c r="H1915" i="2" s="1"/>
  <c r="BF1915" i="2"/>
  <c r="BF708" i="2"/>
  <c r="L708" i="2"/>
  <c r="K708" i="2"/>
  <c r="BE1926" i="2"/>
  <c r="L1926" i="2"/>
  <c r="J1926" i="2"/>
  <c r="BF1926" i="2"/>
  <c r="G1926" i="2"/>
  <c r="H1926" i="2" s="1"/>
  <c r="BG1926" i="2"/>
  <c r="BH1926" i="2"/>
  <c r="K1926" i="2"/>
  <c r="G1011" i="2"/>
  <c r="H1011" i="2" s="1"/>
  <c r="L1942" i="2"/>
  <c r="J1942" i="2"/>
  <c r="K1942" i="2"/>
  <c r="BF1942" i="2"/>
  <c r="G1942" i="2"/>
  <c r="H1942" i="2" s="1"/>
  <c r="BH1942" i="2"/>
  <c r="BG1942" i="2"/>
  <c r="BE1942" i="2"/>
  <c r="K1935" i="2"/>
  <c r="L1935" i="2"/>
  <c r="BG1935" i="2"/>
  <c r="J1935" i="2"/>
  <c r="G1935" i="2"/>
  <c r="H1935" i="2" s="1"/>
  <c r="BE1935" i="2"/>
  <c r="BF1935" i="2"/>
  <c r="BH1935" i="2"/>
  <c r="T16" i="1"/>
  <c r="J1936" i="2"/>
  <c r="K1936" i="2"/>
  <c r="BH1936" i="2"/>
  <c r="L1936" i="2"/>
  <c r="BG1936" i="2"/>
  <c r="G1936" i="2"/>
  <c r="H1936" i="2" s="1"/>
  <c r="BF1936" i="2"/>
  <c r="BE1936" i="2"/>
  <c r="L1941" i="2"/>
  <c r="J1941" i="2"/>
  <c r="K1941" i="2"/>
  <c r="BG1941" i="2"/>
  <c r="BE1941" i="2"/>
  <c r="BF1941" i="2"/>
  <c r="BH1941" i="2"/>
  <c r="G1941" i="2"/>
  <c r="H1941" i="2" s="1"/>
  <c r="P27" i="1"/>
  <c r="F1546" i="2"/>
  <c r="BF1952" i="2"/>
  <c r="BH1952" i="2"/>
  <c r="K1952" i="2"/>
  <c r="L1952" i="2"/>
  <c r="J1952" i="2"/>
  <c r="BE1952" i="2"/>
  <c r="G1952" i="2"/>
  <c r="H1952" i="2" s="1"/>
  <c r="BG1952" i="2"/>
  <c r="BG1914" i="2"/>
  <c r="BH1914" i="2"/>
  <c r="J1914" i="2"/>
  <c r="BF1914" i="2"/>
  <c r="BE1914" i="2"/>
  <c r="G1914" i="2"/>
  <c r="H1914" i="2" s="1"/>
  <c r="L1914" i="2"/>
  <c r="K1914" i="2"/>
  <c r="BE1943" i="2"/>
  <c r="BH1943" i="2"/>
  <c r="BF1943" i="2"/>
  <c r="K1943" i="2"/>
  <c r="BG1943" i="2"/>
  <c r="J1943" i="2"/>
  <c r="G1943" i="2"/>
  <c r="H1943" i="2" s="1"/>
  <c r="L1943" i="2"/>
  <c r="G1918" i="2"/>
  <c r="H1918" i="2" s="1"/>
  <c r="BG1918" i="2"/>
  <c r="BF1918" i="2"/>
  <c r="J1918" i="2"/>
  <c r="BH1918" i="2"/>
  <c r="K1918" i="2"/>
  <c r="BE1918" i="2"/>
  <c r="L1918" i="2"/>
  <c r="J1524" i="2"/>
  <c r="L1524" i="2"/>
  <c r="BE1962" i="2"/>
  <c r="L1962" i="2"/>
  <c r="G1962" i="2"/>
  <c r="H1962" i="2" s="1"/>
  <c r="BG1962" i="2"/>
  <c r="K1962" i="2"/>
  <c r="BH1962" i="2"/>
  <c r="J1962" i="2"/>
  <c r="BF1962" i="2"/>
  <c r="BF1910" i="2"/>
  <c r="BG1910" i="2"/>
  <c r="BH1910" i="2"/>
  <c r="K1910" i="2"/>
  <c r="G1910" i="2"/>
  <c r="H1910" i="2" s="1"/>
  <c r="J1910" i="2"/>
  <c r="BE1910" i="2"/>
  <c r="L1910" i="2"/>
  <c r="L1932" i="2"/>
  <c r="BG1932" i="2"/>
  <c r="BE1932" i="2"/>
  <c r="G1932" i="2"/>
  <c r="H1932" i="2" s="1"/>
  <c r="K1932" i="2"/>
  <c r="BH1932" i="2"/>
  <c r="J1932" i="2"/>
  <c r="BF1932" i="2"/>
  <c r="R27" i="1"/>
  <c r="BA1546" i="2"/>
  <c r="BE1916" i="2"/>
  <c r="BG1916" i="2"/>
  <c r="BH1916" i="2"/>
  <c r="BF1916" i="2"/>
  <c r="J1916" i="2"/>
  <c r="L1916" i="2"/>
  <c r="K1916" i="2"/>
  <c r="G1916" i="2"/>
  <c r="H1916" i="2" s="1"/>
  <c r="F351" i="2"/>
  <c r="K345" i="2"/>
  <c r="BF345" i="2"/>
  <c r="BG345" i="2"/>
  <c r="M1147" i="2"/>
  <c r="C1161" i="2"/>
  <c r="BH1161" i="2" s="1"/>
  <c r="BE3193" i="2"/>
  <c r="BE1111" i="2"/>
  <c r="C2623" i="2"/>
  <c r="L2623" i="2" s="1"/>
  <c r="BA1835" i="2"/>
  <c r="P36" i="1"/>
  <c r="I36" i="1" s="1"/>
  <c r="F2071" i="2"/>
  <c r="M1107" i="2"/>
  <c r="M1159" i="2"/>
  <c r="L3193" i="2"/>
  <c r="BE2149" i="2"/>
  <c r="BG3193" i="2"/>
  <c r="H3205" i="2"/>
  <c r="BG3205" i="2"/>
  <c r="BE3205" i="2"/>
  <c r="J3205" i="2"/>
  <c r="BF3205" i="2"/>
  <c r="M1392" i="2"/>
  <c r="L3205" i="2"/>
  <c r="K3205" i="2"/>
  <c r="BH3205" i="2"/>
  <c r="F2333" i="2"/>
  <c r="BC2333" i="2"/>
  <c r="BA2333" i="2"/>
  <c r="BB2333" i="2"/>
  <c r="BC2458" i="2"/>
  <c r="BA2458" i="2"/>
  <c r="BD2458" i="2"/>
  <c r="BB2458" i="2"/>
  <c r="BA2126" i="2"/>
  <c r="C267" i="2"/>
  <c r="G267" i="2" s="1"/>
  <c r="H267" i="2" s="1"/>
  <c r="BD1227" i="2"/>
  <c r="BB1227" i="2"/>
  <c r="BC1227" i="2"/>
  <c r="BA1227" i="2"/>
  <c r="F1227" i="2"/>
  <c r="BD3061" i="2"/>
  <c r="BB3061" i="2"/>
  <c r="BA3061" i="2"/>
  <c r="BB633" i="2"/>
  <c r="BA633" i="2"/>
  <c r="F633" i="2"/>
  <c r="BD633" i="2"/>
  <c r="BC633" i="2"/>
  <c r="F1161" i="2"/>
  <c r="BB1161" i="2"/>
  <c r="BA1161" i="2"/>
  <c r="C11" i="1"/>
  <c r="C333" i="2"/>
  <c r="CD333" i="2" s="1"/>
  <c r="F2295" i="2"/>
  <c r="BA2295" i="2"/>
  <c r="F2623" i="2"/>
  <c r="BB2623" i="2"/>
  <c r="BD2623" i="2"/>
  <c r="F1039" i="2"/>
  <c r="BA1039" i="2"/>
  <c r="BA3258" i="2"/>
  <c r="C1272" i="2"/>
  <c r="J1272" i="2" s="1"/>
  <c r="BA1272" i="2"/>
  <c r="F1272" i="2"/>
  <c r="BB1272" i="2"/>
  <c r="BB1816" i="2"/>
  <c r="BA1816" i="2"/>
  <c r="BA2402" i="2"/>
  <c r="BB2402" i="2"/>
  <c r="BA1663" i="2"/>
  <c r="BB1663" i="2"/>
  <c r="BC420" i="2"/>
  <c r="BD420" i="2"/>
  <c r="BA420" i="2"/>
  <c r="BB420" i="2"/>
  <c r="BD932" i="2"/>
  <c r="F932" i="2"/>
  <c r="BA932" i="2"/>
  <c r="F348" i="2"/>
  <c r="BA348" i="2"/>
  <c r="BA1721" i="2"/>
  <c r="F1721" i="2"/>
  <c r="BB1721" i="2"/>
  <c r="F2526" i="2"/>
  <c r="BA2526" i="2"/>
  <c r="E351" i="2"/>
  <c r="F1905" i="2"/>
  <c r="BD1905" i="2"/>
  <c r="BA1905" i="2"/>
  <c r="BB2071" i="2"/>
  <c r="BC2071" i="2"/>
  <c r="BA2071" i="2"/>
  <c r="BD587" i="2"/>
  <c r="BB587" i="2"/>
  <c r="BA587" i="2"/>
  <c r="BA1462" i="2"/>
  <c r="BD1462" i="2"/>
  <c r="BB1462" i="2"/>
  <c r="F1462" i="2"/>
  <c r="BD3102" i="2"/>
  <c r="BA3102" i="2"/>
  <c r="BB3102" i="2"/>
  <c r="F3102" i="2"/>
  <c r="F3233" i="2"/>
  <c r="BD3233" i="2"/>
  <c r="BA3233" i="2"/>
  <c r="BB3233" i="2"/>
  <c r="BC3233" i="2"/>
  <c r="BH1449" i="2"/>
  <c r="BH1294" i="2"/>
  <c r="BG1294" i="2"/>
  <c r="K1294" i="2"/>
  <c r="J1294" i="2"/>
  <c r="BF1294" i="2"/>
  <c r="L2149" i="2"/>
  <c r="G3193" i="2"/>
  <c r="H3193" i="2" s="1"/>
  <c r="BF1143" i="2"/>
  <c r="BE1143" i="2"/>
  <c r="G419" i="2"/>
  <c r="H419" i="2" s="1"/>
  <c r="BE419" i="2"/>
  <c r="BG1428" i="2"/>
  <c r="G1428" i="2"/>
  <c r="H1428" i="2" s="1"/>
  <c r="L1428" i="2"/>
  <c r="BF1428" i="2"/>
  <c r="K1428" i="2"/>
  <c r="BE1428" i="2"/>
  <c r="J1428" i="2"/>
  <c r="BH1428" i="2"/>
  <c r="K2149" i="2"/>
  <c r="BF419" i="2"/>
  <c r="J2149" i="2"/>
  <c r="L1449" i="2"/>
  <c r="C1816" i="2"/>
  <c r="L30" i="1"/>
  <c r="D1816" i="2"/>
  <c r="L419" i="2"/>
  <c r="G1143" i="2"/>
  <c r="H1143" i="2" s="1"/>
  <c r="J3193" i="2"/>
  <c r="BH3193" i="2"/>
  <c r="BF3193" i="2"/>
  <c r="L1294" i="2"/>
  <c r="G1294" i="2"/>
  <c r="H1294" i="2" s="1"/>
  <c r="BG419" i="2"/>
  <c r="BG1143" i="2"/>
  <c r="G2149" i="2"/>
  <c r="H2149" i="2" s="1"/>
  <c r="BG1449" i="2"/>
  <c r="G1346" i="2"/>
  <c r="H1346" i="2" s="1"/>
  <c r="BG1346" i="2"/>
  <c r="J1346" i="2"/>
  <c r="BH1346" i="2"/>
  <c r="BF1346" i="2"/>
  <c r="BE1346" i="2"/>
  <c r="L1346" i="2"/>
  <c r="K1346" i="2"/>
  <c r="J1111" i="2"/>
  <c r="CE1111" i="2"/>
  <c r="BF1111" i="2"/>
  <c r="L1111" i="2"/>
  <c r="BH1111" i="2"/>
  <c r="K1111" i="2"/>
  <c r="BG1111" i="2"/>
  <c r="J419" i="2"/>
  <c r="BH1143" i="2"/>
  <c r="CD2149" i="2"/>
  <c r="BF1449" i="2"/>
  <c r="L1011" i="2"/>
  <c r="BF1011" i="2"/>
  <c r="J1011" i="2"/>
  <c r="BG1011" i="2"/>
  <c r="BE1011" i="2"/>
  <c r="BH1011" i="2"/>
  <c r="K419" i="2"/>
  <c r="J1143" i="2"/>
  <c r="J1449" i="2"/>
  <c r="K1143" i="2"/>
  <c r="BH768" i="2"/>
  <c r="J768" i="2"/>
  <c r="L768" i="2"/>
  <c r="G768" i="2"/>
  <c r="H768" i="2" s="1"/>
  <c r="BG768" i="2"/>
  <c r="BF768" i="2"/>
  <c r="BE768" i="2"/>
  <c r="L1143" i="2"/>
  <c r="BH2149" i="2"/>
  <c r="G1449" i="2"/>
  <c r="H1449" i="2" s="1"/>
  <c r="E1816" i="2"/>
  <c r="N30" i="1"/>
  <c r="BH419" i="2"/>
  <c r="BG2149" i="2"/>
  <c r="BE1449" i="2"/>
  <c r="L2614" i="2"/>
  <c r="BF2614" i="2"/>
  <c r="BH2614" i="2"/>
  <c r="J2614" i="2"/>
  <c r="BE2614" i="2"/>
  <c r="G2614" i="2"/>
  <c r="H2614" i="2" s="1"/>
  <c r="K2614" i="2"/>
  <c r="BG2614" i="2"/>
  <c r="L653" i="2"/>
  <c r="BF653" i="2"/>
  <c r="K653" i="2"/>
  <c r="BE653" i="2"/>
  <c r="BG653" i="2"/>
  <c r="G653" i="2"/>
  <c r="H653" i="2" s="1"/>
  <c r="BH653" i="2"/>
  <c r="J653" i="2"/>
  <c r="BF3211" i="2"/>
  <c r="L3211" i="2"/>
  <c r="K3211" i="2"/>
  <c r="J3211" i="2"/>
  <c r="BG3211" i="2"/>
  <c r="G3211" i="2"/>
  <c r="H3211" i="2" s="1"/>
  <c r="BE3211" i="2"/>
  <c r="BH3211" i="2"/>
  <c r="BF1178" i="2"/>
  <c r="K1178" i="2"/>
  <c r="G1178" i="2"/>
  <c r="H1178" i="2" s="1"/>
  <c r="L1178" i="2"/>
  <c r="BE1178" i="2"/>
  <c r="BG1178" i="2"/>
  <c r="BH1178" i="2"/>
  <c r="J1178" i="2"/>
  <c r="G2434" i="2"/>
  <c r="H2434" i="2" s="1"/>
  <c r="L2434" i="2"/>
  <c r="BF2434" i="2"/>
  <c r="J2434" i="2"/>
  <c r="K2434" i="2"/>
  <c r="BG2434" i="2"/>
  <c r="BH2434" i="2"/>
  <c r="BE2434" i="2"/>
  <c r="G1200" i="2"/>
  <c r="H1200" i="2" s="1"/>
  <c r="BE1200" i="2"/>
  <c r="BH1200" i="2"/>
  <c r="BF1200" i="2"/>
  <c r="BG1200" i="2"/>
  <c r="J1200" i="2"/>
  <c r="K1200" i="2"/>
  <c r="L1200" i="2"/>
  <c r="L2233" i="2"/>
  <c r="K2233" i="2"/>
  <c r="J2233" i="2"/>
  <c r="BE2233" i="2"/>
  <c r="BF2233" i="2"/>
  <c r="BH2233" i="2"/>
  <c r="BG2233" i="2"/>
  <c r="G2233" i="2"/>
  <c r="H2233" i="2" s="1"/>
  <c r="G1376" i="2"/>
  <c r="H1376" i="2" s="1"/>
  <c r="BH1376" i="2"/>
  <c r="BE1376" i="2"/>
  <c r="L1376" i="2"/>
  <c r="J1376" i="2"/>
  <c r="BG1376" i="2"/>
  <c r="K1376" i="2"/>
  <c r="BF1376" i="2"/>
  <c r="L2490" i="2"/>
  <c r="BF2490" i="2"/>
  <c r="BH2490" i="2"/>
  <c r="BG2490" i="2"/>
  <c r="G2490" i="2"/>
  <c r="H2490" i="2" s="1"/>
  <c r="BE2490" i="2"/>
  <c r="K2490" i="2"/>
  <c r="J2490" i="2"/>
  <c r="L688" i="2"/>
  <c r="K688" i="2"/>
  <c r="BF688" i="2"/>
  <c r="G688" i="2"/>
  <c r="H688" i="2" s="1"/>
  <c r="J688" i="2"/>
  <c r="BH688" i="2"/>
  <c r="BE688" i="2"/>
  <c r="BG688" i="2"/>
  <c r="G1033" i="2"/>
  <c r="H1033" i="2" s="1"/>
  <c r="BE1033" i="2"/>
  <c r="BG1033" i="2"/>
  <c r="K1033" i="2"/>
  <c r="L1033" i="2"/>
  <c r="J1033" i="2"/>
  <c r="BF1033" i="2"/>
  <c r="BH1033" i="2"/>
  <c r="BH1807" i="2"/>
  <c r="L1807" i="2"/>
  <c r="BE1807" i="2"/>
  <c r="BF1807" i="2"/>
  <c r="BG1807" i="2"/>
  <c r="G1807" i="2"/>
  <c r="H1807" i="2" s="1"/>
  <c r="K1807" i="2"/>
  <c r="J1807" i="2"/>
  <c r="L534" i="2"/>
  <c r="BG534" i="2"/>
  <c r="K534" i="2"/>
  <c r="BE534" i="2"/>
  <c r="BH534" i="2"/>
  <c r="BF534" i="2"/>
  <c r="G534" i="2"/>
  <c r="H534" i="2" s="1"/>
  <c r="J534" i="2"/>
  <c r="J544" i="2"/>
  <c r="G544" i="2"/>
  <c r="H544" i="2" s="1"/>
  <c r="L544" i="2"/>
  <c r="K544" i="2"/>
  <c r="BG544" i="2"/>
  <c r="BH544" i="2"/>
  <c r="BF544" i="2"/>
  <c r="BE544" i="2"/>
  <c r="BE273" i="2"/>
  <c r="J273" i="2"/>
  <c r="BF273" i="2"/>
  <c r="G273" i="2"/>
  <c r="H273" i="2" s="1"/>
  <c r="BH273" i="2"/>
  <c r="K273" i="2"/>
  <c r="L273" i="2"/>
  <c r="BG273" i="2"/>
  <c r="L2274" i="2"/>
  <c r="K2274" i="2"/>
  <c r="J2274" i="2"/>
  <c r="G2274" i="2"/>
  <c r="H2274" i="2" s="1"/>
  <c r="BE2274" i="2"/>
  <c r="BF2274" i="2"/>
  <c r="BH2274" i="2"/>
  <c r="BG2274" i="2"/>
  <c r="BE2821" i="2"/>
  <c r="BG2821" i="2"/>
  <c r="L2821" i="2"/>
  <c r="K2821" i="2"/>
  <c r="BH2821" i="2"/>
  <c r="J2821" i="2"/>
  <c r="BF2821" i="2"/>
  <c r="G2821" i="2"/>
  <c r="H2821" i="2" s="1"/>
  <c r="BH3106" i="2"/>
  <c r="L3106" i="2"/>
  <c r="BE3106" i="2"/>
  <c r="BF3106" i="2"/>
  <c r="J3106" i="2"/>
  <c r="BG3106" i="2"/>
  <c r="G3106" i="2"/>
  <c r="H3106" i="2" s="1"/>
  <c r="K3106" i="2"/>
  <c r="BE1393" i="2"/>
  <c r="BG1393" i="2"/>
  <c r="BH1393" i="2"/>
  <c r="G1393" i="2"/>
  <c r="H1393" i="2" s="1"/>
  <c r="J1393" i="2"/>
  <c r="L1393" i="2"/>
  <c r="K1393" i="2"/>
  <c r="BF1393" i="2"/>
  <c r="J1086" i="2"/>
  <c r="K1086" i="2"/>
  <c r="BE1086" i="2"/>
  <c r="BF1086" i="2"/>
  <c r="G1086" i="2"/>
  <c r="H1086" i="2" s="1"/>
  <c r="BH1086" i="2"/>
  <c r="BG1086" i="2"/>
  <c r="CE1086" i="2"/>
  <c r="L1086" i="2"/>
  <c r="L2067" i="2"/>
  <c r="J2067" i="2"/>
  <c r="K2067" i="2"/>
  <c r="G2067" i="2"/>
  <c r="H2067" i="2" s="1"/>
  <c r="BE2067" i="2"/>
  <c r="BF2067" i="2"/>
  <c r="BH2067" i="2"/>
  <c r="BG2067" i="2"/>
  <c r="G2998" i="2"/>
  <c r="H2998" i="2" s="1"/>
  <c r="BE2998" i="2"/>
  <c r="J2998" i="2"/>
  <c r="L2998" i="2"/>
  <c r="K2998" i="2"/>
  <c r="BF2998" i="2"/>
  <c r="BH2998" i="2"/>
  <c r="BG2998" i="2"/>
  <c r="J2003" i="2"/>
  <c r="BG2003" i="2"/>
  <c r="G2003" i="2"/>
  <c r="H2003" i="2" s="1"/>
  <c r="BF2003" i="2"/>
  <c r="K2003" i="2"/>
  <c r="BE2003" i="2"/>
  <c r="L2003" i="2"/>
  <c r="BH2003" i="2"/>
  <c r="BG568" i="2"/>
  <c r="L568" i="2"/>
  <c r="BF568" i="2"/>
  <c r="BE568" i="2"/>
  <c r="BH568" i="2"/>
  <c r="K568" i="2"/>
  <c r="G568" i="2"/>
  <c r="H568" i="2" s="1"/>
  <c r="J568" i="2"/>
  <c r="BE2709" i="2"/>
  <c r="G2709" i="2"/>
  <c r="H2709" i="2" s="1"/>
  <c r="BG2709" i="2"/>
  <c r="J2709" i="2"/>
  <c r="K2709" i="2"/>
  <c r="L2709" i="2"/>
  <c r="BF2709" i="2"/>
  <c r="BH2709" i="2"/>
  <c r="J2710" i="2"/>
  <c r="G2710" i="2"/>
  <c r="H2710" i="2" s="1"/>
  <c r="BF2710" i="2"/>
  <c r="BH2710" i="2"/>
  <c r="BG2710" i="2"/>
  <c r="BE2710" i="2"/>
  <c r="K2710" i="2"/>
  <c r="L2710" i="2"/>
  <c r="BH1007" i="2"/>
  <c r="BE1007" i="2"/>
  <c r="BG1007" i="2"/>
  <c r="BF1007" i="2"/>
  <c r="G1007" i="2"/>
  <c r="H1007" i="2" s="1"/>
  <c r="J1007" i="2"/>
  <c r="K1007" i="2"/>
  <c r="L1007" i="2"/>
  <c r="G2856" i="2"/>
  <c r="H2856" i="2" s="1"/>
  <c r="K2856" i="2"/>
  <c r="BH2856" i="2"/>
  <c r="BG2856" i="2"/>
  <c r="BE2856" i="2"/>
  <c r="L2856" i="2"/>
  <c r="BF2856" i="2"/>
  <c r="J2856" i="2"/>
  <c r="BE3175" i="2"/>
  <c r="BH3175" i="2"/>
  <c r="J3175" i="2"/>
  <c r="BG3175" i="2"/>
  <c r="K3175" i="2"/>
  <c r="BF3175" i="2"/>
  <c r="G3175" i="2"/>
  <c r="H3175" i="2" s="1"/>
  <c r="L3175" i="2"/>
  <c r="G2761" i="2"/>
  <c r="H2761" i="2" s="1"/>
  <c r="K2761" i="2"/>
  <c r="L2761" i="2"/>
  <c r="BE2761" i="2"/>
  <c r="J2761" i="2"/>
  <c r="BG2761" i="2"/>
  <c r="BF2761" i="2"/>
  <c r="BH2761" i="2"/>
  <c r="K1388" i="2"/>
  <c r="L1388" i="2"/>
  <c r="BH1388" i="2"/>
  <c r="J1388" i="2"/>
  <c r="BE1388" i="2"/>
  <c r="BG1388" i="2"/>
  <c r="BF1388" i="2"/>
  <c r="G1388" i="2"/>
  <c r="H1388" i="2" s="1"/>
  <c r="K682" i="2"/>
  <c r="BF682" i="2"/>
  <c r="L682" i="2"/>
  <c r="J682" i="2"/>
  <c r="BH682" i="2"/>
  <c r="BG682" i="2"/>
  <c r="BE682" i="2"/>
  <c r="G682" i="2"/>
  <c r="H682" i="2" s="1"/>
  <c r="BG482" i="2"/>
  <c r="L482" i="2"/>
  <c r="J482" i="2"/>
  <c r="K482" i="2"/>
  <c r="G482" i="2"/>
  <c r="H482" i="2" s="1"/>
  <c r="BE482" i="2"/>
  <c r="BF482" i="2"/>
  <c r="BH482" i="2"/>
  <c r="J934" i="2"/>
  <c r="BF934" i="2"/>
  <c r="G934" i="2"/>
  <c r="H934" i="2" s="1"/>
  <c r="BG934" i="2"/>
  <c r="BH934" i="2"/>
  <c r="BE934" i="2"/>
  <c r="L934" i="2"/>
  <c r="K934" i="2"/>
  <c r="L880" i="2"/>
  <c r="BF880" i="2"/>
  <c r="BH880" i="2"/>
  <c r="BG880" i="2"/>
  <c r="G880" i="2"/>
  <c r="H880" i="2" s="1"/>
  <c r="J880" i="2"/>
  <c r="K880" i="2"/>
  <c r="BE880" i="2"/>
  <c r="J2272" i="2"/>
  <c r="L2272" i="2"/>
  <c r="K2272" i="2"/>
  <c r="G2272" i="2"/>
  <c r="H2272" i="2" s="1"/>
  <c r="BF2272" i="2"/>
  <c r="BH2272" i="2"/>
  <c r="BG2272" i="2"/>
  <c r="BE2272" i="2"/>
  <c r="L2620" i="2"/>
  <c r="K2620" i="2"/>
  <c r="J2620" i="2"/>
  <c r="BE2620" i="2"/>
  <c r="BF2620" i="2"/>
  <c r="BH2620" i="2"/>
  <c r="BG2620" i="2"/>
  <c r="G2620" i="2"/>
  <c r="H2620" i="2" s="1"/>
  <c r="BH3188" i="2"/>
  <c r="BE3188" i="2"/>
  <c r="BG3188" i="2"/>
  <c r="J3188" i="2"/>
  <c r="K3188" i="2"/>
  <c r="G3188" i="2"/>
  <c r="H3188" i="2" s="1"/>
  <c r="BF3188" i="2"/>
  <c r="L3188" i="2"/>
  <c r="BF2549" i="2"/>
  <c r="BH2549" i="2"/>
  <c r="BG2549" i="2"/>
  <c r="BE2549" i="2"/>
  <c r="L2549" i="2"/>
  <c r="K2549" i="2"/>
  <c r="J2549" i="2"/>
  <c r="G2549" i="2"/>
  <c r="H2549" i="2" s="1"/>
  <c r="N15" i="1"/>
  <c r="E633" i="2"/>
  <c r="G1904" i="2"/>
  <c r="H1904" i="2" s="1"/>
  <c r="K1904" i="2"/>
  <c r="J1904" i="2"/>
  <c r="BE1904" i="2"/>
  <c r="BF1904" i="2"/>
  <c r="BH1904" i="2"/>
  <c r="BG1904" i="2"/>
  <c r="L1904" i="2"/>
  <c r="L854" i="2"/>
  <c r="G854" i="2"/>
  <c r="H854" i="2" s="1"/>
  <c r="BG854" i="2"/>
  <c r="BH854" i="2"/>
  <c r="K854" i="2"/>
  <c r="BE854" i="2"/>
  <c r="J854" i="2"/>
  <c r="BF854" i="2"/>
  <c r="K1760" i="2"/>
  <c r="J1760" i="2"/>
  <c r="BE1760" i="2"/>
  <c r="BF1760" i="2"/>
  <c r="BG1760" i="2"/>
  <c r="G1760" i="2"/>
  <c r="H1760" i="2" s="1"/>
  <c r="BH1760" i="2"/>
  <c r="L1760" i="2"/>
  <c r="L2244" i="2"/>
  <c r="K2244" i="2"/>
  <c r="J2244" i="2"/>
  <c r="G2244" i="2"/>
  <c r="H2244" i="2" s="1"/>
  <c r="BE2244" i="2"/>
  <c r="BF2244" i="2"/>
  <c r="BH2244" i="2"/>
  <c r="BG2244" i="2"/>
  <c r="G2664" i="2"/>
  <c r="H2664" i="2" s="1"/>
  <c r="L2664" i="2"/>
  <c r="BH2664" i="2"/>
  <c r="BE2664" i="2"/>
  <c r="K2664" i="2"/>
  <c r="BF2664" i="2"/>
  <c r="J2664" i="2"/>
  <c r="BG2664" i="2"/>
  <c r="CE1085" i="2"/>
  <c r="L1085" i="2"/>
  <c r="J1085" i="2"/>
  <c r="K1085" i="2"/>
  <c r="BH1085" i="2"/>
  <c r="BG1085" i="2"/>
  <c r="G1085" i="2"/>
  <c r="H1085" i="2" s="1"/>
  <c r="BE1085" i="2"/>
  <c r="BF1085" i="2"/>
  <c r="L2280" i="2"/>
  <c r="K2280" i="2"/>
  <c r="J2280" i="2"/>
  <c r="BE2280" i="2"/>
  <c r="BF2280" i="2"/>
  <c r="BH2280" i="2"/>
  <c r="BG2280" i="2"/>
  <c r="G2280" i="2"/>
  <c r="H2280" i="2" s="1"/>
  <c r="G280" i="2"/>
  <c r="H280" i="2" s="1"/>
  <c r="J280" i="2"/>
  <c r="L280" i="2"/>
  <c r="BF280" i="2"/>
  <c r="BH280" i="2"/>
  <c r="BG280" i="2"/>
  <c r="BE280" i="2"/>
  <c r="K280" i="2"/>
  <c r="BE2401" i="2"/>
  <c r="BF2401" i="2"/>
  <c r="BG2401" i="2"/>
  <c r="L2401" i="2"/>
  <c r="J2401" i="2"/>
  <c r="G2401" i="2"/>
  <c r="H2401" i="2" s="1"/>
  <c r="BH2401" i="2"/>
  <c r="K2401" i="2"/>
  <c r="BH3066" i="2"/>
  <c r="L3066" i="2"/>
  <c r="BG3066" i="2"/>
  <c r="G3066" i="2"/>
  <c r="H3066" i="2" s="1"/>
  <c r="J3066" i="2"/>
  <c r="CD3066" i="2"/>
  <c r="K3066" i="2"/>
  <c r="BE3066" i="2"/>
  <c r="BF3066" i="2"/>
  <c r="BG617" i="2"/>
  <c r="J617" i="2"/>
  <c r="K617" i="2"/>
  <c r="L617" i="2"/>
  <c r="BH617" i="2"/>
  <c r="BE617" i="2"/>
  <c r="G617" i="2"/>
  <c r="H617" i="2" s="1"/>
  <c r="BF617" i="2"/>
  <c r="BF3086" i="2"/>
  <c r="G3086" i="2"/>
  <c r="H3086" i="2" s="1"/>
  <c r="BG3086" i="2"/>
  <c r="BH3086" i="2"/>
  <c r="J3086" i="2"/>
  <c r="L3086" i="2"/>
  <c r="K3086" i="2"/>
  <c r="BE3086" i="2"/>
  <c r="CD3086" i="2"/>
  <c r="BE2415" i="2"/>
  <c r="K2415" i="2"/>
  <c r="J2415" i="2"/>
  <c r="BH2415" i="2"/>
  <c r="G2415" i="2"/>
  <c r="H2415" i="2" s="1"/>
  <c r="BG2415" i="2"/>
  <c r="L2415" i="2"/>
  <c r="BF2415" i="2"/>
  <c r="BH2310" i="2"/>
  <c r="BF2310" i="2"/>
  <c r="L2310" i="2"/>
  <c r="J2310" i="2"/>
  <c r="BG2310" i="2"/>
  <c r="G2310" i="2"/>
  <c r="H2310" i="2" s="1"/>
  <c r="BE2310" i="2"/>
  <c r="K2310" i="2"/>
  <c r="G437" i="2"/>
  <c r="H437" i="2" s="1"/>
  <c r="BH437" i="2"/>
  <c r="L437" i="2"/>
  <c r="BE437" i="2"/>
  <c r="K437" i="2"/>
  <c r="BG437" i="2"/>
  <c r="BF437" i="2"/>
  <c r="J437" i="2"/>
  <c r="K1705" i="2"/>
  <c r="BE1705" i="2"/>
  <c r="BG1705" i="2"/>
  <c r="G1705" i="2"/>
  <c r="H1705" i="2" s="1"/>
  <c r="BF1705" i="2"/>
  <c r="J1705" i="2"/>
  <c r="L1705" i="2"/>
  <c r="BH1705" i="2"/>
  <c r="K874" i="2"/>
  <c r="BF874" i="2"/>
  <c r="BH874" i="2"/>
  <c r="BG874" i="2"/>
  <c r="L874" i="2"/>
  <c r="G874" i="2"/>
  <c r="H874" i="2" s="1"/>
  <c r="J874" i="2"/>
  <c r="BE874" i="2"/>
  <c r="L1041" i="2"/>
  <c r="K1041" i="2"/>
  <c r="J1041" i="2"/>
  <c r="BE1041" i="2"/>
  <c r="BF1041" i="2"/>
  <c r="BH1041" i="2"/>
  <c r="BG1041" i="2"/>
  <c r="G1041" i="2"/>
  <c r="H1041" i="2" s="1"/>
  <c r="CE1041" i="2"/>
  <c r="BE2385" i="2"/>
  <c r="BF2385" i="2"/>
  <c r="L2385" i="2"/>
  <c r="BG2385" i="2"/>
  <c r="BH2385" i="2"/>
  <c r="G2385" i="2"/>
  <c r="H2385" i="2" s="1"/>
  <c r="K2385" i="2"/>
  <c r="J2385" i="2"/>
  <c r="G2817" i="2"/>
  <c r="H2817" i="2" s="1"/>
  <c r="J2817" i="2"/>
  <c r="L2817" i="2"/>
  <c r="K2817" i="2"/>
  <c r="BE2817" i="2"/>
  <c r="BF2817" i="2"/>
  <c r="BH2817" i="2"/>
  <c r="BG2817" i="2"/>
  <c r="G2763" i="2"/>
  <c r="H2763" i="2" s="1"/>
  <c r="BG2763" i="2"/>
  <c r="L2763" i="2"/>
  <c r="BF2763" i="2"/>
  <c r="BH2763" i="2"/>
  <c r="K2763" i="2"/>
  <c r="J2763" i="2"/>
  <c r="BE2763" i="2"/>
  <c r="G312" i="2"/>
  <c r="H312" i="2" s="1"/>
  <c r="L312" i="2"/>
  <c r="BG312" i="2"/>
  <c r="BE312" i="2"/>
  <c r="BF312" i="2"/>
  <c r="BH312" i="2"/>
  <c r="J312" i="2"/>
  <c r="K312" i="2"/>
  <c r="L510" i="2"/>
  <c r="BF510" i="2"/>
  <c r="BG510" i="2"/>
  <c r="J510" i="2"/>
  <c r="BE510" i="2"/>
  <c r="K510" i="2"/>
  <c r="BH510" i="2"/>
  <c r="G510" i="2"/>
  <c r="H510" i="2" s="1"/>
  <c r="BH2451" i="2"/>
  <c r="J2451" i="2"/>
  <c r="BE2451" i="2"/>
  <c r="BF2451" i="2"/>
  <c r="K2451" i="2"/>
  <c r="L2451" i="2"/>
  <c r="G2451" i="2"/>
  <c r="H2451" i="2" s="1"/>
  <c r="BG2451" i="2"/>
  <c r="L2303" i="2"/>
  <c r="K2303" i="2"/>
  <c r="J2303" i="2"/>
  <c r="BF2303" i="2"/>
  <c r="BH2303" i="2"/>
  <c r="BG2303" i="2"/>
  <c r="G2303" i="2"/>
  <c r="H2303" i="2" s="1"/>
  <c r="BE2303" i="2"/>
  <c r="L3005" i="2"/>
  <c r="K3005" i="2"/>
  <c r="BG3005" i="2"/>
  <c r="G3005" i="2"/>
  <c r="H3005" i="2" s="1"/>
  <c r="BE3005" i="2"/>
  <c r="BF3005" i="2"/>
  <c r="BH3005" i="2"/>
  <c r="J3005" i="2"/>
  <c r="BG2357" i="2"/>
  <c r="BH2357" i="2"/>
  <c r="BE2357" i="2"/>
  <c r="J2357" i="2"/>
  <c r="L2357" i="2"/>
  <c r="BF2357" i="2"/>
  <c r="G2357" i="2"/>
  <c r="H2357" i="2" s="1"/>
  <c r="K2357" i="2"/>
  <c r="L2250" i="2"/>
  <c r="K2250" i="2"/>
  <c r="J2250" i="2"/>
  <c r="G2250" i="2"/>
  <c r="H2250" i="2" s="1"/>
  <c r="BE2250" i="2"/>
  <c r="BF2250" i="2"/>
  <c r="BH2250" i="2"/>
  <c r="BG2250" i="2"/>
  <c r="CD739" i="2"/>
  <c r="K739" i="2"/>
  <c r="J739" i="2"/>
  <c r="G739" i="2"/>
  <c r="H739" i="2" s="1"/>
  <c r="BG739" i="2"/>
  <c r="BF739" i="2"/>
  <c r="BH739" i="2"/>
  <c r="L739" i="2"/>
  <c r="BE739" i="2"/>
  <c r="K406" i="2"/>
  <c r="BG406" i="2"/>
  <c r="J406" i="2"/>
  <c r="G406" i="2"/>
  <c r="H406" i="2" s="1"/>
  <c r="BE406" i="2"/>
  <c r="L406" i="2"/>
  <c r="BH406" i="2"/>
  <c r="BF406" i="2"/>
  <c r="G1382" i="2"/>
  <c r="H1382" i="2" s="1"/>
  <c r="BH1382" i="2"/>
  <c r="K1382" i="2"/>
  <c r="J1382" i="2"/>
  <c r="BG1382" i="2"/>
  <c r="BE1382" i="2"/>
  <c r="L1382" i="2"/>
  <c r="BF1382" i="2"/>
  <c r="BE1974" i="2"/>
  <c r="BH1974" i="2"/>
  <c r="BG1974" i="2"/>
  <c r="J1974" i="2"/>
  <c r="BF1974" i="2"/>
  <c r="G1974" i="2"/>
  <c r="H1974" i="2" s="1"/>
  <c r="K1974" i="2"/>
  <c r="L1974" i="2"/>
  <c r="L3027" i="2"/>
  <c r="G3027" i="2"/>
  <c r="H3027" i="2" s="1"/>
  <c r="BF3027" i="2"/>
  <c r="K3027" i="2"/>
  <c r="BG3027" i="2"/>
  <c r="J3027" i="2"/>
  <c r="BH3027" i="2"/>
  <c r="BE3027" i="2"/>
  <c r="L1710" i="2"/>
  <c r="BH1710" i="2"/>
  <c r="G1710" i="2"/>
  <c r="H1710" i="2" s="1"/>
  <c r="BE1710" i="2"/>
  <c r="J1710" i="2"/>
  <c r="K1710" i="2"/>
  <c r="BG1710" i="2"/>
  <c r="BF1710" i="2"/>
  <c r="L402" i="2"/>
  <c r="BF402" i="2"/>
  <c r="BE402" i="2"/>
  <c r="BH402" i="2"/>
  <c r="K402" i="2"/>
  <c r="J402" i="2"/>
  <c r="BG402" i="2"/>
  <c r="G402" i="2"/>
  <c r="H402" i="2" s="1"/>
  <c r="BF1056" i="2"/>
  <c r="BH1056" i="2"/>
  <c r="BG1056" i="2"/>
  <c r="CE1056" i="2"/>
  <c r="K1056" i="2"/>
  <c r="L1056" i="2"/>
  <c r="J1056" i="2"/>
  <c r="BE1056" i="2"/>
  <c r="G1056" i="2"/>
  <c r="H1056" i="2" s="1"/>
  <c r="K2237" i="2"/>
  <c r="L2237" i="2"/>
  <c r="J2237" i="2"/>
  <c r="BE2237" i="2"/>
  <c r="BF2237" i="2"/>
  <c r="G2237" i="2"/>
  <c r="H2237" i="2" s="1"/>
  <c r="BG2237" i="2"/>
  <c r="BH2237" i="2"/>
  <c r="BG1445" i="2"/>
  <c r="BE1445" i="2"/>
  <c r="G1445" i="2"/>
  <c r="H1445" i="2" s="1"/>
  <c r="BF1445" i="2"/>
  <c r="L1445" i="2"/>
  <c r="BH1445" i="2"/>
  <c r="K1445" i="2"/>
  <c r="J1445" i="2"/>
  <c r="G3014" i="2"/>
  <c r="H3014" i="2" s="1"/>
  <c r="BE3014" i="2"/>
  <c r="BF3014" i="2"/>
  <c r="BG3014" i="2"/>
  <c r="L3014" i="2"/>
  <c r="J3014" i="2"/>
  <c r="BH3014" i="2"/>
  <c r="K3014" i="2"/>
  <c r="CD1613" i="2"/>
  <c r="L1613" i="2"/>
  <c r="K1613" i="2"/>
  <c r="J1613" i="2"/>
  <c r="G1613" i="2"/>
  <c r="H1613" i="2" s="1"/>
  <c r="BE1613" i="2"/>
  <c r="BF1613" i="2"/>
  <c r="BG1613" i="2"/>
  <c r="BH1613" i="2"/>
  <c r="L2251" i="2"/>
  <c r="K2251" i="2"/>
  <c r="J2251" i="2"/>
  <c r="G2251" i="2"/>
  <c r="H2251" i="2" s="1"/>
  <c r="BE2251" i="2"/>
  <c r="BF2251" i="2"/>
  <c r="BH2251" i="2"/>
  <c r="BG2251" i="2"/>
  <c r="K3026" i="2"/>
  <c r="G3026" i="2"/>
  <c r="H3026" i="2" s="1"/>
  <c r="BE3026" i="2"/>
  <c r="BF3026" i="2"/>
  <c r="BH3026" i="2"/>
  <c r="BG3026" i="2"/>
  <c r="L3026" i="2"/>
  <c r="J3026" i="2"/>
  <c r="N39" i="1"/>
  <c r="E2295" i="2"/>
  <c r="J1595" i="2"/>
  <c r="G1595" i="2"/>
  <c r="H1595" i="2" s="1"/>
  <c r="BG1595" i="2"/>
  <c r="CD1595" i="2"/>
  <c r="BF1595" i="2"/>
  <c r="BE1595" i="2"/>
  <c r="K1595" i="2"/>
  <c r="L1595" i="2"/>
  <c r="BH1595" i="2"/>
  <c r="G329" i="2"/>
  <c r="H329" i="2" s="1"/>
  <c r="BF329" i="2"/>
  <c r="BH329" i="2"/>
  <c r="L329" i="2"/>
  <c r="BG329" i="2"/>
  <c r="J329" i="2"/>
  <c r="K329" i="2"/>
  <c r="BE329" i="2"/>
  <c r="J942" i="2"/>
  <c r="L942" i="2"/>
  <c r="G942" i="2"/>
  <c r="H942" i="2" s="1"/>
  <c r="K942" i="2"/>
  <c r="BE942" i="2"/>
  <c r="BF942" i="2"/>
  <c r="BG942" i="2"/>
  <c r="BH942" i="2"/>
  <c r="BE1484" i="2"/>
  <c r="K1484" i="2"/>
  <c r="BH1484" i="2"/>
  <c r="L1484" i="2"/>
  <c r="BG1484" i="2"/>
  <c r="BF1484" i="2"/>
  <c r="J1484" i="2"/>
  <c r="G1484" i="2"/>
  <c r="H1484" i="2" s="1"/>
  <c r="BE423" i="2"/>
  <c r="J423" i="2"/>
  <c r="BH423" i="2"/>
  <c r="BF423" i="2"/>
  <c r="L423" i="2"/>
  <c r="K423" i="2"/>
  <c r="BG423" i="2"/>
  <c r="G423" i="2"/>
  <c r="H423" i="2" s="1"/>
  <c r="J2776" i="2"/>
  <c r="BH2776" i="2"/>
  <c r="BG2776" i="2"/>
  <c r="BE2776" i="2"/>
  <c r="K2776" i="2"/>
  <c r="G2776" i="2"/>
  <c r="H2776" i="2" s="1"/>
  <c r="BF2776" i="2"/>
  <c r="L2776" i="2"/>
  <c r="G2665" i="2"/>
  <c r="H2665" i="2" s="1"/>
  <c r="J2665" i="2"/>
  <c r="BH2665" i="2"/>
  <c r="BG2665" i="2"/>
  <c r="BE2665" i="2"/>
  <c r="K2665" i="2"/>
  <c r="L2665" i="2"/>
  <c r="BF2665" i="2"/>
  <c r="G3203" i="2"/>
  <c r="H3203" i="2" s="1"/>
  <c r="J3203" i="2"/>
  <c r="L3203" i="2"/>
  <c r="K3203" i="2"/>
  <c r="BE3203" i="2"/>
  <c r="BF3203" i="2"/>
  <c r="BH3203" i="2"/>
  <c r="BG3203" i="2"/>
  <c r="G2422" i="2"/>
  <c r="H2422" i="2" s="1"/>
  <c r="BG2422" i="2"/>
  <c r="BH2422" i="2"/>
  <c r="BE2422" i="2"/>
  <c r="BF2422" i="2"/>
  <c r="L2422" i="2"/>
  <c r="J2422" i="2"/>
  <c r="K2422" i="2"/>
  <c r="K3039" i="2"/>
  <c r="BE3039" i="2"/>
  <c r="BF3039" i="2"/>
  <c r="BG3039" i="2"/>
  <c r="G3039" i="2"/>
  <c r="H3039" i="2" s="1"/>
  <c r="BH3039" i="2"/>
  <c r="J3039" i="2"/>
  <c r="L3039" i="2"/>
  <c r="BG2693" i="2"/>
  <c r="BF2693" i="2"/>
  <c r="BH2693" i="2"/>
  <c r="BE2693" i="2"/>
  <c r="J2693" i="2"/>
  <c r="G2693" i="2"/>
  <c r="H2693" i="2" s="1"/>
  <c r="L2693" i="2"/>
  <c r="K2693" i="2"/>
  <c r="K2100" i="2"/>
  <c r="BE2100" i="2"/>
  <c r="BF2100" i="2"/>
  <c r="BG2100" i="2"/>
  <c r="G2100" i="2"/>
  <c r="H2100" i="2" s="1"/>
  <c r="BH2100" i="2"/>
  <c r="L2100" i="2"/>
  <c r="J2100" i="2"/>
  <c r="BG2684" i="2"/>
  <c r="G2684" i="2"/>
  <c r="H2684" i="2" s="1"/>
  <c r="J2684" i="2"/>
  <c r="K2684" i="2"/>
  <c r="L2684" i="2"/>
  <c r="BE2684" i="2"/>
  <c r="BH2684" i="2"/>
  <c r="BF2684" i="2"/>
  <c r="G1788" i="2"/>
  <c r="H1788" i="2" s="1"/>
  <c r="J1788" i="2"/>
  <c r="L1788" i="2"/>
  <c r="BH1788" i="2"/>
  <c r="BG1788" i="2"/>
  <c r="BF1788" i="2"/>
  <c r="K1788" i="2"/>
  <c r="BE1788" i="2"/>
  <c r="L500" i="2"/>
  <c r="BF500" i="2"/>
  <c r="BH500" i="2"/>
  <c r="BG500" i="2"/>
  <c r="G500" i="2"/>
  <c r="H500" i="2" s="1"/>
  <c r="J500" i="2"/>
  <c r="K500" i="2"/>
  <c r="BE500" i="2"/>
  <c r="BH1489" i="2"/>
  <c r="BF1489" i="2"/>
  <c r="BE1489" i="2"/>
  <c r="L1489" i="2"/>
  <c r="J1489" i="2"/>
  <c r="G1489" i="2"/>
  <c r="H1489" i="2" s="1"/>
  <c r="BG1489" i="2"/>
  <c r="K1489" i="2"/>
  <c r="L600" i="2"/>
  <c r="K600" i="2"/>
  <c r="BG600" i="2"/>
  <c r="BF600" i="2"/>
  <c r="BH600" i="2"/>
  <c r="J600" i="2"/>
  <c r="BE600" i="2"/>
  <c r="G600" i="2"/>
  <c r="H600" i="2" s="1"/>
  <c r="J771" i="2"/>
  <c r="CD771" i="2"/>
  <c r="K771" i="2"/>
  <c r="L771" i="2"/>
  <c r="BE771" i="2"/>
  <c r="BH771" i="2"/>
  <c r="BG771" i="2"/>
  <c r="BF771" i="2"/>
  <c r="G771" i="2"/>
  <c r="H771" i="2" s="1"/>
  <c r="J2747" i="2"/>
  <c r="L2747" i="2"/>
  <c r="BH2747" i="2"/>
  <c r="K2747" i="2"/>
  <c r="BE2747" i="2"/>
  <c r="BF2747" i="2"/>
  <c r="BG2747" i="2"/>
  <c r="G2747" i="2"/>
  <c r="H2747" i="2" s="1"/>
  <c r="CD751" i="2"/>
  <c r="K751" i="2"/>
  <c r="G751" i="2"/>
  <c r="H751" i="2" s="1"/>
  <c r="J751" i="2"/>
  <c r="L751" i="2"/>
  <c r="BE751" i="2"/>
  <c r="BH751" i="2"/>
  <c r="BG751" i="2"/>
  <c r="BF751" i="2"/>
  <c r="G505" i="2"/>
  <c r="H505" i="2" s="1"/>
  <c r="J505" i="2"/>
  <c r="L505" i="2"/>
  <c r="BE505" i="2"/>
  <c r="K505" i="2"/>
  <c r="BF505" i="2"/>
  <c r="BH505" i="2"/>
  <c r="BG505" i="2"/>
  <c r="K3094" i="2"/>
  <c r="BF3094" i="2"/>
  <c r="L3094" i="2"/>
  <c r="BH3094" i="2"/>
  <c r="CD3094" i="2"/>
  <c r="BG3094" i="2"/>
  <c r="G3094" i="2"/>
  <c r="H3094" i="2" s="1"/>
  <c r="J3094" i="2"/>
  <c r="BE3094" i="2"/>
  <c r="BH1534" i="2"/>
  <c r="BF1534" i="2"/>
  <c r="BG1534" i="2"/>
  <c r="G1534" i="2"/>
  <c r="H1534" i="2" s="1"/>
  <c r="L1534" i="2"/>
  <c r="J1534" i="2"/>
  <c r="K1534" i="2"/>
  <c r="BE1534" i="2"/>
  <c r="L13" i="1"/>
  <c r="CE1150" i="2"/>
  <c r="L1150" i="2"/>
  <c r="K1150" i="2"/>
  <c r="J1150" i="2"/>
  <c r="BF1150" i="2"/>
  <c r="BH1150" i="2"/>
  <c r="BG1150" i="2"/>
  <c r="G1150" i="2"/>
  <c r="H1150" i="2" s="1"/>
  <c r="BE1150" i="2"/>
  <c r="BE2022" i="2"/>
  <c r="J2022" i="2"/>
  <c r="BG2022" i="2"/>
  <c r="BF2022" i="2"/>
  <c r="K2022" i="2"/>
  <c r="BH2022" i="2"/>
  <c r="G2022" i="2"/>
  <c r="H2022" i="2" s="1"/>
  <c r="L2022" i="2"/>
  <c r="CE1058" i="2"/>
  <c r="BE1058" i="2"/>
  <c r="BF1058" i="2"/>
  <c r="BH1058" i="2"/>
  <c r="BG1058" i="2"/>
  <c r="G1058" i="2"/>
  <c r="H1058" i="2" s="1"/>
  <c r="L1058" i="2"/>
  <c r="K1058" i="2"/>
  <c r="J1058" i="2"/>
  <c r="BH347" i="2"/>
  <c r="BF347" i="2"/>
  <c r="L347" i="2"/>
  <c r="J347" i="2"/>
  <c r="BE347" i="2"/>
  <c r="G347" i="2"/>
  <c r="H347" i="2" s="1"/>
  <c r="K347" i="2"/>
  <c r="BG347" i="2"/>
  <c r="J2044" i="2"/>
  <c r="L2044" i="2"/>
  <c r="K2044" i="2"/>
  <c r="BE2044" i="2"/>
  <c r="BF2044" i="2"/>
  <c r="BH2044" i="2"/>
  <c r="BG2044" i="2"/>
  <c r="G2044" i="2"/>
  <c r="H2044" i="2" s="1"/>
  <c r="K833" i="2"/>
  <c r="BE833" i="2"/>
  <c r="BF833" i="2"/>
  <c r="BH833" i="2"/>
  <c r="J833" i="2"/>
  <c r="G833" i="2"/>
  <c r="H833" i="2" s="1"/>
  <c r="BG833" i="2"/>
  <c r="L833" i="2"/>
  <c r="J3158" i="2"/>
  <c r="BH3158" i="2"/>
  <c r="BG3158" i="2"/>
  <c r="G3158" i="2"/>
  <c r="H3158" i="2" s="1"/>
  <c r="K3158" i="2"/>
  <c r="L3158" i="2"/>
  <c r="BE3158" i="2"/>
  <c r="BF3158" i="2"/>
  <c r="J1717" i="2"/>
  <c r="BE1717" i="2"/>
  <c r="BG1717" i="2"/>
  <c r="K1717" i="2"/>
  <c r="G1717" i="2"/>
  <c r="H1717" i="2" s="1"/>
  <c r="BH1717" i="2"/>
  <c r="BF1717" i="2"/>
  <c r="L1717" i="2"/>
  <c r="BF2838" i="2"/>
  <c r="J2838" i="2"/>
  <c r="BE2838" i="2"/>
  <c r="BG2838" i="2"/>
  <c r="G2838" i="2"/>
  <c r="H2838" i="2" s="1"/>
  <c r="L2838" i="2"/>
  <c r="K2838" i="2"/>
  <c r="BH2838" i="2"/>
  <c r="BF277" i="2"/>
  <c r="BE277" i="2"/>
  <c r="BH277" i="2"/>
  <c r="K277" i="2"/>
  <c r="L277" i="2"/>
  <c r="BG277" i="2"/>
  <c r="J277" i="2"/>
  <c r="G277" i="2"/>
  <c r="H277" i="2" s="1"/>
  <c r="J643" i="2"/>
  <c r="BE643" i="2"/>
  <c r="BF643" i="2"/>
  <c r="K643" i="2"/>
  <c r="L643" i="2"/>
  <c r="BH643" i="2"/>
  <c r="G643" i="2"/>
  <c r="H643" i="2" s="1"/>
  <c r="BG643" i="2"/>
  <c r="BH284" i="2"/>
  <c r="BE284" i="2"/>
  <c r="J284" i="2"/>
  <c r="G284" i="2"/>
  <c r="H284" i="2" s="1"/>
  <c r="BF284" i="2"/>
  <c r="BG284" i="2"/>
  <c r="L284" i="2"/>
  <c r="K284" i="2"/>
  <c r="G1637" i="2"/>
  <c r="H1637" i="2" s="1"/>
  <c r="CD1637" i="2"/>
  <c r="L1637" i="2"/>
  <c r="K1637" i="2"/>
  <c r="J1637" i="2"/>
  <c r="BE1637" i="2"/>
  <c r="BF1637" i="2"/>
  <c r="BH1637" i="2"/>
  <c r="BG1637" i="2"/>
  <c r="L28" i="1"/>
  <c r="D1663" i="2"/>
  <c r="BE3047" i="2"/>
  <c r="BH3047" i="2"/>
  <c r="BG3047" i="2"/>
  <c r="L3047" i="2"/>
  <c r="J3047" i="2"/>
  <c r="BF3047" i="2"/>
  <c r="K3047" i="2"/>
  <c r="G3047" i="2"/>
  <c r="H3047" i="2" s="1"/>
  <c r="K2289" i="2"/>
  <c r="L2289" i="2"/>
  <c r="BF2289" i="2"/>
  <c r="BH2289" i="2"/>
  <c r="G2289" i="2"/>
  <c r="H2289" i="2" s="1"/>
  <c r="J2289" i="2"/>
  <c r="BE2289" i="2"/>
  <c r="BG2289" i="2"/>
  <c r="BG3023" i="2"/>
  <c r="L3023" i="2"/>
  <c r="K3023" i="2"/>
  <c r="BE3023" i="2"/>
  <c r="J3023" i="2"/>
  <c r="BF3023" i="2"/>
  <c r="G3023" i="2"/>
  <c r="H3023" i="2" s="1"/>
  <c r="BH3023" i="2"/>
  <c r="BF1633" i="2"/>
  <c r="BE1633" i="2"/>
  <c r="BH1633" i="2"/>
  <c r="BG1633" i="2"/>
  <c r="CD1633" i="2"/>
  <c r="J1633" i="2"/>
  <c r="G1633" i="2"/>
  <c r="H1633" i="2" s="1"/>
  <c r="L1633" i="2"/>
  <c r="K1633" i="2"/>
  <c r="BG2353" i="2"/>
  <c r="BH2353" i="2"/>
  <c r="L2353" i="2"/>
  <c r="J2353" i="2"/>
  <c r="BE2353" i="2"/>
  <c r="G2353" i="2"/>
  <c r="H2353" i="2" s="1"/>
  <c r="BF2353" i="2"/>
  <c r="K2353" i="2"/>
  <c r="L958" i="2"/>
  <c r="J958" i="2"/>
  <c r="BE958" i="2"/>
  <c r="BF958" i="2"/>
  <c r="BH958" i="2"/>
  <c r="BG958" i="2"/>
  <c r="K958" i="2"/>
  <c r="G958" i="2"/>
  <c r="H958" i="2" s="1"/>
  <c r="J2569" i="2"/>
  <c r="K2569" i="2"/>
  <c r="BF2569" i="2"/>
  <c r="BH2569" i="2"/>
  <c r="BG2569" i="2"/>
  <c r="G2569" i="2"/>
  <c r="H2569" i="2" s="1"/>
  <c r="BE2569" i="2"/>
  <c r="L2569" i="2"/>
  <c r="G623" i="2"/>
  <c r="H623" i="2" s="1"/>
  <c r="BG623" i="2"/>
  <c r="BE623" i="2"/>
  <c r="BF623" i="2"/>
  <c r="BH623" i="2"/>
  <c r="J623" i="2"/>
  <c r="L623" i="2"/>
  <c r="K623" i="2"/>
  <c r="BG2531" i="2"/>
  <c r="J2531" i="2"/>
  <c r="K2531" i="2"/>
  <c r="L2531" i="2"/>
  <c r="G2531" i="2"/>
  <c r="H2531" i="2" s="1"/>
  <c r="BF2531" i="2"/>
  <c r="BE2531" i="2"/>
  <c r="BH2531" i="2"/>
  <c r="K401" i="2"/>
  <c r="J401" i="2"/>
  <c r="G401" i="2"/>
  <c r="H401" i="2" s="1"/>
  <c r="L401" i="2"/>
  <c r="BF401" i="2"/>
  <c r="BE401" i="2"/>
  <c r="BG401" i="2"/>
  <c r="BH401" i="2"/>
  <c r="L2007" i="2"/>
  <c r="K2007" i="2"/>
  <c r="J2007" i="2"/>
  <c r="BF2007" i="2"/>
  <c r="BH2007" i="2"/>
  <c r="BG2007" i="2"/>
  <c r="G2007" i="2"/>
  <c r="H2007" i="2" s="1"/>
  <c r="BE2007" i="2"/>
  <c r="N13" i="1"/>
  <c r="BF2615" i="2"/>
  <c r="BH2615" i="2"/>
  <c r="BG2615" i="2"/>
  <c r="L2615" i="2"/>
  <c r="K2615" i="2"/>
  <c r="J2615" i="2"/>
  <c r="G2615" i="2"/>
  <c r="H2615" i="2" s="1"/>
  <c r="BE2615" i="2"/>
  <c r="BF980" i="2"/>
  <c r="L980" i="2"/>
  <c r="K980" i="2"/>
  <c r="BH980" i="2"/>
  <c r="J980" i="2"/>
  <c r="BE980" i="2"/>
  <c r="BG980" i="2"/>
  <c r="G980" i="2"/>
  <c r="H980" i="2" s="1"/>
  <c r="BE1507" i="2"/>
  <c r="J1507" i="2"/>
  <c r="BG1507" i="2"/>
  <c r="BF1507" i="2"/>
  <c r="K1507" i="2"/>
  <c r="BH1507" i="2"/>
  <c r="L1507" i="2"/>
  <c r="G1507" i="2"/>
  <c r="H1507" i="2" s="1"/>
  <c r="J424" i="2"/>
  <c r="BG424" i="2"/>
  <c r="BE424" i="2"/>
  <c r="BF424" i="2"/>
  <c r="BH424" i="2"/>
  <c r="K424" i="2"/>
  <c r="L424" i="2"/>
  <c r="G424" i="2"/>
  <c r="H424" i="2" s="1"/>
  <c r="G2874" i="2"/>
  <c r="H2874" i="2" s="1"/>
  <c r="J2874" i="2"/>
  <c r="L2874" i="2"/>
  <c r="K2874" i="2"/>
  <c r="BE2874" i="2"/>
  <c r="BF2874" i="2"/>
  <c r="BH2874" i="2"/>
  <c r="BG2874" i="2"/>
  <c r="J2074" i="2"/>
  <c r="K2074" i="2"/>
  <c r="L2074" i="2"/>
  <c r="BE2074" i="2"/>
  <c r="BF2074" i="2"/>
  <c r="BH2074" i="2"/>
  <c r="BG2074" i="2"/>
  <c r="G2074" i="2"/>
  <c r="H2074" i="2" s="1"/>
  <c r="J2636" i="2"/>
  <c r="BG2636" i="2"/>
  <c r="G2636" i="2"/>
  <c r="H2636" i="2" s="1"/>
  <c r="L2636" i="2"/>
  <c r="K2636" i="2"/>
  <c r="BE2636" i="2"/>
  <c r="BF2636" i="2"/>
  <c r="BH2636" i="2"/>
  <c r="L2428" i="2"/>
  <c r="J2428" i="2"/>
  <c r="BE2428" i="2"/>
  <c r="BF2428" i="2"/>
  <c r="BH2428" i="2"/>
  <c r="K2428" i="2"/>
  <c r="BG2428" i="2"/>
  <c r="G2428" i="2"/>
  <c r="H2428" i="2" s="1"/>
  <c r="BE2366" i="2"/>
  <c r="G2366" i="2"/>
  <c r="H2366" i="2" s="1"/>
  <c r="BF2366" i="2"/>
  <c r="L2366" i="2"/>
  <c r="J2366" i="2"/>
  <c r="BG2366" i="2"/>
  <c r="K2366" i="2"/>
  <c r="BH2366" i="2"/>
  <c r="BH3084" i="2"/>
  <c r="BE3084" i="2"/>
  <c r="BF3084" i="2"/>
  <c r="BG3084" i="2"/>
  <c r="K3084" i="2"/>
  <c r="G3084" i="2"/>
  <c r="H3084" i="2" s="1"/>
  <c r="J3084" i="2"/>
  <c r="CD3084" i="2"/>
  <c r="L3084" i="2"/>
  <c r="BF2884" i="2"/>
  <c r="BH2884" i="2"/>
  <c r="CD2884" i="2"/>
  <c r="BG2884" i="2"/>
  <c r="BE2884" i="2"/>
  <c r="J2884" i="2"/>
  <c r="L2884" i="2"/>
  <c r="G2884" i="2"/>
  <c r="H2884" i="2" s="1"/>
  <c r="K2884" i="2"/>
  <c r="BF3006" i="2"/>
  <c r="K3006" i="2"/>
  <c r="J3006" i="2"/>
  <c r="L3006" i="2"/>
  <c r="BG3006" i="2"/>
  <c r="G3006" i="2"/>
  <c r="H3006" i="2" s="1"/>
  <c r="BE3006" i="2"/>
  <c r="BH3006" i="2"/>
  <c r="L1627" i="2"/>
  <c r="J1627" i="2"/>
  <c r="K1627" i="2"/>
  <c r="CD1627" i="2"/>
  <c r="BH1627" i="2"/>
  <c r="BG1627" i="2"/>
  <c r="G1627" i="2"/>
  <c r="H1627" i="2" s="1"/>
  <c r="BE1627" i="2"/>
  <c r="BF1627" i="2"/>
  <c r="BG2678" i="2"/>
  <c r="G2678" i="2"/>
  <c r="H2678" i="2" s="1"/>
  <c r="J2678" i="2"/>
  <c r="K2678" i="2"/>
  <c r="L2678" i="2"/>
  <c r="BE2678" i="2"/>
  <c r="BF2678" i="2"/>
  <c r="BH2678" i="2"/>
  <c r="K1566" i="2"/>
  <c r="J1566" i="2"/>
  <c r="BG1566" i="2"/>
  <c r="G1566" i="2"/>
  <c r="H1566" i="2" s="1"/>
  <c r="L1566" i="2"/>
  <c r="CD1566" i="2"/>
  <c r="BE1566" i="2"/>
  <c r="BF1566" i="2"/>
  <c r="BH1566" i="2"/>
  <c r="J1873" i="2"/>
  <c r="BG1873" i="2"/>
  <c r="BE1873" i="2"/>
  <c r="G1873" i="2"/>
  <c r="H1873" i="2" s="1"/>
  <c r="BF1873" i="2"/>
  <c r="K1873" i="2"/>
  <c r="BH1873" i="2"/>
  <c r="L1873" i="2"/>
  <c r="L1070" i="2"/>
  <c r="CE1070" i="2"/>
  <c r="J1070" i="2"/>
  <c r="K1070" i="2"/>
  <c r="BF1070" i="2"/>
  <c r="BG1070" i="2"/>
  <c r="G1070" i="2"/>
  <c r="H1070" i="2" s="1"/>
  <c r="BE1070" i="2"/>
  <c r="BH1070" i="2"/>
  <c r="L1901" i="2"/>
  <c r="K1901" i="2"/>
  <c r="J1901" i="2"/>
  <c r="BE1901" i="2"/>
  <c r="BF1901" i="2"/>
  <c r="BH1901" i="2"/>
  <c r="BG1901" i="2"/>
  <c r="G1901" i="2"/>
  <c r="H1901" i="2" s="1"/>
  <c r="R8" i="1"/>
  <c r="BA333" i="2"/>
  <c r="BG535" i="2"/>
  <c r="L535" i="2"/>
  <c r="G535" i="2"/>
  <c r="H535" i="2" s="1"/>
  <c r="BF535" i="2"/>
  <c r="J535" i="2"/>
  <c r="K535" i="2"/>
  <c r="BE535" i="2"/>
  <c r="BH535" i="2"/>
  <c r="L1863" i="2"/>
  <c r="K1863" i="2"/>
  <c r="G1863" i="2"/>
  <c r="H1863" i="2" s="1"/>
  <c r="BF1863" i="2"/>
  <c r="J1863" i="2"/>
  <c r="BE1863" i="2"/>
  <c r="BG1863" i="2"/>
  <c r="BH1863" i="2"/>
  <c r="K2548" i="2"/>
  <c r="L2548" i="2"/>
  <c r="BG2548" i="2"/>
  <c r="BF2548" i="2"/>
  <c r="BE2548" i="2"/>
  <c r="J2548" i="2"/>
  <c r="G2548" i="2"/>
  <c r="H2548" i="2" s="1"/>
  <c r="BH2548" i="2"/>
  <c r="G979" i="2"/>
  <c r="H979" i="2" s="1"/>
  <c r="J979" i="2"/>
  <c r="BF979" i="2"/>
  <c r="BH979" i="2"/>
  <c r="BG979" i="2"/>
  <c r="BE979" i="2"/>
  <c r="L979" i="2"/>
  <c r="K979" i="2"/>
  <c r="K542" i="2"/>
  <c r="J542" i="2"/>
  <c r="BE542" i="2"/>
  <c r="BH542" i="2"/>
  <c r="G542" i="2"/>
  <c r="H542" i="2" s="1"/>
  <c r="BG542" i="2"/>
  <c r="BF542" i="2"/>
  <c r="L542" i="2"/>
  <c r="G1727" i="2"/>
  <c r="H1727" i="2" s="1"/>
  <c r="K1727" i="2"/>
  <c r="L1727" i="2"/>
  <c r="BF1727" i="2"/>
  <c r="J1727" i="2"/>
  <c r="BE1727" i="2"/>
  <c r="BG1727" i="2"/>
  <c r="BH1727" i="2"/>
  <c r="L2106" i="2"/>
  <c r="K2106" i="2"/>
  <c r="G2106" i="2"/>
  <c r="H2106" i="2" s="1"/>
  <c r="BE2106" i="2"/>
  <c r="BF2106" i="2"/>
  <c r="BH2106" i="2"/>
  <c r="BG2106" i="2"/>
  <c r="J2106" i="2"/>
  <c r="BH373" i="2"/>
  <c r="G373" i="2"/>
  <c r="H373" i="2" s="1"/>
  <c r="BG373" i="2"/>
  <c r="L373" i="2"/>
  <c r="BF373" i="2"/>
  <c r="K373" i="2"/>
  <c r="J373" i="2"/>
  <c r="BE373" i="2"/>
  <c r="L1087" i="2"/>
  <c r="BF1087" i="2"/>
  <c r="BH1087" i="2"/>
  <c r="J1087" i="2"/>
  <c r="CE1087" i="2"/>
  <c r="BE1087" i="2"/>
  <c r="K1087" i="2"/>
  <c r="G1087" i="2"/>
  <c r="H1087" i="2" s="1"/>
  <c r="BG1087" i="2"/>
  <c r="L2261" i="2"/>
  <c r="BE2261" i="2"/>
  <c r="BF2261" i="2"/>
  <c r="G2261" i="2"/>
  <c r="H2261" i="2" s="1"/>
  <c r="BH2261" i="2"/>
  <c r="BG2261" i="2"/>
  <c r="K2261" i="2"/>
  <c r="J2261" i="2"/>
  <c r="K1506" i="2"/>
  <c r="J1506" i="2"/>
  <c r="BE1506" i="2"/>
  <c r="L1506" i="2"/>
  <c r="BH1506" i="2"/>
  <c r="G1506" i="2"/>
  <c r="H1506" i="2" s="1"/>
  <c r="BG1506" i="2"/>
  <c r="BF1506" i="2"/>
  <c r="J1804" i="2"/>
  <c r="L1804" i="2"/>
  <c r="G1804" i="2"/>
  <c r="H1804" i="2" s="1"/>
  <c r="K1804" i="2"/>
  <c r="BE1804" i="2"/>
  <c r="BF1804" i="2"/>
  <c r="BH1804" i="2"/>
  <c r="BG1804" i="2"/>
  <c r="BH2384" i="2"/>
  <c r="L2384" i="2"/>
  <c r="BF2384" i="2"/>
  <c r="BE2384" i="2"/>
  <c r="G2384" i="2"/>
  <c r="H2384" i="2" s="1"/>
  <c r="BG2384" i="2"/>
  <c r="J2384" i="2"/>
  <c r="K2384" i="2"/>
  <c r="K2236" i="2"/>
  <c r="J2236" i="2"/>
  <c r="BF2236" i="2"/>
  <c r="BH2236" i="2"/>
  <c r="G2236" i="2"/>
  <c r="H2236" i="2" s="1"/>
  <c r="BG2236" i="2"/>
  <c r="L2236" i="2"/>
  <c r="BE2236" i="2"/>
  <c r="L1053" i="2"/>
  <c r="K1053" i="2"/>
  <c r="BE1053" i="2"/>
  <c r="BG1053" i="2"/>
  <c r="CE1053" i="2"/>
  <c r="G1053" i="2"/>
  <c r="H1053" i="2" s="1"/>
  <c r="BF1053" i="2"/>
  <c r="J1053" i="2"/>
  <c r="BH1053" i="2"/>
  <c r="L2116" i="2"/>
  <c r="J2116" i="2"/>
  <c r="K2116" i="2"/>
  <c r="BF2116" i="2"/>
  <c r="BH2116" i="2"/>
  <c r="BG2116" i="2"/>
  <c r="BE2116" i="2"/>
  <c r="G2116" i="2"/>
  <c r="H2116" i="2" s="1"/>
  <c r="L2432" i="2"/>
  <c r="K2432" i="2"/>
  <c r="J2432" i="2"/>
  <c r="G2432" i="2"/>
  <c r="H2432" i="2" s="1"/>
  <c r="BE2432" i="2"/>
  <c r="BF2432" i="2"/>
  <c r="BH2432" i="2"/>
  <c r="BG2432" i="2"/>
  <c r="J3052" i="2"/>
  <c r="G3052" i="2"/>
  <c r="H3052" i="2" s="1"/>
  <c r="BE3052" i="2"/>
  <c r="BF3052" i="2"/>
  <c r="BH3052" i="2"/>
  <c r="BG3052" i="2"/>
  <c r="L3052" i="2"/>
  <c r="K3052" i="2"/>
  <c r="BH2164" i="2"/>
  <c r="BG2164" i="2"/>
  <c r="G2164" i="2"/>
  <c r="H2164" i="2" s="1"/>
  <c r="L2164" i="2"/>
  <c r="BE2164" i="2"/>
  <c r="BF2164" i="2"/>
  <c r="CD2164" i="2"/>
  <c r="J2164" i="2"/>
  <c r="K2164" i="2"/>
  <c r="BE1672" i="2"/>
  <c r="J1672" i="2"/>
  <c r="L1672" i="2"/>
  <c r="G1672" i="2"/>
  <c r="H1672" i="2" s="1"/>
  <c r="BF1672" i="2"/>
  <c r="K1672" i="2"/>
  <c r="BG1672" i="2"/>
  <c r="BH1672" i="2"/>
  <c r="G797" i="2"/>
  <c r="H797" i="2" s="1"/>
  <c r="J797" i="2"/>
  <c r="L797" i="2"/>
  <c r="BE797" i="2"/>
  <c r="BF797" i="2"/>
  <c r="BH797" i="2"/>
  <c r="BG797" i="2"/>
  <c r="CD797" i="2"/>
  <c r="K797" i="2"/>
  <c r="CD2903" i="2"/>
  <c r="G2903" i="2"/>
  <c r="H2903" i="2" s="1"/>
  <c r="J2903" i="2"/>
  <c r="K2903" i="2"/>
  <c r="L2903" i="2"/>
  <c r="BG2903" i="2"/>
  <c r="BE2903" i="2"/>
  <c r="BF2903" i="2"/>
  <c r="BH2903" i="2"/>
  <c r="BH2599" i="2"/>
  <c r="BG2599" i="2"/>
  <c r="G2599" i="2"/>
  <c r="H2599" i="2" s="1"/>
  <c r="L2599" i="2"/>
  <c r="J2599" i="2"/>
  <c r="K2599" i="2"/>
  <c r="BE2599" i="2"/>
  <c r="BF2599" i="2"/>
  <c r="BH558" i="2"/>
  <c r="L558" i="2"/>
  <c r="BG558" i="2"/>
  <c r="K558" i="2"/>
  <c r="J558" i="2"/>
  <c r="G558" i="2"/>
  <c r="H558" i="2" s="1"/>
  <c r="BF558" i="2"/>
  <c r="BE558" i="2"/>
  <c r="L330" i="2"/>
  <c r="K330" i="2"/>
  <c r="J330" i="2"/>
  <c r="BE330" i="2"/>
  <c r="BF330" i="2"/>
  <c r="BH330" i="2"/>
  <c r="BG330" i="2"/>
  <c r="G330" i="2"/>
  <c r="H330" i="2" s="1"/>
  <c r="BH1105" i="2"/>
  <c r="BF1105" i="2"/>
  <c r="J1105" i="2"/>
  <c r="BE1105" i="2"/>
  <c r="CE1105" i="2"/>
  <c r="G1105" i="2"/>
  <c r="H1105" i="2" s="1"/>
  <c r="BG1105" i="2"/>
  <c r="L1105" i="2"/>
  <c r="K1105" i="2"/>
  <c r="G353" i="2"/>
  <c r="H353" i="2" s="1"/>
  <c r="BE353" i="2"/>
  <c r="J353" i="2"/>
  <c r="K353" i="2"/>
  <c r="BG353" i="2"/>
  <c r="BF353" i="2"/>
  <c r="L353" i="2"/>
  <c r="BH353" i="2"/>
  <c r="BF957" i="2"/>
  <c r="G957" i="2"/>
  <c r="H957" i="2" s="1"/>
  <c r="BE957" i="2"/>
  <c r="BH957" i="2"/>
  <c r="L957" i="2"/>
  <c r="J957" i="2"/>
  <c r="BG957" i="2"/>
  <c r="K957" i="2"/>
  <c r="K1692" i="2"/>
  <c r="J1692" i="2"/>
  <c r="L1692" i="2"/>
  <c r="G1692" i="2"/>
  <c r="H1692" i="2" s="1"/>
  <c r="BE1692" i="2"/>
  <c r="BF1692" i="2"/>
  <c r="BH1692" i="2"/>
  <c r="BG1692" i="2"/>
  <c r="K2733" i="2"/>
  <c r="BF2733" i="2"/>
  <c r="L2733" i="2"/>
  <c r="BE2733" i="2"/>
  <c r="G2733" i="2"/>
  <c r="H2733" i="2" s="1"/>
  <c r="J2733" i="2"/>
  <c r="BG2733" i="2"/>
  <c r="BH2733" i="2"/>
  <c r="BH782" i="2"/>
  <c r="G782" i="2"/>
  <c r="H782" i="2" s="1"/>
  <c r="CD782" i="2"/>
  <c r="J782" i="2"/>
  <c r="K782" i="2"/>
  <c r="L782" i="2"/>
  <c r="BG782" i="2"/>
  <c r="BE782" i="2"/>
  <c r="BF782" i="2"/>
  <c r="K2202" i="2"/>
  <c r="BE2202" i="2"/>
  <c r="BF2202" i="2"/>
  <c r="BH2202" i="2"/>
  <c r="BG2202" i="2"/>
  <c r="G2202" i="2"/>
  <c r="H2202" i="2" s="1"/>
  <c r="J2202" i="2"/>
  <c r="L2202" i="2"/>
  <c r="CD2202" i="2"/>
  <c r="K865" i="2"/>
  <c r="J865" i="2"/>
  <c r="G865" i="2"/>
  <c r="H865" i="2" s="1"/>
  <c r="BE865" i="2"/>
  <c r="BF865" i="2"/>
  <c r="BH865" i="2"/>
  <c r="BG865" i="2"/>
  <c r="L865" i="2"/>
  <c r="K2276" i="2"/>
  <c r="J2276" i="2"/>
  <c r="BH2276" i="2"/>
  <c r="BG2276" i="2"/>
  <c r="BF2276" i="2"/>
  <c r="BE2276" i="2"/>
  <c r="G2276" i="2"/>
  <c r="H2276" i="2" s="1"/>
  <c r="L2276" i="2"/>
  <c r="CD2131" i="2"/>
  <c r="J2131" i="2"/>
  <c r="K2131" i="2"/>
  <c r="L2131" i="2"/>
  <c r="BE2131" i="2"/>
  <c r="BF2131" i="2"/>
  <c r="BH2131" i="2"/>
  <c r="BG2131" i="2"/>
  <c r="G2131" i="2"/>
  <c r="H2131" i="2" s="1"/>
  <c r="BF3110" i="2"/>
  <c r="BG3110" i="2"/>
  <c r="J3110" i="2"/>
  <c r="L3110" i="2"/>
  <c r="BE3110" i="2"/>
  <c r="BH3110" i="2"/>
  <c r="G3110" i="2"/>
  <c r="H3110" i="2" s="1"/>
  <c r="K3110" i="2"/>
  <c r="BH2511" i="2"/>
  <c r="BE2511" i="2"/>
  <c r="BF2511" i="2"/>
  <c r="L2511" i="2"/>
  <c r="K2511" i="2"/>
  <c r="G2511" i="2"/>
  <c r="H2511" i="2" s="1"/>
  <c r="BG2511" i="2"/>
  <c r="J2511" i="2"/>
  <c r="K2728" i="2"/>
  <c r="L2728" i="2"/>
  <c r="G2728" i="2"/>
  <c r="H2728" i="2" s="1"/>
  <c r="J2728" i="2"/>
  <c r="BE2728" i="2"/>
  <c r="BF2728" i="2"/>
  <c r="BH2728" i="2"/>
  <c r="BG2728" i="2"/>
  <c r="L2231" i="2"/>
  <c r="K2231" i="2"/>
  <c r="J2231" i="2"/>
  <c r="BF2231" i="2"/>
  <c r="BH2231" i="2"/>
  <c r="BG2231" i="2"/>
  <c r="G2231" i="2"/>
  <c r="H2231" i="2" s="1"/>
  <c r="BE2231" i="2"/>
  <c r="BE2390" i="2"/>
  <c r="L2390" i="2"/>
  <c r="BG2390" i="2"/>
  <c r="J2390" i="2"/>
  <c r="BH2390" i="2"/>
  <c r="BF2390" i="2"/>
  <c r="K2390" i="2"/>
  <c r="G2390" i="2"/>
  <c r="H2390" i="2" s="1"/>
  <c r="K1900" i="2"/>
  <c r="J1900" i="2"/>
  <c r="BF1900" i="2"/>
  <c r="BG1900" i="2"/>
  <c r="G1900" i="2"/>
  <c r="H1900" i="2" s="1"/>
  <c r="L1900" i="2"/>
  <c r="BH1900" i="2"/>
  <c r="BE1900" i="2"/>
  <c r="G2618" i="2"/>
  <c r="H2618" i="2" s="1"/>
  <c r="BE2618" i="2"/>
  <c r="BF2618" i="2"/>
  <c r="BH2618" i="2"/>
  <c r="BG2618" i="2"/>
  <c r="K2618" i="2"/>
  <c r="J2618" i="2"/>
  <c r="L2618" i="2"/>
  <c r="CD1647" i="2"/>
  <c r="J1647" i="2"/>
  <c r="BE1647" i="2"/>
  <c r="BF1647" i="2"/>
  <c r="BH1647" i="2"/>
  <c r="BG1647" i="2"/>
  <c r="G1647" i="2"/>
  <c r="H1647" i="2" s="1"/>
  <c r="K1647" i="2"/>
  <c r="L1647" i="2"/>
  <c r="G3153" i="2"/>
  <c r="H3153" i="2" s="1"/>
  <c r="L3153" i="2"/>
  <c r="J3153" i="2"/>
  <c r="K3153" i="2"/>
  <c r="BE3153" i="2"/>
  <c r="BF3153" i="2"/>
  <c r="BG3153" i="2"/>
  <c r="BH3153" i="2"/>
  <c r="J2001" i="2"/>
  <c r="K2001" i="2"/>
  <c r="BF2001" i="2"/>
  <c r="BG2001" i="2"/>
  <c r="G2001" i="2"/>
  <c r="H2001" i="2" s="1"/>
  <c r="L2001" i="2"/>
  <c r="BE2001" i="2"/>
  <c r="BH2001" i="2"/>
  <c r="G438" i="2"/>
  <c r="H438" i="2" s="1"/>
  <c r="BF438" i="2"/>
  <c r="BH438" i="2"/>
  <c r="BG438" i="2"/>
  <c r="L438" i="2"/>
  <c r="J438" i="2"/>
  <c r="K438" i="2"/>
  <c r="BE438" i="2"/>
  <c r="L2085" i="2"/>
  <c r="K2085" i="2"/>
  <c r="J2085" i="2"/>
  <c r="G2085" i="2"/>
  <c r="H2085" i="2" s="1"/>
  <c r="BE2085" i="2"/>
  <c r="BF2085" i="2"/>
  <c r="BH2085" i="2"/>
  <c r="BG2085" i="2"/>
  <c r="J2004" i="2"/>
  <c r="BE2004" i="2"/>
  <c r="BF2004" i="2"/>
  <c r="BH2004" i="2"/>
  <c r="BG2004" i="2"/>
  <c r="G2004" i="2"/>
  <c r="H2004" i="2" s="1"/>
  <c r="K2004" i="2"/>
  <c r="L2004" i="2"/>
  <c r="G1394" i="2"/>
  <c r="H1394" i="2" s="1"/>
  <c r="L1394" i="2"/>
  <c r="BF1394" i="2"/>
  <c r="BE1394" i="2"/>
  <c r="BH1394" i="2"/>
  <c r="BG1394" i="2"/>
  <c r="K1394" i="2"/>
  <c r="J1394" i="2"/>
  <c r="CE1126" i="2"/>
  <c r="K1126" i="2"/>
  <c r="J1126" i="2"/>
  <c r="L1126" i="2"/>
  <c r="BE1126" i="2"/>
  <c r="BF1126" i="2"/>
  <c r="BH1126" i="2"/>
  <c r="BG1126" i="2"/>
  <c r="G1126" i="2"/>
  <c r="H1126" i="2" s="1"/>
  <c r="N31" i="1"/>
  <c r="E1835" i="2"/>
  <c r="BH3207" i="2"/>
  <c r="L3207" i="2"/>
  <c r="J3207" i="2"/>
  <c r="BF3207" i="2"/>
  <c r="K3207" i="2"/>
  <c r="BG3207" i="2"/>
  <c r="BE3207" i="2"/>
  <c r="G3207" i="2"/>
  <c r="H3207" i="2" s="1"/>
  <c r="L1494" i="2"/>
  <c r="BG1494" i="2"/>
  <c r="BH1494" i="2"/>
  <c r="BE1494" i="2"/>
  <c r="K1494" i="2"/>
  <c r="G1494" i="2"/>
  <c r="H1494" i="2" s="1"/>
  <c r="J1494" i="2"/>
  <c r="BF1494" i="2"/>
  <c r="BG2944" i="2"/>
  <c r="J2944" i="2"/>
  <c r="K2944" i="2"/>
  <c r="L2944" i="2"/>
  <c r="BE2944" i="2"/>
  <c r="BH2944" i="2"/>
  <c r="G2944" i="2"/>
  <c r="H2944" i="2" s="1"/>
  <c r="BF2944" i="2"/>
  <c r="L1680" i="2"/>
  <c r="K1680" i="2"/>
  <c r="J1680" i="2"/>
  <c r="BG1680" i="2"/>
  <c r="G1680" i="2"/>
  <c r="H1680" i="2" s="1"/>
  <c r="BE1680" i="2"/>
  <c r="BF1680" i="2"/>
  <c r="BH1680" i="2"/>
  <c r="J470" i="2"/>
  <c r="G470" i="2"/>
  <c r="H470" i="2" s="1"/>
  <c r="BE470" i="2"/>
  <c r="K470" i="2"/>
  <c r="BF470" i="2"/>
  <c r="L470" i="2"/>
  <c r="BH470" i="2"/>
  <c r="BG470" i="2"/>
  <c r="BH299" i="2"/>
  <c r="G299" i="2"/>
  <c r="H299" i="2" s="1"/>
  <c r="BE299" i="2"/>
  <c r="L299" i="2"/>
  <c r="K299" i="2"/>
  <c r="J299" i="2"/>
  <c r="BG299" i="2"/>
  <c r="BF299" i="2"/>
  <c r="J1301" i="2"/>
  <c r="L1301" i="2"/>
  <c r="BG1301" i="2"/>
  <c r="K1301" i="2"/>
  <c r="BF1301" i="2"/>
  <c r="BH1301" i="2"/>
  <c r="BE1301" i="2"/>
  <c r="G1301" i="2"/>
  <c r="H1301" i="2" s="1"/>
  <c r="BE1467" i="2"/>
  <c r="BF1467" i="2"/>
  <c r="BH1467" i="2"/>
  <c r="G1467" i="2"/>
  <c r="H1467" i="2" s="1"/>
  <c r="BG1467" i="2"/>
  <c r="L1467" i="2"/>
  <c r="J1467" i="2"/>
  <c r="K1467" i="2"/>
  <c r="J418" i="2"/>
  <c r="BG418" i="2"/>
  <c r="G418" i="2"/>
  <c r="H418" i="2" s="1"/>
  <c r="L418" i="2"/>
  <c r="BF418" i="2"/>
  <c r="BE418" i="2"/>
  <c r="BH418" i="2"/>
  <c r="K418" i="2"/>
  <c r="BH819" i="2"/>
  <c r="BE819" i="2"/>
  <c r="BF819" i="2"/>
  <c r="G819" i="2"/>
  <c r="H819" i="2" s="1"/>
  <c r="K819" i="2"/>
  <c r="J819" i="2"/>
  <c r="BG819" i="2"/>
  <c r="CD819" i="2"/>
  <c r="L819" i="2"/>
  <c r="G3232" i="2"/>
  <c r="H3232" i="2" s="1"/>
  <c r="BF3232" i="2"/>
  <c r="BG3232" i="2"/>
  <c r="K3232" i="2"/>
  <c r="L3232" i="2"/>
  <c r="BE3232" i="2"/>
  <c r="BH3232" i="2"/>
  <c r="J3232" i="2"/>
  <c r="BG316" i="2"/>
  <c r="J316" i="2"/>
  <c r="G316" i="2"/>
  <c r="H316" i="2" s="1"/>
  <c r="L316" i="2"/>
  <c r="K316" i="2"/>
  <c r="BE316" i="2"/>
  <c r="BF316" i="2"/>
  <c r="BH316" i="2"/>
  <c r="BG577" i="2"/>
  <c r="BE577" i="2"/>
  <c r="BF577" i="2"/>
  <c r="G577" i="2"/>
  <c r="H577" i="2" s="1"/>
  <c r="L577" i="2"/>
  <c r="J577" i="2"/>
  <c r="BH577" i="2"/>
  <c r="K577" i="2"/>
  <c r="L311" i="2"/>
  <c r="J311" i="2"/>
  <c r="BE311" i="2"/>
  <c r="BF311" i="2"/>
  <c r="BH311" i="2"/>
  <c r="BG311" i="2"/>
  <c r="K311" i="2"/>
  <c r="G311" i="2"/>
  <c r="H311" i="2" s="1"/>
  <c r="BG2325" i="2"/>
  <c r="BE2325" i="2"/>
  <c r="BF2325" i="2"/>
  <c r="BH2325" i="2"/>
  <c r="J2325" i="2"/>
  <c r="G2325" i="2"/>
  <c r="H2325" i="2" s="1"/>
  <c r="K2325" i="2"/>
  <c r="L2325" i="2"/>
  <c r="G1653" i="2"/>
  <c r="H1653" i="2" s="1"/>
  <c r="K1653" i="2"/>
  <c r="J1653" i="2"/>
  <c r="BG1653" i="2"/>
  <c r="BE1653" i="2"/>
  <c r="BF1653" i="2"/>
  <c r="BH1653" i="2"/>
  <c r="CD1653" i="2"/>
  <c r="L1653" i="2"/>
  <c r="BG1545" i="2"/>
  <c r="BH1545" i="2"/>
  <c r="BF1545" i="2"/>
  <c r="J1545" i="2"/>
  <c r="BE1545" i="2"/>
  <c r="G1545" i="2"/>
  <c r="H1545" i="2" s="1"/>
  <c r="L1545" i="2"/>
  <c r="K1545" i="2"/>
  <c r="K1295" i="2"/>
  <c r="G1295" i="2"/>
  <c r="H1295" i="2" s="1"/>
  <c r="J1295" i="2"/>
  <c r="BE1295" i="2"/>
  <c r="L1295" i="2"/>
  <c r="BF1295" i="2"/>
  <c r="BH1295" i="2"/>
  <c r="BG1295" i="2"/>
  <c r="BG1737" i="2"/>
  <c r="BE1737" i="2"/>
  <c r="BH1737" i="2"/>
  <c r="G1737" i="2"/>
  <c r="H1737" i="2" s="1"/>
  <c r="L1737" i="2"/>
  <c r="J1737" i="2"/>
  <c r="K1737" i="2"/>
  <c r="BF1737" i="2"/>
  <c r="G2541" i="2"/>
  <c r="H2541" i="2" s="1"/>
  <c r="BE2541" i="2"/>
  <c r="BF2541" i="2"/>
  <c r="L2541" i="2"/>
  <c r="J2541" i="2"/>
  <c r="K2541" i="2"/>
  <c r="BH2541" i="2"/>
  <c r="BG2541" i="2"/>
  <c r="CD1251" i="2"/>
  <c r="L1251" i="2"/>
  <c r="K1251" i="2"/>
  <c r="G1251" i="2"/>
  <c r="H1251" i="2" s="1"/>
  <c r="BH1251" i="2"/>
  <c r="BG1251" i="2"/>
  <c r="BE1251" i="2"/>
  <c r="BF1251" i="2"/>
  <c r="J1251" i="2"/>
  <c r="L1429" i="2"/>
  <c r="G1429" i="2"/>
  <c r="H1429" i="2" s="1"/>
  <c r="BH1429" i="2"/>
  <c r="BE1429" i="2"/>
  <c r="BF1429" i="2"/>
  <c r="BG1429" i="2"/>
  <c r="J1429" i="2"/>
  <c r="K1429" i="2"/>
  <c r="J1793" i="2"/>
  <c r="K1793" i="2"/>
  <c r="BH1793" i="2"/>
  <c r="BF1793" i="2"/>
  <c r="BG1793" i="2"/>
  <c r="L1793" i="2"/>
  <c r="G1793" i="2"/>
  <c r="H1793" i="2" s="1"/>
  <c r="BE1793" i="2"/>
  <c r="J2094" i="2"/>
  <c r="L2094" i="2"/>
  <c r="BE2094" i="2"/>
  <c r="BF2094" i="2"/>
  <c r="BH2094" i="2"/>
  <c r="BG2094" i="2"/>
  <c r="G2094" i="2"/>
  <c r="H2094" i="2" s="1"/>
  <c r="K2094" i="2"/>
  <c r="BF1742" i="2"/>
  <c r="J1742" i="2"/>
  <c r="BE1742" i="2"/>
  <c r="BH1742" i="2"/>
  <c r="BG1742" i="2"/>
  <c r="K1742" i="2"/>
  <c r="G1742" i="2"/>
  <c r="H1742" i="2" s="1"/>
  <c r="L1742" i="2"/>
  <c r="L1348" i="2"/>
  <c r="G1348" i="2"/>
  <c r="H1348" i="2" s="1"/>
  <c r="J1348" i="2"/>
  <c r="BH1348" i="2"/>
  <c r="BG1348" i="2"/>
  <c r="K1348" i="2"/>
  <c r="BE1348" i="2"/>
  <c r="BF1348" i="2"/>
  <c r="BG905" i="2"/>
  <c r="L905" i="2"/>
  <c r="K905" i="2"/>
  <c r="BE905" i="2"/>
  <c r="J905" i="2"/>
  <c r="BF905" i="2"/>
  <c r="BH905" i="2"/>
  <c r="G905" i="2"/>
  <c r="H905" i="2" s="1"/>
  <c r="G864" i="2"/>
  <c r="H864" i="2" s="1"/>
  <c r="BE864" i="2"/>
  <c r="BF864" i="2"/>
  <c r="BH864" i="2"/>
  <c r="BG864" i="2"/>
  <c r="K864" i="2"/>
  <c r="J864" i="2"/>
  <c r="L864" i="2"/>
  <c r="BG1163" i="2"/>
  <c r="BF1163" i="2"/>
  <c r="BH1163" i="2"/>
  <c r="K1163" i="2"/>
  <c r="BE1163" i="2"/>
  <c r="J1163" i="2"/>
  <c r="L1163" i="2"/>
  <c r="G1163" i="2"/>
  <c r="H1163" i="2" s="1"/>
  <c r="G622" i="2"/>
  <c r="H622" i="2" s="1"/>
  <c r="BF622" i="2"/>
  <c r="K622" i="2"/>
  <c r="BH622" i="2"/>
  <c r="BE622" i="2"/>
  <c r="J622" i="2"/>
  <c r="L622" i="2"/>
  <c r="BG622" i="2"/>
  <c r="BH961" i="2"/>
  <c r="G961" i="2"/>
  <c r="H961" i="2" s="1"/>
  <c r="BG961" i="2"/>
  <c r="BF961" i="2"/>
  <c r="K961" i="2"/>
  <c r="J961" i="2"/>
  <c r="BE961" i="2"/>
  <c r="L961" i="2"/>
  <c r="K2572" i="2"/>
  <c r="BG2572" i="2"/>
  <c r="BE2572" i="2"/>
  <c r="G2572" i="2"/>
  <c r="H2572" i="2" s="1"/>
  <c r="L2572" i="2"/>
  <c r="BF2572" i="2"/>
  <c r="BH2572" i="2"/>
  <c r="J2572" i="2"/>
  <c r="K2395" i="2"/>
  <c r="BE2395" i="2"/>
  <c r="L2395" i="2"/>
  <c r="G2395" i="2"/>
  <c r="H2395" i="2" s="1"/>
  <c r="BF2395" i="2"/>
  <c r="J2395" i="2"/>
  <c r="BH2395" i="2"/>
  <c r="BG2395" i="2"/>
  <c r="CD1649" i="2"/>
  <c r="K1649" i="2"/>
  <c r="L1649" i="2"/>
  <c r="J1649" i="2"/>
  <c r="G1649" i="2"/>
  <c r="H1649" i="2" s="1"/>
  <c r="BE1649" i="2"/>
  <c r="BF1649" i="2"/>
  <c r="BH1649" i="2"/>
  <c r="BG1649" i="2"/>
  <c r="BE630" i="2"/>
  <c r="BH630" i="2"/>
  <c r="J630" i="2"/>
  <c r="L630" i="2"/>
  <c r="BF630" i="2"/>
  <c r="G630" i="2"/>
  <c r="H630" i="2" s="1"/>
  <c r="K630" i="2"/>
  <c r="BG630" i="2"/>
  <c r="G1114" i="2"/>
  <c r="H1114" i="2" s="1"/>
  <c r="CE1114" i="2"/>
  <c r="J1114" i="2"/>
  <c r="K1114" i="2"/>
  <c r="L1114" i="2"/>
  <c r="BE1114" i="2"/>
  <c r="BF1114" i="2"/>
  <c r="BH1114" i="2"/>
  <c r="BG1114" i="2"/>
  <c r="CD1270" i="2"/>
  <c r="L1270" i="2"/>
  <c r="G1270" i="2"/>
  <c r="H1270" i="2" s="1"/>
  <c r="K1270" i="2"/>
  <c r="BE1270" i="2"/>
  <c r="J1270" i="2"/>
  <c r="BH1270" i="2"/>
  <c r="BG1270" i="2"/>
  <c r="BF1270" i="2"/>
  <c r="BF2835" i="2"/>
  <c r="G2835" i="2"/>
  <c r="H2835" i="2" s="1"/>
  <c r="L2835" i="2"/>
  <c r="BG2835" i="2"/>
  <c r="K2835" i="2"/>
  <c r="BE2835" i="2"/>
  <c r="J2835" i="2"/>
  <c r="BH2835" i="2"/>
  <c r="G618" i="2"/>
  <c r="H618" i="2" s="1"/>
  <c r="J618" i="2"/>
  <c r="BG618" i="2"/>
  <c r="BH618" i="2"/>
  <c r="BE618" i="2"/>
  <c r="K618" i="2"/>
  <c r="BF618" i="2"/>
  <c r="L618" i="2"/>
  <c r="BE1447" i="2"/>
  <c r="G1447" i="2"/>
  <c r="H1447" i="2" s="1"/>
  <c r="BF1447" i="2"/>
  <c r="J1447" i="2"/>
  <c r="BH1447" i="2"/>
  <c r="BG1447" i="2"/>
  <c r="L1447" i="2"/>
  <c r="K1447" i="2"/>
  <c r="G789" i="2"/>
  <c r="H789" i="2" s="1"/>
  <c r="K789" i="2"/>
  <c r="L789" i="2"/>
  <c r="BF789" i="2"/>
  <c r="BH789" i="2"/>
  <c r="J789" i="2"/>
  <c r="CD789" i="2"/>
  <c r="BE789" i="2"/>
  <c r="BG789" i="2"/>
  <c r="L2607" i="2"/>
  <c r="K2607" i="2"/>
  <c r="BH2607" i="2"/>
  <c r="BG2607" i="2"/>
  <c r="J2607" i="2"/>
  <c r="G2607" i="2"/>
  <c r="H2607" i="2" s="1"/>
  <c r="BE2607" i="2"/>
  <c r="BF2607" i="2"/>
  <c r="J1020" i="2"/>
  <c r="L1020" i="2"/>
  <c r="K1020" i="2"/>
  <c r="G1020" i="2"/>
  <c r="H1020" i="2" s="1"/>
  <c r="BG1020" i="2"/>
  <c r="BE1020" i="2"/>
  <c r="BF1020" i="2"/>
  <c r="BH1020" i="2"/>
  <c r="L21" i="1"/>
  <c r="C1227" i="2"/>
  <c r="D1227" i="2"/>
  <c r="G2489" i="2"/>
  <c r="H2489" i="2" s="1"/>
  <c r="BH2489" i="2"/>
  <c r="BG2489" i="2"/>
  <c r="K2489" i="2"/>
  <c r="L2489" i="2"/>
  <c r="J2489" i="2"/>
  <c r="BF2489" i="2"/>
  <c r="BE2489" i="2"/>
  <c r="L549" i="2"/>
  <c r="J549" i="2"/>
  <c r="G549" i="2"/>
  <c r="H549" i="2" s="1"/>
  <c r="BE549" i="2"/>
  <c r="BF549" i="2"/>
  <c r="BH549" i="2"/>
  <c r="BG549" i="2"/>
  <c r="K549" i="2"/>
  <c r="J2117" i="2"/>
  <c r="G2117" i="2"/>
  <c r="H2117" i="2" s="1"/>
  <c r="BE2117" i="2"/>
  <c r="BG2117" i="2"/>
  <c r="BF2117" i="2"/>
  <c r="K2117" i="2"/>
  <c r="L2117" i="2"/>
  <c r="BH2117" i="2"/>
  <c r="BE1197" i="2"/>
  <c r="BF1197" i="2"/>
  <c r="G1197" i="2"/>
  <c r="H1197" i="2" s="1"/>
  <c r="BG1197" i="2"/>
  <c r="L1197" i="2"/>
  <c r="K1197" i="2"/>
  <c r="BH1197" i="2"/>
  <c r="J1197" i="2"/>
  <c r="BH1787" i="2"/>
  <c r="BF1787" i="2"/>
  <c r="L1787" i="2"/>
  <c r="G1787" i="2"/>
  <c r="H1787" i="2" s="1"/>
  <c r="BG1787" i="2"/>
  <c r="J1787" i="2"/>
  <c r="BE1787" i="2"/>
  <c r="K1787" i="2"/>
  <c r="G2120" i="2"/>
  <c r="H2120" i="2" s="1"/>
  <c r="L2120" i="2"/>
  <c r="BG2120" i="2"/>
  <c r="BH2120" i="2"/>
  <c r="BE2120" i="2"/>
  <c r="BF2120" i="2"/>
  <c r="J2120" i="2"/>
  <c r="K2120" i="2"/>
  <c r="BE1884" i="2"/>
  <c r="J1884" i="2"/>
  <c r="K1884" i="2"/>
  <c r="BG1884" i="2"/>
  <c r="BH1884" i="2"/>
  <c r="G1884" i="2"/>
  <c r="H1884" i="2" s="1"/>
  <c r="L1884" i="2"/>
  <c r="BF1884" i="2"/>
  <c r="K1430" i="2"/>
  <c r="L1430" i="2"/>
  <c r="G1430" i="2"/>
  <c r="H1430" i="2" s="1"/>
  <c r="J1430" i="2"/>
  <c r="BH1430" i="2"/>
  <c r="BG1430" i="2"/>
  <c r="BE1430" i="2"/>
  <c r="BF1430" i="2"/>
  <c r="L2958" i="2"/>
  <c r="J2958" i="2"/>
  <c r="BE2958" i="2"/>
  <c r="BF2958" i="2"/>
  <c r="BH2958" i="2"/>
  <c r="K2958" i="2"/>
  <c r="G2958" i="2"/>
  <c r="H2958" i="2" s="1"/>
  <c r="BG2958" i="2"/>
  <c r="K886" i="2"/>
  <c r="G886" i="2"/>
  <c r="H886" i="2" s="1"/>
  <c r="J886" i="2"/>
  <c r="BE886" i="2"/>
  <c r="BF886" i="2"/>
  <c r="BH886" i="2"/>
  <c r="BG886" i="2"/>
  <c r="L886" i="2"/>
  <c r="K1896" i="2"/>
  <c r="L1896" i="2"/>
  <c r="BH1896" i="2"/>
  <c r="J1896" i="2"/>
  <c r="BF1896" i="2"/>
  <c r="BG1896" i="2"/>
  <c r="BE1896" i="2"/>
  <c r="G1896" i="2"/>
  <c r="H1896" i="2" s="1"/>
  <c r="BE1763" i="2"/>
  <c r="BG1763" i="2"/>
  <c r="J1763" i="2"/>
  <c r="G1763" i="2"/>
  <c r="H1763" i="2" s="1"/>
  <c r="K1763" i="2"/>
  <c r="BF1763" i="2"/>
  <c r="BH1763" i="2"/>
  <c r="L1763" i="2"/>
  <c r="L1732" i="2"/>
  <c r="G1732" i="2"/>
  <c r="H1732" i="2" s="1"/>
  <c r="K1732" i="2"/>
  <c r="BE1732" i="2"/>
  <c r="BF1732" i="2"/>
  <c r="BH1732" i="2"/>
  <c r="BG1732" i="2"/>
  <c r="J1732" i="2"/>
  <c r="CE1136" i="2"/>
  <c r="J1136" i="2"/>
  <c r="BE1136" i="2"/>
  <c r="BF1136" i="2"/>
  <c r="K1136" i="2"/>
  <c r="L1136" i="2"/>
  <c r="BH1136" i="2"/>
  <c r="BG1136" i="2"/>
  <c r="G1136" i="2"/>
  <c r="H1136" i="2" s="1"/>
  <c r="L2049" i="2"/>
  <c r="J2049" i="2"/>
  <c r="G2049" i="2"/>
  <c r="H2049" i="2" s="1"/>
  <c r="BF2049" i="2"/>
  <c r="BH2049" i="2"/>
  <c r="BG2049" i="2"/>
  <c r="K2049" i="2"/>
  <c r="BE2049" i="2"/>
  <c r="G935" i="2"/>
  <c r="H935" i="2" s="1"/>
  <c r="L935" i="2"/>
  <c r="J935" i="2"/>
  <c r="K935" i="2"/>
  <c r="BE935" i="2"/>
  <c r="BF935" i="2"/>
  <c r="BG935" i="2"/>
  <c r="BH935" i="2"/>
  <c r="K1691" i="2"/>
  <c r="J1691" i="2"/>
  <c r="L1691" i="2"/>
  <c r="BF1691" i="2"/>
  <c r="BH1691" i="2"/>
  <c r="BG1691" i="2"/>
  <c r="BE1691" i="2"/>
  <c r="G1691" i="2"/>
  <c r="H1691" i="2" s="1"/>
  <c r="L955" i="2"/>
  <c r="BE955" i="2"/>
  <c r="BF955" i="2"/>
  <c r="G955" i="2"/>
  <c r="H955" i="2" s="1"/>
  <c r="BH955" i="2"/>
  <c r="BG955" i="2"/>
  <c r="K955" i="2"/>
  <c r="J955" i="2"/>
  <c r="BF1660" i="2"/>
  <c r="BH1660" i="2"/>
  <c r="BG1660" i="2"/>
  <c r="G1660" i="2"/>
  <c r="H1660" i="2" s="1"/>
  <c r="CD1660" i="2"/>
  <c r="L1660" i="2"/>
  <c r="K1660" i="2"/>
  <c r="J1660" i="2"/>
  <c r="BE1660" i="2"/>
  <c r="L49" i="1"/>
  <c r="C3061" i="2"/>
  <c r="D3061" i="2"/>
  <c r="J2314" i="2"/>
  <c r="L2314" i="2"/>
  <c r="BE2314" i="2"/>
  <c r="BF2314" i="2"/>
  <c r="BH2314" i="2"/>
  <c r="BG2314" i="2"/>
  <c r="K2314" i="2"/>
  <c r="G2314" i="2"/>
  <c r="H2314" i="2" s="1"/>
  <c r="BG2992" i="2"/>
  <c r="BE2992" i="2"/>
  <c r="J2992" i="2"/>
  <c r="BF2992" i="2"/>
  <c r="BH2992" i="2"/>
  <c r="K2992" i="2"/>
  <c r="G2992" i="2"/>
  <c r="H2992" i="2" s="1"/>
  <c r="L2992" i="2"/>
  <c r="L2345" i="2"/>
  <c r="BH2345" i="2"/>
  <c r="J2345" i="2"/>
  <c r="BG2345" i="2"/>
  <c r="K2345" i="2"/>
  <c r="BE2345" i="2"/>
  <c r="BF2345" i="2"/>
  <c r="G2345" i="2"/>
  <c r="H2345" i="2" s="1"/>
  <c r="CD2157" i="2"/>
  <c r="K2157" i="2"/>
  <c r="L2157" i="2"/>
  <c r="J2157" i="2"/>
  <c r="BE2157" i="2"/>
  <c r="BF2157" i="2"/>
  <c r="BH2157" i="2"/>
  <c r="BG2157" i="2"/>
  <c r="G2157" i="2"/>
  <c r="H2157" i="2" s="1"/>
  <c r="BF1694" i="2"/>
  <c r="BH1694" i="2"/>
  <c r="BE1694" i="2"/>
  <c r="BG1694" i="2"/>
  <c r="G1694" i="2"/>
  <c r="H1694" i="2" s="1"/>
  <c r="K1694" i="2"/>
  <c r="L1694" i="2"/>
  <c r="J1694" i="2"/>
  <c r="J948" i="2"/>
  <c r="K948" i="2"/>
  <c r="L948" i="2"/>
  <c r="BF948" i="2"/>
  <c r="BH948" i="2"/>
  <c r="BG948" i="2"/>
  <c r="BE948" i="2"/>
  <c r="G948" i="2"/>
  <c r="H948" i="2" s="1"/>
  <c r="J967" i="2"/>
  <c r="L967" i="2"/>
  <c r="K967" i="2"/>
  <c r="BG967" i="2"/>
  <c r="BE967" i="2"/>
  <c r="BF967" i="2"/>
  <c r="BH967" i="2"/>
  <c r="G967" i="2"/>
  <c r="H967" i="2" s="1"/>
  <c r="BF994" i="2"/>
  <c r="BH994" i="2"/>
  <c r="L994" i="2"/>
  <c r="J994" i="2"/>
  <c r="K994" i="2"/>
  <c r="BE994" i="2"/>
  <c r="BG994" i="2"/>
  <c r="G994" i="2"/>
  <c r="H994" i="2" s="1"/>
  <c r="BF2579" i="2"/>
  <c r="K2579" i="2"/>
  <c r="G2579" i="2"/>
  <c r="H2579" i="2" s="1"/>
  <c r="BE2579" i="2"/>
  <c r="BH2579" i="2"/>
  <c r="L2579" i="2"/>
  <c r="BG2579" i="2"/>
  <c r="J2579" i="2"/>
  <c r="L278" i="2"/>
  <c r="BF278" i="2"/>
  <c r="K278" i="2"/>
  <c r="BH278" i="2"/>
  <c r="BG278" i="2"/>
  <c r="J278" i="2"/>
  <c r="BE278" i="2"/>
  <c r="G278" i="2"/>
  <c r="H278" i="2" s="1"/>
  <c r="L849" i="2"/>
  <c r="K849" i="2"/>
  <c r="BH849" i="2"/>
  <c r="BG849" i="2"/>
  <c r="J849" i="2"/>
  <c r="G849" i="2"/>
  <c r="H849" i="2" s="1"/>
  <c r="BF849" i="2"/>
  <c r="BE849" i="2"/>
  <c r="BF1473" i="2"/>
  <c r="BH1473" i="2"/>
  <c r="J1473" i="2"/>
  <c r="K1473" i="2"/>
  <c r="L1473" i="2"/>
  <c r="G1473" i="2"/>
  <c r="H1473" i="2" s="1"/>
  <c r="BG1473" i="2"/>
  <c r="BE1473" i="2"/>
  <c r="BH1405" i="2"/>
  <c r="BF1405" i="2"/>
  <c r="L1405" i="2"/>
  <c r="BG1405" i="2"/>
  <c r="G1405" i="2"/>
  <c r="H1405" i="2" s="1"/>
  <c r="K1405" i="2"/>
  <c r="J1405" i="2"/>
  <c r="BE1405" i="2"/>
  <c r="G303" i="2"/>
  <c r="H303" i="2" s="1"/>
  <c r="BE303" i="2"/>
  <c r="L303" i="2"/>
  <c r="BF303" i="2"/>
  <c r="BH303" i="2"/>
  <c r="BG303" i="2"/>
  <c r="K303" i="2"/>
  <c r="J303" i="2"/>
  <c r="CE1109" i="2"/>
  <c r="J1109" i="2"/>
  <c r="K1109" i="2"/>
  <c r="L1109" i="2"/>
  <c r="BF1109" i="2"/>
  <c r="BH1109" i="2"/>
  <c r="BG1109" i="2"/>
  <c r="G1109" i="2"/>
  <c r="H1109" i="2" s="1"/>
  <c r="BE1109" i="2"/>
  <c r="K2972" i="2"/>
  <c r="L2972" i="2"/>
  <c r="BE2972" i="2"/>
  <c r="BF2972" i="2"/>
  <c r="J2972" i="2"/>
  <c r="BH2972" i="2"/>
  <c r="BG2972" i="2"/>
  <c r="G2972" i="2"/>
  <c r="H2972" i="2" s="1"/>
  <c r="L2477" i="2"/>
  <c r="BF2477" i="2"/>
  <c r="BG2477" i="2"/>
  <c r="J2477" i="2"/>
  <c r="K2477" i="2"/>
  <c r="BH2477" i="2"/>
  <c r="G2477" i="2"/>
  <c r="H2477" i="2" s="1"/>
  <c r="BE2477" i="2"/>
  <c r="L2984" i="2"/>
  <c r="K2984" i="2"/>
  <c r="J2984" i="2"/>
  <c r="BF2984" i="2"/>
  <c r="BH2984" i="2"/>
  <c r="BG2984" i="2"/>
  <c r="G2984" i="2"/>
  <c r="H2984" i="2" s="1"/>
  <c r="BE2984" i="2"/>
  <c r="L2124" i="2"/>
  <c r="J2124" i="2"/>
  <c r="BE2124" i="2"/>
  <c r="BF2124" i="2"/>
  <c r="BH2124" i="2"/>
  <c r="BG2124" i="2"/>
  <c r="G2124" i="2"/>
  <c r="H2124" i="2" s="1"/>
  <c r="K2124" i="2"/>
  <c r="K2723" i="2"/>
  <c r="G2723" i="2"/>
  <c r="H2723" i="2" s="1"/>
  <c r="BF2723" i="2"/>
  <c r="BH2723" i="2"/>
  <c r="BG2723" i="2"/>
  <c r="BE2723" i="2"/>
  <c r="J2723" i="2"/>
  <c r="L2723" i="2"/>
  <c r="CD1597" i="2"/>
  <c r="J1597" i="2"/>
  <c r="L1597" i="2"/>
  <c r="K1597" i="2"/>
  <c r="BG1597" i="2"/>
  <c r="G1597" i="2"/>
  <c r="H1597" i="2" s="1"/>
  <c r="BH1597" i="2"/>
  <c r="BE1597" i="2"/>
  <c r="BF1597" i="2"/>
  <c r="L15" i="1"/>
  <c r="D633" i="2"/>
  <c r="J1190" i="2"/>
  <c r="BE1190" i="2"/>
  <c r="BF1190" i="2"/>
  <c r="G1190" i="2"/>
  <c r="H1190" i="2" s="1"/>
  <c r="K1190" i="2"/>
  <c r="L1190" i="2"/>
  <c r="BH1190" i="2"/>
  <c r="BG1190" i="2"/>
  <c r="L20" i="1"/>
  <c r="D1161" i="2"/>
  <c r="J823" i="2"/>
  <c r="G823" i="2"/>
  <c r="H823" i="2" s="1"/>
  <c r="CD823" i="2"/>
  <c r="BH823" i="2"/>
  <c r="BG823" i="2"/>
  <c r="BE823" i="2"/>
  <c r="K823" i="2"/>
  <c r="L823" i="2"/>
  <c r="BF823" i="2"/>
  <c r="CE1073" i="2"/>
  <c r="G1073" i="2"/>
  <c r="H1073" i="2" s="1"/>
  <c r="K1073" i="2"/>
  <c r="L1073" i="2"/>
  <c r="J1073" i="2"/>
  <c r="BE1073" i="2"/>
  <c r="BF1073" i="2"/>
  <c r="BH1073" i="2"/>
  <c r="BG1073" i="2"/>
  <c r="J360" i="2"/>
  <c r="K360" i="2"/>
  <c r="L360" i="2"/>
  <c r="BF360" i="2"/>
  <c r="G360" i="2"/>
  <c r="H360" i="2" s="1"/>
  <c r="BG360" i="2"/>
  <c r="BH360" i="2"/>
  <c r="BE360" i="2"/>
  <c r="BE1773" i="2"/>
  <c r="K1773" i="2"/>
  <c r="G1773" i="2"/>
  <c r="H1773" i="2" s="1"/>
  <c r="BH1773" i="2"/>
  <c r="L1773" i="2"/>
  <c r="BF1773" i="2"/>
  <c r="BG1773" i="2"/>
  <c r="J1773" i="2"/>
  <c r="BH714" i="2"/>
  <c r="L714" i="2"/>
  <c r="BF714" i="2"/>
  <c r="BG714" i="2"/>
  <c r="BE714" i="2"/>
  <c r="G714" i="2"/>
  <c r="H714" i="2" s="1"/>
  <c r="J714" i="2"/>
  <c r="K714" i="2"/>
  <c r="L33" i="1"/>
  <c r="L2470" i="2"/>
  <c r="J2470" i="2"/>
  <c r="K2470" i="2"/>
  <c r="BE2470" i="2"/>
  <c r="BF2470" i="2"/>
  <c r="BH2470" i="2"/>
  <c r="BG2470" i="2"/>
  <c r="G2470" i="2"/>
  <c r="H2470" i="2" s="1"/>
  <c r="BG1786" i="2"/>
  <c r="K1786" i="2"/>
  <c r="BF1786" i="2"/>
  <c r="G1786" i="2"/>
  <c r="H1786" i="2" s="1"/>
  <c r="BH1786" i="2"/>
  <c r="J1786" i="2"/>
  <c r="BE1786" i="2"/>
  <c r="L1786" i="2"/>
  <c r="L787" i="2"/>
  <c r="J787" i="2"/>
  <c r="K787" i="2"/>
  <c r="BH787" i="2"/>
  <c r="G787" i="2"/>
  <c r="H787" i="2" s="1"/>
  <c r="BF787" i="2"/>
  <c r="BE787" i="2"/>
  <c r="CD787" i="2"/>
  <c r="BG787" i="2"/>
  <c r="K1756" i="2"/>
  <c r="G1756" i="2"/>
  <c r="H1756" i="2" s="1"/>
  <c r="J1756" i="2"/>
  <c r="L1756" i="2"/>
  <c r="BE1756" i="2"/>
  <c r="BF1756" i="2"/>
  <c r="BH1756" i="2"/>
  <c r="BG1756" i="2"/>
  <c r="K2545" i="2"/>
  <c r="BF2545" i="2"/>
  <c r="J2545" i="2"/>
  <c r="BH2545" i="2"/>
  <c r="BG2545" i="2"/>
  <c r="G2545" i="2"/>
  <c r="H2545" i="2" s="1"/>
  <c r="L2545" i="2"/>
  <c r="BE2545" i="2"/>
  <c r="BF3222" i="2"/>
  <c r="BG3222" i="2"/>
  <c r="BE3222" i="2"/>
  <c r="G3222" i="2"/>
  <c r="H3222" i="2" s="1"/>
  <c r="K3222" i="2"/>
  <c r="J3222" i="2"/>
  <c r="BH3222" i="2"/>
  <c r="L3222" i="2"/>
  <c r="BF1590" i="2"/>
  <c r="BH1590" i="2"/>
  <c r="BG1590" i="2"/>
  <c r="CD1590" i="2"/>
  <c r="L1590" i="2"/>
  <c r="K1590" i="2"/>
  <c r="J1590" i="2"/>
  <c r="G1590" i="2"/>
  <c r="H1590" i="2" s="1"/>
  <c r="BE1590" i="2"/>
  <c r="BE2658" i="2"/>
  <c r="G2658" i="2"/>
  <c r="H2658" i="2" s="1"/>
  <c r="J3067" i="2"/>
  <c r="L3067" i="2"/>
  <c r="CD3067" i="2"/>
  <c r="BF3067" i="2"/>
  <c r="K3067" i="2"/>
  <c r="BE3067" i="2"/>
  <c r="BG3067" i="2"/>
  <c r="G3067" i="2"/>
  <c r="H3067" i="2" s="1"/>
  <c r="BH3067" i="2"/>
  <c r="BG2954" i="2"/>
  <c r="BE2954" i="2"/>
  <c r="K2954" i="2"/>
  <c r="L2954" i="2"/>
  <c r="J2954" i="2"/>
  <c r="G2954" i="2"/>
  <c r="H2954" i="2" s="1"/>
  <c r="BF2954" i="2"/>
  <c r="BH2954" i="2"/>
  <c r="BF3109" i="2"/>
  <c r="BH3109" i="2"/>
  <c r="BG3109" i="2"/>
  <c r="K3109" i="2"/>
  <c r="G3109" i="2"/>
  <c r="H3109" i="2" s="1"/>
  <c r="BE3109" i="2"/>
  <c r="L3109" i="2"/>
  <c r="J3109" i="2"/>
  <c r="BF1100" i="2"/>
  <c r="BH1100" i="2"/>
  <c r="CE1100" i="2"/>
  <c r="L1100" i="2"/>
  <c r="J1100" i="2"/>
  <c r="K1100" i="2"/>
  <c r="BG1100" i="2"/>
  <c r="BE1100" i="2"/>
  <c r="G1100" i="2"/>
  <c r="H1100" i="2" s="1"/>
  <c r="BG966" i="2"/>
  <c r="J966" i="2"/>
  <c r="G966" i="2"/>
  <c r="H966" i="2" s="1"/>
  <c r="L966" i="2"/>
  <c r="K966" i="2"/>
  <c r="BE966" i="2"/>
  <c r="BF966" i="2"/>
  <c r="BH966" i="2"/>
  <c r="BF287" i="2"/>
  <c r="BE287" i="2"/>
  <c r="J287" i="2"/>
  <c r="K287" i="2"/>
  <c r="G287" i="2"/>
  <c r="H287" i="2" s="1"/>
  <c r="L287" i="2"/>
  <c r="BG287" i="2"/>
  <c r="BH287" i="2"/>
  <c r="K692" i="2"/>
  <c r="BG692" i="2"/>
  <c r="BE692" i="2"/>
  <c r="BH692" i="2"/>
  <c r="J692" i="2"/>
  <c r="BF692" i="2"/>
  <c r="G692" i="2"/>
  <c r="H692" i="2" s="1"/>
  <c r="L692" i="2"/>
  <c r="BE1678" i="2"/>
  <c r="BG1678" i="2"/>
  <c r="G1678" i="2"/>
  <c r="H1678" i="2" s="1"/>
  <c r="J1678" i="2"/>
  <c r="BF1678" i="2"/>
  <c r="K1678" i="2"/>
  <c r="BH1678" i="2"/>
  <c r="L1678" i="2"/>
  <c r="J1352" i="2"/>
  <c r="L1352" i="2"/>
  <c r="K1352" i="2"/>
  <c r="BF1352" i="2"/>
  <c r="BH1352" i="2"/>
  <c r="G321" i="2"/>
  <c r="H321" i="2" s="1"/>
  <c r="BF321" i="2"/>
  <c r="BH321" i="2"/>
  <c r="BG321" i="2"/>
  <c r="L321" i="2"/>
  <c r="J321" i="2"/>
  <c r="K321" i="2"/>
  <c r="BE321" i="2"/>
  <c r="BG519" i="2"/>
  <c r="G519" i="2"/>
  <c r="H519" i="2" s="1"/>
  <c r="BE519" i="2"/>
  <c r="BH519" i="2"/>
  <c r="K519" i="2"/>
  <c r="J519" i="2"/>
  <c r="BF519" i="2"/>
  <c r="L519" i="2"/>
  <c r="BH2370" i="2"/>
  <c r="BF2370" i="2"/>
  <c r="J2370" i="2"/>
  <c r="BE2370" i="2"/>
  <c r="K2370" i="2"/>
  <c r="G2370" i="2"/>
  <c r="H2370" i="2" s="1"/>
  <c r="BG2370" i="2"/>
  <c r="L2370" i="2"/>
  <c r="G520" i="2"/>
  <c r="H520" i="2" s="1"/>
  <c r="BE520" i="2"/>
  <c r="BF520" i="2"/>
  <c r="BH520" i="2"/>
  <c r="BG520" i="2"/>
  <c r="L520" i="2"/>
  <c r="K520" i="2"/>
  <c r="J520" i="2"/>
  <c r="L2082" i="2"/>
  <c r="K2082" i="2"/>
  <c r="J2082" i="2"/>
  <c r="BF2082" i="2"/>
  <c r="BH2082" i="2"/>
  <c r="G2082" i="2"/>
  <c r="H2082" i="2" s="1"/>
  <c r="BE2082" i="2"/>
  <c r="BG2082" i="2"/>
  <c r="L3137" i="2"/>
  <c r="BE3137" i="2"/>
  <c r="BF3137" i="2"/>
  <c r="BH3137" i="2"/>
  <c r="BG3137" i="2"/>
  <c r="G3137" i="2"/>
  <c r="H3137" i="2" s="1"/>
  <c r="J3137" i="2"/>
  <c r="K3137" i="2"/>
  <c r="J2048" i="2"/>
  <c r="L2048" i="2"/>
  <c r="K2048" i="2"/>
  <c r="G2048" i="2"/>
  <c r="H2048" i="2" s="1"/>
  <c r="BE2048" i="2"/>
  <c r="BF2048" i="2"/>
  <c r="BH2048" i="2"/>
  <c r="BG2048" i="2"/>
  <c r="BF3002" i="2"/>
  <c r="BG3002" i="2"/>
  <c r="J3002" i="2"/>
  <c r="BE3002" i="2"/>
  <c r="BH3002" i="2"/>
  <c r="K3002" i="2"/>
  <c r="L3002" i="2"/>
  <c r="G3002" i="2"/>
  <c r="H3002" i="2" s="1"/>
  <c r="L1488" i="2"/>
  <c r="BG1488" i="2"/>
  <c r="G1488" i="2"/>
  <c r="H1488" i="2" s="1"/>
  <c r="J1488" i="2"/>
  <c r="BH1488" i="2"/>
  <c r="K1488" i="2"/>
  <c r="BE1488" i="2"/>
  <c r="BF1488" i="2"/>
  <c r="G1398" i="2"/>
  <c r="H1398" i="2" s="1"/>
  <c r="BH1398" i="2"/>
  <c r="L1398" i="2"/>
  <c r="BF1398" i="2"/>
  <c r="K1398" i="2"/>
  <c r="BE1398" i="2"/>
  <c r="J1398" i="2"/>
  <c r="BG1398" i="2"/>
  <c r="BE1169" i="2"/>
  <c r="K1169" i="2"/>
  <c r="BH1169" i="2"/>
  <c r="BG1169" i="2"/>
  <c r="BF1169" i="2"/>
  <c r="L1169" i="2"/>
  <c r="G1169" i="2"/>
  <c r="H1169" i="2" s="1"/>
  <c r="J1169" i="2"/>
  <c r="K386" i="2"/>
  <c r="BF386" i="2"/>
  <c r="BH386" i="2"/>
  <c r="BG386" i="2"/>
  <c r="J386" i="2"/>
  <c r="G386" i="2"/>
  <c r="H386" i="2" s="1"/>
  <c r="L386" i="2"/>
  <c r="BE386" i="2"/>
  <c r="L1799" i="2"/>
  <c r="BE1799" i="2"/>
  <c r="G1799" i="2"/>
  <c r="H1799" i="2" s="1"/>
  <c r="BH1799" i="2"/>
  <c r="K1799" i="2"/>
  <c r="J1799" i="2"/>
  <c r="BF1799" i="2"/>
  <c r="BG1799" i="2"/>
  <c r="K2419" i="2"/>
  <c r="BF2419" i="2"/>
  <c r="BG2419" i="2"/>
  <c r="J2419" i="2"/>
  <c r="G2419" i="2"/>
  <c r="H2419" i="2" s="1"/>
  <c r="BH2419" i="2"/>
  <c r="L2419" i="2"/>
  <c r="BE2419" i="2"/>
  <c r="BE729" i="2"/>
  <c r="G729" i="2"/>
  <c r="H729" i="2" s="1"/>
  <c r="J729" i="2"/>
  <c r="BG729" i="2"/>
  <c r="L729" i="2"/>
  <c r="BH729" i="2"/>
  <c r="K729" i="2"/>
  <c r="BF729" i="2"/>
  <c r="N25" i="1"/>
  <c r="J1780" i="2"/>
  <c r="G1780" i="2"/>
  <c r="H1780" i="2" s="1"/>
  <c r="L1780" i="2"/>
  <c r="K1780" i="2"/>
  <c r="BE1780" i="2"/>
  <c r="BF1780" i="2"/>
  <c r="BH1780" i="2"/>
  <c r="BG1780" i="2"/>
  <c r="CE1050" i="2"/>
  <c r="G1050" i="2"/>
  <c r="H1050" i="2" s="1"/>
  <c r="BE1050" i="2"/>
  <c r="BF1050" i="2"/>
  <c r="BH1050" i="2"/>
  <c r="BG1050" i="2"/>
  <c r="L1050" i="2"/>
  <c r="J1050" i="2"/>
  <c r="K1050" i="2"/>
  <c r="J1741" i="2"/>
  <c r="G1741" i="2"/>
  <c r="H1741" i="2" s="1"/>
  <c r="BE1741" i="2"/>
  <c r="BF1741" i="2"/>
  <c r="BH1741" i="2"/>
  <c r="BG1741" i="2"/>
  <c r="K1741" i="2"/>
  <c r="L1741" i="2"/>
  <c r="BE1731" i="2"/>
  <c r="G1731" i="2"/>
  <c r="H1731" i="2" s="1"/>
  <c r="L1731" i="2"/>
  <c r="J1731" i="2"/>
  <c r="BG1731" i="2"/>
  <c r="K1731" i="2"/>
  <c r="BF1731" i="2"/>
  <c r="BH1731" i="2"/>
  <c r="BF1814" i="2"/>
  <c r="J1814" i="2"/>
  <c r="BH1814" i="2"/>
  <c r="BE1814" i="2"/>
  <c r="BG1814" i="2"/>
  <c r="K1814" i="2"/>
  <c r="L1814" i="2"/>
  <c r="G1814" i="2"/>
  <c r="H1814" i="2" s="1"/>
  <c r="L2977" i="2"/>
  <c r="K2977" i="2"/>
  <c r="G2977" i="2"/>
  <c r="H2977" i="2" s="1"/>
  <c r="BE2977" i="2"/>
  <c r="J2977" i="2"/>
  <c r="BH2977" i="2"/>
  <c r="BF2977" i="2"/>
  <c r="BG2977" i="2"/>
  <c r="K765" i="2"/>
  <c r="L765" i="2"/>
  <c r="BE765" i="2"/>
  <c r="BF765" i="2"/>
  <c r="BH765" i="2"/>
  <c r="BG765" i="2"/>
  <c r="CD765" i="2"/>
  <c r="G765" i="2"/>
  <c r="H765" i="2" s="1"/>
  <c r="J765" i="2"/>
  <c r="L1700" i="2"/>
  <c r="J1700" i="2"/>
  <c r="BG1700" i="2"/>
  <c r="G1700" i="2"/>
  <c r="H1700" i="2" s="1"/>
  <c r="BF1700" i="2"/>
  <c r="K1700" i="2"/>
  <c r="BE1700" i="2"/>
  <c r="BH1700" i="2"/>
  <c r="BH332" i="2"/>
  <c r="BG332" i="2"/>
  <c r="K332" i="2"/>
  <c r="G332" i="2"/>
  <c r="H332" i="2" s="1"/>
  <c r="L332" i="2"/>
  <c r="J332" i="2"/>
  <c r="BE332" i="2"/>
  <c r="BF332" i="2"/>
  <c r="BH1806" i="2"/>
  <c r="BF1806" i="2"/>
  <c r="J1806" i="2"/>
  <c r="BG1806" i="2"/>
  <c r="G1806" i="2"/>
  <c r="H1806" i="2" s="1"/>
  <c r="K1806" i="2"/>
  <c r="BE1806" i="2"/>
  <c r="L1806" i="2"/>
  <c r="BG924" i="2"/>
  <c r="G924" i="2"/>
  <c r="H924" i="2" s="1"/>
  <c r="BE924" i="2"/>
  <c r="BF924" i="2"/>
  <c r="BH924" i="2"/>
  <c r="K924" i="2"/>
  <c r="J924" i="2"/>
  <c r="L924" i="2"/>
  <c r="K1990" i="2"/>
  <c r="J1990" i="2"/>
  <c r="BE1990" i="2"/>
  <c r="BF1990" i="2"/>
  <c r="BH1990" i="2"/>
  <c r="BG1990" i="2"/>
  <c r="L1990" i="2"/>
  <c r="G1990" i="2"/>
  <c r="H1990" i="2" s="1"/>
  <c r="BE2021" i="2"/>
  <c r="K2021" i="2"/>
  <c r="BH2021" i="2"/>
  <c r="BG2021" i="2"/>
  <c r="J2021" i="2"/>
  <c r="BF2021" i="2"/>
  <c r="G2021" i="2"/>
  <c r="H2021" i="2" s="1"/>
  <c r="L2021" i="2"/>
  <c r="BG3220" i="2"/>
  <c r="G3220" i="2"/>
  <c r="H3220" i="2" s="1"/>
  <c r="J3220" i="2"/>
  <c r="BF3220" i="2"/>
  <c r="L3220" i="2"/>
  <c r="K3220" i="2"/>
  <c r="BH3220" i="2"/>
  <c r="BE3220" i="2"/>
  <c r="BE3096" i="2"/>
  <c r="G3096" i="2"/>
  <c r="H3096" i="2" s="1"/>
  <c r="BF3096" i="2"/>
  <c r="J3096" i="2"/>
  <c r="BH3096" i="2"/>
  <c r="K3096" i="2"/>
  <c r="BG3096" i="2"/>
  <c r="CD3096" i="2"/>
  <c r="L3096" i="2"/>
  <c r="BH2751" i="2"/>
  <c r="G2751" i="2"/>
  <c r="H2751" i="2" s="1"/>
  <c r="BG2751" i="2"/>
  <c r="J2751" i="2"/>
  <c r="BE2751" i="2"/>
  <c r="K2751" i="2"/>
  <c r="BF2751" i="2"/>
  <c r="L2751" i="2"/>
  <c r="J2833" i="2"/>
  <c r="L2833" i="2"/>
  <c r="K2833" i="2"/>
  <c r="BE2833" i="2"/>
  <c r="BH2833" i="2"/>
  <c r="BG2833" i="2"/>
  <c r="G2833" i="2"/>
  <c r="H2833" i="2" s="1"/>
  <c r="BF2833" i="2"/>
  <c r="L2714" i="2"/>
  <c r="G2714" i="2"/>
  <c r="H2714" i="2" s="1"/>
  <c r="BE2714" i="2"/>
  <c r="K2714" i="2"/>
  <c r="BF2714" i="2"/>
  <c r="BG2714" i="2"/>
  <c r="BH2714" i="2"/>
  <c r="J2714" i="2"/>
  <c r="K2824" i="2"/>
  <c r="L2824" i="2"/>
  <c r="G2824" i="2"/>
  <c r="H2824" i="2" s="1"/>
  <c r="J2824" i="2"/>
  <c r="BE2824" i="2"/>
  <c r="BF2824" i="2"/>
  <c r="BH2824" i="2"/>
  <c r="BG2824" i="2"/>
  <c r="L1290" i="2"/>
  <c r="BF1399" i="2"/>
  <c r="L1399" i="2"/>
  <c r="K1399" i="2"/>
  <c r="BE1399" i="2"/>
  <c r="BH1399" i="2"/>
  <c r="J1399" i="2"/>
  <c r="G1399" i="2"/>
  <c r="H1399" i="2" s="1"/>
  <c r="BG1399" i="2"/>
  <c r="J356" i="2"/>
  <c r="BH356" i="2"/>
  <c r="BE356" i="2"/>
  <c r="L356" i="2"/>
  <c r="BF356" i="2"/>
  <c r="K356" i="2"/>
  <c r="G356" i="2"/>
  <c r="H356" i="2" s="1"/>
  <c r="BG356" i="2"/>
  <c r="K1984" i="2"/>
  <c r="G1984" i="2"/>
  <c r="H1984" i="2" s="1"/>
  <c r="L1984" i="2"/>
  <c r="BG1984" i="2"/>
  <c r="BE1984" i="2"/>
  <c r="BF1984" i="2"/>
  <c r="BH1984" i="2"/>
  <c r="J1984" i="2"/>
  <c r="BG702" i="2"/>
  <c r="J702" i="2"/>
  <c r="BH702" i="2"/>
  <c r="BF702" i="2"/>
  <c r="L702" i="2"/>
  <c r="G702" i="2"/>
  <c r="H702" i="2" s="1"/>
  <c r="BE702" i="2"/>
  <c r="K702" i="2"/>
  <c r="BE1832" i="2"/>
  <c r="K1832" i="2"/>
  <c r="BH1832" i="2"/>
  <c r="BG1832" i="2"/>
  <c r="J1832" i="2"/>
  <c r="G1832" i="2"/>
  <c r="H1832" i="2" s="1"/>
  <c r="BF1832" i="2"/>
  <c r="L1832" i="2"/>
  <c r="CE1146" i="2"/>
  <c r="L1146" i="2"/>
  <c r="K1146" i="2"/>
  <c r="BG1146" i="2"/>
  <c r="BE1146" i="2"/>
  <c r="BH1146" i="2"/>
  <c r="J1146" i="2"/>
  <c r="G1146" i="2"/>
  <c r="H1146" i="2" s="1"/>
  <c r="BF1146" i="2"/>
  <c r="G1385" i="2"/>
  <c r="H1385" i="2" s="1"/>
  <c r="BE1385" i="2"/>
  <c r="BF1385" i="2"/>
  <c r="BH1385" i="2"/>
  <c r="BG1385" i="2"/>
  <c r="K1385" i="2"/>
  <c r="J1385" i="2"/>
  <c r="L1385" i="2"/>
  <c r="BF1519" i="2"/>
  <c r="BG1519" i="2"/>
  <c r="BH1519" i="2"/>
  <c r="J1519" i="2"/>
  <c r="BE1519" i="2"/>
  <c r="L1519" i="2"/>
  <c r="G1519" i="2"/>
  <c r="H1519" i="2" s="1"/>
  <c r="K1519" i="2"/>
  <c r="J937" i="2"/>
  <c r="K937" i="2"/>
  <c r="G937" i="2"/>
  <c r="H937" i="2" s="1"/>
  <c r="L937" i="2"/>
  <c r="BE937" i="2"/>
  <c r="BF937" i="2"/>
  <c r="BH937" i="2"/>
  <c r="BG937" i="2"/>
  <c r="BF3101" i="2"/>
  <c r="BH3101" i="2"/>
  <c r="L3101" i="2"/>
  <c r="BG3101" i="2"/>
  <c r="BE3101" i="2"/>
  <c r="CD3101" i="2"/>
  <c r="K3101" i="2"/>
  <c r="G3101" i="2"/>
  <c r="H3101" i="2" s="1"/>
  <c r="J3101" i="2"/>
  <c r="L18" i="1"/>
  <c r="D932" i="2"/>
  <c r="C932" i="2"/>
  <c r="G1762" i="2"/>
  <c r="H1762" i="2" s="1"/>
  <c r="BG1762" i="2"/>
  <c r="L1762" i="2"/>
  <c r="BH1762" i="2"/>
  <c r="K1762" i="2"/>
  <c r="BE1762" i="2"/>
  <c r="J1762" i="2"/>
  <c r="BF1762" i="2"/>
  <c r="J1331" i="2"/>
  <c r="K1331" i="2"/>
  <c r="G1331" i="2"/>
  <c r="H1331" i="2" s="1"/>
  <c r="L1331" i="2"/>
  <c r="BE1331" i="2"/>
  <c r="BF1331" i="2"/>
  <c r="BH1331" i="2"/>
  <c r="BG1331" i="2"/>
  <c r="J2224" i="2"/>
  <c r="K2224" i="2"/>
  <c r="BH2224" i="2"/>
  <c r="BG2224" i="2"/>
  <c r="G2224" i="2"/>
  <c r="H2224" i="2" s="1"/>
  <c r="BE2224" i="2"/>
  <c r="BF2224" i="2"/>
  <c r="L2224" i="2"/>
  <c r="J400" i="2"/>
  <c r="BG400" i="2"/>
  <c r="BH400" i="2"/>
  <c r="L400" i="2"/>
  <c r="BE400" i="2"/>
  <c r="G400" i="2"/>
  <c r="H400" i="2" s="1"/>
  <c r="BF400" i="2"/>
  <c r="K400" i="2"/>
  <c r="G1323" i="2"/>
  <c r="H1323" i="2" s="1"/>
  <c r="BE1323" i="2"/>
  <c r="BH1323" i="2"/>
  <c r="J1323" i="2"/>
  <c r="BF1323" i="2"/>
  <c r="K1323" i="2"/>
  <c r="L1323" i="2"/>
  <c r="BG1323" i="2"/>
  <c r="L2104" i="2"/>
  <c r="K2104" i="2"/>
  <c r="J2104" i="2"/>
  <c r="BH2104" i="2"/>
  <c r="BG2104" i="2"/>
  <c r="G2104" i="2"/>
  <c r="H2104" i="2" s="1"/>
  <c r="BE2104" i="2"/>
  <c r="BF2104" i="2"/>
  <c r="E1462" i="2"/>
  <c r="N26" i="1"/>
  <c r="CD775" i="2"/>
  <c r="K775" i="2"/>
  <c r="J775" i="2"/>
  <c r="L775" i="2"/>
  <c r="BF775" i="2"/>
  <c r="BE775" i="2"/>
  <c r="G775" i="2"/>
  <c r="H775" i="2" s="1"/>
  <c r="BG775" i="2"/>
  <c r="BH775" i="2"/>
  <c r="L915" i="2"/>
  <c r="K915" i="2"/>
  <c r="BE915" i="2"/>
  <c r="BF915" i="2"/>
  <c r="BH915" i="2"/>
  <c r="J915" i="2"/>
  <c r="BG915" i="2"/>
  <c r="G915" i="2"/>
  <c r="H915" i="2" s="1"/>
  <c r="BE1212" i="2"/>
  <c r="BF1212" i="2"/>
  <c r="BG1212" i="2"/>
  <c r="BH1212" i="2"/>
  <c r="G1212" i="2"/>
  <c r="H1212" i="2" s="1"/>
  <c r="J1212" i="2"/>
  <c r="K1212" i="2"/>
  <c r="L1212" i="2"/>
  <c r="BG3156" i="2"/>
  <c r="G3156" i="2"/>
  <c r="H3156" i="2" s="1"/>
  <c r="J3156" i="2"/>
  <c r="BE3156" i="2"/>
  <c r="BF3156" i="2"/>
  <c r="L3156" i="2"/>
  <c r="BH3156" i="2"/>
  <c r="K3156" i="2"/>
  <c r="L2887" i="2"/>
  <c r="J2887" i="2"/>
  <c r="BG2887" i="2"/>
  <c r="BH2887" i="2"/>
  <c r="CD2887" i="2"/>
  <c r="G2887" i="2"/>
  <c r="H2887" i="2" s="1"/>
  <c r="BF2887" i="2"/>
  <c r="BE2887" i="2"/>
  <c r="K2887" i="2"/>
  <c r="J2455" i="2"/>
  <c r="G2455" i="2"/>
  <c r="H2455" i="2" s="1"/>
  <c r="BH2455" i="2"/>
  <c r="BG2455" i="2"/>
  <c r="L2455" i="2"/>
  <c r="K2455" i="2"/>
  <c r="BF2455" i="2"/>
  <c r="BE2455" i="2"/>
  <c r="BH2018" i="2"/>
  <c r="BE2018" i="2"/>
  <c r="BF2018" i="2"/>
  <c r="K2018" i="2"/>
  <c r="J2018" i="2"/>
  <c r="G2018" i="2"/>
  <c r="H2018" i="2" s="1"/>
  <c r="L2018" i="2"/>
  <c r="BG2018" i="2"/>
  <c r="BE2523" i="2"/>
  <c r="K2523" i="2"/>
  <c r="L2523" i="2"/>
  <c r="J2523" i="2"/>
  <c r="BF2523" i="2"/>
  <c r="BG2523" i="2"/>
  <c r="BH2523" i="2"/>
  <c r="G2523" i="2"/>
  <c r="H2523" i="2" s="1"/>
  <c r="BG3010" i="2"/>
  <c r="BF3010" i="2"/>
  <c r="BH3010" i="2"/>
  <c r="J3010" i="2"/>
  <c r="L3010" i="2"/>
  <c r="BE3010" i="2"/>
  <c r="K3010" i="2"/>
  <c r="G3010" i="2"/>
  <c r="H3010" i="2" s="1"/>
  <c r="K1621" i="2"/>
  <c r="BH1621" i="2"/>
  <c r="BG1621" i="2"/>
  <c r="L1621" i="2"/>
  <c r="BE1621" i="2"/>
  <c r="J1621" i="2"/>
  <c r="CD1621" i="2"/>
  <c r="G1621" i="2"/>
  <c r="H1621" i="2" s="1"/>
  <c r="BF1621" i="2"/>
  <c r="BH3140" i="2"/>
  <c r="BG3140" i="2"/>
  <c r="BF3140" i="2"/>
  <c r="K3140" i="2"/>
  <c r="G3140" i="2"/>
  <c r="H3140" i="2" s="1"/>
  <c r="L3140" i="2"/>
  <c r="BE3140" i="2"/>
  <c r="J3140" i="2"/>
  <c r="CD1588" i="2"/>
  <c r="L1588" i="2"/>
  <c r="K1588" i="2"/>
  <c r="J1588" i="2"/>
  <c r="G1588" i="2"/>
  <c r="H1588" i="2" s="1"/>
  <c r="BF1588" i="2"/>
  <c r="BH1588" i="2"/>
  <c r="BE1588" i="2"/>
  <c r="BG1588" i="2"/>
  <c r="BH2539" i="2"/>
  <c r="BF2539" i="2"/>
  <c r="BE2539" i="2"/>
  <c r="G2539" i="2"/>
  <c r="H2539" i="2" s="1"/>
  <c r="J2539" i="2"/>
  <c r="L2539" i="2"/>
  <c r="K2539" i="2"/>
  <c r="BG2539" i="2"/>
  <c r="BH3000" i="2"/>
  <c r="L3000" i="2"/>
  <c r="K3000" i="2"/>
  <c r="J3000" i="2"/>
  <c r="BG3000" i="2"/>
  <c r="G3000" i="2"/>
  <c r="H3000" i="2" s="1"/>
  <c r="BE3000" i="2"/>
  <c r="BF3000" i="2"/>
  <c r="BF2465" i="2"/>
  <c r="BE2465" i="2"/>
  <c r="K2465" i="2"/>
  <c r="G2465" i="2"/>
  <c r="H2465" i="2" s="1"/>
  <c r="J2465" i="2"/>
  <c r="BH2465" i="2"/>
  <c r="BG2465" i="2"/>
  <c r="L2465" i="2"/>
  <c r="L2494" i="2"/>
  <c r="J2494" i="2"/>
  <c r="K2494" i="2"/>
  <c r="BF2494" i="2"/>
  <c r="BH2494" i="2"/>
  <c r="BG2494" i="2"/>
  <c r="G2494" i="2"/>
  <c r="H2494" i="2" s="1"/>
  <c r="BE2494" i="2"/>
  <c r="L2982" i="2"/>
  <c r="K2982" i="2"/>
  <c r="BH2982" i="2"/>
  <c r="BG2982" i="2"/>
  <c r="J2982" i="2"/>
  <c r="BE2982" i="2"/>
  <c r="BF2982" i="2"/>
  <c r="G2982" i="2"/>
  <c r="H2982" i="2" s="1"/>
  <c r="J2964" i="2"/>
  <c r="BE2964" i="2"/>
  <c r="BF2964" i="2"/>
  <c r="L2964" i="2"/>
  <c r="BH2964" i="2"/>
  <c r="BG2964" i="2"/>
  <c r="K2964" i="2"/>
  <c r="G2964" i="2"/>
  <c r="H2964" i="2" s="1"/>
  <c r="BE2492" i="2"/>
  <c r="BF2492" i="2"/>
  <c r="BH2492" i="2"/>
  <c r="BG2492" i="2"/>
  <c r="G2492" i="2"/>
  <c r="H2492" i="2" s="1"/>
  <c r="L2492" i="2"/>
  <c r="K2492" i="2"/>
  <c r="J2492" i="2"/>
  <c r="L2487" i="2"/>
  <c r="G2487" i="2"/>
  <c r="H2487" i="2" s="1"/>
  <c r="BE2487" i="2"/>
  <c r="BG2487" i="2"/>
  <c r="K2487" i="2"/>
  <c r="BF2487" i="2"/>
  <c r="J2487" i="2"/>
  <c r="BH2487" i="2"/>
  <c r="BH670" i="2"/>
  <c r="J670" i="2"/>
  <c r="K670" i="2"/>
  <c r="BF670" i="2"/>
  <c r="L670" i="2"/>
  <c r="G670" i="2"/>
  <c r="H670" i="2" s="1"/>
  <c r="BG670" i="2"/>
  <c r="BE670" i="2"/>
  <c r="L1350" i="2"/>
  <c r="BG1350" i="2"/>
  <c r="K1350" i="2"/>
  <c r="G1350" i="2"/>
  <c r="H1350" i="2" s="1"/>
  <c r="J1350" i="2"/>
  <c r="BF1350" i="2"/>
  <c r="BE1350" i="2"/>
  <c r="BH1350" i="2"/>
  <c r="G1470" i="2"/>
  <c r="H1470" i="2" s="1"/>
  <c r="BE1470" i="2"/>
  <c r="BF1470" i="2"/>
  <c r="BH1470" i="2"/>
  <c r="BG1470" i="2"/>
  <c r="L1470" i="2"/>
  <c r="K1470" i="2"/>
  <c r="J1470" i="2"/>
  <c r="BG453" i="2"/>
  <c r="L453" i="2"/>
  <c r="K453" i="2"/>
  <c r="BE453" i="2"/>
  <c r="BF453" i="2"/>
  <c r="J453" i="2"/>
  <c r="BH453" i="2"/>
  <c r="G453" i="2"/>
  <c r="H453" i="2" s="1"/>
  <c r="L1024" i="2"/>
  <c r="K1024" i="2"/>
  <c r="BE1024" i="2"/>
  <c r="BF1024" i="2"/>
  <c r="BH1024" i="2"/>
  <c r="G1024" i="2"/>
  <c r="H1024" i="2" s="1"/>
  <c r="J1024" i="2"/>
  <c r="BG1024" i="2"/>
  <c r="J473" i="2"/>
  <c r="L473" i="2"/>
  <c r="K473" i="2"/>
  <c r="BE473" i="2"/>
  <c r="BF473" i="2"/>
  <c r="G473" i="2"/>
  <c r="H473" i="2" s="1"/>
  <c r="BH473" i="2"/>
  <c r="BG473" i="2"/>
  <c r="K1999" i="2"/>
  <c r="BE1999" i="2"/>
  <c r="BG1999" i="2"/>
  <c r="BF1999" i="2"/>
  <c r="L1999" i="2"/>
  <c r="BH1999" i="2"/>
  <c r="G1999" i="2"/>
  <c r="H1999" i="2" s="1"/>
  <c r="J1999" i="2"/>
  <c r="N46" i="1"/>
  <c r="BE1306" i="2"/>
  <c r="BF1306" i="2"/>
  <c r="BH1306" i="2"/>
  <c r="BG1306" i="2"/>
  <c r="G1306" i="2"/>
  <c r="H1306" i="2" s="1"/>
  <c r="J1306" i="2"/>
  <c r="L1306" i="2"/>
  <c r="K1306" i="2"/>
  <c r="J2051" i="2"/>
  <c r="BG2051" i="2"/>
  <c r="L2051" i="2"/>
  <c r="BF2051" i="2"/>
  <c r="K2051" i="2"/>
  <c r="BE2051" i="2"/>
  <c r="G2051" i="2"/>
  <c r="H2051" i="2" s="1"/>
  <c r="BH2051" i="2"/>
  <c r="BG2561" i="2"/>
  <c r="BF2561" i="2"/>
  <c r="J2561" i="2"/>
  <c r="K2561" i="2"/>
  <c r="BH2561" i="2"/>
  <c r="BE2561" i="2"/>
  <c r="L2561" i="2"/>
  <c r="G2561" i="2"/>
  <c r="H2561" i="2" s="1"/>
  <c r="G3191" i="2"/>
  <c r="H3191" i="2" s="1"/>
  <c r="BF3191" i="2"/>
  <c r="K3191" i="2"/>
  <c r="BG3191" i="2"/>
  <c r="BE3191" i="2"/>
  <c r="BH3191" i="2"/>
  <c r="J3191" i="2"/>
  <c r="L3191" i="2"/>
  <c r="G2327" i="2"/>
  <c r="H2327" i="2" s="1"/>
  <c r="L2327" i="2"/>
  <c r="K2327" i="2"/>
  <c r="J2327" i="2"/>
  <c r="BE2327" i="2"/>
  <c r="BF2327" i="2"/>
  <c r="BH2327" i="2"/>
  <c r="BG2327" i="2"/>
  <c r="K2953" i="2"/>
  <c r="BH2953" i="2"/>
  <c r="BG2953" i="2"/>
  <c r="L2953" i="2"/>
  <c r="J2953" i="2"/>
  <c r="G2953" i="2"/>
  <c r="H2953" i="2" s="1"/>
  <c r="BE2953" i="2"/>
  <c r="BF2953" i="2"/>
  <c r="BE2378" i="2"/>
  <c r="BH2378" i="2"/>
  <c r="J2378" i="2"/>
  <c r="K2378" i="2"/>
  <c r="BG2378" i="2"/>
  <c r="L2378" i="2"/>
  <c r="G2378" i="2"/>
  <c r="H2378" i="2" s="1"/>
  <c r="BF2378" i="2"/>
  <c r="BF2299" i="2"/>
  <c r="L2299" i="2"/>
  <c r="K2299" i="2"/>
  <c r="BE2299" i="2"/>
  <c r="BG2299" i="2"/>
  <c r="BH2299" i="2"/>
  <c r="J2299" i="2"/>
  <c r="G2299" i="2"/>
  <c r="H2299" i="2" s="1"/>
  <c r="L2932" i="2"/>
  <c r="BF2932" i="2"/>
  <c r="J2932" i="2"/>
  <c r="K2932" i="2"/>
  <c r="BH2932" i="2"/>
  <c r="BG2932" i="2"/>
  <c r="BE2932" i="2"/>
  <c r="G2932" i="2"/>
  <c r="H2932" i="2" s="1"/>
  <c r="J2097" i="2"/>
  <c r="K2097" i="2"/>
  <c r="L2097" i="2"/>
  <c r="BG2097" i="2"/>
  <c r="G2097" i="2"/>
  <c r="H2097" i="2" s="1"/>
  <c r="BE2097" i="2"/>
  <c r="BF2097" i="2"/>
  <c r="BH2097" i="2"/>
  <c r="J3087" i="2"/>
  <c r="L3087" i="2"/>
  <c r="BE3087" i="2"/>
  <c r="BG3087" i="2"/>
  <c r="BF3087" i="2"/>
  <c r="CD3087" i="2"/>
  <c r="BH3087" i="2"/>
  <c r="K3087" i="2"/>
  <c r="G3087" i="2"/>
  <c r="H3087" i="2" s="1"/>
  <c r="BG2387" i="2"/>
  <c r="BF2387" i="2"/>
  <c r="L2387" i="2"/>
  <c r="J2387" i="2"/>
  <c r="G2387" i="2"/>
  <c r="H2387" i="2" s="1"/>
  <c r="BE2387" i="2"/>
  <c r="BH2387" i="2"/>
  <c r="K2387" i="2"/>
  <c r="BE3174" i="2"/>
  <c r="K3174" i="2"/>
  <c r="L3174" i="2"/>
  <c r="G3174" i="2"/>
  <c r="H3174" i="2" s="1"/>
  <c r="J3174" i="2"/>
  <c r="BG3174" i="2"/>
  <c r="BH3174" i="2"/>
  <c r="BF3174" i="2"/>
  <c r="L45" i="1"/>
  <c r="D2623" i="2"/>
  <c r="K3214" i="2"/>
  <c r="J3214" i="2"/>
  <c r="BF3214" i="2"/>
  <c r="BE3214" i="2"/>
  <c r="L3214" i="2"/>
  <c r="BG3214" i="2"/>
  <c r="BH3214" i="2"/>
  <c r="G3214" i="2"/>
  <c r="H3214" i="2" s="1"/>
  <c r="G3051" i="2"/>
  <c r="H3051" i="2" s="1"/>
  <c r="BE3051" i="2"/>
  <c r="BF3051" i="2"/>
  <c r="BH3051" i="2"/>
  <c r="BG3051" i="2"/>
  <c r="K3051" i="2"/>
  <c r="L3051" i="2"/>
  <c r="J3051" i="2"/>
  <c r="L3229" i="2"/>
  <c r="BF3229" i="2"/>
  <c r="BE3229" i="2"/>
  <c r="J3229" i="2"/>
  <c r="K3229" i="2"/>
  <c r="BH3229" i="2"/>
  <c r="BG3229" i="2"/>
  <c r="G3229" i="2"/>
  <c r="H3229" i="2" s="1"/>
  <c r="K2588" i="2"/>
  <c r="J2588" i="2"/>
  <c r="BE2588" i="2"/>
  <c r="L2588" i="2"/>
  <c r="BG2588" i="2"/>
  <c r="BF2588" i="2"/>
  <c r="G2588" i="2"/>
  <c r="H2588" i="2" s="1"/>
  <c r="BH2588" i="2"/>
  <c r="BH430" i="2"/>
  <c r="G430" i="2"/>
  <c r="H430" i="2" s="1"/>
  <c r="K430" i="2"/>
  <c r="BE430" i="2"/>
  <c r="BF430" i="2"/>
  <c r="L430" i="2"/>
  <c r="BG430" i="2"/>
  <c r="J430" i="2"/>
  <c r="G1981" i="2"/>
  <c r="H1981" i="2" s="1"/>
  <c r="L1981" i="2"/>
  <c r="J1981" i="2"/>
  <c r="K1981" i="2"/>
  <c r="BE1981" i="2"/>
  <c r="BF1981" i="2"/>
  <c r="BH1981" i="2"/>
  <c r="BG1981" i="2"/>
  <c r="K369" i="2"/>
  <c r="BG369" i="2"/>
  <c r="J369" i="2"/>
  <c r="L369" i="2"/>
  <c r="BF369" i="2"/>
  <c r="BH369" i="2"/>
  <c r="BE369" i="2"/>
  <c r="G369" i="2"/>
  <c r="H369" i="2" s="1"/>
  <c r="L1185" i="2"/>
  <c r="K1185" i="2"/>
  <c r="J1185" i="2"/>
  <c r="G1185" i="2"/>
  <c r="H1185" i="2" s="1"/>
  <c r="BE1185" i="2"/>
  <c r="BF1185" i="2"/>
  <c r="BG1185" i="2"/>
  <c r="BH1185" i="2"/>
  <c r="L435" i="2"/>
  <c r="K435" i="2"/>
  <c r="G435" i="2"/>
  <c r="H435" i="2" s="1"/>
  <c r="J435" i="2"/>
  <c r="BE435" i="2"/>
  <c r="BF435" i="2"/>
  <c r="BH435" i="2"/>
  <c r="BG435" i="2"/>
  <c r="BE1892" i="2"/>
  <c r="K1892" i="2"/>
  <c r="L1892" i="2"/>
  <c r="J1892" i="2"/>
  <c r="BH1892" i="2"/>
  <c r="BG1892" i="2"/>
  <c r="G1892" i="2"/>
  <c r="H1892" i="2" s="1"/>
  <c r="BF1892" i="2"/>
  <c r="BG2931" i="2"/>
  <c r="BE2931" i="2"/>
  <c r="BF2931" i="2"/>
  <c r="J2931" i="2"/>
  <c r="K2931" i="2"/>
  <c r="L2931" i="2"/>
  <c r="BH2931" i="2"/>
  <c r="G2931" i="2"/>
  <c r="H2931" i="2" s="1"/>
  <c r="L1175" i="2"/>
  <c r="BE1175" i="2"/>
  <c r="BH1175" i="2"/>
  <c r="BG1175" i="2"/>
  <c r="G1175" i="2"/>
  <c r="H1175" i="2" s="1"/>
  <c r="J1175" i="2"/>
  <c r="BF1175" i="2"/>
  <c r="K1175" i="2"/>
  <c r="G1128" i="2"/>
  <c r="H1128" i="2" s="1"/>
  <c r="K1128" i="2"/>
  <c r="BH1128" i="2"/>
  <c r="BG1128" i="2"/>
  <c r="L1128" i="2"/>
  <c r="BF1128" i="2"/>
  <c r="J1128" i="2"/>
  <c r="BE1128" i="2"/>
  <c r="CE1128" i="2"/>
  <c r="J3147" i="2"/>
  <c r="BE3147" i="2"/>
  <c r="G3147" i="2"/>
  <c r="H3147" i="2" s="1"/>
  <c r="BH3147" i="2"/>
  <c r="L3147" i="2"/>
  <c r="BG3147" i="2"/>
  <c r="BF3147" i="2"/>
  <c r="K3147" i="2"/>
  <c r="G673" i="2"/>
  <c r="H673" i="2" s="1"/>
  <c r="K673" i="2"/>
  <c r="BG673" i="2"/>
  <c r="BF673" i="2"/>
  <c r="J673" i="2"/>
  <c r="L673" i="2"/>
  <c r="BE673" i="2"/>
  <c r="BH673" i="2"/>
  <c r="BF616" i="2"/>
  <c r="K616" i="2"/>
  <c r="BH616" i="2"/>
  <c r="BG616" i="2"/>
  <c r="BE616" i="2"/>
  <c r="J616" i="2"/>
  <c r="L616" i="2"/>
  <c r="G616" i="2"/>
  <c r="H616" i="2" s="1"/>
  <c r="J2659" i="2"/>
  <c r="L2659" i="2"/>
  <c r="G2659" i="2"/>
  <c r="H2659" i="2" s="1"/>
  <c r="BH2659" i="2"/>
  <c r="BG2659" i="2"/>
  <c r="BE2659" i="2"/>
  <c r="K2659" i="2"/>
  <c r="BF2659" i="2"/>
  <c r="BH1383" i="2"/>
  <c r="BG1383" i="2"/>
  <c r="L1383" i="2"/>
  <c r="BE1383" i="2"/>
  <c r="G1383" i="2"/>
  <c r="H1383" i="2" s="1"/>
  <c r="BF1383" i="2"/>
  <c r="J1383" i="2"/>
  <c r="K1383" i="2"/>
  <c r="N41" i="1"/>
  <c r="E2402" i="2"/>
  <c r="J2840" i="2"/>
  <c r="L2840" i="2"/>
  <c r="K2840" i="2"/>
  <c r="BE2840" i="2"/>
  <c r="BF2840" i="2"/>
  <c r="BH2840" i="2"/>
  <c r="BG2840" i="2"/>
  <c r="G2840" i="2"/>
  <c r="H2840" i="2" s="1"/>
  <c r="BG690" i="2"/>
  <c r="BE690" i="2"/>
  <c r="K690" i="2"/>
  <c r="L690" i="2"/>
  <c r="J690" i="2"/>
  <c r="G690" i="2"/>
  <c r="H690" i="2" s="1"/>
  <c r="BH690" i="2"/>
  <c r="BF690" i="2"/>
  <c r="CD1582" i="2"/>
  <c r="L1582" i="2"/>
  <c r="BE1582" i="2"/>
  <c r="G1582" i="2"/>
  <c r="H1582" i="2" s="1"/>
  <c r="BF1582" i="2"/>
  <c r="BG1582" i="2"/>
  <c r="BH1582" i="2"/>
  <c r="J1582" i="2"/>
  <c r="K1582" i="2"/>
  <c r="BG2338" i="2"/>
  <c r="L2338" i="2"/>
  <c r="BH2338" i="2"/>
  <c r="G2338" i="2"/>
  <c r="H2338" i="2" s="1"/>
  <c r="BE2338" i="2"/>
  <c r="J2338" i="2"/>
  <c r="K2338" i="2"/>
  <c r="BF2338" i="2"/>
  <c r="BF2606" i="2"/>
  <c r="BG2606" i="2"/>
  <c r="BH2606" i="2"/>
  <c r="G2606" i="2"/>
  <c r="H2606" i="2" s="1"/>
  <c r="J2606" i="2"/>
  <c r="L2606" i="2"/>
  <c r="BE2606" i="2"/>
  <c r="K2606" i="2"/>
  <c r="BH595" i="2"/>
  <c r="K595" i="2"/>
  <c r="BE595" i="2"/>
  <c r="J595" i="2"/>
  <c r="BF595" i="2"/>
  <c r="BG595" i="2"/>
  <c r="G595" i="2"/>
  <c r="H595" i="2" s="1"/>
  <c r="L595" i="2"/>
  <c r="BG313" i="2"/>
  <c r="BH313" i="2"/>
  <c r="K313" i="2"/>
  <c r="BE313" i="2"/>
  <c r="L313" i="2"/>
  <c r="J313" i="2"/>
  <c r="BF313" i="2"/>
  <c r="G313" i="2"/>
  <c r="H313" i="2" s="1"/>
  <c r="BH1333" i="2"/>
  <c r="L1333" i="2"/>
  <c r="BF1333" i="2"/>
  <c r="J1333" i="2"/>
  <c r="K1333" i="2"/>
  <c r="BE1333" i="2"/>
  <c r="BG1333" i="2"/>
  <c r="G1333" i="2"/>
  <c r="H1333" i="2" s="1"/>
  <c r="J323" i="2"/>
  <c r="K323" i="2"/>
  <c r="BE323" i="2"/>
  <c r="BG323" i="2"/>
  <c r="BF323" i="2"/>
  <c r="L323" i="2"/>
  <c r="G323" i="2"/>
  <c r="H323" i="2" s="1"/>
  <c r="BH323" i="2"/>
  <c r="G3108" i="2"/>
  <c r="H3108" i="2" s="1"/>
  <c r="K3108" i="2"/>
  <c r="L3108" i="2"/>
  <c r="BF3108" i="2"/>
  <c r="BE3108" i="2"/>
  <c r="J3108" i="2"/>
  <c r="BH3108" i="2"/>
  <c r="BG3108" i="2"/>
  <c r="BG1291" i="2"/>
  <c r="J1291" i="2"/>
  <c r="K1291" i="2"/>
  <c r="G1291" i="2"/>
  <c r="H1291" i="2" s="1"/>
  <c r="L1291" i="2"/>
  <c r="BE1291" i="2"/>
  <c r="BF1291" i="2"/>
  <c r="BH1291" i="2"/>
  <c r="BE1897" i="2"/>
  <c r="BG1897" i="2"/>
  <c r="BH1897" i="2"/>
  <c r="BF1897" i="2"/>
  <c r="G1897" i="2"/>
  <c r="H1897" i="2" s="1"/>
  <c r="J1897" i="2"/>
  <c r="L1897" i="2"/>
  <c r="K1897" i="2"/>
  <c r="L2414" i="2"/>
  <c r="J2414" i="2"/>
  <c r="BE2414" i="2"/>
  <c r="BF2414" i="2"/>
  <c r="BH2414" i="2"/>
  <c r="BG2414" i="2"/>
  <c r="G2414" i="2"/>
  <c r="H2414" i="2" s="1"/>
  <c r="K2414" i="2"/>
  <c r="G1765" i="2"/>
  <c r="H1765" i="2" s="1"/>
  <c r="L1765" i="2"/>
  <c r="BE1765" i="2"/>
  <c r="BF1765" i="2"/>
  <c r="BG1765" i="2"/>
  <c r="BH1765" i="2"/>
  <c r="J1765" i="2"/>
  <c r="K1765" i="2"/>
  <c r="J2098" i="2"/>
  <c r="L2098" i="2"/>
  <c r="K2098" i="2"/>
  <c r="BH2098" i="2"/>
  <c r="BG2098" i="2"/>
  <c r="G2098" i="2"/>
  <c r="H2098" i="2" s="1"/>
  <c r="BE2098" i="2"/>
  <c r="BF2098" i="2"/>
  <c r="K1822" i="2"/>
  <c r="L1822" i="2"/>
  <c r="J1822" i="2"/>
  <c r="G1822" i="2"/>
  <c r="H1822" i="2" s="1"/>
  <c r="BF1822" i="2"/>
  <c r="BG1822" i="2"/>
  <c r="BH1822" i="2"/>
  <c r="BE1822" i="2"/>
  <c r="K862" i="2"/>
  <c r="BE862" i="2"/>
  <c r="BF862" i="2"/>
  <c r="BH862" i="2"/>
  <c r="BG862" i="2"/>
  <c r="G862" i="2"/>
  <c r="H862" i="2" s="1"/>
  <c r="J862" i="2"/>
  <c r="L862" i="2"/>
  <c r="K2101" i="2"/>
  <c r="BG2101" i="2"/>
  <c r="BE2101" i="2"/>
  <c r="L2101" i="2"/>
  <c r="BF2101" i="2"/>
  <c r="J2101" i="2"/>
  <c r="BH2101" i="2"/>
  <c r="G2101" i="2"/>
  <c r="H2101" i="2" s="1"/>
  <c r="L1204" i="2"/>
  <c r="K1204" i="2"/>
  <c r="J1204" i="2"/>
  <c r="G1204" i="2"/>
  <c r="H1204" i="2" s="1"/>
  <c r="BE1204" i="2"/>
  <c r="BH1204" i="2"/>
  <c r="BF1204" i="2"/>
  <c r="BG1204" i="2"/>
  <c r="J878" i="2"/>
  <c r="L878" i="2"/>
  <c r="BF878" i="2"/>
  <c r="G878" i="2"/>
  <c r="H878" i="2" s="1"/>
  <c r="BE878" i="2"/>
  <c r="K878" i="2"/>
  <c r="BG878" i="2"/>
  <c r="BH878" i="2"/>
  <c r="L12" i="1"/>
  <c r="D420" i="2"/>
  <c r="L909" i="2"/>
  <c r="K909" i="2"/>
  <c r="G909" i="2"/>
  <c r="H909" i="2" s="1"/>
  <c r="J909" i="2"/>
  <c r="BE909" i="2"/>
  <c r="BF909" i="2"/>
  <c r="BH909" i="2"/>
  <c r="BG909" i="2"/>
  <c r="L1723" i="2"/>
  <c r="BE1723" i="2"/>
  <c r="BF1723" i="2"/>
  <c r="BH1723" i="2"/>
  <c r="BG1723" i="2"/>
  <c r="K1723" i="2"/>
  <c r="G1723" i="2"/>
  <c r="H1723" i="2" s="1"/>
  <c r="J1723" i="2"/>
  <c r="J1538" i="2"/>
  <c r="K1538" i="2"/>
  <c r="L1538" i="2"/>
  <c r="BF1538" i="2"/>
  <c r="BH1538" i="2"/>
  <c r="BG1538" i="2"/>
  <c r="G1538" i="2"/>
  <c r="H1538" i="2" s="1"/>
  <c r="BE1538" i="2"/>
  <c r="BE1571" i="2"/>
  <c r="BH1571" i="2"/>
  <c r="G1571" i="2"/>
  <c r="H1571" i="2" s="1"/>
  <c r="J1571" i="2"/>
  <c r="BF1571" i="2"/>
  <c r="L1571" i="2"/>
  <c r="BG1571" i="2"/>
  <c r="K1571" i="2"/>
  <c r="CD1571" i="2"/>
  <c r="BG376" i="2"/>
  <c r="G376" i="2"/>
  <c r="H376" i="2" s="1"/>
  <c r="BE376" i="2"/>
  <c r="J376" i="2"/>
  <c r="L376" i="2"/>
  <c r="K376" i="2"/>
  <c r="BH376" i="2"/>
  <c r="BF376" i="2"/>
  <c r="L2091" i="2"/>
  <c r="J2091" i="2"/>
  <c r="K2091" i="2"/>
  <c r="G2091" i="2"/>
  <c r="H2091" i="2" s="1"/>
  <c r="BE2091" i="2"/>
  <c r="BF2091" i="2"/>
  <c r="BH2091" i="2"/>
  <c r="BG2091" i="2"/>
  <c r="K2503" i="2"/>
  <c r="J2503" i="2"/>
  <c r="L2503" i="2"/>
  <c r="G2503" i="2"/>
  <c r="H2503" i="2" s="1"/>
  <c r="BE2503" i="2"/>
  <c r="BF2503" i="2"/>
  <c r="BH2503" i="2"/>
  <c r="BG2503" i="2"/>
  <c r="BG1339" i="2"/>
  <c r="BF1339" i="2"/>
  <c r="BE1339" i="2"/>
  <c r="BH1339" i="2"/>
  <c r="L1339" i="2"/>
  <c r="J1339" i="2"/>
  <c r="G1339" i="2"/>
  <c r="H1339" i="2" s="1"/>
  <c r="K1339" i="2"/>
  <c r="K897" i="2"/>
  <c r="BE897" i="2"/>
  <c r="BF897" i="2"/>
  <c r="BH897" i="2"/>
  <c r="BG897" i="2"/>
  <c r="L897" i="2"/>
  <c r="G897" i="2"/>
  <c r="H897" i="2" s="1"/>
  <c r="J897" i="2"/>
  <c r="J1745" i="2"/>
  <c r="BF1745" i="2"/>
  <c r="BG1745" i="2"/>
  <c r="K1745" i="2"/>
  <c r="L1745" i="2"/>
  <c r="BH1745" i="2"/>
  <c r="BE1745" i="2"/>
  <c r="G1745" i="2"/>
  <c r="H1745" i="2" s="1"/>
  <c r="BH2967" i="2"/>
  <c r="BG2967" i="2"/>
  <c r="J2967" i="2"/>
  <c r="K2967" i="2"/>
  <c r="L2967" i="2"/>
  <c r="BE2967" i="2"/>
  <c r="BF2967" i="2"/>
  <c r="G2967" i="2"/>
  <c r="H2967" i="2" s="1"/>
  <c r="J2691" i="2"/>
  <c r="BH2691" i="2"/>
  <c r="G2691" i="2"/>
  <c r="H2691" i="2" s="1"/>
  <c r="L2691" i="2"/>
  <c r="BG2691" i="2"/>
  <c r="BE2691" i="2"/>
  <c r="BF2691" i="2"/>
  <c r="K2691" i="2"/>
  <c r="L2305" i="2"/>
  <c r="K2305" i="2"/>
  <c r="J2305" i="2"/>
  <c r="BE2305" i="2"/>
  <c r="BF2305" i="2"/>
  <c r="BH2305" i="2"/>
  <c r="BG2305" i="2"/>
  <c r="G2305" i="2"/>
  <c r="H2305" i="2" s="1"/>
  <c r="L286" i="2"/>
  <c r="J286" i="2"/>
  <c r="BF286" i="2"/>
  <c r="BH286" i="2"/>
  <c r="BG286" i="2"/>
  <c r="G286" i="2"/>
  <c r="H286" i="2" s="1"/>
  <c r="BE286" i="2"/>
  <c r="K286" i="2"/>
  <c r="BF396" i="2"/>
  <c r="BE396" i="2"/>
  <c r="L396" i="2"/>
  <c r="J396" i="2"/>
  <c r="BG396" i="2"/>
  <c r="BH396" i="2"/>
  <c r="G396" i="2"/>
  <c r="H396" i="2" s="1"/>
  <c r="K396" i="2"/>
  <c r="CD1548" i="2"/>
  <c r="K1548" i="2"/>
  <c r="J1548" i="2"/>
  <c r="BF1548" i="2"/>
  <c r="L1548" i="2"/>
  <c r="BE1548" i="2"/>
  <c r="BH1548" i="2"/>
  <c r="BG1548" i="2"/>
  <c r="G1548" i="2"/>
  <c r="H1548" i="2" s="1"/>
  <c r="K2553" i="2"/>
  <c r="J2553" i="2"/>
  <c r="BG2553" i="2"/>
  <c r="L2553" i="2"/>
  <c r="G2553" i="2"/>
  <c r="H2553" i="2" s="1"/>
  <c r="BE2553" i="2"/>
  <c r="BF2553" i="2"/>
  <c r="BH2553" i="2"/>
  <c r="BH2861" i="2"/>
  <c r="BE2861" i="2"/>
  <c r="J2861" i="2"/>
  <c r="K2861" i="2"/>
  <c r="BF2861" i="2"/>
  <c r="BG2861" i="2"/>
  <c r="L2861" i="2"/>
  <c r="G2861" i="2"/>
  <c r="H2861" i="2" s="1"/>
  <c r="L2234" i="2"/>
  <c r="K2234" i="2"/>
  <c r="J2234" i="2"/>
  <c r="BE2234" i="2"/>
  <c r="BF2234" i="2"/>
  <c r="BH2234" i="2"/>
  <c r="BG2234" i="2"/>
  <c r="G2234" i="2"/>
  <c r="H2234" i="2" s="1"/>
  <c r="BF1739" i="2"/>
  <c r="L1739" i="2"/>
  <c r="BE1739" i="2"/>
  <c r="BH1739" i="2"/>
  <c r="J1739" i="2"/>
  <c r="K1739" i="2"/>
  <c r="G1739" i="2"/>
  <c r="H1739" i="2" s="1"/>
  <c r="BG1739" i="2"/>
  <c r="L1696" i="2"/>
  <c r="K1696" i="2"/>
  <c r="J1696" i="2"/>
  <c r="BE1696" i="2"/>
  <c r="BF1696" i="2"/>
  <c r="BG1696" i="2"/>
  <c r="G1696" i="2"/>
  <c r="H1696" i="2" s="1"/>
  <c r="BH1696" i="2"/>
  <c r="K1390" i="2"/>
  <c r="BF1390" i="2"/>
  <c r="BE1390" i="2"/>
  <c r="G1390" i="2"/>
  <c r="H1390" i="2" s="1"/>
  <c r="BH1390" i="2"/>
  <c r="J1390" i="2"/>
  <c r="BG1390" i="2"/>
  <c r="L1390" i="2"/>
  <c r="L2479" i="2"/>
  <c r="K2479" i="2"/>
  <c r="J2479" i="2"/>
  <c r="BE2479" i="2"/>
  <c r="BF2479" i="2"/>
  <c r="BH2479" i="2"/>
  <c r="BG2479" i="2"/>
  <c r="G2479" i="2"/>
  <c r="H2479" i="2" s="1"/>
  <c r="G1046" i="2"/>
  <c r="H1046" i="2" s="1"/>
  <c r="BE1046" i="2"/>
  <c r="J1046" i="2"/>
  <c r="BG1046" i="2"/>
  <c r="BH1046" i="2"/>
  <c r="K1046" i="2"/>
  <c r="CE1046" i="2"/>
  <c r="L1046" i="2"/>
  <c r="BF1046" i="2"/>
  <c r="L3070" i="2"/>
  <c r="BG3070" i="2"/>
  <c r="BH3070" i="2"/>
  <c r="G3070" i="2"/>
  <c r="H3070" i="2" s="1"/>
  <c r="J3070" i="2"/>
  <c r="K3070" i="2"/>
  <c r="CD3070" i="2"/>
  <c r="BE3070" i="2"/>
  <c r="BF3070" i="2"/>
  <c r="G1542" i="2"/>
  <c r="H1542" i="2" s="1"/>
  <c r="L1542" i="2"/>
  <c r="K1542" i="2"/>
  <c r="BF1542" i="2"/>
  <c r="BH1542" i="2"/>
  <c r="BE1542" i="2"/>
  <c r="BG1542" i="2"/>
  <c r="J1542" i="2"/>
  <c r="J1343" i="2"/>
  <c r="BE1343" i="2"/>
  <c r="L1343" i="2"/>
  <c r="J637" i="2"/>
  <c r="BF637" i="2"/>
  <c r="BG637" i="2"/>
  <c r="BH637" i="2"/>
  <c r="BE637" i="2"/>
  <c r="L637" i="2"/>
  <c r="K637" i="2"/>
  <c r="G637" i="2"/>
  <c r="H637" i="2" s="1"/>
  <c r="J2555" i="2"/>
  <c r="K2555" i="2"/>
  <c r="BE2555" i="2"/>
  <c r="BF2555" i="2"/>
  <c r="BH2555" i="2"/>
  <c r="BG2555" i="2"/>
  <c r="G2555" i="2"/>
  <c r="H2555" i="2" s="1"/>
  <c r="L2555" i="2"/>
  <c r="K2609" i="2"/>
  <c r="BF2609" i="2"/>
  <c r="BH2609" i="2"/>
  <c r="BG2609" i="2"/>
  <c r="L2609" i="2"/>
  <c r="G2609" i="2"/>
  <c r="H2609" i="2" s="1"/>
  <c r="J2609" i="2"/>
  <c r="BE2609" i="2"/>
  <c r="L2308" i="2"/>
  <c r="K2308" i="2"/>
  <c r="BE2308" i="2"/>
  <c r="BF2308" i="2"/>
  <c r="BH2308" i="2"/>
  <c r="BG2308" i="2"/>
  <c r="G2308" i="2"/>
  <c r="H2308" i="2" s="1"/>
  <c r="J2308" i="2"/>
  <c r="K1459" i="2"/>
  <c r="G1459" i="2"/>
  <c r="H1459" i="2" s="1"/>
  <c r="BE1459" i="2"/>
  <c r="BH1459" i="2"/>
  <c r="BF1459" i="2"/>
  <c r="BG1459" i="2"/>
  <c r="J1459" i="2"/>
  <c r="L1459" i="2"/>
  <c r="G1778" i="2"/>
  <c r="H1778" i="2" s="1"/>
  <c r="J1778" i="2"/>
  <c r="L1778" i="2"/>
  <c r="K1778" i="2"/>
  <c r="BE1778" i="2"/>
  <c r="BF1778" i="2"/>
  <c r="BH1778" i="2"/>
  <c r="BG1778" i="2"/>
  <c r="K843" i="2"/>
  <c r="J843" i="2"/>
  <c r="BE843" i="2"/>
  <c r="BF843" i="2"/>
  <c r="BH843" i="2"/>
  <c r="BG843" i="2"/>
  <c r="G843" i="2"/>
  <c r="H843" i="2" s="1"/>
  <c r="L843" i="2"/>
  <c r="L1515" i="2"/>
  <c r="J1515" i="2"/>
  <c r="K1515" i="2"/>
  <c r="BH1515" i="2"/>
  <c r="BG1515" i="2"/>
  <c r="G1515" i="2"/>
  <c r="H1515" i="2" s="1"/>
  <c r="BE1515" i="2"/>
  <c r="BF1515" i="2"/>
  <c r="BE3117" i="2"/>
  <c r="G3117" i="2"/>
  <c r="H3117" i="2" s="1"/>
  <c r="J3117" i="2"/>
  <c r="BF3117" i="2"/>
  <c r="BH3117" i="2"/>
  <c r="L3117" i="2"/>
  <c r="K3117" i="2"/>
  <c r="BG3117" i="2"/>
  <c r="G1520" i="2"/>
  <c r="H1520" i="2" s="1"/>
  <c r="J1520" i="2"/>
  <c r="K1520" i="2"/>
  <c r="BG1520" i="2"/>
  <c r="L1520" i="2"/>
  <c r="BH1520" i="2"/>
  <c r="BF1520" i="2"/>
  <c r="BE1520" i="2"/>
  <c r="J1774" i="2"/>
  <c r="BH1774" i="2"/>
  <c r="BE1774" i="2"/>
  <c r="BG1774" i="2"/>
  <c r="K1774" i="2"/>
  <c r="G1774" i="2"/>
  <c r="H1774" i="2" s="1"/>
  <c r="L1774" i="2"/>
  <c r="BF1774" i="2"/>
  <c r="K1527" i="2"/>
  <c r="BE1527" i="2"/>
  <c r="BF1527" i="2"/>
  <c r="BH1527" i="2"/>
  <c r="BG1527" i="2"/>
  <c r="L1527" i="2"/>
  <c r="J1527" i="2"/>
  <c r="G1527" i="2"/>
  <c r="H1527" i="2" s="1"/>
  <c r="L2108" i="2"/>
  <c r="BF2108" i="2"/>
  <c r="J2108" i="2"/>
  <c r="BE2108" i="2"/>
  <c r="BH2108" i="2"/>
  <c r="BG2108" i="2"/>
  <c r="G2108" i="2"/>
  <c r="H2108" i="2" s="1"/>
  <c r="K2108" i="2"/>
  <c r="G2928" i="2"/>
  <c r="H2928" i="2" s="1"/>
  <c r="BE2928" i="2"/>
  <c r="BF2928" i="2"/>
  <c r="K2928" i="2"/>
  <c r="J2928" i="2"/>
  <c r="L2928" i="2"/>
  <c r="BH2928" i="2"/>
  <c r="BG2928" i="2"/>
  <c r="BE377" i="2"/>
  <c r="BF377" i="2"/>
  <c r="G377" i="2"/>
  <c r="H377" i="2" s="1"/>
  <c r="K377" i="2"/>
  <c r="J377" i="2"/>
  <c r="BG377" i="2"/>
  <c r="BH377" i="2"/>
  <c r="L377" i="2"/>
  <c r="BG1081" i="2"/>
  <c r="G1081" i="2"/>
  <c r="H1081" i="2" s="1"/>
  <c r="K1081" i="2"/>
  <c r="L1081" i="2"/>
  <c r="BE1081" i="2"/>
  <c r="BF1081" i="2"/>
  <c r="J1081" i="2"/>
  <c r="BH1081" i="2"/>
  <c r="CE1081" i="2"/>
  <c r="BH1089" i="2"/>
  <c r="BE1089" i="2"/>
  <c r="BG1089" i="2"/>
  <c r="CE1089" i="2"/>
  <c r="K1089" i="2"/>
  <c r="G1089" i="2"/>
  <c r="H1089" i="2" s="1"/>
  <c r="BF1089" i="2"/>
  <c r="L1089" i="2"/>
  <c r="J1089" i="2"/>
  <c r="CE1069" i="2"/>
  <c r="L1069" i="2"/>
  <c r="BE1069" i="2"/>
  <c r="BH1069" i="2"/>
  <c r="BG1069" i="2"/>
  <c r="K1069" i="2"/>
  <c r="J1069" i="2"/>
  <c r="G1069" i="2"/>
  <c r="H1069" i="2" s="1"/>
  <c r="BF1069" i="2"/>
  <c r="J2252" i="2"/>
  <c r="BH2252" i="2"/>
  <c r="BG2252" i="2"/>
  <c r="G2252" i="2"/>
  <c r="H2252" i="2" s="1"/>
  <c r="K2252" i="2"/>
  <c r="BE2252" i="2"/>
  <c r="BF2252" i="2"/>
  <c r="L2252" i="2"/>
  <c r="L907" i="2"/>
  <c r="K907" i="2"/>
  <c r="BH907" i="2"/>
  <c r="BG907" i="2"/>
  <c r="J907" i="2"/>
  <c r="G907" i="2"/>
  <c r="H907" i="2" s="1"/>
  <c r="BE907" i="2"/>
  <c r="BF907" i="2"/>
  <c r="L2090" i="2"/>
  <c r="J2090" i="2"/>
  <c r="K2090" i="2"/>
  <c r="BE2090" i="2"/>
  <c r="BF2090" i="2"/>
  <c r="G2090" i="2"/>
  <c r="H2090" i="2" s="1"/>
  <c r="BH2090" i="2"/>
  <c r="BG2090" i="2"/>
  <c r="G794" i="2"/>
  <c r="H794" i="2" s="1"/>
  <c r="CD794" i="2"/>
  <c r="K794" i="2"/>
  <c r="L794" i="2"/>
  <c r="J794" i="2"/>
  <c r="BG794" i="2"/>
  <c r="BF794" i="2"/>
  <c r="BE794" i="2"/>
  <c r="BH794" i="2"/>
  <c r="BG743" i="2"/>
  <c r="CD743" i="2"/>
  <c r="BE743" i="2"/>
  <c r="G743" i="2"/>
  <c r="H743" i="2" s="1"/>
  <c r="L743" i="2"/>
  <c r="J743" i="2"/>
  <c r="K743" i="2"/>
  <c r="BH743" i="2"/>
  <c r="BF743" i="2"/>
  <c r="G604" i="2"/>
  <c r="H604" i="2" s="1"/>
  <c r="K604" i="2"/>
  <c r="BF604" i="2"/>
  <c r="BE604" i="2"/>
  <c r="L604" i="2"/>
  <c r="J604" i="2"/>
  <c r="BH604" i="2"/>
  <c r="BG604" i="2"/>
  <c r="K3218" i="2"/>
  <c r="BE3218" i="2"/>
  <c r="BF3218" i="2"/>
  <c r="BH3218" i="2"/>
  <c r="BG3218" i="2"/>
  <c r="G3218" i="2"/>
  <c r="H3218" i="2" s="1"/>
  <c r="J3218" i="2"/>
  <c r="L3218" i="2"/>
  <c r="BE1681" i="2"/>
  <c r="BF1681" i="2"/>
  <c r="BH1681" i="2"/>
  <c r="BG1681" i="2"/>
  <c r="K1681" i="2"/>
  <c r="G1681" i="2"/>
  <c r="H1681" i="2" s="1"/>
  <c r="L1681" i="2"/>
  <c r="J1681" i="2"/>
  <c r="BG2335" i="2"/>
  <c r="K2335" i="2"/>
  <c r="L2335" i="2"/>
  <c r="BH2335" i="2"/>
  <c r="J2335" i="2"/>
  <c r="G2335" i="2"/>
  <c r="H2335" i="2" s="1"/>
  <c r="BF2335" i="2"/>
  <c r="BE2335" i="2"/>
  <c r="BF2786" i="2"/>
  <c r="J2786" i="2"/>
  <c r="K2786" i="2"/>
  <c r="L2786" i="2"/>
  <c r="BH2786" i="2"/>
  <c r="BG2786" i="2"/>
  <c r="G2786" i="2"/>
  <c r="H2786" i="2" s="1"/>
  <c r="BE2786" i="2"/>
  <c r="CD1267" i="2"/>
  <c r="L1267" i="2"/>
  <c r="K1267" i="2"/>
  <c r="BG1267" i="2"/>
  <c r="BF1267" i="2"/>
  <c r="G1267" i="2"/>
  <c r="H1267" i="2" s="1"/>
  <c r="BH1267" i="2"/>
  <c r="BE1267" i="2"/>
  <c r="J1267" i="2"/>
  <c r="L498" i="2"/>
  <c r="BF498" i="2"/>
  <c r="BH498" i="2"/>
  <c r="BG498" i="2"/>
  <c r="G498" i="2"/>
  <c r="H498" i="2" s="1"/>
  <c r="BE498" i="2"/>
  <c r="J498" i="2"/>
  <c r="K498" i="2"/>
  <c r="K361" i="2"/>
  <c r="G361" i="2"/>
  <c r="H361" i="2" s="1"/>
  <c r="J361" i="2"/>
  <c r="BE361" i="2"/>
  <c r="BF361" i="2"/>
  <c r="BH361" i="2"/>
  <c r="BG361" i="2"/>
  <c r="L361" i="2"/>
  <c r="BH3017" i="2"/>
  <c r="G3017" i="2"/>
  <c r="H3017" i="2" s="1"/>
  <c r="BG3017" i="2"/>
  <c r="L3017" i="2"/>
  <c r="J3017" i="2"/>
  <c r="K3017" i="2"/>
  <c r="BE3017" i="2"/>
  <c r="BF3017" i="2"/>
  <c r="CD1589" i="2"/>
  <c r="L1589" i="2"/>
  <c r="K1589" i="2"/>
  <c r="BF1589" i="2"/>
  <c r="BH1589" i="2"/>
  <c r="BG1589" i="2"/>
  <c r="BE1589" i="2"/>
  <c r="G1589" i="2"/>
  <c r="H1589" i="2" s="1"/>
  <c r="J1589" i="2"/>
  <c r="J1604" i="2"/>
  <c r="BH1604" i="2"/>
  <c r="BE1604" i="2"/>
  <c r="BG1604" i="2"/>
  <c r="BF1604" i="2"/>
  <c r="G1604" i="2"/>
  <c r="H1604" i="2" s="1"/>
  <c r="K1604" i="2"/>
  <c r="L1604" i="2"/>
  <c r="CD1604" i="2"/>
  <c r="J2056" i="2"/>
  <c r="L2056" i="2"/>
  <c r="K2056" i="2"/>
  <c r="BE2056" i="2"/>
  <c r="BF2056" i="2"/>
  <c r="BH2056" i="2"/>
  <c r="BG2056" i="2"/>
  <c r="G2056" i="2"/>
  <c r="H2056" i="2" s="1"/>
  <c r="G2830" i="2"/>
  <c r="H2830" i="2" s="1"/>
  <c r="J2830" i="2"/>
  <c r="BG2830" i="2"/>
  <c r="BF2830" i="2"/>
  <c r="BH2830" i="2"/>
  <c r="K2830" i="2"/>
  <c r="L2830" i="2"/>
  <c r="BE2830" i="2"/>
  <c r="CE1120" i="2"/>
  <c r="L1120" i="2"/>
  <c r="K1120" i="2"/>
  <c r="J1120" i="2"/>
  <c r="BF1120" i="2"/>
  <c r="BH1120" i="2"/>
  <c r="BG1120" i="2"/>
  <c r="G1120" i="2"/>
  <c r="H1120" i="2" s="1"/>
  <c r="BE1120" i="2"/>
  <c r="CD2172" i="2"/>
  <c r="L2172" i="2"/>
  <c r="J2172" i="2"/>
  <c r="BG2172" i="2"/>
  <c r="BF2172" i="2"/>
  <c r="BE2172" i="2"/>
  <c r="BH2172" i="2"/>
  <c r="G2172" i="2"/>
  <c r="H2172" i="2" s="1"/>
  <c r="K2172" i="2"/>
  <c r="BF1853" i="2"/>
  <c r="G1853" i="2"/>
  <c r="H1853" i="2" s="1"/>
  <c r="L1853" i="2"/>
  <c r="BG1853" i="2"/>
  <c r="BE1853" i="2"/>
  <c r="J1853" i="2"/>
  <c r="K1853" i="2"/>
  <c r="BH1853" i="2"/>
  <c r="G2598" i="2"/>
  <c r="H2598" i="2" s="1"/>
  <c r="BF2598" i="2"/>
  <c r="BG2598" i="2"/>
  <c r="BE2598" i="2"/>
  <c r="K2598" i="2"/>
  <c r="BH2598" i="2"/>
  <c r="J2598" i="2"/>
  <c r="L2598" i="2"/>
  <c r="BG545" i="2"/>
  <c r="BF545" i="2"/>
  <c r="J545" i="2"/>
  <c r="K545" i="2"/>
  <c r="BH545" i="2"/>
  <c r="G545" i="2"/>
  <c r="H545" i="2" s="1"/>
  <c r="L545" i="2"/>
  <c r="BE545" i="2"/>
  <c r="L1469" i="2"/>
  <c r="BH1469" i="2"/>
  <c r="K1469" i="2"/>
  <c r="BE1469" i="2"/>
  <c r="BG1469" i="2"/>
  <c r="G1469" i="2"/>
  <c r="H1469" i="2" s="1"/>
  <c r="BF1469" i="2"/>
  <c r="J1469" i="2"/>
  <c r="BG3125" i="2"/>
  <c r="L3125" i="2"/>
  <c r="G3125" i="2"/>
  <c r="H3125" i="2" s="1"/>
  <c r="J3125" i="2"/>
  <c r="K3125" i="2"/>
  <c r="BE3125" i="2"/>
  <c r="BF3125" i="2"/>
  <c r="BH3125" i="2"/>
  <c r="K940" i="2"/>
  <c r="G940" i="2"/>
  <c r="H940" i="2" s="1"/>
  <c r="L940" i="2"/>
  <c r="J940" i="2"/>
  <c r="BF940" i="2"/>
  <c r="BH940" i="2"/>
  <c r="BG940" i="2"/>
  <c r="BE940" i="2"/>
  <c r="J731" i="2"/>
  <c r="G731" i="2"/>
  <c r="H731" i="2" s="1"/>
  <c r="L731" i="2"/>
  <c r="BE731" i="2"/>
  <c r="K731" i="2"/>
  <c r="BF731" i="2"/>
  <c r="BH731" i="2"/>
  <c r="BG731" i="2"/>
  <c r="L19" i="1"/>
  <c r="D1039" i="2"/>
  <c r="BH2877" i="2"/>
  <c r="BE2877" i="2"/>
  <c r="BF2877" i="2"/>
  <c r="K2877" i="2"/>
  <c r="L2877" i="2"/>
  <c r="G2877" i="2"/>
  <c r="H2877" i="2" s="1"/>
  <c r="BG2877" i="2"/>
  <c r="J2877" i="2"/>
  <c r="L1098" i="2"/>
  <c r="J1098" i="2"/>
  <c r="K1098" i="2"/>
  <c r="BF1098" i="2"/>
  <c r="BG1098" i="2"/>
  <c r="G1098" i="2"/>
  <c r="H1098" i="2" s="1"/>
  <c r="BE1098" i="2"/>
  <c r="BH1098" i="2"/>
  <c r="CE1098" i="2"/>
  <c r="BF2963" i="2"/>
  <c r="BH2963" i="2"/>
  <c r="BE2963" i="2"/>
  <c r="L2963" i="2"/>
  <c r="BG2963" i="2"/>
  <c r="J2963" i="2"/>
  <c r="K2963" i="2"/>
  <c r="G2963" i="2"/>
  <c r="H2963" i="2" s="1"/>
  <c r="CD1578" i="2"/>
  <c r="L1578" i="2"/>
  <c r="J1578" i="2"/>
  <c r="K1578" i="2"/>
  <c r="G1578" i="2"/>
  <c r="H1578" i="2" s="1"/>
  <c r="BE1578" i="2"/>
  <c r="BF1578" i="2"/>
  <c r="BH1578" i="2"/>
  <c r="BG1578" i="2"/>
  <c r="L3231" i="2"/>
  <c r="G3231" i="2"/>
  <c r="H3231" i="2" s="1"/>
  <c r="K3231" i="2"/>
  <c r="BE3231" i="2"/>
  <c r="BF3231" i="2"/>
  <c r="J3231" i="2"/>
  <c r="BH3231" i="2"/>
  <c r="BG3231" i="2"/>
  <c r="K2941" i="2"/>
  <c r="L2941" i="2"/>
  <c r="J2941" i="2"/>
  <c r="G2941" i="2"/>
  <c r="H2941" i="2" s="1"/>
  <c r="BE2941" i="2"/>
  <c r="BF2941" i="2"/>
  <c r="BH2941" i="2"/>
  <c r="BG2941" i="2"/>
  <c r="K2895" i="2"/>
  <c r="J2895" i="2"/>
  <c r="L2895" i="2"/>
  <c r="BE2895" i="2"/>
  <c r="BG2895" i="2"/>
  <c r="BH2895" i="2"/>
  <c r="CD2895" i="2"/>
  <c r="BF2895" i="2"/>
  <c r="G2895" i="2"/>
  <c r="H2895" i="2" s="1"/>
  <c r="G2576" i="2"/>
  <c r="H2576" i="2" s="1"/>
  <c r="BE2576" i="2"/>
  <c r="BF2576" i="2"/>
  <c r="BH2576" i="2"/>
  <c r="L2576" i="2"/>
  <c r="J2576" i="2"/>
  <c r="K2576" i="2"/>
  <c r="BG2576" i="2"/>
  <c r="K893" i="2"/>
  <c r="G893" i="2"/>
  <c r="H893" i="2" s="1"/>
  <c r="J893" i="2"/>
  <c r="BE893" i="2"/>
  <c r="BF893" i="2"/>
  <c r="BH893" i="2"/>
  <c r="BG893" i="2"/>
  <c r="L893" i="2"/>
  <c r="L2000" i="2"/>
  <c r="K2000" i="2"/>
  <c r="J2000" i="2"/>
  <c r="BE2000" i="2"/>
  <c r="BF2000" i="2"/>
  <c r="BH2000" i="2"/>
  <c r="BG2000" i="2"/>
  <c r="G2000" i="2"/>
  <c r="H2000" i="2" s="1"/>
  <c r="K863" i="2"/>
  <c r="BE863" i="2"/>
  <c r="BF863" i="2"/>
  <c r="BH863" i="2"/>
  <c r="J863" i="2"/>
  <c r="BG863" i="2"/>
  <c r="G863" i="2"/>
  <c r="H863" i="2" s="1"/>
  <c r="L863" i="2"/>
  <c r="L2011" i="2"/>
  <c r="BE2011" i="2"/>
  <c r="BG2011" i="2"/>
  <c r="G2011" i="2"/>
  <c r="H2011" i="2" s="1"/>
  <c r="BF2011" i="2"/>
  <c r="J2011" i="2"/>
  <c r="K2011" i="2"/>
  <c r="BH2011" i="2"/>
  <c r="L2891" i="2"/>
  <c r="G2891" i="2"/>
  <c r="H2891" i="2" s="1"/>
  <c r="K2891" i="2"/>
  <c r="BF2891" i="2"/>
  <c r="BE2891" i="2"/>
  <c r="BH2891" i="2"/>
  <c r="BG2891" i="2"/>
  <c r="J2891" i="2"/>
  <c r="CD2891" i="2"/>
  <c r="BH1810" i="2"/>
  <c r="G1810" i="2"/>
  <c r="H1810" i="2" s="1"/>
  <c r="K1810" i="2"/>
  <c r="J1810" i="2"/>
  <c r="BG1810" i="2"/>
  <c r="BF1810" i="2"/>
  <c r="BE1810" i="2"/>
  <c r="L1810" i="2"/>
  <c r="BH1351" i="2"/>
  <c r="BG1351" i="2"/>
  <c r="G1351" i="2"/>
  <c r="H1351" i="2" s="1"/>
  <c r="J1351" i="2"/>
  <c r="L1351" i="2"/>
  <c r="K1351" i="2"/>
  <c r="BE1351" i="2"/>
  <c r="BF1351" i="2"/>
  <c r="K887" i="2"/>
  <c r="G887" i="2"/>
  <c r="H887" i="2" s="1"/>
  <c r="J887" i="2"/>
  <c r="BF887" i="2"/>
  <c r="BH887" i="2"/>
  <c r="BG887" i="2"/>
  <c r="BE887" i="2"/>
  <c r="L887" i="2"/>
  <c r="K1995" i="2"/>
  <c r="L1995" i="2"/>
  <c r="J1995" i="2"/>
  <c r="BF1995" i="2"/>
  <c r="BH1995" i="2"/>
  <c r="BG1995" i="2"/>
  <c r="G1995" i="2"/>
  <c r="H1995" i="2" s="1"/>
  <c r="BE1995" i="2"/>
  <c r="BF3163" i="2"/>
  <c r="BE3163" i="2"/>
  <c r="G3163" i="2"/>
  <c r="H3163" i="2" s="1"/>
  <c r="BG3163" i="2"/>
  <c r="BH3163" i="2"/>
  <c r="L3163" i="2"/>
  <c r="J3163" i="2"/>
  <c r="K3163" i="2"/>
  <c r="K1302" i="2"/>
  <c r="G1302" i="2"/>
  <c r="H1302" i="2" s="1"/>
  <c r="J1302" i="2"/>
  <c r="BH1302" i="2"/>
  <c r="BE1302" i="2"/>
  <c r="L1302" i="2"/>
  <c r="BG1302" i="2"/>
  <c r="BF1302" i="2"/>
  <c r="BG1690" i="2"/>
  <c r="G1690" i="2"/>
  <c r="H1690" i="2" s="1"/>
  <c r="J1690" i="2"/>
  <c r="K1690" i="2"/>
  <c r="BE1690" i="2"/>
  <c r="BH1690" i="2"/>
  <c r="BF1690" i="2"/>
  <c r="L1690" i="2"/>
  <c r="BH508" i="2"/>
  <c r="J508" i="2"/>
  <c r="K508" i="2"/>
  <c r="L508" i="2"/>
  <c r="BG508" i="2"/>
  <c r="BE508" i="2"/>
  <c r="BF508" i="2"/>
  <c r="G508" i="2"/>
  <c r="H508" i="2" s="1"/>
  <c r="J1702" i="2"/>
  <c r="L1702" i="2"/>
  <c r="K1702" i="2"/>
  <c r="BG1702" i="2"/>
  <c r="G1702" i="2"/>
  <c r="H1702" i="2" s="1"/>
  <c r="BF1702" i="2"/>
  <c r="BE1702" i="2"/>
  <c r="BH1702" i="2"/>
  <c r="BH667" i="2"/>
  <c r="G667" i="2"/>
  <c r="H667" i="2" s="1"/>
  <c r="J667" i="2"/>
  <c r="L667" i="2"/>
  <c r="BF667" i="2"/>
  <c r="BG667" i="2"/>
  <c r="BE667" i="2"/>
  <c r="K667" i="2"/>
  <c r="J2597" i="2"/>
  <c r="L2597" i="2"/>
  <c r="BF2597" i="2"/>
  <c r="BH2597" i="2"/>
  <c r="G2597" i="2"/>
  <c r="H2597" i="2" s="1"/>
  <c r="BG2597" i="2"/>
  <c r="BE2597" i="2"/>
  <c r="K2597" i="2"/>
  <c r="BH3093" i="2"/>
  <c r="BE3093" i="2"/>
  <c r="BF3093" i="2"/>
  <c r="CD3093" i="2"/>
  <c r="BG3093" i="2"/>
  <c r="G3093" i="2"/>
  <c r="H3093" i="2" s="1"/>
  <c r="J3093" i="2"/>
  <c r="L3093" i="2"/>
  <c r="K3093" i="2"/>
  <c r="BE2600" i="2"/>
  <c r="L2600" i="2"/>
  <c r="G2600" i="2"/>
  <c r="H2600" i="2" s="1"/>
  <c r="J2600" i="2"/>
  <c r="BH2600" i="2"/>
  <c r="BG2600" i="2"/>
  <c r="BF2600" i="2"/>
  <c r="K2600" i="2"/>
  <c r="N43" i="1"/>
  <c r="E2458" i="2"/>
  <c r="L2306" i="2"/>
  <c r="J2306" i="2"/>
  <c r="K2306" i="2"/>
  <c r="BE2306" i="2"/>
  <c r="BF2306" i="2"/>
  <c r="BH2306" i="2"/>
  <c r="BG2306" i="2"/>
  <c r="G2306" i="2"/>
  <c r="H2306" i="2" s="1"/>
  <c r="BF2484" i="2"/>
  <c r="L2484" i="2"/>
  <c r="BG2484" i="2"/>
  <c r="BH2484" i="2"/>
  <c r="J2484" i="2"/>
  <c r="G2484" i="2"/>
  <c r="H2484" i="2" s="1"/>
  <c r="K2484" i="2"/>
  <c r="BE2484" i="2"/>
  <c r="N40" i="1"/>
  <c r="E2333" i="2"/>
  <c r="BE2989" i="2"/>
  <c r="BH2989" i="2"/>
  <c r="BG2989" i="2"/>
  <c r="L2989" i="2"/>
  <c r="K2989" i="2"/>
  <c r="J2989" i="2"/>
  <c r="G2989" i="2"/>
  <c r="H2989" i="2" s="1"/>
  <c r="BF2989" i="2"/>
  <c r="K375" i="2"/>
  <c r="J375" i="2"/>
  <c r="BE375" i="2"/>
  <c r="BG375" i="2"/>
  <c r="L375" i="2"/>
  <c r="BF375" i="2"/>
  <c r="BH375" i="2"/>
  <c r="G375" i="2"/>
  <c r="H375" i="2" s="1"/>
  <c r="BE1530" i="2"/>
  <c r="BF1530" i="2"/>
  <c r="BH1530" i="2"/>
  <c r="BG1530" i="2"/>
  <c r="G1530" i="2"/>
  <c r="H1530" i="2" s="1"/>
  <c r="L1530" i="2"/>
  <c r="K1530" i="2"/>
  <c r="J1530" i="2"/>
  <c r="CD770" i="2"/>
  <c r="G770" i="2"/>
  <c r="H770" i="2" s="1"/>
  <c r="J770" i="2"/>
  <c r="BF770" i="2"/>
  <c r="BH770" i="2"/>
  <c r="BG770" i="2"/>
  <c r="K770" i="2"/>
  <c r="BE770" i="2"/>
  <c r="L770" i="2"/>
  <c r="J2814" i="2"/>
  <c r="K2814" i="2"/>
  <c r="L2814" i="2"/>
  <c r="BG2814" i="2"/>
  <c r="BE2814" i="2"/>
  <c r="BF2814" i="2"/>
  <c r="BH2814" i="2"/>
  <c r="G2814" i="2"/>
  <c r="H2814" i="2" s="1"/>
  <c r="J918" i="2"/>
  <c r="G918" i="2"/>
  <c r="H918" i="2" s="1"/>
  <c r="K918" i="2"/>
  <c r="BH918" i="2"/>
  <c r="BF918" i="2"/>
  <c r="BG918" i="2"/>
  <c r="BE918" i="2"/>
  <c r="L918" i="2"/>
  <c r="J1791" i="2"/>
  <c r="BE1791" i="2"/>
  <c r="BH1791" i="2"/>
  <c r="L1791" i="2"/>
  <c r="BG1791" i="2"/>
  <c r="K1791" i="2"/>
  <c r="BF1791" i="2"/>
  <c r="G1791" i="2"/>
  <c r="H1791" i="2" s="1"/>
  <c r="K2444" i="2"/>
  <c r="J2444" i="2"/>
  <c r="L2444" i="2"/>
  <c r="BG2444" i="2"/>
  <c r="G2444" i="2"/>
  <c r="H2444" i="2" s="1"/>
  <c r="BF2444" i="2"/>
  <c r="BH2444" i="2"/>
  <c r="BE2444" i="2"/>
  <c r="G977" i="2"/>
  <c r="H977" i="2" s="1"/>
  <c r="J977" i="2"/>
  <c r="BE977" i="2"/>
  <c r="BH977" i="2"/>
  <c r="L977" i="2"/>
  <c r="BG977" i="2"/>
  <c r="BF977" i="2"/>
  <c r="K977" i="2"/>
  <c r="CD2906" i="2"/>
  <c r="K2906" i="2"/>
  <c r="J2906" i="2"/>
  <c r="G2906" i="2"/>
  <c r="H2906" i="2" s="1"/>
  <c r="BF2906" i="2"/>
  <c r="BE2906" i="2"/>
  <c r="L2906" i="2"/>
  <c r="BH2906" i="2"/>
  <c r="BG2906" i="2"/>
  <c r="BH815" i="2"/>
  <c r="BE815" i="2"/>
  <c r="BG815" i="2"/>
  <c r="L815" i="2"/>
  <c r="BF815" i="2"/>
  <c r="J815" i="2"/>
  <c r="G815" i="2"/>
  <c r="H815" i="2" s="1"/>
  <c r="CD815" i="2"/>
  <c r="K815" i="2"/>
  <c r="CD2196" i="2"/>
  <c r="BH2196" i="2"/>
  <c r="BF2196" i="2"/>
  <c r="BE2196" i="2"/>
  <c r="BG2196" i="2"/>
  <c r="L2196" i="2"/>
  <c r="K2196" i="2"/>
  <c r="J2196" i="2"/>
  <c r="G2196" i="2"/>
  <c r="H2196" i="2" s="1"/>
  <c r="BE3003" i="2"/>
  <c r="K3003" i="2"/>
  <c r="BF3003" i="2"/>
  <c r="G3003" i="2"/>
  <c r="H3003" i="2" s="1"/>
  <c r="J3003" i="2"/>
  <c r="L3003" i="2"/>
  <c r="BH3003" i="2"/>
  <c r="BG3003" i="2"/>
  <c r="BG2603" i="2"/>
  <c r="K2603" i="2"/>
  <c r="BH2603" i="2"/>
  <c r="BF2603" i="2"/>
  <c r="BE2603" i="2"/>
  <c r="L2603" i="2"/>
  <c r="G2603" i="2"/>
  <c r="H2603" i="2" s="1"/>
  <c r="J2603" i="2"/>
  <c r="BG322" i="2"/>
  <c r="J322" i="2"/>
  <c r="BE322" i="2"/>
  <c r="BH322" i="2"/>
  <c r="BF322" i="2"/>
  <c r="G322" i="2"/>
  <c r="H322" i="2" s="1"/>
  <c r="K322" i="2"/>
  <c r="L322" i="2"/>
  <c r="J1336" i="2"/>
  <c r="G1336" i="2"/>
  <c r="H1336" i="2" s="1"/>
  <c r="BF1336" i="2"/>
  <c r="BG1336" i="2"/>
  <c r="K1336" i="2"/>
  <c r="BH1336" i="2"/>
  <c r="BE1336" i="2"/>
  <c r="L1336" i="2"/>
  <c r="L2997" i="2"/>
  <c r="K2997" i="2"/>
  <c r="J2997" i="2"/>
  <c r="BF2997" i="2"/>
  <c r="BH2997" i="2"/>
  <c r="BG2997" i="2"/>
  <c r="G2997" i="2"/>
  <c r="H2997" i="2" s="1"/>
  <c r="BE2997" i="2"/>
  <c r="BE3185" i="2"/>
  <c r="L3185" i="2"/>
  <c r="BH3185" i="2"/>
  <c r="G3185" i="2"/>
  <c r="H3185" i="2" s="1"/>
  <c r="BG3185" i="2"/>
  <c r="BF3185" i="2"/>
  <c r="K3185" i="2"/>
  <c r="J3185" i="2"/>
  <c r="BF2530" i="2"/>
  <c r="K2530" i="2"/>
  <c r="L2530" i="2"/>
  <c r="BE2530" i="2"/>
  <c r="BH2530" i="2"/>
  <c r="J2530" i="2"/>
  <c r="BG2530" i="2"/>
  <c r="G2530" i="2"/>
  <c r="H2530" i="2" s="1"/>
  <c r="K3167" i="2"/>
  <c r="G3167" i="2"/>
  <c r="H3167" i="2" s="1"/>
  <c r="BH3167" i="2"/>
  <c r="J3167" i="2"/>
  <c r="L3167" i="2"/>
  <c r="BF3167" i="2"/>
  <c r="BE3167" i="2"/>
  <c r="BG3167" i="2"/>
  <c r="BH2089" i="2"/>
  <c r="G2089" i="2"/>
  <c r="H2089" i="2" s="1"/>
  <c r="L2089" i="2"/>
  <c r="BG2089" i="2"/>
  <c r="J2089" i="2"/>
  <c r="BF2089" i="2"/>
  <c r="BE2089" i="2"/>
  <c r="K2089" i="2"/>
  <c r="J1328" i="2"/>
  <c r="L1328" i="2"/>
  <c r="K1328" i="2"/>
  <c r="BE1328" i="2"/>
  <c r="BF1328" i="2"/>
  <c r="J638" i="2"/>
  <c r="BG638" i="2"/>
  <c r="G638" i="2"/>
  <c r="H638" i="2" s="1"/>
  <c r="L638" i="2"/>
  <c r="BH638" i="2"/>
  <c r="BE638" i="2"/>
  <c r="K638" i="2"/>
  <c r="BF638" i="2"/>
  <c r="L17" i="1"/>
  <c r="L3237" i="2"/>
  <c r="K3237" i="2"/>
  <c r="BE3237" i="2"/>
  <c r="BF3237" i="2"/>
  <c r="BH3237" i="2"/>
  <c r="BG3237" i="2"/>
  <c r="J3237" i="2"/>
  <c r="G3237" i="2"/>
  <c r="H3237" i="2" s="1"/>
  <c r="L1092" i="2"/>
  <c r="BG1092" i="2"/>
  <c r="BH1092" i="2"/>
  <c r="CE1092" i="2"/>
  <c r="K1092" i="2"/>
  <c r="G1092" i="2"/>
  <c r="H1092" i="2" s="1"/>
  <c r="BE1092" i="2"/>
  <c r="BF1092" i="2"/>
  <c r="J1092" i="2"/>
  <c r="J1422" i="2"/>
  <c r="BF1422" i="2"/>
  <c r="K1422" i="2"/>
  <c r="G1422" i="2"/>
  <c r="H1422" i="2" s="1"/>
  <c r="BE1422" i="2"/>
  <c r="BG1422" i="2"/>
  <c r="L1422" i="2"/>
  <c r="BH1422" i="2"/>
  <c r="J2114" i="2"/>
  <c r="L2114" i="2"/>
  <c r="K2114" i="2"/>
  <c r="BE2114" i="2"/>
  <c r="BF2114" i="2"/>
  <c r="BG2114" i="2"/>
  <c r="G2114" i="2"/>
  <c r="H2114" i="2" s="1"/>
  <c r="BH2114" i="2"/>
  <c r="BF451" i="2"/>
  <c r="G451" i="2"/>
  <c r="H451" i="2" s="1"/>
  <c r="BH451" i="2"/>
  <c r="BG451" i="2"/>
  <c r="L451" i="2"/>
  <c r="K451" i="2"/>
  <c r="J451" i="2"/>
  <c r="BE451" i="2"/>
  <c r="BE1699" i="2"/>
  <c r="L1699" i="2"/>
  <c r="J1699" i="2"/>
  <c r="G1699" i="2"/>
  <c r="H1699" i="2" s="1"/>
  <c r="K1699" i="2"/>
  <c r="BF1699" i="2"/>
  <c r="BG1699" i="2"/>
  <c r="BH1699" i="2"/>
  <c r="CE1148" i="2"/>
  <c r="BF1148" i="2"/>
  <c r="G1148" i="2"/>
  <c r="H1148" i="2" s="1"/>
  <c r="L1148" i="2"/>
  <c r="BG1148" i="2"/>
  <c r="K1148" i="2"/>
  <c r="BH1148" i="2"/>
  <c r="J1148" i="2"/>
  <c r="BE1148" i="2"/>
  <c r="BE1166" i="2"/>
  <c r="J1166" i="2"/>
  <c r="BH1166" i="2"/>
  <c r="BF1166" i="2"/>
  <c r="BG1166" i="2"/>
  <c r="L1166" i="2"/>
  <c r="K1166" i="2"/>
  <c r="G1166" i="2"/>
  <c r="H1166" i="2" s="1"/>
  <c r="L1497" i="2"/>
  <c r="BE1497" i="2"/>
  <c r="K1497" i="2"/>
  <c r="J1497" i="2"/>
  <c r="BH1497" i="2"/>
  <c r="G1497" i="2"/>
  <c r="H1497" i="2" s="1"/>
  <c r="BG1497" i="2"/>
  <c r="BF1497" i="2"/>
  <c r="J1210" i="2"/>
  <c r="L1210" i="2"/>
  <c r="G1210" i="2"/>
  <c r="H1210" i="2" s="1"/>
  <c r="BF1210" i="2"/>
  <c r="BH1210" i="2"/>
  <c r="K1210" i="2"/>
  <c r="BE1210" i="2"/>
  <c r="BG1210" i="2"/>
  <c r="J2053" i="2"/>
  <c r="L2053" i="2"/>
  <c r="K2053" i="2"/>
  <c r="G2053" i="2"/>
  <c r="H2053" i="2" s="1"/>
  <c r="BE2053" i="2"/>
  <c r="BF2053" i="2"/>
  <c r="BG2053" i="2"/>
  <c r="BH2053" i="2"/>
  <c r="BG2946" i="2"/>
  <c r="G2946" i="2"/>
  <c r="H2946" i="2" s="1"/>
  <c r="BE2946" i="2"/>
  <c r="BH2946" i="2"/>
  <c r="BF2946" i="2"/>
  <c r="J2946" i="2"/>
  <c r="K2946" i="2"/>
  <c r="L2946" i="2"/>
  <c r="L2519" i="2"/>
  <c r="J2519" i="2"/>
  <c r="BF2519" i="2"/>
  <c r="BH2519" i="2"/>
  <c r="BG2519" i="2"/>
  <c r="G2519" i="2"/>
  <c r="H2519" i="2" s="1"/>
  <c r="BE2519" i="2"/>
  <c r="K2519" i="2"/>
  <c r="L2482" i="2"/>
  <c r="K2482" i="2"/>
  <c r="J2482" i="2"/>
  <c r="G2482" i="2"/>
  <c r="H2482" i="2" s="1"/>
  <c r="BE2482" i="2"/>
  <c r="BF2482" i="2"/>
  <c r="BH2482" i="2"/>
  <c r="BG2482" i="2"/>
  <c r="J2166" i="2"/>
  <c r="L2166" i="2"/>
  <c r="K2166" i="2"/>
  <c r="BG2166" i="2"/>
  <c r="CD2166" i="2"/>
  <c r="BF2166" i="2"/>
  <c r="BH2166" i="2"/>
  <c r="G2166" i="2"/>
  <c r="H2166" i="2" s="1"/>
  <c r="BE2166" i="2"/>
  <c r="BH3121" i="2"/>
  <c r="BE3121" i="2"/>
  <c r="BF3121" i="2"/>
  <c r="BG3121" i="2"/>
  <c r="J3121" i="2"/>
  <c r="K3121" i="2"/>
  <c r="G3121" i="2"/>
  <c r="H3121" i="2" s="1"/>
  <c r="L3121" i="2"/>
  <c r="K999" i="2"/>
  <c r="BE999" i="2"/>
  <c r="BH999" i="2"/>
  <c r="BG999" i="2"/>
  <c r="BF999" i="2"/>
  <c r="G999" i="2"/>
  <c r="H999" i="2" s="1"/>
  <c r="J999" i="2"/>
  <c r="L999" i="2"/>
  <c r="G2350" i="2"/>
  <c r="H2350" i="2" s="1"/>
  <c r="BG2350" i="2"/>
  <c r="BF2350" i="2"/>
  <c r="K2350" i="2"/>
  <c r="BH2350" i="2"/>
  <c r="L2350" i="2"/>
  <c r="J2350" i="2"/>
  <c r="BE2350" i="2"/>
  <c r="L1338" i="2"/>
  <c r="BE1338" i="2"/>
  <c r="BF1338" i="2"/>
  <c r="BH1338" i="2"/>
  <c r="BG1338" i="2"/>
  <c r="G1338" i="2"/>
  <c r="H1338" i="2" s="1"/>
  <c r="J1338" i="2"/>
  <c r="K1338" i="2"/>
  <c r="K3225" i="2"/>
  <c r="BE3225" i="2"/>
  <c r="BF3225" i="2"/>
  <c r="BG3225" i="2"/>
  <c r="BH3225" i="2"/>
  <c r="J3225" i="2"/>
  <c r="L3225" i="2"/>
  <c r="G3225" i="2"/>
  <c r="H3225" i="2" s="1"/>
  <c r="L3063" i="2"/>
  <c r="BG3063" i="2"/>
  <c r="J3063" i="2"/>
  <c r="CD3063" i="2"/>
  <c r="K3063" i="2"/>
  <c r="BE3063" i="2"/>
  <c r="BF3063" i="2"/>
  <c r="BH3063" i="2"/>
  <c r="G3063" i="2"/>
  <c r="H3063" i="2" s="1"/>
  <c r="BE1054" i="2"/>
  <c r="BF1054" i="2"/>
  <c r="CE1054" i="2"/>
  <c r="G1054" i="2"/>
  <c r="H1054" i="2" s="1"/>
  <c r="K1054" i="2"/>
  <c r="BG1054" i="2"/>
  <c r="L1054" i="2"/>
  <c r="J1054" i="2"/>
  <c r="BH1054" i="2"/>
  <c r="BE2878" i="2"/>
  <c r="G2878" i="2"/>
  <c r="H2878" i="2" s="1"/>
  <c r="BF2878" i="2"/>
  <c r="BG2878" i="2"/>
  <c r="BH2878" i="2"/>
  <c r="L2878" i="2"/>
  <c r="K2878" i="2"/>
  <c r="J2878" i="2"/>
  <c r="BG1017" i="2"/>
  <c r="K1017" i="2"/>
  <c r="G1017" i="2"/>
  <c r="H1017" i="2" s="1"/>
  <c r="J1017" i="2"/>
  <c r="L1017" i="2"/>
  <c r="BE1017" i="2"/>
  <c r="BF1017" i="2"/>
  <c r="BH1017" i="2"/>
  <c r="J2499" i="2"/>
  <c r="L2499" i="2"/>
  <c r="K2499" i="2"/>
  <c r="G2499" i="2"/>
  <c r="H2499" i="2" s="1"/>
  <c r="BG2499" i="2"/>
  <c r="BH2499" i="2"/>
  <c r="BF2499" i="2"/>
  <c r="BE2499" i="2"/>
  <c r="G3241" i="2"/>
  <c r="H3241" i="2" s="1"/>
  <c r="L3241" i="2"/>
  <c r="K3241" i="2"/>
  <c r="J3241" i="2"/>
  <c r="BH3241" i="2"/>
  <c r="BG3241" i="2"/>
  <c r="BE3241" i="2"/>
  <c r="BF3241" i="2"/>
  <c r="J2472" i="2"/>
  <c r="BE2472" i="2"/>
  <c r="K2472" i="2"/>
  <c r="BH2472" i="2"/>
  <c r="BF2472" i="2"/>
  <c r="G2472" i="2"/>
  <c r="H2472" i="2" s="1"/>
  <c r="L2472" i="2"/>
  <c r="BG2472" i="2"/>
  <c r="J2905" i="2"/>
  <c r="BE2905" i="2"/>
  <c r="G2905" i="2"/>
  <c r="H2905" i="2" s="1"/>
  <c r="L2905" i="2"/>
  <c r="BH2905" i="2"/>
  <c r="BG2905" i="2"/>
  <c r="K2905" i="2"/>
  <c r="CD2905" i="2"/>
  <c r="BF2905" i="2"/>
  <c r="L2211" i="2"/>
  <c r="BH2211" i="2"/>
  <c r="BF2211" i="2"/>
  <c r="K2211" i="2"/>
  <c r="BE2211" i="2"/>
  <c r="G2211" i="2"/>
  <c r="H2211" i="2" s="1"/>
  <c r="BG2211" i="2"/>
  <c r="CD2211" i="2"/>
  <c r="J2211" i="2"/>
  <c r="BF926" i="2"/>
  <c r="BE926" i="2"/>
  <c r="BH926" i="2"/>
  <c r="J926" i="2"/>
  <c r="K926" i="2"/>
  <c r="BG926" i="2"/>
  <c r="G926" i="2"/>
  <c r="H926" i="2" s="1"/>
  <c r="L926" i="2"/>
  <c r="J1872" i="2"/>
  <c r="L1872" i="2"/>
  <c r="BH1872" i="2"/>
  <c r="G1872" i="2"/>
  <c r="H1872" i="2" s="1"/>
  <c r="BF1872" i="2"/>
  <c r="K1872" i="2"/>
  <c r="BG1872" i="2"/>
  <c r="BE1872" i="2"/>
  <c r="L25" i="1"/>
  <c r="G1971" i="2"/>
  <c r="H1971" i="2" s="1"/>
  <c r="K1971" i="2"/>
  <c r="J1971" i="2"/>
  <c r="BE1971" i="2"/>
  <c r="BF1971" i="2"/>
  <c r="BH1971" i="2"/>
  <c r="BG1971" i="2"/>
  <c r="L1971" i="2"/>
  <c r="K647" i="2"/>
  <c r="BH647" i="2"/>
  <c r="BG647" i="2"/>
  <c r="G647" i="2"/>
  <c r="H647" i="2" s="1"/>
  <c r="BF647" i="2"/>
  <c r="BE647" i="2"/>
  <c r="J647" i="2"/>
  <c r="L647" i="2"/>
  <c r="BG1540" i="2"/>
  <c r="G1540" i="2"/>
  <c r="H1540" i="2" s="1"/>
  <c r="J1540" i="2"/>
  <c r="BF1540" i="2"/>
  <c r="K1540" i="2"/>
  <c r="BE1540" i="2"/>
  <c r="L1540" i="2"/>
  <c r="BH1540" i="2"/>
  <c r="BE941" i="2"/>
  <c r="BH941" i="2"/>
  <c r="BG941" i="2"/>
  <c r="J941" i="2"/>
  <c r="G941" i="2"/>
  <c r="H941" i="2" s="1"/>
  <c r="L941" i="2"/>
  <c r="BF941" i="2"/>
  <c r="K941" i="2"/>
  <c r="G2386" i="2"/>
  <c r="H2386" i="2" s="1"/>
  <c r="BE2386" i="2"/>
  <c r="L2386" i="2"/>
  <c r="BF2386" i="2"/>
  <c r="J2386" i="2"/>
  <c r="BH2386" i="2"/>
  <c r="K2386" i="2"/>
  <c r="BG2386" i="2"/>
  <c r="BG1504" i="2"/>
  <c r="BH1504" i="2"/>
  <c r="G1504" i="2"/>
  <c r="H1504" i="2" s="1"/>
  <c r="J1504" i="2"/>
  <c r="BF1504" i="2"/>
  <c r="K1504" i="2"/>
  <c r="L1504" i="2"/>
  <c r="BE1504" i="2"/>
  <c r="BF290" i="2"/>
  <c r="J290" i="2"/>
  <c r="BH290" i="2"/>
  <c r="BG290" i="2"/>
  <c r="L290" i="2"/>
  <c r="BE290" i="2"/>
  <c r="K290" i="2"/>
  <c r="G290" i="2"/>
  <c r="H290" i="2" s="1"/>
  <c r="L583" i="2"/>
  <c r="K583" i="2"/>
  <c r="G583" i="2"/>
  <c r="H583" i="2" s="1"/>
  <c r="J583" i="2"/>
  <c r="BE583" i="2"/>
  <c r="BF583" i="2"/>
  <c r="BH583" i="2"/>
  <c r="BG583" i="2"/>
  <c r="BE1535" i="2"/>
  <c r="BF1535" i="2"/>
  <c r="K1535" i="2"/>
  <c r="BH1535" i="2"/>
  <c r="J1535" i="2"/>
  <c r="G1535" i="2"/>
  <c r="H1535" i="2" s="1"/>
  <c r="BG1535" i="2"/>
  <c r="L1535" i="2"/>
  <c r="L584" i="2"/>
  <c r="K584" i="2"/>
  <c r="G584" i="2"/>
  <c r="H584" i="2" s="1"/>
  <c r="J584" i="2"/>
  <c r="BH584" i="2"/>
  <c r="BG584" i="2"/>
  <c r="BE584" i="2"/>
  <c r="BF584" i="2"/>
  <c r="L1829" i="2"/>
  <c r="J1829" i="2"/>
  <c r="G1829" i="2"/>
  <c r="H1829" i="2" s="1"/>
  <c r="BE1829" i="2"/>
  <c r="BH1829" i="2"/>
  <c r="K1829" i="2"/>
  <c r="BG1829" i="2"/>
  <c r="BF1829" i="2"/>
  <c r="G619" i="2"/>
  <c r="H619" i="2" s="1"/>
  <c r="J619" i="2"/>
  <c r="K619" i="2"/>
  <c r="BH619" i="2"/>
  <c r="BG619" i="2"/>
  <c r="L619" i="2"/>
  <c r="BE619" i="2"/>
  <c r="BF619" i="2"/>
  <c r="G308" i="2"/>
  <c r="H308" i="2" s="1"/>
  <c r="L308" i="2"/>
  <c r="BE308" i="2"/>
  <c r="K308" i="2"/>
  <c r="BF308" i="2"/>
  <c r="BH308" i="2"/>
  <c r="BG308" i="2"/>
  <c r="J308" i="2"/>
  <c r="K288" i="2"/>
  <c r="J288" i="2"/>
  <c r="BH288" i="2"/>
  <c r="L288" i="2"/>
  <c r="BG288" i="2"/>
  <c r="BE288" i="2"/>
  <c r="BF288" i="2"/>
  <c r="G288" i="2"/>
  <c r="H288" i="2" s="1"/>
  <c r="BE1014" i="2"/>
  <c r="BF1014" i="2"/>
  <c r="BH1014" i="2"/>
  <c r="BG1014" i="2"/>
  <c r="J1014" i="2"/>
  <c r="L1014" i="2"/>
  <c r="K1014" i="2"/>
  <c r="G1014" i="2"/>
  <c r="H1014" i="2" s="1"/>
  <c r="G826" i="2"/>
  <c r="H826" i="2" s="1"/>
  <c r="J826" i="2"/>
  <c r="CD826" i="2"/>
  <c r="L826" i="2"/>
  <c r="BE826" i="2"/>
  <c r="K826" i="2"/>
  <c r="BH826" i="2"/>
  <c r="BF826" i="2"/>
  <c r="BG826" i="2"/>
  <c r="G296" i="2"/>
  <c r="H296" i="2" s="1"/>
  <c r="BH296" i="2"/>
  <c r="BG296" i="2"/>
  <c r="L296" i="2"/>
  <c r="K296" i="2"/>
  <c r="BE296" i="2"/>
  <c r="BF296" i="2"/>
  <c r="J296" i="2"/>
  <c r="BF2594" i="2"/>
  <c r="BE2594" i="2"/>
  <c r="K2594" i="2"/>
  <c r="G2594" i="2"/>
  <c r="H2594" i="2" s="1"/>
  <c r="BG2594" i="2"/>
  <c r="L2594" i="2"/>
  <c r="BH2594" i="2"/>
  <c r="J2594" i="2"/>
  <c r="BG3248" i="2"/>
  <c r="G3248" i="2"/>
  <c r="H3248" i="2" s="1"/>
  <c r="K3248" i="2"/>
  <c r="BF3248" i="2"/>
  <c r="BH3248" i="2"/>
  <c r="BE3248" i="2"/>
  <c r="J3248" i="2"/>
  <c r="L3248" i="2"/>
  <c r="L3179" i="2"/>
  <c r="K3179" i="2"/>
  <c r="J3179" i="2"/>
  <c r="BE3179" i="2"/>
  <c r="BF3179" i="2"/>
  <c r="BH3179" i="2"/>
  <c r="BG3179" i="2"/>
  <c r="G3179" i="2"/>
  <c r="H3179" i="2" s="1"/>
  <c r="L3161" i="2"/>
  <c r="BF3161" i="2"/>
  <c r="K3161" i="2"/>
  <c r="J3161" i="2"/>
  <c r="BE3161" i="2"/>
  <c r="BG3161" i="2"/>
  <c r="G3161" i="2"/>
  <c r="H3161" i="2" s="1"/>
  <c r="BH3161" i="2"/>
  <c r="G2724" i="2"/>
  <c r="H2724" i="2" s="1"/>
  <c r="K2724" i="2"/>
  <c r="L2724" i="2"/>
  <c r="BF2724" i="2"/>
  <c r="BG2724" i="2"/>
  <c r="J2724" i="2"/>
  <c r="BE2724" i="2"/>
  <c r="BH2724" i="2"/>
  <c r="BE2374" i="2"/>
  <c r="BH2374" i="2"/>
  <c r="G2374" i="2"/>
  <c r="H2374" i="2" s="1"/>
  <c r="L2374" i="2"/>
  <c r="BG2374" i="2"/>
  <c r="J2374" i="2"/>
  <c r="K2374" i="2"/>
  <c r="BF2374" i="2"/>
  <c r="K3133" i="2"/>
  <c r="J3133" i="2"/>
  <c r="G3133" i="2"/>
  <c r="H3133" i="2" s="1"/>
  <c r="L3133" i="2"/>
  <c r="BG3133" i="2"/>
  <c r="BE3133" i="2"/>
  <c r="BF3133" i="2"/>
  <c r="BH3133" i="2"/>
  <c r="BE2037" i="2"/>
  <c r="J2037" i="2"/>
  <c r="G2037" i="2"/>
  <c r="H2037" i="2" s="1"/>
  <c r="BF2037" i="2"/>
  <c r="BH2037" i="2"/>
  <c r="BG2037" i="2"/>
  <c r="K2037" i="2"/>
  <c r="L2037" i="2"/>
  <c r="BE3178" i="2"/>
  <c r="L3178" i="2"/>
  <c r="J3178" i="2"/>
  <c r="BH3178" i="2"/>
  <c r="K3178" i="2"/>
  <c r="BF3178" i="2"/>
  <c r="G3178" i="2"/>
  <c r="H3178" i="2" s="1"/>
  <c r="BG3178" i="2"/>
  <c r="J3041" i="2"/>
  <c r="L3041" i="2"/>
  <c r="K3041" i="2"/>
  <c r="BE3041" i="2"/>
  <c r="BF3041" i="2"/>
  <c r="BG3041" i="2"/>
  <c r="G3041" i="2"/>
  <c r="H3041" i="2" s="1"/>
  <c r="BH3041" i="2"/>
  <c r="L2447" i="2"/>
  <c r="K2447" i="2"/>
  <c r="BE2447" i="2"/>
  <c r="BF2447" i="2"/>
  <c r="BH2447" i="2"/>
  <c r="BG2447" i="2"/>
  <c r="G2447" i="2"/>
  <c r="H2447" i="2" s="1"/>
  <c r="J2447" i="2"/>
  <c r="CD3073" i="2"/>
  <c r="BF3073" i="2"/>
  <c r="L3073" i="2"/>
  <c r="BG3073" i="2"/>
  <c r="G3073" i="2"/>
  <c r="H3073" i="2" s="1"/>
  <c r="J3073" i="2"/>
  <c r="K3073" i="2"/>
  <c r="BE3073" i="2"/>
  <c r="BH3073" i="2"/>
  <c r="L3251" i="2"/>
  <c r="J3251" i="2"/>
  <c r="K3251" i="2"/>
  <c r="G3251" i="2"/>
  <c r="H3251" i="2" s="1"/>
  <c r="BE3251" i="2"/>
  <c r="BF3251" i="2"/>
  <c r="BH3251" i="2"/>
  <c r="BG3251" i="2"/>
  <c r="BE3176" i="2"/>
  <c r="J3176" i="2"/>
  <c r="G3176" i="2"/>
  <c r="H3176" i="2" s="1"/>
  <c r="BF3176" i="2"/>
  <c r="BH3176" i="2"/>
  <c r="BG3176" i="2"/>
  <c r="K3176" i="2"/>
  <c r="L3176" i="2"/>
  <c r="K2533" i="2"/>
  <c r="L2533" i="2"/>
  <c r="J2533" i="2"/>
  <c r="BF2533" i="2"/>
  <c r="BE2533" i="2"/>
  <c r="G2533" i="2"/>
  <c r="H2533" i="2" s="1"/>
  <c r="BH2533" i="2"/>
  <c r="BG2533" i="2"/>
  <c r="K2592" i="2"/>
  <c r="G2592" i="2"/>
  <c r="H2592" i="2" s="1"/>
  <c r="J2592" i="2"/>
  <c r="BE2592" i="2"/>
  <c r="BF2592" i="2"/>
  <c r="BH2592" i="2"/>
  <c r="BG2592" i="2"/>
  <c r="L2592" i="2"/>
  <c r="L460" i="2"/>
  <c r="BG460" i="2"/>
  <c r="G460" i="2"/>
  <c r="H460" i="2" s="1"/>
  <c r="BE460" i="2"/>
  <c r="K460" i="2"/>
  <c r="J460" i="2"/>
  <c r="BH460" i="2"/>
  <c r="BF460" i="2"/>
  <c r="BE1051" i="2"/>
  <c r="BH1051" i="2"/>
  <c r="G1051" i="2"/>
  <c r="H1051" i="2" s="1"/>
  <c r="BF1051" i="2"/>
  <c r="CE1051" i="2"/>
  <c r="BG1051" i="2"/>
  <c r="L1051" i="2"/>
  <c r="J1051" i="2"/>
  <c r="K1051" i="2"/>
  <c r="BH592" i="2"/>
  <c r="BG592" i="2"/>
  <c r="L592" i="2"/>
  <c r="K592" i="2"/>
  <c r="BE592" i="2"/>
  <c r="BF592" i="2"/>
  <c r="J592" i="2"/>
  <c r="G592" i="2"/>
  <c r="H592" i="2" s="1"/>
  <c r="K996" i="2"/>
  <c r="BH996" i="2"/>
  <c r="BE996" i="2"/>
  <c r="J996" i="2"/>
  <c r="L996" i="2"/>
  <c r="G996" i="2"/>
  <c r="H996" i="2" s="1"/>
  <c r="BG996" i="2"/>
  <c r="BF996" i="2"/>
  <c r="J2281" i="2"/>
  <c r="BE2281" i="2"/>
  <c r="BF2281" i="2"/>
  <c r="BH2281" i="2"/>
  <c r="BG2281" i="2"/>
  <c r="G2281" i="2"/>
  <c r="H2281" i="2" s="1"/>
  <c r="L2281" i="2"/>
  <c r="K2281" i="2"/>
  <c r="J1796" i="2"/>
  <c r="L1796" i="2"/>
  <c r="K1796" i="2"/>
  <c r="G1796" i="2"/>
  <c r="H1796" i="2" s="1"/>
  <c r="BE1796" i="2"/>
  <c r="BH1796" i="2"/>
  <c r="BG1796" i="2"/>
  <c r="BF1796" i="2"/>
  <c r="BE1026" i="2"/>
  <c r="BF1026" i="2"/>
  <c r="BH1026" i="2"/>
  <c r="BG1026" i="2"/>
  <c r="L1026" i="2"/>
  <c r="G1026" i="2"/>
  <c r="H1026" i="2" s="1"/>
  <c r="J1026" i="2"/>
  <c r="K1026" i="2"/>
  <c r="L1015" i="2"/>
  <c r="G1015" i="2"/>
  <c r="H1015" i="2" s="1"/>
  <c r="J1015" i="2"/>
  <c r="BH1015" i="2"/>
  <c r="BE1015" i="2"/>
  <c r="K1015" i="2"/>
  <c r="BG1015" i="2"/>
  <c r="BF1015" i="2"/>
  <c r="CD1662" i="2"/>
  <c r="K1662" i="2"/>
  <c r="J1662" i="2"/>
  <c r="L1662" i="2"/>
  <c r="BF1662" i="2"/>
  <c r="BH1662" i="2"/>
  <c r="BG1662" i="2"/>
  <c r="F1662" i="2"/>
  <c r="G1662" i="2"/>
  <c r="H1662" i="2" s="1"/>
  <c r="BE1662" i="2"/>
  <c r="G808" i="2"/>
  <c r="H808" i="2" s="1"/>
  <c r="J808" i="2"/>
  <c r="K808" i="2"/>
  <c r="CD808" i="2"/>
  <c r="L808" i="2"/>
  <c r="BE808" i="2"/>
  <c r="BF808" i="2"/>
  <c r="BH808" i="2"/>
  <c r="BG808" i="2"/>
  <c r="G1427" i="2"/>
  <c r="H1427" i="2" s="1"/>
  <c r="BF1427" i="2"/>
  <c r="K1427" i="2"/>
  <c r="J1427" i="2"/>
  <c r="L1427" i="2"/>
  <c r="BE1427" i="2"/>
  <c r="BH1427" i="2"/>
  <c r="BG1427" i="2"/>
  <c r="BH2646" i="2"/>
  <c r="BG2646" i="2"/>
  <c r="J2646" i="2"/>
  <c r="BF2646" i="2"/>
  <c r="G2646" i="2"/>
  <c r="H2646" i="2" s="1"/>
  <c r="K2646" i="2"/>
  <c r="L2646" i="2"/>
  <c r="BE2646" i="2"/>
  <c r="L1615" i="2"/>
  <c r="K1615" i="2"/>
  <c r="J1615" i="2"/>
  <c r="BG1615" i="2"/>
  <c r="BE1615" i="2"/>
  <c r="BH1615" i="2"/>
  <c r="BF1615" i="2"/>
  <c r="G1615" i="2"/>
  <c r="H1615" i="2" s="1"/>
  <c r="CD1615" i="2"/>
  <c r="K923" i="2"/>
  <c r="J923" i="2"/>
  <c r="BE923" i="2"/>
  <c r="BF923" i="2"/>
  <c r="BH923" i="2"/>
  <c r="BG923" i="2"/>
  <c r="G923" i="2"/>
  <c r="H923" i="2" s="1"/>
  <c r="L923" i="2"/>
  <c r="K892" i="2"/>
  <c r="L892" i="2"/>
  <c r="G892" i="2"/>
  <c r="H892" i="2" s="1"/>
  <c r="J892" i="2"/>
  <c r="BE892" i="2"/>
  <c r="BF892" i="2"/>
  <c r="BG892" i="2"/>
  <c r="BH892" i="2"/>
  <c r="K2473" i="2"/>
  <c r="L2473" i="2"/>
  <c r="J2473" i="2"/>
  <c r="BE2473" i="2"/>
  <c r="BF2473" i="2"/>
  <c r="BH2473" i="2"/>
  <c r="BG2473" i="2"/>
  <c r="G2473" i="2"/>
  <c r="H2473" i="2" s="1"/>
  <c r="CD2197" i="2"/>
  <c r="G2197" i="2"/>
  <c r="H2197" i="2" s="1"/>
  <c r="BE2197" i="2"/>
  <c r="BH2197" i="2"/>
  <c r="BG2197" i="2"/>
  <c r="K2197" i="2"/>
  <c r="J2197" i="2"/>
  <c r="BF2197" i="2"/>
  <c r="L2197" i="2"/>
  <c r="BF3194" i="2"/>
  <c r="BE3194" i="2"/>
  <c r="K3194" i="2"/>
  <c r="L3194" i="2"/>
  <c r="J3194" i="2"/>
  <c r="G3194" i="2"/>
  <c r="H3194" i="2" s="1"/>
  <c r="BG3194" i="2"/>
  <c r="BH3194" i="2"/>
  <c r="CD3077" i="2"/>
  <c r="BF3077" i="2"/>
  <c r="BH3077" i="2"/>
  <c r="L3077" i="2"/>
  <c r="G3077" i="2"/>
  <c r="H3077" i="2" s="1"/>
  <c r="K3077" i="2"/>
  <c r="BG3077" i="2"/>
  <c r="J3077" i="2"/>
  <c r="BE3077" i="2"/>
  <c r="L3164" i="2"/>
  <c r="BF3164" i="2"/>
  <c r="J3164" i="2"/>
  <c r="BE3164" i="2"/>
  <c r="BG3164" i="2"/>
  <c r="BH3164" i="2"/>
  <c r="K3164" i="2"/>
  <c r="G3164" i="2"/>
  <c r="H3164" i="2" s="1"/>
  <c r="K2961" i="2"/>
  <c r="L2961" i="2"/>
  <c r="G2961" i="2"/>
  <c r="H2961" i="2" s="1"/>
  <c r="BE2961" i="2"/>
  <c r="BF2961" i="2"/>
  <c r="BG2961" i="2"/>
  <c r="BH2961" i="2"/>
  <c r="J2961" i="2"/>
  <c r="G2442" i="2"/>
  <c r="H2442" i="2" s="1"/>
  <c r="BH2442" i="2"/>
  <c r="L2442" i="2"/>
  <c r="K2442" i="2"/>
  <c r="J2442" i="2"/>
  <c r="BF2442" i="2"/>
  <c r="BG2442" i="2"/>
  <c r="BE2442" i="2"/>
  <c r="J3215" i="2"/>
  <c r="BH3215" i="2"/>
  <c r="BE3215" i="2"/>
  <c r="BF3215" i="2"/>
  <c r="K3215" i="2"/>
  <c r="G3215" i="2"/>
  <c r="H3215" i="2" s="1"/>
  <c r="L3215" i="2"/>
  <c r="BG3215" i="2"/>
  <c r="CD1579" i="2"/>
  <c r="K1579" i="2"/>
  <c r="L1579" i="2"/>
  <c r="J1579" i="2"/>
  <c r="G1579" i="2"/>
  <c r="H1579" i="2" s="1"/>
  <c r="BE1579" i="2"/>
  <c r="BF1579" i="2"/>
  <c r="BH1579" i="2"/>
  <c r="BG1579" i="2"/>
  <c r="L2628" i="2"/>
  <c r="G2628" i="2"/>
  <c r="H2628" i="2" s="1"/>
  <c r="K2628" i="2"/>
  <c r="BE2628" i="2"/>
  <c r="BH2628" i="2"/>
  <c r="BG2628" i="2"/>
  <c r="BF2628" i="2"/>
  <c r="J2628" i="2"/>
  <c r="CD1644" i="2"/>
  <c r="BE1644" i="2"/>
  <c r="L1644" i="2"/>
  <c r="K1644" i="2"/>
  <c r="J1644" i="2"/>
  <c r="BF1644" i="2"/>
  <c r="BH1644" i="2"/>
  <c r="BG1644" i="2"/>
  <c r="G1644" i="2"/>
  <c r="H1644" i="2" s="1"/>
  <c r="CD1570" i="2"/>
  <c r="L1570" i="2"/>
  <c r="BH1570" i="2"/>
  <c r="BG1570" i="2"/>
  <c r="G1570" i="2"/>
  <c r="H1570" i="2" s="1"/>
  <c r="K1570" i="2"/>
  <c r="BE1570" i="2"/>
  <c r="J1570" i="2"/>
  <c r="BF1570" i="2"/>
  <c r="K1421" i="2"/>
  <c r="BE1421" i="2"/>
  <c r="BF1421" i="2"/>
  <c r="BH1421" i="2"/>
  <c r="BG1421" i="2"/>
  <c r="L1421" i="2"/>
  <c r="G1421" i="2"/>
  <c r="H1421" i="2" s="1"/>
  <c r="J1421" i="2"/>
  <c r="K875" i="2"/>
  <c r="BE875" i="2"/>
  <c r="BF875" i="2"/>
  <c r="BH875" i="2"/>
  <c r="BG875" i="2"/>
  <c r="G875" i="2"/>
  <c r="H875" i="2" s="1"/>
  <c r="J875" i="2"/>
  <c r="L875" i="2"/>
  <c r="L1433" i="2"/>
  <c r="J1433" i="2"/>
  <c r="BE1433" i="2"/>
  <c r="BH1433" i="2"/>
  <c r="BF1433" i="2"/>
  <c r="BG1433" i="2"/>
  <c r="G1433" i="2"/>
  <c r="H1433" i="2" s="1"/>
  <c r="K1433" i="2"/>
  <c r="L2031" i="2"/>
  <c r="J2031" i="2"/>
  <c r="K2031" i="2"/>
  <c r="BE2031" i="2"/>
  <c r="BF2031" i="2"/>
  <c r="BH2031" i="2"/>
  <c r="BG2031" i="2"/>
  <c r="G2031" i="2"/>
  <c r="H2031" i="2" s="1"/>
  <c r="L879" i="2"/>
  <c r="BH879" i="2"/>
  <c r="BG879" i="2"/>
  <c r="G879" i="2"/>
  <c r="H879" i="2" s="1"/>
  <c r="K879" i="2"/>
  <c r="BF879" i="2"/>
  <c r="J879" i="2"/>
  <c r="BE879" i="2"/>
  <c r="J3031" i="2"/>
  <c r="K3031" i="2"/>
  <c r="G3031" i="2"/>
  <c r="H3031" i="2" s="1"/>
  <c r="BE3031" i="2"/>
  <c r="BF3031" i="2"/>
  <c r="BH3031" i="2"/>
  <c r="BG3031" i="2"/>
  <c r="L3031" i="2"/>
  <c r="BG3116" i="2"/>
  <c r="J3116" i="2"/>
  <c r="G3116" i="2"/>
  <c r="H3116" i="2" s="1"/>
  <c r="BE3116" i="2"/>
  <c r="L3116" i="2"/>
  <c r="BF3116" i="2"/>
  <c r="K3116" i="2"/>
  <c r="BH3116" i="2"/>
  <c r="J1389" i="2"/>
  <c r="L1389" i="2"/>
  <c r="BE1389" i="2"/>
  <c r="BF1389" i="2"/>
  <c r="BH1389" i="2"/>
  <c r="BG1389" i="2"/>
  <c r="K1389" i="2"/>
  <c r="G1389" i="2"/>
  <c r="H1389" i="2" s="1"/>
  <c r="BE694" i="2"/>
  <c r="BH694" i="2"/>
  <c r="L694" i="2"/>
  <c r="BG694" i="2"/>
  <c r="K694" i="2"/>
  <c r="J694" i="2"/>
  <c r="BF694" i="2"/>
  <c r="G694" i="2"/>
  <c r="H694" i="2" s="1"/>
  <c r="BF1766" i="2"/>
  <c r="BH1766" i="2"/>
  <c r="BE1766" i="2"/>
  <c r="BG1766" i="2"/>
  <c r="J1766" i="2"/>
  <c r="K1766" i="2"/>
  <c r="L1766" i="2"/>
  <c r="G1766" i="2"/>
  <c r="H1766" i="2" s="1"/>
  <c r="L302" i="2"/>
  <c r="J302" i="2"/>
  <c r="K302" i="2"/>
  <c r="BE302" i="2"/>
  <c r="BF302" i="2"/>
  <c r="BH302" i="2"/>
  <c r="BG302" i="2"/>
  <c r="G302" i="2"/>
  <c r="H302" i="2" s="1"/>
  <c r="BE2347" i="2"/>
  <c r="J2347" i="2"/>
  <c r="BF2347" i="2"/>
  <c r="G2347" i="2"/>
  <c r="H2347" i="2" s="1"/>
  <c r="K2347" i="2"/>
  <c r="BG2347" i="2"/>
  <c r="BH2347" i="2"/>
  <c r="L2347" i="2"/>
  <c r="J2563" i="2"/>
  <c r="L2563" i="2"/>
  <c r="BG2563" i="2"/>
  <c r="BH2563" i="2"/>
  <c r="K2563" i="2"/>
  <c r="BF2563" i="2"/>
  <c r="BE2563" i="2"/>
  <c r="G2563" i="2"/>
  <c r="H2563" i="2" s="1"/>
  <c r="G2396" i="2"/>
  <c r="H2396" i="2" s="1"/>
  <c r="BE2396" i="2"/>
  <c r="BH2396" i="2"/>
  <c r="K2396" i="2"/>
  <c r="BG2396" i="2"/>
  <c r="L2396" i="2"/>
  <c r="BF2396" i="2"/>
  <c r="J2396" i="2"/>
  <c r="BE2227" i="2"/>
  <c r="BF2227" i="2"/>
  <c r="BH2227" i="2"/>
  <c r="BG2227" i="2"/>
  <c r="G2227" i="2"/>
  <c r="H2227" i="2" s="1"/>
  <c r="L2227" i="2"/>
  <c r="J2227" i="2"/>
  <c r="K2227" i="2"/>
  <c r="J2933" i="2"/>
  <c r="K2933" i="2"/>
  <c r="L2933" i="2"/>
  <c r="BH2933" i="2"/>
  <c r="BG2933" i="2"/>
  <c r="G2933" i="2"/>
  <c r="H2933" i="2" s="1"/>
  <c r="BE2933" i="2"/>
  <c r="BF2933" i="2"/>
  <c r="J3206" i="2"/>
  <c r="K3206" i="2"/>
  <c r="L3206" i="2"/>
  <c r="BH3206" i="2"/>
  <c r="BG3206" i="2"/>
  <c r="BF3206" i="2"/>
  <c r="BE3206" i="2"/>
  <c r="G3206" i="2"/>
  <c r="H3206" i="2" s="1"/>
  <c r="J2020" i="2"/>
  <c r="L2020" i="2"/>
  <c r="K2020" i="2"/>
  <c r="BE2020" i="2"/>
  <c r="BF2020" i="2"/>
  <c r="BH2020" i="2"/>
  <c r="BG2020" i="2"/>
  <c r="G2020" i="2"/>
  <c r="H2020" i="2" s="1"/>
  <c r="G1885" i="2"/>
  <c r="H1885" i="2" s="1"/>
  <c r="J1885" i="2"/>
  <c r="K1885" i="2"/>
  <c r="BH1885" i="2"/>
  <c r="BF1885" i="2"/>
  <c r="BG1885" i="2"/>
  <c r="L1885" i="2"/>
  <c r="BE1885" i="2"/>
  <c r="BG2449" i="2"/>
  <c r="BH2449" i="2"/>
  <c r="BF2449" i="2"/>
  <c r="BE2449" i="2"/>
  <c r="J2449" i="2"/>
  <c r="K2449" i="2"/>
  <c r="L2449" i="2"/>
  <c r="G2449" i="2"/>
  <c r="H2449" i="2" s="1"/>
  <c r="CE1044" i="2"/>
  <c r="J1044" i="2"/>
  <c r="K1044" i="2"/>
  <c r="BG1044" i="2"/>
  <c r="BF1044" i="2"/>
  <c r="BE1044" i="2"/>
  <c r="L1044" i="2"/>
  <c r="BH1044" i="2"/>
  <c r="G1044" i="2"/>
  <c r="H1044" i="2" s="1"/>
  <c r="L363" i="2"/>
  <c r="BF363" i="2"/>
  <c r="BE363" i="2"/>
  <c r="K363" i="2"/>
  <c r="BH363" i="2"/>
  <c r="J363" i="2"/>
  <c r="BG363" i="2"/>
  <c r="G363" i="2"/>
  <c r="H363" i="2" s="1"/>
  <c r="J1347" i="2"/>
  <c r="L1347" i="2"/>
  <c r="G1347" i="2"/>
  <c r="H1347" i="2" s="1"/>
  <c r="K1347" i="2"/>
  <c r="BE1347" i="2"/>
  <c r="BF1347" i="2"/>
  <c r="BH1347" i="2"/>
  <c r="BG1347" i="2"/>
  <c r="L2086" i="2"/>
  <c r="K2086" i="2"/>
  <c r="J2086" i="2"/>
  <c r="G2086" i="2"/>
  <c r="H2086" i="2" s="1"/>
  <c r="BE2086" i="2"/>
  <c r="BF2086" i="2"/>
  <c r="BH2086" i="2"/>
  <c r="BG2086" i="2"/>
  <c r="BG2797" i="2"/>
  <c r="BH2797" i="2"/>
  <c r="K2797" i="2"/>
  <c r="L2797" i="2"/>
  <c r="G2797" i="2"/>
  <c r="H2797" i="2" s="1"/>
  <c r="J2797" i="2"/>
  <c r="BF2797" i="2"/>
  <c r="BE2797" i="2"/>
  <c r="J2277" i="2"/>
  <c r="BF2277" i="2"/>
  <c r="BH2277" i="2"/>
  <c r="BE2277" i="2"/>
  <c r="K2277" i="2"/>
  <c r="BG2277" i="2"/>
  <c r="L2277" i="2"/>
  <c r="G2277" i="2"/>
  <c r="H2277" i="2" s="1"/>
  <c r="L1833" i="2"/>
  <c r="K1833" i="2"/>
  <c r="J1833" i="2"/>
  <c r="BE1833" i="2"/>
  <c r="BF1833" i="2"/>
  <c r="BH1833" i="2"/>
  <c r="BG1833" i="2"/>
  <c r="G1833" i="2"/>
  <c r="H1833" i="2" s="1"/>
  <c r="L411" i="2"/>
  <c r="K411" i="2"/>
  <c r="J411" i="2"/>
  <c r="BE411" i="2"/>
  <c r="BH411" i="2"/>
  <c r="G411" i="2"/>
  <c r="H411" i="2" s="1"/>
  <c r="BG411" i="2"/>
  <c r="BF411" i="2"/>
  <c r="BG2955" i="2"/>
  <c r="L2955" i="2"/>
  <c r="K2955" i="2"/>
  <c r="G2955" i="2"/>
  <c r="H2955" i="2" s="1"/>
  <c r="BE2955" i="2"/>
  <c r="BH2955" i="2"/>
  <c r="J2955" i="2"/>
  <c r="BF2955" i="2"/>
  <c r="K2504" i="2"/>
  <c r="J2504" i="2"/>
  <c r="BG2504" i="2"/>
  <c r="G2504" i="2"/>
  <c r="H2504" i="2" s="1"/>
  <c r="BE2504" i="2"/>
  <c r="BF2504" i="2"/>
  <c r="BH2504" i="2"/>
  <c r="L2504" i="2"/>
  <c r="BE2481" i="2"/>
  <c r="BF2481" i="2"/>
  <c r="BH2481" i="2"/>
  <c r="BG2481" i="2"/>
  <c r="G2481" i="2"/>
  <c r="H2481" i="2" s="1"/>
  <c r="L2481" i="2"/>
  <c r="K2481" i="2"/>
  <c r="J2481" i="2"/>
  <c r="G2837" i="2"/>
  <c r="H2837" i="2" s="1"/>
  <c r="BE2837" i="2"/>
  <c r="J2837" i="2"/>
  <c r="BG2837" i="2"/>
  <c r="L2837" i="2"/>
  <c r="BF2837" i="2"/>
  <c r="K2837" i="2"/>
  <c r="BH2837" i="2"/>
  <c r="BE2364" i="2"/>
  <c r="BF2364" i="2"/>
  <c r="K2364" i="2"/>
  <c r="L2364" i="2"/>
  <c r="J2364" i="2"/>
  <c r="BG2364" i="2"/>
  <c r="G2364" i="2"/>
  <c r="H2364" i="2" s="1"/>
  <c r="BH2364" i="2"/>
  <c r="G1032" i="2"/>
  <c r="H1032" i="2" s="1"/>
  <c r="J1032" i="2"/>
  <c r="L1032" i="2"/>
  <c r="K1032" i="2"/>
  <c r="BE1032" i="2"/>
  <c r="BH1032" i="2"/>
  <c r="BG1032" i="2"/>
  <c r="BF1032" i="2"/>
  <c r="BE1404" i="2"/>
  <c r="G1404" i="2"/>
  <c r="H1404" i="2" s="1"/>
  <c r="BH1404" i="2"/>
  <c r="J1404" i="2"/>
  <c r="K1404" i="2"/>
  <c r="L1404" i="2"/>
  <c r="BF1404" i="2"/>
  <c r="BG1404" i="2"/>
  <c r="BF1713" i="2"/>
  <c r="J1713" i="2"/>
  <c r="BE1713" i="2"/>
  <c r="BH1713" i="2"/>
  <c r="K1713" i="2"/>
  <c r="L1713" i="2"/>
  <c r="G1713" i="2"/>
  <c r="H1713" i="2" s="1"/>
  <c r="BG1713" i="2"/>
  <c r="L1009" i="2"/>
  <c r="J1009" i="2"/>
  <c r="G1009" i="2"/>
  <c r="H1009" i="2" s="1"/>
  <c r="K1009" i="2"/>
  <c r="BF1009" i="2"/>
  <c r="BH1009" i="2"/>
  <c r="BG1009" i="2"/>
  <c r="BE1009" i="2"/>
  <c r="K318" i="2"/>
  <c r="G318" i="2"/>
  <c r="H318" i="2" s="1"/>
  <c r="L318" i="2"/>
  <c r="J318" i="2"/>
  <c r="BH318" i="2"/>
  <c r="BE318" i="2"/>
  <c r="BF318" i="2"/>
  <c r="BG318" i="2"/>
  <c r="BF1480" i="2"/>
  <c r="L1480" i="2"/>
  <c r="BH1480" i="2"/>
  <c r="K1480" i="2"/>
  <c r="J1480" i="2"/>
  <c r="G1480" i="2"/>
  <c r="H1480" i="2" s="1"/>
  <c r="BG1480" i="2"/>
  <c r="BE1480" i="2"/>
  <c r="K612" i="2"/>
  <c r="BG612" i="2"/>
  <c r="BF612" i="2"/>
  <c r="BE612" i="2"/>
  <c r="BH612" i="2"/>
  <c r="G612" i="2"/>
  <c r="H612" i="2" s="1"/>
  <c r="CD612" i="2"/>
  <c r="L612" i="2"/>
  <c r="J612" i="2"/>
  <c r="J2293" i="2"/>
  <c r="BE2293" i="2"/>
  <c r="BF2293" i="2"/>
  <c r="BH2293" i="2"/>
  <c r="BG2293" i="2"/>
  <c r="G2293" i="2"/>
  <c r="H2293" i="2" s="1"/>
  <c r="K2293" i="2"/>
  <c r="L2293" i="2"/>
  <c r="G2938" i="2"/>
  <c r="H2938" i="2" s="1"/>
  <c r="BE2938" i="2"/>
  <c r="BF2938" i="2"/>
  <c r="J2938" i="2"/>
  <c r="L2938" i="2"/>
  <c r="BH2938" i="2"/>
  <c r="BG2938" i="2"/>
  <c r="K2938" i="2"/>
  <c r="K2069" i="2"/>
  <c r="L2069" i="2"/>
  <c r="BH2069" i="2"/>
  <c r="G2069" i="2"/>
  <c r="H2069" i="2" s="1"/>
  <c r="BG2069" i="2"/>
  <c r="BF2069" i="2"/>
  <c r="BE2069" i="2"/>
  <c r="J2069" i="2"/>
  <c r="BF425" i="2"/>
  <c r="G425" i="2"/>
  <c r="H425" i="2" s="1"/>
  <c r="J425" i="2"/>
  <c r="BH425" i="2"/>
  <c r="BE425" i="2"/>
  <c r="K425" i="2"/>
  <c r="BG425" i="2"/>
  <c r="L425" i="2"/>
  <c r="G3081" i="2"/>
  <c r="H3081" i="2" s="1"/>
  <c r="BF3081" i="2"/>
  <c r="CD3081" i="2"/>
  <c r="BH3081" i="2"/>
  <c r="J3081" i="2"/>
  <c r="BE3081" i="2"/>
  <c r="BG3081" i="2"/>
  <c r="K3081" i="2"/>
  <c r="L3081" i="2"/>
  <c r="K496" i="2"/>
  <c r="G496" i="2"/>
  <c r="H496" i="2" s="1"/>
  <c r="BE496" i="2"/>
  <c r="J496" i="2"/>
  <c r="BF496" i="2"/>
  <c r="BG496" i="2"/>
  <c r="L496" i="2"/>
  <c r="BH496" i="2"/>
  <c r="BG629" i="2"/>
  <c r="BE629" i="2"/>
  <c r="G629" i="2"/>
  <c r="H629" i="2" s="1"/>
  <c r="BF629" i="2"/>
  <c r="K629" i="2"/>
  <c r="J629" i="2"/>
  <c r="BH629" i="2"/>
  <c r="L629" i="2"/>
  <c r="J1492" i="2"/>
  <c r="BH1492" i="2"/>
  <c r="L1492" i="2"/>
  <c r="BE1492" i="2"/>
  <c r="BF1492" i="2"/>
  <c r="BG1492" i="2"/>
  <c r="K1492" i="2"/>
  <c r="G1492" i="2"/>
  <c r="H1492" i="2" s="1"/>
  <c r="G1789" i="2"/>
  <c r="H1789" i="2" s="1"/>
  <c r="K1789" i="2"/>
  <c r="J1789" i="2"/>
  <c r="BE1789" i="2"/>
  <c r="BF1789" i="2"/>
  <c r="BH1789" i="2"/>
  <c r="BG1789" i="2"/>
  <c r="L1789" i="2"/>
  <c r="BG1482" i="2"/>
  <c r="J1482" i="2"/>
  <c r="L1482" i="2"/>
  <c r="BF1482" i="2"/>
  <c r="G1482" i="2"/>
  <c r="H1482" i="2" s="1"/>
  <c r="BH1482" i="2"/>
  <c r="BE1482" i="2"/>
  <c r="K1482" i="2"/>
  <c r="G1531" i="2"/>
  <c r="H1531" i="2" s="1"/>
  <c r="J1531" i="2"/>
  <c r="BG1531" i="2"/>
  <c r="BH1531" i="2"/>
  <c r="K1531" i="2"/>
  <c r="BE1531" i="2"/>
  <c r="BF1531" i="2"/>
  <c r="L1531" i="2"/>
  <c r="BG986" i="2"/>
  <c r="J986" i="2"/>
  <c r="BH986" i="2"/>
  <c r="BF986" i="2"/>
  <c r="G986" i="2"/>
  <c r="H986" i="2" s="1"/>
  <c r="L986" i="2"/>
  <c r="K986" i="2"/>
  <c r="BE986" i="2"/>
  <c r="N53" i="1"/>
  <c r="E3258" i="2"/>
  <c r="BF3042" i="2"/>
  <c r="J3042" i="2"/>
  <c r="L3042" i="2"/>
  <c r="K3042" i="2"/>
  <c r="BE3042" i="2"/>
  <c r="BG3042" i="2"/>
  <c r="G3042" i="2"/>
  <c r="H3042" i="2" s="1"/>
  <c r="BH3042" i="2"/>
  <c r="J882" i="2"/>
  <c r="BG882" i="2"/>
  <c r="G882" i="2"/>
  <c r="H882" i="2" s="1"/>
  <c r="BE882" i="2"/>
  <c r="BF882" i="2"/>
  <c r="L882" i="2"/>
  <c r="K882" i="2"/>
  <c r="BH882" i="2"/>
  <c r="BG2077" i="2"/>
  <c r="BH2077" i="2"/>
  <c r="BE2077" i="2"/>
  <c r="G2077" i="2"/>
  <c r="H2077" i="2" s="1"/>
  <c r="BF2077" i="2"/>
  <c r="K2077" i="2"/>
  <c r="L2077" i="2"/>
  <c r="J2077" i="2"/>
  <c r="G326" i="2"/>
  <c r="H326" i="2" s="1"/>
  <c r="BH326" i="2"/>
  <c r="BG326" i="2"/>
  <c r="J326" i="2"/>
  <c r="L326" i="2"/>
  <c r="K326" i="2"/>
  <c r="BE326" i="2"/>
  <c r="BF326" i="2"/>
  <c r="K902" i="2"/>
  <c r="BE902" i="2"/>
  <c r="BH902" i="2"/>
  <c r="BG902" i="2"/>
  <c r="L902" i="2"/>
  <c r="J902" i="2"/>
  <c r="BF902" i="2"/>
  <c r="G902" i="2"/>
  <c r="H902" i="2" s="1"/>
  <c r="L441" i="2"/>
  <c r="J441" i="2"/>
  <c r="K441" i="2"/>
  <c r="BH441" i="2"/>
  <c r="BG441" i="2"/>
  <c r="G441" i="2"/>
  <c r="H441" i="2" s="1"/>
  <c r="BE441" i="2"/>
  <c r="BF441" i="2"/>
  <c r="J2782" i="2"/>
  <c r="K2782" i="2"/>
  <c r="G2782" i="2"/>
  <c r="H2782" i="2" s="1"/>
  <c r="BE2782" i="2"/>
  <c r="BF2782" i="2"/>
  <c r="BH2782" i="2"/>
  <c r="BG2782" i="2"/>
  <c r="L2782" i="2"/>
  <c r="L2857" i="2"/>
  <c r="J2857" i="2"/>
  <c r="BF2857" i="2"/>
  <c r="G2857" i="2"/>
  <c r="H2857" i="2" s="1"/>
  <c r="BE2857" i="2"/>
  <c r="BH2857" i="2"/>
  <c r="K2857" i="2"/>
  <c r="BG2857" i="2"/>
  <c r="BH1631" i="2"/>
  <c r="BG1631" i="2"/>
  <c r="G1631" i="2"/>
  <c r="H1631" i="2" s="1"/>
  <c r="BE1631" i="2"/>
  <c r="CD1631" i="2"/>
  <c r="L1631" i="2"/>
  <c r="K1631" i="2"/>
  <c r="J1631" i="2"/>
  <c r="BF1631" i="2"/>
  <c r="BE2009" i="2"/>
  <c r="L2009" i="2"/>
  <c r="K2009" i="2"/>
  <c r="J2009" i="2"/>
  <c r="BH2009" i="2"/>
  <c r="BF2009" i="2"/>
  <c r="BG2009" i="2"/>
  <c r="G2009" i="2"/>
  <c r="H2009" i="2" s="1"/>
  <c r="G2329" i="2"/>
  <c r="H2329" i="2" s="1"/>
  <c r="L2329" i="2"/>
  <c r="J2329" i="2"/>
  <c r="BE2329" i="2"/>
  <c r="BF2329" i="2"/>
  <c r="K2329" i="2"/>
  <c r="BH2329" i="2"/>
  <c r="BG2329" i="2"/>
  <c r="L960" i="2"/>
  <c r="J960" i="2"/>
  <c r="BF960" i="2"/>
  <c r="BG960" i="2"/>
  <c r="K960" i="2"/>
  <c r="G960" i="2"/>
  <c r="H960" i="2" s="1"/>
  <c r="BE960" i="2"/>
  <c r="BH960" i="2"/>
  <c r="BE1826" i="2"/>
  <c r="L1826" i="2"/>
  <c r="G1826" i="2"/>
  <c r="H1826" i="2" s="1"/>
  <c r="BF1826" i="2"/>
  <c r="BH1826" i="2"/>
  <c r="BG1826" i="2"/>
  <c r="K1826" i="2"/>
  <c r="J1826" i="2"/>
  <c r="BF3190" i="2"/>
  <c r="BE3190" i="2"/>
  <c r="BH3190" i="2"/>
  <c r="K3190" i="2"/>
  <c r="BG3190" i="2"/>
  <c r="G3190" i="2"/>
  <c r="H3190" i="2" s="1"/>
  <c r="L3190" i="2"/>
  <c r="J3190" i="2"/>
  <c r="L2050" i="2"/>
  <c r="J2050" i="2"/>
  <c r="K2050" i="2"/>
  <c r="G2050" i="2"/>
  <c r="H2050" i="2" s="1"/>
  <c r="BH2050" i="2"/>
  <c r="BG2050" i="2"/>
  <c r="BE2050" i="2"/>
  <c r="BF2050" i="2"/>
  <c r="K700" i="2"/>
  <c r="BG700" i="2"/>
  <c r="BF700" i="2"/>
  <c r="G700" i="2"/>
  <c r="H700" i="2" s="1"/>
  <c r="L700" i="2"/>
  <c r="BH700" i="2"/>
  <c r="BE700" i="2"/>
  <c r="J700" i="2"/>
  <c r="BF1198" i="2"/>
  <c r="L1198" i="2"/>
  <c r="BG1198" i="2"/>
  <c r="G1198" i="2"/>
  <c r="H1198" i="2" s="1"/>
  <c r="BE1198" i="2"/>
  <c r="K1198" i="2"/>
  <c r="BH1198" i="2"/>
  <c r="J1198" i="2"/>
  <c r="CE1080" i="2"/>
  <c r="BH1080" i="2"/>
  <c r="BG1080" i="2"/>
  <c r="G1080" i="2"/>
  <c r="H1080" i="2" s="1"/>
  <c r="L1080" i="2"/>
  <c r="J1080" i="2"/>
  <c r="K1080" i="2"/>
  <c r="BE1080" i="2"/>
  <c r="BF1080" i="2"/>
  <c r="BE2342" i="2"/>
  <c r="BF2342" i="2"/>
  <c r="L2342" i="2"/>
  <c r="BG2342" i="2"/>
  <c r="G2342" i="2"/>
  <c r="H2342" i="2" s="1"/>
  <c r="BH2342" i="2"/>
  <c r="J2342" i="2"/>
  <c r="K2342" i="2"/>
  <c r="BG1208" i="2"/>
  <c r="BF1208" i="2"/>
  <c r="K1208" i="2"/>
  <c r="BH1208" i="2"/>
  <c r="G1208" i="2"/>
  <c r="H1208" i="2" s="1"/>
  <c r="L1208" i="2"/>
  <c r="BE1208" i="2"/>
  <c r="J1208" i="2"/>
  <c r="CD812" i="2"/>
  <c r="J812" i="2"/>
  <c r="K812" i="2"/>
  <c r="G812" i="2"/>
  <c r="H812" i="2" s="1"/>
  <c r="L812" i="2"/>
  <c r="BE812" i="2"/>
  <c r="BF812" i="2"/>
  <c r="BH812" i="2"/>
  <c r="BG812" i="2"/>
  <c r="BE1759" i="2"/>
  <c r="L1759" i="2"/>
  <c r="BF1759" i="2"/>
  <c r="BH1759" i="2"/>
  <c r="BG1759" i="2"/>
  <c r="K1759" i="2"/>
  <c r="G1759" i="2"/>
  <c r="H1759" i="2" s="1"/>
  <c r="J1759" i="2"/>
  <c r="L2960" i="2"/>
  <c r="G2960" i="2"/>
  <c r="H2960" i="2" s="1"/>
  <c r="BF2960" i="2"/>
  <c r="BH2960" i="2"/>
  <c r="BG2960" i="2"/>
  <c r="BE2960" i="2"/>
  <c r="J2960" i="2"/>
  <c r="K2960" i="2"/>
  <c r="N52" i="1"/>
  <c r="E3233" i="2"/>
  <c r="L2575" i="2"/>
  <c r="G2575" i="2"/>
  <c r="H2575" i="2" s="1"/>
  <c r="K2575" i="2"/>
  <c r="J2575" i="2"/>
  <c r="BF2575" i="2"/>
  <c r="BH2575" i="2"/>
  <c r="BG2575" i="2"/>
  <c r="BE2575" i="2"/>
  <c r="G1801" i="2"/>
  <c r="H1801" i="2" s="1"/>
  <c r="J1801" i="2"/>
  <c r="K1801" i="2"/>
  <c r="BG1801" i="2"/>
  <c r="BE1801" i="2"/>
  <c r="BF1801" i="2"/>
  <c r="BH1801" i="2"/>
  <c r="L1801" i="2"/>
  <c r="J3145" i="2"/>
  <c r="L3145" i="2"/>
  <c r="BG3145" i="2"/>
  <c r="BH3145" i="2"/>
  <c r="BE3145" i="2"/>
  <c r="BF3145" i="2"/>
  <c r="G3145" i="2"/>
  <c r="H3145" i="2" s="1"/>
  <c r="K3145" i="2"/>
  <c r="L2393" i="2"/>
  <c r="BF2393" i="2"/>
  <c r="K2393" i="2"/>
  <c r="BE2393" i="2"/>
  <c r="BG2393" i="2"/>
  <c r="J2393" i="2"/>
  <c r="G2393" i="2"/>
  <c r="H2393" i="2" s="1"/>
  <c r="BH2393" i="2"/>
  <c r="L1878" i="2"/>
  <c r="K1878" i="2"/>
  <c r="J1878" i="2"/>
  <c r="BE1878" i="2"/>
  <c r="BF1878" i="2"/>
  <c r="BH1878" i="2"/>
  <c r="BG1878" i="2"/>
  <c r="G1878" i="2"/>
  <c r="H1878" i="2" s="1"/>
  <c r="L728" i="2"/>
  <c r="BF728" i="2"/>
  <c r="BH728" i="2"/>
  <c r="K728" i="2"/>
  <c r="G728" i="2"/>
  <c r="H728" i="2" s="1"/>
  <c r="J728" i="2"/>
  <c r="BG728" i="2"/>
  <c r="BE728" i="2"/>
  <c r="K2994" i="2"/>
  <c r="BF2994" i="2"/>
  <c r="BH2994" i="2"/>
  <c r="BG2994" i="2"/>
  <c r="BE2994" i="2"/>
  <c r="L2994" i="2"/>
  <c r="J2994" i="2"/>
  <c r="G2994" i="2"/>
  <c r="H2994" i="2" s="1"/>
  <c r="BG1669" i="2"/>
  <c r="J1669" i="2"/>
  <c r="G1669" i="2"/>
  <c r="H1669" i="2" s="1"/>
  <c r="BF1669" i="2"/>
  <c r="BH1669" i="2"/>
  <c r="BE1669" i="2"/>
  <c r="L1669" i="2"/>
  <c r="K1669" i="2"/>
  <c r="K889" i="2"/>
  <c r="BE889" i="2"/>
  <c r="BH889" i="2"/>
  <c r="BG889" i="2"/>
  <c r="BF889" i="2"/>
  <c r="G889" i="2"/>
  <c r="H889" i="2" s="1"/>
  <c r="J889" i="2"/>
  <c r="L889" i="2"/>
  <c r="L2062" i="2"/>
  <c r="K2062" i="2"/>
  <c r="BH2062" i="2"/>
  <c r="BG2062" i="2"/>
  <c r="G2062" i="2"/>
  <c r="H2062" i="2" s="1"/>
  <c r="J2062" i="2"/>
  <c r="BE2062" i="2"/>
  <c r="BF2062" i="2"/>
  <c r="K412" i="2"/>
  <c r="BF412" i="2"/>
  <c r="BH412" i="2"/>
  <c r="BE412" i="2"/>
  <c r="L412" i="2"/>
  <c r="BG412" i="2"/>
  <c r="J412" i="2"/>
  <c r="G412" i="2"/>
  <c r="H412" i="2" s="1"/>
  <c r="BF2512" i="2"/>
  <c r="BE2512" i="2"/>
  <c r="J2512" i="2"/>
  <c r="K2512" i="2"/>
  <c r="L2512" i="2"/>
  <c r="BH2512" i="2"/>
  <c r="G2512" i="2"/>
  <c r="H2512" i="2" s="1"/>
  <c r="BG2512" i="2"/>
  <c r="G3209" i="2"/>
  <c r="H3209" i="2" s="1"/>
  <c r="BG3209" i="2"/>
  <c r="L3209" i="2"/>
  <c r="BH3209" i="2"/>
  <c r="BF3209" i="2"/>
  <c r="BE3209" i="2"/>
  <c r="K3209" i="2"/>
  <c r="J3209" i="2"/>
  <c r="K1397" i="2"/>
  <c r="G1397" i="2"/>
  <c r="H1397" i="2" s="1"/>
  <c r="J1397" i="2"/>
  <c r="BF1397" i="2"/>
  <c r="BG1397" i="2"/>
  <c r="BE1397" i="2"/>
  <c r="L1397" i="2"/>
  <c r="BH1397" i="2"/>
  <c r="L2300" i="2"/>
  <c r="J2300" i="2"/>
  <c r="BE2300" i="2"/>
  <c r="BG2300" i="2"/>
  <c r="BF2300" i="2"/>
  <c r="G2300" i="2"/>
  <c r="H2300" i="2" s="1"/>
  <c r="K2300" i="2"/>
  <c r="BH2300" i="2"/>
  <c r="G1593" i="2"/>
  <c r="H1593" i="2" s="1"/>
  <c r="CD1593" i="2"/>
  <c r="J1593" i="2"/>
  <c r="L1593" i="2"/>
  <c r="K1593" i="2"/>
  <c r="BG1593" i="2"/>
  <c r="BE1593" i="2"/>
  <c r="BH1593" i="2"/>
  <c r="BF1593" i="2"/>
  <c r="BH2974" i="2"/>
  <c r="BG2974" i="2"/>
  <c r="L2974" i="2"/>
  <c r="J2974" i="2"/>
  <c r="K2974" i="2"/>
  <c r="BE2974" i="2"/>
  <c r="BF2974" i="2"/>
  <c r="G2974" i="2"/>
  <c r="H2974" i="2" s="1"/>
  <c r="BE2532" i="2"/>
  <c r="BF2532" i="2"/>
  <c r="BH2532" i="2"/>
  <c r="J2532" i="2"/>
  <c r="K2532" i="2"/>
  <c r="L2532" i="2"/>
  <c r="BG2532" i="2"/>
  <c r="G2532" i="2"/>
  <c r="H2532" i="2" s="1"/>
  <c r="K982" i="2"/>
  <c r="J982" i="2"/>
  <c r="BF982" i="2"/>
  <c r="BG982" i="2"/>
  <c r="BE982" i="2"/>
  <c r="BH982" i="2"/>
  <c r="L982" i="2"/>
  <c r="G982" i="2"/>
  <c r="H982" i="2" s="1"/>
  <c r="N17" i="1"/>
  <c r="J2123" i="2"/>
  <c r="K2123" i="2"/>
  <c r="BE2123" i="2"/>
  <c r="BF2123" i="2"/>
  <c r="BH2123" i="2"/>
  <c r="BG2123" i="2"/>
  <c r="G2123" i="2"/>
  <c r="H2123" i="2" s="1"/>
  <c r="L2123" i="2"/>
  <c r="BH546" i="2"/>
  <c r="BG546" i="2"/>
  <c r="BF546" i="2"/>
  <c r="G546" i="2"/>
  <c r="H546" i="2" s="1"/>
  <c r="BE546" i="2"/>
  <c r="J546" i="2"/>
  <c r="L546" i="2"/>
  <c r="K546" i="2"/>
  <c r="J1083" i="2"/>
  <c r="L1083" i="2"/>
  <c r="CE1083" i="2"/>
  <c r="K1083" i="2"/>
  <c r="G1083" i="2"/>
  <c r="H1083" i="2" s="1"/>
  <c r="BH1083" i="2"/>
  <c r="BG1083" i="2"/>
  <c r="BF1083" i="2"/>
  <c r="BE1083" i="2"/>
  <c r="L2498" i="2"/>
  <c r="J2498" i="2"/>
  <c r="K2498" i="2"/>
  <c r="BG2498" i="2"/>
  <c r="G2498" i="2"/>
  <c r="H2498" i="2" s="1"/>
  <c r="BE2498" i="2"/>
  <c r="BF2498" i="2"/>
  <c r="BH2498" i="2"/>
  <c r="BF1414" i="2"/>
  <c r="L1414" i="2"/>
  <c r="G1414" i="2"/>
  <c r="H1414" i="2" s="1"/>
  <c r="J1414" i="2"/>
  <c r="K1414" i="2"/>
  <c r="BG1414" i="2"/>
  <c r="BH1414" i="2"/>
  <c r="BE1414" i="2"/>
  <c r="L943" i="2"/>
  <c r="K943" i="2"/>
  <c r="BF943" i="2"/>
  <c r="BE943" i="2"/>
  <c r="J943" i="2"/>
  <c r="BG943" i="2"/>
  <c r="BH943" i="2"/>
  <c r="G943" i="2"/>
  <c r="H943" i="2" s="1"/>
  <c r="J1889" i="2"/>
  <c r="K1889" i="2"/>
  <c r="L1889" i="2"/>
  <c r="BE1889" i="2"/>
  <c r="BF1889" i="2"/>
  <c r="BH1889" i="2"/>
  <c r="BG1889" i="2"/>
  <c r="G1889" i="2"/>
  <c r="H1889" i="2" s="1"/>
  <c r="K903" i="2"/>
  <c r="BE903" i="2"/>
  <c r="J903" i="2"/>
  <c r="BF903" i="2"/>
  <c r="BH903" i="2"/>
  <c r="BG903" i="2"/>
  <c r="L903" i="2"/>
  <c r="G903" i="2"/>
  <c r="H903" i="2" s="1"/>
  <c r="K1797" i="2"/>
  <c r="BE1797" i="2"/>
  <c r="L1797" i="2"/>
  <c r="BH1797" i="2"/>
  <c r="BG1797" i="2"/>
  <c r="J1797" i="2"/>
  <c r="BF1797" i="2"/>
  <c r="G1797" i="2"/>
  <c r="H1797" i="2" s="1"/>
  <c r="BE2793" i="2"/>
  <c r="BG2793" i="2"/>
  <c r="G2793" i="2"/>
  <c r="H2793" i="2" s="1"/>
  <c r="BH2793" i="2"/>
  <c r="K2793" i="2"/>
  <c r="L2793" i="2"/>
  <c r="BF2793" i="2"/>
  <c r="J2793" i="2"/>
  <c r="G687" i="2"/>
  <c r="H687" i="2" s="1"/>
  <c r="BE687" i="2"/>
  <c r="L687" i="2"/>
  <c r="BF687" i="2"/>
  <c r="BH687" i="2"/>
  <c r="BG687" i="2"/>
  <c r="J687" i="2"/>
  <c r="K687" i="2"/>
  <c r="BE974" i="2"/>
  <c r="BH974" i="2"/>
  <c r="K974" i="2"/>
  <c r="J974" i="2"/>
  <c r="L974" i="2"/>
  <c r="G974" i="2"/>
  <c r="H974" i="2" s="1"/>
  <c r="BG974" i="2"/>
  <c r="BF974" i="2"/>
  <c r="K556" i="2"/>
  <c r="BE556" i="2"/>
  <c r="G556" i="2"/>
  <c r="H556" i="2" s="1"/>
  <c r="BH556" i="2"/>
  <c r="BF556" i="2"/>
  <c r="J556" i="2"/>
  <c r="BG556" i="2"/>
  <c r="L556" i="2"/>
  <c r="L1491" i="2"/>
  <c r="BF1491" i="2"/>
  <c r="BH1491" i="2"/>
  <c r="BE1491" i="2"/>
  <c r="BG1491" i="2"/>
  <c r="J1491" i="2"/>
  <c r="G1491" i="2"/>
  <c r="H1491" i="2" s="1"/>
  <c r="K1491" i="2"/>
  <c r="CD752" i="2"/>
  <c r="K752" i="2"/>
  <c r="J752" i="2"/>
  <c r="BG752" i="2"/>
  <c r="BH752" i="2"/>
  <c r="G752" i="2"/>
  <c r="H752" i="2" s="1"/>
  <c r="BF752" i="2"/>
  <c r="L752" i="2"/>
  <c r="BE752" i="2"/>
  <c r="BH1834" i="2"/>
  <c r="K1834" i="2"/>
  <c r="J1834" i="2"/>
  <c r="BE1834" i="2"/>
  <c r="BF1834" i="2"/>
  <c r="BG1834" i="2"/>
  <c r="L1834" i="2"/>
  <c r="G1834" i="2"/>
  <c r="H1834" i="2" s="1"/>
  <c r="BH331" i="2"/>
  <c r="BE331" i="2"/>
  <c r="K331" i="2"/>
  <c r="J331" i="2"/>
  <c r="G331" i="2"/>
  <c r="H331" i="2" s="1"/>
  <c r="L331" i="2"/>
  <c r="BF331" i="2"/>
  <c r="BG331" i="2"/>
  <c r="BH1526" i="2"/>
  <c r="L1526" i="2"/>
  <c r="K1526" i="2"/>
  <c r="G1526" i="2"/>
  <c r="H1526" i="2" s="1"/>
  <c r="BG1526" i="2"/>
  <c r="J1526" i="2"/>
  <c r="BE1526" i="2"/>
  <c r="BF1526" i="2"/>
  <c r="J615" i="2"/>
  <c r="BG615" i="2"/>
  <c r="G615" i="2"/>
  <c r="H615" i="2" s="1"/>
  <c r="K615" i="2"/>
  <c r="L615" i="2"/>
  <c r="BF615" i="2"/>
  <c r="BH615" i="2"/>
  <c r="CD615" i="2"/>
  <c r="BE615" i="2"/>
  <c r="K2543" i="2"/>
  <c r="G2543" i="2"/>
  <c r="H2543" i="2" s="1"/>
  <c r="BE2543" i="2"/>
  <c r="BF2543" i="2"/>
  <c r="BH2543" i="2"/>
  <c r="BG2543" i="2"/>
  <c r="L2543" i="2"/>
  <c r="J2543" i="2"/>
  <c r="K746" i="2"/>
  <c r="CD746" i="2"/>
  <c r="L746" i="2"/>
  <c r="BE746" i="2"/>
  <c r="BF746" i="2"/>
  <c r="BG746" i="2"/>
  <c r="J746" i="2"/>
  <c r="G746" i="2"/>
  <c r="H746" i="2" s="1"/>
  <c r="BH746" i="2"/>
  <c r="BE736" i="2"/>
  <c r="BG736" i="2"/>
  <c r="J736" i="2"/>
  <c r="G736" i="2"/>
  <c r="H736" i="2" s="1"/>
  <c r="BH736" i="2"/>
  <c r="L736" i="2"/>
  <c r="BF736" i="2"/>
  <c r="K736" i="2"/>
  <c r="BG1269" i="2"/>
  <c r="L1269" i="2"/>
  <c r="J1269" i="2"/>
  <c r="K1269" i="2"/>
  <c r="BF1269" i="2"/>
  <c r="G1269" i="2"/>
  <c r="H1269" i="2" s="1"/>
  <c r="CD1269" i="2"/>
  <c r="BH1269" i="2"/>
  <c r="BE1269" i="2"/>
  <c r="G2965" i="2"/>
  <c r="H2965" i="2" s="1"/>
  <c r="BF2965" i="2"/>
  <c r="K2965" i="2"/>
  <c r="BG2965" i="2"/>
  <c r="J2965" i="2"/>
  <c r="L2965" i="2"/>
  <c r="BE2965" i="2"/>
  <c r="BH2965" i="2"/>
  <c r="CD1628" i="2"/>
  <c r="BE1628" i="2"/>
  <c r="K1628" i="2"/>
  <c r="BH1628" i="2"/>
  <c r="L1628" i="2"/>
  <c r="BG1628" i="2"/>
  <c r="G1628" i="2"/>
  <c r="H1628" i="2" s="1"/>
  <c r="J1628" i="2"/>
  <c r="BF1628" i="2"/>
  <c r="K2573" i="2"/>
  <c r="L2573" i="2"/>
  <c r="BE2573" i="2"/>
  <c r="BF2573" i="2"/>
  <c r="BH2573" i="2"/>
  <c r="BG2573" i="2"/>
  <c r="G2573" i="2"/>
  <c r="H2573" i="2" s="1"/>
  <c r="J2573" i="2"/>
  <c r="BG2583" i="2"/>
  <c r="BE2583" i="2"/>
  <c r="BF2583" i="2"/>
  <c r="BH2583" i="2"/>
  <c r="J2583" i="2"/>
  <c r="G2583" i="2"/>
  <c r="H2583" i="2" s="1"/>
  <c r="K2583" i="2"/>
  <c r="L2583" i="2"/>
  <c r="BG2058" i="2"/>
  <c r="G2058" i="2"/>
  <c r="H2058" i="2" s="1"/>
  <c r="J2058" i="2"/>
  <c r="K2058" i="2"/>
  <c r="L2058" i="2"/>
  <c r="BH2058" i="2"/>
  <c r="BE2058" i="2"/>
  <c r="BF2058" i="2"/>
  <c r="BE1550" i="2"/>
  <c r="G1550" i="2"/>
  <c r="H1550" i="2" s="1"/>
  <c r="BH1550" i="2"/>
  <c r="L1550" i="2"/>
  <c r="J1550" i="2"/>
  <c r="K1550" i="2"/>
  <c r="BG1550" i="2"/>
  <c r="BF1550" i="2"/>
  <c r="CD1550" i="2"/>
  <c r="J2010" i="2"/>
  <c r="L2010" i="2"/>
  <c r="K2010" i="2"/>
  <c r="G2010" i="2"/>
  <c r="H2010" i="2" s="1"/>
  <c r="BF2010" i="2"/>
  <c r="BE2010" i="2"/>
  <c r="BH2010" i="2"/>
  <c r="BG2010" i="2"/>
  <c r="L872" i="2"/>
  <c r="BH872" i="2"/>
  <c r="J872" i="2"/>
  <c r="BE872" i="2"/>
  <c r="K872" i="2"/>
  <c r="BG872" i="2"/>
  <c r="BF872" i="2"/>
  <c r="G872" i="2"/>
  <c r="H872" i="2" s="1"/>
  <c r="N34" i="1"/>
  <c r="E1905" i="2"/>
  <c r="J2515" i="2"/>
  <c r="L2515" i="2"/>
  <c r="K2515" i="2"/>
  <c r="BF2515" i="2"/>
  <c r="BH2515" i="2"/>
  <c r="BG2515" i="2"/>
  <c r="G2515" i="2"/>
  <c r="H2515" i="2" s="1"/>
  <c r="BE2515" i="2"/>
  <c r="L1821" i="2"/>
  <c r="K1821" i="2"/>
  <c r="J1821" i="2"/>
  <c r="G1821" i="2"/>
  <c r="H1821" i="2" s="1"/>
  <c r="BE1821" i="2"/>
  <c r="BF1821" i="2"/>
  <c r="BH1821" i="2"/>
  <c r="BG1821" i="2"/>
  <c r="BH1400" i="2"/>
  <c r="BF1400" i="2"/>
  <c r="BE1400" i="2"/>
  <c r="K1400" i="2"/>
  <c r="J1400" i="2"/>
  <c r="BG1400" i="2"/>
  <c r="L1400" i="2"/>
  <c r="G1400" i="2"/>
  <c r="H1400" i="2" s="1"/>
  <c r="G1792" i="2"/>
  <c r="H1792" i="2" s="1"/>
  <c r="K1792" i="2"/>
  <c r="J1792" i="2"/>
  <c r="L1792" i="2"/>
  <c r="BE1792" i="2"/>
  <c r="BF1792" i="2"/>
  <c r="BH1792" i="2"/>
  <c r="BG1792" i="2"/>
  <c r="BE876" i="2"/>
  <c r="BF876" i="2"/>
  <c r="BH876" i="2"/>
  <c r="BG876" i="2"/>
  <c r="G876" i="2"/>
  <c r="H876" i="2" s="1"/>
  <c r="K876" i="2"/>
  <c r="J876" i="2"/>
  <c r="L876" i="2"/>
  <c r="J2290" i="2"/>
  <c r="BH2290" i="2"/>
  <c r="BE2290" i="2"/>
  <c r="BF2290" i="2"/>
  <c r="G2290" i="2"/>
  <c r="H2290" i="2" s="1"/>
  <c r="BG2290" i="2"/>
  <c r="K2290" i="2"/>
  <c r="L2290" i="2"/>
  <c r="BF390" i="2"/>
  <c r="G390" i="2"/>
  <c r="H390" i="2" s="1"/>
  <c r="BH390" i="2"/>
  <c r="L390" i="2"/>
  <c r="BE390" i="2"/>
  <c r="K390" i="2"/>
  <c r="J390" i="2"/>
  <c r="BG390" i="2"/>
  <c r="K1084" i="2"/>
  <c r="BF1084" i="2"/>
  <c r="BH1084" i="2"/>
  <c r="CE1084" i="2"/>
  <c r="L1084" i="2"/>
  <c r="J1084" i="2"/>
  <c r="BG1084" i="2"/>
  <c r="BE1084" i="2"/>
  <c r="G1084" i="2"/>
  <c r="H1084" i="2" s="1"/>
  <c r="L2027" i="2"/>
  <c r="J2027" i="2"/>
  <c r="BG2027" i="2"/>
  <c r="BE2027" i="2"/>
  <c r="K2027" i="2"/>
  <c r="BH2027" i="2"/>
  <c r="BF2027" i="2"/>
  <c r="G2027" i="2"/>
  <c r="H2027" i="2" s="1"/>
  <c r="BE724" i="2"/>
  <c r="K724" i="2"/>
  <c r="G724" i="2"/>
  <c r="H724" i="2" s="1"/>
  <c r="BF724" i="2"/>
  <c r="L724" i="2"/>
  <c r="J724" i="2"/>
  <c r="BH724" i="2"/>
  <c r="BG724" i="2"/>
  <c r="N37" i="1"/>
  <c r="E2126" i="2"/>
  <c r="J2063" i="2"/>
  <c r="BG2063" i="2"/>
  <c r="G2063" i="2"/>
  <c r="H2063" i="2" s="1"/>
  <c r="BE2063" i="2"/>
  <c r="L2063" i="2"/>
  <c r="K2063" i="2"/>
  <c r="BH2063" i="2"/>
  <c r="BF2063" i="2"/>
  <c r="K2230" i="2"/>
  <c r="J2230" i="2"/>
  <c r="BF2230" i="2"/>
  <c r="BH2230" i="2"/>
  <c r="BE2230" i="2"/>
  <c r="BG2230" i="2"/>
  <c r="L2230" i="2"/>
  <c r="G2230" i="2"/>
  <c r="H2230" i="2" s="1"/>
  <c r="K3037" i="2"/>
  <c r="BE3037" i="2"/>
  <c r="BF3037" i="2"/>
  <c r="BG3037" i="2"/>
  <c r="BH3037" i="2"/>
  <c r="J3037" i="2"/>
  <c r="L3037" i="2"/>
  <c r="G3037" i="2"/>
  <c r="H3037" i="2" s="1"/>
  <c r="BH2610" i="2"/>
  <c r="L2610" i="2"/>
  <c r="K2610" i="2"/>
  <c r="J2610" i="2"/>
  <c r="BG2610" i="2"/>
  <c r="G2610" i="2"/>
  <c r="H2610" i="2" s="1"/>
  <c r="BE2610" i="2"/>
  <c r="BF2610" i="2"/>
  <c r="CD1555" i="2"/>
  <c r="BG1555" i="2"/>
  <c r="BE1555" i="2"/>
  <c r="J1555" i="2"/>
  <c r="BF1555" i="2"/>
  <c r="L1555" i="2"/>
  <c r="G1555" i="2"/>
  <c r="H1555" i="2" s="1"/>
  <c r="K1555" i="2"/>
  <c r="BH1555" i="2"/>
  <c r="G2702" i="2"/>
  <c r="H2702" i="2" s="1"/>
  <c r="K2702" i="2"/>
  <c r="BG2702" i="2"/>
  <c r="BE2702" i="2"/>
  <c r="BH2702" i="2"/>
  <c r="BF2702" i="2"/>
  <c r="J2702" i="2"/>
  <c r="L2702" i="2"/>
  <c r="K2372" i="2"/>
  <c r="BF2372" i="2"/>
  <c r="J2372" i="2"/>
  <c r="BH2372" i="2"/>
  <c r="L2372" i="2"/>
  <c r="G2372" i="2"/>
  <c r="H2372" i="2" s="1"/>
  <c r="BG2372" i="2"/>
  <c r="BE2372" i="2"/>
  <c r="J295" i="2"/>
  <c r="BE295" i="2"/>
  <c r="BF295" i="2"/>
  <c r="BH295" i="2"/>
  <c r="K295" i="2"/>
  <c r="BG295" i="2"/>
  <c r="G295" i="2"/>
  <c r="H295" i="2" s="1"/>
  <c r="L295" i="2"/>
  <c r="G1038" i="2"/>
  <c r="H1038" i="2" s="1"/>
  <c r="BE1038" i="2"/>
  <c r="BF1038" i="2"/>
  <c r="L1038" i="2"/>
  <c r="K1038" i="2"/>
  <c r="BH1038" i="2"/>
  <c r="J1038" i="2"/>
  <c r="BG1038" i="2"/>
  <c r="L34" i="1"/>
  <c r="C1905" i="2"/>
  <c r="D1905" i="2"/>
  <c r="L36" i="1"/>
  <c r="D2071" i="2"/>
  <c r="C2071" i="2"/>
  <c r="J2981" i="2"/>
  <c r="BF2981" i="2"/>
  <c r="BE2981" i="2"/>
  <c r="L2981" i="2"/>
  <c r="BG2981" i="2"/>
  <c r="G2981" i="2"/>
  <c r="H2981" i="2" s="1"/>
  <c r="K2981" i="2"/>
  <c r="BH2981" i="2"/>
  <c r="N18" i="1"/>
  <c r="E932" i="2"/>
  <c r="BF1456" i="2"/>
  <c r="J1456" i="2"/>
  <c r="L1456" i="2"/>
  <c r="G1456" i="2"/>
  <c r="H1456" i="2" s="1"/>
  <c r="BH1456" i="2"/>
  <c r="BG1456" i="2"/>
  <c r="BE1456" i="2"/>
  <c r="K1456" i="2"/>
  <c r="K844" i="2"/>
  <c r="L844" i="2"/>
  <c r="J844" i="2"/>
  <c r="BE844" i="2"/>
  <c r="BF844" i="2"/>
  <c r="BH844" i="2"/>
  <c r="BG844" i="2"/>
  <c r="G844" i="2"/>
  <c r="H844" i="2" s="1"/>
  <c r="BE2942" i="2"/>
  <c r="BF2942" i="2"/>
  <c r="BH2942" i="2"/>
  <c r="BG2942" i="2"/>
  <c r="K2942" i="2"/>
  <c r="L2942" i="2"/>
  <c r="J2942" i="2"/>
  <c r="G2942" i="2"/>
  <c r="H2942" i="2" s="1"/>
  <c r="L856" i="2"/>
  <c r="G856" i="2"/>
  <c r="H856" i="2" s="1"/>
  <c r="K856" i="2"/>
  <c r="J856" i="2"/>
  <c r="BE856" i="2"/>
  <c r="BF856" i="2"/>
  <c r="BG856" i="2"/>
  <c r="BH856" i="2"/>
  <c r="L2036" i="2"/>
  <c r="J2036" i="2"/>
  <c r="K2036" i="2"/>
  <c r="BE2036" i="2"/>
  <c r="BF2036" i="2"/>
  <c r="BH2036" i="2"/>
  <c r="BG2036" i="2"/>
  <c r="G2036" i="2"/>
  <c r="H2036" i="2" s="1"/>
  <c r="BE1733" i="2"/>
  <c r="G1733" i="2"/>
  <c r="H1733" i="2" s="1"/>
  <c r="J1733" i="2"/>
  <c r="K1733" i="2"/>
  <c r="L1733" i="2"/>
  <c r="BF1733" i="2"/>
  <c r="BH1733" i="2"/>
  <c r="BG1733" i="2"/>
  <c r="L14" i="1"/>
  <c r="D587" i="2"/>
  <c r="C587" i="2"/>
  <c r="J625" i="2"/>
  <c r="L625" i="2"/>
  <c r="BH625" i="2"/>
  <c r="BG625" i="2"/>
  <c r="G625" i="2"/>
  <c r="H625" i="2" s="1"/>
  <c r="BF625" i="2"/>
  <c r="K625" i="2"/>
  <c r="BE625" i="2"/>
  <c r="BG466" i="2"/>
  <c r="BH466" i="2"/>
  <c r="G466" i="2"/>
  <c r="H466" i="2" s="1"/>
  <c r="L466" i="2"/>
  <c r="K466" i="2"/>
  <c r="J466" i="2"/>
  <c r="BE466" i="2"/>
  <c r="BF466" i="2"/>
  <c r="BF965" i="2"/>
  <c r="BG965" i="2"/>
  <c r="BH965" i="2"/>
  <c r="J965" i="2"/>
  <c r="K965" i="2"/>
  <c r="BE965" i="2"/>
  <c r="G965" i="2"/>
  <c r="H965" i="2" s="1"/>
  <c r="L965" i="2"/>
  <c r="G2351" i="2"/>
  <c r="H2351" i="2" s="1"/>
  <c r="BG2351" i="2"/>
  <c r="K2351" i="2"/>
  <c r="BF2351" i="2"/>
  <c r="BH2351" i="2"/>
  <c r="J2351" i="2"/>
  <c r="BE2351" i="2"/>
  <c r="L2351" i="2"/>
  <c r="G274" i="2"/>
  <c r="H274" i="2" s="1"/>
  <c r="L274" i="2"/>
  <c r="K274" i="2"/>
  <c r="BE274" i="2"/>
  <c r="BF274" i="2"/>
  <c r="BH274" i="2"/>
  <c r="J274" i="2"/>
  <c r="BG274" i="2"/>
  <c r="J884" i="2"/>
  <c r="BF884" i="2"/>
  <c r="BG884" i="2"/>
  <c r="K884" i="2"/>
  <c r="G884" i="2"/>
  <c r="H884" i="2" s="1"/>
  <c r="L884" i="2"/>
  <c r="BH884" i="2"/>
  <c r="BE884" i="2"/>
  <c r="G1770" i="2"/>
  <c r="H1770" i="2" s="1"/>
  <c r="J1770" i="2"/>
  <c r="BE1770" i="2"/>
  <c r="BG1770" i="2"/>
  <c r="L1770" i="2"/>
  <c r="BH1770" i="2"/>
  <c r="BF1770" i="2"/>
  <c r="K1770" i="2"/>
  <c r="L1875" i="2"/>
  <c r="BG1875" i="2"/>
  <c r="BH1875" i="2"/>
  <c r="BE1875" i="2"/>
  <c r="BF1875" i="2"/>
  <c r="K1875" i="2"/>
  <c r="G1875" i="2"/>
  <c r="H1875" i="2" s="1"/>
  <c r="J1875" i="2"/>
  <c r="BF1372" i="2"/>
  <c r="G1372" i="2"/>
  <c r="H1372" i="2" s="1"/>
  <c r="J1372" i="2"/>
  <c r="L1372" i="2"/>
  <c r="K1372" i="2"/>
  <c r="BE1372" i="2"/>
  <c r="BH1372" i="2"/>
  <c r="BG1372" i="2"/>
  <c r="L2467" i="2"/>
  <c r="K2467" i="2"/>
  <c r="J2467" i="2"/>
  <c r="G2467" i="2"/>
  <c r="H2467" i="2" s="1"/>
  <c r="BE2467" i="2"/>
  <c r="BF2467" i="2"/>
  <c r="BH2467" i="2"/>
  <c r="BG2467" i="2"/>
  <c r="L662" i="2"/>
  <c r="BF662" i="2"/>
  <c r="K662" i="2"/>
  <c r="G662" i="2"/>
  <c r="H662" i="2" s="1"/>
  <c r="BH662" i="2"/>
  <c r="BE662" i="2"/>
  <c r="J662" i="2"/>
  <c r="BG662" i="2"/>
  <c r="L1362" i="2"/>
  <c r="J1362" i="2"/>
  <c r="BF1362" i="2"/>
  <c r="BH1362" i="2"/>
  <c r="BE1362" i="2"/>
  <c r="G1362" i="2"/>
  <c r="H1362" i="2" s="1"/>
  <c r="BG1362" i="2"/>
  <c r="K1362" i="2"/>
  <c r="L2291" i="2"/>
  <c r="K2291" i="2"/>
  <c r="J2291" i="2"/>
  <c r="BH2291" i="2"/>
  <c r="BG2291" i="2"/>
  <c r="G2291" i="2"/>
  <c r="H2291" i="2" s="1"/>
  <c r="BE2291" i="2"/>
  <c r="BF2291" i="2"/>
  <c r="BF1483" i="2"/>
  <c r="K1483" i="2"/>
  <c r="BG1483" i="2"/>
  <c r="BH1483" i="2"/>
  <c r="L1483" i="2"/>
  <c r="J1483" i="2"/>
  <c r="G1483" i="2"/>
  <c r="H1483" i="2" s="1"/>
  <c r="BE1483" i="2"/>
  <c r="BH1434" i="2"/>
  <c r="BG1434" i="2"/>
  <c r="BF1434" i="2"/>
  <c r="L1434" i="2"/>
  <c r="G1434" i="2"/>
  <c r="H1434" i="2" s="1"/>
  <c r="BE1434" i="2"/>
  <c r="K1434" i="2"/>
  <c r="J1434" i="2"/>
  <c r="J1455" i="2"/>
  <c r="K1455" i="2"/>
  <c r="G1455" i="2"/>
  <c r="H1455" i="2" s="1"/>
  <c r="L1455" i="2"/>
  <c r="BG1455" i="2"/>
  <c r="BE1455" i="2"/>
  <c r="BF1455" i="2"/>
  <c r="BH1455" i="2"/>
  <c r="BE1500" i="2"/>
  <c r="BF1500" i="2"/>
  <c r="J1500" i="2"/>
  <c r="K1500" i="2"/>
  <c r="BG1500" i="2"/>
  <c r="G1500" i="2"/>
  <c r="H1500" i="2" s="1"/>
  <c r="L1500" i="2"/>
  <c r="BH1500" i="2"/>
  <c r="BE3192" i="2"/>
  <c r="G3192" i="2"/>
  <c r="H3192" i="2" s="1"/>
  <c r="L3192" i="2"/>
  <c r="BG3192" i="2"/>
  <c r="J3192" i="2"/>
  <c r="BF3192" i="2"/>
  <c r="BH3192" i="2"/>
  <c r="K3192" i="2"/>
  <c r="L2321" i="2"/>
  <c r="K2321" i="2"/>
  <c r="J2321" i="2"/>
  <c r="BE2321" i="2"/>
  <c r="BF2321" i="2"/>
  <c r="BH2321" i="2"/>
  <c r="BG2321" i="2"/>
  <c r="G2321" i="2"/>
  <c r="H2321" i="2" s="1"/>
  <c r="BH408" i="2"/>
  <c r="G408" i="2"/>
  <c r="H408" i="2" s="1"/>
  <c r="K408" i="2"/>
  <c r="L408" i="2"/>
  <c r="BF408" i="2"/>
  <c r="J408" i="2"/>
  <c r="BG408" i="2"/>
  <c r="BE408" i="2"/>
  <c r="L2510" i="2"/>
  <c r="K2510" i="2"/>
  <c r="J2510" i="2"/>
  <c r="BE2510" i="2"/>
  <c r="BF2510" i="2"/>
  <c r="BH2510" i="2"/>
  <c r="BG2510" i="2"/>
  <c r="G2510" i="2"/>
  <c r="H2510" i="2" s="1"/>
  <c r="L2059" i="2"/>
  <c r="BE2059" i="2"/>
  <c r="BG2059" i="2"/>
  <c r="G2059" i="2"/>
  <c r="H2059" i="2" s="1"/>
  <c r="BH2059" i="2"/>
  <c r="J2059" i="2"/>
  <c r="K2059" i="2"/>
  <c r="BF2059" i="2"/>
  <c r="BE2223" i="2"/>
  <c r="L2223" i="2"/>
  <c r="J2223" i="2"/>
  <c r="BG2223" i="2"/>
  <c r="BH2223" i="2"/>
  <c r="BF2223" i="2"/>
  <c r="K2223" i="2"/>
  <c r="G2223" i="2"/>
  <c r="H2223" i="2" s="1"/>
  <c r="L3189" i="2"/>
  <c r="J3189" i="2"/>
  <c r="K3189" i="2"/>
  <c r="BE3189" i="2"/>
  <c r="G3189" i="2"/>
  <c r="H3189" i="2" s="1"/>
  <c r="BG3189" i="2"/>
  <c r="BH3189" i="2"/>
  <c r="BF3189" i="2"/>
  <c r="CD1592" i="2"/>
  <c r="L1592" i="2"/>
  <c r="K1592" i="2"/>
  <c r="J1592" i="2"/>
  <c r="G1592" i="2"/>
  <c r="H1592" i="2" s="1"/>
  <c r="BE1592" i="2"/>
  <c r="BF1592" i="2"/>
  <c r="BH1592" i="2"/>
  <c r="BG1592" i="2"/>
  <c r="BG2640" i="2"/>
  <c r="BE2640" i="2"/>
  <c r="BF2640" i="2"/>
  <c r="G2640" i="2"/>
  <c r="H2640" i="2" s="1"/>
  <c r="K2640" i="2"/>
  <c r="J2640" i="2"/>
  <c r="BH2640" i="2"/>
  <c r="L2640" i="2"/>
  <c r="J2522" i="2"/>
  <c r="L2522" i="2"/>
  <c r="K2522" i="2"/>
  <c r="G2522" i="2"/>
  <c r="H2522" i="2" s="1"/>
  <c r="BE2522" i="2"/>
  <c r="BF2522" i="2"/>
  <c r="BH2522" i="2"/>
  <c r="BG2522" i="2"/>
  <c r="L2029" i="2"/>
  <c r="J2029" i="2"/>
  <c r="K2029" i="2"/>
  <c r="BE2029" i="2"/>
  <c r="BF2029" i="2"/>
  <c r="BH2029" i="2"/>
  <c r="BG2029" i="2"/>
  <c r="G2029" i="2"/>
  <c r="H2029" i="2" s="1"/>
  <c r="J3255" i="2"/>
  <c r="BE3255" i="2"/>
  <c r="BF3255" i="2"/>
  <c r="K3255" i="2"/>
  <c r="G3255" i="2"/>
  <c r="H3255" i="2" s="1"/>
  <c r="BH3255" i="2"/>
  <c r="BG3255" i="2"/>
  <c r="L3255" i="2"/>
  <c r="L2577" i="2"/>
  <c r="J2577" i="2"/>
  <c r="K2577" i="2"/>
  <c r="BG2577" i="2"/>
  <c r="G2577" i="2"/>
  <c r="H2577" i="2" s="1"/>
  <c r="BE2577" i="2"/>
  <c r="BF2577" i="2"/>
  <c r="BH2577" i="2"/>
  <c r="K885" i="2"/>
  <c r="L885" i="2"/>
  <c r="G885" i="2"/>
  <c r="H885" i="2" s="1"/>
  <c r="J885" i="2"/>
  <c r="BE885" i="2"/>
  <c r="BF885" i="2"/>
  <c r="BH885" i="2"/>
  <c r="BG885" i="2"/>
  <c r="BF1811" i="2"/>
  <c r="BG1811" i="2"/>
  <c r="G1811" i="2"/>
  <c r="H1811" i="2" s="1"/>
  <c r="BH1811" i="2"/>
  <c r="K1811" i="2"/>
  <c r="J1811" i="2"/>
  <c r="BE1811" i="2"/>
  <c r="L1811" i="2"/>
  <c r="L2506" i="2"/>
  <c r="K2506" i="2"/>
  <c r="J2506" i="2"/>
  <c r="BF2506" i="2"/>
  <c r="BH2506" i="2"/>
  <c r="BG2506" i="2"/>
  <c r="G2506" i="2"/>
  <c r="H2506" i="2" s="1"/>
  <c r="BE2506" i="2"/>
  <c r="BH1886" i="2"/>
  <c r="G1886" i="2"/>
  <c r="H1886" i="2" s="1"/>
  <c r="J1886" i="2"/>
  <c r="BG1886" i="2"/>
  <c r="BF1886" i="2"/>
  <c r="K1886" i="2"/>
  <c r="L1886" i="2"/>
  <c r="BE1886" i="2"/>
  <c r="BH1785" i="2"/>
  <c r="BF1785" i="2"/>
  <c r="G1785" i="2"/>
  <c r="H1785" i="2" s="1"/>
  <c r="J1785" i="2"/>
  <c r="L1785" i="2"/>
  <c r="BG1785" i="2"/>
  <c r="BE1785" i="2"/>
  <c r="K1785" i="2"/>
  <c r="K2633" i="2"/>
  <c r="G2633" i="2"/>
  <c r="H2633" i="2" s="1"/>
  <c r="BH2633" i="2"/>
  <c r="BF2633" i="2"/>
  <c r="L2633" i="2"/>
  <c r="BG2633" i="2"/>
  <c r="J2633" i="2"/>
  <c r="BE2633" i="2"/>
  <c r="J665" i="2"/>
  <c r="K665" i="2"/>
  <c r="BH665" i="2"/>
  <c r="BF665" i="2"/>
  <c r="BE665" i="2"/>
  <c r="G665" i="2"/>
  <c r="H665" i="2" s="1"/>
  <c r="BG665" i="2"/>
  <c r="L665" i="2"/>
  <c r="BH346" i="2"/>
  <c r="BF346" i="2"/>
  <c r="BG346" i="2"/>
  <c r="K346" i="2"/>
  <c r="L346" i="2"/>
  <c r="J346" i="2"/>
  <c r="G346" i="2"/>
  <c r="H346" i="2" s="1"/>
  <c r="BE346" i="2"/>
  <c r="BE1406" i="2"/>
  <c r="K1406" i="2"/>
  <c r="BF1406" i="2"/>
  <c r="G1406" i="2"/>
  <c r="H1406" i="2" s="1"/>
  <c r="L1406" i="2"/>
  <c r="BH1406" i="2"/>
  <c r="J1406" i="2"/>
  <c r="BG1406" i="2"/>
  <c r="L586" i="2"/>
  <c r="K586" i="2"/>
  <c r="BH586" i="2"/>
  <c r="BG586" i="2"/>
  <c r="G586" i="2"/>
  <c r="H586" i="2" s="1"/>
  <c r="J586" i="2"/>
  <c r="BE586" i="2"/>
  <c r="BF586" i="2"/>
  <c r="K3213" i="2"/>
  <c r="G3213" i="2"/>
  <c r="H3213" i="2" s="1"/>
  <c r="BG3213" i="2"/>
  <c r="BH3213" i="2"/>
  <c r="BE3213" i="2"/>
  <c r="BF3213" i="2"/>
  <c r="L3213" i="2"/>
  <c r="J3213" i="2"/>
  <c r="BG1567" i="2"/>
  <c r="BE1567" i="2"/>
  <c r="BF1567" i="2"/>
  <c r="BH1567" i="2"/>
  <c r="G1567" i="2"/>
  <c r="H1567" i="2" s="1"/>
  <c r="CD1567" i="2"/>
  <c r="J1567" i="2"/>
  <c r="K1567" i="2"/>
  <c r="L1567" i="2"/>
  <c r="CD1659" i="2"/>
  <c r="L1659" i="2"/>
  <c r="K1659" i="2"/>
  <c r="J1659" i="2"/>
  <c r="BE1659" i="2"/>
  <c r="BF1659" i="2"/>
  <c r="BH1659" i="2"/>
  <c r="BG1659" i="2"/>
  <c r="G1659" i="2"/>
  <c r="H1659" i="2" s="1"/>
  <c r="CD2198" i="2"/>
  <c r="L2198" i="2"/>
  <c r="K2198" i="2"/>
  <c r="G2198" i="2"/>
  <c r="H2198" i="2" s="1"/>
  <c r="J2198" i="2"/>
  <c r="BG2198" i="2"/>
  <c r="BE2198" i="2"/>
  <c r="BF2198" i="2"/>
  <c r="BH2198" i="2"/>
  <c r="G1027" i="2"/>
  <c r="H1027" i="2" s="1"/>
  <c r="BG1027" i="2"/>
  <c r="J1027" i="2"/>
  <c r="BH1027" i="2"/>
  <c r="BF1027" i="2"/>
  <c r="L1027" i="2"/>
  <c r="BE1027" i="2"/>
  <c r="K1027" i="2"/>
  <c r="BE2777" i="2"/>
  <c r="G2777" i="2"/>
  <c r="H2777" i="2" s="1"/>
  <c r="BG2777" i="2"/>
  <c r="K2777" i="2"/>
  <c r="L2777" i="2"/>
  <c r="BF2777" i="2"/>
  <c r="J2777" i="2"/>
  <c r="BH2777" i="2"/>
  <c r="G3217" i="2"/>
  <c r="H3217" i="2" s="1"/>
  <c r="BH3217" i="2"/>
  <c r="BE3217" i="2"/>
  <c r="J3217" i="2"/>
  <c r="L3217" i="2"/>
  <c r="BG3217" i="2"/>
  <c r="K3217" i="2"/>
  <c r="BF3217" i="2"/>
  <c r="CD2183" i="2"/>
  <c r="K2183" i="2"/>
  <c r="G2183" i="2"/>
  <c r="H2183" i="2" s="1"/>
  <c r="BE2183" i="2"/>
  <c r="BF2183" i="2"/>
  <c r="BH2183" i="2"/>
  <c r="BG2183" i="2"/>
  <c r="J2183" i="2"/>
  <c r="L2183" i="2"/>
  <c r="L2430" i="2"/>
  <c r="K2430" i="2"/>
  <c r="BH2430" i="2"/>
  <c r="BF2430" i="2"/>
  <c r="J2430" i="2"/>
  <c r="G2430" i="2"/>
  <c r="H2430" i="2" s="1"/>
  <c r="BE2430" i="2"/>
  <c r="BG2430" i="2"/>
  <c r="L2547" i="2"/>
  <c r="J2547" i="2"/>
  <c r="K2547" i="2"/>
  <c r="BH2547" i="2"/>
  <c r="BG2547" i="2"/>
  <c r="G2547" i="2"/>
  <c r="H2547" i="2" s="1"/>
  <c r="BE2547" i="2"/>
  <c r="BF2547" i="2"/>
  <c r="BE2033" i="2"/>
  <c r="J2033" i="2"/>
  <c r="BH2033" i="2"/>
  <c r="G2033" i="2"/>
  <c r="H2033" i="2" s="1"/>
  <c r="BF2033" i="2"/>
  <c r="BG2033" i="2"/>
  <c r="L2033" i="2"/>
  <c r="K2033" i="2"/>
  <c r="G2756" i="2"/>
  <c r="H2756" i="2" s="1"/>
  <c r="L2756" i="2"/>
  <c r="BE2756" i="2"/>
  <c r="BF2756" i="2"/>
  <c r="BH2756" i="2"/>
  <c r="BG2756" i="2"/>
  <c r="J2756" i="2"/>
  <c r="K2756" i="2"/>
  <c r="L2304" i="2"/>
  <c r="BE2304" i="2"/>
  <c r="BF2304" i="2"/>
  <c r="BH2304" i="2"/>
  <c r="BG2304" i="2"/>
  <c r="G2304" i="2"/>
  <c r="H2304" i="2" s="1"/>
  <c r="J2304" i="2"/>
  <c r="K2304" i="2"/>
  <c r="BG1549" i="2"/>
  <c r="BH1549" i="2"/>
  <c r="BF1549" i="2"/>
  <c r="BE1549" i="2"/>
  <c r="CD1549" i="2"/>
  <c r="K1549" i="2"/>
  <c r="L1549" i="2"/>
  <c r="G1549" i="2"/>
  <c r="H1549" i="2" s="1"/>
  <c r="J1549" i="2"/>
  <c r="BG3183" i="2"/>
  <c r="BF3183" i="2"/>
  <c r="BE3183" i="2"/>
  <c r="BH3183" i="2"/>
  <c r="G3183" i="2"/>
  <c r="H3183" i="2" s="1"/>
  <c r="L3183" i="2"/>
  <c r="J3183" i="2"/>
  <c r="K3183" i="2"/>
  <c r="L1511" i="2"/>
  <c r="G1511" i="2"/>
  <c r="H1511" i="2" s="1"/>
  <c r="BE1511" i="2"/>
  <c r="BF1511" i="2"/>
  <c r="BH1511" i="2"/>
  <c r="J1511" i="2"/>
  <c r="K1511" i="2"/>
  <c r="BG1511" i="2"/>
  <c r="BE2848" i="2"/>
  <c r="BG2848" i="2"/>
  <c r="BF2848" i="2"/>
  <c r="BH2848" i="2"/>
  <c r="J2848" i="2"/>
  <c r="L2848" i="2"/>
  <c r="K2848" i="2"/>
  <c r="G2848" i="2"/>
  <c r="H2848" i="2" s="1"/>
  <c r="BH1461" i="2"/>
  <c r="BG1461" i="2"/>
  <c r="J1461" i="2"/>
  <c r="BE1461" i="2"/>
  <c r="BF1461" i="2"/>
  <c r="K1461" i="2"/>
  <c r="G1461" i="2"/>
  <c r="H1461" i="2" s="1"/>
  <c r="L1461" i="2"/>
  <c r="BH656" i="2"/>
  <c r="J656" i="2"/>
  <c r="BE656" i="2"/>
  <c r="K656" i="2"/>
  <c r="L656" i="2"/>
  <c r="BG656" i="2"/>
  <c r="BF656" i="2"/>
  <c r="G656" i="2"/>
  <c r="H656" i="2" s="1"/>
  <c r="BF640" i="2"/>
  <c r="BG640" i="2"/>
  <c r="K640" i="2"/>
  <c r="J640" i="2"/>
  <c r="BH640" i="2"/>
  <c r="L640" i="2"/>
  <c r="BE640" i="2"/>
  <c r="G640" i="2"/>
  <c r="H640" i="2" s="1"/>
  <c r="L1384" i="2"/>
  <c r="BE1384" i="2"/>
  <c r="BF1384" i="2"/>
  <c r="BH1384" i="2"/>
  <c r="BG1384" i="2"/>
  <c r="K1384" i="2"/>
  <c r="J1384" i="2"/>
  <c r="G1384" i="2"/>
  <c r="H1384" i="2" s="1"/>
  <c r="CE1145" i="2"/>
  <c r="L1145" i="2"/>
  <c r="K1145" i="2"/>
  <c r="J1145" i="2"/>
  <c r="BH1145" i="2"/>
  <c r="BG1145" i="2"/>
  <c r="G1145" i="2"/>
  <c r="H1145" i="2" s="1"/>
  <c r="BE1145" i="2"/>
  <c r="BF1145" i="2"/>
  <c r="T8" i="1"/>
  <c r="BB333" i="2"/>
  <c r="BF293" i="2"/>
  <c r="L293" i="2"/>
  <c r="BE293" i="2"/>
  <c r="G293" i="2"/>
  <c r="H293" i="2" s="1"/>
  <c r="BG293" i="2"/>
  <c r="BH293" i="2"/>
  <c r="J293" i="2"/>
  <c r="K293" i="2"/>
  <c r="J2285" i="2"/>
  <c r="BE2285" i="2"/>
  <c r="BF2285" i="2"/>
  <c r="G2285" i="2"/>
  <c r="H2285" i="2" s="1"/>
  <c r="BG2285" i="2"/>
  <c r="K2285" i="2"/>
  <c r="BH2285" i="2"/>
  <c r="L2285" i="2"/>
  <c r="K1677" i="2"/>
  <c r="L1677" i="2"/>
  <c r="J1677" i="2"/>
  <c r="BE1677" i="2"/>
  <c r="BF1677" i="2"/>
  <c r="BH1677" i="2"/>
  <c r="BG1677" i="2"/>
  <c r="G1677" i="2"/>
  <c r="H1677" i="2" s="1"/>
  <c r="K1812" i="2"/>
  <c r="J1812" i="2"/>
  <c r="L1812" i="2"/>
  <c r="BE1812" i="2"/>
  <c r="BF1812" i="2"/>
  <c r="BG1812" i="2"/>
  <c r="G1812" i="2"/>
  <c r="H1812" i="2" s="1"/>
  <c r="BH1812" i="2"/>
  <c r="BE1010" i="2"/>
  <c r="K1010" i="2"/>
  <c r="BG1010" i="2"/>
  <c r="J1010" i="2"/>
  <c r="BF1010" i="2"/>
  <c r="G1010" i="2"/>
  <c r="H1010" i="2" s="1"/>
  <c r="L1010" i="2"/>
  <c r="BH1010" i="2"/>
  <c r="G1679" i="2"/>
  <c r="H1679" i="2" s="1"/>
  <c r="K1679" i="2"/>
  <c r="BH1679" i="2"/>
  <c r="BG1679" i="2"/>
  <c r="BE1679" i="2"/>
  <c r="J1679" i="2"/>
  <c r="L1679" i="2"/>
  <c r="BF1679" i="2"/>
  <c r="BG2855" i="2"/>
  <c r="J2855" i="2"/>
  <c r="L2855" i="2"/>
  <c r="G2855" i="2"/>
  <c r="H2855" i="2" s="1"/>
  <c r="K2855" i="2"/>
  <c r="BE2855" i="2"/>
  <c r="BF2855" i="2"/>
  <c r="BH2855" i="2"/>
  <c r="BF2970" i="2"/>
  <c r="K2970" i="2"/>
  <c r="L2970" i="2"/>
  <c r="J2970" i="2"/>
  <c r="BE2970" i="2"/>
  <c r="BH2970" i="2"/>
  <c r="BG2970" i="2"/>
  <c r="G2970" i="2"/>
  <c r="H2970" i="2" s="1"/>
  <c r="BF1155" i="2"/>
  <c r="BH1155" i="2"/>
  <c r="G1155" i="2"/>
  <c r="H1155" i="2" s="1"/>
  <c r="BE1155" i="2"/>
  <c r="BG1155" i="2"/>
  <c r="CE1155" i="2"/>
  <c r="L1155" i="2"/>
  <c r="K1155" i="2"/>
  <c r="J1155" i="2"/>
  <c r="L2697" i="2"/>
  <c r="BH2697" i="2"/>
  <c r="K2697" i="2"/>
  <c r="BG2697" i="2"/>
  <c r="J2697" i="2"/>
  <c r="BE2697" i="2"/>
  <c r="BF2697" i="2"/>
  <c r="G2697" i="2"/>
  <c r="H2697" i="2" s="1"/>
  <c r="BE1000" i="2"/>
  <c r="BF1000" i="2"/>
  <c r="BH1000" i="2"/>
  <c r="BG1000" i="2"/>
  <c r="J1000" i="2"/>
  <c r="L1000" i="2"/>
  <c r="K1000" i="2"/>
  <c r="G1000" i="2"/>
  <c r="H1000" i="2" s="1"/>
  <c r="L1685" i="2"/>
  <c r="K1685" i="2"/>
  <c r="J1685" i="2"/>
  <c r="G1685" i="2"/>
  <c r="H1685" i="2" s="1"/>
  <c r="BE1685" i="2"/>
  <c r="BF1685" i="2"/>
  <c r="BH1685" i="2"/>
  <c r="BG1685" i="2"/>
  <c r="BG475" i="2"/>
  <c r="L475" i="2"/>
  <c r="J475" i="2"/>
  <c r="BH475" i="2"/>
  <c r="BF475" i="2"/>
  <c r="K475" i="2"/>
  <c r="BE475" i="2"/>
  <c r="G475" i="2"/>
  <c r="H475" i="2" s="1"/>
  <c r="CD2161" i="2"/>
  <c r="G2161" i="2"/>
  <c r="H2161" i="2" s="1"/>
  <c r="J2161" i="2"/>
  <c r="K2161" i="2"/>
  <c r="L2161" i="2"/>
  <c r="BE2161" i="2"/>
  <c r="BF2161" i="2"/>
  <c r="BH2161" i="2"/>
  <c r="BG2161" i="2"/>
  <c r="K766" i="2"/>
  <c r="L766" i="2"/>
  <c r="CD766" i="2"/>
  <c r="BE766" i="2"/>
  <c r="BH766" i="2"/>
  <c r="BG766" i="2"/>
  <c r="J766" i="2"/>
  <c r="G766" i="2"/>
  <c r="H766" i="2" s="1"/>
  <c r="BF766" i="2"/>
  <c r="L3155" i="2"/>
  <c r="BE3155" i="2"/>
  <c r="BF3155" i="2"/>
  <c r="J3155" i="2"/>
  <c r="BG3155" i="2"/>
  <c r="BH3155" i="2"/>
  <c r="G3155" i="2"/>
  <c r="H3155" i="2" s="1"/>
  <c r="K3155" i="2"/>
  <c r="BE596" i="2"/>
  <c r="L596" i="2"/>
  <c r="J596" i="2"/>
  <c r="BF596" i="2"/>
  <c r="G596" i="2"/>
  <c r="H596" i="2" s="1"/>
  <c r="K596" i="2"/>
  <c r="BH596" i="2"/>
  <c r="BG596" i="2"/>
  <c r="J1379" i="2"/>
  <c r="BE1379" i="2"/>
  <c r="L1379" i="2"/>
  <c r="BH1379" i="2"/>
  <c r="BF1379" i="2"/>
  <c r="BG1379" i="2"/>
  <c r="G1379" i="2"/>
  <c r="H1379" i="2" s="1"/>
  <c r="K1379" i="2"/>
  <c r="L432" i="2"/>
  <c r="J432" i="2"/>
  <c r="K432" i="2"/>
  <c r="G432" i="2"/>
  <c r="H432" i="2" s="1"/>
  <c r="BE432" i="2"/>
  <c r="BF432" i="2"/>
  <c r="BH432" i="2"/>
  <c r="BG432" i="2"/>
  <c r="K818" i="2"/>
  <c r="G818" i="2"/>
  <c r="H818" i="2" s="1"/>
  <c r="CD818" i="2"/>
  <c r="L818" i="2"/>
  <c r="J818" i="2"/>
  <c r="BF818" i="2"/>
  <c r="BH818" i="2"/>
  <c r="BG818" i="2"/>
  <c r="BE818" i="2"/>
  <c r="K2601" i="2"/>
  <c r="L2601" i="2"/>
  <c r="J2601" i="2"/>
  <c r="G2601" i="2"/>
  <c r="H2601" i="2" s="1"/>
  <c r="BH2601" i="2"/>
  <c r="BF2601" i="2"/>
  <c r="BG2601" i="2"/>
  <c r="BE2601" i="2"/>
  <c r="J3204" i="2"/>
  <c r="K3204" i="2"/>
  <c r="BE3204" i="2"/>
  <c r="BG3204" i="2"/>
  <c r="G3204" i="2"/>
  <c r="H3204" i="2" s="1"/>
  <c r="BF3204" i="2"/>
  <c r="L3204" i="2"/>
  <c r="BH3204" i="2"/>
  <c r="L2518" i="2"/>
  <c r="J2518" i="2"/>
  <c r="K2518" i="2"/>
  <c r="BH2518" i="2"/>
  <c r="BG2518" i="2"/>
  <c r="G2518" i="2"/>
  <c r="H2518" i="2" s="1"/>
  <c r="BE2518" i="2"/>
  <c r="BF2518" i="2"/>
  <c r="J2008" i="2"/>
  <c r="L2008" i="2"/>
  <c r="K2008" i="2"/>
  <c r="BE2008" i="2"/>
  <c r="BF2008" i="2"/>
  <c r="BH2008" i="2"/>
  <c r="BG2008" i="2"/>
  <c r="G2008" i="2"/>
  <c r="H2008" i="2" s="1"/>
  <c r="G1187" i="2"/>
  <c r="H1187" i="2" s="1"/>
  <c r="BF1187" i="2"/>
  <c r="BG1187" i="2"/>
  <c r="L1187" i="2"/>
  <c r="BH1187" i="2"/>
  <c r="BE1187" i="2"/>
  <c r="J1187" i="2"/>
  <c r="K1187" i="2"/>
  <c r="L2232" i="2"/>
  <c r="K2232" i="2"/>
  <c r="J2232" i="2"/>
  <c r="BE2232" i="2"/>
  <c r="BF2232" i="2"/>
  <c r="BH2232" i="2"/>
  <c r="BG2232" i="2"/>
  <c r="G2232" i="2"/>
  <c r="H2232" i="2" s="1"/>
  <c r="G896" i="2"/>
  <c r="H896" i="2" s="1"/>
  <c r="K896" i="2"/>
  <c r="BH896" i="2"/>
  <c r="L896" i="2"/>
  <c r="BE896" i="2"/>
  <c r="BF896" i="2"/>
  <c r="J896" i="2"/>
  <c r="BG896" i="2"/>
  <c r="J846" i="2"/>
  <c r="BE846" i="2"/>
  <c r="BH846" i="2"/>
  <c r="BF846" i="2"/>
  <c r="L846" i="2"/>
  <c r="K846" i="2"/>
  <c r="BG846" i="2"/>
  <c r="G846" i="2"/>
  <c r="H846" i="2" s="1"/>
  <c r="K1375" i="2"/>
  <c r="L1375" i="2"/>
  <c r="J1375" i="2"/>
  <c r="BH1375" i="2"/>
  <c r="BE1375" i="2"/>
  <c r="G1375" i="2"/>
  <c r="H1375" i="2" s="1"/>
  <c r="BG1375" i="2"/>
  <c r="BF1375" i="2"/>
  <c r="J959" i="2"/>
  <c r="K959" i="2"/>
  <c r="L959" i="2"/>
  <c r="BE959" i="2"/>
  <c r="BF959" i="2"/>
  <c r="BG959" i="2"/>
  <c r="BH959" i="2"/>
  <c r="G959" i="2"/>
  <c r="H959" i="2" s="1"/>
  <c r="G704" i="2"/>
  <c r="H704" i="2" s="1"/>
  <c r="J704" i="2"/>
  <c r="BE704" i="2"/>
  <c r="L704" i="2"/>
  <c r="BF704" i="2"/>
  <c r="BH704" i="2"/>
  <c r="BG704" i="2"/>
  <c r="K704" i="2"/>
  <c r="BE3187" i="2"/>
  <c r="BF3187" i="2"/>
  <c r="BG3187" i="2"/>
  <c r="BH3187" i="2"/>
  <c r="L3187" i="2"/>
  <c r="G3187" i="2"/>
  <c r="H3187" i="2" s="1"/>
  <c r="J3187" i="2"/>
  <c r="K3187" i="2"/>
  <c r="BG2371" i="2"/>
  <c r="J2371" i="2"/>
  <c r="K2371" i="2"/>
  <c r="G2371" i="2"/>
  <c r="H2371" i="2" s="1"/>
  <c r="BF2371" i="2"/>
  <c r="BH2371" i="2"/>
  <c r="L2371" i="2"/>
  <c r="BE2371" i="2"/>
  <c r="G3244" i="2"/>
  <c r="H3244" i="2" s="1"/>
  <c r="K3244" i="2"/>
  <c r="J3244" i="2"/>
  <c r="L3244" i="2"/>
  <c r="BF3244" i="2"/>
  <c r="BH3244" i="2"/>
  <c r="BG3244" i="2"/>
  <c r="BE3244" i="2"/>
  <c r="J2064" i="2"/>
  <c r="G2064" i="2"/>
  <c r="H2064" i="2" s="1"/>
  <c r="BE2064" i="2"/>
  <c r="BF2064" i="2"/>
  <c r="BH2064" i="2"/>
  <c r="BG2064" i="2"/>
  <c r="K2064" i="2"/>
  <c r="L2064" i="2"/>
  <c r="BE2322" i="2"/>
  <c r="L2322" i="2"/>
  <c r="G2322" i="2"/>
  <c r="H2322" i="2" s="1"/>
  <c r="K2322" i="2"/>
  <c r="BG2322" i="2"/>
  <c r="BF2322" i="2"/>
  <c r="BH2322" i="2"/>
  <c r="J2322" i="2"/>
  <c r="K275" i="2"/>
  <c r="BE275" i="2"/>
  <c r="BF275" i="2"/>
  <c r="L275" i="2"/>
  <c r="J275" i="2"/>
  <c r="BG275" i="2"/>
  <c r="G275" i="2"/>
  <c r="H275" i="2" s="1"/>
  <c r="BH275" i="2"/>
  <c r="BE719" i="2"/>
  <c r="K719" i="2"/>
  <c r="BG719" i="2"/>
  <c r="G719" i="2"/>
  <c r="H719" i="2" s="1"/>
  <c r="BH422" i="2"/>
  <c r="J422" i="2"/>
  <c r="BE422" i="2"/>
  <c r="G422" i="2"/>
  <c r="H422" i="2" s="1"/>
  <c r="BF422" i="2"/>
  <c r="K422" i="2"/>
  <c r="BG422" i="2"/>
  <c r="L422" i="2"/>
  <c r="G734" i="2"/>
  <c r="H734" i="2" s="1"/>
  <c r="BE2348" i="2"/>
  <c r="G2348" i="2"/>
  <c r="H2348" i="2" s="1"/>
  <c r="J2348" i="2"/>
  <c r="K2348" i="2"/>
  <c r="BG2348" i="2"/>
  <c r="L2348" i="2"/>
  <c r="BF2348" i="2"/>
  <c r="BH2348" i="2"/>
  <c r="L1314" i="2"/>
  <c r="J1314" i="2"/>
  <c r="CD1642" i="2"/>
  <c r="K1642" i="2"/>
  <c r="J1642" i="2"/>
  <c r="L1642" i="2"/>
  <c r="BE1642" i="2"/>
  <c r="BF1642" i="2"/>
  <c r="BH1642" i="2"/>
  <c r="BG1642" i="2"/>
  <c r="G1642" i="2"/>
  <c r="H1642" i="2" s="1"/>
  <c r="J1891" i="2"/>
  <c r="BE1891" i="2"/>
  <c r="BF1891" i="2"/>
  <c r="BH1891" i="2"/>
  <c r="BG1891" i="2"/>
  <c r="G1891" i="2"/>
  <c r="H1891" i="2" s="1"/>
  <c r="K1891" i="2"/>
  <c r="L1891" i="2"/>
  <c r="CE1127" i="2"/>
  <c r="BG1127" i="2"/>
  <c r="G1127" i="2"/>
  <c r="H1127" i="2" s="1"/>
  <c r="J1127" i="2"/>
  <c r="L1127" i="2"/>
  <c r="K1127" i="2"/>
  <c r="BE1127" i="2"/>
  <c r="BF1127" i="2"/>
  <c r="BH1127" i="2"/>
  <c r="L2226" i="2"/>
  <c r="J2226" i="2"/>
  <c r="K2226" i="2"/>
  <c r="BE2226" i="2"/>
  <c r="BF2226" i="2"/>
  <c r="BH2226" i="2"/>
  <c r="BG2226" i="2"/>
  <c r="G2226" i="2"/>
  <c r="H2226" i="2" s="1"/>
  <c r="L594" i="2"/>
  <c r="G594" i="2"/>
  <c r="H594" i="2" s="1"/>
  <c r="K594" i="2"/>
  <c r="BE594" i="2"/>
  <c r="BH594" i="2"/>
  <c r="J594" i="2"/>
  <c r="BF594" i="2"/>
  <c r="BG594" i="2"/>
  <c r="BH512" i="2"/>
  <c r="BF512" i="2"/>
  <c r="L512" i="2"/>
  <c r="BE512" i="2"/>
  <c r="J512" i="2"/>
  <c r="G512" i="2"/>
  <c r="H512" i="2" s="1"/>
  <c r="BG512" i="2"/>
  <c r="K512" i="2"/>
  <c r="L2471" i="2"/>
  <c r="J2471" i="2"/>
  <c r="K2471" i="2"/>
  <c r="G2471" i="2"/>
  <c r="H2471" i="2" s="1"/>
  <c r="BE2471" i="2"/>
  <c r="BF2471" i="2"/>
  <c r="BH2471" i="2"/>
  <c r="BG2471" i="2"/>
  <c r="CD1654" i="2"/>
  <c r="J1654" i="2"/>
  <c r="K1654" i="2"/>
  <c r="BH1654" i="2"/>
  <c r="BG1654" i="2"/>
  <c r="G1654" i="2"/>
  <c r="H1654" i="2" s="1"/>
  <c r="BE1654" i="2"/>
  <c r="BF1654" i="2"/>
  <c r="L1654" i="2"/>
  <c r="G2629" i="2"/>
  <c r="H2629" i="2" s="1"/>
  <c r="BE2629" i="2"/>
  <c r="BF2629" i="2"/>
  <c r="BH2629" i="2"/>
  <c r="BG2629" i="2"/>
  <c r="J2629" i="2"/>
  <c r="K2629" i="2"/>
  <c r="L2629" i="2"/>
  <c r="K1688" i="2"/>
  <c r="L1688" i="2"/>
  <c r="J1688" i="2"/>
  <c r="BE1688" i="2"/>
  <c r="BF1688" i="2"/>
  <c r="BH1688" i="2"/>
  <c r="BG1688" i="2"/>
  <c r="G1688" i="2"/>
  <c r="H1688" i="2" s="1"/>
  <c r="N51" i="1"/>
  <c r="L2103" i="2"/>
  <c r="J2103" i="2"/>
  <c r="BG2103" i="2"/>
  <c r="G2103" i="2"/>
  <c r="H2103" i="2" s="1"/>
  <c r="K2103" i="2"/>
  <c r="BE2103" i="2"/>
  <c r="BF2103" i="2"/>
  <c r="BH2103" i="2"/>
  <c r="BF442" i="2"/>
  <c r="L442" i="2"/>
  <c r="J442" i="2"/>
  <c r="BG442" i="2"/>
  <c r="G442" i="2"/>
  <c r="H442" i="2" s="1"/>
  <c r="BH442" i="2"/>
  <c r="BE442" i="2"/>
  <c r="K442" i="2"/>
  <c r="K650" i="2"/>
  <c r="G650" i="2"/>
  <c r="H650" i="2" s="1"/>
  <c r="BF650" i="2"/>
  <c r="BE650" i="2"/>
  <c r="BH650" i="2"/>
  <c r="J650" i="2"/>
  <c r="BG650" i="2"/>
  <c r="L650" i="2"/>
  <c r="BF2398" i="2"/>
  <c r="G2398" i="2"/>
  <c r="H2398" i="2" s="1"/>
  <c r="BG2398" i="2"/>
  <c r="K2398" i="2"/>
  <c r="BH2398" i="2"/>
  <c r="J2398" i="2"/>
  <c r="BE2398" i="2"/>
  <c r="L2398" i="2"/>
  <c r="BH3032" i="2"/>
  <c r="BG3032" i="2"/>
  <c r="K3032" i="2"/>
  <c r="L3032" i="2"/>
  <c r="J3032" i="2"/>
  <c r="G3032" i="2"/>
  <c r="H3032" i="2" s="1"/>
  <c r="BE3032" i="2"/>
  <c r="BF3032" i="2"/>
  <c r="BG1411" i="2"/>
  <c r="BH1411" i="2"/>
  <c r="L1411" i="2"/>
  <c r="BE1411" i="2"/>
  <c r="K1411" i="2"/>
  <c r="BF1411" i="2"/>
  <c r="J1411" i="2"/>
  <c r="G1411" i="2"/>
  <c r="H1411" i="2" s="1"/>
  <c r="BE1758" i="2"/>
  <c r="BG1758" i="2"/>
  <c r="K1758" i="2"/>
  <c r="J1758" i="2"/>
  <c r="G1758" i="2"/>
  <c r="H1758" i="2" s="1"/>
  <c r="BF1758" i="2"/>
  <c r="L1758" i="2"/>
  <c r="BH1758" i="2"/>
  <c r="J2055" i="2"/>
  <c r="L2055" i="2"/>
  <c r="K2055" i="2"/>
  <c r="BE2055" i="2"/>
  <c r="BF2055" i="2"/>
  <c r="BH2055" i="2"/>
  <c r="BG2055" i="2"/>
  <c r="G2055" i="2"/>
  <c r="H2055" i="2" s="1"/>
  <c r="J416" i="2"/>
  <c r="K416" i="2"/>
  <c r="G416" i="2"/>
  <c r="H416" i="2" s="1"/>
  <c r="L416" i="2"/>
  <c r="BE416" i="2"/>
  <c r="BH416" i="2"/>
  <c r="BF416" i="2"/>
  <c r="BG416" i="2"/>
  <c r="BE1224" i="2"/>
  <c r="BF1224" i="2"/>
  <c r="BG1224" i="2"/>
  <c r="G1224" i="2"/>
  <c r="H1224" i="2" s="1"/>
  <c r="BH1224" i="2"/>
  <c r="J1224" i="2"/>
  <c r="K1224" i="2"/>
  <c r="L1224" i="2"/>
  <c r="CE1140" i="2"/>
  <c r="BH1140" i="2"/>
  <c r="BG1140" i="2"/>
  <c r="G1140" i="2"/>
  <c r="H1140" i="2" s="1"/>
  <c r="J1140" i="2"/>
  <c r="K1140" i="2"/>
  <c r="L1140" i="2"/>
  <c r="BE1140" i="2"/>
  <c r="BF1140" i="2"/>
  <c r="BG1408" i="2"/>
  <c r="K1408" i="2"/>
  <c r="L1408" i="2"/>
  <c r="J1408" i="2"/>
  <c r="BE1408" i="2"/>
  <c r="BH1408" i="2"/>
  <c r="G1408" i="2"/>
  <c r="H1408" i="2" s="1"/>
  <c r="BF1408" i="2"/>
  <c r="K1121" i="2"/>
  <c r="L1121" i="2"/>
  <c r="CE1121" i="2"/>
  <c r="J1121" i="2"/>
  <c r="BE1121" i="2"/>
  <c r="BF1121" i="2"/>
  <c r="BH1121" i="2"/>
  <c r="BG1121" i="2"/>
  <c r="G1121" i="2"/>
  <c r="H1121" i="2" s="1"/>
  <c r="J1142" i="2"/>
  <c r="L1142" i="2"/>
  <c r="K1142" i="2"/>
  <c r="BF1142" i="2"/>
  <c r="BH1142" i="2"/>
  <c r="BG1142" i="2"/>
  <c r="BE1142" i="2"/>
  <c r="G1142" i="2"/>
  <c r="H1142" i="2" s="1"/>
  <c r="CE1142" i="2"/>
  <c r="L1171" i="2"/>
  <c r="K1171" i="2"/>
  <c r="BE1171" i="2"/>
  <c r="BF1171" i="2"/>
  <c r="BH1171" i="2"/>
  <c r="BG1171" i="2"/>
  <c r="J1171" i="2"/>
  <c r="G1171" i="2"/>
  <c r="H1171" i="2" s="1"/>
  <c r="G2288" i="2"/>
  <c r="H2288" i="2" s="1"/>
  <c r="L2288" i="2"/>
  <c r="K2288" i="2"/>
  <c r="BH2288" i="2"/>
  <c r="BG2288" i="2"/>
  <c r="BF2288" i="2"/>
  <c r="BE2288" i="2"/>
  <c r="J2288" i="2"/>
  <c r="L41" i="1"/>
  <c r="C2402" i="2"/>
  <c r="CD2402" i="2" s="1"/>
  <c r="D2402" i="2"/>
  <c r="BF270" i="2"/>
  <c r="BG270" i="2"/>
  <c r="J270" i="2"/>
  <c r="K270" i="2"/>
  <c r="BE270" i="2"/>
  <c r="BH270" i="2"/>
  <c r="G270" i="2"/>
  <c r="H270" i="2" s="1"/>
  <c r="L270" i="2"/>
  <c r="G607" i="2"/>
  <c r="H607" i="2" s="1"/>
  <c r="BG607" i="2"/>
  <c r="BH607" i="2"/>
  <c r="BE607" i="2"/>
  <c r="BF607" i="2"/>
  <c r="K607" i="2"/>
  <c r="J607" i="2"/>
  <c r="L607" i="2"/>
  <c r="L2113" i="2"/>
  <c r="J2113" i="2"/>
  <c r="K2113" i="2"/>
  <c r="BG2113" i="2"/>
  <c r="G2113" i="2"/>
  <c r="H2113" i="2" s="1"/>
  <c r="BE2113" i="2"/>
  <c r="BF2113" i="2"/>
  <c r="BH2113" i="2"/>
  <c r="CD1638" i="2"/>
  <c r="BE1638" i="2"/>
  <c r="BF1638" i="2"/>
  <c r="BH1638" i="2"/>
  <c r="BG1638" i="2"/>
  <c r="G1638" i="2"/>
  <c r="H1638" i="2" s="1"/>
  <c r="L1638" i="2"/>
  <c r="K1638" i="2"/>
  <c r="J1638" i="2"/>
  <c r="CD1556" i="2"/>
  <c r="L1556" i="2"/>
  <c r="K1556" i="2"/>
  <c r="J1556" i="2"/>
  <c r="G1556" i="2"/>
  <c r="H1556" i="2" s="1"/>
  <c r="BE1556" i="2"/>
  <c r="BF1556" i="2"/>
  <c r="BH1556" i="2"/>
  <c r="BG1556" i="2"/>
  <c r="N38" i="1"/>
  <c r="J3033" i="2"/>
  <c r="G3033" i="2"/>
  <c r="H3033" i="2" s="1"/>
  <c r="BE3033" i="2"/>
  <c r="BF3033" i="2"/>
  <c r="BH3033" i="2"/>
  <c r="BG3033" i="2"/>
  <c r="K3033" i="2"/>
  <c r="L3033" i="2"/>
  <c r="L3100" i="2"/>
  <c r="BH3100" i="2"/>
  <c r="CD3100" i="2"/>
  <c r="G3100" i="2"/>
  <c r="H3100" i="2" s="1"/>
  <c r="J3100" i="2"/>
  <c r="K3100" i="2"/>
  <c r="BE3100" i="2"/>
  <c r="BF3100" i="2"/>
  <c r="BG3100" i="2"/>
  <c r="L2065" i="2"/>
  <c r="K2065" i="2"/>
  <c r="J2065" i="2"/>
  <c r="BF2065" i="2"/>
  <c r="BH2065" i="2"/>
  <c r="BG2065" i="2"/>
  <c r="G2065" i="2"/>
  <c r="H2065" i="2" s="1"/>
  <c r="BE2065" i="2"/>
  <c r="BG1798" i="2"/>
  <c r="BH1798" i="2"/>
  <c r="J1798" i="2"/>
  <c r="BF1798" i="2"/>
  <c r="G1798" i="2"/>
  <c r="H1798" i="2" s="1"/>
  <c r="L1798" i="2"/>
  <c r="K1798" i="2"/>
  <c r="BE1798" i="2"/>
  <c r="G790" i="2"/>
  <c r="H790" i="2" s="1"/>
  <c r="J2802" i="2"/>
  <c r="G649" i="2"/>
  <c r="H649" i="2" s="1"/>
  <c r="BE649" i="2"/>
  <c r="J649" i="2"/>
  <c r="BF649" i="2"/>
  <c r="BH649" i="2"/>
  <c r="BG649" i="2"/>
  <c r="L649" i="2"/>
  <c r="K649" i="2"/>
  <c r="BG1532" i="2"/>
  <c r="J1532" i="2"/>
  <c r="BH1532" i="2"/>
  <c r="L1532" i="2"/>
  <c r="K1532" i="2"/>
  <c r="BE1532" i="2"/>
  <c r="G1532" i="2"/>
  <c r="H1532" i="2" s="1"/>
  <c r="BF1532" i="2"/>
  <c r="BG1031" i="2"/>
  <c r="BH1031" i="2"/>
  <c r="L1031" i="2"/>
  <c r="BF1031" i="2"/>
  <c r="BE1031" i="2"/>
  <c r="J1031" i="2"/>
  <c r="G1031" i="2"/>
  <c r="H1031" i="2" s="1"/>
  <c r="K1031" i="2"/>
  <c r="K2375" i="2"/>
  <c r="G2375" i="2"/>
  <c r="H2375" i="2" s="1"/>
  <c r="BE2375" i="2"/>
  <c r="J2375" i="2"/>
  <c r="BF2375" i="2"/>
  <c r="BG2375" i="2"/>
  <c r="BH2375" i="2"/>
  <c r="L2375" i="2"/>
  <c r="L2560" i="2"/>
  <c r="BE2560" i="2"/>
  <c r="BF2560" i="2"/>
  <c r="BH2560" i="2"/>
  <c r="BG2560" i="2"/>
  <c r="G2560" i="2"/>
  <c r="H2560" i="2" s="1"/>
  <c r="J2560" i="2"/>
  <c r="K2560" i="2"/>
  <c r="K569" i="2"/>
  <c r="J569" i="2"/>
  <c r="BH1137" i="2"/>
  <c r="BG1137" i="2"/>
  <c r="G1137" i="2"/>
  <c r="H1137" i="2" s="1"/>
  <c r="BE1137" i="2"/>
  <c r="CE1137" i="2"/>
  <c r="L1137" i="2"/>
  <c r="J1137" i="2"/>
  <c r="K1137" i="2"/>
  <c r="BF1137" i="2"/>
  <c r="BG393" i="2"/>
  <c r="BH393" i="2"/>
  <c r="L393" i="2"/>
  <c r="BF393" i="2"/>
  <c r="J393" i="2"/>
  <c r="K393" i="2"/>
  <c r="BE393" i="2"/>
  <c r="G393" i="2"/>
  <c r="H393" i="2" s="1"/>
  <c r="L1735" i="2"/>
  <c r="K1735" i="2"/>
  <c r="BE1735" i="2"/>
  <c r="BH1735" i="2"/>
  <c r="BG1735" i="2"/>
  <c r="G1735" i="2"/>
  <c r="H1735" i="2" s="1"/>
  <c r="J1735" i="2"/>
  <c r="BF1735" i="2"/>
  <c r="K2996" i="2"/>
  <c r="J2996" i="2"/>
  <c r="BF2996" i="2"/>
  <c r="BH2996" i="2"/>
  <c r="BG2996" i="2"/>
  <c r="G2996" i="2"/>
  <c r="H2996" i="2" s="1"/>
  <c r="BE2996" i="2"/>
  <c r="L2996" i="2"/>
  <c r="G1199" i="2"/>
  <c r="H1199" i="2" s="1"/>
  <c r="BH1199" i="2"/>
  <c r="K1199" i="2"/>
  <c r="L1199" i="2"/>
  <c r="BG1199" i="2"/>
  <c r="J1199" i="2"/>
  <c r="BE1199" i="2"/>
  <c r="BF1199" i="2"/>
  <c r="L2061" i="2"/>
  <c r="J2061" i="2"/>
  <c r="K2061" i="2"/>
  <c r="BG2061" i="2"/>
  <c r="G2061" i="2"/>
  <c r="H2061" i="2" s="1"/>
  <c r="BF2061" i="2"/>
  <c r="BH2061" i="2"/>
  <c r="BE2061" i="2"/>
  <c r="BG3143" i="2"/>
  <c r="L3143" i="2"/>
  <c r="G3143" i="2"/>
  <c r="H3143" i="2" s="1"/>
  <c r="J3143" i="2"/>
  <c r="K3143" i="2"/>
  <c r="BE3143" i="2"/>
  <c r="BF3143" i="2"/>
  <c r="BH3143" i="2"/>
  <c r="CD1651" i="2"/>
  <c r="K1651" i="2"/>
  <c r="J1651" i="2"/>
  <c r="BE1651" i="2"/>
  <c r="G1651" i="2"/>
  <c r="H1651" i="2" s="1"/>
  <c r="L1651" i="2"/>
  <c r="BH1651" i="2"/>
  <c r="BG1651" i="2"/>
  <c r="BF1651" i="2"/>
  <c r="K2508" i="2"/>
  <c r="BF2508" i="2"/>
  <c r="BH2508" i="2"/>
  <c r="L2508" i="2"/>
  <c r="J2508" i="2"/>
  <c r="G2508" i="2"/>
  <c r="H2508" i="2" s="1"/>
  <c r="BG2508" i="2"/>
  <c r="BE2508" i="2"/>
  <c r="J3097" i="2"/>
  <c r="BH3097" i="2"/>
  <c r="BG3097" i="2"/>
  <c r="BE3097" i="2"/>
  <c r="G3097" i="2"/>
  <c r="H3097" i="2" s="1"/>
  <c r="L3097" i="2"/>
  <c r="K3097" i="2"/>
  <c r="CD3097" i="2"/>
  <c r="BF3097" i="2"/>
  <c r="BG2622" i="2"/>
  <c r="G2622" i="2"/>
  <c r="H2622" i="2" s="1"/>
  <c r="K2622" i="2"/>
  <c r="J2622" i="2"/>
  <c r="L2622" i="2"/>
  <c r="BE2622" i="2"/>
  <c r="BF2622" i="2"/>
  <c r="BH2622" i="2"/>
  <c r="J1572" i="2"/>
  <c r="K1572" i="2"/>
  <c r="BH1572" i="2"/>
  <c r="L1572" i="2"/>
  <c r="BE1572" i="2"/>
  <c r="BF1572" i="2"/>
  <c r="CD1572" i="2"/>
  <c r="G1572" i="2"/>
  <c r="H1572" i="2" s="1"/>
  <c r="BG1572" i="2"/>
  <c r="BF2311" i="2"/>
  <c r="L2311" i="2"/>
  <c r="K2311" i="2"/>
  <c r="BE2311" i="2"/>
  <c r="BG2311" i="2"/>
  <c r="BH2311" i="2"/>
  <c r="G2311" i="2"/>
  <c r="H2311" i="2" s="1"/>
  <c r="J2311" i="2"/>
  <c r="J1819" i="2"/>
  <c r="G1819" i="2"/>
  <c r="H1819" i="2" s="1"/>
  <c r="L1819" i="2"/>
  <c r="BH1819" i="2"/>
  <c r="K1819" i="2"/>
  <c r="BG1819" i="2"/>
  <c r="BF1819" i="2"/>
  <c r="BE1819" i="2"/>
  <c r="K1110" i="2"/>
  <c r="CE1110" i="2"/>
  <c r="J1110" i="2"/>
  <c r="BF1110" i="2"/>
  <c r="BH1110" i="2"/>
  <c r="BE1110" i="2"/>
  <c r="G1110" i="2"/>
  <c r="H1110" i="2" s="1"/>
  <c r="BG1110" i="2"/>
  <c r="L1110" i="2"/>
  <c r="BG1261" i="2"/>
  <c r="CD1261" i="2"/>
  <c r="K1261" i="2"/>
  <c r="BE1261" i="2"/>
  <c r="L1261" i="2"/>
  <c r="G1261" i="2"/>
  <c r="H1261" i="2" s="1"/>
  <c r="BF1261" i="2"/>
  <c r="J1261" i="2"/>
  <c r="BH1261" i="2"/>
  <c r="L2088" i="2"/>
  <c r="K2088" i="2"/>
  <c r="J2088" i="2"/>
  <c r="BG2088" i="2"/>
  <c r="G2088" i="2"/>
  <c r="H2088" i="2" s="1"/>
  <c r="BE2088" i="2"/>
  <c r="BF2088" i="2"/>
  <c r="BH2088" i="2"/>
  <c r="L3024" i="2"/>
  <c r="J3024" i="2"/>
  <c r="K3024" i="2"/>
  <c r="BE3024" i="2"/>
  <c r="BF3024" i="2"/>
  <c r="BH3024" i="2"/>
  <c r="BG3024" i="2"/>
  <c r="G3024" i="2"/>
  <c r="H3024" i="2" s="1"/>
  <c r="L2012" i="2"/>
  <c r="K2012" i="2"/>
  <c r="J2012" i="2"/>
  <c r="BE2012" i="2"/>
  <c r="BF2012" i="2"/>
  <c r="BH2012" i="2"/>
  <c r="BG2012" i="2"/>
  <c r="G2012" i="2"/>
  <c r="H2012" i="2" s="1"/>
  <c r="N20" i="1"/>
  <c r="E1161" i="2"/>
  <c r="L289" i="2"/>
  <c r="G289" i="2"/>
  <c r="H289" i="2" s="1"/>
  <c r="J289" i="2"/>
  <c r="BE289" i="2"/>
  <c r="K289" i="2"/>
  <c r="BF289" i="2"/>
  <c r="BG289" i="2"/>
  <c r="BH289" i="2"/>
  <c r="L931" i="2"/>
  <c r="K931" i="2"/>
  <c r="J931" i="2"/>
  <c r="BE931" i="2"/>
  <c r="BF931" i="2"/>
  <c r="BH931" i="2"/>
  <c r="BG931" i="2"/>
  <c r="G931" i="2"/>
  <c r="H931" i="2" s="1"/>
  <c r="BH2081" i="2"/>
  <c r="BF2081" i="2"/>
  <c r="BG2081" i="2"/>
  <c r="L2081" i="2"/>
  <c r="BE2081" i="2"/>
  <c r="G2081" i="2"/>
  <c r="H2081" i="2" s="1"/>
  <c r="K2081" i="2"/>
  <c r="J2081" i="2"/>
  <c r="BH410" i="2"/>
  <c r="G410" i="2"/>
  <c r="H410" i="2" s="1"/>
  <c r="BG410" i="2"/>
  <c r="L410" i="2"/>
  <c r="BF410" i="2"/>
  <c r="K410" i="2"/>
  <c r="J410" i="2"/>
  <c r="BE410" i="2"/>
  <c r="K507" i="2"/>
  <c r="J507" i="2"/>
  <c r="L507" i="2"/>
  <c r="BH507" i="2"/>
  <c r="BG507" i="2"/>
  <c r="BE507" i="2"/>
  <c r="G507" i="2"/>
  <c r="H507" i="2" s="1"/>
  <c r="BF507" i="2"/>
  <c r="BH686" i="2"/>
  <c r="J686" i="2"/>
  <c r="G686" i="2"/>
  <c r="H686" i="2" s="1"/>
  <c r="BG686" i="2"/>
  <c r="BF686" i="2"/>
  <c r="K686" i="2"/>
  <c r="BE686" i="2"/>
  <c r="L686" i="2"/>
  <c r="G2584" i="2"/>
  <c r="H2584" i="2" s="1"/>
  <c r="BE2584" i="2"/>
  <c r="L2584" i="2"/>
  <c r="J2584" i="2"/>
  <c r="K2584" i="2"/>
  <c r="BF2584" i="2"/>
  <c r="BH2584" i="2"/>
  <c r="BG2584" i="2"/>
  <c r="G294" i="2"/>
  <c r="H294" i="2" s="1"/>
  <c r="L294" i="2"/>
  <c r="BF294" i="2"/>
  <c r="BH294" i="2"/>
  <c r="BG294" i="2"/>
  <c r="J294" i="2"/>
  <c r="K294" i="2"/>
  <c r="BE294" i="2"/>
  <c r="BF1587" i="2"/>
  <c r="BH1587" i="2"/>
  <c r="BG1587" i="2"/>
  <c r="K1587" i="2"/>
  <c r="J1587" i="2"/>
  <c r="CD1587" i="2"/>
  <c r="L1587" i="2"/>
  <c r="G1587" i="2"/>
  <c r="H1587" i="2" s="1"/>
  <c r="BE1587" i="2"/>
  <c r="G2655" i="2"/>
  <c r="H2655" i="2" s="1"/>
  <c r="K2655" i="2"/>
  <c r="BE2655" i="2"/>
  <c r="BF2655" i="2"/>
  <c r="BH2655" i="2"/>
  <c r="J2655" i="2"/>
  <c r="L2655" i="2"/>
  <c r="BG2655" i="2"/>
  <c r="L3151" i="2"/>
  <c r="G3151" i="2"/>
  <c r="H3151" i="2" s="1"/>
  <c r="J3151" i="2"/>
  <c r="BG3151" i="2"/>
  <c r="BE3151" i="2"/>
  <c r="BF3151" i="2"/>
  <c r="BH3151" i="2"/>
  <c r="K3151" i="2"/>
  <c r="K2452" i="2"/>
  <c r="L2452" i="2"/>
  <c r="J2452" i="2"/>
  <c r="BG2452" i="2"/>
  <c r="G2452" i="2"/>
  <c r="H2452" i="2" s="1"/>
  <c r="BE2452" i="2"/>
  <c r="BF2452" i="2"/>
  <c r="BH2452" i="2"/>
  <c r="L2038" i="2"/>
  <c r="J2038" i="2"/>
  <c r="G2038" i="2"/>
  <c r="H2038" i="2" s="1"/>
  <c r="BE2038" i="2"/>
  <c r="BF2038" i="2"/>
  <c r="BH2038" i="2"/>
  <c r="BG2038" i="2"/>
  <c r="K2038" i="2"/>
  <c r="J3071" i="2"/>
  <c r="BE3071" i="2"/>
  <c r="L3071" i="2"/>
  <c r="BG3071" i="2"/>
  <c r="BH3071" i="2"/>
  <c r="BF3071" i="2"/>
  <c r="K3071" i="2"/>
  <c r="CD3071" i="2"/>
  <c r="G3071" i="2"/>
  <c r="H3071" i="2" s="1"/>
  <c r="BH2973" i="2"/>
  <c r="BG2973" i="2"/>
  <c r="K2973" i="2"/>
  <c r="L2973" i="2"/>
  <c r="BE2973" i="2"/>
  <c r="BF2973" i="2"/>
  <c r="J2973" i="2"/>
  <c r="G2973" i="2"/>
  <c r="H2973" i="2" s="1"/>
  <c r="BG811" i="2"/>
  <c r="CD811" i="2"/>
  <c r="BE811" i="2"/>
  <c r="J811" i="2"/>
  <c r="G811" i="2"/>
  <c r="H811" i="2" s="1"/>
  <c r="L811" i="2"/>
  <c r="K811" i="2"/>
  <c r="BH811" i="2"/>
  <c r="BF811" i="2"/>
  <c r="BH2212" i="2"/>
  <c r="L2212" i="2"/>
  <c r="BG2212" i="2"/>
  <c r="J2212" i="2"/>
  <c r="K2212" i="2"/>
  <c r="BF2212" i="2"/>
  <c r="BE2212" i="2"/>
  <c r="G2212" i="2"/>
  <c r="H2212" i="2" s="1"/>
  <c r="CD2212" i="2"/>
  <c r="CE1132" i="2"/>
  <c r="BE1132" i="2"/>
  <c r="G1132" i="2"/>
  <c r="H1132" i="2" s="1"/>
  <c r="BG1132" i="2"/>
  <c r="BF1132" i="2"/>
  <c r="L1132" i="2"/>
  <c r="J1132" i="2"/>
  <c r="K1132" i="2"/>
  <c r="BH1132" i="2"/>
  <c r="BE1895" i="2"/>
  <c r="G1895" i="2"/>
  <c r="H1895" i="2" s="1"/>
  <c r="BG1895" i="2"/>
  <c r="K1895" i="2"/>
  <c r="L1895" i="2"/>
  <c r="BF1895" i="2"/>
  <c r="J1895" i="2"/>
  <c r="BH1895" i="2"/>
  <c r="BF2578" i="2"/>
  <c r="G2578" i="2"/>
  <c r="H2578" i="2" s="1"/>
  <c r="BH2578" i="2"/>
  <c r="K2578" i="2"/>
  <c r="BE2578" i="2"/>
  <c r="J2578" i="2"/>
  <c r="BG2578" i="2"/>
  <c r="L2578" i="2"/>
  <c r="K506" i="2"/>
  <c r="BE506" i="2"/>
  <c r="BG506" i="2"/>
  <c r="G506" i="2"/>
  <c r="H506" i="2" s="1"/>
  <c r="L506" i="2"/>
  <c r="J506" i="2"/>
  <c r="BF506" i="2"/>
  <c r="BH506" i="2"/>
  <c r="L3141" i="2"/>
  <c r="BE3141" i="2"/>
  <c r="BF3141" i="2"/>
  <c r="BH3141" i="2"/>
  <c r="BG3141" i="2"/>
  <c r="G3141" i="2"/>
  <c r="H3141" i="2" s="1"/>
  <c r="J3141" i="2"/>
  <c r="K3141" i="2"/>
  <c r="BE2677" i="2"/>
  <c r="G2677" i="2"/>
  <c r="H2677" i="2" s="1"/>
  <c r="BF2677" i="2"/>
  <c r="L2677" i="2"/>
  <c r="K2677" i="2"/>
  <c r="BH2677" i="2"/>
  <c r="J2677" i="2"/>
  <c r="BG2677" i="2"/>
  <c r="J1016" i="2"/>
  <c r="L1016" i="2"/>
  <c r="K1016" i="2"/>
  <c r="BE1016" i="2"/>
  <c r="BF1016" i="2"/>
  <c r="BH1016" i="2"/>
  <c r="BG1016" i="2"/>
  <c r="G1016" i="2"/>
  <c r="H1016" i="2" s="1"/>
  <c r="BG3056" i="2"/>
  <c r="J3056" i="2"/>
  <c r="L3056" i="2"/>
  <c r="K3056" i="2"/>
  <c r="G3056" i="2"/>
  <c r="H3056" i="2" s="1"/>
  <c r="BE3056" i="2"/>
  <c r="BF3056" i="2"/>
  <c r="BH3056" i="2"/>
  <c r="G2328" i="2"/>
  <c r="H2328" i="2" s="1"/>
  <c r="L2328" i="2"/>
  <c r="K2328" i="2"/>
  <c r="J2328" i="2"/>
  <c r="BE2328" i="2"/>
  <c r="BF2328" i="2"/>
  <c r="BH2328" i="2"/>
  <c r="BG2328" i="2"/>
  <c r="K1606" i="2"/>
  <c r="BH1606" i="2"/>
  <c r="BG1606" i="2"/>
  <c r="G1606" i="2"/>
  <c r="H1606" i="2" s="1"/>
  <c r="BE1606" i="2"/>
  <c r="BF1606" i="2"/>
  <c r="CD1606" i="2"/>
  <c r="L1606" i="2"/>
  <c r="J1606" i="2"/>
  <c r="K2630" i="2"/>
  <c r="BF2630" i="2"/>
  <c r="L2630" i="2"/>
  <c r="BE2630" i="2"/>
  <c r="BG2630" i="2"/>
  <c r="BH2630" i="2"/>
  <c r="G2630" i="2"/>
  <c r="H2630" i="2" s="1"/>
  <c r="J2630" i="2"/>
  <c r="BE1222" i="2"/>
  <c r="L1222" i="2"/>
  <c r="G1222" i="2"/>
  <c r="H1222" i="2" s="1"/>
  <c r="BH1222" i="2"/>
  <c r="BF1222" i="2"/>
  <c r="K1222" i="2"/>
  <c r="J1222" i="2"/>
  <c r="BG1222" i="2"/>
  <c r="BF563" i="2"/>
  <c r="BH563" i="2"/>
  <c r="BG563" i="2"/>
  <c r="K563" i="2"/>
  <c r="J563" i="2"/>
  <c r="G563" i="2"/>
  <c r="H563" i="2" s="1"/>
  <c r="BE563" i="2"/>
  <c r="L563" i="2"/>
  <c r="K2890" i="2"/>
  <c r="CD2890" i="2"/>
  <c r="G2890" i="2"/>
  <c r="H2890" i="2" s="1"/>
  <c r="BH2890" i="2"/>
  <c r="J2890" i="2"/>
  <c r="BF2890" i="2"/>
  <c r="L2890" i="2"/>
  <c r="BE2890" i="2"/>
  <c r="BG2890" i="2"/>
  <c r="BG1202" i="2"/>
  <c r="K1202" i="2"/>
  <c r="L1202" i="2"/>
  <c r="BF1202" i="2"/>
  <c r="BH1202" i="2"/>
  <c r="G1202" i="2"/>
  <c r="H1202" i="2" s="1"/>
  <c r="BE1202" i="2"/>
  <c r="J1202" i="2"/>
  <c r="BE307" i="2"/>
  <c r="K307" i="2"/>
  <c r="BF307" i="2"/>
  <c r="BG307" i="2"/>
  <c r="G307" i="2"/>
  <c r="H307" i="2" s="1"/>
  <c r="BH307" i="2"/>
  <c r="L307" i="2"/>
  <c r="J307" i="2"/>
  <c r="BF357" i="2"/>
  <c r="G357" i="2"/>
  <c r="H357" i="2" s="1"/>
  <c r="BH357" i="2"/>
  <c r="BE357" i="2"/>
  <c r="J357" i="2"/>
  <c r="BG357" i="2"/>
  <c r="K357" i="2"/>
  <c r="L357" i="2"/>
  <c r="BE1458" i="2"/>
  <c r="L1458" i="2"/>
  <c r="J1458" i="2"/>
  <c r="BH1458" i="2"/>
  <c r="G1458" i="2"/>
  <c r="H1458" i="2" s="1"/>
  <c r="K1458" i="2"/>
  <c r="BG1458" i="2"/>
  <c r="BF1458" i="2"/>
  <c r="K2254" i="2"/>
  <c r="L2254" i="2"/>
  <c r="BE2254" i="2"/>
  <c r="BF2254" i="2"/>
  <c r="BH2254" i="2"/>
  <c r="G2254" i="2"/>
  <c r="H2254" i="2" s="1"/>
  <c r="BG2254" i="2"/>
  <c r="J2254" i="2"/>
  <c r="BE1783" i="2"/>
  <c r="L1783" i="2"/>
  <c r="BF1783" i="2"/>
  <c r="BH1783" i="2"/>
  <c r="BG1783" i="2"/>
  <c r="J1783" i="2"/>
  <c r="K1783" i="2"/>
  <c r="G1783" i="2"/>
  <c r="H1783" i="2" s="1"/>
  <c r="BE1444" i="2"/>
  <c r="BF1444" i="2"/>
  <c r="BH1444" i="2"/>
  <c r="BG1444" i="2"/>
  <c r="L1444" i="2"/>
  <c r="G1444" i="2"/>
  <c r="H1444" i="2" s="1"/>
  <c r="J1444" i="2"/>
  <c r="K1444" i="2"/>
  <c r="J1881" i="2"/>
  <c r="K1881" i="2"/>
  <c r="BG1881" i="2"/>
  <c r="G1881" i="2"/>
  <c r="H1881" i="2" s="1"/>
  <c r="BH1881" i="2"/>
  <c r="BF1881" i="2"/>
  <c r="BE1881" i="2"/>
  <c r="L1881" i="2"/>
  <c r="L2219" i="2"/>
  <c r="K2219" i="2"/>
  <c r="J2219" i="2"/>
  <c r="G2219" i="2"/>
  <c r="H2219" i="2" s="1"/>
  <c r="BE2219" i="2"/>
  <c r="BF2219" i="2"/>
  <c r="BH2219" i="2"/>
  <c r="BG2219" i="2"/>
  <c r="J2846" i="2"/>
  <c r="L2846" i="2"/>
  <c r="BF2846" i="2"/>
  <c r="BG2846" i="2"/>
  <c r="BH2846" i="2"/>
  <c r="BE2846" i="2"/>
  <c r="K2846" i="2"/>
  <c r="G2846" i="2"/>
  <c r="H2846" i="2" s="1"/>
  <c r="G3243" i="2"/>
  <c r="H3243" i="2" s="1"/>
  <c r="L3243" i="2"/>
  <c r="BH3243" i="2"/>
  <c r="K3243" i="2"/>
  <c r="BE3243" i="2"/>
  <c r="J3243" i="2"/>
  <c r="BG3243" i="2"/>
  <c r="BF3243" i="2"/>
  <c r="L2568" i="2"/>
  <c r="J2568" i="2"/>
  <c r="BG2568" i="2"/>
  <c r="G2568" i="2"/>
  <c r="H2568" i="2" s="1"/>
  <c r="BE2568" i="2"/>
  <c r="BF2568" i="2"/>
  <c r="BH2568" i="2"/>
  <c r="K2568" i="2"/>
  <c r="BG3113" i="2"/>
  <c r="L3113" i="2"/>
  <c r="BF3113" i="2"/>
  <c r="G3113" i="2"/>
  <c r="H3113" i="2" s="1"/>
  <c r="J3113" i="2"/>
  <c r="BE3113" i="2"/>
  <c r="K3113" i="2"/>
  <c r="BH3113" i="2"/>
  <c r="J1271" i="2"/>
  <c r="K1271" i="2"/>
  <c r="BE1271" i="2"/>
  <c r="BG1271" i="2"/>
  <c r="CD1271" i="2"/>
  <c r="L1271" i="2"/>
  <c r="BH1271" i="2"/>
  <c r="BF1271" i="2"/>
  <c r="G1271" i="2"/>
  <c r="H1271" i="2" s="1"/>
  <c r="L2682" i="2"/>
  <c r="BE2682" i="2"/>
  <c r="BF2682" i="2"/>
  <c r="BG2682" i="2"/>
  <c r="K2682" i="2"/>
  <c r="G2682" i="2"/>
  <c r="H2682" i="2" s="1"/>
  <c r="J2682" i="2"/>
  <c r="BH2682" i="2"/>
  <c r="BG651" i="2"/>
  <c r="K651" i="2"/>
  <c r="L651" i="2"/>
  <c r="BE651" i="2"/>
  <c r="BH651" i="2"/>
  <c r="J651" i="2"/>
  <c r="BF651" i="2"/>
  <c r="G651" i="2"/>
  <c r="H651" i="2" s="1"/>
  <c r="CD2186" i="2"/>
  <c r="BH2186" i="2"/>
  <c r="BG2186" i="2"/>
  <c r="G2186" i="2"/>
  <c r="H2186" i="2" s="1"/>
  <c r="J2186" i="2"/>
  <c r="K2186" i="2"/>
  <c r="L2186" i="2"/>
  <c r="BE2186" i="2"/>
  <c r="BF2186" i="2"/>
  <c r="L50" i="1"/>
  <c r="D3102" i="2"/>
  <c r="CE1095" i="2"/>
  <c r="K1095" i="2"/>
  <c r="G1095" i="2"/>
  <c r="H1095" i="2" s="1"/>
  <c r="BE1095" i="2"/>
  <c r="BF1095" i="2"/>
  <c r="BH1095" i="2"/>
  <c r="BG1095" i="2"/>
  <c r="L1095" i="2"/>
  <c r="J1095" i="2"/>
  <c r="J860" i="2"/>
  <c r="BF860" i="2"/>
  <c r="K860" i="2"/>
  <c r="L860" i="2"/>
  <c r="BG860" i="2"/>
  <c r="BH860" i="2"/>
  <c r="G860" i="2"/>
  <c r="H860" i="2" s="1"/>
  <c r="BE860" i="2"/>
  <c r="L2095" i="2"/>
  <c r="BE2095" i="2"/>
  <c r="G2095" i="2"/>
  <c r="H2095" i="2" s="1"/>
  <c r="BF2095" i="2"/>
  <c r="K2095" i="2"/>
  <c r="BH2095" i="2"/>
  <c r="J2095" i="2"/>
  <c r="BG2095" i="2"/>
  <c r="CD798" i="2"/>
  <c r="L798" i="2"/>
  <c r="G798" i="2"/>
  <c r="H798" i="2" s="1"/>
  <c r="BG798" i="2"/>
  <c r="J798" i="2"/>
  <c r="BF798" i="2"/>
  <c r="K798" i="2"/>
  <c r="BH798" i="2"/>
  <c r="BE798" i="2"/>
  <c r="G3075" i="2"/>
  <c r="H3075" i="2" s="1"/>
  <c r="CD3075" i="2"/>
  <c r="BG3075" i="2"/>
  <c r="K3075" i="2"/>
  <c r="BH3075" i="2"/>
  <c r="L3075" i="2"/>
  <c r="BE3075" i="2"/>
  <c r="BF3075" i="2"/>
  <c r="J3075" i="2"/>
  <c r="K2595" i="2"/>
  <c r="BG2595" i="2"/>
  <c r="BF2595" i="2"/>
  <c r="BE2595" i="2"/>
  <c r="G2595" i="2"/>
  <c r="H2595" i="2" s="1"/>
  <c r="BH2595" i="2"/>
  <c r="L2595" i="2"/>
  <c r="J2595" i="2"/>
  <c r="BF3115" i="2"/>
  <c r="BE3115" i="2"/>
  <c r="J3115" i="2"/>
  <c r="K3115" i="2"/>
  <c r="G3115" i="2"/>
  <c r="H3115" i="2" s="1"/>
  <c r="BH3115" i="2"/>
  <c r="L3115" i="2"/>
  <c r="BG3115" i="2"/>
  <c r="K3195" i="2"/>
  <c r="BG3195" i="2"/>
  <c r="L3195" i="2"/>
  <c r="BE3195" i="2"/>
  <c r="BH3195" i="2"/>
  <c r="BF3195" i="2"/>
  <c r="J3195" i="2"/>
  <c r="G3195" i="2"/>
  <c r="H3195" i="2" s="1"/>
  <c r="G3021" i="2"/>
  <c r="H3021" i="2" s="1"/>
  <c r="BG3021" i="2"/>
  <c r="J3021" i="2"/>
  <c r="K3021" i="2"/>
  <c r="L3021" i="2"/>
  <c r="BE3021" i="2"/>
  <c r="BF3021" i="2"/>
  <c r="BH3021" i="2"/>
  <c r="BE3015" i="2"/>
  <c r="BF3015" i="2"/>
  <c r="G3015" i="2"/>
  <c r="H3015" i="2" s="1"/>
  <c r="K3015" i="2"/>
  <c r="BH3015" i="2"/>
  <c r="BG3015" i="2"/>
  <c r="L3015" i="2"/>
  <c r="J3015" i="2"/>
  <c r="N36" i="1"/>
  <c r="E2071" i="2"/>
  <c r="K2901" i="2"/>
  <c r="BF2901" i="2"/>
  <c r="BG2901" i="2"/>
  <c r="BH2901" i="2"/>
  <c r="G2901" i="2"/>
  <c r="H2901" i="2" s="1"/>
  <c r="L2901" i="2"/>
  <c r="J2901" i="2"/>
  <c r="BE2901" i="2"/>
  <c r="CD2901" i="2"/>
  <c r="L1982" i="2"/>
  <c r="BH1982" i="2"/>
  <c r="BE1982" i="2"/>
  <c r="J1982" i="2"/>
  <c r="BF1982" i="2"/>
  <c r="K1982" i="2"/>
  <c r="G1982" i="2"/>
  <c r="H1982" i="2" s="1"/>
  <c r="BG1982" i="2"/>
  <c r="J1509" i="2"/>
  <c r="L1509" i="2"/>
  <c r="K1509" i="2"/>
  <c r="BG1509" i="2"/>
  <c r="G1509" i="2"/>
  <c r="H1509" i="2" s="1"/>
  <c r="BE1509" i="2"/>
  <c r="BF1509" i="2"/>
  <c r="BH1509" i="2"/>
  <c r="BE698" i="2"/>
  <c r="L698" i="2"/>
  <c r="BG698" i="2"/>
  <c r="G698" i="2"/>
  <c r="H698" i="2" s="1"/>
  <c r="J698" i="2"/>
  <c r="BF698" i="2"/>
  <c r="BH698" i="2"/>
  <c r="K698" i="2"/>
  <c r="J2990" i="2"/>
  <c r="K2990" i="2"/>
  <c r="G2990" i="2"/>
  <c r="H2990" i="2" s="1"/>
  <c r="BH2990" i="2"/>
  <c r="BF2990" i="2"/>
  <c r="L2990" i="2"/>
  <c r="BG2990" i="2"/>
  <c r="BE2990" i="2"/>
  <c r="BG984" i="2"/>
  <c r="BE984" i="2"/>
  <c r="BF984" i="2"/>
  <c r="BH984" i="2"/>
  <c r="G984" i="2"/>
  <c r="H984" i="2" s="1"/>
  <c r="J984" i="2"/>
  <c r="K984" i="2"/>
  <c r="L984" i="2"/>
  <c r="BG3091" i="2"/>
  <c r="L3091" i="2"/>
  <c r="CD3091" i="2"/>
  <c r="BF3091" i="2"/>
  <c r="BH3091" i="2"/>
  <c r="G3091" i="2"/>
  <c r="H3091" i="2" s="1"/>
  <c r="J3091" i="2"/>
  <c r="K3091" i="2"/>
  <c r="BE3091" i="2"/>
  <c r="BH2686" i="2"/>
  <c r="G2686" i="2"/>
  <c r="H2686" i="2" s="1"/>
  <c r="J2686" i="2"/>
  <c r="BF2686" i="2"/>
  <c r="L2686" i="2"/>
  <c r="BE2686" i="2"/>
  <c r="BG2686" i="2"/>
  <c r="K2686" i="2"/>
  <c r="J603" i="2"/>
  <c r="K603" i="2"/>
  <c r="BF603" i="2"/>
  <c r="BH603" i="2"/>
  <c r="BE603" i="2"/>
  <c r="BG603" i="2"/>
  <c r="G603" i="2"/>
  <c r="H603" i="2" s="1"/>
  <c r="L603" i="2"/>
  <c r="L1709" i="2"/>
  <c r="K1709" i="2"/>
  <c r="J1709" i="2"/>
  <c r="BE1709" i="2"/>
  <c r="BH1709" i="2"/>
  <c r="BF1709" i="2"/>
  <c r="G1709" i="2"/>
  <c r="H1709" i="2" s="1"/>
  <c r="BG1709" i="2"/>
  <c r="BH624" i="2"/>
  <c r="BG624" i="2"/>
  <c r="BF624" i="2"/>
  <c r="L624" i="2"/>
  <c r="BE624" i="2"/>
  <c r="G624" i="2"/>
  <c r="H624" i="2" s="1"/>
  <c r="J624" i="2"/>
  <c r="K624" i="2"/>
  <c r="BE1711" i="2"/>
  <c r="J1711" i="2"/>
  <c r="G1711" i="2"/>
  <c r="H1711" i="2" s="1"/>
  <c r="BG1711" i="2"/>
  <c r="BF1711" i="2"/>
  <c r="L1711" i="2"/>
  <c r="BH1711" i="2"/>
  <c r="K1711" i="2"/>
  <c r="CD748" i="2"/>
  <c r="K748" i="2"/>
  <c r="J748" i="2"/>
  <c r="L748" i="2"/>
  <c r="G748" i="2"/>
  <c r="H748" i="2" s="1"/>
  <c r="BE748" i="2"/>
  <c r="BF748" i="2"/>
  <c r="BG748" i="2"/>
  <c r="BH748" i="2"/>
  <c r="BG1769" i="2"/>
  <c r="BE1769" i="2"/>
  <c r="BH1769" i="2"/>
  <c r="K1769" i="2"/>
  <c r="BF1769" i="2"/>
  <c r="L1769" i="2"/>
  <c r="G1769" i="2"/>
  <c r="H1769" i="2" s="1"/>
  <c r="J1769" i="2"/>
  <c r="BH1854" i="2"/>
  <c r="L1854" i="2"/>
  <c r="BE1854" i="2"/>
  <c r="BF1854" i="2"/>
  <c r="BG1854" i="2"/>
  <c r="J1854" i="2"/>
  <c r="K1854" i="2"/>
  <c r="G1854" i="2"/>
  <c r="H1854" i="2" s="1"/>
  <c r="J2621" i="2"/>
  <c r="G2621" i="2"/>
  <c r="H2621" i="2" s="1"/>
  <c r="BE2621" i="2"/>
  <c r="BH2621" i="2"/>
  <c r="BG2621" i="2"/>
  <c r="K2621" i="2"/>
  <c r="L2621" i="2"/>
  <c r="BF2621" i="2"/>
  <c r="CD773" i="2"/>
  <c r="G773" i="2"/>
  <c r="H773" i="2" s="1"/>
  <c r="J773" i="2"/>
  <c r="L773" i="2"/>
  <c r="K773" i="2"/>
  <c r="BE773" i="2"/>
  <c r="BF773" i="2"/>
  <c r="BH773" i="2"/>
  <c r="BG773" i="2"/>
  <c r="BE2613" i="2"/>
  <c r="L2613" i="2"/>
  <c r="K2613" i="2"/>
  <c r="J2613" i="2"/>
  <c r="BF2613" i="2"/>
  <c r="BH2613" i="2"/>
  <c r="BG2613" i="2"/>
  <c r="G2613" i="2"/>
  <c r="H2613" i="2" s="1"/>
  <c r="K1495" i="2"/>
  <c r="BH1495" i="2"/>
  <c r="BF1495" i="2"/>
  <c r="L1495" i="2"/>
  <c r="G1495" i="2"/>
  <c r="H1495" i="2" s="1"/>
  <c r="J1495" i="2"/>
  <c r="BE1495" i="2"/>
  <c r="BG1495" i="2"/>
  <c r="BH2596" i="2"/>
  <c r="L2596" i="2"/>
  <c r="J2596" i="2"/>
  <c r="K2596" i="2"/>
  <c r="BG2596" i="2"/>
  <c r="G2596" i="2"/>
  <c r="H2596" i="2" s="1"/>
  <c r="BE2596" i="2"/>
  <c r="BF2596" i="2"/>
  <c r="K564" i="2"/>
  <c r="J564" i="2"/>
  <c r="G564" i="2"/>
  <c r="H564" i="2" s="1"/>
  <c r="BE564" i="2"/>
  <c r="BF564" i="2"/>
  <c r="BH564" i="2"/>
  <c r="BG564" i="2"/>
  <c r="L564" i="2"/>
  <c r="BG1675" i="2"/>
  <c r="BH1675" i="2"/>
  <c r="J1675" i="2"/>
  <c r="G1675" i="2"/>
  <c r="H1675" i="2" s="1"/>
  <c r="L1675" i="2"/>
  <c r="K1675" i="2"/>
  <c r="BF1675" i="2"/>
  <c r="BE1675" i="2"/>
  <c r="BG1577" i="2"/>
  <c r="BH1577" i="2"/>
  <c r="BE1577" i="2"/>
  <c r="CD1577" i="2"/>
  <c r="G1577" i="2"/>
  <c r="H1577" i="2" s="1"/>
  <c r="BF1577" i="2"/>
  <c r="J1577" i="2"/>
  <c r="L1577" i="2"/>
  <c r="K1577" i="2"/>
  <c r="J2956" i="2"/>
  <c r="BH2956" i="2"/>
  <c r="BF2956" i="2"/>
  <c r="L2956" i="2"/>
  <c r="G2956" i="2"/>
  <c r="H2956" i="2" s="1"/>
  <c r="BG2956" i="2"/>
  <c r="BE2956" i="2"/>
  <c r="K2956" i="2"/>
  <c r="L3004" i="2"/>
  <c r="K3004" i="2"/>
  <c r="BF3004" i="2"/>
  <c r="J3004" i="2"/>
  <c r="BE3004" i="2"/>
  <c r="G3004" i="2"/>
  <c r="H3004" i="2" s="1"/>
  <c r="BH3004" i="2"/>
  <c r="BG3004" i="2"/>
  <c r="K2302" i="2"/>
  <c r="J2302" i="2"/>
  <c r="G2302" i="2"/>
  <c r="H2302" i="2" s="1"/>
  <c r="BE2302" i="2"/>
  <c r="BH2302" i="2"/>
  <c r="BG2302" i="2"/>
  <c r="BF2302" i="2"/>
  <c r="L2302" i="2"/>
  <c r="BG2559" i="2"/>
  <c r="G2559" i="2"/>
  <c r="H2559" i="2" s="1"/>
  <c r="L2559" i="2"/>
  <c r="J2559" i="2"/>
  <c r="K2559" i="2"/>
  <c r="BE2559" i="2"/>
  <c r="BF2559" i="2"/>
  <c r="BH2559" i="2"/>
  <c r="L2844" i="2"/>
  <c r="L52" i="1"/>
  <c r="D3233" i="2"/>
  <c r="K2823" i="2"/>
  <c r="BE2823" i="2"/>
  <c r="BG2823" i="2"/>
  <c r="BF2823" i="2"/>
  <c r="BH2823" i="2"/>
  <c r="G2823" i="2"/>
  <c r="H2823" i="2" s="1"/>
  <c r="L2823" i="2"/>
  <c r="J2823" i="2"/>
  <c r="L2110" i="2"/>
  <c r="J2110" i="2"/>
  <c r="K2110" i="2"/>
  <c r="BF2110" i="2"/>
  <c r="BH2110" i="2"/>
  <c r="BG2110" i="2"/>
  <c r="BE2110" i="2"/>
  <c r="G2110" i="2"/>
  <c r="H2110" i="2" s="1"/>
  <c r="J3236" i="2"/>
  <c r="L3236" i="2"/>
  <c r="G3236" i="2"/>
  <c r="H3236" i="2" s="1"/>
  <c r="K3236" i="2"/>
  <c r="BH3236" i="2"/>
  <c r="BF3236" i="2"/>
  <c r="BG3236" i="2"/>
  <c r="BE3236" i="2"/>
  <c r="K2497" i="2"/>
  <c r="J2497" i="2"/>
  <c r="L2497" i="2"/>
  <c r="G2497" i="2"/>
  <c r="H2497" i="2" s="1"/>
  <c r="BE2497" i="2"/>
  <c r="BF2497" i="2"/>
  <c r="BH2497" i="2"/>
  <c r="BG2497" i="2"/>
  <c r="L2330" i="2"/>
  <c r="K2330" i="2"/>
  <c r="J2330" i="2"/>
  <c r="BE2330" i="2"/>
  <c r="BF2330" i="2"/>
  <c r="BH2330" i="2"/>
  <c r="BG2330" i="2"/>
  <c r="G2330" i="2"/>
  <c r="H2330" i="2" s="1"/>
  <c r="BG2662" i="2"/>
  <c r="G2662" i="2"/>
  <c r="H2662" i="2" s="1"/>
  <c r="J2662" i="2"/>
  <c r="K2662" i="2"/>
  <c r="L2662" i="2"/>
  <c r="BE2662" i="2"/>
  <c r="BF2662" i="2"/>
  <c r="BH2662" i="2"/>
  <c r="BG1464" i="2"/>
  <c r="L1464" i="2"/>
  <c r="G1464" i="2"/>
  <c r="H1464" i="2" s="1"/>
  <c r="BH1464" i="2"/>
  <c r="BE1464" i="2"/>
  <c r="BF1464" i="2"/>
  <c r="K1464" i="2"/>
  <c r="J1464" i="2"/>
  <c r="J2904" i="2"/>
  <c r="L2904" i="2"/>
  <c r="K2904" i="2"/>
  <c r="G2904" i="2"/>
  <c r="H2904" i="2" s="1"/>
  <c r="CD2904" i="2"/>
  <c r="BE2904" i="2"/>
  <c r="BF2904" i="2"/>
  <c r="BH2904" i="2"/>
  <c r="BG2904" i="2"/>
  <c r="BE3069" i="2"/>
  <c r="BH3069" i="2"/>
  <c r="CD3069" i="2"/>
  <c r="L3069" i="2"/>
  <c r="K3069" i="2"/>
  <c r="J3069" i="2"/>
  <c r="G3069" i="2"/>
  <c r="H3069" i="2" s="1"/>
  <c r="BG3069" i="2"/>
  <c r="BF3069" i="2"/>
  <c r="BH2650" i="2"/>
  <c r="BF2650" i="2"/>
  <c r="BG2650" i="2"/>
  <c r="K2650" i="2"/>
  <c r="BE2650" i="2"/>
  <c r="G2650" i="2"/>
  <c r="H2650" i="2" s="1"/>
  <c r="J2650" i="2"/>
  <c r="L2650" i="2"/>
  <c r="K2611" i="2"/>
  <c r="BH2611" i="2"/>
  <c r="BG2611" i="2"/>
  <c r="G2611" i="2"/>
  <c r="H2611" i="2" s="1"/>
  <c r="BE2611" i="2"/>
  <c r="BF2611" i="2"/>
  <c r="J2611" i="2"/>
  <c r="L2611" i="2"/>
  <c r="CD762" i="2"/>
  <c r="K762" i="2"/>
  <c r="L762" i="2"/>
  <c r="BE762" i="2"/>
  <c r="BF762" i="2"/>
  <c r="BH762" i="2"/>
  <c r="BG762" i="2"/>
  <c r="G762" i="2"/>
  <c r="H762" i="2" s="1"/>
  <c r="J762" i="2"/>
  <c r="L785" i="2"/>
  <c r="BH785" i="2"/>
  <c r="BE785" i="2"/>
  <c r="BF785" i="2"/>
  <c r="BG785" i="2"/>
  <c r="J785" i="2"/>
  <c r="G785" i="2"/>
  <c r="H785" i="2" s="1"/>
  <c r="CD785" i="2"/>
  <c r="K785" i="2"/>
  <c r="BG2688" i="2"/>
  <c r="BF2688" i="2"/>
  <c r="L2688" i="2"/>
  <c r="BH2688" i="2"/>
  <c r="BE2688" i="2"/>
  <c r="J2688" i="2"/>
  <c r="G2688" i="2"/>
  <c r="H2688" i="2" s="1"/>
  <c r="K2688" i="2"/>
  <c r="CE1156" i="2"/>
  <c r="K1156" i="2"/>
  <c r="J1156" i="2"/>
  <c r="L1156" i="2"/>
  <c r="BF1156" i="2"/>
  <c r="BH1156" i="2"/>
  <c r="G1156" i="2"/>
  <c r="H1156" i="2" s="1"/>
  <c r="BE1156" i="2"/>
  <c r="BG1156" i="2"/>
  <c r="K2437" i="2"/>
  <c r="BG2437" i="2"/>
  <c r="BF2437" i="2"/>
  <c r="BH2437" i="2"/>
  <c r="J2437" i="2"/>
  <c r="L2437" i="2"/>
  <c r="BE2437" i="2"/>
  <c r="G2437" i="2"/>
  <c r="H2437" i="2" s="1"/>
  <c r="K1998" i="2"/>
  <c r="BH1998" i="2"/>
  <c r="J1998" i="2"/>
  <c r="BG1998" i="2"/>
  <c r="BE1998" i="2"/>
  <c r="L1998" i="2"/>
  <c r="G1998" i="2"/>
  <c r="H1998" i="2" s="1"/>
  <c r="BF1998" i="2"/>
  <c r="BE1712" i="2"/>
  <c r="BF1712" i="2"/>
  <c r="J1712" i="2"/>
  <c r="K1712" i="2"/>
  <c r="BG1712" i="2"/>
  <c r="G1712" i="2"/>
  <c r="H1712" i="2" s="1"/>
  <c r="L1712" i="2"/>
  <c r="BH1712" i="2"/>
  <c r="BG747" i="2"/>
  <c r="BE747" i="2"/>
  <c r="G747" i="2"/>
  <c r="H747" i="2" s="1"/>
  <c r="L747" i="2"/>
  <c r="CD747" i="2"/>
  <c r="BH747" i="2"/>
  <c r="BF747" i="2"/>
  <c r="J747" i="2"/>
  <c r="K747" i="2"/>
  <c r="K2687" i="2"/>
  <c r="J2687" i="2"/>
  <c r="BF2687" i="2"/>
  <c r="BE2687" i="2"/>
  <c r="BG2687" i="2"/>
  <c r="BH2687" i="2"/>
  <c r="G2687" i="2"/>
  <c r="H2687" i="2" s="1"/>
  <c r="L2687" i="2"/>
  <c r="L2538" i="2"/>
  <c r="K2538" i="2"/>
  <c r="J2538" i="2"/>
  <c r="BE2538" i="2"/>
  <c r="BF2538" i="2"/>
  <c r="G2538" i="2"/>
  <c r="H2538" i="2" s="1"/>
  <c r="BH2538" i="2"/>
  <c r="BG2538" i="2"/>
  <c r="BE3007" i="2"/>
  <c r="BF3007" i="2"/>
  <c r="L3007" i="2"/>
  <c r="BG3007" i="2"/>
  <c r="BH3007" i="2"/>
  <c r="K3007" i="2"/>
  <c r="J3007" i="2"/>
  <c r="G3007" i="2"/>
  <c r="H3007" i="2" s="1"/>
  <c r="K2752" i="2"/>
  <c r="BH2752" i="2"/>
  <c r="J2752" i="2"/>
  <c r="BG2752" i="2"/>
  <c r="G2752" i="2"/>
  <c r="H2752" i="2" s="1"/>
  <c r="BE2752" i="2"/>
  <c r="BF2752" i="2"/>
  <c r="L2752" i="2"/>
  <c r="L46" i="1"/>
  <c r="J1736" i="2"/>
  <c r="K1736" i="2"/>
  <c r="G1736" i="2"/>
  <c r="H1736" i="2" s="1"/>
  <c r="BF1736" i="2"/>
  <c r="BH1736" i="2"/>
  <c r="BG1736" i="2"/>
  <c r="BE1736" i="2"/>
  <c r="L1736" i="2"/>
  <c r="BF2899" i="2"/>
  <c r="K2899" i="2"/>
  <c r="G2899" i="2"/>
  <c r="H2899" i="2" s="1"/>
  <c r="BE2899" i="2"/>
  <c r="L2899" i="2"/>
  <c r="BH2899" i="2"/>
  <c r="J2899" i="2"/>
  <c r="CD2899" i="2"/>
  <c r="BG2899" i="2"/>
  <c r="L2517" i="2"/>
  <c r="BF2517" i="2"/>
  <c r="K2517" i="2"/>
  <c r="BH2517" i="2"/>
  <c r="G2517" i="2"/>
  <c r="H2517" i="2" s="1"/>
  <c r="BG2517" i="2"/>
  <c r="J2517" i="2"/>
  <c r="BE2517" i="2"/>
  <c r="BF2336" i="2"/>
  <c r="J2336" i="2"/>
  <c r="BE2336" i="2"/>
  <c r="L2336" i="2"/>
  <c r="K2336" i="2"/>
  <c r="BG2336" i="2"/>
  <c r="G2336" i="2"/>
  <c r="H2336" i="2" s="1"/>
  <c r="BH2336" i="2"/>
  <c r="G3118" i="2"/>
  <c r="H3118" i="2" s="1"/>
  <c r="K3118" i="2"/>
  <c r="BH3118" i="2"/>
  <c r="BE3118" i="2"/>
  <c r="BG3118" i="2"/>
  <c r="L3118" i="2"/>
  <c r="BF3118" i="2"/>
  <c r="J3118" i="2"/>
  <c r="BG3138" i="2"/>
  <c r="BE3138" i="2"/>
  <c r="G3138" i="2"/>
  <c r="H3138" i="2" s="1"/>
  <c r="J3138" i="2"/>
  <c r="K3138" i="2"/>
  <c r="L3138" i="2"/>
  <c r="BF3138" i="2"/>
  <c r="BH3138" i="2"/>
  <c r="J2813" i="2"/>
  <c r="BG2813" i="2"/>
  <c r="BH2813" i="2"/>
  <c r="G2813" i="2"/>
  <c r="H2813" i="2" s="1"/>
  <c r="K2813" i="2"/>
  <c r="BE2813" i="2"/>
  <c r="BF2813" i="2"/>
  <c r="L2813" i="2"/>
  <c r="K2564" i="2"/>
  <c r="L2564" i="2"/>
  <c r="BG2564" i="2"/>
  <c r="BH2564" i="2"/>
  <c r="G2564" i="2"/>
  <c r="H2564" i="2" s="1"/>
  <c r="J2564" i="2"/>
  <c r="BE2564" i="2"/>
  <c r="BF2564" i="2"/>
  <c r="K2453" i="2"/>
  <c r="BH2453" i="2"/>
  <c r="BG2453" i="2"/>
  <c r="G2453" i="2"/>
  <c r="H2453" i="2" s="1"/>
  <c r="BE2453" i="2"/>
  <c r="BF2453" i="2"/>
  <c r="J2453" i="2"/>
  <c r="L2453" i="2"/>
  <c r="BE3020" i="2"/>
  <c r="BF3020" i="2"/>
  <c r="BH3020" i="2"/>
  <c r="BG3020" i="2"/>
  <c r="G3020" i="2"/>
  <c r="H3020" i="2" s="1"/>
  <c r="K3020" i="2"/>
  <c r="L3020" i="2"/>
  <c r="J3020" i="2"/>
  <c r="BF3085" i="2"/>
  <c r="L3085" i="2"/>
  <c r="BE3085" i="2"/>
  <c r="G3085" i="2"/>
  <c r="H3085" i="2" s="1"/>
  <c r="BH3085" i="2"/>
  <c r="J3085" i="2"/>
  <c r="K3085" i="2"/>
  <c r="CD3085" i="2"/>
  <c r="BG3085" i="2"/>
  <c r="J2376" i="2"/>
  <c r="BF2376" i="2"/>
  <c r="K2376" i="2"/>
  <c r="L2376" i="2"/>
  <c r="BH2376" i="2"/>
  <c r="G2376" i="2"/>
  <c r="H2376" i="2" s="1"/>
  <c r="BG2376" i="2"/>
  <c r="BE2376" i="2"/>
  <c r="BF2808" i="2"/>
  <c r="BG2808" i="2"/>
  <c r="G2808" i="2"/>
  <c r="H2808" i="2" s="1"/>
  <c r="K2808" i="2"/>
  <c r="BE2808" i="2"/>
  <c r="BH2808" i="2"/>
  <c r="L2808" i="2"/>
  <c r="J2808" i="2"/>
  <c r="L3095" i="2"/>
  <c r="CD3095" i="2"/>
  <c r="BG3095" i="2"/>
  <c r="BE3095" i="2"/>
  <c r="J3095" i="2"/>
  <c r="G3095" i="2"/>
  <c r="H3095" i="2" s="1"/>
  <c r="BF3095" i="2"/>
  <c r="K3095" i="2"/>
  <c r="BH3095" i="2"/>
  <c r="BH2105" i="2"/>
  <c r="BE2105" i="2"/>
  <c r="G2105" i="2"/>
  <c r="H2105" i="2" s="1"/>
  <c r="BG2105" i="2"/>
  <c r="BF2105" i="2"/>
  <c r="J2105" i="2"/>
  <c r="K2105" i="2"/>
  <c r="L2105" i="2"/>
  <c r="G3223" i="2"/>
  <c r="H3223" i="2" s="1"/>
  <c r="BG3223" i="2"/>
  <c r="L3223" i="2"/>
  <c r="J3223" i="2"/>
  <c r="BE3223" i="2"/>
  <c r="BF3223" i="2"/>
  <c r="BH3223" i="2"/>
  <c r="K3223" i="2"/>
  <c r="J1573" i="2"/>
  <c r="BE1573" i="2"/>
  <c r="BF1573" i="2"/>
  <c r="BH1573" i="2"/>
  <c r="BG1573" i="2"/>
  <c r="CD1573" i="2"/>
  <c r="L1573" i="2"/>
  <c r="K1573" i="2"/>
  <c r="G1573" i="2"/>
  <c r="H1573" i="2" s="1"/>
  <c r="BG929" i="2"/>
  <c r="L929" i="2"/>
  <c r="K929" i="2"/>
  <c r="J929" i="2"/>
  <c r="G929" i="2"/>
  <c r="H929" i="2" s="1"/>
  <c r="BF929" i="2"/>
  <c r="BH929" i="2"/>
  <c r="BE929" i="2"/>
  <c r="G1802" i="2"/>
  <c r="H1802" i="2" s="1"/>
  <c r="J1802" i="2"/>
  <c r="BE1802" i="2"/>
  <c r="BF1802" i="2"/>
  <c r="BH1802" i="2"/>
  <c r="BG1802" i="2"/>
  <c r="L1802" i="2"/>
  <c r="K1802" i="2"/>
  <c r="J922" i="2"/>
  <c r="BE922" i="2"/>
  <c r="BF922" i="2"/>
  <c r="K922" i="2"/>
  <c r="BH922" i="2"/>
  <c r="BG922" i="2"/>
  <c r="G922" i="2"/>
  <c r="H922" i="2" s="1"/>
  <c r="L922" i="2"/>
  <c r="J3057" i="2"/>
  <c r="BE3057" i="2"/>
  <c r="BF3057" i="2"/>
  <c r="BH3057" i="2"/>
  <c r="BG3057" i="2"/>
  <c r="K3057" i="2"/>
  <c r="G3057" i="2"/>
  <c r="H3057" i="2" s="1"/>
  <c r="L3057" i="2"/>
  <c r="K1510" i="2"/>
  <c r="BG1510" i="2"/>
  <c r="BF1510" i="2"/>
  <c r="G1510" i="2"/>
  <c r="H1510" i="2" s="1"/>
  <c r="L1510" i="2"/>
  <c r="J1510" i="2"/>
  <c r="BH1510" i="2"/>
  <c r="BE1510" i="2"/>
  <c r="L741" i="2"/>
  <c r="G741" i="2"/>
  <c r="H741" i="2" s="1"/>
  <c r="BE741" i="2"/>
  <c r="BF741" i="2"/>
  <c r="K741" i="2"/>
  <c r="BG741" i="2"/>
  <c r="CD741" i="2"/>
  <c r="J741" i="2"/>
  <c r="BH741" i="2"/>
  <c r="BE433" i="2"/>
  <c r="L433" i="2"/>
  <c r="BH433" i="2"/>
  <c r="BG433" i="2"/>
  <c r="K433" i="2"/>
  <c r="G433" i="2"/>
  <c r="H433" i="2" s="1"/>
  <c r="J433" i="2"/>
  <c r="BF433" i="2"/>
  <c r="G1013" i="2"/>
  <c r="H1013" i="2" s="1"/>
  <c r="K1013" i="2"/>
  <c r="BF1013" i="2"/>
  <c r="BE1013" i="2"/>
  <c r="J1013" i="2"/>
  <c r="BH1013" i="2"/>
  <c r="L1013" i="2"/>
  <c r="BG1013" i="2"/>
  <c r="BE371" i="2"/>
  <c r="BG371" i="2"/>
  <c r="K371" i="2"/>
  <c r="G371" i="2"/>
  <c r="H371" i="2" s="1"/>
  <c r="BF371" i="2"/>
  <c r="J371" i="2"/>
  <c r="BH371" i="2"/>
  <c r="L371" i="2"/>
  <c r="K1828" i="2"/>
  <c r="J1828" i="2"/>
  <c r="L1828" i="2"/>
  <c r="BG1828" i="2"/>
  <c r="G1828" i="2"/>
  <c r="H1828" i="2" s="1"/>
  <c r="BE1828" i="2"/>
  <c r="BF1828" i="2"/>
  <c r="BH1828" i="2"/>
  <c r="BF991" i="2"/>
  <c r="BH991" i="2"/>
  <c r="BG991" i="2"/>
  <c r="L991" i="2"/>
  <c r="BE991" i="2"/>
  <c r="K991" i="2"/>
  <c r="G991" i="2"/>
  <c r="H991" i="2" s="1"/>
  <c r="J991" i="2"/>
  <c r="BG1481" i="2"/>
  <c r="BE1481" i="2"/>
  <c r="L1481" i="2"/>
  <c r="G1481" i="2"/>
  <c r="H1481" i="2" s="1"/>
  <c r="J1481" i="2"/>
  <c r="BF1481" i="2"/>
  <c r="BH1481" i="2"/>
  <c r="K1481" i="2"/>
  <c r="J1517" i="2"/>
  <c r="K1517" i="2"/>
  <c r="L1517" i="2"/>
  <c r="BH1517" i="2"/>
  <c r="BG1517" i="2"/>
  <c r="G1517" i="2"/>
  <c r="H1517" i="2" s="1"/>
  <c r="BE1517" i="2"/>
  <c r="BF1517" i="2"/>
  <c r="G2500" i="2"/>
  <c r="H2500" i="2" s="1"/>
  <c r="BH2500" i="2"/>
  <c r="BG2500" i="2"/>
  <c r="K2500" i="2"/>
  <c r="L2500" i="2"/>
  <c r="J2500" i="2"/>
  <c r="BE2500" i="2"/>
  <c r="BF2500" i="2"/>
  <c r="G1386" i="2"/>
  <c r="H1386" i="2" s="1"/>
  <c r="K1386" i="2"/>
  <c r="BH1386" i="2"/>
  <c r="L1386" i="2"/>
  <c r="BF1386" i="2"/>
  <c r="J1386" i="2"/>
  <c r="BE1386" i="2"/>
  <c r="BG1386" i="2"/>
  <c r="BE881" i="2"/>
  <c r="BF881" i="2"/>
  <c r="BH881" i="2"/>
  <c r="G881" i="2"/>
  <c r="H881" i="2" s="1"/>
  <c r="J881" i="2"/>
  <c r="K881" i="2"/>
  <c r="BG881" i="2"/>
  <c r="L881" i="2"/>
  <c r="L721" i="2"/>
  <c r="G721" i="2"/>
  <c r="H721" i="2" s="1"/>
  <c r="BG721" i="2"/>
  <c r="J721" i="2"/>
  <c r="K721" i="2"/>
  <c r="BF721" i="2"/>
  <c r="BH721" i="2"/>
  <c r="BE721" i="2"/>
  <c r="K1514" i="2"/>
  <c r="L1514" i="2"/>
  <c r="BG1514" i="2"/>
  <c r="BE1514" i="2"/>
  <c r="G1514" i="2"/>
  <c r="H1514" i="2" s="1"/>
  <c r="BH1514" i="2"/>
  <c r="BF1514" i="2"/>
  <c r="J1514" i="2"/>
  <c r="J2284" i="2"/>
  <c r="BF2284" i="2"/>
  <c r="BH2284" i="2"/>
  <c r="G2284" i="2"/>
  <c r="H2284" i="2" s="1"/>
  <c r="K2284" i="2"/>
  <c r="L2284" i="2"/>
  <c r="BG2284" i="2"/>
  <c r="BE2284" i="2"/>
  <c r="L1815" i="2"/>
  <c r="J1815" i="2"/>
  <c r="BH1815" i="2"/>
  <c r="BE1815" i="2"/>
  <c r="BG1815" i="2"/>
  <c r="K1815" i="2"/>
  <c r="BF1815" i="2"/>
  <c r="G1815" i="2"/>
  <c r="H1815" i="2" s="1"/>
  <c r="J374" i="2"/>
  <c r="BG374" i="2"/>
  <c r="L374" i="2"/>
  <c r="BF374" i="2"/>
  <c r="K374" i="2"/>
  <c r="BE374" i="2"/>
  <c r="BH374" i="2"/>
  <c r="G374" i="2"/>
  <c r="H374" i="2" s="1"/>
  <c r="BF3012" i="2"/>
  <c r="BH3012" i="2"/>
  <c r="K3012" i="2"/>
  <c r="G3012" i="2"/>
  <c r="H3012" i="2" s="1"/>
  <c r="J3012" i="2"/>
  <c r="BE3012" i="2"/>
  <c r="BG3012" i="2"/>
  <c r="L3012" i="2"/>
  <c r="L1465" i="2"/>
  <c r="BG1465" i="2"/>
  <c r="J1465" i="2"/>
  <c r="K1465" i="2"/>
  <c r="G1465" i="2"/>
  <c r="H1465" i="2" s="1"/>
  <c r="BH1465" i="2"/>
  <c r="BE1465" i="2"/>
  <c r="BF1465" i="2"/>
  <c r="BF3246" i="2"/>
  <c r="G3246" i="2"/>
  <c r="H3246" i="2" s="1"/>
  <c r="K3246" i="2"/>
  <c r="J3246" i="2"/>
  <c r="BE3246" i="2"/>
  <c r="BH3246" i="2"/>
  <c r="L3246" i="2"/>
  <c r="BG3246" i="2"/>
  <c r="J2868" i="2"/>
  <c r="L2868" i="2"/>
  <c r="BF2868" i="2"/>
  <c r="BH2868" i="2"/>
  <c r="BG2868" i="2"/>
  <c r="G2868" i="2"/>
  <c r="H2868" i="2" s="1"/>
  <c r="BE2868" i="2"/>
  <c r="K2868" i="2"/>
  <c r="CD1655" i="2"/>
  <c r="J1655" i="2"/>
  <c r="K1655" i="2"/>
  <c r="BH1655" i="2"/>
  <c r="BG1655" i="2"/>
  <c r="G1655" i="2"/>
  <c r="H1655" i="2" s="1"/>
  <c r="BE1655" i="2"/>
  <c r="BF1655" i="2"/>
  <c r="L1655" i="2"/>
  <c r="L2502" i="2"/>
  <c r="J2502" i="2"/>
  <c r="K2502" i="2"/>
  <c r="G2502" i="2"/>
  <c r="H2502" i="2" s="1"/>
  <c r="BE2502" i="2"/>
  <c r="BF2502" i="2"/>
  <c r="BH2502" i="2"/>
  <c r="BG2502" i="2"/>
  <c r="N21" i="1"/>
  <c r="E1227" i="2"/>
  <c r="BF567" i="2"/>
  <c r="L567" i="2"/>
  <c r="BE567" i="2"/>
  <c r="G567" i="2"/>
  <c r="H567" i="2" s="1"/>
  <c r="BG567" i="2"/>
  <c r="J567" i="2"/>
  <c r="K567" i="2"/>
  <c r="BH567" i="2"/>
  <c r="BH3076" i="2"/>
  <c r="BF3076" i="2"/>
  <c r="CD3076" i="2"/>
  <c r="G3076" i="2"/>
  <c r="H3076" i="2" s="1"/>
  <c r="BG3076" i="2"/>
  <c r="J3076" i="2"/>
  <c r="K3076" i="2"/>
  <c r="L3076" i="2"/>
  <c r="BE3076" i="2"/>
  <c r="J939" i="2"/>
  <c r="K939" i="2"/>
  <c r="L939" i="2"/>
  <c r="BE939" i="2"/>
  <c r="BF939" i="2"/>
  <c r="BH939" i="2"/>
  <c r="BG939" i="2"/>
  <c r="G939" i="2"/>
  <c r="H939" i="2" s="1"/>
  <c r="BE525" i="2"/>
  <c r="K525" i="2"/>
  <c r="BF525" i="2"/>
  <c r="BH525" i="2"/>
  <c r="BG525" i="2"/>
  <c r="G525" i="2"/>
  <c r="H525" i="2" s="1"/>
  <c r="J525" i="2"/>
  <c r="L525" i="2"/>
  <c r="L824" i="2"/>
  <c r="J824" i="2"/>
  <c r="CD824" i="2"/>
  <c r="BG824" i="2"/>
  <c r="K824" i="2"/>
  <c r="G824" i="2"/>
  <c r="H824" i="2" s="1"/>
  <c r="BE824" i="2"/>
  <c r="BF824" i="2"/>
  <c r="BH824" i="2"/>
  <c r="L26" i="1"/>
  <c r="D1462" i="2"/>
  <c r="K2909" i="2"/>
  <c r="G2909" i="2"/>
  <c r="H2909" i="2" s="1"/>
  <c r="BE2909" i="2"/>
  <c r="BH2909" i="2"/>
  <c r="BF2909" i="2"/>
  <c r="J2909" i="2"/>
  <c r="CD2909" i="2"/>
  <c r="BG2909" i="2"/>
  <c r="L2909" i="2"/>
  <c r="K1365" i="2"/>
  <c r="J1365" i="2"/>
  <c r="BF1365" i="2"/>
  <c r="BE1365" i="2"/>
  <c r="L1365" i="2"/>
  <c r="G1365" i="2"/>
  <c r="H1365" i="2" s="1"/>
  <c r="BH1365" i="2"/>
  <c r="BG1365" i="2"/>
  <c r="G631" i="2"/>
  <c r="H631" i="2" s="1"/>
  <c r="BF631" i="2"/>
  <c r="L631" i="2"/>
  <c r="K631" i="2"/>
  <c r="BH631" i="2"/>
  <c r="BE631" i="2"/>
  <c r="BG631" i="2"/>
  <c r="J631" i="2"/>
  <c r="L2666" i="2"/>
  <c r="BE2666" i="2"/>
  <c r="BG2666" i="2"/>
  <c r="K2666" i="2"/>
  <c r="BH2666" i="2"/>
  <c r="BF2666" i="2"/>
  <c r="G2666" i="2"/>
  <c r="H2666" i="2" s="1"/>
  <c r="J2666" i="2"/>
  <c r="J2301" i="2"/>
  <c r="G2301" i="2"/>
  <c r="H2301" i="2" s="1"/>
  <c r="BG2301" i="2"/>
  <c r="BE2301" i="2"/>
  <c r="BH2301" i="2"/>
  <c r="BF2301" i="2"/>
  <c r="K2301" i="2"/>
  <c r="L2301" i="2"/>
  <c r="BH2298" i="2"/>
  <c r="BF2298" i="2"/>
  <c r="K2298" i="2"/>
  <c r="L2298" i="2"/>
  <c r="G2298" i="2"/>
  <c r="H2298" i="2" s="1"/>
  <c r="BG2298" i="2"/>
  <c r="BE2298" i="2"/>
  <c r="J2298" i="2"/>
  <c r="J1979" i="2"/>
  <c r="G1979" i="2"/>
  <c r="H1979" i="2" s="1"/>
  <c r="BG1979" i="2"/>
  <c r="BF1979" i="2"/>
  <c r="K1979" i="2"/>
  <c r="BH1979" i="2"/>
  <c r="L1979" i="2"/>
  <c r="BE1979" i="2"/>
  <c r="BH2382" i="2"/>
  <c r="L2382" i="2"/>
  <c r="BE2382" i="2"/>
  <c r="BF2382" i="2"/>
  <c r="G2382" i="2"/>
  <c r="H2382" i="2" s="1"/>
  <c r="K2382" i="2"/>
  <c r="J2382" i="2"/>
  <c r="BG2382" i="2"/>
  <c r="J1996" i="2"/>
  <c r="K1996" i="2"/>
  <c r="L1996" i="2"/>
  <c r="BE1996" i="2"/>
  <c r="BF1996" i="2"/>
  <c r="BH1996" i="2"/>
  <c r="BG1996" i="2"/>
  <c r="G1996" i="2"/>
  <c r="H1996" i="2" s="1"/>
  <c r="K511" i="2"/>
  <c r="BG511" i="2"/>
  <c r="G511" i="2"/>
  <c r="H511" i="2" s="1"/>
  <c r="J511" i="2"/>
  <c r="BE511" i="2"/>
  <c r="BF511" i="2"/>
  <c r="BH511" i="2"/>
  <c r="L511" i="2"/>
  <c r="BG3198" i="2"/>
  <c r="J3198" i="2"/>
  <c r="G3198" i="2"/>
  <c r="H3198" i="2" s="1"/>
  <c r="L3198" i="2"/>
  <c r="BH3198" i="2"/>
  <c r="BE3198" i="2"/>
  <c r="K3198" i="2"/>
  <c r="BF3198" i="2"/>
  <c r="L1207" i="2"/>
  <c r="K1207" i="2"/>
  <c r="J1207" i="2"/>
  <c r="BE1207" i="2"/>
  <c r="BF1207" i="2"/>
  <c r="BH1207" i="2"/>
  <c r="BG1207" i="2"/>
  <c r="G1207" i="2"/>
  <c r="H1207" i="2" s="1"/>
  <c r="L3018" i="2"/>
  <c r="J3018" i="2"/>
  <c r="BF3018" i="2"/>
  <c r="BG3018" i="2"/>
  <c r="K3018" i="2"/>
  <c r="G3018" i="2"/>
  <c r="H3018" i="2" s="1"/>
  <c r="BE3018" i="2"/>
  <c r="BH3018" i="2"/>
  <c r="BE1992" i="2"/>
  <c r="BF1992" i="2"/>
  <c r="BH1992" i="2"/>
  <c r="BG1992" i="2"/>
  <c r="J1992" i="2"/>
  <c r="G1992" i="2"/>
  <c r="H1992" i="2" s="1"/>
  <c r="L1992" i="2"/>
  <c r="K1992" i="2"/>
  <c r="L2509" i="2"/>
  <c r="J2509" i="2"/>
  <c r="K2509" i="2"/>
  <c r="BH2509" i="2"/>
  <c r="G2509" i="2"/>
  <c r="H2509" i="2" s="1"/>
  <c r="BE2509" i="2"/>
  <c r="BG2509" i="2"/>
  <c r="BF2509" i="2"/>
  <c r="G621" i="2"/>
  <c r="H621" i="2" s="1"/>
  <c r="BF621" i="2"/>
  <c r="BH621" i="2"/>
  <c r="BE621" i="2"/>
  <c r="K621" i="2"/>
  <c r="J621" i="2"/>
  <c r="L621" i="2"/>
  <c r="BG621" i="2"/>
  <c r="BH1257" i="2"/>
  <c r="L1257" i="2"/>
  <c r="J1257" i="2"/>
  <c r="CD1257" i="2"/>
  <c r="K1257" i="2"/>
  <c r="BE1257" i="2"/>
  <c r="BF1257" i="2"/>
  <c r="BG1257" i="2"/>
  <c r="G1257" i="2"/>
  <c r="H1257" i="2" s="1"/>
  <c r="K1683" i="2"/>
  <c r="J1683" i="2"/>
  <c r="BE1683" i="2"/>
  <c r="BF1683" i="2"/>
  <c r="BG1683" i="2"/>
  <c r="G1683" i="2"/>
  <c r="H1683" i="2" s="1"/>
  <c r="BH1683" i="2"/>
  <c r="L1683" i="2"/>
  <c r="CE1138" i="2"/>
  <c r="K1138" i="2"/>
  <c r="BH1138" i="2"/>
  <c r="BG1138" i="2"/>
  <c r="BF1138" i="2"/>
  <c r="G1138" i="2"/>
  <c r="H1138" i="2" s="1"/>
  <c r="L1138" i="2"/>
  <c r="J1138" i="2"/>
  <c r="BE1138" i="2"/>
  <c r="L2109" i="2"/>
  <c r="J2109" i="2"/>
  <c r="K2109" i="2"/>
  <c r="BE2109" i="2"/>
  <c r="BH2109" i="2"/>
  <c r="BG2109" i="2"/>
  <c r="BF2109" i="2"/>
  <c r="G2109" i="2"/>
  <c r="H2109" i="2" s="1"/>
  <c r="BF2881" i="2"/>
  <c r="G1813" i="2"/>
  <c r="H1813" i="2" s="1"/>
  <c r="J1813" i="2"/>
  <c r="L1813" i="2"/>
  <c r="K1813" i="2"/>
  <c r="BE1813" i="2"/>
  <c r="BF1813" i="2"/>
  <c r="BH1813" i="2"/>
  <c r="BG1813" i="2"/>
  <c r="K2540" i="2"/>
  <c r="G2540" i="2"/>
  <c r="H2540" i="2" s="1"/>
  <c r="BF2540" i="2"/>
  <c r="BH2540" i="2"/>
  <c r="BG2540" i="2"/>
  <c r="J2540" i="2"/>
  <c r="BE2540" i="2"/>
  <c r="L2540" i="2"/>
  <c r="BH1259" i="2"/>
  <c r="BE1259" i="2"/>
  <c r="BG1259" i="2"/>
  <c r="K1259" i="2"/>
  <c r="J1259" i="2"/>
  <c r="L1259" i="2"/>
  <c r="G1259" i="2"/>
  <c r="H1259" i="2" s="1"/>
  <c r="CD1259" i="2"/>
  <c r="BF1259" i="2"/>
  <c r="BH3043" i="2"/>
  <c r="BE3043" i="2"/>
  <c r="BF3043" i="2"/>
  <c r="G3043" i="2"/>
  <c r="H3043" i="2" s="1"/>
  <c r="J3043" i="2"/>
  <c r="K3043" i="2"/>
  <c r="BG3043" i="2"/>
  <c r="L3043" i="2"/>
  <c r="BG3224" i="2"/>
  <c r="K3224" i="2"/>
  <c r="BH3224" i="2"/>
  <c r="J3224" i="2"/>
  <c r="L3224" i="2"/>
  <c r="BE3224" i="2"/>
  <c r="G3224" i="2"/>
  <c r="H3224" i="2" s="1"/>
  <c r="BF3224" i="2"/>
  <c r="K3254" i="2"/>
  <c r="J3254" i="2"/>
  <c r="BE3254" i="2"/>
  <c r="G3254" i="2"/>
  <c r="H3254" i="2" s="1"/>
  <c r="BH3254" i="2"/>
  <c r="BG3254" i="2"/>
  <c r="BF3254" i="2"/>
  <c r="L3254" i="2"/>
  <c r="G1029" i="2"/>
  <c r="H1029" i="2" s="1"/>
  <c r="L1029" i="2"/>
  <c r="BE1029" i="2"/>
  <c r="BH1029" i="2"/>
  <c r="J1029" i="2"/>
  <c r="BG1029" i="2"/>
  <c r="BF1029" i="2"/>
  <c r="K1029" i="2"/>
  <c r="G1030" i="2"/>
  <c r="H1030" i="2" s="1"/>
  <c r="K1030" i="2"/>
  <c r="J1030" i="2"/>
  <c r="BH1030" i="2"/>
  <c r="BF1030" i="2"/>
  <c r="BG1030" i="2"/>
  <c r="L1030" i="2"/>
  <c r="BE1030" i="2"/>
  <c r="J2816" i="2"/>
  <c r="BF2816" i="2"/>
  <c r="G2816" i="2"/>
  <c r="H2816" i="2" s="1"/>
  <c r="K2816" i="2"/>
  <c r="BG2816" i="2"/>
  <c r="L2816" i="2"/>
  <c r="BE2816" i="2"/>
  <c r="BH2816" i="2"/>
  <c r="BH1403" i="2"/>
  <c r="BG1403" i="2"/>
  <c r="L1403" i="2"/>
  <c r="BF1403" i="2"/>
  <c r="BE1403" i="2"/>
  <c r="J1403" i="2"/>
  <c r="G1403" i="2"/>
  <c r="H1403" i="2" s="1"/>
  <c r="K1403" i="2"/>
  <c r="K709" i="2"/>
  <c r="L709" i="2"/>
  <c r="BH709" i="2"/>
  <c r="BG709" i="2"/>
  <c r="BE709" i="2"/>
  <c r="J709" i="2"/>
  <c r="BF709" i="2"/>
  <c r="G709" i="2"/>
  <c r="H709" i="2" s="1"/>
  <c r="BF2608" i="2"/>
  <c r="BH2608" i="2"/>
  <c r="BG2608" i="2"/>
  <c r="L2608" i="2"/>
  <c r="K2608" i="2"/>
  <c r="J2608" i="2"/>
  <c r="G2608" i="2"/>
  <c r="H2608" i="2" s="1"/>
  <c r="BE2608" i="2"/>
  <c r="G555" i="2"/>
  <c r="H555" i="2" s="1"/>
  <c r="BE555" i="2"/>
  <c r="BF555" i="2"/>
  <c r="J555" i="2"/>
  <c r="K555" i="2"/>
  <c r="L555" i="2"/>
  <c r="BH555" i="2"/>
  <c r="BG555" i="2"/>
  <c r="L2556" i="2"/>
  <c r="J2556" i="2"/>
  <c r="K2556" i="2"/>
  <c r="BE2556" i="2"/>
  <c r="BF2556" i="2"/>
  <c r="BH2556" i="2"/>
  <c r="BG2556" i="2"/>
  <c r="G2556" i="2"/>
  <c r="H2556" i="2" s="1"/>
  <c r="J2558" i="2"/>
  <c r="BE2558" i="2"/>
  <c r="K2558" i="2"/>
  <c r="BF2558" i="2"/>
  <c r="BH2558" i="2"/>
  <c r="G2558" i="2"/>
  <c r="H2558" i="2" s="1"/>
  <c r="L2558" i="2"/>
  <c r="BG2558" i="2"/>
  <c r="BG1300" i="2"/>
  <c r="G1300" i="2"/>
  <c r="H1300" i="2" s="1"/>
  <c r="J1300" i="2"/>
  <c r="BE1300" i="2"/>
  <c r="BF1300" i="2"/>
  <c r="K1300" i="2"/>
  <c r="L1300" i="2"/>
  <c r="BH1300" i="2"/>
  <c r="BG3001" i="2"/>
  <c r="J3001" i="2"/>
  <c r="BF3001" i="2"/>
  <c r="BH3001" i="2"/>
  <c r="L3001" i="2"/>
  <c r="G3001" i="2"/>
  <c r="H3001" i="2" s="1"/>
  <c r="K3001" i="2"/>
  <c r="BE3001" i="2"/>
  <c r="G857" i="2"/>
  <c r="H857" i="2" s="1"/>
  <c r="J857" i="2"/>
  <c r="BE857" i="2"/>
  <c r="BF857" i="2"/>
  <c r="BH857" i="2"/>
  <c r="L857" i="2"/>
  <c r="BG857" i="2"/>
  <c r="K857" i="2"/>
  <c r="BF1975" i="2"/>
  <c r="BE1975" i="2"/>
  <c r="G1975" i="2"/>
  <c r="H1975" i="2" s="1"/>
  <c r="BG1975" i="2"/>
  <c r="BH1975" i="2"/>
  <c r="J1975" i="2"/>
  <c r="K1975" i="2"/>
  <c r="L1975" i="2"/>
  <c r="K836" i="2"/>
  <c r="L836" i="2"/>
  <c r="J836" i="2"/>
  <c r="BG836" i="2"/>
  <c r="BF836" i="2"/>
  <c r="BH836" i="2"/>
  <c r="BE836" i="2"/>
  <c r="G836" i="2"/>
  <c r="H836" i="2" s="1"/>
  <c r="P8" i="1"/>
  <c r="F333" i="2"/>
  <c r="J1825" i="2"/>
  <c r="G1825" i="2"/>
  <c r="H1825" i="2" s="1"/>
  <c r="K1825" i="2"/>
  <c r="BG1825" i="2"/>
  <c r="L1825" i="2"/>
  <c r="BF1825" i="2"/>
  <c r="BH1825" i="2"/>
  <c r="BE1825" i="2"/>
  <c r="J1395" i="2"/>
  <c r="L1395" i="2"/>
  <c r="G1395" i="2"/>
  <c r="H1395" i="2" s="1"/>
  <c r="K1395" i="2"/>
  <c r="BF1395" i="2"/>
  <c r="BG1395" i="2"/>
  <c r="BE1395" i="2"/>
  <c r="BH1395" i="2"/>
  <c r="BE2513" i="2"/>
  <c r="L2513" i="2"/>
  <c r="J2513" i="2"/>
  <c r="K2513" i="2"/>
  <c r="BG2513" i="2"/>
  <c r="BF2513" i="2"/>
  <c r="BH2513" i="2"/>
  <c r="G2513" i="2"/>
  <c r="H2513" i="2" s="1"/>
  <c r="BG2392" i="2"/>
  <c r="BF2392" i="2"/>
  <c r="J2392" i="2"/>
  <c r="G2392" i="2"/>
  <c r="H2392" i="2" s="1"/>
  <c r="BE2392" i="2"/>
  <c r="BH2392" i="2"/>
  <c r="K2392" i="2"/>
  <c r="L2392" i="2"/>
  <c r="L2648" i="2"/>
  <c r="J2648" i="2"/>
  <c r="BH2648" i="2"/>
  <c r="BG2648" i="2"/>
  <c r="BE2648" i="2"/>
  <c r="K2648" i="2"/>
  <c r="G2648" i="2"/>
  <c r="H2648" i="2" s="1"/>
  <c r="BF2648" i="2"/>
  <c r="L3154" i="2"/>
  <c r="BE3154" i="2"/>
  <c r="K3154" i="2"/>
  <c r="BH3154" i="2"/>
  <c r="BF3154" i="2"/>
  <c r="J3154" i="2"/>
  <c r="BG3154" i="2"/>
  <c r="G3154" i="2"/>
  <c r="H3154" i="2" s="1"/>
  <c r="L2339" i="2"/>
  <c r="BH2339" i="2"/>
  <c r="K2339" i="2"/>
  <c r="J2339" i="2"/>
  <c r="G2339" i="2"/>
  <c r="H2339" i="2" s="1"/>
  <c r="BE2339" i="2"/>
  <c r="BG2339" i="2"/>
  <c r="BF2339" i="2"/>
  <c r="L47" i="1"/>
  <c r="L1091" i="2"/>
  <c r="BG1091" i="2"/>
  <c r="G1091" i="2"/>
  <c r="H1091" i="2" s="1"/>
  <c r="BE1091" i="2"/>
  <c r="BF1091" i="2"/>
  <c r="J1091" i="2"/>
  <c r="BH1091" i="2"/>
  <c r="CE1091" i="2"/>
  <c r="K1091" i="2"/>
  <c r="G3249" i="2"/>
  <c r="H3249" i="2" s="1"/>
  <c r="L3249" i="2"/>
  <c r="J3249" i="2"/>
  <c r="K3249" i="2"/>
  <c r="BH3249" i="2"/>
  <c r="BG3249" i="2"/>
  <c r="BE3249" i="2"/>
  <c r="BF3249" i="2"/>
  <c r="L919" i="2"/>
  <c r="K919" i="2"/>
  <c r="BE919" i="2"/>
  <c r="BF919" i="2"/>
  <c r="BH919" i="2"/>
  <c r="BG919" i="2"/>
  <c r="J919" i="2"/>
  <c r="G919" i="2"/>
  <c r="H919" i="2" s="1"/>
  <c r="BF2968" i="2"/>
  <c r="J2968" i="2"/>
  <c r="G2968" i="2"/>
  <c r="H2968" i="2" s="1"/>
  <c r="BH2968" i="2"/>
  <c r="BG2968" i="2"/>
  <c r="K2968" i="2"/>
  <c r="L2968" i="2"/>
  <c r="BE2968" i="2"/>
  <c r="N8" i="1"/>
  <c r="E333" i="2"/>
  <c r="BG3208" i="2"/>
  <c r="J3208" i="2"/>
  <c r="BH3208" i="2"/>
  <c r="L3208" i="2"/>
  <c r="BF3208" i="2"/>
  <c r="BE3208" i="2"/>
  <c r="G3208" i="2"/>
  <c r="H3208" i="2" s="1"/>
  <c r="K3208" i="2"/>
  <c r="BH1260" i="2"/>
  <c r="BF1260" i="2"/>
  <c r="G1260" i="2"/>
  <c r="H1260" i="2" s="1"/>
  <c r="L1260" i="2"/>
  <c r="BE1260" i="2"/>
  <c r="J1260" i="2"/>
  <c r="K1260" i="2"/>
  <c r="BG1260" i="2"/>
  <c r="CD1260" i="2"/>
  <c r="L2160" i="2"/>
  <c r="BE2160" i="2"/>
  <c r="BG2160" i="2"/>
  <c r="J2160" i="2"/>
  <c r="BH2160" i="2"/>
  <c r="K2160" i="2"/>
  <c r="CD2160" i="2"/>
  <c r="BF2160" i="2"/>
  <c r="G2160" i="2"/>
  <c r="H2160" i="2" s="1"/>
  <c r="G2316" i="2"/>
  <c r="H2316" i="2" s="1"/>
  <c r="L2316" i="2"/>
  <c r="J2316" i="2"/>
  <c r="BE2316" i="2"/>
  <c r="BF2316" i="2"/>
  <c r="BH2316" i="2"/>
  <c r="BG2316" i="2"/>
  <c r="K2316" i="2"/>
  <c r="J2565" i="2"/>
  <c r="L2565" i="2"/>
  <c r="BE2565" i="2"/>
  <c r="BG2565" i="2"/>
  <c r="BF2565" i="2"/>
  <c r="K2565" i="2"/>
  <c r="BH2565" i="2"/>
  <c r="G2565" i="2"/>
  <c r="H2565" i="2" s="1"/>
  <c r="J1599" i="2"/>
  <c r="K1599" i="2"/>
  <c r="L1599" i="2"/>
  <c r="CD1599" i="2"/>
  <c r="BH1599" i="2"/>
  <c r="BE1599" i="2"/>
  <c r="G1599" i="2"/>
  <c r="H1599" i="2" s="1"/>
  <c r="BF1599" i="2"/>
  <c r="BG1599" i="2"/>
  <c r="BE478" i="2"/>
  <c r="J478" i="2"/>
  <c r="BG478" i="2"/>
  <c r="G478" i="2"/>
  <c r="H478" i="2" s="1"/>
  <c r="BH478" i="2"/>
  <c r="L478" i="2"/>
  <c r="K478" i="2"/>
  <c r="BF478" i="2"/>
  <c r="J1262" i="2"/>
  <c r="G1262" i="2"/>
  <c r="H1262" i="2" s="1"/>
  <c r="BE1262" i="2"/>
  <c r="BF1262" i="2"/>
  <c r="CD1262" i="2"/>
  <c r="BH1262" i="2"/>
  <c r="BG1262" i="2"/>
  <c r="K1262" i="2"/>
  <c r="L1262" i="2"/>
  <c r="J1697" i="2"/>
  <c r="K1697" i="2"/>
  <c r="BF1697" i="2"/>
  <c r="BG1697" i="2"/>
  <c r="G1697" i="2"/>
  <c r="H1697" i="2" s="1"/>
  <c r="L1697" i="2"/>
  <c r="BE1697" i="2"/>
  <c r="BH1697" i="2"/>
  <c r="J309" i="2"/>
  <c r="BG309" i="2"/>
  <c r="G309" i="2"/>
  <c r="H309" i="2" s="1"/>
  <c r="K309" i="2"/>
  <c r="BE309" i="2"/>
  <c r="BH309" i="2"/>
  <c r="BF309" i="2"/>
  <c r="L309" i="2"/>
  <c r="K1719" i="2"/>
  <c r="J1719" i="2"/>
  <c r="L1719" i="2"/>
  <c r="G1719" i="2"/>
  <c r="H1719" i="2" s="1"/>
  <c r="BH1719" i="2"/>
  <c r="BF1719" i="2"/>
  <c r="BG1719" i="2"/>
  <c r="BE1719" i="2"/>
  <c r="BH663" i="2"/>
  <c r="BG663" i="2"/>
  <c r="G663" i="2"/>
  <c r="H663" i="2" s="1"/>
  <c r="BE663" i="2"/>
  <c r="J663" i="2"/>
  <c r="K663" i="2"/>
  <c r="L663" i="2"/>
  <c r="BF663" i="2"/>
  <c r="K1505" i="2"/>
  <c r="BG1505" i="2"/>
  <c r="BE1505" i="2"/>
  <c r="BF1505" i="2"/>
  <c r="BH1505" i="2"/>
  <c r="G1505" i="2"/>
  <c r="H1505" i="2" s="1"/>
  <c r="L1505" i="2"/>
  <c r="J1505" i="2"/>
  <c r="CE1055" i="2"/>
  <c r="BE1055" i="2"/>
  <c r="BF1055" i="2"/>
  <c r="BH1055" i="2"/>
  <c r="BG1055" i="2"/>
  <c r="G1055" i="2"/>
  <c r="H1055" i="2" s="1"/>
  <c r="L1055" i="2"/>
  <c r="J1055" i="2"/>
  <c r="K1055" i="2"/>
  <c r="N33" i="1"/>
  <c r="L2107" i="2"/>
  <c r="G2107" i="2"/>
  <c r="H2107" i="2" s="1"/>
  <c r="BE2107" i="2"/>
  <c r="BH2107" i="2"/>
  <c r="K2107" i="2"/>
  <c r="BF2107" i="2"/>
  <c r="BG2107" i="2"/>
  <c r="J2107" i="2"/>
  <c r="J726" i="2"/>
  <c r="G726" i="2"/>
  <c r="H726" i="2" s="1"/>
  <c r="BH726" i="2"/>
  <c r="K726" i="2"/>
  <c r="L726" i="2"/>
  <c r="BF726" i="2"/>
  <c r="BG726" i="2"/>
  <c r="BE726" i="2"/>
  <c r="BH1446" i="2"/>
  <c r="BE1446" i="2"/>
  <c r="K1446" i="2"/>
  <c r="BF1446" i="2"/>
  <c r="J1446" i="2"/>
  <c r="BG1446" i="2"/>
  <c r="L1446" i="2"/>
  <c r="G1446" i="2"/>
  <c r="H1446" i="2" s="1"/>
  <c r="K2930" i="2"/>
  <c r="J2930" i="2"/>
  <c r="L2930" i="2"/>
  <c r="BH2930" i="2"/>
  <c r="BG2930" i="2"/>
  <c r="G2930" i="2"/>
  <c r="H2930" i="2" s="1"/>
  <c r="BE2930" i="2"/>
  <c r="BF2930" i="2"/>
  <c r="G2778" i="2"/>
  <c r="H2778" i="2" s="1"/>
  <c r="BF2778" i="2"/>
  <c r="L2778" i="2"/>
  <c r="K2778" i="2"/>
  <c r="BG2778" i="2"/>
  <c r="BE2778" i="2"/>
  <c r="J2778" i="2"/>
  <c r="BH2778" i="2"/>
  <c r="K2683" i="2"/>
  <c r="BH2683" i="2"/>
  <c r="G2683" i="2"/>
  <c r="H2683" i="2" s="1"/>
  <c r="BF2683" i="2"/>
  <c r="J2683" i="2"/>
  <c r="BE2683" i="2"/>
  <c r="BG2683" i="2"/>
  <c r="L2683" i="2"/>
  <c r="J2360" i="2"/>
  <c r="L2360" i="2"/>
  <c r="BF2360" i="2"/>
  <c r="K2360" i="2"/>
  <c r="BH2360" i="2"/>
  <c r="G2360" i="2"/>
  <c r="H2360" i="2" s="1"/>
  <c r="BG2360" i="2"/>
  <c r="BE2360" i="2"/>
  <c r="J1695" i="2"/>
  <c r="G1695" i="2"/>
  <c r="H1695" i="2" s="1"/>
  <c r="BE1695" i="2"/>
  <c r="BF1695" i="2"/>
  <c r="BH1695" i="2"/>
  <c r="L1695" i="2"/>
  <c r="K1695" i="2"/>
  <c r="BG1695" i="2"/>
  <c r="BG591" i="2"/>
  <c r="G591" i="2"/>
  <c r="H591" i="2" s="1"/>
  <c r="J591" i="2"/>
  <c r="K591" i="2"/>
  <c r="BE591" i="2"/>
  <c r="BF591" i="2"/>
  <c r="BH591" i="2"/>
  <c r="L591" i="2"/>
  <c r="L1133" i="2"/>
  <c r="K1133" i="2"/>
  <c r="G1133" i="2"/>
  <c r="H1133" i="2" s="1"/>
  <c r="BG1133" i="2"/>
  <c r="BF1133" i="2"/>
  <c r="J1133" i="2"/>
  <c r="BE1133" i="2"/>
  <c r="CE1133" i="2"/>
  <c r="BH1133" i="2"/>
  <c r="K1052" i="2"/>
  <c r="CE1052" i="2"/>
  <c r="J1052" i="2"/>
  <c r="BE1052" i="2"/>
  <c r="L1052" i="2"/>
  <c r="BF1052" i="2"/>
  <c r="G1052" i="2"/>
  <c r="H1052" i="2" s="1"/>
  <c r="BG1052" i="2"/>
  <c r="BH1052" i="2"/>
  <c r="G3019" i="2"/>
  <c r="H3019" i="2" s="1"/>
  <c r="BG3019" i="2"/>
  <c r="K3019" i="2"/>
  <c r="L3019" i="2"/>
  <c r="J3019" i="2"/>
  <c r="BE3019" i="2"/>
  <c r="BF3019" i="2"/>
  <c r="BH3019" i="2"/>
  <c r="G1803" i="2"/>
  <c r="H1803" i="2" s="1"/>
  <c r="BE1803" i="2"/>
  <c r="BF1803" i="2"/>
  <c r="K1803" i="2"/>
  <c r="BH1803" i="2"/>
  <c r="J1803" i="2"/>
  <c r="L1803" i="2"/>
  <c r="BG1803" i="2"/>
  <c r="L859" i="2"/>
  <c r="G859" i="2"/>
  <c r="H859" i="2" s="1"/>
  <c r="K859" i="2"/>
  <c r="BE859" i="2"/>
  <c r="BF859" i="2"/>
  <c r="BH859" i="2"/>
  <c r="J859" i="2"/>
  <c r="BG859" i="2"/>
  <c r="L2469" i="2"/>
  <c r="BF2469" i="2"/>
  <c r="J2469" i="2"/>
  <c r="BH2469" i="2"/>
  <c r="G2469" i="2"/>
  <c r="H2469" i="2" s="1"/>
  <c r="K2469" i="2"/>
  <c r="BG2469" i="2"/>
  <c r="BE2469" i="2"/>
  <c r="G1005" i="2"/>
  <c r="H1005" i="2" s="1"/>
  <c r="J1005" i="2"/>
  <c r="L1005" i="2"/>
  <c r="K1005" i="2"/>
  <c r="BF1005" i="2"/>
  <c r="BH1005" i="2"/>
  <c r="BG1005" i="2"/>
  <c r="BE1005" i="2"/>
  <c r="BF2083" i="2"/>
  <c r="J2083" i="2"/>
  <c r="BH2083" i="2"/>
  <c r="G2083" i="2"/>
  <c r="H2083" i="2" s="1"/>
  <c r="BE2083" i="2"/>
  <c r="K2083" i="2"/>
  <c r="L2083" i="2"/>
  <c r="BG2083" i="2"/>
  <c r="L1978" i="2"/>
  <c r="G1978" i="2"/>
  <c r="H1978" i="2" s="1"/>
  <c r="J1978" i="2"/>
  <c r="K1978" i="2"/>
  <c r="BE1978" i="2"/>
  <c r="BF1978" i="2"/>
  <c r="BH1978" i="2"/>
  <c r="BG1978" i="2"/>
  <c r="G1989" i="2"/>
  <c r="H1989" i="2" s="1"/>
  <c r="L1989" i="2"/>
  <c r="BF1989" i="2"/>
  <c r="BH1989" i="2"/>
  <c r="BG1989" i="2"/>
  <c r="K1989" i="2"/>
  <c r="BE1989" i="2"/>
  <c r="J1989" i="2"/>
  <c r="L1665" i="2"/>
  <c r="G1665" i="2"/>
  <c r="H1665" i="2" s="1"/>
  <c r="BE1665" i="2"/>
  <c r="BH1665" i="2"/>
  <c r="K1665" i="2"/>
  <c r="J1665" i="2"/>
  <c r="BG1665" i="2"/>
  <c r="BF1665" i="2"/>
  <c r="K3104" i="2"/>
  <c r="G3104" i="2"/>
  <c r="H3104" i="2" s="1"/>
  <c r="J3104" i="2"/>
  <c r="L3104" i="2"/>
  <c r="BG3104" i="2"/>
  <c r="BE3104" i="2"/>
  <c r="BF3104" i="2"/>
  <c r="BH3104" i="2"/>
  <c r="BH2355" i="2"/>
  <c r="G2355" i="2"/>
  <c r="H2355" i="2" s="1"/>
  <c r="BE2355" i="2"/>
  <c r="BG2355" i="2"/>
  <c r="L2355" i="2"/>
  <c r="K2355" i="2"/>
  <c r="J2355" i="2"/>
  <c r="BF2355" i="2"/>
  <c r="J2788" i="2"/>
  <c r="G2788" i="2"/>
  <c r="H2788" i="2" s="1"/>
  <c r="BF2788" i="2"/>
  <c r="L2788" i="2"/>
  <c r="BH2788" i="2"/>
  <c r="K2788" i="2"/>
  <c r="BG2788" i="2"/>
  <c r="BE2788" i="2"/>
  <c r="BE2356" i="2"/>
  <c r="K2356" i="2"/>
  <c r="BH2356" i="2"/>
  <c r="J2356" i="2"/>
  <c r="BF2356" i="2"/>
  <c r="G2356" i="2"/>
  <c r="H2356" i="2" s="1"/>
  <c r="L2356" i="2"/>
  <c r="BG2356" i="2"/>
  <c r="G2319" i="2"/>
  <c r="H2319" i="2" s="1"/>
  <c r="K2319" i="2"/>
  <c r="L2319" i="2"/>
  <c r="J2319" i="2"/>
  <c r="BH2319" i="2"/>
  <c r="BG2319" i="2"/>
  <c r="BE2319" i="2"/>
  <c r="BF2319" i="2"/>
  <c r="G2934" i="2"/>
  <c r="H2934" i="2" s="1"/>
  <c r="K2934" i="2"/>
  <c r="BH2934" i="2"/>
  <c r="BG2934" i="2"/>
  <c r="L2934" i="2"/>
  <c r="J2934" i="2"/>
  <c r="BE2934" i="2"/>
  <c r="BF2934" i="2"/>
  <c r="BH1466" i="2"/>
  <c r="K1466" i="2"/>
  <c r="G1466" i="2"/>
  <c r="H1466" i="2" s="1"/>
  <c r="BG1466" i="2"/>
  <c r="BF1466" i="2"/>
  <c r="L1466" i="2"/>
  <c r="BE1466" i="2"/>
  <c r="J1466" i="2"/>
  <c r="BF778" i="2"/>
  <c r="BH778" i="2"/>
  <c r="BG778" i="2"/>
  <c r="BE778" i="2"/>
  <c r="K778" i="2"/>
  <c r="CD778" i="2"/>
  <c r="L778" i="2"/>
  <c r="J778" i="2"/>
  <c r="G778" i="2"/>
  <c r="H778" i="2" s="1"/>
  <c r="L1418" i="2"/>
  <c r="G1418" i="2"/>
  <c r="H1418" i="2" s="1"/>
  <c r="J1418" i="2"/>
  <c r="K1418" i="2"/>
  <c r="BE1418" i="2"/>
  <c r="BF1418" i="2"/>
  <c r="BH1418" i="2"/>
  <c r="BG1418" i="2"/>
  <c r="K327" i="2"/>
  <c r="L327" i="2"/>
  <c r="BF327" i="2"/>
  <c r="J327" i="2"/>
  <c r="BE327" i="2"/>
  <c r="BG327" i="2"/>
  <c r="G327" i="2"/>
  <c r="H327" i="2" s="1"/>
  <c r="BH327" i="2"/>
  <c r="BE659" i="2"/>
  <c r="L659" i="2"/>
  <c r="K659" i="2"/>
  <c r="BF659" i="2"/>
  <c r="G659" i="2"/>
  <c r="H659" i="2" s="1"/>
  <c r="BH659" i="2"/>
  <c r="BG659" i="2"/>
  <c r="J659" i="2"/>
  <c r="BG742" i="2"/>
  <c r="K742" i="2"/>
  <c r="J742" i="2"/>
  <c r="BE742" i="2"/>
  <c r="BF742" i="2"/>
  <c r="BH742" i="2"/>
  <c r="L742" i="2"/>
  <c r="CD742" i="2"/>
  <c r="G742" i="2"/>
  <c r="H742" i="2" s="1"/>
  <c r="BE1743" i="2"/>
  <c r="G1743" i="2"/>
  <c r="H1743" i="2" s="1"/>
  <c r="BF1743" i="2"/>
  <c r="BG1743" i="2"/>
  <c r="BH1743" i="2"/>
  <c r="K1743" i="2"/>
  <c r="L1743" i="2"/>
  <c r="J1743" i="2"/>
  <c r="BH2006" i="2"/>
  <c r="BE2006" i="2"/>
  <c r="BF2006" i="2"/>
  <c r="J2006" i="2"/>
  <c r="L2006" i="2"/>
  <c r="K2006" i="2"/>
  <c r="G2006" i="2"/>
  <c r="H2006" i="2" s="1"/>
  <c r="BG2006" i="2"/>
  <c r="J827" i="2"/>
  <c r="L827" i="2"/>
  <c r="BE827" i="2"/>
  <c r="BH827" i="2"/>
  <c r="BG827" i="2"/>
  <c r="BF827" i="2"/>
  <c r="CD827" i="2"/>
  <c r="G827" i="2"/>
  <c r="H827" i="2" s="1"/>
  <c r="K827" i="2"/>
  <c r="L1496" i="2"/>
  <c r="J1496" i="2"/>
  <c r="BH1496" i="2"/>
  <c r="BG1496" i="2"/>
  <c r="G1496" i="2"/>
  <c r="H1496" i="2" s="1"/>
  <c r="BF1496" i="2"/>
  <c r="K1496" i="2"/>
  <c r="BE1496" i="2"/>
  <c r="BE2711" i="2"/>
  <c r="K2711" i="2"/>
  <c r="J2711" i="2"/>
  <c r="L2711" i="2"/>
  <c r="BG2711" i="2"/>
  <c r="BH2711" i="2"/>
  <c r="BF2711" i="2"/>
  <c r="G2711" i="2"/>
  <c r="H2711" i="2" s="1"/>
  <c r="BG2391" i="2"/>
  <c r="L2391" i="2"/>
  <c r="BE2391" i="2"/>
  <c r="J2391" i="2"/>
  <c r="BH2391" i="2"/>
  <c r="G2391" i="2"/>
  <c r="H2391" i="2" s="1"/>
  <c r="BF2391" i="2"/>
  <c r="K2391" i="2"/>
  <c r="BE3221" i="2"/>
  <c r="L3221" i="2"/>
  <c r="BG3221" i="2"/>
  <c r="J3221" i="2"/>
  <c r="BH3221" i="2"/>
  <c r="G3221" i="2"/>
  <c r="H3221" i="2" s="1"/>
  <c r="BF3221" i="2"/>
  <c r="K3221" i="2"/>
  <c r="BE3068" i="2"/>
  <c r="G3068" i="2"/>
  <c r="H3068" i="2" s="1"/>
  <c r="BF3068" i="2"/>
  <c r="CD3068" i="2"/>
  <c r="K3068" i="2"/>
  <c r="BH3068" i="2"/>
  <c r="J3068" i="2"/>
  <c r="BG3068" i="2"/>
  <c r="L3068" i="2"/>
  <c r="BF2740" i="2"/>
  <c r="J2740" i="2"/>
  <c r="BH2740" i="2"/>
  <c r="G2740" i="2"/>
  <c r="H2740" i="2" s="1"/>
  <c r="BG2740" i="2"/>
  <c r="J2949" i="2"/>
  <c r="L2949" i="2"/>
  <c r="BE2949" i="2"/>
  <c r="BF2949" i="2"/>
  <c r="BH2949" i="2"/>
  <c r="BG2949" i="2"/>
  <c r="G2949" i="2"/>
  <c r="H2949" i="2" s="1"/>
  <c r="K2949" i="2"/>
  <c r="J1972" i="2"/>
  <c r="L1972" i="2"/>
  <c r="G1972" i="2"/>
  <c r="H1972" i="2" s="1"/>
  <c r="K1972" i="2"/>
  <c r="BE1972" i="2"/>
  <c r="BF1972" i="2"/>
  <c r="BH1972" i="2"/>
  <c r="BG1972" i="2"/>
  <c r="K873" i="2"/>
  <c r="BH873" i="2"/>
  <c r="BG873" i="2"/>
  <c r="L873" i="2"/>
  <c r="G873" i="2"/>
  <c r="H873" i="2" s="1"/>
  <c r="J873" i="2"/>
  <c r="BF873" i="2"/>
  <c r="BE873" i="2"/>
  <c r="K1381" i="2"/>
  <c r="BG1381" i="2"/>
  <c r="BH1381" i="2"/>
  <c r="BF1381" i="2"/>
  <c r="G1381" i="2"/>
  <c r="H1381" i="2" s="1"/>
  <c r="BE1381" i="2"/>
  <c r="L1381" i="2"/>
  <c r="J1381" i="2"/>
  <c r="L2222" i="2"/>
  <c r="J2222" i="2"/>
  <c r="BH2222" i="2"/>
  <c r="BG2222" i="2"/>
  <c r="G2222" i="2"/>
  <c r="H2222" i="2" s="1"/>
  <c r="BE2222" i="2"/>
  <c r="BF2222" i="2"/>
  <c r="K2222" i="2"/>
  <c r="L1706" i="2"/>
  <c r="K1706" i="2"/>
  <c r="J1706" i="2"/>
  <c r="BH1706" i="2"/>
  <c r="BG1706" i="2"/>
  <c r="G1706" i="2"/>
  <c r="H1706" i="2" s="1"/>
  <c r="BE1706" i="2"/>
  <c r="BF1706" i="2"/>
  <c r="K2025" i="2"/>
  <c r="L2025" i="2"/>
  <c r="BF2025" i="2"/>
  <c r="BH2025" i="2"/>
  <c r="BG2025" i="2"/>
  <c r="G2025" i="2"/>
  <c r="H2025" i="2" s="1"/>
  <c r="J2025" i="2"/>
  <c r="BE2025" i="2"/>
  <c r="CE1125" i="2"/>
  <c r="J1125" i="2"/>
  <c r="L1125" i="2"/>
  <c r="BE1125" i="2"/>
  <c r="BF1125" i="2"/>
  <c r="BH1125" i="2"/>
  <c r="BG1125" i="2"/>
  <c r="G1125" i="2"/>
  <c r="H1125" i="2" s="1"/>
  <c r="K1125" i="2"/>
  <c r="G2446" i="2"/>
  <c r="H2446" i="2" s="1"/>
  <c r="L2446" i="2"/>
  <c r="BG2446" i="2"/>
  <c r="BH2446" i="2"/>
  <c r="BF2446" i="2"/>
  <c r="K2446" i="2"/>
  <c r="J2446" i="2"/>
  <c r="BE2446" i="2"/>
  <c r="BE1184" i="2"/>
  <c r="L1184" i="2"/>
  <c r="G1184" i="2"/>
  <c r="H1184" i="2" s="1"/>
  <c r="BH1184" i="2"/>
  <c r="BG1184" i="2"/>
  <c r="BF1184" i="2"/>
  <c r="J1184" i="2"/>
  <c r="K1184" i="2"/>
  <c r="G3152" i="2"/>
  <c r="H3152" i="2" s="1"/>
  <c r="J3152" i="2"/>
  <c r="BF3152" i="2"/>
  <c r="K3152" i="2"/>
  <c r="L3152" i="2"/>
  <c r="BE3152" i="2"/>
  <c r="BG3152" i="2"/>
  <c r="BH3152" i="2"/>
  <c r="L2542" i="2"/>
  <c r="BH2542" i="2"/>
  <c r="J2542" i="2"/>
  <c r="K2542" i="2"/>
  <c r="BF2542" i="2"/>
  <c r="BE2542" i="2"/>
  <c r="BG2542" i="2"/>
  <c r="G2542" i="2"/>
  <c r="H2542" i="2" s="1"/>
  <c r="BE776" i="2"/>
  <c r="L2118" i="2"/>
  <c r="J2118" i="2"/>
  <c r="K2118" i="2"/>
  <c r="G2118" i="2"/>
  <c r="H2118" i="2" s="1"/>
  <c r="BE2118" i="2"/>
  <c r="BF2118" i="2"/>
  <c r="BH2118" i="2"/>
  <c r="BG2118" i="2"/>
  <c r="BE2260" i="2"/>
  <c r="L2260" i="2"/>
  <c r="J2260" i="2"/>
  <c r="BF2260" i="2"/>
  <c r="BH2260" i="2"/>
  <c r="G2260" i="2"/>
  <c r="H2260" i="2" s="1"/>
  <c r="BG2260" i="2"/>
  <c r="K2260" i="2"/>
  <c r="BE1067" i="2"/>
  <c r="BF1067" i="2"/>
  <c r="BH1067" i="2"/>
  <c r="BG1067" i="2"/>
  <c r="G1067" i="2"/>
  <c r="H1067" i="2" s="1"/>
  <c r="CE1067" i="2"/>
  <c r="L1067" i="2"/>
  <c r="J1067" i="2"/>
  <c r="K1067" i="2"/>
  <c r="L2268" i="2"/>
  <c r="K2268" i="2"/>
  <c r="J2268" i="2"/>
  <c r="BG2268" i="2"/>
  <c r="G2268" i="2"/>
  <c r="H2268" i="2" s="1"/>
  <c r="BE2268" i="2"/>
  <c r="BF2268" i="2"/>
  <c r="BH2268" i="2"/>
  <c r="J2839" i="2"/>
  <c r="BF2839" i="2"/>
  <c r="G2839" i="2"/>
  <c r="H2839" i="2" s="1"/>
  <c r="L2839" i="2"/>
  <c r="K2839" i="2"/>
  <c r="BH2839" i="2"/>
  <c r="BG2839" i="2"/>
  <c r="BE2839" i="2"/>
  <c r="BE3184" i="2"/>
  <c r="K3184" i="2"/>
  <c r="J3184" i="2"/>
  <c r="L3184" i="2"/>
  <c r="BF3184" i="2"/>
  <c r="BH3184" i="2"/>
  <c r="BG3184" i="2"/>
  <c r="G3184" i="2"/>
  <c r="H3184" i="2" s="1"/>
  <c r="BG1618" i="2"/>
  <c r="G1618" i="2"/>
  <c r="H1618" i="2" s="1"/>
  <c r="BE1618" i="2"/>
  <c r="CD1618" i="2"/>
  <c r="L1618" i="2"/>
  <c r="K1618" i="2"/>
  <c r="J1618" i="2"/>
  <c r="BF1618" i="2"/>
  <c r="BH1618" i="2"/>
  <c r="BE3079" i="2"/>
  <c r="BF3079" i="2"/>
  <c r="BH3079" i="2"/>
  <c r="L3079" i="2"/>
  <c r="BG3079" i="2"/>
  <c r="G3079" i="2"/>
  <c r="H3079" i="2" s="1"/>
  <c r="J3079" i="2"/>
  <c r="K3079" i="2"/>
  <c r="CD3079" i="2"/>
  <c r="J315" i="2"/>
  <c r="BF315" i="2"/>
  <c r="BG315" i="2"/>
  <c r="K315" i="2"/>
  <c r="G315" i="2"/>
  <c r="H315" i="2" s="1"/>
  <c r="L315" i="2"/>
  <c r="BH315" i="2"/>
  <c r="BE315" i="2"/>
  <c r="BH646" i="2"/>
  <c r="BG646" i="2"/>
  <c r="J646" i="2"/>
  <c r="BE646" i="2"/>
  <c r="BF646" i="2"/>
  <c r="K646" i="2"/>
  <c r="G646" i="2"/>
  <c r="H646" i="2" s="1"/>
  <c r="L646" i="2"/>
  <c r="K554" i="2"/>
  <c r="BE554" i="2"/>
  <c r="G554" i="2"/>
  <c r="H554" i="2" s="1"/>
  <c r="BG554" i="2"/>
  <c r="BF554" i="2"/>
  <c r="BH554" i="2"/>
  <c r="L554" i="2"/>
  <c r="J554" i="2"/>
  <c r="J3212" i="2"/>
  <c r="BH3212" i="2"/>
  <c r="L3212" i="2"/>
  <c r="K3212" i="2"/>
  <c r="G3212" i="2"/>
  <c r="H3212" i="2" s="1"/>
  <c r="BF3212" i="2"/>
  <c r="BE3212" i="2"/>
  <c r="BG3212" i="2"/>
  <c r="L2121" i="2"/>
  <c r="J2121" i="2"/>
  <c r="K2121" i="2"/>
  <c r="BE2121" i="2"/>
  <c r="BF2121" i="2"/>
  <c r="BH2121" i="2"/>
  <c r="BG2121" i="2"/>
  <c r="G2121" i="2"/>
  <c r="H2121" i="2" s="1"/>
  <c r="BE1501" i="2"/>
  <c r="BF1501" i="2"/>
  <c r="K1501" i="2"/>
  <c r="J1501" i="2"/>
  <c r="G1501" i="2"/>
  <c r="H1501" i="2" s="1"/>
  <c r="L1501" i="2"/>
  <c r="BH1501" i="2"/>
  <c r="BG1501" i="2"/>
  <c r="BG1102" i="2"/>
  <c r="BH1102" i="2"/>
  <c r="G1102" i="2"/>
  <c r="H1102" i="2" s="1"/>
  <c r="CE1102" i="2"/>
  <c r="BE1102" i="2"/>
  <c r="J1102" i="2"/>
  <c r="BF1102" i="2"/>
  <c r="K1102" i="2"/>
  <c r="L1102" i="2"/>
  <c r="G908" i="2"/>
  <c r="H908" i="2" s="1"/>
  <c r="BG908" i="2"/>
  <c r="BH908" i="2"/>
  <c r="BE908" i="2"/>
  <c r="J908" i="2"/>
  <c r="BF908" i="2"/>
  <c r="L908" i="2"/>
  <c r="K908" i="2"/>
  <c r="BF358" i="2"/>
  <c r="G358" i="2"/>
  <c r="H358" i="2" s="1"/>
  <c r="K358" i="2"/>
  <c r="BE358" i="2"/>
  <c r="J358" i="2"/>
  <c r="BG358" i="2"/>
  <c r="L358" i="2"/>
  <c r="BH358" i="2"/>
  <c r="L1194" i="2"/>
  <c r="K1194" i="2"/>
  <c r="BE1194" i="2"/>
  <c r="BF1194" i="2"/>
  <c r="BH1194" i="2"/>
  <c r="BG1194" i="2"/>
  <c r="G1194" i="2"/>
  <c r="H1194" i="2" s="1"/>
  <c r="J1194" i="2"/>
  <c r="BG431" i="2"/>
  <c r="G431" i="2"/>
  <c r="H431" i="2" s="1"/>
  <c r="J431" i="2"/>
  <c r="BE431" i="2"/>
  <c r="BF431" i="2"/>
  <c r="L431" i="2"/>
  <c r="BH431" i="2"/>
  <c r="K431" i="2"/>
  <c r="BF1794" i="2"/>
  <c r="G1794" i="2"/>
  <c r="H1794" i="2" s="1"/>
  <c r="K1794" i="2"/>
  <c r="L1794" i="2"/>
  <c r="BE1794" i="2"/>
  <c r="BH1794" i="2"/>
  <c r="BG1794" i="2"/>
  <c r="J1794" i="2"/>
  <c r="BG786" i="2"/>
  <c r="BF786" i="2"/>
  <c r="BH786" i="2"/>
  <c r="BE786" i="2"/>
  <c r="L786" i="2"/>
  <c r="J786" i="2"/>
  <c r="G786" i="2"/>
  <c r="H786" i="2" s="1"/>
  <c r="K786" i="2"/>
  <c r="CD786" i="2"/>
  <c r="G285" i="2"/>
  <c r="H285" i="2" s="1"/>
  <c r="BF285" i="2"/>
  <c r="J285" i="2"/>
  <c r="BH285" i="2"/>
  <c r="BE285" i="2"/>
  <c r="BG285" i="2"/>
  <c r="K285" i="2"/>
  <c r="L285" i="2"/>
  <c r="K927" i="2"/>
  <c r="J927" i="2"/>
  <c r="L927" i="2"/>
  <c r="BE927" i="2"/>
  <c r="BF927" i="2"/>
  <c r="BG927" i="2"/>
  <c r="G927" i="2"/>
  <c r="H927" i="2" s="1"/>
  <c r="BH927" i="2"/>
  <c r="BF2146" i="2"/>
  <c r="BG2146" i="2"/>
  <c r="K515" i="2"/>
  <c r="BE515" i="2"/>
  <c r="BF515" i="2"/>
  <c r="BH515" i="2"/>
  <c r="BG515" i="2"/>
  <c r="L515" i="2"/>
  <c r="J515" i="2"/>
  <c r="G515" i="2"/>
  <c r="H515" i="2" s="1"/>
  <c r="L1423" i="2"/>
  <c r="BE1423" i="2"/>
  <c r="BF1423" i="2"/>
  <c r="BH1423" i="2"/>
  <c r="BG1423" i="2"/>
  <c r="K1423" i="2"/>
  <c r="G1423" i="2"/>
  <c r="H1423" i="2" s="1"/>
  <c r="J1423" i="2"/>
  <c r="G1442" i="2"/>
  <c r="H1442" i="2" s="1"/>
  <c r="BF1442" i="2"/>
  <c r="BG1442" i="2"/>
  <c r="K1442" i="2"/>
  <c r="BE1442" i="2"/>
  <c r="BH1442" i="2"/>
  <c r="J1442" i="2"/>
  <c r="L1442" i="2"/>
  <c r="CE1064" i="2"/>
  <c r="K1064" i="2"/>
  <c r="BE1064" i="2"/>
  <c r="BF1064" i="2"/>
  <c r="BH1064" i="2"/>
  <c r="BG1064" i="2"/>
  <c r="G1064" i="2"/>
  <c r="H1064" i="2" s="1"/>
  <c r="L1064" i="2"/>
  <c r="J1064" i="2"/>
  <c r="L2945" i="2"/>
  <c r="BF2945" i="2"/>
  <c r="K2945" i="2"/>
  <c r="BH2945" i="2"/>
  <c r="G2945" i="2"/>
  <c r="H2945" i="2" s="1"/>
  <c r="BE2945" i="2"/>
  <c r="BG2945" i="2"/>
  <c r="J2945" i="2"/>
  <c r="K868" i="2"/>
  <c r="L868" i="2"/>
  <c r="J868" i="2"/>
  <c r="BE868" i="2"/>
  <c r="BF868" i="2"/>
  <c r="BH868" i="2"/>
  <c r="BG868" i="2"/>
  <c r="G868" i="2"/>
  <c r="H868" i="2" s="1"/>
  <c r="L2220" i="2"/>
  <c r="K2220" i="2"/>
  <c r="J2220" i="2"/>
  <c r="G2220" i="2"/>
  <c r="H2220" i="2" s="1"/>
  <c r="BE2220" i="2"/>
  <c r="BF2220" i="2"/>
  <c r="BH2220" i="2"/>
  <c r="BG2220" i="2"/>
  <c r="K3129" i="2"/>
  <c r="J3129" i="2"/>
  <c r="G3129" i="2"/>
  <c r="H3129" i="2" s="1"/>
  <c r="L3129" i="2"/>
  <c r="BF3129" i="2"/>
  <c r="BH3129" i="2"/>
  <c r="BG3129" i="2"/>
  <c r="BE3129" i="2"/>
  <c r="BE1425" i="2"/>
  <c r="G1425" i="2"/>
  <c r="H1425" i="2" s="1"/>
  <c r="J1425" i="2"/>
  <c r="K1425" i="2"/>
  <c r="BG1425" i="2"/>
  <c r="BF1425" i="2"/>
  <c r="BH1425" i="2"/>
  <c r="L1425" i="2"/>
  <c r="K2286" i="2"/>
  <c r="BE2286" i="2"/>
  <c r="BF2286" i="2"/>
  <c r="BH2286" i="2"/>
  <c r="BG2286" i="2"/>
  <c r="G2286" i="2"/>
  <c r="H2286" i="2" s="1"/>
  <c r="J2286" i="2"/>
  <c r="L2286" i="2"/>
  <c r="L2438" i="2"/>
  <c r="J2438" i="2"/>
  <c r="BE2438" i="2"/>
  <c r="BF2438" i="2"/>
  <c r="BH2438" i="2"/>
  <c r="BG2438" i="2"/>
  <c r="G2438" i="2"/>
  <c r="H2438" i="2" s="1"/>
  <c r="K2438" i="2"/>
  <c r="G372" i="2"/>
  <c r="H372" i="2" s="1"/>
  <c r="K372" i="2"/>
  <c r="BF372" i="2"/>
  <c r="BH372" i="2"/>
  <c r="BE372" i="2"/>
  <c r="L372" i="2"/>
  <c r="J372" i="2"/>
  <c r="BG372" i="2"/>
  <c r="K2099" i="2"/>
  <c r="J2099" i="2"/>
  <c r="BF2099" i="2"/>
  <c r="BH2099" i="2"/>
  <c r="G2099" i="2"/>
  <c r="H2099" i="2" s="1"/>
  <c r="BE2099" i="2"/>
  <c r="BG2099" i="2"/>
  <c r="L2099" i="2"/>
  <c r="BG1562" i="2"/>
  <c r="K1562" i="2"/>
  <c r="CD1562" i="2"/>
  <c r="BF1562" i="2"/>
  <c r="J1562" i="2"/>
  <c r="BE1562" i="2"/>
  <c r="BH1562" i="2"/>
  <c r="G1562" i="2"/>
  <c r="H1562" i="2" s="1"/>
  <c r="L1562" i="2"/>
  <c r="L2785" i="2"/>
  <c r="BG2785" i="2"/>
  <c r="BH2785" i="2"/>
  <c r="G2785" i="2"/>
  <c r="H2785" i="2" s="1"/>
  <c r="BE2785" i="2"/>
  <c r="J2785" i="2"/>
  <c r="BF2785" i="2"/>
  <c r="K2785" i="2"/>
  <c r="J2567" i="2"/>
  <c r="K2567" i="2"/>
  <c r="BH2567" i="2"/>
  <c r="BE2567" i="2"/>
  <c r="BF2567" i="2"/>
  <c r="G2567" i="2"/>
  <c r="H2567" i="2" s="1"/>
  <c r="BG2567" i="2"/>
  <c r="L2567" i="2"/>
  <c r="CD1551" i="2"/>
  <c r="L1551" i="2"/>
  <c r="K1551" i="2"/>
  <c r="J1551" i="2"/>
  <c r="BE1551" i="2"/>
  <c r="BF1551" i="2"/>
  <c r="BG1551" i="2"/>
  <c r="G1551" i="2"/>
  <c r="H1551" i="2" s="1"/>
  <c r="BH1551" i="2"/>
  <c r="BF2635" i="2"/>
  <c r="L2635" i="2"/>
  <c r="J2635" i="2"/>
  <c r="G2635" i="2"/>
  <c r="H2635" i="2" s="1"/>
  <c r="BE2635" i="2"/>
  <c r="BH2635" i="2"/>
  <c r="BG2635" i="2"/>
  <c r="K2635" i="2"/>
  <c r="K2368" i="2"/>
  <c r="G2368" i="2"/>
  <c r="H2368" i="2" s="1"/>
  <c r="BF2368" i="2"/>
  <c r="BH2368" i="2"/>
  <c r="BG2368" i="2"/>
  <c r="L2368" i="2"/>
  <c r="BE2368" i="2"/>
  <c r="J2368" i="2"/>
  <c r="BH2749" i="2"/>
  <c r="BE2749" i="2"/>
  <c r="G2749" i="2"/>
  <c r="H2749" i="2" s="1"/>
  <c r="K2749" i="2"/>
  <c r="BG2749" i="2"/>
  <c r="BF2749" i="2"/>
  <c r="J2749" i="2"/>
  <c r="L2749" i="2"/>
  <c r="G3252" i="2"/>
  <c r="H3252" i="2" s="1"/>
  <c r="L3252" i="2"/>
  <c r="J3252" i="2"/>
  <c r="K3252" i="2"/>
  <c r="BE3252" i="2"/>
  <c r="BF3252" i="2"/>
  <c r="BH3252" i="2"/>
  <c r="BG3252" i="2"/>
  <c r="J2672" i="2"/>
  <c r="K2672" i="2"/>
  <c r="BH2672" i="2"/>
  <c r="BG2672" i="2"/>
  <c r="BE2672" i="2"/>
  <c r="BF2672" i="2"/>
  <c r="L2672" i="2"/>
  <c r="G2672" i="2"/>
  <c r="H2672" i="2" s="1"/>
  <c r="J2068" i="2"/>
  <c r="L2068" i="2"/>
  <c r="K2068" i="2"/>
  <c r="G2068" i="2"/>
  <c r="H2068" i="2" s="1"/>
  <c r="BE2068" i="2"/>
  <c r="BF2068" i="2"/>
  <c r="BH2068" i="2"/>
  <c r="BG2068" i="2"/>
  <c r="CD1574" i="2"/>
  <c r="L1574" i="2"/>
  <c r="K1574" i="2"/>
  <c r="G1574" i="2"/>
  <c r="H1574" i="2" s="1"/>
  <c r="BE1574" i="2"/>
  <c r="BF1574" i="2"/>
  <c r="J1574" i="2"/>
  <c r="BH1574" i="2"/>
  <c r="BG1574" i="2"/>
  <c r="K928" i="2"/>
  <c r="J928" i="2"/>
  <c r="G928" i="2"/>
  <c r="H928" i="2" s="1"/>
  <c r="L928" i="2"/>
  <c r="BE928" i="2"/>
  <c r="BH928" i="2"/>
  <c r="BF928" i="2"/>
  <c r="BG928" i="2"/>
  <c r="K1973" i="2"/>
  <c r="BH1973" i="2"/>
  <c r="G1973" i="2"/>
  <c r="H1973" i="2" s="1"/>
  <c r="J1973" i="2"/>
  <c r="L1973" i="2"/>
  <c r="BE1973" i="2"/>
  <c r="BG1973" i="2"/>
  <c r="BF1973" i="2"/>
  <c r="L503" i="2"/>
  <c r="J503" i="2"/>
  <c r="BE503" i="2"/>
  <c r="BF503" i="2"/>
  <c r="K503" i="2"/>
  <c r="BH503" i="2"/>
  <c r="BG503" i="2"/>
  <c r="G503" i="2"/>
  <c r="H503" i="2" s="1"/>
  <c r="L1144" i="2"/>
  <c r="CE1144" i="2"/>
  <c r="J1144" i="2"/>
  <c r="BH1144" i="2"/>
  <c r="BE1144" i="2"/>
  <c r="BF1144" i="2"/>
  <c r="G1144" i="2"/>
  <c r="H1144" i="2" s="1"/>
  <c r="BG1144" i="2"/>
  <c r="K1144" i="2"/>
  <c r="L2005" i="2"/>
  <c r="K2005" i="2"/>
  <c r="J2005" i="2"/>
  <c r="BE2005" i="2"/>
  <c r="BF2005" i="2"/>
  <c r="BH2005" i="2"/>
  <c r="BG2005" i="2"/>
  <c r="G2005" i="2"/>
  <c r="H2005" i="2" s="1"/>
  <c r="CE1042" i="2"/>
  <c r="BH1042" i="2"/>
  <c r="BG1042" i="2"/>
  <c r="G1042" i="2"/>
  <c r="H1042" i="2" s="1"/>
  <c r="L1042" i="2"/>
  <c r="K1042" i="2"/>
  <c r="J1042" i="2"/>
  <c r="BE1042" i="2"/>
  <c r="BF1042" i="2"/>
  <c r="K2885" i="2"/>
  <c r="G2885" i="2"/>
  <c r="H2885" i="2" s="1"/>
  <c r="J2885" i="2"/>
  <c r="L2885" i="2"/>
  <c r="BE2885" i="2"/>
  <c r="BF2885" i="2"/>
  <c r="BH2885" i="2"/>
  <c r="BG2885" i="2"/>
  <c r="CD2885" i="2"/>
  <c r="J962" i="2"/>
  <c r="G962" i="2"/>
  <c r="H962" i="2" s="1"/>
  <c r="BG962" i="2"/>
  <c r="BE962" i="2"/>
  <c r="K962" i="2"/>
  <c r="L962" i="2"/>
  <c r="BF962" i="2"/>
  <c r="BH962" i="2"/>
  <c r="L585" i="2"/>
  <c r="K585" i="2"/>
  <c r="BG585" i="2"/>
  <c r="G585" i="2"/>
  <c r="H585" i="2" s="1"/>
  <c r="J585" i="2"/>
  <c r="BF585" i="2"/>
  <c r="BE585" i="2"/>
  <c r="BH585" i="2"/>
  <c r="L27" i="1"/>
  <c r="D1546" i="2"/>
  <c r="L1076" i="2"/>
  <c r="K1076" i="2"/>
  <c r="BH1076" i="2"/>
  <c r="BE1076" i="2"/>
  <c r="CE1076" i="2"/>
  <c r="J1076" i="2"/>
  <c r="BF1076" i="2"/>
  <c r="BG1076" i="2"/>
  <c r="G1076" i="2"/>
  <c r="H1076" i="2" s="1"/>
  <c r="J1077" i="2"/>
  <c r="K1077" i="2"/>
  <c r="BE1077" i="2"/>
  <c r="BF1077" i="2"/>
  <c r="BH1077" i="2"/>
  <c r="BG1077" i="2"/>
  <c r="G1077" i="2"/>
  <c r="H1077" i="2" s="1"/>
  <c r="CE1077" i="2"/>
  <c r="L1077" i="2"/>
  <c r="N27" i="1"/>
  <c r="E1546" i="2"/>
  <c r="L1747" i="2"/>
  <c r="BE1747" i="2"/>
  <c r="BF1747" i="2"/>
  <c r="BH1747" i="2"/>
  <c r="BG1747" i="2"/>
  <c r="J1747" i="2"/>
  <c r="K1747" i="2"/>
  <c r="G1747" i="2"/>
  <c r="H1747" i="2" s="1"/>
  <c r="K2239" i="2"/>
  <c r="BE2239" i="2"/>
  <c r="BF2239" i="2"/>
  <c r="BH2239" i="2"/>
  <c r="BG2239" i="2"/>
  <c r="G2239" i="2"/>
  <c r="H2239" i="2" s="1"/>
  <c r="J2239" i="2"/>
  <c r="L2239" i="2"/>
  <c r="L2024" i="2"/>
  <c r="K2024" i="2"/>
  <c r="J2024" i="2"/>
  <c r="BE2024" i="2"/>
  <c r="BF2024" i="2"/>
  <c r="BH2024" i="2"/>
  <c r="BG2024" i="2"/>
  <c r="G2024" i="2"/>
  <c r="H2024" i="2" s="1"/>
  <c r="CD1645" i="2"/>
  <c r="L1645" i="2"/>
  <c r="K1645" i="2"/>
  <c r="J1645" i="2"/>
  <c r="BF1645" i="2"/>
  <c r="BH1645" i="2"/>
  <c r="BG1645" i="2"/>
  <c r="G1645" i="2"/>
  <c r="H1645" i="2" s="1"/>
  <c r="BE1645" i="2"/>
  <c r="L2670" i="2"/>
  <c r="BG2670" i="2"/>
  <c r="BE2670" i="2"/>
  <c r="G2670" i="2"/>
  <c r="H2670" i="2" s="1"/>
  <c r="K2670" i="2"/>
  <c r="BF2670" i="2"/>
  <c r="J2670" i="2"/>
  <c r="BH2670" i="2"/>
  <c r="BE2045" i="2"/>
  <c r="L2045" i="2"/>
  <c r="K2045" i="2"/>
  <c r="BH2045" i="2"/>
  <c r="G2045" i="2"/>
  <c r="H2045" i="2" s="1"/>
  <c r="J2045" i="2"/>
  <c r="BG2045" i="2"/>
  <c r="BF2045" i="2"/>
  <c r="BG3098" i="2"/>
  <c r="G3098" i="2"/>
  <c r="H3098" i="2" s="1"/>
  <c r="J3098" i="2"/>
  <c r="K3098" i="2"/>
  <c r="CD3098" i="2"/>
  <c r="BE3098" i="2"/>
  <c r="BF3098" i="2"/>
  <c r="BH3098" i="2"/>
  <c r="L3098" i="2"/>
  <c r="L2845" i="2"/>
  <c r="BH2845" i="2"/>
  <c r="BG2845" i="2"/>
  <c r="BE2845" i="2"/>
  <c r="K2845" i="2"/>
  <c r="G2845" i="2"/>
  <c r="H2845" i="2" s="1"/>
  <c r="J2845" i="2"/>
  <c r="BF2845" i="2"/>
  <c r="L2892" i="2"/>
  <c r="CD2892" i="2"/>
  <c r="K2892" i="2"/>
  <c r="BF2892" i="2"/>
  <c r="BG2892" i="2"/>
  <c r="G2892" i="2"/>
  <c r="H2892" i="2" s="1"/>
  <c r="BE2892" i="2"/>
  <c r="J2892" i="2"/>
  <c r="BH2892" i="2"/>
  <c r="L2235" i="2"/>
  <c r="K2235" i="2"/>
  <c r="J2235" i="2"/>
  <c r="BH2235" i="2"/>
  <c r="BG2235" i="2"/>
  <c r="BE2235" i="2"/>
  <c r="G2235" i="2"/>
  <c r="H2235" i="2" s="1"/>
  <c r="BF2235" i="2"/>
  <c r="J2566" i="2"/>
  <c r="BG2566" i="2"/>
  <c r="G2566" i="2"/>
  <c r="H2566" i="2" s="1"/>
  <c r="BF2566" i="2"/>
  <c r="K2566" i="2"/>
  <c r="BH2566" i="2"/>
  <c r="BE2566" i="2"/>
  <c r="L2566" i="2"/>
  <c r="BG2612" i="2"/>
  <c r="L2612" i="2"/>
  <c r="K2612" i="2"/>
  <c r="J2612" i="2"/>
  <c r="BH2612" i="2"/>
  <c r="BE2612" i="2"/>
  <c r="BF2612" i="2"/>
  <c r="G2612" i="2"/>
  <c r="H2612" i="2" s="1"/>
  <c r="CD2153" i="2"/>
  <c r="BH2153" i="2"/>
  <c r="G2153" i="2"/>
  <c r="H2153" i="2" s="1"/>
  <c r="J2153" i="2"/>
  <c r="BE2153" i="2"/>
  <c r="BF2153" i="2"/>
  <c r="BG2153" i="2"/>
  <c r="K2153" i="2"/>
  <c r="L2153" i="2"/>
  <c r="BG2979" i="2"/>
  <c r="L2979" i="2"/>
  <c r="BE2979" i="2"/>
  <c r="K2979" i="2"/>
  <c r="BF2979" i="2"/>
  <c r="BH2979" i="2"/>
  <c r="G2979" i="2"/>
  <c r="H2979" i="2" s="1"/>
  <c r="J2979" i="2"/>
  <c r="L2461" i="2"/>
  <c r="BG2461" i="2"/>
  <c r="BF2461" i="2"/>
  <c r="BH2461" i="2"/>
  <c r="J2461" i="2"/>
  <c r="G2461" i="2"/>
  <c r="H2461" i="2" s="1"/>
  <c r="K2461" i="2"/>
  <c r="BE2461" i="2"/>
  <c r="G2759" i="2"/>
  <c r="H2759" i="2" s="1"/>
  <c r="J2759" i="2"/>
  <c r="K2759" i="2"/>
  <c r="L2759" i="2"/>
  <c r="BE2759" i="2"/>
  <c r="BF2759" i="2"/>
  <c r="BH2759" i="2"/>
  <c r="BG2759" i="2"/>
  <c r="BF1021" i="2"/>
  <c r="BE1021" i="2"/>
  <c r="BH1021" i="2"/>
  <c r="K1021" i="2"/>
  <c r="G1021" i="2"/>
  <c r="H1021" i="2" s="1"/>
  <c r="J1021" i="2"/>
  <c r="BG1021" i="2"/>
  <c r="L1021" i="2"/>
  <c r="J383" i="2"/>
  <c r="BH383" i="2"/>
  <c r="BE383" i="2"/>
  <c r="G383" i="2"/>
  <c r="H383" i="2" s="1"/>
  <c r="K383" i="2"/>
  <c r="BG383" i="2"/>
  <c r="L383" i="2"/>
  <c r="BF383" i="2"/>
  <c r="BE2373" i="2"/>
  <c r="J2373" i="2"/>
  <c r="BH2373" i="2"/>
  <c r="K2373" i="2"/>
  <c r="BF2373" i="2"/>
  <c r="BG2373" i="2"/>
  <c r="L2373" i="2"/>
  <c r="G2373" i="2"/>
  <c r="H2373" i="2" s="1"/>
  <c r="BE2653" i="2"/>
  <c r="BE379" i="2"/>
  <c r="K379" i="2"/>
  <c r="J379" i="2"/>
  <c r="BH379" i="2"/>
  <c r="BG379" i="2"/>
  <c r="G379" i="2"/>
  <c r="H379" i="2" s="1"/>
  <c r="L379" i="2"/>
  <c r="BF379" i="2"/>
  <c r="L2486" i="2"/>
  <c r="K2486" i="2"/>
  <c r="J2486" i="2"/>
  <c r="BF2486" i="2"/>
  <c r="BH2486" i="2"/>
  <c r="BG2486" i="2"/>
  <c r="G2486" i="2"/>
  <c r="H2486" i="2" s="1"/>
  <c r="BE2486" i="2"/>
  <c r="BH2030" i="2"/>
  <c r="J2030" i="2"/>
  <c r="BE2030" i="2"/>
  <c r="BF2030" i="2"/>
  <c r="K2030" i="2"/>
  <c r="L2030" i="2"/>
  <c r="G2030" i="2"/>
  <c r="H2030" i="2" s="1"/>
  <c r="BG2030" i="2"/>
  <c r="J2266" i="2"/>
  <c r="L2266" i="2"/>
  <c r="BE2266" i="2"/>
  <c r="BF2266" i="2"/>
  <c r="BH2266" i="2"/>
  <c r="BG2266" i="2"/>
  <c r="G2266" i="2"/>
  <c r="H2266" i="2" s="1"/>
  <c r="K2266" i="2"/>
  <c r="K944" i="2"/>
  <c r="J944" i="2"/>
  <c r="BH944" i="2"/>
  <c r="BF944" i="2"/>
  <c r="G944" i="2"/>
  <c r="H944" i="2" s="1"/>
  <c r="BE944" i="2"/>
  <c r="BG944" i="2"/>
  <c r="L944" i="2"/>
  <c r="BE1205" i="2"/>
  <c r="BH1205" i="2"/>
  <c r="L1205" i="2"/>
  <c r="BG1205" i="2"/>
  <c r="J1205" i="2"/>
  <c r="K1205" i="2"/>
  <c r="G1205" i="2"/>
  <c r="H1205" i="2" s="1"/>
  <c r="BF1205" i="2"/>
  <c r="G1729" i="2"/>
  <c r="H1729" i="2" s="1"/>
  <c r="K1729" i="2"/>
  <c r="L1729" i="2"/>
  <c r="BE1729" i="2"/>
  <c r="BF1729" i="2"/>
  <c r="BH1729" i="2"/>
  <c r="BG1729" i="2"/>
  <c r="J1729" i="2"/>
  <c r="K2344" i="2"/>
  <c r="BF2344" i="2"/>
  <c r="BE2344" i="2"/>
  <c r="BG2344" i="2"/>
  <c r="BH2344" i="2"/>
  <c r="G2344" i="2"/>
  <c r="H2344" i="2" s="1"/>
  <c r="J2344" i="2"/>
  <c r="L2344" i="2"/>
  <c r="J359" i="2"/>
  <c r="K359" i="2"/>
  <c r="BG359" i="2"/>
  <c r="BH359" i="2"/>
  <c r="BF359" i="2"/>
  <c r="L359" i="2"/>
  <c r="BE359" i="2"/>
  <c r="G359" i="2"/>
  <c r="H359" i="2" s="1"/>
  <c r="BH1036" i="2"/>
  <c r="G1036" i="2"/>
  <c r="H1036" i="2" s="1"/>
  <c r="L1036" i="2"/>
  <c r="BE1036" i="2"/>
  <c r="BG1036" i="2"/>
  <c r="J1036" i="2"/>
  <c r="K1036" i="2"/>
  <c r="BF1036" i="2"/>
  <c r="BG1088" i="2"/>
  <c r="L1088" i="2"/>
  <c r="K1088" i="2"/>
  <c r="G1088" i="2"/>
  <c r="H1088" i="2" s="1"/>
  <c r="BF1088" i="2"/>
  <c r="BH1088" i="2"/>
  <c r="J1088" i="2"/>
  <c r="BE1088" i="2"/>
  <c r="CE1088" i="2"/>
  <c r="L516" i="2"/>
  <c r="J516" i="2"/>
  <c r="K516" i="2"/>
  <c r="BE516" i="2"/>
  <c r="BH516" i="2"/>
  <c r="BF516" i="2"/>
  <c r="G516" i="2"/>
  <c r="H516" i="2" s="1"/>
  <c r="BG516" i="2"/>
  <c r="BH985" i="2"/>
  <c r="BG985" i="2"/>
  <c r="BF985" i="2"/>
  <c r="G985" i="2"/>
  <c r="H985" i="2" s="1"/>
  <c r="J985" i="2"/>
  <c r="K985" i="2"/>
  <c r="L985" i="2"/>
  <c r="BE985" i="2"/>
  <c r="G532" i="2"/>
  <c r="H532" i="2" s="1"/>
  <c r="J532" i="2"/>
  <c r="BE532" i="2"/>
  <c r="K532" i="2"/>
  <c r="BF532" i="2"/>
  <c r="BG532" i="2"/>
  <c r="BH532" i="2"/>
  <c r="L532" i="2"/>
  <c r="J1518" i="2"/>
  <c r="K1518" i="2"/>
  <c r="L1518" i="2"/>
  <c r="BH1518" i="2"/>
  <c r="BG1518" i="2"/>
  <c r="G1518" i="2"/>
  <c r="H1518" i="2" s="1"/>
  <c r="BE1518" i="2"/>
  <c r="BF1518" i="2"/>
  <c r="L409" i="2"/>
  <c r="BF409" i="2"/>
  <c r="J409" i="2"/>
  <c r="BE409" i="2"/>
  <c r="BH409" i="2"/>
  <c r="G409" i="2"/>
  <c r="H409" i="2" s="1"/>
  <c r="K409" i="2"/>
  <c r="BG409" i="2"/>
  <c r="CD754" i="2"/>
  <c r="BF754" i="2"/>
  <c r="BH754" i="2"/>
  <c r="BG754" i="2"/>
  <c r="L754" i="2"/>
  <c r="J754" i="2"/>
  <c r="G754" i="2"/>
  <c r="H754" i="2" s="1"/>
  <c r="BE754" i="2"/>
  <c r="K754" i="2"/>
  <c r="BH1671" i="2"/>
  <c r="J1671" i="2"/>
  <c r="L1671" i="2"/>
  <c r="K1671" i="2"/>
  <c r="BG1671" i="2"/>
  <c r="BE1671" i="2"/>
  <c r="BF1671" i="2"/>
  <c r="G1671" i="2"/>
  <c r="H1671" i="2" s="1"/>
  <c r="BH989" i="2"/>
  <c r="L989" i="2"/>
  <c r="J989" i="2"/>
  <c r="BF989" i="2"/>
  <c r="BG989" i="2"/>
  <c r="G989" i="2"/>
  <c r="H989" i="2" s="1"/>
  <c r="BE989" i="2"/>
  <c r="K989" i="2"/>
  <c r="G1025" i="2"/>
  <c r="H1025" i="2" s="1"/>
  <c r="J1025" i="2"/>
  <c r="K1025" i="2"/>
  <c r="L1025" i="2"/>
  <c r="BE1025" i="2"/>
  <c r="BF1025" i="2"/>
  <c r="BH1025" i="2"/>
  <c r="BG1025" i="2"/>
  <c r="CD1249" i="2"/>
  <c r="BH1249" i="2"/>
  <c r="G1249" i="2"/>
  <c r="H1249" i="2" s="1"/>
  <c r="BG1249" i="2"/>
  <c r="K1249" i="2"/>
  <c r="L1249" i="2"/>
  <c r="BE1249" i="2"/>
  <c r="BF1249" i="2"/>
  <c r="J1249" i="2"/>
  <c r="K830" i="2"/>
  <c r="L830" i="2"/>
  <c r="BF830" i="2"/>
  <c r="BH830" i="2"/>
  <c r="BG830" i="2"/>
  <c r="BE830" i="2"/>
  <c r="CD830" i="2"/>
  <c r="G830" i="2"/>
  <c r="H830" i="2" s="1"/>
  <c r="J830" i="2"/>
  <c r="BH705" i="2"/>
  <c r="J705" i="2"/>
  <c r="G705" i="2"/>
  <c r="H705" i="2" s="1"/>
  <c r="K705" i="2"/>
  <c r="BG705" i="2"/>
  <c r="BF705" i="2"/>
  <c r="L705" i="2"/>
  <c r="BE705" i="2"/>
  <c r="BG2712" i="2"/>
  <c r="K2712" i="2"/>
  <c r="G2712" i="2"/>
  <c r="H2712" i="2" s="1"/>
  <c r="BE2712" i="2"/>
  <c r="BH2712" i="2"/>
  <c r="L2712" i="2"/>
  <c r="J2712" i="2"/>
  <c r="BF2712" i="2"/>
  <c r="BH367" i="2"/>
  <c r="K367" i="2"/>
  <c r="BE367" i="2"/>
  <c r="L367" i="2"/>
  <c r="G367" i="2"/>
  <c r="H367" i="2" s="1"/>
  <c r="BG367" i="2"/>
  <c r="BF367" i="2"/>
  <c r="J367" i="2"/>
  <c r="J2959" i="2"/>
  <c r="K2959" i="2"/>
  <c r="BG2959" i="2"/>
  <c r="L2959" i="2"/>
  <c r="G2959" i="2"/>
  <c r="H2959" i="2" s="1"/>
  <c r="BE2959" i="2"/>
  <c r="BF2959" i="2"/>
  <c r="BH2959" i="2"/>
  <c r="BF866" i="2"/>
  <c r="J866" i="2"/>
  <c r="BE866" i="2"/>
  <c r="BH866" i="2"/>
  <c r="BG866" i="2"/>
  <c r="L866" i="2"/>
  <c r="G866" i="2"/>
  <c r="H866" i="2" s="1"/>
  <c r="K866" i="2"/>
  <c r="K1977" i="2"/>
  <c r="BG1977" i="2"/>
  <c r="BF1977" i="2"/>
  <c r="BH1977" i="2"/>
  <c r="J1977" i="2"/>
  <c r="BE1977" i="2"/>
  <c r="G1977" i="2"/>
  <c r="H1977" i="2" s="1"/>
  <c r="L1977" i="2"/>
  <c r="L1417" i="2"/>
  <c r="BH1417" i="2"/>
  <c r="BF1417" i="2"/>
  <c r="BE1417" i="2"/>
  <c r="BG1417" i="2"/>
  <c r="J1417" i="2"/>
  <c r="K1417" i="2"/>
  <c r="G1417" i="2"/>
  <c r="H1417" i="2" s="1"/>
  <c r="CE1129" i="2"/>
  <c r="BH1129" i="2"/>
  <c r="L1129" i="2"/>
  <c r="K1129" i="2"/>
  <c r="BG1129" i="2"/>
  <c r="BF1129" i="2"/>
  <c r="G1129" i="2"/>
  <c r="H1129" i="2" s="1"/>
  <c r="BE1129" i="2"/>
  <c r="J1129" i="2"/>
  <c r="L2221" i="2"/>
  <c r="K2221" i="2"/>
  <c r="J2221" i="2"/>
  <c r="BG2221" i="2"/>
  <c r="G2221" i="2"/>
  <c r="H2221" i="2" s="1"/>
  <c r="BE2221" i="2"/>
  <c r="BF2221" i="2"/>
  <c r="BH2221" i="2"/>
  <c r="K1472" i="2"/>
  <c r="J1472" i="2"/>
  <c r="L1472" i="2"/>
  <c r="BE1472" i="2"/>
  <c r="G1472" i="2"/>
  <c r="H1472" i="2" s="1"/>
  <c r="BH1472" i="2"/>
  <c r="BF1472" i="2"/>
  <c r="BG1472" i="2"/>
  <c r="N44" i="1"/>
  <c r="E2526" i="2"/>
  <c r="CE1122" i="2"/>
  <c r="BG1122" i="2"/>
  <c r="G1122" i="2"/>
  <c r="H1122" i="2" s="1"/>
  <c r="L1122" i="2"/>
  <c r="J1122" i="2"/>
  <c r="K1122" i="2"/>
  <c r="BE1122" i="2"/>
  <c r="BF1122" i="2"/>
  <c r="BH1122" i="2"/>
  <c r="L2287" i="2"/>
  <c r="J2287" i="2"/>
  <c r="K2287" i="2"/>
  <c r="BE2287" i="2"/>
  <c r="BF2287" i="2"/>
  <c r="BH2287" i="2"/>
  <c r="BG2287" i="2"/>
  <c r="G2287" i="2"/>
  <c r="H2287" i="2" s="1"/>
  <c r="J1994" i="2"/>
  <c r="BE1994" i="2"/>
  <c r="BF1994" i="2"/>
  <c r="BG1994" i="2"/>
  <c r="L1994" i="2"/>
  <c r="BH1994" i="2"/>
  <c r="K1994" i="2"/>
  <c r="G1994" i="2"/>
  <c r="H1994" i="2" s="1"/>
  <c r="G1072" i="2"/>
  <c r="H1072" i="2" s="1"/>
  <c r="L1072" i="2"/>
  <c r="K1072" i="2"/>
  <c r="CE1072" i="2"/>
  <c r="J1072" i="2"/>
  <c r="BE1072" i="2"/>
  <c r="BF1072" i="2"/>
  <c r="BH1072" i="2"/>
  <c r="BG1072" i="2"/>
  <c r="BF2819" i="2"/>
  <c r="BH2819" i="2"/>
  <c r="BG2819" i="2"/>
  <c r="BE2819" i="2"/>
  <c r="G2819" i="2"/>
  <c r="H2819" i="2" s="1"/>
  <c r="J2819" i="2"/>
  <c r="K2819" i="2"/>
  <c r="L2819" i="2"/>
  <c r="BF675" i="2"/>
  <c r="G675" i="2"/>
  <c r="H675" i="2" s="1"/>
  <c r="CD3083" i="2"/>
  <c r="L3083" i="2"/>
  <c r="BG3083" i="2"/>
  <c r="G3083" i="2"/>
  <c r="H3083" i="2" s="1"/>
  <c r="J3083" i="2"/>
  <c r="K3083" i="2"/>
  <c r="BE3083" i="2"/>
  <c r="BF3083" i="2"/>
  <c r="BH3083" i="2"/>
  <c r="BF597" i="2"/>
  <c r="BE597" i="2"/>
  <c r="BH597" i="2"/>
  <c r="BG597" i="2"/>
  <c r="G597" i="2"/>
  <c r="H597" i="2" s="1"/>
  <c r="L597" i="2"/>
  <c r="K597" i="2"/>
  <c r="J597" i="2"/>
  <c r="BE1164" i="2"/>
  <c r="BF1164" i="2"/>
  <c r="BG1164" i="2"/>
  <c r="G1164" i="2"/>
  <c r="H1164" i="2" s="1"/>
  <c r="BH1164" i="2"/>
  <c r="L1164" i="2"/>
  <c r="K1164" i="2"/>
  <c r="J1164" i="2"/>
  <c r="BF2159" i="2"/>
  <c r="CD2159" i="2"/>
  <c r="G2159" i="2"/>
  <c r="H2159" i="2" s="1"/>
  <c r="BH2159" i="2"/>
  <c r="BG2159" i="2"/>
  <c r="K2159" i="2"/>
  <c r="L2159" i="2"/>
  <c r="BE2159" i="2"/>
  <c r="J2159" i="2"/>
  <c r="G777" i="2"/>
  <c r="H777" i="2" s="1"/>
  <c r="CD777" i="2"/>
  <c r="BF777" i="2"/>
  <c r="BG777" i="2"/>
  <c r="BH777" i="2"/>
  <c r="BE777" i="2"/>
  <c r="J777" i="2"/>
  <c r="K777" i="2"/>
  <c r="L777" i="2"/>
  <c r="G2520" i="2"/>
  <c r="H2520" i="2" s="1"/>
  <c r="BH2520" i="2"/>
  <c r="BF2520" i="2"/>
  <c r="BE2520" i="2"/>
  <c r="L2520" i="2"/>
  <c r="K2520" i="2"/>
  <c r="BG2520" i="2"/>
  <c r="J2520" i="2"/>
  <c r="J713" i="2"/>
  <c r="L713" i="2"/>
  <c r="BF713" i="2"/>
  <c r="BH713" i="2"/>
  <c r="BG713" i="2"/>
  <c r="BE713" i="2"/>
  <c r="G713" i="2"/>
  <c r="H713" i="2" s="1"/>
  <c r="K713" i="2"/>
  <c r="L2042" i="2"/>
  <c r="BE2042" i="2"/>
  <c r="BF2042" i="2"/>
  <c r="G2042" i="2"/>
  <c r="H2042" i="2" s="1"/>
  <c r="K2042" i="2"/>
  <c r="J2042" i="2"/>
  <c r="BG2042" i="2"/>
  <c r="BH2042" i="2"/>
  <c r="J3120" i="2"/>
  <c r="L3120" i="2"/>
  <c r="BH3120" i="2"/>
  <c r="BG3120" i="2"/>
  <c r="BE3120" i="2"/>
  <c r="BF3120" i="2"/>
  <c r="K3120" i="2"/>
  <c r="G3120" i="2"/>
  <c r="H3120" i="2" s="1"/>
  <c r="L2495" i="2"/>
  <c r="BE2495" i="2"/>
  <c r="BF2495" i="2"/>
  <c r="BH2495" i="2"/>
  <c r="BG2495" i="2"/>
  <c r="G2495" i="2"/>
  <c r="H2495" i="2" s="1"/>
  <c r="J2495" i="2"/>
  <c r="K2495" i="2"/>
  <c r="L1266" i="2"/>
  <c r="G1266" i="2"/>
  <c r="H1266" i="2" s="1"/>
  <c r="K1266" i="2"/>
  <c r="BF1266" i="2"/>
  <c r="BG1266" i="2"/>
  <c r="BH1266" i="2"/>
  <c r="BE1266" i="2"/>
  <c r="CD1266" i="2"/>
  <c r="J1266" i="2"/>
  <c r="BG3013" i="2"/>
  <c r="L3013" i="2"/>
  <c r="K3013" i="2"/>
  <c r="J3013" i="2"/>
  <c r="G3013" i="2"/>
  <c r="H3013" i="2" s="1"/>
  <c r="BE3013" i="2"/>
  <c r="BF3013" i="2"/>
  <c r="BH3013" i="2"/>
  <c r="G580" i="2"/>
  <c r="H580" i="2" s="1"/>
  <c r="BE580" i="2"/>
  <c r="L580" i="2"/>
  <c r="BH580" i="2"/>
  <c r="J580" i="2"/>
  <c r="K580" i="2"/>
  <c r="BF580" i="2"/>
  <c r="BG580" i="2"/>
  <c r="BE2388" i="2"/>
  <c r="J2388" i="2"/>
  <c r="L2388" i="2"/>
  <c r="BH2388" i="2"/>
  <c r="BG2388" i="2"/>
  <c r="K2388" i="2"/>
  <c r="G2388" i="2"/>
  <c r="H2388" i="2" s="1"/>
  <c r="BF2388" i="2"/>
  <c r="L2441" i="2"/>
  <c r="BE2441" i="2"/>
  <c r="BF2441" i="2"/>
  <c r="BH2441" i="2"/>
  <c r="BG2441" i="2"/>
  <c r="G2441" i="2"/>
  <c r="H2441" i="2" s="1"/>
  <c r="J2441" i="2"/>
  <c r="K2441" i="2"/>
  <c r="CE1108" i="2"/>
  <c r="BE1108" i="2"/>
  <c r="BF1108" i="2"/>
  <c r="J1108" i="2"/>
  <c r="K1108" i="2"/>
  <c r="L1108" i="2"/>
  <c r="G1108" i="2"/>
  <c r="H1108" i="2" s="1"/>
  <c r="BH1108" i="2"/>
  <c r="BG1108" i="2"/>
  <c r="BH2585" i="2"/>
  <c r="BF2585" i="2"/>
  <c r="BG2585" i="2"/>
  <c r="L2585" i="2"/>
  <c r="BE2585" i="2"/>
  <c r="K2585" i="2"/>
  <c r="G2585" i="2"/>
  <c r="H2585" i="2" s="1"/>
  <c r="J2585" i="2"/>
  <c r="BG1716" i="2"/>
  <c r="BH1716" i="2"/>
  <c r="G1716" i="2"/>
  <c r="H1716" i="2" s="1"/>
  <c r="BE1716" i="2"/>
  <c r="J1716" i="2"/>
  <c r="BF1716" i="2"/>
  <c r="K1716" i="2"/>
  <c r="L1716" i="2"/>
  <c r="K1525" i="2"/>
  <c r="BG1525" i="2"/>
  <c r="BH1525" i="2"/>
  <c r="J1525" i="2"/>
  <c r="BF1525" i="2"/>
  <c r="L1525" i="2"/>
  <c r="G1525" i="2"/>
  <c r="H1525" i="2" s="1"/>
  <c r="BE1525" i="2"/>
  <c r="G574" i="2"/>
  <c r="H574" i="2" s="1"/>
  <c r="BH574" i="2"/>
  <c r="BG574" i="2"/>
  <c r="L574" i="2"/>
  <c r="BF574" i="2"/>
  <c r="K574" i="2"/>
  <c r="BE574" i="2"/>
  <c r="J574" i="2"/>
  <c r="J3049" i="2"/>
  <c r="G3049" i="2"/>
  <c r="H3049" i="2" s="1"/>
  <c r="BE3049" i="2"/>
  <c r="BF3049" i="2"/>
  <c r="BH3049" i="2"/>
  <c r="L3049" i="2"/>
  <c r="BG3049" i="2"/>
  <c r="K3049" i="2"/>
  <c r="L1564" i="2"/>
  <c r="BF1564" i="2"/>
  <c r="BH1564" i="2"/>
  <c r="BG1564" i="2"/>
  <c r="G1564" i="2"/>
  <c r="H1564" i="2" s="1"/>
  <c r="BE1564" i="2"/>
  <c r="CD1564" i="2"/>
  <c r="K1564" i="2"/>
  <c r="J1564" i="2"/>
  <c r="CD1612" i="2"/>
  <c r="K1612" i="2"/>
  <c r="J1612" i="2"/>
  <c r="G1612" i="2"/>
  <c r="H1612" i="2" s="1"/>
  <c r="BE1612" i="2"/>
  <c r="BF1612" i="2"/>
  <c r="BH1612" i="2"/>
  <c r="BG1612" i="2"/>
  <c r="L1612" i="2"/>
  <c r="L1634" i="2"/>
  <c r="BE1634" i="2"/>
  <c r="K1634" i="2"/>
  <c r="J1634" i="2"/>
  <c r="BG1634" i="2"/>
  <c r="BH1634" i="2"/>
  <c r="CD1634" i="2"/>
  <c r="G1634" i="2"/>
  <c r="H1634" i="2" s="1"/>
  <c r="BF1634" i="2"/>
  <c r="L2246" i="2"/>
  <c r="K2246" i="2"/>
  <c r="J2246" i="2"/>
  <c r="BG2246" i="2"/>
  <c r="G2246" i="2"/>
  <c r="H2246" i="2" s="1"/>
  <c r="BH2246" i="2"/>
  <c r="BE2246" i="2"/>
  <c r="BF2246" i="2"/>
  <c r="G732" i="2"/>
  <c r="H732" i="2" s="1"/>
  <c r="K732" i="2"/>
  <c r="L732" i="2"/>
  <c r="BH732" i="2"/>
  <c r="J732" i="2"/>
  <c r="BF732" i="2"/>
  <c r="BG732" i="2"/>
  <c r="BE732" i="2"/>
  <c r="K802" i="2"/>
  <c r="L802" i="2"/>
  <c r="BH802" i="2"/>
  <c r="G802" i="2"/>
  <c r="H802" i="2" s="1"/>
  <c r="CD802" i="2"/>
  <c r="BF802" i="2"/>
  <c r="J802" i="2"/>
  <c r="BE802" i="2"/>
  <c r="BG802" i="2"/>
  <c r="BH1784" i="2"/>
  <c r="K1784" i="2"/>
  <c r="J1784" i="2"/>
  <c r="L1784" i="2"/>
  <c r="BE1784" i="2"/>
  <c r="BF1784" i="2"/>
  <c r="BG1784" i="2"/>
  <c r="G1784" i="2"/>
  <c r="H1784" i="2" s="1"/>
  <c r="K2883" i="2"/>
  <c r="BH2883" i="2"/>
  <c r="CD2883" i="2"/>
  <c r="G2883" i="2"/>
  <c r="H2883" i="2" s="1"/>
  <c r="BE2883" i="2"/>
  <c r="L2883" i="2"/>
  <c r="J2883" i="2"/>
  <c r="BG2883" i="2"/>
  <c r="BF2883" i="2"/>
  <c r="L954" i="2"/>
  <c r="K954" i="2"/>
  <c r="G954" i="2"/>
  <c r="H954" i="2" s="1"/>
  <c r="J954" i="2"/>
  <c r="BE954" i="2"/>
  <c r="BH954" i="2"/>
  <c r="BG954" i="2"/>
  <c r="BF954" i="2"/>
  <c r="BH3046" i="2"/>
  <c r="K3046" i="2"/>
  <c r="L3046" i="2"/>
  <c r="J3046" i="2"/>
  <c r="BE3046" i="2"/>
  <c r="BF3046" i="2"/>
  <c r="BG3046" i="2"/>
  <c r="G3046" i="2"/>
  <c r="H3046" i="2" s="1"/>
  <c r="BE2433" i="2"/>
  <c r="L2433" i="2"/>
  <c r="K2433" i="2"/>
  <c r="BF2433" i="2"/>
  <c r="BH2433" i="2"/>
  <c r="J2433" i="2"/>
  <c r="BG2433" i="2"/>
  <c r="G2433" i="2"/>
  <c r="H2433" i="2" s="1"/>
  <c r="BH1605" i="2"/>
  <c r="CD1605" i="2"/>
  <c r="L1605" i="2"/>
  <c r="K1605" i="2"/>
  <c r="J1605" i="2"/>
  <c r="BG1605" i="2"/>
  <c r="G1605" i="2"/>
  <c r="H1605" i="2" s="1"/>
  <c r="BF1605" i="2"/>
  <c r="BE1605" i="2"/>
  <c r="J669" i="2"/>
  <c r="K669" i="2"/>
  <c r="BH669" i="2"/>
  <c r="L669" i="2"/>
  <c r="G669" i="2"/>
  <c r="H669" i="2" s="1"/>
  <c r="BE669" i="2"/>
  <c r="BG669" i="2"/>
  <c r="BF669" i="2"/>
  <c r="BE1215" i="2"/>
  <c r="BF1215" i="2"/>
  <c r="BH1215" i="2"/>
  <c r="BG1215" i="2"/>
  <c r="G1215" i="2"/>
  <c r="H1215" i="2" s="1"/>
  <c r="J1215" i="2"/>
  <c r="K1215" i="2"/>
  <c r="L1215" i="2"/>
  <c r="L384" i="2"/>
  <c r="BF384" i="2"/>
  <c r="BH384" i="2"/>
  <c r="K384" i="2"/>
  <c r="J384" i="2"/>
  <c r="BG384" i="2"/>
  <c r="G384" i="2"/>
  <c r="H384" i="2" s="1"/>
  <c r="BE384" i="2"/>
  <c r="K2440" i="2"/>
  <c r="L2440" i="2"/>
  <c r="J2440" i="2"/>
  <c r="BE2440" i="2"/>
  <c r="BF2440" i="2"/>
  <c r="BH2440" i="2"/>
  <c r="BG2440" i="2"/>
  <c r="G2440" i="2"/>
  <c r="H2440" i="2" s="1"/>
  <c r="L3054" i="2"/>
  <c r="K3054" i="2"/>
  <c r="G3054" i="2"/>
  <c r="H3054" i="2" s="1"/>
  <c r="BE3054" i="2"/>
  <c r="BH3054" i="2"/>
  <c r="BG3054" i="2"/>
  <c r="BF3054" i="2"/>
  <c r="J3054" i="2"/>
  <c r="L906" i="2"/>
  <c r="G906" i="2"/>
  <c r="H906" i="2" s="1"/>
  <c r="BH906" i="2"/>
  <c r="K906" i="2"/>
  <c r="BF906" i="2"/>
  <c r="BE906" i="2"/>
  <c r="J906" i="2"/>
  <c r="BG906" i="2"/>
  <c r="K527" i="2"/>
  <c r="G527" i="2"/>
  <c r="H527" i="2" s="1"/>
  <c r="BG527" i="2"/>
  <c r="J527" i="2"/>
  <c r="BE527" i="2"/>
  <c r="L527" i="2"/>
  <c r="BH527" i="2"/>
  <c r="BF527" i="2"/>
  <c r="BE1196" i="2"/>
  <c r="J1196" i="2"/>
  <c r="K1196" i="2"/>
  <c r="L1196" i="2"/>
  <c r="BG1196" i="2"/>
  <c r="G1196" i="2"/>
  <c r="H1196" i="2" s="1"/>
  <c r="BF1196" i="2"/>
  <c r="BH1196" i="2"/>
  <c r="BG1035" i="2"/>
  <c r="BE1035" i="2"/>
  <c r="BF1035" i="2"/>
  <c r="BH1035" i="2"/>
  <c r="L1035" i="2"/>
  <c r="K1035" i="2"/>
  <c r="J1035" i="2"/>
  <c r="G1035" i="2"/>
  <c r="H1035" i="2" s="1"/>
  <c r="G314" i="2"/>
  <c r="H314" i="2" s="1"/>
  <c r="K314" i="2"/>
  <c r="L314" i="2"/>
  <c r="BE314" i="2"/>
  <c r="BF314" i="2"/>
  <c r="BH314" i="2"/>
  <c r="J314" i="2"/>
  <c r="BG314" i="2"/>
  <c r="AP54" i="1"/>
  <c r="K1317" i="2"/>
  <c r="G1317" i="2"/>
  <c r="H1317" i="2" s="1"/>
  <c r="BH1317" i="2"/>
  <c r="BG1317" i="2"/>
  <c r="BE1317" i="2"/>
  <c r="J1317" i="2"/>
  <c r="L1317" i="2"/>
  <c r="BF1317" i="2"/>
  <c r="G2240" i="2"/>
  <c r="H2240" i="2" s="1"/>
  <c r="BG2240" i="2"/>
  <c r="BH2240" i="2"/>
  <c r="J2240" i="2"/>
  <c r="K2240" i="2"/>
  <c r="BF2240" i="2"/>
  <c r="L2240" i="2"/>
  <c r="BE2240" i="2"/>
  <c r="K365" i="2"/>
  <c r="BG365" i="2"/>
  <c r="J365" i="2"/>
  <c r="BF365" i="2"/>
  <c r="L365" i="2"/>
  <c r="BH365" i="2"/>
  <c r="BE365" i="2"/>
  <c r="G365" i="2"/>
  <c r="H365" i="2" s="1"/>
  <c r="BH1410" i="2"/>
  <c r="BF1410" i="2"/>
  <c r="BG1410" i="2"/>
  <c r="BE1410" i="2"/>
  <c r="L1410" i="2"/>
  <c r="K1410" i="2"/>
  <c r="G1410" i="2"/>
  <c r="H1410" i="2" s="1"/>
  <c r="J1410" i="2"/>
  <c r="BH925" i="2"/>
  <c r="K925" i="2"/>
  <c r="L925" i="2"/>
  <c r="G925" i="2"/>
  <c r="H925" i="2" s="1"/>
  <c r="BF925" i="2"/>
  <c r="BG925" i="2"/>
  <c r="J925" i="2"/>
  <c r="BE925" i="2"/>
  <c r="N47" i="1"/>
  <c r="J1179" i="2"/>
  <c r="BE1179" i="2"/>
  <c r="BF1179" i="2"/>
  <c r="L1179" i="2"/>
  <c r="BH1179" i="2"/>
  <c r="BG1179" i="2"/>
  <c r="G1179" i="2"/>
  <c r="H1179" i="2" s="1"/>
  <c r="K1179" i="2"/>
  <c r="BE1420" i="2"/>
  <c r="BF1420" i="2"/>
  <c r="BH1420" i="2"/>
  <c r="BG1420" i="2"/>
  <c r="J1420" i="2"/>
  <c r="K1420" i="2"/>
  <c r="L1420" i="2"/>
  <c r="G1420" i="2"/>
  <c r="H1420" i="2" s="1"/>
  <c r="BH2464" i="2"/>
  <c r="BE2464" i="2"/>
  <c r="BF2464" i="2"/>
  <c r="J2464" i="2"/>
  <c r="L2464" i="2"/>
  <c r="K2464" i="2"/>
  <c r="BG2464" i="2"/>
  <c r="G2464" i="2"/>
  <c r="H2464" i="2" s="1"/>
  <c r="BH1214" i="2"/>
  <c r="BG1214" i="2"/>
  <c r="BE1214" i="2"/>
  <c r="K1214" i="2"/>
  <c r="BF1214" i="2"/>
  <c r="J1214" i="2"/>
  <c r="G1214" i="2"/>
  <c r="H1214" i="2" s="1"/>
  <c r="L1214" i="2"/>
  <c r="J834" i="2"/>
  <c r="BF834" i="2"/>
  <c r="BH834" i="2"/>
  <c r="BE834" i="2"/>
  <c r="G834" i="2"/>
  <c r="H834" i="2" s="1"/>
  <c r="K834" i="2"/>
  <c r="BG834" i="2"/>
  <c r="L834" i="2"/>
  <c r="K3105" i="2"/>
  <c r="L3105" i="2"/>
  <c r="BE3105" i="2"/>
  <c r="BH3105" i="2"/>
  <c r="BG3105" i="2"/>
  <c r="G3105" i="2"/>
  <c r="H3105" i="2" s="1"/>
  <c r="BF3105" i="2"/>
  <c r="J3105" i="2"/>
  <c r="BE968" i="2"/>
  <c r="L968" i="2"/>
  <c r="BG968" i="2"/>
  <c r="J968" i="2"/>
  <c r="BF968" i="2"/>
  <c r="G968" i="2"/>
  <c r="H968" i="2" s="1"/>
  <c r="K968" i="2"/>
  <c r="BH968" i="2"/>
  <c r="CD805" i="2"/>
  <c r="K805" i="2"/>
  <c r="L805" i="2"/>
  <c r="BE805" i="2"/>
  <c r="BF805" i="2"/>
  <c r="BG805" i="2"/>
  <c r="G805" i="2"/>
  <c r="H805" i="2" s="1"/>
  <c r="J805" i="2"/>
  <c r="BH805" i="2"/>
  <c r="BE2460" i="2"/>
  <c r="K2460" i="2"/>
  <c r="G2460" i="2"/>
  <c r="H2460" i="2" s="1"/>
  <c r="J2460" i="2"/>
  <c r="BG2460" i="2"/>
  <c r="BH2460" i="2"/>
  <c r="L2460" i="2"/>
  <c r="BF2460" i="2"/>
  <c r="BE626" i="2"/>
  <c r="BG626" i="2"/>
  <c r="BF626" i="2"/>
  <c r="J626" i="2"/>
  <c r="G626" i="2"/>
  <c r="H626" i="2" s="1"/>
  <c r="BH626" i="2"/>
  <c r="K626" i="2"/>
  <c r="L626" i="2"/>
  <c r="L1486" i="2"/>
  <c r="BF1486" i="2"/>
  <c r="G1486" i="2"/>
  <c r="H1486" i="2" s="1"/>
  <c r="BE1486" i="2"/>
  <c r="J1486" i="2"/>
  <c r="BG1486" i="2"/>
  <c r="BH1486" i="2"/>
  <c r="K1486" i="2"/>
  <c r="BE990" i="2"/>
  <c r="L990" i="2"/>
  <c r="BH990" i="2"/>
  <c r="BG990" i="2"/>
  <c r="BF990" i="2"/>
  <c r="G990" i="2"/>
  <c r="H990" i="2" s="1"/>
  <c r="J990" i="2"/>
  <c r="K990" i="2"/>
  <c r="J2617" i="2"/>
  <c r="BH2617" i="2"/>
  <c r="BE2617" i="2"/>
  <c r="BF2617" i="2"/>
  <c r="K2617" i="2"/>
  <c r="G2617" i="2"/>
  <c r="H2617" i="2" s="1"/>
  <c r="BG2617" i="2"/>
  <c r="L2617" i="2"/>
  <c r="G2690" i="2"/>
  <c r="H2690" i="2" s="1"/>
  <c r="J2690" i="2"/>
  <c r="K2690" i="2"/>
  <c r="L2690" i="2"/>
  <c r="BE2690" i="2"/>
  <c r="BF2690" i="2"/>
  <c r="BH2690" i="2"/>
  <c r="BG2690" i="2"/>
  <c r="K2397" i="2"/>
  <c r="J2397" i="2"/>
  <c r="BE2397" i="2"/>
  <c r="L2397" i="2"/>
  <c r="BH2397" i="2"/>
  <c r="G2397" i="2"/>
  <c r="H2397" i="2" s="1"/>
  <c r="BG2397" i="2"/>
  <c r="BF2397" i="2"/>
  <c r="CD2191" i="2"/>
  <c r="L2191" i="2"/>
  <c r="G2191" i="2"/>
  <c r="H2191" i="2" s="1"/>
  <c r="K2191" i="2"/>
  <c r="BE2191" i="2"/>
  <c r="BF2191" i="2"/>
  <c r="BH2191" i="2"/>
  <c r="BG2191" i="2"/>
  <c r="J2191" i="2"/>
  <c r="K956" i="2"/>
  <c r="BG956" i="2"/>
  <c r="BF956" i="2"/>
  <c r="G956" i="2"/>
  <c r="H956" i="2" s="1"/>
  <c r="BE956" i="2"/>
  <c r="L956" i="2"/>
  <c r="BH956" i="2"/>
  <c r="J956" i="2"/>
  <c r="G317" i="2"/>
  <c r="H317" i="2" s="1"/>
  <c r="L317" i="2"/>
  <c r="BE317" i="2"/>
  <c r="K317" i="2"/>
  <c r="BF317" i="2"/>
  <c r="BH317" i="2"/>
  <c r="BG317" i="2"/>
  <c r="J317" i="2"/>
  <c r="G750" i="2"/>
  <c r="H750" i="2" s="1"/>
  <c r="BF750" i="2"/>
  <c r="L750" i="2"/>
  <c r="BE750" i="2"/>
  <c r="BH750" i="2"/>
  <c r="BG750" i="2"/>
  <c r="CD750" i="2"/>
  <c r="K750" i="2"/>
  <c r="J750" i="2"/>
  <c r="L439" i="2"/>
  <c r="K439" i="2"/>
  <c r="J439" i="2"/>
  <c r="BG439" i="2"/>
  <c r="G439" i="2"/>
  <c r="H439" i="2" s="1"/>
  <c r="BE439" i="2"/>
  <c r="BF439" i="2"/>
  <c r="BH439" i="2"/>
  <c r="L3009" i="2"/>
  <c r="BH3009" i="2"/>
  <c r="K3009" i="2"/>
  <c r="G3009" i="2"/>
  <c r="H3009" i="2" s="1"/>
  <c r="BE3009" i="2"/>
  <c r="J3009" i="2"/>
  <c r="BF3009" i="2"/>
  <c r="BG3009" i="2"/>
  <c r="G978" i="2"/>
  <c r="H978" i="2" s="1"/>
  <c r="J978" i="2"/>
  <c r="K978" i="2"/>
  <c r="L978" i="2"/>
  <c r="BE978" i="2"/>
  <c r="BF978" i="2"/>
  <c r="BH978" i="2"/>
  <c r="BG978" i="2"/>
  <c r="BG301" i="2"/>
  <c r="J301" i="2"/>
  <c r="K301" i="2"/>
  <c r="BE301" i="2"/>
  <c r="BH301" i="2"/>
  <c r="L301" i="2"/>
  <c r="G301" i="2"/>
  <c r="H301" i="2" s="1"/>
  <c r="BF301" i="2"/>
  <c r="G1325" i="2"/>
  <c r="H1325" i="2" s="1"/>
  <c r="J1325" i="2"/>
  <c r="L1325" i="2"/>
  <c r="K1325" i="2"/>
  <c r="BH1325" i="2"/>
  <c r="BG1325" i="2"/>
  <c r="BE1325" i="2"/>
  <c r="BF1325" i="2"/>
  <c r="L1097" i="2"/>
  <c r="J1097" i="2"/>
  <c r="K1097" i="2"/>
  <c r="G1097" i="2"/>
  <c r="H1097" i="2" s="1"/>
  <c r="BE1097" i="2"/>
  <c r="BF1097" i="2"/>
  <c r="BH1097" i="2"/>
  <c r="BG1097" i="2"/>
  <c r="CE1097" i="2"/>
  <c r="BE1775" i="2"/>
  <c r="J1775" i="2"/>
  <c r="L1775" i="2"/>
  <c r="G1775" i="2"/>
  <c r="H1775" i="2" s="1"/>
  <c r="BH1775" i="2"/>
  <c r="K1775" i="2"/>
  <c r="BF1775" i="2"/>
  <c r="BG1775" i="2"/>
  <c r="G1387" i="2"/>
  <c r="H1387" i="2" s="1"/>
  <c r="BF1387" i="2"/>
  <c r="BG1387" i="2"/>
  <c r="K1387" i="2"/>
  <c r="J1387" i="2"/>
  <c r="BH1387" i="2"/>
  <c r="BE1387" i="2"/>
  <c r="L1387" i="2"/>
  <c r="BH403" i="2"/>
  <c r="K403" i="2"/>
  <c r="J403" i="2"/>
  <c r="BG403" i="2"/>
  <c r="G403" i="2"/>
  <c r="H403" i="2" s="1"/>
  <c r="L403" i="2"/>
  <c r="BF403" i="2"/>
  <c r="BE403" i="2"/>
  <c r="BH1601" i="2"/>
  <c r="BE1601" i="2"/>
  <c r="BF1601" i="2"/>
  <c r="BG1601" i="2"/>
  <c r="CD1601" i="2"/>
  <c r="L1601" i="2"/>
  <c r="G1601" i="2"/>
  <c r="H1601" i="2" s="1"/>
  <c r="K1601" i="2"/>
  <c r="J1601" i="2"/>
  <c r="BG2128" i="2"/>
  <c r="BE2128" i="2"/>
  <c r="BH2128" i="2"/>
  <c r="K2128" i="2"/>
  <c r="BF2128" i="2"/>
  <c r="CD2128" i="2"/>
  <c r="G2128" i="2"/>
  <c r="H2128" i="2" s="1"/>
  <c r="L2128" i="2"/>
  <c r="J2128" i="2"/>
  <c r="K2781" i="2"/>
  <c r="BE2781" i="2"/>
  <c r="BG2781" i="2"/>
  <c r="L2781" i="2"/>
  <c r="BH2781" i="2"/>
  <c r="J2781" i="2"/>
  <c r="BF2781" i="2"/>
  <c r="G2781" i="2"/>
  <c r="H2781" i="2" s="1"/>
  <c r="BH1639" i="2"/>
  <c r="BG1639" i="2"/>
  <c r="G1639" i="2"/>
  <c r="H1639" i="2" s="1"/>
  <c r="CD1639" i="2"/>
  <c r="L1639" i="2"/>
  <c r="K1639" i="2"/>
  <c r="J1639" i="2"/>
  <c r="BE1639" i="2"/>
  <c r="BF1639" i="2"/>
  <c r="BE3088" i="2"/>
  <c r="K3088" i="2"/>
  <c r="BF3088" i="2"/>
  <c r="BH3088" i="2"/>
  <c r="G3088" i="2"/>
  <c r="H3088" i="2" s="1"/>
  <c r="J3088" i="2"/>
  <c r="L3088" i="2"/>
  <c r="BG3088" i="2"/>
  <c r="CD3088" i="2"/>
  <c r="L1047" i="2"/>
  <c r="K1047" i="2"/>
  <c r="BG1047" i="2"/>
  <c r="J1047" i="2"/>
  <c r="G1047" i="2"/>
  <c r="H1047" i="2" s="1"/>
  <c r="BE1047" i="2"/>
  <c r="BF1047" i="2"/>
  <c r="CE1047" i="2"/>
  <c r="BH1047" i="2"/>
  <c r="G414" i="2"/>
  <c r="H414" i="2" s="1"/>
  <c r="J414" i="2"/>
  <c r="L414" i="2"/>
  <c r="K414" i="2"/>
  <c r="BF414" i="2"/>
  <c r="BG414" i="2"/>
  <c r="BE414" i="2"/>
  <c r="BH414" i="2"/>
  <c r="K1409" i="2"/>
  <c r="J1409" i="2"/>
  <c r="L1409" i="2"/>
  <c r="G1409" i="2"/>
  <c r="H1409" i="2" s="1"/>
  <c r="BF1409" i="2"/>
  <c r="BH1409" i="2"/>
  <c r="BG1409" i="2"/>
  <c r="BE1409" i="2"/>
  <c r="BG2241" i="2"/>
  <c r="L2241" i="2"/>
  <c r="BF2241" i="2"/>
  <c r="BH2241" i="2"/>
  <c r="J2241" i="2"/>
  <c r="K2241" i="2"/>
  <c r="G2241" i="2"/>
  <c r="H2241" i="2" s="1"/>
  <c r="BE2241" i="2"/>
  <c r="J2516" i="2"/>
  <c r="BE2516" i="2"/>
  <c r="BF2516" i="2"/>
  <c r="BH2516" i="2"/>
  <c r="BG2516" i="2"/>
  <c r="G2516" i="2"/>
  <c r="H2516" i="2" s="1"/>
  <c r="L2516" i="2"/>
  <c r="K2516" i="2"/>
  <c r="J1686" i="2"/>
  <c r="L1686" i="2"/>
  <c r="K1686" i="2"/>
  <c r="G1686" i="2"/>
  <c r="H1686" i="2" s="1"/>
  <c r="BE1686" i="2"/>
  <c r="BF1686" i="2"/>
  <c r="BH1686" i="2"/>
  <c r="BG1686" i="2"/>
  <c r="BG380" i="2"/>
  <c r="BH380" i="2"/>
  <c r="J380" i="2"/>
  <c r="BF380" i="2"/>
  <c r="G380" i="2"/>
  <c r="H380" i="2" s="1"/>
  <c r="K380" i="2"/>
  <c r="BE380" i="2"/>
  <c r="L380" i="2"/>
  <c r="L1173" i="2"/>
  <c r="BH1173" i="2"/>
  <c r="BG1173" i="2"/>
  <c r="BE1173" i="2"/>
  <c r="BF1173" i="2"/>
  <c r="G1173" i="2"/>
  <c r="H1173" i="2" s="1"/>
  <c r="K1173" i="2"/>
  <c r="J1173" i="2"/>
  <c r="BG998" i="2"/>
  <c r="BE998" i="2"/>
  <c r="J998" i="2"/>
  <c r="BF998" i="2"/>
  <c r="G998" i="2"/>
  <c r="H998" i="2" s="1"/>
  <c r="BH998" i="2"/>
  <c r="K998" i="2"/>
  <c r="L998" i="2"/>
  <c r="BF2679" i="2"/>
  <c r="BE2679" i="2"/>
  <c r="BH2679" i="2"/>
  <c r="L2679" i="2"/>
  <c r="J2679" i="2"/>
  <c r="BG2679" i="2"/>
  <c r="K2679" i="2"/>
  <c r="G2679" i="2"/>
  <c r="H2679" i="2" s="1"/>
  <c r="BE304" i="2"/>
  <c r="K304" i="2"/>
  <c r="BF304" i="2"/>
  <c r="G304" i="2"/>
  <c r="H304" i="2" s="1"/>
  <c r="L304" i="2"/>
  <c r="BH304" i="2"/>
  <c r="BG304" i="2"/>
  <c r="J304" i="2"/>
  <c r="J3210" i="2"/>
  <c r="BF3210" i="2"/>
  <c r="G3210" i="2"/>
  <c r="H3210" i="2" s="1"/>
  <c r="BE3210" i="2"/>
  <c r="BG3210" i="2"/>
  <c r="BH3210" i="2"/>
  <c r="K3210" i="2"/>
  <c r="L3210" i="2"/>
  <c r="CD1616" i="2"/>
  <c r="K1616" i="2"/>
  <c r="L1616" i="2"/>
  <c r="J1616" i="2"/>
  <c r="BH1616" i="2"/>
  <c r="BG1616" i="2"/>
  <c r="G1616" i="2"/>
  <c r="H1616" i="2" s="1"/>
  <c r="BE1616" i="2"/>
  <c r="BF1616" i="2"/>
  <c r="BH2066" i="2"/>
  <c r="K2066" i="2"/>
  <c r="J2066" i="2"/>
  <c r="BE2066" i="2"/>
  <c r="BF2066" i="2"/>
  <c r="L2066" i="2"/>
  <c r="G2066" i="2"/>
  <c r="H2066" i="2" s="1"/>
  <c r="BG2066" i="2"/>
  <c r="CD1583" i="2"/>
  <c r="BF1583" i="2"/>
  <c r="L1583" i="2"/>
  <c r="K1583" i="2"/>
  <c r="G1583" i="2"/>
  <c r="H1583" i="2" s="1"/>
  <c r="J1583" i="2"/>
  <c r="BG1583" i="2"/>
  <c r="BE1583" i="2"/>
  <c r="BH1583" i="2"/>
  <c r="G3111" i="2"/>
  <c r="H3111" i="2" s="1"/>
  <c r="L3111" i="2"/>
  <c r="J3111" i="2"/>
  <c r="BG3111" i="2"/>
  <c r="BE3111" i="2"/>
  <c r="K3111" i="2"/>
  <c r="BH3111" i="2"/>
  <c r="BF3111" i="2"/>
  <c r="G1337" i="2"/>
  <c r="H1337" i="2" s="1"/>
  <c r="J1337" i="2"/>
  <c r="K1337" i="2"/>
  <c r="L1337" i="2"/>
  <c r="BE1337" i="2"/>
  <c r="BF1337" i="2"/>
  <c r="BH1337" i="2"/>
  <c r="BG1337" i="2"/>
  <c r="BF1181" i="2"/>
  <c r="BE1181" i="2"/>
  <c r="BG1181" i="2"/>
  <c r="J1181" i="2"/>
  <c r="G1181" i="2"/>
  <c r="H1181" i="2" s="1"/>
  <c r="BH1181" i="2"/>
  <c r="L1181" i="2"/>
  <c r="K1181" i="2"/>
  <c r="BF2035" i="2"/>
  <c r="J2035" i="2"/>
  <c r="BE2035" i="2"/>
  <c r="BG2035" i="2"/>
  <c r="G2035" i="2"/>
  <c r="H2035" i="2" s="1"/>
  <c r="K2035" i="2"/>
  <c r="BH2035" i="2"/>
  <c r="L2035" i="2"/>
  <c r="CD753" i="2"/>
  <c r="L753" i="2"/>
  <c r="K753" i="2"/>
  <c r="G753" i="2"/>
  <c r="H753" i="2" s="1"/>
  <c r="J753" i="2"/>
  <c r="BF753" i="2"/>
  <c r="BH753" i="2"/>
  <c r="BG753" i="2"/>
  <c r="BE753" i="2"/>
  <c r="BF560" i="2"/>
  <c r="BG560" i="2"/>
  <c r="K560" i="2"/>
  <c r="L560" i="2"/>
  <c r="J560" i="2"/>
  <c r="BE560" i="2"/>
  <c r="BH560" i="2"/>
  <c r="G560" i="2"/>
  <c r="H560" i="2" s="1"/>
  <c r="BG572" i="2"/>
  <c r="G572" i="2"/>
  <c r="H572" i="2" s="1"/>
  <c r="L572" i="2"/>
  <c r="J572" i="2"/>
  <c r="K572" i="2"/>
  <c r="BE572" i="2"/>
  <c r="BF572" i="2"/>
  <c r="BH572" i="2"/>
  <c r="CD1268" i="2"/>
  <c r="BH1268" i="2"/>
  <c r="K1268" i="2"/>
  <c r="L1268" i="2"/>
  <c r="J1268" i="2"/>
  <c r="BF1268" i="2"/>
  <c r="BG1268" i="2"/>
  <c r="BE1268" i="2"/>
  <c r="G1268" i="2"/>
  <c r="H1268" i="2" s="1"/>
  <c r="G271" i="2"/>
  <c r="H271" i="2" s="1"/>
  <c r="K271" i="2"/>
  <c r="L271" i="2"/>
  <c r="BE271" i="2"/>
  <c r="BH271" i="2"/>
  <c r="J271" i="2"/>
  <c r="BG271" i="2"/>
  <c r="BF271" i="2"/>
  <c r="L29" i="1"/>
  <c r="D1721" i="2"/>
  <c r="J2744" i="2"/>
  <c r="K2744" i="2"/>
  <c r="BF2744" i="2"/>
  <c r="BG2744" i="2"/>
  <c r="G2744" i="2"/>
  <c r="H2744" i="2" s="1"/>
  <c r="L2744" i="2"/>
  <c r="BE2744" i="2"/>
  <c r="BH2744" i="2"/>
  <c r="CD2138" i="2"/>
  <c r="BH2138" i="2"/>
  <c r="BG2138" i="2"/>
  <c r="L2138" i="2"/>
  <c r="BE2138" i="2"/>
  <c r="BF2138" i="2"/>
  <c r="J2138" i="2"/>
  <c r="G2138" i="2"/>
  <c r="H2138" i="2" s="1"/>
  <c r="K2138" i="2"/>
  <c r="BH2791" i="2"/>
  <c r="BF2791" i="2"/>
  <c r="J2791" i="2"/>
  <c r="L2791" i="2"/>
  <c r="G2791" i="2"/>
  <c r="H2791" i="2" s="1"/>
  <c r="K2791" i="2"/>
  <c r="BG2791" i="2"/>
  <c r="BE2791" i="2"/>
  <c r="J1608" i="2"/>
  <c r="L1608" i="2"/>
  <c r="G1608" i="2"/>
  <c r="H1608" i="2" s="1"/>
  <c r="BE1608" i="2"/>
  <c r="BF1608" i="2"/>
  <c r="CD1608" i="2"/>
  <c r="K1608" i="2"/>
  <c r="BH1608" i="2"/>
  <c r="BG1608" i="2"/>
  <c r="BG2265" i="2"/>
  <c r="K2265" i="2"/>
  <c r="BF2265" i="2"/>
  <c r="BH2265" i="2"/>
  <c r="J2265" i="2"/>
  <c r="L2265" i="2"/>
  <c r="G2265" i="2"/>
  <c r="H2265" i="2" s="1"/>
  <c r="BE2265" i="2"/>
  <c r="BH1478" i="2"/>
  <c r="BF1478" i="2"/>
  <c r="BG1478" i="2"/>
  <c r="J1478" i="2"/>
  <c r="K1478" i="2"/>
  <c r="G1478" i="2"/>
  <c r="H1478" i="2" s="1"/>
  <c r="L1478" i="2"/>
  <c r="BE1478" i="2"/>
  <c r="BF1750" i="2"/>
  <c r="G1750" i="2"/>
  <c r="H1750" i="2" s="1"/>
  <c r="BH1750" i="2"/>
  <c r="K1750" i="2"/>
  <c r="J1750" i="2"/>
  <c r="L1750" i="2"/>
  <c r="BG1750" i="2"/>
  <c r="BE1750" i="2"/>
  <c r="BF1522" i="2"/>
  <c r="BH1522" i="2"/>
  <c r="BG1522" i="2"/>
  <c r="G1522" i="2"/>
  <c r="H1522" i="2" s="1"/>
  <c r="L1522" i="2"/>
  <c r="J1522" i="2"/>
  <c r="BE1522" i="2"/>
  <c r="K1522" i="2"/>
  <c r="K399" i="2"/>
  <c r="J399" i="2"/>
  <c r="BG399" i="2"/>
  <c r="BH399" i="2"/>
  <c r="L399" i="2"/>
  <c r="BF399" i="2"/>
  <c r="G399" i="2"/>
  <c r="H399" i="2" s="1"/>
  <c r="BE399" i="2"/>
  <c r="BE930" i="2"/>
  <c r="BG930" i="2"/>
  <c r="G930" i="2"/>
  <c r="H930" i="2" s="1"/>
  <c r="BH930" i="2"/>
  <c r="K930" i="2"/>
  <c r="L930" i="2"/>
  <c r="J930" i="2"/>
  <c r="BF930" i="2"/>
  <c r="BG1823" i="2"/>
  <c r="G1823" i="2"/>
  <c r="H1823" i="2" s="1"/>
  <c r="BE1823" i="2"/>
  <c r="BH1823" i="2"/>
  <c r="L1823" i="2"/>
  <c r="BF1823" i="2"/>
  <c r="K1823" i="2"/>
  <c r="J1823" i="2"/>
  <c r="K538" i="2"/>
  <c r="BE538" i="2"/>
  <c r="BF538" i="2"/>
  <c r="BH538" i="2"/>
  <c r="BG538" i="2"/>
  <c r="G538" i="2"/>
  <c r="H538" i="2" s="1"/>
  <c r="J538" i="2"/>
  <c r="L538" i="2"/>
  <c r="L10" i="1"/>
  <c r="C348" i="2"/>
  <c r="D348" i="2"/>
  <c r="G1744" i="2"/>
  <c r="H1744" i="2" s="1"/>
  <c r="L1744" i="2"/>
  <c r="J1744" i="2"/>
  <c r="BF1744" i="2"/>
  <c r="BH1744" i="2"/>
  <c r="BG1744" i="2"/>
  <c r="BE1744" i="2"/>
  <c r="K1744" i="2"/>
  <c r="K850" i="2"/>
  <c r="BF850" i="2"/>
  <c r="BH850" i="2"/>
  <c r="BG850" i="2"/>
  <c r="J850" i="2"/>
  <c r="G850" i="2"/>
  <c r="H850" i="2" s="1"/>
  <c r="BE850" i="2"/>
  <c r="L850" i="2"/>
  <c r="CD2141" i="2"/>
  <c r="BE2141" i="2"/>
  <c r="BG2141" i="2"/>
  <c r="L2141" i="2"/>
  <c r="J2141" i="2"/>
  <c r="K2141" i="2"/>
  <c r="BF2141" i="2"/>
  <c r="G2141" i="2"/>
  <c r="H2141" i="2" s="1"/>
  <c r="BH2141" i="2"/>
  <c r="L1454" i="2"/>
  <c r="BE1454" i="2"/>
  <c r="BF1454" i="2"/>
  <c r="BH1454" i="2"/>
  <c r="BG1454" i="2"/>
  <c r="J1454" i="2"/>
  <c r="K1454" i="2"/>
  <c r="G1454" i="2"/>
  <c r="H1454" i="2" s="1"/>
  <c r="L2326" i="2"/>
  <c r="BE2326" i="2"/>
  <c r="BF2326" i="2"/>
  <c r="BH2326" i="2"/>
  <c r="BG2326" i="2"/>
  <c r="K2326" i="2"/>
  <c r="J2326" i="2"/>
  <c r="G2326" i="2"/>
  <c r="H2326" i="2" s="1"/>
  <c r="G2318" i="2"/>
  <c r="H2318" i="2" s="1"/>
  <c r="K2318" i="2"/>
  <c r="L2318" i="2"/>
  <c r="J2318" i="2"/>
  <c r="BF2318" i="2"/>
  <c r="BH2318" i="2"/>
  <c r="BG2318" i="2"/>
  <c r="BE2318" i="2"/>
  <c r="G2772" i="2"/>
  <c r="H2772" i="2" s="1"/>
  <c r="BH2772" i="2"/>
  <c r="BE2772" i="2"/>
  <c r="J2772" i="2"/>
  <c r="BF2772" i="2"/>
  <c r="BG2772" i="2"/>
  <c r="L2772" i="2"/>
  <c r="K2772" i="2"/>
  <c r="K1529" i="2"/>
  <c r="BE1529" i="2"/>
  <c r="BG1529" i="2"/>
  <c r="BH1529" i="2"/>
  <c r="G1529" i="2"/>
  <c r="H1529" i="2" s="1"/>
  <c r="J1529" i="2"/>
  <c r="BF1529" i="2"/>
  <c r="L1529" i="2"/>
  <c r="BE1448" i="2"/>
  <c r="L1448" i="2"/>
  <c r="K1448" i="2"/>
  <c r="G1448" i="2"/>
  <c r="H1448" i="2" s="1"/>
  <c r="J1448" i="2"/>
  <c r="BF1448" i="2"/>
  <c r="BH1448" i="2"/>
  <c r="BG1448" i="2"/>
  <c r="L2826" i="2"/>
  <c r="BH2826" i="2"/>
  <c r="K2826" i="2"/>
  <c r="BE2826" i="2"/>
  <c r="BF2826" i="2"/>
  <c r="BG2826" i="2"/>
  <c r="G2826" i="2"/>
  <c r="H2826" i="2" s="1"/>
  <c r="J2826" i="2"/>
  <c r="J1003" i="2"/>
  <c r="G1003" i="2"/>
  <c r="H1003" i="2" s="1"/>
  <c r="L1003" i="2"/>
  <c r="K1003" i="2"/>
  <c r="BE1003" i="2"/>
  <c r="BF1003" i="2"/>
  <c r="BH1003" i="2"/>
  <c r="BG1003" i="2"/>
  <c r="G2194" i="2"/>
  <c r="H2194" i="2" s="1"/>
  <c r="K2194" i="2"/>
  <c r="BF2194" i="2"/>
  <c r="CD2194" i="2"/>
  <c r="BH2194" i="2"/>
  <c r="J2194" i="2"/>
  <c r="BG2194" i="2"/>
  <c r="L2194" i="2"/>
  <c r="BE2194" i="2"/>
  <c r="L2580" i="2"/>
  <c r="BH2580" i="2"/>
  <c r="BG2580" i="2"/>
  <c r="J2580" i="2"/>
  <c r="K2580" i="2"/>
  <c r="BE2580" i="2"/>
  <c r="BF2580" i="2"/>
  <c r="G2580" i="2"/>
  <c r="H2580" i="2" s="1"/>
  <c r="BH703" i="2"/>
  <c r="G703" i="2"/>
  <c r="H703" i="2" s="1"/>
  <c r="J703" i="2"/>
  <c r="BF703" i="2"/>
  <c r="L703" i="2"/>
  <c r="BE703" i="2"/>
  <c r="K703" i="2"/>
  <c r="BG703" i="2"/>
  <c r="BH279" i="2"/>
  <c r="BE279" i="2"/>
  <c r="K279" i="2"/>
  <c r="BG279" i="2"/>
  <c r="L279" i="2"/>
  <c r="J279" i="2"/>
  <c r="G279" i="2"/>
  <c r="H279" i="2" s="1"/>
  <c r="BF279" i="2"/>
  <c r="G1353" i="2"/>
  <c r="H1353" i="2" s="1"/>
  <c r="J1353" i="2"/>
  <c r="K1353" i="2"/>
  <c r="L1353" i="2"/>
  <c r="BE1353" i="2"/>
  <c r="BF1353" i="2"/>
  <c r="BH1353" i="2"/>
  <c r="BG1353" i="2"/>
  <c r="BE901" i="2"/>
  <c r="J901" i="2"/>
  <c r="BF901" i="2"/>
  <c r="BG901" i="2"/>
  <c r="G901" i="2"/>
  <c r="H901" i="2" s="1"/>
  <c r="L901" i="2"/>
  <c r="BH901" i="2"/>
  <c r="K901" i="2"/>
  <c r="BE2755" i="2"/>
  <c r="BF2755" i="2"/>
  <c r="G2755" i="2"/>
  <c r="H2755" i="2" s="1"/>
  <c r="J2755" i="2"/>
  <c r="K2755" i="2"/>
  <c r="BH2755" i="2"/>
  <c r="L2755" i="2"/>
  <c r="BG2755" i="2"/>
  <c r="BE2363" i="2"/>
  <c r="K2363" i="2"/>
  <c r="J2363" i="2"/>
  <c r="L2363" i="2"/>
  <c r="BG2363" i="2"/>
  <c r="G2363" i="2"/>
  <c r="H2363" i="2" s="1"/>
  <c r="BF2363" i="2"/>
  <c r="BH2363" i="2"/>
  <c r="K3064" i="2"/>
  <c r="L3064" i="2"/>
  <c r="J3064" i="2"/>
  <c r="BE3064" i="2"/>
  <c r="CD3064" i="2"/>
  <c r="BG3064" i="2"/>
  <c r="BH3064" i="2"/>
  <c r="G3064" i="2"/>
  <c r="H3064" i="2" s="1"/>
  <c r="BF3064" i="2"/>
  <c r="G3172" i="2"/>
  <c r="H3172" i="2" s="1"/>
  <c r="K3172" i="2"/>
  <c r="BH3172" i="2"/>
  <c r="BG3172" i="2"/>
  <c r="L3172" i="2"/>
  <c r="BE3172" i="2"/>
  <c r="J3172" i="2"/>
  <c r="BF3172" i="2"/>
  <c r="BE2748" i="2"/>
  <c r="BF2748" i="2"/>
  <c r="K2748" i="2"/>
  <c r="L2748" i="2"/>
  <c r="BH2748" i="2"/>
  <c r="BG2748" i="2"/>
  <c r="G2748" i="2"/>
  <c r="H2748" i="2" s="1"/>
  <c r="J2748" i="2"/>
  <c r="L2416" i="2"/>
  <c r="BH2416" i="2"/>
  <c r="BG2416" i="2"/>
  <c r="G2416" i="2"/>
  <c r="H2416" i="2" s="1"/>
  <c r="BE2416" i="2"/>
  <c r="BF2416" i="2"/>
  <c r="K2416" i="2"/>
  <c r="J2416" i="2"/>
  <c r="BH3169" i="2"/>
  <c r="J3169" i="2"/>
  <c r="BG3169" i="2"/>
  <c r="K3169" i="2"/>
  <c r="BF3169" i="2"/>
  <c r="BE3169" i="2"/>
  <c r="G3169" i="2"/>
  <c r="H3169" i="2" s="1"/>
  <c r="L3169" i="2"/>
  <c r="BG1090" i="2"/>
  <c r="G1090" i="2"/>
  <c r="H1090" i="2" s="1"/>
  <c r="BE1090" i="2"/>
  <c r="BF1090" i="2"/>
  <c r="BH1090" i="2"/>
  <c r="CE1090" i="2"/>
  <c r="K1090" i="2"/>
  <c r="L1090" i="2"/>
  <c r="J1090" i="2"/>
  <c r="L448" i="2"/>
  <c r="G448" i="2"/>
  <c r="H448" i="2" s="1"/>
  <c r="J448" i="2"/>
  <c r="BF448" i="2"/>
  <c r="BE448" i="2"/>
  <c r="BH448" i="2"/>
  <c r="K448" i="2"/>
  <c r="BG448" i="2"/>
  <c r="BH2034" i="2"/>
  <c r="K2034" i="2"/>
  <c r="J2034" i="2"/>
  <c r="BE2034" i="2"/>
  <c r="G2034" i="2"/>
  <c r="H2034" i="2" s="1"/>
  <c r="L2034" i="2"/>
  <c r="BF2034" i="2"/>
  <c r="BG2034" i="2"/>
  <c r="G283" i="2"/>
  <c r="H283" i="2" s="1"/>
  <c r="BF283" i="2"/>
  <c r="J283" i="2"/>
  <c r="K283" i="2"/>
  <c r="BE283" i="2"/>
  <c r="L283" i="2"/>
  <c r="BH283" i="2"/>
  <c r="BG283" i="2"/>
  <c r="L820" i="2"/>
  <c r="J820" i="2"/>
  <c r="K820" i="2"/>
  <c r="BE820" i="2"/>
  <c r="BF820" i="2"/>
  <c r="BH820" i="2"/>
  <c r="BG820" i="2"/>
  <c r="CD820" i="2"/>
  <c r="G820" i="2"/>
  <c r="H820" i="2" s="1"/>
  <c r="BF524" i="2"/>
  <c r="BH524" i="2"/>
  <c r="G524" i="2"/>
  <c r="H524" i="2" s="1"/>
  <c r="BE524" i="2"/>
  <c r="J524" i="2"/>
  <c r="K524" i="2"/>
  <c r="L524" i="2"/>
  <c r="BG524" i="2"/>
  <c r="BH1502" i="2"/>
  <c r="BG1502" i="2"/>
  <c r="L1502" i="2"/>
  <c r="J1502" i="2"/>
  <c r="K1502" i="2"/>
  <c r="G1502" i="2"/>
  <c r="H1502" i="2" s="1"/>
  <c r="BE1502" i="2"/>
  <c r="BF1502" i="2"/>
  <c r="BG461" i="2"/>
  <c r="L461" i="2"/>
  <c r="K461" i="2"/>
  <c r="BE461" i="2"/>
  <c r="BF461" i="2"/>
  <c r="G461" i="2"/>
  <c r="H461" i="2" s="1"/>
  <c r="BH461" i="2"/>
  <c r="J461" i="2"/>
  <c r="CD1264" i="2"/>
  <c r="G1264" i="2"/>
  <c r="H1264" i="2" s="1"/>
  <c r="BG1264" i="2"/>
  <c r="L1264" i="2"/>
  <c r="BE1264" i="2"/>
  <c r="BH1264" i="2"/>
  <c r="K1264" i="2"/>
  <c r="J1264" i="2"/>
  <c r="BF1264" i="2"/>
  <c r="G2783" i="2"/>
  <c r="H2783" i="2" s="1"/>
  <c r="J2783" i="2"/>
  <c r="BE2783" i="2"/>
  <c r="BH2783" i="2"/>
  <c r="BG2783" i="2"/>
  <c r="L2783" i="2"/>
  <c r="BF2783" i="2"/>
  <c r="K2783" i="2"/>
  <c r="L712" i="2"/>
  <c r="K712" i="2"/>
  <c r="G712" i="2"/>
  <c r="H712" i="2" s="1"/>
  <c r="J712" i="2"/>
  <c r="BG712" i="2"/>
  <c r="BE712" i="2"/>
  <c r="BF712" i="2"/>
  <c r="BH712" i="2"/>
  <c r="G668" i="2"/>
  <c r="H668" i="2" s="1"/>
  <c r="L668" i="2"/>
  <c r="J668" i="2"/>
  <c r="K668" i="2"/>
  <c r="BH668" i="2"/>
  <c r="BG668" i="2"/>
  <c r="BE668" i="2"/>
  <c r="BF668" i="2"/>
  <c r="J871" i="2"/>
  <c r="K871" i="2"/>
  <c r="BE871" i="2"/>
  <c r="L871" i="2"/>
  <c r="BF871" i="2"/>
  <c r="BH871" i="2"/>
  <c r="BG871" i="2"/>
  <c r="G871" i="2"/>
  <c r="H871" i="2" s="1"/>
  <c r="J2273" i="2"/>
  <c r="L2273" i="2"/>
  <c r="K2273" i="2"/>
  <c r="G2273" i="2"/>
  <c r="H2273" i="2" s="1"/>
  <c r="BF2273" i="2"/>
  <c r="BE2273" i="2"/>
  <c r="BG2273" i="2"/>
  <c r="BH2273" i="2"/>
  <c r="L2939" i="2"/>
  <c r="J2939" i="2"/>
  <c r="K2939" i="2"/>
  <c r="BG2939" i="2"/>
  <c r="BH2939" i="2"/>
  <c r="BE2939" i="2"/>
  <c r="G2939" i="2"/>
  <c r="H2939" i="2" s="1"/>
  <c r="BF2939" i="2"/>
  <c r="G1809" i="2"/>
  <c r="H1809" i="2" s="1"/>
  <c r="BF1809" i="2"/>
  <c r="BG1809" i="2"/>
  <c r="BH1809" i="2"/>
  <c r="BE1809" i="2"/>
  <c r="L1809" i="2"/>
  <c r="K1809" i="2"/>
  <c r="J1809" i="2"/>
  <c r="BG2475" i="2"/>
  <c r="K2475" i="2"/>
  <c r="J2475" i="2"/>
  <c r="BE2475" i="2"/>
  <c r="BF2475" i="2"/>
  <c r="BH2475" i="2"/>
  <c r="L2475" i="2"/>
  <c r="G2475" i="2"/>
  <c r="H2475" i="2" s="1"/>
  <c r="BF1002" i="2"/>
  <c r="J1002" i="2"/>
  <c r="G1002" i="2"/>
  <c r="H1002" i="2" s="1"/>
  <c r="BE1002" i="2"/>
  <c r="BH1002" i="2"/>
  <c r="K1002" i="2"/>
  <c r="BG1002" i="2"/>
  <c r="L1002" i="2"/>
  <c r="L602" i="2"/>
  <c r="BF602" i="2"/>
  <c r="G602" i="2"/>
  <c r="H602" i="2" s="1"/>
  <c r="BG602" i="2"/>
  <c r="BH602" i="2"/>
  <c r="K602" i="2"/>
  <c r="J602" i="2"/>
  <c r="BE602" i="2"/>
  <c r="K1471" i="2"/>
  <c r="BF1471" i="2"/>
  <c r="BH1471" i="2"/>
  <c r="BE1471" i="2"/>
  <c r="J1471" i="2"/>
  <c r="BG1471" i="2"/>
  <c r="G1471" i="2"/>
  <c r="H1471" i="2" s="1"/>
  <c r="L1471" i="2"/>
  <c r="G1670" i="2"/>
  <c r="H1670" i="2" s="1"/>
  <c r="BE1670" i="2"/>
  <c r="BF1670" i="2"/>
  <c r="BH1670" i="2"/>
  <c r="BG1670" i="2"/>
  <c r="L1670" i="2"/>
  <c r="J1670" i="2"/>
  <c r="K1670" i="2"/>
  <c r="K1034" i="2"/>
  <c r="J1034" i="2"/>
  <c r="BF1034" i="2"/>
  <c r="BH1034" i="2"/>
  <c r="BG1034" i="2"/>
  <c r="BE1034" i="2"/>
  <c r="L1034" i="2"/>
  <c r="G1034" i="2"/>
  <c r="H1034" i="2" s="1"/>
  <c r="K2736" i="2"/>
  <c r="J2736" i="2"/>
  <c r="L2736" i="2"/>
  <c r="BH2736" i="2"/>
  <c r="G2736" i="2"/>
  <c r="H2736" i="2" s="1"/>
  <c r="BF2736" i="2"/>
  <c r="BG2736" i="2"/>
  <c r="BE2736" i="2"/>
  <c r="L1715" i="2"/>
  <c r="BE1715" i="2"/>
  <c r="BF1715" i="2"/>
  <c r="BH1715" i="2"/>
  <c r="J1715" i="2"/>
  <c r="G1715" i="2"/>
  <c r="H1715" i="2" s="1"/>
  <c r="K1715" i="2"/>
  <c r="BG1715" i="2"/>
  <c r="BH2864" i="2"/>
  <c r="BF2864" i="2"/>
  <c r="BE2864" i="2"/>
  <c r="BG2864" i="2"/>
  <c r="J2864" i="2"/>
  <c r="G2864" i="2"/>
  <c r="H2864" i="2" s="1"/>
  <c r="L2864" i="2"/>
  <c r="K2864" i="2"/>
  <c r="BF2586" i="2"/>
  <c r="BH2586" i="2"/>
  <c r="BG2586" i="2"/>
  <c r="G2586" i="2"/>
  <c r="H2586" i="2" s="1"/>
  <c r="L2586" i="2"/>
  <c r="K2586" i="2"/>
  <c r="J2586" i="2"/>
  <c r="BE2586" i="2"/>
  <c r="BE2381" i="2"/>
  <c r="G2381" i="2"/>
  <c r="H2381" i="2" s="1"/>
  <c r="J2381" i="2"/>
  <c r="BG2381" i="2"/>
  <c r="K2381" i="2"/>
  <c r="L2381" i="2"/>
  <c r="BH2381" i="2"/>
  <c r="BF2381" i="2"/>
  <c r="BF2897" i="2"/>
  <c r="L2897" i="2"/>
  <c r="BE2897" i="2"/>
  <c r="J2897" i="2"/>
  <c r="CD2897" i="2"/>
  <c r="K2897" i="2"/>
  <c r="BG2897" i="2"/>
  <c r="G2897" i="2"/>
  <c r="H2897" i="2" s="1"/>
  <c r="BH2897" i="2"/>
  <c r="L2544" i="2"/>
  <c r="J2544" i="2"/>
  <c r="K2544" i="2"/>
  <c r="G2544" i="2"/>
  <c r="H2544" i="2" s="1"/>
  <c r="BF2544" i="2"/>
  <c r="BE2544" i="2"/>
  <c r="BH2544" i="2"/>
  <c r="BG2544" i="2"/>
  <c r="BF1576" i="2"/>
  <c r="J1576" i="2"/>
  <c r="K1576" i="2"/>
  <c r="L1576" i="2"/>
  <c r="G1576" i="2"/>
  <c r="H1576" i="2" s="1"/>
  <c r="BG1576" i="2"/>
  <c r="BH1576" i="2"/>
  <c r="BE1576" i="2"/>
  <c r="CD1576" i="2"/>
  <c r="BE2247" i="2"/>
  <c r="L2247" i="2"/>
  <c r="J2247" i="2"/>
  <c r="BH2247" i="2"/>
  <c r="BG2247" i="2"/>
  <c r="BF2247" i="2"/>
  <c r="G2247" i="2"/>
  <c r="H2247" i="2" s="1"/>
  <c r="K2247" i="2"/>
  <c r="K2435" i="2"/>
  <c r="J2435" i="2"/>
  <c r="BE2435" i="2"/>
  <c r="BF2435" i="2"/>
  <c r="BH2435" i="2"/>
  <c r="BG2435" i="2"/>
  <c r="G2435" i="2"/>
  <c r="H2435" i="2" s="1"/>
  <c r="L2435" i="2"/>
  <c r="L2026" i="2"/>
  <c r="J2026" i="2"/>
  <c r="BE2026" i="2"/>
  <c r="BF2026" i="2"/>
  <c r="BH2026" i="2"/>
  <c r="BG2026" i="2"/>
  <c r="G2026" i="2"/>
  <c r="H2026" i="2" s="1"/>
  <c r="K2026" i="2"/>
  <c r="BG3119" i="2"/>
  <c r="BF3119" i="2"/>
  <c r="BH3119" i="2"/>
  <c r="J3119" i="2"/>
  <c r="L3119" i="2"/>
  <c r="BE3119" i="2"/>
  <c r="G3119" i="2"/>
  <c r="H3119" i="2" s="1"/>
  <c r="K3119" i="2"/>
  <c r="K2746" i="2"/>
  <c r="G2746" i="2"/>
  <c r="H2746" i="2" s="1"/>
  <c r="J2746" i="2"/>
  <c r="BF2746" i="2"/>
  <c r="BH2746" i="2"/>
  <c r="BE2746" i="2"/>
  <c r="L2746" i="2"/>
  <c r="BG2746" i="2"/>
  <c r="BF993" i="2"/>
  <c r="BE993" i="2"/>
  <c r="J993" i="2"/>
  <c r="K993" i="2"/>
  <c r="BH993" i="2"/>
  <c r="L993" i="2"/>
  <c r="BG993" i="2"/>
  <c r="G993" i="2"/>
  <c r="H993" i="2" s="1"/>
  <c r="K557" i="2"/>
  <c r="BF557" i="2"/>
  <c r="BH557" i="2"/>
  <c r="BG557" i="2"/>
  <c r="BE557" i="2"/>
  <c r="J557" i="2"/>
  <c r="L557" i="2"/>
  <c r="G557" i="2"/>
  <c r="H557" i="2" s="1"/>
  <c r="L1493" i="2"/>
  <c r="J1493" i="2"/>
  <c r="BF1493" i="2"/>
  <c r="BG1493" i="2"/>
  <c r="G1493" i="2"/>
  <c r="H1493" i="2" s="1"/>
  <c r="BH1493" i="2"/>
  <c r="K1493" i="2"/>
  <c r="BE1493" i="2"/>
  <c r="L472" i="2"/>
  <c r="J472" i="2"/>
  <c r="BG472" i="2"/>
  <c r="K472" i="2"/>
  <c r="BF472" i="2"/>
  <c r="BH472" i="2"/>
  <c r="BE472" i="2"/>
  <c r="G472" i="2"/>
  <c r="H472" i="2" s="1"/>
  <c r="N14" i="1"/>
  <c r="E587" i="2"/>
  <c r="BE1754" i="2"/>
  <c r="BF1754" i="2"/>
  <c r="BH1754" i="2"/>
  <c r="BG1754" i="2"/>
  <c r="G1754" i="2"/>
  <c r="H1754" i="2" s="1"/>
  <c r="L1754" i="2"/>
  <c r="J1754" i="2"/>
  <c r="K1754" i="2"/>
  <c r="L2073" i="2"/>
  <c r="J2073" i="2"/>
  <c r="K2073" i="2"/>
  <c r="BF2073" i="2"/>
  <c r="BH2073" i="2"/>
  <c r="BG2073" i="2"/>
  <c r="BE2073" i="2"/>
  <c r="G2073" i="2"/>
  <c r="H2073" i="2" s="1"/>
  <c r="BE1508" i="2"/>
  <c r="J1508" i="2"/>
  <c r="G1508" i="2"/>
  <c r="H1508" i="2" s="1"/>
  <c r="BF1508" i="2"/>
  <c r="BG1508" i="2"/>
  <c r="K1508" i="2"/>
  <c r="L1508" i="2"/>
  <c r="BH1508" i="2"/>
  <c r="BF486" i="2"/>
  <c r="BH486" i="2"/>
  <c r="BE486" i="2"/>
  <c r="L486" i="2"/>
  <c r="K486" i="2"/>
  <c r="BG486" i="2"/>
  <c r="J486" i="2"/>
  <c r="G486" i="2"/>
  <c r="H486" i="2" s="1"/>
  <c r="K799" i="2"/>
  <c r="BH799" i="2"/>
  <c r="BF799" i="2"/>
  <c r="BE799" i="2"/>
  <c r="L799" i="2"/>
  <c r="CD799" i="2"/>
  <c r="G799" i="2"/>
  <c r="H799" i="2" s="1"/>
  <c r="J799" i="2"/>
  <c r="BG799" i="2"/>
  <c r="BF2341" i="2"/>
  <c r="BG2341" i="2"/>
  <c r="BE2341" i="2"/>
  <c r="BH2341" i="2"/>
  <c r="K2341" i="2"/>
  <c r="G2341" i="2"/>
  <c r="H2341" i="2" s="1"/>
  <c r="J2341" i="2"/>
  <c r="L2341" i="2"/>
  <c r="J2379" i="2"/>
  <c r="BF2379" i="2"/>
  <c r="G2379" i="2"/>
  <c r="H2379" i="2" s="1"/>
  <c r="BG2379" i="2"/>
  <c r="K2379" i="2"/>
  <c r="BH2379" i="2"/>
  <c r="L2379" i="2"/>
  <c r="BE2379" i="2"/>
  <c r="L3130" i="2"/>
  <c r="BF3130" i="2"/>
  <c r="BG3130" i="2"/>
  <c r="BE3130" i="2"/>
  <c r="K3130" i="2"/>
  <c r="G3130" i="2"/>
  <c r="H3130" i="2" s="1"/>
  <c r="J3130" i="2"/>
  <c r="BH3130" i="2"/>
  <c r="L1776" i="2"/>
  <c r="J1776" i="2"/>
  <c r="BH1776" i="2"/>
  <c r="BG1776" i="2"/>
  <c r="BE1776" i="2"/>
  <c r="BF1776" i="2"/>
  <c r="G1776" i="2"/>
  <c r="H1776" i="2" s="1"/>
  <c r="K1776" i="2"/>
  <c r="K2283" i="2"/>
  <c r="J2283" i="2"/>
  <c r="BH2283" i="2"/>
  <c r="BG2283" i="2"/>
  <c r="L2283" i="2"/>
  <c r="BF2283" i="2"/>
  <c r="G2283" i="2"/>
  <c r="H2283" i="2" s="1"/>
  <c r="BE2283" i="2"/>
  <c r="BF1078" i="2"/>
  <c r="J1078" i="2"/>
  <c r="K1078" i="2"/>
  <c r="BE1078" i="2"/>
  <c r="G1078" i="2"/>
  <c r="H1078" i="2" s="1"/>
  <c r="BG1078" i="2"/>
  <c r="L1078" i="2"/>
  <c r="CE1078" i="2"/>
  <c r="BH1078" i="2"/>
  <c r="BF2602" i="2"/>
  <c r="BG2602" i="2"/>
  <c r="K2602" i="2"/>
  <c r="BE2602" i="2"/>
  <c r="G2602" i="2"/>
  <c r="H2602" i="2" s="1"/>
  <c r="J2602" i="2"/>
  <c r="BH2602" i="2"/>
  <c r="L2602" i="2"/>
  <c r="J2668" i="2"/>
  <c r="G2668" i="2"/>
  <c r="H2668" i="2" s="1"/>
  <c r="BF2668" i="2"/>
  <c r="BE2668" i="2"/>
  <c r="K2668" i="2"/>
  <c r="L2668" i="2"/>
  <c r="BH2668" i="2"/>
  <c r="BG2668" i="2"/>
  <c r="K2849" i="2"/>
  <c r="J2849" i="2"/>
  <c r="G2849" i="2"/>
  <c r="H2849" i="2" s="1"/>
  <c r="L2849" i="2"/>
  <c r="BE2849" i="2"/>
  <c r="BF2849" i="2"/>
  <c r="BH2849" i="2"/>
  <c r="BG2849" i="2"/>
  <c r="L2590" i="2"/>
  <c r="BF2590" i="2"/>
  <c r="J2590" i="2"/>
  <c r="G2590" i="2"/>
  <c r="H2590" i="2" s="1"/>
  <c r="BG2590" i="2"/>
  <c r="K2590" i="2"/>
  <c r="BH2590" i="2"/>
  <c r="BE2590" i="2"/>
  <c r="G1552" i="2"/>
  <c r="H1552" i="2" s="1"/>
  <c r="BG1552" i="2"/>
  <c r="CD1552" i="2"/>
  <c r="L1552" i="2"/>
  <c r="K1552" i="2"/>
  <c r="J1552" i="2"/>
  <c r="BE1552" i="2"/>
  <c r="BF1552" i="2"/>
  <c r="BH1552" i="2"/>
  <c r="BE491" i="2"/>
  <c r="BF491" i="2"/>
  <c r="BG491" i="2"/>
  <c r="G491" i="2"/>
  <c r="H491" i="2" s="1"/>
  <c r="BH491" i="2"/>
  <c r="J491" i="2"/>
  <c r="L491" i="2"/>
  <c r="K491" i="2"/>
  <c r="L2507" i="2"/>
  <c r="K2507" i="2"/>
  <c r="J2507" i="2"/>
  <c r="BE2507" i="2"/>
  <c r="BF2507" i="2"/>
  <c r="BH2507" i="2"/>
  <c r="BG2507" i="2"/>
  <c r="G2507" i="2"/>
  <c r="H2507" i="2" s="1"/>
  <c r="L2258" i="2"/>
  <c r="J2258" i="2"/>
  <c r="BE2258" i="2"/>
  <c r="BF2258" i="2"/>
  <c r="BH2258" i="2"/>
  <c r="BG2258" i="2"/>
  <c r="G2258" i="2"/>
  <c r="H2258" i="2" s="1"/>
  <c r="K2258" i="2"/>
  <c r="J1757" i="2"/>
  <c r="L1757" i="2"/>
  <c r="G1757" i="2"/>
  <c r="H1757" i="2" s="1"/>
  <c r="BE1757" i="2"/>
  <c r="BF1757" i="2"/>
  <c r="BH1757" i="2"/>
  <c r="K1757" i="2"/>
  <c r="BG1757" i="2"/>
  <c r="BF1252" i="2"/>
  <c r="K1252" i="2"/>
  <c r="CD1252" i="2"/>
  <c r="BG1252" i="2"/>
  <c r="BE1252" i="2"/>
  <c r="G1252" i="2"/>
  <c r="H1252" i="2" s="1"/>
  <c r="BH1252" i="2"/>
  <c r="J1252" i="2"/>
  <c r="L1252" i="2"/>
  <c r="BG495" i="2"/>
  <c r="G635" i="2"/>
  <c r="H635" i="2" s="1"/>
  <c r="BG635" i="2"/>
  <c r="J635" i="2"/>
  <c r="BE635" i="2"/>
  <c r="L635" i="2"/>
  <c r="BH635" i="2"/>
  <c r="K635" i="2"/>
  <c r="BF635" i="2"/>
  <c r="L947" i="2"/>
  <c r="BG947" i="2"/>
  <c r="J947" i="2"/>
  <c r="BF947" i="2"/>
  <c r="K947" i="2"/>
  <c r="BE947" i="2"/>
  <c r="G947" i="2"/>
  <c r="H947" i="2" s="1"/>
  <c r="BH947" i="2"/>
  <c r="BG471" i="2"/>
  <c r="BH471" i="2"/>
  <c r="BE471" i="2"/>
  <c r="BF471" i="2"/>
  <c r="G471" i="2"/>
  <c r="H471" i="2" s="1"/>
  <c r="K471" i="2"/>
  <c r="L471" i="2"/>
  <c r="J471" i="2"/>
  <c r="CD1626" i="2"/>
  <c r="L1626" i="2"/>
  <c r="K1626" i="2"/>
  <c r="J1626" i="2"/>
  <c r="BE1626" i="2"/>
  <c r="G1626" i="2"/>
  <c r="H1626" i="2" s="1"/>
  <c r="BF1626" i="2"/>
  <c r="BH1626" i="2"/>
  <c r="BG1626" i="2"/>
  <c r="V8" i="1"/>
  <c r="BC333" i="2"/>
  <c r="BH1880" i="2"/>
  <c r="G1880" i="2"/>
  <c r="H1880" i="2" s="1"/>
  <c r="BE1880" i="2"/>
  <c r="BF1880" i="2"/>
  <c r="K1880" i="2"/>
  <c r="BG1880" i="2"/>
  <c r="L1880" i="2"/>
  <c r="J1880" i="2"/>
  <c r="L1708" i="2"/>
  <c r="K1708" i="2"/>
  <c r="J1708" i="2"/>
  <c r="BF1708" i="2"/>
  <c r="BH1708" i="2"/>
  <c r="G1708" i="2"/>
  <c r="H1708" i="2" s="1"/>
  <c r="BE1708" i="2"/>
  <c r="BG1708" i="2"/>
  <c r="G2362" i="2"/>
  <c r="H2362" i="2" s="1"/>
  <c r="BE2362" i="2"/>
  <c r="BH2362" i="2"/>
  <c r="J2362" i="2"/>
  <c r="BG2362" i="2"/>
  <c r="K2362" i="2"/>
  <c r="L2362" i="2"/>
  <c r="BF2362" i="2"/>
  <c r="J1265" i="2"/>
  <c r="BF1265" i="2"/>
  <c r="BG1265" i="2"/>
  <c r="L1265" i="2"/>
  <c r="BE1265" i="2"/>
  <c r="K1265" i="2"/>
  <c r="G1265" i="2"/>
  <c r="H1265" i="2" s="1"/>
  <c r="BH1265" i="2"/>
  <c r="CD1265" i="2"/>
  <c r="G551" i="2"/>
  <c r="H551" i="2" s="1"/>
  <c r="BE551" i="2"/>
  <c r="BF551" i="2"/>
  <c r="BH551" i="2"/>
  <c r="BG551" i="2"/>
  <c r="L551" i="2"/>
  <c r="K551" i="2"/>
  <c r="J551" i="2"/>
  <c r="BF2443" i="2"/>
  <c r="BG2443" i="2"/>
  <c r="J2443" i="2"/>
  <c r="L2443" i="2"/>
  <c r="K2443" i="2"/>
  <c r="G2443" i="2"/>
  <c r="H2443" i="2" s="1"/>
  <c r="BE2443" i="2"/>
  <c r="BH2443" i="2"/>
  <c r="K851" i="2"/>
  <c r="BE851" i="2"/>
  <c r="BF851" i="2"/>
  <c r="BH851" i="2"/>
  <c r="BG851" i="2"/>
  <c r="J851" i="2"/>
  <c r="G851" i="2"/>
  <c r="H851" i="2" s="1"/>
  <c r="L851" i="2"/>
  <c r="L1893" i="2"/>
  <c r="BG1893" i="2"/>
  <c r="BH1893" i="2"/>
  <c r="K1893" i="2"/>
  <c r="BF1893" i="2"/>
  <c r="J1893" i="2"/>
  <c r="G1893" i="2"/>
  <c r="H1893" i="2" s="1"/>
  <c r="BE1893" i="2"/>
  <c r="K2417" i="2"/>
  <c r="BF2417" i="2"/>
  <c r="BH2417" i="2"/>
  <c r="BG2417" i="2"/>
  <c r="G2417" i="2"/>
  <c r="H2417" i="2" s="1"/>
  <c r="BE2417" i="2"/>
  <c r="L2417" i="2"/>
  <c r="J2417" i="2"/>
  <c r="L1563" i="2"/>
  <c r="K1563" i="2"/>
  <c r="J1563" i="2"/>
  <c r="G1563" i="2"/>
  <c r="H1563" i="2" s="1"/>
  <c r="BE1563" i="2"/>
  <c r="BH1563" i="2"/>
  <c r="BF1563" i="2"/>
  <c r="BG1563" i="2"/>
  <c r="CD1563" i="2"/>
  <c r="L2320" i="2"/>
  <c r="K2320" i="2"/>
  <c r="BG2320" i="2"/>
  <c r="BE2320" i="2"/>
  <c r="BF2320" i="2"/>
  <c r="BH2320" i="2"/>
  <c r="J2320" i="2"/>
  <c r="G2320" i="2"/>
  <c r="H2320" i="2" s="1"/>
  <c r="BF2985" i="2"/>
  <c r="BG2985" i="2"/>
  <c r="G2985" i="2"/>
  <c r="H2985" i="2" s="1"/>
  <c r="BE2985" i="2"/>
  <c r="L2985" i="2"/>
  <c r="K2985" i="2"/>
  <c r="J2985" i="2"/>
  <c r="BH2985" i="2"/>
  <c r="BE2046" i="2"/>
  <c r="K2046" i="2"/>
  <c r="BG2046" i="2"/>
  <c r="G2046" i="2"/>
  <c r="H2046" i="2" s="1"/>
  <c r="L2046" i="2"/>
  <c r="J2046" i="2"/>
  <c r="BH2046" i="2"/>
  <c r="BF2046" i="2"/>
  <c r="L1188" i="2"/>
  <c r="BE1188" i="2"/>
  <c r="BF1188" i="2"/>
  <c r="BG1188" i="2"/>
  <c r="G1188" i="2"/>
  <c r="H1188" i="2" s="1"/>
  <c r="BH1188" i="2"/>
  <c r="J1188" i="2"/>
  <c r="K1188" i="2"/>
  <c r="L976" i="2"/>
  <c r="K976" i="2"/>
  <c r="BE976" i="2"/>
  <c r="BF976" i="2"/>
  <c r="BH976" i="2"/>
  <c r="BG976" i="2"/>
  <c r="G976" i="2"/>
  <c r="H976" i="2" s="1"/>
  <c r="J976" i="2"/>
  <c r="CD783" i="2"/>
  <c r="BF783" i="2"/>
  <c r="K783" i="2"/>
  <c r="J783" i="2"/>
  <c r="G783" i="2"/>
  <c r="H783" i="2" s="1"/>
  <c r="BH783" i="2"/>
  <c r="L783" i="2"/>
  <c r="BG783" i="2"/>
  <c r="BE783" i="2"/>
  <c r="CD1250" i="2"/>
  <c r="BF1250" i="2"/>
  <c r="G1250" i="2"/>
  <c r="H1250" i="2" s="1"/>
  <c r="J1250" i="2"/>
  <c r="L1250" i="2"/>
  <c r="BG1250" i="2"/>
  <c r="BH1250" i="2"/>
  <c r="BE1250" i="2"/>
  <c r="K1250" i="2"/>
  <c r="J1475" i="2"/>
  <c r="G1475" i="2"/>
  <c r="H1475" i="2" s="1"/>
  <c r="K1475" i="2"/>
  <c r="BG1475" i="2"/>
  <c r="L1475" i="2"/>
  <c r="BH1475" i="2"/>
  <c r="BF1475" i="2"/>
  <c r="BE1475" i="2"/>
  <c r="J513" i="2"/>
  <c r="BH513" i="2"/>
  <c r="BE513" i="2"/>
  <c r="BF513" i="2"/>
  <c r="G513" i="2"/>
  <c r="H513" i="2" s="1"/>
  <c r="L513" i="2"/>
  <c r="BG513" i="2"/>
  <c r="K513" i="2"/>
  <c r="K1298" i="2"/>
  <c r="G620" i="2"/>
  <c r="H620" i="2" s="1"/>
  <c r="BF620" i="2"/>
  <c r="K620" i="2"/>
  <c r="BG620" i="2"/>
  <c r="BE620" i="2"/>
  <c r="BH620" i="2"/>
  <c r="L620" i="2"/>
  <c r="J620" i="2"/>
  <c r="L1441" i="2"/>
  <c r="BE1441" i="2"/>
  <c r="BG1441" i="2"/>
  <c r="BH1441" i="2"/>
  <c r="BF1441" i="2"/>
  <c r="K1441" i="2"/>
  <c r="G1441" i="2"/>
  <c r="H1441" i="2" s="1"/>
  <c r="J1441" i="2"/>
  <c r="K988" i="2"/>
  <c r="G988" i="2"/>
  <c r="H988" i="2" s="1"/>
  <c r="BF988" i="2"/>
  <c r="L988" i="2"/>
  <c r="BG988" i="2"/>
  <c r="BH988" i="2"/>
  <c r="J988" i="2"/>
  <c r="BE988" i="2"/>
  <c r="G2343" i="2"/>
  <c r="H2343" i="2" s="1"/>
  <c r="BF2343" i="2"/>
  <c r="L2343" i="2"/>
  <c r="J2343" i="2"/>
  <c r="K2343" i="2"/>
  <c r="BE2343" i="2"/>
  <c r="BG2343" i="2"/>
  <c r="BH2343" i="2"/>
  <c r="BE717" i="2"/>
  <c r="BG717" i="2"/>
  <c r="K717" i="2"/>
  <c r="J717" i="2"/>
  <c r="G717" i="2"/>
  <c r="H717" i="2" s="1"/>
  <c r="BF717" i="2"/>
  <c r="L717" i="2"/>
  <c r="BH717" i="2"/>
  <c r="BF1734" i="2"/>
  <c r="G1734" i="2"/>
  <c r="H1734" i="2" s="1"/>
  <c r="BE1734" i="2"/>
  <c r="BH1734" i="2"/>
  <c r="L1734" i="2"/>
  <c r="J1734" i="2"/>
  <c r="BG1734" i="2"/>
  <c r="K1734" i="2"/>
  <c r="BG2525" i="2"/>
  <c r="K2525" i="2"/>
  <c r="BE2525" i="2"/>
  <c r="L2525" i="2"/>
  <c r="BF2525" i="2"/>
  <c r="BH2525" i="2"/>
  <c r="G2525" i="2"/>
  <c r="H2525" i="2" s="1"/>
  <c r="J2525" i="2"/>
  <c r="L1438" i="2"/>
  <c r="BE1438" i="2"/>
  <c r="G1438" i="2"/>
  <c r="H1438" i="2" s="1"/>
  <c r="BF1438" i="2"/>
  <c r="BH1438" i="2"/>
  <c r="J1438" i="2"/>
  <c r="BG1438" i="2"/>
  <c r="K1438" i="2"/>
  <c r="CE1043" i="2"/>
  <c r="L1043" i="2"/>
  <c r="BH1043" i="2"/>
  <c r="BG1043" i="2"/>
  <c r="G1043" i="2"/>
  <c r="H1043" i="2" s="1"/>
  <c r="K1043" i="2"/>
  <c r="J1043" i="2"/>
  <c r="BE1043" i="2"/>
  <c r="BF1043" i="2"/>
  <c r="G2866" i="2"/>
  <c r="H2866" i="2" s="1"/>
  <c r="K2866" i="2"/>
  <c r="J2866" i="2"/>
  <c r="L2866" i="2"/>
  <c r="BE2866" i="2"/>
  <c r="BF2866" i="2"/>
  <c r="BH2866" i="2"/>
  <c r="BG2866" i="2"/>
  <c r="BH2762" i="2"/>
  <c r="BF2762" i="2"/>
  <c r="L2762" i="2"/>
  <c r="G2762" i="2"/>
  <c r="H2762" i="2" s="1"/>
  <c r="J2762" i="2"/>
  <c r="K2762" i="2"/>
  <c r="BG2762" i="2"/>
  <c r="BE2762" i="2"/>
  <c r="N10" i="1"/>
  <c r="E348" i="2"/>
  <c r="CD1598" i="2"/>
  <c r="BE1598" i="2"/>
  <c r="L1598" i="2"/>
  <c r="BH1598" i="2"/>
  <c r="G1598" i="2"/>
  <c r="H1598" i="2" s="1"/>
  <c r="BG1598" i="2"/>
  <c r="J1598" i="2"/>
  <c r="BF1598" i="2"/>
  <c r="K1598" i="2"/>
  <c r="BE355" i="2"/>
  <c r="BG355" i="2"/>
  <c r="G355" i="2"/>
  <c r="H355" i="2" s="1"/>
  <c r="K355" i="2"/>
  <c r="L355" i="2"/>
  <c r="J355" i="2"/>
  <c r="BH355" i="2"/>
  <c r="BF355" i="2"/>
  <c r="K2943" i="2"/>
  <c r="BH2943" i="2"/>
  <c r="BG2943" i="2"/>
  <c r="BF2943" i="2"/>
  <c r="L2943" i="2"/>
  <c r="G2943" i="2"/>
  <c r="H2943" i="2" s="1"/>
  <c r="J2943" i="2"/>
  <c r="BE2943" i="2"/>
  <c r="G2424" i="2"/>
  <c r="H2424" i="2" s="1"/>
  <c r="BH2424" i="2"/>
  <c r="L2424" i="2"/>
  <c r="K2424" i="2"/>
  <c r="J2424" i="2"/>
  <c r="BE2424" i="2"/>
  <c r="BF2424" i="2"/>
  <c r="BG2424" i="2"/>
  <c r="J1201" i="2"/>
  <c r="L1201" i="2"/>
  <c r="G1201" i="2"/>
  <c r="H1201" i="2" s="1"/>
  <c r="BF1201" i="2"/>
  <c r="K1201" i="2"/>
  <c r="BE1201" i="2"/>
  <c r="BH1201" i="2"/>
  <c r="BG1201" i="2"/>
  <c r="L1748" i="2"/>
  <c r="G1748" i="2"/>
  <c r="H1748" i="2" s="1"/>
  <c r="J1748" i="2"/>
  <c r="BF1748" i="2"/>
  <c r="BH1748" i="2"/>
  <c r="BG1748" i="2"/>
  <c r="BE1748" i="2"/>
  <c r="K1748" i="2"/>
  <c r="L3089" i="2"/>
  <c r="BG3089" i="2"/>
  <c r="BE3089" i="2"/>
  <c r="BF3089" i="2"/>
  <c r="BH3089" i="2"/>
  <c r="CD3089" i="2"/>
  <c r="K3089" i="2"/>
  <c r="G3089" i="2"/>
  <c r="H3089" i="2" s="1"/>
  <c r="J3089" i="2"/>
  <c r="BG1560" i="2"/>
  <c r="G1560" i="2"/>
  <c r="H1560" i="2" s="1"/>
  <c r="BH1560" i="2"/>
  <c r="CD1560" i="2"/>
  <c r="L1560" i="2"/>
  <c r="K1560" i="2"/>
  <c r="J1560" i="2"/>
  <c r="BE1560" i="2"/>
  <c r="BF1560" i="2"/>
  <c r="BE570" i="2"/>
  <c r="BF570" i="2"/>
  <c r="BG570" i="2"/>
  <c r="G570" i="2"/>
  <c r="H570" i="2" s="1"/>
  <c r="L570" i="2"/>
  <c r="K570" i="2"/>
  <c r="J570" i="2"/>
  <c r="BH570" i="2"/>
  <c r="J645" i="2"/>
  <c r="BH645" i="2"/>
  <c r="BG645" i="2"/>
  <c r="BE645" i="2"/>
  <c r="L645" i="2"/>
  <c r="BF645" i="2"/>
  <c r="G645" i="2"/>
  <c r="H645" i="2" s="1"/>
  <c r="K645" i="2"/>
  <c r="BE2581" i="2"/>
  <c r="BF2581" i="2"/>
  <c r="BH2581" i="2"/>
  <c r="BG2581" i="2"/>
  <c r="L2581" i="2"/>
  <c r="J2581" i="2"/>
  <c r="K2581" i="2"/>
  <c r="G2581" i="2"/>
  <c r="H2581" i="2" s="1"/>
  <c r="L2292" i="2"/>
  <c r="K2292" i="2"/>
  <c r="J2292" i="2"/>
  <c r="BF2292" i="2"/>
  <c r="BH2292" i="2"/>
  <c r="BG2292" i="2"/>
  <c r="G2292" i="2"/>
  <c r="H2292" i="2" s="1"/>
  <c r="BE2292" i="2"/>
  <c r="L852" i="2"/>
  <c r="BE852" i="2"/>
  <c r="BF852" i="2"/>
  <c r="BH852" i="2"/>
  <c r="BG852" i="2"/>
  <c r="G852" i="2"/>
  <c r="H852" i="2" s="1"/>
  <c r="K852" i="2"/>
  <c r="J852" i="2"/>
  <c r="G1882" i="2"/>
  <c r="H1882" i="2" s="1"/>
  <c r="L1882" i="2"/>
  <c r="K1882" i="2"/>
  <c r="J1882" i="2"/>
  <c r="BF1882" i="2"/>
  <c r="BH1882" i="2"/>
  <c r="BG1882" i="2"/>
  <c r="BE1882" i="2"/>
  <c r="K1902" i="2"/>
  <c r="L1902" i="2"/>
  <c r="BE1902" i="2"/>
  <c r="BF1902" i="2"/>
  <c r="BH1902" i="2"/>
  <c r="BG1902" i="2"/>
  <c r="G1902" i="2"/>
  <c r="H1902" i="2" s="1"/>
  <c r="J1902" i="2"/>
  <c r="BH3226" i="2"/>
  <c r="BG3226" i="2"/>
  <c r="BE3226" i="2"/>
  <c r="G3226" i="2"/>
  <c r="H3226" i="2" s="1"/>
  <c r="L3226" i="2"/>
  <c r="J3226" i="2"/>
  <c r="K3226" i="2"/>
  <c r="BF3226" i="2"/>
  <c r="BF467" i="2"/>
  <c r="BH467" i="2"/>
  <c r="J467" i="2"/>
  <c r="G467" i="2"/>
  <c r="H467" i="2" s="1"/>
  <c r="L467" i="2"/>
  <c r="K467" i="2"/>
  <c r="BE467" i="2"/>
  <c r="BG467" i="2"/>
  <c r="G2317" i="2"/>
  <c r="H2317" i="2" s="1"/>
  <c r="K2317" i="2"/>
  <c r="L2317" i="2"/>
  <c r="J2317" i="2"/>
  <c r="BE2317" i="2"/>
  <c r="BF2317" i="2"/>
  <c r="BH2317" i="2"/>
  <c r="BG2317" i="2"/>
  <c r="L1676" i="2"/>
  <c r="K1676" i="2"/>
  <c r="J1676" i="2"/>
  <c r="G1676" i="2"/>
  <c r="H1676" i="2" s="1"/>
  <c r="BE1676" i="2"/>
  <c r="BF1676" i="2"/>
  <c r="BH1676" i="2"/>
  <c r="BG1676" i="2"/>
  <c r="G1258" i="2"/>
  <c r="H1258" i="2" s="1"/>
  <c r="BE1258" i="2"/>
  <c r="BF1258" i="2"/>
  <c r="BH1258" i="2"/>
  <c r="BG1258" i="2"/>
  <c r="J1258" i="2"/>
  <c r="CD1258" i="2"/>
  <c r="L1258" i="2"/>
  <c r="K1258" i="2"/>
  <c r="BG720" i="2"/>
  <c r="BF720" i="2"/>
  <c r="J720" i="2"/>
  <c r="K720" i="2"/>
  <c r="L720" i="2"/>
  <c r="BE720" i="2"/>
  <c r="G720" i="2"/>
  <c r="H720" i="2" s="1"/>
  <c r="BH720" i="2"/>
  <c r="BE2570" i="2"/>
  <c r="L2570" i="2"/>
  <c r="J2570" i="2"/>
  <c r="K2570" i="2"/>
  <c r="BF2570" i="2"/>
  <c r="BH2570" i="2"/>
  <c r="BG2570" i="2"/>
  <c r="G2570" i="2"/>
  <c r="H2570" i="2" s="1"/>
  <c r="BH2780" i="2"/>
  <c r="L2780" i="2"/>
  <c r="BE2780" i="2"/>
  <c r="J2780" i="2"/>
  <c r="BF2780" i="2"/>
  <c r="K2780" i="2"/>
  <c r="G2780" i="2"/>
  <c r="H2780" i="2" s="1"/>
  <c r="BG2780" i="2"/>
  <c r="BF3092" i="2"/>
  <c r="L3092" i="2"/>
  <c r="G3092" i="2"/>
  <c r="H3092" i="2" s="1"/>
  <c r="CD3092" i="2"/>
  <c r="BE3092" i="2"/>
  <c r="J3092" i="2"/>
  <c r="BH3092" i="2"/>
  <c r="BG3092" i="2"/>
  <c r="K3092" i="2"/>
  <c r="K1724" i="2"/>
  <c r="L1724" i="2"/>
  <c r="BH1724" i="2"/>
  <c r="BG1724" i="2"/>
  <c r="BE1724" i="2"/>
  <c r="G1724" i="2"/>
  <c r="H1724" i="2" s="1"/>
  <c r="BF1724" i="2"/>
  <c r="J1724" i="2"/>
  <c r="BG888" i="2"/>
  <c r="G888" i="2"/>
  <c r="H888" i="2" s="1"/>
  <c r="BE888" i="2"/>
  <c r="BF888" i="2"/>
  <c r="BH888" i="2"/>
  <c r="K888" i="2"/>
  <c r="J888" i="2"/>
  <c r="L888" i="2"/>
  <c r="CD1585" i="2"/>
  <c r="L1585" i="2"/>
  <c r="K1585" i="2"/>
  <c r="J1585" i="2"/>
  <c r="BE1585" i="2"/>
  <c r="BF1585" i="2"/>
  <c r="BH1585" i="2"/>
  <c r="BG1585" i="2"/>
  <c r="G1585" i="2"/>
  <c r="H1585" i="2" s="1"/>
  <c r="J1115" i="2"/>
  <c r="K1115" i="2"/>
  <c r="L1115" i="2"/>
  <c r="BG1115" i="2"/>
  <c r="CE1115" i="2"/>
  <c r="BF1115" i="2"/>
  <c r="G1115" i="2"/>
  <c r="H1115" i="2" s="1"/>
  <c r="BE1115" i="2"/>
  <c r="BH1115" i="2"/>
  <c r="K1629" i="2"/>
  <c r="J1629" i="2"/>
  <c r="BH1629" i="2"/>
  <c r="L1629" i="2"/>
  <c r="BE1629" i="2"/>
  <c r="G1629" i="2"/>
  <c r="H1629" i="2" s="1"/>
  <c r="CD1629" i="2"/>
  <c r="BG1629" i="2"/>
  <c r="BF1629" i="2"/>
  <c r="BE1714" i="2"/>
  <c r="L1714" i="2"/>
  <c r="J1714" i="2"/>
  <c r="K1714" i="2"/>
  <c r="BF1714" i="2"/>
  <c r="BH1714" i="2"/>
  <c r="BG1714" i="2"/>
  <c r="G1714" i="2"/>
  <c r="H1714" i="2" s="1"/>
  <c r="L1777" i="2"/>
  <c r="J1777" i="2"/>
  <c r="K1777" i="2"/>
  <c r="BE1777" i="2"/>
  <c r="BF1777" i="2"/>
  <c r="BG1777" i="2"/>
  <c r="BH1777" i="2"/>
  <c r="G1777" i="2"/>
  <c r="H1777" i="2" s="1"/>
  <c r="L589" i="2"/>
  <c r="K589" i="2"/>
  <c r="BG589" i="2"/>
  <c r="BF589" i="2"/>
  <c r="J589" i="2"/>
  <c r="BH589" i="2"/>
  <c r="G589" i="2"/>
  <c r="H589" i="2" s="1"/>
  <c r="BE589" i="2"/>
  <c r="G292" i="2"/>
  <c r="H292" i="2" s="1"/>
  <c r="L292" i="2"/>
  <c r="J292" i="2"/>
  <c r="BE292" i="2"/>
  <c r="BF292" i="2"/>
  <c r="K292" i="2"/>
  <c r="BH292" i="2"/>
  <c r="BG292" i="2"/>
  <c r="L2262" i="2"/>
  <c r="J2262" i="2"/>
  <c r="K2262" i="2"/>
  <c r="BE2262" i="2"/>
  <c r="BF2262" i="2"/>
  <c r="BH2262" i="2"/>
  <c r="BG2262" i="2"/>
  <c r="G2262" i="2"/>
  <c r="H2262" i="2" s="1"/>
  <c r="L1513" i="2"/>
  <c r="G1513" i="2"/>
  <c r="H1513" i="2" s="1"/>
  <c r="J1513" i="2"/>
  <c r="BE1513" i="2"/>
  <c r="BF1513" i="2"/>
  <c r="BH1513" i="2"/>
  <c r="K1513" i="2"/>
  <c r="BG1513" i="2"/>
  <c r="BG664" i="2"/>
  <c r="BF664" i="2"/>
  <c r="BE664" i="2"/>
  <c r="BH664" i="2"/>
  <c r="G664" i="2"/>
  <c r="H664" i="2" s="1"/>
  <c r="K664" i="2"/>
  <c r="L664" i="2"/>
  <c r="J664" i="2"/>
  <c r="G964" i="2"/>
  <c r="H964" i="2" s="1"/>
  <c r="K964" i="2"/>
  <c r="BE964" i="2"/>
  <c r="BF964" i="2"/>
  <c r="J964" i="2"/>
  <c r="BH964" i="2"/>
  <c r="L964" i="2"/>
  <c r="BG964" i="2"/>
  <c r="L53" i="1"/>
  <c r="D3258" i="2"/>
  <c r="C3258" i="2"/>
  <c r="BE899" i="2"/>
  <c r="BF899" i="2"/>
  <c r="BH899" i="2"/>
  <c r="BG899" i="2"/>
  <c r="G899" i="2"/>
  <c r="H899" i="2" s="1"/>
  <c r="K899" i="2"/>
  <c r="J899" i="2"/>
  <c r="L899" i="2"/>
  <c r="BG571" i="2"/>
  <c r="G571" i="2"/>
  <c r="H571" i="2" s="1"/>
  <c r="J571" i="2"/>
  <c r="K571" i="2"/>
  <c r="BE571" i="2"/>
  <c r="BF571" i="2"/>
  <c r="BH571" i="2"/>
  <c r="L571" i="2"/>
  <c r="J2948" i="2"/>
  <c r="K2948" i="2"/>
  <c r="G2948" i="2"/>
  <c r="H2948" i="2" s="1"/>
  <c r="BE2948" i="2"/>
  <c r="BF2948" i="2"/>
  <c r="BH2948" i="2"/>
  <c r="BG2948" i="2"/>
  <c r="L2948" i="2"/>
  <c r="BG499" i="2"/>
  <c r="L499" i="2"/>
  <c r="J499" i="2"/>
  <c r="BE499" i="2"/>
  <c r="BH499" i="2"/>
  <c r="G499" i="2"/>
  <c r="H499" i="2" s="1"/>
  <c r="K499" i="2"/>
  <c r="BF499" i="2"/>
  <c r="K579" i="2"/>
  <c r="L579" i="2"/>
  <c r="J579" i="2"/>
  <c r="BE579" i="2"/>
  <c r="BF579" i="2"/>
  <c r="BH579" i="2"/>
  <c r="BG579" i="2"/>
  <c r="G579" i="2"/>
  <c r="H579" i="2" s="1"/>
  <c r="BE1986" i="2"/>
  <c r="J1986" i="2"/>
  <c r="L1986" i="2"/>
  <c r="K1986" i="2"/>
  <c r="BH1986" i="2"/>
  <c r="G1986" i="2"/>
  <c r="H1986" i="2" s="1"/>
  <c r="BG1986" i="2"/>
  <c r="BF1986" i="2"/>
  <c r="J2546" i="2"/>
  <c r="BE2546" i="2"/>
  <c r="G2546" i="2"/>
  <c r="H2546" i="2" s="1"/>
  <c r="BF2546" i="2"/>
  <c r="BG2546" i="2"/>
  <c r="BH2546" i="2"/>
  <c r="L2546" i="2"/>
  <c r="K2546" i="2"/>
  <c r="BH3060" i="2"/>
  <c r="BG3060" i="2"/>
  <c r="K3060" i="2"/>
  <c r="G3060" i="2"/>
  <c r="H3060" i="2" s="1"/>
  <c r="L3060" i="2"/>
  <c r="J3060" i="2"/>
  <c r="BE3060" i="2"/>
  <c r="BF3060" i="2"/>
  <c r="J2701" i="2"/>
  <c r="K2701" i="2"/>
  <c r="BE2701" i="2"/>
  <c r="BF2701" i="2"/>
  <c r="BH2701" i="2"/>
  <c r="BG2701" i="2"/>
  <c r="G2701" i="2"/>
  <c r="H2701" i="2" s="1"/>
  <c r="L2701" i="2"/>
  <c r="C633" i="2"/>
  <c r="G1703" i="2"/>
  <c r="H1703" i="2" s="1"/>
  <c r="BE1703" i="2"/>
  <c r="BF1703" i="2"/>
  <c r="BH1703" i="2"/>
  <c r="BG1703" i="2"/>
  <c r="L1703" i="2"/>
  <c r="K1703" i="2"/>
  <c r="J1703" i="2"/>
  <c r="G325" i="2"/>
  <c r="H325" i="2" s="1"/>
  <c r="J325" i="2"/>
  <c r="L325" i="2"/>
  <c r="BF325" i="2"/>
  <c r="BH325" i="2"/>
  <c r="BG325" i="2"/>
  <c r="K325" i="2"/>
  <c r="BE325" i="2"/>
  <c r="J2757" i="2"/>
  <c r="K609" i="2"/>
  <c r="BF609" i="2"/>
  <c r="BG609" i="2"/>
  <c r="G609" i="2"/>
  <c r="H609" i="2" s="1"/>
  <c r="J609" i="2"/>
  <c r="BH609" i="2"/>
  <c r="L609" i="2"/>
  <c r="BE609" i="2"/>
  <c r="L2641" i="2"/>
  <c r="J2641" i="2"/>
  <c r="G2641" i="2"/>
  <c r="H2641" i="2" s="1"/>
  <c r="BE2641" i="2"/>
  <c r="BF2641" i="2"/>
  <c r="BH2641" i="2"/>
  <c r="BG2641" i="2"/>
  <c r="K2641" i="2"/>
  <c r="BF1412" i="2"/>
  <c r="BG1412" i="2"/>
  <c r="BE1412" i="2"/>
  <c r="K1412" i="2"/>
  <c r="J1412" i="2"/>
  <c r="G1412" i="2"/>
  <c r="H1412" i="2" s="1"/>
  <c r="L1412" i="2"/>
  <c r="BH1412" i="2"/>
  <c r="L2080" i="2"/>
  <c r="J2080" i="2"/>
  <c r="K2080" i="2"/>
  <c r="BE2080" i="2"/>
  <c r="BF2080" i="2"/>
  <c r="BH2080" i="2"/>
  <c r="BG2080" i="2"/>
  <c r="G2080" i="2"/>
  <c r="H2080" i="2" s="1"/>
  <c r="J877" i="2"/>
  <c r="L877" i="2"/>
  <c r="BF877" i="2"/>
  <c r="BH877" i="2"/>
  <c r="BE877" i="2"/>
  <c r="G877" i="2"/>
  <c r="H877" i="2" s="1"/>
  <c r="K877" i="2"/>
  <c r="BG877" i="2"/>
  <c r="L2257" i="2"/>
  <c r="K2257" i="2"/>
  <c r="J2257" i="2"/>
  <c r="BE2257" i="2"/>
  <c r="BF2257" i="2"/>
  <c r="BH2257" i="2"/>
  <c r="BG2257" i="2"/>
  <c r="G2257" i="2"/>
  <c r="H2257" i="2" s="1"/>
  <c r="J1879" i="2"/>
  <c r="G1879" i="2"/>
  <c r="H1879" i="2" s="1"/>
  <c r="BE1879" i="2"/>
  <c r="BF1879" i="2"/>
  <c r="BG1879" i="2"/>
  <c r="BH1879" i="2"/>
  <c r="K1879" i="2"/>
  <c r="L1879" i="2"/>
  <c r="L44" i="1"/>
  <c r="D2526" i="2"/>
  <c r="C2526" i="2"/>
  <c r="K1890" i="2"/>
  <c r="L1890" i="2"/>
  <c r="J1890" i="2"/>
  <c r="BE1890" i="2"/>
  <c r="BF1890" i="2"/>
  <c r="BH1890" i="2"/>
  <c r="BG1890" i="2"/>
  <c r="G1890" i="2"/>
  <c r="H1890" i="2" s="1"/>
  <c r="L2115" i="2"/>
  <c r="J2115" i="2"/>
  <c r="K2115" i="2"/>
  <c r="BE2115" i="2"/>
  <c r="BH2115" i="2"/>
  <c r="BG2115" i="2"/>
  <c r="BF2115" i="2"/>
  <c r="G2115" i="2"/>
  <c r="H2115" i="2" s="1"/>
  <c r="BH2346" i="2"/>
  <c r="BF2346" i="2"/>
  <c r="BE2346" i="2"/>
  <c r="L2346" i="2"/>
  <c r="G2346" i="2"/>
  <c r="H2346" i="2" s="1"/>
  <c r="K2346" i="2"/>
  <c r="J2346" i="2"/>
  <c r="BG2346" i="2"/>
  <c r="BE3196" i="2"/>
  <c r="G3196" i="2"/>
  <c r="H3196" i="2" s="1"/>
  <c r="BH3196" i="2"/>
  <c r="K3196" i="2"/>
  <c r="J3196" i="2"/>
  <c r="L3196" i="2"/>
  <c r="BF3196" i="2"/>
  <c r="BG3196" i="2"/>
  <c r="J2264" i="2"/>
  <c r="BH2264" i="2"/>
  <c r="BG2264" i="2"/>
  <c r="BF2264" i="2"/>
  <c r="BE2264" i="2"/>
  <c r="G2264" i="2"/>
  <c r="H2264" i="2" s="1"/>
  <c r="K2264" i="2"/>
  <c r="L2264" i="2"/>
  <c r="L2256" i="2"/>
  <c r="K2256" i="2"/>
  <c r="J2256" i="2"/>
  <c r="BE2256" i="2"/>
  <c r="BF2256" i="2"/>
  <c r="BH2256" i="2"/>
  <c r="BG2256" i="2"/>
  <c r="G2256" i="2"/>
  <c r="H2256" i="2" s="1"/>
  <c r="BE1356" i="2"/>
  <c r="BG1356" i="2"/>
  <c r="K387" i="2"/>
  <c r="J387" i="2"/>
  <c r="L387" i="2"/>
  <c r="BF387" i="2"/>
  <c r="G387" i="2"/>
  <c r="H387" i="2" s="1"/>
  <c r="BE387" i="2"/>
  <c r="BH387" i="2"/>
  <c r="BG387" i="2"/>
  <c r="L1191" i="2"/>
  <c r="BE1191" i="2"/>
  <c r="BF1191" i="2"/>
  <c r="J1191" i="2"/>
  <c r="BG1191" i="2"/>
  <c r="G1191" i="2"/>
  <c r="H1191" i="2" s="1"/>
  <c r="BH1191" i="2"/>
  <c r="K1191" i="2"/>
  <c r="G1740" i="2"/>
  <c r="H1740" i="2" s="1"/>
  <c r="BH1740" i="2"/>
  <c r="BG1740" i="2"/>
  <c r="BE1740" i="2"/>
  <c r="BF1740" i="2"/>
  <c r="J1740" i="2"/>
  <c r="K1740" i="2"/>
  <c r="L1740" i="2"/>
  <c r="G1371" i="2"/>
  <c r="H1371" i="2" s="1"/>
  <c r="J1371" i="2"/>
  <c r="L1371" i="2"/>
  <c r="K1371" i="2"/>
  <c r="BE1371" i="2"/>
  <c r="BF1371" i="2"/>
  <c r="BH1371" i="2"/>
  <c r="BG1371" i="2"/>
  <c r="G1172" i="2"/>
  <c r="H1172" i="2" s="1"/>
  <c r="BF1172" i="2"/>
  <c r="BG1172" i="2"/>
  <c r="K1172" i="2"/>
  <c r="BH1172" i="2"/>
  <c r="L1172" i="2"/>
  <c r="BE1172" i="2"/>
  <c r="J1172" i="2"/>
  <c r="BG3053" i="2"/>
  <c r="K3053" i="2"/>
  <c r="BH3053" i="2"/>
  <c r="BE3053" i="2"/>
  <c r="BF3053" i="2"/>
  <c r="L3053" i="2"/>
  <c r="J3053" i="2"/>
  <c r="G3053" i="2"/>
  <c r="H3053" i="2" s="1"/>
  <c r="J1443" i="2"/>
  <c r="BE1443" i="2"/>
  <c r="BH1443" i="2"/>
  <c r="BG1443" i="2"/>
  <c r="L1443" i="2"/>
  <c r="BF1443" i="2"/>
  <c r="K1443" i="2"/>
  <c r="G1443" i="2"/>
  <c r="H1443" i="2" s="1"/>
  <c r="G561" i="2"/>
  <c r="H561" i="2" s="1"/>
  <c r="BE561" i="2"/>
  <c r="K561" i="2"/>
  <c r="BF561" i="2"/>
  <c r="BH561" i="2"/>
  <c r="BG561" i="2"/>
  <c r="L561" i="2"/>
  <c r="J561" i="2"/>
  <c r="BH445" i="2"/>
  <c r="BG445" i="2"/>
  <c r="BE445" i="2"/>
  <c r="L445" i="2"/>
  <c r="G445" i="2"/>
  <c r="H445" i="2" s="1"/>
  <c r="J445" i="2"/>
  <c r="K445" i="2"/>
  <c r="BF445" i="2"/>
  <c r="K1487" i="2"/>
  <c r="BH1487" i="2"/>
  <c r="BG1487" i="2"/>
  <c r="G1487" i="2"/>
  <c r="H1487" i="2" s="1"/>
  <c r="BF1487" i="2"/>
  <c r="BE1487" i="2"/>
  <c r="J1487" i="2"/>
  <c r="L1487" i="2"/>
  <c r="L2043" i="2"/>
  <c r="K2043" i="2"/>
  <c r="BE2043" i="2"/>
  <c r="BF2043" i="2"/>
  <c r="BH2043" i="2"/>
  <c r="BG2043" i="2"/>
  <c r="J2043" i="2"/>
  <c r="G2043" i="2"/>
  <c r="H2043" i="2" s="1"/>
  <c r="L3058" i="2"/>
  <c r="BE3058" i="2"/>
  <c r="BH3058" i="2"/>
  <c r="BG3058" i="2"/>
  <c r="BF3058" i="2"/>
  <c r="G3058" i="2"/>
  <c r="H3058" i="2" s="1"/>
  <c r="J3058" i="2"/>
  <c r="K3058" i="2"/>
  <c r="BE2619" i="2"/>
  <c r="BF2619" i="2"/>
  <c r="BH2619" i="2"/>
  <c r="BG2619" i="2"/>
  <c r="G2619" i="2"/>
  <c r="H2619" i="2" s="1"/>
  <c r="J2619" i="2"/>
  <c r="K2619" i="2"/>
  <c r="L2619" i="2"/>
  <c r="L38" i="1"/>
  <c r="L2307" i="2"/>
  <c r="J2307" i="2"/>
  <c r="K2307" i="2"/>
  <c r="BE2307" i="2"/>
  <c r="BF2307" i="2"/>
  <c r="BH2307" i="2"/>
  <c r="BG2307" i="2"/>
  <c r="G2307" i="2"/>
  <c r="H2307" i="2" s="1"/>
  <c r="BH3200" i="2"/>
  <c r="BE3200" i="2"/>
  <c r="BG3200" i="2"/>
  <c r="L3200" i="2"/>
  <c r="J3200" i="2"/>
  <c r="K3200" i="2"/>
  <c r="BF3200" i="2"/>
  <c r="G3200" i="2"/>
  <c r="H3200" i="2" s="1"/>
  <c r="BH456" i="2"/>
  <c r="G456" i="2"/>
  <c r="H456" i="2" s="1"/>
  <c r="BG456" i="2"/>
  <c r="J456" i="2"/>
  <c r="K456" i="2"/>
  <c r="BE456" i="2"/>
  <c r="L456" i="2"/>
  <c r="BF456" i="2"/>
  <c r="L2383" i="2"/>
  <c r="K2383" i="2"/>
  <c r="BF2383" i="2"/>
  <c r="J2383" i="2"/>
  <c r="G2383" i="2"/>
  <c r="H2383" i="2" s="1"/>
  <c r="BE2383" i="2"/>
  <c r="BH2383" i="2"/>
  <c r="BG2383" i="2"/>
  <c r="BH523" i="2"/>
  <c r="BF523" i="2"/>
  <c r="BE523" i="2"/>
  <c r="J523" i="2"/>
  <c r="L523" i="2"/>
  <c r="G523" i="2"/>
  <c r="H523" i="2" s="1"/>
  <c r="BG523" i="2"/>
  <c r="K523" i="2"/>
  <c r="G642" i="2"/>
  <c r="H642" i="2" s="1"/>
  <c r="BH642" i="2"/>
  <c r="BG642" i="2"/>
  <c r="L642" i="2"/>
  <c r="BE642" i="2"/>
  <c r="BF642" i="2"/>
  <c r="K642" i="2"/>
  <c r="J642" i="2"/>
  <c r="BH632" i="2"/>
  <c r="L632" i="2"/>
  <c r="G632" i="2"/>
  <c r="H632" i="2" s="1"/>
  <c r="K632" i="2"/>
  <c r="BG632" i="2"/>
  <c r="J632" i="2"/>
  <c r="BE632" i="2"/>
  <c r="BF632" i="2"/>
  <c r="CD1255" i="2"/>
  <c r="BE1255" i="2"/>
  <c r="BF1255" i="2"/>
  <c r="G1255" i="2"/>
  <c r="H1255" i="2" s="1"/>
  <c r="BH1255" i="2"/>
  <c r="K1255" i="2"/>
  <c r="L1255" i="2"/>
  <c r="BG1255" i="2"/>
  <c r="J1255" i="2"/>
  <c r="L969" i="2"/>
  <c r="BE969" i="2"/>
  <c r="BF969" i="2"/>
  <c r="BH969" i="2"/>
  <c r="BG969" i="2"/>
  <c r="G969" i="2"/>
  <c r="H969" i="2" s="1"/>
  <c r="J969" i="2"/>
  <c r="K969" i="2"/>
  <c r="CE1096" i="2"/>
  <c r="G1096" i="2"/>
  <c r="H1096" i="2" s="1"/>
  <c r="BH1096" i="2"/>
  <c r="BG1096" i="2"/>
  <c r="L1096" i="2"/>
  <c r="BF1096" i="2"/>
  <c r="K1096" i="2"/>
  <c r="BE1096" i="2"/>
  <c r="J1096" i="2"/>
  <c r="BE1997" i="2"/>
  <c r="L1997" i="2"/>
  <c r="K1997" i="2"/>
  <c r="BH1997" i="2"/>
  <c r="G1997" i="2"/>
  <c r="H1997" i="2" s="1"/>
  <c r="J1997" i="2"/>
  <c r="BG1997" i="2"/>
  <c r="BF1997" i="2"/>
  <c r="BF1057" i="2"/>
  <c r="K1057" i="2"/>
  <c r="CE1057" i="2"/>
  <c r="BE1057" i="2"/>
  <c r="BH1057" i="2"/>
  <c r="BG1057" i="2"/>
  <c r="J1057" i="2"/>
  <c r="G1057" i="2"/>
  <c r="H1057" i="2" s="1"/>
  <c r="L1057" i="2"/>
  <c r="J2052" i="2"/>
  <c r="BE2052" i="2"/>
  <c r="BF2052" i="2"/>
  <c r="BH2052" i="2"/>
  <c r="BG2052" i="2"/>
  <c r="G2052" i="2"/>
  <c r="H2052" i="2" s="1"/>
  <c r="K2052" i="2"/>
  <c r="L2052" i="2"/>
  <c r="K870" i="2"/>
  <c r="BH870" i="2"/>
  <c r="J870" i="2"/>
  <c r="G870" i="2"/>
  <c r="H870" i="2" s="1"/>
  <c r="BE870" i="2"/>
  <c r="BG870" i="2"/>
  <c r="BF870" i="2"/>
  <c r="L870" i="2"/>
  <c r="N29" i="1"/>
  <c r="E1721" i="2"/>
  <c r="L2122" i="2"/>
  <c r="J2122" i="2"/>
  <c r="K2122" i="2"/>
  <c r="BE2122" i="2"/>
  <c r="BF2122" i="2"/>
  <c r="BH2122" i="2"/>
  <c r="BG2122" i="2"/>
  <c r="G2122" i="2"/>
  <c r="H2122" i="2" s="1"/>
  <c r="BG2313" i="2"/>
  <c r="L2313" i="2"/>
  <c r="K2313" i="2"/>
  <c r="BE2313" i="2"/>
  <c r="BF2313" i="2"/>
  <c r="BH2313" i="2"/>
  <c r="G2313" i="2"/>
  <c r="H2313" i="2" s="1"/>
  <c r="J2313" i="2"/>
  <c r="J2820" i="2"/>
  <c r="BF2820" i="2"/>
  <c r="BH2820" i="2"/>
  <c r="BE2820" i="2"/>
  <c r="K2820" i="2"/>
  <c r="L2820" i="2"/>
  <c r="BG2820" i="2"/>
  <c r="G2820" i="2"/>
  <c r="H2820" i="2" s="1"/>
  <c r="G1656" i="2"/>
  <c r="H1656" i="2" s="1"/>
  <c r="BG1656" i="2"/>
  <c r="BH1656" i="2"/>
  <c r="L1656" i="2"/>
  <c r="BE1656" i="2"/>
  <c r="CD1656" i="2"/>
  <c r="K1656" i="2"/>
  <c r="BF1656" i="2"/>
  <c r="J1656" i="2"/>
  <c r="L3157" i="2"/>
  <c r="BG3157" i="2"/>
  <c r="BE3157" i="2"/>
  <c r="BF3157" i="2"/>
  <c r="K3157" i="2"/>
  <c r="G3157" i="2"/>
  <c r="H3157" i="2" s="1"/>
  <c r="J3157" i="2"/>
  <c r="BH3157" i="2"/>
  <c r="L916" i="2"/>
  <c r="K916" i="2"/>
  <c r="G916" i="2"/>
  <c r="H916" i="2" s="1"/>
  <c r="BE916" i="2"/>
  <c r="BF916" i="2"/>
  <c r="BH916" i="2"/>
  <c r="J916" i="2"/>
  <c r="BG916" i="2"/>
  <c r="BG1101" i="2"/>
  <c r="L1101" i="2"/>
  <c r="BH1101" i="2"/>
  <c r="G1101" i="2"/>
  <c r="H1101" i="2" s="1"/>
  <c r="J1101" i="2"/>
  <c r="BF1101" i="2"/>
  <c r="CE1101" i="2"/>
  <c r="K1101" i="2"/>
  <c r="BE1101" i="2"/>
  <c r="L2263" i="2"/>
  <c r="BE2263" i="2"/>
  <c r="BF2263" i="2"/>
  <c r="BH2263" i="2"/>
  <c r="BG2263" i="2"/>
  <c r="G2263" i="2"/>
  <c r="H2263" i="2" s="1"/>
  <c r="J2263" i="2"/>
  <c r="K2263" i="2"/>
  <c r="L1182" i="2"/>
  <c r="K1182" i="2"/>
  <c r="J1182" i="2"/>
  <c r="BE1182" i="2"/>
  <c r="BF1182" i="2"/>
  <c r="BH1182" i="2"/>
  <c r="BG1182" i="2"/>
  <c r="G1182" i="2"/>
  <c r="H1182" i="2" s="1"/>
  <c r="J3150" i="2"/>
  <c r="K3150" i="2"/>
  <c r="G3150" i="2"/>
  <c r="H3150" i="2" s="1"/>
  <c r="L3150" i="2"/>
  <c r="BE3150" i="2"/>
  <c r="BF3150" i="2"/>
  <c r="BH3150" i="2"/>
  <c r="BG3150" i="2"/>
  <c r="L1876" i="2"/>
  <c r="BE1876" i="2"/>
  <c r="BF1876" i="2"/>
  <c r="J1876" i="2"/>
  <c r="BH1876" i="2"/>
  <c r="BG1876" i="2"/>
  <c r="G1876" i="2"/>
  <c r="H1876" i="2" s="1"/>
  <c r="K1876" i="2"/>
  <c r="J1877" i="2"/>
  <c r="L1877" i="2"/>
  <c r="K1877" i="2"/>
  <c r="BE1877" i="2"/>
  <c r="BF1877" i="2"/>
  <c r="BH1877" i="2"/>
  <c r="BG1877" i="2"/>
  <c r="G1877" i="2"/>
  <c r="H1877" i="2" s="1"/>
  <c r="BE900" i="2"/>
  <c r="BF900" i="2"/>
  <c r="BH900" i="2"/>
  <c r="BG900" i="2"/>
  <c r="G900" i="2"/>
  <c r="H900" i="2" s="1"/>
  <c r="J900" i="2"/>
  <c r="L900" i="2"/>
  <c r="K900" i="2"/>
  <c r="L2521" i="2"/>
  <c r="J2521" i="2"/>
  <c r="K2521" i="2"/>
  <c r="G2521" i="2"/>
  <c r="H2521" i="2" s="1"/>
  <c r="BE2521" i="2"/>
  <c r="BF2521" i="2"/>
  <c r="BH2521" i="2"/>
  <c r="BG2521" i="2"/>
  <c r="G3253" i="2"/>
  <c r="H3253" i="2" s="1"/>
  <c r="L3253" i="2"/>
  <c r="J3253" i="2"/>
  <c r="K3253" i="2"/>
  <c r="BE3253" i="2"/>
  <c r="BF3253" i="2"/>
  <c r="BH3253" i="2"/>
  <c r="BG3253" i="2"/>
  <c r="J2139" i="2"/>
  <c r="L2139" i="2"/>
  <c r="BG2139" i="2"/>
  <c r="BE2139" i="2"/>
  <c r="BF2139" i="2"/>
  <c r="BH2139" i="2"/>
  <c r="K2139" i="2"/>
  <c r="G2139" i="2"/>
  <c r="H2139" i="2" s="1"/>
  <c r="L2282" i="2"/>
  <c r="J2282" i="2"/>
  <c r="G2282" i="2"/>
  <c r="H2282" i="2" s="1"/>
  <c r="K2282" i="2"/>
  <c r="BE2282" i="2"/>
  <c r="BF2282" i="2"/>
  <c r="BH2282" i="2"/>
  <c r="BG2282" i="2"/>
  <c r="BE2800" i="2"/>
  <c r="L51" i="1"/>
  <c r="CD1602" i="2"/>
  <c r="L1602" i="2"/>
  <c r="K1602" i="2"/>
  <c r="J1602" i="2"/>
  <c r="G1602" i="2"/>
  <c r="H1602" i="2" s="1"/>
  <c r="BE1602" i="2"/>
  <c r="BG1602" i="2"/>
  <c r="BF1602" i="2"/>
  <c r="BH1602" i="2"/>
  <c r="BH2828" i="2"/>
  <c r="BG2828" i="2"/>
  <c r="J2828" i="2"/>
  <c r="K2828" i="2"/>
  <c r="L2828" i="2"/>
  <c r="G2828" i="2"/>
  <c r="H2828" i="2" s="1"/>
  <c r="BE2828" i="2"/>
  <c r="BF2828" i="2"/>
  <c r="L2297" i="2"/>
  <c r="K2297" i="2"/>
  <c r="J2297" i="2"/>
  <c r="BE2297" i="2"/>
  <c r="BF2297" i="2"/>
  <c r="BH2297" i="2"/>
  <c r="BG2297" i="2"/>
  <c r="G2297" i="2"/>
  <c r="H2297" i="2" s="1"/>
  <c r="D351" i="2"/>
  <c r="C351" i="2"/>
  <c r="J2827" i="2"/>
  <c r="G2827" i="2"/>
  <c r="H2827" i="2" s="1"/>
  <c r="L2827" i="2"/>
  <c r="BG2827" i="2"/>
  <c r="BE2827" i="2"/>
  <c r="BH2827" i="2"/>
  <c r="K2827" i="2"/>
  <c r="BF2827" i="2"/>
  <c r="L2093" i="2"/>
  <c r="J2093" i="2"/>
  <c r="BG2093" i="2"/>
  <c r="BH2093" i="2"/>
  <c r="G2093" i="2"/>
  <c r="H2093" i="2" s="1"/>
  <c r="BE2093" i="2"/>
  <c r="K2093" i="2"/>
  <c r="BF2093" i="2"/>
  <c r="J2070" i="2"/>
  <c r="L2070" i="2"/>
  <c r="K2070" i="2"/>
  <c r="BH2070" i="2"/>
  <c r="BG2070" i="2"/>
  <c r="BE2070" i="2"/>
  <c r="G2070" i="2"/>
  <c r="H2070" i="2" s="1"/>
  <c r="BF2070" i="2"/>
  <c r="L1701" i="2"/>
  <c r="K1701" i="2"/>
  <c r="BH1701" i="2"/>
  <c r="G1701" i="2"/>
  <c r="H1701" i="2" s="1"/>
  <c r="BG1701" i="2"/>
  <c r="J1701" i="2"/>
  <c r="BE1701" i="2"/>
  <c r="BF1701" i="2"/>
  <c r="CD2190" i="2"/>
  <c r="BG2190" i="2"/>
  <c r="G2190" i="2"/>
  <c r="H2190" i="2" s="1"/>
  <c r="J2190" i="2"/>
  <c r="L2190" i="2"/>
  <c r="K2190" i="2"/>
  <c r="BE2190" i="2"/>
  <c r="BF2190" i="2"/>
  <c r="BH2190" i="2"/>
  <c r="CD829" i="2"/>
  <c r="J829" i="2"/>
  <c r="BH829" i="2"/>
  <c r="BG829" i="2"/>
  <c r="K829" i="2"/>
  <c r="G829" i="2"/>
  <c r="H829" i="2" s="1"/>
  <c r="BF829" i="2"/>
  <c r="L829" i="2"/>
  <c r="BE829" i="2"/>
  <c r="J1380" i="2"/>
  <c r="K1380" i="2"/>
  <c r="BE1380" i="2"/>
  <c r="L1380" i="2"/>
  <c r="BF1380" i="2"/>
  <c r="BH1380" i="2"/>
  <c r="BG1380" i="2"/>
  <c r="G1380" i="2"/>
  <c r="H1380" i="2" s="1"/>
  <c r="L2229" i="2"/>
  <c r="BF2229" i="2"/>
  <c r="BH2229" i="2"/>
  <c r="BE2229" i="2"/>
  <c r="K2229" i="2"/>
  <c r="G2229" i="2"/>
  <c r="H2229" i="2" s="1"/>
  <c r="BG2229" i="2"/>
  <c r="J2229" i="2"/>
  <c r="L3008" i="2"/>
  <c r="K3008" i="2"/>
  <c r="J3008" i="2"/>
  <c r="BG3008" i="2"/>
  <c r="G3008" i="2"/>
  <c r="H3008" i="2" s="1"/>
  <c r="BE3008" i="2"/>
  <c r="BF3008" i="2"/>
  <c r="BH3008" i="2"/>
  <c r="K1991" i="2"/>
  <c r="BG1991" i="2"/>
  <c r="J1991" i="2"/>
  <c r="BE1991" i="2"/>
  <c r="BH1991" i="2"/>
  <c r="L1991" i="2"/>
  <c r="BF1991" i="2"/>
  <c r="G1991" i="2"/>
  <c r="H1991" i="2" s="1"/>
  <c r="G1368" i="2"/>
  <c r="H1368" i="2" s="1"/>
  <c r="K2023" i="2"/>
  <c r="J2023" i="2"/>
  <c r="BE2023" i="2"/>
  <c r="BG2023" i="2"/>
  <c r="BF2023" i="2"/>
  <c r="G2023" i="2"/>
  <c r="H2023" i="2" s="1"/>
  <c r="BH2023" i="2"/>
  <c r="L2023" i="2"/>
  <c r="L917" i="2"/>
  <c r="G917" i="2"/>
  <c r="H917" i="2" s="1"/>
  <c r="BE917" i="2"/>
  <c r="BF917" i="2"/>
  <c r="BH917" i="2"/>
  <c r="K917" i="2"/>
  <c r="J917" i="2"/>
  <c r="BG917" i="2"/>
  <c r="L2505" i="2"/>
  <c r="K2505" i="2"/>
  <c r="J2505" i="2"/>
  <c r="BH2505" i="2"/>
  <c r="BG2505" i="2"/>
  <c r="G2505" i="2"/>
  <c r="H2505" i="2" s="1"/>
  <c r="BE2505" i="2"/>
  <c r="BF2505" i="2"/>
  <c r="L2279" i="2"/>
  <c r="K2279" i="2"/>
  <c r="J2279" i="2"/>
  <c r="BE2279" i="2"/>
  <c r="BF2279" i="2"/>
  <c r="BH2279" i="2"/>
  <c r="BG2279" i="2"/>
  <c r="G2279" i="2"/>
  <c r="H2279" i="2" s="1"/>
  <c r="J1006" i="2"/>
  <c r="BE1006" i="2"/>
  <c r="BF1006" i="2"/>
  <c r="BH1006" i="2"/>
  <c r="L1006" i="2"/>
  <c r="BG1006" i="2"/>
  <c r="K1006" i="2"/>
  <c r="G1006" i="2"/>
  <c r="H1006" i="2" s="1"/>
  <c r="BF1158" i="2"/>
  <c r="G1158" i="2"/>
  <c r="H1158" i="2" s="1"/>
  <c r="BE1158" i="2"/>
  <c r="BG1158" i="2"/>
  <c r="K1158" i="2"/>
  <c r="L1158" i="2"/>
  <c r="BH1158" i="2"/>
  <c r="J1158" i="2"/>
  <c r="CE1158" i="2"/>
  <c r="BG2427" i="2"/>
  <c r="BF2427" i="2"/>
  <c r="BH2427" i="2"/>
  <c r="L2427" i="2"/>
  <c r="BE2427" i="2"/>
  <c r="K2427" i="2"/>
  <c r="J2427" i="2"/>
  <c r="G2427" i="2"/>
  <c r="H2427" i="2" s="1"/>
  <c r="L3256" i="2"/>
  <c r="G3256" i="2"/>
  <c r="H3256" i="2" s="1"/>
  <c r="J3256" i="2"/>
  <c r="K3256" i="2"/>
  <c r="BE3256" i="2"/>
  <c r="BF3256" i="2"/>
  <c r="BH3256" i="2"/>
  <c r="BG3256" i="2"/>
  <c r="BH1139" i="2"/>
  <c r="BG1139" i="2"/>
  <c r="G1139" i="2"/>
  <c r="H1139" i="2" s="1"/>
  <c r="CE1139" i="2"/>
  <c r="K1139" i="2"/>
  <c r="L1139" i="2"/>
  <c r="J1139" i="2"/>
  <c r="BE1139" i="2"/>
  <c r="BF1139" i="2"/>
  <c r="G2882" i="2"/>
  <c r="H2882" i="2" s="1"/>
  <c r="CD2882" i="2"/>
  <c r="J2882" i="2"/>
  <c r="BG2882" i="2"/>
  <c r="K3059" i="2"/>
  <c r="BE3059" i="2"/>
  <c r="G3059" i="2"/>
  <c r="H3059" i="2" s="1"/>
  <c r="L3059" i="2"/>
  <c r="J3059" i="2"/>
  <c r="BF3059" i="2"/>
  <c r="BG3059" i="2"/>
  <c r="BH3059" i="2"/>
  <c r="K2380" i="2"/>
  <c r="BF2380" i="2"/>
  <c r="BE2380" i="2"/>
  <c r="BG2380" i="2"/>
  <c r="BH2380" i="2"/>
  <c r="G2380" i="2"/>
  <c r="H2380" i="2" s="1"/>
  <c r="L2380" i="2"/>
  <c r="J2380" i="2"/>
  <c r="CD1622" i="2"/>
  <c r="J1622" i="2"/>
  <c r="G1622" i="2"/>
  <c r="H1622" i="2" s="1"/>
  <c r="BE1622" i="2"/>
  <c r="BF1622" i="2"/>
  <c r="BH1622" i="2"/>
  <c r="BG1622" i="2"/>
  <c r="L1622" i="2"/>
  <c r="K1622" i="2"/>
  <c r="L1018" i="2"/>
  <c r="BG1018" i="2"/>
  <c r="J1018" i="2"/>
  <c r="BE1018" i="2"/>
  <c r="G1018" i="2"/>
  <c r="H1018" i="2" s="1"/>
  <c r="K1018" i="2"/>
  <c r="BF1018" i="2"/>
  <c r="BH1018" i="2"/>
  <c r="BF599" i="2"/>
  <c r="BG599" i="2"/>
  <c r="BE599" i="2"/>
  <c r="L599" i="2"/>
  <c r="G599" i="2"/>
  <c r="H599" i="2" s="1"/>
  <c r="J599" i="2"/>
  <c r="BH599" i="2"/>
  <c r="K599" i="2"/>
  <c r="K883" i="2"/>
  <c r="L883" i="2"/>
  <c r="J883" i="2"/>
  <c r="G883" i="2"/>
  <c r="H883" i="2" s="1"/>
  <c r="BE883" i="2"/>
  <c r="BF883" i="2"/>
  <c r="BH883" i="2"/>
  <c r="BG883" i="2"/>
  <c r="K366" i="2"/>
  <c r="BE366" i="2"/>
  <c r="BF366" i="2"/>
  <c r="BH366" i="2"/>
  <c r="BG366" i="2"/>
  <c r="G366" i="2"/>
  <c r="H366" i="2" s="1"/>
  <c r="J366" i="2"/>
  <c r="L366" i="2"/>
  <c r="CE1059" i="2"/>
  <c r="L1059" i="2"/>
  <c r="K1059" i="2"/>
  <c r="J1059" i="2"/>
  <c r="BE1059" i="2"/>
  <c r="BF1059" i="2"/>
  <c r="BH1059" i="2"/>
  <c r="BG1059" i="2"/>
  <c r="G1059" i="2"/>
  <c r="H1059" i="2" s="1"/>
  <c r="K1541" i="2"/>
  <c r="BG1541" i="2"/>
  <c r="BF1541" i="2"/>
  <c r="J1541" i="2"/>
  <c r="L1541" i="2"/>
  <c r="BH1541" i="2"/>
  <c r="BE1541" i="2"/>
  <c r="G1541" i="2"/>
  <c r="H1541" i="2" s="1"/>
  <c r="L298" i="2"/>
  <c r="G298" i="2"/>
  <c r="H298" i="2" s="1"/>
  <c r="J298" i="2"/>
  <c r="BE298" i="2"/>
  <c r="BF298" i="2"/>
  <c r="BH298" i="2"/>
  <c r="K298" i="2"/>
  <c r="BG298" i="2"/>
  <c r="K2225" i="2"/>
  <c r="BF2225" i="2"/>
  <c r="BH2225" i="2"/>
  <c r="G2225" i="2"/>
  <c r="H2225" i="2" s="1"/>
  <c r="L2225" i="2"/>
  <c r="BG2225" i="2"/>
  <c r="J2225" i="2"/>
  <c r="BE2225" i="2"/>
  <c r="L1976" i="2"/>
  <c r="G1976" i="2"/>
  <c r="H1976" i="2" s="1"/>
  <c r="K1976" i="2"/>
  <c r="BF1976" i="2"/>
  <c r="BH1976" i="2"/>
  <c r="BG1976" i="2"/>
  <c r="J1976" i="2"/>
  <c r="BE1976" i="2"/>
  <c r="K911" i="2"/>
  <c r="BG911" i="2"/>
  <c r="G911" i="2"/>
  <c r="H911" i="2" s="1"/>
  <c r="J911" i="2"/>
  <c r="BE911" i="2"/>
  <c r="BF911" i="2"/>
  <c r="BH911" i="2"/>
  <c r="L911" i="2"/>
  <c r="BE1805" i="2"/>
  <c r="L1805" i="2"/>
  <c r="BG1805" i="2"/>
  <c r="BF1805" i="2"/>
  <c r="J1805" i="2"/>
  <c r="K1805" i="2"/>
  <c r="BH1805" i="2"/>
  <c r="G1805" i="2"/>
  <c r="H1805" i="2" s="1"/>
  <c r="BG2361" i="2"/>
  <c r="BH2361" i="2"/>
  <c r="G2361" i="2"/>
  <c r="H2361" i="2" s="1"/>
  <c r="BF2361" i="2"/>
  <c r="L2361" i="2"/>
  <c r="J2361" i="2"/>
  <c r="K2361" i="2"/>
  <c r="BE2361" i="2"/>
  <c r="BE2587" i="2"/>
  <c r="J2587" i="2"/>
  <c r="L2587" i="2"/>
  <c r="BG2587" i="2"/>
  <c r="K2587" i="2"/>
  <c r="BF2587" i="2"/>
  <c r="G2587" i="2"/>
  <c r="H2587" i="2" s="1"/>
  <c r="BH2587" i="2"/>
  <c r="BG501" i="2"/>
  <c r="G501" i="2"/>
  <c r="H501" i="2" s="1"/>
  <c r="L501" i="2"/>
  <c r="BF501" i="2"/>
  <c r="BE501" i="2"/>
  <c r="BH501" i="2"/>
  <c r="J501" i="2"/>
  <c r="K501" i="2"/>
  <c r="G1349" i="2"/>
  <c r="H1349" i="2" s="1"/>
  <c r="J1349" i="2"/>
  <c r="BG1349" i="2"/>
  <c r="K1349" i="2"/>
  <c r="L1349" i="2"/>
  <c r="BF1349" i="2"/>
  <c r="BE1349" i="2"/>
  <c r="BH1349" i="2"/>
  <c r="K1983" i="2"/>
  <c r="L1983" i="2"/>
  <c r="J1983" i="2"/>
  <c r="BG1983" i="2"/>
  <c r="BE1983" i="2"/>
  <c r="BF1983" i="2"/>
  <c r="BH1983" i="2"/>
  <c r="G1983" i="2"/>
  <c r="H1983" i="2" s="1"/>
  <c r="G2976" i="2"/>
  <c r="H2976" i="2" s="1"/>
  <c r="BH2976" i="2"/>
  <c r="L2976" i="2"/>
  <c r="BE2976" i="2"/>
  <c r="BG2976" i="2"/>
  <c r="J2976" i="2"/>
  <c r="K2976" i="2"/>
  <c r="BF2976" i="2"/>
  <c r="K910" i="2"/>
  <c r="G910" i="2"/>
  <c r="H910" i="2" s="1"/>
  <c r="J910" i="2"/>
  <c r="BE910" i="2"/>
  <c r="BF910" i="2"/>
  <c r="BH910" i="2"/>
  <c r="BG910" i="2"/>
  <c r="L910" i="2"/>
  <c r="BF1116" i="2"/>
  <c r="CE1116" i="2"/>
  <c r="BE1116" i="2"/>
  <c r="BG1116" i="2"/>
  <c r="G1116" i="2"/>
  <c r="H1116" i="2" s="1"/>
  <c r="K1116" i="2"/>
  <c r="L1116" i="2"/>
  <c r="BH1116" i="2"/>
  <c r="J1116" i="2"/>
  <c r="X8" i="1"/>
  <c r="BD333" i="2"/>
  <c r="J2040" i="2"/>
  <c r="BE2040" i="2"/>
  <c r="BF2040" i="2"/>
  <c r="BH2040" i="2"/>
  <c r="BG2040" i="2"/>
  <c r="G2040" i="2"/>
  <c r="H2040" i="2" s="1"/>
  <c r="L2040" i="2"/>
  <c r="K2040" i="2"/>
  <c r="G842" i="2"/>
  <c r="H842" i="2" s="1"/>
  <c r="BG842" i="2"/>
  <c r="L842" i="2"/>
  <c r="J842" i="2"/>
  <c r="BH842" i="2"/>
  <c r="K842" i="2"/>
  <c r="BF842" i="2"/>
  <c r="BE842" i="2"/>
  <c r="BF3065" i="2"/>
  <c r="G3065" i="2"/>
  <c r="H3065" i="2" s="1"/>
  <c r="BH3065" i="2"/>
  <c r="BE3065" i="2"/>
  <c r="J3065" i="2"/>
  <c r="CD3065" i="2"/>
  <c r="L3065" i="2"/>
  <c r="K3065" i="2"/>
  <c r="BG3065" i="2"/>
  <c r="L2332" i="2"/>
  <c r="K2332" i="2"/>
  <c r="J2332" i="2"/>
  <c r="BF2332" i="2"/>
  <c r="BH2332" i="2"/>
  <c r="BG2332" i="2"/>
  <c r="BE2332" i="2"/>
  <c r="G2332" i="2"/>
  <c r="H2332" i="2" s="1"/>
  <c r="BE2886" i="2"/>
  <c r="K2886" i="2"/>
  <c r="G2886" i="2"/>
  <c r="H2886" i="2" s="1"/>
  <c r="CD2886" i="2"/>
  <c r="BF2886" i="2"/>
  <c r="BH2886" i="2"/>
  <c r="BG2886" i="2"/>
  <c r="J2886" i="2"/>
  <c r="L2886" i="2"/>
  <c r="K1635" i="2"/>
  <c r="J1635" i="2"/>
  <c r="BE1635" i="2"/>
  <c r="BH1635" i="2"/>
  <c r="BG1635" i="2"/>
  <c r="G1635" i="2"/>
  <c r="H1635" i="2" s="1"/>
  <c r="CD1635" i="2"/>
  <c r="BF1635" i="2"/>
  <c r="L1635" i="2"/>
  <c r="BE2951" i="2"/>
  <c r="J2951" i="2"/>
  <c r="G2951" i="2"/>
  <c r="H2951" i="2" s="1"/>
  <c r="BG2951" i="2"/>
  <c r="BH2951" i="2"/>
  <c r="K2951" i="2"/>
  <c r="BF2951" i="2"/>
  <c r="L2951" i="2"/>
  <c r="BH2605" i="2"/>
  <c r="K2605" i="2"/>
  <c r="BF2605" i="2"/>
  <c r="J2605" i="2"/>
  <c r="BG2605" i="2"/>
  <c r="BE2605" i="2"/>
  <c r="G2605" i="2"/>
  <c r="H2605" i="2" s="1"/>
  <c r="L2605" i="2"/>
  <c r="K2529" i="2"/>
  <c r="BG2529" i="2"/>
  <c r="BH2529" i="2"/>
  <c r="L2529" i="2"/>
  <c r="J2529" i="2"/>
  <c r="BF2529" i="2"/>
  <c r="G2529" i="2"/>
  <c r="H2529" i="2" s="1"/>
  <c r="BE2529" i="2"/>
  <c r="BH2811" i="2"/>
  <c r="G2811" i="2"/>
  <c r="H2811" i="2" s="1"/>
  <c r="L2811" i="2"/>
  <c r="BF2811" i="2"/>
  <c r="BG2811" i="2"/>
  <c r="BE2811" i="2"/>
  <c r="K2811" i="2"/>
  <c r="J2811" i="2"/>
  <c r="K2988" i="2"/>
  <c r="J2988" i="2"/>
  <c r="G2988" i="2"/>
  <c r="H2988" i="2" s="1"/>
  <c r="BH2988" i="2"/>
  <c r="BF2988" i="2"/>
  <c r="BE2988" i="2"/>
  <c r="BG2988" i="2"/>
  <c r="L2988" i="2"/>
  <c r="L2102" i="2"/>
  <c r="J2102" i="2"/>
  <c r="K2102" i="2"/>
  <c r="G2102" i="2"/>
  <c r="H2102" i="2" s="1"/>
  <c r="BE2102" i="2"/>
  <c r="BF2102" i="2"/>
  <c r="BH2102" i="2"/>
  <c r="BG2102" i="2"/>
  <c r="L2980" i="2"/>
  <c r="K2980" i="2"/>
  <c r="J2980" i="2"/>
  <c r="BH2980" i="2"/>
  <c r="BG2980" i="2"/>
  <c r="BE2980" i="2"/>
  <c r="G2980" i="2"/>
  <c r="H2980" i="2" s="1"/>
  <c r="BF2980" i="2"/>
  <c r="J1641" i="2"/>
  <c r="L1641" i="2"/>
  <c r="CD1641" i="2"/>
  <c r="K1641" i="2"/>
  <c r="BE1641" i="2"/>
  <c r="BF1641" i="2"/>
  <c r="BH1641" i="2"/>
  <c r="BG1641" i="2"/>
  <c r="G1641" i="2"/>
  <c r="H1641" i="2" s="1"/>
  <c r="BE2057" i="2"/>
  <c r="L2057" i="2"/>
  <c r="J2057" i="2"/>
  <c r="G2057" i="2"/>
  <c r="H2057" i="2" s="1"/>
  <c r="BH2057" i="2"/>
  <c r="K2057" i="2"/>
  <c r="BG2057" i="2"/>
  <c r="BF2057" i="2"/>
  <c r="BE1193" i="2"/>
  <c r="BF1193" i="2"/>
  <c r="G1193" i="2"/>
  <c r="H1193" i="2" s="1"/>
  <c r="BG1193" i="2"/>
  <c r="J1193" i="2"/>
  <c r="BH1193" i="2"/>
  <c r="K1193" i="2"/>
  <c r="L1193" i="2"/>
  <c r="BF2707" i="2"/>
  <c r="BH2707" i="2"/>
  <c r="BE2707" i="2"/>
  <c r="BG2707" i="2"/>
  <c r="K2707" i="2"/>
  <c r="L2707" i="2"/>
  <c r="G2707" i="2"/>
  <c r="H2707" i="2" s="1"/>
  <c r="J2707" i="2"/>
  <c r="L835" i="2"/>
  <c r="BG835" i="2"/>
  <c r="K835" i="2"/>
  <c r="G835" i="2"/>
  <c r="H835" i="2" s="1"/>
  <c r="J835" i="2"/>
  <c r="BE835" i="2"/>
  <c r="BF835" i="2"/>
  <c r="BH835" i="2"/>
  <c r="K2125" i="2"/>
  <c r="BF2125" i="2"/>
  <c r="J2125" i="2"/>
  <c r="BH2125" i="2"/>
  <c r="G2125" i="2"/>
  <c r="H2125" i="2" s="1"/>
  <c r="L2125" i="2"/>
  <c r="BG2125" i="2"/>
  <c r="BE2125" i="2"/>
  <c r="K1899" i="2"/>
  <c r="BE1899" i="2"/>
  <c r="BF1899" i="2"/>
  <c r="L1899" i="2"/>
  <c r="BG1899" i="2"/>
  <c r="J1899" i="2"/>
  <c r="BH1899" i="2"/>
  <c r="G1899" i="2"/>
  <c r="H1899" i="2" s="1"/>
  <c r="J674" i="2"/>
  <c r="BE674" i="2"/>
  <c r="BG674" i="2"/>
  <c r="BF674" i="2"/>
  <c r="L674" i="2"/>
  <c r="K674" i="2"/>
  <c r="BH674" i="2"/>
  <c r="G674" i="2"/>
  <c r="H674" i="2" s="1"/>
  <c r="BH2689" i="2"/>
  <c r="G2689" i="2"/>
  <c r="H2689" i="2" s="1"/>
  <c r="K2689" i="2"/>
  <c r="L2689" i="2"/>
  <c r="BE2689" i="2"/>
  <c r="BF2689" i="2"/>
  <c r="J2689" i="2"/>
  <c r="BG2689" i="2"/>
  <c r="L37" i="1"/>
  <c r="D2126" i="2"/>
  <c r="C2126" i="2"/>
  <c r="K1118" i="2"/>
  <c r="L1118" i="2"/>
  <c r="CE1118" i="2"/>
  <c r="BG1118" i="2"/>
  <c r="BF1118" i="2"/>
  <c r="J1118" i="2"/>
  <c r="BE1118" i="2"/>
  <c r="G1118" i="2"/>
  <c r="H1118" i="2" s="1"/>
  <c r="BH1118" i="2"/>
  <c r="J1755" i="2"/>
  <c r="G1755" i="2"/>
  <c r="H1755" i="2" s="1"/>
  <c r="K1755" i="2"/>
  <c r="BH1755" i="2"/>
  <c r="BG1755" i="2"/>
  <c r="BF1755" i="2"/>
  <c r="BE1755" i="2"/>
  <c r="L1755" i="2"/>
  <c r="BG1119" i="2"/>
  <c r="J1119" i="2"/>
  <c r="K1119" i="2"/>
  <c r="L1119" i="2"/>
  <c r="G1119" i="2"/>
  <c r="H1119" i="2" s="1"/>
  <c r="BF1119" i="2"/>
  <c r="BE1119" i="2"/>
  <c r="BH1119" i="2"/>
  <c r="CE1119" i="2"/>
  <c r="BE1673" i="2"/>
  <c r="L1673" i="2"/>
  <c r="J1673" i="2"/>
  <c r="K1673" i="2"/>
  <c r="BF1673" i="2"/>
  <c r="BH1673" i="2"/>
  <c r="BG1673" i="2"/>
  <c r="G1673" i="2"/>
  <c r="H1673" i="2" s="1"/>
  <c r="BH1818" i="2"/>
  <c r="K1818" i="2"/>
  <c r="L1818" i="2"/>
  <c r="J1818" i="2"/>
  <c r="BE1818" i="2"/>
  <c r="BF1818" i="2"/>
  <c r="BG1818" i="2"/>
  <c r="G1818" i="2"/>
  <c r="H1818" i="2" s="1"/>
  <c r="J2075" i="2"/>
  <c r="K2075" i="2"/>
  <c r="BE2075" i="2"/>
  <c r="BF2075" i="2"/>
  <c r="BH2075" i="2"/>
  <c r="BG2075" i="2"/>
  <c r="G2075" i="2"/>
  <c r="H2075" i="2" s="1"/>
  <c r="L2075" i="2"/>
  <c r="G3136" i="2"/>
  <c r="H3136" i="2" s="1"/>
  <c r="K3136" i="2"/>
  <c r="J3136" i="2"/>
  <c r="L3136" i="2"/>
  <c r="BE3136" i="2"/>
  <c r="BH3136" i="2"/>
  <c r="BG3136" i="2"/>
  <c r="BF3136" i="2"/>
  <c r="K3186" i="2"/>
  <c r="L3186" i="2"/>
  <c r="BE3186" i="2"/>
  <c r="G3186" i="2"/>
  <c r="H3186" i="2" s="1"/>
  <c r="BH3186" i="2"/>
  <c r="BG3186" i="2"/>
  <c r="BF3186" i="2"/>
  <c r="J3186" i="2"/>
  <c r="BF3131" i="2"/>
  <c r="J3131" i="2"/>
  <c r="BG3131" i="2"/>
  <c r="BH3131" i="2"/>
  <c r="BE3131" i="2"/>
  <c r="G3131" i="2"/>
  <c r="H3131" i="2" s="1"/>
  <c r="K3131" i="2"/>
  <c r="L3131" i="2"/>
  <c r="BH487" i="2"/>
  <c r="BG487" i="2"/>
  <c r="J487" i="2"/>
  <c r="BE487" i="2"/>
  <c r="L487" i="2"/>
  <c r="BF487" i="2"/>
  <c r="K487" i="2"/>
  <c r="G487" i="2"/>
  <c r="H487" i="2" s="1"/>
  <c r="BF1553" i="2"/>
  <c r="BG1553" i="2"/>
  <c r="G1553" i="2"/>
  <c r="H1553" i="2" s="1"/>
  <c r="J1553" i="2"/>
  <c r="L1553" i="2"/>
  <c r="CD1553" i="2"/>
  <c r="K1553" i="2"/>
  <c r="BE1553" i="2"/>
  <c r="BH1553" i="2"/>
  <c r="L2491" i="2"/>
  <c r="BE2491" i="2"/>
  <c r="BF2491" i="2"/>
  <c r="BH2491" i="2"/>
  <c r="BG2491" i="2"/>
  <c r="G2491" i="2"/>
  <c r="H2491" i="2" s="1"/>
  <c r="K2491" i="2"/>
  <c r="J2491" i="2"/>
  <c r="K3166" i="2"/>
  <c r="L3166" i="2"/>
  <c r="BE3166" i="2"/>
  <c r="BF3166" i="2"/>
  <c r="BH3166" i="2"/>
  <c r="BG3166" i="2"/>
  <c r="G3166" i="2"/>
  <c r="H3166" i="2" s="1"/>
  <c r="J3166" i="2"/>
  <c r="BH2935" i="2"/>
  <c r="BG2935" i="2"/>
  <c r="G2935" i="2"/>
  <c r="H2935" i="2" s="1"/>
  <c r="L2935" i="2"/>
  <c r="BE2935" i="2"/>
  <c r="BF2935" i="2"/>
  <c r="K2935" i="2"/>
  <c r="J2935" i="2"/>
  <c r="L2671" i="2"/>
  <c r="K2671" i="2"/>
  <c r="J2671" i="2"/>
  <c r="G2671" i="2"/>
  <c r="H2671" i="2" s="1"/>
  <c r="BE2671" i="2"/>
  <c r="BF2671" i="2"/>
  <c r="BH2671" i="2"/>
  <c r="BG2671" i="2"/>
  <c r="G2722" i="2"/>
  <c r="H2722" i="2" s="1"/>
  <c r="L2722" i="2"/>
  <c r="BH2722" i="2"/>
  <c r="J2722" i="2"/>
  <c r="BG2722" i="2"/>
  <c r="BF2722" i="2"/>
  <c r="BE2722" i="2"/>
  <c r="K2722" i="2"/>
  <c r="BF2323" i="2"/>
  <c r="J2323" i="2"/>
  <c r="BE2323" i="2"/>
  <c r="G2323" i="2"/>
  <c r="H2323" i="2" s="1"/>
  <c r="K2323" i="2"/>
  <c r="BH2323" i="2"/>
  <c r="L2323" i="2"/>
  <c r="BG2323" i="2"/>
  <c r="L2450" i="2"/>
  <c r="K2450" i="2"/>
  <c r="J2450" i="2"/>
  <c r="BH2450" i="2"/>
  <c r="BG2450" i="2"/>
  <c r="G2450" i="2"/>
  <c r="H2450" i="2" s="1"/>
  <c r="BE2450" i="2"/>
  <c r="BF2450" i="2"/>
  <c r="L3038" i="2"/>
  <c r="J3038" i="2"/>
  <c r="K3038" i="2"/>
  <c r="BE3038" i="2"/>
  <c r="BF3038" i="2"/>
  <c r="BG3038" i="2"/>
  <c r="G3038" i="2"/>
  <c r="H3038" i="2" s="1"/>
  <c r="BH3038" i="2"/>
  <c r="G2991" i="2"/>
  <c r="H2991" i="2" s="1"/>
  <c r="BE2991" i="2"/>
  <c r="BF2991" i="2"/>
  <c r="BH2991" i="2"/>
  <c r="BG2991" i="2"/>
  <c r="K2991" i="2"/>
  <c r="J2991" i="2"/>
  <c r="L2991" i="2"/>
  <c r="J1658" i="2"/>
  <c r="BE1658" i="2"/>
  <c r="L1658" i="2"/>
  <c r="K1658" i="2"/>
  <c r="CD1658" i="2"/>
  <c r="G1658" i="2"/>
  <c r="H1658" i="2" s="1"/>
  <c r="BF1658" i="2"/>
  <c r="BH1658" i="2"/>
  <c r="BG1658" i="2"/>
  <c r="BG578" i="2"/>
  <c r="L578" i="2"/>
  <c r="K578" i="2"/>
  <c r="J578" i="2"/>
  <c r="BE578" i="2"/>
  <c r="BF578" i="2"/>
  <c r="BH578" i="2"/>
  <c r="G578" i="2"/>
  <c r="H578" i="2" s="1"/>
  <c r="G1360" i="2"/>
  <c r="H1360" i="2" s="1"/>
  <c r="J1360" i="2"/>
  <c r="K1360" i="2"/>
  <c r="L1360" i="2"/>
  <c r="BG1360" i="2"/>
  <c r="BE1360" i="2"/>
  <c r="BF1360" i="2"/>
  <c r="BH1360" i="2"/>
  <c r="G300" i="2"/>
  <c r="H300" i="2" s="1"/>
  <c r="L300" i="2"/>
  <c r="BF300" i="2"/>
  <c r="BH300" i="2"/>
  <c r="BG300" i="2"/>
  <c r="K300" i="2"/>
  <c r="J300" i="2"/>
  <c r="BE300" i="2"/>
  <c r="G1800" i="2"/>
  <c r="H1800" i="2" s="1"/>
  <c r="BE1800" i="2"/>
  <c r="BF1800" i="2"/>
  <c r="BH1800" i="2"/>
  <c r="BG1800" i="2"/>
  <c r="K1800" i="2"/>
  <c r="J1800" i="2"/>
  <c r="L1800" i="2"/>
  <c r="L855" i="2"/>
  <c r="G855" i="2"/>
  <c r="H855" i="2" s="1"/>
  <c r="K855" i="2"/>
  <c r="J855" i="2"/>
  <c r="BE855" i="2"/>
  <c r="BF855" i="2"/>
  <c r="BH855" i="2"/>
  <c r="BG855" i="2"/>
  <c r="L1401" i="2"/>
  <c r="J1401" i="2"/>
  <c r="G1401" i="2"/>
  <c r="H1401" i="2" s="1"/>
  <c r="K1401" i="2"/>
  <c r="BH1401" i="2"/>
  <c r="BF1401" i="2"/>
  <c r="BE1401" i="2"/>
  <c r="BG1401" i="2"/>
  <c r="BH912" i="2"/>
  <c r="BG912" i="2"/>
  <c r="G912" i="2"/>
  <c r="H912" i="2" s="1"/>
  <c r="BE912" i="2"/>
  <c r="BF912" i="2"/>
  <c r="K912" i="2"/>
  <c r="J912" i="2"/>
  <c r="L912" i="2"/>
  <c r="BH2947" i="2"/>
  <c r="BG2947" i="2"/>
  <c r="K2947" i="2"/>
  <c r="L2947" i="2"/>
  <c r="BE2947" i="2"/>
  <c r="BF2947" i="2"/>
  <c r="G2947" i="2"/>
  <c r="H2947" i="2" s="1"/>
  <c r="J2947" i="2"/>
  <c r="L3240" i="2"/>
  <c r="K3240" i="2"/>
  <c r="J3240" i="2"/>
  <c r="BF3240" i="2"/>
  <c r="BH3240" i="2"/>
  <c r="BG3240" i="2"/>
  <c r="BE3240" i="2"/>
  <c r="G3240" i="2"/>
  <c r="H3240" i="2" s="1"/>
  <c r="G920" i="2"/>
  <c r="H920" i="2" s="1"/>
  <c r="BG920" i="2"/>
  <c r="BH920" i="2"/>
  <c r="BE920" i="2"/>
  <c r="K920" i="2"/>
  <c r="BF920" i="2"/>
  <c r="L920" i="2"/>
  <c r="J920" i="2"/>
  <c r="G1378" i="2"/>
  <c r="H1378" i="2" s="1"/>
  <c r="BE1378" i="2"/>
  <c r="J1378" i="2"/>
  <c r="K1378" i="2"/>
  <c r="BF1378" i="2"/>
  <c r="L1378" i="2"/>
  <c r="BH1378" i="2"/>
  <c r="BG1378" i="2"/>
  <c r="BG822" i="2"/>
  <c r="BH822" i="2"/>
  <c r="CD822" i="2"/>
  <c r="G822" i="2"/>
  <c r="H822" i="2" s="1"/>
  <c r="K822" i="2"/>
  <c r="J822" i="2"/>
  <c r="L822" i="2"/>
  <c r="BE822" i="2"/>
  <c r="BF822" i="2"/>
  <c r="J1557" i="2"/>
  <c r="BG1557" i="2"/>
  <c r="CD1557" i="2"/>
  <c r="BE1557" i="2"/>
  <c r="L1557" i="2"/>
  <c r="K1557" i="2"/>
  <c r="BH1557" i="2"/>
  <c r="BF1557" i="2"/>
  <c r="G1557" i="2"/>
  <c r="H1557" i="2" s="1"/>
  <c r="K1476" i="2"/>
  <c r="J1476" i="2"/>
  <c r="BE1476" i="2"/>
  <c r="BF1476" i="2"/>
  <c r="BH1476" i="2"/>
  <c r="BG1476" i="2"/>
  <c r="L1476" i="2"/>
  <c r="G1476" i="2"/>
  <c r="H1476" i="2" s="1"/>
  <c r="BE1718" i="2"/>
  <c r="L1718" i="2"/>
  <c r="J1718" i="2"/>
  <c r="K1718" i="2"/>
  <c r="G1718" i="2"/>
  <c r="H1718" i="2" s="1"/>
  <c r="BF1718" i="2"/>
  <c r="BH1718" i="2"/>
  <c r="BG1718" i="2"/>
  <c r="K627" i="2"/>
  <c r="L627" i="2"/>
  <c r="J627" i="2"/>
  <c r="BE627" i="2"/>
  <c r="G627" i="2"/>
  <c r="H627" i="2" s="1"/>
  <c r="BH627" i="2"/>
  <c r="BF627" i="2"/>
  <c r="BG627" i="2"/>
  <c r="L3036" i="2"/>
  <c r="BE3036" i="2"/>
  <c r="BF3036" i="2"/>
  <c r="BG3036" i="2"/>
  <c r="G3036" i="2"/>
  <c r="H3036" i="2" s="1"/>
  <c r="BH3036" i="2"/>
  <c r="K3036" i="2"/>
  <c r="J3036" i="2"/>
  <c r="CD1609" i="2"/>
  <c r="BE1609" i="2"/>
  <c r="L1609" i="2"/>
  <c r="G1609" i="2"/>
  <c r="H1609" i="2" s="1"/>
  <c r="J1609" i="2"/>
  <c r="BG1609" i="2"/>
  <c r="BH1609" i="2"/>
  <c r="BF1609" i="2"/>
  <c r="K1609" i="2"/>
  <c r="BF3080" i="2"/>
  <c r="BH3080" i="2"/>
  <c r="L3080" i="2"/>
  <c r="BG3080" i="2"/>
  <c r="G3080" i="2"/>
  <c r="H3080" i="2" s="1"/>
  <c r="BE3080" i="2"/>
  <c r="CD3080" i="2"/>
  <c r="K3080" i="2"/>
  <c r="J3080" i="2"/>
  <c r="BE951" i="2"/>
  <c r="K951" i="2"/>
  <c r="BF951" i="2"/>
  <c r="BH951" i="2"/>
  <c r="J951" i="2"/>
  <c r="BG951" i="2"/>
  <c r="L951" i="2"/>
  <c r="G951" i="2"/>
  <c r="H951" i="2" s="1"/>
  <c r="J1682" i="2"/>
  <c r="L1682" i="2"/>
  <c r="K1682" i="2"/>
  <c r="G1682" i="2"/>
  <c r="H1682" i="2" s="1"/>
  <c r="BH1682" i="2"/>
  <c r="BF1682" i="2"/>
  <c r="BG1682" i="2"/>
  <c r="BE1682" i="2"/>
  <c r="J1474" i="2"/>
  <c r="L1474" i="2"/>
  <c r="K1474" i="2"/>
  <c r="G1474" i="2"/>
  <c r="H1474" i="2" s="1"/>
  <c r="BF1474" i="2"/>
  <c r="BH1474" i="2"/>
  <c r="BE1474" i="2"/>
  <c r="BG1474" i="2"/>
  <c r="BE2337" i="2"/>
  <c r="K2337" i="2"/>
  <c r="J2337" i="2"/>
  <c r="L2337" i="2"/>
  <c r="G2337" i="2"/>
  <c r="H2337" i="2" s="1"/>
  <c r="BH2337" i="2"/>
  <c r="BF2337" i="2"/>
  <c r="BG2337" i="2"/>
  <c r="K1684" i="2"/>
  <c r="L1684" i="2"/>
  <c r="J1684" i="2"/>
  <c r="BG1684" i="2"/>
  <c r="BF1684" i="2"/>
  <c r="BH1684" i="2"/>
  <c r="G1684" i="2"/>
  <c r="H1684" i="2" s="1"/>
  <c r="BE1684" i="2"/>
  <c r="L1063" i="2"/>
  <c r="CE1063" i="2"/>
  <c r="BE1063" i="2"/>
  <c r="BG1063" i="2"/>
  <c r="BH1063" i="2"/>
  <c r="G1063" i="2"/>
  <c r="H1063" i="2" s="1"/>
  <c r="K1063" i="2"/>
  <c r="BF1063" i="2"/>
  <c r="J1063" i="2"/>
  <c r="K1037" i="2"/>
  <c r="J1037" i="2"/>
  <c r="BG1037" i="2"/>
  <c r="G1037" i="2"/>
  <c r="H1037" i="2" s="1"/>
  <c r="L1037" i="2"/>
  <c r="BH1037" i="2"/>
  <c r="BF1037" i="2"/>
  <c r="BE1037" i="2"/>
  <c r="BF2758" i="2"/>
  <c r="BH2758" i="2"/>
  <c r="BG2758" i="2"/>
  <c r="K2758" i="2"/>
  <c r="BE2758" i="2"/>
  <c r="G2758" i="2"/>
  <c r="H2758" i="2" s="1"/>
  <c r="J2758" i="2"/>
  <c r="L2758" i="2"/>
  <c r="J1153" i="2"/>
  <c r="BF1153" i="2"/>
  <c r="K1153" i="2"/>
  <c r="CE1153" i="2"/>
  <c r="L1153" i="2"/>
  <c r="BE1153" i="2"/>
  <c r="BH1153" i="2"/>
  <c r="BG1153" i="2"/>
  <c r="G1153" i="2"/>
  <c r="H1153" i="2" s="1"/>
  <c r="J3045" i="2"/>
  <c r="BE3045" i="2"/>
  <c r="BF3045" i="2"/>
  <c r="BG3045" i="2"/>
  <c r="G3045" i="2"/>
  <c r="H3045" i="2" s="1"/>
  <c r="BH3045" i="2"/>
  <c r="L3045" i="2"/>
  <c r="K3045" i="2"/>
  <c r="L2448" i="2"/>
  <c r="BF2448" i="2"/>
  <c r="BG2448" i="2"/>
  <c r="G2448" i="2"/>
  <c r="H2448" i="2" s="1"/>
  <c r="BH2448" i="2"/>
  <c r="BE2448" i="2"/>
  <c r="K2448" i="2"/>
  <c r="J2448" i="2"/>
  <c r="G320" i="2"/>
  <c r="H320" i="2" s="1"/>
  <c r="L320" i="2"/>
  <c r="BH320" i="2"/>
  <c r="BG320" i="2"/>
  <c r="K320" i="2"/>
  <c r="BE320" i="2"/>
  <c r="J320" i="2"/>
  <c r="BF320" i="2"/>
  <c r="L2019" i="2"/>
  <c r="K2019" i="2"/>
  <c r="J2019" i="2"/>
  <c r="BF2019" i="2"/>
  <c r="BH2019" i="2"/>
  <c r="BG2019" i="2"/>
  <c r="G2019" i="2"/>
  <c r="H2019" i="2" s="1"/>
  <c r="BE2019" i="2"/>
  <c r="J2454" i="2"/>
  <c r="L2454" i="2"/>
  <c r="BH2454" i="2"/>
  <c r="K2454" i="2"/>
  <c r="G2454" i="2"/>
  <c r="H2454" i="2" s="1"/>
  <c r="BG2454" i="2"/>
  <c r="BF2454" i="2"/>
  <c r="BE2454" i="2"/>
  <c r="J1203" i="2"/>
  <c r="K1203" i="2"/>
  <c r="BE1203" i="2"/>
  <c r="BF1203" i="2"/>
  <c r="BG1203" i="2"/>
  <c r="G1203" i="2"/>
  <c r="H1203" i="2" s="1"/>
  <c r="BH1203" i="2"/>
  <c r="L1203" i="2"/>
  <c r="G2478" i="2"/>
  <c r="H2478" i="2" s="1"/>
  <c r="L2478" i="2"/>
  <c r="K2478" i="2"/>
  <c r="J2478" i="2"/>
  <c r="BH2478" i="2"/>
  <c r="BG2478" i="2"/>
  <c r="BE2478" i="2"/>
  <c r="BF2478" i="2"/>
  <c r="BG1292" i="2"/>
  <c r="BF1292" i="2"/>
  <c r="BE1292" i="2"/>
  <c r="G1292" i="2"/>
  <c r="H1292" i="2" s="1"/>
  <c r="K1292" i="2"/>
  <c r="BH1292" i="2"/>
  <c r="L1292" i="2"/>
  <c r="J1292" i="2"/>
  <c r="BE1898" i="2"/>
  <c r="L1898" i="2"/>
  <c r="G1898" i="2"/>
  <c r="H1898" i="2" s="1"/>
  <c r="K1898" i="2"/>
  <c r="J1898" i="2"/>
  <c r="BF1898" i="2"/>
  <c r="BG1898" i="2"/>
  <c r="BH1898" i="2"/>
  <c r="BF464" i="2"/>
  <c r="J464" i="2"/>
  <c r="K464" i="2"/>
  <c r="G464" i="2"/>
  <c r="H464" i="2" s="1"/>
  <c r="BG464" i="2"/>
  <c r="BH464" i="2"/>
  <c r="L464" i="2"/>
  <c r="BE464" i="2"/>
  <c r="G2156" i="2"/>
  <c r="H2156" i="2" s="1"/>
  <c r="L2156" i="2"/>
  <c r="BE2156" i="2"/>
  <c r="CD2156" i="2"/>
  <c r="BG2156" i="2"/>
  <c r="BF2156" i="2"/>
  <c r="K2156" i="2"/>
  <c r="J2156" i="2"/>
  <c r="BH2156" i="2"/>
  <c r="K807" i="2"/>
  <c r="L807" i="2"/>
  <c r="BE807" i="2"/>
  <c r="BF807" i="2"/>
  <c r="BH807" i="2"/>
  <c r="BG807" i="2"/>
  <c r="CD807" i="2"/>
  <c r="G807" i="2"/>
  <c r="H807" i="2" s="1"/>
  <c r="J807" i="2"/>
  <c r="K945" i="2"/>
  <c r="BE945" i="2"/>
  <c r="BH945" i="2"/>
  <c r="G945" i="2"/>
  <c r="H945" i="2" s="1"/>
  <c r="L945" i="2"/>
  <c r="J945" i="2"/>
  <c r="BG945" i="2"/>
  <c r="BF945" i="2"/>
  <c r="J1779" i="2"/>
  <c r="BH1779" i="2"/>
  <c r="G1779" i="2"/>
  <c r="H1779" i="2" s="1"/>
  <c r="BG1779" i="2"/>
  <c r="K1779" i="2"/>
  <c r="BE1779" i="2"/>
  <c r="BF1779" i="2"/>
  <c r="L1779" i="2"/>
  <c r="L1771" i="2"/>
  <c r="K1771" i="2"/>
  <c r="BE1771" i="2"/>
  <c r="BF1771" i="2"/>
  <c r="BH1771" i="2"/>
  <c r="BG1771" i="2"/>
  <c r="G1771" i="2"/>
  <c r="H1771" i="2" s="1"/>
  <c r="J1771" i="2"/>
  <c r="L2952" i="2"/>
  <c r="J2952" i="2"/>
  <c r="BE2952" i="2"/>
  <c r="BF2952" i="2"/>
  <c r="BH2952" i="2"/>
  <c r="G2952" i="2"/>
  <c r="H2952" i="2" s="1"/>
  <c r="BG2952" i="2"/>
  <c r="K2952" i="2"/>
  <c r="CE1045" i="2"/>
  <c r="J1045" i="2"/>
  <c r="L1045" i="2"/>
  <c r="BE1045" i="2"/>
  <c r="BF1045" i="2"/>
  <c r="BH1045" i="2"/>
  <c r="G1045" i="2"/>
  <c r="H1045" i="2" s="1"/>
  <c r="BG1045" i="2"/>
  <c r="K1045" i="2"/>
  <c r="K894" i="2"/>
  <c r="G894" i="2"/>
  <c r="H894" i="2" s="1"/>
  <c r="L894" i="2"/>
  <c r="BF894" i="2"/>
  <c r="BH894" i="2"/>
  <c r="J894" i="2"/>
  <c r="BG894" i="2"/>
  <c r="BE894" i="2"/>
  <c r="L699" i="2"/>
  <c r="J699" i="2"/>
  <c r="K388" i="2"/>
  <c r="J388" i="2"/>
  <c r="L388" i="2"/>
  <c r="BF388" i="2"/>
  <c r="BE388" i="2"/>
  <c r="BH388" i="2"/>
  <c r="BG388" i="2"/>
  <c r="G388" i="2"/>
  <c r="H388" i="2" s="1"/>
  <c r="J481" i="2"/>
  <c r="L481" i="2"/>
  <c r="K481" i="2"/>
  <c r="BH481" i="2"/>
  <c r="G481" i="2"/>
  <c r="H481" i="2" s="1"/>
  <c r="BE481" i="2"/>
  <c r="BG481" i="2"/>
  <c r="BF481" i="2"/>
  <c r="K718" i="2"/>
  <c r="L718" i="2"/>
  <c r="G718" i="2"/>
  <c r="H718" i="2" s="1"/>
  <c r="BF718" i="2"/>
  <c r="J718" i="2"/>
  <c r="BE718" i="2"/>
  <c r="BG718" i="2"/>
  <c r="BH718" i="2"/>
  <c r="BG806" i="2"/>
  <c r="G806" i="2"/>
  <c r="H806" i="2" s="1"/>
  <c r="BG2352" i="2"/>
  <c r="L2352" i="2"/>
  <c r="J2352" i="2"/>
  <c r="BE2352" i="2"/>
  <c r="BF2352" i="2"/>
  <c r="K2352" i="2"/>
  <c r="BH2352" i="2"/>
  <c r="G2352" i="2"/>
  <c r="H2352" i="2" s="1"/>
  <c r="BF2995" i="2"/>
  <c r="BH2995" i="2"/>
  <c r="G2995" i="2"/>
  <c r="H2995" i="2" s="1"/>
  <c r="BE2995" i="2"/>
  <c r="L2995" i="2"/>
  <c r="BG2995" i="2"/>
  <c r="K2995" i="2"/>
  <c r="J2995" i="2"/>
  <c r="L455" i="2"/>
  <c r="K455" i="2"/>
  <c r="BE455" i="2"/>
  <c r="BF455" i="2"/>
  <c r="G455" i="2"/>
  <c r="H455" i="2" s="1"/>
  <c r="J455" i="2"/>
  <c r="BG455" i="2"/>
  <c r="BH455" i="2"/>
  <c r="L8" i="1"/>
  <c r="D333" i="2"/>
  <c r="CD1600" i="2"/>
  <c r="BG1600" i="2"/>
  <c r="K1600" i="2"/>
  <c r="J1600" i="2"/>
  <c r="L1600" i="2"/>
  <c r="G1600" i="2"/>
  <c r="H1600" i="2" s="1"/>
  <c r="BE1600" i="2"/>
  <c r="BF1600" i="2"/>
  <c r="BH1600" i="2"/>
  <c r="J3235" i="2"/>
  <c r="BF3235" i="2"/>
  <c r="BH3235" i="2"/>
  <c r="BG3235" i="2"/>
  <c r="BE3235" i="2"/>
  <c r="L3235" i="2"/>
  <c r="G3235" i="2"/>
  <c r="H3235" i="2" s="1"/>
  <c r="K3235" i="2"/>
  <c r="G1253" i="2"/>
  <c r="H1253" i="2" s="1"/>
  <c r="K1253" i="2"/>
  <c r="BE1253" i="2"/>
  <c r="BF1253" i="2"/>
  <c r="CD1253" i="2"/>
  <c r="BG1253" i="2"/>
  <c r="L1253" i="2"/>
  <c r="J1253" i="2"/>
  <c r="BH1253" i="2"/>
  <c r="BE3055" i="2"/>
  <c r="BF3055" i="2"/>
  <c r="BH3055" i="2"/>
  <c r="BG3055" i="2"/>
  <c r="J3055" i="2"/>
  <c r="L3055" i="2"/>
  <c r="K3055" i="2"/>
  <c r="G3055" i="2"/>
  <c r="H3055" i="2" s="1"/>
  <c r="BH1619" i="2"/>
  <c r="CD1619" i="2"/>
  <c r="J1619" i="2"/>
  <c r="BE1619" i="2"/>
  <c r="BF1619" i="2"/>
  <c r="BG1619" i="2"/>
  <c r="K1619" i="2"/>
  <c r="L1619" i="2"/>
  <c r="G1619" i="2"/>
  <c r="H1619" i="2" s="1"/>
  <c r="L447" i="2"/>
  <c r="J447" i="2"/>
  <c r="K447" i="2"/>
  <c r="BH447" i="2"/>
  <c r="G447" i="2"/>
  <c r="H447" i="2" s="1"/>
  <c r="BE447" i="2"/>
  <c r="BF447" i="2"/>
  <c r="BG447" i="2"/>
  <c r="BH2537" i="2"/>
  <c r="BG2537" i="2"/>
  <c r="BF2537" i="2"/>
  <c r="J2537" i="2"/>
  <c r="K2537" i="2"/>
  <c r="L2537" i="2"/>
  <c r="G2537" i="2"/>
  <c r="H2537" i="2" s="1"/>
  <c r="BE2537" i="2"/>
  <c r="K2742" i="2"/>
  <c r="G2742" i="2"/>
  <c r="H2742" i="2" s="1"/>
  <c r="L2742" i="2"/>
  <c r="J2742" i="2"/>
  <c r="BE2742" i="2"/>
  <c r="BF2742" i="2"/>
  <c r="BH2742" i="2"/>
  <c r="BG2742" i="2"/>
  <c r="BG610" i="2"/>
  <c r="J610" i="2"/>
  <c r="G610" i="2"/>
  <c r="H610" i="2" s="1"/>
  <c r="K610" i="2"/>
  <c r="BF610" i="2"/>
  <c r="L610" i="2"/>
  <c r="BH610" i="2"/>
  <c r="BE610" i="2"/>
  <c r="L3173" i="2"/>
  <c r="BE3173" i="2"/>
  <c r="BG3173" i="2"/>
  <c r="BH3173" i="2"/>
  <c r="BF3173" i="2"/>
  <c r="G3173" i="2"/>
  <c r="H3173" i="2" s="1"/>
  <c r="J3173" i="2"/>
  <c r="K3173" i="2"/>
  <c r="J1554" i="2"/>
  <c r="L1554" i="2"/>
  <c r="K1554" i="2"/>
  <c r="CD1554" i="2"/>
  <c r="BE1554" i="2"/>
  <c r="BF1554" i="2"/>
  <c r="BH1554" i="2"/>
  <c r="BG1554" i="2"/>
  <c r="G1554" i="2"/>
  <c r="H1554" i="2" s="1"/>
  <c r="BE1565" i="2"/>
  <c r="CD1565" i="2"/>
  <c r="K1565" i="2"/>
  <c r="J1565" i="2"/>
  <c r="L1565" i="2"/>
  <c r="BF1565" i="2"/>
  <c r="BH1565" i="2"/>
  <c r="BG1565" i="2"/>
  <c r="G1565" i="2"/>
  <c r="H1565" i="2" s="1"/>
  <c r="L840" i="2"/>
  <c r="G840" i="2"/>
  <c r="H840" i="2" s="1"/>
  <c r="BE840" i="2"/>
  <c r="BH840" i="2"/>
  <c r="BF840" i="2"/>
  <c r="BG840" i="2"/>
  <c r="K840" i="2"/>
  <c r="J840" i="2"/>
  <c r="BG992" i="2"/>
  <c r="L992" i="2"/>
  <c r="BH992" i="2"/>
  <c r="BF992" i="2"/>
  <c r="K992" i="2"/>
  <c r="G992" i="2"/>
  <c r="H992" i="2" s="1"/>
  <c r="BE992" i="2"/>
  <c r="J992" i="2"/>
  <c r="K1539" i="2"/>
  <c r="J1539" i="2"/>
  <c r="L1539" i="2"/>
  <c r="G1539" i="2"/>
  <c r="H1539" i="2" s="1"/>
  <c r="BE1539" i="2"/>
  <c r="BF1539" i="2"/>
  <c r="BH1539" i="2"/>
  <c r="BG1539" i="2"/>
  <c r="BG1782" i="2"/>
  <c r="BE1782" i="2"/>
  <c r="G1782" i="2"/>
  <c r="H1782" i="2" s="1"/>
  <c r="BH1782" i="2"/>
  <c r="K1782" i="2"/>
  <c r="BF1782" i="2"/>
  <c r="J1782" i="2"/>
  <c r="L1782" i="2"/>
  <c r="G2873" i="2"/>
  <c r="H2873" i="2" s="1"/>
  <c r="K2873" i="2"/>
  <c r="BE2873" i="2"/>
  <c r="BG436" i="2"/>
  <c r="BF436" i="2"/>
  <c r="J436" i="2"/>
  <c r="K436" i="2"/>
  <c r="BE436" i="2"/>
  <c r="BH436" i="2"/>
  <c r="L436" i="2"/>
  <c r="G436" i="2"/>
  <c r="H436" i="2" s="1"/>
  <c r="BF2238" i="2"/>
  <c r="BH2238" i="2"/>
  <c r="BG2238" i="2"/>
  <c r="G2238" i="2"/>
  <c r="H2238" i="2" s="1"/>
  <c r="BE2238" i="2"/>
  <c r="L2238" i="2"/>
  <c r="K2238" i="2"/>
  <c r="J2238" i="2"/>
  <c r="CD1646" i="2"/>
  <c r="BH1646" i="2"/>
  <c r="BG1646" i="2"/>
  <c r="G1646" i="2"/>
  <c r="H1646" i="2" s="1"/>
  <c r="L1646" i="2"/>
  <c r="K1646" i="2"/>
  <c r="J1646" i="2"/>
  <c r="BE1646" i="2"/>
  <c r="BF1646" i="2"/>
  <c r="BH2476" i="2"/>
  <c r="J2476" i="2"/>
  <c r="BE2476" i="2"/>
  <c r="BF2476" i="2"/>
  <c r="L2476" i="2"/>
  <c r="K2476" i="2"/>
  <c r="G2476" i="2"/>
  <c r="H2476" i="2" s="1"/>
  <c r="BG2476" i="2"/>
  <c r="BF3112" i="2"/>
  <c r="BH3112" i="2"/>
  <c r="K3112" i="2"/>
  <c r="J3112" i="2"/>
  <c r="BE3112" i="2"/>
  <c r="G3112" i="2"/>
  <c r="H3112" i="2" s="1"/>
  <c r="L3112" i="2"/>
  <c r="BG3112" i="2"/>
  <c r="K276" i="2"/>
  <c r="J276" i="2"/>
  <c r="BF276" i="2"/>
  <c r="L276" i="2"/>
  <c r="BH276" i="2"/>
  <c r="BG276" i="2"/>
  <c r="BE276" i="2"/>
  <c r="G276" i="2"/>
  <c r="H276" i="2" s="1"/>
  <c r="N50" i="1"/>
  <c r="E3102" i="2"/>
  <c r="BG474" i="2"/>
  <c r="J474" i="2"/>
  <c r="K474" i="2"/>
  <c r="BE474" i="2"/>
  <c r="BF474" i="2"/>
  <c r="BH474" i="2"/>
  <c r="G474" i="2"/>
  <c r="H474" i="2" s="1"/>
  <c r="L474" i="2"/>
  <c r="L841" i="2"/>
  <c r="G841" i="2"/>
  <c r="H841" i="2" s="1"/>
  <c r="J841" i="2"/>
  <c r="K841" i="2"/>
  <c r="BE841" i="2"/>
  <c r="BH841" i="2"/>
  <c r="BF841" i="2"/>
  <c r="BG841" i="2"/>
  <c r="K1160" i="2"/>
  <c r="J1160" i="2"/>
  <c r="BE1160" i="2"/>
  <c r="BH1160" i="2"/>
  <c r="BG1160" i="2"/>
  <c r="G1160" i="2"/>
  <c r="H1160" i="2" s="1"/>
  <c r="BF1160" i="2"/>
  <c r="CE1160" i="2"/>
  <c r="L1160" i="2"/>
  <c r="J2773" i="2"/>
  <c r="L2773" i="2"/>
  <c r="G2773" i="2"/>
  <c r="H2773" i="2" s="1"/>
  <c r="BG2773" i="2"/>
  <c r="BF2773" i="2"/>
  <c r="K2773" i="2"/>
  <c r="BE2773" i="2"/>
  <c r="BH2773" i="2"/>
  <c r="L23" i="1"/>
  <c r="D1272" i="2"/>
  <c r="K1704" i="2"/>
  <c r="J1704" i="2"/>
  <c r="BF1704" i="2"/>
  <c r="BG1704" i="2"/>
  <c r="L1704" i="2"/>
  <c r="G1704" i="2"/>
  <c r="H1704" i="2" s="1"/>
  <c r="BH1704" i="2"/>
  <c r="BE1704" i="2"/>
  <c r="J3040" i="2"/>
  <c r="K3040" i="2"/>
  <c r="BE3040" i="2"/>
  <c r="BF3040" i="2"/>
  <c r="L3040" i="2"/>
  <c r="G3040" i="2"/>
  <c r="H3040" i="2" s="1"/>
  <c r="BH3040" i="2"/>
  <c r="BG3040" i="2"/>
  <c r="BH1761" i="2"/>
  <c r="BF1761" i="2"/>
  <c r="J1761" i="2"/>
  <c r="BE1761" i="2"/>
  <c r="BG1761" i="2"/>
  <c r="G1761" i="2"/>
  <c r="H1761" i="2" s="1"/>
  <c r="L1761" i="2"/>
  <c r="K1761" i="2"/>
  <c r="G1094" i="2"/>
  <c r="H1094" i="2" s="1"/>
  <c r="BE1094" i="2"/>
  <c r="BF1094" i="2"/>
  <c r="BH1094" i="2"/>
  <c r="BG1094" i="2"/>
  <c r="L1094" i="2"/>
  <c r="J1094" i="2"/>
  <c r="CE1094" i="2"/>
  <c r="K1094" i="2"/>
  <c r="L2060" i="2"/>
  <c r="J2060" i="2"/>
  <c r="K2060" i="2"/>
  <c r="BG2060" i="2"/>
  <c r="G2060" i="2"/>
  <c r="H2060" i="2" s="1"/>
  <c r="BE2060" i="2"/>
  <c r="BF2060" i="2"/>
  <c r="BH2060" i="2"/>
  <c r="K306" i="2"/>
  <c r="BE306" i="2"/>
  <c r="BF306" i="2"/>
  <c r="BH306" i="2"/>
  <c r="BG306" i="2"/>
  <c r="L306" i="2"/>
  <c r="G306" i="2"/>
  <c r="H306" i="2" s="1"/>
  <c r="J306" i="2"/>
  <c r="C3102" i="2"/>
  <c r="K3102" i="2" s="1"/>
  <c r="C3233" i="2"/>
  <c r="BG3233" i="2" s="1"/>
  <c r="C1663" i="2"/>
  <c r="BF1663" i="2" s="1"/>
  <c r="L404" i="2"/>
  <c r="BG404" i="2"/>
  <c r="J404" i="2"/>
  <c r="BE404" i="2"/>
  <c r="G404" i="2"/>
  <c r="H404" i="2" s="1"/>
  <c r="BH404" i="2"/>
  <c r="BF404" i="2"/>
  <c r="K404" i="2"/>
  <c r="G1211" i="2"/>
  <c r="H1211" i="2" s="1"/>
  <c r="BE1211" i="2"/>
  <c r="BG1211" i="2"/>
  <c r="L1211" i="2"/>
  <c r="BF1211" i="2"/>
  <c r="K1211" i="2"/>
  <c r="J1211" i="2"/>
  <c r="BH1211" i="2"/>
  <c r="L3180" i="2"/>
  <c r="BH3180" i="2"/>
  <c r="G3180" i="2"/>
  <c r="H3180" i="2" s="1"/>
  <c r="BG3180" i="2"/>
  <c r="BF3180" i="2"/>
  <c r="BE3180" i="2"/>
  <c r="J3180" i="2"/>
  <c r="K3180" i="2"/>
  <c r="J2032" i="2"/>
  <c r="L2032" i="2"/>
  <c r="K2032" i="2"/>
  <c r="BE2032" i="2"/>
  <c r="BF2032" i="2"/>
  <c r="BH2032" i="2"/>
  <c r="BG2032" i="2"/>
  <c r="G2032" i="2"/>
  <c r="H2032" i="2" s="1"/>
  <c r="K415" i="2"/>
  <c r="G415" i="2"/>
  <c r="H415" i="2" s="1"/>
  <c r="BF415" i="2"/>
  <c r="L415" i="2"/>
  <c r="J415" i="2"/>
  <c r="BG415" i="2"/>
  <c r="BE415" i="2"/>
  <c r="BH415" i="2"/>
  <c r="BG3016" i="2"/>
  <c r="L3016" i="2"/>
  <c r="J3016" i="2"/>
  <c r="K3016" i="2"/>
  <c r="BE3016" i="2"/>
  <c r="BF3016" i="2"/>
  <c r="BH3016" i="2"/>
  <c r="G3016" i="2"/>
  <c r="H3016" i="2" s="1"/>
  <c r="L2002" i="2"/>
  <c r="K2002" i="2"/>
  <c r="BE2002" i="2"/>
  <c r="BF2002" i="2"/>
  <c r="BH2002" i="2"/>
  <c r="BG2002" i="2"/>
  <c r="G2002" i="2"/>
  <c r="H2002" i="2" s="1"/>
  <c r="J2002" i="2"/>
  <c r="L1781" i="2"/>
  <c r="K1781" i="2"/>
  <c r="J1781" i="2"/>
  <c r="BE1781" i="2"/>
  <c r="G1781" i="2"/>
  <c r="H1781" i="2" s="1"/>
  <c r="BG1781" i="2"/>
  <c r="BH1781" i="2"/>
  <c r="BF1781" i="2"/>
  <c r="CE1071" i="2"/>
  <c r="BE1071" i="2"/>
  <c r="K1071" i="2"/>
  <c r="L1071" i="2"/>
  <c r="J1071" i="2"/>
  <c r="BF1071" i="2"/>
  <c r="BH1071" i="2"/>
  <c r="BG1071" i="2"/>
  <c r="G1071" i="2"/>
  <c r="H1071" i="2" s="1"/>
  <c r="K2805" i="2"/>
  <c r="K605" i="2"/>
  <c r="BE605" i="2"/>
  <c r="G605" i="2"/>
  <c r="H605" i="2" s="1"/>
  <c r="BG605" i="2"/>
  <c r="J605" i="2"/>
  <c r="L605" i="2"/>
  <c r="BF605" i="2"/>
  <c r="BH605" i="2"/>
  <c r="L2571" i="2"/>
  <c r="J2571" i="2"/>
  <c r="K2571" i="2"/>
  <c r="BF2571" i="2"/>
  <c r="BH2571" i="2"/>
  <c r="BG2571" i="2"/>
  <c r="G2571" i="2"/>
  <c r="H2571" i="2" s="1"/>
  <c r="BE2571" i="2"/>
  <c r="J1537" i="2"/>
  <c r="L1537" i="2"/>
  <c r="K1537" i="2"/>
  <c r="BG1537" i="2"/>
  <c r="G1537" i="2"/>
  <c r="H1537" i="2" s="1"/>
  <c r="BE1537" i="2"/>
  <c r="BF1537" i="2"/>
  <c r="BH1537" i="2"/>
  <c r="L2971" i="2"/>
  <c r="J2971" i="2"/>
  <c r="BE2971" i="2"/>
  <c r="BF2971" i="2"/>
  <c r="BG2971" i="2"/>
  <c r="BH2971" i="2"/>
  <c r="K2971" i="2"/>
  <c r="G2971" i="2"/>
  <c r="H2971" i="2" s="1"/>
  <c r="BG2680" i="2"/>
  <c r="G2680" i="2"/>
  <c r="H2680" i="2" s="1"/>
  <c r="J2680" i="2"/>
  <c r="K2680" i="2"/>
  <c r="L2680" i="2"/>
  <c r="BE2680" i="2"/>
  <c r="BF2680" i="2"/>
  <c r="BH2680" i="2"/>
  <c r="G2359" i="2"/>
  <c r="H2359" i="2" s="1"/>
  <c r="BE2359" i="2"/>
  <c r="L2359" i="2"/>
  <c r="BG2359" i="2"/>
  <c r="BF2359" i="2"/>
  <c r="K2359" i="2"/>
  <c r="BH2359" i="2"/>
  <c r="J2359" i="2"/>
  <c r="L1189" i="2"/>
  <c r="K1189" i="2"/>
  <c r="J1189" i="2"/>
  <c r="G1189" i="2"/>
  <c r="H1189" i="2" s="1"/>
  <c r="BE1189" i="2"/>
  <c r="BH1189" i="2"/>
  <c r="BF1189" i="2"/>
  <c r="BG1189" i="2"/>
  <c r="L522" i="2"/>
  <c r="K522" i="2"/>
  <c r="J522" i="2"/>
  <c r="BF522" i="2"/>
  <c r="BH522" i="2"/>
  <c r="BG522" i="2"/>
  <c r="BE522" i="2"/>
  <c r="G522" i="2"/>
  <c r="H522" i="2" s="1"/>
  <c r="BH1001" i="2"/>
  <c r="BG1001" i="2"/>
  <c r="BE1001" i="2"/>
  <c r="J1001" i="2"/>
  <c r="K1001" i="2"/>
  <c r="BF1001" i="2"/>
  <c r="G1001" i="2"/>
  <c r="H1001" i="2" s="1"/>
  <c r="L1001" i="2"/>
  <c r="G1479" i="2"/>
  <c r="H1479" i="2" s="1"/>
  <c r="BF1479" i="2"/>
  <c r="K1479" i="2"/>
  <c r="L1479" i="2"/>
  <c r="BH1479" i="2"/>
  <c r="J1479" i="2"/>
  <c r="BG1479" i="2"/>
  <c r="BE1479" i="2"/>
  <c r="BG2815" i="2"/>
  <c r="BE2815" i="2"/>
  <c r="BF2815" i="2"/>
  <c r="BH2815" i="2"/>
  <c r="J2815" i="2"/>
  <c r="K2815" i="2"/>
  <c r="G2815" i="2"/>
  <c r="H2815" i="2" s="1"/>
  <c r="L2815" i="2"/>
  <c r="BF440" i="2"/>
  <c r="BH440" i="2"/>
  <c r="K440" i="2"/>
  <c r="BG440" i="2"/>
  <c r="J440" i="2"/>
  <c r="G440" i="2"/>
  <c r="H440" i="2" s="1"/>
  <c r="L440" i="2"/>
  <c r="BE440" i="2"/>
  <c r="L3139" i="2"/>
  <c r="J3139" i="2"/>
  <c r="K3139" i="2"/>
  <c r="BE3139" i="2"/>
  <c r="BF3139" i="2"/>
  <c r="BH3139" i="2"/>
  <c r="BG3139" i="2"/>
  <c r="G3139" i="2"/>
  <c r="H3139" i="2" s="1"/>
  <c r="L1022" i="2"/>
  <c r="K1022" i="2"/>
  <c r="BG1022" i="2"/>
  <c r="BE1022" i="2"/>
  <c r="BF1022" i="2"/>
  <c r="BH1022" i="2"/>
  <c r="J1022" i="2"/>
  <c r="G1022" i="2"/>
  <c r="H1022" i="2" s="1"/>
  <c r="G310" i="2"/>
  <c r="H310" i="2" s="1"/>
  <c r="L310" i="2"/>
  <c r="J310" i="2"/>
  <c r="BE310" i="2"/>
  <c r="K310" i="2"/>
  <c r="BF310" i="2"/>
  <c r="BH310" i="2"/>
  <c r="BG310" i="2"/>
  <c r="G1689" i="2"/>
  <c r="H1689" i="2" s="1"/>
  <c r="BH1689" i="2"/>
  <c r="BG1689" i="2"/>
  <c r="BE1689" i="2"/>
  <c r="L1689" i="2"/>
  <c r="J1689" i="2"/>
  <c r="K1689" i="2"/>
  <c r="BF1689" i="2"/>
  <c r="BG1363" i="2"/>
  <c r="BE1363" i="2"/>
  <c r="BF1363" i="2"/>
  <c r="G1363" i="2"/>
  <c r="H1363" i="2" s="1"/>
  <c r="J1363" i="2"/>
  <c r="L1363" i="2"/>
  <c r="K1363" i="2"/>
  <c r="BH1363" i="2"/>
  <c r="BG1157" i="2"/>
  <c r="BF1157" i="2"/>
  <c r="G1157" i="2"/>
  <c r="H1157" i="2" s="1"/>
  <c r="CE1157" i="2"/>
  <c r="BE1157" i="2"/>
  <c r="BH1157" i="2"/>
  <c r="K1157" i="2"/>
  <c r="J1157" i="2"/>
  <c r="L1157" i="2"/>
  <c r="J2270" i="2"/>
  <c r="L2270" i="2"/>
  <c r="BF2270" i="2"/>
  <c r="BH2270" i="2"/>
  <c r="BG2270" i="2"/>
  <c r="G2270" i="2"/>
  <c r="H2270" i="2" s="1"/>
  <c r="BE2270" i="2"/>
  <c r="K2270" i="2"/>
  <c r="J1435" i="2"/>
  <c r="K1435" i="2"/>
  <c r="G1435" i="2"/>
  <c r="H1435" i="2" s="1"/>
  <c r="L1435" i="2"/>
  <c r="BE1435" i="2"/>
  <c r="BH1435" i="2"/>
  <c r="BF1435" i="2"/>
  <c r="BG1435" i="2"/>
  <c r="BH3074" i="2"/>
  <c r="BG3074" i="2"/>
  <c r="L3074" i="2"/>
  <c r="BE3074" i="2"/>
  <c r="BF3074" i="2"/>
  <c r="G3074" i="2"/>
  <c r="H3074" i="2" s="1"/>
  <c r="K3074" i="2"/>
  <c r="J3074" i="2"/>
  <c r="CD3074" i="2"/>
  <c r="L1594" i="2"/>
  <c r="BH1594" i="2"/>
  <c r="BG1594" i="2"/>
  <c r="BF1594" i="2"/>
  <c r="J1594" i="2"/>
  <c r="BE1594" i="2"/>
  <c r="CD1594" i="2"/>
  <c r="K1594" i="2"/>
  <c r="G1594" i="2"/>
  <c r="H1594" i="2" s="1"/>
  <c r="BG2832" i="2"/>
  <c r="BH2832" i="2"/>
  <c r="L2832" i="2"/>
  <c r="J2832" i="2"/>
  <c r="G2832" i="2"/>
  <c r="H2832" i="2" s="1"/>
  <c r="K2832" i="2"/>
  <c r="BE2832" i="2"/>
  <c r="BF2832" i="2"/>
  <c r="BG1358" i="2"/>
  <c r="K1358" i="2"/>
  <c r="L1358" i="2"/>
  <c r="BH1358" i="2"/>
  <c r="J1358" i="2"/>
  <c r="BF1358" i="2"/>
  <c r="BE1358" i="2"/>
  <c r="G1358" i="2"/>
  <c r="H1358" i="2" s="1"/>
  <c r="L2429" i="2"/>
  <c r="J2429" i="2"/>
  <c r="K2429" i="2"/>
  <c r="BE2429" i="2"/>
  <c r="BF2429" i="2"/>
  <c r="BH2429" i="2"/>
  <c r="BG2429" i="2"/>
  <c r="G2429" i="2"/>
  <c r="H2429" i="2" s="1"/>
  <c r="BE1749" i="2"/>
  <c r="J1749" i="2"/>
  <c r="G1749" i="2"/>
  <c r="H1749" i="2" s="1"/>
  <c r="L1749" i="2"/>
  <c r="BH1749" i="2"/>
  <c r="BF1749" i="2"/>
  <c r="K1749" i="2"/>
  <c r="BG1749" i="2"/>
  <c r="BG1319" i="2"/>
  <c r="J1319" i="2"/>
  <c r="BH1319" i="2"/>
  <c r="BF1319" i="2"/>
  <c r="BE1319" i="2"/>
  <c r="G1319" i="2"/>
  <c r="H1319" i="2" s="1"/>
  <c r="K1319" i="2"/>
  <c r="L1319" i="2"/>
  <c r="K2957" i="2"/>
  <c r="L2957" i="2"/>
  <c r="G2957" i="2"/>
  <c r="H2957" i="2" s="1"/>
  <c r="J2957" i="2"/>
  <c r="BE2957" i="2"/>
  <c r="BF2957" i="2"/>
  <c r="BG2957" i="2"/>
  <c r="BH2957" i="2"/>
  <c r="BE398" i="2"/>
  <c r="BH398" i="2"/>
  <c r="L398" i="2"/>
  <c r="G398" i="2"/>
  <c r="H398" i="2" s="1"/>
  <c r="BG398" i="2"/>
  <c r="J398" i="2"/>
  <c r="K398" i="2"/>
  <c r="BF398" i="2"/>
  <c r="BF1831" i="2"/>
  <c r="BE1831" i="2"/>
  <c r="J1831" i="2"/>
  <c r="K1831" i="2"/>
  <c r="BG1831" i="2"/>
  <c r="G1831" i="2"/>
  <c r="H1831" i="2" s="1"/>
  <c r="BH1831" i="2"/>
  <c r="L1831" i="2"/>
  <c r="BG2278" i="2"/>
  <c r="BE2278" i="2"/>
  <c r="BF2278" i="2"/>
  <c r="BH2278" i="2"/>
  <c r="G2278" i="2"/>
  <c r="H2278" i="2" s="1"/>
  <c r="L2278" i="2"/>
  <c r="K2278" i="2"/>
  <c r="J2278" i="2"/>
  <c r="L2267" i="2"/>
  <c r="K2267" i="2"/>
  <c r="J2267" i="2"/>
  <c r="G2267" i="2"/>
  <c r="H2267" i="2" s="1"/>
  <c r="BE2267" i="2"/>
  <c r="BF2267" i="2"/>
  <c r="BH2267" i="2"/>
  <c r="BG2267" i="2"/>
  <c r="L1888" i="2"/>
  <c r="J1888" i="2"/>
  <c r="K1888" i="2"/>
  <c r="G1888" i="2"/>
  <c r="H1888" i="2" s="1"/>
  <c r="BH1888" i="2"/>
  <c r="BF1888" i="2"/>
  <c r="BG1888" i="2"/>
  <c r="BE1888" i="2"/>
  <c r="BH2766" i="2"/>
  <c r="G324" i="2"/>
  <c r="H324" i="2" s="1"/>
  <c r="L324" i="2"/>
  <c r="BH324" i="2"/>
  <c r="J324" i="2"/>
  <c r="BG324" i="2"/>
  <c r="K324" i="2"/>
  <c r="BE324" i="2"/>
  <c r="BF324" i="2"/>
  <c r="BG3107" i="2"/>
  <c r="BE3107" i="2"/>
  <c r="BF3107" i="2"/>
  <c r="BH3107" i="2"/>
  <c r="K3107" i="2"/>
  <c r="J3107" i="2"/>
  <c r="G3107" i="2"/>
  <c r="H3107" i="2" s="1"/>
  <c r="L3107" i="2"/>
  <c r="BE2413" i="2"/>
  <c r="J2413" i="2"/>
  <c r="BG2413" i="2"/>
  <c r="G2413" i="2"/>
  <c r="H2413" i="2" s="1"/>
  <c r="BH2413" i="2"/>
  <c r="BF2413" i="2"/>
  <c r="K2413" i="2"/>
  <c r="L2413" i="2"/>
  <c r="J2400" i="2"/>
  <c r="L2400" i="2"/>
  <c r="BF2400" i="2"/>
  <c r="G2400" i="2"/>
  <c r="H2400" i="2" s="1"/>
  <c r="BH2400" i="2"/>
  <c r="BG2400" i="2"/>
  <c r="K2400" i="2"/>
  <c r="BE2400" i="2"/>
  <c r="J727" i="2"/>
  <c r="BE727" i="2"/>
  <c r="BH727" i="2"/>
  <c r="BG727" i="2"/>
  <c r="BF727" i="2"/>
  <c r="K727" i="2"/>
  <c r="G727" i="2"/>
  <c r="H727" i="2" s="1"/>
  <c r="L727" i="2"/>
  <c r="BF1019" i="2"/>
  <c r="J1019" i="2"/>
  <c r="BG1019" i="2"/>
  <c r="BH1019" i="2"/>
  <c r="K1019" i="2"/>
  <c r="G1019" i="2"/>
  <c r="H1019" i="2" s="1"/>
  <c r="BE1019" i="2"/>
  <c r="L1019" i="2"/>
  <c r="J11" i="1"/>
  <c r="L1225" i="2"/>
  <c r="K1225" i="2"/>
  <c r="G1225" i="2"/>
  <c r="H1225" i="2" s="1"/>
  <c r="BE1225" i="2"/>
  <c r="BH1225" i="2"/>
  <c r="J1225" i="2"/>
  <c r="BF1225" i="2"/>
  <c r="BG1225" i="2"/>
  <c r="K3182" i="2"/>
  <c r="BE3182" i="2"/>
  <c r="BF3182" i="2"/>
  <c r="BH3182" i="2"/>
  <c r="BG3182" i="2"/>
  <c r="G3182" i="2"/>
  <c r="H3182" i="2" s="1"/>
  <c r="J3182" i="2"/>
  <c r="L3182" i="2"/>
  <c r="L537" i="2"/>
  <c r="J537" i="2"/>
  <c r="BE537" i="2"/>
  <c r="BG537" i="2"/>
  <c r="G537" i="2"/>
  <c r="H537" i="2" s="1"/>
  <c r="BF537" i="2"/>
  <c r="BH537" i="2"/>
  <c r="K537" i="2"/>
  <c r="BE2654" i="2"/>
  <c r="G2654" i="2"/>
  <c r="H2654" i="2" s="1"/>
  <c r="BF2654" i="2"/>
  <c r="L2654" i="2"/>
  <c r="J2654" i="2"/>
  <c r="K2654" i="2"/>
  <c r="BH2654" i="2"/>
  <c r="BG2654" i="2"/>
  <c r="BG613" i="2"/>
  <c r="J613" i="2"/>
  <c r="G613" i="2"/>
  <c r="H613" i="2" s="1"/>
  <c r="L613" i="2"/>
  <c r="BE613" i="2"/>
  <c r="BF613" i="2"/>
  <c r="BH613" i="2"/>
  <c r="K613" i="2"/>
  <c r="BE2582" i="2"/>
  <c r="BF2582" i="2"/>
  <c r="BH2582" i="2"/>
  <c r="J2582" i="2"/>
  <c r="K2582" i="2"/>
  <c r="L2582" i="2"/>
  <c r="BG2582" i="2"/>
  <c r="G2582" i="2"/>
  <c r="H2582" i="2" s="1"/>
  <c r="J1106" i="2"/>
  <c r="K1106" i="2"/>
  <c r="G1106" i="2"/>
  <c r="H1106" i="2" s="1"/>
  <c r="BE1106" i="2"/>
  <c r="BF1106" i="2"/>
  <c r="BH1106" i="2"/>
  <c r="BG1106" i="2"/>
  <c r="CE1106" i="2"/>
  <c r="L1106" i="2"/>
  <c r="G2831" i="2"/>
  <c r="H2831" i="2" s="1"/>
  <c r="BF2831" i="2"/>
  <c r="BG2831" i="2"/>
  <c r="J2831" i="2"/>
  <c r="K2831" i="2"/>
  <c r="L2831" i="2"/>
  <c r="BH2831" i="2"/>
  <c r="BE2831" i="2"/>
  <c r="BH573" i="2"/>
  <c r="G573" i="2"/>
  <c r="H573" i="2" s="1"/>
  <c r="BG573" i="2"/>
  <c r="L573" i="2"/>
  <c r="J573" i="2"/>
  <c r="BE573" i="2"/>
  <c r="BF573" i="2"/>
  <c r="K573" i="2"/>
  <c r="J1980" i="2"/>
  <c r="G1980" i="2"/>
  <c r="H1980" i="2" s="1"/>
  <c r="BE1980" i="2"/>
  <c r="BF1980" i="2"/>
  <c r="BH1980" i="2"/>
  <c r="BG1980" i="2"/>
  <c r="K1980" i="2"/>
  <c r="L1980" i="2"/>
  <c r="K2418" i="2"/>
  <c r="BH2418" i="2"/>
  <c r="L2418" i="2"/>
  <c r="BF2418" i="2"/>
  <c r="BG2418" i="2"/>
  <c r="J2418" i="2"/>
  <c r="G2418" i="2"/>
  <c r="H2418" i="2" s="1"/>
  <c r="BE2418" i="2"/>
  <c r="BG2421" i="2"/>
  <c r="K2421" i="2"/>
  <c r="J2421" i="2"/>
  <c r="BF2421" i="2"/>
  <c r="BH2421" i="2"/>
  <c r="L2421" i="2"/>
  <c r="G2421" i="2"/>
  <c r="H2421" i="2" s="1"/>
  <c r="BE2421" i="2"/>
  <c r="BE2412" i="2"/>
  <c r="J2412" i="2"/>
  <c r="L2412" i="2"/>
  <c r="K2412" i="2"/>
  <c r="G2412" i="2"/>
  <c r="H2412" i="2" s="1"/>
  <c r="BG2412" i="2"/>
  <c r="BH2412" i="2"/>
  <c r="BF2412" i="2"/>
  <c r="CD2200" i="2"/>
  <c r="BG2200" i="2"/>
  <c r="G2200" i="2"/>
  <c r="H2200" i="2" s="1"/>
  <c r="J2200" i="2"/>
  <c r="L2200" i="2"/>
  <c r="K2200" i="2"/>
  <c r="BE2200" i="2"/>
  <c r="BF2200" i="2"/>
  <c r="BH2200" i="2"/>
  <c r="L40" i="1"/>
  <c r="D2333" i="2"/>
  <c r="C2333" i="2"/>
  <c r="L2456" i="2"/>
  <c r="K2456" i="2"/>
  <c r="J2456" i="2"/>
  <c r="BE2456" i="2"/>
  <c r="BF2456" i="2"/>
  <c r="BH2456" i="2"/>
  <c r="BG2456" i="2"/>
  <c r="G2456" i="2"/>
  <c r="H2456" i="2" s="1"/>
  <c r="J2076" i="2"/>
  <c r="L2076" i="2"/>
  <c r="K2076" i="2"/>
  <c r="BE2076" i="2"/>
  <c r="BF2076" i="2"/>
  <c r="BH2076" i="2"/>
  <c r="BG2076" i="2"/>
  <c r="G2076" i="2"/>
  <c r="H2076" i="2" s="1"/>
  <c r="G1296" i="2"/>
  <c r="H1296" i="2" s="1"/>
  <c r="BF1296" i="2"/>
  <c r="BH1296" i="2"/>
  <c r="BE1296" i="2"/>
  <c r="BG1296" i="2"/>
  <c r="J1296" i="2"/>
  <c r="K1296" i="2"/>
  <c r="L1296" i="2"/>
  <c r="BF2929" i="2"/>
  <c r="BE2929" i="2"/>
  <c r="K2929" i="2"/>
  <c r="J2929" i="2"/>
  <c r="L2929" i="2"/>
  <c r="BH2929" i="2"/>
  <c r="BG2929" i="2"/>
  <c r="G2929" i="2"/>
  <c r="H2929" i="2" s="1"/>
  <c r="K2940" i="2"/>
  <c r="BE2940" i="2"/>
  <c r="BF2940" i="2"/>
  <c r="BH2940" i="2"/>
  <c r="BG2940" i="2"/>
  <c r="L2940" i="2"/>
  <c r="J2940" i="2"/>
  <c r="G2940" i="2"/>
  <c r="H2940" i="2" s="1"/>
  <c r="L1894" i="2"/>
  <c r="K1894" i="2"/>
  <c r="J1894" i="2"/>
  <c r="BF1894" i="2"/>
  <c r="G1894" i="2"/>
  <c r="H1894" i="2" s="1"/>
  <c r="BE1894" i="2"/>
  <c r="BG1894" i="2"/>
  <c r="BH1894" i="2"/>
  <c r="L350" i="2"/>
  <c r="J350" i="2"/>
  <c r="BG350" i="2"/>
  <c r="G350" i="2"/>
  <c r="H350" i="2" s="1"/>
  <c r="BF350" i="2"/>
  <c r="K350" i="2"/>
  <c r="BE350" i="2"/>
  <c r="BH350" i="2"/>
  <c r="K710" i="2"/>
  <c r="BH710" i="2"/>
  <c r="L710" i="2"/>
  <c r="BE710" i="2"/>
  <c r="BF710" i="2"/>
  <c r="G710" i="2"/>
  <c r="H710" i="2" s="1"/>
  <c r="J710" i="2"/>
  <c r="BG710" i="2"/>
  <c r="K845" i="2"/>
  <c r="BE845" i="2"/>
  <c r="BF845" i="2"/>
  <c r="BH845" i="2"/>
  <c r="G845" i="2"/>
  <c r="H845" i="2" s="1"/>
  <c r="L845" i="2"/>
  <c r="J845" i="2"/>
  <c r="BG845" i="2"/>
  <c r="J1698" i="2"/>
  <c r="L1698" i="2"/>
  <c r="K1698" i="2"/>
  <c r="G1698" i="2"/>
  <c r="H1698" i="2" s="1"/>
  <c r="BE1698" i="2"/>
  <c r="BH1698" i="2"/>
  <c r="BG1698" i="2"/>
  <c r="BF1698" i="2"/>
  <c r="L1183" i="2"/>
  <c r="K1183" i="2"/>
  <c r="J1183" i="2"/>
  <c r="BE1183" i="2"/>
  <c r="BF1183" i="2"/>
  <c r="BH1183" i="2"/>
  <c r="BG1183" i="2"/>
  <c r="G1183" i="2"/>
  <c r="H1183" i="2" s="1"/>
  <c r="G593" i="2"/>
  <c r="H593" i="2" s="1"/>
  <c r="L593" i="2"/>
  <c r="K593" i="2"/>
  <c r="BG593" i="2"/>
  <c r="BE593" i="2"/>
  <c r="BH593" i="2"/>
  <c r="J593" i="2"/>
  <c r="BF593" i="2"/>
  <c r="G269" i="2"/>
  <c r="H269" i="2" s="1"/>
  <c r="L269" i="2"/>
  <c r="BF269" i="2"/>
  <c r="BG269" i="2"/>
  <c r="K269" i="2"/>
  <c r="BH269" i="2"/>
  <c r="BE269" i="2"/>
  <c r="J269" i="2"/>
  <c r="K392" i="2"/>
  <c r="L392" i="2"/>
  <c r="BE392" i="2"/>
  <c r="BF392" i="2"/>
  <c r="G392" i="2"/>
  <c r="H392" i="2" s="1"/>
  <c r="BG392" i="2"/>
  <c r="BH392" i="2"/>
  <c r="J392" i="2"/>
  <c r="J1795" i="2"/>
  <c r="L1795" i="2"/>
  <c r="BH1795" i="2"/>
  <c r="BG1795" i="2"/>
  <c r="BE1795" i="2"/>
  <c r="BF1795" i="2"/>
  <c r="K1795" i="2"/>
  <c r="G1795" i="2"/>
  <c r="H1795" i="2" s="1"/>
  <c r="BE890" i="2"/>
  <c r="L890" i="2"/>
  <c r="J890" i="2"/>
  <c r="BF890" i="2"/>
  <c r="BH890" i="2"/>
  <c r="G890" i="2"/>
  <c r="H890" i="2" s="1"/>
  <c r="K890" i="2"/>
  <c r="BG890" i="2"/>
  <c r="CD2888" i="2"/>
  <c r="J2888" i="2"/>
  <c r="G2888" i="2"/>
  <c r="H2888" i="2" s="1"/>
  <c r="BE2888" i="2"/>
  <c r="L2888" i="2"/>
  <c r="BF2888" i="2"/>
  <c r="BH2888" i="2"/>
  <c r="K2888" i="2"/>
  <c r="BG2888" i="2"/>
  <c r="BF1066" i="2"/>
  <c r="BG1066" i="2"/>
  <c r="L1066" i="2"/>
  <c r="BH1066" i="2"/>
  <c r="J1066" i="2"/>
  <c r="G1066" i="2"/>
  <c r="H1066" i="2" s="1"/>
  <c r="BE1066" i="2"/>
  <c r="K1066" i="2"/>
  <c r="CE1066" i="2"/>
  <c r="J1498" i="2"/>
  <c r="BE1498" i="2"/>
  <c r="BH1498" i="2"/>
  <c r="BF1498" i="2"/>
  <c r="K1498" i="2"/>
  <c r="L1498" i="2"/>
  <c r="G1498" i="2"/>
  <c r="H1498" i="2" s="1"/>
  <c r="BG1498" i="2"/>
  <c r="G2937" i="2"/>
  <c r="H2937" i="2" s="1"/>
  <c r="J2937" i="2"/>
  <c r="K2937" i="2"/>
  <c r="BG2937" i="2"/>
  <c r="BF2937" i="2"/>
  <c r="L2937" i="2"/>
  <c r="BH2937" i="2"/>
  <c r="BE2937" i="2"/>
  <c r="BE2013" i="2"/>
  <c r="J2013" i="2"/>
  <c r="BF2013" i="2"/>
  <c r="BG2013" i="2"/>
  <c r="G2013" i="2"/>
  <c r="H2013" i="2" s="1"/>
  <c r="L2013" i="2"/>
  <c r="K2013" i="2"/>
  <c r="BH2013" i="2"/>
  <c r="L3126" i="2"/>
  <c r="J3126" i="2"/>
  <c r="BE3126" i="2"/>
  <c r="BF3126" i="2"/>
  <c r="BG3126" i="2"/>
  <c r="G3126" i="2"/>
  <c r="H3126" i="2" s="1"/>
  <c r="K3126" i="2"/>
  <c r="BH3126" i="2"/>
  <c r="J2016" i="2"/>
  <c r="BE2016" i="2"/>
  <c r="BF2016" i="2"/>
  <c r="BH2016" i="2"/>
  <c r="BG2016" i="2"/>
  <c r="G2016" i="2"/>
  <c r="H2016" i="2" s="1"/>
  <c r="K2016" i="2"/>
  <c r="L2016" i="2"/>
  <c r="L2987" i="2"/>
  <c r="BG2987" i="2"/>
  <c r="J2987" i="2"/>
  <c r="BE2987" i="2"/>
  <c r="BF2987" i="2"/>
  <c r="BH2987" i="2"/>
  <c r="G2987" i="2"/>
  <c r="H2987" i="2" s="1"/>
  <c r="K2987" i="2"/>
  <c r="BG3148" i="2"/>
  <c r="BF3148" i="2"/>
  <c r="J3148" i="2"/>
  <c r="L3148" i="2"/>
  <c r="BE3148" i="2"/>
  <c r="BH3148" i="2"/>
  <c r="K3148" i="2"/>
  <c r="G3148" i="2"/>
  <c r="H3148" i="2" s="1"/>
  <c r="G1768" i="2"/>
  <c r="H1768" i="2" s="1"/>
  <c r="J1768" i="2"/>
  <c r="L1768" i="2"/>
  <c r="K1768" i="2"/>
  <c r="BF1768" i="2"/>
  <c r="BH1768" i="2"/>
  <c r="BG1768" i="2"/>
  <c r="BE1768" i="2"/>
  <c r="G553" i="2"/>
  <c r="H553" i="2" s="1"/>
  <c r="L553" i="2"/>
  <c r="J553" i="2"/>
  <c r="K553" i="2"/>
  <c r="BG553" i="2"/>
  <c r="BE553" i="2"/>
  <c r="BF553" i="2"/>
  <c r="BH553" i="2"/>
  <c r="BH1490" i="2"/>
  <c r="J1490" i="2"/>
  <c r="K1490" i="2"/>
  <c r="BF1490" i="2"/>
  <c r="BG1490" i="2"/>
  <c r="L1490" i="2"/>
  <c r="BE1490" i="2"/>
  <c r="G1490" i="2"/>
  <c r="H1490" i="2" s="1"/>
  <c r="G2589" i="2"/>
  <c r="H2589" i="2" s="1"/>
  <c r="BE2589" i="2"/>
  <c r="BH2589" i="2"/>
  <c r="BF2589" i="2"/>
  <c r="J2589" i="2"/>
  <c r="K2589" i="2"/>
  <c r="L2589" i="2"/>
  <c r="BG2589" i="2"/>
  <c r="BE2829" i="2"/>
  <c r="L2829" i="2"/>
  <c r="G2829" i="2"/>
  <c r="H2829" i="2" s="1"/>
  <c r="BG2829" i="2"/>
  <c r="BF2829" i="2"/>
  <c r="J858" i="2"/>
  <c r="BF858" i="2"/>
  <c r="BG858" i="2"/>
  <c r="BH858" i="2"/>
  <c r="K858" i="2"/>
  <c r="G858" i="2"/>
  <c r="H858" i="2" s="1"/>
  <c r="BE858" i="2"/>
  <c r="L858" i="2"/>
  <c r="L1432" i="2"/>
  <c r="G1432" i="2"/>
  <c r="H1432" i="2" s="1"/>
  <c r="BG1432" i="2"/>
  <c r="J1432" i="2"/>
  <c r="K1432" i="2"/>
  <c r="BE1432" i="2"/>
  <c r="BF1432" i="2"/>
  <c r="BH1432" i="2"/>
  <c r="BH2377" i="2"/>
  <c r="BG2377" i="2"/>
  <c r="G2377" i="2"/>
  <c r="H2377" i="2" s="1"/>
  <c r="BF2377" i="2"/>
  <c r="L2377" i="2"/>
  <c r="BE2377" i="2"/>
  <c r="K2377" i="2"/>
  <c r="J2377" i="2"/>
  <c r="BF370" i="2"/>
  <c r="G370" i="2"/>
  <c r="H370" i="2" s="1"/>
  <c r="BE370" i="2"/>
  <c r="BG370" i="2"/>
  <c r="BH370" i="2"/>
  <c r="K370" i="2"/>
  <c r="J370" i="2"/>
  <c r="L370" i="2"/>
  <c r="J1460" i="2"/>
  <c r="BE1460" i="2"/>
  <c r="BF1460" i="2"/>
  <c r="K1460" i="2"/>
  <c r="BH1460" i="2"/>
  <c r="BG1460" i="2"/>
  <c r="L1460" i="2"/>
  <c r="G1460" i="2"/>
  <c r="H1460" i="2" s="1"/>
  <c r="J1065" i="2"/>
  <c r="CE1065" i="2"/>
  <c r="K1065" i="2"/>
  <c r="L1065" i="2"/>
  <c r="BG1065" i="2"/>
  <c r="BH1065" i="2"/>
  <c r="BF1065" i="2"/>
  <c r="BE1065" i="2"/>
  <c r="G1065" i="2"/>
  <c r="H1065" i="2" s="1"/>
  <c r="G282" i="2"/>
  <c r="H282" i="2" s="1"/>
  <c r="L282" i="2"/>
  <c r="K282" i="2"/>
  <c r="BE282" i="2"/>
  <c r="BF282" i="2"/>
  <c r="BH282" i="2"/>
  <c r="J282" i="2"/>
  <c r="BG282" i="2"/>
  <c r="BE1407" i="2"/>
  <c r="BF1407" i="2"/>
  <c r="G1407" i="2"/>
  <c r="H1407" i="2" s="1"/>
  <c r="BH1407" i="2"/>
  <c r="L1407" i="2"/>
  <c r="BG1407" i="2"/>
  <c r="J1407" i="2"/>
  <c r="K1407" i="2"/>
  <c r="BG3114" i="2"/>
  <c r="BF3114" i="2"/>
  <c r="BH3114" i="2"/>
  <c r="J3114" i="2"/>
  <c r="K3114" i="2"/>
  <c r="BE3114" i="2"/>
  <c r="G3114" i="2"/>
  <c r="H3114" i="2" s="1"/>
  <c r="L3114" i="2"/>
  <c r="K2315" i="2"/>
  <c r="J2315" i="2"/>
  <c r="BE2315" i="2"/>
  <c r="BF2315" i="2"/>
  <c r="BH2315" i="2"/>
  <c r="BG2315" i="2"/>
  <c r="L2315" i="2"/>
  <c r="G2315" i="2"/>
  <c r="H2315" i="2" s="1"/>
  <c r="K3242" i="2"/>
  <c r="BG3242" i="2"/>
  <c r="BF3242" i="2"/>
  <c r="J3242" i="2"/>
  <c r="G3242" i="2"/>
  <c r="H3242" i="2" s="1"/>
  <c r="BE3242" i="2"/>
  <c r="BH3242" i="2"/>
  <c r="L3242" i="2"/>
  <c r="K2218" i="2"/>
  <c r="BF2218" i="2"/>
  <c r="BH2218" i="2"/>
  <c r="BG2218" i="2"/>
  <c r="BE2218" i="2"/>
  <c r="G2218" i="2"/>
  <c r="H2218" i="2" s="1"/>
  <c r="J2218" i="2"/>
  <c r="L2218" i="2"/>
  <c r="L2309" i="2"/>
  <c r="J2309" i="2"/>
  <c r="K2309" i="2"/>
  <c r="BE2309" i="2"/>
  <c r="BF2309" i="2"/>
  <c r="BH2309" i="2"/>
  <c r="BG2309" i="2"/>
  <c r="G2309" i="2"/>
  <c r="H2309" i="2" s="1"/>
  <c r="K2474" i="2"/>
  <c r="L2474" i="2"/>
  <c r="J2474" i="2"/>
  <c r="BE2474" i="2"/>
  <c r="BF2474" i="2"/>
  <c r="BH2474" i="2"/>
  <c r="BG2474" i="2"/>
  <c r="G2474" i="2"/>
  <c r="H2474" i="2" s="1"/>
  <c r="L1738" i="2"/>
  <c r="BH1738" i="2"/>
  <c r="BF1738" i="2"/>
  <c r="G1738" i="2"/>
  <c r="H1738" i="2" s="1"/>
  <c r="BE1738" i="2"/>
  <c r="K1738" i="2"/>
  <c r="J1738" i="2"/>
  <c r="BG1738" i="2"/>
  <c r="CE1141" i="2"/>
  <c r="L1141" i="2"/>
  <c r="K1141" i="2"/>
  <c r="BE1141" i="2"/>
  <c r="BF1141" i="2"/>
  <c r="BH1141" i="2"/>
  <c r="BG1141" i="2"/>
  <c r="J1141" i="2"/>
  <c r="G1141" i="2"/>
  <c r="H1141" i="2" s="1"/>
  <c r="BG658" i="2"/>
  <c r="BE658" i="2"/>
  <c r="BF658" i="2"/>
  <c r="K658" i="2"/>
  <c r="G658" i="2"/>
  <c r="H658" i="2" s="1"/>
  <c r="J658" i="2"/>
  <c r="L658" i="2"/>
  <c r="BH658" i="2"/>
  <c r="G272" i="2"/>
  <c r="H272" i="2" s="1"/>
  <c r="L272" i="2"/>
  <c r="BG272" i="2"/>
  <c r="J272" i="2"/>
  <c r="BE272" i="2"/>
  <c r="K272" i="2"/>
  <c r="BF272" i="2"/>
  <c r="BH272" i="2"/>
  <c r="BG983" i="2"/>
  <c r="L983" i="2"/>
  <c r="K983" i="2"/>
  <c r="BE983" i="2"/>
  <c r="G983" i="2"/>
  <c r="H983" i="2" s="1"/>
  <c r="BF983" i="2"/>
  <c r="BH983" i="2"/>
  <c r="J983" i="2"/>
  <c r="L566" i="2"/>
  <c r="K566" i="2"/>
  <c r="BG566" i="2"/>
  <c r="G566" i="2"/>
  <c r="H566" i="2" s="1"/>
  <c r="BE566" i="2"/>
  <c r="BF566" i="2"/>
  <c r="BH566" i="2"/>
  <c r="J566" i="2"/>
  <c r="K1668" i="2"/>
  <c r="BE1668" i="2"/>
  <c r="J1668" i="2"/>
  <c r="L1668" i="2"/>
  <c r="BG1668" i="2"/>
  <c r="BH1668" i="2"/>
  <c r="BF1668" i="2"/>
  <c r="G1668" i="2"/>
  <c r="H1668" i="2" s="1"/>
  <c r="G504" i="2"/>
  <c r="H504" i="2" s="1"/>
  <c r="BG504" i="2"/>
  <c r="L504" i="2"/>
  <c r="J504" i="2"/>
  <c r="K504" i="2"/>
  <c r="BE504" i="2"/>
  <c r="BF504" i="2"/>
  <c r="BH504" i="2"/>
  <c r="L1523" i="2"/>
  <c r="J1523" i="2"/>
  <c r="K1523" i="2"/>
  <c r="BE1523" i="2"/>
  <c r="BF1523" i="2"/>
  <c r="BH1523" i="2"/>
  <c r="BG1523" i="2"/>
  <c r="G1523" i="2"/>
  <c r="H1523" i="2" s="1"/>
  <c r="L319" i="2"/>
  <c r="BE319" i="2"/>
  <c r="BF319" i="2"/>
  <c r="K319" i="2"/>
  <c r="BH319" i="2"/>
  <c r="BG319" i="2"/>
  <c r="J319" i="2"/>
  <c r="G319" i="2"/>
  <c r="H319" i="2" s="1"/>
  <c r="L950" i="2"/>
  <c r="BF950" i="2"/>
  <c r="BH950" i="2"/>
  <c r="BG950" i="2"/>
  <c r="BE950" i="2"/>
  <c r="J950" i="2"/>
  <c r="G950" i="2"/>
  <c r="H950" i="2" s="1"/>
  <c r="K950" i="2"/>
  <c r="G3219" i="2"/>
  <c r="H3219" i="2" s="1"/>
  <c r="J3219" i="2"/>
  <c r="BE3219" i="2"/>
  <c r="BG3219" i="2"/>
  <c r="BF3219" i="2"/>
  <c r="K3219" i="2"/>
  <c r="L3219" i="2"/>
  <c r="BH3219" i="2"/>
  <c r="K839" i="2"/>
  <c r="G839" i="2"/>
  <c r="H839" i="2" s="1"/>
  <c r="BE839" i="2"/>
  <c r="BF839" i="2"/>
  <c r="BH839" i="2"/>
  <c r="BG839" i="2"/>
  <c r="J839" i="2"/>
  <c r="L839" i="2"/>
  <c r="CE1068" i="2"/>
  <c r="K1068" i="2"/>
  <c r="BE1068" i="2"/>
  <c r="BF1068" i="2"/>
  <c r="BH1068" i="2"/>
  <c r="BG1068" i="2"/>
  <c r="G1068" i="2"/>
  <c r="H1068" i="2" s="1"/>
  <c r="J1068" i="2"/>
  <c r="L1068" i="2"/>
  <c r="K1307" i="2"/>
  <c r="G1307" i="2"/>
  <c r="H1307" i="2" s="1"/>
  <c r="J1307" i="2"/>
  <c r="BG1307" i="2"/>
  <c r="BF1307" i="2"/>
  <c r="L1307" i="2"/>
  <c r="BE1307" i="2"/>
  <c r="BH1307" i="2"/>
  <c r="K354" i="2"/>
  <c r="BE354" i="2"/>
  <c r="J354" i="2"/>
  <c r="BF354" i="2"/>
  <c r="L354" i="2"/>
  <c r="G354" i="2"/>
  <c r="H354" i="2" s="1"/>
  <c r="BG354" i="2"/>
  <c r="BH354" i="2"/>
  <c r="K1883" i="2"/>
  <c r="L1883" i="2"/>
  <c r="J1883" i="2"/>
  <c r="BH1883" i="2"/>
  <c r="BG1883" i="2"/>
  <c r="BE1883" i="2"/>
  <c r="BF1883" i="2"/>
  <c r="G1883" i="2"/>
  <c r="H1883" i="2" s="1"/>
  <c r="BG1543" i="2"/>
  <c r="BE1543" i="2"/>
  <c r="L1543" i="2"/>
  <c r="J1543" i="2"/>
  <c r="K1543" i="2"/>
  <c r="BH1543" i="2"/>
  <c r="BF1543" i="2"/>
  <c r="G1543" i="2"/>
  <c r="H1543" i="2" s="1"/>
  <c r="G2354" i="2"/>
  <c r="H2354" i="2" s="1"/>
  <c r="BH2354" i="2"/>
  <c r="L2354" i="2"/>
  <c r="BE2354" i="2"/>
  <c r="BF2354" i="2"/>
  <c r="J2354" i="2"/>
  <c r="BG2354" i="2"/>
  <c r="K2354" i="2"/>
  <c r="BG1687" i="2"/>
  <c r="J1687" i="2"/>
  <c r="G1687" i="2"/>
  <c r="H1687" i="2" s="1"/>
  <c r="BE1687" i="2"/>
  <c r="L1687" i="2"/>
  <c r="K1687" i="2"/>
  <c r="BH1687" i="2"/>
  <c r="BF1687" i="2"/>
  <c r="G1004" i="2"/>
  <c r="H1004" i="2" s="1"/>
  <c r="J1004" i="2"/>
  <c r="BG1004" i="2"/>
  <c r="BF1004" i="2"/>
  <c r="K1004" i="2"/>
  <c r="L1004" i="2"/>
  <c r="BE1004" i="2"/>
  <c r="BH1004" i="2"/>
  <c r="CD1256" i="2"/>
  <c r="BF1256" i="2"/>
  <c r="BH1256" i="2"/>
  <c r="BG1256" i="2"/>
  <c r="G1256" i="2"/>
  <c r="H1256" i="2" s="1"/>
  <c r="L1256" i="2"/>
  <c r="BE1256" i="2"/>
  <c r="K1256" i="2"/>
  <c r="J1256" i="2"/>
  <c r="L3245" i="2"/>
  <c r="J3245" i="2"/>
  <c r="BG3245" i="2"/>
  <c r="BE3245" i="2"/>
  <c r="K3245" i="2"/>
  <c r="G3245" i="2"/>
  <c r="H3245" i="2" s="1"/>
  <c r="BF3245" i="2"/>
  <c r="BH3245" i="2"/>
  <c r="CD1620" i="2"/>
  <c r="L1620" i="2"/>
  <c r="K1620" i="2"/>
  <c r="J1620" i="2"/>
  <c r="BE1620" i="2"/>
  <c r="BF1620" i="2"/>
  <c r="G1620" i="2"/>
  <c r="H1620" i="2" s="1"/>
  <c r="BH1620" i="2"/>
  <c r="BG1620" i="2"/>
  <c r="BH3034" i="2"/>
  <c r="BE3034" i="2"/>
  <c r="BF3034" i="2"/>
  <c r="BG3034" i="2"/>
  <c r="J3034" i="2"/>
  <c r="L3034" i="2"/>
  <c r="K3034" i="2"/>
  <c r="G3034" i="2"/>
  <c r="H3034" i="2" s="1"/>
  <c r="K2717" i="2"/>
  <c r="BE2717" i="2"/>
  <c r="BH2717" i="2"/>
  <c r="L2717" i="2"/>
  <c r="J2717" i="2"/>
  <c r="BH1643" i="2"/>
  <c r="BF1643" i="2"/>
  <c r="BG1643" i="2"/>
  <c r="J1643" i="2"/>
  <c r="K1643" i="2"/>
  <c r="G1643" i="2"/>
  <c r="H1643" i="2" s="1"/>
  <c r="L1643" i="2"/>
  <c r="CD1643" i="2"/>
  <c r="BE1643" i="2"/>
  <c r="L2975" i="2"/>
  <c r="BE2975" i="2"/>
  <c r="K2975" i="2"/>
  <c r="G2975" i="2"/>
  <c r="H2975" i="2" s="1"/>
  <c r="BF2975" i="2"/>
  <c r="BG2975" i="2"/>
  <c r="J2975" i="2"/>
  <c r="BH2975" i="2"/>
  <c r="K2652" i="2"/>
  <c r="L2652" i="2"/>
  <c r="G2652" i="2"/>
  <c r="H2652" i="2" s="1"/>
  <c r="BF2652" i="2"/>
  <c r="BH2652" i="2"/>
  <c r="BG2652" i="2"/>
  <c r="BE2652" i="2"/>
  <c r="J2652" i="2"/>
  <c r="L1624" i="2"/>
  <c r="CD1624" i="2"/>
  <c r="BG1624" i="2"/>
  <c r="K1624" i="2"/>
  <c r="BE1624" i="2"/>
  <c r="BH1624" i="2"/>
  <c r="J1624" i="2"/>
  <c r="G1624" i="2"/>
  <c r="H1624" i="2" s="1"/>
  <c r="BF1624" i="2"/>
  <c r="K2604" i="2"/>
  <c r="L2604" i="2"/>
  <c r="BE2604" i="2"/>
  <c r="BG2604" i="2"/>
  <c r="J2604" i="2"/>
  <c r="BF2604" i="2"/>
  <c r="BH2604" i="2"/>
  <c r="G2604" i="2"/>
  <c r="H2604" i="2" s="1"/>
  <c r="L2041" i="2"/>
  <c r="K2041" i="2"/>
  <c r="BE2041" i="2"/>
  <c r="J2041" i="2"/>
  <c r="BF2041" i="2"/>
  <c r="BH2041" i="2"/>
  <c r="BG2041" i="2"/>
  <c r="G2041" i="2"/>
  <c r="H2041" i="2" s="1"/>
  <c r="BG2147" i="2"/>
  <c r="CD2147" i="2"/>
  <c r="BF2147" i="2"/>
  <c r="J2147" i="2"/>
  <c r="BE2147" i="2"/>
  <c r="BH2147" i="2"/>
  <c r="L2147" i="2"/>
  <c r="G2147" i="2"/>
  <c r="H2147" i="2" s="1"/>
  <c r="K2147" i="2"/>
  <c r="BF3099" i="2"/>
  <c r="BG3099" i="2"/>
  <c r="BE3099" i="2"/>
  <c r="L3099" i="2"/>
  <c r="BH3099" i="2"/>
  <c r="K3099" i="2"/>
  <c r="J3099" i="2"/>
  <c r="G3099" i="2"/>
  <c r="H3099" i="2" s="1"/>
  <c r="CD3099" i="2"/>
  <c r="L2349" i="2"/>
  <c r="BE2349" i="2"/>
  <c r="BF2349" i="2"/>
  <c r="BG2349" i="2"/>
  <c r="BH2349" i="2"/>
  <c r="G2349" i="2"/>
  <c r="H2349" i="2" s="1"/>
  <c r="J2349" i="2"/>
  <c r="K2349" i="2"/>
  <c r="BH2854" i="2"/>
  <c r="G3146" i="2"/>
  <c r="H3146" i="2" s="1"/>
  <c r="J3146" i="2"/>
  <c r="K3146" i="2"/>
  <c r="L3146" i="2"/>
  <c r="BE3146" i="2"/>
  <c r="BF3146" i="2"/>
  <c r="BH3146" i="2"/>
  <c r="BG3146" i="2"/>
  <c r="CD1558" i="2"/>
  <c r="BE1558" i="2"/>
  <c r="BF1558" i="2"/>
  <c r="BG1558" i="2"/>
  <c r="G1558" i="2"/>
  <c r="H1558" i="2" s="1"/>
  <c r="BH1558" i="2"/>
  <c r="K1558" i="2"/>
  <c r="J1558" i="2"/>
  <c r="L1558" i="2"/>
  <c r="BH611" i="2"/>
  <c r="K611" i="2"/>
  <c r="BF611" i="2"/>
  <c r="BG611" i="2"/>
  <c r="J611" i="2"/>
  <c r="BE611" i="2"/>
  <c r="L611" i="2"/>
  <c r="G611" i="2"/>
  <c r="H611" i="2" s="1"/>
  <c r="BG1263" i="2"/>
  <c r="J1263" i="2"/>
  <c r="L1263" i="2"/>
  <c r="G1263" i="2"/>
  <c r="H1263" i="2" s="1"/>
  <c r="BE1263" i="2"/>
  <c r="BF1263" i="2"/>
  <c r="CD1263" i="2"/>
  <c r="BH1263" i="2"/>
  <c r="K1263" i="2"/>
  <c r="BE995" i="2"/>
  <c r="BF995" i="2"/>
  <c r="BG995" i="2"/>
  <c r="L995" i="2"/>
  <c r="K995" i="2"/>
  <c r="G995" i="2"/>
  <c r="H995" i="2" s="1"/>
  <c r="BH995" i="2"/>
  <c r="J995" i="2"/>
  <c r="J517" i="2"/>
  <c r="BE517" i="2"/>
  <c r="BF517" i="2"/>
  <c r="BH517" i="2"/>
  <c r="K517" i="2"/>
  <c r="BG517" i="2"/>
  <c r="G517" i="2"/>
  <c r="H517" i="2" s="1"/>
  <c r="L517" i="2"/>
  <c r="N23" i="1"/>
  <c r="E1272" i="2"/>
  <c r="BH531" i="2"/>
  <c r="BE531" i="2"/>
  <c r="K531" i="2"/>
  <c r="J531" i="2"/>
  <c r="G531" i="2"/>
  <c r="H531" i="2" s="1"/>
  <c r="BG531" i="2"/>
  <c r="L531" i="2"/>
  <c r="BF531" i="2"/>
  <c r="J936" i="2"/>
  <c r="BE936" i="2"/>
  <c r="BF936" i="2"/>
  <c r="K936" i="2"/>
  <c r="G936" i="2"/>
  <c r="H936" i="2" s="1"/>
  <c r="BH936" i="2"/>
  <c r="BG936" i="2"/>
  <c r="L936" i="2"/>
  <c r="D1835" i="2"/>
  <c r="C1835" i="2"/>
  <c r="L31" i="1"/>
  <c r="BE1575" i="2"/>
  <c r="G1575" i="2"/>
  <c r="H1575" i="2" s="1"/>
  <c r="CD1575" i="2"/>
  <c r="J1575" i="2"/>
  <c r="K1575" i="2"/>
  <c r="BG1575" i="2"/>
  <c r="BH1575" i="2"/>
  <c r="BF1575" i="2"/>
  <c r="L1575" i="2"/>
  <c r="K2889" i="2"/>
  <c r="BG2889" i="2"/>
  <c r="J2889" i="2"/>
  <c r="BH2889" i="2"/>
  <c r="L2889" i="2"/>
  <c r="BF2889" i="2"/>
  <c r="BE2889" i="2"/>
  <c r="G2889" i="2"/>
  <c r="H2889" i="2" s="1"/>
  <c r="CD2889" i="2"/>
  <c r="K2993" i="2"/>
  <c r="J2993" i="2"/>
  <c r="BE2993" i="2"/>
  <c r="BH2993" i="2"/>
  <c r="BG2993" i="2"/>
  <c r="BF2993" i="2"/>
  <c r="L2993" i="2"/>
  <c r="G2993" i="2"/>
  <c r="H2993" i="2" s="1"/>
  <c r="K1648" i="2"/>
  <c r="CD1648" i="2"/>
  <c r="BG1648" i="2"/>
  <c r="BF1648" i="2"/>
  <c r="L1648" i="2"/>
  <c r="BE1648" i="2"/>
  <c r="J1648" i="2"/>
  <c r="BH1648" i="2"/>
  <c r="G1648" i="2"/>
  <c r="H1648" i="2" s="1"/>
  <c r="L530" i="2"/>
  <c r="J530" i="2"/>
  <c r="K530" i="2"/>
  <c r="G530" i="2"/>
  <c r="H530" i="2" s="1"/>
  <c r="BE530" i="2"/>
  <c r="BH530" i="2"/>
  <c r="BG530" i="2"/>
  <c r="BF530" i="2"/>
  <c r="J1827" i="2"/>
  <c r="K1827" i="2"/>
  <c r="L1827" i="2"/>
  <c r="G1827" i="2"/>
  <c r="H1827" i="2" s="1"/>
  <c r="BF1827" i="2"/>
  <c r="BH1827" i="2"/>
  <c r="BG1827" i="2"/>
  <c r="BE1827" i="2"/>
  <c r="J2439" i="2"/>
  <c r="BF2439" i="2"/>
  <c r="L2439" i="2"/>
  <c r="K2439" i="2"/>
  <c r="BG2439" i="2"/>
  <c r="BH2439" i="2"/>
  <c r="G2439" i="2"/>
  <c r="H2439" i="2" s="1"/>
  <c r="BE2439" i="2"/>
  <c r="L1168" i="2"/>
  <c r="K1168" i="2"/>
  <c r="BE1168" i="2"/>
  <c r="J1168" i="2"/>
  <c r="BF1168" i="2"/>
  <c r="BH1168" i="2"/>
  <c r="BG1168" i="2"/>
  <c r="G1168" i="2"/>
  <c r="H1168" i="2" s="1"/>
  <c r="G3048" i="2"/>
  <c r="H3048" i="2" s="1"/>
  <c r="BE3048" i="2"/>
  <c r="BF3048" i="2"/>
  <c r="BH3048" i="2"/>
  <c r="BG3048" i="2"/>
  <c r="K3048" i="2"/>
  <c r="L3048" i="2"/>
  <c r="J3048" i="2"/>
  <c r="BH3025" i="2"/>
  <c r="G3025" i="2"/>
  <c r="H3025" i="2" s="1"/>
  <c r="L3025" i="2"/>
  <c r="J3025" i="2"/>
  <c r="K3025" i="2"/>
  <c r="BE3025" i="2"/>
  <c r="BF3025" i="2"/>
  <c r="BG3025" i="2"/>
  <c r="BH1569" i="2"/>
  <c r="BE1569" i="2"/>
  <c r="BF1569" i="2"/>
  <c r="J1569" i="2"/>
  <c r="BG1569" i="2"/>
  <c r="CD1569" i="2"/>
  <c r="G1569" i="2"/>
  <c r="H1569" i="2" s="1"/>
  <c r="K1569" i="2"/>
  <c r="L1569" i="2"/>
  <c r="L2770" i="2"/>
  <c r="BE2770" i="2"/>
  <c r="BH2770" i="2"/>
  <c r="G2770" i="2"/>
  <c r="H2770" i="2" s="1"/>
  <c r="K2770" i="2"/>
  <c r="J2770" i="2"/>
  <c r="BG2770" i="2"/>
  <c r="BF2770" i="2"/>
  <c r="L1561" i="2"/>
  <c r="K1561" i="2"/>
  <c r="J1561" i="2"/>
  <c r="BE1561" i="2"/>
  <c r="BH1561" i="2"/>
  <c r="BG1561" i="2"/>
  <c r="G1561" i="2"/>
  <c r="H1561" i="2" s="1"/>
  <c r="BF1561" i="2"/>
  <c r="CD1561" i="2"/>
  <c r="BE2720" i="2"/>
  <c r="BH2720" i="2"/>
  <c r="BG2720" i="2"/>
  <c r="J2720" i="2"/>
  <c r="K2720" i="2"/>
  <c r="G2720" i="2"/>
  <c r="H2720" i="2" s="1"/>
  <c r="BF2720" i="2"/>
  <c r="L2720" i="2"/>
  <c r="BE1607" i="2"/>
  <c r="BF1607" i="2"/>
  <c r="CD1607" i="2"/>
  <c r="L1607" i="2"/>
  <c r="K1607" i="2"/>
  <c r="J1607" i="2"/>
  <c r="BH1607" i="2"/>
  <c r="BG1607" i="2"/>
  <c r="G1607" i="2"/>
  <c r="H1607" i="2" s="1"/>
  <c r="CD2215" i="2"/>
  <c r="G2215" i="2"/>
  <c r="H2215" i="2" s="1"/>
  <c r="J2215" i="2"/>
  <c r="K2215" i="2"/>
  <c r="BG2215" i="2"/>
  <c r="BE2215" i="2"/>
  <c r="L2215" i="2"/>
  <c r="BH2215" i="2"/>
  <c r="BF2215" i="2"/>
  <c r="L1591" i="2"/>
  <c r="K1591" i="2"/>
  <c r="J1591" i="2"/>
  <c r="G1591" i="2"/>
  <c r="H1591" i="2" s="1"/>
  <c r="BE1591" i="2"/>
  <c r="BF1591" i="2"/>
  <c r="BH1591" i="2"/>
  <c r="BG1591" i="2"/>
  <c r="CD1591" i="2"/>
  <c r="L1625" i="2"/>
  <c r="J1625" i="2"/>
  <c r="K1625" i="2"/>
  <c r="G1625" i="2"/>
  <c r="H1625" i="2" s="1"/>
  <c r="BE1625" i="2"/>
  <c r="BF1625" i="2"/>
  <c r="BH1625" i="2"/>
  <c r="BG1625" i="2"/>
  <c r="CD1625" i="2"/>
  <c r="K2950" i="2"/>
  <c r="BE2950" i="2"/>
  <c r="BH2950" i="2"/>
  <c r="BG2950" i="2"/>
  <c r="G2950" i="2"/>
  <c r="H2950" i="2" s="1"/>
  <c r="BF2950" i="2"/>
  <c r="L2950" i="2"/>
  <c r="J2950" i="2"/>
  <c r="K861" i="2"/>
  <c r="L861" i="2"/>
  <c r="BE861" i="2"/>
  <c r="BF861" i="2"/>
  <c r="BH861" i="2"/>
  <c r="BG861" i="2"/>
  <c r="J861" i="2"/>
  <c r="G861" i="2"/>
  <c r="H861" i="2" s="1"/>
  <c r="K1223" i="2"/>
  <c r="G1223" i="2"/>
  <c r="H1223" i="2" s="1"/>
  <c r="BF1223" i="2"/>
  <c r="BE1223" i="2"/>
  <c r="L1223" i="2"/>
  <c r="BH1223" i="2"/>
  <c r="J1223" i="2"/>
  <c r="BG1223" i="2"/>
  <c r="K1332" i="2"/>
  <c r="BE1332" i="2"/>
  <c r="BF1332" i="2"/>
  <c r="BH1332" i="2"/>
  <c r="BG1332" i="2"/>
  <c r="G1332" i="2"/>
  <c r="H1332" i="2" s="1"/>
  <c r="L1332" i="2"/>
  <c r="J1332" i="2"/>
  <c r="BE3144" i="2"/>
  <c r="J3144" i="2"/>
  <c r="L3144" i="2"/>
  <c r="BF3144" i="2"/>
  <c r="G3144" i="2"/>
  <c r="H3144" i="2" s="1"/>
  <c r="BH3144" i="2"/>
  <c r="K3144" i="2"/>
  <c r="BG3144" i="2"/>
  <c r="L559" i="2"/>
  <c r="J559" i="2"/>
  <c r="K559" i="2"/>
  <c r="BH559" i="2"/>
  <c r="BG559" i="2"/>
  <c r="G559" i="2"/>
  <c r="H559" i="2" s="1"/>
  <c r="BF559" i="2"/>
  <c r="BE559" i="2"/>
  <c r="L16" i="1"/>
  <c r="G1426" i="2"/>
  <c r="H1426" i="2" s="1"/>
  <c r="L1426" i="2"/>
  <c r="BG1426" i="2"/>
  <c r="BH1426" i="2"/>
  <c r="K1426" i="2"/>
  <c r="J1426" i="2"/>
  <c r="BE1426" i="2"/>
  <c r="BF1426" i="2"/>
  <c r="G2852" i="2"/>
  <c r="H2852" i="2" s="1"/>
  <c r="J2852" i="2"/>
  <c r="BE2852" i="2"/>
  <c r="BH2852" i="2"/>
  <c r="BG2852" i="2"/>
  <c r="L2852" i="2"/>
  <c r="BF2852" i="2"/>
  <c r="K2852" i="2"/>
  <c r="CD1586" i="2"/>
  <c r="L1586" i="2"/>
  <c r="K1586" i="2"/>
  <c r="J1586" i="2"/>
  <c r="BE1586" i="2"/>
  <c r="BF1586" i="2"/>
  <c r="BH1586" i="2"/>
  <c r="BG1586" i="2"/>
  <c r="G1586" i="2"/>
  <c r="H1586" i="2" s="1"/>
  <c r="BF1987" i="2"/>
  <c r="J1987" i="2"/>
  <c r="BE1987" i="2"/>
  <c r="G1987" i="2"/>
  <c r="H1987" i="2" s="1"/>
  <c r="L1987" i="2"/>
  <c r="K1987" i="2"/>
  <c r="BH1987" i="2"/>
  <c r="BG1987" i="2"/>
  <c r="K1180" i="2"/>
  <c r="L1180" i="2"/>
  <c r="J1180" i="2"/>
  <c r="BE1180" i="2"/>
  <c r="BF1180" i="2"/>
  <c r="BH1180" i="2"/>
  <c r="BG1180" i="2"/>
  <c r="G1180" i="2"/>
  <c r="H1180" i="2" s="1"/>
  <c r="N16" i="1"/>
  <c r="L2259" i="2"/>
  <c r="J2259" i="2"/>
  <c r="BH2259" i="2"/>
  <c r="BG2259" i="2"/>
  <c r="G2259" i="2"/>
  <c r="H2259" i="2" s="1"/>
  <c r="BF2259" i="2"/>
  <c r="K2259" i="2"/>
  <c r="BE2259" i="2"/>
  <c r="J1305" i="2"/>
  <c r="J1753" i="2"/>
  <c r="K1753" i="2"/>
  <c r="G1753" i="2"/>
  <c r="H1753" i="2" s="1"/>
  <c r="L1753" i="2"/>
  <c r="BE1753" i="2"/>
  <c r="BF1753" i="2"/>
  <c r="BH1753" i="2"/>
  <c r="BG1753" i="2"/>
  <c r="CD2208" i="2"/>
  <c r="G2208" i="2"/>
  <c r="H2208" i="2" s="1"/>
  <c r="L2208" i="2"/>
  <c r="BE2208" i="2"/>
  <c r="J2208" i="2"/>
  <c r="K2208" i="2"/>
  <c r="BF2208" i="2"/>
  <c r="BH2208" i="2"/>
  <c r="BG2208" i="2"/>
  <c r="BG2557" i="2"/>
  <c r="J2557" i="2"/>
  <c r="BH2557" i="2"/>
  <c r="BE2557" i="2"/>
  <c r="BF2557" i="2"/>
  <c r="K2557" i="2"/>
  <c r="G2557" i="2"/>
  <c r="H2557" i="2" s="1"/>
  <c r="L2557" i="2"/>
  <c r="L837" i="2"/>
  <c r="K837" i="2"/>
  <c r="BE837" i="2"/>
  <c r="BF837" i="2"/>
  <c r="BH837" i="2"/>
  <c r="BG837" i="2"/>
  <c r="J837" i="2"/>
  <c r="G837" i="2"/>
  <c r="H837" i="2" s="1"/>
  <c r="BF1217" i="2"/>
  <c r="K1217" i="2"/>
  <c r="G1217" i="2"/>
  <c r="H1217" i="2" s="1"/>
  <c r="BE1217" i="2"/>
  <c r="BG1217" i="2"/>
  <c r="J1217" i="2"/>
  <c r="L1217" i="2"/>
  <c r="BH1217" i="2"/>
  <c r="K895" i="2"/>
  <c r="L895" i="2"/>
  <c r="BE895" i="2"/>
  <c r="BF895" i="2"/>
  <c r="BH895" i="2"/>
  <c r="BG895" i="2"/>
  <c r="G895" i="2"/>
  <c r="H895" i="2" s="1"/>
  <c r="J895" i="2"/>
  <c r="BH1674" i="2"/>
  <c r="L1674" i="2"/>
  <c r="BF1674" i="2"/>
  <c r="BG1674" i="2"/>
  <c r="G1674" i="2"/>
  <c r="H1674" i="2" s="1"/>
  <c r="BE1674" i="2"/>
  <c r="K1674" i="2"/>
  <c r="J1674" i="2"/>
  <c r="L2462" i="2"/>
  <c r="K2462" i="2"/>
  <c r="J2462" i="2"/>
  <c r="BG2462" i="2"/>
  <c r="G2462" i="2"/>
  <c r="H2462" i="2" s="1"/>
  <c r="BF2462" i="2"/>
  <c r="BH2462" i="2"/>
  <c r="BE2462" i="2"/>
  <c r="CD1636" i="2"/>
  <c r="BE1636" i="2"/>
  <c r="BF1636" i="2"/>
  <c r="BH1636" i="2"/>
  <c r="BG1636" i="2"/>
  <c r="G1636" i="2"/>
  <c r="H1636" i="2" s="1"/>
  <c r="L1636" i="2"/>
  <c r="K1636" i="2"/>
  <c r="J1636" i="2"/>
  <c r="L3132" i="2"/>
  <c r="G3132" i="2"/>
  <c r="H3132" i="2" s="1"/>
  <c r="K3132" i="2"/>
  <c r="J3132" i="2"/>
  <c r="BF3132" i="2"/>
  <c r="BH3132" i="2"/>
  <c r="BG3132" i="2"/>
  <c r="BE3132" i="2"/>
  <c r="BE2562" i="2"/>
  <c r="J2562" i="2"/>
  <c r="K2562" i="2"/>
  <c r="BH2562" i="2"/>
  <c r="L2562" i="2"/>
  <c r="G2562" i="2"/>
  <c r="H2562" i="2" s="1"/>
  <c r="BF2562" i="2"/>
  <c r="BG2562" i="2"/>
  <c r="K2457" i="2"/>
  <c r="G2457" i="2"/>
  <c r="H2457" i="2" s="1"/>
  <c r="BE2457" i="2"/>
  <c r="BF2457" i="2"/>
  <c r="J2457" i="2"/>
  <c r="BG2457" i="2"/>
  <c r="L2457" i="2"/>
  <c r="BH2457" i="2"/>
  <c r="J1313" i="2"/>
  <c r="K1313" i="2"/>
  <c r="L1313" i="2"/>
  <c r="BE1313" i="2"/>
  <c r="BF1313" i="2"/>
  <c r="BH1313" i="2"/>
  <c r="BG1313" i="2"/>
  <c r="G1313" i="2"/>
  <c r="H1313" i="2" s="1"/>
  <c r="G1320" i="2"/>
  <c r="H1320" i="2" s="1"/>
  <c r="L1320" i="2"/>
  <c r="K1320" i="2"/>
  <c r="J1320" i="2"/>
  <c r="BH1012" i="2"/>
  <c r="G1012" i="2"/>
  <c r="H1012" i="2" s="1"/>
  <c r="J1012" i="2"/>
  <c r="L1012" i="2"/>
  <c r="K1012" i="2"/>
  <c r="BG1012" i="2"/>
  <c r="BE1012" i="2"/>
  <c r="BF1012" i="2"/>
  <c r="BE796" i="2"/>
  <c r="J796" i="2"/>
  <c r="K796" i="2"/>
  <c r="L796" i="2"/>
  <c r="BH796" i="2"/>
  <c r="CD796" i="2"/>
  <c r="BG796" i="2"/>
  <c r="BF796" i="2"/>
  <c r="G796" i="2"/>
  <c r="H796" i="2" s="1"/>
  <c r="BF971" i="2"/>
  <c r="BE971" i="2"/>
  <c r="J971" i="2"/>
  <c r="L971" i="2"/>
  <c r="K971" i="2"/>
  <c r="G971" i="2"/>
  <c r="H971" i="2" s="1"/>
  <c r="BG971" i="2"/>
  <c r="BH971" i="2"/>
  <c r="CD809" i="2"/>
  <c r="J809" i="2"/>
  <c r="BH809" i="2"/>
  <c r="BG809" i="2"/>
  <c r="K809" i="2"/>
  <c r="BE809" i="2"/>
  <c r="L809" i="2"/>
  <c r="G809" i="2"/>
  <c r="H809" i="2" s="1"/>
  <c r="BF809" i="2"/>
  <c r="G2394" i="2"/>
  <c r="H2394" i="2" s="1"/>
  <c r="L2394" i="2"/>
  <c r="BH2394" i="2"/>
  <c r="BG2394" i="2"/>
  <c r="J2394" i="2"/>
  <c r="BE2394" i="2"/>
  <c r="BF2394" i="2"/>
  <c r="K2394" i="2"/>
  <c r="L1023" i="2"/>
  <c r="K1023" i="2"/>
  <c r="G1023" i="2"/>
  <c r="H1023" i="2" s="1"/>
  <c r="J1023" i="2"/>
  <c r="BF1023" i="2"/>
  <c r="BH1023" i="2"/>
  <c r="BG1023" i="2"/>
  <c r="BE1023" i="2"/>
  <c r="BF458" i="2"/>
  <c r="BH458" i="2"/>
  <c r="BE458" i="2"/>
  <c r="BG458" i="2"/>
  <c r="L458" i="2"/>
  <c r="G458" i="2"/>
  <c r="H458" i="2" s="1"/>
  <c r="K458" i="2"/>
  <c r="J458" i="2"/>
  <c r="BF1667" i="2"/>
  <c r="J1667" i="2"/>
  <c r="G1667" i="2"/>
  <c r="H1667" i="2" s="1"/>
  <c r="BE1667" i="2"/>
  <c r="BG1667" i="2"/>
  <c r="K1667" i="2"/>
  <c r="L1667" i="2"/>
  <c r="BH1667" i="2"/>
  <c r="CD813" i="2"/>
  <c r="G813" i="2"/>
  <c r="H813" i="2" s="1"/>
  <c r="J813" i="2"/>
  <c r="L813" i="2"/>
  <c r="BE813" i="2"/>
  <c r="BG813" i="2"/>
  <c r="BF813" i="2"/>
  <c r="K813" i="2"/>
  <c r="BH813" i="2"/>
  <c r="L2663" i="2"/>
  <c r="K2663" i="2"/>
  <c r="BH2663" i="2"/>
  <c r="BE2663" i="2"/>
  <c r="BF2663" i="2"/>
  <c r="BG2663" i="2"/>
  <c r="J2663" i="2"/>
  <c r="G2663" i="2"/>
  <c r="H2663" i="2" s="1"/>
  <c r="L1855" i="2"/>
  <c r="BE1855" i="2"/>
  <c r="BF1855" i="2"/>
  <c r="BH1855" i="2"/>
  <c r="BG1855" i="2"/>
  <c r="J1855" i="2"/>
  <c r="G1855" i="2"/>
  <c r="H1855" i="2" s="1"/>
  <c r="K1855" i="2"/>
  <c r="BE2084" i="2"/>
  <c r="BF2084" i="2"/>
  <c r="J2084" i="2"/>
  <c r="BG2084" i="2"/>
  <c r="L2084" i="2"/>
  <c r="BH2084" i="2"/>
  <c r="K2084" i="2"/>
  <c r="G2084" i="2"/>
  <c r="H2084" i="2" s="1"/>
  <c r="BF2365" i="2"/>
  <c r="J2365" i="2"/>
  <c r="BE2365" i="2"/>
  <c r="BG2365" i="2"/>
  <c r="G2365" i="2"/>
  <c r="H2365" i="2" s="1"/>
  <c r="L2365" i="2"/>
  <c r="K2365" i="2"/>
  <c r="BH2365" i="2"/>
  <c r="BG2554" i="2"/>
  <c r="J2554" i="2"/>
  <c r="BF2554" i="2"/>
  <c r="K2554" i="2"/>
  <c r="BH2554" i="2"/>
  <c r="G2554" i="2"/>
  <c r="H2554" i="2" s="1"/>
  <c r="L2554" i="2"/>
  <c r="BE2554" i="2"/>
  <c r="N12" i="1"/>
  <c r="E420" i="2"/>
  <c r="L1079" i="2"/>
  <c r="CE1079" i="2"/>
  <c r="BG1079" i="2"/>
  <c r="BE1079" i="2"/>
  <c r="K1079" i="2"/>
  <c r="G1079" i="2"/>
  <c r="H1079" i="2" s="1"/>
  <c r="BF1079" i="2"/>
  <c r="BH1079" i="2"/>
  <c r="J1079" i="2"/>
  <c r="K853" i="2"/>
  <c r="L853" i="2"/>
  <c r="BE853" i="2"/>
  <c r="BG853" i="2"/>
  <c r="J853" i="2"/>
  <c r="G853" i="2"/>
  <c r="H853" i="2" s="1"/>
  <c r="BH853" i="2"/>
  <c r="BF853" i="2"/>
  <c r="K2112" i="2"/>
  <c r="L2112" i="2"/>
  <c r="BE2112" i="2"/>
  <c r="BF2112" i="2"/>
  <c r="BH2112" i="2"/>
  <c r="G2112" i="2"/>
  <c r="H2112" i="2" s="1"/>
  <c r="BG2112" i="2"/>
  <c r="J2112" i="2"/>
  <c r="BG1874" i="2"/>
  <c r="G1874" i="2"/>
  <c r="H1874" i="2" s="1"/>
  <c r="BH1874" i="2"/>
  <c r="BE1874" i="2"/>
  <c r="J1874" i="2"/>
  <c r="K1874" i="2"/>
  <c r="BF1874" i="2"/>
  <c r="L1874" i="2"/>
  <c r="J1124" i="2"/>
  <c r="L1124" i="2"/>
  <c r="K1124" i="2"/>
  <c r="BE1124" i="2"/>
  <c r="BF1124" i="2"/>
  <c r="G1124" i="2"/>
  <c r="H1124" i="2" s="1"/>
  <c r="BG1124" i="2"/>
  <c r="CE1124" i="2"/>
  <c r="BH1124" i="2"/>
  <c r="J3127" i="2"/>
  <c r="L3127" i="2"/>
  <c r="BF3127" i="2"/>
  <c r="BH3127" i="2"/>
  <c r="BG3127" i="2"/>
  <c r="BE3127" i="2"/>
  <c r="K3127" i="2"/>
  <c r="G3127" i="2"/>
  <c r="H3127" i="2" s="1"/>
  <c r="G3135" i="2"/>
  <c r="H3135" i="2" s="1"/>
  <c r="J3135" i="2"/>
  <c r="BH3135" i="2"/>
  <c r="K3135" i="2"/>
  <c r="BE3135" i="2"/>
  <c r="BG3135" i="2"/>
  <c r="BF3135" i="2"/>
  <c r="L3135" i="2"/>
  <c r="BE3202" i="2"/>
  <c r="BG3202" i="2"/>
  <c r="BH3202" i="2"/>
  <c r="BF3202" i="2"/>
  <c r="J3202" i="2"/>
  <c r="L3202" i="2"/>
  <c r="G3202" i="2"/>
  <c r="H3202" i="2" s="1"/>
  <c r="K3202" i="2"/>
  <c r="G562" i="2"/>
  <c r="H562" i="2" s="1"/>
  <c r="BE562" i="2"/>
  <c r="BF562" i="2"/>
  <c r="BH562" i="2"/>
  <c r="BG562" i="2"/>
  <c r="L562" i="2"/>
  <c r="K562" i="2"/>
  <c r="J562" i="2"/>
  <c r="BG362" i="2"/>
  <c r="J362" i="2"/>
  <c r="BH362" i="2"/>
  <c r="BF362" i="2"/>
  <c r="BE362" i="2"/>
  <c r="K362" i="2"/>
  <c r="G362" i="2"/>
  <c r="H362" i="2" s="1"/>
  <c r="L362" i="2"/>
  <c r="BF2340" i="2"/>
  <c r="J2340" i="2"/>
  <c r="BG2340" i="2"/>
  <c r="G2340" i="2"/>
  <c r="H2340" i="2" s="1"/>
  <c r="K2340" i="2"/>
  <c r="L2340" i="2"/>
  <c r="BH2340" i="2"/>
  <c r="BE2340" i="2"/>
  <c r="K867" i="2"/>
  <c r="L867" i="2"/>
  <c r="J867" i="2"/>
  <c r="BE867" i="2"/>
  <c r="BF867" i="2"/>
  <c r="BH867" i="2"/>
  <c r="BG867" i="2"/>
  <c r="G867" i="2"/>
  <c r="H867" i="2" s="1"/>
  <c r="G2616" i="2"/>
  <c r="H2616" i="2" s="1"/>
  <c r="BH2616" i="2"/>
  <c r="BG2616" i="2"/>
  <c r="L2616" i="2"/>
  <c r="K2616" i="2"/>
  <c r="BF2616" i="2"/>
  <c r="J2616" i="2"/>
  <c r="BE2616" i="2"/>
  <c r="BE1623" i="2"/>
  <c r="G1623" i="2"/>
  <c r="H1623" i="2" s="1"/>
  <c r="BG1623" i="2"/>
  <c r="K1623" i="2"/>
  <c r="BF1623" i="2"/>
  <c r="BH1623" i="2"/>
  <c r="CD1623" i="2"/>
  <c r="L1623" i="2"/>
  <c r="J1623" i="2"/>
  <c r="K1903" i="2"/>
  <c r="J1903" i="2"/>
  <c r="BE1903" i="2"/>
  <c r="BF1903" i="2"/>
  <c r="BH1903" i="2"/>
  <c r="BG1903" i="2"/>
  <c r="G1903" i="2"/>
  <c r="H1903" i="2" s="1"/>
  <c r="L1903" i="2"/>
  <c r="BE2552" i="2"/>
  <c r="L2552" i="2"/>
  <c r="J2552" i="2"/>
  <c r="BG2552" i="2"/>
  <c r="G2552" i="2"/>
  <c r="H2552" i="2" s="1"/>
  <c r="BF2552" i="2"/>
  <c r="BH2552" i="2"/>
  <c r="K2552" i="2"/>
  <c r="BE3250" i="2"/>
  <c r="BH3250" i="2"/>
  <c r="BF3250" i="2"/>
  <c r="BG3250" i="2"/>
  <c r="K3250" i="2"/>
  <c r="J3250" i="2"/>
  <c r="G3250" i="2"/>
  <c r="H3250" i="2" s="1"/>
  <c r="L3250" i="2"/>
  <c r="K891" i="2"/>
  <c r="L891" i="2"/>
  <c r="G891" i="2"/>
  <c r="H891" i="2" s="1"/>
  <c r="J891" i="2"/>
  <c r="BE891" i="2"/>
  <c r="BF891" i="2"/>
  <c r="BH891" i="2"/>
  <c r="BG891" i="2"/>
  <c r="BH1130" i="2"/>
  <c r="BG1130" i="2"/>
  <c r="G1130" i="2"/>
  <c r="H1130" i="2" s="1"/>
  <c r="CE1130" i="2"/>
  <c r="L1130" i="2"/>
  <c r="K1130" i="2"/>
  <c r="J1130" i="2"/>
  <c r="BE1130" i="2"/>
  <c r="BF1130" i="2"/>
  <c r="K297" i="2"/>
  <c r="BF297" i="2"/>
  <c r="BH297" i="2"/>
  <c r="BG297" i="2"/>
  <c r="J297" i="2"/>
  <c r="G297" i="2"/>
  <c r="H297" i="2" s="1"/>
  <c r="L297" i="2"/>
  <c r="BE297" i="2"/>
  <c r="N19" i="1"/>
  <c r="E1039" i="2"/>
  <c r="BH1661" i="2"/>
  <c r="BF1661" i="2"/>
  <c r="J1661" i="2"/>
  <c r="BE1661" i="2"/>
  <c r="K1661" i="2"/>
  <c r="BG1661" i="2"/>
  <c r="G1661" i="2"/>
  <c r="H1661" i="2" s="1"/>
  <c r="CD1661" i="2"/>
  <c r="L1661" i="2"/>
  <c r="G1028" i="2"/>
  <c r="H1028" i="2" s="1"/>
  <c r="J1028" i="2"/>
  <c r="K1028" i="2"/>
  <c r="L1028" i="2"/>
  <c r="BH1028" i="2"/>
  <c r="BG1028" i="2"/>
  <c r="BE1028" i="2"/>
  <c r="BF1028" i="2"/>
  <c r="L2775" i="2"/>
  <c r="BF2775" i="2"/>
  <c r="BG2775" i="2"/>
  <c r="BE2775" i="2"/>
  <c r="G2775" i="2"/>
  <c r="H2775" i="2" s="1"/>
  <c r="J2775" i="2"/>
  <c r="K2775" i="2"/>
  <c r="BH2775" i="2"/>
  <c r="BF2047" i="2"/>
  <c r="BE2047" i="2"/>
  <c r="BG2047" i="2"/>
  <c r="BH2047" i="2"/>
  <c r="G2047" i="2"/>
  <c r="H2047" i="2" s="1"/>
  <c r="K2047" i="2"/>
  <c r="J2047" i="2"/>
  <c r="L2047" i="2"/>
  <c r="N49" i="1"/>
  <c r="E3061" i="2"/>
  <c r="G305" i="2"/>
  <c r="H305" i="2" s="1"/>
  <c r="L305" i="2"/>
  <c r="BG305" i="2"/>
  <c r="J305" i="2"/>
  <c r="K305" i="2"/>
  <c r="BE305" i="2"/>
  <c r="BH305" i="2"/>
  <c r="BF305" i="2"/>
  <c r="BG2676" i="2"/>
  <c r="G2676" i="2"/>
  <c r="H2676" i="2" s="1"/>
  <c r="J2676" i="2"/>
  <c r="K2676" i="2"/>
  <c r="L2676" i="2"/>
  <c r="BH2676" i="2"/>
  <c r="BF2676" i="2"/>
  <c r="BE2676" i="2"/>
  <c r="CD1657" i="2"/>
  <c r="K1657" i="2"/>
  <c r="J1657" i="2"/>
  <c r="L1657" i="2"/>
  <c r="BF1657" i="2"/>
  <c r="BH1657" i="2"/>
  <c r="BG1657" i="2"/>
  <c r="G1657" i="2"/>
  <c r="H1657" i="2" s="1"/>
  <c r="BE1657" i="2"/>
  <c r="BE997" i="2"/>
  <c r="BH997" i="2"/>
  <c r="BG997" i="2"/>
  <c r="BF997" i="2"/>
  <c r="G997" i="2"/>
  <c r="H997" i="2" s="1"/>
  <c r="K997" i="2"/>
  <c r="J997" i="2"/>
  <c r="L997" i="2"/>
  <c r="K810" i="2"/>
  <c r="BG810" i="2"/>
  <c r="L810" i="2"/>
  <c r="G810" i="2"/>
  <c r="H810" i="2" s="1"/>
  <c r="CD810" i="2"/>
  <c r="BE810" i="2"/>
  <c r="BH810" i="2"/>
  <c r="J810" i="2"/>
  <c r="BF810" i="2"/>
  <c r="BE628" i="2"/>
  <c r="BF628" i="2"/>
  <c r="BH628" i="2"/>
  <c r="G628" i="2"/>
  <c r="H628" i="2" s="1"/>
  <c r="K628" i="2"/>
  <c r="L628" i="2"/>
  <c r="BG628" i="2"/>
  <c r="J628" i="2"/>
  <c r="J946" i="2"/>
  <c r="K946" i="2"/>
  <c r="G946" i="2"/>
  <c r="H946" i="2" s="1"/>
  <c r="L946" i="2"/>
  <c r="BE946" i="2"/>
  <c r="BF946" i="2"/>
  <c r="BG946" i="2"/>
  <c r="BH946" i="2"/>
  <c r="BG2869" i="2"/>
  <c r="BE2869" i="2"/>
  <c r="BF2869" i="2"/>
  <c r="BH2869" i="2"/>
  <c r="G2869" i="2"/>
  <c r="H2869" i="2" s="1"/>
  <c r="J2869" i="2"/>
  <c r="K2869" i="2"/>
  <c r="L2869" i="2"/>
  <c r="G598" i="2"/>
  <c r="H598" i="2" s="1"/>
  <c r="BF598" i="2"/>
  <c r="BH598" i="2"/>
  <c r="BE598" i="2"/>
  <c r="K598" i="2"/>
  <c r="L598" i="2"/>
  <c r="J598" i="2"/>
  <c r="BG598" i="2"/>
  <c r="G657" i="2"/>
  <c r="H657" i="2" s="1"/>
  <c r="BG657" i="2"/>
  <c r="K657" i="2"/>
  <c r="BF657" i="2"/>
  <c r="J657" i="2"/>
  <c r="BH657" i="2"/>
  <c r="L657" i="2"/>
  <c r="BE657" i="2"/>
  <c r="BG590" i="2"/>
  <c r="K590" i="2"/>
  <c r="G590" i="2"/>
  <c r="H590" i="2" s="1"/>
  <c r="J590" i="2"/>
  <c r="BE590" i="2"/>
  <c r="L590" i="2"/>
  <c r="BF590" i="2"/>
  <c r="BH590" i="2"/>
  <c r="K1450" i="2"/>
  <c r="BE1450" i="2"/>
  <c r="BH1450" i="2"/>
  <c r="BG1450" i="2"/>
  <c r="BF1450" i="2"/>
  <c r="G1450" i="2"/>
  <c r="H1450" i="2" s="1"/>
  <c r="J1450" i="2"/>
  <c r="L1450" i="2"/>
  <c r="K389" i="2"/>
  <c r="J389" i="2"/>
  <c r="BH389" i="2"/>
  <c r="G389" i="2"/>
  <c r="H389" i="2" s="1"/>
  <c r="BG389" i="2"/>
  <c r="L389" i="2"/>
  <c r="BF389" i="2"/>
  <c r="BE389" i="2"/>
  <c r="J1104" i="2"/>
  <c r="L1104" i="2"/>
  <c r="K1104" i="2"/>
  <c r="BF1104" i="2"/>
  <c r="BH1104" i="2"/>
  <c r="G1104" i="2"/>
  <c r="H1104" i="2" s="1"/>
  <c r="BE1104" i="2"/>
  <c r="CE1104" i="2"/>
  <c r="BG1104" i="2"/>
  <c r="BH1402" i="2"/>
  <c r="K1402" i="2"/>
  <c r="BE1402" i="2"/>
  <c r="BG1402" i="2"/>
  <c r="BF1402" i="2"/>
  <c r="J1402" i="2"/>
  <c r="G1402" i="2"/>
  <c r="H1402" i="2" s="1"/>
  <c r="L1402" i="2"/>
  <c r="BF848" i="2"/>
  <c r="BE848" i="2"/>
  <c r="K848" i="2"/>
  <c r="BH848" i="2"/>
  <c r="BG848" i="2"/>
  <c r="L848" i="2"/>
  <c r="J848" i="2"/>
  <c r="G848" i="2"/>
  <c r="H848" i="2" s="1"/>
  <c r="BE2436" i="2"/>
  <c r="K2436" i="2"/>
  <c r="J2436" i="2"/>
  <c r="G2436" i="2"/>
  <c r="H2436" i="2" s="1"/>
  <c r="BG2436" i="2"/>
  <c r="L2436" i="2"/>
  <c r="BH2436" i="2"/>
  <c r="BF2436" i="2"/>
  <c r="K1988" i="2"/>
  <c r="G1988" i="2"/>
  <c r="H1988" i="2" s="1"/>
  <c r="L1988" i="2"/>
  <c r="J1988" i="2"/>
  <c r="BE1988" i="2"/>
  <c r="BF1988" i="2"/>
  <c r="BH1988" i="2"/>
  <c r="BG1988" i="2"/>
  <c r="K2096" i="2"/>
  <c r="L2096" i="2"/>
  <c r="J2096" i="2"/>
  <c r="BF2096" i="2"/>
  <c r="BG2096" i="2"/>
  <c r="G2096" i="2"/>
  <c r="H2096" i="2" s="1"/>
  <c r="BE2096" i="2"/>
  <c r="BH2096" i="2"/>
  <c r="G1327" i="2"/>
  <c r="H1327" i="2" s="1"/>
  <c r="L1327" i="2"/>
  <c r="J1327" i="2"/>
  <c r="BH1327" i="2"/>
  <c r="BG1327" i="2"/>
  <c r="K1327" i="2"/>
  <c r="BE1327" i="2"/>
  <c r="BF1327" i="2"/>
  <c r="CD2162" i="2"/>
  <c r="J2162" i="2"/>
  <c r="BH2162" i="2"/>
  <c r="L2162" i="2"/>
  <c r="BF2162" i="2"/>
  <c r="BG2162" i="2"/>
  <c r="BE2162" i="2"/>
  <c r="K2162" i="2"/>
  <c r="G2162" i="2"/>
  <c r="H2162" i="2" s="1"/>
  <c r="J2818" i="2"/>
  <c r="G2818" i="2"/>
  <c r="H2818" i="2" s="1"/>
  <c r="L2818" i="2"/>
  <c r="BE2818" i="2"/>
  <c r="BF2818" i="2"/>
  <c r="BH2818" i="2"/>
  <c r="BG2818" i="2"/>
  <c r="K2818" i="2"/>
  <c r="J1581" i="2"/>
  <c r="K1581" i="2"/>
  <c r="L1581" i="2"/>
  <c r="CD1581" i="2"/>
  <c r="BG1581" i="2"/>
  <c r="G1581" i="2"/>
  <c r="H1581" i="2" s="1"/>
  <c r="BF1581" i="2"/>
  <c r="BH1581" i="2"/>
  <c r="BE1581" i="2"/>
  <c r="BF1075" i="2"/>
  <c r="BE1075" i="2"/>
  <c r="BG1075" i="2"/>
  <c r="J1075" i="2"/>
  <c r="G1075" i="2"/>
  <c r="H1075" i="2" s="1"/>
  <c r="CE1075" i="2"/>
  <c r="K1075" i="2"/>
  <c r="L1075" i="2"/>
  <c r="BH1075" i="2"/>
  <c r="BG2445" i="2"/>
  <c r="L2445" i="2"/>
  <c r="BF2445" i="2"/>
  <c r="BH2445" i="2"/>
  <c r="J2445" i="2"/>
  <c r="K2445" i="2"/>
  <c r="BE2445" i="2"/>
  <c r="G2445" i="2"/>
  <c r="H2445" i="2" s="1"/>
  <c r="BE521" i="2"/>
  <c r="L521" i="2"/>
  <c r="K521" i="2"/>
  <c r="BF521" i="2"/>
  <c r="BH521" i="2"/>
  <c r="BG521" i="2"/>
  <c r="J521" i="2"/>
  <c r="G521" i="2"/>
  <c r="H521" i="2" s="1"/>
  <c r="J378" i="2"/>
  <c r="G378" i="2"/>
  <c r="H378" i="2" s="1"/>
  <c r="BF378" i="2"/>
  <c r="BG378" i="2"/>
  <c r="BH378" i="2"/>
  <c r="L378" i="2"/>
  <c r="K378" i="2"/>
  <c r="BE378" i="2"/>
  <c r="BE1082" i="2"/>
  <c r="BF1082" i="2"/>
  <c r="BH1082" i="2"/>
  <c r="BG1082" i="2"/>
  <c r="CE1082" i="2"/>
  <c r="L1082" i="2"/>
  <c r="J1082" i="2"/>
  <c r="K1082" i="2"/>
  <c r="G1082" i="2"/>
  <c r="H1082" i="2" s="1"/>
  <c r="L1730" i="2"/>
  <c r="BE1730" i="2"/>
  <c r="BF1730" i="2"/>
  <c r="BH1730" i="2"/>
  <c r="BG1730" i="2"/>
  <c r="K1730" i="2"/>
  <c r="J1730" i="2"/>
  <c r="G1730" i="2"/>
  <c r="H1730" i="2" s="1"/>
  <c r="L1216" i="2"/>
  <c r="K1216" i="2"/>
  <c r="J1216" i="2"/>
  <c r="BE1216" i="2"/>
  <c r="BF1216" i="2"/>
  <c r="BG1216" i="2"/>
  <c r="G1216" i="2"/>
  <c r="H1216" i="2" s="1"/>
  <c r="BH1216" i="2"/>
  <c r="BE382" i="2"/>
  <c r="L382" i="2"/>
  <c r="BF382" i="2"/>
  <c r="BG382" i="2"/>
  <c r="G382" i="2"/>
  <c r="H382" i="2" s="1"/>
  <c r="BH382" i="2"/>
  <c r="K382" i="2"/>
  <c r="J382" i="2"/>
  <c r="BF606" i="2"/>
  <c r="G606" i="2"/>
  <c r="H606" i="2" s="1"/>
  <c r="BE606" i="2"/>
  <c r="L606" i="2"/>
  <c r="BH606" i="2"/>
  <c r="J606" i="2"/>
  <c r="BG606" i="2"/>
  <c r="K606" i="2"/>
  <c r="L1485" i="2"/>
  <c r="J1485" i="2"/>
  <c r="K1485" i="2"/>
  <c r="BF1485" i="2"/>
  <c r="BH1485" i="2"/>
  <c r="BG1485" i="2"/>
  <c r="G1485" i="2"/>
  <c r="H1485" i="2" s="1"/>
  <c r="BE1485" i="2"/>
  <c r="J2358" i="2"/>
  <c r="BH2358" i="2"/>
  <c r="BE2358" i="2"/>
  <c r="BG2358" i="2"/>
  <c r="K2358" i="2"/>
  <c r="BF2358" i="2"/>
  <c r="G2358" i="2"/>
  <c r="H2358" i="2" s="1"/>
  <c r="L2358" i="2"/>
  <c r="BH767" i="2"/>
  <c r="J767" i="2"/>
  <c r="K767" i="2"/>
  <c r="G767" i="2"/>
  <c r="H767" i="2" s="1"/>
  <c r="BE767" i="2"/>
  <c r="BF767" i="2"/>
  <c r="L767" i="2"/>
  <c r="CD767" i="2"/>
  <c r="BG767" i="2"/>
  <c r="BG2242" i="2"/>
  <c r="BE2242" i="2"/>
  <c r="BF2242" i="2"/>
  <c r="BH2242" i="2"/>
  <c r="G2242" i="2"/>
  <c r="H2242" i="2" s="1"/>
  <c r="K2242" i="2"/>
  <c r="J2242" i="2"/>
  <c r="L2242" i="2"/>
  <c r="K3165" i="2"/>
  <c r="BE3165" i="2"/>
  <c r="BG3165" i="2"/>
  <c r="BH3165" i="2"/>
  <c r="G3165" i="2"/>
  <c r="H3165" i="2" s="1"/>
  <c r="BF3165" i="2"/>
  <c r="L3165" i="2"/>
  <c r="J3165" i="2"/>
  <c r="BE2731" i="2"/>
  <c r="L2245" i="2"/>
  <c r="K2245" i="2"/>
  <c r="J2245" i="2"/>
  <c r="G2245" i="2"/>
  <c r="H2245" i="2" s="1"/>
  <c r="BE2245" i="2"/>
  <c r="BF2245" i="2"/>
  <c r="BH2245" i="2"/>
  <c r="BG2245" i="2"/>
  <c r="J2079" i="2"/>
  <c r="L2079" i="2"/>
  <c r="K2079" i="2"/>
  <c r="BF2079" i="2"/>
  <c r="BH2079" i="2"/>
  <c r="BG2079" i="2"/>
  <c r="BE2079" i="2"/>
  <c r="G2079" i="2"/>
  <c r="H2079" i="2" s="1"/>
  <c r="K1666" i="2"/>
  <c r="L1666" i="2"/>
  <c r="J1666" i="2"/>
  <c r="G1666" i="2"/>
  <c r="H1666" i="2" s="1"/>
  <c r="BF1666" i="2"/>
  <c r="BG1666" i="2"/>
  <c r="BE1666" i="2"/>
  <c r="BH1666" i="2"/>
  <c r="BF641" i="2"/>
  <c r="BH641" i="2"/>
  <c r="G683" i="2"/>
  <c r="H683" i="2" s="1"/>
  <c r="BF683" i="2"/>
  <c r="J683" i="2"/>
  <c r="BG683" i="2"/>
  <c r="L683" i="2"/>
  <c r="BH683" i="2"/>
  <c r="BE683" i="2"/>
  <c r="K683" i="2"/>
  <c r="BH2367" i="2"/>
  <c r="L2367" i="2"/>
  <c r="BG2367" i="2"/>
  <c r="BF2367" i="2"/>
  <c r="G2367" i="2"/>
  <c r="H2367" i="2" s="1"/>
  <c r="J2367" i="2"/>
  <c r="K2367" i="2"/>
  <c r="BE2367" i="2"/>
  <c r="J1186" i="2"/>
  <c r="L1186" i="2"/>
  <c r="G1186" i="2"/>
  <c r="H1186" i="2" s="1"/>
  <c r="BH1186" i="2"/>
  <c r="BG1186" i="2"/>
  <c r="BE1186" i="2"/>
  <c r="BF1186" i="2"/>
  <c r="K1186" i="2"/>
  <c r="G3029" i="2"/>
  <c r="H3029" i="2" s="1"/>
  <c r="BF3029" i="2"/>
  <c r="BH3029" i="2"/>
  <c r="K3029" i="2"/>
  <c r="BE3029" i="2"/>
  <c r="L3029" i="2"/>
  <c r="J3029" i="2"/>
  <c r="BG3029" i="2"/>
  <c r="G2228" i="2"/>
  <c r="H2228" i="2" s="1"/>
  <c r="BE2228" i="2"/>
  <c r="BG2228" i="2"/>
  <c r="BH2228" i="2"/>
  <c r="BF2228" i="2"/>
  <c r="L2228" i="2"/>
  <c r="K2228" i="2"/>
  <c r="J2228" i="2"/>
  <c r="CE1149" i="2"/>
  <c r="BF1149" i="2"/>
  <c r="BH1149" i="2"/>
  <c r="BG1149" i="2"/>
  <c r="G1149" i="2"/>
  <c r="H1149" i="2" s="1"/>
  <c r="L1149" i="2"/>
  <c r="K1149" i="2"/>
  <c r="J1149" i="2"/>
  <c r="BE1149" i="2"/>
  <c r="CD2180" i="2"/>
  <c r="G2180" i="2"/>
  <c r="H2180" i="2" s="1"/>
  <c r="J2180" i="2"/>
  <c r="K2180" i="2"/>
  <c r="L2180" i="2"/>
  <c r="BE2180" i="2"/>
  <c r="BF2180" i="2"/>
  <c r="BH2180" i="2"/>
  <c r="BG2180" i="2"/>
  <c r="K914" i="2"/>
  <c r="BF914" i="2"/>
  <c r="BG914" i="2"/>
  <c r="J914" i="2"/>
  <c r="BH914" i="2"/>
  <c r="BE914" i="2"/>
  <c r="G914" i="2"/>
  <c r="H914" i="2" s="1"/>
  <c r="L914" i="2"/>
  <c r="BH1726" i="2"/>
  <c r="BF1726" i="2"/>
  <c r="BG1726" i="2"/>
  <c r="K1726" i="2"/>
  <c r="G1726" i="2"/>
  <c r="H1726" i="2" s="1"/>
  <c r="J1726" i="2"/>
  <c r="BE1726" i="2"/>
  <c r="L1726" i="2"/>
  <c r="L2249" i="2"/>
  <c r="K2249" i="2"/>
  <c r="G2249" i="2"/>
  <c r="H2249" i="2" s="1"/>
  <c r="BE2249" i="2"/>
  <c r="BF2249" i="2"/>
  <c r="BH2249" i="2"/>
  <c r="BG2249" i="2"/>
  <c r="J2249" i="2"/>
  <c r="L3030" i="2"/>
  <c r="J3030" i="2"/>
  <c r="G3030" i="2"/>
  <c r="H3030" i="2" s="1"/>
  <c r="BE3030" i="2"/>
  <c r="BG3030" i="2"/>
  <c r="BF3030" i="2"/>
  <c r="K3030" i="2"/>
  <c r="BH3030" i="2"/>
  <c r="BG1568" i="2"/>
  <c r="G1568" i="2"/>
  <c r="H1568" i="2" s="1"/>
  <c r="L1568" i="2"/>
  <c r="K1568" i="2"/>
  <c r="J1568" i="2"/>
  <c r="BF1568" i="2"/>
  <c r="BH1568" i="2"/>
  <c r="BE1568" i="2"/>
  <c r="CD1568" i="2"/>
  <c r="BE2574" i="2"/>
  <c r="BG2574" i="2"/>
  <c r="BH2574" i="2"/>
  <c r="BF2574" i="2"/>
  <c r="K2574" i="2"/>
  <c r="J2574" i="2"/>
  <c r="G2574" i="2"/>
  <c r="H2574" i="2" s="1"/>
  <c r="L2574" i="2"/>
  <c r="G3199" i="2"/>
  <c r="H3199" i="2" s="1"/>
  <c r="K3199" i="2"/>
  <c r="BF3199" i="2"/>
  <c r="BG3199" i="2"/>
  <c r="J3199" i="2"/>
  <c r="L3199" i="2"/>
  <c r="BE3199" i="2"/>
  <c r="BH3199" i="2"/>
  <c r="L533" i="2"/>
  <c r="BF533" i="2"/>
  <c r="G533" i="2"/>
  <c r="H533" i="2" s="1"/>
  <c r="BH533" i="2"/>
  <c r="K533" i="2"/>
  <c r="BE533" i="2"/>
  <c r="J533" i="2"/>
  <c r="BG533" i="2"/>
  <c r="K3170" i="2"/>
  <c r="BE3170" i="2"/>
  <c r="BF3170" i="2"/>
  <c r="BH3170" i="2"/>
  <c r="BG3170" i="2"/>
  <c r="G3170" i="2"/>
  <c r="H3170" i="2" s="1"/>
  <c r="J3170" i="2"/>
  <c r="L3170" i="2"/>
  <c r="BG1152" i="2"/>
  <c r="BF1152" i="2"/>
  <c r="BH1152" i="2"/>
  <c r="G1152" i="2"/>
  <c r="H1152" i="2" s="1"/>
  <c r="CE1152" i="2"/>
  <c r="L1152" i="2"/>
  <c r="J1152" i="2"/>
  <c r="BE1152" i="2"/>
  <c r="K1152" i="2"/>
  <c r="K2420" i="2"/>
  <c r="J2420" i="2"/>
  <c r="BE2420" i="2"/>
  <c r="BF2420" i="2"/>
  <c r="BH2420" i="2"/>
  <c r="BG2420" i="2"/>
  <c r="G2420" i="2"/>
  <c r="H2420" i="2" s="1"/>
  <c r="L2420" i="2"/>
  <c r="L601" i="2"/>
  <c r="BE601" i="2"/>
  <c r="BG601" i="2"/>
  <c r="J601" i="2"/>
  <c r="BF601" i="2"/>
  <c r="G601" i="2"/>
  <c r="H601" i="2" s="1"/>
  <c r="K601" i="2"/>
  <c r="BH601" i="2"/>
  <c r="G328" i="2"/>
  <c r="H328" i="2" s="1"/>
  <c r="L328" i="2"/>
  <c r="BE328" i="2"/>
  <c r="BF328" i="2"/>
  <c r="BH328" i="2"/>
  <c r="J328" i="2"/>
  <c r="BG328" i="2"/>
  <c r="K328" i="2"/>
  <c r="BG949" i="2"/>
  <c r="G949" i="2"/>
  <c r="H949" i="2" s="1"/>
  <c r="J949" i="2"/>
  <c r="L949" i="2"/>
  <c r="K949" i="2"/>
  <c r="BE949" i="2"/>
  <c r="BF949" i="2"/>
  <c r="BH949" i="2"/>
  <c r="G1226" i="2"/>
  <c r="H1226" i="2" s="1"/>
  <c r="L1226" i="2"/>
  <c r="BG1226" i="2"/>
  <c r="J1226" i="2"/>
  <c r="K1226" i="2"/>
  <c r="BF1226" i="2"/>
  <c r="BH1226" i="2"/>
  <c r="BE1226" i="2"/>
  <c r="BE1985" i="2"/>
  <c r="K1985" i="2"/>
  <c r="BH1985" i="2"/>
  <c r="G1985" i="2"/>
  <c r="H1985" i="2" s="1"/>
  <c r="BG1985" i="2"/>
  <c r="J1985" i="2"/>
  <c r="L1985" i="2"/>
  <c r="BF1985" i="2"/>
  <c r="K847" i="2"/>
  <c r="BE847" i="2"/>
  <c r="BF847" i="2"/>
  <c r="BH847" i="2"/>
  <c r="BG847" i="2"/>
  <c r="G847" i="2"/>
  <c r="H847" i="2" s="1"/>
  <c r="L847" i="2"/>
  <c r="J847" i="2"/>
  <c r="L1206" i="2"/>
  <c r="K1206" i="2"/>
  <c r="J1206" i="2"/>
  <c r="BE1206" i="2"/>
  <c r="BF1206" i="2"/>
  <c r="BH1206" i="2"/>
  <c r="BG1206" i="2"/>
  <c r="G1206" i="2"/>
  <c r="H1206" i="2" s="1"/>
  <c r="L2269" i="2"/>
  <c r="K2269" i="2"/>
  <c r="J2269" i="2"/>
  <c r="BH2269" i="2"/>
  <c r="BG2269" i="2"/>
  <c r="G2269" i="2"/>
  <c r="H2269" i="2" s="1"/>
  <c r="BE2269" i="2"/>
  <c r="BF2269" i="2"/>
  <c r="J654" i="2"/>
  <c r="BF654" i="2"/>
  <c r="BH654" i="2"/>
  <c r="BG654" i="2"/>
  <c r="K654" i="2"/>
  <c r="L654" i="2"/>
  <c r="G654" i="2"/>
  <c r="H654" i="2" s="1"/>
  <c r="BE654" i="2"/>
  <c r="BG1396" i="2"/>
  <c r="BE1396" i="2"/>
  <c r="BF1396" i="2"/>
  <c r="BH1396" i="2"/>
  <c r="G1396" i="2"/>
  <c r="H1396" i="2" s="1"/>
  <c r="J1396" i="2"/>
  <c r="K1396" i="2"/>
  <c r="L1396" i="2"/>
  <c r="G413" i="2"/>
  <c r="H413" i="2" s="1"/>
  <c r="BF413" i="2"/>
  <c r="BG413" i="2"/>
  <c r="K413" i="2"/>
  <c r="BE413" i="2"/>
  <c r="L413" i="2"/>
  <c r="J413" i="2"/>
  <c r="BH413" i="2"/>
  <c r="BH2535" i="2"/>
  <c r="BF2535" i="2"/>
  <c r="K2535" i="2"/>
  <c r="L2535" i="2"/>
  <c r="G2535" i="2"/>
  <c r="H2535" i="2" s="1"/>
  <c r="BG2535" i="2"/>
  <c r="J2535" i="2"/>
  <c r="BE2535" i="2"/>
  <c r="BE3162" i="2"/>
  <c r="BH3162" i="2"/>
  <c r="BF3162" i="2"/>
  <c r="J3162" i="2"/>
  <c r="L3162" i="2"/>
  <c r="G3162" i="2"/>
  <c r="H3162" i="2" s="1"/>
  <c r="K3162" i="2"/>
  <c r="BG3162" i="2"/>
  <c r="CD1650" i="2"/>
  <c r="BE1650" i="2"/>
  <c r="BH1650" i="2"/>
  <c r="BG1650" i="2"/>
  <c r="L1650" i="2"/>
  <c r="K1650" i="2"/>
  <c r="J1650" i="2"/>
  <c r="G1650" i="2"/>
  <c r="H1650" i="2" s="1"/>
  <c r="BF1650" i="2"/>
  <c r="L43" i="1"/>
  <c r="D2458" i="2"/>
  <c r="C2458" i="2"/>
  <c r="BH2842" i="2"/>
  <c r="BG2842" i="2"/>
  <c r="BF2842" i="2"/>
  <c r="G2119" i="2"/>
  <c r="H2119" i="2" s="1"/>
  <c r="BE2119" i="2"/>
  <c r="L2119" i="2"/>
  <c r="BG2119" i="2"/>
  <c r="K2119" i="2"/>
  <c r="BF2119" i="2"/>
  <c r="BH2119" i="2"/>
  <c r="J2119" i="2"/>
  <c r="G1584" i="2"/>
  <c r="H1584" i="2" s="1"/>
  <c r="K1584" i="2"/>
  <c r="L1584" i="2"/>
  <c r="BH1584" i="2"/>
  <c r="BF1584" i="2"/>
  <c r="J1584" i="2"/>
  <c r="CD1584" i="2"/>
  <c r="BG1584" i="2"/>
  <c r="BE1584" i="2"/>
  <c r="K639" i="2"/>
  <c r="J639" i="2"/>
  <c r="BE639" i="2"/>
  <c r="G639" i="2"/>
  <c r="H639" i="2" s="1"/>
  <c r="BF639" i="2"/>
  <c r="L639" i="2"/>
  <c r="BH639" i="2"/>
  <c r="BG639" i="2"/>
  <c r="J2536" i="2"/>
  <c r="K2536" i="2"/>
  <c r="L2536" i="2"/>
  <c r="BF2536" i="2"/>
  <c r="BE2536" i="2"/>
  <c r="G2536" i="2"/>
  <c r="H2536" i="2" s="1"/>
  <c r="BH2536" i="2"/>
  <c r="BG2536" i="2"/>
  <c r="G761" i="2"/>
  <c r="H761" i="2" s="1"/>
  <c r="J761" i="2"/>
  <c r="L761" i="2"/>
  <c r="BE761" i="2"/>
  <c r="BF761" i="2"/>
  <c r="BG761" i="2"/>
  <c r="BH761" i="2"/>
  <c r="CD761" i="2"/>
  <c r="K761" i="2"/>
  <c r="L493" i="2"/>
  <c r="K493" i="2"/>
  <c r="BF493" i="2"/>
  <c r="J493" i="2"/>
  <c r="BE493" i="2"/>
  <c r="BG493" i="2"/>
  <c r="G493" i="2"/>
  <c r="H493" i="2" s="1"/>
  <c r="BH493" i="2"/>
  <c r="K1254" i="2"/>
  <c r="G1254" i="2"/>
  <c r="H1254" i="2" s="1"/>
  <c r="J1254" i="2"/>
  <c r="BG1254" i="2"/>
  <c r="CD1254" i="2"/>
  <c r="L1254" i="2"/>
  <c r="BH1254" i="2"/>
  <c r="BE1254" i="2"/>
  <c r="BF1254" i="2"/>
  <c r="BH2729" i="2"/>
  <c r="J2729" i="2"/>
  <c r="BE2729" i="2"/>
  <c r="BG2729" i="2"/>
  <c r="BF2729" i="2"/>
  <c r="K2729" i="2"/>
  <c r="L2729" i="2"/>
  <c r="G2729" i="2"/>
  <c r="H2729" i="2" s="1"/>
  <c r="G2550" i="2"/>
  <c r="H2550" i="2" s="1"/>
  <c r="BE2550" i="2"/>
  <c r="BF2550" i="2"/>
  <c r="BH2550" i="2"/>
  <c r="BG2550" i="2"/>
  <c r="L2550" i="2"/>
  <c r="J2550" i="2"/>
  <c r="K2550" i="2"/>
  <c r="BE614" i="2"/>
  <c r="K614" i="2"/>
  <c r="BH614" i="2"/>
  <c r="BF614" i="2"/>
  <c r="BG614" i="2"/>
  <c r="L614" i="2"/>
  <c r="J614" i="2"/>
  <c r="G614" i="2"/>
  <c r="H614" i="2" s="1"/>
  <c r="BF953" i="2"/>
  <c r="BG953" i="2"/>
  <c r="L953" i="2"/>
  <c r="G953" i="2"/>
  <c r="H953" i="2" s="1"/>
  <c r="BH953" i="2"/>
  <c r="J953" i="2"/>
  <c r="K953" i="2"/>
  <c r="BE953" i="2"/>
  <c r="BH2312" i="2"/>
  <c r="L2312" i="2"/>
  <c r="K2312" i="2"/>
  <c r="BE2312" i="2"/>
  <c r="BF2312" i="2"/>
  <c r="BG2312" i="2"/>
  <c r="G2312" i="2"/>
  <c r="H2312" i="2" s="1"/>
  <c r="J2312" i="2"/>
  <c r="K552" i="2"/>
  <c r="G552" i="2"/>
  <c r="H552" i="2" s="1"/>
  <c r="BF552" i="2"/>
  <c r="BH552" i="2"/>
  <c r="J552" i="2"/>
  <c r="BG552" i="2"/>
  <c r="L552" i="2"/>
  <c r="BE552" i="2"/>
  <c r="CD1580" i="2"/>
  <c r="L1580" i="2"/>
  <c r="K1580" i="2"/>
  <c r="J1580" i="2"/>
  <c r="G1580" i="2"/>
  <c r="H1580" i="2" s="1"/>
  <c r="BE1580" i="2"/>
  <c r="BF1580" i="2"/>
  <c r="BH1580" i="2"/>
  <c r="BG1580" i="2"/>
  <c r="J2593" i="2"/>
  <c r="BH2593" i="2"/>
  <c r="BF2593" i="2"/>
  <c r="BG2593" i="2"/>
  <c r="L2593" i="2"/>
  <c r="K2593" i="2"/>
  <c r="BE2593" i="2"/>
  <c r="G2593" i="2"/>
  <c r="H2593" i="2" s="1"/>
  <c r="J2493" i="2"/>
  <c r="L2493" i="2"/>
  <c r="BG2493" i="2"/>
  <c r="BH2493" i="2"/>
  <c r="G2493" i="2"/>
  <c r="H2493" i="2" s="1"/>
  <c r="K2493" i="2"/>
  <c r="BE2493" i="2"/>
  <c r="BF2493" i="2"/>
  <c r="BE1499" i="2"/>
  <c r="BH1499" i="2"/>
  <c r="BG1499" i="2"/>
  <c r="K1499" i="2"/>
  <c r="G1499" i="2"/>
  <c r="H1499" i="2" s="1"/>
  <c r="J1499" i="2"/>
  <c r="BF1499" i="2"/>
  <c r="L1499" i="2"/>
  <c r="L1419" i="2"/>
  <c r="J1419" i="2"/>
  <c r="BE1419" i="2"/>
  <c r="BG1419" i="2"/>
  <c r="BF1419" i="2"/>
  <c r="K1419" i="2"/>
  <c r="BH1419" i="2"/>
  <c r="G1419" i="2"/>
  <c r="H1419" i="2" s="1"/>
  <c r="K2111" i="2"/>
  <c r="BE2111" i="2"/>
  <c r="BF2111" i="2"/>
  <c r="BH2111" i="2"/>
  <c r="BG2111" i="2"/>
  <c r="G2111" i="2"/>
  <c r="H2111" i="2" s="1"/>
  <c r="J2111" i="2"/>
  <c r="L2111" i="2"/>
  <c r="J1049" i="2"/>
  <c r="BH1049" i="2"/>
  <c r="L1049" i="2"/>
  <c r="BF1049" i="2"/>
  <c r="G1049" i="2"/>
  <c r="H1049" i="2" s="1"/>
  <c r="K1049" i="2"/>
  <c r="CE1049" i="2"/>
  <c r="BE1049" i="2"/>
  <c r="BG1049" i="2"/>
  <c r="L2983" i="2"/>
  <c r="K2983" i="2"/>
  <c r="J2983" i="2"/>
  <c r="BF2983" i="2"/>
  <c r="BH2983" i="2"/>
  <c r="BE2983" i="2"/>
  <c r="G2983" i="2"/>
  <c r="H2983" i="2" s="1"/>
  <c r="BG2983" i="2"/>
  <c r="BE1093" i="2"/>
  <c r="BH1093" i="2"/>
  <c r="J1093" i="2"/>
  <c r="BG1093" i="2"/>
  <c r="G1093" i="2"/>
  <c r="H1093" i="2" s="1"/>
  <c r="L1093" i="2"/>
  <c r="BF1093" i="2"/>
  <c r="CE1093" i="2"/>
  <c r="K1093" i="2"/>
  <c r="BE2466" i="2"/>
  <c r="BG2466" i="2"/>
  <c r="K2466" i="2"/>
  <c r="BF2466" i="2"/>
  <c r="G2466" i="2"/>
  <c r="H2466" i="2" s="1"/>
  <c r="BH2466" i="2"/>
  <c r="L2466" i="2"/>
  <c r="J2466" i="2"/>
  <c r="BE1413" i="2"/>
  <c r="J1413" i="2"/>
  <c r="K1413" i="2"/>
  <c r="G1413" i="2"/>
  <c r="H1413" i="2" s="1"/>
  <c r="BF1413" i="2"/>
  <c r="L1413" i="2"/>
  <c r="BH1413" i="2"/>
  <c r="BG1413" i="2"/>
  <c r="BH291" i="2"/>
  <c r="BE291" i="2"/>
  <c r="G291" i="2"/>
  <c r="H291" i="2" s="1"/>
  <c r="J291" i="2"/>
  <c r="BG291" i="2"/>
  <c r="K291" i="2"/>
  <c r="BF291" i="2"/>
  <c r="L291" i="2"/>
  <c r="CD1248" i="2"/>
  <c r="BH1248" i="2"/>
  <c r="BG1248" i="2"/>
  <c r="J1248" i="2"/>
  <c r="K1248" i="2"/>
  <c r="BE1248" i="2"/>
  <c r="L1248" i="2"/>
  <c r="BF1248" i="2"/>
  <c r="G1248" i="2"/>
  <c r="H1248" i="2" s="1"/>
  <c r="L1209" i="2"/>
  <c r="K1209" i="2"/>
  <c r="BH1209" i="2"/>
  <c r="BE1209" i="2"/>
  <c r="J1209" i="2"/>
  <c r="BG1209" i="2"/>
  <c r="BF1209" i="2"/>
  <c r="G1209" i="2"/>
  <c r="H1209" i="2" s="1"/>
  <c r="BE2524" i="2"/>
  <c r="L2524" i="2"/>
  <c r="J2524" i="2"/>
  <c r="K2524" i="2"/>
  <c r="BG2524" i="2"/>
  <c r="BF2524" i="2"/>
  <c r="G2524" i="2"/>
  <c r="H2524" i="2" s="1"/>
  <c r="BH2524" i="2"/>
  <c r="K2900" i="2"/>
  <c r="CD2900" i="2"/>
  <c r="BG2900" i="2"/>
  <c r="G2900" i="2"/>
  <c r="H2900" i="2" s="1"/>
  <c r="L2900" i="2"/>
  <c r="J2900" i="2"/>
  <c r="BF2900" i="2"/>
  <c r="BE2900" i="2"/>
  <c r="BH2900" i="2"/>
  <c r="G2488" i="2"/>
  <c r="H2488" i="2" s="1"/>
  <c r="BG2488" i="2"/>
  <c r="K2488" i="2"/>
  <c r="L2488" i="2"/>
  <c r="J2488" i="2"/>
  <c r="BH2488" i="2"/>
  <c r="BE2488" i="2"/>
  <c r="BF2488" i="2"/>
  <c r="BE1603" i="2"/>
  <c r="CD1603" i="2"/>
  <c r="G1603" i="2"/>
  <c r="H1603" i="2" s="1"/>
  <c r="BH1603" i="2"/>
  <c r="BF1603" i="2"/>
  <c r="L1603" i="2"/>
  <c r="BG1603" i="2"/>
  <c r="J1603" i="2"/>
  <c r="K1603" i="2"/>
  <c r="BF2841" i="2"/>
  <c r="K2841" i="2"/>
  <c r="BH2841" i="2"/>
  <c r="BG2841" i="2"/>
  <c r="BE2841" i="2"/>
  <c r="J2841" i="2"/>
  <c r="G2841" i="2"/>
  <c r="H2841" i="2" s="1"/>
  <c r="L2841" i="2"/>
  <c r="L39" i="1"/>
  <c r="C2295" i="2"/>
  <c r="D2295" i="2"/>
  <c r="L2331" i="2"/>
  <c r="G2331" i="2"/>
  <c r="H2331" i="2" s="1"/>
  <c r="K2331" i="2"/>
  <c r="J2331" i="2"/>
  <c r="BE2331" i="2"/>
  <c r="BF2331" i="2"/>
  <c r="BH2331" i="2"/>
  <c r="BG2331" i="2"/>
  <c r="CD1596" i="2"/>
  <c r="K1596" i="2"/>
  <c r="J1596" i="2"/>
  <c r="BF1596" i="2"/>
  <c r="BH1596" i="2"/>
  <c r="BG1596" i="2"/>
  <c r="G1596" i="2"/>
  <c r="H1596" i="2" s="1"/>
  <c r="BE1596" i="2"/>
  <c r="L1596" i="2"/>
  <c r="G987" i="2"/>
  <c r="H987" i="2" s="1"/>
  <c r="J987" i="2"/>
  <c r="K987" i="2"/>
  <c r="L987" i="2"/>
  <c r="BG987" i="2"/>
  <c r="BE987" i="2"/>
  <c r="BF987" i="2"/>
  <c r="BH987" i="2"/>
  <c r="K800" i="2"/>
  <c r="L800" i="2"/>
  <c r="BG800" i="2"/>
  <c r="BE800" i="2"/>
  <c r="BF800" i="2"/>
  <c r="G800" i="2"/>
  <c r="H800" i="2" s="1"/>
  <c r="BH800" i="2"/>
  <c r="J800" i="2"/>
  <c r="CD800" i="2"/>
  <c r="CD769" i="2"/>
  <c r="L769" i="2"/>
  <c r="BE769" i="2"/>
  <c r="BF769" i="2"/>
  <c r="BH769" i="2"/>
  <c r="J769" i="2"/>
  <c r="K769" i="2"/>
  <c r="BG769" i="2"/>
  <c r="G769" i="2"/>
  <c r="H769" i="2" s="1"/>
  <c r="BG1477" i="2"/>
  <c r="J1477" i="2"/>
  <c r="L1477" i="2"/>
  <c r="K1477" i="2"/>
  <c r="BF1477" i="2"/>
  <c r="BE1477" i="2"/>
  <c r="BH1477" i="2"/>
  <c r="G1477" i="2"/>
  <c r="H1477" i="2" s="1"/>
  <c r="L405" i="2"/>
  <c r="BF405" i="2"/>
  <c r="BH405" i="2"/>
  <c r="BE405" i="2"/>
  <c r="G405" i="2"/>
  <c r="H405" i="2" s="1"/>
  <c r="BG405" i="2"/>
  <c r="K405" i="2"/>
  <c r="J405" i="2"/>
  <c r="L1170" i="2"/>
  <c r="K1170" i="2"/>
  <c r="BE1170" i="2"/>
  <c r="BF1170" i="2"/>
  <c r="BH1170" i="2"/>
  <c r="BG1170" i="2"/>
  <c r="J1170" i="2"/>
  <c r="G1170" i="2"/>
  <c r="H1170" i="2" s="1"/>
  <c r="J1830" i="2"/>
  <c r="L1830" i="2"/>
  <c r="K1830" i="2"/>
  <c r="G1830" i="2"/>
  <c r="H1830" i="2" s="1"/>
  <c r="BE1830" i="2"/>
  <c r="BF1830" i="2"/>
  <c r="BH1830" i="2"/>
  <c r="BG1830" i="2"/>
  <c r="L368" i="2"/>
  <c r="K368" i="2"/>
  <c r="J368" i="2"/>
  <c r="BF368" i="2"/>
  <c r="BG368" i="2"/>
  <c r="BH368" i="2"/>
  <c r="BE368" i="2"/>
  <c r="G368" i="2"/>
  <c r="H368" i="2" s="1"/>
  <c r="BF1431" i="2"/>
  <c r="BE1431" i="2"/>
  <c r="BG1431" i="2"/>
  <c r="BH1431" i="2"/>
  <c r="K1431" i="2"/>
  <c r="G1431" i="2"/>
  <c r="H1431" i="2" s="1"/>
  <c r="J1431" i="2"/>
  <c r="L1431" i="2"/>
  <c r="K2423" i="2"/>
  <c r="L2423" i="2"/>
  <c r="J2423" i="2"/>
  <c r="BF2423" i="2"/>
  <c r="BH2423" i="2"/>
  <c r="BG2423" i="2"/>
  <c r="G2423" i="2"/>
  <c r="H2423" i="2" s="1"/>
  <c r="BE2423" i="2"/>
  <c r="L1174" i="2"/>
  <c r="J1174" i="2"/>
  <c r="BF1174" i="2"/>
  <c r="BH1174" i="2"/>
  <c r="BG1174" i="2"/>
  <c r="G1174" i="2"/>
  <c r="H1174" i="2" s="1"/>
  <c r="BE1174" i="2"/>
  <c r="K1174" i="2"/>
  <c r="L2017" i="2"/>
  <c r="K2017" i="2"/>
  <c r="J2017" i="2"/>
  <c r="BE2017" i="2"/>
  <c r="BF2017" i="2"/>
  <c r="BH2017" i="2"/>
  <c r="BG2017" i="2"/>
  <c r="G2017" i="2"/>
  <c r="H2017" i="2" s="1"/>
  <c r="L1117" i="2"/>
  <c r="G1117" i="2"/>
  <c r="H1117" i="2" s="1"/>
  <c r="J1117" i="2"/>
  <c r="BE1117" i="2"/>
  <c r="K1117" i="2"/>
  <c r="BF1117" i="2"/>
  <c r="BH1117" i="2"/>
  <c r="BG1117" i="2"/>
  <c r="CE1117" i="2"/>
  <c r="L697" i="2"/>
  <c r="BF697" i="2"/>
  <c r="BG697" i="2"/>
  <c r="K697" i="2"/>
  <c r="J697" i="2"/>
  <c r="G697" i="2"/>
  <c r="H697" i="2" s="1"/>
  <c r="BH697" i="2"/>
  <c r="BE697" i="2"/>
  <c r="K2704" i="2"/>
  <c r="L2704" i="2"/>
  <c r="BE2704" i="2"/>
  <c r="BF2704" i="2"/>
  <c r="BH2704" i="2"/>
  <c r="BG2704" i="2"/>
  <c r="G2704" i="2"/>
  <c r="H2704" i="2" s="1"/>
  <c r="J2704" i="2"/>
  <c r="K1728" i="2"/>
  <c r="L1728" i="2"/>
  <c r="BE1728" i="2"/>
  <c r="BF1728" i="2"/>
  <c r="BH1728" i="2"/>
  <c r="BG1728" i="2"/>
  <c r="G1728" i="2"/>
  <c r="H1728" i="2" s="1"/>
  <c r="J1728" i="2"/>
  <c r="CE1060" i="2"/>
  <c r="BG1060" i="2"/>
  <c r="L1060" i="2"/>
  <c r="BE1060" i="2"/>
  <c r="BF1060" i="2"/>
  <c r="J1060" i="2"/>
  <c r="K1060" i="2"/>
  <c r="BH1060" i="2"/>
  <c r="G1060" i="2"/>
  <c r="H1060" i="2" s="1"/>
  <c r="L2078" i="2"/>
  <c r="J2078" i="2"/>
  <c r="K2078" i="2"/>
  <c r="BE2078" i="2"/>
  <c r="BH2078" i="2"/>
  <c r="BG2078" i="2"/>
  <c r="G2078" i="2"/>
  <c r="H2078" i="2" s="1"/>
  <c r="BF2078" i="2"/>
  <c r="BE898" i="2"/>
  <c r="BF898" i="2"/>
  <c r="BH898" i="2"/>
  <c r="BG898" i="2"/>
  <c r="K898" i="2"/>
  <c r="J898" i="2"/>
  <c r="G898" i="2"/>
  <c r="H898" i="2" s="1"/>
  <c r="L898" i="2"/>
  <c r="BG3044" i="2"/>
  <c r="L3044" i="2"/>
  <c r="J3044" i="2"/>
  <c r="K3044" i="2"/>
  <c r="BE3044" i="2"/>
  <c r="BF3044" i="2"/>
  <c r="G3044" i="2"/>
  <c r="H3044" i="2" s="1"/>
  <c r="BH3044" i="2"/>
  <c r="L1772" i="2"/>
  <c r="G1772" i="2"/>
  <c r="H1772" i="2" s="1"/>
  <c r="J1772" i="2"/>
  <c r="BE1772" i="2"/>
  <c r="BF1772" i="2"/>
  <c r="BH1772" i="2"/>
  <c r="BG1772" i="2"/>
  <c r="K1772" i="2"/>
  <c r="BH381" i="2"/>
  <c r="BE381" i="2"/>
  <c r="BG381" i="2"/>
  <c r="G381" i="2"/>
  <c r="H381" i="2" s="1"/>
  <c r="J381" i="2"/>
  <c r="K381" i="2"/>
  <c r="L381" i="2"/>
  <c r="BF381" i="2"/>
  <c r="L1165" i="2"/>
  <c r="K1165" i="2"/>
  <c r="J1165" i="2"/>
  <c r="G1165" i="2"/>
  <c r="H1165" i="2" s="1"/>
  <c r="BE1165" i="2"/>
  <c r="BH1165" i="2"/>
  <c r="BF1165" i="2"/>
  <c r="BG1165" i="2"/>
  <c r="BH2054" i="2"/>
  <c r="K2054" i="2"/>
  <c r="BE2054" i="2"/>
  <c r="BF2054" i="2"/>
  <c r="BG2054" i="2"/>
  <c r="L2054" i="2"/>
  <c r="G2054" i="2"/>
  <c r="H2054" i="2" s="1"/>
  <c r="J2054" i="2"/>
  <c r="G1808" i="2"/>
  <c r="H1808" i="2" s="1"/>
  <c r="BE1808" i="2"/>
  <c r="BH1808" i="2"/>
  <c r="BG1808" i="2"/>
  <c r="L1808" i="2"/>
  <c r="K1808" i="2"/>
  <c r="BF1808" i="2"/>
  <c r="J1808" i="2"/>
  <c r="G1048" i="2"/>
  <c r="H1048" i="2" s="1"/>
  <c r="BE1048" i="2"/>
  <c r="L1048" i="2"/>
  <c r="K1048" i="2"/>
  <c r="BH1048" i="2"/>
  <c r="J1048" i="2"/>
  <c r="BG1048" i="2"/>
  <c r="BF1048" i="2"/>
  <c r="CE1048" i="2"/>
  <c r="J2999" i="2"/>
  <c r="BG2999" i="2"/>
  <c r="L2999" i="2"/>
  <c r="BF2999" i="2"/>
  <c r="K2999" i="2"/>
  <c r="BE2999" i="2"/>
  <c r="G2999" i="2"/>
  <c r="H2999" i="2" s="1"/>
  <c r="BH2999" i="2"/>
  <c r="BF2962" i="2"/>
  <c r="J2962" i="2"/>
  <c r="K2962" i="2"/>
  <c r="BH2962" i="2"/>
  <c r="BG2962" i="2"/>
  <c r="BE2962" i="2"/>
  <c r="G2962" i="2"/>
  <c r="H2962" i="2" s="1"/>
  <c r="L2962" i="2"/>
  <c r="BF3124" i="2"/>
  <c r="BH3124" i="2"/>
  <c r="J3124" i="2"/>
  <c r="K3124" i="2"/>
  <c r="G3124" i="2"/>
  <c r="H3124" i="2" s="1"/>
  <c r="L3124" i="2"/>
  <c r="BG3124" i="2"/>
  <c r="BE3124" i="2"/>
  <c r="G2425" i="2"/>
  <c r="H2425" i="2" s="1"/>
  <c r="L2425" i="2"/>
  <c r="BG2425" i="2"/>
  <c r="BH2425" i="2"/>
  <c r="BE2425" i="2"/>
  <c r="J2425" i="2"/>
  <c r="K2425" i="2"/>
  <c r="BF2425" i="2"/>
  <c r="BG2969" i="2"/>
  <c r="K2969" i="2"/>
  <c r="L2969" i="2"/>
  <c r="BF2969" i="2"/>
  <c r="J2969" i="2"/>
  <c r="G2969" i="2"/>
  <c r="H2969" i="2" s="1"/>
  <c r="BH2969" i="2"/>
  <c r="BE2969" i="2"/>
  <c r="J2324" i="2"/>
  <c r="K2324" i="2"/>
  <c r="BE2324" i="2"/>
  <c r="BF2324" i="2"/>
  <c r="BH2324" i="2"/>
  <c r="L2324" i="2"/>
  <c r="G2324" i="2"/>
  <c r="H2324" i="2" s="1"/>
  <c r="BG2324" i="2"/>
  <c r="L2255" i="2"/>
  <c r="K2255" i="2"/>
  <c r="J2255" i="2"/>
  <c r="BE2255" i="2"/>
  <c r="BF2255" i="2"/>
  <c r="BH2255" i="2"/>
  <c r="BG2255" i="2"/>
  <c r="G2255" i="2"/>
  <c r="H2255" i="2" s="1"/>
  <c r="CD1559" i="2"/>
  <c r="L1559" i="2"/>
  <c r="K1559" i="2"/>
  <c r="J1559" i="2"/>
  <c r="BE1559" i="2"/>
  <c r="BF1559" i="2"/>
  <c r="BG1559" i="2"/>
  <c r="G1559" i="2"/>
  <c r="H1559" i="2" s="1"/>
  <c r="BH1559" i="2"/>
  <c r="L2771" i="2"/>
  <c r="BE2771" i="2"/>
  <c r="BF2771" i="2"/>
  <c r="BH2771" i="2"/>
  <c r="BG2771" i="2"/>
  <c r="G2771" i="2"/>
  <c r="H2771" i="2" s="1"/>
  <c r="J2771" i="2"/>
  <c r="K2771" i="2"/>
  <c r="L2591" i="2"/>
  <c r="BF2591" i="2"/>
  <c r="BH2591" i="2"/>
  <c r="BG2591" i="2"/>
  <c r="G2591" i="2"/>
  <c r="H2591" i="2" s="1"/>
  <c r="J2591" i="2"/>
  <c r="BE2591" i="2"/>
  <c r="K2591" i="2"/>
  <c r="BH2862" i="2"/>
  <c r="BG2862" i="2"/>
  <c r="G2862" i="2"/>
  <c r="H2862" i="2" s="1"/>
  <c r="J2862" i="2"/>
  <c r="K2862" i="2"/>
  <c r="L2862" i="2"/>
  <c r="BE2862" i="2"/>
  <c r="BF2862" i="2"/>
  <c r="CD2187" i="2"/>
  <c r="BE2187" i="2"/>
  <c r="K2187" i="2"/>
  <c r="BG2187" i="2"/>
  <c r="L2187" i="2"/>
  <c r="BH2187" i="2"/>
  <c r="J2187" i="2"/>
  <c r="BF2187" i="2"/>
  <c r="G2187" i="2"/>
  <c r="H2187" i="2" s="1"/>
  <c r="L2275" i="2"/>
  <c r="BG2275" i="2"/>
  <c r="G2275" i="2"/>
  <c r="H2275" i="2" s="1"/>
  <c r="BE2275" i="2"/>
  <c r="BF2275" i="2"/>
  <c r="BH2275" i="2"/>
  <c r="J2275" i="2"/>
  <c r="K2275" i="2"/>
  <c r="L1192" i="2"/>
  <c r="K1192" i="2"/>
  <c r="G1192" i="2"/>
  <c r="H1192" i="2" s="1"/>
  <c r="BE1192" i="2"/>
  <c r="J1192" i="2"/>
  <c r="BH1192" i="2"/>
  <c r="BF1192" i="2"/>
  <c r="BG1192" i="2"/>
  <c r="G1752" i="2"/>
  <c r="H1752" i="2" s="1"/>
  <c r="K1752" i="2"/>
  <c r="BG1752" i="2"/>
  <c r="BE1752" i="2"/>
  <c r="BF1752" i="2"/>
  <c r="BH1752" i="2"/>
  <c r="J1752" i="2"/>
  <c r="L1752" i="2"/>
  <c r="L921" i="2"/>
  <c r="J921" i="2"/>
  <c r="BE921" i="2"/>
  <c r="BF921" i="2"/>
  <c r="K921" i="2"/>
  <c r="BH921" i="2"/>
  <c r="BG921" i="2"/>
  <c r="G921" i="2"/>
  <c r="H921" i="2" s="1"/>
  <c r="BH3011" i="2"/>
  <c r="BE3011" i="2"/>
  <c r="G3011" i="2"/>
  <c r="H3011" i="2" s="1"/>
  <c r="BG3011" i="2"/>
  <c r="L3011" i="2"/>
  <c r="J3011" i="2"/>
  <c r="K3011" i="2"/>
  <c r="BF3011" i="2"/>
  <c r="BE723" i="2"/>
  <c r="K723" i="2"/>
  <c r="BH723" i="2"/>
  <c r="J723" i="2"/>
  <c r="L723" i="2"/>
  <c r="G723" i="2"/>
  <c r="H723" i="2" s="1"/>
  <c r="BF723" i="2"/>
  <c r="BG723" i="2"/>
  <c r="K2843" i="2"/>
  <c r="BE2843" i="2"/>
  <c r="BF2843" i="2"/>
  <c r="G2843" i="2"/>
  <c r="H2843" i="2" s="1"/>
  <c r="L2843" i="2"/>
  <c r="BH2843" i="2"/>
  <c r="J2843" i="2"/>
  <c r="BG2843" i="2"/>
  <c r="L2248" i="2"/>
  <c r="K2248" i="2"/>
  <c r="G2248" i="2"/>
  <c r="H2248" i="2" s="1"/>
  <c r="BF2248" i="2"/>
  <c r="BH2248" i="2"/>
  <c r="BG2248" i="2"/>
  <c r="BE2248" i="2"/>
  <c r="J2248" i="2"/>
  <c r="L869" i="2"/>
  <c r="J869" i="2"/>
  <c r="BE869" i="2"/>
  <c r="BF869" i="2"/>
  <c r="BH869" i="2"/>
  <c r="G869" i="2"/>
  <c r="H869" i="2" s="1"/>
  <c r="K869" i="2"/>
  <c r="BG869" i="2"/>
  <c r="G1725" i="2"/>
  <c r="H1725" i="2" s="1"/>
  <c r="BE1725" i="2"/>
  <c r="BG1725" i="2"/>
  <c r="J1725" i="2"/>
  <c r="L1725" i="2"/>
  <c r="BH1725" i="2"/>
  <c r="BF1725" i="2"/>
  <c r="K1725" i="2"/>
  <c r="L1176" i="2"/>
  <c r="BE1176" i="2"/>
  <c r="BF1176" i="2"/>
  <c r="BH1176" i="2"/>
  <c r="G1176" i="2"/>
  <c r="H1176" i="2" s="1"/>
  <c r="BG1176" i="2"/>
  <c r="K1176" i="2"/>
  <c r="J1176" i="2"/>
  <c r="L2426" i="2"/>
  <c r="K2426" i="2"/>
  <c r="J2426" i="2"/>
  <c r="BE2426" i="2"/>
  <c r="BF2426" i="2"/>
  <c r="BH2426" i="2"/>
  <c r="BG2426" i="2"/>
  <c r="G2426" i="2"/>
  <c r="H2426" i="2" s="1"/>
  <c r="K1167" i="2"/>
  <c r="BE1167" i="2"/>
  <c r="BF1167" i="2"/>
  <c r="BH1167" i="2"/>
  <c r="BG1167" i="2"/>
  <c r="G1167" i="2"/>
  <c r="H1167" i="2" s="1"/>
  <c r="L1167" i="2"/>
  <c r="J1167" i="2"/>
  <c r="BF2743" i="2"/>
  <c r="BH2743" i="2"/>
  <c r="BG2743" i="2"/>
  <c r="G2743" i="2"/>
  <c r="H2743" i="2" s="1"/>
  <c r="J2743" i="2"/>
  <c r="L2743" i="2"/>
  <c r="K2743" i="2"/>
  <c r="BE2743" i="2"/>
  <c r="K2468" i="2"/>
  <c r="J2468" i="2"/>
  <c r="BG2468" i="2"/>
  <c r="G2468" i="2"/>
  <c r="H2468" i="2" s="1"/>
  <c r="BE2468" i="2"/>
  <c r="BF2468" i="2"/>
  <c r="BH2468" i="2"/>
  <c r="L2468" i="2"/>
  <c r="J2271" i="2"/>
  <c r="L2271" i="2"/>
  <c r="BG2271" i="2"/>
  <c r="BH2271" i="2"/>
  <c r="K2271" i="2"/>
  <c r="BE2271" i="2"/>
  <c r="BF2271" i="2"/>
  <c r="G2271" i="2"/>
  <c r="H2271" i="2" s="1"/>
  <c r="BF2501" i="2"/>
  <c r="J2501" i="2"/>
  <c r="BH2501" i="2"/>
  <c r="G2501" i="2"/>
  <c r="H2501" i="2" s="1"/>
  <c r="K2501" i="2"/>
  <c r="L2501" i="2"/>
  <c r="BE2501" i="2"/>
  <c r="BG2501" i="2"/>
  <c r="G281" i="2"/>
  <c r="H281" i="2" s="1"/>
  <c r="K281" i="2"/>
  <c r="BH281" i="2"/>
  <c r="BE281" i="2"/>
  <c r="L281" i="2"/>
  <c r="J281" i="2"/>
  <c r="BF281" i="2"/>
  <c r="BG281" i="2"/>
  <c r="L2534" i="2"/>
  <c r="J2534" i="2"/>
  <c r="K2534" i="2"/>
  <c r="BF2534" i="2"/>
  <c r="BH2534" i="2"/>
  <c r="BG2534" i="2"/>
  <c r="G2534" i="2"/>
  <c r="H2534" i="2" s="1"/>
  <c r="BE2534" i="2"/>
  <c r="CD1614" i="2"/>
  <c r="K1614" i="2"/>
  <c r="J1614" i="2"/>
  <c r="L1614" i="2"/>
  <c r="BG1614" i="2"/>
  <c r="G1614" i="2"/>
  <c r="H1614" i="2" s="1"/>
  <c r="BE1614" i="2"/>
  <c r="BF1614" i="2"/>
  <c r="BH1614" i="2"/>
  <c r="L1652" i="2"/>
  <c r="K1652" i="2"/>
  <c r="J1652" i="2"/>
  <c r="BG1652" i="2"/>
  <c r="G1652" i="2"/>
  <c r="H1652" i="2" s="1"/>
  <c r="BE1652" i="2"/>
  <c r="BF1652" i="2"/>
  <c r="BH1652" i="2"/>
  <c r="CD1652" i="2"/>
  <c r="N45" i="1"/>
  <c r="E2623" i="2"/>
  <c r="K2966" i="2"/>
  <c r="G2966" i="2"/>
  <c r="H2966" i="2" s="1"/>
  <c r="BF2966" i="2"/>
  <c r="BH2966" i="2"/>
  <c r="BE2966" i="2"/>
  <c r="J2966" i="2"/>
  <c r="BG2966" i="2"/>
  <c r="L2966" i="2"/>
  <c r="BF3050" i="2"/>
  <c r="BH3050" i="2"/>
  <c r="BG3050" i="2"/>
  <c r="K3050" i="2"/>
  <c r="G3050" i="2"/>
  <c r="H3050" i="2" s="1"/>
  <c r="L3050" i="2"/>
  <c r="BE3050" i="2"/>
  <c r="J3050" i="2"/>
  <c r="BF1640" i="2"/>
  <c r="BH1640" i="2"/>
  <c r="BG1640" i="2"/>
  <c r="G1640" i="2"/>
  <c r="H1640" i="2" s="1"/>
  <c r="CD1640" i="2"/>
  <c r="L1640" i="2"/>
  <c r="J1640" i="2"/>
  <c r="K1640" i="2"/>
  <c r="BE1640" i="2"/>
  <c r="J781" i="2"/>
  <c r="L781" i="2"/>
  <c r="BE781" i="2"/>
  <c r="BF781" i="2"/>
  <c r="G781" i="2"/>
  <c r="H781" i="2" s="1"/>
  <c r="K429" i="2"/>
  <c r="BF429" i="2"/>
  <c r="BH429" i="2"/>
  <c r="BG429" i="2"/>
  <c r="L429" i="2"/>
  <c r="J429" i="2"/>
  <c r="G429" i="2"/>
  <c r="H429" i="2" s="1"/>
  <c r="BE429" i="2"/>
  <c r="L1516" i="2"/>
  <c r="BG1516" i="2"/>
  <c r="G1516" i="2"/>
  <c r="H1516" i="2" s="1"/>
  <c r="BE1516" i="2"/>
  <c r="BF1516" i="2"/>
  <c r="K1516" i="2"/>
  <c r="J1516" i="2"/>
  <c r="BH1516" i="2"/>
  <c r="L3171" i="2"/>
  <c r="BG3171" i="2"/>
  <c r="BH3171" i="2"/>
  <c r="BE3171" i="2"/>
  <c r="BF3171" i="2"/>
  <c r="K3171" i="2"/>
  <c r="J3171" i="2"/>
  <c r="G3171" i="2"/>
  <c r="H3171" i="2" s="1"/>
  <c r="K1113" i="2"/>
  <c r="L1113" i="2"/>
  <c r="CE1113" i="2"/>
  <c r="J1113" i="2"/>
  <c r="BF1113" i="2"/>
  <c r="BH1113" i="2"/>
  <c r="BG1113" i="2"/>
  <c r="G1113" i="2"/>
  <c r="H1113" i="2" s="1"/>
  <c r="BE1113" i="2"/>
  <c r="G1751" i="2"/>
  <c r="H1751" i="2" s="1"/>
  <c r="K1751" i="2"/>
  <c r="BE1751" i="2"/>
  <c r="L1751" i="2"/>
  <c r="BF1751" i="2"/>
  <c r="BH1751" i="2"/>
  <c r="J1751" i="2"/>
  <c r="BG1751" i="2"/>
  <c r="K1074" i="2"/>
  <c r="CE1074" i="2"/>
  <c r="BE1074" i="2"/>
  <c r="G1074" i="2"/>
  <c r="H1074" i="2" s="1"/>
  <c r="BG1074" i="2"/>
  <c r="BH1074" i="2"/>
  <c r="BF1074" i="2"/>
  <c r="L1074" i="2"/>
  <c r="J1074" i="2"/>
  <c r="BE1436" i="2"/>
  <c r="BF1436" i="2"/>
  <c r="BH1436" i="2"/>
  <c r="BG1436" i="2"/>
  <c r="G1436" i="2"/>
  <c r="H1436" i="2" s="1"/>
  <c r="J1436" i="2"/>
  <c r="K1436" i="2"/>
  <c r="L1436" i="2"/>
  <c r="G1820" i="2"/>
  <c r="H1820" i="2" s="1"/>
  <c r="K1820" i="2"/>
  <c r="L1820" i="2"/>
  <c r="J1820" i="2"/>
  <c r="BG1820" i="2"/>
  <c r="BF1820" i="2"/>
  <c r="BH1820" i="2"/>
  <c r="BE1820" i="2"/>
  <c r="L394" i="2"/>
  <c r="BF394" i="2"/>
  <c r="G394" i="2"/>
  <c r="H394" i="2" s="1"/>
  <c r="BE394" i="2"/>
  <c r="K394" i="2"/>
  <c r="J394" i="2"/>
  <c r="BG394" i="2"/>
  <c r="BH394" i="2"/>
  <c r="K391" i="2"/>
  <c r="J391" i="2"/>
  <c r="BE391" i="2"/>
  <c r="BG391" i="2"/>
  <c r="L391" i="2"/>
  <c r="BF391" i="2"/>
  <c r="G391" i="2"/>
  <c r="H391" i="2" s="1"/>
  <c r="BH391" i="2"/>
  <c r="BF1720" i="2"/>
  <c r="K1720" i="2"/>
  <c r="BE1720" i="2"/>
  <c r="J1720" i="2"/>
  <c r="G1720" i="2"/>
  <c r="H1720" i="2" s="1"/>
  <c r="BG1720" i="2"/>
  <c r="BH1720" i="2"/>
  <c r="L1720" i="2"/>
  <c r="J2936" i="2"/>
  <c r="K2936" i="2"/>
  <c r="G2936" i="2"/>
  <c r="H2936" i="2" s="1"/>
  <c r="BG2936" i="2"/>
  <c r="BE2936" i="2"/>
  <c r="BF2936" i="2"/>
  <c r="L2936" i="2"/>
  <c r="BH2936" i="2"/>
  <c r="G981" i="2"/>
  <c r="H981" i="2" s="1"/>
  <c r="BH981" i="2"/>
  <c r="J981" i="2"/>
  <c r="BE981" i="2"/>
  <c r="K981" i="2"/>
  <c r="L981" i="2"/>
  <c r="BF981" i="2"/>
  <c r="BG981" i="2"/>
  <c r="BF1099" i="2"/>
  <c r="BE1099" i="2"/>
  <c r="BG1099" i="2"/>
  <c r="BH1099" i="2"/>
  <c r="G1099" i="2"/>
  <c r="H1099" i="2" s="1"/>
  <c r="J1099" i="2"/>
  <c r="CE1099" i="2"/>
  <c r="K1099" i="2"/>
  <c r="L1099" i="2"/>
  <c r="CD1630" i="2"/>
  <c r="J1630" i="2"/>
  <c r="BF1630" i="2"/>
  <c r="L1630" i="2"/>
  <c r="BE1630" i="2"/>
  <c r="K1630" i="2"/>
  <c r="BH1630" i="2"/>
  <c r="BG1630" i="2"/>
  <c r="G1630" i="2"/>
  <c r="H1630" i="2" s="1"/>
  <c r="BF2637" i="2"/>
  <c r="G2637" i="2"/>
  <c r="H2637" i="2" s="1"/>
  <c r="BE2637" i="2"/>
  <c r="K2637" i="2"/>
  <c r="BG2637" i="2"/>
  <c r="L2551" i="2"/>
  <c r="BG2551" i="2"/>
  <c r="BF2551" i="2"/>
  <c r="BH2551" i="2"/>
  <c r="J2551" i="2"/>
  <c r="G2551" i="2"/>
  <c r="H2551" i="2" s="1"/>
  <c r="BE2551" i="2"/>
  <c r="K2551" i="2"/>
  <c r="J485" i="2"/>
  <c r="K485" i="2"/>
  <c r="L485" i="2"/>
  <c r="BE485" i="2"/>
  <c r="BF485" i="2"/>
  <c r="BH485" i="2"/>
  <c r="G485" i="2"/>
  <c r="H485" i="2" s="1"/>
  <c r="BG485" i="2"/>
  <c r="CD2207" i="2"/>
  <c r="G2207" i="2"/>
  <c r="H2207" i="2" s="1"/>
  <c r="J2207" i="2"/>
  <c r="L2207" i="2"/>
  <c r="K2207" i="2"/>
  <c r="BE2207" i="2"/>
  <c r="BF2207" i="2"/>
  <c r="BH2207" i="2"/>
  <c r="BG2207" i="2"/>
  <c r="G3230" i="2"/>
  <c r="H3230" i="2" s="1"/>
  <c r="L3230" i="2"/>
  <c r="K3230" i="2"/>
  <c r="J3230" i="2"/>
  <c r="BE3230" i="2"/>
  <c r="BF3230" i="2"/>
  <c r="BH3230" i="2"/>
  <c r="BG3230" i="2"/>
  <c r="BE2801" i="2"/>
  <c r="J1061" i="2"/>
  <c r="CE1061" i="2"/>
  <c r="BF1061" i="2"/>
  <c r="BH1061" i="2"/>
  <c r="G1061" i="2"/>
  <c r="H1061" i="2" s="1"/>
  <c r="L1061" i="2"/>
  <c r="BE1061" i="2"/>
  <c r="K1061" i="2"/>
  <c r="BG1061" i="2"/>
  <c r="J3257" i="2"/>
  <c r="L3257" i="2"/>
  <c r="K3257" i="2"/>
  <c r="BE3257" i="2"/>
  <c r="BH3257" i="2"/>
  <c r="BG3257" i="2"/>
  <c r="BF3257" i="2"/>
  <c r="G3257" i="2"/>
  <c r="H3257" i="2" s="1"/>
  <c r="G1746" i="2"/>
  <c r="H1746" i="2" s="1"/>
  <c r="L1746" i="2"/>
  <c r="BF1746" i="2"/>
  <c r="BG1746" i="2"/>
  <c r="BE1746" i="2"/>
  <c r="BH1746" i="2"/>
  <c r="J1746" i="2"/>
  <c r="K1746" i="2"/>
  <c r="L2496" i="2"/>
  <c r="J2496" i="2"/>
  <c r="BF2496" i="2"/>
  <c r="BH2496" i="2"/>
  <c r="BG2496" i="2"/>
  <c r="BE2496" i="2"/>
  <c r="G2496" i="2"/>
  <c r="H2496" i="2" s="1"/>
  <c r="K2496" i="2"/>
  <c r="BH1359" i="2"/>
  <c r="BG1359" i="2"/>
  <c r="L1359" i="2"/>
  <c r="G1359" i="2"/>
  <c r="H1359" i="2" s="1"/>
  <c r="K1359" i="2"/>
  <c r="J1359" i="2"/>
  <c r="BF1359" i="2"/>
  <c r="BE1359" i="2"/>
  <c r="BE970" i="2"/>
  <c r="BF970" i="2"/>
  <c r="L970" i="2"/>
  <c r="BG970" i="2"/>
  <c r="K970" i="2"/>
  <c r="J970" i="2"/>
  <c r="BH970" i="2"/>
  <c r="G970" i="2"/>
  <c r="H970" i="2" s="1"/>
  <c r="G1308" i="2"/>
  <c r="H1308" i="2" s="1"/>
  <c r="K1308" i="2"/>
  <c r="J1308" i="2"/>
  <c r="L1308" i="2"/>
  <c r="BE1308" i="2"/>
  <c r="BF1308" i="2"/>
  <c r="BH1308" i="2"/>
  <c r="BG1308" i="2"/>
  <c r="K838" i="2"/>
  <c r="G838" i="2"/>
  <c r="H838" i="2" s="1"/>
  <c r="BE838" i="2"/>
  <c r="BF838" i="2"/>
  <c r="BH838" i="2"/>
  <c r="BG838" i="2"/>
  <c r="J838" i="2"/>
  <c r="L838" i="2"/>
  <c r="BH526" i="2"/>
  <c r="J526" i="2"/>
  <c r="L526" i="2"/>
  <c r="K526" i="2"/>
  <c r="BE526" i="2"/>
  <c r="BF526" i="2"/>
  <c r="BG526" i="2"/>
  <c r="G526" i="2"/>
  <c r="H526" i="2" s="1"/>
  <c r="BE707" i="2"/>
  <c r="BF707" i="2"/>
  <c r="K707" i="2"/>
  <c r="L707" i="2"/>
  <c r="G707" i="2"/>
  <c r="H707" i="2" s="1"/>
  <c r="J707" i="2"/>
  <c r="BH707" i="2"/>
  <c r="BG707" i="2"/>
  <c r="BH1503" i="2"/>
  <c r="BG1503" i="2"/>
  <c r="L1503" i="2"/>
  <c r="J1503" i="2"/>
  <c r="K1503" i="2"/>
  <c r="G1503" i="2"/>
  <c r="H1503" i="2" s="1"/>
  <c r="BE1503" i="2"/>
  <c r="BF1503" i="2"/>
  <c r="J973" i="2"/>
  <c r="K973" i="2"/>
  <c r="G973" i="2"/>
  <c r="H973" i="2" s="1"/>
  <c r="L973" i="2"/>
  <c r="BE973" i="2"/>
  <c r="BF973" i="2"/>
  <c r="BG973" i="2"/>
  <c r="BH973" i="2"/>
  <c r="BE1521" i="2"/>
  <c r="J1521" i="2"/>
  <c r="K1521" i="2"/>
  <c r="BG1521" i="2"/>
  <c r="BH1521" i="2"/>
  <c r="L1521" i="2"/>
  <c r="BF1521" i="2"/>
  <c r="G1521" i="2"/>
  <c r="H1521" i="2" s="1"/>
  <c r="K1824" i="2"/>
  <c r="J1824" i="2"/>
  <c r="BG1824" i="2"/>
  <c r="G1824" i="2"/>
  <c r="H1824" i="2" s="1"/>
  <c r="BH1824" i="2"/>
  <c r="L1824" i="2"/>
  <c r="BE1824" i="2"/>
  <c r="BF1824" i="2"/>
  <c r="L2463" i="2"/>
  <c r="BE2463" i="2"/>
  <c r="BF2463" i="2"/>
  <c r="BH2463" i="2"/>
  <c r="J2463" i="2"/>
  <c r="K2463" i="2"/>
  <c r="G2463" i="2"/>
  <c r="H2463" i="2" s="1"/>
  <c r="BG2463" i="2"/>
  <c r="L2014" i="2"/>
  <c r="K2014" i="2"/>
  <c r="BE2014" i="2"/>
  <c r="BF2014" i="2"/>
  <c r="BH2014" i="2"/>
  <c r="BG2014" i="2"/>
  <c r="G2014" i="2"/>
  <c r="H2014" i="2" s="1"/>
  <c r="J2014" i="2"/>
  <c r="BH1008" i="2"/>
  <c r="G1008" i="2"/>
  <c r="H1008" i="2" s="1"/>
  <c r="BF1008" i="2"/>
  <c r="BG1008" i="2"/>
  <c r="L1008" i="2"/>
  <c r="J1008" i="2"/>
  <c r="K1008" i="2"/>
  <c r="BE1008" i="2"/>
  <c r="CD1611" i="2"/>
  <c r="BF1611" i="2"/>
  <c r="BH1611" i="2"/>
  <c r="BG1611" i="2"/>
  <c r="L1611" i="2"/>
  <c r="K1611" i="2"/>
  <c r="J1611" i="2"/>
  <c r="G1611" i="2"/>
  <c r="H1611" i="2" s="1"/>
  <c r="BE1611" i="2"/>
  <c r="L3035" i="2"/>
  <c r="BE3035" i="2"/>
  <c r="G3035" i="2"/>
  <c r="H3035" i="2" s="1"/>
  <c r="BG3035" i="2"/>
  <c r="BH3035" i="2"/>
  <c r="J3035" i="2"/>
  <c r="BF3035" i="2"/>
  <c r="K3035" i="2"/>
  <c r="J3197" i="2"/>
  <c r="BH3197" i="2"/>
  <c r="L3197" i="2"/>
  <c r="BF3197" i="2"/>
  <c r="G3197" i="2"/>
  <c r="H3197" i="2" s="1"/>
  <c r="BE3197" i="2"/>
  <c r="K3197" i="2"/>
  <c r="BG3197" i="2"/>
  <c r="BE1112" i="2"/>
  <c r="BF1112" i="2"/>
  <c r="BH1112" i="2"/>
  <c r="BG1112" i="2"/>
  <c r="G1112" i="2"/>
  <c r="H1112" i="2" s="1"/>
  <c r="CE1112" i="2"/>
  <c r="J1112" i="2"/>
  <c r="K1112" i="2"/>
  <c r="L1112" i="2"/>
  <c r="L1213" i="2"/>
  <c r="K1213" i="2"/>
  <c r="J1213" i="2"/>
  <c r="G1213" i="2"/>
  <c r="H1213" i="2" s="1"/>
  <c r="BE1213" i="2"/>
  <c r="BH1213" i="2"/>
  <c r="BF1213" i="2"/>
  <c r="BG1213" i="2"/>
  <c r="K417" i="2"/>
  <c r="BH417" i="2"/>
  <c r="J417" i="2"/>
  <c r="G417" i="2"/>
  <c r="H417" i="2" s="1"/>
  <c r="L417" i="2"/>
  <c r="BF417" i="2"/>
  <c r="BE417" i="2"/>
  <c r="BG417" i="2"/>
  <c r="L2986" i="2"/>
  <c r="BE2986" i="2"/>
  <c r="J2986" i="2"/>
  <c r="BF2986" i="2"/>
  <c r="BH2986" i="2"/>
  <c r="BG2986" i="2"/>
  <c r="G2986" i="2"/>
  <c r="H2986" i="2" s="1"/>
  <c r="K2986" i="2"/>
  <c r="L1424" i="2"/>
  <c r="BE1424" i="2"/>
  <c r="BG1424" i="2"/>
  <c r="G1424" i="2"/>
  <c r="H1424" i="2" s="1"/>
  <c r="BH1424" i="2"/>
  <c r="J1424" i="2"/>
  <c r="K1424" i="2"/>
  <c r="BF1424" i="2"/>
  <c r="J1344" i="2"/>
  <c r="G1344" i="2"/>
  <c r="H1344" i="2" s="1"/>
  <c r="BF608" i="2"/>
  <c r="BH608" i="2"/>
  <c r="BG608" i="2"/>
  <c r="BE608" i="2"/>
  <c r="L608" i="2"/>
  <c r="G608" i="2"/>
  <c r="H608" i="2" s="1"/>
  <c r="K608" i="2"/>
  <c r="J608" i="2"/>
  <c r="G2858" i="2"/>
  <c r="H2858" i="2" s="1"/>
  <c r="J2858" i="2"/>
  <c r="K2858" i="2"/>
  <c r="L2858" i="2"/>
  <c r="BF2858" i="2"/>
  <c r="BH2858" i="2"/>
  <c r="BG2858" i="2"/>
  <c r="BE2858" i="2"/>
  <c r="BF1790" i="2"/>
  <c r="BG1790" i="2"/>
  <c r="G1790" i="2"/>
  <c r="H1790" i="2" s="1"/>
  <c r="BH1790" i="2"/>
  <c r="BE1790" i="2"/>
  <c r="J1790" i="2"/>
  <c r="L1790" i="2"/>
  <c r="K1790" i="2"/>
  <c r="BH1707" i="2"/>
  <c r="K1707" i="2"/>
  <c r="J1707" i="2"/>
  <c r="BE1707" i="2"/>
  <c r="L1707" i="2"/>
  <c r="G1707" i="2"/>
  <c r="H1707" i="2" s="1"/>
  <c r="BF1707" i="2"/>
  <c r="BG1707" i="2"/>
  <c r="CE1134" i="2"/>
  <c r="K1134" i="2"/>
  <c r="J1134" i="2"/>
  <c r="BF1134" i="2"/>
  <c r="G1134" i="2"/>
  <c r="H1134" i="2" s="1"/>
  <c r="BG1134" i="2"/>
  <c r="BH1134" i="2"/>
  <c r="BE1134" i="2"/>
  <c r="L1134" i="2"/>
  <c r="L3227" i="2"/>
  <c r="G3227" i="2"/>
  <c r="H3227" i="2" s="1"/>
  <c r="BG3227" i="2"/>
  <c r="J3227" i="2"/>
  <c r="BE3227" i="2"/>
  <c r="BH3227" i="2"/>
  <c r="K3227" i="2"/>
  <c r="BF3227" i="2"/>
  <c r="L1195" i="2"/>
  <c r="K1195" i="2"/>
  <c r="BE1195" i="2"/>
  <c r="BF1195" i="2"/>
  <c r="BH1195" i="2"/>
  <c r="J1195" i="2"/>
  <c r="G1195" i="2"/>
  <c r="H1195" i="2" s="1"/>
  <c r="BG1195" i="2"/>
  <c r="BG1324" i="2"/>
  <c r="L1219" i="2"/>
  <c r="J1219" i="2"/>
  <c r="K1219" i="2"/>
  <c r="BE1219" i="2"/>
  <c r="BF1219" i="2"/>
  <c r="BG1219" i="2"/>
  <c r="G1219" i="2"/>
  <c r="H1219" i="2" s="1"/>
  <c r="BH1219" i="2"/>
  <c r="J678" i="2"/>
  <c r="BH678" i="2"/>
  <c r="BE678" i="2"/>
  <c r="L678" i="2"/>
  <c r="K678" i="2"/>
  <c r="BG678" i="2"/>
  <c r="G678" i="2"/>
  <c r="H678" i="2" s="1"/>
  <c r="BF678" i="2"/>
  <c r="L1151" i="2"/>
  <c r="J1151" i="2"/>
  <c r="CE1151" i="2"/>
  <c r="BF1151" i="2"/>
  <c r="BH1151" i="2"/>
  <c r="BG1151" i="2"/>
  <c r="G1151" i="2"/>
  <c r="H1151" i="2" s="1"/>
  <c r="BE1151" i="2"/>
  <c r="K1151" i="2"/>
  <c r="J2028" i="2"/>
  <c r="BE2028" i="2"/>
  <c r="BF2028" i="2"/>
  <c r="BH2028" i="2"/>
  <c r="BG2028" i="2"/>
  <c r="G2028" i="2"/>
  <c r="H2028" i="2" s="1"/>
  <c r="K2028" i="2"/>
  <c r="L2028" i="2"/>
  <c r="BH3201" i="2"/>
  <c r="BE3201" i="2"/>
  <c r="BF3201" i="2"/>
  <c r="J3201" i="2"/>
  <c r="G3201" i="2"/>
  <c r="H3201" i="2" s="1"/>
  <c r="K3201" i="2"/>
  <c r="BG3201" i="2"/>
  <c r="L3201" i="2"/>
  <c r="L2389" i="2"/>
  <c r="BE2389" i="2"/>
  <c r="J2389" i="2"/>
  <c r="BF2389" i="2"/>
  <c r="BH2389" i="2"/>
  <c r="BG2389" i="2"/>
  <c r="K2389" i="2"/>
  <c r="G2389" i="2"/>
  <c r="H2389" i="2" s="1"/>
  <c r="N28" i="1"/>
  <c r="E1663" i="2"/>
  <c r="J2485" i="2"/>
  <c r="L2485" i="2"/>
  <c r="BF2485" i="2"/>
  <c r="BG2485" i="2"/>
  <c r="BE2485" i="2"/>
  <c r="K2485" i="2"/>
  <c r="BH2485" i="2"/>
  <c r="G2485" i="2"/>
  <c r="H2485" i="2" s="1"/>
  <c r="J3028" i="2"/>
  <c r="BE3028" i="2"/>
  <c r="BF3028" i="2"/>
  <c r="L3028" i="2"/>
  <c r="K3028" i="2"/>
  <c r="BG3028" i="2"/>
  <c r="BH3028" i="2"/>
  <c r="G3028" i="2"/>
  <c r="H3028" i="2" s="1"/>
  <c r="CD3090" i="2"/>
  <c r="G3090" i="2"/>
  <c r="H3090" i="2" s="1"/>
  <c r="J3090" i="2"/>
  <c r="K3090" i="2"/>
  <c r="BG3090" i="2"/>
  <c r="BE3090" i="2"/>
  <c r="BH3090" i="2"/>
  <c r="BF3090" i="2"/>
  <c r="L3090" i="2"/>
  <c r="L2092" i="2"/>
  <c r="J2092" i="2"/>
  <c r="K2092" i="2"/>
  <c r="G2092" i="2"/>
  <c r="H2092" i="2" s="1"/>
  <c r="BE2092" i="2"/>
  <c r="BF2092" i="2"/>
  <c r="BH2092" i="2"/>
  <c r="BG2092" i="2"/>
  <c r="L3239" i="2"/>
  <c r="K3239" i="2"/>
  <c r="J3239" i="2"/>
  <c r="G3239" i="2"/>
  <c r="H3239" i="2" s="1"/>
  <c r="BE3239" i="2"/>
  <c r="BF3239" i="2"/>
  <c r="BH3239" i="2"/>
  <c r="BG3239" i="2"/>
  <c r="K1632" i="2"/>
  <c r="L1632" i="2"/>
  <c r="J1632" i="2"/>
  <c r="BE1632" i="2"/>
  <c r="G1632" i="2"/>
  <c r="H1632" i="2" s="1"/>
  <c r="BG1632" i="2"/>
  <c r="BH1632" i="2"/>
  <c r="CD1632" i="2"/>
  <c r="BF1632" i="2"/>
  <c r="G2649" i="2"/>
  <c r="H2649" i="2" s="1"/>
  <c r="L2649" i="2"/>
  <c r="BF2649" i="2"/>
  <c r="BE2649" i="2"/>
  <c r="J2649" i="2"/>
  <c r="K2649" i="2"/>
  <c r="BH2649" i="2"/>
  <c r="BG2649" i="2"/>
  <c r="J2369" i="2"/>
  <c r="BE2369" i="2"/>
  <c r="L2369" i="2"/>
  <c r="BH2369" i="2"/>
  <c r="K2369" i="2"/>
  <c r="BG2369" i="2"/>
  <c r="G2369" i="2"/>
  <c r="H2369" i="2" s="1"/>
  <c r="BF2369" i="2"/>
  <c r="BF2399" i="2"/>
  <c r="BG2399" i="2"/>
  <c r="BH2399" i="2"/>
  <c r="L2399" i="2"/>
  <c r="G2399" i="2"/>
  <c r="H2399" i="2" s="1"/>
  <c r="K2399" i="2"/>
  <c r="BE2399" i="2"/>
  <c r="J2399" i="2"/>
  <c r="BE2908" i="2"/>
  <c r="BH2908" i="2"/>
  <c r="BG2908" i="2"/>
  <c r="CD2908" i="2"/>
  <c r="K2908" i="2"/>
  <c r="J2908" i="2"/>
  <c r="L2908" i="2"/>
  <c r="G2908" i="2"/>
  <c r="H2908" i="2" s="1"/>
  <c r="BF2908" i="2"/>
  <c r="G2087" i="2"/>
  <c r="H2087" i="2" s="1"/>
  <c r="BE2087" i="2"/>
  <c r="BF2087" i="2"/>
  <c r="BH2087" i="2"/>
  <c r="BG2087" i="2"/>
  <c r="L2087" i="2"/>
  <c r="J2087" i="2"/>
  <c r="K2087" i="2"/>
  <c r="BG2431" i="2"/>
  <c r="L2431" i="2"/>
  <c r="K2431" i="2"/>
  <c r="J2431" i="2"/>
  <c r="BH2431" i="2"/>
  <c r="BF2431" i="2"/>
  <c r="G2431" i="2"/>
  <c r="H2431" i="2" s="1"/>
  <c r="BE2431" i="2"/>
  <c r="K1299" i="2"/>
  <c r="L1299" i="2"/>
  <c r="BE1299" i="2"/>
  <c r="BF1299" i="2"/>
  <c r="BH1299" i="2"/>
  <c r="BG1299" i="2"/>
  <c r="G1299" i="2"/>
  <c r="H1299" i="2" s="1"/>
  <c r="J1299" i="2"/>
  <c r="L2243" i="2"/>
  <c r="J2243" i="2"/>
  <c r="K2243" i="2"/>
  <c r="G2243" i="2"/>
  <c r="H2243" i="2" s="1"/>
  <c r="BE2243" i="2"/>
  <c r="BF2243" i="2"/>
  <c r="BH2243" i="2"/>
  <c r="BG2243" i="2"/>
  <c r="BE803" i="2"/>
  <c r="L803" i="2"/>
  <c r="BF803" i="2"/>
  <c r="BG803" i="2"/>
  <c r="G803" i="2"/>
  <c r="H803" i="2" s="1"/>
  <c r="CD803" i="2"/>
  <c r="BH803" i="2"/>
  <c r="J803" i="2"/>
  <c r="K803" i="2"/>
  <c r="L1391" i="2"/>
  <c r="BF1391" i="2"/>
  <c r="BG1391" i="2"/>
  <c r="G1391" i="2"/>
  <c r="H1391" i="2" s="1"/>
  <c r="K1391" i="2"/>
  <c r="BE1391" i="2"/>
  <c r="BH1391" i="2"/>
  <c r="J1391" i="2"/>
  <c r="J1062" i="2"/>
  <c r="L1062" i="2"/>
  <c r="G1062" i="2"/>
  <c r="H1062" i="2" s="1"/>
  <c r="K1062" i="2"/>
  <c r="BG1062" i="2"/>
  <c r="BH1062" i="2"/>
  <c r="BE1062" i="2"/>
  <c r="BF1062" i="2"/>
  <c r="CE1062" i="2"/>
  <c r="BF1887" i="2"/>
  <c r="BH1887" i="2"/>
  <c r="K1887" i="2"/>
  <c r="L1887" i="2"/>
  <c r="G1887" i="2"/>
  <c r="H1887" i="2" s="1"/>
  <c r="BG1887" i="2"/>
  <c r="J1887" i="2"/>
  <c r="BE1887" i="2"/>
  <c r="L1218" i="2"/>
  <c r="J1218" i="2"/>
  <c r="K1218" i="2"/>
  <c r="BE1218" i="2"/>
  <c r="BF1218" i="2"/>
  <c r="BH1218" i="2"/>
  <c r="BG1218" i="2"/>
  <c r="G1218" i="2"/>
  <c r="H1218" i="2" s="1"/>
  <c r="J2480" i="2"/>
  <c r="BE2480" i="2"/>
  <c r="BF2480" i="2"/>
  <c r="BH2480" i="2"/>
  <c r="BG2480" i="2"/>
  <c r="G2480" i="2"/>
  <c r="H2480" i="2" s="1"/>
  <c r="L2480" i="2"/>
  <c r="K2480" i="2"/>
  <c r="L952" i="2"/>
  <c r="K952" i="2"/>
  <c r="BE952" i="2"/>
  <c r="BF952" i="2"/>
  <c r="BG952" i="2"/>
  <c r="BH952" i="2"/>
  <c r="G952" i="2"/>
  <c r="H952" i="2" s="1"/>
  <c r="J952" i="2"/>
  <c r="J1377" i="2"/>
  <c r="BH1377" i="2"/>
  <c r="L1377" i="2"/>
  <c r="G1377" i="2"/>
  <c r="H1377" i="2" s="1"/>
  <c r="BF1377" i="2"/>
  <c r="K1377" i="2"/>
  <c r="BE1377" i="2"/>
  <c r="BG1377" i="2"/>
  <c r="L2294" i="2"/>
  <c r="K2294" i="2"/>
  <c r="J2294" i="2"/>
  <c r="BE2294" i="2"/>
  <c r="BF2294" i="2"/>
  <c r="BH2294" i="2"/>
  <c r="BG2294" i="2"/>
  <c r="G2294" i="2"/>
  <c r="H2294" i="2" s="1"/>
  <c r="BF913" i="2"/>
  <c r="K913" i="2"/>
  <c r="BE913" i="2"/>
  <c r="BH913" i="2"/>
  <c r="G913" i="2"/>
  <c r="H913" i="2" s="1"/>
  <c r="BG913" i="2"/>
  <c r="L913" i="2"/>
  <c r="J913" i="2"/>
  <c r="G1767" i="2"/>
  <c r="H1767" i="2" s="1"/>
  <c r="BE1767" i="2"/>
  <c r="BG1767" i="2"/>
  <c r="BH1767" i="2"/>
  <c r="BF1767" i="2"/>
  <c r="L1767" i="2"/>
  <c r="K1767" i="2"/>
  <c r="J1767" i="2"/>
  <c r="J1453" i="2"/>
  <c r="BH1453" i="2"/>
  <c r="BE1453" i="2"/>
  <c r="L1453" i="2"/>
  <c r="BG1453" i="2"/>
  <c r="BF1453" i="2"/>
  <c r="K1453" i="2"/>
  <c r="G1453" i="2"/>
  <c r="H1453" i="2" s="1"/>
  <c r="BH706" i="2"/>
  <c r="L706" i="2"/>
  <c r="G706" i="2"/>
  <c r="H706" i="2" s="1"/>
  <c r="K706" i="2"/>
  <c r="J706" i="2"/>
  <c r="BG706" i="2"/>
  <c r="BE706" i="2"/>
  <c r="BF706" i="2"/>
  <c r="BF1220" i="2"/>
  <c r="G1220" i="2"/>
  <c r="H1220" i="2" s="1"/>
  <c r="BH1220" i="2"/>
  <c r="BE1220" i="2"/>
  <c r="BG1220" i="2"/>
  <c r="L1220" i="2"/>
  <c r="J1220" i="2"/>
  <c r="K1220" i="2"/>
  <c r="BH3022" i="2"/>
  <c r="G3022" i="2"/>
  <c r="H3022" i="2" s="1"/>
  <c r="J3022" i="2"/>
  <c r="BF3022" i="2"/>
  <c r="K3022" i="2"/>
  <c r="BE3022" i="2"/>
  <c r="BG3022" i="2"/>
  <c r="L3022" i="2"/>
  <c r="K1221" i="2"/>
  <c r="BG1221" i="2"/>
  <c r="BH1221" i="2"/>
  <c r="G1221" i="2"/>
  <c r="H1221" i="2" s="1"/>
  <c r="L1221" i="2"/>
  <c r="J1221" i="2"/>
  <c r="BE1221" i="2"/>
  <c r="BF1221" i="2"/>
  <c r="BE2514" i="2"/>
  <c r="L2514" i="2"/>
  <c r="K2514" i="2"/>
  <c r="G2514" i="2"/>
  <c r="H2514" i="2" s="1"/>
  <c r="BG2514" i="2"/>
  <c r="J2514" i="2"/>
  <c r="BH2514" i="2"/>
  <c r="BF2514" i="2"/>
  <c r="CD3082" i="2"/>
  <c r="BE3082" i="2"/>
  <c r="K3082" i="2"/>
  <c r="BH3082" i="2"/>
  <c r="BF3082" i="2"/>
  <c r="L3082" i="2"/>
  <c r="BG3082" i="2"/>
  <c r="J3082" i="2"/>
  <c r="G3082" i="2"/>
  <c r="H3082" i="2" s="1"/>
  <c r="L434" i="2"/>
  <c r="K434" i="2"/>
  <c r="J434" i="2"/>
  <c r="BE434" i="2"/>
  <c r="BH434" i="2"/>
  <c r="BG434" i="2"/>
  <c r="BF434" i="2"/>
  <c r="G434" i="2"/>
  <c r="H434" i="2" s="1"/>
  <c r="L696" i="2"/>
  <c r="G696" i="2"/>
  <c r="H696" i="2" s="1"/>
  <c r="BH696" i="2"/>
  <c r="K696" i="2"/>
  <c r="J696" i="2"/>
  <c r="BG696" i="2"/>
  <c r="BE696" i="2"/>
  <c r="BF696" i="2"/>
  <c r="BE2145" i="2"/>
  <c r="CD1617" i="2"/>
  <c r="K1617" i="2"/>
  <c r="L1617" i="2"/>
  <c r="BH1617" i="2"/>
  <c r="BG1617" i="2"/>
  <c r="G1617" i="2"/>
  <c r="H1617" i="2" s="1"/>
  <c r="BE1617" i="2"/>
  <c r="BF1617" i="2"/>
  <c r="J1617" i="2"/>
  <c r="L2528" i="2"/>
  <c r="J2528" i="2"/>
  <c r="K2528" i="2"/>
  <c r="BE2528" i="2"/>
  <c r="BF2528" i="2"/>
  <c r="BH2528" i="2"/>
  <c r="BG2528" i="2"/>
  <c r="G2528" i="2"/>
  <c r="H2528" i="2" s="1"/>
  <c r="J2978" i="2"/>
  <c r="L2978" i="2"/>
  <c r="BG2978" i="2"/>
  <c r="K2978" i="2"/>
  <c r="G2978" i="2"/>
  <c r="H2978" i="2" s="1"/>
  <c r="BE2978" i="2"/>
  <c r="BF2978" i="2"/>
  <c r="BH2978" i="2"/>
  <c r="BH772" i="2"/>
  <c r="CD772" i="2"/>
  <c r="K772" i="2"/>
  <c r="BE772" i="2"/>
  <c r="BF772" i="2"/>
  <c r="L772" i="2"/>
  <c r="BG772" i="2"/>
  <c r="J772" i="2"/>
  <c r="G772" i="2"/>
  <c r="H772" i="2" s="1"/>
  <c r="BG2739" i="2"/>
  <c r="BE2739" i="2"/>
  <c r="BF2739" i="2"/>
  <c r="L2739" i="2"/>
  <c r="K2739" i="2"/>
  <c r="G2739" i="2"/>
  <c r="H2739" i="2" s="1"/>
  <c r="J2739" i="2"/>
  <c r="BH2739" i="2"/>
  <c r="J3128" i="2"/>
  <c r="G3128" i="2"/>
  <c r="H3128" i="2" s="1"/>
  <c r="BH3128" i="2"/>
  <c r="BG3128" i="2"/>
  <c r="BE3128" i="2"/>
  <c r="L3128" i="2"/>
  <c r="BF3128" i="2"/>
  <c r="K3128" i="2"/>
  <c r="J1468" i="2"/>
  <c r="L1468" i="2"/>
  <c r="G1468" i="2"/>
  <c r="H1468" i="2" s="1"/>
  <c r="K1468" i="2"/>
  <c r="BF1468" i="2"/>
  <c r="BG1468" i="2"/>
  <c r="BE1468" i="2"/>
  <c r="BH1468" i="2"/>
  <c r="J1457" i="2"/>
  <c r="BH1457" i="2"/>
  <c r="BF1457" i="2"/>
  <c r="K1457" i="2"/>
  <c r="BG1457" i="2"/>
  <c r="L1457" i="2"/>
  <c r="BE1457" i="2"/>
  <c r="G1457" i="2"/>
  <c r="H1457" i="2" s="1"/>
  <c r="L364" i="2"/>
  <c r="BG364" i="2"/>
  <c r="BF364" i="2"/>
  <c r="K364" i="2"/>
  <c r="J364" i="2"/>
  <c r="BH364" i="2"/>
  <c r="BE364" i="2"/>
  <c r="G364" i="2"/>
  <c r="H364" i="2" s="1"/>
  <c r="BE681" i="2"/>
  <c r="K681" i="2"/>
  <c r="G681" i="2"/>
  <c r="H681" i="2" s="1"/>
  <c r="J681" i="2"/>
  <c r="BH681" i="2"/>
  <c r="L681" i="2"/>
  <c r="BG681" i="2"/>
  <c r="BF681" i="2"/>
  <c r="K1764" i="2"/>
  <c r="BH1764" i="2"/>
  <c r="BG1764" i="2"/>
  <c r="BE1764" i="2"/>
  <c r="BF1764" i="2"/>
  <c r="L1764" i="2"/>
  <c r="J1764" i="2"/>
  <c r="G1764" i="2"/>
  <c r="H1764" i="2" s="1"/>
  <c r="BG3238" i="2"/>
  <c r="J3238" i="2"/>
  <c r="G3238" i="2"/>
  <c r="H3238" i="2" s="1"/>
  <c r="BH3238" i="2"/>
  <c r="L3238" i="2"/>
  <c r="K3238" i="2"/>
  <c r="BF3238" i="2"/>
  <c r="BE3238" i="2"/>
  <c r="BF745" i="2"/>
  <c r="L745" i="2"/>
  <c r="K745" i="2"/>
  <c r="BE745" i="2"/>
  <c r="CD745" i="2"/>
  <c r="BG745" i="2"/>
  <c r="J745" i="2"/>
  <c r="G745" i="2"/>
  <c r="H745" i="2" s="1"/>
  <c r="BH745" i="2"/>
  <c r="L539" i="2"/>
  <c r="K539" i="2"/>
  <c r="BE539" i="2"/>
  <c r="BG539" i="2"/>
  <c r="G539" i="2"/>
  <c r="H539" i="2" s="1"/>
  <c r="BF539" i="2"/>
  <c r="J539" i="2"/>
  <c r="BH539" i="2"/>
  <c r="L904" i="2"/>
  <c r="K904" i="2"/>
  <c r="BE904" i="2"/>
  <c r="J904" i="2"/>
  <c r="BF904" i="2"/>
  <c r="BH904" i="2"/>
  <c r="BG904" i="2"/>
  <c r="G904" i="2"/>
  <c r="H904" i="2" s="1"/>
  <c r="G2039" i="2"/>
  <c r="H2039" i="2" s="1"/>
  <c r="L2039" i="2"/>
  <c r="K2039" i="2"/>
  <c r="BG2039" i="2"/>
  <c r="BE2039" i="2"/>
  <c r="BH2039" i="2"/>
  <c r="BF2039" i="2"/>
  <c r="J2039" i="2"/>
  <c r="BH1544" i="2"/>
  <c r="G1544" i="2"/>
  <c r="H1544" i="2" s="1"/>
  <c r="K1544" i="2"/>
  <c r="L1544" i="2"/>
  <c r="J1544" i="2"/>
  <c r="BE1544" i="2"/>
  <c r="BF1544" i="2"/>
  <c r="BG1544" i="2"/>
  <c r="J483" i="2"/>
  <c r="K483" i="2"/>
  <c r="G483" i="2"/>
  <c r="H483" i="2" s="1"/>
  <c r="BE483" i="2"/>
  <c r="BF483" i="2"/>
  <c r="BH483" i="2"/>
  <c r="L483" i="2"/>
  <c r="BG483" i="2"/>
  <c r="CD2209" i="2"/>
  <c r="BF2209" i="2"/>
  <c r="G2209" i="2"/>
  <c r="H2209" i="2" s="1"/>
  <c r="J2209" i="2"/>
  <c r="L2209" i="2"/>
  <c r="K2209" i="2"/>
  <c r="BG2209" i="2"/>
  <c r="BE2209" i="2"/>
  <c r="BH2209" i="2"/>
  <c r="BF2645" i="2"/>
  <c r="BH2645" i="2"/>
  <c r="BE2645" i="2"/>
  <c r="L2645" i="2"/>
  <c r="BG2645" i="2"/>
  <c r="K2645" i="2"/>
  <c r="G2645" i="2"/>
  <c r="H2645" i="2" s="1"/>
  <c r="J2645" i="2"/>
  <c r="J541" i="2"/>
  <c r="K541" i="2"/>
  <c r="L541" i="2"/>
  <c r="BF541" i="2"/>
  <c r="BH541" i="2"/>
  <c r="BG541" i="2"/>
  <c r="BE541" i="2"/>
  <c r="G541" i="2"/>
  <c r="H541" i="2" s="1"/>
  <c r="BF3168" i="2"/>
  <c r="L3168" i="2"/>
  <c r="K3168" i="2"/>
  <c r="BH3168" i="2"/>
  <c r="G3168" i="2"/>
  <c r="H3168" i="2" s="1"/>
  <c r="J3168" i="2"/>
  <c r="BG3168" i="2"/>
  <c r="BE3168" i="2"/>
  <c r="BF972" i="2"/>
  <c r="BE972" i="2"/>
  <c r="J972" i="2"/>
  <c r="K972" i="2"/>
  <c r="BG972" i="2"/>
  <c r="G972" i="2"/>
  <c r="H972" i="2" s="1"/>
  <c r="L972" i="2"/>
  <c r="BH972" i="2"/>
  <c r="CD2151" i="2"/>
  <c r="L2151" i="2"/>
  <c r="BH2151" i="2"/>
  <c r="BG2151" i="2"/>
  <c r="BE2151" i="2"/>
  <c r="K2151" i="2"/>
  <c r="J2151" i="2"/>
  <c r="BF2151" i="2"/>
  <c r="G2151" i="2"/>
  <c r="H2151" i="2" s="1"/>
  <c r="J3247" i="2"/>
  <c r="BE3247" i="2"/>
  <c r="BF3247" i="2"/>
  <c r="BH3247" i="2"/>
  <c r="BG3247" i="2"/>
  <c r="L3247" i="2"/>
  <c r="G3247" i="2"/>
  <c r="H3247" i="2" s="1"/>
  <c r="K3247" i="2"/>
  <c r="J1610" i="2"/>
  <c r="CD1610" i="2"/>
  <c r="G1610" i="2"/>
  <c r="H1610" i="2" s="1"/>
  <c r="BG1610" i="2"/>
  <c r="BE1610" i="2"/>
  <c r="K1610" i="2"/>
  <c r="BF1610" i="2"/>
  <c r="L1610" i="2"/>
  <c r="BH1610" i="2"/>
  <c r="J3072" i="2"/>
  <c r="CD3072" i="2"/>
  <c r="BF3072" i="2"/>
  <c r="L3072" i="2"/>
  <c r="G3072" i="2"/>
  <c r="H3072" i="2" s="1"/>
  <c r="BH3072" i="2"/>
  <c r="BE3072" i="2"/>
  <c r="K3072" i="2"/>
  <c r="BG3072" i="2"/>
  <c r="K1528" i="2"/>
  <c r="L1528" i="2"/>
  <c r="J1528" i="2"/>
  <c r="BE1528" i="2"/>
  <c r="BF1528" i="2"/>
  <c r="BH1528" i="2"/>
  <c r="BG1528" i="2"/>
  <c r="G1528" i="2"/>
  <c r="H1528" i="2" s="1"/>
  <c r="CD2199" i="2"/>
  <c r="L2199" i="2"/>
  <c r="K2199" i="2"/>
  <c r="BE2199" i="2"/>
  <c r="BF2199" i="2"/>
  <c r="BH2199" i="2"/>
  <c r="G2199" i="2"/>
  <c r="H2199" i="2" s="1"/>
  <c r="J2199" i="2"/>
  <c r="BG2199" i="2"/>
  <c r="BH938" i="2"/>
  <c r="BG938" i="2"/>
  <c r="BE938" i="2"/>
  <c r="BF938" i="2"/>
  <c r="K938" i="2"/>
  <c r="J938" i="2"/>
  <c r="G938" i="2"/>
  <c r="H938" i="2" s="1"/>
  <c r="L938" i="2"/>
  <c r="BF652" i="2"/>
  <c r="L652" i="2"/>
  <c r="BE652" i="2"/>
  <c r="G652" i="2"/>
  <c r="H652" i="2" s="1"/>
  <c r="BH652" i="2"/>
  <c r="K652" i="2"/>
  <c r="J652" i="2"/>
  <c r="BG652" i="2"/>
  <c r="CE1154" i="2"/>
  <c r="K1154" i="2"/>
  <c r="L1154" i="2"/>
  <c r="BF1154" i="2"/>
  <c r="J1154" i="2"/>
  <c r="BH1154" i="2"/>
  <c r="BG1154" i="2"/>
  <c r="G1154" i="2"/>
  <c r="H1154" i="2" s="1"/>
  <c r="BE1154" i="2"/>
  <c r="G1533" i="2"/>
  <c r="H1533" i="2" s="1"/>
  <c r="BF1533" i="2"/>
  <c r="K1533" i="2"/>
  <c r="J1533" i="2"/>
  <c r="BH1533" i="2"/>
  <c r="BE1533" i="2"/>
  <c r="L1533" i="2"/>
  <c r="BG1533" i="2"/>
  <c r="K1177" i="2"/>
  <c r="L1177" i="2"/>
  <c r="J1177" i="2"/>
  <c r="BE1177" i="2"/>
  <c r="BF1177" i="2"/>
  <c r="BG1177" i="2"/>
  <c r="BH1177" i="2"/>
  <c r="G1177" i="2"/>
  <c r="H1177" i="2" s="1"/>
  <c r="L2483" i="2"/>
  <c r="K2483" i="2"/>
  <c r="J2483" i="2"/>
  <c r="G2483" i="2"/>
  <c r="H2483" i="2" s="1"/>
  <c r="BE2483" i="2"/>
  <c r="BF2483" i="2"/>
  <c r="BH2483" i="2"/>
  <c r="BG2483" i="2"/>
  <c r="K689" i="2"/>
  <c r="G689" i="2"/>
  <c r="H689" i="2" s="1"/>
  <c r="BH689" i="2"/>
  <c r="BF689" i="2"/>
  <c r="L689" i="2"/>
  <c r="BG689" i="2"/>
  <c r="J689" i="2"/>
  <c r="BE689" i="2"/>
  <c r="K1993" i="2"/>
  <c r="L1993" i="2"/>
  <c r="J1993" i="2"/>
  <c r="BE1993" i="2"/>
  <c r="BF1993" i="2"/>
  <c r="BH1993" i="2"/>
  <c r="BG1993" i="2"/>
  <c r="G1993" i="2"/>
  <c r="H1993" i="2" s="1"/>
  <c r="J2253" i="2"/>
  <c r="BF2253" i="2"/>
  <c r="BH2253" i="2"/>
  <c r="L2253" i="2"/>
  <c r="BG2253" i="2"/>
  <c r="K2253" i="2"/>
  <c r="BE2253" i="2"/>
  <c r="G2253" i="2"/>
  <c r="H2253" i="2" s="1"/>
  <c r="CE1103" i="2"/>
  <c r="L1103" i="2"/>
  <c r="BH1103" i="2"/>
  <c r="BG1103" i="2"/>
  <c r="G1103" i="2"/>
  <c r="H1103" i="2" s="1"/>
  <c r="BE1103" i="2"/>
  <c r="BF1103" i="2"/>
  <c r="J1103" i="2"/>
  <c r="K1103" i="2"/>
  <c r="G2015" i="2"/>
  <c r="H2015" i="2" s="1"/>
  <c r="K2015" i="2"/>
  <c r="BG2015" i="2"/>
  <c r="L2015" i="2"/>
  <c r="BH2015" i="2"/>
  <c r="BF2015" i="2"/>
  <c r="BE2015" i="2"/>
  <c r="J2015" i="2"/>
  <c r="K1693" i="2"/>
  <c r="L1693" i="2"/>
  <c r="BE1693" i="2"/>
  <c r="BG1693" i="2"/>
  <c r="J1693" i="2"/>
  <c r="G1693" i="2"/>
  <c r="H1693" i="2" s="1"/>
  <c r="BH1693" i="2"/>
  <c r="BF1693" i="2"/>
  <c r="G3177" i="2"/>
  <c r="H3177" i="2" s="1"/>
  <c r="BH3177" i="2"/>
  <c r="BG3177" i="2"/>
  <c r="J3177" i="2"/>
  <c r="K3177" i="2"/>
  <c r="BE3177" i="2"/>
  <c r="L3177" i="2"/>
  <c r="BF3177" i="2"/>
  <c r="CD210" i="2"/>
  <c r="G210" i="2"/>
  <c r="H210" i="2" s="1"/>
  <c r="K210" i="2"/>
  <c r="L210" i="2"/>
  <c r="J210" i="2"/>
  <c r="BE210" i="2"/>
  <c r="BF210" i="2"/>
  <c r="BH210" i="2"/>
  <c r="BG210" i="2"/>
  <c r="K245" i="2"/>
  <c r="J245" i="2"/>
  <c r="L245" i="2"/>
  <c r="BE245" i="2"/>
  <c r="BF245" i="2"/>
  <c r="BH245" i="2"/>
  <c r="BG245" i="2"/>
  <c r="G245" i="2"/>
  <c r="H245" i="2" s="1"/>
  <c r="CD245" i="2"/>
  <c r="BH265" i="2"/>
  <c r="CD265" i="2"/>
  <c r="BG265" i="2"/>
  <c r="BE265" i="2"/>
  <c r="G265" i="2"/>
  <c r="H265" i="2" s="1"/>
  <c r="K265" i="2"/>
  <c r="BF265" i="2"/>
  <c r="J265" i="2"/>
  <c r="L265" i="2"/>
  <c r="N7" i="1"/>
  <c r="E267" i="2"/>
  <c r="BH214" i="2"/>
  <c r="BG214" i="2"/>
  <c r="CD214" i="2"/>
  <c r="G214" i="2"/>
  <c r="H214" i="2" s="1"/>
  <c r="K214" i="2"/>
  <c r="J214" i="2"/>
  <c r="L214" i="2"/>
  <c r="BE214" i="2"/>
  <c r="BF214" i="2"/>
  <c r="G239" i="2"/>
  <c r="H239" i="2" s="1"/>
  <c r="L239" i="2"/>
  <c r="CD239" i="2"/>
  <c r="K239" i="2"/>
  <c r="J239" i="2"/>
  <c r="BE239" i="2"/>
  <c r="BF239" i="2"/>
  <c r="BH239" i="2"/>
  <c r="BG239" i="2"/>
  <c r="L7" i="1"/>
  <c r="D267" i="2"/>
  <c r="P7" i="1"/>
  <c r="F267" i="2"/>
  <c r="BH216" i="2"/>
  <c r="BF216" i="2"/>
  <c r="J216" i="2"/>
  <c r="K216" i="2"/>
  <c r="L216" i="2"/>
  <c r="BG216" i="2"/>
  <c r="G216" i="2"/>
  <c r="H216" i="2" s="1"/>
  <c r="BE216" i="2"/>
  <c r="CD216" i="2"/>
  <c r="K250" i="2"/>
  <c r="BH250" i="2"/>
  <c r="L250" i="2"/>
  <c r="G250" i="2"/>
  <c r="H250" i="2" s="1"/>
  <c r="CD250" i="2"/>
  <c r="BG250" i="2"/>
  <c r="BF250" i="2"/>
  <c r="J250" i="2"/>
  <c r="BE250" i="2"/>
  <c r="G246" i="2"/>
  <c r="H246" i="2" s="1"/>
  <c r="BH246" i="2"/>
  <c r="CD246" i="2"/>
  <c r="J246" i="2"/>
  <c r="BF246" i="2"/>
  <c r="L246" i="2"/>
  <c r="BG246" i="2"/>
  <c r="K246" i="2"/>
  <c r="BE246" i="2"/>
  <c r="BB267" i="2"/>
  <c r="T7" i="1"/>
  <c r="G215" i="2"/>
  <c r="H215" i="2" s="1"/>
  <c r="K215" i="2"/>
  <c r="J215" i="2"/>
  <c r="L215" i="2"/>
  <c r="BE215" i="2"/>
  <c r="BF215" i="2"/>
  <c r="BH215" i="2"/>
  <c r="BG215" i="2"/>
  <c r="CD215" i="2"/>
  <c r="BF228" i="2"/>
  <c r="BH228" i="2"/>
  <c r="BG228" i="2"/>
  <c r="CD228" i="2"/>
  <c r="G228" i="2"/>
  <c r="H228" i="2" s="1"/>
  <c r="J228" i="2"/>
  <c r="K228" i="2"/>
  <c r="L228" i="2"/>
  <c r="BE228" i="2"/>
  <c r="BE235" i="2"/>
  <c r="BF235" i="2"/>
  <c r="BG235" i="2"/>
  <c r="L235" i="2"/>
  <c r="BH235" i="2"/>
  <c r="K235" i="2"/>
  <c r="J235" i="2"/>
  <c r="G235" i="2"/>
  <c r="H235" i="2" s="1"/>
  <c r="CD235" i="2"/>
  <c r="J260" i="2"/>
  <c r="K260" i="2"/>
  <c r="BF260" i="2"/>
  <c r="BH260" i="2"/>
  <c r="BG260" i="2"/>
  <c r="G260" i="2"/>
  <c r="H260" i="2" s="1"/>
  <c r="L260" i="2"/>
  <c r="CD260" i="2"/>
  <c r="BE260" i="2"/>
  <c r="J212" i="2"/>
  <c r="L212" i="2"/>
  <c r="G212" i="2"/>
  <c r="H212" i="2" s="1"/>
  <c r="BE212" i="2"/>
  <c r="BF212" i="2"/>
  <c r="CD212" i="2"/>
  <c r="K212" i="2"/>
  <c r="BH212" i="2"/>
  <c r="BG212" i="2"/>
  <c r="K224" i="2"/>
  <c r="BH224" i="2"/>
  <c r="CD224" i="2"/>
  <c r="L224" i="2"/>
  <c r="BG224" i="2"/>
  <c r="J224" i="2"/>
  <c r="BE224" i="2"/>
  <c r="BF224" i="2"/>
  <c r="G224" i="2"/>
  <c r="H224" i="2" s="1"/>
  <c r="BE218" i="2"/>
  <c r="BF218" i="2"/>
  <c r="BH218" i="2"/>
  <c r="BG218" i="2"/>
  <c r="G218" i="2"/>
  <c r="H218" i="2" s="1"/>
  <c r="CD218" i="2"/>
  <c r="J218" i="2"/>
  <c r="K218" i="2"/>
  <c r="L218" i="2"/>
  <c r="CD249" i="2"/>
  <c r="J249" i="2"/>
  <c r="K249" i="2"/>
  <c r="L249" i="2"/>
  <c r="BG249" i="2"/>
  <c r="BE249" i="2"/>
  <c r="BF249" i="2"/>
  <c r="BH249" i="2"/>
  <c r="G249" i="2"/>
  <c r="H249" i="2" s="1"/>
  <c r="BH241" i="2"/>
  <c r="BG241" i="2"/>
  <c r="G241" i="2"/>
  <c r="H241" i="2" s="1"/>
  <c r="K241" i="2"/>
  <c r="J241" i="2"/>
  <c r="CD241" i="2"/>
  <c r="L241" i="2"/>
  <c r="BF241" i="2"/>
  <c r="BE241" i="2"/>
  <c r="BG236" i="2"/>
  <c r="CD236" i="2"/>
  <c r="G236" i="2"/>
  <c r="H236" i="2" s="1"/>
  <c r="K236" i="2"/>
  <c r="L236" i="2"/>
  <c r="BH236" i="2"/>
  <c r="BF236" i="2"/>
  <c r="BE236" i="2"/>
  <c r="J236" i="2"/>
  <c r="BG237" i="2"/>
  <c r="L237" i="2"/>
  <c r="G237" i="2"/>
  <c r="H237" i="2" s="1"/>
  <c r="BE237" i="2"/>
  <c r="BH237" i="2"/>
  <c r="BF237" i="2"/>
  <c r="K237" i="2"/>
  <c r="CD237" i="2"/>
  <c r="J237" i="2"/>
  <c r="CD238" i="2"/>
  <c r="BF238" i="2"/>
  <c r="J238" i="2"/>
  <c r="BH238" i="2"/>
  <c r="BG238" i="2"/>
  <c r="G238" i="2"/>
  <c r="H238" i="2" s="1"/>
  <c r="K238" i="2"/>
  <c r="L238" i="2"/>
  <c r="BE238" i="2"/>
  <c r="G248" i="2"/>
  <c r="H248" i="2" s="1"/>
  <c r="BH248" i="2"/>
  <c r="L248" i="2"/>
  <c r="BE248" i="2"/>
  <c r="J248" i="2"/>
  <c r="K248" i="2"/>
  <c r="BF248" i="2"/>
  <c r="CD248" i="2"/>
  <c r="BG248" i="2"/>
  <c r="R7" i="1"/>
  <c r="BA267" i="2"/>
  <c r="BE229" i="2"/>
  <c r="CD229" i="2"/>
  <c r="BH229" i="2"/>
  <c r="G229" i="2"/>
  <c r="H229" i="2" s="1"/>
  <c r="BG229" i="2"/>
  <c r="BF229" i="2"/>
  <c r="K229" i="2"/>
  <c r="J229" i="2"/>
  <c r="L229" i="2"/>
  <c r="CD254" i="2"/>
  <c r="BF254" i="2"/>
  <c r="BH254" i="2"/>
  <c r="BG254" i="2"/>
  <c r="K254" i="2"/>
  <c r="J254" i="2"/>
  <c r="G254" i="2"/>
  <c r="H254" i="2" s="1"/>
  <c r="BE254" i="2"/>
  <c r="L254" i="2"/>
  <c r="BF231" i="2"/>
  <c r="J231" i="2"/>
  <c r="K231" i="2"/>
  <c r="BE231" i="2"/>
  <c r="G231" i="2"/>
  <c r="H231" i="2" s="1"/>
  <c r="CD231" i="2"/>
  <c r="BG231" i="2"/>
  <c r="L231" i="2"/>
  <c r="BH231" i="2"/>
  <c r="K261" i="2"/>
  <c r="J261" i="2"/>
  <c r="CD261" i="2"/>
  <c r="BE261" i="2"/>
  <c r="BG261" i="2"/>
  <c r="L261" i="2"/>
  <c r="BH261" i="2"/>
  <c r="BF261" i="2"/>
  <c r="G261" i="2"/>
  <c r="H261" i="2" s="1"/>
  <c r="J263" i="2"/>
  <c r="K263" i="2"/>
  <c r="L263" i="2"/>
  <c r="BF263" i="2"/>
  <c r="BH263" i="2"/>
  <c r="BG263" i="2"/>
  <c r="BE263" i="2"/>
  <c r="G263" i="2"/>
  <c r="H263" i="2" s="1"/>
  <c r="CD263" i="2"/>
  <c r="BF225" i="2"/>
  <c r="K225" i="2"/>
  <c r="L225" i="2"/>
  <c r="BH225" i="2"/>
  <c r="BG225" i="2"/>
  <c r="J225" i="2"/>
  <c r="G225" i="2"/>
  <c r="H225" i="2" s="1"/>
  <c r="BE225" i="2"/>
  <c r="CD225" i="2"/>
  <c r="G251" i="2"/>
  <c r="H251" i="2" s="1"/>
  <c r="J251" i="2"/>
  <c r="K251" i="2"/>
  <c r="BE251" i="2"/>
  <c r="BF251" i="2"/>
  <c r="BH251" i="2"/>
  <c r="BG251" i="2"/>
  <c r="L251" i="2"/>
  <c r="CD251" i="2"/>
  <c r="G233" i="2"/>
  <c r="H233" i="2" s="1"/>
  <c r="CD233" i="2"/>
  <c r="J233" i="2"/>
  <c r="L233" i="2"/>
  <c r="K233" i="2"/>
  <c r="BE233" i="2"/>
  <c r="BF233" i="2"/>
  <c r="BH233" i="2"/>
  <c r="BG233" i="2"/>
  <c r="BF266" i="2"/>
  <c r="J266" i="2"/>
  <c r="K266" i="2"/>
  <c r="CD266" i="2"/>
  <c r="G266" i="2"/>
  <c r="H266" i="2" s="1"/>
  <c r="BH266" i="2"/>
  <c r="L266" i="2"/>
  <c r="BG266" i="2"/>
  <c r="BE266" i="2"/>
  <c r="BE256" i="2"/>
  <c r="G256" i="2"/>
  <c r="H256" i="2" s="1"/>
  <c r="L256" i="2"/>
  <c r="K256" i="2"/>
  <c r="BG256" i="2"/>
  <c r="BF256" i="2"/>
  <c r="CD256" i="2"/>
  <c r="J256" i="2"/>
  <c r="BH256" i="2"/>
  <c r="BG255" i="2"/>
  <c r="G255" i="2"/>
  <c r="H255" i="2" s="1"/>
  <c r="BH255" i="2"/>
  <c r="J255" i="2"/>
  <c r="K255" i="2"/>
  <c r="BF255" i="2"/>
  <c r="CD255" i="2"/>
  <c r="L255" i="2"/>
  <c r="BE255" i="2"/>
  <c r="CD232" i="2"/>
  <c r="J232" i="2"/>
  <c r="K232" i="2"/>
  <c r="BF232" i="2"/>
  <c r="BE232" i="2"/>
  <c r="BG232" i="2"/>
  <c r="BH232" i="2"/>
  <c r="G232" i="2"/>
  <c r="H232" i="2" s="1"/>
  <c r="L232" i="2"/>
  <c r="CD227" i="2"/>
  <c r="BH227" i="2"/>
  <c r="BG227" i="2"/>
  <c r="J227" i="2"/>
  <c r="K227" i="2"/>
  <c r="L227" i="2"/>
  <c r="BF227" i="2"/>
  <c r="BE227" i="2"/>
  <c r="G227" i="2"/>
  <c r="H227" i="2" s="1"/>
  <c r="J211" i="2"/>
  <c r="K211" i="2"/>
  <c r="BE211" i="2"/>
  <c r="L211" i="2"/>
  <c r="BF211" i="2"/>
  <c r="BH211" i="2"/>
  <c r="BG211" i="2"/>
  <c r="G211" i="2"/>
  <c r="H211" i="2" s="1"/>
  <c r="CD211" i="2"/>
  <c r="BE243" i="2"/>
  <c r="G243" i="2"/>
  <c r="H243" i="2" s="1"/>
  <c r="BF243" i="2"/>
  <c r="BH243" i="2"/>
  <c r="J243" i="2"/>
  <c r="K243" i="2"/>
  <c r="L243" i="2"/>
  <c r="BG243" i="2"/>
  <c r="CD243" i="2"/>
  <c r="G259" i="2"/>
  <c r="H259" i="2" s="1"/>
  <c r="BH259" i="2"/>
  <c r="BG259" i="2"/>
  <c r="CD259" i="2"/>
  <c r="BF259" i="2"/>
  <c r="J259" i="2"/>
  <c r="BE259" i="2"/>
  <c r="L259" i="2"/>
  <c r="K259" i="2"/>
  <c r="J253" i="2"/>
  <c r="CD253" i="2"/>
  <c r="K253" i="2"/>
  <c r="L253" i="2"/>
  <c r="BG253" i="2"/>
  <c r="BE253" i="2"/>
  <c r="BF253" i="2"/>
  <c r="BH253" i="2"/>
  <c r="G253" i="2"/>
  <c r="H253" i="2" s="1"/>
  <c r="J220" i="2"/>
  <c r="L220" i="2"/>
  <c r="BG220" i="2"/>
  <c r="G220" i="2"/>
  <c r="H220" i="2" s="1"/>
  <c r="BH220" i="2"/>
  <c r="CD220" i="2"/>
  <c r="BF220" i="2"/>
  <c r="K220" i="2"/>
  <c r="BE220" i="2"/>
  <c r="G264" i="2"/>
  <c r="H264" i="2" s="1"/>
  <c r="J264" i="2"/>
  <c r="K264" i="2"/>
  <c r="L264" i="2"/>
  <c r="BE264" i="2"/>
  <c r="CD264" i="2"/>
  <c r="BF264" i="2"/>
  <c r="BH264" i="2"/>
  <c r="BG264" i="2"/>
  <c r="BG221" i="2"/>
  <c r="L221" i="2"/>
  <c r="CD221" i="2"/>
  <c r="J221" i="2"/>
  <c r="K221" i="2"/>
  <c r="BF221" i="2"/>
  <c r="G221" i="2"/>
  <c r="H221" i="2" s="1"/>
  <c r="BE221" i="2"/>
  <c r="BH221" i="2"/>
  <c r="BG247" i="2"/>
  <c r="BE247" i="2"/>
  <c r="BF247" i="2"/>
  <c r="K247" i="2"/>
  <c r="BH247" i="2"/>
  <c r="L247" i="2"/>
  <c r="CD247" i="2"/>
  <c r="G247" i="2"/>
  <c r="H247" i="2" s="1"/>
  <c r="J247" i="2"/>
  <c r="BH262" i="2"/>
  <c r="BF262" i="2"/>
  <c r="BE262" i="2"/>
  <c r="G262" i="2"/>
  <c r="H262" i="2" s="1"/>
  <c r="CD262" i="2"/>
  <c r="J262" i="2"/>
  <c r="K262" i="2"/>
  <c r="L262" i="2"/>
  <c r="BG262" i="2"/>
  <c r="CD230" i="2"/>
  <c r="J230" i="2"/>
  <c r="G230" i="2"/>
  <c r="H230" i="2" s="1"/>
  <c r="L230" i="2"/>
  <c r="BE230" i="2"/>
  <c r="BG230" i="2"/>
  <c r="K230" i="2"/>
  <c r="BH230" i="2"/>
  <c r="BF230" i="2"/>
  <c r="L213" i="2"/>
  <c r="BH213" i="2"/>
  <c r="BG213" i="2"/>
  <c r="G213" i="2"/>
  <c r="H213" i="2" s="1"/>
  <c r="J213" i="2"/>
  <c r="BF213" i="2"/>
  <c r="K213" i="2"/>
  <c r="BE213" i="2"/>
  <c r="CD213" i="2"/>
  <c r="BH234" i="2"/>
  <c r="CD234" i="2"/>
  <c r="K234" i="2"/>
  <c r="J234" i="2"/>
  <c r="G234" i="2"/>
  <c r="H234" i="2" s="1"/>
  <c r="L234" i="2"/>
  <c r="BG234" i="2"/>
  <c r="BE234" i="2"/>
  <c r="BF234" i="2"/>
  <c r="J257" i="2"/>
  <c r="L257" i="2"/>
  <c r="BF257" i="2"/>
  <c r="BH257" i="2"/>
  <c r="BG257" i="2"/>
  <c r="BE257" i="2"/>
  <c r="G257" i="2"/>
  <c r="H257" i="2" s="1"/>
  <c r="K257" i="2"/>
  <c r="CD257" i="2"/>
  <c r="K223" i="2"/>
  <c r="L223" i="2"/>
  <c r="J223" i="2"/>
  <c r="BE223" i="2"/>
  <c r="BF223" i="2"/>
  <c r="BH223" i="2"/>
  <c r="BG223" i="2"/>
  <c r="CD223" i="2"/>
  <c r="G223" i="2"/>
  <c r="H223" i="2" s="1"/>
  <c r="K252" i="2"/>
  <c r="BE252" i="2"/>
  <c r="BF252" i="2"/>
  <c r="BH252" i="2"/>
  <c r="BG252" i="2"/>
  <c r="G252" i="2"/>
  <c r="H252" i="2" s="1"/>
  <c r="CD252" i="2"/>
  <c r="L252" i="2"/>
  <c r="J252" i="2"/>
  <c r="G217" i="2"/>
  <c r="H217" i="2" s="1"/>
  <c r="BF217" i="2"/>
  <c r="BE217" i="2"/>
  <c r="K217" i="2"/>
  <c r="J217" i="2"/>
  <c r="BG217" i="2"/>
  <c r="BH217" i="2"/>
  <c r="CD217" i="2"/>
  <c r="L217" i="2"/>
  <c r="L258" i="2"/>
  <c r="BE258" i="2"/>
  <c r="J258" i="2"/>
  <c r="BH258" i="2"/>
  <c r="G258" i="2"/>
  <c r="H258" i="2" s="1"/>
  <c r="BG258" i="2"/>
  <c r="CD258" i="2"/>
  <c r="K258" i="2"/>
  <c r="BF258" i="2"/>
  <c r="BF244" i="2"/>
  <c r="J244" i="2"/>
  <c r="L244" i="2"/>
  <c r="BE244" i="2"/>
  <c r="CD244" i="2"/>
  <c r="BH244" i="2"/>
  <c r="G244" i="2"/>
  <c r="H244" i="2" s="1"/>
  <c r="BG244" i="2"/>
  <c r="K244" i="2"/>
  <c r="K240" i="2"/>
  <c r="L240" i="2"/>
  <c r="BH240" i="2"/>
  <c r="BG240" i="2"/>
  <c r="BE240" i="2"/>
  <c r="BF240" i="2"/>
  <c r="CD240" i="2"/>
  <c r="G240" i="2"/>
  <c r="H240" i="2" s="1"/>
  <c r="J240" i="2"/>
  <c r="BG222" i="2"/>
  <c r="K222" i="2"/>
  <c r="CD222" i="2"/>
  <c r="G222" i="2"/>
  <c r="H222" i="2" s="1"/>
  <c r="J222" i="2"/>
  <c r="BE222" i="2"/>
  <c r="BF222" i="2"/>
  <c r="L222" i="2"/>
  <c r="BH222" i="2"/>
  <c r="CD226" i="2"/>
  <c r="K226" i="2"/>
  <c r="BH226" i="2"/>
  <c r="J226" i="2"/>
  <c r="BG226" i="2"/>
  <c r="BE226" i="2"/>
  <c r="BF226" i="2"/>
  <c r="G226" i="2"/>
  <c r="H226" i="2" s="1"/>
  <c r="L226" i="2"/>
  <c r="X7" i="1"/>
  <c r="BD267" i="2"/>
  <c r="J219" i="2"/>
  <c r="K219" i="2"/>
  <c r="L219" i="2"/>
  <c r="BE219" i="2"/>
  <c r="BF219" i="2"/>
  <c r="BH219" i="2"/>
  <c r="CD219" i="2"/>
  <c r="BG219" i="2"/>
  <c r="G219" i="2"/>
  <c r="H219" i="2" s="1"/>
  <c r="J242" i="2"/>
  <c r="K242" i="2"/>
  <c r="L242" i="2"/>
  <c r="BE242" i="2"/>
  <c r="BF242" i="2"/>
  <c r="BH242" i="2"/>
  <c r="BG242" i="2"/>
  <c r="G242" i="2"/>
  <c r="H242" i="2" s="1"/>
  <c r="CD242" i="2"/>
  <c r="N9" i="1"/>
  <c r="K143" i="2"/>
  <c r="G143" i="2"/>
  <c r="H143" i="2" s="1"/>
  <c r="BF143" i="2"/>
  <c r="BG143" i="2"/>
  <c r="BE143" i="2"/>
  <c r="L143" i="2"/>
  <c r="J143" i="2"/>
  <c r="BH143" i="2"/>
  <c r="L170" i="2"/>
  <c r="BG170" i="2"/>
  <c r="K170" i="2"/>
  <c r="BH170" i="2"/>
  <c r="BF170" i="2"/>
  <c r="J170" i="2"/>
  <c r="G170" i="2"/>
  <c r="H170" i="2" s="1"/>
  <c r="BE170" i="2"/>
  <c r="K169" i="2"/>
  <c r="BG169" i="2"/>
  <c r="L169" i="2"/>
  <c r="G169" i="2"/>
  <c r="H169" i="2" s="1"/>
  <c r="BF169" i="2"/>
  <c r="J169" i="2"/>
  <c r="BE169" i="2"/>
  <c r="BH169" i="2"/>
  <c r="BH132" i="2"/>
  <c r="BF132" i="2"/>
  <c r="BE132" i="2"/>
  <c r="L132" i="2"/>
  <c r="J132" i="2"/>
  <c r="K132" i="2"/>
  <c r="G132" i="2"/>
  <c r="H132" i="2" s="1"/>
  <c r="BG132" i="2"/>
  <c r="L179" i="2"/>
  <c r="G179" i="2"/>
  <c r="H179" i="2" s="1"/>
  <c r="J179" i="2"/>
  <c r="BF179" i="2"/>
  <c r="BG179" i="2"/>
  <c r="K179" i="2"/>
  <c r="BE179" i="2"/>
  <c r="BH179" i="2"/>
  <c r="G150" i="2"/>
  <c r="H150" i="2" s="1"/>
  <c r="BE150" i="2"/>
  <c r="BF150" i="2"/>
  <c r="BH150" i="2"/>
  <c r="L150" i="2"/>
  <c r="BG150" i="2"/>
  <c r="J150" i="2"/>
  <c r="K150" i="2"/>
  <c r="L140" i="2"/>
  <c r="J140" i="2"/>
  <c r="BH140" i="2"/>
  <c r="K140" i="2"/>
  <c r="BG140" i="2"/>
  <c r="BE140" i="2"/>
  <c r="BF140" i="2"/>
  <c r="G140" i="2"/>
  <c r="H140" i="2" s="1"/>
  <c r="J196" i="2"/>
  <c r="G196" i="2"/>
  <c r="H196" i="2" s="1"/>
  <c r="BE196" i="2"/>
  <c r="BF196" i="2"/>
  <c r="BH196" i="2"/>
  <c r="BG196" i="2"/>
  <c r="L196" i="2"/>
  <c r="K196" i="2"/>
  <c r="G141" i="2"/>
  <c r="H141" i="2" s="1"/>
  <c r="BG141" i="2"/>
  <c r="K141" i="2"/>
  <c r="J141" i="2"/>
  <c r="BF141" i="2"/>
  <c r="L141" i="2"/>
  <c r="BH141" i="2"/>
  <c r="BE141" i="2"/>
  <c r="G185" i="2"/>
  <c r="H185" i="2" s="1"/>
  <c r="K185" i="2"/>
  <c r="BE185" i="2"/>
  <c r="BF185" i="2"/>
  <c r="J185" i="2"/>
  <c r="BH185" i="2"/>
  <c r="BG185" i="2"/>
  <c r="L185" i="2"/>
  <c r="G134" i="2"/>
  <c r="H134" i="2" s="1"/>
  <c r="BG134" i="2"/>
  <c r="BH134" i="2"/>
  <c r="L134" i="2"/>
  <c r="BF134" i="2"/>
  <c r="K134" i="2"/>
  <c r="J134" i="2"/>
  <c r="BE134" i="2"/>
  <c r="BF139" i="2"/>
  <c r="L139" i="2"/>
  <c r="K139" i="2"/>
  <c r="J139" i="2"/>
  <c r="BE139" i="2"/>
  <c r="BG139" i="2"/>
  <c r="G139" i="2"/>
  <c r="H139" i="2" s="1"/>
  <c r="BH139" i="2"/>
  <c r="L148" i="2"/>
  <c r="G148" i="2"/>
  <c r="H148" i="2" s="1"/>
  <c r="K148" i="2"/>
  <c r="J148" i="2"/>
  <c r="BE148" i="2"/>
  <c r="BF148" i="2"/>
  <c r="BH148" i="2"/>
  <c r="BG148" i="2"/>
  <c r="K144" i="2"/>
  <c r="BE144" i="2"/>
  <c r="BF144" i="2"/>
  <c r="L144" i="2"/>
  <c r="BG144" i="2"/>
  <c r="G144" i="2"/>
  <c r="H144" i="2" s="1"/>
  <c r="BH144" i="2"/>
  <c r="J144" i="2"/>
  <c r="BH201" i="2"/>
  <c r="BG201" i="2"/>
  <c r="L201" i="2"/>
  <c r="G201" i="2"/>
  <c r="H201" i="2" s="1"/>
  <c r="K201" i="2"/>
  <c r="BE201" i="2"/>
  <c r="J201" i="2"/>
  <c r="BF201" i="2"/>
  <c r="R6" i="1"/>
  <c r="BA207" i="2"/>
  <c r="J136" i="2"/>
  <c r="G136" i="2"/>
  <c r="H136" i="2" s="1"/>
  <c r="BE136" i="2"/>
  <c r="BF136" i="2"/>
  <c r="BH136" i="2"/>
  <c r="BG136" i="2"/>
  <c r="K136" i="2"/>
  <c r="L136" i="2"/>
  <c r="BG157" i="2"/>
  <c r="L157" i="2"/>
  <c r="G157" i="2"/>
  <c r="H157" i="2" s="1"/>
  <c r="BH157" i="2"/>
  <c r="BE157" i="2"/>
  <c r="BF157" i="2"/>
  <c r="K157" i="2"/>
  <c r="J157" i="2"/>
  <c r="G135" i="2"/>
  <c r="H135" i="2" s="1"/>
  <c r="L135" i="2"/>
  <c r="BF135" i="2"/>
  <c r="K135" i="2"/>
  <c r="BH135" i="2"/>
  <c r="BG135" i="2"/>
  <c r="BE135" i="2"/>
  <c r="J135" i="2"/>
  <c r="D207" i="2"/>
  <c r="L6" i="1"/>
  <c r="C207" i="2"/>
  <c r="K154" i="2"/>
  <c r="L154" i="2"/>
  <c r="BE154" i="2"/>
  <c r="BH154" i="2"/>
  <c r="G154" i="2"/>
  <c r="H154" i="2" s="1"/>
  <c r="BF154" i="2"/>
  <c r="J154" i="2"/>
  <c r="BG154" i="2"/>
  <c r="T6" i="1"/>
  <c r="BB207" i="2"/>
  <c r="K203" i="2"/>
  <c r="G203" i="2"/>
  <c r="H203" i="2" s="1"/>
  <c r="BF203" i="2"/>
  <c r="BG203" i="2"/>
  <c r="L203" i="2"/>
  <c r="BE203" i="2"/>
  <c r="BH203" i="2"/>
  <c r="J203" i="2"/>
  <c r="J178" i="2"/>
  <c r="BE178" i="2"/>
  <c r="BH178" i="2"/>
  <c r="G178" i="2"/>
  <c r="H178" i="2" s="1"/>
  <c r="BF178" i="2"/>
  <c r="L178" i="2"/>
  <c r="BG178" i="2"/>
  <c r="K178" i="2"/>
  <c r="G186" i="2"/>
  <c r="H186" i="2" s="1"/>
  <c r="L186" i="2"/>
  <c r="BE186" i="2"/>
  <c r="J186" i="2"/>
  <c r="BF186" i="2"/>
  <c r="K186" i="2"/>
  <c r="BH186" i="2"/>
  <c r="BG186" i="2"/>
  <c r="L190" i="2"/>
  <c r="K190" i="2"/>
  <c r="J190" i="2"/>
  <c r="BE190" i="2"/>
  <c r="BH190" i="2"/>
  <c r="G190" i="2"/>
  <c r="H190" i="2" s="1"/>
  <c r="BF190" i="2"/>
  <c r="BG190" i="2"/>
  <c r="G173" i="2"/>
  <c r="H173" i="2" s="1"/>
  <c r="L173" i="2"/>
  <c r="K173" i="2"/>
  <c r="J173" i="2"/>
  <c r="BE173" i="2"/>
  <c r="BF173" i="2"/>
  <c r="BH173" i="2"/>
  <c r="BG173" i="2"/>
  <c r="J145" i="2"/>
  <c r="BG145" i="2"/>
  <c r="G145" i="2"/>
  <c r="H145" i="2" s="1"/>
  <c r="K145" i="2"/>
  <c r="BE145" i="2"/>
  <c r="BH145" i="2"/>
  <c r="BF145" i="2"/>
  <c r="L145" i="2"/>
  <c r="L137" i="2"/>
  <c r="K137" i="2"/>
  <c r="G137" i="2"/>
  <c r="H137" i="2" s="1"/>
  <c r="J137" i="2"/>
  <c r="BE137" i="2"/>
  <c r="BF137" i="2"/>
  <c r="BH137" i="2"/>
  <c r="BG137" i="2"/>
  <c r="J163" i="2"/>
  <c r="BE163" i="2"/>
  <c r="BG163" i="2"/>
  <c r="K163" i="2"/>
  <c r="L163" i="2"/>
  <c r="G163" i="2"/>
  <c r="H163" i="2" s="1"/>
  <c r="BH163" i="2"/>
  <c r="BF163" i="2"/>
  <c r="BF199" i="2"/>
  <c r="K199" i="2"/>
  <c r="J199" i="2"/>
  <c r="BE199" i="2"/>
  <c r="BG199" i="2"/>
  <c r="G199" i="2"/>
  <c r="H199" i="2" s="1"/>
  <c r="L199" i="2"/>
  <c r="BH199" i="2"/>
  <c r="J204" i="2"/>
  <c r="K204" i="2"/>
  <c r="BH204" i="2"/>
  <c r="L204" i="2"/>
  <c r="BG204" i="2"/>
  <c r="BE204" i="2"/>
  <c r="G204" i="2"/>
  <c r="H204" i="2" s="1"/>
  <c r="BF204" i="2"/>
  <c r="J193" i="2"/>
  <c r="L193" i="2"/>
  <c r="BG193" i="2"/>
  <c r="G193" i="2"/>
  <c r="H193" i="2" s="1"/>
  <c r="BE193" i="2"/>
  <c r="BF193" i="2"/>
  <c r="K193" i="2"/>
  <c r="BH193" i="2"/>
  <c r="BH153" i="2"/>
  <c r="BG153" i="2"/>
  <c r="BF153" i="2"/>
  <c r="L153" i="2"/>
  <c r="J153" i="2"/>
  <c r="K153" i="2"/>
  <c r="BE153" i="2"/>
  <c r="G153" i="2"/>
  <c r="H153" i="2" s="1"/>
  <c r="K171" i="2"/>
  <c r="BF171" i="2"/>
  <c r="BH171" i="2"/>
  <c r="BG171" i="2"/>
  <c r="BE171" i="2"/>
  <c r="L171" i="2"/>
  <c r="G171" i="2"/>
  <c r="H171" i="2" s="1"/>
  <c r="J171" i="2"/>
  <c r="G146" i="2"/>
  <c r="H146" i="2" s="1"/>
  <c r="BG146" i="2"/>
  <c r="L146" i="2"/>
  <c r="K146" i="2"/>
  <c r="BF146" i="2"/>
  <c r="J146" i="2"/>
  <c r="BE146" i="2"/>
  <c r="BH146" i="2"/>
  <c r="BF152" i="2"/>
  <c r="K152" i="2"/>
  <c r="L152" i="2"/>
  <c r="BH152" i="2"/>
  <c r="BE152" i="2"/>
  <c r="J152" i="2"/>
  <c r="BG152" i="2"/>
  <c r="G152" i="2"/>
  <c r="H152" i="2" s="1"/>
  <c r="BE202" i="2"/>
  <c r="BH202" i="2"/>
  <c r="J202" i="2"/>
  <c r="G202" i="2"/>
  <c r="H202" i="2" s="1"/>
  <c r="K202" i="2"/>
  <c r="BF202" i="2"/>
  <c r="BG202" i="2"/>
  <c r="L202" i="2"/>
  <c r="G182" i="2"/>
  <c r="H182" i="2" s="1"/>
  <c r="BG182" i="2"/>
  <c r="K182" i="2"/>
  <c r="BF182" i="2"/>
  <c r="L182" i="2"/>
  <c r="J182" i="2"/>
  <c r="BH182" i="2"/>
  <c r="BE182" i="2"/>
  <c r="P6" i="1"/>
  <c r="F207" i="2"/>
  <c r="J181" i="2"/>
  <c r="BG181" i="2"/>
  <c r="G181" i="2"/>
  <c r="H181" i="2" s="1"/>
  <c r="L181" i="2"/>
  <c r="K181" i="2"/>
  <c r="BH181" i="2"/>
  <c r="BE181" i="2"/>
  <c r="BF181" i="2"/>
  <c r="G195" i="2"/>
  <c r="H195" i="2" s="1"/>
  <c r="J195" i="2"/>
  <c r="BF195" i="2"/>
  <c r="BH195" i="2"/>
  <c r="K195" i="2"/>
  <c r="BG195" i="2"/>
  <c r="L195" i="2"/>
  <c r="BE195" i="2"/>
  <c r="BF187" i="2"/>
  <c r="L187" i="2"/>
  <c r="BE187" i="2"/>
  <c r="K187" i="2"/>
  <c r="BG187" i="2"/>
  <c r="G187" i="2"/>
  <c r="H187" i="2" s="1"/>
  <c r="BH187" i="2"/>
  <c r="J187" i="2"/>
  <c r="L142" i="2"/>
  <c r="BE142" i="2"/>
  <c r="BH142" i="2"/>
  <c r="G142" i="2"/>
  <c r="H142" i="2" s="1"/>
  <c r="J142" i="2"/>
  <c r="BF142" i="2"/>
  <c r="K142" i="2"/>
  <c r="BG142" i="2"/>
  <c r="BH177" i="2"/>
  <c r="BG177" i="2"/>
  <c r="K177" i="2"/>
  <c r="BF177" i="2"/>
  <c r="L177" i="2"/>
  <c r="BE177" i="2"/>
  <c r="G177" i="2"/>
  <c r="H177" i="2" s="1"/>
  <c r="J177" i="2"/>
  <c r="G194" i="2"/>
  <c r="H194" i="2" s="1"/>
  <c r="BG194" i="2"/>
  <c r="BF194" i="2"/>
  <c r="BE194" i="2"/>
  <c r="K194" i="2"/>
  <c r="BH194" i="2"/>
  <c r="J194" i="2"/>
  <c r="L194" i="2"/>
  <c r="J147" i="2"/>
  <c r="BF147" i="2"/>
  <c r="BH147" i="2"/>
  <c r="K147" i="2"/>
  <c r="L147" i="2"/>
  <c r="G147" i="2"/>
  <c r="H147" i="2" s="1"/>
  <c r="BE147" i="2"/>
  <c r="BG147" i="2"/>
  <c r="J164" i="2"/>
  <c r="BH164" i="2"/>
  <c r="BG164" i="2"/>
  <c r="K164" i="2"/>
  <c r="BE164" i="2"/>
  <c r="L164" i="2"/>
  <c r="BF164" i="2"/>
  <c r="G164" i="2"/>
  <c r="H164" i="2" s="1"/>
  <c r="L155" i="2"/>
  <c r="G155" i="2"/>
  <c r="H155" i="2" s="1"/>
  <c r="J155" i="2"/>
  <c r="BF155" i="2"/>
  <c r="BG155" i="2"/>
  <c r="K155" i="2"/>
  <c r="BE155" i="2"/>
  <c r="BH155" i="2"/>
  <c r="G149" i="2"/>
  <c r="H149" i="2" s="1"/>
  <c r="L149" i="2"/>
  <c r="J149" i="2"/>
  <c r="BE149" i="2"/>
  <c r="BF149" i="2"/>
  <c r="BH149" i="2"/>
  <c r="BG149" i="2"/>
  <c r="K149" i="2"/>
  <c r="L172" i="2"/>
  <c r="G172" i="2"/>
  <c r="H172" i="2" s="1"/>
  <c r="BE172" i="2"/>
  <c r="BF172" i="2"/>
  <c r="BH172" i="2"/>
  <c r="BG172" i="2"/>
  <c r="J172" i="2"/>
  <c r="K172" i="2"/>
  <c r="G160" i="2"/>
  <c r="H160" i="2" s="1"/>
  <c r="BE160" i="2"/>
  <c r="BF160" i="2"/>
  <c r="BH160" i="2"/>
  <c r="BG160" i="2"/>
  <c r="L160" i="2"/>
  <c r="J160" i="2"/>
  <c r="K160" i="2"/>
  <c r="L188" i="2"/>
  <c r="K188" i="2"/>
  <c r="J188" i="2"/>
  <c r="BH188" i="2"/>
  <c r="BG188" i="2"/>
  <c r="BE188" i="2"/>
  <c r="BF188" i="2"/>
  <c r="G188" i="2"/>
  <c r="H188" i="2" s="1"/>
  <c r="BE166" i="2"/>
  <c r="K166" i="2"/>
  <c r="BH166" i="2"/>
  <c r="G166" i="2"/>
  <c r="H166" i="2" s="1"/>
  <c r="BG166" i="2"/>
  <c r="J166" i="2"/>
  <c r="BF166" i="2"/>
  <c r="L166" i="2"/>
  <c r="J184" i="2"/>
  <c r="G184" i="2"/>
  <c r="H184" i="2" s="1"/>
  <c r="L184" i="2"/>
  <c r="K184" i="2"/>
  <c r="BE184" i="2"/>
  <c r="BF184" i="2"/>
  <c r="BH184" i="2"/>
  <c r="BG184" i="2"/>
  <c r="BF175" i="2"/>
  <c r="BE175" i="2"/>
  <c r="BG175" i="2"/>
  <c r="J175" i="2"/>
  <c r="G175" i="2"/>
  <c r="H175" i="2" s="1"/>
  <c r="BH175" i="2"/>
  <c r="K175" i="2"/>
  <c r="L175" i="2"/>
  <c r="K156" i="2"/>
  <c r="BE156" i="2"/>
  <c r="BG156" i="2"/>
  <c r="BH156" i="2"/>
  <c r="J156" i="2"/>
  <c r="L156" i="2"/>
  <c r="G156" i="2"/>
  <c r="H156" i="2" s="1"/>
  <c r="BF156" i="2"/>
  <c r="G174" i="2"/>
  <c r="H174" i="2" s="1"/>
  <c r="L174" i="2"/>
  <c r="K174" i="2"/>
  <c r="BE174" i="2"/>
  <c r="BF174" i="2"/>
  <c r="BH174" i="2"/>
  <c r="BG174" i="2"/>
  <c r="J174" i="2"/>
  <c r="BF151" i="2"/>
  <c r="K151" i="2"/>
  <c r="L151" i="2"/>
  <c r="BE151" i="2"/>
  <c r="J151" i="2"/>
  <c r="BG151" i="2"/>
  <c r="G151" i="2"/>
  <c r="H151" i="2" s="1"/>
  <c r="BH151" i="2"/>
  <c r="G161" i="2"/>
  <c r="H161" i="2" s="1"/>
  <c r="BE161" i="2"/>
  <c r="BF161" i="2"/>
  <c r="K161" i="2"/>
  <c r="BH161" i="2"/>
  <c r="BG161" i="2"/>
  <c r="L161" i="2"/>
  <c r="J161" i="2"/>
  <c r="BH165" i="2"/>
  <c r="L165" i="2"/>
  <c r="BG165" i="2"/>
  <c r="J165" i="2"/>
  <c r="K165" i="2"/>
  <c r="BF165" i="2"/>
  <c r="G165" i="2"/>
  <c r="H165" i="2" s="1"/>
  <c r="BE165" i="2"/>
  <c r="K176" i="2"/>
  <c r="BF176" i="2"/>
  <c r="J176" i="2"/>
  <c r="BH176" i="2"/>
  <c r="L176" i="2"/>
  <c r="BG176" i="2"/>
  <c r="G176" i="2"/>
  <c r="H176" i="2" s="1"/>
  <c r="BE176" i="2"/>
  <c r="G197" i="2"/>
  <c r="H197" i="2" s="1"/>
  <c r="J197" i="2"/>
  <c r="BE197" i="2"/>
  <c r="BF197" i="2"/>
  <c r="BH197" i="2"/>
  <c r="L197" i="2"/>
  <c r="BG197" i="2"/>
  <c r="K197" i="2"/>
  <c r="BH168" i="2"/>
  <c r="L168" i="2"/>
  <c r="J168" i="2"/>
  <c r="G168" i="2"/>
  <c r="H168" i="2" s="1"/>
  <c r="K168" i="2"/>
  <c r="BF168" i="2"/>
  <c r="BG168" i="2"/>
  <c r="BE168" i="2"/>
  <c r="G158" i="2"/>
  <c r="H158" i="2" s="1"/>
  <c r="BG158" i="2"/>
  <c r="BE158" i="2"/>
  <c r="K158" i="2"/>
  <c r="L158" i="2"/>
  <c r="BH158" i="2"/>
  <c r="J158" i="2"/>
  <c r="BF158" i="2"/>
  <c r="G189" i="2"/>
  <c r="H189" i="2" s="1"/>
  <c r="BG189" i="2"/>
  <c r="L189" i="2"/>
  <c r="BF189" i="2"/>
  <c r="BH189" i="2"/>
  <c r="BE189" i="2"/>
  <c r="K189" i="2"/>
  <c r="J189" i="2"/>
  <c r="BF183" i="2"/>
  <c r="BH183" i="2"/>
  <c r="BE183" i="2"/>
  <c r="BG183" i="2"/>
  <c r="G183" i="2"/>
  <c r="H183" i="2" s="1"/>
  <c r="K183" i="2"/>
  <c r="J183" i="2"/>
  <c r="L183" i="2"/>
  <c r="K167" i="2"/>
  <c r="L167" i="2"/>
  <c r="J167" i="2"/>
  <c r="G167" i="2"/>
  <c r="H167" i="2" s="1"/>
  <c r="BF167" i="2"/>
  <c r="BG167" i="2"/>
  <c r="BE167" i="2"/>
  <c r="BH167" i="2"/>
  <c r="K200" i="2"/>
  <c r="BF200" i="2"/>
  <c r="L200" i="2"/>
  <c r="BH200" i="2"/>
  <c r="BG200" i="2"/>
  <c r="G200" i="2"/>
  <c r="H200" i="2" s="1"/>
  <c r="J200" i="2"/>
  <c r="BE200" i="2"/>
  <c r="K180" i="2"/>
  <c r="L180" i="2"/>
  <c r="BE180" i="2"/>
  <c r="G180" i="2"/>
  <c r="H180" i="2" s="1"/>
  <c r="BG180" i="2"/>
  <c r="BF180" i="2"/>
  <c r="J180" i="2"/>
  <c r="BH180" i="2"/>
  <c r="L191" i="2"/>
  <c r="G191" i="2"/>
  <c r="H191" i="2" s="1"/>
  <c r="BF191" i="2"/>
  <c r="K191" i="2"/>
  <c r="BG191" i="2"/>
  <c r="J191" i="2"/>
  <c r="BE191" i="2"/>
  <c r="BH191" i="2"/>
  <c r="K192" i="2"/>
  <c r="BG192" i="2"/>
  <c r="G192" i="2"/>
  <c r="H192" i="2" s="1"/>
  <c r="L192" i="2"/>
  <c r="J192" i="2"/>
  <c r="BF192" i="2"/>
  <c r="BH192" i="2"/>
  <c r="BE192" i="2"/>
  <c r="G198" i="2"/>
  <c r="H198" i="2" s="1"/>
  <c r="BE198" i="2"/>
  <c r="BF198" i="2"/>
  <c r="BH198" i="2"/>
  <c r="L198" i="2"/>
  <c r="BG198" i="2"/>
  <c r="J198" i="2"/>
  <c r="K198" i="2"/>
  <c r="K159" i="2"/>
  <c r="BF159" i="2"/>
  <c r="BH159" i="2"/>
  <c r="J159" i="2"/>
  <c r="L159" i="2"/>
  <c r="G159" i="2"/>
  <c r="H159" i="2" s="1"/>
  <c r="BG159" i="2"/>
  <c r="BE159" i="2"/>
  <c r="N6" i="1"/>
  <c r="E207" i="2"/>
  <c r="L205" i="2"/>
  <c r="K205" i="2"/>
  <c r="BG205" i="2"/>
  <c r="G205" i="2"/>
  <c r="H205" i="2" s="1"/>
  <c r="BF205" i="2"/>
  <c r="BE205" i="2"/>
  <c r="J205" i="2"/>
  <c r="BH205" i="2"/>
  <c r="L162" i="2"/>
  <c r="G162" i="2"/>
  <c r="H162" i="2" s="1"/>
  <c r="J162" i="2"/>
  <c r="K162" i="2"/>
  <c r="BE162" i="2"/>
  <c r="BF162" i="2"/>
  <c r="BH162" i="2"/>
  <c r="BG162" i="2"/>
  <c r="K133" i="2"/>
  <c r="BG133" i="2"/>
  <c r="G133" i="2"/>
  <c r="H133" i="2" s="1"/>
  <c r="BF133" i="2"/>
  <c r="J133" i="2"/>
  <c r="BE133" i="2"/>
  <c r="BH133" i="2"/>
  <c r="L133" i="2"/>
  <c r="K206" i="2"/>
  <c r="L206" i="2"/>
  <c r="BG206" i="2"/>
  <c r="J206" i="2"/>
  <c r="BH206" i="2"/>
  <c r="BF206" i="2"/>
  <c r="G206" i="2"/>
  <c r="H206" i="2" s="1"/>
  <c r="BE206" i="2"/>
  <c r="G138" i="2"/>
  <c r="H138" i="2" s="1"/>
  <c r="L138" i="2"/>
  <c r="BE138" i="2"/>
  <c r="J138" i="2"/>
  <c r="BF138" i="2"/>
  <c r="K138" i="2"/>
  <c r="BH138" i="2"/>
  <c r="BG138" i="2"/>
  <c r="K129" i="2"/>
  <c r="J129" i="2"/>
  <c r="G129" i="2"/>
  <c r="H129" i="2" s="1"/>
  <c r="BH129" i="2"/>
  <c r="BG129" i="2"/>
  <c r="L129" i="2"/>
  <c r="BE129" i="2"/>
  <c r="BF129" i="2"/>
  <c r="L118" i="2"/>
  <c r="K118" i="2"/>
  <c r="BE118" i="2"/>
  <c r="G118" i="2"/>
  <c r="H118" i="2" s="1"/>
  <c r="J118" i="2"/>
  <c r="BF118" i="2"/>
  <c r="BH118" i="2"/>
  <c r="BG118" i="2"/>
  <c r="N5" i="1"/>
  <c r="G116" i="2"/>
  <c r="H116" i="2" s="1"/>
  <c r="BG116" i="2"/>
  <c r="BE116" i="2"/>
  <c r="L116" i="2"/>
  <c r="K116" i="2"/>
  <c r="BF116" i="2"/>
  <c r="J116" i="2"/>
  <c r="BH116" i="2"/>
  <c r="L117" i="2"/>
  <c r="BG117" i="2"/>
  <c r="K117" i="2"/>
  <c r="J117" i="2"/>
  <c r="BE117" i="2"/>
  <c r="BF117" i="2"/>
  <c r="BH117" i="2"/>
  <c r="G117" i="2"/>
  <c r="H117" i="2" s="1"/>
  <c r="L5" i="1"/>
  <c r="R5" i="1"/>
  <c r="T5" i="1"/>
  <c r="BF115" i="2"/>
  <c r="G81" i="2"/>
  <c r="H81" i="2" s="1"/>
  <c r="BE81" i="2"/>
  <c r="BF81" i="2"/>
  <c r="J81" i="2"/>
  <c r="BG81" i="2"/>
  <c r="L81" i="2"/>
  <c r="BH81" i="2"/>
  <c r="K81" i="2"/>
  <c r="L106" i="2"/>
  <c r="G106" i="2"/>
  <c r="H106" i="2" s="1"/>
  <c r="J106" i="2"/>
  <c r="BE106" i="2"/>
  <c r="K106" i="2"/>
  <c r="BF106" i="2"/>
  <c r="BH106" i="2"/>
  <c r="BG106" i="2"/>
  <c r="G95" i="2"/>
  <c r="H95" i="2" s="1"/>
  <c r="BF95" i="2"/>
  <c r="BH95" i="2"/>
  <c r="BG95" i="2"/>
  <c r="K95" i="2"/>
  <c r="J95" i="2"/>
  <c r="L95" i="2"/>
  <c r="BE95" i="2"/>
  <c r="G93" i="2"/>
  <c r="H93" i="2" s="1"/>
  <c r="J93" i="2"/>
  <c r="BF93" i="2"/>
  <c r="BE93" i="2"/>
  <c r="L93" i="2"/>
  <c r="BG93" i="2"/>
  <c r="BH93" i="2"/>
  <c r="K93" i="2"/>
  <c r="G98" i="2"/>
  <c r="H98" i="2" s="1"/>
  <c r="J98" i="2"/>
  <c r="BF98" i="2"/>
  <c r="K98" i="2"/>
  <c r="BE98" i="2"/>
  <c r="BH98" i="2"/>
  <c r="BG98" i="2"/>
  <c r="L98" i="2"/>
  <c r="BG79" i="2"/>
  <c r="K79" i="2"/>
  <c r="L79" i="2"/>
  <c r="BH79" i="2"/>
  <c r="G79" i="2"/>
  <c r="H79" i="2" s="1"/>
  <c r="BE79" i="2"/>
  <c r="J79" i="2"/>
  <c r="BF79" i="2"/>
  <c r="G96" i="2"/>
  <c r="H96" i="2" s="1"/>
  <c r="BH96" i="2"/>
  <c r="L96" i="2"/>
  <c r="BF96" i="2"/>
  <c r="K96" i="2"/>
  <c r="BE96" i="2"/>
  <c r="BG96" i="2"/>
  <c r="J96" i="2"/>
  <c r="BB113" i="2"/>
  <c r="T4" i="1"/>
  <c r="L89" i="2"/>
  <c r="K89" i="2"/>
  <c r="J89" i="2"/>
  <c r="BF89" i="2"/>
  <c r="BH89" i="2"/>
  <c r="BG89" i="2"/>
  <c r="BE89" i="2"/>
  <c r="G89" i="2"/>
  <c r="H89" i="2" s="1"/>
  <c r="G105" i="2"/>
  <c r="H105" i="2" s="1"/>
  <c r="BG105" i="2"/>
  <c r="BE105" i="2"/>
  <c r="J105" i="2"/>
  <c r="BH105" i="2"/>
  <c r="BF105" i="2"/>
  <c r="K105" i="2"/>
  <c r="L105" i="2"/>
  <c r="G85" i="2"/>
  <c r="H85" i="2" s="1"/>
  <c r="J85" i="2"/>
  <c r="BH85" i="2"/>
  <c r="BF85" i="2"/>
  <c r="L85" i="2"/>
  <c r="BE85" i="2"/>
  <c r="BG85" i="2"/>
  <c r="K85" i="2"/>
  <c r="BE77" i="2"/>
  <c r="BF77" i="2"/>
  <c r="BH77" i="2"/>
  <c r="BG77" i="2"/>
  <c r="L77" i="2"/>
  <c r="J77" i="2"/>
  <c r="K77" i="2"/>
  <c r="G77" i="2"/>
  <c r="H77" i="2" s="1"/>
  <c r="G80" i="2"/>
  <c r="H80" i="2" s="1"/>
  <c r="K80" i="2"/>
  <c r="L80" i="2"/>
  <c r="J80" i="2"/>
  <c r="BE80" i="2"/>
  <c r="BF80" i="2"/>
  <c r="BH80" i="2"/>
  <c r="BG80" i="2"/>
  <c r="K86" i="2"/>
  <c r="BE86" i="2"/>
  <c r="BF86" i="2"/>
  <c r="BH86" i="2"/>
  <c r="BG86" i="2"/>
  <c r="G86" i="2"/>
  <c r="H86" i="2" s="1"/>
  <c r="L86" i="2"/>
  <c r="J86" i="2"/>
  <c r="G87" i="2"/>
  <c r="H87" i="2" s="1"/>
  <c r="L87" i="2"/>
  <c r="BF87" i="2"/>
  <c r="K87" i="2"/>
  <c r="BH87" i="2"/>
  <c r="J87" i="2"/>
  <c r="BE87" i="2"/>
  <c r="BG87" i="2"/>
  <c r="G100" i="2"/>
  <c r="H100" i="2" s="1"/>
  <c r="K100" i="2"/>
  <c r="J100" i="2"/>
  <c r="BE100" i="2"/>
  <c r="L100" i="2"/>
  <c r="BF100" i="2"/>
  <c r="BH100" i="2"/>
  <c r="BG100" i="2"/>
  <c r="G92" i="2"/>
  <c r="H92" i="2" s="1"/>
  <c r="BH92" i="2"/>
  <c r="BG92" i="2"/>
  <c r="L92" i="2"/>
  <c r="K92" i="2"/>
  <c r="J92" i="2"/>
  <c r="BE92" i="2"/>
  <c r="BF92" i="2"/>
  <c r="BE109" i="2"/>
  <c r="BF109" i="2"/>
  <c r="BG109" i="2"/>
  <c r="K109" i="2"/>
  <c r="L109" i="2"/>
  <c r="G109" i="2"/>
  <c r="H109" i="2" s="1"/>
  <c r="BH109" i="2"/>
  <c r="J109" i="2"/>
  <c r="BH78" i="2"/>
  <c r="BG78" i="2"/>
  <c r="G78" i="2"/>
  <c r="H78" i="2" s="1"/>
  <c r="J78" i="2"/>
  <c r="L78" i="2"/>
  <c r="BE78" i="2"/>
  <c r="BF78" i="2"/>
  <c r="K78" i="2"/>
  <c r="BG110" i="2"/>
  <c r="J110" i="2"/>
  <c r="K110" i="2"/>
  <c r="L110" i="2"/>
  <c r="BE110" i="2"/>
  <c r="BF110" i="2"/>
  <c r="BH110" i="2"/>
  <c r="G110" i="2"/>
  <c r="H110" i="2" s="1"/>
  <c r="G91" i="2"/>
  <c r="H91" i="2" s="1"/>
  <c r="K91" i="2"/>
  <c r="BE91" i="2"/>
  <c r="J91" i="2"/>
  <c r="BF91" i="2"/>
  <c r="BG91" i="2"/>
  <c r="L91" i="2"/>
  <c r="BH91" i="2"/>
  <c r="BG108" i="2"/>
  <c r="BH108" i="2"/>
  <c r="G108" i="2"/>
  <c r="H108" i="2" s="1"/>
  <c r="K108" i="2"/>
  <c r="BF108" i="2"/>
  <c r="J108" i="2"/>
  <c r="L108" i="2"/>
  <c r="BE108" i="2"/>
  <c r="J88" i="2"/>
  <c r="L88" i="2"/>
  <c r="G88" i="2"/>
  <c r="H88" i="2" s="1"/>
  <c r="K88" i="2"/>
  <c r="BF88" i="2"/>
  <c r="BE88" i="2"/>
  <c r="BG88" i="2"/>
  <c r="BH88" i="2"/>
  <c r="P4" i="1"/>
  <c r="F113" i="2"/>
  <c r="G90" i="2"/>
  <c r="H90" i="2" s="1"/>
  <c r="K90" i="2"/>
  <c r="J90" i="2"/>
  <c r="BF90" i="2"/>
  <c r="BE90" i="2"/>
  <c r="BG90" i="2"/>
  <c r="BH90" i="2"/>
  <c r="L90" i="2"/>
  <c r="N4" i="1"/>
  <c r="E113" i="2"/>
  <c r="G102" i="2"/>
  <c r="H102" i="2" s="1"/>
  <c r="BE102" i="2"/>
  <c r="K102" i="2"/>
  <c r="J102" i="2"/>
  <c r="BH102" i="2"/>
  <c r="BF102" i="2"/>
  <c r="BG102" i="2"/>
  <c r="L102" i="2"/>
  <c r="G82" i="2"/>
  <c r="H82" i="2" s="1"/>
  <c r="BH82" i="2"/>
  <c r="BF82" i="2"/>
  <c r="BE82" i="2"/>
  <c r="K82" i="2"/>
  <c r="J82" i="2"/>
  <c r="L82" i="2"/>
  <c r="BG82" i="2"/>
  <c r="G72" i="2"/>
  <c r="H72" i="2" s="1"/>
  <c r="L72" i="2"/>
  <c r="BG72" i="2"/>
  <c r="BH72" i="2"/>
  <c r="J72" i="2"/>
  <c r="BF72" i="2"/>
  <c r="BE72" i="2"/>
  <c r="K72" i="2"/>
  <c r="G99" i="2"/>
  <c r="H99" i="2" s="1"/>
  <c r="L99" i="2"/>
  <c r="J99" i="2"/>
  <c r="BG99" i="2"/>
  <c r="K99" i="2"/>
  <c r="BH99" i="2"/>
  <c r="BE99" i="2"/>
  <c r="BF99" i="2"/>
  <c r="L101" i="2"/>
  <c r="K101" i="2"/>
  <c r="J101" i="2"/>
  <c r="BE101" i="2"/>
  <c r="G101" i="2"/>
  <c r="H101" i="2" s="1"/>
  <c r="BH101" i="2"/>
  <c r="BG101" i="2"/>
  <c r="BF101" i="2"/>
  <c r="L4" i="1"/>
  <c r="D113" i="2"/>
  <c r="C113" i="2"/>
  <c r="R4" i="1"/>
  <c r="BA113" i="2"/>
  <c r="G73" i="2"/>
  <c r="H73" i="2" s="1"/>
  <c r="L73" i="2"/>
  <c r="BE73" i="2"/>
  <c r="BF73" i="2"/>
  <c r="J73" i="2"/>
  <c r="BH73" i="2"/>
  <c r="BG73" i="2"/>
  <c r="K73" i="2"/>
  <c r="G97" i="2"/>
  <c r="H97" i="2" s="1"/>
  <c r="BF97" i="2"/>
  <c r="L97" i="2"/>
  <c r="K97" i="2"/>
  <c r="BH97" i="2"/>
  <c r="J97" i="2"/>
  <c r="BG97" i="2"/>
  <c r="BE97" i="2"/>
  <c r="BG103" i="2"/>
  <c r="BH103" i="2"/>
  <c r="BF103" i="2"/>
  <c r="L103" i="2"/>
  <c r="G103" i="2"/>
  <c r="H103" i="2" s="1"/>
  <c r="J103" i="2"/>
  <c r="K103" i="2"/>
  <c r="BE103" i="2"/>
  <c r="G104" i="2"/>
  <c r="H104" i="2" s="1"/>
  <c r="BG104" i="2"/>
  <c r="J104" i="2"/>
  <c r="K104" i="2"/>
  <c r="L104" i="2"/>
  <c r="BE104" i="2"/>
  <c r="BF104" i="2"/>
  <c r="BH104" i="2"/>
  <c r="K111" i="2"/>
  <c r="BG111" i="2"/>
  <c r="BH111" i="2"/>
  <c r="BE111" i="2"/>
  <c r="G111" i="2"/>
  <c r="H111" i="2" s="1"/>
  <c r="J111" i="2"/>
  <c r="BF111" i="2"/>
  <c r="L111" i="2"/>
  <c r="G107" i="2"/>
  <c r="H107" i="2" s="1"/>
  <c r="J107" i="2"/>
  <c r="BE107" i="2"/>
  <c r="BF107" i="2"/>
  <c r="BH107" i="2"/>
  <c r="L107" i="2"/>
  <c r="BG107" i="2"/>
  <c r="K107" i="2"/>
  <c r="BH74" i="2"/>
  <c r="L74" i="2"/>
  <c r="BG74" i="2"/>
  <c r="J74" i="2"/>
  <c r="K74" i="2"/>
  <c r="BE74" i="2"/>
  <c r="BF74" i="2"/>
  <c r="G74" i="2"/>
  <c r="H74" i="2" s="1"/>
  <c r="K94" i="2"/>
  <c r="BE94" i="2"/>
  <c r="BF94" i="2"/>
  <c r="BG94" i="2"/>
  <c r="J94" i="2"/>
  <c r="BH94" i="2"/>
  <c r="L94" i="2"/>
  <c r="G94" i="2"/>
  <c r="H94" i="2" s="1"/>
  <c r="G83" i="2"/>
  <c r="H83" i="2" s="1"/>
  <c r="BE83" i="2"/>
  <c r="L83" i="2"/>
  <c r="BF83" i="2"/>
  <c r="BH83" i="2"/>
  <c r="BG83" i="2"/>
  <c r="K83" i="2"/>
  <c r="J83" i="2"/>
  <c r="L76" i="2"/>
  <c r="BE76" i="2"/>
  <c r="BF76" i="2"/>
  <c r="K76" i="2"/>
  <c r="G76" i="2"/>
  <c r="H76" i="2" s="1"/>
  <c r="BG76" i="2"/>
  <c r="J76" i="2"/>
  <c r="BH76" i="2"/>
  <c r="BE84" i="2"/>
  <c r="BF84" i="2"/>
  <c r="G84" i="2"/>
  <c r="H84" i="2" s="1"/>
  <c r="BH84" i="2"/>
  <c r="BG84" i="2"/>
  <c r="J84" i="2"/>
  <c r="L84" i="2"/>
  <c r="K84" i="2"/>
  <c r="K75" i="2"/>
  <c r="BG75" i="2"/>
  <c r="G75" i="2"/>
  <c r="H75" i="2" s="1"/>
  <c r="BH75" i="2"/>
  <c r="J75" i="2"/>
  <c r="BE75" i="2"/>
  <c r="BF75" i="2"/>
  <c r="L75" i="2"/>
  <c r="V4" i="1"/>
  <c r="BC113" i="2"/>
  <c r="K13" i="2"/>
  <c r="BE13" i="2"/>
  <c r="J13" i="2"/>
  <c r="L13" i="2"/>
  <c r="BF13" i="2"/>
  <c r="BH13" i="2"/>
  <c r="BG13" i="2"/>
  <c r="G13" i="2"/>
  <c r="H13" i="2" s="1"/>
  <c r="BB70" i="2"/>
  <c r="T3" i="1"/>
  <c r="G59" i="2"/>
  <c r="H59" i="2" s="1"/>
  <c r="BE59" i="2"/>
  <c r="BF59" i="2"/>
  <c r="BH59" i="2"/>
  <c r="BG59" i="2"/>
  <c r="K59" i="2"/>
  <c r="J59" i="2"/>
  <c r="L59" i="2"/>
  <c r="G54" i="2"/>
  <c r="H54" i="2" s="1"/>
  <c r="BE54" i="2"/>
  <c r="BF54" i="2"/>
  <c r="K54" i="2"/>
  <c r="BH54" i="2"/>
  <c r="BG54" i="2"/>
  <c r="L54" i="2"/>
  <c r="J54" i="2"/>
  <c r="BG4" i="2"/>
  <c r="K4" i="2"/>
  <c r="J4" i="2"/>
  <c r="BE4" i="2"/>
  <c r="BF4" i="2"/>
  <c r="BH4" i="2"/>
  <c r="G4" i="2"/>
  <c r="H4" i="2" s="1"/>
  <c r="L4" i="2"/>
  <c r="G56" i="2"/>
  <c r="H56" i="2" s="1"/>
  <c r="K56" i="2"/>
  <c r="BE56" i="2"/>
  <c r="BF56" i="2"/>
  <c r="BH56" i="2"/>
  <c r="BG56" i="2"/>
  <c r="L56" i="2"/>
  <c r="J56" i="2"/>
  <c r="BE42" i="2"/>
  <c r="K42" i="2"/>
  <c r="BF42" i="2"/>
  <c r="BH42" i="2"/>
  <c r="BG42" i="2"/>
  <c r="G42" i="2"/>
  <c r="H42" i="2" s="1"/>
  <c r="J42" i="2"/>
  <c r="L42" i="2"/>
  <c r="K41" i="2"/>
  <c r="J41" i="2"/>
  <c r="BE41" i="2"/>
  <c r="L41" i="2"/>
  <c r="BF41" i="2"/>
  <c r="BH41" i="2"/>
  <c r="BG41" i="2"/>
  <c r="G41" i="2"/>
  <c r="H41" i="2" s="1"/>
  <c r="L61" i="2"/>
  <c r="BE61" i="2"/>
  <c r="BF61" i="2"/>
  <c r="BH61" i="2"/>
  <c r="K61" i="2"/>
  <c r="BG61" i="2"/>
  <c r="G61" i="2"/>
  <c r="H61" i="2" s="1"/>
  <c r="J61" i="2"/>
  <c r="BE28" i="2"/>
  <c r="J28" i="2"/>
  <c r="BF28" i="2"/>
  <c r="G28" i="2"/>
  <c r="H28" i="2" s="1"/>
  <c r="L28" i="2"/>
  <c r="BH28" i="2"/>
  <c r="K28" i="2"/>
  <c r="BG28" i="2"/>
  <c r="L3" i="1"/>
  <c r="D70" i="2"/>
  <c r="C70" i="2"/>
  <c r="L29" i="2"/>
  <c r="K29" i="2"/>
  <c r="J29" i="2"/>
  <c r="BE29" i="2"/>
  <c r="BF29" i="2"/>
  <c r="BH29" i="2"/>
  <c r="BG29" i="2"/>
  <c r="G29" i="2"/>
  <c r="H29" i="2" s="1"/>
  <c r="L67" i="2"/>
  <c r="G67" i="2"/>
  <c r="H67" i="2" s="1"/>
  <c r="BE67" i="2"/>
  <c r="BF67" i="2"/>
  <c r="BH67" i="2"/>
  <c r="BG67" i="2"/>
  <c r="J67" i="2"/>
  <c r="K67" i="2"/>
  <c r="K66" i="2"/>
  <c r="BG66" i="2"/>
  <c r="J66" i="2"/>
  <c r="L66" i="2"/>
  <c r="G66" i="2"/>
  <c r="H66" i="2" s="1"/>
  <c r="BE66" i="2"/>
  <c r="BF66" i="2"/>
  <c r="BH66" i="2"/>
  <c r="BE24" i="2"/>
  <c r="BF24" i="2"/>
  <c r="G24" i="2"/>
  <c r="H24" i="2" s="1"/>
  <c r="BH24" i="2"/>
  <c r="BG24" i="2"/>
  <c r="J24" i="2"/>
  <c r="L24" i="2"/>
  <c r="K24" i="2"/>
  <c r="G60" i="2"/>
  <c r="H60" i="2" s="1"/>
  <c r="L60" i="2"/>
  <c r="BG60" i="2"/>
  <c r="K60" i="2"/>
  <c r="J60" i="2"/>
  <c r="BE60" i="2"/>
  <c r="BF60" i="2"/>
  <c r="BH60" i="2"/>
  <c r="K20" i="2"/>
  <c r="BF20" i="2"/>
  <c r="BH20" i="2"/>
  <c r="J20" i="2"/>
  <c r="BG20" i="2"/>
  <c r="L20" i="2"/>
  <c r="BE20" i="2"/>
  <c r="G20" i="2"/>
  <c r="H20" i="2" s="1"/>
  <c r="K15" i="2"/>
  <c r="L15" i="2"/>
  <c r="BE15" i="2"/>
  <c r="BF15" i="2"/>
  <c r="BH15" i="2"/>
  <c r="BG15" i="2"/>
  <c r="J15" i="2"/>
  <c r="G15" i="2"/>
  <c r="H15" i="2" s="1"/>
  <c r="G30" i="2"/>
  <c r="H30" i="2" s="1"/>
  <c r="J30" i="2"/>
  <c r="L30" i="2"/>
  <c r="K30" i="2"/>
  <c r="BE30" i="2"/>
  <c r="BF30" i="2"/>
  <c r="BH30" i="2"/>
  <c r="BG30" i="2"/>
  <c r="J27" i="2"/>
  <c r="L27" i="2"/>
  <c r="K27" i="2"/>
  <c r="G27" i="2"/>
  <c r="H27" i="2" s="1"/>
  <c r="BE27" i="2"/>
  <c r="BF27" i="2"/>
  <c r="BH27" i="2"/>
  <c r="BG27" i="2"/>
  <c r="J63" i="2"/>
  <c r="BG63" i="2"/>
  <c r="L63" i="2"/>
  <c r="G63" i="2"/>
  <c r="H63" i="2" s="1"/>
  <c r="BE63" i="2"/>
  <c r="K63" i="2"/>
  <c r="BF63" i="2"/>
  <c r="BH63" i="2"/>
  <c r="BE36" i="2"/>
  <c r="BF36" i="2"/>
  <c r="BH36" i="2"/>
  <c r="BG36" i="2"/>
  <c r="J36" i="2"/>
  <c r="L36" i="2"/>
  <c r="G36" i="2"/>
  <c r="H36" i="2" s="1"/>
  <c r="K36" i="2"/>
  <c r="K51" i="2"/>
  <c r="BE51" i="2"/>
  <c r="G51" i="2"/>
  <c r="H51" i="2" s="1"/>
  <c r="BF51" i="2"/>
  <c r="BH51" i="2"/>
  <c r="J51" i="2"/>
  <c r="BG51" i="2"/>
  <c r="L51" i="2"/>
  <c r="K58" i="2"/>
  <c r="BE58" i="2"/>
  <c r="BF58" i="2"/>
  <c r="J58" i="2"/>
  <c r="BH58" i="2"/>
  <c r="BG58" i="2"/>
  <c r="L58" i="2"/>
  <c r="G58" i="2"/>
  <c r="H58" i="2" s="1"/>
  <c r="G33" i="2"/>
  <c r="H33" i="2" s="1"/>
  <c r="BE33" i="2"/>
  <c r="BF33" i="2"/>
  <c r="J33" i="2"/>
  <c r="BH33" i="2"/>
  <c r="L33" i="2"/>
  <c r="BG33" i="2"/>
  <c r="K33" i="2"/>
  <c r="G3" i="2"/>
  <c r="H3" i="2" s="1"/>
  <c r="BE3" i="2"/>
  <c r="BF3" i="2"/>
  <c r="J3" i="2"/>
  <c r="K3" i="2"/>
  <c r="BG3" i="2"/>
  <c r="BH3" i="2"/>
  <c r="L3" i="2"/>
  <c r="L25" i="2"/>
  <c r="K25" i="2"/>
  <c r="BE25" i="2"/>
  <c r="BF25" i="2"/>
  <c r="BH25" i="2"/>
  <c r="BG25" i="2"/>
  <c r="G25" i="2"/>
  <c r="H25" i="2" s="1"/>
  <c r="J25" i="2"/>
  <c r="K44" i="2"/>
  <c r="BF44" i="2"/>
  <c r="BH44" i="2"/>
  <c r="J44" i="2"/>
  <c r="BE44" i="2"/>
  <c r="L44" i="2"/>
  <c r="BG44" i="2"/>
  <c r="G44" i="2"/>
  <c r="H44" i="2" s="1"/>
  <c r="BE23" i="2"/>
  <c r="J23" i="2"/>
  <c r="BF23" i="2"/>
  <c r="L23" i="2"/>
  <c r="K23" i="2"/>
  <c r="BH23" i="2"/>
  <c r="BG23" i="2"/>
  <c r="G23" i="2"/>
  <c r="H23" i="2" s="1"/>
  <c r="BE48" i="2"/>
  <c r="BF48" i="2"/>
  <c r="G48" i="2"/>
  <c r="H48" i="2" s="1"/>
  <c r="J48" i="2"/>
  <c r="BH48" i="2"/>
  <c r="L48" i="2"/>
  <c r="BG48" i="2"/>
  <c r="K48" i="2"/>
  <c r="BG69" i="2"/>
  <c r="J69" i="2"/>
  <c r="K69" i="2"/>
  <c r="G69" i="2"/>
  <c r="H69" i="2" s="1"/>
  <c r="L69" i="2"/>
  <c r="BE69" i="2"/>
  <c r="BF69" i="2"/>
  <c r="BH69" i="2"/>
  <c r="BE21" i="2"/>
  <c r="BF21" i="2"/>
  <c r="BH21" i="2"/>
  <c r="J21" i="2"/>
  <c r="K21" i="2"/>
  <c r="BG21" i="2"/>
  <c r="G21" i="2"/>
  <c r="H21" i="2" s="1"/>
  <c r="L21" i="2"/>
  <c r="G40" i="2"/>
  <c r="H40" i="2" s="1"/>
  <c r="BH40" i="2"/>
  <c r="BG40" i="2"/>
  <c r="K40" i="2"/>
  <c r="J40" i="2"/>
  <c r="L40" i="2"/>
  <c r="BE40" i="2"/>
  <c r="BF40" i="2"/>
  <c r="J46" i="2"/>
  <c r="L46" i="2"/>
  <c r="K46" i="2"/>
  <c r="BE46" i="2"/>
  <c r="BF46" i="2"/>
  <c r="BH46" i="2"/>
  <c r="BG46" i="2"/>
  <c r="G46" i="2"/>
  <c r="H46" i="2" s="1"/>
  <c r="BE19" i="2"/>
  <c r="BF19" i="2"/>
  <c r="BH19" i="2"/>
  <c r="K19" i="2"/>
  <c r="BG19" i="2"/>
  <c r="J19" i="2"/>
  <c r="G19" i="2"/>
  <c r="H19" i="2" s="1"/>
  <c r="L19" i="2"/>
  <c r="R3" i="1"/>
  <c r="BA70" i="2"/>
  <c r="G11" i="2"/>
  <c r="H11" i="2" s="1"/>
  <c r="BH11" i="2"/>
  <c r="J11" i="2"/>
  <c r="BG11" i="2"/>
  <c r="K11" i="2"/>
  <c r="BE11" i="2"/>
  <c r="BF11" i="2"/>
  <c r="L11" i="2"/>
  <c r="BE64" i="2"/>
  <c r="BF64" i="2"/>
  <c r="BH64" i="2"/>
  <c r="BG64" i="2"/>
  <c r="K64" i="2"/>
  <c r="L64" i="2"/>
  <c r="J64" i="2"/>
  <c r="G64" i="2"/>
  <c r="H64" i="2" s="1"/>
  <c r="G8" i="2"/>
  <c r="H8" i="2" s="1"/>
  <c r="BG8" i="2"/>
  <c r="K8" i="2"/>
  <c r="J8" i="2"/>
  <c r="L8" i="2"/>
  <c r="BE8" i="2"/>
  <c r="BF8" i="2"/>
  <c r="BH8" i="2"/>
  <c r="N3" i="1"/>
  <c r="E70" i="2"/>
  <c r="K55" i="2"/>
  <c r="J55" i="2"/>
  <c r="L55" i="2"/>
  <c r="BE55" i="2"/>
  <c r="BF55" i="2"/>
  <c r="BH55" i="2"/>
  <c r="BG55" i="2"/>
  <c r="G55" i="2"/>
  <c r="H55" i="2" s="1"/>
  <c r="G53" i="2"/>
  <c r="H53" i="2" s="1"/>
  <c r="BE53" i="2"/>
  <c r="BF53" i="2"/>
  <c r="BH53" i="2"/>
  <c r="BG53" i="2"/>
  <c r="K53" i="2"/>
  <c r="J53" i="2"/>
  <c r="L53" i="2"/>
  <c r="J45" i="2"/>
  <c r="BE45" i="2"/>
  <c r="L45" i="2"/>
  <c r="BF45" i="2"/>
  <c r="BH45" i="2"/>
  <c r="BG45" i="2"/>
  <c r="G45" i="2"/>
  <c r="H45" i="2" s="1"/>
  <c r="K45" i="2"/>
  <c r="J39" i="2"/>
  <c r="K39" i="2"/>
  <c r="BE39" i="2"/>
  <c r="BF39" i="2"/>
  <c r="BH39" i="2"/>
  <c r="BG39" i="2"/>
  <c r="G39" i="2"/>
  <c r="H39" i="2" s="1"/>
  <c r="L39" i="2"/>
  <c r="G12" i="2"/>
  <c r="H12" i="2" s="1"/>
  <c r="J12" i="2"/>
  <c r="L12" i="2"/>
  <c r="BE12" i="2"/>
  <c r="BF12" i="2"/>
  <c r="BH12" i="2"/>
  <c r="BG12" i="2"/>
  <c r="K12" i="2"/>
  <c r="K32" i="2"/>
  <c r="BE32" i="2"/>
  <c r="BG32" i="2"/>
  <c r="J32" i="2"/>
  <c r="BF32" i="2"/>
  <c r="BH32" i="2"/>
  <c r="L32" i="2"/>
  <c r="G32" i="2"/>
  <c r="H32" i="2" s="1"/>
  <c r="BE5" i="2"/>
  <c r="BF5" i="2"/>
  <c r="BH5" i="2"/>
  <c r="BG5" i="2"/>
  <c r="K5" i="2"/>
  <c r="L5" i="2"/>
  <c r="J5" i="2"/>
  <c r="G5" i="2"/>
  <c r="H5" i="2" s="1"/>
  <c r="BE7" i="2"/>
  <c r="K7" i="2"/>
  <c r="BF7" i="2"/>
  <c r="BH7" i="2"/>
  <c r="BG7" i="2"/>
  <c r="J7" i="2"/>
  <c r="G7" i="2"/>
  <c r="H7" i="2" s="1"/>
  <c r="L7" i="2"/>
  <c r="G68" i="2"/>
  <c r="H68" i="2" s="1"/>
  <c r="K68" i="2"/>
  <c r="BE68" i="2"/>
  <c r="BF68" i="2"/>
  <c r="BH68" i="2"/>
  <c r="BG68" i="2"/>
  <c r="J68" i="2"/>
  <c r="L68" i="2"/>
  <c r="G62" i="2"/>
  <c r="H62" i="2" s="1"/>
  <c r="BE62" i="2"/>
  <c r="BF62" i="2"/>
  <c r="BH62" i="2"/>
  <c r="BG62" i="2"/>
  <c r="K62" i="2"/>
  <c r="J62" i="2"/>
  <c r="L62" i="2"/>
  <c r="BE22" i="2"/>
  <c r="BF22" i="2"/>
  <c r="BH22" i="2"/>
  <c r="BG22" i="2"/>
  <c r="G22" i="2"/>
  <c r="H22" i="2" s="1"/>
  <c r="J22" i="2"/>
  <c r="L22" i="2"/>
  <c r="K22" i="2"/>
  <c r="L6" i="2"/>
  <c r="BF6" i="2"/>
  <c r="K6" i="2"/>
  <c r="BG6" i="2"/>
  <c r="BE6" i="2"/>
  <c r="BH6" i="2"/>
  <c r="G6" i="2"/>
  <c r="H6" i="2" s="1"/>
  <c r="J6" i="2"/>
  <c r="G37" i="2"/>
  <c r="H37" i="2" s="1"/>
  <c r="BH37" i="2"/>
  <c r="BG37" i="2"/>
  <c r="J37" i="2"/>
  <c r="L37" i="2"/>
  <c r="BE37" i="2"/>
  <c r="K37" i="2"/>
  <c r="BF37" i="2"/>
  <c r="K18" i="2"/>
  <c r="J18" i="2"/>
  <c r="L18" i="2"/>
  <c r="BE18" i="2"/>
  <c r="BF18" i="2"/>
  <c r="BH18" i="2"/>
  <c r="BG18" i="2"/>
  <c r="G18" i="2"/>
  <c r="H18" i="2" s="1"/>
  <c r="J47" i="2"/>
  <c r="BE47" i="2"/>
  <c r="BF47" i="2"/>
  <c r="BH47" i="2"/>
  <c r="BG47" i="2"/>
  <c r="K47" i="2"/>
  <c r="G47" i="2"/>
  <c r="H47" i="2" s="1"/>
  <c r="L47" i="2"/>
  <c r="K38" i="2"/>
  <c r="BE38" i="2"/>
  <c r="BF38" i="2"/>
  <c r="BH38" i="2"/>
  <c r="BG38" i="2"/>
  <c r="J38" i="2"/>
  <c r="L38" i="2"/>
  <c r="G38" i="2"/>
  <c r="H38" i="2" s="1"/>
  <c r="BE16" i="2"/>
  <c r="K16" i="2"/>
  <c r="BF16" i="2"/>
  <c r="J16" i="2"/>
  <c r="BH16" i="2"/>
  <c r="L16" i="2"/>
  <c r="BG16" i="2"/>
  <c r="G16" i="2"/>
  <c r="H16" i="2" s="1"/>
  <c r="L35" i="2"/>
  <c r="J35" i="2"/>
  <c r="BE35" i="2"/>
  <c r="BF35" i="2"/>
  <c r="BH35" i="2"/>
  <c r="K35" i="2"/>
  <c r="BG35" i="2"/>
  <c r="G35" i="2"/>
  <c r="H35" i="2" s="1"/>
  <c r="L43" i="2"/>
  <c r="BH43" i="2"/>
  <c r="BG43" i="2"/>
  <c r="K43" i="2"/>
  <c r="BE43" i="2"/>
  <c r="J43" i="2"/>
  <c r="BF43" i="2"/>
  <c r="G43" i="2"/>
  <c r="H43" i="2" s="1"/>
  <c r="BH14" i="2"/>
  <c r="K14" i="2"/>
  <c r="BG14" i="2"/>
  <c r="G14" i="2"/>
  <c r="H14" i="2" s="1"/>
  <c r="BE14" i="2"/>
  <c r="BF14" i="2"/>
  <c r="L14" i="2"/>
  <c r="J14" i="2"/>
  <c r="G31" i="2"/>
  <c r="H31" i="2" s="1"/>
  <c r="BE31" i="2"/>
  <c r="BF31" i="2"/>
  <c r="BH31" i="2"/>
  <c r="J31" i="2"/>
  <c r="BG31" i="2"/>
  <c r="L31" i="2"/>
  <c r="K31" i="2"/>
  <c r="BE50" i="2"/>
  <c r="BF50" i="2"/>
  <c r="BH50" i="2"/>
  <c r="BG50" i="2"/>
  <c r="K50" i="2"/>
  <c r="J50" i="2"/>
  <c r="L50" i="2"/>
  <c r="G50" i="2"/>
  <c r="H50" i="2" s="1"/>
  <c r="K52" i="2"/>
  <c r="J52" i="2"/>
  <c r="L52" i="2"/>
  <c r="BE52" i="2"/>
  <c r="G52" i="2"/>
  <c r="H52" i="2" s="1"/>
  <c r="BF52" i="2"/>
  <c r="BH52" i="2"/>
  <c r="BG52" i="2"/>
  <c r="P3" i="1"/>
  <c r="F70" i="2"/>
  <c r="G26" i="2"/>
  <c r="H26" i="2" s="1"/>
  <c r="K26" i="2"/>
  <c r="BE26" i="2"/>
  <c r="BF26" i="2"/>
  <c r="BH26" i="2"/>
  <c r="BG26" i="2"/>
  <c r="J26" i="2"/>
  <c r="L26" i="2"/>
  <c r="J49" i="2"/>
  <c r="L49" i="2"/>
  <c r="BE49" i="2"/>
  <c r="BF49" i="2"/>
  <c r="K49" i="2"/>
  <c r="BH49" i="2"/>
  <c r="BG49" i="2"/>
  <c r="G49" i="2"/>
  <c r="H49" i="2" s="1"/>
  <c r="BG57" i="2"/>
  <c r="J57" i="2"/>
  <c r="G57" i="2"/>
  <c r="H57" i="2" s="1"/>
  <c r="K57" i="2"/>
  <c r="BE57" i="2"/>
  <c r="L57" i="2"/>
  <c r="BF57" i="2"/>
  <c r="BH57" i="2"/>
  <c r="L9" i="2"/>
  <c r="G9" i="2"/>
  <c r="H9" i="2" s="1"/>
  <c r="BE9" i="2"/>
  <c r="BF9" i="2"/>
  <c r="K9" i="2"/>
  <c r="BH9" i="2"/>
  <c r="BG9" i="2"/>
  <c r="J9" i="2"/>
  <c r="J10" i="2"/>
  <c r="G10" i="2"/>
  <c r="H10" i="2" s="1"/>
  <c r="L10" i="2"/>
  <c r="BE10" i="2"/>
  <c r="BF10" i="2"/>
  <c r="BH10" i="2"/>
  <c r="BG10" i="2"/>
  <c r="K10" i="2"/>
  <c r="BE65" i="2"/>
  <c r="BF65" i="2"/>
  <c r="L65" i="2"/>
  <c r="BH65" i="2"/>
  <c r="BG65" i="2"/>
  <c r="J65" i="2"/>
  <c r="G65" i="2"/>
  <c r="H65" i="2" s="1"/>
  <c r="K65" i="2"/>
  <c r="BH17" i="2"/>
  <c r="K17" i="2"/>
  <c r="BG17" i="2"/>
  <c r="J17" i="2"/>
  <c r="BE17" i="2"/>
  <c r="BF17" i="2"/>
  <c r="L17" i="2"/>
  <c r="G17" i="2"/>
  <c r="H17" i="2" s="1"/>
  <c r="BH34" i="2"/>
  <c r="BG34" i="2"/>
  <c r="J34" i="2"/>
  <c r="L34" i="2"/>
  <c r="K34" i="2"/>
  <c r="G34" i="2"/>
  <c r="H34" i="2" s="1"/>
  <c r="BE34" i="2"/>
  <c r="BF34" i="2"/>
  <c r="CU54" i="1"/>
  <c r="N24" i="1"/>
  <c r="I35" i="1"/>
  <c r="L22" i="1"/>
  <c r="X22" i="1"/>
  <c r="BD1246" i="2"/>
  <c r="C35" i="1"/>
  <c r="J35" i="1"/>
  <c r="BN54" i="1"/>
  <c r="J2213" i="2" l="1"/>
  <c r="L2134" i="2"/>
  <c r="K494" i="2"/>
  <c r="J509" i="2"/>
  <c r="L2800" i="2"/>
  <c r="K509" i="2"/>
  <c r="L2213" i="2"/>
  <c r="BH2726" i="2"/>
  <c r="G509" i="2"/>
  <c r="H509" i="2" s="1"/>
  <c r="BF2726" i="2"/>
  <c r="L489" i="2"/>
  <c r="L509" i="2"/>
  <c r="M509" i="2" s="1"/>
  <c r="K2726" i="2"/>
  <c r="BG489" i="2"/>
  <c r="BE509" i="2"/>
  <c r="BF509" i="2"/>
  <c r="BE494" i="2"/>
  <c r="BH1364" i="2"/>
  <c r="K2800" i="2"/>
  <c r="BG509" i="2"/>
  <c r="G494" i="2"/>
  <c r="H494" i="2" s="1"/>
  <c r="BG1364" i="2"/>
  <c r="J2800" i="2"/>
  <c r="BH509" i="2"/>
  <c r="BH494" i="2"/>
  <c r="BE1364" i="2"/>
  <c r="G2800" i="2"/>
  <c r="H2800" i="2" s="1"/>
  <c r="BG494" i="2"/>
  <c r="J2859" i="2"/>
  <c r="BG2800" i="2"/>
  <c r="BF494" i="2"/>
  <c r="G2859" i="2"/>
  <c r="H2859" i="2" s="1"/>
  <c r="BH2800" i="2"/>
  <c r="J494" i="2"/>
  <c r="BF2800" i="2"/>
  <c r="L494" i="2"/>
  <c r="M494" i="2" s="1"/>
  <c r="BH2146" i="2"/>
  <c r="K2177" i="2"/>
  <c r="BH2177" i="2"/>
  <c r="K2165" i="2"/>
  <c r="BF497" i="2"/>
  <c r="BE497" i="2"/>
  <c r="BH495" i="2"/>
  <c r="BE2163" i="2"/>
  <c r="BH492" i="2"/>
  <c r="L469" i="2"/>
  <c r="G495" i="2"/>
  <c r="H495" i="2" s="1"/>
  <c r="L2731" i="2"/>
  <c r="BE641" i="2"/>
  <c r="K641" i="2"/>
  <c r="L2732" i="2"/>
  <c r="L2873" i="2"/>
  <c r="M2873" i="2" s="1"/>
  <c r="G699" i="2"/>
  <c r="H699" i="2" s="1"/>
  <c r="K1356" i="2"/>
  <c r="J495" i="2"/>
  <c r="BH2807" i="2"/>
  <c r="L2146" i="2"/>
  <c r="L2802" i="2"/>
  <c r="L2177" i="2"/>
  <c r="CD2163" i="2"/>
  <c r="K1343" i="2"/>
  <c r="M1343" i="2" s="1"/>
  <c r="BE492" i="2"/>
  <c r="J2754" i="2"/>
  <c r="M2754" i="2" s="1"/>
  <c r="L774" i="2"/>
  <c r="M774" i="2" s="1"/>
  <c r="J2165" i="2"/>
  <c r="BF495" i="2"/>
  <c r="G1343" i="2"/>
  <c r="H1343" i="2" s="1"/>
  <c r="J492" i="2"/>
  <c r="BH2754" i="2"/>
  <c r="BH774" i="2"/>
  <c r="J2146" i="2"/>
  <c r="M2146" i="2" s="1"/>
  <c r="BG781" i="2"/>
  <c r="G641" i="2"/>
  <c r="H641" i="2" s="1"/>
  <c r="BH1320" i="2"/>
  <c r="J2732" i="2"/>
  <c r="M2732" i="2" s="1"/>
  <c r="BH2829" i="2"/>
  <c r="BF2876" i="2"/>
  <c r="BF2182" i="2"/>
  <c r="G730" i="2"/>
  <c r="H730" i="2" s="1"/>
  <c r="G2805" i="2"/>
  <c r="H2805" i="2" s="1"/>
  <c r="BG779" i="2"/>
  <c r="BE495" i="2"/>
  <c r="J2807" i="2"/>
  <c r="G2146" i="2"/>
  <c r="H2146" i="2" s="1"/>
  <c r="L776" i="2"/>
  <c r="CD2165" i="2"/>
  <c r="BE1318" i="2"/>
  <c r="BG790" i="2"/>
  <c r="K764" i="2"/>
  <c r="BF2850" i="2"/>
  <c r="G1328" i="2"/>
  <c r="H1328" i="2" s="1"/>
  <c r="BF1343" i="2"/>
  <c r="G1352" i="2"/>
  <c r="H1352" i="2" s="1"/>
  <c r="K492" i="2"/>
  <c r="BE2754" i="2"/>
  <c r="G774" i="2"/>
  <c r="H774" i="2" s="1"/>
  <c r="BG492" i="2"/>
  <c r="G1356" i="2"/>
  <c r="H1356" i="2" s="1"/>
  <c r="BE2177" i="2"/>
  <c r="K2732" i="2"/>
  <c r="BG2876" i="2"/>
  <c r="J641" i="2"/>
  <c r="BF1320" i="2"/>
  <c r="BH2734" i="2"/>
  <c r="BH2732" i="2"/>
  <c r="K2829" i="2"/>
  <c r="BE2876" i="2"/>
  <c r="BE2182" i="2"/>
  <c r="L730" i="2"/>
  <c r="BE2805" i="2"/>
  <c r="G469" i="2"/>
  <c r="H469" i="2" s="1"/>
  <c r="K495" i="2"/>
  <c r="K2146" i="2"/>
  <c r="G2165" i="2"/>
  <c r="H2165" i="2" s="1"/>
  <c r="BG1318" i="2"/>
  <c r="BF790" i="2"/>
  <c r="CD764" i="2"/>
  <c r="L2850" i="2"/>
  <c r="BH1343" i="2"/>
  <c r="K497" i="2"/>
  <c r="BG1352" i="2"/>
  <c r="L492" i="2"/>
  <c r="L2754" i="2"/>
  <c r="CD774" i="2"/>
  <c r="L641" i="2"/>
  <c r="K699" i="2"/>
  <c r="BH1356" i="2"/>
  <c r="BG2850" i="2"/>
  <c r="K2731" i="2"/>
  <c r="BE1320" i="2"/>
  <c r="BF2734" i="2"/>
  <c r="BH2790" i="2"/>
  <c r="BE2732" i="2"/>
  <c r="J2829" i="2"/>
  <c r="L2876" i="2"/>
  <c r="BG2182" i="2"/>
  <c r="J730" i="2"/>
  <c r="BG2805" i="2"/>
  <c r="K636" i="2"/>
  <c r="K469" i="2"/>
  <c r="L495" i="2"/>
  <c r="BF2165" i="2"/>
  <c r="BH1318" i="2"/>
  <c r="K790" i="2"/>
  <c r="J764" i="2"/>
  <c r="K1314" i="2"/>
  <c r="M1314" i="2" s="1"/>
  <c r="K2850" i="2"/>
  <c r="G2163" i="2"/>
  <c r="H2163" i="2" s="1"/>
  <c r="BG1343" i="2"/>
  <c r="J497" i="2"/>
  <c r="BE1352" i="2"/>
  <c r="BF774" i="2"/>
  <c r="J790" i="2"/>
  <c r="G2731" i="2"/>
  <c r="H2731" i="2" s="1"/>
  <c r="BG1320" i="2"/>
  <c r="J2790" i="2"/>
  <c r="BG2732" i="2"/>
  <c r="K2876" i="2"/>
  <c r="L2182" i="2"/>
  <c r="K730" i="2"/>
  <c r="M730" i="2" s="1"/>
  <c r="L2805" i="2"/>
  <c r="J2873" i="2"/>
  <c r="L636" i="2"/>
  <c r="J469" i="2"/>
  <c r="BG2165" i="2"/>
  <c r="BH790" i="2"/>
  <c r="BF2177" i="2"/>
  <c r="BH1314" i="2"/>
  <c r="BH719" i="2"/>
  <c r="BH2850" i="2"/>
  <c r="K2163" i="2"/>
  <c r="L497" i="2"/>
  <c r="BF1303" i="2"/>
  <c r="BG774" i="2"/>
  <c r="BG469" i="2"/>
  <c r="G1304" i="2"/>
  <c r="H1304" i="2" s="1"/>
  <c r="G2807" i="2"/>
  <c r="H2807" i="2" s="1"/>
  <c r="G1314" i="2"/>
  <c r="H1314" i="2" s="1"/>
  <c r="BE730" i="2"/>
  <c r="J2637" i="2"/>
  <c r="K781" i="2"/>
  <c r="M781" i="2" s="1"/>
  <c r="BF2731" i="2"/>
  <c r="L2790" i="2"/>
  <c r="M2790" i="2" s="1"/>
  <c r="BF2732" i="2"/>
  <c r="BH2876" i="2"/>
  <c r="BE2766" i="2"/>
  <c r="BH730" i="2"/>
  <c r="J2805" i="2"/>
  <c r="BG2873" i="2"/>
  <c r="BH699" i="2"/>
  <c r="J1356" i="2"/>
  <c r="G636" i="2"/>
  <c r="H636" i="2" s="1"/>
  <c r="BF469" i="2"/>
  <c r="BE2165" i="2"/>
  <c r="L790" i="2"/>
  <c r="J2177" i="2"/>
  <c r="BG1314" i="2"/>
  <c r="BF719" i="2"/>
  <c r="BE2850" i="2"/>
  <c r="BG2163" i="2"/>
  <c r="G497" i="2"/>
  <c r="H497" i="2" s="1"/>
  <c r="BG1355" i="2"/>
  <c r="K1303" i="2"/>
  <c r="J774" i="2"/>
  <c r="J2731" i="2"/>
  <c r="M2731" i="2" s="1"/>
  <c r="BF492" i="2"/>
  <c r="BF2807" i="2"/>
  <c r="CD2177" i="2"/>
  <c r="BH2637" i="2"/>
  <c r="BH781" i="2"/>
  <c r="BG2731" i="2"/>
  <c r="K2790" i="2"/>
  <c r="G2732" i="2"/>
  <c r="H2732" i="2" s="1"/>
  <c r="J2876" i="2"/>
  <c r="G2766" i="2"/>
  <c r="H2766" i="2" s="1"/>
  <c r="BG730" i="2"/>
  <c r="BH2805" i="2"/>
  <c r="BH2873" i="2"/>
  <c r="BE699" i="2"/>
  <c r="BF1356" i="2"/>
  <c r="BE469" i="2"/>
  <c r="BH2165" i="2"/>
  <c r="BE2844" i="2"/>
  <c r="BE790" i="2"/>
  <c r="G2177" i="2"/>
  <c r="H2177" i="2" s="1"/>
  <c r="BF1314" i="2"/>
  <c r="L719" i="2"/>
  <c r="J2850" i="2"/>
  <c r="BG1328" i="2"/>
  <c r="BH2163" i="2"/>
  <c r="BG497" i="2"/>
  <c r="BH1355" i="2"/>
  <c r="G1303" i="2"/>
  <c r="H1303" i="2" s="1"/>
  <c r="K774" i="2"/>
  <c r="BV2731" i="2"/>
  <c r="L2163" i="2"/>
  <c r="BG699" i="2"/>
  <c r="J2163" i="2"/>
  <c r="L2637" i="2"/>
  <c r="M2637" i="2" s="1"/>
  <c r="BG641" i="2"/>
  <c r="BH2731" i="2"/>
  <c r="G2876" i="2"/>
  <c r="H2876" i="2" s="1"/>
  <c r="BF2766" i="2"/>
  <c r="BF730" i="2"/>
  <c r="BF2805" i="2"/>
  <c r="K795" i="2"/>
  <c r="BF2873" i="2"/>
  <c r="BF699" i="2"/>
  <c r="L1356" i="2"/>
  <c r="BH469" i="2"/>
  <c r="J2844" i="2"/>
  <c r="BE1314" i="2"/>
  <c r="J719" i="2"/>
  <c r="G2850" i="2"/>
  <c r="H2850" i="2" s="1"/>
  <c r="BH1328" i="2"/>
  <c r="BH497" i="2"/>
  <c r="BF1355" i="2"/>
  <c r="G492" i="2"/>
  <c r="H492" i="2" s="1"/>
  <c r="BV2734" i="2"/>
  <c r="BH806" i="2"/>
  <c r="BH749" i="2"/>
  <c r="BF749" i="2"/>
  <c r="BE749" i="2"/>
  <c r="G2145" i="2"/>
  <c r="H2145" i="2" s="1"/>
  <c r="L2204" i="2"/>
  <c r="BG2169" i="2"/>
  <c r="K2170" i="2"/>
  <c r="BF2150" i="2"/>
  <c r="K2150" i="2"/>
  <c r="BH2169" i="2"/>
  <c r="BG2170" i="2"/>
  <c r="J2204" i="2"/>
  <c r="BG2145" i="2"/>
  <c r="J2145" i="2"/>
  <c r="CD2204" i="2"/>
  <c r="BH2170" i="2"/>
  <c r="BE2169" i="2"/>
  <c r="BE2150" i="2"/>
  <c r="BH2145" i="2"/>
  <c r="J2170" i="2"/>
  <c r="M2170" i="2" s="1"/>
  <c r="G2204" i="2"/>
  <c r="H2204" i="2" s="1"/>
  <c r="BE2170" i="2"/>
  <c r="BF2145" i="2"/>
  <c r="G2170" i="2"/>
  <c r="H2170" i="2" s="1"/>
  <c r="L2169" i="2"/>
  <c r="BH2150" i="2"/>
  <c r="K2145" i="2"/>
  <c r="BF2170" i="2"/>
  <c r="K2169" i="2"/>
  <c r="CD2150" i="2"/>
  <c r="CD2145" i="2"/>
  <c r="CD2170" i="2"/>
  <c r="J2169" i="2"/>
  <c r="G2150" i="2"/>
  <c r="H2150" i="2" s="1"/>
  <c r="K2154" i="2"/>
  <c r="BG2204" i="2"/>
  <c r="G2169" i="2"/>
  <c r="H2169" i="2" s="1"/>
  <c r="BG2150" i="2"/>
  <c r="K2204" i="2"/>
  <c r="BF2169" i="2"/>
  <c r="BH2204" i="2"/>
  <c r="J2150" i="2"/>
  <c r="BF2204" i="2"/>
  <c r="BG795" i="2"/>
  <c r="G776" i="2"/>
  <c r="H776" i="2" s="1"/>
  <c r="BH795" i="2"/>
  <c r="K776" i="2"/>
  <c r="K791" i="2"/>
  <c r="BF795" i="2"/>
  <c r="J776" i="2"/>
  <c r="G791" i="2"/>
  <c r="H791" i="2" s="1"/>
  <c r="BE795" i="2"/>
  <c r="CD795" i="2"/>
  <c r="G795" i="2"/>
  <c r="H795" i="2" s="1"/>
  <c r="J795" i="2"/>
  <c r="CD776" i="2"/>
  <c r="BF776" i="2"/>
  <c r="BG776" i="2"/>
  <c r="CD791" i="2"/>
  <c r="BH791" i="2"/>
  <c r="L655" i="2"/>
  <c r="L671" i="2"/>
  <c r="BH671" i="2"/>
  <c r="BF671" i="2"/>
  <c r="BE671" i="2"/>
  <c r="G671" i="2"/>
  <c r="H671" i="2" s="1"/>
  <c r="BF691" i="2"/>
  <c r="K671" i="2"/>
  <c r="BG671" i="2"/>
  <c r="K749" i="2"/>
  <c r="BH760" i="2"/>
  <c r="J749" i="2"/>
  <c r="J760" i="2"/>
  <c r="G749" i="2"/>
  <c r="H749" i="2" s="1"/>
  <c r="BF760" i="2"/>
  <c r="CD749" i="2"/>
  <c r="BF806" i="2"/>
  <c r="BE806" i="2"/>
  <c r="CD806" i="2"/>
  <c r="J806" i="2"/>
  <c r="K806" i="2"/>
  <c r="L749" i="2"/>
  <c r="K2213" i="2"/>
  <c r="M2213" i="2" s="1"/>
  <c r="BG2134" i="2"/>
  <c r="BH2134" i="2"/>
  <c r="K2134" i="2"/>
  <c r="M2134" i="2" s="1"/>
  <c r="BE2134" i="2"/>
  <c r="G2134" i="2"/>
  <c r="H2134" i="2" s="1"/>
  <c r="G2213" i="2"/>
  <c r="H2213" i="2" s="1"/>
  <c r="CD2134" i="2"/>
  <c r="CD2213" i="2"/>
  <c r="BG2213" i="2"/>
  <c r="BH2213" i="2"/>
  <c r="BF2134" i="2"/>
  <c r="BF2213" i="2"/>
  <c r="M1123" i="2"/>
  <c r="G2627" i="2"/>
  <c r="H2627" i="2" s="1"/>
  <c r="BF2627" i="2"/>
  <c r="BE716" i="2"/>
  <c r="BH1361" i="2"/>
  <c r="L2634" i="2"/>
  <c r="K716" i="2"/>
  <c r="L701" i="2"/>
  <c r="L2173" i="2"/>
  <c r="BH1368" i="2"/>
  <c r="BG716" i="2"/>
  <c r="K2627" i="2"/>
  <c r="J2806" i="2"/>
  <c r="BH1290" i="2"/>
  <c r="G757" i="2"/>
  <c r="H757" i="2" s="1"/>
  <c r="L1368" i="2"/>
  <c r="G2806" i="2"/>
  <c r="H2806" i="2" s="1"/>
  <c r="K1290" i="2"/>
  <c r="BE2799" i="2"/>
  <c r="BG1361" i="2"/>
  <c r="BF1368" i="2"/>
  <c r="BE2721" i="2"/>
  <c r="BG2806" i="2"/>
  <c r="BE1290" i="2"/>
  <c r="BE1316" i="2"/>
  <c r="J1361" i="2"/>
  <c r="K1368" i="2"/>
  <c r="BH2768" i="2"/>
  <c r="BH2806" i="2"/>
  <c r="L1303" i="2"/>
  <c r="J1290" i="2"/>
  <c r="M1290" i="2" s="1"/>
  <c r="G716" i="2"/>
  <c r="H716" i="2" s="1"/>
  <c r="K1361" i="2"/>
  <c r="J1368" i="2"/>
  <c r="BF2806" i="2"/>
  <c r="J1303" i="2"/>
  <c r="BF1290" i="2"/>
  <c r="BG2717" i="2"/>
  <c r="L1361" i="2"/>
  <c r="BE1368" i="2"/>
  <c r="BF716" i="2"/>
  <c r="BE2806" i="2"/>
  <c r="BE1303" i="2"/>
  <c r="BG1290" i="2"/>
  <c r="L716" i="2"/>
  <c r="BF2717" i="2"/>
  <c r="BE1361" i="2"/>
  <c r="BG1368" i="2"/>
  <c r="J716" i="2"/>
  <c r="L2806" i="2"/>
  <c r="M2806" i="2" s="1"/>
  <c r="BE672" i="2"/>
  <c r="BH1303" i="2"/>
  <c r="G1290" i="2"/>
  <c r="H1290" i="2" s="1"/>
  <c r="BF679" i="2"/>
  <c r="G1361" i="2"/>
  <c r="H1361" i="2" s="1"/>
  <c r="G2717" i="2"/>
  <c r="H2717" i="2" s="1"/>
  <c r="BF1361" i="2"/>
  <c r="BH716" i="2"/>
  <c r="K2806" i="2"/>
  <c r="BG1303" i="2"/>
  <c r="G679" i="2"/>
  <c r="H679" i="2" s="1"/>
  <c r="CD757" i="2"/>
  <c r="BG2651" i="2"/>
  <c r="K2799" i="2"/>
  <c r="BF757" i="2"/>
  <c r="BG547" i="2"/>
  <c r="BH2651" i="2"/>
  <c r="BH679" i="2"/>
  <c r="J2799" i="2"/>
  <c r="BH2698" i="2"/>
  <c r="BE701" i="2"/>
  <c r="BH715" i="2"/>
  <c r="BG1326" i="2"/>
  <c r="BE757" i="2"/>
  <c r="L547" i="2"/>
  <c r="BF2651" i="2"/>
  <c r="BE679" i="2"/>
  <c r="BH2799" i="2"/>
  <c r="K1316" i="2"/>
  <c r="G1316" i="2"/>
  <c r="H1316" i="2" s="1"/>
  <c r="BE2698" i="2"/>
  <c r="J715" i="2"/>
  <c r="BH1326" i="2"/>
  <c r="BG757" i="2"/>
  <c r="K547" i="2"/>
  <c r="BE2651" i="2"/>
  <c r="K679" i="2"/>
  <c r="BG2799" i="2"/>
  <c r="CD2173" i="2"/>
  <c r="J1316" i="2"/>
  <c r="K2698" i="2"/>
  <c r="M2698" i="2" s="1"/>
  <c r="BG2768" i="2"/>
  <c r="BF715" i="2"/>
  <c r="BF1326" i="2"/>
  <c r="L757" i="2"/>
  <c r="BE547" i="2"/>
  <c r="J2651" i="2"/>
  <c r="BF2799" i="2"/>
  <c r="L1316" i="2"/>
  <c r="BH701" i="2"/>
  <c r="L2698" i="2"/>
  <c r="BG715" i="2"/>
  <c r="K2173" i="2"/>
  <c r="BH1316" i="2"/>
  <c r="G2867" i="2"/>
  <c r="H2867" i="2" s="1"/>
  <c r="G2698" i="2"/>
  <c r="H2698" i="2" s="1"/>
  <c r="K2634" i="2"/>
  <c r="K2768" i="2"/>
  <c r="G715" i="2"/>
  <c r="H715" i="2" s="1"/>
  <c r="G672" i="2"/>
  <c r="H672" i="2" s="1"/>
  <c r="BE1326" i="2"/>
  <c r="K757" i="2"/>
  <c r="BH547" i="2"/>
  <c r="G2651" i="2"/>
  <c r="H2651" i="2" s="1"/>
  <c r="BG2634" i="2"/>
  <c r="BG2173" i="2"/>
  <c r="BF1316" i="2"/>
  <c r="J2698" i="2"/>
  <c r="J2634" i="2"/>
  <c r="G2768" i="2"/>
  <c r="H2768" i="2" s="1"/>
  <c r="BE715" i="2"/>
  <c r="K672" i="2"/>
  <c r="L1326" i="2"/>
  <c r="J757" i="2"/>
  <c r="BF547" i="2"/>
  <c r="L2651" i="2"/>
  <c r="K701" i="2"/>
  <c r="G2173" i="2"/>
  <c r="H2173" i="2" s="1"/>
  <c r="BG2698" i="2"/>
  <c r="BE2634" i="2"/>
  <c r="L2768" i="2"/>
  <c r="BG701" i="2"/>
  <c r="K715" i="2"/>
  <c r="BG672" i="2"/>
  <c r="J1326" i="2"/>
  <c r="G547" i="2"/>
  <c r="H547" i="2" s="1"/>
  <c r="K2651" i="2"/>
  <c r="K2721" i="2"/>
  <c r="BF2698" i="2"/>
  <c r="J672" i="2"/>
  <c r="BG1316" i="2"/>
  <c r="BH2173" i="2"/>
  <c r="BF2634" i="2"/>
  <c r="J2768" i="2"/>
  <c r="BF701" i="2"/>
  <c r="L715" i="2"/>
  <c r="BH672" i="2"/>
  <c r="G1326" i="2"/>
  <c r="H1326" i="2" s="1"/>
  <c r="J547" i="2"/>
  <c r="J679" i="2"/>
  <c r="M679" i="2" s="1"/>
  <c r="M816" i="2"/>
  <c r="J2173" i="2"/>
  <c r="BF2173" i="2"/>
  <c r="G2634" i="2"/>
  <c r="H2634" i="2" s="1"/>
  <c r="BF2768" i="2"/>
  <c r="G701" i="2"/>
  <c r="H701" i="2" s="1"/>
  <c r="L672" i="2"/>
  <c r="K1326" i="2"/>
  <c r="BG679" i="2"/>
  <c r="G2799" i="2"/>
  <c r="H2799" i="2" s="1"/>
  <c r="BH2634" i="2"/>
  <c r="BE2768" i="2"/>
  <c r="J701" i="2"/>
  <c r="BF672" i="2"/>
  <c r="L679" i="2"/>
  <c r="L2799" i="2"/>
  <c r="J1364" i="2"/>
  <c r="G2726" i="2"/>
  <c r="H2726" i="2" s="1"/>
  <c r="BE1355" i="2"/>
  <c r="BF1304" i="2"/>
  <c r="BE2734" i="2"/>
  <c r="BF2790" i="2"/>
  <c r="BG2766" i="2"/>
  <c r="J2182" i="2"/>
  <c r="K2882" i="2"/>
  <c r="BH779" i="2"/>
  <c r="BG636" i="2"/>
  <c r="K2807" i="2"/>
  <c r="J2753" i="2"/>
  <c r="K2844" i="2"/>
  <c r="BF2802" i="2"/>
  <c r="BG764" i="2"/>
  <c r="G1330" i="2"/>
  <c r="H1330" i="2" s="1"/>
  <c r="J1355" i="2"/>
  <c r="BF791" i="2"/>
  <c r="G2754" i="2"/>
  <c r="H2754" i="2" s="1"/>
  <c r="BE1304" i="2"/>
  <c r="BG2734" i="2"/>
  <c r="L2766" i="2"/>
  <c r="K2182" i="2"/>
  <c r="BF779" i="2"/>
  <c r="BH636" i="2"/>
  <c r="BE2807" i="2"/>
  <c r="L2753" i="2"/>
  <c r="BG2844" i="2"/>
  <c r="BE2802" i="2"/>
  <c r="L764" i="2"/>
  <c r="L677" i="2"/>
  <c r="L2656" i="2"/>
  <c r="BG1330" i="2"/>
  <c r="L1355" i="2"/>
  <c r="BG1304" i="2"/>
  <c r="J2734" i="2"/>
  <c r="K2766" i="2"/>
  <c r="G2182" i="2"/>
  <c r="H2182" i="2" s="1"/>
  <c r="BE779" i="2"/>
  <c r="BF636" i="2"/>
  <c r="BG2807" i="2"/>
  <c r="G2753" i="2"/>
  <c r="H2753" i="2" s="1"/>
  <c r="BH2844" i="2"/>
  <c r="BG2859" i="2"/>
  <c r="G764" i="2"/>
  <c r="H764" i="2" s="1"/>
  <c r="BG2851" i="2"/>
  <c r="J677" i="2"/>
  <c r="J2656" i="2"/>
  <c r="BE1330" i="2"/>
  <c r="K1355" i="2"/>
  <c r="J2794" i="2"/>
  <c r="BH1304" i="2"/>
  <c r="L2734" i="2"/>
  <c r="CD2182" i="2"/>
  <c r="BF722" i="2"/>
  <c r="K779" i="2"/>
  <c r="BE636" i="2"/>
  <c r="BH2753" i="2"/>
  <c r="L1318" i="2"/>
  <c r="BF2844" i="2"/>
  <c r="BH2859" i="2"/>
  <c r="G2802" i="2"/>
  <c r="H2802" i="2" s="1"/>
  <c r="BF764" i="2"/>
  <c r="L2851" i="2"/>
  <c r="BH1330" i="2"/>
  <c r="G1355" i="2"/>
  <c r="H1355" i="2" s="1"/>
  <c r="G2794" i="2"/>
  <c r="H2794" i="2" s="1"/>
  <c r="L1304" i="2"/>
  <c r="G2734" i="2"/>
  <c r="H2734" i="2" s="1"/>
  <c r="L722" i="2"/>
  <c r="L2882" i="2"/>
  <c r="L779" i="2"/>
  <c r="J636" i="2"/>
  <c r="M636" i="2" s="1"/>
  <c r="BF2753" i="2"/>
  <c r="K1318" i="2"/>
  <c r="G2844" i="2"/>
  <c r="H2844" i="2" s="1"/>
  <c r="BF2859" i="2"/>
  <c r="BE764" i="2"/>
  <c r="J685" i="2"/>
  <c r="G2851" i="2"/>
  <c r="H2851" i="2" s="1"/>
  <c r="BF1330" i="2"/>
  <c r="K1364" i="2"/>
  <c r="BE791" i="2"/>
  <c r="BE2726" i="2"/>
  <c r="BF735" i="2"/>
  <c r="K1304" i="2"/>
  <c r="BE2790" i="2"/>
  <c r="K722" i="2"/>
  <c r="BF2882" i="2"/>
  <c r="J779" i="2"/>
  <c r="BG2753" i="2"/>
  <c r="BE2146" i="2"/>
  <c r="J1318" i="2"/>
  <c r="BE2859" i="2"/>
  <c r="K2802" i="2"/>
  <c r="BH685" i="2"/>
  <c r="BE733" i="2"/>
  <c r="K1330" i="2"/>
  <c r="G1364" i="2"/>
  <c r="H1364" i="2" s="1"/>
  <c r="BG791" i="2"/>
  <c r="BF2754" i="2"/>
  <c r="J2726" i="2"/>
  <c r="BG735" i="2"/>
  <c r="J1304" i="2"/>
  <c r="G2790" i="2"/>
  <c r="H2790" i="2" s="1"/>
  <c r="BE2882" i="2"/>
  <c r="G779" i="2"/>
  <c r="H779" i="2" s="1"/>
  <c r="BH2825" i="2"/>
  <c r="K2753" i="2"/>
  <c r="G1318" i="2"/>
  <c r="H1318" i="2" s="1"/>
  <c r="L2859" i="2"/>
  <c r="BG2802" i="2"/>
  <c r="L685" i="2"/>
  <c r="BE2158" i="2"/>
  <c r="J1330" i="2"/>
  <c r="L1364" i="2"/>
  <c r="L791" i="2"/>
  <c r="BG2754" i="2"/>
  <c r="L2726" i="2"/>
  <c r="BV2754" i="2"/>
  <c r="BF2794" i="2"/>
  <c r="BG2790" i="2"/>
  <c r="J2766" i="2"/>
  <c r="L2807" i="2"/>
  <c r="L2825" i="2"/>
  <c r="BE2753" i="2"/>
  <c r="BF1318" i="2"/>
  <c r="J671" i="2"/>
  <c r="K2859" i="2"/>
  <c r="BH2802" i="2"/>
  <c r="BH2158" i="2"/>
  <c r="L1330" i="2"/>
  <c r="BF1364" i="2"/>
  <c r="K2754" i="2"/>
  <c r="BG2726" i="2"/>
  <c r="M1415" i="2"/>
  <c r="J2658" i="2"/>
  <c r="BH2898" i="2"/>
  <c r="BF2898" i="2"/>
  <c r="BE2740" i="2"/>
  <c r="M3216" i="2"/>
  <c r="BE2154" i="2"/>
  <c r="BH817" i="2"/>
  <c r="K2740" i="2"/>
  <c r="L2907" i="2"/>
  <c r="BH2154" i="2"/>
  <c r="BF817" i="2"/>
  <c r="L2740" i="2"/>
  <c r="BE1293" i="2"/>
  <c r="K821" i="2"/>
  <c r="K2907" i="2"/>
  <c r="CD2154" i="2"/>
  <c r="BE2737" i="2"/>
  <c r="BE817" i="2"/>
  <c r="BG1293" i="2"/>
  <c r="CD821" i="2"/>
  <c r="L2658" i="2"/>
  <c r="BF2154" i="2"/>
  <c r="G2154" i="2"/>
  <c r="H2154" i="2" s="1"/>
  <c r="BG2737" i="2"/>
  <c r="BG817" i="2"/>
  <c r="L1293" i="2"/>
  <c r="L1315" i="2"/>
  <c r="G821" i="2"/>
  <c r="H821" i="2" s="1"/>
  <c r="K2658" i="2"/>
  <c r="BG2779" i="2"/>
  <c r="L2154" i="2"/>
  <c r="J1293" i="2"/>
  <c r="J1315" i="2"/>
  <c r="BG821" i="2"/>
  <c r="BH2658" i="2"/>
  <c r="BH2779" i="2"/>
  <c r="BG2154" i="2"/>
  <c r="G711" i="2"/>
  <c r="H711" i="2" s="1"/>
  <c r="L2893" i="2"/>
  <c r="BG2658" i="2"/>
  <c r="BF2779" i="2"/>
  <c r="J711" i="2"/>
  <c r="BF2658" i="2"/>
  <c r="K2801" i="2"/>
  <c r="J2907" i="2"/>
  <c r="G2907" i="2"/>
  <c r="H2907" i="2" s="1"/>
  <c r="K2902" i="2"/>
  <c r="K2822" i="2"/>
  <c r="BG2902" i="2"/>
  <c r="K2896" i="2"/>
  <c r="J2660" i="2"/>
  <c r="BH2822" i="2"/>
  <c r="G2801" i="2"/>
  <c r="H2801" i="2" s="1"/>
  <c r="BH2902" i="2"/>
  <c r="L2896" i="2"/>
  <c r="BH2660" i="2"/>
  <c r="BG2822" i="2"/>
  <c r="BF2902" i="2"/>
  <c r="BF2822" i="2"/>
  <c r="BH2737" i="2"/>
  <c r="J2898" i="2"/>
  <c r="BF2737" i="2"/>
  <c r="K2898" i="2"/>
  <c r="BF2854" i="2"/>
  <c r="G760" i="2"/>
  <c r="H760" i="2" s="1"/>
  <c r="K666" i="2"/>
  <c r="L817" i="2"/>
  <c r="BH675" i="2"/>
  <c r="BE2898" i="2"/>
  <c r="G1293" i="2"/>
  <c r="H1293" i="2" s="1"/>
  <c r="K2738" i="2"/>
  <c r="BH821" i="2"/>
  <c r="CD2907" i="2"/>
  <c r="BE2822" i="2"/>
  <c r="G740" i="2"/>
  <c r="H740" i="2" s="1"/>
  <c r="BG1305" i="2"/>
  <c r="CD817" i="2"/>
  <c r="BE2764" i="2"/>
  <c r="K675" i="2"/>
  <c r="BG2898" i="2"/>
  <c r="L2738" i="2"/>
  <c r="J2774" i="2"/>
  <c r="BF2907" i="2"/>
  <c r="BE2902" i="2"/>
  <c r="G2902" i="2"/>
  <c r="H2902" i="2" s="1"/>
  <c r="L1344" i="2"/>
  <c r="BH2801" i="2"/>
  <c r="G2737" i="2"/>
  <c r="H2737" i="2" s="1"/>
  <c r="L740" i="2"/>
  <c r="BH1305" i="2"/>
  <c r="G817" i="2"/>
  <c r="H817" i="2" s="1"/>
  <c r="BG2764" i="2"/>
  <c r="BG2660" i="2"/>
  <c r="BG675" i="2"/>
  <c r="G2898" i="2"/>
  <c r="H2898" i="2" s="1"/>
  <c r="BE2907" i="2"/>
  <c r="CD2902" i="2"/>
  <c r="K1344" i="2"/>
  <c r="J2737" i="2"/>
  <c r="CD740" i="2"/>
  <c r="BF1305" i="2"/>
  <c r="J817" i="2"/>
  <c r="L2764" i="2"/>
  <c r="BF2660" i="2"/>
  <c r="BE675" i="2"/>
  <c r="CD2898" i="2"/>
  <c r="BF575" i="2"/>
  <c r="K565" i="2"/>
  <c r="BG2907" i="2"/>
  <c r="BG760" i="2"/>
  <c r="BG1344" i="2"/>
  <c r="J740" i="2"/>
  <c r="BE1305" i="2"/>
  <c r="K2764" i="2"/>
  <c r="K2660" i="2"/>
  <c r="BF426" i="2"/>
  <c r="L675" i="2"/>
  <c r="BG575" i="2"/>
  <c r="L565" i="2"/>
  <c r="L821" i="2"/>
  <c r="CD2893" i="2"/>
  <c r="J2801" i="2"/>
  <c r="BE760" i="2"/>
  <c r="BH1344" i="2"/>
  <c r="BF740" i="2"/>
  <c r="L1305" i="2"/>
  <c r="E737" i="2"/>
  <c r="G2660" i="2"/>
  <c r="H2660" i="2" s="1"/>
  <c r="J675" i="2"/>
  <c r="K1293" i="2"/>
  <c r="BF821" i="2"/>
  <c r="J2822" i="2"/>
  <c r="BH2893" i="2"/>
  <c r="K2737" i="2"/>
  <c r="L760" i="2"/>
  <c r="BF1344" i="2"/>
  <c r="BG740" i="2"/>
  <c r="G1305" i="2"/>
  <c r="H1305" i="2" s="1"/>
  <c r="BE2660" i="2"/>
  <c r="BH1293" i="2"/>
  <c r="J821" i="2"/>
  <c r="L2822" i="2"/>
  <c r="BF2893" i="2"/>
  <c r="K760" i="2"/>
  <c r="L666" i="2"/>
  <c r="BG2896" i="2"/>
  <c r="BG2801" i="2"/>
  <c r="K740" i="2"/>
  <c r="BE2896" i="2"/>
  <c r="D737" i="2"/>
  <c r="BE2854" i="2"/>
  <c r="J2902" i="2"/>
  <c r="M2902" i="2" s="1"/>
  <c r="BF2896" i="2"/>
  <c r="BF2801" i="2"/>
  <c r="L2737" i="2"/>
  <c r="BE740" i="2"/>
  <c r="BE1344" i="2"/>
  <c r="L2801" i="2"/>
  <c r="K1305" i="2"/>
  <c r="L2660" i="2"/>
  <c r="K1329" i="2"/>
  <c r="BF1293" i="2"/>
  <c r="G2822" i="2"/>
  <c r="H2822" i="2" s="1"/>
  <c r="K2893" i="2"/>
  <c r="K711" i="2"/>
  <c r="K1315" i="2"/>
  <c r="G569" i="2"/>
  <c r="H569" i="2" s="1"/>
  <c r="BE2779" i="2"/>
  <c r="BF711" i="2"/>
  <c r="BG569" i="2"/>
  <c r="K2779" i="2"/>
  <c r="BE711" i="2"/>
  <c r="L693" i="2"/>
  <c r="BE569" i="2"/>
  <c r="BG711" i="2"/>
  <c r="G693" i="2"/>
  <c r="H693" i="2" s="1"/>
  <c r="BH711" i="2"/>
  <c r="J693" i="2"/>
  <c r="BV2726" i="2"/>
  <c r="L711" i="2"/>
  <c r="BE693" i="2"/>
  <c r="BG1315" i="2"/>
  <c r="BG1849" i="2"/>
  <c r="K693" i="2"/>
  <c r="BH1315" i="2"/>
  <c r="G2779" i="2"/>
  <c r="H2779" i="2" s="1"/>
  <c r="BF693" i="2"/>
  <c r="BF1315" i="2"/>
  <c r="L569" i="2"/>
  <c r="M569" i="2" s="1"/>
  <c r="J2779" i="2"/>
  <c r="BG693" i="2"/>
  <c r="BE1315" i="2"/>
  <c r="BF569" i="2"/>
  <c r="L2779" i="2"/>
  <c r="BH693" i="2"/>
  <c r="G1315" i="2"/>
  <c r="H1315" i="2" s="1"/>
  <c r="BH569" i="2"/>
  <c r="BG734" i="2"/>
  <c r="G3122" i="2"/>
  <c r="H3122" i="2" s="1"/>
  <c r="G2893" i="2"/>
  <c r="H2893" i="2" s="1"/>
  <c r="BH734" i="2"/>
  <c r="BG3122" i="2"/>
  <c r="BG1367" i="2"/>
  <c r="J2893" i="2"/>
  <c r="L734" i="2"/>
  <c r="BH3122" i="2"/>
  <c r="G1367" i="2"/>
  <c r="H1367" i="2" s="1"/>
  <c r="BH1329" i="2"/>
  <c r="K734" i="2"/>
  <c r="J3122" i="2"/>
  <c r="BF1329" i="2"/>
  <c r="J1341" i="2"/>
  <c r="BE1329" i="2"/>
  <c r="BH426" i="2"/>
  <c r="BH2725" i="2"/>
  <c r="BE2893" i="2"/>
  <c r="K1335" i="2"/>
  <c r="BH1341" i="2"/>
  <c r="J2764" i="2"/>
  <c r="L1329" i="2"/>
  <c r="BF2725" i="2"/>
  <c r="BE758" i="2"/>
  <c r="BG2774" i="2"/>
  <c r="BH2774" i="2"/>
  <c r="BF2774" i="2"/>
  <c r="BE2774" i="2"/>
  <c r="BE1322" i="2"/>
  <c r="G565" i="2"/>
  <c r="H565" i="2" s="1"/>
  <c r="BG2725" i="2"/>
  <c r="K1322" i="2"/>
  <c r="BG565" i="2"/>
  <c r="K2725" i="2"/>
  <c r="BF1322" i="2"/>
  <c r="J565" i="2"/>
  <c r="J2725" i="2"/>
  <c r="K3122" i="2"/>
  <c r="BG1322" i="2"/>
  <c r="BG2745" i="2"/>
  <c r="J1329" i="2"/>
  <c r="BH575" i="2"/>
  <c r="CD2210" i="2"/>
  <c r="BE2725" i="2"/>
  <c r="G2774" i="2"/>
  <c r="H2774" i="2" s="1"/>
  <c r="BF2809" i="2"/>
  <c r="L1367" i="2"/>
  <c r="J1322" i="2"/>
  <c r="BH2210" i="2"/>
  <c r="G1329" i="2"/>
  <c r="H1329" i="2" s="1"/>
  <c r="J2738" i="2"/>
  <c r="J575" i="2"/>
  <c r="L2725" i="2"/>
  <c r="L2774" i="2"/>
  <c r="G2809" i="2"/>
  <c r="H2809" i="2" s="1"/>
  <c r="K1868" i="2"/>
  <c r="BH1322" i="2"/>
  <c r="C737" i="2"/>
  <c r="L737" i="2" s="1"/>
  <c r="BH2738" i="2"/>
  <c r="G2725" i="2"/>
  <c r="H2725" i="2" s="1"/>
  <c r="G1312" i="2"/>
  <c r="H1312" i="2" s="1"/>
  <c r="G1322" i="2"/>
  <c r="H1322" i="2" s="1"/>
  <c r="BF2738" i="2"/>
  <c r="L1322" i="2"/>
  <c r="BV2658" i="2"/>
  <c r="K2130" i="2"/>
  <c r="BE3142" i="2"/>
  <c r="BH2764" i="2"/>
  <c r="BE2738" i="2"/>
  <c r="J734" i="2"/>
  <c r="BH565" i="2"/>
  <c r="BH763" i="2"/>
  <c r="J2745" i="2"/>
  <c r="G2764" i="2"/>
  <c r="H2764" i="2" s="1"/>
  <c r="G2738" i="2"/>
  <c r="H2738" i="2" s="1"/>
  <c r="BF734" i="2"/>
  <c r="BF565" i="2"/>
  <c r="L763" i="2"/>
  <c r="BF2764" i="2"/>
  <c r="BG1329" i="2"/>
  <c r="BG2738" i="2"/>
  <c r="BE734" i="2"/>
  <c r="BE565" i="2"/>
  <c r="K2774" i="2"/>
  <c r="J784" i="2"/>
  <c r="L2130" i="2"/>
  <c r="BF2130" i="2"/>
  <c r="J763" i="2"/>
  <c r="BG2214" i="2"/>
  <c r="J2130" i="2"/>
  <c r="G2214" i="2"/>
  <c r="H2214" i="2" s="1"/>
  <c r="G2669" i="2"/>
  <c r="H2669" i="2" s="1"/>
  <c r="BG2130" i="2"/>
  <c r="J2812" i="2"/>
  <c r="K3142" i="2"/>
  <c r="J2214" i="2"/>
  <c r="BG2669" i="2"/>
  <c r="BF2210" i="2"/>
  <c r="BG2812" i="2"/>
  <c r="BG2685" i="2"/>
  <c r="L3142" i="2"/>
  <c r="BF2214" i="2"/>
  <c r="BE2210" i="2"/>
  <c r="G763" i="2"/>
  <c r="H763" i="2" s="1"/>
  <c r="BF2685" i="2"/>
  <c r="G3142" i="2"/>
  <c r="H3142" i="2" s="1"/>
  <c r="K2214" i="2"/>
  <c r="BE427" i="2"/>
  <c r="BF2894" i="2"/>
  <c r="L2210" i="2"/>
  <c r="K763" i="2"/>
  <c r="BH1865" i="2"/>
  <c r="J684" i="2"/>
  <c r="J3142" i="2"/>
  <c r="BH2214" i="2"/>
  <c r="G427" i="2"/>
  <c r="H427" i="2" s="1"/>
  <c r="CD2130" i="2"/>
  <c r="K2210" i="2"/>
  <c r="J2798" i="2"/>
  <c r="CD763" i="2"/>
  <c r="BE2214" i="2"/>
  <c r="BF3142" i="2"/>
  <c r="L2214" i="2"/>
  <c r="G2130" i="2"/>
  <c r="H2130" i="2" s="1"/>
  <c r="J2210" i="2"/>
  <c r="BF763" i="2"/>
  <c r="L476" i="2"/>
  <c r="BH3142" i="2"/>
  <c r="BG2639" i="2"/>
  <c r="BH2130" i="2"/>
  <c r="G2210" i="2"/>
  <c r="H2210" i="2" s="1"/>
  <c r="BE763" i="2"/>
  <c r="BE684" i="2"/>
  <c r="M3228" i="2"/>
  <c r="BG3142" i="2"/>
  <c r="BH2669" i="2"/>
  <c r="K2894" i="2"/>
  <c r="L644" i="2"/>
  <c r="BG661" i="2"/>
  <c r="BE575" i="2"/>
  <c r="BE1312" i="2"/>
  <c r="BE1367" i="2"/>
  <c r="BF1366" i="2"/>
  <c r="CD2896" i="2"/>
  <c r="K2842" i="2"/>
  <c r="BH1354" i="2"/>
  <c r="BG2854" i="2"/>
  <c r="BE2669" i="2"/>
  <c r="G2894" i="2"/>
  <c r="H2894" i="2" s="1"/>
  <c r="BE644" i="2"/>
  <c r="BH661" i="2"/>
  <c r="G575" i="2"/>
  <c r="H575" i="2" s="1"/>
  <c r="K2798" i="2"/>
  <c r="BE3122" i="2"/>
  <c r="L684" i="2"/>
  <c r="J666" i="2"/>
  <c r="G2896" i="2"/>
  <c r="H2896" i="2" s="1"/>
  <c r="BE2842" i="2"/>
  <c r="BF1354" i="2"/>
  <c r="L2854" i="2"/>
  <c r="L2669" i="2"/>
  <c r="CD2894" i="2"/>
  <c r="BF644" i="2"/>
  <c r="BF1340" i="2"/>
  <c r="BE426" i="2"/>
  <c r="K550" i="2"/>
  <c r="BF661" i="2"/>
  <c r="L575" i="2"/>
  <c r="BE2798" i="2"/>
  <c r="BG2719" i="2"/>
  <c r="BD737" i="2"/>
  <c r="BG1354" i="2"/>
  <c r="BG2894" i="2"/>
  <c r="BE666" i="2"/>
  <c r="L1354" i="2"/>
  <c r="K2854" i="2"/>
  <c r="J2669" i="2"/>
  <c r="BG1311" i="2"/>
  <c r="L2894" i="2"/>
  <c r="G462" i="2"/>
  <c r="H462" i="2" s="1"/>
  <c r="K1340" i="2"/>
  <c r="K426" i="2"/>
  <c r="BE661" i="2"/>
  <c r="K575" i="2"/>
  <c r="L2798" i="2"/>
  <c r="CD2178" i="2"/>
  <c r="L1366" i="2"/>
  <c r="BH666" i="2"/>
  <c r="K1354" i="2"/>
  <c r="J2854" i="2"/>
  <c r="K1311" i="2"/>
  <c r="BE2894" i="2"/>
  <c r="BE462" i="2"/>
  <c r="G426" i="2"/>
  <c r="H426" i="2" s="1"/>
  <c r="L661" i="2"/>
  <c r="BG2798" i="2"/>
  <c r="BG695" i="2"/>
  <c r="BG684" i="2"/>
  <c r="G1370" i="2"/>
  <c r="H1370" i="2" s="1"/>
  <c r="J427" i="2"/>
  <c r="J2894" i="2"/>
  <c r="BH644" i="2"/>
  <c r="BG666" i="2"/>
  <c r="J1354" i="2"/>
  <c r="G2854" i="2"/>
  <c r="H2854" i="2" s="1"/>
  <c r="K427" i="2"/>
  <c r="L426" i="2"/>
  <c r="K661" i="2"/>
  <c r="J2136" i="2"/>
  <c r="BH2798" i="2"/>
  <c r="J695" i="2"/>
  <c r="BA737" i="2"/>
  <c r="G684" i="2"/>
  <c r="H684" i="2" s="1"/>
  <c r="BH684" i="2"/>
  <c r="K2669" i="2"/>
  <c r="K644" i="2"/>
  <c r="K1857" i="2"/>
  <c r="J1370" i="2"/>
  <c r="BF666" i="2"/>
  <c r="J2896" i="2"/>
  <c r="G1354" i="2"/>
  <c r="H1354" i="2" s="1"/>
  <c r="BG427" i="2"/>
  <c r="BH1345" i="2"/>
  <c r="J426" i="2"/>
  <c r="G661" i="2"/>
  <c r="H661" i="2" s="1"/>
  <c r="BF2798" i="2"/>
  <c r="BF3122" i="2"/>
  <c r="L427" i="2"/>
  <c r="BF2669" i="2"/>
  <c r="BG1366" i="2"/>
  <c r="BE1354" i="2"/>
  <c r="BF1370" i="2"/>
  <c r="BH427" i="2"/>
  <c r="G666" i="2"/>
  <c r="H666" i="2" s="1"/>
  <c r="BF427" i="2"/>
  <c r="BE1345" i="2"/>
  <c r="BG426" i="2"/>
  <c r="G2721" i="2"/>
  <c r="H2721" i="2" s="1"/>
  <c r="J661" i="2"/>
  <c r="G2798" i="2"/>
  <c r="H2798" i="2" s="1"/>
  <c r="L2812" i="2"/>
  <c r="L3122" i="2"/>
  <c r="K476" i="2"/>
  <c r="G1324" i="2"/>
  <c r="H1324" i="2" s="1"/>
  <c r="L1298" i="2"/>
  <c r="BF655" i="2"/>
  <c r="BG733" i="2"/>
  <c r="L691" i="2"/>
  <c r="K1324" i="2"/>
  <c r="BH1298" i="2"/>
  <c r="J691" i="2"/>
  <c r="G1309" i="2"/>
  <c r="H1309" i="2" s="1"/>
  <c r="BF1324" i="2"/>
  <c r="BE676" i="2"/>
  <c r="BF1298" i="2"/>
  <c r="L1309" i="2"/>
  <c r="J676" i="2"/>
  <c r="BH676" i="2"/>
  <c r="M664" i="2"/>
  <c r="L733" i="2"/>
  <c r="K733" i="2"/>
  <c r="K691" i="2"/>
  <c r="BE1324" i="2"/>
  <c r="G1298" i="2"/>
  <c r="H1298" i="2" s="1"/>
  <c r="J733" i="2"/>
  <c r="BE691" i="2"/>
  <c r="J1324" i="2"/>
  <c r="BG1298" i="2"/>
  <c r="G733" i="2"/>
  <c r="H733" i="2" s="1"/>
  <c r="BG691" i="2"/>
  <c r="L1324" i="2"/>
  <c r="BE1298" i="2"/>
  <c r="BH733" i="2"/>
  <c r="BH691" i="2"/>
  <c r="CD1309" i="2"/>
  <c r="BH1324" i="2"/>
  <c r="J1298" i="2"/>
  <c r="BH655" i="2"/>
  <c r="BF733" i="2"/>
  <c r="G691" i="2"/>
  <c r="H691" i="2" s="1"/>
  <c r="L462" i="2"/>
  <c r="J2653" i="2"/>
  <c r="J2881" i="2"/>
  <c r="J1849" i="2"/>
  <c r="J1546" i="2"/>
  <c r="G735" i="2"/>
  <c r="H735" i="2" s="1"/>
  <c r="L2794" i="2"/>
  <c r="L725" i="2"/>
  <c r="BH489" i="2"/>
  <c r="BG462" i="2"/>
  <c r="K2881" i="2"/>
  <c r="K1546" i="2"/>
  <c r="BH2794" i="2"/>
  <c r="G725" i="2"/>
  <c r="H725" i="2" s="1"/>
  <c r="K2787" i="2"/>
  <c r="BF489" i="2"/>
  <c r="L2881" i="2"/>
  <c r="BF2653" i="2"/>
  <c r="BE2881" i="2"/>
  <c r="L735" i="2"/>
  <c r="BG2794" i="2"/>
  <c r="K489" i="2"/>
  <c r="G1546" i="2"/>
  <c r="H1546" i="2" s="1"/>
  <c r="BE2794" i="2"/>
  <c r="BF2787" i="2"/>
  <c r="J644" i="2"/>
  <c r="K2757" i="2"/>
  <c r="BH462" i="2"/>
  <c r="BE1340" i="2"/>
  <c r="G2881" i="2"/>
  <c r="H2881" i="2" s="1"/>
  <c r="BG680" i="2"/>
  <c r="L1849" i="2"/>
  <c r="K725" i="2"/>
  <c r="BE1546" i="2"/>
  <c r="K2794" i="2"/>
  <c r="L2787" i="2"/>
  <c r="L2757" i="2"/>
  <c r="BF462" i="2"/>
  <c r="BG1340" i="2"/>
  <c r="L2721" i="2"/>
  <c r="J550" i="2"/>
  <c r="L680" i="2"/>
  <c r="BE2812" i="2"/>
  <c r="CD648" i="2"/>
  <c r="BE648" i="2"/>
  <c r="BG648" i="2"/>
  <c r="BH648" i="2"/>
  <c r="G648" i="2"/>
  <c r="H648" i="2" s="1"/>
  <c r="J648" i="2"/>
  <c r="K648" i="2"/>
  <c r="BF648" i="2"/>
  <c r="L648" i="2"/>
  <c r="BF2757" i="2"/>
  <c r="G2653" i="2"/>
  <c r="H2653" i="2" s="1"/>
  <c r="BH680" i="2"/>
  <c r="K1849" i="2"/>
  <c r="BG1546" i="2"/>
  <c r="BE735" i="2"/>
  <c r="BH2787" i="2"/>
  <c r="BE2757" i="2"/>
  <c r="J462" i="2"/>
  <c r="BH1340" i="2"/>
  <c r="J2721" i="2"/>
  <c r="K2653" i="2"/>
  <c r="BF680" i="2"/>
  <c r="G2812" i="2"/>
  <c r="H2812" i="2" s="1"/>
  <c r="G1849" i="2"/>
  <c r="H1849" i="2" s="1"/>
  <c r="BF1546" i="2"/>
  <c r="J735" i="2"/>
  <c r="BE2787" i="2"/>
  <c r="BE489" i="2"/>
  <c r="BG2757" i="2"/>
  <c r="K462" i="2"/>
  <c r="J1340" i="2"/>
  <c r="BF2721" i="2"/>
  <c r="L2653" i="2"/>
  <c r="BG2881" i="2"/>
  <c r="K680" i="2"/>
  <c r="BF2812" i="2"/>
  <c r="BH1849" i="2"/>
  <c r="BG2787" i="2"/>
  <c r="K735" i="2"/>
  <c r="G2787" i="2"/>
  <c r="H2787" i="2" s="1"/>
  <c r="G489" i="2"/>
  <c r="H489" i="2" s="1"/>
  <c r="G644" i="2"/>
  <c r="H644" i="2" s="1"/>
  <c r="BH2757" i="2"/>
  <c r="L1340" i="2"/>
  <c r="BG2721" i="2"/>
  <c r="BH2653" i="2"/>
  <c r="CD2881" i="2"/>
  <c r="J680" i="2"/>
  <c r="BH2812" i="2"/>
  <c r="BF1849" i="2"/>
  <c r="CD1849" i="2"/>
  <c r="BV2812" i="2"/>
  <c r="L1546" i="2"/>
  <c r="BH735" i="2"/>
  <c r="J2787" i="2"/>
  <c r="J489" i="2"/>
  <c r="BG644" i="2"/>
  <c r="G2757" i="2"/>
  <c r="H2757" i="2" s="1"/>
  <c r="G1340" i="2"/>
  <c r="H1340" i="2" s="1"/>
  <c r="BH2721" i="2"/>
  <c r="BG2653" i="2"/>
  <c r="BE680" i="2"/>
  <c r="K2812" i="2"/>
  <c r="BG3134" i="2"/>
  <c r="BH3134" i="2"/>
  <c r="BF3134" i="2"/>
  <c r="BE3134" i="2"/>
  <c r="J3134" i="2"/>
  <c r="G3134" i="2"/>
  <c r="H3134" i="2" s="1"/>
  <c r="L3134" i="2"/>
  <c r="K3134" i="2"/>
  <c r="M658" i="2"/>
  <c r="L550" i="2"/>
  <c r="BF476" i="2"/>
  <c r="BG550" i="2"/>
  <c r="BG476" i="2"/>
  <c r="BH550" i="2"/>
  <c r="G476" i="2"/>
  <c r="H476" i="2" s="1"/>
  <c r="BF550" i="2"/>
  <c r="BH476" i="2"/>
  <c r="BE550" i="2"/>
  <c r="BE476" i="2"/>
  <c r="G550" i="2"/>
  <c r="H550" i="2" s="1"/>
  <c r="J476" i="2"/>
  <c r="J1366" i="2"/>
  <c r="G1366" i="2"/>
  <c r="H1366" i="2" s="1"/>
  <c r="BE695" i="2"/>
  <c r="BH1367" i="2"/>
  <c r="K1309" i="2"/>
  <c r="BE1366" i="2"/>
  <c r="K695" i="2"/>
  <c r="BF1367" i="2"/>
  <c r="BH1366" i="2"/>
  <c r="K1370" i="2"/>
  <c r="G655" i="2"/>
  <c r="H655" i="2" s="1"/>
  <c r="J2627" i="2"/>
  <c r="BF695" i="2"/>
  <c r="K2685" i="2"/>
  <c r="K1367" i="2"/>
  <c r="L784" i="2"/>
  <c r="K1366" i="2"/>
  <c r="BH1370" i="2"/>
  <c r="L676" i="2"/>
  <c r="J655" i="2"/>
  <c r="BG2627" i="2"/>
  <c r="BH695" i="2"/>
  <c r="BE2685" i="2"/>
  <c r="BG784" i="2"/>
  <c r="BG1370" i="2"/>
  <c r="BF676" i="2"/>
  <c r="BE655" i="2"/>
  <c r="BH2627" i="2"/>
  <c r="J2685" i="2"/>
  <c r="F737" i="2"/>
  <c r="BB737" i="2"/>
  <c r="BE1309" i="2"/>
  <c r="M1135" i="2"/>
  <c r="BE1370" i="2"/>
  <c r="K676" i="2"/>
  <c r="K655" i="2"/>
  <c r="BE2627" i="2"/>
  <c r="L2685" i="2"/>
  <c r="BH1309" i="2"/>
  <c r="BG1309" i="2"/>
  <c r="L1370" i="2"/>
  <c r="G676" i="2"/>
  <c r="H676" i="2" s="1"/>
  <c r="BG655" i="2"/>
  <c r="G680" i="2"/>
  <c r="H680" i="2" s="1"/>
  <c r="L2627" i="2"/>
  <c r="BH2685" i="2"/>
  <c r="J1367" i="2"/>
  <c r="J1309" i="2"/>
  <c r="G695" i="2"/>
  <c r="H695" i="2" s="1"/>
  <c r="G2685" i="2"/>
  <c r="H2685" i="2" s="1"/>
  <c r="BG676" i="2"/>
  <c r="L695" i="2"/>
  <c r="BF2639" i="2"/>
  <c r="BG2136" i="2"/>
  <c r="K685" i="2"/>
  <c r="BE2719" i="2"/>
  <c r="G677" i="2"/>
  <c r="H677" i="2" s="1"/>
  <c r="BE2178" i="2"/>
  <c r="BF2719" i="2"/>
  <c r="BH2639" i="2"/>
  <c r="L2136" i="2"/>
  <c r="BF685" i="2"/>
  <c r="L2719" i="2"/>
  <c r="K677" i="2"/>
  <c r="L2178" i="2"/>
  <c r="BH2178" i="2"/>
  <c r="BE722" i="2"/>
  <c r="M668" i="2"/>
  <c r="G2639" i="2"/>
  <c r="H2639" i="2" s="1"/>
  <c r="BF2136" i="2"/>
  <c r="K2719" i="2"/>
  <c r="BH677" i="2"/>
  <c r="K2178" i="2"/>
  <c r="L2639" i="2"/>
  <c r="G722" i="2"/>
  <c r="H722" i="2" s="1"/>
  <c r="J2639" i="2"/>
  <c r="BE2136" i="2"/>
  <c r="G2719" i="2"/>
  <c r="H2719" i="2" s="1"/>
  <c r="BE677" i="2"/>
  <c r="BG2178" i="2"/>
  <c r="BF2178" i="2"/>
  <c r="BE725" i="2"/>
  <c r="J722" i="2"/>
  <c r="G1857" i="2"/>
  <c r="H1857" i="2" s="1"/>
  <c r="J2719" i="2"/>
  <c r="BG677" i="2"/>
  <c r="J2178" i="2"/>
  <c r="CD2136" i="2"/>
  <c r="BF725" i="2"/>
  <c r="BG722" i="2"/>
  <c r="J1857" i="2"/>
  <c r="BF677" i="2"/>
  <c r="J725" i="2"/>
  <c r="BH722" i="2"/>
  <c r="BF1857" i="2"/>
  <c r="G685" i="2"/>
  <c r="H685" i="2" s="1"/>
  <c r="G2136" i="2"/>
  <c r="H2136" i="2" s="1"/>
  <c r="BH2719" i="2"/>
  <c r="BG1857" i="2"/>
  <c r="BG725" i="2"/>
  <c r="G2760" i="2"/>
  <c r="H2760" i="2" s="1"/>
  <c r="BE1857" i="2"/>
  <c r="K2136" i="2"/>
  <c r="BG685" i="2"/>
  <c r="BE2639" i="2"/>
  <c r="BH1857" i="2"/>
  <c r="BH725" i="2"/>
  <c r="BG2760" i="2"/>
  <c r="K2639" i="2"/>
  <c r="L1857" i="2"/>
  <c r="BE685" i="2"/>
  <c r="BE115" i="2"/>
  <c r="L115" i="2"/>
  <c r="K115" i="2"/>
  <c r="BG115" i="2"/>
  <c r="J115" i="2"/>
  <c r="BH115" i="2"/>
  <c r="G115" i="2"/>
  <c r="H115" i="2" s="1"/>
  <c r="J3149" i="2"/>
  <c r="BH3149" i="2"/>
  <c r="L3149" i="2"/>
  <c r="BE3149" i="2"/>
  <c r="BG3149" i="2"/>
  <c r="K3149" i="2"/>
  <c r="G3149" i="2"/>
  <c r="H3149" i="2" s="1"/>
  <c r="BF3149" i="2"/>
  <c r="J2657" i="2"/>
  <c r="K2867" i="2"/>
  <c r="BH1311" i="2"/>
  <c r="BG2158" i="2"/>
  <c r="BF1312" i="2"/>
  <c r="BG1341" i="2"/>
  <c r="L1312" i="2"/>
  <c r="M714" i="2"/>
  <c r="BG1335" i="2"/>
  <c r="BF1341" i="2"/>
  <c r="J1312" i="2"/>
  <c r="BH1335" i="2"/>
  <c r="BE1341" i="2"/>
  <c r="BF755" i="2"/>
  <c r="K1345" i="2"/>
  <c r="J2716" i="2"/>
  <c r="BH1312" i="2"/>
  <c r="BF1335" i="2"/>
  <c r="G755" i="2"/>
  <c r="H755" i="2" s="1"/>
  <c r="BF1345" i="2"/>
  <c r="M717" i="2"/>
  <c r="K2716" i="2"/>
  <c r="G2158" i="2"/>
  <c r="H2158" i="2" s="1"/>
  <c r="K1312" i="2"/>
  <c r="BE1335" i="2"/>
  <c r="M727" i="2"/>
  <c r="L1345" i="2"/>
  <c r="BF1311" i="2"/>
  <c r="J2158" i="2"/>
  <c r="BG1312" i="2"/>
  <c r="L1335" i="2"/>
  <c r="CD1334" i="2"/>
  <c r="G1345" i="2"/>
  <c r="H1345" i="2" s="1"/>
  <c r="L1311" i="2"/>
  <c r="L2158" i="2"/>
  <c r="G1335" i="2"/>
  <c r="H1335" i="2" s="1"/>
  <c r="G1334" i="2"/>
  <c r="H1334" i="2" s="1"/>
  <c r="BH1334" i="2"/>
  <c r="BG1345" i="2"/>
  <c r="J1345" i="2"/>
  <c r="J1311" i="2"/>
  <c r="K2158" i="2"/>
  <c r="J1335" i="2"/>
  <c r="K1341" i="2"/>
  <c r="BH2657" i="2"/>
  <c r="BF1334" i="2"/>
  <c r="G1311" i="2"/>
  <c r="H1311" i="2" s="1"/>
  <c r="BF2158" i="2"/>
  <c r="L1341" i="2"/>
  <c r="G2657" i="2"/>
  <c r="H2657" i="2" s="1"/>
  <c r="BE1334" i="2"/>
  <c r="L2867" i="2"/>
  <c r="M710" i="2"/>
  <c r="BE1311" i="2"/>
  <c r="M647" i="2"/>
  <c r="G1341" i="2"/>
  <c r="H1341" i="2" s="1"/>
  <c r="K2657" i="2"/>
  <c r="M660" i="2"/>
  <c r="BH2643" i="2"/>
  <c r="BF2643" i="2"/>
  <c r="M669" i="2"/>
  <c r="BE2644" i="2"/>
  <c r="BF2760" i="2"/>
  <c r="J2644" i="2"/>
  <c r="K2760" i="2"/>
  <c r="D1373" i="2"/>
  <c r="BC1373" i="2"/>
  <c r="L452" i="2"/>
  <c r="BB1373" i="2"/>
  <c r="J2760" i="2"/>
  <c r="BH2760" i="2"/>
  <c r="M670" i="2"/>
  <c r="BG452" i="2"/>
  <c r="BA1373" i="2"/>
  <c r="L2760" i="2"/>
  <c r="CD684" i="2"/>
  <c r="K684" i="2"/>
  <c r="BE2760" i="2"/>
  <c r="K2643" i="2"/>
  <c r="CD2735" i="2"/>
  <c r="BV2735" i="2"/>
  <c r="G758" i="2"/>
  <c r="H758" i="2" s="1"/>
  <c r="K825" i="2"/>
  <c r="BG2825" i="2"/>
  <c r="BE2643" i="2"/>
  <c r="BF1868" i="2"/>
  <c r="BH758" i="2"/>
  <c r="L758" i="2"/>
  <c r="BG755" i="2"/>
  <c r="CD825" i="2"/>
  <c r="J1868" i="2"/>
  <c r="BE755" i="2"/>
  <c r="J2181" i="2"/>
  <c r="G452" i="2"/>
  <c r="H452" i="2" s="1"/>
  <c r="L1334" i="2"/>
  <c r="BG758" i="2"/>
  <c r="J755" i="2"/>
  <c r="BE2181" i="2"/>
  <c r="BG2674" i="2"/>
  <c r="BH2184" i="2"/>
  <c r="BH452" i="2"/>
  <c r="J1334" i="2"/>
  <c r="BG2643" i="2"/>
  <c r="K755" i="2"/>
  <c r="BF452" i="2"/>
  <c r="J2871" i="2"/>
  <c r="BH755" i="2"/>
  <c r="J2643" i="2"/>
  <c r="BE452" i="2"/>
  <c r="BF758" i="2"/>
  <c r="K758" i="2"/>
  <c r="L755" i="2"/>
  <c r="BE2203" i="2"/>
  <c r="L2643" i="2"/>
  <c r="G2681" i="2"/>
  <c r="H2681" i="2" s="1"/>
  <c r="J452" i="2"/>
  <c r="G2871" i="2"/>
  <c r="H2871" i="2" s="1"/>
  <c r="BH1546" i="2"/>
  <c r="CD758" i="2"/>
  <c r="G1858" i="2"/>
  <c r="H1858" i="2" s="1"/>
  <c r="G2643" i="2"/>
  <c r="H2643" i="2" s="1"/>
  <c r="K2681" i="2"/>
  <c r="K452" i="2"/>
  <c r="K1334" i="2"/>
  <c r="F1373" i="2"/>
  <c r="K119" i="2"/>
  <c r="G1867" i="2"/>
  <c r="H1867" i="2" s="1"/>
  <c r="BF2632" i="2"/>
  <c r="BE2741" i="2"/>
  <c r="BF1867" i="2"/>
  <c r="BE119" i="2"/>
  <c r="BH1867" i="2"/>
  <c r="BG2632" i="2"/>
  <c r="E1373" i="2"/>
  <c r="G119" i="2"/>
  <c r="H119" i="2" s="1"/>
  <c r="BE2632" i="2"/>
  <c r="L119" i="2"/>
  <c r="L1867" i="2"/>
  <c r="C1373" i="2"/>
  <c r="BF1373" i="2" s="1"/>
  <c r="BE1867" i="2"/>
  <c r="J119" i="2"/>
  <c r="K1866" i="2"/>
  <c r="K2632" i="2"/>
  <c r="BG119" i="2"/>
  <c r="BG1867" i="2"/>
  <c r="K2735" i="2"/>
  <c r="J1866" i="2"/>
  <c r="K1867" i="2"/>
  <c r="K2834" i="2"/>
  <c r="BH119" i="2"/>
  <c r="BH1866" i="2"/>
  <c r="BD1373" i="2"/>
  <c r="J1867" i="2"/>
  <c r="L2632" i="2"/>
  <c r="BF119" i="2"/>
  <c r="BF1866" i="2"/>
  <c r="K2741" i="2"/>
  <c r="BF793" i="2"/>
  <c r="J2741" i="2"/>
  <c r="BF2750" i="2"/>
  <c r="BE1868" i="2"/>
  <c r="BG2750" i="2"/>
  <c r="J2632" i="2"/>
  <c r="J2842" i="2"/>
  <c r="BH446" i="2"/>
  <c r="BG793" i="2"/>
  <c r="BG2741" i="2"/>
  <c r="BF2184" i="2"/>
  <c r="BE2750" i="2"/>
  <c r="BF801" i="2"/>
  <c r="BE1866" i="2"/>
  <c r="L2694" i="2"/>
  <c r="G2741" i="2"/>
  <c r="H2741" i="2" s="1"/>
  <c r="G2842" i="2"/>
  <c r="H2842" i="2" s="1"/>
  <c r="L2741" i="2"/>
  <c r="BE2184" i="2"/>
  <c r="G2750" i="2"/>
  <c r="H2750" i="2" s="1"/>
  <c r="J801" i="2"/>
  <c r="L1866" i="2"/>
  <c r="G2834" i="2"/>
  <c r="H2834" i="2" s="1"/>
  <c r="L793" i="2"/>
  <c r="BE2834" i="2"/>
  <c r="J2184" i="2"/>
  <c r="J2750" i="2"/>
  <c r="G1866" i="2"/>
  <c r="H1866" i="2" s="1"/>
  <c r="BH2834" i="2"/>
  <c r="L2184" i="2"/>
  <c r="BH2750" i="2"/>
  <c r="BG1866" i="2"/>
  <c r="BF2741" i="2"/>
  <c r="L2750" i="2"/>
  <c r="J2834" i="2"/>
  <c r="K2750" i="2"/>
  <c r="BG2834" i="2"/>
  <c r="BH2632" i="2"/>
  <c r="BH2695" i="2"/>
  <c r="BF2834" i="2"/>
  <c r="L2834" i="2"/>
  <c r="BF2810" i="2"/>
  <c r="G2632" i="2"/>
  <c r="H2632" i="2" s="1"/>
  <c r="L2842" i="2"/>
  <c r="BH2741" i="2"/>
  <c r="BH2656" i="2"/>
  <c r="G784" i="2"/>
  <c r="H784" i="2" s="1"/>
  <c r="G2656" i="2"/>
  <c r="H2656" i="2" s="1"/>
  <c r="K784" i="2"/>
  <c r="L2657" i="2"/>
  <c r="BG2656" i="2"/>
  <c r="CD784" i="2"/>
  <c r="BE2656" i="2"/>
  <c r="BG2867" i="2"/>
  <c r="BH2718" i="2"/>
  <c r="G2825" i="2"/>
  <c r="H2825" i="2" s="1"/>
  <c r="BF2851" i="2"/>
  <c r="BF2656" i="2"/>
  <c r="BH2867" i="2"/>
  <c r="BE2825" i="2"/>
  <c r="J2851" i="2"/>
  <c r="K2656" i="2"/>
  <c r="BF2867" i="2"/>
  <c r="L1858" i="2"/>
  <c r="J2825" i="2"/>
  <c r="BH2851" i="2"/>
  <c r="BF784" i="2"/>
  <c r="BG2657" i="2"/>
  <c r="BE2867" i="2"/>
  <c r="BG2700" i="2"/>
  <c r="J1858" i="2"/>
  <c r="K2825" i="2"/>
  <c r="BE2851" i="2"/>
  <c r="BE784" i="2"/>
  <c r="BE2657" i="2"/>
  <c r="J2867" i="2"/>
  <c r="K1858" i="2"/>
  <c r="BF2825" i="2"/>
  <c r="K2851" i="2"/>
  <c r="BF2657" i="2"/>
  <c r="BG1858" i="2"/>
  <c r="BH1858" i="2"/>
  <c r="BF1858" i="2"/>
  <c r="BE1858" i="2"/>
  <c r="BG1868" i="2"/>
  <c r="BH1868" i="2"/>
  <c r="L1868" i="2"/>
  <c r="G1868" i="2"/>
  <c r="H1868" i="2" s="1"/>
  <c r="CD2638" i="2"/>
  <c r="BV2638" i="2"/>
  <c r="L2745" i="2"/>
  <c r="L2700" i="2"/>
  <c r="BE2871" i="2"/>
  <c r="BE2700" i="2"/>
  <c r="G2696" i="2"/>
  <c r="H2696" i="2" s="1"/>
  <c r="K2809" i="2"/>
  <c r="K2789" i="2"/>
  <c r="BE2647" i="2"/>
  <c r="K2700" i="2"/>
  <c r="BG2871" i="2"/>
  <c r="BF2700" i="2"/>
  <c r="G2865" i="2"/>
  <c r="H2865" i="2" s="1"/>
  <c r="BE2696" i="2"/>
  <c r="J2809" i="2"/>
  <c r="G2789" i="2"/>
  <c r="H2789" i="2" s="1"/>
  <c r="BE2745" i="2"/>
  <c r="L2789" i="2"/>
  <c r="BH2871" i="2"/>
  <c r="G2700" i="2"/>
  <c r="H2700" i="2" s="1"/>
  <c r="L2696" i="2"/>
  <c r="L2809" i="2"/>
  <c r="BF2789" i="2"/>
  <c r="BE2810" i="2"/>
  <c r="BG2810" i="2"/>
  <c r="L2871" i="2"/>
  <c r="BH2700" i="2"/>
  <c r="BH2745" i="2"/>
  <c r="J2696" i="2"/>
  <c r="J2789" i="2"/>
  <c r="M2789" i="2" s="1"/>
  <c r="BF2871" i="2"/>
  <c r="J2810" i="2"/>
  <c r="K2871" i="2"/>
  <c r="J2700" i="2"/>
  <c r="BF2745" i="2"/>
  <c r="BF2696" i="2"/>
  <c r="BE2789" i="2"/>
  <c r="BH2810" i="2"/>
  <c r="K2745" i="2"/>
  <c r="K2696" i="2"/>
  <c r="BG2789" i="2"/>
  <c r="G2810" i="2"/>
  <c r="H2810" i="2" s="1"/>
  <c r="L2810" i="2"/>
  <c r="BG2809" i="2"/>
  <c r="BH2809" i="2"/>
  <c r="BH2789" i="2"/>
  <c r="BH2696" i="2"/>
  <c r="BE2809" i="2"/>
  <c r="K2810" i="2"/>
  <c r="BE2674" i="2"/>
  <c r="G2745" i="2"/>
  <c r="H2745" i="2" s="1"/>
  <c r="BG2696" i="2"/>
  <c r="L2673" i="2"/>
  <c r="BF2673" i="2"/>
  <c r="K2673" i="2"/>
  <c r="G2673" i="2"/>
  <c r="H2673" i="2" s="1"/>
  <c r="BG2673" i="2"/>
  <c r="BE2673" i="2"/>
  <c r="BF2681" i="2"/>
  <c r="J2673" i="2"/>
  <c r="BE2681" i="2"/>
  <c r="BH2673" i="2"/>
  <c r="L2681" i="2"/>
  <c r="BG2681" i="2"/>
  <c r="J2681" i="2"/>
  <c r="BH2681" i="2"/>
  <c r="K1721" i="2"/>
  <c r="BG1721" i="2"/>
  <c r="BH480" i="2"/>
  <c r="BD2910" i="2"/>
  <c r="BH1721" i="2"/>
  <c r="L1721" i="2"/>
  <c r="K480" i="2"/>
  <c r="K2638" i="2"/>
  <c r="BF480" i="2"/>
  <c r="BF1721" i="2"/>
  <c r="G1721" i="2"/>
  <c r="H1721" i="2" s="1"/>
  <c r="BE1721" i="2"/>
  <c r="BG2181" i="2"/>
  <c r="BF2865" i="2"/>
  <c r="E2910" i="2"/>
  <c r="K801" i="2"/>
  <c r="BH2644" i="2"/>
  <c r="L2865" i="2"/>
  <c r="L2647" i="2"/>
  <c r="CD801" i="2"/>
  <c r="K2644" i="2"/>
  <c r="K2694" i="2"/>
  <c r="J2769" i="2"/>
  <c r="K2865" i="2"/>
  <c r="G2647" i="2"/>
  <c r="H2647" i="2" s="1"/>
  <c r="G2644" i="2"/>
  <c r="H2644" i="2" s="1"/>
  <c r="BG2694" i="2"/>
  <c r="J2865" i="2"/>
  <c r="D2910" i="2"/>
  <c r="BH2647" i="2"/>
  <c r="BE2694" i="2"/>
  <c r="CD2181" i="2"/>
  <c r="K2674" i="2"/>
  <c r="J2647" i="2"/>
  <c r="BH2694" i="2"/>
  <c r="G128" i="2"/>
  <c r="H128" i="2" s="1"/>
  <c r="L2181" i="2"/>
  <c r="BH2674" i="2"/>
  <c r="K2647" i="2"/>
  <c r="BG801" i="2"/>
  <c r="BF2694" i="2"/>
  <c r="BH2181" i="2"/>
  <c r="BF2674" i="2"/>
  <c r="BG2647" i="2"/>
  <c r="BH801" i="2"/>
  <c r="G2694" i="2"/>
  <c r="H2694" i="2" s="1"/>
  <c r="G2181" i="2"/>
  <c r="H2181" i="2" s="1"/>
  <c r="G2674" i="2"/>
  <c r="H2674" i="2" s="1"/>
  <c r="BG2865" i="2"/>
  <c r="BF2647" i="2"/>
  <c r="BE801" i="2"/>
  <c r="BF2644" i="2"/>
  <c r="J2694" i="2"/>
  <c r="BA2910" i="2"/>
  <c r="K2181" i="2"/>
  <c r="L2674" i="2"/>
  <c r="BE2865" i="2"/>
  <c r="L801" i="2"/>
  <c r="L2644" i="2"/>
  <c r="BB2910" i="2"/>
  <c r="C2910" i="2"/>
  <c r="G2910" i="2" s="1"/>
  <c r="H2910" i="2" s="1"/>
  <c r="BH2769" i="2"/>
  <c r="J2674" i="2"/>
  <c r="BH2865" i="2"/>
  <c r="BG2644" i="2"/>
  <c r="G2638" i="2"/>
  <c r="H2638" i="2" s="1"/>
  <c r="BH2638" i="2"/>
  <c r="BF2201" i="2"/>
  <c r="G443" i="2"/>
  <c r="H443" i="2" s="1"/>
  <c r="BH2201" i="2"/>
  <c r="BH2137" i="2"/>
  <c r="BE2769" i="2"/>
  <c r="K443" i="2"/>
  <c r="G2201" i="2"/>
  <c r="H2201" i="2" s="1"/>
  <c r="BF2137" i="2"/>
  <c r="BG2769" i="2"/>
  <c r="J443" i="2"/>
  <c r="CD2201" i="2"/>
  <c r="BE2137" i="2"/>
  <c r="L2769" i="2"/>
  <c r="K2803" i="2"/>
  <c r="L443" i="2"/>
  <c r="K2137" i="2"/>
  <c r="L128" i="2"/>
  <c r="G2769" i="2"/>
  <c r="H2769" i="2" s="1"/>
  <c r="BG2638" i="2"/>
  <c r="BF443" i="2"/>
  <c r="L2137" i="2"/>
  <c r="K128" i="2"/>
  <c r="BF2769" i="2"/>
  <c r="BG2836" i="2"/>
  <c r="BF2638" i="2"/>
  <c r="BE443" i="2"/>
  <c r="BE2638" i="2"/>
  <c r="BG443" i="2"/>
  <c r="J128" i="2"/>
  <c r="K2769" i="2"/>
  <c r="L2638" i="2"/>
  <c r="BH443" i="2"/>
  <c r="CD828" i="2"/>
  <c r="G2863" i="2"/>
  <c r="H2863" i="2" s="1"/>
  <c r="BH2863" i="2"/>
  <c r="BF2142" i="2"/>
  <c r="L2142" i="2"/>
  <c r="BH828" i="2"/>
  <c r="G828" i="2"/>
  <c r="H828" i="2" s="1"/>
  <c r="BH2195" i="2"/>
  <c r="M468" i="2"/>
  <c r="K2195" i="2"/>
  <c r="BG2195" i="2"/>
  <c r="M1510" i="2"/>
  <c r="J2195" i="2"/>
  <c r="BF2195" i="2"/>
  <c r="BE2195" i="2"/>
  <c r="L2195" i="2"/>
  <c r="G2195" i="2"/>
  <c r="H2195" i="2" s="1"/>
  <c r="L1856" i="2"/>
  <c r="L333" i="2"/>
  <c r="J446" i="2"/>
  <c r="BF2695" i="2"/>
  <c r="BH1856" i="2"/>
  <c r="L446" i="2"/>
  <c r="K1862" i="2"/>
  <c r="L2695" i="2"/>
  <c r="BE1856" i="2"/>
  <c r="BG1862" i="2"/>
  <c r="BE2661" i="2"/>
  <c r="BF1856" i="2"/>
  <c r="G1862" i="2"/>
  <c r="H1862" i="2" s="1"/>
  <c r="J2661" i="2"/>
  <c r="BE1862" i="2"/>
  <c r="J2727" i="2"/>
  <c r="J2804" i="2"/>
  <c r="BF2661" i="2"/>
  <c r="BF1862" i="2"/>
  <c r="G2727" i="2"/>
  <c r="H2727" i="2" s="1"/>
  <c r="K2804" i="2"/>
  <c r="BH2661" i="2"/>
  <c r="BE446" i="2"/>
  <c r="L1862" i="2"/>
  <c r="L2727" i="2"/>
  <c r="G2804" i="2"/>
  <c r="H2804" i="2" s="1"/>
  <c r="L2661" i="2"/>
  <c r="J2695" i="2"/>
  <c r="K446" i="2"/>
  <c r="J1862" i="2"/>
  <c r="L2804" i="2"/>
  <c r="K2661" i="2"/>
  <c r="BG2695" i="2"/>
  <c r="K1856" i="2"/>
  <c r="BG446" i="2"/>
  <c r="BH1862" i="2"/>
  <c r="G2661" i="2"/>
  <c r="H2661" i="2" s="1"/>
  <c r="G2695" i="2"/>
  <c r="H2695" i="2" s="1"/>
  <c r="J1856" i="2"/>
  <c r="BF446" i="2"/>
  <c r="BG2661" i="2"/>
  <c r="BE2695" i="2"/>
  <c r="G1856" i="2"/>
  <c r="H1856" i="2" s="1"/>
  <c r="G446" i="2"/>
  <c r="H446" i="2" s="1"/>
  <c r="K2695" i="2"/>
  <c r="BG1856" i="2"/>
  <c r="J333" i="2"/>
  <c r="K2142" i="2"/>
  <c r="J828" i="2"/>
  <c r="K828" i="2"/>
  <c r="BG333" i="2"/>
  <c r="K2626" i="2"/>
  <c r="J2137" i="2"/>
  <c r="G2140" i="2"/>
  <c r="H2140" i="2" s="1"/>
  <c r="BF2626" i="2"/>
  <c r="BH2792" i="2"/>
  <c r="G2137" i="2"/>
  <c r="H2137" i="2" s="1"/>
  <c r="BF2140" i="2"/>
  <c r="M1528" i="2"/>
  <c r="BH488" i="2"/>
  <c r="BH2767" i="2"/>
  <c r="BF2792" i="2"/>
  <c r="C17" i="1"/>
  <c r="BG2137" i="2"/>
  <c r="BH2140" i="2"/>
  <c r="G333" i="2"/>
  <c r="H333" i="2" s="1"/>
  <c r="K2767" i="2"/>
  <c r="BE2792" i="2"/>
  <c r="BH333" i="2"/>
  <c r="BE333" i="2"/>
  <c r="BE2767" i="2"/>
  <c r="BH793" i="2"/>
  <c r="BF2692" i="2"/>
  <c r="M1473" i="2"/>
  <c r="BF333" i="2"/>
  <c r="K333" i="2"/>
  <c r="BG2863" i="2"/>
  <c r="BE828" i="2"/>
  <c r="BD130" i="2"/>
  <c r="L2140" i="2"/>
  <c r="M1526" i="2"/>
  <c r="J2140" i="2"/>
  <c r="L828" i="2"/>
  <c r="BG2140" i="2"/>
  <c r="BF828" i="2"/>
  <c r="M1493" i="2"/>
  <c r="CD2140" i="2"/>
  <c r="K2140" i="2"/>
  <c r="J2142" i="2"/>
  <c r="G2142" i="2"/>
  <c r="H2142" i="2" s="1"/>
  <c r="CD2142" i="2"/>
  <c r="BE2142" i="2"/>
  <c r="BG2142" i="2"/>
  <c r="CD2203" i="2"/>
  <c r="K2203" i="2"/>
  <c r="J2203" i="2"/>
  <c r="G2203" i="2"/>
  <c r="H2203" i="2" s="1"/>
  <c r="BG2203" i="2"/>
  <c r="BH2203" i="2"/>
  <c r="BF2203" i="2"/>
  <c r="M975" i="2"/>
  <c r="M1494" i="2"/>
  <c r="M1542" i="2"/>
  <c r="M1530" i="2"/>
  <c r="M1496" i="2"/>
  <c r="M1469" i="2"/>
  <c r="M1482" i="2"/>
  <c r="M1486" i="2"/>
  <c r="M1505" i="2"/>
  <c r="M1535" i="2"/>
  <c r="M1479" i="2"/>
  <c r="M1529" i="2"/>
  <c r="M1491" i="2"/>
  <c r="BE444" i="2"/>
  <c r="CD444" i="2"/>
  <c r="BF744" i="2"/>
  <c r="BE1860" i="2"/>
  <c r="G2143" i="2"/>
  <c r="H2143" i="2" s="1"/>
  <c r="J2863" i="2"/>
  <c r="M1545" i="2"/>
  <c r="M1490" i="2"/>
  <c r="BG459" i="2"/>
  <c r="CD459" i="2"/>
  <c r="BE127" i="2"/>
  <c r="CD127" i="2"/>
  <c r="K1039" i="2"/>
  <c r="CD1039" i="2"/>
  <c r="BH128" i="2"/>
  <c r="BF126" i="2"/>
  <c r="BE2692" i="2"/>
  <c r="BG2143" i="2"/>
  <c r="BE1859" i="2"/>
  <c r="K2863" i="2"/>
  <c r="K121" i="2"/>
  <c r="CD121" i="2"/>
  <c r="L454" i="2"/>
  <c r="CD454" i="2"/>
  <c r="J463" i="2"/>
  <c r="CD463" i="2"/>
  <c r="BE126" i="2"/>
  <c r="M1485" i="2"/>
  <c r="BG2692" i="2"/>
  <c r="M1483" i="2"/>
  <c r="BH2143" i="2"/>
  <c r="L1859" i="2"/>
  <c r="BE2863" i="2"/>
  <c r="J444" i="2"/>
  <c r="BH548" i="2"/>
  <c r="CD548" i="2"/>
  <c r="K449" i="2"/>
  <c r="CD449" i="2"/>
  <c r="K490" i="2"/>
  <c r="CD490" i="2"/>
  <c r="L465" i="2"/>
  <c r="CD465" i="2"/>
  <c r="L2767" i="2"/>
  <c r="G2792" i="2"/>
  <c r="H2792" i="2" s="1"/>
  <c r="G2692" i="2"/>
  <c r="H2692" i="2" s="1"/>
  <c r="K1859" i="2"/>
  <c r="L2863" i="2"/>
  <c r="G480" i="2"/>
  <c r="H480" i="2" s="1"/>
  <c r="CD480" i="2"/>
  <c r="BE457" i="2"/>
  <c r="CD457" i="2"/>
  <c r="K124" i="2"/>
  <c r="CD124" i="2"/>
  <c r="G2767" i="2"/>
  <c r="H2767" i="2" s="1"/>
  <c r="K2792" i="2"/>
  <c r="L2692" i="2"/>
  <c r="M1465" i="2"/>
  <c r="J1859" i="2"/>
  <c r="BH484" i="2"/>
  <c r="CD484" i="2"/>
  <c r="BE450" i="2"/>
  <c r="CD450" i="2"/>
  <c r="BH514" i="2"/>
  <c r="CD514" i="2"/>
  <c r="M1538" i="2"/>
  <c r="K488" i="2"/>
  <c r="CD488" i="2"/>
  <c r="BG128" i="2"/>
  <c r="BF2767" i="2"/>
  <c r="L2735" i="2"/>
  <c r="BG2792" i="2"/>
  <c r="M1502" i="2"/>
  <c r="BE788" i="2"/>
  <c r="BH2692" i="2"/>
  <c r="J502" i="2"/>
  <c r="CD502" i="2"/>
  <c r="K123" i="2"/>
  <c r="CD123" i="2"/>
  <c r="BH125" i="2"/>
  <c r="CD125" i="2"/>
  <c r="BG477" i="2"/>
  <c r="CD477" i="2"/>
  <c r="J528" i="2"/>
  <c r="CD528" i="2"/>
  <c r="M1541" i="2"/>
  <c r="G540" i="2"/>
  <c r="H540" i="2" s="1"/>
  <c r="CD540" i="2"/>
  <c r="BF128" i="2"/>
  <c r="M1499" i="2"/>
  <c r="J2626" i="2"/>
  <c r="BG2767" i="2"/>
  <c r="M1498" i="2"/>
  <c r="J2735" i="2"/>
  <c r="J2792" i="2"/>
  <c r="M1466" i="2"/>
  <c r="K2692" i="2"/>
  <c r="M1512" i="2"/>
  <c r="L518" i="2"/>
  <c r="CD518" i="2"/>
  <c r="M1452" i="2"/>
  <c r="BE1852" i="2"/>
  <c r="CD1852" i="2"/>
  <c r="BE576" i="2"/>
  <c r="CD576" i="2"/>
  <c r="K120" i="2"/>
  <c r="CD120" i="2"/>
  <c r="BE128" i="2"/>
  <c r="M1477" i="2"/>
  <c r="BG2626" i="2"/>
  <c r="J2767" i="2"/>
  <c r="G2735" i="2"/>
  <c r="H2735" i="2" s="1"/>
  <c r="L2792" i="2"/>
  <c r="J2692" i="2"/>
  <c r="L420" i="2"/>
  <c r="CD420" i="2"/>
  <c r="K479" i="2"/>
  <c r="CD479" i="2"/>
  <c r="L122" i="2"/>
  <c r="CD122" i="2"/>
  <c r="BH536" i="2"/>
  <c r="CD536" i="2"/>
  <c r="BH543" i="2"/>
  <c r="CD543" i="2"/>
  <c r="M1516" i="2"/>
  <c r="M1531" i="2"/>
  <c r="M1533" i="2"/>
  <c r="M1515" i="2"/>
  <c r="M1481" i="2"/>
  <c r="M1527" i="2"/>
  <c r="M1534" i="2"/>
  <c r="M1467" i="2"/>
  <c r="M1511" i="2"/>
  <c r="M1540" i="2"/>
  <c r="M1497" i="2"/>
  <c r="M1536" i="2"/>
  <c r="M1523" i="2"/>
  <c r="M1504" i="2"/>
  <c r="M1471" i="2"/>
  <c r="M1478" i="2"/>
  <c r="BH1860" i="2"/>
  <c r="M1474" i="2"/>
  <c r="M1517" i="2"/>
  <c r="M1484" i="2"/>
  <c r="M1544" i="2"/>
  <c r="M1464" i="2"/>
  <c r="M1492" i="2"/>
  <c r="M1519" i="2"/>
  <c r="BF1969" i="2"/>
  <c r="M1521" i="2"/>
  <c r="M1539" i="2"/>
  <c r="L1864" i="2"/>
  <c r="M1532" i="2"/>
  <c r="M1507" i="2"/>
  <c r="M1489" i="2"/>
  <c r="M1543" i="2"/>
  <c r="BE2796" i="2"/>
  <c r="L2796" i="2"/>
  <c r="M1525" i="2"/>
  <c r="M1495" i="2"/>
  <c r="M1503" i="2"/>
  <c r="M1537" i="2"/>
  <c r="M1476" i="2"/>
  <c r="M1487" i="2"/>
  <c r="M1501" i="2"/>
  <c r="M1470" i="2"/>
  <c r="M1475" i="2"/>
  <c r="M1472" i="2"/>
  <c r="M1514" i="2"/>
  <c r="BF1861" i="2"/>
  <c r="M1522" i="2"/>
  <c r="M1506" i="2"/>
  <c r="BH825" i="2"/>
  <c r="BE1864" i="2"/>
  <c r="M1321" i="2"/>
  <c r="L444" i="2"/>
  <c r="BF2708" i="2"/>
  <c r="L2708" i="2"/>
  <c r="BE2708" i="2"/>
  <c r="K2708" i="2"/>
  <c r="C3159" i="2"/>
  <c r="K3159" i="2" s="1"/>
  <c r="D3159" i="2"/>
  <c r="E3159" i="2"/>
  <c r="J488" i="2"/>
  <c r="BG488" i="2"/>
  <c r="J2167" i="2"/>
  <c r="BH444" i="2"/>
  <c r="G488" i="2"/>
  <c r="H488" i="2" s="1"/>
  <c r="G2167" i="2"/>
  <c r="H2167" i="2" s="1"/>
  <c r="K444" i="2"/>
  <c r="BF488" i="2"/>
  <c r="CD2167" i="2"/>
  <c r="BE488" i="2"/>
  <c r="BG2179" i="2"/>
  <c r="BF1851" i="2"/>
  <c r="BE1851" i="2"/>
  <c r="BH2626" i="2"/>
  <c r="J2667" i="2"/>
  <c r="K1860" i="2"/>
  <c r="G2716" i="2"/>
  <c r="H2716" i="2" s="1"/>
  <c r="K1852" i="2"/>
  <c r="J126" i="2"/>
  <c r="K1869" i="2"/>
  <c r="BE2703" i="2"/>
  <c r="G2626" i="2"/>
  <c r="H2626" i="2" s="1"/>
  <c r="G2667" i="2"/>
  <c r="H2667" i="2" s="1"/>
  <c r="BG2716" i="2"/>
  <c r="G444" i="2"/>
  <c r="H444" i="2" s="1"/>
  <c r="K126" i="2"/>
  <c r="G2703" i="2"/>
  <c r="H2703" i="2" s="1"/>
  <c r="BE2626" i="2"/>
  <c r="BG2667" i="2"/>
  <c r="J3123" i="2"/>
  <c r="BH2716" i="2"/>
  <c r="BF444" i="2"/>
  <c r="L2626" i="2"/>
  <c r="BH2667" i="2"/>
  <c r="K2730" i="2"/>
  <c r="BE2706" i="2"/>
  <c r="G2705" i="2"/>
  <c r="H2705" i="2" s="1"/>
  <c r="J454" i="2"/>
  <c r="BF2716" i="2"/>
  <c r="BG2708" i="2"/>
  <c r="BF2667" i="2"/>
  <c r="L2870" i="2"/>
  <c r="BG2735" i="2"/>
  <c r="BG2730" i="2"/>
  <c r="BE2705" i="2"/>
  <c r="BF454" i="2"/>
  <c r="BG2804" i="2"/>
  <c r="BE2716" i="2"/>
  <c r="J2708" i="2"/>
  <c r="BG1859" i="2"/>
  <c r="BE2667" i="2"/>
  <c r="K2870" i="2"/>
  <c r="BH2735" i="2"/>
  <c r="J2675" i="2"/>
  <c r="BF2730" i="2"/>
  <c r="BF2705" i="2"/>
  <c r="BH2804" i="2"/>
  <c r="L2716" i="2"/>
  <c r="BH2708" i="2"/>
  <c r="BH1859" i="2"/>
  <c r="M963" i="2"/>
  <c r="BF1860" i="2"/>
  <c r="G126" i="2"/>
  <c r="H126" i="2" s="1"/>
  <c r="BG2703" i="2"/>
  <c r="L2667" i="2"/>
  <c r="BF2735" i="2"/>
  <c r="BH2675" i="2"/>
  <c r="BH2705" i="2"/>
  <c r="BF2804" i="2"/>
  <c r="G2708" i="2"/>
  <c r="H2708" i="2" s="1"/>
  <c r="G1859" i="2"/>
  <c r="H1859" i="2" s="1"/>
  <c r="BF2863" i="2"/>
  <c r="BG1864" i="2"/>
  <c r="K2667" i="2"/>
  <c r="BE2735" i="2"/>
  <c r="K2675" i="2"/>
  <c r="BE2804" i="2"/>
  <c r="BF1859" i="2"/>
  <c r="BG444" i="2"/>
  <c r="BG126" i="2"/>
  <c r="L126" i="2"/>
  <c r="BH126" i="2"/>
  <c r="G124" i="2"/>
  <c r="H124" i="2" s="1"/>
  <c r="BG124" i="2"/>
  <c r="BH2179" i="2"/>
  <c r="L2179" i="2"/>
  <c r="BG540" i="2"/>
  <c r="BE536" i="2"/>
  <c r="BF2179" i="2"/>
  <c r="BF540" i="2"/>
  <c r="BF543" i="2"/>
  <c r="L2171" i="2"/>
  <c r="L463" i="2"/>
  <c r="J2171" i="2"/>
  <c r="K463" i="2"/>
  <c r="K457" i="2"/>
  <c r="CD2171" i="2"/>
  <c r="BH1851" i="2"/>
  <c r="L1865" i="2"/>
  <c r="BE2730" i="2"/>
  <c r="BF124" i="2"/>
  <c r="K540" i="2"/>
  <c r="BH1869" i="2"/>
  <c r="L2703" i="2"/>
  <c r="BG1851" i="2"/>
  <c r="K1864" i="2"/>
  <c r="J457" i="2"/>
  <c r="BE2870" i="2"/>
  <c r="BG2675" i="2"/>
  <c r="G2730" i="2"/>
  <c r="H2730" i="2" s="1"/>
  <c r="G543" i="2"/>
  <c r="H543" i="2" s="1"/>
  <c r="J1860" i="2"/>
  <c r="G576" i="2"/>
  <c r="H576" i="2" s="1"/>
  <c r="BF536" i="2"/>
  <c r="BF1865" i="2"/>
  <c r="BE124" i="2"/>
  <c r="J540" i="2"/>
  <c r="L1869" i="2"/>
  <c r="K1851" i="2"/>
  <c r="K1861" i="2"/>
  <c r="BF1864" i="2"/>
  <c r="G457" i="2"/>
  <c r="H457" i="2" s="1"/>
  <c r="BF449" i="2"/>
  <c r="J2870" i="2"/>
  <c r="BG3123" i="2"/>
  <c r="L2730" i="2"/>
  <c r="G528" i="2"/>
  <c r="H528" i="2" s="1"/>
  <c r="BE543" i="2"/>
  <c r="G1860" i="2"/>
  <c r="H1860" i="2" s="1"/>
  <c r="BH576" i="2"/>
  <c r="BG463" i="2"/>
  <c r="K536" i="2"/>
  <c r="BH528" i="2"/>
  <c r="BE540" i="2"/>
  <c r="BH124" i="2"/>
  <c r="BH2703" i="2"/>
  <c r="J1864" i="2"/>
  <c r="L2675" i="2"/>
  <c r="BG536" i="2"/>
  <c r="BH1852" i="2"/>
  <c r="J124" i="2"/>
  <c r="BH540" i="2"/>
  <c r="BF1869" i="2"/>
  <c r="J1851" i="2"/>
  <c r="L1861" i="2"/>
  <c r="G1864" i="2"/>
  <c r="H1864" i="2" s="1"/>
  <c r="J449" i="2"/>
  <c r="G2870" i="2"/>
  <c r="H2870" i="2" s="1"/>
  <c r="BH3123" i="2"/>
  <c r="G2796" i="2"/>
  <c r="H2796" i="2" s="1"/>
  <c r="J2730" i="2"/>
  <c r="K528" i="2"/>
  <c r="L543" i="2"/>
  <c r="BG1860" i="2"/>
  <c r="BF576" i="2"/>
  <c r="L536" i="2"/>
  <c r="L1852" i="2"/>
  <c r="L124" i="2"/>
  <c r="BE1869" i="2"/>
  <c r="L1851" i="2"/>
  <c r="BE1861" i="2"/>
  <c r="BG457" i="2"/>
  <c r="L449" i="2"/>
  <c r="BF2870" i="2"/>
  <c r="BF3123" i="2"/>
  <c r="K2796" i="2"/>
  <c r="BH2730" i="2"/>
  <c r="L528" i="2"/>
  <c r="BG543" i="2"/>
  <c r="G463" i="2"/>
  <c r="H463" i="2" s="1"/>
  <c r="G536" i="2"/>
  <c r="H536" i="2" s="1"/>
  <c r="BF1852" i="2"/>
  <c r="J1852" i="2"/>
  <c r="BG1852" i="2"/>
  <c r="L540" i="2"/>
  <c r="G1851" i="2"/>
  <c r="H1851" i="2" s="1"/>
  <c r="BH2870" i="2"/>
  <c r="K543" i="2"/>
  <c r="G1852" i="2"/>
  <c r="H1852" i="2" s="1"/>
  <c r="BG1869" i="2"/>
  <c r="J1861" i="2"/>
  <c r="L457" i="2"/>
  <c r="BG2870" i="2"/>
  <c r="BE3123" i="2"/>
  <c r="BH2796" i="2"/>
  <c r="BG528" i="2"/>
  <c r="J543" i="2"/>
  <c r="BH463" i="2"/>
  <c r="J536" i="2"/>
  <c r="J1869" i="2"/>
  <c r="J2703" i="2"/>
  <c r="BH1861" i="2"/>
  <c r="J2713" i="2"/>
  <c r="BF457" i="2"/>
  <c r="G3123" i="2"/>
  <c r="H3123" i="2" s="1"/>
  <c r="BG2796" i="2"/>
  <c r="BF2675" i="2"/>
  <c r="BF528" i="2"/>
  <c r="J2625" i="2"/>
  <c r="BF463" i="2"/>
  <c r="L3123" i="2"/>
  <c r="J2796" i="2"/>
  <c r="G2675" i="2"/>
  <c r="H2675" i="2" s="1"/>
  <c r="BE528" i="2"/>
  <c r="BE463" i="2"/>
  <c r="BE1865" i="2"/>
  <c r="G1869" i="2"/>
  <c r="H1869" i="2" s="1"/>
  <c r="BF2703" i="2"/>
  <c r="G1861" i="2"/>
  <c r="H1861" i="2" s="1"/>
  <c r="BH457" i="2"/>
  <c r="K2703" i="2"/>
  <c r="BG1861" i="2"/>
  <c r="BH1864" i="2"/>
  <c r="K3123" i="2"/>
  <c r="BF2796" i="2"/>
  <c r="BE2675" i="2"/>
  <c r="L1860" i="2"/>
  <c r="K1865" i="2"/>
  <c r="BH2860" i="2"/>
  <c r="BG2860" i="2"/>
  <c r="BE2860" i="2"/>
  <c r="J2860" i="2"/>
  <c r="BF2860" i="2"/>
  <c r="L2860" i="2"/>
  <c r="K2860" i="2"/>
  <c r="G2860" i="2"/>
  <c r="H2860" i="2" s="1"/>
  <c r="F3159" i="2"/>
  <c r="BH477" i="2"/>
  <c r="BG2167" i="2"/>
  <c r="BH2167" i="2"/>
  <c r="J2155" i="2"/>
  <c r="K2167" i="2"/>
  <c r="L2167" i="2"/>
  <c r="BF2167" i="2"/>
  <c r="BG1865" i="2"/>
  <c r="J1865" i="2"/>
  <c r="G1865" i="2"/>
  <c r="H1865" i="2" s="1"/>
  <c r="M1951" i="2"/>
  <c r="BH2875" i="2"/>
  <c r="BE2875" i="2"/>
  <c r="BF2795" i="2"/>
  <c r="BE428" i="2"/>
  <c r="BG2713" i="2"/>
  <c r="G2853" i="2"/>
  <c r="H2853" i="2" s="1"/>
  <c r="G2713" i="2"/>
  <c r="H2713" i="2" s="1"/>
  <c r="BH2713" i="2"/>
  <c r="J2132" i="2"/>
  <c r="BF2713" i="2"/>
  <c r="L484" i="2"/>
  <c r="BG2132" i="2"/>
  <c r="BE2713" i="2"/>
  <c r="BG484" i="2"/>
  <c r="L1161" i="2"/>
  <c r="L2713" i="2"/>
  <c r="K484" i="2"/>
  <c r="J1161" i="2"/>
  <c r="K2713" i="2"/>
  <c r="J428" i="2"/>
  <c r="BE2132" i="2"/>
  <c r="G2875" i="2"/>
  <c r="H2875" i="2" s="1"/>
  <c r="BG428" i="2"/>
  <c r="G2132" i="2"/>
  <c r="H2132" i="2" s="1"/>
  <c r="BH428" i="2"/>
  <c r="K2132" i="2"/>
  <c r="BF428" i="2"/>
  <c r="BF2132" i="2"/>
  <c r="BE2853" i="2"/>
  <c r="K428" i="2"/>
  <c r="BH2132" i="2"/>
  <c r="K2853" i="2"/>
  <c r="G428" i="2"/>
  <c r="H428" i="2" s="1"/>
  <c r="CD2132" i="2"/>
  <c r="J2853" i="2"/>
  <c r="L428" i="2"/>
  <c r="BG2853" i="2"/>
  <c r="BF2765" i="2"/>
  <c r="BH2853" i="2"/>
  <c r="BF2853" i="2"/>
  <c r="J2875" i="2"/>
  <c r="BA3159" i="2"/>
  <c r="L2853" i="2"/>
  <c r="L2192" i="2"/>
  <c r="K2875" i="2"/>
  <c r="BB3159" i="2"/>
  <c r="M1297" i="2"/>
  <c r="BH2715" i="2"/>
  <c r="BG576" i="2"/>
  <c r="J2872" i="2"/>
  <c r="BE2718" i="2"/>
  <c r="J2192" i="2"/>
  <c r="BG2875" i="2"/>
  <c r="L2135" i="2"/>
  <c r="K2718" i="2"/>
  <c r="BF2875" i="2"/>
  <c r="J2135" i="2"/>
  <c r="G2718" i="2"/>
  <c r="H2718" i="2" s="1"/>
  <c r="BG2625" i="2"/>
  <c r="L2875" i="2"/>
  <c r="K518" i="2"/>
  <c r="K2625" i="2"/>
  <c r="L2625" i="2"/>
  <c r="L576" i="2"/>
  <c r="G2625" i="2"/>
  <c r="H2625" i="2" s="1"/>
  <c r="K576" i="2"/>
  <c r="BH2625" i="2"/>
  <c r="G2784" i="2"/>
  <c r="H2784" i="2" s="1"/>
  <c r="J576" i="2"/>
  <c r="BF2625" i="2"/>
  <c r="BF2784" i="2"/>
  <c r="K2171" i="2"/>
  <c r="BE2625" i="2"/>
  <c r="G518" i="2"/>
  <c r="H518" i="2" s="1"/>
  <c r="BE2847" i="2"/>
  <c r="BG2642" i="2"/>
  <c r="BH2784" i="2"/>
  <c r="BH518" i="2"/>
  <c r="G2872" i="2"/>
  <c r="H2872" i="2" s="1"/>
  <c r="G2642" i="2"/>
  <c r="H2642" i="2" s="1"/>
  <c r="J2784" i="2"/>
  <c r="BH2872" i="2"/>
  <c r="BG825" i="2"/>
  <c r="BF2642" i="2"/>
  <c r="K2784" i="2"/>
  <c r="J2847" i="2"/>
  <c r="BH122" i="2"/>
  <c r="G2847" i="2"/>
  <c r="H2847" i="2" s="1"/>
  <c r="G449" i="2"/>
  <c r="H449" i="2" s="1"/>
  <c r="BE2872" i="2"/>
  <c r="BF825" i="2"/>
  <c r="BE2642" i="2"/>
  <c r="BE2784" i="2"/>
  <c r="J122" i="2"/>
  <c r="BE825" i="2"/>
  <c r="BF2193" i="2"/>
  <c r="BG2718" i="2"/>
  <c r="BH2642" i="2"/>
  <c r="BG2784" i="2"/>
  <c r="G122" i="2"/>
  <c r="H122" i="2" s="1"/>
  <c r="K2847" i="2"/>
  <c r="L2872" i="2"/>
  <c r="J825" i="2"/>
  <c r="BE2193" i="2"/>
  <c r="L2718" i="2"/>
  <c r="L2642" i="2"/>
  <c r="L2847" i="2"/>
  <c r="BG122" i="2"/>
  <c r="BF122" i="2"/>
  <c r="BG2847" i="2"/>
  <c r="BE449" i="2"/>
  <c r="BG2872" i="2"/>
  <c r="BE122" i="2"/>
  <c r="BH2847" i="2"/>
  <c r="BG449" i="2"/>
  <c r="K122" i="2"/>
  <c r="BF2847" i="2"/>
  <c r="BH449" i="2"/>
  <c r="K2872" i="2"/>
  <c r="G825" i="2"/>
  <c r="H825" i="2" s="1"/>
  <c r="J2718" i="2"/>
  <c r="J2642" i="2"/>
  <c r="BG518" i="2"/>
  <c r="BF2872" i="2"/>
  <c r="BF2718" i="2"/>
  <c r="K2642" i="2"/>
  <c r="L2784" i="2"/>
  <c r="BE518" i="2"/>
  <c r="BF2699" i="2"/>
  <c r="J518" i="2"/>
  <c r="J2699" i="2"/>
  <c r="BE2715" i="2"/>
  <c r="BH2699" i="2"/>
  <c r="K2715" i="2"/>
  <c r="D831" i="2"/>
  <c r="BF2715" i="2"/>
  <c r="J2715" i="2"/>
  <c r="BF518" i="2"/>
  <c r="BG2715" i="2"/>
  <c r="G2715" i="2"/>
  <c r="H2715" i="2" s="1"/>
  <c r="L2715" i="2"/>
  <c r="BF2143" i="2"/>
  <c r="BG2699" i="2"/>
  <c r="BE2143" i="2"/>
  <c r="BF529" i="2"/>
  <c r="J2836" i="2"/>
  <c r="G2184" i="2"/>
  <c r="H2184" i="2" s="1"/>
  <c r="BE2699" i="2"/>
  <c r="L2143" i="2"/>
  <c r="G814" i="2"/>
  <c r="H814" i="2" s="1"/>
  <c r="G529" i="2"/>
  <c r="H529" i="2" s="1"/>
  <c r="L2803" i="2"/>
  <c r="K450" i="2"/>
  <c r="K2184" i="2"/>
  <c r="K2699" i="2"/>
  <c r="J2143" i="2"/>
  <c r="BF759" i="2"/>
  <c r="CD814" i="2"/>
  <c r="BH2836" i="2"/>
  <c r="J2803" i="2"/>
  <c r="BG450" i="2"/>
  <c r="BE793" i="2"/>
  <c r="CD2184" i="2"/>
  <c r="K2206" i="2"/>
  <c r="L2201" i="2"/>
  <c r="G2699" i="2"/>
  <c r="H2699" i="2" s="1"/>
  <c r="K2143" i="2"/>
  <c r="BG759" i="2"/>
  <c r="BF2836" i="2"/>
  <c r="BF2803" i="2"/>
  <c r="G793" i="2"/>
  <c r="H793" i="2" s="1"/>
  <c r="G2206" i="2"/>
  <c r="H2206" i="2" s="1"/>
  <c r="C831" i="2"/>
  <c r="BG831" i="2" s="1"/>
  <c r="BG2201" i="2"/>
  <c r="L2699" i="2"/>
  <c r="BH759" i="2"/>
  <c r="K2836" i="2"/>
  <c r="L2836" i="2"/>
  <c r="BG2803" i="2"/>
  <c r="J793" i="2"/>
  <c r="BE2201" i="2"/>
  <c r="G2803" i="2"/>
  <c r="H2803" i="2" s="1"/>
  <c r="G2836" i="2"/>
  <c r="H2836" i="2" s="1"/>
  <c r="BH2803" i="2"/>
  <c r="K793" i="2"/>
  <c r="K2201" i="2"/>
  <c r="BE2836" i="2"/>
  <c r="BE2803" i="2"/>
  <c r="G1850" i="2"/>
  <c r="H1850" i="2" s="1"/>
  <c r="BE1850" i="2"/>
  <c r="E2879" i="2"/>
  <c r="BB2879" i="2"/>
  <c r="L2189" i="2"/>
  <c r="BG744" i="2"/>
  <c r="CD2148" i="2"/>
  <c r="BH744" i="2"/>
  <c r="L2705" i="2"/>
  <c r="K744" i="2"/>
  <c r="K2705" i="2"/>
  <c r="M1437" i="2"/>
  <c r="BG2705" i="2"/>
  <c r="J2705" i="2"/>
  <c r="BE2765" i="2"/>
  <c r="G2765" i="2"/>
  <c r="H2765" i="2" s="1"/>
  <c r="L2765" i="2"/>
  <c r="J2765" i="2"/>
  <c r="BD2879" i="2"/>
  <c r="BG2765" i="2"/>
  <c r="K2765" i="2"/>
  <c r="BH2765" i="2"/>
  <c r="BG2193" i="2"/>
  <c r="L2193" i="2"/>
  <c r="J2179" i="2"/>
  <c r="BE2175" i="2"/>
  <c r="CD2174" i="2"/>
  <c r="G2192" i="2"/>
  <c r="H2192" i="2" s="1"/>
  <c r="J2193" i="2"/>
  <c r="BE2179" i="2"/>
  <c r="L2175" i="2"/>
  <c r="G2193" i="2"/>
  <c r="H2193" i="2" s="1"/>
  <c r="K2179" i="2"/>
  <c r="K2175" i="2"/>
  <c r="G2171" i="2"/>
  <c r="H2171" i="2" s="1"/>
  <c r="K2193" i="2"/>
  <c r="G2179" i="2"/>
  <c r="H2179" i="2" s="1"/>
  <c r="G2175" i="2"/>
  <c r="H2175" i="2" s="1"/>
  <c r="BG2171" i="2"/>
  <c r="BH2193" i="2"/>
  <c r="J2175" i="2"/>
  <c r="BH2171" i="2"/>
  <c r="BG2175" i="2"/>
  <c r="BF2171" i="2"/>
  <c r="BF2175" i="2"/>
  <c r="J2174" i="2"/>
  <c r="BH2175" i="2"/>
  <c r="G2155" i="2"/>
  <c r="H2155" i="2" s="1"/>
  <c r="K2155" i="2"/>
  <c r="BG2155" i="2"/>
  <c r="BH2155" i="2"/>
  <c r="BF2155" i="2"/>
  <c r="BE2155" i="2"/>
  <c r="L2155" i="2"/>
  <c r="D2879" i="2"/>
  <c r="C2879" i="2"/>
  <c r="BA2879" i="2"/>
  <c r="BH2631" i="2"/>
  <c r="BG2631" i="2"/>
  <c r="BE2631" i="2"/>
  <c r="J2795" i="2"/>
  <c r="BH2795" i="2"/>
  <c r="G2795" i="2"/>
  <c r="H2795" i="2" s="1"/>
  <c r="K2631" i="2"/>
  <c r="K2795" i="2"/>
  <c r="L2706" i="2"/>
  <c r="L2631" i="2"/>
  <c r="BG2795" i="2"/>
  <c r="K2706" i="2"/>
  <c r="BE2795" i="2"/>
  <c r="L2795" i="2"/>
  <c r="J2706" i="2"/>
  <c r="BG2727" i="2"/>
  <c r="G2631" i="2"/>
  <c r="H2631" i="2" s="1"/>
  <c r="G2706" i="2"/>
  <c r="H2706" i="2" s="1"/>
  <c r="BH2727" i="2"/>
  <c r="BG2706" i="2"/>
  <c r="BF2727" i="2"/>
  <c r="BH2706" i="2"/>
  <c r="BE2727" i="2"/>
  <c r="BF2631" i="2"/>
  <c r="BF2706" i="2"/>
  <c r="K2727" i="2"/>
  <c r="J2631" i="2"/>
  <c r="L1850" i="2"/>
  <c r="BF1850" i="2"/>
  <c r="BG1850" i="2"/>
  <c r="K1850" i="2"/>
  <c r="J1850" i="2"/>
  <c r="BH1850" i="2"/>
  <c r="G477" i="2"/>
  <c r="H477" i="2" s="1"/>
  <c r="BG529" i="2"/>
  <c r="BE480" i="2"/>
  <c r="BF477" i="2"/>
  <c r="BG454" i="2"/>
  <c r="BH529" i="2"/>
  <c r="J450" i="2"/>
  <c r="BG480" i="2"/>
  <c r="BE477" i="2"/>
  <c r="G454" i="2"/>
  <c r="H454" i="2" s="1"/>
  <c r="BE529" i="2"/>
  <c r="L450" i="2"/>
  <c r="L480" i="2"/>
  <c r="J477" i="2"/>
  <c r="BE454" i="2"/>
  <c r="K529" i="2"/>
  <c r="G450" i="2"/>
  <c r="H450" i="2" s="1"/>
  <c r="K477" i="2"/>
  <c r="K454" i="2"/>
  <c r="J529" i="2"/>
  <c r="BH450" i="2"/>
  <c r="L477" i="2"/>
  <c r="BF465" i="2"/>
  <c r="L529" i="2"/>
  <c r="BF450" i="2"/>
  <c r="BH454" i="2"/>
  <c r="J465" i="2"/>
  <c r="BH490" i="2"/>
  <c r="K2192" i="2"/>
  <c r="BG2192" i="2"/>
  <c r="BF2135" i="2"/>
  <c r="M3181" i="2"/>
  <c r="BH2192" i="2"/>
  <c r="BE2135" i="2"/>
  <c r="BG814" i="2"/>
  <c r="L759" i="2"/>
  <c r="BH814" i="2"/>
  <c r="BF814" i="2"/>
  <c r="CD2192" i="2"/>
  <c r="BG2135" i="2"/>
  <c r="G759" i="2"/>
  <c r="H759" i="2" s="1"/>
  <c r="BH2135" i="2"/>
  <c r="M1357" i="2"/>
  <c r="BE2152" i="2"/>
  <c r="K759" i="2"/>
  <c r="BE814" i="2"/>
  <c r="G2135" i="2"/>
  <c r="H2135" i="2" s="1"/>
  <c r="BH756" i="2"/>
  <c r="L2152" i="2"/>
  <c r="BE759" i="2"/>
  <c r="L814" i="2"/>
  <c r="K2135" i="2"/>
  <c r="CD756" i="2"/>
  <c r="BE2192" i="2"/>
  <c r="J759" i="2"/>
  <c r="K814" i="2"/>
  <c r="G756" i="2"/>
  <c r="H756" i="2" s="1"/>
  <c r="L2174" i="2"/>
  <c r="BF756" i="2"/>
  <c r="CD2176" i="2"/>
  <c r="K756" i="2"/>
  <c r="BE756" i="2"/>
  <c r="L2176" i="2"/>
  <c r="J756" i="2"/>
  <c r="BG756" i="2"/>
  <c r="BG2152" i="2"/>
  <c r="BH2152" i="2"/>
  <c r="J1462" i="2"/>
  <c r="BG2205" i="2"/>
  <c r="BF2205" i="2"/>
  <c r="BF2133" i="2"/>
  <c r="CD2152" i="2"/>
  <c r="G1969" i="2"/>
  <c r="H1969" i="2" s="1"/>
  <c r="K1969" i="2"/>
  <c r="L2205" i="2"/>
  <c r="J2152" i="2"/>
  <c r="M1439" i="2"/>
  <c r="L1969" i="2"/>
  <c r="J1969" i="2"/>
  <c r="K2152" i="2"/>
  <c r="BE1969" i="2"/>
  <c r="BG1969" i="2"/>
  <c r="G2152" i="2"/>
  <c r="H2152" i="2" s="1"/>
  <c r="BF125" i="2"/>
  <c r="BE125" i="2"/>
  <c r="J125" i="2"/>
  <c r="L125" i="2"/>
  <c r="K125" i="2"/>
  <c r="G125" i="2"/>
  <c r="H125" i="2" s="1"/>
  <c r="BG125" i="2"/>
  <c r="BE123" i="2"/>
  <c r="J123" i="2"/>
  <c r="L123" i="2"/>
  <c r="G123" i="2"/>
  <c r="H123" i="2" s="1"/>
  <c r="BG123" i="2"/>
  <c r="BH123" i="2"/>
  <c r="BG127" i="2"/>
  <c r="J121" i="2"/>
  <c r="E1870" i="2"/>
  <c r="BG479" i="2"/>
  <c r="K548" i="2"/>
  <c r="G548" i="2"/>
  <c r="H548" i="2" s="1"/>
  <c r="BG548" i="2"/>
  <c r="BF548" i="2"/>
  <c r="BF514" i="2"/>
  <c r="BE514" i="2"/>
  <c r="BB1870" i="2"/>
  <c r="C1870" i="2"/>
  <c r="BE479" i="2"/>
  <c r="K514" i="2"/>
  <c r="BD1870" i="2"/>
  <c r="BH479" i="2"/>
  <c r="D1870" i="2"/>
  <c r="BA1870" i="2"/>
  <c r="J479" i="2"/>
  <c r="F1870" i="2"/>
  <c r="BC1870" i="2"/>
  <c r="L479" i="2"/>
  <c r="BF479" i="2"/>
  <c r="J548" i="2"/>
  <c r="L514" i="2"/>
  <c r="L548" i="2"/>
  <c r="G514" i="2"/>
  <c r="H514" i="2" s="1"/>
  <c r="G479" i="2"/>
  <c r="H479" i="2" s="1"/>
  <c r="J514" i="2"/>
  <c r="BG514" i="2"/>
  <c r="BE548" i="2"/>
  <c r="M1342" i="2"/>
  <c r="G502" i="2"/>
  <c r="H502" i="2" s="1"/>
  <c r="L502" i="2"/>
  <c r="J484" i="2"/>
  <c r="BF502" i="2"/>
  <c r="BE484" i="2"/>
  <c r="BE502" i="2"/>
  <c r="BF484" i="2"/>
  <c r="BG502" i="2"/>
  <c r="G484" i="2"/>
  <c r="H484" i="2" s="1"/>
  <c r="BH502" i="2"/>
  <c r="K502" i="2"/>
  <c r="BH2168" i="2"/>
  <c r="J2189" i="2"/>
  <c r="G744" i="2"/>
  <c r="H744" i="2" s="1"/>
  <c r="BH788" i="2"/>
  <c r="BF2168" i="2"/>
  <c r="CD744" i="2"/>
  <c r="BH2148" i="2"/>
  <c r="BF788" i="2"/>
  <c r="BE2168" i="2"/>
  <c r="BG788" i="2"/>
  <c r="L744" i="2"/>
  <c r="BF2148" i="2"/>
  <c r="J788" i="2"/>
  <c r="J2168" i="2"/>
  <c r="J744" i="2"/>
  <c r="L2148" i="2"/>
  <c r="G2168" i="2"/>
  <c r="H2168" i="2" s="1"/>
  <c r="BH2189" i="2"/>
  <c r="BG2168" i="2"/>
  <c r="K2148" i="2"/>
  <c r="L2168" i="2"/>
  <c r="G2189" i="2"/>
  <c r="H2189" i="2" s="1"/>
  <c r="J2148" i="2"/>
  <c r="K2168" i="2"/>
  <c r="K2189" i="2"/>
  <c r="CD2189" i="2"/>
  <c r="G2148" i="2"/>
  <c r="H2148" i="2" s="1"/>
  <c r="K788" i="2"/>
  <c r="BG2189" i="2"/>
  <c r="BE2148" i="2"/>
  <c r="CD788" i="2"/>
  <c r="BF2189" i="2"/>
  <c r="M1416" i="2"/>
  <c r="L788" i="2"/>
  <c r="G459" i="2"/>
  <c r="H459" i="2" s="1"/>
  <c r="G120" i="2"/>
  <c r="H120" i="2" s="1"/>
  <c r="L127" i="2"/>
  <c r="BE490" i="2"/>
  <c r="K127" i="2"/>
  <c r="BG490" i="2"/>
  <c r="G465" i="2"/>
  <c r="H465" i="2" s="1"/>
  <c r="BH127" i="2"/>
  <c r="BF490" i="2"/>
  <c r="G490" i="2"/>
  <c r="H490" i="2" s="1"/>
  <c r="G127" i="2"/>
  <c r="H127" i="2" s="1"/>
  <c r="L490" i="2"/>
  <c r="BF127" i="2"/>
  <c r="J490" i="2"/>
  <c r="BE465" i="2"/>
  <c r="BH465" i="2"/>
  <c r="BG465" i="2"/>
  <c r="D130" i="2"/>
  <c r="G121" i="2"/>
  <c r="H121" i="2" s="1"/>
  <c r="K465" i="2"/>
  <c r="E130" i="2"/>
  <c r="BF120" i="2"/>
  <c r="L121" i="2"/>
  <c r="BH2205" i="2"/>
  <c r="L2206" i="2"/>
  <c r="L120" i="2"/>
  <c r="BE121" i="2"/>
  <c r="J2205" i="2"/>
  <c r="BE2133" i="2"/>
  <c r="CD2206" i="2"/>
  <c r="J120" i="2"/>
  <c r="BF121" i="2"/>
  <c r="K2205" i="2"/>
  <c r="C130" i="2"/>
  <c r="G2133" i="2"/>
  <c r="H2133" i="2" s="1"/>
  <c r="BA130" i="2"/>
  <c r="BH121" i="2"/>
  <c r="G2205" i="2"/>
  <c r="H2205" i="2" s="1"/>
  <c r="J2133" i="2"/>
  <c r="BB130" i="2"/>
  <c r="BE2205" i="2"/>
  <c r="K2133" i="2"/>
  <c r="BG2206" i="2"/>
  <c r="BH2133" i="2"/>
  <c r="J2206" i="2"/>
  <c r="L2133" i="2"/>
  <c r="BH2206" i="2"/>
  <c r="BG2133" i="2"/>
  <c r="BF2206" i="2"/>
  <c r="BE2176" i="2"/>
  <c r="G2623" i="2"/>
  <c r="H2623" i="2" s="1"/>
  <c r="BG2623" i="2"/>
  <c r="K2174" i="2"/>
  <c r="BF2176" i="2"/>
  <c r="BE2623" i="2"/>
  <c r="BH2623" i="2"/>
  <c r="G2174" i="2"/>
  <c r="H2174" i="2" s="1"/>
  <c r="K2623" i="2"/>
  <c r="BE2174" i="2"/>
  <c r="K2176" i="2"/>
  <c r="C581" i="2"/>
  <c r="J2623" i="2"/>
  <c r="BG2174" i="2"/>
  <c r="J2176" i="2"/>
  <c r="BH2174" i="2"/>
  <c r="K2129" i="2"/>
  <c r="J2144" i="2"/>
  <c r="CD2144" i="2"/>
  <c r="BG2144" i="2"/>
  <c r="BH2144" i="2"/>
  <c r="BF2144" i="2"/>
  <c r="BE2144" i="2"/>
  <c r="L2144" i="2"/>
  <c r="K2144" i="2"/>
  <c r="CD2129" i="2"/>
  <c r="BG2129" i="2"/>
  <c r="BE2188" i="2"/>
  <c r="BF2188" i="2"/>
  <c r="G2129" i="2"/>
  <c r="H2129" i="2" s="1"/>
  <c r="K2188" i="2"/>
  <c r="BH2188" i="2"/>
  <c r="BG2188" i="2"/>
  <c r="J2129" i="2"/>
  <c r="BG2176" i="2"/>
  <c r="G2176" i="2"/>
  <c r="H2176" i="2" s="1"/>
  <c r="BE2129" i="2"/>
  <c r="L2129" i="2"/>
  <c r="G2188" i="2"/>
  <c r="H2188" i="2" s="1"/>
  <c r="BF2129" i="2"/>
  <c r="CD2188" i="2"/>
  <c r="L2188" i="2"/>
  <c r="J267" i="2"/>
  <c r="BE120" i="2"/>
  <c r="BH267" i="2"/>
  <c r="BF267" i="2"/>
  <c r="BG267" i="2"/>
  <c r="BE267" i="2"/>
  <c r="L267" i="2"/>
  <c r="BH120" i="2"/>
  <c r="CD267" i="2"/>
  <c r="BG120" i="2"/>
  <c r="K267" i="2"/>
  <c r="S11" i="1"/>
  <c r="E581" i="2"/>
  <c r="BD831" i="2"/>
  <c r="BB581" i="2"/>
  <c r="BA831" i="2"/>
  <c r="BA581" i="2"/>
  <c r="F831" i="2"/>
  <c r="E831" i="2"/>
  <c r="M112" i="2"/>
  <c r="D2216" i="2"/>
  <c r="BH3102" i="2"/>
  <c r="BE3102" i="2"/>
  <c r="G3102" i="2"/>
  <c r="H3102" i="2" s="1"/>
  <c r="BF3102" i="2"/>
  <c r="L3102" i="2"/>
  <c r="E2216" i="2"/>
  <c r="CD3102" i="2"/>
  <c r="BG3102" i="2"/>
  <c r="J3102" i="2"/>
  <c r="BF1039" i="2"/>
  <c r="L1039" i="2"/>
  <c r="G792" i="2"/>
  <c r="H792" i="2" s="1"/>
  <c r="CD792" i="2"/>
  <c r="BG792" i="2"/>
  <c r="BH792" i="2"/>
  <c r="L792" i="2"/>
  <c r="BF792" i="2"/>
  <c r="J792" i="2"/>
  <c r="BE792" i="2"/>
  <c r="M395" i="2"/>
  <c r="M1369" i="2"/>
  <c r="D581" i="2"/>
  <c r="BE459" i="2"/>
  <c r="K459" i="2"/>
  <c r="BH459" i="2"/>
  <c r="L459" i="2"/>
  <c r="BF459" i="2"/>
  <c r="J459" i="2"/>
  <c r="BD581" i="2"/>
  <c r="BB2216" i="2"/>
  <c r="BA2216" i="2"/>
  <c r="BD2216" i="2"/>
  <c r="M397" i="2"/>
  <c r="C2216" i="2"/>
  <c r="L2216" i="2" s="1"/>
  <c r="J420" i="2"/>
  <c r="M3193" i="2"/>
  <c r="G2185" i="2"/>
  <c r="H2185" i="2" s="1"/>
  <c r="J2185" i="2"/>
  <c r="CD2185" i="2"/>
  <c r="L2185" i="2"/>
  <c r="K2185" i="2"/>
  <c r="BF2185" i="2"/>
  <c r="BH2185" i="2"/>
  <c r="BG2185" i="2"/>
  <c r="BE2185" i="2"/>
  <c r="BH1462" i="2"/>
  <c r="BG1462" i="2"/>
  <c r="K1462" i="2"/>
  <c r="BE1462" i="2"/>
  <c r="L1462" i="2"/>
  <c r="M209" i="2"/>
  <c r="BF1462" i="2"/>
  <c r="M1310" i="2"/>
  <c r="BF1161" i="2"/>
  <c r="M1939" i="2"/>
  <c r="BE1161" i="2"/>
  <c r="BG1161" i="2"/>
  <c r="K1161" i="2"/>
  <c r="G1161" i="2"/>
  <c r="H1161" i="2" s="1"/>
  <c r="M804" i="2"/>
  <c r="CE11" i="1"/>
  <c r="BS11" i="1"/>
  <c r="BM11" i="1"/>
  <c r="BW11" i="1"/>
  <c r="BQ11" i="1"/>
  <c r="AI11" i="1"/>
  <c r="AC11" i="1"/>
  <c r="BA11" i="1"/>
  <c r="AO11" i="1"/>
  <c r="BH1039" i="2"/>
  <c r="K11" i="1"/>
  <c r="AQ11" i="1"/>
  <c r="J1039" i="2"/>
  <c r="G1039" i="2"/>
  <c r="H1039" i="2" s="1"/>
  <c r="BG1039" i="2"/>
  <c r="AM11" i="1"/>
  <c r="BE11" i="1"/>
  <c r="BE1039" i="2"/>
  <c r="AA11" i="1"/>
  <c r="BY11" i="1"/>
  <c r="AY11" i="1"/>
  <c r="M780" i="2"/>
  <c r="M1953" i="2"/>
  <c r="C15" i="1"/>
  <c r="J46" i="1"/>
  <c r="C13" i="1"/>
  <c r="J22" i="1"/>
  <c r="C43" i="1"/>
  <c r="BE1272" i="2"/>
  <c r="G1272" i="2"/>
  <c r="H1272" i="2" s="1"/>
  <c r="BG1272" i="2"/>
  <c r="BF1272" i="2"/>
  <c r="M1929" i="2"/>
  <c r="CD1272" i="2"/>
  <c r="AE11" i="1"/>
  <c r="J24" i="1"/>
  <c r="M1480" i="2"/>
  <c r="BK11" i="1"/>
  <c r="M681" i="2"/>
  <c r="Q11" i="1"/>
  <c r="CG11" i="1"/>
  <c r="M1509" i="2"/>
  <c r="CI11" i="1"/>
  <c r="AW11" i="1"/>
  <c r="M385" i="2"/>
  <c r="CA11" i="1"/>
  <c r="C33" i="1"/>
  <c r="M1488" i="2"/>
  <c r="BU11" i="1"/>
  <c r="M731" i="2"/>
  <c r="C28" i="1"/>
  <c r="BI28" i="1" s="1"/>
  <c r="C45" i="1"/>
  <c r="M1320" i="2"/>
  <c r="C19" i="1"/>
  <c r="M345" i="2"/>
  <c r="M1963" i="2"/>
  <c r="M698" i="2"/>
  <c r="M1520" i="2"/>
  <c r="J18" i="1"/>
  <c r="M407" i="2"/>
  <c r="M718" i="2"/>
  <c r="M1500" i="2"/>
  <c r="M1508" i="2"/>
  <c r="M1513" i="2"/>
  <c r="M745" i="2"/>
  <c r="M1468" i="2"/>
  <c r="M1518" i="2"/>
  <c r="M1257" i="2"/>
  <c r="M2507" i="2"/>
  <c r="M1339" i="2"/>
  <c r="M2521" i="2"/>
  <c r="M579" i="2"/>
  <c r="M1573" i="2"/>
  <c r="M699" i="2"/>
  <c r="M151" i="2"/>
  <c r="M2383" i="2"/>
  <c r="M2091" i="2"/>
  <c r="M673" i="2"/>
  <c r="M2474" i="2"/>
  <c r="M1942" i="2"/>
  <c r="M652" i="2"/>
  <c r="M706" i="2"/>
  <c r="M1344" i="2"/>
  <c r="M3095" i="2"/>
  <c r="M2508" i="2"/>
  <c r="M1524" i="2"/>
  <c r="M3198" i="2"/>
  <c r="M511" i="2"/>
  <c r="M966" i="2"/>
  <c r="M1788" i="2"/>
  <c r="M1965" i="2"/>
  <c r="R32" i="1"/>
  <c r="M1371" i="2"/>
  <c r="M3098" i="2"/>
  <c r="M651" i="2"/>
  <c r="M2351" i="2"/>
  <c r="M1932" i="2"/>
  <c r="M3138" i="2"/>
  <c r="M2517" i="2"/>
  <c r="M3007" i="2"/>
  <c r="M812" i="2"/>
  <c r="M667" i="2"/>
  <c r="M641" i="2"/>
  <c r="M820" i="2"/>
  <c r="M168" i="2"/>
  <c r="M1703" i="2"/>
  <c r="M899" i="2"/>
  <c r="M689" i="2"/>
  <c r="M700" i="2"/>
  <c r="M696" i="2"/>
  <c r="M674" i="2"/>
  <c r="M3252" i="2"/>
  <c r="M690" i="2"/>
  <c r="M708" i="2"/>
  <c r="M1954" i="2"/>
  <c r="M1934" i="2"/>
  <c r="M987" i="2"/>
  <c r="M1307" i="2"/>
  <c r="C37" i="1"/>
  <c r="M2344" i="2"/>
  <c r="M736" i="2"/>
  <c r="M1960" i="2"/>
  <c r="M553" i="2"/>
  <c r="M702" i="2"/>
  <c r="M2545" i="2"/>
  <c r="M1933" i="2"/>
  <c r="M1775" i="2"/>
  <c r="M1773" i="2"/>
  <c r="M1909" i="2"/>
  <c r="M156" i="2"/>
  <c r="M1943" i="2"/>
  <c r="M3223" i="2"/>
  <c r="M2098" i="2"/>
  <c r="M2395" i="2"/>
  <c r="M1961" i="2"/>
  <c r="M1945" i="2"/>
  <c r="M1958" i="2"/>
  <c r="M1968" i="2"/>
  <c r="L1272" i="2"/>
  <c r="M1718" i="2"/>
  <c r="M3013" i="2"/>
  <c r="M309" i="2"/>
  <c r="J20" i="1"/>
  <c r="M451" i="2"/>
  <c r="M2821" i="2"/>
  <c r="M2274" i="2"/>
  <c r="M1935" i="2"/>
  <c r="M1912" i="2"/>
  <c r="M1920" i="2"/>
  <c r="M1950" i="2"/>
  <c r="M1927" i="2"/>
  <c r="M180" i="2"/>
  <c r="M262" i="2"/>
  <c r="M2228" i="2"/>
  <c r="M1059" i="2"/>
  <c r="M2892" i="2"/>
  <c r="M3057" i="2"/>
  <c r="M1914" i="2"/>
  <c r="M1917" i="2"/>
  <c r="M1947" i="2"/>
  <c r="M1930" i="2"/>
  <c r="R9" i="1"/>
  <c r="M1206" i="2"/>
  <c r="M802" i="2"/>
  <c r="M748" i="2"/>
  <c r="M1651" i="2"/>
  <c r="M1915" i="2"/>
  <c r="M1949" i="2"/>
  <c r="M1908" i="2"/>
  <c r="BH1272" i="2"/>
  <c r="K1272" i="2"/>
  <c r="M12" i="2"/>
  <c r="M1751" i="2"/>
  <c r="J49" i="1"/>
  <c r="M866" i="2"/>
  <c r="M1571" i="2"/>
  <c r="M1323" i="2"/>
  <c r="BF2623" i="2"/>
  <c r="M2528" i="2"/>
  <c r="M417" i="2"/>
  <c r="M1820" i="2"/>
  <c r="M3011" i="2"/>
  <c r="M2524" i="2"/>
  <c r="M2354" i="2"/>
  <c r="M2381" i="2"/>
  <c r="M712" i="2"/>
  <c r="M2469" i="2"/>
  <c r="M600" i="2"/>
  <c r="M1962" i="2"/>
  <c r="M826" i="2"/>
  <c r="M1952" i="2"/>
  <c r="M947" i="2"/>
  <c r="M1590" i="2"/>
  <c r="J14" i="1"/>
  <c r="M8" i="2"/>
  <c r="M2199" i="2"/>
  <c r="M1422" i="2"/>
  <c r="M1385" i="2"/>
  <c r="BE420" i="2"/>
  <c r="BH420" i="2"/>
  <c r="G420" i="2"/>
  <c r="H420" i="2" s="1"/>
  <c r="BG420" i="2"/>
  <c r="BF420" i="2"/>
  <c r="K420" i="2"/>
  <c r="M1033" i="2"/>
  <c r="M2258" i="2"/>
  <c r="M2440" i="2"/>
  <c r="M2495" i="2"/>
  <c r="M2486" i="2"/>
  <c r="J17" i="1"/>
  <c r="M1916" i="2"/>
  <c r="M1931" i="2"/>
  <c r="M1921" i="2"/>
  <c r="M1156" i="2"/>
  <c r="M638" i="2"/>
  <c r="M1449" i="2"/>
  <c r="M1936" i="2"/>
  <c r="M1928" i="2"/>
  <c r="M1955" i="2"/>
  <c r="M1937" i="2"/>
  <c r="M530" i="2"/>
  <c r="M2889" i="2"/>
  <c r="M2537" i="2"/>
  <c r="M2828" i="2"/>
  <c r="M1101" i="2"/>
  <c r="M609" i="2"/>
  <c r="M292" i="2"/>
  <c r="M2292" i="2"/>
  <c r="M2748" i="2"/>
  <c r="M2904" i="2"/>
  <c r="M2596" i="2"/>
  <c r="M2321" i="2"/>
  <c r="M453" i="2"/>
  <c r="M1178" i="2"/>
  <c r="M1913" i="2"/>
  <c r="M214" i="2"/>
  <c r="M1134" i="2"/>
  <c r="M1325" i="2"/>
  <c r="M1794" i="2"/>
  <c r="M1381" i="2"/>
  <c r="M1719" i="2"/>
  <c r="M2382" i="2"/>
  <c r="M1711" i="2"/>
  <c r="M607" i="2"/>
  <c r="M896" i="2"/>
  <c r="M1948" i="2"/>
  <c r="M37" i="2"/>
  <c r="M3168" i="2"/>
  <c r="M951" i="2"/>
  <c r="M2690" i="2"/>
  <c r="M1891" i="2"/>
  <c r="M1604" i="2"/>
  <c r="M878" i="2"/>
  <c r="M862" i="2"/>
  <c r="M1333" i="2"/>
  <c r="M2299" i="2"/>
  <c r="M2004" i="2"/>
  <c r="M1918" i="2"/>
  <c r="M1941" i="2"/>
  <c r="M1926" i="2"/>
  <c r="M1924" i="2"/>
  <c r="M1938" i="2"/>
  <c r="M1919" i="2"/>
  <c r="M954" i="2"/>
  <c r="M195" i="2"/>
  <c r="M255" i="2"/>
  <c r="M212" i="2"/>
  <c r="M2483" i="2"/>
  <c r="M1154" i="2"/>
  <c r="M914" i="2"/>
  <c r="M2616" i="2"/>
  <c r="M2084" i="2"/>
  <c r="M1667" i="2"/>
  <c r="M3114" i="2"/>
  <c r="M436" i="2"/>
  <c r="M1755" i="2"/>
  <c r="M1716" i="2"/>
  <c r="M1959" i="2"/>
  <c r="M1967" i="2"/>
  <c r="M1911" i="2"/>
  <c r="M1940" i="2"/>
  <c r="M769" i="2"/>
  <c r="M164" i="2"/>
  <c r="J12" i="1"/>
  <c r="M2663" i="2"/>
  <c r="M2229" i="2"/>
  <c r="M2297" i="2"/>
  <c r="M1769" i="2"/>
  <c r="M1400" i="2"/>
  <c r="M1774" i="2"/>
  <c r="M3156" i="2"/>
  <c r="M1799" i="2"/>
  <c r="M739" i="2"/>
  <c r="M2817" i="2"/>
  <c r="M2310" i="2"/>
  <c r="M280" i="2"/>
  <c r="M1946" i="2"/>
  <c r="M206" i="2"/>
  <c r="M1079" i="2"/>
  <c r="M455" i="2"/>
  <c r="M2156" i="2"/>
  <c r="M2023" i="2"/>
  <c r="M1259" i="2"/>
  <c r="M2938" i="2"/>
  <c r="M423" i="2"/>
  <c r="M3026" i="2"/>
  <c r="M1910" i="2"/>
  <c r="M1907" i="2"/>
  <c r="M1964" i="2"/>
  <c r="M1944" i="2"/>
  <c r="M1925" i="2"/>
  <c r="M1956" i="2"/>
  <c r="M1966" i="2"/>
  <c r="M2271" i="2"/>
  <c r="M17" i="2"/>
  <c r="M6" i="2"/>
  <c r="M76" i="2"/>
  <c r="M111" i="2"/>
  <c r="M144" i="2"/>
  <c r="M1220" i="2"/>
  <c r="M2255" i="2"/>
  <c r="M2488" i="2"/>
  <c r="M458" i="2"/>
  <c r="M995" i="2"/>
  <c r="M2478" i="2"/>
  <c r="M1088" i="2"/>
  <c r="M1418" i="2"/>
  <c r="M3104" i="2"/>
  <c r="M1828" i="2"/>
  <c r="M2578" i="2"/>
  <c r="M846" i="2"/>
  <c r="M1791" i="2"/>
  <c r="M2335" i="2"/>
  <c r="M2492" i="2"/>
  <c r="M2665" i="2"/>
  <c r="M1957" i="2"/>
  <c r="M35" i="2"/>
  <c r="M210" i="2"/>
  <c r="M938" i="2"/>
  <c r="M1720" i="2"/>
  <c r="M1903" i="2"/>
  <c r="M398" i="2"/>
  <c r="M2811" i="2"/>
  <c r="M1380" i="2"/>
  <c r="C38" i="1"/>
  <c r="M908" i="2"/>
  <c r="M2934" i="2"/>
  <c r="M2339" i="2"/>
  <c r="M3004" i="2"/>
  <c r="M2329" i="2"/>
  <c r="M2615" i="2"/>
  <c r="M1923" i="2"/>
  <c r="M1922" i="2"/>
  <c r="M1876" i="2"/>
  <c r="M1885" i="2"/>
  <c r="M1854" i="2"/>
  <c r="F1663" i="2"/>
  <c r="M1562" i="2"/>
  <c r="L1663" i="2"/>
  <c r="J1663" i="2"/>
  <c r="M1626" i="2"/>
  <c r="M1654" i="2"/>
  <c r="M1661" i="2"/>
  <c r="M1588" i="2"/>
  <c r="M1659" i="2"/>
  <c r="M1624" i="2"/>
  <c r="M1379" i="2"/>
  <c r="M1443" i="2"/>
  <c r="M1383" i="2"/>
  <c r="AU11" i="1"/>
  <c r="M46" i="2"/>
  <c r="M220" i="2"/>
  <c r="M539" i="2"/>
  <c r="M1377" i="2"/>
  <c r="M1824" i="2"/>
  <c r="M2936" i="2"/>
  <c r="M1167" i="2"/>
  <c r="M1216" i="2"/>
  <c r="M946" i="2"/>
  <c r="M837" i="2"/>
  <c r="M2957" i="2"/>
  <c r="M912" i="2"/>
  <c r="M557" i="2"/>
  <c r="M3249" i="2"/>
  <c r="M3179" i="2"/>
  <c r="M1328" i="2"/>
  <c r="M1896" i="2"/>
  <c r="M19" i="2"/>
  <c r="M2589" i="2"/>
  <c r="M1296" i="2"/>
  <c r="M2742" i="2"/>
  <c r="M1800" i="2"/>
  <c r="M2361" i="2"/>
  <c r="M2701" i="2"/>
  <c r="M486" i="2"/>
  <c r="M2939" i="2"/>
  <c r="C47" i="1"/>
  <c r="M603" i="2"/>
  <c r="M2629" i="2"/>
  <c r="M1662" i="2"/>
  <c r="M999" i="2"/>
  <c r="M3121" i="2"/>
  <c r="M1114" i="2"/>
  <c r="M1633" i="2"/>
  <c r="M3023" i="2"/>
  <c r="M2490" i="2"/>
  <c r="M81" i="2"/>
  <c r="M1707" i="2"/>
  <c r="M2331" i="2"/>
  <c r="M493" i="2"/>
  <c r="M1827" i="2"/>
  <c r="M504" i="2"/>
  <c r="M1157" i="2"/>
  <c r="M415" i="2"/>
  <c r="M2476" i="2"/>
  <c r="M589" i="2"/>
  <c r="M2762" i="2"/>
  <c r="M1438" i="2"/>
  <c r="M2586" i="2"/>
  <c r="M365" i="2"/>
  <c r="M2461" i="2"/>
  <c r="M2612" i="2"/>
  <c r="M554" i="2"/>
  <c r="M3154" i="2"/>
  <c r="M931" i="2"/>
  <c r="M1397" i="2"/>
  <c r="M2994" i="2"/>
  <c r="M892" i="2"/>
  <c r="M1166" i="2"/>
  <c r="M3237" i="2"/>
  <c r="M2989" i="2"/>
  <c r="M2598" i="2"/>
  <c r="M1853" i="2"/>
  <c r="M849" i="2"/>
  <c r="M2944" i="2"/>
  <c r="M3066" i="2"/>
  <c r="M2998" i="2"/>
  <c r="M16" i="2"/>
  <c r="M238" i="2"/>
  <c r="M2869" i="2"/>
  <c r="M251" i="2"/>
  <c r="M1457" i="2"/>
  <c r="M614" i="2"/>
  <c r="M2729" i="2"/>
  <c r="M3025" i="2"/>
  <c r="M392" i="2"/>
  <c r="M1106" i="2"/>
  <c r="M2278" i="2"/>
  <c r="M2980" i="2"/>
  <c r="M2343" i="2"/>
  <c r="M1708" i="2"/>
  <c r="M834" i="2"/>
  <c r="M2979" i="2"/>
  <c r="M2121" i="2"/>
  <c r="M836" i="2"/>
  <c r="M2109" i="2"/>
  <c r="M762" i="2"/>
  <c r="M1709" i="2"/>
  <c r="M2452" i="2"/>
  <c r="M3097" i="2"/>
  <c r="M704" i="2"/>
  <c r="M2506" i="2"/>
  <c r="M1362" i="2"/>
  <c r="M1427" i="2"/>
  <c r="M2444" i="2"/>
  <c r="M729" i="2"/>
  <c r="M386" i="2"/>
  <c r="M2958" i="2"/>
  <c r="M3006" i="2"/>
  <c r="M273" i="2"/>
  <c r="M25" i="2"/>
  <c r="M102" i="2"/>
  <c r="M91" i="2"/>
  <c r="M78" i="2"/>
  <c r="M147" i="2"/>
  <c r="M216" i="2"/>
  <c r="M3239" i="2"/>
  <c r="M1725" i="2"/>
  <c r="M2248" i="2"/>
  <c r="M1049" i="2"/>
  <c r="M362" i="2"/>
  <c r="M1426" i="2"/>
  <c r="M1768" i="2"/>
  <c r="M3107" i="2"/>
  <c r="M1037" i="2"/>
  <c r="M1557" i="2"/>
  <c r="M2040" i="2"/>
  <c r="M3008" i="2"/>
  <c r="M1598" i="2"/>
  <c r="M1734" i="2"/>
  <c r="M472" i="2"/>
  <c r="M2783" i="2"/>
  <c r="M1264" i="2"/>
  <c r="M968" i="2"/>
  <c r="M2068" i="2"/>
  <c r="M1064" i="2"/>
  <c r="M1423" i="2"/>
  <c r="M859" i="2"/>
  <c r="M919" i="2"/>
  <c r="M2857" i="2"/>
  <c r="M2473" i="2"/>
  <c r="M1872" i="2"/>
  <c r="M1690" i="2"/>
  <c r="M1548" i="2"/>
  <c r="M765" i="2"/>
  <c r="M2977" i="2"/>
  <c r="M1050" i="2"/>
  <c r="M934" i="2"/>
  <c r="M2264" i="2"/>
  <c r="M2546" i="2"/>
  <c r="M2702" i="2"/>
  <c r="M2455" i="2"/>
  <c r="M400" i="2"/>
  <c r="M692" i="2"/>
  <c r="M864" i="2"/>
  <c r="M1793" i="2"/>
  <c r="M3207" i="2"/>
  <c r="M73" i="2"/>
  <c r="M153" i="2"/>
  <c r="M193" i="2"/>
  <c r="M2536" i="2"/>
  <c r="M1450" i="2"/>
  <c r="M559" i="2"/>
  <c r="M282" i="2"/>
  <c r="M1880" i="2"/>
  <c r="M1072" i="2"/>
  <c r="M944" i="2"/>
  <c r="M2885" i="2"/>
  <c r="M2160" i="2"/>
  <c r="M3141" i="2"/>
  <c r="M3164" i="2"/>
  <c r="M2114" i="2"/>
  <c r="M498" i="2"/>
  <c r="M897" i="2"/>
  <c r="M961" i="2"/>
  <c r="M145" i="2"/>
  <c r="M179" i="2"/>
  <c r="M241" i="2"/>
  <c r="M1790" i="2"/>
  <c r="M1596" i="2"/>
  <c r="M2259" i="2"/>
  <c r="M2770" i="2"/>
  <c r="M983" i="2"/>
  <c r="M2412" i="2"/>
  <c r="M2567" i="2"/>
  <c r="M1802" i="2"/>
  <c r="M2105" i="2"/>
  <c r="M3085" i="2"/>
  <c r="M2752" i="2"/>
  <c r="M1127" i="2"/>
  <c r="M2064" i="2"/>
  <c r="M844" i="2"/>
  <c r="M982" i="2"/>
  <c r="M1054" i="2"/>
  <c r="M2350" i="2"/>
  <c r="M1780" i="2"/>
  <c r="M401" i="2"/>
  <c r="M2250" i="2"/>
  <c r="M2664" i="2"/>
  <c r="M854" i="2"/>
  <c r="M688" i="2"/>
  <c r="M72" i="2"/>
  <c r="M181" i="2"/>
  <c r="M225" i="2"/>
  <c r="M1764" i="2"/>
  <c r="M1652" i="2"/>
  <c r="M2501" i="2"/>
  <c r="M2900" i="2"/>
  <c r="M2557" i="2"/>
  <c r="M2952" i="2"/>
  <c r="M3131" i="2"/>
  <c r="M3059" i="2"/>
  <c r="M2820" i="2"/>
  <c r="M2052" i="2"/>
  <c r="M1879" i="2"/>
  <c r="M1563" i="2"/>
  <c r="M1353" i="2"/>
  <c r="M3210" i="2"/>
  <c r="M414" i="2"/>
  <c r="M1601" i="2"/>
  <c r="M393" i="2"/>
  <c r="M2563" i="2"/>
  <c r="M1015" i="2"/>
  <c r="M510" i="2"/>
  <c r="M1011" i="2"/>
  <c r="M1428" i="2"/>
  <c r="M187" i="2"/>
  <c r="M253" i="2"/>
  <c r="M266" i="2"/>
  <c r="M263" i="2"/>
  <c r="M678" i="2"/>
  <c r="M1209" i="2"/>
  <c r="M1620" i="2"/>
  <c r="M839" i="2"/>
  <c r="M1066" i="2"/>
  <c r="M593" i="2"/>
  <c r="M324" i="2"/>
  <c r="M3074" i="2"/>
  <c r="M440" i="2"/>
  <c r="M2971" i="2"/>
  <c r="M894" i="2"/>
  <c r="M911" i="2"/>
  <c r="M1602" i="2"/>
  <c r="M3053" i="2"/>
  <c r="M1576" i="2"/>
  <c r="M2791" i="2"/>
  <c r="M1616" i="2"/>
  <c r="M742" i="2"/>
  <c r="M663" i="2"/>
  <c r="M2901" i="2"/>
  <c r="M1121" i="2"/>
  <c r="M2600" i="2"/>
  <c r="M1390" i="2"/>
  <c r="M369" i="2"/>
  <c r="M430" i="2"/>
  <c r="M2728" i="2"/>
  <c r="M1070" i="2"/>
  <c r="M3014" i="2"/>
  <c r="M2620" i="2"/>
  <c r="M202" i="2"/>
  <c r="M139" i="2"/>
  <c r="M3082" i="2"/>
  <c r="M1767" i="2"/>
  <c r="M2480" i="2"/>
  <c r="M2649" i="2"/>
  <c r="M1149" i="2"/>
  <c r="M809" i="2"/>
  <c r="M1564" i="2"/>
  <c r="M1108" i="2"/>
  <c r="M597" i="2"/>
  <c r="M1645" i="2"/>
  <c r="M2268" i="2"/>
  <c r="M2319" i="2"/>
  <c r="M2621" i="2"/>
  <c r="M2328" i="2"/>
  <c r="M2697" i="2"/>
  <c r="M425" i="2"/>
  <c r="M2227" i="2"/>
  <c r="M2646" i="2"/>
  <c r="M375" i="2"/>
  <c r="M3070" i="2"/>
  <c r="M1897" i="2"/>
  <c r="M1291" i="2"/>
  <c r="M1832" i="2"/>
  <c r="M967" i="2"/>
  <c r="M1694" i="2"/>
  <c r="M1430" i="2"/>
  <c r="M3052" i="2"/>
  <c r="M3027" i="2"/>
  <c r="M1111" i="2"/>
  <c r="M24" i="2"/>
  <c r="M1213" i="2"/>
  <c r="M723" i="2"/>
  <c r="M2466" i="2"/>
  <c r="M2983" i="2"/>
  <c r="M1104" i="2"/>
  <c r="M2439" i="2"/>
  <c r="M2929" i="2"/>
  <c r="M2262" i="2"/>
  <c r="M1777" i="2"/>
  <c r="M1712" i="2"/>
  <c r="M27" i="2"/>
  <c r="M108" i="2"/>
  <c r="M434" i="2"/>
  <c r="M2591" i="2"/>
  <c r="M1313" i="2"/>
  <c r="M1094" i="2"/>
  <c r="M2073" i="2"/>
  <c r="M167" i="2"/>
  <c r="M140" i="2"/>
  <c r="M242" i="2"/>
  <c r="M230" i="2"/>
  <c r="M247" i="2"/>
  <c r="M265" i="2"/>
  <c r="M3128" i="2"/>
  <c r="M803" i="2"/>
  <c r="M3028" i="2"/>
  <c r="M1176" i="2"/>
  <c r="M1192" i="2"/>
  <c r="M2425" i="2"/>
  <c r="M1396" i="2"/>
  <c r="M2818" i="2"/>
  <c r="M1753" i="2"/>
  <c r="M2654" i="2"/>
  <c r="M3055" i="2"/>
  <c r="M1063" i="2"/>
  <c r="M3166" i="2"/>
  <c r="M2380" i="2"/>
  <c r="M888" i="2"/>
  <c r="M860" i="2"/>
  <c r="M1889" i="2"/>
  <c r="M52" i="2"/>
  <c r="M74" i="2"/>
  <c r="M175" i="2"/>
  <c r="M39" i="2"/>
  <c r="M201" i="2"/>
  <c r="M218" i="2"/>
  <c r="M3072" i="2"/>
  <c r="M1666" i="2"/>
  <c r="M1217" i="2"/>
  <c r="M517" i="2"/>
  <c r="M2359" i="2"/>
  <c r="M2680" i="2"/>
  <c r="M2448" i="2"/>
  <c r="M2080" i="2"/>
  <c r="M1115" i="2"/>
  <c r="M1750" i="2"/>
  <c r="M1268" i="2"/>
  <c r="G3233" i="2"/>
  <c r="H3233" i="2" s="1"/>
  <c r="M104" i="2"/>
  <c r="M89" i="2"/>
  <c r="M184" i="2"/>
  <c r="M264" i="2"/>
  <c r="M259" i="2"/>
  <c r="M1151" i="2"/>
  <c r="M10" i="2"/>
  <c r="M50" i="2"/>
  <c r="M32" i="2"/>
  <c r="M15" i="2"/>
  <c r="M101" i="2"/>
  <c r="M162" i="2"/>
  <c r="M257" i="2"/>
  <c r="M1103" i="2"/>
  <c r="M3090" i="2"/>
  <c r="M1112" i="2"/>
  <c r="M1308" i="2"/>
  <c r="M2862" i="2"/>
  <c r="M1117" i="2"/>
  <c r="M2841" i="2"/>
  <c r="M1584" i="2"/>
  <c r="M413" i="2"/>
  <c r="M654" i="2"/>
  <c r="M683" i="2"/>
  <c r="M2112" i="2"/>
  <c r="M3048" i="2"/>
  <c r="M1575" i="2"/>
  <c r="M1687" i="2"/>
  <c r="M501" i="2"/>
  <c r="M1018" i="2"/>
  <c r="M2827" i="2"/>
  <c r="M969" i="2"/>
  <c r="M355" i="2"/>
  <c r="M1140" i="2"/>
  <c r="M2775" i="2"/>
  <c r="M2340" i="2"/>
  <c r="M1648" i="2"/>
  <c r="M1643" i="2"/>
  <c r="M3242" i="2"/>
  <c r="M1407" i="2"/>
  <c r="M2270" i="2"/>
  <c r="M276" i="2"/>
  <c r="M1805" i="2"/>
  <c r="M2070" i="2"/>
  <c r="M642" i="2"/>
  <c r="M538" i="2"/>
  <c r="M2559" i="2"/>
  <c r="M194" i="2"/>
  <c r="M132" i="2"/>
  <c r="M2462" i="2"/>
  <c r="M3182" i="2"/>
  <c r="M605" i="2"/>
  <c r="M1600" i="2"/>
  <c r="M1641" i="2"/>
  <c r="M1724" i="2"/>
  <c r="M3092" i="2"/>
  <c r="M1258" i="2"/>
  <c r="M1030" i="2"/>
  <c r="M22" i="2"/>
  <c r="M394" i="2"/>
  <c r="M49" i="2"/>
  <c r="M133" i="2"/>
  <c r="M4" i="2"/>
  <c r="M94" i="2"/>
  <c r="M118" i="2"/>
  <c r="M197" i="2"/>
  <c r="M149" i="2"/>
  <c r="M204" i="2"/>
  <c r="M196" i="2"/>
  <c r="M233" i="2"/>
  <c r="M231" i="2"/>
  <c r="M237" i="2"/>
  <c r="M2253" i="2"/>
  <c r="M1617" i="2"/>
  <c r="M2243" i="2"/>
  <c r="M2389" i="2"/>
  <c r="M2207" i="2"/>
  <c r="M2551" i="2"/>
  <c r="M3044" i="2"/>
  <c r="M2312" i="2"/>
  <c r="M2652" i="2"/>
  <c r="M3245" i="2"/>
  <c r="M319" i="2"/>
  <c r="M272" i="2"/>
  <c r="M1738" i="2"/>
  <c r="M269" i="2"/>
  <c r="M2076" i="2"/>
  <c r="M1619" i="2"/>
  <c r="M3038" i="2"/>
  <c r="M1818" i="2"/>
  <c r="M1116" i="2"/>
  <c r="M1991" i="2"/>
  <c r="M1057" i="2"/>
  <c r="M561" i="2"/>
  <c r="M1172" i="2"/>
  <c r="M2256" i="2"/>
  <c r="M2641" i="2"/>
  <c r="M1317" i="2"/>
  <c r="M2369" i="2"/>
  <c r="M1630" i="2"/>
  <c r="M1772" i="2"/>
  <c r="M105" i="2"/>
  <c r="M178" i="2"/>
  <c r="M869" i="2"/>
  <c r="M1075" i="2"/>
  <c r="M5" i="2"/>
  <c r="M23" i="2"/>
  <c r="M41" i="2"/>
  <c r="M83" i="2"/>
  <c r="M85" i="2"/>
  <c r="M96" i="2"/>
  <c r="M95" i="2"/>
  <c r="M188" i="2"/>
  <c r="M157" i="2"/>
  <c r="M141" i="2"/>
  <c r="M250" i="2"/>
  <c r="M483" i="2"/>
  <c r="M3238" i="2"/>
  <c r="M2468" i="2"/>
  <c r="M552" i="2"/>
  <c r="M2574" i="2"/>
  <c r="M628" i="2"/>
  <c r="M566" i="2"/>
  <c r="M320" i="2"/>
  <c r="M2529" i="2"/>
  <c r="M1701" i="2"/>
  <c r="M3200" i="2"/>
  <c r="M3196" i="2"/>
  <c r="M467" i="2"/>
  <c r="M871" i="2"/>
  <c r="M82" i="2"/>
  <c r="M38" i="2"/>
  <c r="M29" i="2"/>
  <c r="M3227" i="2"/>
  <c r="M26" i="2"/>
  <c r="M43" i="2"/>
  <c r="M48" i="2"/>
  <c r="M59" i="2"/>
  <c r="M93" i="2"/>
  <c r="M117" i="2"/>
  <c r="M146" i="2"/>
  <c r="M173" i="2"/>
  <c r="M258" i="2"/>
  <c r="M252" i="2"/>
  <c r="M3035" i="2"/>
  <c r="M1746" i="2"/>
  <c r="M3257" i="2"/>
  <c r="M2534" i="2"/>
  <c r="M2245" i="2"/>
  <c r="M1674" i="2"/>
  <c r="M1586" i="2"/>
  <c r="M1223" i="2"/>
  <c r="M611" i="2"/>
  <c r="M2975" i="2"/>
  <c r="M2717" i="2"/>
  <c r="M858" i="2"/>
  <c r="M992" i="2"/>
  <c r="M2707" i="2"/>
  <c r="M1635" i="2"/>
  <c r="M1983" i="2"/>
  <c r="M1139" i="2"/>
  <c r="M3253" i="2"/>
  <c r="M978" i="2"/>
  <c r="M1425" i="2"/>
  <c r="M1133" i="2"/>
  <c r="M3145" i="2"/>
  <c r="M9" i="2"/>
  <c r="M63" i="2"/>
  <c r="M20" i="2"/>
  <c r="M13" i="2"/>
  <c r="M88" i="2"/>
  <c r="M152" i="2"/>
  <c r="M261" i="2"/>
  <c r="M3177" i="2"/>
  <c r="M1453" i="2"/>
  <c r="M1218" i="2"/>
  <c r="M970" i="2"/>
  <c r="M3230" i="2"/>
  <c r="M3124" i="2"/>
  <c r="M1174" i="2"/>
  <c r="M1431" i="2"/>
  <c r="M291" i="2"/>
  <c r="M2119" i="2"/>
  <c r="M847" i="2"/>
  <c r="M1657" i="2"/>
  <c r="M3250" i="2"/>
  <c r="M1141" i="2"/>
  <c r="M2429" i="2"/>
  <c r="M1071" i="2"/>
  <c r="M1781" i="2"/>
  <c r="M3036" i="2"/>
  <c r="M3240" i="2"/>
  <c r="M1401" i="2"/>
  <c r="M2722" i="2"/>
  <c r="M2988" i="2"/>
  <c r="M2190" i="2"/>
  <c r="M2219" i="2"/>
  <c r="M3163" i="2"/>
  <c r="M1995" i="2"/>
  <c r="M2000" i="2"/>
  <c r="M743" i="2"/>
  <c r="M843" i="2"/>
  <c r="M1100" i="2"/>
  <c r="M1376" i="2"/>
  <c r="M955" i="2"/>
  <c r="M535" i="2"/>
  <c r="M2678" i="2"/>
  <c r="M367" i="2"/>
  <c r="M3068" i="2"/>
  <c r="M2930" i="2"/>
  <c r="M2565" i="2"/>
  <c r="M773" i="2"/>
  <c r="M1735" i="2"/>
  <c r="M1137" i="2"/>
  <c r="M3204" i="2"/>
  <c r="M1733" i="2"/>
  <c r="M2498" i="2"/>
  <c r="M441" i="2"/>
  <c r="M2504" i="2"/>
  <c r="M1833" i="2"/>
  <c r="M3225" i="2"/>
  <c r="M1578" i="2"/>
  <c r="BC11" i="1"/>
  <c r="M376" i="2"/>
  <c r="M3220" i="2"/>
  <c r="M948" i="2"/>
  <c r="AK11" i="1"/>
  <c r="M2651" i="2"/>
  <c r="M3203" i="2"/>
  <c r="M1056" i="2"/>
  <c r="Y11" i="1"/>
  <c r="M1549" i="2"/>
  <c r="O11" i="1"/>
  <c r="M1331" i="2"/>
  <c r="M2548" i="2"/>
  <c r="M1901" i="2"/>
  <c r="M623" i="2"/>
  <c r="M1393" i="2"/>
  <c r="M851" i="2"/>
  <c r="M461" i="2"/>
  <c r="M301" i="2"/>
  <c r="M2191" i="2"/>
  <c r="M2617" i="2"/>
  <c r="M1784" i="2"/>
  <c r="M985" i="2"/>
  <c r="M962" i="2"/>
  <c r="M2778" i="2"/>
  <c r="M2513" i="2"/>
  <c r="M2509" i="2"/>
  <c r="M929" i="2"/>
  <c r="M2302" i="2"/>
  <c r="M3056" i="2"/>
  <c r="M2677" i="2"/>
  <c r="M410" i="2"/>
  <c r="M3100" i="2"/>
  <c r="M818" i="2"/>
  <c r="M432" i="2"/>
  <c r="M2848" i="2"/>
  <c r="M586" i="2"/>
  <c r="M3209" i="2"/>
  <c r="M2575" i="2"/>
  <c r="M1208" i="2"/>
  <c r="M2086" i="2"/>
  <c r="M2031" i="2"/>
  <c r="M1026" i="2"/>
  <c r="M996" i="2"/>
  <c r="M460" i="2"/>
  <c r="M1971" i="2"/>
  <c r="U11" i="1"/>
  <c r="M2691" i="2"/>
  <c r="M1175" i="2"/>
  <c r="M2964" i="2"/>
  <c r="M2887" i="2"/>
  <c r="M1190" i="2"/>
  <c r="M2477" i="2"/>
  <c r="M1447" i="2"/>
  <c r="M2094" i="2"/>
  <c r="M2684" i="2"/>
  <c r="M1705" i="2"/>
  <c r="M568" i="2"/>
  <c r="M2149" i="2"/>
  <c r="M1201" i="2"/>
  <c r="M1188" i="2"/>
  <c r="M1034" i="2"/>
  <c r="M1608" i="2"/>
  <c r="M1686" i="2"/>
  <c r="M956" i="2"/>
  <c r="M1671" i="2"/>
  <c r="M315" i="2"/>
  <c r="M2683" i="2"/>
  <c r="M1091" i="2"/>
  <c r="M2540" i="2"/>
  <c r="M2956" i="2"/>
  <c r="M293" i="2"/>
  <c r="M2522" i="2"/>
  <c r="BG11" i="1"/>
  <c r="M1759" i="2"/>
  <c r="M326" i="2"/>
  <c r="M1579" i="2"/>
  <c r="M3194" i="2"/>
  <c r="M2482" i="2"/>
  <c r="M2306" i="2"/>
  <c r="M2090" i="2"/>
  <c r="AG11" i="1"/>
  <c r="M2953" i="2"/>
  <c r="M3140" i="2"/>
  <c r="M3067" i="2"/>
  <c r="M2579" i="2"/>
  <c r="M2117" i="2"/>
  <c r="M311" i="2"/>
  <c r="M1647" i="2"/>
  <c r="M3110" i="2"/>
  <c r="M2357" i="2"/>
  <c r="M1904" i="2"/>
  <c r="J10" i="1"/>
  <c r="M976" i="2"/>
  <c r="M2320" i="2"/>
  <c r="M3172" i="2"/>
  <c r="M2138" i="2"/>
  <c r="M2241" i="2"/>
  <c r="M3009" i="2"/>
  <c r="M439" i="2"/>
  <c r="M3083" i="2"/>
  <c r="M409" i="2"/>
  <c r="M1729" i="2"/>
  <c r="M1205" i="2"/>
  <c r="M1574" i="2"/>
  <c r="M646" i="2"/>
  <c r="M3184" i="2"/>
  <c r="M2711" i="2"/>
  <c r="M827" i="2"/>
  <c r="M2968" i="2"/>
  <c r="M721" i="2"/>
  <c r="M922" i="2"/>
  <c r="M1783" i="2"/>
  <c r="M563" i="2"/>
  <c r="M1606" i="2"/>
  <c r="CC11" i="1"/>
  <c r="M1010" i="2"/>
  <c r="M2610" i="2"/>
  <c r="M496" i="2"/>
  <c r="M411" i="2"/>
  <c r="M2797" i="2"/>
  <c r="M1796" i="2"/>
  <c r="M584" i="2"/>
  <c r="M2089" i="2"/>
  <c r="M3218" i="2"/>
  <c r="BI11" i="1"/>
  <c r="M3108" i="2"/>
  <c r="M3229" i="2"/>
  <c r="M2378" i="2"/>
  <c r="M2487" i="2"/>
  <c r="M332" i="2"/>
  <c r="M2419" i="2"/>
  <c r="M2345" i="2"/>
  <c r="M1660" i="2"/>
  <c r="M549" i="2"/>
  <c r="M1737" i="2"/>
  <c r="M958" i="2"/>
  <c r="M617" i="2"/>
  <c r="M482" i="2"/>
  <c r="M2856" i="2"/>
  <c r="M3211" i="2"/>
  <c r="M2614" i="2"/>
  <c r="M2416" i="2"/>
  <c r="M3054" i="2"/>
  <c r="M1266" i="2"/>
  <c r="M1102" i="2"/>
  <c r="M2260" i="2"/>
  <c r="M2542" i="2"/>
  <c r="M659" i="2"/>
  <c r="M2500" i="2"/>
  <c r="M3069" i="2"/>
  <c r="M1261" i="2"/>
  <c r="M346" i="2"/>
  <c r="M2291" i="2"/>
  <c r="M1792" i="2"/>
  <c r="M943" i="2"/>
  <c r="M986" i="2"/>
  <c r="M3167" i="2"/>
  <c r="M770" i="2"/>
  <c r="BO11" i="1"/>
  <c r="M2861" i="2"/>
  <c r="M1128" i="2"/>
  <c r="M3101" i="2"/>
  <c r="M1136" i="2"/>
  <c r="M1787" i="2"/>
  <c r="M1649" i="2"/>
  <c r="M3232" i="2"/>
  <c r="M3153" i="2"/>
  <c r="M865" i="2"/>
  <c r="M1692" i="2"/>
  <c r="M957" i="2"/>
  <c r="M2384" i="2"/>
  <c r="M284" i="2"/>
  <c r="M419" i="2"/>
  <c r="M1454" i="2"/>
  <c r="M1744" i="2"/>
  <c r="M399" i="2"/>
  <c r="M998" i="2"/>
  <c r="M1097" i="2"/>
  <c r="M705" i="2"/>
  <c r="M2110" i="2"/>
  <c r="M2595" i="2"/>
  <c r="M1271" i="2"/>
  <c r="M289" i="2"/>
  <c r="M3024" i="2"/>
  <c r="M1224" i="2"/>
  <c r="M1155" i="2"/>
  <c r="M318" i="2"/>
  <c r="M1570" i="2"/>
  <c r="M2442" i="2"/>
  <c r="M2037" i="2"/>
  <c r="M1098" i="2"/>
  <c r="M794" i="2"/>
  <c r="M1024" i="2"/>
  <c r="M2236" i="2"/>
  <c r="M1637" i="2"/>
  <c r="M1445" i="2"/>
  <c r="M534" i="2"/>
  <c r="W11" i="1"/>
  <c r="M1346" i="2"/>
  <c r="M750" i="2"/>
  <c r="M3105" i="2"/>
  <c r="M2099" i="2"/>
  <c r="M1194" i="2"/>
  <c r="M3221" i="2"/>
  <c r="M2360" i="2"/>
  <c r="M709" i="2"/>
  <c r="M3012" i="2"/>
  <c r="M1386" i="2"/>
  <c r="M1982" i="2"/>
  <c r="M3151" i="2"/>
  <c r="M1798" i="2"/>
  <c r="M2065" i="2"/>
  <c r="M475" i="2"/>
  <c r="M1456" i="2"/>
  <c r="M2981" i="2"/>
  <c r="M295" i="2"/>
  <c r="M2583" i="2"/>
  <c r="M615" i="2"/>
  <c r="M2393" i="2"/>
  <c r="M2837" i="2"/>
  <c r="M3161" i="2"/>
  <c r="M545" i="2"/>
  <c r="M1681" i="2"/>
  <c r="M313" i="2"/>
  <c r="M1212" i="2"/>
  <c r="M519" i="2"/>
  <c r="M3109" i="2"/>
  <c r="M1786" i="2"/>
  <c r="M2723" i="2"/>
  <c r="M1900" i="2"/>
  <c r="M2733" i="2"/>
  <c r="M2261" i="2"/>
  <c r="M2874" i="2"/>
  <c r="M2353" i="2"/>
  <c r="M1058" i="2"/>
  <c r="M2100" i="2"/>
  <c r="M406" i="2"/>
  <c r="M874" i="2"/>
  <c r="M2401" i="2"/>
  <c r="M1078" i="2"/>
  <c r="M3169" i="2"/>
  <c r="M850" i="2"/>
  <c r="M1179" i="2"/>
  <c r="M2221" i="2"/>
  <c r="M1977" i="2"/>
  <c r="M2712" i="2"/>
  <c r="M2373" i="2"/>
  <c r="M2566" i="2"/>
  <c r="M1747" i="2"/>
  <c r="M2785" i="2"/>
  <c r="M2438" i="2"/>
  <c r="M515" i="2"/>
  <c r="M3212" i="2"/>
  <c r="M2391" i="2"/>
  <c r="M778" i="2"/>
  <c r="M857" i="2"/>
  <c r="M1029" i="2"/>
  <c r="M631" i="2"/>
  <c r="M2564" i="2"/>
  <c r="M2330" i="2"/>
  <c r="M3015" i="2"/>
  <c r="M2682" i="2"/>
  <c r="M2846" i="2"/>
  <c r="M1202" i="2"/>
  <c r="M2467" i="2"/>
  <c r="M856" i="2"/>
  <c r="M960" i="2"/>
  <c r="M2077" i="2"/>
  <c r="M3215" i="2"/>
  <c r="M1699" i="2"/>
  <c r="M1089" i="2"/>
  <c r="M1081" i="2"/>
  <c r="AS11" i="1"/>
  <c r="M2234" i="2"/>
  <c r="M396" i="2"/>
  <c r="M1892" i="2"/>
  <c r="M2327" i="2"/>
  <c r="M3000" i="2"/>
  <c r="M278" i="2"/>
  <c r="M2120" i="2"/>
  <c r="M2572" i="2"/>
  <c r="M1301" i="2"/>
  <c r="M1804" i="2"/>
  <c r="M2884" i="2"/>
  <c r="M980" i="2"/>
  <c r="M751" i="2"/>
  <c r="M402" i="2"/>
  <c r="M2763" i="2"/>
  <c r="M3106" i="2"/>
  <c r="M988" i="2"/>
  <c r="M620" i="2"/>
  <c r="M3111" i="2"/>
  <c r="M1605" i="2"/>
  <c r="M1122" i="2"/>
  <c r="M2153" i="2"/>
  <c r="M2670" i="2"/>
  <c r="C27" i="1"/>
  <c r="M431" i="2"/>
  <c r="M1125" i="2"/>
  <c r="M1365" i="2"/>
  <c r="M2376" i="2"/>
  <c r="M1572" i="2"/>
  <c r="M790" i="2"/>
  <c r="M270" i="2"/>
  <c r="M1406" i="2"/>
  <c r="M902" i="2"/>
  <c r="M2814" i="2"/>
  <c r="M2576" i="2"/>
  <c r="M3125" i="2"/>
  <c r="M11" i="1"/>
  <c r="M1765" i="2"/>
  <c r="M3051" i="2"/>
  <c r="M1741" i="2"/>
  <c r="M1756" i="2"/>
  <c r="M1326" i="2"/>
  <c r="M1627" i="2"/>
  <c r="M2531" i="2"/>
  <c r="M277" i="2"/>
  <c r="M2422" i="2"/>
  <c r="M312" i="2"/>
  <c r="M2415" i="2"/>
  <c r="M2549" i="2"/>
  <c r="M1086" i="2"/>
  <c r="M1975" i="2"/>
  <c r="M2067" i="2"/>
  <c r="M2018" i="2"/>
  <c r="M2028" i="2"/>
  <c r="M2032" i="2"/>
  <c r="M2056" i="2"/>
  <c r="M2061" i="2"/>
  <c r="M2050" i="2"/>
  <c r="M2026" i="2"/>
  <c r="M2017" i="2"/>
  <c r="M2002" i="2"/>
  <c r="M1976" i="2"/>
  <c r="M2046" i="2"/>
  <c r="M1981" i="2"/>
  <c r="M2030" i="2"/>
  <c r="M1973" i="2"/>
  <c r="M1972" i="2"/>
  <c r="M2011" i="2"/>
  <c r="M2041" i="2"/>
  <c r="M2009" i="2"/>
  <c r="M211" i="2"/>
  <c r="M3162" i="2"/>
  <c r="M598" i="2"/>
  <c r="M1014" i="2"/>
  <c r="M31" i="2"/>
  <c r="M14" i="2"/>
  <c r="M7" i="2"/>
  <c r="M53" i="2"/>
  <c r="M11" i="2"/>
  <c r="M30" i="2"/>
  <c r="M67" i="2"/>
  <c r="M77" i="2"/>
  <c r="M79" i="2"/>
  <c r="M98" i="2"/>
  <c r="M163" i="2"/>
  <c r="M217" i="2"/>
  <c r="M221" i="2"/>
  <c r="M1177" i="2"/>
  <c r="M2978" i="2"/>
  <c r="M1650" i="2"/>
  <c r="M3202" i="2"/>
  <c r="M3034" i="2"/>
  <c r="M1745" i="2"/>
  <c r="M3" i="2"/>
  <c r="M47" i="2"/>
  <c r="M60" i="2"/>
  <c r="M28" i="2"/>
  <c r="M84" i="2"/>
  <c r="M103" i="2"/>
  <c r="M97" i="2"/>
  <c r="M171" i="2"/>
  <c r="M239" i="2"/>
  <c r="M952" i="2"/>
  <c r="M1413" i="2"/>
  <c r="M2493" i="2"/>
  <c r="M1607" i="2"/>
  <c r="M917" i="2"/>
  <c r="M1262" i="2"/>
  <c r="M62" i="2"/>
  <c r="M55" i="2"/>
  <c r="M107" i="2"/>
  <c r="M87" i="2"/>
  <c r="M205" i="2"/>
  <c r="M226" i="2"/>
  <c r="M222" i="2"/>
  <c r="M244" i="2"/>
  <c r="M234" i="2"/>
  <c r="M904" i="2"/>
  <c r="M1611" i="2"/>
  <c r="M921" i="2"/>
  <c r="M562" i="2"/>
  <c r="M1874" i="2"/>
  <c r="M1987" i="2"/>
  <c r="M404" i="2"/>
  <c r="M1640" i="2"/>
  <c r="M34" i="2"/>
  <c r="M61" i="2"/>
  <c r="M75" i="2"/>
  <c r="M100" i="2"/>
  <c r="M174" i="2"/>
  <c r="M148" i="2"/>
  <c r="M224" i="2"/>
  <c r="M2180" i="2"/>
  <c r="M3148" i="2"/>
  <c r="M2016" i="2"/>
  <c r="M57" i="2"/>
  <c r="M64" i="2"/>
  <c r="M69" i="2"/>
  <c r="M56" i="2"/>
  <c r="M86" i="2"/>
  <c r="M106" i="2"/>
  <c r="C5" i="1"/>
  <c r="M159" i="2"/>
  <c r="M158" i="2"/>
  <c r="M166" i="2"/>
  <c r="M172" i="2"/>
  <c r="M246" i="2"/>
  <c r="M2908" i="2"/>
  <c r="M2771" i="2"/>
  <c r="M1165" i="2"/>
  <c r="M2704" i="2"/>
  <c r="M1248" i="2"/>
  <c r="M3030" i="2"/>
  <c r="M2436" i="2"/>
  <c r="M1028" i="2"/>
  <c r="M891" i="2"/>
  <c r="M1558" i="2"/>
  <c r="M1432" i="2"/>
  <c r="M183" i="2"/>
  <c r="M44" i="2"/>
  <c r="M137" i="2"/>
  <c r="M389" i="2"/>
  <c r="M1625" i="2"/>
  <c r="M1569" i="2"/>
  <c r="M36" i="2"/>
  <c r="M21" i="2"/>
  <c r="M92" i="2"/>
  <c r="M80" i="2"/>
  <c r="M200" i="2"/>
  <c r="M256" i="2"/>
  <c r="M541" i="2"/>
  <c r="M2209" i="2"/>
  <c r="M1808" i="2"/>
  <c r="M1152" i="2"/>
  <c r="M2047" i="2"/>
  <c r="M2215" i="2"/>
  <c r="M3146" i="2"/>
  <c r="M2349" i="2"/>
  <c r="M1360" i="2"/>
  <c r="M2948" i="2"/>
  <c r="M58" i="2"/>
  <c r="M99" i="2"/>
  <c r="M232" i="2"/>
  <c r="M33" i="2"/>
  <c r="M90" i="2"/>
  <c r="M138" i="2"/>
  <c r="M229" i="2"/>
  <c r="M1062" i="2"/>
  <c r="M1632" i="2"/>
  <c r="M707" i="2"/>
  <c r="M601" i="2"/>
  <c r="M796" i="2"/>
  <c r="M68" i="2"/>
  <c r="M66" i="2"/>
  <c r="M1693" i="2"/>
  <c r="M3247" i="2"/>
  <c r="M1254" i="2"/>
  <c r="M848" i="2"/>
  <c r="M971" i="2"/>
  <c r="M2831" i="2"/>
  <c r="M464" i="2"/>
  <c r="M65" i="2"/>
  <c r="M45" i="2"/>
  <c r="M109" i="2"/>
  <c r="M150" i="2"/>
  <c r="M18" i="2"/>
  <c r="M40" i="2"/>
  <c r="M51" i="2"/>
  <c r="M42" i="2"/>
  <c r="M54" i="2"/>
  <c r="M110" i="2"/>
  <c r="M116" i="2"/>
  <c r="M129" i="2"/>
  <c r="M198" i="2"/>
  <c r="M161" i="2"/>
  <c r="M245" i="2"/>
  <c r="M1219" i="2"/>
  <c r="M526" i="2"/>
  <c r="M2969" i="2"/>
  <c r="M1830" i="2"/>
  <c r="M2550" i="2"/>
  <c r="M3144" i="2"/>
  <c r="M2456" i="2"/>
  <c r="M1888" i="2"/>
  <c r="M2352" i="2"/>
  <c r="M2115" i="2"/>
  <c r="M1193" i="2"/>
  <c r="M3065" i="2"/>
  <c r="M877" i="2"/>
  <c r="M2460" i="2"/>
  <c r="M3079" i="2"/>
  <c r="M2006" i="2"/>
  <c r="M176" i="2"/>
  <c r="M142" i="2"/>
  <c r="M182" i="2"/>
  <c r="M199" i="2"/>
  <c r="M170" i="2"/>
  <c r="M228" i="2"/>
  <c r="M2645" i="2"/>
  <c r="M2739" i="2"/>
  <c r="M1887" i="2"/>
  <c r="M1391" i="2"/>
  <c r="M2087" i="2"/>
  <c r="M2485" i="2"/>
  <c r="M981" i="2"/>
  <c r="M2054" i="2"/>
  <c r="M1170" i="2"/>
  <c r="M2111" i="2"/>
  <c r="M1580" i="2"/>
  <c r="M639" i="2"/>
  <c r="M2420" i="2"/>
  <c r="M1568" i="2"/>
  <c r="M1726" i="2"/>
  <c r="M2242" i="2"/>
  <c r="M606" i="2"/>
  <c r="M3127" i="2"/>
  <c r="M813" i="2"/>
  <c r="M2457" i="2"/>
  <c r="M1332" i="2"/>
  <c r="M3219" i="2"/>
  <c r="M1668" i="2"/>
  <c r="M1065" i="2"/>
  <c r="M370" i="2"/>
  <c r="M3235" i="2"/>
  <c r="M1182" i="2"/>
  <c r="M2313" i="2"/>
  <c r="M3226" i="2"/>
  <c r="M2516" i="2"/>
  <c r="M1036" i="2"/>
  <c r="M1577" i="2"/>
  <c r="M1675" i="2"/>
  <c r="M160" i="2"/>
  <c r="M177" i="2"/>
  <c r="M186" i="2"/>
  <c r="M135" i="2"/>
  <c r="M136" i="2"/>
  <c r="M169" i="2"/>
  <c r="M223" i="2"/>
  <c r="M248" i="2"/>
  <c r="M215" i="2"/>
  <c r="M1610" i="2"/>
  <c r="M772" i="2"/>
  <c r="M2514" i="2"/>
  <c r="M913" i="2"/>
  <c r="M2858" i="2"/>
  <c r="M1424" i="2"/>
  <c r="M2986" i="2"/>
  <c r="M2014" i="2"/>
  <c r="M2463" i="2"/>
  <c r="M838" i="2"/>
  <c r="M1061" i="2"/>
  <c r="M1074" i="2"/>
  <c r="M1113" i="2"/>
  <c r="M1614" i="2"/>
  <c r="M2426" i="2"/>
  <c r="M2324" i="2"/>
  <c r="M368" i="2"/>
  <c r="M2593" i="2"/>
  <c r="M949" i="2"/>
  <c r="M328" i="2"/>
  <c r="M2249" i="2"/>
  <c r="M2367" i="2"/>
  <c r="M3165" i="2"/>
  <c r="M1082" i="2"/>
  <c r="M2162" i="2"/>
  <c r="M1988" i="2"/>
  <c r="M1402" i="2"/>
  <c r="M657" i="2"/>
  <c r="M305" i="2"/>
  <c r="M1130" i="2"/>
  <c r="M867" i="2"/>
  <c r="M2208" i="2"/>
  <c r="M2147" i="2"/>
  <c r="M1004" i="2"/>
  <c r="M2315" i="2"/>
  <c r="M1831" i="2"/>
  <c r="M1676" i="2"/>
  <c r="M2943" i="2"/>
  <c r="M2287" i="2"/>
  <c r="M203" i="2"/>
  <c r="M154" i="2"/>
  <c r="M185" i="2"/>
  <c r="M240" i="2"/>
  <c r="M254" i="2"/>
  <c r="M235" i="2"/>
  <c r="M3022" i="2"/>
  <c r="M1195" i="2"/>
  <c r="M2187" i="2"/>
  <c r="M1048" i="2"/>
  <c r="M381" i="2"/>
  <c r="M1419" i="2"/>
  <c r="M3199" i="2"/>
  <c r="M1186" i="2"/>
  <c r="M767" i="2"/>
  <c r="M2552" i="2"/>
  <c r="M2365" i="2"/>
  <c r="M2394" i="2"/>
  <c r="M2720" i="2"/>
  <c r="M936" i="2"/>
  <c r="M2309" i="2"/>
  <c r="M1898" i="2"/>
  <c r="M2102" i="2"/>
  <c r="M883" i="2"/>
  <c r="M2279" i="2"/>
  <c r="M1902" i="2"/>
  <c r="M2318" i="2"/>
  <c r="M868" i="2"/>
  <c r="M1099" i="2"/>
  <c r="M429" i="2"/>
  <c r="M281" i="2"/>
  <c r="M1752" i="2"/>
  <c r="M1060" i="2"/>
  <c r="M697" i="2"/>
  <c r="M2535" i="2"/>
  <c r="M1730" i="2"/>
  <c r="M378" i="2"/>
  <c r="M1623" i="2"/>
  <c r="M2554" i="2"/>
  <c r="M1855" i="2"/>
  <c r="M861" i="2"/>
  <c r="M1688" i="2"/>
  <c r="M191" i="2"/>
  <c r="M134" i="2"/>
  <c r="M143" i="2"/>
  <c r="M213" i="2"/>
  <c r="M227" i="2"/>
  <c r="M249" i="2"/>
  <c r="M260" i="2"/>
  <c r="M972" i="2"/>
  <c r="M2039" i="2"/>
  <c r="M2294" i="2"/>
  <c r="M1299" i="2"/>
  <c r="M1008" i="2"/>
  <c r="M973" i="2"/>
  <c r="M2801" i="2"/>
  <c r="M1436" i="2"/>
  <c r="M2743" i="2"/>
  <c r="M2275" i="2"/>
  <c r="M953" i="2"/>
  <c r="M1985" i="2"/>
  <c r="M1226" i="2"/>
  <c r="M810" i="2"/>
  <c r="M297" i="2"/>
  <c r="M853" i="2"/>
  <c r="M1180" i="2"/>
  <c r="M2950" i="2"/>
  <c r="M1591" i="2"/>
  <c r="M1263" i="2"/>
  <c r="M950" i="2"/>
  <c r="M2238" i="2"/>
  <c r="M2491" i="2"/>
  <c r="M2282" i="2"/>
  <c r="M2619" i="2"/>
  <c r="M445" i="2"/>
  <c r="M1252" i="2"/>
  <c r="M1993" i="2"/>
  <c r="M2399" i="2"/>
  <c r="M3201" i="2"/>
  <c r="M608" i="2"/>
  <c r="M2496" i="2"/>
  <c r="M485" i="2"/>
  <c r="M2966" i="2"/>
  <c r="M2843" i="2"/>
  <c r="M761" i="2"/>
  <c r="M533" i="2"/>
  <c r="M590" i="2"/>
  <c r="M3135" i="2"/>
  <c r="M895" i="2"/>
  <c r="M2604" i="2"/>
  <c r="M2218" i="2"/>
  <c r="M1771" i="2"/>
  <c r="M578" i="2"/>
  <c r="M3150" i="2"/>
  <c r="M1420" i="2"/>
  <c r="M2749" i="2"/>
  <c r="M2648" i="2"/>
  <c r="M1395" i="2"/>
  <c r="M236" i="2"/>
  <c r="M364" i="2"/>
  <c r="M2431" i="2"/>
  <c r="M3197" i="2"/>
  <c r="M391" i="2"/>
  <c r="M3050" i="2"/>
  <c r="M2962" i="2"/>
  <c r="M2999" i="2"/>
  <c r="M898" i="2"/>
  <c r="M2078" i="2"/>
  <c r="M2423" i="2"/>
  <c r="M1603" i="2"/>
  <c r="M3170" i="2"/>
  <c r="M3029" i="2"/>
  <c r="M2358" i="2"/>
  <c r="M521" i="2"/>
  <c r="M2445" i="2"/>
  <c r="M1581" i="2"/>
  <c r="M1327" i="2"/>
  <c r="M2096" i="2"/>
  <c r="M997" i="2"/>
  <c r="M1012" i="2"/>
  <c r="M3132" i="2"/>
  <c r="M2418" i="2"/>
  <c r="M1782" i="2"/>
  <c r="M2454" i="2"/>
  <c r="M1658" i="2"/>
  <c r="M1096" i="2"/>
  <c r="M3089" i="2"/>
  <c r="M2362" i="2"/>
  <c r="M2247" i="2"/>
  <c r="M1410" i="2"/>
  <c r="M2024" i="2"/>
  <c r="M192" i="2"/>
  <c r="M189" i="2"/>
  <c r="M165" i="2"/>
  <c r="M155" i="2"/>
  <c r="M190" i="2"/>
  <c r="M219" i="2"/>
  <c r="M243" i="2"/>
  <c r="M2015" i="2"/>
  <c r="M2151" i="2"/>
  <c r="M1221" i="2"/>
  <c r="M2092" i="2"/>
  <c r="M1359" i="2"/>
  <c r="M3171" i="2"/>
  <c r="M1559" i="2"/>
  <c r="M1728" i="2"/>
  <c r="M405" i="2"/>
  <c r="M800" i="2"/>
  <c r="M1093" i="2"/>
  <c r="M2269" i="2"/>
  <c r="M2079" i="2"/>
  <c r="M382" i="2"/>
  <c r="M2676" i="2"/>
  <c r="M1124" i="2"/>
  <c r="M1023" i="2"/>
  <c r="M2562" i="2"/>
  <c r="M1636" i="2"/>
  <c r="M2852" i="2"/>
  <c r="M1561" i="2"/>
  <c r="M354" i="2"/>
  <c r="M2377" i="2"/>
  <c r="M2987" i="2"/>
  <c r="M1022" i="2"/>
  <c r="M1292" i="2"/>
  <c r="M2587" i="2"/>
  <c r="M852" i="2"/>
  <c r="M2897" i="2"/>
  <c r="M2497" i="2"/>
  <c r="M811" i="2"/>
  <c r="M2036" i="2"/>
  <c r="M627" i="2"/>
  <c r="M2991" i="2"/>
  <c r="M523" i="2"/>
  <c r="M3060" i="2"/>
  <c r="M499" i="2"/>
  <c r="M1757" i="2"/>
  <c r="M703" i="2"/>
  <c r="M2580" i="2"/>
  <c r="M2679" i="2"/>
  <c r="M3120" i="2"/>
  <c r="M516" i="2"/>
  <c r="M2759" i="2"/>
  <c r="M591" i="2"/>
  <c r="M2186" i="2"/>
  <c r="M1677" i="2"/>
  <c r="M2183" i="2"/>
  <c r="M1766" i="2"/>
  <c r="M1019" i="2"/>
  <c r="M2832" i="2"/>
  <c r="M306" i="2"/>
  <c r="M1704" i="2"/>
  <c r="M1160" i="2"/>
  <c r="M1609" i="2"/>
  <c r="M300" i="2"/>
  <c r="M3186" i="2"/>
  <c r="M2605" i="2"/>
  <c r="M1349" i="2"/>
  <c r="M2043" i="2"/>
  <c r="M1191" i="2"/>
  <c r="M720" i="2"/>
  <c r="M2772" i="2"/>
  <c r="M626" i="2"/>
  <c r="M2388" i="2"/>
  <c r="M1249" i="2"/>
  <c r="M2266" i="2"/>
  <c r="M1446" i="2"/>
  <c r="M525" i="2"/>
  <c r="M2868" i="2"/>
  <c r="M357" i="2"/>
  <c r="M2630" i="2"/>
  <c r="M3183" i="2"/>
  <c r="M2547" i="2"/>
  <c r="M1168" i="2"/>
  <c r="M3099" i="2"/>
  <c r="M1256" i="2"/>
  <c r="M1698" i="2"/>
  <c r="M537" i="2"/>
  <c r="M1225" i="2"/>
  <c r="M2400" i="2"/>
  <c r="M1689" i="2"/>
  <c r="M610" i="2"/>
  <c r="M3080" i="2"/>
  <c r="M2947" i="2"/>
  <c r="M2671" i="2"/>
  <c r="M487" i="2"/>
  <c r="M3136" i="2"/>
  <c r="M1899" i="2"/>
  <c r="M910" i="2"/>
  <c r="M366" i="2"/>
  <c r="M3256" i="2"/>
  <c r="M2093" i="2"/>
  <c r="M2800" i="2"/>
  <c r="M2139" i="2"/>
  <c r="M870" i="2"/>
  <c r="M1997" i="2"/>
  <c r="M1748" i="2"/>
  <c r="M2424" i="2"/>
  <c r="M783" i="2"/>
  <c r="M2985" i="2"/>
  <c r="M1893" i="2"/>
  <c r="M551" i="2"/>
  <c r="M2668" i="2"/>
  <c r="M3130" i="2"/>
  <c r="M1002" i="2"/>
  <c r="M2363" i="2"/>
  <c r="M2781" i="2"/>
  <c r="M925" i="2"/>
  <c r="M732" i="2"/>
  <c r="M1989" i="2"/>
  <c r="M1005" i="2"/>
  <c r="M1803" i="2"/>
  <c r="M726" i="2"/>
  <c r="M1996" i="2"/>
  <c r="M1013" i="2"/>
  <c r="M2899" i="2"/>
  <c r="M2622" i="2"/>
  <c r="M3143" i="2"/>
  <c r="M416" i="2"/>
  <c r="M2855" i="2"/>
  <c r="M3081" i="2"/>
  <c r="M2993" i="2"/>
  <c r="M573" i="2"/>
  <c r="M1646" i="2"/>
  <c r="M1682" i="2"/>
  <c r="M2886" i="2"/>
  <c r="M2505" i="2"/>
  <c r="M632" i="2"/>
  <c r="M2307" i="2"/>
  <c r="M1740" i="2"/>
  <c r="M964" i="2"/>
  <c r="M1629" i="2"/>
  <c r="M570" i="2"/>
  <c r="M1560" i="2"/>
  <c r="M1441" i="2"/>
  <c r="M1250" i="2"/>
  <c r="M2417" i="2"/>
  <c r="M2590" i="2"/>
  <c r="M2265" i="2"/>
  <c r="M753" i="2"/>
  <c r="M1639" i="2"/>
  <c r="M317" i="2"/>
  <c r="M989" i="2"/>
  <c r="M2368" i="2"/>
  <c r="M372" i="2"/>
  <c r="M2220" i="2"/>
  <c r="M1665" i="2"/>
  <c r="M1695" i="2"/>
  <c r="M2107" i="2"/>
  <c r="M3001" i="2"/>
  <c r="M1683" i="2"/>
  <c r="M1655" i="2"/>
  <c r="M2611" i="2"/>
  <c r="M1881" i="2"/>
  <c r="M2890" i="2"/>
  <c r="M1455" i="2"/>
  <c r="M2941" i="2"/>
  <c r="M1883" i="2"/>
  <c r="M1068" i="2"/>
  <c r="M2888" i="2"/>
  <c r="M1183" i="2"/>
  <c r="M845" i="2"/>
  <c r="M2421" i="2"/>
  <c r="M1980" i="2"/>
  <c r="M2267" i="2"/>
  <c r="M841" i="2"/>
  <c r="M1554" i="2"/>
  <c r="M481" i="2"/>
  <c r="M807" i="2"/>
  <c r="M2758" i="2"/>
  <c r="M2332" i="2"/>
  <c r="M298" i="2"/>
  <c r="M1006" i="2"/>
  <c r="M2263" i="2"/>
  <c r="M3157" i="2"/>
  <c r="M2122" i="2"/>
  <c r="M1255" i="2"/>
  <c r="M3058" i="2"/>
  <c r="M2346" i="2"/>
  <c r="M1890" i="2"/>
  <c r="M1986" i="2"/>
  <c r="M2866" i="2"/>
  <c r="M2525" i="2"/>
  <c r="M513" i="2"/>
  <c r="M2736" i="2"/>
  <c r="M2034" i="2"/>
  <c r="M2194" i="2"/>
  <c r="M1387" i="2"/>
  <c r="M574" i="2"/>
  <c r="M1417" i="2"/>
  <c r="M754" i="2"/>
  <c r="M928" i="2"/>
  <c r="M2672" i="2"/>
  <c r="M2316" i="2"/>
  <c r="M2556" i="2"/>
  <c r="M2816" i="2"/>
  <c r="M621" i="2"/>
  <c r="M1207" i="2"/>
  <c r="M2666" i="2"/>
  <c r="M3020" i="2"/>
  <c r="M1736" i="2"/>
  <c r="M2688" i="2"/>
  <c r="M2662" i="2"/>
  <c r="M2686" i="2"/>
  <c r="M3021" i="2"/>
  <c r="M2584" i="2"/>
  <c r="M1795" i="2"/>
  <c r="M1761" i="2"/>
  <c r="M1045" i="2"/>
  <c r="M1779" i="2"/>
  <c r="M2976" i="2"/>
  <c r="M2570" i="2"/>
  <c r="M2475" i="2"/>
  <c r="M3064" i="2"/>
  <c r="M901" i="2"/>
  <c r="M527" i="2"/>
  <c r="M384" i="2"/>
  <c r="M3046" i="2"/>
  <c r="M1403" i="2"/>
  <c r="M1685" i="2"/>
  <c r="M531" i="2"/>
  <c r="M1460" i="2"/>
  <c r="M2013" i="2"/>
  <c r="M2937" i="2"/>
  <c r="M890" i="2"/>
  <c r="M2200" i="2"/>
  <c r="M1358" i="2"/>
  <c r="M1435" i="2"/>
  <c r="M1211" i="2"/>
  <c r="M2773" i="2"/>
  <c r="M1253" i="2"/>
  <c r="M1153" i="2"/>
  <c r="M2935" i="2"/>
  <c r="M2075" i="2"/>
  <c r="M835" i="2"/>
  <c r="M2225" i="2"/>
  <c r="M2427" i="2"/>
  <c r="M900" i="2"/>
  <c r="M456" i="2"/>
  <c r="M571" i="2"/>
  <c r="M1714" i="2"/>
  <c r="M2317" i="2"/>
  <c r="M1882" i="2"/>
  <c r="M1265" i="2"/>
  <c r="M2602" i="2"/>
  <c r="M2379" i="2"/>
  <c r="M2746" i="2"/>
  <c r="M1715" i="2"/>
  <c r="M2240" i="2"/>
  <c r="M2883" i="2"/>
  <c r="M1612" i="2"/>
  <c r="M3049" i="2"/>
  <c r="M2083" i="2"/>
  <c r="M3224" i="2"/>
  <c r="M1813" i="2"/>
  <c r="M1138" i="2"/>
  <c r="M741" i="2"/>
  <c r="M747" i="2"/>
  <c r="M2008" i="2"/>
  <c r="M1592" i="2"/>
  <c r="M687" i="2"/>
  <c r="M2780" i="2"/>
  <c r="M1552" i="2"/>
  <c r="M1670" i="2"/>
  <c r="M448" i="2"/>
  <c r="M1448" i="2"/>
  <c r="M1994" i="2"/>
  <c r="M585" i="2"/>
  <c r="M1551" i="2"/>
  <c r="M1618" i="2"/>
  <c r="M1067" i="2"/>
  <c r="M2118" i="2"/>
  <c r="M2356" i="2"/>
  <c r="M2608" i="2"/>
  <c r="M991" i="2"/>
  <c r="M564" i="2"/>
  <c r="M649" i="2"/>
  <c r="M1372" i="2"/>
  <c r="M1269" i="2"/>
  <c r="M508" i="2"/>
  <c r="M2786" i="2"/>
  <c r="M283" i="2"/>
  <c r="M2141" i="2"/>
  <c r="M560" i="2"/>
  <c r="M1196" i="2"/>
  <c r="M1634" i="2"/>
  <c r="M2042" i="2"/>
  <c r="M1164" i="2"/>
  <c r="M1021" i="2"/>
  <c r="M2045" i="2"/>
  <c r="M2239" i="2"/>
  <c r="M2635" i="2"/>
  <c r="M927" i="2"/>
  <c r="M3152" i="2"/>
  <c r="M2446" i="2"/>
  <c r="M1743" i="2"/>
  <c r="M1978" i="2"/>
  <c r="M3208" i="2"/>
  <c r="M1300" i="2"/>
  <c r="M2558" i="2"/>
  <c r="M3043" i="2"/>
  <c r="M939" i="2"/>
  <c r="M433" i="2"/>
  <c r="M984" i="2"/>
  <c r="M3115" i="2"/>
  <c r="M2095" i="2"/>
  <c r="M2212" i="2"/>
  <c r="M2012" i="2"/>
  <c r="M1142" i="2"/>
  <c r="M2348" i="2"/>
  <c r="M2232" i="2"/>
  <c r="M3255" i="2"/>
  <c r="M274" i="2"/>
  <c r="M466" i="2"/>
  <c r="M2955" i="2"/>
  <c r="M2472" i="2"/>
  <c r="M1306" i="2"/>
  <c r="M3096" i="2"/>
  <c r="M2066" i="2"/>
  <c r="M304" i="2"/>
  <c r="M403" i="2"/>
  <c r="M314" i="2"/>
  <c r="M1035" i="2"/>
  <c r="M906" i="2"/>
  <c r="M2845" i="2"/>
  <c r="M2753" i="2"/>
  <c r="M786" i="2"/>
  <c r="M358" i="2"/>
  <c r="M2949" i="2"/>
  <c r="M1599" i="2"/>
  <c r="M3018" i="2"/>
  <c r="M2301" i="2"/>
  <c r="M2909" i="2"/>
  <c r="M2284" i="2"/>
  <c r="M881" i="2"/>
  <c r="M2808" i="2"/>
  <c r="M2254" i="2"/>
  <c r="M506" i="2"/>
  <c r="M2038" i="2"/>
  <c r="M2655" i="2"/>
  <c r="M1587" i="2"/>
  <c r="M2311" i="2"/>
  <c r="M1199" i="2"/>
  <c r="M2996" i="2"/>
  <c r="M1556" i="2"/>
  <c r="M2471" i="2"/>
  <c r="M275" i="2"/>
  <c r="M2322" i="2"/>
  <c r="M2371" i="2"/>
  <c r="M2430" i="2"/>
  <c r="M1886" i="2"/>
  <c r="M2223" i="2"/>
  <c r="M408" i="2"/>
  <c r="M625" i="2"/>
  <c r="M882" i="2"/>
  <c r="M3176" i="2"/>
  <c r="M2386" i="2"/>
  <c r="M926" i="2"/>
  <c r="M1336" i="2"/>
  <c r="M2503" i="2"/>
  <c r="M3174" i="2"/>
  <c r="M2283" i="2"/>
  <c r="M524" i="2"/>
  <c r="M2326" i="2"/>
  <c r="M271" i="2"/>
  <c r="M1173" i="2"/>
  <c r="M580" i="2"/>
  <c r="M2819" i="2"/>
  <c r="M1129" i="2"/>
  <c r="M2959" i="2"/>
  <c r="M532" i="2"/>
  <c r="M1077" i="2"/>
  <c r="M1144" i="2"/>
  <c r="M2286" i="2"/>
  <c r="M3129" i="2"/>
  <c r="M2945" i="2"/>
  <c r="M1184" i="2"/>
  <c r="M327" i="2"/>
  <c r="M1260" i="2"/>
  <c r="M2392" i="2"/>
  <c r="M3254" i="2"/>
  <c r="M1992" i="2"/>
  <c r="M1979" i="2"/>
  <c r="M3246" i="2"/>
  <c r="M371" i="2"/>
  <c r="M3118" i="2"/>
  <c r="M785" i="2"/>
  <c r="M2823" i="2"/>
  <c r="M624" i="2"/>
  <c r="M3091" i="2"/>
  <c r="M307" i="2"/>
  <c r="M2081" i="2"/>
  <c r="M1110" i="2"/>
  <c r="M1758" i="2"/>
  <c r="M650" i="2"/>
  <c r="M594" i="2"/>
  <c r="M656" i="2"/>
  <c r="M1785" i="2"/>
  <c r="M2577" i="2"/>
  <c r="M746" i="2"/>
  <c r="M1834" i="2"/>
  <c r="M2532" i="2"/>
  <c r="M412" i="2"/>
  <c r="M1669" i="2"/>
  <c r="M1801" i="2"/>
  <c r="M1826" i="2"/>
  <c r="M3042" i="2"/>
  <c r="M1044" i="2"/>
  <c r="M2374" i="2"/>
  <c r="M1829" i="2"/>
  <c r="M290" i="2"/>
  <c r="M3063" i="2"/>
  <c r="M2172" i="2"/>
  <c r="M637" i="2"/>
  <c r="M799" i="2"/>
  <c r="M1003" i="2"/>
  <c r="M380" i="2"/>
  <c r="M1047" i="2"/>
  <c r="M3088" i="2"/>
  <c r="M2397" i="2"/>
  <c r="M990" i="2"/>
  <c r="M1214" i="2"/>
  <c r="M1215" i="2"/>
  <c r="M285" i="2"/>
  <c r="M1052" i="2"/>
  <c r="M1825" i="2"/>
  <c r="M2453" i="2"/>
  <c r="M2336" i="2"/>
  <c r="M2437" i="2"/>
  <c r="M2990" i="2"/>
  <c r="M3195" i="2"/>
  <c r="M701" i="2"/>
  <c r="M3113" i="2"/>
  <c r="M2568" i="2"/>
  <c r="M1444" i="2"/>
  <c r="M1222" i="2"/>
  <c r="M1132" i="2"/>
  <c r="M2398" i="2"/>
  <c r="M442" i="2"/>
  <c r="M2226" i="2"/>
  <c r="M959" i="2"/>
  <c r="M1027" i="2"/>
  <c r="M1875" i="2"/>
  <c r="M2290" i="2"/>
  <c r="M872" i="2"/>
  <c r="M1083" i="2"/>
  <c r="M2300" i="2"/>
  <c r="M2594" i="2"/>
  <c r="M1092" i="2"/>
  <c r="M1776" i="2"/>
  <c r="M1754" i="2"/>
  <c r="M3119" i="2"/>
  <c r="M1809" i="2"/>
  <c r="M2826" i="2"/>
  <c r="M1823" i="2"/>
  <c r="M572" i="2"/>
  <c r="M1583" i="2"/>
  <c r="M2246" i="2"/>
  <c r="M713" i="2"/>
  <c r="M359" i="2"/>
  <c r="M1042" i="2"/>
  <c r="M2005" i="2"/>
  <c r="M2839" i="2"/>
  <c r="M873" i="2"/>
  <c r="M3019" i="2"/>
  <c r="M2298" i="2"/>
  <c r="M824" i="2"/>
  <c r="M3076" i="2"/>
  <c r="M2813" i="2"/>
  <c r="M2650" i="2"/>
  <c r="M3075" i="2"/>
  <c r="M3243" i="2"/>
  <c r="M1016" i="2"/>
  <c r="M686" i="2"/>
  <c r="M2560" i="2"/>
  <c r="M3033" i="2"/>
  <c r="M1642" i="2"/>
  <c r="M3244" i="2"/>
  <c r="M1187" i="2"/>
  <c r="M3077" i="2"/>
  <c r="M2101" i="2"/>
  <c r="M2441" i="2"/>
  <c r="M2520" i="2"/>
  <c r="M777" i="2"/>
  <c r="M830" i="2"/>
  <c r="M383" i="2"/>
  <c r="M2235" i="2"/>
  <c r="M2025" i="2"/>
  <c r="M1706" i="2"/>
  <c r="M1697" i="2"/>
  <c r="M3236" i="2"/>
  <c r="M1095" i="2"/>
  <c r="M1638" i="2"/>
  <c r="M1408" i="2"/>
  <c r="M640" i="2"/>
  <c r="M2633" i="2"/>
  <c r="M1811" i="2"/>
  <c r="M965" i="2"/>
  <c r="M1038" i="2"/>
  <c r="M876" i="2"/>
  <c r="M3190" i="2"/>
  <c r="M2878" i="2"/>
  <c r="M2530" i="2"/>
  <c r="M2963" i="2"/>
  <c r="M1069" i="2"/>
  <c r="M798" i="2"/>
  <c r="M1895" i="2"/>
  <c r="M2088" i="2"/>
  <c r="M1819" i="2"/>
  <c r="M512" i="2"/>
  <c r="M2601" i="2"/>
  <c r="M596" i="2"/>
  <c r="M2285" i="2"/>
  <c r="M2033" i="2"/>
  <c r="M2396" i="2"/>
  <c r="M3214" i="2"/>
  <c r="M1789" i="2"/>
  <c r="M612" i="2"/>
  <c r="M2277" i="2"/>
  <c r="M3116" i="2"/>
  <c r="M879" i="2"/>
  <c r="M1433" i="2"/>
  <c r="M3241" i="2"/>
  <c r="M2499" i="2"/>
  <c r="M3185" i="2"/>
  <c r="M1702" i="2"/>
  <c r="M1351" i="2"/>
  <c r="M3231" i="2"/>
  <c r="M2877" i="2"/>
  <c r="M2108" i="2"/>
  <c r="M2479" i="2"/>
  <c r="M2967" i="2"/>
  <c r="M1723" i="2"/>
  <c r="M1204" i="2"/>
  <c r="M1822" i="2"/>
  <c r="M2606" i="2"/>
  <c r="M616" i="2"/>
  <c r="M435" i="2"/>
  <c r="M2523" i="2"/>
  <c r="M2104" i="2"/>
  <c r="M1984" i="2"/>
  <c r="M1700" i="2"/>
  <c r="M2048" i="2"/>
  <c r="M2992" i="2"/>
  <c r="M2607" i="2"/>
  <c r="M1348" i="2"/>
  <c r="M1251" i="2"/>
  <c r="M470" i="2"/>
  <c r="M1394" i="2"/>
  <c r="M2618" i="2"/>
  <c r="M3084" i="2"/>
  <c r="M2044" i="2"/>
  <c r="M2251" i="2"/>
  <c r="M2058" i="2"/>
  <c r="M2573" i="2"/>
  <c r="M2512" i="2"/>
  <c r="M1198" i="2"/>
  <c r="M2782" i="2"/>
  <c r="M1032" i="2"/>
  <c r="M1347" i="2"/>
  <c r="M302" i="2"/>
  <c r="M694" i="2"/>
  <c r="M923" i="2"/>
  <c r="M1338" i="2"/>
  <c r="M1148" i="2"/>
  <c r="M1302" i="2"/>
  <c r="M940" i="2"/>
  <c r="M1589" i="2"/>
  <c r="M3017" i="2"/>
  <c r="M907" i="2"/>
  <c r="M2252" i="2"/>
  <c r="M286" i="2"/>
  <c r="M1582" i="2"/>
  <c r="M2840" i="2"/>
  <c r="M473" i="2"/>
  <c r="M915" i="2"/>
  <c r="M1146" i="2"/>
  <c r="M1399" i="2"/>
  <c r="M2021" i="2"/>
  <c r="M1990" i="2"/>
  <c r="M1398" i="2"/>
  <c r="M3002" i="2"/>
  <c r="M630" i="2"/>
  <c r="M782" i="2"/>
  <c r="M2432" i="2"/>
  <c r="M2074" i="2"/>
  <c r="M833" i="2"/>
  <c r="M2022" i="2"/>
  <c r="M3094" i="2"/>
  <c r="M2451" i="2"/>
  <c r="M2003" i="2"/>
  <c r="M422" i="2"/>
  <c r="M3155" i="2"/>
  <c r="M766" i="2"/>
  <c r="M2161" i="2"/>
  <c r="M1000" i="2"/>
  <c r="M1679" i="2"/>
  <c r="M1812" i="2"/>
  <c r="M2756" i="2"/>
  <c r="M885" i="2"/>
  <c r="M2640" i="2"/>
  <c r="M3189" i="2"/>
  <c r="M2510" i="2"/>
  <c r="M2515" i="2"/>
  <c r="M1550" i="2"/>
  <c r="M2123" i="2"/>
  <c r="M1593" i="2"/>
  <c r="M1404" i="2"/>
  <c r="M1389" i="2"/>
  <c r="M875" i="2"/>
  <c r="M619" i="2"/>
  <c r="M918" i="2"/>
  <c r="M2891" i="2"/>
  <c r="M2830" i="2"/>
  <c r="M361" i="2"/>
  <c r="M1267" i="2"/>
  <c r="M604" i="2"/>
  <c r="M2928" i="2"/>
  <c r="M2609" i="2"/>
  <c r="M1696" i="2"/>
  <c r="M2414" i="2"/>
  <c r="M323" i="2"/>
  <c r="M2387" i="2"/>
  <c r="M3010" i="2"/>
  <c r="M1806" i="2"/>
  <c r="M2082" i="2"/>
  <c r="M787" i="2"/>
  <c r="M2124" i="2"/>
  <c r="M1884" i="2"/>
  <c r="M2636" i="2"/>
  <c r="M1145" i="2"/>
  <c r="M2059" i="2"/>
  <c r="M2372" i="2"/>
  <c r="M331" i="2"/>
  <c r="M2062" i="2"/>
  <c r="M728" i="2"/>
  <c r="M629" i="2"/>
  <c r="M2933" i="2"/>
  <c r="M2197" i="2"/>
  <c r="M2281" i="2"/>
  <c r="M2533" i="2"/>
  <c r="M2447" i="2"/>
  <c r="M2724" i="2"/>
  <c r="M2905" i="2"/>
  <c r="M2997" i="2"/>
  <c r="M2196" i="2"/>
  <c r="M815" i="2"/>
  <c r="M1120" i="2"/>
  <c r="M2555" i="2"/>
  <c r="M2553" i="2"/>
  <c r="M2097" i="2"/>
  <c r="M2465" i="2"/>
  <c r="M2833" i="2"/>
  <c r="M287" i="2"/>
  <c r="M2029" i="2"/>
  <c r="M3192" i="2"/>
  <c r="M1821" i="2"/>
  <c r="J34" i="1"/>
  <c r="M2974" i="2"/>
  <c r="M1713" i="2"/>
  <c r="M363" i="2"/>
  <c r="M3206" i="2"/>
  <c r="M3178" i="2"/>
  <c r="M3248" i="2"/>
  <c r="M2519" i="2"/>
  <c r="M977" i="2"/>
  <c r="M2597" i="2"/>
  <c r="M887" i="2"/>
  <c r="M1810" i="2"/>
  <c r="M893" i="2"/>
  <c r="M1459" i="2"/>
  <c r="M2305" i="2"/>
  <c r="M909" i="2"/>
  <c r="M595" i="2"/>
  <c r="M2338" i="2"/>
  <c r="M2931" i="2"/>
  <c r="M2224" i="2"/>
  <c r="M1762" i="2"/>
  <c r="M924" i="2"/>
  <c r="M1731" i="2"/>
  <c r="M1169" i="2"/>
  <c r="M520" i="2"/>
  <c r="M2370" i="2"/>
  <c r="M2984" i="2"/>
  <c r="M1653" i="2"/>
  <c r="M2289" i="2"/>
  <c r="M1085" i="2"/>
  <c r="M682" i="2"/>
  <c r="M3039" i="2"/>
  <c r="M2588" i="2"/>
  <c r="M3087" i="2"/>
  <c r="M2539" i="2"/>
  <c r="M1621" i="2"/>
  <c r="M2824" i="2"/>
  <c r="M1814" i="2"/>
  <c r="M1109" i="2"/>
  <c r="M2131" i="2"/>
  <c r="M330" i="2"/>
  <c r="M2366" i="2"/>
  <c r="M2569" i="2"/>
  <c r="M3191" i="2"/>
  <c r="M2751" i="2"/>
  <c r="M622" i="2"/>
  <c r="M2965" i="2"/>
  <c r="M546" i="2"/>
  <c r="M889" i="2"/>
  <c r="M1080" i="2"/>
  <c r="M1631" i="2"/>
  <c r="M2069" i="2"/>
  <c r="M3031" i="2"/>
  <c r="M1421" i="2"/>
  <c r="M1644" i="2"/>
  <c r="M2961" i="2"/>
  <c r="M1615" i="2"/>
  <c r="M1051" i="2"/>
  <c r="M2484" i="2"/>
  <c r="M2895" i="2"/>
  <c r="M1778" i="2"/>
  <c r="M1739" i="2"/>
  <c r="M2659" i="2"/>
  <c r="M2932" i="2"/>
  <c r="M2051" i="2"/>
  <c r="M1999" i="2"/>
  <c r="M2494" i="2"/>
  <c r="M321" i="2"/>
  <c r="M1352" i="2"/>
  <c r="M1073" i="2"/>
  <c r="M823" i="2"/>
  <c r="M299" i="2"/>
  <c r="M2237" i="2"/>
  <c r="M1041" i="2"/>
  <c r="M768" i="2"/>
  <c r="M3037" i="2"/>
  <c r="M2027" i="2"/>
  <c r="M903" i="2"/>
  <c r="M1414" i="2"/>
  <c r="M2293" i="2"/>
  <c r="M1009" i="2"/>
  <c r="M2481" i="2"/>
  <c r="M2449" i="2"/>
  <c r="M2020" i="2"/>
  <c r="M808" i="2"/>
  <c r="M3041" i="2"/>
  <c r="M2053" i="2"/>
  <c r="M2603" i="2"/>
  <c r="M863" i="2"/>
  <c r="M377" i="2"/>
  <c r="M1046" i="2"/>
  <c r="M3147" i="2"/>
  <c r="M1185" i="2"/>
  <c r="M2561" i="2"/>
  <c r="M1350" i="2"/>
  <c r="M2982" i="2"/>
  <c r="M775" i="2"/>
  <c r="M937" i="2"/>
  <c r="M356" i="2"/>
  <c r="M2714" i="2"/>
  <c r="M3137" i="2"/>
  <c r="M2954" i="2"/>
  <c r="M3222" i="2"/>
  <c r="M2972" i="2"/>
  <c r="M1270" i="2"/>
  <c r="M1294" i="2"/>
  <c r="M1678" i="2"/>
  <c r="M1691" i="2"/>
  <c r="M2049" i="2"/>
  <c r="M1732" i="2"/>
  <c r="M1197" i="2"/>
  <c r="M789" i="2"/>
  <c r="M1163" i="2"/>
  <c r="M1429" i="2"/>
  <c r="M316" i="2"/>
  <c r="M1126" i="2"/>
  <c r="M2231" i="2"/>
  <c r="M353" i="2"/>
  <c r="M2164" i="2"/>
  <c r="M373" i="2"/>
  <c r="M2838" i="2"/>
  <c r="M1150" i="2"/>
  <c r="M2761" i="2"/>
  <c r="M3175" i="2"/>
  <c r="M360" i="2"/>
  <c r="M1597" i="2"/>
  <c r="M886" i="2"/>
  <c r="M2085" i="2"/>
  <c r="M2390" i="2"/>
  <c r="M2511" i="2"/>
  <c r="M2276" i="2"/>
  <c r="M2202" i="2"/>
  <c r="M2428" i="2"/>
  <c r="J13" i="1"/>
  <c r="M3158" i="2"/>
  <c r="M500" i="2"/>
  <c r="M1974" i="2"/>
  <c r="M1382" i="2"/>
  <c r="M2272" i="2"/>
  <c r="M1007" i="2"/>
  <c r="M1807" i="2"/>
  <c r="M1200" i="2"/>
  <c r="M2314" i="2"/>
  <c r="M2835" i="2"/>
  <c r="M2903" i="2"/>
  <c r="M979" i="2"/>
  <c r="M771" i="2"/>
  <c r="M2693" i="2"/>
  <c r="M2776" i="2"/>
  <c r="M329" i="2"/>
  <c r="M1710" i="2"/>
  <c r="M1760" i="2"/>
  <c r="M1742" i="2"/>
  <c r="M1295" i="2"/>
  <c r="M577" i="2"/>
  <c r="M1595" i="2"/>
  <c r="M3005" i="2"/>
  <c r="M3086" i="2"/>
  <c r="M2280" i="2"/>
  <c r="M3188" i="2"/>
  <c r="M1388" i="2"/>
  <c r="M2470" i="2"/>
  <c r="M1405" i="2"/>
  <c r="M994" i="2"/>
  <c r="M935" i="2"/>
  <c r="M1763" i="2"/>
  <c r="M2489" i="2"/>
  <c r="M2325" i="2"/>
  <c r="M819" i="2"/>
  <c r="M438" i="2"/>
  <c r="M2599" i="2"/>
  <c r="M797" i="2"/>
  <c r="M1672" i="2"/>
  <c r="M1087" i="2"/>
  <c r="M1873" i="2"/>
  <c r="M424" i="2"/>
  <c r="M643" i="2"/>
  <c r="M347" i="2"/>
  <c r="M2747" i="2"/>
  <c r="M2710" i="2"/>
  <c r="M1143" i="2"/>
  <c r="M2157" i="2"/>
  <c r="M618" i="2"/>
  <c r="M905" i="2"/>
  <c r="M2541" i="2"/>
  <c r="M1680" i="2"/>
  <c r="M2001" i="2"/>
  <c r="M2106" i="2"/>
  <c r="M1727" i="2"/>
  <c r="M1863" i="2"/>
  <c r="M1566" i="2"/>
  <c r="M2007" i="2"/>
  <c r="M3047" i="2"/>
  <c r="M505" i="2"/>
  <c r="M1613" i="2"/>
  <c r="M437" i="2"/>
  <c r="M2244" i="2"/>
  <c r="M544" i="2"/>
  <c r="M2233" i="2"/>
  <c r="M653" i="2"/>
  <c r="M303" i="2"/>
  <c r="M1020" i="2"/>
  <c r="M418" i="2"/>
  <c r="M1105" i="2"/>
  <c r="M558" i="2"/>
  <c r="M2116" i="2"/>
  <c r="M1053" i="2"/>
  <c r="M542" i="2"/>
  <c r="M1717" i="2"/>
  <c r="M942" i="2"/>
  <c r="M2303" i="2"/>
  <c r="M2385" i="2"/>
  <c r="M880" i="2"/>
  <c r="M2709" i="2"/>
  <c r="M2434" i="2"/>
  <c r="M3205" i="2"/>
  <c r="M3139" i="2"/>
  <c r="M1001" i="2"/>
  <c r="M1553" i="2"/>
  <c r="M2443" i="2"/>
  <c r="M2544" i="2"/>
  <c r="M1337" i="2"/>
  <c r="C39" i="1"/>
  <c r="M635" i="2"/>
  <c r="M930" i="2"/>
  <c r="M350" i="2"/>
  <c r="M2940" i="2"/>
  <c r="M613" i="2"/>
  <c r="M1319" i="2"/>
  <c r="M310" i="2"/>
  <c r="M840" i="2"/>
  <c r="M2337" i="2"/>
  <c r="M2125" i="2"/>
  <c r="M2951" i="2"/>
  <c r="M491" i="2"/>
  <c r="M2341" i="2"/>
  <c r="M602" i="2"/>
  <c r="M1409" i="2"/>
  <c r="M2687" i="2"/>
  <c r="M2582" i="2"/>
  <c r="M2273" i="2"/>
  <c r="M2755" i="2"/>
  <c r="M2433" i="2"/>
  <c r="M379" i="2"/>
  <c r="M2788" i="2"/>
  <c r="M1998" i="2"/>
  <c r="M1363" i="2"/>
  <c r="M2815" i="2"/>
  <c r="M2060" i="2"/>
  <c r="M1565" i="2"/>
  <c r="M447" i="2"/>
  <c r="M1203" i="2"/>
  <c r="M1684" i="2"/>
  <c r="M822" i="2"/>
  <c r="M2323" i="2"/>
  <c r="M1656" i="2"/>
  <c r="M387" i="2"/>
  <c r="M2257" i="2"/>
  <c r="M1412" i="2"/>
  <c r="M2744" i="2"/>
  <c r="M1055" i="2"/>
  <c r="M2538" i="2"/>
  <c r="M2613" i="2"/>
  <c r="M2946" i="2"/>
  <c r="M1594" i="2"/>
  <c r="M2571" i="2"/>
  <c r="M1378" i="2"/>
  <c r="M2450" i="2"/>
  <c r="M1119" i="2"/>
  <c r="M2057" i="2"/>
  <c r="M842" i="2"/>
  <c r="M1877" i="2"/>
  <c r="M1585" i="2"/>
  <c r="M471" i="2"/>
  <c r="M1181" i="2"/>
  <c r="M2128" i="2"/>
  <c r="M2585" i="2"/>
  <c r="M1025" i="2"/>
  <c r="M2355" i="2"/>
  <c r="M1749" i="2"/>
  <c r="M3173" i="2"/>
  <c r="M945" i="2"/>
  <c r="M3045" i="2"/>
  <c r="M829" i="2"/>
  <c r="M503" i="2"/>
  <c r="M478" i="2"/>
  <c r="M567" i="2"/>
  <c r="M2502" i="2"/>
  <c r="M3126" i="2"/>
  <c r="M3040" i="2"/>
  <c r="M3112" i="2"/>
  <c r="M388" i="2"/>
  <c r="M1673" i="2"/>
  <c r="M599" i="2"/>
  <c r="M1622" i="2"/>
  <c r="M1158" i="2"/>
  <c r="M325" i="2"/>
  <c r="M2581" i="2"/>
  <c r="M993" i="2"/>
  <c r="M1090" i="2"/>
  <c r="M2464" i="2"/>
  <c r="M555" i="2"/>
  <c r="C51" i="1"/>
  <c r="M2413" i="2"/>
  <c r="M2995" i="2"/>
  <c r="M920" i="2"/>
  <c r="M2689" i="2"/>
  <c r="M2435" i="2"/>
  <c r="M805" i="2"/>
  <c r="M2222" i="2"/>
  <c r="M1458" i="2"/>
  <c r="M1189" i="2"/>
  <c r="M2805" i="2"/>
  <c r="M3016" i="2"/>
  <c r="M2159" i="2"/>
  <c r="M374" i="2"/>
  <c r="M1815" i="2"/>
  <c r="M1894" i="2"/>
  <c r="M522" i="2"/>
  <c r="M3180" i="2"/>
  <c r="M474" i="2"/>
  <c r="M2019" i="2"/>
  <c r="M855" i="2"/>
  <c r="M1118" i="2"/>
  <c r="M916" i="2"/>
  <c r="M645" i="2"/>
  <c r="M1043" i="2"/>
  <c r="M2849" i="2"/>
  <c r="M2864" i="2"/>
  <c r="M279" i="2"/>
  <c r="M2035" i="2"/>
  <c r="M1076" i="2"/>
  <c r="M1442" i="2"/>
  <c r="M2942" i="2"/>
  <c r="M2063" i="2"/>
  <c r="M1084" i="2"/>
  <c r="M2347" i="2"/>
  <c r="M2211" i="2"/>
  <c r="M1017" i="2"/>
  <c r="M1210" i="2"/>
  <c r="J8" i="1"/>
  <c r="M507" i="2"/>
  <c r="M2103" i="2"/>
  <c r="M1567" i="2"/>
  <c r="M556" i="2"/>
  <c r="M974" i="2"/>
  <c r="M3251" i="2"/>
  <c r="M2592" i="2"/>
  <c r="M296" i="2"/>
  <c r="M2973" i="2"/>
  <c r="M1461" i="2"/>
  <c r="M884" i="2"/>
  <c r="M2230" i="2"/>
  <c r="M2010" i="2"/>
  <c r="M2628" i="2"/>
  <c r="M2113" i="2"/>
  <c r="M3187" i="2"/>
  <c r="M2304" i="2"/>
  <c r="M3217" i="2"/>
  <c r="M665" i="2"/>
  <c r="M288" i="2"/>
  <c r="M2166" i="2"/>
  <c r="M322" i="2"/>
  <c r="C44" i="1"/>
  <c r="C26" i="1"/>
  <c r="M1770" i="2"/>
  <c r="M724" i="2"/>
  <c r="M2543" i="2"/>
  <c r="M2960" i="2"/>
  <c r="M592" i="2"/>
  <c r="M3003" i="2"/>
  <c r="M1031" i="2"/>
  <c r="M2518" i="2"/>
  <c r="M2793" i="2"/>
  <c r="M2342" i="2"/>
  <c r="M3073" i="2"/>
  <c r="M308" i="2"/>
  <c r="M3117" i="2"/>
  <c r="M1171" i="2"/>
  <c r="M2055" i="2"/>
  <c r="M3032" i="2"/>
  <c r="M2198" i="2"/>
  <c r="M1434" i="2"/>
  <c r="M390" i="2"/>
  <c r="M1628" i="2"/>
  <c r="M1878" i="2"/>
  <c r="M2364" i="2"/>
  <c r="M3133" i="2"/>
  <c r="C40" i="1"/>
  <c r="C52" i="1"/>
  <c r="M294" i="2"/>
  <c r="M2288" i="2"/>
  <c r="M1411" i="2"/>
  <c r="M1384" i="2"/>
  <c r="M1555" i="2"/>
  <c r="M1797" i="2"/>
  <c r="M583" i="2"/>
  <c r="M941" i="2"/>
  <c r="M3071" i="2"/>
  <c r="M2375" i="2"/>
  <c r="M2970" i="2"/>
  <c r="M2777" i="2"/>
  <c r="M3213" i="2"/>
  <c r="M662" i="2"/>
  <c r="M752" i="2"/>
  <c r="M2906" i="2"/>
  <c r="M3093" i="2"/>
  <c r="M2308" i="2"/>
  <c r="M1375" i="2"/>
  <c r="C25" i="1"/>
  <c r="J30" i="1"/>
  <c r="P9" i="1"/>
  <c r="BF3233" i="2"/>
  <c r="BE3233" i="2"/>
  <c r="K633" i="2"/>
  <c r="BH633" i="2"/>
  <c r="BG633" i="2"/>
  <c r="J633" i="2"/>
  <c r="BH3233" i="2"/>
  <c r="BE633" i="2"/>
  <c r="BG1663" i="2"/>
  <c r="J3233" i="2"/>
  <c r="BF633" i="2"/>
  <c r="K3233" i="2"/>
  <c r="G1663" i="2"/>
  <c r="H1663" i="2" s="1"/>
  <c r="L633" i="2"/>
  <c r="L3233" i="2"/>
  <c r="K1663" i="2"/>
  <c r="BE1663" i="2"/>
  <c r="G633" i="2"/>
  <c r="H633" i="2" s="1"/>
  <c r="BH1663" i="2"/>
  <c r="C8" i="1"/>
  <c r="J27" i="1"/>
  <c r="L9" i="1"/>
  <c r="J33" i="1"/>
  <c r="J53" i="1"/>
  <c r="C30" i="1"/>
  <c r="K1816" i="2"/>
  <c r="J1816" i="2"/>
  <c r="BG1816" i="2"/>
  <c r="G1816" i="2"/>
  <c r="H1816" i="2" s="1"/>
  <c r="BH1816" i="2"/>
  <c r="BF1816" i="2"/>
  <c r="BE1816" i="2"/>
  <c r="L1816" i="2"/>
  <c r="C20" i="1"/>
  <c r="J36" i="1"/>
  <c r="C12" i="1"/>
  <c r="C7" i="1"/>
  <c r="C41" i="1"/>
  <c r="K2126" i="2"/>
  <c r="L2126" i="2"/>
  <c r="J2126" i="2"/>
  <c r="G2126" i="2"/>
  <c r="H2126" i="2" s="1"/>
  <c r="BE2126" i="2"/>
  <c r="BF2126" i="2"/>
  <c r="BH2126" i="2"/>
  <c r="BG2126" i="2"/>
  <c r="L2402" i="2"/>
  <c r="K2402" i="2"/>
  <c r="BF2402" i="2"/>
  <c r="G2402" i="2"/>
  <c r="H2402" i="2" s="1"/>
  <c r="BE2402" i="2"/>
  <c r="BH2402" i="2"/>
  <c r="BG2402" i="2"/>
  <c r="J2402" i="2"/>
  <c r="L587" i="2"/>
  <c r="J587" i="2"/>
  <c r="BG587" i="2"/>
  <c r="G587" i="2"/>
  <c r="H587" i="2" s="1"/>
  <c r="BE587" i="2"/>
  <c r="K587" i="2"/>
  <c r="BF587" i="2"/>
  <c r="BH587" i="2"/>
  <c r="J40" i="1"/>
  <c r="BG1227" i="2"/>
  <c r="G1227" i="2"/>
  <c r="H1227" i="2" s="1"/>
  <c r="BE1227" i="2"/>
  <c r="BF1227" i="2"/>
  <c r="BH1227" i="2"/>
  <c r="J1227" i="2"/>
  <c r="K1227" i="2"/>
  <c r="L1227" i="2"/>
  <c r="BG2333" i="2"/>
  <c r="K2333" i="2"/>
  <c r="J2333" i="2"/>
  <c r="BE2333" i="2"/>
  <c r="BF2333" i="2"/>
  <c r="BH2333" i="2"/>
  <c r="G2333" i="2"/>
  <c r="H2333" i="2" s="1"/>
  <c r="L2333" i="2"/>
  <c r="J29" i="1"/>
  <c r="J51" i="1"/>
  <c r="C46" i="1"/>
  <c r="J21" i="1"/>
  <c r="C21" i="1"/>
  <c r="BF3258" i="2"/>
  <c r="BG3258" i="2"/>
  <c r="BH3258" i="2"/>
  <c r="BE3258" i="2"/>
  <c r="G3258" i="2"/>
  <c r="H3258" i="2" s="1"/>
  <c r="K3258" i="2"/>
  <c r="L3258" i="2"/>
  <c r="J3258" i="2"/>
  <c r="C14" i="1"/>
  <c r="J26" i="1"/>
  <c r="G2071" i="2"/>
  <c r="H2071" i="2" s="1"/>
  <c r="J2071" i="2"/>
  <c r="BE2071" i="2"/>
  <c r="BG2071" i="2"/>
  <c r="BF2071" i="2"/>
  <c r="BH2071" i="2"/>
  <c r="K2071" i="2"/>
  <c r="L2071" i="2"/>
  <c r="J2295" i="2"/>
  <c r="BG2295" i="2"/>
  <c r="K2295" i="2"/>
  <c r="BE2295" i="2"/>
  <c r="L2295" i="2"/>
  <c r="BF2295" i="2"/>
  <c r="BH2295" i="2"/>
  <c r="G2295" i="2"/>
  <c r="H2295" i="2" s="1"/>
  <c r="C53" i="1"/>
  <c r="C29" i="1"/>
  <c r="J15" i="1"/>
  <c r="C36" i="1"/>
  <c r="J16" i="1"/>
  <c r="J50" i="1"/>
  <c r="L348" i="2"/>
  <c r="K348" i="2"/>
  <c r="BG348" i="2"/>
  <c r="BH348" i="2"/>
  <c r="G348" i="2"/>
  <c r="H348" i="2" s="1"/>
  <c r="BF348" i="2"/>
  <c r="BE348" i="2"/>
  <c r="J348" i="2"/>
  <c r="C16" i="1"/>
  <c r="J47" i="1"/>
  <c r="C50" i="1"/>
  <c r="J38" i="1"/>
  <c r="J19" i="1"/>
  <c r="C4" i="1"/>
  <c r="C10" i="1"/>
  <c r="L1905" i="2"/>
  <c r="K1905" i="2"/>
  <c r="J1905" i="2"/>
  <c r="G1905" i="2"/>
  <c r="H1905" i="2" s="1"/>
  <c r="BF1905" i="2"/>
  <c r="BH1905" i="2"/>
  <c r="BG1905" i="2"/>
  <c r="BE1905" i="2"/>
  <c r="J41" i="1"/>
  <c r="BE932" i="2"/>
  <c r="L932" i="2"/>
  <c r="K932" i="2"/>
  <c r="BF932" i="2"/>
  <c r="G932" i="2"/>
  <c r="H932" i="2" s="1"/>
  <c r="J932" i="2"/>
  <c r="BH932" i="2"/>
  <c r="BG932" i="2"/>
  <c r="J25" i="1"/>
  <c r="BG3061" i="2"/>
  <c r="L3061" i="2"/>
  <c r="BF3061" i="2"/>
  <c r="K3061" i="2"/>
  <c r="G3061" i="2"/>
  <c r="H3061" i="2" s="1"/>
  <c r="BE3061" i="2"/>
  <c r="BH3061" i="2"/>
  <c r="J3061" i="2"/>
  <c r="C3" i="1"/>
  <c r="J31" i="1"/>
  <c r="C31" i="1"/>
  <c r="J44" i="1"/>
  <c r="C34" i="1"/>
  <c r="J37" i="1"/>
  <c r="C49" i="1"/>
  <c r="BF2458" i="2"/>
  <c r="BE2458" i="2"/>
  <c r="BG2458" i="2"/>
  <c r="J2458" i="2"/>
  <c r="L2458" i="2"/>
  <c r="BH2458" i="2"/>
  <c r="K2458" i="2"/>
  <c r="G2458" i="2"/>
  <c r="H2458" i="2" s="1"/>
  <c r="J5" i="1"/>
  <c r="BF1835" i="2"/>
  <c r="J1835" i="2"/>
  <c r="BE1835" i="2"/>
  <c r="G1835" i="2"/>
  <c r="H1835" i="2" s="1"/>
  <c r="BH1835" i="2"/>
  <c r="BG1835" i="2"/>
  <c r="K1835" i="2"/>
  <c r="L1835" i="2"/>
  <c r="J23" i="1"/>
  <c r="BG351" i="2"/>
  <c r="G351" i="2"/>
  <c r="H351" i="2" s="1"/>
  <c r="BH351" i="2"/>
  <c r="BE351" i="2"/>
  <c r="BF351" i="2"/>
  <c r="C23" i="1"/>
  <c r="C18" i="1"/>
  <c r="J39" i="1"/>
  <c r="J28" i="1"/>
  <c r="L2526" i="2"/>
  <c r="J2526" i="2"/>
  <c r="K2526" i="2"/>
  <c r="BE2526" i="2"/>
  <c r="BF2526" i="2"/>
  <c r="BH2526" i="2"/>
  <c r="BG2526" i="2"/>
  <c r="G2526" i="2"/>
  <c r="H2526" i="2" s="1"/>
  <c r="J52" i="1"/>
  <c r="J43" i="1"/>
  <c r="J45" i="1"/>
  <c r="J7" i="1"/>
  <c r="BG207" i="2"/>
  <c r="L207" i="2"/>
  <c r="G207" i="2"/>
  <c r="H207" i="2" s="1"/>
  <c r="BH207" i="2"/>
  <c r="BE207" i="2"/>
  <c r="BF207" i="2"/>
  <c r="K207" i="2"/>
  <c r="J207" i="2"/>
  <c r="J6" i="1"/>
  <c r="C6" i="1"/>
  <c r="J4" i="1"/>
  <c r="BF113" i="2"/>
  <c r="BH113" i="2"/>
  <c r="J113" i="2"/>
  <c r="BG113" i="2"/>
  <c r="G113" i="2"/>
  <c r="H113" i="2" s="1"/>
  <c r="K113" i="2"/>
  <c r="L113" i="2"/>
  <c r="BE113" i="2"/>
  <c r="G70" i="2"/>
  <c r="H70" i="2" s="1"/>
  <c r="L70" i="2"/>
  <c r="BG70" i="2"/>
  <c r="J70" i="2"/>
  <c r="BF70" i="2"/>
  <c r="BH70" i="2"/>
  <c r="BE70" i="2"/>
  <c r="K70" i="2"/>
  <c r="J3" i="1"/>
  <c r="L32" i="1"/>
  <c r="Q35" i="1"/>
  <c r="Y35" i="1"/>
  <c r="AW35" i="1"/>
  <c r="BU35" i="1"/>
  <c r="AA35" i="1"/>
  <c r="AY35" i="1"/>
  <c r="BW35" i="1"/>
  <c r="O35" i="1"/>
  <c r="AS35" i="1"/>
  <c r="BY35" i="1"/>
  <c r="M35" i="1"/>
  <c r="AU35" i="1"/>
  <c r="CC35" i="1"/>
  <c r="U35" i="1"/>
  <c r="BC35" i="1"/>
  <c r="CG35" i="1"/>
  <c r="W35" i="1"/>
  <c r="BE35" i="1"/>
  <c r="CI35" i="1"/>
  <c r="AC35" i="1"/>
  <c r="BG35" i="1"/>
  <c r="AG35" i="1"/>
  <c r="BS35" i="1"/>
  <c r="AI35" i="1"/>
  <c r="CA35" i="1"/>
  <c r="AK35" i="1"/>
  <c r="CE35" i="1"/>
  <c r="AM35" i="1"/>
  <c r="AO35" i="1"/>
  <c r="AQ35" i="1"/>
  <c r="BQ35" i="1"/>
  <c r="S35" i="1"/>
  <c r="AE35" i="1"/>
  <c r="BA35" i="1"/>
  <c r="BI35" i="1"/>
  <c r="BK35" i="1"/>
  <c r="BM35" i="1"/>
  <c r="BO35" i="1"/>
  <c r="K35" i="1"/>
  <c r="M2165" i="2" l="1"/>
  <c r="M2150" i="2"/>
  <c r="M497" i="2"/>
  <c r="M115" i="2"/>
  <c r="M2721" i="2"/>
  <c r="M2799" i="2"/>
  <c r="M2204" i="2"/>
  <c r="M719" i="2"/>
  <c r="M1356" i="2"/>
  <c r="M2177" i="2"/>
  <c r="M2822" i="2"/>
  <c r="M565" i="2"/>
  <c r="M1316" i="2"/>
  <c r="M1368" i="2"/>
  <c r="M2163" i="2"/>
  <c r="M2876" i="2"/>
  <c r="M2850" i="2"/>
  <c r="M2829" i="2"/>
  <c r="M492" i="2"/>
  <c r="M469" i="2"/>
  <c r="M2737" i="2"/>
  <c r="M1361" i="2"/>
  <c r="M495" i="2"/>
  <c r="M2768" i="2"/>
  <c r="M1293" i="2"/>
  <c r="M1330" i="2"/>
  <c r="M2634" i="2"/>
  <c r="M462" i="2"/>
  <c r="M547" i="2"/>
  <c r="M2766" i="2"/>
  <c r="M2844" i="2"/>
  <c r="M1303" i="2"/>
  <c r="M776" i="2"/>
  <c r="M426" i="2"/>
  <c r="M2740" i="2"/>
  <c r="M2734" i="2"/>
  <c r="M2802" i="2"/>
  <c r="M2859" i="2"/>
  <c r="M795" i="2"/>
  <c r="M764" i="2"/>
  <c r="M2660" i="2"/>
  <c r="M2154" i="2"/>
  <c r="M671" i="2"/>
  <c r="M2907" i="2"/>
  <c r="M715" i="2"/>
  <c r="M716" i="2"/>
  <c r="M791" i="2"/>
  <c r="M760" i="2"/>
  <c r="M2145" i="2"/>
  <c r="M2130" i="2"/>
  <c r="M2169" i="2"/>
  <c r="M2173" i="2"/>
  <c r="M2893" i="2"/>
  <c r="M2882" i="2"/>
  <c r="M757" i="2"/>
  <c r="M749" i="2"/>
  <c r="M806" i="2"/>
  <c r="M672" i="2"/>
  <c r="M711" i="2"/>
  <c r="M2757" i="2"/>
  <c r="M2726" i="2"/>
  <c r="M2807" i="2"/>
  <c r="M666" i="2"/>
  <c r="M817" i="2"/>
  <c r="M2898" i="2"/>
  <c r="M784" i="2"/>
  <c r="M675" i="2"/>
  <c r="M2214" i="2"/>
  <c r="M2774" i="2"/>
  <c r="M1322" i="2"/>
  <c r="M1364" i="2"/>
  <c r="M1355" i="2"/>
  <c r="M2627" i="2"/>
  <c r="M2658" i="2"/>
  <c r="M1318" i="2"/>
  <c r="M693" i="2"/>
  <c r="M740" i="2"/>
  <c r="M1304" i="2"/>
  <c r="M779" i="2"/>
  <c r="M2881" i="2"/>
  <c r="M2779" i="2"/>
  <c r="M1305" i="2"/>
  <c r="M1315" i="2"/>
  <c r="M2182" i="2"/>
  <c r="M821" i="2"/>
  <c r="M2738" i="2"/>
  <c r="M2656" i="2"/>
  <c r="M685" i="2"/>
  <c r="M1340" i="2"/>
  <c r="M2653" i="2"/>
  <c r="M722" i="2"/>
  <c r="M1329" i="2"/>
  <c r="M763" i="2"/>
  <c r="M677" i="2"/>
  <c r="M2725" i="2"/>
  <c r="M2896" i="2"/>
  <c r="M2643" i="2"/>
  <c r="M3122" i="2"/>
  <c r="M2764" i="2"/>
  <c r="M2669" i="2"/>
  <c r="M655" i="2"/>
  <c r="M3142" i="2"/>
  <c r="M676" i="2"/>
  <c r="M3134" i="2"/>
  <c r="M2854" i="2"/>
  <c r="M2158" i="2"/>
  <c r="M691" i="2"/>
  <c r="M2210" i="2"/>
  <c r="M734" i="2"/>
  <c r="M550" i="2"/>
  <c r="BF737" i="2"/>
  <c r="K737" i="2"/>
  <c r="M1857" i="2"/>
  <c r="M1335" i="2"/>
  <c r="M680" i="2"/>
  <c r="BE737" i="2"/>
  <c r="BH737" i="2"/>
  <c r="BG737" i="2"/>
  <c r="G737" i="2"/>
  <c r="H737" i="2" s="1"/>
  <c r="CD737" i="2"/>
  <c r="J737" i="2"/>
  <c r="M695" i="2"/>
  <c r="M1341" i="2"/>
  <c r="M1298" i="2"/>
  <c r="M733" i="2"/>
  <c r="M2810" i="2"/>
  <c r="M2136" i="2"/>
  <c r="M1849" i="2"/>
  <c r="M644" i="2"/>
  <c r="M1354" i="2"/>
  <c r="M575" i="2"/>
  <c r="M2812" i="2"/>
  <c r="M2178" i="2"/>
  <c r="M427" i="2"/>
  <c r="M661" i="2"/>
  <c r="M2894" i="2"/>
  <c r="M2798" i="2"/>
  <c r="M758" i="2"/>
  <c r="M1345" i="2"/>
  <c r="M2794" i="2"/>
  <c r="M1324" i="2"/>
  <c r="M489" i="2"/>
  <c r="M476" i="2"/>
  <c r="M684" i="2"/>
  <c r="M755" i="2"/>
  <c r="M2696" i="2"/>
  <c r="M2685" i="2"/>
  <c r="M2787" i="2"/>
  <c r="M735" i="2"/>
  <c r="M1311" i="2"/>
  <c r="M1312" i="2"/>
  <c r="M1370" i="2"/>
  <c r="M1366" i="2"/>
  <c r="M1309" i="2"/>
  <c r="M1546" i="2"/>
  <c r="M2719" i="2"/>
  <c r="M1367" i="2"/>
  <c r="M2750" i="2"/>
  <c r="M2694" i="2"/>
  <c r="M2741" i="2"/>
  <c r="M1866" i="2"/>
  <c r="M452" i="2"/>
  <c r="M725" i="2"/>
  <c r="M648" i="2"/>
  <c r="M2716" i="2"/>
  <c r="M2760" i="2"/>
  <c r="M2842" i="2"/>
  <c r="M825" i="2"/>
  <c r="M2657" i="2"/>
  <c r="M3149" i="2"/>
  <c r="M2639" i="2"/>
  <c r="M2825" i="2"/>
  <c r="M1334" i="2"/>
  <c r="M2867" i="2"/>
  <c r="M2745" i="2"/>
  <c r="M119" i="2"/>
  <c r="BH2910" i="2"/>
  <c r="M463" i="2"/>
  <c r="R22" i="1"/>
  <c r="M2632" i="2"/>
  <c r="M1868" i="2"/>
  <c r="M488" i="2"/>
  <c r="M1867" i="2"/>
  <c r="L1373" i="2"/>
  <c r="BG1373" i="2"/>
  <c r="CD1373" i="2"/>
  <c r="M2184" i="2"/>
  <c r="G1373" i="2"/>
  <c r="H1373" i="2" s="1"/>
  <c r="J1373" i="2"/>
  <c r="K1373" i="2"/>
  <c r="BE1373" i="2"/>
  <c r="M2792" i="2"/>
  <c r="M1858" i="2"/>
  <c r="M2834" i="2"/>
  <c r="BH1373" i="2"/>
  <c r="M2700" i="2"/>
  <c r="M2181" i="2"/>
  <c r="M1721" i="2"/>
  <c r="M2809" i="2"/>
  <c r="M480" i="2"/>
  <c r="M2695" i="2"/>
  <c r="M2851" i="2"/>
  <c r="M2203" i="2"/>
  <c r="M2681" i="2"/>
  <c r="CD2910" i="2"/>
  <c r="M801" i="2"/>
  <c r="M2673" i="2"/>
  <c r="M2674" i="2"/>
  <c r="M2644" i="2"/>
  <c r="BG28" i="1"/>
  <c r="BE2910" i="2"/>
  <c r="J2910" i="2"/>
  <c r="BF2910" i="2"/>
  <c r="L2910" i="2"/>
  <c r="K2910" i="2"/>
  <c r="BG2910" i="2"/>
  <c r="M2871" i="2"/>
  <c r="M2638" i="2"/>
  <c r="M2769" i="2"/>
  <c r="M2647" i="2"/>
  <c r="M2865" i="2"/>
  <c r="BF2879" i="2"/>
  <c r="CD2879" i="2"/>
  <c r="R24" i="1"/>
  <c r="T48" i="1"/>
  <c r="CI28" i="1"/>
  <c r="AM28" i="1"/>
  <c r="BC28" i="1"/>
  <c r="BQ28" i="1"/>
  <c r="AK28" i="1"/>
  <c r="BW28" i="1"/>
  <c r="BA28" i="1"/>
  <c r="CG28" i="1"/>
  <c r="S28" i="1"/>
  <c r="BS28" i="1"/>
  <c r="M2137" i="2"/>
  <c r="M2195" i="2"/>
  <c r="M2735" i="2"/>
  <c r="M2804" i="2"/>
  <c r="M2692" i="2"/>
  <c r="M1856" i="2"/>
  <c r="M446" i="2"/>
  <c r="M1862" i="2"/>
  <c r="M1859" i="2"/>
  <c r="M2142" i="2"/>
  <c r="M128" i="2"/>
  <c r="M443" i="2"/>
  <c r="M2667" i="2"/>
  <c r="M2767" i="2"/>
  <c r="M828" i="2"/>
  <c r="M2661" i="2"/>
  <c r="M333" i="2"/>
  <c r="AM45" i="1"/>
  <c r="M2626" i="2"/>
  <c r="M2727" i="2"/>
  <c r="M2140" i="2"/>
  <c r="M1161" i="2"/>
  <c r="M814" i="2"/>
  <c r="CE15" i="1"/>
  <c r="BE37" i="1"/>
  <c r="BO19" i="1"/>
  <c r="M2863" i="2"/>
  <c r="U43" i="1"/>
  <c r="AQ45" i="1"/>
  <c r="BQ45" i="1"/>
  <c r="CC47" i="1"/>
  <c r="M1969" i="2"/>
  <c r="M454" i="2"/>
  <c r="BF581" i="2"/>
  <c r="CD581" i="2"/>
  <c r="J1870" i="2"/>
  <c r="CD1870" i="2"/>
  <c r="M2870" i="2"/>
  <c r="J130" i="2"/>
  <c r="CD130" i="2"/>
  <c r="BF831" i="2"/>
  <c r="M444" i="2"/>
  <c r="BE831" i="2"/>
  <c r="K831" i="2"/>
  <c r="BH831" i="2"/>
  <c r="BG15" i="1"/>
  <c r="AA43" i="1"/>
  <c r="M2193" i="2"/>
  <c r="M1852" i="2"/>
  <c r="AI43" i="1"/>
  <c r="M2675" i="2"/>
  <c r="M126" i="2"/>
  <c r="CA43" i="1"/>
  <c r="M1864" i="2"/>
  <c r="K15" i="1"/>
  <c r="M124" i="2"/>
  <c r="M2872" i="2"/>
  <c r="M2713" i="2"/>
  <c r="M2765" i="2"/>
  <c r="M1860" i="2"/>
  <c r="M2860" i="2"/>
  <c r="M2708" i="2"/>
  <c r="M2703" i="2"/>
  <c r="BF3159" i="2"/>
  <c r="BE3159" i="2"/>
  <c r="G3159" i="2"/>
  <c r="H3159" i="2" s="1"/>
  <c r="BH3159" i="2"/>
  <c r="L3159" i="2"/>
  <c r="BG3159" i="2"/>
  <c r="J3159" i="2"/>
  <c r="M536" i="2"/>
  <c r="M2167" i="2"/>
  <c r="M2803" i="2"/>
  <c r="M1865" i="2"/>
  <c r="M3123" i="2"/>
  <c r="M2836" i="2"/>
  <c r="M2796" i="2"/>
  <c r="M1851" i="2"/>
  <c r="M1861" i="2"/>
  <c r="M2625" i="2"/>
  <c r="M2718" i="2"/>
  <c r="M1869" i="2"/>
  <c r="M2642" i="2"/>
  <c r="M2705" i="2"/>
  <c r="M2699" i="2"/>
  <c r="M428" i="2"/>
  <c r="M449" i="2"/>
  <c r="M528" i="2"/>
  <c r="M540" i="2"/>
  <c r="M518" i="2"/>
  <c r="M2784" i="2"/>
  <c r="M2875" i="2"/>
  <c r="M2730" i="2"/>
  <c r="M123" i="2"/>
  <c r="M122" i="2"/>
  <c r="M2144" i="2"/>
  <c r="M2155" i="2"/>
  <c r="M2171" i="2"/>
  <c r="M457" i="2"/>
  <c r="M543" i="2"/>
  <c r="M2715" i="2"/>
  <c r="M2853" i="2"/>
  <c r="M2189" i="2"/>
  <c r="CD831" i="2"/>
  <c r="M793" i="2"/>
  <c r="AE37" i="1"/>
  <c r="M2132" i="2"/>
  <c r="W45" i="1"/>
  <c r="M2201" i="2"/>
  <c r="M2143" i="2"/>
  <c r="M1850" i="2"/>
  <c r="M484" i="2"/>
  <c r="M576" i="2"/>
  <c r="M2847" i="2"/>
  <c r="M2192" i="2"/>
  <c r="M2135" i="2"/>
  <c r="J831" i="2"/>
  <c r="M121" i="2"/>
  <c r="M759" i="2"/>
  <c r="M2175" i="2"/>
  <c r="BQ43" i="1"/>
  <c r="CI45" i="1"/>
  <c r="BG43" i="1"/>
  <c r="L831" i="2"/>
  <c r="G831" i="2"/>
  <c r="H831" i="2" s="1"/>
  <c r="AW37" i="1"/>
  <c r="M756" i="2"/>
  <c r="M2148" i="2"/>
  <c r="M125" i="2"/>
  <c r="M2152" i="2"/>
  <c r="M450" i="2"/>
  <c r="BE2879" i="2"/>
  <c r="M2631" i="2"/>
  <c r="M2179" i="2"/>
  <c r="M514" i="2"/>
  <c r="M477" i="2"/>
  <c r="M2706" i="2"/>
  <c r="M465" i="2"/>
  <c r="M2168" i="2"/>
  <c r="M529" i="2"/>
  <c r="M2795" i="2"/>
  <c r="L2879" i="2"/>
  <c r="BH2879" i="2"/>
  <c r="BG2879" i="2"/>
  <c r="K2879" i="2"/>
  <c r="M2174" i="2"/>
  <c r="J2879" i="2"/>
  <c r="G2879" i="2"/>
  <c r="H2879" i="2" s="1"/>
  <c r="M267" i="2"/>
  <c r="M502" i="2"/>
  <c r="BE1870" i="2"/>
  <c r="M2205" i="2"/>
  <c r="M2129" i="2"/>
  <c r="M2176" i="2"/>
  <c r="M2206" i="2"/>
  <c r="M2623" i="2"/>
  <c r="M479" i="2"/>
  <c r="BH1870" i="2"/>
  <c r="M788" i="2"/>
  <c r="M744" i="2"/>
  <c r="M548" i="2"/>
  <c r="L1870" i="2"/>
  <c r="K1870" i="2"/>
  <c r="BF1870" i="2"/>
  <c r="G1870" i="2"/>
  <c r="H1870" i="2" s="1"/>
  <c r="BG1870" i="2"/>
  <c r="M127" i="2"/>
  <c r="L130" i="2"/>
  <c r="BA45" i="1"/>
  <c r="BO45" i="1"/>
  <c r="AS45" i="1"/>
  <c r="AC45" i="1"/>
  <c r="AG45" i="1"/>
  <c r="K45" i="1"/>
  <c r="U45" i="1"/>
  <c r="AW43" i="1"/>
  <c r="AS43" i="1"/>
  <c r="AG37" i="1"/>
  <c r="BY43" i="1"/>
  <c r="BO37" i="1"/>
  <c r="M2133" i="2"/>
  <c r="Y45" i="1"/>
  <c r="BY45" i="1"/>
  <c r="BW45" i="1"/>
  <c r="AO37" i="1"/>
  <c r="AC43" i="1"/>
  <c r="S43" i="1"/>
  <c r="AY43" i="1"/>
  <c r="BK19" i="1"/>
  <c r="BA43" i="1"/>
  <c r="K43" i="1"/>
  <c r="AM43" i="1"/>
  <c r="BW43" i="1"/>
  <c r="BS37" i="1"/>
  <c r="BK43" i="1"/>
  <c r="M43" i="1"/>
  <c r="AG43" i="1"/>
  <c r="BE581" i="2"/>
  <c r="L581" i="2"/>
  <c r="BG581" i="2"/>
  <c r="M490" i="2"/>
  <c r="K581" i="2"/>
  <c r="BH581" i="2"/>
  <c r="M120" i="2"/>
  <c r="BE130" i="2"/>
  <c r="G130" i="2"/>
  <c r="H130" i="2" s="1"/>
  <c r="BH130" i="2"/>
  <c r="BG130" i="2"/>
  <c r="K130" i="2"/>
  <c r="BF130" i="2"/>
  <c r="Y43" i="1"/>
  <c r="AU43" i="1"/>
  <c r="AQ37" i="1"/>
  <c r="J581" i="2"/>
  <c r="G581" i="2"/>
  <c r="H581" i="2" s="1"/>
  <c r="BU43" i="1"/>
  <c r="Q37" i="1"/>
  <c r="AE43" i="1"/>
  <c r="AO43" i="1"/>
  <c r="S45" i="1"/>
  <c r="BK45" i="1"/>
  <c r="AW45" i="1"/>
  <c r="M45" i="1"/>
  <c r="M2188" i="2"/>
  <c r="BE2216" i="2"/>
  <c r="Q28" i="1"/>
  <c r="AI28" i="1"/>
  <c r="AY45" i="1"/>
  <c r="AU45" i="1"/>
  <c r="BI45" i="1"/>
  <c r="W28" i="1"/>
  <c r="AU28" i="1"/>
  <c r="AO45" i="1"/>
  <c r="BE45" i="1"/>
  <c r="AW28" i="1"/>
  <c r="BK28" i="1"/>
  <c r="CG45" i="1"/>
  <c r="BS45" i="1"/>
  <c r="BU28" i="1"/>
  <c r="AA28" i="1"/>
  <c r="AK45" i="1"/>
  <c r="Q45" i="1"/>
  <c r="BE28" i="1"/>
  <c r="M28" i="1"/>
  <c r="AI45" i="1"/>
  <c r="BM45" i="1"/>
  <c r="K28" i="1"/>
  <c r="BY28" i="1"/>
  <c r="AQ28" i="1"/>
  <c r="AE28" i="1"/>
  <c r="CA45" i="1"/>
  <c r="AE45" i="1"/>
  <c r="M3102" i="2"/>
  <c r="M792" i="2"/>
  <c r="M1039" i="2"/>
  <c r="BH2216" i="2"/>
  <c r="M1462" i="2"/>
  <c r="BE38" i="1"/>
  <c r="CA26" i="1"/>
  <c r="BW13" i="1"/>
  <c r="CE45" i="1"/>
  <c r="BE5" i="1"/>
  <c r="W27" i="1"/>
  <c r="S33" i="1"/>
  <c r="K33" i="1"/>
  <c r="BM19" i="1"/>
  <c r="AG19" i="1"/>
  <c r="BW19" i="1"/>
  <c r="M1663" i="2"/>
  <c r="BE15" i="1"/>
  <c r="AY44" i="1"/>
  <c r="J2216" i="2"/>
  <c r="BO26" i="1"/>
  <c r="AM26" i="1"/>
  <c r="CG26" i="1"/>
  <c r="CE26" i="1"/>
  <c r="G2216" i="2"/>
  <c r="H2216" i="2" s="1"/>
  <c r="M459" i="2"/>
  <c r="BW26" i="1"/>
  <c r="CD2216" i="2"/>
  <c r="M420" i="2"/>
  <c r="K13" i="1"/>
  <c r="U13" i="1"/>
  <c r="BG13" i="1"/>
  <c r="BY13" i="1"/>
  <c r="BE13" i="1"/>
  <c r="BU13" i="1"/>
  <c r="CI13" i="1"/>
  <c r="S13" i="1"/>
  <c r="CC13" i="1"/>
  <c r="AM13" i="1"/>
  <c r="BM13" i="1"/>
  <c r="Y13" i="1"/>
  <c r="AC13" i="1"/>
  <c r="BQ13" i="1"/>
  <c r="AQ13" i="1"/>
  <c r="CG13" i="1"/>
  <c r="M13" i="1"/>
  <c r="BS13" i="1"/>
  <c r="AG13" i="1"/>
  <c r="AI13" i="1"/>
  <c r="BO13" i="1"/>
  <c r="BU47" i="1"/>
  <c r="BQ19" i="1"/>
  <c r="CI19" i="1"/>
  <c r="AC19" i="1"/>
  <c r="AU19" i="1"/>
  <c r="AM19" i="1"/>
  <c r="W19" i="1"/>
  <c r="BY19" i="1"/>
  <c r="AA19" i="1"/>
  <c r="O19" i="1"/>
  <c r="CG19" i="1"/>
  <c r="AW13" i="1"/>
  <c r="AA13" i="1"/>
  <c r="AY13" i="1"/>
  <c r="Q13" i="1"/>
  <c r="BC13" i="1"/>
  <c r="AS13" i="1"/>
  <c r="BK13" i="1"/>
  <c r="O13" i="1"/>
  <c r="W13" i="1"/>
  <c r="AO13" i="1"/>
  <c r="AE13" i="1"/>
  <c r="K2216" i="2"/>
  <c r="AW5" i="1"/>
  <c r="BC43" i="1"/>
  <c r="CG43" i="1"/>
  <c r="CI43" i="1"/>
  <c r="O43" i="1"/>
  <c r="BS43" i="1"/>
  <c r="AQ43" i="1"/>
  <c r="CC43" i="1"/>
  <c r="Q43" i="1"/>
  <c r="CE43" i="1"/>
  <c r="BI43" i="1"/>
  <c r="W43" i="1"/>
  <c r="BM43" i="1"/>
  <c r="BF2216" i="2"/>
  <c r="BO43" i="1"/>
  <c r="BE43" i="1"/>
  <c r="AK43" i="1"/>
  <c r="CI47" i="1"/>
  <c r="BG2216" i="2"/>
  <c r="M1272" i="2"/>
  <c r="BA13" i="1"/>
  <c r="AK13" i="1"/>
  <c r="AK15" i="1"/>
  <c r="M15" i="1"/>
  <c r="AY15" i="1"/>
  <c r="AC15" i="1"/>
  <c r="AE15" i="1"/>
  <c r="M2185" i="2"/>
  <c r="BK15" i="1"/>
  <c r="AO5" i="1"/>
  <c r="BG45" i="1"/>
  <c r="O45" i="1"/>
  <c r="BC45" i="1"/>
  <c r="AE47" i="1"/>
  <c r="CC45" i="1"/>
  <c r="BU45" i="1"/>
  <c r="BM15" i="1"/>
  <c r="BW37" i="1"/>
  <c r="W37" i="1"/>
  <c r="M37" i="1"/>
  <c r="AI47" i="1"/>
  <c r="BQ47" i="1"/>
  <c r="CI27" i="1"/>
  <c r="BC19" i="1"/>
  <c r="AE19" i="1"/>
  <c r="AS19" i="1"/>
  <c r="Y15" i="1"/>
  <c r="AI15" i="1"/>
  <c r="AO15" i="1"/>
  <c r="AM15" i="1"/>
  <c r="BO5" i="1"/>
  <c r="U5" i="1"/>
  <c r="AU37" i="1"/>
  <c r="U37" i="1"/>
  <c r="S47" i="1"/>
  <c r="AO47" i="1"/>
  <c r="O15" i="1"/>
  <c r="CA15" i="1"/>
  <c r="CI15" i="1"/>
  <c r="CA5" i="1"/>
  <c r="CE37" i="1"/>
  <c r="BM47" i="1"/>
  <c r="BQ27" i="1"/>
  <c r="BI19" i="1"/>
  <c r="BE19" i="1"/>
  <c r="Q15" i="1"/>
  <c r="AS15" i="1"/>
  <c r="BI37" i="1"/>
  <c r="AQ47" i="1"/>
  <c r="CC27" i="1"/>
  <c r="AI19" i="1"/>
  <c r="CA19" i="1"/>
  <c r="BU19" i="1"/>
  <c r="BI15" i="1"/>
  <c r="BU15" i="1"/>
  <c r="BG47" i="1"/>
  <c r="AA15" i="1"/>
  <c r="BA15" i="1"/>
  <c r="BK37" i="1"/>
  <c r="S37" i="1"/>
  <c r="BI47" i="1"/>
  <c r="BO15" i="1"/>
  <c r="AC5" i="1"/>
  <c r="K37" i="1"/>
  <c r="BA37" i="1"/>
  <c r="BS15" i="1"/>
  <c r="BW5" i="1"/>
  <c r="AE5" i="1"/>
  <c r="AC26" i="1"/>
  <c r="K19" i="1"/>
  <c r="BA39" i="1"/>
  <c r="AY37" i="1"/>
  <c r="BC37" i="1"/>
  <c r="AA37" i="1"/>
  <c r="Y37" i="1"/>
  <c r="BC47" i="1"/>
  <c r="Q19" i="1"/>
  <c r="BG19" i="1"/>
  <c r="M19" i="1"/>
  <c r="CG15" i="1"/>
  <c r="AU15" i="1"/>
  <c r="CA37" i="1"/>
  <c r="CI37" i="1"/>
  <c r="AY47" i="1"/>
  <c r="W5" i="1"/>
  <c r="BQ37" i="1"/>
  <c r="CA47" i="1"/>
  <c r="BS19" i="1"/>
  <c r="AY19" i="1"/>
  <c r="AQ19" i="1"/>
  <c r="AW15" i="1"/>
  <c r="U15" i="1"/>
  <c r="BM37" i="1"/>
  <c r="AS5" i="1"/>
  <c r="Q39" i="1"/>
  <c r="AC37" i="1"/>
  <c r="CG37" i="1"/>
  <c r="AM37" i="1"/>
  <c r="CC37" i="1"/>
  <c r="CG44" i="1"/>
  <c r="BS47" i="1"/>
  <c r="CE19" i="1"/>
  <c r="AK19" i="1"/>
  <c r="Y19" i="1"/>
  <c r="U19" i="1"/>
  <c r="W15" i="1"/>
  <c r="AG15" i="1"/>
  <c r="BY15" i="1"/>
  <c r="CC15" i="1"/>
  <c r="U47" i="1"/>
  <c r="BC15" i="1"/>
  <c r="BQ15" i="1"/>
  <c r="BQ5" i="1"/>
  <c r="CE47" i="1"/>
  <c r="BI5" i="1"/>
  <c r="BG37" i="1"/>
  <c r="CG47" i="1"/>
  <c r="CC19" i="1"/>
  <c r="AI5" i="1"/>
  <c r="AK37" i="1"/>
  <c r="AS37" i="1"/>
  <c r="O37" i="1"/>
  <c r="Q5" i="1"/>
  <c r="CI26" i="1"/>
  <c r="BY37" i="1"/>
  <c r="BU37" i="1"/>
  <c r="AI37" i="1"/>
  <c r="M44" i="1"/>
  <c r="AS47" i="1"/>
  <c r="AO19" i="1"/>
  <c r="S19" i="1"/>
  <c r="BA19" i="1"/>
  <c r="AW19" i="1"/>
  <c r="BW15" i="1"/>
  <c r="AQ15" i="1"/>
  <c r="S15" i="1"/>
  <c r="AU38" i="1"/>
  <c r="M38" i="1"/>
  <c r="CI38" i="1"/>
  <c r="CC38" i="1"/>
  <c r="AQ26" i="1"/>
  <c r="BI13" i="1"/>
  <c r="AE38" i="1"/>
  <c r="AA45" i="1"/>
  <c r="BC5" i="1"/>
  <c r="AG28" i="1"/>
  <c r="S27" i="1"/>
  <c r="BC33" i="1"/>
  <c r="AE26" i="1"/>
  <c r="BK33" i="1"/>
  <c r="AU13" i="1"/>
  <c r="CE13" i="1"/>
  <c r="J32" i="1"/>
  <c r="CA13" i="1"/>
  <c r="AA5" i="1"/>
  <c r="AM5" i="1"/>
  <c r="BU26" i="1"/>
  <c r="Q26" i="1"/>
  <c r="U28" i="1"/>
  <c r="CC28" i="1"/>
  <c r="CE28" i="1"/>
  <c r="S5" i="1"/>
  <c r="BS5" i="1"/>
  <c r="CE5" i="1"/>
  <c r="BE26" i="1"/>
  <c r="O26" i="1"/>
  <c r="AY26" i="1"/>
  <c r="BG26" i="1"/>
  <c r="AS28" i="1"/>
  <c r="BM28" i="1"/>
  <c r="O28" i="1"/>
  <c r="AY28" i="1"/>
  <c r="AG5" i="1"/>
  <c r="AU5" i="1"/>
  <c r="M5" i="1"/>
  <c r="AI26" i="1"/>
  <c r="AS26" i="1"/>
  <c r="AO28" i="1"/>
  <c r="AC28" i="1"/>
  <c r="CA28" i="1"/>
  <c r="BI38" i="1"/>
  <c r="BM5" i="1"/>
  <c r="CG5" i="1"/>
  <c r="BU5" i="1"/>
  <c r="BS26" i="1"/>
  <c r="AW26" i="1"/>
  <c r="O5" i="1"/>
  <c r="AQ5" i="1"/>
  <c r="AY5" i="1"/>
  <c r="BY5" i="1"/>
  <c r="CI5" i="1"/>
  <c r="AK5" i="1"/>
  <c r="BK26" i="1"/>
  <c r="AG26" i="1"/>
  <c r="Y28" i="1"/>
  <c r="BO28" i="1"/>
  <c r="Y38" i="1"/>
  <c r="S26" i="1"/>
  <c r="AK26" i="1"/>
  <c r="Y5" i="1"/>
  <c r="BA5" i="1"/>
  <c r="K5" i="1"/>
  <c r="BC26" i="1"/>
  <c r="AY33" i="1"/>
  <c r="AM33" i="1"/>
  <c r="AA33" i="1"/>
  <c r="BM33" i="1"/>
  <c r="AE33" i="1"/>
  <c r="CC33" i="1"/>
  <c r="Y47" i="1"/>
  <c r="O44" i="1"/>
  <c r="AC51" i="1"/>
  <c r="BM52" i="1"/>
  <c r="BW39" i="1"/>
  <c r="AA38" i="1"/>
  <c r="AS33" i="1"/>
  <c r="W39" i="1"/>
  <c r="AY39" i="1"/>
  <c r="M33" i="1"/>
  <c r="W33" i="1"/>
  <c r="AG33" i="1"/>
  <c r="BE33" i="1"/>
  <c r="S39" i="1"/>
  <c r="AO44" i="1"/>
  <c r="CG52" i="1"/>
  <c r="CG33" i="1"/>
  <c r="BO33" i="1"/>
  <c r="AO33" i="1"/>
  <c r="AI33" i="1"/>
  <c r="BG39" i="1"/>
  <c r="BU39" i="1"/>
  <c r="BA33" i="1"/>
  <c r="AU33" i="1"/>
  <c r="BG33" i="1"/>
  <c r="AW33" i="1"/>
  <c r="BU33" i="1"/>
  <c r="BY33" i="1"/>
  <c r="BY39" i="1"/>
  <c r="BS39" i="1"/>
  <c r="BQ33" i="1"/>
  <c r="AK33" i="1"/>
  <c r="CE33" i="1"/>
  <c r="CE39" i="1"/>
  <c r="AO39" i="1"/>
  <c r="AC33" i="1"/>
  <c r="AQ33" i="1"/>
  <c r="BI33" i="1"/>
  <c r="CI33" i="1"/>
  <c r="U33" i="1"/>
  <c r="Y33" i="1"/>
  <c r="CA33" i="1"/>
  <c r="Q33" i="1"/>
  <c r="O33" i="1"/>
  <c r="K39" i="1"/>
  <c r="BK39" i="1"/>
  <c r="BQ39" i="1"/>
  <c r="BW33" i="1"/>
  <c r="BS33" i="1"/>
  <c r="AC27" i="1"/>
  <c r="CG38" i="1"/>
  <c r="BO38" i="1"/>
  <c r="O38" i="1"/>
  <c r="BE40" i="1"/>
  <c r="BU38" i="1"/>
  <c r="BS38" i="1"/>
  <c r="BW38" i="1"/>
  <c r="BQ40" i="1"/>
  <c r="CI40" i="1"/>
  <c r="K40" i="1"/>
  <c r="BG38" i="1"/>
  <c r="AY38" i="1"/>
  <c r="AS38" i="1"/>
  <c r="CA40" i="1"/>
  <c r="BA38" i="1"/>
  <c r="BK38" i="1"/>
  <c r="CE38" i="1"/>
  <c r="BA40" i="1"/>
  <c r="Q38" i="1"/>
  <c r="AW38" i="1"/>
  <c r="BM38" i="1"/>
  <c r="Q40" i="1"/>
  <c r="K38" i="1"/>
  <c r="U38" i="1"/>
  <c r="AC38" i="1"/>
  <c r="AQ38" i="1"/>
  <c r="BQ38" i="1"/>
  <c r="CA38" i="1"/>
  <c r="S38" i="1"/>
  <c r="AO38" i="1"/>
  <c r="W38" i="1"/>
  <c r="AI38" i="1"/>
  <c r="BC38" i="1"/>
  <c r="BY38" i="1"/>
  <c r="AG38" i="1"/>
  <c r="AK38" i="1"/>
  <c r="AM38" i="1"/>
  <c r="AK44" i="1"/>
  <c r="BQ8" i="1"/>
  <c r="AI51" i="1"/>
  <c r="AC44" i="1"/>
  <c r="CI52" i="1"/>
  <c r="S44" i="1"/>
  <c r="BA7" i="1"/>
  <c r="O47" i="1"/>
  <c r="BO47" i="1"/>
  <c r="AK47" i="1"/>
  <c r="BK47" i="1"/>
  <c r="AA47" i="1"/>
  <c r="M47" i="1"/>
  <c r="K47" i="1"/>
  <c r="BY47" i="1"/>
  <c r="W47" i="1"/>
  <c r="U44" i="1"/>
  <c r="AM47" i="1"/>
  <c r="AC47" i="1"/>
  <c r="AG47" i="1"/>
  <c r="AA44" i="1"/>
  <c r="Q47" i="1"/>
  <c r="BE47" i="1"/>
  <c r="AU47" i="1"/>
  <c r="AW47" i="1"/>
  <c r="BW47" i="1"/>
  <c r="BA47" i="1"/>
  <c r="AG51" i="1"/>
  <c r="AK51" i="1"/>
  <c r="CO11" i="1"/>
  <c r="BO7" i="1"/>
  <c r="BA27" i="1"/>
  <c r="BU44" i="1"/>
  <c r="BW44" i="1"/>
  <c r="CE51" i="1"/>
  <c r="CG27" i="1"/>
  <c r="BY51" i="1"/>
  <c r="BY44" i="1"/>
  <c r="BI44" i="1"/>
  <c r="BO51" i="1"/>
  <c r="AE51" i="1"/>
  <c r="CA51" i="1"/>
  <c r="AU44" i="1"/>
  <c r="CI44" i="1"/>
  <c r="AU27" i="1"/>
  <c r="W44" i="1"/>
  <c r="AG44" i="1"/>
  <c r="AM51" i="1"/>
  <c r="Q44" i="1"/>
  <c r="CC44" i="1"/>
  <c r="AS44" i="1"/>
  <c r="BE27" i="1"/>
  <c r="CP11" i="1"/>
  <c r="K44" i="1"/>
  <c r="H11" i="1"/>
  <c r="CA44" i="1"/>
  <c r="BA44" i="1"/>
  <c r="BK44" i="1"/>
  <c r="AG27" i="1"/>
  <c r="CN11" i="1"/>
  <c r="CE44" i="1"/>
  <c r="Y44" i="1"/>
  <c r="AE44" i="1"/>
  <c r="AO27" i="1"/>
  <c r="BC44" i="1"/>
  <c r="BW27" i="1"/>
  <c r="Q27" i="1"/>
  <c r="BI27" i="1"/>
  <c r="AI27" i="1"/>
  <c r="BG27" i="1"/>
  <c r="U27" i="1"/>
  <c r="BC27" i="1"/>
  <c r="BM27" i="1"/>
  <c r="CA27" i="1"/>
  <c r="AW27" i="1"/>
  <c r="AA27" i="1"/>
  <c r="BS27" i="1"/>
  <c r="M27" i="1"/>
  <c r="Y27" i="1"/>
  <c r="AQ27" i="1"/>
  <c r="K27" i="1"/>
  <c r="AM27" i="1"/>
  <c r="AE27" i="1"/>
  <c r="BU27" i="1"/>
  <c r="O27" i="1"/>
  <c r="BO27" i="1"/>
  <c r="CE27" i="1"/>
  <c r="BY27" i="1"/>
  <c r="AY27" i="1"/>
  <c r="AK27" i="1"/>
  <c r="AS27" i="1"/>
  <c r="BK27" i="1"/>
  <c r="O7" i="1"/>
  <c r="AA12" i="1"/>
  <c r="AM52" i="1"/>
  <c r="CA39" i="1"/>
  <c r="BO40" i="1"/>
  <c r="AU52" i="1"/>
  <c r="CC5" i="1"/>
  <c r="CE40" i="1"/>
  <c r="BI40" i="1"/>
  <c r="BU40" i="1"/>
  <c r="AY40" i="1"/>
  <c r="BY40" i="1"/>
  <c r="AE40" i="1"/>
  <c r="BQ3" i="1"/>
  <c r="BY25" i="1"/>
  <c r="AE39" i="1"/>
  <c r="BU52" i="1"/>
  <c r="BA52" i="1"/>
  <c r="BC17" i="1"/>
  <c r="U40" i="1"/>
  <c r="BO39" i="1"/>
  <c r="AG40" i="1"/>
  <c r="AC39" i="1"/>
  <c r="AG39" i="1"/>
  <c r="O52" i="1"/>
  <c r="O40" i="1"/>
  <c r="AW52" i="1"/>
  <c r="BU20" i="1"/>
  <c r="AI39" i="1"/>
  <c r="AS39" i="1"/>
  <c r="AK40" i="1"/>
  <c r="AU40" i="1"/>
  <c r="M40" i="1"/>
  <c r="AK39" i="1"/>
  <c r="BI39" i="1"/>
  <c r="U39" i="1"/>
  <c r="BC25" i="1"/>
  <c r="AY52" i="1"/>
  <c r="K52" i="1"/>
  <c r="AC40" i="1"/>
  <c r="BS40" i="1"/>
  <c r="AQ40" i="1"/>
  <c r="W40" i="1"/>
  <c r="AW40" i="1"/>
  <c r="BC40" i="1"/>
  <c r="BG40" i="1"/>
  <c r="CA25" i="1"/>
  <c r="BE39" i="1"/>
  <c r="Y39" i="1"/>
  <c r="AQ39" i="1"/>
  <c r="BS25" i="1"/>
  <c r="BE52" i="1"/>
  <c r="BK8" i="1"/>
  <c r="AI44" i="1"/>
  <c r="AS40" i="1"/>
  <c r="Q52" i="1"/>
  <c r="AI40" i="1"/>
  <c r="AM40" i="1"/>
  <c r="BM40" i="1"/>
  <c r="CI39" i="1"/>
  <c r="AM39" i="1"/>
  <c r="AU39" i="1"/>
  <c r="BC52" i="1"/>
  <c r="S25" i="1"/>
  <c r="BQ4" i="1"/>
  <c r="BS52" i="1"/>
  <c r="AE41" i="1"/>
  <c r="BM25" i="1"/>
  <c r="BS4" i="1"/>
  <c r="BU3" i="1"/>
  <c r="W4" i="1"/>
  <c r="BK40" i="1"/>
  <c r="AO40" i="1"/>
  <c r="CC40" i="1"/>
  <c r="Y40" i="1"/>
  <c r="CC39" i="1"/>
  <c r="M39" i="1"/>
  <c r="O39" i="1"/>
  <c r="BE3" i="1"/>
  <c r="BU4" i="1"/>
  <c r="BW7" i="1"/>
  <c r="S40" i="1"/>
  <c r="AA40" i="1"/>
  <c r="CG40" i="1"/>
  <c r="BW40" i="1"/>
  <c r="BC39" i="1"/>
  <c r="BM39" i="1"/>
  <c r="AA39" i="1"/>
  <c r="M17" i="1"/>
  <c r="BK52" i="1"/>
  <c r="S51" i="1"/>
  <c r="BA26" i="1"/>
  <c r="G11" i="1"/>
  <c r="BG25" i="1"/>
  <c r="K25" i="1"/>
  <c r="BA25" i="1"/>
  <c r="W25" i="1"/>
  <c r="M25" i="1"/>
  <c r="BK25" i="1"/>
  <c r="M1227" i="2"/>
  <c r="AW25" i="1"/>
  <c r="I11" i="1"/>
  <c r="CI25" i="1"/>
  <c r="AQ25" i="1"/>
  <c r="CE25" i="1"/>
  <c r="BE25" i="1"/>
  <c r="BQ25" i="1"/>
  <c r="U25" i="1"/>
  <c r="M2526" i="2"/>
  <c r="AM25" i="1"/>
  <c r="BG5" i="1"/>
  <c r="BK5" i="1"/>
  <c r="M207" i="2"/>
  <c r="O25" i="1"/>
  <c r="CC25" i="1"/>
  <c r="AC20" i="1"/>
  <c r="AU25" i="1"/>
  <c r="AO25" i="1"/>
  <c r="BO25" i="1"/>
  <c r="AG25" i="1"/>
  <c r="AU20" i="1"/>
  <c r="CG25" i="1"/>
  <c r="AC25" i="1"/>
  <c r="AI25" i="1"/>
  <c r="Q25" i="1"/>
  <c r="AY25" i="1"/>
  <c r="AK25" i="1"/>
  <c r="AA25" i="1"/>
  <c r="AE25" i="1"/>
  <c r="CQ11" i="1"/>
  <c r="AS25" i="1"/>
  <c r="BW25" i="1"/>
  <c r="BI25" i="1"/>
  <c r="Y25" i="1"/>
  <c r="BU25" i="1"/>
  <c r="M633" i="2"/>
  <c r="AM7" i="1"/>
  <c r="M2458" i="2"/>
  <c r="K8" i="1"/>
  <c r="M26" i="1"/>
  <c r="AO26" i="1"/>
  <c r="BQ26" i="1"/>
  <c r="M587" i="2"/>
  <c r="AA4" i="1"/>
  <c r="BU7" i="1"/>
  <c r="CI4" i="1"/>
  <c r="Q7" i="1"/>
  <c r="AU26" i="1"/>
  <c r="U26" i="1"/>
  <c r="BY26" i="1"/>
  <c r="BO44" i="1"/>
  <c r="BS44" i="1"/>
  <c r="BG44" i="1"/>
  <c r="U4" i="1"/>
  <c r="S7" i="1"/>
  <c r="S4" i="1"/>
  <c r="K7" i="1"/>
  <c r="M348" i="2"/>
  <c r="K26" i="1"/>
  <c r="M1816" i="2"/>
  <c r="M70" i="2"/>
  <c r="CC26" i="1"/>
  <c r="BI26" i="1"/>
  <c r="AA26" i="1"/>
  <c r="BE44" i="1"/>
  <c r="AQ44" i="1"/>
  <c r="BM44" i="1"/>
  <c r="AM44" i="1"/>
  <c r="AE20" i="1"/>
  <c r="U52" i="1"/>
  <c r="AQ52" i="1"/>
  <c r="M3233" i="2"/>
  <c r="AG4" i="1"/>
  <c r="CC4" i="1"/>
  <c r="Y26" i="1"/>
  <c r="W26" i="1"/>
  <c r="BM26" i="1"/>
  <c r="BQ44" i="1"/>
  <c r="AW44" i="1"/>
  <c r="BW20" i="1"/>
  <c r="CC52" i="1"/>
  <c r="M2071" i="2"/>
  <c r="BS51" i="1"/>
  <c r="CC8" i="1"/>
  <c r="BI3" i="1"/>
  <c r="M113" i="2"/>
  <c r="AU4" i="1"/>
  <c r="BW4" i="1"/>
  <c r="AA51" i="1"/>
  <c r="BU51" i="1"/>
  <c r="CG39" i="1"/>
  <c r="AW39" i="1"/>
  <c r="AS51" i="1"/>
  <c r="AY8" i="1"/>
  <c r="AG52" i="1"/>
  <c r="BW52" i="1"/>
  <c r="BG52" i="1"/>
  <c r="K3" i="1"/>
  <c r="CI3" i="1"/>
  <c r="AC4" i="1"/>
  <c r="AU51" i="1"/>
  <c r="W51" i="1"/>
  <c r="BC8" i="1"/>
  <c r="AA52" i="1"/>
  <c r="AO52" i="1"/>
  <c r="AI52" i="1"/>
  <c r="AI3" i="1"/>
  <c r="BG4" i="1"/>
  <c r="M2295" i="2"/>
  <c r="BE51" i="1"/>
  <c r="BW51" i="1"/>
  <c r="U17" i="1"/>
  <c r="AK8" i="1"/>
  <c r="BO52" i="1"/>
  <c r="AC52" i="1"/>
  <c r="CE52" i="1"/>
  <c r="M2402" i="2"/>
  <c r="CE8" i="1"/>
  <c r="AY3" i="1"/>
  <c r="M1905" i="2"/>
  <c r="M2126" i="2"/>
  <c r="BQ51" i="1"/>
  <c r="W17" i="1"/>
  <c r="AO8" i="1"/>
  <c r="BY52" i="1"/>
  <c r="W52" i="1"/>
  <c r="M52" i="1"/>
  <c r="AO3" i="1"/>
  <c r="M3061" i="2"/>
  <c r="BC4" i="1"/>
  <c r="BK51" i="1"/>
  <c r="CG3" i="1"/>
  <c r="CE4" i="1"/>
  <c r="Y51" i="1"/>
  <c r="M932" i="2"/>
  <c r="Q51" i="1"/>
  <c r="AO51" i="1"/>
  <c r="Y8" i="1"/>
  <c r="AI8" i="1"/>
  <c r="AK52" i="1"/>
  <c r="S52" i="1"/>
  <c r="BQ52" i="1"/>
  <c r="Y3" i="1"/>
  <c r="CG51" i="1"/>
  <c r="CI51" i="1"/>
  <c r="M3258" i="2"/>
  <c r="O51" i="1"/>
  <c r="M51" i="1"/>
  <c r="M8" i="1"/>
  <c r="AU8" i="1"/>
  <c r="W3" i="1"/>
  <c r="BM51" i="1"/>
  <c r="BC51" i="1"/>
  <c r="S8" i="1"/>
  <c r="AC3" i="1"/>
  <c r="AY4" i="1"/>
  <c r="BM4" i="1"/>
  <c r="M1835" i="2"/>
  <c r="U51" i="1"/>
  <c r="AQ51" i="1"/>
  <c r="M2333" i="2"/>
  <c r="CI8" i="1"/>
  <c r="CE20" i="1"/>
  <c r="CA3" i="1"/>
  <c r="BE4" i="1"/>
  <c r="O4" i="1"/>
  <c r="AA20" i="1"/>
  <c r="BO20" i="1"/>
  <c r="Q4" i="1"/>
  <c r="AM4" i="1"/>
  <c r="U20" i="1"/>
  <c r="K20" i="1"/>
  <c r="AM17" i="1"/>
  <c r="AE52" i="1"/>
  <c r="AS52" i="1"/>
  <c r="CA52" i="1"/>
  <c r="BE20" i="1"/>
  <c r="W20" i="1"/>
  <c r="CC3" i="1"/>
  <c r="AO4" i="1"/>
  <c r="AW4" i="1"/>
  <c r="AQ20" i="1"/>
  <c r="BQ20" i="1"/>
  <c r="BI52" i="1"/>
  <c r="Y52" i="1"/>
  <c r="BY3" i="1"/>
  <c r="CG4" i="1"/>
  <c r="BK4" i="1"/>
  <c r="CC20" i="1"/>
  <c r="AW20" i="1"/>
  <c r="BS20" i="1"/>
  <c r="BI51" i="1"/>
  <c r="BA51" i="1"/>
  <c r="BG51" i="1"/>
  <c r="AY51" i="1"/>
  <c r="K51" i="1"/>
  <c r="AW51" i="1"/>
  <c r="CC51" i="1"/>
  <c r="AG20" i="1"/>
  <c r="CI20" i="1"/>
  <c r="BM20" i="1"/>
  <c r="AI20" i="1"/>
  <c r="AS20" i="1"/>
  <c r="AO20" i="1"/>
  <c r="BI20" i="1"/>
  <c r="S20" i="1"/>
  <c r="CG20" i="1"/>
  <c r="CA20" i="1"/>
  <c r="Q20" i="1"/>
  <c r="AK20" i="1"/>
  <c r="AY20" i="1"/>
  <c r="BG20" i="1"/>
  <c r="BA20" i="1"/>
  <c r="J9" i="1"/>
  <c r="BG7" i="1"/>
  <c r="AW7" i="1"/>
  <c r="CC7" i="1"/>
  <c r="AK7" i="1"/>
  <c r="AG7" i="1"/>
  <c r="CI7" i="1"/>
  <c r="BC7" i="1"/>
  <c r="BK7" i="1"/>
  <c r="AE7" i="1"/>
  <c r="M7" i="1"/>
  <c r="BS7" i="1"/>
  <c r="AU7" i="1"/>
  <c r="AS7" i="1"/>
  <c r="CG7" i="1"/>
  <c r="AQ7" i="1"/>
  <c r="AY7" i="1"/>
  <c r="AO7" i="1"/>
  <c r="AC7" i="1"/>
  <c r="W41" i="1"/>
  <c r="BS41" i="1"/>
  <c r="CI41" i="1"/>
  <c r="BE41" i="1"/>
  <c r="Q41" i="1"/>
  <c r="BY41" i="1"/>
  <c r="M41" i="1"/>
  <c r="BU41" i="1"/>
  <c r="AY41" i="1"/>
  <c r="BI41" i="1"/>
  <c r="AO41" i="1"/>
  <c r="BC41" i="1"/>
  <c r="BO41" i="1"/>
  <c r="BK41" i="1"/>
  <c r="CC41" i="1"/>
  <c r="U41" i="1"/>
  <c r="AC41" i="1"/>
  <c r="BA41" i="1"/>
  <c r="Y41" i="1"/>
  <c r="BQ41" i="1"/>
  <c r="BW41" i="1"/>
  <c r="BM41" i="1"/>
  <c r="CE41" i="1"/>
  <c r="AA41" i="1"/>
  <c r="AU41" i="1"/>
  <c r="BG41" i="1"/>
  <c r="S41" i="1"/>
  <c r="AM41" i="1"/>
  <c r="AQ41" i="1"/>
  <c r="AI41" i="1"/>
  <c r="K41" i="1"/>
  <c r="O41" i="1"/>
  <c r="AG41" i="1"/>
  <c r="CG41" i="1"/>
  <c r="AS41" i="1"/>
  <c r="AK41" i="1"/>
  <c r="CA41" i="1"/>
  <c r="AW41" i="1"/>
  <c r="O20" i="1"/>
  <c r="M20" i="1"/>
  <c r="AM20" i="1"/>
  <c r="BK20" i="1"/>
  <c r="Y20" i="1"/>
  <c r="BY20" i="1"/>
  <c r="BC20" i="1"/>
  <c r="CG17" i="1"/>
  <c r="BU17" i="1"/>
  <c r="O17" i="1"/>
  <c r="BW17" i="1"/>
  <c r="AA17" i="1"/>
  <c r="AG17" i="1"/>
  <c r="S12" i="1"/>
  <c r="BE12" i="1"/>
  <c r="AW12" i="1"/>
  <c r="CE12" i="1"/>
  <c r="BK12" i="1"/>
  <c r="AO12" i="1"/>
  <c r="AM12" i="1"/>
  <c r="U12" i="1"/>
  <c r="AQ12" i="1"/>
  <c r="Q12" i="1"/>
  <c r="BS12" i="1"/>
  <c r="BQ12" i="1"/>
  <c r="AU17" i="1"/>
  <c r="AO17" i="1"/>
  <c r="CA17" i="1"/>
  <c r="S17" i="1"/>
  <c r="Q17" i="1"/>
  <c r="AE17" i="1"/>
  <c r="BO8" i="1"/>
  <c r="BY8" i="1"/>
  <c r="BE8" i="1"/>
  <c r="AC8" i="1"/>
  <c r="AW17" i="1"/>
  <c r="AY17" i="1"/>
  <c r="K17" i="1"/>
  <c r="AM8" i="1"/>
  <c r="BW8" i="1"/>
  <c r="O8" i="1"/>
  <c r="BI17" i="1"/>
  <c r="CC17" i="1"/>
  <c r="BK17" i="1"/>
  <c r="BA8" i="1"/>
  <c r="AQ8" i="1"/>
  <c r="BI8" i="1"/>
  <c r="AC17" i="1"/>
  <c r="BS17" i="1"/>
  <c r="BQ17" i="1"/>
  <c r="AG8" i="1"/>
  <c r="Q8" i="1"/>
  <c r="CG8" i="1"/>
  <c r="BY17" i="1"/>
  <c r="BG17" i="1"/>
  <c r="AK17" i="1"/>
  <c r="BS8" i="1"/>
  <c r="CA8" i="1"/>
  <c r="W8" i="1"/>
  <c r="K4" i="1"/>
  <c r="BO4" i="1"/>
  <c r="AC12" i="1"/>
  <c r="AI17" i="1"/>
  <c r="CI17" i="1"/>
  <c r="CE17" i="1"/>
  <c r="U8" i="1"/>
  <c r="BM8" i="1"/>
  <c r="BG8" i="1"/>
  <c r="BM7" i="1"/>
  <c r="AS3" i="1"/>
  <c r="S3" i="1"/>
  <c r="BI4" i="1"/>
  <c r="BY4" i="1"/>
  <c r="BC12" i="1"/>
  <c r="AQ17" i="1"/>
  <c r="AS17" i="1"/>
  <c r="BE17" i="1"/>
  <c r="BO17" i="1"/>
  <c r="AS8" i="1"/>
  <c r="AE8" i="1"/>
  <c r="AW8" i="1"/>
  <c r="BY7" i="1"/>
  <c r="BC3" i="1"/>
  <c r="BA3" i="1"/>
  <c r="AI12" i="1"/>
  <c r="BA17" i="1"/>
  <c r="BM17" i="1"/>
  <c r="Y17" i="1"/>
  <c r="AA8" i="1"/>
  <c r="BU8" i="1"/>
  <c r="AK12" i="1"/>
  <c r="CG12" i="1"/>
  <c r="CA12" i="1"/>
  <c r="BO12" i="1"/>
  <c r="AY12" i="1"/>
  <c r="O12" i="1"/>
  <c r="BW12" i="1"/>
  <c r="BU12" i="1"/>
  <c r="M12" i="1"/>
  <c r="AE12" i="1"/>
  <c r="CC12" i="1"/>
  <c r="BG12" i="1"/>
  <c r="BA12" i="1"/>
  <c r="K12" i="1"/>
  <c r="BY12" i="1"/>
  <c r="AQ3" i="1"/>
  <c r="AE3" i="1"/>
  <c r="Y7" i="1"/>
  <c r="AO30" i="1"/>
  <c r="BK30" i="1"/>
  <c r="AW30" i="1"/>
  <c r="BQ30" i="1"/>
  <c r="BM30" i="1"/>
  <c r="BI30" i="1"/>
  <c r="CE30" i="1"/>
  <c r="AK30" i="1"/>
  <c r="BU30" i="1"/>
  <c r="M30" i="1"/>
  <c r="O30" i="1"/>
  <c r="AI30" i="1"/>
  <c r="BC30" i="1"/>
  <c r="AA30" i="1"/>
  <c r="BE30" i="1"/>
  <c r="Q30" i="1"/>
  <c r="AU30" i="1"/>
  <c r="BS30" i="1"/>
  <c r="CG30" i="1"/>
  <c r="AE30" i="1"/>
  <c r="U30" i="1"/>
  <c r="AQ30" i="1"/>
  <c r="Y30" i="1"/>
  <c r="S30" i="1"/>
  <c r="K30" i="1"/>
  <c r="AY30" i="1"/>
  <c r="BY30" i="1"/>
  <c r="AS30" i="1"/>
  <c r="CA30" i="1"/>
  <c r="AG30" i="1"/>
  <c r="CI30" i="1"/>
  <c r="BW30" i="1"/>
  <c r="W30" i="1"/>
  <c r="BG30" i="1"/>
  <c r="CC30" i="1"/>
  <c r="AM30" i="1"/>
  <c r="AC30" i="1"/>
  <c r="BO30" i="1"/>
  <c r="BA30" i="1"/>
  <c r="BQ7" i="1"/>
  <c r="BE7" i="1"/>
  <c r="AA7" i="1"/>
  <c r="W7" i="1"/>
  <c r="CA7" i="1"/>
  <c r="BI7" i="1"/>
  <c r="AA3" i="1"/>
  <c r="BW3" i="1"/>
  <c r="M4" i="1"/>
  <c r="AS12" i="1"/>
  <c r="AG12" i="1"/>
  <c r="CI12" i="1"/>
  <c r="CE7" i="1"/>
  <c r="U7" i="1"/>
  <c r="BS3" i="1"/>
  <c r="AE4" i="1"/>
  <c r="AI4" i="1"/>
  <c r="BM3" i="1"/>
  <c r="M3" i="1"/>
  <c r="AM3" i="1"/>
  <c r="AQ4" i="1"/>
  <c r="CA4" i="1"/>
  <c r="AK4" i="1"/>
  <c r="AU12" i="1"/>
  <c r="BM12" i="1"/>
  <c r="W12" i="1"/>
  <c r="AI7" i="1"/>
  <c r="BO3" i="1"/>
  <c r="AG3" i="1"/>
  <c r="Q3" i="1"/>
  <c r="AS4" i="1"/>
  <c r="Y4" i="1"/>
  <c r="BA4" i="1"/>
  <c r="BI12" i="1"/>
  <c r="Y12" i="1"/>
  <c r="O23" i="1"/>
  <c r="BK23" i="1"/>
  <c r="BI23" i="1"/>
  <c r="CE23" i="1"/>
  <c r="K23" i="1"/>
  <c r="Y23" i="1"/>
  <c r="AM23" i="1"/>
  <c r="AA23" i="1"/>
  <c r="AS23" i="1"/>
  <c r="BM23" i="1"/>
  <c r="CG23" i="1"/>
  <c r="M23" i="1"/>
  <c r="Q23" i="1"/>
  <c r="BY23" i="1"/>
  <c r="BO23" i="1"/>
  <c r="AI23" i="1"/>
  <c r="BQ23" i="1"/>
  <c r="BC23" i="1"/>
  <c r="CA23" i="1"/>
  <c r="BE23" i="1"/>
  <c r="BG23" i="1"/>
  <c r="W23" i="1"/>
  <c r="AY23" i="1"/>
  <c r="AC23" i="1"/>
  <c r="AK23" i="1"/>
  <c r="AU23" i="1"/>
  <c r="BW23" i="1"/>
  <c r="BS23" i="1"/>
  <c r="S23" i="1"/>
  <c r="AE23" i="1"/>
  <c r="AO23" i="1"/>
  <c r="AQ23" i="1"/>
  <c r="AW23" i="1"/>
  <c r="CI23" i="1"/>
  <c r="AG23" i="1"/>
  <c r="U23" i="1"/>
  <c r="BA23" i="1"/>
  <c r="BU23" i="1"/>
  <c r="CC23" i="1"/>
  <c r="AY36" i="1"/>
  <c r="AK36" i="1"/>
  <c r="U36" i="1"/>
  <c r="AW36" i="1"/>
  <c r="AC36" i="1"/>
  <c r="CA36" i="1"/>
  <c r="BW36" i="1"/>
  <c r="BM36" i="1"/>
  <c r="AM36" i="1"/>
  <c r="BQ36" i="1"/>
  <c r="W36" i="1"/>
  <c r="BA36" i="1"/>
  <c r="BS36" i="1"/>
  <c r="BG36" i="1"/>
  <c r="O36" i="1"/>
  <c r="BK36" i="1"/>
  <c r="CC36" i="1"/>
  <c r="M36" i="1"/>
  <c r="BE36" i="1"/>
  <c r="CG36" i="1"/>
  <c r="AA36" i="1"/>
  <c r="AO36" i="1"/>
  <c r="Y36" i="1"/>
  <c r="AU36" i="1"/>
  <c r="AE36" i="1"/>
  <c r="K36" i="1"/>
  <c r="Q36" i="1"/>
  <c r="CI36" i="1"/>
  <c r="AS36" i="1"/>
  <c r="BC36" i="1"/>
  <c r="S36" i="1"/>
  <c r="AG36" i="1"/>
  <c r="BU36" i="1"/>
  <c r="BI36" i="1"/>
  <c r="BO36" i="1"/>
  <c r="BY36" i="1"/>
  <c r="CE36" i="1"/>
  <c r="AQ36" i="1"/>
  <c r="AI36" i="1"/>
  <c r="Q21" i="1"/>
  <c r="BK21" i="1"/>
  <c r="W21" i="1"/>
  <c r="AE21" i="1"/>
  <c r="M21" i="1"/>
  <c r="AM21" i="1"/>
  <c r="AG21" i="1"/>
  <c r="CI21" i="1"/>
  <c r="AU21" i="1"/>
  <c r="BC21" i="1"/>
  <c r="BE21" i="1"/>
  <c r="O21" i="1"/>
  <c r="CA21" i="1"/>
  <c r="CC21" i="1"/>
  <c r="Y21" i="1"/>
  <c r="BG21" i="1"/>
  <c r="S21" i="1"/>
  <c r="BU21" i="1"/>
  <c r="CE21" i="1"/>
  <c r="AA21" i="1"/>
  <c r="CG21" i="1"/>
  <c r="AC21" i="1"/>
  <c r="BS21" i="1"/>
  <c r="BQ21" i="1"/>
  <c r="AO21" i="1"/>
  <c r="AI21" i="1"/>
  <c r="BM21" i="1"/>
  <c r="AW21" i="1"/>
  <c r="AQ21" i="1"/>
  <c r="BY21" i="1"/>
  <c r="AK21" i="1"/>
  <c r="BO21" i="1"/>
  <c r="AY21" i="1"/>
  <c r="BI21" i="1"/>
  <c r="K21" i="1"/>
  <c r="BW21" i="1"/>
  <c r="AS21" i="1"/>
  <c r="U21" i="1"/>
  <c r="BA21" i="1"/>
  <c r="AQ50" i="1"/>
  <c r="CI50" i="1"/>
  <c r="AG50" i="1"/>
  <c r="CA50" i="1"/>
  <c r="W50" i="1"/>
  <c r="BQ50" i="1"/>
  <c r="S50" i="1"/>
  <c r="AM50" i="1"/>
  <c r="AA50" i="1"/>
  <c r="BC50" i="1"/>
  <c r="AS50" i="1"/>
  <c r="BG50" i="1"/>
  <c r="AI50" i="1"/>
  <c r="CE50" i="1"/>
  <c r="BE50" i="1"/>
  <c r="BY50" i="1"/>
  <c r="BO50" i="1"/>
  <c r="AW50" i="1"/>
  <c r="BS50" i="1"/>
  <c r="BM50" i="1"/>
  <c r="U50" i="1"/>
  <c r="AK50" i="1"/>
  <c r="M50" i="1"/>
  <c r="BA50" i="1"/>
  <c r="BW50" i="1"/>
  <c r="BK50" i="1"/>
  <c r="AE50" i="1"/>
  <c r="CG50" i="1"/>
  <c r="Y50" i="1"/>
  <c r="BI50" i="1"/>
  <c r="CC50" i="1"/>
  <c r="AC50" i="1"/>
  <c r="BU50" i="1"/>
  <c r="AU50" i="1"/>
  <c r="Q50" i="1"/>
  <c r="AO50" i="1"/>
  <c r="O50" i="1"/>
  <c r="AY50" i="1"/>
  <c r="K50" i="1"/>
  <c r="AG46" i="1"/>
  <c r="BU46" i="1"/>
  <c r="CE46" i="1"/>
  <c r="BI46" i="1"/>
  <c r="AA46" i="1"/>
  <c r="AU46" i="1"/>
  <c r="O46" i="1"/>
  <c r="CI46" i="1"/>
  <c r="S46" i="1"/>
  <c r="AI46" i="1"/>
  <c r="BE46" i="1"/>
  <c r="BM46" i="1"/>
  <c r="CG46" i="1"/>
  <c r="BG46" i="1"/>
  <c r="AO46" i="1"/>
  <c r="BY46" i="1"/>
  <c r="K46" i="1"/>
  <c r="BS46" i="1"/>
  <c r="CC46" i="1"/>
  <c r="AE46" i="1"/>
  <c r="AS46" i="1"/>
  <c r="BW46" i="1"/>
  <c r="Q46" i="1"/>
  <c r="U46" i="1"/>
  <c r="BO46" i="1"/>
  <c r="BK46" i="1"/>
  <c r="AK46" i="1"/>
  <c r="AC46" i="1"/>
  <c r="Y46" i="1"/>
  <c r="AW46" i="1"/>
  <c r="AM46" i="1"/>
  <c r="BA46" i="1"/>
  <c r="BC46" i="1"/>
  <c r="CA46" i="1"/>
  <c r="BQ46" i="1"/>
  <c r="W46" i="1"/>
  <c r="M46" i="1"/>
  <c r="AQ46" i="1"/>
  <c r="AY46" i="1"/>
  <c r="AA49" i="1"/>
  <c r="AM49" i="1"/>
  <c r="BY49" i="1"/>
  <c r="BO49" i="1"/>
  <c r="AW49" i="1"/>
  <c r="BE49" i="1"/>
  <c r="U49" i="1"/>
  <c r="CG49" i="1"/>
  <c r="AO49" i="1"/>
  <c r="AY49" i="1"/>
  <c r="W49" i="1"/>
  <c r="BQ49" i="1"/>
  <c r="CC49" i="1"/>
  <c r="BS49" i="1"/>
  <c r="AQ49" i="1"/>
  <c r="AE49" i="1"/>
  <c r="BU49" i="1"/>
  <c r="BK49" i="1"/>
  <c r="BW49" i="1"/>
  <c r="Q49" i="1"/>
  <c r="BM49" i="1"/>
  <c r="AC49" i="1"/>
  <c r="AU49" i="1"/>
  <c r="M49" i="1"/>
  <c r="K49" i="1"/>
  <c r="BG49" i="1"/>
  <c r="AG49" i="1"/>
  <c r="AK49" i="1"/>
  <c r="S49" i="1"/>
  <c r="CI49" i="1"/>
  <c r="CE49" i="1"/>
  <c r="BC49" i="1"/>
  <c r="BI49" i="1"/>
  <c r="O49" i="1"/>
  <c r="CA49" i="1"/>
  <c r="AI49" i="1"/>
  <c r="AS49" i="1"/>
  <c r="Y49" i="1"/>
  <c r="BA49" i="1"/>
  <c r="AA16" i="1"/>
  <c r="BY16" i="1"/>
  <c r="BI16" i="1"/>
  <c r="Q16" i="1"/>
  <c r="M16" i="1"/>
  <c r="AE16" i="1"/>
  <c r="AU16" i="1"/>
  <c r="AG16" i="1"/>
  <c r="CA16" i="1"/>
  <c r="BM16" i="1"/>
  <c r="AW16" i="1"/>
  <c r="AM16" i="1"/>
  <c r="CE16" i="1"/>
  <c r="U16" i="1"/>
  <c r="Y16" i="1"/>
  <c r="BG16" i="1"/>
  <c r="AI16" i="1"/>
  <c r="O16" i="1"/>
  <c r="AK16" i="1"/>
  <c r="BE16" i="1"/>
  <c r="BO16" i="1"/>
  <c r="AC16" i="1"/>
  <c r="S16" i="1"/>
  <c r="BA16" i="1"/>
  <c r="AQ16" i="1"/>
  <c r="W16" i="1"/>
  <c r="AO16" i="1"/>
  <c r="AY16" i="1"/>
  <c r="BQ16" i="1"/>
  <c r="CG16" i="1"/>
  <c r="BC16" i="1"/>
  <c r="BW16" i="1"/>
  <c r="CC16" i="1"/>
  <c r="CI16" i="1"/>
  <c r="BS16" i="1"/>
  <c r="K16" i="1"/>
  <c r="BU16" i="1"/>
  <c r="AS16" i="1"/>
  <c r="BK16" i="1"/>
  <c r="AA34" i="1"/>
  <c r="O34" i="1"/>
  <c r="Q34" i="1"/>
  <c r="AC34" i="1"/>
  <c r="AQ34" i="1"/>
  <c r="U34" i="1"/>
  <c r="BG34" i="1"/>
  <c r="AG34" i="1"/>
  <c r="BI34" i="1"/>
  <c r="BC34" i="1"/>
  <c r="BO34" i="1"/>
  <c r="CG34" i="1"/>
  <c r="AI34" i="1"/>
  <c r="AU34" i="1"/>
  <c r="BQ34" i="1"/>
  <c r="BE34" i="1"/>
  <c r="AO34" i="1"/>
  <c r="BK34" i="1"/>
  <c r="K34" i="1"/>
  <c r="AM34" i="1"/>
  <c r="S34" i="1"/>
  <c r="CC34" i="1"/>
  <c r="CA34" i="1"/>
  <c r="BM34" i="1"/>
  <c r="AW34" i="1"/>
  <c r="W34" i="1"/>
  <c r="AS34" i="1"/>
  <c r="AE34" i="1"/>
  <c r="BW34" i="1"/>
  <c r="Y34" i="1"/>
  <c r="CI34" i="1"/>
  <c r="BS34" i="1"/>
  <c r="BY34" i="1"/>
  <c r="CE34" i="1"/>
  <c r="AY34" i="1"/>
  <c r="M34" i="1"/>
  <c r="BU34" i="1"/>
  <c r="BA34" i="1"/>
  <c r="AK34" i="1"/>
  <c r="AK29" i="1"/>
  <c r="BE29" i="1"/>
  <c r="AG29" i="1"/>
  <c r="W29" i="1"/>
  <c r="AW29" i="1"/>
  <c r="BY29" i="1"/>
  <c r="AA29" i="1"/>
  <c r="BO29" i="1"/>
  <c r="BI29" i="1"/>
  <c r="AQ29" i="1"/>
  <c r="BM29" i="1"/>
  <c r="CE29" i="1"/>
  <c r="CI29" i="1"/>
  <c r="Q29" i="1"/>
  <c r="AM29" i="1"/>
  <c r="BK29" i="1"/>
  <c r="BC29" i="1"/>
  <c r="AO29" i="1"/>
  <c r="BU29" i="1"/>
  <c r="AI29" i="1"/>
  <c r="BQ29" i="1"/>
  <c r="O29" i="1"/>
  <c r="CC29" i="1"/>
  <c r="BG29" i="1"/>
  <c r="K29" i="1"/>
  <c r="CA29" i="1"/>
  <c r="BS29" i="1"/>
  <c r="S29" i="1"/>
  <c r="BW29" i="1"/>
  <c r="U29" i="1"/>
  <c r="M29" i="1"/>
  <c r="AU29" i="1"/>
  <c r="AC29" i="1"/>
  <c r="AY29" i="1"/>
  <c r="AS29" i="1"/>
  <c r="CG29" i="1"/>
  <c r="Y29" i="1"/>
  <c r="BA29" i="1"/>
  <c r="AE29" i="1"/>
  <c r="CC31" i="1"/>
  <c r="AC31" i="1"/>
  <c r="BC31" i="1"/>
  <c r="BE31" i="1"/>
  <c r="CE31" i="1"/>
  <c r="CA31" i="1"/>
  <c r="AG31" i="1"/>
  <c r="BU31" i="1"/>
  <c r="S31" i="1"/>
  <c r="AS31" i="1"/>
  <c r="U31" i="1"/>
  <c r="BO31" i="1"/>
  <c r="BY31" i="1"/>
  <c r="AK31" i="1"/>
  <c r="AW31" i="1"/>
  <c r="BS31" i="1"/>
  <c r="AM31" i="1"/>
  <c r="CG31" i="1"/>
  <c r="Y31" i="1"/>
  <c r="O31" i="1"/>
  <c r="BK31" i="1"/>
  <c r="AU31" i="1"/>
  <c r="AI31" i="1"/>
  <c r="AQ31" i="1"/>
  <c r="AA31" i="1"/>
  <c r="Q31" i="1"/>
  <c r="AO31" i="1"/>
  <c r="BG31" i="1"/>
  <c r="CI31" i="1"/>
  <c r="AE31" i="1"/>
  <c r="BQ31" i="1"/>
  <c r="BI31" i="1"/>
  <c r="BW31" i="1"/>
  <c r="K31" i="1"/>
  <c r="W31" i="1"/>
  <c r="BM31" i="1"/>
  <c r="AY31" i="1"/>
  <c r="M31" i="1"/>
  <c r="BA31" i="1"/>
  <c r="Q10" i="1"/>
  <c r="BI10" i="1"/>
  <c r="BC10" i="1"/>
  <c r="BQ10" i="1"/>
  <c r="BM10" i="1"/>
  <c r="AA10" i="1"/>
  <c r="CG10" i="1"/>
  <c r="AE10" i="1"/>
  <c r="K10" i="1"/>
  <c r="CE10" i="1"/>
  <c r="Y10" i="1"/>
  <c r="AM10" i="1"/>
  <c r="AK10" i="1"/>
  <c r="AQ10" i="1"/>
  <c r="BW10" i="1"/>
  <c r="AO10" i="1"/>
  <c r="CA10" i="1"/>
  <c r="BK10" i="1"/>
  <c r="BU10" i="1"/>
  <c r="W10" i="1"/>
  <c r="BA10" i="1"/>
  <c r="AI10" i="1"/>
  <c r="CI10" i="1"/>
  <c r="AU10" i="1"/>
  <c r="AC10" i="1"/>
  <c r="AS10" i="1"/>
  <c r="M10" i="1"/>
  <c r="AY10" i="1"/>
  <c r="AG10" i="1"/>
  <c r="BO10" i="1"/>
  <c r="O10" i="1"/>
  <c r="BS10" i="1"/>
  <c r="BG10" i="1"/>
  <c r="AW10" i="1"/>
  <c r="S10" i="1"/>
  <c r="BE10" i="1"/>
  <c r="BY10" i="1"/>
  <c r="CC10" i="1"/>
  <c r="U10" i="1"/>
  <c r="AU3" i="1"/>
  <c r="AW3" i="1"/>
  <c r="CE3" i="1"/>
  <c r="K53" i="1"/>
  <c r="AC53" i="1"/>
  <c r="M53" i="1"/>
  <c r="CE53" i="1"/>
  <c r="BK53" i="1"/>
  <c r="CG53" i="1"/>
  <c r="BA53" i="1"/>
  <c r="Q53" i="1"/>
  <c r="BI53" i="1"/>
  <c r="AS53" i="1"/>
  <c r="S53" i="1"/>
  <c r="BS53" i="1"/>
  <c r="CA53" i="1"/>
  <c r="U53" i="1"/>
  <c r="BY53" i="1"/>
  <c r="Y53" i="1"/>
  <c r="BW53" i="1"/>
  <c r="AW53" i="1"/>
  <c r="AO53" i="1"/>
  <c r="AM53" i="1"/>
  <c r="BM53" i="1"/>
  <c r="AG53" i="1"/>
  <c r="AK53" i="1"/>
  <c r="AI53" i="1"/>
  <c r="AY53" i="1"/>
  <c r="AQ53" i="1"/>
  <c r="BE53" i="1"/>
  <c r="BU53" i="1"/>
  <c r="AE53" i="1"/>
  <c r="CC53" i="1"/>
  <c r="O53" i="1"/>
  <c r="W53" i="1"/>
  <c r="BC53" i="1"/>
  <c r="AU53" i="1"/>
  <c r="CI53" i="1"/>
  <c r="AA53" i="1"/>
  <c r="BO53" i="1"/>
  <c r="BG53" i="1"/>
  <c r="BQ53" i="1"/>
  <c r="BK3" i="1"/>
  <c r="BG3" i="1"/>
  <c r="U3" i="1"/>
  <c r="BG14" i="1"/>
  <c r="AQ14" i="1"/>
  <c r="BO14" i="1"/>
  <c r="O14" i="1"/>
  <c r="CC14" i="1"/>
  <c r="S14" i="1"/>
  <c r="CE14" i="1"/>
  <c r="BW14" i="1"/>
  <c r="AC14" i="1"/>
  <c r="BA14" i="1"/>
  <c r="AW14" i="1"/>
  <c r="BI14" i="1"/>
  <c r="Y14" i="1"/>
  <c r="AS14" i="1"/>
  <c r="AE14" i="1"/>
  <c r="BY14" i="1"/>
  <c r="AM14" i="1"/>
  <c r="AU14" i="1"/>
  <c r="AA14" i="1"/>
  <c r="W14" i="1"/>
  <c r="BM14" i="1"/>
  <c r="BU14" i="1"/>
  <c r="CG14" i="1"/>
  <c r="BC14" i="1"/>
  <c r="AI14" i="1"/>
  <c r="AY14" i="1"/>
  <c r="BE14" i="1"/>
  <c r="BS14" i="1"/>
  <c r="Q14" i="1"/>
  <c r="CI14" i="1"/>
  <c r="M14" i="1"/>
  <c r="CA14" i="1"/>
  <c r="AG14" i="1"/>
  <c r="AK14" i="1"/>
  <c r="BK14" i="1"/>
  <c r="U14" i="1"/>
  <c r="BQ14" i="1"/>
  <c r="K14" i="1"/>
  <c r="AO14" i="1"/>
  <c r="AK3" i="1"/>
  <c r="O3" i="1"/>
  <c r="AY18" i="1"/>
  <c r="BG18" i="1"/>
  <c r="BS18" i="1"/>
  <c r="K18" i="1"/>
  <c r="AC18" i="1"/>
  <c r="BY18" i="1"/>
  <c r="CI18" i="1"/>
  <c r="BW18" i="1"/>
  <c r="AE18" i="1"/>
  <c r="O18" i="1"/>
  <c r="AG18" i="1"/>
  <c r="AM18" i="1"/>
  <c r="AU18" i="1"/>
  <c r="AQ18" i="1"/>
  <c r="BI18" i="1"/>
  <c r="W18" i="1"/>
  <c r="M18" i="1"/>
  <c r="BK18" i="1"/>
  <c r="BU18" i="1"/>
  <c r="BA18" i="1"/>
  <c r="AS18" i="1"/>
  <c r="AA18" i="1"/>
  <c r="CC18" i="1"/>
  <c r="BM18" i="1"/>
  <c r="BO18" i="1"/>
  <c r="AK18" i="1"/>
  <c r="S18" i="1"/>
  <c r="AI18" i="1"/>
  <c r="AO18" i="1"/>
  <c r="CA18" i="1"/>
  <c r="BC18" i="1"/>
  <c r="CE18" i="1"/>
  <c r="U18" i="1"/>
  <c r="BE18" i="1"/>
  <c r="CG18" i="1"/>
  <c r="AW18" i="1"/>
  <c r="Y18" i="1"/>
  <c r="Q18" i="1"/>
  <c r="BQ18" i="1"/>
  <c r="BQ6" i="1"/>
  <c r="K6" i="1"/>
  <c r="AC6" i="1"/>
  <c r="S6" i="1"/>
  <c r="O6" i="1"/>
  <c r="BO6" i="1"/>
  <c r="AK6" i="1"/>
  <c r="CE6" i="1"/>
  <c r="BE6" i="1"/>
  <c r="AI6" i="1"/>
  <c r="AU6" i="1"/>
  <c r="BS6" i="1"/>
  <c r="CG6" i="1"/>
  <c r="AM6" i="1"/>
  <c r="AS6" i="1"/>
  <c r="BI6" i="1"/>
  <c r="U6" i="1"/>
  <c r="AW6" i="1"/>
  <c r="CA6" i="1"/>
  <c r="AE6" i="1"/>
  <c r="AO6" i="1"/>
  <c r="BC6" i="1"/>
  <c r="CC6" i="1"/>
  <c r="BU6" i="1"/>
  <c r="BY6" i="1"/>
  <c r="AA6" i="1"/>
  <c r="AG6" i="1"/>
  <c r="M6" i="1"/>
  <c r="Y6" i="1"/>
  <c r="AQ6" i="1"/>
  <c r="BW6" i="1"/>
  <c r="BK6" i="1"/>
  <c r="W6" i="1"/>
  <c r="AY6" i="1"/>
  <c r="Q6" i="1"/>
  <c r="CI6" i="1"/>
  <c r="BM6" i="1"/>
  <c r="BA6" i="1"/>
  <c r="BG6" i="1"/>
  <c r="H35" i="1"/>
  <c r="CN35" i="1"/>
  <c r="CQ35" i="1"/>
  <c r="CP35" i="1"/>
  <c r="CO35" i="1"/>
  <c r="G35" i="1"/>
  <c r="M2910" i="2" l="1"/>
  <c r="M737" i="2"/>
  <c r="T22" i="1"/>
  <c r="M1373" i="2"/>
  <c r="T24" i="1"/>
  <c r="V48" i="1"/>
  <c r="V54" i="1" s="1"/>
  <c r="M3159" i="2"/>
  <c r="M831" i="2"/>
  <c r="M1870" i="2"/>
  <c r="M2879" i="2"/>
  <c r="M130" i="2"/>
  <c r="M581" i="2"/>
  <c r="CP45" i="1"/>
  <c r="M2216" i="2"/>
  <c r="CN43" i="1"/>
  <c r="G43" i="1"/>
  <c r="CP43" i="1"/>
  <c r="H43" i="1"/>
  <c r="CO13" i="1"/>
  <c r="CO43" i="1"/>
  <c r="CQ13" i="1"/>
  <c r="CQ43" i="1"/>
  <c r="CN13" i="1"/>
  <c r="CP13" i="1"/>
  <c r="H13" i="1"/>
  <c r="CQ37" i="1"/>
  <c r="CO15" i="1"/>
  <c r="CN45" i="1"/>
  <c r="CQ19" i="1"/>
  <c r="G13" i="1"/>
  <c r="CQ45" i="1"/>
  <c r="CO45" i="1"/>
  <c r="CP37" i="1"/>
  <c r="H45" i="1"/>
  <c r="CN37" i="1"/>
  <c r="H15" i="1"/>
  <c r="CN19" i="1"/>
  <c r="H37" i="1"/>
  <c r="CN28" i="1"/>
  <c r="CQ15" i="1"/>
  <c r="CO19" i="1"/>
  <c r="CP15" i="1"/>
  <c r="CO28" i="1"/>
  <c r="CN15" i="1"/>
  <c r="CQ28" i="1"/>
  <c r="I15" i="1"/>
  <c r="I19" i="1"/>
  <c r="G15" i="1"/>
  <c r="CP19" i="1"/>
  <c r="H19" i="1"/>
  <c r="G19" i="1"/>
  <c r="CO37" i="1"/>
  <c r="I45" i="1"/>
  <c r="G37" i="1"/>
  <c r="G45" i="1"/>
  <c r="CP28" i="1"/>
  <c r="CQ5" i="1"/>
  <c r="G28" i="1"/>
  <c r="H28" i="1"/>
  <c r="CO5" i="1"/>
  <c r="CP5" i="1"/>
  <c r="CN5" i="1"/>
  <c r="H5" i="1"/>
  <c r="CQ33" i="1"/>
  <c r="CP38" i="1"/>
  <c r="I33" i="1"/>
  <c r="H33" i="1"/>
  <c r="CP33" i="1"/>
  <c r="CN33" i="1"/>
  <c r="CO33" i="1"/>
  <c r="G33" i="1"/>
  <c r="H38" i="1"/>
  <c r="CO38" i="1"/>
  <c r="CQ38" i="1"/>
  <c r="G5" i="1"/>
  <c r="CN38" i="1"/>
  <c r="G38" i="1"/>
  <c r="CN47" i="1"/>
  <c r="CQ47" i="1"/>
  <c r="CO47" i="1"/>
  <c r="H47" i="1"/>
  <c r="CP47" i="1"/>
  <c r="G47" i="1"/>
  <c r="CN44" i="1"/>
  <c r="CP39" i="1"/>
  <c r="CN40" i="1"/>
  <c r="CO40" i="1"/>
  <c r="CP40" i="1"/>
  <c r="G40" i="1"/>
  <c r="H39" i="1"/>
  <c r="I40" i="1"/>
  <c r="CQ40" i="1"/>
  <c r="H40" i="1"/>
  <c r="G27" i="1"/>
  <c r="H27" i="1"/>
  <c r="CP27" i="1"/>
  <c r="CO27" i="1"/>
  <c r="I27" i="1"/>
  <c r="CQ27" i="1"/>
  <c r="CN27" i="1"/>
  <c r="H25" i="1"/>
  <c r="I39" i="1"/>
  <c r="I44" i="1"/>
  <c r="CQ25" i="1"/>
  <c r="G25" i="1"/>
  <c r="H26" i="1"/>
  <c r="G44" i="1"/>
  <c r="CO26" i="1"/>
  <c r="G26" i="1"/>
  <c r="H44" i="1"/>
  <c r="CP26" i="1"/>
  <c r="H51" i="1"/>
  <c r="CQ52" i="1"/>
  <c r="I26" i="1"/>
  <c r="CQ26" i="1"/>
  <c r="CN51" i="1"/>
  <c r="CO25" i="1"/>
  <c r="CN26" i="1"/>
  <c r="CN25" i="1"/>
  <c r="CP44" i="1"/>
  <c r="I25" i="1"/>
  <c r="CP25" i="1"/>
  <c r="H52" i="1"/>
  <c r="CN52" i="1"/>
  <c r="CO52" i="1"/>
  <c r="CP51" i="1"/>
  <c r="CO39" i="1"/>
  <c r="CQ51" i="1"/>
  <c r="I52" i="1"/>
  <c r="CQ44" i="1"/>
  <c r="CN39" i="1"/>
  <c r="CO44" i="1"/>
  <c r="CQ39" i="1"/>
  <c r="CP52" i="1"/>
  <c r="G39" i="1"/>
  <c r="CN20" i="1"/>
  <c r="G52" i="1"/>
  <c r="I51" i="1"/>
  <c r="I8" i="1"/>
  <c r="CO51" i="1"/>
  <c r="I17" i="1"/>
  <c r="I21" i="1"/>
  <c r="I18" i="1"/>
  <c r="I34" i="1"/>
  <c r="G51" i="1"/>
  <c r="I16" i="1"/>
  <c r="I4" i="1"/>
  <c r="I20" i="1"/>
  <c r="I10" i="1"/>
  <c r="I3" i="1"/>
  <c r="I29" i="1"/>
  <c r="G7" i="1"/>
  <c r="H20" i="1"/>
  <c r="CP20" i="1"/>
  <c r="I50" i="1"/>
  <c r="I23" i="1"/>
  <c r="I6" i="1"/>
  <c r="I7" i="1"/>
  <c r="CO20" i="1"/>
  <c r="CQ20" i="1"/>
  <c r="CQ7" i="1"/>
  <c r="CO7" i="1"/>
  <c r="T32" i="1"/>
  <c r="T9" i="1"/>
  <c r="CO41" i="1"/>
  <c r="CP41" i="1"/>
  <c r="CN41" i="1"/>
  <c r="G41" i="1"/>
  <c r="CQ41" i="1"/>
  <c r="H41" i="1"/>
  <c r="G20" i="1"/>
  <c r="H17" i="1"/>
  <c r="CN17" i="1"/>
  <c r="CN3" i="1"/>
  <c r="CN7" i="1"/>
  <c r="CQ17" i="1"/>
  <c r="CP17" i="1"/>
  <c r="G4" i="1"/>
  <c r="CN4" i="1"/>
  <c r="G17" i="1"/>
  <c r="CO17" i="1"/>
  <c r="CO8" i="1"/>
  <c r="H8" i="1"/>
  <c r="G8" i="1"/>
  <c r="CN8" i="1"/>
  <c r="CQ8" i="1"/>
  <c r="CP8" i="1"/>
  <c r="H30" i="1"/>
  <c r="G30" i="1"/>
  <c r="CN30" i="1"/>
  <c r="CQ30" i="1"/>
  <c r="CP30" i="1"/>
  <c r="CO30" i="1"/>
  <c r="H4" i="1"/>
  <c r="H3" i="1"/>
  <c r="CN12" i="1"/>
  <c r="G12" i="1"/>
  <c r="H12" i="1"/>
  <c r="CO12" i="1"/>
  <c r="CP12" i="1"/>
  <c r="CQ12" i="1"/>
  <c r="G3" i="1"/>
  <c r="CP7" i="1"/>
  <c r="H7" i="1"/>
  <c r="CP4" i="1"/>
  <c r="CQ4" i="1"/>
  <c r="CO4" i="1"/>
  <c r="CO10" i="1"/>
  <c r="G10" i="1"/>
  <c r="CQ10" i="1"/>
  <c r="CN10" i="1"/>
  <c r="H10" i="1"/>
  <c r="CP10" i="1"/>
  <c r="G16" i="1"/>
  <c r="H23" i="1"/>
  <c r="CN23" i="1"/>
  <c r="CQ23" i="1"/>
  <c r="CP23" i="1"/>
  <c r="CO23" i="1"/>
  <c r="G23" i="1"/>
  <c r="CQ3" i="1"/>
  <c r="H31" i="1"/>
  <c r="CP31" i="1"/>
  <c r="G31" i="1"/>
  <c r="CN31" i="1"/>
  <c r="CQ31" i="1"/>
  <c r="CO31" i="1"/>
  <c r="CP3" i="1"/>
  <c r="CO46" i="1"/>
  <c r="CN46" i="1"/>
  <c r="CQ46" i="1"/>
  <c r="G46" i="1"/>
  <c r="CP46" i="1"/>
  <c r="H46" i="1"/>
  <c r="CN50" i="1"/>
  <c r="CQ50" i="1"/>
  <c r="CO50" i="1"/>
  <c r="CP50" i="1"/>
  <c r="H50" i="1"/>
  <c r="H34" i="1"/>
  <c r="CP34" i="1"/>
  <c r="CN34" i="1"/>
  <c r="CQ34" i="1"/>
  <c r="CO34" i="1"/>
  <c r="G34" i="1"/>
  <c r="CO21" i="1"/>
  <c r="CP21" i="1"/>
  <c r="H21" i="1"/>
  <c r="CN21" i="1"/>
  <c r="G21" i="1"/>
  <c r="CQ21" i="1"/>
  <c r="CO3" i="1"/>
  <c r="CO53" i="1"/>
  <c r="G53" i="1"/>
  <c r="CN53" i="1"/>
  <c r="CQ53" i="1"/>
  <c r="CP53" i="1"/>
  <c r="H53" i="1"/>
  <c r="H18" i="1"/>
  <c r="G18" i="1"/>
  <c r="CO18" i="1"/>
  <c r="CP18" i="1"/>
  <c r="CQ18" i="1"/>
  <c r="CN18" i="1"/>
  <c r="CN16" i="1"/>
  <c r="CQ16" i="1"/>
  <c r="CP16" i="1"/>
  <c r="CO16" i="1"/>
  <c r="H16" i="1"/>
  <c r="CQ49" i="1"/>
  <c r="H49" i="1"/>
  <c r="CP49" i="1"/>
  <c r="CN49" i="1"/>
  <c r="G49" i="1"/>
  <c r="CO49" i="1"/>
  <c r="G50" i="1"/>
  <c r="G36" i="1"/>
  <c r="H36" i="1"/>
  <c r="CN36" i="1"/>
  <c r="CO36" i="1"/>
  <c r="CQ36" i="1"/>
  <c r="CP36" i="1"/>
  <c r="CQ14" i="1"/>
  <c r="G14" i="1"/>
  <c r="CO14" i="1"/>
  <c r="CN14" i="1"/>
  <c r="H14" i="1"/>
  <c r="CP14" i="1"/>
  <c r="CO29" i="1"/>
  <c r="H29" i="1"/>
  <c r="CP29" i="1"/>
  <c r="G29" i="1"/>
  <c r="CN29" i="1"/>
  <c r="CQ29" i="1"/>
  <c r="CQ6" i="1"/>
  <c r="CP6" i="1"/>
  <c r="CO6" i="1"/>
  <c r="G6" i="1"/>
  <c r="H6" i="1"/>
  <c r="CN6" i="1"/>
  <c r="Z24" i="1" l="1"/>
  <c r="C1113" i="3"/>
  <c r="C1173" i="3"/>
  <c r="C1054" i="3"/>
  <c r="C1176" i="3"/>
  <c r="C1274" i="3"/>
  <c r="C1177" i="3"/>
  <c r="C1065" i="3"/>
  <c r="C1090" i="3"/>
  <c r="C1068" i="3"/>
  <c r="C1125" i="3"/>
  <c r="C1271" i="3"/>
  <c r="C1150" i="3"/>
  <c r="C1066" i="3"/>
  <c r="C1080" i="3"/>
  <c r="C1101" i="3"/>
  <c r="C1246" i="3"/>
  <c r="C1121" i="3"/>
  <c r="C1267" i="3"/>
  <c r="C1238" i="3"/>
  <c r="C1145" i="3"/>
  <c r="C1181" i="3"/>
  <c r="C1084" i="3"/>
  <c r="C1229" i="3"/>
  <c r="C1202" i="3"/>
  <c r="C1275" i="3"/>
  <c r="C1242" i="3"/>
  <c r="C1144" i="3"/>
  <c r="C1057" i="3"/>
  <c r="C1097" i="3"/>
  <c r="C1060" i="3"/>
  <c r="C1205" i="3"/>
  <c r="C1249" i="3"/>
  <c r="C1073" i="3"/>
  <c r="C1078" i="3"/>
  <c r="C1180" i="3"/>
  <c r="C1050" i="3"/>
  <c r="C1069" i="3"/>
  <c r="C1105" i="3"/>
  <c r="C1141" i="3"/>
  <c r="C1256" i="3"/>
  <c r="C1137" i="3"/>
  <c r="C1116" i="3"/>
  <c r="C1081" i="3"/>
  <c r="C1195" i="3"/>
  <c r="C1160" i="3"/>
  <c r="C1199" i="3"/>
  <c r="C1260" i="3"/>
  <c r="C1192" i="3"/>
  <c r="C1169" i="3"/>
  <c r="C1193" i="3"/>
  <c r="C1076" i="3"/>
  <c r="C1221" i="3"/>
  <c r="C1282" i="3"/>
  <c r="C1175" i="3"/>
  <c r="C1058" i="3"/>
  <c r="C1071" i="3"/>
  <c r="C1131" i="3"/>
  <c r="C1252" i="3"/>
  <c r="C1077" i="3"/>
  <c r="C1201" i="3"/>
  <c r="C1123" i="3"/>
  <c r="C1269" i="3"/>
  <c r="C1052" i="3"/>
  <c r="C1136" i="3"/>
  <c r="C1139" i="3"/>
  <c r="C1236" i="3"/>
  <c r="C1154" i="3"/>
  <c r="C1239" i="3"/>
  <c r="C1167" i="3"/>
  <c r="C1156" i="3"/>
  <c r="C1122" i="3"/>
  <c r="C1184" i="3"/>
  <c r="C1197" i="3"/>
  <c r="C1115" i="3"/>
  <c r="C1151" i="3"/>
  <c r="C1228" i="3"/>
  <c r="C1262" i="3"/>
  <c r="C1207" i="3"/>
  <c r="C1099" i="3"/>
  <c r="C1244" i="3"/>
  <c r="C1112" i="3"/>
  <c r="C1212" i="3"/>
  <c r="C1273" i="3"/>
  <c r="C1094" i="3"/>
  <c r="C1280" i="3"/>
  <c r="C1272" i="3"/>
  <c r="C1127" i="3"/>
  <c r="C1276" i="3"/>
  <c r="C1209" i="3"/>
  <c r="C1140" i="3"/>
  <c r="C1225" i="3"/>
  <c r="C1190" i="3"/>
  <c r="C1220" i="3"/>
  <c r="C1281" i="3"/>
  <c r="C1088" i="3"/>
  <c r="C1130" i="3"/>
  <c r="C1083" i="3"/>
  <c r="C1104" i="3"/>
  <c r="C1152" i="3"/>
  <c r="C1255" i="3"/>
  <c r="C1064" i="3"/>
  <c r="C1148" i="3"/>
  <c r="C1187" i="3"/>
  <c r="C1196" i="3"/>
  <c r="C1247" i="3"/>
  <c r="C1067" i="3"/>
  <c r="C1163" i="3"/>
  <c r="C1166" i="3"/>
  <c r="C1095" i="3"/>
  <c r="C1146" i="3"/>
  <c r="C1051" i="3"/>
  <c r="C1062" i="3"/>
  <c r="C1284" i="3"/>
  <c r="C1185" i="3"/>
  <c r="C1085" i="3"/>
  <c r="C1111" i="3"/>
  <c r="C1087" i="3"/>
  <c r="C1124" i="3"/>
  <c r="C1245" i="3"/>
  <c r="C1183" i="3"/>
  <c r="C1277" i="3"/>
  <c r="C1261" i="3"/>
  <c r="C1227" i="3"/>
  <c r="C1257" i="3"/>
  <c r="C1285" i="3"/>
  <c r="C1164" i="3"/>
  <c r="C1213" i="3"/>
  <c r="C1234" i="3"/>
  <c r="C1223" i="3"/>
  <c r="X9" i="1"/>
  <c r="F1300" i="3" l="1"/>
  <c r="W3311" i="2"/>
  <c r="F1295" i="3"/>
  <c r="F1301" i="3"/>
  <c r="D639" i="3"/>
  <c r="D636" i="3"/>
  <c r="E642" i="3"/>
  <c r="F1296" i="3"/>
  <c r="W3315" i="2"/>
  <c r="F1299" i="3"/>
  <c r="W3312" i="2"/>
  <c r="E1291" i="3"/>
  <c r="W3310" i="2"/>
  <c r="W3309" i="2"/>
  <c r="W3316" i="2"/>
  <c r="W3314" i="2"/>
  <c r="W3308" i="2"/>
  <c r="W3313" i="2"/>
  <c r="F1298" i="3"/>
  <c r="F1297" i="3"/>
  <c r="C634" i="3"/>
  <c r="G634" i="3" s="1"/>
  <c r="H634" i="3" s="1"/>
  <c r="E634" i="3"/>
  <c r="D634" i="3"/>
  <c r="C309" i="3"/>
  <c r="K309" i="3" s="1"/>
  <c r="E309" i="3"/>
  <c r="D309" i="3"/>
  <c r="C452" i="3"/>
  <c r="E452" i="3"/>
  <c r="D452" i="3"/>
  <c r="C514" i="3"/>
  <c r="E514" i="3"/>
  <c r="D514" i="3"/>
  <c r="C632" i="3"/>
  <c r="L632" i="3" s="1"/>
  <c r="D632" i="3"/>
  <c r="E632" i="3"/>
  <c r="C638" i="3"/>
  <c r="G638" i="3" s="1"/>
  <c r="H638" i="3" s="1"/>
  <c r="E638" i="3"/>
  <c r="D638" i="3"/>
  <c r="C419" i="3"/>
  <c r="D419" i="3"/>
  <c r="E419" i="3"/>
  <c r="C336" i="3"/>
  <c r="E336" i="3"/>
  <c r="D336" i="3"/>
  <c r="C478" i="3"/>
  <c r="K478" i="3" s="1"/>
  <c r="E478" i="3"/>
  <c r="D478" i="3"/>
  <c r="C396" i="3"/>
  <c r="J396" i="3" s="1"/>
  <c r="E396" i="3"/>
  <c r="D396" i="3"/>
  <c r="C522" i="3"/>
  <c r="E522" i="3"/>
  <c r="D522" i="3"/>
  <c r="C640" i="3"/>
  <c r="D640" i="3"/>
  <c r="E640" i="3"/>
  <c r="C629" i="3"/>
  <c r="G629" i="3" s="1"/>
  <c r="H629" i="3" s="1"/>
  <c r="D629" i="3"/>
  <c r="E629" i="3"/>
  <c r="C473" i="3"/>
  <c r="L473" i="3" s="1"/>
  <c r="D473" i="3"/>
  <c r="E473" i="3"/>
  <c r="C474" i="3"/>
  <c r="E474" i="3"/>
  <c r="D474" i="3"/>
  <c r="C476" i="3"/>
  <c r="D476" i="3"/>
  <c r="E476" i="3"/>
  <c r="C633" i="3"/>
  <c r="K633" i="3" s="1"/>
  <c r="D633" i="3"/>
  <c r="E633" i="3"/>
  <c r="C256" i="3"/>
  <c r="L256" i="3" s="1"/>
  <c r="E256" i="3"/>
  <c r="D256" i="3"/>
  <c r="C542" i="3"/>
  <c r="D542" i="3"/>
  <c r="E542" i="3"/>
  <c r="C322" i="3"/>
  <c r="E322" i="3"/>
  <c r="D322" i="3"/>
  <c r="C412" i="3"/>
  <c r="E412" i="3"/>
  <c r="D412" i="3"/>
  <c r="C637" i="3"/>
  <c r="G637" i="3" s="1"/>
  <c r="H637" i="3" s="1"/>
  <c r="D637" i="3"/>
  <c r="E637" i="3"/>
  <c r="C276" i="3"/>
  <c r="D276" i="3"/>
  <c r="E276" i="3"/>
  <c r="C610" i="3"/>
  <c r="D610" i="3"/>
  <c r="E610" i="3"/>
  <c r="C631" i="3"/>
  <c r="G631" i="3" s="1"/>
  <c r="E631" i="3"/>
  <c r="D631" i="3"/>
  <c r="C342" i="3"/>
  <c r="J342" i="3" s="1"/>
  <c r="D342" i="3"/>
  <c r="E342" i="3"/>
  <c r="C358" i="3"/>
  <c r="D358" i="3"/>
  <c r="E358" i="3"/>
  <c r="C324" i="3"/>
  <c r="E324" i="3"/>
  <c r="D324" i="3"/>
  <c r="C201" i="3"/>
  <c r="L201" i="3" s="1"/>
  <c r="E201" i="3"/>
  <c r="D201" i="3"/>
  <c r="C451" i="3"/>
  <c r="G451" i="3" s="1"/>
  <c r="H451" i="3" s="1"/>
  <c r="D451" i="3"/>
  <c r="E451" i="3"/>
  <c r="C285" i="3"/>
  <c r="E285" i="3"/>
  <c r="D285" i="3"/>
  <c r="C365" i="3"/>
  <c r="D365" i="3"/>
  <c r="E365" i="3"/>
  <c r="D175" i="3"/>
  <c r="C175" i="3"/>
  <c r="E175" i="3"/>
  <c r="D398" i="3"/>
  <c r="E398" i="3"/>
  <c r="C398" i="3"/>
  <c r="C385" i="3"/>
  <c r="E385" i="3"/>
  <c r="D385" i="3"/>
  <c r="C212" i="3"/>
  <c r="D212" i="3"/>
  <c r="E212" i="3"/>
  <c r="C501" i="3"/>
  <c r="E501" i="3"/>
  <c r="D501" i="3"/>
  <c r="E424" i="3"/>
  <c r="C424" i="3"/>
  <c r="D424" i="3"/>
  <c r="C287" i="3"/>
  <c r="D287" i="3"/>
  <c r="E287" i="3"/>
  <c r="C587" i="3"/>
  <c r="D587" i="3"/>
  <c r="E587" i="3"/>
  <c r="C644" i="3"/>
  <c r="E644" i="3"/>
  <c r="D644" i="3"/>
  <c r="D343" i="3"/>
  <c r="E343" i="3"/>
  <c r="C343" i="3"/>
  <c r="C357" i="3"/>
  <c r="D357" i="3"/>
  <c r="E357" i="3"/>
  <c r="C426" i="3"/>
  <c r="D426" i="3"/>
  <c r="E426" i="3"/>
  <c r="E521" i="3"/>
  <c r="C521" i="3"/>
  <c r="D521" i="3"/>
  <c r="D535" i="3"/>
  <c r="C535" i="3"/>
  <c r="E535" i="3"/>
  <c r="C270" i="3"/>
  <c r="D270" i="3"/>
  <c r="E270" i="3"/>
  <c r="D236" i="3"/>
  <c r="C236" i="3"/>
  <c r="E236" i="3"/>
  <c r="D608" i="3"/>
  <c r="E608" i="3"/>
  <c r="C608" i="3"/>
  <c r="E583" i="3"/>
  <c r="C583" i="3"/>
  <c r="D583" i="3"/>
  <c r="C200" i="3"/>
  <c r="D200" i="3"/>
  <c r="E200" i="3"/>
  <c r="D333" i="3"/>
  <c r="C333" i="3"/>
  <c r="E333" i="3"/>
  <c r="C449" i="3"/>
  <c r="D449" i="3"/>
  <c r="E449" i="3"/>
  <c r="D496" i="3"/>
  <c r="C496" i="3"/>
  <c r="E496" i="3"/>
  <c r="D231" i="3"/>
  <c r="E231" i="3"/>
  <c r="C231" i="3"/>
  <c r="E580" i="3"/>
  <c r="C580" i="3"/>
  <c r="D580" i="3"/>
  <c r="C254" i="3"/>
  <c r="E254" i="3"/>
  <c r="D254" i="3"/>
  <c r="D400" i="3"/>
  <c r="C400" i="3"/>
  <c r="E400" i="3"/>
  <c r="C257" i="3"/>
  <c r="D257" i="3"/>
  <c r="E257" i="3"/>
  <c r="C507" i="3"/>
  <c r="E507" i="3"/>
  <c r="D507" i="3"/>
  <c r="C280" i="3"/>
  <c r="D280" i="3"/>
  <c r="E280" i="3"/>
  <c r="D588" i="3"/>
  <c r="E588" i="3"/>
  <c r="C588" i="3"/>
  <c r="E534" i="3"/>
  <c r="D534" i="3"/>
  <c r="C534" i="3"/>
  <c r="E301" i="3"/>
  <c r="D301" i="3"/>
  <c r="C301" i="3"/>
  <c r="D290" i="3"/>
  <c r="E290" i="3"/>
  <c r="C290" i="3"/>
  <c r="C241" i="3"/>
  <c r="D241" i="3"/>
  <c r="E241" i="3"/>
  <c r="D384" i="3"/>
  <c r="E384" i="3"/>
  <c r="C384" i="3"/>
  <c r="D265" i="3"/>
  <c r="E265" i="3"/>
  <c r="C265" i="3"/>
  <c r="C563" i="3"/>
  <c r="D563" i="3"/>
  <c r="E563" i="3"/>
  <c r="C672" i="3"/>
  <c r="E672" i="3"/>
  <c r="D672" i="3"/>
  <c r="D218" i="3"/>
  <c r="E218" i="3"/>
  <c r="C218" i="3"/>
  <c r="D274" i="3"/>
  <c r="E274" i="3"/>
  <c r="C274" i="3"/>
  <c r="E408" i="3"/>
  <c r="C408" i="3"/>
  <c r="D408" i="3"/>
  <c r="D216" i="3"/>
  <c r="E216" i="3"/>
  <c r="C216" i="3"/>
  <c r="D286" i="3"/>
  <c r="C286" i="3"/>
  <c r="E286" i="3"/>
  <c r="C443" i="3"/>
  <c r="D443" i="3"/>
  <c r="E443" i="3"/>
  <c r="C454" i="3"/>
  <c r="D454" i="3"/>
  <c r="E454" i="3"/>
  <c r="E431" i="3"/>
  <c r="C431" i="3"/>
  <c r="D431" i="3"/>
  <c r="C334" i="3"/>
  <c r="E334" i="3"/>
  <c r="D334" i="3"/>
  <c r="D646" i="3"/>
  <c r="E646" i="3"/>
  <c r="C646" i="3"/>
  <c r="C515" i="3"/>
  <c r="E515" i="3"/>
  <c r="D515" i="3"/>
  <c r="C382" i="3"/>
  <c r="D382" i="3"/>
  <c r="E382" i="3"/>
  <c r="D372" i="3"/>
  <c r="E372" i="3"/>
  <c r="C372" i="3"/>
  <c r="C683" i="3"/>
  <c r="D683" i="3"/>
  <c r="E683" i="3"/>
  <c r="C550" i="3"/>
  <c r="D550" i="3"/>
  <c r="E550" i="3"/>
  <c r="E332" i="3"/>
  <c r="C332" i="3"/>
  <c r="D332" i="3"/>
  <c r="D318" i="3"/>
  <c r="E318" i="3"/>
  <c r="C318" i="3"/>
  <c r="C665" i="3"/>
  <c r="D665" i="3"/>
  <c r="E665" i="3"/>
  <c r="D177" i="3"/>
  <c r="E177" i="3"/>
  <c r="C177" i="3"/>
  <c r="C620" i="3"/>
  <c r="E620" i="3"/>
  <c r="D620" i="3"/>
  <c r="C525" i="3"/>
  <c r="E525" i="3"/>
  <c r="D525" i="3"/>
  <c r="C260" i="3"/>
  <c r="E260" i="3"/>
  <c r="D260" i="3"/>
  <c r="E391" i="3"/>
  <c r="C391" i="3"/>
  <c r="D391" i="3"/>
  <c r="E584" i="3"/>
  <c r="C584" i="3"/>
  <c r="D584" i="3"/>
  <c r="D606" i="3"/>
  <c r="E606" i="3"/>
  <c r="C606" i="3"/>
  <c r="C464" i="3"/>
  <c r="E464" i="3"/>
  <c r="D464" i="3"/>
  <c r="E643" i="3"/>
  <c r="C643" i="3"/>
  <c r="D643" i="3"/>
  <c r="D439" i="3"/>
  <c r="E439" i="3"/>
  <c r="C439" i="3"/>
  <c r="D294" i="3"/>
  <c r="E294" i="3"/>
  <c r="C294" i="3"/>
  <c r="D213" i="3"/>
  <c r="C213" i="3"/>
  <c r="E213" i="3"/>
  <c r="C305" i="3"/>
  <c r="D305" i="3"/>
  <c r="E305" i="3"/>
  <c r="D493" i="3"/>
  <c r="E493" i="3"/>
  <c r="C493" i="3"/>
  <c r="C639" i="3"/>
  <c r="E639" i="3"/>
  <c r="E268" i="3"/>
  <c r="C268" i="3"/>
  <c r="D268" i="3"/>
  <c r="D352" i="3"/>
  <c r="E352" i="3"/>
  <c r="C352" i="3"/>
  <c r="D436" i="3"/>
  <c r="E436" i="3"/>
  <c r="C436" i="3"/>
  <c r="C627" i="3"/>
  <c r="D627" i="3"/>
  <c r="E627" i="3"/>
  <c r="C414" i="3"/>
  <c r="D414" i="3"/>
  <c r="E414" i="3"/>
  <c r="C363" i="3"/>
  <c r="D363" i="3"/>
  <c r="E363" i="3"/>
  <c r="D558" i="3"/>
  <c r="E558" i="3"/>
  <c r="C558" i="3"/>
  <c r="C675" i="3"/>
  <c r="D675" i="3"/>
  <c r="E675" i="3"/>
  <c r="E592" i="3"/>
  <c r="C592" i="3"/>
  <c r="D592" i="3"/>
  <c r="D528" i="3"/>
  <c r="C528" i="3"/>
  <c r="E528" i="3"/>
  <c r="C194" i="3"/>
  <c r="D194" i="3"/>
  <c r="E194" i="3"/>
  <c r="E181" i="3"/>
  <c r="D181" i="3"/>
  <c r="C181" i="3"/>
  <c r="C575" i="3"/>
  <c r="D575" i="3"/>
  <c r="E575" i="3"/>
  <c r="D402" i="3"/>
  <c r="E402" i="3"/>
  <c r="C402" i="3"/>
  <c r="C626" i="3"/>
  <c r="E626" i="3"/>
  <c r="D626" i="3"/>
  <c r="E359" i="3"/>
  <c r="C359" i="3"/>
  <c r="D359" i="3"/>
  <c r="C252" i="3"/>
  <c r="D252" i="3"/>
  <c r="E252" i="3"/>
  <c r="E611" i="3"/>
  <c r="C611" i="3"/>
  <c r="D611" i="3"/>
  <c r="D685" i="3"/>
  <c r="E685" i="3"/>
  <c r="C685" i="3"/>
  <c r="D207" i="3"/>
  <c r="E207" i="3"/>
  <c r="C207" i="3"/>
  <c r="C299" i="3"/>
  <c r="D299" i="3"/>
  <c r="E299" i="3"/>
  <c r="D330" i="3"/>
  <c r="E330" i="3"/>
  <c r="C330" i="3"/>
  <c r="C370" i="3"/>
  <c r="D370" i="3"/>
  <c r="E370" i="3"/>
  <c r="E407" i="3"/>
  <c r="C407" i="3"/>
  <c r="D407" i="3"/>
  <c r="D250" i="3"/>
  <c r="C250" i="3"/>
  <c r="E250" i="3"/>
  <c r="C594" i="3"/>
  <c r="D594" i="3"/>
  <c r="E594" i="3"/>
  <c r="E455" i="3"/>
  <c r="C455" i="3"/>
  <c r="D455" i="3"/>
  <c r="E190" i="3"/>
  <c r="C190" i="3"/>
  <c r="D190" i="3"/>
  <c r="C312" i="3"/>
  <c r="E312" i="3"/>
  <c r="D312" i="3"/>
  <c r="C647" i="3"/>
  <c r="D647" i="3"/>
  <c r="E647" i="3"/>
  <c r="D503" i="3"/>
  <c r="E503" i="3"/>
  <c r="C503" i="3"/>
  <c r="E466" i="3"/>
  <c r="D466" i="3"/>
  <c r="C466" i="3"/>
  <c r="C680" i="3"/>
  <c r="D680" i="3"/>
  <c r="E680" i="3"/>
  <c r="C651" i="3"/>
  <c r="D651" i="3"/>
  <c r="E651" i="3"/>
  <c r="D409" i="3"/>
  <c r="E409" i="3"/>
  <c r="C409" i="3"/>
  <c r="C302" i="3"/>
  <c r="E302" i="3"/>
  <c r="D302" i="3"/>
  <c r="D174" i="3"/>
  <c r="E174" i="3"/>
  <c r="C174" i="3"/>
  <c r="D394" i="3"/>
  <c r="C394" i="3"/>
  <c r="E394" i="3"/>
  <c r="D272" i="3"/>
  <c r="E272" i="3"/>
  <c r="C272" i="3"/>
  <c r="C585" i="3"/>
  <c r="D585" i="3"/>
  <c r="E585" i="3"/>
  <c r="C453" i="3"/>
  <c r="D453" i="3"/>
  <c r="E453" i="3"/>
  <c r="D366" i="3"/>
  <c r="E366" i="3"/>
  <c r="C366" i="3"/>
  <c r="L476" i="3"/>
  <c r="K476" i="3"/>
  <c r="G476" i="3"/>
  <c r="H476" i="3" s="1"/>
  <c r="C668" i="3"/>
  <c r="D668" i="3"/>
  <c r="E668" i="3"/>
  <c r="D225" i="3"/>
  <c r="E225" i="3"/>
  <c r="C225" i="3"/>
  <c r="C537" i="3"/>
  <c r="E537" i="3"/>
  <c r="D537" i="3"/>
  <c r="E380" i="3"/>
  <c r="C380" i="3"/>
  <c r="D380" i="3"/>
  <c r="C378" i="3"/>
  <c r="D378" i="3"/>
  <c r="E378" i="3"/>
  <c r="E331" i="3"/>
  <c r="C331" i="3"/>
  <c r="D331" i="3"/>
  <c r="D524" i="3"/>
  <c r="C524" i="3"/>
  <c r="E524" i="3"/>
  <c r="D428" i="3"/>
  <c r="C428" i="3"/>
  <c r="E428" i="3"/>
  <c r="C379" i="3"/>
  <c r="D379" i="3"/>
  <c r="E379" i="3"/>
  <c r="D295" i="3"/>
  <c r="E295" i="3"/>
  <c r="C295" i="3"/>
  <c r="E189" i="3"/>
  <c r="C189" i="3"/>
  <c r="D189" i="3"/>
  <c r="E607" i="3"/>
  <c r="D607" i="3"/>
  <c r="C607" i="3"/>
  <c r="D677" i="3"/>
  <c r="E677" i="3"/>
  <c r="C677" i="3"/>
  <c r="C495" i="3"/>
  <c r="E495" i="3"/>
  <c r="D495" i="3"/>
  <c r="C438" i="3"/>
  <c r="D438" i="3"/>
  <c r="E438" i="3"/>
  <c r="E208" i="3"/>
  <c r="C208" i="3"/>
  <c r="D208" i="3"/>
  <c r="D349" i="3"/>
  <c r="E349" i="3"/>
  <c r="C349" i="3"/>
  <c r="E292" i="3"/>
  <c r="D292" i="3"/>
  <c r="C292" i="3"/>
  <c r="D664" i="3"/>
  <c r="E664" i="3"/>
  <c r="C664" i="3"/>
  <c r="D483" i="3"/>
  <c r="C483" i="3"/>
  <c r="E483" i="3"/>
  <c r="E531" i="3"/>
  <c r="D531" i="3"/>
  <c r="C531" i="3"/>
  <c r="E448" i="3"/>
  <c r="D448" i="3"/>
  <c r="C448" i="3"/>
  <c r="C288" i="3"/>
  <c r="D288" i="3"/>
  <c r="E288" i="3"/>
  <c r="D527" i="3"/>
  <c r="E527" i="3"/>
  <c r="C527" i="3"/>
  <c r="C662" i="3"/>
  <c r="D662" i="3"/>
  <c r="E662" i="3"/>
  <c r="D323" i="3"/>
  <c r="E323" i="3"/>
  <c r="C323" i="3"/>
  <c r="C264" i="3"/>
  <c r="D264" i="3"/>
  <c r="E264" i="3"/>
  <c r="D482" i="3"/>
  <c r="C482" i="3"/>
  <c r="E482" i="3"/>
  <c r="D243" i="3"/>
  <c r="E243" i="3"/>
  <c r="C243" i="3"/>
  <c r="G358" i="3"/>
  <c r="H358" i="3" s="1"/>
  <c r="K358" i="3"/>
  <c r="J358" i="3"/>
  <c r="L358" i="3"/>
  <c r="D541" i="3"/>
  <c r="E541" i="3"/>
  <c r="C541" i="3"/>
  <c r="C674" i="3"/>
  <c r="E674" i="3"/>
  <c r="D674" i="3"/>
  <c r="D654" i="3"/>
  <c r="E654" i="3"/>
  <c r="C654" i="3"/>
  <c r="D263" i="3"/>
  <c r="E263" i="3"/>
  <c r="C263" i="3"/>
  <c r="C310" i="3"/>
  <c r="D310" i="3"/>
  <c r="E310" i="3"/>
  <c r="D282" i="3"/>
  <c r="E282" i="3"/>
  <c r="C282" i="3"/>
  <c r="C371" i="3"/>
  <c r="D371" i="3"/>
  <c r="E371" i="3"/>
  <c r="E586" i="3"/>
  <c r="C586" i="3"/>
  <c r="D586" i="3"/>
  <c r="C228" i="3"/>
  <c r="E228" i="3"/>
  <c r="D228" i="3"/>
  <c r="D539" i="3"/>
  <c r="C539" i="3"/>
  <c r="E539" i="3"/>
  <c r="D215" i="3"/>
  <c r="C215" i="3"/>
  <c r="E215" i="3"/>
  <c r="D430" i="3"/>
  <c r="E430" i="3"/>
  <c r="C430" i="3"/>
  <c r="C367" i="3"/>
  <c r="D367" i="3"/>
  <c r="E367" i="3"/>
  <c r="G640" i="3"/>
  <c r="H640" i="3" s="1"/>
  <c r="K640" i="3"/>
  <c r="L640" i="3"/>
  <c r="J640" i="3"/>
  <c r="E220" i="3"/>
  <c r="C220" i="3"/>
  <c r="D220" i="3"/>
  <c r="C445" i="3"/>
  <c r="E445" i="3"/>
  <c r="D445" i="3"/>
  <c r="D362" i="3"/>
  <c r="E362" i="3"/>
  <c r="C362" i="3"/>
  <c r="L336" i="3"/>
  <c r="J336" i="3"/>
  <c r="K336" i="3"/>
  <c r="G336" i="3"/>
  <c r="H336" i="3" s="1"/>
  <c r="D670" i="3"/>
  <c r="E670" i="3"/>
  <c r="C670" i="3"/>
  <c r="E297" i="3"/>
  <c r="D297" i="3"/>
  <c r="C297" i="3"/>
  <c r="C477" i="3"/>
  <c r="D477" i="3"/>
  <c r="E477" i="3"/>
  <c r="E368" i="3"/>
  <c r="C368" i="3"/>
  <c r="D368" i="3"/>
  <c r="E571" i="3"/>
  <c r="D571" i="3"/>
  <c r="C571" i="3"/>
  <c r="C369" i="3"/>
  <c r="D369" i="3"/>
  <c r="E369" i="3"/>
  <c r="C356" i="3"/>
  <c r="D356" i="3"/>
  <c r="E356" i="3"/>
  <c r="D247" i="3"/>
  <c r="E247" i="3"/>
  <c r="C247" i="3"/>
  <c r="C440" i="3"/>
  <c r="E440" i="3"/>
  <c r="D440" i="3"/>
  <c r="C404" i="3"/>
  <c r="E404" i="3"/>
  <c r="D404" i="3"/>
  <c r="C355" i="3"/>
  <c r="D355" i="3"/>
  <c r="E355" i="3"/>
  <c r="D259" i="3"/>
  <c r="E259" i="3"/>
  <c r="C259" i="3"/>
  <c r="D667" i="3"/>
  <c r="C667" i="3"/>
  <c r="E667" i="3"/>
  <c r="C463" i="3"/>
  <c r="E463" i="3"/>
  <c r="D463" i="3"/>
  <c r="E533" i="3"/>
  <c r="C533" i="3"/>
  <c r="D533" i="3"/>
  <c r="C623" i="3"/>
  <c r="D623" i="3"/>
  <c r="E623" i="3"/>
  <c r="C520" i="3"/>
  <c r="D520" i="3"/>
  <c r="E520" i="3"/>
  <c r="C303" i="3"/>
  <c r="D303" i="3"/>
  <c r="E303" i="3"/>
  <c r="K542" i="3"/>
  <c r="L542" i="3"/>
  <c r="J542" i="3"/>
  <c r="G542" i="3"/>
  <c r="H542" i="3" s="1"/>
  <c r="E485" i="3"/>
  <c r="C485" i="3"/>
  <c r="D485" i="3"/>
  <c r="D569" i="3"/>
  <c r="C569" i="3"/>
  <c r="E569" i="3"/>
  <c r="C387" i="3"/>
  <c r="D387" i="3"/>
  <c r="E387" i="3"/>
  <c r="C304" i="3"/>
  <c r="D304" i="3"/>
  <c r="E304" i="3"/>
  <c r="D214" i="3"/>
  <c r="E214" i="3"/>
  <c r="C214" i="3"/>
  <c r="E275" i="3"/>
  <c r="C275" i="3"/>
  <c r="D275" i="3"/>
  <c r="E576" i="3"/>
  <c r="C576" i="3"/>
  <c r="D576" i="3"/>
  <c r="C518" i="3"/>
  <c r="E518" i="3"/>
  <c r="D518" i="3"/>
  <c r="E406" i="3"/>
  <c r="C406" i="3"/>
  <c r="D406" i="3"/>
  <c r="C338" i="3"/>
  <c r="D338" i="3"/>
  <c r="E338" i="3"/>
  <c r="E183" i="3"/>
  <c r="C183" i="3"/>
  <c r="D183" i="3"/>
  <c r="D397" i="3"/>
  <c r="E397" i="3"/>
  <c r="C397" i="3"/>
  <c r="E530" i="3"/>
  <c r="D530" i="3"/>
  <c r="C530" i="3"/>
  <c r="C306" i="3"/>
  <c r="D306" i="3"/>
  <c r="E306" i="3"/>
  <c r="D226" i="3"/>
  <c r="E226" i="3"/>
  <c r="C226" i="3"/>
  <c r="D612" i="3"/>
  <c r="E612" i="3"/>
  <c r="C612" i="3"/>
  <c r="C227" i="3"/>
  <c r="E227" i="3"/>
  <c r="D227" i="3"/>
  <c r="E526" i="3"/>
  <c r="D526" i="3"/>
  <c r="C526" i="3"/>
  <c r="D192" i="3"/>
  <c r="E192" i="3"/>
  <c r="C192" i="3"/>
  <c r="D395" i="3"/>
  <c r="E395" i="3"/>
  <c r="C395" i="3"/>
  <c r="D191" i="3"/>
  <c r="C191" i="3"/>
  <c r="E191" i="3"/>
  <c r="K322" i="3"/>
  <c r="L322" i="3"/>
  <c r="J322" i="3"/>
  <c r="G322" i="3"/>
  <c r="H322" i="3" s="1"/>
  <c r="C556" i="3"/>
  <c r="D556" i="3"/>
  <c r="E556" i="3"/>
  <c r="D544" i="3"/>
  <c r="E544" i="3"/>
  <c r="C544" i="3"/>
  <c r="C498" i="3"/>
  <c r="E498" i="3"/>
  <c r="D498" i="3"/>
  <c r="L514" i="3"/>
  <c r="K514" i="3"/>
  <c r="G514" i="3"/>
  <c r="H514" i="3" s="1"/>
  <c r="J514" i="3"/>
  <c r="D500" i="3"/>
  <c r="C500" i="3"/>
  <c r="E500" i="3"/>
  <c r="E381" i="3"/>
  <c r="C381" i="3"/>
  <c r="D381" i="3"/>
  <c r="C465" i="3"/>
  <c r="E465" i="3"/>
  <c r="D465" i="3"/>
  <c r="E248" i="3"/>
  <c r="C248" i="3"/>
  <c r="D248" i="3"/>
  <c r="D487" i="3"/>
  <c r="C487" i="3"/>
  <c r="E487" i="3"/>
  <c r="C429" i="3"/>
  <c r="D429" i="3"/>
  <c r="E429" i="3"/>
  <c r="E582" i="3"/>
  <c r="C582" i="3"/>
  <c r="D582" i="3"/>
  <c r="C570" i="3"/>
  <c r="D570" i="3"/>
  <c r="E570" i="3"/>
  <c r="D296" i="3"/>
  <c r="E296" i="3"/>
  <c r="C296" i="3"/>
  <c r="E559" i="3"/>
  <c r="C559" i="3"/>
  <c r="D559" i="3"/>
  <c r="D320" i="3"/>
  <c r="E320" i="3"/>
  <c r="C320" i="3"/>
  <c r="E354" i="3"/>
  <c r="C354" i="3"/>
  <c r="D354" i="3"/>
  <c r="E211" i="3"/>
  <c r="C211" i="3"/>
  <c r="D211" i="3"/>
  <c r="E547" i="3"/>
  <c r="D547" i="3"/>
  <c r="C547" i="3"/>
  <c r="L452" i="3"/>
  <c r="K452" i="3"/>
  <c r="J452" i="3"/>
  <c r="G452" i="3"/>
  <c r="H452" i="3" s="1"/>
  <c r="E319" i="3"/>
  <c r="C319" i="3"/>
  <c r="D319" i="3"/>
  <c r="C389" i="3"/>
  <c r="E389" i="3"/>
  <c r="D389" i="3"/>
  <c r="E617" i="3"/>
  <c r="C617" i="3"/>
  <c r="D617" i="3"/>
  <c r="C579" i="3"/>
  <c r="D579" i="3"/>
  <c r="E579" i="3"/>
  <c r="C239" i="3"/>
  <c r="D239" i="3"/>
  <c r="E239" i="3"/>
  <c r="C642" i="3"/>
  <c r="D642" i="3"/>
  <c r="E376" i="3"/>
  <c r="C376" i="3"/>
  <c r="D376" i="3"/>
  <c r="D604" i="3"/>
  <c r="E604" i="3"/>
  <c r="C604" i="3"/>
  <c r="D219" i="3"/>
  <c r="E219" i="3"/>
  <c r="C219" i="3"/>
  <c r="J637" i="3"/>
  <c r="E341" i="3"/>
  <c r="D341" i="3"/>
  <c r="C341" i="3"/>
  <c r="D425" i="3"/>
  <c r="E425" i="3"/>
  <c r="C425" i="3"/>
  <c r="D291" i="3"/>
  <c r="E291" i="3"/>
  <c r="C291" i="3"/>
  <c r="D467" i="3"/>
  <c r="E467" i="3"/>
  <c r="C467" i="3"/>
  <c r="E444" i="3"/>
  <c r="D444" i="3"/>
  <c r="C444" i="3"/>
  <c r="C374" i="3"/>
  <c r="D374" i="3"/>
  <c r="E374" i="3"/>
  <c r="C279" i="3"/>
  <c r="D279" i="3"/>
  <c r="E279" i="3"/>
  <c r="D577" i="3"/>
  <c r="E577" i="3"/>
  <c r="C577" i="3"/>
  <c r="E671" i="3"/>
  <c r="D671" i="3"/>
  <c r="C671" i="3"/>
  <c r="D253" i="3"/>
  <c r="E253" i="3"/>
  <c r="C253" i="3"/>
  <c r="D386" i="3"/>
  <c r="C386" i="3"/>
  <c r="E386" i="3"/>
  <c r="C468" i="3"/>
  <c r="E468" i="3"/>
  <c r="D468" i="3"/>
  <c r="D442" i="3"/>
  <c r="E442" i="3"/>
  <c r="C442" i="3"/>
  <c r="D246" i="3"/>
  <c r="E246" i="3"/>
  <c r="C246" i="3"/>
  <c r="C251" i="3"/>
  <c r="D251" i="3"/>
  <c r="E251" i="3"/>
  <c r="C546" i="3"/>
  <c r="E546" i="3"/>
  <c r="D546" i="3"/>
  <c r="X24" i="1"/>
  <c r="E513" i="3"/>
  <c r="C513" i="3"/>
  <c r="D513" i="3"/>
  <c r="D184" i="3"/>
  <c r="C184" i="3"/>
  <c r="E184" i="3"/>
  <c r="C401" i="3"/>
  <c r="D401" i="3"/>
  <c r="E401" i="3"/>
  <c r="D229" i="3"/>
  <c r="E229" i="3"/>
  <c r="C229" i="3"/>
  <c r="C598" i="3"/>
  <c r="D598" i="3"/>
  <c r="E598" i="3"/>
  <c r="E283" i="3"/>
  <c r="D283" i="3"/>
  <c r="C283" i="3"/>
  <c r="D249" i="3"/>
  <c r="E249" i="3"/>
  <c r="C249" i="3"/>
  <c r="C510" i="3"/>
  <c r="E510" i="3"/>
  <c r="D510" i="3"/>
  <c r="E403" i="3"/>
  <c r="C403" i="3"/>
  <c r="D403" i="3"/>
  <c r="D237" i="3"/>
  <c r="E237" i="3"/>
  <c r="C237" i="3"/>
  <c r="E595" i="3"/>
  <c r="D595" i="3"/>
  <c r="C595" i="3"/>
  <c r="D475" i="3"/>
  <c r="E475" i="3"/>
  <c r="C475" i="3"/>
  <c r="D499" i="3"/>
  <c r="C499" i="3"/>
  <c r="E499" i="3"/>
  <c r="E176" i="3"/>
  <c r="D176" i="3"/>
  <c r="C176" i="3"/>
  <c r="E523" i="3"/>
  <c r="C523" i="3"/>
  <c r="D523" i="3"/>
  <c r="C308" i="3"/>
  <c r="D308" i="3"/>
  <c r="E308" i="3"/>
  <c r="D235" i="3"/>
  <c r="E235" i="3"/>
  <c r="C235" i="3"/>
  <c r="E245" i="3"/>
  <c r="D245" i="3"/>
  <c r="C245" i="3"/>
  <c r="C435" i="3"/>
  <c r="D435" i="3"/>
  <c r="E435" i="3"/>
  <c r="C557" i="3"/>
  <c r="D557" i="3"/>
  <c r="E557" i="3"/>
  <c r="D641" i="3"/>
  <c r="E641" i="3"/>
  <c r="C641" i="3"/>
  <c r="C603" i="3"/>
  <c r="D603" i="3"/>
  <c r="E603" i="3"/>
  <c r="D232" i="3"/>
  <c r="E232" i="3"/>
  <c r="C232" i="3"/>
  <c r="D460" i="3"/>
  <c r="E460" i="3"/>
  <c r="C460" i="3"/>
  <c r="C432" i="3"/>
  <c r="D432" i="3"/>
  <c r="E432" i="3"/>
  <c r="C567" i="3"/>
  <c r="E567" i="3"/>
  <c r="D567" i="3"/>
  <c r="E205" i="3"/>
  <c r="C205" i="3"/>
  <c r="D205" i="3"/>
  <c r="C197" i="3"/>
  <c r="D197" i="3"/>
  <c r="E197" i="3"/>
  <c r="E281" i="3"/>
  <c r="C281" i="3"/>
  <c r="D281" i="3"/>
  <c r="D195" i="3"/>
  <c r="E195" i="3"/>
  <c r="C195" i="3"/>
  <c r="D615" i="3"/>
  <c r="E615" i="3"/>
  <c r="C615" i="3"/>
  <c r="D554" i="3"/>
  <c r="C554" i="3"/>
  <c r="E554" i="3"/>
  <c r="E562" i="3"/>
  <c r="C562" i="3"/>
  <c r="D562" i="3"/>
  <c r="C383" i="3"/>
  <c r="D383" i="3"/>
  <c r="E383" i="3"/>
  <c r="C230" i="3"/>
  <c r="D230" i="3"/>
  <c r="E230" i="3"/>
  <c r="C602" i="3"/>
  <c r="D602" i="3"/>
  <c r="E602" i="3"/>
  <c r="C311" i="3"/>
  <c r="D311" i="3"/>
  <c r="E311" i="3"/>
  <c r="D433" i="3"/>
  <c r="E433" i="3"/>
  <c r="C433" i="3"/>
  <c r="C566" i="3"/>
  <c r="D566" i="3"/>
  <c r="E566" i="3"/>
  <c r="E193" i="3"/>
  <c r="C193" i="3"/>
  <c r="D193" i="3"/>
  <c r="E242" i="3"/>
  <c r="C242" i="3"/>
  <c r="D242" i="3"/>
  <c r="C648" i="3"/>
  <c r="D648" i="3"/>
  <c r="E648" i="3"/>
  <c r="C462" i="3"/>
  <c r="E462" i="3"/>
  <c r="D462" i="3"/>
  <c r="G324" i="3"/>
  <c r="H324" i="3" s="1"/>
  <c r="J324" i="3"/>
  <c r="L324" i="3"/>
  <c r="K324" i="3"/>
  <c r="D298" i="3"/>
  <c r="E298" i="3"/>
  <c r="C298" i="3"/>
  <c r="C262" i="3"/>
  <c r="D262" i="3"/>
  <c r="E262" i="3"/>
  <c r="C178" i="3"/>
  <c r="D178" i="3"/>
  <c r="E178" i="3"/>
  <c r="C593" i="3"/>
  <c r="D593" i="3"/>
  <c r="E593" i="3"/>
  <c r="D659" i="3"/>
  <c r="C659" i="3"/>
  <c r="E659" i="3"/>
  <c r="C657" i="3"/>
  <c r="D657" i="3"/>
  <c r="E657" i="3"/>
  <c r="L631" i="3"/>
  <c r="J631" i="3"/>
  <c r="C233" i="3"/>
  <c r="D233" i="3"/>
  <c r="E233" i="3"/>
  <c r="C656" i="3"/>
  <c r="E656" i="3"/>
  <c r="D656" i="3"/>
  <c r="D307" i="3"/>
  <c r="E307" i="3"/>
  <c r="C307" i="3"/>
  <c r="E597" i="3"/>
  <c r="C597" i="3"/>
  <c r="D597" i="3"/>
  <c r="D234" i="3"/>
  <c r="E234" i="3"/>
  <c r="C234" i="3"/>
  <c r="D415" i="3"/>
  <c r="C415" i="3"/>
  <c r="E415" i="3"/>
  <c r="K632" i="3"/>
  <c r="C377" i="3"/>
  <c r="D377" i="3"/>
  <c r="E377" i="3"/>
  <c r="E199" i="3"/>
  <c r="C199" i="3"/>
  <c r="D199" i="3"/>
  <c r="D210" i="3"/>
  <c r="E210" i="3"/>
  <c r="C210" i="3"/>
  <c r="C329" i="3"/>
  <c r="E329" i="3"/>
  <c r="D329" i="3"/>
  <c r="C315" i="3"/>
  <c r="E315" i="3"/>
  <c r="D315" i="3"/>
  <c r="D413" i="3"/>
  <c r="E413" i="3"/>
  <c r="C413" i="3"/>
  <c r="D497" i="3"/>
  <c r="E497" i="3"/>
  <c r="C497" i="3"/>
  <c r="C459" i="3"/>
  <c r="D459" i="3"/>
  <c r="E459" i="3"/>
  <c r="C316" i="3"/>
  <c r="D316" i="3"/>
  <c r="E316" i="3"/>
  <c r="D605" i="3"/>
  <c r="E605" i="3"/>
  <c r="C605" i="3"/>
  <c r="C423" i="3"/>
  <c r="D423" i="3"/>
  <c r="E423" i="3"/>
  <c r="E684" i="3"/>
  <c r="C684" i="3"/>
  <c r="D684" i="3"/>
  <c r="C471" i="3"/>
  <c r="E471" i="3"/>
  <c r="D471" i="3"/>
  <c r="E410" i="3"/>
  <c r="D410" i="3"/>
  <c r="C410" i="3"/>
  <c r="D613" i="3"/>
  <c r="E613" i="3"/>
  <c r="C613" i="3"/>
  <c r="C458" i="3"/>
  <c r="D458" i="3"/>
  <c r="E458" i="3"/>
  <c r="D222" i="3"/>
  <c r="E222" i="3"/>
  <c r="C222" i="3"/>
  <c r="D289" i="3"/>
  <c r="E289" i="3"/>
  <c r="C289" i="3"/>
  <c r="C422" i="3"/>
  <c r="E422" i="3"/>
  <c r="D422" i="3"/>
  <c r="C327" i="3"/>
  <c r="D327" i="3"/>
  <c r="E327" i="3"/>
  <c r="E540" i="3"/>
  <c r="D540" i="3"/>
  <c r="C540" i="3"/>
  <c r="C182" i="3"/>
  <c r="D182" i="3"/>
  <c r="E182" i="3"/>
  <c r="C504" i="3"/>
  <c r="E504" i="3"/>
  <c r="D504" i="3"/>
  <c r="E390" i="3"/>
  <c r="D390" i="3"/>
  <c r="C390" i="3"/>
  <c r="D238" i="3"/>
  <c r="E238" i="3"/>
  <c r="C238" i="3"/>
  <c r="E186" i="3"/>
  <c r="C186" i="3"/>
  <c r="D186" i="3"/>
  <c r="D375" i="3"/>
  <c r="C375" i="3"/>
  <c r="E375" i="3"/>
  <c r="E621" i="3"/>
  <c r="C621" i="3"/>
  <c r="D621" i="3"/>
  <c r="E441" i="3"/>
  <c r="C441" i="3"/>
  <c r="D441" i="3"/>
  <c r="C630" i="3"/>
  <c r="D630" i="3"/>
  <c r="E630" i="3"/>
  <c r="C560" i="3"/>
  <c r="D560" i="3"/>
  <c r="E560" i="3"/>
  <c r="C188" i="3"/>
  <c r="E188" i="3"/>
  <c r="D188" i="3"/>
  <c r="D223" i="3"/>
  <c r="E223" i="3"/>
  <c r="C223" i="3"/>
  <c r="C573" i="3"/>
  <c r="D573" i="3"/>
  <c r="E573" i="3"/>
  <c r="C271" i="3"/>
  <c r="E271" i="3"/>
  <c r="D271" i="3"/>
  <c r="C572" i="3"/>
  <c r="D572" i="3"/>
  <c r="E572" i="3"/>
  <c r="K522" i="3"/>
  <c r="J522" i="3"/>
  <c r="G522" i="3"/>
  <c r="H522" i="3" s="1"/>
  <c r="L522" i="3"/>
  <c r="D676" i="3"/>
  <c r="C676" i="3"/>
  <c r="E676" i="3"/>
  <c r="C185" i="3"/>
  <c r="D185" i="3"/>
  <c r="E185" i="3"/>
  <c r="E269" i="3"/>
  <c r="D269" i="3"/>
  <c r="C269" i="3"/>
  <c r="C353" i="3"/>
  <c r="D353" i="3"/>
  <c r="E353" i="3"/>
  <c r="D686" i="3"/>
  <c r="C686" i="3"/>
  <c r="E686" i="3"/>
  <c r="C687" i="3"/>
  <c r="D687" i="3"/>
  <c r="E687" i="3"/>
  <c r="E461" i="3"/>
  <c r="C461" i="3"/>
  <c r="D461" i="3"/>
  <c r="D628" i="3"/>
  <c r="E628" i="3"/>
  <c r="C628" i="3"/>
  <c r="C653" i="3"/>
  <c r="D653" i="3"/>
  <c r="E653" i="3"/>
  <c r="E565" i="3"/>
  <c r="D565" i="3"/>
  <c r="C565" i="3"/>
  <c r="C335" i="3"/>
  <c r="D335" i="3"/>
  <c r="E335" i="3"/>
  <c r="D266" i="3"/>
  <c r="E266" i="3"/>
  <c r="C266" i="3"/>
  <c r="D494" i="3"/>
  <c r="C494" i="3"/>
  <c r="E494" i="3"/>
  <c r="D418" i="3"/>
  <c r="C418" i="3"/>
  <c r="E418" i="3"/>
  <c r="D469" i="3"/>
  <c r="C469" i="3"/>
  <c r="E469" i="3"/>
  <c r="D314" i="3"/>
  <c r="E314" i="3"/>
  <c r="C314" i="3"/>
  <c r="D278" i="3"/>
  <c r="E278" i="3"/>
  <c r="C278" i="3"/>
  <c r="L474" i="3"/>
  <c r="J474" i="3"/>
  <c r="G474" i="3"/>
  <c r="H474" i="3" s="1"/>
  <c r="K474" i="3"/>
  <c r="D601" i="3"/>
  <c r="C601" i="3"/>
  <c r="E601" i="3"/>
  <c r="C240" i="3"/>
  <c r="D240" i="3"/>
  <c r="E240" i="3"/>
  <c r="C179" i="3"/>
  <c r="D179" i="3"/>
  <c r="E179" i="3"/>
  <c r="D360" i="3"/>
  <c r="E360" i="3"/>
  <c r="C360" i="3"/>
  <c r="E635" i="3"/>
  <c r="C635" i="3"/>
  <c r="D635" i="3"/>
  <c r="E636" i="3"/>
  <c r="C636" i="3"/>
  <c r="D596" i="3"/>
  <c r="E596" i="3"/>
  <c r="C596" i="3"/>
  <c r="C267" i="3"/>
  <c r="D267" i="3"/>
  <c r="E267" i="3"/>
  <c r="E417" i="3"/>
  <c r="D417" i="3"/>
  <c r="C417" i="3"/>
  <c r="E536" i="3"/>
  <c r="D536" i="3"/>
  <c r="C536" i="3"/>
  <c r="C681" i="3"/>
  <c r="D681" i="3"/>
  <c r="E681" i="3"/>
  <c r="E549" i="3"/>
  <c r="C549" i="3"/>
  <c r="D549" i="3"/>
  <c r="C405" i="3"/>
  <c r="D405" i="3"/>
  <c r="E405" i="3"/>
  <c r="D669" i="3"/>
  <c r="E669" i="3"/>
  <c r="C669" i="3"/>
  <c r="D512" i="3"/>
  <c r="C512" i="3"/>
  <c r="E512" i="3"/>
  <c r="D416" i="3"/>
  <c r="C416" i="3"/>
  <c r="E416" i="3"/>
  <c r="E655" i="3"/>
  <c r="C655" i="3"/>
  <c r="D655" i="3"/>
  <c r="C489" i="3"/>
  <c r="E489" i="3"/>
  <c r="D489" i="3"/>
  <c r="E187" i="3"/>
  <c r="D187" i="3"/>
  <c r="C187" i="3"/>
  <c r="D488" i="3"/>
  <c r="C488" i="3"/>
  <c r="E488" i="3"/>
  <c r="D532" i="3"/>
  <c r="C532" i="3"/>
  <c r="E532" i="3"/>
  <c r="E555" i="3"/>
  <c r="C555" i="3"/>
  <c r="D555" i="3"/>
  <c r="C616" i="3"/>
  <c r="D616" i="3"/>
  <c r="E616" i="3"/>
  <c r="D666" i="3"/>
  <c r="E666" i="3"/>
  <c r="C666" i="3"/>
  <c r="D209" i="3"/>
  <c r="C209" i="3"/>
  <c r="E209" i="3"/>
  <c r="C543" i="3"/>
  <c r="D543" i="3"/>
  <c r="E543" i="3"/>
  <c r="D317" i="3"/>
  <c r="E317" i="3"/>
  <c r="C317" i="3"/>
  <c r="D484" i="3"/>
  <c r="E484" i="3"/>
  <c r="C484" i="3"/>
  <c r="E652" i="3"/>
  <c r="C652" i="3"/>
  <c r="D652" i="3"/>
  <c r="C509" i="3"/>
  <c r="E509" i="3"/>
  <c r="D509" i="3"/>
  <c r="C614" i="3"/>
  <c r="E614" i="3"/>
  <c r="D614" i="3"/>
  <c r="C421" i="3"/>
  <c r="D421" i="3"/>
  <c r="E421" i="3"/>
  <c r="D502" i="3"/>
  <c r="C502" i="3"/>
  <c r="E502" i="3"/>
  <c r="C649" i="3"/>
  <c r="E649" i="3"/>
  <c r="D649" i="3"/>
  <c r="C350" i="3"/>
  <c r="D350" i="3"/>
  <c r="E350" i="3"/>
  <c r="C325" i="3"/>
  <c r="E325" i="3"/>
  <c r="D325" i="3"/>
  <c r="D198" i="3"/>
  <c r="E198" i="3"/>
  <c r="C198" i="3"/>
  <c r="E661" i="3"/>
  <c r="D661" i="3"/>
  <c r="C661" i="3"/>
  <c r="D457" i="3"/>
  <c r="C457" i="3"/>
  <c r="E457" i="3"/>
  <c r="D599" i="3"/>
  <c r="E599" i="3"/>
  <c r="C599" i="3"/>
  <c r="D625" i="3"/>
  <c r="E625" i="3"/>
  <c r="C625" i="3"/>
  <c r="C564" i="3"/>
  <c r="D564" i="3"/>
  <c r="E564" i="3"/>
  <c r="E180" i="3"/>
  <c r="C180" i="3"/>
  <c r="D180" i="3"/>
  <c r="E682" i="3"/>
  <c r="C682" i="3"/>
  <c r="D682" i="3"/>
  <c r="D491" i="3"/>
  <c r="E491" i="3"/>
  <c r="C491" i="3"/>
  <c r="C492" i="3"/>
  <c r="E492" i="3"/>
  <c r="D492" i="3"/>
  <c r="D660" i="3"/>
  <c r="E660" i="3"/>
  <c r="C660" i="3"/>
  <c r="C618" i="3"/>
  <c r="D618" i="3"/>
  <c r="E618" i="3"/>
  <c r="C393" i="3"/>
  <c r="D393" i="3"/>
  <c r="E393" i="3"/>
  <c r="E293" i="3"/>
  <c r="D293" i="3"/>
  <c r="C293" i="3"/>
  <c r="E434" i="3"/>
  <c r="C434" i="3"/>
  <c r="D434" i="3"/>
  <c r="C486" i="3"/>
  <c r="E486" i="3"/>
  <c r="D486" i="3"/>
  <c r="C321" i="3"/>
  <c r="D321" i="3"/>
  <c r="E321" i="3"/>
  <c r="C392" i="3"/>
  <c r="D392" i="3"/>
  <c r="E392" i="3"/>
  <c r="D678" i="3"/>
  <c r="E678" i="3"/>
  <c r="C678" i="3"/>
  <c r="C273" i="3"/>
  <c r="D273" i="3"/>
  <c r="E273" i="3"/>
  <c r="D548" i="3"/>
  <c r="E548" i="3"/>
  <c r="C548" i="3"/>
  <c r="C609" i="3"/>
  <c r="D609" i="3"/>
  <c r="E609" i="3"/>
  <c r="C561" i="3"/>
  <c r="D561" i="3"/>
  <c r="E561" i="3"/>
  <c r="C224" i="3"/>
  <c r="E224" i="3"/>
  <c r="D224" i="3"/>
  <c r="D511" i="3"/>
  <c r="C511" i="3"/>
  <c r="E511" i="3"/>
  <c r="C345" i="3"/>
  <c r="D345" i="3"/>
  <c r="E345" i="3"/>
  <c r="D344" i="3"/>
  <c r="E344" i="3"/>
  <c r="C344" i="3"/>
  <c r="D388" i="3"/>
  <c r="E388" i="3"/>
  <c r="C388" i="3"/>
  <c r="C411" i="3"/>
  <c r="D411" i="3"/>
  <c r="E411" i="3"/>
  <c r="D472" i="3"/>
  <c r="E472" i="3"/>
  <c r="C472" i="3"/>
  <c r="C663" i="3"/>
  <c r="D663" i="3"/>
  <c r="E663" i="3"/>
  <c r="C581" i="3"/>
  <c r="D581" i="3"/>
  <c r="E581" i="3"/>
  <c r="D399" i="3"/>
  <c r="E399" i="3"/>
  <c r="C399" i="3"/>
  <c r="D340" i="3"/>
  <c r="E340" i="3"/>
  <c r="C340" i="3"/>
  <c r="C591" i="3"/>
  <c r="D591" i="3"/>
  <c r="E591" i="3"/>
  <c r="D508" i="3"/>
  <c r="C508" i="3"/>
  <c r="E508" i="3"/>
  <c r="J365" i="3"/>
  <c r="K365" i="3"/>
  <c r="G365" i="3"/>
  <c r="H365" i="3" s="1"/>
  <c r="L365" i="3"/>
  <c r="D470" i="3"/>
  <c r="C470" i="3"/>
  <c r="E470" i="3"/>
  <c r="C277" i="3"/>
  <c r="D277" i="3"/>
  <c r="E277" i="3"/>
  <c r="D505" i="3"/>
  <c r="E505" i="3"/>
  <c r="C505" i="3"/>
  <c r="C206" i="3"/>
  <c r="D206" i="3"/>
  <c r="E206" i="3"/>
  <c r="C673" i="3"/>
  <c r="D673" i="3"/>
  <c r="E673" i="3"/>
  <c r="D552" i="3"/>
  <c r="E552" i="3"/>
  <c r="C552" i="3"/>
  <c r="C517" i="3"/>
  <c r="D517" i="3"/>
  <c r="E517" i="3"/>
  <c r="E650" i="3"/>
  <c r="D650" i="3"/>
  <c r="C650" i="3"/>
  <c r="E313" i="3"/>
  <c r="D313" i="3"/>
  <c r="C313" i="3"/>
  <c r="C590" i="3"/>
  <c r="D590" i="3"/>
  <c r="E590" i="3"/>
  <c r="D479" i="3"/>
  <c r="E479" i="3"/>
  <c r="C479" i="3"/>
  <c r="E481" i="3"/>
  <c r="C481" i="3"/>
  <c r="D481" i="3"/>
  <c r="C624" i="3"/>
  <c r="D624" i="3"/>
  <c r="E624" i="3"/>
  <c r="C574" i="3"/>
  <c r="E574" i="3"/>
  <c r="D574" i="3"/>
  <c r="D420" i="3"/>
  <c r="C420" i="3"/>
  <c r="E420" i="3"/>
  <c r="C551" i="3"/>
  <c r="E551" i="3"/>
  <c r="D551" i="3"/>
  <c r="D622" i="3"/>
  <c r="E622" i="3"/>
  <c r="C622" i="3"/>
  <c r="C347" i="3"/>
  <c r="D347" i="3"/>
  <c r="E347" i="3"/>
  <c r="C348" i="3"/>
  <c r="D348" i="3"/>
  <c r="E348" i="3"/>
  <c r="C600" i="3"/>
  <c r="D600" i="3"/>
  <c r="E600" i="3"/>
  <c r="E619" i="3"/>
  <c r="D619" i="3"/>
  <c r="C619" i="3"/>
  <c r="C258" i="3"/>
  <c r="D258" i="3"/>
  <c r="E258" i="3"/>
  <c r="E255" i="3"/>
  <c r="C255" i="3"/>
  <c r="D255" i="3"/>
  <c r="D300" i="3"/>
  <c r="E300" i="3"/>
  <c r="C300" i="3"/>
  <c r="E346" i="3"/>
  <c r="C346" i="3"/>
  <c r="D346" i="3"/>
  <c r="C456" i="3"/>
  <c r="D456" i="3"/>
  <c r="E456" i="3"/>
  <c r="D427" i="3"/>
  <c r="E427" i="3"/>
  <c r="C427" i="3"/>
  <c r="D645" i="3"/>
  <c r="E645" i="3"/>
  <c r="C645" i="3"/>
  <c r="C261" i="3"/>
  <c r="E261" i="3"/>
  <c r="D261" i="3"/>
  <c r="D679" i="3"/>
  <c r="E679" i="3"/>
  <c r="C679" i="3"/>
  <c r="L285" i="3"/>
  <c r="K285" i="3"/>
  <c r="G285" i="3"/>
  <c r="H285" i="3" s="1"/>
  <c r="J285" i="3"/>
  <c r="D284" i="3"/>
  <c r="E284" i="3"/>
  <c r="C284" i="3"/>
  <c r="E244" i="3"/>
  <c r="C244" i="3"/>
  <c r="D244" i="3"/>
  <c r="C351" i="3"/>
  <c r="D351" i="3"/>
  <c r="E351" i="3"/>
  <c r="C328" i="3"/>
  <c r="D328" i="3"/>
  <c r="E328" i="3"/>
  <c r="C519" i="3"/>
  <c r="D519" i="3"/>
  <c r="E519" i="3"/>
  <c r="E437" i="3"/>
  <c r="C437" i="3"/>
  <c r="D437" i="3"/>
  <c r="D339" i="3"/>
  <c r="E339" i="3"/>
  <c r="C339" i="3"/>
  <c r="E545" i="3"/>
  <c r="C545" i="3"/>
  <c r="D545" i="3"/>
  <c r="D196" i="3"/>
  <c r="C196" i="3"/>
  <c r="E196" i="3"/>
  <c r="E568" i="3"/>
  <c r="C568" i="3"/>
  <c r="D568" i="3"/>
  <c r="C447" i="3"/>
  <c r="E447" i="3"/>
  <c r="D447" i="3"/>
  <c r="D364" i="3"/>
  <c r="E364" i="3"/>
  <c r="C364" i="3"/>
  <c r="C221" i="3"/>
  <c r="D221" i="3"/>
  <c r="E221" i="3"/>
  <c r="C326" i="3"/>
  <c r="D326" i="3"/>
  <c r="E326" i="3"/>
  <c r="D217" i="3"/>
  <c r="E217" i="3"/>
  <c r="C217" i="3"/>
  <c r="D361" i="3"/>
  <c r="E361" i="3"/>
  <c r="C361" i="3"/>
  <c r="E589" i="3"/>
  <c r="D589" i="3"/>
  <c r="C589" i="3"/>
  <c r="E578" i="3"/>
  <c r="D578" i="3"/>
  <c r="C578" i="3"/>
  <c r="D529" i="3"/>
  <c r="C529" i="3"/>
  <c r="E529" i="3"/>
  <c r="E553" i="3"/>
  <c r="C553" i="3"/>
  <c r="D553" i="3"/>
  <c r="D373" i="3"/>
  <c r="E373" i="3"/>
  <c r="C373" i="3"/>
  <c r="C506" i="3"/>
  <c r="D506" i="3"/>
  <c r="E506" i="3"/>
  <c r="E202" i="3"/>
  <c r="C202" i="3"/>
  <c r="D202" i="3"/>
  <c r="D446" i="3"/>
  <c r="C446" i="3"/>
  <c r="E446" i="3"/>
  <c r="K419" i="3"/>
  <c r="J419" i="3"/>
  <c r="L419" i="3"/>
  <c r="G419" i="3"/>
  <c r="H419" i="3" s="1"/>
  <c r="D337" i="3"/>
  <c r="E337" i="3"/>
  <c r="C337" i="3"/>
  <c r="D480" i="3"/>
  <c r="C480" i="3"/>
  <c r="E480" i="3"/>
  <c r="C490" i="3"/>
  <c r="E490" i="3"/>
  <c r="D490" i="3"/>
  <c r="K276" i="3"/>
  <c r="L276" i="3"/>
  <c r="J276" i="3"/>
  <c r="G276" i="3"/>
  <c r="H276" i="3" s="1"/>
  <c r="D658" i="3"/>
  <c r="E658" i="3"/>
  <c r="C658" i="3"/>
  <c r="C450" i="3"/>
  <c r="D450" i="3"/>
  <c r="E450" i="3"/>
  <c r="C538" i="3"/>
  <c r="E538" i="3"/>
  <c r="D538" i="3"/>
  <c r="E203" i="3"/>
  <c r="D203" i="3"/>
  <c r="C203" i="3"/>
  <c r="D204" i="3"/>
  <c r="E204" i="3"/>
  <c r="C204" i="3"/>
  <c r="C516" i="3"/>
  <c r="D516" i="3"/>
  <c r="E516" i="3"/>
  <c r="C1253" i="3"/>
  <c r="D1253" i="3"/>
  <c r="E1182" i="3"/>
  <c r="C1182" i="3"/>
  <c r="C1165" i="3"/>
  <c r="K1165" i="3" s="1"/>
  <c r="E1165" i="3"/>
  <c r="D1165" i="3"/>
  <c r="C1179" i="3"/>
  <c r="K1179" i="3" s="1"/>
  <c r="E1179" i="3"/>
  <c r="D1179" i="3"/>
  <c r="C1232" i="3"/>
  <c r="K1232" i="3" s="1"/>
  <c r="D1232" i="3"/>
  <c r="E1232" i="3"/>
  <c r="C1189" i="3"/>
  <c r="L1189" i="3" s="1"/>
  <c r="E1189" i="3"/>
  <c r="D1189" i="3"/>
  <c r="C1119" i="3"/>
  <c r="G1119" i="3" s="1"/>
  <c r="H1119" i="3" s="1"/>
  <c r="D1119" i="3"/>
  <c r="E1119" i="3"/>
  <c r="C1191" i="3"/>
  <c r="G1191" i="3" s="1"/>
  <c r="H1191" i="3" s="1"/>
  <c r="E1191" i="3"/>
  <c r="D1191" i="3"/>
  <c r="C1248" i="3"/>
  <c r="J1248" i="3" s="1"/>
  <c r="E1248" i="3"/>
  <c r="D1248" i="3"/>
  <c r="C1107" i="3"/>
  <c r="J1107" i="3" s="1"/>
  <c r="D1107" i="3"/>
  <c r="E1107" i="3"/>
  <c r="C1172" i="3"/>
  <c r="L1172" i="3" s="1"/>
  <c r="D1172" i="3"/>
  <c r="E1172" i="3"/>
  <c r="C1215" i="3"/>
  <c r="K1215" i="3" s="1"/>
  <c r="D1215" i="3"/>
  <c r="E1215" i="3"/>
  <c r="C1235" i="3"/>
  <c r="G1235" i="3" s="1"/>
  <c r="H1235" i="3" s="1"/>
  <c r="E1235" i="3"/>
  <c r="D1235" i="3"/>
  <c r="C1254" i="3"/>
  <c r="E1254" i="3"/>
  <c r="D1254" i="3"/>
  <c r="C1203" i="3"/>
  <c r="L1203" i="3" s="1"/>
  <c r="D1203" i="3"/>
  <c r="E1203" i="3"/>
  <c r="C1133" i="3"/>
  <c r="L1133" i="3" s="1"/>
  <c r="D1133" i="3"/>
  <c r="C1120" i="3"/>
  <c r="G1120" i="3" s="1"/>
  <c r="H1120" i="3" s="1"/>
  <c r="E1120" i="3"/>
  <c r="D1120" i="3"/>
  <c r="C1074" i="3"/>
  <c r="L1074" i="3" s="1"/>
  <c r="D1074" i="3"/>
  <c r="E1074" i="3"/>
  <c r="C1243" i="3"/>
  <c r="K1243" i="3" s="1"/>
  <c r="E1243" i="3"/>
  <c r="D1243" i="3"/>
  <c r="C1222" i="3"/>
  <c r="L1222" i="3" s="1"/>
  <c r="E1222" i="3"/>
  <c r="D1222" i="3"/>
  <c r="C1186" i="3"/>
  <c r="G1186" i="3" s="1"/>
  <c r="H1186" i="3" s="1"/>
  <c r="E1186" i="3"/>
  <c r="D1186" i="3"/>
  <c r="C1114" i="3"/>
  <c r="L1114" i="3" s="1"/>
  <c r="E1114" i="3"/>
  <c r="D1114" i="3"/>
  <c r="C1138" i="3"/>
  <c r="L1138" i="3" s="1"/>
  <c r="E1138" i="3"/>
  <c r="D1138" i="3"/>
  <c r="C1208" i="3"/>
  <c r="L1208" i="3" s="1"/>
  <c r="E1208" i="3"/>
  <c r="D1208" i="3"/>
  <c r="C1100" i="3"/>
  <c r="G1100" i="3" s="1"/>
  <c r="H1100" i="3" s="1"/>
  <c r="E1100" i="3"/>
  <c r="D1100" i="3"/>
  <c r="C1279" i="3"/>
  <c r="D1279" i="3"/>
  <c r="E1279" i="3"/>
  <c r="C1102" i="3"/>
  <c r="G1102" i="3" s="1"/>
  <c r="H1102" i="3" s="1"/>
  <c r="E1102" i="3"/>
  <c r="D1102" i="3"/>
  <c r="C1059" i="3"/>
  <c r="L1059" i="3" s="1"/>
  <c r="D1059" i="3"/>
  <c r="E1059" i="3"/>
  <c r="C1079" i="3"/>
  <c r="G1079" i="3" s="1"/>
  <c r="D1079" i="3"/>
  <c r="E1079" i="3"/>
  <c r="E1046" i="3"/>
  <c r="D1046" i="3"/>
  <c r="C1270" i="3"/>
  <c r="G1270" i="3" s="1"/>
  <c r="H1270" i="3" s="1"/>
  <c r="E1270" i="3"/>
  <c r="D1270" i="3"/>
  <c r="C1188" i="3"/>
  <c r="L1188" i="3" s="1"/>
  <c r="D1188" i="3"/>
  <c r="E1188" i="3"/>
  <c r="C1108" i="3"/>
  <c r="L1108" i="3" s="1"/>
  <c r="E1108" i="3"/>
  <c r="D1108" i="3"/>
  <c r="C1178" i="3"/>
  <c r="G1178" i="3" s="1"/>
  <c r="H1178" i="3" s="1"/>
  <c r="D1178" i="3"/>
  <c r="E1178" i="3"/>
  <c r="D1045" i="3"/>
  <c r="E1045" i="3"/>
  <c r="C1258" i="3"/>
  <c r="J1258" i="3" s="1"/>
  <c r="E1258" i="3"/>
  <c r="D1258" i="3"/>
  <c r="C1230" i="3"/>
  <c r="L1230" i="3" s="1"/>
  <c r="E1230" i="3"/>
  <c r="D1230" i="3"/>
  <c r="C1264" i="3"/>
  <c r="D1264" i="3"/>
  <c r="E1264" i="3"/>
  <c r="C1268" i="3"/>
  <c r="G1268" i="3" s="1"/>
  <c r="H1268" i="3" s="1"/>
  <c r="D1268" i="3"/>
  <c r="E1268" i="3"/>
  <c r="C1142" i="3"/>
  <c r="G1142" i="3" s="1"/>
  <c r="H1142" i="3" s="1"/>
  <c r="D1142" i="3"/>
  <c r="E1142" i="3"/>
  <c r="C1241" i="3"/>
  <c r="L1241" i="3" s="1"/>
  <c r="E1241" i="3"/>
  <c r="D1241" i="3"/>
  <c r="C1218" i="3"/>
  <c r="G1218" i="3" s="1"/>
  <c r="H1218" i="3" s="1"/>
  <c r="D1218" i="3"/>
  <c r="E1218" i="3"/>
  <c r="C1098" i="3"/>
  <c r="L1098" i="3" s="1"/>
  <c r="E1098" i="3"/>
  <c r="D1098" i="3"/>
  <c r="C1168" i="3"/>
  <c r="L1168" i="3" s="1"/>
  <c r="E1168" i="3"/>
  <c r="D1168" i="3"/>
  <c r="C1161" i="3"/>
  <c r="K1161" i="3" s="1"/>
  <c r="E1161" i="3"/>
  <c r="D1161" i="3"/>
  <c r="C1128" i="3"/>
  <c r="L1128" i="3" s="1"/>
  <c r="E1128" i="3"/>
  <c r="D1128" i="3"/>
  <c r="C1149" i="3"/>
  <c r="G1149" i="3" s="1"/>
  <c r="H1149" i="3" s="1"/>
  <c r="E1149" i="3"/>
  <c r="D1149" i="3"/>
  <c r="C1263" i="3"/>
  <c r="E1263" i="3"/>
  <c r="D1263" i="3"/>
  <c r="C1070" i="3"/>
  <c r="G1070" i="3" s="1"/>
  <c r="E1070" i="3"/>
  <c r="D1070" i="3"/>
  <c r="C1240" i="3"/>
  <c r="G1240" i="3" s="1"/>
  <c r="H1240" i="3" s="1"/>
  <c r="D1240" i="3"/>
  <c r="E1240" i="3"/>
  <c r="C1233" i="3"/>
  <c r="L1233" i="3" s="1"/>
  <c r="E1233" i="3"/>
  <c r="D1233" i="3"/>
  <c r="D1063" i="3"/>
  <c r="E1063" i="3"/>
  <c r="C1219" i="3"/>
  <c r="K1219" i="3" s="1"/>
  <c r="E1219" i="3"/>
  <c r="D1219" i="3"/>
  <c r="C1283" i="3"/>
  <c r="E1283" i="3"/>
  <c r="D1283" i="3"/>
  <c r="C1206" i="3"/>
  <c r="J1206" i="3" s="1"/>
  <c r="E1206" i="3"/>
  <c r="D1206" i="3"/>
  <c r="D1051" i="3"/>
  <c r="E1051" i="3"/>
  <c r="C1251" i="3"/>
  <c r="J1251" i="3" s="1"/>
  <c r="D1251" i="3"/>
  <c r="E1251" i="3"/>
  <c r="C1159" i="3"/>
  <c r="J1159" i="3" s="1"/>
  <c r="D1159" i="3"/>
  <c r="E1159" i="3"/>
  <c r="E1094" i="3"/>
  <c r="D1094" i="3"/>
  <c r="E1197" i="3"/>
  <c r="D1197" i="3"/>
  <c r="C1174" i="3"/>
  <c r="E1174" i="3"/>
  <c r="D1174" i="3"/>
  <c r="C1226" i="3"/>
  <c r="G1226" i="3" s="1"/>
  <c r="H1226" i="3" s="1"/>
  <c r="D1226" i="3"/>
  <c r="E1226" i="3"/>
  <c r="E1058" i="3"/>
  <c r="D1058" i="3"/>
  <c r="C1158" i="3"/>
  <c r="K1158" i="3" s="1"/>
  <c r="E1158" i="3"/>
  <c r="D1158" i="3"/>
  <c r="C1118" i="3"/>
  <c r="J1118" i="3" s="1"/>
  <c r="D1118" i="3"/>
  <c r="E1118" i="3"/>
  <c r="C1231" i="3"/>
  <c r="G1231" i="3" s="1"/>
  <c r="H1231" i="3" s="1"/>
  <c r="E1231" i="3"/>
  <c r="D1231" i="3"/>
  <c r="C1096" i="3"/>
  <c r="J1096" i="3" s="1"/>
  <c r="E1096" i="3"/>
  <c r="D1096" i="3"/>
  <c r="C1250" i="3"/>
  <c r="G1250" i="3" s="1"/>
  <c r="H1250" i="3" s="1"/>
  <c r="E1250" i="3"/>
  <c r="D1250" i="3"/>
  <c r="C1214" i="3"/>
  <c r="G1214" i="3" s="1"/>
  <c r="E1214" i="3"/>
  <c r="D1214" i="3"/>
  <c r="C1157" i="3"/>
  <c r="K1157" i="3" s="1"/>
  <c r="E1157" i="3"/>
  <c r="D1157" i="3"/>
  <c r="E1267" i="3"/>
  <c r="D1267" i="3"/>
  <c r="C1126" i="3"/>
  <c r="L1126" i="3" s="1"/>
  <c r="E1126" i="3"/>
  <c r="D1126" i="3"/>
  <c r="E1068" i="3"/>
  <c r="D1068" i="3"/>
  <c r="D1065" i="3"/>
  <c r="E1065" i="3"/>
  <c r="C1117" i="3"/>
  <c r="J1117" i="3" s="1"/>
  <c r="E1117" i="3"/>
  <c r="D1117" i="3"/>
  <c r="C1259" i="3"/>
  <c r="G1259" i="3" s="1"/>
  <c r="H1259" i="3" s="1"/>
  <c r="D1259" i="3"/>
  <c r="E1259" i="3"/>
  <c r="C1055" i="3"/>
  <c r="K1055" i="3" s="1"/>
  <c r="E1055" i="3"/>
  <c r="D1055" i="3"/>
  <c r="C1134" i="3"/>
  <c r="K1134" i="3" s="1"/>
  <c r="D1134" i="3"/>
  <c r="E1134" i="3"/>
  <c r="C1086" i="3"/>
  <c r="J1086" i="3" s="1"/>
  <c r="D1086" i="3"/>
  <c r="E1086" i="3"/>
  <c r="C1147" i="3"/>
  <c r="L1147" i="3" s="1"/>
  <c r="E1147" i="3"/>
  <c r="D1147" i="3"/>
  <c r="C1266" i="3"/>
  <c r="E1266" i="3"/>
  <c r="D1266" i="3"/>
  <c r="C1129" i="3"/>
  <c r="J1129" i="3" s="1"/>
  <c r="D1129" i="3"/>
  <c r="E1129" i="3"/>
  <c r="C1153" i="3"/>
  <c r="J1153" i="3" s="1"/>
  <c r="D1153" i="3"/>
  <c r="E1153" i="3"/>
  <c r="C1216" i="3"/>
  <c r="J1216" i="3" s="1"/>
  <c r="D1216" i="3"/>
  <c r="E1216" i="3"/>
  <c r="E1277" i="3"/>
  <c r="D1277" i="3"/>
  <c r="C1143" i="3"/>
  <c r="J1143" i="3" s="1"/>
  <c r="D1143" i="3"/>
  <c r="E1143" i="3"/>
  <c r="E1284" i="3"/>
  <c r="D1284" i="3"/>
  <c r="E1146" i="3"/>
  <c r="D1146" i="3"/>
  <c r="E1190" i="3"/>
  <c r="D1190" i="3"/>
  <c r="D1273" i="3"/>
  <c r="E1273" i="3"/>
  <c r="D1262" i="3"/>
  <c r="E1262" i="3"/>
  <c r="E1201" i="3"/>
  <c r="D1201" i="3"/>
  <c r="E1193" i="3"/>
  <c r="D1193" i="3"/>
  <c r="D1195" i="3"/>
  <c r="E1195" i="3"/>
  <c r="D1141" i="3"/>
  <c r="E1141" i="3"/>
  <c r="E1073" i="3"/>
  <c r="D1073" i="3"/>
  <c r="D1205" i="3"/>
  <c r="E1205" i="3"/>
  <c r="D1144" i="3"/>
  <c r="E1144" i="3"/>
  <c r="E1229" i="3"/>
  <c r="D1229" i="3"/>
  <c r="D1121" i="3"/>
  <c r="E1121" i="3"/>
  <c r="E1150" i="3"/>
  <c r="D1150" i="3"/>
  <c r="D1044" i="3"/>
  <c r="E1044" i="3"/>
  <c r="E1113" i="3"/>
  <c r="D1113" i="3"/>
  <c r="C1171" i="3"/>
  <c r="J1171" i="3" s="1"/>
  <c r="D1171" i="3"/>
  <c r="E1171" i="3"/>
  <c r="C1211" i="3"/>
  <c r="J1211" i="3" s="1"/>
  <c r="E1211" i="3"/>
  <c r="D1211" i="3"/>
  <c r="C1109" i="3"/>
  <c r="J1109" i="3" s="1"/>
  <c r="D1109" i="3"/>
  <c r="E1109" i="3"/>
  <c r="C1110" i="3"/>
  <c r="J1110" i="3" s="1"/>
  <c r="D1110" i="3"/>
  <c r="E1110" i="3"/>
  <c r="C1093" i="3"/>
  <c r="K1093" i="3" s="1"/>
  <c r="D1093" i="3"/>
  <c r="E1093" i="3"/>
  <c r="C1103" i="3"/>
  <c r="J1103" i="3" s="1"/>
  <c r="E1103" i="3"/>
  <c r="D1103" i="3"/>
  <c r="C1135" i="3"/>
  <c r="E1135" i="3"/>
  <c r="D1135" i="3"/>
  <c r="C1204" i="3"/>
  <c r="J1204" i="3" s="1"/>
  <c r="D1204" i="3"/>
  <c r="E1204" i="3"/>
  <c r="C1061" i="3"/>
  <c r="J1061" i="3" s="1"/>
  <c r="E1061" i="3"/>
  <c r="D1061" i="3"/>
  <c r="E1285" i="3"/>
  <c r="D1285" i="3"/>
  <c r="C1200" i="3"/>
  <c r="L1200" i="3" s="1"/>
  <c r="D1200" i="3"/>
  <c r="E1200" i="3"/>
  <c r="E1111" i="3"/>
  <c r="D1111" i="3"/>
  <c r="E1166" i="3"/>
  <c r="D1166" i="3"/>
  <c r="D1276" i="3"/>
  <c r="E1276" i="3"/>
  <c r="E1212" i="3"/>
  <c r="D1212" i="3"/>
  <c r="E1228" i="3"/>
  <c r="D1228" i="3"/>
  <c r="E1167" i="3"/>
  <c r="D1167" i="3"/>
  <c r="D1136" i="3"/>
  <c r="E1136" i="3"/>
  <c r="D1056" i="3"/>
  <c r="E1056" i="3"/>
  <c r="D1169" i="3"/>
  <c r="E1169" i="3"/>
  <c r="D1105" i="3"/>
  <c r="E1105" i="3"/>
  <c r="D1078" i="3"/>
  <c r="E1078" i="3"/>
  <c r="D1060" i="3"/>
  <c r="E1060" i="3"/>
  <c r="D1084" i="3"/>
  <c r="E1084" i="3"/>
  <c r="E1246" i="3"/>
  <c r="D1246" i="3"/>
  <c r="E1177" i="3"/>
  <c r="D1177" i="3"/>
  <c r="D1176" i="3"/>
  <c r="E1176" i="3"/>
  <c r="C1224" i="3"/>
  <c r="K1224" i="3" s="1"/>
  <c r="E1224" i="3"/>
  <c r="D1224" i="3"/>
  <c r="C1075" i="3"/>
  <c r="K1075" i="3" s="1"/>
  <c r="E1075" i="3"/>
  <c r="D1075" i="3"/>
  <c r="C1170" i="3"/>
  <c r="K1170" i="3" s="1"/>
  <c r="E1170" i="3"/>
  <c r="D1170" i="3"/>
  <c r="C1155" i="3"/>
  <c r="K1155" i="3" s="1"/>
  <c r="E1155" i="3"/>
  <c r="D1155" i="3"/>
  <c r="C1092" i="3"/>
  <c r="L1092" i="3" s="1"/>
  <c r="E1092" i="3"/>
  <c r="D1092" i="3"/>
  <c r="C1089" i="3"/>
  <c r="K1089" i="3" s="1"/>
  <c r="E1089" i="3"/>
  <c r="D1089" i="3"/>
  <c r="C1198" i="3"/>
  <c r="J1198" i="3" s="1"/>
  <c r="D1198" i="3"/>
  <c r="E1198" i="3"/>
  <c r="C1162" i="3"/>
  <c r="K1162" i="3" s="1"/>
  <c r="E1162" i="3"/>
  <c r="D1162" i="3"/>
  <c r="E1257" i="3"/>
  <c r="D1257" i="3"/>
  <c r="D1124" i="3"/>
  <c r="E1124" i="3"/>
  <c r="C1132" i="3"/>
  <c r="G1132" i="3" s="1"/>
  <c r="H1132" i="3" s="1"/>
  <c r="E1132" i="3"/>
  <c r="D1132" i="3"/>
  <c r="C1072" i="3"/>
  <c r="G1072" i="3" s="1"/>
  <c r="E1072" i="3"/>
  <c r="D1072" i="3"/>
  <c r="E1163" i="3"/>
  <c r="D1163" i="3"/>
  <c r="C1278" i="3"/>
  <c r="D1278" i="3"/>
  <c r="E1278" i="3"/>
  <c r="E1104" i="3"/>
  <c r="D1104" i="3"/>
  <c r="D1088" i="3"/>
  <c r="E1088" i="3"/>
  <c r="D1225" i="3"/>
  <c r="E1225" i="3"/>
  <c r="E1280" i="3"/>
  <c r="D1280" i="3"/>
  <c r="E1112" i="3"/>
  <c r="D1112" i="3"/>
  <c r="E1047" i="3"/>
  <c r="D1047" i="3"/>
  <c r="E1239" i="3"/>
  <c r="D1239" i="3"/>
  <c r="D1052" i="3"/>
  <c r="E1052" i="3"/>
  <c r="E1077" i="3"/>
  <c r="D1077" i="3"/>
  <c r="D1175" i="3"/>
  <c r="E1175" i="3"/>
  <c r="D1069" i="3"/>
  <c r="E1069" i="3"/>
  <c r="D1097" i="3"/>
  <c r="E1097" i="3"/>
  <c r="E1242" i="3"/>
  <c r="D1242" i="3"/>
  <c r="E1181" i="3"/>
  <c r="D1181" i="3"/>
  <c r="D1101" i="3"/>
  <c r="E1101" i="3"/>
  <c r="E1274" i="3"/>
  <c r="D1274" i="3"/>
  <c r="E1054" i="3"/>
  <c r="D1054" i="3"/>
  <c r="C1237" i="3"/>
  <c r="J1237" i="3" s="1"/>
  <c r="E1237" i="3"/>
  <c r="D1237" i="3"/>
  <c r="C1091" i="3"/>
  <c r="J1091" i="3" s="1"/>
  <c r="E1091" i="3"/>
  <c r="D1091" i="3"/>
  <c r="C1210" i="3"/>
  <c r="J1210" i="3" s="1"/>
  <c r="E1210" i="3"/>
  <c r="D1210" i="3"/>
  <c r="E1183" i="3"/>
  <c r="D1183" i="3"/>
  <c r="C1106" i="3"/>
  <c r="J1106" i="3" s="1"/>
  <c r="D1106" i="3"/>
  <c r="E1106" i="3"/>
  <c r="D1043" i="3"/>
  <c r="E1043" i="3"/>
  <c r="E1067" i="3"/>
  <c r="D1067" i="3"/>
  <c r="D1187" i="3"/>
  <c r="E1187" i="3"/>
  <c r="E1140" i="3"/>
  <c r="D1140" i="3"/>
  <c r="D1127" i="3"/>
  <c r="E1127" i="3"/>
  <c r="E1244" i="3"/>
  <c r="D1244" i="3"/>
  <c r="E1184" i="3"/>
  <c r="D1184" i="3"/>
  <c r="E1154" i="3"/>
  <c r="D1154" i="3"/>
  <c r="E1081" i="3"/>
  <c r="D1081" i="3"/>
  <c r="D1053" i="3"/>
  <c r="E1053" i="3"/>
  <c r="D1249" i="3"/>
  <c r="E1249" i="3"/>
  <c r="D1145" i="3"/>
  <c r="E1145" i="3"/>
  <c r="E1080" i="3"/>
  <c r="D1080" i="3"/>
  <c r="E1271" i="3"/>
  <c r="D1271" i="3"/>
  <c r="D1090" i="3"/>
  <c r="E1090" i="3"/>
  <c r="E1173" i="3"/>
  <c r="D1173" i="3"/>
  <c r="E1085" i="3"/>
  <c r="D1085" i="3"/>
  <c r="D1148" i="3"/>
  <c r="E1148" i="3"/>
  <c r="D1265" i="3"/>
  <c r="E1265" i="3"/>
  <c r="E1217" i="3"/>
  <c r="D1217" i="3"/>
  <c r="E1252" i="3"/>
  <c r="D1252" i="3"/>
  <c r="D1260" i="3"/>
  <c r="E1260" i="3"/>
  <c r="E1194" i="3"/>
  <c r="D1194" i="3"/>
  <c r="E1125" i="3"/>
  <c r="D1125" i="3"/>
  <c r="C1265" i="3"/>
  <c r="C1217" i="3"/>
  <c r="J1217" i="3" s="1"/>
  <c r="E1227" i="3"/>
  <c r="D1227" i="3"/>
  <c r="D1223" i="3"/>
  <c r="E1223" i="3"/>
  <c r="D1087" i="3"/>
  <c r="E1087" i="3"/>
  <c r="E1196" i="3"/>
  <c r="D1196" i="3"/>
  <c r="D1064" i="3"/>
  <c r="E1064" i="3"/>
  <c r="D1083" i="3"/>
  <c r="E1083" i="3"/>
  <c r="E1281" i="3"/>
  <c r="D1281" i="3"/>
  <c r="E1048" i="3"/>
  <c r="D1048" i="3"/>
  <c r="E1151" i="3"/>
  <c r="D1151" i="3"/>
  <c r="E1236" i="3"/>
  <c r="D1236" i="3"/>
  <c r="D1123" i="3"/>
  <c r="E1123" i="3"/>
  <c r="E1131" i="3"/>
  <c r="D1131" i="3"/>
  <c r="D1221" i="3"/>
  <c r="E1221" i="3"/>
  <c r="E1199" i="3"/>
  <c r="D1199" i="3"/>
  <c r="D1137" i="3"/>
  <c r="E1137" i="3"/>
  <c r="E1049" i="3"/>
  <c r="D1049" i="3"/>
  <c r="D1050" i="3"/>
  <c r="E1050" i="3"/>
  <c r="D1057" i="3"/>
  <c r="E1057" i="3"/>
  <c r="E1275" i="3"/>
  <c r="D1275" i="3"/>
  <c r="C1082" i="3"/>
  <c r="E1082" i="3"/>
  <c r="D1082" i="3"/>
  <c r="D1247" i="3"/>
  <c r="E1247" i="3"/>
  <c r="E1255" i="3"/>
  <c r="D1255" i="3"/>
  <c r="E1122" i="3"/>
  <c r="D1122" i="3"/>
  <c r="E1269" i="3"/>
  <c r="D1269" i="3"/>
  <c r="E1282" i="3"/>
  <c r="D1282" i="3"/>
  <c r="D1116" i="3"/>
  <c r="E1116" i="3"/>
  <c r="E1164" i="3"/>
  <c r="D1164" i="3"/>
  <c r="C1194" i="3"/>
  <c r="L1194" i="3" s="1"/>
  <c r="E1261" i="3"/>
  <c r="D1261" i="3"/>
  <c r="E1245" i="3"/>
  <c r="D1245" i="3"/>
  <c r="E1185" i="3"/>
  <c r="D1185" i="3"/>
  <c r="E1062" i="3"/>
  <c r="D1062" i="3"/>
  <c r="E1095" i="3"/>
  <c r="D1095" i="3"/>
  <c r="D1152" i="3"/>
  <c r="E1152" i="3"/>
  <c r="E1130" i="3"/>
  <c r="D1130" i="3"/>
  <c r="E1220" i="3"/>
  <c r="D1220" i="3"/>
  <c r="D1209" i="3"/>
  <c r="E1209" i="3"/>
  <c r="E1272" i="3"/>
  <c r="D1272" i="3"/>
  <c r="E1207" i="3"/>
  <c r="D1207" i="3"/>
  <c r="D1115" i="3"/>
  <c r="E1115" i="3"/>
  <c r="E1156" i="3"/>
  <c r="D1156" i="3"/>
  <c r="D1139" i="3"/>
  <c r="E1139" i="3"/>
  <c r="E1071" i="3"/>
  <c r="D1071" i="3"/>
  <c r="D1076" i="3"/>
  <c r="E1076" i="3"/>
  <c r="D1192" i="3"/>
  <c r="E1192" i="3"/>
  <c r="D1160" i="3"/>
  <c r="E1160" i="3"/>
  <c r="D1256" i="3"/>
  <c r="E1256" i="3"/>
  <c r="E1180" i="3"/>
  <c r="D1180" i="3"/>
  <c r="D1213" i="3"/>
  <c r="E1213" i="3"/>
  <c r="D1202" i="3"/>
  <c r="E1202" i="3"/>
  <c r="D1238" i="3"/>
  <c r="E1238" i="3"/>
  <c r="D1066" i="3"/>
  <c r="E1066" i="3"/>
  <c r="D1234" i="3"/>
  <c r="E1234" i="3"/>
  <c r="D1295" i="3"/>
  <c r="D1292" i="3"/>
  <c r="F1292" i="3"/>
  <c r="D1294" i="3"/>
  <c r="F1294" i="3"/>
  <c r="F1293" i="3"/>
  <c r="D1293" i="3"/>
  <c r="E1099" i="3"/>
  <c r="D1099" i="3"/>
  <c r="Z9" i="1"/>
  <c r="F1291" i="3"/>
  <c r="D1291" i="3"/>
  <c r="F1289" i="3"/>
  <c r="E1289" i="3"/>
  <c r="D1289" i="3"/>
  <c r="F1290" i="3"/>
  <c r="D1290" i="3"/>
  <c r="E1290" i="3"/>
  <c r="E1288" i="3"/>
  <c r="D1288" i="3"/>
  <c r="F1288" i="3"/>
  <c r="K1146" i="3"/>
  <c r="G1146" i="3"/>
  <c r="H1146" i="3" s="1"/>
  <c r="J1146" i="3"/>
  <c r="L1146" i="3"/>
  <c r="J1164" i="3"/>
  <c r="K1164" i="3"/>
  <c r="L1164" i="3"/>
  <c r="G1164" i="3"/>
  <c r="H1164" i="3" s="1"/>
  <c r="G1087" i="3"/>
  <c r="H1087" i="3" s="1"/>
  <c r="J1087" i="3"/>
  <c r="L1087" i="3"/>
  <c r="K1087" i="3"/>
  <c r="L1163" i="3"/>
  <c r="G1163" i="3"/>
  <c r="H1163" i="3" s="1"/>
  <c r="K1163" i="3"/>
  <c r="J1163" i="3"/>
  <c r="G1095" i="3"/>
  <c r="H1095" i="3" s="1"/>
  <c r="J1095" i="3"/>
  <c r="K1095" i="3"/>
  <c r="L1095" i="3"/>
  <c r="C1056" i="3"/>
  <c r="L1131" i="3"/>
  <c r="J1131" i="3"/>
  <c r="K1131" i="3"/>
  <c r="G1131" i="3"/>
  <c r="H1131" i="3" s="1"/>
  <c r="G1167" i="3"/>
  <c r="H1167" i="3" s="1"/>
  <c r="J1167" i="3"/>
  <c r="K1167" i="3"/>
  <c r="L1167" i="3"/>
  <c r="K1084" i="3"/>
  <c r="G1084" i="3"/>
  <c r="H1084" i="3" s="1"/>
  <c r="L1084" i="3"/>
  <c r="J1084" i="3"/>
  <c r="L1122" i="3"/>
  <c r="J1122" i="3"/>
  <c r="K1122" i="3"/>
  <c r="G1122" i="3"/>
  <c r="H1122" i="3" s="1"/>
  <c r="G1281" i="3"/>
  <c r="H1281" i="3" s="1"/>
  <c r="J1281" i="3"/>
  <c r="K1281" i="3"/>
  <c r="L1281" i="3"/>
  <c r="J1271" i="3"/>
  <c r="K1271" i="3"/>
  <c r="L1271" i="3"/>
  <c r="G1271" i="3"/>
  <c r="H1271" i="3" s="1"/>
  <c r="K1160" i="3"/>
  <c r="J1160" i="3"/>
  <c r="L1160" i="3"/>
  <c r="G1160" i="3"/>
  <c r="H1160" i="3" s="1"/>
  <c r="G1169" i="3"/>
  <c r="H1169" i="3" s="1"/>
  <c r="J1169" i="3"/>
  <c r="L1169" i="3"/>
  <c r="K1169" i="3"/>
  <c r="J1207" i="3"/>
  <c r="K1207" i="3"/>
  <c r="L1207" i="3"/>
  <c r="G1207" i="3"/>
  <c r="H1207" i="3" s="1"/>
  <c r="G1065" i="3"/>
  <c r="H1065" i="3" s="1"/>
  <c r="J1065" i="3"/>
  <c r="K1065" i="3"/>
  <c r="L1065" i="3"/>
  <c r="C1053" i="3"/>
  <c r="G1062" i="3"/>
  <c r="H1062" i="3" s="1"/>
  <c r="L1062" i="3"/>
  <c r="J1062" i="3"/>
  <c r="K1062" i="3"/>
  <c r="L1156" i="3"/>
  <c r="J1156" i="3"/>
  <c r="G1156" i="3"/>
  <c r="H1156" i="3" s="1"/>
  <c r="K1156" i="3"/>
  <c r="K1246" i="3"/>
  <c r="G1246" i="3"/>
  <c r="H1246" i="3" s="1"/>
  <c r="L1246" i="3"/>
  <c r="J1246" i="3"/>
  <c r="J1260" i="3"/>
  <c r="G1260" i="3"/>
  <c r="H1260" i="3" s="1"/>
  <c r="K1260" i="3"/>
  <c r="L1260" i="3"/>
  <c r="L1280" i="3"/>
  <c r="J1280" i="3"/>
  <c r="G1280" i="3"/>
  <c r="H1280" i="3" s="1"/>
  <c r="K1280" i="3"/>
  <c r="J1195" i="3"/>
  <c r="L1195" i="3"/>
  <c r="K1195" i="3"/>
  <c r="G1195" i="3"/>
  <c r="H1195" i="3" s="1"/>
  <c r="L1111" i="3"/>
  <c r="G1111" i="3"/>
  <c r="H1111" i="3" s="1"/>
  <c r="K1111" i="3"/>
  <c r="J1111" i="3"/>
  <c r="C1063" i="3"/>
  <c r="G1067" i="3"/>
  <c r="H1067" i="3" s="1"/>
  <c r="L1067" i="3"/>
  <c r="K1067" i="3"/>
  <c r="J1067" i="3"/>
  <c r="J1184" i="3"/>
  <c r="L1184" i="3"/>
  <c r="G1184" i="3"/>
  <c r="H1184" i="3" s="1"/>
  <c r="K1184" i="3"/>
  <c r="G1261" i="3"/>
  <c r="H1261" i="3" s="1"/>
  <c r="L1261" i="3"/>
  <c r="J1261" i="3"/>
  <c r="K1261" i="3"/>
  <c r="J1071" i="3"/>
  <c r="L1071" i="3"/>
  <c r="G1071" i="3"/>
  <c r="H1071" i="3" s="1"/>
  <c r="K1071" i="3"/>
  <c r="K1189" i="3"/>
  <c r="K1168" i="3"/>
  <c r="J1185" i="3"/>
  <c r="K1185" i="3"/>
  <c r="G1185" i="3"/>
  <c r="H1185" i="3" s="1"/>
  <c r="L1185" i="3"/>
  <c r="K1052" i="3"/>
  <c r="L1052" i="3"/>
  <c r="G1052" i="3"/>
  <c r="H1052" i="3" s="1"/>
  <c r="J1052" i="3"/>
  <c r="L1166" i="3"/>
  <c r="K1166" i="3"/>
  <c r="J1166" i="3"/>
  <c r="G1166" i="3"/>
  <c r="H1166" i="3" s="1"/>
  <c r="L1219" i="3"/>
  <c r="L1197" i="3"/>
  <c r="G1197" i="3"/>
  <c r="H1197" i="3" s="1"/>
  <c r="K1197" i="3"/>
  <c r="J1197" i="3"/>
  <c r="J1068" i="3"/>
  <c r="K1068" i="3"/>
  <c r="L1068" i="3"/>
  <c r="G1068" i="3"/>
  <c r="H1068" i="3" s="1"/>
  <c r="J1273" i="3"/>
  <c r="L1273" i="3"/>
  <c r="K1273" i="3"/>
  <c r="G1273" i="3"/>
  <c r="H1273" i="3" s="1"/>
  <c r="J1234" i="3"/>
  <c r="K1234" i="3"/>
  <c r="L1234" i="3"/>
  <c r="G1234" i="3"/>
  <c r="H1234" i="3" s="1"/>
  <c r="G1152" i="3"/>
  <c r="H1152" i="3" s="1"/>
  <c r="J1152" i="3"/>
  <c r="L1152" i="3"/>
  <c r="K1152" i="3"/>
  <c r="C1046" i="3"/>
  <c r="J1220" i="3"/>
  <c r="L1220" i="3"/>
  <c r="K1220" i="3"/>
  <c r="G1220" i="3"/>
  <c r="H1220" i="3" s="1"/>
  <c r="G1051" i="3"/>
  <c r="H1051" i="3" s="1"/>
  <c r="K1051" i="3"/>
  <c r="L1051" i="3"/>
  <c r="J1051" i="3"/>
  <c r="G1212" i="3"/>
  <c r="H1212" i="3" s="1"/>
  <c r="L1212" i="3"/>
  <c r="K1212" i="3"/>
  <c r="J1212" i="3"/>
  <c r="K1269" i="3"/>
  <c r="L1269" i="3"/>
  <c r="G1269" i="3"/>
  <c r="H1269" i="3" s="1"/>
  <c r="J1269" i="3"/>
  <c r="G1097" i="3"/>
  <c r="H1097" i="3" s="1"/>
  <c r="J1097" i="3"/>
  <c r="K1097" i="3"/>
  <c r="L1097" i="3"/>
  <c r="C1045" i="3"/>
  <c r="J1080" i="3"/>
  <c r="G1080" i="3"/>
  <c r="H1080" i="3" s="1"/>
  <c r="K1080" i="3"/>
  <c r="L1080" i="3"/>
  <c r="L1064" i="3"/>
  <c r="K1064" i="3"/>
  <c r="G1064" i="3"/>
  <c r="H1064" i="3" s="1"/>
  <c r="J1064" i="3"/>
  <c r="K1192" i="3"/>
  <c r="L1192" i="3"/>
  <c r="G1192" i="3"/>
  <c r="H1192" i="3" s="1"/>
  <c r="J1192" i="3"/>
  <c r="G1202" i="3"/>
  <c r="H1202" i="3" s="1"/>
  <c r="L1202" i="3"/>
  <c r="K1202" i="3"/>
  <c r="J1202" i="3"/>
  <c r="K1205" i="3"/>
  <c r="L1205" i="3"/>
  <c r="J1205" i="3"/>
  <c r="G1205" i="3"/>
  <c r="H1205" i="3" s="1"/>
  <c r="J1177" i="3"/>
  <c r="K1177" i="3"/>
  <c r="L1177" i="3"/>
  <c r="G1177" i="3"/>
  <c r="H1177" i="3" s="1"/>
  <c r="L1276" i="3"/>
  <c r="G1276" i="3"/>
  <c r="H1276" i="3" s="1"/>
  <c r="J1276" i="3"/>
  <c r="K1276" i="3"/>
  <c r="G1050" i="3"/>
  <c r="H1050" i="3" s="1"/>
  <c r="L1050" i="3"/>
  <c r="J1050" i="3"/>
  <c r="K1050" i="3"/>
  <c r="J1116" i="3"/>
  <c r="K1116" i="3"/>
  <c r="G1116" i="3"/>
  <c r="H1116" i="3" s="1"/>
  <c r="L1116" i="3"/>
  <c r="K1180" i="3"/>
  <c r="L1180" i="3"/>
  <c r="G1180" i="3"/>
  <c r="H1180" i="3" s="1"/>
  <c r="J1180" i="3"/>
  <c r="L1150" i="3"/>
  <c r="K1150" i="3"/>
  <c r="J1150" i="3"/>
  <c r="G1150" i="3"/>
  <c r="H1150" i="3" s="1"/>
  <c r="L1175" i="3"/>
  <c r="J1175" i="3"/>
  <c r="G1175" i="3"/>
  <c r="H1175" i="3" s="1"/>
  <c r="K1175" i="3"/>
  <c r="G1255" i="3"/>
  <c r="H1255" i="3" s="1"/>
  <c r="K1255" i="3"/>
  <c r="J1255" i="3"/>
  <c r="L1255" i="3"/>
  <c r="G1284" i="3"/>
  <c r="H1284" i="3" s="1"/>
  <c r="L1284" i="3"/>
  <c r="J1284" i="3"/>
  <c r="K1284" i="3"/>
  <c r="C1049" i="3"/>
  <c r="L1181" i="3"/>
  <c r="J1181" i="3"/>
  <c r="K1181" i="3"/>
  <c r="G1181" i="3"/>
  <c r="H1181" i="3" s="1"/>
  <c r="L1227" i="3"/>
  <c r="K1227" i="3"/>
  <c r="J1227" i="3"/>
  <c r="G1227" i="3"/>
  <c r="H1227" i="3" s="1"/>
  <c r="G1262" i="3"/>
  <c r="H1262" i="3" s="1"/>
  <c r="K1262" i="3"/>
  <c r="J1262" i="3"/>
  <c r="L1262" i="3"/>
  <c r="L1176" i="3"/>
  <c r="K1176" i="3"/>
  <c r="G1176" i="3"/>
  <c r="H1176" i="3" s="1"/>
  <c r="J1176" i="3"/>
  <c r="L1190" i="3"/>
  <c r="G1190" i="3"/>
  <c r="H1190" i="3" s="1"/>
  <c r="K1190" i="3"/>
  <c r="J1190" i="3"/>
  <c r="L1239" i="3"/>
  <c r="G1239" i="3"/>
  <c r="H1239" i="3" s="1"/>
  <c r="K1239" i="3"/>
  <c r="J1239" i="3"/>
  <c r="J1141" i="3"/>
  <c r="G1141" i="3"/>
  <c r="H1141" i="3" s="1"/>
  <c r="K1141" i="3"/>
  <c r="L1141" i="3"/>
  <c r="J1245" i="3"/>
  <c r="K1245" i="3"/>
  <c r="G1245" i="3"/>
  <c r="H1245" i="3" s="1"/>
  <c r="L1245" i="3"/>
  <c r="J1223" i="3"/>
  <c r="K1223" i="3"/>
  <c r="L1223" i="3"/>
  <c r="G1223" i="3"/>
  <c r="H1223" i="3" s="1"/>
  <c r="J1139" i="3"/>
  <c r="K1139" i="3"/>
  <c r="L1139" i="3"/>
  <c r="G1139" i="3"/>
  <c r="H1139" i="3" s="1"/>
  <c r="G1125" i="3"/>
  <c r="H1125" i="3" s="1"/>
  <c r="L1125" i="3"/>
  <c r="J1125" i="3"/>
  <c r="K1125" i="3"/>
  <c r="J1225" i="3"/>
  <c r="G1225" i="3"/>
  <c r="H1225" i="3" s="1"/>
  <c r="K1225" i="3"/>
  <c r="L1225" i="3"/>
  <c r="K1252" i="3"/>
  <c r="G1252" i="3"/>
  <c r="H1252" i="3" s="1"/>
  <c r="J1252" i="3"/>
  <c r="L1252" i="3"/>
  <c r="K1274" i="3"/>
  <c r="L1274" i="3"/>
  <c r="G1274" i="3"/>
  <c r="H1274" i="3" s="1"/>
  <c r="J1274" i="3"/>
  <c r="L1123" i="3"/>
  <c r="G1123" i="3"/>
  <c r="H1123" i="3" s="1"/>
  <c r="K1123" i="3"/>
  <c r="J1123" i="3"/>
  <c r="K1060" i="3"/>
  <c r="J1060" i="3"/>
  <c r="L1060" i="3"/>
  <c r="G1060" i="3"/>
  <c r="H1060" i="3" s="1"/>
  <c r="G1099" i="3"/>
  <c r="H1099" i="3" s="1"/>
  <c r="J1099" i="3"/>
  <c r="L1099" i="3"/>
  <c r="K1099" i="3"/>
  <c r="J1173" i="3"/>
  <c r="L1173" i="3"/>
  <c r="K1173" i="3"/>
  <c r="G1173" i="3"/>
  <c r="H1173" i="3" s="1"/>
  <c r="G1263" i="3"/>
  <c r="H1263" i="3" s="1"/>
  <c r="L1263" i="3"/>
  <c r="G1127" i="3"/>
  <c r="H1127" i="3" s="1"/>
  <c r="J1127" i="3"/>
  <c r="K1127" i="3"/>
  <c r="L1127" i="3"/>
  <c r="K1090" i="3"/>
  <c r="L1090" i="3"/>
  <c r="G1090" i="3"/>
  <c r="H1090" i="3" s="1"/>
  <c r="J1090" i="3"/>
  <c r="K1054" i="3"/>
  <c r="L1054" i="3"/>
  <c r="G1054" i="3"/>
  <c r="H1054" i="3" s="1"/>
  <c r="J1054" i="3"/>
  <c r="L1066" i="3"/>
  <c r="J1066" i="3"/>
  <c r="G1066" i="3"/>
  <c r="H1066" i="3" s="1"/>
  <c r="K1066" i="3"/>
  <c r="L1272" i="3"/>
  <c r="G1272" i="3"/>
  <c r="H1272" i="3" s="1"/>
  <c r="K1272" i="3"/>
  <c r="J1272" i="3"/>
  <c r="G1201" i="3"/>
  <c r="H1201" i="3" s="1"/>
  <c r="K1201" i="3"/>
  <c r="J1201" i="3"/>
  <c r="L1201" i="3"/>
  <c r="J1275" i="3"/>
  <c r="L1275" i="3"/>
  <c r="K1275" i="3"/>
  <c r="G1275" i="3"/>
  <c r="H1275" i="3" s="1"/>
  <c r="K1112" i="3"/>
  <c r="L1112" i="3"/>
  <c r="J1112" i="3"/>
  <c r="G1112" i="3"/>
  <c r="H1112" i="3" s="1"/>
  <c r="L1083" i="3"/>
  <c r="K1083" i="3"/>
  <c r="G1083" i="3"/>
  <c r="H1083" i="3" s="1"/>
  <c r="J1083" i="3"/>
  <c r="K1130" i="3"/>
  <c r="L1130" i="3"/>
  <c r="J1130" i="3"/>
  <c r="G1130" i="3"/>
  <c r="H1130" i="3" s="1"/>
  <c r="L1193" i="3"/>
  <c r="K1193" i="3"/>
  <c r="J1193" i="3"/>
  <c r="G1193" i="3"/>
  <c r="H1193" i="3" s="1"/>
  <c r="C1044" i="3"/>
  <c r="L1143" i="3"/>
  <c r="K1118" i="3"/>
  <c r="G1081" i="3"/>
  <c r="H1081" i="3" s="1"/>
  <c r="L1081" i="3"/>
  <c r="K1081" i="3"/>
  <c r="J1081" i="3"/>
  <c r="J1105" i="3"/>
  <c r="G1105" i="3"/>
  <c r="H1105" i="3" s="1"/>
  <c r="L1105" i="3"/>
  <c r="K1105" i="3"/>
  <c r="J1133" i="3"/>
  <c r="K1133" i="3"/>
  <c r="J1101" i="3"/>
  <c r="G1101" i="3"/>
  <c r="H1101" i="3" s="1"/>
  <c r="K1101" i="3"/>
  <c r="L1101" i="3"/>
  <c r="J1199" i="3"/>
  <c r="K1199" i="3"/>
  <c r="G1199" i="3"/>
  <c r="H1199" i="3" s="1"/>
  <c r="L1199" i="3"/>
  <c r="G1208" i="3"/>
  <c r="H1208" i="3" s="1"/>
  <c r="K1208" i="3"/>
  <c r="G1115" i="3"/>
  <c r="H1115" i="3" s="1"/>
  <c r="K1115" i="3"/>
  <c r="J1115" i="3"/>
  <c r="L1115" i="3"/>
  <c r="G1057" i="3"/>
  <c r="H1057" i="3" s="1"/>
  <c r="J1057" i="3"/>
  <c r="K1057" i="3"/>
  <c r="L1057" i="3"/>
  <c r="L1249" i="3"/>
  <c r="J1249" i="3"/>
  <c r="K1249" i="3"/>
  <c r="G1249" i="3"/>
  <c r="H1249" i="3" s="1"/>
  <c r="J1242" i="3"/>
  <c r="G1242" i="3"/>
  <c r="H1242" i="3" s="1"/>
  <c r="L1242" i="3"/>
  <c r="K1242" i="3"/>
  <c r="L1142" i="3"/>
  <c r="L1285" i="3"/>
  <c r="J1285" i="3"/>
  <c r="K1285" i="3"/>
  <c r="G1285" i="3"/>
  <c r="H1285" i="3" s="1"/>
  <c r="C1043" i="3"/>
  <c r="K1267" i="3"/>
  <c r="L1267" i="3"/>
  <c r="G1267" i="3"/>
  <c r="H1267" i="3" s="1"/>
  <c r="J1267" i="3"/>
  <c r="G1183" i="3"/>
  <c r="H1183" i="3" s="1"/>
  <c r="J1183" i="3"/>
  <c r="L1183" i="3"/>
  <c r="K1183" i="3"/>
  <c r="G1077" i="3"/>
  <c r="H1077" i="3" s="1"/>
  <c r="K1077" i="3"/>
  <c r="L1077" i="3"/>
  <c r="J1077" i="3"/>
  <c r="L1136" i="3"/>
  <c r="G1136" i="3"/>
  <c r="H1136" i="3" s="1"/>
  <c r="J1136" i="3"/>
  <c r="K1136" i="3"/>
  <c r="G1258" i="3"/>
  <c r="H1258" i="3" s="1"/>
  <c r="J1058" i="3"/>
  <c r="L1058" i="3"/>
  <c r="G1058" i="3"/>
  <c r="H1058" i="3" s="1"/>
  <c r="K1058" i="3"/>
  <c r="K1277" i="3"/>
  <c r="L1277" i="3"/>
  <c r="G1277" i="3"/>
  <c r="H1277" i="3" s="1"/>
  <c r="J1277" i="3"/>
  <c r="K1154" i="3"/>
  <c r="J1154" i="3"/>
  <c r="G1154" i="3"/>
  <c r="H1154" i="3" s="1"/>
  <c r="L1154" i="3"/>
  <c r="L1226" i="3"/>
  <c r="G1076" i="3"/>
  <c r="H1076" i="3" s="1"/>
  <c r="L1076" i="3"/>
  <c r="J1076" i="3"/>
  <c r="K1076" i="3"/>
  <c r="K1228" i="3"/>
  <c r="J1228" i="3"/>
  <c r="G1228" i="3"/>
  <c r="H1228" i="3" s="1"/>
  <c r="L1228" i="3"/>
  <c r="K1151" i="3"/>
  <c r="G1151" i="3"/>
  <c r="H1151" i="3" s="1"/>
  <c r="J1151" i="3"/>
  <c r="L1151" i="3"/>
  <c r="G1187" i="3"/>
  <c r="H1187" i="3" s="1"/>
  <c r="J1187" i="3"/>
  <c r="L1187" i="3"/>
  <c r="K1187" i="3"/>
  <c r="G1213" i="3"/>
  <c r="H1213" i="3" s="1"/>
  <c r="J1213" i="3"/>
  <c r="K1213" i="3"/>
  <c r="L1213" i="3"/>
  <c r="L1069" i="3"/>
  <c r="K1069" i="3"/>
  <c r="G1069" i="3"/>
  <c r="H1069" i="3" s="1"/>
  <c r="J1069" i="3"/>
  <c r="K1221" i="3"/>
  <c r="G1221" i="3"/>
  <c r="H1221" i="3" s="1"/>
  <c r="J1221" i="3"/>
  <c r="L1221" i="3"/>
  <c r="G1148" i="3"/>
  <c r="H1148" i="3" s="1"/>
  <c r="J1148" i="3"/>
  <c r="K1148" i="3"/>
  <c r="L1148" i="3"/>
  <c r="K1196" i="3"/>
  <c r="G1196" i="3"/>
  <c r="H1196" i="3" s="1"/>
  <c r="L1196" i="3"/>
  <c r="J1196" i="3"/>
  <c r="G1256" i="3"/>
  <c r="H1256" i="3" s="1"/>
  <c r="L1256" i="3"/>
  <c r="J1256" i="3"/>
  <c r="K1256" i="3"/>
  <c r="G1113" i="3"/>
  <c r="H1113" i="3" s="1"/>
  <c r="L1113" i="3"/>
  <c r="K1113" i="3"/>
  <c r="J1113" i="3"/>
  <c r="G1282" i="3"/>
  <c r="H1282" i="3" s="1"/>
  <c r="K1282" i="3"/>
  <c r="J1282" i="3"/>
  <c r="L1282" i="3"/>
  <c r="G1094" i="3"/>
  <c r="H1094" i="3" s="1"/>
  <c r="J1094" i="3"/>
  <c r="K1094" i="3"/>
  <c r="L1094" i="3"/>
  <c r="G1209" i="3"/>
  <c r="H1209" i="3" s="1"/>
  <c r="J1209" i="3"/>
  <c r="K1209" i="3"/>
  <c r="L1209" i="3"/>
  <c r="J1124" i="3"/>
  <c r="L1124" i="3"/>
  <c r="G1124" i="3"/>
  <c r="H1124" i="3" s="1"/>
  <c r="K1124" i="3"/>
  <c r="G1137" i="3"/>
  <c r="H1137" i="3" s="1"/>
  <c r="L1137" i="3"/>
  <c r="K1137" i="3"/>
  <c r="J1137" i="3"/>
  <c r="C1048" i="3"/>
  <c r="J1104" i="3"/>
  <c r="G1104" i="3"/>
  <c r="H1104" i="3" s="1"/>
  <c r="L1104" i="3"/>
  <c r="K1104" i="3"/>
  <c r="J1247" i="3"/>
  <c r="K1247" i="3"/>
  <c r="L1247" i="3"/>
  <c r="G1247" i="3"/>
  <c r="H1247" i="3" s="1"/>
  <c r="J1236" i="3"/>
  <c r="G1236" i="3"/>
  <c r="H1236" i="3" s="1"/>
  <c r="K1236" i="3"/>
  <c r="L1236" i="3"/>
  <c r="L1078" i="3"/>
  <c r="J1078" i="3"/>
  <c r="K1078" i="3"/>
  <c r="G1078" i="3"/>
  <c r="H1078" i="3" s="1"/>
  <c r="G1257" i="3"/>
  <c r="H1257" i="3" s="1"/>
  <c r="J1257" i="3"/>
  <c r="L1257" i="3"/>
  <c r="K1257" i="3"/>
  <c r="K1085" i="3"/>
  <c r="G1085" i="3"/>
  <c r="H1085" i="3" s="1"/>
  <c r="J1085" i="3"/>
  <c r="L1085" i="3"/>
  <c r="L1145" i="3"/>
  <c r="K1145" i="3"/>
  <c r="J1145" i="3"/>
  <c r="G1145" i="3"/>
  <c r="H1145" i="3" s="1"/>
  <c r="J1203" i="3"/>
  <c r="K1203" i="3"/>
  <c r="K1121" i="3"/>
  <c r="L1121" i="3"/>
  <c r="J1121" i="3"/>
  <c r="G1121" i="3"/>
  <c r="H1121" i="3" s="1"/>
  <c r="K1073" i="3"/>
  <c r="L1073" i="3"/>
  <c r="G1073" i="3"/>
  <c r="H1073" i="3" s="1"/>
  <c r="J1073" i="3"/>
  <c r="K1244" i="3"/>
  <c r="G1244" i="3"/>
  <c r="H1244" i="3" s="1"/>
  <c r="J1244" i="3"/>
  <c r="L1244" i="3"/>
  <c r="K1088" i="3"/>
  <c r="J1088" i="3"/>
  <c r="G1088" i="3"/>
  <c r="H1088" i="3" s="1"/>
  <c r="L1088" i="3"/>
  <c r="C1047" i="3"/>
  <c r="K1229" i="3"/>
  <c r="L1229" i="3"/>
  <c r="G1229" i="3"/>
  <c r="H1229" i="3" s="1"/>
  <c r="J1229" i="3"/>
  <c r="J1144" i="3"/>
  <c r="G1144" i="3"/>
  <c r="H1144" i="3" s="1"/>
  <c r="K1144" i="3"/>
  <c r="L1144" i="3"/>
  <c r="K1140" i="3"/>
  <c r="J1140" i="3"/>
  <c r="G1140" i="3"/>
  <c r="H1140" i="3" s="1"/>
  <c r="L1140" i="3"/>
  <c r="K1238" i="3"/>
  <c r="L1238" i="3"/>
  <c r="J1238" i="3"/>
  <c r="G1238" i="3"/>
  <c r="H1238" i="3" s="1"/>
  <c r="D1296" i="3"/>
  <c r="E1292" i="3"/>
  <c r="F1302" i="3"/>
  <c r="K638" i="3" l="1"/>
  <c r="G632" i="3"/>
  <c r="H632" i="3" s="1"/>
  <c r="K201" i="3"/>
  <c r="G342" i="3"/>
  <c r="H342" i="3" s="1"/>
  <c r="J634" i="3"/>
  <c r="J638" i="3"/>
  <c r="L342" i="3"/>
  <c r="L396" i="3"/>
  <c r="M396" i="3" s="1"/>
  <c r="K634" i="3"/>
  <c r="L638" i="3"/>
  <c r="G473" i="3"/>
  <c r="H473" i="3" s="1"/>
  <c r="K342" i="3"/>
  <c r="G396" i="3"/>
  <c r="H396" i="3" s="1"/>
  <c r="L634" i="3"/>
  <c r="J473" i="3"/>
  <c r="K396" i="3"/>
  <c r="L309" i="3"/>
  <c r="K256" i="3"/>
  <c r="L451" i="3"/>
  <c r="K473" i="3"/>
  <c r="L633" i="3"/>
  <c r="J632" i="3"/>
  <c r="K451" i="3"/>
  <c r="M451" i="3" s="1"/>
  <c r="K637" i="3"/>
  <c r="J451" i="3"/>
  <c r="L637" i="3"/>
  <c r="K631" i="3"/>
  <c r="M631" i="3" s="1"/>
  <c r="L478" i="3"/>
  <c r="J629" i="3"/>
  <c r="J1161" i="3"/>
  <c r="L629" i="3"/>
  <c r="K629" i="3"/>
  <c r="L1206" i="3"/>
  <c r="J201" i="3"/>
  <c r="G1170" i="3"/>
  <c r="H1170" i="3" s="1"/>
  <c r="J1059" i="3"/>
  <c r="J1219" i="3"/>
  <c r="J633" i="3"/>
  <c r="G201" i="3"/>
  <c r="H201" i="3" s="1"/>
  <c r="H631" i="3"/>
  <c r="G633" i="3"/>
  <c r="H633" i="3" s="1"/>
  <c r="M358" i="3"/>
  <c r="L412" i="3"/>
  <c r="L1179" i="3"/>
  <c r="L1191" i="3"/>
  <c r="K1226" i="3"/>
  <c r="J1208" i="3"/>
  <c r="J1165" i="3"/>
  <c r="K1142" i="3"/>
  <c r="K1211" i="3"/>
  <c r="J1179" i="3"/>
  <c r="C1245" i="2"/>
  <c r="BG1245" i="2" s="1"/>
  <c r="BA1245" i="2"/>
  <c r="BB1245" i="2"/>
  <c r="D1245" i="2"/>
  <c r="E1245" i="2"/>
  <c r="G256" i="3"/>
  <c r="H256" i="3" s="1"/>
  <c r="G478" i="3"/>
  <c r="H478" i="3" s="1"/>
  <c r="M629" i="3"/>
  <c r="K1231" i="3"/>
  <c r="L1231" i="3"/>
  <c r="L1086" i="3"/>
  <c r="M474" i="3"/>
  <c r="L1103" i="3"/>
  <c r="K1103" i="3"/>
  <c r="M324" i="3"/>
  <c r="J309" i="3"/>
  <c r="M309" i="3" s="1"/>
  <c r="G309" i="3"/>
  <c r="H309" i="3" s="1"/>
  <c r="G1103" i="3"/>
  <c r="H1103" i="3" s="1"/>
  <c r="K1117" i="3"/>
  <c r="L1211" i="3"/>
  <c r="L1161" i="3"/>
  <c r="M634" i="3"/>
  <c r="G1211" i="3"/>
  <c r="H1211" i="3" s="1"/>
  <c r="G1203" i="3"/>
  <c r="H1203" i="3" s="1"/>
  <c r="M473" i="3"/>
  <c r="M542" i="3"/>
  <c r="M285" i="3"/>
  <c r="M514" i="3"/>
  <c r="W3317" i="2"/>
  <c r="M322" i="3"/>
  <c r="M342" i="3"/>
  <c r="J1142" i="3"/>
  <c r="J1168" i="3"/>
  <c r="J256" i="3"/>
  <c r="M256" i="3" s="1"/>
  <c r="M522" i="3"/>
  <c r="M336" i="3"/>
  <c r="M640" i="3"/>
  <c r="M452" i="3"/>
  <c r="M638" i="3"/>
  <c r="M201" i="3"/>
  <c r="M632" i="3"/>
  <c r="M637" i="3"/>
  <c r="M365" i="3"/>
  <c r="M276" i="3"/>
  <c r="M419" i="3"/>
  <c r="J476" i="3"/>
  <c r="M476" i="3" s="1"/>
  <c r="K1143" i="3"/>
  <c r="J1098" i="3"/>
  <c r="K1268" i="3"/>
  <c r="J1149" i="3"/>
  <c r="G1143" i="3"/>
  <c r="H1143" i="3" s="1"/>
  <c r="K1098" i="3"/>
  <c r="K1149" i="3"/>
  <c r="K1188" i="3"/>
  <c r="J478" i="3"/>
  <c r="M478" i="3" s="1"/>
  <c r="L1120" i="3"/>
  <c r="G1188" i="3"/>
  <c r="H1188" i="3" s="1"/>
  <c r="J1233" i="3"/>
  <c r="G1233" i="3"/>
  <c r="H1233" i="3" s="1"/>
  <c r="K610" i="3"/>
  <c r="G412" i="3"/>
  <c r="H412" i="3" s="1"/>
  <c r="J412" i="3"/>
  <c r="K412" i="3"/>
  <c r="J610" i="3"/>
  <c r="G610" i="3"/>
  <c r="H610" i="3" s="1"/>
  <c r="L610" i="3"/>
  <c r="J1226" i="3"/>
  <c r="L1149" i="3"/>
  <c r="K1266" i="3"/>
  <c r="K1264" i="3"/>
  <c r="J1265" i="3"/>
  <c r="J1283" i="3"/>
  <c r="G1059" i="3"/>
  <c r="H1059" i="3" s="1"/>
  <c r="K1233" i="3"/>
  <c r="G1219" i="3"/>
  <c r="H1219" i="3" s="1"/>
  <c r="G1278" i="3"/>
  <c r="H1278" i="3" s="1"/>
  <c r="J1268" i="3"/>
  <c r="K1263" i="3"/>
  <c r="J1270" i="3"/>
  <c r="L1268" i="3"/>
  <c r="G212" i="3"/>
  <c r="H212" i="3" s="1"/>
  <c r="K212" i="3"/>
  <c r="L212" i="3"/>
  <c r="J212" i="3"/>
  <c r="G413" i="3"/>
  <c r="H413" i="3" s="1"/>
  <c r="L413" i="3"/>
  <c r="K413" i="3"/>
  <c r="J413" i="3"/>
  <c r="L566" i="3"/>
  <c r="G566" i="3"/>
  <c r="H566" i="3" s="1"/>
  <c r="J566" i="3"/>
  <c r="K566" i="3"/>
  <c r="G230" i="3"/>
  <c r="H230" i="3" s="1"/>
  <c r="J230" i="3"/>
  <c r="L230" i="3"/>
  <c r="K230" i="3"/>
  <c r="G562" i="3"/>
  <c r="H562" i="3" s="1"/>
  <c r="J562" i="3"/>
  <c r="K562" i="3"/>
  <c r="L562" i="3"/>
  <c r="K641" i="3"/>
  <c r="J641" i="3"/>
  <c r="L641" i="3"/>
  <c r="G641" i="3"/>
  <c r="H641" i="3" s="1"/>
  <c r="J442" i="3"/>
  <c r="K442" i="3"/>
  <c r="L442" i="3"/>
  <c r="G442" i="3"/>
  <c r="H442" i="3" s="1"/>
  <c r="L253" i="3"/>
  <c r="J253" i="3"/>
  <c r="G253" i="3"/>
  <c r="H253" i="3" s="1"/>
  <c r="K253" i="3"/>
  <c r="G341" i="3"/>
  <c r="H341" i="3" s="1"/>
  <c r="J341" i="3"/>
  <c r="L341" i="3"/>
  <c r="K341" i="3"/>
  <c r="G559" i="3"/>
  <c r="H559" i="3" s="1"/>
  <c r="J559" i="3"/>
  <c r="K559" i="3"/>
  <c r="L559" i="3"/>
  <c r="L487" i="3"/>
  <c r="G487" i="3"/>
  <c r="H487" i="3" s="1"/>
  <c r="J487" i="3"/>
  <c r="K487" i="3"/>
  <c r="K338" i="3"/>
  <c r="J338" i="3"/>
  <c r="L338" i="3"/>
  <c r="G338" i="3"/>
  <c r="H338" i="3" s="1"/>
  <c r="J387" i="3"/>
  <c r="K387" i="3"/>
  <c r="G387" i="3"/>
  <c r="H387" i="3" s="1"/>
  <c r="L387" i="3"/>
  <c r="G539" i="3"/>
  <c r="H539" i="3" s="1"/>
  <c r="K539" i="3"/>
  <c r="L539" i="3"/>
  <c r="J539" i="3"/>
  <c r="J482" i="3"/>
  <c r="G482" i="3"/>
  <c r="H482" i="3" s="1"/>
  <c r="L482" i="3"/>
  <c r="K482" i="3"/>
  <c r="G438" i="3"/>
  <c r="H438" i="3" s="1"/>
  <c r="J438" i="3"/>
  <c r="L438" i="3"/>
  <c r="K438" i="3"/>
  <c r="E1239" i="2"/>
  <c r="BA1239" i="2"/>
  <c r="C1239" i="2"/>
  <c r="BB1239" i="2"/>
  <c r="D1239" i="2"/>
  <c r="J651" i="3"/>
  <c r="K651" i="3"/>
  <c r="L651" i="3"/>
  <c r="G651" i="3"/>
  <c r="H651" i="3" s="1"/>
  <c r="G680" i="3"/>
  <c r="H680" i="3" s="1"/>
  <c r="L680" i="3"/>
  <c r="J680" i="3"/>
  <c r="K680" i="3"/>
  <c r="G312" i="3"/>
  <c r="H312" i="3" s="1"/>
  <c r="L312" i="3"/>
  <c r="K312" i="3"/>
  <c r="J312" i="3"/>
  <c r="K250" i="3"/>
  <c r="L250" i="3"/>
  <c r="G250" i="3"/>
  <c r="H250" i="3" s="1"/>
  <c r="J250" i="3"/>
  <c r="G414" i="3"/>
  <c r="H414" i="3" s="1"/>
  <c r="K414" i="3"/>
  <c r="J414" i="3"/>
  <c r="L414" i="3"/>
  <c r="K294" i="3"/>
  <c r="J294" i="3"/>
  <c r="L294" i="3"/>
  <c r="G294" i="3"/>
  <c r="H294" i="3" s="1"/>
  <c r="J606" i="3"/>
  <c r="K606" i="3"/>
  <c r="L606" i="3"/>
  <c r="G606" i="3"/>
  <c r="H606" i="3" s="1"/>
  <c r="E1237" i="2"/>
  <c r="D1237" i="2"/>
  <c r="BB1237" i="2"/>
  <c r="BA1237" i="2"/>
  <c r="C1237" i="2"/>
  <c r="G334" i="3"/>
  <c r="H334" i="3" s="1"/>
  <c r="L334" i="3"/>
  <c r="J334" i="3"/>
  <c r="K334" i="3"/>
  <c r="J257" i="3"/>
  <c r="K257" i="3"/>
  <c r="G257" i="3"/>
  <c r="H257" i="3" s="1"/>
  <c r="L257" i="3"/>
  <c r="G521" i="3"/>
  <c r="H521" i="3" s="1"/>
  <c r="J521" i="3"/>
  <c r="K521" i="3"/>
  <c r="L521" i="3"/>
  <c r="L424" i="3"/>
  <c r="K424" i="3"/>
  <c r="J424" i="3"/>
  <c r="G424" i="3"/>
  <c r="H424" i="3" s="1"/>
  <c r="J258" i="3"/>
  <c r="L258" i="3"/>
  <c r="G258" i="3"/>
  <c r="H258" i="3" s="1"/>
  <c r="K258" i="3"/>
  <c r="K624" i="3"/>
  <c r="G624" i="3"/>
  <c r="H624" i="3" s="1"/>
  <c r="J624" i="3"/>
  <c r="L624" i="3"/>
  <c r="K180" i="3"/>
  <c r="L180" i="3"/>
  <c r="J180" i="3"/>
  <c r="G180" i="3"/>
  <c r="H180" i="3" s="1"/>
  <c r="L614" i="3"/>
  <c r="G614" i="3"/>
  <c r="H614" i="3" s="1"/>
  <c r="J614" i="3"/>
  <c r="K614" i="3"/>
  <c r="D1238" i="2"/>
  <c r="BB1238" i="2"/>
  <c r="BA1238" i="2"/>
  <c r="E1238" i="2"/>
  <c r="C1238" i="2"/>
  <c r="L520" i="3"/>
  <c r="J520" i="3"/>
  <c r="K520" i="3"/>
  <c r="G520" i="3"/>
  <c r="H520" i="3" s="1"/>
  <c r="G215" i="3"/>
  <c r="H215" i="3" s="1"/>
  <c r="L215" i="3"/>
  <c r="J215" i="3"/>
  <c r="K215" i="3"/>
  <c r="K493" i="3"/>
  <c r="J493" i="3"/>
  <c r="L493" i="3"/>
  <c r="G493" i="3"/>
  <c r="H493" i="3" s="1"/>
  <c r="J597" i="3"/>
  <c r="L597" i="3"/>
  <c r="K597" i="3"/>
  <c r="G597" i="3"/>
  <c r="H597" i="3" s="1"/>
  <c r="J237" i="3"/>
  <c r="K237" i="3"/>
  <c r="L237" i="3"/>
  <c r="G237" i="3"/>
  <c r="H237" i="3" s="1"/>
  <c r="G376" i="3"/>
  <c r="H376" i="3" s="1"/>
  <c r="K376" i="3"/>
  <c r="L376" i="3"/>
  <c r="J376" i="3"/>
  <c r="J356" i="3"/>
  <c r="K356" i="3"/>
  <c r="G356" i="3"/>
  <c r="H356" i="3" s="1"/>
  <c r="L356" i="3"/>
  <c r="G292" i="3"/>
  <c r="H292" i="3" s="1"/>
  <c r="J292" i="3"/>
  <c r="K292" i="3"/>
  <c r="L292" i="3"/>
  <c r="G213" i="3"/>
  <c r="H213" i="3" s="1"/>
  <c r="K213" i="3"/>
  <c r="L213" i="3"/>
  <c r="J213" i="3"/>
  <c r="K265" i="3"/>
  <c r="J265" i="3"/>
  <c r="L265" i="3"/>
  <c r="G265" i="3"/>
  <c r="H265" i="3" s="1"/>
  <c r="G608" i="3"/>
  <c r="H608" i="3" s="1"/>
  <c r="J608" i="3"/>
  <c r="K608" i="3"/>
  <c r="L608" i="3"/>
  <c r="L267" i="3"/>
  <c r="J267" i="3"/>
  <c r="K267" i="3"/>
  <c r="G267" i="3"/>
  <c r="H267" i="3" s="1"/>
  <c r="K188" i="3"/>
  <c r="G188" i="3"/>
  <c r="H188" i="3" s="1"/>
  <c r="J188" i="3"/>
  <c r="L188" i="3"/>
  <c r="J1194" i="3"/>
  <c r="G1215" i="3"/>
  <c r="H1215" i="3" s="1"/>
  <c r="J340" i="3"/>
  <c r="L340" i="3"/>
  <c r="G340" i="3"/>
  <c r="H340" i="3" s="1"/>
  <c r="K340" i="3"/>
  <c r="BA1235" i="2"/>
  <c r="C1235" i="2"/>
  <c r="E1235" i="2"/>
  <c r="BB1235" i="2"/>
  <c r="D1235" i="2"/>
  <c r="J182" i="3"/>
  <c r="L182" i="3"/>
  <c r="G182" i="3"/>
  <c r="H182" i="3" s="1"/>
  <c r="K182" i="3"/>
  <c r="G433" i="3"/>
  <c r="H433" i="3" s="1"/>
  <c r="K433" i="3"/>
  <c r="L433" i="3"/>
  <c r="J433" i="3"/>
  <c r="G475" i="3"/>
  <c r="H475" i="3" s="1"/>
  <c r="K475" i="3"/>
  <c r="J475" i="3"/>
  <c r="L475" i="3"/>
  <c r="J595" i="3"/>
  <c r="K595" i="3"/>
  <c r="L595" i="3"/>
  <c r="G595" i="3"/>
  <c r="H595" i="3" s="1"/>
  <c r="L642" i="3"/>
  <c r="K642" i="3"/>
  <c r="J642" i="3"/>
  <c r="G642" i="3"/>
  <c r="H642" i="3" s="1"/>
  <c r="G579" i="3"/>
  <c r="H579" i="3" s="1"/>
  <c r="J579" i="3"/>
  <c r="L579" i="3"/>
  <c r="K579" i="3"/>
  <c r="G465" i="3"/>
  <c r="H465" i="3" s="1"/>
  <c r="L465" i="3"/>
  <c r="K465" i="3"/>
  <c r="J465" i="3"/>
  <c r="L498" i="3"/>
  <c r="G498" i="3"/>
  <c r="H498" i="3" s="1"/>
  <c r="J498" i="3"/>
  <c r="K498" i="3"/>
  <c r="G214" i="3"/>
  <c r="H214" i="3" s="1"/>
  <c r="J214" i="3"/>
  <c r="K214" i="3"/>
  <c r="L214" i="3"/>
  <c r="L440" i="3"/>
  <c r="G440" i="3"/>
  <c r="H440" i="3" s="1"/>
  <c r="K440" i="3"/>
  <c r="J440" i="3"/>
  <c r="J367" i="3"/>
  <c r="L367" i="3"/>
  <c r="K367" i="3"/>
  <c r="G367" i="3"/>
  <c r="H367" i="3" s="1"/>
  <c r="G349" i="3"/>
  <c r="H349" i="3" s="1"/>
  <c r="J349" i="3"/>
  <c r="L349" i="3"/>
  <c r="K349" i="3"/>
  <c r="G607" i="3"/>
  <c r="H607" i="3" s="1"/>
  <c r="J607" i="3"/>
  <c r="K607" i="3"/>
  <c r="L607" i="3"/>
  <c r="L466" i="3"/>
  <c r="K466" i="3"/>
  <c r="G466" i="3"/>
  <c r="H466" i="3" s="1"/>
  <c r="J466" i="3"/>
  <c r="G299" i="3"/>
  <c r="H299" i="3" s="1"/>
  <c r="J299" i="3"/>
  <c r="K299" i="3"/>
  <c r="L299" i="3"/>
  <c r="G252" i="3"/>
  <c r="H252" i="3" s="1"/>
  <c r="K252" i="3"/>
  <c r="L252" i="3"/>
  <c r="J252" i="3"/>
  <c r="L575" i="3"/>
  <c r="K575" i="3"/>
  <c r="G575" i="3"/>
  <c r="H575" i="3" s="1"/>
  <c r="J575" i="3"/>
  <c r="J558" i="3"/>
  <c r="K558" i="3"/>
  <c r="G558" i="3"/>
  <c r="H558" i="3" s="1"/>
  <c r="L558" i="3"/>
  <c r="J274" i="3"/>
  <c r="L274" i="3"/>
  <c r="K274" i="3"/>
  <c r="G274" i="3"/>
  <c r="H274" i="3" s="1"/>
  <c r="J384" i="3"/>
  <c r="K384" i="3"/>
  <c r="G384" i="3"/>
  <c r="H384" i="3" s="1"/>
  <c r="L384" i="3"/>
  <c r="G301" i="3"/>
  <c r="H301" i="3" s="1"/>
  <c r="K301" i="3"/>
  <c r="J301" i="3"/>
  <c r="L301" i="3"/>
  <c r="K587" i="3"/>
  <c r="G587" i="3"/>
  <c r="H587" i="3" s="1"/>
  <c r="L587" i="3"/>
  <c r="J587" i="3"/>
  <c r="L385" i="3"/>
  <c r="G385" i="3"/>
  <c r="H385" i="3" s="1"/>
  <c r="J385" i="3"/>
  <c r="K385" i="3"/>
  <c r="K658" i="3"/>
  <c r="L658" i="3"/>
  <c r="G658" i="3"/>
  <c r="H658" i="3" s="1"/>
  <c r="J658" i="3"/>
  <c r="G589" i="3"/>
  <c r="H589" i="3" s="1"/>
  <c r="J589" i="3"/>
  <c r="L589" i="3"/>
  <c r="K589" i="3"/>
  <c r="G551" i="3"/>
  <c r="H551" i="3" s="1"/>
  <c r="L551" i="3"/>
  <c r="K551" i="3"/>
  <c r="J551" i="3"/>
  <c r="G392" i="3"/>
  <c r="H392" i="3" s="1"/>
  <c r="K392" i="3"/>
  <c r="L392" i="3"/>
  <c r="J392" i="3"/>
  <c r="J271" i="3"/>
  <c r="L271" i="3"/>
  <c r="G271" i="3"/>
  <c r="H271" i="3" s="1"/>
  <c r="K271" i="3"/>
  <c r="J510" i="3"/>
  <c r="G510" i="3"/>
  <c r="H510" i="3" s="1"/>
  <c r="L510" i="3"/>
  <c r="K510" i="3"/>
  <c r="G619" i="3"/>
  <c r="H619" i="3" s="1"/>
  <c r="J619" i="3"/>
  <c r="K619" i="3"/>
  <c r="L619" i="3"/>
  <c r="L472" i="3"/>
  <c r="J472" i="3"/>
  <c r="G472" i="3"/>
  <c r="H472" i="3" s="1"/>
  <c r="K472" i="3"/>
  <c r="G461" i="3"/>
  <c r="H461" i="3" s="1"/>
  <c r="K461" i="3"/>
  <c r="J461" i="3"/>
  <c r="L461" i="3"/>
  <c r="J504" i="3"/>
  <c r="L504" i="3"/>
  <c r="G504" i="3"/>
  <c r="H504" i="3" s="1"/>
  <c r="K504" i="3"/>
  <c r="L659" i="3"/>
  <c r="G659" i="3"/>
  <c r="H659" i="3" s="1"/>
  <c r="J659" i="3"/>
  <c r="K659" i="3"/>
  <c r="G429" i="3"/>
  <c r="H429" i="3" s="1"/>
  <c r="L429" i="3"/>
  <c r="K429" i="3"/>
  <c r="J429" i="3"/>
  <c r="K352" i="3"/>
  <c r="J352" i="3"/>
  <c r="G352" i="3"/>
  <c r="H352" i="3" s="1"/>
  <c r="L352" i="3"/>
  <c r="J372" i="3"/>
  <c r="K372" i="3"/>
  <c r="G372" i="3"/>
  <c r="H372" i="3" s="1"/>
  <c r="L372" i="3"/>
  <c r="J290" i="3"/>
  <c r="K290" i="3"/>
  <c r="G290" i="3"/>
  <c r="H290" i="3" s="1"/>
  <c r="L290" i="3"/>
  <c r="L1215" i="3"/>
  <c r="K1191" i="3"/>
  <c r="L481" i="3"/>
  <c r="J481" i="3"/>
  <c r="G481" i="3"/>
  <c r="H481" i="3" s="1"/>
  <c r="K481" i="3"/>
  <c r="K491" i="3"/>
  <c r="L491" i="3"/>
  <c r="J491" i="3"/>
  <c r="G491" i="3"/>
  <c r="H491" i="3" s="1"/>
  <c r="J316" i="3"/>
  <c r="L316" i="3"/>
  <c r="K316" i="3"/>
  <c r="G316" i="3"/>
  <c r="H316" i="3" s="1"/>
  <c r="L567" i="3"/>
  <c r="G567" i="3"/>
  <c r="H567" i="3" s="1"/>
  <c r="K567" i="3"/>
  <c r="J567" i="3"/>
  <c r="K468" i="3"/>
  <c r="G468" i="3"/>
  <c r="H468" i="3" s="1"/>
  <c r="J468" i="3"/>
  <c r="L468" i="3"/>
  <c r="J547" i="3"/>
  <c r="G547" i="3"/>
  <c r="H547" i="3" s="1"/>
  <c r="K547" i="3"/>
  <c r="L547" i="3"/>
  <c r="D688" i="3"/>
  <c r="E688" i="3"/>
  <c r="C688" i="3"/>
  <c r="K408" i="3"/>
  <c r="L408" i="3"/>
  <c r="G408" i="3"/>
  <c r="H408" i="3" s="1"/>
  <c r="J408" i="3"/>
  <c r="G1224" i="3"/>
  <c r="K1059" i="3"/>
  <c r="J1222" i="3"/>
  <c r="K361" i="3"/>
  <c r="L361" i="3"/>
  <c r="J361" i="3"/>
  <c r="G361" i="3"/>
  <c r="H361" i="3" s="1"/>
  <c r="J347" i="3"/>
  <c r="K347" i="3"/>
  <c r="G347" i="3"/>
  <c r="H347" i="3" s="1"/>
  <c r="L347" i="3"/>
  <c r="K277" i="3"/>
  <c r="G277" i="3"/>
  <c r="H277" i="3" s="1"/>
  <c r="J277" i="3"/>
  <c r="L277" i="3"/>
  <c r="J321" i="3"/>
  <c r="K321" i="3"/>
  <c r="G321" i="3"/>
  <c r="H321" i="3" s="1"/>
  <c r="L321" i="3"/>
  <c r="L649" i="3"/>
  <c r="J649" i="3"/>
  <c r="K649" i="3"/>
  <c r="G649" i="3"/>
  <c r="H649" i="3" s="1"/>
  <c r="L622" i="3"/>
  <c r="G622" i="3"/>
  <c r="H622" i="3" s="1"/>
  <c r="K622" i="3"/>
  <c r="J622" i="3"/>
  <c r="J417" i="3"/>
  <c r="K417" i="3"/>
  <c r="L417" i="3"/>
  <c r="G417" i="3"/>
  <c r="H417" i="3" s="1"/>
  <c r="L1153" i="3"/>
  <c r="K1258" i="3"/>
  <c r="K1194" i="3"/>
  <c r="J1263" i="3"/>
  <c r="J1231" i="3"/>
  <c r="J1215" i="3"/>
  <c r="J1188" i="3"/>
  <c r="K1106" i="3"/>
  <c r="G1222" i="3"/>
  <c r="H1222" i="3" s="1"/>
  <c r="G1168" i="3"/>
  <c r="H1168" i="3" s="1"/>
  <c r="K1086" i="3"/>
  <c r="L1278" i="3"/>
  <c r="L221" i="3"/>
  <c r="K221" i="3"/>
  <c r="J221" i="3"/>
  <c r="G221" i="3"/>
  <c r="H221" i="3" s="1"/>
  <c r="L519" i="3"/>
  <c r="K519" i="3"/>
  <c r="G519" i="3"/>
  <c r="H519" i="3" s="1"/>
  <c r="J519" i="3"/>
  <c r="G328" i="3"/>
  <c r="H328" i="3" s="1"/>
  <c r="L328" i="3"/>
  <c r="J328" i="3"/>
  <c r="K328" i="3"/>
  <c r="J255" i="3"/>
  <c r="L255" i="3"/>
  <c r="K255" i="3"/>
  <c r="G255" i="3"/>
  <c r="H255" i="3" s="1"/>
  <c r="L420" i="3"/>
  <c r="G420" i="3"/>
  <c r="H420" i="3" s="1"/>
  <c r="K420" i="3"/>
  <c r="J420" i="3"/>
  <c r="G470" i="3"/>
  <c r="H470" i="3" s="1"/>
  <c r="K470" i="3"/>
  <c r="L470" i="3"/>
  <c r="J470" i="3"/>
  <c r="J660" i="3"/>
  <c r="K660" i="3"/>
  <c r="G660" i="3"/>
  <c r="H660" i="3" s="1"/>
  <c r="L660" i="3"/>
  <c r="G625" i="3"/>
  <c r="H625" i="3" s="1"/>
  <c r="J625" i="3"/>
  <c r="K625" i="3"/>
  <c r="L625" i="3"/>
  <c r="J198" i="3"/>
  <c r="K198" i="3"/>
  <c r="L198" i="3"/>
  <c r="G198" i="3"/>
  <c r="H198" i="3" s="1"/>
  <c r="G502" i="3"/>
  <c r="H502" i="3" s="1"/>
  <c r="J502" i="3"/>
  <c r="K502" i="3"/>
  <c r="L502" i="3"/>
  <c r="G652" i="3"/>
  <c r="H652" i="3" s="1"/>
  <c r="K652" i="3"/>
  <c r="L652" i="3"/>
  <c r="J652" i="3"/>
  <c r="G616" i="3"/>
  <c r="H616" i="3" s="1"/>
  <c r="L616" i="3"/>
  <c r="K616" i="3"/>
  <c r="J616" i="3"/>
  <c r="K512" i="3"/>
  <c r="L512" i="3"/>
  <c r="G512" i="3"/>
  <c r="H512" i="3" s="1"/>
  <c r="J512" i="3"/>
  <c r="J635" i="3"/>
  <c r="G635" i="3"/>
  <c r="H635" i="3" s="1"/>
  <c r="K635" i="3"/>
  <c r="L635" i="3"/>
  <c r="L653" i="3"/>
  <c r="J653" i="3"/>
  <c r="G653" i="3"/>
  <c r="H653" i="3" s="1"/>
  <c r="K653" i="3"/>
  <c r="L390" i="3"/>
  <c r="G390" i="3"/>
  <c r="H390" i="3" s="1"/>
  <c r="K390" i="3"/>
  <c r="J390" i="3"/>
  <c r="BA1236" i="2"/>
  <c r="C1236" i="2"/>
  <c r="E1236" i="2"/>
  <c r="D1236" i="2"/>
  <c r="BB1236" i="2"/>
  <c r="K327" i="3"/>
  <c r="J327" i="3"/>
  <c r="L327" i="3"/>
  <c r="G327" i="3"/>
  <c r="H327" i="3" s="1"/>
  <c r="J458" i="3"/>
  <c r="G458" i="3"/>
  <c r="H458" i="3" s="1"/>
  <c r="L458" i="3"/>
  <c r="K458" i="3"/>
  <c r="G593" i="3"/>
  <c r="H593" i="3" s="1"/>
  <c r="K593" i="3"/>
  <c r="J593" i="3"/>
  <c r="L593" i="3"/>
  <c r="L195" i="3"/>
  <c r="J195" i="3"/>
  <c r="G195" i="3"/>
  <c r="H195" i="3" s="1"/>
  <c r="K195" i="3"/>
  <c r="L197" i="3"/>
  <c r="K197" i="3"/>
  <c r="G197" i="3"/>
  <c r="H197" i="3" s="1"/>
  <c r="J197" i="3"/>
  <c r="K432" i="3"/>
  <c r="L432" i="3"/>
  <c r="G432" i="3"/>
  <c r="H432" i="3" s="1"/>
  <c r="J432" i="3"/>
  <c r="L403" i="3"/>
  <c r="G403" i="3"/>
  <c r="H403" i="3" s="1"/>
  <c r="K403" i="3"/>
  <c r="J403" i="3"/>
  <c r="J546" i="3"/>
  <c r="K546" i="3"/>
  <c r="G546" i="3"/>
  <c r="H546" i="3" s="1"/>
  <c r="L546" i="3"/>
  <c r="G374" i="3"/>
  <c r="H374" i="3" s="1"/>
  <c r="K374" i="3"/>
  <c r="L374" i="3"/>
  <c r="J374" i="3"/>
  <c r="J296" i="3"/>
  <c r="K296" i="3"/>
  <c r="G296" i="3"/>
  <c r="H296" i="3" s="1"/>
  <c r="L296" i="3"/>
  <c r="L544" i="3"/>
  <c r="J544" i="3"/>
  <c r="K544" i="3"/>
  <c r="G544" i="3"/>
  <c r="H544" i="3" s="1"/>
  <c r="K192" i="3"/>
  <c r="J192" i="3"/>
  <c r="L192" i="3"/>
  <c r="G192" i="3"/>
  <c r="H192" i="3" s="1"/>
  <c r="J612" i="3"/>
  <c r="L612" i="3"/>
  <c r="K612" i="3"/>
  <c r="G612" i="3"/>
  <c r="H612" i="3" s="1"/>
  <c r="K569" i="3"/>
  <c r="G569" i="3"/>
  <c r="H569" i="3" s="1"/>
  <c r="L569" i="3"/>
  <c r="J569" i="3"/>
  <c r="G247" i="3"/>
  <c r="H247" i="3" s="1"/>
  <c r="L247" i="3"/>
  <c r="K247" i="3"/>
  <c r="J247" i="3"/>
  <c r="G670" i="3"/>
  <c r="H670" i="3" s="1"/>
  <c r="K670" i="3"/>
  <c r="J670" i="3"/>
  <c r="L670" i="3"/>
  <c r="L362" i="3"/>
  <c r="J362" i="3"/>
  <c r="G362" i="3"/>
  <c r="H362" i="3" s="1"/>
  <c r="K362" i="3"/>
  <c r="L263" i="3"/>
  <c r="J263" i="3"/>
  <c r="G263" i="3"/>
  <c r="H263" i="3" s="1"/>
  <c r="K263" i="3"/>
  <c r="G531" i="3"/>
  <c r="H531" i="3" s="1"/>
  <c r="K531" i="3"/>
  <c r="J531" i="3"/>
  <c r="L531" i="3"/>
  <c r="L483" i="3"/>
  <c r="J483" i="3"/>
  <c r="G483" i="3"/>
  <c r="H483" i="3" s="1"/>
  <c r="K483" i="3"/>
  <c r="K331" i="3"/>
  <c r="L331" i="3"/>
  <c r="G331" i="3"/>
  <c r="H331" i="3" s="1"/>
  <c r="J331" i="3"/>
  <c r="J190" i="3"/>
  <c r="L190" i="3"/>
  <c r="G190" i="3"/>
  <c r="H190" i="3" s="1"/>
  <c r="K190" i="3"/>
  <c r="J685" i="3"/>
  <c r="L685" i="3"/>
  <c r="G685" i="3"/>
  <c r="H685" i="3" s="1"/>
  <c r="K685" i="3"/>
  <c r="J431" i="3"/>
  <c r="K431" i="3"/>
  <c r="L431" i="3"/>
  <c r="G431" i="3"/>
  <c r="H431" i="3" s="1"/>
  <c r="L400" i="3"/>
  <c r="K400" i="3"/>
  <c r="J400" i="3"/>
  <c r="G400" i="3"/>
  <c r="H400" i="3" s="1"/>
  <c r="G580" i="3"/>
  <c r="H580" i="3" s="1"/>
  <c r="K580" i="3"/>
  <c r="L580" i="3"/>
  <c r="J580" i="3"/>
  <c r="G398" i="3"/>
  <c r="H398" i="3" s="1"/>
  <c r="L398" i="3"/>
  <c r="K398" i="3"/>
  <c r="J398" i="3"/>
  <c r="E1243" i="2"/>
  <c r="C1243" i="2"/>
  <c r="D1243" i="2"/>
  <c r="BA1243" i="2"/>
  <c r="BB1243" i="2"/>
  <c r="J518" i="3"/>
  <c r="G518" i="3"/>
  <c r="H518" i="3" s="1"/>
  <c r="L518" i="3"/>
  <c r="K518" i="3"/>
  <c r="L667" i="3"/>
  <c r="G667" i="3"/>
  <c r="H667" i="3" s="1"/>
  <c r="J667" i="3"/>
  <c r="K667" i="3"/>
  <c r="L284" i="3"/>
  <c r="K284" i="3"/>
  <c r="G284" i="3"/>
  <c r="H284" i="3" s="1"/>
  <c r="J284" i="3"/>
  <c r="L618" i="3"/>
  <c r="K618" i="3"/>
  <c r="J618" i="3"/>
  <c r="G618" i="3"/>
  <c r="H618" i="3" s="1"/>
  <c r="J536" i="3"/>
  <c r="G536" i="3"/>
  <c r="H536" i="3" s="1"/>
  <c r="L536" i="3"/>
  <c r="K536" i="3"/>
  <c r="L684" i="3"/>
  <c r="G684" i="3"/>
  <c r="H684" i="3" s="1"/>
  <c r="K684" i="3"/>
  <c r="J684" i="3"/>
  <c r="G386" i="3"/>
  <c r="H386" i="3" s="1"/>
  <c r="L386" i="3"/>
  <c r="J386" i="3"/>
  <c r="K386" i="3"/>
  <c r="J295" i="3"/>
  <c r="G295" i="3"/>
  <c r="H295" i="3" s="1"/>
  <c r="K295" i="3"/>
  <c r="L295" i="3"/>
  <c r="G594" i="3"/>
  <c r="H594" i="3" s="1"/>
  <c r="K594" i="3"/>
  <c r="J594" i="3"/>
  <c r="L594" i="3"/>
  <c r="J528" i="3"/>
  <c r="L528" i="3"/>
  <c r="K528" i="3"/>
  <c r="G528" i="3"/>
  <c r="H528" i="3" s="1"/>
  <c r="J218" i="3"/>
  <c r="G218" i="3"/>
  <c r="H218" i="3" s="1"/>
  <c r="L218" i="3"/>
  <c r="K218" i="3"/>
  <c r="K499" i="3"/>
  <c r="G499" i="3"/>
  <c r="H499" i="3" s="1"/>
  <c r="L499" i="3"/>
  <c r="J499" i="3"/>
  <c r="K395" i="3"/>
  <c r="J395" i="3"/>
  <c r="G395" i="3"/>
  <c r="H395" i="3" s="1"/>
  <c r="L395" i="3"/>
  <c r="G666" i="3"/>
  <c r="H666" i="3" s="1"/>
  <c r="K666" i="3"/>
  <c r="L666" i="3"/>
  <c r="J666" i="3"/>
  <c r="J187" i="3"/>
  <c r="K187" i="3"/>
  <c r="L187" i="3"/>
  <c r="G187" i="3"/>
  <c r="H187" i="3" s="1"/>
  <c r="L405" i="3"/>
  <c r="G405" i="3"/>
  <c r="H405" i="3" s="1"/>
  <c r="J405" i="3"/>
  <c r="K405" i="3"/>
  <c r="L628" i="3"/>
  <c r="J628" i="3"/>
  <c r="G628" i="3"/>
  <c r="H628" i="3" s="1"/>
  <c r="K628" i="3"/>
  <c r="J269" i="3"/>
  <c r="K269" i="3"/>
  <c r="L269" i="3"/>
  <c r="G269" i="3"/>
  <c r="H269" i="3" s="1"/>
  <c r="L572" i="3"/>
  <c r="J572" i="3"/>
  <c r="K572" i="3"/>
  <c r="G572" i="3"/>
  <c r="H572" i="3" s="1"/>
  <c r="L573" i="3"/>
  <c r="K573" i="3"/>
  <c r="J573" i="3"/>
  <c r="G573" i="3"/>
  <c r="H573" i="3" s="1"/>
  <c r="J186" i="3"/>
  <c r="G186" i="3"/>
  <c r="H186" i="3" s="1"/>
  <c r="L186" i="3"/>
  <c r="K186" i="3"/>
  <c r="J540" i="3"/>
  <c r="K540" i="3"/>
  <c r="G540" i="3"/>
  <c r="H540" i="3" s="1"/>
  <c r="L540" i="3"/>
  <c r="L613" i="3"/>
  <c r="J613" i="3"/>
  <c r="K613" i="3"/>
  <c r="G613" i="3"/>
  <c r="H613" i="3" s="1"/>
  <c r="L307" i="3"/>
  <c r="J307" i="3"/>
  <c r="K307" i="3"/>
  <c r="G307" i="3"/>
  <c r="H307" i="3" s="1"/>
  <c r="K262" i="3"/>
  <c r="J262" i="3"/>
  <c r="L262" i="3"/>
  <c r="G262" i="3"/>
  <c r="H262" i="3" s="1"/>
  <c r="J462" i="3"/>
  <c r="G462" i="3"/>
  <c r="H462" i="3" s="1"/>
  <c r="K462" i="3"/>
  <c r="L462" i="3"/>
  <c r="J554" i="3"/>
  <c r="K554" i="3"/>
  <c r="L554" i="3"/>
  <c r="G554" i="3"/>
  <c r="H554" i="3" s="1"/>
  <c r="J460" i="3"/>
  <c r="G460" i="3"/>
  <c r="H460" i="3" s="1"/>
  <c r="L460" i="3"/>
  <c r="K460" i="3"/>
  <c r="G235" i="3"/>
  <c r="H235" i="3" s="1"/>
  <c r="K235" i="3"/>
  <c r="J235" i="3"/>
  <c r="L235" i="3"/>
  <c r="K401" i="3"/>
  <c r="J401" i="3"/>
  <c r="L401" i="3"/>
  <c r="G401" i="3"/>
  <c r="H401" i="3" s="1"/>
  <c r="G513" i="3"/>
  <c r="H513" i="3" s="1"/>
  <c r="K513" i="3"/>
  <c r="L513" i="3"/>
  <c r="J513" i="3"/>
  <c r="G577" i="3"/>
  <c r="H577" i="3" s="1"/>
  <c r="L577" i="3"/>
  <c r="J577" i="3"/>
  <c r="K577" i="3"/>
  <c r="K444" i="3"/>
  <c r="L444" i="3"/>
  <c r="G444" i="3"/>
  <c r="H444" i="3" s="1"/>
  <c r="J444" i="3"/>
  <c r="J291" i="3"/>
  <c r="G291" i="3"/>
  <c r="H291" i="3" s="1"/>
  <c r="L291" i="3"/>
  <c r="K291" i="3"/>
  <c r="J219" i="3"/>
  <c r="K219" i="3"/>
  <c r="G219" i="3"/>
  <c r="H219" i="3" s="1"/>
  <c r="L219" i="3"/>
  <c r="J617" i="3"/>
  <c r="L617" i="3"/>
  <c r="G617" i="3"/>
  <c r="H617" i="3" s="1"/>
  <c r="K617" i="3"/>
  <c r="G319" i="3"/>
  <c r="H319" i="3" s="1"/>
  <c r="K319" i="3"/>
  <c r="J319" i="3"/>
  <c r="L319" i="3"/>
  <c r="G211" i="3"/>
  <c r="H211" i="3" s="1"/>
  <c r="J211" i="3"/>
  <c r="K211" i="3"/>
  <c r="L211" i="3"/>
  <c r="G530" i="3"/>
  <c r="H530" i="3" s="1"/>
  <c r="J530" i="3"/>
  <c r="K530" i="3"/>
  <c r="L530" i="3"/>
  <c r="G303" i="3"/>
  <c r="H303" i="3" s="1"/>
  <c r="J303" i="3"/>
  <c r="L303" i="3"/>
  <c r="K303" i="3"/>
  <c r="K623" i="3"/>
  <c r="G623" i="3"/>
  <c r="H623" i="3" s="1"/>
  <c r="L623" i="3"/>
  <c r="J623" i="3"/>
  <c r="L368" i="3"/>
  <c r="J368" i="3"/>
  <c r="K368" i="3"/>
  <c r="G368" i="3"/>
  <c r="H368" i="3" s="1"/>
  <c r="L495" i="3"/>
  <c r="G495" i="3"/>
  <c r="H495" i="3" s="1"/>
  <c r="K495" i="3"/>
  <c r="J495" i="3"/>
  <c r="J379" i="3"/>
  <c r="G379" i="3"/>
  <c r="H379" i="3" s="1"/>
  <c r="L379" i="3"/>
  <c r="K379" i="3"/>
  <c r="J537" i="3"/>
  <c r="G537" i="3"/>
  <c r="H537" i="3" s="1"/>
  <c r="K537" i="3"/>
  <c r="L537" i="3"/>
  <c r="G453" i="3"/>
  <c r="H453" i="3" s="1"/>
  <c r="J453" i="3"/>
  <c r="L453" i="3"/>
  <c r="K453" i="3"/>
  <c r="G302" i="3"/>
  <c r="H302" i="3" s="1"/>
  <c r="K302" i="3"/>
  <c r="J302" i="3"/>
  <c r="L302" i="3"/>
  <c r="K407" i="3"/>
  <c r="G407" i="3"/>
  <c r="H407" i="3" s="1"/>
  <c r="J407" i="3"/>
  <c r="L407" i="3"/>
  <c r="L359" i="3"/>
  <c r="G359" i="3"/>
  <c r="H359" i="3" s="1"/>
  <c r="K359" i="3"/>
  <c r="J359" i="3"/>
  <c r="J439" i="3"/>
  <c r="K439" i="3"/>
  <c r="L439" i="3"/>
  <c r="G439" i="3"/>
  <c r="H439" i="3" s="1"/>
  <c r="G665" i="3"/>
  <c r="H665" i="3" s="1"/>
  <c r="L665" i="3"/>
  <c r="K665" i="3"/>
  <c r="J665" i="3"/>
  <c r="G550" i="3"/>
  <c r="H550" i="3" s="1"/>
  <c r="L550" i="3"/>
  <c r="K550" i="3"/>
  <c r="J550" i="3"/>
  <c r="J382" i="3"/>
  <c r="K382" i="3"/>
  <c r="L382" i="3"/>
  <c r="G382" i="3"/>
  <c r="H382" i="3" s="1"/>
  <c r="K443" i="3"/>
  <c r="G443" i="3"/>
  <c r="H443" i="3" s="1"/>
  <c r="L443" i="3"/>
  <c r="J443" i="3"/>
  <c r="G672" i="3"/>
  <c r="H672" i="3" s="1"/>
  <c r="J672" i="3"/>
  <c r="L672" i="3"/>
  <c r="K672" i="3"/>
  <c r="L280" i="3"/>
  <c r="J280" i="3"/>
  <c r="G280" i="3"/>
  <c r="H280" i="3" s="1"/>
  <c r="K280" i="3"/>
  <c r="K200" i="3"/>
  <c r="J200" i="3"/>
  <c r="G200" i="3"/>
  <c r="H200" i="3" s="1"/>
  <c r="L200" i="3"/>
  <c r="K236" i="3"/>
  <c r="J236" i="3"/>
  <c r="G236" i="3"/>
  <c r="H236" i="3" s="1"/>
  <c r="L236" i="3"/>
  <c r="K191" i="3"/>
  <c r="L191" i="3"/>
  <c r="J191" i="3"/>
  <c r="G191" i="3"/>
  <c r="H191" i="3" s="1"/>
  <c r="G645" i="3"/>
  <c r="H645" i="3" s="1"/>
  <c r="L645" i="3"/>
  <c r="K645" i="3"/>
  <c r="J645" i="3"/>
  <c r="K490" i="3"/>
  <c r="L490" i="3"/>
  <c r="G490" i="3"/>
  <c r="H490" i="3" s="1"/>
  <c r="J490" i="3"/>
  <c r="G326" i="3"/>
  <c r="H326" i="3" s="1"/>
  <c r="J326" i="3"/>
  <c r="L326" i="3"/>
  <c r="K326" i="3"/>
  <c r="J601" i="3"/>
  <c r="K601" i="3"/>
  <c r="L601" i="3"/>
  <c r="G601" i="3"/>
  <c r="H601" i="3" s="1"/>
  <c r="G193" i="3"/>
  <c r="H193" i="3" s="1"/>
  <c r="K193" i="3"/>
  <c r="L193" i="3"/>
  <c r="J193" i="3"/>
  <c r="G259" i="3"/>
  <c r="H259" i="3" s="1"/>
  <c r="L259" i="3"/>
  <c r="K259" i="3"/>
  <c r="J259" i="3"/>
  <c r="L527" i="3"/>
  <c r="K527" i="3"/>
  <c r="G527" i="3"/>
  <c r="H527" i="3" s="1"/>
  <c r="J527" i="3"/>
  <c r="L524" i="3"/>
  <c r="J524" i="3"/>
  <c r="K524" i="3"/>
  <c r="G524" i="3"/>
  <c r="H524" i="3" s="1"/>
  <c r="G207" i="3"/>
  <c r="H207" i="3" s="1"/>
  <c r="K207" i="3"/>
  <c r="L207" i="3"/>
  <c r="J207" i="3"/>
  <c r="K260" i="3"/>
  <c r="G260" i="3"/>
  <c r="H260" i="3" s="1"/>
  <c r="L260" i="3"/>
  <c r="J260" i="3"/>
  <c r="G203" i="3"/>
  <c r="H203" i="3" s="1"/>
  <c r="L203" i="3"/>
  <c r="K203" i="3"/>
  <c r="J203" i="3"/>
  <c r="L509" i="3"/>
  <c r="K509" i="3"/>
  <c r="J509" i="3"/>
  <c r="G509" i="3"/>
  <c r="H509" i="3" s="1"/>
  <c r="K1222" i="3"/>
  <c r="J1092" i="3"/>
  <c r="K364" i="3"/>
  <c r="G364" i="3"/>
  <c r="H364" i="3" s="1"/>
  <c r="L364" i="3"/>
  <c r="J364" i="3"/>
  <c r="G339" i="3"/>
  <c r="H339" i="3" s="1"/>
  <c r="K339" i="3"/>
  <c r="L339" i="3"/>
  <c r="J339" i="3"/>
  <c r="G600" i="3"/>
  <c r="H600" i="3" s="1"/>
  <c r="L600" i="3"/>
  <c r="K600" i="3"/>
  <c r="J600" i="3"/>
  <c r="L517" i="3"/>
  <c r="G517" i="3"/>
  <c r="H517" i="3" s="1"/>
  <c r="J517" i="3"/>
  <c r="K517" i="3"/>
  <c r="K206" i="3"/>
  <c r="G206" i="3"/>
  <c r="H206" i="3" s="1"/>
  <c r="J206" i="3"/>
  <c r="L206" i="3"/>
  <c r="G202" i="3"/>
  <c r="H202" i="3" s="1"/>
  <c r="K202" i="3"/>
  <c r="L202" i="3"/>
  <c r="J202" i="3"/>
  <c r="J529" i="3"/>
  <c r="G529" i="3"/>
  <c r="H529" i="3" s="1"/>
  <c r="K529" i="3"/>
  <c r="L529" i="3"/>
  <c r="J196" i="3"/>
  <c r="G196" i="3"/>
  <c r="H196" i="3" s="1"/>
  <c r="L196" i="3"/>
  <c r="K196" i="3"/>
  <c r="G679" i="3"/>
  <c r="H679" i="3" s="1"/>
  <c r="J679" i="3"/>
  <c r="K679" i="3"/>
  <c r="L679" i="3"/>
  <c r="G427" i="3"/>
  <c r="H427" i="3" s="1"/>
  <c r="J427" i="3"/>
  <c r="K427" i="3"/>
  <c r="L427" i="3"/>
  <c r="K552" i="3"/>
  <c r="L552" i="3"/>
  <c r="G552" i="3"/>
  <c r="H552" i="3" s="1"/>
  <c r="J552" i="3"/>
  <c r="L505" i="3"/>
  <c r="G505" i="3"/>
  <c r="H505" i="3" s="1"/>
  <c r="J505" i="3"/>
  <c r="K505" i="3"/>
  <c r="G388" i="3"/>
  <c r="H388" i="3" s="1"/>
  <c r="L388" i="3"/>
  <c r="K388" i="3"/>
  <c r="J388" i="3"/>
  <c r="J678" i="3"/>
  <c r="K678" i="3"/>
  <c r="L678" i="3"/>
  <c r="G678" i="3"/>
  <c r="H678" i="3" s="1"/>
  <c r="J393" i="3"/>
  <c r="L393" i="3"/>
  <c r="K393" i="3"/>
  <c r="G393" i="3"/>
  <c r="H393" i="3" s="1"/>
  <c r="L564" i="3"/>
  <c r="K564" i="3"/>
  <c r="J564" i="3"/>
  <c r="G564" i="3"/>
  <c r="H564" i="3" s="1"/>
  <c r="K543" i="3"/>
  <c r="G543" i="3"/>
  <c r="H543" i="3" s="1"/>
  <c r="J543" i="3"/>
  <c r="L543" i="3"/>
  <c r="G555" i="3"/>
  <c r="H555" i="3" s="1"/>
  <c r="K555" i="3"/>
  <c r="J555" i="3"/>
  <c r="L555" i="3"/>
  <c r="J314" i="3"/>
  <c r="G314" i="3"/>
  <c r="H314" i="3" s="1"/>
  <c r="K314" i="3"/>
  <c r="L314" i="3"/>
  <c r="K335" i="3"/>
  <c r="J335" i="3"/>
  <c r="L335" i="3"/>
  <c r="G335" i="3"/>
  <c r="H335" i="3" s="1"/>
  <c r="J560" i="3"/>
  <c r="L560" i="3"/>
  <c r="G560" i="3"/>
  <c r="H560" i="3" s="1"/>
  <c r="K560" i="3"/>
  <c r="G375" i="3"/>
  <c r="H375" i="3" s="1"/>
  <c r="J375" i="3"/>
  <c r="K375" i="3"/>
  <c r="L375" i="3"/>
  <c r="J415" i="3"/>
  <c r="K415" i="3"/>
  <c r="L415" i="3"/>
  <c r="G415" i="3"/>
  <c r="H415" i="3" s="1"/>
  <c r="G205" i="3"/>
  <c r="H205" i="3" s="1"/>
  <c r="L205" i="3"/>
  <c r="J205" i="3"/>
  <c r="K205" i="3"/>
  <c r="J239" i="3"/>
  <c r="K239" i="3"/>
  <c r="L239" i="3"/>
  <c r="G239" i="3"/>
  <c r="H239" i="3" s="1"/>
  <c r="K463" i="3"/>
  <c r="J463" i="3"/>
  <c r="L463" i="3"/>
  <c r="G463" i="3"/>
  <c r="H463" i="3" s="1"/>
  <c r="J355" i="3"/>
  <c r="G355" i="3"/>
  <c r="H355" i="3" s="1"/>
  <c r="K355" i="3"/>
  <c r="L355" i="3"/>
  <c r="K369" i="3"/>
  <c r="L369" i="3"/>
  <c r="J369" i="3"/>
  <c r="G369" i="3"/>
  <c r="H369" i="3" s="1"/>
  <c r="J477" i="3"/>
  <c r="K477" i="3"/>
  <c r="L477" i="3"/>
  <c r="G477" i="3"/>
  <c r="H477" i="3" s="1"/>
  <c r="G228" i="3"/>
  <c r="H228" i="3" s="1"/>
  <c r="L228" i="3"/>
  <c r="K228" i="3"/>
  <c r="J228" i="3"/>
  <c r="G674" i="3"/>
  <c r="H674" i="3" s="1"/>
  <c r="K674" i="3"/>
  <c r="L674" i="3"/>
  <c r="J674" i="3"/>
  <c r="L264" i="3"/>
  <c r="G264" i="3"/>
  <c r="H264" i="3" s="1"/>
  <c r="J264" i="3"/>
  <c r="K264" i="3"/>
  <c r="L677" i="3"/>
  <c r="J677" i="3"/>
  <c r="K677" i="3"/>
  <c r="G677" i="3"/>
  <c r="H677" i="3" s="1"/>
  <c r="K225" i="3"/>
  <c r="J225" i="3"/>
  <c r="G225" i="3"/>
  <c r="H225" i="3" s="1"/>
  <c r="L225" i="3"/>
  <c r="J409" i="3"/>
  <c r="K409" i="3"/>
  <c r="L409" i="3"/>
  <c r="G409" i="3"/>
  <c r="H409" i="3" s="1"/>
  <c r="G503" i="3"/>
  <c r="H503" i="3" s="1"/>
  <c r="L503" i="3"/>
  <c r="K503" i="3"/>
  <c r="J503" i="3"/>
  <c r="BA1240" i="2"/>
  <c r="E1240" i="2"/>
  <c r="C1240" i="2"/>
  <c r="D1240" i="2"/>
  <c r="BB1240" i="2"/>
  <c r="K592" i="3"/>
  <c r="J592" i="3"/>
  <c r="G592" i="3"/>
  <c r="H592" i="3" s="1"/>
  <c r="L592" i="3"/>
  <c r="J436" i="3"/>
  <c r="G436" i="3"/>
  <c r="H436" i="3" s="1"/>
  <c r="K436" i="3"/>
  <c r="L436" i="3"/>
  <c r="L584" i="3"/>
  <c r="G584" i="3"/>
  <c r="H584" i="3" s="1"/>
  <c r="K584" i="3"/>
  <c r="J584" i="3"/>
  <c r="J318" i="3"/>
  <c r="K318" i="3"/>
  <c r="L318" i="3"/>
  <c r="G318" i="3"/>
  <c r="H318" i="3" s="1"/>
  <c r="G534" i="3"/>
  <c r="H534" i="3" s="1"/>
  <c r="L534" i="3"/>
  <c r="K534" i="3"/>
  <c r="J534" i="3"/>
  <c r="L231" i="3"/>
  <c r="G231" i="3"/>
  <c r="H231" i="3" s="1"/>
  <c r="J231" i="3"/>
  <c r="K231" i="3"/>
  <c r="D1231" i="2"/>
  <c r="C1231" i="2"/>
  <c r="BB1231" i="2"/>
  <c r="E1231" i="2"/>
  <c r="BA1231" i="2"/>
  <c r="K426" i="3"/>
  <c r="G426" i="3"/>
  <c r="H426" i="3" s="1"/>
  <c r="J426" i="3"/>
  <c r="L426" i="3"/>
  <c r="G644" i="3"/>
  <c r="H644" i="3" s="1"/>
  <c r="J644" i="3"/>
  <c r="K644" i="3"/>
  <c r="L644" i="3"/>
  <c r="K287" i="3"/>
  <c r="J287" i="3"/>
  <c r="L287" i="3"/>
  <c r="G287" i="3"/>
  <c r="H287" i="3" s="1"/>
  <c r="L373" i="3"/>
  <c r="G373" i="3"/>
  <c r="H373" i="3" s="1"/>
  <c r="J373" i="3"/>
  <c r="K373" i="3"/>
  <c r="E1234" i="2"/>
  <c r="BA1234" i="2"/>
  <c r="C1234" i="2"/>
  <c r="D1234" i="2"/>
  <c r="BB1234" i="2"/>
  <c r="G602" i="3"/>
  <c r="H602" i="3" s="1"/>
  <c r="K602" i="3"/>
  <c r="L602" i="3"/>
  <c r="J602" i="3"/>
  <c r="L500" i="3"/>
  <c r="J500" i="3"/>
  <c r="G500" i="3"/>
  <c r="H500" i="3" s="1"/>
  <c r="K500" i="3"/>
  <c r="J507" i="3"/>
  <c r="G507" i="3"/>
  <c r="H507" i="3" s="1"/>
  <c r="L507" i="3"/>
  <c r="K507" i="3"/>
  <c r="G383" i="3"/>
  <c r="H383" i="3" s="1"/>
  <c r="J383" i="3"/>
  <c r="L383" i="3"/>
  <c r="K383" i="3"/>
  <c r="K310" i="3"/>
  <c r="G310" i="3"/>
  <c r="H310" i="3" s="1"/>
  <c r="J310" i="3"/>
  <c r="L310" i="3"/>
  <c r="G588" i="3"/>
  <c r="H588" i="3" s="1"/>
  <c r="L588" i="3"/>
  <c r="K588" i="3"/>
  <c r="J588" i="3"/>
  <c r="G357" i="3"/>
  <c r="H357" i="3" s="1"/>
  <c r="K357" i="3"/>
  <c r="J357" i="3"/>
  <c r="L357" i="3"/>
  <c r="G1133" i="3"/>
  <c r="H1133" i="3" s="1"/>
  <c r="J279" i="3"/>
  <c r="L279" i="3"/>
  <c r="K279" i="3"/>
  <c r="G279" i="3"/>
  <c r="H279" i="3" s="1"/>
  <c r="K194" i="3"/>
  <c r="J194" i="3"/>
  <c r="G194" i="3"/>
  <c r="H194" i="3" s="1"/>
  <c r="L194" i="3"/>
  <c r="L489" i="3"/>
  <c r="J489" i="3"/>
  <c r="K489" i="3"/>
  <c r="G489" i="3"/>
  <c r="H489" i="3" s="1"/>
  <c r="G1086" i="3"/>
  <c r="H1086" i="3" s="1"/>
  <c r="J446" i="3"/>
  <c r="G446" i="3"/>
  <c r="H446" i="3" s="1"/>
  <c r="K446" i="3"/>
  <c r="L446" i="3"/>
  <c r="G1153" i="3"/>
  <c r="H1153" i="3" s="1"/>
  <c r="G1157" i="3"/>
  <c r="H1157" i="3" s="1"/>
  <c r="K337" i="3"/>
  <c r="J337" i="3"/>
  <c r="G337" i="3"/>
  <c r="H337" i="3" s="1"/>
  <c r="L337" i="3"/>
  <c r="K261" i="3"/>
  <c r="J261" i="3"/>
  <c r="G261" i="3"/>
  <c r="H261" i="3" s="1"/>
  <c r="L261" i="3"/>
  <c r="J456" i="3"/>
  <c r="L456" i="3"/>
  <c r="G456" i="3"/>
  <c r="H456" i="3" s="1"/>
  <c r="K456" i="3"/>
  <c r="L591" i="3"/>
  <c r="G591" i="3"/>
  <c r="H591" i="3" s="1"/>
  <c r="K591" i="3"/>
  <c r="J591" i="3"/>
  <c r="J411" i="3"/>
  <c r="L411" i="3"/>
  <c r="G411" i="3"/>
  <c r="H411" i="3" s="1"/>
  <c r="K411" i="3"/>
  <c r="J561" i="3"/>
  <c r="G561" i="3"/>
  <c r="H561" i="3" s="1"/>
  <c r="L561" i="3"/>
  <c r="K561" i="3"/>
  <c r="J486" i="3"/>
  <c r="K486" i="3"/>
  <c r="G486" i="3"/>
  <c r="H486" i="3" s="1"/>
  <c r="L486" i="3"/>
  <c r="G682" i="3"/>
  <c r="H682" i="3" s="1"/>
  <c r="L682" i="3"/>
  <c r="K682" i="3"/>
  <c r="J682" i="3"/>
  <c r="K1153" i="3"/>
  <c r="M1153" i="3" s="1"/>
  <c r="K1237" i="3"/>
  <c r="L1258" i="3"/>
  <c r="M1258" i="3" s="1"/>
  <c r="K1251" i="3"/>
  <c r="K1119" i="3"/>
  <c r="J1157" i="3"/>
  <c r="J1172" i="3"/>
  <c r="M1172" i="3" s="1"/>
  <c r="G1106" i="3"/>
  <c r="H1106" i="3" s="1"/>
  <c r="K1259" i="3"/>
  <c r="G1237" i="3"/>
  <c r="H1237" i="3" s="1"/>
  <c r="G1251" i="3"/>
  <c r="H1251" i="3" s="1"/>
  <c r="J1119" i="3"/>
  <c r="L1157" i="3"/>
  <c r="G1172" i="3"/>
  <c r="H1172" i="3" s="1"/>
  <c r="L1106" i="3"/>
  <c r="K516" i="3"/>
  <c r="L516" i="3"/>
  <c r="J516" i="3"/>
  <c r="G516" i="3"/>
  <c r="H516" i="3" s="1"/>
  <c r="K538" i="3"/>
  <c r="J538" i="3"/>
  <c r="L538" i="3"/>
  <c r="G538" i="3"/>
  <c r="H538" i="3" s="1"/>
  <c r="L351" i="3"/>
  <c r="G351" i="3"/>
  <c r="H351" i="3" s="1"/>
  <c r="K351" i="3"/>
  <c r="J351" i="3"/>
  <c r="G346" i="3"/>
  <c r="H346" i="3" s="1"/>
  <c r="L346" i="3"/>
  <c r="K346" i="3"/>
  <c r="J346" i="3"/>
  <c r="J511" i="3"/>
  <c r="K511" i="3"/>
  <c r="G511" i="3"/>
  <c r="H511" i="3" s="1"/>
  <c r="L511" i="3"/>
  <c r="J434" i="3"/>
  <c r="G434" i="3"/>
  <c r="H434" i="3" s="1"/>
  <c r="L434" i="3"/>
  <c r="K434" i="3"/>
  <c r="L599" i="3"/>
  <c r="G599" i="3"/>
  <c r="H599" i="3" s="1"/>
  <c r="J599" i="3"/>
  <c r="K599" i="3"/>
  <c r="J661" i="3"/>
  <c r="L661" i="3"/>
  <c r="K661" i="3"/>
  <c r="G661" i="3"/>
  <c r="H661" i="3" s="1"/>
  <c r="E1232" i="2"/>
  <c r="C1232" i="2"/>
  <c r="D1232" i="2"/>
  <c r="BB1232" i="2"/>
  <c r="BA1232" i="2"/>
  <c r="G549" i="3"/>
  <c r="H549" i="3" s="1"/>
  <c r="J549" i="3"/>
  <c r="L549" i="3"/>
  <c r="K549" i="3"/>
  <c r="J565" i="3"/>
  <c r="K565" i="3"/>
  <c r="G565" i="3"/>
  <c r="H565" i="3" s="1"/>
  <c r="L565" i="3"/>
  <c r="J687" i="3"/>
  <c r="K687" i="3"/>
  <c r="G687" i="3"/>
  <c r="H687" i="3" s="1"/>
  <c r="L687" i="3"/>
  <c r="J630" i="3"/>
  <c r="K630" i="3"/>
  <c r="L630" i="3"/>
  <c r="G630" i="3"/>
  <c r="H630" i="3" s="1"/>
  <c r="G422" i="3"/>
  <c r="H422" i="3" s="1"/>
  <c r="J422" i="3"/>
  <c r="L422" i="3"/>
  <c r="K422" i="3"/>
  <c r="K423" i="3"/>
  <c r="L423" i="3"/>
  <c r="G423" i="3"/>
  <c r="H423" i="3" s="1"/>
  <c r="J423" i="3"/>
  <c r="K459" i="3"/>
  <c r="J459" i="3"/>
  <c r="G459" i="3"/>
  <c r="H459" i="3" s="1"/>
  <c r="L459" i="3"/>
  <c r="J315" i="3"/>
  <c r="L315" i="3"/>
  <c r="K315" i="3"/>
  <c r="G315" i="3"/>
  <c r="H315" i="3" s="1"/>
  <c r="J377" i="3"/>
  <c r="K377" i="3"/>
  <c r="L377" i="3"/>
  <c r="G377" i="3"/>
  <c r="H377" i="3" s="1"/>
  <c r="J233" i="3"/>
  <c r="G233" i="3"/>
  <c r="H233" i="3" s="1"/>
  <c r="L233" i="3"/>
  <c r="K233" i="3"/>
  <c r="G657" i="3"/>
  <c r="H657" i="3" s="1"/>
  <c r="K657" i="3"/>
  <c r="J657" i="3"/>
  <c r="L657" i="3"/>
  <c r="BA1229" i="2"/>
  <c r="C1229" i="2"/>
  <c r="D1229" i="2"/>
  <c r="E1229" i="2"/>
  <c r="BB1229" i="2"/>
  <c r="L184" i="3"/>
  <c r="G184" i="3"/>
  <c r="H184" i="3" s="1"/>
  <c r="J184" i="3"/>
  <c r="K184" i="3"/>
  <c r="G526" i="3"/>
  <c r="H526" i="3" s="1"/>
  <c r="L526" i="3"/>
  <c r="J526" i="3"/>
  <c r="K526" i="3"/>
  <c r="G406" i="3"/>
  <c r="H406" i="3" s="1"/>
  <c r="L406" i="3"/>
  <c r="J406" i="3"/>
  <c r="K406" i="3"/>
  <c r="J430" i="3"/>
  <c r="K430" i="3"/>
  <c r="G430" i="3"/>
  <c r="H430" i="3" s="1"/>
  <c r="L430" i="3"/>
  <c r="J654" i="3"/>
  <c r="K654" i="3"/>
  <c r="G654" i="3"/>
  <c r="H654" i="3" s="1"/>
  <c r="L654" i="3"/>
  <c r="G541" i="3"/>
  <c r="H541" i="3" s="1"/>
  <c r="J541" i="3"/>
  <c r="K541" i="3"/>
  <c r="L541" i="3"/>
  <c r="K323" i="3"/>
  <c r="L323" i="3"/>
  <c r="G323" i="3"/>
  <c r="H323" i="3" s="1"/>
  <c r="J323" i="3"/>
  <c r="G208" i="3"/>
  <c r="H208" i="3" s="1"/>
  <c r="J208" i="3"/>
  <c r="L208" i="3"/>
  <c r="K208" i="3"/>
  <c r="G189" i="3"/>
  <c r="H189" i="3" s="1"/>
  <c r="L189" i="3"/>
  <c r="J189" i="3"/>
  <c r="K189" i="3"/>
  <c r="J428" i="3"/>
  <c r="L428" i="3"/>
  <c r="K428" i="3"/>
  <c r="G428" i="3"/>
  <c r="H428" i="3" s="1"/>
  <c r="G181" i="3"/>
  <c r="H181" i="3" s="1"/>
  <c r="K181" i="3"/>
  <c r="J181" i="3"/>
  <c r="L181" i="3"/>
  <c r="G268" i="3"/>
  <c r="H268" i="3" s="1"/>
  <c r="K268" i="3"/>
  <c r="L268" i="3"/>
  <c r="J268" i="3"/>
  <c r="G305" i="3"/>
  <c r="H305" i="3" s="1"/>
  <c r="L305" i="3"/>
  <c r="K305" i="3"/>
  <c r="J305" i="3"/>
  <c r="L286" i="3"/>
  <c r="K286" i="3"/>
  <c r="G286" i="3"/>
  <c r="H286" i="3" s="1"/>
  <c r="J286" i="3"/>
  <c r="G343" i="3"/>
  <c r="H343" i="3" s="1"/>
  <c r="L343" i="3"/>
  <c r="K343" i="3"/>
  <c r="J343" i="3"/>
  <c r="K224" i="3"/>
  <c r="J224" i="3"/>
  <c r="L224" i="3"/>
  <c r="G224" i="3"/>
  <c r="H224" i="3" s="1"/>
  <c r="L363" i="3"/>
  <c r="K363" i="3"/>
  <c r="J363" i="3"/>
  <c r="G363" i="3"/>
  <c r="H363" i="3" s="1"/>
  <c r="L683" i="3"/>
  <c r="J683" i="3"/>
  <c r="K683" i="3"/>
  <c r="G683" i="3"/>
  <c r="H683" i="3" s="1"/>
  <c r="G535" i="3"/>
  <c r="H535" i="3" s="1"/>
  <c r="K535" i="3"/>
  <c r="L535" i="3"/>
  <c r="J535" i="3"/>
  <c r="G650" i="3"/>
  <c r="H650" i="3" s="1"/>
  <c r="K650" i="3"/>
  <c r="J650" i="3"/>
  <c r="L650" i="3"/>
  <c r="G488" i="3"/>
  <c r="H488" i="3" s="1"/>
  <c r="K488" i="3"/>
  <c r="J488" i="3"/>
  <c r="L488" i="3"/>
  <c r="G360" i="3"/>
  <c r="H360" i="3" s="1"/>
  <c r="L360" i="3"/>
  <c r="K360" i="3"/>
  <c r="J360" i="3"/>
  <c r="BB1242" i="2"/>
  <c r="E1242" i="2"/>
  <c r="BA1242" i="2"/>
  <c r="C1242" i="2"/>
  <c r="D1242" i="2"/>
  <c r="L185" i="3"/>
  <c r="G185" i="3"/>
  <c r="H185" i="3" s="1"/>
  <c r="K185" i="3"/>
  <c r="J185" i="3"/>
  <c r="L333" i="3"/>
  <c r="J333" i="3"/>
  <c r="K333" i="3"/>
  <c r="G333" i="3"/>
  <c r="H333" i="3" s="1"/>
  <c r="K1278" i="3"/>
  <c r="L479" i="3"/>
  <c r="K479" i="3"/>
  <c r="G479" i="3"/>
  <c r="H479" i="3" s="1"/>
  <c r="J479" i="3"/>
  <c r="L399" i="3"/>
  <c r="J399" i="3"/>
  <c r="G399" i="3"/>
  <c r="H399" i="3" s="1"/>
  <c r="K399" i="3"/>
  <c r="L1119" i="3"/>
  <c r="J578" i="3"/>
  <c r="L578" i="3"/>
  <c r="G578" i="3"/>
  <c r="H578" i="3" s="1"/>
  <c r="K578" i="3"/>
  <c r="K217" i="3"/>
  <c r="L217" i="3"/>
  <c r="J217" i="3"/>
  <c r="G217" i="3"/>
  <c r="H217" i="3" s="1"/>
  <c r="L574" i="3"/>
  <c r="K574" i="3"/>
  <c r="G574" i="3"/>
  <c r="H574" i="3" s="1"/>
  <c r="J574" i="3"/>
  <c r="G590" i="3"/>
  <c r="H590" i="3" s="1"/>
  <c r="J590" i="3"/>
  <c r="L590" i="3"/>
  <c r="K590" i="3"/>
  <c r="G581" i="3"/>
  <c r="H581" i="3" s="1"/>
  <c r="L581" i="3"/>
  <c r="K581" i="3"/>
  <c r="J581" i="3"/>
  <c r="J609" i="3"/>
  <c r="G609" i="3"/>
  <c r="H609" i="3" s="1"/>
  <c r="K609" i="3"/>
  <c r="L609" i="3"/>
  <c r="G421" i="3"/>
  <c r="H421" i="3" s="1"/>
  <c r="J421" i="3"/>
  <c r="K421" i="3"/>
  <c r="L421" i="3"/>
  <c r="BB1241" i="2"/>
  <c r="BA1241" i="2"/>
  <c r="C1241" i="2"/>
  <c r="E1241" i="2"/>
  <c r="D1241" i="2"/>
  <c r="L240" i="3"/>
  <c r="K240" i="3"/>
  <c r="G240" i="3"/>
  <c r="H240" i="3" s="1"/>
  <c r="J240" i="3"/>
  <c r="L418" i="3"/>
  <c r="K418" i="3"/>
  <c r="G418" i="3"/>
  <c r="H418" i="3" s="1"/>
  <c r="J418" i="3"/>
  <c r="L289" i="3"/>
  <c r="J289" i="3"/>
  <c r="K289" i="3"/>
  <c r="G289" i="3"/>
  <c r="H289" i="3" s="1"/>
  <c r="G605" i="3"/>
  <c r="H605" i="3" s="1"/>
  <c r="K605" i="3"/>
  <c r="L605" i="3"/>
  <c r="J605" i="3"/>
  <c r="G497" i="3"/>
  <c r="H497" i="3" s="1"/>
  <c r="J497" i="3"/>
  <c r="K497" i="3"/>
  <c r="L497" i="3"/>
  <c r="G234" i="3"/>
  <c r="H234" i="3" s="1"/>
  <c r="J234" i="3"/>
  <c r="L234" i="3"/>
  <c r="K234" i="3"/>
  <c r="G648" i="3"/>
  <c r="H648" i="3" s="1"/>
  <c r="J648" i="3"/>
  <c r="K648" i="3"/>
  <c r="L648" i="3"/>
  <c r="L311" i="3"/>
  <c r="K311" i="3"/>
  <c r="J311" i="3"/>
  <c r="G311" i="3"/>
  <c r="H311" i="3" s="1"/>
  <c r="G232" i="3"/>
  <c r="H232" i="3" s="1"/>
  <c r="L232" i="3"/>
  <c r="J232" i="3"/>
  <c r="K232" i="3"/>
  <c r="J245" i="3"/>
  <c r="L245" i="3"/>
  <c r="G245" i="3"/>
  <c r="H245" i="3" s="1"/>
  <c r="K245" i="3"/>
  <c r="L176" i="3"/>
  <c r="J176" i="3"/>
  <c r="G176" i="3"/>
  <c r="H176" i="3" s="1"/>
  <c r="K176" i="3"/>
  <c r="J598" i="3"/>
  <c r="G598" i="3"/>
  <c r="H598" i="3" s="1"/>
  <c r="K598" i="3"/>
  <c r="L598" i="3"/>
  <c r="L425" i="3"/>
  <c r="G425" i="3"/>
  <c r="H425" i="3" s="1"/>
  <c r="K425" i="3"/>
  <c r="J425" i="3"/>
  <c r="L604" i="3"/>
  <c r="K604" i="3"/>
  <c r="G604" i="3"/>
  <c r="H604" i="3" s="1"/>
  <c r="J604" i="3"/>
  <c r="L354" i="3"/>
  <c r="G354" i="3"/>
  <c r="H354" i="3" s="1"/>
  <c r="K354" i="3"/>
  <c r="J354" i="3"/>
  <c r="G582" i="3"/>
  <c r="H582" i="3" s="1"/>
  <c r="L582" i="3"/>
  <c r="K582" i="3"/>
  <c r="J582" i="3"/>
  <c r="J248" i="3"/>
  <c r="K248" i="3"/>
  <c r="L248" i="3"/>
  <c r="G248" i="3"/>
  <c r="H248" i="3" s="1"/>
  <c r="J381" i="3"/>
  <c r="K381" i="3"/>
  <c r="L381" i="3"/>
  <c r="G381" i="3"/>
  <c r="H381" i="3" s="1"/>
  <c r="L397" i="3"/>
  <c r="J397" i="3"/>
  <c r="K397" i="3"/>
  <c r="G397" i="3"/>
  <c r="H397" i="3" s="1"/>
  <c r="L533" i="3"/>
  <c r="G533" i="3"/>
  <c r="H533" i="3" s="1"/>
  <c r="J533" i="3"/>
  <c r="K533" i="3"/>
  <c r="G586" i="3"/>
  <c r="H586" i="3" s="1"/>
  <c r="J586" i="3"/>
  <c r="K586" i="3"/>
  <c r="L586" i="3"/>
  <c r="G378" i="3"/>
  <c r="H378" i="3" s="1"/>
  <c r="K378" i="3"/>
  <c r="J378" i="3"/>
  <c r="L378" i="3"/>
  <c r="L585" i="3"/>
  <c r="G585" i="3"/>
  <c r="H585" i="3" s="1"/>
  <c r="K585" i="3"/>
  <c r="J585" i="3"/>
  <c r="G394" i="3"/>
  <c r="H394" i="3" s="1"/>
  <c r="L394" i="3"/>
  <c r="K394" i="3"/>
  <c r="J394" i="3"/>
  <c r="G455" i="3"/>
  <c r="H455" i="3" s="1"/>
  <c r="J455" i="3"/>
  <c r="K455" i="3"/>
  <c r="L455" i="3"/>
  <c r="J611" i="3"/>
  <c r="G611" i="3"/>
  <c r="H611" i="3" s="1"/>
  <c r="L611" i="3"/>
  <c r="K611" i="3"/>
  <c r="G515" i="3"/>
  <c r="H515" i="3" s="1"/>
  <c r="J515" i="3"/>
  <c r="L515" i="3"/>
  <c r="K515" i="3"/>
  <c r="J454" i="3"/>
  <c r="K454" i="3"/>
  <c r="L454" i="3"/>
  <c r="G454" i="3"/>
  <c r="H454" i="3" s="1"/>
  <c r="K563" i="3"/>
  <c r="J563" i="3"/>
  <c r="L563" i="3"/>
  <c r="G563" i="3"/>
  <c r="H563" i="3" s="1"/>
  <c r="L449" i="3"/>
  <c r="J449" i="3"/>
  <c r="G449" i="3"/>
  <c r="H449" i="3" s="1"/>
  <c r="K449" i="3"/>
  <c r="K583" i="3"/>
  <c r="J583" i="3"/>
  <c r="L583" i="3"/>
  <c r="G583" i="3"/>
  <c r="H583" i="3" s="1"/>
  <c r="J175" i="3"/>
  <c r="K175" i="3"/>
  <c r="G175" i="3"/>
  <c r="H175" i="3" s="1"/>
  <c r="L175" i="3"/>
  <c r="K348" i="3"/>
  <c r="G348" i="3"/>
  <c r="H348" i="3" s="1"/>
  <c r="J348" i="3"/>
  <c r="L348" i="3"/>
  <c r="J673" i="3"/>
  <c r="L673" i="3"/>
  <c r="K673" i="3"/>
  <c r="G673" i="3"/>
  <c r="H673" i="3" s="1"/>
  <c r="G350" i="3"/>
  <c r="H350" i="3" s="1"/>
  <c r="K350" i="3"/>
  <c r="L350" i="3"/>
  <c r="J350" i="3"/>
  <c r="L209" i="3"/>
  <c r="J209" i="3"/>
  <c r="K209" i="3"/>
  <c r="G209" i="3"/>
  <c r="H209" i="3" s="1"/>
  <c r="L222" i="3"/>
  <c r="G222" i="3"/>
  <c r="H222" i="3" s="1"/>
  <c r="J222" i="3"/>
  <c r="K222" i="3"/>
  <c r="L210" i="3"/>
  <c r="K210" i="3"/>
  <c r="J210" i="3"/>
  <c r="G210" i="3"/>
  <c r="H210" i="3" s="1"/>
  <c r="J467" i="3"/>
  <c r="L467" i="3"/>
  <c r="G467" i="3"/>
  <c r="H467" i="3" s="1"/>
  <c r="K467" i="3"/>
  <c r="K304" i="3"/>
  <c r="G304" i="3"/>
  <c r="H304" i="3" s="1"/>
  <c r="J304" i="3"/>
  <c r="L304" i="3"/>
  <c r="K647" i="3"/>
  <c r="L647" i="3"/>
  <c r="G647" i="3"/>
  <c r="H647" i="3" s="1"/>
  <c r="J647" i="3"/>
  <c r="G177" i="3"/>
  <c r="H177" i="3" s="1"/>
  <c r="J177" i="3"/>
  <c r="K177" i="3"/>
  <c r="L177" i="3"/>
  <c r="J241" i="3"/>
  <c r="K241" i="3"/>
  <c r="L241" i="3"/>
  <c r="G241" i="3"/>
  <c r="H241" i="3" s="1"/>
  <c r="G254" i="3"/>
  <c r="H254" i="3" s="1"/>
  <c r="L254" i="3"/>
  <c r="J254" i="3"/>
  <c r="K254" i="3"/>
  <c r="G568" i="3"/>
  <c r="H568" i="3" s="1"/>
  <c r="L568" i="3"/>
  <c r="K568" i="3"/>
  <c r="J568" i="3"/>
  <c r="J523" i="3"/>
  <c r="L523" i="3"/>
  <c r="G523" i="3"/>
  <c r="H523" i="3" s="1"/>
  <c r="K523" i="3"/>
  <c r="G508" i="3"/>
  <c r="H508" i="3" s="1"/>
  <c r="K508" i="3"/>
  <c r="J508" i="3"/>
  <c r="L508" i="3"/>
  <c r="L416" i="3"/>
  <c r="K416" i="3"/>
  <c r="J416" i="3"/>
  <c r="G416" i="3"/>
  <c r="H416" i="3" s="1"/>
  <c r="L636" i="3"/>
  <c r="J636" i="3"/>
  <c r="G636" i="3"/>
  <c r="H636" i="3" s="1"/>
  <c r="K636" i="3"/>
  <c r="G353" i="3"/>
  <c r="H353" i="3" s="1"/>
  <c r="J353" i="3"/>
  <c r="L353" i="3"/>
  <c r="K353" i="3"/>
  <c r="L615" i="3"/>
  <c r="G615" i="3"/>
  <c r="H615" i="3" s="1"/>
  <c r="J615" i="3"/>
  <c r="K615" i="3"/>
  <c r="K435" i="3"/>
  <c r="J435" i="3"/>
  <c r="G435" i="3"/>
  <c r="H435" i="3" s="1"/>
  <c r="L435" i="3"/>
  <c r="K576" i="3"/>
  <c r="L576" i="3"/>
  <c r="J576" i="3"/>
  <c r="G576" i="3"/>
  <c r="H576" i="3" s="1"/>
  <c r="G282" i="3"/>
  <c r="H282" i="3" s="1"/>
  <c r="J282" i="3"/>
  <c r="L282" i="3"/>
  <c r="K282" i="3"/>
  <c r="G448" i="3"/>
  <c r="H448" i="3" s="1"/>
  <c r="L448" i="3"/>
  <c r="J448" i="3"/>
  <c r="K448" i="3"/>
  <c r="J464" i="3"/>
  <c r="L464" i="3"/>
  <c r="K464" i="3"/>
  <c r="G464" i="3"/>
  <c r="H464" i="3" s="1"/>
  <c r="J1191" i="3"/>
  <c r="J663" i="3"/>
  <c r="K663" i="3"/>
  <c r="L663" i="3"/>
  <c r="G663" i="3"/>
  <c r="H663" i="3" s="1"/>
  <c r="L484" i="3"/>
  <c r="G484" i="3"/>
  <c r="H484" i="3" s="1"/>
  <c r="K484" i="3"/>
  <c r="J484" i="3"/>
  <c r="G1165" i="3"/>
  <c r="H1165" i="3" s="1"/>
  <c r="J1259" i="3"/>
  <c r="K1172" i="3"/>
  <c r="L1165" i="3"/>
  <c r="J437" i="3"/>
  <c r="K437" i="3"/>
  <c r="G437" i="3"/>
  <c r="H437" i="3" s="1"/>
  <c r="L437" i="3"/>
  <c r="K300" i="3"/>
  <c r="G300" i="3"/>
  <c r="H300" i="3" s="1"/>
  <c r="L300" i="3"/>
  <c r="J300" i="3"/>
  <c r="L313" i="3"/>
  <c r="J313" i="3"/>
  <c r="G313" i="3"/>
  <c r="H313" i="3" s="1"/>
  <c r="K313" i="3"/>
  <c r="G344" i="3"/>
  <c r="H344" i="3" s="1"/>
  <c r="J344" i="3"/>
  <c r="L344" i="3"/>
  <c r="K344" i="3"/>
  <c r="K548" i="3"/>
  <c r="J548" i="3"/>
  <c r="G548" i="3"/>
  <c r="H548" i="3" s="1"/>
  <c r="L548" i="3"/>
  <c r="K293" i="3"/>
  <c r="G293" i="3"/>
  <c r="H293" i="3" s="1"/>
  <c r="L293" i="3"/>
  <c r="J293" i="3"/>
  <c r="J532" i="3"/>
  <c r="K532" i="3"/>
  <c r="L532" i="3"/>
  <c r="G532" i="3"/>
  <c r="H532" i="3" s="1"/>
  <c r="J669" i="3"/>
  <c r="L669" i="3"/>
  <c r="G669" i="3"/>
  <c r="H669" i="3" s="1"/>
  <c r="K669" i="3"/>
  <c r="G278" i="3"/>
  <c r="H278" i="3" s="1"/>
  <c r="L278" i="3"/>
  <c r="J278" i="3"/>
  <c r="K278" i="3"/>
  <c r="J686" i="3"/>
  <c r="L686" i="3"/>
  <c r="K686" i="3"/>
  <c r="G686" i="3"/>
  <c r="H686" i="3" s="1"/>
  <c r="G223" i="3"/>
  <c r="H223" i="3" s="1"/>
  <c r="L223" i="3"/>
  <c r="J223" i="3"/>
  <c r="K223" i="3"/>
  <c r="K441" i="3"/>
  <c r="J441" i="3"/>
  <c r="G441" i="3"/>
  <c r="H441" i="3" s="1"/>
  <c r="L441" i="3"/>
  <c r="G621" i="3"/>
  <c r="H621" i="3" s="1"/>
  <c r="K621" i="3"/>
  <c r="L621" i="3"/>
  <c r="J621" i="3"/>
  <c r="G199" i="3"/>
  <c r="H199" i="3" s="1"/>
  <c r="J199" i="3"/>
  <c r="L199" i="3"/>
  <c r="K199" i="3"/>
  <c r="J298" i="3"/>
  <c r="G298" i="3"/>
  <c r="H298" i="3" s="1"/>
  <c r="K298" i="3"/>
  <c r="L298" i="3"/>
  <c r="K281" i="3"/>
  <c r="J281" i="3"/>
  <c r="L281" i="3"/>
  <c r="G281" i="3"/>
  <c r="H281" i="3" s="1"/>
  <c r="L249" i="3"/>
  <c r="G249" i="3"/>
  <c r="H249" i="3" s="1"/>
  <c r="K249" i="3"/>
  <c r="J249" i="3"/>
  <c r="G229" i="3"/>
  <c r="H229" i="3" s="1"/>
  <c r="J229" i="3"/>
  <c r="L229" i="3"/>
  <c r="K229" i="3"/>
  <c r="BA1233" i="2"/>
  <c r="D1233" i="2"/>
  <c r="E1233" i="2"/>
  <c r="C1233" i="2"/>
  <c r="BB1233" i="2"/>
  <c r="G389" i="3"/>
  <c r="H389" i="3" s="1"/>
  <c r="K389" i="3"/>
  <c r="J389" i="3"/>
  <c r="L389" i="3"/>
  <c r="L570" i="3"/>
  <c r="J570" i="3"/>
  <c r="G570" i="3"/>
  <c r="H570" i="3" s="1"/>
  <c r="K570" i="3"/>
  <c r="J556" i="3"/>
  <c r="G556" i="3"/>
  <c r="H556" i="3" s="1"/>
  <c r="L556" i="3"/>
  <c r="K556" i="3"/>
  <c r="L306" i="3"/>
  <c r="J306" i="3"/>
  <c r="K306" i="3"/>
  <c r="G306" i="3"/>
  <c r="H306" i="3" s="1"/>
  <c r="J183" i="3"/>
  <c r="G183" i="3"/>
  <c r="H183" i="3" s="1"/>
  <c r="L183" i="3"/>
  <c r="K183" i="3"/>
  <c r="L404" i="3"/>
  <c r="G404" i="3"/>
  <c r="H404" i="3" s="1"/>
  <c r="K404" i="3"/>
  <c r="J404" i="3"/>
  <c r="G445" i="3"/>
  <c r="H445" i="3" s="1"/>
  <c r="L445" i="3"/>
  <c r="J445" i="3"/>
  <c r="K445" i="3"/>
  <c r="K288" i="3"/>
  <c r="L288" i="3"/>
  <c r="J288" i="3"/>
  <c r="G288" i="3"/>
  <c r="H288" i="3" s="1"/>
  <c r="G664" i="3"/>
  <c r="H664" i="3" s="1"/>
  <c r="K664" i="3"/>
  <c r="J664" i="3"/>
  <c r="L664" i="3"/>
  <c r="K366" i="3"/>
  <c r="L366" i="3"/>
  <c r="G366" i="3"/>
  <c r="H366" i="3" s="1"/>
  <c r="J366" i="3"/>
  <c r="G272" i="3"/>
  <c r="H272" i="3" s="1"/>
  <c r="K272" i="3"/>
  <c r="J272" i="3"/>
  <c r="L272" i="3"/>
  <c r="K370" i="3"/>
  <c r="L370" i="3"/>
  <c r="G370" i="3"/>
  <c r="H370" i="3" s="1"/>
  <c r="J370" i="3"/>
  <c r="G626" i="3"/>
  <c r="H626" i="3" s="1"/>
  <c r="L626" i="3"/>
  <c r="K626" i="3"/>
  <c r="J626" i="3"/>
  <c r="K643" i="3"/>
  <c r="G643" i="3"/>
  <c r="H643" i="3" s="1"/>
  <c r="J643" i="3"/>
  <c r="L643" i="3"/>
  <c r="J391" i="3"/>
  <c r="K391" i="3"/>
  <c r="L391" i="3"/>
  <c r="G391" i="3"/>
  <c r="H391" i="3" s="1"/>
  <c r="G646" i="3"/>
  <c r="H646" i="3" s="1"/>
  <c r="J646" i="3"/>
  <c r="L646" i="3"/>
  <c r="K646" i="3"/>
  <c r="K216" i="3"/>
  <c r="L216" i="3"/>
  <c r="G216" i="3"/>
  <c r="H216" i="3" s="1"/>
  <c r="J216" i="3"/>
  <c r="K270" i="3"/>
  <c r="G270" i="3"/>
  <c r="H270" i="3" s="1"/>
  <c r="J270" i="3"/>
  <c r="L270" i="3"/>
  <c r="G501" i="3"/>
  <c r="H501" i="3" s="1"/>
  <c r="J501" i="3"/>
  <c r="L501" i="3"/>
  <c r="K501" i="3"/>
  <c r="L204" i="3"/>
  <c r="G204" i="3"/>
  <c r="H204" i="3" s="1"/>
  <c r="J204" i="3"/>
  <c r="K204" i="3"/>
  <c r="G345" i="3"/>
  <c r="H345" i="3" s="1"/>
  <c r="J345" i="3"/>
  <c r="K345" i="3"/>
  <c r="L345" i="3"/>
  <c r="G681" i="3"/>
  <c r="H681" i="3" s="1"/>
  <c r="J681" i="3"/>
  <c r="K681" i="3"/>
  <c r="L681" i="3"/>
  <c r="G179" i="3"/>
  <c r="H179" i="3" s="1"/>
  <c r="J179" i="3"/>
  <c r="K179" i="3"/>
  <c r="L179" i="3"/>
  <c r="G494" i="3"/>
  <c r="H494" i="3" s="1"/>
  <c r="L494" i="3"/>
  <c r="J494" i="3"/>
  <c r="K494" i="3"/>
  <c r="G410" i="3"/>
  <c r="H410" i="3" s="1"/>
  <c r="L410" i="3"/>
  <c r="J410" i="3"/>
  <c r="K410" i="3"/>
  <c r="L246" i="3"/>
  <c r="J246" i="3"/>
  <c r="K246" i="3"/>
  <c r="G246" i="3"/>
  <c r="H246" i="3" s="1"/>
  <c r="J671" i="3"/>
  <c r="L671" i="3"/>
  <c r="K671" i="3"/>
  <c r="G671" i="3"/>
  <c r="H671" i="3" s="1"/>
  <c r="L220" i="3"/>
  <c r="G220" i="3"/>
  <c r="H220" i="3" s="1"/>
  <c r="K220" i="3"/>
  <c r="J220" i="3"/>
  <c r="K668" i="3"/>
  <c r="J668" i="3"/>
  <c r="G668" i="3"/>
  <c r="H668" i="3" s="1"/>
  <c r="L668" i="3"/>
  <c r="J627" i="3"/>
  <c r="G627" i="3"/>
  <c r="H627" i="3" s="1"/>
  <c r="L627" i="3"/>
  <c r="K627" i="3"/>
  <c r="J492" i="3"/>
  <c r="L492" i="3"/>
  <c r="K492" i="3"/>
  <c r="G492" i="3"/>
  <c r="H492" i="3" s="1"/>
  <c r="J283" i="3"/>
  <c r="G283" i="3"/>
  <c r="H283" i="3" s="1"/>
  <c r="K283" i="3"/>
  <c r="L283" i="3"/>
  <c r="G227" i="3"/>
  <c r="H227" i="3" s="1"/>
  <c r="K227" i="3"/>
  <c r="L227" i="3"/>
  <c r="J227" i="3"/>
  <c r="L371" i="3"/>
  <c r="J371" i="3"/>
  <c r="K371" i="3"/>
  <c r="G371" i="3"/>
  <c r="H371" i="3" s="1"/>
  <c r="G662" i="3"/>
  <c r="H662" i="3" s="1"/>
  <c r="K662" i="3"/>
  <c r="L662" i="3"/>
  <c r="J662" i="3"/>
  <c r="G1179" i="3"/>
  <c r="H1179" i="3" s="1"/>
  <c r="G266" i="3"/>
  <c r="H266" i="3" s="1"/>
  <c r="L266" i="3"/>
  <c r="J266" i="3"/>
  <c r="K266" i="3"/>
  <c r="G656" i="3"/>
  <c r="H656" i="3" s="1"/>
  <c r="K656" i="3"/>
  <c r="L656" i="3"/>
  <c r="J656" i="3"/>
  <c r="K603" i="3"/>
  <c r="J603" i="3"/>
  <c r="G603" i="3"/>
  <c r="H603" i="3" s="1"/>
  <c r="L603" i="3"/>
  <c r="K525" i="3"/>
  <c r="J525" i="3"/>
  <c r="L525" i="3"/>
  <c r="G525" i="3"/>
  <c r="H525" i="3" s="1"/>
  <c r="G332" i="3"/>
  <c r="H332" i="3" s="1"/>
  <c r="L332" i="3"/>
  <c r="J332" i="3"/>
  <c r="K332" i="3"/>
  <c r="K273" i="3"/>
  <c r="G273" i="3"/>
  <c r="H273" i="3" s="1"/>
  <c r="J273" i="3"/>
  <c r="L273" i="3"/>
  <c r="G457" i="3"/>
  <c r="H457" i="3" s="1"/>
  <c r="L457" i="3"/>
  <c r="J457" i="3"/>
  <c r="K457" i="3"/>
  <c r="K480" i="3"/>
  <c r="L480" i="3"/>
  <c r="J480" i="3"/>
  <c r="G480" i="3"/>
  <c r="H480" i="3" s="1"/>
  <c r="G596" i="3"/>
  <c r="H596" i="3" s="1"/>
  <c r="J596" i="3"/>
  <c r="L596" i="3"/>
  <c r="K596" i="3"/>
  <c r="G1096" i="3"/>
  <c r="H1096" i="3" s="1"/>
  <c r="G1194" i="3"/>
  <c r="H1194" i="3" s="1"/>
  <c r="L1259" i="3"/>
  <c r="G1200" i="3"/>
  <c r="H1200" i="3" s="1"/>
  <c r="L1237" i="3"/>
  <c r="L1251" i="3"/>
  <c r="M1251" i="3" s="1"/>
  <c r="L1270" i="3"/>
  <c r="J1200" i="3"/>
  <c r="L1117" i="3"/>
  <c r="M1117" i="3" s="1"/>
  <c r="J553" i="3"/>
  <c r="K553" i="3"/>
  <c r="L553" i="3"/>
  <c r="G553" i="3"/>
  <c r="H553" i="3" s="1"/>
  <c r="G545" i="3"/>
  <c r="H545" i="3" s="1"/>
  <c r="L545" i="3"/>
  <c r="J545" i="3"/>
  <c r="K545" i="3"/>
  <c r="L244" i="3"/>
  <c r="K244" i="3"/>
  <c r="G244" i="3"/>
  <c r="H244" i="3" s="1"/>
  <c r="J244" i="3"/>
  <c r="G1117" i="3"/>
  <c r="H1117" i="3" s="1"/>
  <c r="G450" i="3"/>
  <c r="H450" i="3" s="1"/>
  <c r="J450" i="3"/>
  <c r="L450" i="3"/>
  <c r="K450" i="3"/>
  <c r="G506" i="3"/>
  <c r="H506" i="3" s="1"/>
  <c r="J506" i="3"/>
  <c r="L506" i="3"/>
  <c r="K506" i="3"/>
  <c r="J447" i="3"/>
  <c r="L447" i="3"/>
  <c r="G447" i="3"/>
  <c r="H447" i="3" s="1"/>
  <c r="K447" i="3"/>
  <c r="J325" i="3"/>
  <c r="L325" i="3"/>
  <c r="K325" i="3"/>
  <c r="G325" i="3"/>
  <c r="H325" i="3" s="1"/>
  <c r="G317" i="3"/>
  <c r="H317" i="3" s="1"/>
  <c r="K317" i="3"/>
  <c r="J317" i="3"/>
  <c r="L317" i="3"/>
  <c r="J655" i="3"/>
  <c r="L655" i="3"/>
  <c r="K655" i="3"/>
  <c r="G655" i="3"/>
  <c r="H655" i="3" s="1"/>
  <c r="K469" i="3"/>
  <c r="G469" i="3"/>
  <c r="H469" i="3" s="1"/>
  <c r="L469" i="3"/>
  <c r="J469" i="3"/>
  <c r="J676" i="3"/>
  <c r="K676" i="3"/>
  <c r="L676" i="3"/>
  <c r="G676" i="3"/>
  <c r="H676" i="3" s="1"/>
  <c r="L238" i="3"/>
  <c r="K238" i="3"/>
  <c r="J238" i="3"/>
  <c r="G238" i="3"/>
  <c r="H238" i="3" s="1"/>
  <c r="G471" i="3"/>
  <c r="H471" i="3" s="1"/>
  <c r="K471" i="3"/>
  <c r="J471" i="3"/>
  <c r="L471" i="3"/>
  <c r="J329" i="3"/>
  <c r="G329" i="3"/>
  <c r="H329" i="3" s="1"/>
  <c r="K329" i="3"/>
  <c r="L329" i="3"/>
  <c r="K178" i="3"/>
  <c r="J178" i="3"/>
  <c r="L178" i="3"/>
  <c r="G178" i="3"/>
  <c r="H178" i="3" s="1"/>
  <c r="L242" i="3"/>
  <c r="K242" i="3"/>
  <c r="G242" i="3"/>
  <c r="H242" i="3" s="1"/>
  <c r="J242" i="3"/>
  <c r="G557" i="3"/>
  <c r="H557" i="3" s="1"/>
  <c r="K557" i="3"/>
  <c r="J557" i="3"/>
  <c r="L557" i="3"/>
  <c r="L308" i="3"/>
  <c r="K308" i="3"/>
  <c r="J308" i="3"/>
  <c r="G308" i="3"/>
  <c r="H308" i="3" s="1"/>
  <c r="L251" i="3"/>
  <c r="J251" i="3"/>
  <c r="G251" i="3"/>
  <c r="H251" i="3" s="1"/>
  <c r="K251" i="3"/>
  <c r="G320" i="3"/>
  <c r="H320" i="3" s="1"/>
  <c r="J320" i="3"/>
  <c r="K320" i="3"/>
  <c r="L320" i="3"/>
  <c r="K226" i="3"/>
  <c r="G226" i="3"/>
  <c r="H226" i="3" s="1"/>
  <c r="L226" i="3"/>
  <c r="J226" i="3"/>
  <c r="G275" i="3"/>
  <c r="H275" i="3" s="1"/>
  <c r="J275" i="3"/>
  <c r="K275" i="3"/>
  <c r="L275" i="3"/>
  <c r="K485" i="3"/>
  <c r="L485" i="3"/>
  <c r="G485" i="3"/>
  <c r="H485" i="3" s="1"/>
  <c r="J485" i="3"/>
  <c r="G571" i="3"/>
  <c r="H571" i="3" s="1"/>
  <c r="J571" i="3"/>
  <c r="K571" i="3"/>
  <c r="L571" i="3"/>
  <c r="J297" i="3"/>
  <c r="L297" i="3"/>
  <c r="K297" i="3"/>
  <c r="G297" i="3"/>
  <c r="H297" i="3" s="1"/>
  <c r="G243" i="3"/>
  <c r="H243" i="3" s="1"/>
  <c r="J243" i="3"/>
  <c r="K243" i="3"/>
  <c r="L243" i="3"/>
  <c r="J380" i="3"/>
  <c r="L380" i="3"/>
  <c r="K380" i="3"/>
  <c r="G380" i="3"/>
  <c r="H380" i="3" s="1"/>
  <c r="K174" i="3"/>
  <c r="G174" i="3"/>
  <c r="H174" i="3" s="1"/>
  <c r="L174" i="3"/>
  <c r="J174" i="3"/>
  <c r="G330" i="3"/>
  <c r="H330" i="3" s="1"/>
  <c r="J330" i="3"/>
  <c r="K330" i="3"/>
  <c r="L330" i="3"/>
  <c r="K402" i="3"/>
  <c r="J402" i="3"/>
  <c r="L402" i="3"/>
  <c r="G402" i="3"/>
  <c r="H402" i="3" s="1"/>
  <c r="E1230" i="2"/>
  <c r="D1230" i="2"/>
  <c r="BA1230" i="2"/>
  <c r="BB1230" i="2"/>
  <c r="C1230" i="2"/>
  <c r="J675" i="3"/>
  <c r="L675" i="3"/>
  <c r="K675" i="3"/>
  <c r="G675" i="3"/>
  <c r="H675" i="3" s="1"/>
  <c r="J639" i="3"/>
  <c r="G639" i="3"/>
  <c r="H639" i="3" s="1"/>
  <c r="K639" i="3"/>
  <c r="L639" i="3"/>
  <c r="K620" i="3"/>
  <c r="L620" i="3"/>
  <c r="J620" i="3"/>
  <c r="G620" i="3"/>
  <c r="H620" i="3" s="1"/>
  <c r="K496" i="3"/>
  <c r="L496" i="3"/>
  <c r="J496" i="3"/>
  <c r="G496" i="3"/>
  <c r="H496" i="3" s="1"/>
  <c r="E1244" i="2"/>
  <c r="C1244" i="2"/>
  <c r="D1244" i="2"/>
  <c r="BA1244" i="2"/>
  <c r="BB1244" i="2"/>
  <c r="G1230" i="3"/>
  <c r="H1230" i="3" s="1"/>
  <c r="L1089" i="3"/>
  <c r="J1089" i="3"/>
  <c r="G1089" i="3"/>
  <c r="H1089" i="3" s="1"/>
  <c r="K1200" i="3"/>
  <c r="J1235" i="3"/>
  <c r="K1265" i="3"/>
  <c r="K1120" i="3"/>
  <c r="J1120" i="3"/>
  <c r="J1108" i="3"/>
  <c r="K1132" i="3"/>
  <c r="L1240" i="3"/>
  <c r="K1096" i="3"/>
  <c r="L1096" i="3"/>
  <c r="G1204" i="3"/>
  <c r="H1204" i="3" s="1"/>
  <c r="G1128" i="3"/>
  <c r="H1128" i="3" s="1"/>
  <c r="J1132" i="3"/>
  <c r="K1216" i="3"/>
  <c r="L1265" i="3"/>
  <c r="G1265" i="3"/>
  <c r="H1265" i="3" s="1"/>
  <c r="K1206" i="3"/>
  <c r="M1206" i="3" s="1"/>
  <c r="L1170" i="3"/>
  <c r="K1114" i="3"/>
  <c r="L1198" i="3"/>
  <c r="K1198" i="3"/>
  <c r="G1198" i="3"/>
  <c r="H1198" i="3" s="1"/>
  <c r="J1278" i="3"/>
  <c r="J1170" i="3"/>
  <c r="G1206" i="3"/>
  <c r="H1206" i="3" s="1"/>
  <c r="M1249" i="3"/>
  <c r="M1125" i="3"/>
  <c r="M1150" i="3"/>
  <c r="M1166" i="3"/>
  <c r="M1131" i="3"/>
  <c r="M1104" i="3"/>
  <c r="M1069" i="3"/>
  <c r="L1235" i="3"/>
  <c r="K1250" i="3"/>
  <c r="M1223" i="3"/>
  <c r="J1126" i="3"/>
  <c r="J1240" i="3"/>
  <c r="M1246" i="3"/>
  <c r="L1132" i="3"/>
  <c r="G1158" i="3"/>
  <c r="H1158" i="3" s="1"/>
  <c r="K1217" i="3"/>
  <c r="G1248" i="3"/>
  <c r="H1248" i="3" s="1"/>
  <c r="M1236" i="3"/>
  <c r="G1216" i="3"/>
  <c r="H1216" i="3" s="1"/>
  <c r="K1235" i="3"/>
  <c r="L1250" i="3"/>
  <c r="M1081" i="3"/>
  <c r="K1126" i="3"/>
  <c r="K1240" i="3"/>
  <c r="K1128" i="3"/>
  <c r="J1158" i="3"/>
  <c r="J1128" i="3"/>
  <c r="G1217" i="3"/>
  <c r="H1217" i="3" s="1"/>
  <c r="K1248" i="3"/>
  <c r="G1266" i="3"/>
  <c r="H1266" i="3" s="1"/>
  <c r="J1250" i="3"/>
  <c r="G1232" i="3"/>
  <c r="H1232" i="3" s="1"/>
  <c r="G1126" i="3"/>
  <c r="H1126" i="3" s="1"/>
  <c r="M1197" i="3"/>
  <c r="J1264" i="3"/>
  <c r="L1158" i="3"/>
  <c r="G1075" i="3"/>
  <c r="H1075" i="3" s="1"/>
  <c r="L1217" i="3"/>
  <c r="M1073" i="3"/>
  <c r="M1203" i="3"/>
  <c r="L1248" i="3"/>
  <c r="M1196" i="3"/>
  <c r="J1266" i="3"/>
  <c r="G1055" i="3"/>
  <c r="H1055" i="3" s="1"/>
  <c r="L1232" i="3"/>
  <c r="M1252" i="3"/>
  <c r="M1255" i="3"/>
  <c r="K1100" i="3"/>
  <c r="G1264" i="3"/>
  <c r="H1264" i="3" s="1"/>
  <c r="J1075" i="3"/>
  <c r="L1178" i="3"/>
  <c r="L1091" i="3"/>
  <c r="L1266" i="3"/>
  <c r="J1055" i="3"/>
  <c r="L1100" i="3"/>
  <c r="L1264" i="3"/>
  <c r="L1075" i="3"/>
  <c r="L1204" i="3"/>
  <c r="M1225" i="3"/>
  <c r="L1186" i="3"/>
  <c r="G1110" i="3"/>
  <c r="H1110" i="3" s="1"/>
  <c r="J1232" i="3"/>
  <c r="L1218" i="3"/>
  <c r="K1186" i="3"/>
  <c r="K1178" i="3"/>
  <c r="K1091" i="3"/>
  <c r="K1110" i="3"/>
  <c r="K1218" i="3"/>
  <c r="J1100" i="3"/>
  <c r="K1182" i="3"/>
  <c r="L1182" i="3"/>
  <c r="J1182" i="3"/>
  <c r="G1182" i="3"/>
  <c r="H1182" i="3" s="1"/>
  <c r="M1122" i="3"/>
  <c r="L1055" i="3"/>
  <c r="J1186" i="3"/>
  <c r="J1178" i="3"/>
  <c r="G1091" i="3"/>
  <c r="H1091" i="3" s="1"/>
  <c r="M1151" i="3"/>
  <c r="L1110" i="3"/>
  <c r="M1090" i="3"/>
  <c r="K1147" i="3"/>
  <c r="J1218" i="3"/>
  <c r="M1071" i="3"/>
  <c r="M1067" i="3"/>
  <c r="L1159" i="3"/>
  <c r="M1087" i="3"/>
  <c r="K1204" i="3"/>
  <c r="M1077" i="3"/>
  <c r="J1147" i="3"/>
  <c r="G1159" i="3"/>
  <c r="H1159" i="3" s="1"/>
  <c r="M1076" i="3"/>
  <c r="M1285" i="3"/>
  <c r="M1176" i="3"/>
  <c r="M1284" i="3"/>
  <c r="K1108" i="3"/>
  <c r="M1084" i="3"/>
  <c r="M1164" i="3"/>
  <c r="J1253" i="3"/>
  <c r="G1253" i="3"/>
  <c r="H1253" i="3" s="1"/>
  <c r="K1253" i="3"/>
  <c r="L1253" i="3"/>
  <c r="BA1840" i="2"/>
  <c r="BB1840" i="2"/>
  <c r="M1137" i="3"/>
  <c r="M1211" i="3"/>
  <c r="M1202" i="3"/>
  <c r="M1219" i="3"/>
  <c r="M1280" i="3"/>
  <c r="M1262" i="3"/>
  <c r="M1220" i="3"/>
  <c r="M1088" i="3"/>
  <c r="M1244" i="3"/>
  <c r="M1085" i="3"/>
  <c r="M1094" i="3"/>
  <c r="M1058" i="3"/>
  <c r="M1112" i="3"/>
  <c r="J1155" i="3"/>
  <c r="M1184" i="3"/>
  <c r="M1207" i="3"/>
  <c r="M1141" i="3"/>
  <c r="M1263" i="3"/>
  <c r="M1154" i="3"/>
  <c r="M1208" i="3"/>
  <c r="M1271" i="3"/>
  <c r="M1140" i="3"/>
  <c r="G1093" i="3"/>
  <c r="H1093" i="3" s="1"/>
  <c r="M1282" i="3"/>
  <c r="M1103" i="3"/>
  <c r="M1213" i="3"/>
  <c r="M1173" i="3"/>
  <c r="M1239" i="3"/>
  <c r="M1222" i="3"/>
  <c r="M1169" i="3"/>
  <c r="M1130" i="3"/>
  <c r="M1231" i="3"/>
  <c r="M1051" i="3"/>
  <c r="M1152" i="3"/>
  <c r="L1134" i="3"/>
  <c r="M1281" i="3"/>
  <c r="L1171" i="3"/>
  <c r="M1156" i="3"/>
  <c r="M1199" i="3"/>
  <c r="M1260" i="3"/>
  <c r="M1086" i="3"/>
  <c r="M1201" i="3"/>
  <c r="M1245" i="3"/>
  <c r="M1145" i="3"/>
  <c r="M1209" i="3"/>
  <c r="M1228" i="3"/>
  <c r="M1136" i="3"/>
  <c r="M1274" i="3"/>
  <c r="M1192" i="3"/>
  <c r="M1080" i="3"/>
  <c r="M1269" i="3"/>
  <c r="M1234" i="3"/>
  <c r="M1095" i="3"/>
  <c r="M1165" i="3"/>
  <c r="M1139" i="3"/>
  <c r="M1268" i="3"/>
  <c r="M1121" i="3"/>
  <c r="L1174" i="3"/>
  <c r="K1072" i="3"/>
  <c r="M1276" i="3"/>
  <c r="M1064" i="3"/>
  <c r="K1102" i="3"/>
  <c r="M1185" i="3"/>
  <c r="M1160" i="3"/>
  <c r="L1082" i="3"/>
  <c r="M1233" i="3"/>
  <c r="M1187" i="3"/>
  <c r="L1102" i="3"/>
  <c r="L1118" i="3"/>
  <c r="M1118" i="3" s="1"/>
  <c r="J1102" i="3"/>
  <c r="M1229" i="3"/>
  <c r="G1171" i="3"/>
  <c r="H1171" i="3" s="1"/>
  <c r="M1226" i="3"/>
  <c r="M1060" i="3"/>
  <c r="K1171" i="3"/>
  <c r="M1247" i="3"/>
  <c r="K1061" i="3"/>
  <c r="J1174" i="3"/>
  <c r="M1142" i="3"/>
  <c r="G1118" i="3"/>
  <c r="H1118" i="3" s="1"/>
  <c r="M1054" i="3"/>
  <c r="G1098" i="3"/>
  <c r="H1098" i="3" s="1"/>
  <c r="M1181" i="3"/>
  <c r="L1072" i="3"/>
  <c r="M1205" i="3"/>
  <c r="M1168" i="3"/>
  <c r="K1082" i="3"/>
  <c r="G1174" i="3"/>
  <c r="H1174" i="3" s="1"/>
  <c r="L1243" i="3"/>
  <c r="M1098" i="3"/>
  <c r="L1214" i="3"/>
  <c r="M1175" i="3"/>
  <c r="H1072" i="3"/>
  <c r="M1116" i="3"/>
  <c r="G1082" i="3"/>
  <c r="H1082" i="3" s="1"/>
  <c r="G1138" i="3"/>
  <c r="H1138" i="3" s="1"/>
  <c r="M1146" i="3"/>
  <c r="M1148" i="3"/>
  <c r="M1227" i="3"/>
  <c r="G1155" i="3"/>
  <c r="H1155" i="3" s="1"/>
  <c r="M1144" i="3"/>
  <c r="M1066" i="3"/>
  <c r="M1238" i="3"/>
  <c r="G1061" i="3"/>
  <c r="H1061" i="3" s="1"/>
  <c r="L1061" i="3"/>
  <c r="M1221" i="3"/>
  <c r="M1183" i="3"/>
  <c r="M1267" i="3"/>
  <c r="K1174" i="3"/>
  <c r="M1242" i="3"/>
  <c r="M1115" i="3"/>
  <c r="M1143" i="3"/>
  <c r="M1123" i="3"/>
  <c r="K1214" i="3"/>
  <c r="J1072" i="3"/>
  <c r="M1257" i="3"/>
  <c r="J1093" i="3"/>
  <c r="M1113" i="3"/>
  <c r="J1162" i="3"/>
  <c r="M1133" i="3"/>
  <c r="M1179" i="3"/>
  <c r="M1193" i="3"/>
  <c r="M1083" i="3"/>
  <c r="M1275" i="3"/>
  <c r="M1272" i="3"/>
  <c r="G1243" i="3"/>
  <c r="H1243" i="3" s="1"/>
  <c r="L1129" i="3"/>
  <c r="J1214" i="3"/>
  <c r="M1177" i="3"/>
  <c r="M1097" i="3"/>
  <c r="M1068" i="3"/>
  <c r="M1052" i="3"/>
  <c r="M1195" i="3"/>
  <c r="K1138" i="3"/>
  <c r="M1127" i="3"/>
  <c r="J1243" i="3"/>
  <c r="K1129" i="3"/>
  <c r="H1214" i="3"/>
  <c r="M1180" i="3"/>
  <c r="M1059" i="3"/>
  <c r="M1149" i="3"/>
  <c r="J1138" i="3"/>
  <c r="M1161" i="3"/>
  <c r="K1270" i="3"/>
  <c r="L1162" i="3"/>
  <c r="M1105" i="3"/>
  <c r="M1188" i="3"/>
  <c r="M1212" i="3"/>
  <c r="G1134" i="3"/>
  <c r="H1134" i="3" s="1"/>
  <c r="M1261" i="3"/>
  <c r="M1256" i="3"/>
  <c r="L1093" i="3"/>
  <c r="G1162" i="3"/>
  <c r="H1162" i="3" s="1"/>
  <c r="M1277" i="3"/>
  <c r="M1190" i="3"/>
  <c r="G1129" i="3"/>
  <c r="H1129" i="3" s="1"/>
  <c r="L1155" i="3"/>
  <c r="J1134" i="3"/>
  <c r="J1189" i="3"/>
  <c r="M1189" i="3" s="1"/>
  <c r="M1062" i="3"/>
  <c r="M1167" i="3"/>
  <c r="M1163" i="3"/>
  <c r="M1078" i="3"/>
  <c r="M1124" i="3"/>
  <c r="M1057" i="3"/>
  <c r="M1101" i="3"/>
  <c r="M1050" i="3"/>
  <c r="M1191" i="3"/>
  <c r="M1273" i="3"/>
  <c r="M1111" i="3"/>
  <c r="M1065" i="3"/>
  <c r="J1224" i="3"/>
  <c r="L1224" i="3"/>
  <c r="G1283" i="3"/>
  <c r="H1283" i="3" s="1"/>
  <c r="L1079" i="3"/>
  <c r="C1843" i="2"/>
  <c r="J1843" i="2" s="1"/>
  <c r="E1843" i="2"/>
  <c r="D1843" i="2"/>
  <c r="BB1843" i="2"/>
  <c r="BA1843" i="2"/>
  <c r="G1108" i="3"/>
  <c r="H1108" i="3" s="1"/>
  <c r="J1230" i="3"/>
  <c r="C1844" i="2"/>
  <c r="K1844" i="2" s="1"/>
  <c r="D1844" i="2"/>
  <c r="E1844" i="2"/>
  <c r="BA1844" i="2"/>
  <c r="BB1844" i="2"/>
  <c r="J1114" i="3"/>
  <c r="L1254" i="3"/>
  <c r="L1279" i="3"/>
  <c r="H1070" i="3"/>
  <c r="K1230" i="3"/>
  <c r="G1189" i="3"/>
  <c r="H1189" i="3" s="1"/>
  <c r="K1159" i="3"/>
  <c r="G1161" i="3"/>
  <c r="H1161" i="3" s="1"/>
  <c r="G1114" i="3"/>
  <c r="H1114" i="3" s="1"/>
  <c r="C1845" i="2"/>
  <c r="L1845" i="2" s="1"/>
  <c r="E1845" i="2"/>
  <c r="BB1845" i="2"/>
  <c r="BA1845" i="2"/>
  <c r="D1845" i="2"/>
  <c r="C1841" i="2"/>
  <c r="BE1841" i="2" s="1"/>
  <c r="BB1841" i="2"/>
  <c r="D1841" i="2"/>
  <c r="BA1841" i="2"/>
  <c r="E1841" i="2"/>
  <c r="L1283" i="3"/>
  <c r="G1147" i="3"/>
  <c r="H1147" i="3" s="1"/>
  <c r="J1079" i="3"/>
  <c r="K1254" i="3"/>
  <c r="J1279" i="3"/>
  <c r="L1107" i="3"/>
  <c r="G1241" i="3"/>
  <c r="H1241" i="3" s="1"/>
  <c r="L1109" i="3"/>
  <c r="K1079" i="3"/>
  <c r="G1254" i="3"/>
  <c r="H1254" i="3" s="1"/>
  <c r="K1279" i="3"/>
  <c r="K1070" i="3"/>
  <c r="K1241" i="3"/>
  <c r="C1838" i="2"/>
  <c r="J1838" i="2" s="1"/>
  <c r="D1838" i="2"/>
  <c r="BB1838" i="2"/>
  <c r="E1838" i="2"/>
  <c r="BA1838" i="2"/>
  <c r="H1079" i="3"/>
  <c r="G1074" i="3"/>
  <c r="H1074" i="3" s="1"/>
  <c r="J1254" i="3"/>
  <c r="G1279" i="3"/>
  <c r="H1279" i="3" s="1"/>
  <c r="L1070" i="3"/>
  <c r="K1107" i="3"/>
  <c r="G1210" i="3"/>
  <c r="H1210" i="3" s="1"/>
  <c r="K1283" i="3"/>
  <c r="L1216" i="3"/>
  <c r="L1135" i="3"/>
  <c r="J1074" i="3"/>
  <c r="J1070" i="3"/>
  <c r="J1241" i="3"/>
  <c r="G1092" i="3"/>
  <c r="H1092" i="3" s="1"/>
  <c r="K1210" i="3"/>
  <c r="K1109" i="3"/>
  <c r="J1135" i="3"/>
  <c r="C1839" i="2"/>
  <c r="K1839" i="2" s="1"/>
  <c r="BB1839" i="2"/>
  <c r="D1839" i="2"/>
  <c r="E1839" i="2"/>
  <c r="BA1839" i="2"/>
  <c r="G1109" i="3"/>
  <c r="H1109" i="3" s="1"/>
  <c r="C1846" i="2"/>
  <c r="K1846" i="2" s="1"/>
  <c r="D1846" i="2"/>
  <c r="E1846" i="2"/>
  <c r="BA1846" i="2"/>
  <c r="BB1846" i="2"/>
  <c r="G1135" i="3"/>
  <c r="H1135" i="3" s="1"/>
  <c r="H1224" i="3"/>
  <c r="K1074" i="3"/>
  <c r="G1107" i="3"/>
  <c r="H1107" i="3" s="1"/>
  <c r="K1092" i="3"/>
  <c r="M1092" i="3" s="1"/>
  <c r="J1082" i="3"/>
  <c r="L1210" i="3"/>
  <c r="K1135" i="3"/>
  <c r="C1842" i="2"/>
  <c r="L1842" i="2" s="1"/>
  <c r="E1842" i="2"/>
  <c r="BA1842" i="2"/>
  <c r="D1842" i="2"/>
  <c r="BB1842" i="2"/>
  <c r="E1837" i="2"/>
  <c r="BA1837" i="2"/>
  <c r="BB1837" i="2"/>
  <c r="D1837" i="2"/>
  <c r="M1099" i="3"/>
  <c r="C1840" i="2"/>
  <c r="J1840" i="2" s="1"/>
  <c r="E1840" i="2"/>
  <c r="D1840" i="2"/>
  <c r="C1286" i="3"/>
  <c r="E1286" i="3"/>
  <c r="D1286" i="3"/>
  <c r="C69" i="3"/>
  <c r="C141" i="3"/>
  <c r="C30" i="3"/>
  <c r="C43" i="3"/>
  <c r="C166" i="3"/>
  <c r="F21" i="3"/>
  <c r="C99" i="3"/>
  <c r="C52" i="3"/>
  <c r="C170" i="3"/>
  <c r="C12" i="3"/>
  <c r="K1056" i="3"/>
  <c r="J1056" i="3"/>
  <c r="L1056" i="3"/>
  <c r="G1056" i="3"/>
  <c r="H1056" i="3" s="1"/>
  <c r="K1048" i="3"/>
  <c r="L1048" i="3"/>
  <c r="G1048" i="3"/>
  <c r="H1048" i="3" s="1"/>
  <c r="J1048" i="3"/>
  <c r="L1047" i="3"/>
  <c r="K1047" i="3"/>
  <c r="G1047" i="3"/>
  <c r="H1047" i="3" s="1"/>
  <c r="J1047" i="3"/>
  <c r="C1837" i="2"/>
  <c r="K1044" i="3"/>
  <c r="G1044" i="3"/>
  <c r="H1044" i="3" s="1"/>
  <c r="L1044" i="3"/>
  <c r="J1044" i="3"/>
  <c r="L1046" i="3"/>
  <c r="J1046" i="3"/>
  <c r="K1046" i="3"/>
  <c r="G1046" i="3"/>
  <c r="H1046" i="3" s="1"/>
  <c r="G1045" i="3"/>
  <c r="H1045" i="3" s="1"/>
  <c r="K1045" i="3"/>
  <c r="J1045" i="3"/>
  <c r="L1045" i="3"/>
  <c r="G1049" i="3"/>
  <c r="H1049" i="3" s="1"/>
  <c r="K1049" i="3"/>
  <c r="L1049" i="3"/>
  <c r="J1049" i="3"/>
  <c r="L1053" i="3"/>
  <c r="J1053" i="3"/>
  <c r="G1053" i="3"/>
  <c r="H1053" i="3" s="1"/>
  <c r="K1053" i="3"/>
  <c r="L1063" i="3"/>
  <c r="G1063" i="3"/>
  <c r="H1063" i="3" s="1"/>
  <c r="K1063" i="3"/>
  <c r="J1063" i="3"/>
  <c r="G1043" i="3"/>
  <c r="H1043" i="3" s="1"/>
  <c r="K1043" i="3"/>
  <c r="L1043" i="3"/>
  <c r="J1043" i="3"/>
  <c r="D1297" i="3"/>
  <c r="E1294" i="3"/>
  <c r="E1293" i="3"/>
  <c r="F1303" i="3"/>
  <c r="K1245" i="2" l="1"/>
  <c r="M1237" i="3"/>
  <c r="M633" i="3"/>
  <c r="L1245" i="2"/>
  <c r="J1245" i="2"/>
  <c r="G1245" i="2"/>
  <c r="H1245" i="2" s="1"/>
  <c r="BH1245" i="2"/>
  <c r="BF1245" i="2"/>
  <c r="BE1245" i="2"/>
  <c r="AD22" i="1"/>
  <c r="C22" i="1" s="1"/>
  <c r="BA1246" i="2"/>
  <c r="C1246" i="2"/>
  <c r="E1246" i="2"/>
  <c r="D1246" i="2"/>
  <c r="BB1246" i="2"/>
  <c r="C79" i="3"/>
  <c r="M1215" i="3"/>
  <c r="C53" i="3"/>
  <c r="M1119" i="3"/>
  <c r="M678" i="3"/>
  <c r="M1194" i="3"/>
  <c r="M1259" i="3"/>
  <c r="C10" i="3"/>
  <c r="M387" i="3"/>
  <c r="M1200" i="3"/>
  <c r="M610" i="3"/>
  <c r="M334" i="3"/>
  <c r="M487" i="3"/>
  <c r="M412" i="3"/>
  <c r="M222" i="3"/>
  <c r="M315" i="3"/>
  <c r="M250" i="3"/>
  <c r="M508" i="3"/>
  <c r="M1157" i="3"/>
  <c r="M494" i="3"/>
  <c r="M1096" i="3"/>
  <c r="M582" i="3"/>
  <c r="M617" i="3"/>
  <c r="M444" i="3"/>
  <c r="M1106" i="3"/>
  <c r="M484" i="3"/>
  <c r="M597" i="3"/>
  <c r="M539" i="3"/>
  <c r="M413" i="3"/>
  <c r="M381" i="3"/>
  <c r="K1840" i="2"/>
  <c r="M574" i="3"/>
  <c r="M459" i="3"/>
  <c r="M1265" i="3"/>
  <c r="M436" i="3"/>
  <c r="M274" i="3"/>
  <c r="M438" i="3"/>
  <c r="M576" i="3"/>
  <c r="M369" i="3"/>
  <c r="M187" i="3"/>
  <c r="M684" i="3"/>
  <c r="M400" i="3"/>
  <c r="M174" i="3"/>
  <c r="M300" i="3"/>
  <c r="M549" i="3"/>
  <c r="M671" i="3"/>
  <c r="M450" i="3"/>
  <c r="M523" i="3"/>
  <c r="M287" i="3"/>
  <c r="M687" i="3"/>
  <c r="M505" i="3"/>
  <c r="M536" i="3"/>
  <c r="M263" i="3"/>
  <c r="M192" i="3"/>
  <c r="M593" i="3"/>
  <c r="M180" i="3"/>
  <c r="M278" i="3"/>
  <c r="M532" i="3"/>
  <c r="M645" i="3"/>
  <c r="M376" i="3"/>
  <c r="M571" i="3"/>
  <c r="M655" i="3"/>
  <c r="M354" i="3"/>
  <c r="M306" i="3"/>
  <c r="M249" i="3"/>
  <c r="M394" i="3"/>
  <c r="M301" i="3"/>
  <c r="M212" i="3"/>
  <c r="M363" i="3"/>
  <c r="M235" i="3"/>
  <c r="M670" i="3"/>
  <c r="M579" i="3"/>
  <c r="M559" i="3"/>
  <c r="M555" i="3"/>
  <c r="M364" i="3"/>
  <c r="M495" i="3"/>
  <c r="M277" i="3"/>
  <c r="M290" i="3"/>
  <c r="M480" i="3"/>
  <c r="M621" i="3"/>
  <c r="M210" i="3"/>
  <c r="M333" i="3"/>
  <c r="M535" i="3"/>
  <c r="M318" i="3"/>
  <c r="M291" i="3"/>
  <c r="M510" i="3"/>
  <c r="M584" i="3"/>
  <c r="M236" i="3"/>
  <c r="M550" i="3"/>
  <c r="M453" i="3"/>
  <c r="M566" i="3"/>
  <c r="M545" i="3"/>
  <c r="M525" i="3"/>
  <c r="M646" i="3"/>
  <c r="M248" i="3"/>
  <c r="M351" i="3"/>
  <c r="M682" i="3"/>
  <c r="M261" i="3"/>
  <c r="M415" i="3"/>
  <c r="M398" i="3"/>
  <c r="M481" i="3"/>
  <c r="M341" i="3"/>
  <c r="M328" i="3"/>
  <c r="M344" i="3"/>
  <c r="M454" i="3"/>
  <c r="M311" i="3"/>
  <c r="M399" i="3"/>
  <c r="M406" i="3"/>
  <c r="M685" i="3"/>
  <c r="M325" i="3"/>
  <c r="M662" i="3"/>
  <c r="M663" i="3"/>
  <c r="M425" i="3"/>
  <c r="M240" i="3"/>
  <c r="M479" i="3"/>
  <c r="M683" i="3"/>
  <c r="M339" i="3"/>
  <c r="M530" i="3"/>
  <c r="M299" i="3"/>
  <c r="M349" i="3"/>
  <c r="M681" i="3"/>
  <c r="M596" i="3"/>
  <c r="M489" i="3"/>
  <c r="M191" i="3"/>
  <c r="M302" i="3"/>
  <c r="M652" i="3"/>
  <c r="M420" i="3"/>
  <c r="M519" i="3"/>
  <c r="M501" i="3"/>
  <c r="M293" i="3"/>
  <c r="M226" i="3"/>
  <c r="M656" i="3"/>
  <c r="M199" i="3"/>
  <c r="M286" i="3"/>
  <c r="M269" i="3"/>
  <c r="M686" i="3"/>
  <c r="M353" i="3"/>
  <c r="M209" i="3"/>
  <c r="M515" i="3"/>
  <c r="M202" i="3"/>
  <c r="M247" i="3"/>
  <c r="M465" i="3"/>
  <c r="M194" i="3"/>
  <c r="M600" i="3"/>
  <c r="M644" i="3"/>
  <c r="M231" i="3"/>
  <c r="M219" i="3"/>
  <c r="M613" i="3"/>
  <c r="M616" i="3"/>
  <c r="M255" i="3"/>
  <c r="M408" i="3"/>
  <c r="M267" i="3"/>
  <c r="M624" i="3"/>
  <c r="M298" i="3"/>
  <c r="C39" i="3"/>
  <c r="M389" i="3"/>
  <c r="M348" i="3"/>
  <c r="M245" i="3"/>
  <c r="M347" i="3"/>
  <c r="M372" i="3"/>
  <c r="M659" i="3"/>
  <c r="M521" i="3"/>
  <c r="C60" i="3"/>
  <c r="C101" i="3"/>
  <c r="C58" i="3"/>
  <c r="M654" i="3"/>
  <c r="M630" i="3"/>
  <c r="M511" i="3"/>
  <c r="M538" i="3"/>
  <c r="M426" i="3"/>
  <c r="M552" i="3"/>
  <c r="M359" i="3"/>
  <c r="M303" i="3"/>
  <c r="M666" i="3"/>
  <c r="M594" i="3"/>
  <c r="M432" i="3"/>
  <c r="M271" i="3"/>
  <c r="M215" i="3"/>
  <c r="C62" i="3"/>
  <c r="C83" i="3"/>
  <c r="C22" i="3"/>
  <c r="C136" i="3"/>
  <c r="C152" i="3"/>
  <c r="M563" i="3"/>
  <c r="M526" i="3"/>
  <c r="M534" i="3"/>
  <c r="M197" i="3"/>
  <c r="M361" i="3"/>
  <c r="M608" i="3"/>
  <c r="M258" i="3"/>
  <c r="M402" i="3"/>
  <c r="F140" i="3"/>
  <c r="C26" i="3"/>
  <c r="C31" i="3"/>
  <c r="C126" i="3"/>
  <c r="E66" i="3"/>
  <c r="C88" i="3"/>
  <c r="C63" i="3"/>
  <c r="C117" i="3"/>
  <c r="C54" i="3"/>
  <c r="C81" i="3"/>
  <c r="C116" i="3"/>
  <c r="C96" i="3"/>
  <c r="C27" i="3"/>
  <c r="C57" i="3"/>
  <c r="M1278" i="3"/>
  <c r="M273" i="3"/>
  <c r="M556" i="3"/>
  <c r="M636" i="3"/>
  <c r="M647" i="3"/>
  <c r="M208" i="3"/>
  <c r="M377" i="3"/>
  <c r="M503" i="3"/>
  <c r="M375" i="3"/>
  <c r="M207" i="3"/>
  <c r="M572" i="3"/>
  <c r="M589" i="3"/>
  <c r="M575" i="3"/>
  <c r="C119" i="3"/>
  <c r="C153" i="3"/>
  <c r="C72" i="3"/>
  <c r="C49" i="3"/>
  <c r="C158" i="3"/>
  <c r="G1286" i="3"/>
  <c r="M370" i="3"/>
  <c r="M282" i="3"/>
  <c r="M533" i="3"/>
  <c r="M305" i="3"/>
  <c r="M205" i="3"/>
  <c r="M560" i="3"/>
  <c r="M427" i="3"/>
  <c r="M206" i="3"/>
  <c r="M540" i="3"/>
  <c r="M405" i="3"/>
  <c r="M390" i="3"/>
  <c r="M498" i="3"/>
  <c r="M585" i="3"/>
  <c r="M418" i="3"/>
  <c r="M565" i="3"/>
  <c r="M592" i="3"/>
  <c r="M218" i="3"/>
  <c r="M296" i="3"/>
  <c r="M316" i="3"/>
  <c r="C157" i="3"/>
  <c r="C146" i="3"/>
  <c r="C163" i="3"/>
  <c r="M469" i="3"/>
  <c r="M288" i="3"/>
  <c r="M570" i="3"/>
  <c r="M281" i="3"/>
  <c r="M416" i="3"/>
  <c r="M428" i="3"/>
  <c r="M184" i="3"/>
  <c r="M355" i="3"/>
  <c r="M524" i="3"/>
  <c r="M490" i="3"/>
  <c r="M401" i="3"/>
  <c r="M554" i="3"/>
  <c r="M190" i="3"/>
  <c r="M587" i="3"/>
  <c r="M312" i="3"/>
  <c r="C161" i="3"/>
  <c r="C8" i="3"/>
  <c r="E25" i="3"/>
  <c r="C90" i="3"/>
  <c r="E40" i="3"/>
  <c r="C86" i="3"/>
  <c r="M1270" i="3"/>
  <c r="C155" i="3"/>
  <c r="J155" i="3" s="1"/>
  <c r="E145" i="3"/>
  <c r="C84" i="3"/>
  <c r="E50" i="3"/>
  <c r="C103" i="3"/>
  <c r="C20" i="3"/>
  <c r="C73" i="3"/>
  <c r="E164" i="3"/>
  <c r="F97" i="3"/>
  <c r="E55" i="3"/>
  <c r="M471" i="3"/>
  <c r="M216" i="3"/>
  <c r="M568" i="3"/>
  <c r="M378" i="3"/>
  <c r="M343" i="3"/>
  <c r="M323" i="3"/>
  <c r="M430" i="3"/>
  <c r="M264" i="3"/>
  <c r="M528" i="3"/>
  <c r="M331" i="3"/>
  <c r="M491" i="3"/>
  <c r="M558" i="3"/>
  <c r="M482" i="3"/>
  <c r="M641" i="3"/>
  <c r="M242" i="3"/>
  <c r="M603" i="3"/>
  <c r="M435" i="3"/>
  <c r="M350" i="3"/>
  <c r="M648" i="3"/>
  <c r="M661" i="3"/>
  <c r="M564" i="3"/>
  <c r="M529" i="3"/>
  <c r="M665" i="3"/>
  <c r="M211" i="3"/>
  <c r="M577" i="3"/>
  <c r="M262" i="3"/>
  <c r="M618" i="3"/>
  <c r="M544" i="3"/>
  <c r="M660" i="3"/>
  <c r="M221" i="3"/>
  <c r="M252" i="3"/>
  <c r="M595" i="3"/>
  <c r="M455" i="3"/>
  <c r="M200" i="3"/>
  <c r="M292" i="3"/>
  <c r="M493" i="3"/>
  <c r="M338" i="3"/>
  <c r="M272" i="3"/>
  <c r="M232" i="3"/>
  <c r="M234" i="3"/>
  <c r="M488" i="3"/>
  <c r="M268" i="3"/>
  <c r="M541" i="3"/>
  <c r="M346" i="3"/>
  <c r="M314" i="3"/>
  <c r="M393" i="3"/>
  <c r="M517" i="3"/>
  <c r="M203" i="3"/>
  <c r="M518" i="3"/>
  <c r="M431" i="3"/>
  <c r="M612" i="3"/>
  <c r="M546" i="3"/>
  <c r="M649" i="3"/>
  <c r="M551" i="3"/>
  <c r="M367" i="3"/>
  <c r="M475" i="3"/>
  <c r="M581" i="3"/>
  <c r="M279" i="3"/>
  <c r="M500" i="3"/>
  <c r="M409" i="3"/>
  <c r="M193" i="3"/>
  <c r="M635" i="3"/>
  <c r="M470" i="3"/>
  <c r="M297" i="3"/>
  <c r="M275" i="3"/>
  <c r="M320" i="3"/>
  <c r="M238" i="3"/>
  <c r="M457" i="3"/>
  <c r="M626" i="3"/>
  <c r="M669" i="3"/>
  <c r="M313" i="3"/>
  <c r="M289" i="3"/>
  <c r="M599" i="3"/>
  <c r="M516" i="3"/>
  <c r="M310" i="3"/>
  <c r="M477" i="3"/>
  <c r="M463" i="3"/>
  <c r="M319" i="3"/>
  <c r="M307" i="3"/>
  <c r="M374" i="3"/>
  <c r="M403" i="3"/>
  <c r="M198" i="3"/>
  <c r="M429" i="3"/>
  <c r="M440" i="3"/>
  <c r="M188" i="3"/>
  <c r="M237" i="3"/>
  <c r="M414" i="3"/>
  <c r="M445" i="3"/>
  <c r="M650" i="3"/>
  <c r="M189" i="3"/>
  <c r="M422" i="3"/>
  <c r="M337" i="3"/>
  <c r="M373" i="3"/>
  <c r="M679" i="3"/>
  <c r="M326" i="3"/>
  <c r="M513" i="3"/>
  <c r="M284" i="3"/>
  <c r="M504" i="3"/>
  <c r="M619" i="3"/>
  <c r="M607" i="3"/>
  <c r="M680" i="3"/>
  <c r="M283" i="3"/>
  <c r="M345" i="3"/>
  <c r="M548" i="3"/>
  <c r="M586" i="3"/>
  <c r="M486" i="3"/>
  <c r="M591" i="3"/>
  <c r="M357" i="3"/>
  <c r="M225" i="3"/>
  <c r="M543" i="3"/>
  <c r="M280" i="3"/>
  <c r="M385" i="3"/>
  <c r="M380" i="3"/>
  <c r="M553" i="3"/>
  <c r="M270" i="3"/>
  <c r="M366" i="3"/>
  <c r="M177" i="3"/>
  <c r="M673" i="3"/>
  <c r="M583" i="3"/>
  <c r="M176" i="3"/>
  <c r="M421" i="3"/>
  <c r="M181" i="3"/>
  <c r="M383" i="3"/>
  <c r="M602" i="3"/>
  <c r="M260" i="3"/>
  <c r="M527" i="3"/>
  <c r="M439" i="3"/>
  <c r="M379" i="3"/>
  <c r="M368" i="3"/>
  <c r="M483" i="3"/>
  <c r="M625" i="3"/>
  <c r="M417" i="3"/>
  <c r="M321" i="3"/>
  <c r="M461" i="3"/>
  <c r="M433" i="3"/>
  <c r="M265" i="3"/>
  <c r="M356" i="3"/>
  <c r="M614" i="3"/>
  <c r="M557" i="3"/>
  <c r="M447" i="3"/>
  <c r="M266" i="3"/>
  <c r="M371" i="3"/>
  <c r="M464" i="3"/>
  <c r="M497" i="3"/>
  <c r="M601" i="3"/>
  <c r="M672" i="3"/>
  <c r="M623" i="3"/>
  <c r="M573" i="3"/>
  <c r="M499" i="3"/>
  <c r="M622" i="3"/>
  <c r="M384" i="3"/>
  <c r="M340" i="3"/>
  <c r="M520" i="3"/>
  <c r="M257" i="3"/>
  <c r="M253" i="3"/>
  <c r="M668" i="3"/>
  <c r="M329" i="3"/>
  <c r="M675" i="3"/>
  <c r="M243" i="3"/>
  <c r="M676" i="3"/>
  <c r="M506" i="3"/>
  <c r="M244" i="3"/>
  <c r="M492" i="3"/>
  <c r="M179" i="3"/>
  <c r="M204" i="3"/>
  <c r="M664" i="3"/>
  <c r="M183" i="3"/>
  <c r="M223" i="3"/>
  <c r="M449" i="3"/>
  <c r="M590" i="3"/>
  <c r="M446" i="3"/>
  <c r="M588" i="3"/>
  <c r="M228" i="3"/>
  <c r="M239" i="3"/>
  <c r="M509" i="3"/>
  <c r="M569" i="3"/>
  <c r="M327" i="3"/>
  <c r="M392" i="3"/>
  <c r="M214" i="3"/>
  <c r="M182" i="3"/>
  <c r="M213" i="3"/>
  <c r="M620" i="3"/>
  <c r="M485" i="3"/>
  <c r="M251" i="3"/>
  <c r="M317" i="3"/>
  <c r="M332" i="3"/>
  <c r="M227" i="3"/>
  <c r="M410" i="3"/>
  <c r="M391" i="3"/>
  <c r="M437" i="3"/>
  <c r="M448" i="3"/>
  <c r="M254" i="3"/>
  <c r="M605" i="3"/>
  <c r="M609" i="3"/>
  <c r="M185" i="3"/>
  <c r="M360" i="3"/>
  <c r="M423" i="3"/>
  <c r="M561" i="3"/>
  <c r="M456" i="3"/>
  <c r="M507" i="3"/>
  <c r="M677" i="3"/>
  <c r="M388" i="3"/>
  <c r="M196" i="3"/>
  <c r="M259" i="3"/>
  <c r="M460" i="3"/>
  <c r="M667" i="3"/>
  <c r="M531" i="3"/>
  <c r="M653" i="3"/>
  <c r="M502" i="3"/>
  <c r="M547" i="3"/>
  <c r="M352" i="3"/>
  <c r="M466" i="3"/>
  <c r="M606" i="3"/>
  <c r="M651" i="3"/>
  <c r="M562" i="3"/>
  <c r="BG1234" i="2"/>
  <c r="BE1234" i="2"/>
  <c r="K1234" i="2"/>
  <c r="BF1234" i="2"/>
  <c r="BH1234" i="2"/>
  <c r="L1234" i="2"/>
  <c r="G1234" i="2"/>
  <c r="H1234" i="2" s="1"/>
  <c r="J1234" i="2"/>
  <c r="M1089" i="3"/>
  <c r="AF24" i="1"/>
  <c r="M537" i="3"/>
  <c r="M462" i="3"/>
  <c r="M395" i="3"/>
  <c r="M578" i="3"/>
  <c r="M233" i="3"/>
  <c r="J1231" i="2"/>
  <c r="BH1231" i="2"/>
  <c r="BG1231" i="2"/>
  <c r="L1231" i="2"/>
  <c r="K1231" i="2"/>
  <c r="G1231" i="2"/>
  <c r="H1231" i="2" s="1"/>
  <c r="BE1231" i="2"/>
  <c r="BF1231" i="2"/>
  <c r="M335" i="3"/>
  <c r="AF48" i="1"/>
  <c r="M443" i="3"/>
  <c r="M580" i="3"/>
  <c r="M512" i="3"/>
  <c r="L688" i="3"/>
  <c r="G688" i="3"/>
  <c r="H688" i="3" s="1"/>
  <c r="K688" i="3"/>
  <c r="J688" i="3"/>
  <c r="M567" i="3"/>
  <c r="M424" i="3"/>
  <c r="G1229" i="2"/>
  <c r="H1229" i="2" s="1"/>
  <c r="BF1229" i="2"/>
  <c r="L1229" i="2"/>
  <c r="BH1229" i="2"/>
  <c r="J1229" i="2"/>
  <c r="K1229" i="2"/>
  <c r="BG1229" i="2"/>
  <c r="BE1229" i="2"/>
  <c r="G1230" i="2"/>
  <c r="H1230" i="2" s="1"/>
  <c r="BE1230" i="2"/>
  <c r="BG1230" i="2"/>
  <c r="J1230" i="2"/>
  <c r="BF1230" i="2"/>
  <c r="BH1230" i="2"/>
  <c r="L1230" i="2"/>
  <c r="K1230" i="2"/>
  <c r="M330" i="3"/>
  <c r="M643" i="3"/>
  <c r="L1242" i="2"/>
  <c r="BG1242" i="2"/>
  <c r="G1242" i="2"/>
  <c r="H1242" i="2" s="1"/>
  <c r="K1242" i="2"/>
  <c r="BE1242" i="2"/>
  <c r="BF1242" i="2"/>
  <c r="J1242" i="2"/>
  <c r="BH1242" i="2"/>
  <c r="M224" i="3"/>
  <c r="M186" i="3"/>
  <c r="M295" i="3"/>
  <c r="M386" i="3"/>
  <c r="G1243" i="2"/>
  <c r="H1243" i="2" s="1"/>
  <c r="BG1243" i="2"/>
  <c r="K1243" i="2"/>
  <c r="BE1243" i="2"/>
  <c r="J1243" i="2"/>
  <c r="BH1243" i="2"/>
  <c r="L1243" i="2"/>
  <c r="BF1243" i="2"/>
  <c r="M195" i="3"/>
  <c r="M442" i="3"/>
  <c r="M229" i="3"/>
  <c r="M175" i="3"/>
  <c r="M411" i="3"/>
  <c r="M472" i="3"/>
  <c r="AD24" i="1"/>
  <c r="M230" i="3"/>
  <c r="M382" i="3"/>
  <c r="BG1236" i="2"/>
  <c r="BE1236" i="2"/>
  <c r="K1236" i="2"/>
  <c r="BH1236" i="2"/>
  <c r="G1236" i="2"/>
  <c r="H1236" i="2" s="1"/>
  <c r="BF1236" i="2"/>
  <c r="L1236" i="2"/>
  <c r="J1236" i="2"/>
  <c r="M642" i="3"/>
  <c r="K1235" i="2"/>
  <c r="J1235" i="2"/>
  <c r="BH1235" i="2"/>
  <c r="L1235" i="2"/>
  <c r="BE1235" i="2"/>
  <c r="G1235" i="2"/>
  <c r="H1235" i="2" s="1"/>
  <c r="BF1235" i="2"/>
  <c r="BG1235" i="2"/>
  <c r="BG1241" i="2"/>
  <c r="L1241" i="2"/>
  <c r="G1241" i="2"/>
  <c r="H1241" i="2" s="1"/>
  <c r="BF1241" i="2"/>
  <c r="BE1241" i="2"/>
  <c r="BH1241" i="2"/>
  <c r="K1241" i="2"/>
  <c r="J1241" i="2"/>
  <c r="L1240" i="2"/>
  <c r="G1240" i="2"/>
  <c r="H1240" i="2" s="1"/>
  <c r="BF1240" i="2"/>
  <c r="K1240" i="2"/>
  <c r="BG1240" i="2"/>
  <c r="BH1240" i="2"/>
  <c r="J1240" i="2"/>
  <c r="BE1240" i="2"/>
  <c r="L1244" i="2"/>
  <c r="G1244" i="2"/>
  <c r="H1244" i="2" s="1"/>
  <c r="K1244" i="2"/>
  <c r="BE1244" i="2"/>
  <c r="J1244" i="2"/>
  <c r="BH1244" i="2"/>
  <c r="BF1244" i="2"/>
  <c r="BG1244" i="2"/>
  <c r="C133" i="3"/>
  <c r="K133" i="3" s="1"/>
  <c r="F106" i="3"/>
  <c r="E131" i="3"/>
  <c r="F112" i="3"/>
  <c r="D149" i="3"/>
  <c r="C32" i="3"/>
  <c r="K32" i="3" s="1"/>
  <c r="E102" i="3"/>
  <c r="C143" i="3"/>
  <c r="G143" i="3" s="1"/>
  <c r="H143" i="3" s="1"/>
  <c r="C85" i="3"/>
  <c r="D121" i="3"/>
  <c r="C109" i="3"/>
  <c r="J109" i="3" s="1"/>
  <c r="C91" i="3"/>
  <c r="J91" i="3" s="1"/>
  <c r="C18" i="3"/>
  <c r="G18" i="3" s="1"/>
  <c r="H18" i="3" s="1"/>
  <c r="E34" i="3"/>
  <c r="M1108" i="3"/>
  <c r="M308" i="3"/>
  <c r="M220" i="3"/>
  <c r="M246" i="3"/>
  <c r="M441" i="3"/>
  <c r="M241" i="3"/>
  <c r="M304" i="3"/>
  <c r="M611" i="3"/>
  <c r="BG1232" i="2"/>
  <c r="L1232" i="2"/>
  <c r="J1232" i="2"/>
  <c r="BE1232" i="2"/>
  <c r="K1232" i="2"/>
  <c r="BF1232" i="2"/>
  <c r="G1232" i="2"/>
  <c r="H1232" i="2" s="1"/>
  <c r="BH1232" i="2"/>
  <c r="M434" i="3"/>
  <c r="M628" i="3"/>
  <c r="M294" i="3"/>
  <c r="M627" i="3"/>
  <c r="M458" i="3"/>
  <c r="BG1237" i="2"/>
  <c r="BE1237" i="2"/>
  <c r="BH1237" i="2"/>
  <c r="L1237" i="2"/>
  <c r="K1237" i="2"/>
  <c r="BF1237" i="2"/>
  <c r="G1237" i="2"/>
  <c r="H1237" i="2" s="1"/>
  <c r="J1237" i="2"/>
  <c r="G1239" i="2"/>
  <c r="H1239" i="2" s="1"/>
  <c r="K1239" i="2"/>
  <c r="BE1239" i="2"/>
  <c r="BH1239" i="2"/>
  <c r="J1239" i="2"/>
  <c r="BF1239" i="2"/>
  <c r="L1239" i="2"/>
  <c r="BG1239" i="2"/>
  <c r="E4" i="3"/>
  <c r="E100" i="3"/>
  <c r="C92" i="3"/>
  <c r="J92" i="3" s="1"/>
  <c r="C135" i="3"/>
  <c r="G135" i="3" s="1"/>
  <c r="H135" i="3" s="1"/>
  <c r="C5" i="3"/>
  <c r="C104" i="3"/>
  <c r="K104" i="3" s="1"/>
  <c r="C87" i="3"/>
  <c r="J87" i="3" s="1"/>
  <c r="D129" i="3"/>
  <c r="C33" i="3"/>
  <c r="G33" i="3" s="1"/>
  <c r="H33" i="3" s="1"/>
  <c r="F37" i="3"/>
  <c r="E78" i="3"/>
  <c r="C14" i="3"/>
  <c r="J14" i="3" s="1"/>
  <c r="E139" i="3"/>
  <c r="M496" i="3"/>
  <c r="M639" i="3"/>
  <c r="M178" i="3"/>
  <c r="M404" i="3"/>
  <c r="L1233" i="2"/>
  <c r="BH1233" i="2"/>
  <c r="K1233" i="2"/>
  <c r="BF1233" i="2"/>
  <c r="J1233" i="2"/>
  <c r="BG1233" i="2"/>
  <c r="BE1233" i="2"/>
  <c r="G1233" i="2"/>
  <c r="H1233" i="2" s="1"/>
  <c r="M615" i="3"/>
  <c r="M397" i="3"/>
  <c r="M604" i="3"/>
  <c r="M598" i="3"/>
  <c r="M657" i="3"/>
  <c r="M674" i="3"/>
  <c r="M407" i="3"/>
  <c r="M362" i="3"/>
  <c r="BF1238" i="2"/>
  <c r="J1238" i="2"/>
  <c r="L1238" i="2"/>
  <c r="BH1238" i="2"/>
  <c r="BE1238" i="2"/>
  <c r="BG1238" i="2"/>
  <c r="K1238" i="2"/>
  <c r="G1238" i="2"/>
  <c r="H1238" i="2" s="1"/>
  <c r="C35" i="3"/>
  <c r="G35" i="3" s="1"/>
  <c r="H35" i="3" s="1"/>
  <c r="C98" i="3"/>
  <c r="J98" i="3" s="1"/>
  <c r="F95" i="3"/>
  <c r="C68" i="3"/>
  <c r="L68" i="3" s="1"/>
  <c r="D75" i="3"/>
  <c r="F38" i="3"/>
  <c r="C56" i="3"/>
  <c r="L56" i="3" s="1"/>
  <c r="D3" i="3"/>
  <c r="C111" i="3"/>
  <c r="G111" i="3" s="1"/>
  <c r="C171" i="3"/>
  <c r="L171" i="3" s="1"/>
  <c r="C93" i="3"/>
  <c r="K93" i="3" s="1"/>
  <c r="C165" i="3"/>
  <c r="K165" i="3" s="1"/>
  <c r="C61" i="3"/>
  <c r="J61" i="3" s="1"/>
  <c r="C59" i="3"/>
  <c r="G59" i="3" s="1"/>
  <c r="H59" i="3" s="1"/>
  <c r="M467" i="3"/>
  <c r="M217" i="3"/>
  <c r="M468" i="3"/>
  <c r="M658" i="3"/>
  <c r="M1120" i="3"/>
  <c r="M1235" i="3"/>
  <c r="M1198" i="3"/>
  <c r="L1841" i="2"/>
  <c r="J1841" i="2"/>
  <c r="M1170" i="3"/>
  <c r="M1132" i="3"/>
  <c r="L1286" i="3"/>
  <c r="M1159" i="3"/>
  <c r="M1216" i="3"/>
  <c r="BG1844" i="2"/>
  <c r="L1844" i="2"/>
  <c r="M1128" i="3"/>
  <c r="M1240" i="3"/>
  <c r="M1114" i="3"/>
  <c r="M1232" i="3"/>
  <c r="K1842" i="2"/>
  <c r="G1841" i="2"/>
  <c r="H1841" i="2" s="1"/>
  <c r="M1264" i="3"/>
  <c r="M1186" i="3"/>
  <c r="BH1843" i="2"/>
  <c r="L1843" i="2"/>
  <c r="BF1843" i="2"/>
  <c r="M1204" i="3"/>
  <c r="BG1843" i="2"/>
  <c r="M1243" i="3"/>
  <c r="G1844" i="2"/>
  <c r="H1844" i="2" s="1"/>
  <c r="M1158" i="3"/>
  <c r="M1266" i="3"/>
  <c r="M1055" i="3"/>
  <c r="M1100" i="3"/>
  <c r="M1134" i="3"/>
  <c r="K1838" i="2"/>
  <c r="G1838" i="2"/>
  <c r="H1838" i="2" s="1"/>
  <c r="BE1844" i="2"/>
  <c r="BG1838" i="2"/>
  <c r="J1844" i="2"/>
  <c r="L1840" i="2"/>
  <c r="G1842" i="2"/>
  <c r="H1842" i="2" s="1"/>
  <c r="BG1842" i="2"/>
  <c r="BH1842" i="2"/>
  <c r="BF1842" i="2"/>
  <c r="BH1839" i="2"/>
  <c r="BH1844" i="2"/>
  <c r="BE1842" i="2"/>
  <c r="BF1839" i="2"/>
  <c r="BF1844" i="2"/>
  <c r="G1839" i="2"/>
  <c r="H1839" i="2" s="1"/>
  <c r="BG1839" i="2"/>
  <c r="M1110" i="3"/>
  <c r="M1241" i="3"/>
  <c r="C145" i="3"/>
  <c r="G145" i="3" s="1"/>
  <c r="H145" i="3" s="1"/>
  <c r="D145" i="3"/>
  <c r="F145" i="3"/>
  <c r="M1091" i="3"/>
  <c r="M1147" i="3"/>
  <c r="M1109" i="3"/>
  <c r="M1248" i="3"/>
  <c r="M1075" i="3"/>
  <c r="J1842" i="2"/>
  <c r="K1841" i="2"/>
  <c r="M1283" i="3"/>
  <c r="M1253" i="3"/>
  <c r="M1178" i="3"/>
  <c r="M1217" i="3"/>
  <c r="C140" i="3"/>
  <c r="L140" i="3" s="1"/>
  <c r="C97" i="3"/>
  <c r="L97" i="3" s="1"/>
  <c r="E97" i="3"/>
  <c r="D97" i="3"/>
  <c r="M1210" i="3"/>
  <c r="M1182" i="3"/>
  <c r="M1218" i="3"/>
  <c r="M1224" i="3"/>
  <c r="M1047" i="3"/>
  <c r="M1126" i="3"/>
  <c r="M1155" i="3"/>
  <c r="M1049" i="3"/>
  <c r="M1250" i="3"/>
  <c r="M1070" i="3"/>
  <c r="BE1840" i="2"/>
  <c r="M1082" i="3"/>
  <c r="M1214" i="3"/>
  <c r="M1061" i="3"/>
  <c r="BH1838" i="2"/>
  <c r="J1845" i="2"/>
  <c r="BE1838" i="2"/>
  <c r="BF1838" i="2"/>
  <c r="L1838" i="2"/>
  <c r="G1845" i="2"/>
  <c r="H1845" i="2" s="1"/>
  <c r="BH1845" i="2"/>
  <c r="BH1846" i="2"/>
  <c r="BG1846" i="2"/>
  <c r="BE1843" i="2"/>
  <c r="J1846" i="2"/>
  <c r="L1846" i="2"/>
  <c r="K1843" i="2"/>
  <c r="G1846" i="2"/>
  <c r="H1846" i="2" s="1"/>
  <c r="BF1846" i="2"/>
  <c r="BE1839" i="2"/>
  <c r="BG1845" i="2"/>
  <c r="BE1846" i="2"/>
  <c r="J1839" i="2"/>
  <c r="K1845" i="2"/>
  <c r="L1839" i="2"/>
  <c r="BE1845" i="2"/>
  <c r="M1043" i="3"/>
  <c r="M1048" i="3"/>
  <c r="M1072" i="3"/>
  <c r="M1230" i="3"/>
  <c r="M1044" i="3"/>
  <c r="M1174" i="3"/>
  <c r="M1079" i="3"/>
  <c r="M1053" i="3"/>
  <c r="M1093" i="3"/>
  <c r="M1171" i="3"/>
  <c r="M1046" i="3"/>
  <c r="M1074" i="3"/>
  <c r="M1129" i="3"/>
  <c r="M1063" i="3"/>
  <c r="BF1841" i="2"/>
  <c r="M1056" i="3"/>
  <c r="M1279" i="3"/>
  <c r="BH1841" i="2"/>
  <c r="M1138" i="3"/>
  <c r="G1843" i="2"/>
  <c r="H1843" i="2" s="1"/>
  <c r="M1135" i="3"/>
  <c r="M1107" i="3"/>
  <c r="BG1841" i="2"/>
  <c r="M1045" i="3"/>
  <c r="M1102" i="3"/>
  <c r="M1254" i="3"/>
  <c r="M1162" i="3"/>
  <c r="C16" i="3"/>
  <c r="J16" i="3" s="1"/>
  <c r="D16" i="3"/>
  <c r="E16" i="3"/>
  <c r="F16" i="3"/>
  <c r="C150" i="3"/>
  <c r="G150" i="3" s="1"/>
  <c r="H150" i="3" s="1"/>
  <c r="D150" i="3"/>
  <c r="F150" i="3"/>
  <c r="E150" i="3"/>
  <c r="C48" i="3"/>
  <c r="J48" i="3" s="1"/>
  <c r="E48" i="3"/>
  <c r="D48" i="3"/>
  <c r="C156" i="3"/>
  <c r="G156" i="3" s="1"/>
  <c r="F156" i="3"/>
  <c r="D156" i="3"/>
  <c r="E156" i="3"/>
  <c r="C17" i="3"/>
  <c r="J17" i="3" s="1"/>
  <c r="F17" i="3"/>
  <c r="E17" i="3"/>
  <c r="D17" i="3"/>
  <c r="C64" i="3"/>
  <c r="K64" i="3" s="1"/>
  <c r="F64" i="3"/>
  <c r="E64" i="3"/>
  <c r="D64" i="3"/>
  <c r="C105" i="3"/>
  <c r="L105" i="3" s="1"/>
  <c r="D105" i="3"/>
  <c r="F105" i="3"/>
  <c r="E105" i="3"/>
  <c r="F48" i="3"/>
  <c r="C66" i="3"/>
  <c r="K66" i="3" s="1"/>
  <c r="D66" i="3"/>
  <c r="C23" i="3"/>
  <c r="L23" i="3" s="1"/>
  <c r="F23" i="3"/>
  <c r="D23" i="3"/>
  <c r="E23" i="3"/>
  <c r="C164" i="3"/>
  <c r="L164" i="3" s="1"/>
  <c r="F164" i="3"/>
  <c r="D164" i="3"/>
  <c r="F66" i="3"/>
  <c r="BF1845" i="2"/>
  <c r="F84" i="3"/>
  <c r="D84" i="3"/>
  <c r="E84" i="3"/>
  <c r="BF1840" i="2"/>
  <c r="BH1840" i="2"/>
  <c r="BA1847" i="2"/>
  <c r="BB1847" i="2"/>
  <c r="H1286" i="3"/>
  <c r="F143" i="3"/>
  <c r="E119" i="3"/>
  <c r="D119" i="3"/>
  <c r="E76" i="3"/>
  <c r="D76" i="3"/>
  <c r="F76" i="3"/>
  <c r="D169" i="3"/>
  <c r="F169" i="3"/>
  <c r="E169" i="3"/>
  <c r="D33" i="3"/>
  <c r="C80" i="3"/>
  <c r="L80" i="3" s="1"/>
  <c r="E80" i="3"/>
  <c r="F80" i="3"/>
  <c r="D80" i="3"/>
  <c r="C47" i="3"/>
  <c r="K47" i="3" s="1"/>
  <c r="E47" i="3"/>
  <c r="D47" i="3"/>
  <c r="F47" i="3"/>
  <c r="C115" i="3"/>
  <c r="J115" i="3" s="1"/>
  <c r="E115" i="3"/>
  <c r="D115" i="3"/>
  <c r="F115" i="3"/>
  <c r="F36" i="3"/>
  <c r="E36" i="3"/>
  <c r="D36" i="3"/>
  <c r="E96" i="3"/>
  <c r="F96" i="3"/>
  <c r="C120" i="3"/>
  <c r="G120" i="3" s="1"/>
  <c r="H120" i="3" s="1"/>
  <c r="F120" i="3"/>
  <c r="D120" i="3"/>
  <c r="E120" i="3"/>
  <c r="C82" i="3"/>
  <c r="L82" i="3" s="1"/>
  <c r="F82" i="3"/>
  <c r="E82" i="3"/>
  <c r="D82" i="3"/>
  <c r="C110" i="3"/>
  <c r="G110" i="3" s="1"/>
  <c r="F110" i="3"/>
  <c r="E110" i="3"/>
  <c r="D110" i="3"/>
  <c r="F123" i="3"/>
  <c r="D123" i="3"/>
  <c r="E123" i="3"/>
  <c r="C45" i="3"/>
  <c r="G45" i="3" s="1"/>
  <c r="F45" i="3"/>
  <c r="E45" i="3"/>
  <c r="D45" i="3"/>
  <c r="C9" i="3"/>
  <c r="G9" i="3" s="1"/>
  <c r="F9" i="3"/>
  <c r="D9" i="3"/>
  <c r="E9" i="3"/>
  <c r="D11" i="3"/>
  <c r="E113" i="3"/>
  <c r="D113" i="3"/>
  <c r="F113" i="3"/>
  <c r="F55" i="3"/>
  <c r="D55" i="3"/>
  <c r="D92" i="3"/>
  <c r="C51" i="3"/>
  <c r="J51" i="3" s="1"/>
  <c r="E51" i="3"/>
  <c r="D51" i="3"/>
  <c r="F51" i="3"/>
  <c r="C159" i="3"/>
  <c r="G159" i="3" s="1"/>
  <c r="F159" i="3"/>
  <c r="D159" i="3"/>
  <c r="E159" i="3"/>
  <c r="E53" i="3"/>
  <c r="F53" i="3"/>
  <c r="D53" i="3"/>
  <c r="F155" i="3"/>
  <c r="D155" i="3"/>
  <c r="E155" i="3"/>
  <c r="E24" i="3"/>
  <c r="D24" i="3"/>
  <c r="F24" i="3"/>
  <c r="C50" i="3"/>
  <c r="K50" i="3" s="1"/>
  <c r="F50" i="3"/>
  <c r="D50" i="3"/>
  <c r="C25" i="3"/>
  <c r="J25" i="3" s="1"/>
  <c r="D25" i="3"/>
  <c r="F25" i="3"/>
  <c r="C19" i="3"/>
  <c r="K19" i="3" s="1"/>
  <c r="F19" i="3"/>
  <c r="E19" i="3"/>
  <c r="D19" i="3"/>
  <c r="C154" i="3"/>
  <c r="K154" i="3" s="1"/>
  <c r="E154" i="3"/>
  <c r="D154" i="3"/>
  <c r="F154" i="3"/>
  <c r="C108" i="3"/>
  <c r="J108" i="3" s="1"/>
  <c r="D108" i="3"/>
  <c r="F108" i="3"/>
  <c r="E108" i="3"/>
  <c r="C44" i="3"/>
  <c r="J44" i="3" s="1"/>
  <c r="F44" i="3"/>
  <c r="D44" i="3"/>
  <c r="E44" i="3"/>
  <c r="C77" i="3"/>
  <c r="G77" i="3" s="1"/>
  <c r="H77" i="3" s="1"/>
  <c r="D77" i="3"/>
  <c r="E77" i="3"/>
  <c r="F77" i="3"/>
  <c r="C137" i="3"/>
  <c r="K137" i="3" s="1"/>
  <c r="F137" i="3"/>
  <c r="E137" i="3"/>
  <c r="D137" i="3"/>
  <c r="F65" i="3"/>
  <c r="E65" i="3"/>
  <c r="D65" i="3"/>
  <c r="C13" i="3"/>
  <c r="L13" i="3" s="1"/>
  <c r="E13" i="3"/>
  <c r="D13" i="3"/>
  <c r="F13" i="3"/>
  <c r="C122" i="3"/>
  <c r="K122" i="3" s="1"/>
  <c r="F122" i="3"/>
  <c r="E122" i="3"/>
  <c r="C114" i="3"/>
  <c r="G114" i="3" s="1"/>
  <c r="E114" i="3"/>
  <c r="F114" i="3"/>
  <c r="D114" i="3"/>
  <c r="C67" i="3"/>
  <c r="K67" i="3" s="1"/>
  <c r="F67" i="3"/>
  <c r="D67" i="3"/>
  <c r="E67" i="3"/>
  <c r="C130" i="3"/>
  <c r="K130" i="3" s="1"/>
  <c r="D130" i="3"/>
  <c r="E130" i="3"/>
  <c r="F130" i="3"/>
  <c r="F11" i="3"/>
  <c r="C36" i="3"/>
  <c r="G36" i="3" s="1"/>
  <c r="C169" i="3"/>
  <c r="J169" i="3" s="1"/>
  <c r="E153" i="3"/>
  <c r="D153" i="3"/>
  <c r="F153" i="3"/>
  <c r="BG1840" i="2"/>
  <c r="C71" i="3"/>
  <c r="L71" i="3" s="1"/>
  <c r="E71" i="3"/>
  <c r="D71" i="3"/>
  <c r="F71" i="3"/>
  <c r="D125" i="3"/>
  <c r="F125" i="3"/>
  <c r="E125" i="3"/>
  <c r="C40" i="3"/>
  <c r="K40" i="3" s="1"/>
  <c r="D40" i="3"/>
  <c r="F40" i="3"/>
  <c r="C138" i="3"/>
  <c r="G138" i="3" s="1"/>
  <c r="H138" i="3" s="1"/>
  <c r="E138" i="3"/>
  <c r="D138" i="3"/>
  <c r="C107" i="3"/>
  <c r="G107" i="3" s="1"/>
  <c r="H107" i="3" s="1"/>
  <c r="E107" i="3"/>
  <c r="D107" i="3"/>
  <c r="F107" i="3"/>
  <c r="C41" i="3"/>
  <c r="G41" i="3" s="1"/>
  <c r="H41" i="3" s="1"/>
  <c r="F41" i="3"/>
  <c r="E41" i="3"/>
  <c r="D41" i="3"/>
  <c r="C124" i="3"/>
  <c r="J124" i="3" s="1"/>
  <c r="D124" i="3"/>
  <c r="E124" i="3"/>
  <c r="F124" i="3"/>
  <c r="C29" i="3"/>
  <c r="G29" i="3" s="1"/>
  <c r="H29" i="3" s="1"/>
  <c r="D29" i="3"/>
  <c r="F29" i="3"/>
  <c r="E29" i="3"/>
  <c r="C151" i="3"/>
  <c r="G151" i="3" s="1"/>
  <c r="H151" i="3" s="1"/>
  <c r="E151" i="3"/>
  <c r="D151" i="3"/>
  <c r="D166" i="3"/>
  <c r="E166" i="3"/>
  <c r="F166" i="3"/>
  <c r="F86" i="3"/>
  <c r="E86" i="3"/>
  <c r="D86" i="3"/>
  <c r="C42" i="3"/>
  <c r="K42" i="3" s="1"/>
  <c r="F42" i="3"/>
  <c r="E42" i="3"/>
  <c r="D42" i="3"/>
  <c r="C162" i="3"/>
  <c r="K162" i="3" s="1"/>
  <c r="D162" i="3"/>
  <c r="E162" i="3"/>
  <c r="F162" i="3"/>
  <c r="C118" i="3"/>
  <c r="J118" i="3" s="1"/>
  <c r="E118" i="3"/>
  <c r="D118" i="3"/>
  <c r="F118" i="3"/>
  <c r="C70" i="3"/>
  <c r="L70" i="3" s="1"/>
  <c r="F70" i="3"/>
  <c r="D70" i="3"/>
  <c r="E70" i="3"/>
  <c r="K1286" i="3"/>
  <c r="C160" i="3"/>
  <c r="K160" i="3" s="1"/>
  <c r="E160" i="3"/>
  <c r="D160" i="3"/>
  <c r="F160" i="3"/>
  <c r="D7" i="3"/>
  <c r="F7" i="3"/>
  <c r="D94" i="3"/>
  <c r="E94" i="3"/>
  <c r="F94" i="3"/>
  <c r="E6" i="3"/>
  <c r="D6" i="3"/>
  <c r="F6" i="3"/>
  <c r="D126" i="3"/>
  <c r="F126" i="3"/>
  <c r="E126" i="3"/>
  <c r="E141" i="3"/>
  <c r="F141" i="3"/>
  <c r="D141" i="3"/>
  <c r="D122" i="3"/>
  <c r="F167" i="3"/>
  <c r="D167" i="3"/>
  <c r="E167" i="3"/>
  <c r="F81" i="3"/>
  <c r="D81" i="3"/>
  <c r="E81" i="3"/>
  <c r="C89" i="3"/>
  <c r="L89" i="3" s="1"/>
  <c r="F89" i="3"/>
  <c r="E89" i="3"/>
  <c r="D89" i="3"/>
  <c r="C147" i="3"/>
  <c r="G147" i="3" s="1"/>
  <c r="H147" i="3" s="1"/>
  <c r="E147" i="3"/>
  <c r="F147" i="3"/>
  <c r="D147" i="3"/>
  <c r="C167" i="3"/>
  <c r="J167" i="3" s="1"/>
  <c r="G1840" i="2"/>
  <c r="H1840" i="2" s="1"/>
  <c r="C55" i="3"/>
  <c r="K55" i="3" s="1"/>
  <c r="C134" i="3"/>
  <c r="L134" i="3" s="1"/>
  <c r="E134" i="3"/>
  <c r="F134" i="3"/>
  <c r="D134" i="3"/>
  <c r="F132" i="3"/>
  <c r="E132" i="3"/>
  <c r="D132" i="3"/>
  <c r="E83" i="3"/>
  <c r="F83" i="3"/>
  <c r="D83" i="3"/>
  <c r="E52" i="3"/>
  <c r="D52" i="3"/>
  <c r="F52" i="3"/>
  <c r="C142" i="3"/>
  <c r="K142" i="3" s="1"/>
  <c r="E142" i="3"/>
  <c r="F142" i="3"/>
  <c r="D142" i="3"/>
  <c r="C24" i="3"/>
  <c r="C125" i="3"/>
  <c r="J125" i="3" s="1"/>
  <c r="C76" i="3"/>
  <c r="J76" i="3" s="1"/>
  <c r="C132" i="3"/>
  <c r="L132" i="3" s="1"/>
  <c r="D136" i="3"/>
  <c r="F136" i="3"/>
  <c r="E136" i="3"/>
  <c r="D12" i="3"/>
  <c r="F12" i="3"/>
  <c r="E12" i="3"/>
  <c r="F20" i="3"/>
  <c r="E20" i="3"/>
  <c r="D20" i="3"/>
  <c r="E72" i="3"/>
  <c r="D72" i="3"/>
  <c r="F152" i="3"/>
  <c r="E152" i="3"/>
  <c r="D152" i="3"/>
  <c r="D99" i="3"/>
  <c r="F99" i="3"/>
  <c r="E99" i="3"/>
  <c r="D73" i="3"/>
  <c r="F73" i="3"/>
  <c r="E73" i="3"/>
  <c r="F49" i="3"/>
  <c r="E49" i="3"/>
  <c r="D49" i="3"/>
  <c r="F63" i="3"/>
  <c r="E63" i="3"/>
  <c r="D63" i="3"/>
  <c r="F10" i="3"/>
  <c r="E10" i="3"/>
  <c r="D10" i="3"/>
  <c r="C46" i="3"/>
  <c r="K46" i="3" s="1"/>
  <c r="F46" i="3"/>
  <c r="E46" i="3"/>
  <c r="D46" i="3"/>
  <c r="F54" i="3"/>
  <c r="D54" i="3"/>
  <c r="E54" i="3"/>
  <c r="E69" i="3"/>
  <c r="D69" i="3"/>
  <c r="F69" i="3"/>
  <c r="F138" i="3"/>
  <c r="D1847" i="2"/>
  <c r="E1847" i="2"/>
  <c r="C65" i="3"/>
  <c r="L65" i="3" s="1"/>
  <c r="C106" i="3"/>
  <c r="J106" i="3" s="1"/>
  <c r="C127" i="3"/>
  <c r="K127" i="3" s="1"/>
  <c r="D127" i="3"/>
  <c r="F127" i="3"/>
  <c r="E127" i="3"/>
  <c r="E170" i="3"/>
  <c r="F170" i="3"/>
  <c r="D170" i="3"/>
  <c r="C128" i="3"/>
  <c r="L128" i="3" s="1"/>
  <c r="D128" i="3"/>
  <c r="F128" i="3"/>
  <c r="E128" i="3"/>
  <c r="E116" i="3"/>
  <c r="F116" i="3"/>
  <c r="F39" i="3"/>
  <c r="E39" i="3"/>
  <c r="D39" i="3"/>
  <c r="C21" i="3"/>
  <c r="L21" i="3" s="1"/>
  <c r="E21" i="3"/>
  <c r="F146" i="3"/>
  <c r="E146" i="3"/>
  <c r="D146" i="3"/>
  <c r="D27" i="3"/>
  <c r="F27" i="3"/>
  <c r="D26" i="3"/>
  <c r="E26" i="3"/>
  <c r="F26" i="3"/>
  <c r="F43" i="3"/>
  <c r="E43" i="3"/>
  <c r="D43" i="3"/>
  <c r="E163" i="3"/>
  <c r="F163" i="3"/>
  <c r="D163" i="3"/>
  <c r="F57" i="3"/>
  <c r="E57" i="3"/>
  <c r="D57" i="3"/>
  <c r="D31" i="3"/>
  <c r="F31" i="3"/>
  <c r="E31" i="3"/>
  <c r="E140" i="3"/>
  <c r="D88" i="3"/>
  <c r="E88" i="3"/>
  <c r="F88" i="3"/>
  <c r="E158" i="3"/>
  <c r="D158" i="3"/>
  <c r="F158" i="3"/>
  <c r="E117" i="3"/>
  <c r="D117" i="3"/>
  <c r="F117" i="3"/>
  <c r="E74" i="3"/>
  <c r="D74" i="3"/>
  <c r="F74" i="3"/>
  <c r="E135" i="3"/>
  <c r="J1286" i="3"/>
  <c r="C144" i="3"/>
  <c r="K144" i="3" s="1"/>
  <c r="F144" i="3"/>
  <c r="D144" i="3"/>
  <c r="E144" i="3"/>
  <c r="E101" i="3"/>
  <c r="F101" i="3"/>
  <c r="D101" i="3"/>
  <c r="C113" i="3"/>
  <c r="K113" i="3" s="1"/>
  <c r="C123" i="3"/>
  <c r="J123" i="3" s="1"/>
  <c r="C94" i="3"/>
  <c r="K94" i="3" s="1"/>
  <c r="C74" i="3"/>
  <c r="L74" i="3" s="1"/>
  <c r="D161" i="3"/>
  <c r="F161" i="3"/>
  <c r="E161" i="3"/>
  <c r="E62" i="3"/>
  <c r="D62" i="3"/>
  <c r="F62" i="3"/>
  <c r="C168" i="3"/>
  <c r="G168" i="3" s="1"/>
  <c r="E168" i="3"/>
  <c r="D168" i="3"/>
  <c r="F168" i="3"/>
  <c r="C148" i="3"/>
  <c r="J148" i="3" s="1"/>
  <c r="F148" i="3"/>
  <c r="E148" i="3"/>
  <c r="D148" i="3"/>
  <c r="E8" i="3"/>
  <c r="F8" i="3"/>
  <c r="D8" i="3"/>
  <c r="D60" i="3"/>
  <c r="E60" i="3"/>
  <c r="F60" i="3"/>
  <c r="E79" i="3"/>
  <c r="D79" i="3"/>
  <c r="F79" i="3"/>
  <c r="D157" i="3"/>
  <c r="E157" i="3"/>
  <c r="F157" i="3"/>
  <c r="F58" i="3"/>
  <c r="E58" i="3"/>
  <c r="D58" i="3"/>
  <c r="E30" i="3"/>
  <c r="F30" i="3"/>
  <c r="D30" i="3"/>
  <c r="F103" i="3"/>
  <c r="E103" i="3"/>
  <c r="D103" i="3"/>
  <c r="F90" i="3"/>
  <c r="D90" i="3"/>
  <c r="E90" i="3"/>
  <c r="F22" i="3"/>
  <c r="E22" i="3"/>
  <c r="D22" i="3"/>
  <c r="D140" i="3"/>
  <c r="D21" i="3"/>
  <c r="AD9" i="1"/>
  <c r="G117" i="3"/>
  <c r="H117" i="3" s="1"/>
  <c r="K117" i="3"/>
  <c r="J117" i="3"/>
  <c r="L117" i="3"/>
  <c r="L83" i="3"/>
  <c r="K83" i="3"/>
  <c r="G83" i="3"/>
  <c r="H83" i="3" s="1"/>
  <c r="J83" i="3"/>
  <c r="G103" i="3"/>
  <c r="H103" i="3" s="1"/>
  <c r="J103" i="3"/>
  <c r="K103" i="3"/>
  <c r="L103" i="3"/>
  <c r="K39" i="3"/>
  <c r="L39" i="3"/>
  <c r="J39" i="3"/>
  <c r="G39" i="3"/>
  <c r="H39" i="3" s="1"/>
  <c r="L8" i="3"/>
  <c r="G8" i="3"/>
  <c r="H8" i="3" s="1"/>
  <c r="K8" i="3"/>
  <c r="J8" i="3"/>
  <c r="L163" i="3"/>
  <c r="K163" i="3"/>
  <c r="G163" i="3"/>
  <c r="H163" i="3" s="1"/>
  <c r="J163" i="3"/>
  <c r="G61" i="3"/>
  <c r="H61" i="3" s="1"/>
  <c r="L59" i="3"/>
  <c r="L84" i="3"/>
  <c r="K84" i="3"/>
  <c r="J84" i="3"/>
  <c r="G84" i="3"/>
  <c r="H84" i="3" s="1"/>
  <c r="C6" i="3"/>
  <c r="K27" i="3"/>
  <c r="G27" i="3"/>
  <c r="H27" i="3" s="1"/>
  <c r="J27" i="3"/>
  <c r="L27" i="3"/>
  <c r="K157" i="3"/>
  <c r="L157" i="3"/>
  <c r="J157" i="3"/>
  <c r="G157" i="3"/>
  <c r="H157" i="3" s="1"/>
  <c r="J43" i="3"/>
  <c r="K43" i="3"/>
  <c r="L43" i="3"/>
  <c r="G43" i="3"/>
  <c r="H43" i="3" s="1"/>
  <c r="G62" i="3"/>
  <c r="H62" i="3" s="1"/>
  <c r="J62" i="3"/>
  <c r="L62" i="3"/>
  <c r="K62" i="3"/>
  <c r="K96" i="3"/>
  <c r="L96" i="3"/>
  <c r="J96" i="3"/>
  <c r="G96" i="3"/>
  <c r="H96" i="3" s="1"/>
  <c r="J57" i="3"/>
  <c r="K57" i="3"/>
  <c r="L57" i="3"/>
  <c r="G57" i="3"/>
  <c r="H57" i="3" s="1"/>
  <c r="J79" i="3"/>
  <c r="K79" i="3"/>
  <c r="G79" i="3"/>
  <c r="H79" i="3" s="1"/>
  <c r="L79" i="3"/>
  <c r="K63" i="3"/>
  <c r="L63" i="3"/>
  <c r="G63" i="3"/>
  <c r="H63" i="3" s="1"/>
  <c r="J63" i="3"/>
  <c r="L88" i="3"/>
  <c r="K88" i="3"/>
  <c r="J88" i="3"/>
  <c r="G88" i="3"/>
  <c r="H88" i="3" s="1"/>
  <c r="G90" i="3"/>
  <c r="H90" i="3" s="1"/>
  <c r="K90" i="3"/>
  <c r="J90" i="3"/>
  <c r="L90" i="3"/>
  <c r="J22" i="3"/>
  <c r="G22" i="3"/>
  <c r="H22" i="3" s="1"/>
  <c r="K22" i="3"/>
  <c r="L22" i="3"/>
  <c r="J52" i="3"/>
  <c r="G52" i="3"/>
  <c r="H52" i="3" s="1"/>
  <c r="L52" i="3"/>
  <c r="K52" i="3"/>
  <c r="K12" i="3"/>
  <c r="G12" i="3"/>
  <c r="H12" i="3" s="1"/>
  <c r="L12" i="3"/>
  <c r="J12" i="3"/>
  <c r="G101" i="3"/>
  <c r="H101" i="3" s="1"/>
  <c r="J101" i="3"/>
  <c r="L101" i="3"/>
  <c r="K101" i="3"/>
  <c r="L153" i="3"/>
  <c r="K153" i="3"/>
  <c r="G153" i="3"/>
  <c r="H153" i="3" s="1"/>
  <c r="J153" i="3"/>
  <c r="J53" i="3"/>
  <c r="G53" i="3"/>
  <c r="H53" i="3" s="1"/>
  <c r="K53" i="3"/>
  <c r="L53" i="3"/>
  <c r="J49" i="3"/>
  <c r="G49" i="3"/>
  <c r="H49" i="3" s="1"/>
  <c r="L49" i="3"/>
  <c r="K49" i="3"/>
  <c r="J30" i="3"/>
  <c r="L30" i="3"/>
  <c r="G30" i="3"/>
  <c r="H30" i="3" s="1"/>
  <c r="K30" i="3"/>
  <c r="L58" i="3"/>
  <c r="K58" i="3"/>
  <c r="G58" i="3"/>
  <c r="H58" i="3" s="1"/>
  <c r="J58" i="3"/>
  <c r="AD32" i="1"/>
  <c r="C32" i="1" s="1"/>
  <c r="C1847" i="2"/>
  <c r="J136" i="3"/>
  <c r="K136" i="3"/>
  <c r="L136" i="3"/>
  <c r="G136" i="3"/>
  <c r="H136" i="3" s="1"/>
  <c r="G161" i="3"/>
  <c r="H161" i="3" s="1"/>
  <c r="J161" i="3"/>
  <c r="K161" i="3"/>
  <c r="L161" i="3"/>
  <c r="G10" i="3"/>
  <c r="H10" i="3" s="1"/>
  <c r="J10" i="3"/>
  <c r="L10" i="3"/>
  <c r="K10" i="3"/>
  <c r="G119" i="3"/>
  <c r="H119" i="3" s="1"/>
  <c r="K119" i="3"/>
  <c r="J119" i="3"/>
  <c r="L119" i="3"/>
  <c r="G126" i="3"/>
  <c r="H126" i="3" s="1"/>
  <c r="J126" i="3"/>
  <c r="L126" i="3"/>
  <c r="K126" i="3"/>
  <c r="K1837" i="2"/>
  <c r="BF1837" i="2"/>
  <c r="L1837" i="2"/>
  <c r="J1837" i="2"/>
  <c r="BG1837" i="2"/>
  <c r="BE1837" i="2"/>
  <c r="G1837" i="2"/>
  <c r="H1837" i="2" s="1"/>
  <c r="BH1837" i="2"/>
  <c r="J152" i="3"/>
  <c r="L152" i="3"/>
  <c r="K152" i="3"/>
  <c r="G152" i="3"/>
  <c r="H152" i="3" s="1"/>
  <c r="J31" i="3"/>
  <c r="G31" i="3"/>
  <c r="H31" i="3" s="1"/>
  <c r="L31" i="3"/>
  <c r="K31" i="3"/>
  <c r="AF9" i="1"/>
  <c r="G20" i="3"/>
  <c r="H20" i="3" s="1"/>
  <c r="J20" i="3"/>
  <c r="K20" i="3"/>
  <c r="L20" i="3"/>
  <c r="J99" i="3"/>
  <c r="L99" i="3"/>
  <c r="K99" i="3"/>
  <c r="G99" i="3"/>
  <c r="H99" i="3" s="1"/>
  <c r="G93" i="3"/>
  <c r="H93" i="3" s="1"/>
  <c r="L93" i="3"/>
  <c r="J54" i="3"/>
  <c r="G54" i="3"/>
  <c r="H54" i="3" s="1"/>
  <c r="L54" i="3"/>
  <c r="K54" i="3"/>
  <c r="K60" i="3"/>
  <c r="L60" i="3"/>
  <c r="J60" i="3"/>
  <c r="G60" i="3"/>
  <c r="H60" i="3" s="1"/>
  <c r="K166" i="3"/>
  <c r="J166" i="3"/>
  <c r="L166" i="3"/>
  <c r="G166" i="3"/>
  <c r="H166" i="3" s="1"/>
  <c r="G170" i="3"/>
  <c r="H170" i="3" s="1"/>
  <c r="L170" i="3"/>
  <c r="K170" i="3"/>
  <c r="J170" i="3"/>
  <c r="K86" i="3"/>
  <c r="G86" i="3"/>
  <c r="H86" i="3" s="1"/>
  <c r="L86" i="3"/>
  <c r="J86" i="3"/>
  <c r="G73" i="3"/>
  <c r="H73" i="3" s="1"/>
  <c r="J73" i="3"/>
  <c r="L73" i="3"/>
  <c r="K73" i="3"/>
  <c r="C11" i="3"/>
  <c r="G81" i="3"/>
  <c r="H81" i="3" s="1"/>
  <c r="L81" i="3"/>
  <c r="K81" i="3"/>
  <c r="J81" i="3"/>
  <c r="G69" i="3"/>
  <c r="H69" i="3" s="1"/>
  <c r="J69" i="3"/>
  <c r="K69" i="3"/>
  <c r="L69" i="3"/>
  <c r="G141" i="3"/>
  <c r="H141" i="3" s="1"/>
  <c r="L141" i="3"/>
  <c r="J141" i="3"/>
  <c r="K141" i="3"/>
  <c r="L72" i="3"/>
  <c r="J72" i="3"/>
  <c r="G72" i="3"/>
  <c r="H72" i="3" s="1"/>
  <c r="K72" i="3"/>
  <c r="J158" i="3"/>
  <c r="K158" i="3"/>
  <c r="L158" i="3"/>
  <c r="G158" i="3"/>
  <c r="H158" i="3" s="1"/>
  <c r="G116" i="3"/>
  <c r="H116" i="3" s="1"/>
  <c r="J116" i="3"/>
  <c r="L116" i="3"/>
  <c r="K116" i="3"/>
  <c r="J26" i="3"/>
  <c r="K26" i="3"/>
  <c r="L26" i="3"/>
  <c r="G26" i="3"/>
  <c r="H26" i="3" s="1"/>
  <c r="J146" i="3"/>
  <c r="K146" i="3"/>
  <c r="L146" i="3"/>
  <c r="G146" i="3"/>
  <c r="H146" i="3" s="1"/>
  <c r="C7" i="3"/>
  <c r="D1298" i="3"/>
  <c r="E1295" i="3"/>
  <c r="F1304" i="3"/>
  <c r="M1245" i="2" l="1"/>
  <c r="M1840" i="2"/>
  <c r="K97" i="3"/>
  <c r="D35" i="3"/>
  <c r="K59" i="3"/>
  <c r="E18" i="3"/>
  <c r="Y22" i="1"/>
  <c r="M22" i="1"/>
  <c r="AI22" i="1"/>
  <c r="BU22" i="1"/>
  <c r="BE22" i="1"/>
  <c r="AY22" i="1"/>
  <c r="CC22" i="1"/>
  <c r="BW22" i="1"/>
  <c r="O22" i="1"/>
  <c r="S22" i="1"/>
  <c r="AO22" i="1"/>
  <c r="AQ22" i="1"/>
  <c r="BQ22" i="1"/>
  <c r="BC22" i="1"/>
  <c r="AG22" i="1"/>
  <c r="BO22" i="1"/>
  <c r="BK22" i="1"/>
  <c r="BS22" i="1"/>
  <c r="CI22" i="1"/>
  <c r="BA22" i="1"/>
  <c r="AC22" i="1"/>
  <c r="AS22" i="1"/>
  <c r="BM22" i="1"/>
  <c r="U22" i="1"/>
  <c r="AU22" i="1"/>
  <c r="CA22" i="1"/>
  <c r="AM22" i="1"/>
  <c r="Q22" i="1"/>
  <c r="AW22" i="1"/>
  <c r="AA22" i="1"/>
  <c r="CE22" i="1"/>
  <c r="BI22" i="1"/>
  <c r="CG22" i="1"/>
  <c r="W22" i="1"/>
  <c r="K22" i="1"/>
  <c r="BY22" i="1"/>
  <c r="AK22" i="1"/>
  <c r="BG22" i="1"/>
  <c r="AE22" i="1"/>
  <c r="AF54" i="1"/>
  <c r="BH1246" i="2"/>
  <c r="BF1246" i="2"/>
  <c r="L1246" i="2"/>
  <c r="BE1246" i="2"/>
  <c r="G1246" i="2"/>
  <c r="H1246" i="2" s="1"/>
  <c r="J1246" i="2"/>
  <c r="BG1246" i="2"/>
  <c r="K1246" i="2"/>
  <c r="L143" i="3"/>
  <c r="J59" i="3"/>
  <c r="K143" i="3"/>
  <c r="J56" i="3"/>
  <c r="L33" i="3"/>
  <c r="G56" i="3"/>
  <c r="H56" i="3" s="1"/>
  <c r="E149" i="3"/>
  <c r="G108" i="3"/>
  <c r="H108" i="3" s="1"/>
  <c r="K56" i="3"/>
  <c r="F131" i="3"/>
  <c r="J33" i="3"/>
  <c r="E33" i="3"/>
  <c r="C131" i="3"/>
  <c r="K131" i="3" s="1"/>
  <c r="M688" i="3"/>
  <c r="L85" i="3"/>
  <c r="J85" i="3"/>
  <c r="L135" i="3"/>
  <c r="J135" i="3"/>
  <c r="C121" i="3"/>
  <c r="K121" i="3" s="1"/>
  <c r="D91" i="3"/>
  <c r="D14" i="3"/>
  <c r="G104" i="3"/>
  <c r="H104" i="3" s="1"/>
  <c r="G51" i="3"/>
  <c r="H51" i="3" s="1"/>
  <c r="K135" i="3"/>
  <c r="F104" i="3"/>
  <c r="C102" i="3"/>
  <c r="G102" i="3" s="1"/>
  <c r="H102" i="3" s="1"/>
  <c r="E85" i="3"/>
  <c r="E3" i="3"/>
  <c r="F3" i="3"/>
  <c r="K51" i="3"/>
  <c r="D135" i="3"/>
  <c r="D104" i="3"/>
  <c r="F85" i="3"/>
  <c r="F100" i="3"/>
  <c r="F135" i="3"/>
  <c r="D85" i="3"/>
  <c r="C3314" i="2"/>
  <c r="C3" i="3"/>
  <c r="E5" i="3"/>
  <c r="F139" i="3"/>
  <c r="K89" i="3"/>
  <c r="G87" i="3"/>
  <c r="H87" i="3" s="1"/>
  <c r="D100" i="3"/>
  <c r="K35" i="3"/>
  <c r="G165" i="3"/>
  <c r="H165" i="3" s="1"/>
  <c r="L87" i="3"/>
  <c r="E143" i="3"/>
  <c r="L92" i="3"/>
  <c r="D102" i="3"/>
  <c r="K14" i="3"/>
  <c r="E11" i="3"/>
  <c r="L17" i="3"/>
  <c r="J89" i="3"/>
  <c r="C139" i="3"/>
  <c r="G139" i="3" s="1"/>
  <c r="H139" i="3" s="1"/>
  <c r="D78" i="3"/>
  <c r="C100" i="3"/>
  <c r="K92" i="3"/>
  <c r="J97" i="3"/>
  <c r="J104" i="3"/>
  <c r="F78" i="3"/>
  <c r="F4" i="3"/>
  <c r="E7" i="3"/>
  <c r="K17" i="3"/>
  <c r="L29" i="3"/>
  <c r="G92" i="3"/>
  <c r="H92" i="3" s="1"/>
  <c r="J143" i="3"/>
  <c r="M143" i="3" s="1"/>
  <c r="G97" i="3"/>
  <c r="H97" i="3" s="1"/>
  <c r="L104" i="3"/>
  <c r="E92" i="3"/>
  <c r="F149" i="3"/>
  <c r="D18" i="3"/>
  <c r="D112" i="3"/>
  <c r="M1241" i="2"/>
  <c r="F18" i="3"/>
  <c r="E28" i="3"/>
  <c r="L35" i="3"/>
  <c r="E133" i="3"/>
  <c r="D5" i="3"/>
  <c r="L165" i="3"/>
  <c r="F93" i="3"/>
  <c r="E87" i="3"/>
  <c r="C15" i="3"/>
  <c r="K15" i="3" s="1"/>
  <c r="D4" i="3"/>
  <c r="C4" i="3"/>
  <c r="L4" i="3" s="1"/>
  <c r="E32" i="3"/>
  <c r="C112" i="3"/>
  <c r="L112" i="3" s="1"/>
  <c r="D15" i="3"/>
  <c r="F32" i="3"/>
  <c r="K33" i="3"/>
  <c r="L41" i="3"/>
  <c r="K68" i="3"/>
  <c r="C28" i="3"/>
  <c r="E59" i="3"/>
  <c r="E75" i="3"/>
  <c r="E37" i="3"/>
  <c r="E112" i="3"/>
  <c r="J140" i="3"/>
  <c r="J68" i="3"/>
  <c r="F129" i="3"/>
  <c r="D59" i="3"/>
  <c r="F68" i="3"/>
  <c r="D37" i="3"/>
  <c r="G14" i="3"/>
  <c r="H14" i="3" s="1"/>
  <c r="G68" i="3"/>
  <c r="H68" i="3" s="1"/>
  <c r="C37" i="3"/>
  <c r="G37" i="3" s="1"/>
  <c r="H37" i="3" s="1"/>
  <c r="D339" i="2"/>
  <c r="D32" i="3"/>
  <c r="BB337" i="2"/>
  <c r="D68" i="3"/>
  <c r="C149" i="3"/>
  <c r="F15" i="3"/>
  <c r="D171" i="3"/>
  <c r="E68" i="3"/>
  <c r="E95" i="3"/>
  <c r="E121" i="3"/>
  <c r="F92" i="3"/>
  <c r="C78" i="3"/>
  <c r="L78" i="3" s="1"/>
  <c r="F171" i="3"/>
  <c r="C95" i="3"/>
  <c r="J95" i="3" s="1"/>
  <c r="M1229" i="2"/>
  <c r="L14" i="3"/>
  <c r="E15" i="3"/>
  <c r="E171" i="3"/>
  <c r="M1237" i="2"/>
  <c r="F14" i="3"/>
  <c r="G85" i="3"/>
  <c r="H85" i="3" s="1"/>
  <c r="C75" i="3"/>
  <c r="L75" i="3" s="1"/>
  <c r="F33" i="3"/>
  <c r="F119" i="3"/>
  <c r="E111" i="3"/>
  <c r="E14" i="3"/>
  <c r="D143" i="3"/>
  <c r="M1239" i="2"/>
  <c r="M1232" i="2"/>
  <c r="M1235" i="2"/>
  <c r="M1231" i="2"/>
  <c r="F133" i="3"/>
  <c r="J35" i="3"/>
  <c r="J165" i="3"/>
  <c r="BB341" i="2"/>
  <c r="D111" i="3"/>
  <c r="F91" i="3"/>
  <c r="M1244" i="2"/>
  <c r="E35" i="3"/>
  <c r="E91" i="3"/>
  <c r="E98" i="3"/>
  <c r="F121" i="3"/>
  <c r="F111" i="3"/>
  <c r="E106" i="3"/>
  <c r="D109" i="3"/>
  <c r="F98" i="3"/>
  <c r="E61" i="3"/>
  <c r="D28" i="3"/>
  <c r="D106" i="3"/>
  <c r="F109" i="3"/>
  <c r="G164" i="3"/>
  <c r="K87" i="3"/>
  <c r="J71" i="3"/>
  <c r="G171" i="3"/>
  <c r="H171" i="3" s="1"/>
  <c r="BB342" i="2"/>
  <c r="D98" i="3"/>
  <c r="D165" i="3"/>
  <c r="F28" i="3"/>
  <c r="E109" i="3"/>
  <c r="J171" i="3"/>
  <c r="M171" i="3" s="1"/>
  <c r="L145" i="3"/>
  <c r="L16" i="3"/>
  <c r="F165" i="3"/>
  <c r="E56" i="3"/>
  <c r="D34" i="3"/>
  <c r="F35" i="3"/>
  <c r="K77" i="3"/>
  <c r="K98" i="3"/>
  <c r="K171" i="3"/>
  <c r="G98" i="3"/>
  <c r="H98" i="3" s="1"/>
  <c r="J93" i="3"/>
  <c r="M93" i="3" s="1"/>
  <c r="L98" i="3"/>
  <c r="BD340" i="2"/>
  <c r="D87" i="3"/>
  <c r="F5" i="3"/>
  <c r="D93" i="3"/>
  <c r="F56" i="3"/>
  <c r="D139" i="3"/>
  <c r="F34" i="3"/>
  <c r="E38" i="3"/>
  <c r="D133" i="3"/>
  <c r="J145" i="3"/>
  <c r="K61" i="3"/>
  <c r="L40" i="3"/>
  <c r="F335" i="2"/>
  <c r="BB336" i="2"/>
  <c r="L61" i="3"/>
  <c r="F87" i="3"/>
  <c r="E27" i="3"/>
  <c r="D116" i="3"/>
  <c r="C34" i="3"/>
  <c r="J34" i="3" s="1"/>
  <c r="F72" i="3"/>
  <c r="E104" i="3"/>
  <c r="D96" i="3"/>
  <c r="E93" i="3"/>
  <c r="D56" i="3"/>
  <c r="C38" i="3"/>
  <c r="M1240" i="2"/>
  <c r="M1242" i="2"/>
  <c r="M1233" i="2"/>
  <c r="M1230" i="2"/>
  <c r="M1243" i="2"/>
  <c r="M1238" i="2"/>
  <c r="M1236" i="2"/>
  <c r="E847" i="3"/>
  <c r="C847" i="3"/>
  <c r="D847" i="3"/>
  <c r="E776" i="3"/>
  <c r="D776" i="3"/>
  <c r="C776" i="3"/>
  <c r="E1016" i="3"/>
  <c r="C1016" i="3"/>
  <c r="D1016" i="3"/>
  <c r="D991" i="3"/>
  <c r="C991" i="3"/>
  <c r="E991" i="3"/>
  <c r="E943" i="3"/>
  <c r="D943" i="3"/>
  <c r="C943" i="3"/>
  <c r="E774" i="3"/>
  <c r="D774" i="3"/>
  <c r="C774" i="3"/>
  <c r="E1014" i="3"/>
  <c r="C1014" i="3"/>
  <c r="D1014" i="3"/>
  <c r="C787" i="3"/>
  <c r="E787" i="3"/>
  <c r="D787" i="3"/>
  <c r="C975" i="3"/>
  <c r="E975" i="3"/>
  <c r="D975" i="3"/>
  <c r="E736" i="3"/>
  <c r="D736" i="3"/>
  <c r="C736" i="3"/>
  <c r="D891" i="3"/>
  <c r="E891" i="3"/>
  <c r="C891" i="3"/>
  <c r="E892" i="3"/>
  <c r="D892" i="3"/>
  <c r="C892" i="3"/>
  <c r="D758" i="3"/>
  <c r="C758" i="3"/>
  <c r="E758" i="3"/>
  <c r="C903" i="3"/>
  <c r="D903" i="3"/>
  <c r="E903" i="3"/>
  <c r="C760" i="3"/>
  <c r="E760" i="3"/>
  <c r="D760" i="3"/>
  <c r="E722" i="3"/>
  <c r="C722" i="3"/>
  <c r="D722" i="3"/>
  <c r="D963" i="3"/>
  <c r="C963" i="3"/>
  <c r="E963" i="3"/>
  <c r="E868" i="3"/>
  <c r="D868" i="3"/>
  <c r="C868" i="3"/>
  <c r="E830" i="3"/>
  <c r="C830" i="3"/>
  <c r="D830" i="3"/>
  <c r="E732" i="3"/>
  <c r="C732" i="3"/>
  <c r="D732" i="3"/>
  <c r="E841" i="3"/>
  <c r="D841" i="3"/>
  <c r="C841" i="3"/>
  <c r="D813" i="3"/>
  <c r="E813" i="3"/>
  <c r="C813" i="3"/>
  <c r="C897" i="3"/>
  <c r="E897" i="3"/>
  <c r="D897" i="3"/>
  <c r="D849" i="3"/>
  <c r="E849" i="3"/>
  <c r="C849" i="3"/>
  <c r="D865" i="3"/>
  <c r="E865" i="3"/>
  <c r="C865" i="3"/>
  <c r="D960" i="3"/>
  <c r="E960" i="3"/>
  <c r="C960" i="3"/>
  <c r="E1021" i="3"/>
  <c r="D1021" i="3"/>
  <c r="C1021" i="3"/>
  <c r="D957" i="3"/>
  <c r="E957" i="3"/>
  <c r="C957" i="3"/>
  <c r="E741" i="3"/>
  <c r="C741" i="3"/>
  <c r="D741" i="3"/>
  <c r="E1018" i="3"/>
  <c r="D1018" i="3"/>
  <c r="C1018" i="3"/>
  <c r="C929" i="3"/>
  <c r="E929" i="3"/>
  <c r="D929" i="3"/>
  <c r="C887" i="3"/>
  <c r="E887" i="3"/>
  <c r="D887" i="3"/>
  <c r="E969" i="3"/>
  <c r="D969" i="3"/>
  <c r="C969" i="3"/>
  <c r="D707" i="3"/>
  <c r="E707" i="3"/>
  <c r="C707" i="3"/>
  <c r="C773" i="3"/>
  <c r="D773" i="3"/>
  <c r="E773" i="3"/>
  <c r="J45" i="3"/>
  <c r="D907" i="3"/>
  <c r="C907" i="3"/>
  <c r="E907" i="3"/>
  <c r="C1015" i="3"/>
  <c r="D1015" i="3"/>
  <c r="E1015" i="3"/>
  <c r="D1026" i="3"/>
  <c r="C1026" i="3"/>
  <c r="E1026" i="3"/>
  <c r="C1038" i="3"/>
  <c r="E1038" i="3"/>
  <c r="D1038" i="3"/>
  <c r="D1002" i="3"/>
  <c r="C1002" i="3"/>
  <c r="E1002" i="3"/>
  <c r="D739" i="3"/>
  <c r="C739" i="3"/>
  <c r="E739" i="3"/>
  <c r="D927" i="3"/>
  <c r="C927" i="3"/>
  <c r="E927" i="3"/>
  <c r="C843" i="3"/>
  <c r="D843" i="3"/>
  <c r="E843" i="3"/>
  <c r="D844" i="3"/>
  <c r="E844" i="3"/>
  <c r="C844" i="3"/>
  <c r="D710" i="3"/>
  <c r="E710" i="3"/>
  <c r="C710" i="3"/>
  <c r="C855" i="3"/>
  <c r="D855" i="3"/>
  <c r="E855" i="3"/>
  <c r="E712" i="3"/>
  <c r="D712" i="3"/>
  <c r="C712" i="3"/>
  <c r="E804" i="3"/>
  <c r="D804" i="3"/>
  <c r="C804" i="3"/>
  <c r="D915" i="3"/>
  <c r="C915" i="3"/>
  <c r="E915" i="3"/>
  <c r="C820" i="3"/>
  <c r="D820" i="3"/>
  <c r="E820" i="3"/>
  <c r="D782" i="3"/>
  <c r="E782" i="3"/>
  <c r="C782" i="3"/>
  <c r="C1020" i="3"/>
  <c r="D1020" i="3"/>
  <c r="E1020" i="3"/>
  <c r="C1013" i="3"/>
  <c r="E1013" i="3"/>
  <c r="D1013" i="3"/>
  <c r="C793" i="3"/>
  <c r="E793" i="3"/>
  <c r="D793" i="3"/>
  <c r="E765" i="3"/>
  <c r="D765" i="3"/>
  <c r="C765" i="3"/>
  <c r="C1008" i="3"/>
  <c r="D1008" i="3"/>
  <c r="E1008" i="3"/>
  <c r="D817" i="3"/>
  <c r="C817" i="3"/>
  <c r="E817" i="3"/>
  <c r="C816" i="3"/>
  <c r="E816" i="3"/>
  <c r="D816" i="3"/>
  <c r="D973" i="3"/>
  <c r="C973" i="3"/>
  <c r="E973" i="3"/>
  <c r="C970" i="3"/>
  <c r="E970" i="3"/>
  <c r="D970" i="3"/>
  <c r="C725" i="3"/>
  <c r="E725" i="3"/>
  <c r="D725" i="3"/>
  <c r="C839" i="3"/>
  <c r="E839" i="3"/>
  <c r="D839" i="3"/>
  <c r="C717" i="3"/>
  <c r="E717" i="3"/>
  <c r="D717" i="3"/>
  <c r="E921" i="3"/>
  <c r="D921" i="3"/>
  <c r="C921" i="3"/>
  <c r="E870" i="3"/>
  <c r="C870" i="3"/>
  <c r="D870" i="3"/>
  <c r="C967" i="3"/>
  <c r="D967" i="3"/>
  <c r="E967" i="3"/>
  <c r="E740" i="3"/>
  <c r="D740" i="3"/>
  <c r="C740" i="3"/>
  <c r="C761" i="3"/>
  <c r="E761" i="3"/>
  <c r="D761" i="3"/>
  <c r="C1039" i="3"/>
  <c r="D1039" i="3"/>
  <c r="E1039" i="3"/>
  <c r="C966" i="3"/>
  <c r="D966" i="3"/>
  <c r="E966" i="3"/>
  <c r="C893" i="3"/>
  <c r="E893" i="3"/>
  <c r="D893" i="3"/>
  <c r="D859" i="3"/>
  <c r="C859" i="3"/>
  <c r="E859" i="3"/>
  <c r="E978" i="3"/>
  <c r="D978" i="3"/>
  <c r="C978" i="3"/>
  <c r="C990" i="3"/>
  <c r="E990" i="3"/>
  <c r="D990" i="3"/>
  <c r="D871" i="3"/>
  <c r="E871" i="3"/>
  <c r="C871" i="3"/>
  <c r="E954" i="3"/>
  <c r="D954" i="3"/>
  <c r="C954" i="3"/>
  <c r="D691" i="3"/>
  <c r="E691" i="3"/>
  <c r="C691" i="3"/>
  <c r="E879" i="3"/>
  <c r="C879" i="3"/>
  <c r="D879" i="3"/>
  <c r="E795" i="3"/>
  <c r="D795" i="3"/>
  <c r="C795" i="3"/>
  <c r="E796" i="3"/>
  <c r="C796" i="3"/>
  <c r="D796" i="3"/>
  <c r="C807" i="3"/>
  <c r="D807" i="3"/>
  <c r="E807" i="3"/>
  <c r="D867" i="3"/>
  <c r="E867" i="3"/>
  <c r="C867" i="3"/>
  <c r="D772" i="3"/>
  <c r="C772" i="3"/>
  <c r="E772" i="3"/>
  <c r="D734" i="3"/>
  <c r="E734" i="3"/>
  <c r="C734" i="3"/>
  <c r="D972" i="3"/>
  <c r="E972" i="3"/>
  <c r="C972" i="3"/>
  <c r="C745" i="3"/>
  <c r="E745" i="3"/>
  <c r="D745" i="3"/>
  <c r="C797" i="3"/>
  <c r="E797" i="3"/>
  <c r="D797" i="3"/>
  <c r="D696" i="3"/>
  <c r="C696" i="3"/>
  <c r="E696" i="3"/>
  <c r="C769" i="3"/>
  <c r="D769" i="3"/>
  <c r="E769" i="3"/>
  <c r="E708" i="3"/>
  <c r="D708" i="3"/>
  <c r="C708" i="3"/>
  <c r="E925" i="3"/>
  <c r="D925" i="3"/>
  <c r="C925" i="3"/>
  <c r="D922" i="3"/>
  <c r="E922" i="3"/>
  <c r="C922" i="3"/>
  <c r="D1030" i="3"/>
  <c r="C1030" i="3"/>
  <c r="E1030" i="3"/>
  <c r="C791" i="3"/>
  <c r="E791" i="3"/>
  <c r="D791" i="3"/>
  <c r="D989" i="3"/>
  <c r="E989" i="3"/>
  <c r="C989" i="3"/>
  <c r="C873" i="3"/>
  <c r="D873" i="3"/>
  <c r="E873" i="3"/>
  <c r="D1006" i="3"/>
  <c r="E1006" i="3"/>
  <c r="C1006" i="3"/>
  <c r="K145" i="3"/>
  <c r="F59" i="3"/>
  <c r="E726" i="3"/>
  <c r="D726" i="3"/>
  <c r="C726" i="3"/>
  <c r="D812" i="3"/>
  <c r="C812" i="3"/>
  <c r="E812" i="3"/>
  <c r="E908" i="3"/>
  <c r="C908" i="3"/>
  <c r="D908" i="3"/>
  <c r="C930" i="3"/>
  <c r="E930" i="3"/>
  <c r="D930" i="3"/>
  <c r="E942" i="3"/>
  <c r="C942" i="3"/>
  <c r="D942" i="3"/>
  <c r="D823" i="3"/>
  <c r="C823" i="3"/>
  <c r="E823" i="3"/>
  <c r="D906" i="3"/>
  <c r="C906" i="3"/>
  <c r="E906" i="3"/>
  <c r="D976" i="3"/>
  <c r="C976" i="3"/>
  <c r="E976" i="3"/>
  <c r="D831" i="3"/>
  <c r="E831" i="3"/>
  <c r="C831" i="3"/>
  <c r="E747" i="3"/>
  <c r="C747" i="3"/>
  <c r="D747" i="3"/>
  <c r="D748" i="3"/>
  <c r="C748" i="3"/>
  <c r="E748" i="3"/>
  <c r="E759" i="3"/>
  <c r="C759" i="3"/>
  <c r="D759" i="3"/>
  <c r="E819" i="3"/>
  <c r="C819" i="3"/>
  <c r="D819" i="3"/>
  <c r="D724" i="3"/>
  <c r="E724" i="3"/>
  <c r="C724" i="3"/>
  <c r="C948" i="3"/>
  <c r="D948" i="3"/>
  <c r="E948" i="3"/>
  <c r="C876" i="3"/>
  <c r="E876" i="3"/>
  <c r="D876" i="3"/>
  <c r="D697" i="3"/>
  <c r="E697" i="3"/>
  <c r="C697" i="3"/>
  <c r="E997" i="3"/>
  <c r="C997" i="3"/>
  <c r="D997" i="3"/>
  <c r="D864" i="3"/>
  <c r="E864" i="3"/>
  <c r="C864" i="3"/>
  <c r="C721" i="3"/>
  <c r="D721" i="3"/>
  <c r="E721" i="3"/>
  <c r="D941" i="3"/>
  <c r="C941" i="3"/>
  <c r="E941" i="3"/>
  <c r="E877" i="3"/>
  <c r="D877" i="3"/>
  <c r="C877" i="3"/>
  <c r="E1007" i="3"/>
  <c r="C1007" i="3"/>
  <c r="D1007" i="3"/>
  <c r="D874" i="3"/>
  <c r="C874" i="3"/>
  <c r="E874" i="3"/>
  <c r="E982" i="3"/>
  <c r="C982" i="3"/>
  <c r="D982" i="3"/>
  <c r="D743" i="3"/>
  <c r="C743" i="3"/>
  <c r="E743" i="3"/>
  <c r="E701" i="3"/>
  <c r="D701" i="3"/>
  <c r="C701" i="3"/>
  <c r="C825" i="3"/>
  <c r="E825" i="3"/>
  <c r="D825" i="3"/>
  <c r="C958" i="3"/>
  <c r="E958" i="3"/>
  <c r="D958" i="3"/>
  <c r="K107" i="3"/>
  <c r="K16" i="3"/>
  <c r="M16" i="3" s="1"/>
  <c r="E956" i="3"/>
  <c r="C956" i="3"/>
  <c r="D956" i="3"/>
  <c r="E1028" i="3"/>
  <c r="C1028" i="3"/>
  <c r="D1028" i="3"/>
  <c r="E1004" i="3"/>
  <c r="D1004" i="3"/>
  <c r="C1004" i="3"/>
  <c r="D822" i="3"/>
  <c r="E822" i="3"/>
  <c r="C822" i="3"/>
  <c r="D882" i="3"/>
  <c r="E882" i="3"/>
  <c r="C882" i="3"/>
  <c r="D894" i="3"/>
  <c r="E894" i="3"/>
  <c r="C894" i="3"/>
  <c r="D775" i="3"/>
  <c r="C775" i="3"/>
  <c r="E775" i="3"/>
  <c r="C858" i="3"/>
  <c r="D858" i="3"/>
  <c r="E858" i="3"/>
  <c r="C977" i="3"/>
  <c r="E977" i="3"/>
  <c r="D977" i="3"/>
  <c r="D783" i="3"/>
  <c r="E783" i="3"/>
  <c r="C783" i="3"/>
  <c r="E1034" i="3"/>
  <c r="D1034" i="3"/>
  <c r="C1034" i="3"/>
  <c r="D845" i="3"/>
  <c r="C845" i="3"/>
  <c r="E845" i="3"/>
  <c r="D699" i="3"/>
  <c r="C699" i="3"/>
  <c r="E699" i="3"/>
  <c r="D700" i="3"/>
  <c r="C700" i="3"/>
  <c r="E700" i="3"/>
  <c r="E711" i="3"/>
  <c r="D711" i="3"/>
  <c r="C711" i="3"/>
  <c r="D771" i="3"/>
  <c r="C771" i="3"/>
  <c r="E771" i="3"/>
  <c r="C917" i="3"/>
  <c r="D917" i="3"/>
  <c r="E917" i="3"/>
  <c r="D828" i="3"/>
  <c r="E828" i="3"/>
  <c r="C828" i="3"/>
  <c r="E949" i="3"/>
  <c r="D949" i="3"/>
  <c r="C949" i="3"/>
  <c r="D996" i="3"/>
  <c r="C996" i="3"/>
  <c r="E996" i="3"/>
  <c r="D829" i="3"/>
  <c r="C829" i="3"/>
  <c r="E829" i="3"/>
  <c r="D959" i="3"/>
  <c r="E959" i="3"/>
  <c r="C959" i="3"/>
  <c r="C826" i="3"/>
  <c r="D826" i="3"/>
  <c r="E826" i="3"/>
  <c r="D1019" i="3"/>
  <c r="E1019" i="3"/>
  <c r="C1019" i="3"/>
  <c r="C934" i="3"/>
  <c r="D934" i="3"/>
  <c r="E934" i="3"/>
  <c r="E695" i="3"/>
  <c r="D695" i="3"/>
  <c r="C695" i="3"/>
  <c r="E777" i="3"/>
  <c r="C777" i="3"/>
  <c r="D777" i="3"/>
  <c r="C910" i="3"/>
  <c r="D910" i="3"/>
  <c r="E910" i="3"/>
  <c r="M1234" i="2"/>
  <c r="D715" i="3"/>
  <c r="E715" i="3"/>
  <c r="C715" i="3"/>
  <c r="C752" i="3"/>
  <c r="E752" i="3"/>
  <c r="D752" i="3"/>
  <c r="D799" i="3"/>
  <c r="C799" i="3"/>
  <c r="E799" i="3"/>
  <c r="E1037" i="3"/>
  <c r="C1037" i="3"/>
  <c r="D1037" i="3"/>
  <c r="C834" i="3"/>
  <c r="D834" i="3"/>
  <c r="E834" i="3"/>
  <c r="E846" i="3"/>
  <c r="C846" i="3"/>
  <c r="D846" i="3"/>
  <c r="D727" i="3"/>
  <c r="C727" i="3"/>
  <c r="E727" i="3"/>
  <c r="E810" i="3"/>
  <c r="D810" i="3"/>
  <c r="C810" i="3"/>
  <c r="D965" i="3"/>
  <c r="E965" i="3"/>
  <c r="C965" i="3"/>
  <c r="D735" i="3"/>
  <c r="E735" i="3"/>
  <c r="C735" i="3"/>
  <c r="C986" i="3"/>
  <c r="E986" i="3"/>
  <c r="D986" i="3"/>
  <c r="D723" i="3"/>
  <c r="C723" i="3"/>
  <c r="E723" i="3"/>
  <c r="E909" i="3"/>
  <c r="D909" i="3"/>
  <c r="C909" i="3"/>
  <c r="E993" i="3"/>
  <c r="C993" i="3"/>
  <c r="D993" i="3"/>
  <c r="D924" i="3"/>
  <c r="E924" i="3"/>
  <c r="C924" i="3"/>
  <c r="D901" i="3"/>
  <c r="E901" i="3"/>
  <c r="C901" i="3"/>
  <c r="E852" i="3"/>
  <c r="D852" i="3"/>
  <c r="C852" i="3"/>
  <c r="C781" i="3"/>
  <c r="E781" i="3"/>
  <c r="D781" i="3"/>
  <c r="E911" i="3"/>
  <c r="D911" i="3"/>
  <c r="C911" i="3"/>
  <c r="D778" i="3"/>
  <c r="C778" i="3"/>
  <c r="E778" i="3"/>
  <c r="D971" i="3"/>
  <c r="E971" i="3"/>
  <c r="C971" i="3"/>
  <c r="E886" i="3"/>
  <c r="C886" i="3"/>
  <c r="D886" i="3"/>
  <c r="E694" i="3"/>
  <c r="D694" i="3"/>
  <c r="C694" i="3"/>
  <c r="D862" i="3"/>
  <c r="C862" i="3"/>
  <c r="E862" i="3"/>
  <c r="G16" i="3"/>
  <c r="H16" i="3" s="1"/>
  <c r="E129" i="3"/>
  <c r="D61" i="3"/>
  <c r="F75" i="3"/>
  <c r="D38" i="3"/>
  <c r="E848" i="3"/>
  <c r="D848" i="3"/>
  <c r="C848" i="3"/>
  <c r="D869" i="3"/>
  <c r="E869" i="3"/>
  <c r="C869" i="3"/>
  <c r="C944" i="3"/>
  <c r="D944" i="3"/>
  <c r="E944" i="3"/>
  <c r="C749" i="3"/>
  <c r="D749" i="3"/>
  <c r="E749" i="3"/>
  <c r="C786" i="3"/>
  <c r="E786" i="3"/>
  <c r="D786" i="3"/>
  <c r="D833" i="3"/>
  <c r="E833" i="3"/>
  <c r="C833" i="3"/>
  <c r="C798" i="3"/>
  <c r="D798" i="3"/>
  <c r="E798" i="3"/>
  <c r="C762" i="3"/>
  <c r="E762" i="3"/>
  <c r="D762" i="3"/>
  <c r="C938" i="3"/>
  <c r="D938" i="3"/>
  <c r="E938" i="3"/>
  <c r="C756" i="3"/>
  <c r="E756" i="3"/>
  <c r="D756" i="3"/>
  <c r="C953" i="3"/>
  <c r="D953" i="3"/>
  <c r="E953" i="3"/>
  <c r="C720" i="3"/>
  <c r="E720" i="3"/>
  <c r="D720" i="3"/>
  <c r="C1010" i="3"/>
  <c r="E1010" i="3"/>
  <c r="D1010" i="3"/>
  <c r="E737" i="3"/>
  <c r="D737" i="3"/>
  <c r="C737" i="3"/>
  <c r="D861" i="3"/>
  <c r="E861" i="3"/>
  <c r="C861" i="3"/>
  <c r="E780" i="3"/>
  <c r="D780" i="3"/>
  <c r="C780" i="3"/>
  <c r="D984" i="3"/>
  <c r="C984" i="3"/>
  <c r="E984" i="3"/>
  <c r="C853" i="3"/>
  <c r="E853" i="3"/>
  <c r="D853" i="3"/>
  <c r="D801" i="3"/>
  <c r="C801" i="3"/>
  <c r="E801" i="3"/>
  <c r="C905" i="3"/>
  <c r="D905" i="3"/>
  <c r="E905" i="3"/>
  <c r="D733" i="3"/>
  <c r="E733" i="3"/>
  <c r="C733" i="3"/>
  <c r="D1029" i="3"/>
  <c r="E1029" i="3"/>
  <c r="C1029" i="3"/>
  <c r="D863" i="3"/>
  <c r="E863" i="3"/>
  <c r="C863" i="3"/>
  <c r="C730" i="3"/>
  <c r="D730" i="3"/>
  <c r="E730" i="3"/>
  <c r="E923" i="3"/>
  <c r="C923" i="3"/>
  <c r="D923" i="3"/>
  <c r="C838" i="3"/>
  <c r="E838" i="3"/>
  <c r="D838" i="3"/>
  <c r="C994" i="3"/>
  <c r="E994" i="3"/>
  <c r="D994" i="3"/>
  <c r="D995" i="3"/>
  <c r="E995" i="3"/>
  <c r="C995" i="3"/>
  <c r="D814" i="3"/>
  <c r="E814" i="3"/>
  <c r="C814" i="3"/>
  <c r="L107" i="3"/>
  <c r="K36" i="3"/>
  <c r="C129" i="3"/>
  <c r="L129" i="3" s="1"/>
  <c r="F61" i="3"/>
  <c r="C932" i="3"/>
  <c r="E932" i="3"/>
  <c r="D932" i="3"/>
  <c r="C1040" i="3"/>
  <c r="D1040" i="3"/>
  <c r="E1040" i="3"/>
  <c r="C896" i="3"/>
  <c r="D896" i="3"/>
  <c r="E896" i="3"/>
  <c r="D738" i="3"/>
  <c r="C738" i="3"/>
  <c r="E738" i="3"/>
  <c r="E750" i="3"/>
  <c r="D750" i="3"/>
  <c r="C750" i="3"/>
  <c r="C714" i="3"/>
  <c r="D714" i="3"/>
  <c r="E714" i="3"/>
  <c r="E1027" i="3"/>
  <c r="D1027" i="3"/>
  <c r="C1027" i="3"/>
  <c r="E1024" i="3"/>
  <c r="C1024" i="3"/>
  <c r="D1024" i="3"/>
  <c r="E890" i="3"/>
  <c r="C890" i="3"/>
  <c r="D890" i="3"/>
  <c r="D998" i="3"/>
  <c r="C998" i="3"/>
  <c r="E998" i="3"/>
  <c r="E1000" i="3"/>
  <c r="C1000" i="3"/>
  <c r="D1000" i="3"/>
  <c r="C962" i="3"/>
  <c r="D962" i="3"/>
  <c r="E962" i="3"/>
  <c r="C1025" i="3"/>
  <c r="D1025" i="3"/>
  <c r="E1025" i="3"/>
  <c r="E1032" i="3"/>
  <c r="D1032" i="3"/>
  <c r="C1032" i="3"/>
  <c r="C840" i="3"/>
  <c r="D840" i="3"/>
  <c r="E840" i="3"/>
  <c r="D805" i="3"/>
  <c r="C805" i="3"/>
  <c r="E805" i="3"/>
  <c r="C753" i="3"/>
  <c r="E753" i="3"/>
  <c r="D753" i="3"/>
  <c r="E981" i="3"/>
  <c r="C981" i="3"/>
  <c r="D981" i="3"/>
  <c r="D815" i="3"/>
  <c r="C815" i="3"/>
  <c r="E815" i="3"/>
  <c r="C875" i="3"/>
  <c r="E875" i="3"/>
  <c r="D875" i="3"/>
  <c r="E790" i="3"/>
  <c r="C790" i="3"/>
  <c r="D790" i="3"/>
  <c r="D946" i="3"/>
  <c r="E946" i="3"/>
  <c r="C946" i="3"/>
  <c r="E947" i="3"/>
  <c r="D947" i="3"/>
  <c r="C947" i="3"/>
  <c r="E766" i="3"/>
  <c r="C766" i="3"/>
  <c r="D766" i="3"/>
  <c r="D968" i="3"/>
  <c r="E968" i="3"/>
  <c r="C968" i="3"/>
  <c r="C1003" i="3"/>
  <c r="E1003" i="3"/>
  <c r="D1003" i="3"/>
  <c r="C920" i="3"/>
  <c r="D920" i="3"/>
  <c r="E920" i="3"/>
  <c r="E980" i="3"/>
  <c r="C980" i="3"/>
  <c r="D980" i="3"/>
  <c r="C728" i="3"/>
  <c r="D728" i="3"/>
  <c r="E728" i="3"/>
  <c r="E860" i="3"/>
  <c r="D860" i="3"/>
  <c r="C860" i="3"/>
  <c r="E692" i="3"/>
  <c r="D692" i="3"/>
  <c r="C692" i="3"/>
  <c r="C690" i="3"/>
  <c r="E690" i="3"/>
  <c r="D690" i="3"/>
  <c r="D702" i="3"/>
  <c r="E702" i="3"/>
  <c r="C702" i="3"/>
  <c r="E881" i="3"/>
  <c r="C881" i="3"/>
  <c r="D881" i="3"/>
  <c r="E979" i="3"/>
  <c r="C979" i="3"/>
  <c r="D979" i="3"/>
  <c r="E842" i="3"/>
  <c r="C842" i="3"/>
  <c r="D842" i="3"/>
  <c r="D950" i="3"/>
  <c r="E950" i="3"/>
  <c r="C950" i="3"/>
  <c r="E952" i="3"/>
  <c r="D952" i="3"/>
  <c r="C952" i="3"/>
  <c r="C914" i="3"/>
  <c r="E914" i="3"/>
  <c r="D914" i="3"/>
  <c r="C1022" i="3"/>
  <c r="D1022" i="3"/>
  <c r="E1022" i="3"/>
  <c r="D1033" i="3"/>
  <c r="C1033" i="3"/>
  <c r="E1033" i="3"/>
  <c r="C821" i="3"/>
  <c r="E821" i="3"/>
  <c r="D821" i="3"/>
  <c r="E888" i="3"/>
  <c r="D888" i="3"/>
  <c r="C888" i="3"/>
  <c r="E757" i="3"/>
  <c r="D757" i="3"/>
  <c r="C757" i="3"/>
  <c r="C706" i="3"/>
  <c r="E706" i="3"/>
  <c r="D706" i="3"/>
  <c r="E912" i="3"/>
  <c r="C912" i="3"/>
  <c r="D912" i="3"/>
  <c r="C933" i="3"/>
  <c r="D933" i="3"/>
  <c r="E933" i="3"/>
  <c r="C767" i="3"/>
  <c r="E767" i="3"/>
  <c r="D767" i="3"/>
  <c r="E693" i="3"/>
  <c r="D693" i="3"/>
  <c r="C693" i="3"/>
  <c r="D827" i="3"/>
  <c r="E827" i="3"/>
  <c r="C827" i="3"/>
  <c r="E742" i="3"/>
  <c r="C742" i="3"/>
  <c r="D742" i="3"/>
  <c r="D898" i="3"/>
  <c r="E898" i="3"/>
  <c r="C898" i="3"/>
  <c r="D899" i="3"/>
  <c r="C899" i="3"/>
  <c r="E899" i="3"/>
  <c r="E713" i="3"/>
  <c r="D713" i="3"/>
  <c r="C713" i="3"/>
  <c r="D131" i="3"/>
  <c r="E165" i="3"/>
  <c r="F102" i="3"/>
  <c r="D95" i="3"/>
  <c r="C788" i="3"/>
  <c r="E788" i="3"/>
  <c r="D788" i="3"/>
  <c r="D763" i="3"/>
  <c r="E763" i="3"/>
  <c r="C763" i="3"/>
  <c r="E955" i="3"/>
  <c r="D955" i="3"/>
  <c r="C955" i="3"/>
  <c r="D884" i="3"/>
  <c r="C884" i="3"/>
  <c r="E884" i="3"/>
  <c r="D836" i="3"/>
  <c r="E836" i="3"/>
  <c r="C836" i="3"/>
  <c r="C716" i="3"/>
  <c r="D716" i="3"/>
  <c r="E716" i="3"/>
  <c r="E931" i="3"/>
  <c r="C931" i="3"/>
  <c r="D931" i="3"/>
  <c r="C880" i="3"/>
  <c r="D880" i="3"/>
  <c r="E880" i="3"/>
  <c r="D794" i="3"/>
  <c r="C794" i="3"/>
  <c r="E794" i="3"/>
  <c r="C1035" i="3"/>
  <c r="E1035" i="3"/>
  <c r="D1035" i="3"/>
  <c r="C1036" i="3"/>
  <c r="D1036" i="3"/>
  <c r="E1036" i="3"/>
  <c r="D902" i="3"/>
  <c r="C902" i="3"/>
  <c r="E902" i="3"/>
  <c r="E904" i="3"/>
  <c r="C904" i="3"/>
  <c r="D904" i="3"/>
  <c r="E866" i="3"/>
  <c r="D866" i="3"/>
  <c r="C866" i="3"/>
  <c r="E1012" i="3"/>
  <c r="D1012" i="3"/>
  <c r="C1012" i="3"/>
  <c r="E974" i="3"/>
  <c r="D974" i="3"/>
  <c r="C974" i="3"/>
  <c r="C985" i="3"/>
  <c r="E985" i="3"/>
  <c r="D985" i="3"/>
  <c r="D744" i="3"/>
  <c r="E744" i="3"/>
  <c r="C744" i="3"/>
  <c r="D709" i="3"/>
  <c r="E709" i="3"/>
  <c r="C709" i="3"/>
  <c r="D1009" i="3"/>
  <c r="C1009" i="3"/>
  <c r="E1009" i="3"/>
  <c r="D768" i="3"/>
  <c r="C768" i="3"/>
  <c r="E768" i="3"/>
  <c r="E792" i="3"/>
  <c r="D792" i="3"/>
  <c r="C792" i="3"/>
  <c r="E885" i="3"/>
  <c r="C885" i="3"/>
  <c r="D885" i="3"/>
  <c r="D719" i="3"/>
  <c r="C719" i="3"/>
  <c r="E719" i="3"/>
  <c r="C857" i="3"/>
  <c r="D857" i="3"/>
  <c r="E857" i="3"/>
  <c r="C779" i="3"/>
  <c r="E779" i="3"/>
  <c r="D779" i="3"/>
  <c r="E1031" i="3"/>
  <c r="D1031" i="3"/>
  <c r="C1031" i="3"/>
  <c r="D850" i="3"/>
  <c r="E850" i="3"/>
  <c r="C850" i="3"/>
  <c r="E851" i="3"/>
  <c r="D851" i="3"/>
  <c r="C851" i="3"/>
  <c r="K23" i="3"/>
  <c r="D872" i="3"/>
  <c r="E872" i="3"/>
  <c r="C872" i="3"/>
  <c r="E703" i="3"/>
  <c r="C703" i="3"/>
  <c r="D703" i="3"/>
  <c r="C992" i="3"/>
  <c r="E992" i="3"/>
  <c r="D992" i="3"/>
  <c r="C800" i="3"/>
  <c r="D800" i="3"/>
  <c r="E800" i="3"/>
  <c r="C811" i="3"/>
  <c r="D811" i="3"/>
  <c r="E811" i="3"/>
  <c r="D764" i="3"/>
  <c r="C764" i="3"/>
  <c r="E764" i="3"/>
  <c r="D999" i="3"/>
  <c r="E999" i="3"/>
  <c r="C999" i="3"/>
  <c r="C785" i="3"/>
  <c r="E785" i="3"/>
  <c r="D785" i="3"/>
  <c r="E928" i="3"/>
  <c r="C928" i="3"/>
  <c r="D928" i="3"/>
  <c r="D883" i="3"/>
  <c r="E883" i="3"/>
  <c r="C883" i="3"/>
  <c r="C832" i="3"/>
  <c r="D832" i="3"/>
  <c r="E832" i="3"/>
  <c r="C746" i="3"/>
  <c r="D746" i="3"/>
  <c r="E746" i="3"/>
  <c r="E987" i="3"/>
  <c r="D987" i="3"/>
  <c r="C987" i="3"/>
  <c r="C988" i="3"/>
  <c r="E988" i="3"/>
  <c r="D988" i="3"/>
  <c r="E854" i="3"/>
  <c r="C854" i="3"/>
  <c r="D854" i="3"/>
  <c r="D900" i="3"/>
  <c r="C900" i="3"/>
  <c r="E900" i="3"/>
  <c r="D856" i="3"/>
  <c r="C856" i="3"/>
  <c r="E856" i="3"/>
  <c r="D818" i="3"/>
  <c r="C818" i="3"/>
  <c r="E818" i="3"/>
  <c r="D964" i="3"/>
  <c r="C964" i="3"/>
  <c r="E964" i="3"/>
  <c r="D926" i="3"/>
  <c r="E926" i="3"/>
  <c r="C926" i="3"/>
  <c r="D937" i="3"/>
  <c r="C937" i="3"/>
  <c r="E937" i="3"/>
  <c r="D961" i="3"/>
  <c r="C961" i="3"/>
  <c r="E961" i="3"/>
  <c r="D1005" i="3"/>
  <c r="C1005" i="3"/>
  <c r="E1005" i="3"/>
  <c r="D837" i="3"/>
  <c r="E837" i="3"/>
  <c r="C837" i="3"/>
  <c r="C731" i="3"/>
  <c r="D731" i="3"/>
  <c r="E731" i="3"/>
  <c r="E983" i="3"/>
  <c r="C983" i="3"/>
  <c r="D983" i="3"/>
  <c r="E802" i="3"/>
  <c r="D802" i="3"/>
  <c r="C802" i="3"/>
  <c r="E803" i="3"/>
  <c r="C803" i="3"/>
  <c r="D803" i="3"/>
  <c r="AH48" i="1"/>
  <c r="AH54" i="1" s="1"/>
  <c r="E895" i="3"/>
  <c r="D895" i="3"/>
  <c r="C895" i="3"/>
  <c r="C824" i="3"/>
  <c r="D824" i="3"/>
  <c r="E824" i="3"/>
  <c r="D918" i="3"/>
  <c r="E918" i="3"/>
  <c r="C918" i="3"/>
  <c r="D704" i="3"/>
  <c r="E704" i="3"/>
  <c r="C704" i="3"/>
  <c r="C751" i="3"/>
  <c r="E751" i="3"/>
  <c r="D751" i="3"/>
  <c r="C919" i="3"/>
  <c r="E919" i="3"/>
  <c r="D919" i="3"/>
  <c r="D1001" i="3"/>
  <c r="E1001" i="3"/>
  <c r="C1001" i="3"/>
  <c r="C835" i="3"/>
  <c r="E835" i="3"/>
  <c r="D835" i="3"/>
  <c r="E1023" i="3"/>
  <c r="C1023" i="3"/>
  <c r="D1023" i="3"/>
  <c r="E784" i="3"/>
  <c r="D784" i="3"/>
  <c r="C784" i="3"/>
  <c r="E698" i="3"/>
  <c r="D698" i="3"/>
  <c r="C698" i="3"/>
  <c r="C939" i="3"/>
  <c r="D939" i="3"/>
  <c r="E939" i="3"/>
  <c r="C940" i="3"/>
  <c r="E940" i="3"/>
  <c r="D940" i="3"/>
  <c r="C806" i="3"/>
  <c r="D806" i="3"/>
  <c r="E806" i="3"/>
  <c r="C951" i="3"/>
  <c r="D951" i="3"/>
  <c r="E951" i="3"/>
  <c r="D808" i="3"/>
  <c r="C808" i="3"/>
  <c r="E808" i="3"/>
  <c r="C770" i="3"/>
  <c r="D770" i="3"/>
  <c r="E770" i="3"/>
  <c r="D1011" i="3"/>
  <c r="C1011" i="3"/>
  <c r="E1011" i="3"/>
  <c r="C916" i="3"/>
  <c r="E916" i="3"/>
  <c r="D916" i="3"/>
  <c r="D878" i="3"/>
  <c r="C878" i="3"/>
  <c r="E878" i="3"/>
  <c r="D936" i="3"/>
  <c r="E936" i="3"/>
  <c r="C936" i="3"/>
  <c r="C889" i="3"/>
  <c r="E889" i="3"/>
  <c r="D889" i="3"/>
  <c r="D945" i="3"/>
  <c r="C945" i="3"/>
  <c r="E945" i="3"/>
  <c r="D718" i="3"/>
  <c r="C718" i="3"/>
  <c r="E718" i="3"/>
  <c r="C809" i="3"/>
  <c r="D809" i="3"/>
  <c r="E809" i="3"/>
  <c r="D913" i="3"/>
  <c r="C913" i="3"/>
  <c r="E913" i="3"/>
  <c r="C789" i="3"/>
  <c r="D789" i="3"/>
  <c r="E789" i="3"/>
  <c r="E705" i="3"/>
  <c r="C705" i="3"/>
  <c r="D705" i="3"/>
  <c r="D935" i="3"/>
  <c r="E935" i="3"/>
  <c r="C935" i="3"/>
  <c r="E754" i="3"/>
  <c r="D754" i="3"/>
  <c r="C754" i="3"/>
  <c r="D1017" i="3"/>
  <c r="C1017" i="3"/>
  <c r="E1017" i="3"/>
  <c r="C755" i="3"/>
  <c r="E755" i="3"/>
  <c r="D755" i="3"/>
  <c r="C729" i="3"/>
  <c r="E729" i="3"/>
  <c r="D729" i="3"/>
  <c r="K48" i="3"/>
  <c r="L64" i="3"/>
  <c r="G48" i="3"/>
  <c r="H48" i="3" s="1"/>
  <c r="J64" i="3"/>
  <c r="M1841" i="2"/>
  <c r="G89" i="3"/>
  <c r="H89" i="3" s="1"/>
  <c r="G66" i="3"/>
  <c r="H66" i="3" s="1"/>
  <c r="M1844" i="2"/>
  <c r="G23" i="3"/>
  <c r="H23" i="3" s="1"/>
  <c r="J100" i="3"/>
  <c r="G100" i="3"/>
  <c r="H100" i="3" s="1"/>
  <c r="K120" i="3"/>
  <c r="J120" i="3"/>
  <c r="J46" i="3"/>
  <c r="G47" i="3"/>
  <c r="H47" i="3" s="1"/>
  <c r="G154" i="3"/>
  <c r="H154" i="3" s="1"/>
  <c r="K139" i="3"/>
  <c r="K109" i="3"/>
  <c r="L138" i="3"/>
  <c r="J23" i="3"/>
  <c r="M23" i="3" s="1"/>
  <c r="L150" i="3"/>
  <c r="L137" i="3"/>
  <c r="K156" i="3"/>
  <c r="G140" i="3"/>
  <c r="H140" i="3" s="1"/>
  <c r="G17" i="3"/>
  <c r="H17" i="3" s="1"/>
  <c r="L108" i="3"/>
  <c r="L77" i="3"/>
  <c r="L48" i="3"/>
  <c r="J162" i="3"/>
  <c r="L162" i="3"/>
  <c r="G162" i="3"/>
  <c r="H162" i="3" s="1"/>
  <c r="J40" i="3"/>
  <c r="M40" i="3" s="1"/>
  <c r="J154" i="3"/>
  <c r="J13" i="3"/>
  <c r="L50" i="3"/>
  <c r="G13" i="3"/>
  <c r="H13" i="3" s="1"/>
  <c r="G50" i="3"/>
  <c r="H50" i="3" s="1"/>
  <c r="G40" i="3"/>
  <c r="H40" i="3" s="1"/>
  <c r="J50" i="3"/>
  <c r="K13" i="3"/>
  <c r="L110" i="3"/>
  <c r="J77" i="3"/>
  <c r="J113" i="3"/>
  <c r="K129" i="3"/>
  <c r="K140" i="3"/>
  <c r="M140" i="3" s="1"/>
  <c r="K18" i="3"/>
  <c r="J18" i="3"/>
  <c r="L18" i="3"/>
  <c r="K44" i="3"/>
  <c r="J107" i="3"/>
  <c r="M107" i="3" s="1"/>
  <c r="K29" i="3"/>
  <c r="J29" i="3"/>
  <c r="G95" i="3"/>
  <c r="H95" i="3" s="1"/>
  <c r="M1843" i="2"/>
  <c r="L95" i="3"/>
  <c r="G70" i="3"/>
  <c r="H70" i="3" s="1"/>
  <c r="L91" i="3"/>
  <c r="M1842" i="2"/>
  <c r="J139" i="3"/>
  <c r="J151" i="3"/>
  <c r="G64" i="3"/>
  <c r="H64" i="3" s="1"/>
  <c r="G71" i="3"/>
  <c r="H71" i="3" s="1"/>
  <c r="K71" i="3"/>
  <c r="G91" i="3"/>
  <c r="H91" i="3" s="1"/>
  <c r="K151" i="3"/>
  <c r="M1838" i="2"/>
  <c r="L45" i="3"/>
  <c r="L66" i="3"/>
  <c r="G34" i="3"/>
  <c r="H34" i="3" s="1"/>
  <c r="J122" i="3"/>
  <c r="M145" i="3"/>
  <c r="M97" i="3"/>
  <c r="M1845" i="2"/>
  <c r="M84" i="3"/>
  <c r="M170" i="3"/>
  <c r="L113" i="3"/>
  <c r="J70" i="3"/>
  <c r="K159" i="3"/>
  <c r="J134" i="3"/>
  <c r="L94" i="3"/>
  <c r="J159" i="3"/>
  <c r="J127" i="3"/>
  <c r="J142" i="3"/>
  <c r="M1839" i="2"/>
  <c r="M1846" i="2"/>
  <c r="M27" i="3"/>
  <c r="G137" i="3"/>
  <c r="H137" i="3" s="1"/>
  <c r="J133" i="3"/>
  <c r="G127" i="3"/>
  <c r="H127" i="3" s="1"/>
  <c r="G109" i="3"/>
  <c r="H109" i="3" s="1"/>
  <c r="K108" i="3"/>
  <c r="J137" i="3"/>
  <c r="G133" i="3"/>
  <c r="H133" i="3" s="1"/>
  <c r="L109" i="3"/>
  <c r="L130" i="3"/>
  <c r="K91" i="3"/>
  <c r="M35" i="3"/>
  <c r="K75" i="3"/>
  <c r="H110" i="3"/>
  <c r="K155" i="3"/>
  <c r="M153" i="3"/>
  <c r="L127" i="3"/>
  <c r="G44" i="3"/>
  <c r="H44" i="3" s="1"/>
  <c r="K34" i="3"/>
  <c r="J32" i="3"/>
  <c r="L151" i="3"/>
  <c r="J55" i="3"/>
  <c r="J112" i="3"/>
  <c r="J164" i="3"/>
  <c r="G32" i="3"/>
  <c r="H32" i="3" s="1"/>
  <c r="L34" i="3"/>
  <c r="G55" i="3"/>
  <c r="H55" i="3" s="1"/>
  <c r="K74" i="3"/>
  <c r="L55" i="3"/>
  <c r="G112" i="3"/>
  <c r="H112" i="3" s="1"/>
  <c r="J110" i="3"/>
  <c r="J147" i="3"/>
  <c r="K115" i="3"/>
  <c r="J150" i="3"/>
  <c r="L147" i="3"/>
  <c r="K164" i="3"/>
  <c r="M119" i="3"/>
  <c r="K112" i="3"/>
  <c r="G74" i="3"/>
  <c r="H74" i="3" s="1"/>
  <c r="G78" i="3"/>
  <c r="H78" i="3" s="1"/>
  <c r="H164" i="3"/>
  <c r="J41" i="3"/>
  <c r="L51" i="3"/>
  <c r="M51" i="3" s="1"/>
  <c r="K110" i="3"/>
  <c r="K147" i="3"/>
  <c r="L115" i="3"/>
  <c r="K150" i="3"/>
  <c r="J74" i="3"/>
  <c r="J78" i="3"/>
  <c r="M98" i="3"/>
  <c r="K41" i="3"/>
  <c r="M1837" i="2"/>
  <c r="L142" i="3"/>
  <c r="G115" i="3"/>
  <c r="H115" i="3" s="1"/>
  <c r="K70" i="3"/>
  <c r="G142" i="3"/>
  <c r="H142" i="3" s="1"/>
  <c r="L42" i="3"/>
  <c r="J66" i="3"/>
  <c r="M17" i="3"/>
  <c r="G122" i="3"/>
  <c r="H122" i="3" s="1"/>
  <c r="M146" i="3"/>
  <c r="K25" i="3"/>
  <c r="M61" i="3"/>
  <c r="G25" i="3"/>
  <c r="H25" i="3" s="1"/>
  <c r="M33" i="3"/>
  <c r="L25" i="3"/>
  <c r="G121" i="3"/>
  <c r="H121" i="3" s="1"/>
  <c r="K105" i="3"/>
  <c r="L118" i="3"/>
  <c r="J105" i="3"/>
  <c r="J156" i="3"/>
  <c r="M163" i="3"/>
  <c r="M166" i="3"/>
  <c r="L120" i="3"/>
  <c r="M72" i="3"/>
  <c r="G124" i="3"/>
  <c r="H124" i="3" s="1"/>
  <c r="L156" i="3"/>
  <c r="G105" i="3"/>
  <c r="H105" i="3" s="1"/>
  <c r="J138" i="3"/>
  <c r="L154" i="3"/>
  <c r="L122" i="3"/>
  <c r="H156" i="3"/>
  <c r="K138" i="3"/>
  <c r="M86" i="3"/>
  <c r="M58" i="3"/>
  <c r="K167" i="3"/>
  <c r="M116" i="3"/>
  <c r="M56" i="3"/>
  <c r="M101" i="3"/>
  <c r="M90" i="3"/>
  <c r="L47" i="3"/>
  <c r="K124" i="3"/>
  <c r="M157" i="3"/>
  <c r="K102" i="3"/>
  <c r="M135" i="3"/>
  <c r="J47" i="3"/>
  <c r="J102" i="3"/>
  <c r="L102" i="3"/>
  <c r="M53" i="3"/>
  <c r="M43" i="3"/>
  <c r="J160" i="3"/>
  <c r="M60" i="3"/>
  <c r="G160" i="3"/>
  <c r="H160" i="3" s="1"/>
  <c r="M89" i="3"/>
  <c r="M73" i="3"/>
  <c r="J130" i="3"/>
  <c r="M152" i="3"/>
  <c r="G130" i="3"/>
  <c r="H130" i="3" s="1"/>
  <c r="G129" i="3"/>
  <c r="H129" i="3" s="1"/>
  <c r="M49" i="3"/>
  <c r="L139" i="3"/>
  <c r="L160" i="3"/>
  <c r="G67" i="3"/>
  <c r="H67" i="3" s="1"/>
  <c r="M117" i="3"/>
  <c r="M68" i="3"/>
  <c r="M1286" i="3"/>
  <c r="M14" i="3"/>
  <c r="M54" i="3"/>
  <c r="M99" i="3"/>
  <c r="M20" i="3"/>
  <c r="M62" i="3"/>
  <c r="M26" i="3"/>
  <c r="M158" i="3"/>
  <c r="M31" i="3"/>
  <c r="M10" i="3"/>
  <c r="K134" i="3"/>
  <c r="M96" i="3"/>
  <c r="M161" i="3"/>
  <c r="G134" i="3"/>
  <c r="H134" i="3" s="1"/>
  <c r="M79" i="3"/>
  <c r="L155" i="3"/>
  <c r="M165" i="3"/>
  <c r="G128" i="3"/>
  <c r="H128" i="3" s="1"/>
  <c r="M69" i="3"/>
  <c r="M126" i="3"/>
  <c r="M136" i="3"/>
  <c r="M57" i="3"/>
  <c r="G155" i="3"/>
  <c r="H155" i="3" s="1"/>
  <c r="G21" i="3"/>
  <c r="H21" i="3" s="1"/>
  <c r="M88" i="3"/>
  <c r="M22" i="3"/>
  <c r="L148" i="3"/>
  <c r="G144" i="3"/>
  <c r="H144" i="3" s="1"/>
  <c r="G94" i="3"/>
  <c r="H94" i="3" s="1"/>
  <c r="G118" i="3"/>
  <c r="H118" i="3" s="1"/>
  <c r="BB340" i="2"/>
  <c r="M52" i="3"/>
  <c r="K148" i="3"/>
  <c r="L144" i="3"/>
  <c r="M104" i="3"/>
  <c r="L124" i="3"/>
  <c r="M59" i="3"/>
  <c r="M8" i="3"/>
  <c r="K118" i="3"/>
  <c r="L121" i="3"/>
  <c r="L133" i="3"/>
  <c r="M92" i="3"/>
  <c r="J121" i="3"/>
  <c r="G148" i="3"/>
  <c r="H148" i="3" s="1"/>
  <c r="J94" i="3"/>
  <c r="M39" i="3"/>
  <c r="M83" i="3"/>
  <c r="H45" i="3"/>
  <c r="M141" i="3"/>
  <c r="M81" i="3"/>
  <c r="M30" i="3"/>
  <c r="M12" i="3"/>
  <c r="M63" i="3"/>
  <c r="M87" i="3"/>
  <c r="M103" i="3"/>
  <c r="K111" i="3"/>
  <c r="J131" i="3"/>
  <c r="G75" i="3"/>
  <c r="H75" i="3" s="1"/>
  <c r="G42" i="3"/>
  <c r="H42" i="3" s="1"/>
  <c r="H159" i="3"/>
  <c r="J67" i="3"/>
  <c r="L131" i="3"/>
  <c r="J111" i="3"/>
  <c r="L67" i="3"/>
  <c r="H111" i="3"/>
  <c r="J149" i="3"/>
  <c r="L111" i="3"/>
  <c r="K149" i="3"/>
  <c r="J132" i="3"/>
  <c r="G132" i="3"/>
  <c r="H132" i="3" s="1"/>
  <c r="J144" i="3"/>
  <c r="K65" i="3"/>
  <c r="K123" i="3"/>
  <c r="J80" i="3"/>
  <c r="L19" i="3"/>
  <c r="G125" i="3"/>
  <c r="H125" i="3" s="1"/>
  <c r="L24" i="3"/>
  <c r="L168" i="3"/>
  <c r="H36" i="3"/>
  <c r="J65" i="3"/>
  <c r="G131" i="3"/>
  <c r="H131" i="3" s="1"/>
  <c r="H168" i="3"/>
  <c r="K132" i="3"/>
  <c r="C172" i="3"/>
  <c r="G172" i="3" s="1"/>
  <c r="H172" i="3" s="1"/>
  <c r="F172" i="3"/>
  <c r="D172" i="3"/>
  <c r="E172" i="3"/>
  <c r="L46" i="3"/>
  <c r="K128" i="3"/>
  <c r="G113" i="3"/>
  <c r="H113" i="3" s="1"/>
  <c r="K85" i="3"/>
  <c r="M85" i="3" s="1"/>
  <c r="G106" i="3"/>
  <c r="H106" i="3" s="1"/>
  <c r="H9" i="3"/>
  <c r="G46" i="3"/>
  <c r="H46" i="3" s="1"/>
  <c r="K82" i="3"/>
  <c r="L123" i="3"/>
  <c r="L114" i="3"/>
  <c r="G167" i="3"/>
  <c r="H167" i="3" s="1"/>
  <c r="L149" i="3"/>
  <c r="J21" i="3"/>
  <c r="K168" i="3"/>
  <c r="L106" i="3"/>
  <c r="L44" i="3"/>
  <c r="K106" i="3"/>
  <c r="K9" i="3"/>
  <c r="G65" i="3"/>
  <c r="H65" i="3" s="1"/>
  <c r="G82" i="3"/>
  <c r="H82" i="3" s="1"/>
  <c r="G123" i="3"/>
  <c r="H123" i="3" s="1"/>
  <c r="K80" i="3"/>
  <c r="J19" i="3"/>
  <c r="K114" i="3"/>
  <c r="K125" i="3"/>
  <c r="G24" i="3"/>
  <c r="H24" i="3" s="1"/>
  <c r="L167" i="3"/>
  <c r="G149" i="3"/>
  <c r="H149" i="3" s="1"/>
  <c r="K21" i="3"/>
  <c r="J168" i="3"/>
  <c r="K76" i="3"/>
  <c r="J9" i="3"/>
  <c r="J82" i="3"/>
  <c r="G80" i="3"/>
  <c r="H80" i="3" s="1"/>
  <c r="G19" i="3"/>
  <c r="H19" i="3" s="1"/>
  <c r="J114" i="3"/>
  <c r="J24" i="3"/>
  <c r="G169" i="3"/>
  <c r="H169" i="3" s="1"/>
  <c r="C338" i="2"/>
  <c r="G338" i="2" s="1"/>
  <c r="H338" i="2" s="1"/>
  <c r="F338" i="2"/>
  <c r="BB338" i="2"/>
  <c r="BA338" i="2"/>
  <c r="BD338" i="2"/>
  <c r="E338" i="2"/>
  <c r="D338" i="2"/>
  <c r="H114" i="3"/>
  <c r="L125" i="3"/>
  <c r="K24" i="3"/>
  <c r="L169" i="3"/>
  <c r="J42" i="3"/>
  <c r="K45" i="3"/>
  <c r="L76" i="3"/>
  <c r="J36" i="3"/>
  <c r="L9" i="3"/>
  <c r="J128" i="3"/>
  <c r="G76" i="3"/>
  <c r="H76" i="3" s="1"/>
  <c r="L36" i="3"/>
  <c r="L32" i="3"/>
  <c r="K169" i="3"/>
  <c r="J75" i="3"/>
  <c r="L159" i="3"/>
  <c r="BB339" i="2"/>
  <c r="D340" i="2"/>
  <c r="G6" i="3"/>
  <c r="H6" i="3" s="1"/>
  <c r="J6" i="3"/>
  <c r="K6" i="3"/>
  <c r="L6" i="3"/>
  <c r="L11" i="3"/>
  <c r="G11" i="3"/>
  <c r="H11" i="3" s="1"/>
  <c r="K11" i="3"/>
  <c r="J11" i="3"/>
  <c r="J3" i="3"/>
  <c r="L3" i="3"/>
  <c r="G3" i="3"/>
  <c r="H3" i="3" s="1"/>
  <c r="K3" i="3"/>
  <c r="BH1847" i="2"/>
  <c r="BE1847" i="2"/>
  <c r="L1847" i="2"/>
  <c r="K1847" i="2"/>
  <c r="G1847" i="2"/>
  <c r="H1847" i="2" s="1"/>
  <c r="BF1847" i="2"/>
  <c r="BG1847" i="2"/>
  <c r="J1847" i="2"/>
  <c r="J4" i="3"/>
  <c r="G4" i="3"/>
  <c r="H4" i="3" s="1"/>
  <c r="K4" i="3"/>
  <c r="J7" i="3"/>
  <c r="K7" i="3"/>
  <c r="G7" i="3"/>
  <c r="H7" i="3" s="1"/>
  <c r="L7" i="3"/>
  <c r="J5" i="3"/>
  <c r="L5" i="3"/>
  <c r="G5" i="3"/>
  <c r="H5" i="3" s="1"/>
  <c r="K5" i="3"/>
  <c r="AA32" i="1"/>
  <c r="CI32" i="1"/>
  <c r="AO32" i="1"/>
  <c r="AU32" i="1"/>
  <c r="CA32" i="1"/>
  <c r="Y32" i="1"/>
  <c r="AW32" i="1"/>
  <c r="AC32" i="1"/>
  <c r="O32" i="1"/>
  <c r="AM32" i="1"/>
  <c r="AQ32" i="1"/>
  <c r="BQ32" i="1"/>
  <c r="Q32" i="1"/>
  <c r="BU32" i="1"/>
  <c r="BS32" i="1"/>
  <c r="AI32" i="1"/>
  <c r="W32" i="1"/>
  <c r="BK32" i="1"/>
  <c r="BE32" i="1"/>
  <c r="BG32" i="1"/>
  <c r="BA32" i="1"/>
  <c r="AK32" i="1"/>
  <c r="BO32" i="1"/>
  <c r="K32" i="1"/>
  <c r="BM32" i="1"/>
  <c r="AE32" i="1"/>
  <c r="AS32" i="1"/>
  <c r="BY32" i="1"/>
  <c r="BC32" i="1"/>
  <c r="BI32" i="1"/>
  <c r="AG32" i="1"/>
  <c r="M32" i="1"/>
  <c r="S32" i="1"/>
  <c r="CG32" i="1"/>
  <c r="U32" i="1"/>
  <c r="CE32" i="1"/>
  <c r="AY32" i="1"/>
  <c r="CC32" i="1"/>
  <c r="BW32" i="1"/>
  <c r="G28" i="3"/>
  <c r="H28" i="3" s="1"/>
  <c r="K28" i="3"/>
  <c r="J28" i="3"/>
  <c r="L28" i="3"/>
  <c r="D1299" i="3"/>
  <c r="E1296" i="3"/>
  <c r="E1297" i="3"/>
  <c r="F1305" i="3"/>
  <c r="E341" i="2" l="1"/>
  <c r="E337" i="2"/>
  <c r="C337" i="2"/>
  <c r="BE337" i="2" s="1"/>
  <c r="BD336" i="2"/>
  <c r="BD339" i="2"/>
  <c r="C339" i="2"/>
  <c r="L339" i="2" s="1"/>
  <c r="BD341" i="2"/>
  <c r="C341" i="2"/>
  <c r="BH341" i="2" s="1"/>
  <c r="E335" i="2"/>
  <c r="F341" i="2"/>
  <c r="M71" i="3"/>
  <c r="D341" i="2"/>
  <c r="K95" i="3"/>
  <c r="BA341" i="2"/>
  <c r="F340" i="2"/>
  <c r="BA339" i="2"/>
  <c r="K78" i="3"/>
  <c r="BA340" i="2"/>
  <c r="E339" i="2"/>
  <c r="E340" i="2"/>
  <c r="F339" i="2"/>
  <c r="D337" i="2"/>
  <c r="BA337" i="2"/>
  <c r="J129" i="3"/>
  <c r="K37" i="3"/>
  <c r="C340" i="2"/>
  <c r="K340" i="2" s="1"/>
  <c r="M1246" i="2"/>
  <c r="BA335" i="2"/>
  <c r="F337" i="2"/>
  <c r="BD335" i="2"/>
  <c r="C335" i="2"/>
  <c r="BG335" i="2" s="1"/>
  <c r="D335" i="2"/>
  <c r="H22" i="1"/>
  <c r="G22" i="1"/>
  <c r="CN22" i="1"/>
  <c r="CP22" i="1"/>
  <c r="CO22" i="1"/>
  <c r="CQ22" i="1"/>
  <c r="BB335" i="2"/>
  <c r="BD337" i="2"/>
  <c r="E3314" i="2"/>
  <c r="G15" i="3"/>
  <c r="H15" i="3" s="1"/>
  <c r="D3314" i="2"/>
  <c r="M64" i="3"/>
  <c r="BD3314" i="2"/>
  <c r="L37" i="3"/>
  <c r="F3314" i="2"/>
  <c r="BB3314" i="2"/>
  <c r="BA3314" i="2"/>
  <c r="M45" i="3"/>
  <c r="J37" i="3"/>
  <c r="M37" i="3" s="1"/>
  <c r="D3308" i="2"/>
  <c r="F3308" i="2"/>
  <c r="E3308" i="2"/>
  <c r="C3308" i="2"/>
  <c r="BD3308" i="2"/>
  <c r="BA3308" i="2"/>
  <c r="BB3308" i="2"/>
  <c r="C3313" i="2"/>
  <c r="D3313" i="2"/>
  <c r="E3313" i="2"/>
  <c r="F3313" i="2"/>
  <c r="BD3313" i="2"/>
  <c r="BB3313" i="2"/>
  <c r="BA3313" i="2"/>
  <c r="C3316" i="2"/>
  <c r="D3316" i="2"/>
  <c r="BB3316" i="2"/>
  <c r="F3316" i="2"/>
  <c r="BA3316" i="2"/>
  <c r="BD3316" i="2"/>
  <c r="E3316" i="2"/>
  <c r="J15" i="3"/>
  <c r="L15" i="3"/>
  <c r="C3312" i="2"/>
  <c r="D3312" i="2"/>
  <c r="BA3312" i="2"/>
  <c r="E3312" i="2"/>
  <c r="BB3312" i="2"/>
  <c r="BD3312" i="2"/>
  <c r="F3312" i="2"/>
  <c r="D3311" i="2"/>
  <c r="C3311" i="2"/>
  <c r="E3311" i="2"/>
  <c r="BB3311" i="2"/>
  <c r="BD3311" i="2"/>
  <c r="BA3311" i="2"/>
  <c r="F3311" i="2"/>
  <c r="D3309" i="2"/>
  <c r="C3309" i="2"/>
  <c r="BB3309" i="2"/>
  <c r="E3309" i="2"/>
  <c r="BD3309" i="2"/>
  <c r="BA3309" i="2"/>
  <c r="F3309" i="2"/>
  <c r="L100" i="3"/>
  <c r="K100" i="3"/>
  <c r="J3314" i="2"/>
  <c r="BF3314" i="2"/>
  <c r="G3314" i="2"/>
  <c r="H3314" i="2" s="1"/>
  <c r="BG3314" i="2"/>
  <c r="BH3314" i="2"/>
  <c r="BE3314" i="2"/>
  <c r="K3314" i="2"/>
  <c r="L3314" i="2"/>
  <c r="F3315" i="2"/>
  <c r="C3315" i="2"/>
  <c r="D3315" i="2"/>
  <c r="BB3315" i="2"/>
  <c r="E3315" i="2"/>
  <c r="BA3315" i="2"/>
  <c r="BD3315" i="2"/>
  <c r="D3310" i="2"/>
  <c r="C3310" i="2"/>
  <c r="E3310" i="2"/>
  <c r="BB3310" i="2"/>
  <c r="BD3310" i="2"/>
  <c r="F3310" i="2"/>
  <c r="BA3310" i="2"/>
  <c r="BA336" i="2"/>
  <c r="BA342" i="2"/>
  <c r="D336" i="2"/>
  <c r="E342" i="2"/>
  <c r="E336" i="2"/>
  <c r="F336" i="2"/>
  <c r="C336" i="2"/>
  <c r="BE336" i="2" s="1"/>
  <c r="F342" i="2"/>
  <c r="D342" i="2"/>
  <c r="C342" i="2"/>
  <c r="BE342" i="2" s="1"/>
  <c r="BD342" i="2"/>
  <c r="BA343" i="2"/>
  <c r="K38" i="3"/>
  <c r="J38" i="3"/>
  <c r="L38" i="3"/>
  <c r="G38" i="3"/>
  <c r="H38" i="3" s="1"/>
  <c r="M162" i="3"/>
  <c r="AJ48" i="1"/>
  <c r="J754" i="3"/>
  <c r="G754" i="3"/>
  <c r="H754" i="3" s="1"/>
  <c r="K754" i="3"/>
  <c r="L754" i="3"/>
  <c r="L904" i="3"/>
  <c r="K904" i="3"/>
  <c r="G904" i="3"/>
  <c r="H904" i="3" s="1"/>
  <c r="J904" i="3"/>
  <c r="K794" i="3"/>
  <c r="G794" i="3"/>
  <c r="H794" i="3" s="1"/>
  <c r="L794" i="3"/>
  <c r="J794" i="3"/>
  <c r="G898" i="3"/>
  <c r="H898" i="3" s="1"/>
  <c r="J898" i="3"/>
  <c r="L898" i="3"/>
  <c r="K898" i="3"/>
  <c r="D1275" i="2"/>
  <c r="BB1275" i="2"/>
  <c r="BA1275" i="2"/>
  <c r="C1275" i="2"/>
  <c r="E1275" i="2"/>
  <c r="BD1275" i="2"/>
  <c r="K706" i="3"/>
  <c r="G706" i="3"/>
  <c r="H706" i="3" s="1"/>
  <c r="J706" i="3"/>
  <c r="L706" i="3"/>
  <c r="K981" i="3"/>
  <c r="J981" i="3"/>
  <c r="L981" i="3"/>
  <c r="G981" i="3"/>
  <c r="H981" i="3" s="1"/>
  <c r="K998" i="3"/>
  <c r="J998" i="3"/>
  <c r="L998" i="3"/>
  <c r="G998" i="3"/>
  <c r="H998" i="3" s="1"/>
  <c r="J733" i="3"/>
  <c r="K733" i="3"/>
  <c r="G733" i="3"/>
  <c r="H733" i="3" s="1"/>
  <c r="L733" i="3"/>
  <c r="L848" i="3"/>
  <c r="G848" i="3"/>
  <c r="H848" i="3" s="1"/>
  <c r="K848" i="3"/>
  <c r="J848" i="3"/>
  <c r="J934" i="3"/>
  <c r="G934" i="3"/>
  <c r="H934" i="3" s="1"/>
  <c r="K934" i="3"/>
  <c r="L934" i="3"/>
  <c r="G917" i="3"/>
  <c r="H917" i="3" s="1"/>
  <c r="J917" i="3"/>
  <c r="K917" i="3"/>
  <c r="L917" i="3"/>
  <c r="L956" i="3"/>
  <c r="G956" i="3"/>
  <c r="H956" i="3" s="1"/>
  <c r="J956" i="3"/>
  <c r="K956" i="3"/>
  <c r="L864" i="3"/>
  <c r="K864" i="3"/>
  <c r="J864" i="3"/>
  <c r="G864" i="3"/>
  <c r="H864" i="3" s="1"/>
  <c r="G876" i="3"/>
  <c r="H876" i="3" s="1"/>
  <c r="J876" i="3"/>
  <c r="K876" i="3"/>
  <c r="L876" i="3"/>
  <c r="K976" i="3"/>
  <c r="G976" i="3"/>
  <c r="H976" i="3" s="1"/>
  <c r="L976" i="3"/>
  <c r="J976" i="3"/>
  <c r="K708" i="3"/>
  <c r="J708" i="3"/>
  <c r="G708" i="3"/>
  <c r="H708" i="3" s="1"/>
  <c r="L708" i="3"/>
  <c r="K772" i="3"/>
  <c r="G772" i="3"/>
  <c r="H772" i="3" s="1"/>
  <c r="L772" i="3"/>
  <c r="J772" i="3"/>
  <c r="K871" i="3"/>
  <c r="G871" i="3"/>
  <c r="H871" i="3" s="1"/>
  <c r="L871" i="3"/>
  <c r="J871" i="3"/>
  <c r="J740" i="3"/>
  <c r="K740" i="3"/>
  <c r="L740" i="3"/>
  <c r="G740" i="3"/>
  <c r="H740" i="3" s="1"/>
  <c r="J970" i="3"/>
  <c r="G970" i="3"/>
  <c r="H970" i="3" s="1"/>
  <c r="K970" i="3"/>
  <c r="L970" i="3"/>
  <c r="L1008" i="3"/>
  <c r="J1008" i="3"/>
  <c r="K1008" i="3"/>
  <c r="G1008" i="3"/>
  <c r="H1008" i="3" s="1"/>
  <c r="G1020" i="3"/>
  <c r="H1020" i="3" s="1"/>
  <c r="K1020" i="3"/>
  <c r="J1020" i="3"/>
  <c r="L1020" i="3"/>
  <c r="G1002" i="3"/>
  <c r="H1002" i="3" s="1"/>
  <c r="K1002" i="3"/>
  <c r="L1002" i="3"/>
  <c r="J1002" i="3"/>
  <c r="K907" i="3"/>
  <c r="L907" i="3"/>
  <c r="J907" i="3"/>
  <c r="G907" i="3"/>
  <c r="H907" i="3" s="1"/>
  <c r="L957" i="3"/>
  <c r="G957" i="3"/>
  <c r="H957" i="3" s="1"/>
  <c r="J957" i="3"/>
  <c r="K957" i="3"/>
  <c r="K849" i="3"/>
  <c r="L849" i="3"/>
  <c r="G849" i="3"/>
  <c r="H849" i="3" s="1"/>
  <c r="J849" i="3"/>
  <c r="K892" i="3"/>
  <c r="L892" i="3"/>
  <c r="J892" i="3"/>
  <c r="G892" i="3"/>
  <c r="H892" i="3" s="1"/>
  <c r="L1003" i="3"/>
  <c r="J1003" i="3"/>
  <c r="G1003" i="3"/>
  <c r="H1003" i="3" s="1"/>
  <c r="K1003" i="3"/>
  <c r="G714" i="3"/>
  <c r="H714" i="3" s="1"/>
  <c r="K714" i="3"/>
  <c r="L714" i="3"/>
  <c r="J714" i="3"/>
  <c r="L923" i="3"/>
  <c r="K923" i="3"/>
  <c r="G923" i="3"/>
  <c r="H923" i="3" s="1"/>
  <c r="J923" i="3"/>
  <c r="L984" i="3"/>
  <c r="K984" i="3"/>
  <c r="G984" i="3"/>
  <c r="H984" i="3" s="1"/>
  <c r="J984" i="3"/>
  <c r="L911" i="3"/>
  <c r="K911" i="3"/>
  <c r="J911" i="3"/>
  <c r="G911" i="3"/>
  <c r="H911" i="3" s="1"/>
  <c r="L924" i="3"/>
  <c r="K924" i="3"/>
  <c r="J924" i="3"/>
  <c r="G924" i="3"/>
  <c r="H924" i="3" s="1"/>
  <c r="J1037" i="3"/>
  <c r="K1037" i="3"/>
  <c r="L1037" i="3"/>
  <c r="G1037" i="3"/>
  <c r="H1037" i="3" s="1"/>
  <c r="G1019" i="3"/>
  <c r="H1019" i="3" s="1"/>
  <c r="K1019" i="3"/>
  <c r="L1019" i="3"/>
  <c r="J1019" i="3"/>
  <c r="BA1277" i="2"/>
  <c r="C1277" i="2"/>
  <c r="D1277" i="2"/>
  <c r="E1277" i="2"/>
  <c r="BD1277" i="2"/>
  <c r="BB1277" i="2"/>
  <c r="L977" i="3"/>
  <c r="K977" i="3"/>
  <c r="G977" i="3"/>
  <c r="H977" i="3" s="1"/>
  <c r="J977" i="3"/>
  <c r="G1007" i="3"/>
  <c r="H1007" i="3" s="1"/>
  <c r="J1007" i="3"/>
  <c r="K1007" i="3"/>
  <c r="L1007" i="3"/>
  <c r="L930" i="3"/>
  <c r="K930" i="3"/>
  <c r="G930" i="3"/>
  <c r="H930" i="3" s="1"/>
  <c r="J930" i="3"/>
  <c r="G791" i="3"/>
  <c r="H791" i="3" s="1"/>
  <c r="K791" i="3"/>
  <c r="J791" i="3"/>
  <c r="L791" i="3"/>
  <c r="G797" i="3"/>
  <c r="H797" i="3" s="1"/>
  <c r="J797" i="3"/>
  <c r="K797" i="3"/>
  <c r="L797" i="3"/>
  <c r="J765" i="3"/>
  <c r="L765" i="3"/>
  <c r="G765" i="3"/>
  <c r="H765" i="3" s="1"/>
  <c r="K765" i="3"/>
  <c r="J782" i="3"/>
  <c r="G782" i="3"/>
  <c r="H782" i="3" s="1"/>
  <c r="K782" i="3"/>
  <c r="L782" i="3"/>
  <c r="G712" i="3"/>
  <c r="H712" i="3" s="1"/>
  <c r="J712" i="3"/>
  <c r="K712" i="3"/>
  <c r="L712" i="3"/>
  <c r="G732" i="3"/>
  <c r="H732" i="3" s="1"/>
  <c r="L732" i="3"/>
  <c r="J732" i="3"/>
  <c r="K732" i="3"/>
  <c r="J722" i="3"/>
  <c r="K722" i="3"/>
  <c r="G722" i="3"/>
  <c r="H722" i="3" s="1"/>
  <c r="L722" i="3"/>
  <c r="G991" i="3"/>
  <c r="H991" i="3" s="1"/>
  <c r="K991" i="3"/>
  <c r="J991" i="3"/>
  <c r="L991" i="3"/>
  <c r="G916" i="3"/>
  <c r="H916" i="3" s="1"/>
  <c r="J916" i="3"/>
  <c r="L916" i="3"/>
  <c r="K916" i="3"/>
  <c r="BA1280" i="2"/>
  <c r="BB1280" i="2"/>
  <c r="C1280" i="2"/>
  <c r="D1280" i="2"/>
  <c r="BD1280" i="2"/>
  <c r="E1280" i="2"/>
  <c r="K996" i="3"/>
  <c r="G996" i="3"/>
  <c r="H996" i="3" s="1"/>
  <c r="L996" i="3"/>
  <c r="J996" i="3"/>
  <c r="K771" i="3"/>
  <c r="G771" i="3"/>
  <c r="H771" i="3" s="1"/>
  <c r="L771" i="3"/>
  <c r="J771" i="3"/>
  <c r="K822" i="3"/>
  <c r="G822" i="3"/>
  <c r="H822" i="3" s="1"/>
  <c r="L822" i="3"/>
  <c r="J822" i="3"/>
  <c r="BA1287" i="2"/>
  <c r="BB1287" i="2"/>
  <c r="D1287" i="2"/>
  <c r="C1287" i="2"/>
  <c r="E1287" i="2"/>
  <c r="BD1287" i="2"/>
  <c r="G748" i="3"/>
  <c r="H748" i="3" s="1"/>
  <c r="L748" i="3"/>
  <c r="K748" i="3"/>
  <c r="J748" i="3"/>
  <c r="G1006" i="3"/>
  <c r="H1006" i="3" s="1"/>
  <c r="L1006" i="3"/>
  <c r="J1006" i="3"/>
  <c r="K1006" i="3"/>
  <c r="G867" i="3"/>
  <c r="H867" i="3" s="1"/>
  <c r="L867" i="3"/>
  <c r="J867" i="3"/>
  <c r="K867" i="3"/>
  <c r="G893" i="3"/>
  <c r="H893" i="3" s="1"/>
  <c r="L893" i="3"/>
  <c r="J893" i="3"/>
  <c r="K893" i="3"/>
  <c r="J717" i="3"/>
  <c r="K717" i="3"/>
  <c r="L717" i="3"/>
  <c r="G717" i="3"/>
  <c r="H717" i="3" s="1"/>
  <c r="G973" i="3"/>
  <c r="H973" i="3" s="1"/>
  <c r="K973" i="3"/>
  <c r="L973" i="3"/>
  <c r="J973" i="3"/>
  <c r="L887" i="3"/>
  <c r="K887" i="3"/>
  <c r="G887" i="3"/>
  <c r="H887" i="3" s="1"/>
  <c r="J887" i="3"/>
  <c r="L787" i="3"/>
  <c r="K787" i="3"/>
  <c r="G787" i="3"/>
  <c r="H787" i="3" s="1"/>
  <c r="J787" i="3"/>
  <c r="K764" i="3"/>
  <c r="J764" i="3"/>
  <c r="G764" i="3"/>
  <c r="H764" i="3" s="1"/>
  <c r="L764" i="3"/>
  <c r="K719" i="3"/>
  <c r="G719" i="3"/>
  <c r="H719" i="3" s="1"/>
  <c r="J719" i="3"/>
  <c r="L719" i="3"/>
  <c r="K788" i="3"/>
  <c r="J788" i="3"/>
  <c r="G788" i="3"/>
  <c r="H788" i="3" s="1"/>
  <c r="L788" i="3"/>
  <c r="BA1279" i="2"/>
  <c r="D1279" i="2"/>
  <c r="BD1279" i="2"/>
  <c r="E1279" i="2"/>
  <c r="BB1279" i="2"/>
  <c r="C1279" i="2"/>
  <c r="K790" i="3"/>
  <c r="L790" i="3"/>
  <c r="G790" i="3"/>
  <c r="H790" i="3" s="1"/>
  <c r="J790" i="3"/>
  <c r="G845" i="3"/>
  <c r="H845" i="3" s="1"/>
  <c r="K845" i="3"/>
  <c r="L845" i="3"/>
  <c r="J845" i="3"/>
  <c r="BD1284" i="2"/>
  <c r="BB1284" i="2"/>
  <c r="E1284" i="2"/>
  <c r="C1284" i="2"/>
  <c r="D1284" i="2"/>
  <c r="BA1284" i="2"/>
  <c r="K879" i="3"/>
  <c r="G879" i="3"/>
  <c r="H879" i="3" s="1"/>
  <c r="J879" i="3"/>
  <c r="L879" i="3"/>
  <c r="G1021" i="3"/>
  <c r="H1021" i="3" s="1"/>
  <c r="L1021" i="3"/>
  <c r="J1021" i="3"/>
  <c r="K1021" i="3"/>
  <c r="K891" i="3"/>
  <c r="L891" i="3"/>
  <c r="G891" i="3"/>
  <c r="H891" i="3" s="1"/>
  <c r="J891" i="3"/>
  <c r="L883" i="3"/>
  <c r="G883" i="3"/>
  <c r="H883" i="3" s="1"/>
  <c r="K883" i="3"/>
  <c r="J883" i="3"/>
  <c r="K818" i="3"/>
  <c r="J818" i="3"/>
  <c r="G818" i="3"/>
  <c r="H818" i="3" s="1"/>
  <c r="L818" i="3"/>
  <c r="L703" i="3"/>
  <c r="K703" i="3"/>
  <c r="J703" i="3"/>
  <c r="G703" i="3"/>
  <c r="H703" i="3" s="1"/>
  <c r="K1010" i="3"/>
  <c r="J1010" i="3"/>
  <c r="G1010" i="3"/>
  <c r="H1010" i="3" s="1"/>
  <c r="L1010" i="3"/>
  <c r="K889" i="3"/>
  <c r="G889" i="3"/>
  <c r="H889" i="3" s="1"/>
  <c r="J889" i="3"/>
  <c r="L889" i="3"/>
  <c r="G902" i="3"/>
  <c r="H902" i="3" s="1"/>
  <c r="L902" i="3"/>
  <c r="J902" i="3"/>
  <c r="K902" i="3"/>
  <c r="L1022" i="3"/>
  <c r="G1022" i="3"/>
  <c r="H1022" i="3" s="1"/>
  <c r="J1022" i="3"/>
  <c r="K1022" i="3"/>
  <c r="G872" i="3"/>
  <c r="H872" i="3" s="1"/>
  <c r="L872" i="3"/>
  <c r="J872" i="3"/>
  <c r="K872" i="3"/>
  <c r="L997" i="3"/>
  <c r="G997" i="3"/>
  <c r="H997" i="3" s="1"/>
  <c r="K997" i="3"/>
  <c r="J997" i="3"/>
  <c r="L724" i="3"/>
  <c r="J724" i="3"/>
  <c r="K724" i="3"/>
  <c r="G724" i="3"/>
  <c r="H724" i="3" s="1"/>
  <c r="G745" i="3"/>
  <c r="H745" i="3" s="1"/>
  <c r="J745" i="3"/>
  <c r="L745" i="3"/>
  <c r="K745" i="3"/>
  <c r="K843" i="3"/>
  <c r="G843" i="3"/>
  <c r="H843" i="3" s="1"/>
  <c r="J843" i="3"/>
  <c r="L843" i="3"/>
  <c r="K1038" i="3"/>
  <c r="G1038" i="3"/>
  <c r="H1038" i="3" s="1"/>
  <c r="J1038" i="3"/>
  <c r="L1038" i="3"/>
  <c r="G1016" i="3"/>
  <c r="H1016" i="3" s="1"/>
  <c r="L1016" i="3"/>
  <c r="K1016" i="3"/>
  <c r="J1016" i="3"/>
  <c r="G750" i="3"/>
  <c r="H750" i="3" s="1"/>
  <c r="J750" i="3"/>
  <c r="L750" i="3"/>
  <c r="K750" i="3"/>
  <c r="J937" i="3"/>
  <c r="G937" i="3"/>
  <c r="H937" i="3" s="1"/>
  <c r="K937" i="3"/>
  <c r="L937" i="3"/>
  <c r="L1031" i="3"/>
  <c r="G1031" i="3"/>
  <c r="H1031" i="3" s="1"/>
  <c r="J1031" i="3"/>
  <c r="K1031" i="3"/>
  <c r="J884" i="3"/>
  <c r="G884" i="3"/>
  <c r="H884" i="3" s="1"/>
  <c r="K884" i="3"/>
  <c r="L884" i="3"/>
  <c r="J890" i="3"/>
  <c r="K890" i="3"/>
  <c r="G890" i="3"/>
  <c r="H890" i="3" s="1"/>
  <c r="L890" i="3"/>
  <c r="G780" i="3"/>
  <c r="H780" i="3" s="1"/>
  <c r="K780" i="3"/>
  <c r="L780" i="3"/>
  <c r="J780" i="3"/>
  <c r="K910" i="3"/>
  <c r="G910" i="3"/>
  <c r="H910" i="3" s="1"/>
  <c r="L910" i="3"/>
  <c r="J910" i="3"/>
  <c r="G906" i="3"/>
  <c r="H906" i="3" s="1"/>
  <c r="L906" i="3"/>
  <c r="K906" i="3"/>
  <c r="J906" i="3"/>
  <c r="J856" i="3"/>
  <c r="G856" i="3"/>
  <c r="H856" i="3" s="1"/>
  <c r="K856" i="3"/>
  <c r="L856" i="3"/>
  <c r="K880" i="3"/>
  <c r="G880" i="3"/>
  <c r="H880" i="3" s="1"/>
  <c r="J880" i="3"/>
  <c r="L880" i="3"/>
  <c r="J742" i="3"/>
  <c r="G742" i="3"/>
  <c r="H742" i="3" s="1"/>
  <c r="L742" i="3"/>
  <c r="K742" i="3"/>
  <c r="J888" i="3"/>
  <c r="G888" i="3"/>
  <c r="H888" i="3" s="1"/>
  <c r="L888" i="3"/>
  <c r="K888" i="3"/>
  <c r="K690" i="3"/>
  <c r="J690" i="3"/>
  <c r="G690" i="3"/>
  <c r="H690" i="3" s="1"/>
  <c r="L690" i="3"/>
  <c r="G1025" i="3"/>
  <c r="H1025" i="3" s="1"/>
  <c r="K1025" i="3"/>
  <c r="J1025" i="3"/>
  <c r="L1025" i="3"/>
  <c r="L799" i="3"/>
  <c r="J799" i="3"/>
  <c r="G799" i="3"/>
  <c r="H799" i="3" s="1"/>
  <c r="K799" i="3"/>
  <c r="G949" i="3"/>
  <c r="H949" i="3" s="1"/>
  <c r="J949" i="3"/>
  <c r="L949" i="3"/>
  <c r="K949" i="3"/>
  <c r="L858" i="3"/>
  <c r="K858" i="3"/>
  <c r="J858" i="3"/>
  <c r="G858" i="3"/>
  <c r="H858" i="3" s="1"/>
  <c r="G743" i="3"/>
  <c r="H743" i="3" s="1"/>
  <c r="K743" i="3"/>
  <c r="L743" i="3"/>
  <c r="J743" i="3"/>
  <c r="K830" i="3"/>
  <c r="G830" i="3"/>
  <c r="H830" i="3" s="1"/>
  <c r="L830" i="3"/>
  <c r="J830" i="3"/>
  <c r="K729" i="3"/>
  <c r="J729" i="3"/>
  <c r="L729" i="3"/>
  <c r="G729" i="3"/>
  <c r="H729" i="3" s="1"/>
  <c r="G1023" i="3"/>
  <c r="H1023" i="3" s="1"/>
  <c r="K1023" i="3"/>
  <c r="L1023" i="3"/>
  <c r="J1023" i="3"/>
  <c r="L803" i="3"/>
  <c r="G803" i="3"/>
  <c r="H803" i="3" s="1"/>
  <c r="K803" i="3"/>
  <c r="J803" i="3"/>
  <c r="L811" i="3"/>
  <c r="J811" i="3"/>
  <c r="G811" i="3"/>
  <c r="H811" i="3" s="1"/>
  <c r="K811" i="3"/>
  <c r="G1012" i="3"/>
  <c r="H1012" i="3" s="1"/>
  <c r="L1012" i="3"/>
  <c r="K1012" i="3"/>
  <c r="J1012" i="3"/>
  <c r="L955" i="3"/>
  <c r="J955" i="3"/>
  <c r="G955" i="3"/>
  <c r="H955" i="3" s="1"/>
  <c r="K955" i="3"/>
  <c r="BB1285" i="2"/>
  <c r="D1285" i="2"/>
  <c r="E1285" i="2"/>
  <c r="BD1285" i="2"/>
  <c r="C1285" i="2"/>
  <c r="BA1285" i="2"/>
  <c r="G932" i="3"/>
  <c r="H932" i="3" s="1"/>
  <c r="J932" i="3"/>
  <c r="L932" i="3"/>
  <c r="K932" i="3"/>
  <c r="G730" i="3"/>
  <c r="H730" i="3" s="1"/>
  <c r="L730" i="3"/>
  <c r="K730" i="3"/>
  <c r="J730" i="3"/>
  <c r="J905" i="3"/>
  <c r="L905" i="3"/>
  <c r="G905" i="3"/>
  <c r="H905" i="3" s="1"/>
  <c r="K905" i="3"/>
  <c r="G720" i="3"/>
  <c r="H720" i="3" s="1"/>
  <c r="J720" i="3"/>
  <c r="L720" i="3"/>
  <c r="K720" i="3"/>
  <c r="J762" i="3"/>
  <c r="L762" i="3"/>
  <c r="G762" i="3"/>
  <c r="H762" i="3" s="1"/>
  <c r="K762" i="3"/>
  <c r="K749" i="3"/>
  <c r="L749" i="3"/>
  <c r="J749" i="3"/>
  <c r="G749" i="3"/>
  <c r="H749" i="3" s="1"/>
  <c r="J993" i="3"/>
  <c r="K993" i="3"/>
  <c r="G993" i="3"/>
  <c r="H993" i="3" s="1"/>
  <c r="L993" i="3"/>
  <c r="K735" i="3"/>
  <c r="L735" i="3"/>
  <c r="J735" i="3"/>
  <c r="G735" i="3"/>
  <c r="H735" i="3" s="1"/>
  <c r="G777" i="3"/>
  <c r="H777" i="3" s="1"/>
  <c r="K777" i="3"/>
  <c r="L777" i="3"/>
  <c r="J777" i="3"/>
  <c r="K1034" i="3"/>
  <c r="L1034" i="3"/>
  <c r="G1034" i="3"/>
  <c r="H1034" i="3" s="1"/>
  <c r="J1034" i="3"/>
  <c r="J1004" i="3"/>
  <c r="L1004" i="3"/>
  <c r="K1004" i="3"/>
  <c r="G1004" i="3"/>
  <c r="H1004" i="3" s="1"/>
  <c r="J747" i="3"/>
  <c r="G747" i="3"/>
  <c r="H747" i="3" s="1"/>
  <c r="L747" i="3"/>
  <c r="K747" i="3"/>
  <c r="K922" i="3"/>
  <c r="G922" i="3"/>
  <c r="H922" i="3" s="1"/>
  <c r="J922" i="3"/>
  <c r="L922" i="3"/>
  <c r="L972" i="3"/>
  <c r="K972" i="3"/>
  <c r="G972" i="3"/>
  <c r="H972" i="3" s="1"/>
  <c r="J972" i="3"/>
  <c r="J691" i="3"/>
  <c r="L691" i="3"/>
  <c r="K691" i="3"/>
  <c r="G691" i="3"/>
  <c r="H691" i="3" s="1"/>
  <c r="K990" i="3"/>
  <c r="J990" i="3"/>
  <c r="G990" i="3"/>
  <c r="H990" i="3" s="1"/>
  <c r="L990" i="3"/>
  <c r="L966" i="3"/>
  <c r="J966" i="3"/>
  <c r="K966" i="3"/>
  <c r="G966" i="3"/>
  <c r="H966" i="3" s="1"/>
  <c r="K967" i="3"/>
  <c r="G967" i="3"/>
  <c r="H967" i="3" s="1"/>
  <c r="J967" i="3"/>
  <c r="L967" i="3"/>
  <c r="K839" i="3"/>
  <c r="G839" i="3"/>
  <c r="H839" i="3" s="1"/>
  <c r="J839" i="3"/>
  <c r="L839" i="3"/>
  <c r="K773" i="3"/>
  <c r="L773" i="3"/>
  <c r="J773" i="3"/>
  <c r="G773" i="3"/>
  <c r="H773" i="3" s="1"/>
  <c r="J929" i="3"/>
  <c r="L929" i="3"/>
  <c r="K929" i="3"/>
  <c r="G929" i="3"/>
  <c r="H929" i="3" s="1"/>
  <c r="J897" i="3"/>
  <c r="L897" i="3"/>
  <c r="K897" i="3"/>
  <c r="G897" i="3"/>
  <c r="H897" i="3" s="1"/>
  <c r="J760" i="3"/>
  <c r="K760" i="3"/>
  <c r="L760" i="3"/>
  <c r="G760" i="3"/>
  <c r="H760" i="3" s="1"/>
  <c r="J789" i="3"/>
  <c r="K789" i="3"/>
  <c r="G789" i="3"/>
  <c r="H789" i="3" s="1"/>
  <c r="L789" i="3"/>
  <c r="G913" i="3"/>
  <c r="H913" i="3" s="1"/>
  <c r="L913" i="3"/>
  <c r="J913" i="3"/>
  <c r="K913" i="3"/>
  <c r="K988" i="3"/>
  <c r="L988" i="3"/>
  <c r="J988" i="3"/>
  <c r="G988" i="3"/>
  <c r="H988" i="3" s="1"/>
  <c r="J1040" i="3"/>
  <c r="G1040" i="3"/>
  <c r="H1040" i="3" s="1"/>
  <c r="L1040" i="3"/>
  <c r="K1040" i="3"/>
  <c r="G936" i="3"/>
  <c r="H936" i="3" s="1"/>
  <c r="J936" i="3"/>
  <c r="L936" i="3"/>
  <c r="K936" i="3"/>
  <c r="K895" i="3"/>
  <c r="L895" i="3"/>
  <c r="J895" i="3"/>
  <c r="G895" i="3"/>
  <c r="H895" i="3" s="1"/>
  <c r="G837" i="3"/>
  <c r="H837" i="3" s="1"/>
  <c r="K837" i="3"/>
  <c r="L837" i="3"/>
  <c r="J837" i="3"/>
  <c r="L928" i="3"/>
  <c r="K928" i="3"/>
  <c r="G928" i="3"/>
  <c r="H928" i="3" s="1"/>
  <c r="J928" i="3"/>
  <c r="K728" i="3"/>
  <c r="G728" i="3"/>
  <c r="H728" i="3" s="1"/>
  <c r="L728" i="3"/>
  <c r="J728" i="3"/>
  <c r="K753" i="3"/>
  <c r="J753" i="3"/>
  <c r="G753" i="3"/>
  <c r="H753" i="3" s="1"/>
  <c r="L753" i="3"/>
  <c r="K986" i="3"/>
  <c r="L986" i="3"/>
  <c r="G986" i="3"/>
  <c r="H986" i="3" s="1"/>
  <c r="J986" i="3"/>
  <c r="K1014" i="3"/>
  <c r="L1014" i="3"/>
  <c r="J1014" i="3"/>
  <c r="G1014" i="3"/>
  <c r="H1014" i="3" s="1"/>
  <c r="J809" i="3"/>
  <c r="G809" i="3"/>
  <c r="H809" i="3" s="1"/>
  <c r="K809" i="3"/>
  <c r="L809" i="3"/>
  <c r="G770" i="3"/>
  <c r="H770" i="3" s="1"/>
  <c r="K770" i="3"/>
  <c r="L770" i="3"/>
  <c r="J770" i="3"/>
  <c r="J940" i="3"/>
  <c r="K940" i="3"/>
  <c r="L940" i="3"/>
  <c r="G940" i="3"/>
  <c r="H940" i="3" s="1"/>
  <c r="J751" i="3"/>
  <c r="L751" i="3"/>
  <c r="K751" i="3"/>
  <c r="G751" i="3"/>
  <c r="H751" i="3" s="1"/>
  <c r="K926" i="3"/>
  <c r="L926" i="3"/>
  <c r="J926" i="3"/>
  <c r="G926" i="3"/>
  <c r="H926" i="3" s="1"/>
  <c r="G792" i="3"/>
  <c r="H792" i="3" s="1"/>
  <c r="J792" i="3"/>
  <c r="K792" i="3"/>
  <c r="L792" i="3"/>
  <c r="K744" i="3"/>
  <c r="G744" i="3"/>
  <c r="H744" i="3" s="1"/>
  <c r="J744" i="3"/>
  <c r="L744" i="3"/>
  <c r="L931" i="3"/>
  <c r="K931" i="3"/>
  <c r="G931" i="3"/>
  <c r="H931" i="3" s="1"/>
  <c r="J931" i="3"/>
  <c r="L713" i="3"/>
  <c r="J713" i="3"/>
  <c r="G713" i="3"/>
  <c r="H713" i="3" s="1"/>
  <c r="K713" i="3"/>
  <c r="G827" i="3"/>
  <c r="H827" i="3" s="1"/>
  <c r="K827" i="3"/>
  <c r="L827" i="3"/>
  <c r="J827" i="3"/>
  <c r="G933" i="3"/>
  <c r="H933" i="3" s="1"/>
  <c r="K933" i="3"/>
  <c r="J933" i="3"/>
  <c r="L933" i="3"/>
  <c r="L914" i="3"/>
  <c r="J914" i="3"/>
  <c r="G914" i="3"/>
  <c r="H914" i="3" s="1"/>
  <c r="K914" i="3"/>
  <c r="G979" i="3"/>
  <c r="H979" i="3" s="1"/>
  <c r="J979" i="3"/>
  <c r="K979" i="3"/>
  <c r="L979" i="3"/>
  <c r="C1041" i="3"/>
  <c r="D1041" i="3"/>
  <c r="E1041" i="3"/>
  <c r="L980" i="3"/>
  <c r="G980" i="3"/>
  <c r="H980" i="3" s="1"/>
  <c r="K980" i="3"/>
  <c r="J980" i="3"/>
  <c r="G766" i="3"/>
  <c r="H766" i="3" s="1"/>
  <c r="K766" i="3"/>
  <c r="J766" i="3"/>
  <c r="L766" i="3"/>
  <c r="L805" i="3"/>
  <c r="G805" i="3"/>
  <c r="H805" i="3" s="1"/>
  <c r="K805" i="3"/>
  <c r="J805" i="3"/>
  <c r="L1024" i="3"/>
  <c r="G1024" i="3"/>
  <c r="H1024" i="3" s="1"/>
  <c r="J1024" i="3"/>
  <c r="K1024" i="3"/>
  <c r="G738" i="3"/>
  <c r="H738" i="3" s="1"/>
  <c r="J738" i="3"/>
  <c r="L738" i="3"/>
  <c r="K738" i="3"/>
  <c r="K863" i="3"/>
  <c r="G863" i="3"/>
  <c r="H863" i="3" s="1"/>
  <c r="J863" i="3"/>
  <c r="L863" i="3"/>
  <c r="J861" i="3"/>
  <c r="G861" i="3"/>
  <c r="H861" i="3" s="1"/>
  <c r="K861" i="3"/>
  <c r="L861" i="3"/>
  <c r="BB1283" i="2"/>
  <c r="E1283" i="2"/>
  <c r="BD1283" i="2"/>
  <c r="BA1283" i="2"/>
  <c r="C1283" i="2"/>
  <c r="D1283" i="2"/>
  <c r="L781" i="3"/>
  <c r="J781" i="3"/>
  <c r="G781" i="3"/>
  <c r="H781" i="3" s="1"/>
  <c r="K781" i="3"/>
  <c r="G846" i="3"/>
  <c r="H846" i="3" s="1"/>
  <c r="L846" i="3"/>
  <c r="K846" i="3"/>
  <c r="J846" i="3"/>
  <c r="K826" i="3"/>
  <c r="G826" i="3"/>
  <c r="H826" i="3" s="1"/>
  <c r="J826" i="3"/>
  <c r="L826" i="3"/>
  <c r="L775" i="3"/>
  <c r="G775" i="3"/>
  <c r="H775" i="3" s="1"/>
  <c r="K775" i="3"/>
  <c r="J775" i="3"/>
  <c r="K697" i="3"/>
  <c r="J697" i="3"/>
  <c r="L697" i="3"/>
  <c r="G697" i="3"/>
  <c r="H697" i="3" s="1"/>
  <c r="G823" i="3"/>
  <c r="H823" i="3" s="1"/>
  <c r="J823" i="3"/>
  <c r="L823" i="3"/>
  <c r="K823" i="3"/>
  <c r="G812" i="3"/>
  <c r="H812" i="3" s="1"/>
  <c r="J812" i="3"/>
  <c r="K812" i="3"/>
  <c r="L812" i="3"/>
  <c r="K769" i="3"/>
  <c r="G769" i="3"/>
  <c r="H769" i="3" s="1"/>
  <c r="J769" i="3"/>
  <c r="L769" i="3"/>
  <c r="G978" i="3"/>
  <c r="H978" i="3" s="1"/>
  <c r="L978" i="3"/>
  <c r="K978" i="3"/>
  <c r="J978" i="3"/>
  <c r="G816" i="3"/>
  <c r="H816" i="3" s="1"/>
  <c r="J816" i="3"/>
  <c r="L816" i="3"/>
  <c r="K816" i="3"/>
  <c r="J793" i="3"/>
  <c r="L793" i="3"/>
  <c r="K793" i="3"/>
  <c r="G793" i="3"/>
  <c r="H793" i="3" s="1"/>
  <c r="J820" i="3"/>
  <c r="L820" i="3"/>
  <c r="K820" i="3"/>
  <c r="G820" i="3"/>
  <c r="H820" i="3" s="1"/>
  <c r="L855" i="3"/>
  <c r="K855" i="3"/>
  <c r="G855" i="3"/>
  <c r="H855" i="3" s="1"/>
  <c r="J855" i="3"/>
  <c r="L927" i="3"/>
  <c r="G927" i="3"/>
  <c r="H927" i="3" s="1"/>
  <c r="K927" i="3"/>
  <c r="J927" i="3"/>
  <c r="G1026" i="3"/>
  <c r="H1026" i="3" s="1"/>
  <c r="K1026" i="3"/>
  <c r="L1026" i="3"/>
  <c r="J1026" i="3"/>
  <c r="J707" i="3"/>
  <c r="K707" i="3"/>
  <c r="G707" i="3"/>
  <c r="H707" i="3" s="1"/>
  <c r="L707" i="3"/>
  <c r="K1018" i="3"/>
  <c r="L1018" i="3"/>
  <c r="J1018" i="3"/>
  <c r="G1018" i="3"/>
  <c r="H1018" i="3" s="1"/>
  <c r="K960" i="3"/>
  <c r="L960" i="3"/>
  <c r="J960" i="3"/>
  <c r="G960" i="3"/>
  <c r="H960" i="3" s="1"/>
  <c r="G813" i="3"/>
  <c r="H813" i="3" s="1"/>
  <c r="K813" i="3"/>
  <c r="J813" i="3"/>
  <c r="L813" i="3"/>
  <c r="L868" i="3"/>
  <c r="G868" i="3"/>
  <c r="H868" i="3" s="1"/>
  <c r="J868" i="3"/>
  <c r="K868" i="3"/>
  <c r="K736" i="3"/>
  <c r="L736" i="3"/>
  <c r="J736" i="3"/>
  <c r="G736" i="3"/>
  <c r="H736" i="3" s="1"/>
  <c r="G774" i="3"/>
  <c r="H774" i="3" s="1"/>
  <c r="L774" i="3"/>
  <c r="K774" i="3"/>
  <c r="J774" i="3"/>
  <c r="J776" i="3"/>
  <c r="G776" i="3"/>
  <c r="H776" i="3" s="1"/>
  <c r="L776" i="3"/>
  <c r="K776" i="3"/>
  <c r="K951" i="3"/>
  <c r="G951" i="3"/>
  <c r="H951" i="3" s="1"/>
  <c r="L951" i="3"/>
  <c r="J951" i="3"/>
  <c r="G784" i="3"/>
  <c r="H784" i="3" s="1"/>
  <c r="J784" i="3"/>
  <c r="L784" i="3"/>
  <c r="K784" i="3"/>
  <c r="K757" i="3"/>
  <c r="L757" i="3"/>
  <c r="J757" i="3"/>
  <c r="G757" i="3"/>
  <c r="H757" i="3" s="1"/>
  <c r="L1011" i="3"/>
  <c r="J1011" i="3"/>
  <c r="G1011" i="3"/>
  <c r="H1011" i="3" s="1"/>
  <c r="K1011" i="3"/>
  <c r="K935" i="3"/>
  <c r="L935" i="3"/>
  <c r="J935" i="3"/>
  <c r="G935" i="3"/>
  <c r="H935" i="3" s="1"/>
  <c r="K731" i="3"/>
  <c r="G731" i="3"/>
  <c r="H731" i="3" s="1"/>
  <c r="J731" i="3"/>
  <c r="L731" i="3"/>
  <c r="L987" i="3"/>
  <c r="J987" i="3"/>
  <c r="G987" i="3"/>
  <c r="H987" i="3" s="1"/>
  <c r="K987" i="3"/>
  <c r="L709" i="3"/>
  <c r="G709" i="3"/>
  <c r="H709" i="3" s="1"/>
  <c r="J709" i="3"/>
  <c r="K709" i="3"/>
  <c r="G842" i="3"/>
  <c r="H842" i="3" s="1"/>
  <c r="L842" i="3"/>
  <c r="K842" i="3"/>
  <c r="J842" i="3"/>
  <c r="K727" i="3"/>
  <c r="L727" i="3"/>
  <c r="J727" i="3"/>
  <c r="G727" i="3"/>
  <c r="H727" i="3" s="1"/>
  <c r="J908" i="3"/>
  <c r="G908" i="3"/>
  <c r="H908" i="3" s="1"/>
  <c r="K908" i="3"/>
  <c r="L908" i="3"/>
  <c r="G885" i="3"/>
  <c r="H885" i="3" s="1"/>
  <c r="K885" i="3"/>
  <c r="J885" i="3"/>
  <c r="L885" i="3"/>
  <c r="K886" i="3"/>
  <c r="L886" i="3"/>
  <c r="J886" i="3"/>
  <c r="G886" i="3"/>
  <c r="H886" i="3" s="1"/>
  <c r="J711" i="3"/>
  <c r="K711" i="3"/>
  <c r="G711" i="3"/>
  <c r="H711" i="3" s="1"/>
  <c r="L711" i="3"/>
  <c r="M113" i="3"/>
  <c r="L705" i="3"/>
  <c r="K705" i="3"/>
  <c r="G705" i="3"/>
  <c r="H705" i="3" s="1"/>
  <c r="J705" i="3"/>
  <c r="K704" i="3"/>
  <c r="G704" i="3"/>
  <c r="H704" i="3" s="1"/>
  <c r="L704" i="3"/>
  <c r="J704" i="3"/>
  <c r="J802" i="3"/>
  <c r="G802" i="3"/>
  <c r="H802" i="3" s="1"/>
  <c r="L802" i="3"/>
  <c r="K802" i="3"/>
  <c r="J900" i="3"/>
  <c r="G900" i="3"/>
  <c r="H900" i="3" s="1"/>
  <c r="K900" i="3"/>
  <c r="L900" i="3"/>
  <c r="G1036" i="3"/>
  <c r="H1036" i="3" s="1"/>
  <c r="J1036" i="3"/>
  <c r="K1036" i="3"/>
  <c r="L1036" i="3"/>
  <c r="L952" i="3"/>
  <c r="G952" i="3"/>
  <c r="H952" i="3" s="1"/>
  <c r="J952" i="3"/>
  <c r="K952" i="3"/>
  <c r="J692" i="3"/>
  <c r="K692" i="3"/>
  <c r="G692" i="3"/>
  <c r="H692" i="3" s="1"/>
  <c r="L692" i="3"/>
  <c r="K875" i="3"/>
  <c r="J875" i="3"/>
  <c r="G875" i="3"/>
  <c r="H875" i="3" s="1"/>
  <c r="L875" i="3"/>
  <c r="G962" i="3"/>
  <c r="H962" i="3" s="1"/>
  <c r="K962" i="3"/>
  <c r="J962" i="3"/>
  <c r="L962" i="3"/>
  <c r="G801" i="3"/>
  <c r="H801" i="3" s="1"/>
  <c r="L801" i="3"/>
  <c r="K801" i="3"/>
  <c r="J801" i="3"/>
  <c r="J971" i="3"/>
  <c r="K971" i="3"/>
  <c r="G971" i="3"/>
  <c r="H971" i="3" s="1"/>
  <c r="L971" i="3"/>
  <c r="J852" i="3"/>
  <c r="K852" i="3"/>
  <c r="L852" i="3"/>
  <c r="G852" i="3"/>
  <c r="H852" i="3" s="1"/>
  <c r="G909" i="3"/>
  <c r="H909" i="3" s="1"/>
  <c r="J909" i="3"/>
  <c r="L909" i="3"/>
  <c r="K909" i="3"/>
  <c r="G695" i="3"/>
  <c r="H695" i="3" s="1"/>
  <c r="K695" i="3"/>
  <c r="J695" i="3"/>
  <c r="L695" i="3"/>
  <c r="G959" i="3"/>
  <c r="H959" i="3" s="1"/>
  <c r="J959" i="3"/>
  <c r="K959" i="3"/>
  <c r="L959" i="3"/>
  <c r="J828" i="3"/>
  <c r="L828" i="3"/>
  <c r="G828" i="3"/>
  <c r="H828" i="3" s="1"/>
  <c r="K828" i="3"/>
  <c r="J958" i="3"/>
  <c r="K958" i="3"/>
  <c r="L958" i="3"/>
  <c r="G958" i="3"/>
  <c r="H958" i="3" s="1"/>
  <c r="G982" i="3"/>
  <c r="H982" i="3" s="1"/>
  <c r="J982" i="3"/>
  <c r="K982" i="3"/>
  <c r="L982" i="3"/>
  <c r="J941" i="3"/>
  <c r="K941" i="3"/>
  <c r="L941" i="3"/>
  <c r="G941" i="3"/>
  <c r="H941" i="3" s="1"/>
  <c r="L873" i="3"/>
  <c r="G873" i="3"/>
  <c r="H873" i="3" s="1"/>
  <c r="K873" i="3"/>
  <c r="J873" i="3"/>
  <c r="K807" i="3"/>
  <c r="G807" i="3"/>
  <c r="H807" i="3" s="1"/>
  <c r="L807" i="3"/>
  <c r="J807" i="3"/>
  <c r="J870" i="3"/>
  <c r="K870" i="3"/>
  <c r="L870" i="3"/>
  <c r="G870" i="3"/>
  <c r="H870" i="3" s="1"/>
  <c r="L710" i="3"/>
  <c r="K710" i="3"/>
  <c r="G710" i="3"/>
  <c r="H710" i="3" s="1"/>
  <c r="J710" i="3"/>
  <c r="G1009" i="3"/>
  <c r="H1009" i="3" s="1"/>
  <c r="K1009" i="3"/>
  <c r="J1009" i="3"/>
  <c r="L1009" i="3"/>
  <c r="K995" i="3"/>
  <c r="J995" i="3"/>
  <c r="L995" i="3"/>
  <c r="G995" i="3"/>
  <c r="H995" i="3" s="1"/>
  <c r="J877" i="3"/>
  <c r="L877" i="3"/>
  <c r="K877" i="3"/>
  <c r="G877" i="3"/>
  <c r="H877" i="3" s="1"/>
  <c r="J755" i="3"/>
  <c r="L755" i="3"/>
  <c r="G755" i="3"/>
  <c r="H755" i="3" s="1"/>
  <c r="K755" i="3"/>
  <c r="J718" i="3"/>
  <c r="K718" i="3"/>
  <c r="L718" i="3"/>
  <c r="G718" i="3"/>
  <c r="H718" i="3" s="1"/>
  <c r="K878" i="3"/>
  <c r="G878" i="3"/>
  <c r="H878" i="3" s="1"/>
  <c r="J878" i="3"/>
  <c r="L878" i="3"/>
  <c r="L808" i="3"/>
  <c r="G808" i="3"/>
  <c r="H808" i="3" s="1"/>
  <c r="J808" i="3"/>
  <c r="K808" i="3"/>
  <c r="L1005" i="3"/>
  <c r="G1005" i="3"/>
  <c r="H1005" i="3" s="1"/>
  <c r="J1005" i="3"/>
  <c r="K1005" i="3"/>
  <c r="G746" i="3"/>
  <c r="H746" i="3" s="1"/>
  <c r="J746" i="3"/>
  <c r="K746" i="3"/>
  <c r="L746" i="3"/>
  <c r="K785" i="3"/>
  <c r="J785" i="3"/>
  <c r="L785" i="3"/>
  <c r="G785" i="3"/>
  <c r="H785" i="3" s="1"/>
  <c r="K800" i="3"/>
  <c r="G800" i="3"/>
  <c r="H800" i="3" s="1"/>
  <c r="J800" i="3"/>
  <c r="L800" i="3"/>
  <c r="K779" i="3"/>
  <c r="G779" i="3"/>
  <c r="H779" i="3" s="1"/>
  <c r="L779" i="3"/>
  <c r="J779" i="3"/>
  <c r="J866" i="3"/>
  <c r="L866" i="3"/>
  <c r="K866" i="3"/>
  <c r="G866" i="3"/>
  <c r="H866" i="3" s="1"/>
  <c r="K763" i="3"/>
  <c r="G763" i="3"/>
  <c r="H763" i="3" s="1"/>
  <c r="J763" i="3"/>
  <c r="L763" i="3"/>
  <c r="K912" i="3"/>
  <c r="J912" i="3"/>
  <c r="G912" i="3"/>
  <c r="H912" i="3" s="1"/>
  <c r="L912" i="3"/>
  <c r="L947" i="3"/>
  <c r="K947" i="3"/>
  <c r="J947" i="3"/>
  <c r="G947" i="3"/>
  <c r="H947" i="3" s="1"/>
  <c r="L1027" i="3"/>
  <c r="K1027" i="3"/>
  <c r="J1027" i="3"/>
  <c r="G1027" i="3"/>
  <c r="H1027" i="3" s="1"/>
  <c r="G994" i="3"/>
  <c r="H994" i="3" s="1"/>
  <c r="K994" i="3"/>
  <c r="J994" i="3"/>
  <c r="L994" i="3"/>
  <c r="L953" i="3"/>
  <c r="G953" i="3"/>
  <c r="H953" i="3" s="1"/>
  <c r="J953" i="3"/>
  <c r="K953" i="3"/>
  <c r="K798" i="3"/>
  <c r="L798" i="3"/>
  <c r="G798" i="3"/>
  <c r="H798" i="3" s="1"/>
  <c r="J798" i="3"/>
  <c r="G944" i="3"/>
  <c r="H944" i="3" s="1"/>
  <c r="K944" i="3"/>
  <c r="L944" i="3"/>
  <c r="J944" i="3"/>
  <c r="J965" i="3"/>
  <c r="L965" i="3"/>
  <c r="K965" i="3"/>
  <c r="G965" i="3"/>
  <c r="H965" i="3" s="1"/>
  <c r="J752" i="3"/>
  <c r="K752" i="3"/>
  <c r="G752" i="3"/>
  <c r="H752" i="3" s="1"/>
  <c r="L752" i="3"/>
  <c r="G700" i="3"/>
  <c r="H700" i="3" s="1"/>
  <c r="J700" i="3"/>
  <c r="K700" i="3"/>
  <c r="L700" i="3"/>
  <c r="L783" i="3"/>
  <c r="G783" i="3"/>
  <c r="H783" i="3" s="1"/>
  <c r="J783" i="3"/>
  <c r="K783" i="3"/>
  <c r="G894" i="3"/>
  <c r="H894" i="3" s="1"/>
  <c r="L894" i="3"/>
  <c r="K894" i="3"/>
  <c r="J894" i="3"/>
  <c r="J819" i="3"/>
  <c r="G819" i="3"/>
  <c r="H819" i="3" s="1"/>
  <c r="K819" i="3"/>
  <c r="L819" i="3"/>
  <c r="G831" i="3"/>
  <c r="H831" i="3" s="1"/>
  <c r="L831" i="3"/>
  <c r="J831" i="3"/>
  <c r="K831" i="3"/>
  <c r="L726" i="3"/>
  <c r="J726" i="3"/>
  <c r="K726" i="3"/>
  <c r="G726" i="3"/>
  <c r="H726" i="3" s="1"/>
  <c r="K989" i="3"/>
  <c r="J989" i="3"/>
  <c r="G989" i="3"/>
  <c r="H989" i="3" s="1"/>
  <c r="L989" i="3"/>
  <c r="K696" i="3"/>
  <c r="L696" i="3"/>
  <c r="G696" i="3"/>
  <c r="H696" i="3" s="1"/>
  <c r="J696" i="3"/>
  <c r="K734" i="3"/>
  <c r="J734" i="3"/>
  <c r="L734" i="3"/>
  <c r="G734" i="3"/>
  <c r="H734" i="3" s="1"/>
  <c r="E1282" i="2"/>
  <c r="BB1282" i="2"/>
  <c r="BD1282" i="2"/>
  <c r="D1282" i="2"/>
  <c r="C1282" i="2"/>
  <c r="BA1282" i="2"/>
  <c r="G1039" i="3"/>
  <c r="H1039" i="3" s="1"/>
  <c r="K1039" i="3"/>
  <c r="J1039" i="3"/>
  <c r="L1039" i="3"/>
  <c r="J725" i="3"/>
  <c r="G725" i="3"/>
  <c r="H725" i="3" s="1"/>
  <c r="L725" i="3"/>
  <c r="K725" i="3"/>
  <c r="G817" i="3"/>
  <c r="H817" i="3" s="1"/>
  <c r="K817" i="3"/>
  <c r="L817" i="3"/>
  <c r="J817" i="3"/>
  <c r="L915" i="3"/>
  <c r="G915" i="3"/>
  <c r="H915" i="3" s="1"/>
  <c r="K915" i="3"/>
  <c r="J915" i="3"/>
  <c r="K903" i="3"/>
  <c r="G903" i="3"/>
  <c r="H903" i="3" s="1"/>
  <c r="L903" i="3"/>
  <c r="J903" i="3"/>
  <c r="J806" i="3"/>
  <c r="G806" i="3"/>
  <c r="H806" i="3" s="1"/>
  <c r="K806" i="3"/>
  <c r="L806" i="3"/>
  <c r="M75" i="3"/>
  <c r="G939" i="3"/>
  <c r="H939" i="3" s="1"/>
  <c r="L939" i="3"/>
  <c r="K939" i="3"/>
  <c r="J939" i="3"/>
  <c r="J835" i="3"/>
  <c r="L835" i="3"/>
  <c r="K835" i="3"/>
  <c r="G835" i="3"/>
  <c r="H835" i="3" s="1"/>
  <c r="G999" i="3"/>
  <c r="H999" i="3" s="1"/>
  <c r="L999" i="3"/>
  <c r="K999" i="3"/>
  <c r="J999" i="3"/>
  <c r="K851" i="3"/>
  <c r="G851" i="3"/>
  <c r="H851" i="3" s="1"/>
  <c r="J851" i="3"/>
  <c r="L851" i="3"/>
  <c r="K693" i="3"/>
  <c r="J693" i="3"/>
  <c r="G693" i="3"/>
  <c r="H693" i="3" s="1"/>
  <c r="L693" i="3"/>
  <c r="G821" i="3"/>
  <c r="H821" i="3" s="1"/>
  <c r="L821" i="3"/>
  <c r="J821" i="3"/>
  <c r="K821" i="3"/>
  <c r="J881" i="3"/>
  <c r="L881" i="3"/>
  <c r="G881" i="3"/>
  <c r="H881" i="3" s="1"/>
  <c r="K881" i="3"/>
  <c r="K815" i="3"/>
  <c r="G815" i="3"/>
  <c r="H815" i="3" s="1"/>
  <c r="J815" i="3"/>
  <c r="L815" i="3"/>
  <c r="J1000" i="3"/>
  <c r="K1000" i="3"/>
  <c r="L1000" i="3"/>
  <c r="G1000" i="3"/>
  <c r="H1000" i="3" s="1"/>
  <c r="L1029" i="3"/>
  <c r="K1029" i="3"/>
  <c r="J1029" i="3"/>
  <c r="G1029" i="3"/>
  <c r="H1029" i="3" s="1"/>
  <c r="L737" i="3"/>
  <c r="G737" i="3"/>
  <c r="H737" i="3" s="1"/>
  <c r="K737" i="3"/>
  <c r="J737" i="3"/>
  <c r="J833" i="3"/>
  <c r="L833" i="3"/>
  <c r="K833" i="3"/>
  <c r="G833" i="3"/>
  <c r="H833" i="3" s="1"/>
  <c r="K869" i="3"/>
  <c r="J869" i="3"/>
  <c r="L869" i="3"/>
  <c r="G869" i="3"/>
  <c r="H869" i="3" s="1"/>
  <c r="L862" i="3"/>
  <c r="K862" i="3"/>
  <c r="G862" i="3"/>
  <c r="H862" i="3" s="1"/>
  <c r="J862" i="3"/>
  <c r="J715" i="3"/>
  <c r="G715" i="3"/>
  <c r="H715" i="3" s="1"/>
  <c r="K715" i="3"/>
  <c r="L715" i="3"/>
  <c r="G1028" i="3"/>
  <c r="H1028" i="3" s="1"/>
  <c r="L1028" i="3"/>
  <c r="J1028" i="3"/>
  <c r="K1028" i="3"/>
  <c r="BA1281" i="2"/>
  <c r="D1281" i="2"/>
  <c r="BB1281" i="2"/>
  <c r="C1281" i="2"/>
  <c r="BD1281" i="2"/>
  <c r="E1281" i="2"/>
  <c r="G942" i="3"/>
  <c r="H942" i="3" s="1"/>
  <c r="K942" i="3"/>
  <c r="L942" i="3"/>
  <c r="J942" i="3"/>
  <c r="K925" i="3"/>
  <c r="G925" i="3"/>
  <c r="H925" i="3" s="1"/>
  <c r="J925" i="3"/>
  <c r="L925" i="3"/>
  <c r="L796" i="3"/>
  <c r="G796" i="3"/>
  <c r="H796" i="3" s="1"/>
  <c r="J796" i="3"/>
  <c r="K796" i="3"/>
  <c r="J954" i="3"/>
  <c r="K954" i="3"/>
  <c r="L954" i="3"/>
  <c r="G954" i="3"/>
  <c r="H954" i="3" s="1"/>
  <c r="K921" i="3"/>
  <c r="J921" i="3"/>
  <c r="G921" i="3"/>
  <c r="H921" i="3" s="1"/>
  <c r="L921" i="3"/>
  <c r="E1286" i="2"/>
  <c r="BA1286" i="2"/>
  <c r="BB1286" i="2"/>
  <c r="D1286" i="2"/>
  <c r="C1286" i="2"/>
  <c r="BD1286" i="2"/>
  <c r="G1013" i="3"/>
  <c r="H1013" i="3" s="1"/>
  <c r="L1013" i="3"/>
  <c r="K1013" i="3"/>
  <c r="J1013" i="3"/>
  <c r="K739" i="3"/>
  <c r="G739" i="3"/>
  <c r="H739" i="3" s="1"/>
  <c r="J739" i="3"/>
  <c r="L739" i="3"/>
  <c r="L969" i="3"/>
  <c r="J969" i="3"/>
  <c r="K969" i="3"/>
  <c r="G969" i="3"/>
  <c r="H969" i="3" s="1"/>
  <c r="G865" i="3"/>
  <c r="H865" i="3" s="1"/>
  <c r="L865" i="3"/>
  <c r="J865" i="3"/>
  <c r="K865" i="3"/>
  <c r="G841" i="3"/>
  <c r="H841" i="3" s="1"/>
  <c r="J841" i="3"/>
  <c r="L841" i="3"/>
  <c r="K841" i="3"/>
  <c r="K943" i="3"/>
  <c r="J943" i="3"/>
  <c r="G943" i="3"/>
  <c r="H943" i="3" s="1"/>
  <c r="L943" i="3"/>
  <c r="J974" i="3"/>
  <c r="L974" i="3"/>
  <c r="G974" i="3"/>
  <c r="H974" i="3" s="1"/>
  <c r="K974" i="3"/>
  <c r="J968" i="3"/>
  <c r="K968" i="3"/>
  <c r="L968" i="3"/>
  <c r="G968" i="3"/>
  <c r="H968" i="3" s="1"/>
  <c r="K786" i="3"/>
  <c r="L786" i="3"/>
  <c r="J786" i="3"/>
  <c r="G786" i="3"/>
  <c r="H786" i="3" s="1"/>
  <c r="L919" i="3"/>
  <c r="K919" i="3"/>
  <c r="G919" i="3"/>
  <c r="H919" i="3" s="1"/>
  <c r="J919" i="3"/>
  <c r="J767" i="3"/>
  <c r="K767" i="3"/>
  <c r="L767" i="3"/>
  <c r="G767" i="3"/>
  <c r="H767" i="3" s="1"/>
  <c r="L1030" i="3"/>
  <c r="G1030" i="3"/>
  <c r="H1030" i="3" s="1"/>
  <c r="J1030" i="3"/>
  <c r="K1030" i="3"/>
  <c r="M77" i="3"/>
  <c r="BD1276" i="2"/>
  <c r="BA1276" i="2"/>
  <c r="C1276" i="2"/>
  <c r="D1276" i="2"/>
  <c r="BB1276" i="2"/>
  <c r="E1276" i="2"/>
  <c r="K920" i="3"/>
  <c r="L920" i="3"/>
  <c r="G920" i="3"/>
  <c r="H920" i="3" s="1"/>
  <c r="J920" i="3"/>
  <c r="J840" i="3"/>
  <c r="K840" i="3"/>
  <c r="L840" i="3"/>
  <c r="G840" i="3"/>
  <c r="H840" i="3" s="1"/>
  <c r="G901" i="3"/>
  <c r="H901" i="3" s="1"/>
  <c r="L901" i="3"/>
  <c r="K901" i="3"/>
  <c r="J901" i="3"/>
  <c r="L825" i="3"/>
  <c r="G825" i="3"/>
  <c r="H825" i="3" s="1"/>
  <c r="K825" i="3"/>
  <c r="J825" i="3"/>
  <c r="L874" i="3"/>
  <c r="G874" i="3"/>
  <c r="H874" i="3" s="1"/>
  <c r="K874" i="3"/>
  <c r="J874" i="3"/>
  <c r="BD1278" i="2"/>
  <c r="BA1278" i="2"/>
  <c r="E1278" i="2"/>
  <c r="BB1278" i="2"/>
  <c r="D1278" i="2"/>
  <c r="C1278" i="2"/>
  <c r="J859" i="3"/>
  <c r="K859" i="3"/>
  <c r="L859" i="3"/>
  <c r="G859" i="3"/>
  <c r="H859" i="3" s="1"/>
  <c r="J804" i="3"/>
  <c r="K804" i="3"/>
  <c r="G804" i="3"/>
  <c r="H804" i="3" s="1"/>
  <c r="L804" i="3"/>
  <c r="BB1274" i="2"/>
  <c r="D1274" i="2"/>
  <c r="C1274" i="2"/>
  <c r="BA1274" i="2"/>
  <c r="E1274" i="2"/>
  <c r="BD1274" i="2"/>
  <c r="G1015" i="3"/>
  <c r="H1015" i="3" s="1"/>
  <c r="J1015" i="3"/>
  <c r="L1015" i="3"/>
  <c r="K1015" i="3"/>
  <c r="J741" i="3"/>
  <c r="L741" i="3"/>
  <c r="K741" i="3"/>
  <c r="G741" i="3"/>
  <c r="H741" i="3" s="1"/>
  <c r="K963" i="3"/>
  <c r="G963" i="3"/>
  <c r="H963" i="3" s="1"/>
  <c r="J963" i="3"/>
  <c r="L963" i="3"/>
  <c r="J758" i="3"/>
  <c r="G758" i="3"/>
  <c r="H758" i="3" s="1"/>
  <c r="L758" i="3"/>
  <c r="K758" i="3"/>
  <c r="K847" i="3"/>
  <c r="J847" i="3"/>
  <c r="L847" i="3"/>
  <c r="G847" i="3"/>
  <c r="H847" i="3" s="1"/>
  <c r="J850" i="3"/>
  <c r="L850" i="3"/>
  <c r="G850" i="3"/>
  <c r="H850" i="3" s="1"/>
  <c r="K850" i="3"/>
  <c r="J938" i="3"/>
  <c r="L938" i="3"/>
  <c r="K938" i="3"/>
  <c r="G938" i="3"/>
  <c r="H938" i="3" s="1"/>
  <c r="J824" i="3"/>
  <c r="L824" i="3"/>
  <c r="K824" i="3"/>
  <c r="G824" i="3"/>
  <c r="H824" i="3" s="1"/>
  <c r="G948" i="3"/>
  <c r="H948" i="3" s="1"/>
  <c r="J948" i="3"/>
  <c r="L948" i="3"/>
  <c r="K948" i="3"/>
  <c r="K1017" i="3"/>
  <c r="J1017" i="3"/>
  <c r="L1017" i="3"/>
  <c r="G1017" i="3"/>
  <c r="H1017" i="3" s="1"/>
  <c r="K698" i="3"/>
  <c r="J698" i="3"/>
  <c r="L698" i="3"/>
  <c r="G698" i="3"/>
  <c r="H698" i="3" s="1"/>
  <c r="L1001" i="3"/>
  <c r="K1001" i="3"/>
  <c r="J1001" i="3"/>
  <c r="G1001" i="3"/>
  <c r="H1001" i="3" s="1"/>
  <c r="G918" i="3"/>
  <c r="H918" i="3" s="1"/>
  <c r="L918" i="3"/>
  <c r="K918" i="3"/>
  <c r="J918" i="3"/>
  <c r="J964" i="3"/>
  <c r="G964" i="3"/>
  <c r="H964" i="3" s="1"/>
  <c r="L964" i="3"/>
  <c r="K964" i="3"/>
  <c r="J854" i="3"/>
  <c r="G854" i="3"/>
  <c r="H854" i="3" s="1"/>
  <c r="K854" i="3"/>
  <c r="L854" i="3"/>
  <c r="J768" i="3"/>
  <c r="K768" i="3"/>
  <c r="G768" i="3"/>
  <c r="H768" i="3" s="1"/>
  <c r="L768" i="3"/>
  <c r="J1035" i="3"/>
  <c r="G1035" i="3"/>
  <c r="H1035" i="3" s="1"/>
  <c r="K1035" i="3"/>
  <c r="L1035" i="3"/>
  <c r="J716" i="3"/>
  <c r="G716" i="3"/>
  <c r="H716" i="3" s="1"/>
  <c r="L716" i="3"/>
  <c r="K716" i="3"/>
  <c r="J899" i="3"/>
  <c r="G899" i="3"/>
  <c r="H899" i="3" s="1"/>
  <c r="K899" i="3"/>
  <c r="L899" i="3"/>
  <c r="K950" i="3"/>
  <c r="J950" i="3"/>
  <c r="G950" i="3"/>
  <c r="H950" i="3" s="1"/>
  <c r="L950" i="3"/>
  <c r="M48" i="3"/>
  <c r="J945" i="3"/>
  <c r="G945" i="3"/>
  <c r="H945" i="3" s="1"/>
  <c r="L945" i="3"/>
  <c r="K945" i="3"/>
  <c r="G983" i="3"/>
  <c r="H983" i="3" s="1"/>
  <c r="K983" i="3"/>
  <c r="J983" i="3"/>
  <c r="L983" i="3"/>
  <c r="K961" i="3"/>
  <c r="G961" i="3"/>
  <c r="H961" i="3" s="1"/>
  <c r="J961" i="3"/>
  <c r="L961" i="3"/>
  <c r="G832" i="3"/>
  <c r="H832" i="3" s="1"/>
  <c r="J832" i="3"/>
  <c r="K832" i="3"/>
  <c r="L832" i="3"/>
  <c r="K992" i="3"/>
  <c r="J992" i="3"/>
  <c r="G992" i="3"/>
  <c r="H992" i="3" s="1"/>
  <c r="L992" i="3"/>
  <c r="J857" i="3"/>
  <c r="L857" i="3"/>
  <c r="K857" i="3"/>
  <c r="G857" i="3"/>
  <c r="H857" i="3" s="1"/>
  <c r="J985" i="3"/>
  <c r="K985" i="3"/>
  <c r="G985" i="3"/>
  <c r="H985" i="3" s="1"/>
  <c r="L985" i="3"/>
  <c r="J836" i="3"/>
  <c r="L836" i="3"/>
  <c r="K836" i="3"/>
  <c r="G836" i="3"/>
  <c r="H836" i="3" s="1"/>
  <c r="L1033" i="3"/>
  <c r="K1033" i="3"/>
  <c r="J1033" i="3"/>
  <c r="G1033" i="3"/>
  <c r="H1033" i="3" s="1"/>
  <c r="G702" i="3"/>
  <c r="H702" i="3" s="1"/>
  <c r="K702" i="3"/>
  <c r="J702" i="3"/>
  <c r="L702" i="3"/>
  <c r="J860" i="3"/>
  <c r="L860" i="3"/>
  <c r="K860" i="3"/>
  <c r="G860" i="3"/>
  <c r="H860" i="3" s="1"/>
  <c r="K946" i="3"/>
  <c r="J946" i="3"/>
  <c r="L946" i="3"/>
  <c r="G946" i="3"/>
  <c r="H946" i="3" s="1"/>
  <c r="J1032" i="3"/>
  <c r="L1032" i="3"/>
  <c r="G1032" i="3"/>
  <c r="H1032" i="3" s="1"/>
  <c r="K1032" i="3"/>
  <c r="K896" i="3"/>
  <c r="J896" i="3"/>
  <c r="G896" i="3"/>
  <c r="H896" i="3" s="1"/>
  <c r="L896" i="3"/>
  <c r="G814" i="3"/>
  <c r="H814" i="3" s="1"/>
  <c r="J814" i="3"/>
  <c r="K814" i="3"/>
  <c r="L814" i="3"/>
  <c r="G838" i="3"/>
  <c r="H838" i="3" s="1"/>
  <c r="K838" i="3"/>
  <c r="L838" i="3"/>
  <c r="J838" i="3"/>
  <c r="L853" i="3"/>
  <c r="K853" i="3"/>
  <c r="J853" i="3"/>
  <c r="G853" i="3"/>
  <c r="H853" i="3" s="1"/>
  <c r="K756" i="3"/>
  <c r="L756" i="3"/>
  <c r="G756" i="3"/>
  <c r="H756" i="3" s="1"/>
  <c r="J756" i="3"/>
  <c r="J694" i="3"/>
  <c r="K694" i="3"/>
  <c r="L694" i="3"/>
  <c r="G694" i="3"/>
  <c r="H694" i="3" s="1"/>
  <c r="G778" i="3"/>
  <c r="H778" i="3" s="1"/>
  <c r="K778" i="3"/>
  <c r="J778" i="3"/>
  <c r="L778" i="3"/>
  <c r="L723" i="3"/>
  <c r="G723" i="3"/>
  <c r="H723" i="3" s="1"/>
  <c r="K723" i="3"/>
  <c r="J723" i="3"/>
  <c r="G810" i="3"/>
  <c r="H810" i="3" s="1"/>
  <c r="K810" i="3"/>
  <c r="J810" i="3"/>
  <c r="L810" i="3"/>
  <c r="G834" i="3"/>
  <c r="H834" i="3" s="1"/>
  <c r="L834" i="3"/>
  <c r="K834" i="3"/>
  <c r="J834" i="3"/>
  <c r="J829" i="3"/>
  <c r="L829" i="3"/>
  <c r="K829" i="3"/>
  <c r="G829" i="3"/>
  <c r="H829" i="3" s="1"/>
  <c r="J699" i="3"/>
  <c r="K699" i="3"/>
  <c r="L699" i="3"/>
  <c r="G699" i="3"/>
  <c r="H699" i="3" s="1"/>
  <c r="J882" i="3"/>
  <c r="L882" i="3"/>
  <c r="K882" i="3"/>
  <c r="G882" i="3"/>
  <c r="H882" i="3" s="1"/>
  <c r="L701" i="3"/>
  <c r="J701" i="3"/>
  <c r="K701" i="3"/>
  <c r="G701" i="3"/>
  <c r="H701" i="3" s="1"/>
  <c r="J721" i="3"/>
  <c r="L721" i="3"/>
  <c r="G721" i="3"/>
  <c r="H721" i="3" s="1"/>
  <c r="K721" i="3"/>
  <c r="L759" i="3"/>
  <c r="J759" i="3"/>
  <c r="G759" i="3"/>
  <c r="H759" i="3" s="1"/>
  <c r="K759" i="3"/>
  <c r="L795" i="3"/>
  <c r="J795" i="3"/>
  <c r="G795" i="3"/>
  <c r="H795" i="3" s="1"/>
  <c r="K795" i="3"/>
  <c r="J761" i="3"/>
  <c r="L761" i="3"/>
  <c r="G761" i="3"/>
  <c r="H761" i="3" s="1"/>
  <c r="K761" i="3"/>
  <c r="G844" i="3"/>
  <c r="H844" i="3" s="1"/>
  <c r="L844" i="3"/>
  <c r="K844" i="3"/>
  <c r="J844" i="3"/>
  <c r="L975" i="3"/>
  <c r="G975" i="3"/>
  <c r="H975" i="3" s="1"/>
  <c r="K975" i="3"/>
  <c r="J975" i="3"/>
  <c r="M46" i="3"/>
  <c r="M120" i="3"/>
  <c r="M142" i="3"/>
  <c r="M108" i="3"/>
  <c r="M95" i="3"/>
  <c r="M139" i="3"/>
  <c r="M137" i="3"/>
  <c r="M154" i="3"/>
  <c r="M109" i="3"/>
  <c r="M13" i="3"/>
  <c r="M44" i="3"/>
  <c r="M66" i="3"/>
  <c r="M32" i="3"/>
  <c r="M50" i="3"/>
  <c r="M42" i="3"/>
  <c r="K172" i="3"/>
  <c r="M18" i="3"/>
  <c r="M159" i="3"/>
  <c r="L172" i="3"/>
  <c r="M91" i="3"/>
  <c r="M129" i="3"/>
  <c r="M29" i="3"/>
  <c r="M151" i="3"/>
  <c r="M122" i="3"/>
  <c r="J338" i="2"/>
  <c r="M110" i="3"/>
  <c r="M134" i="3"/>
  <c r="M82" i="3"/>
  <c r="M133" i="3"/>
  <c r="M94" i="3"/>
  <c r="M74" i="3"/>
  <c r="M41" i="3"/>
  <c r="M105" i="3"/>
  <c r="M127" i="3"/>
  <c r="M130" i="3"/>
  <c r="M124" i="3"/>
  <c r="M70" i="3"/>
  <c r="M102" i="3"/>
  <c r="M169" i="3"/>
  <c r="M34" i="3"/>
  <c r="BG339" i="2"/>
  <c r="M67" i="3"/>
  <c r="M150" i="3"/>
  <c r="M164" i="3"/>
  <c r="M155" i="3"/>
  <c r="M115" i="3"/>
  <c r="M11" i="3"/>
  <c r="M25" i="3"/>
  <c r="M112" i="3"/>
  <c r="M138" i="3"/>
  <c r="M78" i="3"/>
  <c r="M55" i="3"/>
  <c r="J172" i="3"/>
  <c r="M147" i="3"/>
  <c r="M65" i="3"/>
  <c r="M4" i="3"/>
  <c r="M24" i="3"/>
  <c r="M118" i="3"/>
  <c r="M156" i="3"/>
  <c r="BE340" i="2"/>
  <c r="M76" i="3"/>
  <c r="M114" i="3"/>
  <c r="BH339" i="2"/>
  <c r="BH338" i="2"/>
  <c r="M167" i="3"/>
  <c r="M123" i="3"/>
  <c r="M111" i="3"/>
  <c r="K338" i="2"/>
  <c r="L338" i="2"/>
  <c r="J340" i="2"/>
  <c r="M131" i="3"/>
  <c r="M121" i="3"/>
  <c r="M160" i="3"/>
  <c r="BE338" i="2"/>
  <c r="BG338" i="2"/>
  <c r="M36" i="3"/>
  <c r="M149" i="3"/>
  <c r="M80" i="3"/>
  <c r="M148" i="3"/>
  <c r="G337" i="2"/>
  <c r="H337" i="2" s="1"/>
  <c r="L337" i="2"/>
  <c r="M6" i="3"/>
  <c r="BG340" i="2"/>
  <c r="J337" i="2"/>
  <c r="BF338" i="2"/>
  <c r="BH340" i="2"/>
  <c r="M106" i="3"/>
  <c r="M47" i="3"/>
  <c r="BF340" i="2"/>
  <c r="M1847" i="2"/>
  <c r="G340" i="2"/>
  <c r="H340" i="2" s="1"/>
  <c r="M21" i="3"/>
  <c r="M19" i="3"/>
  <c r="M5" i="3"/>
  <c r="M28" i="3"/>
  <c r="M7" i="3"/>
  <c r="M125" i="3"/>
  <c r="M168" i="3"/>
  <c r="M9" i="3"/>
  <c r="M132" i="3"/>
  <c r="M128" i="3"/>
  <c r="M144" i="3"/>
  <c r="M3" i="3"/>
  <c r="G32" i="1"/>
  <c r="CQ32" i="1"/>
  <c r="CN32" i="1"/>
  <c r="CO32" i="1"/>
  <c r="H32" i="1"/>
  <c r="CP32" i="1"/>
  <c r="D1300" i="3"/>
  <c r="D1302" i="3"/>
  <c r="E1298" i="3"/>
  <c r="F1306" i="3"/>
  <c r="BF337" i="2" l="1"/>
  <c r="BH337" i="2"/>
  <c r="BG337" i="2"/>
  <c r="L340" i="2"/>
  <c r="BF335" i="2"/>
  <c r="K339" i="2"/>
  <c r="K335" i="2"/>
  <c r="G339" i="2"/>
  <c r="H339" i="2" s="1"/>
  <c r="BE339" i="2"/>
  <c r="BF339" i="2"/>
  <c r="J342" i="2"/>
  <c r="BG341" i="2"/>
  <c r="BF342" i="2"/>
  <c r="L341" i="2"/>
  <c r="K341" i="2"/>
  <c r="BE341" i="2"/>
  <c r="BF341" i="2"/>
  <c r="J339" i="2"/>
  <c r="M339" i="2" s="1"/>
  <c r="K337" i="2"/>
  <c r="M337" i="2" s="1"/>
  <c r="BH335" i="2"/>
  <c r="G336" i="2"/>
  <c r="H336" i="2" s="1"/>
  <c r="BG336" i="2"/>
  <c r="J336" i="2"/>
  <c r="L335" i="2"/>
  <c r="BF336" i="2"/>
  <c r="J341" i="2"/>
  <c r="G335" i="2"/>
  <c r="H335" i="2" s="1"/>
  <c r="G341" i="2"/>
  <c r="H341" i="2" s="1"/>
  <c r="K336" i="2"/>
  <c r="BE335" i="2"/>
  <c r="J335" i="2"/>
  <c r="M866" i="3"/>
  <c r="M863" i="3"/>
  <c r="M1034" i="3"/>
  <c r="M3314" i="2"/>
  <c r="M819" i="3"/>
  <c r="M790" i="3"/>
  <c r="M961" i="3"/>
  <c r="M735" i="3"/>
  <c r="M100" i="3"/>
  <c r="M15" i="3"/>
  <c r="M692" i="3"/>
  <c r="M1028" i="3"/>
  <c r="L3315" i="2"/>
  <c r="BG3315" i="2"/>
  <c r="K3315" i="2"/>
  <c r="BH3315" i="2"/>
  <c r="J3315" i="2"/>
  <c r="BF3315" i="2"/>
  <c r="BE3315" i="2"/>
  <c r="G3315" i="2"/>
  <c r="H3315" i="2" s="1"/>
  <c r="M1013" i="3"/>
  <c r="M895" i="3"/>
  <c r="M988" i="3"/>
  <c r="M773" i="3"/>
  <c r="M956" i="3"/>
  <c r="BH3311" i="2"/>
  <c r="G3311" i="2"/>
  <c r="H3311" i="2" s="1"/>
  <c r="BG3311" i="2"/>
  <c r="BF3311" i="2"/>
  <c r="BE3311" i="2"/>
  <c r="L3311" i="2"/>
  <c r="K3311" i="2"/>
  <c r="J3311" i="2"/>
  <c r="M741" i="3"/>
  <c r="M968" i="3"/>
  <c r="M1039" i="3"/>
  <c r="M816" i="3"/>
  <c r="M942" i="3"/>
  <c r="M719" i="3"/>
  <c r="L3313" i="2"/>
  <c r="G3313" i="2"/>
  <c r="H3313" i="2" s="1"/>
  <c r="BE3313" i="2"/>
  <c r="K3313" i="2"/>
  <c r="J3313" i="2"/>
  <c r="BF3313" i="2"/>
  <c r="BH3313" i="2"/>
  <c r="BG3313" i="2"/>
  <c r="M993" i="3"/>
  <c r="K3310" i="2"/>
  <c r="J3310" i="2"/>
  <c r="G3310" i="2"/>
  <c r="H3310" i="2" s="1"/>
  <c r="BH3310" i="2"/>
  <c r="L3310" i="2"/>
  <c r="BG3310" i="2"/>
  <c r="BF3310" i="2"/>
  <c r="BE3310" i="2"/>
  <c r="M802" i="3"/>
  <c r="M826" i="3"/>
  <c r="BH3309" i="2"/>
  <c r="L3309" i="2"/>
  <c r="BF3309" i="2"/>
  <c r="J3309" i="2"/>
  <c r="K3309" i="2"/>
  <c r="BG3309" i="2"/>
  <c r="BE3309" i="2"/>
  <c r="G3309" i="2"/>
  <c r="H3309" i="2" s="1"/>
  <c r="M973" i="3"/>
  <c r="BE3308" i="2"/>
  <c r="G3308" i="2"/>
  <c r="H3308" i="2" s="1"/>
  <c r="BG3308" i="2"/>
  <c r="L3308" i="2"/>
  <c r="K3308" i="2"/>
  <c r="J3308" i="2"/>
  <c r="BH3308" i="2"/>
  <c r="BF3308" i="2"/>
  <c r="M905" i="3"/>
  <c r="BH3316" i="2"/>
  <c r="BG3316" i="2"/>
  <c r="BF3316" i="2"/>
  <c r="L3316" i="2"/>
  <c r="BE3316" i="2"/>
  <c r="G3316" i="2"/>
  <c r="H3316" i="2" s="1"/>
  <c r="J3316" i="2"/>
  <c r="K3316" i="2"/>
  <c r="M846" i="3"/>
  <c r="BF3312" i="2"/>
  <c r="G3312" i="2"/>
  <c r="H3312" i="2" s="1"/>
  <c r="J3312" i="2"/>
  <c r="K3312" i="2"/>
  <c r="BE3312" i="2"/>
  <c r="BG3312" i="2"/>
  <c r="L3312" i="2"/>
  <c r="BH3312" i="2"/>
  <c r="M723" i="3"/>
  <c r="M1036" i="3"/>
  <c r="C3317" i="2"/>
  <c r="D3317" i="2"/>
  <c r="E3317" i="2"/>
  <c r="F3317" i="2"/>
  <c r="BB3317" i="2"/>
  <c r="BD3317" i="2"/>
  <c r="BA3317" i="2"/>
  <c r="L336" i="2"/>
  <c r="G342" i="2"/>
  <c r="H342" i="2" s="1"/>
  <c r="BD343" i="2"/>
  <c r="BH336" i="2"/>
  <c r="C343" i="2"/>
  <c r="BH343" i="2" s="1"/>
  <c r="BH342" i="2"/>
  <c r="L342" i="2"/>
  <c r="K342" i="2"/>
  <c r="AJ9" i="1"/>
  <c r="C9" i="1" s="1"/>
  <c r="BB343" i="2"/>
  <c r="F343" i="2"/>
  <c r="D343" i="2"/>
  <c r="E343" i="2"/>
  <c r="BG342" i="2"/>
  <c r="M947" i="3"/>
  <c r="M932" i="3"/>
  <c r="M841" i="3"/>
  <c r="M987" i="3"/>
  <c r="M1009" i="3"/>
  <c r="M982" i="3"/>
  <c r="M959" i="3"/>
  <c r="M962" i="3"/>
  <c r="M1023" i="3"/>
  <c r="M745" i="3"/>
  <c r="M977" i="3"/>
  <c r="M896" i="3"/>
  <c r="M950" i="3"/>
  <c r="M824" i="3"/>
  <c r="M901" i="3"/>
  <c r="M903" i="3"/>
  <c r="M842" i="3"/>
  <c r="M753" i="3"/>
  <c r="M772" i="3"/>
  <c r="M778" i="3"/>
  <c r="M1035" i="3"/>
  <c r="M847" i="3"/>
  <c r="M912" i="3"/>
  <c r="M738" i="3"/>
  <c r="M967" i="3"/>
  <c r="M691" i="3"/>
  <c r="M728" i="3"/>
  <c r="M782" i="3"/>
  <c r="M1020" i="3"/>
  <c r="M919" i="3"/>
  <c r="M1025" i="3"/>
  <c r="M818" i="3"/>
  <c r="M845" i="3"/>
  <c r="M918" i="3"/>
  <c r="M954" i="3"/>
  <c r="M914" i="3"/>
  <c r="M742" i="3"/>
  <c r="M916" i="3"/>
  <c r="M1037" i="3"/>
  <c r="M957" i="3"/>
  <c r="M976" i="3"/>
  <c r="M938" i="3"/>
  <c r="M833" i="3"/>
  <c r="M986" i="3"/>
  <c r="M928" i="3"/>
  <c r="M883" i="3"/>
  <c r="M1030" i="3"/>
  <c r="M974" i="3"/>
  <c r="M812" i="3"/>
  <c r="M884" i="3"/>
  <c r="M750" i="3"/>
  <c r="M1010" i="3"/>
  <c r="M874" i="3"/>
  <c r="M840" i="3"/>
  <c r="M793" i="3"/>
  <c r="M897" i="3"/>
  <c r="M729" i="3"/>
  <c r="M858" i="3"/>
  <c r="M937" i="3"/>
  <c r="M1021" i="3"/>
  <c r="M795" i="3"/>
  <c r="M829" i="3"/>
  <c r="M825" i="3"/>
  <c r="M920" i="3"/>
  <c r="M821" i="3"/>
  <c r="M958" i="3"/>
  <c r="M971" i="3"/>
  <c r="M1040" i="3"/>
  <c r="M791" i="3"/>
  <c r="M1038" i="3"/>
  <c r="M889" i="3"/>
  <c r="M867" i="3"/>
  <c r="M898" i="3"/>
  <c r="M983" i="3"/>
  <c r="M834" i="3"/>
  <c r="M1033" i="3"/>
  <c r="M857" i="3"/>
  <c r="M739" i="3"/>
  <c r="M862" i="3"/>
  <c r="M953" i="3"/>
  <c r="M813" i="3"/>
  <c r="M775" i="3"/>
  <c r="M922" i="3"/>
  <c r="M955" i="3"/>
  <c r="M724" i="3"/>
  <c r="M1014" i="3"/>
  <c r="M788" i="3"/>
  <c r="M733" i="3"/>
  <c r="M965" i="3"/>
  <c r="M785" i="3"/>
  <c r="M755" i="3"/>
  <c r="M761" i="3"/>
  <c r="M737" i="3"/>
  <c r="M944" i="3"/>
  <c r="M1026" i="3"/>
  <c r="M777" i="3"/>
  <c r="M749" i="3"/>
  <c r="M930" i="3"/>
  <c r="M836" i="3"/>
  <c r="M804" i="3"/>
  <c r="M865" i="3"/>
  <c r="M921" i="3"/>
  <c r="M881" i="3"/>
  <c r="M851" i="3"/>
  <c r="M779" i="3"/>
  <c r="M960" i="3"/>
  <c r="M823" i="3"/>
  <c r="M856" i="3"/>
  <c r="M991" i="3"/>
  <c r="M712" i="3"/>
  <c r="M765" i="3"/>
  <c r="M923" i="3"/>
  <c r="M1015" i="3"/>
  <c r="M703" i="3"/>
  <c r="M822" i="3"/>
  <c r="M924" i="3"/>
  <c r="M998" i="3"/>
  <c r="M899" i="3"/>
  <c r="M878" i="3"/>
  <c r="M933" i="3"/>
  <c r="M931" i="3"/>
  <c r="M705" i="3"/>
  <c r="M868" i="3"/>
  <c r="M913" i="3"/>
  <c r="M780" i="3"/>
  <c r="M748" i="3"/>
  <c r="M38" i="3"/>
  <c r="M854" i="3"/>
  <c r="M1027" i="3"/>
  <c r="M1005" i="3"/>
  <c r="M1018" i="3"/>
  <c r="M979" i="3"/>
  <c r="M730" i="3"/>
  <c r="M887" i="3"/>
  <c r="M771" i="3"/>
  <c r="M714" i="3"/>
  <c r="M848" i="3"/>
  <c r="M694" i="3"/>
  <c r="M698" i="3"/>
  <c r="M859" i="3"/>
  <c r="M869" i="3"/>
  <c r="M718" i="3"/>
  <c r="M995" i="3"/>
  <c r="M801" i="3"/>
  <c r="M978" i="3"/>
  <c r="M980" i="3"/>
  <c r="M839" i="3"/>
  <c r="M972" i="3"/>
  <c r="M1004" i="3"/>
  <c r="M1012" i="3"/>
  <c r="M906" i="3"/>
  <c r="M1031" i="3"/>
  <c r="M902" i="3"/>
  <c r="M879" i="3"/>
  <c r="M1007" i="3"/>
  <c r="M934" i="3"/>
  <c r="M759" i="3"/>
  <c r="M882" i="3"/>
  <c r="M814" i="3"/>
  <c r="M832" i="3"/>
  <c r="M989" i="3"/>
  <c r="M861" i="3"/>
  <c r="M1019" i="3"/>
  <c r="M892" i="3"/>
  <c r="M740" i="3"/>
  <c r="M708" i="3"/>
  <c r="M985" i="3"/>
  <c r="M945" i="3"/>
  <c r="M768" i="3"/>
  <c r="M943" i="3"/>
  <c r="M700" i="3"/>
  <c r="M994" i="3"/>
  <c r="M828" i="3"/>
  <c r="M909" i="3"/>
  <c r="M704" i="3"/>
  <c r="M908" i="3"/>
  <c r="M820" i="3"/>
  <c r="M713" i="3"/>
  <c r="M792" i="3"/>
  <c r="M743" i="3"/>
  <c r="M690" i="3"/>
  <c r="M880" i="3"/>
  <c r="M872" i="3"/>
  <c r="M787" i="3"/>
  <c r="M996" i="3"/>
  <c r="M722" i="3"/>
  <c r="M907" i="3"/>
  <c r="M871" i="3"/>
  <c r="M864" i="3"/>
  <c r="M794" i="3"/>
  <c r="M758" i="3"/>
  <c r="M939" i="3"/>
  <c r="M725" i="3"/>
  <c r="M870" i="3"/>
  <c r="M941" i="3"/>
  <c r="M711" i="3"/>
  <c r="M731" i="3"/>
  <c r="M757" i="3"/>
  <c r="M776" i="3"/>
  <c r="M927" i="3"/>
  <c r="M1024" i="3"/>
  <c r="M940" i="3"/>
  <c r="M990" i="3"/>
  <c r="M799" i="3"/>
  <c r="M910" i="3"/>
  <c r="M891" i="3"/>
  <c r="M699" i="3"/>
  <c r="M756" i="3"/>
  <c r="M946" i="3"/>
  <c r="M1017" i="3"/>
  <c r="M796" i="3"/>
  <c r="M999" i="3"/>
  <c r="M915" i="3"/>
  <c r="M734" i="3"/>
  <c r="M894" i="3"/>
  <c r="M900" i="3"/>
  <c r="M709" i="3"/>
  <c r="M784" i="3"/>
  <c r="M774" i="3"/>
  <c r="M805" i="3"/>
  <c r="M770" i="3"/>
  <c r="M789" i="3"/>
  <c r="M811" i="3"/>
  <c r="M890" i="3"/>
  <c r="M717" i="3"/>
  <c r="M732" i="3"/>
  <c r="M849" i="3"/>
  <c r="M1008" i="3"/>
  <c r="M975" i="3"/>
  <c r="M786" i="3"/>
  <c r="M715" i="3"/>
  <c r="M1000" i="3"/>
  <c r="M726" i="3"/>
  <c r="M798" i="3"/>
  <c r="M746" i="3"/>
  <c r="M808" i="3"/>
  <c r="M886" i="3"/>
  <c r="M935" i="3"/>
  <c r="M926" i="3"/>
  <c r="M929" i="3"/>
  <c r="M1006" i="3"/>
  <c r="M911" i="3"/>
  <c r="M1002" i="3"/>
  <c r="M904" i="3"/>
  <c r="M853" i="3"/>
  <c r="M860" i="3"/>
  <c r="M716" i="3"/>
  <c r="M1001" i="3"/>
  <c r="M850" i="3"/>
  <c r="M806" i="3"/>
  <c r="M752" i="3"/>
  <c r="M763" i="3"/>
  <c r="M877" i="3"/>
  <c r="M852" i="3"/>
  <c r="M952" i="3"/>
  <c r="M855" i="3"/>
  <c r="M697" i="3"/>
  <c r="M843" i="3"/>
  <c r="M1022" i="3"/>
  <c r="M970" i="3"/>
  <c r="M981" i="3"/>
  <c r="M721" i="3"/>
  <c r="M810" i="3"/>
  <c r="M948" i="3"/>
  <c r="M767" i="3"/>
  <c r="M925" i="3"/>
  <c r="M815" i="3"/>
  <c r="M817" i="3"/>
  <c r="M800" i="3"/>
  <c r="M710" i="3"/>
  <c r="M873" i="3"/>
  <c r="M727" i="3"/>
  <c r="M707" i="3"/>
  <c r="M769" i="3"/>
  <c r="M827" i="3"/>
  <c r="M744" i="3"/>
  <c r="M720" i="3"/>
  <c r="M997" i="3"/>
  <c r="M893" i="3"/>
  <c r="M876" i="3"/>
  <c r="M754" i="3"/>
  <c r="M964" i="3"/>
  <c r="M963" i="3"/>
  <c r="M844" i="3"/>
  <c r="M701" i="3"/>
  <c r="M838" i="3"/>
  <c r="M992" i="3"/>
  <c r="M696" i="3"/>
  <c r="M831" i="3"/>
  <c r="M783" i="3"/>
  <c r="M695" i="3"/>
  <c r="M885" i="3"/>
  <c r="M736" i="3"/>
  <c r="M766" i="3"/>
  <c r="M809" i="3"/>
  <c r="M936" i="3"/>
  <c r="M803" i="3"/>
  <c r="M1003" i="3"/>
  <c r="M706" i="3"/>
  <c r="M702" i="3"/>
  <c r="M835" i="3"/>
  <c r="M875" i="3"/>
  <c r="M1011" i="3"/>
  <c r="M837" i="3"/>
  <c r="M966" i="3"/>
  <c r="M830" i="3"/>
  <c r="M949" i="3"/>
  <c r="M1016" i="3"/>
  <c r="M764" i="3"/>
  <c r="M797" i="3"/>
  <c r="M917" i="3"/>
  <c r="J1281" i="2"/>
  <c r="BH1281" i="2"/>
  <c r="BE1281" i="2"/>
  <c r="G1281" i="2"/>
  <c r="H1281" i="2" s="1"/>
  <c r="BG1281" i="2"/>
  <c r="L1281" i="2"/>
  <c r="BF1281" i="2"/>
  <c r="K1281" i="2"/>
  <c r="BF1280" i="2"/>
  <c r="BH1280" i="2"/>
  <c r="J1280" i="2"/>
  <c r="L1280" i="2"/>
  <c r="BG1280" i="2"/>
  <c r="K1280" i="2"/>
  <c r="BE1280" i="2"/>
  <c r="G1280" i="2"/>
  <c r="H1280" i="2" s="1"/>
  <c r="BH1283" i="2"/>
  <c r="J1283" i="2"/>
  <c r="G1283" i="2"/>
  <c r="H1283" i="2" s="1"/>
  <c r="L1283" i="2"/>
  <c r="BF1283" i="2"/>
  <c r="BG1283" i="2"/>
  <c r="BE1283" i="2"/>
  <c r="K1283" i="2"/>
  <c r="M969" i="3"/>
  <c r="M760" i="3"/>
  <c r="J1287" i="2"/>
  <c r="BF1287" i="2"/>
  <c r="BH1287" i="2"/>
  <c r="BE1287" i="2"/>
  <c r="BG1287" i="2"/>
  <c r="G1287" i="2"/>
  <c r="H1287" i="2" s="1"/>
  <c r="K1287" i="2"/>
  <c r="L1287" i="2"/>
  <c r="BF1278" i="2"/>
  <c r="J1278" i="2"/>
  <c r="BH1278" i="2"/>
  <c r="BG1278" i="2"/>
  <c r="L1278" i="2"/>
  <c r="BE1278" i="2"/>
  <c r="G1278" i="2"/>
  <c r="H1278" i="2" s="1"/>
  <c r="K1278" i="2"/>
  <c r="AJ24" i="1"/>
  <c r="C24" i="1" s="1"/>
  <c r="C1288" i="2"/>
  <c r="E1288" i="2"/>
  <c r="BB1288" i="2"/>
  <c r="D1288" i="2"/>
  <c r="BA1288" i="2"/>
  <c r="BD1288" i="2"/>
  <c r="L1286" i="2"/>
  <c r="K1286" i="2"/>
  <c r="BF1286" i="2"/>
  <c r="J1286" i="2"/>
  <c r="BG1286" i="2"/>
  <c r="G1286" i="2"/>
  <c r="H1286" i="2" s="1"/>
  <c r="BE1286" i="2"/>
  <c r="BH1286" i="2"/>
  <c r="M751" i="3"/>
  <c r="M762" i="3"/>
  <c r="M807" i="3"/>
  <c r="M951" i="3"/>
  <c r="K1041" i="3"/>
  <c r="J1041" i="3"/>
  <c r="L1041" i="3"/>
  <c r="G1041" i="3"/>
  <c r="H1041" i="3" s="1"/>
  <c r="M984" i="3"/>
  <c r="AL48" i="1"/>
  <c r="AL54" i="1" s="1"/>
  <c r="M781" i="3"/>
  <c r="M747" i="3"/>
  <c r="K1284" i="2"/>
  <c r="BG1284" i="2"/>
  <c r="G1284" i="2"/>
  <c r="H1284" i="2" s="1"/>
  <c r="BE1284" i="2"/>
  <c r="BH1284" i="2"/>
  <c r="L1284" i="2"/>
  <c r="J1284" i="2"/>
  <c r="BF1284" i="2"/>
  <c r="G1274" i="2"/>
  <c r="H1274" i="2" s="1"/>
  <c r="BE1274" i="2"/>
  <c r="J1274" i="2"/>
  <c r="BF1274" i="2"/>
  <c r="BH1274" i="2"/>
  <c r="K1274" i="2"/>
  <c r="BG1274" i="2"/>
  <c r="L1274" i="2"/>
  <c r="BG1282" i="2"/>
  <c r="BE1282" i="2"/>
  <c r="BF1282" i="2"/>
  <c r="L1282" i="2"/>
  <c r="K1282" i="2"/>
  <c r="BH1282" i="2"/>
  <c r="J1282" i="2"/>
  <c r="G1282" i="2"/>
  <c r="H1282" i="2" s="1"/>
  <c r="L1277" i="2"/>
  <c r="K1277" i="2"/>
  <c r="J1277" i="2"/>
  <c r="BG1277" i="2"/>
  <c r="BH1277" i="2"/>
  <c r="BE1277" i="2"/>
  <c r="G1277" i="2"/>
  <c r="H1277" i="2" s="1"/>
  <c r="BF1277" i="2"/>
  <c r="BG1276" i="2"/>
  <c r="G1276" i="2"/>
  <c r="H1276" i="2" s="1"/>
  <c r="K1276" i="2"/>
  <c r="BF1276" i="2"/>
  <c r="L1276" i="2"/>
  <c r="BE1276" i="2"/>
  <c r="J1276" i="2"/>
  <c r="BH1276" i="2"/>
  <c r="M1032" i="3"/>
  <c r="M693" i="3"/>
  <c r="BG1285" i="2"/>
  <c r="BE1285" i="2"/>
  <c r="L1285" i="2"/>
  <c r="G1285" i="2"/>
  <c r="H1285" i="2" s="1"/>
  <c r="BF1285" i="2"/>
  <c r="BH1285" i="2"/>
  <c r="J1285" i="2"/>
  <c r="K1285" i="2"/>
  <c r="K1279" i="2"/>
  <c r="BG1279" i="2"/>
  <c r="J1279" i="2"/>
  <c r="BE1279" i="2"/>
  <c r="BH1279" i="2"/>
  <c r="BF1279" i="2"/>
  <c r="L1279" i="2"/>
  <c r="G1279" i="2"/>
  <c r="H1279" i="2" s="1"/>
  <c r="M1029" i="3"/>
  <c r="M888" i="3"/>
  <c r="BH1275" i="2"/>
  <c r="J1275" i="2"/>
  <c r="BE1275" i="2"/>
  <c r="BF1275" i="2"/>
  <c r="K1275" i="2"/>
  <c r="BG1275" i="2"/>
  <c r="G1275" i="2"/>
  <c r="H1275" i="2" s="1"/>
  <c r="L1275" i="2"/>
  <c r="M172" i="3"/>
  <c r="M338" i="2"/>
  <c r="M340" i="2"/>
  <c r="D1304" i="3"/>
  <c r="D1301" i="3"/>
  <c r="E1299" i="3"/>
  <c r="F1307" i="3"/>
  <c r="M342" i="2" l="1"/>
  <c r="M335" i="2"/>
  <c r="M341" i="2"/>
  <c r="BG343" i="2"/>
  <c r="M336" i="2"/>
  <c r="J343" i="2"/>
  <c r="G343" i="2"/>
  <c r="H343" i="2" s="1"/>
  <c r="L343" i="2"/>
  <c r="BF343" i="2"/>
  <c r="K343" i="2"/>
  <c r="BE343" i="2"/>
  <c r="M3308" i="2"/>
  <c r="M3315" i="2"/>
  <c r="M3309" i="2"/>
  <c r="M3310" i="2"/>
  <c r="M3313" i="2"/>
  <c r="M3311" i="2"/>
  <c r="M3312" i="2"/>
  <c r="K3317" i="2"/>
  <c r="BH3317" i="2"/>
  <c r="G3317" i="2"/>
  <c r="H3317" i="2" s="1"/>
  <c r="BF3317" i="2"/>
  <c r="BE3317" i="2"/>
  <c r="J3317" i="2"/>
  <c r="L3317" i="2"/>
  <c r="BG3317" i="2"/>
  <c r="M3316" i="2"/>
  <c r="M1277" i="2"/>
  <c r="M1041" i="3"/>
  <c r="M1278" i="2"/>
  <c r="M1284" i="2"/>
  <c r="M1281" i="2"/>
  <c r="M1279" i="2"/>
  <c r="M1274" i="2"/>
  <c r="M1286" i="2"/>
  <c r="M1276" i="2"/>
  <c r="M1287" i="2"/>
  <c r="AJ54" i="1"/>
  <c r="M1280" i="2"/>
  <c r="M1275" i="2"/>
  <c r="M1285" i="2"/>
  <c r="M1283" i="2"/>
  <c r="M1282" i="2"/>
  <c r="AN48" i="1"/>
  <c r="AN54" i="1" s="1"/>
  <c r="BH1288" i="2"/>
  <c r="G1288" i="2"/>
  <c r="H1288" i="2" s="1"/>
  <c r="J1288" i="2"/>
  <c r="BF1288" i="2"/>
  <c r="BE1288" i="2"/>
  <c r="BG1288" i="2"/>
  <c r="K1288" i="2"/>
  <c r="L1288" i="2"/>
  <c r="O24" i="1"/>
  <c r="AM24" i="1"/>
  <c r="BS24" i="1"/>
  <c r="AC24" i="1"/>
  <c r="AA24" i="1"/>
  <c r="AS24" i="1"/>
  <c r="BW24" i="1"/>
  <c r="AE24" i="1"/>
  <c r="AK24" i="1"/>
  <c r="BC24" i="1"/>
  <c r="W24" i="1"/>
  <c r="BQ24" i="1"/>
  <c r="Q24" i="1"/>
  <c r="AQ24" i="1"/>
  <c r="CE24" i="1"/>
  <c r="CA24" i="1"/>
  <c r="BA24" i="1"/>
  <c r="BU24" i="1"/>
  <c r="AW24" i="1"/>
  <c r="U24" i="1"/>
  <c r="M24" i="1"/>
  <c r="BG24" i="1"/>
  <c r="S24" i="1"/>
  <c r="BM24" i="1"/>
  <c r="BE24" i="1"/>
  <c r="Y24" i="1"/>
  <c r="AO24" i="1"/>
  <c r="BK24" i="1"/>
  <c r="AI24" i="1"/>
  <c r="BO24" i="1"/>
  <c r="K24" i="1"/>
  <c r="CI24" i="1"/>
  <c r="AU24" i="1"/>
  <c r="AG24" i="1"/>
  <c r="AY24" i="1"/>
  <c r="BY24" i="1"/>
  <c r="CC24" i="1"/>
  <c r="BI24" i="1"/>
  <c r="CG24" i="1"/>
  <c r="BY9" i="1"/>
  <c r="AE9" i="1"/>
  <c r="BK9" i="1"/>
  <c r="O9" i="1"/>
  <c r="AY9" i="1"/>
  <c r="BI9" i="1"/>
  <c r="AM9" i="1"/>
  <c r="BG9" i="1"/>
  <c r="U9" i="1"/>
  <c r="CC9" i="1"/>
  <c r="BW9" i="1"/>
  <c r="BO9" i="1"/>
  <c r="AC9" i="1"/>
  <c r="K9" i="1"/>
  <c r="AG9" i="1"/>
  <c r="BA9" i="1"/>
  <c r="AS9" i="1"/>
  <c r="AO9" i="1"/>
  <c r="AW9" i="1"/>
  <c r="BE9" i="1"/>
  <c r="M9" i="1"/>
  <c r="BU9" i="1"/>
  <c r="BQ9" i="1"/>
  <c r="AK9" i="1"/>
  <c r="CI9" i="1"/>
  <c r="BS9" i="1"/>
  <c r="BM9" i="1"/>
  <c r="CE9" i="1"/>
  <c r="W9" i="1"/>
  <c r="CG9" i="1"/>
  <c r="CA9" i="1"/>
  <c r="AU9" i="1"/>
  <c r="Y9" i="1"/>
  <c r="S9" i="1"/>
  <c r="AI9" i="1"/>
  <c r="Q9" i="1"/>
  <c r="BC9" i="1"/>
  <c r="AA9" i="1"/>
  <c r="AQ9" i="1"/>
  <c r="D1303" i="3"/>
  <c r="D1305" i="3"/>
  <c r="E1300" i="3"/>
  <c r="F1308" i="3"/>
  <c r="M343" i="2" l="1"/>
  <c r="M3317" i="2"/>
  <c r="M1288" i="2"/>
  <c r="AR48" i="1"/>
  <c r="AR54" i="1" s="1"/>
  <c r="CN24" i="1"/>
  <c r="H24" i="1"/>
  <c r="G24" i="1"/>
  <c r="CQ24" i="1"/>
  <c r="CO24" i="1"/>
  <c r="CP24" i="1"/>
  <c r="CP9" i="1"/>
  <c r="CQ9" i="1"/>
  <c r="H9" i="1"/>
  <c r="G9" i="1"/>
  <c r="CO9" i="1"/>
  <c r="CN9" i="1"/>
  <c r="I9" i="1"/>
  <c r="D1306" i="3"/>
  <c r="D1307" i="3"/>
  <c r="E1301" i="3"/>
  <c r="F1309" i="3"/>
  <c r="AT48" i="1" l="1"/>
  <c r="AT54" i="1" s="1"/>
  <c r="T42" i="1"/>
  <c r="T54" i="1" s="1"/>
  <c r="E1302" i="3"/>
  <c r="E1303" i="3"/>
  <c r="D1308" i="3"/>
  <c r="F1310" i="3"/>
  <c r="C1303" i="3" l="1"/>
  <c r="C1294" i="3"/>
  <c r="K1294" i="3" s="1"/>
  <c r="C1296" i="3"/>
  <c r="L1296" i="3" s="1"/>
  <c r="C1299" i="3"/>
  <c r="J1299" i="3" s="1"/>
  <c r="C1298" i="3"/>
  <c r="G1298" i="3" s="1"/>
  <c r="H1298" i="3" s="1"/>
  <c r="C1302" i="3"/>
  <c r="G1302" i="3" s="1"/>
  <c r="H1302" i="3" s="1"/>
  <c r="C1297" i="3"/>
  <c r="C1289" i="3"/>
  <c r="L1289" i="3" s="1"/>
  <c r="C1295" i="3"/>
  <c r="C1291" i="3"/>
  <c r="G1291" i="3" s="1"/>
  <c r="H1291" i="3" s="1"/>
  <c r="C1301" i="3"/>
  <c r="K1301" i="3" s="1"/>
  <c r="C1300" i="3"/>
  <c r="C1290" i="3"/>
  <c r="C1292" i="3"/>
  <c r="J1298" i="3"/>
  <c r="L1298" i="3"/>
  <c r="BD48" i="1"/>
  <c r="BD54" i="1" s="1"/>
  <c r="G1299" i="3"/>
  <c r="H1299" i="3" s="1"/>
  <c r="K1299" i="3"/>
  <c r="C1288" i="3"/>
  <c r="J1294" i="3"/>
  <c r="L1294" i="3"/>
  <c r="G1294" i="3"/>
  <c r="H1294" i="3" s="1"/>
  <c r="C1293" i="3"/>
  <c r="E1305" i="3"/>
  <c r="C1305" i="3"/>
  <c r="E1304" i="3"/>
  <c r="C1304" i="3"/>
  <c r="G1303" i="3"/>
  <c r="H1303" i="3" s="1"/>
  <c r="K1303" i="3"/>
  <c r="L1303" i="3"/>
  <c r="J1303" i="3"/>
  <c r="F1311" i="3"/>
  <c r="D1309" i="3"/>
  <c r="G1296" i="3" l="1"/>
  <c r="H1296" i="3" s="1"/>
  <c r="J1289" i="3"/>
  <c r="J1296" i="3"/>
  <c r="K1289" i="3"/>
  <c r="G1289" i="3"/>
  <c r="H1289" i="3" s="1"/>
  <c r="M1294" i="3"/>
  <c r="L1301" i="3"/>
  <c r="K1296" i="3"/>
  <c r="L1302" i="3"/>
  <c r="L1299" i="3"/>
  <c r="M1299" i="3" s="1"/>
  <c r="L1295" i="3"/>
  <c r="L1300" i="3"/>
  <c r="J1291" i="3"/>
  <c r="J1295" i="3"/>
  <c r="J1300" i="3"/>
  <c r="G1295" i="3"/>
  <c r="H1295" i="3" s="1"/>
  <c r="K1295" i="3"/>
  <c r="J1301" i="3"/>
  <c r="G1297" i="3"/>
  <c r="H1297" i="3" s="1"/>
  <c r="K1298" i="3"/>
  <c r="M1298" i="3" s="1"/>
  <c r="J1302" i="3"/>
  <c r="L1291" i="3"/>
  <c r="J1297" i="3"/>
  <c r="G1300" i="3"/>
  <c r="H1300" i="3" s="1"/>
  <c r="L1297" i="3"/>
  <c r="K1302" i="3"/>
  <c r="K1291" i="3"/>
  <c r="K1297" i="3"/>
  <c r="K1300" i="3"/>
  <c r="G1301" i="3"/>
  <c r="H1301" i="3" s="1"/>
  <c r="M1289" i="3"/>
  <c r="M1296" i="3"/>
  <c r="L1288" i="3"/>
  <c r="G1288" i="3"/>
  <c r="H1288" i="3" s="1"/>
  <c r="K1288" i="3"/>
  <c r="J1288" i="3"/>
  <c r="BJ42" i="1"/>
  <c r="BJ54" i="1" s="1"/>
  <c r="G1292" i="3"/>
  <c r="H1292" i="3" s="1"/>
  <c r="J1292" i="3"/>
  <c r="K1292" i="3"/>
  <c r="L1292" i="3"/>
  <c r="L1293" i="3"/>
  <c r="J1293" i="3"/>
  <c r="G1293" i="3"/>
  <c r="H1293" i="3" s="1"/>
  <c r="K1293" i="3"/>
  <c r="J1290" i="3"/>
  <c r="L1290" i="3"/>
  <c r="K1290" i="3"/>
  <c r="G1290" i="3"/>
  <c r="H1290" i="3" s="1"/>
  <c r="M1303" i="3"/>
  <c r="J1305" i="3"/>
  <c r="K1305" i="3"/>
  <c r="L1305" i="3"/>
  <c r="G1305" i="3"/>
  <c r="H1305" i="3" s="1"/>
  <c r="J1304" i="3"/>
  <c r="K1304" i="3"/>
  <c r="L1304" i="3"/>
  <c r="G1304" i="3"/>
  <c r="H1304" i="3" s="1"/>
  <c r="E1306" i="3"/>
  <c r="C1306" i="3"/>
  <c r="D1310" i="3"/>
  <c r="F1312" i="3"/>
  <c r="M1300" i="3" l="1"/>
  <c r="M1295" i="3"/>
  <c r="M1291" i="3"/>
  <c r="M1301" i="3"/>
  <c r="M1302" i="3"/>
  <c r="M1290" i="3"/>
  <c r="M1297" i="3"/>
  <c r="M1292" i="3"/>
  <c r="M1288" i="3"/>
  <c r="M1293" i="3"/>
  <c r="M1305" i="3"/>
  <c r="M1304" i="3"/>
  <c r="E1307" i="3"/>
  <c r="C1307" i="3"/>
  <c r="AD42" i="1"/>
  <c r="J1306" i="3"/>
  <c r="K1306" i="3"/>
  <c r="G1306" i="3"/>
  <c r="H1306" i="3" s="1"/>
  <c r="L1306" i="3"/>
  <c r="F1313" i="3"/>
  <c r="D1311" i="3"/>
  <c r="M1306" i="3" l="1"/>
  <c r="E1309" i="3"/>
  <c r="C1309" i="3"/>
  <c r="E1308" i="3"/>
  <c r="C1308" i="3"/>
  <c r="L1307" i="3"/>
  <c r="G1307" i="3"/>
  <c r="H1307" i="3" s="1"/>
  <c r="J1307" i="3"/>
  <c r="K1307" i="3"/>
  <c r="C1310" i="3"/>
  <c r="D1312" i="3"/>
  <c r="F1314" i="3"/>
  <c r="L1309" i="3" l="1"/>
  <c r="M1307" i="3"/>
  <c r="K1309" i="3"/>
  <c r="J1309" i="3"/>
  <c r="G1309" i="3"/>
  <c r="H1309" i="3" s="1"/>
  <c r="G1308" i="3"/>
  <c r="H1308" i="3" s="1"/>
  <c r="J1308" i="3"/>
  <c r="K1308" i="3"/>
  <c r="L1308" i="3"/>
  <c r="E1310" i="3"/>
  <c r="E1312" i="3"/>
  <c r="F1315" i="3"/>
  <c r="L1310" i="3"/>
  <c r="K1310" i="3"/>
  <c r="G1310" i="3"/>
  <c r="H1310" i="3" s="1"/>
  <c r="J1310" i="3"/>
  <c r="D1313" i="3"/>
  <c r="M1309" i="3" l="1"/>
  <c r="M1308" i="3"/>
  <c r="M1310" i="3"/>
  <c r="C1311" i="3"/>
  <c r="E1311" i="3"/>
  <c r="E1314" i="3"/>
  <c r="F1316" i="3"/>
  <c r="D1314" i="3"/>
  <c r="C1312" i="3"/>
  <c r="K1311" i="3" l="1"/>
  <c r="J1311" i="3"/>
  <c r="G1311" i="3"/>
  <c r="H1311" i="3" s="1"/>
  <c r="L1311" i="3"/>
  <c r="E1313" i="3"/>
  <c r="E1316" i="3"/>
  <c r="D1315" i="3"/>
  <c r="J1312" i="3"/>
  <c r="K1312" i="3"/>
  <c r="L1312" i="3"/>
  <c r="G1312" i="3"/>
  <c r="H1312" i="3" s="1"/>
  <c r="F1317" i="3"/>
  <c r="C1313" i="3"/>
  <c r="M1311" i="3" l="1"/>
  <c r="M1312" i="3"/>
  <c r="E1315" i="3"/>
  <c r="E1317" i="3"/>
  <c r="D1316" i="3"/>
  <c r="C1314" i="3"/>
  <c r="J1313" i="3"/>
  <c r="K1313" i="3"/>
  <c r="L1313" i="3"/>
  <c r="G1313" i="3"/>
  <c r="H1313" i="3" s="1"/>
  <c r="F1318" i="3"/>
  <c r="M1313" i="3" l="1"/>
  <c r="K1314" i="3"/>
  <c r="L1314" i="3"/>
  <c r="G1314" i="3"/>
  <c r="H1314" i="3" s="1"/>
  <c r="J1314" i="3"/>
  <c r="D1317" i="3"/>
  <c r="C1315" i="3"/>
  <c r="F1319" i="3"/>
  <c r="E1318" i="3"/>
  <c r="M1314" i="3" l="1"/>
  <c r="D1318" i="3"/>
  <c r="C1316" i="3"/>
  <c r="G1315" i="3"/>
  <c r="H1315" i="3" s="1"/>
  <c r="L1315" i="3"/>
  <c r="J1315" i="3"/>
  <c r="K1315" i="3"/>
  <c r="E1319" i="3"/>
  <c r="F1320" i="3"/>
  <c r="M1315" i="3" l="1"/>
  <c r="G1316" i="3"/>
  <c r="H1316" i="3" s="1"/>
  <c r="K1316" i="3"/>
  <c r="J1316" i="3"/>
  <c r="L1316" i="3"/>
  <c r="C1317" i="3"/>
  <c r="D1319" i="3"/>
  <c r="F1321" i="3"/>
  <c r="E1320" i="3"/>
  <c r="M1316" i="3" l="1"/>
  <c r="D1320" i="3"/>
  <c r="G1317" i="3"/>
  <c r="H1317" i="3" s="1"/>
  <c r="J1317" i="3"/>
  <c r="K1317" i="3"/>
  <c r="L1317" i="3"/>
  <c r="C1318" i="3"/>
  <c r="E1321" i="3"/>
  <c r="F1322" i="3"/>
  <c r="M1317" i="3" l="1"/>
  <c r="X42" i="1"/>
  <c r="C1319" i="3"/>
  <c r="F1323" i="3"/>
  <c r="E1322" i="3"/>
  <c r="D1321" i="3"/>
  <c r="J1318" i="3"/>
  <c r="K1318" i="3"/>
  <c r="L1318" i="3"/>
  <c r="G1318" i="3"/>
  <c r="H1318" i="3" s="1"/>
  <c r="M1318" i="3" l="1"/>
  <c r="E1323" i="3"/>
  <c r="F1324" i="3"/>
  <c r="G1319" i="3"/>
  <c r="H1319" i="3" s="1"/>
  <c r="J1319" i="3"/>
  <c r="K1319" i="3"/>
  <c r="L1319" i="3"/>
  <c r="D1322" i="3"/>
  <c r="C1320" i="3"/>
  <c r="M1319" i="3" l="1"/>
  <c r="F1325" i="3"/>
  <c r="G1320" i="3"/>
  <c r="H1320" i="3" s="1"/>
  <c r="K1320" i="3"/>
  <c r="J1320" i="3"/>
  <c r="L1320" i="3"/>
  <c r="D1323" i="3"/>
  <c r="C1321" i="3"/>
  <c r="E1324" i="3"/>
  <c r="M1320" i="3" l="1"/>
  <c r="BB2404" i="2"/>
  <c r="BD2404" i="2"/>
  <c r="F2404" i="2"/>
  <c r="E2404" i="2"/>
  <c r="D2404" i="2"/>
  <c r="F1326" i="3"/>
  <c r="E1325" i="3"/>
  <c r="K1321" i="3"/>
  <c r="J1321" i="3"/>
  <c r="L1321" i="3"/>
  <c r="G1321" i="3"/>
  <c r="H1321" i="3" s="1"/>
  <c r="C1322" i="3"/>
  <c r="BA2404" i="2"/>
  <c r="C2404" i="2"/>
  <c r="D1324" i="3"/>
  <c r="M1321" i="3" l="1"/>
  <c r="F1327" i="3"/>
  <c r="E1326" i="3"/>
  <c r="L1322" i="3"/>
  <c r="G1322" i="3"/>
  <c r="H1322" i="3" s="1"/>
  <c r="J1322" i="3"/>
  <c r="K1322" i="3"/>
  <c r="C1323" i="3"/>
  <c r="D1325" i="3"/>
  <c r="BG2404" i="2"/>
  <c r="BH2404" i="2"/>
  <c r="L2404" i="2"/>
  <c r="K2404" i="2"/>
  <c r="BF2404" i="2"/>
  <c r="J2404" i="2"/>
  <c r="BE2404" i="2"/>
  <c r="G2404" i="2"/>
  <c r="H2404" i="2" s="1"/>
  <c r="M2404" i="2" l="1"/>
  <c r="M1322" i="3"/>
  <c r="BB2406" i="2"/>
  <c r="BD2406" i="2"/>
  <c r="D2406" i="2"/>
  <c r="E2406" i="2"/>
  <c r="BA2406" i="2"/>
  <c r="F2406" i="2"/>
  <c r="C2406" i="2"/>
  <c r="C1324" i="3"/>
  <c r="D1326" i="3"/>
  <c r="E1327" i="3"/>
  <c r="D2405" i="2"/>
  <c r="L1323" i="3"/>
  <c r="K1323" i="3"/>
  <c r="G1323" i="3"/>
  <c r="H1323" i="3" s="1"/>
  <c r="J1323" i="3"/>
  <c r="M1323" i="3" l="1"/>
  <c r="E2405" i="2"/>
  <c r="F2405" i="2"/>
  <c r="BD2405" i="2"/>
  <c r="BB2405" i="2"/>
  <c r="BF2406" i="2"/>
  <c r="K2406" i="2"/>
  <c r="G2406" i="2"/>
  <c r="H2406" i="2" s="1"/>
  <c r="BH2406" i="2"/>
  <c r="L2406" i="2"/>
  <c r="J2406" i="2"/>
  <c r="BG2406" i="2"/>
  <c r="BE2406" i="2"/>
  <c r="P42" i="1"/>
  <c r="F1330" i="3"/>
  <c r="BA2405" i="2"/>
  <c r="C2405" i="2"/>
  <c r="D1327" i="3"/>
  <c r="J1324" i="3"/>
  <c r="K1324" i="3"/>
  <c r="L1324" i="3"/>
  <c r="G1324" i="3"/>
  <c r="H1324" i="3" s="1"/>
  <c r="C1325" i="3"/>
  <c r="M1324" i="3" l="1"/>
  <c r="M2406" i="2"/>
  <c r="F1331" i="3"/>
  <c r="E1330" i="3"/>
  <c r="BH2405" i="2"/>
  <c r="BG2405" i="2"/>
  <c r="L2405" i="2"/>
  <c r="BE2405" i="2"/>
  <c r="J2405" i="2"/>
  <c r="K2405" i="2"/>
  <c r="G2405" i="2"/>
  <c r="H2405" i="2" s="1"/>
  <c r="BF2405" i="2"/>
  <c r="J1325" i="3"/>
  <c r="K1325" i="3"/>
  <c r="L1325" i="3"/>
  <c r="G1325" i="3"/>
  <c r="H1325" i="3" s="1"/>
  <c r="C1326" i="3"/>
  <c r="N42" i="1"/>
  <c r="M2405" i="2" l="1"/>
  <c r="M1325" i="3"/>
  <c r="F1332" i="3"/>
  <c r="E1331" i="3"/>
  <c r="D1330" i="3"/>
  <c r="J1326" i="3"/>
  <c r="G1326" i="3"/>
  <c r="H1326" i="3" s="1"/>
  <c r="K1326" i="3"/>
  <c r="L1326" i="3"/>
  <c r="L42" i="1"/>
  <c r="BD2409" i="2"/>
  <c r="C1327" i="3"/>
  <c r="BB2409" i="2" l="1"/>
  <c r="F2409" i="2"/>
  <c r="E2409" i="2"/>
  <c r="D2409" i="2"/>
  <c r="M1326" i="3"/>
  <c r="E1328" i="3"/>
  <c r="F1328" i="3"/>
  <c r="D1328" i="3"/>
  <c r="D2408" i="2"/>
  <c r="E2408" i="2"/>
  <c r="BB2408" i="2"/>
  <c r="BD2408" i="2"/>
  <c r="F2408" i="2"/>
  <c r="E2407" i="2"/>
  <c r="BD2407" i="2"/>
  <c r="F2407" i="2"/>
  <c r="D2407" i="2"/>
  <c r="BB2407" i="2"/>
  <c r="F1333" i="3"/>
  <c r="D1331" i="3"/>
  <c r="C1328" i="3"/>
  <c r="E1332" i="3"/>
  <c r="BA2408" i="2"/>
  <c r="C2408" i="2"/>
  <c r="G1327" i="3"/>
  <c r="H1327" i="3" s="1"/>
  <c r="K1327" i="3"/>
  <c r="J1327" i="3"/>
  <c r="L1327" i="3"/>
  <c r="BA2407" i="2"/>
  <c r="C2407" i="2"/>
  <c r="BA2409" i="2"/>
  <c r="C2409" i="2"/>
  <c r="J42" i="1"/>
  <c r="M1327" i="3" l="1"/>
  <c r="E2410" i="2"/>
  <c r="BB2410" i="2"/>
  <c r="BD2410" i="2"/>
  <c r="D2410" i="2"/>
  <c r="F2410" i="2"/>
  <c r="L1328" i="3"/>
  <c r="G1328" i="3"/>
  <c r="H1328" i="3" s="1"/>
  <c r="J1328" i="3"/>
  <c r="C1330" i="3"/>
  <c r="E1333" i="3"/>
  <c r="D1332" i="3"/>
  <c r="K1328" i="3"/>
  <c r="F1334" i="3"/>
  <c r="BF2407" i="2"/>
  <c r="BH2407" i="2"/>
  <c r="J2407" i="2"/>
  <c r="BE2407" i="2"/>
  <c r="G2407" i="2"/>
  <c r="H2407" i="2" s="1"/>
  <c r="L2407" i="2"/>
  <c r="BG2407" i="2"/>
  <c r="K2407" i="2"/>
  <c r="J2408" i="2"/>
  <c r="L2408" i="2"/>
  <c r="G2408" i="2"/>
  <c r="H2408" i="2" s="1"/>
  <c r="BF2408" i="2"/>
  <c r="BG2408" i="2"/>
  <c r="BH2408" i="2"/>
  <c r="K2408" i="2"/>
  <c r="BE2408" i="2"/>
  <c r="R42" i="1"/>
  <c r="BA2410" i="2"/>
  <c r="C2410" i="2"/>
  <c r="K2409" i="2"/>
  <c r="M2409" i="2" s="1"/>
  <c r="G2409" i="2"/>
  <c r="H2409" i="2" s="1"/>
  <c r="BH2409" i="2"/>
  <c r="BF2409" i="2"/>
  <c r="L2409" i="2"/>
  <c r="BE2409" i="2"/>
  <c r="J2409" i="2"/>
  <c r="BG2409" i="2"/>
  <c r="M2407" i="2" l="1"/>
  <c r="M1328" i="3"/>
  <c r="M2408" i="2"/>
  <c r="E1334" i="3"/>
  <c r="F1335" i="3"/>
  <c r="G1330" i="3"/>
  <c r="H1330" i="3" s="1"/>
  <c r="L1330" i="3"/>
  <c r="J1330" i="3"/>
  <c r="K1330" i="3"/>
  <c r="C1331" i="3"/>
  <c r="D1333" i="3"/>
  <c r="J2410" i="2"/>
  <c r="BE2410" i="2"/>
  <c r="L2410" i="2"/>
  <c r="BF2410" i="2"/>
  <c r="BH2410" i="2"/>
  <c r="G2410" i="2"/>
  <c r="H2410" i="2" s="1"/>
  <c r="BG2410" i="2"/>
  <c r="K2410" i="2"/>
  <c r="C42" i="1"/>
  <c r="M2410" i="2" l="1"/>
  <c r="M1330" i="3"/>
  <c r="D1334" i="3"/>
  <c r="J1331" i="3"/>
  <c r="K1331" i="3"/>
  <c r="L1331" i="3"/>
  <c r="G1331" i="3"/>
  <c r="H1331" i="3" s="1"/>
  <c r="F1336" i="3"/>
  <c r="E1335" i="3"/>
  <c r="C1332" i="3"/>
  <c r="AI42" i="1"/>
  <c r="AU42" i="1"/>
  <c r="BE42" i="1"/>
  <c r="AM42" i="1"/>
  <c r="AC42" i="1"/>
  <c r="BA42" i="1"/>
  <c r="CI42" i="1"/>
  <c r="Y42" i="1"/>
  <c r="BO42" i="1"/>
  <c r="O42" i="1"/>
  <c r="BC42" i="1"/>
  <c r="CE42" i="1"/>
  <c r="BG42" i="1"/>
  <c r="AE42" i="1"/>
  <c r="AG42" i="1"/>
  <c r="M42" i="1"/>
  <c r="BU42" i="1"/>
  <c r="AQ42" i="1"/>
  <c r="AW42" i="1"/>
  <c r="AS42" i="1"/>
  <c r="BM42" i="1"/>
  <c r="Q42" i="1"/>
  <c r="BS42" i="1"/>
  <c r="CA42" i="1"/>
  <c r="AO42" i="1"/>
  <c r="BQ42" i="1"/>
  <c r="BK42" i="1"/>
  <c r="AK42" i="1"/>
  <c r="BY42" i="1"/>
  <c r="K42" i="1"/>
  <c r="BI42" i="1"/>
  <c r="S42" i="1"/>
  <c r="CG42" i="1"/>
  <c r="U42" i="1"/>
  <c r="AA42" i="1"/>
  <c r="BW42" i="1"/>
  <c r="W42" i="1"/>
  <c r="CC42" i="1"/>
  <c r="AY42" i="1"/>
  <c r="M1331" i="3" l="1"/>
  <c r="I42" i="1"/>
  <c r="F1337" i="3"/>
  <c r="L1332" i="3"/>
  <c r="K1332" i="3"/>
  <c r="J1332" i="3"/>
  <c r="G1332" i="3"/>
  <c r="H1332" i="3" s="1"/>
  <c r="C1333" i="3"/>
  <c r="D1335" i="3"/>
  <c r="E1336" i="3"/>
  <c r="CQ42" i="1"/>
  <c r="CO42" i="1"/>
  <c r="G42" i="1"/>
  <c r="CP42" i="1"/>
  <c r="H42" i="1"/>
  <c r="CN42" i="1"/>
  <c r="M1332" i="3" l="1"/>
  <c r="E1337" i="3"/>
  <c r="F1338" i="3"/>
  <c r="C1334" i="3"/>
  <c r="D1336" i="3"/>
  <c r="K1333" i="3"/>
  <c r="J1333" i="3"/>
  <c r="L1333" i="3"/>
  <c r="G1333" i="3"/>
  <c r="H1333" i="3" s="1"/>
  <c r="M1333" i="3" l="1"/>
  <c r="E1338" i="3"/>
  <c r="K1334" i="3"/>
  <c r="G1334" i="3"/>
  <c r="H1334" i="3" s="1"/>
  <c r="L1334" i="3"/>
  <c r="J1334" i="3"/>
  <c r="C1335" i="3"/>
  <c r="D1337" i="3"/>
  <c r="F1339" i="3"/>
  <c r="M1334" i="3" l="1"/>
  <c r="D1338" i="3"/>
  <c r="E1339" i="3"/>
  <c r="F1340" i="3"/>
  <c r="J1335" i="3"/>
  <c r="L1335" i="3"/>
  <c r="G1335" i="3"/>
  <c r="H1335" i="3" s="1"/>
  <c r="K1335" i="3"/>
  <c r="C1336" i="3"/>
  <c r="M1335" i="3" l="1"/>
  <c r="D1339" i="3"/>
  <c r="C1337" i="3"/>
  <c r="F1341" i="3"/>
  <c r="G1336" i="3"/>
  <c r="H1336" i="3" s="1"/>
  <c r="K1336" i="3"/>
  <c r="L1336" i="3"/>
  <c r="J1336" i="3"/>
  <c r="E1340" i="3"/>
  <c r="M1336" i="3" l="1"/>
  <c r="C1338" i="3"/>
  <c r="D1340" i="3"/>
  <c r="J1337" i="3"/>
  <c r="G1337" i="3"/>
  <c r="H1337" i="3" s="1"/>
  <c r="L1337" i="3"/>
  <c r="K1337" i="3"/>
  <c r="E1341" i="3"/>
  <c r="F1342" i="3"/>
  <c r="M1337" i="3" l="1"/>
  <c r="G1338" i="3"/>
  <c r="H1338" i="3" s="1"/>
  <c r="L1338" i="3"/>
  <c r="J1338" i="3"/>
  <c r="K1338" i="3"/>
  <c r="E1342" i="3"/>
  <c r="F1343" i="3"/>
  <c r="C1339" i="3"/>
  <c r="D1341" i="3"/>
  <c r="M1338" i="3" l="1"/>
  <c r="D1342" i="3"/>
  <c r="E1343" i="3"/>
  <c r="K1339" i="3"/>
  <c r="G1339" i="3"/>
  <c r="H1339" i="3" s="1"/>
  <c r="J1339" i="3"/>
  <c r="L1339" i="3"/>
  <c r="C1340" i="3"/>
  <c r="F1344" i="3"/>
  <c r="M1339" i="3" l="1"/>
  <c r="E1344" i="3"/>
  <c r="F1345" i="3"/>
  <c r="C1341" i="3"/>
  <c r="K1340" i="3"/>
  <c r="G1340" i="3"/>
  <c r="H1340" i="3" s="1"/>
  <c r="L1340" i="3"/>
  <c r="J1340" i="3"/>
  <c r="D1343" i="3"/>
  <c r="M1340" i="3" l="1"/>
  <c r="C1342" i="3"/>
  <c r="D1344" i="3"/>
  <c r="F1346" i="3"/>
  <c r="E1345" i="3"/>
  <c r="J1341" i="3"/>
  <c r="K1341" i="3"/>
  <c r="G1341" i="3"/>
  <c r="H1341" i="3" s="1"/>
  <c r="L1341" i="3"/>
  <c r="M1341" i="3" l="1"/>
  <c r="D1345" i="3"/>
  <c r="E1346" i="3"/>
  <c r="F1347" i="3"/>
  <c r="C1343" i="3"/>
  <c r="J1342" i="3"/>
  <c r="G1342" i="3"/>
  <c r="H1342" i="3" s="1"/>
  <c r="K1342" i="3"/>
  <c r="L1342" i="3"/>
  <c r="M1342" i="3" l="1"/>
  <c r="G1343" i="3"/>
  <c r="H1343" i="3" s="1"/>
  <c r="J1343" i="3"/>
  <c r="K1343" i="3"/>
  <c r="L1343" i="3"/>
  <c r="E1347" i="3"/>
  <c r="D1346" i="3"/>
  <c r="C1344" i="3"/>
  <c r="F1348" i="3"/>
  <c r="M1343" i="3" l="1"/>
  <c r="C1345" i="3"/>
  <c r="E1348" i="3"/>
  <c r="L1344" i="3"/>
  <c r="J1344" i="3"/>
  <c r="K1344" i="3"/>
  <c r="G1344" i="3"/>
  <c r="H1344" i="3" s="1"/>
  <c r="F1349" i="3"/>
  <c r="D1347" i="3"/>
  <c r="M1344" i="3" l="1"/>
  <c r="F1350" i="3"/>
  <c r="L1345" i="3"/>
  <c r="J1345" i="3"/>
  <c r="G1345" i="3"/>
  <c r="H1345" i="3" s="1"/>
  <c r="K1345" i="3"/>
  <c r="D1348" i="3"/>
  <c r="E1349" i="3"/>
  <c r="C1346" i="3"/>
  <c r="M1345" i="3" l="1"/>
  <c r="E1350" i="3"/>
  <c r="D1349" i="3"/>
  <c r="K1346" i="3"/>
  <c r="G1346" i="3"/>
  <c r="H1346" i="3" s="1"/>
  <c r="J1346" i="3"/>
  <c r="L1346" i="3"/>
  <c r="C1347" i="3"/>
  <c r="F1351" i="3"/>
  <c r="M1346" i="3" l="1"/>
  <c r="F1352" i="3"/>
  <c r="E1351" i="3"/>
  <c r="G1347" i="3"/>
  <c r="H1347" i="3" s="1"/>
  <c r="K1347" i="3"/>
  <c r="J1347" i="3"/>
  <c r="L1347" i="3"/>
  <c r="C1348" i="3"/>
  <c r="D1350" i="3"/>
  <c r="M1347" i="3" l="1"/>
  <c r="E1352" i="3"/>
  <c r="F1353" i="3"/>
  <c r="D1351" i="3"/>
  <c r="C1349" i="3"/>
  <c r="J1348" i="3"/>
  <c r="G1348" i="3"/>
  <c r="H1348" i="3" s="1"/>
  <c r="K1348" i="3"/>
  <c r="L1348" i="3"/>
  <c r="M1348" i="3" l="1"/>
  <c r="F1354" i="3"/>
  <c r="E1353" i="3"/>
  <c r="C1350" i="3"/>
  <c r="K1349" i="3"/>
  <c r="G1349" i="3"/>
  <c r="H1349" i="3" s="1"/>
  <c r="J1349" i="3"/>
  <c r="L1349" i="3"/>
  <c r="D1352" i="3"/>
  <c r="M1349" i="3" l="1"/>
  <c r="F1355" i="3"/>
  <c r="D1353" i="3"/>
  <c r="C1351" i="3"/>
  <c r="E1354" i="3"/>
  <c r="K1350" i="3"/>
  <c r="L1350" i="3"/>
  <c r="J1350" i="3"/>
  <c r="G1350" i="3"/>
  <c r="H1350" i="3" s="1"/>
  <c r="M1350" i="3" l="1"/>
  <c r="E1355" i="3"/>
  <c r="D1354" i="3"/>
  <c r="C1352" i="3"/>
  <c r="K1351" i="3"/>
  <c r="L1351" i="3"/>
  <c r="G1351" i="3"/>
  <c r="H1351" i="3" s="1"/>
  <c r="J1351" i="3"/>
  <c r="F1356" i="3"/>
  <c r="M1351" i="3" l="1"/>
  <c r="C1353" i="3"/>
  <c r="D1355" i="3"/>
  <c r="F1357" i="3"/>
  <c r="E1356" i="3"/>
  <c r="G1352" i="3"/>
  <c r="H1352" i="3" s="1"/>
  <c r="K1352" i="3"/>
  <c r="J1352" i="3"/>
  <c r="L1352" i="3"/>
  <c r="M1352" i="3" l="1"/>
  <c r="D1356" i="3"/>
  <c r="F1358" i="3"/>
  <c r="E1357" i="3"/>
  <c r="J1353" i="3"/>
  <c r="G1353" i="3"/>
  <c r="H1353" i="3" s="1"/>
  <c r="L1353" i="3"/>
  <c r="K1353" i="3"/>
  <c r="C1354" i="3"/>
  <c r="M1353" i="3" l="1"/>
  <c r="F1359" i="3"/>
  <c r="E1358" i="3"/>
  <c r="D1357" i="3"/>
  <c r="C1355" i="3"/>
  <c r="G1354" i="3"/>
  <c r="H1354" i="3" s="1"/>
  <c r="J1354" i="3"/>
  <c r="L1354" i="3"/>
  <c r="K1354" i="3"/>
  <c r="M1354" i="3" l="1"/>
  <c r="C1356" i="3"/>
  <c r="E1359" i="3"/>
  <c r="D1358" i="3"/>
  <c r="F1360" i="3"/>
  <c r="L1355" i="3"/>
  <c r="J1355" i="3"/>
  <c r="K1355" i="3"/>
  <c r="G1355" i="3"/>
  <c r="H1355" i="3" s="1"/>
  <c r="M1355" i="3" l="1"/>
  <c r="F1361" i="3"/>
  <c r="E1360" i="3"/>
  <c r="K1356" i="3"/>
  <c r="L1356" i="3"/>
  <c r="J1356" i="3"/>
  <c r="G1356" i="3"/>
  <c r="H1356" i="3" s="1"/>
  <c r="D1359" i="3"/>
  <c r="C1357" i="3"/>
  <c r="M1356" i="3" l="1"/>
  <c r="AB48" i="1"/>
  <c r="AB54" i="1" s="1"/>
  <c r="Z48" i="1"/>
  <c r="Z54" i="1" s="1"/>
  <c r="E1361" i="3"/>
  <c r="D1360" i="3"/>
  <c r="F1362" i="3"/>
  <c r="J1357" i="3"/>
  <c r="K1357" i="3"/>
  <c r="G1357" i="3"/>
  <c r="H1357" i="3" s="1"/>
  <c r="L1357" i="3"/>
  <c r="C1358" i="3"/>
  <c r="M1357" i="3" l="1"/>
  <c r="D1361" i="3"/>
  <c r="G1358" i="3"/>
  <c r="H1358" i="3" s="1"/>
  <c r="L1358" i="3"/>
  <c r="K1358" i="3"/>
  <c r="J1358" i="3"/>
  <c r="C1359" i="3"/>
  <c r="E1362" i="3"/>
  <c r="F1363" i="3"/>
  <c r="M1358" i="3" l="1"/>
  <c r="G1359" i="3"/>
  <c r="H1359" i="3" s="1"/>
  <c r="J1359" i="3"/>
  <c r="K1359" i="3"/>
  <c r="L1359" i="3"/>
  <c r="E1363" i="3"/>
  <c r="D1362" i="3"/>
  <c r="C1360" i="3"/>
  <c r="F1364" i="3"/>
  <c r="M1359" i="3" l="1"/>
  <c r="E1364" i="3"/>
  <c r="F1365" i="3"/>
  <c r="C1361" i="3"/>
  <c r="D1363" i="3"/>
  <c r="K1360" i="3"/>
  <c r="L1360" i="3"/>
  <c r="G1360" i="3"/>
  <c r="H1360" i="3" s="1"/>
  <c r="J1360" i="3"/>
  <c r="M1360" i="3" l="1"/>
  <c r="F1366" i="3"/>
  <c r="C1362" i="3"/>
  <c r="D1364" i="3"/>
  <c r="K1361" i="3"/>
  <c r="G1361" i="3"/>
  <c r="H1361" i="3" s="1"/>
  <c r="L1361" i="3"/>
  <c r="J1361" i="3"/>
  <c r="E1365" i="3"/>
  <c r="M1361" i="3" l="1"/>
  <c r="K1362" i="3"/>
  <c r="G1362" i="3"/>
  <c r="H1362" i="3" s="1"/>
  <c r="J1362" i="3"/>
  <c r="L1362" i="3"/>
  <c r="F1367" i="3"/>
  <c r="C1363" i="3"/>
  <c r="D1365" i="3"/>
  <c r="E1366" i="3"/>
  <c r="M1362" i="3" l="1"/>
  <c r="C1364" i="3"/>
  <c r="F1368" i="3"/>
  <c r="J1363" i="3"/>
  <c r="K1363" i="3"/>
  <c r="G1363" i="3"/>
  <c r="H1363" i="3" s="1"/>
  <c r="L1363" i="3"/>
  <c r="E1367" i="3"/>
  <c r="D1366" i="3"/>
  <c r="M1363" i="3" l="1"/>
  <c r="F1369" i="3"/>
  <c r="G1364" i="3"/>
  <c r="H1364" i="3" s="1"/>
  <c r="K1364" i="3"/>
  <c r="L1364" i="3"/>
  <c r="J1364" i="3"/>
  <c r="E1368" i="3"/>
  <c r="D1367" i="3"/>
  <c r="C1365" i="3"/>
  <c r="M1364" i="3" l="1"/>
  <c r="C1366" i="3"/>
  <c r="D1368" i="3"/>
  <c r="G1365" i="3"/>
  <c r="H1365" i="3" s="1"/>
  <c r="K1365" i="3"/>
  <c r="L1365" i="3"/>
  <c r="J1365" i="3"/>
  <c r="F1370" i="3"/>
  <c r="E1369" i="3"/>
  <c r="M1365" i="3" l="1"/>
  <c r="F1371" i="3"/>
  <c r="K1366" i="3"/>
  <c r="J1366" i="3"/>
  <c r="L1366" i="3"/>
  <c r="G1366" i="3"/>
  <c r="H1366" i="3" s="1"/>
  <c r="D1369" i="3"/>
  <c r="C1367" i="3"/>
  <c r="E1370" i="3"/>
  <c r="M1366" i="3" l="1"/>
  <c r="J1367" i="3"/>
  <c r="L1367" i="3"/>
  <c r="G1367" i="3"/>
  <c r="H1367" i="3" s="1"/>
  <c r="K1367" i="3"/>
  <c r="D1370" i="3"/>
  <c r="E1371" i="3"/>
  <c r="C1368" i="3"/>
  <c r="F1372" i="3"/>
  <c r="M1367" i="3" l="1"/>
  <c r="D1371" i="3"/>
  <c r="E1372" i="3"/>
  <c r="J1368" i="3"/>
  <c r="K1368" i="3"/>
  <c r="G1368" i="3"/>
  <c r="H1368" i="3" s="1"/>
  <c r="L1368" i="3"/>
  <c r="C1369" i="3"/>
  <c r="F1373" i="3"/>
  <c r="M1368" i="3" l="1"/>
  <c r="F1374" i="3"/>
  <c r="D1372" i="3"/>
  <c r="E1373" i="3"/>
  <c r="K1369" i="3"/>
  <c r="L1369" i="3"/>
  <c r="G1369" i="3"/>
  <c r="H1369" i="3" s="1"/>
  <c r="J1369" i="3"/>
  <c r="C1370" i="3"/>
  <c r="M1369" i="3" l="1"/>
  <c r="C1371" i="3"/>
  <c r="E1374" i="3"/>
  <c r="F1375" i="3"/>
  <c r="J1370" i="3"/>
  <c r="K1370" i="3"/>
  <c r="G1370" i="3"/>
  <c r="H1370" i="3" s="1"/>
  <c r="L1370" i="3"/>
  <c r="D1373" i="3"/>
  <c r="M1370" i="3" l="1"/>
  <c r="E1375" i="3"/>
  <c r="L1371" i="3"/>
  <c r="J1371" i="3"/>
  <c r="G1371" i="3"/>
  <c r="H1371" i="3" s="1"/>
  <c r="K1371" i="3"/>
  <c r="F1376" i="3"/>
  <c r="C1372" i="3"/>
  <c r="D1374" i="3"/>
  <c r="M1371" i="3" l="1"/>
  <c r="F1377" i="3"/>
  <c r="E1376" i="3"/>
  <c r="D1375" i="3"/>
  <c r="C1373" i="3"/>
  <c r="J1372" i="3"/>
  <c r="L1372" i="3"/>
  <c r="K1372" i="3"/>
  <c r="G1372" i="3"/>
  <c r="H1372" i="3" s="1"/>
  <c r="M1372" i="3" l="1"/>
  <c r="E1377" i="3"/>
  <c r="C1374" i="3"/>
  <c r="D1376" i="3"/>
  <c r="L1373" i="3"/>
  <c r="G1373" i="3"/>
  <c r="H1373" i="3" s="1"/>
  <c r="J1373" i="3"/>
  <c r="K1373" i="3"/>
  <c r="F1378" i="3"/>
  <c r="M1373" i="3" l="1"/>
  <c r="J1374" i="3"/>
  <c r="G1374" i="3"/>
  <c r="H1374" i="3" s="1"/>
  <c r="L1374" i="3"/>
  <c r="K1374" i="3"/>
  <c r="C1375" i="3"/>
  <c r="F1379" i="3"/>
  <c r="E1378" i="3"/>
  <c r="D1377" i="3"/>
  <c r="M1374" i="3" l="1"/>
  <c r="J1375" i="3"/>
  <c r="L1375" i="3"/>
  <c r="K1375" i="3"/>
  <c r="G1375" i="3"/>
  <c r="H1375" i="3" s="1"/>
  <c r="F1380" i="3"/>
  <c r="D1378" i="3"/>
  <c r="E1379" i="3"/>
  <c r="C1376" i="3"/>
  <c r="M1375" i="3" l="1"/>
  <c r="E1380" i="3"/>
  <c r="L1376" i="3"/>
  <c r="J1376" i="3"/>
  <c r="K1376" i="3"/>
  <c r="G1376" i="3"/>
  <c r="H1376" i="3" s="1"/>
  <c r="C1377" i="3"/>
  <c r="F1381" i="3"/>
  <c r="D1379" i="3"/>
  <c r="M1376" i="3" l="1"/>
  <c r="D1380" i="3"/>
  <c r="F1382" i="3"/>
  <c r="J1377" i="3"/>
  <c r="G1377" i="3"/>
  <c r="H1377" i="3" s="1"/>
  <c r="K1377" i="3"/>
  <c r="L1377" i="3"/>
  <c r="E1381" i="3"/>
  <c r="C1378" i="3"/>
  <c r="M1377" i="3" l="1"/>
  <c r="X48" i="1"/>
  <c r="X54" i="1" s="1"/>
  <c r="AD48" i="1"/>
  <c r="AD54" i="1" s="1"/>
  <c r="D1381" i="3"/>
  <c r="C1379" i="3"/>
  <c r="E1382" i="3"/>
  <c r="F1383" i="3"/>
  <c r="L1378" i="3"/>
  <c r="G1378" i="3"/>
  <c r="H1378" i="3" s="1"/>
  <c r="K1378" i="3"/>
  <c r="J1378" i="3"/>
  <c r="M1378" i="3" l="1"/>
  <c r="J1379" i="3"/>
  <c r="L1379" i="3"/>
  <c r="K1379" i="3"/>
  <c r="G1379" i="3"/>
  <c r="H1379" i="3" s="1"/>
  <c r="C1380" i="3"/>
  <c r="D1382" i="3"/>
  <c r="F1384" i="3"/>
  <c r="E1383" i="3"/>
  <c r="M1379" i="3" l="1"/>
  <c r="F1385" i="3"/>
  <c r="D1383" i="3"/>
  <c r="J1380" i="3"/>
  <c r="L1380" i="3"/>
  <c r="G1380" i="3"/>
  <c r="H1380" i="3" s="1"/>
  <c r="K1380" i="3"/>
  <c r="C1381" i="3"/>
  <c r="E1384" i="3"/>
  <c r="M1380" i="3" l="1"/>
  <c r="E1385" i="3"/>
  <c r="L1381" i="3"/>
  <c r="K1381" i="3"/>
  <c r="J1381" i="3"/>
  <c r="G1381" i="3"/>
  <c r="H1381" i="3" s="1"/>
  <c r="C1382" i="3"/>
  <c r="D1384" i="3"/>
  <c r="F1386" i="3"/>
  <c r="M1381" i="3" l="1"/>
  <c r="F1387" i="3"/>
  <c r="C1383" i="3"/>
  <c r="D1385" i="3"/>
  <c r="K1382" i="3"/>
  <c r="L1382" i="3"/>
  <c r="J1382" i="3"/>
  <c r="G1382" i="3"/>
  <c r="H1382" i="3" s="1"/>
  <c r="E1386" i="3"/>
  <c r="M1382" i="3" l="1"/>
  <c r="C1384" i="3"/>
  <c r="L1383" i="3"/>
  <c r="K1383" i="3"/>
  <c r="G1383" i="3"/>
  <c r="H1383" i="3" s="1"/>
  <c r="J1383" i="3"/>
  <c r="F1388" i="3"/>
  <c r="E1387" i="3"/>
  <c r="D1386" i="3"/>
  <c r="M1383" i="3" l="1"/>
  <c r="F1389" i="3"/>
  <c r="K1384" i="3"/>
  <c r="L1384" i="3"/>
  <c r="J1384" i="3"/>
  <c r="G1384" i="3"/>
  <c r="H1384" i="3" s="1"/>
  <c r="D1387" i="3"/>
  <c r="E1388" i="3"/>
  <c r="C1385" i="3"/>
  <c r="M1384" i="3" l="1"/>
  <c r="F1390" i="3"/>
  <c r="G1385" i="3"/>
  <c r="H1385" i="3" s="1"/>
  <c r="K1385" i="3"/>
  <c r="J1385" i="3"/>
  <c r="L1385" i="3"/>
  <c r="E1389" i="3"/>
  <c r="D1388" i="3"/>
  <c r="C1386" i="3"/>
  <c r="M1385" i="3" l="1"/>
  <c r="D1389" i="3"/>
  <c r="F1391" i="3"/>
  <c r="E1390" i="3"/>
  <c r="G1386" i="3"/>
  <c r="H1386" i="3" s="1"/>
  <c r="J1386" i="3"/>
  <c r="L1386" i="3"/>
  <c r="K1386" i="3"/>
  <c r="C1387" i="3"/>
  <c r="M1386" i="3" l="1"/>
  <c r="F1392" i="3"/>
  <c r="E1391" i="3"/>
  <c r="D1390" i="3"/>
  <c r="C1388" i="3"/>
  <c r="K1387" i="3"/>
  <c r="J1387" i="3"/>
  <c r="G1387" i="3"/>
  <c r="H1387" i="3" s="1"/>
  <c r="L1387" i="3"/>
  <c r="M1387" i="3" l="1"/>
  <c r="L1388" i="3"/>
  <c r="J1388" i="3"/>
  <c r="G1388" i="3"/>
  <c r="H1388" i="3" s="1"/>
  <c r="K1388" i="3"/>
  <c r="E1392" i="3"/>
  <c r="F1393" i="3"/>
  <c r="C1389" i="3"/>
  <c r="D1391" i="3"/>
  <c r="M1388" i="3" l="1"/>
  <c r="L1389" i="3"/>
  <c r="K1389" i="3"/>
  <c r="G1389" i="3"/>
  <c r="H1389" i="3" s="1"/>
  <c r="J1389" i="3"/>
  <c r="D1392" i="3"/>
  <c r="C1390" i="3"/>
  <c r="E1393" i="3"/>
  <c r="F1394" i="3"/>
  <c r="M1389" i="3" l="1"/>
  <c r="D1393" i="3"/>
  <c r="J1390" i="3"/>
  <c r="G1390" i="3"/>
  <c r="H1390" i="3" s="1"/>
  <c r="K1390" i="3"/>
  <c r="L1390" i="3"/>
  <c r="E1394" i="3"/>
  <c r="C1391" i="3"/>
  <c r="F1395" i="3"/>
  <c r="M1390" i="3" l="1"/>
  <c r="F1396" i="3"/>
  <c r="C1392" i="3"/>
  <c r="L1391" i="3"/>
  <c r="J1391" i="3"/>
  <c r="K1391" i="3"/>
  <c r="G1391" i="3"/>
  <c r="H1391" i="3" s="1"/>
  <c r="E1395" i="3"/>
  <c r="D1394" i="3"/>
  <c r="M1391" i="3" l="1"/>
  <c r="C1393" i="3"/>
  <c r="G1392" i="3"/>
  <c r="H1392" i="3" s="1"/>
  <c r="L1392" i="3"/>
  <c r="K1392" i="3"/>
  <c r="J1392" i="3"/>
  <c r="E1396" i="3"/>
  <c r="D1395" i="3"/>
  <c r="F1397" i="3"/>
  <c r="M1392" i="3" l="1"/>
  <c r="E1397" i="3"/>
  <c r="L1393" i="3"/>
  <c r="G1393" i="3"/>
  <c r="H1393" i="3" s="1"/>
  <c r="J1393" i="3"/>
  <c r="K1393" i="3"/>
  <c r="D1396" i="3"/>
  <c r="C1394" i="3"/>
  <c r="F1398" i="3"/>
  <c r="M1393" i="3" l="1"/>
  <c r="E1398" i="3"/>
  <c r="D1397" i="3"/>
  <c r="C1395" i="3"/>
  <c r="F1399" i="3"/>
  <c r="G1394" i="3"/>
  <c r="H1394" i="3" s="1"/>
  <c r="J1394" i="3"/>
  <c r="L1394" i="3"/>
  <c r="K1394" i="3"/>
  <c r="M1394" i="3" l="1"/>
  <c r="D1398" i="3"/>
  <c r="C1396" i="3"/>
  <c r="F1400" i="3"/>
  <c r="G1395" i="3"/>
  <c r="H1395" i="3" s="1"/>
  <c r="J1395" i="3"/>
  <c r="L1395" i="3"/>
  <c r="K1395" i="3"/>
  <c r="E1399" i="3"/>
  <c r="M1395" i="3" l="1"/>
  <c r="F1401" i="3"/>
  <c r="C1397" i="3"/>
  <c r="D1399" i="3"/>
  <c r="K1396" i="3"/>
  <c r="L1396" i="3"/>
  <c r="J1396" i="3"/>
  <c r="G1396" i="3"/>
  <c r="H1396" i="3" s="1"/>
  <c r="E1400" i="3"/>
  <c r="M1396" i="3" l="1"/>
  <c r="D1400" i="3"/>
  <c r="K1397" i="3"/>
  <c r="G1397" i="3"/>
  <c r="H1397" i="3" s="1"/>
  <c r="L1397" i="3"/>
  <c r="J1397" i="3"/>
  <c r="E1401" i="3"/>
  <c r="F1402" i="3"/>
  <c r="C1398" i="3"/>
  <c r="M1397" i="3" l="1"/>
  <c r="E1402" i="3"/>
  <c r="D1401" i="3"/>
  <c r="C1399" i="3"/>
  <c r="L1398" i="3"/>
  <c r="G1398" i="3"/>
  <c r="H1398" i="3" s="1"/>
  <c r="J1398" i="3"/>
  <c r="K1398" i="3"/>
  <c r="F1403" i="3"/>
  <c r="M1398" i="3" l="1"/>
  <c r="D1402" i="3"/>
  <c r="G1399" i="3"/>
  <c r="H1399" i="3" s="1"/>
  <c r="L1399" i="3"/>
  <c r="K1399" i="3"/>
  <c r="J1399" i="3"/>
  <c r="E1403" i="3"/>
  <c r="C1400" i="3"/>
  <c r="F1404" i="3"/>
  <c r="M1399" i="3" l="1"/>
  <c r="D1403" i="3"/>
  <c r="E1404" i="3"/>
  <c r="J1400" i="3"/>
  <c r="K1400" i="3"/>
  <c r="L1400" i="3"/>
  <c r="G1400" i="3"/>
  <c r="H1400" i="3" s="1"/>
  <c r="F1405" i="3"/>
  <c r="C1401" i="3"/>
  <c r="M1400" i="3" l="1"/>
  <c r="D1404" i="3"/>
  <c r="F1406" i="3"/>
  <c r="C1402" i="3"/>
  <c r="L1401" i="3"/>
  <c r="J1401" i="3"/>
  <c r="G1401" i="3"/>
  <c r="H1401" i="3" s="1"/>
  <c r="K1401" i="3"/>
  <c r="E1405" i="3"/>
  <c r="M1401" i="3" l="1"/>
  <c r="C1403" i="3"/>
  <c r="D1405" i="3"/>
  <c r="E1406" i="3"/>
  <c r="L1402" i="3"/>
  <c r="G1402" i="3"/>
  <c r="H1402" i="3" s="1"/>
  <c r="J1402" i="3"/>
  <c r="K1402" i="3"/>
  <c r="F1407" i="3"/>
  <c r="M1402" i="3" l="1"/>
  <c r="E1407" i="3"/>
  <c r="C1404" i="3"/>
  <c r="F1408" i="3"/>
  <c r="D1406" i="3"/>
  <c r="K1403" i="3"/>
  <c r="L1403" i="3"/>
  <c r="G1403" i="3"/>
  <c r="H1403" i="3" s="1"/>
  <c r="J1403" i="3"/>
  <c r="M1403" i="3" l="1"/>
  <c r="C1405" i="3"/>
  <c r="F1409" i="3"/>
  <c r="D1407" i="3"/>
  <c r="G1404" i="3"/>
  <c r="H1404" i="3" s="1"/>
  <c r="K1404" i="3"/>
  <c r="L1404" i="3"/>
  <c r="J1404" i="3"/>
  <c r="E1408" i="3"/>
  <c r="M1404" i="3" l="1"/>
  <c r="E1409" i="3"/>
  <c r="F1410" i="3"/>
  <c r="D1408" i="3"/>
  <c r="K1405" i="3"/>
  <c r="G1405" i="3"/>
  <c r="H1405" i="3" s="1"/>
  <c r="L1405" i="3"/>
  <c r="J1405" i="3"/>
  <c r="C1406" i="3"/>
  <c r="M1405" i="3" l="1"/>
  <c r="C1407" i="3"/>
  <c r="L1406" i="3"/>
  <c r="K1406" i="3"/>
  <c r="J1406" i="3"/>
  <c r="G1406" i="3"/>
  <c r="H1406" i="3" s="1"/>
  <c r="F1411" i="3"/>
  <c r="E1410" i="3"/>
  <c r="D1409" i="3"/>
  <c r="M1406" i="3" l="1"/>
  <c r="E1411" i="3"/>
  <c r="D1410" i="3"/>
  <c r="L1407" i="3"/>
  <c r="J1407" i="3"/>
  <c r="G1407" i="3"/>
  <c r="H1407" i="3" s="1"/>
  <c r="K1407" i="3"/>
  <c r="F1412" i="3"/>
  <c r="C1408" i="3"/>
  <c r="M1407" i="3" l="1"/>
  <c r="E1412" i="3"/>
  <c r="K1408" i="3"/>
  <c r="J1408" i="3"/>
  <c r="L1408" i="3"/>
  <c r="G1408" i="3"/>
  <c r="H1408" i="3" s="1"/>
  <c r="C1409" i="3"/>
  <c r="F1413" i="3"/>
  <c r="D1411" i="3"/>
  <c r="M1408" i="3" l="1"/>
  <c r="E1413" i="3"/>
  <c r="C1410" i="3"/>
  <c r="D1412" i="3"/>
  <c r="F1414" i="3"/>
  <c r="K1409" i="3"/>
  <c r="L1409" i="3"/>
  <c r="J1409" i="3"/>
  <c r="G1409" i="3"/>
  <c r="H1409" i="3" s="1"/>
  <c r="M1409" i="3" l="1"/>
  <c r="F1415" i="3"/>
  <c r="D1413" i="3"/>
  <c r="C1411" i="3"/>
  <c r="E1414" i="3"/>
  <c r="G1410" i="3"/>
  <c r="H1410" i="3" s="1"/>
  <c r="K1410" i="3"/>
  <c r="J1410" i="3"/>
  <c r="L1410" i="3"/>
  <c r="M1410" i="3" l="1"/>
  <c r="L1411" i="3"/>
  <c r="K1411" i="3"/>
  <c r="G1411" i="3"/>
  <c r="H1411" i="3" s="1"/>
  <c r="J1411" i="3"/>
  <c r="E1415" i="3"/>
  <c r="C1412" i="3"/>
  <c r="F1416" i="3"/>
  <c r="D1414" i="3"/>
  <c r="M1411" i="3" l="1"/>
  <c r="F1417" i="3"/>
  <c r="C1413" i="3"/>
  <c r="E1416" i="3"/>
  <c r="L1412" i="3"/>
  <c r="G1412" i="3"/>
  <c r="H1412" i="3" s="1"/>
  <c r="K1412" i="3"/>
  <c r="J1412" i="3"/>
  <c r="D1415" i="3"/>
  <c r="M1412" i="3" l="1"/>
  <c r="D1416" i="3"/>
  <c r="F1418" i="3"/>
  <c r="J1413" i="3"/>
  <c r="G1413" i="3"/>
  <c r="H1413" i="3" s="1"/>
  <c r="K1413" i="3"/>
  <c r="L1413" i="3"/>
  <c r="E1417" i="3"/>
  <c r="C1414" i="3"/>
  <c r="M1413" i="3" l="1"/>
  <c r="F1419" i="3"/>
  <c r="C1415" i="3"/>
  <c r="D1417" i="3"/>
  <c r="E1418" i="3"/>
  <c r="L1414" i="3"/>
  <c r="G1414" i="3"/>
  <c r="H1414" i="3" s="1"/>
  <c r="K1414" i="3"/>
  <c r="J1414" i="3"/>
  <c r="M1414" i="3" l="1"/>
  <c r="E1419" i="3"/>
  <c r="F1420" i="3"/>
  <c r="C1416" i="3"/>
  <c r="D1418" i="3"/>
  <c r="K1415" i="3"/>
  <c r="L1415" i="3"/>
  <c r="G1415" i="3"/>
  <c r="H1415" i="3" s="1"/>
  <c r="J1415" i="3"/>
  <c r="M1415" i="3" l="1"/>
  <c r="D1419" i="3"/>
  <c r="K1416" i="3"/>
  <c r="L1416" i="3"/>
  <c r="G1416" i="3"/>
  <c r="H1416" i="3" s="1"/>
  <c r="J1416" i="3"/>
  <c r="F1421" i="3"/>
  <c r="E1420" i="3"/>
  <c r="C1417" i="3"/>
  <c r="M1416" i="3" l="1"/>
  <c r="E1421" i="3"/>
  <c r="C1418" i="3"/>
  <c r="K1417" i="3"/>
  <c r="L1417" i="3"/>
  <c r="J1417" i="3"/>
  <c r="G1417" i="3"/>
  <c r="H1417" i="3" s="1"/>
  <c r="D1420" i="3"/>
  <c r="F1422" i="3"/>
  <c r="M1417" i="3" l="1"/>
  <c r="D1421" i="3"/>
  <c r="F1423" i="3"/>
  <c r="K1418" i="3"/>
  <c r="G1418" i="3"/>
  <c r="H1418" i="3" s="1"/>
  <c r="J1418" i="3"/>
  <c r="L1418" i="3"/>
  <c r="E1422" i="3"/>
  <c r="C1419" i="3"/>
  <c r="M1418" i="3" l="1"/>
  <c r="G1419" i="3"/>
  <c r="H1419" i="3" s="1"/>
  <c r="L1419" i="3"/>
  <c r="K1419" i="3"/>
  <c r="J1419" i="3"/>
  <c r="C1420" i="3"/>
  <c r="F1424" i="3"/>
  <c r="E1423" i="3"/>
  <c r="D1422" i="3"/>
  <c r="M1419" i="3" l="1"/>
  <c r="E1424" i="3"/>
  <c r="L1420" i="3"/>
  <c r="G1420" i="3"/>
  <c r="H1420" i="3" s="1"/>
  <c r="J1420" i="3"/>
  <c r="K1420" i="3"/>
  <c r="C1421" i="3"/>
  <c r="D1423" i="3"/>
  <c r="F1425" i="3"/>
  <c r="M1420" i="3" l="1"/>
  <c r="C1422" i="3"/>
  <c r="E1425" i="3"/>
  <c r="D1424" i="3"/>
  <c r="F1426" i="3"/>
  <c r="J1421" i="3"/>
  <c r="G1421" i="3"/>
  <c r="H1421" i="3" s="1"/>
  <c r="K1421" i="3"/>
  <c r="L1421" i="3"/>
  <c r="M1421" i="3" l="1"/>
  <c r="E1426" i="3"/>
  <c r="K1422" i="3"/>
  <c r="L1422" i="3"/>
  <c r="G1422" i="3"/>
  <c r="H1422" i="3" s="1"/>
  <c r="J1422" i="3"/>
  <c r="C1423" i="3"/>
  <c r="F1427" i="3"/>
  <c r="D1425" i="3"/>
  <c r="M1422" i="3" l="1"/>
  <c r="D1426" i="3"/>
  <c r="E1427" i="3"/>
  <c r="L1423" i="3"/>
  <c r="K1423" i="3"/>
  <c r="G1423" i="3"/>
  <c r="H1423" i="3" s="1"/>
  <c r="J1423" i="3"/>
  <c r="F1428" i="3"/>
  <c r="C1424" i="3"/>
  <c r="M1423" i="3" l="1"/>
  <c r="F1429" i="3"/>
  <c r="G1424" i="3"/>
  <c r="H1424" i="3" s="1"/>
  <c r="L1424" i="3"/>
  <c r="J1424" i="3"/>
  <c r="K1424" i="3"/>
  <c r="E1428" i="3"/>
  <c r="D1427" i="3"/>
  <c r="C1425" i="3"/>
  <c r="M1424" i="3" l="1"/>
  <c r="C1426" i="3"/>
  <c r="D1428" i="3"/>
  <c r="F1430" i="3"/>
  <c r="E1429" i="3"/>
  <c r="K1425" i="3"/>
  <c r="G1425" i="3"/>
  <c r="H1425" i="3" s="1"/>
  <c r="J1425" i="3"/>
  <c r="L1425" i="3"/>
  <c r="M1425" i="3" l="1"/>
  <c r="E1430" i="3"/>
  <c r="F1431" i="3"/>
  <c r="L1426" i="3"/>
  <c r="G1426" i="3"/>
  <c r="H1426" i="3" s="1"/>
  <c r="K1426" i="3"/>
  <c r="J1426" i="3"/>
  <c r="D1429" i="3"/>
  <c r="C1427" i="3"/>
  <c r="M1426" i="3" l="1"/>
  <c r="L1427" i="3"/>
  <c r="K1427" i="3"/>
  <c r="J1427" i="3"/>
  <c r="G1427" i="3"/>
  <c r="H1427" i="3" s="1"/>
  <c r="E1431" i="3"/>
  <c r="F1432" i="3"/>
  <c r="C1428" i="3"/>
  <c r="D1430" i="3"/>
  <c r="M1427" i="3" l="1"/>
  <c r="E1432" i="3"/>
  <c r="C1429" i="3"/>
  <c r="F1433" i="3"/>
  <c r="D1431" i="3"/>
  <c r="L1428" i="3"/>
  <c r="G1428" i="3"/>
  <c r="H1428" i="3" s="1"/>
  <c r="J1428" i="3"/>
  <c r="K1428" i="3"/>
  <c r="M1428" i="3" l="1"/>
  <c r="D1432" i="3"/>
  <c r="C1430" i="3"/>
  <c r="E1433" i="3"/>
  <c r="L1429" i="3"/>
  <c r="G1429" i="3"/>
  <c r="H1429" i="3" s="1"/>
  <c r="K1429" i="3"/>
  <c r="J1429" i="3"/>
  <c r="F1434" i="3"/>
  <c r="M1429" i="3" l="1"/>
  <c r="L1430" i="3"/>
  <c r="G1430" i="3"/>
  <c r="H1430" i="3" s="1"/>
  <c r="J1430" i="3"/>
  <c r="K1430" i="3"/>
  <c r="D1433" i="3"/>
  <c r="F1435" i="3"/>
  <c r="C1431" i="3"/>
  <c r="E1434" i="3"/>
  <c r="M1430" i="3" l="1"/>
  <c r="E1435" i="3"/>
  <c r="C1432" i="3"/>
  <c r="F1436" i="3"/>
  <c r="D1434" i="3"/>
  <c r="J1431" i="3"/>
  <c r="K1431" i="3"/>
  <c r="G1431" i="3"/>
  <c r="H1431" i="3" s="1"/>
  <c r="L1431" i="3"/>
  <c r="M1431" i="3" l="1"/>
  <c r="F1437" i="3"/>
  <c r="D1435" i="3"/>
  <c r="J1432" i="3"/>
  <c r="G1432" i="3"/>
  <c r="H1432" i="3" s="1"/>
  <c r="L1432" i="3"/>
  <c r="K1432" i="3"/>
  <c r="E1436" i="3"/>
  <c r="C1433" i="3"/>
  <c r="M1432" i="3" l="1"/>
  <c r="J1433" i="3"/>
  <c r="L1433" i="3"/>
  <c r="G1433" i="3"/>
  <c r="H1433" i="3" s="1"/>
  <c r="K1433" i="3"/>
  <c r="M1433" i="3" s="1"/>
  <c r="C1434" i="3"/>
  <c r="E1437" i="3"/>
  <c r="F1438" i="3"/>
  <c r="D1436" i="3"/>
  <c r="E1438" i="3" l="1"/>
  <c r="C1435" i="3"/>
  <c r="F1439" i="3"/>
  <c r="D1437" i="3"/>
  <c r="K1434" i="3"/>
  <c r="L1434" i="3"/>
  <c r="J1434" i="3"/>
  <c r="G1434" i="3"/>
  <c r="H1434" i="3" s="1"/>
  <c r="M1434" i="3" l="1"/>
  <c r="G1435" i="3"/>
  <c r="H1435" i="3" s="1"/>
  <c r="J1435" i="3"/>
  <c r="K1435" i="3"/>
  <c r="L1435" i="3"/>
  <c r="E1439" i="3"/>
  <c r="D1438" i="3"/>
  <c r="C1436" i="3"/>
  <c r="F1440" i="3"/>
  <c r="M1435" i="3" l="1"/>
  <c r="F1441" i="3"/>
  <c r="E1440" i="3"/>
  <c r="J1436" i="3"/>
  <c r="L1436" i="3"/>
  <c r="G1436" i="3"/>
  <c r="H1436" i="3" s="1"/>
  <c r="K1436" i="3"/>
  <c r="C1437" i="3"/>
  <c r="D1439" i="3"/>
  <c r="M1436" i="3" l="1"/>
  <c r="C1438" i="3"/>
  <c r="F1442" i="3"/>
  <c r="D1440" i="3"/>
  <c r="E1441" i="3"/>
  <c r="G1437" i="3"/>
  <c r="H1437" i="3" s="1"/>
  <c r="K1437" i="3"/>
  <c r="J1437" i="3"/>
  <c r="L1437" i="3"/>
  <c r="M1437" i="3" l="1"/>
  <c r="F1443" i="3"/>
  <c r="D1441" i="3"/>
  <c r="K1438" i="3"/>
  <c r="G1438" i="3"/>
  <c r="H1438" i="3" s="1"/>
  <c r="J1438" i="3"/>
  <c r="L1438" i="3"/>
  <c r="E1442" i="3"/>
  <c r="C1439" i="3"/>
  <c r="M1438" i="3" l="1"/>
  <c r="D1442" i="3"/>
  <c r="F1444" i="3"/>
  <c r="G1439" i="3"/>
  <c r="H1439" i="3" s="1"/>
  <c r="K1439" i="3"/>
  <c r="L1439" i="3"/>
  <c r="J1439" i="3"/>
  <c r="C1440" i="3"/>
  <c r="E1443" i="3"/>
  <c r="M1439" i="3" l="1"/>
  <c r="G1440" i="3"/>
  <c r="H1440" i="3" s="1"/>
  <c r="L1440" i="3"/>
  <c r="K1440" i="3"/>
  <c r="J1440" i="3"/>
  <c r="F1445" i="3"/>
  <c r="D1443" i="3"/>
  <c r="C1441" i="3"/>
  <c r="E1444" i="3"/>
  <c r="M1440" i="3" l="1"/>
  <c r="K1441" i="3"/>
  <c r="G1441" i="3"/>
  <c r="H1441" i="3" s="1"/>
  <c r="J1441" i="3"/>
  <c r="L1441" i="3"/>
  <c r="D1444" i="3"/>
  <c r="C1442" i="3"/>
  <c r="E1445" i="3"/>
  <c r="F1446" i="3"/>
  <c r="M1441" i="3" l="1"/>
  <c r="E1446" i="3"/>
  <c r="C1443" i="3"/>
  <c r="D1445" i="3"/>
  <c r="G1442" i="3"/>
  <c r="H1442" i="3" s="1"/>
  <c r="L1442" i="3"/>
  <c r="J1442" i="3"/>
  <c r="K1442" i="3"/>
  <c r="F1447" i="3"/>
  <c r="M1442" i="3" l="1"/>
  <c r="F1448" i="3"/>
  <c r="G1443" i="3"/>
  <c r="H1443" i="3" s="1"/>
  <c r="K1443" i="3"/>
  <c r="J1443" i="3"/>
  <c r="L1443" i="3"/>
  <c r="C1444" i="3"/>
  <c r="D1446" i="3"/>
  <c r="E1447" i="3"/>
  <c r="M1443" i="3" l="1"/>
  <c r="C1445" i="3"/>
  <c r="F1449" i="3"/>
  <c r="D1447" i="3"/>
  <c r="J1444" i="3"/>
  <c r="G1444" i="3"/>
  <c r="H1444" i="3" s="1"/>
  <c r="L1444" i="3"/>
  <c r="K1444" i="3"/>
  <c r="E1448" i="3"/>
  <c r="M1444" i="3" l="1"/>
  <c r="F1450" i="3"/>
  <c r="E1449" i="3"/>
  <c r="L1445" i="3"/>
  <c r="K1445" i="3"/>
  <c r="G1445" i="3"/>
  <c r="H1445" i="3" s="1"/>
  <c r="J1445" i="3"/>
  <c r="D1448" i="3"/>
  <c r="C1446" i="3"/>
  <c r="M1445" i="3" l="1"/>
  <c r="C1447" i="3"/>
  <c r="J1446" i="3"/>
  <c r="G1446" i="3"/>
  <c r="H1446" i="3" s="1"/>
  <c r="K1446" i="3"/>
  <c r="L1446" i="3"/>
  <c r="F1451" i="3"/>
  <c r="D1449" i="3"/>
  <c r="E1450" i="3"/>
  <c r="M1446" i="3" l="1"/>
  <c r="D1450" i="3"/>
  <c r="E1451" i="3"/>
  <c r="L1447" i="3"/>
  <c r="J1447" i="3"/>
  <c r="K1447" i="3"/>
  <c r="G1447" i="3"/>
  <c r="H1447" i="3" s="1"/>
  <c r="C1448" i="3"/>
  <c r="F1452" i="3"/>
  <c r="M1447" i="3" l="1"/>
  <c r="E1452" i="3"/>
  <c r="D1451" i="3"/>
  <c r="C1449" i="3"/>
  <c r="F1453" i="3"/>
  <c r="J1448" i="3"/>
  <c r="G1448" i="3"/>
  <c r="H1448" i="3" s="1"/>
  <c r="L1448" i="3"/>
  <c r="K1448" i="3"/>
  <c r="M1448" i="3" l="1"/>
  <c r="K1449" i="3"/>
  <c r="G1449" i="3"/>
  <c r="H1449" i="3" s="1"/>
  <c r="L1449" i="3"/>
  <c r="J1449" i="3"/>
  <c r="D1452" i="3"/>
  <c r="F1454" i="3"/>
  <c r="C1450" i="3"/>
  <c r="E1453" i="3"/>
  <c r="M1449" i="3" l="1"/>
  <c r="F1455" i="3"/>
  <c r="D1453" i="3"/>
  <c r="E1454" i="3"/>
  <c r="C1451" i="3"/>
  <c r="G1450" i="3"/>
  <c r="H1450" i="3" s="1"/>
  <c r="K1450" i="3"/>
  <c r="L1450" i="3"/>
  <c r="J1450" i="3"/>
  <c r="M1450" i="3" l="1"/>
  <c r="E1455" i="3"/>
  <c r="L1451" i="3"/>
  <c r="J1451" i="3"/>
  <c r="G1451" i="3"/>
  <c r="H1451" i="3" s="1"/>
  <c r="K1451" i="3"/>
  <c r="D1454" i="3"/>
  <c r="F1456" i="3"/>
  <c r="C1452" i="3"/>
  <c r="M1451" i="3" l="1"/>
  <c r="K1452" i="3"/>
  <c r="G1452" i="3"/>
  <c r="H1452" i="3" s="1"/>
  <c r="L1452" i="3"/>
  <c r="J1452" i="3"/>
  <c r="F1457" i="3"/>
  <c r="D1455" i="3"/>
  <c r="E1456" i="3"/>
  <c r="C1453" i="3"/>
  <c r="M1452" i="3" l="1"/>
  <c r="C1454" i="3"/>
  <c r="K1453" i="3"/>
  <c r="L1453" i="3"/>
  <c r="G1453" i="3"/>
  <c r="H1453" i="3" s="1"/>
  <c r="J1453" i="3"/>
  <c r="F1458" i="3"/>
  <c r="E1457" i="3"/>
  <c r="D1456" i="3"/>
  <c r="M1453" i="3" l="1"/>
  <c r="D1457" i="3"/>
  <c r="F1459" i="3"/>
  <c r="E1458" i="3"/>
  <c r="K1454" i="3"/>
  <c r="J1454" i="3"/>
  <c r="L1454" i="3"/>
  <c r="G1454" i="3"/>
  <c r="H1454" i="3" s="1"/>
  <c r="C1455" i="3"/>
  <c r="M1454" i="3" l="1"/>
  <c r="F1460" i="3"/>
  <c r="C1456" i="3"/>
  <c r="D1458" i="3"/>
  <c r="J1455" i="3"/>
  <c r="K1455" i="3"/>
  <c r="G1455" i="3"/>
  <c r="H1455" i="3" s="1"/>
  <c r="L1455" i="3"/>
  <c r="E1459" i="3"/>
  <c r="M1455" i="3" l="1"/>
  <c r="L1456" i="3"/>
  <c r="G1456" i="3"/>
  <c r="H1456" i="3" s="1"/>
  <c r="J1456" i="3"/>
  <c r="K1456" i="3"/>
  <c r="D1459" i="3"/>
  <c r="C1457" i="3"/>
  <c r="E1460" i="3"/>
  <c r="F1461" i="3"/>
  <c r="M1456" i="3" l="1"/>
  <c r="D1460" i="3"/>
  <c r="C1458" i="3"/>
  <c r="E1461" i="3"/>
  <c r="G1457" i="3"/>
  <c r="H1457" i="3" s="1"/>
  <c r="L1457" i="3"/>
  <c r="J1457" i="3"/>
  <c r="K1457" i="3"/>
  <c r="F1462" i="3"/>
  <c r="M1457" i="3" l="1"/>
  <c r="D1461" i="3"/>
  <c r="L1458" i="3"/>
  <c r="K1458" i="3"/>
  <c r="G1458" i="3"/>
  <c r="H1458" i="3" s="1"/>
  <c r="J1458" i="3"/>
  <c r="E1462" i="3"/>
  <c r="C1459" i="3"/>
  <c r="F1463" i="3"/>
  <c r="M1458" i="3" l="1"/>
  <c r="E1463" i="3"/>
  <c r="C1460" i="3"/>
  <c r="D1462" i="3"/>
  <c r="F1464" i="3"/>
  <c r="K1459" i="3"/>
  <c r="J1459" i="3"/>
  <c r="L1459" i="3"/>
  <c r="G1459" i="3"/>
  <c r="H1459" i="3" s="1"/>
  <c r="M1459" i="3" l="1"/>
  <c r="C1461" i="3"/>
  <c r="F1465" i="3"/>
  <c r="D1463" i="3"/>
  <c r="E1464" i="3"/>
  <c r="K1460" i="3"/>
  <c r="J1460" i="3"/>
  <c r="G1460" i="3"/>
  <c r="H1460" i="3" s="1"/>
  <c r="L1460" i="3"/>
  <c r="M1460" i="3" l="1"/>
  <c r="F1466" i="3"/>
  <c r="L1461" i="3"/>
  <c r="K1461" i="3"/>
  <c r="G1461" i="3"/>
  <c r="H1461" i="3" s="1"/>
  <c r="J1461" i="3"/>
  <c r="M1461" i="3" s="1"/>
  <c r="C1462" i="3"/>
  <c r="E1465" i="3"/>
  <c r="D1464" i="3"/>
  <c r="E1466" i="3" l="1"/>
  <c r="C1463" i="3"/>
  <c r="F1467" i="3"/>
  <c r="D1465" i="3"/>
  <c r="G1462" i="3"/>
  <c r="H1462" i="3" s="1"/>
  <c r="K1462" i="3"/>
  <c r="J1462" i="3"/>
  <c r="L1462" i="3"/>
  <c r="M1462" i="3" l="1"/>
  <c r="C1464" i="3"/>
  <c r="F1468" i="3"/>
  <c r="J1463" i="3"/>
  <c r="L1463" i="3"/>
  <c r="K1463" i="3"/>
  <c r="G1463" i="3"/>
  <c r="H1463" i="3" s="1"/>
  <c r="E1467" i="3"/>
  <c r="D1466" i="3"/>
  <c r="M1463" i="3" l="1"/>
  <c r="F1469" i="3"/>
  <c r="E1468" i="3"/>
  <c r="L1464" i="3"/>
  <c r="K1464" i="3"/>
  <c r="J1464" i="3"/>
  <c r="G1464" i="3"/>
  <c r="H1464" i="3" s="1"/>
  <c r="D1467" i="3"/>
  <c r="C1465" i="3"/>
  <c r="M1464" i="3" l="1"/>
  <c r="J1465" i="3"/>
  <c r="L1465" i="3"/>
  <c r="K1465" i="3"/>
  <c r="G1465" i="3"/>
  <c r="H1465" i="3" s="1"/>
  <c r="E1469" i="3"/>
  <c r="F1470" i="3"/>
  <c r="C1466" i="3"/>
  <c r="D1468" i="3"/>
  <c r="M1465" i="3" l="1"/>
  <c r="C1467" i="3"/>
  <c r="D1469" i="3"/>
  <c r="J1466" i="3"/>
  <c r="L1466" i="3"/>
  <c r="K1466" i="3"/>
  <c r="G1466" i="3"/>
  <c r="H1466" i="3" s="1"/>
  <c r="F1471" i="3"/>
  <c r="E1470" i="3"/>
  <c r="M1466" i="3" l="1"/>
  <c r="D1470" i="3"/>
  <c r="F1472" i="3"/>
  <c r="E1471" i="3"/>
  <c r="J1467" i="3"/>
  <c r="G1467" i="3"/>
  <c r="H1467" i="3" s="1"/>
  <c r="L1467" i="3"/>
  <c r="K1467" i="3"/>
  <c r="C1468" i="3"/>
  <c r="M1467" i="3" l="1"/>
  <c r="F1473" i="3"/>
  <c r="L1468" i="3"/>
  <c r="G1468" i="3"/>
  <c r="H1468" i="3" s="1"/>
  <c r="J1468" i="3"/>
  <c r="K1468" i="3"/>
  <c r="D1471" i="3"/>
  <c r="C1469" i="3"/>
  <c r="E1472" i="3"/>
  <c r="M1468" i="3" l="1"/>
  <c r="E1473" i="3"/>
  <c r="K1469" i="3"/>
  <c r="J1469" i="3"/>
  <c r="G1469" i="3"/>
  <c r="H1469" i="3" s="1"/>
  <c r="L1469" i="3"/>
  <c r="F1474" i="3"/>
  <c r="C1470" i="3"/>
  <c r="D1472" i="3"/>
  <c r="M1469" i="3" l="1"/>
  <c r="C1471" i="3"/>
  <c r="J1470" i="3"/>
  <c r="K1470" i="3"/>
  <c r="G1470" i="3"/>
  <c r="H1470" i="3" s="1"/>
  <c r="L1470" i="3"/>
  <c r="F1475" i="3"/>
  <c r="E1474" i="3"/>
  <c r="D1473" i="3"/>
  <c r="M1470" i="3" l="1"/>
  <c r="E1475" i="3"/>
  <c r="K1471" i="3"/>
  <c r="G1471" i="3"/>
  <c r="H1471" i="3" s="1"/>
  <c r="L1471" i="3"/>
  <c r="J1471" i="3"/>
  <c r="C1472" i="3"/>
  <c r="F1476" i="3"/>
  <c r="D1474" i="3"/>
  <c r="M1471" i="3" l="1"/>
  <c r="F1477" i="3"/>
  <c r="K1472" i="3"/>
  <c r="G1472" i="3"/>
  <c r="H1472" i="3" s="1"/>
  <c r="L1472" i="3"/>
  <c r="J1472" i="3"/>
  <c r="D1475" i="3"/>
  <c r="E1476" i="3"/>
  <c r="C1473" i="3"/>
  <c r="M1472" i="3" l="1"/>
  <c r="E1477" i="3"/>
  <c r="C1474" i="3"/>
  <c r="F1478" i="3"/>
  <c r="J1473" i="3"/>
  <c r="L1473" i="3"/>
  <c r="G1473" i="3"/>
  <c r="H1473" i="3" s="1"/>
  <c r="K1473" i="3"/>
  <c r="D1476" i="3"/>
  <c r="M1473" i="3" l="1"/>
  <c r="D1477" i="3"/>
  <c r="C1475" i="3"/>
  <c r="E1478" i="3"/>
  <c r="J1474" i="3"/>
  <c r="K1474" i="3"/>
  <c r="L1474" i="3"/>
  <c r="G1474" i="3"/>
  <c r="H1474" i="3" s="1"/>
  <c r="F1479" i="3"/>
  <c r="M1474" i="3" l="1"/>
  <c r="K1475" i="3"/>
  <c r="G1475" i="3"/>
  <c r="H1475" i="3" s="1"/>
  <c r="J1475" i="3"/>
  <c r="L1475" i="3"/>
  <c r="C1476" i="3"/>
  <c r="D1478" i="3"/>
  <c r="E1479" i="3"/>
  <c r="F1480" i="3"/>
  <c r="M1475" i="3" l="1"/>
  <c r="G1476" i="3"/>
  <c r="H1476" i="3" s="1"/>
  <c r="L1476" i="3"/>
  <c r="K1476" i="3"/>
  <c r="J1476" i="3"/>
  <c r="F1481" i="3"/>
  <c r="C1477" i="3"/>
  <c r="E1480" i="3"/>
  <c r="D1479" i="3"/>
  <c r="M1476" i="3" l="1"/>
  <c r="F1482" i="3"/>
  <c r="E1481" i="3"/>
  <c r="K1477" i="3"/>
  <c r="J1477" i="3"/>
  <c r="L1477" i="3"/>
  <c r="G1477" i="3"/>
  <c r="H1477" i="3" s="1"/>
  <c r="C1478" i="3"/>
  <c r="D1480" i="3"/>
  <c r="M1477" i="3" l="1"/>
  <c r="F1483" i="3"/>
  <c r="C1479" i="3"/>
  <c r="G1478" i="3"/>
  <c r="H1478" i="3" s="1"/>
  <c r="L1478" i="3"/>
  <c r="J1478" i="3"/>
  <c r="K1478" i="3"/>
  <c r="E1482" i="3"/>
  <c r="D1481" i="3"/>
  <c r="M1478" i="3" l="1"/>
  <c r="K1479" i="3"/>
  <c r="G1479" i="3"/>
  <c r="H1479" i="3" s="1"/>
  <c r="L1479" i="3"/>
  <c r="J1479" i="3"/>
  <c r="C1480" i="3"/>
  <c r="F1484" i="3"/>
  <c r="D1482" i="3"/>
  <c r="E1483" i="3"/>
  <c r="M1479" i="3" l="1"/>
  <c r="D1483" i="3"/>
  <c r="F1485" i="3"/>
  <c r="C1481" i="3"/>
  <c r="G1480" i="3"/>
  <c r="H1480" i="3" s="1"/>
  <c r="L1480" i="3"/>
  <c r="K1480" i="3"/>
  <c r="J1480" i="3"/>
  <c r="E1484" i="3"/>
  <c r="M1480" i="3" l="1"/>
  <c r="K1481" i="3"/>
  <c r="J1481" i="3"/>
  <c r="G1481" i="3"/>
  <c r="H1481" i="3" s="1"/>
  <c r="L1481" i="3"/>
  <c r="D1484" i="3"/>
  <c r="C1482" i="3"/>
  <c r="E1485" i="3"/>
  <c r="F1486" i="3"/>
  <c r="M1481" i="3" l="1"/>
  <c r="F1487" i="3"/>
  <c r="D1485" i="3"/>
  <c r="E1486" i="3"/>
  <c r="C1483" i="3"/>
  <c r="L1482" i="3"/>
  <c r="J1482" i="3"/>
  <c r="K1482" i="3"/>
  <c r="G1482" i="3"/>
  <c r="H1482" i="3" s="1"/>
  <c r="M1482" i="3" l="1"/>
  <c r="D1486" i="3"/>
  <c r="C1484" i="3"/>
  <c r="J1483" i="3"/>
  <c r="L1483" i="3"/>
  <c r="G1483" i="3"/>
  <c r="H1483" i="3" s="1"/>
  <c r="K1483" i="3"/>
  <c r="E1487" i="3"/>
  <c r="F1488" i="3"/>
  <c r="M1483" i="3" l="1"/>
  <c r="J1484" i="3"/>
  <c r="G1484" i="3"/>
  <c r="H1484" i="3" s="1"/>
  <c r="K1484" i="3"/>
  <c r="L1484" i="3"/>
  <c r="C1485" i="3"/>
  <c r="D1487" i="3"/>
  <c r="E1488" i="3"/>
  <c r="F1489" i="3"/>
  <c r="M1484" i="3" l="1"/>
  <c r="D1488" i="3"/>
  <c r="C1486" i="3"/>
  <c r="F1490" i="3"/>
  <c r="E1489" i="3"/>
  <c r="J1485" i="3"/>
  <c r="G1485" i="3"/>
  <c r="H1485" i="3" s="1"/>
  <c r="L1485" i="3"/>
  <c r="K1485" i="3"/>
  <c r="M1485" i="3" l="1"/>
  <c r="K1486" i="3"/>
  <c r="L1486" i="3"/>
  <c r="G1486" i="3"/>
  <c r="H1486" i="3" s="1"/>
  <c r="J1486" i="3"/>
  <c r="M1486" i="3" s="1"/>
  <c r="E1490" i="3"/>
  <c r="D1489" i="3"/>
  <c r="C1487" i="3"/>
  <c r="F1491" i="3"/>
  <c r="J1487" i="3" l="1"/>
  <c r="G1487" i="3"/>
  <c r="H1487" i="3" s="1"/>
  <c r="K1487" i="3"/>
  <c r="L1487" i="3"/>
  <c r="C1488" i="3"/>
  <c r="E1491" i="3"/>
  <c r="D1490" i="3"/>
  <c r="F1492" i="3"/>
  <c r="M1487" i="3" l="1"/>
  <c r="G1488" i="3"/>
  <c r="H1488" i="3" s="1"/>
  <c r="J1488" i="3"/>
  <c r="K1488" i="3"/>
  <c r="L1488" i="3"/>
  <c r="D1491" i="3"/>
  <c r="F1493" i="3"/>
  <c r="E1492" i="3"/>
  <c r="C1489" i="3"/>
  <c r="M1488" i="3" l="1"/>
  <c r="C1490" i="3"/>
  <c r="D1492" i="3"/>
  <c r="E1493" i="3"/>
  <c r="F1494" i="3"/>
  <c r="G1489" i="3"/>
  <c r="H1489" i="3" s="1"/>
  <c r="J1489" i="3"/>
  <c r="K1489" i="3"/>
  <c r="L1489" i="3"/>
  <c r="M1489" i="3" l="1"/>
  <c r="F1495" i="3"/>
  <c r="G1490" i="3"/>
  <c r="H1490" i="3" s="1"/>
  <c r="J1490" i="3"/>
  <c r="K1490" i="3"/>
  <c r="L1490" i="3"/>
  <c r="E1494" i="3"/>
  <c r="C1491" i="3"/>
  <c r="D1493" i="3"/>
  <c r="M1490" i="3" l="1"/>
  <c r="C1492" i="3"/>
  <c r="K1491" i="3"/>
  <c r="G1491" i="3"/>
  <c r="H1491" i="3" s="1"/>
  <c r="L1491" i="3"/>
  <c r="J1491" i="3"/>
  <c r="F1496" i="3"/>
  <c r="D1494" i="3"/>
  <c r="E1495" i="3"/>
  <c r="M1491" i="3" l="1"/>
  <c r="F1497" i="3"/>
  <c r="D1495" i="3"/>
  <c r="K1492" i="3"/>
  <c r="J1492" i="3"/>
  <c r="L1492" i="3"/>
  <c r="G1492" i="3"/>
  <c r="H1492" i="3" s="1"/>
  <c r="E1496" i="3"/>
  <c r="C1493" i="3"/>
  <c r="M1492" i="3" l="1"/>
  <c r="E1497" i="3"/>
  <c r="K1493" i="3"/>
  <c r="L1493" i="3"/>
  <c r="J1493" i="3"/>
  <c r="G1493" i="3"/>
  <c r="H1493" i="3" s="1"/>
  <c r="D1496" i="3"/>
  <c r="F1498" i="3"/>
  <c r="C1494" i="3"/>
  <c r="M1493" i="3" l="1"/>
  <c r="K1494" i="3"/>
  <c r="L1494" i="3"/>
  <c r="G1494" i="3"/>
  <c r="H1494" i="3" s="1"/>
  <c r="J1494" i="3"/>
  <c r="M1494" i="3" s="1"/>
  <c r="F1499" i="3"/>
  <c r="C1495" i="3"/>
  <c r="D1497" i="3"/>
  <c r="E1498" i="3"/>
  <c r="F1500" i="3" l="1"/>
  <c r="K1495" i="3"/>
  <c r="L1495" i="3"/>
  <c r="G1495" i="3"/>
  <c r="H1495" i="3" s="1"/>
  <c r="J1495" i="3"/>
  <c r="C1496" i="3"/>
  <c r="E1499" i="3"/>
  <c r="D1498" i="3"/>
  <c r="M1495" i="3" l="1"/>
  <c r="J1496" i="3"/>
  <c r="K1496" i="3"/>
  <c r="G1496" i="3"/>
  <c r="H1496" i="3" s="1"/>
  <c r="L1496" i="3"/>
  <c r="D1499" i="3"/>
  <c r="F1501" i="3"/>
  <c r="C1497" i="3"/>
  <c r="E1500" i="3"/>
  <c r="M1496" i="3" l="1"/>
  <c r="F1502" i="3"/>
  <c r="G1497" i="3"/>
  <c r="H1497" i="3" s="1"/>
  <c r="J1497" i="3"/>
  <c r="K1497" i="3"/>
  <c r="L1497" i="3"/>
  <c r="E1501" i="3"/>
  <c r="C1498" i="3"/>
  <c r="D1500" i="3"/>
  <c r="M1497" i="3" l="1"/>
  <c r="E1502" i="3"/>
  <c r="F1503" i="3"/>
  <c r="D1501" i="3"/>
  <c r="G1498" i="3"/>
  <c r="H1498" i="3" s="1"/>
  <c r="J1498" i="3"/>
  <c r="K1498" i="3"/>
  <c r="L1498" i="3"/>
  <c r="C1499" i="3"/>
  <c r="M1498" i="3" l="1"/>
  <c r="C1500" i="3"/>
  <c r="D1502" i="3"/>
  <c r="G1499" i="3"/>
  <c r="H1499" i="3" s="1"/>
  <c r="K1499" i="3"/>
  <c r="J1499" i="3"/>
  <c r="L1499" i="3"/>
  <c r="F1504" i="3"/>
  <c r="E1503" i="3"/>
  <c r="M1499" i="3" l="1"/>
  <c r="D1503" i="3"/>
  <c r="F1505" i="3"/>
  <c r="E1504" i="3"/>
  <c r="G1500" i="3"/>
  <c r="H1500" i="3" s="1"/>
  <c r="L1500" i="3"/>
  <c r="J1500" i="3"/>
  <c r="K1500" i="3"/>
  <c r="C1501" i="3"/>
  <c r="M1500" i="3" l="1"/>
  <c r="C1502" i="3"/>
  <c r="G1501" i="3"/>
  <c r="H1501" i="3" s="1"/>
  <c r="K1501" i="3"/>
  <c r="L1501" i="3"/>
  <c r="J1501" i="3"/>
  <c r="F1506" i="3"/>
  <c r="D1504" i="3"/>
  <c r="E1505" i="3"/>
  <c r="M1501" i="3" l="1"/>
  <c r="F1507" i="3"/>
  <c r="D1505" i="3"/>
  <c r="E1506" i="3"/>
  <c r="L1502" i="3"/>
  <c r="K1502" i="3"/>
  <c r="J1502" i="3"/>
  <c r="G1502" i="3"/>
  <c r="H1502" i="3" s="1"/>
  <c r="C1503" i="3"/>
  <c r="M1502" i="3" l="1"/>
  <c r="D1506" i="3"/>
  <c r="E1507" i="3"/>
  <c r="J1503" i="3"/>
  <c r="K1503" i="3"/>
  <c r="L1503" i="3"/>
  <c r="G1503" i="3"/>
  <c r="H1503" i="3" s="1"/>
  <c r="F1508" i="3"/>
  <c r="C1504" i="3"/>
  <c r="M1503" i="3" l="1"/>
  <c r="J1504" i="3"/>
  <c r="L1504" i="3"/>
  <c r="K1504" i="3"/>
  <c r="G1504" i="3"/>
  <c r="H1504" i="3" s="1"/>
  <c r="E1508" i="3"/>
  <c r="D1507" i="3"/>
  <c r="C1505" i="3"/>
  <c r="F1509" i="3"/>
  <c r="M1504" i="3" l="1"/>
  <c r="E1509" i="3"/>
  <c r="D1508" i="3"/>
  <c r="J1505" i="3"/>
  <c r="K1505" i="3"/>
  <c r="G1505" i="3"/>
  <c r="H1505" i="3" s="1"/>
  <c r="L1505" i="3"/>
  <c r="C1506" i="3"/>
  <c r="F1510" i="3"/>
  <c r="M1505" i="3" l="1"/>
  <c r="C1507" i="3"/>
  <c r="D1509" i="3"/>
  <c r="E1510" i="3"/>
  <c r="F1511" i="3"/>
  <c r="L1506" i="3"/>
  <c r="G1506" i="3"/>
  <c r="H1506" i="3" s="1"/>
  <c r="K1506" i="3"/>
  <c r="J1506" i="3"/>
  <c r="M1506" i="3" l="1"/>
  <c r="D1510" i="3"/>
  <c r="L1507" i="3"/>
  <c r="G1507" i="3"/>
  <c r="H1507" i="3" s="1"/>
  <c r="K1507" i="3"/>
  <c r="J1507" i="3"/>
  <c r="E1511" i="3"/>
  <c r="C1508" i="3"/>
  <c r="F1512" i="3"/>
  <c r="M1507" i="3" l="1"/>
  <c r="D1511" i="3"/>
  <c r="E1512" i="3"/>
  <c r="F1513" i="3"/>
  <c r="L1508" i="3"/>
  <c r="G1508" i="3"/>
  <c r="H1508" i="3" s="1"/>
  <c r="J1508" i="3"/>
  <c r="K1508" i="3"/>
  <c r="C1509" i="3"/>
  <c r="M1508" i="3" l="1"/>
  <c r="F1514" i="3"/>
  <c r="K1509" i="3"/>
  <c r="L1509" i="3"/>
  <c r="J1509" i="3"/>
  <c r="G1509" i="3"/>
  <c r="H1509" i="3" s="1"/>
  <c r="E1513" i="3"/>
  <c r="D1512" i="3"/>
  <c r="C1510" i="3"/>
  <c r="M1509" i="3" l="1"/>
  <c r="D1513" i="3"/>
  <c r="L1510" i="3"/>
  <c r="G1510" i="3"/>
  <c r="H1510" i="3" s="1"/>
  <c r="K1510" i="3"/>
  <c r="J1510" i="3"/>
  <c r="F1515" i="3"/>
  <c r="C1511" i="3"/>
  <c r="E1514" i="3"/>
  <c r="M1510" i="3" l="1"/>
  <c r="C1512" i="3"/>
  <c r="E1515" i="3"/>
  <c r="D1514" i="3"/>
  <c r="F1516" i="3"/>
  <c r="L1511" i="3"/>
  <c r="J1511" i="3"/>
  <c r="G1511" i="3"/>
  <c r="H1511" i="3" s="1"/>
  <c r="K1511" i="3"/>
  <c r="M1511" i="3" l="1"/>
  <c r="D1515" i="3"/>
  <c r="E1516" i="3"/>
  <c r="K1512" i="3"/>
  <c r="J1512" i="3"/>
  <c r="G1512" i="3"/>
  <c r="H1512" i="3" s="1"/>
  <c r="L1512" i="3"/>
  <c r="F1517" i="3"/>
  <c r="C1513" i="3"/>
  <c r="M1512" i="3" l="1"/>
  <c r="F1518" i="3"/>
  <c r="C1514" i="3"/>
  <c r="D1516" i="3"/>
  <c r="E1517" i="3"/>
  <c r="K1513" i="3"/>
  <c r="G1513" i="3"/>
  <c r="H1513" i="3" s="1"/>
  <c r="L1513" i="3"/>
  <c r="J1513" i="3"/>
  <c r="M1513" i="3" l="1"/>
  <c r="J1514" i="3"/>
  <c r="L1514" i="3"/>
  <c r="K1514" i="3"/>
  <c r="G1514" i="3"/>
  <c r="H1514" i="3" s="1"/>
  <c r="C1515" i="3"/>
  <c r="F1519" i="3"/>
  <c r="E1518" i="3"/>
  <c r="D1517" i="3"/>
  <c r="M1514" i="3" l="1"/>
  <c r="F1520" i="3"/>
  <c r="C1516" i="3"/>
  <c r="J1515" i="3"/>
  <c r="K1515" i="3"/>
  <c r="L1515" i="3"/>
  <c r="G1515" i="3"/>
  <c r="H1515" i="3" s="1"/>
  <c r="E1519" i="3"/>
  <c r="D1518" i="3"/>
  <c r="M1515" i="3" l="1"/>
  <c r="E1520" i="3"/>
  <c r="F1521" i="3"/>
  <c r="C1517" i="3"/>
  <c r="D1519" i="3"/>
  <c r="J1516" i="3"/>
  <c r="K1516" i="3"/>
  <c r="G1516" i="3"/>
  <c r="H1516" i="3" s="1"/>
  <c r="L1516" i="3"/>
  <c r="M1516" i="3" l="1"/>
  <c r="K1517" i="3"/>
  <c r="G1517" i="3"/>
  <c r="H1517" i="3" s="1"/>
  <c r="L1517" i="3"/>
  <c r="J1517" i="3"/>
  <c r="C1518" i="3"/>
  <c r="F1522" i="3"/>
  <c r="E1521" i="3"/>
  <c r="D1520" i="3"/>
  <c r="M1517" i="3" l="1"/>
  <c r="F1523" i="3"/>
  <c r="D1521" i="3"/>
  <c r="E1522" i="3"/>
  <c r="C1519" i="3"/>
  <c r="K1518" i="3"/>
  <c r="G1518" i="3"/>
  <c r="H1518" i="3" s="1"/>
  <c r="L1518" i="3"/>
  <c r="J1518" i="3"/>
  <c r="M1518" i="3" l="1"/>
  <c r="C1520" i="3"/>
  <c r="D1522" i="3"/>
  <c r="F1524" i="3"/>
  <c r="K1519" i="3"/>
  <c r="G1519" i="3"/>
  <c r="H1519" i="3" s="1"/>
  <c r="J1519" i="3"/>
  <c r="L1519" i="3"/>
  <c r="E1523" i="3"/>
  <c r="M1519" i="3" l="1"/>
  <c r="F1525" i="3"/>
  <c r="E1524" i="3"/>
  <c r="D1523" i="3"/>
  <c r="J1520" i="3"/>
  <c r="K1520" i="3"/>
  <c r="G1520" i="3"/>
  <c r="H1520" i="3" s="1"/>
  <c r="L1520" i="3"/>
  <c r="C1521" i="3"/>
  <c r="M1520" i="3" l="1"/>
  <c r="E1525" i="3"/>
  <c r="K1521" i="3"/>
  <c r="L1521" i="3"/>
  <c r="J1521" i="3"/>
  <c r="G1521" i="3"/>
  <c r="H1521" i="3" s="1"/>
  <c r="F1526" i="3"/>
  <c r="D1524" i="3"/>
  <c r="C1522" i="3"/>
  <c r="M1521" i="3" l="1"/>
  <c r="C1523" i="3"/>
  <c r="E1526" i="3"/>
  <c r="D1525" i="3"/>
  <c r="J1522" i="3"/>
  <c r="K1522" i="3"/>
  <c r="G1522" i="3"/>
  <c r="H1522" i="3" s="1"/>
  <c r="L1522" i="3"/>
  <c r="F1527" i="3"/>
  <c r="M1522" i="3" l="1"/>
  <c r="L1523" i="3"/>
  <c r="J1523" i="3"/>
  <c r="G1523" i="3"/>
  <c r="H1523" i="3" s="1"/>
  <c r="K1523" i="3"/>
  <c r="E1527" i="3"/>
  <c r="C1524" i="3"/>
  <c r="D1526" i="3"/>
  <c r="F1528" i="3"/>
  <c r="M1523" i="3" l="1"/>
  <c r="J1524" i="3"/>
  <c r="G1524" i="3"/>
  <c r="H1524" i="3" s="1"/>
  <c r="K1524" i="3"/>
  <c r="L1524" i="3"/>
  <c r="F1529" i="3"/>
  <c r="C1525" i="3"/>
  <c r="D1527" i="3"/>
  <c r="E1528" i="3"/>
  <c r="M1524" i="3" l="1"/>
  <c r="D1528" i="3"/>
  <c r="K1525" i="3"/>
  <c r="L1525" i="3"/>
  <c r="J1525" i="3"/>
  <c r="G1525" i="3"/>
  <c r="H1525" i="3" s="1"/>
  <c r="F1530" i="3"/>
  <c r="C1526" i="3"/>
  <c r="E1529" i="3"/>
  <c r="M1525" i="3" l="1"/>
  <c r="C1527" i="3"/>
  <c r="D1529" i="3"/>
  <c r="J1526" i="3"/>
  <c r="L1526" i="3"/>
  <c r="K1526" i="3"/>
  <c r="G1526" i="3"/>
  <c r="H1526" i="3" s="1"/>
  <c r="F1531" i="3"/>
  <c r="E1530" i="3"/>
  <c r="M1526" i="3" l="1"/>
  <c r="D1530" i="3"/>
  <c r="E1531" i="3"/>
  <c r="F1532" i="3"/>
  <c r="L1527" i="3"/>
  <c r="G1527" i="3"/>
  <c r="H1527" i="3" s="1"/>
  <c r="J1527" i="3"/>
  <c r="K1527" i="3"/>
  <c r="C1528" i="3"/>
  <c r="M1527" i="3" l="1"/>
  <c r="C1529" i="3"/>
  <c r="J1528" i="3"/>
  <c r="K1528" i="3"/>
  <c r="G1528" i="3"/>
  <c r="H1528" i="3" s="1"/>
  <c r="L1528" i="3"/>
  <c r="E1532" i="3"/>
  <c r="D1531" i="3"/>
  <c r="F1533" i="3"/>
  <c r="M1528" i="3" l="1"/>
  <c r="D1532" i="3"/>
  <c r="F1534" i="3"/>
  <c r="J1529" i="3"/>
  <c r="L1529" i="3"/>
  <c r="K1529" i="3"/>
  <c r="G1529" i="3"/>
  <c r="H1529" i="3" s="1"/>
  <c r="E1533" i="3"/>
  <c r="C1530" i="3"/>
  <c r="M1529" i="3" l="1"/>
  <c r="J1530" i="3"/>
  <c r="L1530" i="3"/>
  <c r="G1530" i="3"/>
  <c r="H1530" i="3" s="1"/>
  <c r="K1530" i="3"/>
  <c r="M1530" i="3" s="1"/>
  <c r="D1533" i="3"/>
  <c r="F1535" i="3"/>
  <c r="C1531" i="3"/>
  <c r="E1534" i="3"/>
  <c r="G1531" i="3" l="1"/>
  <c r="H1531" i="3" s="1"/>
  <c r="L1531" i="3"/>
  <c r="K1531" i="3"/>
  <c r="J1531" i="3"/>
  <c r="F1536" i="3"/>
  <c r="C1532" i="3"/>
  <c r="E1535" i="3"/>
  <c r="D1534" i="3"/>
  <c r="M1531" i="3" l="1"/>
  <c r="C1533" i="3"/>
  <c r="G1532" i="3"/>
  <c r="H1532" i="3" s="1"/>
  <c r="L1532" i="3"/>
  <c r="K1532" i="3"/>
  <c r="J1532" i="3"/>
  <c r="F1537" i="3"/>
  <c r="D1535" i="3"/>
  <c r="E1536" i="3"/>
  <c r="M1532" i="3" l="1"/>
  <c r="D1536" i="3"/>
  <c r="G1533" i="3"/>
  <c r="H1533" i="3" s="1"/>
  <c r="J1533" i="3"/>
  <c r="K1533" i="3"/>
  <c r="L1533" i="3"/>
  <c r="E1537" i="3"/>
  <c r="C1534" i="3"/>
  <c r="F1538" i="3"/>
  <c r="M1533" i="3" l="1"/>
  <c r="F1539" i="3"/>
  <c r="G1534" i="3"/>
  <c r="H1534" i="3" s="1"/>
  <c r="K1534" i="3"/>
  <c r="J1534" i="3"/>
  <c r="L1534" i="3"/>
  <c r="C1535" i="3"/>
  <c r="D1537" i="3"/>
  <c r="E1538" i="3"/>
  <c r="M1534" i="3" l="1"/>
  <c r="D1538" i="3"/>
  <c r="G1535" i="3"/>
  <c r="H1535" i="3" s="1"/>
  <c r="L1535" i="3"/>
  <c r="J1535" i="3"/>
  <c r="K1535" i="3"/>
  <c r="C1536" i="3"/>
  <c r="E1539" i="3"/>
  <c r="F1540" i="3"/>
  <c r="M1535" i="3" l="1"/>
  <c r="C1537" i="3"/>
  <c r="D1539" i="3"/>
  <c r="K1536" i="3"/>
  <c r="G1536" i="3"/>
  <c r="H1536" i="3" s="1"/>
  <c r="J1536" i="3"/>
  <c r="L1536" i="3"/>
  <c r="E1540" i="3"/>
  <c r="F1541" i="3"/>
  <c r="M1536" i="3" l="1"/>
  <c r="E1541" i="3"/>
  <c r="L1537" i="3"/>
  <c r="G1537" i="3"/>
  <c r="H1537" i="3" s="1"/>
  <c r="J1537" i="3"/>
  <c r="K1537" i="3"/>
  <c r="C1538" i="3"/>
  <c r="D1540" i="3"/>
  <c r="F1542" i="3"/>
  <c r="M1537" i="3" l="1"/>
  <c r="D1541" i="3"/>
  <c r="E1542" i="3"/>
  <c r="J1538" i="3"/>
  <c r="G1538" i="3"/>
  <c r="H1538" i="3" s="1"/>
  <c r="K1538" i="3"/>
  <c r="L1538" i="3"/>
  <c r="C1539" i="3"/>
  <c r="F1543" i="3"/>
  <c r="M1538" i="3" l="1"/>
  <c r="E1543" i="3"/>
  <c r="D1542" i="3"/>
  <c r="F1544" i="3"/>
  <c r="J1539" i="3"/>
  <c r="G1539" i="3"/>
  <c r="H1539" i="3" s="1"/>
  <c r="K1539" i="3"/>
  <c r="L1539" i="3"/>
  <c r="C1540" i="3"/>
  <c r="M1539" i="3" l="1"/>
  <c r="F1545" i="3"/>
  <c r="K1540" i="3"/>
  <c r="G1540" i="3"/>
  <c r="H1540" i="3" s="1"/>
  <c r="J1540" i="3"/>
  <c r="L1540" i="3"/>
  <c r="C1541" i="3"/>
  <c r="D1543" i="3"/>
  <c r="E1544" i="3"/>
  <c r="M1540" i="3" l="1"/>
  <c r="L1541" i="3"/>
  <c r="J1541" i="3"/>
  <c r="K1541" i="3"/>
  <c r="G1541" i="3"/>
  <c r="H1541" i="3" s="1"/>
  <c r="C1542" i="3"/>
  <c r="E1545" i="3"/>
  <c r="F1546" i="3"/>
  <c r="D1544" i="3"/>
  <c r="M1541" i="3" l="1"/>
  <c r="C1543" i="3"/>
  <c r="E1546" i="3"/>
  <c r="G1542" i="3"/>
  <c r="H1542" i="3" s="1"/>
  <c r="J1542" i="3"/>
  <c r="L1542" i="3"/>
  <c r="K1542" i="3"/>
  <c r="D1545" i="3"/>
  <c r="F1547" i="3"/>
  <c r="M1542" i="3" l="1"/>
  <c r="E1547" i="3"/>
  <c r="D1546" i="3"/>
  <c r="J1543" i="3"/>
  <c r="L1543" i="3"/>
  <c r="K1543" i="3"/>
  <c r="G1543" i="3"/>
  <c r="H1543" i="3" s="1"/>
  <c r="F1548" i="3"/>
  <c r="C1544" i="3"/>
  <c r="M1543" i="3" l="1"/>
  <c r="C1545" i="3"/>
  <c r="D1547" i="3"/>
  <c r="G1544" i="3"/>
  <c r="H1544" i="3" s="1"/>
  <c r="L1544" i="3"/>
  <c r="J1544" i="3"/>
  <c r="K1544" i="3"/>
  <c r="F1549" i="3"/>
  <c r="E1548" i="3"/>
  <c r="M1544" i="3" l="1"/>
  <c r="E1549" i="3"/>
  <c r="D1548" i="3"/>
  <c r="F1550" i="3"/>
  <c r="L1545" i="3"/>
  <c r="G1545" i="3"/>
  <c r="H1545" i="3" s="1"/>
  <c r="K1545" i="3"/>
  <c r="J1545" i="3"/>
  <c r="C1546" i="3"/>
  <c r="M1545" i="3" l="1"/>
  <c r="K1546" i="3"/>
  <c r="L1546" i="3"/>
  <c r="G1546" i="3"/>
  <c r="H1546" i="3" s="1"/>
  <c r="J1546" i="3"/>
  <c r="D1549" i="3"/>
  <c r="F1551" i="3"/>
  <c r="E1550" i="3"/>
  <c r="C1547" i="3"/>
  <c r="M1546" i="3" l="1"/>
  <c r="F1552" i="3"/>
  <c r="C1548" i="3"/>
  <c r="J1547" i="3"/>
  <c r="G1547" i="3"/>
  <c r="H1547" i="3" s="1"/>
  <c r="L1547" i="3"/>
  <c r="K1547" i="3"/>
  <c r="D1550" i="3"/>
  <c r="E1551" i="3"/>
  <c r="M1547" i="3" l="1"/>
  <c r="E1552" i="3"/>
  <c r="C1549" i="3"/>
  <c r="F1553" i="3"/>
  <c r="G1548" i="3"/>
  <c r="H1548" i="3" s="1"/>
  <c r="J1548" i="3"/>
  <c r="L1548" i="3"/>
  <c r="K1548" i="3"/>
  <c r="D1551" i="3"/>
  <c r="M1548" i="3" l="1"/>
  <c r="D1552" i="3"/>
  <c r="C1550" i="3"/>
  <c r="L1549" i="3"/>
  <c r="J1549" i="3"/>
  <c r="K1549" i="3"/>
  <c r="G1549" i="3"/>
  <c r="H1549" i="3" s="1"/>
  <c r="F1554" i="3"/>
  <c r="E1553" i="3"/>
  <c r="M1549" i="3" l="1"/>
  <c r="E1554" i="3"/>
  <c r="D1553" i="3"/>
  <c r="J1550" i="3"/>
  <c r="K1550" i="3"/>
  <c r="L1550" i="3"/>
  <c r="G1550" i="3"/>
  <c r="H1550" i="3" s="1"/>
  <c r="C1551" i="3"/>
  <c r="F1555" i="3"/>
  <c r="M1550" i="3" l="1"/>
  <c r="F1556" i="3"/>
  <c r="E1555" i="3"/>
  <c r="D1554" i="3"/>
  <c r="K1551" i="3"/>
  <c r="L1551" i="3"/>
  <c r="G1551" i="3"/>
  <c r="H1551" i="3" s="1"/>
  <c r="J1551" i="3"/>
  <c r="C1552" i="3"/>
  <c r="M1551" i="3" l="1"/>
  <c r="E1556" i="3"/>
  <c r="C1553" i="3"/>
  <c r="D1555" i="3"/>
  <c r="L1552" i="3"/>
  <c r="G1552" i="3"/>
  <c r="H1552" i="3" s="1"/>
  <c r="K1552" i="3"/>
  <c r="J1552" i="3"/>
  <c r="F1557" i="3"/>
  <c r="M1552" i="3" l="1"/>
  <c r="F1558" i="3"/>
  <c r="L1553" i="3"/>
  <c r="J1553" i="3"/>
  <c r="G1553" i="3"/>
  <c r="H1553" i="3" s="1"/>
  <c r="K1553" i="3"/>
  <c r="D1556" i="3"/>
  <c r="C1554" i="3"/>
  <c r="E1557" i="3"/>
  <c r="M1553" i="3" l="1"/>
  <c r="D1557" i="3"/>
  <c r="E1558" i="3"/>
  <c r="K1554" i="3"/>
  <c r="J1554" i="3"/>
  <c r="L1554" i="3"/>
  <c r="G1554" i="3"/>
  <c r="H1554" i="3" s="1"/>
  <c r="C1555" i="3"/>
  <c r="F1559" i="3"/>
  <c r="M1554" i="3" l="1"/>
  <c r="E1559" i="3"/>
  <c r="J1555" i="3"/>
  <c r="L1555" i="3"/>
  <c r="K1555" i="3"/>
  <c r="G1555" i="3"/>
  <c r="H1555" i="3" s="1"/>
  <c r="D1558" i="3"/>
  <c r="F1560" i="3"/>
  <c r="C1556" i="3"/>
  <c r="M1555" i="3" l="1"/>
  <c r="C1557" i="3"/>
  <c r="D1559" i="3"/>
  <c r="K1556" i="3"/>
  <c r="G1556" i="3"/>
  <c r="H1556" i="3" s="1"/>
  <c r="J1556" i="3"/>
  <c r="L1556" i="3"/>
  <c r="F1561" i="3"/>
  <c r="E1560" i="3"/>
  <c r="M1556" i="3" l="1"/>
  <c r="E1561" i="3"/>
  <c r="D1560" i="3"/>
  <c r="F1562" i="3"/>
  <c r="L1557" i="3"/>
  <c r="J1557" i="3"/>
  <c r="G1557" i="3"/>
  <c r="H1557" i="3" s="1"/>
  <c r="K1557" i="3"/>
  <c r="C1558" i="3"/>
  <c r="M1557" i="3" l="1"/>
  <c r="F1563" i="3"/>
  <c r="C1559" i="3"/>
  <c r="E1562" i="3"/>
  <c r="J1558" i="3"/>
  <c r="G1558" i="3"/>
  <c r="H1558" i="3" s="1"/>
  <c r="K1558" i="3"/>
  <c r="L1558" i="3"/>
  <c r="D1561" i="3"/>
  <c r="M1558" i="3" l="1"/>
  <c r="C1560" i="3"/>
  <c r="G1559" i="3"/>
  <c r="H1559" i="3" s="1"/>
  <c r="K1559" i="3"/>
  <c r="J1559" i="3"/>
  <c r="L1559" i="3"/>
  <c r="E1563" i="3"/>
  <c r="D1562" i="3"/>
  <c r="F1564" i="3"/>
  <c r="M1559" i="3" l="1"/>
  <c r="E1564" i="3"/>
  <c r="F1565" i="3"/>
  <c r="D1563" i="3"/>
  <c r="G1560" i="3"/>
  <c r="H1560" i="3" s="1"/>
  <c r="L1560" i="3"/>
  <c r="K1560" i="3"/>
  <c r="J1560" i="3"/>
  <c r="C1561" i="3"/>
  <c r="M1560" i="3" l="1"/>
  <c r="C1562" i="3"/>
  <c r="D1564" i="3"/>
  <c r="J1561" i="3"/>
  <c r="L1561" i="3"/>
  <c r="K1561" i="3"/>
  <c r="G1561" i="3"/>
  <c r="H1561" i="3" s="1"/>
  <c r="F1566" i="3"/>
  <c r="E1565" i="3"/>
  <c r="M1561" i="3" l="1"/>
  <c r="F1567" i="3"/>
  <c r="K1562" i="3"/>
  <c r="J1562" i="3"/>
  <c r="L1562" i="3"/>
  <c r="G1562" i="3"/>
  <c r="H1562" i="3" s="1"/>
  <c r="E1566" i="3"/>
  <c r="C1563" i="3"/>
  <c r="D1565" i="3"/>
  <c r="M1562" i="3" l="1"/>
  <c r="D1566" i="3"/>
  <c r="E1567" i="3"/>
  <c r="F1568" i="3"/>
  <c r="J1563" i="3"/>
  <c r="G1563" i="3"/>
  <c r="H1563" i="3" s="1"/>
  <c r="L1563" i="3"/>
  <c r="K1563" i="3"/>
  <c r="C1564" i="3"/>
  <c r="M1563" i="3" l="1"/>
  <c r="E1568" i="3"/>
  <c r="F1569" i="3"/>
  <c r="J1564" i="3"/>
  <c r="K1564" i="3"/>
  <c r="L1564" i="3"/>
  <c r="G1564" i="3"/>
  <c r="H1564" i="3" s="1"/>
  <c r="D1567" i="3"/>
  <c r="C1565" i="3"/>
  <c r="M1564" i="3" l="1"/>
  <c r="F1570" i="3"/>
  <c r="C1566" i="3"/>
  <c r="E1569" i="3"/>
  <c r="L1565" i="3"/>
  <c r="J1565" i="3"/>
  <c r="G1565" i="3"/>
  <c r="H1565" i="3" s="1"/>
  <c r="K1565" i="3"/>
  <c r="D1568" i="3"/>
  <c r="M1565" i="3" l="1"/>
  <c r="D1569" i="3"/>
  <c r="C1567" i="3"/>
  <c r="F1571" i="3"/>
  <c r="E1570" i="3"/>
  <c r="K1566" i="3"/>
  <c r="L1566" i="3"/>
  <c r="J1566" i="3"/>
  <c r="G1566" i="3"/>
  <c r="H1566" i="3" s="1"/>
  <c r="M1566" i="3" l="1"/>
  <c r="E1571" i="3"/>
  <c r="F1572" i="3"/>
  <c r="D1570" i="3"/>
  <c r="G1567" i="3"/>
  <c r="H1567" i="3" s="1"/>
  <c r="K1567" i="3"/>
  <c r="L1567" i="3"/>
  <c r="J1567" i="3"/>
  <c r="C1568" i="3"/>
  <c r="M1567" i="3" l="1"/>
  <c r="L1568" i="3"/>
  <c r="J1568" i="3"/>
  <c r="G1568" i="3"/>
  <c r="H1568" i="3" s="1"/>
  <c r="K1568" i="3"/>
  <c r="F1573" i="3"/>
  <c r="D1571" i="3"/>
  <c r="C1569" i="3"/>
  <c r="E1572" i="3"/>
  <c r="M1568" i="3" l="1"/>
  <c r="F1574" i="3"/>
  <c r="D1572" i="3"/>
  <c r="E1573" i="3"/>
  <c r="K1569" i="3"/>
  <c r="G1569" i="3"/>
  <c r="H1569" i="3" s="1"/>
  <c r="J1569" i="3"/>
  <c r="L1569" i="3"/>
  <c r="C1570" i="3"/>
  <c r="M1569" i="3" l="1"/>
  <c r="E1574" i="3"/>
  <c r="K1570" i="3"/>
  <c r="G1570" i="3"/>
  <c r="H1570" i="3" s="1"/>
  <c r="L1570" i="3"/>
  <c r="J1570" i="3"/>
  <c r="D1573" i="3"/>
  <c r="C1571" i="3"/>
  <c r="F1575" i="3"/>
  <c r="M1570" i="3" l="1"/>
  <c r="D1574" i="3"/>
  <c r="F1576" i="3"/>
  <c r="C1572" i="3"/>
  <c r="K1571" i="3"/>
  <c r="J1571" i="3"/>
  <c r="G1571" i="3"/>
  <c r="H1571" i="3" s="1"/>
  <c r="L1571" i="3"/>
  <c r="E1575" i="3"/>
  <c r="M1571" i="3" l="1"/>
  <c r="E1576" i="3"/>
  <c r="J1572" i="3"/>
  <c r="K1572" i="3"/>
  <c r="L1572" i="3"/>
  <c r="G1572" i="3"/>
  <c r="H1572" i="3" s="1"/>
  <c r="C1573" i="3"/>
  <c r="D1575" i="3"/>
  <c r="M1572" i="3" l="1"/>
  <c r="J1573" i="3"/>
  <c r="K1573" i="3"/>
  <c r="L1573" i="3"/>
  <c r="G1573" i="3"/>
  <c r="H1573" i="3" s="1"/>
  <c r="C1574" i="3"/>
  <c r="P48" i="1"/>
  <c r="D1576" i="3"/>
  <c r="M1573" i="3" l="1"/>
  <c r="P54" i="1"/>
  <c r="C1575" i="3"/>
  <c r="N48" i="1"/>
  <c r="L1574" i="3"/>
  <c r="K1574" i="3"/>
  <c r="J1574" i="3"/>
  <c r="G1574" i="3"/>
  <c r="H1574" i="3" s="1"/>
  <c r="M1574" i="3" l="1"/>
  <c r="N54" i="1"/>
  <c r="L48" i="1"/>
  <c r="L1575" i="3"/>
  <c r="K1575" i="3"/>
  <c r="G1575" i="3"/>
  <c r="H1575" i="3" s="1"/>
  <c r="J1575" i="3"/>
  <c r="C1576" i="3"/>
  <c r="BB2916" i="2" l="1"/>
  <c r="BC2916" i="2"/>
  <c r="BB2921" i="2"/>
  <c r="BC2921" i="2"/>
  <c r="BB2924" i="2"/>
  <c r="BC2924" i="2"/>
  <c r="BB2920" i="2"/>
  <c r="BC2920" i="2"/>
  <c r="BB2912" i="2"/>
  <c r="BC2912" i="2"/>
  <c r="BB2918" i="2"/>
  <c r="BC2918" i="2"/>
  <c r="BB2923" i="2"/>
  <c r="BC2923" i="2"/>
  <c r="BB2917" i="2"/>
  <c r="BC2917" i="2"/>
  <c r="BB2919" i="2"/>
  <c r="BC2919" i="2"/>
  <c r="BB2915" i="2"/>
  <c r="BC2915" i="2"/>
  <c r="BC2922" i="2"/>
  <c r="BB2922" i="2"/>
  <c r="BC2925" i="2"/>
  <c r="BB2925" i="2"/>
  <c r="BC2913" i="2"/>
  <c r="BB2913" i="2"/>
  <c r="BC2914" i="2"/>
  <c r="BB2914" i="2"/>
  <c r="M1575" i="3"/>
  <c r="BD2921" i="2"/>
  <c r="F2921" i="2"/>
  <c r="E2921" i="2"/>
  <c r="D2921" i="2"/>
  <c r="BD2916" i="2"/>
  <c r="F2916" i="2"/>
  <c r="E2916" i="2"/>
  <c r="D2916" i="2"/>
  <c r="BD2924" i="2"/>
  <c r="F2924" i="2"/>
  <c r="E2924" i="2"/>
  <c r="D2924" i="2"/>
  <c r="BD2920" i="2"/>
  <c r="D2920" i="2"/>
  <c r="F2920" i="2"/>
  <c r="E2920" i="2"/>
  <c r="BD2912" i="2"/>
  <c r="F2912" i="2"/>
  <c r="E2912" i="2"/>
  <c r="D2912" i="2"/>
  <c r="E2923" i="2"/>
  <c r="F2923" i="2"/>
  <c r="D2923" i="2"/>
  <c r="BD2923" i="2"/>
  <c r="BD2922" i="2"/>
  <c r="F2922" i="2"/>
  <c r="E2922" i="2"/>
  <c r="D2922" i="2"/>
  <c r="E2925" i="2"/>
  <c r="D2925" i="2"/>
  <c r="BD2925" i="2"/>
  <c r="F2925" i="2"/>
  <c r="BD2915" i="2"/>
  <c r="F2915" i="2"/>
  <c r="E2915" i="2"/>
  <c r="D2915" i="2"/>
  <c r="BD2919" i="2"/>
  <c r="D2919" i="2"/>
  <c r="F2919" i="2"/>
  <c r="E2919" i="2"/>
  <c r="BD2917" i="2"/>
  <c r="D2917" i="2"/>
  <c r="F2917" i="2"/>
  <c r="E2917" i="2"/>
  <c r="E2913" i="2"/>
  <c r="BD2913" i="2"/>
  <c r="F2913" i="2"/>
  <c r="D2913" i="2"/>
  <c r="BD2918" i="2"/>
  <c r="E2918" i="2"/>
  <c r="D2918" i="2"/>
  <c r="F2918" i="2"/>
  <c r="C1577" i="3"/>
  <c r="F1577" i="3"/>
  <c r="E1577" i="3"/>
  <c r="D1577" i="3"/>
  <c r="BD2914" i="2"/>
  <c r="D2914" i="2"/>
  <c r="F2914" i="2"/>
  <c r="E2914" i="2"/>
  <c r="BA2918" i="2"/>
  <c r="C2918" i="2"/>
  <c r="BA2919" i="2"/>
  <c r="C2919" i="2"/>
  <c r="BA2923" i="2"/>
  <c r="C2923" i="2"/>
  <c r="BA2917" i="2"/>
  <c r="C2917" i="2"/>
  <c r="BA2925" i="2"/>
  <c r="C2925" i="2"/>
  <c r="BA2912" i="2"/>
  <c r="C2912" i="2"/>
  <c r="BA2924" i="2"/>
  <c r="C2924" i="2"/>
  <c r="BA2916" i="2"/>
  <c r="C2916" i="2"/>
  <c r="L54" i="1"/>
  <c r="BA2914" i="2"/>
  <c r="C2914" i="2"/>
  <c r="L1576" i="3"/>
  <c r="K1576" i="3"/>
  <c r="G1576" i="3"/>
  <c r="H1576" i="3" s="1"/>
  <c r="J1576" i="3"/>
  <c r="BA2921" i="2"/>
  <c r="C2921" i="2"/>
  <c r="BA2913" i="2"/>
  <c r="C2913" i="2"/>
  <c r="BA2915" i="2"/>
  <c r="C2915" i="2"/>
  <c r="J48" i="1"/>
  <c r="BA2922" i="2"/>
  <c r="C2922" i="2"/>
  <c r="BA2920" i="2"/>
  <c r="C2920" i="2"/>
  <c r="G1577" i="3" l="1"/>
  <c r="BB2926" i="2"/>
  <c r="BC2926" i="2"/>
  <c r="M1576" i="3"/>
  <c r="H1577" i="3"/>
  <c r="L1577" i="3"/>
  <c r="K1577" i="3"/>
  <c r="J1577" i="3"/>
  <c r="BD2926" i="2"/>
  <c r="F2926" i="2"/>
  <c r="E2926" i="2"/>
  <c r="D2926" i="2"/>
  <c r="J54" i="1"/>
  <c r="K2918" i="2"/>
  <c r="G2918" i="2"/>
  <c r="H2918" i="2" s="1"/>
  <c r="J2918" i="2"/>
  <c r="BG2918" i="2"/>
  <c r="BE2918" i="2"/>
  <c r="BH2918" i="2"/>
  <c r="BF2918" i="2"/>
  <c r="L2918" i="2"/>
  <c r="BG2915" i="2"/>
  <c r="BH2915" i="2"/>
  <c r="K2915" i="2"/>
  <c r="BF2915" i="2"/>
  <c r="L2915" i="2"/>
  <c r="G2915" i="2"/>
  <c r="H2915" i="2" s="1"/>
  <c r="J2915" i="2"/>
  <c r="BE2915" i="2"/>
  <c r="K2912" i="2"/>
  <c r="BE2912" i="2"/>
  <c r="J2912" i="2"/>
  <c r="G2912" i="2"/>
  <c r="H2912" i="2" s="1"/>
  <c r="BH2912" i="2"/>
  <c r="BG2912" i="2"/>
  <c r="L2912" i="2"/>
  <c r="BF2912" i="2"/>
  <c r="R48" i="1"/>
  <c r="BA2926" i="2"/>
  <c r="C2926" i="2"/>
  <c r="BF2913" i="2"/>
  <c r="K2913" i="2"/>
  <c r="BG2913" i="2"/>
  <c r="BH2913" i="2"/>
  <c r="J2913" i="2"/>
  <c r="BE2913" i="2"/>
  <c r="G2913" i="2"/>
  <c r="H2913" i="2" s="1"/>
  <c r="L2913" i="2"/>
  <c r="G2921" i="2"/>
  <c r="H2921" i="2" s="1"/>
  <c r="BG2921" i="2"/>
  <c r="K2921" i="2"/>
  <c r="BE2921" i="2"/>
  <c r="BH2921" i="2"/>
  <c r="J2921" i="2"/>
  <c r="BF2921" i="2"/>
  <c r="L2921" i="2"/>
  <c r="BF2923" i="2"/>
  <c r="BG2923" i="2"/>
  <c r="BH2923" i="2"/>
  <c r="L2923" i="2"/>
  <c r="K2923" i="2"/>
  <c r="J2923" i="2"/>
  <c r="BE2923" i="2"/>
  <c r="G2923" i="2"/>
  <c r="H2923" i="2" s="1"/>
  <c r="G2916" i="2"/>
  <c r="H2916" i="2" s="1"/>
  <c r="K2916" i="2"/>
  <c r="L2916" i="2"/>
  <c r="BF2916" i="2"/>
  <c r="BG2916" i="2"/>
  <c r="BE2916" i="2"/>
  <c r="BH2916" i="2"/>
  <c r="J2916" i="2"/>
  <c r="G2914" i="2"/>
  <c r="H2914" i="2" s="1"/>
  <c r="BG2914" i="2"/>
  <c r="J2914" i="2"/>
  <c r="BF2914" i="2"/>
  <c r="K2914" i="2"/>
  <c r="L2914" i="2"/>
  <c r="BH2914" i="2"/>
  <c r="BE2914" i="2"/>
  <c r="G2925" i="2"/>
  <c r="H2925" i="2" s="1"/>
  <c r="K2925" i="2"/>
  <c r="L2925" i="2"/>
  <c r="BE2925" i="2"/>
  <c r="BF2925" i="2"/>
  <c r="BH2925" i="2"/>
  <c r="BG2925" i="2"/>
  <c r="J2925" i="2"/>
  <c r="L2920" i="2"/>
  <c r="G2920" i="2"/>
  <c r="H2920" i="2" s="1"/>
  <c r="BE2920" i="2"/>
  <c r="BH2920" i="2"/>
  <c r="BG2920" i="2"/>
  <c r="K2920" i="2"/>
  <c r="BF2920" i="2"/>
  <c r="J2920" i="2"/>
  <c r="BE2919" i="2"/>
  <c r="BF2919" i="2"/>
  <c r="K2919" i="2"/>
  <c r="G2919" i="2"/>
  <c r="H2919" i="2" s="1"/>
  <c r="J2919" i="2"/>
  <c r="BG2919" i="2"/>
  <c r="L2919" i="2"/>
  <c r="BH2919" i="2"/>
  <c r="BF2917" i="2"/>
  <c r="K2917" i="2"/>
  <c r="BE2917" i="2"/>
  <c r="G2917" i="2"/>
  <c r="H2917" i="2" s="1"/>
  <c r="L2917" i="2"/>
  <c r="J2917" i="2"/>
  <c r="BG2917" i="2"/>
  <c r="BH2917" i="2"/>
  <c r="BF2922" i="2"/>
  <c r="BH2922" i="2"/>
  <c r="K2922" i="2"/>
  <c r="BG2922" i="2"/>
  <c r="BE2922" i="2"/>
  <c r="L2922" i="2"/>
  <c r="G2922" i="2"/>
  <c r="H2922" i="2" s="1"/>
  <c r="J2922" i="2"/>
  <c r="K2924" i="2"/>
  <c r="BF2924" i="2"/>
  <c r="BG2924" i="2"/>
  <c r="J2924" i="2"/>
  <c r="L2924" i="2"/>
  <c r="BE2924" i="2"/>
  <c r="BH2924" i="2"/>
  <c r="G2924" i="2"/>
  <c r="H2924" i="2" s="1"/>
  <c r="M2912" i="2" l="1"/>
  <c r="M1577" i="3"/>
  <c r="M2916" i="2"/>
  <c r="M2921" i="2"/>
  <c r="M2923" i="2"/>
  <c r="M2924" i="2"/>
  <c r="M2914" i="2"/>
  <c r="M2919" i="2"/>
  <c r="M2913" i="2"/>
  <c r="M2917" i="2"/>
  <c r="M2920" i="2"/>
  <c r="M2922" i="2"/>
  <c r="M2925" i="2"/>
  <c r="M2915" i="2"/>
  <c r="M2918" i="2"/>
  <c r="R54" i="1"/>
  <c r="C48" i="1"/>
  <c r="BE2926" i="2"/>
  <c r="BF2926" i="2"/>
  <c r="BH2926" i="2"/>
  <c r="L2926" i="2"/>
  <c r="J2926" i="2"/>
  <c r="G2926" i="2"/>
  <c r="H2926" i="2" s="1"/>
  <c r="BG2926" i="2"/>
  <c r="K2926" i="2"/>
  <c r="M2926" i="2" l="1"/>
  <c r="BO48" i="1"/>
  <c r="K48" i="1"/>
  <c r="BW48" i="1"/>
  <c r="AA48" i="1"/>
  <c r="AQ48" i="1"/>
  <c r="W48" i="1"/>
  <c r="AC48" i="1"/>
  <c r="BM48" i="1"/>
  <c r="AO48" i="1"/>
  <c r="BS48" i="1"/>
  <c r="AI48" i="1"/>
  <c r="BA48" i="1"/>
  <c r="CI48" i="1"/>
  <c r="BE48" i="1"/>
  <c r="S48" i="1"/>
  <c r="AE48" i="1"/>
  <c r="O48" i="1"/>
  <c r="BC48" i="1"/>
  <c r="AM48" i="1"/>
  <c r="BQ48" i="1"/>
  <c r="CC48" i="1"/>
  <c r="BG48" i="1"/>
  <c r="BY48" i="1"/>
  <c r="AS48" i="1"/>
  <c r="AG48" i="1"/>
  <c r="CE48" i="1"/>
  <c r="AW48" i="1"/>
  <c r="AU48" i="1"/>
  <c r="BK48" i="1"/>
  <c r="U48" i="1"/>
  <c r="Y48" i="1"/>
  <c r="AK48" i="1"/>
  <c r="BI48" i="1"/>
  <c r="Q48" i="1"/>
  <c r="AY48" i="1"/>
  <c r="BU48" i="1"/>
  <c r="M48" i="1"/>
  <c r="CA48" i="1"/>
  <c r="CG48" i="1"/>
  <c r="C54" i="1"/>
  <c r="I48" i="1" l="1"/>
  <c r="BC54" i="1"/>
  <c r="CC54" i="1"/>
  <c r="O54" i="1"/>
  <c r="CG54" i="1"/>
  <c r="BE54" i="1"/>
  <c r="BA54" i="1"/>
  <c r="CI54" i="1"/>
  <c r="BU54" i="1"/>
  <c r="S54" i="1"/>
  <c r="AA54" i="1"/>
  <c r="BK54" i="1"/>
  <c r="AQ54" i="1"/>
  <c r="BM54" i="1"/>
  <c r="AC54" i="1"/>
  <c r="BW54" i="1"/>
  <c r="U54" i="1"/>
  <c r="CA54" i="1"/>
  <c r="BO54" i="1"/>
  <c r="BI54" i="1"/>
  <c r="Q54" i="1"/>
  <c r="K54" i="1"/>
  <c r="AS54" i="1"/>
  <c r="AW54" i="1"/>
  <c r="AY54" i="1"/>
  <c r="AK54" i="1"/>
  <c r="AU54" i="1"/>
  <c r="AI54" i="1"/>
  <c r="AO54" i="1"/>
  <c r="BY54" i="1"/>
  <c r="Y54" i="1"/>
  <c r="AM54" i="1"/>
  <c r="BQ54" i="1"/>
  <c r="AG54" i="1"/>
  <c r="AE54" i="1"/>
  <c r="M54" i="1"/>
  <c r="BS54" i="1"/>
  <c r="BG54" i="1"/>
  <c r="CE54" i="1"/>
  <c r="W54" i="1"/>
  <c r="H48" i="1"/>
  <c r="CP48" i="1"/>
  <c r="CQ48" i="1"/>
  <c r="G48" i="1"/>
  <c r="CO48" i="1"/>
  <c r="CN48" i="1"/>
  <c r="I54" i="1" l="1"/>
  <c r="CO54" i="1"/>
  <c r="CP54" i="1"/>
  <c r="H54" i="1"/>
  <c r="G54" i="1"/>
  <c r="CQ54" i="1"/>
  <c r="CN54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tc={FEFAD984-6B2B-5342-95D8-D63A8D00660C}</author>
    <author>tc={B1EFBFE3-1D86-954F-94F4-BC2935953454}</author>
    <author>tc={290258D0-F133-BD41-8412-9C59A43EBBEB}</author>
    <author>tc={E7B90C4D-4FA6-CE48-A4BC-10D6054A0B5C}</author>
    <author>tc={F58F8723-ED83-334E-AEAE-B1FBCE5D036C}</author>
    <author>tc={E56B1FAF-B482-474B-8174-4DC379CB2E2B}</author>
    <author>tc={9A7D2C1A-BDCC-1649-9E69-01D0E1A0B1F8}</author>
    <author>tc={E72D44CE-B78B-EB4A-AB69-BE2A35DB7CD5}</author>
    <author>tc={032984FB-E23F-D241-8B5B-906C1CC9E571}</author>
    <author>tc={D25F1A7E-1CCC-F84F-B150-72AF152CEA84}</author>
    <author>tc={A7794577-44EF-0C41-938A-1C22A39EDAD0}</author>
    <author>tc={B3A335B0-3A56-CE40-BAB6-A5CFD4331DC7}</author>
    <author>Dave Leip</author>
    <author>tc={7E820D02-475A-244B-8689-6FFED1209A16}</author>
    <author>tc={5F575845-B339-9140-AC58-8A66FE5399E3}</author>
    <author>tc={CF39A0BA-27F0-D34B-AACA-C99446AF14FC}</author>
    <author>tc={0016CF2C-F7C5-AE45-BF30-B49C95DDEBCF}</author>
    <author>tc={7CB1D838-38D1-EC43-8A16-9BDDB4D31013}</author>
    <author>tc={675F93D2-4BC9-B141-9C85-60606BBD7FCB}</author>
    <author>tc={B3426F68-D081-3144-90E9-7966C92771D8}</author>
    <author>tc={15BF1EE4-E3BB-6F4D-A152-C313F4993D50}</author>
    <author>tc={98512FCD-AA6D-914F-B496-882A50C71411}</author>
  </authors>
  <commentList>
    <comment ref="BN1" authorId="0" shapeId="0" xr:uid="{FEFAD984-6B2B-5342-95D8-D63A8D00660C}">
      <text>
        <t>[Threaded comment]
Your version of Excel allows you to read this threaded comment; however, any edits to it will get removed if the file is opened in a newer version of Excel. Learn more: https://go.microsoft.com/fwlink/?linkid=870924
Comment:
    Round (Instant Run-off Voting - Maine and Alaska participating)</t>
      </text>
    </comment>
    <comment ref="BQ1" authorId="1" shapeId="0" xr:uid="{B1EFBFE3-1D86-954F-94F4-BC2935953454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 Election FIPS.</t>
      </text>
    </comment>
    <comment ref="W130" authorId="2" shapeId="0" xr:uid="{290258D0-F133-BD41-8412-9C59A43EBBEB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BT386" authorId="3" shapeId="0" xr:uid="{E7B90C4D-4FA6-CE48-A4BC-10D6054A0B5C}">
      <text>
        <t>[Threaded comment]
Your version of Excel allows you to read this threaded comment; however, any edits to it will get removed if the file is opened in a newer version of Excel. Learn more: https://go.microsoft.com/fwlink/?linkid=870924
Comment:
    917 from County Report.  509 in FL Over Under Report with 408 Invalid Write-ins</t>
      </text>
    </comment>
    <comment ref="W420" authorId="4" shapeId="0" xr:uid="{F58F8723-ED83-334E-AEAE-B1FBCE5D036C}">
      <text>
        <t>[Threaded comment]
Your version of Excel allows you to read this threaded comment; however, any edits to it will get removed if the file is opened in a newer version of Excel. Learn more: https://go.microsoft.com/fwlink/?linkid=870924
Comment:
    No additional qualified write-in votes in state-wide report.  Write-ins here collected from individual county election agencies.</t>
      </text>
    </comment>
    <comment ref="CJ421" authorId="5" shapeId="0" xr:uid="{E56B1FAF-B482-474B-8174-4DC379CB2E2B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Not Counted</t>
      </text>
    </comment>
    <comment ref="CK421" authorId="6" shapeId="0" xr:uid="{9A7D2C1A-BDCC-1649-9E69-01D0E1A0B1F8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 Not Counted</t>
      </text>
    </comment>
    <comment ref="T581" authorId="7" shapeId="0" xr:uid="{E72D44CE-B78B-EB4A-AB69-BE2A35DB7CD5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U581" authorId="8" shapeId="0" xr:uid="{032984FB-E23F-D241-8B5B-906C1CC9E571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on state-wide report.  Collected from official county reports - not all counties reported votes.</t>
      </text>
    </comment>
    <comment ref="W581" authorId="9" shapeId="0" xr:uid="{D25F1A7E-1CCC-F84F-B150-72AF152CEA84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W737" authorId="10" shapeId="0" xr:uid="{A7794577-44EF-0C41-938A-1C22A39EDAD0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 Incomplete</t>
      </text>
    </comment>
    <comment ref="W1039" authorId="11" shapeId="0" xr:uid="{B3A335B0-3A56-CE40-BAB6-A5CFD4331DC7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A1245" authorId="12" shapeId="0" xr:uid="{00000000-0006-0000-0100-00002E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UOCAVA</t>
        </r>
      </text>
    </comment>
    <comment ref="W1373" authorId="13" shapeId="0" xr:uid="{7E820D02-475A-244B-8689-6FFED1209A16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1546" authorId="14" shapeId="0" xr:uid="{5F575845-B339-9140-AC58-8A66FE5399E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A1595" authorId="12" shapeId="0" xr:uid="{00000000-0006-0000-0100-000047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Kansas City included with Jackson County</t>
        </r>
      </text>
    </comment>
    <comment ref="CI2158" authorId="15" shapeId="0" xr:uid="{CF39A0BA-27F0-D34B-AACA-C99446AF14FC}">
      <text>
        <t>[Threaded comment]
Your version of Excel allows you to read this threaded comment; however, any edits to it will get removed if the file is opened in a newer version of Excel. Learn more: https://go.microsoft.com/fwlink/?linkid=870924
Comment:
    Calculated from Cast Votes of 411,656</t>
      </text>
    </comment>
    <comment ref="R2216" authorId="16" shapeId="0" xr:uid="{0016CF2C-F7C5-AE45-BF30-B49C95DDEBCF}">
      <text>
        <t>[Threaded comment]
Your version of Excel allows you to read this threaded comment; however, any edits to it will get removed if the file is opened in a newer version of Excel. Learn more: https://go.microsoft.com/fwlink/?linkid=870924
Comment:
    On Ballot, votes not counted in statewide report.  Figures collected from individual county reports.</t>
      </text>
    </comment>
    <comment ref="W2216" authorId="17" shapeId="0" xr:uid="{7CB1D838-38D1-EC43-8A16-9BDDB4D31013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2402" authorId="18" shapeId="0" xr:uid="{675F93D2-4BC9-B141-9C85-60606BBD7FCB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W2879" authorId="19" shapeId="0" xr:uid="{B3426F68-D081-3144-90E9-7966C92771D8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  <comment ref="CN2879" authorId="20" shapeId="0" xr:uid="{15BF1EE4-E3BB-6F4D-A152-C313F4993D5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205. Added 17 votes in Harris County per county certified write-in report.</t>
      </text>
    </comment>
    <comment ref="W3159" authorId="21" shapeId="0" xr:uid="{98512FCD-AA6D-914F-B496-882A50C71411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Write-ins here collected from individual county election agencies.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tc={B12BFEA9-CD0B-C544-9496-668D845472E3}</author>
    <author>tc={A589000A-1E6D-AA44-8415-7D79BFA4F742}</author>
    <author>tc={0AD7346C-00B1-814F-ACCD-E95CCFB09D33}</author>
    <author>tc={AF8A09E9-9A7C-A046-BC0A-5E673ECF3F3B}</author>
    <author>tc={F8E9964B-8F17-7F44-9B30-864C8D143AEC}</author>
    <author>tc={A5C14153-0EF3-044B-9AFE-0414005FD763}</author>
    <author>tc={18160573-27F3-014E-BDEF-C453C0D44E69}</author>
    <author>tc={9985B68F-5DC7-614B-8606-C6CF15DB26B3}</author>
    <author>tc={983C6AA9-EDEA-784D-8238-6F57E4C29761}</author>
    <author>tc={B8A4C6F1-D475-4248-B569-CEED5D139FD5}</author>
    <author>tc={0244EDE9-85C4-0143-ABE9-C14BC9E761D2}</author>
    <author>tc={1B6BFB65-8319-E046-9CF8-1CCCAC6C16C5}</author>
    <author>tc={86FE8350-14D5-EC44-ADA2-9DC7B216A977}</author>
    <author>tc={40F566F8-C6E6-6D4D-B7E5-B9DC9F0F2011}</author>
    <author>tc={40B7A60F-255E-3149-AB21-3DCBECCC82E0}</author>
    <author>tc={E11D4C14-8B89-4F4B-AC0F-F0677EE8488E}</author>
    <author>tc={BA96A193-77DF-FF43-90B2-6E7C67C4637E}</author>
    <author>tc={2BB17A99-B736-4449-862B-3E0B38DDEE37}</author>
    <author>tc={ED891829-0663-F540-B4B0-37E0243A5A84}</author>
    <author>tc={B865ECD3-399A-E54B-A296-345571F6F876}</author>
    <author>tc={AF202047-B146-6145-92B1-0F7F67CB1CA7}</author>
    <author>tc={D731D770-661A-FB47-A775-D719DA09220D}</author>
    <author>tc={1E76FA64-90D4-E840-8096-F1E3C946DBDB}</author>
    <author>tc={AB3EED93-9509-1E4B-840C-383C6483C8CB}</author>
    <author>tc={B8863E48-39A7-1D45-812E-0CD38138395E}</author>
    <author>tc={0654B295-78F9-7342-ABB9-801C4503B515}</author>
    <author>tc={E35E7656-DF97-2B4C-A0D8-23D30F87DF7B}</author>
    <author>tc={C79A87E0-F98C-7A45-ADA2-4FC509D7D971}</author>
    <author>tc={AA6FD90C-E842-2447-BED2-5249C95ECE42}</author>
    <author>tc={49BE72AC-51AC-484E-B3F0-DE737DF918BD}</author>
    <author>tc={9534C12C-7142-D143-ACD0-BD651B6B3804}</author>
    <author>tc={3890FA51-69DF-3546-BBAF-B75E96057BFD}</author>
    <author>tc={22C95A1F-C321-F943-BE61-05DA90E61F7F}</author>
  </authors>
  <commentList>
    <comment ref="A178" authorId="0" shapeId="0" xr:uid="{B12BFEA9-CD0B-C544-9496-668D845472E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Unity Township</t>
      </text>
    </comment>
    <comment ref="A211" authorId="1" shapeId="0" xr:uid="{A589000A-1E6D-AA44-8415-7D79BFA4F7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Silver Ridge Township</t>
      </text>
    </comment>
    <comment ref="A214" authorId="2" shapeId="0" xr:uid="{0AD7346C-00B1-814F-ACCD-E95CCFB09D3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231" authorId="3" shapeId="0" xr:uid="{AF8A09E9-9A7C-A046-BC0A-5E673ECF3F3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Loads Island Township</t>
      </text>
    </comment>
    <comment ref="A251" authorId="4" shapeId="0" xr:uid="{F8E9964B-8F17-7F44-9B30-864C8D143AE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Township</t>
      </text>
    </comment>
    <comment ref="A267" authorId="5" shapeId="0" xr:uid="{A5C14153-0EF3-044B-9AFE-0414005FD76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291" authorId="6" shapeId="0" xr:uid="{18160573-27F3-014E-BDEF-C453C0D44E6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Brookton Twp.</t>
      </text>
    </comment>
    <comment ref="A299" authorId="7" shapeId="0" xr:uid="{9985B68F-5DC7-614B-8606-C6CF15DB26B3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Edmunds Township</t>
      </text>
    </comment>
    <comment ref="A310" authorId="8" shapeId="0" xr:uid="{983C6AA9-EDEA-784D-8238-6F57E4C2976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320" authorId="9" shapeId="0" xr:uid="{B8A4C6F1-D475-4248-B569-CEED5D139FD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Fletchers Landing Township</t>
      </text>
    </comment>
    <comment ref="A360" authorId="10" shapeId="0" xr:uid="{0244EDE9-85C4-0143-ABE9-C14BC9E761D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380" authorId="11" shapeId="0" xr:uid="{1B6BFB65-8319-E046-9CF8-1CCCAC6C16C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Cary Township</t>
      </text>
    </comment>
    <comment ref="A405" authorId="12" shapeId="0" xr:uid="{86FE8350-14D5-EC44-ADA2-9DC7B216A97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414" authorId="13" shapeId="0" xr:uid="{40F566F8-C6E6-6D4D-B7E5-B9DC9F0F20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448" authorId="14" shapeId="0" xr:uid="{40B7A60F-255E-3149-AB21-3DCBECCC82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457" authorId="15" shapeId="0" xr:uid="{E11D4C14-8B89-4F4B-AC0F-F0677EE8488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 SD Township</t>
      </text>
    </comment>
    <comment ref="A458" authorId="16" shapeId="0" xr:uid="{BA96A193-77DF-FF43-90B2-6E7C67C4637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460" authorId="17" shapeId="0" xr:uid="{2BB17A99-B736-4449-862B-3E0B38DDEE3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465" authorId="18" shapeId="0" xr:uid="{ED891829-0663-F540-B4B0-37E0243A5A8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502" authorId="19" shapeId="0" xr:uid="{B865ECD3-399A-E54B-A296-345571F6F876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Argyle Township</t>
      </text>
    </comment>
    <comment ref="A526" authorId="20" shapeId="0" xr:uid="{AF202047-B146-6145-92B1-0F7F67CB1CA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Madrid Township</t>
      </text>
    </comment>
    <comment ref="A540" authorId="21" shapeId="0" xr:uid="{D731D770-661A-FB47-A775-D719DA09220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Lake Twp.</t>
      </text>
    </comment>
    <comment ref="A543" authorId="22" shapeId="0" xr:uid="{1E76FA64-90D4-E840-8096-F1E3C946DBD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560" authorId="23" shapeId="0" xr:uid="{AB3EED93-9509-1E4B-840C-383C6483C8C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583" authorId="24" shapeId="0" xr:uid="{B8863E48-39A7-1D45-812E-0CD38138395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597" authorId="25" shapeId="0" xr:uid="{0654B295-78F9-7342-ABB9-801C4503B51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621" authorId="26" shapeId="0" xr:uid="{E35E7656-DF97-2B4C-A0D8-23D30F87DF7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Codyville Twp.</t>
      </text>
    </comment>
    <comment ref="A630" authorId="27" shapeId="0" xr:uid="{C79A87E0-F98C-7A45-ADA2-4FC509D7D97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663" authorId="28" shapeId="0" xr:uid="{AA6FD90C-E842-2447-BED2-5249C95ECE4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Bancroft Township</t>
      </text>
    </comment>
    <comment ref="A669" authorId="29" shapeId="0" xr:uid="{49BE72AC-51AC-484E-B3F0-DE737DF918B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Tips</t>
      </text>
    </comment>
    <comment ref="A680" authorId="30" shapeId="0" xr:uid="{9534C12C-7142-D143-ACD0-BD651B6B380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686" authorId="31" shapeId="0" xr:uid="{3890FA51-69DF-3546-BBAF-B75E96057BFD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  <comment ref="A687" authorId="32" shapeId="0" xr:uid="{22C95A1F-C321-F943-BE61-05DA90E61F7F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44" authorId="0" shapeId="0" xr:uid="{00000000-0006-0000-0C00-000001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 xml:space="preserve">and Working Families </t>
        </r>
      </text>
    </comment>
    <comment ref="C44" authorId="0" shapeId="0" xr:uid="{00000000-0006-0000-0C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and Conservative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00000000-0006-0000-0F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00000000-0006-0000-0F00-000002000000}">
      <text>
        <r>
          <rPr>
            <b/>
            <sz val="9"/>
            <color rgb="FF000000"/>
            <rFont val="Geneva"/>
            <family val="2"/>
            <charset val="1"/>
          </rPr>
          <t>Dave Leip:</t>
        </r>
        <r>
          <rPr>
            <sz val="9"/>
            <color rgb="FF000000"/>
            <rFont val="Geneva"/>
            <family val="2"/>
            <charset val="1"/>
          </rPr>
          <t xml:space="preserve">
</t>
        </r>
        <r>
          <rPr>
            <sz val="9"/>
            <color rgb="FF000000"/>
            <rFont val="Geneva"/>
            <family val="2"/>
            <charset val="1"/>
          </rPr>
          <t>Ballots cast data source</t>
        </r>
      </text>
    </comment>
    <comment ref="D1" authorId="0" shapeId="0" xr:uid="{00000000-0006-0000-0F00-000003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00000000-0006-0000-0F00-000004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00000000-0006-0000-0F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Q1" authorId="0" shapeId="0" xr:uid="{422237F1-DC45-2443-80CD-008B321EFDE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</commentList>
</comments>
</file>

<file path=xl/sharedStrings.xml><?xml version="1.0" encoding="utf-8"?>
<sst xmlns="http://schemas.openxmlformats.org/spreadsheetml/2006/main" count="27078" uniqueCount="4064">
  <si>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</si>
  <si>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</si>
  <si>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</si>
  <si>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</si>
  <si>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</si>
  <si>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</si>
  <si>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</si>
  <si>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</si>
  <si>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</si>
  <si>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</si>
  <si>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</si>
  <si>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</si>
  <si>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</si>
  <si>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</si>
  <si>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</si>
  <si>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</si>
  <si>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</si>
  <si>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</si>
  <si>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</si>
  <si>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</si>
  <si>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</si>
  <si>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</si>
  <si>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</si>
  <si>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</si>
  <si>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</si>
  <si>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</si>
  <si>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</si>
  <si>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</si>
  <si>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</si>
  <si>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</si>
  <si>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</si>
  <si>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</si>
  <si>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Maverick</t>
  </si>
  <si>
    <t>Manatee</t>
  </si>
  <si>
    <t>Madawaska Lake</t>
  </si>
  <si>
    <t>Wolfeboro</t>
  </si>
  <si>
    <t>Ziebach</t>
  </si>
  <si>
    <t>Ottawa</t>
  </si>
  <si>
    <t>Socialist Workers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</si>
  <si>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</si>
  <si>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</si>
  <si>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</si>
  <si>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</si>
  <si>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</si>
  <si>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</si>
  <si>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</si>
  <si>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</si>
  <si>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</si>
  <si>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</si>
  <si>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</si>
  <si>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</si>
  <si>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</si>
  <si>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</si>
  <si>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</si>
  <si>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</si>
  <si>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</si>
  <si>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</si>
  <si>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</si>
  <si>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</si>
  <si>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</si>
  <si>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</si>
  <si>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</si>
  <si>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</si>
  <si>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</si>
  <si>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</si>
  <si>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</si>
  <si>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</si>
  <si>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</si>
  <si>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</si>
  <si>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</si>
  <si>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</si>
  <si>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</si>
  <si>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</si>
  <si>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</si>
  <si>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</si>
  <si>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</si>
  <si>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</si>
  <si>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</si>
  <si>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</si>
  <si>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</si>
  <si>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</si>
  <si>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</si>
  <si>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</si>
  <si>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</si>
  <si>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</si>
  <si>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</si>
  <si>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</si>
  <si>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</si>
  <si>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</si>
  <si>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</si>
  <si>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</si>
  <si>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</si>
  <si>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</si>
  <si>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</si>
  <si>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</si>
  <si>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</si>
  <si>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</si>
  <si>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</si>
  <si>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</si>
  <si>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</si>
  <si>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</si>
  <si>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</si>
  <si>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</si>
  <si>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</si>
  <si>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</si>
  <si>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</si>
  <si>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</si>
  <si>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</si>
  <si>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</si>
  <si>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</si>
  <si>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</si>
  <si>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</si>
  <si>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</si>
  <si>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</si>
  <si>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</si>
  <si>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</si>
  <si>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</si>
  <si>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</si>
  <si>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</si>
  <si>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</si>
  <si>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</si>
  <si>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</si>
  <si>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</si>
  <si>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</si>
  <si>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</si>
  <si>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</si>
  <si>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</si>
  <si>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</si>
  <si>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</si>
  <si>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</si>
  <si>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</si>
  <si>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</si>
  <si>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</si>
  <si>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</si>
  <si>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</si>
  <si>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</si>
  <si>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</si>
  <si>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</si>
  <si>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</si>
  <si>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</si>
  <si>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</si>
  <si>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</si>
  <si>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</si>
  <si>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</si>
  <si>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</si>
  <si>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</si>
  <si>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</si>
  <si>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</si>
  <si>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</si>
  <si>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</si>
  <si>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</si>
  <si>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</si>
  <si>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</si>
  <si>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</si>
  <si>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</si>
  <si>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</si>
  <si>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</si>
  <si>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</si>
  <si>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</si>
  <si>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</si>
  <si>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</si>
  <si>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</si>
  <si>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</si>
  <si>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</si>
  <si>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</si>
  <si>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</si>
  <si>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</si>
  <si>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</si>
  <si>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</si>
  <si>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</si>
  <si>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</si>
  <si>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</si>
  <si>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</si>
  <si>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</si>
  <si>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</si>
  <si>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</si>
  <si>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</si>
  <si>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</si>
  <si>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</si>
  <si>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</si>
  <si>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</si>
  <si>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</si>
  <si>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</si>
  <si>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</si>
  <si>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</si>
  <si>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</si>
  <si>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</si>
  <si>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</si>
  <si>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</si>
  <si>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</si>
  <si>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</si>
  <si>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</si>
  <si>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</si>
  <si>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</si>
  <si>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</si>
  <si>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</si>
  <si>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</si>
  <si>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</si>
  <si>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</si>
  <si>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</si>
  <si>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</si>
  <si>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</si>
  <si>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</si>
  <si>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</si>
  <si>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</si>
  <si>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</si>
  <si>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</si>
  <si>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</si>
  <si>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</si>
  <si>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</si>
  <si>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</si>
  <si>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</si>
  <si>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</si>
  <si>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</si>
  <si>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</si>
  <si>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</si>
  <si>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</si>
  <si>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</si>
  <si>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</si>
  <si>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</si>
  <si>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</si>
  <si>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</si>
  <si>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</si>
  <si>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</si>
  <si>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</si>
  <si>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</si>
  <si>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</si>
  <si>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</si>
  <si>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</si>
  <si>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</si>
  <si>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</si>
  <si>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</si>
  <si>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</si>
  <si>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</si>
  <si>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</si>
  <si>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</si>
  <si>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</si>
  <si>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</si>
  <si>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</si>
  <si>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</si>
  <si>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</si>
  <si>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</si>
  <si>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</si>
  <si>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</si>
  <si>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</si>
  <si>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</si>
  <si>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</si>
  <si>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</si>
  <si>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</si>
  <si>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</si>
  <si>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</si>
  <si>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</si>
  <si>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</si>
  <si>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</si>
  <si>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</si>
  <si>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</si>
  <si>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</si>
  <si>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</si>
  <si>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</si>
  <si>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</si>
  <si>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</si>
  <si>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</si>
  <si>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</si>
  <si>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</si>
  <si>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</si>
  <si>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</si>
  <si>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</si>
  <si>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</si>
  <si>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</si>
  <si>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</si>
  <si>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</si>
  <si>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</si>
  <si>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</si>
  <si>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</si>
  <si>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</si>
  <si>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</si>
  <si>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</si>
  <si>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</si>
  <si>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</si>
  <si>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</si>
  <si>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</si>
  <si>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</si>
  <si>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</si>
  <si>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</si>
  <si>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</si>
  <si>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</si>
  <si>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</si>
  <si>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</si>
  <si>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</si>
  <si>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</si>
  <si>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</si>
  <si>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</si>
  <si>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</si>
  <si>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</si>
  <si>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</si>
  <si>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</si>
  <si>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</si>
  <si>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</si>
  <si>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</si>
  <si>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</si>
  <si>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</si>
  <si>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</si>
  <si>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</si>
  <si>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</si>
  <si>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</si>
  <si>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</si>
  <si>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</si>
  <si>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</si>
  <si>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</si>
  <si>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</si>
  <si>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</si>
  <si>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</si>
  <si>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</si>
  <si>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</si>
  <si>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</si>
  <si>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</si>
  <si>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</si>
  <si>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</si>
  <si>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</si>
  <si>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</si>
  <si>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</si>
  <si>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</si>
  <si>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</si>
  <si>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</si>
  <si>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</si>
  <si>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</si>
  <si>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</si>
  <si>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</si>
  <si>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</si>
  <si>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</si>
  <si>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</si>
  <si>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</si>
  <si>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</si>
  <si>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</si>
  <si>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</si>
  <si>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</si>
  <si>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</si>
  <si>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</si>
  <si>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</si>
  <si>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</si>
  <si>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</si>
  <si>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</si>
  <si>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</si>
  <si>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</si>
  <si>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</si>
  <si>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</si>
  <si>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</si>
  <si>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</si>
  <si>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</si>
  <si>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</si>
  <si>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</si>
  <si>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</si>
  <si>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</si>
  <si>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</si>
  <si>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</si>
  <si>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</si>
  <si>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</si>
  <si>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</si>
  <si>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</si>
  <si>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</si>
  <si>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</si>
  <si>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</si>
  <si>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</si>
  <si>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</si>
  <si>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</si>
  <si>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</si>
  <si>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</si>
  <si>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</si>
  <si>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</si>
  <si>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</si>
  <si>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</si>
  <si>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</si>
  <si>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</si>
  <si>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</si>
  <si>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</si>
  <si>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</si>
  <si>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</si>
  <si>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</si>
  <si>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</si>
  <si>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</si>
  <si>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</si>
  <si>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</si>
  <si>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</si>
  <si>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</si>
  <si>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</si>
  <si>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</si>
  <si>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</si>
  <si>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</si>
  <si>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</si>
  <si>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</si>
  <si>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</si>
  <si>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</si>
  <si>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</si>
  <si>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</si>
  <si>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</si>
  <si>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</si>
  <si>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</si>
  <si>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</si>
  <si>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</si>
  <si>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</si>
  <si>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</si>
  <si>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</si>
  <si>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</si>
  <si>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</si>
  <si>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</si>
  <si>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</si>
  <si>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</si>
  <si>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</si>
  <si>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</si>
  <si>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</si>
  <si>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</si>
  <si>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</si>
  <si>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</si>
  <si>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</si>
  <si>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</si>
  <si>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</si>
  <si>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</si>
  <si>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</si>
  <si>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</si>
  <si>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</si>
  <si>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</si>
  <si>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</si>
  <si>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</si>
  <si>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</si>
  <si>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</si>
  <si>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</si>
  <si>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</si>
  <si>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</si>
  <si>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</si>
  <si>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</si>
  <si>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</si>
  <si>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</si>
  <si>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</si>
  <si>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</si>
  <si>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</si>
  <si>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</si>
  <si>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</si>
  <si>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</si>
  <si>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</si>
  <si>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</si>
  <si>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</si>
  <si>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</si>
  <si>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</si>
  <si>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</si>
  <si>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</si>
  <si>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</si>
  <si>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</si>
  <si>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</si>
  <si>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</si>
  <si>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</si>
  <si>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</si>
  <si>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</si>
  <si>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</si>
  <si>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</si>
  <si>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</si>
  <si>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</si>
  <si>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</si>
  <si>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</si>
  <si>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</si>
  <si>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</si>
  <si>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</si>
  <si>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</si>
  <si>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</si>
  <si>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</si>
  <si>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</si>
  <si>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</si>
  <si>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</si>
  <si>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</si>
  <si>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</si>
  <si>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</si>
  <si>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</si>
  <si>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</si>
  <si>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</si>
  <si>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</si>
  <si>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</si>
  <si>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</si>
  <si>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</si>
  <si>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</si>
  <si>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</si>
  <si>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</si>
  <si>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</si>
  <si>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</si>
  <si>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</si>
  <si>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</si>
  <si>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</si>
  <si>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</si>
  <si>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</si>
  <si>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</si>
  <si>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</si>
  <si>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</si>
  <si>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</si>
  <si>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</si>
  <si>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</si>
  <si>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</si>
  <si>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</si>
  <si>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</si>
  <si>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</si>
  <si>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</si>
  <si>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</si>
  <si>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</si>
  <si>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</si>
  <si>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</si>
  <si>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</si>
  <si>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</si>
  <si>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</si>
  <si>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</si>
  <si>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</si>
  <si>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</si>
  <si>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</si>
  <si>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</si>
  <si>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</si>
  <si>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</si>
  <si>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</si>
  <si>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</si>
  <si>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</si>
  <si>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</si>
  <si>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</si>
  <si>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</si>
  <si>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</si>
  <si>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</si>
  <si>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</si>
  <si>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</si>
  <si>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</si>
  <si>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</si>
  <si>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</si>
  <si>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</si>
  <si>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</si>
  <si>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</si>
  <si>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</si>
  <si>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</si>
  <si>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</si>
  <si>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</si>
  <si>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</si>
  <si>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</si>
  <si>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</si>
  <si>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</si>
  <si>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</si>
  <si>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</si>
  <si>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</si>
  <si>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</si>
  <si>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</si>
  <si>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</si>
  <si>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</si>
  <si>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</si>
  <si>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</si>
  <si>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</si>
  <si>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Washtenaw</t>
  </si>
  <si>
    <t>Estill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</si>
  <si>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</si>
  <si>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</si>
  <si>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</si>
  <si>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</si>
  <si>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</si>
  <si>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</si>
  <si>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</si>
  <si>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</si>
  <si>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</si>
  <si>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</si>
  <si>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</si>
  <si>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</si>
  <si>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</si>
  <si>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</si>
  <si>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</si>
  <si>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</si>
  <si>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</si>
  <si>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</si>
  <si>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</si>
  <si>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</si>
  <si>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</si>
  <si>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</si>
  <si>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</si>
  <si>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</si>
  <si>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</si>
  <si>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</si>
  <si>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</si>
  <si>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</si>
  <si>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</si>
  <si>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</si>
  <si>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</si>
  <si>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</si>
  <si>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</si>
  <si>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</si>
  <si>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</si>
  <si>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</si>
  <si>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</si>
  <si>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</si>
  <si>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</si>
  <si>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</si>
  <si>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</si>
  <si>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</si>
  <si>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</si>
  <si>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</si>
  <si>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</si>
  <si>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</si>
  <si>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</si>
  <si>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</si>
  <si>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</si>
  <si>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</si>
  <si>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</si>
  <si>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</si>
  <si>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</si>
  <si>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</si>
  <si>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</si>
  <si>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</si>
  <si>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</si>
  <si>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</si>
  <si>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</si>
  <si>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</si>
  <si>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</si>
  <si>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</si>
  <si>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</si>
  <si>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</si>
  <si>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</si>
  <si>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</si>
  <si>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</si>
  <si>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</si>
  <si>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</si>
  <si>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</si>
  <si>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</si>
  <si>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</si>
  <si>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</si>
  <si>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</si>
  <si>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</si>
  <si>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</si>
  <si>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</si>
  <si>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</si>
  <si>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</si>
  <si>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</si>
  <si>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</si>
  <si>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</si>
  <si>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</si>
  <si>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</si>
  <si>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</si>
  <si>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</si>
  <si>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</si>
  <si>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</si>
  <si>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</si>
  <si>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</si>
  <si>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</si>
  <si>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</si>
  <si>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St. John the Baptist</t>
  </si>
  <si>
    <t>Chattahoochee</t>
  </si>
  <si>
    <t>Kingsbury</t>
  </si>
  <si>
    <t>Mower</t>
  </si>
  <si>
    <t>Illinois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</si>
  <si>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</si>
  <si>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</si>
  <si>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</si>
  <si>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</si>
  <si>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</si>
  <si>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</si>
  <si>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</si>
  <si>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</si>
  <si>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</si>
  <si>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</si>
  <si>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</si>
  <si>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</si>
  <si>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</si>
  <si>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</si>
  <si>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</si>
  <si>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</si>
  <si>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</si>
  <si>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</si>
  <si>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</si>
  <si>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</si>
  <si>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</si>
  <si>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</si>
  <si>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</si>
  <si>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</si>
  <si>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</si>
  <si>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</si>
  <si>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</si>
  <si>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</si>
  <si>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</si>
  <si>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</si>
  <si>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</si>
  <si>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</si>
  <si>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</si>
  <si>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</si>
  <si>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</si>
  <si>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</si>
  <si>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</si>
  <si>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</si>
  <si>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</si>
  <si>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</si>
  <si>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</si>
  <si>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</si>
  <si>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</si>
  <si>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</si>
  <si>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</si>
  <si>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</si>
  <si>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</si>
  <si>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</si>
  <si>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</si>
  <si>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</si>
  <si>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</si>
  <si>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</si>
  <si>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</si>
  <si>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</si>
  <si>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</si>
  <si>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</si>
  <si>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</si>
  <si>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</si>
  <si>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</si>
  <si>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</si>
  <si>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</si>
  <si>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</si>
  <si>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</si>
  <si>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</si>
  <si>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</si>
  <si>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</si>
  <si>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</si>
  <si>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</si>
  <si>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</si>
  <si>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</si>
  <si>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</si>
  <si>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</si>
  <si>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</si>
  <si>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</si>
  <si>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</si>
  <si>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</si>
  <si>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</si>
  <si>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</si>
  <si>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</si>
  <si>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</si>
  <si>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</si>
  <si>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</si>
  <si>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</si>
  <si>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</si>
  <si>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</si>
  <si>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</si>
  <si>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</si>
  <si>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</si>
  <si>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</si>
  <si>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</si>
  <si>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</si>
  <si>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</si>
  <si>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</si>
  <si>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</si>
  <si>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</si>
  <si>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</si>
  <si>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</si>
  <si>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</si>
  <si>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</si>
  <si>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</si>
  <si>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</si>
  <si>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</si>
  <si>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</si>
  <si>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</si>
  <si>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</si>
  <si>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</si>
  <si>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</si>
  <si>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</si>
  <si>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</si>
  <si>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</si>
  <si>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</si>
  <si>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</si>
  <si>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</si>
  <si>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</si>
  <si>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</si>
  <si>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</si>
  <si>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</si>
  <si>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</si>
  <si>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</si>
  <si>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</si>
  <si>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</si>
  <si>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</si>
  <si>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</si>
  <si>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</si>
  <si>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</si>
  <si>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</si>
  <si>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</si>
  <si>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</si>
  <si>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</si>
  <si>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</si>
  <si>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</si>
  <si>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</si>
  <si>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</si>
  <si>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</si>
  <si>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</si>
  <si>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</si>
  <si>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</si>
  <si>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</si>
  <si>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</si>
  <si>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</si>
  <si>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</si>
  <si>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</si>
  <si>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</si>
  <si>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</si>
  <si>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</si>
  <si>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</si>
  <si>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</si>
  <si>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</si>
  <si>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</si>
  <si>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</si>
  <si>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</si>
  <si>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</si>
  <si>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</si>
  <si>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</si>
  <si>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</si>
  <si>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</si>
  <si>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</si>
  <si>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</si>
  <si>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</si>
  <si>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</si>
  <si>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</si>
  <si>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</si>
  <si>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</si>
  <si>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</si>
  <si>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</si>
  <si>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</si>
  <si>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</si>
  <si>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</si>
  <si>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</si>
  <si>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</si>
  <si>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</si>
  <si>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</si>
  <si>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</si>
  <si>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</si>
  <si>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</si>
  <si>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</si>
  <si>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</si>
  <si>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</si>
  <si>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</si>
  <si>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</si>
  <si>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</si>
  <si>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</si>
  <si>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</si>
  <si>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</si>
  <si>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</si>
  <si>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</si>
  <si>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</si>
  <si>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</si>
  <si>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</si>
  <si>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</si>
  <si>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</si>
  <si>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</si>
  <si>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</si>
  <si>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</si>
  <si>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</si>
  <si>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</si>
  <si>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</si>
  <si>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</si>
  <si>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</si>
  <si>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</si>
  <si>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</si>
  <si>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</si>
  <si>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</si>
  <si>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</si>
  <si>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</si>
  <si>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</si>
  <si>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</si>
  <si>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</si>
  <si>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</si>
  <si>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</si>
  <si>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</si>
  <si>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</si>
  <si>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</si>
  <si>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</si>
  <si>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</si>
  <si>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</si>
  <si>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</si>
  <si>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</si>
  <si>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</si>
  <si>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</si>
  <si>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</si>
  <si>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</si>
  <si>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</si>
  <si>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</si>
  <si>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</si>
  <si>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</si>
  <si>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</si>
  <si>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</si>
  <si>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</si>
  <si>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</si>
  <si>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</si>
  <si>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</si>
  <si>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</si>
  <si>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</si>
  <si>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</si>
  <si>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</si>
  <si>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</si>
  <si>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</si>
  <si>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</si>
  <si>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</si>
  <si>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</si>
  <si>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</si>
  <si>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</si>
  <si>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</si>
  <si>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</si>
  <si>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</si>
  <si>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</si>
  <si>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</si>
  <si>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</si>
  <si>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</si>
  <si>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</si>
  <si>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</si>
  <si>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</si>
  <si>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</si>
  <si>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</si>
  <si>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</si>
  <si>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</si>
  <si>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</si>
  <si>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</si>
  <si>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</si>
  <si>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</si>
  <si>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</si>
  <si>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</si>
  <si>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</si>
  <si>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</si>
  <si>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</si>
  <si>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</si>
  <si>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</si>
  <si>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</si>
  <si>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</si>
  <si>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</si>
  <si>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</si>
  <si>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</si>
  <si>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</si>
  <si>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</si>
  <si>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</si>
  <si>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</si>
  <si>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</si>
  <si>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</si>
  <si>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</si>
  <si>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</si>
  <si>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</si>
  <si>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</si>
  <si>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</si>
  <si>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</si>
  <si>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</si>
  <si>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</si>
  <si>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</si>
  <si>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</si>
  <si>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</si>
  <si>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</si>
  <si>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</si>
  <si>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</si>
  <si>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</si>
  <si>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</si>
  <si>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</si>
  <si>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</si>
  <si>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</si>
  <si>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</si>
  <si>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</si>
  <si>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</si>
  <si>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</si>
  <si>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</si>
  <si>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</si>
  <si>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</si>
  <si>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</si>
  <si>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</si>
  <si>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</si>
  <si>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</si>
  <si>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</si>
  <si>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</si>
  <si>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</si>
  <si>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</si>
  <si>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</si>
  <si>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</si>
  <si>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</si>
  <si>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</si>
  <si>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</si>
  <si>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</si>
  <si>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</si>
  <si>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</si>
  <si>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</si>
  <si>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</si>
  <si>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</si>
  <si>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</si>
  <si>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</si>
  <si>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</si>
  <si>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</si>
  <si>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</si>
  <si>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</si>
  <si>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</si>
  <si>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</si>
  <si>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</si>
  <si>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</si>
  <si>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</si>
  <si>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</si>
  <si>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</si>
  <si>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</si>
  <si>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</si>
  <si>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</si>
  <si>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</si>
  <si>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</si>
  <si>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</si>
  <si>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</si>
  <si>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</si>
  <si>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</si>
  <si>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</si>
  <si>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</si>
  <si>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</si>
  <si>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</si>
  <si>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</si>
  <si>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</si>
  <si>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</si>
  <si>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</si>
  <si>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</si>
  <si>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</si>
  <si>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</si>
  <si>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</si>
  <si>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</si>
  <si>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</si>
  <si>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</si>
  <si>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</si>
  <si>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</si>
  <si>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</si>
  <si>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</si>
  <si>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</si>
  <si>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</si>
  <si>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</si>
  <si>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</si>
  <si>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</si>
  <si>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</si>
  <si>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</si>
  <si>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</si>
  <si>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</si>
  <si>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</si>
  <si>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</si>
  <si>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</si>
  <si>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</si>
  <si>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</si>
  <si>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</si>
  <si>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</si>
  <si>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</si>
  <si>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</si>
  <si>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</si>
  <si>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</si>
  <si>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</si>
  <si>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</si>
  <si>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</si>
  <si>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</si>
  <si>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</si>
  <si>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</si>
  <si>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</si>
  <si>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</si>
  <si>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</si>
  <si>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</si>
  <si>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</si>
  <si>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</si>
  <si>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</si>
  <si>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</si>
  <si>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</si>
  <si>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</si>
  <si>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</si>
  <si>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</si>
  <si>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</si>
  <si>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</si>
  <si>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</si>
  <si>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</si>
  <si>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</si>
  <si>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</si>
  <si>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</si>
  <si>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</si>
  <si>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</si>
  <si>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</si>
  <si>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</si>
  <si>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</si>
  <si>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</si>
  <si>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</si>
  <si>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</si>
  <si>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</si>
  <si>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</si>
  <si>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</si>
  <si>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</si>
  <si>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</si>
  <si>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</si>
  <si>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</si>
  <si>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</si>
  <si>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</si>
  <si>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</si>
  <si>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</si>
  <si>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</si>
  <si>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</si>
  <si>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</si>
  <si>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</si>
  <si>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</si>
  <si>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</si>
  <si>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</si>
  <si>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</si>
  <si>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</si>
  <si>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</si>
  <si>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</si>
  <si>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</si>
  <si>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</si>
  <si>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</si>
  <si>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</si>
  <si>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</si>
  <si>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</si>
  <si>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</si>
  <si>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</si>
  <si>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</si>
  <si>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</si>
  <si>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</si>
  <si>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</si>
  <si>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</si>
  <si>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</si>
  <si>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</si>
  <si>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</si>
  <si>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</si>
  <si>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</si>
  <si>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</si>
  <si>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</si>
  <si>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</si>
  <si>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</si>
  <si>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</si>
  <si>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</si>
  <si>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</si>
  <si>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</si>
  <si>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</si>
  <si>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</si>
  <si>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</si>
  <si>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</si>
  <si>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</si>
  <si>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</si>
  <si>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</si>
  <si>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</si>
  <si>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</si>
  <si>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</si>
  <si>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</si>
  <si>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</si>
  <si>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</si>
  <si>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</si>
  <si>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</si>
  <si>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</si>
  <si>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</si>
  <si>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</si>
  <si>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</si>
  <si>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</si>
  <si>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</si>
  <si>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</si>
  <si>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</si>
  <si>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</si>
  <si>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</si>
  <si>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</si>
  <si>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</si>
  <si>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</si>
  <si>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</si>
  <si>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</si>
  <si>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</si>
  <si>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</si>
  <si>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</si>
  <si>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</si>
  <si>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</si>
  <si>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</si>
  <si>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</si>
  <si>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</si>
  <si>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</si>
  <si>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</si>
  <si>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</si>
  <si>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</si>
  <si>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</si>
  <si>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</si>
  <si>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</si>
  <si>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</si>
  <si>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</si>
  <si>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</si>
  <si>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</si>
  <si>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</si>
  <si>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</si>
  <si>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</si>
  <si>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</si>
  <si>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</si>
  <si>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</si>
  <si>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</si>
  <si>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</si>
  <si>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</si>
  <si>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</si>
  <si>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</si>
  <si>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</si>
  <si>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</si>
  <si>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</si>
  <si>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</si>
  <si>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</si>
  <si>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</si>
  <si>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</si>
  <si>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</si>
  <si>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</si>
  <si>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</si>
  <si>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</si>
  <si>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</si>
  <si>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</si>
  <si>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</si>
  <si>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</si>
  <si>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</si>
  <si>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</si>
  <si>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</si>
  <si>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</si>
  <si>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</si>
  <si>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</si>
  <si>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</si>
  <si>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</si>
  <si>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</si>
  <si>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</si>
  <si>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</si>
  <si>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</si>
  <si>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</si>
  <si>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</si>
  <si>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</si>
  <si>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</si>
  <si>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</si>
  <si>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</si>
  <si>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</si>
  <si>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</si>
  <si>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</si>
  <si>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</si>
  <si>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</si>
  <si>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</si>
  <si>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</si>
  <si>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</si>
  <si>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</si>
  <si>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</si>
  <si>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</si>
  <si>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</si>
  <si>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</si>
  <si>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</si>
  <si>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</si>
  <si>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</si>
  <si>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</si>
  <si>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</si>
  <si>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</si>
  <si>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</si>
  <si>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</si>
  <si>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</si>
  <si>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</si>
  <si>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</si>
  <si>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</si>
  <si>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</si>
  <si>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</si>
  <si>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</si>
  <si>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</si>
  <si>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</si>
  <si>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</si>
  <si>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</si>
  <si>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</si>
  <si>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</si>
  <si>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</si>
  <si>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</si>
  <si>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</si>
  <si>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</si>
  <si>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</si>
  <si>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</si>
  <si>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</si>
  <si>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</si>
  <si>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</si>
  <si>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</si>
  <si>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</si>
  <si>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</si>
  <si>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</si>
  <si>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</si>
  <si>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</si>
  <si>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</si>
  <si>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</si>
  <si>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</si>
  <si>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</si>
  <si>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</si>
  <si>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</si>
  <si>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</si>
  <si>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</si>
  <si>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</si>
  <si>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</si>
  <si>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</si>
  <si>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</si>
  <si>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</si>
  <si>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</si>
  <si>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</si>
  <si>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</si>
  <si>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</si>
  <si>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</si>
  <si>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</si>
  <si>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</si>
  <si>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</si>
  <si>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</si>
  <si>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</si>
  <si>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</si>
  <si>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</si>
  <si>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</si>
  <si>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</si>
  <si>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</si>
  <si>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</si>
  <si>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</si>
  <si>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</si>
  <si>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</si>
  <si>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</si>
  <si>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</si>
  <si>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</si>
  <si>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</si>
  <si>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</si>
  <si>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</si>
  <si>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</si>
  <si>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</si>
  <si>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</si>
  <si>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</si>
  <si>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</si>
  <si>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</si>
  <si>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</si>
  <si>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</si>
  <si>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</si>
  <si>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</si>
  <si>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</si>
  <si>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</si>
  <si>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</si>
  <si>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</si>
  <si>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</si>
  <si>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</si>
  <si>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</si>
  <si>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</si>
  <si>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</si>
  <si>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</si>
  <si>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</si>
  <si>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</si>
  <si>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</si>
  <si>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</si>
  <si>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</si>
  <si>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</si>
  <si>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</si>
  <si>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</si>
  <si>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</si>
  <si>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</si>
  <si>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</si>
  <si>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</si>
  <si>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</si>
  <si>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</si>
  <si>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</si>
  <si>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</si>
  <si>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</si>
  <si>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</si>
  <si>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</si>
  <si>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</si>
  <si>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</si>
  <si>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</si>
  <si>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</si>
  <si>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</si>
  <si>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</si>
  <si>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</si>
  <si>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</si>
  <si>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</si>
  <si>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</si>
  <si>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</si>
  <si>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</si>
  <si>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</si>
  <si>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</si>
  <si>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</si>
  <si>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</si>
  <si>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</si>
  <si>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</si>
  <si>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</si>
  <si>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</si>
  <si>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</si>
  <si>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</si>
  <si>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</si>
  <si>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</si>
  <si>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</si>
  <si>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</si>
  <si>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</si>
  <si>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</si>
  <si>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</si>
  <si>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</si>
  <si>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</si>
  <si>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</si>
  <si>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</si>
  <si>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</si>
  <si>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</si>
  <si>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</si>
  <si>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</si>
  <si>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</si>
  <si>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</si>
  <si>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</si>
  <si>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</si>
  <si>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</si>
  <si>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</si>
  <si>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</si>
  <si>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</si>
  <si>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</si>
  <si>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</si>
  <si>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</si>
  <si>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</si>
  <si>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</si>
  <si>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</si>
  <si>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</si>
  <si>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</si>
  <si>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</si>
  <si>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</si>
  <si>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</si>
  <si>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</si>
  <si>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</si>
  <si>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</si>
  <si>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</si>
  <si>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</si>
  <si>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</si>
  <si>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</si>
  <si>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</si>
  <si>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</si>
  <si>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</si>
  <si>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</si>
  <si>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</si>
  <si>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</si>
  <si>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</si>
  <si>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</si>
  <si>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</si>
  <si>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</si>
  <si>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</si>
  <si>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</si>
  <si>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</si>
  <si>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</si>
  <si>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</si>
  <si>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</si>
  <si>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</si>
  <si>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</si>
  <si>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</si>
  <si>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</si>
  <si>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</si>
  <si>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</si>
  <si>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</si>
  <si>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</si>
  <si>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</si>
  <si>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</si>
  <si>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</si>
  <si>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</si>
  <si>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</si>
  <si>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</si>
  <si>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</si>
  <si>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</si>
  <si>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</si>
  <si>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</si>
  <si>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</si>
  <si>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</si>
  <si>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</si>
  <si>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</si>
  <si>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</si>
  <si>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</si>
  <si>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</si>
  <si>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</si>
  <si>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</si>
  <si>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</si>
  <si>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</si>
  <si>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</si>
  <si>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</si>
  <si>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</si>
  <si>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</si>
  <si>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</si>
  <si>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</si>
  <si>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</si>
  <si>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</si>
  <si>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</si>
  <si>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</si>
  <si>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</si>
  <si>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</si>
  <si>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</si>
  <si>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</si>
  <si>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</si>
  <si>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</si>
  <si>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</si>
  <si>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</si>
  <si>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</si>
  <si>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</si>
  <si>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</si>
  <si>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</si>
  <si>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</si>
  <si>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</si>
  <si>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</si>
  <si>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</si>
  <si>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</si>
  <si>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</si>
  <si>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</si>
  <si>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</si>
  <si>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</si>
  <si>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</si>
  <si>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</si>
  <si>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</si>
  <si>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</si>
  <si>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</si>
  <si>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</si>
  <si>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</si>
  <si>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</si>
  <si>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</si>
  <si>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</si>
  <si>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</si>
  <si>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</si>
  <si>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</si>
  <si>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</si>
  <si>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</si>
  <si>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</si>
  <si>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</si>
  <si>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</si>
  <si>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</si>
  <si>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</si>
  <si>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</si>
  <si>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</si>
  <si>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</si>
  <si>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</si>
  <si>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</si>
  <si>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</si>
  <si>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</si>
  <si>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</si>
  <si>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</si>
  <si>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</si>
  <si>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</si>
  <si>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</si>
  <si>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</si>
  <si>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</si>
  <si>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</si>
  <si>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</si>
  <si>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Florida</t>
  </si>
  <si>
    <t>Coffey</t>
  </si>
  <si>
    <t>Weymouth</t>
  </si>
  <si>
    <t>East Hancock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</si>
  <si>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</si>
  <si>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</si>
  <si>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</si>
  <si>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</si>
  <si>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</si>
  <si>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</si>
  <si>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</si>
  <si>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</si>
  <si>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</si>
  <si>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</si>
  <si>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</si>
  <si>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</si>
  <si>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</si>
  <si>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</si>
  <si>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</si>
  <si>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</si>
  <si>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</si>
  <si>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</si>
  <si>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</si>
  <si>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</si>
  <si>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</si>
  <si>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</si>
  <si>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</si>
  <si>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</si>
  <si>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</si>
  <si>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</si>
  <si>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</si>
  <si>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</si>
  <si>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</si>
  <si>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</si>
  <si>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</si>
  <si>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</si>
  <si>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</si>
  <si>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</si>
  <si>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</si>
  <si>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</si>
  <si>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</si>
  <si>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</si>
  <si>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</si>
  <si>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</si>
  <si>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</si>
  <si>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</si>
  <si>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</si>
  <si>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</si>
  <si>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</si>
  <si>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</si>
  <si>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</si>
  <si>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</si>
  <si>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</si>
  <si>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</si>
  <si>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</si>
  <si>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</si>
  <si>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</si>
  <si>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</si>
  <si>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</si>
  <si>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</si>
  <si>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</si>
  <si>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</si>
  <si>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</si>
  <si>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</si>
  <si>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</si>
  <si>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</si>
  <si>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</si>
  <si>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</si>
  <si>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</si>
  <si>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</si>
  <si>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</si>
  <si>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</si>
  <si>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</si>
  <si>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</si>
  <si>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</si>
  <si>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</si>
  <si>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</si>
  <si>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</si>
  <si>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</si>
  <si>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</si>
  <si>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</si>
  <si>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</si>
  <si>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</si>
  <si>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</si>
  <si>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</si>
  <si>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</si>
  <si>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</si>
  <si>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</si>
  <si>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</si>
  <si>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</si>
  <si>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</si>
  <si>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</si>
  <si>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Dale</t>
  </si>
  <si>
    <t>Sidney</t>
  </si>
  <si>
    <t>Ravalli</t>
  </si>
  <si>
    <t>Pend Oreille</t>
  </si>
  <si>
    <t>Kosciusko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</si>
  <si>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</si>
  <si>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</si>
  <si>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</si>
  <si>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</si>
  <si>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</si>
  <si>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</si>
  <si>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</si>
  <si>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</si>
  <si>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</si>
  <si>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</si>
  <si>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</si>
  <si>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</si>
  <si>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</si>
  <si>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</si>
  <si>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</si>
  <si>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</si>
  <si>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</si>
  <si>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</si>
  <si>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</si>
  <si>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</si>
  <si>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</si>
  <si>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</si>
  <si>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</si>
  <si>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</si>
  <si>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</si>
  <si>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</si>
  <si>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</si>
  <si>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</si>
  <si>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</si>
  <si>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</si>
  <si>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</si>
  <si>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</si>
  <si>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</si>
  <si>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</si>
  <si>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</si>
  <si>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</si>
  <si>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</si>
  <si>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</si>
  <si>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</si>
  <si>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</si>
  <si>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</si>
  <si>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</si>
  <si>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</si>
  <si>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</si>
  <si>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</si>
  <si>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</si>
  <si>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</si>
  <si>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</si>
  <si>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</si>
  <si>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</si>
  <si>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</si>
  <si>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</si>
  <si>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</si>
  <si>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</si>
  <si>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</si>
  <si>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</si>
  <si>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</si>
  <si>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</si>
  <si>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</si>
  <si>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</si>
  <si>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</si>
  <si>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</si>
  <si>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</si>
  <si>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</si>
  <si>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</si>
  <si>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</si>
  <si>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</si>
  <si>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</si>
  <si>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</si>
  <si>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</si>
  <si>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</si>
  <si>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</si>
  <si>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</si>
  <si>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</si>
  <si>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</si>
  <si>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</si>
  <si>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</si>
  <si>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</si>
  <si>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</si>
  <si>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</si>
  <si>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</si>
  <si>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</si>
  <si>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</si>
  <si>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</si>
  <si>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</si>
  <si>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</si>
  <si>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</si>
  <si>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</si>
  <si>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</si>
  <si>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</si>
  <si>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</si>
  <si>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</si>
  <si>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</si>
  <si>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</si>
  <si>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</si>
  <si>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</si>
  <si>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</si>
  <si>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</si>
  <si>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</si>
  <si>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</si>
  <si>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</si>
  <si>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</si>
  <si>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</si>
  <si>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</si>
  <si>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</si>
  <si>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</si>
  <si>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</si>
  <si>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</si>
  <si>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</si>
  <si>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</si>
  <si>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</si>
  <si>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</si>
  <si>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</si>
  <si>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</si>
  <si>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</si>
  <si>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</si>
  <si>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</si>
  <si>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</si>
  <si>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</si>
  <si>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</si>
  <si>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</si>
  <si>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</si>
  <si>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</si>
  <si>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</si>
  <si>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</si>
  <si>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</si>
  <si>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</si>
  <si>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</si>
  <si>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</si>
  <si>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</si>
  <si>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</si>
  <si>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</si>
  <si>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</si>
  <si>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</si>
  <si>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</si>
  <si>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</si>
  <si>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</si>
  <si>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</si>
  <si>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</si>
  <si>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</si>
  <si>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</si>
  <si>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</si>
  <si>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</si>
  <si>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</si>
  <si>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</si>
  <si>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</si>
  <si>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</si>
  <si>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</si>
  <si>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</si>
  <si>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</si>
  <si>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</si>
  <si>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</si>
  <si>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</si>
  <si>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</si>
  <si>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</si>
  <si>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</si>
  <si>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</si>
  <si>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</si>
  <si>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</si>
  <si>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</si>
  <si>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</si>
  <si>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</si>
  <si>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</si>
  <si>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</si>
  <si>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</si>
  <si>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</si>
  <si>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</si>
  <si>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</si>
  <si>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</si>
  <si>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</si>
  <si>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</si>
  <si>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</si>
  <si>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</si>
  <si>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</si>
  <si>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</si>
  <si>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</si>
  <si>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</si>
  <si>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</si>
  <si>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</si>
  <si>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</si>
  <si>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</si>
  <si>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</si>
  <si>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</si>
  <si>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</si>
  <si>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</si>
  <si>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</si>
  <si>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</si>
  <si>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</si>
  <si>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</si>
  <si>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</si>
  <si>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</si>
  <si>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</si>
  <si>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</si>
  <si>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</si>
  <si>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</si>
  <si>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</si>
  <si>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</si>
  <si>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</si>
  <si>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</si>
  <si>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</si>
  <si>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</si>
  <si>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</si>
  <si>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</si>
  <si>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</si>
  <si>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</si>
  <si>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</si>
  <si>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</si>
  <si>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</si>
  <si>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</si>
  <si>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</si>
  <si>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</si>
  <si>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</si>
  <si>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</si>
  <si>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</si>
  <si>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</si>
  <si>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</si>
  <si>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</si>
  <si>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</si>
  <si>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</si>
  <si>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</si>
  <si>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</si>
  <si>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</si>
  <si>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</si>
  <si>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</si>
  <si>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</si>
  <si>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</si>
  <si>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</si>
  <si>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</si>
  <si>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</si>
  <si>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</si>
  <si>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</si>
  <si>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</si>
  <si>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</si>
  <si>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</si>
  <si>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</si>
  <si>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</si>
  <si>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</si>
  <si>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</si>
  <si>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</si>
  <si>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</si>
  <si>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</si>
  <si>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</si>
  <si>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</si>
  <si>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</si>
  <si>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</si>
  <si>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</si>
  <si>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</si>
  <si>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</si>
  <si>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</si>
  <si>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</si>
  <si>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</si>
  <si>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</si>
  <si>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</si>
  <si>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</si>
  <si>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</si>
  <si>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</si>
  <si>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</si>
  <si>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</si>
  <si>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</si>
  <si>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</si>
  <si>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</si>
  <si>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</si>
  <si>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</si>
  <si>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</si>
  <si>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</si>
  <si>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</si>
  <si>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</si>
  <si>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</si>
  <si>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</si>
  <si>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</si>
  <si>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</si>
  <si>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</si>
  <si>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</si>
  <si>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</si>
  <si>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</si>
  <si>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</si>
  <si>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</si>
  <si>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</si>
  <si>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</si>
  <si>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</si>
  <si>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</si>
  <si>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</si>
  <si>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</si>
  <si>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</si>
  <si>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</si>
  <si>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</si>
  <si>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</si>
  <si>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</si>
  <si>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</si>
  <si>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</si>
  <si>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</si>
  <si>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</si>
  <si>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</si>
  <si>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</si>
  <si>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</si>
  <si>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</si>
  <si>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</si>
  <si>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</si>
  <si>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</si>
  <si>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</si>
  <si>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</si>
  <si>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</si>
  <si>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</si>
  <si>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</si>
  <si>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</si>
  <si>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</si>
  <si>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</si>
  <si>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</si>
  <si>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</si>
  <si>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</si>
  <si>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</si>
  <si>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</si>
  <si>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</si>
  <si>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</si>
  <si>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</si>
  <si>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</si>
  <si>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</si>
  <si>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</si>
  <si>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</si>
  <si>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</si>
  <si>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</si>
  <si>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</si>
  <si>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</si>
  <si>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</si>
  <si>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</si>
  <si>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</si>
  <si>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</si>
  <si>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</si>
  <si>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</si>
  <si>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</si>
  <si>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</si>
  <si>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</si>
  <si>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</si>
  <si>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</si>
  <si>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</si>
  <si>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</si>
  <si>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</si>
  <si>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</si>
  <si>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</si>
  <si>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</si>
  <si>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</si>
  <si>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</si>
  <si>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</si>
  <si>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</si>
  <si>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</si>
  <si>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</si>
  <si>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</si>
  <si>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</si>
  <si>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</si>
  <si>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</si>
  <si>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</si>
  <si>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</si>
  <si>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</si>
  <si>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</si>
  <si>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</si>
  <si>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</si>
  <si>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</si>
  <si>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</si>
  <si>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</si>
  <si>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</si>
  <si>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</si>
  <si>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</si>
  <si>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</si>
  <si>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</si>
  <si>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</si>
  <si>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</si>
  <si>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</si>
  <si>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</si>
  <si>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</si>
  <si>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</si>
  <si>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</si>
  <si>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</si>
  <si>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</si>
  <si>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</si>
  <si>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</si>
  <si>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</si>
  <si>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</si>
  <si>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</si>
  <si>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</si>
  <si>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</si>
  <si>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</si>
  <si>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</si>
  <si>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</si>
  <si>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</si>
  <si>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</si>
  <si>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</si>
  <si>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</si>
  <si>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</si>
  <si>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</si>
  <si>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</si>
  <si>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</si>
  <si>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</si>
  <si>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</si>
  <si>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</si>
  <si>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</si>
  <si>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</si>
  <si>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</si>
  <si>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</si>
  <si>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</si>
  <si>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</si>
  <si>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</si>
  <si>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</si>
  <si>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</si>
  <si>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</si>
  <si>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</si>
  <si>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</si>
  <si>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</si>
  <si>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</si>
  <si>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</si>
  <si>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</si>
  <si>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</si>
  <si>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</si>
  <si>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</si>
  <si>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</si>
  <si>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</si>
  <si>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</si>
  <si>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</si>
  <si>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</si>
  <si>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</si>
  <si>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</si>
  <si>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</si>
  <si>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</si>
  <si>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</si>
  <si>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</si>
  <si>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</si>
  <si>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</si>
  <si>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</si>
  <si>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</si>
  <si>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</si>
  <si>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</si>
  <si>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</si>
  <si>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</si>
  <si>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</si>
  <si>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</si>
  <si>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</si>
  <si>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</si>
  <si>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</si>
  <si>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</si>
  <si>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</si>
  <si>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</si>
  <si>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</si>
  <si>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</si>
  <si>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</si>
  <si>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</si>
  <si>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</si>
  <si>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</si>
  <si>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</si>
  <si>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</si>
  <si>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</si>
  <si>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</si>
  <si>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</si>
  <si>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</si>
  <si>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</si>
  <si>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</si>
  <si>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</si>
  <si>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</si>
  <si>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</si>
  <si>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</si>
  <si>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</si>
  <si>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</si>
  <si>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</si>
  <si>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</si>
  <si>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</si>
  <si>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</si>
  <si>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</si>
  <si>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</si>
  <si>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</si>
  <si>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</si>
  <si>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</si>
  <si>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</si>
  <si>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</si>
  <si>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</si>
  <si>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</si>
  <si>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</si>
  <si>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</si>
  <si>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</si>
  <si>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</si>
  <si>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</si>
  <si>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</si>
  <si>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</si>
  <si>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</si>
  <si>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</si>
  <si>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</si>
  <si>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</si>
  <si>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</si>
  <si>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</si>
  <si>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</si>
  <si>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</si>
  <si>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</si>
  <si>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</si>
  <si>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</si>
  <si>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</si>
  <si>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</si>
  <si>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</si>
  <si>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</si>
  <si>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</si>
  <si>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</si>
  <si>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</si>
  <si>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</si>
  <si>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</si>
  <si>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</si>
  <si>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</si>
  <si>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</si>
  <si>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</si>
  <si>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</si>
  <si>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</si>
  <si>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</si>
  <si>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</si>
  <si>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</si>
  <si>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</si>
  <si>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</si>
  <si>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</si>
  <si>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</si>
  <si>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</si>
  <si>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</si>
  <si>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</si>
  <si>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</si>
  <si>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</si>
  <si>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</si>
  <si>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</si>
  <si>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</si>
  <si>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</si>
  <si>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</si>
  <si>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</si>
  <si>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</si>
  <si>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</si>
  <si>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</si>
  <si>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</si>
  <si>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</si>
  <si>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</si>
  <si>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</si>
  <si>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</si>
  <si>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</si>
  <si>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</si>
  <si>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</si>
  <si>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</si>
  <si>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</si>
  <si>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</si>
  <si>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</si>
  <si>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</si>
  <si>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Robbinston</t>
  </si>
  <si>
    <t>Agawam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</si>
  <si>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</si>
  <si>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</si>
  <si>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</si>
  <si>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</si>
  <si>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</si>
  <si>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</si>
  <si>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</si>
  <si>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</si>
  <si>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</si>
  <si>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</si>
  <si>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</si>
  <si>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</si>
  <si>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</si>
  <si>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</si>
  <si>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</si>
  <si>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</si>
  <si>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</si>
  <si>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</si>
  <si>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</si>
  <si>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</si>
  <si>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</si>
  <si>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</si>
  <si>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</si>
  <si>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</si>
  <si>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</si>
  <si>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</si>
  <si>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</si>
  <si>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</si>
  <si>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</si>
  <si>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</si>
  <si>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</si>
  <si>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</si>
  <si>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</si>
  <si>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</si>
  <si>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</si>
  <si>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</si>
  <si>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</si>
  <si>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</si>
  <si>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</si>
  <si>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</si>
  <si>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</si>
  <si>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</si>
  <si>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</si>
  <si>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</si>
  <si>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</si>
  <si>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</si>
  <si>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</si>
  <si>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</si>
  <si>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</si>
  <si>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</si>
  <si>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</si>
  <si>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</si>
  <si>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</si>
  <si>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</si>
  <si>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</si>
  <si>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</si>
  <si>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</si>
  <si>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</si>
  <si>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</si>
  <si>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</si>
  <si>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</si>
  <si>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</si>
  <si>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</si>
  <si>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</si>
  <si>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</si>
  <si>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</si>
  <si>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</si>
  <si>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</si>
  <si>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</si>
  <si>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</si>
  <si>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</si>
  <si>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</si>
  <si>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</si>
  <si>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</si>
  <si>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</si>
  <si>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</si>
  <si>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</si>
  <si>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</si>
  <si>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</si>
  <si>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</si>
  <si>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</si>
  <si>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</si>
  <si>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</si>
  <si>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</si>
  <si>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</si>
  <si>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</si>
  <si>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</si>
  <si>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</si>
  <si>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</si>
  <si>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</si>
  <si>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</si>
  <si>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</si>
  <si>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</si>
  <si>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</si>
  <si>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</si>
  <si>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</si>
  <si>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</si>
  <si>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</si>
  <si>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</si>
  <si>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</si>
  <si>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</si>
  <si>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</si>
  <si>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</si>
  <si>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</si>
  <si>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</si>
  <si>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</si>
  <si>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</si>
  <si>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</si>
  <si>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</si>
  <si>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</si>
  <si>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</si>
  <si>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</si>
  <si>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</si>
  <si>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</si>
  <si>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</si>
  <si>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</si>
  <si>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</si>
  <si>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</si>
  <si>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</si>
  <si>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</si>
  <si>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</si>
  <si>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</si>
  <si>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</si>
  <si>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</si>
  <si>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</si>
  <si>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</si>
  <si>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</si>
  <si>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</si>
  <si>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</si>
  <si>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</si>
  <si>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</si>
  <si>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</si>
  <si>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</si>
  <si>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</si>
  <si>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</si>
  <si>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</si>
  <si>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</si>
  <si>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</si>
  <si>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</si>
  <si>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</si>
  <si>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</si>
  <si>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</si>
  <si>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</si>
  <si>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</si>
  <si>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</si>
  <si>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</si>
  <si>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</si>
  <si>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</si>
  <si>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</si>
  <si>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</si>
  <si>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</si>
  <si>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</si>
  <si>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</si>
  <si>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</si>
  <si>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</si>
  <si>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</si>
  <si>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</si>
  <si>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</si>
  <si>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</si>
  <si>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</si>
  <si>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</si>
  <si>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</si>
  <si>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</si>
  <si>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</si>
  <si>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</si>
  <si>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</si>
  <si>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</si>
  <si>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</si>
  <si>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</si>
  <si>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</si>
  <si>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</si>
  <si>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</si>
  <si>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</si>
  <si>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</si>
  <si>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</si>
  <si>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</si>
  <si>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</si>
  <si>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</si>
  <si>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</si>
  <si>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</si>
  <si>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</si>
  <si>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</si>
  <si>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</si>
  <si>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</si>
  <si>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</si>
  <si>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</si>
  <si>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</si>
  <si>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</si>
  <si>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</si>
  <si>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</si>
  <si>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</si>
  <si>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</si>
  <si>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</si>
  <si>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</si>
  <si>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</si>
  <si>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</si>
  <si>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</si>
  <si>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</si>
  <si>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</si>
  <si>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</si>
  <si>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</si>
  <si>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</si>
  <si>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</si>
  <si>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</si>
  <si>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</si>
  <si>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</si>
  <si>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</si>
  <si>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</si>
  <si>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</si>
  <si>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</si>
  <si>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</si>
  <si>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</si>
  <si>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</si>
  <si>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</si>
  <si>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</si>
  <si>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</si>
  <si>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</si>
  <si>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</si>
  <si>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</si>
  <si>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</si>
  <si>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</si>
  <si>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</si>
  <si>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</si>
  <si>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</si>
  <si>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</si>
  <si>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</si>
  <si>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</si>
  <si>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</si>
  <si>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</si>
  <si>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</si>
  <si>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</si>
  <si>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</si>
  <si>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</si>
  <si>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</si>
  <si>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</si>
  <si>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</si>
  <si>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</si>
  <si>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</si>
  <si>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</si>
  <si>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</si>
  <si>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</si>
  <si>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</si>
  <si>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</si>
  <si>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</si>
  <si>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</si>
  <si>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</si>
  <si>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</si>
  <si>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</si>
  <si>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</si>
  <si>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</si>
  <si>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</si>
  <si>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</si>
  <si>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</si>
  <si>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</si>
  <si>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</si>
  <si>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</si>
  <si>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</si>
  <si>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</si>
  <si>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</si>
  <si>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</si>
  <si>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</si>
  <si>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</si>
  <si>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</si>
  <si>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</si>
  <si>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</si>
  <si>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</si>
  <si>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</si>
  <si>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</si>
  <si>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</si>
  <si>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</si>
  <si>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</si>
  <si>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</si>
  <si>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</si>
  <si>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</si>
  <si>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</si>
  <si>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</si>
  <si>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</si>
  <si>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</si>
  <si>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</si>
  <si>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</si>
  <si>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</si>
  <si>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</si>
  <si>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</si>
  <si>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</si>
  <si>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</si>
  <si>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</si>
  <si>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</si>
  <si>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</si>
  <si>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</si>
  <si>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</si>
  <si>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</si>
  <si>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</si>
  <si>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</si>
  <si>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</si>
  <si>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</si>
  <si>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</si>
  <si>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</si>
  <si>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</si>
  <si>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</si>
  <si>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</si>
  <si>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</si>
  <si>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</si>
  <si>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</si>
  <si>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</si>
  <si>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</si>
  <si>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</si>
  <si>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</si>
  <si>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</si>
  <si>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</si>
  <si>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</si>
  <si>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</si>
  <si>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</si>
  <si>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</si>
  <si>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</si>
  <si>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</si>
  <si>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</si>
  <si>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</si>
  <si>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</si>
  <si>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</si>
  <si>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</si>
  <si>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</si>
  <si>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</si>
  <si>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</si>
  <si>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</si>
  <si>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</si>
  <si>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</si>
  <si>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</si>
  <si>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</si>
  <si>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</si>
  <si>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</si>
  <si>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</si>
  <si>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</si>
  <si>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</si>
  <si>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</si>
  <si>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</si>
  <si>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</si>
  <si>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</si>
  <si>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</si>
  <si>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</si>
  <si>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</si>
  <si>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</si>
  <si>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</si>
  <si>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</si>
  <si>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</si>
  <si>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</si>
  <si>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</si>
  <si>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</si>
  <si>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</si>
  <si>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Missoula</t>
  </si>
  <si>
    <t>Arundel</t>
  </si>
  <si>
    <t>Maryland</t>
  </si>
  <si>
    <t>Broward</t>
  </si>
  <si>
    <t>Reservation</t>
  </si>
  <si>
    <t>Limerick</t>
  </si>
  <si>
    <t>Colchester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</si>
  <si>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</si>
  <si>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</si>
  <si>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</si>
  <si>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</si>
  <si>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</si>
  <si>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</si>
  <si>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</si>
  <si>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</si>
  <si>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</si>
  <si>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</si>
  <si>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</si>
  <si>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</si>
  <si>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</si>
  <si>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</si>
  <si>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</si>
  <si>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</si>
  <si>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</si>
  <si>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</si>
  <si>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</si>
  <si>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</si>
  <si>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</si>
  <si>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</si>
  <si>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</si>
  <si>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</si>
  <si>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</si>
  <si>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</si>
  <si>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</si>
  <si>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</si>
  <si>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</si>
  <si>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</si>
  <si>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</si>
  <si>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</si>
  <si>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</si>
  <si>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</si>
  <si>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</si>
  <si>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</si>
  <si>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</si>
  <si>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</si>
  <si>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</si>
  <si>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</si>
  <si>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</si>
  <si>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</si>
  <si>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</si>
  <si>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</si>
  <si>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</si>
  <si>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</si>
  <si>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</si>
  <si>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</si>
  <si>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</si>
  <si>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</si>
  <si>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</si>
  <si>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</si>
  <si>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</si>
  <si>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</si>
  <si>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</si>
  <si>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</si>
  <si>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</si>
  <si>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</si>
  <si>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</si>
  <si>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</si>
  <si>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</si>
  <si>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</si>
  <si>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</si>
  <si>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</si>
  <si>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</si>
  <si>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</si>
  <si>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</si>
  <si>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</si>
  <si>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</si>
  <si>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</si>
  <si>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</si>
  <si>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</si>
  <si>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</si>
  <si>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</si>
  <si>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</si>
  <si>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</si>
  <si>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</si>
  <si>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</si>
  <si>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</si>
  <si>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</si>
  <si>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</si>
  <si>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</si>
  <si>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</si>
  <si>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</si>
  <si>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</si>
  <si>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</si>
  <si>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</si>
  <si>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</si>
  <si>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</si>
  <si>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</si>
  <si>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</si>
  <si>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</si>
  <si>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</si>
  <si>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</si>
  <si>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</si>
  <si>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</si>
  <si>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</si>
  <si>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</si>
  <si>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</si>
  <si>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</si>
  <si>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</si>
  <si>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</si>
  <si>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</si>
  <si>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</si>
  <si>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</si>
  <si>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</si>
  <si>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</si>
  <si>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</si>
  <si>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</si>
  <si>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</si>
  <si>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</si>
  <si>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</si>
  <si>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</si>
  <si>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</si>
  <si>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</si>
  <si>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</si>
  <si>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</si>
  <si>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</si>
  <si>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</si>
  <si>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</si>
  <si>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</si>
  <si>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</si>
  <si>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</si>
  <si>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</si>
  <si>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</si>
  <si>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</si>
  <si>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</si>
  <si>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</si>
  <si>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</si>
  <si>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</si>
  <si>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</si>
  <si>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</si>
  <si>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</si>
  <si>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</si>
  <si>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</si>
  <si>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</si>
  <si>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</si>
  <si>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</si>
  <si>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</si>
  <si>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</si>
  <si>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</si>
  <si>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</si>
  <si>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</si>
  <si>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</si>
  <si>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</si>
  <si>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</si>
  <si>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</si>
  <si>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</si>
  <si>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</si>
  <si>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</si>
  <si>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</si>
  <si>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</si>
  <si>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</si>
  <si>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</si>
  <si>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</si>
  <si>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</si>
  <si>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Campton</t>
  </si>
  <si>
    <t>Lovell</t>
  </si>
  <si>
    <t>Abbot</t>
  </si>
  <si>
    <t>Missouri</t>
  </si>
  <si>
    <t>Blanks</t>
  </si>
  <si>
    <t>Haddam</t>
  </si>
  <si>
    <t>Wyandot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</si>
  <si>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</si>
  <si>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</si>
  <si>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</si>
  <si>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</si>
  <si>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</si>
  <si>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</si>
  <si>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</si>
  <si>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</si>
  <si>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</si>
  <si>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</si>
  <si>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</si>
  <si>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</si>
  <si>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</si>
  <si>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</si>
  <si>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Assumption</t>
  </si>
  <si>
    <t>Auglaize</t>
  </si>
  <si>
    <t>Michigan Department of State Bureau of Elections</t>
  </si>
  <si>
    <t>Southington</t>
  </si>
  <si>
    <t>South Franklin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</si>
  <si>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</si>
  <si>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</si>
  <si>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</si>
  <si>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</si>
  <si>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</si>
  <si>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</si>
  <si>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</si>
  <si>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</si>
  <si>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</si>
  <si>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</si>
  <si>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</si>
  <si>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</si>
  <si>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</si>
  <si>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</si>
  <si>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</si>
  <si>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</si>
  <si>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</si>
  <si>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</si>
  <si>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</si>
  <si>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</si>
  <si>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</si>
  <si>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</si>
  <si>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</si>
  <si>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</si>
  <si>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</si>
  <si>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</si>
  <si>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</si>
  <si>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</si>
  <si>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</si>
  <si>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</si>
  <si>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</si>
  <si>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</si>
  <si>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</si>
  <si>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</si>
  <si>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</si>
  <si>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</si>
  <si>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</si>
  <si>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</si>
  <si>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</si>
  <si>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</si>
  <si>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</si>
  <si>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</si>
  <si>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</si>
  <si>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</si>
  <si>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</si>
  <si>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</si>
  <si>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</si>
  <si>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</si>
  <si>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</si>
  <si>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</si>
  <si>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</si>
  <si>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</si>
  <si>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</si>
  <si>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</si>
  <si>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</si>
  <si>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</si>
  <si>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</si>
  <si>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</si>
  <si>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</si>
  <si>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</si>
  <si>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</si>
  <si>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</si>
  <si>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</si>
  <si>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</si>
  <si>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</si>
  <si>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</si>
  <si>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</si>
  <si>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</si>
  <si>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</si>
  <si>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</si>
  <si>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</si>
  <si>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</si>
  <si>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</si>
  <si>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</si>
  <si>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</si>
  <si>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</si>
  <si>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</si>
  <si>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Plainville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</si>
  <si>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</si>
  <si>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</si>
  <si>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</si>
  <si>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</si>
  <si>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</si>
  <si>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</si>
  <si>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</si>
  <si>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</si>
  <si>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</si>
  <si>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</si>
  <si>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</si>
  <si>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</si>
  <si>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</si>
  <si>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</si>
  <si>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</si>
  <si>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</si>
  <si>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</si>
  <si>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</si>
  <si>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</si>
  <si>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</si>
  <si>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</si>
  <si>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</si>
  <si>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</si>
  <si>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</si>
  <si>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</si>
  <si>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</si>
  <si>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</si>
  <si>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</si>
  <si>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</si>
  <si>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</si>
  <si>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</si>
  <si>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</si>
  <si>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</si>
  <si>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</si>
  <si>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</si>
  <si>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</si>
  <si>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</si>
  <si>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</si>
  <si>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</si>
  <si>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</si>
  <si>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</si>
  <si>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</si>
  <si>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</si>
  <si>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</si>
  <si>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</si>
  <si>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</si>
  <si>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</si>
  <si>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</si>
  <si>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</si>
  <si>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</si>
  <si>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</si>
  <si>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</si>
  <si>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</si>
  <si>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</si>
  <si>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</si>
  <si>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</si>
  <si>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</si>
  <si>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</si>
  <si>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</si>
  <si>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</si>
  <si>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</si>
  <si>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</si>
  <si>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</si>
  <si>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</si>
  <si>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</si>
  <si>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</si>
  <si>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</si>
  <si>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</si>
  <si>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</si>
  <si>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</si>
  <si>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</si>
  <si>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</si>
  <si>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</si>
  <si>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</si>
  <si>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</si>
  <si>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</si>
  <si>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Leeds</t>
  </si>
  <si>
    <t>Pittsford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</si>
  <si>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</si>
  <si>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</si>
  <si>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</si>
  <si>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</si>
  <si>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</si>
  <si>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</si>
  <si>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</si>
  <si>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</si>
  <si>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</si>
  <si>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</si>
  <si>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</si>
  <si>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</si>
  <si>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</si>
  <si>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</si>
  <si>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</si>
  <si>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</si>
  <si>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</si>
  <si>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</si>
  <si>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</si>
  <si>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</si>
  <si>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</si>
  <si>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</si>
  <si>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</si>
  <si>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</si>
  <si>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</si>
  <si>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</si>
  <si>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</si>
  <si>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</si>
  <si>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</si>
  <si>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</si>
  <si>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</si>
  <si>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</si>
  <si>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</si>
  <si>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</si>
  <si>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</si>
  <si>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</si>
  <si>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</si>
  <si>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</si>
  <si>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</si>
  <si>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</si>
  <si>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</si>
  <si>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</si>
  <si>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</si>
  <si>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</si>
  <si>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</si>
  <si>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</si>
  <si>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</si>
  <si>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</si>
  <si>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</si>
  <si>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</si>
  <si>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</si>
  <si>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</si>
  <si>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</si>
  <si>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</si>
  <si>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</si>
  <si>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</si>
  <si>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</si>
  <si>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</si>
  <si>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</si>
  <si>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</si>
  <si>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</si>
  <si>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</si>
  <si>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</si>
  <si>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</si>
  <si>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</si>
  <si>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Bent</t>
  </si>
  <si>
    <t>Okfuskee</t>
  </si>
  <si>
    <t>Multnomah</t>
  </si>
  <si>
    <t>Atkinson and Gilmanton Academy Grant</t>
  </si>
  <si>
    <t>East Greenwich</t>
  </si>
  <si>
    <t>Frederick</t>
  </si>
  <si>
    <t>Hempstead</t>
  </si>
  <si>
    <t>Central Hancock</t>
  </si>
  <si>
    <t>Rockingham</t>
  </si>
  <si>
    <t>Pawlet</t>
  </si>
  <si>
    <t>St. Francois</t>
  </si>
  <si>
    <t>Peterborough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</si>
  <si>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</si>
  <si>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</si>
  <si>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</si>
  <si>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</si>
  <si>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</si>
  <si>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</si>
  <si>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</si>
  <si>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</si>
  <si>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</si>
  <si>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</si>
  <si>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</si>
  <si>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</si>
  <si>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</si>
  <si>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</si>
  <si>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</si>
  <si>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</si>
  <si>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</si>
  <si>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</si>
  <si>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</si>
  <si>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</si>
  <si>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</si>
  <si>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</si>
  <si>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</si>
  <si>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</si>
  <si>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</si>
  <si>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</si>
  <si>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</si>
  <si>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</si>
  <si>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</si>
  <si>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</si>
  <si>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</si>
  <si>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</si>
  <si>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</si>
  <si>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</si>
  <si>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</si>
  <si>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</si>
  <si>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</si>
  <si>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</si>
  <si>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</si>
  <si>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</si>
  <si>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</si>
  <si>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</si>
  <si>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</si>
  <si>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</si>
  <si>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</si>
  <si>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</si>
  <si>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</si>
  <si>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</si>
  <si>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Darien</t>
  </si>
  <si>
    <t>Hampton Falls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</si>
  <si>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</si>
  <si>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</si>
  <si>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</si>
  <si>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</si>
  <si>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</si>
  <si>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</si>
  <si>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</si>
  <si>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</si>
  <si>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</si>
  <si>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</si>
  <si>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</si>
  <si>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</si>
  <si>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</si>
  <si>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</si>
  <si>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</si>
  <si>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</si>
  <si>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</si>
  <si>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</si>
  <si>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</si>
  <si>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</si>
  <si>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</si>
  <si>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</si>
  <si>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</si>
  <si>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</si>
  <si>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</si>
  <si>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</si>
  <si>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</si>
  <si>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</si>
  <si>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</si>
  <si>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</si>
  <si>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</si>
  <si>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</si>
  <si>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</si>
  <si>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</si>
  <si>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</si>
  <si>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</si>
  <si>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</si>
  <si>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</si>
  <si>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</si>
  <si>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</si>
  <si>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</si>
  <si>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</si>
  <si>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</si>
  <si>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</si>
  <si>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</si>
  <si>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</si>
  <si>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</si>
  <si>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</si>
  <si>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</si>
  <si>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</si>
  <si>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</si>
  <si>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</si>
  <si>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</si>
  <si>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</si>
  <si>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</si>
  <si>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</si>
  <si>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</si>
  <si>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</si>
  <si>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</si>
  <si>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</si>
  <si>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</si>
  <si>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</si>
  <si>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</si>
  <si>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</si>
  <si>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</si>
  <si>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</si>
  <si>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</si>
  <si>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</si>
  <si>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</si>
  <si>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</si>
  <si>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</si>
  <si>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</si>
  <si>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</si>
  <si>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</si>
  <si>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</si>
  <si>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</si>
  <si>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</si>
  <si>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</si>
  <si>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</si>
  <si>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</si>
  <si>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</si>
  <si>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</si>
  <si>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</si>
  <si>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</si>
  <si>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</si>
  <si>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</si>
  <si>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</si>
  <si>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</si>
  <si>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</si>
  <si>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</si>
  <si>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</si>
  <si>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</si>
  <si>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</si>
  <si>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</si>
  <si>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</si>
  <si>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</si>
  <si>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</si>
  <si>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</si>
  <si>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</si>
  <si>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</si>
  <si>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</si>
  <si>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</si>
  <si>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</si>
  <si>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Griggs</t>
  </si>
  <si>
    <t>Desoto</t>
  </si>
  <si>
    <t>Mountrail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</si>
  <si>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</si>
  <si>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</si>
  <si>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</si>
  <si>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</si>
  <si>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</si>
  <si>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</si>
  <si>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</si>
  <si>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</si>
  <si>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</si>
  <si>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Chariton</t>
  </si>
  <si>
    <t>Mathews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</si>
  <si>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</si>
  <si>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</si>
  <si>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</si>
  <si>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</si>
  <si>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</si>
  <si>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</si>
  <si>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</si>
  <si>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</si>
  <si>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</si>
  <si>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</si>
  <si>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</si>
  <si>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</si>
  <si>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</si>
  <si>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</si>
  <si>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</si>
  <si>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</si>
  <si>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</si>
  <si>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</si>
  <si>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</si>
  <si>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</si>
  <si>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</si>
  <si>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</si>
  <si>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</si>
  <si>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</si>
  <si>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</si>
  <si>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</si>
  <si>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</si>
  <si>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</si>
  <si>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</si>
  <si>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</si>
  <si>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</si>
  <si>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</si>
  <si>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</si>
  <si>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</si>
  <si>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</si>
  <si>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</si>
  <si>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</si>
  <si>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</si>
  <si>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</si>
  <si>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Coventry</t>
  </si>
  <si>
    <t>Guildhall</t>
  </si>
  <si>
    <t>District 20</t>
  </si>
  <si>
    <t>Tuscaloosa</t>
  </si>
  <si>
    <t>Westmanland</t>
  </si>
  <si>
    <t>Woodruff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</si>
  <si>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</si>
  <si>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</si>
  <si>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</si>
  <si>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</si>
  <si>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</si>
  <si>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</si>
  <si>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</si>
  <si>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</si>
  <si>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</si>
  <si>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</si>
  <si>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</si>
  <si>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</si>
  <si>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</si>
  <si>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Socialist Equality</t>
  </si>
  <si>
    <t>Progressive</t>
  </si>
  <si>
    <t>Federal</t>
  </si>
  <si>
    <t>√</t>
  </si>
  <si>
    <t>Ferrisburgh</t>
  </si>
  <si>
    <t>Enosburgh</t>
  </si>
  <si>
    <t>Alburgh</t>
  </si>
  <si>
    <t>Blank/Under</t>
  </si>
  <si>
    <t>Void/Over</t>
  </si>
  <si>
    <t>X</t>
  </si>
  <si>
    <t>Access Date</t>
  </si>
  <si>
    <t>Other WI</t>
  </si>
  <si>
    <t>Options</t>
  </si>
  <si>
    <t>Include official write-in totals from county reports not reported on statewide reports (may be incomplete)</t>
  </si>
  <si>
    <t>E</t>
  </si>
  <si>
    <t>Mattamiscontis</t>
  </si>
  <si>
    <t>Absentee</t>
  </si>
  <si>
    <t>Conservative</t>
  </si>
  <si>
    <t>GB</t>
  </si>
  <si>
    <t>Total WI</t>
  </si>
  <si>
    <t>Qualified Write-ins</t>
  </si>
  <si>
    <t>T11 R4 WELS</t>
  </si>
  <si>
    <t>T15 R6 WELS</t>
  </si>
  <si>
    <t>TD R2 WELS</t>
  </si>
  <si>
    <t>Donald J. Trump</t>
  </si>
  <si>
    <t>Trump</t>
  </si>
  <si>
    <t>Approval Voting</t>
  </si>
  <si>
    <t>American Solidarity</t>
  </si>
  <si>
    <t>Democratic-F.L.</t>
  </si>
  <si>
    <t>Trump Vote is the Fusion of Republican and Conservative Parties</t>
  </si>
  <si>
    <t>Democratic-NPL</t>
  </si>
  <si>
    <t>Oglala Lakota</t>
  </si>
  <si>
    <t>C</t>
  </si>
  <si>
    <t>B</t>
  </si>
  <si>
    <t>Source</t>
  </si>
  <si>
    <t>Author1</t>
  </si>
  <si>
    <t>Author1 Title</t>
  </si>
  <si>
    <t>Author2</t>
  </si>
  <si>
    <t>Author2 Title</t>
  </si>
  <si>
    <t>Comp</t>
  </si>
  <si>
    <t>Web Page</t>
  </si>
  <si>
    <t>Article Title</t>
  </si>
  <si>
    <t>Complete Title</t>
  </si>
  <si>
    <t>Publisher</t>
  </si>
  <si>
    <t>Year</t>
  </si>
  <si>
    <t>Pages</t>
  </si>
  <si>
    <t>Type</t>
  </si>
  <si>
    <t>URL</t>
  </si>
  <si>
    <t>W</t>
  </si>
  <si>
    <t>https://voterportal.sos.la.gov/static/#/2016-11-08/resultsRegion/53898</t>
  </si>
  <si>
    <t>http://elections.delaware.gov/results/data/stwoff_kns.txt</t>
  </si>
  <si>
    <t>http://vote.sos.ca.gov/returns/president/county/all/</t>
  </si>
  <si>
    <t>http://enr.sos.mo.gov/enrnet/PickaRace.aspx</t>
  </si>
  <si>
    <t>http://mtelectionresults.gov/resultsSW.aspx?type=FED&amp;map=CTY</t>
  </si>
  <si>
    <t>Iowa Secretary of State</t>
  </si>
  <si>
    <t>Cathance</t>
  </si>
  <si>
    <t>Herseytown</t>
  </si>
  <si>
    <t>T22 MD</t>
  </si>
  <si>
    <t>ABBOT</t>
  </si>
  <si>
    <t>ACTON</t>
  </si>
  <si>
    <t>ADDISON</t>
  </si>
  <si>
    <t>ALBANY TWP</t>
  </si>
  <si>
    <t>ALBION</t>
  </si>
  <si>
    <t>ALEXANDER</t>
  </si>
  <si>
    <t>ALFRED</t>
  </si>
  <si>
    <t>ALLAGASH</t>
  </si>
  <si>
    <t>ALNA</t>
  </si>
  <si>
    <t>ALTON</t>
  </si>
  <si>
    <t>AMHERST</t>
  </si>
  <si>
    <t>AMITY</t>
  </si>
  <si>
    <t>ANDOVER</t>
  </si>
  <si>
    <t>ANSON</t>
  </si>
  <si>
    <t>APPLETON</t>
  </si>
  <si>
    <t xml:space="preserve">ARGYLE TOWNSHIP                                                                                                                                       </t>
  </si>
  <si>
    <t>ARROWSIC</t>
  </si>
  <si>
    <t>ARUNDEL</t>
  </si>
  <si>
    <t>ASHLAND</t>
  </si>
  <si>
    <t>ATHENS</t>
  </si>
  <si>
    <t>ATKINSON</t>
  </si>
  <si>
    <t>AUBURN</t>
  </si>
  <si>
    <t>AUGUSTA</t>
  </si>
  <si>
    <t>AURORA</t>
  </si>
  <si>
    <t>AVON</t>
  </si>
  <si>
    <t>BAILEYVILLE</t>
  </si>
  <si>
    <t>BALDWIN</t>
  </si>
  <si>
    <t>BANGOR</t>
  </si>
  <si>
    <t>BAR HARBOR</t>
  </si>
  <si>
    <t>BARING PLT</t>
  </si>
  <si>
    <t>BATH</t>
  </si>
  <si>
    <t>BEALS</t>
  </si>
  <si>
    <t>BEAVER COVE</t>
  </si>
  <si>
    <t>BEDDINGTON</t>
  </si>
  <si>
    <t>BELFAST</t>
  </si>
  <si>
    <t>BELGRADE</t>
  </si>
  <si>
    <t>BELMONT</t>
  </si>
  <si>
    <t>BENTON</t>
  </si>
  <si>
    <t>BERWICK</t>
  </si>
  <si>
    <t>BETHEL</t>
  </si>
  <si>
    <t>BIDDEFORD</t>
  </si>
  <si>
    <t>BINGHAM</t>
  </si>
  <si>
    <t>BLAINE</t>
  </si>
  <si>
    <t>BLUE HILL</t>
  </si>
  <si>
    <t>BOOTHBAY</t>
  </si>
  <si>
    <t>BOOTHBAY HARBOR</t>
  </si>
  <si>
    <t>BOWDOIN</t>
  </si>
  <si>
    <t>BOWDOINHAM</t>
  </si>
  <si>
    <t>BOWERBANK</t>
  </si>
  <si>
    <t>BRADFORD</t>
  </si>
  <si>
    <t>BRADLEY</t>
  </si>
  <si>
    <t>BREMEN</t>
  </si>
  <si>
    <t>BREWER</t>
  </si>
  <si>
    <t>BRIDGEWATER</t>
  </si>
  <si>
    <t>BRIDGTON</t>
  </si>
  <si>
    <t>BRIGHTON PLT</t>
  </si>
  <si>
    <t>BRISTOL</t>
  </si>
  <si>
    <t>BROOKLIN</t>
  </si>
  <si>
    <t>BROOKS</t>
  </si>
  <si>
    <t>BROOKSVILLE</t>
  </si>
  <si>
    <t>BROWNFIELD</t>
  </si>
  <si>
    <t>BROWNVILLE</t>
  </si>
  <si>
    <t>BRUNSWICK</t>
  </si>
  <si>
    <t>BUCKFIELD</t>
  </si>
  <si>
    <t>BUCKSPORT</t>
  </si>
  <si>
    <t>BURLINGTON</t>
  </si>
  <si>
    <t>BURNHAM</t>
  </si>
  <si>
    <t>BUXTON</t>
  </si>
  <si>
    <t>BYRON</t>
  </si>
  <si>
    <t>CALAIS</t>
  </si>
  <si>
    <t>CAMBRIDGE</t>
  </si>
  <si>
    <t>CAMDEN</t>
  </si>
  <si>
    <t>CANAAN</t>
  </si>
  <si>
    <t>CANTON</t>
  </si>
  <si>
    <t>CAPE ELIZABETH</t>
  </si>
  <si>
    <t>CARATUNK</t>
  </si>
  <si>
    <t>CARIBOU</t>
  </si>
  <si>
    <t>CARMEL</t>
  </si>
  <si>
    <t>CARRABASSETT VALLEY</t>
  </si>
  <si>
    <t>CARROLL PLT</t>
  </si>
  <si>
    <t>CARTHAGE</t>
  </si>
  <si>
    <t>CARY PLT</t>
  </si>
  <si>
    <t>CASCO</t>
  </si>
  <si>
    <t>CASTINE</t>
  </si>
  <si>
    <t>CASTLE HILL</t>
  </si>
  <si>
    <t>CASWELL</t>
  </si>
  <si>
    <t xml:space="preserve">CATHANCE TWP                                                                                                                                          </t>
  </si>
  <si>
    <t xml:space="preserve">CENTERVILLE TWP                                                                                                                                       </t>
  </si>
  <si>
    <t>CHAPMAN</t>
  </si>
  <si>
    <t>CHARLESTON</t>
  </si>
  <si>
    <t>CHARLOTTE</t>
  </si>
  <si>
    <t>CHEBEAGUE ISLAND</t>
  </si>
  <si>
    <t>CHELSEA</t>
  </si>
  <si>
    <t>CHERRYFIELD</t>
  </si>
  <si>
    <t>CHESTER</t>
  </si>
  <si>
    <t>CHESTERVILLE</t>
  </si>
  <si>
    <t>CHINA</t>
  </si>
  <si>
    <t>CLIFTON</t>
  </si>
  <si>
    <t>CLINTON</t>
  </si>
  <si>
    <t>COLUMBIA</t>
  </si>
  <si>
    <t>COLUMBIA FALLS</t>
  </si>
  <si>
    <t>COOPER</t>
  </si>
  <si>
    <t>COPLIN PLT</t>
  </si>
  <si>
    <t>CORINNA</t>
  </si>
  <si>
    <t>CORINTH</t>
  </si>
  <si>
    <t>CORNISH</t>
  </si>
  <si>
    <t>CORNVILLE</t>
  </si>
  <si>
    <t>CRANBERRY ISLES</t>
  </si>
  <si>
    <t>CRAWFORD</t>
  </si>
  <si>
    <t xml:space="preserve">CRIEHAVEN TOWNSHIP                                                                                                                                    </t>
  </si>
  <si>
    <t>CROSS LAKE TWP (T17 R5)</t>
  </si>
  <si>
    <t>CRYSTAL</t>
  </si>
  <si>
    <t>CUMBERLAND</t>
  </si>
  <si>
    <t>CUSHING</t>
  </si>
  <si>
    <t>CUTLER</t>
  </si>
  <si>
    <t>CYR PLT</t>
  </si>
  <si>
    <t>DALLAS PLT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</si>
  <si>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</si>
  <si>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</si>
  <si>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</si>
  <si>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</si>
  <si>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</si>
  <si>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</si>
  <si>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</si>
  <si>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</si>
  <si>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</si>
  <si>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</si>
  <si>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</si>
  <si>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</si>
  <si>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</si>
  <si>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</si>
  <si>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</si>
  <si>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</t>
  </si>
  <si>
    <t xml:space="preserve">T9 SD/T10 SD TWP                                                                                                                                      </t>
  </si>
  <si>
    <t>DURHAM</t>
  </si>
  <si>
    <t>DYER BROOK</t>
  </si>
  <si>
    <t xml:space="preserve">E TWP                                                                                                                                                 </t>
  </si>
  <si>
    <t>EAGLE LAKE</t>
  </si>
  <si>
    <t>EAST MACHIAS</t>
  </si>
  <si>
    <t>EAST MILLINOCKET</t>
  </si>
  <si>
    <t>EASTBROOK</t>
  </si>
  <si>
    <t>EASTON</t>
  </si>
  <si>
    <t>EASTPORT</t>
  </si>
  <si>
    <t>EDDINGTON</t>
  </si>
  <si>
    <t>EDGECOMB</t>
  </si>
  <si>
    <t>EDINBURG</t>
  </si>
  <si>
    <t>ELIOT</t>
  </si>
  <si>
    <t xml:space="preserve">ELLIOTTSVILLE TWP                                                                                                                                     </t>
  </si>
  <si>
    <t>ELLSWORTH</t>
  </si>
  <si>
    <t>EMBDEN</t>
  </si>
  <si>
    <t>ENFIELD</t>
  </si>
  <si>
    <t>ETNA</t>
  </si>
  <si>
    <t>EUSTIS</t>
  </si>
  <si>
    <t>EXETER</t>
  </si>
  <si>
    <t>FAIRFIELD</t>
  </si>
  <si>
    <t>FALMOUTH</t>
  </si>
  <si>
    <t>FARMINGDALE</t>
  </si>
  <si>
    <t>FARMINGTON</t>
  </si>
  <si>
    <t>FAYETTE</t>
  </si>
  <si>
    <t>FORT FAIRFIELD</t>
  </si>
  <si>
    <t>FORT KENT</t>
  </si>
  <si>
    <t>FRANKFORT</t>
  </si>
  <si>
    <t>FRANKLIN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</si>
  <si>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</si>
  <si>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</si>
  <si>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</si>
  <si>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</si>
  <si>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</si>
  <si>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</si>
  <si>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</si>
  <si>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</si>
  <si>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</t>
  </si>
  <si>
    <t>GARLAND</t>
  </si>
  <si>
    <t>GEORGETOWN</t>
  </si>
  <si>
    <t>GILEAD</t>
  </si>
  <si>
    <t>GLENBURN</t>
  </si>
  <si>
    <t>GLENWOOD PLT</t>
  </si>
  <si>
    <t>GORHAM</t>
  </si>
  <si>
    <t>GOULDSBORO</t>
  </si>
  <si>
    <t xml:space="preserve">GRAND FALLS TOWNSHIP                                                                                                                                  </t>
  </si>
  <si>
    <t>GRAND ISLE</t>
  </si>
  <si>
    <t>GRAND LAKE STREAM PLT</t>
  </si>
  <si>
    <t>GRAY</t>
  </si>
  <si>
    <t>GREAT POND</t>
  </si>
  <si>
    <t>GREENBUSH</t>
  </si>
  <si>
    <t>GREENE</t>
  </si>
  <si>
    <t>GREENVILLE</t>
  </si>
  <si>
    <t>GREENWOOD</t>
  </si>
  <si>
    <t>GUILFORD</t>
  </si>
  <si>
    <t>HALLOWELL</t>
  </si>
  <si>
    <t>HAMLIN</t>
  </si>
  <si>
    <t>HAMMOND</t>
  </si>
  <si>
    <t>HAMPDEN</t>
  </si>
  <si>
    <t>HANCOCK</t>
  </si>
  <si>
    <t>HANOVER</t>
  </si>
  <si>
    <t>HARMONY</t>
  </si>
  <si>
    <t>HARPSWELL</t>
  </si>
  <si>
    <t>HARRINGTON</t>
  </si>
  <si>
    <t>HARRISON</t>
  </si>
  <si>
    <t>HARTFORD</t>
  </si>
  <si>
    <t>HARTLAND</t>
  </si>
  <si>
    <t>HAYNESVILLE</t>
  </si>
  <si>
    <t>HEBRON</t>
  </si>
  <si>
    <t>HERMON</t>
  </si>
  <si>
    <t>HERSEY</t>
  </si>
  <si>
    <t xml:space="preserve">HERSEYTOWN TWP                                                                                                                                        </t>
  </si>
  <si>
    <t>HIGHLAND PLT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</si>
  <si>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</si>
  <si>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</si>
  <si>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</si>
  <si>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</si>
  <si>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</si>
  <si>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</si>
  <si>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</si>
  <si>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</si>
  <si>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</t>
  </si>
  <si>
    <t>INDUSTRY</t>
  </si>
  <si>
    <t>ISLAND FALLS</t>
  </si>
  <si>
    <t>ISLE AU HAUT</t>
  </si>
  <si>
    <t>ISLESBORO</t>
  </si>
  <si>
    <t>JACKMAN</t>
  </si>
  <si>
    <t>JACKSON</t>
  </si>
  <si>
    <t>JAY</t>
  </si>
  <si>
    <t>JEFFERSON</t>
  </si>
  <si>
    <t>JONESBORO</t>
  </si>
  <si>
    <t>JONESPORT</t>
  </si>
  <si>
    <t>KENDUSKEAG</t>
  </si>
  <si>
    <t>KENNEBUNK</t>
  </si>
  <si>
    <t>KENNEBUNKPORT</t>
  </si>
  <si>
    <t>KINGFIELD</t>
  </si>
  <si>
    <t>KINGMAN TWP</t>
  </si>
  <si>
    <t>KINGSBURY PLT</t>
  </si>
  <si>
    <t>KITTERY</t>
  </si>
  <si>
    <t>KNOX</t>
  </si>
  <si>
    <t>LAGRANGE</t>
  </si>
  <si>
    <t>LAKE VIEW PLT</t>
  </si>
  <si>
    <t>LAKEVILLE</t>
  </si>
  <si>
    <t>LAMOINE</t>
  </si>
  <si>
    <t>LEBANON</t>
  </si>
  <si>
    <t>LEE</t>
  </si>
  <si>
    <t>LEEDS</t>
  </si>
  <si>
    <t>LEVANT</t>
  </si>
  <si>
    <t>LEWISTON</t>
  </si>
  <si>
    <t>LIBERTY</t>
  </si>
  <si>
    <t>LIMERICK</t>
  </si>
  <si>
    <t>LIMESTONE</t>
  </si>
  <si>
    <t>LIMINGTON</t>
  </si>
  <si>
    <t>LINCOLN</t>
  </si>
  <si>
    <t>LINCOLN PLT</t>
  </si>
  <si>
    <t>LINCOLNVILLE</t>
  </si>
  <si>
    <t>LINNEUS</t>
  </si>
  <si>
    <t>LISBON</t>
  </si>
  <si>
    <t>LITCHFIELD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</si>
  <si>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</si>
  <si>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</si>
  <si>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</si>
  <si>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</si>
  <si>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</si>
  <si>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</si>
  <si>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</si>
  <si>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</si>
  <si>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</si>
  <si>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</si>
  <si>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</si>
  <si>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</t>
  </si>
  <si>
    <t>MADAWASKA</t>
  </si>
  <si>
    <t>MADAWASKA LAKE TWP (T16 R4)</t>
  </si>
  <si>
    <t>MADISON</t>
  </si>
  <si>
    <t>MAGALLOWAY PLT</t>
  </si>
  <si>
    <t>MANCHESTER</t>
  </si>
  <si>
    <t>MAPLETON</t>
  </si>
  <si>
    <t>MARIAVILLE</t>
  </si>
  <si>
    <t>MARS HILL</t>
  </si>
  <si>
    <t>MARSHFIELD</t>
  </si>
  <si>
    <t>MASARDIS</t>
  </si>
  <si>
    <t>MATINICUS ISLE PLT</t>
  </si>
  <si>
    <t xml:space="preserve">MATTAMISCONTIS TOWNSHIP                                                                                                                               </t>
  </si>
  <si>
    <t>MATTAWAMKEAG</t>
  </si>
  <si>
    <t>MAXFIELD</t>
  </si>
  <si>
    <t>MECHANIC FALLS</t>
  </si>
  <si>
    <t>MEDDYBEMPS</t>
  </si>
  <si>
    <t>MEDFORD</t>
  </si>
  <si>
    <t>MEDWAY</t>
  </si>
  <si>
    <t>MERCER</t>
  </si>
  <si>
    <t>MERRILL</t>
  </si>
  <si>
    <t>MEXICO</t>
  </si>
  <si>
    <t>MILBRIDGE</t>
  </si>
  <si>
    <t>MILFORD</t>
  </si>
  <si>
    <t>MILLINOCKET</t>
  </si>
  <si>
    <t xml:space="preserve">MILLINOCKET PENOBSCOT TOWNSHIPS                                                                                                                       </t>
  </si>
  <si>
    <t xml:space="preserve">MILLINOCKET PISCATAQUS TOWNSHIPS                                                                                                                      </t>
  </si>
  <si>
    <t>MILO</t>
  </si>
  <si>
    <t xml:space="preserve">MILTON TWP                                                                                                                                            </t>
  </si>
  <si>
    <t>MINOT</t>
  </si>
  <si>
    <t xml:space="preserve">MOLUNKUS TWP                                                                                                                                          </t>
  </si>
  <si>
    <t>MONHEGAN ISLAND PLT</t>
  </si>
  <si>
    <t>MONMOUTH</t>
  </si>
  <si>
    <t>MONROE</t>
  </si>
  <si>
    <t>MONSON</t>
  </si>
  <si>
    <t>MONTICELLO</t>
  </si>
  <si>
    <t>MONTVILLE</t>
  </si>
  <si>
    <t>MOOSE RIVER</t>
  </si>
  <si>
    <t>MORO PLT</t>
  </si>
  <si>
    <t>MORRILL</t>
  </si>
  <si>
    <t>MOSCOW</t>
  </si>
  <si>
    <t>MOUNT CHASE</t>
  </si>
  <si>
    <t>MOUNT DESERT</t>
  </si>
  <si>
    <t>MOUNT VERNON</t>
  </si>
  <si>
    <t>NAPLES</t>
  </si>
  <si>
    <t>NASHVILLE PLT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</si>
  <si>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</si>
  <si>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</si>
  <si>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</si>
  <si>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</si>
  <si>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</si>
  <si>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</si>
  <si>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</si>
  <si>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</si>
  <si>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</si>
  <si>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</si>
  <si>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</si>
  <si>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</si>
  <si>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</si>
  <si>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</si>
  <si>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</si>
  <si>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HAVEN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</si>
  <si>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</si>
  <si>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</si>
  <si>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</si>
  <si>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</si>
  <si>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</si>
  <si>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</si>
  <si>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</si>
  <si>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ORCHARD BEACH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</si>
  <si>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</si>
  <si>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</si>
  <si>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</si>
  <si>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</si>
  <si>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</si>
  <si>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</si>
  <si>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</si>
  <si>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</si>
  <si>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OWLS HEAD</t>
  </si>
  <si>
    <t>OXBOW PLT</t>
  </si>
  <si>
    <t>OXFORD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</si>
  <si>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</si>
  <si>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</si>
  <si>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</si>
  <si>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</si>
  <si>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</si>
  <si>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</si>
  <si>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</si>
  <si>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</si>
  <si>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</si>
  <si>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NATION VOTING DISTRICT</t>
  </si>
  <si>
    <t>PERHAM</t>
  </si>
  <si>
    <t xml:space="preserve">PERKINS TOWNSHIP                                                                                                                                      </t>
  </si>
  <si>
    <t>PERRY</t>
  </si>
  <si>
    <t>PERU</t>
  </si>
  <si>
    <t>PHILLIPS</t>
  </si>
  <si>
    <t>PHIPPSBURG</t>
  </si>
  <si>
    <t>PITTSFIELD</t>
  </si>
  <si>
    <t>PITTSTON</t>
  </si>
  <si>
    <t>PLEASANT POINT VOTING DISTRICT</t>
  </si>
  <si>
    <t>PLEASANT RIDGE PLT</t>
  </si>
  <si>
    <t>PLYMOUTH</t>
  </si>
  <si>
    <t>POLAND</t>
  </si>
  <si>
    <t>PORTAGE LAKE</t>
  </si>
  <si>
    <t>PORTER</t>
  </si>
  <si>
    <t>PORTLAND</t>
  </si>
  <si>
    <t>POWNAL</t>
  </si>
  <si>
    <t>PRENTISS TWP</t>
  </si>
  <si>
    <t>PRESQUE ISLE</t>
  </si>
  <si>
    <t>PRINCETON</t>
  </si>
  <si>
    <t>PROSPECT</t>
  </si>
  <si>
    <t>RANDOLPH</t>
  </si>
  <si>
    <t>RANGELEY</t>
  </si>
  <si>
    <t>RANGELEY PLT</t>
  </si>
  <si>
    <t>RAYMOND</t>
  </si>
  <si>
    <t>READFIELD</t>
  </si>
  <si>
    <t>REED PLT</t>
  </si>
  <si>
    <t>RICHMOND</t>
  </si>
  <si>
    <t>RIPLEY</t>
  </si>
  <si>
    <t>ROBBINSTON</t>
  </si>
  <si>
    <t>ROCKLAND</t>
  </si>
  <si>
    <t>ROCKPORT</t>
  </si>
  <si>
    <t>ROCKWOOD STRIP TWP</t>
  </si>
  <si>
    <t>ROME</t>
  </si>
  <si>
    <t>ROQUE BLUFFS</t>
  </si>
  <si>
    <t>ROXBURY</t>
  </si>
  <si>
    <t>RUMFORD</t>
  </si>
  <si>
    <t>SABATTUS</t>
  </si>
  <si>
    <t>SACO</t>
  </si>
  <si>
    <t>SAINT AGATHA</t>
  </si>
  <si>
    <t>SAINT ALBANS</t>
  </si>
  <si>
    <t>SAINT FRANCIS</t>
  </si>
  <si>
    <t>SAINT GEORGE</t>
  </si>
  <si>
    <t>SAINT JOHN PLT</t>
  </si>
  <si>
    <t>SANDY RIVER PLT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</si>
  <si>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</si>
  <si>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</si>
  <si>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</si>
  <si>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</si>
  <si>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</si>
  <si>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</si>
  <si>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</si>
  <si>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</t>
  </si>
  <si>
    <t>SEDGWICK</t>
  </si>
  <si>
    <t>SHAPLEIGH</t>
  </si>
  <si>
    <t>SHERMAN</t>
  </si>
  <si>
    <t>SHIRLEY</t>
  </si>
  <si>
    <t>SIDNEY</t>
  </si>
  <si>
    <t>SKOWHEGAN</t>
  </si>
  <si>
    <t>SMITHFIELD</t>
  </si>
  <si>
    <t>SMYRNA</t>
  </si>
  <si>
    <t>SOLON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</si>
  <si>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</si>
  <si>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</si>
  <si>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</si>
  <si>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</si>
  <si>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</si>
  <si>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</si>
  <si>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</si>
  <si>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</si>
  <si>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</si>
  <si>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STACYVILLE</t>
  </si>
  <si>
    <t>STANDISH</t>
  </si>
  <si>
    <t>STARKS</t>
  </si>
  <si>
    <t>STETSON</t>
  </si>
  <si>
    <t>STEUBEN</t>
  </si>
  <si>
    <t>STOCKHOLM</t>
  </si>
  <si>
    <t>STOCKTON SPRINGS</t>
  </si>
  <si>
    <t>STONEHAM</t>
  </si>
  <si>
    <t>STONINGTON</t>
  </si>
  <si>
    <t>STOW</t>
  </si>
  <si>
    <t>STRONG</t>
  </si>
  <si>
    <t>SULLIVAN</t>
  </si>
  <si>
    <t>SUMNER</t>
  </si>
  <si>
    <t>SURRY</t>
  </si>
  <si>
    <t>SWANS ISLAND</t>
  </si>
  <si>
    <t>SWANVILLE</t>
  </si>
  <si>
    <t>SWEDEN</t>
  </si>
  <si>
    <t xml:space="preserve">T3 ND TWP                                                                                                                                             </t>
  </si>
  <si>
    <t xml:space="preserve">T4 R3 TWP                                                                                                                                             </t>
  </si>
  <si>
    <t xml:space="preserve">T7 SD TWP                                                                                                                                             </t>
  </si>
  <si>
    <t xml:space="preserve">T10 R15 WELS                                                                                                                                          </t>
  </si>
  <si>
    <t xml:space="preserve">T10 SD TWP                                                                                                                                            </t>
  </si>
  <si>
    <t xml:space="preserve">T11 R4 WELS TWP                                                                                                                                       </t>
  </si>
  <si>
    <t xml:space="preserve">T15 R6 TWP                                                                                                                                            </t>
  </si>
  <si>
    <t xml:space="preserve">T17 R3 VAN BUREN COVE TWP                                                                                                                             </t>
  </si>
  <si>
    <t xml:space="preserve">T22 MD TWP                                                                                                                                            </t>
  </si>
  <si>
    <t xml:space="preserve">T26 ED BPP TOWNSHIP                                                                                                                                   </t>
  </si>
  <si>
    <t>TALMADGE</t>
  </si>
  <si>
    <t xml:space="preserve">TD R2 WELS                                                                                                                                            </t>
  </si>
  <si>
    <t>TEMPLE</t>
  </si>
  <si>
    <t>THE FORKS PLT</t>
  </si>
  <si>
    <t>THOMASTON</t>
  </si>
  <si>
    <t>THORNDIKE</t>
  </si>
  <si>
    <t>TOPSFIELD</t>
  </si>
  <si>
    <t>TOPSHAM</t>
  </si>
  <si>
    <t>TREMONT</t>
  </si>
  <si>
    <t>TRENTON</t>
  </si>
  <si>
    <t>TROY</t>
  </si>
  <si>
    <t>TURNER</t>
  </si>
  <si>
    <t>UNION</t>
  </si>
  <si>
    <t>UNITY</t>
  </si>
  <si>
    <t>UPTON</t>
  </si>
  <si>
    <t>VAN BUREN</t>
  </si>
  <si>
    <t>VANCEBORO</t>
  </si>
  <si>
    <t>VASSALBORO</t>
  </si>
  <si>
    <t>VEAZIE</t>
  </si>
  <si>
    <t>VERONA ISLAND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</si>
  <si>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</si>
  <si>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</si>
  <si>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</si>
  <si>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</si>
  <si>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</si>
  <si>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</si>
  <si>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</si>
  <si>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</si>
  <si>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</si>
  <si>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WARREN</t>
  </si>
  <si>
    <t>WASHBURN</t>
  </si>
  <si>
    <t>WASHINGTON</t>
  </si>
  <si>
    <t>WATERBORO</t>
  </si>
  <si>
    <t>WATERFORD</t>
  </si>
  <si>
    <t>WATERVILLE</t>
  </si>
  <si>
    <t>WAYNE</t>
  </si>
  <si>
    <t>WEBSTER PLT</t>
  </si>
  <si>
    <t>WELD</t>
  </si>
  <si>
    <t>WELLINGTON</t>
  </si>
  <si>
    <t>WELLS</t>
  </si>
  <si>
    <t>WESLEY</t>
  </si>
  <si>
    <t>WEST BATH</t>
  </si>
  <si>
    <t>WEST FORKS PLT</t>
  </si>
  <si>
    <t>WEST GARDINER</t>
  </si>
  <si>
    <t>WEST PARIS</t>
  </si>
  <si>
    <t>WESTBROOK</t>
  </si>
  <si>
    <t>WESTFIELD</t>
  </si>
  <si>
    <t xml:space="preserve">LEXINGTON TWP/SPRING LAKE TWP                                                                                                                         </t>
  </si>
  <si>
    <t>All Others</t>
  </si>
  <si>
    <t>Liberal</t>
  </si>
  <si>
    <t>Note that this list of write-in figures is not 100% complete.</t>
  </si>
  <si>
    <t>Figures in Magenta from FL Over/Under Report</t>
  </si>
  <si>
    <t>Wentworth's Location</t>
  </si>
  <si>
    <t>Joseph Kishore</t>
  </si>
  <si>
    <t>Kamala D. Harris</t>
  </si>
  <si>
    <t>Libertarian FL</t>
  </si>
  <si>
    <t>https://results.sos.nd.gov/ResultsSW.aspx?text=All&amp;type=SW&amp;map=CTY</t>
  </si>
  <si>
    <t>https://enr.indianavoters.in.gov/site/index.html</t>
  </si>
  <si>
    <t>https://voterportal.sos.la.gov/Graphical</t>
  </si>
  <si>
    <t>FIPS2010</t>
  </si>
  <si>
    <t>https://floridaelectionwatch.gov/ContestResultsByCounty/100000</t>
  </si>
  <si>
    <t>https://elections.hawaii.gov/wp-content/uploads/media.txt</t>
  </si>
  <si>
    <t>https://electionresults.iowa.gov/IA/106279</t>
  </si>
  <si>
    <t>https://ent.sos.ks.gov/national.html</t>
  </si>
  <si>
    <t>https://enr.sos.mo.gov/PickaRace.aspx</t>
  </si>
  <si>
    <t>https://nyenr.elections.ny.gov/home.aspx</t>
  </si>
  <si>
    <t>https://liveresults.ohiosos.gov</t>
  </si>
  <si>
    <t>https://results.oregonvotes.gov/resultsSW.aspx?type=FED&amp;map=CTY</t>
  </si>
  <si>
    <t>https://results.texas-election.com/contestdetails?officeID=1001&amp;officeName=PRESIDENT%2FVICE-PRESIDENT&amp;officeType=FEDERAL%20OFFICES&amp;from=race</t>
  </si>
  <si>
    <t>Unoff</t>
  </si>
  <si>
    <t>Excel File</t>
  </si>
  <si>
    <t>Katherine Forbes</t>
  </si>
  <si>
    <t>Oxbow North</t>
  </si>
  <si>
    <t>Wisconsin Elections Commission</t>
  </si>
  <si>
    <t>Abram Loeb/Jennifer Jairala</t>
  </si>
  <si>
    <t>Supreme</t>
  </si>
  <si>
    <t>Nebraska Secretary of State</t>
  </si>
  <si>
    <t>Albert Raley</t>
  </si>
  <si>
    <t>Howard and Howard</t>
  </si>
  <si>
    <t>Klojzy and LeMay</t>
  </si>
  <si>
    <t>Simmons and Dow</t>
  </si>
  <si>
    <t>Weinstein and Weinstein</t>
  </si>
  <si>
    <t>Wells and Wells</t>
  </si>
  <si>
    <t>Overseas - CD2</t>
  </si>
  <si>
    <t>Cross Lake</t>
  </si>
  <si>
    <t>This spreadsheet is for personal use and may not be redistributed in whole or in part.</t>
  </si>
  <si>
    <t>Version:</t>
  </si>
  <si>
    <t>Note: state-level report often omit write-in votes.  Set figure above to "1" to include official write-in figures from county reports. "0" to exclude.</t>
  </si>
  <si>
    <t>Socialist</t>
  </si>
  <si>
    <t>PT</t>
  </si>
  <si>
    <t>Clarity</t>
  </si>
  <si>
    <t>http://il.christian.accessliberty.com/pastelections.aspx</t>
  </si>
  <si>
    <t>http://il.bureau.accessliberty.com/pastelections.aspx</t>
  </si>
  <si>
    <t>http://il.clark.accessliberty.com/pastelections.aspx</t>
  </si>
  <si>
    <t>http://il.coles.accessliberty.com/pastelections.aspx</t>
  </si>
  <si>
    <t>http://il.dewitt.accessliberty.com/pastelections.aspx</t>
  </si>
  <si>
    <t>http://il.edgar.accessliberty.com/pastelections.aspx</t>
  </si>
  <si>
    <t>http://il.livingston.accessliberty.com/pastelections.aspx</t>
  </si>
  <si>
    <t>http://il.macon.accessliberty.com/pastelections.aspx</t>
  </si>
  <si>
    <t>http://il.mason.accessliberty.com/pastelections.aspx</t>
  </si>
  <si>
    <t>http://il.moultrie.accessliberty.com/pastelections.aspx</t>
  </si>
  <si>
    <t>http://il.putnam.accessliberty.com/pastelections.aspx</t>
  </si>
  <si>
    <t>http://il.shelby.accessliberty.com/pastelections.aspx</t>
  </si>
  <si>
    <t>http://il.tazewell.accessliberty.com/past~elections.aspx</t>
  </si>
  <si>
    <t>COUSUBFP2000</t>
  </si>
  <si>
    <t>Name Changed from Alburg 4/18/2006</t>
  </si>
  <si>
    <t>Name Changed from Ferrisburg 6/19/90</t>
  </si>
  <si>
    <t>town</t>
  </si>
  <si>
    <t>city</t>
  </si>
  <si>
    <t>town city</t>
  </si>
  <si>
    <t>Changed to City 2013</t>
  </si>
  <si>
    <t>Passamaquoddy Indian Township Reservation</t>
  </si>
  <si>
    <t>Tim Walz</t>
  </si>
  <si>
    <t>J. D. Vance</t>
  </si>
  <si>
    <t>Robert F. Kennedy, Jr.</t>
  </si>
  <si>
    <t>Nicole Shanahan</t>
  </si>
  <si>
    <t>Randall Terry</t>
  </si>
  <si>
    <t>Stephen Broden</t>
  </si>
  <si>
    <t>Claudia De La Cruz</t>
  </si>
  <si>
    <t>Karina Garcia</t>
  </si>
  <si>
    <t>Melina Abdullah</t>
  </si>
  <si>
    <t>Peter Sonski</t>
  </si>
  <si>
    <t>Lauren Onak</t>
  </si>
  <si>
    <t>Andrea Denault</t>
  </si>
  <si>
    <t>Joel Skousen</t>
  </si>
  <si>
    <t>Rik Combs</t>
  </si>
  <si>
    <t>Michael Wood</t>
  </si>
  <si>
    <t>John Pietrowski</t>
  </si>
  <si>
    <t>Bill 'Doc' Stodden</t>
  </si>
  <si>
    <t>Jerry White</t>
  </si>
  <si>
    <t>Rachel Fruit</t>
  </si>
  <si>
    <t>Dennis Richter</t>
  </si>
  <si>
    <t>Shiva Ayyadurai</t>
  </si>
  <si>
    <t>Crystal Ellis</t>
  </si>
  <si>
    <t>Lucifer Everylove</t>
  </si>
  <si>
    <t>Chris Garrity</t>
  </si>
  <si>
    <t>Cody Ballard</t>
  </si>
  <si>
    <t>Vermin Supreme</t>
  </si>
  <si>
    <t>Jonathan Realz</t>
  </si>
  <si>
    <t>Richard Duncan</t>
  </si>
  <si>
    <t>Mattie Preston</t>
  </si>
  <si>
    <t>Shannel Conner</t>
  </si>
  <si>
    <t>Godliness, Truth, Justice</t>
  </si>
  <si>
    <t>Trisha Butler</t>
  </si>
  <si>
    <t>Laura Ebke</t>
  </si>
  <si>
    <t>Blake Huber</t>
  </si>
  <si>
    <t>Kennedy</t>
  </si>
  <si>
    <t>Stein</t>
  </si>
  <si>
    <t>West</t>
  </si>
  <si>
    <t>Fruit</t>
  </si>
  <si>
    <t>Sonski</t>
  </si>
  <si>
    <t>Kishore</t>
  </si>
  <si>
    <t>Ayyadurai</t>
  </si>
  <si>
    <t>Skousen</t>
  </si>
  <si>
    <t>Duncan</t>
  </si>
  <si>
    <t>Huber</t>
  </si>
  <si>
    <t>Garrity</t>
  </si>
  <si>
    <t>Everylove</t>
  </si>
  <si>
    <t>Stodden</t>
  </si>
  <si>
    <t>Ebke</t>
  </si>
  <si>
    <t>None of These Candidates</t>
  </si>
  <si>
    <t>None</t>
  </si>
  <si>
    <t>American Independent</t>
  </si>
  <si>
    <t>Peace and Freedom</t>
  </si>
  <si>
    <t>Samson Kpadenou</t>
  </si>
  <si>
    <t>Justice For All</t>
  </si>
  <si>
    <t>We the People</t>
  </si>
  <si>
    <t>Stephen E. Broden</t>
  </si>
  <si>
    <t>Petition</t>
  </si>
  <si>
    <t>Ind Party of Delaware</t>
  </si>
  <si>
    <t>Justice for All</t>
  </si>
  <si>
    <t>Unaffiliated</t>
  </si>
  <si>
    <t>US Taxpayers</t>
  </si>
  <si>
    <t>Natural Law</t>
  </si>
  <si>
    <t>No Party Affiliation</t>
  </si>
  <si>
    <t>Independent American</t>
  </si>
  <si>
    <t>Michael ter Maat</t>
  </si>
  <si>
    <t>Margaret Trowe</t>
  </si>
  <si>
    <t>U.S. Constitution</t>
  </si>
  <si>
    <t>Peace and Justice</t>
  </si>
  <si>
    <t>Mountain</t>
  </si>
  <si>
    <t>Rudolph T. Ware, III</t>
  </si>
  <si>
    <t>WI Green</t>
  </si>
  <si>
    <t>MS Constitution</t>
  </si>
  <si>
    <t>Jay Bowman</t>
  </si>
  <si>
    <t>AL Democratic</t>
  </si>
  <si>
    <t>AL Republican</t>
  </si>
  <si>
    <t>John G. Pietrowski</t>
  </si>
  <si>
    <t xml:space="preserve">American Constitution </t>
  </si>
  <si>
    <t>Karina García</t>
  </si>
  <si>
    <t>Mitchell Preston Bupp</t>
  </si>
  <si>
    <t>Anita Rios</t>
  </si>
  <si>
    <t>De La Cruz</t>
  </si>
  <si>
    <t>Constitution FL</t>
  </si>
  <si>
    <t>By Petition</t>
  </si>
  <si>
    <t>Legal Marijuana Now</t>
  </si>
  <si>
    <t>No Party</t>
  </si>
  <si>
    <t>Stephanie H. Cholensky</t>
  </si>
  <si>
    <t>Ajamu Baraka</t>
  </si>
  <si>
    <t>Green-Rainbow</t>
  </si>
  <si>
    <t>Gloria Caballero-Roca</t>
  </si>
  <si>
    <t>Minor</t>
  </si>
  <si>
    <t>Decline to State</t>
  </si>
  <si>
    <t>Harris Vote is the Fusion of Democratic and Working Families Parties</t>
  </si>
  <si>
    <t>Pacific Green</t>
  </si>
  <si>
    <t>Team Kennedy</t>
  </si>
  <si>
    <t>Robert 'Robby' Wells</t>
  </si>
  <si>
    <t>Tony Jones</t>
  </si>
  <si>
    <t>Workers</t>
  </si>
  <si>
    <t>United Citizens</t>
  </si>
  <si>
    <t>De D. Bowman</t>
  </si>
  <si>
    <t>LeBeau Kpadenou</t>
  </si>
  <si>
    <t>Solidarity</t>
  </si>
  <si>
    <t>Petitioning Candidate</t>
  </si>
  <si>
    <t>Essex Junction</t>
  </si>
  <si>
    <t>Louds Island</t>
  </si>
  <si>
    <t>Muscle Ridge Islands</t>
  </si>
  <si>
    <t>Marshall Island</t>
  </si>
  <si>
    <t>Twombly Ridge</t>
  </si>
  <si>
    <t>Coös</t>
  </si>
  <si>
    <t>Doña Ana</t>
  </si>
  <si>
    <t>•</t>
  </si>
  <si>
    <t>Indiana Election Results November 5, 2024 - Presidential Electors for US President &amp; VP</t>
  </si>
  <si>
    <t>November 5, 2024 General Election Results Federal</t>
  </si>
  <si>
    <t>https://results.vote.wa.gov/results/20241105/president-vice-president_bycounty.html</t>
  </si>
  <si>
    <t>Tuesday, November 5, 2024 2024 Presidential Election (Unofficial Returns) Statewide</t>
  </si>
  <si>
    <t>11/05/2024 Unofficial General Election Results - Statewide US President</t>
  </si>
  <si>
    <t>https://er.ncsbe.gov/contest_details.html?election_dt=11/05/2024&amp;county_id=0&amp;contest_id=1393</t>
  </si>
  <si>
    <t>https://electionresults.sos.state.mn.us/Select/MediaFiles/Index?ersElectionId=170</t>
  </si>
  <si>
    <t>https://elections.delaware.gov/results/html/index.shtml?electionId=GE2024#electionReport4</t>
  </si>
  <si>
    <t>https://results.arizona.vote/#/federal/47/0</t>
  </si>
  <si>
    <t>Vermont Office of the Secretary of State</t>
  </si>
  <si>
    <t>https://electionresults.vermont.gov/#/federal</t>
  </si>
  <si>
    <t>https://results.okelections.gov/OKER/?elecDate=20241105</t>
  </si>
  <si>
    <t>https://www.ohiosos.gov/elections/election-results-and-data/2024/</t>
  </si>
  <si>
    <t>https://enr.elections.virginia.gov/results/public/Virginia/elections/2024NovemberGeneral/ballot-items/01000000-c7a0-1ae0-1363-08dcde4d9d9f</t>
  </si>
  <si>
    <t>Chase R. Oliver</t>
  </si>
  <si>
    <t>Jill E. Stein</t>
  </si>
  <si>
    <t>Cornel R. West</t>
  </si>
  <si>
    <t>https://electionresults.utah.gov/results/public/utah/elections/general11052024/ballot-items/88e40000-968a-0c37-b0b0-08dce9374078</t>
  </si>
  <si>
    <t>https://elections.maryland.gov/elections/2024/General_Results/gen_detail_results_2024_1_1.html</t>
  </si>
  <si>
    <t>Unofficial 2024 Presidential General Election results for President and Vice President of the United States</t>
  </si>
  <si>
    <t>https://electionresults.mt.gov/resultsSW.aspx?type=FED&amp;map=CTY</t>
  </si>
  <si>
    <t>2024 General Election - November 5, 2024 President &amp; Vice President</t>
  </si>
  <si>
    <t>https://www.ri.gov/election/results/2024/general_election/</t>
  </si>
  <si>
    <t>2024 General Election Official results Presidential Electors For</t>
  </si>
  <si>
    <t>This file is preliminary and incomplete. May contain errors.</t>
  </si>
  <si>
    <t>2024 Detailed General Election Data for President</t>
  </si>
  <si>
    <t>© David Leip 2024 All Rights Reserved</t>
  </si>
  <si>
    <t>Town FIPS2000</t>
  </si>
  <si>
    <t>Martin's Location</t>
  </si>
  <si>
    <t>Success</t>
  </si>
  <si>
    <t>Kilkenny</t>
  </si>
  <si>
    <t>Odell</t>
  </si>
  <si>
    <t>https://www2.alabamavotes.gov/electionNight/statewideResultsByContest.aspx?ecode=1001225</t>
  </si>
  <si>
    <t>https://www.elections.alaska.gov/election-results/</t>
  </si>
  <si>
    <t>https://results.enr.clarityelections.com/AR/122502/web.345435/#/summary</t>
  </si>
  <si>
    <t>California General Election Tuesday, November 5, 2024 President</t>
  </si>
  <si>
    <t>https://electionresults.sos.ca.gov/returns/maps/president</t>
  </si>
  <si>
    <t>November 5, 2024 General Election Official Results Presidential Electors</t>
  </si>
  <si>
    <t>https://results.enr.clarityelections.com/CO/122598/web.345435/#/summary</t>
  </si>
  <si>
    <t>Election Night Reporting 11/05/2024 Presidential Election 2024 Presidential Electors For</t>
  </si>
  <si>
    <t>https://ctemspublic.tgstg.net/#/races</t>
  </si>
  <si>
    <t>https://electionresults.dcboe.org/election_results/2024-general-Election</t>
  </si>
  <si>
    <t>https://results.sos.ga.gov/results/public/Georgia/elections/2024NovGen/ballot-items/01000000-d884-2e72-6367-08dcda4b86b5</t>
  </si>
  <si>
    <t>https://results.voteidaho.gov/presidential.html</t>
  </si>
  <si>
    <t>Tabulated from Individual County Election Agencies</t>
  </si>
  <si>
    <t>https://electionresults.iowa.gov/IA/122322/web.345435/#/summary</t>
  </si>
  <si>
    <t>2024 Kansas General Election Unofficial Results President/Vice President</t>
  </si>
  <si>
    <t>https://vrsws.sos.ky.gov/liveresults/Statewide</t>
  </si>
  <si>
    <t>https://mvic.sos.state.mi.us/votehistory/Index?type=C&amp;electionDate=11-5-2024</t>
  </si>
  <si>
    <t>State of Missouri - General Election, November 05, 2024 Unofficial Results US President and Vice President</t>
  </si>
  <si>
    <t>https://electionresults.nebraska.gov/resultsSW.aspx?text=Race&amp;type=PRS&amp;map=CTY</t>
  </si>
  <si>
    <t>https://silverstateelection.nv.gov/USPresidential/</t>
  </si>
  <si>
    <t>2024 General Election Results President of the United States</t>
  </si>
  <si>
    <t>https://www.sos.nh.gov/sites/g/files/ehbemt561/files/inline-documents/sonh/2024-ge-president.xls</t>
  </si>
  <si>
    <t>https://electionresults.sos.nm.gov/resultsSW.aspx?type=FED&amp;map=CTY</t>
  </si>
  <si>
    <t>New York State Unofficial Election Night Results U.S. President</t>
  </si>
  <si>
    <t>Unofficial General Election November 5, 2024 President</t>
  </si>
  <si>
    <t>https://www.electionreturns.pa.gov/General/SummaryResults?ElectionID=105&amp;ElectionType=G&amp;IsActive=1</t>
  </si>
  <si>
    <t>https://www.enr-scvotes.org/SC/122436/web.345435/#/summary</t>
  </si>
  <si>
    <t>https://electionresults.sd.gov/resultsSW.aspx?type=SWR&amp;map=CTY</t>
  </si>
  <si>
    <t>https://tnelectionresults.com/county-breakdown/President%20and%20Vice%20President%20of%20the%20United%20States</t>
  </si>
  <si>
    <t>November 5, 2024 General Election Unofficial Results President</t>
  </si>
  <si>
    <t>https://results.enr.clarityelections.com/WV/122766/web.345435/#/summary</t>
  </si>
  <si>
    <t>https://sos.wyo.gov/Elections/Docs/2024/Results/General/2024_General_Statewide_Candidates_Summary.pdf</t>
  </si>
  <si>
    <t>2024 General Election Report November 5th 2024 Official Results President and Vice President</t>
  </si>
  <si>
    <t>Ver</t>
  </si>
  <si>
    <t>Note</t>
  </si>
  <si>
    <t>All</t>
  </si>
  <si>
    <t>Updated to Official</t>
  </si>
  <si>
    <t>Oklahoma Election Results November 05 2024 Official Results For Electors of President and Vice President</t>
  </si>
  <si>
    <t>General Update</t>
  </si>
  <si>
    <t>pdf Document</t>
  </si>
  <si>
    <t>2024 General Election Statewide Candidates Official Summary Wyoming General Election - November 5, 2024 United States President</t>
  </si>
  <si>
    <t>p. 1</t>
  </si>
  <si>
    <t>Official Results Election: 11/05/2024 - General Election US President and Vice President</t>
  </si>
  <si>
    <t>Stein (Candidate Withdrawn)</t>
  </si>
  <si>
    <t>Fox / McVay </t>
  </si>
  <si>
    <t>Write-in votes not permitted</t>
  </si>
  <si>
    <t>N/A</t>
  </si>
  <si>
    <t>De la Cruz</t>
  </si>
  <si>
    <t>Include votes for candidates on the ballot whose votes were not counted by state agencies.</t>
  </si>
  <si>
    <t>2024 General Election November 5, 2024 Official Election Results Contest Results by County President of the United States</t>
  </si>
  <si>
    <t>QWI Only</t>
  </si>
  <si>
    <t>No WI</t>
  </si>
  <si>
    <t>Official Results Election Tues Nov 5 2024 Presidential Electors</t>
  </si>
  <si>
    <t>Official 2024 General Election Results November 5, 2024 - President &amp; Vice-President of the United States</t>
  </si>
  <si>
    <t>https://www.sos.ms.gov/elections/electionresults/2024%20Official%20Statewide%20Results.pdf</t>
  </si>
  <si>
    <t>Official Results Total Votes Reported by Counties for Federal General Election Date of Election: 11/5/2024</t>
  </si>
  <si>
    <t>Added remaining counties and updated to Official</t>
  </si>
  <si>
    <t>GBS</t>
  </si>
  <si>
    <t>Unoff WI</t>
  </si>
  <si>
    <t>pdf Certificate</t>
  </si>
  <si>
    <t>Monae Johnson</t>
  </si>
  <si>
    <t>Secretary of State</t>
  </si>
  <si>
    <t>State of South Dakota Certificate Presidential Electors</t>
  </si>
  <si>
    <t>https://sdsos.gov/elections-voting/assets/2024%20Assets/2024GeneralElectionCanvassWithCert.pdf</t>
  </si>
  <si>
    <t>QWI Only (425)</t>
  </si>
  <si>
    <t>(514)</t>
  </si>
  <si>
    <t>(19)</t>
  </si>
  <si>
    <t>2024 Statewide General Election Election November 5, 2024 Night Reporting Official Results President and Vice President</t>
  </si>
  <si>
    <t>November General Election Official Results November 5, 2024 President of the US</t>
  </si>
  <si>
    <t>em</t>
  </si>
  <si>
    <t>https://apps.azsos.gov/election/2024/ge/canvass/20241105_GeneralCanvass_Signed.pdf</t>
  </si>
  <si>
    <t>Official Canvass</t>
  </si>
  <si>
    <t>State of Arizona Official Canvass 2024 General Election - November 5, 2024 President of the United States</t>
  </si>
  <si>
    <t>pp. 1-5</t>
  </si>
  <si>
    <t>Reconcile</t>
  </si>
  <si>
    <t>Total Write-ins (County Report)</t>
  </si>
  <si>
    <t>Total Vote (County Report)</t>
  </si>
  <si>
    <t>https://vote.utah.gov/wp-content/uploads/sites/42/2024/11/2024-General-Election-Statewide-Canvass.pdf</t>
  </si>
  <si>
    <t>November 5, 2024 General Election Statewide Canvass U.S. President and Vice President</t>
  </si>
  <si>
    <t>Sean D. Reyes</t>
  </si>
  <si>
    <t>Attorney General</t>
  </si>
  <si>
    <t>John Dougall</t>
  </si>
  <si>
    <t>State Auditor</t>
  </si>
  <si>
    <t>2024 Michigan Election Results 11/5/2024 State General Official Electors of President and Vice President</t>
  </si>
  <si>
    <t>November 5, 2024 General Election – General Election – Non-Ranked Choice Offices U.S. President by County/Town</t>
  </si>
  <si>
    <t>https://www.maine.gov/sos/cec/elec/results/2024/President%20and%20Vice%20President%20FINAL.xlsx</t>
  </si>
  <si>
    <t>Public Document 43+ Massachusetts Election Statistics 2024 President General Election</t>
  </si>
  <si>
    <t>https://electionstats.state.ma.us/elections/view/165300/</t>
  </si>
  <si>
    <t>Added official data</t>
  </si>
  <si>
    <t>November 5, 2024 2024 General Election and Nonpartisan Judicial Runoff Official Results U.S. President</t>
  </si>
  <si>
    <t>https://elect.ky.gov/results/2020-2029/Documents/2024%20General%20Election%20Certification.pdf</t>
  </si>
  <si>
    <t>November 5, Official 2024 General Election Results For the office of President and Vice President of the United States</t>
  </si>
  <si>
    <t>Michael G. Adams</t>
  </si>
  <si>
    <t>Texas Election Results Official Results Election: 2024 November 5th General Election President/Vice President</t>
  </si>
  <si>
    <t>Kay Ivey</t>
  </si>
  <si>
    <t>Governor</t>
  </si>
  <si>
    <t>Wes Allen</t>
  </si>
  <si>
    <t>State of Alabama Canvass of Results General Election November 5, 2024 President and Vice President of the United States</t>
  </si>
  <si>
    <t>https://www.sos.alabama.gov/sites/default/files/election-2024/State%20Certification%20of%202024%20General%20Election.pdf</t>
  </si>
  <si>
    <t>pp. 1-2</t>
  </si>
  <si>
    <t>2024 Official Statewide General Election Results November 5, 2024 President and Vice President of the United States</t>
  </si>
  <si>
    <t>https://www.nvsos.gov/SOSelectionPages/results/2024StateWideGeneral/ElectionSummary.aspx</t>
  </si>
  <si>
    <t>Idaho Secretary of State Canvass Report November 5, 2024 General Election United States President</t>
  </si>
  <si>
    <t>pp. 4-29</t>
  </si>
  <si>
    <t>https://sos.idaho.gov/elections/data/results/2024/2024_general_canvass.pdf</t>
  </si>
  <si>
    <t>Updated status to official</t>
  </si>
  <si>
    <t>Statement of Vote</t>
  </si>
  <si>
    <t>State of Hawaii - Statement of Vote General Election 2024 President and Vice President</t>
  </si>
  <si>
    <t>https://elections.hawaii.gov/wp-content/results/hi_sov.pdf</t>
  </si>
  <si>
    <t>p. 67</t>
  </si>
  <si>
    <t>Spreadsheet No WI</t>
  </si>
  <si>
    <t>Ann Jacobs</t>
  </si>
  <si>
    <t>Chair</t>
  </si>
  <si>
    <t>Statement of Canvass and Determination for President, Vice President and Presidential Electors General Election, November 5, 2024</t>
  </si>
  <si>
    <t>https://elections.wi.gov/sites/default/files/documents/Canvass%20-%20Presidential.pdf</t>
  </si>
  <si>
    <t>Benedicta</t>
  </si>
  <si>
    <t>Day Block</t>
  </si>
  <si>
    <t>Greenlaw Chopping</t>
  </si>
  <si>
    <t>Moxie Gore</t>
  </si>
  <si>
    <t>Sakom</t>
  </si>
  <si>
    <t>T7 R5 WELS</t>
  </si>
  <si>
    <t>CoG FIPS</t>
  </si>
  <si>
    <t>Planning Region and Councils of Governments</t>
  </si>
  <si>
    <t>Capitol</t>
  </si>
  <si>
    <t>Planning Region</t>
  </si>
  <si>
    <t>Greater Bridgeport</t>
  </si>
  <si>
    <t>Lower Connecticut River Valley</t>
  </si>
  <si>
    <t>Naugatuck Valley</t>
  </si>
  <si>
    <t>Northeastern Connecticut</t>
  </si>
  <si>
    <t>Northwest Hills</t>
  </si>
  <si>
    <t>South Central Connecticut</t>
  </si>
  <si>
    <t>Southeastern Connecticut</t>
  </si>
  <si>
    <t>Western Connecticut</t>
  </si>
  <si>
    <t>State of Tennessee November 5, 2024 State General President and Vice President of the United States</t>
  </si>
  <si>
    <t>https://sos-prod.tnsosgovfiles.com/s3fs-public/document/20241105GeneralbyCounty.pdf</t>
  </si>
  <si>
    <t>November 5, 2024 General Election Official Canvass President and Vice President</t>
  </si>
  <si>
    <t>https://www.ohiosos.gov/globalassets/elections/2024/gen/official/statewide-race-summary.xlsx</t>
  </si>
  <si>
    <t>Disqualified</t>
  </si>
  <si>
    <t>https://www.elections.il.gov/ElectionOperations/VoteTotalSearch.aspx?ID=9huvqbsiUWA%3d</t>
  </si>
  <si>
    <t>Election Results 2024 General Election President and Vice President</t>
  </si>
  <si>
    <t>2024 General Election – November 5, 2024 Results Status: Official Statements of Votes Cast</t>
  </si>
  <si>
    <t>General Election 2024 - Certified Results - Electors of President and Vice President of the United States</t>
  </si>
  <si>
    <t>2024 General Election 11/5/2024 Official Results President and Vice President</t>
  </si>
  <si>
    <t>Minnesota Office of the Secretary of State. Elections Division</t>
  </si>
  <si>
    <t>https://officialdocuments.sos.state.mn.us/Document/Details/152508</t>
  </si>
  <si>
    <t>https://electionresults.sos.state.mn.us/Results/MediaResult/115?mediafileid=38</t>
  </si>
  <si>
    <t>State of Minnesota Canvassing Report State General Election Tuesday, November 5, 2024 U.S. President &amp; Vice President</t>
  </si>
  <si>
    <t>pp. 4-12</t>
  </si>
  <si>
    <t>https://sos.nebraska.gov/sites/default/files/doc/elections/2024/2024%20General%20Canvass%20Book.pdf</t>
  </si>
  <si>
    <t>Robert B. Evnen</t>
  </si>
  <si>
    <t>The Nebraska Board of State Canvassers Official Report General Election November 5, 2024 President and Vice President of the United States</t>
  </si>
  <si>
    <t>pp. 11-15</t>
  </si>
  <si>
    <t>Official Results General Election - November 5, 2024 - President and Vice President of the United States</t>
  </si>
  <si>
    <t>2024 November General Official Results President and Vice President</t>
  </si>
  <si>
    <t>Updated to IL SOBE database data (canvass report not yet available)</t>
  </si>
  <si>
    <t>county_name</t>
  </si>
  <si>
    <t>state</t>
  </si>
  <si>
    <t>trump %</t>
  </si>
  <si>
    <t>harris %</t>
  </si>
  <si>
    <t>kennedy %</t>
  </si>
  <si>
    <t>other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</si>
</sst>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Green][=1]General;[Color15][=3]General;[Black]General"/>
    <numFmt numFmtId="165" formatCode="[Blue][=1]General;[Color15][=3]General;[Black]General"/>
    <numFmt numFmtId="166" formatCode="00"/>
    <numFmt numFmtId="167" formatCode="000"/>
    <numFmt numFmtId="168" formatCode="00000"/>
    <numFmt numFmtId="169" formatCode="d\ mmm\ yyyy"/>
    <numFmt numFmtId="170" formatCode="000000"/>
    <numFmt numFmtId="171" formatCode="0.0"/>
    <numFmt numFmtId="172" formatCode="0.000%"/>
    <numFmt numFmtId="173" formatCode="#,##0.00000"/>
  </numFmts>
  <fonts count="30" x14ac:knownFonts="1">
    <font>
      <sz val="10"/>
      <name val="Geneva"/>
    </font>
    <font>
      <sz val="12"/>
      <color theme="1"/>
      <name val="Calibri"/>
      <family val="2"/>
      <scheme val="minor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u/>
      <sz val="10"/>
      <color indexed="16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1"/>
      <name val="Geneva"/>
      <family val="2"/>
    </font>
    <font>
      <sz val="10"/>
      <color rgb="FFFF6600"/>
      <name val="Geneva"/>
      <family val="2"/>
    </font>
    <font>
      <sz val="10"/>
      <color rgb="FFFF0000"/>
      <name val="Geneva"/>
      <family val="2"/>
    </font>
    <font>
      <sz val="10"/>
      <color rgb="FFFF00FF"/>
      <name val="Geneva"/>
      <family val="2"/>
    </font>
    <font>
      <sz val="10"/>
      <color rgb="FFFFC000"/>
      <name val="Geneva"/>
      <family val="2"/>
    </font>
    <font>
      <b/>
      <sz val="9"/>
      <color rgb="FF000000"/>
      <name val="Geneva"/>
      <family val="2"/>
      <charset val="1"/>
    </font>
    <font>
      <sz val="9"/>
      <color rgb="FF000000"/>
      <name val="Geneva"/>
      <family val="2"/>
      <charset val="1"/>
    </font>
    <font>
      <sz val="10"/>
      <color theme="9" tint="-0.249977111117893"/>
      <name val="Geneva"/>
      <family val="2"/>
    </font>
    <font>
      <sz val="10"/>
      <color rgb="FF00B050"/>
      <name val="Geneva"/>
      <family val="2"/>
    </font>
    <font>
      <sz val="10"/>
      <color rgb="FF00B050"/>
      <name val="Geneva"/>
      <family val="2"/>
      <charset val="1"/>
    </font>
    <font>
      <sz val="10"/>
      <color theme="1" tint="0.14999847407452621"/>
      <name val="Geneva"/>
      <family val="2"/>
    </font>
    <font>
      <sz val="10"/>
      <name val="Geneva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856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9" fontId="3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" fillId="0" borderId="0"/>
  </cellStyleXfs>
  <cellXfs count="126">
    <xf numFmtId="0" fontId="0" fillId="0" borderId="0" xfId="0"/>
    <xf numFmtId="3" fontId="0" fillId="0" borderId="0" xfId="0" applyNumberFormat="1"/>
    <xf numFmtId="10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/>
    <xf numFmtId="0" fontId="5" fillId="0" borderId="0" xfId="0" applyFont="1"/>
    <xf numFmtId="0" fontId="7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1" fontId="4" fillId="0" borderId="0" xfId="0" applyNumberFormat="1" applyFont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8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165" fontId="0" fillId="0" borderId="1" xfId="0" applyNumberFormat="1" applyBorder="1"/>
    <xf numFmtId="0" fontId="2" fillId="2" borderId="0" xfId="0" applyFont="1" applyFill="1"/>
    <xf numFmtId="10" fontId="0" fillId="0" borderId="1" xfId="0" applyNumberFormat="1" applyBorder="1"/>
    <xf numFmtId="0" fontId="0" fillId="2" borderId="0" xfId="0" applyFill="1"/>
    <xf numFmtId="165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0" fontId="2" fillId="0" borderId="0" xfId="0" applyFont="1"/>
    <xf numFmtId="3" fontId="3" fillId="0" borderId="0" xfId="0" applyNumberFormat="1" applyFont="1"/>
    <xf numFmtId="0" fontId="8" fillId="0" borderId="0" xfId="0" applyFont="1"/>
    <xf numFmtId="0" fontId="13" fillId="0" borderId="0" xfId="0" applyFont="1"/>
    <xf numFmtId="3" fontId="13" fillId="0" borderId="0" xfId="0" applyNumberFormat="1" applyFont="1"/>
    <xf numFmtId="3" fontId="2" fillId="0" borderId="0" xfId="0" applyNumberFormat="1" applyFont="1"/>
    <xf numFmtId="1" fontId="3" fillId="0" borderId="0" xfId="0" applyNumberFormat="1" applyFont="1"/>
    <xf numFmtId="3" fontId="3" fillId="2" borderId="0" xfId="0" applyNumberFormat="1" applyFont="1" applyFill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left"/>
    </xf>
    <xf numFmtId="0" fontId="3" fillId="2" borderId="0" xfId="0" applyFont="1" applyFill="1"/>
    <xf numFmtId="0" fontId="0" fillId="2" borderId="0" xfId="0" applyFill="1" applyAlignment="1">
      <alignment horizontal="center"/>
    </xf>
    <xf numFmtId="0" fontId="14" fillId="0" borderId="0" xfId="0" applyFont="1"/>
    <xf numFmtId="14" fontId="3" fillId="0" borderId="0" xfId="0" applyNumberFormat="1" applyFont="1"/>
    <xf numFmtId="0" fontId="2" fillId="0" borderId="1" xfId="0" applyFont="1" applyBorder="1"/>
    <xf numFmtId="10" fontId="3" fillId="2" borderId="0" xfId="0" applyNumberFormat="1" applyFont="1" applyFill="1"/>
    <xf numFmtId="3" fontId="3" fillId="0" borderId="1" xfId="0" applyNumberFormat="1" applyFont="1" applyBorder="1"/>
    <xf numFmtId="10" fontId="3" fillId="0" borderId="1" xfId="0" applyNumberFormat="1" applyFont="1" applyBorder="1"/>
    <xf numFmtId="2" fontId="0" fillId="0" borderId="0" xfId="0" applyNumberFormat="1"/>
    <xf numFmtId="0" fontId="15" fillId="0" borderId="0" xfId="0" applyFont="1"/>
    <xf numFmtId="3" fontId="15" fillId="0" borderId="0" xfId="0" applyNumberFormat="1" applyFont="1"/>
    <xf numFmtId="166" fontId="0" fillId="0" borderId="0" xfId="0" applyNumberFormat="1" applyAlignment="1">
      <alignment horizontal="right"/>
    </xf>
    <xf numFmtId="166" fontId="0" fillId="0" borderId="0" xfId="0" applyNumberFormat="1"/>
    <xf numFmtId="167" fontId="3" fillId="0" borderId="0" xfId="0" applyNumberFormat="1" applyFont="1" applyAlignment="1">
      <alignment horizontal="right"/>
    </xf>
    <xf numFmtId="167" fontId="0" fillId="0" borderId="0" xfId="0" applyNumberFormat="1"/>
    <xf numFmtId="168" fontId="0" fillId="0" borderId="0" xfId="0" applyNumberFormat="1" applyAlignment="1">
      <alignment horizontal="right"/>
    </xf>
    <xf numFmtId="169" fontId="3" fillId="0" borderId="0" xfId="0" applyNumberFormat="1" applyFont="1"/>
    <xf numFmtId="166" fontId="3" fillId="0" borderId="0" xfId="0" applyNumberFormat="1" applyFont="1"/>
    <xf numFmtId="168" fontId="0" fillId="0" borderId="0" xfId="0" applyNumberFormat="1"/>
    <xf numFmtId="167" fontId="3" fillId="0" borderId="0" xfId="0" applyNumberFormat="1" applyFont="1"/>
    <xf numFmtId="168" fontId="0" fillId="0" borderId="0" xfId="0" applyNumberFormat="1" applyAlignment="1">
      <alignment horizontal="left"/>
    </xf>
    <xf numFmtId="170" fontId="0" fillId="0" borderId="0" xfId="0" applyNumberFormat="1"/>
    <xf numFmtId="3" fontId="17" fillId="0" borderId="0" xfId="0" applyNumberFormat="1" applyFont="1"/>
    <xf numFmtId="3" fontId="19" fillId="0" borderId="0" xfId="0" applyNumberFormat="1" applyFont="1"/>
    <xf numFmtId="168" fontId="3" fillId="0" borderId="0" xfId="0" applyNumberFormat="1" applyFont="1"/>
    <xf numFmtId="0" fontId="10" fillId="0" borderId="0" xfId="1" applyAlignment="1" applyProtection="1"/>
    <xf numFmtId="10" fontId="0" fillId="0" borderId="0" xfId="0" applyNumberFormat="1" applyAlignment="1">
      <alignment horizontal="center"/>
    </xf>
    <xf numFmtId="3" fontId="0" fillId="3" borderId="0" xfId="0" applyNumberFormat="1" applyFill="1"/>
    <xf numFmtId="10" fontId="0" fillId="3" borderId="0" xfId="0" applyNumberFormat="1" applyFill="1"/>
    <xf numFmtId="168" fontId="20" fillId="0" borderId="0" xfId="0" applyNumberFormat="1" applyFont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9" fontId="3" fillId="0" borderId="0" xfId="0" applyNumberFormat="1" applyFont="1"/>
    <xf numFmtId="3" fontId="21" fillId="0" borderId="0" xfId="0" applyNumberFormat="1" applyFont="1"/>
    <xf numFmtId="14" fontId="2" fillId="0" borderId="1" xfId="0" applyNumberFormat="1" applyFont="1" applyBorder="1"/>
    <xf numFmtId="14" fontId="2" fillId="0" borderId="0" xfId="0" applyNumberFormat="1" applyFont="1"/>
    <xf numFmtId="15" fontId="0" fillId="0" borderId="0" xfId="0" applyNumberFormat="1"/>
    <xf numFmtId="3" fontId="0" fillId="0" borderId="2" xfId="0" applyNumberFormat="1" applyBorder="1"/>
    <xf numFmtId="0" fontId="0" fillId="0" borderId="0" xfId="0" applyAlignment="1">
      <alignment horizontal="left" vertical="top"/>
    </xf>
    <xf numFmtId="0" fontId="3" fillId="0" borderId="0" xfId="0" applyFont="1" applyAlignment="1">
      <alignment wrapText="1"/>
    </xf>
    <xf numFmtId="0" fontId="3" fillId="0" borderId="0" xfId="0" applyFont="1" applyAlignment="1">
      <alignment horizontal="right"/>
    </xf>
    <xf numFmtId="16" fontId="0" fillId="0" borderId="0" xfId="0" applyNumberFormat="1"/>
    <xf numFmtId="0" fontId="3" fillId="0" borderId="0" xfId="0" applyFont="1" applyAlignment="1">
      <alignment horizontal="left"/>
    </xf>
    <xf numFmtId="168" fontId="3" fillId="0" borderId="0" xfId="0" applyNumberFormat="1" applyFont="1" applyAlignment="1">
      <alignment horizontal="left"/>
    </xf>
    <xf numFmtId="3" fontId="22" fillId="0" borderId="0" xfId="0" applyNumberFormat="1" applyFont="1"/>
    <xf numFmtId="0" fontId="10" fillId="0" borderId="0" xfId="1" applyAlignment="1" applyProtection="1">
      <alignment wrapText="1"/>
    </xf>
    <xf numFmtId="3" fontId="10" fillId="0" borderId="0" xfId="1" applyNumberFormat="1" applyAlignment="1" applyProtection="1"/>
    <xf numFmtId="9" fontId="3" fillId="0" borderId="0" xfId="2" applyFont="1"/>
    <xf numFmtId="169" fontId="0" fillId="0" borderId="0" xfId="0" applyNumberFormat="1"/>
    <xf numFmtId="3" fontId="3" fillId="0" borderId="0" xfId="0" applyNumberFormat="1" applyFont="1" applyAlignment="1">
      <alignment wrapText="1"/>
    </xf>
    <xf numFmtId="3" fontId="25" fillId="0" borderId="0" xfId="0" applyNumberFormat="1" applyFont="1"/>
    <xf numFmtId="3" fontId="26" fillId="0" borderId="0" xfId="0" applyNumberFormat="1" applyFont="1"/>
    <xf numFmtId="3" fontId="27" fillId="0" borderId="0" xfId="0" applyNumberFormat="1" applyFont="1"/>
    <xf numFmtId="3" fontId="28" fillId="0" borderId="0" xfId="0" applyNumberFormat="1" applyFont="1"/>
    <xf numFmtId="20" fontId="0" fillId="0" borderId="0" xfId="0" applyNumberFormat="1"/>
    <xf numFmtId="171" fontId="0" fillId="0" borderId="0" xfId="0" applyNumberFormat="1"/>
    <xf numFmtId="169" fontId="2" fillId="0" borderId="0" xfId="0" applyNumberFormat="1" applyFont="1"/>
    <xf numFmtId="169" fontId="29" fillId="0" borderId="0" xfId="0" applyNumberFormat="1" applyFont="1"/>
    <xf numFmtId="172" fontId="3" fillId="0" borderId="0" xfId="2" applyNumberFormat="1" applyFont="1"/>
    <xf numFmtId="3" fontId="3" fillId="0" borderId="0" xfId="0" applyNumberFormat="1" applyFont="1" applyAlignment="1">
      <alignment horizontal="right"/>
    </xf>
    <xf numFmtId="10" fontId="10" fillId="0" borderId="0" xfId="1" applyNumberFormat="1" applyAlignment="1" applyProtection="1"/>
    <xf numFmtId="3" fontId="29" fillId="0" borderId="0" xfId="0" applyNumberFormat="1" applyFont="1"/>
    <xf numFmtId="173" fontId="0" fillId="0" borderId="0" xfId="0" applyNumberFormat="1"/>
    <xf numFmtId="3" fontId="3" fillId="0" borderId="0" xfId="0" quotePrefix="1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</cellXfs>
  <cellStyles count="5856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Followed Hyperlink" xfId="1726" builtinId="9" hidden="1"/>
    <cellStyle name="Followed Hyperlink" xfId="1727" builtinId="9" hidden="1"/>
    <cellStyle name="Followed Hyperlink" xfId="1728" builtinId="9" hidden="1"/>
    <cellStyle name="Followed Hyperlink" xfId="1729" builtinId="9" hidden="1"/>
    <cellStyle name="Followed Hyperlink" xfId="1730" builtinId="9" hidden="1"/>
    <cellStyle name="Followed Hyperlink" xfId="1731" builtinId="9" hidden="1"/>
    <cellStyle name="Followed Hyperlink" xfId="1732" builtinId="9" hidden="1"/>
    <cellStyle name="Followed Hyperlink" xfId="1733" builtinId="9" hidden="1"/>
    <cellStyle name="Followed Hyperlink" xfId="1734" builtinId="9" hidden="1"/>
    <cellStyle name="Followed Hyperlink" xfId="1735" builtinId="9" hidden="1"/>
    <cellStyle name="Followed Hyperlink" xfId="1736" builtinId="9" hidden="1"/>
    <cellStyle name="Followed Hyperlink" xfId="1737" builtinId="9" hidden="1"/>
    <cellStyle name="Followed Hyperlink" xfId="1738" builtinId="9" hidden="1"/>
    <cellStyle name="Followed Hyperlink" xfId="1739" builtinId="9" hidden="1"/>
    <cellStyle name="Followed Hyperlink" xfId="1740" builtinId="9" hidden="1"/>
    <cellStyle name="Followed Hyperlink" xfId="1741" builtinId="9" hidden="1"/>
    <cellStyle name="Followed Hyperlink" xfId="1742" builtinId="9" hidden="1"/>
    <cellStyle name="Followed Hyperlink" xfId="1743" builtinId="9" hidden="1"/>
    <cellStyle name="Followed Hyperlink" xfId="1744" builtinId="9" hidden="1"/>
    <cellStyle name="Followed Hyperlink" xfId="1745" builtinId="9" hidden="1"/>
    <cellStyle name="Followed Hyperlink" xfId="1746" builtinId="9" hidden="1"/>
    <cellStyle name="Followed Hyperlink" xfId="1747" builtinId="9" hidden="1"/>
    <cellStyle name="Followed Hyperlink" xfId="1748" builtinId="9" hidden="1"/>
    <cellStyle name="Followed Hyperlink" xfId="1749" builtinId="9" hidden="1"/>
    <cellStyle name="Followed Hyperlink" xfId="1750" builtinId="9" hidden="1"/>
    <cellStyle name="Followed Hyperlink" xfId="1751" builtinId="9" hidden="1"/>
    <cellStyle name="Followed Hyperlink" xfId="1752" builtinId="9" hidden="1"/>
    <cellStyle name="Followed Hyperlink" xfId="1753" builtinId="9" hidden="1"/>
    <cellStyle name="Followed Hyperlink" xfId="1754" builtinId="9" hidden="1"/>
    <cellStyle name="Followed Hyperlink" xfId="1755" builtinId="9" hidden="1"/>
    <cellStyle name="Followed Hyperlink" xfId="1756" builtinId="9" hidden="1"/>
    <cellStyle name="Followed Hyperlink" xfId="1757" builtinId="9" hidden="1"/>
    <cellStyle name="Followed Hyperlink" xfId="1758" builtinId="9" hidden="1"/>
    <cellStyle name="Followed Hyperlink" xfId="1759" builtinId="9" hidden="1"/>
    <cellStyle name="Followed Hyperlink" xfId="1760" builtinId="9" hidden="1"/>
    <cellStyle name="Followed Hyperlink" xfId="1761" builtinId="9" hidden="1"/>
    <cellStyle name="Followed Hyperlink" xfId="1762" builtinId="9" hidden="1"/>
    <cellStyle name="Followed Hyperlink" xfId="1763" builtinId="9" hidden="1"/>
    <cellStyle name="Followed Hyperlink" xfId="1764" builtinId="9" hidden="1"/>
    <cellStyle name="Followed Hyperlink" xfId="1765" builtinId="9" hidden="1"/>
    <cellStyle name="Followed Hyperlink" xfId="1766" builtinId="9" hidden="1"/>
    <cellStyle name="Followed Hyperlink" xfId="1767" builtinId="9" hidden="1"/>
    <cellStyle name="Followed Hyperlink" xfId="1768" builtinId="9" hidden="1"/>
    <cellStyle name="Followed Hyperlink" xfId="1769" builtinId="9" hidden="1"/>
    <cellStyle name="Followed Hyperlink" xfId="1770" builtinId="9" hidden="1"/>
    <cellStyle name="Followed Hyperlink" xfId="1771" builtinId="9" hidden="1"/>
    <cellStyle name="Followed Hyperlink" xfId="1772" builtinId="9" hidden="1"/>
    <cellStyle name="Followed Hyperlink" xfId="1773" builtinId="9" hidden="1"/>
    <cellStyle name="Followed Hyperlink" xfId="1774" builtinId="9" hidden="1"/>
    <cellStyle name="Followed Hyperlink" xfId="1775" builtinId="9" hidden="1"/>
    <cellStyle name="Followed Hyperlink" xfId="1776" builtinId="9" hidden="1"/>
    <cellStyle name="Followed Hyperlink" xfId="1777" builtinId="9" hidden="1"/>
    <cellStyle name="Followed Hyperlink" xfId="1778" builtinId="9" hidden="1"/>
    <cellStyle name="Followed Hyperlink" xfId="1779" builtinId="9" hidden="1"/>
    <cellStyle name="Followed Hyperlink" xfId="1780" builtinId="9" hidden="1"/>
    <cellStyle name="Followed Hyperlink" xfId="1781" builtinId="9" hidden="1"/>
    <cellStyle name="Followed Hyperlink" xfId="1782" builtinId="9" hidden="1"/>
    <cellStyle name="Followed Hyperlink" xfId="1783" builtinId="9" hidden="1"/>
    <cellStyle name="Followed Hyperlink" xfId="1784" builtinId="9" hidden="1"/>
    <cellStyle name="Followed Hyperlink" xfId="1785" builtinId="9" hidden="1"/>
    <cellStyle name="Followed Hyperlink" xfId="1786" builtinId="9" hidden="1"/>
    <cellStyle name="Followed Hyperlink" xfId="1787" builtinId="9" hidden="1"/>
    <cellStyle name="Followed Hyperlink" xfId="1788" builtinId="9" hidden="1"/>
    <cellStyle name="Followed Hyperlink" xfId="1789" builtinId="9" hidden="1"/>
    <cellStyle name="Followed Hyperlink" xfId="1790" builtinId="9" hidden="1"/>
    <cellStyle name="Followed Hyperlink" xfId="1791" builtinId="9" hidden="1"/>
    <cellStyle name="Followed Hyperlink" xfId="1792" builtinId="9" hidden="1"/>
    <cellStyle name="Followed Hyperlink" xfId="1793" builtinId="9" hidden="1"/>
    <cellStyle name="Followed Hyperlink" xfId="1794" builtinId="9" hidden="1"/>
    <cellStyle name="Followed Hyperlink" xfId="1795" builtinId="9" hidden="1"/>
    <cellStyle name="Followed Hyperlink" xfId="1796" builtinId="9" hidden="1"/>
    <cellStyle name="Followed Hyperlink" xfId="1797" builtinId="9" hidden="1"/>
    <cellStyle name="Followed Hyperlink" xfId="1798" builtinId="9" hidden="1"/>
    <cellStyle name="Followed Hyperlink" xfId="1799" builtinId="9" hidden="1"/>
    <cellStyle name="Followed Hyperlink" xfId="1800" builtinId="9" hidden="1"/>
    <cellStyle name="Followed Hyperlink" xfId="1801" builtinId="9" hidden="1"/>
    <cellStyle name="Followed Hyperlink" xfId="1802" builtinId="9" hidden="1"/>
    <cellStyle name="Followed Hyperlink" xfId="1803" builtinId="9" hidden="1"/>
    <cellStyle name="Followed Hyperlink" xfId="1804" builtinId="9" hidden="1"/>
    <cellStyle name="Followed Hyperlink" xfId="1805" builtinId="9" hidden="1"/>
    <cellStyle name="Followed Hyperlink" xfId="1806" builtinId="9" hidden="1"/>
    <cellStyle name="Followed Hyperlink" xfId="1807" builtinId="9" hidden="1"/>
    <cellStyle name="Followed Hyperlink" xfId="1808" builtinId="9" hidden="1"/>
    <cellStyle name="Followed Hyperlink" xfId="1809" builtinId="9" hidden="1"/>
    <cellStyle name="Followed Hyperlink" xfId="1810" builtinId="9" hidden="1"/>
    <cellStyle name="Followed Hyperlink" xfId="1811" builtinId="9" hidden="1"/>
    <cellStyle name="Followed Hyperlink" xfId="1812" builtinId="9" hidden="1"/>
    <cellStyle name="Followed Hyperlink" xfId="1813" builtinId="9" hidden="1"/>
    <cellStyle name="Followed Hyperlink" xfId="1814" builtinId="9" hidden="1"/>
    <cellStyle name="Followed Hyperlink" xfId="1815" builtinId="9" hidden="1"/>
    <cellStyle name="Followed Hyperlink" xfId="1816" builtinId="9" hidden="1"/>
    <cellStyle name="Followed Hyperlink" xfId="1817" builtinId="9" hidden="1"/>
    <cellStyle name="Followed Hyperlink" xfId="1818" builtinId="9" hidden="1"/>
    <cellStyle name="Followed Hyperlink" xfId="1819" builtinId="9" hidden="1"/>
    <cellStyle name="Followed Hyperlink" xfId="1820" builtinId="9" hidden="1"/>
    <cellStyle name="Followed Hyperlink" xfId="1821" builtinId="9" hidden="1"/>
    <cellStyle name="Followed Hyperlink" xfId="1822" builtinId="9" hidden="1"/>
    <cellStyle name="Followed Hyperlink" xfId="1823" builtinId="9" hidden="1"/>
    <cellStyle name="Followed Hyperlink" xfId="1824" builtinId="9" hidden="1"/>
    <cellStyle name="Followed Hyperlink" xfId="1825" builtinId="9" hidden="1"/>
    <cellStyle name="Followed Hyperlink" xfId="1826" builtinId="9" hidden="1"/>
    <cellStyle name="Followed Hyperlink" xfId="1827" builtinId="9" hidden="1"/>
    <cellStyle name="Followed Hyperlink" xfId="1828" builtinId="9" hidden="1"/>
    <cellStyle name="Followed Hyperlink" xfId="1829" builtinId="9" hidden="1"/>
    <cellStyle name="Followed Hyperlink" xfId="1830" builtinId="9" hidden="1"/>
    <cellStyle name="Followed Hyperlink" xfId="1831" builtinId="9" hidden="1"/>
    <cellStyle name="Followed Hyperlink" xfId="1832" builtinId="9" hidden="1"/>
    <cellStyle name="Followed Hyperlink" xfId="1833" builtinId="9" hidden="1"/>
    <cellStyle name="Followed Hyperlink" xfId="1834" builtinId="9" hidden="1"/>
    <cellStyle name="Followed Hyperlink" xfId="1835" builtinId="9" hidden="1"/>
    <cellStyle name="Followed Hyperlink" xfId="1836" builtinId="9" hidden="1"/>
    <cellStyle name="Followed Hyperlink" xfId="1837" builtinId="9" hidden="1"/>
    <cellStyle name="Followed Hyperlink" xfId="1838" builtinId="9" hidden="1"/>
    <cellStyle name="Followed Hyperlink" xfId="1839" builtinId="9" hidden="1"/>
    <cellStyle name="Followed Hyperlink" xfId="1840" builtinId="9" hidden="1"/>
    <cellStyle name="Followed Hyperlink" xfId="1841" builtinId="9" hidden="1"/>
    <cellStyle name="Followed Hyperlink" xfId="1842" builtinId="9" hidden="1"/>
    <cellStyle name="Followed Hyperlink" xfId="1843" builtinId="9" hidden="1"/>
    <cellStyle name="Followed Hyperlink" xfId="1844" builtinId="9" hidden="1"/>
    <cellStyle name="Followed Hyperlink" xfId="1845" builtinId="9" hidden="1"/>
    <cellStyle name="Followed Hyperlink" xfId="1846" builtinId="9" hidden="1"/>
    <cellStyle name="Followed Hyperlink" xfId="1847" builtinId="9" hidden="1"/>
    <cellStyle name="Followed Hyperlink" xfId="1848" builtinId="9" hidden="1"/>
    <cellStyle name="Followed Hyperlink" xfId="1849" builtinId="9" hidden="1"/>
    <cellStyle name="Followed Hyperlink" xfId="1850" builtinId="9" hidden="1"/>
    <cellStyle name="Followed Hyperlink" xfId="1851" builtinId="9" hidden="1"/>
    <cellStyle name="Followed Hyperlink" xfId="1852" builtinId="9" hidden="1"/>
    <cellStyle name="Followed Hyperlink" xfId="1853" builtinId="9" hidden="1"/>
    <cellStyle name="Followed Hyperlink" xfId="1854" builtinId="9" hidden="1"/>
    <cellStyle name="Followed Hyperlink" xfId="1855" builtinId="9" hidden="1"/>
    <cellStyle name="Followed Hyperlink" xfId="1856" builtinId="9" hidden="1"/>
    <cellStyle name="Followed Hyperlink" xfId="1857" builtinId="9" hidden="1"/>
    <cellStyle name="Followed Hyperlink" xfId="1858" builtinId="9" hidden="1"/>
    <cellStyle name="Followed Hyperlink" xfId="1859" builtinId="9" hidden="1"/>
    <cellStyle name="Followed Hyperlink" xfId="1860" builtinId="9" hidden="1"/>
    <cellStyle name="Followed Hyperlink" xfId="1861" builtinId="9" hidden="1"/>
    <cellStyle name="Followed Hyperlink" xfId="1862" builtinId="9" hidden="1"/>
    <cellStyle name="Followed Hyperlink" xfId="1863" builtinId="9" hidden="1"/>
    <cellStyle name="Followed Hyperlink" xfId="1864" builtinId="9" hidden="1"/>
    <cellStyle name="Followed Hyperlink" xfId="1865" builtinId="9" hidden="1"/>
    <cellStyle name="Followed Hyperlink" xfId="1866" builtinId="9" hidden="1"/>
    <cellStyle name="Followed Hyperlink" xfId="1867" builtinId="9" hidden="1"/>
    <cellStyle name="Followed Hyperlink" xfId="1868" builtinId="9" hidden="1"/>
    <cellStyle name="Followed Hyperlink" xfId="1869" builtinId="9" hidden="1"/>
    <cellStyle name="Followed Hyperlink" xfId="1870" builtinId="9" hidden="1"/>
    <cellStyle name="Followed Hyperlink" xfId="1871" builtinId="9" hidden="1"/>
    <cellStyle name="Followed Hyperlink" xfId="1872" builtinId="9" hidden="1"/>
    <cellStyle name="Followed Hyperlink" xfId="1873" builtinId="9" hidden="1"/>
    <cellStyle name="Followed Hyperlink" xfId="1874" builtinId="9" hidden="1"/>
    <cellStyle name="Followed Hyperlink" xfId="1875" builtinId="9" hidden="1"/>
    <cellStyle name="Followed Hyperlink" xfId="1876" builtinId="9" hidden="1"/>
    <cellStyle name="Followed Hyperlink" xfId="1877" builtinId="9" hidden="1"/>
    <cellStyle name="Followed Hyperlink" xfId="1878" builtinId="9" hidden="1"/>
    <cellStyle name="Followed Hyperlink" xfId="1879" builtinId="9" hidden="1"/>
    <cellStyle name="Followed Hyperlink" xfId="1880" builtinId="9" hidden="1"/>
    <cellStyle name="Followed Hyperlink" xfId="1881" builtinId="9" hidden="1"/>
    <cellStyle name="Followed Hyperlink" xfId="1882" builtinId="9" hidden="1"/>
    <cellStyle name="Followed Hyperlink" xfId="1883" builtinId="9" hidden="1"/>
    <cellStyle name="Followed Hyperlink" xfId="1884" builtinId="9" hidden="1"/>
    <cellStyle name="Followed Hyperlink" xfId="1885" builtinId="9" hidden="1"/>
    <cellStyle name="Followed Hyperlink" xfId="1886" builtinId="9" hidden="1"/>
    <cellStyle name="Followed Hyperlink" xfId="1887" builtinId="9" hidden="1"/>
    <cellStyle name="Followed Hyperlink" xfId="1888" builtinId="9" hidden="1"/>
    <cellStyle name="Followed Hyperlink" xfId="1889" builtinId="9" hidden="1"/>
    <cellStyle name="Followed Hyperlink" xfId="1890" builtinId="9" hidden="1"/>
    <cellStyle name="Followed Hyperlink" xfId="1891" builtinId="9" hidden="1"/>
    <cellStyle name="Followed Hyperlink" xfId="1892" builtinId="9" hidden="1"/>
    <cellStyle name="Followed Hyperlink" xfId="1893" builtinId="9" hidden="1"/>
    <cellStyle name="Followed Hyperlink" xfId="1894" builtinId="9" hidden="1"/>
    <cellStyle name="Followed Hyperlink" xfId="1895" builtinId="9" hidden="1"/>
    <cellStyle name="Followed Hyperlink" xfId="1896" builtinId="9" hidden="1"/>
    <cellStyle name="Followed Hyperlink" xfId="1897" builtinId="9" hidden="1"/>
    <cellStyle name="Followed Hyperlink" xfId="1898" builtinId="9" hidden="1"/>
    <cellStyle name="Followed Hyperlink" xfId="1899" builtinId="9" hidden="1"/>
    <cellStyle name="Followed Hyperlink" xfId="1900" builtinId="9" hidden="1"/>
    <cellStyle name="Followed Hyperlink" xfId="1901" builtinId="9" hidden="1"/>
    <cellStyle name="Followed Hyperlink" xfId="1902" builtinId="9" hidden="1"/>
    <cellStyle name="Followed Hyperlink" xfId="1903" builtinId="9" hidden="1"/>
    <cellStyle name="Followed Hyperlink" xfId="1904" builtinId="9" hidden="1"/>
    <cellStyle name="Followed Hyperlink" xfId="1905" builtinId="9" hidden="1"/>
    <cellStyle name="Followed Hyperlink" xfId="1906" builtinId="9" hidden="1"/>
    <cellStyle name="Followed Hyperlink" xfId="1907" builtinId="9" hidden="1"/>
    <cellStyle name="Followed Hyperlink" xfId="1908" builtinId="9" hidden="1"/>
    <cellStyle name="Followed Hyperlink" xfId="1909" builtinId="9" hidden="1"/>
    <cellStyle name="Followed Hyperlink" xfId="1910" builtinId="9" hidden="1"/>
    <cellStyle name="Followed Hyperlink" xfId="1911" builtinId="9" hidden="1"/>
    <cellStyle name="Followed Hyperlink" xfId="1912" builtinId="9" hidden="1"/>
    <cellStyle name="Followed Hyperlink" xfId="1913" builtinId="9" hidden="1"/>
    <cellStyle name="Followed Hyperlink" xfId="1914" builtinId="9" hidden="1"/>
    <cellStyle name="Followed Hyperlink" xfId="1915" builtinId="9" hidden="1"/>
    <cellStyle name="Followed Hyperlink" xfId="1916" builtinId="9" hidden="1"/>
    <cellStyle name="Followed Hyperlink" xfId="1917" builtinId="9" hidden="1"/>
    <cellStyle name="Followed Hyperlink" xfId="1918" builtinId="9" hidden="1"/>
    <cellStyle name="Followed Hyperlink" xfId="1919" builtinId="9" hidden="1"/>
    <cellStyle name="Followed Hyperlink" xfId="1920" builtinId="9" hidden="1"/>
    <cellStyle name="Followed Hyperlink" xfId="1921" builtinId="9" hidden="1"/>
    <cellStyle name="Followed Hyperlink" xfId="1922" builtinId="9" hidden="1"/>
    <cellStyle name="Followed Hyperlink" xfId="1923" builtinId="9" hidden="1"/>
    <cellStyle name="Followed Hyperlink" xfId="1924" builtinId="9" hidden="1"/>
    <cellStyle name="Followed Hyperlink" xfId="1925" builtinId="9" hidden="1"/>
    <cellStyle name="Followed Hyperlink" xfId="1926" builtinId="9" hidden="1"/>
    <cellStyle name="Followed Hyperlink" xfId="1927" builtinId="9" hidden="1"/>
    <cellStyle name="Followed Hyperlink" xfId="1928" builtinId="9" hidden="1"/>
    <cellStyle name="Followed Hyperlink" xfId="1929" builtinId="9" hidden="1"/>
    <cellStyle name="Followed Hyperlink" xfId="1930" builtinId="9" hidden="1"/>
    <cellStyle name="Followed Hyperlink" xfId="1931" builtinId="9" hidden="1"/>
    <cellStyle name="Followed Hyperlink" xfId="1932" builtinId="9" hidden="1"/>
    <cellStyle name="Followed Hyperlink" xfId="1933" builtinId="9" hidden="1"/>
    <cellStyle name="Followed Hyperlink" xfId="1934" builtinId="9" hidden="1"/>
    <cellStyle name="Followed Hyperlink" xfId="1935" builtinId="9" hidden="1"/>
    <cellStyle name="Followed Hyperlink" xfId="1936" builtinId="9" hidden="1"/>
    <cellStyle name="Followed Hyperlink" xfId="1937" builtinId="9" hidden="1"/>
    <cellStyle name="Followed Hyperlink" xfId="1938" builtinId="9" hidden="1"/>
    <cellStyle name="Followed Hyperlink" xfId="1939" builtinId="9" hidden="1"/>
    <cellStyle name="Followed Hyperlink" xfId="1940" builtinId="9" hidden="1"/>
    <cellStyle name="Followed Hyperlink" xfId="1941" builtinId="9" hidden="1"/>
    <cellStyle name="Followed Hyperlink" xfId="1942" builtinId="9" hidden="1"/>
    <cellStyle name="Followed Hyperlink" xfId="1943" builtinId="9" hidden="1"/>
    <cellStyle name="Followed Hyperlink" xfId="1944" builtinId="9" hidden="1"/>
    <cellStyle name="Followed Hyperlink" xfId="1945" builtinId="9" hidden="1"/>
    <cellStyle name="Followed Hyperlink" xfId="1946" builtinId="9" hidden="1"/>
    <cellStyle name="Followed Hyperlink" xfId="1947" builtinId="9" hidden="1"/>
    <cellStyle name="Followed Hyperlink" xfId="1948" builtinId="9" hidden="1"/>
    <cellStyle name="Followed Hyperlink" xfId="1949" builtinId="9" hidden="1"/>
    <cellStyle name="Followed Hyperlink" xfId="1950" builtinId="9" hidden="1"/>
    <cellStyle name="Followed Hyperlink" xfId="1951" builtinId="9" hidden="1"/>
    <cellStyle name="Followed Hyperlink" xfId="1952" builtinId="9" hidden="1"/>
    <cellStyle name="Followed Hyperlink" xfId="1953" builtinId="9" hidden="1"/>
    <cellStyle name="Followed Hyperlink" xfId="1954" builtinId="9" hidden="1"/>
    <cellStyle name="Followed Hyperlink" xfId="1955" builtinId="9" hidden="1"/>
    <cellStyle name="Followed Hyperlink" xfId="1956" builtinId="9" hidden="1"/>
    <cellStyle name="Followed Hyperlink" xfId="1957" builtinId="9" hidden="1"/>
    <cellStyle name="Followed Hyperlink" xfId="1958" builtinId="9" hidden="1"/>
    <cellStyle name="Followed Hyperlink" xfId="1959" builtinId="9" hidden="1"/>
    <cellStyle name="Followed Hyperlink" xfId="1960" builtinId="9" hidden="1"/>
    <cellStyle name="Followed Hyperlink" xfId="1961" builtinId="9" hidden="1"/>
    <cellStyle name="Followed Hyperlink" xfId="1962" builtinId="9" hidden="1"/>
    <cellStyle name="Followed Hyperlink" xfId="1963" builtinId="9" hidden="1"/>
    <cellStyle name="Followed Hyperlink" xfId="1964" builtinId="9" hidden="1"/>
    <cellStyle name="Followed Hyperlink" xfId="1965" builtinId="9" hidden="1"/>
    <cellStyle name="Followed Hyperlink" xfId="1966" builtinId="9" hidden="1"/>
    <cellStyle name="Followed Hyperlink" xfId="1967" builtinId="9" hidden="1"/>
    <cellStyle name="Followed Hyperlink" xfId="1968" builtinId="9" hidden="1"/>
    <cellStyle name="Followed Hyperlink" xfId="1969" builtinId="9" hidden="1"/>
    <cellStyle name="Followed Hyperlink" xfId="1970" builtinId="9" hidden="1"/>
    <cellStyle name="Followed Hyperlink" xfId="1971" builtinId="9" hidden="1"/>
    <cellStyle name="Followed Hyperlink" xfId="1972" builtinId="9" hidden="1"/>
    <cellStyle name="Followed Hyperlink" xfId="1973" builtinId="9" hidden="1"/>
    <cellStyle name="Followed Hyperlink" xfId="1974" builtinId="9" hidden="1"/>
    <cellStyle name="Followed Hyperlink" xfId="1975" builtinId="9" hidden="1"/>
    <cellStyle name="Followed Hyperlink" xfId="1976" builtinId="9" hidden="1"/>
    <cellStyle name="Followed Hyperlink" xfId="1977" builtinId="9" hidden="1"/>
    <cellStyle name="Followed Hyperlink" xfId="1978" builtinId="9" hidden="1"/>
    <cellStyle name="Followed Hyperlink" xfId="1979" builtinId="9" hidden="1"/>
    <cellStyle name="Followed Hyperlink" xfId="1980" builtinId="9" hidden="1"/>
    <cellStyle name="Followed Hyperlink" xfId="1981" builtinId="9" hidden="1"/>
    <cellStyle name="Followed Hyperlink" xfId="1982" builtinId="9" hidden="1"/>
    <cellStyle name="Followed Hyperlink" xfId="1983" builtinId="9" hidden="1"/>
    <cellStyle name="Followed Hyperlink" xfId="1984" builtinId="9" hidden="1"/>
    <cellStyle name="Followed Hyperlink" xfId="1985" builtinId="9" hidden="1"/>
    <cellStyle name="Followed Hyperlink" xfId="1986" builtinId="9" hidden="1"/>
    <cellStyle name="Followed Hyperlink" xfId="1987" builtinId="9" hidden="1"/>
    <cellStyle name="Followed Hyperlink" xfId="1988" builtinId="9" hidden="1"/>
    <cellStyle name="Followed Hyperlink" xfId="1989" builtinId="9" hidden="1"/>
    <cellStyle name="Followed Hyperlink" xfId="1990" builtinId="9" hidden="1"/>
    <cellStyle name="Followed Hyperlink" xfId="1991" builtinId="9" hidden="1"/>
    <cellStyle name="Followed Hyperlink" xfId="1992" builtinId="9" hidden="1"/>
    <cellStyle name="Followed Hyperlink" xfId="1993" builtinId="9" hidden="1"/>
    <cellStyle name="Followed Hyperlink" xfId="1994" builtinId="9" hidden="1"/>
    <cellStyle name="Followed Hyperlink" xfId="1995" builtinId="9" hidden="1"/>
    <cellStyle name="Followed Hyperlink" xfId="1996" builtinId="9" hidden="1"/>
    <cellStyle name="Followed Hyperlink" xfId="1997" builtinId="9" hidden="1"/>
    <cellStyle name="Followed Hyperlink" xfId="1998" builtinId="9" hidden="1"/>
    <cellStyle name="Followed Hyperlink" xfId="1999" builtinId="9" hidden="1"/>
    <cellStyle name="Followed Hyperlink" xfId="2000" builtinId="9" hidden="1"/>
    <cellStyle name="Followed Hyperlink" xfId="2001" builtinId="9" hidden="1"/>
    <cellStyle name="Followed Hyperlink" xfId="2002" builtinId="9" hidden="1"/>
    <cellStyle name="Followed Hyperlink" xfId="2003" builtinId="9" hidden="1"/>
    <cellStyle name="Followed Hyperlink" xfId="2004" builtinId="9" hidden="1"/>
    <cellStyle name="Followed Hyperlink" xfId="2005" builtinId="9" hidden="1"/>
    <cellStyle name="Followed Hyperlink" xfId="2006" builtinId="9" hidden="1"/>
    <cellStyle name="Followed Hyperlink" xfId="2007" builtinId="9" hidden="1"/>
    <cellStyle name="Followed Hyperlink" xfId="2008" builtinId="9" hidden="1"/>
    <cellStyle name="Followed Hyperlink" xfId="2009" builtinId="9" hidden="1"/>
    <cellStyle name="Followed Hyperlink" xfId="2010" builtinId="9" hidden="1"/>
    <cellStyle name="Followed Hyperlink" xfId="2011" builtinId="9" hidden="1"/>
    <cellStyle name="Followed Hyperlink" xfId="2012" builtinId="9" hidden="1"/>
    <cellStyle name="Followed Hyperlink" xfId="2013" builtinId="9" hidden="1"/>
    <cellStyle name="Followed Hyperlink" xfId="2014" builtinId="9" hidden="1"/>
    <cellStyle name="Followed Hyperlink" xfId="2015" builtinId="9" hidden="1"/>
    <cellStyle name="Followed Hyperlink" xfId="2016" builtinId="9" hidden="1"/>
    <cellStyle name="Followed Hyperlink" xfId="2017" builtinId="9" hidden="1"/>
    <cellStyle name="Followed Hyperlink" xfId="2018" builtinId="9" hidden="1"/>
    <cellStyle name="Followed Hyperlink" xfId="2019" builtinId="9" hidden="1"/>
    <cellStyle name="Followed Hyperlink" xfId="2020" builtinId="9" hidden="1"/>
    <cellStyle name="Followed Hyperlink" xfId="2021" builtinId="9" hidden="1"/>
    <cellStyle name="Followed Hyperlink" xfId="2022" builtinId="9" hidden="1"/>
    <cellStyle name="Followed Hyperlink" xfId="2023" builtinId="9" hidden="1"/>
    <cellStyle name="Followed Hyperlink" xfId="2024" builtinId="9" hidden="1"/>
    <cellStyle name="Followed Hyperlink" xfId="2025" builtinId="9" hidden="1"/>
    <cellStyle name="Followed Hyperlink" xfId="2026" builtinId="9" hidden="1"/>
    <cellStyle name="Followed Hyperlink" xfId="2027" builtinId="9" hidden="1"/>
    <cellStyle name="Followed Hyperlink" xfId="2028" builtinId="9" hidden="1"/>
    <cellStyle name="Followed Hyperlink" xfId="2029" builtinId="9" hidden="1"/>
    <cellStyle name="Followed Hyperlink" xfId="2030" builtinId="9" hidden="1"/>
    <cellStyle name="Followed Hyperlink" xfId="2031" builtinId="9" hidden="1"/>
    <cellStyle name="Followed Hyperlink" xfId="2032" builtinId="9" hidden="1"/>
    <cellStyle name="Followed Hyperlink" xfId="2033" builtinId="9" hidden="1"/>
    <cellStyle name="Followed Hyperlink" xfId="2034" builtinId="9" hidden="1"/>
    <cellStyle name="Followed Hyperlink" xfId="2035" builtinId="9" hidden="1"/>
    <cellStyle name="Followed Hyperlink" xfId="2036" builtinId="9" hidden="1"/>
    <cellStyle name="Followed Hyperlink" xfId="2037" builtinId="9" hidden="1"/>
    <cellStyle name="Followed Hyperlink" xfId="2038" builtinId="9" hidden="1"/>
    <cellStyle name="Followed Hyperlink" xfId="2039" builtinId="9" hidden="1"/>
    <cellStyle name="Followed Hyperlink" xfId="2040" builtinId="9" hidden="1"/>
    <cellStyle name="Followed Hyperlink" xfId="2041" builtinId="9" hidden="1"/>
    <cellStyle name="Followed Hyperlink" xfId="2042" builtinId="9" hidden="1"/>
    <cellStyle name="Followed Hyperlink" xfId="2043" builtinId="9" hidden="1"/>
    <cellStyle name="Followed Hyperlink" xfId="2044" builtinId="9" hidden="1"/>
    <cellStyle name="Followed Hyperlink" xfId="2045" builtinId="9" hidden="1"/>
    <cellStyle name="Followed Hyperlink" xfId="2046" builtinId="9" hidden="1"/>
    <cellStyle name="Followed Hyperlink" xfId="2047" builtinId="9" hidden="1"/>
    <cellStyle name="Followed Hyperlink" xfId="2048" builtinId="9" hidden="1"/>
    <cellStyle name="Followed Hyperlink" xfId="2049" builtinId="9" hidden="1"/>
    <cellStyle name="Followed Hyperlink" xfId="2050" builtinId="9" hidden="1"/>
    <cellStyle name="Followed Hyperlink" xfId="2051" builtinId="9" hidden="1"/>
    <cellStyle name="Followed Hyperlink" xfId="2052" builtinId="9" hidden="1"/>
    <cellStyle name="Followed Hyperlink" xfId="2053" builtinId="9" hidden="1"/>
    <cellStyle name="Followed Hyperlink" xfId="2054" builtinId="9" hidden="1"/>
    <cellStyle name="Followed Hyperlink" xfId="2055" builtinId="9" hidden="1"/>
    <cellStyle name="Followed Hyperlink" xfId="2056" builtinId="9" hidden="1"/>
    <cellStyle name="Followed Hyperlink" xfId="2057" builtinId="9" hidden="1"/>
    <cellStyle name="Followed Hyperlink" xfId="2058" builtinId="9" hidden="1"/>
    <cellStyle name="Followed Hyperlink" xfId="2059" builtinId="9" hidden="1"/>
    <cellStyle name="Followed Hyperlink" xfId="2060" builtinId="9" hidden="1"/>
    <cellStyle name="Followed Hyperlink" xfId="2061" builtinId="9" hidden="1"/>
    <cellStyle name="Followed Hyperlink" xfId="2062" builtinId="9" hidden="1"/>
    <cellStyle name="Followed Hyperlink" xfId="2063" builtinId="9" hidden="1"/>
    <cellStyle name="Followed Hyperlink" xfId="2064" builtinId="9" hidden="1"/>
    <cellStyle name="Followed Hyperlink" xfId="2065" builtinId="9" hidden="1"/>
    <cellStyle name="Followed Hyperlink" xfId="2066" builtinId="9" hidden="1"/>
    <cellStyle name="Followed Hyperlink" xfId="2067" builtinId="9" hidden="1"/>
    <cellStyle name="Followed Hyperlink" xfId="2068" builtinId="9" hidden="1"/>
    <cellStyle name="Followed Hyperlink" xfId="2069" builtinId="9" hidden="1"/>
    <cellStyle name="Followed Hyperlink" xfId="2070" builtinId="9" hidden="1"/>
    <cellStyle name="Followed Hyperlink" xfId="2071" builtinId="9" hidden="1"/>
    <cellStyle name="Followed Hyperlink" xfId="2072" builtinId="9" hidden="1"/>
    <cellStyle name="Followed Hyperlink" xfId="2073" builtinId="9" hidden="1"/>
    <cellStyle name="Followed Hyperlink" xfId="2074" builtinId="9" hidden="1"/>
    <cellStyle name="Followed Hyperlink" xfId="2075" builtinId="9" hidden="1"/>
    <cellStyle name="Followed Hyperlink" xfId="2076" builtinId="9" hidden="1"/>
    <cellStyle name="Followed Hyperlink" xfId="2077" builtinId="9" hidden="1"/>
    <cellStyle name="Followed Hyperlink" xfId="2078" builtinId="9" hidden="1"/>
    <cellStyle name="Followed Hyperlink" xfId="2079" builtinId="9" hidden="1"/>
    <cellStyle name="Followed Hyperlink" xfId="2080" builtinId="9" hidden="1"/>
    <cellStyle name="Followed Hyperlink" xfId="2081" builtinId="9" hidden="1"/>
    <cellStyle name="Followed Hyperlink" xfId="2082" builtinId="9" hidden="1"/>
    <cellStyle name="Followed Hyperlink" xfId="2083" builtinId="9" hidden="1"/>
    <cellStyle name="Followed Hyperlink" xfId="2084" builtinId="9" hidden="1"/>
    <cellStyle name="Followed Hyperlink" xfId="2085" builtinId="9" hidden="1"/>
    <cellStyle name="Followed Hyperlink" xfId="2086" builtinId="9" hidden="1"/>
    <cellStyle name="Followed Hyperlink" xfId="2087" builtinId="9" hidden="1"/>
    <cellStyle name="Followed Hyperlink" xfId="2088" builtinId="9" hidden="1"/>
    <cellStyle name="Followed Hyperlink" xfId="2089" builtinId="9" hidden="1"/>
    <cellStyle name="Followed Hyperlink" xfId="2090" builtinId="9" hidden="1"/>
    <cellStyle name="Followed Hyperlink" xfId="2091" builtinId="9" hidden="1"/>
    <cellStyle name="Followed Hyperlink" xfId="2092" builtinId="9" hidden="1"/>
    <cellStyle name="Followed Hyperlink" xfId="2093" builtinId="9" hidden="1"/>
    <cellStyle name="Followed Hyperlink" xfId="2094" builtinId="9" hidden="1"/>
    <cellStyle name="Followed Hyperlink" xfId="2095" builtinId="9" hidden="1"/>
    <cellStyle name="Followed Hyperlink" xfId="2096" builtinId="9" hidden="1"/>
    <cellStyle name="Followed Hyperlink" xfId="2097" builtinId="9" hidden="1"/>
    <cellStyle name="Followed Hyperlink" xfId="2098" builtinId="9" hidden="1"/>
    <cellStyle name="Followed Hyperlink" xfId="2099" builtinId="9" hidden="1"/>
    <cellStyle name="Followed Hyperlink" xfId="2100" builtinId="9" hidden="1"/>
    <cellStyle name="Followed Hyperlink" xfId="2101" builtinId="9" hidden="1"/>
    <cellStyle name="Followed Hyperlink" xfId="2102" builtinId="9" hidden="1"/>
    <cellStyle name="Followed Hyperlink" xfId="2103" builtinId="9" hidden="1"/>
    <cellStyle name="Followed Hyperlink" xfId="2104" builtinId="9" hidden="1"/>
    <cellStyle name="Followed Hyperlink" xfId="2105" builtinId="9" hidden="1"/>
    <cellStyle name="Followed Hyperlink" xfId="2106" builtinId="9" hidden="1"/>
    <cellStyle name="Followed Hyperlink" xfId="2107" builtinId="9" hidden="1"/>
    <cellStyle name="Followed Hyperlink" xfId="2108" builtinId="9" hidden="1"/>
    <cellStyle name="Followed Hyperlink" xfId="2109" builtinId="9" hidden="1"/>
    <cellStyle name="Followed Hyperlink" xfId="2110" builtinId="9" hidden="1"/>
    <cellStyle name="Followed Hyperlink" xfId="2111" builtinId="9" hidden="1"/>
    <cellStyle name="Followed Hyperlink" xfId="2112" builtinId="9" hidden="1"/>
    <cellStyle name="Followed Hyperlink" xfId="2113" builtinId="9" hidden="1"/>
    <cellStyle name="Followed Hyperlink" xfId="2114" builtinId="9" hidden="1"/>
    <cellStyle name="Followed Hyperlink" xfId="2115" builtinId="9" hidden="1"/>
    <cellStyle name="Followed Hyperlink" xfId="2116" builtinId="9" hidden="1"/>
    <cellStyle name="Followed Hyperlink" xfId="2117" builtinId="9" hidden="1"/>
    <cellStyle name="Followed Hyperlink" xfId="2118" builtinId="9" hidden="1"/>
    <cellStyle name="Followed Hyperlink" xfId="2119" builtinId="9" hidden="1"/>
    <cellStyle name="Followed Hyperlink" xfId="2120" builtinId="9" hidden="1"/>
    <cellStyle name="Followed Hyperlink" xfId="2121" builtinId="9" hidden="1"/>
    <cellStyle name="Followed Hyperlink" xfId="2122" builtinId="9" hidden="1"/>
    <cellStyle name="Followed Hyperlink" xfId="2123" builtinId="9" hidden="1"/>
    <cellStyle name="Followed Hyperlink" xfId="2124" builtinId="9" hidden="1"/>
    <cellStyle name="Followed Hyperlink" xfId="2125" builtinId="9" hidden="1"/>
    <cellStyle name="Followed Hyperlink" xfId="2126" builtinId="9" hidden="1"/>
    <cellStyle name="Followed Hyperlink" xfId="2127" builtinId="9" hidden="1"/>
    <cellStyle name="Followed Hyperlink" xfId="2128" builtinId="9" hidden="1"/>
    <cellStyle name="Followed Hyperlink" xfId="2129" builtinId="9" hidden="1"/>
    <cellStyle name="Followed Hyperlink" xfId="2130" builtinId="9" hidden="1"/>
    <cellStyle name="Followed Hyperlink" xfId="2131" builtinId="9" hidden="1"/>
    <cellStyle name="Followed Hyperlink" xfId="2132" builtinId="9" hidden="1"/>
    <cellStyle name="Followed Hyperlink" xfId="2133" builtinId="9" hidden="1"/>
    <cellStyle name="Followed Hyperlink" xfId="2134" builtinId="9" hidden="1"/>
    <cellStyle name="Followed Hyperlink" xfId="2135" builtinId="9" hidden="1"/>
    <cellStyle name="Followed Hyperlink" xfId="2136" builtinId="9" hidden="1"/>
    <cellStyle name="Followed Hyperlink" xfId="2137" builtinId="9" hidden="1"/>
    <cellStyle name="Followed Hyperlink" xfId="2138" builtinId="9" hidden="1"/>
    <cellStyle name="Followed Hyperlink" xfId="2139" builtinId="9" hidden="1"/>
    <cellStyle name="Followed Hyperlink" xfId="2140" builtinId="9" hidden="1"/>
    <cellStyle name="Followed Hyperlink" xfId="2141" builtinId="9" hidden="1"/>
    <cellStyle name="Followed Hyperlink" xfId="2142" builtinId="9" hidden="1"/>
    <cellStyle name="Followed Hyperlink" xfId="2143" builtinId="9" hidden="1"/>
    <cellStyle name="Followed Hyperlink" xfId="2144" builtinId="9" hidden="1"/>
    <cellStyle name="Followed Hyperlink" xfId="2145" builtinId="9" hidden="1"/>
    <cellStyle name="Followed Hyperlink" xfId="2146" builtinId="9" hidden="1"/>
    <cellStyle name="Followed Hyperlink" xfId="2147" builtinId="9" hidden="1"/>
    <cellStyle name="Followed Hyperlink" xfId="2148" builtinId="9" hidden="1"/>
    <cellStyle name="Followed Hyperlink" xfId="2149" builtinId="9" hidden="1"/>
    <cellStyle name="Followed Hyperlink" xfId="2150" builtinId="9" hidden="1"/>
    <cellStyle name="Followed Hyperlink" xfId="2151" builtinId="9" hidden="1"/>
    <cellStyle name="Followed Hyperlink" xfId="2152" builtinId="9" hidden="1"/>
    <cellStyle name="Followed Hyperlink" xfId="2153" builtinId="9" hidden="1"/>
    <cellStyle name="Followed Hyperlink" xfId="2154" builtinId="9" hidden="1"/>
    <cellStyle name="Followed Hyperlink" xfId="2155" builtinId="9" hidden="1"/>
    <cellStyle name="Followed Hyperlink" xfId="2156" builtinId="9" hidden="1"/>
    <cellStyle name="Followed Hyperlink" xfId="2157" builtinId="9" hidden="1"/>
    <cellStyle name="Followed Hyperlink" xfId="2158" builtinId="9" hidden="1"/>
    <cellStyle name="Followed Hyperlink" xfId="2159" builtinId="9" hidden="1"/>
    <cellStyle name="Followed Hyperlink" xfId="2160" builtinId="9" hidden="1"/>
    <cellStyle name="Followed Hyperlink" xfId="2161" builtinId="9" hidden="1"/>
    <cellStyle name="Followed Hyperlink" xfId="2162" builtinId="9" hidden="1"/>
    <cellStyle name="Followed Hyperlink" xfId="2163" builtinId="9" hidden="1"/>
    <cellStyle name="Followed Hyperlink" xfId="2164" builtinId="9" hidden="1"/>
    <cellStyle name="Followed Hyperlink" xfId="2165" builtinId="9" hidden="1"/>
    <cellStyle name="Followed Hyperlink" xfId="2166" builtinId="9" hidden="1"/>
    <cellStyle name="Followed Hyperlink" xfId="2167" builtinId="9" hidden="1"/>
    <cellStyle name="Followed Hyperlink" xfId="2168" builtinId="9" hidden="1"/>
    <cellStyle name="Followed Hyperlink" xfId="2169" builtinId="9" hidden="1"/>
    <cellStyle name="Followed Hyperlink" xfId="2170" builtinId="9" hidden="1"/>
    <cellStyle name="Followed Hyperlink" xfId="2171" builtinId="9" hidden="1"/>
    <cellStyle name="Followed Hyperlink" xfId="2172" builtinId="9" hidden="1"/>
    <cellStyle name="Followed Hyperlink" xfId="2173" builtinId="9" hidden="1"/>
    <cellStyle name="Followed Hyperlink" xfId="2174" builtinId="9" hidden="1"/>
    <cellStyle name="Followed Hyperlink" xfId="2175" builtinId="9" hidden="1"/>
    <cellStyle name="Followed Hyperlink" xfId="2176" builtinId="9" hidden="1"/>
    <cellStyle name="Followed Hyperlink" xfId="2177" builtinId="9" hidden="1"/>
    <cellStyle name="Followed Hyperlink" xfId="2178" builtinId="9" hidden="1"/>
    <cellStyle name="Followed Hyperlink" xfId="2179" builtinId="9" hidden="1"/>
    <cellStyle name="Followed Hyperlink" xfId="2180" builtinId="9" hidden="1"/>
    <cellStyle name="Followed Hyperlink" xfId="2181" builtinId="9" hidden="1"/>
    <cellStyle name="Followed Hyperlink" xfId="2182" builtinId="9" hidden="1"/>
    <cellStyle name="Followed Hyperlink" xfId="2183" builtinId="9" hidden="1"/>
    <cellStyle name="Followed Hyperlink" xfId="2184" builtinId="9" hidden="1"/>
    <cellStyle name="Followed Hyperlink" xfId="2185" builtinId="9" hidden="1"/>
    <cellStyle name="Followed Hyperlink" xfId="2186" builtinId="9" hidden="1"/>
    <cellStyle name="Followed Hyperlink" xfId="2187" builtinId="9" hidden="1"/>
    <cellStyle name="Followed Hyperlink" xfId="2188" builtinId="9" hidden="1"/>
    <cellStyle name="Followed Hyperlink" xfId="2189" builtinId="9" hidden="1"/>
    <cellStyle name="Followed Hyperlink" xfId="2190" builtinId="9" hidden="1"/>
    <cellStyle name="Followed Hyperlink" xfId="2191" builtinId="9" hidden="1"/>
    <cellStyle name="Followed Hyperlink" xfId="2192" builtinId="9" hidden="1"/>
    <cellStyle name="Followed Hyperlink" xfId="2193" builtinId="9" hidden="1"/>
    <cellStyle name="Followed Hyperlink" xfId="2194" builtinId="9" hidden="1"/>
    <cellStyle name="Followed Hyperlink" xfId="2195" builtinId="9" hidden="1"/>
    <cellStyle name="Followed Hyperlink" xfId="2196" builtinId="9" hidden="1"/>
    <cellStyle name="Followed Hyperlink" xfId="2197" builtinId="9" hidden="1"/>
    <cellStyle name="Followed Hyperlink" xfId="2198" builtinId="9" hidden="1"/>
    <cellStyle name="Followed Hyperlink" xfId="2199" builtinId="9" hidden="1"/>
    <cellStyle name="Followed Hyperlink" xfId="2200" builtinId="9" hidden="1"/>
    <cellStyle name="Followed Hyperlink" xfId="2201" builtinId="9" hidden="1"/>
    <cellStyle name="Followed Hyperlink" xfId="2202" builtinId="9" hidden="1"/>
    <cellStyle name="Followed Hyperlink" xfId="2203" builtinId="9" hidden="1"/>
    <cellStyle name="Followed Hyperlink" xfId="2204" builtinId="9" hidden="1"/>
    <cellStyle name="Followed Hyperlink" xfId="2205" builtinId="9" hidden="1"/>
    <cellStyle name="Followed Hyperlink" xfId="2206" builtinId="9" hidden="1"/>
    <cellStyle name="Followed Hyperlink" xfId="2207" builtinId="9" hidden="1"/>
    <cellStyle name="Followed Hyperlink" xfId="2208" builtinId="9" hidden="1"/>
    <cellStyle name="Followed Hyperlink" xfId="2209" builtinId="9" hidden="1"/>
    <cellStyle name="Followed Hyperlink" xfId="2210" builtinId="9" hidden="1"/>
    <cellStyle name="Followed Hyperlink" xfId="2211" builtinId="9" hidden="1"/>
    <cellStyle name="Followed Hyperlink" xfId="2212" builtinId="9" hidden="1"/>
    <cellStyle name="Followed Hyperlink" xfId="2213" builtinId="9" hidden="1"/>
    <cellStyle name="Followed Hyperlink" xfId="2214" builtinId="9" hidden="1"/>
    <cellStyle name="Followed Hyperlink" xfId="2215" builtinId="9" hidden="1"/>
    <cellStyle name="Followed Hyperlink" xfId="2216" builtinId="9" hidden="1"/>
    <cellStyle name="Followed Hyperlink" xfId="2217" builtinId="9" hidden="1"/>
    <cellStyle name="Followed Hyperlink" xfId="2218" builtinId="9" hidden="1"/>
    <cellStyle name="Followed Hyperlink" xfId="2219" builtinId="9" hidden="1"/>
    <cellStyle name="Followed Hyperlink" xfId="2220" builtinId="9" hidden="1"/>
    <cellStyle name="Followed Hyperlink" xfId="2221" builtinId="9" hidden="1"/>
    <cellStyle name="Followed Hyperlink" xfId="2222" builtinId="9" hidden="1"/>
    <cellStyle name="Followed Hyperlink" xfId="2223" builtinId="9" hidden="1"/>
    <cellStyle name="Followed Hyperlink" xfId="2224" builtinId="9" hidden="1"/>
    <cellStyle name="Followed Hyperlink" xfId="2225" builtinId="9" hidden="1"/>
    <cellStyle name="Followed Hyperlink" xfId="2226" builtinId="9" hidden="1"/>
    <cellStyle name="Followed Hyperlink" xfId="2227" builtinId="9" hidden="1"/>
    <cellStyle name="Followed Hyperlink" xfId="2228" builtinId="9" hidden="1"/>
    <cellStyle name="Followed Hyperlink" xfId="2229" builtinId="9" hidden="1"/>
    <cellStyle name="Followed Hyperlink" xfId="2230" builtinId="9" hidden="1"/>
    <cellStyle name="Followed Hyperlink" xfId="2231" builtinId="9" hidden="1"/>
    <cellStyle name="Followed Hyperlink" xfId="2232" builtinId="9" hidden="1"/>
    <cellStyle name="Followed Hyperlink" xfId="2233" builtinId="9" hidden="1"/>
    <cellStyle name="Followed Hyperlink" xfId="2234" builtinId="9" hidden="1"/>
    <cellStyle name="Followed Hyperlink" xfId="2235" builtinId="9" hidden="1"/>
    <cellStyle name="Followed Hyperlink" xfId="2236" builtinId="9" hidden="1"/>
    <cellStyle name="Followed Hyperlink" xfId="2237" builtinId="9" hidden="1"/>
    <cellStyle name="Followed Hyperlink" xfId="2238" builtinId="9" hidden="1"/>
    <cellStyle name="Followed Hyperlink" xfId="2239" builtinId="9" hidden="1"/>
    <cellStyle name="Followed Hyperlink" xfId="2240" builtinId="9" hidden="1"/>
    <cellStyle name="Followed Hyperlink" xfId="2241" builtinId="9" hidden="1"/>
    <cellStyle name="Followed Hyperlink" xfId="2242" builtinId="9" hidden="1"/>
    <cellStyle name="Followed Hyperlink" xfId="2243" builtinId="9" hidden="1"/>
    <cellStyle name="Followed Hyperlink" xfId="2244" builtinId="9" hidden="1"/>
    <cellStyle name="Followed Hyperlink" xfId="2245" builtinId="9" hidden="1"/>
    <cellStyle name="Followed Hyperlink" xfId="2246" builtinId="9" hidden="1"/>
    <cellStyle name="Followed Hyperlink" xfId="2247" builtinId="9" hidden="1"/>
    <cellStyle name="Followed Hyperlink" xfId="2248" builtinId="9" hidden="1"/>
    <cellStyle name="Followed Hyperlink" xfId="2249" builtinId="9" hidden="1"/>
    <cellStyle name="Followed Hyperlink" xfId="2250" builtinId="9" hidden="1"/>
    <cellStyle name="Followed Hyperlink" xfId="2251" builtinId="9" hidden="1"/>
    <cellStyle name="Followed Hyperlink" xfId="2252" builtinId="9" hidden="1"/>
    <cellStyle name="Followed Hyperlink" xfId="2253" builtinId="9" hidden="1"/>
    <cellStyle name="Followed Hyperlink" xfId="2254" builtinId="9" hidden="1"/>
    <cellStyle name="Followed Hyperlink" xfId="2255" builtinId="9" hidden="1"/>
    <cellStyle name="Followed Hyperlink" xfId="2256" builtinId="9" hidden="1"/>
    <cellStyle name="Followed Hyperlink" xfId="2257" builtinId="9" hidden="1"/>
    <cellStyle name="Followed Hyperlink" xfId="2258" builtinId="9" hidden="1"/>
    <cellStyle name="Followed Hyperlink" xfId="2259" builtinId="9" hidden="1"/>
    <cellStyle name="Followed Hyperlink" xfId="2260" builtinId="9" hidden="1"/>
    <cellStyle name="Followed Hyperlink" xfId="2261" builtinId="9" hidden="1"/>
    <cellStyle name="Followed Hyperlink" xfId="2262" builtinId="9" hidden="1"/>
    <cellStyle name="Followed Hyperlink" xfId="2263" builtinId="9" hidden="1"/>
    <cellStyle name="Followed Hyperlink" xfId="2264" builtinId="9" hidden="1"/>
    <cellStyle name="Followed Hyperlink" xfId="2265" builtinId="9" hidden="1"/>
    <cellStyle name="Followed Hyperlink" xfId="2266" builtinId="9" hidden="1"/>
    <cellStyle name="Followed Hyperlink" xfId="2267" builtinId="9" hidden="1"/>
    <cellStyle name="Followed Hyperlink" xfId="2268" builtinId="9" hidden="1"/>
    <cellStyle name="Followed Hyperlink" xfId="2269" builtinId="9" hidden="1"/>
    <cellStyle name="Followed Hyperlink" xfId="2270" builtinId="9" hidden="1"/>
    <cellStyle name="Followed Hyperlink" xfId="2271" builtinId="9" hidden="1"/>
    <cellStyle name="Followed Hyperlink" xfId="2272" builtinId="9" hidden="1"/>
    <cellStyle name="Followed Hyperlink" xfId="2273" builtinId="9" hidden="1"/>
    <cellStyle name="Followed Hyperlink" xfId="2274" builtinId="9" hidden="1"/>
    <cellStyle name="Followed Hyperlink" xfId="2275" builtinId="9" hidden="1"/>
    <cellStyle name="Followed Hyperlink" xfId="2276" builtinId="9" hidden="1"/>
    <cellStyle name="Followed Hyperlink" xfId="2277" builtinId="9" hidden="1"/>
    <cellStyle name="Followed Hyperlink" xfId="2278" builtinId="9" hidden="1"/>
    <cellStyle name="Followed Hyperlink" xfId="2279" builtinId="9" hidden="1"/>
    <cellStyle name="Followed Hyperlink" xfId="2280" builtinId="9" hidden="1"/>
    <cellStyle name="Followed Hyperlink" xfId="2281" builtinId="9" hidden="1"/>
    <cellStyle name="Followed Hyperlink" xfId="2282" builtinId="9" hidden="1"/>
    <cellStyle name="Followed Hyperlink" xfId="2283" builtinId="9" hidden="1"/>
    <cellStyle name="Followed Hyperlink" xfId="2284" builtinId="9" hidden="1"/>
    <cellStyle name="Followed Hyperlink" xfId="2285" builtinId="9" hidden="1"/>
    <cellStyle name="Followed Hyperlink" xfId="2286" builtinId="9" hidden="1"/>
    <cellStyle name="Followed Hyperlink" xfId="2287" builtinId="9" hidden="1"/>
    <cellStyle name="Followed Hyperlink" xfId="2288" builtinId="9" hidden="1"/>
    <cellStyle name="Followed Hyperlink" xfId="2289" builtinId="9" hidden="1"/>
    <cellStyle name="Followed Hyperlink" xfId="2290" builtinId="9" hidden="1"/>
    <cellStyle name="Followed Hyperlink" xfId="2291" builtinId="9" hidden="1"/>
    <cellStyle name="Followed Hyperlink" xfId="2292" builtinId="9" hidden="1"/>
    <cellStyle name="Followed Hyperlink" xfId="2293" builtinId="9" hidden="1"/>
    <cellStyle name="Followed Hyperlink" xfId="2294" builtinId="9" hidden="1"/>
    <cellStyle name="Followed Hyperlink" xfId="2295" builtinId="9" hidden="1"/>
    <cellStyle name="Followed Hyperlink" xfId="2296" builtinId="9" hidden="1"/>
    <cellStyle name="Followed Hyperlink" xfId="2297" builtinId="9" hidden="1"/>
    <cellStyle name="Followed Hyperlink" xfId="2298" builtinId="9" hidden="1"/>
    <cellStyle name="Followed Hyperlink" xfId="2299" builtinId="9" hidden="1"/>
    <cellStyle name="Followed Hyperlink" xfId="2300" builtinId="9" hidden="1"/>
    <cellStyle name="Followed Hyperlink" xfId="2301" builtinId="9" hidden="1"/>
    <cellStyle name="Followed Hyperlink" xfId="2302" builtinId="9" hidden="1"/>
    <cellStyle name="Followed Hyperlink" xfId="2303" builtinId="9" hidden="1"/>
    <cellStyle name="Followed Hyperlink" xfId="2304" builtinId="9" hidden="1"/>
    <cellStyle name="Followed Hyperlink" xfId="2305" builtinId="9" hidden="1"/>
    <cellStyle name="Followed Hyperlink" xfId="2306" builtinId="9" hidden="1"/>
    <cellStyle name="Followed Hyperlink" xfId="2307" builtinId="9" hidden="1"/>
    <cellStyle name="Followed Hyperlink" xfId="2308" builtinId="9" hidden="1"/>
    <cellStyle name="Followed Hyperlink" xfId="2309" builtinId="9" hidden="1"/>
    <cellStyle name="Followed Hyperlink" xfId="2310" builtinId="9" hidden="1"/>
    <cellStyle name="Followed Hyperlink" xfId="2311" builtinId="9" hidden="1"/>
    <cellStyle name="Followed Hyperlink" xfId="2312" builtinId="9" hidden="1"/>
    <cellStyle name="Followed Hyperlink" xfId="2313" builtinId="9" hidden="1"/>
    <cellStyle name="Followed Hyperlink" xfId="2314" builtinId="9" hidden="1"/>
    <cellStyle name="Followed Hyperlink" xfId="2315" builtinId="9" hidden="1"/>
    <cellStyle name="Followed Hyperlink" xfId="2316" builtinId="9" hidden="1"/>
    <cellStyle name="Followed Hyperlink" xfId="2317" builtinId="9" hidden="1"/>
    <cellStyle name="Followed Hyperlink" xfId="2318" builtinId="9" hidden="1"/>
    <cellStyle name="Followed Hyperlink" xfId="2319" builtinId="9" hidden="1"/>
    <cellStyle name="Followed Hyperlink" xfId="2320" builtinId="9" hidden="1"/>
    <cellStyle name="Followed Hyperlink" xfId="2321" builtinId="9" hidden="1"/>
    <cellStyle name="Followed Hyperlink" xfId="2322" builtinId="9" hidden="1"/>
    <cellStyle name="Followed Hyperlink" xfId="2323" builtinId="9" hidden="1"/>
    <cellStyle name="Followed Hyperlink" xfId="2324" builtinId="9" hidden="1"/>
    <cellStyle name="Followed Hyperlink" xfId="2325" builtinId="9" hidden="1"/>
    <cellStyle name="Followed Hyperlink" xfId="2326" builtinId="9" hidden="1"/>
    <cellStyle name="Followed Hyperlink" xfId="2327" builtinId="9" hidden="1"/>
    <cellStyle name="Followed Hyperlink" xfId="2328" builtinId="9" hidden="1"/>
    <cellStyle name="Followed Hyperlink" xfId="2329" builtinId="9" hidden="1"/>
    <cellStyle name="Followed Hyperlink" xfId="2330" builtinId="9" hidden="1"/>
    <cellStyle name="Followed Hyperlink" xfId="2331" builtinId="9" hidden="1"/>
    <cellStyle name="Followed Hyperlink" xfId="2332" builtinId="9" hidden="1"/>
    <cellStyle name="Followed Hyperlink" xfId="2333" builtinId="9" hidden="1"/>
    <cellStyle name="Followed Hyperlink" xfId="2334" builtinId="9" hidden="1"/>
    <cellStyle name="Followed Hyperlink" xfId="2335" builtinId="9" hidden="1"/>
    <cellStyle name="Followed Hyperlink" xfId="2336" builtinId="9" hidden="1"/>
    <cellStyle name="Followed Hyperlink" xfId="2337" builtinId="9" hidden="1"/>
    <cellStyle name="Followed Hyperlink" xfId="2338" builtinId="9" hidden="1"/>
    <cellStyle name="Followed Hyperlink" xfId="2339" builtinId="9" hidden="1"/>
    <cellStyle name="Followed Hyperlink" xfId="2340" builtinId="9" hidden="1"/>
    <cellStyle name="Followed Hyperlink" xfId="2341" builtinId="9" hidden="1"/>
    <cellStyle name="Followed Hyperlink" xfId="2342" builtinId="9" hidden="1"/>
    <cellStyle name="Followed Hyperlink" xfId="2343" builtinId="9" hidden="1"/>
    <cellStyle name="Followed Hyperlink" xfId="2344" builtinId="9" hidden="1"/>
    <cellStyle name="Followed Hyperlink" xfId="2345" builtinId="9" hidden="1"/>
    <cellStyle name="Followed Hyperlink" xfId="2346" builtinId="9" hidden="1"/>
    <cellStyle name="Followed Hyperlink" xfId="2347" builtinId="9" hidden="1"/>
    <cellStyle name="Followed Hyperlink" xfId="2348" builtinId="9" hidden="1"/>
    <cellStyle name="Followed Hyperlink" xfId="2349" builtinId="9" hidden="1"/>
    <cellStyle name="Followed Hyperlink" xfId="2350" builtinId="9" hidden="1"/>
    <cellStyle name="Followed Hyperlink" xfId="2351" builtinId="9" hidden="1"/>
    <cellStyle name="Followed Hyperlink" xfId="2352" builtinId="9" hidden="1"/>
    <cellStyle name="Followed Hyperlink" xfId="2353" builtinId="9" hidden="1"/>
    <cellStyle name="Followed Hyperlink" xfId="2354" builtinId="9" hidden="1"/>
    <cellStyle name="Followed Hyperlink" xfId="2355" builtinId="9" hidden="1"/>
    <cellStyle name="Followed Hyperlink" xfId="2356" builtinId="9" hidden="1"/>
    <cellStyle name="Followed Hyperlink" xfId="2357" builtinId="9" hidden="1"/>
    <cellStyle name="Followed Hyperlink" xfId="2358" builtinId="9" hidden="1"/>
    <cellStyle name="Followed Hyperlink" xfId="2359" builtinId="9" hidden="1"/>
    <cellStyle name="Followed Hyperlink" xfId="2360" builtinId="9" hidden="1"/>
    <cellStyle name="Followed Hyperlink" xfId="2361" builtinId="9" hidden="1"/>
    <cellStyle name="Followed Hyperlink" xfId="2362" builtinId="9" hidden="1"/>
    <cellStyle name="Followed Hyperlink" xfId="2363" builtinId="9" hidden="1"/>
    <cellStyle name="Followed Hyperlink" xfId="2364" builtinId="9" hidden="1"/>
    <cellStyle name="Followed Hyperlink" xfId="2365" builtinId="9" hidden="1"/>
    <cellStyle name="Followed Hyperlink" xfId="2366" builtinId="9" hidden="1"/>
    <cellStyle name="Followed Hyperlink" xfId="2367" builtinId="9" hidden="1"/>
    <cellStyle name="Followed Hyperlink" xfId="2368" builtinId="9" hidden="1"/>
    <cellStyle name="Followed Hyperlink" xfId="2369" builtinId="9" hidden="1"/>
    <cellStyle name="Followed Hyperlink" xfId="2370" builtinId="9" hidden="1"/>
    <cellStyle name="Followed Hyperlink" xfId="2371" builtinId="9" hidden="1"/>
    <cellStyle name="Followed Hyperlink" xfId="2372" builtinId="9" hidden="1"/>
    <cellStyle name="Followed Hyperlink" xfId="2373" builtinId="9" hidden="1"/>
    <cellStyle name="Followed Hyperlink" xfId="2374" builtinId="9" hidden="1"/>
    <cellStyle name="Followed Hyperlink" xfId="2375" builtinId="9" hidden="1"/>
    <cellStyle name="Followed Hyperlink" xfId="2376" builtinId="9" hidden="1"/>
    <cellStyle name="Followed Hyperlink" xfId="2377" builtinId="9" hidden="1"/>
    <cellStyle name="Followed Hyperlink" xfId="2378" builtinId="9" hidden="1"/>
    <cellStyle name="Followed Hyperlink" xfId="2379" builtinId="9" hidden="1"/>
    <cellStyle name="Followed Hyperlink" xfId="2380" builtinId="9" hidden="1"/>
    <cellStyle name="Followed Hyperlink" xfId="2381" builtinId="9" hidden="1"/>
    <cellStyle name="Followed Hyperlink" xfId="2382" builtinId="9" hidden="1"/>
    <cellStyle name="Followed Hyperlink" xfId="2383" builtinId="9" hidden="1"/>
    <cellStyle name="Followed Hyperlink" xfId="2384" builtinId="9" hidden="1"/>
    <cellStyle name="Followed Hyperlink" xfId="2385" builtinId="9" hidden="1"/>
    <cellStyle name="Followed Hyperlink" xfId="2386" builtinId="9" hidden="1"/>
    <cellStyle name="Followed Hyperlink" xfId="2387" builtinId="9" hidden="1"/>
    <cellStyle name="Followed Hyperlink" xfId="2388" builtinId="9" hidden="1"/>
    <cellStyle name="Followed Hyperlink" xfId="2389" builtinId="9" hidden="1"/>
    <cellStyle name="Followed Hyperlink" xfId="2390" builtinId="9" hidden="1"/>
    <cellStyle name="Followed Hyperlink" xfId="2391" builtinId="9" hidden="1"/>
    <cellStyle name="Followed Hyperlink" xfId="2392" builtinId="9" hidden="1"/>
    <cellStyle name="Followed Hyperlink" xfId="2393" builtinId="9" hidden="1"/>
    <cellStyle name="Followed Hyperlink" xfId="2394" builtinId="9" hidden="1"/>
    <cellStyle name="Followed Hyperlink" xfId="2395" builtinId="9" hidden="1"/>
    <cellStyle name="Followed Hyperlink" xfId="2396" builtinId="9" hidden="1"/>
    <cellStyle name="Followed Hyperlink" xfId="2397" builtinId="9" hidden="1"/>
    <cellStyle name="Followed Hyperlink" xfId="2398" builtinId="9" hidden="1"/>
    <cellStyle name="Followed Hyperlink" xfId="2399" builtinId="9" hidden="1"/>
    <cellStyle name="Followed Hyperlink" xfId="2400" builtinId="9" hidden="1"/>
    <cellStyle name="Followed Hyperlink" xfId="2401" builtinId="9" hidden="1"/>
    <cellStyle name="Followed Hyperlink" xfId="2402" builtinId="9" hidden="1"/>
    <cellStyle name="Followed Hyperlink" xfId="2403" builtinId="9" hidden="1"/>
    <cellStyle name="Followed Hyperlink" xfId="2404" builtinId="9" hidden="1"/>
    <cellStyle name="Followed Hyperlink" xfId="2405" builtinId="9" hidden="1"/>
    <cellStyle name="Followed Hyperlink" xfId="2406" builtinId="9" hidden="1"/>
    <cellStyle name="Followed Hyperlink" xfId="2407" builtinId="9" hidden="1"/>
    <cellStyle name="Followed Hyperlink" xfId="2408" builtinId="9" hidden="1"/>
    <cellStyle name="Followed Hyperlink" xfId="2409" builtinId="9" hidden="1"/>
    <cellStyle name="Followed Hyperlink" xfId="2410" builtinId="9" hidden="1"/>
    <cellStyle name="Followed Hyperlink" xfId="2411" builtinId="9" hidden="1"/>
    <cellStyle name="Followed Hyperlink" xfId="2412" builtinId="9" hidden="1"/>
    <cellStyle name="Followed Hyperlink" xfId="2413" builtinId="9" hidden="1"/>
    <cellStyle name="Followed Hyperlink" xfId="2414" builtinId="9" hidden="1"/>
    <cellStyle name="Followed Hyperlink" xfId="2415" builtinId="9" hidden="1"/>
    <cellStyle name="Followed Hyperlink" xfId="2416" builtinId="9" hidden="1"/>
    <cellStyle name="Followed Hyperlink" xfId="2417" builtinId="9" hidden="1"/>
    <cellStyle name="Followed Hyperlink" xfId="2418" builtinId="9" hidden="1"/>
    <cellStyle name="Followed Hyperlink" xfId="2419" builtinId="9" hidden="1"/>
    <cellStyle name="Followed Hyperlink" xfId="2420" builtinId="9" hidden="1"/>
    <cellStyle name="Followed Hyperlink" xfId="2421" builtinId="9" hidden="1"/>
    <cellStyle name="Followed Hyperlink" xfId="2422" builtinId="9" hidden="1"/>
    <cellStyle name="Followed Hyperlink" xfId="2423" builtinId="9" hidden="1"/>
    <cellStyle name="Followed Hyperlink" xfId="2424" builtinId="9" hidden="1"/>
    <cellStyle name="Followed Hyperlink" xfId="2425" builtinId="9" hidden="1"/>
    <cellStyle name="Followed Hyperlink" xfId="2426" builtinId="9" hidden="1"/>
    <cellStyle name="Followed Hyperlink" xfId="2427" builtinId="9" hidden="1"/>
    <cellStyle name="Followed Hyperlink" xfId="2428" builtinId="9" hidden="1"/>
    <cellStyle name="Followed Hyperlink" xfId="2429" builtinId="9" hidden="1"/>
    <cellStyle name="Followed Hyperlink" xfId="2430" builtinId="9" hidden="1"/>
    <cellStyle name="Followed Hyperlink" xfId="2431" builtinId="9" hidden="1"/>
    <cellStyle name="Followed Hyperlink" xfId="2432" builtinId="9" hidden="1"/>
    <cellStyle name="Followed Hyperlink" xfId="2433" builtinId="9" hidden="1"/>
    <cellStyle name="Followed Hyperlink" xfId="2434" builtinId="9" hidden="1"/>
    <cellStyle name="Followed Hyperlink" xfId="2435" builtinId="9" hidden="1"/>
    <cellStyle name="Followed Hyperlink" xfId="2436" builtinId="9" hidden="1"/>
    <cellStyle name="Followed Hyperlink" xfId="2437" builtinId="9" hidden="1"/>
    <cellStyle name="Followed Hyperlink" xfId="2438" builtinId="9" hidden="1"/>
    <cellStyle name="Followed Hyperlink" xfId="2439" builtinId="9" hidden="1"/>
    <cellStyle name="Followed Hyperlink" xfId="2440" builtinId="9" hidden="1"/>
    <cellStyle name="Followed Hyperlink" xfId="2441" builtinId="9" hidden="1"/>
    <cellStyle name="Followed Hyperlink" xfId="2442" builtinId="9" hidden="1"/>
    <cellStyle name="Followed Hyperlink" xfId="2443" builtinId="9" hidden="1"/>
    <cellStyle name="Followed Hyperlink" xfId="2444" builtinId="9" hidden="1"/>
    <cellStyle name="Followed Hyperlink" xfId="2445" builtinId="9" hidden="1"/>
    <cellStyle name="Followed Hyperlink" xfId="2446" builtinId="9" hidden="1"/>
    <cellStyle name="Followed Hyperlink" xfId="2447" builtinId="9" hidden="1"/>
    <cellStyle name="Followed Hyperlink" xfId="2448" builtinId="9" hidden="1"/>
    <cellStyle name="Followed Hyperlink" xfId="2449" builtinId="9" hidden="1"/>
    <cellStyle name="Followed Hyperlink" xfId="2450" builtinId="9" hidden="1"/>
    <cellStyle name="Followed Hyperlink" xfId="2451" builtinId="9" hidden="1"/>
    <cellStyle name="Followed Hyperlink" xfId="2452" builtinId="9" hidden="1"/>
    <cellStyle name="Followed Hyperlink" xfId="2453" builtinId="9" hidden="1"/>
    <cellStyle name="Followed Hyperlink" xfId="2454" builtinId="9" hidden="1"/>
    <cellStyle name="Followed Hyperlink" xfId="2455" builtinId="9" hidden="1"/>
    <cellStyle name="Followed Hyperlink" xfId="2456" builtinId="9" hidden="1"/>
    <cellStyle name="Followed Hyperlink" xfId="2457" builtinId="9" hidden="1"/>
    <cellStyle name="Followed Hyperlink" xfId="2458" builtinId="9" hidden="1"/>
    <cellStyle name="Followed Hyperlink" xfId="2459" builtinId="9" hidden="1"/>
    <cellStyle name="Followed Hyperlink" xfId="2460" builtinId="9" hidden="1"/>
    <cellStyle name="Followed Hyperlink" xfId="2461" builtinId="9" hidden="1"/>
    <cellStyle name="Followed Hyperlink" xfId="2462" builtinId="9" hidden="1"/>
    <cellStyle name="Followed Hyperlink" xfId="2463" builtinId="9" hidden="1"/>
    <cellStyle name="Followed Hyperlink" xfId="2464" builtinId="9" hidden="1"/>
    <cellStyle name="Followed Hyperlink" xfId="2465" builtinId="9" hidden="1"/>
    <cellStyle name="Followed Hyperlink" xfId="2466" builtinId="9" hidden="1"/>
    <cellStyle name="Followed Hyperlink" xfId="2467" builtinId="9" hidden="1"/>
    <cellStyle name="Followed Hyperlink" xfId="2468" builtinId="9" hidden="1"/>
    <cellStyle name="Followed Hyperlink" xfId="2469" builtinId="9" hidden="1"/>
    <cellStyle name="Followed Hyperlink" xfId="2470" builtinId="9" hidden="1"/>
    <cellStyle name="Followed Hyperlink" xfId="2471" builtinId="9" hidden="1"/>
    <cellStyle name="Followed Hyperlink" xfId="2472" builtinId="9" hidden="1"/>
    <cellStyle name="Followed Hyperlink" xfId="2473" builtinId="9" hidden="1"/>
    <cellStyle name="Followed Hyperlink" xfId="2474" builtinId="9" hidden="1"/>
    <cellStyle name="Followed Hyperlink" xfId="2475" builtinId="9" hidden="1"/>
    <cellStyle name="Followed Hyperlink" xfId="2476" builtinId="9" hidden="1"/>
    <cellStyle name="Followed Hyperlink" xfId="2477" builtinId="9" hidden="1"/>
    <cellStyle name="Followed Hyperlink" xfId="2478" builtinId="9" hidden="1"/>
    <cellStyle name="Followed Hyperlink" xfId="2479" builtinId="9" hidden="1"/>
    <cellStyle name="Followed Hyperlink" xfId="2480" builtinId="9" hidden="1"/>
    <cellStyle name="Followed Hyperlink" xfId="2481" builtinId="9" hidden="1"/>
    <cellStyle name="Followed Hyperlink" xfId="2482" builtinId="9" hidden="1"/>
    <cellStyle name="Followed Hyperlink" xfId="2483" builtinId="9" hidden="1"/>
    <cellStyle name="Followed Hyperlink" xfId="2484" builtinId="9" hidden="1"/>
    <cellStyle name="Followed Hyperlink" xfId="2485" builtinId="9" hidden="1"/>
    <cellStyle name="Followed Hyperlink" xfId="2486" builtinId="9" hidden="1"/>
    <cellStyle name="Followed Hyperlink" xfId="2487" builtinId="9" hidden="1"/>
    <cellStyle name="Followed Hyperlink" xfId="2488" builtinId="9" hidden="1"/>
    <cellStyle name="Followed Hyperlink" xfId="2489" builtinId="9" hidden="1"/>
    <cellStyle name="Followed Hyperlink" xfId="2490" builtinId="9" hidden="1"/>
    <cellStyle name="Followed Hyperlink" xfId="2491" builtinId="9" hidden="1"/>
    <cellStyle name="Followed Hyperlink" xfId="2492" builtinId="9" hidden="1"/>
    <cellStyle name="Followed Hyperlink" xfId="2493" builtinId="9" hidden="1"/>
    <cellStyle name="Followed Hyperlink" xfId="2494" builtinId="9" hidden="1"/>
    <cellStyle name="Followed Hyperlink" xfId="2495" builtinId="9" hidden="1"/>
    <cellStyle name="Followed Hyperlink" xfId="2496" builtinId="9" hidden="1"/>
    <cellStyle name="Followed Hyperlink" xfId="2497" builtinId="9" hidden="1"/>
    <cellStyle name="Followed Hyperlink" xfId="2498" builtinId="9" hidden="1"/>
    <cellStyle name="Followed Hyperlink" xfId="2499" builtinId="9" hidden="1"/>
    <cellStyle name="Followed Hyperlink" xfId="2500" builtinId="9" hidden="1"/>
    <cellStyle name="Followed Hyperlink" xfId="2501" builtinId="9" hidden="1"/>
    <cellStyle name="Followed Hyperlink" xfId="2502" builtinId="9" hidden="1"/>
    <cellStyle name="Followed Hyperlink" xfId="2503" builtinId="9" hidden="1"/>
    <cellStyle name="Followed Hyperlink" xfId="2504" builtinId="9" hidden="1"/>
    <cellStyle name="Followed Hyperlink" xfId="2505" builtinId="9" hidden="1"/>
    <cellStyle name="Followed Hyperlink" xfId="2506" builtinId="9" hidden="1"/>
    <cellStyle name="Followed Hyperlink" xfId="2507" builtinId="9" hidden="1"/>
    <cellStyle name="Followed Hyperlink" xfId="2508" builtinId="9" hidden="1"/>
    <cellStyle name="Followed Hyperlink" xfId="2509" builtinId="9" hidden="1"/>
    <cellStyle name="Followed Hyperlink" xfId="2510" builtinId="9" hidden="1"/>
    <cellStyle name="Followed Hyperlink" xfId="2511" builtinId="9" hidden="1"/>
    <cellStyle name="Followed Hyperlink" xfId="2512" builtinId="9" hidden="1"/>
    <cellStyle name="Followed Hyperlink" xfId="2513" builtinId="9" hidden="1"/>
    <cellStyle name="Followed Hyperlink" xfId="2514" builtinId="9" hidden="1"/>
    <cellStyle name="Followed Hyperlink" xfId="2515" builtinId="9" hidden="1"/>
    <cellStyle name="Followed Hyperlink" xfId="2516" builtinId="9" hidden="1"/>
    <cellStyle name="Followed Hyperlink" xfId="2517" builtinId="9" hidden="1"/>
    <cellStyle name="Followed Hyperlink" xfId="2518" builtinId="9" hidden="1"/>
    <cellStyle name="Followed Hyperlink" xfId="2519" builtinId="9" hidden="1"/>
    <cellStyle name="Followed Hyperlink" xfId="2520" builtinId="9" hidden="1"/>
    <cellStyle name="Followed Hyperlink" xfId="2521" builtinId="9" hidden="1"/>
    <cellStyle name="Followed Hyperlink" xfId="2522" builtinId="9" hidden="1"/>
    <cellStyle name="Followed Hyperlink" xfId="2523" builtinId="9" hidden="1"/>
    <cellStyle name="Followed Hyperlink" xfId="2524" builtinId="9" hidden="1"/>
    <cellStyle name="Followed Hyperlink" xfId="2525" builtinId="9" hidden="1"/>
    <cellStyle name="Followed Hyperlink" xfId="2526" builtinId="9" hidden="1"/>
    <cellStyle name="Followed Hyperlink" xfId="2527" builtinId="9" hidden="1"/>
    <cellStyle name="Followed Hyperlink" xfId="2528" builtinId="9" hidden="1"/>
    <cellStyle name="Followed Hyperlink" xfId="2529" builtinId="9" hidden="1"/>
    <cellStyle name="Followed Hyperlink" xfId="2530" builtinId="9" hidden="1"/>
    <cellStyle name="Followed Hyperlink" xfId="2531" builtinId="9" hidden="1"/>
    <cellStyle name="Followed Hyperlink" xfId="2532" builtinId="9" hidden="1"/>
    <cellStyle name="Followed Hyperlink" xfId="2533" builtinId="9" hidden="1"/>
    <cellStyle name="Followed Hyperlink" xfId="2534" builtinId="9" hidden="1"/>
    <cellStyle name="Followed Hyperlink" xfId="2535" builtinId="9" hidden="1"/>
    <cellStyle name="Followed Hyperlink" xfId="2536" builtinId="9" hidden="1"/>
    <cellStyle name="Followed Hyperlink" xfId="2537" builtinId="9" hidden="1"/>
    <cellStyle name="Followed Hyperlink" xfId="2538" builtinId="9" hidden="1"/>
    <cellStyle name="Followed Hyperlink" xfId="2539" builtinId="9" hidden="1"/>
    <cellStyle name="Followed Hyperlink" xfId="2540" builtinId="9" hidden="1"/>
    <cellStyle name="Followed Hyperlink" xfId="2541" builtinId="9" hidden="1"/>
    <cellStyle name="Followed Hyperlink" xfId="2542" builtinId="9" hidden="1"/>
    <cellStyle name="Followed Hyperlink" xfId="2543" builtinId="9" hidden="1"/>
    <cellStyle name="Followed Hyperlink" xfId="2544" builtinId="9" hidden="1"/>
    <cellStyle name="Followed Hyperlink" xfId="2545" builtinId="9" hidden="1"/>
    <cellStyle name="Followed Hyperlink" xfId="2546" builtinId="9" hidden="1"/>
    <cellStyle name="Followed Hyperlink" xfId="2547" builtinId="9" hidden="1"/>
    <cellStyle name="Followed Hyperlink" xfId="2548" builtinId="9" hidden="1"/>
    <cellStyle name="Followed Hyperlink" xfId="2549" builtinId="9" hidden="1"/>
    <cellStyle name="Followed Hyperlink" xfId="2550" builtinId="9" hidden="1"/>
    <cellStyle name="Followed Hyperlink" xfId="2551" builtinId="9" hidden="1"/>
    <cellStyle name="Followed Hyperlink" xfId="2552" builtinId="9" hidden="1"/>
    <cellStyle name="Followed Hyperlink" xfId="2553" builtinId="9" hidden="1"/>
    <cellStyle name="Followed Hyperlink" xfId="2554" builtinId="9" hidden="1"/>
    <cellStyle name="Followed Hyperlink" xfId="2555" builtinId="9" hidden="1"/>
    <cellStyle name="Followed Hyperlink" xfId="2556" builtinId="9" hidden="1"/>
    <cellStyle name="Followed Hyperlink" xfId="2557" builtinId="9" hidden="1"/>
    <cellStyle name="Followed Hyperlink" xfId="2558" builtinId="9" hidden="1"/>
    <cellStyle name="Followed Hyperlink" xfId="2559" builtinId="9" hidden="1"/>
    <cellStyle name="Followed Hyperlink" xfId="2560" builtinId="9" hidden="1"/>
    <cellStyle name="Followed Hyperlink" xfId="2561" builtinId="9" hidden="1"/>
    <cellStyle name="Followed Hyperlink" xfId="2562" builtinId="9" hidden="1"/>
    <cellStyle name="Followed Hyperlink" xfId="2563" builtinId="9" hidden="1"/>
    <cellStyle name="Followed Hyperlink" xfId="2564" builtinId="9" hidden="1"/>
    <cellStyle name="Followed Hyperlink" xfId="2565" builtinId="9" hidden="1"/>
    <cellStyle name="Followed Hyperlink" xfId="2566" builtinId="9" hidden="1"/>
    <cellStyle name="Followed Hyperlink" xfId="2567" builtinId="9" hidden="1"/>
    <cellStyle name="Followed Hyperlink" xfId="2568" builtinId="9" hidden="1"/>
    <cellStyle name="Followed Hyperlink" xfId="2569" builtinId="9" hidden="1"/>
    <cellStyle name="Followed Hyperlink" xfId="2570" builtinId="9" hidden="1"/>
    <cellStyle name="Followed Hyperlink" xfId="2571" builtinId="9" hidden="1"/>
    <cellStyle name="Followed Hyperlink" xfId="2572" builtinId="9" hidden="1"/>
    <cellStyle name="Followed Hyperlink" xfId="2573" builtinId="9" hidden="1"/>
    <cellStyle name="Followed Hyperlink" xfId="2574" builtinId="9" hidden="1"/>
    <cellStyle name="Followed Hyperlink" xfId="2575" builtinId="9" hidden="1"/>
    <cellStyle name="Followed Hyperlink" xfId="2576" builtinId="9" hidden="1"/>
    <cellStyle name="Followed Hyperlink" xfId="2577" builtinId="9" hidden="1"/>
    <cellStyle name="Followed Hyperlink" xfId="2578" builtinId="9" hidden="1"/>
    <cellStyle name="Followed Hyperlink" xfId="2579" builtinId="9" hidden="1"/>
    <cellStyle name="Followed Hyperlink" xfId="2580" builtinId="9" hidden="1"/>
    <cellStyle name="Followed Hyperlink" xfId="2581" builtinId="9" hidden="1"/>
    <cellStyle name="Followed Hyperlink" xfId="2582" builtinId="9" hidden="1"/>
    <cellStyle name="Followed Hyperlink" xfId="2583" builtinId="9" hidden="1"/>
    <cellStyle name="Followed Hyperlink" xfId="2584" builtinId="9" hidden="1"/>
    <cellStyle name="Followed Hyperlink" xfId="2585" builtinId="9" hidden="1"/>
    <cellStyle name="Followed Hyperlink" xfId="2586" builtinId="9" hidden="1"/>
    <cellStyle name="Followed Hyperlink" xfId="2587" builtinId="9" hidden="1"/>
    <cellStyle name="Followed Hyperlink" xfId="2588" builtinId="9" hidden="1"/>
    <cellStyle name="Followed Hyperlink" xfId="2589" builtinId="9" hidden="1"/>
    <cellStyle name="Followed Hyperlink" xfId="2590" builtinId="9" hidden="1"/>
    <cellStyle name="Followed Hyperlink" xfId="2591" builtinId="9" hidden="1"/>
    <cellStyle name="Followed Hyperlink" xfId="2592" builtinId="9" hidden="1"/>
    <cellStyle name="Followed Hyperlink" xfId="2593" builtinId="9" hidden="1"/>
    <cellStyle name="Followed Hyperlink" xfId="2594" builtinId="9" hidden="1"/>
    <cellStyle name="Followed Hyperlink" xfId="2595" builtinId="9" hidden="1"/>
    <cellStyle name="Followed Hyperlink" xfId="2596" builtinId="9" hidden="1"/>
    <cellStyle name="Followed Hyperlink" xfId="2597" builtinId="9" hidden="1"/>
    <cellStyle name="Followed Hyperlink" xfId="2598" builtinId="9" hidden="1"/>
    <cellStyle name="Followed Hyperlink" xfId="2599" builtinId="9" hidden="1"/>
    <cellStyle name="Followed Hyperlink" xfId="2600" builtinId="9" hidden="1"/>
    <cellStyle name="Followed Hyperlink" xfId="2601" builtinId="9" hidden="1"/>
    <cellStyle name="Followed Hyperlink" xfId="2602" builtinId="9" hidden="1"/>
    <cellStyle name="Followed Hyperlink" xfId="2603" builtinId="9" hidden="1"/>
    <cellStyle name="Followed Hyperlink" xfId="2604" builtinId="9" hidden="1"/>
    <cellStyle name="Followed Hyperlink" xfId="2605" builtinId="9" hidden="1"/>
    <cellStyle name="Followed Hyperlink" xfId="2606" builtinId="9" hidden="1"/>
    <cellStyle name="Followed Hyperlink" xfId="2607" builtinId="9" hidden="1"/>
    <cellStyle name="Followed Hyperlink" xfId="2608" builtinId="9" hidden="1"/>
    <cellStyle name="Followed Hyperlink" xfId="2609" builtinId="9" hidden="1"/>
    <cellStyle name="Followed Hyperlink" xfId="2610" builtinId="9" hidden="1"/>
    <cellStyle name="Followed Hyperlink" xfId="2611" builtinId="9" hidden="1"/>
    <cellStyle name="Followed Hyperlink" xfId="2612" builtinId="9" hidden="1"/>
    <cellStyle name="Followed Hyperlink" xfId="2613" builtinId="9" hidden="1"/>
    <cellStyle name="Followed Hyperlink" xfId="2614" builtinId="9" hidden="1"/>
    <cellStyle name="Followed Hyperlink" xfId="2615" builtinId="9" hidden="1"/>
    <cellStyle name="Followed Hyperlink" xfId="2616" builtinId="9" hidden="1"/>
    <cellStyle name="Followed Hyperlink" xfId="2617" builtinId="9" hidden="1"/>
    <cellStyle name="Followed Hyperlink" xfId="2618" builtinId="9" hidden="1"/>
    <cellStyle name="Followed Hyperlink" xfId="2619" builtinId="9" hidden="1"/>
    <cellStyle name="Followed Hyperlink" xfId="2620" builtinId="9" hidden="1"/>
    <cellStyle name="Followed Hyperlink" xfId="2621" builtinId="9" hidden="1"/>
    <cellStyle name="Followed Hyperlink" xfId="2622" builtinId="9" hidden="1"/>
    <cellStyle name="Followed Hyperlink" xfId="2623" builtinId="9" hidden="1"/>
    <cellStyle name="Followed Hyperlink" xfId="2624" builtinId="9" hidden="1"/>
    <cellStyle name="Followed Hyperlink" xfId="2625" builtinId="9" hidden="1"/>
    <cellStyle name="Followed Hyperlink" xfId="2626" builtinId="9" hidden="1"/>
    <cellStyle name="Followed Hyperlink" xfId="2627" builtinId="9" hidden="1"/>
    <cellStyle name="Followed Hyperlink" xfId="2628" builtinId="9" hidden="1"/>
    <cellStyle name="Followed Hyperlink" xfId="2629" builtinId="9" hidden="1"/>
    <cellStyle name="Followed Hyperlink" xfId="2630" builtinId="9" hidden="1"/>
    <cellStyle name="Followed Hyperlink" xfId="2631" builtinId="9" hidden="1"/>
    <cellStyle name="Followed Hyperlink" xfId="2632" builtinId="9" hidden="1"/>
    <cellStyle name="Followed Hyperlink" xfId="2633" builtinId="9" hidden="1"/>
    <cellStyle name="Followed Hyperlink" xfId="2634" builtinId="9" hidden="1"/>
    <cellStyle name="Followed Hyperlink" xfId="2635" builtinId="9" hidden="1"/>
    <cellStyle name="Followed Hyperlink" xfId="2636" builtinId="9" hidden="1"/>
    <cellStyle name="Followed Hyperlink" xfId="2637" builtinId="9" hidden="1"/>
    <cellStyle name="Followed Hyperlink" xfId="2638" builtinId="9" hidden="1"/>
    <cellStyle name="Followed Hyperlink" xfId="2639" builtinId="9" hidden="1"/>
    <cellStyle name="Followed Hyperlink" xfId="2640" builtinId="9" hidden="1"/>
    <cellStyle name="Followed Hyperlink" xfId="2641" builtinId="9" hidden="1"/>
    <cellStyle name="Followed Hyperlink" xfId="2642" builtinId="9" hidden="1"/>
    <cellStyle name="Followed Hyperlink" xfId="2643" builtinId="9" hidden="1"/>
    <cellStyle name="Followed Hyperlink" xfId="2644" builtinId="9" hidden="1"/>
    <cellStyle name="Followed Hyperlink" xfId="2645" builtinId="9" hidden="1"/>
    <cellStyle name="Followed Hyperlink" xfId="2646" builtinId="9" hidden="1"/>
    <cellStyle name="Followed Hyperlink" xfId="2647" builtinId="9" hidden="1"/>
    <cellStyle name="Followed Hyperlink" xfId="2648" builtinId="9" hidden="1"/>
    <cellStyle name="Followed Hyperlink" xfId="2649" builtinId="9" hidden="1"/>
    <cellStyle name="Followed Hyperlink" xfId="2650" builtinId="9" hidden="1"/>
    <cellStyle name="Followed Hyperlink" xfId="2651" builtinId="9" hidden="1"/>
    <cellStyle name="Followed Hyperlink" xfId="2652" builtinId="9" hidden="1"/>
    <cellStyle name="Followed Hyperlink" xfId="2653" builtinId="9" hidden="1"/>
    <cellStyle name="Followed Hyperlink" xfId="2654" builtinId="9" hidden="1"/>
    <cellStyle name="Followed Hyperlink" xfId="2655" builtinId="9" hidden="1"/>
    <cellStyle name="Followed Hyperlink" xfId="2656" builtinId="9" hidden="1"/>
    <cellStyle name="Followed Hyperlink" xfId="2657" builtinId="9" hidden="1"/>
    <cellStyle name="Followed Hyperlink" xfId="2658" builtinId="9" hidden="1"/>
    <cellStyle name="Followed Hyperlink" xfId="2659" builtinId="9" hidden="1"/>
    <cellStyle name="Followed Hyperlink" xfId="2660" builtinId="9" hidden="1"/>
    <cellStyle name="Followed Hyperlink" xfId="2661" builtinId="9" hidden="1"/>
    <cellStyle name="Followed Hyperlink" xfId="2662" builtinId="9" hidden="1"/>
    <cellStyle name="Followed Hyperlink" xfId="2663" builtinId="9" hidden="1"/>
    <cellStyle name="Followed Hyperlink" xfId="2664" builtinId="9" hidden="1"/>
    <cellStyle name="Followed Hyperlink" xfId="2665" builtinId="9" hidden="1"/>
    <cellStyle name="Followed Hyperlink" xfId="2666" builtinId="9" hidden="1"/>
    <cellStyle name="Followed Hyperlink" xfId="2667" builtinId="9" hidden="1"/>
    <cellStyle name="Followed Hyperlink" xfId="2668" builtinId="9" hidden="1"/>
    <cellStyle name="Followed Hyperlink" xfId="2669" builtinId="9" hidden="1"/>
    <cellStyle name="Followed Hyperlink" xfId="2670" builtinId="9" hidden="1"/>
    <cellStyle name="Followed Hyperlink" xfId="2671" builtinId="9" hidden="1"/>
    <cellStyle name="Followed Hyperlink" xfId="2672" builtinId="9" hidden="1"/>
    <cellStyle name="Followed Hyperlink" xfId="2673" builtinId="9" hidden="1"/>
    <cellStyle name="Followed Hyperlink" xfId="2674" builtinId="9" hidden="1"/>
    <cellStyle name="Followed Hyperlink" xfId="2675" builtinId="9" hidden="1"/>
    <cellStyle name="Followed Hyperlink" xfId="2676" builtinId="9" hidden="1"/>
    <cellStyle name="Followed Hyperlink" xfId="2677" builtinId="9" hidden="1"/>
    <cellStyle name="Followed Hyperlink" xfId="2678" builtinId="9" hidden="1"/>
    <cellStyle name="Followed Hyperlink" xfId="2679" builtinId="9" hidden="1"/>
    <cellStyle name="Followed Hyperlink" xfId="2680" builtinId="9" hidden="1"/>
    <cellStyle name="Followed Hyperlink" xfId="2681" builtinId="9" hidden="1"/>
    <cellStyle name="Followed Hyperlink" xfId="2682" builtinId="9" hidden="1"/>
    <cellStyle name="Followed Hyperlink" xfId="2683" builtinId="9" hidden="1"/>
    <cellStyle name="Followed Hyperlink" xfId="2684" builtinId="9" hidden="1"/>
    <cellStyle name="Followed Hyperlink" xfId="2685" builtinId="9" hidden="1"/>
    <cellStyle name="Followed Hyperlink" xfId="2686" builtinId="9" hidden="1"/>
    <cellStyle name="Followed Hyperlink" xfId="2687" builtinId="9" hidden="1"/>
    <cellStyle name="Followed Hyperlink" xfId="2688" builtinId="9" hidden="1"/>
    <cellStyle name="Followed Hyperlink" xfId="2689" builtinId="9" hidden="1"/>
    <cellStyle name="Followed Hyperlink" xfId="2690" builtinId="9" hidden="1"/>
    <cellStyle name="Followed Hyperlink" xfId="2691" builtinId="9" hidden="1"/>
    <cellStyle name="Followed Hyperlink" xfId="2692" builtinId="9" hidden="1"/>
    <cellStyle name="Followed Hyperlink" xfId="2693" builtinId="9" hidden="1"/>
    <cellStyle name="Followed Hyperlink" xfId="2694" builtinId="9" hidden="1"/>
    <cellStyle name="Followed Hyperlink" xfId="2695" builtinId="9" hidden="1"/>
    <cellStyle name="Followed Hyperlink" xfId="2696" builtinId="9" hidden="1"/>
    <cellStyle name="Followed Hyperlink" xfId="2697" builtinId="9" hidden="1"/>
    <cellStyle name="Followed Hyperlink" xfId="2698" builtinId="9" hidden="1"/>
    <cellStyle name="Followed Hyperlink" xfId="2699" builtinId="9" hidden="1"/>
    <cellStyle name="Followed Hyperlink" xfId="2700" builtinId="9" hidden="1"/>
    <cellStyle name="Followed Hyperlink" xfId="2701" builtinId="9" hidden="1"/>
    <cellStyle name="Followed Hyperlink" xfId="2702" builtinId="9" hidden="1"/>
    <cellStyle name="Followed Hyperlink" xfId="2703" builtinId="9" hidden="1"/>
    <cellStyle name="Followed Hyperlink" xfId="2704" builtinId="9" hidden="1"/>
    <cellStyle name="Followed Hyperlink" xfId="2705" builtinId="9" hidden="1"/>
    <cellStyle name="Followed Hyperlink" xfId="2706" builtinId="9" hidden="1"/>
    <cellStyle name="Followed Hyperlink" xfId="2707" builtinId="9" hidden="1"/>
    <cellStyle name="Followed Hyperlink" xfId="2708" builtinId="9" hidden="1"/>
    <cellStyle name="Followed Hyperlink" xfId="2709" builtinId="9" hidden="1"/>
    <cellStyle name="Followed Hyperlink" xfId="2710" builtinId="9" hidden="1"/>
    <cellStyle name="Followed Hyperlink" xfId="2711" builtinId="9" hidden="1"/>
    <cellStyle name="Followed Hyperlink" xfId="2712" builtinId="9" hidden="1"/>
    <cellStyle name="Followed Hyperlink" xfId="2713" builtinId="9" hidden="1"/>
    <cellStyle name="Followed Hyperlink" xfId="2714" builtinId="9" hidden="1"/>
    <cellStyle name="Followed Hyperlink" xfId="2715" builtinId="9" hidden="1"/>
    <cellStyle name="Followed Hyperlink" xfId="2716" builtinId="9" hidden="1"/>
    <cellStyle name="Followed Hyperlink" xfId="2717" builtinId="9" hidden="1"/>
    <cellStyle name="Followed Hyperlink" xfId="2718" builtinId="9" hidden="1"/>
    <cellStyle name="Followed Hyperlink" xfId="2719" builtinId="9" hidden="1"/>
    <cellStyle name="Followed Hyperlink" xfId="2720" builtinId="9" hidden="1"/>
    <cellStyle name="Followed Hyperlink" xfId="2721" builtinId="9" hidden="1"/>
    <cellStyle name="Followed Hyperlink" xfId="2722" builtinId="9" hidden="1"/>
    <cellStyle name="Followed Hyperlink" xfId="2723" builtinId="9" hidden="1"/>
    <cellStyle name="Followed Hyperlink" xfId="2724" builtinId="9" hidden="1"/>
    <cellStyle name="Followed Hyperlink" xfId="2725" builtinId="9" hidden="1"/>
    <cellStyle name="Followed Hyperlink" xfId="2726" builtinId="9" hidden="1"/>
    <cellStyle name="Followed Hyperlink" xfId="2727" builtinId="9" hidden="1"/>
    <cellStyle name="Followed Hyperlink" xfId="2728" builtinId="9" hidden="1"/>
    <cellStyle name="Followed Hyperlink" xfId="2729" builtinId="9" hidden="1"/>
    <cellStyle name="Followed Hyperlink" xfId="2730" builtinId="9" hidden="1"/>
    <cellStyle name="Followed Hyperlink" xfId="2731" builtinId="9" hidden="1"/>
    <cellStyle name="Followed Hyperlink" xfId="2732" builtinId="9" hidden="1"/>
    <cellStyle name="Followed Hyperlink" xfId="2733" builtinId="9" hidden="1"/>
    <cellStyle name="Followed Hyperlink" xfId="2734" builtinId="9" hidden="1"/>
    <cellStyle name="Followed Hyperlink" xfId="2735" builtinId="9" hidden="1"/>
    <cellStyle name="Followed Hyperlink" xfId="2736" builtinId="9" hidden="1"/>
    <cellStyle name="Followed Hyperlink" xfId="2737" builtinId="9" hidden="1"/>
    <cellStyle name="Followed Hyperlink" xfId="2738" builtinId="9" hidden="1"/>
    <cellStyle name="Followed Hyperlink" xfId="2739" builtinId="9" hidden="1"/>
    <cellStyle name="Followed Hyperlink" xfId="2740" builtinId="9" hidden="1"/>
    <cellStyle name="Followed Hyperlink" xfId="2741" builtinId="9" hidden="1"/>
    <cellStyle name="Followed Hyperlink" xfId="2742" builtinId="9" hidden="1"/>
    <cellStyle name="Followed Hyperlink" xfId="2743" builtinId="9" hidden="1"/>
    <cellStyle name="Followed Hyperlink" xfId="2744" builtinId="9" hidden="1"/>
    <cellStyle name="Followed Hyperlink" xfId="2745" builtinId="9" hidden="1"/>
    <cellStyle name="Followed Hyperlink" xfId="2746" builtinId="9" hidden="1"/>
    <cellStyle name="Followed Hyperlink" xfId="2747" builtinId="9" hidden="1"/>
    <cellStyle name="Followed Hyperlink" xfId="2748" builtinId="9" hidden="1"/>
    <cellStyle name="Followed Hyperlink" xfId="2749" builtinId="9" hidden="1"/>
    <cellStyle name="Followed Hyperlink" xfId="2750" builtinId="9" hidden="1"/>
    <cellStyle name="Followed Hyperlink" xfId="2751" builtinId="9" hidden="1"/>
    <cellStyle name="Followed Hyperlink" xfId="2752" builtinId="9" hidden="1"/>
    <cellStyle name="Followed Hyperlink" xfId="2753" builtinId="9" hidden="1"/>
    <cellStyle name="Followed Hyperlink" xfId="2754" builtinId="9" hidden="1"/>
    <cellStyle name="Followed Hyperlink" xfId="2755" builtinId="9" hidden="1"/>
    <cellStyle name="Followed Hyperlink" xfId="2756" builtinId="9" hidden="1"/>
    <cellStyle name="Followed Hyperlink" xfId="2757" builtinId="9" hidden="1"/>
    <cellStyle name="Followed Hyperlink" xfId="2758" builtinId="9" hidden="1"/>
    <cellStyle name="Followed Hyperlink" xfId="2759" builtinId="9" hidden="1"/>
    <cellStyle name="Followed Hyperlink" xfId="2760" builtinId="9" hidden="1"/>
    <cellStyle name="Followed Hyperlink" xfId="2761" builtinId="9" hidden="1"/>
    <cellStyle name="Followed Hyperlink" xfId="2762" builtinId="9" hidden="1"/>
    <cellStyle name="Followed Hyperlink" xfId="2763" builtinId="9" hidden="1"/>
    <cellStyle name="Followed Hyperlink" xfId="2764" builtinId="9" hidden="1"/>
    <cellStyle name="Followed Hyperlink" xfId="2765" builtinId="9" hidden="1"/>
    <cellStyle name="Followed Hyperlink" xfId="2766" builtinId="9" hidden="1"/>
    <cellStyle name="Followed Hyperlink" xfId="2767" builtinId="9" hidden="1"/>
    <cellStyle name="Followed Hyperlink" xfId="2768" builtinId="9" hidden="1"/>
    <cellStyle name="Followed Hyperlink" xfId="2769" builtinId="9" hidden="1"/>
    <cellStyle name="Followed Hyperlink" xfId="2770" builtinId="9" hidden="1"/>
    <cellStyle name="Followed Hyperlink" xfId="2771" builtinId="9" hidden="1"/>
    <cellStyle name="Followed Hyperlink" xfId="2772" builtinId="9" hidden="1"/>
    <cellStyle name="Followed Hyperlink" xfId="2773" builtinId="9" hidden="1"/>
    <cellStyle name="Followed Hyperlink" xfId="2774" builtinId="9" hidden="1"/>
    <cellStyle name="Followed Hyperlink" xfId="2775" builtinId="9" hidden="1"/>
    <cellStyle name="Followed Hyperlink" xfId="2776" builtinId="9" hidden="1"/>
    <cellStyle name="Followed Hyperlink" xfId="2777" builtinId="9" hidden="1"/>
    <cellStyle name="Followed Hyperlink" xfId="2778" builtinId="9" hidden="1"/>
    <cellStyle name="Followed Hyperlink" xfId="2779" builtinId="9" hidden="1"/>
    <cellStyle name="Followed Hyperlink" xfId="2780" builtinId="9" hidden="1"/>
    <cellStyle name="Followed Hyperlink" xfId="2781" builtinId="9" hidden="1"/>
    <cellStyle name="Followed Hyperlink" xfId="2782" builtinId="9" hidden="1"/>
    <cellStyle name="Followed Hyperlink" xfId="2783" builtinId="9" hidden="1"/>
    <cellStyle name="Followed Hyperlink" xfId="2784" builtinId="9" hidden="1"/>
    <cellStyle name="Followed Hyperlink" xfId="2785" builtinId="9" hidden="1"/>
    <cellStyle name="Followed Hyperlink" xfId="2786" builtinId="9" hidden="1"/>
    <cellStyle name="Followed Hyperlink" xfId="2787" builtinId="9" hidden="1"/>
    <cellStyle name="Followed Hyperlink" xfId="2788" builtinId="9" hidden="1"/>
    <cellStyle name="Followed Hyperlink" xfId="2789" builtinId="9" hidden="1"/>
    <cellStyle name="Followed Hyperlink" xfId="2790" builtinId="9" hidden="1"/>
    <cellStyle name="Followed Hyperlink" xfId="2791" builtinId="9" hidden="1"/>
    <cellStyle name="Followed Hyperlink" xfId="2792" builtinId="9" hidden="1"/>
    <cellStyle name="Followed Hyperlink" xfId="2793" builtinId="9" hidden="1"/>
    <cellStyle name="Followed Hyperlink" xfId="2794" builtinId="9" hidden="1"/>
    <cellStyle name="Followed Hyperlink" xfId="2795" builtinId="9" hidden="1"/>
    <cellStyle name="Followed Hyperlink" xfId="2796" builtinId="9" hidden="1"/>
    <cellStyle name="Followed Hyperlink" xfId="2797" builtinId="9" hidden="1"/>
    <cellStyle name="Followed Hyperlink" xfId="2798" builtinId="9" hidden="1"/>
    <cellStyle name="Followed Hyperlink" xfId="2799" builtinId="9" hidden="1"/>
    <cellStyle name="Followed Hyperlink" xfId="2800" builtinId="9" hidden="1"/>
    <cellStyle name="Followed Hyperlink" xfId="2801" builtinId="9" hidden="1"/>
    <cellStyle name="Followed Hyperlink" xfId="2802" builtinId="9" hidden="1"/>
    <cellStyle name="Followed Hyperlink" xfId="2803" builtinId="9" hidden="1"/>
    <cellStyle name="Followed Hyperlink" xfId="2804" builtinId="9" hidden="1"/>
    <cellStyle name="Followed Hyperlink" xfId="2805" builtinId="9" hidden="1"/>
    <cellStyle name="Followed Hyperlink" xfId="2806" builtinId="9" hidden="1"/>
    <cellStyle name="Followed Hyperlink" xfId="2807" builtinId="9" hidden="1"/>
    <cellStyle name="Followed Hyperlink" xfId="2808" builtinId="9" hidden="1"/>
    <cellStyle name="Followed Hyperlink" xfId="2809" builtinId="9" hidden="1"/>
    <cellStyle name="Followed Hyperlink" xfId="2810" builtinId="9" hidden="1"/>
    <cellStyle name="Followed Hyperlink" xfId="2811" builtinId="9" hidden="1"/>
    <cellStyle name="Followed Hyperlink" xfId="2812" builtinId="9" hidden="1"/>
    <cellStyle name="Followed Hyperlink" xfId="2813" builtinId="9" hidden="1"/>
    <cellStyle name="Followed Hyperlink" xfId="2814" builtinId="9" hidden="1"/>
    <cellStyle name="Followed Hyperlink" xfId="2815" builtinId="9" hidden="1"/>
    <cellStyle name="Followed Hyperlink" xfId="2816" builtinId="9" hidden="1"/>
    <cellStyle name="Followed Hyperlink" xfId="2817" builtinId="9" hidden="1"/>
    <cellStyle name="Followed Hyperlink" xfId="2818" builtinId="9" hidden="1"/>
    <cellStyle name="Followed Hyperlink" xfId="2819" builtinId="9" hidden="1"/>
    <cellStyle name="Followed Hyperlink" xfId="2820" builtinId="9" hidden="1"/>
    <cellStyle name="Followed Hyperlink" xfId="2821" builtinId="9" hidden="1"/>
    <cellStyle name="Followed Hyperlink" xfId="2822" builtinId="9" hidden="1"/>
    <cellStyle name="Followed Hyperlink" xfId="2823" builtinId="9" hidden="1"/>
    <cellStyle name="Followed Hyperlink" xfId="2824" builtinId="9" hidden="1"/>
    <cellStyle name="Followed Hyperlink" xfId="2825" builtinId="9" hidden="1"/>
    <cellStyle name="Followed Hyperlink" xfId="2826" builtinId="9" hidden="1"/>
    <cellStyle name="Followed Hyperlink" xfId="2827" builtinId="9" hidden="1"/>
    <cellStyle name="Followed Hyperlink" xfId="2828" builtinId="9" hidden="1"/>
    <cellStyle name="Followed Hyperlink" xfId="2829" builtinId="9" hidden="1"/>
    <cellStyle name="Followed Hyperlink" xfId="2830" builtinId="9" hidden="1"/>
    <cellStyle name="Followed Hyperlink" xfId="2831" builtinId="9" hidden="1"/>
    <cellStyle name="Followed Hyperlink" xfId="2832" builtinId="9" hidden="1"/>
    <cellStyle name="Followed Hyperlink" xfId="2833" builtinId="9" hidden="1"/>
    <cellStyle name="Followed Hyperlink" xfId="2834" builtinId="9" hidden="1"/>
    <cellStyle name="Followed Hyperlink" xfId="2835" builtinId="9" hidden="1"/>
    <cellStyle name="Followed Hyperlink" xfId="2836" builtinId="9" hidden="1"/>
    <cellStyle name="Followed Hyperlink" xfId="2837" builtinId="9" hidden="1"/>
    <cellStyle name="Followed Hyperlink" xfId="2838" builtinId="9" hidden="1"/>
    <cellStyle name="Followed Hyperlink" xfId="2839" builtinId="9" hidden="1"/>
    <cellStyle name="Followed Hyperlink" xfId="2840" builtinId="9" hidden="1"/>
    <cellStyle name="Followed Hyperlink" xfId="2841" builtinId="9" hidden="1"/>
    <cellStyle name="Followed Hyperlink" xfId="2842" builtinId="9" hidden="1"/>
    <cellStyle name="Followed Hyperlink" xfId="2843" builtinId="9" hidden="1"/>
    <cellStyle name="Followed Hyperlink" xfId="2844" builtinId="9" hidden="1"/>
    <cellStyle name="Followed Hyperlink" xfId="2845" builtinId="9" hidden="1"/>
    <cellStyle name="Followed Hyperlink" xfId="2846" builtinId="9" hidden="1"/>
    <cellStyle name="Followed Hyperlink" xfId="2847" builtinId="9" hidden="1"/>
    <cellStyle name="Followed Hyperlink" xfId="2848" builtinId="9" hidden="1"/>
    <cellStyle name="Followed Hyperlink" xfId="2849" builtinId="9" hidden="1"/>
    <cellStyle name="Followed Hyperlink" xfId="2850" builtinId="9" hidden="1"/>
    <cellStyle name="Followed Hyperlink" xfId="2851" builtinId="9" hidden="1"/>
    <cellStyle name="Followed Hyperlink" xfId="2852" builtinId="9" hidden="1"/>
    <cellStyle name="Followed Hyperlink" xfId="2853" builtinId="9" hidden="1"/>
    <cellStyle name="Followed Hyperlink" xfId="2854" builtinId="9" hidden="1"/>
    <cellStyle name="Followed Hyperlink" xfId="2855" builtinId="9" hidden="1"/>
    <cellStyle name="Followed Hyperlink" xfId="2856" builtinId="9" hidden="1"/>
    <cellStyle name="Followed Hyperlink" xfId="2857" builtinId="9" hidden="1"/>
    <cellStyle name="Followed Hyperlink" xfId="2858" builtinId="9" hidden="1"/>
    <cellStyle name="Followed Hyperlink" xfId="2859" builtinId="9" hidden="1"/>
    <cellStyle name="Followed Hyperlink" xfId="2860" builtinId="9" hidden="1"/>
    <cellStyle name="Followed Hyperlink" xfId="2861" builtinId="9" hidden="1"/>
    <cellStyle name="Followed Hyperlink" xfId="2862" builtinId="9" hidden="1"/>
    <cellStyle name="Followed Hyperlink" xfId="2863" builtinId="9" hidden="1"/>
    <cellStyle name="Followed Hyperlink" xfId="2864" builtinId="9" hidden="1"/>
    <cellStyle name="Followed Hyperlink" xfId="2865" builtinId="9" hidden="1"/>
    <cellStyle name="Followed Hyperlink" xfId="2866" builtinId="9" hidden="1"/>
    <cellStyle name="Followed Hyperlink" xfId="2867" builtinId="9" hidden="1"/>
    <cellStyle name="Followed Hyperlink" xfId="2868" builtinId="9" hidden="1"/>
    <cellStyle name="Followed Hyperlink" xfId="2869" builtinId="9" hidden="1"/>
    <cellStyle name="Followed Hyperlink" xfId="2870" builtinId="9" hidden="1"/>
    <cellStyle name="Followed Hyperlink" xfId="2871" builtinId="9" hidden="1"/>
    <cellStyle name="Followed Hyperlink" xfId="2872" builtinId="9" hidden="1"/>
    <cellStyle name="Followed Hyperlink" xfId="2873" builtinId="9" hidden="1"/>
    <cellStyle name="Followed Hyperlink" xfId="2874" builtinId="9" hidden="1"/>
    <cellStyle name="Followed Hyperlink" xfId="2875" builtinId="9" hidden="1"/>
    <cellStyle name="Followed Hyperlink" xfId="2876" builtinId="9" hidden="1"/>
    <cellStyle name="Followed Hyperlink" xfId="2877" builtinId="9" hidden="1"/>
    <cellStyle name="Followed Hyperlink" xfId="2878" builtinId="9" hidden="1"/>
    <cellStyle name="Followed Hyperlink" xfId="2879" builtinId="9" hidden="1"/>
    <cellStyle name="Followed Hyperlink" xfId="2880" builtinId="9" hidden="1"/>
    <cellStyle name="Followed Hyperlink" xfId="2881" builtinId="9" hidden="1"/>
    <cellStyle name="Followed Hyperlink" xfId="2882" builtinId="9" hidden="1"/>
    <cellStyle name="Followed Hyperlink" xfId="2883" builtinId="9" hidden="1"/>
    <cellStyle name="Followed Hyperlink" xfId="2884" builtinId="9" hidden="1"/>
    <cellStyle name="Followed Hyperlink" xfId="2885" builtinId="9" hidden="1"/>
    <cellStyle name="Followed Hyperlink" xfId="2886" builtinId="9" hidden="1"/>
    <cellStyle name="Followed Hyperlink" xfId="2887" builtinId="9" hidden="1"/>
    <cellStyle name="Followed Hyperlink" xfId="2888" builtinId="9" hidden="1"/>
    <cellStyle name="Followed Hyperlink" xfId="2889" builtinId="9" hidden="1"/>
    <cellStyle name="Followed Hyperlink" xfId="2890" builtinId="9" hidden="1"/>
    <cellStyle name="Followed Hyperlink" xfId="2891" builtinId="9" hidden="1"/>
    <cellStyle name="Followed Hyperlink" xfId="2892" builtinId="9" hidden="1"/>
    <cellStyle name="Followed Hyperlink" xfId="2893" builtinId="9" hidden="1"/>
    <cellStyle name="Followed Hyperlink" xfId="2894" builtinId="9" hidden="1"/>
    <cellStyle name="Followed Hyperlink" xfId="2895" builtinId="9" hidden="1"/>
    <cellStyle name="Followed Hyperlink" xfId="2896" builtinId="9" hidden="1"/>
    <cellStyle name="Followed Hyperlink" xfId="2897" builtinId="9" hidden="1"/>
    <cellStyle name="Followed Hyperlink" xfId="2898" builtinId="9" hidden="1"/>
    <cellStyle name="Followed Hyperlink" xfId="2899" builtinId="9" hidden="1"/>
    <cellStyle name="Followed Hyperlink" xfId="2900" builtinId="9" hidden="1"/>
    <cellStyle name="Followed Hyperlink" xfId="2901" builtinId="9" hidden="1"/>
    <cellStyle name="Followed Hyperlink" xfId="2902" builtinId="9" hidden="1"/>
    <cellStyle name="Followed Hyperlink" xfId="2903" builtinId="9" hidden="1"/>
    <cellStyle name="Followed Hyperlink" xfId="2904" builtinId="9" hidden="1"/>
    <cellStyle name="Followed Hyperlink" xfId="2905" builtinId="9" hidden="1"/>
    <cellStyle name="Followed Hyperlink" xfId="2906" builtinId="9" hidden="1"/>
    <cellStyle name="Followed Hyperlink" xfId="2907" builtinId="9" hidden="1"/>
    <cellStyle name="Followed Hyperlink" xfId="2908" builtinId="9" hidden="1"/>
    <cellStyle name="Followed Hyperlink" xfId="2909" builtinId="9" hidden="1"/>
    <cellStyle name="Followed Hyperlink" xfId="2910" builtinId="9" hidden="1"/>
    <cellStyle name="Followed Hyperlink" xfId="2911" builtinId="9" hidden="1"/>
    <cellStyle name="Followed Hyperlink" xfId="2912" builtinId="9" hidden="1"/>
    <cellStyle name="Followed Hyperlink" xfId="2913" builtinId="9" hidden="1"/>
    <cellStyle name="Followed Hyperlink" xfId="2914" builtinId="9" hidden="1"/>
    <cellStyle name="Followed Hyperlink" xfId="2915" builtinId="9" hidden="1"/>
    <cellStyle name="Followed Hyperlink" xfId="2916" builtinId="9" hidden="1"/>
    <cellStyle name="Followed Hyperlink" xfId="2917" builtinId="9" hidden="1"/>
    <cellStyle name="Followed Hyperlink" xfId="2918" builtinId="9" hidden="1"/>
    <cellStyle name="Followed Hyperlink" xfId="2919" builtinId="9" hidden="1"/>
    <cellStyle name="Followed Hyperlink" xfId="2920" builtinId="9" hidden="1"/>
    <cellStyle name="Followed Hyperlink" xfId="2921" builtinId="9" hidden="1"/>
    <cellStyle name="Followed Hyperlink" xfId="2922" builtinId="9" hidden="1"/>
    <cellStyle name="Followed Hyperlink" xfId="2923" builtinId="9" hidden="1"/>
    <cellStyle name="Followed Hyperlink" xfId="2924" builtinId="9" hidden="1"/>
    <cellStyle name="Followed Hyperlink" xfId="2925" builtinId="9" hidden="1"/>
    <cellStyle name="Followed Hyperlink" xfId="2926" builtinId="9" hidden="1"/>
    <cellStyle name="Followed Hyperlink" xfId="2927" builtinId="9" hidden="1"/>
    <cellStyle name="Followed Hyperlink" xfId="2928" builtinId="9" hidden="1"/>
    <cellStyle name="Followed Hyperlink" xfId="2929" builtinId="9" hidden="1"/>
    <cellStyle name="Followed Hyperlink" xfId="2930" builtinId="9" hidden="1"/>
    <cellStyle name="Followed Hyperlink" xfId="2931" builtinId="9" hidden="1"/>
    <cellStyle name="Followed Hyperlink" xfId="2932" builtinId="9" hidden="1"/>
    <cellStyle name="Followed Hyperlink" xfId="2933" builtinId="9" hidden="1"/>
    <cellStyle name="Followed Hyperlink" xfId="2934" builtinId="9" hidden="1"/>
    <cellStyle name="Followed Hyperlink" xfId="2935" builtinId="9" hidden="1"/>
    <cellStyle name="Followed Hyperlink" xfId="2936" builtinId="9" hidden="1"/>
    <cellStyle name="Followed Hyperlink" xfId="2937" builtinId="9" hidden="1"/>
    <cellStyle name="Followed Hyperlink" xfId="2938" builtinId="9" hidden="1"/>
    <cellStyle name="Followed Hyperlink" xfId="2939" builtinId="9" hidden="1"/>
    <cellStyle name="Followed Hyperlink" xfId="2940" builtinId="9" hidden="1"/>
    <cellStyle name="Followed Hyperlink" xfId="2941" builtinId="9" hidden="1"/>
    <cellStyle name="Followed Hyperlink" xfId="2942" builtinId="9" hidden="1"/>
    <cellStyle name="Followed Hyperlink" xfId="2943" builtinId="9" hidden="1"/>
    <cellStyle name="Followed Hyperlink" xfId="2944" builtinId="9" hidden="1"/>
    <cellStyle name="Followed Hyperlink" xfId="2945" builtinId="9" hidden="1"/>
    <cellStyle name="Followed Hyperlink" xfId="2946" builtinId="9" hidden="1"/>
    <cellStyle name="Followed Hyperlink" xfId="2947" builtinId="9" hidden="1"/>
    <cellStyle name="Followed Hyperlink" xfId="2948" builtinId="9" hidden="1"/>
    <cellStyle name="Followed Hyperlink" xfId="2949" builtinId="9" hidden="1"/>
    <cellStyle name="Followed Hyperlink" xfId="2950" builtinId="9" hidden="1"/>
    <cellStyle name="Followed Hyperlink" xfId="2951" builtinId="9" hidden="1"/>
    <cellStyle name="Followed Hyperlink" xfId="2952" builtinId="9" hidden="1"/>
    <cellStyle name="Followed Hyperlink" xfId="2953" builtinId="9" hidden="1"/>
    <cellStyle name="Followed Hyperlink" xfId="2954" builtinId="9" hidden="1"/>
    <cellStyle name="Followed Hyperlink" xfId="2955" builtinId="9" hidden="1"/>
    <cellStyle name="Followed Hyperlink" xfId="2956" builtinId="9" hidden="1"/>
    <cellStyle name="Followed Hyperlink" xfId="2957" builtinId="9" hidden="1"/>
    <cellStyle name="Followed Hyperlink" xfId="2958" builtinId="9" hidden="1"/>
    <cellStyle name="Followed Hyperlink" xfId="2959" builtinId="9" hidden="1"/>
    <cellStyle name="Followed Hyperlink" xfId="2960" builtinId="9" hidden="1"/>
    <cellStyle name="Followed Hyperlink" xfId="2961" builtinId="9" hidden="1"/>
    <cellStyle name="Followed Hyperlink" xfId="2962" builtinId="9" hidden="1"/>
    <cellStyle name="Followed Hyperlink" xfId="2963" builtinId="9" hidden="1"/>
    <cellStyle name="Followed Hyperlink" xfId="2964" builtinId="9" hidden="1"/>
    <cellStyle name="Followed Hyperlink" xfId="2965" builtinId="9" hidden="1"/>
    <cellStyle name="Followed Hyperlink" xfId="2966" builtinId="9" hidden="1"/>
    <cellStyle name="Followed Hyperlink" xfId="2967" builtinId="9" hidden="1"/>
    <cellStyle name="Followed Hyperlink" xfId="2968" builtinId="9" hidden="1"/>
    <cellStyle name="Followed Hyperlink" xfId="2969" builtinId="9" hidden="1"/>
    <cellStyle name="Followed Hyperlink" xfId="2970" builtinId="9" hidden="1"/>
    <cellStyle name="Followed Hyperlink" xfId="2971" builtinId="9" hidden="1"/>
    <cellStyle name="Followed Hyperlink" xfId="2972" builtinId="9" hidden="1"/>
    <cellStyle name="Followed Hyperlink" xfId="2973" builtinId="9" hidden="1"/>
    <cellStyle name="Followed Hyperlink" xfId="2974" builtinId="9" hidden="1"/>
    <cellStyle name="Followed Hyperlink" xfId="2975" builtinId="9" hidden="1"/>
    <cellStyle name="Followed Hyperlink" xfId="2976" builtinId="9" hidden="1"/>
    <cellStyle name="Followed Hyperlink" xfId="2977" builtinId="9" hidden="1"/>
    <cellStyle name="Followed Hyperlink" xfId="2978" builtinId="9" hidden="1"/>
    <cellStyle name="Followed Hyperlink" xfId="2979" builtinId="9" hidden="1"/>
    <cellStyle name="Followed Hyperlink" xfId="2980" builtinId="9" hidden="1"/>
    <cellStyle name="Followed Hyperlink" xfId="2981" builtinId="9" hidden="1"/>
    <cellStyle name="Followed Hyperlink" xfId="2982" builtinId="9" hidden="1"/>
    <cellStyle name="Followed Hyperlink" xfId="2983" builtinId="9" hidden="1"/>
    <cellStyle name="Followed Hyperlink" xfId="2984" builtinId="9" hidden="1"/>
    <cellStyle name="Followed Hyperlink" xfId="2985" builtinId="9" hidden="1"/>
    <cellStyle name="Followed Hyperlink" xfId="2986" builtinId="9" hidden="1"/>
    <cellStyle name="Followed Hyperlink" xfId="2987" builtinId="9" hidden="1"/>
    <cellStyle name="Followed Hyperlink" xfId="2988" builtinId="9" hidden="1"/>
    <cellStyle name="Followed Hyperlink" xfId="2989" builtinId="9" hidden="1"/>
    <cellStyle name="Followed Hyperlink" xfId="2990" builtinId="9" hidden="1"/>
    <cellStyle name="Followed Hyperlink" xfId="2991" builtinId="9" hidden="1"/>
    <cellStyle name="Followed Hyperlink" xfId="2992" builtinId="9" hidden="1"/>
    <cellStyle name="Followed Hyperlink" xfId="2993" builtinId="9" hidden="1"/>
    <cellStyle name="Followed Hyperlink" xfId="2994" builtinId="9" hidden="1"/>
    <cellStyle name="Followed Hyperlink" xfId="2995" builtinId="9" hidden="1"/>
    <cellStyle name="Followed Hyperlink" xfId="2996" builtinId="9" hidden="1"/>
    <cellStyle name="Followed Hyperlink" xfId="2997" builtinId="9" hidden="1"/>
    <cellStyle name="Followed Hyperlink" xfId="2998" builtinId="9" hidden="1"/>
    <cellStyle name="Followed Hyperlink" xfId="2999" builtinId="9" hidden="1"/>
    <cellStyle name="Followed Hyperlink" xfId="3000" builtinId="9" hidden="1"/>
    <cellStyle name="Followed Hyperlink" xfId="3001" builtinId="9" hidden="1"/>
    <cellStyle name="Followed Hyperlink" xfId="3002" builtinId="9" hidden="1"/>
    <cellStyle name="Followed Hyperlink" xfId="3003" builtinId="9" hidden="1"/>
    <cellStyle name="Followed Hyperlink" xfId="3004" builtinId="9" hidden="1"/>
    <cellStyle name="Followed Hyperlink" xfId="3005" builtinId="9" hidden="1"/>
    <cellStyle name="Followed Hyperlink" xfId="3006" builtinId="9" hidden="1"/>
    <cellStyle name="Followed Hyperlink" xfId="3007" builtinId="9" hidden="1"/>
    <cellStyle name="Followed Hyperlink" xfId="3008" builtinId="9" hidden="1"/>
    <cellStyle name="Followed Hyperlink" xfId="3009" builtinId="9" hidden="1"/>
    <cellStyle name="Followed Hyperlink" xfId="3010" builtinId="9" hidden="1"/>
    <cellStyle name="Followed Hyperlink" xfId="3011" builtinId="9" hidden="1"/>
    <cellStyle name="Followed Hyperlink" xfId="3012" builtinId="9" hidden="1"/>
    <cellStyle name="Followed Hyperlink" xfId="3013" builtinId="9" hidden="1"/>
    <cellStyle name="Followed Hyperlink" xfId="3014" builtinId="9" hidden="1"/>
    <cellStyle name="Followed Hyperlink" xfId="3015" builtinId="9" hidden="1"/>
    <cellStyle name="Followed Hyperlink" xfId="3016" builtinId="9" hidden="1"/>
    <cellStyle name="Followed Hyperlink" xfId="3017" builtinId="9" hidden="1"/>
    <cellStyle name="Followed Hyperlink" xfId="3018" builtinId="9" hidden="1"/>
    <cellStyle name="Followed Hyperlink" xfId="3019" builtinId="9" hidden="1"/>
    <cellStyle name="Followed Hyperlink" xfId="3020" builtinId="9" hidden="1"/>
    <cellStyle name="Followed Hyperlink" xfId="3021" builtinId="9" hidden="1"/>
    <cellStyle name="Followed Hyperlink" xfId="3022" builtinId="9" hidden="1"/>
    <cellStyle name="Followed Hyperlink" xfId="3023" builtinId="9" hidden="1"/>
    <cellStyle name="Followed Hyperlink" xfId="3024" builtinId="9" hidden="1"/>
    <cellStyle name="Followed Hyperlink" xfId="3025" builtinId="9" hidden="1"/>
    <cellStyle name="Followed Hyperlink" xfId="3026" builtinId="9" hidden="1"/>
    <cellStyle name="Followed Hyperlink" xfId="3027" builtinId="9" hidden="1"/>
    <cellStyle name="Followed Hyperlink" xfId="3028" builtinId="9" hidden="1"/>
    <cellStyle name="Followed Hyperlink" xfId="3029" builtinId="9" hidden="1"/>
    <cellStyle name="Followed Hyperlink" xfId="3030" builtinId="9" hidden="1"/>
    <cellStyle name="Followed Hyperlink" xfId="3031" builtinId="9" hidden="1"/>
    <cellStyle name="Followed Hyperlink" xfId="3032" builtinId="9" hidden="1"/>
    <cellStyle name="Followed Hyperlink" xfId="3033" builtinId="9" hidden="1"/>
    <cellStyle name="Followed Hyperlink" xfId="3034" builtinId="9" hidden="1"/>
    <cellStyle name="Followed Hyperlink" xfId="3035" builtinId="9" hidden="1"/>
    <cellStyle name="Followed Hyperlink" xfId="3036" builtinId="9" hidden="1"/>
    <cellStyle name="Followed Hyperlink" xfId="3037" builtinId="9" hidden="1"/>
    <cellStyle name="Followed Hyperlink" xfId="3038" builtinId="9" hidden="1"/>
    <cellStyle name="Followed Hyperlink" xfId="3039" builtinId="9" hidden="1"/>
    <cellStyle name="Followed Hyperlink" xfId="3040" builtinId="9" hidden="1"/>
    <cellStyle name="Followed Hyperlink" xfId="3041" builtinId="9" hidden="1"/>
    <cellStyle name="Followed Hyperlink" xfId="3042" builtinId="9" hidden="1"/>
    <cellStyle name="Followed Hyperlink" xfId="3043" builtinId="9" hidden="1"/>
    <cellStyle name="Followed Hyperlink" xfId="3044" builtinId="9" hidden="1"/>
    <cellStyle name="Followed Hyperlink" xfId="3045" builtinId="9" hidden="1"/>
    <cellStyle name="Followed Hyperlink" xfId="3046" builtinId="9" hidden="1"/>
    <cellStyle name="Followed Hyperlink" xfId="3047" builtinId="9" hidden="1"/>
    <cellStyle name="Followed Hyperlink" xfId="3048" builtinId="9" hidden="1"/>
    <cellStyle name="Followed Hyperlink" xfId="3049" builtinId="9" hidden="1"/>
    <cellStyle name="Followed Hyperlink" xfId="3050" builtinId="9" hidden="1"/>
    <cellStyle name="Followed Hyperlink" xfId="3051" builtinId="9" hidden="1"/>
    <cellStyle name="Followed Hyperlink" xfId="3052" builtinId="9" hidden="1"/>
    <cellStyle name="Followed Hyperlink" xfId="3053" builtinId="9" hidden="1"/>
    <cellStyle name="Followed Hyperlink" xfId="3054" builtinId="9" hidden="1"/>
    <cellStyle name="Followed Hyperlink" xfId="3055" builtinId="9" hidden="1"/>
    <cellStyle name="Followed Hyperlink" xfId="3056" builtinId="9" hidden="1"/>
    <cellStyle name="Followed Hyperlink" xfId="3057" builtinId="9" hidden="1"/>
    <cellStyle name="Followed Hyperlink" xfId="3058" builtinId="9" hidden="1"/>
    <cellStyle name="Followed Hyperlink" xfId="3059" builtinId="9" hidden="1"/>
    <cellStyle name="Followed Hyperlink" xfId="3060" builtinId="9" hidden="1"/>
    <cellStyle name="Followed Hyperlink" xfId="3061" builtinId="9" hidden="1"/>
    <cellStyle name="Followed Hyperlink" xfId="3062" builtinId="9" hidden="1"/>
    <cellStyle name="Followed Hyperlink" xfId="3063" builtinId="9" hidden="1"/>
    <cellStyle name="Followed Hyperlink" xfId="3064" builtinId="9" hidden="1"/>
    <cellStyle name="Followed Hyperlink" xfId="3065" builtinId="9" hidden="1"/>
    <cellStyle name="Followed Hyperlink" xfId="3066" builtinId="9" hidden="1"/>
    <cellStyle name="Followed Hyperlink" xfId="3067" builtinId="9" hidden="1"/>
    <cellStyle name="Followed Hyperlink" xfId="3068" builtinId="9" hidden="1"/>
    <cellStyle name="Followed Hyperlink" xfId="3069" builtinId="9" hidden="1"/>
    <cellStyle name="Followed Hyperlink" xfId="3070" builtinId="9" hidden="1"/>
    <cellStyle name="Followed Hyperlink" xfId="3071" builtinId="9" hidden="1"/>
    <cellStyle name="Followed Hyperlink" xfId="3072" builtinId="9" hidden="1"/>
    <cellStyle name="Followed Hyperlink" xfId="3073" builtinId="9" hidden="1"/>
    <cellStyle name="Followed Hyperlink" xfId="3074" builtinId="9" hidden="1"/>
    <cellStyle name="Followed Hyperlink" xfId="3075" builtinId="9" hidden="1"/>
    <cellStyle name="Followed Hyperlink" xfId="3076" builtinId="9" hidden="1"/>
    <cellStyle name="Followed Hyperlink" xfId="3077" builtinId="9" hidden="1"/>
    <cellStyle name="Followed Hyperlink" xfId="3078" builtinId="9" hidden="1"/>
    <cellStyle name="Followed Hyperlink" xfId="3079" builtinId="9" hidden="1"/>
    <cellStyle name="Followed Hyperlink" xfId="3080" builtinId="9" hidden="1"/>
    <cellStyle name="Followed Hyperlink" xfId="3081" builtinId="9" hidden="1"/>
    <cellStyle name="Followed Hyperlink" xfId="3082" builtinId="9" hidden="1"/>
    <cellStyle name="Followed Hyperlink" xfId="3083" builtinId="9" hidden="1"/>
    <cellStyle name="Followed Hyperlink" xfId="3084" builtinId="9" hidden="1"/>
    <cellStyle name="Followed Hyperlink" xfId="3085" builtinId="9" hidden="1"/>
    <cellStyle name="Followed Hyperlink" xfId="3086" builtinId="9" hidden="1"/>
    <cellStyle name="Followed Hyperlink" xfId="3087" builtinId="9" hidden="1"/>
    <cellStyle name="Followed Hyperlink" xfId="3088" builtinId="9" hidden="1"/>
    <cellStyle name="Followed Hyperlink" xfId="3089" builtinId="9" hidden="1"/>
    <cellStyle name="Followed Hyperlink" xfId="3090" builtinId="9" hidden="1"/>
    <cellStyle name="Followed Hyperlink" xfId="3091" builtinId="9" hidden="1"/>
    <cellStyle name="Followed Hyperlink" xfId="3092" builtinId="9" hidden="1"/>
    <cellStyle name="Followed Hyperlink" xfId="3093" builtinId="9" hidden="1"/>
    <cellStyle name="Followed Hyperlink" xfId="3094" builtinId="9" hidden="1"/>
    <cellStyle name="Followed Hyperlink" xfId="3095" builtinId="9" hidden="1"/>
    <cellStyle name="Followed Hyperlink" xfId="3096" builtinId="9" hidden="1"/>
    <cellStyle name="Followed Hyperlink" xfId="3097" builtinId="9" hidden="1"/>
    <cellStyle name="Followed Hyperlink" xfId="3098" builtinId="9" hidden="1"/>
    <cellStyle name="Followed Hyperlink" xfId="3099" builtinId="9" hidden="1"/>
    <cellStyle name="Followed Hyperlink" xfId="3100" builtinId="9" hidden="1"/>
    <cellStyle name="Followed Hyperlink" xfId="3101" builtinId="9" hidden="1"/>
    <cellStyle name="Followed Hyperlink" xfId="3102" builtinId="9" hidden="1"/>
    <cellStyle name="Followed Hyperlink" xfId="3103" builtinId="9" hidden="1"/>
    <cellStyle name="Followed Hyperlink" xfId="3104" builtinId="9" hidden="1"/>
    <cellStyle name="Followed Hyperlink" xfId="3105" builtinId="9" hidden="1"/>
    <cellStyle name="Followed Hyperlink" xfId="3106" builtinId="9" hidden="1"/>
    <cellStyle name="Followed Hyperlink" xfId="3107" builtinId="9" hidden="1"/>
    <cellStyle name="Followed Hyperlink" xfId="3108" builtinId="9" hidden="1"/>
    <cellStyle name="Followed Hyperlink" xfId="3109" builtinId="9" hidden="1"/>
    <cellStyle name="Followed Hyperlink" xfId="3110" builtinId="9" hidden="1"/>
    <cellStyle name="Followed Hyperlink" xfId="3111" builtinId="9" hidden="1"/>
    <cellStyle name="Followed Hyperlink" xfId="3112" builtinId="9" hidden="1"/>
    <cellStyle name="Followed Hyperlink" xfId="3113" builtinId="9" hidden="1"/>
    <cellStyle name="Followed Hyperlink" xfId="3114" builtinId="9" hidden="1"/>
    <cellStyle name="Followed Hyperlink" xfId="3115" builtinId="9" hidden="1"/>
    <cellStyle name="Followed Hyperlink" xfId="3116" builtinId="9" hidden="1"/>
    <cellStyle name="Followed Hyperlink" xfId="3117" builtinId="9" hidden="1"/>
    <cellStyle name="Followed Hyperlink" xfId="3118" builtinId="9" hidden="1"/>
    <cellStyle name="Followed Hyperlink" xfId="3119" builtinId="9" hidden="1"/>
    <cellStyle name="Followed Hyperlink" xfId="3120" builtinId="9" hidden="1"/>
    <cellStyle name="Followed Hyperlink" xfId="3121" builtinId="9" hidden="1"/>
    <cellStyle name="Followed Hyperlink" xfId="3122" builtinId="9" hidden="1"/>
    <cellStyle name="Followed Hyperlink" xfId="3123" builtinId="9" hidden="1"/>
    <cellStyle name="Followed Hyperlink" xfId="3124" builtinId="9" hidden="1"/>
    <cellStyle name="Followed Hyperlink" xfId="3125" builtinId="9" hidden="1"/>
    <cellStyle name="Followed Hyperlink" xfId="3126" builtinId="9" hidden="1"/>
    <cellStyle name="Followed Hyperlink" xfId="3127" builtinId="9" hidden="1"/>
    <cellStyle name="Followed Hyperlink" xfId="3128" builtinId="9" hidden="1"/>
    <cellStyle name="Followed Hyperlink" xfId="3129" builtinId="9" hidden="1"/>
    <cellStyle name="Followed Hyperlink" xfId="3130" builtinId="9" hidden="1"/>
    <cellStyle name="Followed Hyperlink" xfId="3131" builtinId="9" hidden="1"/>
    <cellStyle name="Followed Hyperlink" xfId="3132" builtinId="9" hidden="1"/>
    <cellStyle name="Followed Hyperlink" xfId="3133" builtinId="9" hidden="1"/>
    <cellStyle name="Followed Hyperlink" xfId="3134" builtinId="9" hidden="1"/>
    <cellStyle name="Followed Hyperlink" xfId="3135" builtinId="9" hidden="1"/>
    <cellStyle name="Followed Hyperlink" xfId="3136" builtinId="9" hidden="1"/>
    <cellStyle name="Followed Hyperlink" xfId="3137" builtinId="9" hidden="1"/>
    <cellStyle name="Followed Hyperlink" xfId="3138" builtinId="9" hidden="1"/>
    <cellStyle name="Followed Hyperlink" xfId="3139" builtinId="9" hidden="1"/>
    <cellStyle name="Followed Hyperlink" xfId="3140" builtinId="9" hidden="1"/>
    <cellStyle name="Followed Hyperlink" xfId="3141" builtinId="9" hidden="1"/>
    <cellStyle name="Followed Hyperlink" xfId="3142" builtinId="9" hidden="1"/>
    <cellStyle name="Followed Hyperlink" xfId="3143" builtinId="9" hidden="1"/>
    <cellStyle name="Followed Hyperlink" xfId="3144" builtinId="9" hidden="1"/>
    <cellStyle name="Followed Hyperlink" xfId="3145" builtinId="9" hidden="1"/>
    <cellStyle name="Followed Hyperlink" xfId="3146" builtinId="9" hidden="1"/>
    <cellStyle name="Followed Hyperlink" xfId="3147" builtinId="9" hidden="1"/>
    <cellStyle name="Followed Hyperlink" xfId="3148" builtinId="9" hidden="1"/>
    <cellStyle name="Followed Hyperlink" xfId="3149" builtinId="9" hidden="1"/>
    <cellStyle name="Followed Hyperlink" xfId="3150" builtinId="9" hidden="1"/>
    <cellStyle name="Followed Hyperlink" xfId="3151" builtinId="9" hidden="1"/>
    <cellStyle name="Followed Hyperlink" xfId="3152" builtinId="9" hidden="1"/>
    <cellStyle name="Followed Hyperlink" xfId="3153" builtinId="9" hidden="1"/>
    <cellStyle name="Followed Hyperlink" xfId="3154" builtinId="9" hidden="1"/>
    <cellStyle name="Followed Hyperlink" xfId="3155" builtinId="9" hidden="1"/>
    <cellStyle name="Followed Hyperlink" xfId="3156" builtinId="9" hidden="1"/>
    <cellStyle name="Followed Hyperlink" xfId="3157" builtinId="9" hidden="1"/>
    <cellStyle name="Followed Hyperlink" xfId="3158" builtinId="9" hidden="1"/>
    <cellStyle name="Followed Hyperlink" xfId="3159" builtinId="9" hidden="1"/>
    <cellStyle name="Followed Hyperlink" xfId="3160" builtinId="9" hidden="1"/>
    <cellStyle name="Followed Hyperlink" xfId="3161" builtinId="9" hidden="1"/>
    <cellStyle name="Followed Hyperlink" xfId="3162" builtinId="9" hidden="1"/>
    <cellStyle name="Followed Hyperlink" xfId="3163" builtinId="9" hidden="1"/>
    <cellStyle name="Followed Hyperlink" xfId="3164" builtinId="9" hidden="1"/>
    <cellStyle name="Followed Hyperlink" xfId="3165" builtinId="9" hidden="1"/>
    <cellStyle name="Followed Hyperlink" xfId="3166" builtinId="9" hidden="1"/>
    <cellStyle name="Followed Hyperlink" xfId="3167" builtinId="9" hidden="1"/>
    <cellStyle name="Followed Hyperlink" xfId="3168" builtinId="9" hidden="1"/>
    <cellStyle name="Followed Hyperlink" xfId="3169" builtinId="9" hidden="1"/>
    <cellStyle name="Followed Hyperlink" xfId="3170" builtinId="9" hidden="1"/>
    <cellStyle name="Followed Hyperlink" xfId="3171" builtinId="9" hidden="1"/>
    <cellStyle name="Followed Hyperlink" xfId="3172" builtinId="9" hidden="1"/>
    <cellStyle name="Followed Hyperlink" xfId="3173" builtinId="9" hidden="1"/>
    <cellStyle name="Followed Hyperlink" xfId="3174" builtinId="9" hidden="1"/>
    <cellStyle name="Followed Hyperlink" xfId="3175" builtinId="9" hidden="1"/>
    <cellStyle name="Followed Hyperlink" xfId="3176" builtinId="9" hidden="1"/>
    <cellStyle name="Followed Hyperlink" xfId="3177" builtinId="9" hidden="1"/>
    <cellStyle name="Followed Hyperlink" xfId="3178" builtinId="9" hidden="1"/>
    <cellStyle name="Followed Hyperlink" xfId="3179" builtinId="9" hidden="1"/>
    <cellStyle name="Followed Hyperlink" xfId="3180" builtinId="9" hidden="1"/>
    <cellStyle name="Followed Hyperlink" xfId="3181" builtinId="9" hidden="1"/>
    <cellStyle name="Followed Hyperlink" xfId="3182" builtinId="9" hidden="1"/>
    <cellStyle name="Followed Hyperlink" xfId="3183" builtinId="9" hidden="1"/>
    <cellStyle name="Followed Hyperlink" xfId="3184" builtinId="9" hidden="1"/>
    <cellStyle name="Followed Hyperlink" xfId="3185" builtinId="9" hidden="1"/>
    <cellStyle name="Followed Hyperlink" xfId="3186" builtinId="9" hidden="1"/>
    <cellStyle name="Followed Hyperlink" xfId="3187" builtinId="9" hidden="1"/>
    <cellStyle name="Followed Hyperlink" xfId="3188" builtinId="9" hidden="1"/>
    <cellStyle name="Followed Hyperlink" xfId="3189" builtinId="9" hidden="1"/>
    <cellStyle name="Followed Hyperlink" xfId="3190" builtinId="9" hidden="1"/>
    <cellStyle name="Followed Hyperlink" xfId="3191" builtinId="9" hidden="1"/>
    <cellStyle name="Followed Hyperlink" xfId="3192" builtinId="9" hidden="1"/>
    <cellStyle name="Followed Hyperlink" xfId="3193" builtinId="9" hidden="1"/>
    <cellStyle name="Followed Hyperlink" xfId="3194" builtinId="9" hidden="1"/>
    <cellStyle name="Followed Hyperlink" xfId="3195" builtinId="9" hidden="1"/>
    <cellStyle name="Followed Hyperlink" xfId="3196" builtinId="9" hidden="1"/>
    <cellStyle name="Followed Hyperlink" xfId="3197" builtinId="9" hidden="1"/>
    <cellStyle name="Followed Hyperlink" xfId="3198" builtinId="9" hidden="1"/>
    <cellStyle name="Followed Hyperlink" xfId="3199" builtinId="9" hidden="1"/>
    <cellStyle name="Followed Hyperlink" xfId="3200" builtinId="9" hidden="1"/>
    <cellStyle name="Followed Hyperlink" xfId="3201" builtinId="9" hidden="1"/>
    <cellStyle name="Followed Hyperlink" xfId="3202" builtinId="9" hidden="1"/>
    <cellStyle name="Followed Hyperlink" xfId="3203" builtinId="9" hidden="1"/>
    <cellStyle name="Followed Hyperlink" xfId="3204" builtinId="9" hidden="1"/>
    <cellStyle name="Followed Hyperlink" xfId="3205" builtinId="9" hidden="1"/>
    <cellStyle name="Followed Hyperlink" xfId="3206" builtinId="9" hidden="1"/>
    <cellStyle name="Followed Hyperlink" xfId="3207" builtinId="9" hidden="1"/>
    <cellStyle name="Followed Hyperlink" xfId="3208" builtinId="9" hidden="1"/>
    <cellStyle name="Followed Hyperlink" xfId="3209" builtinId="9" hidden="1"/>
    <cellStyle name="Followed Hyperlink" xfId="3210" builtinId="9" hidden="1"/>
    <cellStyle name="Followed Hyperlink" xfId="3211" builtinId="9" hidden="1"/>
    <cellStyle name="Followed Hyperlink" xfId="3212" builtinId="9" hidden="1"/>
    <cellStyle name="Followed Hyperlink" xfId="3213" builtinId="9" hidden="1"/>
    <cellStyle name="Followed Hyperlink" xfId="3214" builtinId="9" hidden="1"/>
    <cellStyle name="Followed Hyperlink" xfId="3215" builtinId="9" hidden="1"/>
    <cellStyle name="Followed Hyperlink" xfId="3216" builtinId="9" hidden="1"/>
    <cellStyle name="Followed Hyperlink" xfId="3217" builtinId="9" hidden="1"/>
    <cellStyle name="Followed Hyperlink" xfId="3218" builtinId="9" hidden="1"/>
    <cellStyle name="Followed Hyperlink" xfId="3219" builtinId="9" hidden="1"/>
    <cellStyle name="Followed Hyperlink" xfId="3220" builtinId="9" hidden="1"/>
    <cellStyle name="Followed Hyperlink" xfId="3221" builtinId="9" hidden="1"/>
    <cellStyle name="Followed Hyperlink" xfId="3222" builtinId="9" hidden="1"/>
    <cellStyle name="Followed Hyperlink" xfId="3223" builtinId="9" hidden="1"/>
    <cellStyle name="Followed Hyperlink" xfId="3224" builtinId="9" hidden="1"/>
    <cellStyle name="Followed Hyperlink" xfId="3225" builtinId="9" hidden="1"/>
    <cellStyle name="Followed Hyperlink" xfId="3226" builtinId="9" hidden="1"/>
    <cellStyle name="Followed Hyperlink" xfId="3227" builtinId="9" hidden="1"/>
    <cellStyle name="Followed Hyperlink" xfId="3228" builtinId="9" hidden="1"/>
    <cellStyle name="Followed Hyperlink" xfId="3229" builtinId="9" hidden="1"/>
    <cellStyle name="Followed Hyperlink" xfId="3230" builtinId="9" hidden="1"/>
    <cellStyle name="Followed Hyperlink" xfId="3231" builtinId="9" hidden="1"/>
    <cellStyle name="Followed Hyperlink" xfId="3232" builtinId="9" hidden="1"/>
    <cellStyle name="Followed Hyperlink" xfId="3233" builtinId="9" hidden="1"/>
    <cellStyle name="Followed Hyperlink" xfId="3234" builtinId="9" hidden="1"/>
    <cellStyle name="Followed Hyperlink" xfId="3235" builtinId="9" hidden="1"/>
    <cellStyle name="Followed Hyperlink" xfId="3236" builtinId="9" hidden="1"/>
    <cellStyle name="Followed Hyperlink" xfId="3237" builtinId="9" hidden="1"/>
    <cellStyle name="Followed Hyperlink" xfId="3238" builtinId="9" hidden="1"/>
    <cellStyle name="Followed Hyperlink" xfId="3239" builtinId="9" hidden="1"/>
    <cellStyle name="Followed Hyperlink" xfId="3240" builtinId="9" hidden="1"/>
    <cellStyle name="Followed Hyperlink" xfId="3241" builtinId="9" hidden="1"/>
    <cellStyle name="Followed Hyperlink" xfId="3242" builtinId="9" hidden="1"/>
    <cellStyle name="Followed Hyperlink" xfId="3243" builtinId="9" hidden="1"/>
    <cellStyle name="Followed Hyperlink" xfId="3244" builtinId="9" hidden="1"/>
    <cellStyle name="Followed Hyperlink" xfId="3245" builtinId="9" hidden="1"/>
    <cellStyle name="Followed Hyperlink" xfId="3246" builtinId="9" hidden="1"/>
    <cellStyle name="Followed Hyperlink" xfId="3247" builtinId="9" hidden="1"/>
    <cellStyle name="Followed Hyperlink" xfId="3248" builtinId="9" hidden="1"/>
    <cellStyle name="Followed Hyperlink" xfId="3249" builtinId="9" hidden="1"/>
    <cellStyle name="Followed Hyperlink" xfId="3250" builtinId="9" hidden="1"/>
    <cellStyle name="Followed Hyperlink" xfId="3251" builtinId="9" hidden="1"/>
    <cellStyle name="Followed Hyperlink" xfId="3252" builtinId="9" hidden="1"/>
    <cellStyle name="Followed Hyperlink" xfId="3253" builtinId="9" hidden="1"/>
    <cellStyle name="Followed Hyperlink" xfId="3254" builtinId="9" hidden="1"/>
    <cellStyle name="Followed Hyperlink" xfId="3255" builtinId="9" hidden="1"/>
    <cellStyle name="Followed Hyperlink" xfId="3256" builtinId="9" hidden="1"/>
    <cellStyle name="Followed Hyperlink" xfId="3257" builtinId="9" hidden="1"/>
    <cellStyle name="Followed Hyperlink" xfId="3258" builtinId="9" hidden="1"/>
    <cellStyle name="Followed Hyperlink" xfId="3259" builtinId="9" hidden="1"/>
    <cellStyle name="Followed Hyperlink" xfId="3260" builtinId="9" hidden="1"/>
    <cellStyle name="Followed Hyperlink" xfId="3261" builtinId="9" hidden="1"/>
    <cellStyle name="Followed Hyperlink" xfId="3262" builtinId="9" hidden="1"/>
    <cellStyle name="Followed Hyperlink" xfId="3263" builtinId="9" hidden="1"/>
    <cellStyle name="Followed Hyperlink" xfId="3264" builtinId="9" hidden="1"/>
    <cellStyle name="Followed Hyperlink" xfId="3265" builtinId="9" hidden="1"/>
    <cellStyle name="Followed Hyperlink" xfId="3266" builtinId="9" hidden="1"/>
    <cellStyle name="Followed Hyperlink" xfId="3267" builtinId="9" hidden="1"/>
    <cellStyle name="Followed Hyperlink" xfId="3268" builtinId="9" hidden="1"/>
    <cellStyle name="Followed Hyperlink" xfId="3269" builtinId="9" hidden="1"/>
    <cellStyle name="Followed Hyperlink" xfId="3270" builtinId="9" hidden="1"/>
    <cellStyle name="Followed Hyperlink" xfId="3271" builtinId="9" hidden="1"/>
    <cellStyle name="Followed Hyperlink" xfId="3272" builtinId="9" hidden="1"/>
    <cellStyle name="Followed Hyperlink" xfId="3273" builtinId="9" hidden="1"/>
    <cellStyle name="Followed Hyperlink" xfId="3274" builtinId="9" hidden="1"/>
    <cellStyle name="Followed Hyperlink" xfId="3275" builtinId="9" hidden="1"/>
    <cellStyle name="Followed Hyperlink" xfId="3276" builtinId="9" hidden="1"/>
    <cellStyle name="Followed Hyperlink" xfId="3277" builtinId="9" hidden="1"/>
    <cellStyle name="Followed Hyperlink" xfId="3278" builtinId="9" hidden="1"/>
    <cellStyle name="Followed Hyperlink" xfId="3279" builtinId="9" hidden="1"/>
    <cellStyle name="Followed Hyperlink" xfId="3280" builtinId="9" hidden="1"/>
    <cellStyle name="Followed Hyperlink" xfId="3281" builtinId="9" hidden="1"/>
    <cellStyle name="Followed Hyperlink" xfId="3282" builtinId="9" hidden="1"/>
    <cellStyle name="Followed Hyperlink" xfId="3283" builtinId="9" hidden="1"/>
    <cellStyle name="Followed Hyperlink" xfId="3284" builtinId="9" hidden="1"/>
    <cellStyle name="Followed Hyperlink" xfId="3285" builtinId="9" hidden="1"/>
    <cellStyle name="Followed Hyperlink" xfId="3286" builtinId="9" hidden="1"/>
    <cellStyle name="Followed Hyperlink" xfId="3287" builtinId="9" hidden="1"/>
    <cellStyle name="Followed Hyperlink" xfId="3288" builtinId="9" hidden="1"/>
    <cellStyle name="Followed Hyperlink" xfId="3289" builtinId="9" hidden="1"/>
    <cellStyle name="Followed Hyperlink" xfId="3290" builtinId="9" hidden="1"/>
    <cellStyle name="Followed Hyperlink" xfId="3291" builtinId="9" hidden="1"/>
    <cellStyle name="Followed Hyperlink" xfId="3292" builtinId="9" hidden="1"/>
    <cellStyle name="Followed Hyperlink" xfId="3293" builtinId="9" hidden="1"/>
    <cellStyle name="Followed Hyperlink" xfId="3294" builtinId="9" hidden="1"/>
    <cellStyle name="Followed Hyperlink" xfId="3295" builtinId="9" hidden="1"/>
    <cellStyle name="Followed Hyperlink" xfId="3296" builtinId="9" hidden="1"/>
    <cellStyle name="Followed Hyperlink" xfId="3297" builtinId="9" hidden="1"/>
    <cellStyle name="Followed Hyperlink" xfId="3298" builtinId="9" hidden="1"/>
    <cellStyle name="Followed Hyperlink" xfId="3299" builtinId="9" hidden="1"/>
    <cellStyle name="Followed Hyperlink" xfId="3300" builtinId="9" hidden="1"/>
    <cellStyle name="Followed Hyperlink" xfId="3301" builtinId="9" hidden="1"/>
    <cellStyle name="Followed Hyperlink" xfId="3302" builtinId="9" hidden="1"/>
    <cellStyle name="Followed Hyperlink" xfId="3303" builtinId="9" hidden="1"/>
    <cellStyle name="Followed Hyperlink" xfId="3304" builtinId="9" hidden="1"/>
    <cellStyle name="Followed Hyperlink" xfId="3305" builtinId="9" hidden="1"/>
    <cellStyle name="Followed Hyperlink" xfId="3306" builtinId="9" hidden="1"/>
    <cellStyle name="Followed Hyperlink" xfId="3307" builtinId="9" hidden="1"/>
    <cellStyle name="Followed Hyperlink" xfId="3308" builtinId="9" hidden="1"/>
    <cellStyle name="Followed Hyperlink" xfId="3309" builtinId="9" hidden="1"/>
    <cellStyle name="Followed Hyperlink" xfId="3310" builtinId="9" hidden="1"/>
    <cellStyle name="Followed Hyperlink" xfId="3311" builtinId="9" hidden="1"/>
    <cellStyle name="Followed Hyperlink" xfId="3312" builtinId="9" hidden="1"/>
    <cellStyle name="Followed Hyperlink" xfId="3313" builtinId="9" hidden="1"/>
    <cellStyle name="Followed Hyperlink" xfId="3314" builtinId="9" hidden="1"/>
    <cellStyle name="Followed Hyperlink" xfId="3315" builtinId="9" hidden="1"/>
    <cellStyle name="Followed Hyperlink" xfId="3316" builtinId="9" hidden="1"/>
    <cellStyle name="Followed Hyperlink" xfId="3317" builtinId="9" hidden="1"/>
    <cellStyle name="Followed Hyperlink" xfId="3318" builtinId="9" hidden="1"/>
    <cellStyle name="Followed Hyperlink" xfId="3319" builtinId="9" hidden="1"/>
    <cellStyle name="Followed Hyperlink" xfId="3320" builtinId="9" hidden="1"/>
    <cellStyle name="Followed Hyperlink" xfId="3321" builtinId="9" hidden="1"/>
    <cellStyle name="Followed Hyperlink" xfId="3322" builtinId="9" hidden="1"/>
    <cellStyle name="Followed Hyperlink" xfId="3323" builtinId="9" hidden="1"/>
    <cellStyle name="Followed Hyperlink" xfId="3324" builtinId="9" hidden="1"/>
    <cellStyle name="Followed Hyperlink" xfId="3325" builtinId="9" hidden="1"/>
    <cellStyle name="Followed Hyperlink" xfId="3326" builtinId="9" hidden="1"/>
    <cellStyle name="Followed Hyperlink" xfId="3327" builtinId="9" hidden="1"/>
    <cellStyle name="Followed Hyperlink" xfId="3328" builtinId="9" hidden="1"/>
    <cellStyle name="Followed Hyperlink" xfId="3329" builtinId="9" hidden="1"/>
    <cellStyle name="Followed Hyperlink" xfId="3330" builtinId="9" hidden="1"/>
    <cellStyle name="Followed Hyperlink" xfId="3331" builtinId="9" hidden="1"/>
    <cellStyle name="Followed Hyperlink" xfId="3332" builtinId="9" hidden="1"/>
    <cellStyle name="Followed Hyperlink" xfId="3333" builtinId="9" hidden="1"/>
    <cellStyle name="Followed Hyperlink" xfId="3334" builtinId="9" hidden="1"/>
    <cellStyle name="Followed Hyperlink" xfId="3335" builtinId="9" hidden="1"/>
    <cellStyle name="Followed Hyperlink" xfId="3336" builtinId="9" hidden="1"/>
    <cellStyle name="Followed Hyperlink" xfId="3337" builtinId="9" hidden="1"/>
    <cellStyle name="Followed Hyperlink" xfId="3338" builtinId="9" hidden="1"/>
    <cellStyle name="Followed Hyperlink" xfId="3339" builtinId="9" hidden="1"/>
    <cellStyle name="Followed Hyperlink" xfId="3340" builtinId="9" hidden="1"/>
    <cellStyle name="Followed Hyperlink" xfId="3341" builtinId="9" hidden="1"/>
    <cellStyle name="Followed Hyperlink" xfId="3342" builtinId="9" hidden="1"/>
    <cellStyle name="Followed Hyperlink" xfId="3343" builtinId="9" hidden="1"/>
    <cellStyle name="Followed Hyperlink" xfId="3344" builtinId="9" hidden="1"/>
    <cellStyle name="Followed Hyperlink" xfId="3345" builtinId="9" hidden="1"/>
    <cellStyle name="Followed Hyperlink" xfId="3346" builtinId="9" hidden="1"/>
    <cellStyle name="Followed Hyperlink" xfId="3347" builtinId="9" hidden="1"/>
    <cellStyle name="Followed Hyperlink" xfId="3348" builtinId="9" hidden="1"/>
    <cellStyle name="Followed Hyperlink" xfId="3349" builtinId="9" hidden="1"/>
    <cellStyle name="Followed Hyperlink" xfId="3350" builtinId="9" hidden="1"/>
    <cellStyle name="Followed Hyperlink" xfId="3351" builtinId="9" hidden="1"/>
    <cellStyle name="Followed Hyperlink" xfId="3352" builtinId="9" hidden="1"/>
    <cellStyle name="Followed Hyperlink" xfId="3353" builtinId="9" hidden="1"/>
    <cellStyle name="Followed Hyperlink" xfId="3354" builtinId="9" hidden="1"/>
    <cellStyle name="Followed Hyperlink" xfId="3355" builtinId="9" hidden="1"/>
    <cellStyle name="Followed Hyperlink" xfId="3356" builtinId="9" hidden="1"/>
    <cellStyle name="Followed Hyperlink" xfId="3357" builtinId="9" hidden="1"/>
    <cellStyle name="Followed Hyperlink" xfId="3358" builtinId="9" hidden="1"/>
    <cellStyle name="Followed Hyperlink" xfId="3359" builtinId="9" hidden="1"/>
    <cellStyle name="Followed Hyperlink" xfId="3360" builtinId="9" hidden="1"/>
    <cellStyle name="Followed Hyperlink" xfId="3361" builtinId="9" hidden="1"/>
    <cellStyle name="Followed Hyperlink" xfId="3362" builtinId="9" hidden="1"/>
    <cellStyle name="Followed Hyperlink" xfId="3363" builtinId="9" hidden="1"/>
    <cellStyle name="Followed Hyperlink" xfId="3364" builtinId="9" hidden="1"/>
    <cellStyle name="Followed Hyperlink" xfId="3365" builtinId="9" hidden="1"/>
    <cellStyle name="Followed Hyperlink" xfId="3366" builtinId="9" hidden="1"/>
    <cellStyle name="Followed Hyperlink" xfId="3367" builtinId="9" hidden="1"/>
    <cellStyle name="Followed Hyperlink" xfId="3368" builtinId="9" hidden="1"/>
    <cellStyle name="Followed Hyperlink" xfId="3369" builtinId="9" hidden="1"/>
    <cellStyle name="Followed Hyperlink" xfId="3370" builtinId="9" hidden="1"/>
    <cellStyle name="Followed Hyperlink" xfId="3371" builtinId="9" hidden="1"/>
    <cellStyle name="Followed Hyperlink" xfId="3372" builtinId="9" hidden="1"/>
    <cellStyle name="Followed Hyperlink" xfId="3373" builtinId="9" hidden="1"/>
    <cellStyle name="Followed Hyperlink" xfId="3374" builtinId="9" hidden="1"/>
    <cellStyle name="Followed Hyperlink" xfId="3375" builtinId="9" hidden="1"/>
    <cellStyle name="Followed Hyperlink" xfId="3376" builtinId="9" hidden="1"/>
    <cellStyle name="Followed Hyperlink" xfId="3377" builtinId="9" hidden="1"/>
    <cellStyle name="Followed Hyperlink" xfId="3378" builtinId="9" hidden="1"/>
    <cellStyle name="Followed Hyperlink" xfId="3379" builtinId="9" hidden="1"/>
    <cellStyle name="Followed Hyperlink" xfId="3380" builtinId="9" hidden="1"/>
    <cellStyle name="Followed Hyperlink" xfId="3381" builtinId="9" hidden="1"/>
    <cellStyle name="Followed Hyperlink" xfId="3382" builtinId="9" hidden="1"/>
    <cellStyle name="Followed Hyperlink" xfId="3383" builtinId="9" hidden="1"/>
    <cellStyle name="Followed Hyperlink" xfId="3384" builtinId="9" hidden="1"/>
    <cellStyle name="Followed Hyperlink" xfId="3385" builtinId="9" hidden="1"/>
    <cellStyle name="Followed Hyperlink" xfId="3386" builtinId="9" hidden="1"/>
    <cellStyle name="Followed Hyperlink" xfId="3387" builtinId="9" hidden="1"/>
    <cellStyle name="Followed Hyperlink" xfId="3388" builtinId="9" hidden="1"/>
    <cellStyle name="Followed Hyperlink" xfId="3389" builtinId="9" hidden="1"/>
    <cellStyle name="Followed Hyperlink" xfId="3390" builtinId="9" hidden="1"/>
    <cellStyle name="Followed Hyperlink" xfId="3391" builtinId="9" hidden="1"/>
    <cellStyle name="Followed Hyperlink" xfId="3392" builtinId="9" hidden="1"/>
    <cellStyle name="Followed Hyperlink" xfId="3393" builtinId="9" hidden="1"/>
    <cellStyle name="Followed Hyperlink" xfId="3394" builtinId="9" hidden="1"/>
    <cellStyle name="Followed Hyperlink" xfId="3395" builtinId="9" hidden="1"/>
    <cellStyle name="Followed Hyperlink" xfId="3396" builtinId="9" hidden="1"/>
    <cellStyle name="Followed Hyperlink" xfId="3397" builtinId="9" hidden="1"/>
    <cellStyle name="Followed Hyperlink" xfId="3398" builtinId="9" hidden="1"/>
    <cellStyle name="Followed Hyperlink" xfId="3399" builtinId="9" hidden="1"/>
    <cellStyle name="Followed Hyperlink" xfId="3400" builtinId="9" hidden="1"/>
    <cellStyle name="Followed Hyperlink" xfId="3401" builtinId="9" hidden="1"/>
    <cellStyle name="Followed Hyperlink" xfId="3402" builtinId="9" hidden="1"/>
    <cellStyle name="Followed Hyperlink" xfId="3403" builtinId="9" hidden="1"/>
    <cellStyle name="Followed Hyperlink" xfId="3404" builtinId="9" hidden="1"/>
    <cellStyle name="Followed Hyperlink" xfId="3405" builtinId="9" hidden="1"/>
    <cellStyle name="Followed Hyperlink" xfId="3406" builtinId="9" hidden="1"/>
    <cellStyle name="Followed Hyperlink" xfId="3407" builtinId="9" hidden="1"/>
    <cellStyle name="Followed Hyperlink" xfId="3408" builtinId="9" hidden="1"/>
    <cellStyle name="Followed Hyperlink" xfId="3409" builtinId="9" hidden="1"/>
    <cellStyle name="Followed Hyperlink" xfId="3410" builtinId="9" hidden="1"/>
    <cellStyle name="Followed Hyperlink" xfId="3411" builtinId="9" hidden="1"/>
    <cellStyle name="Followed Hyperlink" xfId="3412" builtinId="9" hidden="1"/>
    <cellStyle name="Followed Hyperlink" xfId="3413" builtinId="9" hidden="1"/>
    <cellStyle name="Followed Hyperlink" xfId="3414" builtinId="9" hidden="1"/>
    <cellStyle name="Followed Hyperlink" xfId="3415" builtinId="9" hidden="1"/>
    <cellStyle name="Followed Hyperlink" xfId="3416" builtinId="9" hidden="1"/>
    <cellStyle name="Followed Hyperlink" xfId="3417" builtinId="9" hidden="1"/>
    <cellStyle name="Followed Hyperlink" xfId="3418" builtinId="9" hidden="1"/>
    <cellStyle name="Followed Hyperlink" xfId="3419" builtinId="9" hidden="1"/>
    <cellStyle name="Followed Hyperlink" xfId="3420" builtinId="9" hidden="1"/>
    <cellStyle name="Followed Hyperlink" xfId="3421" builtinId="9" hidden="1"/>
    <cellStyle name="Followed Hyperlink" xfId="3422" builtinId="9" hidden="1"/>
    <cellStyle name="Followed Hyperlink" xfId="3423" builtinId="9" hidden="1"/>
    <cellStyle name="Followed Hyperlink" xfId="3424" builtinId="9" hidden="1"/>
    <cellStyle name="Followed Hyperlink" xfId="3425" builtinId="9" hidden="1"/>
    <cellStyle name="Followed Hyperlink" xfId="3426" builtinId="9" hidden="1"/>
    <cellStyle name="Followed Hyperlink" xfId="3427" builtinId="9" hidden="1"/>
    <cellStyle name="Followed Hyperlink" xfId="3428" builtinId="9" hidden="1"/>
    <cellStyle name="Followed Hyperlink" xfId="3429" builtinId="9" hidden="1"/>
    <cellStyle name="Followed Hyperlink" xfId="3430" builtinId="9" hidden="1"/>
    <cellStyle name="Followed Hyperlink" xfId="3431" builtinId="9" hidden="1"/>
    <cellStyle name="Followed Hyperlink" xfId="3432" builtinId="9" hidden="1"/>
    <cellStyle name="Followed Hyperlink" xfId="3433" builtinId="9" hidden="1"/>
    <cellStyle name="Followed Hyperlink" xfId="3434" builtinId="9" hidden="1"/>
    <cellStyle name="Followed Hyperlink" xfId="3435" builtinId="9" hidden="1"/>
    <cellStyle name="Followed Hyperlink" xfId="3436" builtinId="9" hidden="1"/>
    <cellStyle name="Followed Hyperlink" xfId="3437" builtinId="9" hidden="1"/>
    <cellStyle name="Followed Hyperlink" xfId="3438" builtinId="9" hidden="1"/>
    <cellStyle name="Followed Hyperlink" xfId="3439" builtinId="9" hidden="1"/>
    <cellStyle name="Followed Hyperlink" xfId="3440" builtinId="9" hidden="1"/>
    <cellStyle name="Followed Hyperlink" xfId="3441" builtinId="9" hidden="1"/>
    <cellStyle name="Followed Hyperlink" xfId="3442" builtinId="9" hidden="1"/>
    <cellStyle name="Followed Hyperlink" xfId="3443" builtinId="9" hidden="1"/>
    <cellStyle name="Followed Hyperlink" xfId="3444" builtinId="9" hidden="1"/>
    <cellStyle name="Followed Hyperlink" xfId="3445" builtinId="9" hidden="1"/>
    <cellStyle name="Followed Hyperlink" xfId="3446" builtinId="9" hidden="1"/>
    <cellStyle name="Followed Hyperlink" xfId="3447" builtinId="9" hidden="1"/>
    <cellStyle name="Followed Hyperlink" xfId="3448" builtinId="9" hidden="1"/>
    <cellStyle name="Followed Hyperlink" xfId="3449" builtinId="9" hidden="1"/>
    <cellStyle name="Followed Hyperlink" xfId="3450" builtinId="9" hidden="1"/>
    <cellStyle name="Followed Hyperlink" xfId="3451" builtinId="9" hidden="1"/>
    <cellStyle name="Followed Hyperlink" xfId="3452" builtinId="9" hidden="1"/>
    <cellStyle name="Followed Hyperlink" xfId="3453" builtinId="9" hidden="1"/>
    <cellStyle name="Followed Hyperlink" xfId="3454" builtinId="9" hidden="1"/>
    <cellStyle name="Followed Hyperlink" xfId="3455" builtinId="9" hidden="1"/>
    <cellStyle name="Followed Hyperlink" xfId="3456" builtinId="9" hidden="1"/>
    <cellStyle name="Followed Hyperlink" xfId="3457" builtinId="9" hidden="1"/>
    <cellStyle name="Followed Hyperlink" xfId="3458" builtinId="9" hidden="1"/>
    <cellStyle name="Followed Hyperlink" xfId="3459" builtinId="9" hidden="1"/>
    <cellStyle name="Followed Hyperlink" xfId="3460" builtinId="9" hidden="1"/>
    <cellStyle name="Followed Hyperlink" xfId="3461" builtinId="9" hidden="1"/>
    <cellStyle name="Followed Hyperlink" xfId="3462" builtinId="9" hidden="1"/>
    <cellStyle name="Followed Hyperlink" xfId="3463" builtinId="9" hidden="1"/>
    <cellStyle name="Followed Hyperlink" xfId="3464" builtinId="9" hidden="1"/>
    <cellStyle name="Followed Hyperlink" xfId="3465" builtinId="9" hidden="1"/>
    <cellStyle name="Followed Hyperlink" xfId="3466" builtinId="9" hidden="1"/>
    <cellStyle name="Followed Hyperlink" xfId="3467" builtinId="9" hidden="1"/>
    <cellStyle name="Followed Hyperlink" xfId="3468" builtinId="9" hidden="1"/>
    <cellStyle name="Followed Hyperlink" xfId="3469" builtinId="9" hidden="1"/>
    <cellStyle name="Followed Hyperlink" xfId="3470" builtinId="9" hidden="1"/>
    <cellStyle name="Followed Hyperlink" xfId="3471" builtinId="9" hidden="1"/>
    <cellStyle name="Followed Hyperlink" xfId="3472" builtinId="9" hidden="1"/>
    <cellStyle name="Followed Hyperlink" xfId="3473" builtinId="9" hidden="1"/>
    <cellStyle name="Followed Hyperlink" xfId="3474" builtinId="9" hidden="1"/>
    <cellStyle name="Followed Hyperlink" xfId="3475" builtinId="9" hidden="1"/>
    <cellStyle name="Followed Hyperlink" xfId="3476" builtinId="9" hidden="1"/>
    <cellStyle name="Followed Hyperlink" xfId="3477" builtinId="9" hidden="1"/>
    <cellStyle name="Followed Hyperlink" xfId="3478" builtinId="9" hidden="1"/>
    <cellStyle name="Followed Hyperlink" xfId="3479" builtinId="9" hidden="1"/>
    <cellStyle name="Followed Hyperlink" xfId="3480" builtinId="9" hidden="1"/>
    <cellStyle name="Followed Hyperlink" xfId="3481" builtinId="9" hidden="1"/>
    <cellStyle name="Followed Hyperlink" xfId="3482" builtinId="9" hidden="1"/>
    <cellStyle name="Followed Hyperlink" xfId="3483" builtinId="9" hidden="1"/>
    <cellStyle name="Followed Hyperlink" xfId="3484" builtinId="9" hidden="1"/>
    <cellStyle name="Followed Hyperlink" xfId="3485" builtinId="9" hidden="1"/>
    <cellStyle name="Followed Hyperlink" xfId="3486" builtinId="9" hidden="1"/>
    <cellStyle name="Followed Hyperlink" xfId="3487" builtinId="9" hidden="1"/>
    <cellStyle name="Followed Hyperlink" xfId="3488" builtinId="9" hidden="1"/>
    <cellStyle name="Followed Hyperlink" xfId="3489" builtinId="9" hidden="1"/>
    <cellStyle name="Followed Hyperlink" xfId="3490" builtinId="9" hidden="1"/>
    <cellStyle name="Followed Hyperlink" xfId="3491" builtinId="9" hidden="1"/>
    <cellStyle name="Followed Hyperlink" xfId="3492" builtinId="9" hidden="1"/>
    <cellStyle name="Followed Hyperlink" xfId="3493" builtinId="9" hidden="1"/>
    <cellStyle name="Followed Hyperlink" xfId="3494" builtinId="9" hidden="1"/>
    <cellStyle name="Followed Hyperlink" xfId="3495" builtinId="9" hidden="1"/>
    <cellStyle name="Followed Hyperlink" xfId="3496" builtinId="9" hidden="1"/>
    <cellStyle name="Followed Hyperlink" xfId="3497" builtinId="9" hidden="1"/>
    <cellStyle name="Followed Hyperlink" xfId="3498" builtinId="9" hidden="1"/>
    <cellStyle name="Followed Hyperlink" xfId="3499" builtinId="9" hidden="1"/>
    <cellStyle name="Followed Hyperlink" xfId="3500" builtinId="9" hidden="1"/>
    <cellStyle name="Followed Hyperlink" xfId="3501" builtinId="9" hidden="1"/>
    <cellStyle name="Followed Hyperlink" xfId="3502" builtinId="9" hidden="1"/>
    <cellStyle name="Followed Hyperlink" xfId="3503" builtinId="9" hidden="1"/>
    <cellStyle name="Followed Hyperlink" xfId="3504" builtinId="9" hidden="1"/>
    <cellStyle name="Followed Hyperlink" xfId="3505" builtinId="9" hidden="1"/>
    <cellStyle name="Followed Hyperlink" xfId="3506" builtinId="9" hidden="1"/>
    <cellStyle name="Followed Hyperlink" xfId="3507" builtinId="9" hidden="1"/>
    <cellStyle name="Followed Hyperlink" xfId="3508" builtinId="9" hidden="1"/>
    <cellStyle name="Followed Hyperlink" xfId="3509" builtinId="9" hidden="1"/>
    <cellStyle name="Followed Hyperlink" xfId="3510" builtinId="9" hidden="1"/>
    <cellStyle name="Followed Hyperlink" xfId="3511" builtinId="9" hidden="1"/>
    <cellStyle name="Followed Hyperlink" xfId="3512" builtinId="9" hidden="1"/>
    <cellStyle name="Followed Hyperlink" xfId="3513" builtinId="9" hidden="1"/>
    <cellStyle name="Followed Hyperlink" xfId="3514" builtinId="9" hidden="1"/>
    <cellStyle name="Followed Hyperlink" xfId="3515" builtinId="9" hidden="1"/>
    <cellStyle name="Followed Hyperlink" xfId="3516" builtinId="9" hidden="1"/>
    <cellStyle name="Followed Hyperlink" xfId="3517" builtinId="9" hidden="1"/>
    <cellStyle name="Followed Hyperlink" xfId="3518" builtinId="9" hidden="1"/>
    <cellStyle name="Followed Hyperlink" xfId="3519" builtinId="9" hidden="1"/>
    <cellStyle name="Followed Hyperlink" xfId="3520" builtinId="9" hidden="1"/>
    <cellStyle name="Followed Hyperlink" xfId="3521" builtinId="9" hidden="1"/>
    <cellStyle name="Followed Hyperlink" xfId="3522" builtinId="9" hidden="1"/>
    <cellStyle name="Followed Hyperlink" xfId="3523" builtinId="9" hidden="1"/>
    <cellStyle name="Followed Hyperlink" xfId="3524" builtinId="9" hidden="1"/>
    <cellStyle name="Followed Hyperlink" xfId="3525" builtinId="9" hidden="1"/>
    <cellStyle name="Followed Hyperlink" xfId="3526" builtinId="9" hidden="1"/>
    <cellStyle name="Followed Hyperlink" xfId="3527" builtinId="9" hidden="1"/>
    <cellStyle name="Followed Hyperlink" xfId="3528" builtinId="9" hidden="1"/>
    <cellStyle name="Followed Hyperlink" xfId="3529" builtinId="9" hidden="1"/>
    <cellStyle name="Followed Hyperlink" xfId="3530" builtinId="9" hidden="1"/>
    <cellStyle name="Followed Hyperlink" xfId="3531" builtinId="9" hidden="1"/>
    <cellStyle name="Followed Hyperlink" xfId="3532" builtinId="9" hidden="1"/>
    <cellStyle name="Followed Hyperlink" xfId="3533" builtinId="9" hidden="1"/>
    <cellStyle name="Followed Hyperlink" xfId="3534" builtinId="9" hidden="1"/>
    <cellStyle name="Followed Hyperlink" xfId="3535" builtinId="9" hidden="1"/>
    <cellStyle name="Followed Hyperlink" xfId="3536" builtinId="9" hidden="1"/>
    <cellStyle name="Followed Hyperlink" xfId="3537" builtinId="9" hidden="1"/>
    <cellStyle name="Followed Hyperlink" xfId="3538" builtinId="9" hidden="1"/>
    <cellStyle name="Followed Hyperlink" xfId="3539" builtinId="9" hidden="1"/>
    <cellStyle name="Followed Hyperlink" xfId="3540" builtinId="9" hidden="1"/>
    <cellStyle name="Followed Hyperlink" xfId="3541" builtinId="9" hidden="1"/>
    <cellStyle name="Followed Hyperlink" xfId="3542" builtinId="9" hidden="1"/>
    <cellStyle name="Followed Hyperlink" xfId="3543" builtinId="9" hidden="1"/>
    <cellStyle name="Followed Hyperlink" xfId="3544" builtinId="9" hidden="1"/>
    <cellStyle name="Followed Hyperlink" xfId="3545" builtinId="9" hidden="1"/>
    <cellStyle name="Followed Hyperlink" xfId="3546" builtinId="9" hidden="1"/>
    <cellStyle name="Followed Hyperlink" xfId="3547" builtinId="9" hidden="1"/>
    <cellStyle name="Followed Hyperlink" xfId="3548" builtinId="9" hidden="1"/>
    <cellStyle name="Followed Hyperlink" xfId="3549" builtinId="9" hidden="1"/>
    <cellStyle name="Followed Hyperlink" xfId="3550" builtinId="9" hidden="1"/>
    <cellStyle name="Followed Hyperlink" xfId="3551" builtinId="9" hidden="1"/>
    <cellStyle name="Followed Hyperlink" xfId="3552" builtinId="9" hidden="1"/>
    <cellStyle name="Followed Hyperlink" xfId="3553" builtinId="9" hidden="1"/>
    <cellStyle name="Followed Hyperlink" xfId="3554" builtinId="9" hidden="1"/>
    <cellStyle name="Followed Hyperlink" xfId="3555" builtinId="9" hidden="1"/>
    <cellStyle name="Followed Hyperlink" xfId="3556" builtinId="9" hidden="1"/>
    <cellStyle name="Followed Hyperlink" xfId="3557" builtinId="9" hidden="1"/>
    <cellStyle name="Followed Hyperlink" xfId="3558" builtinId="9" hidden="1"/>
    <cellStyle name="Followed Hyperlink" xfId="3559" builtinId="9" hidden="1"/>
    <cellStyle name="Followed Hyperlink" xfId="3560" builtinId="9" hidden="1"/>
    <cellStyle name="Followed Hyperlink" xfId="3561" builtinId="9" hidden="1"/>
    <cellStyle name="Followed Hyperlink" xfId="3562" builtinId="9" hidden="1"/>
    <cellStyle name="Followed Hyperlink" xfId="3563" builtinId="9" hidden="1"/>
    <cellStyle name="Followed Hyperlink" xfId="3564" builtinId="9" hidden="1"/>
    <cellStyle name="Followed Hyperlink" xfId="3565" builtinId="9" hidden="1"/>
    <cellStyle name="Followed Hyperlink" xfId="3566" builtinId="9" hidden="1"/>
    <cellStyle name="Followed Hyperlink" xfId="3567" builtinId="9" hidden="1"/>
    <cellStyle name="Followed Hyperlink" xfId="3568" builtinId="9" hidden="1"/>
    <cellStyle name="Followed Hyperlink" xfId="3569" builtinId="9" hidden="1"/>
    <cellStyle name="Followed Hyperlink" xfId="3570" builtinId="9" hidden="1"/>
    <cellStyle name="Followed Hyperlink" xfId="3571" builtinId="9" hidden="1"/>
    <cellStyle name="Followed Hyperlink" xfId="3572" builtinId="9" hidden="1"/>
    <cellStyle name="Followed Hyperlink" xfId="3573" builtinId="9" hidden="1"/>
    <cellStyle name="Followed Hyperlink" xfId="3574" builtinId="9" hidden="1"/>
    <cellStyle name="Followed Hyperlink" xfId="3575" builtinId="9" hidden="1"/>
    <cellStyle name="Followed Hyperlink" xfId="3576" builtinId="9" hidden="1"/>
    <cellStyle name="Followed Hyperlink" xfId="3577" builtinId="9" hidden="1"/>
    <cellStyle name="Followed Hyperlink" xfId="3578" builtinId="9" hidden="1"/>
    <cellStyle name="Followed Hyperlink" xfId="3579" builtinId="9" hidden="1"/>
    <cellStyle name="Followed Hyperlink" xfId="3580" builtinId="9" hidden="1"/>
    <cellStyle name="Followed Hyperlink" xfId="3581" builtinId="9" hidden="1"/>
    <cellStyle name="Followed Hyperlink" xfId="3582" builtinId="9" hidden="1"/>
    <cellStyle name="Followed Hyperlink" xfId="3583" builtinId="9" hidden="1"/>
    <cellStyle name="Followed Hyperlink" xfId="3584" builtinId="9" hidden="1"/>
    <cellStyle name="Followed Hyperlink" xfId="3585" builtinId="9" hidden="1"/>
    <cellStyle name="Followed Hyperlink" xfId="3586" builtinId="9" hidden="1"/>
    <cellStyle name="Followed Hyperlink" xfId="3587" builtinId="9" hidden="1"/>
    <cellStyle name="Followed Hyperlink" xfId="3588" builtinId="9" hidden="1"/>
    <cellStyle name="Followed Hyperlink" xfId="3589" builtinId="9" hidden="1"/>
    <cellStyle name="Followed Hyperlink" xfId="3590" builtinId="9" hidden="1"/>
    <cellStyle name="Followed Hyperlink" xfId="3591" builtinId="9" hidden="1"/>
    <cellStyle name="Followed Hyperlink" xfId="3592" builtinId="9" hidden="1"/>
    <cellStyle name="Followed Hyperlink" xfId="3593" builtinId="9" hidden="1"/>
    <cellStyle name="Followed Hyperlink" xfId="3594" builtinId="9" hidden="1"/>
    <cellStyle name="Followed Hyperlink" xfId="3595" builtinId="9" hidden="1"/>
    <cellStyle name="Followed Hyperlink" xfId="3596" builtinId="9" hidden="1"/>
    <cellStyle name="Followed Hyperlink" xfId="3597" builtinId="9" hidden="1"/>
    <cellStyle name="Followed Hyperlink" xfId="3598" builtinId="9" hidden="1"/>
    <cellStyle name="Followed Hyperlink" xfId="3599" builtinId="9" hidden="1"/>
    <cellStyle name="Followed Hyperlink" xfId="3600" builtinId="9" hidden="1"/>
    <cellStyle name="Followed Hyperlink" xfId="3601" builtinId="9" hidden="1"/>
    <cellStyle name="Followed Hyperlink" xfId="3602" builtinId="9" hidden="1"/>
    <cellStyle name="Followed Hyperlink" xfId="3603" builtinId="9" hidden="1"/>
    <cellStyle name="Followed Hyperlink" xfId="3604" builtinId="9" hidden="1"/>
    <cellStyle name="Followed Hyperlink" xfId="3605" builtinId="9" hidden="1"/>
    <cellStyle name="Followed Hyperlink" xfId="3606" builtinId="9" hidden="1"/>
    <cellStyle name="Followed Hyperlink" xfId="3607" builtinId="9" hidden="1"/>
    <cellStyle name="Followed Hyperlink" xfId="3608" builtinId="9" hidden="1"/>
    <cellStyle name="Followed Hyperlink" xfId="3609" builtinId="9" hidden="1"/>
    <cellStyle name="Followed Hyperlink" xfId="3610" builtinId="9" hidden="1"/>
    <cellStyle name="Followed Hyperlink" xfId="3611" builtinId="9" hidden="1"/>
    <cellStyle name="Followed Hyperlink" xfId="3612" builtinId="9" hidden="1"/>
    <cellStyle name="Followed Hyperlink" xfId="3613" builtinId="9" hidden="1"/>
    <cellStyle name="Followed Hyperlink" xfId="3614" builtinId="9" hidden="1"/>
    <cellStyle name="Followed Hyperlink" xfId="3615" builtinId="9" hidden="1"/>
    <cellStyle name="Followed Hyperlink" xfId="3616" builtinId="9" hidden="1"/>
    <cellStyle name="Followed Hyperlink" xfId="3617" builtinId="9" hidden="1"/>
    <cellStyle name="Followed Hyperlink" xfId="3618" builtinId="9" hidden="1"/>
    <cellStyle name="Followed Hyperlink" xfId="3619" builtinId="9" hidden="1"/>
    <cellStyle name="Followed Hyperlink" xfId="3620" builtinId="9" hidden="1"/>
    <cellStyle name="Followed Hyperlink" xfId="3621" builtinId="9" hidden="1"/>
    <cellStyle name="Followed Hyperlink" xfId="3622" builtinId="9" hidden="1"/>
    <cellStyle name="Followed Hyperlink" xfId="3623" builtinId="9" hidden="1"/>
    <cellStyle name="Followed Hyperlink" xfId="3624" builtinId="9" hidden="1"/>
    <cellStyle name="Followed Hyperlink" xfId="3625" builtinId="9" hidden="1"/>
    <cellStyle name="Followed Hyperlink" xfId="3626" builtinId="9" hidden="1"/>
    <cellStyle name="Followed Hyperlink" xfId="3627" builtinId="9" hidden="1"/>
    <cellStyle name="Followed Hyperlink" xfId="3628" builtinId="9" hidden="1"/>
    <cellStyle name="Followed Hyperlink" xfId="3629" builtinId="9" hidden="1"/>
    <cellStyle name="Followed Hyperlink" xfId="3630" builtinId="9" hidden="1"/>
    <cellStyle name="Followed Hyperlink" xfId="3631" builtinId="9" hidden="1"/>
    <cellStyle name="Followed Hyperlink" xfId="3632" builtinId="9" hidden="1"/>
    <cellStyle name="Followed Hyperlink" xfId="3633" builtinId="9" hidden="1"/>
    <cellStyle name="Followed Hyperlink" xfId="3634" builtinId="9" hidden="1"/>
    <cellStyle name="Followed Hyperlink" xfId="3635" builtinId="9" hidden="1"/>
    <cellStyle name="Followed Hyperlink" xfId="3636" builtinId="9" hidden="1"/>
    <cellStyle name="Followed Hyperlink" xfId="3637" builtinId="9" hidden="1"/>
    <cellStyle name="Followed Hyperlink" xfId="3638" builtinId="9" hidden="1"/>
    <cellStyle name="Followed Hyperlink" xfId="3639" builtinId="9" hidden="1"/>
    <cellStyle name="Followed Hyperlink" xfId="3640" builtinId="9" hidden="1"/>
    <cellStyle name="Followed Hyperlink" xfId="3641" builtinId="9" hidden="1"/>
    <cellStyle name="Followed Hyperlink" xfId="3642" builtinId="9" hidden="1"/>
    <cellStyle name="Followed Hyperlink" xfId="3643" builtinId="9" hidden="1"/>
    <cellStyle name="Followed Hyperlink" xfId="3644" builtinId="9" hidden="1"/>
    <cellStyle name="Followed Hyperlink" xfId="3645" builtinId="9" hidden="1"/>
    <cellStyle name="Followed Hyperlink" xfId="3646" builtinId="9" hidden="1"/>
    <cellStyle name="Followed Hyperlink" xfId="3647" builtinId="9" hidden="1"/>
    <cellStyle name="Followed Hyperlink" xfId="3648" builtinId="9" hidden="1"/>
    <cellStyle name="Followed Hyperlink" xfId="3649" builtinId="9" hidden="1"/>
    <cellStyle name="Followed Hyperlink" xfId="3650" builtinId="9" hidden="1"/>
    <cellStyle name="Followed Hyperlink" xfId="3651" builtinId="9" hidden="1"/>
    <cellStyle name="Followed Hyperlink" xfId="3652" builtinId="9" hidden="1"/>
    <cellStyle name="Followed Hyperlink" xfId="3653" builtinId="9" hidden="1"/>
    <cellStyle name="Followed Hyperlink" xfId="3654" builtinId="9" hidden="1"/>
    <cellStyle name="Followed Hyperlink" xfId="3655" builtinId="9" hidden="1"/>
    <cellStyle name="Followed Hyperlink" xfId="3656" builtinId="9" hidden="1"/>
    <cellStyle name="Followed Hyperlink" xfId="3657" builtinId="9" hidden="1"/>
    <cellStyle name="Followed Hyperlink" xfId="3658" builtinId="9" hidden="1"/>
    <cellStyle name="Followed Hyperlink" xfId="3659" builtinId="9" hidden="1"/>
    <cellStyle name="Followed Hyperlink" xfId="3660" builtinId="9" hidden="1"/>
    <cellStyle name="Followed Hyperlink" xfId="3661" builtinId="9" hidden="1"/>
    <cellStyle name="Followed Hyperlink" xfId="3662" builtinId="9" hidden="1"/>
    <cellStyle name="Followed Hyperlink" xfId="3663" builtinId="9" hidden="1"/>
    <cellStyle name="Followed Hyperlink" xfId="3664" builtinId="9" hidden="1"/>
    <cellStyle name="Followed Hyperlink" xfId="3665" builtinId="9" hidden="1"/>
    <cellStyle name="Followed Hyperlink" xfId="3666" builtinId="9" hidden="1"/>
    <cellStyle name="Followed Hyperlink" xfId="3667" builtinId="9" hidden="1"/>
    <cellStyle name="Followed Hyperlink" xfId="3668" builtinId="9" hidden="1"/>
    <cellStyle name="Followed Hyperlink" xfId="3669" builtinId="9" hidden="1"/>
    <cellStyle name="Followed Hyperlink" xfId="3670" builtinId="9" hidden="1"/>
    <cellStyle name="Followed Hyperlink" xfId="3671" builtinId="9" hidden="1"/>
    <cellStyle name="Followed Hyperlink" xfId="3672" builtinId="9" hidden="1"/>
    <cellStyle name="Followed Hyperlink" xfId="3673" builtinId="9" hidden="1"/>
    <cellStyle name="Followed Hyperlink" xfId="3674" builtinId="9" hidden="1"/>
    <cellStyle name="Followed Hyperlink" xfId="3675" builtinId="9" hidden="1"/>
    <cellStyle name="Followed Hyperlink" xfId="3676" builtinId="9" hidden="1"/>
    <cellStyle name="Followed Hyperlink" xfId="3677" builtinId="9" hidden="1"/>
    <cellStyle name="Followed Hyperlink" xfId="3678" builtinId="9" hidden="1"/>
    <cellStyle name="Followed Hyperlink" xfId="3679" builtinId="9" hidden="1"/>
    <cellStyle name="Followed Hyperlink" xfId="3680" builtinId="9" hidden="1"/>
    <cellStyle name="Followed Hyperlink" xfId="3681" builtinId="9" hidden="1"/>
    <cellStyle name="Followed Hyperlink" xfId="3682" builtinId="9" hidden="1"/>
    <cellStyle name="Followed Hyperlink" xfId="3683" builtinId="9" hidden="1"/>
    <cellStyle name="Followed Hyperlink" xfId="3684" builtinId="9" hidden="1"/>
    <cellStyle name="Followed Hyperlink" xfId="3685" builtinId="9" hidden="1"/>
    <cellStyle name="Followed Hyperlink" xfId="3686" builtinId="9" hidden="1"/>
    <cellStyle name="Followed Hyperlink" xfId="3687" builtinId="9" hidden="1"/>
    <cellStyle name="Followed Hyperlink" xfId="3688" builtinId="9" hidden="1"/>
    <cellStyle name="Followed Hyperlink" xfId="3689" builtinId="9" hidden="1"/>
    <cellStyle name="Followed Hyperlink" xfId="3690" builtinId="9" hidden="1"/>
    <cellStyle name="Followed Hyperlink" xfId="3691" builtinId="9" hidden="1"/>
    <cellStyle name="Followed Hyperlink" xfId="3692" builtinId="9" hidden="1"/>
    <cellStyle name="Followed Hyperlink" xfId="3693" builtinId="9" hidden="1"/>
    <cellStyle name="Followed Hyperlink" xfId="3694" builtinId="9" hidden="1"/>
    <cellStyle name="Followed Hyperlink" xfId="3695" builtinId="9" hidden="1"/>
    <cellStyle name="Followed Hyperlink" xfId="3696" builtinId="9" hidden="1"/>
    <cellStyle name="Followed Hyperlink" xfId="3697" builtinId="9" hidden="1"/>
    <cellStyle name="Followed Hyperlink" xfId="3698" builtinId="9" hidden="1"/>
    <cellStyle name="Followed Hyperlink" xfId="3699" builtinId="9" hidden="1"/>
    <cellStyle name="Followed Hyperlink" xfId="3700" builtinId="9" hidden="1"/>
    <cellStyle name="Followed Hyperlink" xfId="3701" builtinId="9" hidden="1"/>
    <cellStyle name="Followed Hyperlink" xfId="3702" builtinId="9" hidden="1"/>
    <cellStyle name="Followed Hyperlink" xfId="3703" builtinId="9" hidden="1"/>
    <cellStyle name="Followed Hyperlink" xfId="3704" builtinId="9" hidden="1"/>
    <cellStyle name="Followed Hyperlink" xfId="3705" builtinId="9" hidden="1"/>
    <cellStyle name="Followed Hyperlink" xfId="3706" builtinId="9" hidden="1"/>
    <cellStyle name="Followed Hyperlink" xfId="3707" builtinId="9" hidden="1"/>
    <cellStyle name="Followed Hyperlink" xfId="3708" builtinId="9" hidden="1"/>
    <cellStyle name="Followed Hyperlink" xfId="3709" builtinId="9" hidden="1"/>
    <cellStyle name="Followed Hyperlink" xfId="3710" builtinId="9" hidden="1"/>
    <cellStyle name="Followed Hyperlink" xfId="3711" builtinId="9" hidden="1"/>
    <cellStyle name="Followed Hyperlink" xfId="3712" builtinId="9" hidden="1"/>
    <cellStyle name="Followed Hyperlink" xfId="3713" builtinId="9" hidden="1"/>
    <cellStyle name="Followed Hyperlink" xfId="3714" builtinId="9" hidden="1"/>
    <cellStyle name="Followed Hyperlink" xfId="3715" builtinId="9" hidden="1"/>
    <cellStyle name="Followed Hyperlink" xfId="3716" builtinId="9" hidden="1"/>
    <cellStyle name="Followed Hyperlink" xfId="3717" builtinId="9" hidden="1"/>
    <cellStyle name="Followed Hyperlink" xfId="3718" builtinId="9" hidden="1"/>
    <cellStyle name="Followed Hyperlink" xfId="3719" builtinId="9" hidden="1"/>
    <cellStyle name="Followed Hyperlink" xfId="3720" builtinId="9" hidden="1"/>
    <cellStyle name="Followed Hyperlink" xfId="3721" builtinId="9" hidden="1"/>
    <cellStyle name="Followed Hyperlink" xfId="3722" builtinId="9" hidden="1"/>
    <cellStyle name="Followed Hyperlink" xfId="3723" builtinId="9" hidden="1"/>
    <cellStyle name="Followed Hyperlink" xfId="3724" builtinId="9" hidden="1"/>
    <cellStyle name="Followed Hyperlink" xfId="3725" builtinId="9" hidden="1"/>
    <cellStyle name="Followed Hyperlink" xfId="3726" builtinId="9" hidden="1"/>
    <cellStyle name="Followed Hyperlink" xfId="3727" builtinId="9" hidden="1"/>
    <cellStyle name="Followed Hyperlink" xfId="3728" builtinId="9" hidden="1"/>
    <cellStyle name="Followed Hyperlink" xfId="3729" builtinId="9" hidden="1"/>
    <cellStyle name="Followed Hyperlink" xfId="3730" builtinId="9" hidden="1"/>
    <cellStyle name="Followed Hyperlink" xfId="3731" builtinId="9" hidden="1"/>
    <cellStyle name="Followed Hyperlink" xfId="3732" builtinId="9" hidden="1"/>
    <cellStyle name="Followed Hyperlink" xfId="3733" builtinId="9" hidden="1"/>
    <cellStyle name="Followed Hyperlink" xfId="3734" builtinId="9" hidden="1"/>
    <cellStyle name="Followed Hyperlink" xfId="3735" builtinId="9" hidden="1"/>
    <cellStyle name="Followed Hyperlink" xfId="3736" builtinId="9" hidden="1"/>
    <cellStyle name="Followed Hyperlink" xfId="3737" builtinId="9" hidden="1"/>
    <cellStyle name="Followed Hyperlink" xfId="3738" builtinId="9" hidden="1"/>
    <cellStyle name="Followed Hyperlink" xfId="3739" builtinId="9" hidden="1"/>
    <cellStyle name="Followed Hyperlink" xfId="3740" builtinId="9" hidden="1"/>
    <cellStyle name="Followed Hyperlink" xfId="3741" builtinId="9" hidden="1"/>
    <cellStyle name="Followed Hyperlink" xfId="3742" builtinId="9" hidden="1"/>
    <cellStyle name="Followed Hyperlink" xfId="3743" builtinId="9" hidden="1"/>
    <cellStyle name="Followed Hyperlink" xfId="3744" builtinId="9" hidden="1"/>
    <cellStyle name="Followed Hyperlink" xfId="3745" builtinId="9" hidden="1"/>
    <cellStyle name="Followed Hyperlink" xfId="3746" builtinId="9" hidden="1"/>
    <cellStyle name="Followed Hyperlink" xfId="3747" builtinId="9" hidden="1"/>
    <cellStyle name="Followed Hyperlink" xfId="3748" builtinId="9" hidden="1"/>
    <cellStyle name="Followed Hyperlink" xfId="3749" builtinId="9" hidden="1"/>
    <cellStyle name="Followed Hyperlink" xfId="3750" builtinId="9" hidden="1"/>
    <cellStyle name="Followed Hyperlink" xfId="3751" builtinId="9" hidden="1"/>
    <cellStyle name="Followed Hyperlink" xfId="3752" builtinId="9" hidden="1"/>
    <cellStyle name="Followed Hyperlink" xfId="3753" builtinId="9" hidden="1"/>
    <cellStyle name="Followed Hyperlink" xfId="3754" builtinId="9" hidden="1"/>
    <cellStyle name="Followed Hyperlink" xfId="3755" builtinId="9" hidden="1"/>
    <cellStyle name="Followed Hyperlink" xfId="3756" builtinId="9" hidden="1"/>
    <cellStyle name="Followed Hyperlink" xfId="3757" builtinId="9" hidden="1"/>
    <cellStyle name="Followed Hyperlink" xfId="3758" builtinId="9" hidden="1"/>
    <cellStyle name="Followed Hyperlink" xfId="3759" builtinId="9" hidden="1"/>
    <cellStyle name="Followed Hyperlink" xfId="3760" builtinId="9" hidden="1"/>
    <cellStyle name="Followed Hyperlink" xfId="3761" builtinId="9" hidden="1"/>
    <cellStyle name="Followed Hyperlink" xfId="3762" builtinId="9" hidden="1"/>
    <cellStyle name="Followed Hyperlink" xfId="3763" builtinId="9" hidden="1"/>
    <cellStyle name="Followed Hyperlink" xfId="3764" builtinId="9" hidden="1"/>
    <cellStyle name="Followed Hyperlink" xfId="3765" builtinId="9" hidden="1"/>
    <cellStyle name="Followed Hyperlink" xfId="3766" builtinId="9" hidden="1"/>
    <cellStyle name="Followed Hyperlink" xfId="3767" builtinId="9" hidden="1"/>
    <cellStyle name="Followed Hyperlink" xfId="3768" builtinId="9" hidden="1"/>
    <cellStyle name="Followed Hyperlink" xfId="3769" builtinId="9" hidden="1"/>
    <cellStyle name="Followed Hyperlink" xfId="3770" builtinId="9" hidden="1"/>
    <cellStyle name="Followed Hyperlink" xfId="3771" builtinId="9" hidden="1"/>
    <cellStyle name="Followed Hyperlink" xfId="3772" builtinId="9" hidden="1"/>
    <cellStyle name="Followed Hyperlink" xfId="3773" builtinId="9" hidden="1"/>
    <cellStyle name="Followed Hyperlink" xfId="3774" builtinId="9" hidden="1"/>
    <cellStyle name="Followed Hyperlink" xfId="3775" builtinId="9" hidden="1"/>
    <cellStyle name="Followed Hyperlink" xfId="3776" builtinId="9" hidden="1"/>
    <cellStyle name="Followed Hyperlink" xfId="3777" builtinId="9" hidden="1"/>
    <cellStyle name="Followed Hyperlink" xfId="3778" builtinId="9" hidden="1"/>
    <cellStyle name="Followed Hyperlink" xfId="3779" builtinId="9" hidden="1"/>
    <cellStyle name="Followed Hyperlink" xfId="3780" builtinId="9" hidden="1"/>
    <cellStyle name="Followed Hyperlink" xfId="3781" builtinId="9" hidden="1"/>
    <cellStyle name="Followed Hyperlink" xfId="3782" builtinId="9" hidden="1"/>
    <cellStyle name="Followed Hyperlink" xfId="3783" builtinId="9" hidden="1"/>
    <cellStyle name="Followed Hyperlink" xfId="3784" builtinId="9" hidden="1"/>
    <cellStyle name="Followed Hyperlink" xfId="3785" builtinId="9" hidden="1"/>
    <cellStyle name="Followed Hyperlink" xfId="3786" builtinId="9" hidden="1"/>
    <cellStyle name="Followed Hyperlink" xfId="3787" builtinId="9" hidden="1"/>
    <cellStyle name="Followed Hyperlink" xfId="3788" builtinId="9" hidden="1"/>
    <cellStyle name="Followed Hyperlink" xfId="3789" builtinId="9" hidden="1"/>
    <cellStyle name="Followed Hyperlink" xfId="3790" builtinId="9" hidden="1"/>
    <cellStyle name="Followed Hyperlink" xfId="3791" builtinId="9" hidden="1"/>
    <cellStyle name="Followed Hyperlink" xfId="3792" builtinId="9" hidden="1"/>
    <cellStyle name="Followed Hyperlink" xfId="3793" builtinId="9" hidden="1"/>
    <cellStyle name="Followed Hyperlink" xfId="3794" builtinId="9" hidden="1"/>
    <cellStyle name="Followed Hyperlink" xfId="3795" builtinId="9" hidden="1"/>
    <cellStyle name="Followed Hyperlink" xfId="3796" builtinId="9" hidden="1"/>
    <cellStyle name="Followed Hyperlink" xfId="3797" builtinId="9" hidden="1"/>
    <cellStyle name="Followed Hyperlink" xfId="3798" builtinId="9" hidden="1"/>
    <cellStyle name="Followed Hyperlink" xfId="3799" builtinId="9" hidden="1"/>
    <cellStyle name="Followed Hyperlink" xfId="3800" builtinId="9" hidden="1"/>
    <cellStyle name="Followed Hyperlink" xfId="3801" builtinId="9" hidden="1"/>
    <cellStyle name="Followed Hyperlink" xfId="3802" builtinId="9" hidden="1"/>
    <cellStyle name="Followed Hyperlink" xfId="3803" builtinId="9" hidden="1"/>
    <cellStyle name="Followed Hyperlink" xfId="3804" builtinId="9" hidden="1"/>
    <cellStyle name="Followed Hyperlink" xfId="3805" builtinId="9" hidden="1"/>
    <cellStyle name="Followed Hyperlink" xfId="3806" builtinId="9" hidden="1"/>
    <cellStyle name="Followed Hyperlink" xfId="3807" builtinId="9" hidden="1"/>
    <cellStyle name="Followed Hyperlink" xfId="3808" builtinId="9" hidden="1"/>
    <cellStyle name="Followed Hyperlink" xfId="3809" builtinId="9" hidden="1"/>
    <cellStyle name="Followed Hyperlink" xfId="3810" builtinId="9" hidden="1"/>
    <cellStyle name="Followed Hyperlink" xfId="3811" builtinId="9" hidden="1"/>
    <cellStyle name="Followed Hyperlink" xfId="3812" builtinId="9" hidden="1"/>
    <cellStyle name="Followed Hyperlink" xfId="3813" builtinId="9" hidden="1"/>
    <cellStyle name="Followed Hyperlink" xfId="3814" builtinId="9" hidden="1"/>
    <cellStyle name="Followed Hyperlink" xfId="3815" builtinId="9" hidden="1"/>
    <cellStyle name="Followed Hyperlink" xfId="3816" builtinId="9" hidden="1"/>
    <cellStyle name="Followed Hyperlink" xfId="3817" builtinId="9" hidden="1"/>
    <cellStyle name="Followed Hyperlink" xfId="3818" builtinId="9" hidden="1"/>
    <cellStyle name="Followed Hyperlink" xfId="3819" builtinId="9" hidden="1"/>
    <cellStyle name="Followed Hyperlink" xfId="3820" builtinId="9" hidden="1"/>
    <cellStyle name="Followed Hyperlink" xfId="3821" builtinId="9" hidden="1"/>
    <cellStyle name="Followed Hyperlink" xfId="3822" builtinId="9" hidden="1"/>
    <cellStyle name="Followed Hyperlink" xfId="3823" builtinId="9" hidden="1"/>
    <cellStyle name="Followed Hyperlink" xfId="3824" builtinId="9" hidden="1"/>
    <cellStyle name="Followed Hyperlink" xfId="3825" builtinId="9" hidden="1"/>
    <cellStyle name="Followed Hyperlink" xfId="3826" builtinId="9" hidden="1"/>
    <cellStyle name="Followed Hyperlink" xfId="3827" builtinId="9" hidden="1"/>
    <cellStyle name="Followed Hyperlink" xfId="3828" builtinId="9" hidden="1"/>
    <cellStyle name="Followed Hyperlink" xfId="3829" builtinId="9" hidden="1"/>
    <cellStyle name="Followed Hyperlink" xfId="3830" builtinId="9" hidden="1"/>
    <cellStyle name="Followed Hyperlink" xfId="3831" builtinId="9" hidden="1"/>
    <cellStyle name="Followed Hyperlink" xfId="3832" builtinId="9" hidden="1"/>
    <cellStyle name="Followed Hyperlink" xfId="3833" builtinId="9" hidden="1"/>
    <cellStyle name="Followed Hyperlink" xfId="3834" builtinId="9" hidden="1"/>
    <cellStyle name="Followed Hyperlink" xfId="3835" builtinId="9" hidden="1"/>
    <cellStyle name="Followed Hyperlink" xfId="3836" builtinId="9" hidden="1"/>
    <cellStyle name="Followed Hyperlink" xfId="3837" builtinId="9" hidden="1"/>
    <cellStyle name="Followed Hyperlink" xfId="3838" builtinId="9" hidden="1"/>
    <cellStyle name="Followed Hyperlink" xfId="3839" builtinId="9" hidden="1"/>
    <cellStyle name="Followed Hyperlink" xfId="3840" builtinId="9" hidden="1"/>
    <cellStyle name="Followed Hyperlink" xfId="3841" builtinId="9" hidden="1"/>
    <cellStyle name="Followed Hyperlink" xfId="3842" builtinId="9" hidden="1"/>
    <cellStyle name="Followed Hyperlink" xfId="3843" builtinId="9" hidden="1"/>
    <cellStyle name="Followed Hyperlink" xfId="3844" builtinId="9" hidden="1"/>
    <cellStyle name="Followed Hyperlink" xfId="3845" builtinId="9" hidden="1"/>
    <cellStyle name="Followed Hyperlink" xfId="3846" builtinId="9" hidden="1"/>
    <cellStyle name="Followed Hyperlink" xfId="3847" builtinId="9" hidden="1"/>
    <cellStyle name="Followed Hyperlink" xfId="3848" builtinId="9" hidden="1"/>
    <cellStyle name="Followed Hyperlink" xfId="3849" builtinId="9" hidden="1"/>
    <cellStyle name="Followed Hyperlink" xfId="3850" builtinId="9" hidden="1"/>
    <cellStyle name="Followed Hyperlink" xfId="3851" builtinId="9" hidden="1"/>
    <cellStyle name="Followed Hyperlink" xfId="3852" builtinId="9" hidden="1"/>
    <cellStyle name="Followed Hyperlink" xfId="3853" builtinId="9" hidden="1"/>
    <cellStyle name="Followed Hyperlink" xfId="3854" builtinId="9" hidden="1"/>
    <cellStyle name="Followed Hyperlink" xfId="3855" builtinId="9" hidden="1"/>
    <cellStyle name="Followed Hyperlink" xfId="3856" builtinId="9" hidden="1"/>
    <cellStyle name="Followed Hyperlink" xfId="3857" builtinId="9" hidden="1"/>
    <cellStyle name="Followed Hyperlink" xfId="3858" builtinId="9" hidden="1"/>
    <cellStyle name="Followed Hyperlink" xfId="3859" builtinId="9" hidden="1"/>
    <cellStyle name="Followed Hyperlink" xfId="3860" builtinId="9" hidden="1"/>
    <cellStyle name="Followed Hyperlink" xfId="3861" builtinId="9" hidden="1"/>
    <cellStyle name="Followed Hyperlink" xfId="3862" builtinId="9" hidden="1"/>
    <cellStyle name="Followed Hyperlink" xfId="3863" builtinId="9" hidden="1"/>
    <cellStyle name="Followed Hyperlink" xfId="3864" builtinId="9" hidden="1"/>
    <cellStyle name="Followed Hyperlink" xfId="3865" builtinId="9" hidden="1"/>
    <cellStyle name="Followed Hyperlink" xfId="3866" builtinId="9" hidden="1"/>
    <cellStyle name="Followed Hyperlink" xfId="3867" builtinId="9" hidden="1"/>
    <cellStyle name="Followed Hyperlink" xfId="3868" builtinId="9" hidden="1"/>
    <cellStyle name="Followed Hyperlink" xfId="3869" builtinId="9" hidden="1"/>
    <cellStyle name="Followed Hyperlink" xfId="3870" builtinId="9" hidden="1"/>
    <cellStyle name="Followed Hyperlink" xfId="3871" builtinId="9" hidden="1"/>
    <cellStyle name="Followed Hyperlink" xfId="3872" builtinId="9" hidden="1"/>
    <cellStyle name="Followed Hyperlink" xfId="3873" builtinId="9" hidden="1"/>
    <cellStyle name="Followed Hyperlink" xfId="3874" builtinId="9" hidden="1"/>
    <cellStyle name="Followed Hyperlink" xfId="3875" builtinId="9" hidden="1"/>
    <cellStyle name="Followed Hyperlink" xfId="3876" builtinId="9" hidden="1"/>
    <cellStyle name="Followed Hyperlink" xfId="3877" builtinId="9" hidden="1"/>
    <cellStyle name="Followed Hyperlink" xfId="3878" builtinId="9" hidden="1"/>
    <cellStyle name="Followed Hyperlink" xfId="3879" builtinId="9" hidden="1"/>
    <cellStyle name="Followed Hyperlink" xfId="3880" builtinId="9" hidden="1"/>
    <cellStyle name="Followed Hyperlink" xfId="3881" builtinId="9" hidden="1"/>
    <cellStyle name="Followed Hyperlink" xfId="3882" builtinId="9" hidden="1"/>
    <cellStyle name="Followed Hyperlink" xfId="3883" builtinId="9" hidden="1"/>
    <cellStyle name="Followed Hyperlink" xfId="3884" builtinId="9" hidden="1"/>
    <cellStyle name="Followed Hyperlink" xfId="3885" builtinId="9" hidden="1"/>
    <cellStyle name="Followed Hyperlink" xfId="3886" builtinId="9" hidden="1"/>
    <cellStyle name="Followed Hyperlink" xfId="3887" builtinId="9" hidden="1"/>
    <cellStyle name="Followed Hyperlink" xfId="3888" builtinId="9" hidden="1"/>
    <cellStyle name="Followed Hyperlink" xfId="3889" builtinId="9" hidden="1"/>
    <cellStyle name="Followed Hyperlink" xfId="3890" builtinId="9" hidden="1"/>
    <cellStyle name="Followed Hyperlink" xfId="3891" builtinId="9" hidden="1"/>
    <cellStyle name="Followed Hyperlink" xfId="3892" builtinId="9" hidden="1"/>
    <cellStyle name="Followed Hyperlink" xfId="3893" builtinId="9" hidden="1"/>
    <cellStyle name="Followed Hyperlink" xfId="3894" builtinId="9" hidden="1"/>
    <cellStyle name="Followed Hyperlink" xfId="3895" builtinId="9" hidden="1"/>
    <cellStyle name="Followed Hyperlink" xfId="3896" builtinId="9" hidden="1"/>
    <cellStyle name="Followed Hyperlink" xfId="3897" builtinId="9" hidden="1"/>
    <cellStyle name="Followed Hyperlink" xfId="3898" builtinId="9" hidden="1"/>
    <cellStyle name="Followed Hyperlink" xfId="3899" builtinId="9" hidden="1"/>
    <cellStyle name="Followed Hyperlink" xfId="3900" builtinId="9" hidden="1"/>
    <cellStyle name="Followed Hyperlink" xfId="3901" builtinId="9" hidden="1"/>
    <cellStyle name="Followed Hyperlink" xfId="3902" builtinId="9" hidden="1"/>
    <cellStyle name="Followed Hyperlink" xfId="3903" builtinId="9" hidden="1"/>
    <cellStyle name="Followed Hyperlink" xfId="3904" builtinId="9" hidden="1"/>
    <cellStyle name="Followed Hyperlink" xfId="3905" builtinId="9" hidden="1"/>
    <cellStyle name="Followed Hyperlink" xfId="3906" builtinId="9" hidden="1"/>
    <cellStyle name="Followed Hyperlink" xfId="3907" builtinId="9" hidden="1"/>
    <cellStyle name="Followed Hyperlink" xfId="3908" builtinId="9" hidden="1"/>
    <cellStyle name="Followed Hyperlink" xfId="3909" builtinId="9" hidden="1"/>
    <cellStyle name="Followed Hyperlink" xfId="3910" builtinId="9" hidden="1"/>
    <cellStyle name="Followed Hyperlink" xfId="3911" builtinId="9" hidden="1"/>
    <cellStyle name="Followed Hyperlink" xfId="3912" builtinId="9" hidden="1"/>
    <cellStyle name="Followed Hyperlink" xfId="3913" builtinId="9" hidden="1"/>
    <cellStyle name="Followed Hyperlink" xfId="3914" builtinId="9" hidden="1"/>
    <cellStyle name="Followed Hyperlink" xfId="3915" builtinId="9" hidden="1"/>
    <cellStyle name="Followed Hyperlink" xfId="3916" builtinId="9" hidden="1"/>
    <cellStyle name="Followed Hyperlink" xfId="3917" builtinId="9" hidden="1"/>
    <cellStyle name="Followed Hyperlink" xfId="3918" builtinId="9" hidden="1"/>
    <cellStyle name="Followed Hyperlink" xfId="3919" builtinId="9" hidden="1"/>
    <cellStyle name="Followed Hyperlink" xfId="3920" builtinId="9" hidden="1"/>
    <cellStyle name="Followed Hyperlink" xfId="3921" builtinId="9" hidden="1"/>
    <cellStyle name="Followed Hyperlink" xfId="3922" builtinId="9" hidden="1"/>
    <cellStyle name="Followed Hyperlink" xfId="3923" builtinId="9" hidden="1"/>
    <cellStyle name="Followed Hyperlink" xfId="3924" builtinId="9" hidden="1"/>
    <cellStyle name="Followed Hyperlink" xfId="3925" builtinId="9" hidden="1"/>
    <cellStyle name="Followed Hyperlink" xfId="3926" builtinId="9" hidden="1"/>
    <cellStyle name="Followed Hyperlink" xfId="3927" builtinId="9" hidden="1"/>
    <cellStyle name="Followed Hyperlink" xfId="3928" builtinId="9" hidden="1"/>
    <cellStyle name="Followed Hyperlink" xfId="3929" builtinId="9" hidden="1"/>
    <cellStyle name="Followed Hyperlink" xfId="3930" builtinId="9" hidden="1"/>
    <cellStyle name="Followed Hyperlink" xfId="3931" builtinId="9" hidden="1"/>
    <cellStyle name="Followed Hyperlink" xfId="3932" builtinId="9" hidden="1"/>
    <cellStyle name="Followed Hyperlink" xfId="3933" builtinId="9" hidden="1"/>
    <cellStyle name="Followed Hyperlink" xfId="3934" builtinId="9" hidden="1"/>
    <cellStyle name="Followed Hyperlink" xfId="3935" builtinId="9" hidden="1"/>
    <cellStyle name="Followed Hyperlink" xfId="3936" builtinId="9" hidden="1"/>
    <cellStyle name="Followed Hyperlink" xfId="3937" builtinId="9" hidden="1"/>
    <cellStyle name="Followed Hyperlink" xfId="3938" builtinId="9" hidden="1"/>
    <cellStyle name="Followed Hyperlink" xfId="3939" builtinId="9" hidden="1"/>
    <cellStyle name="Followed Hyperlink" xfId="3940" builtinId="9" hidden="1"/>
    <cellStyle name="Followed Hyperlink" xfId="3941" builtinId="9" hidden="1"/>
    <cellStyle name="Followed Hyperlink" xfId="3942" builtinId="9" hidden="1"/>
    <cellStyle name="Followed Hyperlink" xfId="3943" builtinId="9" hidden="1"/>
    <cellStyle name="Followed Hyperlink" xfId="3944" builtinId="9" hidden="1"/>
    <cellStyle name="Followed Hyperlink" xfId="3945" builtinId="9" hidden="1"/>
    <cellStyle name="Followed Hyperlink" xfId="3946" builtinId="9" hidden="1"/>
    <cellStyle name="Followed Hyperlink" xfId="3947" builtinId="9" hidden="1"/>
    <cellStyle name="Followed Hyperlink" xfId="3948" builtinId="9" hidden="1"/>
    <cellStyle name="Followed Hyperlink" xfId="3949" builtinId="9" hidden="1"/>
    <cellStyle name="Followed Hyperlink" xfId="3950" builtinId="9" hidden="1"/>
    <cellStyle name="Followed Hyperlink" xfId="3951" builtinId="9" hidden="1"/>
    <cellStyle name="Followed Hyperlink" xfId="3952" builtinId="9" hidden="1"/>
    <cellStyle name="Followed Hyperlink" xfId="3953" builtinId="9" hidden="1"/>
    <cellStyle name="Followed Hyperlink" xfId="3954" builtinId="9" hidden="1"/>
    <cellStyle name="Followed Hyperlink" xfId="3955" builtinId="9" hidden="1"/>
    <cellStyle name="Followed Hyperlink" xfId="3956" builtinId="9" hidden="1"/>
    <cellStyle name="Followed Hyperlink" xfId="3957" builtinId="9" hidden="1"/>
    <cellStyle name="Followed Hyperlink" xfId="3958" builtinId="9" hidden="1"/>
    <cellStyle name="Followed Hyperlink" xfId="3959" builtinId="9" hidden="1"/>
    <cellStyle name="Followed Hyperlink" xfId="3960" builtinId="9" hidden="1"/>
    <cellStyle name="Followed Hyperlink" xfId="3961" builtinId="9" hidden="1"/>
    <cellStyle name="Followed Hyperlink" xfId="3962" builtinId="9" hidden="1"/>
    <cellStyle name="Followed Hyperlink" xfId="3963" builtinId="9" hidden="1"/>
    <cellStyle name="Followed Hyperlink" xfId="3964" builtinId="9" hidden="1"/>
    <cellStyle name="Followed Hyperlink" xfId="3965" builtinId="9" hidden="1"/>
    <cellStyle name="Followed Hyperlink" xfId="3966" builtinId="9" hidden="1"/>
    <cellStyle name="Followed Hyperlink" xfId="3967" builtinId="9" hidden="1"/>
    <cellStyle name="Followed Hyperlink" xfId="3968" builtinId="9" hidden="1"/>
    <cellStyle name="Followed Hyperlink" xfId="3969" builtinId="9" hidden="1"/>
    <cellStyle name="Followed Hyperlink" xfId="3970" builtinId="9" hidden="1"/>
    <cellStyle name="Followed Hyperlink" xfId="3971" builtinId="9" hidden="1"/>
    <cellStyle name="Followed Hyperlink" xfId="3972" builtinId="9" hidden="1"/>
    <cellStyle name="Followed Hyperlink" xfId="3973" builtinId="9" hidden="1"/>
    <cellStyle name="Followed Hyperlink" xfId="3974" builtinId="9" hidden="1"/>
    <cellStyle name="Followed Hyperlink" xfId="3975" builtinId="9" hidden="1"/>
    <cellStyle name="Followed Hyperlink" xfId="3976" builtinId="9" hidden="1"/>
    <cellStyle name="Followed Hyperlink" xfId="3977" builtinId="9" hidden="1"/>
    <cellStyle name="Followed Hyperlink" xfId="3978" builtinId="9" hidden="1"/>
    <cellStyle name="Followed Hyperlink" xfId="3979" builtinId="9" hidden="1"/>
    <cellStyle name="Followed Hyperlink" xfId="3980" builtinId="9" hidden="1"/>
    <cellStyle name="Followed Hyperlink" xfId="3981" builtinId="9" hidden="1"/>
    <cellStyle name="Followed Hyperlink" xfId="3982" builtinId="9" hidden="1"/>
    <cellStyle name="Followed Hyperlink" xfId="3983" builtinId="9" hidden="1"/>
    <cellStyle name="Followed Hyperlink" xfId="3984" builtinId="9" hidden="1"/>
    <cellStyle name="Followed Hyperlink" xfId="3985" builtinId="9" hidden="1"/>
    <cellStyle name="Followed Hyperlink" xfId="3986" builtinId="9" hidden="1"/>
    <cellStyle name="Followed Hyperlink" xfId="3987" builtinId="9" hidden="1"/>
    <cellStyle name="Followed Hyperlink" xfId="3988" builtinId="9" hidden="1"/>
    <cellStyle name="Followed Hyperlink" xfId="3989" builtinId="9" hidden="1"/>
    <cellStyle name="Followed Hyperlink" xfId="3990" builtinId="9" hidden="1"/>
    <cellStyle name="Followed Hyperlink" xfId="3991" builtinId="9" hidden="1"/>
    <cellStyle name="Followed Hyperlink" xfId="3992" builtinId="9" hidden="1"/>
    <cellStyle name="Followed Hyperlink" xfId="3993" builtinId="9" hidden="1"/>
    <cellStyle name="Followed Hyperlink" xfId="3994" builtinId="9" hidden="1"/>
    <cellStyle name="Followed Hyperlink" xfId="3995" builtinId="9" hidden="1"/>
    <cellStyle name="Followed Hyperlink" xfId="3996" builtinId="9" hidden="1"/>
    <cellStyle name="Followed Hyperlink" xfId="3997" builtinId="9" hidden="1"/>
    <cellStyle name="Followed Hyperlink" xfId="3998" builtinId="9" hidden="1"/>
    <cellStyle name="Followed Hyperlink" xfId="3999" builtinId="9" hidden="1"/>
    <cellStyle name="Followed Hyperlink" xfId="4000" builtinId="9" hidden="1"/>
    <cellStyle name="Followed Hyperlink" xfId="4001" builtinId="9" hidden="1"/>
    <cellStyle name="Followed Hyperlink" xfId="4002" builtinId="9" hidden="1"/>
    <cellStyle name="Followed Hyperlink" xfId="4003" builtinId="9" hidden="1"/>
    <cellStyle name="Followed Hyperlink" xfId="4004" builtinId="9" hidden="1"/>
    <cellStyle name="Followed Hyperlink" xfId="4005" builtinId="9" hidden="1"/>
    <cellStyle name="Followed Hyperlink" xfId="4006" builtinId="9" hidden="1"/>
    <cellStyle name="Followed Hyperlink" xfId="4007" builtinId="9" hidden="1"/>
    <cellStyle name="Followed Hyperlink" xfId="4008" builtinId="9" hidden="1"/>
    <cellStyle name="Followed Hyperlink" xfId="4009" builtinId="9" hidden="1"/>
    <cellStyle name="Followed Hyperlink" xfId="4010" builtinId="9" hidden="1"/>
    <cellStyle name="Followed Hyperlink" xfId="4011" builtinId="9" hidden="1"/>
    <cellStyle name="Followed Hyperlink" xfId="4012" builtinId="9" hidden="1"/>
    <cellStyle name="Followed Hyperlink" xfId="4013" builtinId="9" hidden="1"/>
    <cellStyle name="Followed Hyperlink" xfId="4014" builtinId="9" hidden="1"/>
    <cellStyle name="Followed Hyperlink" xfId="4015" builtinId="9" hidden="1"/>
    <cellStyle name="Followed Hyperlink" xfId="4016" builtinId="9" hidden="1"/>
    <cellStyle name="Followed Hyperlink" xfId="4017" builtinId="9" hidden="1"/>
    <cellStyle name="Followed Hyperlink" xfId="4018" builtinId="9" hidden="1"/>
    <cellStyle name="Followed Hyperlink" xfId="4019" builtinId="9" hidden="1"/>
    <cellStyle name="Followed Hyperlink" xfId="4020" builtinId="9" hidden="1"/>
    <cellStyle name="Followed Hyperlink" xfId="4021" builtinId="9" hidden="1"/>
    <cellStyle name="Followed Hyperlink" xfId="4022" builtinId="9" hidden="1"/>
    <cellStyle name="Followed Hyperlink" xfId="4023" builtinId="9" hidden="1"/>
    <cellStyle name="Followed Hyperlink" xfId="4024" builtinId="9" hidden="1"/>
    <cellStyle name="Followed Hyperlink" xfId="4025" builtinId="9" hidden="1"/>
    <cellStyle name="Followed Hyperlink" xfId="4026" builtinId="9" hidden="1"/>
    <cellStyle name="Followed Hyperlink" xfId="4027" builtinId="9" hidden="1"/>
    <cellStyle name="Followed Hyperlink" xfId="4028" builtinId="9" hidden="1"/>
    <cellStyle name="Followed Hyperlink" xfId="4029" builtinId="9" hidden="1"/>
    <cellStyle name="Followed Hyperlink" xfId="4030" builtinId="9" hidden="1"/>
    <cellStyle name="Followed Hyperlink" xfId="4031" builtinId="9" hidden="1"/>
    <cellStyle name="Followed Hyperlink" xfId="4032" builtinId="9" hidden="1"/>
    <cellStyle name="Followed Hyperlink" xfId="4033" builtinId="9" hidden="1"/>
    <cellStyle name="Followed Hyperlink" xfId="4034" builtinId="9" hidden="1"/>
    <cellStyle name="Followed Hyperlink" xfId="4035" builtinId="9" hidden="1"/>
    <cellStyle name="Followed Hyperlink" xfId="4036" builtinId="9" hidden="1"/>
    <cellStyle name="Followed Hyperlink" xfId="4037" builtinId="9" hidden="1"/>
    <cellStyle name="Followed Hyperlink" xfId="4038" builtinId="9" hidden="1"/>
    <cellStyle name="Followed Hyperlink" xfId="4039" builtinId="9" hidden="1"/>
    <cellStyle name="Followed Hyperlink" xfId="4040" builtinId="9" hidden="1"/>
    <cellStyle name="Followed Hyperlink" xfId="4041" builtinId="9" hidden="1"/>
    <cellStyle name="Followed Hyperlink" xfId="4042" builtinId="9" hidden="1"/>
    <cellStyle name="Followed Hyperlink" xfId="4043" builtinId="9" hidden="1"/>
    <cellStyle name="Followed Hyperlink" xfId="4044" builtinId="9" hidden="1"/>
    <cellStyle name="Followed Hyperlink" xfId="4045" builtinId="9" hidden="1"/>
    <cellStyle name="Followed Hyperlink" xfId="4046" builtinId="9" hidden="1"/>
    <cellStyle name="Followed Hyperlink" xfId="4047" builtinId="9" hidden="1"/>
    <cellStyle name="Followed Hyperlink" xfId="4048" builtinId="9" hidden="1"/>
    <cellStyle name="Followed Hyperlink" xfId="4049" builtinId="9" hidden="1"/>
    <cellStyle name="Followed Hyperlink" xfId="4050" builtinId="9" hidden="1"/>
    <cellStyle name="Followed Hyperlink" xfId="4051" builtinId="9" hidden="1"/>
    <cellStyle name="Followed Hyperlink" xfId="4052" builtinId="9" hidden="1"/>
    <cellStyle name="Followed Hyperlink" xfId="4053" builtinId="9" hidden="1"/>
    <cellStyle name="Followed Hyperlink" xfId="4054" builtinId="9" hidden="1"/>
    <cellStyle name="Followed Hyperlink" xfId="4055" builtinId="9" hidden="1"/>
    <cellStyle name="Followed Hyperlink" xfId="4056" builtinId="9" hidden="1"/>
    <cellStyle name="Followed Hyperlink" xfId="4057" builtinId="9" hidden="1"/>
    <cellStyle name="Followed Hyperlink" xfId="4058" builtinId="9" hidden="1"/>
    <cellStyle name="Followed Hyperlink" xfId="4059" builtinId="9" hidden="1"/>
    <cellStyle name="Followed Hyperlink" xfId="4060" builtinId="9" hidden="1"/>
    <cellStyle name="Followed Hyperlink" xfId="4061" builtinId="9" hidden="1"/>
    <cellStyle name="Followed Hyperlink" xfId="4062" builtinId="9" hidden="1"/>
    <cellStyle name="Followed Hyperlink" xfId="4063" builtinId="9" hidden="1"/>
    <cellStyle name="Followed Hyperlink" xfId="4064" builtinId="9" hidden="1"/>
    <cellStyle name="Followed Hyperlink" xfId="4065" builtinId="9" hidden="1"/>
    <cellStyle name="Followed Hyperlink" xfId="4066" builtinId="9" hidden="1"/>
    <cellStyle name="Followed Hyperlink" xfId="4067" builtinId="9" hidden="1"/>
    <cellStyle name="Followed Hyperlink" xfId="4068" builtinId="9" hidden="1"/>
    <cellStyle name="Followed Hyperlink" xfId="4069" builtinId="9" hidden="1"/>
    <cellStyle name="Followed Hyperlink" xfId="4070" builtinId="9" hidden="1"/>
    <cellStyle name="Followed Hyperlink" xfId="4071" builtinId="9" hidden="1"/>
    <cellStyle name="Followed Hyperlink" xfId="4072" builtinId="9" hidden="1"/>
    <cellStyle name="Followed Hyperlink" xfId="4073" builtinId="9" hidden="1"/>
    <cellStyle name="Followed Hyperlink" xfId="4074" builtinId="9" hidden="1"/>
    <cellStyle name="Followed Hyperlink" xfId="4075" builtinId="9" hidden="1"/>
    <cellStyle name="Followed Hyperlink" xfId="4076" builtinId="9" hidden="1"/>
    <cellStyle name="Followed Hyperlink" xfId="4077" builtinId="9" hidden="1"/>
    <cellStyle name="Followed Hyperlink" xfId="4078" builtinId="9" hidden="1"/>
    <cellStyle name="Followed Hyperlink" xfId="4079" builtinId="9" hidden="1"/>
    <cellStyle name="Followed Hyperlink" xfId="4080" builtinId="9" hidden="1"/>
    <cellStyle name="Followed Hyperlink" xfId="4081" builtinId="9" hidden="1"/>
    <cellStyle name="Followed Hyperlink" xfId="4082" builtinId="9" hidden="1"/>
    <cellStyle name="Followed Hyperlink" xfId="4083" builtinId="9" hidden="1"/>
    <cellStyle name="Followed Hyperlink" xfId="4084" builtinId="9" hidden="1"/>
    <cellStyle name="Followed Hyperlink" xfId="4085" builtinId="9" hidden="1"/>
    <cellStyle name="Followed Hyperlink" xfId="4086" builtinId="9" hidden="1"/>
    <cellStyle name="Followed Hyperlink" xfId="4087" builtinId="9" hidden="1"/>
    <cellStyle name="Followed Hyperlink" xfId="4088" builtinId="9" hidden="1"/>
    <cellStyle name="Followed Hyperlink" xfId="4089" builtinId="9" hidden="1"/>
    <cellStyle name="Followed Hyperlink" xfId="4090" builtinId="9" hidden="1"/>
    <cellStyle name="Followed Hyperlink" xfId="4091" builtinId="9" hidden="1"/>
    <cellStyle name="Followed Hyperlink" xfId="4092" builtinId="9" hidden="1"/>
    <cellStyle name="Followed Hyperlink" xfId="4093" builtinId="9" hidden="1"/>
    <cellStyle name="Followed Hyperlink" xfId="4094" builtinId="9" hidden="1"/>
    <cellStyle name="Followed Hyperlink" xfId="4095" builtinId="9" hidden="1"/>
    <cellStyle name="Followed Hyperlink" xfId="4096" builtinId="9" hidden="1"/>
    <cellStyle name="Followed Hyperlink" xfId="4097" builtinId="9" hidden="1"/>
    <cellStyle name="Followed Hyperlink" xfId="4098" builtinId="9" hidden="1"/>
    <cellStyle name="Followed Hyperlink" xfId="4099" builtinId="9" hidden="1"/>
    <cellStyle name="Followed Hyperlink" xfId="4100" builtinId="9" hidden="1"/>
    <cellStyle name="Followed Hyperlink" xfId="4101" builtinId="9" hidden="1"/>
    <cellStyle name="Followed Hyperlink" xfId="4102" builtinId="9" hidden="1"/>
    <cellStyle name="Followed Hyperlink" xfId="4103" builtinId="9" hidden="1"/>
    <cellStyle name="Followed Hyperlink" xfId="4104" builtinId="9" hidden="1"/>
    <cellStyle name="Followed Hyperlink" xfId="4105" builtinId="9" hidden="1"/>
    <cellStyle name="Followed Hyperlink" xfId="4106" builtinId="9" hidden="1"/>
    <cellStyle name="Followed Hyperlink" xfId="4107" builtinId="9" hidden="1"/>
    <cellStyle name="Followed Hyperlink" xfId="4108" builtinId="9" hidden="1"/>
    <cellStyle name="Followed Hyperlink" xfId="4109" builtinId="9" hidden="1"/>
    <cellStyle name="Followed Hyperlink" xfId="4110" builtinId="9" hidden="1"/>
    <cellStyle name="Followed Hyperlink" xfId="4111" builtinId="9" hidden="1"/>
    <cellStyle name="Followed Hyperlink" xfId="4112" builtinId="9" hidden="1"/>
    <cellStyle name="Followed Hyperlink" xfId="4113" builtinId="9" hidden="1"/>
    <cellStyle name="Followed Hyperlink" xfId="4114" builtinId="9" hidden="1"/>
    <cellStyle name="Followed Hyperlink" xfId="4115" builtinId="9" hidden="1"/>
    <cellStyle name="Followed Hyperlink" xfId="4116" builtinId="9" hidden="1"/>
    <cellStyle name="Followed Hyperlink" xfId="4117" builtinId="9" hidden="1"/>
    <cellStyle name="Followed Hyperlink" xfId="4118" builtinId="9" hidden="1"/>
    <cellStyle name="Followed Hyperlink" xfId="4119" builtinId="9" hidden="1"/>
    <cellStyle name="Followed Hyperlink" xfId="4120" builtinId="9" hidden="1"/>
    <cellStyle name="Followed Hyperlink" xfId="4121" builtinId="9" hidden="1"/>
    <cellStyle name="Followed Hyperlink" xfId="4122" builtinId="9" hidden="1"/>
    <cellStyle name="Followed Hyperlink" xfId="4123" builtinId="9" hidden="1"/>
    <cellStyle name="Followed Hyperlink" xfId="4124" builtinId="9" hidden="1"/>
    <cellStyle name="Followed Hyperlink" xfId="4125" builtinId="9" hidden="1"/>
    <cellStyle name="Followed Hyperlink" xfId="4126" builtinId="9" hidden="1"/>
    <cellStyle name="Followed Hyperlink" xfId="4127" builtinId="9" hidden="1"/>
    <cellStyle name="Followed Hyperlink" xfId="4128" builtinId="9" hidden="1"/>
    <cellStyle name="Followed Hyperlink" xfId="4129" builtinId="9" hidden="1"/>
    <cellStyle name="Followed Hyperlink" xfId="4130" builtinId="9" hidden="1"/>
    <cellStyle name="Followed Hyperlink" xfId="4131" builtinId="9" hidden="1"/>
    <cellStyle name="Followed Hyperlink" xfId="4132" builtinId="9" hidden="1"/>
    <cellStyle name="Followed Hyperlink" xfId="4133" builtinId="9" hidden="1"/>
    <cellStyle name="Followed Hyperlink" xfId="4134" builtinId="9" hidden="1"/>
    <cellStyle name="Followed Hyperlink" xfId="4135" builtinId="9" hidden="1"/>
    <cellStyle name="Followed Hyperlink" xfId="4136" builtinId="9" hidden="1"/>
    <cellStyle name="Followed Hyperlink" xfId="4137" builtinId="9" hidden="1"/>
    <cellStyle name="Followed Hyperlink" xfId="4138" builtinId="9" hidden="1"/>
    <cellStyle name="Followed Hyperlink" xfId="4139" builtinId="9" hidden="1"/>
    <cellStyle name="Followed Hyperlink" xfId="4140" builtinId="9" hidden="1"/>
    <cellStyle name="Followed Hyperlink" xfId="4141" builtinId="9" hidden="1"/>
    <cellStyle name="Followed Hyperlink" xfId="4142" builtinId="9" hidden="1"/>
    <cellStyle name="Followed Hyperlink" xfId="4143" builtinId="9" hidden="1"/>
    <cellStyle name="Followed Hyperlink" xfId="4144" builtinId="9" hidden="1"/>
    <cellStyle name="Followed Hyperlink" xfId="4145" builtinId="9" hidden="1"/>
    <cellStyle name="Followed Hyperlink" xfId="4146" builtinId="9" hidden="1"/>
    <cellStyle name="Followed Hyperlink" xfId="4147" builtinId="9" hidden="1"/>
    <cellStyle name="Followed Hyperlink" xfId="4148" builtinId="9" hidden="1"/>
    <cellStyle name="Followed Hyperlink" xfId="4149" builtinId="9" hidden="1"/>
    <cellStyle name="Followed Hyperlink" xfId="4150" builtinId="9" hidden="1"/>
    <cellStyle name="Followed Hyperlink" xfId="4151" builtinId="9" hidden="1"/>
    <cellStyle name="Followed Hyperlink" xfId="4152" builtinId="9" hidden="1"/>
    <cellStyle name="Followed Hyperlink" xfId="4153" builtinId="9" hidden="1"/>
    <cellStyle name="Followed Hyperlink" xfId="4154" builtinId="9" hidden="1"/>
    <cellStyle name="Followed Hyperlink" xfId="4155" builtinId="9" hidden="1"/>
    <cellStyle name="Followed Hyperlink" xfId="4156" builtinId="9" hidden="1"/>
    <cellStyle name="Followed Hyperlink" xfId="4157" builtinId="9" hidden="1"/>
    <cellStyle name="Followed Hyperlink" xfId="4158" builtinId="9" hidden="1"/>
    <cellStyle name="Followed Hyperlink" xfId="4159" builtinId="9" hidden="1"/>
    <cellStyle name="Followed Hyperlink" xfId="4160" builtinId="9" hidden="1"/>
    <cellStyle name="Followed Hyperlink" xfId="4161" builtinId="9" hidden="1"/>
    <cellStyle name="Followed Hyperlink" xfId="4162" builtinId="9" hidden="1"/>
    <cellStyle name="Followed Hyperlink" xfId="4163" builtinId="9" hidden="1"/>
    <cellStyle name="Followed Hyperlink" xfId="4164" builtinId="9" hidden="1"/>
    <cellStyle name="Followed Hyperlink" xfId="4165" builtinId="9" hidden="1"/>
    <cellStyle name="Followed Hyperlink" xfId="4166" builtinId="9" hidden="1"/>
    <cellStyle name="Followed Hyperlink" xfId="4167" builtinId="9" hidden="1"/>
    <cellStyle name="Followed Hyperlink" xfId="4168" builtinId="9" hidden="1"/>
    <cellStyle name="Followed Hyperlink" xfId="4169" builtinId="9" hidden="1"/>
    <cellStyle name="Followed Hyperlink" xfId="4170" builtinId="9" hidden="1"/>
    <cellStyle name="Followed Hyperlink" xfId="4171" builtinId="9" hidden="1"/>
    <cellStyle name="Followed Hyperlink" xfId="4172" builtinId="9" hidden="1"/>
    <cellStyle name="Followed Hyperlink" xfId="4173" builtinId="9" hidden="1"/>
    <cellStyle name="Followed Hyperlink" xfId="4174" builtinId="9" hidden="1"/>
    <cellStyle name="Followed Hyperlink" xfId="4175" builtinId="9" hidden="1"/>
    <cellStyle name="Followed Hyperlink" xfId="4176" builtinId="9" hidden="1"/>
    <cellStyle name="Followed Hyperlink" xfId="4177" builtinId="9" hidden="1"/>
    <cellStyle name="Followed Hyperlink" xfId="4178" builtinId="9" hidden="1"/>
    <cellStyle name="Followed Hyperlink" xfId="4179" builtinId="9" hidden="1"/>
    <cellStyle name="Followed Hyperlink" xfId="4180" builtinId="9" hidden="1"/>
    <cellStyle name="Followed Hyperlink" xfId="4181" builtinId="9" hidden="1"/>
    <cellStyle name="Followed Hyperlink" xfId="4182" builtinId="9" hidden="1"/>
    <cellStyle name="Followed Hyperlink" xfId="4183" builtinId="9" hidden="1"/>
    <cellStyle name="Followed Hyperlink" xfId="4184" builtinId="9" hidden="1"/>
    <cellStyle name="Followed Hyperlink" xfId="4185" builtinId="9" hidden="1"/>
    <cellStyle name="Followed Hyperlink" xfId="4186" builtinId="9" hidden="1"/>
    <cellStyle name="Followed Hyperlink" xfId="4187" builtinId="9" hidden="1"/>
    <cellStyle name="Followed Hyperlink" xfId="4188" builtinId="9" hidden="1"/>
    <cellStyle name="Followed Hyperlink" xfId="4189" builtinId="9" hidden="1"/>
    <cellStyle name="Followed Hyperlink" xfId="4190" builtinId="9" hidden="1"/>
    <cellStyle name="Followed Hyperlink" xfId="4191" builtinId="9" hidden="1"/>
    <cellStyle name="Followed Hyperlink" xfId="4192" builtinId="9" hidden="1"/>
    <cellStyle name="Followed Hyperlink" xfId="4193" builtinId="9" hidden="1"/>
    <cellStyle name="Followed Hyperlink" xfId="4194" builtinId="9" hidden="1"/>
    <cellStyle name="Followed Hyperlink" xfId="4195" builtinId="9" hidden="1"/>
    <cellStyle name="Followed Hyperlink" xfId="4196" builtinId="9" hidden="1"/>
    <cellStyle name="Followed Hyperlink" xfId="4197" builtinId="9" hidden="1"/>
    <cellStyle name="Followed Hyperlink" xfId="4198" builtinId="9" hidden="1"/>
    <cellStyle name="Followed Hyperlink" xfId="4199" builtinId="9" hidden="1"/>
    <cellStyle name="Followed Hyperlink" xfId="4200" builtinId="9" hidden="1"/>
    <cellStyle name="Followed Hyperlink" xfId="4201" builtinId="9" hidden="1"/>
    <cellStyle name="Followed Hyperlink" xfId="4202" builtinId="9" hidden="1"/>
    <cellStyle name="Followed Hyperlink" xfId="4203" builtinId="9" hidden="1"/>
    <cellStyle name="Followed Hyperlink" xfId="4204" builtinId="9" hidden="1"/>
    <cellStyle name="Followed Hyperlink" xfId="4205" builtinId="9" hidden="1"/>
    <cellStyle name="Followed Hyperlink" xfId="4206" builtinId="9" hidden="1"/>
    <cellStyle name="Followed Hyperlink" xfId="4207" builtinId="9" hidden="1"/>
    <cellStyle name="Followed Hyperlink" xfId="4208" builtinId="9" hidden="1"/>
    <cellStyle name="Followed Hyperlink" xfId="4209" builtinId="9" hidden="1"/>
    <cellStyle name="Followed Hyperlink" xfId="4210" builtinId="9" hidden="1"/>
    <cellStyle name="Followed Hyperlink" xfId="4211" builtinId="9" hidden="1"/>
    <cellStyle name="Followed Hyperlink" xfId="4212" builtinId="9" hidden="1"/>
    <cellStyle name="Followed Hyperlink" xfId="4213" builtinId="9" hidden="1"/>
    <cellStyle name="Followed Hyperlink" xfId="4214" builtinId="9" hidden="1"/>
    <cellStyle name="Followed Hyperlink" xfId="4215" builtinId="9" hidden="1"/>
    <cellStyle name="Followed Hyperlink" xfId="4216" builtinId="9" hidden="1"/>
    <cellStyle name="Followed Hyperlink" xfId="4217" builtinId="9" hidden="1"/>
    <cellStyle name="Followed Hyperlink" xfId="4218" builtinId="9" hidden="1"/>
    <cellStyle name="Followed Hyperlink" xfId="4219" builtinId="9" hidden="1"/>
    <cellStyle name="Followed Hyperlink" xfId="4220" builtinId="9" hidden="1"/>
    <cellStyle name="Followed Hyperlink" xfId="4221" builtinId="9" hidden="1"/>
    <cellStyle name="Followed Hyperlink" xfId="4222" builtinId="9" hidden="1"/>
    <cellStyle name="Followed Hyperlink" xfId="4223" builtinId="9" hidden="1"/>
    <cellStyle name="Followed Hyperlink" xfId="4224" builtinId="9" hidden="1"/>
    <cellStyle name="Followed Hyperlink" xfId="4225" builtinId="9" hidden="1"/>
    <cellStyle name="Followed Hyperlink" xfId="4226" builtinId="9" hidden="1"/>
    <cellStyle name="Followed Hyperlink" xfId="4227" builtinId="9" hidden="1"/>
    <cellStyle name="Followed Hyperlink" xfId="4228" builtinId="9" hidden="1"/>
    <cellStyle name="Followed Hyperlink" xfId="4229" builtinId="9" hidden="1"/>
    <cellStyle name="Followed Hyperlink" xfId="4230" builtinId="9" hidden="1"/>
    <cellStyle name="Followed Hyperlink" xfId="4231" builtinId="9" hidden="1"/>
    <cellStyle name="Followed Hyperlink" xfId="4232" builtinId="9" hidden="1"/>
    <cellStyle name="Followed Hyperlink" xfId="4233" builtinId="9" hidden="1"/>
    <cellStyle name="Followed Hyperlink" xfId="4234" builtinId="9" hidden="1"/>
    <cellStyle name="Followed Hyperlink" xfId="4235" builtinId="9" hidden="1"/>
    <cellStyle name="Followed Hyperlink" xfId="4236" builtinId="9" hidden="1"/>
    <cellStyle name="Followed Hyperlink" xfId="4237" builtinId="9" hidden="1"/>
    <cellStyle name="Followed Hyperlink" xfId="4238" builtinId="9" hidden="1"/>
    <cellStyle name="Followed Hyperlink" xfId="4239" builtinId="9" hidden="1"/>
    <cellStyle name="Followed Hyperlink" xfId="4240" builtinId="9" hidden="1"/>
    <cellStyle name="Followed Hyperlink" xfId="4241" builtinId="9" hidden="1"/>
    <cellStyle name="Followed Hyperlink" xfId="4242" builtinId="9" hidden="1"/>
    <cellStyle name="Followed Hyperlink" xfId="4243" builtinId="9" hidden="1"/>
    <cellStyle name="Followed Hyperlink" xfId="4244" builtinId="9" hidden="1"/>
    <cellStyle name="Followed Hyperlink" xfId="4245" builtinId="9" hidden="1"/>
    <cellStyle name="Followed Hyperlink" xfId="4246" builtinId="9" hidden="1"/>
    <cellStyle name="Followed Hyperlink" xfId="4247" builtinId="9" hidden="1"/>
    <cellStyle name="Followed Hyperlink" xfId="4248" builtinId="9" hidden="1"/>
    <cellStyle name="Followed Hyperlink" xfId="4249" builtinId="9" hidden="1"/>
    <cellStyle name="Followed Hyperlink" xfId="4250" builtinId="9" hidden="1"/>
    <cellStyle name="Followed Hyperlink" xfId="4251" builtinId="9" hidden="1"/>
    <cellStyle name="Followed Hyperlink" xfId="4252" builtinId="9" hidden="1"/>
    <cellStyle name="Followed Hyperlink" xfId="4253" builtinId="9" hidden="1"/>
    <cellStyle name="Followed Hyperlink" xfId="4254" builtinId="9" hidden="1"/>
    <cellStyle name="Followed Hyperlink" xfId="4255" builtinId="9" hidden="1"/>
    <cellStyle name="Followed Hyperlink" xfId="4256" builtinId="9" hidden="1"/>
    <cellStyle name="Followed Hyperlink" xfId="4257" builtinId="9" hidden="1"/>
    <cellStyle name="Followed Hyperlink" xfId="4258" builtinId="9" hidden="1"/>
    <cellStyle name="Followed Hyperlink" xfId="4259" builtinId="9" hidden="1"/>
    <cellStyle name="Followed Hyperlink" xfId="4260" builtinId="9" hidden="1"/>
    <cellStyle name="Followed Hyperlink" xfId="4261" builtinId="9" hidden="1"/>
    <cellStyle name="Followed Hyperlink" xfId="4262" builtinId="9" hidden="1"/>
    <cellStyle name="Followed Hyperlink" xfId="4263" builtinId="9" hidden="1"/>
    <cellStyle name="Followed Hyperlink" xfId="4264" builtinId="9" hidden="1"/>
    <cellStyle name="Followed Hyperlink" xfId="4265" builtinId="9" hidden="1"/>
    <cellStyle name="Followed Hyperlink" xfId="4266" builtinId="9" hidden="1"/>
    <cellStyle name="Followed Hyperlink" xfId="4267" builtinId="9" hidden="1"/>
    <cellStyle name="Followed Hyperlink" xfId="4268" builtinId="9" hidden="1"/>
    <cellStyle name="Followed Hyperlink" xfId="4269" builtinId="9" hidden="1"/>
    <cellStyle name="Followed Hyperlink" xfId="4270" builtinId="9" hidden="1"/>
    <cellStyle name="Followed Hyperlink" xfId="4271" builtinId="9" hidden="1"/>
    <cellStyle name="Followed Hyperlink" xfId="4272" builtinId="9" hidden="1"/>
    <cellStyle name="Followed Hyperlink" xfId="4273" builtinId="9" hidden="1"/>
    <cellStyle name="Followed Hyperlink" xfId="4274" builtinId="9" hidden="1"/>
    <cellStyle name="Followed Hyperlink" xfId="4275" builtinId="9" hidden="1"/>
    <cellStyle name="Followed Hyperlink" xfId="4276" builtinId="9" hidden="1"/>
    <cellStyle name="Followed Hyperlink" xfId="4277" builtinId="9" hidden="1"/>
    <cellStyle name="Followed Hyperlink" xfId="4278" builtinId="9" hidden="1"/>
    <cellStyle name="Followed Hyperlink" xfId="4279" builtinId="9" hidden="1"/>
    <cellStyle name="Followed Hyperlink" xfId="4280" builtinId="9" hidden="1"/>
    <cellStyle name="Followed Hyperlink" xfId="4281" builtinId="9" hidden="1"/>
    <cellStyle name="Followed Hyperlink" xfId="4282" builtinId="9" hidden="1"/>
    <cellStyle name="Followed Hyperlink" xfId="4283" builtinId="9" hidden="1"/>
    <cellStyle name="Followed Hyperlink" xfId="4284" builtinId="9" hidden="1"/>
    <cellStyle name="Followed Hyperlink" xfId="4285" builtinId="9" hidden="1"/>
    <cellStyle name="Followed Hyperlink" xfId="4286" builtinId="9" hidden="1"/>
    <cellStyle name="Followed Hyperlink" xfId="4287" builtinId="9" hidden="1"/>
    <cellStyle name="Followed Hyperlink" xfId="4288" builtinId="9" hidden="1"/>
    <cellStyle name="Followed Hyperlink" xfId="4289" builtinId="9" hidden="1"/>
    <cellStyle name="Followed Hyperlink" xfId="4290" builtinId="9" hidden="1"/>
    <cellStyle name="Followed Hyperlink" xfId="4291" builtinId="9" hidden="1"/>
    <cellStyle name="Followed Hyperlink" xfId="4292" builtinId="9" hidden="1"/>
    <cellStyle name="Followed Hyperlink" xfId="4293" builtinId="9" hidden="1"/>
    <cellStyle name="Followed Hyperlink" xfId="4294" builtinId="9" hidden="1"/>
    <cellStyle name="Followed Hyperlink" xfId="4295" builtinId="9" hidden="1"/>
    <cellStyle name="Followed Hyperlink" xfId="4296" builtinId="9" hidden="1"/>
    <cellStyle name="Followed Hyperlink" xfId="4297" builtinId="9" hidden="1"/>
    <cellStyle name="Followed Hyperlink" xfId="4298" builtinId="9" hidden="1"/>
    <cellStyle name="Followed Hyperlink" xfId="4299" builtinId="9" hidden="1"/>
    <cellStyle name="Followed Hyperlink" xfId="4300" builtinId="9" hidden="1"/>
    <cellStyle name="Followed Hyperlink" xfId="4301" builtinId="9" hidden="1"/>
    <cellStyle name="Followed Hyperlink" xfId="4302" builtinId="9" hidden="1"/>
    <cellStyle name="Followed Hyperlink" xfId="4303" builtinId="9" hidden="1"/>
    <cellStyle name="Followed Hyperlink" xfId="4304" builtinId="9" hidden="1"/>
    <cellStyle name="Followed Hyperlink" xfId="4305" builtinId="9" hidden="1"/>
    <cellStyle name="Followed Hyperlink" xfId="4306" builtinId="9" hidden="1"/>
    <cellStyle name="Followed Hyperlink" xfId="4307" builtinId="9" hidden="1"/>
    <cellStyle name="Followed Hyperlink" xfId="4308" builtinId="9" hidden="1"/>
    <cellStyle name="Followed Hyperlink" xfId="4309" builtinId="9" hidden="1"/>
    <cellStyle name="Followed Hyperlink" xfId="4310" builtinId="9" hidden="1"/>
    <cellStyle name="Followed Hyperlink" xfId="4311" builtinId="9" hidden="1"/>
    <cellStyle name="Followed Hyperlink" xfId="4312" builtinId="9" hidden="1"/>
    <cellStyle name="Followed Hyperlink" xfId="4313" builtinId="9" hidden="1"/>
    <cellStyle name="Followed Hyperlink" xfId="4314" builtinId="9" hidden="1"/>
    <cellStyle name="Followed Hyperlink" xfId="4315" builtinId="9" hidden="1"/>
    <cellStyle name="Followed Hyperlink" xfId="4316" builtinId="9" hidden="1"/>
    <cellStyle name="Followed Hyperlink" xfId="4317" builtinId="9" hidden="1"/>
    <cellStyle name="Followed Hyperlink" xfId="4318" builtinId="9" hidden="1"/>
    <cellStyle name="Followed Hyperlink" xfId="4319" builtinId="9" hidden="1"/>
    <cellStyle name="Followed Hyperlink" xfId="4320" builtinId="9" hidden="1"/>
    <cellStyle name="Followed Hyperlink" xfId="4321" builtinId="9" hidden="1"/>
    <cellStyle name="Followed Hyperlink" xfId="4322" builtinId="9" hidden="1"/>
    <cellStyle name="Followed Hyperlink" xfId="4323" builtinId="9" hidden="1"/>
    <cellStyle name="Followed Hyperlink" xfId="4324" builtinId="9" hidden="1"/>
    <cellStyle name="Followed Hyperlink" xfId="4325" builtinId="9" hidden="1"/>
    <cellStyle name="Followed Hyperlink" xfId="4326" builtinId="9" hidden="1"/>
    <cellStyle name="Followed Hyperlink" xfId="4327" builtinId="9" hidden="1"/>
    <cellStyle name="Followed Hyperlink" xfId="4328" builtinId="9" hidden="1"/>
    <cellStyle name="Followed Hyperlink" xfId="4329" builtinId="9" hidden="1"/>
    <cellStyle name="Followed Hyperlink" xfId="4330" builtinId="9" hidden="1"/>
    <cellStyle name="Followed Hyperlink" xfId="4331" builtinId="9" hidden="1"/>
    <cellStyle name="Followed Hyperlink" xfId="4332" builtinId="9" hidden="1"/>
    <cellStyle name="Followed Hyperlink" xfId="4333" builtinId="9" hidden="1"/>
    <cellStyle name="Followed Hyperlink" xfId="4334" builtinId="9" hidden="1"/>
    <cellStyle name="Followed Hyperlink" xfId="4335" builtinId="9" hidden="1"/>
    <cellStyle name="Followed Hyperlink" xfId="4336" builtinId="9" hidden="1"/>
    <cellStyle name="Followed Hyperlink" xfId="4337" builtinId="9" hidden="1"/>
    <cellStyle name="Followed Hyperlink" xfId="4338" builtinId="9" hidden="1"/>
    <cellStyle name="Followed Hyperlink" xfId="4339" builtinId="9" hidden="1"/>
    <cellStyle name="Followed Hyperlink" xfId="4340" builtinId="9" hidden="1"/>
    <cellStyle name="Followed Hyperlink" xfId="4341" builtinId="9" hidden="1"/>
    <cellStyle name="Followed Hyperlink" xfId="4342" builtinId="9" hidden="1"/>
    <cellStyle name="Followed Hyperlink" xfId="4343" builtinId="9" hidden="1"/>
    <cellStyle name="Followed Hyperlink" xfId="4344" builtinId="9" hidden="1"/>
    <cellStyle name="Followed Hyperlink" xfId="4345" builtinId="9" hidden="1"/>
    <cellStyle name="Followed Hyperlink" xfId="4346" builtinId="9" hidden="1"/>
    <cellStyle name="Followed Hyperlink" xfId="4347" builtinId="9" hidden="1"/>
    <cellStyle name="Followed Hyperlink" xfId="4348" builtinId="9" hidden="1"/>
    <cellStyle name="Followed Hyperlink" xfId="4349" builtinId="9" hidden="1"/>
    <cellStyle name="Followed Hyperlink" xfId="4350" builtinId="9" hidden="1"/>
    <cellStyle name="Followed Hyperlink" xfId="4351" builtinId="9" hidden="1"/>
    <cellStyle name="Followed Hyperlink" xfId="4352" builtinId="9" hidden="1"/>
    <cellStyle name="Followed Hyperlink" xfId="4353" builtinId="9" hidden="1"/>
    <cellStyle name="Followed Hyperlink" xfId="4354" builtinId="9" hidden="1"/>
    <cellStyle name="Followed Hyperlink" xfId="4355" builtinId="9" hidden="1"/>
    <cellStyle name="Followed Hyperlink" xfId="4356" builtinId="9" hidden="1"/>
    <cellStyle name="Followed Hyperlink" xfId="4357" builtinId="9" hidden="1"/>
    <cellStyle name="Followed Hyperlink" xfId="4358" builtinId="9" hidden="1"/>
    <cellStyle name="Followed Hyperlink" xfId="4359" builtinId="9" hidden="1"/>
    <cellStyle name="Followed Hyperlink" xfId="4360" builtinId="9" hidden="1"/>
    <cellStyle name="Followed Hyperlink" xfId="4361" builtinId="9" hidden="1"/>
    <cellStyle name="Followed Hyperlink" xfId="4362" builtinId="9" hidden="1"/>
    <cellStyle name="Followed Hyperlink" xfId="4363" builtinId="9" hidden="1"/>
    <cellStyle name="Followed Hyperlink" xfId="4364" builtinId="9" hidden="1"/>
    <cellStyle name="Followed Hyperlink" xfId="4365" builtinId="9" hidden="1"/>
    <cellStyle name="Followed Hyperlink" xfId="4366" builtinId="9" hidden="1"/>
    <cellStyle name="Followed Hyperlink" xfId="4367" builtinId="9" hidden="1"/>
    <cellStyle name="Followed Hyperlink" xfId="4368" builtinId="9" hidden="1"/>
    <cellStyle name="Followed Hyperlink" xfId="4369" builtinId="9" hidden="1"/>
    <cellStyle name="Followed Hyperlink" xfId="4370" builtinId="9" hidden="1"/>
    <cellStyle name="Followed Hyperlink" xfId="4371" builtinId="9" hidden="1"/>
    <cellStyle name="Followed Hyperlink" xfId="4372" builtinId="9" hidden="1"/>
    <cellStyle name="Followed Hyperlink" xfId="4373" builtinId="9" hidden="1"/>
    <cellStyle name="Followed Hyperlink" xfId="4374" builtinId="9" hidden="1"/>
    <cellStyle name="Followed Hyperlink" xfId="4375" builtinId="9" hidden="1"/>
    <cellStyle name="Followed Hyperlink" xfId="4376" builtinId="9" hidden="1"/>
    <cellStyle name="Followed Hyperlink" xfId="4377" builtinId="9" hidden="1"/>
    <cellStyle name="Followed Hyperlink" xfId="4378" builtinId="9" hidden="1"/>
    <cellStyle name="Followed Hyperlink" xfId="4379" builtinId="9" hidden="1"/>
    <cellStyle name="Followed Hyperlink" xfId="4380" builtinId="9" hidden="1"/>
    <cellStyle name="Followed Hyperlink" xfId="4381" builtinId="9" hidden="1"/>
    <cellStyle name="Followed Hyperlink" xfId="4382" builtinId="9" hidden="1"/>
    <cellStyle name="Followed Hyperlink" xfId="4383" builtinId="9" hidden="1"/>
    <cellStyle name="Followed Hyperlink" xfId="4384" builtinId="9" hidden="1"/>
    <cellStyle name="Followed Hyperlink" xfId="4385" builtinId="9" hidden="1"/>
    <cellStyle name="Followed Hyperlink" xfId="4386" builtinId="9" hidden="1"/>
    <cellStyle name="Followed Hyperlink" xfId="4387" builtinId="9" hidden="1"/>
    <cellStyle name="Followed Hyperlink" xfId="4388" builtinId="9" hidden="1"/>
    <cellStyle name="Followed Hyperlink" xfId="4389" builtinId="9" hidden="1"/>
    <cellStyle name="Followed Hyperlink" xfId="4390" builtinId="9" hidden="1"/>
    <cellStyle name="Followed Hyperlink" xfId="4391" builtinId="9" hidden="1"/>
    <cellStyle name="Followed Hyperlink" xfId="4392" builtinId="9" hidden="1"/>
    <cellStyle name="Followed Hyperlink" xfId="4393" builtinId="9" hidden="1"/>
    <cellStyle name="Followed Hyperlink" xfId="4394" builtinId="9" hidden="1"/>
    <cellStyle name="Followed Hyperlink" xfId="4395" builtinId="9" hidden="1"/>
    <cellStyle name="Followed Hyperlink" xfId="4396" builtinId="9" hidden="1"/>
    <cellStyle name="Followed Hyperlink" xfId="4397" builtinId="9" hidden="1"/>
    <cellStyle name="Followed Hyperlink" xfId="4398" builtinId="9" hidden="1"/>
    <cellStyle name="Followed Hyperlink" xfId="4399" builtinId="9" hidden="1"/>
    <cellStyle name="Followed Hyperlink" xfId="4400" builtinId="9" hidden="1"/>
    <cellStyle name="Followed Hyperlink" xfId="4401" builtinId="9" hidden="1"/>
    <cellStyle name="Followed Hyperlink" xfId="4402" builtinId="9" hidden="1"/>
    <cellStyle name="Followed Hyperlink" xfId="4403" builtinId="9" hidden="1"/>
    <cellStyle name="Followed Hyperlink" xfId="4404" builtinId="9" hidden="1"/>
    <cellStyle name="Followed Hyperlink" xfId="4405" builtinId="9" hidden="1"/>
    <cellStyle name="Followed Hyperlink" xfId="4406" builtinId="9" hidden="1"/>
    <cellStyle name="Followed Hyperlink" xfId="4407" builtinId="9" hidden="1"/>
    <cellStyle name="Followed Hyperlink" xfId="4408" builtinId="9" hidden="1"/>
    <cellStyle name="Followed Hyperlink" xfId="4409" builtinId="9" hidden="1"/>
    <cellStyle name="Followed Hyperlink" xfId="4410" builtinId="9" hidden="1"/>
    <cellStyle name="Followed Hyperlink" xfId="4411" builtinId="9" hidden="1"/>
    <cellStyle name="Followed Hyperlink" xfId="4412" builtinId="9" hidden="1"/>
    <cellStyle name="Followed Hyperlink" xfId="4413" builtinId="9" hidden="1"/>
    <cellStyle name="Followed Hyperlink" xfId="4414" builtinId="9" hidden="1"/>
    <cellStyle name="Followed Hyperlink" xfId="4415" builtinId="9" hidden="1"/>
    <cellStyle name="Followed Hyperlink" xfId="4416" builtinId="9" hidden="1"/>
    <cellStyle name="Followed Hyperlink" xfId="4417" builtinId="9" hidden="1"/>
    <cellStyle name="Followed Hyperlink" xfId="4418" builtinId="9" hidden="1"/>
    <cellStyle name="Followed Hyperlink" xfId="4419" builtinId="9" hidden="1"/>
    <cellStyle name="Followed Hyperlink" xfId="4420" builtinId="9" hidden="1"/>
    <cellStyle name="Followed Hyperlink" xfId="4421" builtinId="9" hidden="1"/>
    <cellStyle name="Followed Hyperlink" xfId="4422" builtinId="9" hidden="1"/>
    <cellStyle name="Followed Hyperlink" xfId="4423" builtinId="9" hidden="1"/>
    <cellStyle name="Followed Hyperlink" xfId="4424" builtinId="9" hidden="1"/>
    <cellStyle name="Followed Hyperlink" xfId="4425" builtinId="9" hidden="1"/>
    <cellStyle name="Followed Hyperlink" xfId="4426" builtinId="9" hidden="1"/>
    <cellStyle name="Followed Hyperlink" xfId="4427" builtinId="9" hidden="1"/>
    <cellStyle name="Followed Hyperlink" xfId="4428" builtinId="9" hidden="1"/>
    <cellStyle name="Followed Hyperlink" xfId="4429" builtinId="9" hidden="1"/>
    <cellStyle name="Followed Hyperlink" xfId="4430" builtinId="9" hidden="1"/>
    <cellStyle name="Followed Hyperlink" xfId="4431" builtinId="9" hidden="1"/>
    <cellStyle name="Followed Hyperlink" xfId="4432" builtinId="9" hidden="1"/>
    <cellStyle name="Followed Hyperlink" xfId="4433" builtinId="9" hidden="1"/>
    <cellStyle name="Followed Hyperlink" xfId="4434" builtinId="9" hidden="1"/>
    <cellStyle name="Followed Hyperlink" xfId="4435" builtinId="9" hidden="1"/>
    <cellStyle name="Followed Hyperlink" xfId="4436" builtinId="9" hidden="1"/>
    <cellStyle name="Followed Hyperlink" xfId="4437" builtinId="9" hidden="1"/>
    <cellStyle name="Followed Hyperlink" xfId="4438" builtinId="9" hidden="1"/>
    <cellStyle name="Followed Hyperlink" xfId="4439" builtinId="9" hidden="1"/>
    <cellStyle name="Followed Hyperlink" xfId="4440" builtinId="9" hidden="1"/>
    <cellStyle name="Followed Hyperlink" xfId="4441" builtinId="9" hidden="1"/>
    <cellStyle name="Followed Hyperlink" xfId="4442" builtinId="9" hidden="1"/>
    <cellStyle name="Followed Hyperlink" xfId="4443" builtinId="9" hidden="1"/>
    <cellStyle name="Followed Hyperlink" xfId="4444" builtinId="9" hidden="1"/>
    <cellStyle name="Followed Hyperlink" xfId="4445" builtinId="9" hidden="1"/>
    <cellStyle name="Followed Hyperlink" xfId="4446" builtinId="9" hidden="1"/>
    <cellStyle name="Followed Hyperlink" xfId="4447" builtinId="9" hidden="1"/>
    <cellStyle name="Followed Hyperlink" xfId="4448" builtinId="9" hidden="1"/>
    <cellStyle name="Followed Hyperlink" xfId="4449" builtinId="9" hidden="1"/>
    <cellStyle name="Followed Hyperlink" xfId="4450" builtinId="9" hidden="1"/>
    <cellStyle name="Followed Hyperlink" xfId="4451" builtinId="9" hidden="1"/>
    <cellStyle name="Followed Hyperlink" xfId="4452" builtinId="9" hidden="1"/>
    <cellStyle name="Followed Hyperlink" xfId="4453" builtinId="9" hidden="1"/>
    <cellStyle name="Followed Hyperlink" xfId="4454" builtinId="9" hidden="1"/>
    <cellStyle name="Followed Hyperlink" xfId="4455" builtinId="9" hidden="1"/>
    <cellStyle name="Followed Hyperlink" xfId="4456" builtinId="9" hidden="1"/>
    <cellStyle name="Followed Hyperlink" xfId="4457" builtinId="9" hidden="1"/>
    <cellStyle name="Followed Hyperlink" xfId="4458" builtinId="9" hidden="1"/>
    <cellStyle name="Followed Hyperlink" xfId="4459" builtinId="9" hidden="1"/>
    <cellStyle name="Followed Hyperlink" xfId="4460" builtinId="9" hidden="1"/>
    <cellStyle name="Followed Hyperlink" xfId="4461" builtinId="9" hidden="1"/>
    <cellStyle name="Followed Hyperlink" xfId="4462" builtinId="9" hidden="1"/>
    <cellStyle name="Followed Hyperlink" xfId="4463" builtinId="9" hidden="1"/>
    <cellStyle name="Followed Hyperlink" xfId="4464" builtinId="9" hidden="1"/>
    <cellStyle name="Followed Hyperlink" xfId="4465" builtinId="9" hidden="1"/>
    <cellStyle name="Followed Hyperlink" xfId="4466" builtinId="9" hidden="1"/>
    <cellStyle name="Followed Hyperlink" xfId="4467" builtinId="9" hidden="1"/>
    <cellStyle name="Followed Hyperlink" xfId="4468" builtinId="9" hidden="1"/>
    <cellStyle name="Followed Hyperlink" xfId="4469" builtinId="9" hidden="1"/>
    <cellStyle name="Followed Hyperlink" xfId="4470" builtinId="9" hidden="1"/>
    <cellStyle name="Followed Hyperlink" xfId="4471" builtinId="9" hidden="1"/>
    <cellStyle name="Followed Hyperlink" xfId="4472" builtinId="9" hidden="1"/>
    <cellStyle name="Followed Hyperlink" xfId="4473" builtinId="9" hidden="1"/>
    <cellStyle name="Followed Hyperlink" xfId="4474" builtinId="9" hidden="1"/>
    <cellStyle name="Followed Hyperlink" xfId="4475" builtinId="9" hidden="1"/>
    <cellStyle name="Followed Hyperlink" xfId="4476" builtinId="9" hidden="1"/>
    <cellStyle name="Followed Hyperlink" xfId="4477" builtinId="9" hidden="1"/>
    <cellStyle name="Followed Hyperlink" xfId="4478" builtinId="9" hidden="1"/>
    <cellStyle name="Followed Hyperlink" xfId="4479" builtinId="9" hidden="1"/>
    <cellStyle name="Followed Hyperlink" xfId="4480" builtinId="9" hidden="1"/>
    <cellStyle name="Followed Hyperlink" xfId="4481" builtinId="9" hidden="1"/>
    <cellStyle name="Followed Hyperlink" xfId="4482" builtinId="9" hidden="1"/>
    <cellStyle name="Followed Hyperlink" xfId="4483" builtinId="9" hidden="1"/>
    <cellStyle name="Followed Hyperlink" xfId="4484" builtinId="9" hidden="1"/>
    <cellStyle name="Followed Hyperlink" xfId="4485" builtinId="9" hidden="1"/>
    <cellStyle name="Followed Hyperlink" xfId="4486" builtinId="9" hidden="1"/>
    <cellStyle name="Followed Hyperlink" xfId="4487" builtinId="9" hidden="1"/>
    <cellStyle name="Followed Hyperlink" xfId="4488" builtinId="9" hidden="1"/>
    <cellStyle name="Followed Hyperlink" xfId="4489" builtinId="9" hidden="1"/>
    <cellStyle name="Followed Hyperlink" xfId="4490" builtinId="9" hidden="1"/>
    <cellStyle name="Followed Hyperlink" xfId="4491" builtinId="9" hidden="1"/>
    <cellStyle name="Followed Hyperlink" xfId="4492" builtinId="9" hidden="1"/>
    <cellStyle name="Followed Hyperlink" xfId="4493" builtinId="9" hidden="1"/>
    <cellStyle name="Followed Hyperlink" xfId="4494" builtinId="9" hidden="1"/>
    <cellStyle name="Followed Hyperlink" xfId="4495" builtinId="9" hidden="1"/>
    <cellStyle name="Followed Hyperlink" xfId="4496" builtinId="9" hidden="1"/>
    <cellStyle name="Followed Hyperlink" xfId="4497" builtinId="9" hidden="1"/>
    <cellStyle name="Followed Hyperlink" xfId="4498" builtinId="9" hidden="1"/>
    <cellStyle name="Followed Hyperlink" xfId="4499" builtinId="9" hidden="1"/>
    <cellStyle name="Followed Hyperlink" xfId="4500" builtinId="9" hidden="1"/>
    <cellStyle name="Followed Hyperlink" xfId="4501" builtinId="9" hidden="1"/>
    <cellStyle name="Followed Hyperlink" xfId="4502" builtinId="9" hidden="1"/>
    <cellStyle name="Followed Hyperlink" xfId="4503" builtinId="9" hidden="1"/>
    <cellStyle name="Followed Hyperlink" xfId="4504" builtinId="9" hidden="1"/>
    <cellStyle name="Followed Hyperlink" xfId="4505" builtinId="9" hidden="1"/>
    <cellStyle name="Followed Hyperlink" xfId="4506" builtinId="9" hidden="1"/>
    <cellStyle name="Followed Hyperlink" xfId="4507" builtinId="9" hidden="1"/>
    <cellStyle name="Followed Hyperlink" xfId="4508" builtinId="9" hidden="1"/>
    <cellStyle name="Followed Hyperlink" xfId="4509" builtinId="9" hidden="1"/>
    <cellStyle name="Followed Hyperlink" xfId="4510" builtinId="9" hidden="1"/>
    <cellStyle name="Followed Hyperlink" xfId="4511" builtinId="9" hidden="1"/>
    <cellStyle name="Followed Hyperlink" xfId="4512" builtinId="9" hidden="1"/>
    <cellStyle name="Followed Hyperlink" xfId="4513" builtinId="9" hidden="1"/>
    <cellStyle name="Followed Hyperlink" xfId="4514" builtinId="9" hidden="1"/>
    <cellStyle name="Followed Hyperlink" xfId="4515" builtinId="9" hidden="1"/>
    <cellStyle name="Followed Hyperlink" xfId="4516" builtinId="9" hidden="1"/>
    <cellStyle name="Followed Hyperlink" xfId="4517" builtinId="9" hidden="1"/>
    <cellStyle name="Followed Hyperlink" xfId="4518" builtinId="9" hidden="1"/>
    <cellStyle name="Followed Hyperlink" xfId="4519" builtinId="9" hidden="1"/>
    <cellStyle name="Followed Hyperlink" xfId="4520" builtinId="9" hidden="1"/>
    <cellStyle name="Followed Hyperlink" xfId="4521" builtinId="9" hidden="1"/>
    <cellStyle name="Followed Hyperlink" xfId="4522" builtinId="9" hidden="1"/>
    <cellStyle name="Followed Hyperlink" xfId="4523" builtinId="9" hidden="1"/>
    <cellStyle name="Followed Hyperlink" xfId="4524" builtinId="9" hidden="1"/>
    <cellStyle name="Followed Hyperlink" xfId="4525" builtinId="9" hidden="1"/>
    <cellStyle name="Followed Hyperlink" xfId="4526" builtinId="9" hidden="1"/>
    <cellStyle name="Followed Hyperlink" xfId="4527" builtinId="9" hidden="1"/>
    <cellStyle name="Followed Hyperlink" xfId="4528" builtinId="9" hidden="1"/>
    <cellStyle name="Followed Hyperlink" xfId="4529" builtinId="9" hidden="1"/>
    <cellStyle name="Followed Hyperlink" xfId="4530" builtinId="9" hidden="1"/>
    <cellStyle name="Followed Hyperlink" xfId="4531" builtinId="9" hidden="1"/>
    <cellStyle name="Followed Hyperlink" xfId="4532" builtinId="9" hidden="1"/>
    <cellStyle name="Followed Hyperlink" xfId="4533" builtinId="9" hidden="1"/>
    <cellStyle name="Followed Hyperlink" xfId="4534" builtinId="9" hidden="1"/>
    <cellStyle name="Followed Hyperlink" xfId="4535" builtinId="9" hidden="1"/>
    <cellStyle name="Followed Hyperlink" xfId="4536" builtinId="9" hidden="1"/>
    <cellStyle name="Followed Hyperlink" xfId="4537" builtinId="9" hidden="1"/>
    <cellStyle name="Followed Hyperlink" xfId="4538" builtinId="9" hidden="1"/>
    <cellStyle name="Followed Hyperlink" xfId="4539" builtinId="9" hidden="1"/>
    <cellStyle name="Followed Hyperlink" xfId="4540" builtinId="9" hidden="1"/>
    <cellStyle name="Followed Hyperlink" xfId="4541" builtinId="9" hidden="1"/>
    <cellStyle name="Followed Hyperlink" xfId="4542" builtinId="9" hidden="1"/>
    <cellStyle name="Followed Hyperlink" xfId="4543" builtinId="9" hidden="1"/>
    <cellStyle name="Followed Hyperlink" xfId="4544" builtinId="9" hidden="1"/>
    <cellStyle name="Followed Hyperlink" xfId="4545" builtinId="9" hidden="1"/>
    <cellStyle name="Followed Hyperlink" xfId="4546" builtinId="9" hidden="1"/>
    <cellStyle name="Followed Hyperlink" xfId="4547" builtinId="9" hidden="1"/>
    <cellStyle name="Followed Hyperlink" xfId="4548" builtinId="9" hidden="1"/>
    <cellStyle name="Followed Hyperlink" xfId="4549" builtinId="9" hidden="1"/>
    <cellStyle name="Followed Hyperlink" xfId="4550" builtinId="9" hidden="1"/>
    <cellStyle name="Followed Hyperlink" xfId="4551" builtinId="9" hidden="1"/>
    <cellStyle name="Followed Hyperlink" xfId="4552" builtinId="9" hidden="1"/>
    <cellStyle name="Followed Hyperlink" xfId="4553" builtinId="9" hidden="1"/>
    <cellStyle name="Followed Hyperlink" xfId="4554" builtinId="9" hidden="1"/>
    <cellStyle name="Followed Hyperlink" xfId="4555" builtinId="9" hidden="1"/>
    <cellStyle name="Followed Hyperlink" xfId="4556" builtinId="9" hidden="1"/>
    <cellStyle name="Followed Hyperlink" xfId="4557" builtinId="9" hidden="1"/>
    <cellStyle name="Followed Hyperlink" xfId="4558" builtinId="9" hidden="1"/>
    <cellStyle name="Followed Hyperlink" xfId="4559" builtinId="9" hidden="1"/>
    <cellStyle name="Followed Hyperlink" xfId="4560" builtinId="9" hidden="1"/>
    <cellStyle name="Followed Hyperlink" xfId="4561" builtinId="9" hidden="1"/>
    <cellStyle name="Followed Hyperlink" xfId="4562" builtinId="9" hidden="1"/>
    <cellStyle name="Followed Hyperlink" xfId="4563" builtinId="9" hidden="1"/>
    <cellStyle name="Followed Hyperlink" xfId="4564" builtinId="9" hidden="1"/>
    <cellStyle name="Followed Hyperlink" xfId="4565" builtinId="9" hidden="1"/>
    <cellStyle name="Followed Hyperlink" xfId="4566" builtinId="9" hidden="1"/>
    <cellStyle name="Followed Hyperlink" xfId="4567" builtinId="9" hidden="1"/>
    <cellStyle name="Followed Hyperlink" xfId="4568" builtinId="9" hidden="1"/>
    <cellStyle name="Followed Hyperlink" xfId="4569" builtinId="9" hidden="1"/>
    <cellStyle name="Followed Hyperlink" xfId="4570" builtinId="9" hidden="1"/>
    <cellStyle name="Followed Hyperlink" xfId="4571" builtinId="9" hidden="1"/>
    <cellStyle name="Followed Hyperlink" xfId="4572" builtinId="9" hidden="1"/>
    <cellStyle name="Followed Hyperlink" xfId="4573" builtinId="9" hidden="1"/>
    <cellStyle name="Followed Hyperlink" xfId="4574" builtinId="9" hidden="1"/>
    <cellStyle name="Followed Hyperlink" xfId="4575" builtinId="9" hidden="1"/>
    <cellStyle name="Followed Hyperlink" xfId="4576" builtinId="9" hidden="1"/>
    <cellStyle name="Followed Hyperlink" xfId="4577" builtinId="9" hidden="1"/>
    <cellStyle name="Followed Hyperlink" xfId="4578" builtinId="9" hidden="1"/>
    <cellStyle name="Followed Hyperlink" xfId="4579" builtinId="9" hidden="1"/>
    <cellStyle name="Followed Hyperlink" xfId="4580" builtinId="9" hidden="1"/>
    <cellStyle name="Followed Hyperlink" xfId="4581" builtinId="9" hidden="1"/>
    <cellStyle name="Followed Hyperlink" xfId="4582" builtinId="9" hidden="1"/>
    <cellStyle name="Followed Hyperlink" xfId="4583" builtinId="9" hidden="1"/>
    <cellStyle name="Followed Hyperlink" xfId="4584" builtinId="9" hidden="1"/>
    <cellStyle name="Followed Hyperlink" xfId="4585" builtinId="9" hidden="1"/>
    <cellStyle name="Followed Hyperlink" xfId="4586" builtinId="9" hidden="1"/>
    <cellStyle name="Followed Hyperlink" xfId="4587" builtinId="9" hidden="1"/>
    <cellStyle name="Followed Hyperlink" xfId="4588" builtinId="9" hidden="1"/>
    <cellStyle name="Followed Hyperlink" xfId="4589" builtinId="9" hidden="1"/>
    <cellStyle name="Followed Hyperlink" xfId="4590" builtinId="9" hidden="1"/>
    <cellStyle name="Followed Hyperlink" xfId="4591" builtinId="9" hidden="1"/>
    <cellStyle name="Followed Hyperlink" xfId="4592" builtinId="9" hidden="1"/>
    <cellStyle name="Followed Hyperlink" xfId="4593" builtinId="9" hidden="1"/>
    <cellStyle name="Followed Hyperlink" xfId="4594" builtinId="9" hidden="1"/>
    <cellStyle name="Followed Hyperlink" xfId="4595" builtinId="9" hidden="1"/>
    <cellStyle name="Followed Hyperlink" xfId="4596" builtinId="9" hidden="1"/>
    <cellStyle name="Followed Hyperlink" xfId="4597" builtinId="9" hidden="1"/>
    <cellStyle name="Followed Hyperlink" xfId="4598" builtinId="9" hidden="1"/>
    <cellStyle name="Followed Hyperlink" xfId="4599" builtinId="9" hidden="1"/>
    <cellStyle name="Followed Hyperlink" xfId="4600" builtinId="9" hidden="1"/>
    <cellStyle name="Followed Hyperlink" xfId="4601" builtinId="9" hidden="1"/>
    <cellStyle name="Followed Hyperlink" xfId="4602" builtinId="9" hidden="1"/>
    <cellStyle name="Followed Hyperlink" xfId="4603" builtinId="9" hidden="1"/>
    <cellStyle name="Followed Hyperlink" xfId="4604" builtinId="9" hidden="1"/>
    <cellStyle name="Followed Hyperlink" xfId="4605" builtinId="9" hidden="1"/>
    <cellStyle name="Followed Hyperlink" xfId="4606" builtinId="9" hidden="1"/>
    <cellStyle name="Followed Hyperlink" xfId="4607" builtinId="9" hidden="1"/>
    <cellStyle name="Followed Hyperlink" xfId="4608" builtinId="9" hidden="1"/>
    <cellStyle name="Followed Hyperlink" xfId="4609" builtinId="9" hidden="1"/>
    <cellStyle name="Followed Hyperlink" xfId="4610" builtinId="9" hidden="1"/>
    <cellStyle name="Followed Hyperlink" xfId="4611" builtinId="9" hidden="1"/>
    <cellStyle name="Followed Hyperlink" xfId="4612" builtinId="9" hidden="1"/>
    <cellStyle name="Followed Hyperlink" xfId="4613" builtinId="9" hidden="1"/>
    <cellStyle name="Followed Hyperlink" xfId="4614" builtinId="9" hidden="1"/>
    <cellStyle name="Followed Hyperlink" xfId="4615" builtinId="9" hidden="1"/>
    <cellStyle name="Followed Hyperlink" xfId="4616" builtinId="9" hidden="1"/>
    <cellStyle name="Followed Hyperlink" xfId="4617" builtinId="9" hidden="1"/>
    <cellStyle name="Followed Hyperlink" xfId="4618" builtinId="9" hidden="1"/>
    <cellStyle name="Followed Hyperlink" xfId="4619" builtinId="9" hidden="1"/>
    <cellStyle name="Followed Hyperlink" xfId="4620" builtinId="9" hidden="1"/>
    <cellStyle name="Followed Hyperlink" xfId="4621" builtinId="9" hidden="1"/>
    <cellStyle name="Followed Hyperlink" xfId="4622" builtinId="9" hidden="1"/>
    <cellStyle name="Followed Hyperlink" xfId="4623" builtinId="9" hidden="1"/>
    <cellStyle name="Followed Hyperlink" xfId="4624" builtinId="9" hidden="1"/>
    <cellStyle name="Followed Hyperlink" xfId="4625" builtinId="9" hidden="1"/>
    <cellStyle name="Followed Hyperlink" xfId="4626" builtinId="9" hidden="1"/>
    <cellStyle name="Followed Hyperlink" xfId="4627" builtinId="9" hidden="1"/>
    <cellStyle name="Followed Hyperlink" xfId="4628" builtinId="9" hidden="1"/>
    <cellStyle name="Followed Hyperlink" xfId="4629" builtinId="9" hidden="1"/>
    <cellStyle name="Followed Hyperlink" xfId="4630" builtinId="9" hidden="1"/>
    <cellStyle name="Followed Hyperlink" xfId="4631" builtinId="9" hidden="1"/>
    <cellStyle name="Followed Hyperlink" xfId="4632" builtinId="9" hidden="1"/>
    <cellStyle name="Followed Hyperlink" xfId="4633" builtinId="9" hidden="1"/>
    <cellStyle name="Followed Hyperlink" xfId="4634" builtinId="9" hidden="1"/>
    <cellStyle name="Followed Hyperlink" xfId="4635" builtinId="9" hidden="1"/>
    <cellStyle name="Followed Hyperlink" xfId="4636" builtinId="9" hidden="1"/>
    <cellStyle name="Followed Hyperlink" xfId="4637" builtinId="9" hidden="1"/>
    <cellStyle name="Followed Hyperlink" xfId="4638" builtinId="9" hidden="1"/>
    <cellStyle name="Followed Hyperlink" xfId="4639" builtinId="9" hidden="1"/>
    <cellStyle name="Followed Hyperlink" xfId="4640" builtinId="9" hidden="1"/>
    <cellStyle name="Followed Hyperlink" xfId="4641" builtinId="9" hidden="1"/>
    <cellStyle name="Followed Hyperlink" xfId="4642" builtinId="9" hidden="1"/>
    <cellStyle name="Followed Hyperlink" xfId="4643" builtinId="9" hidden="1"/>
    <cellStyle name="Followed Hyperlink" xfId="4644" builtinId="9" hidden="1"/>
    <cellStyle name="Followed Hyperlink" xfId="4645" builtinId="9" hidden="1"/>
    <cellStyle name="Followed Hyperlink" xfId="4646" builtinId="9" hidden="1"/>
    <cellStyle name="Followed Hyperlink" xfId="4647" builtinId="9" hidden="1"/>
    <cellStyle name="Followed Hyperlink" xfId="4648" builtinId="9" hidden="1"/>
    <cellStyle name="Followed Hyperlink" xfId="4649" builtinId="9" hidden="1"/>
    <cellStyle name="Followed Hyperlink" xfId="4650" builtinId="9" hidden="1"/>
    <cellStyle name="Followed Hyperlink" xfId="4651" builtinId="9" hidden="1"/>
    <cellStyle name="Followed Hyperlink" xfId="4652" builtinId="9" hidden="1"/>
    <cellStyle name="Followed Hyperlink" xfId="4653" builtinId="9" hidden="1"/>
    <cellStyle name="Followed Hyperlink" xfId="4654" builtinId="9" hidden="1"/>
    <cellStyle name="Followed Hyperlink" xfId="4655" builtinId="9" hidden="1"/>
    <cellStyle name="Followed Hyperlink" xfId="4656" builtinId="9" hidden="1"/>
    <cellStyle name="Followed Hyperlink" xfId="4657" builtinId="9" hidden="1"/>
    <cellStyle name="Followed Hyperlink" xfId="4658" builtinId="9" hidden="1"/>
    <cellStyle name="Followed Hyperlink" xfId="4659" builtinId="9" hidden="1"/>
    <cellStyle name="Followed Hyperlink" xfId="4660" builtinId="9" hidden="1"/>
    <cellStyle name="Followed Hyperlink" xfId="4661" builtinId="9" hidden="1"/>
    <cellStyle name="Followed Hyperlink" xfId="4662" builtinId="9" hidden="1"/>
    <cellStyle name="Followed Hyperlink" xfId="4663" builtinId="9" hidden="1"/>
    <cellStyle name="Followed Hyperlink" xfId="4664" builtinId="9" hidden="1"/>
    <cellStyle name="Followed Hyperlink" xfId="4665" builtinId="9" hidden="1"/>
    <cellStyle name="Followed Hyperlink" xfId="4666" builtinId="9" hidden="1"/>
    <cellStyle name="Followed Hyperlink" xfId="4667" builtinId="9" hidden="1"/>
    <cellStyle name="Followed Hyperlink" xfId="4668" builtinId="9" hidden="1"/>
    <cellStyle name="Followed Hyperlink" xfId="4669" builtinId="9" hidden="1"/>
    <cellStyle name="Followed Hyperlink" xfId="4670" builtinId="9" hidden="1"/>
    <cellStyle name="Followed Hyperlink" xfId="4671" builtinId="9" hidden="1"/>
    <cellStyle name="Followed Hyperlink" xfId="4672" builtinId="9" hidden="1"/>
    <cellStyle name="Followed Hyperlink" xfId="4673" builtinId="9" hidden="1"/>
    <cellStyle name="Followed Hyperlink" xfId="4674" builtinId="9" hidden="1"/>
    <cellStyle name="Followed Hyperlink" xfId="4675" builtinId="9" hidden="1"/>
    <cellStyle name="Followed Hyperlink" xfId="4676" builtinId="9" hidden="1"/>
    <cellStyle name="Followed Hyperlink" xfId="4677" builtinId="9" hidden="1"/>
    <cellStyle name="Followed Hyperlink" xfId="4678" builtinId="9" hidden="1"/>
    <cellStyle name="Followed Hyperlink" xfId="4679" builtinId="9" hidden="1"/>
    <cellStyle name="Followed Hyperlink" xfId="4680" builtinId="9" hidden="1"/>
    <cellStyle name="Followed Hyperlink" xfId="4681" builtinId="9" hidden="1"/>
    <cellStyle name="Followed Hyperlink" xfId="4682" builtinId="9" hidden="1"/>
    <cellStyle name="Followed Hyperlink" xfId="4683" builtinId="9" hidden="1"/>
    <cellStyle name="Followed Hyperlink" xfId="4684" builtinId="9" hidden="1"/>
    <cellStyle name="Followed Hyperlink" xfId="4685" builtinId="9" hidden="1"/>
    <cellStyle name="Followed Hyperlink" xfId="4686" builtinId="9" hidden="1"/>
    <cellStyle name="Followed Hyperlink" xfId="4687" builtinId="9" hidden="1"/>
    <cellStyle name="Followed Hyperlink" xfId="4688" builtinId="9" hidden="1"/>
    <cellStyle name="Followed Hyperlink" xfId="4689" builtinId="9" hidden="1"/>
    <cellStyle name="Followed Hyperlink" xfId="4690" builtinId="9" hidden="1"/>
    <cellStyle name="Followed Hyperlink" xfId="4691" builtinId="9" hidden="1"/>
    <cellStyle name="Followed Hyperlink" xfId="4692" builtinId="9" hidden="1"/>
    <cellStyle name="Followed Hyperlink" xfId="4693" builtinId="9" hidden="1"/>
    <cellStyle name="Followed Hyperlink" xfId="4694" builtinId="9" hidden="1"/>
    <cellStyle name="Followed Hyperlink" xfId="4695" builtinId="9" hidden="1"/>
    <cellStyle name="Followed Hyperlink" xfId="4696" builtinId="9" hidden="1"/>
    <cellStyle name="Followed Hyperlink" xfId="4697" builtinId="9" hidden="1"/>
    <cellStyle name="Followed Hyperlink" xfId="4698" builtinId="9" hidden="1"/>
    <cellStyle name="Followed Hyperlink" xfId="4699" builtinId="9" hidden="1"/>
    <cellStyle name="Followed Hyperlink" xfId="4700" builtinId="9" hidden="1"/>
    <cellStyle name="Followed Hyperlink" xfId="4701" builtinId="9" hidden="1"/>
    <cellStyle name="Followed Hyperlink" xfId="4702" builtinId="9" hidden="1"/>
    <cellStyle name="Followed Hyperlink" xfId="4703" builtinId="9" hidden="1"/>
    <cellStyle name="Followed Hyperlink" xfId="4704" builtinId="9" hidden="1"/>
    <cellStyle name="Followed Hyperlink" xfId="4705" builtinId="9" hidden="1"/>
    <cellStyle name="Followed Hyperlink" xfId="4706" builtinId="9" hidden="1"/>
    <cellStyle name="Followed Hyperlink" xfId="4707" builtinId="9" hidden="1"/>
    <cellStyle name="Followed Hyperlink" xfId="4708" builtinId="9" hidden="1"/>
    <cellStyle name="Followed Hyperlink" xfId="4709" builtinId="9" hidden="1"/>
    <cellStyle name="Followed Hyperlink" xfId="4710" builtinId="9" hidden="1"/>
    <cellStyle name="Followed Hyperlink" xfId="4711" builtinId="9" hidden="1"/>
    <cellStyle name="Followed Hyperlink" xfId="4712" builtinId="9" hidden="1"/>
    <cellStyle name="Followed Hyperlink" xfId="4713" builtinId="9" hidden="1"/>
    <cellStyle name="Followed Hyperlink" xfId="4714" builtinId="9" hidden="1"/>
    <cellStyle name="Followed Hyperlink" xfId="4715" builtinId="9" hidden="1"/>
    <cellStyle name="Followed Hyperlink" xfId="4716" builtinId="9" hidden="1"/>
    <cellStyle name="Followed Hyperlink" xfId="4717" builtinId="9" hidden="1"/>
    <cellStyle name="Followed Hyperlink" xfId="4718" builtinId="9" hidden="1"/>
    <cellStyle name="Followed Hyperlink" xfId="4719" builtinId="9" hidden="1"/>
    <cellStyle name="Followed Hyperlink" xfId="4720" builtinId="9" hidden="1"/>
    <cellStyle name="Followed Hyperlink" xfId="4721" builtinId="9" hidden="1"/>
    <cellStyle name="Followed Hyperlink" xfId="4722" builtinId="9" hidden="1"/>
    <cellStyle name="Followed Hyperlink" xfId="4723" builtinId="9" hidden="1"/>
    <cellStyle name="Followed Hyperlink" xfId="4724" builtinId="9" hidden="1"/>
    <cellStyle name="Followed Hyperlink" xfId="4725" builtinId="9" hidden="1"/>
    <cellStyle name="Followed Hyperlink" xfId="4726" builtinId="9" hidden="1"/>
    <cellStyle name="Followed Hyperlink" xfId="4727" builtinId="9" hidden="1"/>
    <cellStyle name="Followed Hyperlink" xfId="4728" builtinId="9" hidden="1"/>
    <cellStyle name="Followed Hyperlink" xfId="4729" builtinId="9" hidden="1"/>
    <cellStyle name="Followed Hyperlink" xfId="4730" builtinId="9" hidden="1"/>
    <cellStyle name="Followed Hyperlink" xfId="4731" builtinId="9" hidden="1"/>
    <cellStyle name="Followed Hyperlink" xfId="4732" builtinId="9" hidden="1"/>
    <cellStyle name="Followed Hyperlink" xfId="4733" builtinId="9" hidden="1"/>
    <cellStyle name="Followed Hyperlink" xfId="4734" builtinId="9" hidden="1"/>
    <cellStyle name="Followed Hyperlink" xfId="4735" builtinId="9" hidden="1"/>
    <cellStyle name="Followed Hyperlink" xfId="4736" builtinId="9" hidden="1"/>
    <cellStyle name="Followed Hyperlink" xfId="4737" builtinId="9" hidden="1"/>
    <cellStyle name="Followed Hyperlink" xfId="4738" builtinId="9" hidden="1"/>
    <cellStyle name="Followed Hyperlink" xfId="4739" builtinId="9" hidden="1"/>
    <cellStyle name="Followed Hyperlink" xfId="4740" builtinId="9" hidden="1"/>
    <cellStyle name="Followed Hyperlink" xfId="4741" builtinId="9" hidden="1"/>
    <cellStyle name="Followed Hyperlink" xfId="4742" builtinId="9" hidden="1"/>
    <cellStyle name="Followed Hyperlink" xfId="4743" builtinId="9" hidden="1"/>
    <cellStyle name="Followed Hyperlink" xfId="4744" builtinId="9" hidden="1"/>
    <cellStyle name="Followed Hyperlink" xfId="4745" builtinId="9" hidden="1"/>
    <cellStyle name="Followed Hyperlink" xfId="4746" builtinId="9" hidden="1"/>
    <cellStyle name="Followed Hyperlink" xfId="4747" builtinId="9" hidden="1"/>
    <cellStyle name="Followed Hyperlink" xfId="4748" builtinId="9" hidden="1"/>
    <cellStyle name="Followed Hyperlink" xfId="4749" builtinId="9" hidden="1"/>
    <cellStyle name="Followed Hyperlink" xfId="4750" builtinId="9" hidden="1"/>
    <cellStyle name="Followed Hyperlink" xfId="4751" builtinId="9" hidden="1"/>
    <cellStyle name="Followed Hyperlink" xfId="4752" builtinId="9" hidden="1"/>
    <cellStyle name="Followed Hyperlink" xfId="4753" builtinId="9" hidden="1"/>
    <cellStyle name="Followed Hyperlink" xfId="4754" builtinId="9" hidden="1"/>
    <cellStyle name="Followed Hyperlink" xfId="4755" builtinId="9" hidden="1"/>
    <cellStyle name="Followed Hyperlink" xfId="4756" builtinId="9" hidden="1"/>
    <cellStyle name="Followed Hyperlink" xfId="4757" builtinId="9" hidden="1"/>
    <cellStyle name="Followed Hyperlink" xfId="4758" builtinId="9" hidden="1"/>
    <cellStyle name="Followed Hyperlink" xfId="4759" builtinId="9" hidden="1"/>
    <cellStyle name="Followed Hyperlink" xfId="4760" builtinId="9" hidden="1"/>
    <cellStyle name="Followed Hyperlink" xfId="4761" builtinId="9" hidden="1"/>
    <cellStyle name="Followed Hyperlink" xfId="4762" builtinId="9" hidden="1"/>
    <cellStyle name="Followed Hyperlink" xfId="4763" builtinId="9" hidden="1"/>
    <cellStyle name="Followed Hyperlink" xfId="4764" builtinId="9" hidden="1"/>
    <cellStyle name="Followed Hyperlink" xfId="4765" builtinId="9" hidden="1"/>
    <cellStyle name="Followed Hyperlink" xfId="4766" builtinId="9" hidden="1"/>
    <cellStyle name="Followed Hyperlink" xfId="4767" builtinId="9" hidden="1"/>
    <cellStyle name="Followed Hyperlink" xfId="4768" builtinId="9" hidden="1"/>
    <cellStyle name="Followed Hyperlink" xfId="4769" builtinId="9" hidden="1"/>
    <cellStyle name="Followed Hyperlink" xfId="4770" builtinId="9" hidden="1"/>
    <cellStyle name="Followed Hyperlink" xfId="4771" builtinId="9" hidden="1"/>
    <cellStyle name="Followed Hyperlink" xfId="4772" builtinId="9" hidden="1"/>
    <cellStyle name="Followed Hyperlink" xfId="4773" builtinId="9" hidden="1"/>
    <cellStyle name="Followed Hyperlink" xfId="4774" builtinId="9" hidden="1"/>
    <cellStyle name="Followed Hyperlink" xfId="4775" builtinId="9" hidden="1"/>
    <cellStyle name="Followed Hyperlink" xfId="4776" builtinId="9" hidden="1"/>
    <cellStyle name="Followed Hyperlink" xfId="4777" builtinId="9" hidden="1"/>
    <cellStyle name="Followed Hyperlink" xfId="4778" builtinId="9" hidden="1"/>
    <cellStyle name="Followed Hyperlink" xfId="4779" builtinId="9" hidden="1"/>
    <cellStyle name="Followed Hyperlink" xfId="4780" builtinId="9" hidden="1"/>
    <cellStyle name="Followed Hyperlink" xfId="4781" builtinId="9" hidden="1"/>
    <cellStyle name="Followed Hyperlink" xfId="4782" builtinId="9" hidden="1"/>
    <cellStyle name="Followed Hyperlink" xfId="4783" builtinId="9" hidden="1"/>
    <cellStyle name="Followed Hyperlink" xfId="4784" builtinId="9" hidden="1"/>
    <cellStyle name="Followed Hyperlink" xfId="4785" builtinId="9" hidden="1"/>
    <cellStyle name="Followed Hyperlink" xfId="4786" builtinId="9" hidden="1"/>
    <cellStyle name="Followed Hyperlink" xfId="4787" builtinId="9" hidden="1"/>
    <cellStyle name="Followed Hyperlink" xfId="4788" builtinId="9" hidden="1"/>
    <cellStyle name="Followed Hyperlink" xfId="4789" builtinId="9" hidden="1"/>
    <cellStyle name="Followed Hyperlink" xfId="4790" builtinId="9" hidden="1"/>
    <cellStyle name="Followed Hyperlink" xfId="4791" builtinId="9" hidden="1"/>
    <cellStyle name="Followed Hyperlink" xfId="4792" builtinId="9" hidden="1"/>
    <cellStyle name="Followed Hyperlink" xfId="4793" builtinId="9" hidden="1"/>
    <cellStyle name="Followed Hyperlink" xfId="4794" builtinId="9" hidden="1"/>
    <cellStyle name="Followed Hyperlink" xfId="4795" builtinId="9" hidden="1"/>
    <cellStyle name="Followed Hyperlink" xfId="4796" builtinId="9" hidden="1"/>
    <cellStyle name="Followed Hyperlink" xfId="4797" builtinId="9" hidden="1"/>
    <cellStyle name="Followed Hyperlink" xfId="4798" builtinId="9" hidden="1"/>
    <cellStyle name="Followed Hyperlink" xfId="4799" builtinId="9" hidden="1"/>
    <cellStyle name="Followed Hyperlink" xfId="4800" builtinId="9" hidden="1"/>
    <cellStyle name="Followed Hyperlink" xfId="4801" builtinId="9" hidden="1"/>
    <cellStyle name="Followed Hyperlink" xfId="4802" builtinId="9" hidden="1"/>
    <cellStyle name="Followed Hyperlink" xfId="4803" builtinId="9" hidden="1"/>
    <cellStyle name="Followed Hyperlink" xfId="4804" builtinId="9" hidden="1"/>
    <cellStyle name="Followed Hyperlink" xfId="4805" builtinId="9" hidden="1"/>
    <cellStyle name="Followed Hyperlink" xfId="4806" builtinId="9" hidden="1"/>
    <cellStyle name="Followed Hyperlink" xfId="4807" builtinId="9" hidden="1"/>
    <cellStyle name="Followed Hyperlink" xfId="4808" builtinId="9" hidden="1"/>
    <cellStyle name="Followed Hyperlink" xfId="4809" builtinId="9" hidden="1"/>
    <cellStyle name="Followed Hyperlink" xfId="4810" builtinId="9" hidden="1"/>
    <cellStyle name="Followed Hyperlink" xfId="4811" builtinId="9" hidden="1"/>
    <cellStyle name="Followed Hyperlink" xfId="4812" builtinId="9" hidden="1"/>
    <cellStyle name="Followed Hyperlink" xfId="4813" builtinId="9" hidden="1"/>
    <cellStyle name="Followed Hyperlink" xfId="4814" builtinId="9" hidden="1"/>
    <cellStyle name="Followed Hyperlink" xfId="4815" builtinId="9" hidden="1"/>
    <cellStyle name="Followed Hyperlink" xfId="4816" builtinId="9" hidden="1"/>
    <cellStyle name="Followed Hyperlink" xfId="4817" builtinId="9" hidden="1"/>
    <cellStyle name="Followed Hyperlink" xfId="4818" builtinId="9" hidden="1"/>
    <cellStyle name="Followed Hyperlink" xfId="4819" builtinId="9" hidden="1"/>
    <cellStyle name="Followed Hyperlink" xfId="4820" builtinId="9" hidden="1"/>
    <cellStyle name="Followed Hyperlink" xfId="4821" builtinId="9" hidden="1"/>
    <cellStyle name="Followed Hyperlink" xfId="4822" builtinId="9" hidden="1"/>
    <cellStyle name="Followed Hyperlink" xfId="4823" builtinId="9" hidden="1"/>
    <cellStyle name="Followed Hyperlink" xfId="4824" builtinId="9" hidden="1"/>
    <cellStyle name="Followed Hyperlink" xfId="4825" builtinId="9" hidden="1"/>
    <cellStyle name="Followed Hyperlink" xfId="4826" builtinId="9" hidden="1"/>
    <cellStyle name="Followed Hyperlink" xfId="4827" builtinId="9" hidden="1"/>
    <cellStyle name="Followed Hyperlink" xfId="4828" builtinId="9" hidden="1"/>
    <cellStyle name="Followed Hyperlink" xfId="4829" builtinId="9" hidden="1"/>
    <cellStyle name="Followed Hyperlink" xfId="4830" builtinId="9" hidden="1"/>
    <cellStyle name="Followed Hyperlink" xfId="4831" builtinId="9" hidden="1"/>
    <cellStyle name="Followed Hyperlink" xfId="4832" builtinId="9" hidden="1"/>
    <cellStyle name="Followed Hyperlink" xfId="4833" builtinId="9" hidden="1"/>
    <cellStyle name="Followed Hyperlink" xfId="4834" builtinId="9" hidden="1"/>
    <cellStyle name="Followed Hyperlink" xfId="4835" builtinId="9" hidden="1"/>
    <cellStyle name="Followed Hyperlink" xfId="4836" builtinId="9" hidden="1"/>
    <cellStyle name="Followed Hyperlink" xfId="4837" builtinId="9" hidden="1"/>
    <cellStyle name="Followed Hyperlink" xfId="4838" builtinId="9" hidden="1"/>
    <cellStyle name="Followed Hyperlink" xfId="4839" builtinId="9" hidden="1"/>
    <cellStyle name="Followed Hyperlink" xfId="4840" builtinId="9" hidden="1"/>
    <cellStyle name="Followed Hyperlink" xfId="4841" builtinId="9" hidden="1"/>
    <cellStyle name="Followed Hyperlink" xfId="4842" builtinId="9" hidden="1"/>
    <cellStyle name="Followed Hyperlink" xfId="4843" builtinId="9" hidden="1"/>
    <cellStyle name="Followed Hyperlink" xfId="4844" builtinId="9" hidden="1"/>
    <cellStyle name="Followed Hyperlink" xfId="4845" builtinId="9" hidden="1"/>
    <cellStyle name="Followed Hyperlink" xfId="4846" builtinId="9" hidden="1"/>
    <cellStyle name="Followed Hyperlink" xfId="4847" builtinId="9" hidden="1"/>
    <cellStyle name="Followed Hyperlink" xfId="4848" builtinId="9" hidden="1"/>
    <cellStyle name="Followed Hyperlink" xfId="4849" builtinId="9" hidden="1"/>
    <cellStyle name="Followed Hyperlink" xfId="4850" builtinId="9" hidden="1"/>
    <cellStyle name="Followed Hyperlink" xfId="4851" builtinId="9" hidden="1"/>
    <cellStyle name="Followed Hyperlink" xfId="4852" builtinId="9" hidden="1"/>
    <cellStyle name="Followed Hyperlink" xfId="4853" builtinId="9" hidden="1"/>
    <cellStyle name="Followed Hyperlink" xfId="4854" builtinId="9" hidden="1"/>
    <cellStyle name="Followed Hyperlink" xfId="4855" builtinId="9" hidden="1"/>
    <cellStyle name="Followed Hyperlink" xfId="4856" builtinId="9" hidden="1"/>
    <cellStyle name="Followed Hyperlink" xfId="4857" builtinId="9" hidden="1"/>
    <cellStyle name="Followed Hyperlink" xfId="4858" builtinId="9" hidden="1"/>
    <cellStyle name="Followed Hyperlink" xfId="4859" builtinId="9" hidden="1"/>
    <cellStyle name="Followed Hyperlink" xfId="4860" builtinId="9" hidden="1"/>
    <cellStyle name="Followed Hyperlink" xfId="4861" builtinId="9" hidden="1"/>
    <cellStyle name="Followed Hyperlink" xfId="4862" builtinId="9" hidden="1"/>
    <cellStyle name="Followed Hyperlink" xfId="4863" builtinId="9" hidden="1"/>
    <cellStyle name="Followed Hyperlink" xfId="4864" builtinId="9" hidden="1"/>
    <cellStyle name="Followed Hyperlink" xfId="4865" builtinId="9" hidden="1"/>
    <cellStyle name="Followed Hyperlink" xfId="4866" builtinId="9" hidden="1"/>
    <cellStyle name="Followed Hyperlink" xfId="4867" builtinId="9" hidden="1"/>
    <cellStyle name="Followed Hyperlink" xfId="4868" builtinId="9" hidden="1"/>
    <cellStyle name="Followed Hyperlink" xfId="4869" builtinId="9" hidden="1"/>
    <cellStyle name="Followed Hyperlink" xfId="4870" builtinId="9" hidden="1"/>
    <cellStyle name="Followed Hyperlink" xfId="4871" builtinId="9" hidden="1"/>
    <cellStyle name="Followed Hyperlink" xfId="4872" builtinId="9" hidden="1"/>
    <cellStyle name="Followed Hyperlink" xfId="4873" builtinId="9" hidden="1"/>
    <cellStyle name="Followed Hyperlink" xfId="4874" builtinId="9" hidden="1"/>
    <cellStyle name="Followed Hyperlink" xfId="4875" builtinId="9" hidden="1"/>
    <cellStyle name="Followed Hyperlink" xfId="4876" builtinId="9" hidden="1"/>
    <cellStyle name="Followed Hyperlink" xfId="4877" builtinId="9" hidden="1"/>
    <cellStyle name="Followed Hyperlink" xfId="4878" builtinId="9" hidden="1"/>
    <cellStyle name="Followed Hyperlink" xfId="4879" builtinId="9" hidden="1"/>
    <cellStyle name="Followed Hyperlink" xfId="4880" builtinId="9" hidden="1"/>
    <cellStyle name="Followed Hyperlink" xfId="4881" builtinId="9" hidden="1"/>
    <cellStyle name="Followed Hyperlink" xfId="4882" builtinId="9" hidden="1"/>
    <cellStyle name="Followed Hyperlink" xfId="4883" builtinId="9" hidden="1"/>
    <cellStyle name="Followed Hyperlink" xfId="4884" builtinId="9" hidden="1"/>
    <cellStyle name="Followed Hyperlink" xfId="4885" builtinId="9" hidden="1"/>
    <cellStyle name="Followed Hyperlink" xfId="4886" builtinId="9" hidden="1"/>
    <cellStyle name="Followed Hyperlink" xfId="4887" builtinId="9" hidden="1"/>
    <cellStyle name="Followed Hyperlink" xfId="4888" builtinId="9" hidden="1"/>
    <cellStyle name="Followed Hyperlink" xfId="4889" builtinId="9" hidden="1"/>
    <cellStyle name="Followed Hyperlink" xfId="4890" builtinId="9" hidden="1"/>
    <cellStyle name="Followed Hyperlink" xfId="4891" builtinId="9" hidden="1"/>
    <cellStyle name="Followed Hyperlink" xfId="4892" builtinId="9" hidden="1"/>
    <cellStyle name="Followed Hyperlink" xfId="4893" builtinId="9" hidden="1"/>
    <cellStyle name="Followed Hyperlink" xfId="4894" builtinId="9" hidden="1"/>
    <cellStyle name="Followed Hyperlink" xfId="4895" builtinId="9" hidden="1"/>
    <cellStyle name="Followed Hyperlink" xfId="4896" builtinId="9" hidden="1"/>
    <cellStyle name="Followed Hyperlink" xfId="4897" builtinId="9" hidden="1"/>
    <cellStyle name="Followed Hyperlink" xfId="4898" builtinId="9" hidden="1"/>
    <cellStyle name="Followed Hyperlink" xfId="4899" builtinId="9" hidden="1"/>
    <cellStyle name="Followed Hyperlink" xfId="4900" builtinId="9" hidden="1"/>
    <cellStyle name="Followed Hyperlink" xfId="4901" builtinId="9" hidden="1"/>
    <cellStyle name="Followed Hyperlink" xfId="4902" builtinId="9" hidden="1"/>
    <cellStyle name="Followed Hyperlink" xfId="4903" builtinId="9" hidden="1"/>
    <cellStyle name="Followed Hyperlink" xfId="4904" builtinId="9" hidden="1"/>
    <cellStyle name="Followed Hyperlink" xfId="4905" builtinId="9" hidden="1"/>
    <cellStyle name="Followed Hyperlink" xfId="4906" builtinId="9" hidden="1"/>
    <cellStyle name="Followed Hyperlink" xfId="4907" builtinId="9" hidden="1"/>
    <cellStyle name="Followed Hyperlink" xfId="4908" builtinId="9" hidden="1"/>
    <cellStyle name="Followed Hyperlink" xfId="4909" builtinId="9" hidden="1"/>
    <cellStyle name="Followed Hyperlink" xfId="4910" builtinId="9" hidden="1"/>
    <cellStyle name="Followed Hyperlink" xfId="4911" builtinId="9" hidden="1"/>
    <cellStyle name="Followed Hyperlink" xfId="4912" builtinId="9" hidden="1"/>
    <cellStyle name="Followed Hyperlink" xfId="4913" builtinId="9" hidden="1"/>
    <cellStyle name="Followed Hyperlink" xfId="4914" builtinId="9" hidden="1"/>
    <cellStyle name="Followed Hyperlink" xfId="4915" builtinId="9" hidden="1"/>
    <cellStyle name="Followed Hyperlink" xfId="4916" builtinId="9" hidden="1"/>
    <cellStyle name="Followed Hyperlink" xfId="4917" builtinId="9" hidden="1"/>
    <cellStyle name="Followed Hyperlink" xfId="4918" builtinId="9" hidden="1"/>
    <cellStyle name="Followed Hyperlink" xfId="4919" builtinId="9" hidden="1"/>
    <cellStyle name="Followed Hyperlink" xfId="4920" builtinId="9" hidden="1"/>
    <cellStyle name="Followed Hyperlink" xfId="4921" builtinId="9" hidden="1"/>
    <cellStyle name="Followed Hyperlink" xfId="4922" builtinId="9" hidden="1"/>
    <cellStyle name="Followed Hyperlink" xfId="4923" builtinId="9" hidden="1"/>
    <cellStyle name="Followed Hyperlink" xfId="4924" builtinId="9" hidden="1"/>
    <cellStyle name="Followed Hyperlink" xfId="4925" builtinId="9" hidden="1"/>
    <cellStyle name="Followed Hyperlink" xfId="4926" builtinId="9" hidden="1"/>
    <cellStyle name="Followed Hyperlink" xfId="4927" builtinId="9" hidden="1"/>
    <cellStyle name="Followed Hyperlink" xfId="4928" builtinId="9" hidden="1"/>
    <cellStyle name="Followed Hyperlink" xfId="4929" builtinId="9" hidden="1"/>
    <cellStyle name="Followed Hyperlink" xfId="4930" builtinId="9" hidden="1"/>
    <cellStyle name="Followed Hyperlink" xfId="4931" builtinId="9" hidden="1"/>
    <cellStyle name="Followed Hyperlink" xfId="4932" builtinId="9" hidden="1"/>
    <cellStyle name="Followed Hyperlink" xfId="4933" builtinId="9" hidden="1"/>
    <cellStyle name="Followed Hyperlink" xfId="4934" builtinId="9" hidden="1"/>
    <cellStyle name="Followed Hyperlink" xfId="4935" builtinId="9" hidden="1"/>
    <cellStyle name="Followed Hyperlink" xfId="4936" builtinId="9" hidden="1"/>
    <cellStyle name="Followed Hyperlink" xfId="4937" builtinId="9" hidden="1"/>
    <cellStyle name="Followed Hyperlink" xfId="4938" builtinId="9" hidden="1"/>
    <cellStyle name="Followed Hyperlink" xfId="4939" builtinId="9" hidden="1"/>
    <cellStyle name="Followed Hyperlink" xfId="4940" builtinId="9" hidden="1"/>
    <cellStyle name="Followed Hyperlink" xfId="4941" builtinId="9" hidden="1"/>
    <cellStyle name="Followed Hyperlink" xfId="4942" builtinId="9" hidden="1"/>
    <cellStyle name="Followed Hyperlink" xfId="4943" builtinId="9" hidden="1"/>
    <cellStyle name="Followed Hyperlink" xfId="4944" builtinId="9" hidden="1"/>
    <cellStyle name="Followed Hyperlink" xfId="4945" builtinId="9" hidden="1"/>
    <cellStyle name="Followed Hyperlink" xfId="4946" builtinId="9" hidden="1"/>
    <cellStyle name="Followed Hyperlink" xfId="4947" builtinId="9" hidden="1"/>
    <cellStyle name="Followed Hyperlink" xfId="4948" builtinId="9" hidden="1"/>
    <cellStyle name="Followed Hyperlink" xfId="4949" builtinId="9" hidden="1"/>
    <cellStyle name="Followed Hyperlink" xfId="4950" builtinId="9" hidden="1"/>
    <cellStyle name="Followed Hyperlink" xfId="4951" builtinId="9" hidden="1"/>
    <cellStyle name="Followed Hyperlink" xfId="4952" builtinId="9" hidden="1"/>
    <cellStyle name="Followed Hyperlink" xfId="4953" builtinId="9" hidden="1"/>
    <cellStyle name="Followed Hyperlink" xfId="4954" builtinId="9" hidden="1"/>
    <cellStyle name="Followed Hyperlink" xfId="4955" builtinId="9" hidden="1"/>
    <cellStyle name="Followed Hyperlink" xfId="4956" builtinId="9" hidden="1"/>
    <cellStyle name="Followed Hyperlink" xfId="4957" builtinId="9" hidden="1"/>
    <cellStyle name="Followed Hyperlink" xfId="4958" builtinId="9" hidden="1"/>
    <cellStyle name="Followed Hyperlink" xfId="4959" builtinId="9" hidden="1"/>
    <cellStyle name="Followed Hyperlink" xfId="4960" builtinId="9" hidden="1"/>
    <cellStyle name="Followed Hyperlink" xfId="4961" builtinId="9" hidden="1"/>
    <cellStyle name="Followed Hyperlink" xfId="4962" builtinId="9" hidden="1"/>
    <cellStyle name="Followed Hyperlink" xfId="4963" builtinId="9" hidden="1"/>
    <cellStyle name="Followed Hyperlink" xfId="4964" builtinId="9" hidden="1"/>
    <cellStyle name="Followed Hyperlink" xfId="4965" builtinId="9" hidden="1"/>
    <cellStyle name="Followed Hyperlink" xfId="4966" builtinId="9" hidden="1"/>
    <cellStyle name="Followed Hyperlink" xfId="4967" builtinId="9" hidden="1"/>
    <cellStyle name="Followed Hyperlink" xfId="4968" builtinId="9" hidden="1"/>
    <cellStyle name="Followed Hyperlink" xfId="4969" builtinId="9" hidden="1"/>
    <cellStyle name="Followed Hyperlink" xfId="4970" builtinId="9" hidden="1"/>
    <cellStyle name="Followed Hyperlink" xfId="4971" builtinId="9" hidden="1"/>
    <cellStyle name="Followed Hyperlink" xfId="4972" builtinId="9" hidden="1"/>
    <cellStyle name="Followed Hyperlink" xfId="4973" builtinId="9" hidden="1"/>
    <cellStyle name="Followed Hyperlink" xfId="4974" builtinId="9" hidden="1"/>
    <cellStyle name="Followed Hyperlink" xfId="4975" builtinId="9" hidden="1"/>
    <cellStyle name="Followed Hyperlink" xfId="4976" builtinId="9" hidden="1"/>
    <cellStyle name="Followed Hyperlink" xfId="4977" builtinId="9" hidden="1"/>
    <cellStyle name="Followed Hyperlink" xfId="4978" builtinId="9" hidden="1"/>
    <cellStyle name="Followed Hyperlink" xfId="4979" builtinId="9" hidden="1"/>
    <cellStyle name="Followed Hyperlink" xfId="4980" builtinId="9" hidden="1"/>
    <cellStyle name="Followed Hyperlink" xfId="4981" builtinId="9" hidden="1"/>
    <cellStyle name="Followed Hyperlink" xfId="4982" builtinId="9" hidden="1"/>
    <cellStyle name="Followed Hyperlink" xfId="4983" builtinId="9" hidden="1"/>
    <cellStyle name="Followed Hyperlink" xfId="4984" builtinId="9" hidden="1"/>
    <cellStyle name="Followed Hyperlink" xfId="4985" builtinId="9" hidden="1"/>
    <cellStyle name="Followed Hyperlink" xfId="4986" builtinId="9" hidden="1"/>
    <cellStyle name="Followed Hyperlink" xfId="4987" builtinId="9" hidden="1"/>
    <cellStyle name="Followed Hyperlink" xfId="4988" builtinId="9" hidden="1"/>
    <cellStyle name="Followed Hyperlink" xfId="4989" builtinId="9" hidden="1"/>
    <cellStyle name="Followed Hyperlink" xfId="4990" builtinId="9" hidden="1"/>
    <cellStyle name="Followed Hyperlink" xfId="4991" builtinId="9" hidden="1"/>
    <cellStyle name="Followed Hyperlink" xfId="4992" builtinId="9" hidden="1"/>
    <cellStyle name="Followed Hyperlink" xfId="4993" builtinId="9" hidden="1"/>
    <cellStyle name="Followed Hyperlink" xfId="4994" builtinId="9" hidden="1"/>
    <cellStyle name="Followed Hyperlink" xfId="4995" builtinId="9" hidden="1"/>
    <cellStyle name="Followed Hyperlink" xfId="4996" builtinId="9" hidden="1"/>
    <cellStyle name="Followed Hyperlink" xfId="4997" builtinId="9" hidden="1"/>
    <cellStyle name="Followed Hyperlink" xfId="4998" builtinId="9" hidden="1"/>
    <cellStyle name="Followed Hyperlink" xfId="4999" builtinId="9" hidden="1"/>
    <cellStyle name="Followed Hyperlink" xfId="5000" builtinId="9" hidden="1"/>
    <cellStyle name="Followed Hyperlink" xfId="5001" builtinId="9" hidden="1"/>
    <cellStyle name="Followed Hyperlink" xfId="5002" builtinId="9" hidden="1"/>
    <cellStyle name="Followed Hyperlink" xfId="5003" builtinId="9" hidden="1"/>
    <cellStyle name="Followed Hyperlink" xfId="5004" builtinId="9" hidden="1"/>
    <cellStyle name="Followed Hyperlink" xfId="5005" builtinId="9" hidden="1"/>
    <cellStyle name="Followed Hyperlink" xfId="5006" builtinId="9" hidden="1"/>
    <cellStyle name="Followed Hyperlink" xfId="5007" builtinId="9" hidden="1"/>
    <cellStyle name="Followed Hyperlink" xfId="5008" builtinId="9" hidden="1"/>
    <cellStyle name="Followed Hyperlink" xfId="5009" builtinId="9" hidden="1"/>
    <cellStyle name="Followed Hyperlink" xfId="5010" builtinId="9" hidden="1"/>
    <cellStyle name="Followed Hyperlink" xfId="5011" builtinId="9" hidden="1"/>
    <cellStyle name="Followed Hyperlink" xfId="5012" builtinId="9" hidden="1"/>
    <cellStyle name="Followed Hyperlink" xfId="5013" builtinId="9" hidden="1"/>
    <cellStyle name="Followed Hyperlink" xfId="5014" builtinId="9" hidden="1"/>
    <cellStyle name="Followed Hyperlink" xfId="5015" builtinId="9" hidden="1"/>
    <cellStyle name="Followed Hyperlink" xfId="5016" builtinId="9" hidden="1"/>
    <cellStyle name="Followed Hyperlink" xfId="5017" builtinId="9" hidden="1"/>
    <cellStyle name="Followed Hyperlink" xfId="5018" builtinId="9" hidden="1"/>
    <cellStyle name="Followed Hyperlink" xfId="5019" builtinId="9" hidden="1"/>
    <cellStyle name="Followed Hyperlink" xfId="5020" builtinId="9" hidden="1"/>
    <cellStyle name="Followed Hyperlink" xfId="5021" builtinId="9" hidden="1"/>
    <cellStyle name="Followed Hyperlink" xfId="5022" builtinId="9" hidden="1"/>
    <cellStyle name="Followed Hyperlink" xfId="5023" builtinId="9" hidden="1"/>
    <cellStyle name="Followed Hyperlink" xfId="5024" builtinId="9" hidden="1"/>
    <cellStyle name="Followed Hyperlink" xfId="5025" builtinId="9" hidden="1"/>
    <cellStyle name="Followed Hyperlink" xfId="5026" builtinId="9" hidden="1"/>
    <cellStyle name="Followed Hyperlink" xfId="5027" builtinId="9" hidden="1"/>
    <cellStyle name="Followed Hyperlink" xfId="5028" builtinId="9" hidden="1"/>
    <cellStyle name="Followed Hyperlink" xfId="5029" builtinId="9" hidden="1"/>
    <cellStyle name="Followed Hyperlink" xfId="5030" builtinId="9" hidden="1"/>
    <cellStyle name="Followed Hyperlink" xfId="5031" builtinId="9" hidden="1"/>
    <cellStyle name="Followed Hyperlink" xfId="5032" builtinId="9" hidden="1"/>
    <cellStyle name="Followed Hyperlink" xfId="5033" builtinId="9" hidden="1"/>
    <cellStyle name="Followed Hyperlink" xfId="5034" builtinId="9" hidden="1"/>
    <cellStyle name="Followed Hyperlink" xfId="5035" builtinId="9" hidden="1"/>
    <cellStyle name="Followed Hyperlink" xfId="5036" builtinId="9" hidden="1"/>
    <cellStyle name="Followed Hyperlink" xfId="5037" builtinId="9" hidden="1"/>
    <cellStyle name="Followed Hyperlink" xfId="5038" builtinId="9" hidden="1"/>
    <cellStyle name="Followed Hyperlink" xfId="5039" builtinId="9" hidden="1"/>
    <cellStyle name="Followed Hyperlink" xfId="5040" builtinId="9" hidden="1"/>
    <cellStyle name="Followed Hyperlink" xfId="5041" builtinId="9" hidden="1"/>
    <cellStyle name="Followed Hyperlink" xfId="5042" builtinId="9" hidden="1"/>
    <cellStyle name="Followed Hyperlink" xfId="5043" builtinId="9" hidden="1"/>
    <cellStyle name="Followed Hyperlink" xfId="5044" builtinId="9" hidden="1"/>
    <cellStyle name="Followed Hyperlink" xfId="5045" builtinId="9" hidden="1"/>
    <cellStyle name="Followed Hyperlink" xfId="5046" builtinId="9" hidden="1"/>
    <cellStyle name="Followed Hyperlink" xfId="5047" builtinId="9" hidden="1"/>
    <cellStyle name="Followed Hyperlink" xfId="5048" builtinId="9" hidden="1"/>
    <cellStyle name="Followed Hyperlink" xfId="5049" builtinId="9" hidden="1"/>
    <cellStyle name="Followed Hyperlink" xfId="5050" builtinId="9" hidden="1"/>
    <cellStyle name="Followed Hyperlink" xfId="5051" builtinId="9" hidden="1"/>
    <cellStyle name="Followed Hyperlink" xfId="5052" builtinId="9" hidden="1"/>
    <cellStyle name="Followed Hyperlink" xfId="5053" builtinId="9" hidden="1"/>
    <cellStyle name="Followed Hyperlink" xfId="5054" builtinId="9" hidden="1"/>
    <cellStyle name="Followed Hyperlink" xfId="5055" builtinId="9" hidden="1"/>
    <cellStyle name="Followed Hyperlink" xfId="5056" builtinId="9" hidden="1"/>
    <cellStyle name="Followed Hyperlink" xfId="5057" builtinId="9" hidden="1"/>
    <cellStyle name="Followed Hyperlink" xfId="5058" builtinId="9" hidden="1"/>
    <cellStyle name="Followed Hyperlink" xfId="5059" builtinId="9" hidden="1"/>
    <cellStyle name="Followed Hyperlink" xfId="5060" builtinId="9" hidden="1"/>
    <cellStyle name="Followed Hyperlink" xfId="5061" builtinId="9" hidden="1"/>
    <cellStyle name="Followed Hyperlink" xfId="5062" builtinId="9" hidden="1"/>
    <cellStyle name="Followed Hyperlink" xfId="5063" builtinId="9" hidden="1"/>
    <cellStyle name="Followed Hyperlink" xfId="5064" builtinId="9" hidden="1"/>
    <cellStyle name="Followed Hyperlink" xfId="5065" builtinId="9" hidden="1"/>
    <cellStyle name="Followed Hyperlink" xfId="5066" builtinId="9" hidden="1"/>
    <cellStyle name="Followed Hyperlink" xfId="5067" builtinId="9" hidden="1"/>
    <cellStyle name="Followed Hyperlink" xfId="5068" builtinId="9" hidden="1"/>
    <cellStyle name="Followed Hyperlink" xfId="5069" builtinId="9" hidden="1"/>
    <cellStyle name="Followed Hyperlink" xfId="5070" builtinId="9" hidden="1"/>
    <cellStyle name="Followed Hyperlink" xfId="5071" builtinId="9" hidden="1"/>
    <cellStyle name="Followed Hyperlink" xfId="5072" builtinId="9" hidden="1"/>
    <cellStyle name="Followed Hyperlink" xfId="5073" builtinId="9" hidden="1"/>
    <cellStyle name="Followed Hyperlink" xfId="5074" builtinId="9" hidden="1"/>
    <cellStyle name="Followed Hyperlink" xfId="5075" builtinId="9" hidden="1"/>
    <cellStyle name="Followed Hyperlink" xfId="5076" builtinId="9" hidden="1"/>
    <cellStyle name="Followed Hyperlink" xfId="5077" builtinId="9" hidden="1"/>
    <cellStyle name="Followed Hyperlink" xfId="5078" builtinId="9" hidden="1"/>
    <cellStyle name="Followed Hyperlink" xfId="5079" builtinId="9" hidden="1"/>
    <cellStyle name="Followed Hyperlink" xfId="5080" builtinId="9" hidden="1"/>
    <cellStyle name="Followed Hyperlink" xfId="5081" builtinId="9" hidden="1"/>
    <cellStyle name="Followed Hyperlink" xfId="5082" builtinId="9" hidden="1"/>
    <cellStyle name="Followed Hyperlink" xfId="5083" builtinId="9" hidden="1"/>
    <cellStyle name="Followed Hyperlink" xfId="5084" builtinId="9" hidden="1"/>
    <cellStyle name="Followed Hyperlink" xfId="5085" builtinId="9" hidden="1"/>
    <cellStyle name="Followed Hyperlink" xfId="5086" builtinId="9" hidden="1"/>
    <cellStyle name="Followed Hyperlink" xfId="5087" builtinId="9" hidden="1"/>
    <cellStyle name="Followed Hyperlink" xfId="5088" builtinId="9" hidden="1"/>
    <cellStyle name="Followed Hyperlink" xfId="5089" builtinId="9" hidden="1"/>
    <cellStyle name="Followed Hyperlink" xfId="5090" builtinId="9" hidden="1"/>
    <cellStyle name="Followed Hyperlink" xfId="5091" builtinId="9" hidden="1"/>
    <cellStyle name="Followed Hyperlink" xfId="5092" builtinId="9" hidden="1"/>
    <cellStyle name="Followed Hyperlink" xfId="5093" builtinId="9" hidden="1"/>
    <cellStyle name="Followed Hyperlink" xfId="5094" builtinId="9" hidden="1"/>
    <cellStyle name="Followed Hyperlink" xfId="5095" builtinId="9" hidden="1"/>
    <cellStyle name="Followed Hyperlink" xfId="5096" builtinId="9" hidden="1"/>
    <cellStyle name="Followed Hyperlink" xfId="5097" builtinId="9" hidden="1"/>
    <cellStyle name="Followed Hyperlink" xfId="5098" builtinId="9" hidden="1"/>
    <cellStyle name="Followed Hyperlink" xfId="5099" builtinId="9" hidden="1"/>
    <cellStyle name="Followed Hyperlink" xfId="5100" builtinId="9" hidden="1"/>
    <cellStyle name="Followed Hyperlink" xfId="5101" builtinId="9" hidden="1"/>
    <cellStyle name="Followed Hyperlink" xfId="5102" builtinId="9" hidden="1"/>
    <cellStyle name="Followed Hyperlink" xfId="5103" builtinId="9" hidden="1"/>
    <cellStyle name="Followed Hyperlink" xfId="5104" builtinId="9" hidden="1"/>
    <cellStyle name="Followed Hyperlink" xfId="5105" builtinId="9" hidden="1"/>
    <cellStyle name="Followed Hyperlink" xfId="5106" builtinId="9" hidden="1"/>
    <cellStyle name="Followed Hyperlink" xfId="5107" builtinId="9" hidden="1"/>
    <cellStyle name="Followed Hyperlink" xfId="5108" builtinId="9" hidden="1"/>
    <cellStyle name="Followed Hyperlink" xfId="5109" builtinId="9" hidden="1"/>
    <cellStyle name="Followed Hyperlink" xfId="5110" builtinId="9" hidden="1"/>
    <cellStyle name="Followed Hyperlink" xfId="5111" builtinId="9" hidden="1"/>
    <cellStyle name="Followed Hyperlink" xfId="5112" builtinId="9" hidden="1"/>
    <cellStyle name="Followed Hyperlink" xfId="5113" builtinId="9" hidden="1"/>
    <cellStyle name="Followed Hyperlink" xfId="5114" builtinId="9" hidden="1"/>
    <cellStyle name="Followed Hyperlink" xfId="5115" builtinId="9" hidden="1"/>
    <cellStyle name="Followed Hyperlink" xfId="5116" builtinId="9" hidden="1"/>
    <cellStyle name="Followed Hyperlink" xfId="5117" builtinId="9" hidden="1"/>
    <cellStyle name="Followed Hyperlink" xfId="5118" builtinId="9" hidden="1"/>
    <cellStyle name="Followed Hyperlink" xfId="5119" builtinId="9" hidden="1"/>
    <cellStyle name="Followed Hyperlink" xfId="5120" builtinId="9" hidden="1"/>
    <cellStyle name="Followed Hyperlink" xfId="5121" builtinId="9" hidden="1"/>
    <cellStyle name="Followed Hyperlink" xfId="5122" builtinId="9" hidden="1"/>
    <cellStyle name="Followed Hyperlink" xfId="5123" builtinId="9" hidden="1"/>
    <cellStyle name="Followed Hyperlink" xfId="5124" builtinId="9" hidden="1"/>
    <cellStyle name="Followed Hyperlink" xfId="5125" builtinId="9" hidden="1"/>
    <cellStyle name="Followed Hyperlink" xfId="5126" builtinId="9" hidden="1"/>
    <cellStyle name="Followed Hyperlink" xfId="5127" builtinId="9" hidden="1"/>
    <cellStyle name="Followed Hyperlink" xfId="5128" builtinId="9" hidden="1"/>
    <cellStyle name="Followed Hyperlink" xfId="5129" builtinId="9" hidden="1"/>
    <cellStyle name="Followed Hyperlink" xfId="5130" builtinId="9" hidden="1"/>
    <cellStyle name="Followed Hyperlink" xfId="5131" builtinId="9" hidden="1"/>
    <cellStyle name="Followed Hyperlink" xfId="5132" builtinId="9" hidden="1"/>
    <cellStyle name="Followed Hyperlink" xfId="5133" builtinId="9" hidden="1"/>
    <cellStyle name="Followed Hyperlink" xfId="5134" builtinId="9" hidden="1"/>
    <cellStyle name="Followed Hyperlink" xfId="5135" builtinId="9" hidden="1"/>
    <cellStyle name="Followed Hyperlink" xfId="5136" builtinId="9" hidden="1"/>
    <cellStyle name="Followed Hyperlink" xfId="5137" builtinId="9" hidden="1"/>
    <cellStyle name="Followed Hyperlink" xfId="5138" builtinId="9" hidden="1"/>
    <cellStyle name="Followed Hyperlink" xfId="5139" builtinId="9" hidden="1"/>
    <cellStyle name="Followed Hyperlink" xfId="5140" builtinId="9" hidden="1"/>
    <cellStyle name="Followed Hyperlink" xfId="5141" builtinId="9" hidden="1"/>
    <cellStyle name="Followed Hyperlink" xfId="5142" builtinId="9" hidden="1"/>
    <cellStyle name="Followed Hyperlink" xfId="5143" builtinId="9" hidden="1"/>
    <cellStyle name="Followed Hyperlink" xfId="5144" builtinId="9" hidden="1"/>
    <cellStyle name="Followed Hyperlink" xfId="5145" builtinId="9" hidden="1"/>
    <cellStyle name="Followed Hyperlink" xfId="5146" builtinId="9" hidden="1"/>
    <cellStyle name="Followed Hyperlink" xfId="5147" builtinId="9" hidden="1"/>
    <cellStyle name="Followed Hyperlink" xfId="5148" builtinId="9" hidden="1"/>
    <cellStyle name="Followed Hyperlink" xfId="5149" builtinId="9" hidden="1"/>
    <cellStyle name="Followed Hyperlink" xfId="5150" builtinId="9" hidden="1"/>
    <cellStyle name="Followed Hyperlink" xfId="5151" builtinId="9" hidden="1"/>
    <cellStyle name="Followed Hyperlink" xfId="5152" builtinId="9" hidden="1"/>
    <cellStyle name="Followed Hyperlink" xfId="5153" builtinId="9" hidden="1"/>
    <cellStyle name="Followed Hyperlink" xfId="5154" builtinId="9" hidden="1"/>
    <cellStyle name="Followed Hyperlink" xfId="5155" builtinId="9" hidden="1"/>
    <cellStyle name="Followed Hyperlink" xfId="5156" builtinId="9" hidden="1"/>
    <cellStyle name="Followed Hyperlink" xfId="5157" builtinId="9" hidden="1"/>
    <cellStyle name="Followed Hyperlink" xfId="5158" builtinId="9" hidden="1"/>
    <cellStyle name="Followed Hyperlink" xfId="5159" builtinId="9" hidden="1"/>
    <cellStyle name="Followed Hyperlink" xfId="5160" builtinId="9" hidden="1"/>
    <cellStyle name="Followed Hyperlink" xfId="5161" builtinId="9" hidden="1"/>
    <cellStyle name="Followed Hyperlink" xfId="5162" builtinId="9" hidden="1"/>
    <cellStyle name="Followed Hyperlink" xfId="5163" builtinId="9" hidden="1"/>
    <cellStyle name="Followed Hyperlink" xfId="5164" builtinId="9" hidden="1"/>
    <cellStyle name="Followed Hyperlink" xfId="5165" builtinId="9" hidden="1"/>
    <cellStyle name="Followed Hyperlink" xfId="5166" builtinId="9" hidden="1"/>
    <cellStyle name="Followed Hyperlink" xfId="5167" builtinId="9" hidden="1"/>
    <cellStyle name="Followed Hyperlink" xfId="5168" builtinId="9" hidden="1"/>
    <cellStyle name="Followed Hyperlink" xfId="5169" builtinId="9" hidden="1"/>
    <cellStyle name="Followed Hyperlink" xfId="5170" builtinId="9" hidden="1"/>
    <cellStyle name="Followed Hyperlink" xfId="5171" builtinId="9" hidden="1"/>
    <cellStyle name="Followed Hyperlink" xfId="5172" builtinId="9" hidden="1"/>
    <cellStyle name="Followed Hyperlink" xfId="5173" builtinId="9" hidden="1"/>
    <cellStyle name="Followed Hyperlink" xfId="5174" builtinId="9" hidden="1"/>
    <cellStyle name="Followed Hyperlink" xfId="5175" builtinId="9" hidden="1"/>
    <cellStyle name="Followed Hyperlink" xfId="5176" builtinId="9" hidden="1"/>
    <cellStyle name="Followed Hyperlink" xfId="5177" builtinId="9" hidden="1"/>
    <cellStyle name="Followed Hyperlink" xfId="5178" builtinId="9" hidden="1"/>
    <cellStyle name="Followed Hyperlink" xfId="5179" builtinId="9" hidden="1"/>
    <cellStyle name="Followed Hyperlink" xfId="5180" builtinId="9" hidden="1"/>
    <cellStyle name="Followed Hyperlink" xfId="5181" builtinId="9" hidden="1"/>
    <cellStyle name="Followed Hyperlink" xfId="5182" builtinId="9" hidden="1"/>
    <cellStyle name="Followed Hyperlink" xfId="5183" builtinId="9" hidden="1"/>
    <cellStyle name="Followed Hyperlink" xfId="5184" builtinId="9" hidden="1"/>
    <cellStyle name="Followed Hyperlink" xfId="5185" builtinId="9" hidden="1"/>
    <cellStyle name="Followed Hyperlink" xfId="5186" builtinId="9" hidden="1"/>
    <cellStyle name="Followed Hyperlink" xfId="5187" builtinId="9" hidden="1"/>
    <cellStyle name="Followed Hyperlink" xfId="5188" builtinId="9" hidden="1"/>
    <cellStyle name="Followed Hyperlink" xfId="5189" builtinId="9" hidden="1"/>
    <cellStyle name="Followed Hyperlink" xfId="5190" builtinId="9" hidden="1"/>
    <cellStyle name="Followed Hyperlink" xfId="5191" builtinId="9" hidden="1"/>
    <cellStyle name="Followed Hyperlink" xfId="5192" builtinId="9" hidden="1"/>
    <cellStyle name="Followed Hyperlink" xfId="5193" builtinId="9" hidden="1"/>
    <cellStyle name="Followed Hyperlink" xfId="5194" builtinId="9" hidden="1"/>
    <cellStyle name="Followed Hyperlink" xfId="5195" builtinId="9" hidden="1"/>
    <cellStyle name="Followed Hyperlink" xfId="5196" builtinId="9" hidden="1"/>
    <cellStyle name="Followed Hyperlink" xfId="5197" builtinId="9" hidden="1"/>
    <cellStyle name="Followed Hyperlink" xfId="5198" builtinId="9" hidden="1"/>
    <cellStyle name="Followed Hyperlink" xfId="5199" builtinId="9" hidden="1"/>
    <cellStyle name="Followed Hyperlink" xfId="5200" builtinId="9" hidden="1"/>
    <cellStyle name="Followed Hyperlink" xfId="5201" builtinId="9" hidden="1"/>
    <cellStyle name="Followed Hyperlink" xfId="5202" builtinId="9" hidden="1"/>
    <cellStyle name="Followed Hyperlink" xfId="5203" builtinId="9" hidden="1"/>
    <cellStyle name="Followed Hyperlink" xfId="5204" builtinId="9" hidden="1"/>
    <cellStyle name="Followed Hyperlink" xfId="5205" builtinId="9" hidden="1"/>
    <cellStyle name="Followed Hyperlink" xfId="5206" builtinId="9" hidden="1"/>
    <cellStyle name="Followed Hyperlink" xfId="5207" builtinId="9" hidden="1"/>
    <cellStyle name="Followed Hyperlink" xfId="5208" builtinId="9" hidden="1"/>
    <cellStyle name="Followed Hyperlink" xfId="5209" builtinId="9" hidden="1"/>
    <cellStyle name="Followed Hyperlink" xfId="5210" builtinId="9" hidden="1"/>
    <cellStyle name="Followed Hyperlink" xfId="5211" builtinId="9" hidden="1"/>
    <cellStyle name="Followed Hyperlink" xfId="5212" builtinId="9" hidden="1"/>
    <cellStyle name="Followed Hyperlink" xfId="5213" builtinId="9" hidden="1"/>
    <cellStyle name="Followed Hyperlink" xfId="5214" builtinId="9" hidden="1"/>
    <cellStyle name="Followed Hyperlink" xfId="5215" builtinId="9" hidden="1"/>
    <cellStyle name="Followed Hyperlink" xfId="5216" builtinId="9" hidden="1"/>
    <cellStyle name="Followed Hyperlink" xfId="5217" builtinId="9" hidden="1"/>
    <cellStyle name="Followed Hyperlink" xfId="5218" builtinId="9" hidden="1"/>
    <cellStyle name="Followed Hyperlink" xfId="5219" builtinId="9" hidden="1"/>
    <cellStyle name="Followed Hyperlink" xfId="5220" builtinId="9" hidden="1"/>
    <cellStyle name="Followed Hyperlink" xfId="5221" builtinId="9" hidden="1"/>
    <cellStyle name="Followed Hyperlink" xfId="5222" builtinId="9" hidden="1"/>
    <cellStyle name="Followed Hyperlink" xfId="5223" builtinId="9" hidden="1"/>
    <cellStyle name="Followed Hyperlink" xfId="5224" builtinId="9" hidden="1"/>
    <cellStyle name="Followed Hyperlink" xfId="5225" builtinId="9" hidden="1"/>
    <cellStyle name="Followed Hyperlink" xfId="5226" builtinId="9" hidden="1"/>
    <cellStyle name="Followed Hyperlink" xfId="5227" builtinId="9" hidden="1"/>
    <cellStyle name="Followed Hyperlink" xfId="5228" builtinId="9" hidden="1"/>
    <cellStyle name="Followed Hyperlink" xfId="5229" builtinId="9" hidden="1"/>
    <cellStyle name="Followed Hyperlink" xfId="5230" builtinId="9" hidden="1"/>
    <cellStyle name="Followed Hyperlink" xfId="5231" builtinId="9" hidden="1"/>
    <cellStyle name="Followed Hyperlink" xfId="5232" builtinId="9" hidden="1"/>
    <cellStyle name="Followed Hyperlink" xfId="5233" builtinId="9" hidden="1"/>
    <cellStyle name="Followed Hyperlink" xfId="5234" builtinId="9" hidden="1"/>
    <cellStyle name="Followed Hyperlink" xfId="5235" builtinId="9" hidden="1"/>
    <cellStyle name="Followed Hyperlink" xfId="5236" builtinId="9" hidden="1"/>
    <cellStyle name="Followed Hyperlink" xfId="5237" builtinId="9" hidden="1"/>
    <cellStyle name="Followed Hyperlink" xfId="5238" builtinId="9" hidden="1"/>
    <cellStyle name="Followed Hyperlink" xfId="5239" builtinId="9" hidden="1"/>
    <cellStyle name="Followed Hyperlink" xfId="5240" builtinId="9" hidden="1"/>
    <cellStyle name="Followed Hyperlink" xfId="5241" builtinId="9" hidden="1"/>
    <cellStyle name="Followed Hyperlink" xfId="5242" builtinId="9" hidden="1"/>
    <cellStyle name="Followed Hyperlink" xfId="5243" builtinId="9" hidden="1"/>
    <cellStyle name="Followed Hyperlink" xfId="5244" builtinId="9" hidden="1"/>
    <cellStyle name="Followed Hyperlink" xfId="5245" builtinId="9" hidden="1"/>
    <cellStyle name="Followed Hyperlink" xfId="5246" builtinId="9" hidden="1"/>
    <cellStyle name="Followed Hyperlink" xfId="5247" builtinId="9" hidden="1"/>
    <cellStyle name="Followed Hyperlink" xfId="5248" builtinId="9" hidden="1"/>
    <cellStyle name="Followed Hyperlink" xfId="5249" builtinId="9" hidden="1"/>
    <cellStyle name="Followed Hyperlink" xfId="5250" builtinId="9" hidden="1"/>
    <cellStyle name="Followed Hyperlink" xfId="5251" builtinId="9" hidden="1"/>
    <cellStyle name="Followed Hyperlink" xfId="5252" builtinId="9" hidden="1"/>
    <cellStyle name="Followed Hyperlink" xfId="5253" builtinId="9" hidden="1"/>
    <cellStyle name="Followed Hyperlink" xfId="5254" builtinId="9" hidden="1"/>
    <cellStyle name="Followed Hyperlink" xfId="5255" builtinId="9" hidden="1"/>
    <cellStyle name="Followed Hyperlink" xfId="5256" builtinId="9" hidden="1"/>
    <cellStyle name="Followed Hyperlink" xfId="5257" builtinId="9" hidden="1"/>
    <cellStyle name="Followed Hyperlink" xfId="5258" builtinId="9" hidden="1"/>
    <cellStyle name="Followed Hyperlink" xfId="5259" builtinId="9" hidden="1"/>
    <cellStyle name="Followed Hyperlink" xfId="5260" builtinId="9" hidden="1"/>
    <cellStyle name="Followed Hyperlink" xfId="5261" builtinId="9" hidden="1"/>
    <cellStyle name="Followed Hyperlink" xfId="5262" builtinId="9" hidden="1"/>
    <cellStyle name="Followed Hyperlink" xfId="5263" builtinId="9" hidden="1"/>
    <cellStyle name="Followed Hyperlink" xfId="5264" builtinId="9" hidden="1"/>
    <cellStyle name="Followed Hyperlink" xfId="5265" builtinId="9" hidden="1"/>
    <cellStyle name="Followed Hyperlink" xfId="5266" builtinId="9" hidden="1"/>
    <cellStyle name="Followed Hyperlink" xfId="5267" builtinId="9" hidden="1"/>
    <cellStyle name="Followed Hyperlink" xfId="5268" builtinId="9" hidden="1"/>
    <cellStyle name="Followed Hyperlink" xfId="5269" builtinId="9" hidden="1"/>
    <cellStyle name="Followed Hyperlink" xfId="5270" builtinId="9" hidden="1"/>
    <cellStyle name="Followed Hyperlink" xfId="5271" builtinId="9" hidden="1"/>
    <cellStyle name="Followed Hyperlink" xfId="5272" builtinId="9" hidden="1"/>
    <cellStyle name="Followed Hyperlink" xfId="5273" builtinId="9" hidden="1"/>
    <cellStyle name="Followed Hyperlink" xfId="5274" builtinId="9" hidden="1"/>
    <cellStyle name="Followed Hyperlink" xfId="5275" builtinId="9" hidden="1"/>
    <cellStyle name="Followed Hyperlink" xfId="5276" builtinId="9" hidden="1"/>
    <cellStyle name="Followed Hyperlink" xfId="5277" builtinId="9" hidden="1"/>
    <cellStyle name="Followed Hyperlink" xfId="5278" builtinId="9" hidden="1"/>
    <cellStyle name="Followed Hyperlink" xfId="5279" builtinId="9" hidden="1"/>
    <cellStyle name="Followed Hyperlink" xfId="5280" builtinId="9" hidden="1"/>
    <cellStyle name="Followed Hyperlink" xfId="5281" builtinId="9" hidden="1"/>
    <cellStyle name="Followed Hyperlink" xfId="5282" builtinId="9" hidden="1"/>
    <cellStyle name="Followed Hyperlink" xfId="5283" builtinId="9" hidden="1"/>
    <cellStyle name="Followed Hyperlink" xfId="5284" builtinId="9" hidden="1"/>
    <cellStyle name="Followed Hyperlink" xfId="5285" builtinId="9" hidden="1"/>
    <cellStyle name="Followed Hyperlink" xfId="5286" builtinId="9" hidden="1"/>
    <cellStyle name="Followed Hyperlink" xfId="5287" builtinId="9" hidden="1"/>
    <cellStyle name="Followed Hyperlink" xfId="5288" builtinId="9" hidden="1"/>
    <cellStyle name="Followed Hyperlink" xfId="5289" builtinId="9" hidden="1"/>
    <cellStyle name="Followed Hyperlink" xfId="5290" builtinId="9" hidden="1"/>
    <cellStyle name="Followed Hyperlink" xfId="5291" builtinId="9" hidden="1"/>
    <cellStyle name="Followed Hyperlink" xfId="5292" builtinId="9" hidden="1"/>
    <cellStyle name="Followed Hyperlink" xfId="5293" builtinId="9" hidden="1"/>
    <cellStyle name="Followed Hyperlink" xfId="5294" builtinId="9" hidden="1"/>
    <cellStyle name="Followed Hyperlink" xfId="5295" builtinId="9" hidden="1"/>
    <cellStyle name="Followed Hyperlink" xfId="5296" builtinId="9" hidden="1"/>
    <cellStyle name="Followed Hyperlink" xfId="5297" builtinId="9" hidden="1"/>
    <cellStyle name="Followed Hyperlink" xfId="5298" builtinId="9" hidden="1"/>
    <cellStyle name="Followed Hyperlink" xfId="5299" builtinId="9" hidden="1"/>
    <cellStyle name="Followed Hyperlink" xfId="5300" builtinId="9" hidden="1"/>
    <cellStyle name="Followed Hyperlink" xfId="5301" builtinId="9" hidden="1"/>
    <cellStyle name="Followed Hyperlink" xfId="5302" builtinId="9" hidden="1"/>
    <cellStyle name="Followed Hyperlink" xfId="5303" builtinId="9" hidden="1"/>
    <cellStyle name="Followed Hyperlink" xfId="5304" builtinId="9" hidden="1"/>
    <cellStyle name="Followed Hyperlink" xfId="5305" builtinId="9" hidden="1"/>
    <cellStyle name="Followed Hyperlink" xfId="5306" builtinId="9" hidden="1"/>
    <cellStyle name="Followed Hyperlink" xfId="5307" builtinId="9" hidden="1"/>
    <cellStyle name="Followed Hyperlink" xfId="5308" builtinId="9" hidden="1"/>
    <cellStyle name="Followed Hyperlink" xfId="5309" builtinId="9" hidden="1"/>
    <cellStyle name="Followed Hyperlink" xfId="5310" builtinId="9" hidden="1"/>
    <cellStyle name="Followed Hyperlink" xfId="5311" builtinId="9" hidden="1"/>
    <cellStyle name="Followed Hyperlink" xfId="5312" builtinId="9" hidden="1"/>
    <cellStyle name="Followed Hyperlink" xfId="5313" builtinId="9" hidden="1"/>
    <cellStyle name="Followed Hyperlink" xfId="5314" builtinId="9" hidden="1"/>
    <cellStyle name="Followed Hyperlink" xfId="5315" builtinId="9" hidden="1"/>
    <cellStyle name="Followed Hyperlink" xfId="5316" builtinId="9" hidden="1"/>
    <cellStyle name="Followed Hyperlink" xfId="5317" builtinId="9" hidden="1"/>
    <cellStyle name="Followed Hyperlink" xfId="5318" builtinId="9" hidden="1"/>
    <cellStyle name="Followed Hyperlink" xfId="5319" builtinId="9" hidden="1"/>
    <cellStyle name="Followed Hyperlink" xfId="5320" builtinId="9" hidden="1"/>
    <cellStyle name="Followed Hyperlink" xfId="5321" builtinId="9" hidden="1"/>
    <cellStyle name="Followed Hyperlink" xfId="5322" builtinId="9" hidden="1"/>
    <cellStyle name="Followed Hyperlink" xfId="5323" builtinId="9" hidden="1"/>
    <cellStyle name="Followed Hyperlink" xfId="5324" builtinId="9" hidden="1"/>
    <cellStyle name="Followed Hyperlink" xfId="5325" builtinId="9" hidden="1"/>
    <cellStyle name="Followed Hyperlink" xfId="5326" builtinId="9" hidden="1"/>
    <cellStyle name="Followed Hyperlink" xfId="5327" builtinId="9" hidden="1"/>
    <cellStyle name="Followed Hyperlink" xfId="5328" builtinId="9" hidden="1"/>
    <cellStyle name="Followed Hyperlink" xfId="5329" builtinId="9" hidden="1"/>
    <cellStyle name="Followed Hyperlink" xfId="5330" builtinId="9" hidden="1"/>
    <cellStyle name="Followed Hyperlink" xfId="5331" builtinId="9" hidden="1"/>
    <cellStyle name="Followed Hyperlink" xfId="5332" builtinId="9" hidden="1"/>
    <cellStyle name="Followed Hyperlink" xfId="5333" builtinId="9" hidden="1"/>
    <cellStyle name="Followed Hyperlink" xfId="5334" builtinId="9" hidden="1"/>
    <cellStyle name="Followed Hyperlink" xfId="5335" builtinId="9" hidden="1"/>
    <cellStyle name="Followed Hyperlink" xfId="5336" builtinId="9" hidden="1"/>
    <cellStyle name="Followed Hyperlink" xfId="5337" builtinId="9" hidden="1"/>
    <cellStyle name="Followed Hyperlink" xfId="5338" builtinId="9" hidden="1"/>
    <cellStyle name="Followed Hyperlink" xfId="5339" builtinId="9" hidden="1"/>
    <cellStyle name="Followed Hyperlink" xfId="5340" builtinId="9" hidden="1"/>
    <cellStyle name="Followed Hyperlink" xfId="5341" builtinId="9" hidden="1"/>
    <cellStyle name="Followed Hyperlink" xfId="5342" builtinId="9" hidden="1"/>
    <cellStyle name="Followed Hyperlink" xfId="5343" builtinId="9" hidden="1"/>
    <cellStyle name="Followed Hyperlink" xfId="5344" builtinId="9" hidden="1"/>
    <cellStyle name="Followed Hyperlink" xfId="5345" builtinId="9" hidden="1"/>
    <cellStyle name="Followed Hyperlink" xfId="5346" builtinId="9" hidden="1"/>
    <cellStyle name="Followed Hyperlink" xfId="5347" builtinId="9" hidden="1"/>
    <cellStyle name="Followed Hyperlink" xfId="5348" builtinId="9" hidden="1"/>
    <cellStyle name="Followed Hyperlink" xfId="5349" builtinId="9" hidden="1"/>
    <cellStyle name="Followed Hyperlink" xfId="5350" builtinId="9" hidden="1"/>
    <cellStyle name="Followed Hyperlink" xfId="5351" builtinId="9" hidden="1"/>
    <cellStyle name="Followed Hyperlink" xfId="5352" builtinId="9" hidden="1"/>
    <cellStyle name="Followed Hyperlink" xfId="5353" builtinId="9" hidden="1"/>
    <cellStyle name="Followed Hyperlink" xfId="5354" builtinId="9" hidden="1"/>
    <cellStyle name="Followed Hyperlink" xfId="5355" builtinId="9" hidden="1"/>
    <cellStyle name="Followed Hyperlink" xfId="5356" builtinId="9" hidden="1"/>
    <cellStyle name="Followed Hyperlink" xfId="5357" builtinId="9" hidden="1"/>
    <cellStyle name="Followed Hyperlink" xfId="5358" builtinId="9" hidden="1"/>
    <cellStyle name="Followed Hyperlink" xfId="5359" builtinId="9" hidden="1"/>
    <cellStyle name="Followed Hyperlink" xfId="5360" builtinId="9" hidden="1"/>
    <cellStyle name="Followed Hyperlink" xfId="5361" builtinId="9" hidden="1"/>
    <cellStyle name="Followed Hyperlink" xfId="5362" builtinId="9" hidden="1"/>
    <cellStyle name="Followed Hyperlink" xfId="5363" builtinId="9" hidden="1"/>
    <cellStyle name="Followed Hyperlink" xfId="5364" builtinId="9" hidden="1"/>
    <cellStyle name="Followed Hyperlink" xfId="5365" builtinId="9" hidden="1"/>
    <cellStyle name="Followed Hyperlink" xfId="5366" builtinId="9" hidden="1"/>
    <cellStyle name="Followed Hyperlink" xfId="5367" builtinId="9" hidden="1"/>
    <cellStyle name="Followed Hyperlink" xfId="5368" builtinId="9" hidden="1"/>
    <cellStyle name="Followed Hyperlink" xfId="5369" builtinId="9" hidden="1"/>
    <cellStyle name="Followed Hyperlink" xfId="5370" builtinId="9" hidden="1"/>
    <cellStyle name="Followed Hyperlink" xfId="5371" builtinId="9" hidden="1"/>
    <cellStyle name="Followed Hyperlink" xfId="5372" builtinId="9" hidden="1"/>
    <cellStyle name="Followed Hyperlink" xfId="5373" builtinId="9" hidden="1"/>
    <cellStyle name="Followed Hyperlink" xfId="5374" builtinId="9" hidden="1"/>
    <cellStyle name="Followed Hyperlink" xfId="5375" builtinId="9" hidden="1"/>
    <cellStyle name="Followed Hyperlink" xfId="5376" builtinId="9" hidden="1"/>
    <cellStyle name="Followed Hyperlink" xfId="5377" builtinId="9" hidden="1"/>
    <cellStyle name="Followed Hyperlink" xfId="5378" builtinId="9" hidden="1"/>
    <cellStyle name="Followed Hyperlink" xfId="5379" builtinId="9" hidden="1"/>
    <cellStyle name="Followed Hyperlink" xfId="5380" builtinId="9" hidden="1"/>
    <cellStyle name="Followed Hyperlink" xfId="5381" builtinId="9" hidden="1"/>
    <cellStyle name="Followed Hyperlink" xfId="5382" builtinId="9" hidden="1"/>
    <cellStyle name="Followed Hyperlink" xfId="5383" builtinId="9" hidden="1"/>
    <cellStyle name="Followed Hyperlink" xfId="5384" builtinId="9" hidden="1"/>
    <cellStyle name="Followed Hyperlink" xfId="5385" builtinId="9" hidden="1"/>
    <cellStyle name="Followed Hyperlink" xfId="5386" builtinId="9" hidden="1"/>
    <cellStyle name="Followed Hyperlink" xfId="5387" builtinId="9" hidden="1"/>
    <cellStyle name="Followed Hyperlink" xfId="5388" builtinId="9" hidden="1"/>
    <cellStyle name="Followed Hyperlink" xfId="5389" builtinId="9" hidden="1"/>
    <cellStyle name="Followed Hyperlink" xfId="5390" builtinId="9" hidden="1"/>
    <cellStyle name="Followed Hyperlink" xfId="5391" builtinId="9" hidden="1"/>
    <cellStyle name="Followed Hyperlink" xfId="5392" builtinId="9" hidden="1"/>
    <cellStyle name="Followed Hyperlink" xfId="5393" builtinId="9" hidden="1"/>
    <cellStyle name="Followed Hyperlink" xfId="5394" builtinId="9" hidden="1"/>
    <cellStyle name="Followed Hyperlink" xfId="5395" builtinId="9" hidden="1"/>
    <cellStyle name="Followed Hyperlink" xfId="5396" builtinId="9" hidden="1"/>
    <cellStyle name="Followed Hyperlink" xfId="5397" builtinId="9" hidden="1"/>
    <cellStyle name="Followed Hyperlink" xfId="5398" builtinId="9" hidden="1"/>
    <cellStyle name="Followed Hyperlink" xfId="5399" builtinId="9" hidden="1"/>
    <cellStyle name="Followed Hyperlink" xfId="5400" builtinId="9" hidden="1"/>
    <cellStyle name="Followed Hyperlink" xfId="5401" builtinId="9" hidden="1"/>
    <cellStyle name="Followed Hyperlink" xfId="5402" builtinId="9" hidden="1"/>
    <cellStyle name="Followed Hyperlink" xfId="5403" builtinId="9" hidden="1"/>
    <cellStyle name="Followed Hyperlink" xfId="5404" builtinId="9" hidden="1"/>
    <cellStyle name="Followed Hyperlink" xfId="5405" builtinId="9" hidden="1"/>
    <cellStyle name="Followed Hyperlink" xfId="5406" builtinId="9" hidden="1"/>
    <cellStyle name="Followed Hyperlink" xfId="5407" builtinId="9" hidden="1"/>
    <cellStyle name="Followed Hyperlink" xfId="5408" builtinId="9" hidden="1"/>
    <cellStyle name="Followed Hyperlink" xfId="5409" builtinId="9" hidden="1"/>
    <cellStyle name="Followed Hyperlink" xfId="5410" builtinId="9" hidden="1"/>
    <cellStyle name="Followed Hyperlink" xfId="5411" builtinId="9" hidden="1"/>
    <cellStyle name="Followed Hyperlink" xfId="5412" builtinId="9" hidden="1"/>
    <cellStyle name="Followed Hyperlink" xfId="5413" builtinId="9" hidden="1"/>
    <cellStyle name="Followed Hyperlink" xfId="5414" builtinId="9" hidden="1"/>
    <cellStyle name="Followed Hyperlink" xfId="5415" builtinId="9" hidden="1"/>
    <cellStyle name="Followed Hyperlink" xfId="5416" builtinId="9" hidden="1"/>
    <cellStyle name="Followed Hyperlink" xfId="5417" builtinId="9" hidden="1"/>
    <cellStyle name="Followed Hyperlink" xfId="5418" builtinId="9" hidden="1"/>
    <cellStyle name="Followed Hyperlink" xfId="5419" builtinId="9" hidden="1"/>
    <cellStyle name="Followed Hyperlink" xfId="5420" builtinId="9" hidden="1"/>
    <cellStyle name="Followed Hyperlink" xfId="5421" builtinId="9" hidden="1"/>
    <cellStyle name="Followed Hyperlink" xfId="5422" builtinId="9" hidden="1"/>
    <cellStyle name="Followed Hyperlink" xfId="5423" builtinId="9" hidden="1"/>
    <cellStyle name="Followed Hyperlink" xfId="5424" builtinId="9" hidden="1"/>
    <cellStyle name="Followed Hyperlink" xfId="5425" builtinId="9" hidden="1"/>
    <cellStyle name="Followed Hyperlink" xfId="5426" builtinId="9" hidden="1"/>
    <cellStyle name="Followed Hyperlink" xfId="5427" builtinId="9" hidden="1"/>
    <cellStyle name="Followed Hyperlink" xfId="5428" builtinId="9" hidden="1"/>
    <cellStyle name="Followed Hyperlink" xfId="5429" builtinId="9" hidden="1"/>
    <cellStyle name="Followed Hyperlink" xfId="5430" builtinId="9" hidden="1"/>
    <cellStyle name="Followed Hyperlink" xfId="5431" builtinId="9" hidden="1"/>
    <cellStyle name="Followed Hyperlink" xfId="5432" builtinId="9" hidden="1"/>
    <cellStyle name="Followed Hyperlink" xfId="5433" builtinId="9" hidden="1"/>
    <cellStyle name="Followed Hyperlink" xfId="5434" builtinId="9" hidden="1"/>
    <cellStyle name="Followed Hyperlink" xfId="5435" builtinId="9" hidden="1"/>
    <cellStyle name="Followed Hyperlink" xfId="5436" builtinId="9" hidden="1"/>
    <cellStyle name="Followed Hyperlink" xfId="5437" builtinId="9" hidden="1"/>
    <cellStyle name="Followed Hyperlink" xfId="5438" builtinId="9" hidden="1"/>
    <cellStyle name="Followed Hyperlink" xfId="5439" builtinId="9" hidden="1"/>
    <cellStyle name="Followed Hyperlink" xfId="5440" builtinId="9" hidden="1"/>
    <cellStyle name="Followed Hyperlink" xfId="5441" builtinId="9" hidden="1"/>
    <cellStyle name="Followed Hyperlink" xfId="5442" builtinId="9" hidden="1"/>
    <cellStyle name="Followed Hyperlink" xfId="5443" builtinId="9" hidden="1"/>
    <cellStyle name="Followed Hyperlink" xfId="5444" builtinId="9" hidden="1"/>
    <cellStyle name="Followed Hyperlink" xfId="5445" builtinId="9" hidden="1"/>
    <cellStyle name="Followed Hyperlink" xfId="5446" builtinId="9" hidden="1"/>
    <cellStyle name="Followed Hyperlink" xfId="5447" builtinId="9" hidden="1"/>
    <cellStyle name="Followed Hyperlink" xfId="5448" builtinId="9" hidden="1"/>
    <cellStyle name="Followed Hyperlink" xfId="5449" builtinId="9" hidden="1"/>
    <cellStyle name="Followed Hyperlink" xfId="5450" builtinId="9" hidden="1"/>
    <cellStyle name="Followed Hyperlink" xfId="5451" builtinId="9" hidden="1"/>
    <cellStyle name="Followed Hyperlink" xfId="5452" builtinId="9" hidden="1"/>
    <cellStyle name="Followed Hyperlink" xfId="5453" builtinId="9" hidden="1"/>
    <cellStyle name="Followed Hyperlink" xfId="5454" builtinId="9" hidden="1"/>
    <cellStyle name="Followed Hyperlink" xfId="5455" builtinId="9" hidden="1"/>
    <cellStyle name="Followed Hyperlink" xfId="5456" builtinId="9" hidden="1"/>
    <cellStyle name="Followed Hyperlink" xfId="5457" builtinId="9" hidden="1"/>
    <cellStyle name="Followed Hyperlink" xfId="5458" builtinId="9" hidden="1"/>
    <cellStyle name="Followed Hyperlink" xfId="5459" builtinId="9" hidden="1"/>
    <cellStyle name="Followed Hyperlink" xfId="5460" builtinId="9" hidden="1"/>
    <cellStyle name="Followed Hyperlink" xfId="5461" builtinId="9" hidden="1"/>
    <cellStyle name="Followed Hyperlink" xfId="5462" builtinId="9" hidden="1"/>
    <cellStyle name="Followed Hyperlink" xfId="5463" builtinId="9" hidden="1"/>
    <cellStyle name="Followed Hyperlink" xfId="5464" builtinId="9" hidden="1"/>
    <cellStyle name="Followed Hyperlink" xfId="5465" builtinId="9" hidden="1"/>
    <cellStyle name="Followed Hyperlink" xfId="5466" builtinId="9" hidden="1"/>
    <cellStyle name="Followed Hyperlink" xfId="5467" builtinId="9" hidden="1"/>
    <cellStyle name="Followed Hyperlink" xfId="5468" builtinId="9" hidden="1"/>
    <cellStyle name="Followed Hyperlink" xfId="5469" builtinId="9" hidden="1"/>
    <cellStyle name="Followed Hyperlink" xfId="5470" builtinId="9" hidden="1"/>
    <cellStyle name="Followed Hyperlink" xfId="5471" builtinId="9" hidden="1"/>
    <cellStyle name="Followed Hyperlink" xfId="5472" builtinId="9" hidden="1"/>
    <cellStyle name="Followed Hyperlink" xfId="5473" builtinId="9" hidden="1"/>
    <cellStyle name="Followed Hyperlink" xfId="5474" builtinId="9" hidden="1"/>
    <cellStyle name="Followed Hyperlink" xfId="5475" builtinId="9" hidden="1"/>
    <cellStyle name="Followed Hyperlink" xfId="5476" builtinId="9" hidden="1"/>
    <cellStyle name="Followed Hyperlink" xfId="5477" builtinId="9" hidden="1"/>
    <cellStyle name="Followed Hyperlink" xfId="5478" builtinId="9" hidden="1"/>
    <cellStyle name="Followed Hyperlink" xfId="5479" builtinId="9" hidden="1"/>
    <cellStyle name="Followed Hyperlink" xfId="5480" builtinId="9" hidden="1"/>
    <cellStyle name="Followed Hyperlink" xfId="5481" builtinId="9" hidden="1"/>
    <cellStyle name="Followed Hyperlink" xfId="5482" builtinId="9" hidden="1"/>
    <cellStyle name="Followed Hyperlink" xfId="5483" builtinId="9" hidden="1"/>
    <cellStyle name="Followed Hyperlink" xfId="5484" builtinId="9" hidden="1"/>
    <cellStyle name="Followed Hyperlink" xfId="5485" builtinId="9" hidden="1"/>
    <cellStyle name="Followed Hyperlink" xfId="5486" builtinId="9" hidden="1"/>
    <cellStyle name="Followed Hyperlink" xfId="5487" builtinId="9" hidden="1"/>
    <cellStyle name="Followed Hyperlink" xfId="5488" builtinId="9" hidden="1"/>
    <cellStyle name="Followed Hyperlink" xfId="5489" builtinId="9" hidden="1"/>
    <cellStyle name="Followed Hyperlink" xfId="5490" builtinId="9" hidden="1"/>
    <cellStyle name="Followed Hyperlink" xfId="5491" builtinId="9" hidden="1"/>
    <cellStyle name="Followed Hyperlink" xfId="5492" builtinId="9" hidden="1"/>
    <cellStyle name="Followed Hyperlink" xfId="5493" builtinId="9" hidden="1"/>
    <cellStyle name="Followed Hyperlink" xfId="5494" builtinId="9" hidden="1"/>
    <cellStyle name="Followed Hyperlink" xfId="5495" builtinId="9" hidden="1"/>
    <cellStyle name="Followed Hyperlink" xfId="5496" builtinId="9" hidden="1"/>
    <cellStyle name="Followed Hyperlink" xfId="5497" builtinId="9" hidden="1"/>
    <cellStyle name="Followed Hyperlink" xfId="5498" builtinId="9" hidden="1"/>
    <cellStyle name="Followed Hyperlink" xfId="5499" builtinId="9" hidden="1"/>
    <cellStyle name="Followed Hyperlink" xfId="5500" builtinId="9" hidden="1"/>
    <cellStyle name="Followed Hyperlink" xfId="5501" builtinId="9" hidden="1"/>
    <cellStyle name="Followed Hyperlink" xfId="5502" builtinId="9" hidden="1"/>
    <cellStyle name="Followed Hyperlink" xfId="5503" builtinId="9" hidden="1"/>
    <cellStyle name="Followed Hyperlink" xfId="5504" builtinId="9" hidden="1"/>
    <cellStyle name="Followed Hyperlink" xfId="5505" builtinId="9" hidden="1"/>
    <cellStyle name="Followed Hyperlink" xfId="5506" builtinId="9" hidden="1"/>
    <cellStyle name="Followed Hyperlink" xfId="5507" builtinId="9" hidden="1"/>
    <cellStyle name="Followed Hyperlink" xfId="5508" builtinId="9" hidden="1"/>
    <cellStyle name="Followed Hyperlink" xfId="5509" builtinId="9" hidden="1"/>
    <cellStyle name="Followed Hyperlink" xfId="5510" builtinId="9" hidden="1"/>
    <cellStyle name="Followed Hyperlink" xfId="5511" builtinId="9" hidden="1"/>
    <cellStyle name="Followed Hyperlink" xfId="5512" builtinId="9" hidden="1"/>
    <cellStyle name="Followed Hyperlink" xfId="5513" builtinId="9" hidden="1"/>
    <cellStyle name="Followed Hyperlink" xfId="5514" builtinId="9" hidden="1"/>
    <cellStyle name="Followed Hyperlink" xfId="5515" builtinId="9" hidden="1"/>
    <cellStyle name="Followed Hyperlink" xfId="5516" builtinId="9" hidden="1"/>
    <cellStyle name="Followed Hyperlink" xfId="5517" builtinId="9" hidden="1"/>
    <cellStyle name="Followed Hyperlink" xfId="5518" builtinId="9" hidden="1"/>
    <cellStyle name="Followed Hyperlink" xfId="5519" builtinId="9" hidden="1"/>
    <cellStyle name="Followed Hyperlink" xfId="5520" builtinId="9" hidden="1"/>
    <cellStyle name="Followed Hyperlink" xfId="5521" builtinId="9" hidden="1"/>
    <cellStyle name="Followed Hyperlink" xfId="5522" builtinId="9" hidden="1"/>
    <cellStyle name="Followed Hyperlink" xfId="5523" builtinId="9" hidden="1"/>
    <cellStyle name="Followed Hyperlink" xfId="5524" builtinId="9" hidden="1"/>
    <cellStyle name="Followed Hyperlink" xfId="5525" builtinId="9" hidden="1"/>
    <cellStyle name="Followed Hyperlink" xfId="5526" builtinId="9" hidden="1"/>
    <cellStyle name="Followed Hyperlink" xfId="5527" builtinId="9" hidden="1"/>
    <cellStyle name="Followed Hyperlink" xfId="5528" builtinId="9" hidden="1"/>
    <cellStyle name="Followed Hyperlink" xfId="5529" builtinId="9" hidden="1"/>
    <cellStyle name="Followed Hyperlink" xfId="5530" builtinId="9" hidden="1"/>
    <cellStyle name="Followed Hyperlink" xfId="5531" builtinId="9" hidden="1"/>
    <cellStyle name="Followed Hyperlink" xfId="5532" builtinId="9" hidden="1"/>
    <cellStyle name="Followed Hyperlink" xfId="5533" builtinId="9" hidden="1"/>
    <cellStyle name="Followed Hyperlink" xfId="5534" builtinId="9" hidden="1"/>
    <cellStyle name="Followed Hyperlink" xfId="5535" builtinId="9" hidden="1"/>
    <cellStyle name="Followed Hyperlink" xfId="5536" builtinId="9" hidden="1"/>
    <cellStyle name="Followed Hyperlink" xfId="5537" builtinId="9" hidden="1"/>
    <cellStyle name="Followed Hyperlink" xfId="5538" builtinId="9" hidden="1"/>
    <cellStyle name="Followed Hyperlink" xfId="5539" builtinId="9" hidden="1"/>
    <cellStyle name="Followed Hyperlink" xfId="5540" builtinId="9" hidden="1"/>
    <cellStyle name="Followed Hyperlink" xfId="5541" builtinId="9" hidden="1"/>
    <cellStyle name="Followed Hyperlink" xfId="5542" builtinId="9" hidden="1"/>
    <cellStyle name="Followed Hyperlink" xfId="5543" builtinId="9" hidden="1"/>
    <cellStyle name="Followed Hyperlink" xfId="5544" builtinId="9" hidden="1"/>
    <cellStyle name="Followed Hyperlink" xfId="5545" builtinId="9" hidden="1"/>
    <cellStyle name="Followed Hyperlink" xfId="5546" builtinId="9" hidden="1"/>
    <cellStyle name="Followed Hyperlink" xfId="5547" builtinId="9" hidden="1"/>
    <cellStyle name="Followed Hyperlink" xfId="5548" builtinId="9" hidden="1"/>
    <cellStyle name="Followed Hyperlink" xfId="5549" builtinId="9" hidden="1"/>
    <cellStyle name="Followed Hyperlink" xfId="5550" builtinId="9" hidden="1"/>
    <cellStyle name="Followed Hyperlink" xfId="5551" builtinId="9" hidden="1"/>
    <cellStyle name="Followed Hyperlink" xfId="5552" builtinId="9" hidden="1"/>
    <cellStyle name="Followed Hyperlink" xfId="5553" builtinId="9" hidden="1"/>
    <cellStyle name="Followed Hyperlink" xfId="5554" builtinId="9" hidden="1"/>
    <cellStyle name="Followed Hyperlink" xfId="5555" builtinId="9" hidden="1"/>
    <cellStyle name="Followed Hyperlink" xfId="5556" builtinId="9" hidden="1"/>
    <cellStyle name="Followed Hyperlink" xfId="5557" builtinId="9" hidden="1"/>
    <cellStyle name="Followed Hyperlink" xfId="5558" builtinId="9" hidden="1"/>
    <cellStyle name="Followed Hyperlink" xfId="5559" builtinId="9" hidden="1"/>
    <cellStyle name="Followed Hyperlink" xfId="5560" builtinId="9" hidden="1"/>
    <cellStyle name="Followed Hyperlink" xfId="5561" builtinId="9" hidden="1"/>
    <cellStyle name="Followed Hyperlink" xfId="5562" builtinId="9" hidden="1"/>
    <cellStyle name="Followed Hyperlink" xfId="5563" builtinId="9" hidden="1"/>
    <cellStyle name="Followed Hyperlink" xfId="5564" builtinId="9" hidden="1"/>
    <cellStyle name="Followed Hyperlink" xfId="5565" builtinId="9" hidden="1"/>
    <cellStyle name="Followed Hyperlink" xfId="5566" builtinId="9" hidden="1"/>
    <cellStyle name="Followed Hyperlink" xfId="5567" builtinId="9" hidden="1"/>
    <cellStyle name="Followed Hyperlink" xfId="5568" builtinId="9" hidden="1"/>
    <cellStyle name="Followed Hyperlink" xfId="5569" builtinId="9" hidden="1"/>
    <cellStyle name="Followed Hyperlink" xfId="5570" builtinId="9" hidden="1"/>
    <cellStyle name="Followed Hyperlink" xfId="5571" builtinId="9" hidden="1"/>
    <cellStyle name="Followed Hyperlink" xfId="5572" builtinId="9" hidden="1"/>
    <cellStyle name="Followed Hyperlink" xfId="5573" builtinId="9" hidden="1"/>
    <cellStyle name="Followed Hyperlink" xfId="5574" builtinId="9" hidden="1"/>
    <cellStyle name="Followed Hyperlink" xfId="5575" builtinId="9" hidden="1"/>
    <cellStyle name="Followed Hyperlink" xfId="5576" builtinId="9" hidden="1"/>
    <cellStyle name="Followed Hyperlink" xfId="5577" builtinId="9" hidden="1"/>
    <cellStyle name="Followed Hyperlink" xfId="5578" builtinId="9" hidden="1"/>
    <cellStyle name="Followed Hyperlink" xfId="5579" builtinId="9" hidden="1"/>
    <cellStyle name="Followed Hyperlink" xfId="5580" builtinId="9" hidden="1"/>
    <cellStyle name="Followed Hyperlink" xfId="5581" builtinId="9" hidden="1"/>
    <cellStyle name="Followed Hyperlink" xfId="5582" builtinId="9" hidden="1"/>
    <cellStyle name="Followed Hyperlink" xfId="5583" builtinId="9" hidden="1"/>
    <cellStyle name="Followed Hyperlink" xfId="5584" builtinId="9" hidden="1"/>
    <cellStyle name="Followed Hyperlink" xfId="5585" builtinId="9" hidden="1"/>
    <cellStyle name="Followed Hyperlink" xfId="5586" builtinId="9" hidden="1"/>
    <cellStyle name="Followed Hyperlink" xfId="5587" builtinId="9" hidden="1"/>
    <cellStyle name="Followed Hyperlink" xfId="5588" builtinId="9" hidden="1"/>
    <cellStyle name="Followed Hyperlink" xfId="5589" builtinId="9" hidden="1"/>
    <cellStyle name="Followed Hyperlink" xfId="5590" builtinId="9" hidden="1"/>
    <cellStyle name="Followed Hyperlink" xfId="5591" builtinId="9" hidden="1"/>
    <cellStyle name="Followed Hyperlink" xfId="5592" builtinId="9" hidden="1"/>
    <cellStyle name="Followed Hyperlink" xfId="5593" builtinId="9" hidden="1"/>
    <cellStyle name="Followed Hyperlink" xfId="5594" builtinId="9" hidden="1"/>
    <cellStyle name="Followed Hyperlink" xfId="5595" builtinId="9" hidden="1"/>
    <cellStyle name="Followed Hyperlink" xfId="5596" builtinId="9" hidden="1"/>
    <cellStyle name="Followed Hyperlink" xfId="5597" builtinId="9" hidden="1"/>
    <cellStyle name="Followed Hyperlink" xfId="5598" builtinId="9" hidden="1"/>
    <cellStyle name="Followed Hyperlink" xfId="5599" builtinId="9" hidden="1"/>
    <cellStyle name="Followed Hyperlink" xfId="5600" builtinId="9" hidden="1"/>
    <cellStyle name="Followed Hyperlink" xfId="5601" builtinId="9" hidden="1"/>
    <cellStyle name="Followed Hyperlink" xfId="5602" builtinId="9" hidden="1"/>
    <cellStyle name="Followed Hyperlink" xfId="5603" builtinId="9" hidden="1"/>
    <cellStyle name="Followed Hyperlink" xfId="5604" builtinId="9" hidden="1"/>
    <cellStyle name="Followed Hyperlink" xfId="5605" builtinId="9" hidden="1"/>
    <cellStyle name="Followed Hyperlink" xfId="5606" builtinId="9" hidden="1"/>
    <cellStyle name="Followed Hyperlink" xfId="5607" builtinId="9" hidden="1"/>
    <cellStyle name="Followed Hyperlink" xfId="5608" builtinId="9" hidden="1"/>
    <cellStyle name="Followed Hyperlink" xfId="5609" builtinId="9" hidden="1"/>
    <cellStyle name="Followed Hyperlink" xfId="5610" builtinId="9" hidden="1"/>
    <cellStyle name="Followed Hyperlink" xfId="5611" builtinId="9" hidden="1"/>
    <cellStyle name="Followed Hyperlink" xfId="5612" builtinId="9" hidden="1"/>
    <cellStyle name="Followed Hyperlink" xfId="5613" builtinId="9" hidden="1"/>
    <cellStyle name="Followed Hyperlink" xfId="5614" builtinId="9" hidden="1"/>
    <cellStyle name="Followed Hyperlink" xfId="5615" builtinId="9" hidden="1"/>
    <cellStyle name="Followed Hyperlink" xfId="5616" builtinId="9" hidden="1"/>
    <cellStyle name="Followed Hyperlink" xfId="5617" builtinId="9" hidden="1"/>
    <cellStyle name="Followed Hyperlink" xfId="5618" builtinId="9" hidden="1"/>
    <cellStyle name="Followed Hyperlink" xfId="5619" builtinId="9" hidden="1"/>
    <cellStyle name="Followed Hyperlink" xfId="5620" builtinId="9" hidden="1"/>
    <cellStyle name="Followed Hyperlink" xfId="5621" builtinId="9" hidden="1"/>
    <cellStyle name="Followed Hyperlink" xfId="5622" builtinId="9" hidden="1"/>
    <cellStyle name="Followed Hyperlink" xfId="5623" builtinId="9" hidden="1"/>
    <cellStyle name="Followed Hyperlink" xfId="5624" builtinId="9" hidden="1"/>
    <cellStyle name="Followed Hyperlink" xfId="5625" builtinId="9" hidden="1"/>
    <cellStyle name="Followed Hyperlink" xfId="5626" builtinId="9" hidden="1"/>
    <cellStyle name="Followed Hyperlink" xfId="5627" builtinId="9" hidden="1"/>
    <cellStyle name="Followed Hyperlink" xfId="5628" builtinId="9" hidden="1"/>
    <cellStyle name="Followed Hyperlink" xfId="5629" builtinId="9" hidden="1"/>
    <cellStyle name="Followed Hyperlink" xfId="5630" builtinId="9" hidden="1"/>
    <cellStyle name="Followed Hyperlink" xfId="5631" builtinId="9" hidden="1"/>
    <cellStyle name="Followed Hyperlink" xfId="5632" builtinId="9" hidden="1"/>
    <cellStyle name="Followed Hyperlink" xfId="5633" builtinId="9" hidden="1"/>
    <cellStyle name="Followed Hyperlink" xfId="5634" builtinId="9" hidden="1"/>
    <cellStyle name="Followed Hyperlink" xfId="5635" builtinId="9" hidden="1"/>
    <cellStyle name="Followed Hyperlink" xfId="5636" builtinId="9" hidden="1"/>
    <cellStyle name="Followed Hyperlink" xfId="5637" builtinId="9" hidden="1"/>
    <cellStyle name="Followed Hyperlink" xfId="5638" builtinId="9" hidden="1"/>
    <cellStyle name="Followed Hyperlink" xfId="5639" builtinId="9" hidden="1"/>
    <cellStyle name="Followed Hyperlink" xfId="5640" builtinId="9" hidden="1"/>
    <cellStyle name="Followed Hyperlink" xfId="5641" builtinId="9" hidden="1"/>
    <cellStyle name="Followed Hyperlink" xfId="5642" builtinId="9" hidden="1"/>
    <cellStyle name="Followed Hyperlink" xfId="5643" builtinId="9" hidden="1"/>
    <cellStyle name="Followed Hyperlink" xfId="5644" builtinId="9" hidden="1"/>
    <cellStyle name="Followed Hyperlink" xfId="5645" builtinId="9" hidden="1"/>
    <cellStyle name="Followed Hyperlink" xfId="5646" builtinId="9" hidden="1"/>
    <cellStyle name="Followed Hyperlink" xfId="5647" builtinId="9" hidden="1"/>
    <cellStyle name="Followed Hyperlink" xfId="5648" builtinId="9" hidden="1"/>
    <cellStyle name="Followed Hyperlink" xfId="5649" builtinId="9" hidden="1"/>
    <cellStyle name="Followed Hyperlink" xfId="5650" builtinId="9" hidden="1"/>
    <cellStyle name="Followed Hyperlink" xfId="5651" builtinId="9" hidden="1"/>
    <cellStyle name="Followed Hyperlink" xfId="5652" builtinId="9" hidden="1"/>
    <cellStyle name="Followed Hyperlink" xfId="5653" builtinId="9" hidden="1"/>
    <cellStyle name="Followed Hyperlink" xfId="5654" builtinId="9" hidden="1"/>
    <cellStyle name="Followed Hyperlink" xfId="5655" builtinId="9" hidden="1"/>
    <cellStyle name="Followed Hyperlink" xfId="5656" builtinId="9" hidden="1"/>
    <cellStyle name="Followed Hyperlink" xfId="5657" builtinId="9" hidden="1"/>
    <cellStyle name="Followed Hyperlink" xfId="5658" builtinId="9" hidden="1"/>
    <cellStyle name="Followed Hyperlink" xfId="5659" builtinId="9" hidden="1"/>
    <cellStyle name="Followed Hyperlink" xfId="5660" builtinId="9" hidden="1"/>
    <cellStyle name="Followed Hyperlink" xfId="5661" builtinId="9" hidden="1"/>
    <cellStyle name="Followed Hyperlink" xfId="5662" builtinId="9" hidden="1"/>
    <cellStyle name="Followed Hyperlink" xfId="5663" builtinId="9" hidden="1"/>
    <cellStyle name="Followed Hyperlink" xfId="5664" builtinId="9" hidden="1"/>
    <cellStyle name="Followed Hyperlink" xfId="5665" builtinId="9" hidden="1"/>
    <cellStyle name="Followed Hyperlink" xfId="5666" builtinId="9" hidden="1"/>
    <cellStyle name="Followed Hyperlink" xfId="5667" builtinId="9" hidden="1"/>
    <cellStyle name="Followed Hyperlink" xfId="5668" builtinId="9" hidden="1"/>
    <cellStyle name="Followed Hyperlink" xfId="5669" builtinId="9" hidden="1"/>
    <cellStyle name="Followed Hyperlink" xfId="5670" builtinId="9" hidden="1"/>
    <cellStyle name="Followed Hyperlink" xfId="5671" builtinId="9" hidden="1"/>
    <cellStyle name="Followed Hyperlink" xfId="5672" builtinId="9" hidden="1"/>
    <cellStyle name="Followed Hyperlink" xfId="5673" builtinId="9" hidden="1"/>
    <cellStyle name="Followed Hyperlink" xfId="5674" builtinId="9" hidden="1"/>
    <cellStyle name="Followed Hyperlink" xfId="5675" builtinId="9" hidden="1"/>
    <cellStyle name="Followed Hyperlink" xfId="5676" builtinId="9" hidden="1"/>
    <cellStyle name="Followed Hyperlink" xfId="5677" builtinId="9" hidden="1"/>
    <cellStyle name="Followed Hyperlink" xfId="5678" builtinId="9" hidden="1"/>
    <cellStyle name="Followed Hyperlink" xfId="5679" builtinId="9" hidden="1"/>
    <cellStyle name="Followed Hyperlink" xfId="5680" builtinId="9" hidden="1"/>
    <cellStyle name="Followed Hyperlink" xfId="5681" builtinId="9" hidden="1"/>
    <cellStyle name="Followed Hyperlink" xfId="5682" builtinId="9" hidden="1"/>
    <cellStyle name="Followed Hyperlink" xfId="5683" builtinId="9" hidden="1"/>
    <cellStyle name="Followed Hyperlink" xfId="5684" builtinId="9" hidden="1"/>
    <cellStyle name="Followed Hyperlink" xfId="5685" builtinId="9" hidden="1"/>
    <cellStyle name="Followed Hyperlink" xfId="5686" builtinId="9" hidden="1"/>
    <cellStyle name="Followed Hyperlink" xfId="5687" builtinId="9" hidden="1"/>
    <cellStyle name="Followed Hyperlink" xfId="5688" builtinId="9" hidden="1"/>
    <cellStyle name="Followed Hyperlink" xfId="5689" builtinId="9" hidden="1"/>
    <cellStyle name="Followed Hyperlink" xfId="5690" builtinId="9" hidden="1"/>
    <cellStyle name="Followed Hyperlink" xfId="5691" builtinId="9" hidden="1"/>
    <cellStyle name="Followed Hyperlink" xfId="5692" builtinId="9" hidden="1"/>
    <cellStyle name="Followed Hyperlink" xfId="5693" builtinId="9" hidden="1"/>
    <cellStyle name="Followed Hyperlink" xfId="5694" builtinId="9" hidden="1"/>
    <cellStyle name="Followed Hyperlink" xfId="5695" builtinId="9" hidden="1"/>
    <cellStyle name="Followed Hyperlink" xfId="5696" builtinId="9" hidden="1"/>
    <cellStyle name="Followed Hyperlink" xfId="5697" builtinId="9" hidden="1"/>
    <cellStyle name="Followed Hyperlink" xfId="5698" builtinId="9" hidden="1"/>
    <cellStyle name="Followed Hyperlink" xfId="5699" builtinId="9" hidden="1"/>
    <cellStyle name="Followed Hyperlink" xfId="5700" builtinId="9" hidden="1"/>
    <cellStyle name="Followed Hyperlink" xfId="5701" builtinId="9" hidden="1"/>
    <cellStyle name="Followed Hyperlink" xfId="5702" builtinId="9" hidden="1"/>
    <cellStyle name="Followed Hyperlink" xfId="5703" builtinId="9" hidden="1"/>
    <cellStyle name="Followed Hyperlink" xfId="5704" builtinId="9" hidden="1"/>
    <cellStyle name="Followed Hyperlink" xfId="5705" builtinId="9" hidden="1"/>
    <cellStyle name="Followed Hyperlink" xfId="5706" builtinId="9" hidden="1"/>
    <cellStyle name="Followed Hyperlink" xfId="5707" builtinId="9" hidden="1"/>
    <cellStyle name="Followed Hyperlink" xfId="5708" builtinId="9" hidden="1"/>
    <cellStyle name="Followed Hyperlink" xfId="5709" builtinId="9" hidden="1"/>
    <cellStyle name="Followed Hyperlink" xfId="5710" builtinId="9" hidden="1"/>
    <cellStyle name="Followed Hyperlink" xfId="5711" builtinId="9" hidden="1"/>
    <cellStyle name="Followed Hyperlink" xfId="5712" builtinId="9" hidden="1"/>
    <cellStyle name="Followed Hyperlink" xfId="5713" builtinId="9" hidden="1"/>
    <cellStyle name="Followed Hyperlink" xfId="5714" builtinId="9" hidden="1"/>
    <cellStyle name="Followed Hyperlink" xfId="5715" builtinId="9" hidden="1"/>
    <cellStyle name="Followed Hyperlink" xfId="5716" builtinId="9" hidden="1"/>
    <cellStyle name="Followed Hyperlink" xfId="5717" builtinId="9" hidden="1"/>
    <cellStyle name="Followed Hyperlink" xfId="5718" builtinId="9" hidden="1"/>
    <cellStyle name="Followed Hyperlink" xfId="5719" builtinId="9" hidden="1"/>
    <cellStyle name="Followed Hyperlink" xfId="5720" builtinId="9" hidden="1"/>
    <cellStyle name="Followed Hyperlink" xfId="5721" builtinId="9" hidden="1"/>
    <cellStyle name="Followed Hyperlink" xfId="5722" builtinId="9" hidden="1"/>
    <cellStyle name="Followed Hyperlink" xfId="5723" builtinId="9" hidden="1"/>
    <cellStyle name="Followed Hyperlink" xfId="5724" builtinId="9" hidden="1"/>
    <cellStyle name="Followed Hyperlink" xfId="5725" builtinId="9" hidden="1"/>
    <cellStyle name="Followed Hyperlink" xfId="5726" builtinId="9" hidden="1"/>
    <cellStyle name="Followed Hyperlink" xfId="5727" builtinId="9" hidden="1"/>
    <cellStyle name="Followed Hyperlink" xfId="5728" builtinId="9" hidden="1"/>
    <cellStyle name="Followed Hyperlink" xfId="5729" builtinId="9" hidden="1"/>
    <cellStyle name="Followed Hyperlink" xfId="5730" builtinId="9" hidden="1"/>
    <cellStyle name="Followed Hyperlink" xfId="5731" builtinId="9" hidden="1"/>
    <cellStyle name="Followed Hyperlink" xfId="5732" builtinId="9" hidden="1"/>
    <cellStyle name="Followed Hyperlink" xfId="5733" builtinId="9" hidden="1"/>
    <cellStyle name="Followed Hyperlink" xfId="5734" builtinId="9" hidden="1"/>
    <cellStyle name="Followed Hyperlink" xfId="5735" builtinId="9" hidden="1"/>
    <cellStyle name="Followed Hyperlink" xfId="5736" builtinId="9" hidden="1"/>
    <cellStyle name="Followed Hyperlink" xfId="5737" builtinId="9" hidden="1"/>
    <cellStyle name="Followed Hyperlink" xfId="5738" builtinId="9" hidden="1"/>
    <cellStyle name="Followed Hyperlink" xfId="5739" builtinId="9" hidden="1"/>
    <cellStyle name="Followed Hyperlink" xfId="5740" builtinId="9" hidden="1"/>
    <cellStyle name="Followed Hyperlink" xfId="5741" builtinId="9" hidden="1"/>
    <cellStyle name="Followed Hyperlink" xfId="5742" builtinId="9" hidden="1"/>
    <cellStyle name="Followed Hyperlink" xfId="5743" builtinId="9" hidden="1"/>
    <cellStyle name="Followed Hyperlink" xfId="5744" builtinId="9" hidden="1"/>
    <cellStyle name="Followed Hyperlink" xfId="5745" builtinId="9" hidden="1"/>
    <cellStyle name="Followed Hyperlink" xfId="5746" builtinId="9" hidden="1"/>
    <cellStyle name="Followed Hyperlink" xfId="5747" builtinId="9" hidden="1"/>
    <cellStyle name="Followed Hyperlink" xfId="5748" builtinId="9" hidden="1"/>
    <cellStyle name="Followed Hyperlink" xfId="5749" builtinId="9" hidden="1"/>
    <cellStyle name="Followed Hyperlink" xfId="5750" builtinId="9" hidden="1"/>
    <cellStyle name="Followed Hyperlink" xfId="5751" builtinId="9" hidden="1"/>
    <cellStyle name="Followed Hyperlink" xfId="5752" builtinId="9" hidden="1"/>
    <cellStyle name="Followed Hyperlink" xfId="5753" builtinId="9" hidden="1"/>
    <cellStyle name="Followed Hyperlink" xfId="5754" builtinId="9" hidden="1"/>
    <cellStyle name="Followed Hyperlink" xfId="5755" builtinId="9" hidden="1"/>
    <cellStyle name="Followed Hyperlink" xfId="5756" builtinId="9" hidden="1"/>
    <cellStyle name="Followed Hyperlink" xfId="5757" builtinId="9" hidden="1"/>
    <cellStyle name="Followed Hyperlink" xfId="5758" builtinId="9" hidden="1"/>
    <cellStyle name="Followed Hyperlink" xfId="5759" builtinId="9" hidden="1"/>
    <cellStyle name="Followed Hyperlink" xfId="5760" builtinId="9" hidden="1"/>
    <cellStyle name="Followed Hyperlink" xfId="5761" builtinId="9" hidden="1"/>
    <cellStyle name="Followed Hyperlink" xfId="5762" builtinId="9" hidden="1"/>
    <cellStyle name="Followed Hyperlink" xfId="5763" builtinId="9" hidden="1"/>
    <cellStyle name="Followed Hyperlink" xfId="5764" builtinId="9" hidden="1"/>
    <cellStyle name="Followed Hyperlink" xfId="5765" builtinId="9" hidden="1"/>
    <cellStyle name="Followed Hyperlink" xfId="5766" builtinId="9" hidden="1"/>
    <cellStyle name="Followed Hyperlink" xfId="5767" builtinId="9" hidden="1"/>
    <cellStyle name="Followed Hyperlink" xfId="5768" builtinId="9" hidden="1"/>
    <cellStyle name="Followed Hyperlink" xfId="5769" builtinId="9" hidden="1"/>
    <cellStyle name="Followed Hyperlink" xfId="5770" builtinId="9" hidden="1"/>
    <cellStyle name="Followed Hyperlink" xfId="5771" builtinId="9" hidden="1"/>
    <cellStyle name="Followed Hyperlink" xfId="5772" builtinId="9" hidden="1"/>
    <cellStyle name="Followed Hyperlink" xfId="5773" builtinId="9" hidden="1"/>
    <cellStyle name="Followed Hyperlink" xfId="5774" builtinId="9" hidden="1"/>
    <cellStyle name="Followed Hyperlink" xfId="5775" builtinId="9" hidden="1"/>
    <cellStyle name="Followed Hyperlink" xfId="5776" builtinId="9" hidden="1"/>
    <cellStyle name="Followed Hyperlink" xfId="5777" builtinId="9" hidden="1"/>
    <cellStyle name="Followed Hyperlink" xfId="5778" builtinId="9" hidden="1"/>
    <cellStyle name="Followed Hyperlink" xfId="5779" builtinId="9" hidden="1"/>
    <cellStyle name="Followed Hyperlink" xfId="5780" builtinId="9" hidden="1"/>
    <cellStyle name="Followed Hyperlink" xfId="5781" builtinId="9" hidden="1"/>
    <cellStyle name="Followed Hyperlink" xfId="5782" builtinId="9" hidden="1"/>
    <cellStyle name="Followed Hyperlink" xfId="5783" builtinId="9" hidden="1"/>
    <cellStyle name="Followed Hyperlink" xfId="5784" builtinId="9" hidden="1"/>
    <cellStyle name="Followed Hyperlink" xfId="5785" builtinId="9" hidden="1"/>
    <cellStyle name="Followed Hyperlink" xfId="5786" builtinId="9" hidden="1"/>
    <cellStyle name="Followed Hyperlink" xfId="5787" builtinId="9" hidden="1"/>
    <cellStyle name="Followed Hyperlink" xfId="5788" builtinId="9" hidden="1"/>
    <cellStyle name="Followed Hyperlink" xfId="5789" builtinId="9" hidden="1"/>
    <cellStyle name="Followed Hyperlink" xfId="5790" builtinId="9" hidden="1"/>
    <cellStyle name="Followed Hyperlink" xfId="5791" builtinId="9" hidden="1"/>
    <cellStyle name="Followed Hyperlink" xfId="5792" builtinId="9" hidden="1"/>
    <cellStyle name="Followed Hyperlink" xfId="5793" builtinId="9" hidden="1"/>
    <cellStyle name="Followed Hyperlink" xfId="5794" builtinId="9" hidden="1"/>
    <cellStyle name="Followed Hyperlink" xfId="5795" builtinId="9" hidden="1"/>
    <cellStyle name="Followed Hyperlink" xfId="5796" builtinId="9" hidden="1"/>
    <cellStyle name="Followed Hyperlink" xfId="5797" builtinId="9" hidden="1"/>
    <cellStyle name="Followed Hyperlink" xfId="5798" builtinId="9" hidden="1"/>
    <cellStyle name="Followed Hyperlink" xfId="5799" builtinId="9" hidden="1"/>
    <cellStyle name="Followed Hyperlink" xfId="5800" builtinId="9" hidden="1"/>
    <cellStyle name="Followed Hyperlink" xfId="5801" builtinId="9" hidden="1"/>
    <cellStyle name="Followed Hyperlink" xfId="5802" builtinId="9" hidden="1"/>
    <cellStyle name="Followed Hyperlink" xfId="5803" builtinId="9" hidden="1"/>
    <cellStyle name="Followed Hyperlink" xfId="5804" builtinId="9" hidden="1"/>
    <cellStyle name="Followed Hyperlink" xfId="5805" builtinId="9" hidden="1"/>
    <cellStyle name="Followed Hyperlink" xfId="5806" builtinId="9" hidden="1"/>
    <cellStyle name="Followed Hyperlink" xfId="5807" builtinId="9" hidden="1"/>
    <cellStyle name="Followed Hyperlink" xfId="5808" builtinId="9" hidden="1"/>
    <cellStyle name="Followed Hyperlink" xfId="5809" builtinId="9" hidden="1"/>
    <cellStyle name="Followed Hyperlink" xfId="5810" builtinId="9" hidden="1"/>
    <cellStyle name="Followed Hyperlink" xfId="5811" builtinId="9" hidden="1"/>
    <cellStyle name="Followed Hyperlink" xfId="5812" builtinId="9" hidden="1"/>
    <cellStyle name="Followed Hyperlink" xfId="5813" builtinId="9" hidden="1"/>
    <cellStyle name="Followed Hyperlink" xfId="5814" builtinId="9" hidden="1"/>
    <cellStyle name="Followed Hyperlink" xfId="5815" builtinId="9" hidden="1"/>
    <cellStyle name="Followed Hyperlink" xfId="5816" builtinId="9" hidden="1"/>
    <cellStyle name="Followed Hyperlink" xfId="5817" builtinId="9" hidden="1"/>
    <cellStyle name="Followed Hyperlink" xfId="5818" builtinId="9" hidden="1"/>
    <cellStyle name="Followed Hyperlink" xfId="5819" builtinId="9" hidden="1"/>
    <cellStyle name="Followed Hyperlink" xfId="5820" builtinId="9" hidden="1"/>
    <cellStyle name="Followed Hyperlink" xfId="5821" builtinId="9" hidden="1"/>
    <cellStyle name="Followed Hyperlink" xfId="5822" builtinId="9" hidden="1"/>
    <cellStyle name="Followed Hyperlink" xfId="5823" builtinId="9" hidden="1"/>
    <cellStyle name="Followed Hyperlink" xfId="5824" builtinId="9" hidden="1"/>
    <cellStyle name="Followed Hyperlink" xfId="5825" builtinId="9" hidden="1"/>
    <cellStyle name="Followed Hyperlink" xfId="5826" builtinId="9" hidden="1"/>
    <cellStyle name="Followed Hyperlink" xfId="5827" builtinId="9" hidden="1"/>
    <cellStyle name="Followed Hyperlink" xfId="5828" builtinId="9" hidden="1"/>
    <cellStyle name="Followed Hyperlink" xfId="5829" builtinId="9" hidden="1"/>
    <cellStyle name="Followed Hyperlink" xfId="5830" builtinId="9" hidden="1"/>
    <cellStyle name="Followed Hyperlink" xfId="5831" builtinId="9" hidden="1"/>
    <cellStyle name="Followed Hyperlink" xfId="5832" builtinId="9" hidden="1"/>
    <cellStyle name="Followed Hyperlink" xfId="5833" builtinId="9" hidden="1"/>
    <cellStyle name="Followed Hyperlink" xfId="5834" builtinId="9" hidden="1"/>
    <cellStyle name="Followed Hyperlink" xfId="5835" builtinId="9" hidden="1"/>
    <cellStyle name="Followed Hyperlink" xfId="5836" builtinId="9" hidden="1"/>
    <cellStyle name="Followed Hyperlink" xfId="5837" builtinId="9" hidden="1"/>
    <cellStyle name="Followed Hyperlink" xfId="5838" builtinId="9" hidden="1"/>
    <cellStyle name="Followed Hyperlink" xfId="5839" builtinId="9" hidden="1"/>
    <cellStyle name="Followed Hyperlink" xfId="5840" builtinId="9" hidden="1"/>
    <cellStyle name="Followed Hyperlink" xfId="5841" builtinId="9" hidden="1"/>
    <cellStyle name="Followed Hyperlink" xfId="5842" builtinId="9" hidden="1"/>
    <cellStyle name="Followed Hyperlink" xfId="5843" builtinId="9" hidden="1"/>
    <cellStyle name="Followed Hyperlink" xfId="5844" builtinId="9" hidden="1"/>
    <cellStyle name="Followed Hyperlink" xfId="5845" builtinId="9" hidden="1"/>
    <cellStyle name="Followed Hyperlink" xfId="5846" builtinId="9" hidden="1"/>
    <cellStyle name="Followed Hyperlink" xfId="5847" builtinId="9" hidden="1"/>
    <cellStyle name="Followed Hyperlink" xfId="5848" builtinId="9" hidden="1"/>
    <cellStyle name="Followed Hyperlink" xfId="5849" builtinId="9" hidden="1"/>
    <cellStyle name="Followed Hyperlink" xfId="5850" builtinId="9" hidden="1"/>
    <cellStyle name="Followed Hyperlink" xfId="5851" builtinId="9" hidden="1"/>
    <cellStyle name="Followed Hyperlink" xfId="5852" builtinId="9" hidden="1"/>
    <cellStyle name="Followed Hyperlink" xfId="5853" builtinId="9" hidden="1"/>
    <cellStyle name="Followed Hyperlink" xfId="5854" builtinId="9" hidden="1"/>
    <cellStyle name="Hyperlink" xfId="1" builtinId="8"/>
    <cellStyle name="Normal" xfId="0" builtinId="0"/>
    <cellStyle name="Normal 2" xfId="5855" xr:uid="{AB531D10-C463-A74F-94DD-12C3235889E2}"/>
    <cellStyle name="Percent" xfId="2" builtinId="5"/>
  </cellStyles>
  <dxfs count="168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E100D5"/>
      <color rgb="FFDD0000"/>
      <color rgb="FF0000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3708</xdr:row>
      <xdr:rowOff>38100</xdr:rowOff>
    </xdr:from>
    <xdr:to>
      <xdr:col>28</xdr:col>
      <xdr:colOff>215900</xdr:colOff>
      <xdr:row>3710</xdr:row>
      <xdr:rowOff>76200</xdr:rowOff>
    </xdr:to>
    <xdr:sp macro="" textlink="">
      <xdr:nvSpPr>
        <xdr:cNvPr id="7179" name="Text Box 11" hidden="1">
          <a:extLst>
            <a:ext uri="{FF2B5EF4-FFF2-40B4-BE49-F238E27FC236}">
              <a16:creationId xmlns:a16="http://schemas.microsoft.com/office/drawing/2014/main" id="{00000000-0008-0000-0100-00000B1C0000}"/>
            </a:ext>
          </a:extLst>
        </xdr:cNvPr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E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=""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384ECF0B-911D-4F42-BB55-1F49CB854676}" userId="8abc2680c18d2d08" providerId="Windows Live"/>
  <person displayName="David Leip" id="{5DE40C4F-4D62-9246-B5C1-45C802787FB3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N1" dT="2024-10-10T11:42:37.21" personId="{384ECF0B-911D-4F42-BB55-1F49CB854676}" id="{FEFAD984-6B2B-5342-95D8-D63A8D00660C}">
    <text>Round (Instant Run-off Voting - Maine and Alaska participating)</text>
  </threadedComment>
  <threadedComment ref="BQ1" dT="2020-10-25T21:19:10.81" personId="{5DE40C4F-4D62-9246-B5C1-45C802787FB3}" id="{B1EFBFE3-1D86-954F-94F4-BC2935953454}">
    <text>Current Election FIPS.</text>
  </threadedComment>
  <threadedComment ref="W130" dT="2024-11-20T01:48:59.27" personId="{384ECF0B-911D-4F42-BB55-1F49CB854676}" id="{290258D0-F133-BD41-8412-9C59A43EBBEB}">
    <text>Write-ins here collected from individual county election agencies.</text>
  </threadedComment>
  <threadedComment ref="BT386" dT="2023-01-26T02:03:20.26" personId="{5DE40C4F-4D62-9246-B5C1-45C802787FB3}" id="{E7B90C4D-4FA6-CE48-A4BC-10D6054A0B5C}">
    <text>917 from County Report.  509 in FL Over Under Report with 408 Invalid Write-ins</text>
  </threadedComment>
  <threadedComment ref="W420" dT="2024-11-20T01:48:59.27" personId="{384ECF0B-911D-4F42-BB55-1F49CB854676}" id="{F58F8723-ED83-334E-AEAE-B1FBCE5D036C}">
    <text>No additional qualified write-in votes in state-wide report.  Write-ins here collected from individual county election agencies.</text>
  </threadedComment>
  <threadedComment ref="CJ421" dT="2024-11-19T02:56:51.91" personId="{384ECF0B-911D-4F42-BB55-1F49CB854676}" id="{E56B1FAF-B482-474B-8174-4DC379CB2E2B}">
    <text>On Ballot, Not Counted</text>
  </threadedComment>
  <threadedComment ref="CK421" dT="2024-11-19T02:57:00.83" personId="{384ECF0B-911D-4F42-BB55-1F49CB854676}" id="{9A7D2C1A-BDCC-1649-9E69-01D0E1A0B1F8}">
    <text>On Ballot Not Counted</text>
  </threadedComment>
  <threadedComment ref="T581" dT="2024-11-20T01:54:51.62" personId="{384ECF0B-911D-4F42-BB55-1F49CB854676}" id="{E72D44CE-B78B-EB4A-AB69-BE2A35DB7CD5}">
    <text>On Ballot, votes not counted on state-wide report.  Collected from official county reports - not all counties reported votes.</text>
  </threadedComment>
  <threadedComment ref="U581" dT="2024-11-20T01:54:51.62" personId="{384ECF0B-911D-4F42-BB55-1F49CB854676}" id="{032984FB-E23F-D241-8B5B-906C1CC9E571}">
    <text>On Ballot, votes not counted on state-wide report.  Collected from official county reports - not all counties reported votes.</text>
  </threadedComment>
  <threadedComment ref="W581" dT="2024-11-20T01:48:59.27" personId="{384ECF0B-911D-4F42-BB55-1F49CB854676}" id="{D25F1A7E-1CCC-F84F-B150-72AF152CEA84}">
    <text>Write-ins here collected from individual county election agencies. Incomplete</text>
  </threadedComment>
  <threadedComment ref="W737" dT="2024-11-20T01:48:59.27" personId="{384ECF0B-911D-4F42-BB55-1F49CB854676}" id="{A7794577-44EF-0C41-938A-1C22A39EDAD0}">
    <text>Write-ins here collected from individual county election agencies. Incomplete</text>
  </threadedComment>
  <threadedComment ref="W1039" dT="2024-11-20T01:48:59.27" personId="{384ECF0B-911D-4F42-BB55-1F49CB854676}" id="{B3A335B0-3A56-CE40-BAB6-A5CFD4331DC7}">
    <text>Write-ins here collected from individual county election agencies.</text>
  </threadedComment>
  <threadedComment ref="W1373" dT="2024-11-20T01:48:59.27" personId="{384ECF0B-911D-4F42-BB55-1F49CB854676}" id="{7E820D02-475A-244B-8689-6FFED1209A16}">
    <text>Write-ins here collected from individual county election agencies.</text>
  </threadedComment>
  <threadedComment ref="W1546" dT="2024-11-20T01:48:59.27" personId="{384ECF0B-911D-4F42-BB55-1F49CB854676}" id="{5F575845-B339-9140-AC58-8A66FE5399E3}">
    <text>Write-ins here collected from individual county election agencies.</text>
  </threadedComment>
  <threadedComment ref="CI2158" dT="2024-12-03T15:31:41.83" personId="{384ECF0B-911D-4F42-BB55-1F49CB854676}" id="{CF39A0BA-27F0-D34B-AACA-C99446AF14FC}">
    <text>Calculated from Cast Votes of 411,656</text>
  </threadedComment>
  <threadedComment ref="R2216" dT="2024-11-20T02:18:51.41" personId="{384ECF0B-911D-4F42-BB55-1F49CB854676}" id="{0016CF2C-F7C5-AE45-BF30-B49C95DDEBCF}">
    <text>On Ballot, votes not counted in statewide report.  Figures collected from individual county reports.</text>
  </threadedComment>
  <threadedComment ref="W2216" dT="2024-11-20T01:48:59.27" personId="{384ECF0B-911D-4F42-BB55-1F49CB854676}" id="{7CB1D838-38D1-EC43-8A16-9BDDB4D31013}">
    <text>Write-ins here collected from individual county election agencies.</text>
  </threadedComment>
  <threadedComment ref="W2402" dT="2024-11-20T01:48:59.27" personId="{384ECF0B-911D-4F42-BB55-1F49CB854676}" id="{675F93D2-4BC9-B141-9C85-60606BBD7FCB}">
    <text>Write-ins here collected from individual county election agencies.</text>
  </threadedComment>
  <threadedComment ref="W2879" dT="2024-11-20T01:48:59.27" personId="{384ECF0B-911D-4F42-BB55-1F49CB854676}" id="{B3426F68-D081-3144-90E9-7966C92771D8}">
    <text>Write-ins here collected from individual county election agencies.</text>
  </threadedComment>
  <threadedComment ref="CN2879" dT="2021-02-24T21:24:07.54" personId="{5DE40C4F-4D62-9246-B5C1-45C802787FB3}" id="{15BF1EE4-E3BB-6F4D-A152-C313F4993D50}">
    <text>Official from statewide report: 205. Added 17 votes in Harris County per county certified write-in report.</text>
  </threadedComment>
  <threadedComment ref="W3159" dT="2024-11-20T01:48:59.27" personId="{384ECF0B-911D-4F42-BB55-1F49CB854676}" id="{98512FCD-AA6D-914F-B496-882A50C71411}">
    <text>Write-ins here collected from individual county election agencies.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78" dT="2024-11-26T21:31:57.93" personId="{384ECF0B-911D-4F42-BB55-1F49CB854676}" id="{B12BFEA9-CD0B-C544-9496-668D845472E3}">
    <text>Includes Unity Township</text>
  </threadedComment>
  <threadedComment ref="A211" dT="2024-11-26T21:49:36.49" personId="{384ECF0B-911D-4F42-BB55-1F49CB854676}" id="{A589000A-1E6D-AA44-8415-7D79BFA4F742}">
    <text>Includes Silver Ridge Township</text>
  </threadedComment>
  <threadedComment ref="A214" dT="2020-11-25T00:14:12.65" personId="{5DE40C4F-4D62-9246-B5C1-45C802787FB3}" id="{0AD7346C-00B1-814F-ACCD-E95CCFB09D33}">
    <text>Includes Mason Twp.</text>
  </threadedComment>
  <threadedComment ref="A231" dT="2024-11-26T21:55:39.02" personId="{384ECF0B-911D-4F42-BB55-1F49CB854676}" id="{AF8A09E9-9A7C-A046-BC0A-5E673ECF3F3B}">
    <text>Includes Loads Island Township</text>
  </threadedComment>
  <threadedComment ref="A251" dT="2024-11-26T21:56:25.05" personId="{384ECF0B-911D-4F42-BB55-1F49CB854676}" id="{F8E9964B-8F17-7F44-9B30-864C8D143AEC}">
    <text>Includes Connor Township</text>
  </threadedComment>
  <threadedComment ref="A267" dT="2024-11-26T21:59:15.77" personId="{384ECF0B-911D-4F42-BB55-1F49CB854676}" id="{A5C14153-0EF3-044B-9AFE-0414005FD763}">
    <text>Includes T10 SD Township</text>
  </threadedComment>
  <threadedComment ref="A291" dT="2021-02-22T14:49:06.19" personId="{5DE40C4F-4D62-9246-B5C1-45C802787FB3}" id="{18160573-27F3-014E-BDEF-C453C0D44E69}">
    <text>Includes Brookton Twp.</text>
  </threadedComment>
  <threadedComment ref="A299" dT="2024-11-26T22:05:19.27" personId="{384ECF0B-911D-4F42-BB55-1F49CB854676}" id="{9985B68F-5DC7-614B-8606-C6CF15DB26B3}">
    <text>Includes Edmunds Township</text>
  </threadedComment>
  <threadedComment ref="A310" dT="2020-12-13T01:22:24.22" personId="{5DE40C4F-4D62-9246-B5C1-45C802787FB3}" id="{983C6AA9-EDEA-784D-8238-6F57E4C29761}">
    <text>Includes T15 R6 Twp.</text>
  </threadedComment>
  <threadedComment ref="A320" dT="2024-11-27T17:15:03.07" personId="{384ECF0B-911D-4F42-BB55-1F49CB854676}" id="{B8A4C6F1-D475-4248-B569-CEED5D139FD5}">
    <text>Includes Fletchers Landing Township</text>
  </threadedComment>
  <threadedComment ref="A360" dT="2020-12-13T01:47:02.32" personId="{5DE40C4F-4D62-9246-B5C1-45C802787FB3}" id="{0244EDE9-85C4-0143-ABE9-C14BC9E761D2}">
    <text>Includes Kingsbury Plt.</text>
  </threadedComment>
  <threadedComment ref="A380" dT="2024-11-26T21:57:47.65" personId="{384ECF0B-911D-4F42-BB55-1F49CB854676}" id="{1B6BFB65-8319-E046-9CF8-1CCCAC6C16C5}">
    <text>Includes Cary Township</text>
  </threadedComment>
  <threadedComment ref="A405" dT="2020-12-13T01:39:31.53" personId="{5DE40C4F-4D62-9246-B5C1-45C802787FB3}" id="{86FE8350-14D5-EC44-ADA2-9DC7B216A977}">
    <text>Includes Orneville Twp.</text>
  </threadedComment>
  <threadedComment ref="A414" dT="2020-12-13T02:28:57.97" personId="{5DE40C4F-4D62-9246-B5C1-45C802787FB3}" id="{40F566F8-C6E6-6D4D-B7E5-B9DC9F0F2011}">
    <text>Includes Spring Lake Twp.</text>
  </threadedComment>
  <threadedComment ref="A448" dT="2020-12-13T01:42:27.20" personId="{5DE40C4F-4D62-9246-B5C1-45C802787FB3}" id="{40B7A60F-255E-3149-AB21-3DCBECCC82E0}">
    <text>Includes Molunkus Twp.</text>
  </threadedComment>
  <threadedComment ref="A457" dT="2024-11-27T17:35:37.96" personId="{384ECF0B-911D-4F42-BB55-1F49CB854676}" id="{E11D4C14-8B89-4F4B-AC0F-F0677EE8488E}">
    <text>Includes T10 SD Township</text>
  </threadedComment>
  <threadedComment ref="A458" dT="2020-12-13T01:44:38.74" personId="{5DE40C4F-4D62-9246-B5C1-45C802787FB3}" id="{BA96A193-77DF-FF43-90B2-6E7C67C4637E}">
    <text>Includes Greenfield Twp.</text>
  </threadedComment>
  <threadedComment ref="A460" dT="2020-12-13T01:48:27.70" personId="{5DE40C4F-4D62-9246-B5C1-45C802787FB3}" id="{2BB17A99-B736-4449-862B-3E0B38DDEE37}">
    <text>Includes Ornveille Twp.</text>
  </threadedComment>
  <threadedComment ref="A465" dT="2020-12-13T01:48:54.68" personId="{5DE40C4F-4D62-9246-B5C1-45C802787FB3}" id="{ED891829-0663-F540-B4B0-37E0243A5A84}">
    <text>Includes Elliotsville Twp.</text>
  </threadedComment>
  <threadedComment ref="A502" dT="2024-11-27T17:41:53.15" personId="{384ECF0B-911D-4F42-BB55-1F49CB854676}" id="{B865ECD3-399A-E54B-A296-345571F6F876}">
    <text>Includes Argyle Township</text>
  </threadedComment>
  <threadedComment ref="A526" dT="2024-11-27T17:44:07.83" personId="{384ECF0B-911D-4F42-BB55-1F49CB854676}" id="{AF202047-B146-6145-92B1-0F7F67CB1CA7}">
    <text>Includes Madrid Township</text>
  </threadedComment>
  <threadedComment ref="A540" dT="2021-02-22T14:49:37.01" personId="{5DE40C4F-4D62-9246-B5C1-45C802787FB3}" id="{D731D770-661A-FB47-A775-D719DA09220D}">
    <text>Includes Big Lake Twp.</text>
  </threadedComment>
  <threadedComment ref="A543" dT="2020-12-13T01:29:24.60" personId="{5DE40C4F-4D62-9246-B5C1-45C802787FB3}" id="{1E76FA64-90D4-E840-8096-F1E3C946DBDB}">
    <text>Includes Adamstown Twp.</text>
  </threadedComment>
  <threadedComment ref="A560" dT="2020-12-13T01:24:06.44" personId="{5DE40C4F-4D62-9246-B5C1-45C802787FB3}" id="{AB3EED93-9509-1E4B-840C-383C6483C8CB}">
    <text>Includes Sinclair</text>
  </threadedComment>
  <threadedComment ref="A583" dT="2020-12-13T01:21:33.57" personId="{5DE40C4F-4D62-9246-B5C1-45C802787FB3}" id="{B8863E48-39A7-1D45-812E-0CD38138395E}">
    <text>Includes Concord Twp.</text>
  </threadedComment>
  <threadedComment ref="A597" dT="2020-12-13T01:53:43.72" personId="{5DE40C4F-4D62-9246-B5C1-45C802787FB3}" id="{0654B295-78F9-7342-ABB9-801C4503B515}">
    <text>Includes T7 SD</text>
  </threadedComment>
  <threadedComment ref="A621" dT="2021-02-22T14:50:07.14" personId="{5DE40C4F-4D62-9246-B5C1-45C802787FB3}" id="{E35E7656-DF97-2B4C-A0D8-23D30F87DF7B}">
    <text>Includes Codyville Twp.</text>
  </threadedComment>
  <threadedComment ref="A630" dT="2020-12-13T01:25:23.12" personId="{5DE40C4F-4D62-9246-B5C1-45C802787FB3}" id="{C79A87E0-F98C-7A45-ADA2-4FC509D7D971}">
    <text>Includes Van Buren Cove</text>
  </threadedComment>
  <threadedComment ref="A663" dT="2024-11-26T21:48:25.83" personId="{384ECF0B-911D-4F42-BB55-1F49CB854676}" id="{AA6FD90C-E842-2447-BED2-5249C95ECE42}">
    <text>Includes Bancroft Township</text>
  </threadedComment>
  <threadedComment ref="A669" dT="2024-11-27T17:56:21.06" personId="{384ECF0B-911D-4F42-BB55-1F49CB854676}" id="{49BE72AC-51AC-484E-B3F0-DE737DF918BD}">
    <text>Includes Tips</text>
  </threadedComment>
  <threadedComment ref="A680" dT="2020-12-13T01:38:48.09" personId="{5DE40C4F-4D62-9246-B5C1-45C802787FB3}" id="{9534C12C-7142-D143-ACD0-BD651B6B3804}">
    <text>Includes Milton Twp.</text>
  </threadedComment>
  <threadedComment ref="A686" dT="2020-12-13T13:08:48.44" personId="{5DE40C4F-4D62-9246-B5C1-45C802787FB3}" id="{3890FA51-69DF-3546-BBAF-B75E96057BFD}">
    <text>UOCAVA</text>
  </threadedComment>
  <threadedComment ref="A687" dT="2020-12-13T13:08:56.51" personId="{5DE40C4F-4D62-9246-B5C1-45C802787FB3}" id="{22C95A1F-C321-F943-BE61-05DA90E61F7F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il.macon.accessliberty.com/pastelections.aspx" TargetMode="External"/><Relationship Id="rId13" Type="http://schemas.openxmlformats.org/officeDocument/2006/relationships/hyperlink" Target="http://il.tazewell.accessliberty.com/past~elections.aspx" TargetMode="External"/><Relationship Id="rId3" Type="http://schemas.openxmlformats.org/officeDocument/2006/relationships/hyperlink" Target="http://il.clark.accessliberty.com/pastelections.aspx" TargetMode="External"/><Relationship Id="rId7" Type="http://schemas.openxmlformats.org/officeDocument/2006/relationships/hyperlink" Target="http://il.livingston.accessliberty.com/pastelections.aspx" TargetMode="External"/><Relationship Id="rId12" Type="http://schemas.openxmlformats.org/officeDocument/2006/relationships/hyperlink" Target="http://il.shelby.accessliberty.com/pastelections.aspx" TargetMode="External"/><Relationship Id="rId17" Type="http://schemas.microsoft.com/office/2017/10/relationships/threadedComment" Target="../threadedComments/threadedComment1.xml"/><Relationship Id="rId2" Type="http://schemas.openxmlformats.org/officeDocument/2006/relationships/hyperlink" Target="http://il.bureau.accessliberty.com/pastelections.aspx" TargetMode="External"/><Relationship Id="rId16" Type="http://schemas.openxmlformats.org/officeDocument/2006/relationships/comments" Target="../comments1.xml"/><Relationship Id="rId1" Type="http://schemas.openxmlformats.org/officeDocument/2006/relationships/hyperlink" Target="http://il.christian.accessliberty.com/pastelections.aspx" TargetMode="External"/><Relationship Id="rId6" Type="http://schemas.openxmlformats.org/officeDocument/2006/relationships/hyperlink" Target="http://il.edgar.accessliberty.com/pastelections.aspx" TargetMode="External"/><Relationship Id="rId11" Type="http://schemas.openxmlformats.org/officeDocument/2006/relationships/hyperlink" Target="http://il.putnam.accessliberty.com/pastelections.aspx" TargetMode="External"/><Relationship Id="rId5" Type="http://schemas.openxmlformats.org/officeDocument/2006/relationships/hyperlink" Target="http://il.dewitt.accessliberty.com/pastelections.aspx" TargetMode="External"/><Relationship Id="rId15" Type="http://schemas.openxmlformats.org/officeDocument/2006/relationships/vmlDrawing" Target="../drawings/vmlDrawing1.vml"/><Relationship Id="rId10" Type="http://schemas.openxmlformats.org/officeDocument/2006/relationships/hyperlink" Target="http://il.moultrie.accessliberty.com/pastelections.aspx" TargetMode="External"/><Relationship Id="rId4" Type="http://schemas.openxmlformats.org/officeDocument/2006/relationships/hyperlink" Target="http://il.coles.accessliberty.com/pastelections.aspx" TargetMode="External"/><Relationship Id="rId9" Type="http://schemas.openxmlformats.org/officeDocument/2006/relationships/hyperlink" Target="http://il.mason.accessliberty.com/pastelections.aspx" TargetMode="External"/><Relationship Id="rId1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results.vote.wa.gov/results/20241105/president-vice-president_bycounty.html" TargetMode="External"/><Relationship Id="rId21" Type="http://schemas.openxmlformats.org/officeDocument/2006/relationships/hyperlink" Target="https://ctemspublic.tgstg.net/" TargetMode="External"/><Relationship Id="rId42" Type="http://schemas.openxmlformats.org/officeDocument/2006/relationships/hyperlink" Target="https://electionresults.utah.gov/results/public/utah/elections/general11052024/ballot-items/88e40000-968a-0c37-b0b0-08dce9374078" TargetMode="External"/><Relationship Id="rId47" Type="http://schemas.openxmlformats.org/officeDocument/2006/relationships/hyperlink" Target="https://www.sos.alabama.gov/sites/default/files/election-2024/State%20Certification%20of%202024%20General%20Election.pdf" TargetMode="External"/><Relationship Id="rId63" Type="http://schemas.openxmlformats.org/officeDocument/2006/relationships/hyperlink" Target="https://electionresults.dcboe.org/election_results/2024-general-Election" TargetMode="External"/><Relationship Id="rId68" Type="http://schemas.openxmlformats.org/officeDocument/2006/relationships/hyperlink" Target="https://electionresults.nebraska.gov/resultsSW.aspx?text=Race&amp;type=PRS&amp;map=CTY" TargetMode="External"/><Relationship Id="rId7" Type="http://schemas.openxmlformats.org/officeDocument/2006/relationships/hyperlink" Target="https://enr.indianavoters.in.gov/site/index.html" TargetMode="External"/><Relationship Id="rId71" Type="http://schemas.openxmlformats.org/officeDocument/2006/relationships/comments" Target="../comments4.xml"/><Relationship Id="rId2" Type="http://schemas.openxmlformats.org/officeDocument/2006/relationships/hyperlink" Target="http://elections.delaware.gov/results/data/stwoff_kns.txt" TargetMode="External"/><Relationship Id="rId16" Type="http://schemas.openxmlformats.org/officeDocument/2006/relationships/hyperlink" Target="https://elect.ky.gov/results/2020-2029/Documents/2024%20General%20Election%20Certification.pdf" TargetMode="External"/><Relationship Id="rId29" Type="http://schemas.openxmlformats.org/officeDocument/2006/relationships/hyperlink" Target="https://results.okelections.gov/OKER/?elecDate=20241105" TargetMode="External"/><Relationship Id="rId11" Type="http://schemas.openxmlformats.org/officeDocument/2006/relationships/hyperlink" Target="https://ent.sos.ks.gov/national.html" TargetMode="External"/><Relationship Id="rId24" Type="http://schemas.openxmlformats.org/officeDocument/2006/relationships/hyperlink" Target="https://www.sos.nh.gov/sites/g/files/ehbemt561/files/inline-documents/sonh/2024-ge-president.xls" TargetMode="External"/><Relationship Id="rId32" Type="http://schemas.openxmlformats.org/officeDocument/2006/relationships/hyperlink" Target="https://results.enr.clarityelections.com/WV/122766/web.345435/" TargetMode="External"/><Relationship Id="rId37" Type="http://schemas.openxmlformats.org/officeDocument/2006/relationships/hyperlink" Target="https://results.sos.nd.gov/ResultsSW.aspx?text=All&amp;type=SW&amp;map=CTY" TargetMode="External"/><Relationship Id="rId40" Type="http://schemas.openxmlformats.org/officeDocument/2006/relationships/hyperlink" Target="https://electionresults.sd.gov/resultsSW.aspx?type=SWR&amp;map=CTY" TargetMode="External"/><Relationship Id="rId45" Type="http://schemas.openxmlformats.org/officeDocument/2006/relationships/hyperlink" Target="https://electionstats.state.ma.us/elections/view/165300/" TargetMode="External"/><Relationship Id="rId53" Type="http://schemas.openxmlformats.org/officeDocument/2006/relationships/hyperlink" Target="https://elections.hawaii.gov/wp-content/uploads/media.txt" TargetMode="External"/><Relationship Id="rId58" Type="http://schemas.openxmlformats.org/officeDocument/2006/relationships/hyperlink" Target="https://www.ohiosos.gov/elections/election-results-and-data/2024/" TargetMode="External"/><Relationship Id="rId66" Type="http://schemas.openxmlformats.org/officeDocument/2006/relationships/hyperlink" Target="https://electionresults.sos.state.mn.us/Select/MediaFiles/Index?ersElectionId=170" TargetMode="External"/><Relationship Id="rId5" Type="http://schemas.openxmlformats.org/officeDocument/2006/relationships/hyperlink" Target="https://elections.maryland.gov/elections/2024/General_Results/gen_detail_results_2024_1_1.html" TargetMode="External"/><Relationship Id="rId61" Type="http://schemas.openxmlformats.org/officeDocument/2006/relationships/hyperlink" Target="https://www.elections.il.gov/ElectionOperations/VoteTotalSearch.aspx?ID=9huvqbsiUWA%3d" TargetMode="External"/><Relationship Id="rId19" Type="http://schemas.openxmlformats.org/officeDocument/2006/relationships/hyperlink" Target="https://electionresults.sos.ca.gov/returns/maps/president" TargetMode="External"/><Relationship Id="rId14" Type="http://schemas.openxmlformats.org/officeDocument/2006/relationships/hyperlink" Target="https://electionresults.iowa.gov/IA/106279" TargetMode="External"/><Relationship Id="rId22" Type="http://schemas.openxmlformats.org/officeDocument/2006/relationships/hyperlink" Target="https://ent.sos.ks.gov/national.html" TargetMode="External"/><Relationship Id="rId27" Type="http://schemas.openxmlformats.org/officeDocument/2006/relationships/hyperlink" Target="https://results.oregonvotes.gov/resultsSW.aspx?type=FED&amp;map=CTY" TargetMode="External"/><Relationship Id="rId30" Type="http://schemas.openxmlformats.org/officeDocument/2006/relationships/hyperlink" Target="https://sos.wyo.gov/Elections/Docs/2024/Results/General/2024_General_Statewide_Candidates_Summary.pdf" TargetMode="External"/><Relationship Id="rId35" Type="http://schemas.openxmlformats.org/officeDocument/2006/relationships/hyperlink" Target="https://www.ri.gov/election/results/2024/general_election/" TargetMode="External"/><Relationship Id="rId43" Type="http://schemas.openxmlformats.org/officeDocument/2006/relationships/hyperlink" Target="https://mvic.sos.state.mi.us/votehistory/Index?type=C&amp;electionDate=11-5-2024" TargetMode="External"/><Relationship Id="rId48" Type="http://schemas.openxmlformats.org/officeDocument/2006/relationships/hyperlink" Target="https://www2.alabamavotes.gov/electionNight/statewideResultsByContest.aspx?ecode=1001225" TargetMode="External"/><Relationship Id="rId56" Type="http://schemas.openxmlformats.org/officeDocument/2006/relationships/hyperlink" Target="https://tnelectionresults.com/county-breakdown/President%20and%20Vice%20President%20of%20the%20United%20States" TargetMode="External"/><Relationship Id="rId64" Type="http://schemas.openxmlformats.org/officeDocument/2006/relationships/hyperlink" Target="https://electionresults.sos.state.mn.us/Results/MediaResult/115?mediafileid=38" TargetMode="External"/><Relationship Id="rId69" Type="http://schemas.openxmlformats.org/officeDocument/2006/relationships/hyperlink" Target="https://enr.elections.virginia.gov/results/public/Virginia/elections/2024NovemberGeneral/ballot-items/01000000-c7a0-1ae0-1363-08dcde4d9d9f" TargetMode="External"/><Relationship Id="rId8" Type="http://schemas.openxmlformats.org/officeDocument/2006/relationships/hyperlink" Target="https://nyenr.elections.ny.gov/home.aspx" TargetMode="External"/><Relationship Id="rId51" Type="http://schemas.openxmlformats.org/officeDocument/2006/relationships/hyperlink" Target="https://sos.idaho.gov/elections/data/results/2024/2024_general_canvass.pdf" TargetMode="External"/><Relationship Id="rId3" Type="http://schemas.openxmlformats.org/officeDocument/2006/relationships/hyperlink" Target="https://results.enr.clarityelections.com/CO/122598/web.345435/" TargetMode="External"/><Relationship Id="rId12" Type="http://schemas.openxmlformats.org/officeDocument/2006/relationships/hyperlink" Target="https://voterportal.sos.la.gov/Graphical" TargetMode="External"/><Relationship Id="rId17" Type="http://schemas.openxmlformats.org/officeDocument/2006/relationships/hyperlink" Target="https://apps.azsos.gov/election/2024/ge/canvass/20241105_GeneralCanvass_Signed.pdf" TargetMode="External"/><Relationship Id="rId25" Type="http://schemas.openxmlformats.org/officeDocument/2006/relationships/hyperlink" Target="https://electionresults.vermont.gov/" TargetMode="External"/><Relationship Id="rId33" Type="http://schemas.openxmlformats.org/officeDocument/2006/relationships/hyperlink" Target="https://results.texas-election.com/contestdetails?officeID=1001&amp;officeName=PRESIDENT%2FVICE-PRESIDENT&amp;officeType=FEDERAL%20OFFICES&amp;from=race" TargetMode="External"/><Relationship Id="rId38" Type="http://schemas.openxmlformats.org/officeDocument/2006/relationships/hyperlink" Target="https://www.sos.ms.gov/elections/electionresults/2024%20Official%20Statewide%20Results.pdf" TargetMode="External"/><Relationship Id="rId46" Type="http://schemas.openxmlformats.org/officeDocument/2006/relationships/hyperlink" Target="https://vrsws.sos.ky.gov/liveresults/Statewide" TargetMode="External"/><Relationship Id="rId59" Type="http://schemas.openxmlformats.org/officeDocument/2006/relationships/hyperlink" Target="https://www.ohiosos.gov/globalassets/elections/2024/gen/official/statewide-race-summary.xlsx" TargetMode="External"/><Relationship Id="rId67" Type="http://schemas.openxmlformats.org/officeDocument/2006/relationships/hyperlink" Target="https://sos.nebraska.gov/sites/default/files/doc/elections/2024/2024%20General%20Canvass%20Book.pdf" TargetMode="External"/><Relationship Id="rId20" Type="http://schemas.openxmlformats.org/officeDocument/2006/relationships/hyperlink" Target="https://electionresults.mt.gov/resultsSW.aspx?type=FED&amp;map=CTY" TargetMode="External"/><Relationship Id="rId41" Type="http://schemas.openxmlformats.org/officeDocument/2006/relationships/hyperlink" Target="https://results.arizona.vote/" TargetMode="External"/><Relationship Id="rId54" Type="http://schemas.openxmlformats.org/officeDocument/2006/relationships/hyperlink" Target="https://elections.hawaii.gov/wp-content/results/hi_sov.pdf" TargetMode="External"/><Relationship Id="rId62" Type="http://schemas.openxmlformats.org/officeDocument/2006/relationships/hyperlink" Target="https://www.elections.alaska.gov/election-results/" TargetMode="External"/><Relationship Id="rId70" Type="http://schemas.openxmlformats.org/officeDocument/2006/relationships/vmlDrawing" Target="../drawings/vmlDrawing4.vml"/><Relationship Id="rId1" Type="http://schemas.openxmlformats.org/officeDocument/2006/relationships/hyperlink" Target="http://mtelectionresults.gov/resultsSW.aspx?type=FED&amp;map=CTY" TargetMode="External"/><Relationship Id="rId6" Type="http://schemas.openxmlformats.org/officeDocument/2006/relationships/hyperlink" Target="https://er.ncsbe.gov/contest_details.html?election_dt=11/05/2024&amp;county_id=0&amp;contest_id=1393" TargetMode="External"/><Relationship Id="rId15" Type="http://schemas.openxmlformats.org/officeDocument/2006/relationships/hyperlink" Target="https://floridaelectionwatch.gov/ContestResultsByCounty/100000" TargetMode="External"/><Relationship Id="rId23" Type="http://schemas.openxmlformats.org/officeDocument/2006/relationships/hyperlink" Target="https://results.sos.ga.gov/results/public/Georgia/elections/2024NovGen/ballot-items/01000000-d884-2e72-6367-08dcda4b86b5" TargetMode="External"/><Relationship Id="rId28" Type="http://schemas.openxmlformats.org/officeDocument/2006/relationships/hyperlink" Target="https://vote.utah.gov/wp-content/uploads/sites/42/2024/11/2024-General-Election-Statewide-Canvass.pdf" TargetMode="External"/><Relationship Id="rId36" Type="http://schemas.openxmlformats.org/officeDocument/2006/relationships/hyperlink" Target="https://www.electionreturns.pa.gov/General/SummaryResults?ElectionID=105&amp;ElectionType=G&amp;IsActive=1" TargetMode="External"/><Relationship Id="rId49" Type="http://schemas.openxmlformats.org/officeDocument/2006/relationships/hyperlink" Target="https://www.nvsos.gov/SOSelectionPages/results/2024StateWideGeneral/ElectionSummary.aspx" TargetMode="External"/><Relationship Id="rId57" Type="http://schemas.openxmlformats.org/officeDocument/2006/relationships/hyperlink" Target="https://sos-prod.tnsosgovfiles.com/s3fs-public/document/20241105GeneralbyCounty.pdf" TargetMode="External"/><Relationship Id="rId10" Type="http://schemas.openxmlformats.org/officeDocument/2006/relationships/hyperlink" Target="https://enr.sos.mo.gov/PickaRace.aspx" TargetMode="External"/><Relationship Id="rId31" Type="http://schemas.openxmlformats.org/officeDocument/2006/relationships/hyperlink" Target="https://results.oregonvotes.gov/resultsSW.aspx?type=FED&amp;map=CTY" TargetMode="External"/><Relationship Id="rId44" Type="http://schemas.openxmlformats.org/officeDocument/2006/relationships/hyperlink" Target="https://www.maine.gov/sos/cec/elec/results/2024/President%20and%20Vice%20President%20FINAL.xlsx" TargetMode="External"/><Relationship Id="rId52" Type="http://schemas.openxmlformats.org/officeDocument/2006/relationships/hyperlink" Target="https://results.voteidaho.gov/presidential.html" TargetMode="External"/><Relationship Id="rId60" Type="http://schemas.openxmlformats.org/officeDocument/2006/relationships/hyperlink" Target="https://liveresults.ohiosos.gov/" TargetMode="External"/><Relationship Id="rId65" Type="http://schemas.openxmlformats.org/officeDocument/2006/relationships/hyperlink" Target="https://officialdocuments.sos.state.mn.us/Document/Details/152508" TargetMode="External"/><Relationship Id="rId4" Type="http://schemas.openxmlformats.org/officeDocument/2006/relationships/hyperlink" Target="https://floridaelectionwatch.gov/ContestResultsByCounty/100000" TargetMode="External"/><Relationship Id="rId9" Type="http://schemas.openxmlformats.org/officeDocument/2006/relationships/hyperlink" Target="https://elections.delaware.gov/results/html/index.shtml?electionId=GE2024" TargetMode="External"/><Relationship Id="rId13" Type="http://schemas.openxmlformats.org/officeDocument/2006/relationships/hyperlink" Target="https://results.enr.clarityelections.com/AR/122502/web.345435/" TargetMode="External"/><Relationship Id="rId18" Type="http://schemas.openxmlformats.org/officeDocument/2006/relationships/hyperlink" Target="https://electionresults.iowa.gov/IA/122322/web.345435/" TargetMode="External"/><Relationship Id="rId39" Type="http://schemas.openxmlformats.org/officeDocument/2006/relationships/hyperlink" Target="https://sdsos.gov/elections-voting/assets/2024%20Assets/2024GeneralElectionCanvassWithCert.pdf" TargetMode="External"/><Relationship Id="rId34" Type="http://schemas.openxmlformats.org/officeDocument/2006/relationships/hyperlink" Target="https://www.enr-scvotes.org/SC/122436/web.345435/" TargetMode="External"/><Relationship Id="rId50" Type="http://schemas.openxmlformats.org/officeDocument/2006/relationships/hyperlink" Target="https://silverstateelection.nv.gov/USPresidential/" TargetMode="External"/><Relationship Id="rId55" Type="http://schemas.openxmlformats.org/officeDocument/2006/relationships/hyperlink" Target="https://elections.wi.gov/sites/default/files/documents/Canvass%20-%20Presidential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7BD0C-D6A5-4444-AE44-B605E5035E35}">
  <dimension ref="A1:C19"/>
  <sheetViews>
    <sheetView workbookViewId="0">
      <selection activeCell="B7" sqref="B7"/>
    </sheetView>
  </sheetViews>
  <sheetFormatPr baseColWidth="10" defaultColWidth="11.42578125" defaultRowHeight="14" x14ac:dyDescent="0.2"/>
  <sheetData>
    <row r="1" spans="1:3" x14ac:dyDescent="0.2">
      <c r="A1" s="6" t="s">
        <v>3896</v>
      </c>
    </row>
    <row r="2" spans="1:3" x14ac:dyDescent="0.2">
      <c r="A2" s="6" t="s">
        <v>3897</v>
      </c>
    </row>
    <row r="3" spans="1:3" x14ac:dyDescent="0.2">
      <c r="A3" t="s">
        <v>3734</v>
      </c>
    </row>
    <row r="5" spans="1:3" x14ac:dyDescent="0.2">
      <c r="A5" t="s">
        <v>3735</v>
      </c>
      <c r="B5" s="56">
        <v>0.6</v>
      </c>
    </row>
    <row r="6" spans="1:3" x14ac:dyDescent="0.2">
      <c r="A6" t="s">
        <v>2088</v>
      </c>
      <c r="B6" s="46">
        <v>44167</v>
      </c>
      <c r="C6" s="103"/>
    </row>
    <row r="10" spans="1:3" x14ac:dyDescent="0.2">
      <c r="A10" s="37" t="s">
        <v>3151</v>
      </c>
      <c r="B10" s="6"/>
      <c r="C10" s="6"/>
    </row>
    <row r="11" spans="1:3" x14ac:dyDescent="0.2">
      <c r="B11" s="6">
        <v>1</v>
      </c>
      <c r="C11" t="s">
        <v>3152</v>
      </c>
    </row>
    <row r="12" spans="1:3" x14ac:dyDescent="0.2">
      <c r="C12" s="6" t="s">
        <v>3736</v>
      </c>
    </row>
    <row r="13" spans="1:3" x14ac:dyDescent="0.2">
      <c r="C13" t="s">
        <v>3699</v>
      </c>
    </row>
    <row r="14" spans="1:3" x14ac:dyDescent="0.2">
      <c r="B14">
        <v>1</v>
      </c>
      <c r="C14" s="6" t="s">
        <v>3951</v>
      </c>
    </row>
    <row r="16" spans="1:3" x14ac:dyDescent="0.2">
      <c r="A16" s="37" t="s">
        <v>3895</v>
      </c>
    </row>
    <row r="19" spans="1:3" x14ac:dyDescent="0.2">
      <c r="A19" s="37"/>
      <c r="B19" s="6"/>
      <c r="C1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X115"/>
  <sheetViews>
    <sheetView workbookViewId="0">
      <pane xSplit="1" ySplit="2" topLeftCell="BK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BS14" sqref="BS14"/>
    </sheetView>
  </sheetViews>
  <sheetFormatPr baseColWidth="10" defaultColWidth="11.42578125" defaultRowHeight="14" x14ac:dyDescent="0.2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32" customWidth="1"/>
    <col min="10" max="11" width="9.7109375" customWidth="1"/>
    <col min="13" max="13" width="10.7109375" style="2"/>
    <col min="18" max="25" width="8.7109375" customWidth="1"/>
    <col min="26" max="29" width="7.7109375" customWidth="1"/>
    <col min="30" max="30" width="8.7109375" customWidth="1"/>
    <col min="31" max="88" width="7.7109375" customWidth="1"/>
    <col min="90" max="90" width="3.85546875" customWidth="1"/>
    <col min="91" max="91" width="4.7109375" customWidth="1"/>
    <col min="92" max="95" width="1.7109375" customWidth="1"/>
    <col min="96" max="96" width="2.7109375" customWidth="1"/>
    <col min="101" max="101" width="4" customWidth="1"/>
    <col min="102" max="102" width="4.28515625" customWidth="1"/>
  </cols>
  <sheetData>
    <row r="1" spans="1:102" x14ac:dyDescent="0.2">
      <c r="A1" t="s">
        <v>693</v>
      </c>
      <c r="B1" s="32" t="s">
        <v>320</v>
      </c>
      <c r="C1" s="18" t="s">
        <v>320</v>
      </c>
      <c r="D1" s="120" t="s">
        <v>833</v>
      </c>
      <c r="E1" s="120"/>
      <c r="F1" s="120"/>
      <c r="G1" s="121" t="s">
        <v>444</v>
      </c>
      <c r="H1" s="121"/>
      <c r="I1" s="121"/>
      <c r="J1" s="113" t="s">
        <v>1879</v>
      </c>
      <c r="K1" s="116"/>
      <c r="L1" s="122" t="str">
        <f>Candidates!H2</f>
        <v>Harris</v>
      </c>
      <c r="M1" s="122"/>
      <c r="N1" s="123" t="str">
        <f>Candidates!H3</f>
        <v>Trump</v>
      </c>
      <c r="O1" s="116"/>
      <c r="P1" s="124" t="str">
        <f>Candidates!H4</f>
        <v>Kennedy</v>
      </c>
      <c r="Q1" s="125"/>
      <c r="R1" s="113" t="str">
        <f>Candidates!H5</f>
        <v>Oliver</v>
      </c>
      <c r="S1" s="116"/>
      <c r="T1" s="113" t="str">
        <f>Candidates!H6</f>
        <v>Stein</v>
      </c>
      <c r="U1" s="116"/>
      <c r="V1" s="113" t="str">
        <f>Candidates!H7</f>
        <v>Terry</v>
      </c>
      <c r="W1" s="116"/>
      <c r="X1" s="113" t="str">
        <f>Candidates!H8</f>
        <v>De La Cruz</v>
      </c>
      <c r="Y1" s="116"/>
      <c r="Z1" s="113" t="str">
        <f>Candidates!H9</f>
        <v>West</v>
      </c>
      <c r="AA1" s="113"/>
      <c r="AB1" s="113" t="str">
        <f>Candidates!H10</f>
        <v>Fruit</v>
      </c>
      <c r="AC1" s="116"/>
      <c r="AD1" s="113" t="str">
        <f>Candidates!H11</f>
        <v>Write-in</v>
      </c>
      <c r="AE1" s="116"/>
      <c r="AF1" s="113" t="str">
        <f>Candidates!H12</f>
        <v>Sonski</v>
      </c>
      <c r="AG1" s="113"/>
      <c r="AH1" s="113" t="str">
        <f>Candidates!H13</f>
        <v>Kishore</v>
      </c>
      <c r="AI1" s="113"/>
      <c r="AJ1" s="113" t="str">
        <f>Candidates!H14</f>
        <v>Ayyadurai</v>
      </c>
      <c r="AK1" s="113"/>
      <c r="AL1" s="113" t="str">
        <f>Candidates!H15</f>
        <v>Skousen</v>
      </c>
      <c r="AM1" s="116"/>
      <c r="AN1" s="113" t="str">
        <f>Candidates!H16</f>
        <v>Duncan</v>
      </c>
      <c r="AO1" s="113"/>
      <c r="AP1" s="113" t="str">
        <f>Candidates!H17</f>
        <v>Huber</v>
      </c>
      <c r="AQ1" s="116"/>
      <c r="AR1" s="113" t="str">
        <f>Candidates!H18</f>
        <v>Preston</v>
      </c>
      <c r="AS1" s="116"/>
      <c r="AT1" s="113" t="str">
        <f>Candidates!H19</f>
        <v>Garrity</v>
      </c>
      <c r="AU1" s="116"/>
      <c r="AV1" s="113" t="str">
        <f>Candidates!H20</f>
        <v>Wood</v>
      </c>
      <c r="AW1" s="113"/>
      <c r="AX1" s="113" t="str">
        <f>Candidates!H21</f>
        <v>Everylove</v>
      </c>
      <c r="AY1" s="113"/>
      <c r="AZ1" s="113" t="str">
        <f>Candidates!H22</f>
        <v>Stodden</v>
      </c>
      <c r="BA1" s="113"/>
      <c r="BB1" s="113" t="str">
        <f>Candidates!H23</f>
        <v>Ebke</v>
      </c>
      <c r="BC1" s="113"/>
      <c r="BD1" s="113" t="str">
        <f>Candidates!H24</f>
        <v>Supreme</v>
      </c>
      <c r="BE1" s="113"/>
      <c r="BF1" s="113" t="str">
        <f>Candidates!H25</f>
        <v>None</v>
      </c>
      <c r="BG1" s="113"/>
      <c r="BH1" s="113" t="str">
        <f>Candidates!H26</f>
        <v>Bowman</v>
      </c>
      <c r="BI1" s="113"/>
      <c r="BJ1" s="113" t="str">
        <f>Candidates!H27</f>
        <v>Wells</v>
      </c>
      <c r="BK1" s="113"/>
      <c r="BL1" s="113">
        <f>Candidates!H28</f>
        <v>0</v>
      </c>
      <c r="BM1" s="113"/>
      <c r="BN1" s="113">
        <f>Candidates!H29</f>
        <v>0</v>
      </c>
      <c r="BO1" s="113"/>
      <c r="BP1" s="113">
        <f>Candidates!H30</f>
        <v>0</v>
      </c>
      <c r="BQ1" s="113"/>
      <c r="BR1" s="113">
        <f>Candidates!H31</f>
        <v>0</v>
      </c>
      <c r="BS1" s="113"/>
      <c r="BT1" s="113">
        <f>Candidates!H32</f>
        <v>0</v>
      </c>
      <c r="BU1" s="113"/>
      <c r="BV1" s="113">
        <f>Candidates!H33</f>
        <v>0</v>
      </c>
      <c r="BW1" s="113"/>
      <c r="BX1" s="113">
        <f>Candidates!H34</f>
        <v>0</v>
      </c>
      <c r="BY1" s="113"/>
      <c r="BZ1" s="113">
        <f>Candidates!H35</f>
        <v>0</v>
      </c>
      <c r="CA1" s="113"/>
      <c r="CB1" s="113">
        <f>Candidates!H36</f>
        <v>0</v>
      </c>
      <c r="CC1" s="113"/>
      <c r="CD1" s="113">
        <f>Candidates!H37</f>
        <v>0</v>
      </c>
      <c r="CE1" s="113"/>
      <c r="CF1" s="113">
        <f>Candidates!H38</f>
        <v>0</v>
      </c>
      <c r="CG1" s="113"/>
      <c r="CH1" s="113">
        <f>Candidates!H39</f>
        <v>0</v>
      </c>
      <c r="CI1" s="113"/>
      <c r="CJ1" s="1"/>
      <c r="CK1" s="1"/>
      <c r="CN1" s="11" t="str">
        <f>LEFT(R1,1)</f>
        <v>O</v>
      </c>
      <c r="CO1" s="11" t="str">
        <f>LEFT(T1,1)</f>
        <v>S</v>
      </c>
      <c r="CP1" s="11" t="str">
        <f>LEFT(X1,1)</f>
        <v>D</v>
      </c>
      <c r="CQ1" s="11" t="str">
        <f>LEFT(V1,1)</f>
        <v>T</v>
      </c>
    </row>
    <row r="2" spans="1:102" s="20" customFormat="1" x14ac:dyDescent="0.2">
      <c r="B2" s="33" t="s">
        <v>833</v>
      </c>
      <c r="C2" s="22" t="s">
        <v>1972</v>
      </c>
      <c r="D2" s="21" t="s">
        <v>597</v>
      </c>
      <c r="E2" s="21" t="s">
        <v>3076</v>
      </c>
      <c r="F2" s="21" t="s">
        <v>2207</v>
      </c>
      <c r="G2" s="78" t="str">
        <f>LEFT(L2,1)</f>
        <v>D</v>
      </c>
      <c r="H2" s="79" t="str">
        <f>LEFT(N2,1)</f>
        <v>R</v>
      </c>
      <c r="I2" s="80" t="str">
        <f>LEFT(P2,1)</f>
        <v>I</v>
      </c>
      <c r="J2" s="22" t="s">
        <v>73</v>
      </c>
      <c r="K2" s="22" t="s">
        <v>2926</v>
      </c>
      <c r="L2" s="117" t="str">
        <f>Candidates!D2</f>
        <v>Democratic</v>
      </c>
      <c r="M2" s="117"/>
      <c r="N2" s="118" t="str">
        <f>Candidates!D3</f>
        <v>Republican</v>
      </c>
      <c r="O2" s="115"/>
      <c r="P2" s="119" t="str">
        <f>Candidates!D4</f>
        <v>Independent</v>
      </c>
      <c r="Q2" s="115"/>
      <c r="R2" s="114" t="str">
        <f>Candidates!D5</f>
        <v>Libertarian</v>
      </c>
      <c r="S2" s="115"/>
      <c r="T2" s="114" t="str">
        <f>Candidates!D6</f>
        <v>Green</v>
      </c>
      <c r="U2" s="115"/>
      <c r="V2" s="114" t="str">
        <f>Candidates!D7</f>
        <v>Constitution</v>
      </c>
      <c r="W2" s="115"/>
      <c r="X2" s="114" t="str">
        <f>Candidates!D8</f>
        <v>Socialism and Liberation</v>
      </c>
      <c r="Y2" s="115"/>
      <c r="Z2" s="114" t="str">
        <f>Candidates!D9</f>
        <v>Independent</v>
      </c>
      <c r="AA2" s="115"/>
      <c r="AB2" s="114" t="str">
        <f>Candidates!D10</f>
        <v>Socialist Workers</v>
      </c>
      <c r="AC2" s="115"/>
      <c r="AD2" s="114" t="str">
        <f>Candidates!D11</f>
        <v>-</v>
      </c>
      <c r="AE2" s="115"/>
      <c r="AF2" s="114" t="str">
        <f>Candidates!D12</f>
        <v>American Solidarity</v>
      </c>
      <c r="AG2" s="115"/>
      <c r="AH2" s="114" t="str">
        <f>Candidates!D13</f>
        <v>Socialist Equality</v>
      </c>
      <c r="AI2" s="115"/>
      <c r="AJ2" s="114" t="str">
        <f>Candidates!D14</f>
        <v>Independent</v>
      </c>
      <c r="AK2" s="115"/>
      <c r="AL2" s="114" t="str">
        <f>Candidates!D15</f>
        <v>Constitution</v>
      </c>
      <c r="AM2" s="115"/>
      <c r="AN2" s="114" t="str">
        <f>Candidates!D16</f>
        <v>Independent</v>
      </c>
      <c r="AO2" s="115"/>
      <c r="AP2" s="114" t="str">
        <f>Candidates!D17</f>
        <v>Approval Voting</v>
      </c>
      <c r="AQ2" s="115"/>
      <c r="AR2" s="114" t="str">
        <f>Candidates!D18</f>
        <v>Godliness, Truth, Justice</v>
      </c>
      <c r="AS2" s="115"/>
      <c r="AT2" s="114" t="str">
        <f>Candidates!D19</f>
        <v>Independent</v>
      </c>
      <c r="AU2" s="115"/>
      <c r="AV2" s="114" t="str">
        <f>Candidates!D20</f>
        <v>Prohibition</v>
      </c>
      <c r="AW2" s="115"/>
      <c r="AX2" s="114" t="str">
        <f>Candidates!D21</f>
        <v>Independent</v>
      </c>
      <c r="AY2" s="115"/>
      <c r="AZ2" s="114" t="str">
        <f>Candidates!D22</f>
        <v>Socialist</v>
      </c>
      <c r="BA2" s="115"/>
      <c r="BB2" s="114" t="str">
        <f>Candidates!D23</f>
        <v>Liberal</v>
      </c>
      <c r="BC2" s="115"/>
      <c r="BD2" s="114" t="str">
        <f>Candidates!D24</f>
        <v>Independent</v>
      </c>
      <c r="BE2" s="115"/>
      <c r="BF2" s="114" t="str">
        <f>Candidates!D25</f>
        <v>-</v>
      </c>
      <c r="BG2" s="115"/>
      <c r="BH2" s="114" t="str">
        <f>Candidates!D26</f>
        <v>Independent</v>
      </c>
      <c r="BI2" s="115"/>
      <c r="BJ2" s="114" t="str">
        <f>Candidates!D27</f>
        <v>Party</v>
      </c>
      <c r="BK2" s="115"/>
      <c r="BL2" s="114">
        <f>Candidates!D28</f>
        <v>0</v>
      </c>
      <c r="BM2" s="115"/>
      <c r="BN2" s="114">
        <f>Candidates!D29</f>
        <v>0</v>
      </c>
      <c r="BO2" s="115"/>
      <c r="BP2" s="114">
        <f>Candidates!D30</f>
        <v>0</v>
      </c>
      <c r="BQ2" s="115"/>
      <c r="BR2" s="114">
        <f>Candidates!D31</f>
        <v>0</v>
      </c>
      <c r="BS2" s="115"/>
      <c r="BT2" s="114">
        <f>Candidates!D32</f>
        <v>0</v>
      </c>
      <c r="BU2" s="115"/>
      <c r="BV2" s="114">
        <f>Candidates!D33</f>
        <v>0</v>
      </c>
      <c r="BW2" s="115"/>
      <c r="BX2" s="114">
        <f>Candidates!D34</f>
        <v>0</v>
      </c>
      <c r="BY2" s="115"/>
      <c r="BZ2" s="114">
        <f>Candidates!D35</f>
        <v>0</v>
      </c>
      <c r="CA2" s="115"/>
      <c r="CB2" s="114">
        <f>Candidates!D36</f>
        <v>0</v>
      </c>
      <c r="CC2" s="115"/>
      <c r="CD2" s="114">
        <f>Candidates!D37</f>
        <v>0</v>
      </c>
      <c r="CE2" s="115"/>
      <c r="CF2" s="114">
        <f>Candidates!D38</f>
        <v>0</v>
      </c>
      <c r="CG2" s="115"/>
      <c r="CH2" s="114">
        <f>Candidates!D39</f>
        <v>0</v>
      </c>
      <c r="CI2" s="115"/>
      <c r="CJ2" s="23"/>
      <c r="CK2" s="23" t="s">
        <v>693</v>
      </c>
      <c r="CM2" s="20" t="s">
        <v>494</v>
      </c>
      <c r="CN2" s="24"/>
      <c r="CO2" s="24"/>
      <c r="CP2" s="24"/>
      <c r="CQ2" s="24"/>
      <c r="CS2" s="20" t="s">
        <v>388</v>
      </c>
      <c r="CU2" s="20" t="s">
        <v>2659</v>
      </c>
      <c r="CW2" s="20" t="s">
        <v>494</v>
      </c>
      <c r="CX2" s="20" t="s">
        <v>3016</v>
      </c>
    </row>
    <row r="3" spans="1:102" x14ac:dyDescent="0.2">
      <c r="A3" t="s">
        <v>1460</v>
      </c>
      <c r="B3">
        <v>9</v>
      </c>
      <c r="C3" s="1">
        <f>L3+N3+P3+R3+T3+X3+V3+AD3+AJ3+AB3+AF3+Z3+AH3+AR3+AT3+AL3+AP3+AN3+AV3+AX3+BB3+BD3+BF3+BH3+AZ3+BJ3+BL3+BN3+BP3+BR3+BT3+BV3+BX3+BZ3+CB3+CD3+CF3+CH3</f>
        <v>2265090</v>
      </c>
      <c r="E3">
        <v>9</v>
      </c>
      <c r="G3" s="32">
        <f t="shared" ref="G3:G34" si="0">RANK(L3,L3:CJ3)</f>
        <v>2</v>
      </c>
      <c r="H3" s="32">
        <f t="shared" ref="H3:H34" si="1">RANK(N3,L3:CJ3)</f>
        <v>1</v>
      </c>
      <c r="I3" s="32">
        <f t="shared" ref="I3:I34" si="2">IF(P3&gt;0,RANK(P3,L3:CJ3),"-")</f>
        <v>3</v>
      </c>
      <c r="J3" s="1">
        <f>ABS(N3-L3)</f>
        <v>690204</v>
      </c>
      <c r="K3" s="2">
        <f>IF(C3&gt;0, J3/C3,0)</f>
        <v>0.30471371998463637</v>
      </c>
      <c r="L3" s="1">
        <f>County!N70</f>
        <v>772412</v>
      </c>
      <c r="M3" s="2">
        <f>IF($C3&gt;0,L3/$C3,0)</f>
        <v>0.34100720059688577</v>
      </c>
      <c r="N3" s="38">
        <f>County!O70</f>
        <v>1462616</v>
      </c>
      <c r="O3" s="17">
        <f t="shared" ref="O3:O54" si="3">IF($C3&gt;0,N3/$C3,0)</f>
        <v>0.6457209205815222</v>
      </c>
      <c r="P3" s="38">
        <f>County!P70</f>
        <v>12075</v>
      </c>
      <c r="Q3" s="17">
        <f t="shared" ref="Q3:Q54" si="4">IF($C3&gt;0,P3/$C3,0)</f>
        <v>5.3309140034170826E-3</v>
      </c>
      <c r="R3" s="38">
        <f>County!Q70</f>
        <v>4930</v>
      </c>
      <c r="S3" s="17">
        <f t="shared" ref="S3:S54" si="5">IF($C3&gt;0,R3/$C3,0)</f>
        <v>2.1765139575027925E-3</v>
      </c>
      <c r="T3" s="38">
        <f>County!R70</f>
        <v>4319</v>
      </c>
      <c r="U3" s="17">
        <f t="shared" ref="U3:U54" si="6">IF($C3&gt;0,T3/$C3,0)</f>
        <v>1.9067675015120812E-3</v>
      </c>
      <c r="V3" s="38">
        <f>County!S70</f>
        <v>0</v>
      </c>
      <c r="W3" s="17">
        <f t="shared" ref="W3:W54" si="7">IF($C3&gt;0,V3/$C3,0)</f>
        <v>0</v>
      </c>
      <c r="X3" s="38">
        <f>County!T70</f>
        <v>0</v>
      </c>
      <c r="Y3" s="17">
        <f t="shared" ref="Y3:Y54" si="8">IF($C3&gt;0,X3/$C3,0)</f>
        <v>0</v>
      </c>
      <c r="Z3" s="38">
        <f>County!U70</f>
        <v>0</v>
      </c>
      <c r="AA3" s="17">
        <f t="shared" ref="AA3:AA54" si="9">IF($C3&gt;0,Z3/$C3,0)</f>
        <v>0</v>
      </c>
      <c r="AB3" s="38">
        <f>County!V70</f>
        <v>0</v>
      </c>
      <c r="AC3" s="17">
        <f t="shared" ref="AC3:AC54" si="10">IF($C3&gt;0,AB3/$C3,0)</f>
        <v>0</v>
      </c>
      <c r="AD3" s="38">
        <f>County!W70</f>
        <v>8738</v>
      </c>
      <c r="AE3" s="17">
        <f t="shared" ref="AE3:AE54" si="11">IF($C3&gt;0,AD3/$C3,0)</f>
        <v>3.8576833591601216E-3</v>
      </c>
      <c r="AF3" s="38">
        <f>County!X70</f>
        <v>0</v>
      </c>
      <c r="AG3" s="17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1">
        <f>County!AR70</f>
        <v>0</v>
      </c>
      <c r="BU3" s="2">
        <f t="shared" ref="BU3:BU54" si="30">IF($C3&gt;0,BT3/$C3,0)</f>
        <v>0</v>
      </c>
      <c r="BV3" s="1">
        <f>County!AS70</f>
        <v>0</v>
      </c>
      <c r="BW3" s="2">
        <f t="shared" ref="BW3:BW54" si="31">IF($C3&gt;0,BV3/$C3,0)</f>
        <v>0</v>
      </c>
      <c r="BX3" s="1">
        <f>County!AT70</f>
        <v>0</v>
      </c>
      <c r="BY3" s="2">
        <f t="shared" ref="BY3:BY54" si="32">IF($C3&gt;0,BX3/$C3,0)</f>
        <v>0</v>
      </c>
      <c r="BZ3" s="1">
        <f>County!AU70</f>
        <v>0</v>
      </c>
      <c r="CA3" s="2">
        <f t="shared" ref="CA3:CA54" si="33">IF($C3&gt;0,BZ3/$C3,0)</f>
        <v>0</v>
      </c>
      <c r="CB3" s="1">
        <f>County!AV70</f>
        <v>0</v>
      </c>
      <c r="CC3" s="2">
        <f t="shared" ref="CC3:CC54" si="34">IF($C3&gt;0,CB3/$C3,0)</f>
        <v>0</v>
      </c>
      <c r="CD3" s="1">
        <f>County!AW70</f>
        <v>0</v>
      </c>
      <c r="CE3" s="2">
        <f t="shared" ref="CE3:CE54" si="35">IF($C3&gt;0,CD3/$C3,0)</f>
        <v>0</v>
      </c>
      <c r="CF3" s="1">
        <f>County!AX70</f>
        <v>0</v>
      </c>
      <c r="CG3" s="2">
        <f t="shared" ref="CG3:CG54" si="36">IF($C3&gt;0,CF3/$C3,0)</f>
        <v>0</v>
      </c>
      <c r="CH3" s="1">
        <f>County!AY70</f>
        <v>0</v>
      </c>
      <c r="CI3" s="2">
        <f t="shared" ref="CI3:CI54" si="37">IF($C3&gt;0,CH3/$C3,0)</f>
        <v>0</v>
      </c>
      <c r="CJ3" s="19"/>
      <c r="CK3" t="str">
        <f t="shared" ref="CK3:CK34" si="38">A3</f>
        <v>Alabama</v>
      </c>
      <c r="CL3" t="s">
        <v>2453</v>
      </c>
      <c r="CM3">
        <f t="shared" ref="CM3:CM34" si="39">SUM(D3:F3)</f>
        <v>9</v>
      </c>
      <c r="CN3" s="5">
        <f>RANK(R3,(L3:Q3,R3:Y3,AD3:AW3))</f>
        <v>5</v>
      </c>
      <c r="CO3" s="5">
        <f>RANK(T3,(L3:Q3,R3:Y3,AD3:AW3))</f>
        <v>6</v>
      </c>
      <c r="CP3" s="5">
        <f>RANK(X3,(L3:Q3,R3:Y3,AD3:AW3))</f>
        <v>13</v>
      </c>
      <c r="CQ3" s="5">
        <f>RANK(V3,(L3:Q3,R3:Y3,AD3:AW3))</f>
        <v>13</v>
      </c>
      <c r="CS3">
        <v>1</v>
      </c>
      <c r="CU3" s="1">
        <f>County!BT70</f>
        <v>0</v>
      </c>
      <c r="CW3">
        <f t="shared" ref="CW3:CW34" si="40">B3</f>
        <v>9</v>
      </c>
      <c r="CX3">
        <v>0</v>
      </c>
    </row>
    <row r="4" spans="1:102" s="28" customFormat="1" x14ac:dyDescent="0.2">
      <c r="A4" s="28" t="s">
        <v>1958</v>
      </c>
      <c r="B4" s="28">
        <v>3</v>
      </c>
      <c r="C4" s="30">
        <f t="shared" ref="C4:C53" si="41">L4+N4+P4+R4+T4+X4+V4+AD4+AJ4+AB4+AF4+Z4+AH4+AR4+AT4+AL4+AP4+AN4+AV4+AX4+BB4+BD4+BF4+BH4+AZ4+BJ4+BL4+BN4+BP4+BR4+BT4+BV4+BX4+BZ4+CB4+CD4+CF4+CH4</f>
        <v>338177</v>
      </c>
      <c r="E4" s="28">
        <v>3</v>
      </c>
      <c r="G4" s="49">
        <f t="shared" si="0"/>
        <v>2</v>
      </c>
      <c r="H4" s="49">
        <f t="shared" si="1"/>
        <v>1</v>
      </c>
      <c r="I4" s="49">
        <f t="shared" si="2"/>
        <v>3</v>
      </c>
      <c r="J4" s="30">
        <f t="shared" ref="J4:J53" si="42">ABS(N4-L4)</f>
        <v>44432</v>
      </c>
      <c r="K4" s="31">
        <f t="shared" ref="K4:K54" si="43">IF(C4&gt;0, J4/C4,0)</f>
        <v>0.13138681814552733</v>
      </c>
      <c r="L4" s="30">
        <f>County!N113</f>
        <v>140026</v>
      </c>
      <c r="M4" s="31">
        <f t="shared" ref="M4:M54" si="44">IF($C4&gt;0,L4/$C4,0)</f>
        <v>0.41406127560419542</v>
      </c>
      <c r="N4" s="44">
        <f>County!O113</f>
        <v>184458</v>
      </c>
      <c r="O4" s="53">
        <f t="shared" si="3"/>
        <v>0.54544809374972281</v>
      </c>
      <c r="P4" s="44">
        <f>County!P113</f>
        <v>5670</v>
      </c>
      <c r="Q4" s="53">
        <f t="shared" si="4"/>
        <v>1.6766367907929871E-2</v>
      </c>
      <c r="R4" s="44">
        <f>County!Q113</f>
        <v>3040</v>
      </c>
      <c r="S4" s="53">
        <f t="shared" si="5"/>
        <v>8.9893753862622244E-3</v>
      </c>
      <c r="T4" s="44">
        <f>County!R113</f>
        <v>2342</v>
      </c>
      <c r="U4" s="53">
        <f t="shared" si="6"/>
        <v>6.9253674850743843E-3</v>
      </c>
      <c r="V4" s="44">
        <f>County!S113</f>
        <v>812</v>
      </c>
      <c r="W4" s="53">
        <f t="shared" si="7"/>
        <v>2.4011094781726727E-3</v>
      </c>
      <c r="X4" s="44">
        <f>County!T113</f>
        <v>0</v>
      </c>
      <c r="Y4" s="53">
        <f t="shared" si="8"/>
        <v>0</v>
      </c>
      <c r="Z4" s="44">
        <f>County!U113</f>
        <v>1127</v>
      </c>
      <c r="AA4" s="53">
        <f t="shared" si="9"/>
        <v>3.3325743619465548E-3</v>
      </c>
      <c r="AB4" s="44">
        <f>County!V113</f>
        <v>0</v>
      </c>
      <c r="AC4" s="53">
        <f t="shared" si="10"/>
        <v>0</v>
      </c>
      <c r="AD4" s="44">
        <f>County!W113</f>
        <v>0</v>
      </c>
      <c r="AE4" s="53">
        <f t="shared" si="11"/>
        <v>0</v>
      </c>
      <c r="AF4" s="44">
        <f>County!X113</f>
        <v>702</v>
      </c>
      <c r="AG4" s="53">
        <f t="shared" si="12"/>
        <v>2.0758360266960791E-3</v>
      </c>
      <c r="AH4" s="30">
        <f>County!Y113</f>
        <v>0</v>
      </c>
      <c r="AI4" s="31">
        <f t="shared" si="13"/>
        <v>0</v>
      </c>
      <c r="AJ4" s="30">
        <f>County!Z113</f>
        <v>0</v>
      </c>
      <c r="AK4" s="31">
        <f t="shared" si="14"/>
        <v>0</v>
      </c>
      <c r="AL4" s="30">
        <f>County!AA113</f>
        <v>0</v>
      </c>
      <c r="AM4" s="31">
        <f t="shared" si="15"/>
        <v>0</v>
      </c>
      <c r="AN4" s="30">
        <f>County!AB113</f>
        <v>0</v>
      </c>
      <c r="AO4" s="31">
        <f t="shared" si="16"/>
        <v>0</v>
      </c>
      <c r="AP4" s="30">
        <f>County!AC113</f>
        <v>0</v>
      </c>
      <c r="AQ4" s="31">
        <f t="shared" si="17"/>
        <v>0</v>
      </c>
      <c r="AR4" s="30">
        <f>County!AD113</f>
        <v>0</v>
      </c>
      <c r="AS4" s="31">
        <f t="shared" si="18"/>
        <v>0</v>
      </c>
      <c r="AT4" s="30">
        <f>County!AE113</f>
        <v>0</v>
      </c>
      <c r="AU4" s="31">
        <f t="shared" si="19"/>
        <v>0</v>
      </c>
      <c r="AV4" s="30">
        <f>County!AF113</f>
        <v>0</v>
      </c>
      <c r="AW4" s="31">
        <f t="shared" si="20"/>
        <v>0</v>
      </c>
      <c r="AX4" s="30">
        <f>County!AG113</f>
        <v>0</v>
      </c>
      <c r="AY4" s="31">
        <f t="shared" si="20"/>
        <v>0</v>
      </c>
      <c r="AZ4" s="30">
        <f>County!AH113</f>
        <v>0</v>
      </c>
      <c r="BA4" s="31">
        <f t="shared" si="21"/>
        <v>0</v>
      </c>
      <c r="BB4" s="30">
        <f>County!AI113</f>
        <v>0</v>
      </c>
      <c r="BC4" s="31">
        <f t="shared" si="22"/>
        <v>0</v>
      </c>
      <c r="BD4" s="30">
        <f>County!AJ113</f>
        <v>0</v>
      </c>
      <c r="BE4" s="31">
        <f t="shared" si="22"/>
        <v>0</v>
      </c>
      <c r="BF4" s="30">
        <f>County!AK113</f>
        <v>0</v>
      </c>
      <c r="BG4" s="31">
        <f t="shared" si="23"/>
        <v>0</v>
      </c>
      <c r="BH4" s="30">
        <f>County!AL113</f>
        <v>0</v>
      </c>
      <c r="BI4" s="31">
        <f t="shared" si="24"/>
        <v>0</v>
      </c>
      <c r="BJ4" s="30">
        <f>County!AM113</f>
        <v>0</v>
      </c>
      <c r="BK4" s="31">
        <f t="shared" si="25"/>
        <v>0</v>
      </c>
      <c r="BL4" s="30">
        <f>County!AN113</f>
        <v>0</v>
      </c>
      <c r="BM4" s="31">
        <f t="shared" si="26"/>
        <v>0</v>
      </c>
      <c r="BN4" s="30">
        <f>County!AO113</f>
        <v>0</v>
      </c>
      <c r="BO4" s="31">
        <f t="shared" si="27"/>
        <v>0</v>
      </c>
      <c r="BP4" s="30">
        <f>County!AP113</f>
        <v>0</v>
      </c>
      <c r="BQ4" s="31">
        <f t="shared" si="28"/>
        <v>0</v>
      </c>
      <c r="BR4" s="30">
        <f>County!AQ113</f>
        <v>0</v>
      </c>
      <c r="BS4" s="31">
        <f t="shared" si="29"/>
        <v>0</v>
      </c>
      <c r="BT4" s="30">
        <f>County!AR113</f>
        <v>0</v>
      </c>
      <c r="BU4" s="31">
        <f t="shared" si="30"/>
        <v>0</v>
      </c>
      <c r="BV4" s="30">
        <f>County!AS113</f>
        <v>0</v>
      </c>
      <c r="BW4" s="31">
        <f t="shared" si="31"/>
        <v>0</v>
      </c>
      <c r="BX4" s="30">
        <f>County!AT113</f>
        <v>0</v>
      </c>
      <c r="BY4" s="31">
        <f t="shared" si="32"/>
        <v>0</v>
      </c>
      <c r="BZ4" s="30">
        <f>County!AU113</f>
        <v>0</v>
      </c>
      <c r="CA4" s="31">
        <f t="shared" si="33"/>
        <v>0</v>
      </c>
      <c r="CB4" s="30">
        <f>County!AV113</f>
        <v>0</v>
      </c>
      <c r="CC4" s="31">
        <f t="shared" si="34"/>
        <v>0</v>
      </c>
      <c r="CD4" s="30">
        <f>County!AW113</f>
        <v>0</v>
      </c>
      <c r="CE4" s="31">
        <f t="shared" si="35"/>
        <v>0</v>
      </c>
      <c r="CF4" s="30">
        <f>County!AX113</f>
        <v>0</v>
      </c>
      <c r="CG4" s="31">
        <f t="shared" si="36"/>
        <v>0</v>
      </c>
      <c r="CH4" s="30">
        <f>County!AY113</f>
        <v>0</v>
      </c>
      <c r="CI4" s="31">
        <f t="shared" si="37"/>
        <v>0</v>
      </c>
      <c r="CJ4" s="34"/>
      <c r="CK4" s="28" t="str">
        <f t="shared" si="38"/>
        <v>Alaska</v>
      </c>
      <c r="CL4" s="28" t="s">
        <v>1302</v>
      </c>
      <c r="CM4" s="28">
        <f t="shared" si="39"/>
        <v>3</v>
      </c>
      <c r="CN4" s="29">
        <f>RANK(R4,(L4:Q4,R4:Y4,AD4:AW4))</f>
        <v>4</v>
      </c>
      <c r="CO4" s="29">
        <f>RANK(T4,(L4:Q4,R4:Y4,AD4:AW4))</f>
        <v>5</v>
      </c>
      <c r="CP4" s="29">
        <f>RANK(X4,(L4:Q4,R4:Y4,AD4:AW4))</f>
        <v>15</v>
      </c>
      <c r="CQ4" s="29">
        <f>RANK(V4,(L4:Q4,R4:Y4,AD4:AW4))</f>
        <v>6</v>
      </c>
      <c r="CS4" s="28">
        <v>2</v>
      </c>
      <c r="CU4" s="30">
        <f>County!BT113</f>
        <v>0</v>
      </c>
      <c r="CW4" s="28">
        <f t="shared" si="40"/>
        <v>3</v>
      </c>
      <c r="CX4" s="28">
        <v>0</v>
      </c>
    </row>
    <row r="5" spans="1:102" x14ac:dyDescent="0.2">
      <c r="A5" t="s">
        <v>435</v>
      </c>
      <c r="B5">
        <v>11</v>
      </c>
      <c r="C5" s="1">
        <f t="shared" si="41"/>
        <v>3400726</v>
      </c>
      <c r="G5" s="32">
        <f t="shared" si="0"/>
        <v>2</v>
      </c>
      <c r="H5" s="32">
        <f t="shared" si="1"/>
        <v>1</v>
      </c>
      <c r="I5" s="32" t="str">
        <f t="shared" si="2"/>
        <v>-</v>
      </c>
      <c r="J5" s="1">
        <f t="shared" si="42"/>
        <v>187382</v>
      </c>
      <c r="K5" s="2">
        <f t="shared" si="43"/>
        <v>5.5100587345172765E-2</v>
      </c>
      <c r="L5" s="1">
        <f>County!N130</f>
        <v>1582860</v>
      </c>
      <c r="M5" s="2">
        <f t="shared" si="44"/>
        <v>0.46544767205590803</v>
      </c>
      <c r="N5" s="38">
        <f>County!O130</f>
        <v>1770242</v>
      </c>
      <c r="O5" s="17">
        <f t="shared" si="3"/>
        <v>0.52054825940108085</v>
      </c>
      <c r="P5" s="38">
        <f>County!P130</f>
        <v>0</v>
      </c>
      <c r="Q5" s="17">
        <f t="shared" si="4"/>
        <v>0</v>
      </c>
      <c r="R5" s="38">
        <f>County!Q130</f>
        <v>17898</v>
      </c>
      <c r="S5" s="17">
        <f t="shared" si="5"/>
        <v>5.2629938430793898E-3</v>
      </c>
      <c r="T5" s="38">
        <f>County!R130</f>
        <v>18319</v>
      </c>
      <c r="U5" s="17">
        <f t="shared" si="6"/>
        <v>5.3867909381702609E-3</v>
      </c>
      <c r="V5" s="38">
        <f>County!S130</f>
        <v>0</v>
      </c>
      <c r="W5" s="17">
        <f t="shared" si="7"/>
        <v>0</v>
      </c>
      <c r="X5" s="38">
        <f>County!T130</f>
        <v>689</v>
      </c>
      <c r="Y5" s="17">
        <f t="shared" si="8"/>
        <v>2.0260379695394455E-4</v>
      </c>
      <c r="Z5" s="38">
        <f>County!U130</f>
        <v>0</v>
      </c>
      <c r="AA5" s="17">
        <f t="shared" si="9"/>
        <v>0</v>
      </c>
      <c r="AB5" s="38">
        <f>County!V130</f>
        <v>0</v>
      </c>
      <c r="AC5" s="17">
        <f t="shared" si="10"/>
        <v>0</v>
      </c>
      <c r="AD5" s="38">
        <f>County!W130</f>
        <v>10588</v>
      </c>
      <c r="AE5" s="17">
        <f t="shared" si="11"/>
        <v>3.1134528333067704E-3</v>
      </c>
      <c r="AF5" s="38">
        <f>County!X130</f>
        <v>0</v>
      </c>
      <c r="AG5" s="17">
        <f t="shared" si="12"/>
        <v>0</v>
      </c>
      <c r="AH5" s="1">
        <f>County!Y130</f>
        <v>0</v>
      </c>
      <c r="AI5" s="2">
        <f t="shared" si="13"/>
        <v>0</v>
      </c>
      <c r="AJ5" s="1">
        <f>County!Z130</f>
        <v>77</v>
      </c>
      <c r="AK5" s="2">
        <f t="shared" si="14"/>
        <v>2.264222404274852E-5</v>
      </c>
      <c r="AL5" s="1">
        <f>County!AA130</f>
        <v>53</v>
      </c>
      <c r="AM5" s="2">
        <f t="shared" si="15"/>
        <v>1.5584907457995735E-5</v>
      </c>
      <c r="AN5" s="1">
        <f>County!AB130</f>
        <v>0</v>
      </c>
      <c r="AO5" s="2">
        <f t="shared" si="16"/>
        <v>0</v>
      </c>
      <c r="AP5" s="1">
        <f>County!AC130</f>
        <v>0</v>
      </c>
      <c r="AQ5" s="2">
        <f t="shared" si="17"/>
        <v>0</v>
      </c>
      <c r="AR5" s="1">
        <f>County!AD130</f>
        <v>0</v>
      </c>
      <c r="AS5" s="2">
        <f t="shared" si="18"/>
        <v>0</v>
      </c>
      <c r="AT5" s="1">
        <f>County!AE130</f>
        <v>0</v>
      </c>
      <c r="AU5" s="2">
        <f t="shared" si="19"/>
        <v>0</v>
      </c>
      <c r="AV5" s="1">
        <f>County!AF130</f>
        <v>0</v>
      </c>
      <c r="AW5" s="2">
        <f t="shared" si="20"/>
        <v>0</v>
      </c>
      <c r="AX5" s="1">
        <f>County!AG130</f>
        <v>0</v>
      </c>
      <c r="AY5" s="2">
        <f t="shared" si="20"/>
        <v>0</v>
      </c>
      <c r="AZ5" s="1">
        <f>County!AH130</f>
        <v>0</v>
      </c>
      <c r="BA5" s="2">
        <f t="shared" si="21"/>
        <v>0</v>
      </c>
      <c r="BB5" s="1">
        <f>County!AI130</f>
        <v>0</v>
      </c>
      <c r="BC5" s="2">
        <f t="shared" si="22"/>
        <v>0</v>
      </c>
      <c r="BD5" s="1">
        <f>County!AJ130</f>
        <v>0</v>
      </c>
      <c r="BE5" s="2">
        <f t="shared" si="22"/>
        <v>0</v>
      </c>
      <c r="BF5" s="1">
        <f>County!AK130</f>
        <v>0</v>
      </c>
      <c r="BG5" s="2">
        <f t="shared" si="23"/>
        <v>0</v>
      </c>
      <c r="BH5" s="1">
        <f>County!AL130</f>
        <v>0</v>
      </c>
      <c r="BI5" s="2">
        <f t="shared" si="24"/>
        <v>0</v>
      </c>
      <c r="BJ5" s="1">
        <f>County!AM130</f>
        <v>0</v>
      </c>
      <c r="BK5" s="2">
        <f t="shared" si="25"/>
        <v>0</v>
      </c>
      <c r="BL5" s="1">
        <f>County!AN130</f>
        <v>0</v>
      </c>
      <c r="BM5" s="2">
        <f t="shared" si="26"/>
        <v>0</v>
      </c>
      <c r="BN5" s="1">
        <f>County!AO130</f>
        <v>0</v>
      </c>
      <c r="BO5" s="2">
        <f t="shared" si="27"/>
        <v>0</v>
      </c>
      <c r="BP5" s="1">
        <f>County!AP130</f>
        <v>0</v>
      </c>
      <c r="BQ5" s="2">
        <f t="shared" si="28"/>
        <v>0</v>
      </c>
      <c r="BR5" s="1">
        <f>County!AQ130</f>
        <v>0</v>
      </c>
      <c r="BS5" s="2">
        <f t="shared" si="29"/>
        <v>0</v>
      </c>
      <c r="BT5" s="1">
        <f>County!AR130</f>
        <v>0</v>
      </c>
      <c r="BU5" s="2">
        <f t="shared" si="30"/>
        <v>0</v>
      </c>
      <c r="BV5" s="1">
        <f>County!AS130</f>
        <v>0</v>
      </c>
      <c r="BW5" s="2">
        <f t="shared" si="31"/>
        <v>0</v>
      </c>
      <c r="BX5" s="1">
        <f>County!AT130</f>
        <v>0</v>
      </c>
      <c r="BY5" s="2">
        <f t="shared" si="32"/>
        <v>0</v>
      </c>
      <c r="BZ5" s="1">
        <f>County!AU130</f>
        <v>0</v>
      </c>
      <c r="CA5" s="2">
        <f t="shared" si="33"/>
        <v>0</v>
      </c>
      <c r="CB5" s="1">
        <f>County!AV130</f>
        <v>0</v>
      </c>
      <c r="CC5" s="2">
        <f t="shared" si="34"/>
        <v>0</v>
      </c>
      <c r="CD5" s="1">
        <f>County!AW130</f>
        <v>0</v>
      </c>
      <c r="CE5" s="2">
        <f t="shared" si="35"/>
        <v>0</v>
      </c>
      <c r="CF5" s="1">
        <f>County!AX130</f>
        <v>0</v>
      </c>
      <c r="CG5" s="2">
        <f t="shared" si="36"/>
        <v>0</v>
      </c>
      <c r="CH5" s="1">
        <f>County!AY130</f>
        <v>0</v>
      </c>
      <c r="CI5" s="2">
        <f t="shared" si="37"/>
        <v>0</v>
      </c>
      <c r="CJ5" s="35"/>
      <c r="CK5" t="str">
        <f t="shared" si="38"/>
        <v>Arizona</v>
      </c>
      <c r="CL5" t="s">
        <v>377</v>
      </c>
      <c r="CM5">
        <f t="shared" si="39"/>
        <v>0</v>
      </c>
      <c r="CN5" s="5">
        <f>RANK(R5,(L5:Q5,R5:Y5,AD5:AW5))</f>
        <v>4</v>
      </c>
      <c r="CO5" s="5">
        <f>RANK(T5,(L5:Q5,R5:Y5,AD5:AW5))</f>
        <v>3</v>
      </c>
      <c r="CP5" s="5">
        <f>RANK(X5,(L5:Q5,R5:Y5,AD5:AW5))</f>
        <v>6</v>
      </c>
      <c r="CQ5" s="5">
        <f>RANK(V5,(L5:Q5,R5:Y5,AD5:AW5))</f>
        <v>17</v>
      </c>
      <c r="CS5">
        <v>4</v>
      </c>
      <c r="CU5" s="1">
        <f>County!BT130</f>
        <v>0</v>
      </c>
      <c r="CW5">
        <f t="shared" si="40"/>
        <v>11</v>
      </c>
      <c r="CX5">
        <v>0</v>
      </c>
    </row>
    <row r="6" spans="1:102" s="28" customFormat="1" x14ac:dyDescent="0.2">
      <c r="A6" s="28" t="s">
        <v>197</v>
      </c>
      <c r="B6" s="28">
        <v>6</v>
      </c>
      <c r="C6" s="30">
        <f t="shared" si="41"/>
        <v>1182676</v>
      </c>
      <c r="E6" s="28">
        <v>6</v>
      </c>
      <c r="G6" s="49">
        <f t="shared" si="0"/>
        <v>2</v>
      </c>
      <c r="H6" s="49">
        <f t="shared" si="1"/>
        <v>1</v>
      </c>
      <c r="I6" s="49">
        <f t="shared" si="2"/>
        <v>3</v>
      </c>
      <c r="J6" s="30">
        <f t="shared" si="42"/>
        <v>362336</v>
      </c>
      <c r="K6" s="31">
        <f t="shared" si="43"/>
        <v>0.30636962278764429</v>
      </c>
      <c r="L6" s="30">
        <f>County!N207</f>
        <v>396905</v>
      </c>
      <c r="M6" s="31">
        <f t="shared" si="44"/>
        <v>0.33559909899245438</v>
      </c>
      <c r="N6" s="44">
        <f>County!O207</f>
        <v>759241</v>
      </c>
      <c r="O6" s="53">
        <f t="shared" si="3"/>
        <v>0.64196872178009867</v>
      </c>
      <c r="P6" s="44">
        <f>County!P207</f>
        <v>13255</v>
      </c>
      <c r="Q6" s="53">
        <f t="shared" si="4"/>
        <v>1.1207634212582314E-2</v>
      </c>
      <c r="R6" s="44">
        <f>County!Q207</f>
        <v>5715</v>
      </c>
      <c r="S6" s="53">
        <f t="shared" si="5"/>
        <v>4.8322617521620462E-3</v>
      </c>
      <c r="T6" s="44">
        <f>County!R207</f>
        <v>4275</v>
      </c>
      <c r="U6" s="53">
        <f t="shared" si="6"/>
        <v>3.6146839878377509E-3</v>
      </c>
      <c r="V6" s="44">
        <f>County!S207</f>
        <v>0</v>
      </c>
      <c r="W6" s="53">
        <f t="shared" si="7"/>
        <v>0</v>
      </c>
      <c r="X6" s="44">
        <f>County!T207</f>
        <v>0</v>
      </c>
      <c r="Y6" s="53">
        <f t="shared" si="8"/>
        <v>0</v>
      </c>
      <c r="Z6" s="44">
        <f>County!U207</f>
        <v>0</v>
      </c>
      <c r="AA6" s="53">
        <f t="shared" si="9"/>
        <v>0</v>
      </c>
      <c r="AB6" s="44">
        <f>County!V207</f>
        <v>0</v>
      </c>
      <c r="AC6" s="53">
        <f t="shared" si="10"/>
        <v>0</v>
      </c>
      <c r="AD6" s="44">
        <f>County!W207</f>
        <v>0</v>
      </c>
      <c r="AE6" s="53">
        <f t="shared" si="11"/>
        <v>0</v>
      </c>
      <c r="AF6" s="44">
        <f>County!X207</f>
        <v>2141</v>
      </c>
      <c r="AG6" s="53">
        <f t="shared" si="12"/>
        <v>1.8103013843182747E-3</v>
      </c>
      <c r="AH6" s="30">
        <f>County!Y207</f>
        <v>0</v>
      </c>
      <c r="AI6" s="31">
        <f t="shared" si="13"/>
        <v>0</v>
      </c>
      <c r="AJ6" s="30">
        <f>County!Z207</f>
        <v>0</v>
      </c>
      <c r="AK6" s="31">
        <f t="shared" si="14"/>
        <v>0</v>
      </c>
      <c r="AL6" s="30">
        <f>County!AA207</f>
        <v>0</v>
      </c>
      <c r="AM6" s="31">
        <f t="shared" si="15"/>
        <v>0</v>
      </c>
      <c r="AN6" s="30">
        <f>County!AB207</f>
        <v>0</v>
      </c>
      <c r="AO6" s="31">
        <f t="shared" si="16"/>
        <v>0</v>
      </c>
      <c r="AP6" s="30">
        <f>County!AC207</f>
        <v>0</v>
      </c>
      <c r="AQ6" s="31">
        <f t="shared" si="17"/>
        <v>0</v>
      </c>
      <c r="AR6" s="30">
        <f>County!AD207</f>
        <v>0</v>
      </c>
      <c r="AS6" s="31">
        <f t="shared" si="18"/>
        <v>0</v>
      </c>
      <c r="AT6" s="30">
        <f>County!AE207</f>
        <v>0</v>
      </c>
      <c r="AU6" s="31">
        <f t="shared" si="19"/>
        <v>0</v>
      </c>
      <c r="AV6" s="30">
        <f>County!AF207</f>
        <v>1144</v>
      </c>
      <c r="AW6" s="31">
        <f t="shared" si="20"/>
        <v>9.6729789054652334E-4</v>
      </c>
      <c r="AX6" s="30">
        <f>County!AG207</f>
        <v>0</v>
      </c>
      <c r="AY6" s="31">
        <f t="shared" si="20"/>
        <v>0</v>
      </c>
      <c r="AZ6" s="30">
        <f>County!AH207</f>
        <v>0</v>
      </c>
      <c r="BA6" s="31">
        <f t="shared" si="21"/>
        <v>0</v>
      </c>
      <c r="BB6" s="30">
        <f>County!AI207</f>
        <v>0</v>
      </c>
      <c r="BC6" s="31">
        <f t="shared" si="22"/>
        <v>0</v>
      </c>
      <c r="BD6" s="30">
        <f>County!AJ207</f>
        <v>0</v>
      </c>
      <c r="BE6" s="31">
        <f t="shared" si="22"/>
        <v>0</v>
      </c>
      <c r="BF6" s="30">
        <f>County!AK207</f>
        <v>0</v>
      </c>
      <c r="BG6" s="31">
        <f t="shared" si="23"/>
        <v>0</v>
      </c>
      <c r="BH6" s="30">
        <f>County!AL207</f>
        <v>0</v>
      </c>
      <c r="BI6" s="31">
        <f t="shared" si="24"/>
        <v>0</v>
      </c>
      <c r="BJ6" s="30">
        <f>County!AM207</f>
        <v>0</v>
      </c>
      <c r="BK6" s="31">
        <f t="shared" si="25"/>
        <v>0</v>
      </c>
      <c r="BL6" s="30">
        <f>County!AN207</f>
        <v>0</v>
      </c>
      <c r="BM6" s="31">
        <f t="shared" si="26"/>
        <v>0</v>
      </c>
      <c r="BN6" s="30">
        <f>County!AO207</f>
        <v>0</v>
      </c>
      <c r="BO6" s="31">
        <f t="shared" si="27"/>
        <v>0</v>
      </c>
      <c r="BP6" s="30">
        <f>County!AP207</f>
        <v>0</v>
      </c>
      <c r="BQ6" s="31">
        <f t="shared" si="28"/>
        <v>0</v>
      </c>
      <c r="BR6" s="30">
        <f>County!AQ207</f>
        <v>0</v>
      </c>
      <c r="BS6" s="31">
        <f t="shared" si="29"/>
        <v>0</v>
      </c>
      <c r="BT6" s="30">
        <f>County!AR207</f>
        <v>0</v>
      </c>
      <c r="BU6" s="31">
        <f t="shared" si="30"/>
        <v>0</v>
      </c>
      <c r="BV6" s="30">
        <f>County!AS207</f>
        <v>0</v>
      </c>
      <c r="BW6" s="31">
        <f t="shared" si="31"/>
        <v>0</v>
      </c>
      <c r="BX6" s="30">
        <f>County!AT207</f>
        <v>0</v>
      </c>
      <c r="BY6" s="31">
        <f t="shared" si="32"/>
        <v>0</v>
      </c>
      <c r="BZ6" s="30">
        <f>County!AU207</f>
        <v>0</v>
      </c>
      <c r="CA6" s="31">
        <f t="shared" si="33"/>
        <v>0</v>
      </c>
      <c r="CB6" s="30">
        <f>County!AV207</f>
        <v>0</v>
      </c>
      <c r="CC6" s="31">
        <f t="shared" si="34"/>
        <v>0</v>
      </c>
      <c r="CD6" s="30">
        <f>County!AW207</f>
        <v>0</v>
      </c>
      <c r="CE6" s="31">
        <f t="shared" si="35"/>
        <v>0</v>
      </c>
      <c r="CF6" s="30">
        <f>County!AX207</f>
        <v>0</v>
      </c>
      <c r="CG6" s="31">
        <f t="shared" si="36"/>
        <v>0</v>
      </c>
      <c r="CH6" s="30">
        <f>County!AY207</f>
        <v>0</v>
      </c>
      <c r="CI6" s="31">
        <f t="shared" si="37"/>
        <v>0</v>
      </c>
      <c r="CJ6" s="34"/>
      <c r="CK6" s="28" t="str">
        <f t="shared" si="38"/>
        <v>Arkansas</v>
      </c>
      <c r="CL6" s="28" t="s">
        <v>742</v>
      </c>
      <c r="CM6" s="28">
        <f t="shared" si="39"/>
        <v>6</v>
      </c>
      <c r="CN6" s="29">
        <f>RANK(R6,(L6:Q6,R6:Y6,AD6:AW6))</f>
        <v>4</v>
      </c>
      <c r="CO6" s="29">
        <f>RANK(T6,(L6:Q6,R6:Y6,AD6:AW6))</f>
        <v>5</v>
      </c>
      <c r="CP6" s="29">
        <f>RANK(X6,(L6:Q6,R6:Y6,AD6:AW6))</f>
        <v>15</v>
      </c>
      <c r="CQ6" s="29">
        <f>RANK(V6,(L6:Q6,R6:Y6,AD6:AW6))</f>
        <v>15</v>
      </c>
      <c r="CS6" s="28">
        <v>5</v>
      </c>
      <c r="CU6" s="30">
        <f>County!BT207</f>
        <v>0</v>
      </c>
      <c r="CW6" s="28">
        <f t="shared" si="40"/>
        <v>6</v>
      </c>
      <c r="CX6" s="28">
        <v>0</v>
      </c>
    </row>
    <row r="7" spans="1:102" x14ac:dyDescent="0.2">
      <c r="A7" t="s">
        <v>2580</v>
      </c>
      <c r="B7">
        <v>54</v>
      </c>
      <c r="C7" s="1">
        <f t="shared" si="41"/>
        <v>15857842</v>
      </c>
      <c r="D7">
        <v>54</v>
      </c>
      <c r="G7" s="32">
        <f t="shared" si="0"/>
        <v>1</v>
      </c>
      <c r="H7" s="32">
        <f t="shared" si="1"/>
        <v>2</v>
      </c>
      <c r="I7" s="32">
        <f t="shared" si="2"/>
        <v>3</v>
      </c>
      <c r="J7" s="1">
        <f t="shared" si="42"/>
        <v>3194243</v>
      </c>
      <c r="K7" s="2">
        <f t="shared" si="43"/>
        <v>0.2014298666867787</v>
      </c>
      <c r="L7" s="1">
        <f>County!N267</f>
        <v>9273813</v>
      </c>
      <c r="M7" s="2">
        <f t="shared" si="44"/>
        <v>0.58480926976066483</v>
      </c>
      <c r="N7" s="38">
        <f>County!O267</f>
        <v>6079570</v>
      </c>
      <c r="O7" s="17">
        <f t="shared" si="3"/>
        <v>0.38337940307388607</v>
      </c>
      <c r="P7" s="38">
        <f>County!P267</f>
        <v>197579</v>
      </c>
      <c r="Q7" s="17">
        <f t="shared" si="4"/>
        <v>1.2459387601415123E-2</v>
      </c>
      <c r="R7" s="38">
        <f>County!Q267</f>
        <v>66640</v>
      </c>
      <c r="S7" s="17">
        <f t="shared" si="5"/>
        <v>4.2023372410949734E-3</v>
      </c>
      <c r="T7" s="38">
        <f>County!R267</f>
        <v>167734</v>
      </c>
      <c r="U7" s="17">
        <f t="shared" si="6"/>
        <v>1.0577353463352706E-2</v>
      </c>
      <c r="V7" s="38">
        <f>County!S267</f>
        <v>0</v>
      </c>
      <c r="W7" s="17">
        <f t="shared" si="7"/>
        <v>0</v>
      </c>
      <c r="X7" s="38">
        <f>County!T267</f>
        <v>72506</v>
      </c>
      <c r="Y7" s="17">
        <f t="shared" si="8"/>
        <v>4.5722488595863172E-3</v>
      </c>
      <c r="Z7" s="38">
        <f>County!U267</f>
        <v>0</v>
      </c>
      <c r="AA7" s="17">
        <f t="shared" si="9"/>
        <v>0</v>
      </c>
      <c r="AB7" s="38">
        <f>County!V267</f>
        <v>0</v>
      </c>
      <c r="AC7" s="17">
        <f t="shared" si="10"/>
        <v>0</v>
      </c>
      <c r="AD7" s="38">
        <f>County!W267</f>
        <v>0</v>
      </c>
      <c r="AE7" s="17">
        <f t="shared" si="11"/>
        <v>0</v>
      </c>
      <c r="AF7" s="38">
        <f>County!X267</f>
        <v>0</v>
      </c>
      <c r="AG7" s="17">
        <f t="shared" si="12"/>
        <v>0</v>
      </c>
      <c r="AH7" s="1">
        <f>County!Y267</f>
        <v>0</v>
      </c>
      <c r="AI7" s="2">
        <f t="shared" si="13"/>
        <v>0</v>
      </c>
      <c r="AJ7" s="1">
        <f>County!Z267</f>
        <v>0</v>
      </c>
      <c r="AK7" s="2">
        <f t="shared" si="14"/>
        <v>0</v>
      </c>
      <c r="AL7" s="1">
        <f>County!AA267</f>
        <v>0</v>
      </c>
      <c r="AM7" s="2">
        <f t="shared" si="15"/>
        <v>0</v>
      </c>
      <c r="AN7" s="1">
        <f>County!AB267</f>
        <v>0</v>
      </c>
      <c r="AO7" s="2">
        <f t="shared" si="16"/>
        <v>0</v>
      </c>
      <c r="AP7" s="1">
        <f>County!AC267</f>
        <v>0</v>
      </c>
      <c r="AQ7" s="2">
        <f t="shared" si="17"/>
        <v>0</v>
      </c>
      <c r="AR7" s="1">
        <f>County!AD267</f>
        <v>0</v>
      </c>
      <c r="AS7" s="2">
        <f t="shared" si="18"/>
        <v>0</v>
      </c>
      <c r="AT7" s="1">
        <f>County!AE267</f>
        <v>0</v>
      </c>
      <c r="AU7" s="2">
        <f t="shared" si="19"/>
        <v>0</v>
      </c>
      <c r="AV7" s="1">
        <f>County!AF267</f>
        <v>0</v>
      </c>
      <c r="AW7" s="2">
        <f t="shared" si="20"/>
        <v>0</v>
      </c>
      <c r="AX7" s="1">
        <f>County!AG267</f>
        <v>0</v>
      </c>
      <c r="AY7" s="2">
        <f t="shared" si="20"/>
        <v>0</v>
      </c>
      <c r="AZ7" s="1">
        <f>County!AH267</f>
        <v>0</v>
      </c>
      <c r="BA7" s="2">
        <f t="shared" si="21"/>
        <v>0</v>
      </c>
      <c r="BB7" s="1">
        <f>County!AI267</f>
        <v>0</v>
      </c>
      <c r="BC7" s="2">
        <f t="shared" si="22"/>
        <v>0</v>
      </c>
      <c r="BD7" s="1">
        <f>County!AJ267</f>
        <v>0</v>
      </c>
      <c r="BE7" s="2">
        <f t="shared" si="22"/>
        <v>0</v>
      </c>
      <c r="BF7" s="1">
        <f>County!AK267</f>
        <v>0</v>
      </c>
      <c r="BG7" s="2">
        <f t="shared" si="23"/>
        <v>0</v>
      </c>
      <c r="BH7" s="1">
        <f>County!AL267</f>
        <v>0</v>
      </c>
      <c r="BI7" s="2">
        <f t="shared" si="24"/>
        <v>0</v>
      </c>
      <c r="BJ7" s="1">
        <f>County!AM267</f>
        <v>0</v>
      </c>
      <c r="BK7" s="2">
        <f t="shared" si="25"/>
        <v>0</v>
      </c>
      <c r="BL7" s="1">
        <f>County!AN267</f>
        <v>0</v>
      </c>
      <c r="BM7" s="2">
        <f t="shared" si="26"/>
        <v>0</v>
      </c>
      <c r="BN7" s="1">
        <f>County!AO267</f>
        <v>0</v>
      </c>
      <c r="BO7" s="2">
        <f t="shared" si="27"/>
        <v>0</v>
      </c>
      <c r="BP7" s="1">
        <f>County!AP267</f>
        <v>0</v>
      </c>
      <c r="BQ7" s="2">
        <f t="shared" si="28"/>
        <v>0</v>
      </c>
      <c r="BR7" s="1">
        <f>County!AQ267</f>
        <v>0</v>
      </c>
      <c r="BS7" s="2">
        <f t="shared" si="29"/>
        <v>0</v>
      </c>
      <c r="BT7" s="1">
        <f>County!AR267</f>
        <v>0</v>
      </c>
      <c r="BU7" s="2">
        <f t="shared" si="30"/>
        <v>0</v>
      </c>
      <c r="BV7" s="1">
        <f>County!AS267</f>
        <v>0</v>
      </c>
      <c r="BW7" s="2">
        <f t="shared" si="31"/>
        <v>0</v>
      </c>
      <c r="BX7" s="1">
        <f>County!AT267</f>
        <v>0</v>
      </c>
      <c r="BY7" s="2">
        <f t="shared" si="32"/>
        <v>0</v>
      </c>
      <c r="BZ7" s="1">
        <f>County!AU267</f>
        <v>0</v>
      </c>
      <c r="CA7" s="2">
        <f t="shared" si="33"/>
        <v>0</v>
      </c>
      <c r="CB7" s="1">
        <f>County!AV267</f>
        <v>0</v>
      </c>
      <c r="CC7" s="2">
        <f t="shared" si="34"/>
        <v>0</v>
      </c>
      <c r="CD7" s="1">
        <f>County!AW267</f>
        <v>0</v>
      </c>
      <c r="CE7" s="2">
        <f t="shared" si="35"/>
        <v>0</v>
      </c>
      <c r="CF7" s="1">
        <f>County!AX267</f>
        <v>0</v>
      </c>
      <c r="CG7" s="2">
        <f t="shared" si="36"/>
        <v>0</v>
      </c>
      <c r="CH7" s="1">
        <f>County!AY267</f>
        <v>0</v>
      </c>
      <c r="CI7" s="2">
        <f t="shared" si="37"/>
        <v>0</v>
      </c>
      <c r="CJ7" s="35"/>
      <c r="CK7" t="str">
        <f t="shared" si="38"/>
        <v>California</v>
      </c>
      <c r="CL7" t="s">
        <v>887</v>
      </c>
      <c r="CM7">
        <f t="shared" si="39"/>
        <v>54</v>
      </c>
      <c r="CN7" s="5">
        <f>RANK(R7,(L7:Q7,R7:Y7,AD7:AW7))</f>
        <v>6</v>
      </c>
      <c r="CO7" s="5">
        <f>RANK(T7,(L7:Q7,R7:Y7,AD7:AW7))</f>
        <v>4</v>
      </c>
      <c r="CP7" s="5">
        <f>RANK(X7,(L7:Q7,R7:Y7,AD7:AW7))</f>
        <v>5</v>
      </c>
      <c r="CQ7" s="5">
        <f>RANK(V7,(L7:Q7,R7:Y7,AD7:AW7))</f>
        <v>13</v>
      </c>
      <c r="CS7">
        <v>6</v>
      </c>
      <c r="CU7" s="1">
        <f>County!BT267</f>
        <v>0</v>
      </c>
      <c r="CW7">
        <f t="shared" si="40"/>
        <v>54</v>
      </c>
      <c r="CX7">
        <v>0</v>
      </c>
    </row>
    <row r="8" spans="1:102" s="28" customFormat="1" x14ac:dyDescent="0.2">
      <c r="A8" s="28" t="s">
        <v>1830</v>
      </c>
      <c r="B8" s="28">
        <v>10</v>
      </c>
      <c r="C8" s="30">
        <f t="shared" si="41"/>
        <v>3190873</v>
      </c>
      <c r="D8" s="28">
        <v>10</v>
      </c>
      <c r="G8" s="49">
        <f t="shared" si="0"/>
        <v>1</v>
      </c>
      <c r="H8" s="49">
        <f t="shared" si="1"/>
        <v>2</v>
      </c>
      <c r="I8" s="49">
        <f t="shared" si="2"/>
        <v>3</v>
      </c>
      <c r="J8" s="30">
        <f t="shared" si="42"/>
        <v>350718</v>
      </c>
      <c r="K8" s="31">
        <f t="shared" si="43"/>
        <v>0.10991286710564789</v>
      </c>
      <c r="L8" s="30">
        <f>County!N333</f>
        <v>1728159</v>
      </c>
      <c r="M8" s="31">
        <f t="shared" si="44"/>
        <v>0.54159441632431005</v>
      </c>
      <c r="N8" s="44">
        <f>County!O333</f>
        <v>1377441</v>
      </c>
      <c r="O8" s="53">
        <f t="shared" si="3"/>
        <v>0.43168154921866209</v>
      </c>
      <c r="P8" s="44">
        <f>County!P333</f>
        <v>35623</v>
      </c>
      <c r="Q8" s="53">
        <f t="shared" si="4"/>
        <v>1.1164029405118913E-2</v>
      </c>
      <c r="R8" s="44">
        <f>County!Q333</f>
        <v>21439</v>
      </c>
      <c r="S8" s="53">
        <f t="shared" si="5"/>
        <v>6.7188509226158485E-3</v>
      </c>
      <c r="T8" s="44">
        <f>County!R333</f>
        <v>17344</v>
      </c>
      <c r="U8" s="53">
        <f t="shared" si="6"/>
        <v>5.4355030739236566E-3</v>
      </c>
      <c r="V8" s="44">
        <f>County!S333</f>
        <v>3522</v>
      </c>
      <c r="W8" s="53">
        <f t="shared" si="7"/>
        <v>1.1037731680326982E-3</v>
      </c>
      <c r="X8" s="44">
        <f>County!T333</f>
        <v>0</v>
      </c>
      <c r="Y8" s="53">
        <f t="shared" si="8"/>
        <v>0</v>
      </c>
      <c r="Z8" s="44">
        <f>County!U333</f>
        <v>5149</v>
      </c>
      <c r="AA8" s="53">
        <f t="shared" si="9"/>
        <v>1.6136649750710856E-3</v>
      </c>
      <c r="AB8" s="44">
        <f>County!V333</f>
        <v>0</v>
      </c>
      <c r="AC8" s="53">
        <f t="shared" si="10"/>
        <v>0</v>
      </c>
      <c r="AD8" s="44">
        <f>County!W333</f>
        <v>0</v>
      </c>
      <c r="AE8" s="53">
        <f t="shared" si="11"/>
        <v>0</v>
      </c>
      <c r="AF8" s="44">
        <f>County!X333</f>
        <v>0</v>
      </c>
      <c r="AG8" s="53">
        <f t="shared" si="12"/>
        <v>0</v>
      </c>
      <c r="AH8" s="30">
        <f>County!Y333</f>
        <v>0</v>
      </c>
      <c r="AI8" s="31">
        <f t="shared" si="13"/>
        <v>0</v>
      </c>
      <c r="AJ8" s="30">
        <f>County!Z333</f>
        <v>0</v>
      </c>
      <c r="AK8" s="31">
        <f t="shared" si="14"/>
        <v>0</v>
      </c>
      <c r="AL8" s="30">
        <f>County!AA333</f>
        <v>0</v>
      </c>
      <c r="AM8" s="31">
        <f t="shared" si="15"/>
        <v>0</v>
      </c>
      <c r="AN8" s="30">
        <f>County!AB333</f>
        <v>0</v>
      </c>
      <c r="AO8" s="31">
        <f t="shared" si="16"/>
        <v>0</v>
      </c>
      <c r="AP8" s="30">
        <f>County!AC333</f>
        <v>2196</v>
      </c>
      <c r="AQ8" s="31">
        <f t="shared" si="17"/>
        <v>6.8821291226570287E-4</v>
      </c>
      <c r="AR8" s="30">
        <f>County!AD333</f>
        <v>0</v>
      </c>
      <c r="AS8" s="31">
        <f t="shared" si="18"/>
        <v>0</v>
      </c>
      <c r="AT8" s="30">
        <f>County!AE333</f>
        <v>0</v>
      </c>
      <c r="AU8" s="31">
        <f t="shared" si="19"/>
        <v>0</v>
      </c>
      <c r="AV8" s="30">
        <f>County!AF333</f>
        <v>0</v>
      </c>
      <c r="AW8" s="31">
        <f t="shared" si="20"/>
        <v>0</v>
      </c>
      <c r="AX8" s="30">
        <f>County!AG333</f>
        <v>0</v>
      </c>
      <c r="AY8" s="31">
        <f t="shared" si="20"/>
        <v>0</v>
      </c>
      <c r="AZ8" s="30">
        <f>County!AH333</f>
        <v>0</v>
      </c>
      <c r="BA8" s="31">
        <f t="shared" si="21"/>
        <v>0</v>
      </c>
      <c r="BB8" s="30">
        <f>County!AI333</f>
        <v>0</v>
      </c>
      <c r="BC8" s="31">
        <f t="shared" si="22"/>
        <v>0</v>
      </c>
      <c r="BD8" s="30">
        <f>County!AJ333</f>
        <v>0</v>
      </c>
      <c r="BE8" s="31">
        <f t="shared" si="22"/>
        <v>0</v>
      </c>
      <c r="BF8" s="30">
        <f>County!AK333</f>
        <v>0</v>
      </c>
      <c r="BG8" s="31">
        <f t="shared" si="23"/>
        <v>0</v>
      </c>
      <c r="BH8" s="30">
        <f>County!AL333</f>
        <v>0</v>
      </c>
      <c r="BI8" s="31">
        <f t="shared" si="24"/>
        <v>0</v>
      </c>
      <c r="BJ8" s="30">
        <f>County!AM333</f>
        <v>0</v>
      </c>
      <c r="BK8" s="31">
        <f t="shared" si="25"/>
        <v>0</v>
      </c>
      <c r="BL8" s="30">
        <f>County!AN333</f>
        <v>0</v>
      </c>
      <c r="BM8" s="31">
        <f t="shared" si="26"/>
        <v>0</v>
      </c>
      <c r="BN8" s="30">
        <f>County!AO333</f>
        <v>0</v>
      </c>
      <c r="BO8" s="31">
        <f t="shared" si="27"/>
        <v>0</v>
      </c>
      <c r="BP8" s="30">
        <f>County!AP333</f>
        <v>0</v>
      </c>
      <c r="BQ8" s="31">
        <f t="shared" si="28"/>
        <v>0</v>
      </c>
      <c r="BR8" s="30">
        <f>County!AQ333</f>
        <v>0</v>
      </c>
      <c r="BS8" s="31">
        <f t="shared" si="29"/>
        <v>0</v>
      </c>
      <c r="BT8" s="30">
        <f>County!AR333</f>
        <v>0</v>
      </c>
      <c r="BU8" s="31">
        <f t="shared" si="30"/>
        <v>0</v>
      </c>
      <c r="BV8" s="30">
        <f>County!AS333</f>
        <v>0</v>
      </c>
      <c r="BW8" s="31">
        <f t="shared" si="31"/>
        <v>0</v>
      </c>
      <c r="BX8" s="30">
        <f>County!AT333</f>
        <v>0</v>
      </c>
      <c r="BY8" s="31">
        <f t="shared" si="32"/>
        <v>0</v>
      </c>
      <c r="BZ8" s="30">
        <f>County!AU333</f>
        <v>0</v>
      </c>
      <c r="CA8" s="31">
        <f t="shared" si="33"/>
        <v>0</v>
      </c>
      <c r="CB8" s="30">
        <f>County!AV333</f>
        <v>0</v>
      </c>
      <c r="CC8" s="31">
        <f t="shared" si="34"/>
        <v>0</v>
      </c>
      <c r="CD8" s="30">
        <f>County!AW333</f>
        <v>0</v>
      </c>
      <c r="CE8" s="31">
        <f t="shared" si="35"/>
        <v>0</v>
      </c>
      <c r="CF8" s="30">
        <f>County!AX333</f>
        <v>0</v>
      </c>
      <c r="CG8" s="31">
        <f t="shared" si="36"/>
        <v>0</v>
      </c>
      <c r="CH8" s="30">
        <f>County!AY333</f>
        <v>0</v>
      </c>
      <c r="CI8" s="31">
        <f t="shared" si="37"/>
        <v>0</v>
      </c>
      <c r="CJ8" s="34"/>
      <c r="CK8" s="28" t="str">
        <f t="shared" si="38"/>
        <v>Colorado</v>
      </c>
      <c r="CL8" s="28" t="s">
        <v>2670</v>
      </c>
      <c r="CM8" s="28">
        <f t="shared" si="39"/>
        <v>10</v>
      </c>
      <c r="CN8" s="29">
        <f>RANK(R8,(L8:Q8,R8:Y8,AD8:AW8))</f>
        <v>4</v>
      </c>
      <c r="CO8" s="29">
        <f>RANK(T8,(L8:Q8,R8:Y8,AD8:AW8))</f>
        <v>5</v>
      </c>
      <c r="CP8" s="29">
        <f>RANK(X8,(L8:Q8,R8:Y8,AD8:AW8))</f>
        <v>15</v>
      </c>
      <c r="CQ8" s="29">
        <f>RANK(V8,(L8:Q8,R8:Y8,AD8:AW8))</f>
        <v>6</v>
      </c>
      <c r="CS8" s="28">
        <v>8</v>
      </c>
      <c r="CU8" s="30">
        <f>County!BT333</f>
        <v>0</v>
      </c>
      <c r="CW8" s="28">
        <f t="shared" si="40"/>
        <v>10</v>
      </c>
      <c r="CX8" s="28">
        <v>0</v>
      </c>
    </row>
    <row r="9" spans="1:102" x14ac:dyDescent="0.2">
      <c r="A9" t="s">
        <v>1013</v>
      </c>
      <c r="B9">
        <v>7</v>
      </c>
      <c r="C9" s="1">
        <f t="shared" si="41"/>
        <v>1757070</v>
      </c>
      <c r="D9">
        <v>7</v>
      </c>
      <c r="G9" s="32">
        <f t="shared" si="0"/>
        <v>1</v>
      </c>
      <c r="H9" s="32">
        <f t="shared" si="1"/>
        <v>2</v>
      </c>
      <c r="I9" s="32">
        <f t="shared" si="2"/>
        <v>4</v>
      </c>
      <c r="J9" s="1">
        <f t="shared" si="42"/>
        <v>254836</v>
      </c>
      <c r="K9" s="2">
        <f t="shared" si="43"/>
        <v>0.14503463151724177</v>
      </c>
      <c r="L9" s="1">
        <f>County!N343</f>
        <v>990946</v>
      </c>
      <c r="M9" s="2">
        <f t="shared" si="44"/>
        <v>0.56397639251708809</v>
      </c>
      <c r="N9" s="38">
        <f>County!O343</f>
        <v>736110</v>
      </c>
      <c r="O9" s="17">
        <f t="shared" si="3"/>
        <v>0.41894176099984631</v>
      </c>
      <c r="P9" s="38">
        <f>County!P343</f>
        <v>8438</v>
      </c>
      <c r="Q9" s="17">
        <f t="shared" si="4"/>
        <v>4.802312941430905E-3</v>
      </c>
      <c r="R9" s="38">
        <f>County!Q343</f>
        <v>6722</v>
      </c>
      <c r="S9" s="17">
        <f t="shared" si="5"/>
        <v>3.8256870813342665E-3</v>
      </c>
      <c r="T9" s="38">
        <f>County!R343</f>
        <v>14273</v>
      </c>
      <c r="U9" s="17">
        <f t="shared" si="6"/>
        <v>8.1231823433329346E-3</v>
      </c>
      <c r="V9" s="38">
        <f>County!S343</f>
        <v>0</v>
      </c>
      <c r="W9" s="17">
        <f t="shared" si="7"/>
        <v>0</v>
      </c>
      <c r="X9" s="38">
        <f>County!T343</f>
        <v>264</v>
      </c>
      <c r="Y9" s="17">
        <f t="shared" si="8"/>
        <v>1.5025013232255972E-4</v>
      </c>
      <c r="Z9" s="38">
        <f>County!U343</f>
        <v>128</v>
      </c>
      <c r="AA9" s="17">
        <f t="shared" si="9"/>
        <v>7.2848549004877439E-5</v>
      </c>
      <c r="AB9" s="38">
        <f>County!V343</f>
        <v>0</v>
      </c>
      <c r="AC9" s="17">
        <f t="shared" si="10"/>
        <v>0</v>
      </c>
      <c r="AD9" s="38">
        <f>County!W343</f>
        <v>6</v>
      </c>
      <c r="AE9" s="17">
        <f t="shared" si="11"/>
        <v>3.4147757346036297E-6</v>
      </c>
      <c r="AF9" s="38">
        <f>County!X343</f>
        <v>162</v>
      </c>
      <c r="AG9" s="17">
        <f t="shared" si="12"/>
        <v>9.2198944834298013E-5</v>
      </c>
      <c r="AH9" s="1">
        <f>County!Y343</f>
        <v>0</v>
      </c>
      <c r="AI9" s="2">
        <f t="shared" si="13"/>
        <v>0</v>
      </c>
      <c r="AJ9" s="1">
        <f>County!Z343</f>
        <v>21</v>
      </c>
      <c r="AK9" s="2">
        <f t="shared" si="14"/>
        <v>1.1951715071112704E-5</v>
      </c>
      <c r="AL9" s="1">
        <f>County!AA343</f>
        <v>0</v>
      </c>
      <c r="AM9" s="2">
        <f t="shared" si="15"/>
        <v>0</v>
      </c>
      <c r="AN9" s="1">
        <f>County!AB343</f>
        <v>0</v>
      </c>
      <c r="AO9" s="2">
        <f t="shared" si="16"/>
        <v>0</v>
      </c>
      <c r="AP9" s="1">
        <f>County!AC343</f>
        <v>0</v>
      </c>
      <c r="AQ9" s="2">
        <f t="shared" si="17"/>
        <v>0</v>
      </c>
      <c r="AR9" s="1">
        <f>County!AD343</f>
        <v>0</v>
      </c>
      <c r="AS9" s="2">
        <f t="shared" si="18"/>
        <v>0</v>
      </c>
      <c r="AT9" s="1">
        <f>County!AE343</f>
        <v>0</v>
      </c>
      <c r="AU9" s="2">
        <f t="shared" si="19"/>
        <v>0</v>
      </c>
      <c r="AV9" s="1">
        <f>County!AF343</f>
        <v>0</v>
      </c>
      <c r="AW9" s="2">
        <f t="shared" si="20"/>
        <v>0</v>
      </c>
      <c r="AX9" s="1">
        <f>County!AG343</f>
        <v>0</v>
      </c>
      <c r="AY9" s="2">
        <f t="shared" si="20"/>
        <v>0</v>
      </c>
      <c r="AZ9" s="1">
        <f>County!AH343</f>
        <v>0</v>
      </c>
      <c r="BA9" s="2">
        <f t="shared" si="21"/>
        <v>0</v>
      </c>
      <c r="BB9" s="1">
        <f>County!AI343</f>
        <v>0</v>
      </c>
      <c r="BC9" s="2">
        <f t="shared" si="22"/>
        <v>0</v>
      </c>
      <c r="BD9" s="1">
        <f>County!AJ343</f>
        <v>0</v>
      </c>
      <c r="BE9" s="2">
        <f t="shared" si="22"/>
        <v>0</v>
      </c>
      <c r="BF9" s="1">
        <f>County!AK343</f>
        <v>0</v>
      </c>
      <c r="BG9" s="2">
        <f t="shared" si="23"/>
        <v>0</v>
      </c>
      <c r="BH9" s="1">
        <f>County!AL343</f>
        <v>0</v>
      </c>
      <c r="BI9" s="2">
        <f t="shared" si="24"/>
        <v>0</v>
      </c>
      <c r="BJ9" s="1">
        <f>County!AM343</f>
        <v>0</v>
      </c>
      <c r="BK9" s="2">
        <f t="shared" si="25"/>
        <v>0</v>
      </c>
      <c r="BL9" s="1">
        <f>County!AN343</f>
        <v>0</v>
      </c>
      <c r="BM9" s="2">
        <f t="shared" si="26"/>
        <v>0</v>
      </c>
      <c r="BN9" s="1">
        <f>County!AO343</f>
        <v>0</v>
      </c>
      <c r="BO9" s="2">
        <f t="shared" si="27"/>
        <v>0</v>
      </c>
      <c r="BP9" s="1">
        <f>County!AP343</f>
        <v>0</v>
      </c>
      <c r="BQ9" s="2">
        <f t="shared" si="28"/>
        <v>0</v>
      </c>
      <c r="BR9" s="1">
        <f>County!AQ343</f>
        <v>0</v>
      </c>
      <c r="BS9" s="2">
        <f t="shared" si="29"/>
        <v>0</v>
      </c>
      <c r="BT9" s="1">
        <f>County!AR343</f>
        <v>0</v>
      </c>
      <c r="BU9" s="2">
        <f t="shared" si="30"/>
        <v>0</v>
      </c>
      <c r="BV9" s="1">
        <f>County!AS343</f>
        <v>0</v>
      </c>
      <c r="BW9" s="2">
        <f t="shared" si="31"/>
        <v>0</v>
      </c>
      <c r="BX9" s="1">
        <f>County!AT343</f>
        <v>0</v>
      </c>
      <c r="BY9" s="2">
        <f t="shared" si="32"/>
        <v>0</v>
      </c>
      <c r="BZ9" s="1">
        <f>County!AU343</f>
        <v>0</v>
      </c>
      <c r="CA9" s="2">
        <f t="shared" si="33"/>
        <v>0</v>
      </c>
      <c r="CB9" s="1">
        <f>County!AV343</f>
        <v>0</v>
      </c>
      <c r="CC9" s="2">
        <f t="shared" si="34"/>
        <v>0</v>
      </c>
      <c r="CD9" s="1">
        <f>County!AW343</f>
        <v>0</v>
      </c>
      <c r="CE9" s="2">
        <f t="shared" si="35"/>
        <v>0</v>
      </c>
      <c r="CF9" s="1">
        <f>County!AX343</f>
        <v>0</v>
      </c>
      <c r="CG9" s="2">
        <f t="shared" si="36"/>
        <v>0</v>
      </c>
      <c r="CH9" s="1">
        <f>County!AY343</f>
        <v>0</v>
      </c>
      <c r="CI9" s="2">
        <f t="shared" si="37"/>
        <v>0</v>
      </c>
      <c r="CJ9" s="35"/>
      <c r="CK9" t="str">
        <f t="shared" si="38"/>
        <v>Connecticut</v>
      </c>
      <c r="CL9" t="s">
        <v>1459</v>
      </c>
      <c r="CM9">
        <f t="shared" si="39"/>
        <v>7</v>
      </c>
      <c r="CN9" s="5">
        <f>RANK(R9,(L9:Q9,R9:Y9,AD9:AW9))</f>
        <v>5</v>
      </c>
      <c r="CO9" s="5">
        <f>RANK(T9,(L9:Q9,R9:Y9,AD9:AW9))</f>
        <v>3</v>
      </c>
      <c r="CP9" s="5">
        <f>RANK(X9,(L9:Q9,R9:Y9,AD9:AW9))</f>
        <v>6</v>
      </c>
      <c r="CQ9" s="5">
        <f>RANK(V9,(L9:Q9,R9:Y9,AD9:AW9))</f>
        <v>19</v>
      </c>
      <c r="CS9">
        <v>9</v>
      </c>
      <c r="CU9" s="1">
        <f>County!BT343</f>
        <v>0</v>
      </c>
      <c r="CW9">
        <f t="shared" si="40"/>
        <v>7</v>
      </c>
      <c r="CX9">
        <v>0</v>
      </c>
    </row>
    <row r="10" spans="1:102" s="28" customFormat="1" x14ac:dyDescent="0.2">
      <c r="A10" s="28" t="s">
        <v>1676</v>
      </c>
      <c r="B10" s="28">
        <v>3</v>
      </c>
      <c r="C10" s="30">
        <f t="shared" si="41"/>
        <v>512912</v>
      </c>
      <c r="D10" s="28">
        <v>3</v>
      </c>
      <c r="G10" s="49">
        <f t="shared" si="0"/>
        <v>1</v>
      </c>
      <c r="H10" s="49">
        <f t="shared" si="1"/>
        <v>2</v>
      </c>
      <c r="I10" s="49">
        <f t="shared" si="2"/>
        <v>3</v>
      </c>
      <c r="J10" s="30">
        <f t="shared" si="42"/>
        <v>75407</v>
      </c>
      <c r="K10" s="31">
        <f t="shared" si="43"/>
        <v>0.1470174220918988</v>
      </c>
      <c r="L10" s="30">
        <f>County!N348</f>
        <v>289758</v>
      </c>
      <c r="M10" s="31">
        <f t="shared" si="44"/>
        <v>0.5649273169666531</v>
      </c>
      <c r="N10" s="44">
        <f>County!O348</f>
        <v>214351</v>
      </c>
      <c r="O10" s="53">
        <f t="shared" si="3"/>
        <v>0.41790989487475433</v>
      </c>
      <c r="P10" s="44">
        <f>County!P348</f>
        <v>4636</v>
      </c>
      <c r="Q10" s="53">
        <f t="shared" si="4"/>
        <v>9.0385875159871478E-3</v>
      </c>
      <c r="R10" s="44">
        <f>County!Q348</f>
        <v>2038</v>
      </c>
      <c r="S10" s="53">
        <f t="shared" si="5"/>
        <v>3.9733911470193721E-3</v>
      </c>
      <c r="T10" s="44">
        <f>County!R348</f>
        <v>914</v>
      </c>
      <c r="U10" s="53">
        <f t="shared" si="6"/>
        <v>1.78198209439436E-3</v>
      </c>
      <c r="V10" s="44">
        <f>County!S348</f>
        <v>0</v>
      </c>
      <c r="W10" s="53">
        <f t="shared" si="7"/>
        <v>0</v>
      </c>
      <c r="X10" s="44">
        <f>County!T348</f>
        <v>87</v>
      </c>
      <c r="Y10" s="53">
        <f t="shared" si="8"/>
        <v>1.6961973983841284E-4</v>
      </c>
      <c r="Z10" s="44">
        <f>County!U348</f>
        <v>96</v>
      </c>
      <c r="AA10" s="53">
        <f t="shared" si="9"/>
        <v>1.8716660947686931E-4</v>
      </c>
      <c r="AB10" s="44">
        <f>County!V348</f>
        <v>0</v>
      </c>
      <c r="AC10" s="53">
        <f t="shared" si="10"/>
        <v>0</v>
      </c>
      <c r="AD10" s="44">
        <f>County!W348</f>
        <v>16</v>
      </c>
      <c r="AE10" s="53">
        <f t="shared" si="11"/>
        <v>3.1194434912811554E-5</v>
      </c>
      <c r="AF10" s="44">
        <f>County!X348</f>
        <v>98</v>
      </c>
      <c r="AG10" s="53">
        <f t="shared" si="12"/>
        <v>1.9106591384097078E-4</v>
      </c>
      <c r="AH10" s="30">
        <f>County!Y348</f>
        <v>0</v>
      </c>
      <c r="AI10" s="31">
        <f t="shared" si="13"/>
        <v>0</v>
      </c>
      <c r="AJ10" s="30">
        <f>County!Z348</f>
        <v>4</v>
      </c>
      <c r="AK10" s="31">
        <f t="shared" si="14"/>
        <v>7.7986087282028886E-6</v>
      </c>
      <c r="AL10" s="30">
        <f>County!AA348</f>
        <v>0</v>
      </c>
      <c r="AM10" s="31">
        <f t="shared" si="15"/>
        <v>0</v>
      </c>
      <c r="AN10" s="30">
        <f>County!AB348</f>
        <v>0</v>
      </c>
      <c r="AO10" s="31">
        <f t="shared" si="16"/>
        <v>0</v>
      </c>
      <c r="AP10" s="30">
        <f>County!AC348</f>
        <v>0</v>
      </c>
      <c r="AQ10" s="31">
        <f t="shared" si="17"/>
        <v>0</v>
      </c>
      <c r="AR10" s="30">
        <f>County!AD348</f>
        <v>0</v>
      </c>
      <c r="AS10" s="31">
        <f t="shared" si="18"/>
        <v>0</v>
      </c>
      <c r="AT10" s="30">
        <f>County!AE348</f>
        <v>0</v>
      </c>
      <c r="AU10" s="31">
        <f t="shared" si="19"/>
        <v>0</v>
      </c>
      <c r="AV10" s="30">
        <f>County!AF348</f>
        <v>0</v>
      </c>
      <c r="AW10" s="31">
        <f t="shared" si="20"/>
        <v>0</v>
      </c>
      <c r="AX10" s="30">
        <f>County!AG348</f>
        <v>0</v>
      </c>
      <c r="AY10" s="31">
        <f t="shared" si="20"/>
        <v>0</v>
      </c>
      <c r="AZ10" s="30">
        <f>County!AH348</f>
        <v>0</v>
      </c>
      <c r="BA10" s="31">
        <f t="shared" si="21"/>
        <v>0</v>
      </c>
      <c r="BB10" s="30">
        <f>County!AI348</f>
        <v>0</v>
      </c>
      <c r="BC10" s="31">
        <f t="shared" si="22"/>
        <v>0</v>
      </c>
      <c r="BD10" s="30">
        <f>County!AJ348</f>
        <v>914</v>
      </c>
      <c r="BE10" s="31">
        <f t="shared" si="22"/>
        <v>1.78198209439436E-3</v>
      </c>
      <c r="BF10" s="30">
        <f>County!AK348</f>
        <v>0</v>
      </c>
      <c r="BG10" s="31">
        <f t="shared" si="23"/>
        <v>0</v>
      </c>
      <c r="BH10" s="30">
        <f>County!AL348</f>
        <v>0</v>
      </c>
      <c r="BI10" s="31">
        <f t="shared" si="24"/>
        <v>0</v>
      </c>
      <c r="BJ10" s="30">
        <f>County!AM348</f>
        <v>0</v>
      </c>
      <c r="BK10" s="31">
        <f t="shared" si="25"/>
        <v>0</v>
      </c>
      <c r="BL10" s="30">
        <f>County!AN348</f>
        <v>0</v>
      </c>
      <c r="BM10" s="31">
        <f t="shared" si="26"/>
        <v>0</v>
      </c>
      <c r="BN10" s="30">
        <f>County!AO348</f>
        <v>0</v>
      </c>
      <c r="BO10" s="31">
        <f t="shared" si="27"/>
        <v>0</v>
      </c>
      <c r="BP10" s="30">
        <f>County!AP348</f>
        <v>0</v>
      </c>
      <c r="BQ10" s="31">
        <f t="shared" si="28"/>
        <v>0</v>
      </c>
      <c r="BR10" s="30">
        <f>County!AQ348</f>
        <v>0</v>
      </c>
      <c r="BS10" s="31">
        <f t="shared" si="29"/>
        <v>0</v>
      </c>
      <c r="BT10" s="30">
        <f>County!AR348</f>
        <v>0</v>
      </c>
      <c r="BU10" s="31">
        <f t="shared" si="30"/>
        <v>0</v>
      </c>
      <c r="BV10" s="30">
        <f>County!AS348</f>
        <v>0</v>
      </c>
      <c r="BW10" s="31">
        <f t="shared" si="31"/>
        <v>0</v>
      </c>
      <c r="BX10" s="30">
        <f>County!AT348</f>
        <v>0</v>
      </c>
      <c r="BY10" s="31">
        <f t="shared" si="32"/>
        <v>0</v>
      </c>
      <c r="BZ10" s="30">
        <f>County!AU348</f>
        <v>0</v>
      </c>
      <c r="CA10" s="31">
        <f t="shared" si="33"/>
        <v>0</v>
      </c>
      <c r="CB10" s="30">
        <f>County!AV348</f>
        <v>0</v>
      </c>
      <c r="CC10" s="31">
        <f t="shared" si="34"/>
        <v>0</v>
      </c>
      <c r="CD10" s="30">
        <f>County!AW348</f>
        <v>0</v>
      </c>
      <c r="CE10" s="31">
        <f t="shared" si="35"/>
        <v>0</v>
      </c>
      <c r="CF10" s="30">
        <f>County!AX348</f>
        <v>0</v>
      </c>
      <c r="CG10" s="31">
        <f t="shared" si="36"/>
        <v>0</v>
      </c>
      <c r="CH10" s="30">
        <f>County!AY348</f>
        <v>0</v>
      </c>
      <c r="CI10" s="31">
        <f t="shared" si="37"/>
        <v>0</v>
      </c>
      <c r="CJ10" s="34"/>
      <c r="CK10" s="28" t="str">
        <f t="shared" si="38"/>
        <v>Delaware</v>
      </c>
      <c r="CL10" s="28" t="s">
        <v>1988</v>
      </c>
      <c r="CM10" s="28">
        <f t="shared" si="39"/>
        <v>3</v>
      </c>
      <c r="CN10" s="29">
        <f>RANK(R10,(L10:Q10,R10:Y10,AD10:AW10))</f>
        <v>4</v>
      </c>
      <c r="CO10" s="29">
        <f>RANK(T10,(L10:Q10,R10:Y10,AD10:AW10))</f>
        <v>5</v>
      </c>
      <c r="CP10" s="29">
        <f>RANK(X10,(L10:Q10,R10:Y10,AD10:AW10))</f>
        <v>7</v>
      </c>
      <c r="CQ10" s="29">
        <f>RANK(V10,(L10:Q10,R10:Y10,AD10:AW10))</f>
        <v>19</v>
      </c>
      <c r="CS10" s="28">
        <v>10</v>
      </c>
      <c r="CU10" s="30">
        <f>County!BT348</f>
        <v>0</v>
      </c>
      <c r="CW10" s="28">
        <f t="shared" si="40"/>
        <v>3</v>
      </c>
      <c r="CX10" s="28">
        <v>0</v>
      </c>
    </row>
    <row r="11" spans="1:102" x14ac:dyDescent="0.2">
      <c r="A11" s="6" t="s">
        <v>2490</v>
      </c>
      <c r="B11" s="6">
        <v>3</v>
      </c>
      <c r="C11" s="1">
        <f t="shared" si="41"/>
        <v>325869</v>
      </c>
      <c r="D11">
        <v>3</v>
      </c>
      <c r="G11" s="32">
        <f t="shared" si="0"/>
        <v>1</v>
      </c>
      <c r="H11" s="32">
        <f t="shared" si="1"/>
        <v>2</v>
      </c>
      <c r="I11" s="32">
        <f t="shared" si="2"/>
        <v>4</v>
      </c>
      <c r="J11" s="1">
        <f t="shared" si="42"/>
        <v>273109</v>
      </c>
      <c r="K11" s="2">
        <f t="shared" si="43"/>
        <v>0.83809444899637586</v>
      </c>
      <c r="L11" s="1">
        <f>County!N350</f>
        <v>294185</v>
      </c>
      <c r="M11" s="2">
        <f t="shared" si="44"/>
        <v>0.90277074529949153</v>
      </c>
      <c r="N11" s="38">
        <f>County!O350</f>
        <v>21076</v>
      </c>
      <c r="O11" s="17">
        <f t="shared" si="3"/>
        <v>6.4676296303115666E-2</v>
      </c>
      <c r="P11" s="38">
        <f>County!P350</f>
        <v>2778</v>
      </c>
      <c r="Q11" s="17">
        <f t="shared" si="4"/>
        <v>8.5248980418511731E-3</v>
      </c>
      <c r="R11" s="38">
        <f>County!Q350</f>
        <v>0</v>
      </c>
      <c r="S11" s="17">
        <f t="shared" si="5"/>
        <v>0</v>
      </c>
      <c r="T11" s="38">
        <f>County!R350</f>
        <v>0</v>
      </c>
      <c r="U11" s="17">
        <f t="shared" si="6"/>
        <v>0</v>
      </c>
      <c r="V11" s="38">
        <f>County!S350</f>
        <v>0</v>
      </c>
      <c r="W11" s="17">
        <f t="shared" si="7"/>
        <v>0</v>
      </c>
      <c r="X11" s="38">
        <f>County!T350</f>
        <v>0</v>
      </c>
      <c r="Y11" s="17">
        <f t="shared" si="8"/>
        <v>0</v>
      </c>
      <c r="Z11" s="38">
        <f>County!U350</f>
        <v>0</v>
      </c>
      <c r="AA11" s="17">
        <f t="shared" si="9"/>
        <v>0</v>
      </c>
      <c r="AB11" s="38">
        <f>County!V350</f>
        <v>0</v>
      </c>
      <c r="AC11" s="17">
        <f t="shared" si="10"/>
        <v>0</v>
      </c>
      <c r="AD11" s="38">
        <f>County!W350</f>
        <v>7830</v>
      </c>
      <c r="AE11" s="17">
        <f t="shared" si="11"/>
        <v>2.4028060355541645E-2</v>
      </c>
      <c r="AF11" s="38">
        <f>County!X350</f>
        <v>0</v>
      </c>
      <c r="AG11" s="17">
        <f t="shared" si="12"/>
        <v>0</v>
      </c>
      <c r="AH11" s="1">
        <f>County!Y350</f>
        <v>0</v>
      </c>
      <c r="AI11" s="2">
        <f t="shared" si="13"/>
        <v>0</v>
      </c>
      <c r="AJ11" s="1">
        <f>County!Z350</f>
        <v>0</v>
      </c>
      <c r="AK11" s="2">
        <f t="shared" si="14"/>
        <v>0</v>
      </c>
      <c r="AL11" s="1">
        <f>County!AA350</f>
        <v>0</v>
      </c>
      <c r="AM11" s="2">
        <f t="shared" si="15"/>
        <v>0</v>
      </c>
      <c r="AN11" s="1">
        <f>County!AB350</f>
        <v>0</v>
      </c>
      <c r="AO11" s="2">
        <f t="shared" si="16"/>
        <v>0</v>
      </c>
      <c r="AP11" s="1">
        <f>County!AC350</f>
        <v>0</v>
      </c>
      <c r="AQ11" s="2">
        <f t="shared" si="17"/>
        <v>0</v>
      </c>
      <c r="AR11" s="1">
        <f>County!AD350</f>
        <v>0</v>
      </c>
      <c r="AS11" s="2">
        <f t="shared" si="18"/>
        <v>0</v>
      </c>
      <c r="AT11" s="1">
        <f>County!AE350</f>
        <v>0</v>
      </c>
      <c r="AU11" s="2">
        <f t="shared" si="19"/>
        <v>0</v>
      </c>
      <c r="AV11" s="1">
        <f>County!AF350</f>
        <v>0</v>
      </c>
      <c r="AW11" s="2">
        <f t="shared" si="20"/>
        <v>0</v>
      </c>
      <c r="AX11" s="1">
        <f>County!AG350</f>
        <v>0</v>
      </c>
      <c r="AY11" s="2">
        <f t="shared" si="20"/>
        <v>0</v>
      </c>
      <c r="AZ11" s="1">
        <f>County!AH350</f>
        <v>0</v>
      </c>
      <c r="BA11" s="2">
        <f t="shared" si="21"/>
        <v>0</v>
      </c>
      <c r="BB11" s="1">
        <f>County!AI350</f>
        <v>0</v>
      </c>
      <c r="BC11" s="2">
        <f t="shared" si="22"/>
        <v>0</v>
      </c>
      <c r="BD11" s="1">
        <f>County!AJ350</f>
        <v>0</v>
      </c>
      <c r="BE11" s="2">
        <f t="shared" si="22"/>
        <v>0</v>
      </c>
      <c r="BF11" s="1">
        <f>County!AK350</f>
        <v>0</v>
      </c>
      <c r="BG11" s="2">
        <f t="shared" si="23"/>
        <v>0</v>
      </c>
      <c r="BH11" s="1">
        <f>County!AL350</f>
        <v>0</v>
      </c>
      <c r="BI11" s="2">
        <f t="shared" si="24"/>
        <v>0</v>
      </c>
      <c r="BJ11" s="1">
        <f>County!AM350</f>
        <v>0</v>
      </c>
      <c r="BK11" s="2">
        <f t="shared" si="25"/>
        <v>0</v>
      </c>
      <c r="BL11" s="1">
        <f>County!AN350</f>
        <v>0</v>
      </c>
      <c r="BM11" s="2">
        <f t="shared" si="26"/>
        <v>0</v>
      </c>
      <c r="BN11" s="1">
        <f>County!AO350</f>
        <v>0</v>
      </c>
      <c r="BO11" s="2">
        <f t="shared" si="27"/>
        <v>0</v>
      </c>
      <c r="BP11" s="1">
        <f>County!AP350</f>
        <v>0</v>
      </c>
      <c r="BQ11" s="2">
        <f t="shared" si="28"/>
        <v>0</v>
      </c>
      <c r="BR11" s="1">
        <f>County!AQ350</f>
        <v>0</v>
      </c>
      <c r="BS11" s="2">
        <f t="shared" si="29"/>
        <v>0</v>
      </c>
      <c r="BT11" s="1">
        <f>County!AR350</f>
        <v>0</v>
      </c>
      <c r="BU11" s="2">
        <f t="shared" si="30"/>
        <v>0</v>
      </c>
      <c r="BV11" s="1">
        <f>County!AS350</f>
        <v>0</v>
      </c>
      <c r="BW11" s="2">
        <f t="shared" si="31"/>
        <v>0</v>
      </c>
      <c r="BX11" s="1">
        <f>County!AT350</f>
        <v>0</v>
      </c>
      <c r="BY11" s="2">
        <f t="shared" si="32"/>
        <v>0</v>
      </c>
      <c r="BZ11" s="1">
        <f>County!AU350</f>
        <v>0</v>
      </c>
      <c r="CA11" s="2">
        <f t="shared" si="33"/>
        <v>0</v>
      </c>
      <c r="CB11" s="1">
        <f>County!AV350</f>
        <v>0</v>
      </c>
      <c r="CC11" s="2">
        <f t="shared" si="34"/>
        <v>0</v>
      </c>
      <c r="CD11" s="1">
        <f>County!AW350</f>
        <v>0</v>
      </c>
      <c r="CE11" s="2">
        <f t="shared" si="35"/>
        <v>0</v>
      </c>
      <c r="CF11" s="1">
        <f>County!AX350</f>
        <v>0</v>
      </c>
      <c r="CG11" s="2">
        <f t="shared" si="36"/>
        <v>0</v>
      </c>
      <c r="CH11" s="1">
        <f>County!AY350</f>
        <v>0</v>
      </c>
      <c r="CI11" s="2">
        <f t="shared" si="37"/>
        <v>0</v>
      </c>
      <c r="CJ11" s="35"/>
      <c r="CK11" t="str">
        <f t="shared" si="38"/>
        <v>District of Columbia</v>
      </c>
      <c r="CL11" t="s">
        <v>981</v>
      </c>
      <c r="CM11">
        <f t="shared" si="39"/>
        <v>3</v>
      </c>
      <c r="CN11" s="5">
        <f>RANK(R11,(L11:Q11,R11:Y11,AD11:AW11))</f>
        <v>9</v>
      </c>
      <c r="CO11" s="5">
        <f>RANK(T11,(L11:Q11,R11:Y11,AD11:AW11))</f>
        <v>9</v>
      </c>
      <c r="CP11" s="5">
        <f>RANK(X11,(L11:Q11,R11:Y11,AD11:AW11))</f>
        <v>9</v>
      </c>
      <c r="CQ11" s="5">
        <f>RANK(V11,(L11:Q11,R11:Y11,AD11:AW11))</f>
        <v>9</v>
      </c>
      <c r="CS11">
        <v>11</v>
      </c>
      <c r="CU11" s="1">
        <f>County!BT350</f>
        <v>0</v>
      </c>
      <c r="CW11">
        <f t="shared" si="40"/>
        <v>3</v>
      </c>
      <c r="CX11">
        <v>0</v>
      </c>
    </row>
    <row r="12" spans="1:102" s="28" customFormat="1" x14ac:dyDescent="0.2">
      <c r="A12" s="28" t="s">
        <v>1505</v>
      </c>
      <c r="B12" s="28">
        <v>30</v>
      </c>
      <c r="C12" s="30">
        <f t="shared" si="41"/>
        <v>10935465</v>
      </c>
      <c r="E12" s="28">
        <v>30</v>
      </c>
      <c r="G12" s="49">
        <f t="shared" si="0"/>
        <v>2</v>
      </c>
      <c r="H12" s="49">
        <f t="shared" si="1"/>
        <v>1</v>
      </c>
      <c r="I12" s="49" t="str">
        <f t="shared" si="2"/>
        <v>-</v>
      </c>
      <c r="J12" s="30">
        <f t="shared" si="42"/>
        <v>1427087</v>
      </c>
      <c r="K12" s="31">
        <f t="shared" si="43"/>
        <v>0.13050080632145045</v>
      </c>
      <c r="L12" s="30">
        <f>County!N420</f>
        <v>4683038</v>
      </c>
      <c r="M12" s="31">
        <f t="shared" si="44"/>
        <v>0.42824315198302038</v>
      </c>
      <c r="N12" s="44">
        <f>County!O420</f>
        <v>6110125</v>
      </c>
      <c r="O12" s="53">
        <f t="shared" si="3"/>
        <v>0.55874395830447077</v>
      </c>
      <c r="P12" s="44">
        <f>County!P420</f>
        <v>0</v>
      </c>
      <c r="Q12" s="53">
        <f t="shared" si="4"/>
        <v>0</v>
      </c>
      <c r="R12" s="44">
        <f>County!Q420</f>
        <v>31972</v>
      </c>
      <c r="S12" s="53">
        <f t="shared" si="5"/>
        <v>2.9236982606592405E-3</v>
      </c>
      <c r="T12" s="44">
        <f>County!R420</f>
        <v>43155</v>
      </c>
      <c r="U12" s="53">
        <f t="shared" si="6"/>
        <v>3.9463342436741374E-3</v>
      </c>
      <c r="V12" s="44">
        <f>County!S420</f>
        <v>5834</v>
      </c>
      <c r="W12" s="53">
        <f t="shared" si="7"/>
        <v>5.3349354599918706E-4</v>
      </c>
      <c r="X12" s="44">
        <f>County!T420</f>
        <v>11969</v>
      </c>
      <c r="Y12" s="53">
        <f t="shared" si="8"/>
        <v>1.0945122132437898E-3</v>
      </c>
      <c r="Z12" s="44">
        <f>County!U420</f>
        <v>0</v>
      </c>
      <c r="AA12" s="53">
        <f t="shared" si="9"/>
        <v>0</v>
      </c>
      <c r="AB12" s="44">
        <f>County!V420</f>
        <v>0</v>
      </c>
      <c r="AC12" s="53">
        <f t="shared" si="10"/>
        <v>0</v>
      </c>
      <c r="AD12" s="44">
        <f>County!W420</f>
        <v>41719</v>
      </c>
      <c r="AE12" s="53">
        <f t="shared" si="11"/>
        <v>3.8150183828488319E-3</v>
      </c>
      <c r="AF12" s="44">
        <f>County!X420</f>
        <v>7454</v>
      </c>
      <c r="AG12" s="53">
        <f t="shared" si="12"/>
        <v>6.8163539456255406E-4</v>
      </c>
      <c r="AH12" s="30">
        <f>County!Y420</f>
        <v>0</v>
      </c>
      <c r="AI12" s="31">
        <f t="shared" si="13"/>
        <v>0</v>
      </c>
      <c r="AJ12" s="30">
        <f>County!Z420</f>
        <v>199</v>
      </c>
      <c r="AK12" s="31">
        <f t="shared" si="14"/>
        <v>1.8197671521055574E-5</v>
      </c>
      <c r="AL12" s="30">
        <f>County!AA420</f>
        <v>0</v>
      </c>
      <c r="AM12" s="31">
        <f t="shared" si="15"/>
        <v>0</v>
      </c>
      <c r="AN12" s="30">
        <f>County!AB420</f>
        <v>0</v>
      </c>
      <c r="AO12" s="31">
        <f t="shared" si="16"/>
        <v>0</v>
      </c>
      <c r="AP12" s="30">
        <f>County!AC420</f>
        <v>0</v>
      </c>
      <c r="AQ12" s="31">
        <f t="shared" si="17"/>
        <v>0</v>
      </c>
      <c r="AR12" s="30">
        <f>County!AD420</f>
        <v>0</v>
      </c>
      <c r="AS12" s="31">
        <f t="shared" si="18"/>
        <v>0</v>
      </c>
      <c r="AT12" s="30">
        <f>County!AE420</f>
        <v>0</v>
      </c>
      <c r="AU12" s="31">
        <f t="shared" si="19"/>
        <v>0</v>
      </c>
      <c r="AV12" s="30">
        <f>County!AF420</f>
        <v>0</v>
      </c>
      <c r="AW12" s="31">
        <f t="shared" si="20"/>
        <v>0</v>
      </c>
      <c r="AX12" s="30">
        <f>County!AG420</f>
        <v>0</v>
      </c>
      <c r="AY12" s="31">
        <f t="shared" si="20"/>
        <v>0</v>
      </c>
      <c r="AZ12" s="30">
        <f>County!AH420</f>
        <v>0</v>
      </c>
      <c r="BA12" s="31">
        <f t="shared" si="21"/>
        <v>0</v>
      </c>
      <c r="BB12" s="30">
        <f>County!AI420</f>
        <v>0</v>
      </c>
      <c r="BC12" s="31">
        <f t="shared" si="22"/>
        <v>0</v>
      </c>
      <c r="BD12" s="30">
        <f>County!AJ420</f>
        <v>0</v>
      </c>
      <c r="BE12" s="31">
        <f t="shared" si="22"/>
        <v>0</v>
      </c>
      <c r="BF12" s="30">
        <f>County!AK420</f>
        <v>0</v>
      </c>
      <c r="BG12" s="31">
        <f t="shared" si="23"/>
        <v>0</v>
      </c>
      <c r="BH12" s="30">
        <f>County!AL420</f>
        <v>0</v>
      </c>
      <c r="BI12" s="31">
        <f t="shared" si="24"/>
        <v>0</v>
      </c>
      <c r="BJ12" s="30">
        <f>County!AM420</f>
        <v>0</v>
      </c>
      <c r="BK12" s="31">
        <f t="shared" si="25"/>
        <v>0</v>
      </c>
      <c r="BL12" s="30">
        <f>County!AN420</f>
        <v>0</v>
      </c>
      <c r="BM12" s="31">
        <f t="shared" si="26"/>
        <v>0</v>
      </c>
      <c r="BN12" s="30">
        <f>County!AO420</f>
        <v>0</v>
      </c>
      <c r="BO12" s="31">
        <f t="shared" si="27"/>
        <v>0</v>
      </c>
      <c r="BP12" s="30">
        <f>County!AP420</f>
        <v>0</v>
      </c>
      <c r="BQ12" s="31">
        <f t="shared" si="28"/>
        <v>0</v>
      </c>
      <c r="BR12" s="30">
        <f>County!AQ420</f>
        <v>0</v>
      </c>
      <c r="BS12" s="31">
        <f t="shared" si="29"/>
        <v>0</v>
      </c>
      <c r="BT12" s="30">
        <f>County!AR420</f>
        <v>0</v>
      </c>
      <c r="BU12" s="31">
        <f t="shared" si="30"/>
        <v>0</v>
      </c>
      <c r="BV12" s="30">
        <f>County!AS420</f>
        <v>0</v>
      </c>
      <c r="BW12" s="31">
        <f t="shared" si="31"/>
        <v>0</v>
      </c>
      <c r="BX12" s="30">
        <f>County!AT420</f>
        <v>0</v>
      </c>
      <c r="BY12" s="31">
        <f t="shared" si="32"/>
        <v>0</v>
      </c>
      <c r="BZ12" s="30">
        <f>County!AU420</f>
        <v>0</v>
      </c>
      <c r="CA12" s="31">
        <f t="shared" si="33"/>
        <v>0</v>
      </c>
      <c r="CB12" s="30">
        <f>County!AV420</f>
        <v>0</v>
      </c>
      <c r="CC12" s="31">
        <f t="shared" si="34"/>
        <v>0</v>
      </c>
      <c r="CD12" s="30">
        <f>County!AW420</f>
        <v>0</v>
      </c>
      <c r="CE12" s="31">
        <f t="shared" si="35"/>
        <v>0</v>
      </c>
      <c r="CF12" s="30">
        <f>County!AX420</f>
        <v>0</v>
      </c>
      <c r="CG12" s="31">
        <f t="shared" si="36"/>
        <v>0</v>
      </c>
      <c r="CH12" s="30">
        <f>County!AY420</f>
        <v>0</v>
      </c>
      <c r="CI12" s="31">
        <f t="shared" si="37"/>
        <v>0</v>
      </c>
      <c r="CJ12" s="34"/>
      <c r="CK12" s="28" t="str">
        <f t="shared" si="38"/>
        <v>Florida</v>
      </c>
      <c r="CL12" s="28" t="s">
        <v>2837</v>
      </c>
      <c r="CM12" s="28">
        <f t="shared" si="39"/>
        <v>30</v>
      </c>
      <c r="CN12" s="29">
        <f>RANK(R12,(L12:Q12,R12:Y12,AD12:AW12))</f>
        <v>5</v>
      </c>
      <c r="CO12" s="29">
        <f>RANK(T12,(L12:Q12,R12:Y12,AD12:AW12))</f>
        <v>3</v>
      </c>
      <c r="CP12" s="29">
        <f>RANK(X12,(L12:Q12,R12:Y12,AD12:AW12))</f>
        <v>6</v>
      </c>
      <c r="CQ12" s="29">
        <f>RANK(V12,(L12:Q12,R12:Y12,AD12:AW12))</f>
        <v>8</v>
      </c>
      <c r="CS12" s="28">
        <v>12</v>
      </c>
      <c r="CU12" s="30">
        <f>County!BT420</f>
        <v>29</v>
      </c>
      <c r="CW12" s="28">
        <f t="shared" si="40"/>
        <v>30</v>
      </c>
      <c r="CX12" s="28">
        <v>0</v>
      </c>
    </row>
    <row r="13" spans="1:102" x14ac:dyDescent="0.2">
      <c r="A13" t="s">
        <v>1134</v>
      </c>
      <c r="B13">
        <v>16</v>
      </c>
      <c r="C13" s="1">
        <f t="shared" si="41"/>
        <v>5266403</v>
      </c>
      <c r="E13">
        <v>16</v>
      </c>
      <c r="G13" s="32">
        <f t="shared" si="0"/>
        <v>2</v>
      </c>
      <c r="H13" s="32">
        <f t="shared" si="1"/>
        <v>1</v>
      </c>
      <c r="I13" s="32" t="str">
        <f t="shared" si="2"/>
        <v>-</v>
      </c>
      <c r="J13" s="1">
        <f t="shared" si="42"/>
        <v>115100</v>
      </c>
      <c r="K13" s="2">
        <f t="shared" si="43"/>
        <v>2.1855524539234845E-2</v>
      </c>
      <c r="L13" s="1">
        <f>County!N581</f>
        <v>2548017</v>
      </c>
      <c r="M13" s="2">
        <f t="shared" si="44"/>
        <v>0.4838249180702654</v>
      </c>
      <c r="N13" s="38">
        <f>County!O581</f>
        <v>2663117</v>
      </c>
      <c r="O13" s="17">
        <f t="shared" si="3"/>
        <v>0.50568044260950029</v>
      </c>
      <c r="P13" s="38">
        <f>County!P581</f>
        <v>0</v>
      </c>
      <c r="Q13" s="17">
        <f t="shared" si="4"/>
        <v>0</v>
      </c>
      <c r="R13" s="38">
        <f>County!Q581</f>
        <v>20684</v>
      </c>
      <c r="S13" s="17">
        <f t="shared" si="5"/>
        <v>3.9275383976501606E-3</v>
      </c>
      <c r="T13" s="38">
        <f>County!R581</f>
        <v>18229</v>
      </c>
      <c r="U13" s="17">
        <f t="shared" si="6"/>
        <v>3.4613758195109643E-3</v>
      </c>
      <c r="V13" s="38">
        <f>County!S581</f>
        <v>0</v>
      </c>
      <c r="W13" s="17">
        <f t="shared" si="7"/>
        <v>0</v>
      </c>
      <c r="X13" s="38">
        <f>County!T581</f>
        <v>4145</v>
      </c>
      <c r="Y13" s="17">
        <f t="shared" si="8"/>
        <v>7.8706471950589429E-4</v>
      </c>
      <c r="Z13" s="38">
        <f>County!U581</f>
        <v>7110</v>
      </c>
      <c r="AA13" s="17">
        <f t="shared" si="9"/>
        <v>1.350067588826757E-3</v>
      </c>
      <c r="AB13" s="38">
        <f>County!V581</f>
        <v>0</v>
      </c>
      <c r="AC13" s="17">
        <f t="shared" si="10"/>
        <v>0</v>
      </c>
      <c r="AD13" s="38">
        <f>County!W581</f>
        <v>4630</v>
      </c>
      <c r="AE13" s="17">
        <f t="shared" si="11"/>
        <v>8.7915793759041989E-4</v>
      </c>
      <c r="AF13" s="38">
        <f>County!X581</f>
        <v>429</v>
      </c>
      <c r="AG13" s="17">
        <f t="shared" si="12"/>
        <v>8.1459774346930917E-5</v>
      </c>
      <c r="AH13" s="1">
        <f>County!Y581</f>
        <v>0</v>
      </c>
      <c r="AI13" s="2">
        <f t="shared" si="13"/>
        <v>0</v>
      </c>
      <c r="AJ13" s="1">
        <f>County!Z581</f>
        <v>20</v>
      </c>
      <c r="AK13" s="2">
        <f t="shared" si="14"/>
        <v>3.7976584777123968E-6</v>
      </c>
      <c r="AL13" s="1">
        <f>County!AA581</f>
        <v>0</v>
      </c>
      <c r="AM13" s="2">
        <f t="shared" si="15"/>
        <v>0</v>
      </c>
      <c r="AN13" s="1">
        <f>County!AB581</f>
        <v>0</v>
      </c>
      <c r="AO13" s="2">
        <f t="shared" si="16"/>
        <v>0</v>
      </c>
      <c r="AP13" s="1">
        <f>County!AC581</f>
        <v>0</v>
      </c>
      <c r="AQ13" s="2">
        <f t="shared" si="17"/>
        <v>0</v>
      </c>
      <c r="AR13" s="1">
        <f>County!AD581</f>
        <v>0</v>
      </c>
      <c r="AS13" s="2">
        <f t="shared" si="18"/>
        <v>0</v>
      </c>
      <c r="AT13" s="1">
        <f>County!AE581</f>
        <v>0</v>
      </c>
      <c r="AU13" s="2">
        <f t="shared" si="19"/>
        <v>0</v>
      </c>
      <c r="AV13" s="1">
        <f>County!AF581</f>
        <v>0</v>
      </c>
      <c r="AW13" s="2">
        <f t="shared" si="20"/>
        <v>0</v>
      </c>
      <c r="AX13" s="1">
        <f>County!AG581</f>
        <v>0</v>
      </c>
      <c r="AY13" s="2">
        <f t="shared" si="20"/>
        <v>0</v>
      </c>
      <c r="AZ13" s="1">
        <f>County!AH581</f>
        <v>0</v>
      </c>
      <c r="BA13" s="2">
        <f t="shared" si="21"/>
        <v>0</v>
      </c>
      <c r="BB13" s="1">
        <f>County!AI581</f>
        <v>0</v>
      </c>
      <c r="BC13" s="2">
        <f t="shared" si="22"/>
        <v>0</v>
      </c>
      <c r="BD13" s="1">
        <f>County!AJ581</f>
        <v>0</v>
      </c>
      <c r="BE13" s="2">
        <f t="shared" si="22"/>
        <v>0</v>
      </c>
      <c r="BF13" s="1">
        <f>County!AK581</f>
        <v>0</v>
      </c>
      <c r="BG13" s="2">
        <f t="shared" si="23"/>
        <v>0</v>
      </c>
      <c r="BH13" s="1">
        <f>County!AL581</f>
        <v>22</v>
      </c>
      <c r="BI13" s="2">
        <f t="shared" si="24"/>
        <v>4.1774243254836364E-6</v>
      </c>
      <c r="BJ13" s="1">
        <f>County!AM581</f>
        <v>0</v>
      </c>
      <c r="BK13" s="2">
        <f t="shared" si="25"/>
        <v>0</v>
      </c>
      <c r="BL13" s="1">
        <f>County!AN581</f>
        <v>0</v>
      </c>
      <c r="BM13" s="2">
        <f t="shared" si="26"/>
        <v>0</v>
      </c>
      <c r="BN13" s="1">
        <f>County!AO581</f>
        <v>0</v>
      </c>
      <c r="BO13" s="2">
        <f t="shared" si="27"/>
        <v>0</v>
      </c>
      <c r="BP13" s="1">
        <f>County!AP581</f>
        <v>0</v>
      </c>
      <c r="BQ13" s="2">
        <f t="shared" si="28"/>
        <v>0</v>
      </c>
      <c r="BR13" s="1">
        <f>County!AQ581</f>
        <v>0</v>
      </c>
      <c r="BS13" s="2">
        <f t="shared" si="29"/>
        <v>0</v>
      </c>
      <c r="BT13" s="1">
        <f>County!AR581</f>
        <v>0</v>
      </c>
      <c r="BU13" s="2">
        <f t="shared" si="30"/>
        <v>0</v>
      </c>
      <c r="BV13" s="1">
        <f>County!AS581</f>
        <v>0</v>
      </c>
      <c r="BW13" s="2">
        <f t="shared" si="31"/>
        <v>0</v>
      </c>
      <c r="BX13" s="1">
        <f>County!AT581</f>
        <v>0</v>
      </c>
      <c r="BY13" s="2">
        <f t="shared" si="32"/>
        <v>0</v>
      </c>
      <c r="BZ13" s="1">
        <f>County!AU581</f>
        <v>0</v>
      </c>
      <c r="CA13" s="2">
        <f t="shared" si="33"/>
        <v>0</v>
      </c>
      <c r="CB13" s="1">
        <f>County!AV581</f>
        <v>0</v>
      </c>
      <c r="CC13" s="2">
        <f t="shared" si="34"/>
        <v>0</v>
      </c>
      <c r="CD13" s="1">
        <f>County!AW581</f>
        <v>0</v>
      </c>
      <c r="CE13" s="2">
        <f t="shared" si="35"/>
        <v>0</v>
      </c>
      <c r="CF13" s="1">
        <f>County!AX581</f>
        <v>0</v>
      </c>
      <c r="CG13" s="2">
        <f t="shared" si="36"/>
        <v>0</v>
      </c>
      <c r="CH13" s="1">
        <f>County!AY581</f>
        <v>0</v>
      </c>
      <c r="CI13" s="2">
        <f t="shared" si="37"/>
        <v>0</v>
      </c>
      <c r="CJ13" s="35"/>
      <c r="CK13" t="str">
        <f t="shared" si="38"/>
        <v>Georgia</v>
      </c>
      <c r="CL13" t="s">
        <v>1135</v>
      </c>
      <c r="CM13">
        <f t="shared" si="39"/>
        <v>16</v>
      </c>
      <c r="CN13" s="5">
        <f>RANK(R13,(L13:Q13,R13:Y13,AD13:AW13))</f>
        <v>3</v>
      </c>
      <c r="CO13" s="5">
        <f>RANK(T13,(L13:Q13,R13:Y13,AD13:AW13))</f>
        <v>4</v>
      </c>
      <c r="CP13" s="5">
        <f>RANK(X13,(L13:Q13,R13:Y13,AD13:AW13))</f>
        <v>6</v>
      </c>
      <c r="CQ13" s="5">
        <f>RANK(V13,(L13:Q13,R13:Y13,AD13:AW13))</f>
        <v>17</v>
      </c>
      <c r="CS13">
        <v>13</v>
      </c>
      <c r="CU13" s="1">
        <f>County!BT581</f>
        <v>0</v>
      </c>
      <c r="CW13">
        <f t="shared" si="40"/>
        <v>16</v>
      </c>
      <c r="CX13">
        <v>0</v>
      </c>
    </row>
    <row r="14" spans="1:102" s="28" customFormat="1" x14ac:dyDescent="0.2">
      <c r="A14" s="28" t="s">
        <v>639</v>
      </c>
      <c r="B14" s="28">
        <v>4</v>
      </c>
      <c r="C14" s="30">
        <f t="shared" si="41"/>
        <v>516701</v>
      </c>
      <c r="D14" s="28">
        <v>4</v>
      </c>
      <c r="G14" s="49">
        <f t="shared" si="0"/>
        <v>1</v>
      </c>
      <c r="H14" s="49">
        <f t="shared" si="1"/>
        <v>2</v>
      </c>
      <c r="I14" s="49" t="str">
        <f t="shared" si="2"/>
        <v>-</v>
      </c>
      <c r="J14" s="30">
        <f t="shared" si="42"/>
        <v>119383</v>
      </c>
      <c r="K14" s="31">
        <f t="shared" si="43"/>
        <v>0.23104851742110041</v>
      </c>
      <c r="L14" s="30">
        <f>County!N587</f>
        <v>313044</v>
      </c>
      <c r="M14" s="31">
        <f t="shared" si="44"/>
        <v>0.60585135310363247</v>
      </c>
      <c r="N14" s="44">
        <f>County!O587</f>
        <v>193661</v>
      </c>
      <c r="O14" s="53">
        <f t="shared" si="3"/>
        <v>0.37480283568253209</v>
      </c>
      <c r="P14" s="44">
        <f>County!P587</f>
        <v>0</v>
      </c>
      <c r="Q14" s="53">
        <f t="shared" si="4"/>
        <v>0</v>
      </c>
      <c r="R14" s="44">
        <f>County!Q587</f>
        <v>2733</v>
      </c>
      <c r="S14" s="53">
        <f t="shared" si="5"/>
        <v>5.2893259351152796E-3</v>
      </c>
      <c r="T14" s="44">
        <f>County!R587</f>
        <v>4387</v>
      </c>
      <c r="U14" s="53">
        <f t="shared" si="6"/>
        <v>8.4904035409259903E-3</v>
      </c>
      <c r="V14" s="44">
        <f>County!S587</f>
        <v>0</v>
      </c>
      <c r="W14" s="53">
        <f t="shared" si="7"/>
        <v>0</v>
      </c>
      <c r="X14" s="44">
        <f>County!T587</f>
        <v>1940</v>
      </c>
      <c r="Y14" s="53">
        <f t="shared" si="8"/>
        <v>3.7545892111685479E-3</v>
      </c>
      <c r="Z14" s="44">
        <f>County!U587</f>
        <v>0</v>
      </c>
      <c r="AA14" s="53">
        <f t="shared" si="9"/>
        <v>0</v>
      </c>
      <c r="AB14" s="44">
        <f>County!V587</f>
        <v>0</v>
      </c>
      <c r="AC14" s="53">
        <f t="shared" si="10"/>
        <v>0</v>
      </c>
      <c r="AD14" s="44">
        <f>County!W587</f>
        <v>0</v>
      </c>
      <c r="AE14" s="53">
        <f t="shared" si="11"/>
        <v>0</v>
      </c>
      <c r="AF14" s="44">
        <f>County!X587</f>
        <v>936</v>
      </c>
      <c r="AG14" s="53">
        <f t="shared" si="12"/>
        <v>1.81149252662565E-3</v>
      </c>
      <c r="AH14" s="30">
        <f>County!Y587</f>
        <v>0</v>
      </c>
      <c r="AI14" s="31">
        <f t="shared" si="13"/>
        <v>0</v>
      </c>
      <c r="AJ14" s="30">
        <f>County!Z587</f>
        <v>0</v>
      </c>
      <c r="AK14" s="31">
        <f t="shared" si="14"/>
        <v>0</v>
      </c>
      <c r="AL14" s="30">
        <f>County!AA587</f>
        <v>0</v>
      </c>
      <c r="AM14" s="31">
        <f t="shared" si="15"/>
        <v>0</v>
      </c>
      <c r="AN14" s="30">
        <f>County!AB587</f>
        <v>0</v>
      </c>
      <c r="AO14" s="31">
        <f t="shared" si="16"/>
        <v>0</v>
      </c>
      <c r="AP14" s="30">
        <f>County!AC587</f>
        <v>0</v>
      </c>
      <c r="AQ14" s="31">
        <f t="shared" si="17"/>
        <v>0</v>
      </c>
      <c r="AR14" s="30">
        <f>County!AD587</f>
        <v>0</v>
      </c>
      <c r="AS14" s="31">
        <f t="shared" si="18"/>
        <v>0</v>
      </c>
      <c r="AT14" s="30">
        <f>County!AE587</f>
        <v>0</v>
      </c>
      <c r="AU14" s="31">
        <f t="shared" si="19"/>
        <v>0</v>
      </c>
      <c r="AV14" s="30">
        <f>County!AF587</f>
        <v>0</v>
      </c>
      <c r="AW14" s="31">
        <f t="shared" si="20"/>
        <v>0</v>
      </c>
      <c r="AX14" s="30">
        <f>County!AG587</f>
        <v>0</v>
      </c>
      <c r="AY14" s="31">
        <f t="shared" si="20"/>
        <v>0</v>
      </c>
      <c r="AZ14" s="30">
        <f>County!AH587</f>
        <v>0</v>
      </c>
      <c r="BA14" s="31">
        <f t="shared" si="21"/>
        <v>0</v>
      </c>
      <c r="BB14" s="30">
        <f>County!AI587</f>
        <v>0</v>
      </c>
      <c r="BC14" s="31">
        <f t="shared" si="22"/>
        <v>0</v>
      </c>
      <c r="BD14" s="30">
        <f>County!AJ587</f>
        <v>0</v>
      </c>
      <c r="BE14" s="31">
        <f t="shared" si="22"/>
        <v>0</v>
      </c>
      <c r="BF14" s="30">
        <f>County!AK587</f>
        <v>0</v>
      </c>
      <c r="BG14" s="31">
        <f t="shared" si="23"/>
        <v>0</v>
      </c>
      <c r="BH14" s="30">
        <f>County!AL587</f>
        <v>0</v>
      </c>
      <c r="BI14" s="31">
        <f t="shared" si="24"/>
        <v>0</v>
      </c>
      <c r="BJ14" s="30">
        <f>County!AM587</f>
        <v>0</v>
      </c>
      <c r="BK14" s="31">
        <f t="shared" si="25"/>
        <v>0</v>
      </c>
      <c r="BL14" s="30">
        <f>County!AN587</f>
        <v>0</v>
      </c>
      <c r="BM14" s="31">
        <f t="shared" si="26"/>
        <v>0</v>
      </c>
      <c r="BN14" s="30">
        <f>County!AO587</f>
        <v>0</v>
      </c>
      <c r="BO14" s="31">
        <f t="shared" si="27"/>
        <v>0</v>
      </c>
      <c r="BP14" s="30">
        <f>County!AP587</f>
        <v>0</v>
      </c>
      <c r="BQ14" s="31">
        <f t="shared" si="28"/>
        <v>0</v>
      </c>
      <c r="BR14" s="30">
        <f>County!AQ587</f>
        <v>0</v>
      </c>
      <c r="BS14" s="31">
        <f t="shared" si="29"/>
        <v>0</v>
      </c>
      <c r="BT14" s="30">
        <f>County!AR587</f>
        <v>0</v>
      </c>
      <c r="BU14" s="31">
        <f t="shared" si="30"/>
        <v>0</v>
      </c>
      <c r="BV14" s="30">
        <f>County!AS587</f>
        <v>0</v>
      </c>
      <c r="BW14" s="31">
        <f t="shared" si="31"/>
        <v>0</v>
      </c>
      <c r="BX14" s="30">
        <f>County!AT587</f>
        <v>0</v>
      </c>
      <c r="BY14" s="31">
        <f t="shared" si="32"/>
        <v>0</v>
      </c>
      <c r="BZ14" s="30">
        <f>County!AU587</f>
        <v>0</v>
      </c>
      <c r="CA14" s="31">
        <f t="shared" si="33"/>
        <v>0</v>
      </c>
      <c r="CB14" s="30">
        <f>County!AV587</f>
        <v>0</v>
      </c>
      <c r="CC14" s="31">
        <f t="shared" si="34"/>
        <v>0</v>
      </c>
      <c r="CD14" s="30">
        <f>County!AW587</f>
        <v>0</v>
      </c>
      <c r="CE14" s="31">
        <f t="shared" si="35"/>
        <v>0</v>
      </c>
      <c r="CF14" s="30">
        <f>County!AX587</f>
        <v>0</v>
      </c>
      <c r="CG14" s="31">
        <f t="shared" si="36"/>
        <v>0</v>
      </c>
      <c r="CH14" s="30">
        <f>County!AY587</f>
        <v>0</v>
      </c>
      <c r="CI14" s="31">
        <f t="shared" si="37"/>
        <v>0</v>
      </c>
      <c r="CJ14" s="34"/>
      <c r="CK14" s="28" t="str">
        <f t="shared" si="38"/>
        <v>Hawaii</v>
      </c>
      <c r="CL14" s="28" t="s">
        <v>943</v>
      </c>
      <c r="CM14" s="28">
        <f t="shared" si="39"/>
        <v>4</v>
      </c>
      <c r="CN14" s="29">
        <f>RANK(R14,(L14:Q14,R14:Y14,AD14:AW14))</f>
        <v>4</v>
      </c>
      <c r="CO14" s="29">
        <f>RANK(T14,(L14:Q14,R14:Y14,AD14:AW14))</f>
        <v>3</v>
      </c>
      <c r="CP14" s="29">
        <f>RANK(X14,(L14:Q14,R14:Y14,AD14:AW14))</f>
        <v>5</v>
      </c>
      <c r="CQ14" s="29">
        <f>RANK(V14,(L14:Q14,R14:Y14,AD14:AW14))</f>
        <v>13</v>
      </c>
      <c r="CS14" s="28">
        <v>15</v>
      </c>
      <c r="CU14" s="30">
        <f>County!BT587</f>
        <v>0</v>
      </c>
      <c r="CW14" s="28">
        <f t="shared" si="40"/>
        <v>4</v>
      </c>
      <c r="CX14" s="28">
        <v>0</v>
      </c>
    </row>
    <row r="15" spans="1:102" x14ac:dyDescent="0.2">
      <c r="A15" t="s">
        <v>2054</v>
      </c>
      <c r="B15">
        <v>4</v>
      </c>
      <c r="C15" s="1">
        <f t="shared" si="41"/>
        <v>905050</v>
      </c>
      <c r="E15">
        <v>4</v>
      </c>
      <c r="G15" s="32">
        <f t="shared" si="0"/>
        <v>2</v>
      </c>
      <c r="H15" s="32">
        <f t="shared" si="1"/>
        <v>1</v>
      </c>
      <c r="I15" s="32">
        <f t="shared" si="2"/>
        <v>3</v>
      </c>
      <c r="J15" s="1">
        <f t="shared" si="42"/>
        <v>330274</v>
      </c>
      <c r="K15" s="2">
        <f t="shared" si="43"/>
        <v>0.36492348489033755</v>
      </c>
      <c r="L15" s="1">
        <f>County!N633</f>
        <v>274972</v>
      </c>
      <c r="M15" s="2">
        <f t="shared" si="44"/>
        <v>0.30381967847080271</v>
      </c>
      <c r="N15" s="38">
        <f>County!O633</f>
        <v>605246</v>
      </c>
      <c r="O15" s="17">
        <f t="shared" si="3"/>
        <v>0.66874316336114026</v>
      </c>
      <c r="P15" s="38">
        <f>County!P633</f>
        <v>12812</v>
      </c>
      <c r="Q15" s="17">
        <f t="shared" si="4"/>
        <v>1.4156123971051322E-2</v>
      </c>
      <c r="R15" s="38">
        <f>County!Q633</f>
        <v>4462</v>
      </c>
      <c r="S15" s="17">
        <f t="shared" si="5"/>
        <v>4.9301143583227449E-3</v>
      </c>
      <c r="T15" s="38">
        <f>County!R633</f>
        <v>2973</v>
      </c>
      <c r="U15" s="17">
        <f t="shared" si="6"/>
        <v>3.2849013866637204E-3</v>
      </c>
      <c r="V15" s="38">
        <f>County!S633</f>
        <v>1026</v>
      </c>
      <c r="W15" s="17">
        <f t="shared" si="7"/>
        <v>1.1336390254682062E-3</v>
      </c>
      <c r="X15" s="38">
        <f>County!T633</f>
        <v>1230</v>
      </c>
      <c r="Y15" s="17">
        <f t="shared" si="8"/>
        <v>1.3590409369648086E-3</v>
      </c>
      <c r="Z15" s="38">
        <f>County!U633</f>
        <v>0</v>
      </c>
      <c r="AA15" s="17">
        <f t="shared" si="9"/>
        <v>0</v>
      </c>
      <c r="AB15" s="38">
        <f>County!V633</f>
        <v>0</v>
      </c>
      <c r="AC15" s="17">
        <f t="shared" si="10"/>
        <v>0</v>
      </c>
      <c r="AD15" s="38">
        <f>County!W633</f>
        <v>0</v>
      </c>
      <c r="AE15" s="17">
        <f t="shared" si="11"/>
        <v>0</v>
      </c>
      <c r="AF15" s="38">
        <f>County!X633</f>
        <v>238</v>
      </c>
      <c r="AG15" s="17">
        <f t="shared" si="12"/>
        <v>2.6296889674603613E-4</v>
      </c>
      <c r="AH15" s="1">
        <f>County!Y633</f>
        <v>0</v>
      </c>
      <c r="AI15" s="2">
        <f t="shared" si="13"/>
        <v>0</v>
      </c>
      <c r="AJ15" s="1">
        <f>County!Z633</f>
        <v>514</v>
      </c>
      <c r="AK15" s="2">
        <f t="shared" si="14"/>
        <v>5.6792442406496883E-4</v>
      </c>
      <c r="AL15" s="1">
        <f>County!AA633</f>
        <v>1577</v>
      </c>
      <c r="AM15" s="2">
        <f t="shared" si="15"/>
        <v>1.7424451687752059E-3</v>
      </c>
      <c r="AN15" s="1">
        <f>County!AB633</f>
        <v>0</v>
      </c>
      <c r="AO15" s="2">
        <f t="shared" si="16"/>
        <v>0</v>
      </c>
      <c r="AP15" s="1">
        <f>County!AC633</f>
        <v>0</v>
      </c>
      <c r="AQ15" s="2">
        <f t="shared" si="17"/>
        <v>0</v>
      </c>
      <c r="AR15" s="1">
        <f>County!AD633</f>
        <v>0</v>
      </c>
      <c r="AS15" s="2">
        <f t="shared" si="18"/>
        <v>0</v>
      </c>
      <c r="AT15" s="1">
        <f>County!AE633</f>
        <v>0</v>
      </c>
      <c r="AU15" s="2">
        <f t="shared" si="19"/>
        <v>0</v>
      </c>
      <c r="AV15" s="1">
        <f>County!AF633</f>
        <v>0</v>
      </c>
      <c r="AW15" s="2">
        <f t="shared" si="20"/>
        <v>0</v>
      </c>
      <c r="AX15" s="1">
        <f>County!AG633</f>
        <v>0</v>
      </c>
      <c r="AY15" s="2">
        <f t="shared" si="20"/>
        <v>0</v>
      </c>
      <c r="AZ15" s="1">
        <f>County!AH633</f>
        <v>0</v>
      </c>
      <c r="BA15" s="2">
        <f t="shared" si="21"/>
        <v>0</v>
      </c>
      <c r="BB15" s="1">
        <f>County!AI633</f>
        <v>0</v>
      </c>
      <c r="BC15" s="2">
        <f t="shared" si="22"/>
        <v>0</v>
      </c>
      <c r="BD15" s="1">
        <f>County!AJ633</f>
        <v>0</v>
      </c>
      <c r="BE15" s="2">
        <f t="shared" si="22"/>
        <v>0</v>
      </c>
      <c r="BF15" s="1">
        <f>County!AK633</f>
        <v>0</v>
      </c>
      <c r="BG15" s="2">
        <f t="shared" si="23"/>
        <v>0</v>
      </c>
      <c r="BH15" s="1">
        <f>County!AL633</f>
        <v>0</v>
      </c>
      <c r="BI15" s="2">
        <f t="shared" si="24"/>
        <v>0</v>
      </c>
      <c r="BJ15" s="1">
        <f>County!AM633</f>
        <v>0</v>
      </c>
      <c r="BK15" s="2">
        <f t="shared" si="25"/>
        <v>0</v>
      </c>
      <c r="BL15" s="1">
        <f>County!AN633</f>
        <v>0</v>
      </c>
      <c r="BM15" s="2">
        <f t="shared" si="26"/>
        <v>0</v>
      </c>
      <c r="BN15" s="1">
        <f>County!AO633</f>
        <v>0</v>
      </c>
      <c r="BO15" s="2">
        <f t="shared" si="27"/>
        <v>0</v>
      </c>
      <c r="BP15" s="1">
        <f>County!AP633</f>
        <v>0</v>
      </c>
      <c r="BQ15" s="2">
        <f t="shared" si="28"/>
        <v>0</v>
      </c>
      <c r="BR15" s="1">
        <f>County!AQ633</f>
        <v>0</v>
      </c>
      <c r="BS15" s="2">
        <f t="shared" si="29"/>
        <v>0</v>
      </c>
      <c r="BT15" s="1">
        <f>County!AR633</f>
        <v>0</v>
      </c>
      <c r="BU15" s="2">
        <f t="shared" si="30"/>
        <v>0</v>
      </c>
      <c r="BV15" s="1">
        <f>County!AS633</f>
        <v>0</v>
      </c>
      <c r="BW15" s="2">
        <f t="shared" si="31"/>
        <v>0</v>
      </c>
      <c r="BX15" s="1">
        <f>County!AT633</f>
        <v>0</v>
      </c>
      <c r="BY15" s="2">
        <f t="shared" si="32"/>
        <v>0</v>
      </c>
      <c r="BZ15" s="1">
        <f>County!AU633</f>
        <v>0</v>
      </c>
      <c r="CA15" s="2">
        <f t="shared" si="33"/>
        <v>0</v>
      </c>
      <c r="CB15" s="1">
        <f>County!AV633</f>
        <v>0</v>
      </c>
      <c r="CC15" s="2">
        <f t="shared" si="34"/>
        <v>0</v>
      </c>
      <c r="CD15" s="1">
        <f>County!AW633</f>
        <v>0</v>
      </c>
      <c r="CE15" s="2">
        <f t="shared" si="35"/>
        <v>0</v>
      </c>
      <c r="CF15" s="1">
        <f>County!AX633</f>
        <v>0</v>
      </c>
      <c r="CG15" s="2">
        <f t="shared" si="36"/>
        <v>0</v>
      </c>
      <c r="CH15" s="1">
        <f>County!AY633</f>
        <v>0</v>
      </c>
      <c r="CI15" s="2">
        <f t="shared" si="37"/>
        <v>0</v>
      </c>
      <c r="CJ15" s="35"/>
      <c r="CK15" t="str">
        <f t="shared" si="38"/>
        <v>Idaho</v>
      </c>
      <c r="CL15" t="s">
        <v>396</v>
      </c>
      <c r="CM15">
        <f t="shared" si="39"/>
        <v>4</v>
      </c>
      <c r="CN15" s="5">
        <f>RANK(R15,(L15:Q15,R15:Y15,AD15:AW15))</f>
        <v>4</v>
      </c>
      <c r="CO15" s="5">
        <f>RANK(T15,(L15:Q15,R15:Y15,AD15:AW15))</f>
        <v>5</v>
      </c>
      <c r="CP15" s="5">
        <f>RANK(X15,(L15:Q15,R15:Y15,AD15:AW15))</f>
        <v>7</v>
      </c>
      <c r="CQ15" s="5">
        <f>RANK(V15,(L15:Q15,R15:Y15,AD15:AW15))</f>
        <v>8</v>
      </c>
      <c r="CS15">
        <v>16</v>
      </c>
      <c r="CU15" s="1">
        <f>County!BT633</f>
        <v>0</v>
      </c>
      <c r="CW15">
        <f t="shared" si="40"/>
        <v>4</v>
      </c>
      <c r="CX15">
        <v>0</v>
      </c>
    </row>
    <row r="16" spans="1:102" s="28" customFormat="1" x14ac:dyDescent="0.2">
      <c r="A16" s="28" t="s">
        <v>644</v>
      </c>
      <c r="B16" s="28">
        <v>19</v>
      </c>
      <c r="C16" s="30">
        <f t="shared" si="41"/>
        <v>5640313</v>
      </c>
      <c r="D16" s="28">
        <v>19</v>
      </c>
      <c r="G16" s="49">
        <f t="shared" si="0"/>
        <v>1</v>
      </c>
      <c r="H16" s="49">
        <f t="shared" si="1"/>
        <v>2</v>
      </c>
      <c r="I16" s="49">
        <f t="shared" si="2"/>
        <v>3</v>
      </c>
      <c r="J16" s="30">
        <f t="shared" si="42"/>
        <v>613784</v>
      </c>
      <c r="K16" s="31">
        <f t="shared" si="43"/>
        <v>0.1088209111799292</v>
      </c>
      <c r="L16" s="30">
        <f>County!N737</f>
        <v>3062863</v>
      </c>
      <c r="M16" s="31">
        <f t="shared" si="44"/>
        <v>0.54303067932577498</v>
      </c>
      <c r="N16" s="44">
        <f>County!O737</f>
        <v>2449079</v>
      </c>
      <c r="O16" s="53">
        <f t="shared" si="3"/>
        <v>0.43420976814584583</v>
      </c>
      <c r="P16" s="44">
        <f>County!P737</f>
        <v>80426</v>
      </c>
      <c r="Q16" s="53">
        <f t="shared" si="4"/>
        <v>1.4259137746433576E-2</v>
      </c>
      <c r="R16" s="44">
        <f>County!Q737</f>
        <v>3510</v>
      </c>
      <c r="S16" s="53">
        <f t="shared" si="5"/>
        <v>6.2230588976179156E-4</v>
      </c>
      <c r="T16" s="44">
        <f>County!R737</f>
        <v>31023</v>
      </c>
      <c r="U16" s="53">
        <f t="shared" si="6"/>
        <v>5.5002266718176809E-3</v>
      </c>
      <c r="V16" s="44">
        <f>County!S737</f>
        <v>0</v>
      </c>
      <c r="W16" s="53">
        <f t="shared" si="7"/>
        <v>0</v>
      </c>
      <c r="X16" s="44">
        <f>County!T737</f>
        <v>2877</v>
      </c>
      <c r="Y16" s="53">
        <f t="shared" si="8"/>
        <v>5.100780754543232E-4</v>
      </c>
      <c r="Z16" s="44">
        <f>County!U737</f>
        <v>1569</v>
      </c>
      <c r="AA16" s="53">
        <f t="shared" si="9"/>
        <v>2.7817605157727949E-4</v>
      </c>
      <c r="AB16" s="44">
        <f>County!V737</f>
        <v>0</v>
      </c>
      <c r="AC16" s="53">
        <f t="shared" si="10"/>
        <v>0</v>
      </c>
      <c r="AD16" s="44">
        <f>County!W737</f>
        <v>7521</v>
      </c>
      <c r="AE16" s="53">
        <f t="shared" si="11"/>
        <v>1.3334366372930013E-3</v>
      </c>
      <c r="AF16" s="44">
        <f>County!X737</f>
        <v>1391</v>
      </c>
      <c r="AG16" s="53">
        <f t="shared" si="12"/>
        <v>2.4661751927596926E-4</v>
      </c>
      <c r="AH16" s="30">
        <f>County!Y737</f>
        <v>12</v>
      </c>
      <c r="AI16" s="31">
        <f t="shared" si="13"/>
        <v>2.1275415034591167E-6</v>
      </c>
      <c r="AJ16" s="30">
        <f>County!Z737</f>
        <v>42</v>
      </c>
      <c r="AK16" s="31">
        <f t="shared" si="14"/>
        <v>7.4463952621069078E-6</v>
      </c>
      <c r="AL16" s="30">
        <f>County!AA737</f>
        <v>0</v>
      </c>
      <c r="AM16" s="31">
        <f t="shared" si="15"/>
        <v>0</v>
      </c>
      <c r="AN16" s="30">
        <f>County!AB737</f>
        <v>0</v>
      </c>
      <c r="AO16" s="31">
        <f t="shared" si="16"/>
        <v>0</v>
      </c>
      <c r="AP16" s="30">
        <f>County!AC737</f>
        <v>0</v>
      </c>
      <c r="AQ16" s="31">
        <f t="shared" si="17"/>
        <v>0</v>
      </c>
      <c r="AR16" s="30">
        <f>County!AD737</f>
        <v>0</v>
      </c>
      <c r="AS16" s="31">
        <f t="shared" si="18"/>
        <v>0</v>
      </c>
      <c r="AT16" s="30">
        <f>County!AE737</f>
        <v>0</v>
      </c>
      <c r="AU16" s="31">
        <f t="shared" si="19"/>
        <v>0</v>
      </c>
      <c r="AV16" s="30">
        <f>County!AF737</f>
        <v>0</v>
      </c>
      <c r="AW16" s="31">
        <f t="shared" si="20"/>
        <v>0</v>
      </c>
      <c r="AX16" s="30">
        <f>County!AG737</f>
        <v>0</v>
      </c>
      <c r="AY16" s="31">
        <f t="shared" si="20"/>
        <v>0</v>
      </c>
      <c r="AZ16" s="30">
        <f>County!AH737</f>
        <v>0</v>
      </c>
      <c r="BA16" s="31">
        <f t="shared" si="21"/>
        <v>0</v>
      </c>
      <c r="BB16" s="30">
        <f>County!AI737</f>
        <v>0</v>
      </c>
      <c r="BC16" s="31">
        <f t="shared" si="22"/>
        <v>0</v>
      </c>
      <c r="BD16" s="30">
        <f>County!AJ737</f>
        <v>0</v>
      </c>
      <c r="BE16" s="31">
        <f t="shared" si="22"/>
        <v>0</v>
      </c>
      <c r="BF16" s="30">
        <f>County!AK737</f>
        <v>0</v>
      </c>
      <c r="BG16" s="31">
        <f t="shared" si="23"/>
        <v>0</v>
      </c>
      <c r="BH16" s="30">
        <f>County!AL737</f>
        <v>0</v>
      </c>
      <c r="BI16" s="31">
        <f t="shared" si="24"/>
        <v>0</v>
      </c>
      <c r="BJ16" s="30">
        <f>County!AM737</f>
        <v>0</v>
      </c>
      <c r="BK16" s="31">
        <f t="shared" si="25"/>
        <v>0</v>
      </c>
      <c r="BL16" s="30">
        <f>County!AN737</f>
        <v>0</v>
      </c>
      <c r="BM16" s="31">
        <f t="shared" si="26"/>
        <v>0</v>
      </c>
      <c r="BN16" s="30">
        <f>County!AO737</f>
        <v>0</v>
      </c>
      <c r="BO16" s="31">
        <f t="shared" si="27"/>
        <v>0</v>
      </c>
      <c r="BP16" s="30">
        <f>County!AP737</f>
        <v>0</v>
      </c>
      <c r="BQ16" s="31">
        <f t="shared" si="28"/>
        <v>0</v>
      </c>
      <c r="BR16" s="30">
        <f>County!AQ737</f>
        <v>0</v>
      </c>
      <c r="BS16" s="31">
        <f t="shared" si="29"/>
        <v>0</v>
      </c>
      <c r="BT16" s="30">
        <f>County!AR737</f>
        <v>0</v>
      </c>
      <c r="BU16" s="31">
        <f t="shared" si="30"/>
        <v>0</v>
      </c>
      <c r="BV16" s="30">
        <f>County!AS737</f>
        <v>0</v>
      </c>
      <c r="BW16" s="31">
        <f t="shared" si="31"/>
        <v>0</v>
      </c>
      <c r="BX16" s="30">
        <f>County!AT737</f>
        <v>0</v>
      </c>
      <c r="BY16" s="31">
        <f t="shared" si="32"/>
        <v>0</v>
      </c>
      <c r="BZ16" s="30">
        <f>County!AU737</f>
        <v>0</v>
      </c>
      <c r="CA16" s="31">
        <f t="shared" si="33"/>
        <v>0</v>
      </c>
      <c r="CB16" s="30">
        <f>County!AV737</f>
        <v>0</v>
      </c>
      <c r="CC16" s="31">
        <f t="shared" si="34"/>
        <v>0</v>
      </c>
      <c r="CD16" s="30">
        <f>County!AW737</f>
        <v>0</v>
      </c>
      <c r="CE16" s="31">
        <f t="shared" si="35"/>
        <v>0</v>
      </c>
      <c r="CF16" s="30">
        <f>County!AX737</f>
        <v>0</v>
      </c>
      <c r="CG16" s="31">
        <f t="shared" si="36"/>
        <v>0</v>
      </c>
      <c r="CH16" s="30">
        <f>County!AY737</f>
        <v>0</v>
      </c>
      <c r="CI16" s="31">
        <f t="shared" si="37"/>
        <v>0</v>
      </c>
      <c r="CJ16" s="34"/>
      <c r="CK16" s="28" t="str">
        <f t="shared" si="38"/>
        <v>Illinois</v>
      </c>
      <c r="CL16" s="28" t="s">
        <v>1343</v>
      </c>
      <c r="CM16" s="28">
        <f t="shared" si="39"/>
        <v>19</v>
      </c>
      <c r="CN16" s="29">
        <f>RANK(R16,(L16:Q16,R16:Y16,AD16:AW16))</f>
        <v>6</v>
      </c>
      <c r="CO16" s="29">
        <f>RANK(T16,(L16:Q16,R16:Y16,AD16:AW16))</f>
        <v>4</v>
      </c>
      <c r="CP16" s="29">
        <f>RANK(X16,(L16:Q16,R16:Y16,AD16:AW16))</f>
        <v>7</v>
      </c>
      <c r="CQ16" s="29">
        <f>RANK(V16,(L16:Q16,R16:Y16,AD16:AW16))</f>
        <v>21</v>
      </c>
      <c r="CS16" s="28">
        <v>17</v>
      </c>
      <c r="CU16" s="30">
        <f>County!BT737</f>
        <v>0</v>
      </c>
      <c r="CW16" s="28">
        <f t="shared" si="40"/>
        <v>19</v>
      </c>
      <c r="CX16" s="28">
        <v>0</v>
      </c>
    </row>
    <row r="17" spans="1:102" x14ac:dyDescent="0.2">
      <c r="A17" t="s">
        <v>147</v>
      </c>
      <c r="B17">
        <v>11</v>
      </c>
      <c r="C17" s="1">
        <f>L17+N17+P17+R17+T17+X17+V17+AD17+AJ17+AB17+AF17+Z17+AH17+AR17+AT17+AL17+AP17+AN17+AV17+AX17+BB17+BD17+BF17+BH17+AZ17+BJ17+BL17+BN17+BP17+BR17+BT17+BV17+BX17+BZ17+CB17+CD17+CF17+CH17</f>
        <v>2944209</v>
      </c>
      <c r="E17">
        <v>11</v>
      </c>
      <c r="G17" s="32">
        <f t="shared" si="0"/>
        <v>2</v>
      </c>
      <c r="H17" s="32">
        <f t="shared" si="1"/>
        <v>1</v>
      </c>
      <c r="I17" s="32">
        <f t="shared" si="2"/>
        <v>3</v>
      </c>
      <c r="J17" s="1">
        <f t="shared" si="42"/>
        <v>556744</v>
      </c>
      <c r="K17" s="2">
        <f t="shared" si="43"/>
        <v>0.18909798862784538</v>
      </c>
      <c r="L17" s="1">
        <f>County!N831</f>
        <v>1163603</v>
      </c>
      <c r="M17" s="2">
        <f t="shared" si="44"/>
        <v>0.39521752701659429</v>
      </c>
      <c r="N17" s="38">
        <f>County!O831</f>
        <v>1720347</v>
      </c>
      <c r="O17" s="17">
        <f t="shared" si="3"/>
        <v>0.58431551564443962</v>
      </c>
      <c r="P17" s="38">
        <f>County!P831</f>
        <v>29325</v>
      </c>
      <c r="Q17" s="17">
        <f t="shared" si="4"/>
        <v>9.9602304048387862E-3</v>
      </c>
      <c r="R17" s="38">
        <f>County!Q831</f>
        <v>20425</v>
      </c>
      <c r="S17" s="17">
        <f t="shared" si="5"/>
        <v>6.9373471788178077E-3</v>
      </c>
      <c r="T17" s="38">
        <f>County!R831</f>
        <v>0</v>
      </c>
      <c r="U17" s="17">
        <f t="shared" si="6"/>
        <v>0</v>
      </c>
      <c r="V17" s="38">
        <f>County!S831</f>
        <v>0</v>
      </c>
      <c r="W17" s="17">
        <f t="shared" si="7"/>
        <v>0</v>
      </c>
      <c r="X17" s="38">
        <f>County!T831</f>
        <v>832</v>
      </c>
      <c r="Y17" s="17">
        <f t="shared" si="8"/>
        <v>2.8258863416286004E-4</v>
      </c>
      <c r="Z17" s="38">
        <f>County!U831</f>
        <v>722</v>
      </c>
      <c r="AA17" s="17">
        <f t="shared" si="9"/>
        <v>2.4522715608844343E-4</v>
      </c>
      <c r="AB17" s="38">
        <f>County!V831</f>
        <v>0</v>
      </c>
      <c r="AC17" s="17">
        <f t="shared" si="10"/>
        <v>0</v>
      </c>
      <c r="AD17" s="38">
        <f>County!W831</f>
        <v>7608</v>
      </c>
      <c r="AE17" s="17">
        <f t="shared" si="11"/>
        <v>2.5840556835469222E-3</v>
      </c>
      <c r="AF17" s="38">
        <f>County!X831</f>
        <v>1347</v>
      </c>
      <c r="AG17" s="17">
        <f t="shared" si="12"/>
        <v>4.5750828151126501E-4</v>
      </c>
      <c r="AH17" s="1">
        <f>County!Y831</f>
        <v>0</v>
      </c>
      <c r="AI17" s="2">
        <f t="shared" si="13"/>
        <v>0</v>
      </c>
      <c r="AJ17" s="1">
        <f>County!Z831</f>
        <v>0</v>
      </c>
      <c r="AK17" s="2">
        <f t="shared" si="14"/>
        <v>0</v>
      </c>
      <c r="AL17" s="1">
        <f>County!AA831</f>
        <v>0</v>
      </c>
      <c r="AM17" s="2">
        <f t="shared" si="15"/>
        <v>0</v>
      </c>
      <c r="AN17" s="1">
        <f>County!AB831</f>
        <v>0</v>
      </c>
      <c r="AO17" s="2">
        <f t="shared" si="16"/>
        <v>0</v>
      </c>
      <c r="AP17" s="1">
        <f>County!AC831</f>
        <v>0</v>
      </c>
      <c r="AQ17" s="2">
        <f t="shared" si="17"/>
        <v>0</v>
      </c>
      <c r="AR17" s="1">
        <f>County!AD831</f>
        <v>0</v>
      </c>
      <c r="AS17" s="2">
        <f t="shared" si="18"/>
        <v>0</v>
      </c>
      <c r="AT17" s="1">
        <f>County!AE831</f>
        <v>0</v>
      </c>
      <c r="AU17" s="2">
        <f t="shared" si="19"/>
        <v>0</v>
      </c>
      <c r="AV17" s="1">
        <f>County!AF831</f>
        <v>0</v>
      </c>
      <c r="AW17" s="2">
        <f t="shared" si="20"/>
        <v>0</v>
      </c>
      <c r="AX17" s="1">
        <f>County!AG831</f>
        <v>0</v>
      </c>
      <c r="AY17" s="2">
        <f t="shared" si="20"/>
        <v>0</v>
      </c>
      <c r="AZ17" s="1">
        <f>County!AH831</f>
        <v>0</v>
      </c>
      <c r="BA17" s="2">
        <f t="shared" si="21"/>
        <v>0</v>
      </c>
      <c r="BB17" s="1">
        <f>County!AI831</f>
        <v>0</v>
      </c>
      <c r="BC17" s="2">
        <f t="shared" si="22"/>
        <v>0</v>
      </c>
      <c r="BD17" s="1">
        <f>County!AJ831</f>
        <v>0</v>
      </c>
      <c r="BE17" s="2">
        <f t="shared" si="22"/>
        <v>0</v>
      </c>
      <c r="BF17" s="1">
        <f>County!AK831</f>
        <v>0</v>
      </c>
      <c r="BG17" s="2">
        <f t="shared" si="23"/>
        <v>0</v>
      </c>
      <c r="BH17" s="1">
        <f>County!AL831</f>
        <v>0</v>
      </c>
      <c r="BI17" s="2">
        <f t="shared" si="24"/>
        <v>0</v>
      </c>
      <c r="BJ17" s="1">
        <f>County!AM831</f>
        <v>0</v>
      </c>
      <c r="BK17" s="2">
        <f t="shared" si="25"/>
        <v>0</v>
      </c>
      <c r="BL17" s="1">
        <f>County!AN831</f>
        <v>0</v>
      </c>
      <c r="BM17" s="2">
        <f t="shared" si="26"/>
        <v>0</v>
      </c>
      <c r="BN17" s="1">
        <f>County!AO831</f>
        <v>0</v>
      </c>
      <c r="BO17" s="2">
        <f t="shared" si="27"/>
        <v>0</v>
      </c>
      <c r="BP17" s="1">
        <f>County!AP831</f>
        <v>0</v>
      </c>
      <c r="BQ17" s="2">
        <f t="shared" si="28"/>
        <v>0</v>
      </c>
      <c r="BR17" s="1">
        <f>County!AQ831</f>
        <v>0</v>
      </c>
      <c r="BS17" s="2">
        <f t="shared" si="29"/>
        <v>0</v>
      </c>
      <c r="BT17" s="1">
        <f>County!AR831</f>
        <v>0</v>
      </c>
      <c r="BU17" s="2">
        <f t="shared" si="30"/>
        <v>0</v>
      </c>
      <c r="BV17" s="1">
        <f>County!AS831</f>
        <v>0</v>
      </c>
      <c r="BW17" s="2">
        <f t="shared" si="31"/>
        <v>0</v>
      </c>
      <c r="BX17" s="1">
        <f>County!AT831</f>
        <v>0</v>
      </c>
      <c r="BY17" s="2">
        <f t="shared" si="32"/>
        <v>0</v>
      </c>
      <c r="BZ17" s="1">
        <f>County!AU831</f>
        <v>0</v>
      </c>
      <c r="CA17" s="2">
        <f t="shared" si="33"/>
        <v>0</v>
      </c>
      <c r="CB17" s="1">
        <f>County!AV831</f>
        <v>0</v>
      </c>
      <c r="CC17" s="2">
        <f t="shared" si="34"/>
        <v>0</v>
      </c>
      <c r="CD17" s="1">
        <f>County!AW831</f>
        <v>0</v>
      </c>
      <c r="CE17" s="2">
        <f t="shared" si="35"/>
        <v>0</v>
      </c>
      <c r="CF17" s="1">
        <f>County!AX831</f>
        <v>0</v>
      </c>
      <c r="CG17" s="2">
        <f t="shared" si="36"/>
        <v>0</v>
      </c>
      <c r="CH17" s="1">
        <f>County!AY831</f>
        <v>0</v>
      </c>
      <c r="CI17" s="2">
        <f t="shared" si="37"/>
        <v>0</v>
      </c>
      <c r="CJ17" s="35"/>
      <c r="CK17" t="str">
        <f t="shared" si="38"/>
        <v>Indiana</v>
      </c>
      <c r="CL17" t="s">
        <v>145</v>
      </c>
      <c r="CM17">
        <f t="shared" si="39"/>
        <v>11</v>
      </c>
      <c r="CN17" s="5">
        <f>RANK(R17,(L17:Q17,R17:Y17,AD17:AW17))</f>
        <v>4</v>
      </c>
      <c r="CO17" s="5">
        <f>RANK(T17,(L17:Q17,R17:Y17,AD17:AW17))</f>
        <v>15</v>
      </c>
      <c r="CP17" s="5">
        <f>RANK(X17,(L17:Q17,R17:Y17,AD17:AW17))</f>
        <v>7</v>
      </c>
      <c r="CQ17" s="5">
        <f>RANK(V17,(L17:Q17,R17:Y17,AD17:AW17))</f>
        <v>15</v>
      </c>
      <c r="CS17">
        <v>18</v>
      </c>
      <c r="CU17" s="1">
        <f>County!BT831</f>
        <v>0</v>
      </c>
      <c r="CW17">
        <f t="shared" si="40"/>
        <v>11</v>
      </c>
      <c r="CX17">
        <v>0</v>
      </c>
    </row>
    <row r="18" spans="1:102" s="28" customFormat="1" x14ac:dyDescent="0.2">
      <c r="A18" s="28" t="s">
        <v>1590</v>
      </c>
      <c r="B18" s="28">
        <v>6</v>
      </c>
      <c r="C18" s="30">
        <f t="shared" si="41"/>
        <v>1663506</v>
      </c>
      <c r="E18" s="28">
        <v>6</v>
      </c>
      <c r="G18" s="49">
        <f t="shared" si="0"/>
        <v>2</v>
      </c>
      <c r="H18" s="49">
        <f t="shared" si="1"/>
        <v>1</v>
      </c>
      <c r="I18" s="49">
        <f t="shared" si="2"/>
        <v>3</v>
      </c>
      <c r="J18" s="30">
        <f t="shared" si="42"/>
        <v>219741</v>
      </c>
      <c r="K18" s="31">
        <f t="shared" si="43"/>
        <v>0.13209510515742054</v>
      </c>
      <c r="L18" s="30">
        <f>County!N932</f>
        <v>707278</v>
      </c>
      <c r="M18" s="31">
        <f t="shared" si="44"/>
        <v>0.42517309826354699</v>
      </c>
      <c r="N18" s="44">
        <f>County!O932</f>
        <v>927019</v>
      </c>
      <c r="O18" s="53">
        <f t="shared" si="3"/>
        <v>0.5572682034209675</v>
      </c>
      <c r="P18" s="44">
        <f>County!P932</f>
        <v>13122</v>
      </c>
      <c r="Q18" s="53">
        <f t="shared" si="4"/>
        <v>7.8881591049265835E-3</v>
      </c>
      <c r="R18" s="44">
        <f>County!Q932</f>
        <v>7218</v>
      </c>
      <c r="S18" s="53">
        <f t="shared" si="5"/>
        <v>4.3390285337113303E-3</v>
      </c>
      <c r="T18" s="44">
        <f>County!R932</f>
        <v>0</v>
      </c>
      <c r="U18" s="53">
        <f t="shared" si="6"/>
        <v>0</v>
      </c>
      <c r="V18" s="44">
        <f>County!S932</f>
        <v>0</v>
      </c>
      <c r="W18" s="53">
        <f t="shared" si="7"/>
        <v>0</v>
      </c>
      <c r="X18" s="44">
        <f>County!T932</f>
        <v>1427</v>
      </c>
      <c r="Y18" s="53">
        <f t="shared" si="8"/>
        <v>8.5782678271073261E-4</v>
      </c>
      <c r="Z18" s="44">
        <f>County!U932</f>
        <v>0</v>
      </c>
      <c r="AA18" s="53">
        <f t="shared" si="9"/>
        <v>0</v>
      </c>
      <c r="AB18" s="44">
        <f>County!V932</f>
        <v>0</v>
      </c>
      <c r="AC18" s="53">
        <f t="shared" si="10"/>
        <v>0</v>
      </c>
      <c r="AD18" s="44">
        <f>County!W932</f>
        <v>6657</v>
      </c>
      <c r="AE18" s="53">
        <f t="shared" si="11"/>
        <v>4.0017889926456532E-3</v>
      </c>
      <c r="AF18" s="44">
        <f>County!X932</f>
        <v>0</v>
      </c>
      <c r="AG18" s="53">
        <f t="shared" si="12"/>
        <v>0</v>
      </c>
      <c r="AH18" s="30">
        <f>County!Y932</f>
        <v>0</v>
      </c>
      <c r="AI18" s="31">
        <f t="shared" si="13"/>
        <v>0</v>
      </c>
      <c r="AJ18" s="30">
        <f>County!Z932</f>
        <v>424</v>
      </c>
      <c r="AK18" s="31">
        <f t="shared" si="14"/>
        <v>2.548833608054314E-4</v>
      </c>
      <c r="AL18" s="30">
        <f>County!AA932</f>
        <v>0</v>
      </c>
      <c r="AM18" s="31">
        <f t="shared" si="15"/>
        <v>0</v>
      </c>
      <c r="AN18" s="30">
        <f>County!AB932</f>
        <v>0</v>
      </c>
      <c r="AO18" s="31">
        <f t="shared" si="16"/>
        <v>0</v>
      </c>
      <c r="AP18" s="30">
        <f>County!AC932</f>
        <v>0</v>
      </c>
      <c r="AQ18" s="31">
        <f t="shared" si="17"/>
        <v>0</v>
      </c>
      <c r="AR18" s="30">
        <f>County!AD932</f>
        <v>0</v>
      </c>
      <c r="AS18" s="31">
        <f t="shared" si="18"/>
        <v>0</v>
      </c>
      <c r="AT18" s="30">
        <f>County!AE932</f>
        <v>0</v>
      </c>
      <c r="AU18" s="31">
        <f t="shared" si="19"/>
        <v>0</v>
      </c>
      <c r="AV18" s="30">
        <f>County!AF932</f>
        <v>0</v>
      </c>
      <c r="AW18" s="31">
        <f t="shared" si="20"/>
        <v>0</v>
      </c>
      <c r="AX18" s="30">
        <f>County!AG932</f>
        <v>0</v>
      </c>
      <c r="AY18" s="31">
        <f t="shared" si="20"/>
        <v>0</v>
      </c>
      <c r="AZ18" s="30">
        <f>County!AH932</f>
        <v>361</v>
      </c>
      <c r="BA18" s="31">
        <f t="shared" si="21"/>
        <v>2.1701154068575647E-4</v>
      </c>
      <c r="BB18" s="30">
        <f>County!AI932</f>
        <v>0</v>
      </c>
      <c r="BC18" s="31">
        <f t="shared" si="22"/>
        <v>0</v>
      </c>
      <c r="BD18" s="30">
        <f>County!AJ932</f>
        <v>0</v>
      </c>
      <c r="BE18" s="31">
        <f t="shared" si="22"/>
        <v>0</v>
      </c>
      <c r="BF18" s="30">
        <f>County!AK932</f>
        <v>0</v>
      </c>
      <c r="BG18" s="31">
        <f t="shared" si="23"/>
        <v>0</v>
      </c>
      <c r="BH18" s="30">
        <f>County!AL932</f>
        <v>0</v>
      </c>
      <c r="BI18" s="31">
        <f t="shared" si="24"/>
        <v>0</v>
      </c>
      <c r="BJ18" s="30">
        <f>County!AM932</f>
        <v>0</v>
      </c>
      <c r="BK18" s="31">
        <f t="shared" si="25"/>
        <v>0</v>
      </c>
      <c r="BL18" s="30">
        <f>County!AN932</f>
        <v>0</v>
      </c>
      <c r="BM18" s="31">
        <f t="shared" si="26"/>
        <v>0</v>
      </c>
      <c r="BN18" s="30">
        <f>County!AO932</f>
        <v>0</v>
      </c>
      <c r="BO18" s="31">
        <f t="shared" si="27"/>
        <v>0</v>
      </c>
      <c r="BP18" s="30">
        <f>County!AP932</f>
        <v>0</v>
      </c>
      <c r="BQ18" s="31">
        <f t="shared" si="28"/>
        <v>0</v>
      </c>
      <c r="BR18" s="30">
        <f>County!AQ932</f>
        <v>0</v>
      </c>
      <c r="BS18" s="31">
        <f t="shared" si="29"/>
        <v>0</v>
      </c>
      <c r="BT18" s="30">
        <f>County!AR932</f>
        <v>0</v>
      </c>
      <c r="BU18" s="31">
        <f t="shared" si="30"/>
        <v>0</v>
      </c>
      <c r="BV18" s="30">
        <f>County!AS932</f>
        <v>0</v>
      </c>
      <c r="BW18" s="31">
        <f t="shared" si="31"/>
        <v>0</v>
      </c>
      <c r="BX18" s="30">
        <f>County!AT932</f>
        <v>0</v>
      </c>
      <c r="BY18" s="31">
        <f t="shared" si="32"/>
        <v>0</v>
      </c>
      <c r="BZ18" s="30">
        <f>County!AU932</f>
        <v>0</v>
      </c>
      <c r="CA18" s="31">
        <f t="shared" si="33"/>
        <v>0</v>
      </c>
      <c r="CB18" s="30">
        <f>County!AV932</f>
        <v>0</v>
      </c>
      <c r="CC18" s="31">
        <f t="shared" si="34"/>
        <v>0</v>
      </c>
      <c r="CD18" s="30">
        <f>County!AW932</f>
        <v>0</v>
      </c>
      <c r="CE18" s="31">
        <f t="shared" si="35"/>
        <v>0</v>
      </c>
      <c r="CF18" s="30">
        <f>County!AX932</f>
        <v>0</v>
      </c>
      <c r="CG18" s="31">
        <f t="shared" si="36"/>
        <v>0</v>
      </c>
      <c r="CH18" s="30">
        <f>County!AY932</f>
        <v>0</v>
      </c>
      <c r="CI18" s="31">
        <f t="shared" si="37"/>
        <v>0</v>
      </c>
      <c r="CJ18" s="34"/>
      <c r="CK18" s="28" t="str">
        <f t="shared" si="38"/>
        <v>Iowa</v>
      </c>
      <c r="CL18" s="28" t="s">
        <v>1591</v>
      </c>
      <c r="CM18" s="28">
        <f t="shared" si="39"/>
        <v>6</v>
      </c>
      <c r="CN18" s="29">
        <f>RANK(R18,(L18:Q18,R18:Y18,AD18:AW18))</f>
        <v>4</v>
      </c>
      <c r="CO18" s="29">
        <f>RANK(T18,(L18:Q18,R18:Y18,AD18:AW18))</f>
        <v>15</v>
      </c>
      <c r="CP18" s="29">
        <f>RANK(X18,(L18:Q18,R18:Y18,AD18:AW18))</f>
        <v>6</v>
      </c>
      <c r="CQ18" s="29">
        <f>RANK(V18,(L18:Q18,R18:Y18,AD18:AW18))</f>
        <v>15</v>
      </c>
      <c r="CS18" s="28">
        <v>19</v>
      </c>
      <c r="CU18" s="30">
        <f>County!BT932</f>
        <v>0</v>
      </c>
      <c r="CW18" s="28">
        <f t="shared" si="40"/>
        <v>6</v>
      </c>
      <c r="CX18" s="28">
        <v>0</v>
      </c>
    </row>
    <row r="19" spans="1:102" x14ac:dyDescent="0.2">
      <c r="A19" t="s">
        <v>89</v>
      </c>
      <c r="B19">
        <v>6</v>
      </c>
      <c r="C19" s="1">
        <f t="shared" si="41"/>
        <v>1304170</v>
      </c>
      <c r="E19">
        <v>6</v>
      </c>
      <c r="G19" s="32">
        <f t="shared" si="0"/>
        <v>2</v>
      </c>
      <c r="H19" s="32">
        <f t="shared" si="1"/>
        <v>1</v>
      </c>
      <c r="I19" s="32">
        <f t="shared" si="2"/>
        <v>3</v>
      </c>
      <c r="J19" s="1">
        <f t="shared" si="42"/>
        <v>209475</v>
      </c>
      <c r="K19" s="2">
        <f t="shared" si="43"/>
        <v>0.16061939777789705</v>
      </c>
      <c r="L19" s="1">
        <f>County!N1039</f>
        <v>531989</v>
      </c>
      <c r="M19" s="2">
        <f t="shared" si="44"/>
        <v>0.40791384558761512</v>
      </c>
      <c r="N19" s="38">
        <f>County!O1039</f>
        <v>741464</v>
      </c>
      <c r="O19" s="17">
        <f t="shared" si="3"/>
        <v>0.56853324336551214</v>
      </c>
      <c r="P19" s="38">
        <f>County!P1039</f>
        <v>15806</v>
      </c>
      <c r="Q19" s="17">
        <f t="shared" si="4"/>
        <v>1.2119585636841823E-2</v>
      </c>
      <c r="R19" s="38">
        <f>County!Q1039</f>
        <v>7406</v>
      </c>
      <c r="S19" s="17">
        <f t="shared" si="5"/>
        <v>5.6787075304599857E-3</v>
      </c>
      <c r="T19" s="38">
        <f>County!R1039</f>
        <v>0</v>
      </c>
      <c r="U19" s="17">
        <f t="shared" si="6"/>
        <v>0</v>
      </c>
      <c r="V19" s="38">
        <f>County!S1039</f>
        <v>0</v>
      </c>
      <c r="W19" s="17">
        <f t="shared" si="7"/>
        <v>0</v>
      </c>
      <c r="X19" s="38">
        <f>County!T1039</f>
        <v>0</v>
      </c>
      <c r="Y19" s="17">
        <f t="shared" si="8"/>
        <v>0</v>
      </c>
      <c r="Z19" s="38">
        <f>County!U1039</f>
        <v>0</v>
      </c>
      <c r="AA19" s="17">
        <f t="shared" si="9"/>
        <v>0</v>
      </c>
      <c r="AB19" s="38">
        <f>County!V1039</f>
        <v>0</v>
      </c>
      <c r="AC19" s="17">
        <f t="shared" si="10"/>
        <v>0</v>
      </c>
      <c r="AD19" s="38">
        <f>County!W1039</f>
        <v>7505</v>
      </c>
      <c r="AE19" s="17">
        <f t="shared" si="11"/>
        <v>5.7546178795709144E-3</v>
      </c>
      <c r="AF19" s="38">
        <f>County!X1039</f>
        <v>0</v>
      </c>
      <c r="AG19" s="17">
        <f t="shared" si="12"/>
        <v>0</v>
      </c>
      <c r="AH19" s="1">
        <f>County!Y1039</f>
        <v>0</v>
      </c>
      <c r="AI19" s="2">
        <f t="shared" si="13"/>
        <v>0</v>
      </c>
      <c r="AJ19" s="1">
        <f>County!Z1039</f>
        <v>0</v>
      </c>
      <c r="AK19" s="2">
        <f t="shared" si="14"/>
        <v>0</v>
      </c>
      <c r="AL19" s="1">
        <f>County!AA1039</f>
        <v>0</v>
      </c>
      <c r="AM19" s="2">
        <f t="shared" si="15"/>
        <v>0</v>
      </c>
      <c r="AN19" s="1">
        <f>County!AB1039</f>
        <v>0</v>
      </c>
      <c r="AO19" s="2">
        <f t="shared" si="16"/>
        <v>0</v>
      </c>
      <c r="AP19" s="1">
        <f>County!AC1039</f>
        <v>0</v>
      </c>
      <c r="AQ19" s="2">
        <f t="shared" si="17"/>
        <v>0</v>
      </c>
      <c r="AR19" s="1">
        <f>County!AD1039</f>
        <v>0</v>
      </c>
      <c r="AS19" s="2">
        <f t="shared" si="18"/>
        <v>0</v>
      </c>
      <c r="AT19" s="1">
        <f>County!AE1039</f>
        <v>0</v>
      </c>
      <c r="AU19" s="2">
        <f t="shared" si="19"/>
        <v>0</v>
      </c>
      <c r="AV19" s="1">
        <f>County!AF1039</f>
        <v>0</v>
      </c>
      <c r="AW19" s="2">
        <f t="shared" si="20"/>
        <v>0</v>
      </c>
      <c r="AX19" s="1">
        <f>County!AG1039</f>
        <v>0</v>
      </c>
      <c r="AY19" s="2">
        <f t="shared" si="20"/>
        <v>0</v>
      </c>
      <c r="AZ19" s="1">
        <f>County!AH1039</f>
        <v>0</v>
      </c>
      <c r="BA19" s="2">
        <f t="shared" si="21"/>
        <v>0</v>
      </c>
      <c r="BB19" s="1">
        <f>County!AI1039</f>
        <v>0</v>
      </c>
      <c r="BC19" s="2">
        <f t="shared" si="22"/>
        <v>0</v>
      </c>
      <c r="BD19" s="1">
        <f>County!AJ1039</f>
        <v>0</v>
      </c>
      <c r="BE19" s="2">
        <f t="shared" si="22"/>
        <v>0</v>
      </c>
      <c r="BF19" s="1">
        <f>County!AK1039</f>
        <v>0</v>
      </c>
      <c r="BG19" s="2">
        <f t="shared" si="23"/>
        <v>0</v>
      </c>
      <c r="BH19" s="1">
        <f>County!AL1039</f>
        <v>0</v>
      </c>
      <c r="BI19" s="2">
        <f t="shared" si="24"/>
        <v>0</v>
      </c>
      <c r="BJ19" s="1">
        <f>County!AM1039</f>
        <v>0</v>
      </c>
      <c r="BK19" s="2">
        <f t="shared" si="25"/>
        <v>0</v>
      </c>
      <c r="BL19" s="1">
        <f>County!AN1039</f>
        <v>0</v>
      </c>
      <c r="BM19" s="2">
        <f t="shared" si="26"/>
        <v>0</v>
      </c>
      <c r="BN19" s="1">
        <f>County!AO1039</f>
        <v>0</v>
      </c>
      <c r="BO19" s="2">
        <f t="shared" si="27"/>
        <v>0</v>
      </c>
      <c r="BP19" s="1">
        <f>County!AP1039</f>
        <v>0</v>
      </c>
      <c r="BQ19" s="2">
        <f t="shared" si="28"/>
        <v>0</v>
      </c>
      <c r="BR19" s="1">
        <f>County!AQ1039</f>
        <v>0</v>
      </c>
      <c r="BS19" s="2">
        <f t="shared" si="29"/>
        <v>0</v>
      </c>
      <c r="BT19" s="1">
        <f>County!AR1039</f>
        <v>0</v>
      </c>
      <c r="BU19" s="2">
        <f t="shared" si="30"/>
        <v>0</v>
      </c>
      <c r="BV19" s="1">
        <f>County!AS1039</f>
        <v>0</v>
      </c>
      <c r="BW19" s="2">
        <f t="shared" si="31"/>
        <v>0</v>
      </c>
      <c r="BX19" s="1">
        <f>County!AT1039</f>
        <v>0</v>
      </c>
      <c r="BY19" s="2">
        <f t="shared" si="32"/>
        <v>0</v>
      </c>
      <c r="BZ19" s="1">
        <f>County!AU1039</f>
        <v>0</v>
      </c>
      <c r="CA19" s="2">
        <f t="shared" si="33"/>
        <v>0</v>
      </c>
      <c r="CB19" s="1">
        <f>County!AV1039</f>
        <v>0</v>
      </c>
      <c r="CC19" s="2">
        <f t="shared" si="34"/>
        <v>0</v>
      </c>
      <c r="CD19" s="1">
        <f>County!AW1039</f>
        <v>0</v>
      </c>
      <c r="CE19" s="2">
        <f t="shared" si="35"/>
        <v>0</v>
      </c>
      <c r="CF19" s="1">
        <f>County!AX1039</f>
        <v>0</v>
      </c>
      <c r="CG19" s="2">
        <f t="shared" si="36"/>
        <v>0</v>
      </c>
      <c r="CH19" s="1">
        <f>County!AY1039</f>
        <v>0</v>
      </c>
      <c r="CI19" s="2">
        <f t="shared" si="37"/>
        <v>0</v>
      </c>
      <c r="CJ19" s="35"/>
      <c r="CK19" t="str">
        <f t="shared" si="38"/>
        <v>Kansas</v>
      </c>
      <c r="CL19" t="s">
        <v>448</v>
      </c>
      <c r="CM19">
        <f t="shared" si="39"/>
        <v>6</v>
      </c>
      <c r="CN19" s="5">
        <f>RANK(R19,(L19:Q19,R19:Y19,AD19:AW19))</f>
        <v>5</v>
      </c>
      <c r="CO19" s="5">
        <f>RANK(T19,(L19:Q19,R19:Y19,AD19:AW19))</f>
        <v>11</v>
      </c>
      <c r="CP19" s="5">
        <f>RANK(X19,(L19:Q19,R19:Y19,AD19:AW19))</f>
        <v>11</v>
      </c>
      <c r="CQ19" s="5">
        <f>RANK(V19,(L19:Q19,R19:Y19,AD19:AW19))</f>
        <v>11</v>
      </c>
      <c r="CS19">
        <v>20</v>
      </c>
      <c r="CU19" s="1">
        <f>County!BT1039</f>
        <v>0</v>
      </c>
      <c r="CW19">
        <f t="shared" si="40"/>
        <v>6</v>
      </c>
      <c r="CX19">
        <v>0</v>
      </c>
    </row>
    <row r="20" spans="1:102" s="28" customFormat="1" x14ac:dyDescent="0.2">
      <c r="A20" s="28" t="s">
        <v>2550</v>
      </c>
      <c r="B20" s="28">
        <v>8</v>
      </c>
      <c r="C20" s="30">
        <f t="shared" si="41"/>
        <v>2070079</v>
      </c>
      <c r="E20" s="28">
        <v>8</v>
      </c>
      <c r="G20" s="49">
        <f t="shared" si="0"/>
        <v>2</v>
      </c>
      <c r="H20" s="49">
        <f t="shared" si="1"/>
        <v>1</v>
      </c>
      <c r="I20" s="49">
        <f t="shared" si="2"/>
        <v>3</v>
      </c>
      <c r="J20" s="30">
        <f t="shared" si="42"/>
        <v>635309</v>
      </c>
      <c r="K20" s="31">
        <f t="shared" si="43"/>
        <v>0.3069008477454242</v>
      </c>
      <c r="L20" s="30">
        <f>County!N1161</f>
        <v>700921</v>
      </c>
      <c r="M20" s="31">
        <f t="shared" si="44"/>
        <v>0.33859625647137137</v>
      </c>
      <c r="N20" s="44">
        <f>County!O1161</f>
        <v>1336230</v>
      </c>
      <c r="O20" s="53">
        <f t="shared" si="3"/>
        <v>0.64549710421679563</v>
      </c>
      <c r="P20" s="44">
        <f>County!P1161</f>
        <v>16753</v>
      </c>
      <c r="Q20" s="53">
        <f t="shared" si="4"/>
        <v>8.0929278544442027E-3</v>
      </c>
      <c r="R20" s="44">
        <f>County!Q1161</f>
        <v>6409</v>
      </c>
      <c r="S20" s="53">
        <f t="shared" si="5"/>
        <v>3.0960171085258098E-3</v>
      </c>
      <c r="T20" s="44">
        <f>County!R1161</f>
        <v>7538</v>
      </c>
      <c r="U20" s="53">
        <f t="shared" si="6"/>
        <v>3.6414069221512801E-3</v>
      </c>
      <c r="V20" s="44">
        <f>County!S1161</f>
        <v>0</v>
      </c>
      <c r="W20" s="53">
        <f t="shared" si="7"/>
        <v>0</v>
      </c>
      <c r="X20" s="44">
        <f>County!T1161</f>
        <v>389</v>
      </c>
      <c r="Y20" s="53">
        <f t="shared" si="8"/>
        <v>1.8791553365837729E-4</v>
      </c>
      <c r="Z20" s="44">
        <f>County!U1161</f>
        <v>174</v>
      </c>
      <c r="AA20" s="53">
        <f t="shared" si="9"/>
        <v>8.4054763127397556E-5</v>
      </c>
      <c r="AB20" s="44">
        <f>County!V1161</f>
        <v>0</v>
      </c>
      <c r="AC20" s="53">
        <f t="shared" si="10"/>
        <v>0</v>
      </c>
      <c r="AD20" s="44">
        <f>County!W1161</f>
        <v>23</v>
      </c>
      <c r="AE20" s="53">
        <f t="shared" si="11"/>
        <v>1.1110687080058298E-5</v>
      </c>
      <c r="AF20" s="44">
        <f>County!X1161</f>
        <v>610</v>
      </c>
      <c r="AG20" s="53">
        <f t="shared" si="12"/>
        <v>2.9467474429719834E-4</v>
      </c>
      <c r="AH20" s="30">
        <f>County!Y1161</f>
        <v>8</v>
      </c>
      <c r="AI20" s="31">
        <f t="shared" si="13"/>
        <v>3.8645868104550596E-6</v>
      </c>
      <c r="AJ20" s="30">
        <f>County!Z1161</f>
        <v>1014</v>
      </c>
      <c r="AK20" s="31">
        <f t="shared" si="14"/>
        <v>4.8983637822517883E-4</v>
      </c>
      <c r="AL20" s="30">
        <f>County!AA1161</f>
        <v>0</v>
      </c>
      <c r="AM20" s="31">
        <f t="shared" si="15"/>
        <v>0</v>
      </c>
      <c r="AN20" s="30">
        <f>County!AB1161</f>
        <v>0</v>
      </c>
      <c r="AO20" s="31">
        <f t="shared" si="16"/>
        <v>0</v>
      </c>
      <c r="AP20" s="30">
        <f>County!AC1161</f>
        <v>0</v>
      </c>
      <c r="AQ20" s="31">
        <f t="shared" si="17"/>
        <v>0</v>
      </c>
      <c r="AR20" s="30">
        <f>County!AD1161</f>
        <v>0</v>
      </c>
      <c r="AS20" s="31">
        <f t="shared" si="18"/>
        <v>0</v>
      </c>
      <c r="AT20" s="30">
        <f>County!AE1161</f>
        <v>0</v>
      </c>
      <c r="AU20" s="31">
        <f t="shared" si="19"/>
        <v>0</v>
      </c>
      <c r="AV20" s="30">
        <f>County!AF1161</f>
        <v>0</v>
      </c>
      <c r="AW20" s="31">
        <f t="shared" si="20"/>
        <v>0</v>
      </c>
      <c r="AX20" s="30">
        <f>County!AG1161</f>
        <v>0</v>
      </c>
      <c r="AY20" s="31">
        <f t="shared" si="20"/>
        <v>0</v>
      </c>
      <c r="AZ20" s="30">
        <f>County!AH1161</f>
        <v>0</v>
      </c>
      <c r="BA20" s="31">
        <f t="shared" si="21"/>
        <v>0</v>
      </c>
      <c r="BB20" s="30">
        <f>County!AI1161</f>
        <v>0</v>
      </c>
      <c r="BC20" s="31">
        <f t="shared" si="22"/>
        <v>0</v>
      </c>
      <c r="BD20" s="30">
        <f>County!AJ1161</f>
        <v>0</v>
      </c>
      <c r="BE20" s="31">
        <f t="shared" si="22"/>
        <v>0</v>
      </c>
      <c r="BF20" s="30">
        <f>County!AK1161</f>
        <v>0</v>
      </c>
      <c r="BG20" s="31">
        <f t="shared" si="23"/>
        <v>0</v>
      </c>
      <c r="BH20" s="30">
        <f>County!AL1161</f>
        <v>10</v>
      </c>
      <c r="BI20" s="31">
        <f t="shared" si="24"/>
        <v>4.8307335130688249E-6</v>
      </c>
      <c r="BJ20" s="30">
        <f>County!AM1161</f>
        <v>0</v>
      </c>
      <c r="BK20" s="31">
        <f t="shared" si="25"/>
        <v>0</v>
      </c>
      <c r="BL20" s="30">
        <f>County!AN1161</f>
        <v>0</v>
      </c>
      <c r="BM20" s="31">
        <f t="shared" si="26"/>
        <v>0</v>
      </c>
      <c r="BN20" s="30">
        <f>County!AO1161</f>
        <v>0</v>
      </c>
      <c r="BO20" s="31">
        <f t="shared" si="27"/>
        <v>0</v>
      </c>
      <c r="BP20" s="30">
        <f>County!AP1161</f>
        <v>0</v>
      </c>
      <c r="BQ20" s="31">
        <f t="shared" si="28"/>
        <v>0</v>
      </c>
      <c r="BR20" s="30">
        <f>County!AQ1161</f>
        <v>0</v>
      </c>
      <c r="BS20" s="31">
        <f t="shared" si="29"/>
        <v>0</v>
      </c>
      <c r="BT20" s="30">
        <f>County!AR1161</f>
        <v>0</v>
      </c>
      <c r="BU20" s="31">
        <f t="shared" si="30"/>
        <v>0</v>
      </c>
      <c r="BV20" s="30">
        <f>County!AS1161</f>
        <v>0</v>
      </c>
      <c r="BW20" s="31">
        <f t="shared" si="31"/>
        <v>0</v>
      </c>
      <c r="BX20" s="30">
        <f>County!AT1161</f>
        <v>0</v>
      </c>
      <c r="BY20" s="31">
        <f t="shared" si="32"/>
        <v>0</v>
      </c>
      <c r="BZ20" s="30">
        <f>County!AU1161</f>
        <v>0</v>
      </c>
      <c r="CA20" s="31">
        <f t="shared" si="33"/>
        <v>0</v>
      </c>
      <c r="CB20" s="30">
        <f>County!AV1161</f>
        <v>0</v>
      </c>
      <c r="CC20" s="31">
        <f t="shared" si="34"/>
        <v>0</v>
      </c>
      <c r="CD20" s="30">
        <f>County!AW1161</f>
        <v>0</v>
      </c>
      <c r="CE20" s="31">
        <f t="shared" si="35"/>
        <v>0</v>
      </c>
      <c r="CF20" s="30">
        <f>County!AX1161</f>
        <v>0</v>
      </c>
      <c r="CG20" s="31">
        <f t="shared" si="36"/>
        <v>0</v>
      </c>
      <c r="CH20" s="30">
        <f>County!AY1161</f>
        <v>0</v>
      </c>
      <c r="CI20" s="31">
        <f t="shared" si="37"/>
        <v>0</v>
      </c>
      <c r="CJ20" s="34"/>
      <c r="CK20" s="28" t="str">
        <f t="shared" si="38"/>
        <v>Kentucky</v>
      </c>
      <c r="CL20" s="28" t="s">
        <v>989</v>
      </c>
      <c r="CM20" s="28">
        <f t="shared" si="39"/>
        <v>8</v>
      </c>
      <c r="CN20" s="29">
        <f>RANK(R20,(L20:Q20,R20:Y20,AD20:AW20))</f>
        <v>5</v>
      </c>
      <c r="CO20" s="29">
        <f>RANK(T20,(L20:Q20,R20:Y20,AD20:AW20))</f>
        <v>4</v>
      </c>
      <c r="CP20" s="29">
        <f>RANK(X20,(L20:Q20,R20:Y20,AD20:AW20))</f>
        <v>8</v>
      </c>
      <c r="CQ20" s="29">
        <f>RANK(V20,(L20:Q20,R20:Y20,AD20:AW20))</f>
        <v>21</v>
      </c>
      <c r="CS20" s="28">
        <v>21</v>
      </c>
      <c r="CU20" s="30">
        <f>County!BT1161</f>
        <v>0</v>
      </c>
      <c r="CW20" s="28">
        <f t="shared" si="40"/>
        <v>8</v>
      </c>
      <c r="CX20" s="28">
        <v>0</v>
      </c>
    </row>
    <row r="21" spans="1:102" x14ac:dyDescent="0.2">
      <c r="A21" t="s">
        <v>2406</v>
      </c>
      <c r="B21">
        <v>8</v>
      </c>
      <c r="C21" s="1">
        <f t="shared" si="41"/>
        <v>2006975</v>
      </c>
      <c r="E21">
        <v>8</v>
      </c>
      <c r="G21" s="32">
        <f t="shared" si="0"/>
        <v>2</v>
      </c>
      <c r="H21" s="32">
        <f t="shared" si="1"/>
        <v>1</v>
      </c>
      <c r="I21" s="32">
        <f t="shared" si="2"/>
        <v>5</v>
      </c>
      <c r="J21" s="1">
        <f t="shared" si="42"/>
        <v>441635</v>
      </c>
      <c r="K21" s="2">
        <f t="shared" si="43"/>
        <v>0.22005007536217441</v>
      </c>
      <c r="L21" s="1">
        <f>County!N1227</f>
        <v>766870</v>
      </c>
      <c r="M21" s="2">
        <f t="shared" si="44"/>
        <v>0.3821024178178602</v>
      </c>
      <c r="N21" s="38">
        <f>County!O1227</f>
        <v>1208505</v>
      </c>
      <c r="O21" s="17">
        <f t="shared" si="3"/>
        <v>0.60215249318003461</v>
      </c>
      <c r="P21" s="38">
        <f>County!P1227</f>
        <v>6641</v>
      </c>
      <c r="Q21" s="17">
        <f t="shared" si="4"/>
        <v>3.3089600019930491E-3</v>
      </c>
      <c r="R21" s="38">
        <f>County!Q1227</f>
        <v>6835</v>
      </c>
      <c r="S21" s="17">
        <f t="shared" si="5"/>
        <v>3.4056228901705302E-3</v>
      </c>
      <c r="T21" s="38">
        <f>County!R1227</f>
        <v>7138</v>
      </c>
      <c r="U21" s="17">
        <f t="shared" si="6"/>
        <v>3.55659637015907E-3</v>
      </c>
      <c r="V21" s="38">
        <f>County!S1227</f>
        <v>1424</v>
      </c>
      <c r="W21" s="17">
        <f t="shared" si="7"/>
        <v>7.0952552971511847E-4</v>
      </c>
      <c r="X21" s="38">
        <f>County!T1227</f>
        <v>1481</v>
      </c>
      <c r="Y21" s="17">
        <f t="shared" si="8"/>
        <v>7.3792648139613104E-4</v>
      </c>
      <c r="Z21" s="38">
        <f>County!U1227</f>
        <v>2623</v>
      </c>
      <c r="AA21" s="17">
        <f t="shared" si="9"/>
        <v>1.3069420396367667E-3</v>
      </c>
      <c r="AB21" s="38">
        <f>County!V1227</f>
        <v>361</v>
      </c>
      <c r="AC21" s="17">
        <f t="shared" si="10"/>
        <v>1.7987269397974563E-4</v>
      </c>
      <c r="AD21" s="38">
        <f>County!W1227</f>
        <v>0</v>
      </c>
      <c r="AE21" s="17">
        <f t="shared" si="11"/>
        <v>0</v>
      </c>
      <c r="AF21" s="38">
        <f>County!X1227</f>
        <v>2240</v>
      </c>
      <c r="AG21" s="17">
        <f t="shared" si="12"/>
        <v>1.1161075748327707E-3</v>
      </c>
      <c r="AH21" s="1">
        <f>County!Y1227</f>
        <v>0</v>
      </c>
      <c r="AI21" s="2">
        <f t="shared" si="13"/>
        <v>0</v>
      </c>
      <c r="AJ21" s="1">
        <f>County!Z1227</f>
        <v>0</v>
      </c>
      <c r="AK21" s="2">
        <f t="shared" si="14"/>
        <v>0</v>
      </c>
      <c r="AL21" s="1">
        <f>County!AA1227</f>
        <v>0</v>
      </c>
      <c r="AM21" s="2">
        <f t="shared" si="15"/>
        <v>0</v>
      </c>
      <c r="AN21" s="1">
        <f>County!AB1227</f>
        <v>0</v>
      </c>
      <c r="AO21" s="2">
        <f t="shared" si="16"/>
        <v>0</v>
      </c>
      <c r="AP21" s="1">
        <f>County!AC1227</f>
        <v>0</v>
      </c>
      <c r="AQ21" s="2">
        <f t="shared" si="17"/>
        <v>0</v>
      </c>
      <c r="AR21" s="1">
        <f>County!AD1227</f>
        <v>2857</v>
      </c>
      <c r="AS21" s="2">
        <f t="shared" si="18"/>
        <v>1.4235354202219758E-3</v>
      </c>
      <c r="AT21" s="1">
        <f>County!AE1227</f>
        <v>0</v>
      </c>
      <c r="AU21" s="2">
        <f t="shared" si="19"/>
        <v>0</v>
      </c>
      <c r="AV21" s="1">
        <f>County!AF1227</f>
        <v>0</v>
      </c>
      <c r="AW21" s="2">
        <f t="shared" si="20"/>
        <v>0</v>
      </c>
      <c r="AX21" s="1">
        <f>County!AG1227</f>
        <v>0</v>
      </c>
      <c r="AY21" s="2">
        <f t="shared" si="20"/>
        <v>0</v>
      </c>
      <c r="AZ21" s="1">
        <f>County!AH1227</f>
        <v>0</v>
      </c>
      <c r="BA21" s="2">
        <f t="shared" si="21"/>
        <v>0</v>
      </c>
      <c r="BB21" s="1">
        <f>County!AI1227</f>
        <v>0</v>
      </c>
      <c r="BC21" s="2">
        <f t="shared" si="22"/>
        <v>0</v>
      </c>
      <c r="BD21" s="1">
        <f>County!AJ1227</f>
        <v>0</v>
      </c>
      <c r="BE21" s="2">
        <f t="shared" si="22"/>
        <v>0</v>
      </c>
      <c r="BF21" s="1">
        <f>County!AK1227</f>
        <v>0</v>
      </c>
      <c r="BG21" s="2">
        <f t="shared" si="23"/>
        <v>0</v>
      </c>
      <c r="BH21" s="1">
        <f>County!AL1227</f>
        <v>0</v>
      </c>
      <c r="BI21" s="2">
        <f t="shared" si="24"/>
        <v>0</v>
      </c>
      <c r="BJ21" s="1">
        <f>County!AM1227</f>
        <v>0</v>
      </c>
      <c r="BK21" s="2">
        <f t="shared" si="25"/>
        <v>0</v>
      </c>
      <c r="BL21" s="1">
        <f>County!AN1227</f>
        <v>0</v>
      </c>
      <c r="BM21" s="2">
        <f t="shared" si="26"/>
        <v>0</v>
      </c>
      <c r="BN21" s="1">
        <f>County!AO1227</f>
        <v>0</v>
      </c>
      <c r="BO21" s="2">
        <f t="shared" si="27"/>
        <v>0</v>
      </c>
      <c r="BP21" s="1">
        <f>County!AP1227</f>
        <v>0</v>
      </c>
      <c r="BQ21" s="2">
        <f t="shared" si="28"/>
        <v>0</v>
      </c>
      <c r="BR21" s="1">
        <f>County!AQ1227</f>
        <v>0</v>
      </c>
      <c r="BS21" s="2">
        <f t="shared" si="29"/>
        <v>0</v>
      </c>
      <c r="BT21" s="1">
        <f>County!AR1227</f>
        <v>0</v>
      </c>
      <c r="BU21" s="2">
        <f t="shared" si="30"/>
        <v>0</v>
      </c>
      <c r="BV21" s="1">
        <f>County!AS1227</f>
        <v>0</v>
      </c>
      <c r="BW21" s="2">
        <f t="shared" si="31"/>
        <v>0</v>
      </c>
      <c r="BX21" s="1">
        <f>County!AT1227</f>
        <v>0</v>
      </c>
      <c r="BY21" s="2">
        <f t="shared" si="32"/>
        <v>0</v>
      </c>
      <c r="BZ21" s="1">
        <f>County!AU1227</f>
        <v>0</v>
      </c>
      <c r="CA21" s="2">
        <f t="shared" si="33"/>
        <v>0</v>
      </c>
      <c r="CB21" s="1">
        <f>County!AV1227</f>
        <v>0</v>
      </c>
      <c r="CC21" s="2">
        <f t="shared" si="34"/>
        <v>0</v>
      </c>
      <c r="CD21" s="1">
        <f>County!AW1227</f>
        <v>0</v>
      </c>
      <c r="CE21" s="2">
        <f t="shared" si="35"/>
        <v>0</v>
      </c>
      <c r="CF21" s="1">
        <f>County!AX1227</f>
        <v>0</v>
      </c>
      <c r="CG21" s="2">
        <f t="shared" si="36"/>
        <v>0</v>
      </c>
      <c r="CH21" s="1">
        <f>County!AY1227</f>
        <v>0</v>
      </c>
      <c r="CI21" s="2">
        <f t="shared" si="37"/>
        <v>0</v>
      </c>
      <c r="CJ21" s="35"/>
      <c r="CK21" t="str">
        <f t="shared" si="38"/>
        <v>Louisiana</v>
      </c>
      <c r="CL21" t="s">
        <v>315</v>
      </c>
      <c r="CM21">
        <f t="shared" si="39"/>
        <v>8</v>
      </c>
      <c r="CN21" s="5">
        <f>RANK(R21,(L21:Q21,R21:Y21,AD21:AW21))</f>
        <v>4</v>
      </c>
      <c r="CO21" s="5">
        <f>RANK(T21,(L21:Q21,R21:Y21,AD21:AW21))</f>
        <v>3</v>
      </c>
      <c r="CP21" s="5">
        <f>RANK(X21,(L21:Q21,R21:Y21,AD21:AW21))</f>
        <v>8</v>
      </c>
      <c r="CQ21" s="5">
        <f>RANK(V21,(L21:Q21,R21:Y21,AD21:AW21))</f>
        <v>9</v>
      </c>
      <c r="CS21">
        <v>22</v>
      </c>
      <c r="CU21" s="1">
        <f>County!BT1227</f>
        <v>0</v>
      </c>
      <c r="CW21">
        <f t="shared" si="40"/>
        <v>8</v>
      </c>
      <c r="CX21">
        <v>0</v>
      </c>
    </row>
    <row r="22" spans="1:102" s="28" customFormat="1" x14ac:dyDescent="0.2">
      <c r="A22" s="28" t="s">
        <v>3101</v>
      </c>
      <c r="B22" s="28">
        <v>4</v>
      </c>
      <c r="C22" s="30">
        <f t="shared" si="41"/>
        <v>830989</v>
      </c>
      <c r="D22" s="28">
        <v>3</v>
      </c>
      <c r="E22" s="28">
        <v>1</v>
      </c>
      <c r="G22" s="49">
        <f t="shared" si="0"/>
        <v>1</v>
      </c>
      <c r="H22" s="49">
        <f t="shared" si="1"/>
        <v>2</v>
      </c>
      <c r="I22" s="49" t="str">
        <f t="shared" si="2"/>
        <v>-</v>
      </c>
      <c r="J22" s="30">
        <f t="shared" si="42"/>
        <v>57514</v>
      </c>
      <c r="K22" s="31">
        <f t="shared" si="43"/>
        <v>6.9211505808139465E-2</v>
      </c>
      <c r="L22" s="30">
        <f>County!N1246</f>
        <v>435351</v>
      </c>
      <c r="M22" s="31">
        <f t="shared" si="44"/>
        <v>0.5238950214744118</v>
      </c>
      <c r="N22" s="44">
        <f>County!O1246</f>
        <v>377837</v>
      </c>
      <c r="O22" s="53">
        <f t="shared" si="3"/>
        <v>0.45468351566627235</v>
      </c>
      <c r="P22" s="44">
        <f>County!P1246</f>
        <v>0</v>
      </c>
      <c r="Q22" s="53">
        <f t="shared" si="4"/>
        <v>0</v>
      </c>
      <c r="R22" s="44">
        <f>County!Q1246</f>
        <v>5304</v>
      </c>
      <c r="S22" s="53">
        <f t="shared" si="5"/>
        <v>6.3827559690922504E-3</v>
      </c>
      <c r="T22" s="44">
        <f>County!R1246</f>
        <v>8973</v>
      </c>
      <c r="U22" s="53">
        <f t="shared" si="6"/>
        <v>1.079797686852654E-2</v>
      </c>
      <c r="V22" s="44">
        <f>County!S1246</f>
        <v>0</v>
      </c>
      <c r="W22" s="53">
        <f t="shared" si="7"/>
        <v>0</v>
      </c>
      <c r="X22" s="44">
        <f>County!T1246</f>
        <v>0</v>
      </c>
      <c r="Y22" s="53">
        <f t="shared" si="8"/>
        <v>0</v>
      </c>
      <c r="Z22" s="44">
        <f>County!U1246</f>
        <v>2943</v>
      </c>
      <c r="AA22" s="53">
        <f t="shared" si="9"/>
        <v>3.5415631253843311E-3</v>
      </c>
      <c r="AB22" s="44">
        <f>County!V1246</f>
        <v>0</v>
      </c>
      <c r="AC22" s="53">
        <f t="shared" si="10"/>
        <v>0</v>
      </c>
      <c r="AD22" s="44">
        <f>County!W1246</f>
        <v>581</v>
      </c>
      <c r="AE22" s="53">
        <f t="shared" si="11"/>
        <v>6.9916689631270687E-4</v>
      </c>
      <c r="AF22" s="44">
        <f>County!X1246</f>
        <v>0</v>
      </c>
      <c r="AG22" s="53">
        <f t="shared" si="12"/>
        <v>0</v>
      </c>
      <c r="AH22" s="30">
        <f>County!Y1246</f>
        <v>0</v>
      </c>
      <c r="AI22" s="31">
        <f t="shared" si="13"/>
        <v>0</v>
      </c>
      <c r="AJ22" s="30">
        <f>County!Z1246</f>
        <v>0</v>
      </c>
      <c r="AK22" s="31">
        <f t="shared" si="14"/>
        <v>0</v>
      </c>
      <c r="AL22" s="30">
        <f>County!AA1246</f>
        <v>0</v>
      </c>
      <c r="AM22" s="31">
        <f t="shared" si="15"/>
        <v>0</v>
      </c>
      <c r="AN22" s="30">
        <f>County!AB1246</f>
        <v>0</v>
      </c>
      <c r="AO22" s="31">
        <f t="shared" si="16"/>
        <v>0</v>
      </c>
      <c r="AP22" s="30">
        <f>County!AC1246</f>
        <v>0</v>
      </c>
      <c r="AQ22" s="31">
        <f t="shared" si="17"/>
        <v>0</v>
      </c>
      <c r="AR22" s="30">
        <f>County!AD1246</f>
        <v>0</v>
      </c>
      <c r="AS22" s="31">
        <f t="shared" si="18"/>
        <v>0</v>
      </c>
      <c r="AT22" s="30">
        <f>County!AE1246</f>
        <v>0</v>
      </c>
      <c r="AU22" s="31">
        <f t="shared" si="19"/>
        <v>0</v>
      </c>
      <c r="AV22" s="30">
        <f>County!AF1246</f>
        <v>0</v>
      </c>
      <c r="AW22" s="31">
        <f t="shared" si="20"/>
        <v>0</v>
      </c>
      <c r="AX22" s="30">
        <f>County!AG1246</f>
        <v>0</v>
      </c>
      <c r="AY22" s="31">
        <f t="shared" si="20"/>
        <v>0</v>
      </c>
      <c r="AZ22" s="30">
        <f>County!AH1246</f>
        <v>0</v>
      </c>
      <c r="BA22" s="31">
        <f t="shared" si="21"/>
        <v>0</v>
      </c>
      <c r="BB22" s="30">
        <f>County!AI1246</f>
        <v>0</v>
      </c>
      <c r="BC22" s="31">
        <f t="shared" si="22"/>
        <v>0</v>
      </c>
      <c r="BD22" s="30">
        <f>County!AJ1246</f>
        <v>0</v>
      </c>
      <c r="BE22" s="31">
        <f t="shared" si="22"/>
        <v>0</v>
      </c>
      <c r="BF22" s="30">
        <f>County!AK1246</f>
        <v>0</v>
      </c>
      <c r="BG22" s="31">
        <f t="shared" si="23"/>
        <v>0</v>
      </c>
      <c r="BH22" s="30">
        <f>County!AL1246</f>
        <v>0</v>
      </c>
      <c r="BI22" s="31">
        <f t="shared" si="24"/>
        <v>0</v>
      </c>
      <c r="BJ22" s="30">
        <f>County!AM1246</f>
        <v>0</v>
      </c>
      <c r="BK22" s="31">
        <f t="shared" si="25"/>
        <v>0</v>
      </c>
      <c r="BL22" s="30">
        <f>County!AN1246</f>
        <v>0</v>
      </c>
      <c r="BM22" s="31">
        <f t="shared" si="26"/>
        <v>0</v>
      </c>
      <c r="BN22" s="30">
        <f>County!AO1246</f>
        <v>0</v>
      </c>
      <c r="BO22" s="31">
        <f t="shared" si="27"/>
        <v>0</v>
      </c>
      <c r="BP22" s="30">
        <f>County!AP1246</f>
        <v>0</v>
      </c>
      <c r="BQ22" s="31">
        <f t="shared" si="28"/>
        <v>0</v>
      </c>
      <c r="BR22" s="30">
        <f>County!AQ1246</f>
        <v>0</v>
      </c>
      <c r="BS22" s="31">
        <f t="shared" si="29"/>
        <v>0</v>
      </c>
      <c r="BT22" s="30">
        <f>County!AR1246</f>
        <v>0</v>
      </c>
      <c r="BU22" s="31">
        <f t="shared" si="30"/>
        <v>0</v>
      </c>
      <c r="BV22" s="30">
        <f>County!AS1246</f>
        <v>0</v>
      </c>
      <c r="BW22" s="31">
        <f t="shared" si="31"/>
        <v>0</v>
      </c>
      <c r="BX22" s="30">
        <f>County!AT1246</f>
        <v>0</v>
      </c>
      <c r="BY22" s="31">
        <f t="shared" si="32"/>
        <v>0</v>
      </c>
      <c r="BZ22" s="30">
        <f>County!AU1246</f>
        <v>0</v>
      </c>
      <c r="CA22" s="31">
        <f t="shared" si="33"/>
        <v>0</v>
      </c>
      <c r="CB22" s="30">
        <f>County!AV1246</f>
        <v>0</v>
      </c>
      <c r="CC22" s="31">
        <f t="shared" si="34"/>
        <v>0</v>
      </c>
      <c r="CD22" s="30">
        <f>County!AW1246</f>
        <v>0</v>
      </c>
      <c r="CE22" s="31">
        <f t="shared" si="35"/>
        <v>0</v>
      </c>
      <c r="CF22" s="30">
        <f>County!AX1246</f>
        <v>0</v>
      </c>
      <c r="CG22" s="31">
        <f t="shared" si="36"/>
        <v>0</v>
      </c>
      <c r="CH22" s="30">
        <f>County!AY1246</f>
        <v>0</v>
      </c>
      <c r="CI22" s="31">
        <f t="shared" si="37"/>
        <v>0</v>
      </c>
      <c r="CJ22" s="34"/>
      <c r="CK22" s="28" t="str">
        <f t="shared" si="38"/>
        <v>Maine</v>
      </c>
      <c r="CL22" s="28" t="s">
        <v>1665</v>
      </c>
      <c r="CM22" s="28">
        <f t="shared" si="39"/>
        <v>4</v>
      </c>
      <c r="CN22" s="29">
        <f>RANK(R22,(L22:Q22,R22:Y22,AD22:AW22))</f>
        <v>4</v>
      </c>
      <c r="CO22" s="29">
        <f>RANK(T22,(L22:Q22,R22:Y22,AD22:AW22))</f>
        <v>3</v>
      </c>
      <c r="CP22" s="29">
        <f>RANK(X22,(L22:Q22,R22:Y22,AD22:AW22))</f>
        <v>11</v>
      </c>
      <c r="CQ22" s="29">
        <f>RANK(V22,(L22:Q22,R22:Y22,AD22:AW22))</f>
        <v>11</v>
      </c>
      <c r="CS22" s="28">
        <v>23</v>
      </c>
      <c r="CU22" s="30">
        <f>County!BT1246</f>
        <v>0</v>
      </c>
      <c r="CW22" s="28">
        <f t="shared" si="40"/>
        <v>4</v>
      </c>
      <c r="CX22" s="28">
        <v>7</v>
      </c>
    </row>
    <row r="23" spans="1:102" x14ac:dyDescent="0.2">
      <c r="A23" t="s">
        <v>2494</v>
      </c>
      <c r="B23">
        <v>10</v>
      </c>
      <c r="C23" s="1">
        <f t="shared" si="41"/>
        <v>3035096</v>
      </c>
      <c r="D23">
        <v>10</v>
      </c>
      <c r="G23" s="32">
        <f t="shared" si="0"/>
        <v>1</v>
      </c>
      <c r="H23" s="32">
        <f t="shared" si="1"/>
        <v>2</v>
      </c>
      <c r="I23" s="32">
        <f t="shared" si="2"/>
        <v>4</v>
      </c>
      <c r="J23" s="1">
        <f t="shared" si="42"/>
        <v>865020</v>
      </c>
      <c r="K23" s="2">
        <f t="shared" si="43"/>
        <v>0.28500581200726433</v>
      </c>
      <c r="L23" s="1">
        <f>County!N1272</f>
        <v>1900010</v>
      </c>
      <c r="M23" s="2">
        <f t="shared" si="44"/>
        <v>0.62601314752482295</v>
      </c>
      <c r="N23" s="38">
        <f>County!O1272</f>
        <v>1034990</v>
      </c>
      <c r="O23" s="17">
        <f t="shared" si="3"/>
        <v>0.34100733551755857</v>
      </c>
      <c r="P23" s="38">
        <f>County!P1272</f>
        <v>28788</v>
      </c>
      <c r="Q23" s="17">
        <f t="shared" si="4"/>
        <v>9.4850377055618676E-3</v>
      </c>
      <c r="R23" s="38">
        <f>County!Q1272</f>
        <v>15558</v>
      </c>
      <c r="S23" s="17">
        <f t="shared" si="5"/>
        <v>5.1260322572992748E-3</v>
      </c>
      <c r="T23" s="38">
        <f>County!R1272</f>
        <v>33087</v>
      </c>
      <c r="U23" s="17">
        <f t="shared" si="6"/>
        <v>1.0901467367094813E-2</v>
      </c>
      <c r="V23" s="38">
        <f>County!S1272</f>
        <v>0</v>
      </c>
      <c r="W23" s="17">
        <f t="shared" si="7"/>
        <v>0</v>
      </c>
      <c r="X23" s="38">
        <f>County!T1272</f>
        <v>1117</v>
      </c>
      <c r="Y23" s="17">
        <f t="shared" si="8"/>
        <v>3.6802789763486888E-4</v>
      </c>
      <c r="Z23" s="38">
        <f>County!U1272</f>
        <v>902</v>
      </c>
      <c r="AA23" s="17">
        <f t="shared" si="9"/>
        <v>2.9718994061472847E-4</v>
      </c>
      <c r="AB23" s="38">
        <f>County!V1272</f>
        <v>0</v>
      </c>
      <c r="AC23" s="17">
        <f t="shared" si="10"/>
        <v>0</v>
      </c>
      <c r="AD23" s="38">
        <f>County!W1272</f>
        <v>19596</v>
      </c>
      <c r="AE23" s="17">
        <f t="shared" si="11"/>
        <v>6.4564679337984696E-3</v>
      </c>
      <c r="AF23" s="38">
        <f>County!X1272</f>
        <v>1002</v>
      </c>
      <c r="AG23" s="17">
        <f t="shared" si="12"/>
        <v>3.3013782760084028E-4</v>
      </c>
      <c r="AH23" s="1">
        <f>County!Y1272</f>
        <v>12</v>
      </c>
      <c r="AI23" s="2">
        <f t="shared" si="13"/>
        <v>3.9537464383334168E-6</v>
      </c>
      <c r="AJ23" s="1">
        <f>County!Z1272</f>
        <v>31</v>
      </c>
      <c r="AK23" s="2">
        <f t="shared" si="14"/>
        <v>1.0213844965694659E-5</v>
      </c>
      <c r="AL23" s="1">
        <f>County!AA1272</f>
        <v>0</v>
      </c>
      <c r="AM23" s="2">
        <f t="shared" si="15"/>
        <v>0</v>
      </c>
      <c r="AN23" s="1">
        <f>County!AB1272</f>
        <v>0</v>
      </c>
      <c r="AO23" s="2">
        <f t="shared" si="16"/>
        <v>0</v>
      </c>
      <c r="AP23" s="1">
        <f>County!AC1272</f>
        <v>0</v>
      </c>
      <c r="AQ23" s="2">
        <f t="shared" si="17"/>
        <v>0</v>
      </c>
      <c r="AR23" s="1">
        <f>County!AD1272</f>
        <v>0</v>
      </c>
      <c r="AS23" s="2">
        <f t="shared" si="18"/>
        <v>0</v>
      </c>
      <c r="AT23" s="1">
        <f>County!AE1272</f>
        <v>0</v>
      </c>
      <c r="AU23" s="2">
        <f t="shared" si="19"/>
        <v>0</v>
      </c>
      <c r="AV23" s="1">
        <f>County!AF1272</f>
        <v>0</v>
      </c>
      <c r="AW23" s="2">
        <f t="shared" si="20"/>
        <v>0</v>
      </c>
      <c r="AX23" s="1">
        <f>County!AG1272</f>
        <v>0</v>
      </c>
      <c r="AY23" s="2">
        <f t="shared" si="20"/>
        <v>0</v>
      </c>
      <c r="AZ23" s="1">
        <f>County!AH1272</f>
        <v>3</v>
      </c>
      <c r="BA23" s="2">
        <f t="shared" si="21"/>
        <v>9.8843660958335419E-7</v>
      </c>
      <c r="BB23" s="1">
        <f>County!AI1272</f>
        <v>0</v>
      </c>
      <c r="BC23" s="2">
        <f t="shared" si="22"/>
        <v>0</v>
      </c>
      <c r="BD23" s="1">
        <f>County!AJ1272</f>
        <v>0</v>
      </c>
      <c r="BE23" s="2">
        <f t="shared" si="22"/>
        <v>0</v>
      </c>
      <c r="BF23" s="1">
        <f>County!AK1272</f>
        <v>0</v>
      </c>
      <c r="BG23" s="2">
        <f t="shared" si="23"/>
        <v>0</v>
      </c>
      <c r="BH23" s="1">
        <f>County!AL1272</f>
        <v>0</v>
      </c>
      <c r="BI23" s="2">
        <f t="shared" si="24"/>
        <v>0</v>
      </c>
      <c r="BJ23" s="1">
        <f>County!AM1272</f>
        <v>0</v>
      </c>
      <c r="BK23" s="2">
        <f t="shared" si="25"/>
        <v>0</v>
      </c>
      <c r="BL23" s="1">
        <f>County!AN1272</f>
        <v>0</v>
      </c>
      <c r="BM23" s="2">
        <f t="shared" si="26"/>
        <v>0</v>
      </c>
      <c r="BN23" s="1">
        <f>County!AO1272</f>
        <v>0</v>
      </c>
      <c r="BO23" s="2">
        <f t="shared" si="27"/>
        <v>0</v>
      </c>
      <c r="BP23" s="1">
        <f>County!AP1272</f>
        <v>0</v>
      </c>
      <c r="BQ23" s="2">
        <f t="shared" si="28"/>
        <v>0</v>
      </c>
      <c r="BR23" s="1">
        <f>County!AQ1272</f>
        <v>0</v>
      </c>
      <c r="BS23" s="2">
        <f t="shared" si="29"/>
        <v>0</v>
      </c>
      <c r="BT23" s="1">
        <f>County!AR1272</f>
        <v>0</v>
      </c>
      <c r="BU23" s="2">
        <f t="shared" si="30"/>
        <v>0</v>
      </c>
      <c r="BV23" s="1">
        <f>County!AS1272</f>
        <v>0</v>
      </c>
      <c r="BW23" s="2">
        <f t="shared" si="31"/>
        <v>0</v>
      </c>
      <c r="BX23" s="1">
        <f>County!AT1272</f>
        <v>0</v>
      </c>
      <c r="BY23" s="2">
        <f t="shared" si="32"/>
        <v>0</v>
      </c>
      <c r="BZ23" s="1">
        <f>County!AU1272</f>
        <v>0</v>
      </c>
      <c r="CA23" s="2">
        <f t="shared" si="33"/>
        <v>0</v>
      </c>
      <c r="CB23" s="1">
        <f>County!AV1272</f>
        <v>0</v>
      </c>
      <c r="CC23" s="2">
        <f t="shared" si="34"/>
        <v>0</v>
      </c>
      <c r="CD23" s="1">
        <f>County!AW1272</f>
        <v>0</v>
      </c>
      <c r="CE23" s="2">
        <f t="shared" si="35"/>
        <v>0</v>
      </c>
      <c r="CF23" s="1">
        <f>County!AX1272</f>
        <v>0</v>
      </c>
      <c r="CG23" s="2">
        <f t="shared" si="36"/>
        <v>0</v>
      </c>
      <c r="CH23" s="1">
        <f>County!AY1272</f>
        <v>0</v>
      </c>
      <c r="CI23" s="2">
        <f t="shared" si="37"/>
        <v>0</v>
      </c>
      <c r="CJ23" s="35"/>
      <c r="CK23" t="str">
        <f t="shared" si="38"/>
        <v>Maryland</v>
      </c>
      <c r="CL23" t="s">
        <v>3040</v>
      </c>
      <c r="CM23">
        <f t="shared" si="39"/>
        <v>10</v>
      </c>
      <c r="CN23" s="5">
        <f>RANK(R23,(L23:Q23,R23:Y23,AD23:AW23))</f>
        <v>6</v>
      </c>
      <c r="CO23" s="5">
        <f>RANK(T23,(L23:Q23,R23:Y23,AD23:AW23))</f>
        <v>3</v>
      </c>
      <c r="CP23" s="5">
        <f>RANK(X23,(L23:Q23,R23:Y23,AD23:AW23))</f>
        <v>7</v>
      </c>
      <c r="CQ23" s="5">
        <f>RANK(V23,(L23:Q23,R23:Y23,AD23:AW23))</f>
        <v>21</v>
      </c>
      <c r="CS23">
        <v>24</v>
      </c>
      <c r="CU23" s="1">
        <f>County!BT1272</f>
        <v>0</v>
      </c>
      <c r="CW23">
        <f t="shared" si="40"/>
        <v>10</v>
      </c>
      <c r="CX23">
        <v>0</v>
      </c>
    </row>
    <row r="24" spans="1:102" s="28" customFormat="1" x14ac:dyDescent="0.2">
      <c r="A24" s="28" t="s">
        <v>2433</v>
      </c>
      <c r="B24" s="28">
        <v>11</v>
      </c>
      <c r="C24" s="30">
        <f t="shared" si="41"/>
        <v>3473653</v>
      </c>
      <c r="D24" s="28">
        <v>11</v>
      </c>
      <c r="G24" s="49">
        <f t="shared" si="0"/>
        <v>1</v>
      </c>
      <c r="H24" s="49">
        <f t="shared" si="1"/>
        <v>2</v>
      </c>
      <c r="I24" s="49" t="str">
        <f t="shared" si="2"/>
        <v>-</v>
      </c>
      <c r="J24" s="30">
        <f t="shared" si="42"/>
        <v>875237</v>
      </c>
      <c r="K24" s="31">
        <f t="shared" si="43"/>
        <v>0.25196443052889855</v>
      </c>
      <c r="L24" s="30">
        <f>County!N1288</f>
        <v>2126545</v>
      </c>
      <c r="M24" s="31">
        <f t="shared" si="44"/>
        <v>0.61219269742832694</v>
      </c>
      <c r="N24" s="44">
        <f>County!O1288</f>
        <v>1251308</v>
      </c>
      <c r="O24" s="53">
        <f t="shared" si="3"/>
        <v>0.36022826689942833</v>
      </c>
      <c r="P24" s="44">
        <f>County!P1288</f>
        <v>0</v>
      </c>
      <c r="Q24" s="53">
        <f t="shared" si="4"/>
        <v>0</v>
      </c>
      <c r="R24" s="44">
        <f>County!Q1288</f>
        <v>17734</v>
      </c>
      <c r="S24" s="53">
        <f t="shared" si="5"/>
        <v>5.1052882944842212E-3</v>
      </c>
      <c r="T24" s="44">
        <f>County!R1288</f>
        <v>26544</v>
      </c>
      <c r="U24" s="53">
        <f t="shared" si="6"/>
        <v>7.6415232033827211E-3</v>
      </c>
      <c r="V24" s="44">
        <f>County!S1288</f>
        <v>0</v>
      </c>
      <c r="W24" s="53">
        <f t="shared" si="7"/>
        <v>0</v>
      </c>
      <c r="X24" s="44">
        <f>County!T1288</f>
        <v>12887</v>
      </c>
      <c r="Y24" s="53">
        <f t="shared" si="8"/>
        <v>3.7099272725283727E-3</v>
      </c>
      <c r="Z24" s="44">
        <f>County!U1288</f>
        <v>243</v>
      </c>
      <c r="AA24" s="53">
        <f t="shared" si="9"/>
        <v>6.9955173991184501E-5</v>
      </c>
      <c r="AB24" s="44">
        <f>County!V1288</f>
        <v>0</v>
      </c>
      <c r="AC24" s="53">
        <f t="shared" si="10"/>
        <v>0</v>
      </c>
      <c r="AD24" s="44">
        <f>County!W1288</f>
        <v>19693</v>
      </c>
      <c r="AE24" s="53">
        <f t="shared" si="11"/>
        <v>5.6692479070304374E-3</v>
      </c>
      <c r="AF24" s="44">
        <f>County!X1288</f>
        <v>280</v>
      </c>
      <c r="AG24" s="53">
        <f t="shared" si="12"/>
        <v>8.0606784845809295E-5</v>
      </c>
      <c r="AH24" s="30">
        <f>County!Y1288</f>
        <v>0</v>
      </c>
      <c r="AI24" s="31">
        <f t="shared" si="13"/>
        <v>0</v>
      </c>
      <c r="AJ24" s="30">
        <f>County!Z1288</f>
        <v>18419</v>
      </c>
      <c r="AK24" s="31">
        <f t="shared" si="14"/>
        <v>5.3024870359820054E-3</v>
      </c>
      <c r="AL24" s="30">
        <f>County!AA1288</f>
        <v>0</v>
      </c>
      <c r="AM24" s="31">
        <f t="shared" si="15"/>
        <v>0</v>
      </c>
      <c r="AN24" s="30">
        <f>County!AB1288</f>
        <v>0</v>
      </c>
      <c r="AO24" s="31">
        <f t="shared" si="16"/>
        <v>0</v>
      </c>
      <c r="AP24" s="30">
        <f>County!AC1288</f>
        <v>0</v>
      </c>
      <c r="AQ24" s="31">
        <f t="shared" si="17"/>
        <v>0</v>
      </c>
      <c r="AR24" s="30">
        <f>County!AD1288</f>
        <v>0</v>
      </c>
      <c r="AS24" s="31">
        <f t="shared" si="18"/>
        <v>0</v>
      </c>
      <c r="AT24" s="30">
        <f>County!AE1288</f>
        <v>0</v>
      </c>
      <c r="AU24" s="31">
        <f t="shared" si="19"/>
        <v>0</v>
      </c>
      <c r="AV24" s="30">
        <f>County!AF1288</f>
        <v>0</v>
      </c>
      <c r="AW24" s="31">
        <f t="shared" si="20"/>
        <v>0</v>
      </c>
      <c r="AX24" s="30">
        <f>County!AG1288</f>
        <v>0</v>
      </c>
      <c r="AY24" s="31">
        <f t="shared" si="20"/>
        <v>0</v>
      </c>
      <c r="AZ24" s="30">
        <f>County!AH1288</f>
        <v>0</v>
      </c>
      <c r="BA24" s="31">
        <f t="shared" si="21"/>
        <v>0</v>
      </c>
      <c r="BB24" s="30">
        <f>County!AI1288</f>
        <v>0</v>
      </c>
      <c r="BC24" s="31">
        <f t="shared" si="22"/>
        <v>0</v>
      </c>
      <c r="BD24" s="30">
        <f>County!AJ1288</f>
        <v>0</v>
      </c>
      <c r="BE24" s="31">
        <f t="shared" si="22"/>
        <v>0</v>
      </c>
      <c r="BF24" s="30">
        <f>County!AK1288</f>
        <v>0</v>
      </c>
      <c r="BG24" s="31">
        <f t="shared" si="23"/>
        <v>0</v>
      </c>
      <c r="BH24" s="30">
        <f>County!AL1288</f>
        <v>0</v>
      </c>
      <c r="BI24" s="31">
        <f t="shared" si="24"/>
        <v>0</v>
      </c>
      <c r="BJ24" s="30">
        <f>County!AM1288</f>
        <v>0</v>
      </c>
      <c r="BK24" s="31">
        <f t="shared" si="25"/>
        <v>0</v>
      </c>
      <c r="BL24" s="30">
        <f>County!AN1288</f>
        <v>0</v>
      </c>
      <c r="BM24" s="31">
        <f t="shared" si="26"/>
        <v>0</v>
      </c>
      <c r="BN24" s="30">
        <f>County!AO1288</f>
        <v>0</v>
      </c>
      <c r="BO24" s="31">
        <f t="shared" si="27"/>
        <v>0</v>
      </c>
      <c r="BP24" s="30">
        <f>County!AP1288</f>
        <v>0</v>
      </c>
      <c r="BQ24" s="31">
        <f t="shared" si="28"/>
        <v>0</v>
      </c>
      <c r="BR24" s="30">
        <f>County!AQ1288</f>
        <v>0</v>
      </c>
      <c r="BS24" s="31">
        <f t="shared" si="29"/>
        <v>0</v>
      </c>
      <c r="BT24" s="30">
        <f>County!AR1288</f>
        <v>0</v>
      </c>
      <c r="BU24" s="31">
        <f t="shared" si="30"/>
        <v>0</v>
      </c>
      <c r="BV24" s="30">
        <f>County!AS1288</f>
        <v>0</v>
      </c>
      <c r="BW24" s="31">
        <f t="shared" si="31"/>
        <v>0</v>
      </c>
      <c r="BX24" s="30">
        <f>County!AT1288</f>
        <v>0</v>
      </c>
      <c r="BY24" s="31">
        <f t="shared" si="32"/>
        <v>0</v>
      </c>
      <c r="BZ24" s="30">
        <f>County!AU1288</f>
        <v>0</v>
      </c>
      <c r="CA24" s="31">
        <f t="shared" si="33"/>
        <v>0</v>
      </c>
      <c r="CB24" s="30">
        <f>County!AV1288</f>
        <v>0</v>
      </c>
      <c r="CC24" s="31">
        <f t="shared" si="34"/>
        <v>0</v>
      </c>
      <c r="CD24" s="30">
        <f>County!AW1288</f>
        <v>0</v>
      </c>
      <c r="CE24" s="31">
        <f t="shared" si="35"/>
        <v>0</v>
      </c>
      <c r="CF24" s="30">
        <f>County!AX1288</f>
        <v>0</v>
      </c>
      <c r="CG24" s="31">
        <f t="shared" si="36"/>
        <v>0</v>
      </c>
      <c r="CH24" s="30">
        <f>County!AY1288</f>
        <v>0</v>
      </c>
      <c r="CI24" s="31">
        <f t="shared" si="37"/>
        <v>0</v>
      </c>
      <c r="CJ24" s="34"/>
      <c r="CK24" s="28" t="str">
        <f t="shared" si="38"/>
        <v>Massachusetts</v>
      </c>
      <c r="CL24" s="28" t="s">
        <v>1296</v>
      </c>
      <c r="CM24" s="28">
        <f t="shared" si="39"/>
        <v>11</v>
      </c>
      <c r="CN24" s="29">
        <f>RANK(R24,(L24:Q24,R24:Y24,AD24:AW24))</f>
        <v>6</v>
      </c>
      <c r="CO24" s="29">
        <f>RANK(T24,(L24:Q24,R24:Y24,AD24:AW24))</f>
        <v>3</v>
      </c>
      <c r="CP24" s="29">
        <f>RANK(X24,(L24:Q24,R24:Y24,AD24:AW24))</f>
        <v>7</v>
      </c>
      <c r="CQ24" s="29">
        <f>RANK(V24,(L24:Q24,R24:Y24,AD24:AW24))</f>
        <v>17</v>
      </c>
      <c r="CS24" s="28">
        <v>25</v>
      </c>
      <c r="CU24" s="30">
        <f>County!BT1288</f>
        <v>0</v>
      </c>
      <c r="CW24" s="28">
        <f t="shared" si="40"/>
        <v>11</v>
      </c>
      <c r="CX24" s="28">
        <v>0</v>
      </c>
    </row>
    <row r="25" spans="1:102" x14ac:dyDescent="0.2">
      <c r="A25" t="s">
        <v>1079</v>
      </c>
      <c r="B25">
        <v>15</v>
      </c>
      <c r="C25" s="1">
        <f t="shared" si="41"/>
        <v>5674452</v>
      </c>
      <c r="E25">
        <v>15</v>
      </c>
      <c r="G25" s="32">
        <f t="shared" si="0"/>
        <v>2</v>
      </c>
      <c r="H25" s="32">
        <f t="shared" si="1"/>
        <v>1</v>
      </c>
      <c r="I25" s="32">
        <f t="shared" si="2"/>
        <v>4</v>
      </c>
      <c r="J25" s="1">
        <f t="shared" si="42"/>
        <v>80103</v>
      </c>
      <c r="K25" s="2">
        <f t="shared" si="43"/>
        <v>1.4116429216424775E-2</v>
      </c>
      <c r="L25" s="1">
        <f>County!N1373</f>
        <v>2736533</v>
      </c>
      <c r="M25" s="2">
        <f t="shared" si="44"/>
        <v>0.48225502656467972</v>
      </c>
      <c r="N25" s="38">
        <f>County!O1373</f>
        <v>2816636</v>
      </c>
      <c r="O25" s="17">
        <f t="shared" si="3"/>
        <v>0.49637145578110448</v>
      </c>
      <c r="P25" s="38">
        <f>County!P1373</f>
        <v>26785</v>
      </c>
      <c r="Q25" s="17">
        <f t="shared" si="4"/>
        <v>4.720279597043027E-3</v>
      </c>
      <c r="R25" s="38">
        <f>County!Q1373</f>
        <v>22440</v>
      </c>
      <c r="S25" s="17">
        <f t="shared" si="5"/>
        <v>3.954566890335842E-3</v>
      </c>
      <c r="T25" s="38">
        <f>County!R1373</f>
        <v>44607</v>
      </c>
      <c r="U25" s="17">
        <f t="shared" si="6"/>
        <v>7.861023408075353E-3</v>
      </c>
      <c r="V25" s="38">
        <f>County!S1373</f>
        <v>6509</v>
      </c>
      <c r="W25" s="17">
        <f t="shared" si="7"/>
        <v>1.1470711180568626E-3</v>
      </c>
      <c r="X25" s="38">
        <f>County!T1373</f>
        <v>458</v>
      </c>
      <c r="Y25" s="17">
        <f t="shared" si="8"/>
        <v>8.0712639740366119E-5</v>
      </c>
      <c r="Z25" s="38">
        <f>County!U1373</f>
        <v>6664</v>
      </c>
      <c r="AA25" s="17">
        <f t="shared" si="9"/>
        <v>1.1743865310694318E-3</v>
      </c>
      <c r="AB25" s="38">
        <f>County!V1373</f>
        <v>0</v>
      </c>
      <c r="AC25" s="17">
        <f t="shared" si="10"/>
        <v>0</v>
      </c>
      <c r="AD25" s="38">
        <f>County!W1373</f>
        <v>10274</v>
      </c>
      <c r="AE25" s="17">
        <f t="shared" si="11"/>
        <v>1.8105713115557239E-3</v>
      </c>
      <c r="AF25" s="38">
        <f>County!X1373</f>
        <v>1212</v>
      </c>
      <c r="AG25" s="17">
        <f t="shared" si="12"/>
        <v>2.135889069111872E-4</v>
      </c>
      <c r="AH25" s="1">
        <f>County!Y1373</f>
        <v>2330</v>
      </c>
      <c r="AI25" s="2">
        <f t="shared" si="13"/>
        <v>4.1061233754378397E-4</v>
      </c>
      <c r="AJ25" s="1">
        <f>County!Z1373</f>
        <v>0</v>
      </c>
      <c r="AK25" s="2">
        <f t="shared" si="14"/>
        <v>0</v>
      </c>
      <c r="AL25" s="1">
        <f>County!AA1373</f>
        <v>0</v>
      </c>
      <c r="AM25" s="2">
        <f t="shared" si="15"/>
        <v>0</v>
      </c>
      <c r="AN25" s="1">
        <f>County!AB1373</f>
        <v>0</v>
      </c>
      <c r="AO25" s="2">
        <f t="shared" si="16"/>
        <v>0</v>
      </c>
      <c r="AP25" s="1">
        <f>County!AC1373</f>
        <v>0</v>
      </c>
      <c r="AQ25" s="2">
        <f t="shared" si="17"/>
        <v>0</v>
      </c>
      <c r="AR25" s="1">
        <f>County!AD1373</f>
        <v>0</v>
      </c>
      <c r="AS25" s="2">
        <f t="shared" si="18"/>
        <v>0</v>
      </c>
      <c r="AT25" s="1">
        <f>County!AE1373</f>
        <v>0</v>
      </c>
      <c r="AU25" s="2">
        <f t="shared" si="19"/>
        <v>0</v>
      </c>
      <c r="AV25" s="1">
        <f>County!AF1373</f>
        <v>0</v>
      </c>
      <c r="AW25" s="2">
        <f t="shared" si="20"/>
        <v>0</v>
      </c>
      <c r="AX25" s="1">
        <f>County!AG1373</f>
        <v>0</v>
      </c>
      <c r="AY25" s="2">
        <f t="shared" si="20"/>
        <v>0</v>
      </c>
      <c r="AZ25" s="1">
        <f>County!AH1373</f>
        <v>0</v>
      </c>
      <c r="BA25" s="2">
        <f t="shared" si="21"/>
        <v>0</v>
      </c>
      <c r="BB25" s="1">
        <f>County!AI1373</f>
        <v>0</v>
      </c>
      <c r="BC25" s="2">
        <f t="shared" si="22"/>
        <v>0</v>
      </c>
      <c r="BD25" s="1">
        <f>County!AJ1373</f>
        <v>0</v>
      </c>
      <c r="BE25" s="2">
        <f t="shared" si="22"/>
        <v>0</v>
      </c>
      <c r="BF25" s="1">
        <f>County!AK1373</f>
        <v>0</v>
      </c>
      <c r="BG25" s="2">
        <f t="shared" si="23"/>
        <v>0</v>
      </c>
      <c r="BH25" s="1">
        <f>County!AL1373</f>
        <v>4</v>
      </c>
      <c r="BI25" s="2">
        <f t="shared" si="24"/>
        <v>7.0491388419533732E-7</v>
      </c>
      <c r="BJ25" s="1">
        <f>County!AM1373</f>
        <v>0</v>
      </c>
      <c r="BK25" s="2">
        <f t="shared" si="25"/>
        <v>0</v>
      </c>
      <c r="BL25" s="1">
        <f>County!AN1373</f>
        <v>0</v>
      </c>
      <c r="BM25" s="2">
        <f t="shared" si="26"/>
        <v>0</v>
      </c>
      <c r="BN25" s="1">
        <f>County!AO1373</f>
        <v>0</v>
      </c>
      <c r="BO25" s="2">
        <f t="shared" si="27"/>
        <v>0</v>
      </c>
      <c r="BP25" s="1">
        <f>County!AP1373</f>
        <v>0</v>
      </c>
      <c r="BQ25" s="2">
        <f t="shared" si="28"/>
        <v>0</v>
      </c>
      <c r="BR25" s="1">
        <f>County!AQ1373</f>
        <v>0</v>
      </c>
      <c r="BS25" s="2">
        <f t="shared" si="29"/>
        <v>0</v>
      </c>
      <c r="BT25" s="1">
        <f>County!AR1373</f>
        <v>0</v>
      </c>
      <c r="BU25" s="2">
        <f t="shared" si="30"/>
        <v>0</v>
      </c>
      <c r="BV25" s="1">
        <f>County!AS1373</f>
        <v>0</v>
      </c>
      <c r="BW25" s="2">
        <f t="shared" si="31"/>
        <v>0</v>
      </c>
      <c r="BX25" s="1">
        <f>County!AT1373</f>
        <v>0</v>
      </c>
      <c r="BY25" s="2">
        <f t="shared" si="32"/>
        <v>0</v>
      </c>
      <c r="BZ25" s="1">
        <f>County!AU1373</f>
        <v>0</v>
      </c>
      <c r="CA25" s="2">
        <f t="shared" si="33"/>
        <v>0</v>
      </c>
      <c r="CB25" s="1">
        <f>County!AV1373</f>
        <v>0</v>
      </c>
      <c r="CC25" s="2">
        <f t="shared" si="34"/>
        <v>0</v>
      </c>
      <c r="CD25" s="1">
        <f>County!AW1373</f>
        <v>0</v>
      </c>
      <c r="CE25" s="2">
        <f t="shared" si="35"/>
        <v>0</v>
      </c>
      <c r="CF25" s="1">
        <f>County!AX1373</f>
        <v>0</v>
      </c>
      <c r="CG25" s="2">
        <f t="shared" si="36"/>
        <v>0</v>
      </c>
      <c r="CH25" s="1">
        <f>County!AY1373</f>
        <v>0</v>
      </c>
      <c r="CI25" s="2">
        <f t="shared" si="37"/>
        <v>0</v>
      </c>
      <c r="CJ25" s="35"/>
      <c r="CK25" t="str">
        <f t="shared" si="38"/>
        <v>Michigan</v>
      </c>
      <c r="CL25" t="s">
        <v>3046</v>
      </c>
      <c r="CM25">
        <f t="shared" si="39"/>
        <v>15</v>
      </c>
      <c r="CN25" s="5">
        <f>RANK(R25,(L25:Q25,R25:Y25,AD25:AW25))</f>
        <v>5</v>
      </c>
      <c r="CO25" s="5">
        <f>RANK(T25,(L25:Q25,R25:Y25,AD25:AW25))</f>
        <v>3</v>
      </c>
      <c r="CP25" s="5">
        <f>RANK(X25,(L25:Q25,R25:Y25,AD25:AW25))</f>
        <v>10</v>
      </c>
      <c r="CQ25" s="5">
        <f>RANK(V25,(L25:Q25,R25:Y25,AD25:AW25))</f>
        <v>7</v>
      </c>
      <c r="CS25">
        <v>26</v>
      </c>
      <c r="CU25" s="1">
        <f>County!BT1373</f>
        <v>0</v>
      </c>
      <c r="CW25">
        <f t="shared" si="40"/>
        <v>15</v>
      </c>
      <c r="CX25">
        <v>0</v>
      </c>
    </row>
    <row r="26" spans="1:102" s="28" customFormat="1" x14ac:dyDescent="0.2">
      <c r="A26" s="28" t="s">
        <v>2672</v>
      </c>
      <c r="B26" s="28">
        <v>10</v>
      </c>
      <c r="C26" s="30">
        <f t="shared" si="41"/>
        <v>3253920</v>
      </c>
      <c r="D26" s="28">
        <v>10</v>
      </c>
      <c r="G26" s="49">
        <f t="shared" si="0"/>
        <v>1</v>
      </c>
      <c r="H26" s="49">
        <f t="shared" si="1"/>
        <v>2</v>
      </c>
      <c r="I26" s="49">
        <f t="shared" si="2"/>
        <v>3</v>
      </c>
      <c r="J26" s="30">
        <f t="shared" si="42"/>
        <v>137947</v>
      </c>
      <c r="K26" s="31">
        <f t="shared" si="43"/>
        <v>4.2394096966120863E-2</v>
      </c>
      <c r="L26" s="30">
        <f>County!N1462</f>
        <v>1656979</v>
      </c>
      <c r="M26" s="31">
        <f t="shared" si="44"/>
        <v>0.50922548802674927</v>
      </c>
      <c r="N26" s="44">
        <f>County!O1462</f>
        <v>1519032</v>
      </c>
      <c r="O26" s="53">
        <f t="shared" si="3"/>
        <v>0.46683139106062843</v>
      </c>
      <c r="P26" s="44">
        <f>County!P1462</f>
        <v>24001</v>
      </c>
      <c r="Q26" s="53">
        <f t="shared" si="4"/>
        <v>7.3760264542459559E-3</v>
      </c>
      <c r="R26" s="44">
        <f>County!Q1462</f>
        <v>15155</v>
      </c>
      <c r="S26" s="53">
        <f t="shared" si="5"/>
        <v>4.657459310616118E-3</v>
      </c>
      <c r="T26" s="44">
        <f>County!R1462</f>
        <v>16275</v>
      </c>
      <c r="U26" s="53">
        <f t="shared" si="6"/>
        <v>5.0016595368048387E-3</v>
      </c>
      <c r="V26" s="44">
        <f>County!S1462</f>
        <v>0</v>
      </c>
      <c r="W26" s="53">
        <f t="shared" si="7"/>
        <v>0</v>
      </c>
      <c r="X26" s="44">
        <f>County!T1462</f>
        <v>2996</v>
      </c>
      <c r="Y26" s="53">
        <f t="shared" si="8"/>
        <v>9.2073560505482623E-4</v>
      </c>
      <c r="Z26" s="44">
        <f>County!U1462</f>
        <v>3136</v>
      </c>
      <c r="AA26" s="53">
        <f t="shared" si="9"/>
        <v>9.6376063332841622E-4</v>
      </c>
      <c r="AB26" s="44">
        <f>County!V1462</f>
        <v>457</v>
      </c>
      <c r="AC26" s="53">
        <f t="shared" si="10"/>
        <v>1.4044598515021881E-4</v>
      </c>
      <c r="AD26" s="44">
        <f>County!W1462</f>
        <v>13004</v>
      </c>
      <c r="AE26" s="53">
        <f t="shared" si="11"/>
        <v>3.9964104833554604E-3</v>
      </c>
      <c r="AF26" s="44">
        <f>County!X1462</f>
        <v>0</v>
      </c>
      <c r="AG26" s="53">
        <f t="shared" si="12"/>
        <v>0</v>
      </c>
      <c r="AH26" s="30">
        <f>County!Y1462</f>
        <v>0</v>
      </c>
      <c r="AI26" s="31">
        <f t="shared" si="13"/>
        <v>0</v>
      </c>
      <c r="AJ26" s="30">
        <f>County!Z1462</f>
        <v>2885</v>
      </c>
      <c r="AK26" s="31">
        <f t="shared" si="14"/>
        <v>8.8662290406647977E-4</v>
      </c>
      <c r="AL26" s="30">
        <f>County!AA1462</f>
        <v>0</v>
      </c>
      <c r="AM26" s="31">
        <f t="shared" si="15"/>
        <v>0</v>
      </c>
      <c r="AN26" s="30">
        <f>County!AB1462</f>
        <v>0</v>
      </c>
      <c r="AO26" s="31">
        <f t="shared" si="16"/>
        <v>0</v>
      </c>
      <c r="AP26" s="30">
        <f>County!AC1462</f>
        <v>0</v>
      </c>
      <c r="AQ26" s="31">
        <f t="shared" si="17"/>
        <v>0</v>
      </c>
      <c r="AR26" s="30">
        <f>County!AD1462</f>
        <v>0</v>
      </c>
      <c r="AS26" s="31">
        <f t="shared" si="18"/>
        <v>0</v>
      </c>
      <c r="AT26" s="30">
        <f>County!AE1462</f>
        <v>0</v>
      </c>
      <c r="AU26" s="31">
        <f t="shared" si="19"/>
        <v>0</v>
      </c>
      <c r="AV26" s="30">
        <f>County!AF1462</f>
        <v>0</v>
      </c>
      <c r="AW26" s="31">
        <f t="shared" si="20"/>
        <v>0</v>
      </c>
      <c r="AX26" s="30">
        <f>County!AG1462</f>
        <v>0</v>
      </c>
      <c r="AY26" s="31">
        <f t="shared" si="20"/>
        <v>0</v>
      </c>
      <c r="AZ26" s="30">
        <f>County!AH1462</f>
        <v>0</v>
      </c>
      <c r="BA26" s="31">
        <f t="shared" si="21"/>
        <v>0</v>
      </c>
      <c r="BB26" s="30">
        <f>County!AI1462</f>
        <v>0</v>
      </c>
      <c r="BC26" s="31">
        <f t="shared" si="22"/>
        <v>0</v>
      </c>
      <c r="BD26" s="30">
        <f>County!AJ1462</f>
        <v>0</v>
      </c>
      <c r="BE26" s="31">
        <f t="shared" si="22"/>
        <v>0</v>
      </c>
      <c r="BF26" s="30">
        <f>County!AK1462</f>
        <v>0</v>
      </c>
      <c r="BG26" s="31">
        <f t="shared" si="23"/>
        <v>0</v>
      </c>
      <c r="BH26" s="30">
        <f>County!AL1462</f>
        <v>0</v>
      </c>
      <c r="BI26" s="31">
        <f t="shared" si="24"/>
        <v>0</v>
      </c>
      <c r="BJ26" s="30">
        <f>County!AM1462</f>
        <v>0</v>
      </c>
      <c r="BK26" s="31">
        <f t="shared" si="25"/>
        <v>0</v>
      </c>
      <c r="BL26" s="30">
        <f>County!AN1462</f>
        <v>0</v>
      </c>
      <c r="BM26" s="31">
        <f t="shared" si="26"/>
        <v>0</v>
      </c>
      <c r="BN26" s="30">
        <f>County!AO1462</f>
        <v>0</v>
      </c>
      <c r="BO26" s="31">
        <f t="shared" si="27"/>
        <v>0</v>
      </c>
      <c r="BP26" s="30">
        <f>County!AP1462</f>
        <v>0</v>
      </c>
      <c r="BQ26" s="31">
        <f t="shared" si="28"/>
        <v>0</v>
      </c>
      <c r="BR26" s="30">
        <f>County!AQ1462</f>
        <v>0</v>
      </c>
      <c r="BS26" s="31">
        <f t="shared" si="29"/>
        <v>0</v>
      </c>
      <c r="BT26" s="30">
        <f>County!AR1462</f>
        <v>0</v>
      </c>
      <c r="BU26" s="31">
        <f t="shared" si="30"/>
        <v>0</v>
      </c>
      <c r="BV26" s="30">
        <f>County!AS1462</f>
        <v>0</v>
      </c>
      <c r="BW26" s="31">
        <f t="shared" si="31"/>
        <v>0</v>
      </c>
      <c r="BX26" s="30">
        <f>County!AT1462</f>
        <v>0</v>
      </c>
      <c r="BY26" s="31">
        <f t="shared" si="32"/>
        <v>0</v>
      </c>
      <c r="BZ26" s="30">
        <f>County!AU1462</f>
        <v>0</v>
      </c>
      <c r="CA26" s="31">
        <f t="shared" si="33"/>
        <v>0</v>
      </c>
      <c r="CB26" s="30">
        <f>County!AV1462</f>
        <v>0</v>
      </c>
      <c r="CC26" s="31">
        <f t="shared" si="34"/>
        <v>0</v>
      </c>
      <c r="CD26" s="30">
        <f>County!AW1462</f>
        <v>0</v>
      </c>
      <c r="CE26" s="31">
        <f t="shared" si="35"/>
        <v>0</v>
      </c>
      <c r="CF26" s="30">
        <f>County!AX1462</f>
        <v>0</v>
      </c>
      <c r="CG26" s="31">
        <f t="shared" si="36"/>
        <v>0</v>
      </c>
      <c r="CH26" s="30">
        <f>County!AY1462</f>
        <v>0</v>
      </c>
      <c r="CI26" s="31">
        <f t="shared" si="37"/>
        <v>0</v>
      </c>
      <c r="CJ26" s="34"/>
      <c r="CK26" s="28" t="str">
        <f t="shared" si="38"/>
        <v>Minnesota</v>
      </c>
      <c r="CL26" s="28" t="s">
        <v>2673</v>
      </c>
      <c r="CM26" s="28">
        <f t="shared" si="39"/>
        <v>10</v>
      </c>
      <c r="CN26" s="29">
        <f>RANK(R26,(L26:Q26,R26:Y26,AD26:AW26))</f>
        <v>5</v>
      </c>
      <c r="CO26" s="29">
        <f>RANK(T26,(L26:Q26,R26:Y26,AD26:AW26))</f>
        <v>4</v>
      </c>
      <c r="CP26" s="29">
        <f>RANK(X26,(L26:Q26,R26:Y26,AD26:AW26))</f>
        <v>7</v>
      </c>
      <c r="CQ26" s="29">
        <f>RANK(V26,(L26:Q26,R26:Y26,AD26:AW26))</f>
        <v>17</v>
      </c>
      <c r="CS26" s="28">
        <v>27</v>
      </c>
      <c r="CU26" s="30">
        <f>County!BT1462</f>
        <v>0</v>
      </c>
      <c r="CW26" s="28">
        <f t="shared" si="40"/>
        <v>10</v>
      </c>
      <c r="CX26" s="28">
        <v>0</v>
      </c>
    </row>
    <row r="27" spans="1:102" x14ac:dyDescent="0.2">
      <c r="A27" t="s">
        <v>516</v>
      </c>
      <c r="B27">
        <v>6</v>
      </c>
      <c r="C27" s="1">
        <f t="shared" si="41"/>
        <v>1226511</v>
      </c>
      <c r="E27">
        <v>6</v>
      </c>
      <c r="G27" s="32">
        <f t="shared" si="0"/>
        <v>2</v>
      </c>
      <c r="H27" s="32">
        <f t="shared" si="1"/>
        <v>1</v>
      </c>
      <c r="I27" s="32">
        <f t="shared" si="2"/>
        <v>3</v>
      </c>
      <c r="J27" s="1">
        <f t="shared" si="42"/>
        <v>280948</v>
      </c>
      <c r="K27" s="2">
        <f t="shared" si="43"/>
        <v>0.22906276421491531</v>
      </c>
      <c r="L27" s="1">
        <f>County!N1546</f>
        <v>465357</v>
      </c>
      <c r="M27" s="2">
        <f t="shared" si="44"/>
        <v>0.37941526818756621</v>
      </c>
      <c r="N27" s="38">
        <f>County!O1546</f>
        <v>746305</v>
      </c>
      <c r="O27" s="17">
        <f t="shared" si="3"/>
        <v>0.60847803240248155</v>
      </c>
      <c r="P27" s="38">
        <f>County!P1546</f>
        <v>5381</v>
      </c>
      <c r="Q27" s="17">
        <f t="shared" si="4"/>
        <v>4.3872415330967274E-3</v>
      </c>
      <c r="R27" s="38">
        <f>County!Q1546</f>
        <v>2533</v>
      </c>
      <c r="S27" s="17">
        <f t="shared" si="5"/>
        <v>2.0652077315246255E-3</v>
      </c>
      <c r="T27" s="38">
        <f>County!R1546</f>
        <v>1871</v>
      </c>
      <c r="U27" s="17">
        <f t="shared" si="6"/>
        <v>1.525465323996279E-3</v>
      </c>
      <c r="V27" s="38">
        <f>County!S1546</f>
        <v>1028</v>
      </c>
      <c r="W27" s="17">
        <f t="shared" si="7"/>
        <v>8.3814984129779516E-4</v>
      </c>
      <c r="X27" s="38">
        <f>County!T1546</f>
        <v>1073</v>
      </c>
      <c r="Y27" s="17">
        <f t="shared" si="8"/>
        <v>8.7483927987600603E-4</v>
      </c>
      <c r="Z27" s="38">
        <f>County!U1546</f>
        <v>0</v>
      </c>
      <c r="AA27" s="17">
        <f t="shared" si="9"/>
        <v>0</v>
      </c>
      <c r="AB27" s="38">
        <f>County!V1546</f>
        <v>0</v>
      </c>
      <c r="AC27" s="17">
        <f t="shared" si="10"/>
        <v>0</v>
      </c>
      <c r="AD27" s="38">
        <f>County!W1546</f>
        <v>1273</v>
      </c>
      <c r="AE27" s="17">
        <f t="shared" si="11"/>
        <v>1.0379034513347211E-3</v>
      </c>
      <c r="AF27" s="38">
        <f>County!X1546</f>
        <v>1003</v>
      </c>
      <c r="AG27" s="17">
        <f t="shared" si="12"/>
        <v>8.1776681986545573E-4</v>
      </c>
      <c r="AH27" s="1">
        <f>County!Y1546</f>
        <v>0</v>
      </c>
      <c r="AI27" s="2">
        <f t="shared" si="13"/>
        <v>0</v>
      </c>
      <c r="AJ27" s="1">
        <f>County!Z1546</f>
        <v>687</v>
      </c>
      <c r="AK27" s="2">
        <f t="shared" si="14"/>
        <v>5.6012542896068606E-4</v>
      </c>
      <c r="AL27" s="1">
        <f>County!AA1546</f>
        <v>0</v>
      </c>
      <c r="AM27" s="2">
        <f t="shared" si="15"/>
        <v>0</v>
      </c>
      <c r="AN27" s="1">
        <f>County!AB1546</f>
        <v>0</v>
      </c>
      <c r="AO27" s="2">
        <f t="shared" si="16"/>
        <v>0</v>
      </c>
      <c r="AP27" s="1">
        <f>County!AC1546</f>
        <v>0</v>
      </c>
      <c r="AQ27" s="2">
        <f t="shared" si="17"/>
        <v>0</v>
      </c>
      <c r="AR27" s="1">
        <f>County!AD1546</f>
        <v>0</v>
      </c>
      <c r="AS27" s="2">
        <f t="shared" si="18"/>
        <v>0</v>
      </c>
      <c r="AT27" s="1">
        <f>County!AE1546</f>
        <v>0</v>
      </c>
      <c r="AU27" s="2">
        <f t="shared" si="19"/>
        <v>0</v>
      </c>
      <c r="AV27" s="1">
        <f>County!AF1546</f>
        <v>0</v>
      </c>
      <c r="AW27" s="2">
        <f t="shared" si="20"/>
        <v>0</v>
      </c>
      <c r="AX27" s="1">
        <f>County!AG1546</f>
        <v>0</v>
      </c>
      <c r="AY27" s="2">
        <f t="shared" si="20"/>
        <v>0</v>
      </c>
      <c r="AZ27" s="1">
        <f>County!AH1546</f>
        <v>0</v>
      </c>
      <c r="BA27" s="2">
        <f t="shared" si="21"/>
        <v>0</v>
      </c>
      <c r="BB27" s="1">
        <f>County!AI1546</f>
        <v>0</v>
      </c>
      <c r="BC27" s="2">
        <f t="shared" si="22"/>
        <v>0</v>
      </c>
      <c r="BD27" s="1">
        <f>County!AJ1546</f>
        <v>0</v>
      </c>
      <c r="BE27" s="2">
        <f t="shared" si="22"/>
        <v>0</v>
      </c>
      <c r="BF27" s="1">
        <f>County!AK1546</f>
        <v>0</v>
      </c>
      <c r="BG27" s="2">
        <f t="shared" si="23"/>
        <v>0</v>
      </c>
      <c r="BH27" s="1">
        <f>County!AL1546</f>
        <v>0</v>
      </c>
      <c r="BI27" s="2">
        <f t="shared" si="24"/>
        <v>0</v>
      </c>
      <c r="BJ27" s="1">
        <f>County!AM1546</f>
        <v>0</v>
      </c>
      <c r="BK27" s="2">
        <f t="shared" si="25"/>
        <v>0</v>
      </c>
      <c r="BL27" s="1">
        <f>County!AN1546</f>
        <v>0</v>
      </c>
      <c r="BM27" s="2">
        <f t="shared" si="26"/>
        <v>0</v>
      </c>
      <c r="BN27" s="1">
        <f>County!AO1546</f>
        <v>0</v>
      </c>
      <c r="BO27" s="2">
        <f t="shared" si="27"/>
        <v>0</v>
      </c>
      <c r="BP27" s="1">
        <f>County!AP1546</f>
        <v>0</v>
      </c>
      <c r="BQ27" s="2">
        <f t="shared" si="28"/>
        <v>0</v>
      </c>
      <c r="BR27" s="1">
        <f>County!AQ1546</f>
        <v>0</v>
      </c>
      <c r="BS27" s="2">
        <f t="shared" si="29"/>
        <v>0</v>
      </c>
      <c r="BT27" s="1">
        <f>County!AR1546</f>
        <v>0</v>
      </c>
      <c r="BU27" s="2">
        <f t="shared" si="30"/>
        <v>0</v>
      </c>
      <c r="BV27" s="1">
        <f>County!AS1546</f>
        <v>0</v>
      </c>
      <c r="BW27" s="2">
        <f t="shared" si="31"/>
        <v>0</v>
      </c>
      <c r="BX27" s="1">
        <f>County!AT1546</f>
        <v>0</v>
      </c>
      <c r="BY27" s="2">
        <f t="shared" si="32"/>
        <v>0</v>
      </c>
      <c r="BZ27" s="1">
        <f>County!AU1546</f>
        <v>0</v>
      </c>
      <c r="CA27" s="2">
        <f t="shared" si="33"/>
        <v>0</v>
      </c>
      <c r="CB27" s="1">
        <f>County!AV1546</f>
        <v>0</v>
      </c>
      <c r="CC27" s="2">
        <f t="shared" si="34"/>
        <v>0</v>
      </c>
      <c r="CD27" s="1">
        <f>County!AW1546</f>
        <v>0</v>
      </c>
      <c r="CE27" s="2">
        <f t="shared" si="35"/>
        <v>0</v>
      </c>
      <c r="CF27" s="1">
        <f>County!AX1546</f>
        <v>0</v>
      </c>
      <c r="CG27" s="2">
        <f t="shared" si="36"/>
        <v>0</v>
      </c>
      <c r="CH27" s="1">
        <f>County!AY1546</f>
        <v>0</v>
      </c>
      <c r="CI27" s="2">
        <f t="shared" si="37"/>
        <v>0</v>
      </c>
      <c r="CJ27" s="35"/>
      <c r="CK27" t="str">
        <f t="shared" si="38"/>
        <v>Mississippi</v>
      </c>
      <c r="CL27" t="s">
        <v>1092</v>
      </c>
      <c r="CM27">
        <f t="shared" si="39"/>
        <v>6</v>
      </c>
      <c r="CN27" s="5">
        <f>RANK(R27,(L27:Q27,R27:Y27,AD27:AW27))</f>
        <v>4</v>
      </c>
      <c r="CO27" s="5">
        <f>RANK(T27,(L27:Q27,R27:Y27,AD27:AW27))</f>
        <v>5</v>
      </c>
      <c r="CP27" s="5">
        <f>RANK(X27,(L27:Q27,R27:Y27,AD27:AW27))</f>
        <v>7</v>
      </c>
      <c r="CQ27" s="5">
        <f>RANK(V27,(L27:Q27,R27:Y27,AD27:AW27))</f>
        <v>8</v>
      </c>
      <c r="CS27">
        <v>28</v>
      </c>
      <c r="CU27" s="1">
        <f>County!BT1546</f>
        <v>0</v>
      </c>
      <c r="CW27">
        <f t="shared" si="40"/>
        <v>6</v>
      </c>
      <c r="CX27">
        <v>0</v>
      </c>
    </row>
    <row r="28" spans="1:102" s="28" customFormat="1" x14ac:dyDescent="0.2">
      <c r="A28" s="28" t="s">
        <v>2658</v>
      </c>
      <c r="B28" s="28">
        <v>10</v>
      </c>
      <c r="C28" s="30">
        <f t="shared" si="41"/>
        <v>2979048</v>
      </c>
      <c r="E28" s="28">
        <v>10</v>
      </c>
      <c r="G28" s="49">
        <f t="shared" si="0"/>
        <v>2</v>
      </c>
      <c r="H28" s="49">
        <f t="shared" si="1"/>
        <v>1</v>
      </c>
      <c r="I28" s="49" t="str">
        <f t="shared" si="2"/>
        <v>-</v>
      </c>
      <c r="J28" s="30">
        <f t="shared" si="42"/>
        <v>548214</v>
      </c>
      <c r="K28" s="31">
        <f t="shared" si="43"/>
        <v>0.18402321815559869</v>
      </c>
      <c r="L28" s="30">
        <f>County!N1663</f>
        <v>1190806</v>
      </c>
      <c r="M28" s="31">
        <f t="shared" si="44"/>
        <v>0.39972702688912698</v>
      </c>
      <c r="N28" s="44">
        <f>County!O1663</f>
        <v>1739020</v>
      </c>
      <c r="O28" s="53">
        <f t="shared" si="3"/>
        <v>0.58375024504472572</v>
      </c>
      <c r="P28" s="44">
        <f>County!P1663</f>
        <v>0</v>
      </c>
      <c r="Q28" s="53">
        <f t="shared" si="4"/>
        <v>0</v>
      </c>
      <c r="R28" s="44">
        <f>County!Q1663</f>
        <v>23754</v>
      </c>
      <c r="S28" s="53">
        <f t="shared" si="5"/>
        <v>7.9736882386587937E-3</v>
      </c>
      <c r="T28" s="44">
        <f>County!R1663</f>
        <v>16956</v>
      </c>
      <c r="U28" s="53">
        <f t="shared" si="6"/>
        <v>5.6917511903131473E-3</v>
      </c>
      <c r="V28" s="44">
        <f>County!S1663</f>
        <v>0</v>
      </c>
      <c r="W28" s="53">
        <f t="shared" si="7"/>
        <v>0</v>
      </c>
      <c r="X28" s="44">
        <f>County!T1663</f>
        <v>9</v>
      </c>
      <c r="Y28" s="53">
        <f t="shared" si="8"/>
        <v>3.0210993579156831E-6</v>
      </c>
      <c r="Z28" s="44">
        <f>County!U1663</f>
        <v>0</v>
      </c>
      <c r="AA28" s="53">
        <f t="shared" si="9"/>
        <v>0</v>
      </c>
      <c r="AB28" s="44">
        <f>County!V1663</f>
        <v>0</v>
      </c>
      <c r="AC28" s="53">
        <f t="shared" si="10"/>
        <v>0</v>
      </c>
      <c r="AD28" s="44">
        <f>County!W1663</f>
        <v>8466</v>
      </c>
      <c r="AE28" s="53">
        <f t="shared" si="11"/>
        <v>2.8418474626793525E-3</v>
      </c>
      <c r="AF28" s="44">
        <f>County!X1663</f>
        <v>29</v>
      </c>
      <c r="AG28" s="53">
        <f t="shared" si="12"/>
        <v>9.7346534866172009E-6</v>
      </c>
      <c r="AH28" s="30">
        <f>County!Y1663</f>
        <v>0</v>
      </c>
      <c r="AI28" s="31">
        <f t="shared" si="13"/>
        <v>0</v>
      </c>
      <c r="AJ28" s="30">
        <f>County!Z1663</f>
        <v>8</v>
      </c>
      <c r="AK28" s="31">
        <f t="shared" si="14"/>
        <v>2.6854216514806074E-6</v>
      </c>
      <c r="AL28" s="30">
        <f>County!AA1663</f>
        <v>0</v>
      </c>
      <c r="AM28" s="31">
        <f t="shared" si="15"/>
        <v>0</v>
      </c>
      <c r="AN28" s="30">
        <f>County!AB1663</f>
        <v>0</v>
      </c>
      <c r="AO28" s="31">
        <f t="shared" si="16"/>
        <v>0</v>
      </c>
      <c r="AP28" s="30">
        <f>County!AC1663</f>
        <v>0</v>
      </c>
      <c r="AQ28" s="31">
        <f t="shared" si="17"/>
        <v>0</v>
      </c>
      <c r="AR28" s="30">
        <f>County!AD1663</f>
        <v>0</v>
      </c>
      <c r="AS28" s="31">
        <f t="shared" si="18"/>
        <v>0</v>
      </c>
      <c r="AT28" s="30">
        <f>County!AE1663</f>
        <v>0</v>
      </c>
      <c r="AU28" s="31">
        <f t="shared" si="19"/>
        <v>0</v>
      </c>
      <c r="AV28" s="30">
        <f>County!AF1663</f>
        <v>0</v>
      </c>
      <c r="AW28" s="31">
        <f t="shared" si="20"/>
        <v>0</v>
      </c>
      <c r="AX28" s="30">
        <f>County!AG1663</f>
        <v>0</v>
      </c>
      <c r="AY28" s="31">
        <f t="shared" si="20"/>
        <v>0</v>
      </c>
      <c r="AZ28" s="30">
        <f>County!AH1663</f>
        <v>0</v>
      </c>
      <c r="BA28" s="31">
        <f t="shared" si="21"/>
        <v>0</v>
      </c>
      <c r="BB28" s="30">
        <f>County!AI1663</f>
        <v>0</v>
      </c>
      <c r="BC28" s="31">
        <f t="shared" si="22"/>
        <v>0</v>
      </c>
      <c r="BD28" s="30">
        <f>County!AJ1663</f>
        <v>0</v>
      </c>
      <c r="BE28" s="31">
        <f t="shared" si="22"/>
        <v>0</v>
      </c>
      <c r="BF28" s="30">
        <f>County!AK1663</f>
        <v>0</v>
      </c>
      <c r="BG28" s="31">
        <f t="shared" si="23"/>
        <v>0</v>
      </c>
      <c r="BH28" s="30">
        <f>County!AL1663</f>
        <v>0</v>
      </c>
      <c r="BI28" s="31">
        <f t="shared" si="24"/>
        <v>0</v>
      </c>
      <c r="BJ28" s="30">
        <f>County!AM1663</f>
        <v>0</v>
      </c>
      <c r="BK28" s="31">
        <f t="shared" si="25"/>
        <v>0</v>
      </c>
      <c r="BL28" s="30">
        <f>County!AN1663</f>
        <v>0</v>
      </c>
      <c r="BM28" s="31">
        <f t="shared" si="26"/>
        <v>0</v>
      </c>
      <c r="BN28" s="30">
        <f>County!AO1663</f>
        <v>0</v>
      </c>
      <c r="BO28" s="31">
        <f t="shared" si="27"/>
        <v>0</v>
      </c>
      <c r="BP28" s="30">
        <f>County!AP1663</f>
        <v>0</v>
      </c>
      <c r="BQ28" s="31">
        <f t="shared" si="28"/>
        <v>0</v>
      </c>
      <c r="BR28" s="30">
        <f>County!AQ1663</f>
        <v>0</v>
      </c>
      <c r="BS28" s="31">
        <f t="shared" si="29"/>
        <v>0</v>
      </c>
      <c r="BT28" s="30">
        <f>County!AR1663</f>
        <v>0</v>
      </c>
      <c r="BU28" s="31">
        <f t="shared" si="30"/>
        <v>0</v>
      </c>
      <c r="BV28" s="30">
        <f>County!AS1663</f>
        <v>0</v>
      </c>
      <c r="BW28" s="31">
        <f t="shared" si="31"/>
        <v>0</v>
      </c>
      <c r="BX28" s="30">
        <f>County!AT1663</f>
        <v>0</v>
      </c>
      <c r="BY28" s="31">
        <f t="shared" si="32"/>
        <v>0</v>
      </c>
      <c r="BZ28" s="30">
        <f>County!AU1663</f>
        <v>0</v>
      </c>
      <c r="CA28" s="31">
        <f t="shared" si="33"/>
        <v>0</v>
      </c>
      <c r="CB28" s="30">
        <f>County!AV1663</f>
        <v>0</v>
      </c>
      <c r="CC28" s="31">
        <f t="shared" si="34"/>
        <v>0</v>
      </c>
      <c r="CD28" s="30">
        <f>County!AW1663</f>
        <v>0</v>
      </c>
      <c r="CE28" s="31">
        <f t="shared" si="35"/>
        <v>0</v>
      </c>
      <c r="CF28" s="30">
        <f>County!AX1663</f>
        <v>0</v>
      </c>
      <c r="CG28" s="31">
        <f t="shared" si="36"/>
        <v>0</v>
      </c>
      <c r="CH28" s="30">
        <f>County!AY1663</f>
        <v>0</v>
      </c>
      <c r="CI28" s="31">
        <f t="shared" si="37"/>
        <v>0</v>
      </c>
      <c r="CJ28" s="34"/>
      <c r="CK28" s="28" t="str">
        <f t="shared" si="38"/>
        <v>Missouri</v>
      </c>
      <c r="CL28" s="28" t="s">
        <v>1190</v>
      </c>
      <c r="CM28" s="28">
        <f t="shared" si="39"/>
        <v>10</v>
      </c>
      <c r="CN28" s="29">
        <f>RANK(R28,(L28:Q28,R28:Y28,AD28:AW28))</f>
        <v>3</v>
      </c>
      <c r="CO28" s="29">
        <f>RANK(T28,(L28:Q28,R28:Y28,AD28:AW28))</f>
        <v>4</v>
      </c>
      <c r="CP28" s="29">
        <f>RANK(X28,(L28:Q28,R28:Y28,AD28:AW28))</f>
        <v>7</v>
      </c>
      <c r="CQ28" s="29">
        <f>RANK(V28,(L28:Q28,R28:Y28,AD28:AW28))</f>
        <v>17</v>
      </c>
      <c r="CS28" s="28">
        <v>29</v>
      </c>
      <c r="CU28" s="30">
        <f>County!BT1663</f>
        <v>0</v>
      </c>
      <c r="CW28" s="28">
        <f t="shared" si="40"/>
        <v>10</v>
      </c>
      <c r="CX28" s="28">
        <v>0</v>
      </c>
    </row>
    <row r="29" spans="1:102" x14ac:dyDescent="0.2">
      <c r="A29" t="s">
        <v>1031</v>
      </c>
      <c r="B29">
        <v>4</v>
      </c>
      <c r="C29" s="1">
        <f t="shared" si="41"/>
        <v>602963</v>
      </c>
      <c r="E29">
        <v>4</v>
      </c>
      <c r="G29" s="32">
        <f t="shared" si="0"/>
        <v>2</v>
      </c>
      <c r="H29" s="32">
        <f t="shared" si="1"/>
        <v>1</v>
      </c>
      <c r="I29" s="32">
        <f t="shared" si="2"/>
        <v>3</v>
      </c>
      <c r="J29" s="1">
        <f t="shared" si="42"/>
        <v>120173</v>
      </c>
      <c r="K29" s="2">
        <f t="shared" si="43"/>
        <v>0.19930410323684869</v>
      </c>
      <c r="L29" s="1">
        <f>County!N1721</f>
        <v>231906</v>
      </c>
      <c r="M29" s="2">
        <f t="shared" si="44"/>
        <v>0.38461066433595426</v>
      </c>
      <c r="N29" s="38">
        <f>County!O1721</f>
        <v>352079</v>
      </c>
      <c r="O29" s="17">
        <f t="shared" si="3"/>
        <v>0.58391476757280303</v>
      </c>
      <c r="P29" s="38">
        <f>County!P1721</f>
        <v>11825</v>
      </c>
      <c r="Q29" s="17">
        <f t="shared" si="4"/>
        <v>1.9611485281849798E-2</v>
      </c>
      <c r="R29" s="38">
        <f>County!Q1721</f>
        <v>4275</v>
      </c>
      <c r="S29" s="17">
        <f t="shared" si="5"/>
        <v>7.089987279484811E-3</v>
      </c>
      <c r="T29" s="38">
        <f>County!R1721</f>
        <v>2878</v>
      </c>
      <c r="U29" s="17">
        <f t="shared" si="6"/>
        <v>4.7730955299081371E-3</v>
      </c>
      <c r="V29" s="38">
        <f>County!S1721</f>
        <v>0</v>
      </c>
      <c r="W29" s="17">
        <f t="shared" si="7"/>
        <v>0</v>
      </c>
      <c r="X29" s="38">
        <f>County!T1721</f>
        <v>0</v>
      </c>
      <c r="Y29" s="17">
        <f t="shared" si="8"/>
        <v>0</v>
      </c>
      <c r="Z29" s="38">
        <f>County!U1721</f>
        <v>0</v>
      </c>
      <c r="AA29" s="17">
        <f t="shared" si="9"/>
        <v>0</v>
      </c>
      <c r="AB29" s="38">
        <f>County!V1721</f>
        <v>0</v>
      </c>
      <c r="AC29" s="17">
        <f t="shared" si="10"/>
        <v>0</v>
      </c>
      <c r="AD29" s="38">
        <f>County!W1721</f>
        <v>0</v>
      </c>
      <c r="AE29" s="17">
        <f t="shared" si="11"/>
        <v>0</v>
      </c>
      <c r="AF29" s="38">
        <f>County!X1721</f>
        <v>0</v>
      </c>
      <c r="AG29" s="17">
        <f t="shared" si="12"/>
        <v>0</v>
      </c>
      <c r="AH29" s="1">
        <f>County!Y1721</f>
        <v>0</v>
      </c>
      <c r="AI29" s="2">
        <f t="shared" si="13"/>
        <v>0</v>
      </c>
      <c r="AJ29" s="1">
        <f>County!Z1721</f>
        <v>0</v>
      </c>
      <c r="AK29" s="2">
        <f t="shared" si="14"/>
        <v>0</v>
      </c>
      <c r="AL29" s="1">
        <f>County!AA1721</f>
        <v>0</v>
      </c>
      <c r="AM29" s="2">
        <f t="shared" si="15"/>
        <v>0</v>
      </c>
      <c r="AN29" s="1">
        <f>County!AB1721</f>
        <v>0</v>
      </c>
      <c r="AO29" s="2">
        <f t="shared" si="16"/>
        <v>0</v>
      </c>
      <c r="AP29" s="1">
        <f>County!AC1721</f>
        <v>0</v>
      </c>
      <c r="AQ29" s="2">
        <f t="shared" si="17"/>
        <v>0</v>
      </c>
      <c r="AR29" s="1">
        <f>County!AD1721</f>
        <v>0</v>
      </c>
      <c r="AS29" s="2">
        <f t="shared" si="18"/>
        <v>0</v>
      </c>
      <c r="AT29" s="1">
        <f>County!AE1721</f>
        <v>0</v>
      </c>
      <c r="AU29" s="2">
        <f t="shared" si="19"/>
        <v>0</v>
      </c>
      <c r="AV29" s="1">
        <f>County!AF1721</f>
        <v>0</v>
      </c>
      <c r="AW29" s="2">
        <f t="shared" si="20"/>
        <v>0</v>
      </c>
      <c r="AX29" s="1">
        <f>County!AG1721</f>
        <v>0</v>
      </c>
      <c r="AY29" s="2">
        <f t="shared" si="20"/>
        <v>0</v>
      </c>
      <c r="AZ29" s="1">
        <f>County!AH1721</f>
        <v>0</v>
      </c>
      <c r="BA29" s="2">
        <f t="shared" si="21"/>
        <v>0</v>
      </c>
      <c r="BB29" s="1">
        <f>County!AI1721</f>
        <v>0</v>
      </c>
      <c r="BC29" s="2">
        <f t="shared" si="22"/>
        <v>0</v>
      </c>
      <c r="BD29" s="1">
        <f>County!AJ1721</f>
        <v>0</v>
      </c>
      <c r="BE29" s="2">
        <f t="shared" si="22"/>
        <v>0</v>
      </c>
      <c r="BF29" s="1">
        <f>County!AK1721</f>
        <v>0</v>
      </c>
      <c r="BG29" s="2">
        <f t="shared" si="23"/>
        <v>0</v>
      </c>
      <c r="BH29" s="1">
        <f>County!AL1721</f>
        <v>0</v>
      </c>
      <c r="BI29" s="2">
        <f t="shared" si="24"/>
        <v>0</v>
      </c>
      <c r="BJ29" s="1">
        <f>County!AM1721</f>
        <v>0</v>
      </c>
      <c r="BK29" s="2">
        <f t="shared" si="25"/>
        <v>0</v>
      </c>
      <c r="BL29" s="1">
        <f>County!AN1721</f>
        <v>0</v>
      </c>
      <c r="BM29" s="2">
        <f t="shared" si="26"/>
        <v>0</v>
      </c>
      <c r="BN29" s="1">
        <f>County!AO1721</f>
        <v>0</v>
      </c>
      <c r="BO29" s="2">
        <f t="shared" si="27"/>
        <v>0</v>
      </c>
      <c r="BP29" s="1">
        <f>County!AP1721</f>
        <v>0</v>
      </c>
      <c r="BQ29" s="2">
        <f t="shared" si="28"/>
        <v>0</v>
      </c>
      <c r="BR29" s="1">
        <f>County!AQ1721</f>
        <v>0</v>
      </c>
      <c r="BS29" s="2">
        <f t="shared" si="29"/>
        <v>0</v>
      </c>
      <c r="BT29" s="1">
        <f>County!AR1721</f>
        <v>0</v>
      </c>
      <c r="BU29" s="2">
        <f t="shared" si="30"/>
        <v>0</v>
      </c>
      <c r="BV29" s="1">
        <f>County!AS1721</f>
        <v>0</v>
      </c>
      <c r="BW29" s="2">
        <f t="shared" si="31"/>
        <v>0</v>
      </c>
      <c r="BX29" s="1">
        <f>County!AT1721</f>
        <v>0</v>
      </c>
      <c r="BY29" s="2">
        <f t="shared" si="32"/>
        <v>0</v>
      </c>
      <c r="BZ29" s="1">
        <f>County!AU1721</f>
        <v>0</v>
      </c>
      <c r="CA29" s="2">
        <f t="shared" si="33"/>
        <v>0</v>
      </c>
      <c r="CB29" s="1">
        <f>County!AV1721</f>
        <v>0</v>
      </c>
      <c r="CC29" s="2">
        <f t="shared" si="34"/>
        <v>0</v>
      </c>
      <c r="CD29" s="1">
        <f>County!AW1721</f>
        <v>0</v>
      </c>
      <c r="CE29" s="2">
        <f t="shared" si="35"/>
        <v>0</v>
      </c>
      <c r="CF29" s="1">
        <f>County!AX1721</f>
        <v>0</v>
      </c>
      <c r="CG29" s="2">
        <f t="shared" si="36"/>
        <v>0</v>
      </c>
      <c r="CH29" s="1">
        <f>County!AY1721</f>
        <v>0</v>
      </c>
      <c r="CI29" s="2">
        <f t="shared" si="37"/>
        <v>0</v>
      </c>
      <c r="CJ29" s="35"/>
      <c r="CK29" t="str">
        <f t="shared" si="38"/>
        <v>Montana</v>
      </c>
      <c r="CL29" t="s">
        <v>1070</v>
      </c>
      <c r="CM29">
        <f t="shared" si="39"/>
        <v>4</v>
      </c>
      <c r="CN29" s="5">
        <f>RANK(R29,(L29:Q29,R29:Y29,AD29:AW29))</f>
        <v>4</v>
      </c>
      <c r="CO29" s="5">
        <f>RANK(T29,(L29:Q29,R29:Y29,AD29:AW29))</f>
        <v>5</v>
      </c>
      <c r="CP29" s="5">
        <f>RANK(X29,(L29:Q29,R29:Y29,AD29:AW29))</f>
        <v>11</v>
      </c>
      <c r="CQ29" s="5">
        <f>RANK(V29,(L29:Q29,R29:Y29,AD29:AW29))</f>
        <v>11</v>
      </c>
      <c r="CS29">
        <v>30</v>
      </c>
      <c r="CU29" s="1">
        <f>County!BT1721</f>
        <v>0</v>
      </c>
      <c r="CW29">
        <f t="shared" si="40"/>
        <v>4</v>
      </c>
      <c r="CX29">
        <v>0</v>
      </c>
    </row>
    <row r="30" spans="1:102" s="28" customFormat="1" x14ac:dyDescent="0.2">
      <c r="A30" s="28" t="s">
        <v>420</v>
      </c>
      <c r="B30" s="28">
        <v>5</v>
      </c>
      <c r="C30" s="30">
        <f t="shared" si="41"/>
        <v>952182</v>
      </c>
      <c r="D30" s="28">
        <v>1</v>
      </c>
      <c r="E30" s="28">
        <v>4</v>
      </c>
      <c r="G30" s="49">
        <f t="shared" si="0"/>
        <v>2</v>
      </c>
      <c r="H30" s="49">
        <f t="shared" si="1"/>
        <v>1</v>
      </c>
      <c r="I30" s="49" t="str">
        <f t="shared" si="2"/>
        <v>-</v>
      </c>
      <c r="J30" s="30">
        <f t="shared" si="42"/>
        <v>194821</v>
      </c>
      <c r="K30" s="31">
        <f t="shared" si="43"/>
        <v>0.20460479194103648</v>
      </c>
      <c r="L30" s="30">
        <f>County!N1816</f>
        <v>369995</v>
      </c>
      <c r="M30" s="31">
        <f t="shared" si="44"/>
        <v>0.38857592351042131</v>
      </c>
      <c r="N30" s="44">
        <f>County!O1816</f>
        <v>564816</v>
      </c>
      <c r="O30" s="53">
        <f t="shared" si="3"/>
        <v>0.59318071545145779</v>
      </c>
      <c r="P30" s="44">
        <f>County!P1816</f>
        <v>0</v>
      </c>
      <c r="Q30" s="53">
        <f t="shared" si="4"/>
        <v>0</v>
      </c>
      <c r="R30" s="44">
        <f>County!Q1816</f>
        <v>6399</v>
      </c>
      <c r="S30" s="53">
        <f t="shared" si="5"/>
        <v>6.7203538819259343E-3</v>
      </c>
      <c r="T30" s="44">
        <f>County!R1816</f>
        <v>2887</v>
      </c>
      <c r="U30" s="53">
        <f t="shared" si="6"/>
        <v>3.0319833813283593E-3</v>
      </c>
      <c r="V30" s="44">
        <f>County!S1816</f>
        <v>0</v>
      </c>
      <c r="W30" s="53">
        <f t="shared" si="7"/>
        <v>0</v>
      </c>
      <c r="X30" s="44">
        <f>County!T1816</f>
        <v>0</v>
      </c>
      <c r="Y30" s="53">
        <f t="shared" si="8"/>
        <v>0</v>
      </c>
      <c r="Z30" s="44">
        <f>County!U1816</f>
        <v>3062</v>
      </c>
      <c r="AA30" s="53">
        <f t="shared" si="9"/>
        <v>3.2157717747237397E-3</v>
      </c>
      <c r="AB30" s="44">
        <f>County!V1816</f>
        <v>0</v>
      </c>
      <c r="AC30" s="53">
        <f t="shared" si="10"/>
        <v>0</v>
      </c>
      <c r="AD30" s="44">
        <f>County!W1816</f>
        <v>5023</v>
      </c>
      <c r="AE30" s="53">
        <f t="shared" si="11"/>
        <v>5.2752520001428296E-3</v>
      </c>
      <c r="AF30" s="44">
        <f>County!X1816</f>
        <v>0</v>
      </c>
      <c r="AG30" s="53">
        <f t="shared" si="12"/>
        <v>0</v>
      </c>
      <c r="AH30" s="30">
        <f>County!Y1816</f>
        <v>0</v>
      </c>
      <c r="AI30" s="31">
        <f t="shared" si="13"/>
        <v>0</v>
      </c>
      <c r="AJ30" s="30">
        <f>County!Z1816</f>
        <v>0</v>
      </c>
      <c r="AK30" s="31">
        <f t="shared" si="14"/>
        <v>0</v>
      </c>
      <c r="AL30" s="30">
        <f>County!AA1816</f>
        <v>0</v>
      </c>
      <c r="AM30" s="31">
        <f t="shared" si="15"/>
        <v>0</v>
      </c>
      <c r="AN30" s="30">
        <f>County!AB1816</f>
        <v>0</v>
      </c>
      <c r="AO30" s="31">
        <f t="shared" si="16"/>
        <v>0</v>
      </c>
      <c r="AP30" s="30">
        <f>County!AC1816</f>
        <v>0</v>
      </c>
      <c r="AQ30" s="31">
        <f t="shared" si="17"/>
        <v>0</v>
      </c>
      <c r="AR30" s="30">
        <f>County!AD1816</f>
        <v>0</v>
      </c>
      <c r="AS30" s="31">
        <f t="shared" si="18"/>
        <v>0</v>
      </c>
      <c r="AT30" s="30">
        <f>County!AE1816</f>
        <v>0</v>
      </c>
      <c r="AU30" s="31">
        <f t="shared" si="19"/>
        <v>0</v>
      </c>
      <c r="AV30" s="30">
        <f>County!AF1816</f>
        <v>0</v>
      </c>
      <c r="AW30" s="31">
        <f t="shared" si="20"/>
        <v>0</v>
      </c>
      <c r="AX30" s="30">
        <f>County!AG1816</f>
        <v>0</v>
      </c>
      <c r="AY30" s="31">
        <f t="shared" si="20"/>
        <v>0</v>
      </c>
      <c r="AZ30" s="30">
        <f>County!AH1816</f>
        <v>0</v>
      </c>
      <c r="BA30" s="31">
        <f t="shared" si="21"/>
        <v>0</v>
      </c>
      <c r="BB30" s="30">
        <f>County!AI1816</f>
        <v>0</v>
      </c>
      <c r="BC30" s="31">
        <f t="shared" si="22"/>
        <v>0</v>
      </c>
      <c r="BD30" s="30">
        <f>County!AJ1816</f>
        <v>0</v>
      </c>
      <c r="BE30" s="31">
        <f t="shared" si="22"/>
        <v>0</v>
      </c>
      <c r="BF30" s="30">
        <f>County!AK1816</f>
        <v>0</v>
      </c>
      <c r="BG30" s="31">
        <f t="shared" si="23"/>
        <v>0</v>
      </c>
      <c r="BH30" s="30">
        <f>County!AL1816</f>
        <v>0</v>
      </c>
      <c r="BI30" s="31">
        <f t="shared" si="24"/>
        <v>0</v>
      </c>
      <c r="BJ30" s="30">
        <f>County!AM1816</f>
        <v>0</v>
      </c>
      <c r="BK30" s="31">
        <f t="shared" si="25"/>
        <v>0</v>
      </c>
      <c r="BL30" s="30">
        <f>County!AN1816</f>
        <v>0</v>
      </c>
      <c r="BM30" s="31">
        <f t="shared" si="26"/>
        <v>0</v>
      </c>
      <c r="BN30" s="30">
        <f>County!AO1816</f>
        <v>0</v>
      </c>
      <c r="BO30" s="31">
        <f t="shared" si="27"/>
        <v>0</v>
      </c>
      <c r="BP30" s="30">
        <f>County!AP1816</f>
        <v>0</v>
      </c>
      <c r="BQ30" s="31">
        <f t="shared" si="28"/>
        <v>0</v>
      </c>
      <c r="BR30" s="30">
        <f>County!AQ1816</f>
        <v>0</v>
      </c>
      <c r="BS30" s="31">
        <f t="shared" si="29"/>
        <v>0</v>
      </c>
      <c r="BT30" s="30">
        <f>County!AR1816</f>
        <v>0</v>
      </c>
      <c r="BU30" s="31">
        <f t="shared" si="30"/>
        <v>0</v>
      </c>
      <c r="BV30" s="30">
        <f>County!AS1816</f>
        <v>0</v>
      </c>
      <c r="BW30" s="31">
        <f t="shared" si="31"/>
        <v>0</v>
      </c>
      <c r="BX30" s="30">
        <f>County!AT1816</f>
        <v>0</v>
      </c>
      <c r="BY30" s="31">
        <f t="shared" si="32"/>
        <v>0</v>
      </c>
      <c r="BZ30" s="30">
        <f>County!AU1816</f>
        <v>0</v>
      </c>
      <c r="CA30" s="31">
        <f t="shared" si="33"/>
        <v>0</v>
      </c>
      <c r="CB30" s="30">
        <f>County!AV1816</f>
        <v>0</v>
      </c>
      <c r="CC30" s="31">
        <f t="shared" si="34"/>
        <v>0</v>
      </c>
      <c r="CD30" s="30">
        <f>County!AW1816</f>
        <v>0</v>
      </c>
      <c r="CE30" s="31">
        <f t="shared" si="35"/>
        <v>0</v>
      </c>
      <c r="CF30" s="30">
        <f>County!AX1816</f>
        <v>0</v>
      </c>
      <c r="CG30" s="31">
        <f t="shared" si="36"/>
        <v>0</v>
      </c>
      <c r="CH30" s="30">
        <f>County!AY1816</f>
        <v>0</v>
      </c>
      <c r="CI30" s="31">
        <f t="shared" si="37"/>
        <v>0</v>
      </c>
      <c r="CJ30" s="34"/>
      <c r="CK30" s="28" t="str">
        <f t="shared" si="38"/>
        <v>Nebraska</v>
      </c>
      <c r="CL30" s="28" t="s">
        <v>286</v>
      </c>
      <c r="CM30" s="28">
        <f t="shared" si="39"/>
        <v>5</v>
      </c>
      <c r="CN30" s="29">
        <f>RANK(R30,(L30:Q30,R30:Y30,AD30:AW30))</f>
        <v>3</v>
      </c>
      <c r="CO30" s="29">
        <f>RANK(T30,(L30:Q30,R30:Y30,AD30:AW30))</f>
        <v>5</v>
      </c>
      <c r="CP30" s="29">
        <f>RANK(X30,(L30:Q30,R30:Y30,AD30:AW30))</f>
        <v>11</v>
      </c>
      <c r="CQ30" s="29">
        <f>RANK(V30,(L30:Q30,R30:Y30,AD30:AW30))</f>
        <v>11</v>
      </c>
      <c r="CS30" s="28">
        <v>31</v>
      </c>
      <c r="CU30" s="30">
        <f>County!BT1816</f>
        <v>0</v>
      </c>
      <c r="CW30" s="28">
        <f t="shared" si="40"/>
        <v>5</v>
      </c>
      <c r="CX30" s="28">
        <v>7</v>
      </c>
    </row>
    <row r="31" spans="1:102" x14ac:dyDescent="0.2">
      <c r="A31" t="s">
        <v>2309</v>
      </c>
      <c r="B31">
        <v>6</v>
      </c>
      <c r="C31" s="1">
        <f t="shared" si="41"/>
        <v>1484840</v>
      </c>
      <c r="G31" s="32">
        <f t="shared" si="0"/>
        <v>2</v>
      </c>
      <c r="H31" s="32">
        <f t="shared" si="1"/>
        <v>1</v>
      </c>
      <c r="I31" s="32" t="str">
        <f t="shared" si="2"/>
        <v>-</v>
      </c>
      <c r="J31" s="1">
        <f t="shared" si="42"/>
        <v>46008</v>
      </c>
      <c r="K31" s="2">
        <f t="shared" si="43"/>
        <v>3.0985156649874734E-2</v>
      </c>
      <c r="L31" s="1">
        <f>County!N1835</f>
        <v>705197</v>
      </c>
      <c r="M31" s="2">
        <f t="shared" si="44"/>
        <v>0.47493130572991027</v>
      </c>
      <c r="N31" s="38">
        <f>County!O1835</f>
        <v>751205</v>
      </c>
      <c r="O31" s="17">
        <f t="shared" si="3"/>
        <v>0.50591646237978505</v>
      </c>
      <c r="P31" s="38">
        <f>County!P1835</f>
        <v>0</v>
      </c>
      <c r="Q31" s="17">
        <f t="shared" si="4"/>
        <v>0</v>
      </c>
      <c r="R31" s="38">
        <f>County!Q1835</f>
        <v>6059</v>
      </c>
      <c r="S31" s="17">
        <f t="shared" si="5"/>
        <v>4.0805743379758088E-3</v>
      </c>
      <c r="T31" s="38">
        <f>County!R1835</f>
        <v>0</v>
      </c>
      <c r="U31" s="17">
        <f t="shared" si="6"/>
        <v>0</v>
      </c>
      <c r="V31" s="38">
        <f>County!S1835</f>
        <v>0</v>
      </c>
      <c r="W31" s="17">
        <f t="shared" si="7"/>
        <v>0</v>
      </c>
      <c r="X31" s="38">
        <f>County!T1835</f>
        <v>0</v>
      </c>
      <c r="Y31" s="17">
        <f t="shared" si="8"/>
        <v>0</v>
      </c>
      <c r="Z31" s="38">
        <f>County!U1835</f>
        <v>0</v>
      </c>
      <c r="AA31" s="17">
        <f t="shared" si="9"/>
        <v>0</v>
      </c>
      <c r="AB31" s="38">
        <f>County!V1835</f>
        <v>0</v>
      </c>
      <c r="AC31" s="17">
        <f t="shared" si="10"/>
        <v>0</v>
      </c>
      <c r="AD31" s="38">
        <f>County!W1835</f>
        <v>0</v>
      </c>
      <c r="AE31" s="17">
        <f t="shared" si="11"/>
        <v>0</v>
      </c>
      <c r="AF31" s="38">
        <f>County!X1835</f>
        <v>0</v>
      </c>
      <c r="AG31" s="17">
        <f t="shared" si="12"/>
        <v>0</v>
      </c>
      <c r="AH31" s="1">
        <f>County!Y1835</f>
        <v>0</v>
      </c>
      <c r="AI31" s="2">
        <f t="shared" si="13"/>
        <v>0</v>
      </c>
      <c r="AJ31" s="1">
        <f>County!Z1835</f>
        <v>0</v>
      </c>
      <c r="AK31" s="2">
        <f t="shared" si="14"/>
        <v>0</v>
      </c>
      <c r="AL31" s="1">
        <f>County!AA1835</f>
        <v>2754</v>
      </c>
      <c r="AM31" s="2">
        <f t="shared" si="15"/>
        <v>1.854745292422079E-3</v>
      </c>
      <c r="AN31" s="1">
        <f>County!AB1835</f>
        <v>0</v>
      </c>
      <c r="AO31" s="2">
        <f t="shared" si="16"/>
        <v>0</v>
      </c>
      <c r="AP31" s="1">
        <f>County!AC1835</f>
        <v>0</v>
      </c>
      <c r="AQ31" s="2">
        <f t="shared" si="17"/>
        <v>0</v>
      </c>
      <c r="AR31" s="1">
        <f>County!AD1835</f>
        <v>0</v>
      </c>
      <c r="AS31" s="2">
        <f t="shared" si="18"/>
        <v>0</v>
      </c>
      <c r="AT31" s="1">
        <f>County!AE1835</f>
        <v>0</v>
      </c>
      <c r="AU31" s="2">
        <f t="shared" si="19"/>
        <v>0</v>
      </c>
      <c r="AV31" s="1">
        <f>County!AF1835</f>
        <v>0</v>
      </c>
      <c r="AW31" s="2">
        <f t="shared" si="20"/>
        <v>0</v>
      </c>
      <c r="AX31" s="1">
        <f>County!AG1835</f>
        <v>0</v>
      </c>
      <c r="AY31" s="2">
        <f t="shared" si="20"/>
        <v>0</v>
      </c>
      <c r="AZ31" s="1">
        <f>County!AH1835</f>
        <v>0</v>
      </c>
      <c r="BA31" s="2">
        <f t="shared" si="21"/>
        <v>0</v>
      </c>
      <c r="BB31" s="1">
        <f>County!AI1835</f>
        <v>0</v>
      </c>
      <c r="BC31" s="2">
        <f t="shared" si="22"/>
        <v>0</v>
      </c>
      <c r="BD31" s="1">
        <f>County!AJ1835</f>
        <v>0</v>
      </c>
      <c r="BE31" s="2">
        <f t="shared" si="22"/>
        <v>0</v>
      </c>
      <c r="BF31" s="1">
        <f>County!AK1835</f>
        <v>19625</v>
      </c>
      <c r="BG31" s="2">
        <f t="shared" si="23"/>
        <v>1.3216912259906791E-2</v>
      </c>
      <c r="BH31" s="1">
        <f>County!AL1835</f>
        <v>0</v>
      </c>
      <c r="BI31" s="2">
        <f t="shared" si="24"/>
        <v>0</v>
      </c>
      <c r="BJ31" s="1">
        <f>County!AM1835</f>
        <v>0</v>
      </c>
      <c r="BK31" s="2">
        <f t="shared" si="25"/>
        <v>0</v>
      </c>
      <c r="BL31" s="1">
        <f>County!AN1835</f>
        <v>0</v>
      </c>
      <c r="BM31" s="2">
        <f t="shared" si="26"/>
        <v>0</v>
      </c>
      <c r="BN31" s="1">
        <f>County!AO1835</f>
        <v>0</v>
      </c>
      <c r="BO31" s="2">
        <f t="shared" si="27"/>
        <v>0</v>
      </c>
      <c r="BP31" s="1">
        <f>County!AP1835</f>
        <v>0</v>
      </c>
      <c r="BQ31" s="2">
        <f t="shared" si="28"/>
        <v>0</v>
      </c>
      <c r="BR31" s="1">
        <f>County!AQ1835</f>
        <v>0</v>
      </c>
      <c r="BS31" s="2">
        <f t="shared" si="29"/>
        <v>0</v>
      </c>
      <c r="BT31" s="1">
        <f>County!AR1835</f>
        <v>0</v>
      </c>
      <c r="BU31" s="2">
        <f t="shared" si="30"/>
        <v>0</v>
      </c>
      <c r="BV31" s="1">
        <f>County!AS1835</f>
        <v>0</v>
      </c>
      <c r="BW31" s="2">
        <f t="shared" si="31"/>
        <v>0</v>
      </c>
      <c r="BX31" s="1">
        <f>County!AT1835</f>
        <v>0</v>
      </c>
      <c r="BY31" s="2">
        <f t="shared" si="32"/>
        <v>0</v>
      </c>
      <c r="BZ31" s="1">
        <f>County!AU1835</f>
        <v>0</v>
      </c>
      <c r="CA31" s="2">
        <f t="shared" si="33"/>
        <v>0</v>
      </c>
      <c r="CB31" s="1">
        <f>County!AV1835</f>
        <v>0</v>
      </c>
      <c r="CC31" s="2">
        <f t="shared" si="34"/>
        <v>0</v>
      </c>
      <c r="CD31" s="1">
        <f>County!AW1835</f>
        <v>0</v>
      </c>
      <c r="CE31" s="2">
        <f t="shared" si="35"/>
        <v>0</v>
      </c>
      <c r="CF31" s="1">
        <f>County!AX1835</f>
        <v>0</v>
      </c>
      <c r="CG31" s="2">
        <f t="shared" si="36"/>
        <v>0</v>
      </c>
      <c r="CH31" s="1">
        <f>County!AY1835</f>
        <v>0</v>
      </c>
      <c r="CI31" s="2">
        <f t="shared" si="37"/>
        <v>0</v>
      </c>
      <c r="CJ31" s="35"/>
      <c r="CK31" t="str">
        <f t="shared" si="38"/>
        <v>Nevada</v>
      </c>
      <c r="CL31" t="s">
        <v>266</v>
      </c>
      <c r="CM31">
        <f t="shared" si="39"/>
        <v>0</v>
      </c>
      <c r="CN31" s="5">
        <f>RANK(R31,(L31:Q31,R31:Y31,AD31:AW31))</f>
        <v>3</v>
      </c>
      <c r="CO31" s="5">
        <f>RANK(T31,(L31:Q31,R31:Y31,AD31:AW31))</f>
        <v>9</v>
      </c>
      <c r="CP31" s="5">
        <f>RANK(X31,(L31:Q31,R31:Y31,AD31:AW31))</f>
        <v>9</v>
      </c>
      <c r="CQ31" s="5">
        <f>RANK(V31,(L31:Q31,R31:Y31,AD31:AW31))</f>
        <v>9</v>
      </c>
      <c r="CS31">
        <v>32</v>
      </c>
      <c r="CU31" s="1">
        <f>County!BT1835</f>
        <v>0</v>
      </c>
      <c r="CW31">
        <f t="shared" si="40"/>
        <v>6</v>
      </c>
      <c r="CX31">
        <v>0</v>
      </c>
    </row>
    <row r="32" spans="1:102" s="28" customFormat="1" x14ac:dyDescent="0.2">
      <c r="A32" s="28" t="s">
        <v>1177</v>
      </c>
      <c r="B32" s="28">
        <v>4</v>
      </c>
      <c r="C32" s="30">
        <f t="shared" si="41"/>
        <v>826205</v>
      </c>
      <c r="D32" s="28">
        <v>4</v>
      </c>
      <c r="G32" s="49">
        <f t="shared" si="0"/>
        <v>1</v>
      </c>
      <c r="H32" s="49">
        <f t="shared" si="1"/>
        <v>2</v>
      </c>
      <c r="I32" s="49" t="str">
        <f t="shared" si="2"/>
        <v>-</v>
      </c>
      <c r="J32" s="30">
        <f t="shared" si="42"/>
        <v>22965</v>
      </c>
      <c r="K32" s="31">
        <f t="shared" si="43"/>
        <v>2.7795764973584037E-2</v>
      </c>
      <c r="L32" s="30">
        <f>County!N1847</f>
        <v>418496</v>
      </c>
      <c r="M32" s="31">
        <f t="shared" si="44"/>
        <v>0.50652804086152947</v>
      </c>
      <c r="N32" s="44">
        <f>County!O1847</f>
        <v>395531</v>
      </c>
      <c r="O32" s="53">
        <f t="shared" si="3"/>
        <v>0.47873227588794548</v>
      </c>
      <c r="P32" s="44">
        <f>County!P1847</f>
        <v>0</v>
      </c>
      <c r="Q32" s="53">
        <f t="shared" si="4"/>
        <v>0</v>
      </c>
      <c r="R32" s="44">
        <f>County!Q1847</f>
        <v>4425</v>
      </c>
      <c r="S32" s="53">
        <f t="shared" si="5"/>
        <v>5.3558136297892174E-3</v>
      </c>
      <c r="T32" s="44">
        <f>County!R1847</f>
        <v>3680</v>
      </c>
      <c r="U32" s="53">
        <f t="shared" si="6"/>
        <v>4.4541003746043657E-3</v>
      </c>
      <c r="V32" s="44">
        <f>County!S1847</f>
        <v>0</v>
      </c>
      <c r="W32" s="53">
        <f t="shared" si="7"/>
        <v>0</v>
      </c>
      <c r="X32" s="44">
        <f>County!T1847</f>
        <v>0</v>
      </c>
      <c r="Y32" s="53">
        <f t="shared" si="8"/>
        <v>0</v>
      </c>
      <c r="Z32" s="44">
        <f>County!U1847</f>
        <v>0</v>
      </c>
      <c r="AA32" s="53">
        <f t="shared" si="9"/>
        <v>0</v>
      </c>
      <c r="AB32" s="44">
        <f>County!V1847</f>
        <v>0</v>
      </c>
      <c r="AC32" s="53">
        <f t="shared" si="10"/>
        <v>0</v>
      </c>
      <c r="AD32" s="44">
        <f>County!W1847</f>
        <v>4073</v>
      </c>
      <c r="AE32" s="53">
        <f t="shared" si="11"/>
        <v>4.9297692461314083E-3</v>
      </c>
      <c r="AF32" s="44">
        <f>County!X1847</f>
        <v>0</v>
      </c>
      <c r="AG32" s="53">
        <f t="shared" si="12"/>
        <v>0</v>
      </c>
      <c r="AH32" s="30">
        <f>County!Y1847</f>
        <v>0</v>
      </c>
      <c r="AI32" s="31">
        <f t="shared" si="13"/>
        <v>0</v>
      </c>
      <c r="AJ32" s="30">
        <f>County!Z1847</f>
        <v>0</v>
      </c>
      <c r="AK32" s="31">
        <f t="shared" si="14"/>
        <v>0</v>
      </c>
      <c r="AL32" s="30">
        <f>County!AA1847</f>
        <v>0</v>
      </c>
      <c r="AM32" s="31">
        <f t="shared" si="15"/>
        <v>0</v>
      </c>
      <c r="AN32" s="30">
        <f>County!AB1847</f>
        <v>0</v>
      </c>
      <c r="AO32" s="31">
        <f t="shared" si="16"/>
        <v>0</v>
      </c>
      <c r="AP32" s="30">
        <f>County!AC1847</f>
        <v>0</v>
      </c>
      <c r="AQ32" s="31">
        <f t="shared" si="17"/>
        <v>0</v>
      </c>
      <c r="AR32" s="30">
        <f>County!AD1847</f>
        <v>0</v>
      </c>
      <c r="AS32" s="31">
        <f t="shared" si="18"/>
        <v>0</v>
      </c>
      <c r="AT32" s="30">
        <f>County!AE1847</f>
        <v>0</v>
      </c>
      <c r="AU32" s="31">
        <f t="shared" si="19"/>
        <v>0</v>
      </c>
      <c r="AV32" s="30">
        <f>County!AF1847</f>
        <v>0</v>
      </c>
      <c r="AW32" s="31">
        <f t="shared" si="20"/>
        <v>0</v>
      </c>
      <c r="AX32" s="30">
        <f>County!AG1847</f>
        <v>0</v>
      </c>
      <c r="AY32" s="31">
        <f t="shared" si="20"/>
        <v>0</v>
      </c>
      <c r="AZ32" s="30">
        <f>County!AH1847</f>
        <v>0</v>
      </c>
      <c r="BA32" s="31">
        <f t="shared" si="21"/>
        <v>0</v>
      </c>
      <c r="BB32" s="30">
        <f>County!AI1847</f>
        <v>0</v>
      </c>
      <c r="BC32" s="31">
        <f t="shared" si="22"/>
        <v>0</v>
      </c>
      <c r="BD32" s="30">
        <f>County!AJ1847</f>
        <v>0</v>
      </c>
      <c r="BE32" s="31">
        <f t="shared" si="22"/>
        <v>0</v>
      </c>
      <c r="BF32" s="30">
        <f>County!AK1847</f>
        <v>0</v>
      </c>
      <c r="BG32" s="31">
        <f t="shared" si="23"/>
        <v>0</v>
      </c>
      <c r="BH32" s="30">
        <f>County!AL1847</f>
        <v>0</v>
      </c>
      <c r="BI32" s="31">
        <f t="shared" si="24"/>
        <v>0</v>
      </c>
      <c r="BJ32" s="30">
        <f>County!AM1847</f>
        <v>0</v>
      </c>
      <c r="BK32" s="31">
        <f t="shared" si="25"/>
        <v>0</v>
      </c>
      <c r="BL32" s="30">
        <f>County!AN1847</f>
        <v>0</v>
      </c>
      <c r="BM32" s="31">
        <f t="shared" si="26"/>
        <v>0</v>
      </c>
      <c r="BN32" s="30">
        <f>County!AO1847</f>
        <v>0</v>
      </c>
      <c r="BO32" s="31">
        <f t="shared" si="27"/>
        <v>0</v>
      </c>
      <c r="BP32" s="30">
        <f>County!AP1847</f>
        <v>0</v>
      </c>
      <c r="BQ32" s="31">
        <f t="shared" si="28"/>
        <v>0</v>
      </c>
      <c r="BR32" s="30">
        <f>County!AQ1847</f>
        <v>0</v>
      </c>
      <c r="BS32" s="31">
        <f t="shared" si="29"/>
        <v>0</v>
      </c>
      <c r="BT32" s="30">
        <f>County!AR1847</f>
        <v>0</v>
      </c>
      <c r="BU32" s="31">
        <f t="shared" si="30"/>
        <v>0</v>
      </c>
      <c r="BV32" s="30">
        <f>County!AS1847</f>
        <v>0</v>
      </c>
      <c r="BW32" s="31">
        <f t="shared" si="31"/>
        <v>0</v>
      </c>
      <c r="BX32" s="30">
        <f>County!AT1847</f>
        <v>0</v>
      </c>
      <c r="BY32" s="31">
        <f t="shared" si="32"/>
        <v>0</v>
      </c>
      <c r="BZ32" s="30">
        <f>County!AU1847</f>
        <v>0</v>
      </c>
      <c r="CA32" s="31">
        <f t="shared" si="33"/>
        <v>0</v>
      </c>
      <c r="CB32" s="30">
        <f>County!AV1847</f>
        <v>0</v>
      </c>
      <c r="CC32" s="31">
        <f t="shared" si="34"/>
        <v>0</v>
      </c>
      <c r="CD32" s="30">
        <f>County!AW1847</f>
        <v>0</v>
      </c>
      <c r="CE32" s="31">
        <f t="shared" si="35"/>
        <v>0</v>
      </c>
      <c r="CF32" s="30">
        <f>County!AX1847</f>
        <v>0</v>
      </c>
      <c r="CG32" s="31">
        <f t="shared" si="36"/>
        <v>0</v>
      </c>
      <c r="CH32" s="30">
        <f>County!AY1847</f>
        <v>0</v>
      </c>
      <c r="CI32" s="31">
        <f t="shared" si="37"/>
        <v>0</v>
      </c>
      <c r="CJ32" s="34"/>
      <c r="CK32" s="28" t="str">
        <f t="shared" si="38"/>
        <v>New Hampshire</v>
      </c>
      <c r="CL32" s="28" t="s">
        <v>1764</v>
      </c>
      <c r="CM32" s="28">
        <f t="shared" si="39"/>
        <v>4</v>
      </c>
      <c r="CN32" s="29">
        <f>RANK(R32,(L32:Q32,R32:Y32,AD32:AW32))</f>
        <v>3</v>
      </c>
      <c r="CO32" s="29">
        <f>RANK(T32,(L32:Q32,R32:Y32,AD32:AW32))</f>
        <v>5</v>
      </c>
      <c r="CP32" s="29">
        <f>RANK(X32,(L32:Q32,R32:Y32,AD32:AW32))</f>
        <v>11</v>
      </c>
      <c r="CQ32" s="29">
        <f>RANK(V32,(L32:Q32,R32:Y32,AD32:AW32))</f>
        <v>11</v>
      </c>
      <c r="CS32" s="28">
        <v>33</v>
      </c>
      <c r="CU32" s="30">
        <f>County!BT1847</f>
        <v>0</v>
      </c>
      <c r="CW32" s="28">
        <f t="shared" si="40"/>
        <v>4</v>
      </c>
      <c r="CX32" s="28">
        <v>0</v>
      </c>
    </row>
    <row r="33" spans="1:102" x14ac:dyDescent="0.2">
      <c r="A33" t="s">
        <v>2360</v>
      </c>
      <c r="B33">
        <v>14</v>
      </c>
      <c r="C33" s="1">
        <f t="shared" si="41"/>
        <v>4283266</v>
      </c>
      <c r="D33">
        <v>14</v>
      </c>
      <c r="G33" s="32">
        <f t="shared" si="0"/>
        <v>1</v>
      </c>
      <c r="H33" s="32">
        <f t="shared" si="1"/>
        <v>2</v>
      </c>
      <c r="I33" s="32">
        <f t="shared" si="2"/>
        <v>4</v>
      </c>
      <c r="J33" s="1">
        <f t="shared" si="42"/>
        <v>251505</v>
      </c>
      <c r="K33" s="2">
        <f t="shared" si="43"/>
        <v>5.8718043661075449E-2</v>
      </c>
      <c r="L33" s="1">
        <f>County!N1870</f>
        <v>2218076</v>
      </c>
      <c r="M33" s="2">
        <f t="shared" si="44"/>
        <v>0.51784689533640915</v>
      </c>
      <c r="N33" s="38">
        <f>County!O1870</f>
        <v>1966571</v>
      </c>
      <c r="O33" s="17">
        <f t="shared" si="3"/>
        <v>0.45912885167533374</v>
      </c>
      <c r="P33" s="38">
        <f>County!P1870</f>
        <v>23451</v>
      </c>
      <c r="Q33" s="17">
        <f t="shared" si="4"/>
        <v>5.4750277008245576E-3</v>
      </c>
      <c r="R33" s="38">
        <f>County!Q1870</f>
        <v>10493</v>
      </c>
      <c r="S33" s="17">
        <f t="shared" si="5"/>
        <v>2.4497661364015215E-3</v>
      </c>
      <c r="T33" s="38">
        <f>County!R1870</f>
        <v>38996</v>
      </c>
      <c r="U33" s="17">
        <f t="shared" si="6"/>
        <v>9.1042676312888347E-3</v>
      </c>
      <c r="V33" s="38">
        <f>County!S1870</f>
        <v>3013</v>
      </c>
      <c r="W33" s="17">
        <f t="shared" si="7"/>
        <v>7.0343518240520203E-4</v>
      </c>
      <c r="X33" s="38">
        <f>County!T1870</f>
        <v>5097</v>
      </c>
      <c r="Y33" s="17">
        <f t="shared" si="8"/>
        <v>1.1899797957913424E-3</v>
      </c>
      <c r="Z33" s="38">
        <f>County!U1870</f>
        <v>49</v>
      </c>
      <c r="AA33" s="17">
        <f t="shared" si="9"/>
        <v>1.1439868548906372E-5</v>
      </c>
      <c r="AB33" s="38">
        <f>County!V1870</f>
        <v>1276</v>
      </c>
      <c r="AC33" s="17">
        <f t="shared" si="10"/>
        <v>2.979035156817251E-4</v>
      </c>
      <c r="AD33" s="38">
        <f>County!W1870</f>
        <v>14838</v>
      </c>
      <c r="AE33" s="17">
        <f t="shared" si="11"/>
        <v>3.4641789699729132E-3</v>
      </c>
      <c r="AF33" s="38">
        <f>County!X1870</f>
        <v>35</v>
      </c>
      <c r="AG33" s="17">
        <f t="shared" si="12"/>
        <v>8.171334677790266E-6</v>
      </c>
      <c r="AH33" s="1">
        <f>County!Y1870</f>
        <v>1368</v>
      </c>
      <c r="AI33" s="2">
        <f t="shared" si="13"/>
        <v>3.1938245254905953E-4</v>
      </c>
      <c r="AJ33" s="1">
        <f>County!Z1870</f>
        <v>3</v>
      </c>
      <c r="AK33" s="2">
        <f t="shared" si="14"/>
        <v>7.0040011523916567E-7</v>
      </c>
      <c r="AL33" s="1">
        <f>County!AA1870</f>
        <v>0</v>
      </c>
      <c r="AM33" s="2">
        <f t="shared" si="15"/>
        <v>0</v>
      </c>
      <c r="AN33" s="1">
        <f>County!AB1870</f>
        <v>0</v>
      </c>
      <c r="AO33" s="2">
        <f t="shared" si="16"/>
        <v>0</v>
      </c>
      <c r="AP33" s="1">
        <f>County!AC1870</f>
        <v>0</v>
      </c>
      <c r="AQ33" s="2">
        <f t="shared" si="17"/>
        <v>0</v>
      </c>
      <c r="AR33" s="1">
        <f>County!AD1870</f>
        <v>0</v>
      </c>
      <c r="AS33" s="2">
        <f t="shared" si="18"/>
        <v>0</v>
      </c>
      <c r="AT33" s="1">
        <f>County!AE1870</f>
        <v>0</v>
      </c>
      <c r="AU33" s="2">
        <f t="shared" si="19"/>
        <v>0</v>
      </c>
      <c r="AV33" s="1">
        <f>County!AF1870</f>
        <v>0</v>
      </c>
      <c r="AW33" s="2">
        <f t="shared" si="20"/>
        <v>0</v>
      </c>
      <c r="AX33" s="1">
        <f>County!AG1870</f>
        <v>0</v>
      </c>
      <c r="AY33" s="2">
        <f t="shared" si="20"/>
        <v>0</v>
      </c>
      <c r="AZ33" s="1">
        <f>County!AH1870</f>
        <v>0</v>
      </c>
      <c r="BA33" s="2">
        <f t="shared" si="21"/>
        <v>0</v>
      </c>
      <c r="BB33" s="1">
        <f>County!AI1870</f>
        <v>0</v>
      </c>
      <c r="BC33" s="2">
        <f t="shared" si="22"/>
        <v>0</v>
      </c>
      <c r="BD33" s="1">
        <f>County!AJ1870</f>
        <v>0</v>
      </c>
      <c r="BE33" s="2">
        <f t="shared" si="22"/>
        <v>0</v>
      </c>
      <c r="BF33" s="1">
        <f>County!AK1870</f>
        <v>0</v>
      </c>
      <c r="BG33" s="2">
        <f t="shared" si="23"/>
        <v>0</v>
      </c>
      <c r="BH33" s="1">
        <f>County!AL1870</f>
        <v>0</v>
      </c>
      <c r="BI33" s="2">
        <f t="shared" si="24"/>
        <v>0</v>
      </c>
      <c r="BJ33" s="1">
        <f>County!AM1870</f>
        <v>0</v>
      </c>
      <c r="BK33" s="2">
        <f t="shared" si="25"/>
        <v>0</v>
      </c>
      <c r="BL33" s="1">
        <f>County!AN1870</f>
        <v>0</v>
      </c>
      <c r="BM33" s="2">
        <f t="shared" si="26"/>
        <v>0</v>
      </c>
      <c r="BN33" s="1">
        <f>County!AO1870</f>
        <v>0</v>
      </c>
      <c r="BO33" s="2">
        <f t="shared" si="27"/>
        <v>0</v>
      </c>
      <c r="BP33" s="1">
        <f>County!AP1870</f>
        <v>0</v>
      </c>
      <c r="BQ33" s="2">
        <f t="shared" si="28"/>
        <v>0</v>
      </c>
      <c r="BR33" s="1">
        <f>County!AQ1870</f>
        <v>0</v>
      </c>
      <c r="BS33" s="2">
        <f t="shared" si="29"/>
        <v>0</v>
      </c>
      <c r="BT33" s="1">
        <f>County!AR1870</f>
        <v>0</v>
      </c>
      <c r="BU33" s="2">
        <f t="shared" si="30"/>
        <v>0</v>
      </c>
      <c r="BV33" s="1">
        <f>County!AS1870</f>
        <v>0</v>
      </c>
      <c r="BW33" s="2">
        <f t="shared" si="31"/>
        <v>0</v>
      </c>
      <c r="BX33" s="1">
        <f>County!AT1870</f>
        <v>0</v>
      </c>
      <c r="BY33" s="2">
        <f t="shared" si="32"/>
        <v>0</v>
      </c>
      <c r="BZ33" s="1">
        <f>County!AU1870</f>
        <v>0</v>
      </c>
      <c r="CA33" s="2">
        <f t="shared" si="33"/>
        <v>0</v>
      </c>
      <c r="CB33" s="1">
        <f>County!AV1870</f>
        <v>0</v>
      </c>
      <c r="CC33" s="2">
        <f t="shared" si="34"/>
        <v>0</v>
      </c>
      <c r="CD33" s="1">
        <f>County!AW1870</f>
        <v>0</v>
      </c>
      <c r="CE33" s="2">
        <f t="shared" si="35"/>
        <v>0</v>
      </c>
      <c r="CF33" s="1">
        <f>County!AX1870</f>
        <v>0</v>
      </c>
      <c r="CG33" s="2">
        <f t="shared" si="36"/>
        <v>0</v>
      </c>
      <c r="CH33" s="1">
        <f>County!AY1870</f>
        <v>0</v>
      </c>
      <c r="CI33" s="2">
        <f t="shared" si="37"/>
        <v>0</v>
      </c>
      <c r="CJ33" s="35"/>
      <c r="CK33" t="str">
        <f t="shared" si="38"/>
        <v>New Jersey</v>
      </c>
      <c r="CL33" t="s">
        <v>2108</v>
      </c>
      <c r="CM33">
        <f t="shared" si="39"/>
        <v>14</v>
      </c>
      <c r="CN33" s="5">
        <f>RANK(R33,(L33:Q33,R33:Y33,AD33:AW33))</f>
        <v>6</v>
      </c>
      <c r="CO33" s="5">
        <f>RANK(T33,(L33:Q33,R33:Y33,AD33:AW33))</f>
        <v>3</v>
      </c>
      <c r="CP33" s="5">
        <f>RANK(X33,(L33:Q33,R33:Y33,AD33:AW33))</f>
        <v>7</v>
      </c>
      <c r="CQ33" s="5">
        <f>RANK(V33,(L33:Q33,R33:Y33,AD33:AW33))</f>
        <v>8</v>
      </c>
      <c r="CS33">
        <v>34</v>
      </c>
      <c r="CU33" s="1">
        <f>County!BT1870</f>
        <v>0</v>
      </c>
      <c r="CW33">
        <f t="shared" si="40"/>
        <v>14</v>
      </c>
      <c r="CX33">
        <v>0</v>
      </c>
    </row>
    <row r="34" spans="1:102" s="28" customFormat="1" x14ac:dyDescent="0.2">
      <c r="A34" s="28" t="s">
        <v>2703</v>
      </c>
      <c r="B34" s="28">
        <v>5</v>
      </c>
      <c r="C34" s="30">
        <f t="shared" si="41"/>
        <v>923362</v>
      </c>
      <c r="D34" s="28">
        <v>5</v>
      </c>
      <c r="G34" s="49">
        <f t="shared" si="0"/>
        <v>1</v>
      </c>
      <c r="H34" s="49">
        <f t="shared" si="1"/>
        <v>2</v>
      </c>
      <c r="I34" s="49">
        <f t="shared" si="2"/>
        <v>3</v>
      </c>
      <c r="J34" s="30">
        <f t="shared" si="42"/>
        <v>55411</v>
      </c>
      <c r="K34" s="31">
        <f t="shared" si="43"/>
        <v>6.0010050229487459E-2</v>
      </c>
      <c r="L34" s="30">
        <f>County!N1905</f>
        <v>478802</v>
      </c>
      <c r="M34" s="31">
        <f t="shared" si="44"/>
        <v>0.51854202360504331</v>
      </c>
      <c r="N34" s="44">
        <f>County!O1905</f>
        <v>423391</v>
      </c>
      <c r="O34" s="53">
        <f t="shared" si="3"/>
        <v>0.45853197337555585</v>
      </c>
      <c r="P34" s="44">
        <f>County!P1905</f>
        <v>9551</v>
      </c>
      <c r="Q34" s="53">
        <f t="shared" si="4"/>
        <v>1.03437221804666E-2</v>
      </c>
      <c r="R34" s="44">
        <f>County!Q1905</f>
        <v>3743</v>
      </c>
      <c r="S34" s="53">
        <f t="shared" si="5"/>
        <v>4.0536647598666611E-3</v>
      </c>
      <c r="T34" s="44">
        <f>County!R1905</f>
        <v>4603</v>
      </c>
      <c r="U34" s="53">
        <f t="shared" si="6"/>
        <v>4.9850437856442005E-3</v>
      </c>
      <c r="V34" s="44">
        <f>County!S1905</f>
        <v>0</v>
      </c>
      <c r="W34" s="53">
        <f t="shared" si="7"/>
        <v>0</v>
      </c>
      <c r="X34" s="44">
        <f>County!T1905</f>
        <v>2426</v>
      </c>
      <c r="Y34" s="53">
        <f t="shared" si="8"/>
        <v>2.6273552517864064E-3</v>
      </c>
      <c r="Z34" s="44">
        <f>County!U1905</f>
        <v>0</v>
      </c>
      <c r="AA34" s="53">
        <f t="shared" si="9"/>
        <v>0</v>
      </c>
      <c r="AB34" s="44">
        <f>County!V1905</f>
        <v>0</v>
      </c>
      <c r="AC34" s="53">
        <f t="shared" si="10"/>
        <v>0</v>
      </c>
      <c r="AD34" s="44">
        <f>County!W1905</f>
        <v>0</v>
      </c>
      <c r="AE34" s="53">
        <f t="shared" si="11"/>
        <v>0</v>
      </c>
      <c r="AF34" s="44">
        <f>County!X1905</f>
        <v>0</v>
      </c>
      <c r="AG34" s="53">
        <f t="shared" si="12"/>
        <v>0</v>
      </c>
      <c r="AH34" s="30">
        <f>County!Y1905</f>
        <v>0</v>
      </c>
      <c r="AI34" s="31">
        <f t="shared" si="13"/>
        <v>0</v>
      </c>
      <c r="AJ34" s="30">
        <f>County!Z1905</f>
        <v>0</v>
      </c>
      <c r="AK34" s="31">
        <f t="shared" si="14"/>
        <v>0</v>
      </c>
      <c r="AL34" s="30">
        <f>County!AA1905</f>
        <v>0</v>
      </c>
      <c r="AM34" s="31">
        <f t="shared" si="15"/>
        <v>0</v>
      </c>
      <c r="AN34" s="30">
        <f>County!AB1905</f>
        <v>0</v>
      </c>
      <c r="AO34" s="31">
        <f t="shared" si="16"/>
        <v>0</v>
      </c>
      <c r="AP34" s="30">
        <f>County!AC1905</f>
        <v>0</v>
      </c>
      <c r="AQ34" s="31">
        <f t="shared" si="17"/>
        <v>0</v>
      </c>
      <c r="AR34" s="30">
        <f>County!AD1905</f>
        <v>0</v>
      </c>
      <c r="AS34" s="31">
        <f t="shared" si="18"/>
        <v>0</v>
      </c>
      <c r="AT34" s="30">
        <f>County!AE1905</f>
        <v>0</v>
      </c>
      <c r="AU34" s="31">
        <f t="shared" si="19"/>
        <v>0</v>
      </c>
      <c r="AV34" s="30">
        <f>County!AF1905</f>
        <v>0</v>
      </c>
      <c r="AW34" s="31">
        <f t="shared" si="20"/>
        <v>0</v>
      </c>
      <c r="AX34" s="30">
        <f>County!AG1905</f>
        <v>0</v>
      </c>
      <c r="AY34" s="31">
        <f t="shared" si="20"/>
        <v>0</v>
      </c>
      <c r="AZ34" s="30">
        <f>County!AH1905</f>
        <v>0</v>
      </c>
      <c r="BA34" s="31">
        <f t="shared" si="21"/>
        <v>0</v>
      </c>
      <c r="BB34" s="30">
        <f>County!AI1905</f>
        <v>846</v>
      </c>
      <c r="BC34" s="31">
        <f t="shared" si="22"/>
        <v>9.1621704163697445E-4</v>
      </c>
      <c r="BD34" s="30">
        <f>County!AJ1905</f>
        <v>0</v>
      </c>
      <c r="BE34" s="31">
        <f t="shared" si="22"/>
        <v>0</v>
      </c>
      <c r="BF34" s="30">
        <f>County!AK1905</f>
        <v>0</v>
      </c>
      <c r="BG34" s="31">
        <f t="shared" si="23"/>
        <v>0</v>
      </c>
      <c r="BH34" s="30">
        <f>County!AL1905</f>
        <v>0</v>
      </c>
      <c r="BI34" s="31">
        <f t="shared" si="24"/>
        <v>0</v>
      </c>
      <c r="BJ34" s="30">
        <f>County!AM1905</f>
        <v>0</v>
      </c>
      <c r="BK34" s="31">
        <f t="shared" si="25"/>
        <v>0</v>
      </c>
      <c r="BL34" s="30">
        <f>County!AN1905</f>
        <v>0</v>
      </c>
      <c r="BM34" s="31">
        <f t="shared" si="26"/>
        <v>0</v>
      </c>
      <c r="BN34" s="30">
        <f>County!AO1905</f>
        <v>0</v>
      </c>
      <c r="BO34" s="31">
        <f t="shared" si="27"/>
        <v>0</v>
      </c>
      <c r="BP34" s="30">
        <f>County!AP1905</f>
        <v>0</v>
      </c>
      <c r="BQ34" s="31">
        <f t="shared" si="28"/>
        <v>0</v>
      </c>
      <c r="BR34" s="30">
        <f>County!AQ1905</f>
        <v>0</v>
      </c>
      <c r="BS34" s="31">
        <f t="shared" si="29"/>
        <v>0</v>
      </c>
      <c r="BT34" s="30">
        <f>County!AR1905</f>
        <v>0</v>
      </c>
      <c r="BU34" s="31">
        <f t="shared" si="30"/>
        <v>0</v>
      </c>
      <c r="BV34" s="30">
        <f>County!AS1905</f>
        <v>0</v>
      </c>
      <c r="BW34" s="31">
        <f t="shared" si="31"/>
        <v>0</v>
      </c>
      <c r="BX34" s="30">
        <f>County!AT1905</f>
        <v>0</v>
      </c>
      <c r="BY34" s="31">
        <f t="shared" si="32"/>
        <v>0</v>
      </c>
      <c r="BZ34" s="30">
        <f>County!AU1905</f>
        <v>0</v>
      </c>
      <c r="CA34" s="31">
        <f t="shared" si="33"/>
        <v>0</v>
      </c>
      <c r="CB34" s="30">
        <f>County!AV1905</f>
        <v>0</v>
      </c>
      <c r="CC34" s="31">
        <f t="shared" si="34"/>
        <v>0</v>
      </c>
      <c r="CD34" s="30">
        <f>County!AW1905</f>
        <v>0</v>
      </c>
      <c r="CE34" s="31">
        <f t="shared" si="35"/>
        <v>0</v>
      </c>
      <c r="CF34" s="30">
        <f>County!AX1905</f>
        <v>0</v>
      </c>
      <c r="CG34" s="31">
        <f t="shared" si="36"/>
        <v>0</v>
      </c>
      <c r="CH34" s="30">
        <f>County!AY1905</f>
        <v>0</v>
      </c>
      <c r="CI34" s="31">
        <f t="shared" si="37"/>
        <v>0</v>
      </c>
      <c r="CJ34" s="34"/>
      <c r="CK34" s="28" t="str">
        <f t="shared" si="38"/>
        <v>New Mexico</v>
      </c>
      <c r="CL34" s="28" t="s">
        <v>2413</v>
      </c>
      <c r="CM34" s="28">
        <f t="shared" si="39"/>
        <v>5</v>
      </c>
      <c r="CN34" s="29">
        <f>RANK(R34,(L34:Q34,R34:Y34,AD34:AW34))</f>
        <v>5</v>
      </c>
      <c r="CO34" s="29">
        <f>RANK(T34,(L34:Q34,R34:Y34,AD34:AW34))</f>
        <v>4</v>
      </c>
      <c r="CP34" s="29">
        <f>RANK(X34,(L34:Q34,R34:Y34,AD34:AW34))</f>
        <v>6</v>
      </c>
      <c r="CQ34" s="29">
        <f>RANK(V34,(L34:Q34,R34:Y34,AD34:AW34))</f>
        <v>13</v>
      </c>
      <c r="CS34" s="28">
        <v>35</v>
      </c>
      <c r="CU34" s="30">
        <f>County!BT1905</f>
        <v>0</v>
      </c>
      <c r="CW34" s="28">
        <f t="shared" si="40"/>
        <v>5</v>
      </c>
      <c r="CX34" s="28">
        <v>0</v>
      </c>
    </row>
    <row r="35" spans="1:102" x14ac:dyDescent="0.2">
      <c r="A35" t="s">
        <v>189</v>
      </c>
      <c r="B35">
        <v>28</v>
      </c>
      <c r="C35" s="1">
        <f t="shared" si="41"/>
        <v>7959365</v>
      </c>
      <c r="D35">
        <v>28</v>
      </c>
      <c r="G35" s="32">
        <f t="shared" ref="G35:G54" si="45">RANK(L35,L35:CJ35)</f>
        <v>1</v>
      </c>
      <c r="H35" s="32">
        <f t="shared" ref="H35:H54" si="46">RANK(N35,L35:CJ35)</f>
        <v>2</v>
      </c>
      <c r="I35" s="32" t="str">
        <f t="shared" ref="I35:I54" si="47">IF(P35&gt;0,RANK(P35,L35:CJ35),"-")</f>
        <v>-</v>
      </c>
      <c r="J35" s="1">
        <f t="shared" si="42"/>
        <v>920238</v>
      </c>
      <c r="K35" s="2">
        <f t="shared" si="43"/>
        <v>0.11561701216114602</v>
      </c>
      <c r="L35" s="1">
        <f>County!N1969</f>
        <v>4388298</v>
      </c>
      <c r="M35" s="2">
        <f t="shared" si="44"/>
        <v>0.55133770093468515</v>
      </c>
      <c r="N35" s="38">
        <f>County!O1969</f>
        <v>3468060</v>
      </c>
      <c r="O35" s="17">
        <f t="shared" si="3"/>
        <v>0.43572068877353909</v>
      </c>
      <c r="P35" s="38">
        <f>County!P1969</f>
        <v>0</v>
      </c>
      <c r="Q35" s="17">
        <f t="shared" si="4"/>
        <v>0</v>
      </c>
      <c r="R35" s="38">
        <f>County!Q1969</f>
        <v>0</v>
      </c>
      <c r="S35" s="17">
        <f t="shared" si="5"/>
        <v>0</v>
      </c>
      <c r="T35" s="38">
        <f>County!R1969</f>
        <v>0</v>
      </c>
      <c r="U35" s="17">
        <f t="shared" si="6"/>
        <v>0</v>
      </c>
      <c r="V35" s="38">
        <f>County!S1969</f>
        <v>0</v>
      </c>
      <c r="W35" s="17">
        <f t="shared" si="7"/>
        <v>0</v>
      </c>
      <c r="X35" s="38">
        <f>County!T1969</f>
        <v>0</v>
      </c>
      <c r="Y35" s="17">
        <f t="shared" si="8"/>
        <v>0</v>
      </c>
      <c r="Z35" s="38">
        <f>County!U1969</f>
        <v>0</v>
      </c>
      <c r="AA35" s="17">
        <f t="shared" si="9"/>
        <v>0</v>
      </c>
      <c r="AB35" s="38">
        <f>County!V1969</f>
        <v>0</v>
      </c>
      <c r="AC35" s="17">
        <f t="shared" si="10"/>
        <v>0</v>
      </c>
      <c r="AD35" s="38">
        <f>County!W1969</f>
        <v>103007</v>
      </c>
      <c r="AE35" s="17">
        <f t="shared" si="11"/>
        <v>1.2941610291775789E-2</v>
      </c>
      <c r="AF35" s="38">
        <f>County!X1969</f>
        <v>0</v>
      </c>
      <c r="AG35" s="17">
        <f t="shared" si="12"/>
        <v>0</v>
      </c>
      <c r="AH35" s="1">
        <f>County!Y1969</f>
        <v>0</v>
      </c>
      <c r="AI35" s="2">
        <f t="shared" si="13"/>
        <v>0</v>
      </c>
      <c r="AJ35" s="1">
        <f>County!Z1969</f>
        <v>0</v>
      </c>
      <c r="AK35" s="2">
        <f t="shared" si="14"/>
        <v>0</v>
      </c>
      <c r="AL35" s="1">
        <f>County!AA1969</f>
        <v>0</v>
      </c>
      <c r="AM35" s="2">
        <f t="shared" si="15"/>
        <v>0</v>
      </c>
      <c r="AN35" s="1">
        <f>County!AB1969</f>
        <v>0</v>
      </c>
      <c r="AO35" s="2">
        <f t="shared" si="16"/>
        <v>0</v>
      </c>
      <c r="AP35" s="1">
        <f>County!AC1969</f>
        <v>0</v>
      </c>
      <c r="AQ35" s="2">
        <f t="shared" si="17"/>
        <v>0</v>
      </c>
      <c r="AR35" s="1">
        <f>County!AD1969</f>
        <v>0</v>
      </c>
      <c r="AS35" s="2">
        <f t="shared" si="18"/>
        <v>0</v>
      </c>
      <c r="AT35" s="1">
        <f>County!AE1969</f>
        <v>0</v>
      </c>
      <c r="AU35" s="2">
        <f t="shared" si="19"/>
        <v>0</v>
      </c>
      <c r="AV35" s="1">
        <f>County!AF1969</f>
        <v>0</v>
      </c>
      <c r="AW35" s="2">
        <f t="shared" si="20"/>
        <v>0</v>
      </c>
      <c r="AX35" s="1">
        <f>County!AG1969</f>
        <v>0</v>
      </c>
      <c r="AY35" s="2">
        <f t="shared" si="20"/>
        <v>0</v>
      </c>
      <c r="AZ35" s="1">
        <f>County!AH1969</f>
        <v>0</v>
      </c>
      <c r="BA35" s="2">
        <f t="shared" ref="BA35:BA54" si="48">IF($C35&gt;0,AZ35/$C35,0)</f>
        <v>0</v>
      </c>
      <c r="BB35" s="1">
        <f>County!AI1969</f>
        <v>0</v>
      </c>
      <c r="BC35" s="2">
        <f t="shared" ref="BC35:BE54" si="49">IF($C35&gt;0,BB35/$C35,0)</f>
        <v>0</v>
      </c>
      <c r="BD35" s="1">
        <f>County!AJ1969</f>
        <v>0</v>
      </c>
      <c r="BE35" s="2">
        <f t="shared" si="49"/>
        <v>0</v>
      </c>
      <c r="BF35" s="1">
        <f>County!AK1969</f>
        <v>0</v>
      </c>
      <c r="BG35" s="2">
        <f t="shared" ref="BG35:BG54" si="50">IF($C35&gt;0,BF35/$C35,0)</f>
        <v>0</v>
      </c>
      <c r="BH35" s="1">
        <f>County!AL1969</f>
        <v>0</v>
      </c>
      <c r="BI35" s="2">
        <f t="shared" ref="BI35:BI54" si="51">IF($C35&gt;0,BH35/$C35,0)</f>
        <v>0</v>
      </c>
      <c r="BJ35" s="1">
        <f>County!AM1969</f>
        <v>0</v>
      </c>
      <c r="BK35" s="2">
        <f t="shared" si="25"/>
        <v>0</v>
      </c>
      <c r="BL35" s="1">
        <f>County!AN1969</f>
        <v>0</v>
      </c>
      <c r="BM35" s="2">
        <f t="shared" si="26"/>
        <v>0</v>
      </c>
      <c r="BN35" s="1">
        <f>County!AO1969</f>
        <v>0</v>
      </c>
      <c r="BO35" s="2">
        <f t="shared" si="27"/>
        <v>0</v>
      </c>
      <c r="BP35" s="1">
        <f>County!AP1969</f>
        <v>0</v>
      </c>
      <c r="BQ35" s="2">
        <f t="shared" si="28"/>
        <v>0</v>
      </c>
      <c r="BR35" s="1">
        <f>County!AQ1969</f>
        <v>0</v>
      </c>
      <c r="BS35" s="2">
        <f t="shared" si="29"/>
        <v>0</v>
      </c>
      <c r="BT35" s="1">
        <f>County!AR1969</f>
        <v>0</v>
      </c>
      <c r="BU35" s="2">
        <f t="shared" si="30"/>
        <v>0</v>
      </c>
      <c r="BV35" s="1">
        <f>County!AS1969</f>
        <v>0</v>
      </c>
      <c r="BW35" s="2">
        <f t="shared" si="31"/>
        <v>0</v>
      </c>
      <c r="BX35" s="1">
        <f>County!AT1969</f>
        <v>0</v>
      </c>
      <c r="BY35" s="2">
        <f t="shared" si="32"/>
        <v>0</v>
      </c>
      <c r="BZ35" s="1">
        <f>County!AU1969</f>
        <v>0</v>
      </c>
      <c r="CA35" s="2">
        <f t="shared" si="33"/>
        <v>0</v>
      </c>
      <c r="CB35" s="1">
        <f>County!AV1969</f>
        <v>0</v>
      </c>
      <c r="CC35" s="2">
        <f t="shared" si="34"/>
        <v>0</v>
      </c>
      <c r="CD35" s="1">
        <f>County!AW1969</f>
        <v>0</v>
      </c>
      <c r="CE35" s="2">
        <f t="shared" si="35"/>
        <v>0</v>
      </c>
      <c r="CF35" s="1">
        <f>County!AX1969</f>
        <v>0</v>
      </c>
      <c r="CG35" s="2">
        <f t="shared" si="36"/>
        <v>0</v>
      </c>
      <c r="CH35" s="1">
        <f>County!AY1969</f>
        <v>0</v>
      </c>
      <c r="CI35" s="2">
        <f t="shared" si="37"/>
        <v>0</v>
      </c>
      <c r="CJ35" s="35"/>
      <c r="CK35" t="str">
        <f t="shared" ref="CK35:CK54" si="52">A35</f>
        <v>New York</v>
      </c>
      <c r="CL35" t="s">
        <v>190</v>
      </c>
      <c r="CM35">
        <f t="shared" ref="CM35:CM54" si="53">SUM(D35:F35)</f>
        <v>28</v>
      </c>
      <c r="CN35" s="5">
        <f>RANK(R35,(L35:Q35,R35:Y35,AD35:AW35))</f>
        <v>7</v>
      </c>
      <c r="CO35" s="5">
        <f>RANK(T35,(L35:Q35,R35:Y35,AD35:AW35))</f>
        <v>7</v>
      </c>
      <c r="CP35" s="5">
        <f>RANK(X35,(L35:Q35,R35:Y35,AD35:AW35))</f>
        <v>7</v>
      </c>
      <c r="CQ35" s="5">
        <f>RANK(V35,(L35:Q35,R35:Y35,AD35:AW35))</f>
        <v>7</v>
      </c>
      <c r="CS35">
        <v>36</v>
      </c>
      <c r="CU35" s="1">
        <f>County!BT1969</f>
        <v>0</v>
      </c>
      <c r="CW35">
        <f t="shared" ref="CW35:CW53" si="54">B35</f>
        <v>28</v>
      </c>
      <c r="CX35">
        <v>0</v>
      </c>
    </row>
    <row r="36" spans="1:102" s="28" customFormat="1" x14ac:dyDescent="0.2">
      <c r="A36" s="28" t="s">
        <v>1086</v>
      </c>
      <c r="B36" s="28">
        <v>16</v>
      </c>
      <c r="C36" s="30">
        <f t="shared" si="41"/>
        <v>5699152</v>
      </c>
      <c r="E36" s="28">
        <v>16</v>
      </c>
      <c r="G36" s="49">
        <f t="shared" si="45"/>
        <v>2</v>
      </c>
      <c r="H36" s="49">
        <f t="shared" si="46"/>
        <v>1</v>
      </c>
      <c r="I36" s="49" t="str">
        <f t="shared" si="47"/>
        <v>-</v>
      </c>
      <c r="J36" s="30">
        <f t="shared" si="42"/>
        <v>183048</v>
      </c>
      <c r="K36" s="31">
        <f t="shared" si="43"/>
        <v>3.2118462536180822E-2</v>
      </c>
      <c r="L36" s="30">
        <f>County!N2071</f>
        <v>2715380</v>
      </c>
      <c r="M36" s="31">
        <f t="shared" si="44"/>
        <v>0.47645333902306869</v>
      </c>
      <c r="N36" s="44">
        <f>County!O2071</f>
        <v>2898428</v>
      </c>
      <c r="O36" s="53">
        <f t="shared" si="3"/>
        <v>0.50857180155924953</v>
      </c>
      <c r="P36" s="44">
        <f>County!P2071</f>
        <v>0</v>
      </c>
      <c r="Q36" s="53">
        <f t="shared" si="4"/>
        <v>0</v>
      </c>
      <c r="R36" s="44">
        <f>County!Q2071</f>
        <v>22126</v>
      </c>
      <c r="S36" s="53">
        <f t="shared" si="5"/>
        <v>3.8823319679840086E-3</v>
      </c>
      <c r="T36" s="44">
        <f>County!R2071</f>
        <v>24762</v>
      </c>
      <c r="U36" s="53">
        <f t="shared" si="6"/>
        <v>4.3448569190644507E-3</v>
      </c>
      <c r="V36" s="44">
        <f>County!S2071</f>
        <v>6863</v>
      </c>
      <c r="W36" s="53">
        <f t="shared" si="7"/>
        <v>1.2042142409958534E-3</v>
      </c>
      <c r="X36" s="44">
        <f>County!T2071</f>
        <v>526</v>
      </c>
      <c r="Y36" s="53">
        <f t="shared" si="8"/>
        <v>9.2294432575232247E-5</v>
      </c>
      <c r="Z36" s="44">
        <f>County!U2071</f>
        <v>12099</v>
      </c>
      <c r="AA36" s="53">
        <f t="shared" si="9"/>
        <v>2.1229474139310548E-3</v>
      </c>
      <c r="AB36" s="44">
        <f>County!V2071</f>
        <v>0</v>
      </c>
      <c r="AC36" s="53">
        <f t="shared" si="10"/>
        <v>0</v>
      </c>
      <c r="AD36" s="44">
        <f>County!W2071</f>
        <v>18938</v>
      </c>
      <c r="AE36" s="53">
        <f t="shared" si="11"/>
        <v>3.3229505021097876E-3</v>
      </c>
      <c r="AF36" s="44">
        <f>County!X2071</f>
        <v>0</v>
      </c>
      <c r="AG36" s="53">
        <f t="shared" si="12"/>
        <v>0</v>
      </c>
      <c r="AH36" s="30">
        <f>County!Y2071</f>
        <v>0</v>
      </c>
      <c r="AI36" s="31">
        <f t="shared" si="13"/>
        <v>0</v>
      </c>
      <c r="AJ36" s="30">
        <f>County!Z2071</f>
        <v>30</v>
      </c>
      <c r="AK36" s="31">
        <f t="shared" si="14"/>
        <v>5.2639410214010787E-6</v>
      </c>
      <c r="AL36" s="30">
        <f>County!AA2071</f>
        <v>0</v>
      </c>
      <c r="AM36" s="31">
        <f t="shared" si="15"/>
        <v>0</v>
      </c>
      <c r="AN36" s="30">
        <f>County!AB2071</f>
        <v>0</v>
      </c>
      <c r="AO36" s="31">
        <f t="shared" si="16"/>
        <v>0</v>
      </c>
      <c r="AP36" s="30">
        <f>County!AC2071</f>
        <v>0</v>
      </c>
      <c r="AQ36" s="31">
        <f t="shared" si="17"/>
        <v>0</v>
      </c>
      <c r="AR36" s="30">
        <f>County!AD2071</f>
        <v>0</v>
      </c>
      <c r="AS36" s="31">
        <f t="shared" si="18"/>
        <v>0</v>
      </c>
      <c r="AT36" s="30">
        <f>County!AE2071</f>
        <v>0</v>
      </c>
      <c r="AU36" s="31">
        <f t="shared" si="19"/>
        <v>0</v>
      </c>
      <c r="AV36" s="30">
        <f>County!AF2071</f>
        <v>0</v>
      </c>
      <c r="AW36" s="31">
        <f t="shared" si="20"/>
        <v>0</v>
      </c>
      <c r="AX36" s="30">
        <f>County!AG2071</f>
        <v>0</v>
      </c>
      <c r="AY36" s="31">
        <f t="shared" si="20"/>
        <v>0</v>
      </c>
      <c r="AZ36" s="30">
        <f>County!AH2071</f>
        <v>0</v>
      </c>
      <c r="BA36" s="31">
        <f t="shared" si="48"/>
        <v>0</v>
      </c>
      <c r="BB36" s="30">
        <f>County!AI2071</f>
        <v>0</v>
      </c>
      <c r="BC36" s="31">
        <f t="shared" si="49"/>
        <v>0</v>
      </c>
      <c r="BD36" s="30">
        <f>County!AJ2071</f>
        <v>0</v>
      </c>
      <c r="BE36" s="31">
        <f t="shared" si="49"/>
        <v>0</v>
      </c>
      <c r="BF36" s="30">
        <f>County!AK2071</f>
        <v>0</v>
      </c>
      <c r="BG36" s="31">
        <f t="shared" si="50"/>
        <v>0</v>
      </c>
      <c r="BH36" s="30">
        <f>County!AL2071</f>
        <v>0</v>
      </c>
      <c r="BI36" s="31">
        <f t="shared" si="51"/>
        <v>0</v>
      </c>
      <c r="BJ36" s="30">
        <f>County!AM2071</f>
        <v>0</v>
      </c>
      <c r="BK36" s="31">
        <f t="shared" si="25"/>
        <v>0</v>
      </c>
      <c r="BL36" s="30">
        <f>County!AN2071</f>
        <v>0</v>
      </c>
      <c r="BM36" s="31">
        <f t="shared" si="26"/>
        <v>0</v>
      </c>
      <c r="BN36" s="30">
        <f>County!AO2071</f>
        <v>0</v>
      </c>
      <c r="BO36" s="31">
        <f t="shared" si="27"/>
        <v>0</v>
      </c>
      <c r="BP36" s="30">
        <f>County!AP2071</f>
        <v>0</v>
      </c>
      <c r="BQ36" s="31">
        <f t="shared" si="28"/>
        <v>0</v>
      </c>
      <c r="BR36" s="30">
        <f>County!AQ2071</f>
        <v>0</v>
      </c>
      <c r="BS36" s="31">
        <f t="shared" si="29"/>
        <v>0</v>
      </c>
      <c r="BT36" s="30">
        <f>County!AR2071</f>
        <v>0</v>
      </c>
      <c r="BU36" s="31">
        <f t="shared" si="30"/>
        <v>0</v>
      </c>
      <c r="BV36" s="30">
        <f>County!AS2071</f>
        <v>0</v>
      </c>
      <c r="BW36" s="31">
        <f t="shared" si="31"/>
        <v>0</v>
      </c>
      <c r="BX36" s="30">
        <f>County!AT2071</f>
        <v>0</v>
      </c>
      <c r="BY36" s="31">
        <f t="shared" si="32"/>
        <v>0</v>
      </c>
      <c r="BZ36" s="30">
        <f>County!AU2071</f>
        <v>0</v>
      </c>
      <c r="CA36" s="31">
        <f t="shared" si="33"/>
        <v>0</v>
      </c>
      <c r="CB36" s="30">
        <f>County!AV2071</f>
        <v>0</v>
      </c>
      <c r="CC36" s="31">
        <f t="shared" si="34"/>
        <v>0</v>
      </c>
      <c r="CD36" s="30">
        <f>County!AW2071</f>
        <v>0</v>
      </c>
      <c r="CE36" s="31">
        <f t="shared" si="35"/>
        <v>0</v>
      </c>
      <c r="CF36" s="30">
        <f>County!AX2071</f>
        <v>0</v>
      </c>
      <c r="CG36" s="31">
        <f t="shared" si="36"/>
        <v>0</v>
      </c>
      <c r="CH36" s="30">
        <f>County!AY2071</f>
        <v>0</v>
      </c>
      <c r="CI36" s="31">
        <f t="shared" si="37"/>
        <v>0</v>
      </c>
      <c r="CJ36" s="34"/>
      <c r="CK36" s="28" t="str">
        <f t="shared" si="52"/>
        <v>North Carolina</v>
      </c>
      <c r="CL36" s="28" t="s">
        <v>2602</v>
      </c>
      <c r="CM36" s="28">
        <f t="shared" si="53"/>
        <v>16</v>
      </c>
      <c r="CN36" s="29">
        <f>RANK(R36,(L36:Q36,R36:Y36,AD36:AW36))</f>
        <v>4</v>
      </c>
      <c r="CO36" s="29">
        <f>RANK(T36,(L36:Q36,R36:Y36,AD36:AW36))</f>
        <v>3</v>
      </c>
      <c r="CP36" s="29">
        <f>RANK(X36,(L36:Q36,R36:Y36,AD36:AW36))</f>
        <v>7</v>
      </c>
      <c r="CQ36" s="29">
        <f>RANK(V36,(L36:Q36,R36:Y36,AD36:AW36))</f>
        <v>6</v>
      </c>
      <c r="CS36" s="28">
        <v>37</v>
      </c>
      <c r="CU36" s="30">
        <f>County!BT2071</f>
        <v>0</v>
      </c>
      <c r="CW36" s="28">
        <f t="shared" si="54"/>
        <v>16</v>
      </c>
      <c r="CX36" s="28">
        <v>0</v>
      </c>
    </row>
    <row r="37" spans="1:102" x14ac:dyDescent="0.2">
      <c r="A37" t="s">
        <v>2317</v>
      </c>
      <c r="B37">
        <v>3</v>
      </c>
      <c r="C37" s="1">
        <f t="shared" si="41"/>
        <v>368155</v>
      </c>
      <c r="E37">
        <v>3</v>
      </c>
      <c r="G37" s="32">
        <f t="shared" si="45"/>
        <v>2</v>
      </c>
      <c r="H37" s="32">
        <f t="shared" si="46"/>
        <v>1</v>
      </c>
      <c r="I37" s="32" t="str">
        <f t="shared" si="47"/>
        <v>-</v>
      </c>
      <c r="J37" s="1">
        <f t="shared" si="42"/>
        <v>134178</v>
      </c>
      <c r="K37" s="2">
        <f t="shared" si="43"/>
        <v>0.36446062120574213</v>
      </c>
      <c r="L37" s="1">
        <f>County!N2126</f>
        <v>112327</v>
      </c>
      <c r="M37" s="2">
        <f t="shared" si="44"/>
        <v>0.30510790292132389</v>
      </c>
      <c r="N37" s="38">
        <f>County!O2126</f>
        <v>246505</v>
      </c>
      <c r="O37" s="17">
        <f t="shared" si="3"/>
        <v>0.66956852412706602</v>
      </c>
      <c r="P37" s="38">
        <f>County!P2126</f>
        <v>0</v>
      </c>
      <c r="Q37" s="17">
        <f t="shared" si="4"/>
        <v>0</v>
      </c>
      <c r="R37" s="38">
        <f>County!Q2126</f>
        <v>6227</v>
      </c>
      <c r="S37" s="17">
        <f t="shared" si="5"/>
        <v>1.6914071518789639E-2</v>
      </c>
      <c r="T37" s="38">
        <f>County!R2126</f>
        <v>0</v>
      </c>
      <c r="U37" s="17">
        <f t="shared" si="6"/>
        <v>0</v>
      </c>
      <c r="V37" s="38">
        <f>County!S2126</f>
        <v>0</v>
      </c>
      <c r="W37" s="17">
        <f t="shared" si="7"/>
        <v>0</v>
      </c>
      <c r="X37" s="38">
        <f>County!T2126</f>
        <v>0</v>
      </c>
      <c r="Y37" s="17">
        <f t="shared" si="8"/>
        <v>0</v>
      </c>
      <c r="Z37" s="38">
        <f>County!U2126</f>
        <v>0</v>
      </c>
      <c r="AA37" s="17">
        <f t="shared" si="9"/>
        <v>0</v>
      </c>
      <c r="AB37" s="38">
        <f>County!V2126</f>
        <v>0</v>
      </c>
      <c r="AC37" s="17">
        <f t="shared" si="10"/>
        <v>0</v>
      </c>
      <c r="AD37" s="38">
        <f>County!W2126</f>
        <v>3096</v>
      </c>
      <c r="AE37" s="17">
        <f t="shared" si="11"/>
        <v>8.4095014328204147E-3</v>
      </c>
      <c r="AF37" s="38">
        <f>County!X2126</f>
        <v>0</v>
      </c>
      <c r="AG37" s="17">
        <f t="shared" si="12"/>
        <v>0</v>
      </c>
      <c r="AH37" s="1">
        <f>County!Y2126</f>
        <v>0</v>
      </c>
      <c r="AI37" s="2">
        <f t="shared" si="13"/>
        <v>0</v>
      </c>
      <c r="AJ37" s="1">
        <f>County!Z2126</f>
        <v>0</v>
      </c>
      <c r="AK37" s="2">
        <f t="shared" si="14"/>
        <v>0</v>
      </c>
      <c r="AL37" s="1">
        <f>County!AA2126</f>
        <v>0</v>
      </c>
      <c r="AM37" s="2">
        <f t="shared" si="15"/>
        <v>0</v>
      </c>
      <c r="AN37" s="1">
        <f>County!AB2126</f>
        <v>0</v>
      </c>
      <c r="AO37" s="2">
        <f t="shared" si="16"/>
        <v>0</v>
      </c>
      <c r="AP37" s="1">
        <f>County!AC2126</f>
        <v>0</v>
      </c>
      <c r="AQ37" s="2">
        <f t="shared" si="17"/>
        <v>0</v>
      </c>
      <c r="AR37" s="1">
        <f>County!AD2126</f>
        <v>0</v>
      </c>
      <c r="AS37" s="2">
        <f t="shared" si="18"/>
        <v>0</v>
      </c>
      <c r="AT37" s="1">
        <f>County!AE2126</f>
        <v>0</v>
      </c>
      <c r="AU37" s="2">
        <f t="shared" si="19"/>
        <v>0</v>
      </c>
      <c r="AV37" s="1">
        <f>County!AF2126</f>
        <v>0</v>
      </c>
      <c r="AW37" s="2">
        <f t="shared" si="20"/>
        <v>0</v>
      </c>
      <c r="AX37" s="1">
        <f>County!AG2126</f>
        <v>0</v>
      </c>
      <c r="AY37" s="2">
        <f t="shared" si="20"/>
        <v>0</v>
      </c>
      <c r="AZ37" s="1">
        <f>County!AH2126</f>
        <v>0</v>
      </c>
      <c r="BA37" s="2">
        <f t="shared" si="48"/>
        <v>0</v>
      </c>
      <c r="BB37" s="1">
        <f>County!AI2126</f>
        <v>0</v>
      </c>
      <c r="BC37" s="2">
        <f t="shared" si="49"/>
        <v>0</v>
      </c>
      <c r="BD37" s="1">
        <f>County!AJ2126</f>
        <v>0</v>
      </c>
      <c r="BE37" s="2">
        <f t="shared" si="49"/>
        <v>0</v>
      </c>
      <c r="BF37" s="1">
        <f>County!AK2126</f>
        <v>0</v>
      </c>
      <c r="BG37" s="2">
        <f t="shared" si="50"/>
        <v>0</v>
      </c>
      <c r="BH37" s="1">
        <f>County!AL2126</f>
        <v>0</v>
      </c>
      <c r="BI37" s="2">
        <f t="shared" si="51"/>
        <v>0</v>
      </c>
      <c r="BJ37" s="1">
        <f>County!AM2126</f>
        <v>0</v>
      </c>
      <c r="BK37" s="2">
        <f t="shared" si="25"/>
        <v>0</v>
      </c>
      <c r="BL37" s="1">
        <f>County!AN2126</f>
        <v>0</v>
      </c>
      <c r="BM37" s="2">
        <f t="shared" si="26"/>
        <v>0</v>
      </c>
      <c r="BN37" s="1">
        <f>County!AO2126</f>
        <v>0</v>
      </c>
      <c r="BO37" s="2">
        <f t="shared" si="27"/>
        <v>0</v>
      </c>
      <c r="BP37" s="1">
        <f>County!AP2126</f>
        <v>0</v>
      </c>
      <c r="BQ37" s="2">
        <f t="shared" si="28"/>
        <v>0</v>
      </c>
      <c r="BR37" s="1">
        <f>County!AQ2126</f>
        <v>0</v>
      </c>
      <c r="BS37" s="2">
        <f t="shared" si="29"/>
        <v>0</v>
      </c>
      <c r="BT37" s="1">
        <f>County!AR2126</f>
        <v>0</v>
      </c>
      <c r="BU37" s="2">
        <f t="shared" si="30"/>
        <v>0</v>
      </c>
      <c r="BV37" s="1">
        <f>County!AS2126</f>
        <v>0</v>
      </c>
      <c r="BW37" s="2">
        <f t="shared" si="31"/>
        <v>0</v>
      </c>
      <c r="BX37" s="1">
        <f>County!AT2126</f>
        <v>0</v>
      </c>
      <c r="BY37" s="2">
        <f t="shared" si="32"/>
        <v>0</v>
      </c>
      <c r="BZ37" s="1">
        <f>County!AU2126</f>
        <v>0</v>
      </c>
      <c r="CA37" s="2">
        <f t="shared" si="33"/>
        <v>0</v>
      </c>
      <c r="CB37" s="1">
        <f>County!AV2126</f>
        <v>0</v>
      </c>
      <c r="CC37" s="2">
        <f t="shared" si="34"/>
        <v>0</v>
      </c>
      <c r="CD37" s="1">
        <f>County!AW2126</f>
        <v>0</v>
      </c>
      <c r="CE37" s="2">
        <f t="shared" si="35"/>
        <v>0</v>
      </c>
      <c r="CF37" s="1">
        <f>County!AX2126</f>
        <v>0</v>
      </c>
      <c r="CG37" s="2">
        <f t="shared" si="36"/>
        <v>0</v>
      </c>
      <c r="CH37" s="1">
        <f>County!AY2126</f>
        <v>0</v>
      </c>
      <c r="CI37" s="2">
        <f t="shared" si="37"/>
        <v>0</v>
      </c>
      <c r="CJ37" s="35"/>
      <c r="CK37" t="str">
        <f t="shared" si="52"/>
        <v>North Dakota</v>
      </c>
      <c r="CL37" t="s">
        <v>1584</v>
      </c>
      <c r="CM37">
        <f t="shared" si="53"/>
        <v>3</v>
      </c>
      <c r="CN37" s="5">
        <f>RANK(R37,(L37:Q37,R37:Y37,AD37:AW37))</f>
        <v>3</v>
      </c>
      <c r="CO37" s="5">
        <f>RANK(T37,(L37:Q37,R37:Y37,AD37:AW37))</f>
        <v>9</v>
      </c>
      <c r="CP37" s="5">
        <f>RANK(X37,(L37:Q37,R37:Y37,AD37:AW37))</f>
        <v>9</v>
      </c>
      <c r="CQ37" s="5">
        <f>RANK(V37,(L37:Q37,R37:Y37,AD37:AW37))</f>
        <v>9</v>
      </c>
      <c r="CS37">
        <v>38</v>
      </c>
      <c r="CU37" s="1">
        <f>County!BT2126</f>
        <v>0</v>
      </c>
      <c r="CW37">
        <f t="shared" si="54"/>
        <v>3</v>
      </c>
      <c r="CX37">
        <v>0</v>
      </c>
    </row>
    <row r="38" spans="1:102" s="28" customFormat="1" x14ac:dyDescent="0.2">
      <c r="A38" s="28" t="s">
        <v>718</v>
      </c>
      <c r="B38" s="28">
        <v>17</v>
      </c>
      <c r="C38" s="30">
        <f t="shared" si="41"/>
        <v>5795116</v>
      </c>
      <c r="E38" s="28">
        <v>17</v>
      </c>
      <c r="G38" s="49">
        <f t="shared" si="45"/>
        <v>2</v>
      </c>
      <c r="H38" s="49">
        <f t="shared" si="46"/>
        <v>1</v>
      </c>
      <c r="I38" s="49" t="str">
        <f t="shared" si="47"/>
        <v>-</v>
      </c>
      <c r="J38" s="30">
        <f t="shared" si="42"/>
        <v>646417</v>
      </c>
      <c r="K38" s="31">
        <f t="shared" si="43"/>
        <v>0.11154513559348941</v>
      </c>
      <c r="L38" s="30">
        <f>County!N2216</f>
        <v>2533699</v>
      </c>
      <c r="M38" s="31">
        <f t="shared" si="44"/>
        <v>0.43721281851821431</v>
      </c>
      <c r="N38" s="44">
        <f>County!O2216</f>
        <v>3180116</v>
      </c>
      <c r="O38" s="53">
        <f t="shared" si="3"/>
        <v>0.54875795411170369</v>
      </c>
      <c r="P38" s="44">
        <f>County!P2216</f>
        <v>0</v>
      </c>
      <c r="Q38" s="53">
        <f t="shared" si="4"/>
        <v>0</v>
      </c>
      <c r="R38" s="44">
        <f>County!Q2216</f>
        <v>28200</v>
      </c>
      <c r="S38" s="53">
        <f t="shared" si="5"/>
        <v>4.8661666134034243E-3</v>
      </c>
      <c r="T38" s="44">
        <f>County!R2216</f>
        <v>14833</v>
      </c>
      <c r="U38" s="53">
        <f t="shared" si="6"/>
        <v>2.5595691268302479E-3</v>
      </c>
      <c r="V38" s="44">
        <f>County!S2216</f>
        <v>0</v>
      </c>
      <c r="W38" s="53">
        <f t="shared" si="7"/>
        <v>0</v>
      </c>
      <c r="X38" s="44">
        <f>County!T2216</f>
        <v>1794</v>
      </c>
      <c r="Y38" s="53">
        <f t="shared" si="8"/>
        <v>3.095710249803455E-4</v>
      </c>
      <c r="Z38" s="44">
        <f>County!U2216</f>
        <v>852</v>
      </c>
      <c r="AA38" s="53">
        <f t="shared" si="9"/>
        <v>1.4702035300069921E-4</v>
      </c>
      <c r="AB38" s="44">
        <f>County!V2216</f>
        <v>0</v>
      </c>
      <c r="AC38" s="53">
        <f t="shared" si="10"/>
        <v>0</v>
      </c>
      <c r="AD38" s="44">
        <f>County!W2216</f>
        <v>12526</v>
      </c>
      <c r="AE38" s="53">
        <f t="shared" si="11"/>
        <v>2.1614752836699039E-3</v>
      </c>
      <c r="AF38" s="44">
        <f>County!X2216</f>
        <v>10197</v>
      </c>
      <c r="AG38" s="53">
        <f t="shared" si="12"/>
        <v>1.7595851403147064E-3</v>
      </c>
      <c r="AH38" s="30">
        <f>County!Y2216</f>
        <v>0</v>
      </c>
      <c r="AI38" s="31">
        <f t="shared" si="13"/>
        <v>0</v>
      </c>
      <c r="AJ38" s="30">
        <f>County!Z2216</f>
        <v>74</v>
      </c>
      <c r="AK38" s="31">
        <f t="shared" si="14"/>
        <v>1.2769373382689837E-5</v>
      </c>
      <c r="AL38" s="30">
        <f>County!AA2216</f>
        <v>0</v>
      </c>
      <c r="AM38" s="31">
        <f t="shared" si="15"/>
        <v>0</v>
      </c>
      <c r="AN38" s="30">
        <f>County!AB2216</f>
        <v>12805</v>
      </c>
      <c r="AO38" s="31">
        <f t="shared" si="16"/>
        <v>2.2096192725046403E-3</v>
      </c>
      <c r="AP38" s="30">
        <f>County!AC2216</f>
        <v>0</v>
      </c>
      <c r="AQ38" s="31">
        <f t="shared" si="17"/>
        <v>0</v>
      </c>
      <c r="AR38" s="30">
        <f>County!AD2216</f>
        <v>0</v>
      </c>
      <c r="AS38" s="31">
        <f t="shared" si="18"/>
        <v>0</v>
      </c>
      <c r="AT38" s="30">
        <f>County!AE2216</f>
        <v>13</v>
      </c>
      <c r="AU38" s="31">
        <f t="shared" si="19"/>
        <v>2.2432682969590255E-6</v>
      </c>
      <c r="AV38" s="30">
        <f>County!AF2216</f>
        <v>0</v>
      </c>
      <c r="AW38" s="31">
        <f t="shared" si="20"/>
        <v>0</v>
      </c>
      <c r="AX38" s="30">
        <f>County!AG2216</f>
        <v>0</v>
      </c>
      <c r="AY38" s="31">
        <f t="shared" si="20"/>
        <v>0</v>
      </c>
      <c r="AZ38" s="30">
        <f>County!AH2216</f>
        <v>0</v>
      </c>
      <c r="BA38" s="31">
        <f t="shared" si="48"/>
        <v>0</v>
      </c>
      <c r="BB38" s="30">
        <f>County!AI2216</f>
        <v>0</v>
      </c>
      <c r="BC38" s="31">
        <f t="shared" si="49"/>
        <v>0</v>
      </c>
      <c r="BD38" s="30">
        <f>County!AJ2216</f>
        <v>0</v>
      </c>
      <c r="BE38" s="31">
        <f t="shared" si="49"/>
        <v>0</v>
      </c>
      <c r="BF38" s="30">
        <f>County!AK2216</f>
        <v>0</v>
      </c>
      <c r="BG38" s="31">
        <f t="shared" si="50"/>
        <v>0</v>
      </c>
      <c r="BH38" s="30">
        <f>County!AL2216</f>
        <v>7</v>
      </c>
      <c r="BI38" s="31">
        <f t="shared" si="51"/>
        <v>1.2079136983625522E-6</v>
      </c>
      <c r="BJ38" s="30">
        <f>County!AM2216</f>
        <v>0</v>
      </c>
      <c r="BK38" s="31">
        <f t="shared" si="25"/>
        <v>0</v>
      </c>
      <c r="BL38" s="30">
        <f>County!AN2216</f>
        <v>0</v>
      </c>
      <c r="BM38" s="31">
        <f t="shared" si="26"/>
        <v>0</v>
      </c>
      <c r="BN38" s="30">
        <f>County!AO2216</f>
        <v>0</v>
      </c>
      <c r="BO38" s="31">
        <f t="shared" si="27"/>
        <v>0</v>
      </c>
      <c r="BP38" s="30">
        <f>County!AP2216</f>
        <v>0</v>
      </c>
      <c r="BQ38" s="31">
        <f t="shared" si="28"/>
        <v>0</v>
      </c>
      <c r="BR38" s="30">
        <f>County!AQ2216</f>
        <v>0</v>
      </c>
      <c r="BS38" s="31">
        <f t="shared" si="29"/>
        <v>0</v>
      </c>
      <c r="BT38" s="30">
        <f>County!AR2216</f>
        <v>0</v>
      </c>
      <c r="BU38" s="31">
        <f t="shared" si="30"/>
        <v>0</v>
      </c>
      <c r="BV38" s="30">
        <f>County!AS2216</f>
        <v>0</v>
      </c>
      <c r="BW38" s="31">
        <f t="shared" si="31"/>
        <v>0</v>
      </c>
      <c r="BX38" s="30">
        <f>County!AT2216</f>
        <v>0</v>
      </c>
      <c r="BY38" s="31">
        <f t="shared" si="32"/>
        <v>0</v>
      </c>
      <c r="BZ38" s="30">
        <f>County!AU2216</f>
        <v>0</v>
      </c>
      <c r="CA38" s="31">
        <f t="shared" si="33"/>
        <v>0</v>
      </c>
      <c r="CB38" s="30">
        <f>County!AV2216</f>
        <v>0</v>
      </c>
      <c r="CC38" s="31">
        <f t="shared" si="34"/>
        <v>0</v>
      </c>
      <c r="CD38" s="30">
        <f>County!AW2216</f>
        <v>0</v>
      </c>
      <c r="CE38" s="31">
        <f t="shared" si="35"/>
        <v>0</v>
      </c>
      <c r="CF38" s="30">
        <f>County!AX2216</f>
        <v>0</v>
      </c>
      <c r="CG38" s="31">
        <f t="shared" si="36"/>
        <v>0</v>
      </c>
      <c r="CH38" s="30">
        <f>County!AY2216</f>
        <v>0</v>
      </c>
      <c r="CI38" s="31">
        <f t="shared" si="37"/>
        <v>0</v>
      </c>
      <c r="CJ38" s="34"/>
      <c r="CK38" s="28" t="str">
        <f t="shared" si="52"/>
        <v>Ohio</v>
      </c>
      <c r="CL38" s="28" t="s">
        <v>975</v>
      </c>
      <c r="CM38" s="28">
        <f t="shared" si="53"/>
        <v>17</v>
      </c>
      <c r="CN38" s="29">
        <f>RANK(R38,(L38:Q38,R38:Y38,AD38:AW38))</f>
        <v>3</v>
      </c>
      <c r="CO38" s="29">
        <f>RANK(T38,(L38:Q38,R38:Y38,AD38:AW38))</f>
        <v>4</v>
      </c>
      <c r="CP38" s="29">
        <f>RANK(X38,(L38:Q38,R38:Y38,AD38:AW38))</f>
        <v>8</v>
      </c>
      <c r="CQ38" s="29">
        <f>RANK(V38,(L38:Q38,R38:Y38,AD38:AW38))</f>
        <v>21</v>
      </c>
      <c r="CS38" s="28">
        <v>39</v>
      </c>
      <c r="CU38" s="30">
        <f>County!BT2216</f>
        <v>0</v>
      </c>
      <c r="CW38" s="28">
        <f t="shared" si="54"/>
        <v>17</v>
      </c>
      <c r="CX38" s="28">
        <v>0</v>
      </c>
    </row>
    <row r="39" spans="1:102" x14ac:dyDescent="0.2">
      <c r="A39" t="s">
        <v>1248</v>
      </c>
      <c r="B39">
        <v>7</v>
      </c>
      <c r="C39" s="1">
        <f t="shared" si="41"/>
        <v>1566173</v>
      </c>
      <c r="E39">
        <v>7</v>
      </c>
      <c r="G39" s="32">
        <f t="shared" si="45"/>
        <v>2</v>
      </c>
      <c r="H39" s="32">
        <f t="shared" si="46"/>
        <v>1</v>
      </c>
      <c r="I39" s="32">
        <f t="shared" si="47"/>
        <v>3</v>
      </c>
      <c r="J39" s="1">
        <f t="shared" si="42"/>
        <v>536614</v>
      </c>
      <c r="K39" s="2">
        <f t="shared" si="43"/>
        <v>0.34262753859247991</v>
      </c>
      <c r="L39" s="1">
        <f>County!N2295</f>
        <v>499599</v>
      </c>
      <c r="M39" s="2">
        <f t="shared" si="44"/>
        <v>0.31899349560999968</v>
      </c>
      <c r="N39" s="38">
        <f>County!O2295</f>
        <v>1036213</v>
      </c>
      <c r="O39" s="17">
        <f t="shared" si="3"/>
        <v>0.66162103420247953</v>
      </c>
      <c r="P39" s="38">
        <f>County!P2295</f>
        <v>16020</v>
      </c>
      <c r="Q39" s="17">
        <f t="shared" si="4"/>
        <v>1.0228755060903233E-2</v>
      </c>
      <c r="R39" s="38">
        <f>County!Q2295</f>
        <v>9198</v>
      </c>
      <c r="S39" s="17">
        <f t="shared" si="5"/>
        <v>5.8729144226084854E-3</v>
      </c>
      <c r="T39" s="38">
        <f>County!R2295</f>
        <v>0</v>
      </c>
      <c r="U39" s="17">
        <f t="shared" si="6"/>
        <v>0</v>
      </c>
      <c r="V39" s="38">
        <f>County!S2295</f>
        <v>0</v>
      </c>
      <c r="W39" s="17">
        <f t="shared" si="7"/>
        <v>0</v>
      </c>
      <c r="X39" s="38">
        <f>County!T2295</f>
        <v>0</v>
      </c>
      <c r="Y39" s="17">
        <f t="shared" si="8"/>
        <v>0</v>
      </c>
      <c r="Z39" s="38">
        <f>County!U2295</f>
        <v>0</v>
      </c>
      <c r="AA39" s="17">
        <f t="shared" si="9"/>
        <v>0</v>
      </c>
      <c r="AB39" s="38">
        <f>County!V2295</f>
        <v>0</v>
      </c>
      <c r="AC39" s="17">
        <f t="shared" si="10"/>
        <v>0</v>
      </c>
      <c r="AD39" s="38">
        <f>County!W2295</f>
        <v>0</v>
      </c>
      <c r="AE39" s="17">
        <f t="shared" si="11"/>
        <v>0</v>
      </c>
      <c r="AF39" s="38">
        <f>County!X2295</f>
        <v>0</v>
      </c>
      <c r="AG39" s="17">
        <f t="shared" si="12"/>
        <v>0</v>
      </c>
      <c r="AH39" s="1">
        <f>County!Y2295</f>
        <v>0</v>
      </c>
      <c r="AI39" s="2">
        <f t="shared" si="13"/>
        <v>0</v>
      </c>
      <c r="AJ39" s="1">
        <f>County!Z2295</f>
        <v>0</v>
      </c>
      <c r="AK39" s="2">
        <f t="shared" si="14"/>
        <v>0</v>
      </c>
      <c r="AL39" s="1">
        <f>County!AA2295</f>
        <v>0</v>
      </c>
      <c r="AM39" s="2">
        <f t="shared" si="15"/>
        <v>0</v>
      </c>
      <c r="AN39" s="1">
        <f>County!AB2295</f>
        <v>0</v>
      </c>
      <c r="AO39" s="2">
        <f t="shared" si="16"/>
        <v>0</v>
      </c>
      <c r="AP39" s="1">
        <f>County!AC2295</f>
        <v>0</v>
      </c>
      <c r="AQ39" s="2">
        <f t="shared" si="17"/>
        <v>0</v>
      </c>
      <c r="AR39" s="1">
        <f>County!AD2295</f>
        <v>0</v>
      </c>
      <c r="AS39" s="2">
        <f t="shared" si="18"/>
        <v>0</v>
      </c>
      <c r="AT39" s="1">
        <f>County!AE2295</f>
        <v>5143</v>
      </c>
      <c r="AU39" s="2">
        <f t="shared" si="19"/>
        <v>3.2838007040090719E-3</v>
      </c>
      <c r="AV39" s="1">
        <f>County!AF2295</f>
        <v>0</v>
      </c>
      <c r="AW39" s="2">
        <f t="shared" si="20"/>
        <v>0</v>
      </c>
      <c r="AX39" s="1">
        <f>County!AG2295</f>
        <v>0</v>
      </c>
      <c r="AY39" s="2">
        <f t="shared" si="20"/>
        <v>0</v>
      </c>
      <c r="AZ39" s="1">
        <f>County!AH2295</f>
        <v>0</v>
      </c>
      <c r="BA39" s="2">
        <f t="shared" si="48"/>
        <v>0</v>
      </c>
      <c r="BB39" s="1">
        <f>County!AI2295</f>
        <v>0</v>
      </c>
      <c r="BC39" s="2">
        <f t="shared" si="49"/>
        <v>0</v>
      </c>
      <c r="BD39" s="1">
        <f>County!AJ2295</f>
        <v>0</v>
      </c>
      <c r="BE39" s="2">
        <f t="shared" si="49"/>
        <v>0</v>
      </c>
      <c r="BF39" s="1">
        <f>County!AK2295</f>
        <v>0</v>
      </c>
      <c r="BG39" s="2">
        <f t="shared" si="50"/>
        <v>0</v>
      </c>
      <c r="BH39" s="1">
        <f>County!AL2295</f>
        <v>0</v>
      </c>
      <c r="BI39" s="2">
        <f t="shared" si="51"/>
        <v>0</v>
      </c>
      <c r="BJ39" s="1">
        <f>County!AM2295</f>
        <v>0</v>
      </c>
      <c r="BK39" s="2">
        <f t="shared" si="25"/>
        <v>0</v>
      </c>
      <c r="BL39" s="1">
        <f>County!AN2295</f>
        <v>0</v>
      </c>
      <c r="BM39" s="2">
        <f t="shared" si="26"/>
        <v>0</v>
      </c>
      <c r="BN39" s="1">
        <f>County!AO2295</f>
        <v>0</v>
      </c>
      <c r="BO39" s="2">
        <f t="shared" si="27"/>
        <v>0</v>
      </c>
      <c r="BP39" s="1">
        <f>County!AP2295</f>
        <v>0</v>
      </c>
      <c r="BQ39" s="2">
        <f t="shared" si="28"/>
        <v>0</v>
      </c>
      <c r="BR39" s="1">
        <f>County!AQ2295</f>
        <v>0</v>
      </c>
      <c r="BS39" s="2">
        <f t="shared" si="29"/>
        <v>0</v>
      </c>
      <c r="BT39" s="1">
        <f>County!AR2295</f>
        <v>0</v>
      </c>
      <c r="BU39" s="2">
        <f t="shared" si="30"/>
        <v>0</v>
      </c>
      <c r="BV39" s="1">
        <f>County!AS2295</f>
        <v>0</v>
      </c>
      <c r="BW39" s="2">
        <f t="shared" si="31"/>
        <v>0</v>
      </c>
      <c r="BX39" s="1">
        <f>County!AT2295</f>
        <v>0</v>
      </c>
      <c r="BY39" s="2">
        <f t="shared" si="32"/>
        <v>0</v>
      </c>
      <c r="BZ39" s="1">
        <f>County!AU2295</f>
        <v>0</v>
      </c>
      <c r="CA39" s="2">
        <f t="shared" si="33"/>
        <v>0</v>
      </c>
      <c r="CB39" s="1">
        <f>County!AV2295</f>
        <v>0</v>
      </c>
      <c r="CC39" s="2">
        <f t="shared" si="34"/>
        <v>0</v>
      </c>
      <c r="CD39" s="1">
        <f>County!AW2295</f>
        <v>0</v>
      </c>
      <c r="CE39" s="2">
        <f t="shared" si="35"/>
        <v>0</v>
      </c>
      <c r="CF39" s="1">
        <f>County!AX2295</f>
        <v>0</v>
      </c>
      <c r="CG39" s="2">
        <f t="shared" si="36"/>
        <v>0</v>
      </c>
      <c r="CH39" s="1">
        <f>County!AY2295</f>
        <v>0</v>
      </c>
      <c r="CI39" s="2">
        <f t="shared" si="37"/>
        <v>0</v>
      </c>
      <c r="CJ39" s="35"/>
      <c r="CK39" t="str">
        <f t="shared" si="52"/>
        <v>Oklahoma</v>
      </c>
      <c r="CL39" t="s">
        <v>2226</v>
      </c>
      <c r="CM39">
        <f t="shared" si="53"/>
        <v>7</v>
      </c>
      <c r="CN39" s="5">
        <f>RANK(R39,(L39:Q39,R39:Y39,AD39:AW39))</f>
        <v>4</v>
      </c>
      <c r="CO39" s="5">
        <f>RANK(T39,(L39:Q39,R39:Y39,AD39:AW39))</f>
        <v>11</v>
      </c>
      <c r="CP39" s="5">
        <f>RANK(X39,(L39:Q39,R39:Y39,AD39:AW39))</f>
        <v>11</v>
      </c>
      <c r="CQ39" s="5">
        <f>RANK(V39,(L39:Q39,R39:Y39,AD39:AW39))</f>
        <v>11</v>
      </c>
      <c r="CS39">
        <v>40</v>
      </c>
      <c r="CU39" s="1">
        <f>County!BT2295</f>
        <v>0</v>
      </c>
      <c r="CW39">
        <f t="shared" si="54"/>
        <v>7</v>
      </c>
      <c r="CX39">
        <v>0</v>
      </c>
    </row>
    <row r="40" spans="1:102" s="28" customFormat="1" x14ac:dyDescent="0.2">
      <c r="A40" s="28" t="s">
        <v>544</v>
      </c>
      <c r="B40" s="28">
        <v>8</v>
      </c>
      <c r="C40" s="30">
        <f t="shared" si="41"/>
        <v>2244490</v>
      </c>
      <c r="D40" s="28">
        <v>8</v>
      </c>
      <c r="G40" s="49">
        <f t="shared" si="45"/>
        <v>1</v>
      </c>
      <c r="H40" s="49">
        <f t="shared" si="46"/>
        <v>2</v>
      </c>
      <c r="I40" s="49">
        <f t="shared" si="47"/>
        <v>3</v>
      </c>
      <c r="J40" s="30">
        <f t="shared" si="42"/>
        <v>321120</v>
      </c>
      <c r="K40" s="31">
        <f t="shared" si="43"/>
        <v>0.14307036342331667</v>
      </c>
      <c r="L40" s="30">
        <f>County!N2333</f>
        <v>1240600</v>
      </c>
      <c r="M40" s="31">
        <f t="shared" si="44"/>
        <v>0.55273135545268637</v>
      </c>
      <c r="N40" s="44">
        <f>County!O2333</f>
        <v>919480</v>
      </c>
      <c r="O40" s="53">
        <f t="shared" si="3"/>
        <v>0.40966099202936967</v>
      </c>
      <c r="P40" s="44">
        <f>County!P2333</f>
        <v>33729</v>
      </c>
      <c r="Q40" s="53">
        <f t="shared" si="4"/>
        <v>1.50274672642783E-2</v>
      </c>
      <c r="R40" s="44">
        <f>County!Q2333</f>
        <v>9060</v>
      </c>
      <c r="S40" s="53">
        <f t="shared" si="5"/>
        <v>4.0365517333559075E-3</v>
      </c>
      <c r="T40" s="44">
        <f>County!R2333</f>
        <v>19099</v>
      </c>
      <c r="U40" s="53">
        <f t="shared" si="6"/>
        <v>8.5092827323801842E-3</v>
      </c>
      <c r="V40" s="44">
        <f>County!S2333</f>
        <v>1850</v>
      </c>
      <c r="W40" s="53">
        <f t="shared" si="7"/>
        <v>8.2424069610468307E-4</v>
      </c>
      <c r="X40" s="44">
        <f>County!T2333</f>
        <v>0</v>
      </c>
      <c r="Y40" s="53">
        <f t="shared" si="8"/>
        <v>0</v>
      </c>
      <c r="Z40" s="44">
        <f>County!U2333</f>
        <v>5644</v>
      </c>
      <c r="AA40" s="53">
        <f t="shared" si="9"/>
        <v>2.5146024263863953E-3</v>
      </c>
      <c r="AB40" s="44">
        <f>County!V2333</f>
        <v>0</v>
      </c>
      <c r="AC40" s="53">
        <f t="shared" si="10"/>
        <v>0</v>
      </c>
      <c r="AD40" s="44">
        <f>County!W2333</f>
        <v>15028</v>
      </c>
      <c r="AE40" s="53">
        <f t="shared" si="11"/>
        <v>6.6955076654384741E-3</v>
      </c>
      <c r="AF40" s="44">
        <f>County!X2333</f>
        <v>0</v>
      </c>
      <c r="AG40" s="53">
        <f t="shared" si="12"/>
        <v>0</v>
      </c>
      <c r="AH40" s="30">
        <f>County!Y2333</f>
        <v>0</v>
      </c>
      <c r="AI40" s="31">
        <f t="shared" si="13"/>
        <v>0</v>
      </c>
      <c r="AJ40" s="30">
        <f>County!Z2333</f>
        <v>0</v>
      </c>
      <c r="AK40" s="31">
        <f t="shared" si="14"/>
        <v>0</v>
      </c>
      <c r="AL40" s="30">
        <f>County!AA2333</f>
        <v>0</v>
      </c>
      <c r="AM40" s="31">
        <f t="shared" si="15"/>
        <v>0</v>
      </c>
      <c r="AN40" s="30">
        <f>County!AB2333</f>
        <v>0</v>
      </c>
      <c r="AO40" s="31">
        <f t="shared" si="16"/>
        <v>0</v>
      </c>
      <c r="AP40" s="30">
        <f>County!AC2333</f>
        <v>0</v>
      </c>
      <c r="AQ40" s="31">
        <f t="shared" si="17"/>
        <v>0</v>
      </c>
      <c r="AR40" s="30">
        <f>County!AD2333</f>
        <v>0</v>
      </c>
      <c r="AS40" s="31">
        <f t="shared" si="18"/>
        <v>0</v>
      </c>
      <c r="AT40" s="30">
        <f>County!AE2333</f>
        <v>0</v>
      </c>
      <c r="AU40" s="31">
        <f t="shared" si="19"/>
        <v>0</v>
      </c>
      <c r="AV40" s="30">
        <f>County!AF2333</f>
        <v>0</v>
      </c>
      <c r="AW40" s="31">
        <f t="shared" si="20"/>
        <v>0</v>
      </c>
      <c r="AX40" s="30">
        <f>County!AG2333</f>
        <v>0</v>
      </c>
      <c r="AY40" s="31">
        <f t="shared" si="20"/>
        <v>0</v>
      </c>
      <c r="AZ40" s="30">
        <f>County!AH2333</f>
        <v>0</v>
      </c>
      <c r="BA40" s="31">
        <f t="shared" si="48"/>
        <v>0</v>
      </c>
      <c r="BB40" s="30">
        <f>County!AI2333</f>
        <v>0</v>
      </c>
      <c r="BC40" s="31">
        <f t="shared" si="49"/>
        <v>0</v>
      </c>
      <c r="BD40" s="30">
        <f>County!AJ2333</f>
        <v>0</v>
      </c>
      <c r="BE40" s="31">
        <f t="shared" si="49"/>
        <v>0</v>
      </c>
      <c r="BF40" s="30">
        <f>County!AK2333</f>
        <v>0</v>
      </c>
      <c r="BG40" s="31">
        <f t="shared" si="50"/>
        <v>0</v>
      </c>
      <c r="BH40" s="30">
        <f>County!AL2333</f>
        <v>0</v>
      </c>
      <c r="BI40" s="31">
        <f t="shared" si="51"/>
        <v>0</v>
      </c>
      <c r="BJ40" s="30">
        <f>County!AM2333</f>
        <v>0</v>
      </c>
      <c r="BK40" s="31">
        <f t="shared" si="25"/>
        <v>0</v>
      </c>
      <c r="BL40" s="30">
        <f>County!AN2333</f>
        <v>0</v>
      </c>
      <c r="BM40" s="31">
        <f t="shared" si="26"/>
        <v>0</v>
      </c>
      <c r="BN40" s="30">
        <f>County!AO2333</f>
        <v>0</v>
      </c>
      <c r="BO40" s="31">
        <f t="shared" si="27"/>
        <v>0</v>
      </c>
      <c r="BP40" s="30">
        <f>County!AP2333</f>
        <v>0</v>
      </c>
      <c r="BQ40" s="31">
        <f t="shared" si="28"/>
        <v>0</v>
      </c>
      <c r="BR40" s="30">
        <f>County!AQ2333</f>
        <v>0</v>
      </c>
      <c r="BS40" s="31">
        <f t="shared" si="29"/>
        <v>0</v>
      </c>
      <c r="BT40" s="30">
        <f>County!AR2333</f>
        <v>0</v>
      </c>
      <c r="BU40" s="31">
        <f t="shared" si="30"/>
        <v>0</v>
      </c>
      <c r="BV40" s="30">
        <f>County!AS2333</f>
        <v>0</v>
      </c>
      <c r="BW40" s="31">
        <f t="shared" si="31"/>
        <v>0</v>
      </c>
      <c r="BX40" s="30">
        <f>County!AT2333</f>
        <v>0</v>
      </c>
      <c r="BY40" s="31">
        <f t="shared" si="32"/>
        <v>0</v>
      </c>
      <c r="BZ40" s="30">
        <f>County!AU2333</f>
        <v>0</v>
      </c>
      <c r="CA40" s="31">
        <f t="shared" si="33"/>
        <v>0</v>
      </c>
      <c r="CB40" s="30">
        <f>County!AV2333</f>
        <v>0</v>
      </c>
      <c r="CC40" s="31">
        <f t="shared" si="34"/>
        <v>0</v>
      </c>
      <c r="CD40" s="30">
        <f>County!AW2333</f>
        <v>0</v>
      </c>
      <c r="CE40" s="31">
        <f t="shared" si="35"/>
        <v>0</v>
      </c>
      <c r="CF40" s="30">
        <f>County!AX2333</f>
        <v>0</v>
      </c>
      <c r="CG40" s="31">
        <f t="shared" si="36"/>
        <v>0</v>
      </c>
      <c r="CH40" s="30">
        <f>County!AY2333</f>
        <v>0</v>
      </c>
      <c r="CI40" s="31">
        <f t="shared" si="37"/>
        <v>0</v>
      </c>
      <c r="CJ40" s="34"/>
      <c r="CK40" s="28" t="str">
        <f t="shared" si="52"/>
        <v>Oregon</v>
      </c>
      <c r="CL40" s="28" t="s">
        <v>2227</v>
      </c>
      <c r="CM40" s="28">
        <f t="shared" si="53"/>
        <v>8</v>
      </c>
      <c r="CN40" s="29">
        <f>RANK(R40,(L40:Q40,R40:Y40,AD40:AW40))</f>
        <v>6</v>
      </c>
      <c r="CO40" s="29">
        <f>RANK(T40,(L40:Q40,R40:Y40,AD40:AW40))</f>
        <v>4</v>
      </c>
      <c r="CP40" s="29">
        <f>RANK(X40,(L40:Q40,R40:Y40,AD40:AW40))</f>
        <v>15</v>
      </c>
      <c r="CQ40" s="29">
        <f>RANK(V40,(L40:Q40,R40:Y40,AD40:AW40))</f>
        <v>7</v>
      </c>
      <c r="CS40" s="28">
        <v>41</v>
      </c>
      <c r="CU40" s="30">
        <f>County!BT2333</f>
        <v>0</v>
      </c>
      <c r="CW40" s="28">
        <f t="shared" si="54"/>
        <v>8</v>
      </c>
      <c r="CX40" s="28">
        <v>0</v>
      </c>
    </row>
    <row r="41" spans="1:102" x14ac:dyDescent="0.2">
      <c r="A41" t="s">
        <v>999</v>
      </c>
      <c r="B41">
        <v>19</v>
      </c>
      <c r="C41" s="1">
        <f t="shared" si="41"/>
        <v>7056354</v>
      </c>
      <c r="E41">
        <v>19</v>
      </c>
      <c r="G41" s="32">
        <f t="shared" si="45"/>
        <v>2</v>
      </c>
      <c r="H41" s="32">
        <f t="shared" si="46"/>
        <v>1</v>
      </c>
      <c r="I41" s="32" t="str">
        <f t="shared" si="47"/>
        <v>-</v>
      </c>
      <c r="J41" s="1">
        <f t="shared" si="42"/>
        <v>120299</v>
      </c>
      <c r="K41" s="2">
        <f t="shared" si="43"/>
        <v>1.7048322689026091E-2</v>
      </c>
      <c r="L41" s="1">
        <f>County!N2402</f>
        <v>3422944</v>
      </c>
      <c r="M41" s="2">
        <f t="shared" si="44"/>
        <v>0.48508677427464664</v>
      </c>
      <c r="N41" s="38">
        <f>County!O2402</f>
        <v>3543243</v>
      </c>
      <c r="O41" s="17">
        <f t="shared" si="3"/>
        <v>0.50213509696367276</v>
      </c>
      <c r="P41" s="38">
        <f>County!P2402</f>
        <v>0</v>
      </c>
      <c r="Q41" s="17">
        <f t="shared" si="4"/>
        <v>0</v>
      </c>
      <c r="R41" s="38">
        <f>County!Q2402</f>
        <v>33317</v>
      </c>
      <c r="S41" s="17">
        <f t="shared" si="5"/>
        <v>4.7215601711592132E-3</v>
      </c>
      <c r="T41" s="38">
        <f>County!R2402</f>
        <v>34538</v>
      </c>
      <c r="U41" s="17">
        <f t="shared" si="6"/>
        <v>4.8945957076416517E-3</v>
      </c>
      <c r="V41" s="38">
        <f>County!S2402</f>
        <v>0</v>
      </c>
      <c r="W41" s="17">
        <f t="shared" si="7"/>
        <v>0</v>
      </c>
      <c r="X41" s="38">
        <f>County!T2402</f>
        <v>0</v>
      </c>
      <c r="Y41" s="17">
        <f t="shared" si="8"/>
        <v>0</v>
      </c>
      <c r="Z41" s="38">
        <f>County!U2402</f>
        <v>0</v>
      </c>
      <c r="AA41" s="17">
        <f t="shared" si="9"/>
        <v>0</v>
      </c>
      <c r="AB41" s="38">
        <f>County!V2402</f>
        <v>0</v>
      </c>
      <c r="AC41" s="17">
        <f t="shared" si="10"/>
        <v>0</v>
      </c>
      <c r="AD41" s="38">
        <f>County!W2402</f>
        <v>22312</v>
      </c>
      <c r="AE41" s="17">
        <f t="shared" si="11"/>
        <v>3.1619728828797423E-3</v>
      </c>
      <c r="AF41" s="38">
        <f>County!X2402</f>
        <v>0</v>
      </c>
      <c r="AG41" s="17">
        <f t="shared" si="12"/>
        <v>0</v>
      </c>
      <c r="AH41" s="1">
        <f>County!Y2402</f>
        <v>0</v>
      </c>
      <c r="AI41" s="2">
        <f t="shared" si="13"/>
        <v>0</v>
      </c>
      <c r="AJ41" s="1">
        <f>County!Z2402</f>
        <v>0</v>
      </c>
      <c r="AK41" s="2">
        <f t="shared" si="14"/>
        <v>0</v>
      </c>
      <c r="AL41" s="1">
        <f>County!AA2402</f>
        <v>0</v>
      </c>
      <c r="AM41" s="2">
        <f t="shared" si="15"/>
        <v>0</v>
      </c>
      <c r="AN41" s="1">
        <f>County!AB2402</f>
        <v>0</v>
      </c>
      <c r="AO41" s="2">
        <f t="shared" si="16"/>
        <v>0</v>
      </c>
      <c r="AP41" s="1">
        <f>County!AC2402</f>
        <v>0</v>
      </c>
      <c r="AQ41" s="2">
        <f t="shared" si="17"/>
        <v>0</v>
      </c>
      <c r="AR41" s="1">
        <f>County!AD2402</f>
        <v>0</v>
      </c>
      <c r="AS41" s="2">
        <f t="shared" si="18"/>
        <v>0</v>
      </c>
      <c r="AT41" s="1">
        <f>County!AE2402</f>
        <v>0</v>
      </c>
      <c r="AU41" s="2">
        <f t="shared" si="19"/>
        <v>0</v>
      </c>
      <c r="AV41" s="1">
        <f>County!AF2402</f>
        <v>0</v>
      </c>
      <c r="AW41" s="2">
        <f t="shared" si="20"/>
        <v>0</v>
      </c>
      <c r="AX41" s="1">
        <f>County!AG2402</f>
        <v>0</v>
      </c>
      <c r="AY41" s="2">
        <f t="shared" si="20"/>
        <v>0</v>
      </c>
      <c r="AZ41" s="1">
        <f>County!AH2402</f>
        <v>0</v>
      </c>
      <c r="BA41" s="2">
        <f t="shared" si="48"/>
        <v>0</v>
      </c>
      <c r="BB41" s="1">
        <f>County!AI2402</f>
        <v>0</v>
      </c>
      <c r="BC41" s="2">
        <f t="shared" si="49"/>
        <v>0</v>
      </c>
      <c r="BD41" s="1">
        <f>County!AJ2402</f>
        <v>0</v>
      </c>
      <c r="BE41" s="2">
        <f t="shared" si="49"/>
        <v>0</v>
      </c>
      <c r="BF41" s="1">
        <f>County!AK2402</f>
        <v>0</v>
      </c>
      <c r="BG41" s="2">
        <f t="shared" si="50"/>
        <v>0</v>
      </c>
      <c r="BH41" s="1">
        <f>County!AL2402</f>
        <v>0</v>
      </c>
      <c r="BI41" s="2">
        <f t="shared" si="51"/>
        <v>0</v>
      </c>
      <c r="BJ41" s="1">
        <f>County!AM2402</f>
        <v>0</v>
      </c>
      <c r="BK41" s="2">
        <f t="shared" si="25"/>
        <v>0</v>
      </c>
      <c r="BL41" s="1">
        <f>County!AN2402</f>
        <v>0</v>
      </c>
      <c r="BM41" s="2">
        <f t="shared" si="26"/>
        <v>0</v>
      </c>
      <c r="BN41" s="1">
        <f>County!AO2402</f>
        <v>0</v>
      </c>
      <c r="BO41" s="2">
        <f t="shared" si="27"/>
        <v>0</v>
      </c>
      <c r="BP41" s="1">
        <f>County!AP2402</f>
        <v>0</v>
      </c>
      <c r="BQ41" s="2">
        <f t="shared" si="28"/>
        <v>0</v>
      </c>
      <c r="BR41" s="1">
        <f>County!AQ2402</f>
        <v>0</v>
      </c>
      <c r="BS41" s="2">
        <f t="shared" si="29"/>
        <v>0</v>
      </c>
      <c r="BT41" s="1">
        <f>County!AR2402</f>
        <v>0</v>
      </c>
      <c r="BU41" s="2">
        <f t="shared" si="30"/>
        <v>0</v>
      </c>
      <c r="BV41" s="1">
        <f>County!AS2402</f>
        <v>0</v>
      </c>
      <c r="BW41" s="2">
        <f t="shared" si="31"/>
        <v>0</v>
      </c>
      <c r="BX41" s="1">
        <f>County!AT2402</f>
        <v>0</v>
      </c>
      <c r="BY41" s="2">
        <f t="shared" si="32"/>
        <v>0</v>
      </c>
      <c r="BZ41" s="1">
        <f>County!AU2402</f>
        <v>0</v>
      </c>
      <c r="CA41" s="2">
        <f t="shared" si="33"/>
        <v>0</v>
      </c>
      <c r="CB41" s="1">
        <f>County!AV2402</f>
        <v>0</v>
      </c>
      <c r="CC41" s="2">
        <f t="shared" si="34"/>
        <v>0</v>
      </c>
      <c r="CD41" s="1">
        <f>County!AW2402</f>
        <v>0</v>
      </c>
      <c r="CE41" s="2">
        <f t="shared" si="35"/>
        <v>0</v>
      </c>
      <c r="CF41" s="1">
        <f>County!AX2402</f>
        <v>0</v>
      </c>
      <c r="CG41" s="2">
        <f t="shared" si="36"/>
        <v>0</v>
      </c>
      <c r="CH41" s="1">
        <f>County!AY2402</f>
        <v>0</v>
      </c>
      <c r="CI41" s="2">
        <f t="shared" si="37"/>
        <v>0</v>
      </c>
      <c r="CJ41" s="35"/>
      <c r="CK41" t="str">
        <f t="shared" si="52"/>
        <v>Pennsylvania</v>
      </c>
      <c r="CL41" t="s">
        <v>1000</v>
      </c>
      <c r="CM41">
        <f t="shared" si="53"/>
        <v>19</v>
      </c>
      <c r="CN41" s="5">
        <f>RANK(R41,(L41:Q41,R41:Y41,AD41:AW41))</f>
        <v>4</v>
      </c>
      <c r="CO41" s="5">
        <f>RANK(T41,(L41:Q41,R41:Y41,AD41:AW41))</f>
        <v>3</v>
      </c>
      <c r="CP41" s="5">
        <f>RANK(X41,(L41:Q41,R41:Y41,AD41:AW41))</f>
        <v>11</v>
      </c>
      <c r="CQ41" s="5">
        <f>RANK(V41,(L41:Q41,R41:Y41,AD41:AW41))</f>
        <v>11</v>
      </c>
      <c r="CS41">
        <v>42</v>
      </c>
      <c r="CU41" s="1">
        <f>County!BT2402</f>
        <v>0</v>
      </c>
      <c r="CW41">
        <f t="shared" si="54"/>
        <v>19</v>
      </c>
      <c r="CX41">
        <v>0</v>
      </c>
    </row>
    <row r="42" spans="1:102" s="28" customFormat="1" x14ac:dyDescent="0.2">
      <c r="A42" s="28" t="s">
        <v>1093</v>
      </c>
      <c r="B42" s="28">
        <v>4</v>
      </c>
      <c r="C42" s="30">
        <f t="shared" si="41"/>
        <v>513386</v>
      </c>
      <c r="D42" s="28">
        <v>4</v>
      </c>
      <c r="G42" s="49">
        <f t="shared" si="45"/>
        <v>1</v>
      </c>
      <c r="H42" s="49">
        <f t="shared" si="46"/>
        <v>2</v>
      </c>
      <c r="I42" s="49">
        <f t="shared" si="47"/>
        <v>3</v>
      </c>
      <c r="J42" s="30">
        <f t="shared" si="42"/>
        <v>70750</v>
      </c>
      <c r="K42" s="31">
        <f t="shared" si="43"/>
        <v>0.13781053632159818</v>
      </c>
      <c r="L42" s="30">
        <f>County!N2410</f>
        <v>285156</v>
      </c>
      <c r="M42" s="31">
        <f t="shared" si="44"/>
        <v>0.55544171442150736</v>
      </c>
      <c r="N42" s="44">
        <f>County!O2410</f>
        <v>214406</v>
      </c>
      <c r="O42" s="53">
        <f t="shared" si="3"/>
        <v>0.41763117809990924</v>
      </c>
      <c r="P42" s="44">
        <f>County!P2410</f>
        <v>5045</v>
      </c>
      <c r="Q42" s="53">
        <f t="shared" si="4"/>
        <v>9.8269138620842803E-3</v>
      </c>
      <c r="R42" s="44">
        <f>County!Q2410</f>
        <v>1617</v>
      </c>
      <c r="S42" s="53">
        <f t="shared" si="5"/>
        <v>3.1496768513360317E-3</v>
      </c>
      <c r="T42" s="44">
        <f>County!R2410</f>
        <v>2900</v>
      </c>
      <c r="U42" s="53">
        <f t="shared" si="6"/>
        <v>5.648771100107911E-3</v>
      </c>
      <c r="V42" s="44">
        <f>County!S2410</f>
        <v>0</v>
      </c>
      <c r="W42" s="53">
        <f t="shared" si="7"/>
        <v>0</v>
      </c>
      <c r="X42" s="44">
        <f>County!T2410</f>
        <v>1176</v>
      </c>
      <c r="Y42" s="53">
        <f t="shared" si="8"/>
        <v>2.2906740736989323E-3</v>
      </c>
      <c r="Z42" s="44">
        <f>County!U2410</f>
        <v>0</v>
      </c>
      <c r="AA42" s="53">
        <f t="shared" si="9"/>
        <v>0</v>
      </c>
      <c r="AB42" s="44">
        <f>County!V2410</f>
        <v>0</v>
      </c>
      <c r="AC42" s="53">
        <f t="shared" si="10"/>
        <v>0</v>
      </c>
      <c r="AD42" s="44">
        <f>County!W2410</f>
        <v>2727</v>
      </c>
      <c r="AE42" s="53">
        <f t="shared" si="11"/>
        <v>5.311792686204922E-3</v>
      </c>
      <c r="AF42" s="44">
        <f>County!X2410</f>
        <v>0</v>
      </c>
      <c r="AG42" s="53">
        <f t="shared" si="12"/>
        <v>0</v>
      </c>
      <c r="AH42" s="30">
        <f>County!Y2410</f>
        <v>0</v>
      </c>
      <c r="AI42" s="31">
        <f t="shared" si="13"/>
        <v>0</v>
      </c>
      <c r="AJ42" s="30">
        <f>County!Z2410</f>
        <v>0</v>
      </c>
      <c r="AK42" s="31">
        <f t="shared" si="14"/>
        <v>0</v>
      </c>
      <c r="AL42" s="30">
        <f>County!AA2410</f>
        <v>0</v>
      </c>
      <c r="AM42" s="31">
        <f t="shared" si="15"/>
        <v>0</v>
      </c>
      <c r="AN42" s="30">
        <f>County!AB2410</f>
        <v>0</v>
      </c>
      <c r="AO42" s="31">
        <f t="shared" si="16"/>
        <v>0</v>
      </c>
      <c r="AP42" s="30">
        <f>County!AC2410</f>
        <v>0</v>
      </c>
      <c r="AQ42" s="31">
        <f t="shared" si="17"/>
        <v>0</v>
      </c>
      <c r="AR42" s="30">
        <f>County!AD2410</f>
        <v>0</v>
      </c>
      <c r="AS42" s="31">
        <f t="shared" si="18"/>
        <v>0</v>
      </c>
      <c r="AT42" s="30">
        <f>County!AE2410</f>
        <v>0</v>
      </c>
      <c r="AU42" s="31">
        <f t="shared" si="19"/>
        <v>0</v>
      </c>
      <c r="AV42" s="30">
        <f>County!AF2410</f>
        <v>0</v>
      </c>
      <c r="AW42" s="31">
        <f t="shared" si="20"/>
        <v>0</v>
      </c>
      <c r="AX42" s="30">
        <f>County!AG2410</f>
        <v>0</v>
      </c>
      <c r="AY42" s="31">
        <f t="shared" si="20"/>
        <v>0</v>
      </c>
      <c r="AZ42" s="30">
        <f>County!AH2410</f>
        <v>0</v>
      </c>
      <c r="BA42" s="31">
        <f t="shared" si="48"/>
        <v>0</v>
      </c>
      <c r="BB42" s="30">
        <f>County!AI2410</f>
        <v>0</v>
      </c>
      <c r="BC42" s="31">
        <f t="shared" si="49"/>
        <v>0</v>
      </c>
      <c r="BD42" s="30">
        <f>County!AJ2410</f>
        <v>0</v>
      </c>
      <c r="BE42" s="31">
        <f t="shared" si="49"/>
        <v>0</v>
      </c>
      <c r="BF42" s="30">
        <f>County!AK2410</f>
        <v>0</v>
      </c>
      <c r="BG42" s="31">
        <f t="shared" si="50"/>
        <v>0</v>
      </c>
      <c r="BH42" s="30">
        <f>County!AL2410</f>
        <v>0</v>
      </c>
      <c r="BI42" s="31">
        <f t="shared" si="51"/>
        <v>0</v>
      </c>
      <c r="BJ42" s="30">
        <f>County!AM2410</f>
        <v>359</v>
      </c>
      <c r="BK42" s="31">
        <f t="shared" si="25"/>
        <v>6.9927890515128965E-4</v>
      </c>
      <c r="BL42" s="30">
        <f>County!AN2410</f>
        <v>0</v>
      </c>
      <c r="BM42" s="31">
        <f t="shared" si="26"/>
        <v>0</v>
      </c>
      <c r="BN42" s="30">
        <f>County!AO2410</f>
        <v>0</v>
      </c>
      <c r="BO42" s="31">
        <f t="shared" si="27"/>
        <v>0</v>
      </c>
      <c r="BP42" s="30">
        <f>County!AP2410</f>
        <v>0</v>
      </c>
      <c r="BQ42" s="31">
        <f t="shared" si="28"/>
        <v>0</v>
      </c>
      <c r="BR42" s="30">
        <f>County!AQ2410</f>
        <v>0</v>
      </c>
      <c r="BS42" s="31">
        <f t="shared" si="29"/>
        <v>0</v>
      </c>
      <c r="BT42" s="30">
        <f>County!AR2410</f>
        <v>0</v>
      </c>
      <c r="BU42" s="31">
        <f t="shared" si="30"/>
        <v>0</v>
      </c>
      <c r="BV42" s="30">
        <f>County!AS2410</f>
        <v>0</v>
      </c>
      <c r="BW42" s="31">
        <f t="shared" si="31"/>
        <v>0</v>
      </c>
      <c r="BX42" s="30">
        <f>County!AT2410</f>
        <v>0</v>
      </c>
      <c r="BY42" s="31">
        <f t="shared" si="32"/>
        <v>0</v>
      </c>
      <c r="BZ42" s="30">
        <f>County!AU2410</f>
        <v>0</v>
      </c>
      <c r="CA42" s="31">
        <f t="shared" si="33"/>
        <v>0</v>
      </c>
      <c r="CB42" s="30">
        <f>County!AV2410</f>
        <v>0</v>
      </c>
      <c r="CC42" s="31">
        <f t="shared" si="34"/>
        <v>0</v>
      </c>
      <c r="CD42" s="30">
        <f>County!AW2410</f>
        <v>0</v>
      </c>
      <c r="CE42" s="31">
        <f t="shared" si="35"/>
        <v>0</v>
      </c>
      <c r="CF42" s="30">
        <f>County!AX2410</f>
        <v>0</v>
      </c>
      <c r="CG42" s="31">
        <f t="shared" si="36"/>
        <v>0</v>
      </c>
      <c r="CH42" s="30">
        <f>County!AY2410</f>
        <v>0</v>
      </c>
      <c r="CI42" s="31">
        <f t="shared" si="37"/>
        <v>0</v>
      </c>
      <c r="CJ42" s="34"/>
      <c r="CK42" s="28" t="str">
        <f t="shared" si="52"/>
        <v>Rhode Island</v>
      </c>
      <c r="CL42" s="28" t="s">
        <v>1615</v>
      </c>
      <c r="CM42" s="28">
        <f t="shared" si="53"/>
        <v>4</v>
      </c>
      <c r="CN42" s="29">
        <f>RANK(R42,(L42:Q42,R42:Y42,AD42:AW42))</f>
        <v>6</v>
      </c>
      <c r="CO42" s="29">
        <f>RANK(T42,(L42:Q42,R42:Y42,AD42:AW42))</f>
        <v>4</v>
      </c>
      <c r="CP42" s="29">
        <f>RANK(X42,(L42:Q42,R42:Y42,AD42:AW42))</f>
        <v>7</v>
      </c>
      <c r="CQ42" s="29">
        <f>RANK(V42,(L42:Q42,R42:Y42,AD42:AW42))</f>
        <v>15</v>
      </c>
      <c r="CS42" s="28">
        <v>44</v>
      </c>
      <c r="CU42" s="30">
        <f>County!BT2410</f>
        <v>0</v>
      </c>
      <c r="CW42" s="28">
        <f t="shared" si="54"/>
        <v>4</v>
      </c>
      <c r="CX42" s="28">
        <v>0</v>
      </c>
    </row>
    <row r="43" spans="1:102" x14ac:dyDescent="0.2">
      <c r="A43" t="s">
        <v>2106</v>
      </c>
      <c r="B43">
        <v>9</v>
      </c>
      <c r="C43" s="1">
        <f t="shared" si="41"/>
        <v>2548140</v>
      </c>
      <c r="E43">
        <v>9</v>
      </c>
      <c r="G43" s="32">
        <f t="shared" si="45"/>
        <v>2</v>
      </c>
      <c r="H43" s="32">
        <f t="shared" si="46"/>
        <v>1</v>
      </c>
      <c r="I43" s="32" t="str">
        <f t="shared" si="47"/>
        <v>-</v>
      </c>
      <c r="J43" s="1">
        <f t="shared" si="42"/>
        <v>455295</v>
      </c>
      <c r="K43" s="2">
        <f t="shared" si="43"/>
        <v>0.17867738821257859</v>
      </c>
      <c r="L43" s="38">
        <f>County!N2458</f>
        <v>1028452</v>
      </c>
      <c r="M43" s="17">
        <f t="shared" si="44"/>
        <v>0.40360890688894646</v>
      </c>
      <c r="N43" s="38">
        <f>County!O2458</f>
        <v>1483747</v>
      </c>
      <c r="O43" s="17">
        <f t="shared" si="3"/>
        <v>0.58228629510152508</v>
      </c>
      <c r="P43" s="38">
        <f>County!P2458</f>
        <v>0</v>
      </c>
      <c r="Q43" s="17">
        <f t="shared" si="4"/>
        <v>0</v>
      </c>
      <c r="R43" s="38">
        <f>County!Q2458</f>
        <v>12669</v>
      </c>
      <c r="S43" s="17">
        <f t="shared" si="5"/>
        <v>4.9718618286279407E-3</v>
      </c>
      <c r="T43" s="38">
        <f>County!R2458</f>
        <v>8117</v>
      </c>
      <c r="U43" s="17">
        <f t="shared" si="6"/>
        <v>3.1854607674617562E-3</v>
      </c>
      <c r="V43" s="38">
        <f>County!S2458</f>
        <v>5352</v>
      </c>
      <c r="W43" s="17">
        <f t="shared" si="7"/>
        <v>2.1003555534625257E-3</v>
      </c>
      <c r="X43" s="38">
        <f>County!T2458</f>
        <v>3059</v>
      </c>
      <c r="Y43" s="17">
        <f t="shared" si="8"/>
        <v>1.2004834899181365E-3</v>
      </c>
      <c r="Z43" s="38">
        <f>County!U2458</f>
        <v>6744</v>
      </c>
      <c r="AA43" s="17">
        <f t="shared" si="9"/>
        <v>2.6466363700581603E-3</v>
      </c>
      <c r="AB43" s="38">
        <f>County!V2458</f>
        <v>0</v>
      </c>
      <c r="AC43" s="17">
        <f t="shared" si="10"/>
        <v>0</v>
      </c>
      <c r="AD43" s="38">
        <f>County!W2458</f>
        <v>0</v>
      </c>
      <c r="AE43" s="17">
        <f t="shared" si="11"/>
        <v>0</v>
      </c>
      <c r="AF43" s="38">
        <f>County!X2458</f>
        <v>0</v>
      </c>
      <c r="AG43" s="17">
        <f t="shared" si="12"/>
        <v>0</v>
      </c>
      <c r="AH43" s="1">
        <f>County!Y2458</f>
        <v>0</v>
      </c>
      <c r="AI43" s="17">
        <f t="shared" si="13"/>
        <v>0</v>
      </c>
      <c r="AJ43" s="1">
        <f>County!Z2458</f>
        <v>0</v>
      </c>
      <c r="AK43" s="17">
        <f t="shared" si="14"/>
        <v>0</v>
      </c>
      <c r="AL43" s="1">
        <f>County!AA2458</f>
        <v>0</v>
      </c>
      <c r="AM43" s="17">
        <f t="shared" si="15"/>
        <v>0</v>
      </c>
      <c r="AN43" s="1">
        <f>County!AB2458</f>
        <v>0</v>
      </c>
      <c r="AO43" s="17">
        <f t="shared" si="16"/>
        <v>0</v>
      </c>
      <c r="AP43" s="1">
        <f>County!AC2458</f>
        <v>0</v>
      </c>
      <c r="AQ43" s="17">
        <f t="shared" si="17"/>
        <v>0</v>
      </c>
      <c r="AR43" s="1">
        <f>County!AD2458</f>
        <v>0</v>
      </c>
      <c r="AS43" s="17">
        <f t="shared" si="18"/>
        <v>0</v>
      </c>
      <c r="AT43" s="1">
        <f>County!AE2458</f>
        <v>0</v>
      </c>
      <c r="AU43" s="17">
        <f t="shared" si="19"/>
        <v>0</v>
      </c>
      <c r="AV43" s="1">
        <f>County!AF2458</f>
        <v>0</v>
      </c>
      <c r="AW43" s="17">
        <f t="shared" si="20"/>
        <v>0</v>
      </c>
      <c r="AX43" s="1">
        <f>County!AG2458</f>
        <v>0</v>
      </c>
      <c r="AY43" s="17">
        <f t="shared" si="20"/>
        <v>0</v>
      </c>
      <c r="AZ43" s="1">
        <f>County!AH2458</f>
        <v>0</v>
      </c>
      <c r="BA43" s="17">
        <f t="shared" si="48"/>
        <v>0</v>
      </c>
      <c r="BB43" s="1">
        <f>County!AI2458</f>
        <v>0</v>
      </c>
      <c r="BC43" s="17">
        <f t="shared" si="49"/>
        <v>0</v>
      </c>
      <c r="BD43" s="1">
        <f>County!AJ2458</f>
        <v>0</v>
      </c>
      <c r="BE43" s="17">
        <f t="shared" si="49"/>
        <v>0</v>
      </c>
      <c r="BF43" s="1">
        <f>County!AK2458</f>
        <v>0</v>
      </c>
      <c r="BG43" s="17">
        <f t="shared" si="50"/>
        <v>0</v>
      </c>
      <c r="BH43" s="1">
        <f>County!AL2458</f>
        <v>0</v>
      </c>
      <c r="BI43" s="17">
        <f t="shared" si="51"/>
        <v>0</v>
      </c>
      <c r="BJ43" s="1">
        <f>County!AM2458</f>
        <v>0</v>
      </c>
      <c r="BK43" s="17">
        <f t="shared" si="25"/>
        <v>0</v>
      </c>
      <c r="BL43" s="1">
        <f>County!AN2458</f>
        <v>0</v>
      </c>
      <c r="BM43" s="17">
        <f t="shared" si="26"/>
        <v>0</v>
      </c>
      <c r="BN43" s="1">
        <f>County!AO2458</f>
        <v>0</v>
      </c>
      <c r="BO43" s="17">
        <f t="shared" si="27"/>
        <v>0</v>
      </c>
      <c r="BP43" s="1">
        <f>County!AP2458</f>
        <v>0</v>
      </c>
      <c r="BQ43" s="17">
        <f t="shared" si="28"/>
        <v>0</v>
      </c>
      <c r="BR43" s="1">
        <f>County!AQ2458</f>
        <v>0</v>
      </c>
      <c r="BS43" s="17">
        <f t="shared" si="29"/>
        <v>0</v>
      </c>
      <c r="BT43" s="1">
        <f>County!AR2458</f>
        <v>0</v>
      </c>
      <c r="BU43" s="17">
        <f t="shared" si="30"/>
        <v>0</v>
      </c>
      <c r="BV43" s="1">
        <f>County!AS2458</f>
        <v>0</v>
      </c>
      <c r="BW43" s="17">
        <f t="shared" si="31"/>
        <v>0</v>
      </c>
      <c r="BX43" s="1">
        <f>County!AT2458</f>
        <v>0</v>
      </c>
      <c r="BY43" s="17">
        <f t="shared" si="32"/>
        <v>0</v>
      </c>
      <c r="BZ43" s="1">
        <f>County!AU2458</f>
        <v>0</v>
      </c>
      <c r="CA43" s="17">
        <f t="shared" si="33"/>
        <v>0</v>
      </c>
      <c r="CB43" s="1">
        <f>County!AV2458</f>
        <v>0</v>
      </c>
      <c r="CC43" s="17">
        <f t="shared" si="34"/>
        <v>0</v>
      </c>
      <c r="CD43" s="1">
        <f>County!AW2458</f>
        <v>0</v>
      </c>
      <c r="CE43" s="17">
        <f t="shared" si="35"/>
        <v>0</v>
      </c>
      <c r="CF43" s="1">
        <f>County!AX2458</f>
        <v>0</v>
      </c>
      <c r="CG43" s="17">
        <f t="shared" si="36"/>
        <v>0</v>
      </c>
      <c r="CH43" s="1">
        <f>County!AY2458</f>
        <v>0</v>
      </c>
      <c r="CI43" s="17">
        <f t="shared" si="37"/>
        <v>0</v>
      </c>
      <c r="CJ43" s="35"/>
      <c r="CK43" t="str">
        <f t="shared" si="52"/>
        <v>South Carolina</v>
      </c>
      <c r="CL43" t="s">
        <v>1929</v>
      </c>
      <c r="CM43">
        <f t="shared" si="53"/>
        <v>9</v>
      </c>
      <c r="CN43" s="5">
        <f>RANK(R43,(L43:Q43,R43:Y43,AD43:AW43))</f>
        <v>3</v>
      </c>
      <c r="CO43" s="5">
        <f>RANK(T43,(L43:Q43,R43:Y43,AD43:AW43))</f>
        <v>4</v>
      </c>
      <c r="CP43" s="5">
        <f>RANK(X43,(L43:Q43,R43:Y43,AD43:AW43))</f>
        <v>6</v>
      </c>
      <c r="CQ43" s="5">
        <f>RANK(V43,(L43:Q43,R43:Y43,AD43:AW43))</f>
        <v>5</v>
      </c>
      <c r="CS43">
        <v>45</v>
      </c>
      <c r="CU43" s="1">
        <f>County!BT2458</f>
        <v>0</v>
      </c>
      <c r="CW43">
        <f t="shared" si="54"/>
        <v>9</v>
      </c>
      <c r="CX43">
        <v>0</v>
      </c>
    </row>
    <row r="44" spans="1:102" s="28" customFormat="1" x14ac:dyDescent="0.2">
      <c r="A44" s="28" t="s">
        <v>1990</v>
      </c>
      <c r="B44" s="28">
        <v>3</v>
      </c>
      <c r="C44" s="30">
        <f t="shared" si="41"/>
        <v>428922</v>
      </c>
      <c r="E44" s="28">
        <v>3</v>
      </c>
      <c r="G44" s="49">
        <f t="shared" si="45"/>
        <v>2</v>
      </c>
      <c r="H44" s="49">
        <f t="shared" si="46"/>
        <v>1</v>
      </c>
      <c r="I44" s="49">
        <f t="shared" si="47"/>
        <v>3</v>
      </c>
      <c r="J44" s="30">
        <f t="shared" si="42"/>
        <v>125222</v>
      </c>
      <c r="K44" s="31">
        <f t="shared" si="43"/>
        <v>0.29194585495731157</v>
      </c>
      <c r="L44" s="30">
        <f>County!N2526</f>
        <v>146859</v>
      </c>
      <c r="M44" s="31">
        <f t="shared" si="44"/>
        <v>0.34239092422398476</v>
      </c>
      <c r="N44" s="44">
        <f>County!O2526</f>
        <v>272081</v>
      </c>
      <c r="O44" s="53">
        <f t="shared" si="3"/>
        <v>0.63433677918129638</v>
      </c>
      <c r="P44" s="44">
        <f>County!P2526</f>
        <v>7204</v>
      </c>
      <c r="Q44" s="53">
        <f t="shared" si="4"/>
        <v>1.6795594537002065E-2</v>
      </c>
      <c r="R44" s="44">
        <f>County!Q2526</f>
        <v>2778</v>
      </c>
      <c r="S44" s="53">
        <f t="shared" si="5"/>
        <v>6.4767020577167879E-3</v>
      </c>
      <c r="T44" s="44">
        <f>County!R2526</f>
        <v>0</v>
      </c>
      <c r="U44" s="53">
        <f t="shared" si="6"/>
        <v>0</v>
      </c>
      <c r="V44" s="44">
        <f>County!S2526</f>
        <v>0</v>
      </c>
      <c r="W44" s="53">
        <f t="shared" si="7"/>
        <v>0</v>
      </c>
      <c r="X44" s="44">
        <f>County!T2526</f>
        <v>0</v>
      </c>
      <c r="Y44" s="53">
        <f t="shared" si="8"/>
        <v>0</v>
      </c>
      <c r="Z44" s="44">
        <f>County!U2526</f>
        <v>0</v>
      </c>
      <c r="AA44" s="53">
        <f t="shared" si="9"/>
        <v>0</v>
      </c>
      <c r="AB44" s="44">
        <f>County!V2526</f>
        <v>0</v>
      </c>
      <c r="AC44" s="53">
        <f t="shared" si="10"/>
        <v>0</v>
      </c>
      <c r="AD44" s="44">
        <f>County!W2526</f>
        <v>0</v>
      </c>
      <c r="AE44" s="53">
        <f t="shared" si="11"/>
        <v>0</v>
      </c>
      <c r="AF44" s="44">
        <f>County!X2526</f>
        <v>0</v>
      </c>
      <c r="AG44" s="53">
        <f t="shared" si="12"/>
        <v>0</v>
      </c>
      <c r="AH44" s="30">
        <f>County!Y2526</f>
        <v>0</v>
      </c>
      <c r="AI44" s="31">
        <f t="shared" si="13"/>
        <v>0</v>
      </c>
      <c r="AJ44" s="30">
        <f>County!Z2526</f>
        <v>0</v>
      </c>
      <c r="AK44" s="31">
        <f t="shared" si="14"/>
        <v>0</v>
      </c>
      <c r="AL44" s="30">
        <f>County!AA2526</f>
        <v>0</v>
      </c>
      <c r="AM44" s="31">
        <f t="shared" si="15"/>
        <v>0</v>
      </c>
      <c r="AN44" s="30">
        <f>County!AB2526</f>
        <v>0</v>
      </c>
      <c r="AO44" s="31">
        <f t="shared" si="16"/>
        <v>0</v>
      </c>
      <c r="AP44" s="30">
        <f>County!AC2526</f>
        <v>0</v>
      </c>
      <c r="AQ44" s="31">
        <f t="shared" si="17"/>
        <v>0</v>
      </c>
      <c r="AR44" s="30">
        <f>County!AD2526</f>
        <v>0</v>
      </c>
      <c r="AS44" s="31">
        <f t="shared" si="18"/>
        <v>0</v>
      </c>
      <c r="AT44" s="30">
        <f>County!AE2526</f>
        <v>0</v>
      </c>
      <c r="AU44" s="31">
        <f t="shared" si="19"/>
        <v>0</v>
      </c>
      <c r="AV44" s="30">
        <f>County!AF2526</f>
        <v>0</v>
      </c>
      <c r="AW44" s="31">
        <f t="shared" si="20"/>
        <v>0</v>
      </c>
      <c r="AX44" s="30">
        <f>County!AG2526</f>
        <v>0</v>
      </c>
      <c r="AY44" s="31">
        <f t="shared" si="20"/>
        <v>0</v>
      </c>
      <c r="AZ44" s="30">
        <f>County!AH2526</f>
        <v>0</v>
      </c>
      <c r="BA44" s="31">
        <f t="shared" si="48"/>
        <v>0</v>
      </c>
      <c r="BB44" s="30">
        <f>County!AI2526</f>
        <v>0</v>
      </c>
      <c r="BC44" s="31">
        <f t="shared" si="49"/>
        <v>0</v>
      </c>
      <c r="BD44" s="30">
        <f>County!AJ2526</f>
        <v>0</v>
      </c>
      <c r="BE44" s="31">
        <f t="shared" si="49"/>
        <v>0</v>
      </c>
      <c r="BF44" s="30">
        <f>County!AK2526</f>
        <v>0</v>
      </c>
      <c r="BG44" s="31">
        <f t="shared" si="50"/>
        <v>0</v>
      </c>
      <c r="BH44" s="30">
        <f>County!AL2526</f>
        <v>0</v>
      </c>
      <c r="BI44" s="31">
        <f t="shared" si="51"/>
        <v>0</v>
      </c>
      <c r="BJ44" s="30">
        <f>County!AM2526</f>
        <v>0</v>
      </c>
      <c r="BK44" s="31">
        <f t="shared" si="25"/>
        <v>0</v>
      </c>
      <c r="BL44" s="30">
        <f>County!AN2526</f>
        <v>0</v>
      </c>
      <c r="BM44" s="31">
        <f t="shared" si="26"/>
        <v>0</v>
      </c>
      <c r="BN44" s="30">
        <f>County!AO2526</f>
        <v>0</v>
      </c>
      <c r="BO44" s="31">
        <f t="shared" si="27"/>
        <v>0</v>
      </c>
      <c r="BP44" s="30">
        <f>County!AP2526</f>
        <v>0</v>
      </c>
      <c r="BQ44" s="31">
        <f t="shared" si="28"/>
        <v>0</v>
      </c>
      <c r="BR44" s="30">
        <f>County!AQ2526</f>
        <v>0</v>
      </c>
      <c r="BS44" s="31">
        <f t="shared" si="29"/>
        <v>0</v>
      </c>
      <c r="BT44" s="30">
        <f>County!AR2526</f>
        <v>0</v>
      </c>
      <c r="BU44" s="31">
        <f t="shared" si="30"/>
        <v>0</v>
      </c>
      <c r="BV44" s="30">
        <f>County!AS2526</f>
        <v>0</v>
      </c>
      <c r="BW44" s="31">
        <f t="shared" si="31"/>
        <v>0</v>
      </c>
      <c r="BX44" s="30">
        <f>County!AT2526</f>
        <v>0</v>
      </c>
      <c r="BY44" s="31">
        <f t="shared" si="32"/>
        <v>0</v>
      </c>
      <c r="BZ44" s="30">
        <f>County!AU2526</f>
        <v>0</v>
      </c>
      <c r="CA44" s="31">
        <f t="shared" si="33"/>
        <v>0</v>
      </c>
      <c r="CB44" s="30">
        <f>County!AV2526</f>
        <v>0</v>
      </c>
      <c r="CC44" s="31">
        <f t="shared" si="34"/>
        <v>0</v>
      </c>
      <c r="CD44" s="30">
        <f>County!AW2526</f>
        <v>0</v>
      </c>
      <c r="CE44" s="31">
        <f t="shared" si="35"/>
        <v>0</v>
      </c>
      <c r="CF44" s="30">
        <f>County!AX2526</f>
        <v>0</v>
      </c>
      <c r="CG44" s="31">
        <f t="shared" si="36"/>
        <v>0</v>
      </c>
      <c r="CH44" s="30">
        <f>County!AY2526</f>
        <v>0</v>
      </c>
      <c r="CI44" s="31">
        <f t="shared" si="37"/>
        <v>0</v>
      </c>
      <c r="CJ44" s="34"/>
      <c r="CK44" s="28" t="str">
        <f t="shared" si="52"/>
        <v>South Dakota</v>
      </c>
      <c r="CL44" s="28" t="s">
        <v>1160</v>
      </c>
      <c r="CM44" s="28">
        <f t="shared" si="53"/>
        <v>3</v>
      </c>
      <c r="CN44" s="29">
        <f>RANK(R44,(L44:Q44,R44:Y44,AD44:AW44))</f>
        <v>4</v>
      </c>
      <c r="CO44" s="29">
        <f>RANK(T44,(L44:Q44,R44:Y44,AD44:AW44))</f>
        <v>9</v>
      </c>
      <c r="CP44" s="29">
        <f>RANK(X44,(L44:Q44,R44:Y44,AD44:AW44))</f>
        <v>9</v>
      </c>
      <c r="CQ44" s="29">
        <f>RANK(V44,(L44:Q44,R44:Y44,AD44:AW44))</f>
        <v>9</v>
      </c>
      <c r="CS44" s="28">
        <v>46</v>
      </c>
      <c r="CU44" s="30">
        <f>County!BT2526</f>
        <v>0</v>
      </c>
      <c r="CW44" s="28">
        <f t="shared" si="54"/>
        <v>3</v>
      </c>
      <c r="CX44" s="28">
        <v>0</v>
      </c>
    </row>
    <row r="45" spans="1:102" x14ac:dyDescent="0.2">
      <c r="A45" t="s">
        <v>2478</v>
      </c>
      <c r="B45">
        <v>11</v>
      </c>
      <c r="C45" s="1">
        <f t="shared" si="41"/>
        <v>3063942</v>
      </c>
      <c r="E45">
        <v>11</v>
      </c>
      <c r="G45" s="32">
        <f t="shared" si="45"/>
        <v>2</v>
      </c>
      <c r="H45" s="32">
        <f t="shared" si="46"/>
        <v>1</v>
      </c>
      <c r="I45" s="32">
        <f t="shared" si="47"/>
        <v>3</v>
      </c>
      <c r="J45" s="1">
        <f t="shared" si="42"/>
        <v>910600</v>
      </c>
      <c r="K45" s="2">
        <f t="shared" si="43"/>
        <v>0.29719883731480556</v>
      </c>
      <c r="L45" s="1">
        <f>County!N2623</f>
        <v>1056265</v>
      </c>
      <c r="M45" s="2">
        <f t="shared" si="44"/>
        <v>0.34474053360017909</v>
      </c>
      <c r="N45" s="38">
        <f>County!O2623</f>
        <v>1966865</v>
      </c>
      <c r="O45" s="17">
        <f t="shared" si="3"/>
        <v>0.64193937091498465</v>
      </c>
      <c r="P45" s="38">
        <f>County!P2623</f>
        <v>21535</v>
      </c>
      <c r="Q45" s="17">
        <f t="shared" si="4"/>
        <v>7.0285273024097714E-3</v>
      </c>
      <c r="R45" s="38">
        <f>County!Q2623</f>
        <v>0</v>
      </c>
      <c r="S45" s="17">
        <f t="shared" si="5"/>
        <v>0</v>
      </c>
      <c r="T45" s="38">
        <f>County!R2623</f>
        <v>8967</v>
      </c>
      <c r="U45" s="17">
        <f t="shared" si="6"/>
        <v>2.9266219791366809E-3</v>
      </c>
      <c r="V45" s="38">
        <f>County!S2623</f>
        <v>0</v>
      </c>
      <c r="W45" s="17">
        <f t="shared" si="7"/>
        <v>0</v>
      </c>
      <c r="X45" s="38">
        <f>County!T2623</f>
        <v>3457</v>
      </c>
      <c r="Y45" s="17">
        <f t="shared" si="8"/>
        <v>1.1282850654483669E-3</v>
      </c>
      <c r="Z45" s="38">
        <f>County!U2623</f>
        <v>0</v>
      </c>
      <c r="AA45" s="17">
        <f t="shared" si="9"/>
        <v>0</v>
      </c>
      <c r="AB45" s="38">
        <f>County!V2623</f>
        <v>988</v>
      </c>
      <c r="AC45" s="17">
        <f t="shared" si="10"/>
        <v>3.224604121096287E-4</v>
      </c>
      <c r="AD45" s="38">
        <f>County!W2623</f>
        <v>0</v>
      </c>
      <c r="AE45" s="17">
        <f t="shared" si="11"/>
        <v>0</v>
      </c>
      <c r="AF45" s="38">
        <f>County!X2623</f>
        <v>0</v>
      </c>
      <c r="AG45" s="17">
        <f t="shared" si="12"/>
        <v>0</v>
      </c>
      <c r="AH45" s="1">
        <f>County!Y2623</f>
        <v>0</v>
      </c>
      <c r="AI45" s="2">
        <f t="shared" si="13"/>
        <v>0</v>
      </c>
      <c r="AJ45" s="1">
        <f>County!Z2623</f>
        <v>0</v>
      </c>
      <c r="AK45" s="2">
        <f t="shared" si="14"/>
        <v>0</v>
      </c>
      <c r="AL45" s="1">
        <f>County!AA2623</f>
        <v>0</v>
      </c>
      <c r="AM45" s="2">
        <f t="shared" si="15"/>
        <v>0</v>
      </c>
      <c r="AN45" s="1">
        <f>County!AB2623</f>
        <v>0</v>
      </c>
      <c r="AO45" s="2">
        <f t="shared" si="16"/>
        <v>0</v>
      </c>
      <c r="AP45" s="1">
        <f>County!AC2623</f>
        <v>0</v>
      </c>
      <c r="AQ45" s="2">
        <f t="shared" si="17"/>
        <v>0</v>
      </c>
      <c r="AR45" s="1">
        <f>County!AD2623</f>
        <v>0</v>
      </c>
      <c r="AS45" s="2">
        <f t="shared" si="18"/>
        <v>0</v>
      </c>
      <c r="AT45" s="1">
        <f>County!AE2623</f>
        <v>0</v>
      </c>
      <c r="AU45" s="2">
        <f t="shared" si="19"/>
        <v>0</v>
      </c>
      <c r="AV45" s="1">
        <f>County!AF2623</f>
        <v>0</v>
      </c>
      <c r="AW45" s="2">
        <f t="shared" si="20"/>
        <v>0</v>
      </c>
      <c r="AX45" s="1">
        <f>County!AG2623</f>
        <v>0</v>
      </c>
      <c r="AY45" s="2">
        <f t="shared" si="20"/>
        <v>0</v>
      </c>
      <c r="AZ45" s="1">
        <f>County!AH2623</f>
        <v>0</v>
      </c>
      <c r="BA45" s="2">
        <f t="shared" si="48"/>
        <v>0</v>
      </c>
      <c r="BB45" s="1">
        <f>County!AI2623</f>
        <v>0</v>
      </c>
      <c r="BC45" s="2">
        <f t="shared" si="49"/>
        <v>0</v>
      </c>
      <c r="BD45" s="1">
        <f>County!AJ2623</f>
        <v>0</v>
      </c>
      <c r="BE45" s="2">
        <f t="shared" si="49"/>
        <v>0</v>
      </c>
      <c r="BF45" s="1">
        <f>County!AK2623</f>
        <v>0</v>
      </c>
      <c r="BG45" s="2">
        <f t="shared" si="50"/>
        <v>0</v>
      </c>
      <c r="BH45" s="1">
        <f>County!AL2623</f>
        <v>5865</v>
      </c>
      <c r="BI45" s="2">
        <f t="shared" si="51"/>
        <v>1.9142007257317534E-3</v>
      </c>
      <c r="BJ45" s="1">
        <f>County!AM2623</f>
        <v>0</v>
      </c>
      <c r="BK45" s="2">
        <f t="shared" si="25"/>
        <v>0</v>
      </c>
      <c r="BL45" s="1">
        <f>County!AN2623</f>
        <v>0</v>
      </c>
      <c r="BM45" s="2">
        <f t="shared" si="26"/>
        <v>0</v>
      </c>
      <c r="BN45" s="1">
        <f>County!AO2623</f>
        <v>0</v>
      </c>
      <c r="BO45" s="2">
        <f t="shared" si="27"/>
        <v>0</v>
      </c>
      <c r="BP45" s="1">
        <f>County!AP2623</f>
        <v>0</v>
      </c>
      <c r="BQ45" s="2">
        <f t="shared" si="28"/>
        <v>0</v>
      </c>
      <c r="BR45" s="1">
        <f>County!AQ2623</f>
        <v>0</v>
      </c>
      <c r="BS45" s="2">
        <f t="shared" si="29"/>
        <v>0</v>
      </c>
      <c r="BT45" s="1">
        <f>County!AR2623</f>
        <v>0</v>
      </c>
      <c r="BU45" s="2">
        <f t="shared" si="30"/>
        <v>0</v>
      </c>
      <c r="BV45" s="1">
        <f>County!AS2623</f>
        <v>0</v>
      </c>
      <c r="BW45" s="2">
        <f t="shared" si="31"/>
        <v>0</v>
      </c>
      <c r="BX45" s="1">
        <f>County!AT2623</f>
        <v>0</v>
      </c>
      <c r="BY45" s="2">
        <f t="shared" si="32"/>
        <v>0</v>
      </c>
      <c r="BZ45" s="1">
        <f>County!AU2623</f>
        <v>0</v>
      </c>
      <c r="CA45" s="2">
        <f t="shared" si="33"/>
        <v>0</v>
      </c>
      <c r="CB45" s="1">
        <f>County!AV2623</f>
        <v>0</v>
      </c>
      <c r="CC45" s="2">
        <f t="shared" si="34"/>
        <v>0</v>
      </c>
      <c r="CD45" s="1">
        <f>County!AW2623</f>
        <v>0</v>
      </c>
      <c r="CE45" s="2">
        <f t="shared" si="35"/>
        <v>0</v>
      </c>
      <c r="CF45" s="1">
        <f>County!AX2623</f>
        <v>0</v>
      </c>
      <c r="CG45" s="2">
        <f t="shared" si="36"/>
        <v>0</v>
      </c>
      <c r="CH45" s="1">
        <f>County!AY2623</f>
        <v>0</v>
      </c>
      <c r="CI45" s="2">
        <f t="shared" si="37"/>
        <v>0</v>
      </c>
      <c r="CJ45" s="35"/>
      <c r="CK45" t="str">
        <f t="shared" si="52"/>
        <v>Tennessee</v>
      </c>
      <c r="CL45" t="s">
        <v>18</v>
      </c>
      <c r="CM45">
        <f t="shared" si="53"/>
        <v>11</v>
      </c>
      <c r="CN45" s="5">
        <f>RANK(R45,(L45:Q45,R45:Y45,AD45:AW45))</f>
        <v>11</v>
      </c>
      <c r="CO45" s="5">
        <f>RANK(T45,(L45:Q45,R45:Y45,AD45:AW45))</f>
        <v>4</v>
      </c>
      <c r="CP45" s="5">
        <f>RANK(X45,(L45:Q45,R45:Y45,AD45:AW45))</f>
        <v>5</v>
      </c>
      <c r="CQ45" s="5">
        <f>RANK(V45,(L45:Q45,R45:Y45,AD45:AW45))</f>
        <v>11</v>
      </c>
      <c r="CS45">
        <v>47</v>
      </c>
      <c r="CU45" s="1">
        <f>County!BT2623</f>
        <v>0</v>
      </c>
      <c r="CW45">
        <f t="shared" si="54"/>
        <v>11</v>
      </c>
      <c r="CX45">
        <v>0</v>
      </c>
    </row>
    <row r="46" spans="1:102" s="28" customFormat="1" x14ac:dyDescent="0.2">
      <c r="A46" s="28" t="s">
        <v>482</v>
      </c>
      <c r="B46" s="28">
        <v>40</v>
      </c>
      <c r="C46" s="30">
        <f t="shared" si="41"/>
        <v>11406179</v>
      </c>
      <c r="E46" s="28">
        <v>40</v>
      </c>
      <c r="G46" s="49">
        <f t="shared" si="45"/>
        <v>2</v>
      </c>
      <c r="H46" s="49">
        <f t="shared" si="46"/>
        <v>1</v>
      </c>
      <c r="I46" s="49" t="str">
        <f t="shared" si="47"/>
        <v>-</v>
      </c>
      <c r="J46" s="30">
        <f t="shared" si="42"/>
        <v>1558347</v>
      </c>
      <c r="K46" s="31">
        <f t="shared" si="43"/>
        <v>0.1366230531714433</v>
      </c>
      <c r="L46" s="30">
        <f>County!N2879</f>
        <v>4835250</v>
      </c>
      <c r="M46" s="31">
        <f t="shared" si="44"/>
        <v>0.42391496749261959</v>
      </c>
      <c r="N46" s="44">
        <f>County!O2879</f>
        <v>6393597</v>
      </c>
      <c r="O46" s="53">
        <f t="shared" si="3"/>
        <v>0.56053802066406289</v>
      </c>
      <c r="P46" s="44">
        <f>County!P2879</f>
        <v>0</v>
      </c>
      <c r="Q46" s="53">
        <f t="shared" si="4"/>
        <v>0</v>
      </c>
      <c r="R46" s="44">
        <f>County!Q2879</f>
        <v>68557</v>
      </c>
      <c r="S46" s="53">
        <f t="shared" si="5"/>
        <v>6.0105141257208042E-3</v>
      </c>
      <c r="T46" s="44">
        <f>County!R2879</f>
        <v>82701</v>
      </c>
      <c r="U46" s="53">
        <f t="shared" si="6"/>
        <v>7.2505437622888439E-3</v>
      </c>
      <c r="V46" s="44">
        <f>County!S2879</f>
        <v>0</v>
      </c>
      <c r="W46" s="53">
        <f t="shared" si="7"/>
        <v>0</v>
      </c>
      <c r="X46" s="44">
        <f>County!T2879</f>
        <v>2374</v>
      </c>
      <c r="Y46" s="53">
        <f t="shared" si="8"/>
        <v>2.0813280240473167E-4</v>
      </c>
      <c r="Z46" s="44">
        <f>County!U2879</f>
        <v>1858</v>
      </c>
      <c r="AA46" s="53">
        <f t="shared" si="9"/>
        <v>1.6289416464532075E-4</v>
      </c>
      <c r="AB46" s="44">
        <f>County!V2879</f>
        <v>0</v>
      </c>
      <c r="AC46" s="53">
        <f t="shared" si="10"/>
        <v>0</v>
      </c>
      <c r="AD46" s="44">
        <f>County!W2879</f>
        <v>17629</v>
      </c>
      <c r="AE46" s="53">
        <f t="shared" si="11"/>
        <v>1.54556578500127E-3</v>
      </c>
      <c r="AF46" s="44">
        <f>County!X2879</f>
        <v>3780</v>
      </c>
      <c r="AG46" s="53">
        <f t="shared" si="12"/>
        <v>3.3139932312126609E-4</v>
      </c>
      <c r="AH46" s="30">
        <f>County!Y2879</f>
        <v>0</v>
      </c>
      <c r="AI46" s="31">
        <f t="shared" si="13"/>
        <v>0</v>
      </c>
      <c r="AJ46" s="30">
        <f>County!Z2879</f>
        <v>433</v>
      </c>
      <c r="AK46" s="31">
        <f t="shared" si="14"/>
        <v>3.7961880135319638E-5</v>
      </c>
      <c r="AL46" s="30">
        <f>County!AA2879</f>
        <v>0</v>
      </c>
      <c r="AM46" s="31">
        <f t="shared" si="15"/>
        <v>0</v>
      </c>
      <c r="AN46" s="30">
        <f>County!AB2879</f>
        <v>0</v>
      </c>
      <c r="AO46" s="31">
        <f t="shared" si="16"/>
        <v>0</v>
      </c>
      <c r="AP46" s="30">
        <f>County!AC2879</f>
        <v>0</v>
      </c>
      <c r="AQ46" s="31">
        <f t="shared" si="17"/>
        <v>0</v>
      </c>
      <c r="AR46" s="30">
        <f>County!AD2879</f>
        <v>0</v>
      </c>
      <c r="AS46" s="31">
        <f t="shared" si="18"/>
        <v>0</v>
      </c>
      <c r="AT46" s="30">
        <f>County!AE2879</f>
        <v>0</v>
      </c>
      <c r="AU46" s="31">
        <f t="shared" si="19"/>
        <v>0</v>
      </c>
      <c r="AV46" s="30">
        <f>County!AF2879</f>
        <v>0</v>
      </c>
      <c r="AW46" s="31">
        <f t="shared" si="20"/>
        <v>0</v>
      </c>
      <c r="AX46" s="30">
        <f>County!AG2879</f>
        <v>0</v>
      </c>
      <c r="AY46" s="31">
        <f t="shared" si="20"/>
        <v>0</v>
      </c>
      <c r="AZ46" s="30">
        <f>County!AH2879</f>
        <v>0</v>
      </c>
      <c r="BA46" s="31">
        <f t="shared" si="48"/>
        <v>0</v>
      </c>
      <c r="BB46" s="30">
        <f>County!AI2879</f>
        <v>0</v>
      </c>
      <c r="BC46" s="31">
        <f t="shared" si="49"/>
        <v>0</v>
      </c>
      <c r="BD46" s="30">
        <f>County!AJ2879</f>
        <v>0</v>
      </c>
      <c r="BE46" s="31">
        <f t="shared" si="49"/>
        <v>0</v>
      </c>
      <c r="BF46" s="30">
        <f>County!AK2879</f>
        <v>0</v>
      </c>
      <c r="BG46" s="31">
        <f t="shared" si="50"/>
        <v>0</v>
      </c>
      <c r="BH46" s="30">
        <f>County!AL2879</f>
        <v>0</v>
      </c>
      <c r="BI46" s="31">
        <f t="shared" si="51"/>
        <v>0</v>
      </c>
      <c r="BJ46" s="30">
        <f>County!AM2879</f>
        <v>0</v>
      </c>
      <c r="BK46" s="31">
        <f t="shared" si="25"/>
        <v>0</v>
      </c>
      <c r="BL46" s="30">
        <f>County!AN2879</f>
        <v>0</v>
      </c>
      <c r="BM46" s="31">
        <f t="shared" si="26"/>
        <v>0</v>
      </c>
      <c r="BN46" s="30">
        <f>County!AO2879</f>
        <v>0</v>
      </c>
      <c r="BO46" s="31">
        <f t="shared" si="27"/>
        <v>0</v>
      </c>
      <c r="BP46" s="30">
        <f>County!AP2879</f>
        <v>0</v>
      </c>
      <c r="BQ46" s="31">
        <f t="shared" si="28"/>
        <v>0</v>
      </c>
      <c r="BR46" s="30">
        <f>County!AQ2879</f>
        <v>0</v>
      </c>
      <c r="BS46" s="31">
        <f t="shared" si="29"/>
        <v>0</v>
      </c>
      <c r="BT46" s="30">
        <f>County!AR2879</f>
        <v>0</v>
      </c>
      <c r="BU46" s="31">
        <f t="shared" si="30"/>
        <v>0</v>
      </c>
      <c r="BV46" s="30">
        <f>County!AS2879</f>
        <v>0</v>
      </c>
      <c r="BW46" s="31">
        <f t="shared" si="31"/>
        <v>0</v>
      </c>
      <c r="BX46" s="30">
        <f>County!AT2879</f>
        <v>0</v>
      </c>
      <c r="BY46" s="31">
        <f t="shared" si="32"/>
        <v>0</v>
      </c>
      <c r="BZ46" s="30">
        <f>County!AU2879</f>
        <v>0</v>
      </c>
      <c r="CA46" s="31">
        <f t="shared" si="33"/>
        <v>0</v>
      </c>
      <c r="CB46" s="30">
        <f>County!AV2879</f>
        <v>0</v>
      </c>
      <c r="CC46" s="31">
        <f t="shared" si="34"/>
        <v>0</v>
      </c>
      <c r="CD46" s="30">
        <f>County!AW2879</f>
        <v>0</v>
      </c>
      <c r="CE46" s="31">
        <f t="shared" si="35"/>
        <v>0</v>
      </c>
      <c r="CF46" s="30">
        <f>County!AX2879</f>
        <v>0</v>
      </c>
      <c r="CG46" s="31">
        <f t="shared" si="36"/>
        <v>0</v>
      </c>
      <c r="CH46" s="30">
        <f>County!AY2879</f>
        <v>0</v>
      </c>
      <c r="CI46" s="31">
        <f t="shared" si="37"/>
        <v>0</v>
      </c>
      <c r="CJ46" s="34"/>
      <c r="CK46" s="28" t="str">
        <f t="shared" si="52"/>
        <v>Texas</v>
      </c>
      <c r="CL46" s="28" t="s">
        <v>52</v>
      </c>
      <c r="CM46" s="28">
        <f t="shared" si="53"/>
        <v>40</v>
      </c>
      <c r="CN46" s="29">
        <f>RANK(R46,(L46:Q46,R46:Y46,AD46:AW46))</f>
        <v>4</v>
      </c>
      <c r="CO46" s="29">
        <f>RANK(T46,(L46:Q46,R46:Y46,AD46:AW46))</f>
        <v>3</v>
      </c>
      <c r="CP46" s="29">
        <f>RANK(X46,(L46:Q46,R46:Y46,AD46:AW46))</f>
        <v>7</v>
      </c>
      <c r="CQ46" s="29">
        <f>RANK(V46,(L46:Q46,R46:Y46,AD46:AW46))</f>
        <v>17</v>
      </c>
      <c r="CS46" s="28">
        <v>48</v>
      </c>
      <c r="CU46" s="30">
        <f>County!BT2879</f>
        <v>0</v>
      </c>
      <c r="CW46" s="28">
        <f t="shared" si="54"/>
        <v>40</v>
      </c>
      <c r="CX46" s="28">
        <v>0</v>
      </c>
    </row>
    <row r="47" spans="1:102" x14ac:dyDescent="0.2">
      <c r="A47" t="s">
        <v>273</v>
      </c>
      <c r="B47">
        <v>6</v>
      </c>
      <c r="C47" s="1">
        <f t="shared" si="41"/>
        <v>1513398</v>
      </c>
      <c r="E47">
        <v>6</v>
      </c>
      <c r="G47" s="32">
        <f t="shared" si="45"/>
        <v>2</v>
      </c>
      <c r="H47" s="32">
        <f t="shared" si="46"/>
        <v>1</v>
      </c>
      <c r="I47" s="32" t="str">
        <f t="shared" si="47"/>
        <v>-</v>
      </c>
      <c r="J47" s="1">
        <f t="shared" si="42"/>
        <v>321252</v>
      </c>
      <c r="K47" s="2">
        <f t="shared" si="43"/>
        <v>0.21227198661554991</v>
      </c>
      <c r="L47" s="1">
        <f>County!N2910</f>
        <v>562566</v>
      </c>
      <c r="M47" s="2">
        <f t="shared" si="44"/>
        <v>0.37172376334579538</v>
      </c>
      <c r="N47" s="38">
        <f>County!O2910</f>
        <v>883818</v>
      </c>
      <c r="O47" s="17">
        <f t="shared" si="3"/>
        <v>0.58399574996134529</v>
      </c>
      <c r="P47" s="38">
        <f>County!P2910</f>
        <v>0</v>
      </c>
      <c r="Q47" s="17">
        <f t="shared" si="4"/>
        <v>0</v>
      </c>
      <c r="R47" s="38">
        <f>County!Q2910</f>
        <v>16902</v>
      </c>
      <c r="S47" s="17">
        <f t="shared" si="5"/>
        <v>1.116824523357372E-2</v>
      </c>
      <c r="T47" s="38">
        <f>County!R2910</f>
        <v>8222</v>
      </c>
      <c r="U47" s="17">
        <f t="shared" si="6"/>
        <v>5.4328074967721646E-3</v>
      </c>
      <c r="V47" s="38">
        <f>County!S2910</f>
        <v>0</v>
      </c>
      <c r="W47" s="17">
        <f t="shared" si="7"/>
        <v>0</v>
      </c>
      <c r="X47" s="38">
        <f>County!T2910</f>
        <v>3189</v>
      </c>
      <c r="Y47" s="17">
        <f t="shared" si="8"/>
        <v>2.1071786800299724E-3</v>
      </c>
      <c r="Z47" s="38">
        <f>County!U2910</f>
        <v>2199</v>
      </c>
      <c r="AA47" s="17">
        <f t="shared" si="9"/>
        <v>1.4530216109708088E-3</v>
      </c>
      <c r="AB47" s="38">
        <f>County!V2910</f>
        <v>0</v>
      </c>
      <c r="AC47" s="17">
        <f t="shared" si="10"/>
        <v>0</v>
      </c>
      <c r="AD47" s="38">
        <f>County!W2910</f>
        <v>24947</v>
      </c>
      <c r="AE47" s="17">
        <f t="shared" si="11"/>
        <v>1.6484097375574699E-2</v>
      </c>
      <c r="AF47" s="38">
        <f>County!X2910</f>
        <v>441</v>
      </c>
      <c r="AG47" s="17">
        <f t="shared" si="12"/>
        <v>2.913972398536274E-4</v>
      </c>
      <c r="AH47" s="1">
        <f>County!Y2910</f>
        <v>0</v>
      </c>
      <c r="AI47" s="2">
        <f t="shared" si="13"/>
        <v>0</v>
      </c>
      <c r="AJ47" s="1">
        <f>County!Z2910</f>
        <v>0</v>
      </c>
      <c r="AK47" s="2">
        <f t="shared" si="14"/>
        <v>0</v>
      </c>
      <c r="AL47" s="1">
        <f>County!AA2910</f>
        <v>8402</v>
      </c>
      <c r="AM47" s="2">
        <f t="shared" si="15"/>
        <v>5.5517451456920126E-3</v>
      </c>
      <c r="AN47" s="1">
        <f>County!AB2910</f>
        <v>0</v>
      </c>
      <c r="AO47" s="2">
        <f t="shared" si="16"/>
        <v>0</v>
      </c>
      <c r="AP47" s="1">
        <f>County!AC2910</f>
        <v>0</v>
      </c>
      <c r="AQ47" s="2">
        <f t="shared" si="17"/>
        <v>0</v>
      </c>
      <c r="AR47" s="1">
        <f>County!AD2910</f>
        <v>0</v>
      </c>
      <c r="AS47" s="2">
        <f t="shared" si="18"/>
        <v>0</v>
      </c>
      <c r="AT47" s="1">
        <f>County!AE2910</f>
        <v>0</v>
      </c>
      <c r="AU47" s="2">
        <f t="shared" si="19"/>
        <v>0</v>
      </c>
      <c r="AV47" s="1">
        <f>County!AF2910</f>
        <v>0</v>
      </c>
      <c r="AW47" s="2">
        <f t="shared" si="20"/>
        <v>0</v>
      </c>
      <c r="AX47" s="1">
        <f>County!AG2910</f>
        <v>2653</v>
      </c>
      <c r="AY47" s="2">
        <f t="shared" si="20"/>
        <v>1.7530087921353141E-3</v>
      </c>
      <c r="AZ47" s="1">
        <f>County!AH2910</f>
        <v>0</v>
      </c>
      <c r="BA47" s="2">
        <f t="shared" si="48"/>
        <v>0</v>
      </c>
      <c r="BB47" s="1">
        <f>County!AI2910</f>
        <v>0</v>
      </c>
      <c r="BC47" s="2">
        <f t="shared" si="49"/>
        <v>0</v>
      </c>
      <c r="BD47" s="1">
        <f>County!AJ2910</f>
        <v>0</v>
      </c>
      <c r="BE47" s="2">
        <f t="shared" si="49"/>
        <v>0</v>
      </c>
      <c r="BF47" s="1">
        <f>County!AK2910</f>
        <v>0</v>
      </c>
      <c r="BG47" s="2">
        <f t="shared" si="50"/>
        <v>0</v>
      </c>
      <c r="BH47" s="1">
        <f>County!AL2910</f>
        <v>59</v>
      </c>
      <c r="BI47" s="2">
        <f t="shared" si="51"/>
        <v>3.8985118257061262E-5</v>
      </c>
      <c r="BJ47" s="1">
        <f>County!AM2910</f>
        <v>0</v>
      </c>
      <c r="BK47" s="2">
        <f t="shared" si="25"/>
        <v>0</v>
      </c>
      <c r="BL47" s="1">
        <f>County!AN2910</f>
        <v>0</v>
      </c>
      <c r="BM47" s="2">
        <f t="shared" si="26"/>
        <v>0</v>
      </c>
      <c r="BN47" s="1">
        <f>County!AO2910</f>
        <v>0</v>
      </c>
      <c r="BO47" s="2">
        <f t="shared" si="27"/>
        <v>0</v>
      </c>
      <c r="BP47" s="1">
        <f>County!AP2910</f>
        <v>0</v>
      </c>
      <c r="BQ47" s="2">
        <f t="shared" si="28"/>
        <v>0</v>
      </c>
      <c r="BR47" s="1">
        <f>County!AQ2910</f>
        <v>0</v>
      </c>
      <c r="BS47" s="2">
        <f t="shared" si="29"/>
        <v>0</v>
      </c>
      <c r="BT47" s="1">
        <f>County!AR2910</f>
        <v>0</v>
      </c>
      <c r="BU47" s="2">
        <f t="shared" si="30"/>
        <v>0</v>
      </c>
      <c r="BV47" s="1">
        <f>County!AS2910</f>
        <v>0</v>
      </c>
      <c r="BW47" s="2">
        <f t="shared" si="31"/>
        <v>0</v>
      </c>
      <c r="BX47" s="1">
        <f>County!AT2910</f>
        <v>0</v>
      </c>
      <c r="BY47" s="2">
        <f t="shared" si="32"/>
        <v>0</v>
      </c>
      <c r="BZ47" s="1">
        <f>County!AU2910</f>
        <v>0</v>
      </c>
      <c r="CA47" s="2">
        <f t="shared" si="33"/>
        <v>0</v>
      </c>
      <c r="CB47" s="1">
        <f>County!AV2910</f>
        <v>0</v>
      </c>
      <c r="CC47" s="2">
        <f t="shared" si="34"/>
        <v>0</v>
      </c>
      <c r="CD47" s="1">
        <f>County!AW2910</f>
        <v>0</v>
      </c>
      <c r="CE47" s="2">
        <f t="shared" si="35"/>
        <v>0</v>
      </c>
      <c r="CF47" s="1">
        <f>County!AX2910</f>
        <v>0</v>
      </c>
      <c r="CG47" s="2">
        <f t="shared" si="36"/>
        <v>0</v>
      </c>
      <c r="CH47" s="1">
        <f>County!AY2910</f>
        <v>0</v>
      </c>
      <c r="CI47" s="2">
        <f t="shared" si="37"/>
        <v>0</v>
      </c>
      <c r="CJ47" s="35"/>
      <c r="CK47" t="str">
        <f t="shared" si="52"/>
        <v>Utah</v>
      </c>
      <c r="CL47" t="s">
        <v>937</v>
      </c>
      <c r="CM47">
        <f t="shared" si="53"/>
        <v>6</v>
      </c>
      <c r="CN47" s="5">
        <f>RANK(R47,(L47:Q47,R47:Y47,AD47:AW47))</f>
        <v>4</v>
      </c>
      <c r="CO47" s="5">
        <f>RANK(T47,(L47:Q47,R47:Y47,AD47:AW47))</f>
        <v>6</v>
      </c>
      <c r="CP47" s="5">
        <f>RANK(X47,(L47:Q47,R47:Y47,AD47:AW47))</f>
        <v>7</v>
      </c>
      <c r="CQ47" s="5">
        <f>RANK(V47,(L47:Q47,R47:Y47,AD47:AW47))</f>
        <v>17</v>
      </c>
      <c r="CS47">
        <v>49</v>
      </c>
      <c r="CU47" s="1">
        <f>County!BT2910</f>
        <v>0</v>
      </c>
      <c r="CW47">
        <f t="shared" si="54"/>
        <v>6</v>
      </c>
      <c r="CX47">
        <v>0</v>
      </c>
    </row>
    <row r="48" spans="1:102" s="28" customFormat="1" x14ac:dyDescent="0.2">
      <c r="A48" s="28" t="s">
        <v>708</v>
      </c>
      <c r="B48" s="28">
        <v>3</v>
      </c>
      <c r="C48" s="30">
        <f t="shared" si="41"/>
        <v>369422</v>
      </c>
      <c r="D48" s="28">
        <v>3</v>
      </c>
      <c r="G48" s="49">
        <f t="shared" si="45"/>
        <v>1</v>
      </c>
      <c r="H48" s="49">
        <f t="shared" si="46"/>
        <v>2</v>
      </c>
      <c r="I48" s="49">
        <f t="shared" si="47"/>
        <v>3</v>
      </c>
      <c r="J48" s="30">
        <f t="shared" si="42"/>
        <v>116396</v>
      </c>
      <c r="K48" s="31">
        <f t="shared" si="43"/>
        <v>0.31507598356351274</v>
      </c>
      <c r="L48" s="30">
        <f>County!N2926</f>
        <v>235791</v>
      </c>
      <c r="M48" s="31">
        <f t="shared" si="44"/>
        <v>0.63827005430104322</v>
      </c>
      <c r="N48" s="44">
        <f>County!O2926</f>
        <v>119395</v>
      </c>
      <c r="O48" s="53">
        <f t="shared" si="3"/>
        <v>0.32319407073753054</v>
      </c>
      <c r="P48" s="44">
        <f>County!P2926</f>
        <v>5905</v>
      </c>
      <c r="Q48" s="53">
        <f t="shared" si="4"/>
        <v>1.5984429730768607E-2</v>
      </c>
      <c r="R48" s="44">
        <f>County!Q2926</f>
        <v>1828</v>
      </c>
      <c r="S48" s="53">
        <f t="shared" si="5"/>
        <v>4.9482705415486898E-3</v>
      </c>
      <c r="T48" s="44">
        <f>County!R2926</f>
        <v>898</v>
      </c>
      <c r="U48" s="53">
        <f t="shared" si="6"/>
        <v>2.4308243688789515E-3</v>
      </c>
      <c r="V48" s="44">
        <f>County!S2926</f>
        <v>7</v>
      </c>
      <c r="W48" s="53">
        <f t="shared" si="7"/>
        <v>1.8948519579234589E-5</v>
      </c>
      <c r="X48" s="44">
        <f>County!T2926</f>
        <v>1710</v>
      </c>
      <c r="Y48" s="53">
        <f t="shared" si="8"/>
        <v>4.6288526400701637E-3</v>
      </c>
      <c r="Z48" s="44">
        <f>County!U2926</f>
        <v>1549</v>
      </c>
      <c r="AA48" s="53">
        <f t="shared" si="9"/>
        <v>4.1930366897477683E-3</v>
      </c>
      <c r="AB48" s="44">
        <f>County!V2926</f>
        <v>211</v>
      </c>
      <c r="AC48" s="53">
        <f t="shared" si="10"/>
        <v>5.7116251874549974E-4</v>
      </c>
      <c r="AD48" s="44">
        <f>County!W2926</f>
        <v>2050</v>
      </c>
      <c r="AE48" s="53">
        <f t="shared" si="11"/>
        <v>5.549209305347272E-3</v>
      </c>
      <c r="AF48" s="44">
        <f>County!X2926</f>
        <v>53</v>
      </c>
      <c r="AG48" s="53">
        <f t="shared" si="12"/>
        <v>1.4346736252849045E-4</v>
      </c>
      <c r="AH48" s="30">
        <f>County!Y2926</f>
        <v>2</v>
      </c>
      <c r="AI48" s="31">
        <f t="shared" si="13"/>
        <v>5.4138627369241683E-6</v>
      </c>
      <c r="AJ48" s="30">
        <f>County!Z2926</f>
        <v>10</v>
      </c>
      <c r="AK48" s="31">
        <f t="shared" si="14"/>
        <v>2.7069313684620842E-5</v>
      </c>
      <c r="AL48" s="30">
        <f>County!AA2926</f>
        <v>1</v>
      </c>
      <c r="AM48" s="31">
        <f t="shared" si="15"/>
        <v>2.7069313684620842E-6</v>
      </c>
      <c r="AN48" s="30">
        <f>County!AB2926</f>
        <v>1</v>
      </c>
      <c r="AO48" s="31">
        <f t="shared" si="16"/>
        <v>2.7069313684620842E-6</v>
      </c>
      <c r="AP48" s="30">
        <f>County!AC2926</f>
        <v>0</v>
      </c>
      <c r="AQ48" s="31">
        <f t="shared" si="17"/>
        <v>0</v>
      </c>
      <c r="AR48" s="30">
        <f>County!AD2926</f>
        <v>1</v>
      </c>
      <c r="AS48" s="31">
        <f t="shared" si="18"/>
        <v>2.7069313684620842E-6</v>
      </c>
      <c r="AT48" s="30">
        <f>County!AE2926</f>
        <v>1</v>
      </c>
      <c r="AU48" s="31">
        <f t="shared" si="19"/>
        <v>2.7069313684620842E-6</v>
      </c>
      <c r="AV48" s="30">
        <f>County!AF2926</f>
        <v>0</v>
      </c>
      <c r="AW48" s="31">
        <f t="shared" si="20"/>
        <v>0</v>
      </c>
      <c r="AX48" s="30">
        <f>County!AG2926</f>
        <v>0</v>
      </c>
      <c r="AY48" s="31">
        <f t="shared" si="20"/>
        <v>0</v>
      </c>
      <c r="AZ48" s="30">
        <f>County!AH2926</f>
        <v>0</v>
      </c>
      <c r="BA48" s="31">
        <f t="shared" si="48"/>
        <v>0</v>
      </c>
      <c r="BB48" s="30">
        <f>County!AI2926</f>
        <v>0</v>
      </c>
      <c r="BC48" s="31">
        <f t="shared" si="49"/>
        <v>0</v>
      </c>
      <c r="BD48" s="30">
        <f>County!AJ2926</f>
        <v>9</v>
      </c>
      <c r="BE48" s="31">
        <f t="shared" si="49"/>
        <v>2.4362382316158757E-5</v>
      </c>
      <c r="BF48" s="30">
        <f>County!AK2926</f>
        <v>0</v>
      </c>
      <c r="BG48" s="31">
        <f t="shared" si="50"/>
        <v>0</v>
      </c>
      <c r="BH48" s="30">
        <f>County!AL2926</f>
        <v>0</v>
      </c>
      <c r="BI48" s="31">
        <f t="shared" si="51"/>
        <v>0</v>
      </c>
      <c r="BJ48" s="30">
        <f>County!AM2926</f>
        <v>0</v>
      </c>
      <c r="BK48" s="31">
        <f t="shared" si="25"/>
        <v>0</v>
      </c>
      <c r="BL48" s="30">
        <f>County!AN2926</f>
        <v>0</v>
      </c>
      <c r="BM48" s="31">
        <f t="shared" si="26"/>
        <v>0</v>
      </c>
      <c r="BN48" s="30">
        <f>County!AO2926</f>
        <v>0</v>
      </c>
      <c r="BO48" s="31">
        <f t="shared" si="27"/>
        <v>0</v>
      </c>
      <c r="BP48" s="30">
        <f>County!AP2926</f>
        <v>0</v>
      </c>
      <c r="BQ48" s="31">
        <f t="shared" si="28"/>
        <v>0</v>
      </c>
      <c r="BR48" s="30">
        <f>County!AQ2926</f>
        <v>0</v>
      </c>
      <c r="BS48" s="31">
        <f t="shared" si="29"/>
        <v>0</v>
      </c>
      <c r="BT48" s="30">
        <f>County!AR2926</f>
        <v>0</v>
      </c>
      <c r="BU48" s="31">
        <f t="shared" si="30"/>
        <v>0</v>
      </c>
      <c r="BV48" s="30">
        <f>County!AS2926</f>
        <v>0</v>
      </c>
      <c r="BW48" s="31">
        <f t="shared" si="31"/>
        <v>0</v>
      </c>
      <c r="BX48" s="30">
        <f>County!AT2926</f>
        <v>0</v>
      </c>
      <c r="BY48" s="31">
        <f t="shared" si="32"/>
        <v>0</v>
      </c>
      <c r="BZ48" s="30">
        <f>County!AU2926</f>
        <v>0</v>
      </c>
      <c r="CA48" s="31">
        <f t="shared" si="33"/>
        <v>0</v>
      </c>
      <c r="CB48" s="30">
        <f>County!AV2926</f>
        <v>0</v>
      </c>
      <c r="CC48" s="31">
        <f t="shared" si="34"/>
        <v>0</v>
      </c>
      <c r="CD48" s="30">
        <f>County!AW2926</f>
        <v>0</v>
      </c>
      <c r="CE48" s="31">
        <f t="shared" si="35"/>
        <v>0</v>
      </c>
      <c r="CF48" s="30">
        <f>County!AX2926</f>
        <v>0</v>
      </c>
      <c r="CG48" s="31">
        <f t="shared" si="36"/>
        <v>0</v>
      </c>
      <c r="CH48" s="30">
        <f>County!AY2926</f>
        <v>0</v>
      </c>
      <c r="CI48" s="31">
        <f t="shared" si="37"/>
        <v>0</v>
      </c>
      <c r="CJ48" s="34"/>
      <c r="CK48" s="28" t="str">
        <f t="shared" si="52"/>
        <v>Vermont</v>
      </c>
      <c r="CL48" s="28" t="s">
        <v>1980</v>
      </c>
      <c r="CM48" s="28">
        <f t="shared" si="53"/>
        <v>3</v>
      </c>
      <c r="CN48" s="29">
        <f>RANK(R48,(L48:Q48,R48:Y48,AD48:AW48))</f>
        <v>5</v>
      </c>
      <c r="CO48" s="29">
        <f>RANK(T48,(L48:Q48,R48:Y48,AD48:AW48))</f>
        <v>7</v>
      </c>
      <c r="CP48" s="29">
        <f>RANK(X48,(L48:Q48,R48:Y48,AD48:AW48))</f>
        <v>6</v>
      </c>
      <c r="CQ48" s="29">
        <f>RANK(V48,(L48:Q48,R48:Y48,AD48:AW48))</f>
        <v>10</v>
      </c>
      <c r="CS48" s="28">
        <v>50</v>
      </c>
      <c r="CU48" s="30">
        <f>County!BT2926</f>
        <v>0</v>
      </c>
      <c r="CW48" s="28">
        <f t="shared" si="54"/>
        <v>3</v>
      </c>
      <c r="CX48" s="28">
        <v>0</v>
      </c>
    </row>
    <row r="49" spans="1:102" x14ac:dyDescent="0.2">
      <c r="A49" t="s">
        <v>988</v>
      </c>
      <c r="B49">
        <v>13</v>
      </c>
      <c r="C49" s="1">
        <f t="shared" si="41"/>
        <v>4505941</v>
      </c>
      <c r="D49">
        <v>13</v>
      </c>
      <c r="G49" s="32">
        <f t="shared" si="45"/>
        <v>1</v>
      </c>
      <c r="H49" s="32">
        <f t="shared" si="46"/>
        <v>2</v>
      </c>
      <c r="I49" s="32" t="str">
        <f t="shared" si="47"/>
        <v>-</v>
      </c>
      <c r="J49" s="1">
        <f t="shared" si="42"/>
        <v>260310</v>
      </c>
      <c r="K49" s="2">
        <f t="shared" si="43"/>
        <v>5.7770396904886237E-2</v>
      </c>
      <c r="L49" s="1">
        <f>County!N3061</f>
        <v>2335395</v>
      </c>
      <c r="M49" s="2">
        <f t="shared" si="44"/>
        <v>0.51829240551529632</v>
      </c>
      <c r="N49" s="38">
        <f>County!O3061</f>
        <v>2075085</v>
      </c>
      <c r="O49" s="17">
        <f t="shared" si="3"/>
        <v>0.46052200861041015</v>
      </c>
      <c r="P49" s="38">
        <f>County!P3061</f>
        <v>0</v>
      </c>
      <c r="Q49" s="17">
        <f t="shared" si="4"/>
        <v>0</v>
      </c>
      <c r="R49" s="38">
        <f>County!Q3061</f>
        <v>19814</v>
      </c>
      <c r="S49" s="17">
        <f t="shared" si="5"/>
        <v>4.3973056904207134E-3</v>
      </c>
      <c r="T49" s="38">
        <f>County!R3061</f>
        <v>34888</v>
      </c>
      <c r="U49" s="17">
        <f t="shared" si="6"/>
        <v>7.7426668480568206E-3</v>
      </c>
      <c r="V49" s="38">
        <f>County!S3061</f>
        <v>0</v>
      </c>
      <c r="W49" s="17">
        <f t="shared" si="7"/>
        <v>0</v>
      </c>
      <c r="X49" s="38">
        <f>County!T3061</f>
        <v>8410</v>
      </c>
      <c r="Y49" s="17">
        <f t="shared" si="8"/>
        <v>1.8664247934005349E-3</v>
      </c>
      <c r="Z49" s="38">
        <f>County!U3061</f>
        <v>8984</v>
      </c>
      <c r="AA49" s="17">
        <f t="shared" si="9"/>
        <v>1.9938121693115823E-3</v>
      </c>
      <c r="AB49" s="38">
        <f>County!V3061</f>
        <v>0</v>
      </c>
      <c r="AC49" s="17">
        <f t="shared" si="10"/>
        <v>0</v>
      </c>
      <c r="AD49" s="38">
        <f>County!W3061</f>
        <v>23365</v>
      </c>
      <c r="AE49" s="17">
        <f t="shared" si="11"/>
        <v>5.185376373103864E-3</v>
      </c>
      <c r="AF49" s="38">
        <f>County!X3061</f>
        <v>0</v>
      </c>
      <c r="AG49" s="17">
        <f t="shared" si="12"/>
        <v>0</v>
      </c>
      <c r="AH49" s="1">
        <f>County!Y3061</f>
        <v>0</v>
      </c>
      <c r="AI49" s="2">
        <f t="shared" si="13"/>
        <v>0</v>
      </c>
      <c r="AJ49" s="1">
        <f>County!Z3061</f>
        <v>0</v>
      </c>
      <c r="AK49" s="2">
        <f t="shared" si="14"/>
        <v>0</v>
      </c>
      <c r="AL49" s="1">
        <f>County!AA3061</f>
        <v>0</v>
      </c>
      <c r="AM49" s="2">
        <f t="shared" si="15"/>
        <v>0</v>
      </c>
      <c r="AN49" s="1">
        <f>County!AB3061</f>
        <v>0</v>
      </c>
      <c r="AO49" s="2">
        <f t="shared" si="16"/>
        <v>0</v>
      </c>
      <c r="AP49" s="1">
        <f>County!AC3061</f>
        <v>0</v>
      </c>
      <c r="AQ49" s="2">
        <f t="shared" si="17"/>
        <v>0</v>
      </c>
      <c r="AR49" s="1">
        <f>County!AD3061</f>
        <v>0</v>
      </c>
      <c r="AS49" s="2">
        <f t="shared" si="18"/>
        <v>0</v>
      </c>
      <c r="AT49" s="1">
        <f>County!AE3061</f>
        <v>0</v>
      </c>
      <c r="AU49" s="2">
        <f t="shared" si="19"/>
        <v>0</v>
      </c>
      <c r="AV49" s="1">
        <f>County!AF3061</f>
        <v>0</v>
      </c>
      <c r="AW49" s="2">
        <f t="shared" si="20"/>
        <v>0</v>
      </c>
      <c r="AX49" s="1">
        <f>County!AG3061</f>
        <v>0</v>
      </c>
      <c r="AY49" s="2">
        <f t="shared" si="20"/>
        <v>0</v>
      </c>
      <c r="AZ49" s="1">
        <f>County!AH3061</f>
        <v>0</v>
      </c>
      <c r="BA49" s="2">
        <f t="shared" si="48"/>
        <v>0</v>
      </c>
      <c r="BB49" s="1">
        <f>County!AI3061</f>
        <v>0</v>
      </c>
      <c r="BC49" s="2">
        <f t="shared" si="49"/>
        <v>0</v>
      </c>
      <c r="BD49" s="1">
        <f>County!AJ3061</f>
        <v>0</v>
      </c>
      <c r="BE49" s="2">
        <f t="shared" si="49"/>
        <v>0</v>
      </c>
      <c r="BF49" s="1">
        <f>County!AK3061</f>
        <v>0</v>
      </c>
      <c r="BG49" s="2">
        <f t="shared" si="50"/>
        <v>0</v>
      </c>
      <c r="BH49" s="1">
        <f>County!AL3061</f>
        <v>0</v>
      </c>
      <c r="BI49" s="2">
        <f t="shared" si="51"/>
        <v>0</v>
      </c>
      <c r="BJ49" s="1">
        <f>County!AM3061</f>
        <v>0</v>
      </c>
      <c r="BK49" s="2">
        <f t="shared" si="25"/>
        <v>0</v>
      </c>
      <c r="BL49" s="1">
        <f>County!AN3061</f>
        <v>0</v>
      </c>
      <c r="BM49" s="2">
        <f t="shared" si="26"/>
        <v>0</v>
      </c>
      <c r="BN49" s="1">
        <f>County!AO3061</f>
        <v>0</v>
      </c>
      <c r="BO49" s="2">
        <f t="shared" si="27"/>
        <v>0</v>
      </c>
      <c r="BP49" s="1">
        <f>County!AP3061</f>
        <v>0</v>
      </c>
      <c r="BQ49" s="2">
        <f t="shared" si="28"/>
        <v>0</v>
      </c>
      <c r="BR49" s="1">
        <f>County!AQ3061</f>
        <v>0</v>
      </c>
      <c r="BS49" s="2">
        <f t="shared" si="29"/>
        <v>0</v>
      </c>
      <c r="BT49" s="1">
        <f>County!AR3061</f>
        <v>0</v>
      </c>
      <c r="BU49" s="2">
        <f t="shared" si="30"/>
        <v>0</v>
      </c>
      <c r="BV49" s="1">
        <f>County!AS3061</f>
        <v>0</v>
      </c>
      <c r="BW49" s="2">
        <f t="shared" si="31"/>
        <v>0</v>
      </c>
      <c r="BX49" s="1">
        <f>County!AT3061</f>
        <v>0</v>
      </c>
      <c r="BY49" s="2">
        <f t="shared" si="32"/>
        <v>0</v>
      </c>
      <c r="BZ49" s="1">
        <f>County!AU3061</f>
        <v>0</v>
      </c>
      <c r="CA49" s="2">
        <f t="shared" si="33"/>
        <v>0</v>
      </c>
      <c r="CB49" s="1">
        <f>County!AV3061</f>
        <v>0</v>
      </c>
      <c r="CC49" s="2">
        <f t="shared" si="34"/>
        <v>0</v>
      </c>
      <c r="CD49" s="1">
        <f>County!AW3061</f>
        <v>0</v>
      </c>
      <c r="CE49" s="2">
        <f t="shared" si="35"/>
        <v>0</v>
      </c>
      <c r="CF49" s="1">
        <f>County!AX3061</f>
        <v>0</v>
      </c>
      <c r="CG49" s="2">
        <f t="shared" si="36"/>
        <v>0</v>
      </c>
      <c r="CH49" s="1">
        <f>County!AY3061</f>
        <v>0</v>
      </c>
      <c r="CI49" s="2">
        <f t="shared" si="37"/>
        <v>0</v>
      </c>
      <c r="CJ49" s="35"/>
      <c r="CK49" t="str">
        <f t="shared" si="52"/>
        <v>Virginia</v>
      </c>
      <c r="CL49" t="s">
        <v>1565</v>
      </c>
      <c r="CM49">
        <f t="shared" si="53"/>
        <v>13</v>
      </c>
      <c r="CN49" s="5">
        <f>RANK(R49,(L49:Q49,R49:Y49,AD49:AW49))</f>
        <v>5</v>
      </c>
      <c r="CO49" s="5">
        <f>RANK(T49,(L49:Q49,R49:Y49,AD49:AW49))</f>
        <v>3</v>
      </c>
      <c r="CP49" s="5">
        <f>RANK(X49,(L49:Q49,R49:Y49,AD49:AW49))</f>
        <v>6</v>
      </c>
      <c r="CQ49" s="5">
        <f>RANK(V49,(L49:Q49,R49:Y49,AD49:AW49))</f>
        <v>13</v>
      </c>
      <c r="CS49">
        <v>51</v>
      </c>
      <c r="CU49" s="1">
        <f>County!BT3061</f>
        <v>0</v>
      </c>
      <c r="CW49">
        <f t="shared" si="54"/>
        <v>13</v>
      </c>
      <c r="CX49">
        <v>0</v>
      </c>
    </row>
    <row r="50" spans="1:102" s="28" customFormat="1" x14ac:dyDescent="0.2">
      <c r="A50" s="28" t="s">
        <v>674</v>
      </c>
      <c r="B50" s="28">
        <v>12</v>
      </c>
      <c r="C50" s="30">
        <f t="shared" si="41"/>
        <v>3924245</v>
      </c>
      <c r="D50" s="28">
        <v>12</v>
      </c>
      <c r="G50" s="49">
        <f t="shared" si="45"/>
        <v>1</v>
      </c>
      <c r="H50" s="49">
        <f t="shared" si="46"/>
        <v>2</v>
      </c>
      <c r="I50" s="49">
        <f t="shared" si="47"/>
        <v>3</v>
      </c>
      <c r="J50" s="30">
        <f t="shared" si="42"/>
        <v>714926</v>
      </c>
      <c r="K50" s="31">
        <f t="shared" si="43"/>
        <v>0.18218179547913038</v>
      </c>
      <c r="L50" s="30">
        <f>County!N3102</f>
        <v>2245849</v>
      </c>
      <c r="M50" s="31">
        <f t="shared" si="44"/>
        <v>0.57230091393376303</v>
      </c>
      <c r="N50" s="44">
        <f>County!O3102</f>
        <v>1530923</v>
      </c>
      <c r="O50" s="53">
        <f t="shared" si="3"/>
        <v>0.39011911845463265</v>
      </c>
      <c r="P50" s="44">
        <f>County!P3102</f>
        <v>54868</v>
      </c>
      <c r="Q50" s="53">
        <f t="shared" si="4"/>
        <v>1.3981797772565169E-2</v>
      </c>
      <c r="R50" s="44">
        <f>County!Q3102</f>
        <v>16428</v>
      </c>
      <c r="S50" s="53">
        <f t="shared" si="5"/>
        <v>4.1862829665324161E-3</v>
      </c>
      <c r="T50" s="44">
        <f>County!R3102</f>
        <v>29754</v>
      </c>
      <c r="U50" s="53">
        <f t="shared" si="6"/>
        <v>7.5820954094354453E-3</v>
      </c>
      <c r="V50" s="44">
        <f>County!S3102</f>
        <v>0</v>
      </c>
      <c r="W50" s="53">
        <f t="shared" si="7"/>
        <v>0</v>
      </c>
      <c r="X50" s="44">
        <f>County!T3102</f>
        <v>8695</v>
      </c>
      <c r="Y50" s="53">
        <f t="shared" si="8"/>
        <v>2.2157128313854001E-3</v>
      </c>
      <c r="Z50" s="44">
        <f>County!U3102</f>
        <v>7254</v>
      </c>
      <c r="AA50" s="53">
        <f t="shared" si="9"/>
        <v>1.848508439202955E-3</v>
      </c>
      <c r="AB50" s="44">
        <f>County!V3102</f>
        <v>824</v>
      </c>
      <c r="AC50" s="53">
        <f t="shared" si="10"/>
        <v>2.099766961542921E-4</v>
      </c>
      <c r="AD50" s="44">
        <f>County!W3102</f>
        <v>25410</v>
      </c>
      <c r="AE50" s="53">
        <f t="shared" si="11"/>
        <v>6.4751308850492257E-3</v>
      </c>
      <c r="AF50" s="44">
        <f>County!X3102</f>
        <v>0</v>
      </c>
      <c r="AG50" s="53">
        <f t="shared" si="12"/>
        <v>0</v>
      </c>
      <c r="AH50" s="30">
        <f>County!Y3102</f>
        <v>917</v>
      </c>
      <c r="AI50" s="31">
        <f t="shared" si="13"/>
        <v>2.3367552229791973E-4</v>
      </c>
      <c r="AJ50" s="30">
        <f>County!Z3102</f>
        <v>3323</v>
      </c>
      <c r="AK50" s="31">
        <f t="shared" si="14"/>
        <v>8.4678708898144742E-4</v>
      </c>
      <c r="AL50" s="30">
        <f>County!AA3102</f>
        <v>0</v>
      </c>
      <c r="AM50" s="31">
        <f t="shared" si="15"/>
        <v>0</v>
      </c>
      <c r="AN50" s="30">
        <f>County!AB3102</f>
        <v>0</v>
      </c>
      <c r="AO50" s="31">
        <f t="shared" si="16"/>
        <v>0</v>
      </c>
      <c r="AP50" s="30">
        <f>County!AC3102</f>
        <v>0</v>
      </c>
      <c r="AQ50" s="31">
        <f t="shared" si="17"/>
        <v>0</v>
      </c>
      <c r="AR50" s="30">
        <f>County!AD3102</f>
        <v>0</v>
      </c>
      <c r="AS50" s="31">
        <f t="shared" si="18"/>
        <v>0</v>
      </c>
      <c r="AT50" s="30">
        <f>County!AE3102</f>
        <v>0</v>
      </c>
      <c r="AU50" s="31">
        <f t="shared" si="19"/>
        <v>0</v>
      </c>
      <c r="AV50" s="30">
        <f>County!AF3102</f>
        <v>0</v>
      </c>
      <c r="AW50" s="31">
        <f t="shared" si="20"/>
        <v>0</v>
      </c>
      <c r="AX50" s="30">
        <f>County!AG3102</f>
        <v>0</v>
      </c>
      <c r="AY50" s="31">
        <f t="shared" si="20"/>
        <v>0</v>
      </c>
      <c r="AZ50" s="30">
        <f>County!AH3102</f>
        <v>0</v>
      </c>
      <c r="BA50" s="31">
        <f t="shared" si="48"/>
        <v>0</v>
      </c>
      <c r="BB50" s="30">
        <f>County!AI3102</f>
        <v>0</v>
      </c>
      <c r="BC50" s="31">
        <f t="shared" si="49"/>
        <v>0</v>
      </c>
      <c r="BD50" s="30">
        <f>County!AJ3102</f>
        <v>0</v>
      </c>
      <c r="BE50" s="31">
        <f t="shared" si="49"/>
        <v>0</v>
      </c>
      <c r="BF50" s="30">
        <f>County!AK3102</f>
        <v>0</v>
      </c>
      <c r="BG50" s="31">
        <f t="shared" si="50"/>
        <v>0</v>
      </c>
      <c r="BH50" s="30">
        <f>County!AL3102</f>
        <v>0</v>
      </c>
      <c r="BI50" s="31">
        <f t="shared" si="51"/>
        <v>0</v>
      </c>
      <c r="BJ50" s="30">
        <f>County!AM3102</f>
        <v>0</v>
      </c>
      <c r="BK50" s="31">
        <f t="shared" si="25"/>
        <v>0</v>
      </c>
      <c r="BL50" s="30">
        <f>County!AN3102</f>
        <v>0</v>
      </c>
      <c r="BM50" s="31">
        <f t="shared" si="26"/>
        <v>0</v>
      </c>
      <c r="BN50" s="30">
        <f>County!AO3102</f>
        <v>0</v>
      </c>
      <c r="BO50" s="31">
        <f t="shared" si="27"/>
        <v>0</v>
      </c>
      <c r="BP50" s="30">
        <f>County!AP3102</f>
        <v>0</v>
      </c>
      <c r="BQ50" s="31">
        <f t="shared" si="28"/>
        <v>0</v>
      </c>
      <c r="BR50" s="30">
        <f>County!AQ3102</f>
        <v>0</v>
      </c>
      <c r="BS50" s="31">
        <f t="shared" si="29"/>
        <v>0</v>
      </c>
      <c r="BT50" s="30">
        <f>County!AR3102</f>
        <v>0</v>
      </c>
      <c r="BU50" s="31">
        <f t="shared" si="30"/>
        <v>0</v>
      </c>
      <c r="BV50" s="30">
        <f>County!AS3102</f>
        <v>0</v>
      </c>
      <c r="BW50" s="31">
        <f t="shared" si="31"/>
        <v>0</v>
      </c>
      <c r="BX50" s="30">
        <f>County!AT3102</f>
        <v>0</v>
      </c>
      <c r="BY50" s="31">
        <f t="shared" si="32"/>
        <v>0</v>
      </c>
      <c r="BZ50" s="30">
        <f>County!AU3102</f>
        <v>0</v>
      </c>
      <c r="CA50" s="31">
        <f t="shared" si="33"/>
        <v>0</v>
      </c>
      <c r="CB50" s="30">
        <f>County!AV3102</f>
        <v>0</v>
      </c>
      <c r="CC50" s="31">
        <f t="shared" si="34"/>
        <v>0</v>
      </c>
      <c r="CD50" s="30">
        <f>County!AW3102</f>
        <v>0</v>
      </c>
      <c r="CE50" s="31">
        <f t="shared" si="35"/>
        <v>0</v>
      </c>
      <c r="CF50" s="30">
        <f>County!AX3102</f>
        <v>0</v>
      </c>
      <c r="CG50" s="31">
        <f t="shared" si="36"/>
        <v>0</v>
      </c>
      <c r="CH50" s="30">
        <f>County!AY3102</f>
        <v>0</v>
      </c>
      <c r="CI50" s="31">
        <f t="shared" si="37"/>
        <v>0</v>
      </c>
      <c r="CJ50" s="34"/>
      <c r="CK50" s="28" t="str">
        <f t="shared" si="52"/>
        <v>Washington</v>
      </c>
      <c r="CL50" s="28" t="s">
        <v>798</v>
      </c>
      <c r="CM50" s="28">
        <f t="shared" si="53"/>
        <v>12</v>
      </c>
      <c r="CN50" s="29">
        <f>RANK(R50,(L50:Q50,R50:Y50,AD50:AW50))</f>
        <v>6</v>
      </c>
      <c r="CO50" s="29">
        <f>RANK(T50,(L50:Q50,R50:Y50,AD50:AW50))</f>
        <v>4</v>
      </c>
      <c r="CP50" s="29">
        <f>RANK(X50,(L50:Q50,R50:Y50,AD50:AW50))</f>
        <v>7</v>
      </c>
      <c r="CQ50" s="29">
        <f>RANK(V50,(L50:Q50,R50:Y50,AD50:AW50))</f>
        <v>19</v>
      </c>
      <c r="CS50" s="28">
        <v>53</v>
      </c>
      <c r="CU50" s="30">
        <f>County!BT3102</f>
        <v>0</v>
      </c>
      <c r="CW50" s="28">
        <f t="shared" si="54"/>
        <v>12</v>
      </c>
      <c r="CX50" s="28">
        <v>0</v>
      </c>
    </row>
    <row r="51" spans="1:102" x14ac:dyDescent="0.2">
      <c r="A51" t="s">
        <v>2312</v>
      </c>
      <c r="B51">
        <v>4</v>
      </c>
      <c r="C51" s="1">
        <f t="shared" si="41"/>
        <v>763679</v>
      </c>
      <c r="E51">
        <v>4</v>
      </c>
      <c r="G51" s="32">
        <f t="shared" si="45"/>
        <v>2</v>
      </c>
      <c r="H51" s="32">
        <f t="shared" si="46"/>
        <v>1</v>
      </c>
      <c r="I51" s="32">
        <f t="shared" si="47"/>
        <v>3</v>
      </c>
      <c r="J51" s="1">
        <f t="shared" si="42"/>
        <v>319247</v>
      </c>
      <c r="K51" s="2">
        <f t="shared" si="43"/>
        <v>0.41803820715248158</v>
      </c>
      <c r="L51" s="1">
        <f>County!N3159</f>
        <v>214309</v>
      </c>
      <c r="M51" s="2">
        <f t="shared" si="44"/>
        <v>0.28062706975051038</v>
      </c>
      <c r="N51" s="38">
        <f>County!O3159</f>
        <v>533556</v>
      </c>
      <c r="O51" s="17">
        <f t="shared" si="3"/>
        <v>0.69866527690299196</v>
      </c>
      <c r="P51" s="38">
        <f>County!P3159</f>
        <v>8947</v>
      </c>
      <c r="Q51" s="17">
        <f t="shared" si="4"/>
        <v>1.1715655399716373E-2</v>
      </c>
      <c r="R51" s="38">
        <f>County!Q3159</f>
        <v>3047</v>
      </c>
      <c r="S51" s="17">
        <f t="shared" si="5"/>
        <v>3.9898962784101696E-3</v>
      </c>
      <c r="T51" s="38">
        <f>County!R3159</f>
        <v>2531</v>
      </c>
      <c r="U51" s="17">
        <f t="shared" si="6"/>
        <v>3.3142197179705088E-3</v>
      </c>
      <c r="V51" s="38">
        <f>County!S3159</f>
        <v>0</v>
      </c>
      <c r="W51" s="17">
        <f t="shared" si="7"/>
        <v>0</v>
      </c>
      <c r="X51" s="38">
        <f>County!T3159</f>
        <v>0</v>
      </c>
      <c r="Y51" s="17">
        <f t="shared" si="8"/>
        <v>0</v>
      </c>
      <c r="Z51" s="38">
        <f>County!U3159</f>
        <v>0</v>
      </c>
      <c r="AA51" s="17">
        <f t="shared" si="9"/>
        <v>0</v>
      </c>
      <c r="AB51" s="38">
        <f>County!V3159</f>
        <v>0</v>
      </c>
      <c r="AC51" s="17">
        <f t="shared" si="10"/>
        <v>0</v>
      </c>
      <c r="AD51" s="38">
        <f>County!W3159</f>
        <v>1289</v>
      </c>
      <c r="AE51" s="17">
        <f t="shared" si="11"/>
        <v>1.6878819504006265E-3</v>
      </c>
      <c r="AF51" s="38">
        <f>County!X3159</f>
        <v>0</v>
      </c>
      <c r="AG51" s="17">
        <f t="shared" si="12"/>
        <v>0</v>
      </c>
      <c r="AH51" s="1">
        <f>County!Y3159</f>
        <v>0</v>
      </c>
      <c r="AI51" s="2">
        <f t="shared" si="13"/>
        <v>0</v>
      </c>
      <c r="AJ51" s="1">
        <f>County!Z3159</f>
        <v>0</v>
      </c>
      <c r="AK51" s="2">
        <f t="shared" si="14"/>
        <v>0</v>
      </c>
      <c r="AL51" s="1">
        <f>County!AA3159</f>
        <v>0</v>
      </c>
      <c r="AM51" s="2">
        <f t="shared" si="15"/>
        <v>0</v>
      </c>
      <c r="AN51" s="1">
        <f>County!AB3159</f>
        <v>0</v>
      </c>
      <c r="AO51" s="2">
        <f t="shared" si="16"/>
        <v>0</v>
      </c>
      <c r="AP51" s="1">
        <f>County!AC3159</f>
        <v>0</v>
      </c>
      <c r="AQ51" s="2">
        <f t="shared" si="17"/>
        <v>0</v>
      </c>
      <c r="AR51" s="1">
        <f>County!AD3159</f>
        <v>0</v>
      </c>
      <c r="AS51" s="2">
        <f t="shared" si="18"/>
        <v>0</v>
      </c>
      <c r="AT51" s="1">
        <f>County!AE3159</f>
        <v>0</v>
      </c>
      <c r="AU51" s="2">
        <f t="shared" si="19"/>
        <v>0</v>
      </c>
      <c r="AV51" s="1">
        <f>County!AF3159</f>
        <v>0</v>
      </c>
      <c r="AW51" s="2">
        <f t="shared" si="20"/>
        <v>0</v>
      </c>
      <c r="AX51" s="1">
        <f>County!AG3159</f>
        <v>0</v>
      </c>
      <c r="AY51" s="2">
        <f t="shared" si="20"/>
        <v>0</v>
      </c>
      <c r="AZ51" s="1">
        <f>County!AH3159</f>
        <v>0</v>
      </c>
      <c r="BA51" s="2">
        <f t="shared" si="48"/>
        <v>0</v>
      </c>
      <c r="BB51" s="1">
        <f>County!AI3159</f>
        <v>0</v>
      </c>
      <c r="BC51" s="2">
        <f t="shared" si="49"/>
        <v>0</v>
      </c>
      <c r="BD51" s="1">
        <f>County!AJ3159</f>
        <v>0</v>
      </c>
      <c r="BE51" s="2">
        <f t="shared" si="49"/>
        <v>0</v>
      </c>
      <c r="BF51" s="1">
        <f>County!AK3159</f>
        <v>0</v>
      </c>
      <c r="BG51" s="2">
        <f t="shared" si="50"/>
        <v>0</v>
      </c>
      <c r="BH51" s="1">
        <f>County!AL3159</f>
        <v>0</v>
      </c>
      <c r="BI51" s="2">
        <f t="shared" si="51"/>
        <v>0</v>
      </c>
      <c r="BJ51" s="1">
        <f>County!AM3159</f>
        <v>0</v>
      </c>
      <c r="BK51" s="2">
        <f t="shared" si="25"/>
        <v>0</v>
      </c>
      <c r="BL51" s="1">
        <f>County!AN3159</f>
        <v>0</v>
      </c>
      <c r="BM51" s="2">
        <f t="shared" si="26"/>
        <v>0</v>
      </c>
      <c r="BN51" s="1">
        <f>County!AO3159</f>
        <v>0</v>
      </c>
      <c r="BO51" s="2">
        <f t="shared" si="27"/>
        <v>0</v>
      </c>
      <c r="BP51" s="1">
        <f>County!AP3159</f>
        <v>0</v>
      </c>
      <c r="BQ51" s="2">
        <f t="shared" si="28"/>
        <v>0</v>
      </c>
      <c r="BR51" s="1">
        <f>County!AQ3159</f>
        <v>0</v>
      </c>
      <c r="BS51" s="2">
        <f t="shared" si="29"/>
        <v>0</v>
      </c>
      <c r="BT51" s="1">
        <f>County!AR3159</f>
        <v>0</v>
      </c>
      <c r="BU51" s="2">
        <f t="shared" si="30"/>
        <v>0</v>
      </c>
      <c r="BV51" s="1">
        <f>County!AS3159</f>
        <v>0</v>
      </c>
      <c r="BW51" s="2">
        <f t="shared" si="31"/>
        <v>0</v>
      </c>
      <c r="BX51" s="1">
        <f>County!AT3159</f>
        <v>0</v>
      </c>
      <c r="BY51" s="2">
        <f t="shared" si="32"/>
        <v>0</v>
      </c>
      <c r="BZ51" s="1">
        <f>County!AU3159</f>
        <v>0</v>
      </c>
      <c r="CA51" s="2">
        <f t="shared" si="33"/>
        <v>0</v>
      </c>
      <c r="CB51" s="1">
        <f>County!AV3159</f>
        <v>0</v>
      </c>
      <c r="CC51" s="2">
        <f t="shared" si="34"/>
        <v>0</v>
      </c>
      <c r="CD51" s="1">
        <f>County!AW3159</f>
        <v>0</v>
      </c>
      <c r="CE51" s="2">
        <f t="shared" si="35"/>
        <v>0</v>
      </c>
      <c r="CF51" s="1">
        <f>County!AX3159</f>
        <v>0</v>
      </c>
      <c r="CG51" s="2">
        <f t="shared" si="36"/>
        <v>0</v>
      </c>
      <c r="CH51" s="1">
        <f>County!AY3159</f>
        <v>0</v>
      </c>
      <c r="CI51" s="2">
        <f t="shared" si="37"/>
        <v>0</v>
      </c>
      <c r="CJ51" s="35"/>
      <c r="CK51" t="str">
        <f t="shared" si="52"/>
        <v>West Virginia</v>
      </c>
      <c r="CL51" t="s">
        <v>2313</v>
      </c>
      <c r="CM51">
        <f t="shared" si="53"/>
        <v>4</v>
      </c>
      <c r="CN51" s="5">
        <f>RANK(R51,(L51:Q51,R51:Y51,AD51:AW51))</f>
        <v>4</v>
      </c>
      <c r="CO51" s="5">
        <f>RANK(T51,(L51:Q51,R51:Y51,AD51:AW51))</f>
        <v>5</v>
      </c>
      <c r="CP51" s="5">
        <f>RANK(X51,(L51:Q51,R51:Y51,AD51:AW51))</f>
        <v>13</v>
      </c>
      <c r="CQ51" s="5">
        <f>RANK(V51,(L51:Q51,R51:Y51,AD51:AW51))</f>
        <v>13</v>
      </c>
      <c r="CS51">
        <v>54</v>
      </c>
      <c r="CU51" s="1">
        <f>County!BT3159</f>
        <v>0</v>
      </c>
      <c r="CW51">
        <f t="shared" si="54"/>
        <v>4</v>
      </c>
      <c r="CX51">
        <v>0</v>
      </c>
    </row>
    <row r="52" spans="1:102" s="28" customFormat="1" x14ac:dyDescent="0.2">
      <c r="A52" s="28" t="s">
        <v>1101</v>
      </c>
      <c r="B52" s="28">
        <v>10</v>
      </c>
      <c r="C52" s="30">
        <f t="shared" si="41"/>
        <v>3422918</v>
      </c>
      <c r="E52" s="28">
        <v>10</v>
      </c>
      <c r="G52" s="49">
        <f t="shared" si="45"/>
        <v>2</v>
      </c>
      <c r="H52" s="49">
        <f t="shared" si="46"/>
        <v>1</v>
      </c>
      <c r="I52" s="49">
        <f t="shared" si="47"/>
        <v>3</v>
      </c>
      <c r="J52" s="30">
        <f t="shared" si="42"/>
        <v>29397</v>
      </c>
      <c r="K52" s="31">
        <f t="shared" si="43"/>
        <v>8.5882863685311766E-3</v>
      </c>
      <c r="L52" s="30">
        <f>County!N3233</f>
        <v>1668229</v>
      </c>
      <c r="M52" s="31">
        <f t="shared" si="44"/>
        <v>0.48737042488309684</v>
      </c>
      <c r="N52" s="44">
        <f>County!O3233</f>
        <v>1697626</v>
      </c>
      <c r="O52" s="53">
        <f t="shared" si="3"/>
        <v>0.49595871125162799</v>
      </c>
      <c r="P52" s="44">
        <f>County!P3233</f>
        <v>17740</v>
      </c>
      <c r="Q52" s="53">
        <f t="shared" si="4"/>
        <v>5.182712527732186E-3</v>
      </c>
      <c r="R52" s="44">
        <f>County!Q3233</f>
        <v>10511</v>
      </c>
      <c r="S52" s="53">
        <f t="shared" si="5"/>
        <v>3.0707717801010718E-3</v>
      </c>
      <c r="T52" s="44">
        <f>County!R3233</f>
        <v>12275</v>
      </c>
      <c r="U52" s="53">
        <f t="shared" si="6"/>
        <v>3.5861215489240467E-3</v>
      </c>
      <c r="V52" s="44">
        <f>County!S3233</f>
        <v>4044</v>
      </c>
      <c r="W52" s="53">
        <f t="shared" si="7"/>
        <v>1.181448109478521E-3</v>
      </c>
      <c r="X52" s="44">
        <f>County!T3233</f>
        <v>2035</v>
      </c>
      <c r="Y52" s="53">
        <f t="shared" si="8"/>
        <v>5.9452198387457717E-4</v>
      </c>
      <c r="Z52" s="44">
        <f>County!U3233</f>
        <v>2753</v>
      </c>
      <c r="AA52" s="53">
        <f t="shared" si="9"/>
        <v>8.042845315020693E-4</v>
      </c>
      <c r="AB52" s="44">
        <f>County!V3233</f>
        <v>0</v>
      </c>
      <c r="AC52" s="53">
        <f t="shared" si="10"/>
        <v>0</v>
      </c>
      <c r="AD52" s="44">
        <f>County!W3233</f>
        <v>7144</v>
      </c>
      <c r="AE52" s="53">
        <f t="shared" si="11"/>
        <v>2.0871081340540438E-3</v>
      </c>
      <c r="AF52" s="44">
        <f>County!X3233</f>
        <v>561</v>
      </c>
      <c r="AG52" s="53">
        <f t="shared" si="12"/>
        <v>1.6389524960866723E-4</v>
      </c>
      <c r="AH52" s="30">
        <f>County!Y3233</f>
        <v>0</v>
      </c>
      <c r="AI52" s="31">
        <f t="shared" si="13"/>
        <v>0</v>
      </c>
      <c r="AJ52" s="30">
        <f>County!Z3233</f>
        <v>0</v>
      </c>
      <c r="AK52" s="31">
        <f t="shared" si="14"/>
        <v>0</v>
      </c>
      <c r="AL52" s="30">
        <f>County!AA3233</f>
        <v>0</v>
      </c>
      <c r="AM52" s="31">
        <f t="shared" si="15"/>
        <v>0</v>
      </c>
      <c r="AN52" s="30">
        <f>County!AB3233</f>
        <v>0</v>
      </c>
      <c r="AO52" s="31">
        <f t="shared" si="16"/>
        <v>0</v>
      </c>
      <c r="AP52" s="30">
        <f>County!AC3233</f>
        <v>0</v>
      </c>
      <c r="AQ52" s="31">
        <f t="shared" si="17"/>
        <v>0</v>
      </c>
      <c r="AR52" s="30">
        <f>County!AD3233</f>
        <v>0</v>
      </c>
      <c r="AS52" s="31">
        <f t="shared" si="18"/>
        <v>0</v>
      </c>
      <c r="AT52" s="30">
        <f>County!AE3233</f>
        <v>0</v>
      </c>
      <c r="AU52" s="31">
        <f t="shared" si="19"/>
        <v>0</v>
      </c>
      <c r="AV52" s="30">
        <f>County!AF3233</f>
        <v>0</v>
      </c>
      <c r="AW52" s="31">
        <f t="shared" si="20"/>
        <v>0</v>
      </c>
      <c r="AX52" s="30">
        <f>County!AG3233</f>
        <v>0</v>
      </c>
      <c r="AY52" s="31">
        <f t="shared" si="20"/>
        <v>0</v>
      </c>
      <c r="AZ52" s="30">
        <f>County!AH3233</f>
        <v>0</v>
      </c>
      <c r="BA52" s="31">
        <f t="shared" si="48"/>
        <v>0</v>
      </c>
      <c r="BB52" s="30">
        <f>County!AI3233</f>
        <v>0</v>
      </c>
      <c r="BC52" s="31">
        <f t="shared" si="49"/>
        <v>0</v>
      </c>
      <c r="BD52" s="30">
        <f>County!AJ3233</f>
        <v>0</v>
      </c>
      <c r="BE52" s="31">
        <f t="shared" si="49"/>
        <v>0</v>
      </c>
      <c r="BF52" s="30">
        <f>County!AK3233</f>
        <v>0</v>
      </c>
      <c r="BG52" s="31">
        <f t="shared" si="50"/>
        <v>0</v>
      </c>
      <c r="BH52" s="30">
        <f>County!AL3233</f>
        <v>0</v>
      </c>
      <c r="BI52" s="31">
        <f t="shared" si="51"/>
        <v>0</v>
      </c>
      <c r="BJ52" s="30">
        <f>County!AM3233</f>
        <v>0</v>
      </c>
      <c r="BK52" s="31">
        <f t="shared" si="25"/>
        <v>0</v>
      </c>
      <c r="BL52" s="30">
        <f>County!AN3233</f>
        <v>0</v>
      </c>
      <c r="BM52" s="31">
        <f t="shared" si="26"/>
        <v>0</v>
      </c>
      <c r="BN52" s="30">
        <f>County!AO3233</f>
        <v>0</v>
      </c>
      <c r="BO52" s="31">
        <f t="shared" si="27"/>
        <v>0</v>
      </c>
      <c r="BP52" s="30">
        <f>County!AP3233</f>
        <v>0</v>
      </c>
      <c r="BQ52" s="31">
        <f t="shared" si="28"/>
        <v>0</v>
      </c>
      <c r="BR52" s="30">
        <f>County!AQ3233</f>
        <v>0</v>
      </c>
      <c r="BS52" s="31">
        <f t="shared" si="29"/>
        <v>0</v>
      </c>
      <c r="BT52" s="30">
        <f>County!AR3233</f>
        <v>0</v>
      </c>
      <c r="BU52" s="31">
        <f t="shared" si="30"/>
        <v>0</v>
      </c>
      <c r="BV52" s="30">
        <f>County!AS3233</f>
        <v>0</v>
      </c>
      <c r="BW52" s="31">
        <f t="shared" si="31"/>
        <v>0</v>
      </c>
      <c r="BX52" s="30">
        <f>County!AT3233</f>
        <v>0</v>
      </c>
      <c r="BY52" s="31">
        <f t="shared" si="32"/>
        <v>0</v>
      </c>
      <c r="BZ52" s="30">
        <f>County!AU3233</f>
        <v>0</v>
      </c>
      <c r="CA52" s="31">
        <f t="shared" si="33"/>
        <v>0</v>
      </c>
      <c r="CB52" s="30">
        <f>County!AV3233</f>
        <v>0</v>
      </c>
      <c r="CC52" s="31">
        <f t="shared" si="34"/>
        <v>0</v>
      </c>
      <c r="CD52" s="30">
        <f>County!AW3233</f>
        <v>0</v>
      </c>
      <c r="CE52" s="31">
        <f t="shared" si="35"/>
        <v>0</v>
      </c>
      <c r="CF52" s="30">
        <f>County!AX3233</f>
        <v>0</v>
      </c>
      <c r="CG52" s="31">
        <f t="shared" si="36"/>
        <v>0</v>
      </c>
      <c r="CH52" s="30">
        <f>County!AY3233</f>
        <v>0</v>
      </c>
      <c r="CI52" s="31">
        <f t="shared" si="37"/>
        <v>0</v>
      </c>
      <c r="CJ52" s="34"/>
      <c r="CK52" s="28" t="str">
        <f t="shared" si="52"/>
        <v>Wisconsin</v>
      </c>
      <c r="CL52" s="28" t="s">
        <v>2940</v>
      </c>
      <c r="CM52" s="28">
        <f t="shared" si="53"/>
        <v>10</v>
      </c>
      <c r="CN52" s="29">
        <f>RANK(R52,(L52:Q52,R52:Y52,AD52:AW52))</f>
        <v>5</v>
      </c>
      <c r="CO52" s="29">
        <f>RANK(T52,(L52:Q52,R52:Y52,AD52:AW52))</f>
        <v>4</v>
      </c>
      <c r="CP52" s="29">
        <f>RANK(X52,(L52:Q52,R52:Y52,AD52:AW52))</f>
        <v>8</v>
      </c>
      <c r="CQ52" s="29">
        <f>RANK(V52,(L52:Q52,R52:Y52,AD52:AW52))</f>
        <v>7</v>
      </c>
      <c r="CS52" s="28">
        <v>55</v>
      </c>
      <c r="CU52" s="30">
        <f>County!BT3233</f>
        <v>0</v>
      </c>
      <c r="CW52" s="28">
        <f t="shared" si="54"/>
        <v>10</v>
      </c>
      <c r="CX52" s="28">
        <v>0</v>
      </c>
    </row>
    <row r="53" spans="1:102" s="20" customFormat="1" x14ac:dyDescent="0.2">
      <c r="A53" s="20" t="s">
        <v>691</v>
      </c>
      <c r="B53" s="20">
        <v>3</v>
      </c>
      <c r="C53" s="23">
        <f t="shared" si="41"/>
        <v>269048</v>
      </c>
      <c r="E53" s="20">
        <v>3</v>
      </c>
      <c r="G53" s="33">
        <f t="shared" si="45"/>
        <v>2</v>
      </c>
      <c r="H53" s="33">
        <f t="shared" si="46"/>
        <v>1</v>
      </c>
      <c r="I53" s="33" t="str">
        <f t="shared" si="47"/>
        <v>-</v>
      </c>
      <c r="J53" s="23">
        <f t="shared" si="42"/>
        <v>123106</v>
      </c>
      <c r="K53" s="27">
        <f t="shared" si="43"/>
        <v>0.45756147601914898</v>
      </c>
      <c r="L53" s="23">
        <f>County!N3258</f>
        <v>69527</v>
      </c>
      <c r="M53" s="27">
        <f t="shared" si="44"/>
        <v>0.2584185721506943</v>
      </c>
      <c r="N53" s="54">
        <f>County!O3258</f>
        <v>192633</v>
      </c>
      <c r="O53" s="55">
        <f t="shared" si="3"/>
        <v>0.71598004816984329</v>
      </c>
      <c r="P53" s="54">
        <f>County!P3258</f>
        <v>0</v>
      </c>
      <c r="Q53" s="55">
        <f t="shared" si="4"/>
        <v>0</v>
      </c>
      <c r="R53" s="54">
        <f>County!Q3258</f>
        <v>4193</v>
      </c>
      <c r="S53" s="55">
        <f t="shared" si="5"/>
        <v>1.5584579703249979E-2</v>
      </c>
      <c r="T53" s="54">
        <f>County!R3258</f>
        <v>0</v>
      </c>
      <c r="U53" s="55">
        <f t="shared" si="6"/>
        <v>0</v>
      </c>
      <c r="V53" s="54">
        <f>County!S3258</f>
        <v>0</v>
      </c>
      <c r="W53" s="55">
        <f t="shared" si="7"/>
        <v>0</v>
      </c>
      <c r="X53" s="54">
        <f>County!T3258</f>
        <v>0</v>
      </c>
      <c r="Y53" s="55">
        <f t="shared" si="8"/>
        <v>0</v>
      </c>
      <c r="Z53" s="54">
        <f>County!U3258</f>
        <v>0</v>
      </c>
      <c r="AA53" s="55">
        <f t="shared" si="9"/>
        <v>0</v>
      </c>
      <c r="AB53" s="54">
        <f>County!V3258</f>
        <v>0</v>
      </c>
      <c r="AC53" s="55">
        <f t="shared" si="10"/>
        <v>0</v>
      </c>
      <c r="AD53" s="54">
        <f>County!W3258</f>
        <v>2695</v>
      </c>
      <c r="AE53" s="55">
        <f t="shared" si="11"/>
        <v>1.0016799976212423E-2</v>
      </c>
      <c r="AF53" s="54">
        <f>County!X3258</f>
        <v>0</v>
      </c>
      <c r="AG53" s="55">
        <f t="shared" si="12"/>
        <v>0</v>
      </c>
      <c r="AH53" s="23">
        <f>County!Y3258</f>
        <v>0</v>
      </c>
      <c r="AI53" s="27">
        <f t="shared" si="13"/>
        <v>0</v>
      </c>
      <c r="AJ53" s="23">
        <f>County!Z3258</f>
        <v>0</v>
      </c>
      <c r="AK53" s="27">
        <f t="shared" si="14"/>
        <v>0</v>
      </c>
      <c r="AL53" s="23">
        <f>County!AA3258</f>
        <v>0</v>
      </c>
      <c r="AM53" s="27">
        <f t="shared" si="15"/>
        <v>0</v>
      </c>
      <c r="AN53" s="23">
        <f>County!AB3258</f>
        <v>0</v>
      </c>
      <c r="AO53" s="27">
        <f t="shared" si="16"/>
        <v>0</v>
      </c>
      <c r="AP53" s="23">
        <f>County!AC3258</f>
        <v>0</v>
      </c>
      <c r="AQ53" s="27">
        <f t="shared" si="17"/>
        <v>0</v>
      </c>
      <c r="AR53" s="23">
        <f>County!AD3258</f>
        <v>0</v>
      </c>
      <c r="AS53" s="27">
        <f t="shared" si="18"/>
        <v>0</v>
      </c>
      <c r="AT53" s="23">
        <f>County!AE3258</f>
        <v>0</v>
      </c>
      <c r="AU53" s="27">
        <f t="shared" si="19"/>
        <v>0</v>
      </c>
      <c r="AV53" s="23">
        <f>County!AF3258</f>
        <v>0</v>
      </c>
      <c r="AW53" s="27">
        <f t="shared" si="20"/>
        <v>0</v>
      </c>
      <c r="AX53" s="23">
        <f>County!AG3258</f>
        <v>0</v>
      </c>
      <c r="AY53" s="27">
        <f t="shared" si="20"/>
        <v>0</v>
      </c>
      <c r="AZ53" s="23">
        <f>County!AH3258</f>
        <v>0</v>
      </c>
      <c r="BA53" s="27">
        <f t="shared" si="48"/>
        <v>0</v>
      </c>
      <c r="BB53" s="23">
        <f>County!AI3258</f>
        <v>0</v>
      </c>
      <c r="BC53" s="27">
        <f t="shared" si="49"/>
        <v>0</v>
      </c>
      <c r="BD53" s="23">
        <f>County!AJ3258</f>
        <v>0</v>
      </c>
      <c r="BE53" s="27">
        <f t="shared" si="49"/>
        <v>0</v>
      </c>
      <c r="BF53" s="23">
        <f>County!AK3258</f>
        <v>0</v>
      </c>
      <c r="BG53" s="27">
        <f t="shared" si="50"/>
        <v>0</v>
      </c>
      <c r="BH53" s="23">
        <f>County!AL3258</f>
        <v>0</v>
      </c>
      <c r="BI53" s="27">
        <f t="shared" si="51"/>
        <v>0</v>
      </c>
      <c r="BJ53" s="23">
        <f>County!AM3258</f>
        <v>0</v>
      </c>
      <c r="BK53" s="27">
        <f t="shared" si="25"/>
        <v>0</v>
      </c>
      <c r="BL53" s="23">
        <f>County!AN3258</f>
        <v>0</v>
      </c>
      <c r="BM53" s="27">
        <f t="shared" si="26"/>
        <v>0</v>
      </c>
      <c r="BN53" s="23">
        <f>County!AO3258</f>
        <v>0</v>
      </c>
      <c r="BO53" s="27">
        <f t="shared" si="27"/>
        <v>0</v>
      </c>
      <c r="BP53" s="23">
        <f>County!AP3258</f>
        <v>0</v>
      </c>
      <c r="BQ53" s="27">
        <f t="shared" si="28"/>
        <v>0</v>
      </c>
      <c r="BR53" s="23">
        <f>County!AQ3258</f>
        <v>0</v>
      </c>
      <c r="BS53" s="27">
        <f t="shared" si="29"/>
        <v>0</v>
      </c>
      <c r="BT53" s="23">
        <f>County!AR3258</f>
        <v>0</v>
      </c>
      <c r="BU53" s="27">
        <f t="shared" si="30"/>
        <v>0</v>
      </c>
      <c r="BV53" s="23">
        <f>County!AS3258</f>
        <v>0</v>
      </c>
      <c r="BW53" s="27">
        <f t="shared" si="31"/>
        <v>0</v>
      </c>
      <c r="BX53" s="23">
        <f>County!AT3258</f>
        <v>0</v>
      </c>
      <c r="BY53" s="27">
        <f t="shared" si="32"/>
        <v>0</v>
      </c>
      <c r="BZ53" s="23">
        <f>County!AU3258</f>
        <v>0</v>
      </c>
      <c r="CA53" s="27">
        <f t="shared" si="33"/>
        <v>0</v>
      </c>
      <c r="CB53" s="23">
        <f>County!AV3258</f>
        <v>0</v>
      </c>
      <c r="CC53" s="27">
        <f t="shared" si="34"/>
        <v>0</v>
      </c>
      <c r="CD53" s="23">
        <f>County!AW3258</f>
        <v>0</v>
      </c>
      <c r="CE53" s="27">
        <f t="shared" si="35"/>
        <v>0</v>
      </c>
      <c r="CF53" s="23">
        <f>County!AX3258</f>
        <v>0</v>
      </c>
      <c r="CG53" s="27">
        <f t="shared" si="36"/>
        <v>0</v>
      </c>
      <c r="CH53" s="23">
        <f>County!AY3258</f>
        <v>0</v>
      </c>
      <c r="CI53" s="27">
        <f t="shared" si="37"/>
        <v>0</v>
      </c>
      <c r="CJ53" s="36"/>
      <c r="CK53" s="20" t="str">
        <f t="shared" si="52"/>
        <v>Wyoming</v>
      </c>
      <c r="CL53" s="20" t="s">
        <v>1073</v>
      </c>
      <c r="CM53" s="20">
        <f t="shared" si="53"/>
        <v>3</v>
      </c>
      <c r="CN53" s="25">
        <f>RANK(R53,(L53:Q53,R53:Y53,AD53:AW53))</f>
        <v>3</v>
      </c>
      <c r="CO53" s="25">
        <f>RANK(T53,(L53:Q53,R53:Y53,AD53:AW53))</f>
        <v>9</v>
      </c>
      <c r="CP53" s="25">
        <f>RANK(X53,(L53:Q53,R53:Y53,AD53:AW53))</f>
        <v>9</v>
      </c>
      <c r="CQ53" s="25">
        <f>RANK(V53,(L53:Q53,R53:Y53,AD53:AW53))</f>
        <v>9</v>
      </c>
      <c r="CS53" s="20">
        <v>56</v>
      </c>
      <c r="CU53" s="23">
        <f>County!BT3258</f>
        <v>1999</v>
      </c>
      <c r="CW53" s="20">
        <f t="shared" si="54"/>
        <v>3</v>
      </c>
      <c r="CX53" s="20">
        <v>0</v>
      </c>
    </row>
    <row r="54" spans="1:102" s="28" customFormat="1" x14ac:dyDescent="0.2">
      <c r="A54" s="26" t="s">
        <v>320</v>
      </c>
      <c r="B54" s="48">
        <f>SUM(B3:B53)</f>
        <v>538</v>
      </c>
      <c r="C54" s="30">
        <f>L54+N54+P54+R54+T54+X54+V54+AD54+AJ54+AB54+AF54+Z54+AH54+AR54+AT54+AL54+AP54+AN54+AV54+AX54+BB54+BD54+BF54+BH54+AZ54+BJ54+BL54+BN54+BP54+BR54+BT54+BV54+BX54+BZ54+CB54+CD54+CF54+CH54</f>
        <v>155048618</v>
      </c>
      <c r="D54" s="28">
        <f>SUM(D3:D53)</f>
        <v>226</v>
      </c>
      <c r="E54" s="28">
        <f>SUM(E3:E53)</f>
        <v>295</v>
      </c>
      <c r="F54" s="28">
        <f>SUM(F3:F53)</f>
        <v>0</v>
      </c>
      <c r="G54" s="49">
        <f t="shared" si="45"/>
        <v>2</v>
      </c>
      <c r="H54" s="49">
        <f t="shared" si="46"/>
        <v>1</v>
      </c>
      <c r="I54" s="49">
        <f t="shared" si="47"/>
        <v>4</v>
      </c>
      <c r="J54" s="75">
        <f>ABS(N54-L54)</f>
        <v>2402189</v>
      </c>
      <c r="K54" s="76">
        <f t="shared" si="43"/>
        <v>1.5493133902038391E-2</v>
      </c>
      <c r="L54" s="30">
        <f>SUM(L3:L53)</f>
        <v>74752207</v>
      </c>
      <c r="M54" s="31">
        <f t="shared" si="44"/>
        <v>0.4821210789508617</v>
      </c>
      <c r="N54" s="30">
        <f>SUM(N3:N53)</f>
        <v>77154396</v>
      </c>
      <c r="O54" s="31">
        <f t="shared" si="3"/>
        <v>0.49761421285290014</v>
      </c>
      <c r="P54" s="30">
        <f>SUM(P3:P53)</f>
        <v>755714</v>
      </c>
      <c r="Q54" s="31">
        <f t="shared" si="4"/>
        <v>4.8740453784631606E-3</v>
      </c>
      <c r="R54" s="30">
        <f>SUM(R3:R53)</f>
        <v>644420</v>
      </c>
      <c r="S54" s="31">
        <f t="shared" si="5"/>
        <v>4.1562447206075709E-3</v>
      </c>
      <c r="T54" s="30">
        <f>SUM(T3:T53)</f>
        <v>829805</v>
      </c>
      <c r="U54" s="31">
        <f t="shared" si="6"/>
        <v>5.351901943427835E-3</v>
      </c>
      <c r="V54" s="30">
        <f>SUM(V3:V53)</f>
        <v>41284</v>
      </c>
      <c r="W54" s="31">
        <f t="shared" si="7"/>
        <v>2.6626486925539704E-4</v>
      </c>
      <c r="X54" s="30">
        <f>SUM(X3:X53)</f>
        <v>162324</v>
      </c>
      <c r="Y54" s="31">
        <f t="shared" si="8"/>
        <v>1.04692323023479E-3</v>
      </c>
      <c r="Z54" s="30">
        <f>SUM(Z3:Z53)</f>
        <v>85633</v>
      </c>
      <c r="AA54" s="31">
        <f t="shared" si="9"/>
        <v>5.5229773154121247E-4</v>
      </c>
      <c r="AB54" s="30">
        <f>SUM(AB3:AB53)</f>
        <v>4117</v>
      </c>
      <c r="AC54" s="31">
        <f t="shared" si="10"/>
        <v>2.6552961600728361E-5</v>
      </c>
      <c r="AD54" s="30">
        <f>SUM(AD3:AD53)</f>
        <v>481825</v>
      </c>
      <c r="AE54" s="31">
        <f t="shared" si="11"/>
        <v>3.1075736515110376E-3</v>
      </c>
      <c r="AF54" s="30">
        <f>SUM(AF3:AF53)</f>
        <v>36341</v>
      </c>
      <c r="AG54" s="31">
        <f t="shared" si="12"/>
        <v>2.343845464007941E-4</v>
      </c>
      <c r="AH54" s="30">
        <f>SUM(AH3:AH53)</f>
        <v>4649</v>
      </c>
      <c r="AI54" s="31">
        <f t="shared" si="13"/>
        <v>2.9984143425257747E-5</v>
      </c>
      <c r="AJ54" s="30">
        <f>SUM(AJ3:AJ53)</f>
        <v>28218</v>
      </c>
      <c r="AK54" s="31">
        <f t="shared" si="14"/>
        <v>1.8199452767776362E-4</v>
      </c>
      <c r="AL54" s="30">
        <f>SUM(AL3:AL53)</f>
        <v>12787</v>
      </c>
      <c r="AM54" s="31">
        <f t="shared" si="15"/>
        <v>8.2470905996724205E-5</v>
      </c>
      <c r="AN54" s="30">
        <f>SUM(AN3:AN53)</f>
        <v>12806</v>
      </c>
      <c r="AO54" s="31">
        <f t="shared" si="16"/>
        <v>8.2593448204743109E-5</v>
      </c>
      <c r="AP54" s="30">
        <f>SUM(AP3:AP53)</f>
        <v>2196</v>
      </c>
      <c r="AQ54" s="31">
        <f t="shared" si="17"/>
        <v>1.4163299411027321E-5</v>
      </c>
      <c r="AR54" s="30">
        <f>SUM(AR3:AR53)</f>
        <v>2858</v>
      </c>
      <c r="AS54" s="31">
        <f t="shared" si="18"/>
        <v>1.843292792200186E-5</v>
      </c>
      <c r="AT54" s="30">
        <f>SUM(AT3:AT53)</f>
        <v>5157</v>
      </c>
      <c r="AU54" s="31">
        <f t="shared" si="19"/>
        <v>3.3260535092289566E-5</v>
      </c>
      <c r="AV54" s="30">
        <f>SUM(AV3:AV53)</f>
        <v>1144</v>
      </c>
      <c r="AW54" s="31">
        <f t="shared" si="20"/>
        <v>7.3783308407173287E-6</v>
      </c>
      <c r="AX54" s="30">
        <f>SUM(AX3:AX53)</f>
        <v>2653</v>
      </c>
      <c r="AY54" s="31">
        <f t="shared" si="20"/>
        <v>1.7110761993376814E-5</v>
      </c>
      <c r="AZ54" s="30">
        <f>SUM(AZ3:AZ53)</f>
        <v>364</v>
      </c>
      <c r="BA54" s="31">
        <f t="shared" si="48"/>
        <v>2.3476507220464231E-6</v>
      </c>
      <c r="BB54" s="30">
        <f>SUM(BB3:BB53)</f>
        <v>846</v>
      </c>
      <c r="BC54" s="31">
        <f t="shared" si="49"/>
        <v>5.4563530517892137E-6</v>
      </c>
      <c r="BD54" s="30">
        <f>SUM(BD3:BD53)</f>
        <v>923</v>
      </c>
      <c r="BE54" s="31">
        <f t="shared" si="49"/>
        <v>5.9529714737605727E-6</v>
      </c>
      <c r="BF54" s="30">
        <f>SUM(BF3:BF53)</f>
        <v>19625</v>
      </c>
      <c r="BG54" s="31">
        <f t="shared" si="50"/>
        <v>1.2657320170373916E-4</v>
      </c>
      <c r="BH54" s="30">
        <f>SUM(BH3:BH53)</f>
        <v>5967</v>
      </c>
      <c r="BI54" s="31">
        <f t="shared" si="51"/>
        <v>3.848470290783243E-5</v>
      </c>
      <c r="BJ54" s="30">
        <f>SUM(BJ3:BJ53)</f>
        <v>359</v>
      </c>
      <c r="BK54" s="31">
        <f t="shared" si="25"/>
        <v>2.3154027725677634E-6</v>
      </c>
      <c r="BL54" s="30">
        <f>SUM(BL3:BL53)</f>
        <v>0</v>
      </c>
      <c r="BM54" s="31">
        <f t="shared" si="26"/>
        <v>0</v>
      </c>
      <c r="BN54" s="30">
        <f>SUM(BN3:BN53)</f>
        <v>0</v>
      </c>
      <c r="BO54" s="31">
        <f t="shared" si="27"/>
        <v>0</v>
      </c>
      <c r="BP54" s="30">
        <f>SUM(BP3:BP53)</f>
        <v>0</v>
      </c>
      <c r="BQ54" s="31">
        <f t="shared" si="28"/>
        <v>0</v>
      </c>
      <c r="BR54" s="30">
        <f>SUM(BR3:BR53)</f>
        <v>0</v>
      </c>
      <c r="BS54" s="31">
        <f t="shared" si="29"/>
        <v>0</v>
      </c>
      <c r="BT54" s="30">
        <f>SUM(BT3:BT53)</f>
        <v>0</v>
      </c>
      <c r="BU54" s="31">
        <f t="shared" si="30"/>
        <v>0</v>
      </c>
      <c r="BV54" s="30">
        <f>SUM(BV3:BV53)</f>
        <v>0</v>
      </c>
      <c r="BW54" s="31">
        <f t="shared" si="31"/>
        <v>0</v>
      </c>
      <c r="BX54" s="30">
        <f>SUM(BX3:BX53)</f>
        <v>0</v>
      </c>
      <c r="BY54" s="31">
        <f t="shared" si="32"/>
        <v>0</v>
      </c>
      <c r="BZ54" s="30">
        <f>SUM(BZ3:BZ53)</f>
        <v>0</v>
      </c>
      <c r="CA54" s="31">
        <f t="shared" si="33"/>
        <v>0</v>
      </c>
      <c r="CB54" s="30">
        <f>SUM(CB3:CB53)</f>
        <v>0</v>
      </c>
      <c r="CC54" s="31">
        <f t="shared" si="34"/>
        <v>0</v>
      </c>
      <c r="CD54" s="30">
        <f>SUM(CD3:CD53)</f>
        <v>0</v>
      </c>
      <c r="CE54" s="31">
        <f t="shared" si="35"/>
        <v>0</v>
      </c>
      <c r="CF54" s="30">
        <f>SUM(CF3:CF53)</f>
        <v>0</v>
      </c>
      <c r="CG54" s="31">
        <f t="shared" si="36"/>
        <v>0</v>
      </c>
      <c r="CH54" s="30">
        <f>SUM(CH3:CH53)</f>
        <v>0</v>
      </c>
      <c r="CI54" s="31">
        <f t="shared" si="37"/>
        <v>0</v>
      </c>
      <c r="CJ54" s="34"/>
      <c r="CK54" s="28" t="str">
        <f t="shared" si="52"/>
        <v>Total</v>
      </c>
      <c r="CM54" s="28">
        <f t="shared" si="53"/>
        <v>521</v>
      </c>
      <c r="CN54" s="29">
        <f>RANK(R54,(L54:Q54,R54:Y54,AD54:AW54))</f>
        <v>5</v>
      </c>
      <c r="CO54" s="29">
        <f>RANK(T54,(L54:Q54,R54:Y54,AD54:AW54))</f>
        <v>3</v>
      </c>
      <c r="CP54" s="29">
        <f>RANK(X54,(L54:Q54,R54:Y54,AD54:AW54))</f>
        <v>7</v>
      </c>
      <c r="CQ54" s="29">
        <f>RANK(V54,(L54:Q54,R54:Y54,AD54:AW54))</f>
        <v>8</v>
      </c>
      <c r="CU54" s="30">
        <f>SUM(CU3:CU53)</f>
        <v>2028</v>
      </c>
      <c r="CW54" s="28">
        <v>538</v>
      </c>
    </row>
    <row r="55" spans="1:102" x14ac:dyDescent="0.2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</row>
    <row r="56" spans="1:102" x14ac:dyDescent="0.2">
      <c r="A56" s="37" t="s">
        <v>2131</v>
      </c>
      <c r="C56" s="46">
        <v>44139</v>
      </c>
      <c r="O56" s="1"/>
      <c r="P56" s="1"/>
      <c r="Q56" s="1"/>
      <c r="R56" s="1"/>
      <c r="T56" s="1"/>
      <c r="V56" s="1"/>
      <c r="X56" s="1"/>
      <c r="Y56" s="1"/>
    </row>
    <row r="57" spans="1:102" x14ac:dyDescent="0.2">
      <c r="L57" s="19"/>
      <c r="N57" s="1"/>
      <c r="P57" s="2"/>
      <c r="V57" s="1"/>
      <c r="W57" s="1"/>
      <c r="X57" s="1"/>
      <c r="AB57" s="1"/>
      <c r="AC57" s="38"/>
    </row>
    <row r="58" spans="1:102" x14ac:dyDescent="0.2">
      <c r="N58" s="1"/>
      <c r="S58" s="6"/>
      <c r="AC58" s="6"/>
    </row>
    <row r="59" spans="1:102" x14ac:dyDescent="0.2">
      <c r="G59" s="47"/>
      <c r="P59" s="111"/>
      <c r="Q59" s="3"/>
    </row>
    <row r="60" spans="1:102" x14ac:dyDescent="0.2">
      <c r="G60" s="47"/>
    </row>
    <row r="61" spans="1:102" x14ac:dyDescent="0.2">
      <c r="C61" s="1"/>
      <c r="G61" s="47"/>
      <c r="N61" s="1"/>
    </row>
    <row r="62" spans="1:102" x14ac:dyDescent="0.2">
      <c r="C62" s="1"/>
      <c r="G62" s="47"/>
      <c r="L62" s="1"/>
      <c r="N62" s="1"/>
      <c r="P62" s="1"/>
      <c r="R62" s="1"/>
      <c r="T62" s="1"/>
      <c r="V62" s="1"/>
      <c r="X62" s="1"/>
      <c r="Z62" s="1"/>
      <c r="AB62" s="1"/>
      <c r="AD62" s="1"/>
      <c r="AF62" s="1"/>
      <c r="AH62" s="1"/>
      <c r="AJ62" s="1"/>
      <c r="AL62" s="1"/>
      <c r="AN62" s="1"/>
      <c r="AP62" s="1"/>
      <c r="AR62" s="1"/>
      <c r="AT62" s="1"/>
      <c r="AV62" s="1"/>
      <c r="AX62" s="1"/>
      <c r="AZ62" s="1"/>
      <c r="BB62" s="1"/>
      <c r="BD62" s="1"/>
      <c r="BF62" s="1"/>
      <c r="BH62" s="1"/>
      <c r="BJ62" s="1"/>
      <c r="BL62" s="1"/>
      <c r="BN62" s="1"/>
      <c r="BP62" s="1"/>
      <c r="BR62" s="1"/>
      <c r="BT62" s="1"/>
      <c r="BV62" s="1"/>
      <c r="BX62" s="1"/>
      <c r="BZ62" s="1"/>
      <c r="CB62" s="1"/>
      <c r="CD62" s="1"/>
      <c r="CF62" s="1"/>
      <c r="CH62" s="1"/>
      <c r="CJ62" s="1"/>
    </row>
    <row r="63" spans="1:102" x14ac:dyDescent="0.2">
      <c r="C63" s="1"/>
      <c r="G63" s="47"/>
    </row>
    <row r="64" spans="1:102" x14ac:dyDescent="0.2">
      <c r="C64" s="1"/>
      <c r="G64" s="47"/>
    </row>
    <row r="65" spans="3:7" x14ac:dyDescent="0.2">
      <c r="C65" s="1"/>
    </row>
    <row r="66" spans="3:7" x14ac:dyDescent="0.2">
      <c r="C66" s="1"/>
      <c r="G66" s="47"/>
    </row>
    <row r="67" spans="3:7" x14ac:dyDescent="0.2">
      <c r="C67" s="1"/>
      <c r="G67" s="47"/>
    </row>
    <row r="68" spans="3:7" x14ac:dyDescent="0.2">
      <c r="C68" s="1"/>
      <c r="G68" s="47"/>
    </row>
    <row r="69" spans="3:7" x14ac:dyDescent="0.2">
      <c r="C69" s="1"/>
      <c r="G69" s="47"/>
    </row>
    <row r="70" spans="3:7" x14ac:dyDescent="0.2">
      <c r="C70" s="1"/>
      <c r="G70" s="87"/>
    </row>
    <row r="71" spans="3:7" x14ac:dyDescent="0.2">
      <c r="C71" s="1"/>
    </row>
    <row r="72" spans="3:7" x14ac:dyDescent="0.2">
      <c r="C72" s="1"/>
    </row>
    <row r="73" spans="3:7" x14ac:dyDescent="0.2">
      <c r="C73" s="1"/>
    </row>
    <row r="74" spans="3:7" x14ac:dyDescent="0.2">
      <c r="C74" s="1"/>
    </row>
    <row r="75" spans="3:7" x14ac:dyDescent="0.2">
      <c r="C75" s="1"/>
    </row>
    <row r="76" spans="3:7" x14ac:dyDescent="0.2">
      <c r="C76" s="1"/>
    </row>
    <row r="77" spans="3:7" x14ac:dyDescent="0.2">
      <c r="C77" s="1"/>
    </row>
    <row r="78" spans="3:7" x14ac:dyDescent="0.2">
      <c r="C78" s="1"/>
    </row>
    <row r="79" spans="3:7" x14ac:dyDescent="0.2">
      <c r="C79" s="1"/>
    </row>
    <row r="80" spans="3:7" x14ac:dyDescent="0.2">
      <c r="C80" s="1"/>
    </row>
    <row r="81" spans="3:3" x14ac:dyDescent="0.2">
      <c r="C81" s="1"/>
    </row>
    <row r="82" spans="3:3" x14ac:dyDescent="0.2">
      <c r="C82" s="1"/>
    </row>
    <row r="83" spans="3:3" x14ac:dyDescent="0.2">
      <c r="C83" s="1"/>
    </row>
    <row r="84" spans="3:3" x14ac:dyDescent="0.2">
      <c r="C84" s="1"/>
    </row>
    <row r="85" spans="3:3" x14ac:dyDescent="0.2">
      <c r="C85" s="1"/>
    </row>
    <row r="86" spans="3:3" x14ac:dyDescent="0.2">
      <c r="C86" s="1"/>
    </row>
    <row r="87" spans="3:3" x14ac:dyDescent="0.2">
      <c r="C87" s="1"/>
    </row>
    <row r="88" spans="3:3" x14ac:dyDescent="0.2">
      <c r="C88" s="1"/>
    </row>
    <row r="89" spans="3:3" x14ac:dyDescent="0.2">
      <c r="C89" s="1"/>
    </row>
    <row r="90" spans="3:3" x14ac:dyDescent="0.2">
      <c r="C90" s="1"/>
    </row>
    <row r="91" spans="3:3" x14ac:dyDescent="0.2">
      <c r="C91" s="1"/>
    </row>
    <row r="92" spans="3:3" x14ac:dyDescent="0.2">
      <c r="C92" s="1"/>
    </row>
    <row r="93" spans="3:3" x14ac:dyDescent="0.2">
      <c r="C93" s="1"/>
    </row>
    <row r="94" spans="3:3" x14ac:dyDescent="0.2">
      <c r="C94" s="1"/>
    </row>
    <row r="95" spans="3:3" x14ac:dyDescent="0.2">
      <c r="C95" s="1"/>
    </row>
    <row r="96" spans="3:3" x14ac:dyDescent="0.2">
      <c r="C96" s="1"/>
    </row>
    <row r="97" spans="3:3" x14ac:dyDescent="0.2">
      <c r="C97" s="1"/>
    </row>
    <row r="98" spans="3:3" x14ac:dyDescent="0.2">
      <c r="C98" s="1"/>
    </row>
    <row r="99" spans="3:3" x14ac:dyDescent="0.2">
      <c r="C99" s="1"/>
    </row>
    <row r="100" spans="3:3" x14ac:dyDescent="0.2">
      <c r="C100" s="1"/>
    </row>
    <row r="101" spans="3:3" x14ac:dyDescent="0.2">
      <c r="C101" s="1"/>
    </row>
    <row r="102" spans="3:3" x14ac:dyDescent="0.2">
      <c r="C102" s="1"/>
    </row>
    <row r="103" spans="3:3" x14ac:dyDescent="0.2">
      <c r="C103" s="1"/>
    </row>
    <row r="104" spans="3:3" x14ac:dyDescent="0.2">
      <c r="C104" s="1"/>
    </row>
    <row r="105" spans="3:3" x14ac:dyDescent="0.2">
      <c r="C105" s="1"/>
    </row>
    <row r="106" spans="3:3" x14ac:dyDescent="0.2">
      <c r="C106" s="1"/>
    </row>
    <row r="107" spans="3:3" x14ac:dyDescent="0.2">
      <c r="C107" s="1"/>
    </row>
    <row r="108" spans="3:3" x14ac:dyDescent="0.2">
      <c r="C108" s="1"/>
    </row>
    <row r="109" spans="3:3" x14ac:dyDescent="0.2">
      <c r="C109" s="1"/>
    </row>
    <row r="110" spans="3:3" x14ac:dyDescent="0.2">
      <c r="C110" s="1"/>
    </row>
    <row r="111" spans="3:3" x14ac:dyDescent="0.2">
      <c r="C111" s="1"/>
    </row>
    <row r="112" spans="3:3" x14ac:dyDescent="0.2">
      <c r="C112" s="1"/>
    </row>
    <row r="113" spans="3:3" x14ac:dyDescent="0.2">
      <c r="C113" s="1"/>
    </row>
    <row r="114" spans="3:3" x14ac:dyDescent="0.2">
      <c r="C114" s="1"/>
    </row>
    <row r="115" spans="3:3" x14ac:dyDescent="0.2">
      <c r="C115" s="1"/>
    </row>
  </sheetData>
  <mergeCells count="79">
    <mergeCell ref="CH1:CI1"/>
    <mergeCell ref="CH2:CI2"/>
    <mergeCell ref="BX1:BY1"/>
    <mergeCell ref="BX2:BY2"/>
    <mergeCell ref="BZ1:CA1"/>
    <mergeCell ref="BZ2:CA2"/>
    <mergeCell ref="CB1:CC1"/>
    <mergeCell ref="CB2:CC2"/>
    <mergeCell ref="CF1:CG1"/>
    <mergeCell ref="CF2:CG2"/>
    <mergeCell ref="CD1:CE1"/>
    <mergeCell ref="CD2:CE2"/>
    <mergeCell ref="BR1:BS1"/>
    <mergeCell ref="BR2:BS2"/>
    <mergeCell ref="BT1:BU1"/>
    <mergeCell ref="BT2:BU2"/>
    <mergeCell ref="BV1:BW1"/>
    <mergeCell ref="BV2:BW2"/>
    <mergeCell ref="BL1:BM1"/>
    <mergeCell ref="BL2:BM2"/>
    <mergeCell ref="BN1:BO1"/>
    <mergeCell ref="BN2:BO2"/>
    <mergeCell ref="BP1:BQ1"/>
    <mergeCell ref="BP2:BQ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BJ1:BK1"/>
    <mergeCell ref="BJ2:BK2"/>
    <mergeCell ref="AT1:AU1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BH1:BI1"/>
    <mergeCell ref="BH2:BI2"/>
    <mergeCell ref="AZ1:BA1"/>
    <mergeCell ref="AZ2:BA2"/>
    <mergeCell ref="BD1:BE1"/>
    <mergeCell ref="BD2:BE2"/>
    <mergeCell ref="BF1:BG1"/>
    <mergeCell ref="BF2:BG2"/>
  </mergeCells>
  <phoneticPr fontId="16"/>
  <conditionalFormatting sqref="G3:G54">
    <cfRule type="cellIs" dxfId="167" priority="4" stopIfTrue="1" operator="equal">
      <formula>1</formula>
    </cfRule>
    <cfRule type="cellIs" dxfId="166" priority="5" stopIfTrue="1" operator="equal">
      <formula>3</formula>
    </cfRule>
  </conditionalFormatting>
  <conditionalFormatting sqref="H3:H54">
    <cfRule type="cellIs" dxfId="165" priority="6" stopIfTrue="1" operator="equal">
      <formula>1</formula>
    </cfRule>
    <cfRule type="cellIs" dxfId="164" priority="7" stopIfTrue="1" operator="equal">
      <formula>3</formula>
    </cfRule>
  </conditionalFormatting>
  <conditionalFormatting sqref="I3:I54">
    <cfRule type="cellIs" dxfId="163" priority="8" stopIfTrue="1" operator="equal">
      <formula>1</formula>
    </cfRule>
    <cfRule type="cellIs" dxfId="162" priority="9" stopIfTrue="1" operator="equal">
      <formula>3</formula>
    </cfRule>
  </conditionalFormatting>
  <conditionalFormatting sqref="J3:J54">
    <cfRule type="expression" dxfId="161" priority="2" stopIfTrue="1">
      <formula>IF(G3=1,1,0)</formula>
    </cfRule>
    <cfRule type="expression" dxfId="160" priority="3" stopIfTrue="1">
      <formula>IF(H3=1,1,0)</formula>
    </cfRule>
  </conditionalFormatting>
  <conditionalFormatting sqref="K3:K54">
    <cfRule type="cellIs" dxfId="159" priority="1" stopIfTrue="1" operator="between">
      <formula>0.01</formula>
      <formula>-0.01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DZ3518"/>
  <sheetViews>
    <sheetView tabSelected="1" workbookViewId="0">
      <pane xSplit="2" ySplit="1" topLeftCell="C2" activePane="bottomRight" state="frozenSplit"/>
      <selection pane="topRight" activeCell="BT588" sqref="BT588"/>
      <selection pane="bottomLeft" activeCell="BQ1464" sqref="BQ1464:BQ1545"/>
      <selection pane="bottomRight" activeCell="N114" sqref="N114"/>
    </sheetView>
  </sheetViews>
  <sheetFormatPr baseColWidth="10" defaultColWidth="12.42578125" defaultRowHeight="14" customHeight="1" outlineLevelRow="1" x14ac:dyDescent="0.2"/>
  <cols>
    <col min="2" max="2" width="2.7109375" customWidth="1"/>
    <col min="3" max="3" width="10.7109375" style="2" customWidth="1"/>
    <col min="4" max="4" width="1.7109375" style="3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70" customWidth="1"/>
    <col min="17" max="51" width="8.7109375" style="70" customWidth="1"/>
    <col min="52" max="52" width="8.7109375" style="1" customWidth="1"/>
    <col min="53" max="56" width="1.7109375" style="4" customWidth="1"/>
    <col min="57" max="61" width="6.7109375" style="2" customWidth="1"/>
    <col min="63" max="63" width="3.5703125" bestFit="1" customWidth="1"/>
    <col min="64" max="64" width="3" bestFit="1" customWidth="1"/>
    <col min="65" max="65" width="4" customWidth="1"/>
    <col min="66" max="66" width="1.85546875" bestFit="1" customWidth="1"/>
    <col min="67" max="67" width="3" style="59" bestFit="1" customWidth="1"/>
    <col min="68" max="68" width="4" style="61" bestFit="1" customWidth="1"/>
    <col min="69" max="70" width="6" style="63" bestFit="1" customWidth="1"/>
    <col min="71" max="71" width="13.42578125" style="3" customWidth="1"/>
    <col min="72" max="73" width="7.5703125" style="38" customWidth="1"/>
    <col min="74" max="74" width="7.28515625" style="38" bestFit="1" customWidth="1"/>
    <col min="75" max="75" width="12.42578125" style="38"/>
    <col min="76" max="76" width="12.42578125" style="6"/>
    <col min="77" max="78" width="11.42578125" style="6" customWidth="1"/>
    <col min="79" max="90" width="10.7109375" style="38" customWidth="1"/>
    <col min="91" max="99" width="10.7109375" style="6" customWidth="1"/>
    <col min="100" max="113" width="10.7109375" customWidth="1"/>
  </cols>
  <sheetData>
    <row r="1" spans="1:88" ht="14" customHeight="1" x14ac:dyDescent="0.2">
      <c r="A1" s="6" t="s">
        <v>4058</v>
      </c>
      <c r="B1" s="6" t="s">
        <v>4059</v>
      </c>
      <c r="C1" s="74" t="s">
        <v>2325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" t="s">
        <v>1841</v>
      </c>
      <c r="H1" s="2" t="s">
        <v>303</v>
      </c>
      <c r="I1" s="16"/>
      <c r="J1" s="12" t="s">
        <v>4061</v>
      </c>
      <c r="K1" s="13" t="s">
        <v>4060</v>
      </c>
      <c r="L1" s="14" t="s">
        <v>4062</v>
      </c>
      <c r="M1" s="17" t="s">
        <v>4063</v>
      </c>
      <c r="N1" s="10" t="s">
        <v>1159</v>
      </c>
      <c r="O1" s="8" t="s">
        <v>3164</v>
      </c>
      <c r="P1" s="14" t="s">
        <v>3795</v>
      </c>
      <c r="Q1" s="38" t="s">
        <v>2999</v>
      </c>
      <c r="R1" s="38" t="str">
        <f>Candidates!H6</f>
        <v>Stein</v>
      </c>
      <c r="S1" s="38" t="s">
        <v>678</v>
      </c>
      <c r="T1" s="38" t="str">
        <f>Candidates!H8</f>
        <v>De La Cruz</v>
      </c>
      <c r="U1" s="38" t="str">
        <f>Candidates!H9</f>
        <v>West</v>
      </c>
      <c r="V1" s="38" t="s">
        <v>3798</v>
      </c>
      <c r="W1" s="38" t="s">
        <v>2871</v>
      </c>
      <c r="X1" s="38" t="s">
        <v>3799</v>
      </c>
      <c r="Y1" s="38" t="s">
        <v>3800</v>
      </c>
      <c r="Z1" s="38" t="s">
        <v>3801</v>
      </c>
      <c r="AA1" s="38" t="s">
        <v>3802</v>
      </c>
      <c r="AB1" s="38" t="s">
        <v>3803</v>
      </c>
      <c r="AC1" s="38" t="s">
        <v>3804</v>
      </c>
      <c r="AD1" s="38" t="s">
        <v>2544</v>
      </c>
      <c r="AE1" s="38" t="s">
        <v>3805</v>
      </c>
      <c r="AF1" s="38" t="s">
        <v>326</v>
      </c>
      <c r="AG1" s="38" t="s">
        <v>3806</v>
      </c>
      <c r="AH1" s="38" t="s">
        <v>3807</v>
      </c>
      <c r="AI1" s="38" t="s">
        <v>3808</v>
      </c>
      <c r="AJ1" s="38" t="s">
        <v>3724</v>
      </c>
      <c r="AK1" s="38" t="s">
        <v>3810</v>
      </c>
      <c r="AL1" s="38" t="s">
        <v>1646</v>
      </c>
      <c r="AM1" s="38" t="s">
        <v>702</v>
      </c>
      <c r="AN1" s="38">
        <f>Candidates!$H28</f>
        <v>0</v>
      </c>
      <c r="AO1" s="38">
        <f>Candidates!$H29</f>
        <v>0</v>
      </c>
      <c r="AP1" s="38">
        <f>Candidates!$H30</f>
        <v>0</v>
      </c>
      <c r="AQ1" s="38">
        <f>Candidates!$H31</f>
        <v>0</v>
      </c>
      <c r="AR1" s="38">
        <f>Candidates!$H32</f>
        <v>0</v>
      </c>
      <c r="AS1" s="38">
        <f>Candidates!$H33</f>
        <v>0</v>
      </c>
      <c r="AT1" s="38">
        <f>Candidates!$H34</f>
        <v>0</v>
      </c>
      <c r="AU1" s="38">
        <f>Candidates!$H35</f>
        <v>0</v>
      </c>
      <c r="AV1" s="38">
        <f>Candidates!$H36</f>
        <v>0</v>
      </c>
      <c r="AW1" s="38">
        <f>Candidates!$H37</f>
        <v>0</v>
      </c>
      <c r="AX1" s="38">
        <f>Candidates!$H38</f>
        <v>0</v>
      </c>
      <c r="AY1" s="38">
        <f>Candidates!$H39</f>
        <v>0</v>
      </c>
      <c r="BA1" t="str">
        <f>LEFT(Q1,1)</f>
        <v>O</v>
      </c>
      <c r="BB1" t="str">
        <f>LEFT(R1,1)</f>
        <v>S</v>
      </c>
      <c r="BC1" t="str">
        <f>LEFT(S1,1)</f>
        <v>T</v>
      </c>
      <c r="BD1" t="str">
        <f>LEFT(T1,1)</f>
        <v>D</v>
      </c>
      <c r="BE1" s="2" t="str">
        <f>Q1</f>
        <v>Oliver</v>
      </c>
      <c r="BF1" s="2" t="str">
        <f>R1</f>
        <v>Stein</v>
      </c>
      <c r="BG1" s="2" t="str">
        <f>S1</f>
        <v>Terry</v>
      </c>
      <c r="BH1" s="2" t="str">
        <f>T1</f>
        <v>De La Cruz</v>
      </c>
      <c r="BL1" t="s">
        <v>370</v>
      </c>
      <c r="BN1" s="6" t="s">
        <v>3076</v>
      </c>
      <c r="BO1" s="60" t="s">
        <v>3011</v>
      </c>
      <c r="BP1" s="67" t="s">
        <v>2771</v>
      </c>
      <c r="BQ1" s="92" t="s">
        <v>606</v>
      </c>
      <c r="BR1" s="92" t="s">
        <v>3708</v>
      </c>
      <c r="BS1" s="3" t="s">
        <v>968</v>
      </c>
      <c r="BT1" s="1" t="s">
        <v>3146</v>
      </c>
      <c r="BU1" s="1" t="s">
        <v>3147</v>
      </c>
      <c r="CD1" s="38" t="s">
        <v>3977</v>
      </c>
      <c r="CE1" s="38" t="s">
        <v>3979</v>
      </c>
      <c r="CF1" s="38" t="s">
        <v>3978</v>
      </c>
      <c r="CG1" s="1" t="s">
        <v>1227</v>
      </c>
      <c r="CH1" s="1"/>
      <c r="CI1" s="38" t="s">
        <v>4040</v>
      </c>
      <c r="CJ1" s="1" t="s">
        <v>3159</v>
      </c>
    </row>
    <row r="2" spans="1:88" ht="14" customHeight="1" x14ac:dyDescent="0.2">
      <c r="C2" s="74"/>
      <c r="D2" s="15"/>
      <c r="E2" s="13"/>
      <c r="F2" s="14"/>
      <c r="I2" s="16"/>
      <c r="J2" s="12"/>
      <c r="K2" s="13"/>
      <c r="L2" s="14"/>
      <c r="N2" s="10">
        <v>5</v>
      </c>
      <c r="O2" s="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  <c r="BA2"/>
      <c r="BB2"/>
      <c r="BC2"/>
      <c r="BD2"/>
      <c r="BO2" s="60"/>
      <c r="BP2" s="67"/>
      <c r="BQ2" s="68"/>
      <c r="BR2" s="68"/>
      <c r="BT2" s="1"/>
      <c r="BU2" s="1"/>
      <c r="CF2" s="1"/>
      <c r="CG2" s="1"/>
      <c r="CH2" s="1"/>
      <c r="CI2" s="1"/>
      <c r="CJ2" s="1"/>
    </row>
    <row r="3" spans="1:88" ht="14" hidden="1" customHeight="1" outlineLevel="1" x14ac:dyDescent="0.2">
      <c r="A3" t="s">
        <v>2686</v>
      </c>
      <c r="B3" t="s">
        <v>2453</v>
      </c>
      <c r="C3" s="1">
        <f t="shared" ref="C3:C34" si="0">SUM(N3:AY3)</f>
        <v>28281</v>
      </c>
      <c r="D3" s="3">
        <f>IF(N3&gt;0, RANK(N3,(N3:P3,Q3:AE3)),0)</f>
        <v>2</v>
      </c>
      <c r="E3" s="3">
        <f>IF(O3&gt;0,RANK(O3,(N3:P3,Q3:AE3)),0)</f>
        <v>1</v>
      </c>
      <c r="F3" s="3">
        <f>IF(P3&gt;0,RANK(P3,(N3:P3,Q3:AE3)),0)</f>
        <v>3</v>
      </c>
      <c r="G3" s="1">
        <f>IF(C3&gt;0,MAX(N3:P3)-LARGE(N3:P3,2),0)</f>
        <v>13045</v>
      </c>
      <c r="H3" s="2">
        <f>IF(C3&gt;0,G3/C3,0)</f>
        <v>0.46126374597786501</v>
      </c>
      <c r="I3" s="2"/>
      <c r="J3" s="2">
        <f t="shared" ref="J3:J34" si="1">IF($C3=0,"-",N3/$C3)</f>
        <v>0.26303878929316504</v>
      </c>
      <c r="K3" s="2">
        <f t="shared" ref="K3:K34" si="2">IF($C3=0,"-",O3/$C3)</f>
        <v>0.72430253527103006</v>
      </c>
      <c r="L3" s="2">
        <f t="shared" ref="L3:L34" si="3">IF($C3=0,"-",P3/$C3)</f>
        <v>5.4453520031116295E-3</v>
      </c>
      <c r="M3" s="2">
        <f t="shared" ref="M3:M34" si="4">IF(C3=0,"-",(1-J3-K3-L3))</f>
        <v>7.2133234326932708E-3</v>
      </c>
      <c r="N3" s="38">
        <v>7439</v>
      </c>
      <c r="O3" s="38">
        <v>20484</v>
      </c>
      <c r="P3" s="38">
        <v>154</v>
      </c>
      <c r="Q3" s="38">
        <v>65</v>
      </c>
      <c r="R3" s="38">
        <v>48</v>
      </c>
      <c r="S3" s="38"/>
      <c r="T3" s="38"/>
      <c r="U3" s="38"/>
      <c r="V3" s="38"/>
      <c r="W3" s="38">
        <v>91</v>
      </c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  <c r="BA3" s="3">
        <f>IF(Q3&gt;0,RANK(Q3,(N3:P3,Q3:AE3)),0)</f>
        <v>5</v>
      </c>
      <c r="BB3" s="3">
        <f>IF(R3&gt;0,RANK(R3,(N3:P3,Q3:AE3)),0)</f>
        <v>6</v>
      </c>
      <c r="BC3" s="3">
        <f>IF(S3&gt;0,RANK(S3,(N3:P3,Q3:AE3)),0)</f>
        <v>0</v>
      </c>
      <c r="BD3" s="3">
        <f>IF(T3&gt;0,RANK(T3,(N3:P3,Q3:AE3)),0)</f>
        <v>0</v>
      </c>
      <c r="BE3" s="2">
        <f t="shared" ref="BE3:BE34" si="5">IF($C3=0,"-",Q3/$C3)</f>
        <v>2.2983628584562071E-3</v>
      </c>
      <c r="BF3" s="2">
        <f t="shared" ref="BF3:BF34" si="6">IF($C3=0,"-",R3/$C3)</f>
        <v>1.6972525723984301E-3</v>
      </c>
      <c r="BG3" s="2">
        <f t="shared" ref="BG3:BG34" si="7">IF($C3=0,"-",S3/$C3)</f>
        <v>0</v>
      </c>
      <c r="BH3" s="2">
        <f t="shared" ref="BH3:BH34" si="8">IF($C3=0,"-",T3/$C3)</f>
        <v>0</v>
      </c>
      <c r="BJ3" t="s">
        <v>2686</v>
      </c>
      <c r="BK3" t="s">
        <v>2453</v>
      </c>
      <c r="BL3">
        <v>6</v>
      </c>
      <c r="BN3">
        <v>0</v>
      </c>
      <c r="BO3" s="60">
        <v>1</v>
      </c>
      <c r="BP3" s="62">
        <v>1</v>
      </c>
      <c r="BQ3" s="66">
        <f t="shared" ref="BQ3:BQ34" si="9">1000*BO3+BP3</f>
        <v>1001</v>
      </c>
      <c r="BR3" s="66">
        <f t="shared" ref="BR3:BR66" si="10">BQ3</f>
        <v>1001</v>
      </c>
      <c r="BS3" s="3" t="s">
        <v>3083</v>
      </c>
    </row>
    <row r="4" spans="1:88" ht="14" hidden="1" customHeight="1" outlineLevel="1" x14ac:dyDescent="0.2">
      <c r="A4" t="s">
        <v>2687</v>
      </c>
      <c r="B4" t="s">
        <v>2453</v>
      </c>
      <c r="C4" s="1">
        <f t="shared" si="0"/>
        <v>122249</v>
      </c>
      <c r="D4" s="3">
        <f>IF(N4&gt;0, RANK(N4,(N4:P4,Q4:AE4)),0)</f>
        <v>2</v>
      </c>
      <c r="E4" s="3">
        <f>IF(O4&gt;0,RANK(O4,(N4:P4,Q4:AE4)),0)</f>
        <v>1</v>
      </c>
      <c r="F4" s="3">
        <f>IF(P4&gt;0,RANK(P4,(N4:P4,Q4:AE4)),0)</f>
        <v>3</v>
      </c>
      <c r="G4" s="1">
        <f t="shared" ref="G4:G67" si="11">IF(C4&gt;0,MAX(N4:P4)-LARGE(N4:P4,2),0)</f>
        <v>70864</v>
      </c>
      <c r="H4" s="2">
        <f t="shared" ref="H4:H67" si="12">IF(C4&gt;0,G4/C4,0)</f>
        <v>0.57966936334857544</v>
      </c>
      <c r="I4" s="2"/>
      <c r="J4" s="2">
        <f t="shared" si="1"/>
        <v>0.20396076859524415</v>
      </c>
      <c r="K4" s="2">
        <f t="shared" si="2"/>
        <v>0.78363013194381959</v>
      </c>
      <c r="L4" s="2">
        <f t="shared" si="3"/>
        <v>5.4315372722885261E-3</v>
      </c>
      <c r="M4" s="2">
        <f t="shared" si="4"/>
        <v>6.977562188647742E-3</v>
      </c>
      <c r="N4" s="38">
        <v>24934</v>
      </c>
      <c r="O4" s="38">
        <v>95798</v>
      </c>
      <c r="P4" s="38">
        <v>664</v>
      </c>
      <c r="Q4" s="38">
        <v>241</v>
      </c>
      <c r="R4" s="38">
        <v>171</v>
      </c>
      <c r="S4" s="38"/>
      <c r="T4" s="38"/>
      <c r="U4" s="38"/>
      <c r="V4" s="38"/>
      <c r="W4" s="38">
        <v>441</v>
      </c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  <c r="BA4" s="3">
        <f>IF(Q4&gt;0,RANK(Q4,(N4:P4,Q4:AE4)),0)</f>
        <v>5</v>
      </c>
      <c r="BB4" s="3">
        <f>IF(R4&gt;0,RANK(R4,(N4:P4,Q4:AE4)),0)</f>
        <v>6</v>
      </c>
      <c r="BC4" s="3">
        <f>IF(S4&gt;0,RANK(S4,(N4:P4,Q4:AE4)),0)</f>
        <v>0</v>
      </c>
      <c r="BD4" s="3">
        <f>IF(T4&gt;0,RANK(T4,(N4:P4,Q4:AE4)),0)</f>
        <v>0</v>
      </c>
      <c r="BE4" s="2">
        <f t="shared" si="5"/>
        <v>1.9713862690083355E-3</v>
      </c>
      <c r="BF4" s="2">
        <f t="shared" si="6"/>
        <v>1.398784448134545E-3</v>
      </c>
      <c r="BG4" s="2">
        <f t="shared" si="7"/>
        <v>0</v>
      </c>
      <c r="BH4" s="2">
        <f t="shared" si="8"/>
        <v>0</v>
      </c>
      <c r="BJ4" t="s">
        <v>2687</v>
      </c>
      <c r="BK4" t="s">
        <v>2453</v>
      </c>
      <c r="BL4">
        <v>1</v>
      </c>
      <c r="BN4">
        <v>0</v>
      </c>
      <c r="BO4" s="60">
        <v>1</v>
      </c>
      <c r="BP4" s="62">
        <v>3</v>
      </c>
      <c r="BQ4" s="66">
        <f t="shared" si="9"/>
        <v>1003</v>
      </c>
      <c r="BR4" s="66">
        <f t="shared" si="10"/>
        <v>1003</v>
      </c>
      <c r="BS4" s="3" t="s">
        <v>3083</v>
      </c>
    </row>
    <row r="5" spans="1:88" ht="14" hidden="1" customHeight="1" outlineLevel="1" x14ac:dyDescent="0.2">
      <c r="A5" t="s">
        <v>2893</v>
      </c>
      <c r="B5" t="s">
        <v>2453</v>
      </c>
      <c r="C5" s="1">
        <f t="shared" si="0"/>
        <v>9855</v>
      </c>
      <c r="D5" s="3">
        <f>IF(N5&gt;0, RANK(N5,(N5:P5,Q5:AE5)),0)</f>
        <v>2</v>
      </c>
      <c r="E5" s="3">
        <f>IF(O5&gt;0,RANK(O5,(N5:P5,Q5:AE5)),0)</f>
        <v>1</v>
      </c>
      <c r="F5" s="3">
        <f>IF(P5&gt;0,RANK(P5,(N5:P5,Q5:AE5)),0)</f>
        <v>3</v>
      </c>
      <c r="G5" s="1">
        <f t="shared" si="11"/>
        <v>1448</v>
      </c>
      <c r="H5" s="2">
        <f t="shared" si="12"/>
        <v>0.14693049213597159</v>
      </c>
      <c r="I5" s="2"/>
      <c r="J5" s="2">
        <f t="shared" si="1"/>
        <v>0.42191780821917807</v>
      </c>
      <c r="K5" s="2">
        <f t="shared" si="2"/>
        <v>0.56884830035514966</v>
      </c>
      <c r="L5" s="2">
        <f t="shared" si="3"/>
        <v>4.160324708269914E-3</v>
      </c>
      <c r="M5" s="2">
        <f t="shared" si="4"/>
        <v>5.0735667174022997E-3</v>
      </c>
      <c r="N5" s="38">
        <v>4158</v>
      </c>
      <c r="O5" s="38">
        <v>5606</v>
      </c>
      <c r="P5" s="38">
        <v>41</v>
      </c>
      <c r="Q5" s="38">
        <v>14</v>
      </c>
      <c r="R5" s="38">
        <v>13</v>
      </c>
      <c r="S5" s="38"/>
      <c r="T5" s="38"/>
      <c r="U5" s="38"/>
      <c r="V5" s="38"/>
      <c r="W5" s="38">
        <v>23</v>
      </c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BA5" s="3">
        <f>IF(Q5&gt;0,RANK(Q5,(N5:P5,Q5:AE5)),0)</f>
        <v>5</v>
      </c>
      <c r="BB5" s="3">
        <f>IF(R5&gt;0,RANK(R5,(N5:P5,Q5:AE5)),0)</f>
        <v>6</v>
      </c>
      <c r="BC5" s="3">
        <f>IF(S5&gt;0,RANK(S5,(N5:P5,Q5:AE5)),0)</f>
        <v>0</v>
      </c>
      <c r="BD5" s="3">
        <f>IF(T5&gt;0,RANK(T5,(N5:P5,Q5:AE5)),0)</f>
        <v>0</v>
      </c>
      <c r="BE5" s="2">
        <f t="shared" si="5"/>
        <v>1.4205986808726535E-3</v>
      </c>
      <c r="BF5" s="2">
        <f t="shared" si="6"/>
        <v>1.3191273465246068E-3</v>
      </c>
      <c r="BG5" s="2">
        <f t="shared" si="7"/>
        <v>0</v>
      </c>
      <c r="BH5" s="2">
        <f t="shared" si="8"/>
        <v>0</v>
      </c>
      <c r="BJ5" t="s">
        <v>2893</v>
      </c>
      <c r="BK5" t="s">
        <v>2453</v>
      </c>
      <c r="BL5">
        <v>2</v>
      </c>
      <c r="BN5">
        <v>0</v>
      </c>
      <c r="BO5" s="60">
        <v>1</v>
      </c>
      <c r="BP5" s="62">
        <v>5</v>
      </c>
      <c r="BQ5" s="66">
        <f t="shared" si="9"/>
        <v>1005</v>
      </c>
      <c r="BR5" s="66">
        <f t="shared" si="10"/>
        <v>1005</v>
      </c>
      <c r="BS5" s="3" t="s">
        <v>3083</v>
      </c>
    </row>
    <row r="6" spans="1:88" ht="14" hidden="1" customHeight="1" outlineLevel="1" x14ac:dyDescent="0.2">
      <c r="A6" t="s">
        <v>1047</v>
      </c>
      <c r="B6" t="s">
        <v>2453</v>
      </c>
      <c r="C6" s="1">
        <f t="shared" si="0"/>
        <v>9257</v>
      </c>
      <c r="D6" s="3">
        <f>IF(N6&gt;0, RANK(N6,(N6:P6,Q6:AE6)),0)</f>
        <v>2</v>
      </c>
      <c r="E6" s="3">
        <f>IF(O6&gt;0,RANK(O6,(N6:P6,Q6:AE6)),0)</f>
        <v>1</v>
      </c>
      <c r="F6" s="3">
        <f>IF(P6&gt;0,RANK(P6,(N6:P6,Q6:AE6)),0)</f>
        <v>3</v>
      </c>
      <c r="G6" s="1">
        <f t="shared" si="11"/>
        <v>5953</v>
      </c>
      <c r="H6" s="2">
        <f t="shared" si="12"/>
        <v>0.64308091174246518</v>
      </c>
      <c r="I6" s="2"/>
      <c r="J6" s="2">
        <f t="shared" si="1"/>
        <v>0.17489467430052932</v>
      </c>
      <c r="K6" s="2">
        <f t="shared" si="2"/>
        <v>0.81797558604299447</v>
      </c>
      <c r="L6" s="2">
        <f t="shared" si="3"/>
        <v>3.7809225451010046E-3</v>
      </c>
      <c r="M6" s="2">
        <f t="shared" si="4"/>
        <v>3.3488171113752259E-3</v>
      </c>
      <c r="N6" s="38">
        <v>1619</v>
      </c>
      <c r="O6" s="38">
        <v>7572</v>
      </c>
      <c r="P6" s="38">
        <v>35</v>
      </c>
      <c r="Q6" s="38">
        <v>11</v>
      </c>
      <c r="R6" s="38">
        <v>4</v>
      </c>
      <c r="S6" s="38"/>
      <c r="T6" s="38"/>
      <c r="U6" s="38"/>
      <c r="V6" s="38"/>
      <c r="W6" s="38">
        <v>16</v>
      </c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BA6" s="3">
        <f>IF(Q6&gt;0,RANK(Q6,(N6:P6,Q6:AE6)),0)</f>
        <v>5</v>
      </c>
      <c r="BB6" s="3">
        <f>IF(R6&gt;0,RANK(R6,(N6:P6,Q6:AE6)),0)</f>
        <v>6</v>
      </c>
      <c r="BC6" s="3">
        <f>IF(S6&gt;0,RANK(S6,(N6:P6,Q6:AE6)),0)</f>
        <v>0</v>
      </c>
      <c r="BD6" s="3">
        <f>IF(T6&gt;0,RANK(T6,(N6:P6,Q6:AE6)),0)</f>
        <v>0</v>
      </c>
      <c r="BE6" s="2">
        <f t="shared" si="5"/>
        <v>1.18828994274603E-3</v>
      </c>
      <c r="BF6" s="2">
        <f t="shared" si="6"/>
        <v>4.3210543372582908E-4</v>
      </c>
      <c r="BG6" s="2">
        <f t="shared" si="7"/>
        <v>0</v>
      </c>
      <c r="BH6" s="2">
        <f t="shared" si="8"/>
        <v>0</v>
      </c>
      <c r="BJ6" t="s">
        <v>1047</v>
      </c>
      <c r="BK6" t="s">
        <v>2453</v>
      </c>
      <c r="BL6">
        <v>6</v>
      </c>
      <c r="BN6">
        <v>0</v>
      </c>
      <c r="BO6" s="60">
        <v>1</v>
      </c>
      <c r="BP6" s="62">
        <v>7</v>
      </c>
      <c r="BQ6" s="66">
        <f t="shared" si="9"/>
        <v>1007</v>
      </c>
      <c r="BR6" s="66">
        <f t="shared" si="10"/>
        <v>1007</v>
      </c>
      <c r="BS6" s="3" t="s">
        <v>3083</v>
      </c>
    </row>
    <row r="7" spans="1:88" ht="14" hidden="1" customHeight="1" outlineLevel="1" x14ac:dyDescent="0.2">
      <c r="A7" t="s">
        <v>2530</v>
      </c>
      <c r="B7" t="s">
        <v>2453</v>
      </c>
      <c r="C7" s="1">
        <f t="shared" si="0"/>
        <v>28163</v>
      </c>
      <c r="D7" s="3">
        <f>IF(N7&gt;0, RANK(N7,(N7:P7,Q7:AE7)),0)</f>
        <v>2</v>
      </c>
      <c r="E7" s="3">
        <f>IF(O7&gt;0,RANK(O7,(N7:P7,Q7:AE7)),0)</f>
        <v>1</v>
      </c>
      <c r="F7" s="3">
        <f>IF(P7&gt;0,RANK(P7,(N7:P7,Q7:AE7)),0)</f>
        <v>3</v>
      </c>
      <c r="G7" s="1">
        <f t="shared" si="11"/>
        <v>22778</v>
      </c>
      <c r="H7" s="2">
        <f t="shared" si="12"/>
        <v>0.80879167702304444</v>
      </c>
      <c r="I7" s="2"/>
      <c r="J7" s="2">
        <f t="shared" si="1"/>
        <v>9.1467528317295738E-2</v>
      </c>
      <c r="K7" s="2">
        <f t="shared" si="2"/>
        <v>0.90025920534034021</v>
      </c>
      <c r="L7" s="2">
        <f t="shared" si="3"/>
        <v>4.0123566381422429E-3</v>
      </c>
      <c r="M7" s="2">
        <f t="shared" si="4"/>
        <v>4.2609097042217844E-3</v>
      </c>
      <c r="N7" s="38">
        <v>2576</v>
      </c>
      <c r="O7" s="38">
        <v>25354</v>
      </c>
      <c r="P7" s="38">
        <v>113</v>
      </c>
      <c r="Q7" s="38">
        <v>33</v>
      </c>
      <c r="R7" s="38">
        <v>39</v>
      </c>
      <c r="S7" s="38"/>
      <c r="T7" s="38"/>
      <c r="U7" s="38"/>
      <c r="V7" s="38"/>
      <c r="W7" s="38">
        <v>48</v>
      </c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BA7" s="3">
        <f>IF(Q7&gt;0,RANK(Q7,(N7:P7,Q7:AE7)),0)</f>
        <v>6</v>
      </c>
      <c r="BB7" s="3">
        <f>IF(R7&gt;0,RANK(R7,(N7:P7,Q7:AE7)),0)</f>
        <v>5</v>
      </c>
      <c r="BC7" s="3">
        <f>IF(S7&gt;0,RANK(S7,(N7:P7,Q7:AE7)),0)</f>
        <v>0</v>
      </c>
      <c r="BD7" s="3">
        <f>IF(T7&gt;0,RANK(T7,(N7:P7,Q7:AE7)),0)</f>
        <v>0</v>
      </c>
      <c r="BE7" s="2">
        <f t="shared" si="5"/>
        <v>1.171750168661009E-3</v>
      </c>
      <c r="BF7" s="2">
        <f t="shared" si="6"/>
        <v>1.3847956538721017E-3</v>
      </c>
      <c r="BG7" s="2">
        <f t="shared" si="7"/>
        <v>0</v>
      </c>
      <c r="BH7" s="2">
        <f t="shared" si="8"/>
        <v>0</v>
      </c>
      <c r="BJ7" t="s">
        <v>2530</v>
      </c>
      <c r="BK7" t="s">
        <v>2453</v>
      </c>
      <c r="BL7">
        <v>4</v>
      </c>
      <c r="BN7">
        <v>0</v>
      </c>
      <c r="BO7" s="60">
        <v>1</v>
      </c>
      <c r="BP7" s="62">
        <v>9</v>
      </c>
      <c r="BQ7" s="66">
        <f t="shared" si="9"/>
        <v>1009</v>
      </c>
      <c r="BR7" s="66">
        <f t="shared" si="10"/>
        <v>1009</v>
      </c>
      <c r="BS7" s="3" t="s">
        <v>3083</v>
      </c>
    </row>
    <row r="8" spans="1:88" ht="14" hidden="1" customHeight="1" outlineLevel="1" x14ac:dyDescent="0.2">
      <c r="A8" t="s">
        <v>3004</v>
      </c>
      <c r="B8" t="s">
        <v>2453</v>
      </c>
      <c r="C8" s="1">
        <f t="shared" si="0"/>
        <v>4111</v>
      </c>
      <c r="D8" s="3">
        <f>IF(N8&gt;0, RANK(N8,(N8:P8,Q8:AE8)),0)</f>
        <v>1</v>
      </c>
      <c r="E8" s="3">
        <f>IF(O8&gt;0,RANK(O8,(N8:P8,Q8:AE8)),0)</f>
        <v>2</v>
      </c>
      <c r="F8" s="3">
        <f>IF(P8&gt;0,RANK(P8,(N8:P8,Q8:AE8)),0)</f>
        <v>3</v>
      </c>
      <c r="G8" s="1">
        <f t="shared" si="11"/>
        <v>1882</v>
      </c>
      <c r="H8" s="2">
        <f t="shared" si="12"/>
        <v>0.45779615665288254</v>
      </c>
      <c r="I8" s="2"/>
      <c r="J8" s="2">
        <f t="shared" si="1"/>
        <v>0.72561420578934566</v>
      </c>
      <c r="K8" s="2">
        <f t="shared" si="2"/>
        <v>0.26781804913646312</v>
      </c>
      <c r="L8" s="2">
        <f t="shared" si="3"/>
        <v>3.6487472634395522E-3</v>
      </c>
      <c r="M8" s="2">
        <f t="shared" si="4"/>
        <v>2.9189978107516702E-3</v>
      </c>
      <c r="N8" s="38">
        <v>2983</v>
      </c>
      <c r="O8" s="38">
        <v>1101</v>
      </c>
      <c r="P8" s="38">
        <v>15</v>
      </c>
      <c r="Q8" s="38">
        <v>6</v>
      </c>
      <c r="R8" s="38">
        <v>1</v>
      </c>
      <c r="S8" s="38"/>
      <c r="T8" s="38"/>
      <c r="U8" s="38"/>
      <c r="V8" s="38"/>
      <c r="W8" s="38">
        <v>5</v>
      </c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BA8" s="3">
        <f>IF(Q8&gt;0,RANK(Q8,(N8:P8,Q8:AE8)),0)</f>
        <v>4</v>
      </c>
      <c r="BB8" s="3">
        <f>IF(R8&gt;0,RANK(R8,(N8:P8,Q8:AE8)),0)</f>
        <v>6</v>
      </c>
      <c r="BC8" s="3">
        <f>IF(S8&gt;0,RANK(S8,(N8:P8,Q8:AE8)),0)</f>
        <v>0</v>
      </c>
      <c r="BD8" s="3">
        <f>IF(T8&gt;0,RANK(T8,(N8:P8,Q8:AE8)),0)</f>
        <v>0</v>
      </c>
      <c r="BE8" s="2">
        <f t="shared" si="5"/>
        <v>1.459498905375821E-3</v>
      </c>
      <c r="BF8" s="2">
        <f t="shared" si="6"/>
        <v>2.4324981756263683E-4</v>
      </c>
      <c r="BG8" s="2">
        <f t="shared" si="7"/>
        <v>0</v>
      </c>
      <c r="BH8" s="2">
        <f t="shared" si="8"/>
        <v>0</v>
      </c>
      <c r="BJ8" t="s">
        <v>3004</v>
      </c>
      <c r="BK8" t="s">
        <v>2453</v>
      </c>
      <c r="BL8">
        <v>2</v>
      </c>
      <c r="BN8">
        <v>0</v>
      </c>
      <c r="BO8" s="60">
        <v>1</v>
      </c>
      <c r="BP8" s="62">
        <v>11</v>
      </c>
      <c r="BQ8" s="66">
        <f t="shared" si="9"/>
        <v>1011</v>
      </c>
      <c r="BR8" s="66">
        <f t="shared" si="10"/>
        <v>1011</v>
      </c>
      <c r="BS8" s="3" t="s">
        <v>3083</v>
      </c>
    </row>
    <row r="9" spans="1:88" ht="14" hidden="1" customHeight="1" outlineLevel="1" x14ac:dyDescent="0.2">
      <c r="A9" t="s">
        <v>1771</v>
      </c>
      <c r="B9" t="s">
        <v>2453</v>
      </c>
      <c r="C9" s="1">
        <f t="shared" si="0"/>
        <v>8480</v>
      </c>
      <c r="D9" s="3">
        <f>IF(N9&gt;0, RANK(N9,(N9:P9,Q9:AE9)),0)</f>
        <v>2</v>
      </c>
      <c r="E9" s="3">
        <f>IF(O9&gt;0,RANK(O9,(N9:P9,Q9:AE9)),0)</f>
        <v>1</v>
      </c>
      <c r="F9" s="3">
        <f>IF(P9&gt;0,RANK(P9,(N9:P9,Q9:AE9)),0)</f>
        <v>3</v>
      </c>
      <c r="G9" s="1">
        <f t="shared" si="11"/>
        <v>1921</v>
      </c>
      <c r="H9" s="2">
        <f t="shared" si="12"/>
        <v>0.22653301886792454</v>
      </c>
      <c r="I9" s="2"/>
      <c r="J9" s="2">
        <f t="shared" si="1"/>
        <v>0.38337264150943395</v>
      </c>
      <c r="K9" s="2">
        <f t="shared" si="2"/>
        <v>0.60990566037735849</v>
      </c>
      <c r="L9" s="2">
        <f t="shared" si="3"/>
        <v>3.6556603773584906E-3</v>
      </c>
      <c r="M9" s="2">
        <f t="shared" si="4"/>
        <v>3.066037735849062E-3</v>
      </c>
      <c r="N9" s="38">
        <v>3251</v>
      </c>
      <c r="O9" s="38">
        <v>5172</v>
      </c>
      <c r="P9" s="38">
        <v>31</v>
      </c>
      <c r="Q9" s="38">
        <v>8</v>
      </c>
      <c r="R9" s="38">
        <v>5</v>
      </c>
      <c r="S9" s="38"/>
      <c r="T9" s="38"/>
      <c r="U9" s="38"/>
      <c r="V9" s="38"/>
      <c r="W9" s="38">
        <v>13</v>
      </c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BA9" s="3">
        <f>IF(Q9&gt;0,RANK(Q9,(N9:P9,Q9:AE9)),0)</f>
        <v>5</v>
      </c>
      <c r="BB9" s="3">
        <f>IF(R9&gt;0,RANK(R9,(N9:P9,Q9:AE9)),0)</f>
        <v>6</v>
      </c>
      <c r="BC9" s="3">
        <f>IF(S9&gt;0,RANK(S9,(N9:P9,Q9:AE9)),0)</f>
        <v>0</v>
      </c>
      <c r="BD9" s="3">
        <f>IF(T9&gt;0,RANK(T9,(N9:P9,Q9:AE9)),0)</f>
        <v>0</v>
      </c>
      <c r="BE9" s="2">
        <f t="shared" si="5"/>
        <v>9.4339622641509435E-4</v>
      </c>
      <c r="BF9" s="2">
        <f t="shared" si="6"/>
        <v>5.8962264150943394E-4</v>
      </c>
      <c r="BG9" s="2">
        <f t="shared" si="7"/>
        <v>0</v>
      </c>
      <c r="BH9" s="2">
        <f t="shared" si="8"/>
        <v>0</v>
      </c>
      <c r="BJ9" t="s">
        <v>1771</v>
      </c>
      <c r="BK9" t="s">
        <v>2453</v>
      </c>
      <c r="BL9">
        <v>2</v>
      </c>
      <c r="BN9">
        <v>0</v>
      </c>
      <c r="BO9" s="60">
        <v>1</v>
      </c>
      <c r="BP9" s="62">
        <v>13</v>
      </c>
      <c r="BQ9" s="66">
        <f t="shared" si="9"/>
        <v>1013</v>
      </c>
      <c r="BR9" s="66">
        <f t="shared" si="10"/>
        <v>1013</v>
      </c>
      <c r="BS9" s="3" t="s">
        <v>3083</v>
      </c>
    </row>
    <row r="10" spans="1:88" ht="14" hidden="1" customHeight="1" outlineLevel="1" x14ac:dyDescent="0.2">
      <c r="A10" t="s">
        <v>1174</v>
      </c>
      <c r="B10" t="s">
        <v>2453</v>
      </c>
      <c r="C10" s="1">
        <f t="shared" si="0"/>
        <v>48653</v>
      </c>
      <c r="D10" s="3">
        <f>IF(N10&gt;0, RANK(N10,(N10:P10,Q10:AE10)),0)</f>
        <v>2</v>
      </c>
      <c r="E10" s="3">
        <f>IF(O10&gt;0,RANK(O10,(N10:P10,Q10:AE10)),0)</f>
        <v>1</v>
      </c>
      <c r="F10" s="3">
        <f>IF(P10&gt;0,RANK(P10,(N10:P10,Q10:AE10)),0)</f>
        <v>3</v>
      </c>
      <c r="G10" s="1">
        <f t="shared" si="11"/>
        <v>21718</v>
      </c>
      <c r="H10" s="2">
        <f t="shared" si="12"/>
        <v>0.44638562884097588</v>
      </c>
      <c r="I10" s="2"/>
      <c r="J10" s="2">
        <f t="shared" si="1"/>
        <v>0.27118574394179185</v>
      </c>
      <c r="K10" s="2">
        <f t="shared" si="2"/>
        <v>0.71757137278276772</v>
      </c>
      <c r="L10" s="2">
        <f t="shared" si="3"/>
        <v>5.6111647791503095E-3</v>
      </c>
      <c r="M10" s="2">
        <f t="shared" si="4"/>
        <v>5.6317184962901201E-3</v>
      </c>
      <c r="N10" s="38">
        <v>13194</v>
      </c>
      <c r="O10" s="38">
        <v>34912</v>
      </c>
      <c r="P10" s="38">
        <v>273</v>
      </c>
      <c r="Q10" s="38">
        <v>67</v>
      </c>
      <c r="R10" s="38">
        <v>84</v>
      </c>
      <c r="S10" s="38"/>
      <c r="T10" s="38"/>
      <c r="U10" s="38"/>
      <c r="V10" s="38"/>
      <c r="W10" s="38">
        <v>123</v>
      </c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BA10" s="3">
        <f>IF(Q10&gt;0,RANK(Q10,(N10:P10,Q10:AE10)),0)</f>
        <v>6</v>
      </c>
      <c r="BB10" s="3">
        <f>IF(R10&gt;0,RANK(R10,(N10:P10,Q10:AE10)),0)</f>
        <v>5</v>
      </c>
      <c r="BC10" s="3">
        <f>IF(S10&gt;0,RANK(S10,(N10:P10,Q10:AE10)),0)</f>
        <v>0</v>
      </c>
      <c r="BD10" s="3">
        <f>IF(T10&gt;0,RANK(T10,(N10:P10,Q10:AE10)),0)</f>
        <v>0</v>
      </c>
      <c r="BE10" s="2">
        <f t="shared" si="5"/>
        <v>1.3770990483628965E-3</v>
      </c>
      <c r="BF10" s="2">
        <f t="shared" si="6"/>
        <v>1.7265122397385566E-3</v>
      </c>
      <c r="BG10" s="2">
        <f t="shared" si="7"/>
        <v>0</v>
      </c>
      <c r="BH10" s="2">
        <f t="shared" si="8"/>
        <v>0</v>
      </c>
      <c r="BJ10" t="s">
        <v>1174</v>
      </c>
      <c r="BK10" t="s">
        <v>2453</v>
      </c>
      <c r="BL10">
        <v>3</v>
      </c>
      <c r="BN10">
        <v>0</v>
      </c>
      <c r="BO10" s="60">
        <v>1</v>
      </c>
      <c r="BP10" s="62">
        <v>15</v>
      </c>
      <c r="BQ10" s="66">
        <f t="shared" si="9"/>
        <v>1015</v>
      </c>
      <c r="BR10" s="66">
        <f t="shared" si="10"/>
        <v>1015</v>
      </c>
      <c r="BS10" s="3" t="s">
        <v>3083</v>
      </c>
    </row>
    <row r="11" spans="1:88" ht="14" hidden="1" customHeight="1" outlineLevel="1" x14ac:dyDescent="0.2">
      <c r="A11" t="s">
        <v>1045</v>
      </c>
      <c r="B11" t="s">
        <v>2453</v>
      </c>
      <c r="C11" s="1">
        <f t="shared" si="0"/>
        <v>14245</v>
      </c>
      <c r="D11" s="3">
        <f>IF(N11&gt;0, RANK(N11,(N11:P11,Q11:AE11)),0)</f>
        <v>2</v>
      </c>
      <c r="E11" s="3">
        <f>IF(O11&gt;0,RANK(O11,(N11:P11,Q11:AE11)),0)</f>
        <v>1</v>
      </c>
      <c r="F11" s="3">
        <f>IF(P11&gt;0,RANK(P11,(N11:P11,Q11:AE11)),0)</f>
        <v>3</v>
      </c>
      <c r="G11" s="1">
        <f t="shared" si="11"/>
        <v>3306</v>
      </c>
      <c r="H11" s="2">
        <f t="shared" si="12"/>
        <v>0.23208143208143209</v>
      </c>
      <c r="I11" s="2"/>
      <c r="J11" s="2">
        <f t="shared" si="1"/>
        <v>0.37943137943137945</v>
      </c>
      <c r="K11" s="2">
        <f t="shared" si="2"/>
        <v>0.61151281151281156</v>
      </c>
      <c r="L11" s="2">
        <f t="shared" si="3"/>
        <v>4.4226044226044229E-3</v>
      </c>
      <c r="M11" s="2">
        <f t="shared" si="4"/>
        <v>4.6332046332045159E-3</v>
      </c>
      <c r="N11" s="38">
        <v>5405</v>
      </c>
      <c r="O11" s="38">
        <v>8711</v>
      </c>
      <c r="P11" s="38">
        <v>63</v>
      </c>
      <c r="Q11" s="38">
        <v>28</v>
      </c>
      <c r="R11" s="38">
        <v>14</v>
      </c>
      <c r="S11" s="38"/>
      <c r="T11" s="38"/>
      <c r="U11" s="38"/>
      <c r="V11" s="38"/>
      <c r="W11" s="38">
        <v>24</v>
      </c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BA11" s="3">
        <f>IF(Q11&gt;0,RANK(Q11,(N11:P11,Q11:AE11)),0)</f>
        <v>4</v>
      </c>
      <c r="BB11" s="3">
        <f>IF(R11&gt;0,RANK(R11,(N11:P11,Q11:AE11)),0)</f>
        <v>6</v>
      </c>
      <c r="BC11" s="3">
        <f>IF(S11&gt;0,RANK(S11,(N11:P11,Q11:AE11)),0)</f>
        <v>0</v>
      </c>
      <c r="BD11" s="3">
        <f>IF(T11&gt;0,RANK(T11,(N11:P11,Q11:AE11)),0)</f>
        <v>0</v>
      </c>
      <c r="BE11" s="2">
        <f t="shared" si="5"/>
        <v>1.9656019656019656E-3</v>
      </c>
      <c r="BF11" s="2">
        <f t="shared" si="6"/>
        <v>9.8280098280098278E-4</v>
      </c>
      <c r="BG11" s="2">
        <f t="shared" si="7"/>
        <v>0</v>
      </c>
      <c r="BH11" s="2">
        <f t="shared" si="8"/>
        <v>0</v>
      </c>
      <c r="BJ11" t="s">
        <v>1045</v>
      </c>
      <c r="BK11" t="s">
        <v>2453</v>
      </c>
      <c r="BL11">
        <v>3</v>
      </c>
      <c r="BN11">
        <v>0</v>
      </c>
      <c r="BO11" s="60">
        <v>1</v>
      </c>
      <c r="BP11" s="62">
        <v>17</v>
      </c>
      <c r="BQ11" s="66">
        <f t="shared" si="9"/>
        <v>1017</v>
      </c>
      <c r="BR11" s="66">
        <f t="shared" si="10"/>
        <v>1017</v>
      </c>
      <c r="BS11" s="3" t="s">
        <v>3083</v>
      </c>
    </row>
    <row r="12" spans="1:88" ht="14" hidden="1" customHeight="1" outlineLevel="1" x14ac:dyDescent="0.2">
      <c r="A12" t="s">
        <v>1620</v>
      </c>
      <c r="B12" t="s">
        <v>2453</v>
      </c>
      <c r="C12" s="1">
        <f t="shared" si="0"/>
        <v>13006</v>
      </c>
      <c r="D12" s="3">
        <f>IF(N12&gt;0, RANK(N12,(N12:P12,Q12:AE12)),0)</f>
        <v>2</v>
      </c>
      <c r="E12" s="3">
        <f>IF(O12&gt;0,RANK(O12,(N12:P12,Q12:AE12)),0)</f>
        <v>1</v>
      </c>
      <c r="F12" s="3">
        <f>IF(P12&gt;0,RANK(P12,(N12:P12,Q12:AE12)),0)</f>
        <v>3</v>
      </c>
      <c r="G12" s="1">
        <f t="shared" si="11"/>
        <v>9805</v>
      </c>
      <c r="H12" s="2">
        <f t="shared" si="12"/>
        <v>0.75388282331231737</v>
      </c>
      <c r="I12" s="2"/>
      <c r="J12" s="2">
        <f t="shared" si="1"/>
        <v>0.11940642780255267</v>
      </c>
      <c r="K12" s="2">
        <f t="shared" si="2"/>
        <v>0.8732892511148701</v>
      </c>
      <c r="L12" s="2">
        <f t="shared" si="3"/>
        <v>3.3061663847455021E-3</v>
      </c>
      <c r="M12" s="2">
        <f t="shared" si="4"/>
        <v>3.9981546978317788E-3</v>
      </c>
      <c r="N12" s="38">
        <v>1553</v>
      </c>
      <c r="O12" s="38">
        <v>11358</v>
      </c>
      <c r="P12" s="38">
        <v>43</v>
      </c>
      <c r="Q12" s="38">
        <v>16</v>
      </c>
      <c r="R12" s="38">
        <v>14</v>
      </c>
      <c r="S12" s="38"/>
      <c r="T12" s="38"/>
      <c r="U12" s="38"/>
      <c r="V12" s="38"/>
      <c r="W12" s="38">
        <v>22</v>
      </c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BA12" s="3">
        <f>IF(Q12&gt;0,RANK(Q12,(N12:P12,Q12:AE12)),0)</f>
        <v>5</v>
      </c>
      <c r="BB12" s="3">
        <f>IF(R12&gt;0,RANK(R12,(N12:P12,Q12:AE12)),0)</f>
        <v>6</v>
      </c>
      <c r="BC12" s="3">
        <f>IF(S12&gt;0,RANK(S12,(N12:P12,Q12:AE12)),0)</f>
        <v>0</v>
      </c>
      <c r="BD12" s="3">
        <f>IF(T12&gt;0,RANK(T12,(N12:P12,Q12:AE12)),0)</f>
        <v>0</v>
      </c>
      <c r="BE12" s="2">
        <f t="shared" si="5"/>
        <v>1.2302014454866985E-3</v>
      </c>
      <c r="BF12" s="2">
        <f t="shared" si="6"/>
        <v>1.076426264800861E-3</v>
      </c>
      <c r="BG12" s="2">
        <f t="shared" si="7"/>
        <v>0</v>
      </c>
      <c r="BH12" s="2">
        <f t="shared" si="8"/>
        <v>0</v>
      </c>
      <c r="BJ12" t="s">
        <v>1620</v>
      </c>
      <c r="BK12" t="s">
        <v>2453</v>
      </c>
      <c r="BL12">
        <v>3</v>
      </c>
      <c r="BN12">
        <v>0</v>
      </c>
      <c r="BO12" s="60">
        <v>1</v>
      </c>
      <c r="BP12" s="62">
        <v>19</v>
      </c>
      <c r="BQ12" s="66">
        <f t="shared" si="9"/>
        <v>1019</v>
      </c>
      <c r="BR12" s="66">
        <f t="shared" si="10"/>
        <v>1019</v>
      </c>
      <c r="BS12" s="3" t="s">
        <v>3083</v>
      </c>
    </row>
    <row r="13" spans="1:88" ht="14" hidden="1" customHeight="1" outlineLevel="1" x14ac:dyDescent="0.2">
      <c r="A13" t="s">
        <v>491</v>
      </c>
      <c r="B13" t="s">
        <v>2453</v>
      </c>
      <c r="C13" s="1">
        <f t="shared" si="0"/>
        <v>19763</v>
      </c>
      <c r="D13" s="3">
        <f>IF(N13&gt;0, RANK(N13,(N13:P13,Q13:AE13)),0)</f>
        <v>2</v>
      </c>
      <c r="E13" s="3">
        <f>IF(O13&gt;0,RANK(O13,(N13:P13,Q13:AE13)),0)</f>
        <v>1</v>
      </c>
      <c r="F13" s="3">
        <f>IF(P13&gt;0,RANK(P13,(N13:P13,Q13:AE13)),0)</f>
        <v>3</v>
      </c>
      <c r="G13" s="1">
        <f t="shared" si="11"/>
        <v>14222</v>
      </c>
      <c r="H13" s="2">
        <f t="shared" si="12"/>
        <v>0.71962758690482209</v>
      </c>
      <c r="I13" s="2"/>
      <c r="J13" s="2">
        <f t="shared" si="1"/>
        <v>0.13651773516166574</v>
      </c>
      <c r="K13" s="2">
        <f t="shared" si="2"/>
        <v>0.85614532206648786</v>
      </c>
      <c r="L13" s="2">
        <f t="shared" si="3"/>
        <v>3.5925719779385723E-3</v>
      </c>
      <c r="M13" s="2">
        <f t="shared" si="4"/>
        <v>3.7443707939078053E-3</v>
      </c>
      <c r="N13" s="38">
        <v>2698</v>
      </c>
      <c r="O13" s="38">
        <v>16920</v>
      </c>
      <c r="P13" s="38">
        <v>71</v>
      </c>
      <c r="Q13" s="38">
        <v>23</v>
      </c>
      <c r="R13" s="38">
        <v>16</v>
      </c>
      <c r="S13" s="38"/>
      <c r="T13" s="38"/>
      <c r="U13" s="38"/>
      <c r="V13" s="38"/>
      <c r="W13" s="38">
        <v>35</v>
      </c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BA13" s="3">
        <f>IF(Q13&gt;0,RANK(Q13,(N13:P13,Q13:AE13)),0)</f>
        <v>5</v>
      </c>
      <c r="BB13" s="3">
        <f>IF(R13&gt;0,RANK(R13,(N13:P13,Q13:AE13)),0)</f>
        <v>6</v>
      </c>
      <c r="BC13" s="3">
        <f>IF(S13&gt;0,RANK(S13,(N13:P13,Q13:AE13)),0)</f>
        <v>0</v>
      </c>
      <c r="BD13" s="3">
        <f>IF(T13&gt;0,RANK(T13,(N13:P13,Q13:AE13)),0)</f>
        <v>0</v>
      </c>
      <c r="BE13" s="2">
        <f t="shared" si="5"/>
        <v>1.163790922430805E-3</v>
      </c>
      <c r="BF13" s="2">
        <f t="shared" si="6"/>
        <v>8.0959368516925569E-4</v>
      </c>
      <c r="BG13" s="2">
        <f t="shared" si="7"/>
        <v>0</v>
      </c>
      <c r="BH13" s="2">
        <f t="shared" si="8"/>
        <v>0</v>
      </c>
      <c r="BJ13" t="s">
        <v>491</v>
      </c>
      <c r="BK13" t="s">
        <v>2453</v>
      </c>
      <c r="BL13">
        <v>6</v>
      </c>
      <c r="BN13">
        <v>0</v>
      </c>
      <c r="BO13" s="60">
        <v>1</v>
      </c>
      <c r="BP13" s="62">
        <v>21</v>
      </c>
      <c r="BQ13" s="66">
        <f t="shared" si="9"/>
        <v>1021</v>
      </c>
      <c r="BR13" s="66">
        <f t="shared" si="10"/>
        <v>1021</v>
      </c>
      <c r="BS13" s="3" t="s">
        <v>3083</v>
      </c>
    </row>
    <row r="14" spans="1:88" ht="14" hidden="1" customHeight="1" outlineLevel="1" x14ac:dyDescent="0.2">
      <c r="A14" t="s">
        <v>3037</v>
      </c>
      <c r="B14" t="s">
        <v>2453</v>
      </c>
      <c r="C14" s="1">
        <f t="shared" si="0"/>
        <v>6656</v>
      </c>
      <c r="D14" s="3">
        <f>IF(N14&gt;0, RANK(N14,(N14:P14,Q14:AE14)),0)</f>
        <v>2</v>
      </c>
      <c r="E14" s="3">
        <f>IF(O14&gt;0,RANK(O14,(N14:P14,Q14:AE14)),0)</f>
        <v>1</v>
      </c>
      <c r="F14" s="3">
        <f>IF(P14&gt;0,RANK(P14,(N14:P14,Q14:AE14)),0)</f>
        <v>3</v>
      </c>
      <c r="G14" s="1">
        <f t="shared" si="11"/>
        <v>1588</v>
      </c>
      <c r="H14" s="2">
        <f t="shared" si="12"/>
        <v>0.23858173076923078</v>
      </c>
      <c r="I14" s="2"/>
      <c r="J14" s="2">
        <f t="shared" si="1"/>
        <v>0.37785456730769229</v>
      </c>
      <c r="K14" s="2">
        <f t="shared" si="2"/>
        <v>0.61643629807692313</v>
      </c>
      <c r="L14" s="2">
        <f t="shared" si="3"/>
        <v>2.5540865384615385E-3</v>
      </c>
      <c r="M14" s="2">
        <f t="shared" si="4"/>
        <v>3.1550480769230427E-3</v>
      </c>
      <c r="N14" s="38">
        <v>2515</v>
      </c>
      <c r="O14" s="38">
        <v>4103</v>
      </c>
      <c r="P14" s="38">
        <v>17</v>
      </c>
      <c r="Q14" s="38">
        <v>9</v>
      </c>
      <c r="R14" s="38">
        <v>2</v>
      </c>
      <c r="S14" s="38"/>
      <c r="T14" s="38"/>
      <c r="U14" s="38"/>
      <c r="V14" s="38"/>
      <c r="W14" s="38">
        <v>10</v>
      </c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BA14" s="3">
        <f>IF(Q14&gt;0,RANK(Q14,(N14:P14,Q14:AE14)),0)</f>
        <v>5</v>
      </c>
      <c r="BB14" s="3">
        <f>IF(R14&gt;0,RANK(R14,(N14:P14,Q14:AE14)),0)</f>
        <v>6</v>
      </c>
      <c r="BC14" s="3">
        <f>IF(S14&gt;0,RANK(S14,(N14:P14,Q14:AE14)),0)</f>
        <v>0</v>
      </c>
      <c r="BD14" s="3">
        <f>IF(T14&gt;0,RANK(T14,(N14:P14,Q14:AE14)),0)</f>
        <v>0</v>
      </c>
      <c r="BE14" s="2">
        <f t="shared" si="5"/>
        <v>1.3521634615384615E-3</v>
      </c>
      <c r="BF14" s="2">
        <f t="shared" si="6"/>
        <v>3.0048076923076925E-4</v>
      </c>
      <c r="BG14" s="2">
        <f t="shared" si="7"/>
        <v>0</v>
      </c>
      <c r="BH14" s="2">
        <f t="shared" si="8"/>
        <v>0</v>
      </c>
      <c r="BJ14" t="s">
        <v>3037</v>
      </c>
      <c r="BK14" t="s">
        <v>2453</v>
      </c>
      <c r="BL14">
        <v>7</v>
      </c>
      <c r="BN14">
        <v>0</v>
      </c>
      <c r="BO14" s="60">
        <v>1</v>
      </c>
      <c r="BP14" s="62">
        <v>23</v>
      </c>
      <c r="BQ14" s="66">
        <f t="shared" si="9"/>
        <v>1023</v>
      </c>
      <c r="BR14" s="66">
        <f t="shared" si="10"/>
        <v>1023</v>
      </c>
      <c r="BS14" s="3" t="s">
        <v>3083</v>
      </c>
    </row>
    <row r="15" spans="1:88" ht="14" hidden="1" customHeight="1" outlineLevel="1" x14ac:dyDescent="0.2">
      <c r="A15" t="s">
        <v>3025</v>
      </c>
      <c r="B15" t="s">
        <v>2453</v>
      </c>
      <c r="C15" s="1">
        <f t="shared" si="0"/>
        <v>11958</v>
      </c>
      <c r="D15" s="3">
        <f>IF(N15&gt;0, RANK(N15,(N15:P15,Q15:AE15)),0)</f>
        <v>2</v>
      </c>
      <c r="E15" s="3">
        <f>IF(O15&gt;0,RANK(O15,(N15:P15,Q15:AE15)),0)</f>
        <v>1</v>
      </c>
      <c r="F15" s="3">
        <f>IF(P15&gt;0,RANK(P15,(N15:P15,Q15:AE15)),0)</f>
        <v>3</v>
      </c>
      <c r="G15" s="1">
        <f t="shared" si="11"/>
        <v>2038</v>
      </c>
      <c r="H15" s="2">
        <f t="shared" si="12"/>
        <v>0.17042983776551263</v>
      </c>
      <c r="I15" s="2"/>
      <c r="J15" s="2">
        <f t="shared" si="1"/>
        <v>0.41202542231142331</v>
      </c>
      <c r="K15" s="2">
        <f t="shared" si="2"/>
        <v>0.58245526007693593</v>
      </c>
      <c r="L15" s="2">
        <f t="shared" si="3"/>
        <v>3.1777889279143668E-3</v>
      </c>
      <c r="M15" s="2">
        <f t="shared" si="4"/>
        <v>2.3415286837264503E-3</v>
      </c>
      <c r="N15" s="38">
        <v>4927</v>
      </c>
      <c r="O15" s="38">
        <v>6965</v>
      </c>
      <c r="P15" s="38">
        <v>38</v>
      </c>
      <c r="Q15" s="38">
        <v>9</v>
      </c>
      <c r="R15" s="38">
        <v>7</v>
      </c>
      <c r="S15" s="38"/>
      <c r="T15" s="38"/>
      <c r="U15" s="38"/>
      <c r="V15" s="38"/>
      <c r="W15" s="38">
        <v>12</v>
      </c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BA15" s="3">
        <f>IF(Q15&gt;0,RANK(Q15,(N15:P15,Q15:AE15)),0)</f>
        <v>5</v>
      </c>
      <c r="BB15" s="3">
        <f>IF(R15&gt;0,RANK(R15,(N15:P15,Q15:AE15)),0)</f>
        <v>6</v>
      </c>
      <c r="BC15" s="3">
        <f>IF(S15&gt;0,RANK(S15,(N15:P15,Q15:AE15)),0)</f>
        <v>0</v>
      </c>
      <c r="BD15" s="3">
        <f>IF(T15&gt;0,RANK(T15,(N15:P15,Q15:AE15)),0)</f>
        <v>0</v>
      </c>
      <c r="BE15" s="2">
        <f t="shared" si="5"/>
        <v>7.5263421976919217E-4</v>
      </c>
      <c r="BF15" s="2">
        <f t="shared" si="6"/>
        <v>5.8538217093159393E-4</v>
      </c>
      <c r="BG15" s="2">
        <f t="shared" si="7"/>
        <v>0</v>
      </c>
      <c r="BH15" s="2">
        <f t="shared" si="8"/>
        <v>0</v>
      </c>
      <c r="BJ15" t="s">
        <v>3025</v>
      </c>
      <c r="BK15" t="s">
        <v>2453</v>
      </c>
      <c r="BN15">
        <v>0</v>
      </c>
      <c r="BO15" s="60">
        <v>1</v>
      </c>
      <c r="BP15" s="62">
        <v>25</v>
      </c>
      <c r="BQ15" s="66">
        <f t="shared" si="9"/>
        <v>1025</v>
      </c>
      <c r="BR15" s="66">
        <f t="shared" si="10"/>
        <v>1025</v>
      </c>
      <c r="BS15" s="3" t="s">
        <v>3083</v>
      </c>
    </row>
    <row r="16" spans="1:88" ht="14" hidden="1" customHeight="1" outlineLevel="1" x14ac:dyDescent="0.2">
      <c r="A16" t="s">
        <v>3026</v>
      </c>
      <c r="B16" t="s">
        <v>2453</v>
      </c>
      <c r="C16" s="1">
        <f t="shared" si="0"/>
        <v>6767</v>
      </c>
      <c r="D16" s="3">
        <f>IF(N16&gt;0, RANK(N16,(N16:P16,Q16:AE16)),0)</f>
        <v>2</v>
      </c>
      <c r="E16" s="3">
        <f>IF(O16&gt;0,RANK(O16,(N16:P16,Q16:AE16)),0)</f>
        <v>1</v>
      </c>
      <c r="F16" s="3">
        <f>IF(P16&gt;0,RANK(P16,(N16:P16,Q16:AE16)),0)</f>
        <v>3</v>
      </c>
      <c r="G16" s="1">
        <f t="shared" si="11"/>
        <v>4741</v>
      </c>
      <c r="H16" s="2">
        <f t="shared" si="12"/>
        <v>0.70060588148367076</v>
      </c>
      <c r="I16" s="2"/>
      <c r="J16" s="2">
        <f t="shared" si="1"/>
        <v>0.14674153982562435</v>
      </c>
      <c r="K16" s="2">
        <f t="shared" si="2"/>
        <v>0.84734742130929508</v>
      </c>
      <c r="L16" s="2">
        <f t="shared" si="3"/>
        <v>2.364415546032215E-3</v>
      </c>
      <c r="M16" s="2">
        <f t="shared" si="4"/>
        <v>3.5466233190483828E-3</v>
      </c>
      <c r="N16" s="38">
        <v>993</v>
      </c>
      <c r="O16" s="38">
        <v>5734</v>
      </c>
      <c r="P16" s="38">
        <v>16</v>
      </c>
      <c r="Q16" s="38">
        <v>10</v>
      </c>
      <c r="R16" s="38">
        <v>4</v>
      </c>
      <c r="S16" s="38"/>
      <c r="T16" s="38"/>
      <c r="U16" s="38"/>
      <c r="V16" s="38"/>
      <c r="W16" s="38">
        <v>10</v>
      </c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BA16" s="3">
        <f>IF(Q16&gt;0,RANK(Q16,(N16:P16,Q16:AE16)),0)</f>
        <v>4</v>
      </c>
      <c r="BB16" s="3">
        <f>IF(R16&gt;0,RANK(R16,(N16:P16,Q16:AE16)),0)</f>
        <v>6</v>
      </c>
      <c r="BC16" s="3">
        <f>IF(S16&gt;0,RANK(S16,(N16:P16,Q16:AE16)),0)</f>
        <v>0</v>
      </c>
      <c r="BD16" s="3">
        <f>IF(T16&gt;0,RANK(T16,(N16:P16,Q16:AE16)),0)</f>
        <v>0</v>
      </c>
      <c r="BE16" s="2">
        <f t="shared" si="5"/>
        <v>1.4777597162701345E-3</v>
      </c>
      <c r="BF16" s="2">
        <f t="shared" si="6"/>
        <v>5.9110388650805376E-4</v>
      </c>
      <c r="BG16" s="2">
        <f t="shared" si="7"/>
        <v>0</v>
      </c>
      <c r="BH16" s="2">
        <f t="shared" si="8"/>
        <v>0</v>
      </c>
      <c r="BJ16" t="s">
        <v>3026</v>
      </c>
      <c r="BK16" t="s">
        <v>2453</v>
      </c>
      <c r="BL16">
        <v>3</v>
      </c>
      <c r="BN16">
        <v>0</v>
      </c>
      <c r="BO16" s="60">
        <v>1</v>
      </c>
      <c r="BP16" s="62">
        <v>27</v>
      </c>
      <c r="BQ16" s="66">
        <f t="shared" si="9"/>
        <v>1027</v>
      </c>
      <c r="BR16" s="66">
        <f t="shared" si="10"/>
        <v>1027</v>
      </c>
      <c r="BS16" s="3" t="s">
        <v>3083</v>
      </c>
    </row>
    <row r="17" spans="1:71" ht="14" hidden="1" customHeight="1" outlineLevel="1" x14ac:dyDescent="0.2">
      <c r="A17" t="s">
        <v>997</v>
      </c>
      <c r="B17" t="s">
        <v>2453</v>
      </c>
      <c r="C17" s="1">
        <f t="shared" si="0"/>
        <v>7651</v>
      </c>
      <c r="D17" s="3">
        <f>IF(N17&gt;0, RANK(N17,(N17:P17,Q17:AE17)),0)</f>
        <v>2</v>
      </c>
      <c r="E17" s="3">
        <f>IF(O17&gt;0,RANK(O17,(N17:P17,Q17:AE17)),0)</f>
        <v>1</v>
      </c>
      <c r="F17" s="3">
        <f>IF(P17&gt;0,RANK(P17,(N17:P17,Q17:AE17)),0)</f>
        <v>3</v>
      </c>
      <c r="G17" s="1">
        <f t="shared" si="11"/>
        <v>6383</v>
      </c>
      <c r="H17" s="2">
        <f t="shared" si="12"/>
        <v>0.83427003006142986</v>
      </c>
      <c r="I17" s="2"/>
      <c r="J17" s="2">
        <f t="shared" si="1"/>
        <v>7.9074630767219975E-2</v>
      </c>
      <c r="K17" s="2">
        <f t="shared" si="2"/>
        <v>0.91334466082864985</v>
      </c>
      <c r="L17" s="2">
        <f t="shared" si="3"/>
        <v>3.6596523330283625E-3</v>
      </c>
      <c r="M17" s="2">
        <f t="shared" si="4"/>
        <v>3.9210560711018024E-3</v>
      </c>
      <c r="N17" s="38">
        <v>605</v>
      </c>
      <c r="O17" s="38">
        <v>6988</v>
      </c>
      <c r="P17" s="38">
        <v>28</v>
      </c>
      <c r="Q17" s="38">
        <v>13</v>
      </c>
      <c r="R17" s="38">
        <v>3</v>
      </c>
      <c r="S17" s="38"/>
      <c r="T17" s="38"/>
      <c r="U17" s="38"/>
      <c r="V17" s="38"/>
      <c r="W17" s="38">
        <v>14</v>
      </c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BA17" s="3">
        <f>IF(Q17&gt;0,RANK(Q17,(N17:P17,Q17:AE17)),0)</f>
        <v>5</v>
      </c>
      <c r="BB17" s="3">
        <f>IF(R17&gt;0,RANK(R17,(N17:P17,Q17:AE17)),0)</f>
        <v>6</v>
      </c>
      <c r="BC17" s="3">
        <f>IF(S17&gt;0,RANK(S17,(N17:P17,Q17:AE17)),0)</f>
        <v>0</v>
      </c>
      <c r="BD17" s="3">
        <f>IF(T17&gt;0,RANK(T17,(N17:P17,Q17:AE17)),0)</f>
        <v>0</v>
      </c>
      <c r="BE17" s="2">
        <f t="shared" si="5"/>
        <v>1.6991242974774539E-3</v>
      </c>
      <c r="BF17" s="2">
        <f t="shared" si="6"/>
        <v>3.9210560711018169E-4</v>
      </c>
      <c r="BG17" s="2">
        <f t="shared" si="7"/>
        <v>0</v>
      </c>
      <c r="BH17" s="2">
        <f t="shared" si="8"/>
        <v>0</v>
      </c>
      <c r="BJ17" t="s">
        <v>997</v>
      </c>
      <c r="BK17" t="s">
        <v>2453</v>
      </c>
      <c r="BL17">
        <v>3</v>
      </c>
      <c r="BN17">
        <v>0</v>
      </c>
      <c r="BO17" s="60">
        <v>1</v>
      </c>
      <c r="BP17" s="62">
        <v>29</v>
      </c>
      <c r="BQ17" s="66">
        <f t="shared" si="9"/>
        <v>1029</v>
      </c>
      <c r="BR17" s="66">
        <f t="shared" si="10"/>
        <v>1029</v>
      </c>
      <c r="BS17" s="3" t="s">
        <v>3083</v>
      </c>
    </row>
    <row r="18" spans="1:71" ht="14" hidden="1" customHeight="1" outlineLevel="1" x14ac:dyDescent="0.2">
      <c r="A18" t="s">
        <v>1074</v>
      </c>
      <c r="B18" t="s">
        <v>2453</v>
      </c>
      <c r="C18" s="1">
        <f t="shared" si="0"/>
        <v>22319</v>
      </c>
      <c r="D18" s="3">
        <f>IF(N18&gt;0, RANK(N18,(N18:P18,Q18:AE18)),0)</f>
        <v>2</v>
      </c>
      <c r="E18" s="3">
        <f>IF(O18&gt;0,RANK(O18,(N18:P18,Q18:AE18)),0)</f>
        <v>1</v>
      </c>
      <c r="F18" s="3">
        <f>IF(P18&gt;0,RANK(P18,(N18:P18,Q18:AE18)),0)</f>
        <v>3</v>
      </c>
      <c r="G18" s="1">
        <f t="shared" si="11"/>
        <v>12894</v>
      </c>
      <c r="H18" s="2">
        <f t="shared" si="12"/>
        <v>0.57771405528921549</v>
      </c>
      <c r="I18" s="2"/>
      <c r="J18" s="2">
        <f t="shared" si="1"/>
        <v>0.20614722881849545</v>
      </c>
      <c r="K18" s="2">
        <f t="shared" si="2"/>
        <v>0.78386128410771094</v>
      </c>
      <c r="L18" s="2">
        <f t="shared" si="3"/>
        <v>4.9285362247412515E-3</v>
      </c>
      <c r="M18" s="2">
        <f t="shared" si="4"/>
        <v>5.062950849052352E-3</v>
      </c>
      <c r="N18" s="38">
        <v>4601</v>
      </c>
      <c r="O18" s="38">
        <v>17495</v>
      </c>
      <c r="P18" s="38">
        <v>110</v>
      </c>
      <c r="Q18" s="38">
        <v>36</v>
      </c>
      <c r="R18" s="38">
        <v>28</v>
      </c>
      <c r="S18" s="38"/>
      <c r="T18" s="38"/>
      <c r="U18" s="38"/>
      <c r="V18" s="38"/>
      <c r="W18" s="38">
        <v>49</v>
      </c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BA18" s="3">
        <f>IF(Q18&gt;0,RANK(Q18,(N18:P18,Q18:AE18)),0)</f>
        <v>5</v>
      </c>
      <c r="BB18" s="3">
        <f>IF(R18&gt;0,RANK(R18,(N18:P18,Q18:AE18)),0)</f>
        <v>6</v>
      </c>
      <c r="BC18" s="3">
        <f>IF(S18&gt;0,RANK(S18,(N18:P18,Q18:AE18)),0)</f>
        <v>0</v>
      </c>
      <c r="BD18" s="3">
        <f>IF(T18&gt;0,RANK(T18,(N18:P18,Q18:AE18)),0)</f>
        <v>0</v>
      </c>
      <c r="BE18" s="2">
        <f t="shared" si="5"/>
        <v>1.6129754917335007E-3</v>
      </c>
      <c r="BF18" s="2">
        <f t="shared" si="6"/>
        <v>1.2545364935705005E-3</v>
      </c>
      <c r="BG18" s="2">
        <f t="shared" si="7"/>
        <v>0</v>
      </c>
      <c r="BH18" s="2">
        <f t="shared" si="8"/>
        <v>0</v>
      </c>
      <c r="BJ18" t="s">
        <v>1074</v>
      </c>
      <c r="BK18" t="s">
        <v>2453</v>
      </c>
      <c r="BL18">
        <v>1</v>
      </c>
      <c r="BN18">
        <v>0</v>
      </c>
      <c r="BO18" s="60">
        <v>1</v>
      </c>
      <c r="BP18" s="62">
        <v>31</v>
      </c>
      <c r="BQ18" s="66">
        <f t="shared" si="9"/>
        <v>1031</v>
      </c>
      <c r="BR18" s="66">
        <f t="shared" si="10"/>
        <v>1031</v>
      </c>
      <c r="BS18" s="3" t="s">
        <v>3083</v>
      </c>
    </row>
    <row r="19" spans="1:71" ht="14" hidden="1" customHeight="1" outlineLevel="1" x14ac:dyDescent="0.2">
      <c r="A19" t="s">
        <v>2866</v>
      </c>
      <c r="B19" t="s">
        <v>2453</v>
      </c>
      <c r="C19" s="1">
        <f t="shared" si="0"/>
        <v>27160</v>
      </c>
      <c r="D19" s="3">
        <f>IF(N19&gt;0, RANK(N19,(N19:P19,Q19:AE19)),0)</f>
        <v>2</v>
      </c>
      <c r="E19" s="3">
        <f>IF(O19&gt;0,RANK(O19,(N19:P19,Q19:AE19)),0)</f>
        <v>1</v>
      </c>
      <c r="F19" s="3">
        <f>IF(P19&gt;0,RANK(P19,(N19:P19,Q19:AE19)),0)</f>
        <v>3</v>
      </c>
      <c r="G19" s="1">
        <f t="shared" si="11"/>
        <v>12577</v>
      </c>
      <c r="H19" s="2">
        <f t="shared" si="12"/>
        <v>0.46307069219440355</v>
      </c>
      <c r="I19" s="2"/>
      <c r="J19" s="2">
        <f t="shared" si="1"/>
        <v>0.26277614138438882</v>
      </c>
      <c r="K19" s="2">
        <f t="shared" si="2"/>
        <v>0.72584683357879232</v>
      </c>
      <c r="L19" s="2">
        <f t="shared" si="3"/>
        <v>5.8173784977908691E-3</v>
      </c>
      <c r="M19" s="2">
        <f t="shared" si="4"/>
        <v>5.5596465390280528E-3</v>
      </c>
      <c r="N19" s="38">
        <v>7137</v>
      </c>
      <c r="O19" s="38">
        <v>19714</v>
      </c>
      <c r="P19" s="38">
        <v>158</v>
      </c>
      <c r="Q19" s="38">
        <v>39</v>
      </c>
      <c r="R19" s="38">
        <v>38</v>
      </c>
      <c r="S19" s="38"/>
      <c r="T19" s="38"/>
      <c r="U19" s="38"/>
      <c r="V19" s="38"/>
      <c r="W19" s="38">
        <v>74</v>
      </c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BA19" s="3">
        <f>IF(Q19&gt;0,RANK(Q19,(N19:P19,Q19:AE19)),0)</f>
        <v>5</v>
      </c>
      <c r="BB19" s="3">
        <f>IF(R19&gt;0,RANK(R19,(N19:P19,Q19:AE19)),0)</f>
        <v>6</v>
      </c>
      <c r="BC19" s="3">
        <f>IF(S19&gt;0,RANK(S19,(N19:P19,Q19:AE19)),0)</f>
        <v>0</v>
      </c>
      <c r="BD19" s="3">
        <f>IF(T19&gt;0,RANK(T19,(N19:P19,Q19:AE19)),0)</f>
        <v>0</v>
      </c>
      <c r="BE19" s="2">
        <f t="shared" si="5"/>
        <v>1.4359351988217969E-3</v>
      </c>
      <c r="BF19" s="2">
        <f t="shared" si="6"/>
        <v>1.3991163475699558E-3</v>
      </c>
      <c r="BG19" s="2">
        <f t="shared" si="7"/>
        <v>0</v>
      </c>
      <c r="BH19" s="2">
        <f t="shared" si="8"/>
        <v>0</v>
      </c>
      <c r="BJ19" t="s">
        <v>2866</v>
      </c>
      <c r="BK19" t="s">
        <v>2453</v>
      </c>
      <c r="BL19">
        <v>4</v>
      </c>
      <c r="BN19">
        <v>0</v>
      </c>
      <c r="BO19" s="60">
        <v>1</v>
      </c>
      <c r="BP19" s="62">
        <v>33</v>
      </c>
      <c r="BQ19" s="66">
        <f t="shared" si="9"/>
        <v>1033</v>
      </c>
      <c r="BR19" s="66">
        <f t="shared" si="10"/>
        <v>1033</v>
      </c>
      <c r="BS19" s="3" t="s">
        <v>3083</v>
      </c>
    </row>
    <row r="20" spans="1:71" ht="14" hidden="1" customHeight="1" outlineLevel="1" x14ac:dyDescent="0.2">
      <c r="A20" t="s">
        <v>1892</v>
      </c>
      <c r="B20" t="s">
        <v>2453</v>
      </c>
      <c r="C20" s="1">
        <f t="shared" si="0"/>
        <v>6051</v>
      </c>
      <c r="D20" s="3">
        <f>IF(N20&gt;0, RANK(N20,(N20:P20,Q20:AE20)),0)</f>
        <v>2</v>
      </c>
      <c r="E20" s="3">
        <f>IF(O20&gt;0,RANK(O20,(N20:P20,Q20:AE20)),0)</f>
        <v>1</v>
      </c>
      <c r="F20" s="3">
        <f>IF(P20&gt;0,RANK(P20,(N20:P20,Q20:AE20)),0)</f>
        <v>3</v>
      </c>
      <c r="G20" s="1">
        <f t="shared" si="11"/>
        <v>843</v>
      </c>
      <c r="H20" s="2">
        <f t="shared" si="12"/>
        <v>0.13931581556767478</v>
      </c>
      <c r="I20" s="2"/>
      <c r="J20" s="2">
        <f t="shared" si="1"/>
        <v>0.42637580565195837</v>
      </c>
      <c r="K20" s="2">
        <f t="shared" si="2"/>
        <v>0.56569162121963312</v>
      </c>
      <c r="L20" s="2">
        <f t="shared" si="3"/>
        <v>4.4620723847297967E-3</v>
      </c>
      <c r="M20" s="2">
        <f t="shared" si="4"/>
        <v>3.4705007436786521E-3</v>
      </c>
      <c r="N20" s="38">
        <v>2580</v>
      </c>
      <c r="O20" s="38">
        <v>3423</v>
      </c>
      <c r="P20" s="38">
        <v>27</v>
      </c>
      <c r="Q20" s="38">
        <v>7</v>
      </c>
      <c r="R20" s="38">
        <v>6</v>
      </c>
      <c r="S20" s="38"/>
      <c r="T20" s="38"/>
      <c r="U20" s="38"/>
      <c r="V20" s="38"/>
      <c r="W20" s="38">
        <v>8</v>
      </c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BA20" s="3">
        <f>IF(Q20&gt;0,RANK(Q20,(N20:P20,Q20:AE20)),0)</f>
        <v>5</v>
      </c>
      <c r="BB20" s="3">
        <f>IF(R20&gt;0,RANK(R20,(N20:P20,Q20:AE20)),0)</f>
        <v>6</v>
      </c>
      <c r="BC20" s="3">
        <f>IF(S20&gt;0,RANK(S20,(N20:P20,Q20:AE20)),0)</f>
        <v>0</v>
      </c>
      <c r="BD20" s="3">
        <f>IF(T20&gt;0,RANK(T20,(N20:P20,Q20:AE20)),0)</f>
        <v>0</v>
      </c>
      <c r="BE20" s="2">
        <f t="shared" si="5"/>
        <v>1.1568335812262437E-3</v>
      </c>
      <c r="BF20" s="2">
        <f t="shared" si="6"/>
        <v>9.9157164105106587E-4</v>
      </c>
      <c r="BG20" s="2">
        <f t="shared" si="7"/>
        <v>0</v>
      </c>
      <c r="BH20" s="2">
        <f t="shared" si="8"/>
        <v>0</v>
      </c>
      <c r="BJ20" t="s">
        <v>1892</v>
      </c>
      <c r="BK20" t="s">
        <v>2453</v>
      </c>
      <c r="BL20">
        <v>2</v>
      </c>
      <c r="BN20">
        <v>0</v>
      </c>
      <c r="BO20" s="60">
        <v>1</v>
      </c>
      <c r="BP20" s="62">
        <v>35</v>
      </c>
      <c r="BQ20" s="66">
        <f t="shared" si="9"/>
        <v>1035</v>
      </c>
      <c r="BR20" s="66">
        <f t="shared" si="10"/>
        <v>1035</v>
      </c>
      <c r="BS20" s="3" t="s">
        <v>3083</v>
      </c>
    </row>
    <row r="21" spans="1:71" ht="14" hidden="1" customHeight="1" outlineLevel="1" x14ac:dyDescent="0.2">
      <c r="A21" t="s">
        <v>2053</v>
      </c>
      <c r="B21" t="s">
        <v>2453</v>
      </c>
      <c r="C21" s="1">
        <f t="shared" si="0"/>
        <v>5268</v>
      </c>
      <c r="D21" s="3">
        <f>IF(N21&gt;0, RANK(N21,(N21:P21,Q21:AE21)),0)</f>
        <v>2</v>
      </c>
      <c r="E21" s="3">
        <f>IF(O21&gt;0,RANK(O21,(N21:P21,Q21:AE21)),0)</f>
        <v>1</v>
      </c>
      <c r="F21" s="3">
        <f>IF(P21&gt;0,RANK(P21,(N21:P21,Q21:AE21)),0)</f>
        <v>3</v>
      </c>
      <c r="G21" s="1">
        <f t="shared" si="11"/>
        <v>2280</v>
      </c>
      <c r="H21" s="2">
        <f t="shared" si="12"/>
        <v>0.43280182232346243</v>
      </c>
      <c r="I21" s="2"/>
      <c r="J21" s="2">
        <f t="shared" si="1"/>
        <v>0.28056188306757784</v>
      </c>
      <c r="K21" s="2">
        <f t="shared" si="2"/>
        <v>0.71336370539104021</v>
      </c>
      <c r="L21" s="2">
        <f t="shared" si="3"/>
        <v>3.986332574031891E-3</v>
      </c>
      <c r="M21" s="2">
        <f t="shared" si="4"/>
        <v>2.0880789673501056E-3</v>
      </c>
      <c r="N21" s="38">
        <v>1478</v>
      </c>
      <c r="O21" s="38">
        <v>3758</v>
      </c>
      <c r="P21" s="38">
        <v>21</v>
      </c>
      <c r="Q21" s="38">
        <v>6</v>
      </c>
      <c r="R21" s="38">
        <v>1</v>
      </c>
      <c r="S21" s="38"/>
      <c r="T21" s="38"/>
      <c r="U21" s="38"/>
      <c r="V21" s="38"/>
      <c r="W21" s="38">
        <v>4</v>
      </c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BA21" s="3">
        <f>IF(Q21&gt;0,RANK(Q21,(N21:P21,Q21:AE21)),0)</f>
        <v>4</v>
      </c>
      <c r="BB21" s="3">
        <f>IF(R21&gt;0,RANK(R21,(N21:P21,Q21:AE21)),0)</f>
        <v>6</v>
      </c>
      <c r="BC21" s="3">
        <f>IF(S21&gt;0,RANK(S21,(N21:P21,Q21:AE21)),0)</f>
        <v>0</v>
      </c>
      <c r="BD21" s="3">
        <f>IF(T21&gt;0,RANK(T21,(N21:P21,Q21:AE21)),0)</f>
        <v>0</v>
      </c>
      <c r="BE21" s="2">
        <f t="shared" si="5"/>
        <v>1.1389521640091116E-3</v>
      </c>
      <c r="BF21" s="2">
        <f t="shared" si="6"/>
        <v>1.8982536066818528E-4</v>
      </c>
      <c r="BG21" s="2">
        <f t="shared" si="7"/>
        <v>0</v>
      </c>
      <c r="BH21" s="2">
        <f t="shared" si="8"/>
        <v>0</v>
      </c>
      <c r="BJ21" t="s">
        <v>2053</v>
      </c>
      <c r="BK21" t="s">
        <v>2453</v>
      </c>
      <c r="BL21">
        <v>6</v>
      </c>
      <c r="BN21">
        <v>0</v>
      </c>
      <c r="BO21" s="60">
        <v>1</v>
      </c>
      <c r="BP21" s="62">
        <v>37</v>
      </c>
      <c r="BQ21" s="66">
        <f t="shared" si="9"/>
        <v>1037</v>
      </c>
      <c r="BR21" s="66">
        <f t="shared" si="10"/>
        <v>1037</v>
      </c>
      <c r="BS21" s="3" t="s">
        <v>3083</v>
      </c>
    </row>
    <row r="22" spans="1:71" ht="14" hidden="1" customHeight="1" outlineLevel="1" x14ac:dyDescent="0.2">
      <c r="A22" t="s">
        <v>1490</v>
      </c>
      <c r="B22" t="s">
        <v>2453</v>
      </c>
      <c r="C22" s="1">
        <f t="shared" si="0"/>
        <v>17095</v>
      </c>
      <c r="D22" s="3">
        <f>IF(N22&gt;0, RANK(N22,(N22:P22,Q22:AE22)),0)</f>
        <v>2</v>
      </c>
      <c r="E22" s="3">
        <f>IF(O22&gt;0,RANK(O22,(N22:P22,Q22:AE22)),0)</f>
        <v>1</v>
      </c>
      <c r="F22" s="3">
        <f>IF(P22&gt;0,RANK(P22,(N22:P22,Q22:AE22)),0)</f>
        <v>3</v>
      </c>
      <c r="G22" s="1">
        <f t="shared" si="11"/>
        <v>12363</v>
      </c>
      <c r="H22" s="2">
        <f t="shared" si="12"/>
        <v>0.7231939163498099</v>
      </c>
      <c r="I22" s="2"/>
      <c r="J22" s="2">
        <f t="shared" si="1"/>
        <v>0.13536121673003804</v>
      </c>
      <c r="K22" s="2">
        <f t="shared" si="2"/>
        <v>0.85855513307984788</v>
      </c>
      <c r="L22" s="2">
        <f t="shared" si="3"/>
        <v>2.9833284586136296E-3</v>
      </c>
      <c r="M22" s="2">
        <f t="shared" si="4"/>
        <v>3.100321731500513E-3</v>
      </c>
      <c r="N22" s="38">
        <v>2314</v>
      </c>
      <c r="O22" s="38">
        <v>14677</v>
      </c>
      <c r="P22" s="38">
        <v>51</v>
      </c>
      <c r="Q22" s="38">
        <v>17</v>
      </c>
      <c r="R22" s="38">
        <v>13</v>
      </c>
      <c r="S22" s="38"/>
      <c r="T22" s="38"/>
      <c r="U22" s="38"/>
      <c r="V22" s="38"/>
      <c r="W22" s="38">
        <v>23</v>
      </c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BA22" s="3">
        <f>IF(Q22&gt;0,RANK(Q22,(N22:P22,Q22:AE22)),0)</f>
        <v>5</v>
      </c>
      <c r="BB22" s="3">
        <f>IF(R22&gt;0,RANK(R22,(N22:P22,Q22:AE22)),0)</f>
        <v>6</v>
      </c>
      <c r="BC22" s="3">
        <f>IF(S22&gt;0,RANK(S22,(N22:P22,Q22:AE22)),0)</f>
        <v>0</v>
      </c>
      <c r="BD22" s="3">
        <f>IF(T22&gt;0,RANK(T22,(N22:P22,Q22:AE22)),0)</f>
        <v>0</v>
      </c>
      <c r="BE22" s="2">
        <f t="shared" si="5"/>
        <v>9.9444281953787648E-4</v>
      </c>
      <c r="BF22" s="2">
        <f t="shared" si="6"/>
        <v>7.6045627376425851E-4</v>
      </c>
      <c r="BG22" s="2">
        <f t="shared" si="7"/>
        <v>0</v>
      </c>
      <c r="BH22" s="2">
        <f t="shared" si="8"/>
        <v>0</v>
      </c>
      <c r="BJ22" t="s">
        <v>1490</v>
      </c>
      <c r="BK22" t="s">
        <v>2453</v>
      </c>
      <c r="BL22">
        <v>1</v>
      </c>
      <c r="BN22">
        <v>0</v>
      </c>
      <c r="BO22" s="60">
        <v>1</v>
      </c>
      <c r="BP22" s="62">
        <v>39</v>
      </c>
      <c r="BQ22" s="66">
        <f t="shared" si="9"/>
        <v>1039</v>
      </c>
      <c r="BR22" s="66">
        <f t="shared" si="10"/>
        <v>1039</v>
      </c>
      <c r="BS22" s="3" t="s">
        <v>3083</v>
      </c>
    </row>
    <row r="23" spans="1:71" ht="14" hidden="1" customHeight="1" outlineLevel="1" x14ac:dyDescent="0.2">
      <c r="A23" t="s">
        <v>923</v>
      </c>
      <c r="B23" t="s">
        <v>2453</v>
      </c>
      <c r="C23" s="1">
        <f t="shared" si="0"/>
        <v>6486</v>
      </c>
      <c r="D23" s="3">
        <f>IF(N23&gt;0, RANK(N23,(N23:P23,Q23:AE23)),0)</f>
        <v>2</v>
      </c>
      <c r="E23" s="3">
        <f>IF(O23&gt;0,RANK(O23,(N23:P23,Q23:AE23)),0)</f>
        <v>1</v>
      </c>
      <c r="F23" s="3">
        <f>IF(P23&gt;0,RANK(P23,(N23:P23,Q23:AE23)),0)</f>
        <v>3</v>
      </c>
      <c r="G23" s="1">
        <f t="shared" si="11"/>
        <v>3543</v>
      </c>
      <c r="H23" s="2">
        <f t="shared" si="12"/>
        <v>0.5462534690101758</v>
      </c>
      <c r="I23" s="2"/>
      <c r="J23" s="2">
        <f t="shared" si="1"/>
        <v>0.22463768115942029</v>
      </c>
      <c r="K23" s="2">
        <f t="shared" si="2"/>
        <v>0.77089115016959608</v>
      </c>
      <c r="L23" s="2">
        <f t="shared" si="3"/>
        <v>2.1584952204748691E-3</v>
      </c>
      <c r="M23" s="2">
        <f t="shared" si="4"/>
        <v>2.3126734505087582E-3</v>
      </c>
      <c r="N23" s="38">
        <v>1457</v>
      </c>
      <c r="O23" s="38">
        <v>5000</v>
      </c>
      <c r="P23" s="38">
        <v>14</v>
      </c>
      <c r="Q23" s="38">
        <v>4</v>
      </c>
      <c r="R23" s="38">
        <v>5</v>
      </c>
      <c r="S23" s="38"/>
      <c r="T23" s="38"/>
      <c r="U23" s="38"/>
      <c r="V23" s="38"/>
      <c r="W23" s="38">
        <v>6</v>
      </c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BA23" s="3">
        <f>IF(Q23&gt;0,RANK(Q23,(N23:P23,Q23:AE23)),0)</f>
        <v>6</v>
      </c>
      <c r="BB23" s="3">
        <f>IF(R23&gt;0,RANK(R23,(N23:P23,Q23:AE23)),0)</f>
        <v>5</v>
      </c>
      <c r="BC23" s="3">
        <f>IF(S23&gt;0,RANK(S23,(N23:P23,Q23:AE23)),0)</f>
        <v>0</v>
      </c>
      <c r="BD23" s="3">
        <f>IF(T23&gt;0,RANK(T23,(N23:P23,Q23:AE23)),0)</f>
        <v>0</v>
      </c>
      <c r="BE23" s="2">
        <f t="shared" si="5"/>
        <v>6.167129201356768E-4</v>
      </c>
      <c r="BF23" s="2">
        <f t="shared" si="6"/>
        <v>7.7089115016959605E-4</v>
      </c>
      <c r="BG23" s="2">
        <f t="shared" si="7"/>
        <v>0</v>
      </c>
      <c r="BH23" s="2">
        <f t="shared" si="8"/>
        <v>0</v>
      </c>
      <c r="BJ23" t="s">
        <v>923</v>
      </c>
      <c r="BK23" t="s">
        <v>2453</v>
      </c>
      <c r="BL23">
        <v>2</v>
      </c>
      <c r="BN23">
        <v>0</v>
      </c>
      <c r="BO23" s="60">
        <v>1</v>
      </c>
      <c r="BP23" s="62">
        <v>41</v>
      </c>
      <c r="BQ23" s="66">
        <f t="shared" si="9"/>
        <v>1041</v>
      </c>
      <c r="BR23" s="66">
        <f t="shared" si="10"/>
        <v>1041</v>
      </c>
      <c r="BS23" s="3" t="s">
        <v>3083</v>
      </c>
    </row>
    <row r="24" spans="1:71" ht="14" hidden="1" customHeight="1" outlineLevel="1" x14ac:dyDescent="0.2">
      <c r="A24" t="s">
        <v>1453</v>
      </c>
      <c r="B24" t="s">
        <v>2453</v>
      </c>
      <c r="C24" s="1">
        <f t="shared" si="0"/>
        <v>43146</v>
      </c>
      <c r="D24" s="3">
        <f>IF(N24&gt;0, RANK(N24,(N24:P24,Q24:AE24)),0)</f>
        <v>2</v>
      </c>
      <c r="E24" s="3">
        <f>IF(O24&gt;0,RANK(O24,(N24:P24,Q24:AE24)),0)</f>
        <v>1</v>
      </c>
      <c r="F24" s="3">
        <f>IF(P24&gt;0,RANK(P24,(N24:P24,Q24:AE24)),0)</f>
        <v>3</v>
      </c>
      <c r="G24" s="1">
        <f t="shared" si="11"/>
        <v>34665</v>
      </c>
      <c r="H24" s="2">
        <f t="shared" si="12"/>
        <v>0.80343484911695173</v>
      </c>
      <c r="I24" s="2"/>
      <c r="J24" s="2">
        <f t="shared" si="1"/>
        <v>9.3612385852686233E-2</v>
      </c>
      <c r="K24" s="2">
        <f t="shared" si="2"/>
        <v>0.89704723496963801</v>
      </c>
      <c r="L24" s="2">
        <f t="shared" si="3"/>
        <v>4.7049552681592728E-3</v>
      </c>
      <c r="M24" s="2">
        <f t="shared" si="4"/>
        <v>4.6354239095164444E-3</v>
      </c>
      <c r="N24" s="38">
        <v>4039</v>
      </c>
      <c r="O24" s="38">
        <v>38704</v>
      </c>
      <c r="P24" s="38">
        <v>203</v>
      </c>
      <c r="Q24" s="38">
        <v>81</v>
      </c>
      <c r="R24" s="38">
        <v>25</v>
      </c>
      <c r="S24" s="38"/>
      <c r="T24" s="38"/>
      <c r="U24" s="38"/>
      <c r="V24" s="38"/>
      <c r="W24" s="38">
        <v>94</v>
      </c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BA24" s="3">
        <f>IF(Q24&gt;0,RANK(Q24,(N24:P24,Q24:AE24)),0)</f>
        <v>5</v>
      </c>
      <c r="BB24" s="3">
        <f>IF(R24&gt;0,RANK(R24,(N24:P24,Q24:AE24)),0)</f>
        <v>6</v>
      </c>
      <c r="BC24" s="3">
        <f>IF(S24&gt;0,RANK(S24,(N24:P24,Q24:AE24)),0)</f>
        <v>0</v>
      </c>
      <c r="BD24" s="3">
        <f>IF(T24&gt;0,RANK(T24,(N24:P24,Q24:AE24)),0)</f>
        <v>0</v>
      </c>
      <c r="BE24" s="2">
        <f t="shared" si="5"/>
        <v>1.8773466833541927E-3</v>
      </c>
      <c r="BF24" s="2">
        <f t="shared" si="6"/>
        <v>5.7942798868956564E-4</v>
      </c>
      <c r="BG24" s="2">
        <f t="shared" si="7"/>
        <v>0</v>
      </c>
      <c r="BH24" s="2">
        <f t="shared" si="8"/>
        <v>0</v>
      </c>
      <c r="BJ24" t="s">
        <v>1453</v>
      </c>
      <c r="BK24" t="s">
        <v>2453</v>
      </c>
      <c r="BL24">
        <v>4</v>
      </c>
      <c r="BN24">
        <v>0</v>
      </c>
      <c r="BO24" s="60">
        <v>1</v>
      </c>
      <c r="BP24" s="62">
        <v>43</v>
      </c>
      <c r="BQ24" s="66">
        <f t="shared" si="9"/>
        <v>1043</v>
      </c>
      <c r="BR24" s="66">
        <f t="shared" si="10"/>
        <v>1043</v>
      </c>
      <c r="BS24" s="3" t="s">
        <v>3083</v>
      </c>
    </row>
    <row r="25" spans="1:71" ht="14" hidden="1" customHeight="1" outlineLevel="1" x14ac:dyDescent="0.2">
      <c r="A25" t="s">
        <v>1597</v>
      </c>
      <c r="B25" t="s">
        <v>2453</v>
      </c>
      <c r="C25" s="1">
        <f t="shared" si="0"/>
        <v>19139</v>
      </c>
      <c r="D25" s="3">
        <f>IF(N25&gt;0, RANK(N25,(N25:P25,Q25:AE25)),0)</f>
        <v>2</v>
      </c>
      <c r="E25" s="3">
        <f>IF(O25&gt;0,RANK(O25,(N25:P25,Q25:AE25)),0)</f>
        <v>1</v>
      </c>
      <c r="F25" s="3">
        <f>IF(P25&gt;0,RANK(P25,(N25:P25,Q25:AE25)),0)</f>
        <v>3</v>
      </c>
      <c r="G25" s="1">
        <f t="shared" si="11"/>
        <v>9992</v>
      </c>
      <c r="H25" s="2">
        <f t="shared" si="12"/>
        <v>0.52207534353936991</v>
      </c>
      <c r="I25" s="2"/>
      <c r="J25" s="2">
        <f t="shared" si="1"/>
        <v>0.23428601285333611</v>
      </c>
      <c r="K25" s="2">
        <f t="shared" si="2"/>
        <v>0.75636135639270596</v>
      </c>
      <c r="L25" s="2">
        <f t="shared" si="3"/>
        <v>4.4411933747844712E-3</v>
      </c>
      <c r="M25" s="2">
        <f t="shared" si="4"/>
        <v>4.9114373791733978E-3</v>
      </c>
      <c r="N25" s="38">
        <v>4484</v>
      </c>
      <c r="O25" s="38">
        <v>14476</v>
      </c>
      <c r="P25" s="38">
        <v>85</v>
      </c>
      <c r="Q25" s="38">
        <v>28</v>
      </c>
      <c r="R25" s="38">
        <v>30</v>
      </c>
      <c r="S25" s="38"/>
      <c r="T25" s="38"/>
      <c r="U25" s="38"/>
      <c r="V25" s="38"/>
      <c r="W25" s="38">
        <v>36</v>
      </c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BA25" s="3">
        <f>IF(Q25&gt;0,RANK(Q25,(N25:P25,Q25:AE25)),0)</f>
        <v>6</v>
      </c>
      <c r="BB25" s="3">
        <f>IF(R25&gt;0,RANK(R25,(N25:P25,Q25:AE25)),0)</f>
        <v>5</v>
      </c>
      <c r="BC25" s="3">
        <f>IF(S25&gt;0,RANK(S25,(N25:P25,Q25:AE25)),0)</f>
        <v>0</v>
      </c>
      <c r="BD25" s="3">
        <f>IF(T25&gt;0,RANK(T25,(N25:P25,Q25:AE25)),0)</f>
        <v>0</v>
      </c>
      <c r="BE25" s="2">
        <f t="shared" si="5"/>
        <v>1.462981346987826E-3</v>
      </c>
      <c r="BF25" s="2">
        <f t="shared" si="6"/>
        <v>1.5674800146298134E-3</v>
      </c>
      <c r="BG25" s="2">
        <f t="shared" si="7"/>
        <v>0</v>
      </c>
      <c r="BH25" s="2">
        <f t="shared" si="8"/>
        <v>0</v>
      </c>
      <c r="BJ25" t="s">
        <v>1597</v>
      </c>
      <c r="BK25" t="s">
        <v>2453</v>
      </c>
      <c r="BL25">
        <v>1</v>
      </c>
      <c r="BN25">
        <v>0</v>
      </c>
      <c r="BO25" s="60">
        <v>1</v>
      </c>
      <c r="BP25" s="62">
        <v>45</v>
      </c>
      <c r="BQ25" s="66">
        <f t="shared" si="9"/>
        <v>1045</v>
      </c>
      <c r="BR25" s="66">
        <f t="shared" si="10"/>
        <v>1045</v>
      </c>
      <c r="BS25" s="3" t="s">
        <v>3083</v>
      </c>
    </row>
    <row r="26" spans="1:71" ht="14" hidden="1" customHeight="1" outlineLevel="1" x14ac:dyDescent="0.2">
      <c r="A26" t="s">
        <v>1065</v>
      </c>
      <c r="B26" t="s">
        <v>2453</v>
      </c>
      <c r="C26" s="1">
        <f t="shared" si="0"/>
        <v>15547</v>
      </c>
      <c r="D26" s="3">
        <f>IF(N26&gt;0, RANK(N26,(N26:P26,Q26:AE26)),0)</f>
        <v>1</v>
      </c>
      <c r="E26" s="3">
        <f>IF(O26&gt;0,RANK(O26,(N26:P26,Q26:AE26)),0)</f>
        <v>2</v>
      </c>
      <c r="F26" s="3">
        <f>IF(P26&gt;0,RANK(P26,(N26:P26,Q26:AE26)),0)</f>
        <v>3</v>
      </c>
      <c r="G26" s="1">
        <f t="shared" si="11"/>
        <v>5046</v>
      </c>
      <c r="H26" s="2">
        <f t="shared" si="12"/>
        <v>0.32456422460924939</v>
      </c>
      <c r="I26" s="2"/>
      <c r="J26" s="2">
        <f t="shared" si="1"/>
        <v>0.6583906863060397</v>
      </c>
      <c r="K26" s="2">
        <f t="shared" si="2"/>
        <v>0.33382646169679037</v>
      </c>
      <c r="L26" s="2">
        <f t="shared" si="3"/>
        <v>3.5376599987135783E-3</v>
      </c>
      <c r="M26" s="2">
        <f t="shared" si="4"/>
        <v>4.245191998456359E-3</v>
      </c>
      <c r="N26" s="38">
        <v>10236</v>
      </c>
      <c r="O26" s="38">
        <v>5190</v>
      </c>
      <c r="P26" s="38">
        <v>55</v>
      </c>
      <c r="Q26" s="38">
        <v>24</v>
      </c>
      <c r="R26" s="38">
        <v>23</v>
      </c>
      <c r="S26" s="38"/>
      <c r="T26" s="38"/>
      <c r="U26" s="38"/>
      <c r="V26" s="38"/>
      <c r="W26" s="38">
        <v>19</v>
      </c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BA26" s="3">
        <f>IF(Q26&gt;0,RANK(Q26,(N26:P26,Q26:AE26)),0)</f>
        <v>4</v>
      </c>
      <c r="BB26" s="3">
        <f>IF(R26&gt;0,RANK(R26,(N26:P26,Q26:AE26)),0)</f>
        <v>5</v>
      </c>
      <c r="BC26" s="3">
        <f>IF(S26&gt;0,RANK(S26,(N26:P26,Q26:AE26)),0)</f>
        <v>0</v>
      </c>
      <c r="BD26" s="3">
        <f>IF(T26&gt;0,RANK(T26,(N26:P26,Q26:AE26)),0)</f>
        <v>0</v>
      </c>
      <c r="BE26" s="2">
        <f t="shared" si="5"/>
        <v>1.5437061812568341E-3</v>
      </c>
      <c r="BF26" s="2">
        <f t="shared" si="6"/>
        <v>1.4793850903711326E-3</v>
      </c>
      <c r="BG26" s="2">
        <f t="shared" si="7"/>
        <v>0</v>
      </c>
      <c r="BH26" s="2">
        <f t="shared" si="8"/>
        <v>0</v>
      </c>
      <c r="BJ26" t="s">
        <v>1065</v>
      </c>
      <c r="BK26" t="s">
        <v>2453</v>
      </c>
      <c r="BL26">
        <v>7</v>
      </c>
      <c r="BN26">
        <v>0</v>
      </c>
      <c r="BO26" s="60">
        <v>1</v>
      </c>
      <c r="BP26" s="62">
        <v>47</v>
      </c>
      <c r="BQ26" s="66">
        <f t="shared" si="9"/>
        <v>1047</v>
      </c>
      <c r="BR26" s="66">
        <f t="shared" si="10"/>
        <v>1047</v>
      </c>
      <c r="BS26" s="3" t="s">
        <v>3083</v>
      </c>
    </row>
    <row r="27" spans="1:71" ht="14" hidden="1" customHeight="1" outlineLevel="1" x14ac:dyDescent="0.2">
      <c r="A27" t="s">
        <v>1066</v>
      </c>
      <c r="B27" t="s">
        <v>2453</v>
      </c>
      <c r="C27" s="1">
        <f t="shared" si="0"/>
        <v>29660</v>
      </c>
      <c r="D27" s="3">
        <f>IF(N27&gt;0, RANK(N27,(N27:P27,Q27:AE27)),0)</f>
        <v>2</v>
      </c>
      <c r="E27" s="3">
        <f>IF(O27&gt;0,RANK(O27,(N27:P27,Q27:AE27)),0)</f>
        <v>1</v>
      </c>
      <c r="F27" s="3">
        <f>IF(P27&gt;0,RANK(P27,(N27:P27,Q27:AE27)),0)</f>
        <v>3</v>
      </c>
      <c r="G27" s="1">
        <f t="shared" si="11"/>
        <v>21875</v>
      </c>
      <c r="H27" s="2">
        <f t="shared" si="12"/>
        <v>0.73752528658125427</v>
      </c>
      <c r="I27" s="2"/>
      <c r="J27" s="2">
        <f t="shared" si="1"/>
        <v>0.12670262980445043</v>
      </c>
      <c r="K27" s="2">
        <f t="shared" si="2"/>
        <v>0.86422791638570462</v>
      </c>
      <c r="L27" s="2">
        <f t="shared" si="3"/>
        <v>4.045853000674309E-3</v>
      </c>
      <c r="M27" s="2">
        <f t="shared" si="4"/>
        <v>5.0236008091706095E-3</v>
      </c>
      <c r="N27" s="38">
        <v>3758</v>
      </c>
      <c r="O27" s="38">
        <v>25633</v>
      </c>
      <c r="P27" s="38">
        <v>120</v>
      </c>
      <c r="Q27" s="38">
        <v>40</v>
      </c>
      <c r="R27" s="38">
        <v>32</v>
      </c>
      <c r="S27" s="38"/>
      <c r="T27" s="38"/>
      <c r="U27" s="38"/>
      <c r="V27" s="38"/>
      <c r="W27" s="38">
        <v>77</v>
      </c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BA27" s="3">
        <f>IF(Q27&gt;0,RANK(Q27,(N27:P27,Q27:AE27)),0)</f>
        <v>5</v>
      </c>
      <c r="BB27" s="3">
        <f>IF(R27&gt;0,RANK(R27,(N27:P27,Q27:AE27)),0)</f>
        <v>6</v>
      </c>
      <c r="BC27" s="3">
        <f>IF(S27&gt;0,RANK(S27,(N27:P27,Q27:AE27)),0)</f>
        <v>0</v>
      </c>
      <c r="BD27" s="3">
        <f>IF(T27&gt;0,RANK(T27,(N27:P27,Q27:AE27)),0)</f>
        <v>0</v>
      </c>
      <c r="BE27" s="2">
        <f t="shared" si="5"/>
        <v>1.3486176668914363E-3</v>
      </c>
      <c r="BF27" s="2">
        <f t="shared" si="6"/>
        <v>1.0788941335131491E-3</v>
      </c>
      <c r="BG27" s="2">
        <f t="shared" si="7"/>
        <v>0</v>
      </c>
      <c r="BH27" s="2">
        <f t="shared" si="8"/>
        <v>0</v>
      </c>
      <c r="BJ27" t="s">
        <v>1066</v>
      </c>
      <c r="BK27" t="s">
        <v>2453</v>
      </c>
      <c r="BL27">
        <v>4</v>
      </c>
      <c r="BN27">
        <v>0</v>
      </c>
      <c r="BO27" s="60">
        <v>1</v>
      </c>
      <c r="BP27" s="62">
        <v>49</v>
      </c>
      <c r="BQ27" s="66">
        <f t="shared" si="9"/>
        <v>1049</v>
      </c>
      <c r="BR27" s="66">
        <f t="shared" si="10"/>
        <v>1049</v>
      </c>
      <c r="BS27" s="3" t="s">
        <v>3083</v>
      </c>
    </row>
    <row r="28" spans="1:71" ht="14" hidden="1" customHeight="1" outlineLevel="1" x14ac:dyDescent="0.2">
      <c r="A28" t="s">
        <v>724</v>
      </c>
      <c r="B28" t="s">
        <v>2453</v>
      </c>
      <c r="C28" s="1">
        <f t="shared" si="0"/>
        <v>41624</v>
      </c>
      <c r="D28" s="3">
        <f>IF(N28&gt;0, RANK(N28,(N28:P28,Q28:AE28)),0)</f>
        <v>2</v>
      </c>
      <c r="E28" s="3">
        <f>IF(O28&gt;0,RANK(O28,(N28:P28,Q28:AE28)),0)</f>
        <v>1</v>
      </c>
      <c r="F28" s="3">
        <f>IF(P28&gt;0,RANK(P28,(N28:P28,Q28:AE28)),0)</f>
        <v>3</v>
      </c>
      <c r="G28" s="1">
        <f t="shared" si="11"/>
        <v>21600</v>
      </c>
      <c r="H28" s="2">
        <f t="shared" si="12"/>
        <v>0.51893138573899678</v>
      </c>
      <c r="I28" s="2"/>
      <c r="J28" s="2">
        <f t="shared" si="1"/>
        <v>0.23481645204689602</v>
      </c>
      <c r="K28" s="2">
        <f t="shared" si="2"/>
        <v>0.75374783778589272</v>
      </c>
      <c r="L28" s="2">
        <f t="shared" si="3"/>
        <v>5.3334614645396882E-3</v>
      </c>
      <c r="M28" s="2">
        <f t="shared" si="4"/>
        <v>6.1022487026715444E-3</v>
      </c>
      <c r="N28" s="38">
        <v>9774</v>
      </c>
      <c r="O28" s="38">
        <v>31374</v>
      </c>
      <c r="P28" s="38">
        <v>222</v>
      </c>
      <c r="Q28" s="38">
        <v>75</v>
      </c>
      <c r="R28" s="38">
        <v>46</v>
      </c>
      <c r="S28" s="38"/>
      <c r="T28" s="38"/>
      <c r="U28" s="38"/>
      <c r="V28" s="38"/>
      <c r="W28" s="38">
        <v>133</v>
      </c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BA28" s="3">
        <f>IF(Q28&gt;0,RANK(Q28,(N28:P28,Q28:AE28)),0)</f>
        <v>5</v>
      </c>
      <c r="BB28" s="3">
        <f>IF(R28&gt;0,RANK(R28,(N28:P28,Q28:AE28)),0)</f>
        <v>6</v>
      </c>
      <c r="BC28" s="3">
        <f>IF(S28&gt;0,RANK(S28,(N28:P28,Q28:AE28)),0)</f>
        <v>0</v>
      </c>
      <c r="BD28" s="3">
        <f>IF(T28&gt;0,RANK(T28,(N28:P28,Q28:AE28)),0)</f>
        <v>0</v>
      </c>
      <c r="BE28" s="2">
        <f t="shared" si="5"/>
        <v>1.8018450893715165E-3</v>
      </c>
      <c r="BF28" s="2">
        <f t="shared" si="6"/>
        <v>1.1051316548145302E-3</v>
      </c>
      <c r="BG28" s="2">
        <f t="shared" si="7"/>
        <v>0</v>
      </c>
      <c r="BH28" s="2">
        <f t="shared" si="8"/>
        <v>0</v>
      </c>
      <c r="BJ28" t="s">
        <v>724</v>
      </c>
      <c r="BK28" t="s">
        <v>2453</v>
      </c>
      <c r="BL28">
        <v>6</v>
      </c>
      <c r="BN28">
        <v>0</v>
      </c>
      <c r="BO28" s="60">
        <v>1</v>
      </c>
      <c r="BP28" s="62">
        <v>51</v>
      </c>
      <c r="BQ28" s="66">
        <f t="shared" si="9"/>
        <v>1051</v>
      </c>
      <c r="BR28" s="66">
        <f t="shared" si="10"/>
        <v>1051</v>
      </c>
      <c r="BS28" s="3" t="s">
        <v>3083</v>
      </c>
    </row>
    <row r="29" spans="1:71" ht="14" hidden="1" customHeight="1" outlineLevel="1" x14ac:dyDescent="0.2">
      <c r="A29" t="s">
        <v>732</v>
      </c>
      <c r="B29" t="s">
        <v>2453</v>
      </c>
      <c r="C29" s="1">
        <f t="shared" si="0"/>
        <v>14957</v>
      </c>
      <c r="D29" s="3">
        <f>IF(N29&gt;0, RANK(N29,(N29:P29,Q29:AE29)),0)</f>
        <v>2</v>
      </c>
      <c r="E29" s="3">
        <f>IF(O29&gt;0,RANK(O29,(N29:P29,Q29:AE29)),0)</f>
        <v>1</v>
      </c>
      <c r="F29" s="3">
        <f>IF(P29&gt;0,RANK(P29,(N29:P29,Q29:AE29)),0)</f>
        <v>3</v>
      </c>
      <c r="G29" s="1">
        <f t="shared" si="11"/>
        <v>6920</v>
      </c>
      <c r="H29" s="2">
        <f t="shared" si="12"/>
        <v>0.46265962425620111</v>
      </c>
      <c r="I29" s="2"/>
      <c r="J29" s="2">
        <f t="shared" si="1"/>
        <v>0.26502640903924585</v>
      </c>
      <c r="K29" s="2">
        <f t="shared" si="2"/>
        <v>0.7276860332954469</v>
      </c>
      <c r="L29" s="2">
        <f t="shared" si="3"/>
        <v>3.5434913418466271E-3</v>
      </c>
      <c r="M29" s="2">
        <f t="shared" si="4"/>
        <v>3.7440663234606822E-3</v>
      </c>
      <c r="N29" s="38">
        <v>3964</v>
      </c>
      <c r="O29" s="38">
        <v>10884</v>
      </c>
      <c r="P29" s="38">
        <v>53</v>
      </c>
      <c r="Q29" s="38">
        <v>19</v>
      </c>
      <c r="R29" s="38">
        <v>9</v>
      </c>
      <c r="S29" s="38"/>
      <c r="T29" s="38"/>
      <c r="U29" s="38"/>
      <c r="V29" s="38"/>
      <c r="W29" s="38">
        <v>28</v>
      </c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BA29" s="3">
        <f>IF(Q29&gt;0,RANK(Q29,(N29:P29,Q29:AE29)),0)</f>
        <v>5</v>
      </c>
      <c r="BB29" s="3">
        <f>IF(R29&gt;0,RANK(R29,(N29:P29,Q29:AE29)),0)</f>
        <v>6</v>
      </c>
      <c r="BC29" s="3">
        <f>IF(S29&gt;0,RANK(S29,(N29:P29,Q29:AE29)),0)</f>
        <v>0</v>
      </c>
      <c r="BD29" s="3">
        <f>IF(T29&gt;0,RANK(T29,(N29:P29,Q29:AE29)),0)</f>
        <v>0</v>
      </c>
      <c r="BE29" s="2">
        <f t="shared" si="5"/>
        <v>1.2703082168884134E-3</v>
      </c>
      <c r="BF29" s="2">
        <f t="shared" si="6"/>
        <v>6.0172494484188007E-4</v>
      </c>
      <c r="BG29" s="2">
        <f t="shared" si="7"/>
        <v>0</v>
      </c>
      <c r="BH29" s="2">
        <f t="shared" si="8"/>
        <v>0</v>
      </c>
      <c r="BJ29" t="s">
        <v>732</v>
      </c>
      <c r="BK29" t="s">
        <v>2453</v>
      </c>
      <c r="BL29">
        <v>1</v>
      </c>
      <c r="BN29">
        <v>0</v>
      </c>
      <c r="BO29" s="60">
        <v>1</v>
      </c>
      <c r="BP29" s="62">
        <v>53</v>
      </c>
      <c r="BQ29" s="66">
        <f t="shared" si="9"/>
        <v>1053</v>
      </c>
      <c r="BR29" s="66">
        <f t="shared" si="10"/>
        <v>1053</v>
      </c>
      <c r="BS29" s="3" t="s">
        <v>3083</v>
      </c>
    </row>
    <row r="30" spans="1:71" ht="14" hidden="1" customHeight="1" outlineLevel="1" x14ac:dyDescent="0.2">
      <c r="A30" t="s">
        <v>341</v>
      </c>
      <c r="B30" t="s">
        <v>2453</v>
      </c>
      <c r="C30" s="1">
        <f t="shared" si="0"/>
        <v>46137</v>
      </c>
      <c r="D30" s="3">
        <f>IF(N30&gt;0, RANK(N30,(N30:P30,Q30:AE30)),0)</f>
        <v>2</v>
      </c>
      <c r="E30" s="3">
        <f>IF(O30&gt;0,RANK(O30,(N30:P30,Q30:AE30)),0)</f>
        <v>1</v>
      </c>
      <c r="F30" s="3">
        <f>IF(P30&gt;0,RANK(P30,(N30:P30,Q30:AE30)),0)</f>
        <v>3</v>
      </c>
      <c r="G30" s="1">
        <f t="shared" si="11"/>
        <v>25626</v>
      </c>
      <c r="H30" s="2">
        <f t="shared" si="12"/>
        <v>0.55543273294752582</v>
      </c>
      <c r="I30" s="2"/>
      <c r="J30" s="2">
        <f t="shared" si="1"/>
        <v>0.21733099247892149</v>
      </c>
      <c r="K30" s="2">
        <f t="shared" si="2"/>
        <v>0.77276372542644733</v>
      </c>
      <c r="L30" s="2">
        <f t="shared" si="3"/>
        <v>4.2915664217439368E-3</v>
      </c>
      <c r="M30" s="2">
        <f t="shared" si="4"/>
        <v>5.6137156728872147E-3</v>
      </c>
      <c r="N30" s="38">
        <v>10027</v>
      </c>
      <c r="O30" s="38">
        <v>35653</v>
      </c>
      <c r="P30" s="38">
        <v>198</v>
      </c>
      <c r="Q30" s="38">
        <v>75</v>
      </c>
      <c r="R30" s="38">
        <v>70</v>
      </c>
      <c r="S30" s="38"/>
      <c r="T30" s="38"/>
      <c r="U30" s="38"/>
      <c r="V30" s="38"/>
      <c r="W30" s="38">
        <v>114</v>
      </c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BA30" s="3">
        <f>IF(Q30&gt;0,RANK(Q30,(N30:P30,Q30:AE30)),0)</f>
        <v>5</v>
      </c>
      <c r="BB30" s="3">
        <f>IF(R30&gt;0,RANK(R30,(N30:P30,Q30:AE30)),0)</f>
        <v>6</v>
      </c>
      <c r="BC30" s="3">
        <f>IF(S30&gt;0,RANK(S30,(N30:P30,Q30:AE30)),0)</f>
        <v>0</v>
      </c>
      <c r="BD30" s="3">
        <f>IF(T30&gt;0,RANK(T30,(N30:P30,Q30:AE30)),0)</f>
        <v>0</v>
      </c>
      <c r="BE30" s="2">
        <f t="shared" si="5"/>
        <v>1.625593341569673E-3</v>
      </c>
      <c r="BF30" s="2">
        <f t="shared" si="6"/>
        <v>1.5172204521316948E-3</v>
      </c>
      <c r="BG30" s="2">
        <f t="shared" si="7"/>
        <v>0</v>
      </c>
      <c r="BH30" s="2">
        <f t="shared" si="8"/>
        <v>0</v>
      </c>
      <c r="BJ30" t="s">
        <v>341</v>
      </c>
      <c r="BK30" t="s">
        <v>2453</v>
      </c>
      <c r="BL30">
        <v>3</v>
      </c>
      <c r="BN30">
        <v>0</v>
      </c>
      <c r="BO30" s="60">
        <v>1</v>
      </c>
      <c r="BP30" s="62">
        <v>55</v>
      </c>
      <c r="BQ30" s="66">
        <f t="shared" si="9"/>
        <v>1055</v>
      </c>
      <c r="BR30" s="66">
        <f t="shared" si="10"/>
        <v>1055</v>
      </c>
      <c r="BS30" s="3" t="s">
        <v>3083</v>
      </c>
    </row>
    <row r="31" spans="1:71" ht="14" hidden="1" customHeight="1" outlineLevel="1" x14ac:dyDescent="0.2">
      <c r="A31" t="s">
        <v>1391</v>
      </c>
      <c r="B31" t="s">
        <v>2453</v>
      </c>
      <c r="C31" s="1">
        <f t="shared" si="0"/>
        <v>8369</v>
      </c>
      <c r="D31" s="3">
        <f>IF(N31&gt;0, RANK(N31,(N31:P31,Q31:AE31)),0)</f>
        <v>2</v>
      </c>
      <c r="E31" s="3">
        <f>IF(O31&gt;0,RANK(O31,(N31:P31,Q31:AE31)),0)</f>
        <v>1</v>
      </c>
      <c r="F31" s="3">
        <f>IF(P31&gt;0,RANK(P31,(N31:P31,Q31:AE31)),0)</f>
        <v>3</v>
      </c>
      <c r="G31" s="1">
        <f t="shared" si="11"/>
        <v>6016</v>
      </c>
      <c r="H31" s="2">
        <f t="shared" si="12"/>
        <v>0.71884335046003112</v>
      </c>
      <c r="I31" s="2"/>
      <c r="J31" s="2">
        <f t="shared" si="1"/>
        <v>0.13645596845501254</v>
      </c>
      <c r="K31" s="2">
        <f t="shared" si="2"/>
        <v>0.85529931891504363</v>
      </c>
      <c r="L31" s="2">
        <f t="shared" si="3"/>
        <v>4.6600549647508663E-3</v>
      </c>
      <c r="M31" s="2">
        <f t="shared" si="4"/>
        <v>3.5846576651929959E-3</v>
      </c>
      <c r="N31" s="38">
        <v>1142</v>
      </c>
      <c r="O31" s="38">
        <v>7158</v>
      </c>
      <c r="P31" s="38">
        <v>39</v>
      </c>
      <c r="Q31" s="38">
        <v>4</v>
      </c>
      <c r="R31" s="38">
        <v>13</v>
      </c>
      <c r="S31" s="38"/>
      <c r="T31" s="38"/>
      <c r="U31" s="38"/>
      <c r="V31" s="38"/>
      <c r="W31" s="38">
        <v>13</v>
      </c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BA31" s="3">
        <f>IF(Q31&gt;0,RANK(Q31,(N31:P31,Q31:AE31)),0)</f>
        <v>6</v>
      </c>
      <c r="BB31" s="3">
        <f>IF(R31&gt;0,RANK(R31,(N31:P31,Q31:AE31)),0)</f>
        <v>4</v>
      </c>
      <c r="BC31" s="3">
        <f>IF(S31&gt;0,RANK(S31,(N31:P31,Q31:AE31)),0)</f>
        <v>0</v>
      </c>
      <c r="BD31" s="3">
        <f>IF(T31&gt;0,RANK(T31,(N31:P31,Q31:AE31)),0)</f>
        <v>0</v>
      </c>
      <c r="BE31" s="2">
        <f t="shared" si="5"/>
        <v>4.7795435535906319E-4</v>
      </c>
      <c r="BF31" s="2">
        <f t="shared" si="6"/>
        <v>1.5533516549169554E-3</v>
      </c>
      <c r="BG31" s="2">
        <f t="shared" si="7"/>
        <v>0</v>
      </c>
      <c r="BH31" s="2">
        <f t="shared" si="8"/>
        <v>0</v>
      </c>
      <c r="BJ31" t="s">
        <v>1391</v>
      </c>
      <c r="BK31" t="s">
        <v>2453</v>
      </c>
      <c r="BL31">
        <v>4</v>
      </c>
      <c r="BN31">
        <v>0</v>
      </c>
      <c r="BO31" s="60">
        <v>1</v>
      </c>
      <c r="BP31" s="62">
        <v>57</v>
      </c>
      <c r="BQ31" s="66">
        <f t="shared" si="9"/>
        <v>1057</v>
      </c>
      <c r="BR31" s="66">
        <f t="shared" si="10"/>
        <v>1057</v>
      </c>
      <c r="BS31" s="3" t="s">
        <v>3083</v>
      </c>
    </row>
    <row r="32" spans="1:71" ht="14" hidden="1" customHeight="1" outlineLevel="1" x14ac:dyDescent="0.2">
      <c r="A32" t="s">
        <v>1117</v>
      </c>
      <c r="B32" t="s">
        <v>2453</v>
      </c>
      <c r="C32" s="1">
        <f t="shared" si="0"/>
        <v>12097</v>
      </c>
      <c r="D32" s="3">
        <f>IF(N32&gt;0, RANK(N32,(N32:P32,Q32:AE32)),0)</f>
        <v>2</v>
      </c>
      <c r="E32" s="3">
        <f>IF(O32&gt;0,RANK(O32,(N32:P32,Q32:AE32)),0)</f>
        <v>1</v>
      </c>
      <c r="F32" s="3">
        <f>IF(P32&gt;0,RANK(P32,(N32:P32,Q32:AE32)),0)</f>
        <v>3</v>
      </c>
      <c r="G32" s="1">
        <f t="shared" si="11"/>
        <v>8849</v>
      </c>
      <c r="H32" s="2">
        <f t="shared" si="12"/>
        <v>0.73150367859799947</v>
      </c>
      <c r="I32" s="2"/>
      <c r="J32" s="2">
        <f t="shared" si="1"/>
        <v>0.1296189137802761</v>
      </c>
      <c r="K32" s="2">
        <f t="shared" si="2"/>
        <v>0.8611225923782756</v>
      </c>
      <c r="L32" s="2">
        <f t="shared" si="3"/>
        <v>5.2905679093990243E-3</v>
      </c>
      <c r="M32" s="2">
        <f t="shared" si="4"/>
        <v>3.9679259320492544E-3</v>
      </c>
      <c r="N32" s="38">
        <v>1568</v>
      </c>
      <c r="O32" s="38">
        <v>10417</v>
      </c>
      <c r="P32" s="38">
        <v>64</v>
      </c>
      <c r="Q32" s="38">
        <v>16</v>
      </c>
      <c r="R32" s="38">
        <v>12</v>
      </c>
      <c r="S32" s="38"/>
      <c r="T32" s="38"/>
      <c r="U32" s="38"/>
      <c r="V32" s="38"/>
      <c r="W32" s="38">
        <v>20</v>
      </c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BA32" s="3">
        <f>IF(Q32&gt;0,RANK(Q32,(N32:P32,Q32:AE32)),0)</f>
        <v>5</v>
      </c>
      <c r="BB32" s="3">
        <f>IF(R32&gt;0,RANK(R32,(N32:P32,Q32:AE32)),0)</f>
        <v>6</v>
      </c>
      <c r="BC32" s="3">
        <f>IF(S32&gt;0,RANK(S32,(N32:P32,Q32:AE32)),0)</f>
        <v>0</v>
      </c>
      <c r="BD32" s="3">
        <f>IF(T32&gt;0,RANK(T32,(N32:P32,Q32:AE32)),0)</f>
        <v>0</v>
      </c>
      <c r="BE32" s="2">
        <f t="shared" si="5"/>
        <v>1.3226419773497561E-3</v>
      </c>
      <c r="BF32" s="2">
        <f t="shared" si="6"/>
        <v>9.9198148301231706E-4</v>
      </c>
      <c r="BG32" s="2">
        <f t="shared" si="7"/>
        <v>0</v>
      </c>
      <c r="BH32" s="2">
        <f t="shared" si="8"/>
        <v>0</v>
      </c>
      <c r="BJ32" t="s">
        <v>1117</v>
      </c>
      <c r="BK32" t="s">
        <v>2453</v>
      </c>
      <c r="BL32">
        <v>4</v>
      </c>
      <c r="BN32">
        <v>0</v>
      </c>
      <c r="BO32" s="60">
        <v>1</v>
      </c>
      <c r="BP32" s="62">
        <v>59</v>
      </c>
      <c r="BQ32" s="66">
        <f t="shared" si="9"/>
        <v>1059</v>
      </c>
      <c r="BR32" s="66">
        <f t="shared" si="10"/>
        <v>1059</v>
      </c>
      <c r="BS32" s="3" t="s">
        <v>3083</v>
      </c>
    </row>
    <row r="33" spans="1:71" ht="14" hidden="1" customHeight="1" outlineLevel="1" x14ac:dyDescent="0.2">
      <c r="A33" t="s">
        <v>1304</v>
      </c>
      <c r="B33" t="s">
        <v>2453</v>
      </c>
      <c r="C33" s="1">
        <f t="shared" si="0"/>
        <v>12401</v>
      </c>
      <c r="D33" s="3">
        <f>IF(N33&gt;0, RANK(N33,(N33:P33,Q33:AE33)),0)</f>
        <v>2</v>
      </c>
      <c r="E33" s="3">
        <f>IF(O33&gt;0,RANK(O33,(N33:P33,Q33:AE33)),0)</f>
        <v>1</v>
      </c>
      <c r="F33" s="3">
        <f>IF(P33&gt;0,RANK(P33,(N33:P33,Q33:AE33)),0)</f>
        <v>3</v>
      </c>
      <c r="G33" s="1">
        <f t="shared" si="11"/>
        <v>9538</v>
      </c>
      <c r="H33" s="2">
        <f t="shared" si="12"/>
        <v>0.76913152165147969</v>
      </c>
      <c r="I33" s="2"/>
      <c r="J33" s="2">
        <f t="shared" si="1"/>
        <v>0.11216837351826466</v>
      </c>
      <c r="K33" s="2">
        <f t="shared" si="2"/>
        <v>0.88129989516974439</v>
      </c>
      <c r="L33" s="2">
        <f t="shared" si="3"/>
        <v>3.6287396177727602E-3</v>
      </c>
      <c r="M33" s="2">
        <f t="shared" si="4"/>
        <v>2.902991694218158E-3</v>
      </c>
      <c r="N33" s="38">
        <v>1391</v>
      </c>
      <c r="O33" s="38">
        <v>10929</v>
      </c>
      <c r="P33" s="38">
        <v>45</v>
      </c>
      <c r="Q33" s="38">
        <v>18</v>
      </c>
      <c r="R33" s="38">
        <v>7</v>
      </c>
      <c r="S33" s="38"/>
      <c r="T33" s="38"/>
      <c r="U33" s="38"/>
      <c r="V33" s="38"/>
      <c r="W33" s="38">
        <v>11</v>
      </c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BA33" s="3">
        <f>IF(Q33&gt;0,RANK(Q33,(N33:P33,Q33:AE33)),0)</f>
        <v>4</v>
      </c>
      <c r="BB33" s="3">
        <f>IF(R33&gt;0,RANK(R33,(N33:P33,Q33:AE33)),0)</f>
        <v>6</v>
      </c>
      <c r="BC33" s="3">
        <f>IF(S33&gt;0,RANK(S33,(N33:P33,Q33:AE33)),0)</f>
        <v>0</v>
      </c>
      <c r="BD33" s="3">
        <f>IF(T33&gt;0,RANK(T33,(N33:P33,Q33:AE33)),0)</f>
        <v>0</v>
      </c>
      <c r="BE33" s="2">
        <f t="shared" si="5"/>
        <v>1.4514958471091041E-3</v>
      </c>
      <c r="BF33" s="2">
        <f t="shared" si="6"/>
        <v>5.6447060720909601E-4</v>
      </c>
      <c r="BG33" s="2">
        <f t="shared" si="7"/>
        <v>0</v>
      </c>
      <c r="BH33" s="2">
        <f t="shared" si="8"/>
        <v>0</v>
      </c>
      <c r="BJ33" t="s">
        <v>1304</v>
      </c>
      <c r="BK33" t="s">
        <v>2453</v>
      </c>
      <c r="BL33">
        <v>1</v>
      </c>
      <c r="BN33">
        <v>0</v>
      </c>
      <c r="BO33" s="60">
        <v>1</v>
      </c>
      <c r="BP33" s="62">
        <v>61</v>
      </c>
      <c r="BQ33" s="66">
        <f t="shared" si="9"/>
        <v>1061</v>
      </c>
      <c r="BR33" s="66">
        <f t="shared" si="10"/>
        <v>1061</v>
      </c>
      <c r="BS33" s="3" t="s">
        <v>3083</v>
      </c>
    </row>
    <row r="34" spans="1:71" ht="14" hidden="1" customHeight="1" outlineLevel="1" x14ac:dyDescent="0.2">
      <c r="A34" t="s">
        <v>2147</v>
      </c>
      <c r="B34" t="s">
        <v>2453</v>
      </c>
      <c r="C34" s="1">
        <f t="shared" si="0"/>
        <v>4039</v>
      </c>
      <c r="D34" s="3">
        <f>IF(N34&gt;0, RANK(N34,(N34:P34,Q34:AE34)),0)</f>
        <v>1</v>
      </c>
      <c r="E34" s="3">
        <f>IF(O34&gt;0,RANK(O34,(N34:P34,Q34:AE34)),0)</f>
        <v>2</v>
      </c>
      <c r="F34" s="3">
        <f>IF(P34&gt;0,RANK(P34,(N34:P34,Q34:AE34)),0)</f>
        <v>3</v>
      </c>
      <c r="G34" s="1">
        <f t="shared" si="11"/>
        <v>2248</v>
      </c>
      <c r="H34" s="2">
        <f t="shared" si="12"/>
        <v>0.55657340925971777</v>
      </c>
      <c r="I34" s="2"/>
      <c r="J34" s="2">
        <f t="shared" si="1"/>
        <v>0.77568705125030946</v>
      </c>
      <c r="K34" s="2">
        <f t="shared" si="2"/>
        <v>0.21911364199059172</v>
      </c>
      <c r="L34" s="2">
        <f t="shared" si="3"/>
        <v>3.4662045060658577E-3</v>
      </c>
      <c r="M34" s="2">
        <f t="shared" si="4"/>
        <v>1.7331022530329685E-3</v>
      </c>
      <c r="N34" s="38">
        <v>3133</v>
      </c>
      <c r="O34" s="38">
        <v>885</v>
      </c>
      <c r="P34" s="38">
        <v>14</v>
      </c>
      <c r="Q34" s="38">
        <v>1</v>
      </c>
      <c r="R34" s="38">
        <v>2</v>
      </c>
      <c r="S34" s="38"/>
      <c r="T34" s="38"/>
      <c r="U34" s="38"/>
      <c r="V34" s="38"/>
      <c r="W34" s="38">
        <v>4</v>
      </c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BA34" s="3">
        <f>IF(Q34&gt;0,RANK(Q34,(N34:P34,Q34:AE34)),0)</f>
        <v>6</v>
      </c>
      <c r="BB34" s="3">
        <f>IF(R34&gt;0,RANK(R34,(N34:P34,Q34:AE34)),0)</f>
        <v>5</v>
      </c>
      <c r="BC34" s="3">
        <f>IF(S34&gt;0,RANK(S34,(N34:P34,Q34:AE34)),0)</f>
        <v>0</v>
      </c>
      <c r="BD34" s="3">
        <f>IF(T34&gt;0,RANK(T34,(N34:P34,Q34:AE34)),0)</f>
        <v>0</v>
      </c>
      <c r="BE34" s="2">
        <f t="shared" si="5"/>
        <v>2.4758603614756129E-4</v>
      </c>
      <c r="BF34" s="2">
        <f t="shared" si="6"/>
        <v>4.9517207229512257E-4</v>
      </c>
      <c r="BG34" s="2">
        <f t="shared" si="7"/>
        <v>0</v>
      </c>
      <c r="BH34" s="2">
        <f t="shared" si="8"/>
        <v>0</v>
      </c>
      <c r="BJ34" t="s">
        <v>2147</v>
      </c>
      <c r="BK34" t="s">
        <v>2453</v>
      </c>
      <c r="BL34">
        <v>7</v>
      </c>
      <c r="BN34">
        <v>0</v>
      </c>
      <c r="BO34" s="60">
        <v>1</v>
      </c>
      <c r="BP34" s="62">
        <v>63</v>
      </c>
      <c r="BQ34" s="66">
        <f t="shared" si="9"/>
        <v>1063</v>
      </c>
      <c r="BR34" s="66">
        <f t="shared" si="10"/>
        <v>1063</v>
      </c>
      <c r="BS34" s="3" t="s">
        <v>3083</v>
      </c>
    </row>
    <row r="35" spans="1:71" ht="14" hidden="1" customHeight="1" outlineLevel="1" x14ac:dyDescent="0.2">
      <c r="A35" t="s">
        <v>3017</v>
      </c>
      <c r="B35" t="s">
        <v>2453</v>
      </c>
      <c r="C35" s="1">
        <f t="shared" ref="C35:C70" si="13">SUM(N35:AY35)</f>
        <v>7305</v>
      </c>
      <c r="D35" s="3">
        <f>IF(N35&gt;0, RANK(N35,(N35:P35,Q35:AE35)),0)</f>
        <v>1</v>
      </c>
      <c r="E35" s="3">
        <f>IF(O35&gt;0,RANK(O35,(N35:P35,Q35:AE35)),0)</f>
        <v>2</v>
      </c>
      <c r="F35" s="3">
        <f>IF(P35&gt;0,RANK(P35,(N35:P35,Q35:AE35)),0)</f>
        <v>3</v>
      </c>
      <c r="G35" s="1">
        <f t="shared" si="11"/>
        <v>499</v>
      </c>
      <c r="H35" s="2">
        <f t="shared" si="12"/>
        <v>6.8309377138945929E-2</v>
      </c>
      <c r="I35" s="2"/>
      <c r="J35" s="2">
        <f t="shared" ref="J35:J70" si="14">IF($C35=0,"-",N35/$C35)</f>
        <v>0.52950034223134834</v>
      </c>
      <c r="K35" s="2">
        <f t="shared" ref="K35:K70" si="15">IF($C35=0,"-",O35/$C35)</f>
        <v>0.46119096509240248</v>
      </c>
      <c r="L35" s="2">
        <f t="shared" ref="L35:L70" si="16">IF($C35=0,"-",P35/$C35)</f>
        <v>4.1067761806981521E-3</v>
      </c>
      <c r="M35" s="2">
        <f t="shared" ref="M35:M66" si="17">IF(C35=0,"-",(1-J35-K35-L35))</f>
        <v>5.201916495551023E-3</v>
      </c>
      <c r="N35" s="38">
        <v>3868</v>
      </c>
      <c r="O35" s="38">
        <v>3369</v>
      </c>
      <c r="P35" s="38">
        <v>30</v>
      </c>
      <c r="Q35" s="38">
        <v>13</v>
      </c>
      <c r="R35" s="38">
        <v>10</v>
      </c>
      <c r="S35" s="38"/>
      <c r="T35" s="38"/>
      <c r="U35" s="38"/>
      <c r="V35" s="38"/>
      <c r="W35" s="38">
        <v>15</v>
      </c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BA35" s="3">
        <f>IF(Q35&gt;0,RANK(Q35,(N35:P35,Q35:AE35)),0)</f>
        <v>5</v>
      </c>
      <c r="BB35" s="3">
        <f>IF(R35&gt;0,RANK(R35,(N35:P35,Q35:AE35)),0)</f>
        <v>6</v>
      </c>
      <c r="BC35" s="3">
        <f>IF(S35&gt;0,RANK(S35,(N35:P35,Q35:AE35)),0)</f>
        <v>0</v>
      </c>
      <c r="BD35" s="3">
        <f>IF(T35&gt;0,RANK(T35,(N35:P35,Q35:AE35)),0)</f>
        <v>0</v>
      </c>
      <c r="BE35" s="2">
        <f t="shared" ref="BE35:BE70" si="18">IF($C35=0,"-",Q35/$C35)</f>
        <v>1.7796030116358659E-3</v>
      </c>
      <c r="BF35" s="2">
        <f t="shared" ref="BF35:BF70" si="19">IF($C35=0,"-",R35/$C35)</f>
        <v>1.3689253935660506E-3</v>
      </c>
      <c r="BG35" s="2">
        <f t="shared" ref="BG35:BG70" si="20">IF($C35=0,"-",S35/$C35)</f>
        <v>0</v>
      </c>
      <c r="BH35" s="2">
        <f t="shared" ref="BH35:BH70" si="21">IF($C35=0,"-",T35/$C35)</f>
        <v>0</v>
      </c>
      <c r="BJ35" t="s">
        <v>3017</v>
      </c>
      <c r="BK35" t="s">
        <v>2453</v>
      </c>
      <c r="BL35">
        <v>7</v>
      </c>
      <c r="BN35">
        <v>0</v>
      </c>
      <c r="BO35" s="60">
        <v>1</v>
      </c>
      <c r="BP35" s="62">
        <v>65</v>
      </c>
      <c r="BQ35" s="66">
        <f t="shared" ref="BQ35:BQ66" si="22">1000*BO35+BP35</f>
        <v>1065</v>
      </c>
      <c r="BR35" s="66">
        <f t="shared" si="10"/>
        <v>1065</v>
      </c>
      <c r="BS35" s="3" t="s">
        <v>3083</v>
      </c>
    </row>
    <row r="36" spans="1:71" ht="14" hidden="1" customHeight="1" outlineLevel="1" x14ac:dyDescent="0.2">
      <c r="A36" t="s">
        <v>3055</v>
      </c>
      <c r="B36" t="s">
        <v>2453</v>
      </c>
      <c r="C36" s="1">
        <f t="shared" si="13"/>
        <v>9320</v>
      </c>
      <c r="D36" s="3">
        <f>IF(N36&gt;0, RANK(N36,(N36:P36,Q36:AE36)),0)</f>
        <v>2</v>
      </c>
      <c r="E36" s="3">
        <f>IF(O36&gt;0,RANK(O36,(N36:P36,Q36:AE36)),0)</f>
        <v>1</v>
      </c>
      <c r="F36" s="3">
        <f>IF(P36&gt;0,RANK(P36,(N36:P36,Q36:AE36)),0)</f>
        <v>3</v>
      </c>
      <c r="G36" s="1">
        <f t="shared" si="11"/>
        <v>4726</v>
      </c>
      <c r="H36" s="2">
        <f t="shared" si="12"/>
        <v>0.50708154506437764</v>
      </c>
      <c r="I36" s="2"/>
      <c r="J36" s="2">
        <f t="shared" si="14"/>
        <v>0.24281115879828327</v>
      </c>
      <c r="K36" s="2">
        <f t="shared" si="15"/>
        <v>0.74989270386266094</v>
      </c>
      <c r="L36" s="2">
        <f t="shared" si="16"/>
        <v>3.5407725321888414E-3</v>
      </c>
      <c r="M36" s="2">
        <f t="shared" si="17"/>
        <v>3.7553648068669224E-3</v>
      </c>
      <c r="N36" s="38">
        <v>2263</v>
      </c>
      <c r="O36" s="38">
        <v>6989</v>
      </c>
      <c r="P36" s="38">
        <v>33</v>
      </c>
      <c r="Q36" s="38">
        <v>9</v>
      </c>
      <c r="R36" s="38">
        <v>7</v>
      </c>
      <c r="S36" s="38"/>
      <c r="T36" s="38"/>
      <c r="U36" s="38"/>
      <c r="V36" s="38"/>
      <c r="W36" s="38">
        <v>19</v>
      </c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BA36" s="3">
        <f>IF(Q36&gt;0,RANK(Q36,(N36:P36,Q36:AE36)),0)</f>
        <v>5</v>
      </c>
      <c r="BB36" s="3">
        <f>IF(R36&gt;0,RANK(R36,(N36:P36,Q36:AE36)),0)</f>
        <v>6</v>
      </c>
      <c r="BC36" s="3">
        <f>IF(S36&gt;0,RANK(S36,(N36:P36,Q36:AE36)),0)</f>
        <v>0</v>
      </c>
      <c r="BD36" s="3">
        <f>IF(T36&gt;0,RANK(T36,(N36:P36,Q36:AE36)),0)</f>
        <v>0</v>
      </c>
      <c r="BE36" s="2">
        <f t="shared" si="18"/>
        <v>9.6566523605150212E-4</v>
      </c>
      <c r="BF36" s="2">
        <f t="shared" si="19"/>
        <v>7.510729613733906E-4</v>
      </c>
      <c r="BG36" s="2">
        <f t="shared" si="20"/>
        <v>0</v>
      </c>
      <c r="BH36" s="2">
        <f t="shared" si="21"/>
        <v>0</v>
      </c>
      <c r="BJ36" t="s">
        <v>3055</v>
      </c>
      <c r="BK36" t="s">
        <v>2453</v>
      </c>
      <c r="BL36">
        <v>1</v>
      </c>
      <c r="BN36">
        <v>0</v>
      </c>
      <c r="BO36" s="60">
        <v>1</v>
      </c>
      <c r="BP36" s="62">
        <v>67</v>
      </c>
      <c r="BQ36" s="66">
        <f t="shared" si="22"/>
        <v>1067</v>
      </c>
      <c r="BR36" s="66">
        <f t="shared" si="10"/>
        <v>1067</v>
      </c>
      <c r="BS36" s="3" t="s">
        <v>3083</v>
      </c>
    </row>
    <row r="37" spans="1:71" ht="14" hidden="1" customHeight="1" outlineLevel="1" x14ac:dyDescent="0.2">
      <c r="A37" t="s">
        <v>987</v>
      </c>
      <c r="B37" t="s">
        <v>2453</v>
      </c>
      <c r="C37" s="1">
        <f t="shared" si="13"/>
        <v>44349</v>
      </c>
      <c r="D37" s="3">
        <f>IF(N37&gt;0, RANK(N37,(N37:P37,Q37:AE37)),0)</f>
        <v>2</v>
      </c>
      <c r="E37" s="3">
        <f>IF(O37&gt;0,RANK(O37,(N37:P37,Q37:AE37)),0)</f>
        <v>1</v>
      </c>
      <c r="F37" s="3">
        <f>IF(P37&gt;0,RANK(P37,(N37:P37,Q37:AE37)),0)</f>
        <v>3</v>
      </c>
      <c r="G37" s="1">
        <f t="shared" si="11"/>
        <v>21117</v>
      </c>
      <c r="H37" s="2">
        <f t="shared" si="12"/>
        <v>0.47615504295474531</v>
      </c>
      <c r="I37" s="2"/>
      <c r="J37" s="2">
        <f t="shared" si="14"/>
        <v>0.25596969491984034</v>
      </c>
      <c r="K37" s="2">
        <f t="shared" si="15"/>
        <v>0.73212473787458565</v>
      </c>
      <c r="L37" s="2">
        <f t="shared" si="16"/>
        <v>4.9832014250603173E-3</v>
      </c>
      <c r="M37" s="2">
        <f t="shared" si="17"/>
        <v>6.9223657805136908E-3</v>
      </c>
      <c r="N37" s="38">
        <v>11352</v>
      </c>
      <c r="O37" s="38">
        <v>32469</v>
      </c>
      <c r="P37" s="38">
        <v>221</v>
      </c>
      <c r="Q37" s="38">
        <v>86</v>
      </c>
      <c r="R37" s="38">
        <v>67</v>
      </c>
      <c r="S37" s="38"/>
      <c r="T37" s="38"/>
      <c r="U37" s="38"/>
      <c r="V37" s="38"/>
      <c r="W37" s="38">
        <v>154</v>
      </c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BA37" s="3">
        <f>IF(Q37&gt;0,RANK(Q37,(N37:P37,Q37:AE37)),0)</f>
        <v>5</v>
      </c>
      <c r="BB37" s="3">
        <f>IF(R37&gt;0,RANK(R37,(N37:P37,Q37:AE37)),0)</f>
        <v>6</v>
      </c>
      <c r="BC37" s="3">
        <f>IF(S37&gt;0,RANK(S37,(N37:P37,Q37:AE37)),0)</f>
        <v>0</v>
      </c>
      <c r="BD37" s="3">
        <f>IF(T37&gt;0,RANK(T37,(N37:P37,Q37:AE37)),0)</f>
        <v>0</v>
      </c>
      <c r="BE37" s="2">
        <f t="shared" si="18"/>
        <v>1.939164355453336E-3</v>
      </c>
      <c r="BF37" s="2">
        <f t="shared" si="19"/>
        <v>1.5107443234345758E-3</v>
      </c>
      <c r="BG37" s="2">
        <f t="shared" si="20"/>
        <v>0</v>
      </c>
      <c r="BH37" s="2">
        <f t="shared" si="21"/>
        <v>0</v>
      </c>
      <c r="BJ37" t="s">
        <v>987</v>
      </c>
      <c r="BK37" t="s">
        <v>2453</v>
      </c>
      <c r="BL37">
        <v>1</v>
      </c>
      <c r="BN37">
        <v>0</v>
      </c>
      <c r="BO37" s="60">
        <v>1</v>
      </c>
      <c r="BP37" s="62">
        <v>69</v>
      </c>
      <c r="BQ37" s="66">
        <f t="shared" si="22"/>
        <v>1069</v>
      </c>
      <c r="BR37" s="66">
        <f t="shared" si="10"/>
        <v>1069</v>
      </c>
      <c r="BS37" s="3" t="s">
        <v>3083</v>
      </c>
    </row>
    <row r="38" spans="1:71" ht="14" hidden="1" customHeight="1" outlineLevel="1" x14ac:dyDescent="0.2">
      <c r="A38" t="s">
        <v>2861</v>
      </c>
      <c r="B38" t="s">
        <v>2453</v>
      </c>
      <c r="C38" s="1">
        <f t="shared" si="13"/>
        <v>23556</v>
      </c>
      <c r="D38" s="3">
        <f>IF(N38&gt;0, RANK(N38,(N38:P38,Q38:AE38)),0)</f>
        <v>2</v>
      </c>
      <c r="E38" s="3">
        <f>IF(O38&gt;0,RANK(O38,(N38:P38,Q38:AE38)),0)</f>
        <v>1</v>
      </c>
      <c r="F38" s="3">
        <f>IF(P38&gt;0,RANK(P38,(N38:P38,Q38:AE38)),0)</f>
        <v>3</v>
      </c>
      <c r="G38" s="1">
        <f t="shared" si="11"/>
        <v>16797</v>
      </c>
      <c r="H38" s="2">
        <f t="shared" si="12"/>
        <v>0.71306673458991343</v>
      </c>
      <c r="I38" s="2"/>
      <c r="J38" s="2">
        <f t="shared" si="14"/>
        <v>0.13907284768211919</v>
      </c>
      <c r="K38" s="2">
        <f t="shared" si="15"/>
        <v>0.85213958227203257</v>
      </c>
      <c r="L38" s="2">
        <f t="shared" si="16"/>
        <v>4.7121752419765663E-3</v>
      </c>
      <c r="M38" s="2">
        <f t="shared" si="17"/>
        <v>4.0753948038716147E-3</v>
      </c>
      <c r="N38" s="38">
        <v>3276</v>
      </c>
      <c r="O38" s="38">
        <v>20073</v>
      </c>
      <c r="P38" s="38">
        <v>111</v>
      </c>
      <c r="Q38" s="38">
        <v>31</v>
      </c>
      <c r="R38" s="38">
        <v>18</v>
      </c>
      <c r="S38" s="38"/>
      <c r="T38" s="38"/>
      <c r="U38" s="38"/>
      <c r="V38" s="38"/>
      <c r="W38" s="38">
        <v>47</v>
      </c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BA38" s="3">
        <f>IF(Q38&gt;0,RANK(Q38,(N38:P38,Q38:AE38)),0)</f>
        <v>5</v>
      </c>
      <c r="BB38" s="3">
        <f>IF(R38&gt;0,RANK(R38,(N38:P38,Q38:AE38)),0)</f>
        <v>6</v>
      </c>
      <c r="BC38" s="3">
        <f>IF(S38&gt;0,RANK(S38,(N38:P38,Q38:AE38)),0)</f>
        <v>0</v>
      </c>
      <c r="BD38" s="3">
        <f>IF(T38&gt;0,RANK(T38,(N38:P38,Q38:AE38)),0)</f>
        <v>0</v>
      </c>
      <c r="BE38" s="2">
        <f t="shared" si="18"/>
        <v>1.3160129054168789E-3</v>
      </c>
      <c r="BF38" s="2">
        <f t="shared" si="19"/>
        <v>7.641365257259297E-4</v>
      </c>
      <c r="BG38" s="2">
        <f t="shared" si="20"/>
        <v>0</v>
      </c>
      <c r="BH38" s="2">
        <f t="shared" si="21"/>
        <v>0</v>
      </c>
      <c r="BJ38" t="s">
        <v>2861</v>
      </c>
      <c r="BK38" t="s">
        <v>2453</v>
      </c>
      <c r="BL38">
        <v>5</v>
      </c>
      <c r="BN38">
        <v>0</v>
      </c>
      <c r="BO38" s="60">
        <v>1</v>
      </c>
      <c r="BP38" s="62">
        <v>71</v>
      </c>
      <c r="BQ38" s="66">
        <f t="shared" si="22"/>
        <v>1071</v>
      </c>
      <c r="BR38" s="66">
        <f t="shared" si="10"/>
        <v>1071</v>
      </c>
      <c r="BS38" s="3" t="s">
        <v>3083</v>
      </c>
    </row>
    <row r="39" spans="1:71" ht="14" hidden="1" customHeight="1" outlineLevel="1" x14ac:dyDescent="0.2">
      <c r="A39" t="s">
        <v>1071</v>
      </c>
      <c r="B39" t="s">
        <v>2453</v>
      </c>
      <c r="C39" s="1">
        <f t="shared" si="13"/>
        <v>298704</v>
      </c>
      <c r="D39" s="3">
        <f>IF(N39&gt;0, RANK(N39,(N39:P39,Q39:AE39)),0)</f>
        <v>1</v>
      </c>
      <c r="E39" s="3">
        <f>IF(O39&gt;0,RANK(O39,(N39:P39,Q39:AE39)),0)</f>
        <v>2</v>
      </c>
      <c r="F39" s="3">
        <f>IF(P39&gt;0,RANK(P39,(N39:P39,Q39:AE39)),0)</f>
        <v>4</v>
      </c>
      <c r="G39" s="1">
        <f t="shared" si="11"/>
        <v>30989</v>
      </c>
      <c r="H39" s="2">
        <f t="shared" si="12"/>
        <v>0.1037448443944507</v>
      </c>
      <c r="I39" s="2"/>
      <c r="J39" s="2">
        <f t="shared" si="14"/>
        <v>0.54271787455139531</v>
      </c>
      <c r="K39" s="2">
        <f t="shared" si="15"/>
        <v>0.43897303015694467</v>
      </c>
      <c r="L39" s="2">
        <f t="shared" si="16"/>
        <v>5.962424339814666E-3</v>
      </c>
      <c r="M39" s="2">
        <f t="shared" si="17"/>
        <v>1.234667095184536E-2</v>
      </c>
      <c r="N39" s="38">
        <v>162112</v>
      </c>
      <c r="O39" s="38">
        <v>131123</v>
      </c>
      <c r="P39" s="38">
        <v>1781</v>
      </c>
      <c r="Q39" s="38">
        <v>731</v>
      </c>
      <c r="R39" s="38">
        <v>994</v>
      </c>
      <c r="S39" s="38"/>
      <c r="T39" s="38"/>
      <c r="U39" s="38"/>
      <c r="V39" s="38"/>
      <c r="W39" s="38">
        <v>1963</v>
      </c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BA39" s="3">
        <f>IF(Q39&gt;0,RANK(Q39,(N39:P39,Q39:AE39)),0)</f>
        <v>6</v>
      </c>
      <c r="BB39" s="3">
        <f>IF(R39&gt;0,RANK(R39,(N39:P39,Q39:AE39)),0)</f>
        <v>5</v>
      </c>
      <c r="BC39" s="3">
        <f>IF(S39&gt;0,RANK(S39,(N39:P39,Q39:AE39)),0)</f>
        <v>0</v>
      </c>
      <c r="BD39" s="3">
        <f>IF(T39&gt;0,RANK(T39,(N39:P39,Q39:AE39)),0)</f>
        <v>0</v>
      </c>
      <c r="BE39" s="2">
        <f t="shared" si="18"/>
        <v>2.447238738014891E-3</v>
      </c>
      <c r="BF39" s="2">
        <f t="shared" si="19"/>
        <v>3.3277090363704538E-3</v>
      </c>
      <c r="BG39" s="2">
        <f t="shared" si="20"/>
        <v>0</v>
      </c>
      <c r="BH39" s="2">
        <f t="shared" si="21"/>
        <v>0</v>
      </c>
      <c r="BJ39" t="s">
        <v>1071</v>
      </c>
      <c r="BK39" t="s">
        <v>2453</v>
      </c>
      <c r="BN39">
        <v>0</v>
      </c>
      <c r="BO39" s="60">
        <v>1</v>
      </c>
      <c r="BP39" s="62">
        <v>73</v>
      </c>
      <c r="BQ39" s="66">
        <f t="shared" si="22"/>
        <v>1073</v>
      </c>
      <c r="BR39" s="66">
        <f t="shared" si="10"/>
        <v>1073</v>
      </c>
      <c r="BS39" s="3" t="s">
        <v>3083</v>
      </c>
    </row>
    <row r="40" spans="1:71" ht="14" hidden="1" customHeight="1" outlineLevel="1" x14ac:dyDescent="0.2">
      <c r="A40" t="s">
        <v>305</v>
      </c>
      <c r="B40" t="s">
        <v>2453</v>
      </c>
      <c r="C40" s="1">
        <f t="shared" si="13"/>
        <v>6890</v>
      </c>
      <c r="D40" s="3">
        <f>IF(N40&gt;0, RANK(N40,(N40:P40,Q40:AE40)),0)</f>
        <v>2</v>
      </c>
      <c r="E40" s="3">
        <f>IF(O40&gt;0,RANK(O40,(N40:P40,Q40:AE40)),0)</f>
        <v>1</v>
      </c>
      <c r="F40" s="3">
        <f>IF(P40&gt;0,RANK(P40,(N40:P40,Q40:AE40)),0)</f>
        <v>3</v>
      </c>
      <c r="G40" s="1">
        <f t="shared" si="11"/>
        <v>5227</v>
      </c>
      <c r="H40" s="2">
        <f t="shared" si="12"/>
        <v>0.75863570391872281</v>
      </c>
      <c r="I40" s="2"/>
      <c r="J40" s="2">
        <f t="shared" si="14"/>
        <v>0.1169811320754717</v>
      </c>
      <c r="K40" s="2">
        <f t="shared" si="15"/>
        <v>0.87561683599419449</v>
      </c>
      <c r="L40" s="2">
        <f t="shared" si="16"/>
        <v>3.6284470246734399E-3</v>
      </c>
      <c r="M40" s="2">
        <f t="shared" si="17"/>
        <v>3.7735849056604012E-3</v>
      </c>
      <c r="N40" s="38">
        <v>806</v>
      </c>
      <c r="O40" s="38">
        <v>6033</v>
      </c>
      <c r="P40" s="38">
        <v>25</v>
      </c>
      <c r="Q40" s="38">
        <v>4</v>
      </c>
      <c r="R40" s="38">
        <v>7</v>
      </c>
      <c r="S40" s="38"/>
      <c r="T40" s="38"/>
      <c r="U40" s="38"/>
      <c r="V40" s="38"/>
      <c r="W40" s="38">
        <v>15</v>
      </c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BA40" s="3">
        <f>IF(Q40&gt;0,RANK(Q40,(N40:P40,Q40:AE40)),0)</f>
        <v>6</v>
      </c>
      <c r="BB40" s="3">
        <f>IF(R40&gt;0,RANK(R40,(N40:P40,Q40:AE40)),0)</f>
        <v>5</v>
      </c>
      <c r="BC40" s="3">
        <f>IF(S40&gt;0,RANK(S40,(N40:P40,Q40:AE40)),0)</f>
        <v>0</v>
      </c>
      <c r="BD40" s="3">
        <f>IF(T40&gt;0,RANK(T40,(N40:P40,Q40:AE40)),0)</f>
        <v>0</v>
      </c>
      <c r="BE40" s="2">
        <f t="shared" si="18"/>
        <v>5.8055152394775032E-4</v>
      </c>
      <c r="BF40" s="2">
        <f t="shared" si="19"/>
        <v>1.0159651669085631E-3</v>
      </c>
      <c r="BG40" s="2">
        <f t="shared" si="20"/>
        <v>0</v>
      </c>
      <c r="BH40" s="2">
        <f t="shared" si="21"/>
        <v>0</v>
      </c>
      <c r="BJ40" t="s">
        <v>305</v>
      </c>
      <c r="BK40" t="s">
        <v>2453</v>
      </c>
      <c r="BL40">
        <v>4</v>
      </c>
      <c r="BN40">
        <v>0</v>
      </c>
      <c r="BO40" s="60">
        <v>1</v>
      </c>
      <c r="BP40" s="62">
        <v>75</v>
      </c>
      <c r="BQ40" s="66">
        <f t="shared" si="22"/>
        <v>1075</v>
      </c>
      <c r="BR40" s="66">
        <f t="shared" si="10"/>
        <v>1075</v>
      </c>
      <c r="BS40" s="3" t="s">
        <v>3083</v>
      </c>
    </row>
    <row r="41" spans="1:71" ht="14" hidden="1" customHeight="1" outlineLevel="1" x14ac:dyDescent="0.2">
      <c r="A41" t="s">
        <v>1432</v>
      </c>
      <c r="B41" t="s">
        <v>2453</v>
      </c>
      <c r="C41" s="1">
        <f t="shared" si="13"/>
        <v>43637</v>
      </c>
      <c r="D41" s="3">
        <f>IF(N41&gt;0, RANK(N41,(N41:P41,Q41:AE41)),0)</f>
        <v>2</v>
      </c>
      <c r="E41" s="3">
        <f>IF(O41&gt;0,RANK(O41,(N41:P41,Q41:AE41)),0)</f>
        <v>1</v>
      </c>
      <c r="F41" s="3">
        <f>IF(P41&gt;0,RANK(P41,(N41:P41,Q41:AE41)),0)</f>
        <v>3</v>
      </c>
      <c r="G41" s="1">
        <f t="shared" si="11"/>
        <v>22382</v>
      </c>
      <c r="H41" s="2">
        <f t="shared" si="12"/>
        <v>0.51291335334693033</v>
      </c>
      <c r="I41" s="2"/>
      <c r="J41" s="2">
        <f t="shared" si="14"/>
        <v>0.23663404908678415</v>
      </c>
      <c r="K41" s="2">
        <f t="shared" si="15"/>
        <v>0.74954740243371454</v>
      </c>
      <c r="L41" s="2">
        <f t="shared" si="16"/>
        <v>6.072828104590141E-3</v>
      </c>
      <c r="M41" s="2">
        <f t="shared" si="17"/>
        <v>7.7457203749111171E-3</v>
      </c>
      <c r="N41" s="38">
        <v>10326</v>
      </c>
      <c r="O41" s="38">
        <v>32708</v>
      </c>
      <c r="P41" s="38">
        <v>265</v>
      </c>
      <c r="Q41" s="38">
        <v>90</v>
      </c>
      <c r="R41" s="38">
        <v>65</v>
      </c>
      <c r="S41" s="38"/>
      <c r="T41" s="38"/>
      <c r="U41" s="38"/>
      <c r="V41" s="38"/>
      <c r="W41" s="38">
        <v>183</v>
      </c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BA41" s="3">
        <f>IF(Q41&gt;0,RANK(Q41,(N41:P41,Q41:AE41)),0)</f>
        <v>5</v>
      </c>
      <c r="BB41" s="3">
        <f>IF(R41&gt;0,RANK(R41,(N41:P41,Q41:AE41)),0)</f>
        <v>6</v>
      </c>
      <c r="BC41" s="3">
        <f>IF(S41&gt;0,RANK(S41,(N41:P41,Q41:AE41)),0)</f>
        <v>0</v>
      </c>
      <c r="BD41" s="3">
        <f>IF(T41&gt;0,RANK(T41,(N41:P41,Q41:AE41)),0)</f>
        <v>0</v>
      </c>
      <c r="BE41" s="2">
        <f t="shared" si="18"/>
        <v>2.062469922313633E-3</v>
      </c>
      <c r="BF41" s="2">
        <f t="shared" si="19"/>
        <v>1.4895616105598461E-3</v>
      </c>
      <c r="BG41" s="2">
        <f t="shared" si="20"/>
        <v>0</v>
      </c>
      <c r="BH41" s="2">
        <f t="shared" si="21"/>
        <v>0</v>
      </c>
      <c r="BJ41" t="s">
        <v>1432</v>
      </c>
      <c r="BK41" t="s">
        <v>2453</v>
      </c>
      <c r="BN41">
        <v>0</v>
      </c>
      <c r="BO41" s="60">
        <v>1</v>
      </c>
      <c r="BP41" s="62">
        <v>77</v>
      </c>
      <c r="BQ41" s="66">
        <f t="shared" si="22"/>
        <v>1077</v>
      </c>
      <c r="BR41" s="66">
        <f t="shared" si="10"/>
        <v>1077</v>
      </c>
      <c r="BS41" s="3" t="s">
        <v>3083</v>
      </c>
    </row>
    <row r="42" spans="1:71" ht="14" hidden="1" customHeight="1" outlineLevel="1" x14ac:dyDescent="0.2">
      <c r="A42" t="s">
        <v>538</v>
      </c>
      <c r="B42" t="s">
        <v>2453</v>
      </c>
      <c r="C42" s="1">
        <f t="shared" si="13"/>
        <v>16122</v>
      </c>
      <c r="D42" s="3">
        <f>IF(N42&gt;0, RANK(N42,(N42:P42,Q42:AE42)),0)</f>
        <v>2</v>
      </c>
      <c r="E42" s="3">
        <f>IF(O42&gt;0,RANK(O42,(N42:P42,Q42:AE42)),0)</f>
        <v>1</v>
      </c>
      <c r="F42" s="3">
        <f>IF(P42&gt;0,RANK(P42,(N42:P42,Q42:AE42)),0)</f>
        <v>3</v>
      </c>
      <c r="G42" s="1">
        <f t="shared" si="11"/>
        <v>10041</v>
      </c>
      <c r="H42" s="2">
        <f t="shared" si="12"/>
        <v>0.62281354670636402</v>
      </c>
      <c r="I42" s="2"/>
      <c r="J42" s="2">
        <f t="shared" si="14"/>
        <v>0.18502667162883016</v>
      </c>
      <c r="K42" s="2">
        <f t="shared" si="15"/>
        <v>0.80784021833519415</v>
      </c>
      <c r="L42" s="2">
        <f t="shared" si="16"/>
        <v>4.8381094157052473E-3</v>
      </c>
      <c r="M42" s="2">
        <f t="shared" si="17"/>
        <v>2.2950006202704732E-3</v>
      </c>
      <c r="N42" s="38">
        <v>2983</v>
      </c>
      <c r="O42" s="38">
        <v>13024</v>
      </c>
      <c r="P42" s="38">
        <v>78</v>
      </c>
      <c r="Q42" s="38">
        <v>18</v>
      </c>
      <c r="R42" s="38">
        <v>12</v>
      </c>
      <c r="S42" s="38"/>
      <c r="T42" s="38"/>
      <c r="U42" s="38"/>
      <c r="V42" s="38"/>
      <c r="W42" s="38">
        <v>7</v>
      </c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BA42" s="3">
        <f>IF(Q42&gt;0,RANK(Q42,(N42:P42,Q42:AE42)),0)</f>
        <v>4</v>
      </c>
      <c r="BB42" s="3">
        <f>IF(R42&gt;0,RANK(R42,(N42:P42,Q42:AE42)),0)</f>
        <v>5</v>
      </c>
      <c r="BC42" s="3">
        <f>IF(S42&gt;0,RANK(S42,(N42:P42,Q42:AE42)),0)</f>
        <v>0</v>
      </c>
      <c r="BD42" s="3">
        <f>IF(T42&gt;0,RANK(T42,(N42:P42,Q42:AE42)),0)</f>
        <v>0</v>
      </c>
      <c r="BE42" s="2">
        <f t="shared" si="18"/>
        <v>1.1164867882396724E-3</v>
      </c>
      <c r="BF42" s="2">
        <f t="shared" si="19"/>
        <v>7.4432452549311504E-4</v>
      </c>
      <c r="BG42" s="2">
        <f t="shared" si="20"/>
        <v>0</v>
      </c>
      <c r="BH42" s="2">
        <f t="shared" si="21"/>
        <v>0</v>
      </c>
      <c r="BJ42" t="s">
        <v>538</v>
      </c>
      <c r="BK42" t="s">
        <v>2453</v>
      </c>
      <c r="BL42">
        <v>5</v>
      </c>
      <c r="BN42">
        <v>0</v>
      </c>
      <c r="BO42" s="60">
        <v>1</v>
      </c>
      <c r="BP42" s="62">
        <v>79</v>
      </c>
      <c r="BQ42" s="66">
        <f t="shared" si="22"/>
        <v>1079</v>
      </c>
      <c r="BR42" s="66">
        <f t="shared" si="10"/>
        <v>1079</v>
      </c>
      <c r="BS42" s="3" t="s">
        <v>3083</v>
      </c>
    </row>
    <row r="43" spans="1:71" ht="14" hidden="1" customHeight="1" outlineLevel="1" x14ac:dyDescent="0.2">
      <c r="A43" t="s">
        <v>96</v>
      </c>
      <c r="B43" t="s">
        <v>2453</v>
      </c>
      <c r="C43" s="1">
        <f t="shared" si="13"/>
        <v>73127</v>
      </c>
      <c r="D43" s="3">
        <f>IF(N43&gt;0, RANK(N43,(N43:P43,Q43:AE43)),0)</f>
        <v>2</v>
      </c>
      <c r="E43" s="3">
        <f>IF(O43&gt;0,RANK(O43,(N43:P43,Q43:AE43)),0)</f>
        <v>1</v>
      </c>
      <c r="F43" s="3">
        <f>IF(P43&gt;0,RANK(P43,(N43:P43,Q43:AE43)),0)</f>
        <v>3</v>
      </c>
      <c r="G43" s="1">
        <f t="shared" si="11"/>
        <v>20222</v>
      </c>
      <c r="H43" s="2">
        <f t="shared" si="12"/>
        <v>0.27653260765517523</v>
      </c>
      <c r="I43" s="2"/>
      <c r="J43" s="2">
        <f t="shared" si="14"/>
        <v>0.3527835136133029</v>
      </c>
      <c r="K43" s="2">
        <f t="shared" si="15"/>
        <v>0.62931612126847813</v>
      </c>
      <c r="L43" s="2">
        <f t="shared" si="16"/>
        <v>6.3998249620523199E-3</v>
      </c>
      <c r="M43" s="2">
        <f t="shared" si="17"/>
        <v>1.1500540156166699E-2</v>
      </c>
      <c r="N43" s="38">
        <v>25798</v>
      </c>
      <c r="O43" s="38">
        <v>46020</v>
      </c>
      <c r="P43" s="38">
        <v>468</v>
      </c>
      <c r="Q43" s="38">
        <v>250</v>
      </c>
      <c r="R43" s="38">
        <v>159</v>
      </c>
      <c r="S43" s="38"/>
      <c r="T43" s="38"/>
      <c r="U43" s="38"/>
      <c r="V43" s="38"/>
      <c r="W43" s="38">
        <v>432</v>
      </c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BA43" s="3">
        <f>IF(Q43&gt;0,RANK(Q43,(N43:P43,Q43:AE43)),0)</f>
        <v>5</v>
      </c>
      <c r="BB43" s="3">
        <f>IF(R43&gt;0,RANK(R43,(N43:P43,Q43:AE43)),0)</f>
        <v>6</v>
      </c>
      <c r="BC43" s="3">
        <f>IF(S43&gt;0,RANK(S43,(N43:P43,Q43:AE43)),0)</f>
        <v>0</v>
      </c>
      <c r="BD43" s="3">
        <f>IF(T43&gt;0,RANK(T43,(N43:P43,Q43:AE43)),0)</f>
        <v>0</v>
      </c>
      <c r="BE43" s="2">
        <f t="shared" si="18"/>
        <v>3.4187099156262391E-3</v>
      </c>
      <c r="BF43" s="2">
        <f t="shared" si="19"/>
        <v>2.1742995063382883E-3</v>
      </c>
      <c r="BG43" s="2">
        <f t="shared" si="20"/>
        <v>0</v>
      </c>
      <c r="BH43" s="2">
        <f t="shared" si="21"/>
        <v>0</v>
      </c>
      <c r="BJ43" t="s">
        <v>96</v>
      </c>
      <c r="BK43" t="s">
        <v>2453</v>
      </c>
      <c r="BL43">
        <v>3</v>
      </c>
      <c r="BN43">
        <v>0</v>
      </c>
      <c r="BO43" s="60">
        <v>1</v>
      </c>
      <c r="BP43" s="62">
        <v>81</v>
      </c>
      <c r="BQ43" s="66">
        <f t="shared" si="22"/>
        <v>1081</v>
      </c>
      <c r="BR43" s="66">
        <f t="shared" si="10"/>
        <v>1081</v>
      </c>
      <c r="BS43" s="3" t="s">
        <v>3083</v>
      </c>
    </row>
    <row r="44" spans="1:71" ht="14" hidden="1" customHeight="1" outlineLevel="1" x14ac:dyDescent="0.2">
      <c r="A44" t="s">
        <v>1311</v>
      </c>
      <c r="B44" t="s">
        <v>2453</v>
      </c>
      <c r="C44" s="1">
        <f t="shared" si="13"/>
        <v>53332</v>
      </c>
      <c r="D44" s="3">
        <f>IF(N44&gt;0, RANK(N44,(N44:P44,Q44:AE44)),0)</f>
        <v>2</v>
      </c>
      <c r="E44" s="3">
        <f>IF(O44&gt;0,RANK(O44,(N44:P44,Q44:AE44)),0)</f>
        <v>1</v>
      </c>
      <c r="F44" s="3">
        <f>IF(P44&gt;0,RANK(P44,(N44:P44,Q44:AE44)),0)</f>
        <v>3</v>
      </c>
      <c r="G44" s="1">
        <f t="shared" si="11"/>
        <v>23306</v>
      </c>
      <c r="H44" s="2">
        <f t="shared" si="12"/>
        <v>0.43699842496062402</v>
      </c>
      <c r="I44" s="2"/>
      <c r="J44" s="2">
        <f t="shared" si="14"/>
        <v>0.27340058501462539</v>
      </c>
      <c r="K44" s="2">
        <f t="shared" si="15"/>
        <v>0.71039900997524941</v>
      </c>
      <c r="L44" s="2">
        <f t="shared" si="16"/>
        <v>6.4501612540313509E-3</v>
      </c>
      <c r="M44" s="2">
        <f t="shared" si="17"/>
        <v>9.7502437560938564E-3</v>
      </c>
      <c r="N44" s="38">
        <v>14581</v>
      </c>
      <c r="O44" s="38">
        <v>37887</v>
      </c>
      <c r="P44" s="38">
        <v>344</v>
      </c>
      <c r="Q44" s="38">
        <v>173</v>
      </c>
      <c r="R44" s="38">
        <v>111</v>
      </c>
      <c r="S44" s="38"/>
      <c r="T44" s="38"/>
      <c r="U44" s="38"/>
      <c r="V44" s="38"/>
      <c r="W44" s="38">
        <v>236</v>
      </c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BA44" s="3">
        <f>IF(Q44&gt;0,RANK(Q44,(N44:P44,Q44:AE44)),0)</f>
        <v>5</v>
      </c>
      <c r="BB44" s="3">
        <f>IF(R44&gt;0,RANK(R44,(N44:P44,Q44:AE44)),0)</f>
        <v>6</v>
      </c>
      <c r="BC44" s="3">
        <f>IF(S44&gt;0,RANK(S44,(N44:P44,Q44:AE44)),0)</f>
        <v>0</v>
      </c>
      <c r="BD44" s="3">
        <f>IF(T44&gt;0,RANK(T44,(N44:P44,Q44:AE44)),0)</f>
        <v>0</v>
      </c>
      <c r="BE44" s="2">
        <f t="shared" si="18"/>
        <v>3.2438310957773942E-3</v>
      </c>
      <c r="BF44" s="2">
        <f t="shared" si="19"/>
        <v>2.0813020325508138E-3</v>
      </c>
      <c r="BG44" s="2">
        <f t="shared" si="20"/>
        <v>0</v>
      </c>
      <c r="BH44" s="2">
        <f t="shared" si="21"/>
        <v>0</v>
      </c>
      <c r="BJ44" t="s">
        <v>1311</v>
      </c>
      <c r="BK44" t="s">
        <v>2453</v>
      </c>
      <c r="BL44">
        <v>5</v>
      </c>
      <c r="BN44">
        <v>0</v>
      </c>
      <c r="BO44" s="60">
        <v>1</v>
      </c>
      <c r="BP44" s="62">
        <v>83</v>
      </c>
      <c r="BQ44" s="66">
        <f t="shared" si="22"/>
        <v>1083</v>
      </c>
      <c r="BR44" s="66">
        <f t="shared" si="10"/>
        <v>1083</v>
      </c>
      <c r="BS44" s="3" t="s">
        <v>3083</v>
      </c>
    </row>
    <row r="45" spans="1:71" ht="14" hidden="1" customHeight="1" outlineLevel="1" x14ac:dyDescent="0.2">
      <c r="A45" t="s">
        <v>2358</v>
      </c>
      <c r="B45" t="s">
        <v>2453</v>
      </c>
      <c r="C45" s="1">
        <f t="shared" si="13"/>
        <v>5655</v>
      </c>
      <c r="D45" s="3">
        <f>IF(N45&gt;0, RANK(N45,(N45:P45,Q45:AE45)),0)</f>
        <v>1</v>
      </c>
      <c r="E45" s="3">
        <f>IF(O45&gt;0,RANK(O45,(N45:P45,Q45:AE45)),0)</f>
        <v>2</v>
      </c>
      <c r="F45" s="3">
        <f>IF(P45&gt;0,RANK(P45,(N45:P45,Q45:AE45)),0)</f>
        <v>3</v>
      </c>
      <c r="G45" s="1">
        <f t="shared" si="11"/>
        <v>2109</v>
      </c>
      <c r="H45" s="2">
        <f t="shared" si="12"/>
        <v>0.37294429708222809</v>
      </c>
      <c r="I45" s="2"/>
      <c r="J45" s="2">
        <f t="shared" si="14"/>
        <v>0.68381962864721491</v>
      </c>
      <c r="K45" s="2">
        <f t="shared" si="15"/>
        <v>0.31087533156498676</v>
      </c>
      <c r="L45" s="2">
        <f t="shared" si="16"/>
        <v>2.8293545534924846E-3</v>
      </c>
      <c r="M45" s="2">
        <f t="shared" si="17"/>
        <v>2.4756852343058534E-3</v>
      </c>
      <c r="N45" s="38">
        <v>3867</v>
      </c>
      <c r="O45" s="38">
        <v>1758</v>
      </c>
      <c r="P45" s="38">
        <v>16</v>
      </c>
      <c r="Q45" s="38">
        <v>5</v>
      </c>
      <c r="R45" s="38">
        <v>6</v>
      </c>
      <c r="S45" s="38"/>
      <c r="T45" s="38"/>
      <c r="U45" s="38"/>
      <c r="V45" s="38"/>
      <c r="W45" s="38">
        <v>3</v>
      </c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BA45" s="3">
        <f>IF(Q45&gt;0,RANK(Q45,(N45:P45,Q45:AE45)),0)</f>
        <v>5</v>
      </c>
      <c r="BB45" s="3">
        <f>IF(R45&gt;0,RANK(R45,(N45:P45,Q45:AE45)),0)</f>
        <v>4</v>
      </c>
      <c r="BC45" s="3">
        <f>IF(S45&gt;0,RANK(S45,(N45:P45,Q45:AE45)),0)</f>
        <v>0</v>
      </c>
      <c r="BD45" s="3">
        <f>IF(T45&gt;0,RANK(T45,(N45:P45,Q45:AE45)),0)</f>
        <v>0</v>
      </c>
      <c r="BE45" s="2">
        <f t="shared" si="18"/>
        <v>8.8417329796640137E-4</v>
      </c>
      <c r="BF45" s="2">
        <f t="shared" si="19"/>
        <v>1.0610079575596816E-3</v>
      </c>
      <c r="BG45" s="2">
        <f t="shared" si="20"/>
        <v>0</v>
      </c>
      <c r="BH45" s="2">
        <f t="shared" si="21"/>
        <v>0</v>
      </c>
      <c r="BJ45" t="s">
        <v>2358</v>
      </c>
      <c r="BK45" t="s">
        <v>2453</v>
      </c>
      <c r="BL45">
        <v>7</v>
      </c>
      <c r="BN45">
        <v>0</v>
      </c>
      <c r="BO45" s="60">
        <v>1</v>
      </c>
      <c r="BP45" s="62">
        <v>85</v>
      </c>
      <c r="BQ45" s="66">
        <f t="shared" si="22"/>
        <v>1085</v>
      </c>
      <c r="BR45" s="66">
        <f t="shared" si="10"/>
        <v>1085</v>
      </c>
      <c r="BS45" s="3" t="s">
        <v>3083</v>
      </c>
    </row>
    <row r="46" spans="1:71" ht="14" hidden="1" customHeight="1" outlineLevel="1" x14ac:dyDescent="0.2">
      <c r="A46" t="s">
        <v>1617</v>
      </c>
      <c r="B46" t="s">
        <v>2453</v>
      </c>
      <c r="C46" s="1">
        <f t="shared" si="13"/>
        <v>7834</v>
      </c>
      <c r="D46" s="3">
        <f>IF(N46&gt;0, RANK(N46,(N46:P46,Q46:AE46)),0)</f>
        <v>1</v>
      </c>
      <c r="E46" s="3">
        <f>IF(O46&gt;0,RANK(O46,(N46:P46,Q46:AE46)),0)</f>
        <v>2</v>
      </c>
      <c r="F46" s="3">
        <f>IF(P46&gt;0,RANK(P46,(N46:P46,Q46:AE46)),0)</f>
        <v>3</v>
      </c>
      <c r="G46" s="1">
        <f t="shared" si="11"/>
        <v>4402</v>
      </c>
      <c r="H46" s="2">
        <f t="shared" si="12"/>
        <v>0.56190962471279038</v>
      </c>
      <c r="I46" s="2"/>
      <c r="J46" s="2">
        <f t="shared" si="14"/>
        <v>0.77661475619096243</v>
      </c>
      <c r="K46" s="2">
        <f t="shared" si="15"/>
        <v>0.21470513147817208</v>
      </c>
      <c r="L46" s="2">
        <f t="shared" si="16"/>
        <v>3.8294613224406433E-3</v>
      </c>
      <c r="M46" s="2">
        <f t="shared" si="17"/>
        <v>4.8506510084248486E-3</v>
      </c>
      <c r="N46" s="38">
        <v>6084</v>
      </c>
      <c r="O46" s="38">
        <v>1682</v>
      </c>
      <c r="P46" s="38">
        <v>30</v>
      </c>
      <c r="Q46" s="38">
        <v>10</v>
      </c>
      <c r="R46" s="38">
        <v>14</v>
      </c>
      <c r="S46" s="38"/>
      <c r="T46" s="38"/>
      <c r="U46" s="38"/>
      <c r="V46" s="38"/>
      <c r="W46" s="38">
        <v>14</v>
      </c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BA46" s="3">
        <f>IF(Q46&gt;0,RANK(Q46,(N46:P46,Q46:AE46)),0)</f>
        <v>6</v>
      </c>
      <c r="BB46" s="3">
        <f>IF(R46&gt;0,RANK(R46,(N46:P46,Q46:AE46)),0)</f>
        <v>4</v>
      </c>
      <c r="BC46" s="3">
        <f>IF(S46&gt;0,RANK(S46,(N46:P46,Q46:AE46)),0)</f>
        <v>0</v>
      </c>
      <c r="BD46" s="3">
        <f>IF(T46&gt;0,RANK(T46,(N46:P46,Q46:AE46)),0)</f>
        <v>0</v>
      </c>
      <c r="BE46" s="2">
        <f t="shared" si="18"/>
        <v>1.2764871074802144E-3</v>
      </c>
      <c r="BF46" s="2">
        <f t="shared" si="19"/>
        <v>1.7870819504723003E-3</v>
      </c>
      <c r="BG46" s="2">
        <f t="shared" si="20"/>
        <v>0</v>
      </c>
      <c r="BH46" s="2">
        <f t="shared" si="21"/>
        <v>0</v>
      </c>
      <c r="BJ46" t="s">
        <v>1617</v>
      </c>
      <c r="BK46" t="s">
        <v>2453</v>
      </c>
      <c r="BL46">
        <v>2</v>
      </c>
      <c r="BN46">
        <v>0</v>
      </c>
      <c r="BO46" s="60">
        <v>1</v>
      </c>
      <c r="BP46" s="62">
        <v>87</v>
      </c>
      <c r="BQ46" s="66">
        <f t="shared" si="22"/>
        <v>1087</v>
      </c>
      <c r="BR46" s="66">
        <f t="shared" si="10"/>
        <v>1087</v>
      </c>
      <c r="BS46" s="3" t="s">
        <v>3083</v>
      </c>
    </row>
    <row r="47" spans="1:71" ht="14" hidden="1" customHeight="1" outlineLevel="1" x14ac:dyDescent="0.2">
      <c r="A47" t="s">
        <v>1618</v>
      </c>
      <c r="B47" t="s">
        <v>2453</v>
      </c>
      <c r="C47" s="1">
        <f t="shared" si="13"/>
        <v>197617</v>
      </c>
      <c r="D47" s="3">
        <f>IF(N47&gt;0, RANK(N47,(N47:P47,Q47:AE47)),0)</f>
        <v>2</v>
      </c>
      <c r="E47" s="3">
        <f>IF(O47&gt;0,RANK(O47,(N47:P47,Q47:AE47)),0)</f>
        <v>1</v>
      </c>
      <c r="F47" s="3">
        <f>IF(P47&gt;0,RANK(P47,(N47:P47,Q47:AE47)),0)</f>
        <v>3</v>
      </c>
      <c r="G47" s="1">
        <f t="shared" si="11"/>
        <v>17606</v>
      </c>
      <c r="H47" s="2">
        <f t="shared" si="12"/>
        <v>8.9091525526650034E-2</v>
      </c>
      <c r="I47" s="2"/>
      <c r="J47" s="2">
        <f t="shared" si="14"/>
        <v>0.44441520719371308</v>
      </c>
      <c r="K47" s="2">
        <f t="shared" si="15"/>
        <v>0.53350673272036309</v>
      </c>
      <c r="L47" s="2">
        <f t="shared" si="16"/>
        <v>7.560078333341767E-3</v>
      </c>
      <c r="M47" s="2">
        <f t="shared" si="17"/>
        <v>1.4517981752582067E-2</v>
      </c>
      <c r="N47" s="38">
        <v>87824</v>
      </c>
      <c r="O47" s="38">
        <v>105430</v>
      </c>
      <c r="P47" s="38">
        <v>1494</v>
      </c>
      <c r="Q47" s="38">
        <v>931</v>
      </c>
      <c r="R47" s="38">
        <v>676</v>
      </c>
      <c r="S47" s="38"/>
      <c r="T47" s="38"/>
      <c r="U47" s="38"/>
      <c r="V47" s="38"/>
      <c r="W47" s="38">
        <v>1262</v>
      </c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BA47" s="3">
        <f>IF(Q47&gt;0,RANK(Q47,(N47:P47,Q47:AE47)),0)</f>
        <v>5</v>
      </c>
      <c r="BB47" s="3">
        <f>IF(R47&gt;0,RANK(R47,(N47:P47,Q47:AE47)),0)</f>
        <v>6</v>
      </c>
      <c r="BC47" s="3">
        <f>IF(S47&gt;0,RANK(S47,(N47:P47,Q47:AE47)),0)</f>
        <v>0</v>
      </c>
      <c r="BD47" s="3">
        <f>IF(T47&gt;0,RANK(T47,(N47:P47,Q47:AE47)),0)</f>
        <v>0</v>
      </c>
      <c r="BE47" s="2">
        <f t="shared" si="18"/>
        <v>4.7111331515001242E-3</v>
      </c>
      <c r="BF47" s="2">
        <f t="shared" si="19"/>
        <v>3.4207583355682961E-3</v>
      </c>
      <c r="BG47" s="2">
        <f t="shared" si="20"/>
        <v>0</v>
      </c>
      <c r="BH47" s="2">
        <f t="shared" si="21"/>
        <v>0</v>
      </c>
      <c r="BJ47" t="s">
        <v>1618</v>
      </c>
      <c r="BK47" t="s">
        <v>2453</v>
      </c>
      <c r="BL47">
        <v>5</v>
      </c>
      <c r="BN47">
        <v>0</v>
      </c>
      <c r="BO47" s="60">
        <v>1</v>
      </c>
      <c r="BP47" s="62">
        <v>89</v>
      </c>
      <c r="BQ47" s="66">
        <f t="shared" si="22"/>
        <v>1089</v>
      </c>
      <c r="BR47" s="66">
        <f t="shared" si="10"/>
        <v>1089</v>
      </c>
      <c r="BS47" s="3" t="s">
        <v>3083</v>
      </c>
    </row>
    <row r="48" spans="1:71" ht="14" hidden="1" customHeight="1" outlineLevel="1" x14ac:dyDescent="0.2">
      <c r="A48" t="s">
        <v>1106</v>
      </c>
      <c r="B48" t="s">
        <v>2453</v>
      </c>
      <c r="C48" s="1">
        <f t="shared" si="13"/>
        <v>9682</v>
      </c>
      <c r="D48" s="3">
        <f>IF(N48&gt;0, RANK(N48,(N48:P48,Q48:AE48)),0)</f>
        <v>2</v>
      </c>
      <c r="E48" s="3">
        <f>IF(O48&gt;0,RANK(O48,(N48:P48,Q48:AE48)),0)</f>
        <v>1</v>
      </c>
      <c r="F48" s="3">
        <f>IF(P48&gt;0,RANK(P48,(N48:P48,Q48:AE48)),0)</f>
        <v>3</v>
      </c>
      <c r="G48" s="1">
        <f t="shared" si="11"/>
        <v>364</v>
      </c>
      <c r="H48" s="2">
        <f t="shared" si="12"/>
        <v>3.7595538111960342E-2</v>
      </c>
      <c r="I48" s="2"/>
      <c r="J48" s="2">
        <f t="shared" si="14"/>
        <v>0.47831026647386904</v>
      </c>
      <c r="K48" s="2">
        <f t="shared" si="15"/>
        <v>0.51590580458582935</v>
      </c>
      <c r="L48" s="2">
        <f t="shared" si="16"/>
        <v>3.2018178062383803E-3</v>
      </c>
      <c r="M48" s="2">
        <f t="shared" si="17"/>
        <v>2.5821111340632833E-3</v>
      </c>
      <c r="N48" s="38">
        <v>4631</v>
      </c>
      <c r="O48" s="38">
        <v>4995</v>
      </c>
      <c r="P48" s="38">
        <v>31</v>
      </c>
      <c r="Q48" s="38">
        <v>10</v>
      </c>
      <c r="R48" s="38">
        <v>6</v>
      </c>
      <c r="S48" s="38"/>
      <c r="T48" s="38"/>
      <c r="U48" s="38"/>
      <c r="V48" s="38"/>
      <c r="W48" s="38">
        <v>9</v>
      </c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BA48" s="3">
        <f>IF(Q48&gt;0,RANK(Q48,(N48:P48,Q48:AE48)),0)</f>
        <v>4</v>
      </c>
      <c r="BB48" s="3">
        <f>IF(R48&gt;0,RANK(R48,(N48:P48,Q48:AE48)),0)</f>
        <v>6</v>
      </c>
      <c r="BC48" s="3">
        <f>IF(S48&gt;0,RANK(S48,(N48:P48,Q48:AE48)),0)</f>
        <v>0</v>
      </c>
      <c r="BD48" s="3">
        <f>IF(T48&gt;0,RANK(T48,(N48:P48,Q48:AE48)),0)</f>
        <v>0</v>
      </c>
      <c r="BE48" s="2">
        <f t="shared" si="18"/>
        <v>1.032844453625284E-3</v>
      </c>
      <c r="BF48" s="2">
        <f t="shared" si="19"/>
        <v>6.1970667217517037E-4</v>
      </c>
      <c r="BG48" s="2">
        <f t="shared" si="20"/>
        <v>0</v>
      </c>
      <c r="BH48" s="2">
        <f t="shared" si="21"/>
        <v>0</v>
      </c>
      <c r="BJ48" t="s">
        <v>1106</v>
      </c>
      <c r="BK48" t="s">
        <v>2453</v>
      </c>
      <c r="BL48">
        <v>7</v>
      </c>
      <c r="BN48">
        <v>0</v>
      </c>
      <c r="BO48" s="60">
        <v>1</v>
      </c>
      <c r="BP48" s="62">
        <v>91</v>
      </c>
      <c r="BQ48" s="66">
        <f t="shared" si="22"/>
        <v>1091</v>
      </c>
      <c r="BR48" s="66">
        <f t="shared" si="10"/>
        <v>1091</v>
      </c>
      <c r="BS48" s="3" t="s">
        <v>3083</v>
      </c>
    </row>
    <row r="49" spans="1:71" ht="14" hidden="1" customHeight="1" outlineLevel="1" x14ac:dyDescent="0.2">
      <c r="A49" t="s">
        <v>1791</v>
      </c>
      <c r="B49" t="s">
        <v>2453</v>
      </c>
      <c r="C49" s="1">
        <f t="shared" si="13"/>
        <v>13543</v>
      </c>
      <c r="D49" s="3">
        <f>IF(N49&gt;0, RANK(N49,(N49:P49,Q49:AE49)),0)</f>
        <v>2</v>
      </c>
      <c r="E49" s="3">
        <f>IF(O49&gt;0,RANK(O49,(N49:P49,Q49:AE49)),0)</f>
        <v>1</v>
      </c>
      <c r="F49" s="3">
        <f>IF(P49&gt;0,RANK(P49,(N49:P49,Q49:AE49)),0)</f>
        <v>3</v>
      </c>
      <c r="G49" s="1">
        <f t="shared" si="11"/>
        <v>11048</v>
      </c>
      <c r="H49" s="2">
        <f t="shared" si="12"/>
        <v>0.81577198552757879</v>
      </c>
      <c r="I49" s="2"/>
      <c r="J49" s="2">
        <f t="shared" si="14"/>
        <v>8.8385143616628511E-2</v>
      </c>
      <c r="K49" s="2">
        <f t="shared" si="15"/>
        <v>0.90415712914420732</v>
      </c>
      <c r="L49" s="2">
        <f t="shared" si="16"/>
        <v>4.6518496640330798E-3</v>
      </c>
      <c r="M49" s="2">
        <f t="shared" si="17"/>
        <v>2.8058775751310782E-3</v>
      </c>
      <c r="N49" s="38">
        <v>1197</v>
      </c>
      <c r="O49" s="38">
        <v>12245</v>
      </c>
      <c r="P49" s="38">
        <v>63</v>
      </c>
      <c r="Q49" s="38">
        <v>9</v>
      </c>
      <c r="R49" s="38">
        <v>9</v>
      </c>
      <c r="S49" s="38"/>
      <c r="T49" s="38"/>
      <c r="U49" s="38"/>
      <c r="V49" s="38"/>
      <c r="W49" s="38">
        <v>20</v>
      </c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BA49" s="3">
        <f>IF(Q49&gt;0,RANK(Q49,(N49:P49,Q49:AE49)),0)</f>
        <v>5</v>
      </c>
      <c r="BB49" s="3">
        <f>IF(R49&gt;0,RANK(R49,(N49:P49,Q49:AE49)),0)</f>
        <v>5</v>
      </c>
      <c r="BC49" s="3">
        <f>IF(S49&gt;0,RANK(S49,(N49:P49,Q49:AE49)),0)</f>
        <v>0</v>
      </c>
      <c r="BD49" s="3">
        <f>IF(T49&gt;0,RANK(T49,(N49:P49,Q49:AE49)),0)</f>
        <v>0</v>
      </c>
      <c r="BE49" s="2">
        <f t="shared" si="18"/>
        <v>6.6454995200472566E-4</v>
      </c>
      <c r="BF49" s="2">
        <f t="shared" si="19"/>
        <v>6.6454995200472566E-4</v>
      </c>
      <c r="BG49" s="2">
        <f t="shared" si="20"/>
        <v>0</v>
      </c>
      <c r="BH49" s="2">
        <f t="shared" si="21"/>
        <v>0</v>
      </c>
      <c r="BJ49" t="s">
        <v>1791</v>
      </c>
      <c r="BK49" t="s">
        <v>2453</v>
      </c>
      <c r="BL49">
        <v>4</v>
      </c>
      <c r="BN49">
        <v>0</v>
      </c>
      <c r="BO49" s="60">
        <v>1</v>
      </c>
      <c r="BP49" s="62">
        <v>93</v>
      </c>
      <c r="BQ49" s="66">
        <f t="shared" si="22"/>
        <v>1093</v>
      </c>
      <c r="BR49" s="66">
        <f t="shared" si="10"/>
        <v>1093</v>
      </c>
      <c r="BS49" s="3" t="s">
        <v>3083</v>
      </c>
    </row>
    <row r="50" spans="1:71" ht="14" hidden="1" customHeight="1" outlineLevel="1" x14ac:dyDescent="0.2">
      <c r="A50" t="s">
        <v>1812</v>
      </c>
      <c r="B50" t="s">
        <v>2453</v>
      </c>
      <c r="C50" s="1">
        <f t="shared" si="13"/>
        <v>40388</v>
      </c>
      <c r="D50" s="3">
        <f>IF(N50&gt;0, RANK(N50,(N50:P50,Q50:AE50)),0)</f>
        <v>2</v>
      </c>
      <c r="E50" s="3">
        <f>IF(O50&gt;0,RANK(O50,(N50:P50,Q50:AE50)),0)</f>
        <v>1</v>
      </c>
      <c r="F50" s="3">
        <f>IF(P50&gt;0,RANK(P50,(N50:P50,Q50:AE50)),0)</f>
        <v>3</v>
      </c>
      <c r="G50" s="1">
        <f t="shared" si="11"/>
        <v>28881</v>
      </c>
      <c r="H50" s="2">
        <f t="shared" si="12"/>
        <v>0.7150886401901555</v>
      </c>
      <c r="I50" s="2"/>
      <c r="J50" s="2">
        <f t="shared" si="14"/>
        <v>0.13749133405962166</v>
      </c>
      <c r="K50" s="2">
        <f t="shared" si="15"/>
        <v>0.85257997424977716</v>
      </c>
      <c r="L50" s="2">
        <f t="shared" si="16"/>
        <v>4.8529266118649108E-3</v>
      </c>
      <c r="M50" s="2">
        <f t="shared" si="17"/>
        <v>5.0757650787362661E-3</v>
      </c>
      <c r="N50" s="38">
        <v>5553</v>
      </c>
      <c r="O50" s="38">
        <v>34434</v>
      </c>
      <c r="P50" s="38">
        <v>196</v>
      </c>
      <c r="Q50" s="38">
        <v>57</v>
      </c>
      <c r="R50" s="38">
        <v>37</v>
      </c>
      <c r="S50" s="38"/>
      <c r="T50" s="38"/>
      <c r="U50" s="38"/>
      <c r="V50" s="38"/>
      <c r="W50" s="38">
        <v>111</v>
      </c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BA50" s="3">
        <f>IF(Q50&gt;0,RANK(Q50,(N50:P50,Q50:AE50)),0)</f>
        <v>5</v>
      </c>
      <c r="BB50" s="3">
        <f>IF(R50&gt;0,RANK(R50,(N50:P50,Q50:AE50)),0)</f>
        <v>6</v>
      </c>
      <c r="BC50" s="3">
        <f>IF(S50&gt;0,RANK(S50,(N50:P50,Q50:AE50)),0)</f>
        <v>0</v>
      </c>
      <c r="BD50" s="3">
        <f>IF(T50&gt;0,RANK(T50,(N50:P50,Q50:AE50)),0)</f>
        <v>0</v>
      </c>
      <c r="BE50" s="2">
        <f t="shared" si="18"/>
        <v>1.4113102901852036E-3</v>
      </c>
      <c r="BF50" s="2">
        <f t="shared" si="19"/>
        <v>9.1611369713776372E-4</v>
      </c>
      <c r="BG50" s="2">
        <f t="shared" si="20"/>
        <v>0</v>
      </c>
      <c r="BH50" s="2">
        <f t="shared" si="21"/>
        <v>0</v>
      </c>
      <c r="BJ50" t="s">
        <v>1812</v>
      </c>
      <c r="BK50" t="s">
        <v>2453</v>
      </c>
      <c r="BL50">
        <v>4</v>
      </c>
      <c r="BN50">
        <v>0</v>
      </c>
      <c r="BO50" s="60">
        <v>1</v>
      </c>
      <c r="BP50" s="62">
        <v>95</v>
      </c>
      <c r="BQ50" s="66">
        <f t="shared" si="22"/>
        <v>1095</v>
      </c>
      <c r="BR50" s="66">
        <f t="shared" si="10"/>
        <v>1095</v>
      </c>
      <c r="BS50" s="3" t="s">
        <v>3083</v>
      </c>
    </row>
    <row r="51" spans="1:71" ht="14" hidden="1" customHeight="1" outlineLevel="1" x14ac:dyDescent="0.2">
      <c r="A51" t="s">
        <v>628</v>
      </c>
      <c r="B51" t="s">
        <v>2453</v>
      </c>
      <c r="C51" s="1">
        <f t="shared" si="13"/>
        <v>175164</v>
      </c>
      <c r="D51" s="3">
        <f>IF(N51&gt;0, RANK(N51,(N51:P51,Q51:AE51)),0)</f>
        <v>2</v>
      </c>
      <c r="E51" s="3">
        <f>IF(O51&gt;0,RANK(O51,(N51:P51,Q51:AE51)),0)</f>
        <v>1</v>
      </c>
      <c r="F51" s="3">
        <f>IF(P51&gt;0,RANK(P51,(N51:P51,Q51:AE51)),0)</f>
        <v>3</v>
      </c>
      <c r="G51" s="1">
        <f t="shared" si="11"/>
        <v>28704</v>
      </c>
      <c r="H51" s="2">
        <f t="shared" si="12"/>
        <v>0.16386928820990615</v>
      </c>
      <c r="I51" s="2"/>
      <c r="J51" s="2">
        <f t="shared" si="14"/>
        <v>0.41135735653444772</v>
      </c>
      <c r="K51" s="2">
        <f t="shared" si="15"/>
        <v>0.57522664474435381</v>
      </c>
      <c r="L51" s="2">
        <f t="shared" si="16"/>
        <v>5.8859126304491791E-3</v>
      </c>
      <c r="M51" s="2">
        <f t="shared" si="17"/>
        <v>7.5300860907492953E-3</v>
      </c>
      <c r="N51" s="38">
        <v>72055</v>
      </c>
      <c r="O51" s="38">
        <v>100759</v>
      </c>
      <c r="P51" s="38">
        <v>1031</v>
      </c>
      <c r="Q51" s="38">
        <v>334</v>
      </c>
      <c r="R51" s="38">
        <v>366</v>
      </c>
      <c r="S51" s="38"/>
      <c r="T51" s="38"/>
      <c r="U51" s="38"/>
      <c r="V51" s="38"/>
      <c r="W51" s="38">
        <v>619</v>
      </c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BA51" s="3">
        <f>IF(Q51&gt;0,RANK(Q51,(N51:P51,Q51:AE51)),0)</f>
        <v>6</v>
      </c>
      <c r="BB51" s="3">
        <f>IF(R51&gt;0,RANK(R51,(N51:P51,Q51:AE51)),0)</f>
        <v>5</v>
      </c>
      <c r="BC51" s="3">
        <f>IF(S51&gt;0,RANK(S51,(N51:P51,Q51:AE51)),0)</f>
        <v>0</v>
      </c>
      <c r="BD51" s="3">
        <f>IF(T51&gt;0,RANK(T51,(N51:P51,Q51:AE51)),0)</f>
        <v>0</v>
      </c>
      <c r="BE51" s="2">
        <f t="shared" si="18"/>
        <v>1.9067844990979881E-3</v>
      </c>
      <c r="BF51" s="2">
        <f t="shared" si="19"/>
        <v>2.0894704391313285E-3</v>
      </c>
      <c r="BG51" s="2">
        <f t="shared" si="20"/>
        <v>0</v>
      </c>
      <c r="BH51" s="2">
        <f t="shared" si="21"/>
        <v>0</v>
      </c>
      <c r="BJ51" t="s">
        <v>628</v>
      </c>
      <c r="BK51" t="s">
        <v>2453</v>
      </c>
      <c r="BN51">
        <v>0</v>
      </c>
      <c r="BO51" s="60">
        <v>1</v>
      </c>
      <c r="BP51" s="62">
        <v>97</v>
      </c>
      <c r="BQ51" s="66">
        <f t="shared" si="22"/>
        <v>1097</v>
      </c>
      <c r="BR51" s="66">
        <f t="shared" si="10"/>
        <v>1097</v>
      </c>
      <c r="BS51" s="3" t="s">
        <v>3083</v>
      </c>
    </row>
    <row r="52" spans="1:71" ht="14" hidden="1" customHeight="1" outlineLevel="1" x14ac:dyDescent="0.2">
      <c r="A52" t="s">
        <v>629</v>
      </c>
      <c r="B52" t="s">
        <v>2453</v>
      </c>
      <c r="C52" s="1">
        <f t="shared" si="13"/>
        <v>9815</v>
      </c>
      <c r="D52" s="3">
        <f>IF(N52&gt;0, RANK(N52,(N52:P52,Q52:AE52)),0)</f>
        <v>2</v>
      </c>
      <c r="E52" s="3">
        <f>IF(O52&gt;0,RANK(O52,(N52:P52,Q52:AE52)),0)</f>
        <v>1</v>
      </c>
      <c r="F52" s="3">
        <f>IF(P52&gt;0,RANK(P52,(N52:P52,Q52:AE52)),0)</f>
        <v>3</v>
      </c>
      <c r="G52" s="1">
        <f t="shared" si="11"/>
        <v>2267</v>
      </c>
      <c r="H52" s="2">
        <f t="shared" si="12"/>
        <v>0.23097300050942435</v>
      </c>
      <c r="I52" s="2"/>
      <c r="J52" s="2">
        <f t="shared" si="14"/>
        <v>0.38104941416199695</v>
      </c>
      <c r="K52" s="2">
        <f t="shared" si="15"/>
        <v>0.61202241467142127</v>
      </c>
      <c r="L52" s="2">
        <f t="shared" si="16"/>
        <v>3.3622007131940907E-3</v>
      </c>
      <c r="M52" s="2">
        <f t="shared" si="17"/>
        <v>3.5659704533877517E-3</v>
      </c>
      <c r="N52" s="38">
        <v>3740</v>
      </c>
      <c r="O52" s="38">
        <v>6007</v>
      </c>
      <c r="P52" s="38">
        <v>33</v>
      </c>
      <c r="Q52" s="38">
        <v>10</v>
      </c>
      <c r="R52" s="38">
        <v>9</v>
      </c>
      <c r="S52" s="38"/>
      <c r="T52" s="38"/>
      <c r="U52" s="38"/>
      <c r="V52" s="38"/>
      <c r="W52" s="38">
        <v>16</v>
      </c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BA52" s="3">
        <f>IF(Q52&gt;0,RANK(Q52,(N52:P52,Q52:AE52)),0)</f>
        <v>5</v>
      </c>
      <c r="BB52" s="3">
        <f>IF(R52&gt;0,RANK(R52,(N52:P52,Q52:AE52)),0)</f>
        <v>6</v>
      </c>
      <c r="BC52" s="3">
        <f>IF(S52&gt;0,RANK(S52,(N52:P52,Q52:AE52)),0)</f>
        <v>0</v>
      </c>
      <c r="BD52" s="3">
        <f>IF(T52&gt;0,RANK(T52,(N52:P52,Q52:AE52)),0)</f>
        <v>0</v>
      </c>
      <c r="BE52" s="2">
        <f t="shared" si="18"/>
        <v>1.0188487009679063E-3</v>
      </c>
      <c r="BF52" s="2">
        <f t="shared" si="19"/>
        <v>9.1696383087111564E-4</v>
      </c>
      <c r="BG52" s="2">
        <f t="shared" si="20"/>
        <v>0</v>
      </c>
      <c r="BH52" s="2">
        <f t="shared" si="21"/>
        <v>0</v>
      </c>
      <c r="BJ52" t="s">
        <v>629</v>
      </c>
      <c r="BK52" t="s">
        <v>2453</v>
      </c>
      <c r="BL52">
        <v>2</v>
      </c>
      <c r="BN52">
        <v>0</v>
      </c>
      <c r="BO52" s="60">
        <v>1</v>
      </c>
      <c r="BP52" s="62">
        <v>99</v>
      </c>
      <c r="BQ52" s="66">
        <f t="shared" si="22"/>
        <v>1099</v>
      </c>
      <c r="BR52" s="66">
        <f t="shared" si="10"/>
        <v>1099</v>
      </c>
      <c r="BS52" s="3" t="s">
        <v>3083</v>
      </c>
    </row>
    <row r="53" spans="1:71" ht="14" hidden="1" customHeight="1" outlineLevel="1" x14ac:dyDescent="0.2">
      <c r="A53" t="s">
        <v>1381</v>
      </c>
      <c r="B53" t="s">
        <v>2453</v>
      </c>
      <c r="C53" s="1">
        <f t="shared" si="13"/>
        <v>89798</v>
      </c>
      <c r="D53" s="3">
        <f>IF(N53&gt;0, RANK(N53,(N53:P53,Q53:AE53)),0)</f>
        <v>1</v>
      </c>
      <c r="E53" s="3">
        <f>IF(O53&gt;0,RANK(O53,(N53:P53,Q53:AE53)),0)</f>
        <v>2</v>
      </c>
      <c r="F53" s="3">
        <f>IF(P53&gt;0,RANK(P53,(N53:P53,Q53:AE53)),0)</f>
        <v>3</v>
      </c>
      <c r="G53" s="1">
        <f t="shared" si="11"/>
        <v>27469</v>
      </c>
      <c r="H53" s="2">
        <f t="shared" si="12"/>
        <v>0.3058976814628388</v>
      </c>
      <c r="I53" s="2"/>
      <c r="J53" s="2">
        <f t="shared" si="14"/>
        <v>0.64529276821310055</v>
      </c>
      <c r="K53" s="2">
        <f t="shared" si="15"/>
        <v>0.3393950867502617</v>
      </c>
      <c r="L53" s="2">
        <f t="shared" si="16"/>
        <v>6.2250829639858346E-3</v>
      </c>
      <c r="M53" s="2">
        <f t="shared" si="17"/>
        <v>9.0870620726519122E-3</v>
      </c>
      <c r="N53" s="38">
        <v>57946</v>
      </c>
      <c r="O53" s="38">
        <v>30477</v>
      </c>
      <c r="P53" s="38">
        <v>559</v>
      </c>
      <c r="Q53" s="38">
        <v>178</v>
      </c>
      <c r="R53" s="38">
        <v>215</v>
      </c>
      <c r="S53" s="38"/>
      <c r="T53" s="38"/>
      <c r="U53" s="38"/>
      <c r="V53" s="38"/>
      <c r="W53" s="38">
        <v>423</v>
      </c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BA53" s="3">
        <f>IF(Q53&gt;0,RANK(Q53,(N53:P53,Q53:AE53)),0)</f>
        <v>6</v>
      </c>
      <c r="BB53" s="3">
        <f>IF(R53&gt;0,RANK(R53,(N53:P53,Q53:AE53)),0)</f>
        <v>5</v>
      </c>
      <c r="BC53" s="3">
        <f>IF(S53&gt;0,RANK(S53,(N53:P53,Q53:AE53)),0)</f>
        <v>0</v>
      </c>
      <c r="BD53" s="3">
        <f>IF(T53&gt;0,RANK(T53,(N53:P53,Q53:AE53)),0)</f>
        <v>0</v>
      </c>
      <c r="BE53" s="2">
        <f t="shared" si="18"/>
        <v>1.9822267756520189E-3</v>
      </c>
      <c r="BF53" s="2">
        <f t="shared" si="19"/>
        <v>2.3942626784560902E-3</v>
      </c>
      <c r="BG53" s="2">
        <f t="shared" si="20"/>
        <v>0</v>
      </c>
      <c r="BH53" s="2">
        <f t="shared" si="21"/>
        <v>0</v>
      </c>
      <c r="BJ53" t="s">
        <v>1381</v>
      </c>
      <c r="BK53" t="s">
        <v>2453</v>
      </c>
      <c r="BL53">
        <v>2</v>
      </c>
      <c r="BN53">
        <v>0</v>
      </c>
      <c r="BO53" s="60">
        <v>1</v>
      </c>
      <c r="BP53" s="62">
        <v>101</v>
      </c>
      <c r="BQ53" s="66">
        <f t="shared" si="22"/>
        <v>1101</v>
      </c>
      <c r="BR53" s="66">
        <f t="shared" si="10"/>
        <v>1101</v>
      </c>
      <c r="BS53" s="3" t="s">
        <v>3083</v>
      </c>
    </row>
    <row r="54" spans="1:71" ht="14" hidden="1" customHeight="1" outlineLevel="1" x14ac:dyDescent="0.2">
      <c r="A54" t="s">
        <v>1124</v>
      </c>
      <c r="B54" t="s">
        <v>2453</v>
      </c>
      <c r="C54" s="1">
        <f t="shared" si="13"/>
        <v>53543</v>
      </c>
      <c r="D54" s="3">
        <f>IF(N54&gt;0, RANK(N54,(N54:P54,Q54:AE54)),0)</f>
        <v>2</v>
      </c>
      <c r="E54" s="3">
        <f>IF(O54&gt;0,RANK(O54,(N54:P54,Q54:AE54)),0)</f>
        <v>1</v>
      </c>
      <c r="F54" s="3">
        <f>IF(P54&gt;0,RANK(P54,(N54:P54,Q54:AE54)),0)</f>
        <v>3</v>
      </c>
      <c r="G54" s="1">
        <f t="shared" si="11"/>
        <v>28057</v>
      </c>
      <c r="H54" s="2">
        <f t="shared" si="12"/>
        <v>0.52400874063836544</v>
      </c>
      <c r="I54" s="2"/>
      <c r="J54" s="2">
        <f t="shared" si="14"/>
        <v>0.23144015090674785</v>
      </c>
      <c r="K54" s="2">
        <f t="shared" si="15"/>
        <v>0.7554488915451133</v>
      </c>
      <c r="L54" s="2">
        <f t="shared" si="16"/>
        <v>5.7710625105055749E-3</v>
      </c>
      <c r="M54" s="2">
        <f t="shared" si="17"/>
        <v>7.3398950376332714E-3</v>
      </c>
      <c r="N54" s="38">
        <v>12392</v>
      </c>
      <c r="O54" s="38">
        <v>40449</v>
      </c>
      <c r="P54" s="38">
        <v>309</v>
      </c>
      <c r="Q54" s="38">
        <v>152</v>
      </c>
      <c r="R54" s="38">
        <v>67</v>
      </c>
      <c r="S54" s="38"/>
      <c r="T54" s="38"/>
      <c r="U54" s="38"/>
      <c r="V54" s="38"/>
      <c r="W54" s="38">
        <v>174</v>
      </c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BA54" s="3">
        <f>IF(Q54&gt;0,RANK(Q54,(N54:P54,Q54:AE54)),0)</f>
        <v>5</v>
      </c>
      <c r="BB54" s="3">
        <f>IF(R54&gt;0,RANK(R54,(N54:P54,Q54:AE54)),0)</f>
        <v>6</v>
      </c>
      <c r="BC54" s="3">
        <f>IF(S54&gt;0,RANK(S54,(N54:P54,Q54:AE54)),0)</f>
        <v>0</v>
      </c>
      <c r="BD54" s="3">
        <f>IF(T54&gt;0,RANK(T54,(N54:P54,Q54:AE54)),0)</f>
        <v>0</v>
      </c>
      <c r="BE54" s="2">
        <f t="shared" si="18"/>
        <v>2.8388398109930337E-3</v>
      </c>
      <c r="BF54" s="2">
        <f t="shared" si="19"/>
        <v>1.2513307061614029E-3</v>
      </c>
      <c r="BG54" s="2">
        <f t="shared" si="20"/>
        <v>0</v>
      </c>
      <c r="BH54" s="2">
        <f t="shared" si="21"/>
        <v>0</v>
      </c>
      <c r="BJ54" t="s">
        <v>1124</v>
      </c>
      <c r="BK54" t="s">
        <v>2453</v>
      </c>
      <c r="BL54">
        <v>5</v>
      </c>
      <c r="BN54">
        <v>0</v>
      </c>
      <c r="BO54" s="60">
        <v>1</v>
      </c>
      <c r="BP54" s="62">
        <v>103</v>
      </c>
      <c r="BQ54" s="66">
        <f t="shared" si="22"/>
        <v>1103</v>
      </c>
      <c r="BR54" s="66">
        <f t="shared" si="10"/>
        <v>1103</v>
      </c>
      <c r="BS54" s="3" t="s">
        <v>3083</v>
      </c>
    </row>
    <row r="55" spans="1:71" ht="14" hidden="1" customHeight="1" outlineLevel="1" x14ac:dyDescent="0.2">
      <c r="A55" t="s">
        <v>2079</v>
      </c>
      <c r="B55" t="s">
        <v>2453</v>
      </c>
      <c r="C55" s="1">
        <f t="shared" si="13"/>
        <v>4465</v>
      </c>
      <c r="D55" s="3">
        <f>IF(N55&gt;0, RANK(N55,(N55:P55,Q55:AE55)),0)</f>
        <v>1</v>
      </c>
      <c r="E55" s="3">
        <f>IF(O55&gt;0,RANK(O55,(N55:P55,Q55:AE55)),0)</f>
        <v>2</v>
      </c>
      <c r="F55" s="3">
        <f>IF(P55&gt;0,RANK(P55,(N55:P55,Q55:AE55)),0)</f>
        <v>3</v>
      </c>
      <c r="G55" s="1">
        <f t="shared" si="11"/>
        <v>1905</v>
      </c>
      <c r="H55" s="2">
        <f t="shared" si="12"/>
        <v>0.42665173572228443</v>
      </c>
      <c r="I55" s="2"/>
      <c r="J55" s="2">
        <f t="shared" si="14"/>
        <v>0.7108622620380739</v>
      </c>
      <c r="K55" s="2">
        <f t="shared" si="15"/>
        <v>0.28421052631578947</v>
      </c>
      <c r="L55" s="2">
        <f t="shared" si="16"/>
        <v>2.463605823068309E-3</v>
      </c>
      <c r="M55" s="2">
        <f t="shared" si="17"/>
        <v>2.4636058230683221E-3</v>
      </c>
      <c r="N55" s="38">
        <v>3174</v>
      </c>
      <c r="O55" s="38">
        <v>1269</v>
      </c>
      <c r="P55" s="38">
        <v>11</v>
      </c>
      <c r="Q55" s="38">
        <v>2</v>
      </c>
      <c r="R55" s="38">
        <v>1</v>
      </c>
      <c r="S55" s="38"/>
      <c r="T55" s="38"/>
      <c r="U55" s="38"/>
      <c r="V55" s="38"/>
      <c r="W55" s="38">
        <v>8</v>
      </c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BA55" s="3">
        <f>IF(Q55&gt;0,RANK(Q55,(N55:P55,Q55:AE55)),0)</f>
        <v>5</v>
      </c>
      <c r="BB55" s="3">
        <f>IF(R55&gt;0,RANK(R55,(N55:P55,Q55:AE55)),0)</f>
        <v>6</v>
      </c>
      <c r="BC55" s="3">
        <f>IF(S55&gt;0,RANK(S55,(N55:P55,Q55:AE55)),0)</f>
        <v>0</v>
      </c>
      <c r="BD55" s="3">
        <f>IF(T55&gt;0,RANK(T55,(N55:P55,Q55:AE55)),0)</f>
        <v>0</v>
      </c>
      <c r="BE55" s="2">
        <f t="shared" si="18"/>
        <v>4.4792833146696531E-4</v>
      </c>
      <c r="BF55" s="2">
        <f t="shared" si="19"/>
        <v>2.2396416573348266E-4</v>
      </c>
      <c r="BG55" s="2">
        <f t="shared" si="20"/>
        <v>0</v>
      </c>
      <c r="BH55" s="2">
        <f t="shared" si="21"/>
        <v>0</v>
      </c>
      <c r="BJ55" t="s">
        <v>2079</v>
      </c>
      <c r="BK55" t="s">
        <v>2453</v>
      </c>
      <c r="BL55">
        <v>7</v>
      </c>
      <c r="BN55">
        <v>0</v>
      </c>
      <c r="BO55" s="60">
        <v>1</v>
      </c>
      <c r="BP55" s="62">
        <v>105</v>
      </c>
      <c r="BQ55" s="66">
        <f t="shared" si="22"/>
        <v>1105</v>
      </c>
      <c r="BR55" s="66">
        <f t="shared" si="10"/>
        <v>1105</v>
      </c>
      <c r="BS55" s="3" t="s">
        <v>3083</v>
      </c>
    </row>
    <row r="56" spans="1:71" ht="14" hidden="1" customHeight="1" outlineLevel="1" x14ac:dyDescent="0.2">
      <c r="A56" t="s">
        <v>1596</v>
      </c>
      <c r="B56" t="s">
        <v>2453</v>
      </c>
      <c r="C56" s="1">
        <f t="shared" si="13"/>
        <v>8912</v>
      </c>
      <c r="D56" s="3">
        <f>IF(N56&gt;0, RANK(N56,(N56:P56,Q56:AE56)),0)</f>
        <v>2</v>
      </c>
      <c r="E56" s="3">
        <f>IF(O56&gt;0,RANK(O56,(N56:P56,Q56:AE56)),0)</f>
        <v>1</v>
      </c>
      <c r="F56" s="3">
        <f>IF(P56&gt;0,RANK(P56,(N56:P56,Q56:AE56)),0)</f>
        <v>3</v>
      </c>
      <c r="G56" s="1">
        <f t="shared" si="11"/>
        <v>2077</v>
      </c>
      <c r="H56" s="2">
        <f t="shared" si="12"/>
        <v>0.23305655296229802</v>
      </c>
      <c r="I56" s="2"/>
      <c r="J56" s="2">
        <f t="shared" si="14"/>
        <v>0.38016157989228005</v>
      </c>
      <c r="K56" s="2">
        <f t="shared" si="15"/>
        <v>0.61321813285457805</v>
      </c>
      <c r="L56" s="2">
        <f t="shared" si="16"/>
        <v>3.0296229802513463E-3</v>
      </c>
      <c r="M56" s="2">
        <f t="shared" si="17"/>
        <v>3.5906642728905525E-3</v>
      </c>
      <c r="N56" s="38">
        <v>3388</v>
      </c>
      <c r="O56" s="38">
        <v>5465</v>
      </c>
      <c r="P56" s="38">
        <v>27</v>
      </c>
      <c r="Q56" s="38">
        <v>11</v>
      </c>
      <c r="R56" s="38">
        <v>7</v>
      </c>
      <c r="S56" s="38"/>
      <c r="T56" s="38"/>
      <c r="U56" s="38"/>
      <c r="V56" s="38"/>
      <c r="W56" s="38">
        <v>14</v>
      </c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BA56" s="3">
        <f>IF(Q56&gt;0,RANK(Q56,(N56:P56,Q56:AE56)),0)</f>
        <v>5</v>
      </c>
      <c r="BB56" s="3">
        <f>IF(R56&gt;0,RANK(R56,(N56:P56,Q56:AE56)),0)</f>
        <v>6</v>
      </c>
      <c r="BC56" s="3">
        <f>IF(S56&gt;0,RANK(S56,(N56:P56,Q56:AE56)),0)</f>
        <v>0</v>
      </c>
      <c r="BD56" s="3">
        <f>IF(T56&gt;0,RANK(T56,(N56:P56,Q56:AE56)),0)</f>
        <v>0</v>
      </c>
      <c r="BE56" s="2">
        <f t="shared" si="18"/>
        <v>1.2342908438061041E-3</v>
      </c>
      <c r="BF56" s="2">
        <f t="shared" si="19"/>
        <v>7.8545780969479357E-4</v>
      </c>
      <c r="BG56" s="2">
        <f t="shared" si="20"/>
        <v>0</v>
      </c>
      <c r="BH56" s="2">
        <f t="shared" si="21"/>
        <v>0</v>
      </c>
      <c r="BJ56" t="s">
        <v>1596</v>
      </c>
      <c r="BK56" t="s">
        <v>2453</v>
      </c>
      <c r="BL56">
        <v>7</v>
      </c>
      <c r="BN56">
        <v>0</v>
      </c>
      <c r="BO56" s="60">
        <v>1</v>
      </c>
      <c r="BP56" s="62">
        <v>107</v>
      </c>
      <c r="BQ56" s="66">
        <f t="shared" si="22"/>
        <v>1107</v>
      </c>
      <c r="BR56" s="66">
        <f t="shared" si="10"/>
        <v>1107</v>
      </c>
      <c r="BS56" s="3" t="s">
        <v>3083</v>
      </c>
    </row>
    <row r="57" spans="1:71" ht="14" hidden="1" customHeight="1" outlineLevel="1" x14ac:dyDescent="0.2">
      <c r="A57" t="s">
        <v>2605</v>
      </c>
      <c r="B57" t="s">
        <v>2453</v>
      </c>
      <c r="C57" s="1">
        <f t="shared" si="13"/>
        <v>13234</v>
      </c>
      <c r="D57" s="3">
        <f>IF(N57&gt;0, RANK(N57,(N57:P57,Q57:AE57)),0)</f>
        <v>2</v>
      </c>
      <c r="E57" s="3">
        <f>IF(O57&gt;0,RANK(O57,(N57:P57,Q57:AE57)),0)</f>
        <v>1</v>
      </c>
      <c r="F57" s="3">
        <f>IF(P57&gt;0,RANK(P57,(N57:P57,Q57:AE57)),0)</f>
        <v>3</v>
      </c>
      <c r="G57" s="1">
        <f t="shared" si="11"/>
        <v>3325</v>
      </c>
      <c r="H57" s="2">
        <f t="shared" si="12"/>
        <v>0.25124678857488286</v>
      </c>
      <c r="I57" s="2"/>
      <c r="J57" s="2">
        <f t="shared" si="14"/>
        <v>0.37018286232431613</v>
      </c>
      <c r="K57" s="2">
        <f t="shared" si="15"/>
        <v>0.62142965089919899</v>
      </c>
      <c r="L57" s="2">
        <f t="shared" si="16"/>
        <v>4.0048360284116666E-3</v>
      </c>
      <c r="M57" s="2">
        <f t="shared" si="17"/>
        <v>4.3826507480731539E-3</v>
      </c>
      <c r="N57" s="38">
        <v>4899</v>
      </c>
      <c r="O57" s="38">
        <v>8224</v>
      </c>
      <c r="P57" s="38">
        <v>53</v>
      </c>
      <c r="Q57" s="38">
        <v>20</v>
      </c>
      <c r="R57" s="38">
        <v>18</v>
      </c>
      <c r="S57" s="38"/>
      <c r="T57" s="38"/>
      <c r="U57" s="38"/>
      <c r="V57" s="38"/>
      <c r="W57" s="38">
        <v>20</v>
      </c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BA57" s="3">
        <f>IF(Q57&gt;0,RANK(Q57,(N57:P57,Q57:AE57)),0)</f>
        <v>4</v>
      </c>
      <c r="BB57" s="3">
        <f>IF(R57&gt;0,RANK(R57,(N57:P57,Q57:AE57)),0)</f>
        <v>6</v>
      </c>
      <c r="BC57" s="3">
        <f>IF(S57&gt;0,RANK(S57,(N57:P57,Q57:AE57)),0)</f>
        <v>0</v>
      </c>
      <c r="BD57" s="3">
        <f>IF(T57&gt;0,RANK(T57,(N57:P57,Q57:AE57)),0)</f>
        <v>0</v>
      </c>
      <c r="BE57" s="2">
        <f t="shared" si="18"/>
        <v>1.511258878645912E-3</v>
      </c>
      <c r="BF57" s="2">
        <f t="shared" si="19"/>
        <v>1.3601329907813209E-3</v>
      </c>
      <c r="BG57" s="2">
        <f t="shared" si="20"/>
        <v>0</v>
      </c>
      <c r="BH57" s="2">
        <f t="shared" si="21"/>
        <v>0</v>
      </c>
      <c r="BJ57" t="s">
        <v>2605</v>
      </c>
      <c r="BK57" t="s">
        <v>2453</v>
      </c>
      <c r="BL57">
        <v>2</v>
      </c>
      <c r="BN57">
        <v>0</v>
      </c>
      <c r="BO57" s="60">
        <v>1</v>
      </c>
      <c r="BP57" s="62">
        <v>109</v>
      </c>
      <c r="BQ57" s="66">
        <f t="shared" si="22"/>
        <v>1109</v>
      </c>
      <c r="BR57" s="66">
        <f t="shared" si="10"/>
        <v>1109</v>
      </c>
      <c r="BS57" s="3" t="s">
        <v>3083</v>
      </c>
    </row>
    <row r="58" spans="1:71" ht="14" hidden="1" customHeight="1" outlineLevel="1" x14ac:dyDescent="0.2">
      <c r="A58" t="s">
        <v>1435</v>
      </c>
      <c r="B58" t="s">
        <v>2453</v>
      </c>
      <c r="C58" s="1">
        <f t="shared" si="13"/>
        <v>11091</v>
      </c>
      <c r="D58" s="3">
        <f>IF(N58&gt;0, RANK(N58,(N58:P58,Q58:AE58)),0)</f>
        <v>2</v>
      </c>
      <c r="E58" s="3">
        <f>IF(O58&gt;0,RANK(O58,(N58:P58,Q58:AE58)),0)</f>
        <v>1</v>
      </c>
      <c r="F58" s="3">
        <f>IF(P58&gt;0,RANK(P58,(N58:P58,Q58:AE58)),0)</f>
        <v>3</v>
      </c>
      <c r="G58" s="1">
        <f t="shared" si="11"/>
        <v>7182</v>
      </c>
      <c r="H58" s="2">
        <f t="shared" si="12"/>
        <v>0.64755206924533404</v>
      </c>
      <c r="I58" s="2"/>
      <c r="J58" s="2">
        <f t="shared" si="14"/>
        <v>0.17311333513659724</v>
      </c>
      <c r="K58" s="2">
        <f t="shared" si="15"/>
        <v>0.82066540438193125</v>
      </c>
      <c r="L58" s="2">
        <f t="shared" si="16"/>
        <v>3.0655486430439093E-3</v>
      </c>
      <c r="M58" s="2">
        <f t="shared" si="17"/>
        <v>3.1557118384276262E-3</v>
      </c>
      <c r="N58" s="38">
        <v>1920</v>
      </c>
      <c r="O58" s="38">
        <v>9102</v>
      </c>
      <c r="P58" s="38">
        <v>34</v>
      </c>
      <c r="Q58" s="38">
        <v>8</v>
      </c>
      <c r="R58" s="38">
        <v>11</v>
      </c>
      <c r="S58" s="38"/>
      <c r="T58" s="38"/>
      <c r="U58" s="38"/>
      <c r="V58" s="38"/>
      <c r="W58" s="38">
        <v>16</v>
      </c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BA58" s="3">
        <f>IF(Q58&gt;0,RANK(Q58,(N58:P58,Q58:AE58)),0)</f>
        <v>6</v>
      </c>
      <c r="BB58" s="3">
        <f>IF(R58&gt;0,RANK(R58,(N58:P58,Q58:AE58)),0)</f>
        <v>5</v>
      </c>
      <c r="BC58" s="3">
        <f>IF(S58&gt;0,RANK(S58,(N58:P58,Q58:AE58)),0)</f>
        <v>0</v>
      </c>
      <c r="BD58" s="3">
        <f>IF(T58&gt;0,RANK(T58,(N58:P58,Q58:AE58)),0)</f>
        <v>0</v>
      </c>
      <c r="BE58" s="2">
        <f t="shared" si="18"/>
        <v>7.2130556306915521E-4</v>
      </c>
      <c r="BF58" s="2">
        <f t="shared" si="19"/>
        <v>9.9179514922008829E-4</v>
      </c>
      <c r="BG58" s="2">
        <f t="shared" si="20"/>
        <v>0</v>
      </c>
      <c r="BH58" s="2">
        <f t="shared" si="21"/>
        <v>0</v>
      </c>
      <c r="BJ58" t="s">
        <v>1435</v>
      </c>
      <c r="BK58" t="s">
        <v>2453</v>
      </c>
      <c r="BL58">
        <v>3</v>
      </c>
      <c r="BN58">
        <v>0</v>
      </c>
      <c r="BO58" s="60">
        <v>1</v>
      </c>
      <c r="BP58" s="62">
        <v>111</v>
      </c>
      <c r="BQ58" s="66">
        <f t="shared" si="22"/>
        <v>1111</v>
      </c>
      <c r="BR58" s="66">
        <f t="shared" si="10"/>
        <v>1111</v>
      </c>
      <c r="BS58" s="3" t="s">
        <v>3083</v>
      </c>
    </row>
    <row r="59" spans="1:71" ht="14" hidden="1" customHeight="1" outlineLevel="1" x14ac:dyDescent="0.2">
      <c r="A59" t="s">
        <v>1785</v>
      </c>
      <c r="B59" t="s">
        <v>2453</v>
      </c>
      <c r="C59" s="1">
        <f t="shared" si="13"/>
        <v>20718</v>
      </c>
      <c r="D59" s="3">
        <f>IF(N59&gt;0, RANK(N59,(N59:P59,Q59:AE59)),0)</f>
        <v>1</v>
      </c>
      <c r="E59" s="3">
        <f>IF(O59&gt;0,RANK(O59,(N59:P59,Q59:AE59)),0)</f>
        <v>2</v>
      </c>
      <c r="F59" s="3">
        <f>IF(P59&gt;0,RANK(P59,(N59:P59,Q59:AE59)),0)</f>
        <v>3</v>
      </c>
      <c r="G59" s="1">
        <f t="shared" si="11"/>
        <v>344</v>
      </c>
      <c r="H59" s="2">
        <f t="shared" si="12"/>
        <v>1.6603919297229461E-2</v>
      </c>
      <c r="I59" s="2"/>
      <c r="J59" s="2">
        <f t="shared" si="14"/>
        <v>0.50304083405734146</v>
      </c>
      <c r="K59" s="2">
        <f t="shared" si="15"/>
        <v>0.48643691476011197</v>
      </c>
      <c r="L59" s="2">
        <f t="shared" si="16"/>
        <v>4.5371174823824693E-3</v>
      </c>
      <c r="M59" s="2">
        <f t="shared" si="17"/>
        <v>5.9851337001641022E-3</v>
      </c>
      <c r="N59" s="38">
        <v>10422</v>
      </c>
      <c r="O59" s="38">
        <v>10078</v>
      </c>
      <c r="P59" s="38">
        <v>94</v>
      </c>
      <c r="Q59" s="38">
        <v>45</v>
      </c>
      <c r="R59" s="38">
        <v>40</v>
      </c>
      <c r="S59" s="38"/>
      <c r="T59" s="38"/>
      <c r="U59" s="38"/>
      <c r="V59" s="38"/>
      <c r="W59" s="38">
        <v>39</v>
      </c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BA59" s="3">
        <f>IF(Q59&gt;0,RANK(Q59,(N59:P59,Q59:AE59)),0)</f>
        <v>4</v>
      </c>
      <c r="BB59" s="3">
        <f>IF(R59&gt;0,RANK(R59,(N59:P59,Q59:AE59)),0)</f>
        <v>5</v>
      </c>
      <c r="BC59" s="3">
        <f>IF(S59&gt;0,RANK(S59,(N59:P59,Q59:AE59)),0)</f>
        <v>0</v>
      </c>
      <c r="BD59" s="3">
        <f>IF(T59&gt;0,RANK(T59,(N59:P59,Q59:AE59)),0)</f>
        <v>0</v>
      </c>
      <c r="BE59" s="2">
        <f t="shared" si="18"/>
        <v>2.1720243266724589E-3</v>
      </c>
      <c r="BF59" s="2">
        <f t="shared" si="19"/>
        <v>1.9306882903755188E-3</v>
      </c>
      <c r="BG59" s="2">
        <f t="shared" si="20"/>
        <v>0</v>
      </c>
      <c r="BH59" s="2">
        <f t="shared" si="21"/>
        <v>0</v>
      </c>
      <c r="BJ59" t="s">
        <v>1785</v>
      </c>
      <c r="BK59" t="s">
        <v>2453</v>
      </c>
      <c r="BL59">
        <v>2</v>
      </c>
      <c r="BN59">
        <v>0</v>
      </c>
      <c r="BO59" s="60">
        <v>1</v>
      </c>
      <c r="BP59" s="62">
        <v>113</v>
      </c>
      <c r="BQ59" s="66">
        <f t="shared" si="22"/>
        <v>1113</v>
      </c>
      <c r="BR59" s="66">
        <f t="shared" si="10"/>
        <v>1113</v>
      </c>
      <c r="BS59" s="3" t="s">
        <v>3083</v>
      </c>
    </row>
    <row r="60" spans="1:71" ht="14" hidden="1" customHeight="1" outlineLevel="1" x14ac:dyDescent="0.2">
      <c r="A60" t="s">
        <v>914</v>
      </c>
      <c r="B60" t="s">
        <v>2453</v>
      </c>
      <c r="C60" s="1">
        <f t="shared" si="13"/>
        <v>43526</v>
      </c>
      <c r="D60" s="3">
        <f>IF(N60&gt;0, RANK(N60,(N60:P60,Q60:AE60)),0)</f>
        <v>2</v>
      </c>
      <c r="E60" s="3">
        <f>IF(O60&gt;0,RANK(O60,(N60:P60,Q60:AE60)),0)</f>
        <v>1</v>
      </c>
      <c r="F60" s="3">
        <f>IF(P60&gt;0,RANK(P60,(N60:P60,Q60:AE60)),0)</f>
        <v>3</v>
      </c>
      <c r="G60" s="1">
        <f>IF(C60&gt;0,MAX(N60:P60)-LARGE(N60:P60,2),0)</f>
        <v>27861</v>
      </c>
      <c r="H60" s="2">
        <f>IF(C60&gt;0,G60/C60,0)</f>
        <v>0.64010017001332542</v>
      </c>
      <c r="I60" s="2"/>
      <c r="J60" s="2">
        <f t="shared" ref="J60:L61" si="23">IF($C60=0,"-",N60/$C60)</f>
        <v>0.17552727105638011</v>
      </c>
      <c r="K60" s="2">
        <f t="shared" si="23"/>
        <v>0.81562744106970542</v>
      </c>
      <c r="L60" s="2">
        <f t="shared" si="23"/>
        <v>4.1354592657262329E-3</v>
      </c>
      <c r="M60" s="2">
        <f>IF(C60=0,"-",(1-J60-K60-L60))</f>
        <v>4.7098286081882429E-3</v>
      </c>
      <c r="N60" s="38">
        <v>7640</v>
      </c>
      <c r="O60" s="38">
        <v>35501</v>
      </c>
      <c r="P60" s="38">
        <v>180</v>
      </c>
      <c r="Q60" s="38">
        <v>71</v>
      </c>
      <c r="R60" s="38">
        <v>48</v>
      </c>
      <c r="S60" s="38"/>
      <c r="T60" s="38"/>
      <c r="U60" s="38"/>
      <c r="V60" s="38"/>
      <c r="W60" s="38">
        <v>86</v>
      </c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BA60" s="3">
        <f>IF(Q60&gt;0,RANK(Q60,(N60:P60,Q60:AE60)),0)</f>
        <v>5</v>
      </c>
      <c r="BB60" s="3">
        <f>IF(R60&gt;0,RANK(R60,(N60:P60,Q60:AE60)),0)</f>
        <v>6</v>
      </c>
      <c r="BC60" s="3">
        <f>IF(S60&gt;0,RANK(S60,(N60:P60,Q60:AE60)),0)</f>
        <v>0</v>
      </c>
      <c r="BD60" s="3">
        <f>IF(T60&gt;0,RANK(T60,(N60:P60,Q60:AE60)),0)</f>
        <v>0</v>
      </c>
      <c r="BE60" s="2">
        <f t="shared" si="18"/>
        <v>1.6312089325920139E-3</v>
      </c>
      <c r="BF60" s="2">
        <f t="shared" si="19"/>
        <v>1.1027891375269953E-3</v>
      </c>
      <c r="BG60" s="2">
        <f t="shared" si="20"/>
        <v>0</v>
      </c>
      <c r="BH60" s="2">
        <f t="shared" si="21"/>
        <v>0</v>
      </c>
      <c r="BJ60" t="s">
        <v>914</v>
      </c>
      <c r="BK60" t="s">
        <v>2453</v>
      </c>
      <c r="BL60">
        <v>3</v>
      </c>
      <c r="BN60">
        <v>0</v>
      </c>
      <c r="BO60" s="60">
        <v>1</v>
      </c>
      <c r="BP60" s="62">
        <v>115</v>
      </c>
      <c r="BQ60" s="66">
        <f t="shared" si="22"/>
        <v>1115</v>
      </c>
      <c r="BR60" s="66">
        <f t="shared" si="10"/>
        <v>1115</v>
      </c>
      <c r="BS60" s="3" t="s">
        <v>3083</v>
      </c>
    </row>
    <row r="61" spans="1:71" ht="14" hidden="1" customHeight="1" outlineLevel="1" x14ac:dyDescent="0.2">
      <c r="A61" t="s">
        <v>23</v>
      </c>
      <c r="B61" t="s">
        <v>2453</v>
      </c>
      <c r="C61" s="1">
        <f t="shared" si="13"/>
        <v>114698</v>
      </c>
      <c r="D61" s="3">
        <f>IF(N61&gt;0, RANK(N61,(N61:P61,Q61:AE61)),0)</f>
        <v>2</v>
      </c>
      <c r="E61" s="3">
        <f>IF(O61&gt;0,RANK(O61,(N61:P61,Q61:AE61)),0)</f>
        <v>1</v>
      </c>
      <c r="F61" s="3">
        <f>IF(P61&gt;0,RANK(P61,(N61:P61,Q61:AE61)),0)</f>
        <v>4</v>
      </c>
      <c r="G61" s="1">
        <f>IF(C61&gt;0,MAX(N61:P61)-LARGE(N61:P61,2),0)</f>
        <v>46579</v>
      </c>
      <c r="H61" s="2">
        <f>IF(C61&gt;0,G61/C61,0)</f>
        <v>0.40610123977750268</v>
      </c>
      <c r="I61" s="2"/>
      <c r="J61" s="2">
        <f t="shared" si="23"/>
        <v>0.28847059233814015</v>
      </c>
      <c r="K61" s="2">
        <f t="shared" si="23"/>
        <v>0.69457183211564277</v>
      </c>
      <c r="L61" s="2">
        <f t="shared" si="23"/>
        <v>5.658337547298122E-3</v>
      </c>
      <c r="M61" s="2">
        <f>IF(C61=0,"-",(1-J61-K61-L61))</f>
        <v>1.1299237998919007E-2</v>
      </c>
      <c r="N61" s="38">
        <v>33087</v>
      </c>
      <c r="O61" s="38">
        <v>79666</v>
      </c>
      <c r="P61" s="38">
        <v>649</v>
      </c>
      <c r="Q61" s="38">
        <v>326</v>
      </c>
      <c r="R61" s="38">
        <v>315</v>
      </c>
      <c r="S61" s="38"/>
      <c r="T61" s="38"/>
      <c r="U61" s="38"/>
      <c r="V61" s="38"/>
      <c r="W61" s="38">
        <v>655</v>
      </c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BA61" s="3">
        <f>IF(Q61&gt;0,RANK(Q61,(N61:P61,Q61:AE61)),0)</f>
        <v>5</v>
      </c>
      <c r="BB61" s="3">
        <f>IF(R61&gt;0,RANK(R61,(N61:P61,Q61:AE61)),0)</f>
        <v>6</v>
      </c>
      <c r="BC61" s="3">
        <f>IF(S61&gt;0,RANK(S61,(N61:P61,Q61:AE61)),0)</f>
        <v>0</v>
      </c>
      <c r="BD61" s="3">
        <f>IF(T61&gt;0,RANK(T61,(N61:P61,Q61:AE61)),0)</f>
        <v>0</v>
      </c>
      <c r="BE61" s="2">
        <f t="shared" si="18"/>
        <v>2.8422465954070688E-3</v>
      </c>
      <c r="BF61" s="2">
        <f t="shared" si="19"/>
        <v>2.7463425691816772E-3</v>
      </c>
      <c r="BG61" s="2">
        <f t="shared" si="20"/>
        <v>0</v>
      </c>
      <c r="BH61" s="2">
        <f t="shared" si="21"/>
        <v>0</v>
      </c>
      <c r="BJ61" t="s">
        <v>23</v>
      </c>
      <c r="BK61" t="s">
        <v>2453</v>
      </c>
      <c r="BL61">
        <v>6</v>
      </c>
      <c r="BN61">
        <v>0</v>
      </c>
      <c r="BO61" s="60">
        <v>1</v>
      </c>
      <c r="BP61" s="62">
        <v>117</v>
      </c>
      <c r="BQ61" s="66">
        <f t="shared" si="22"/>
        <v>1117</v>
      </c>
      <c r="BR61" s="66">
        <f t="shared" si="10"/>
        <v>1117</v>
      </c>
      <c r="BS61" s="3" t="s">
        <v>3083</v>
      </c>
    </row>
    <row r="62" spans="1:71" ht="14" hidden="1" customHeight="1" outlineLevel="1" x14ac:dyDescent="0.2">
      <c r="A62" t="s">
        <v>3041</v>
      </c>
      <c r="B62" t="s">
        <v>2453</v>
      </c>
      <c r="C62" s="1">
        <f t="shared" si="13"/>
        <v>5307</v>
      </c>
      <c r="D62" s="3">
        <f>IF(N62&gt;0, RANK(N62,(N62:P62,Q62:AE62)),0)</f>
        <v>1</v>
      </c>
      <c r="E62" s="3">
        <f>IF(O62&gt;0,RANK(O62,(N62:P62,Q62:AE62)),0)</f>
        <v>2</v>
      </c>
      <c r="F62" s="3">
        <f>IF(P62&gt;0,RANK(P62,(N62:P62,Q62:AE62)),0)</f>
        <v>3</v>
      </c>
      <c r="G62" s="1">
        <f t="shared" si="11"/>
        <v>2183</v>
      </c>
      <c r="H62" s="2">
        <f t="shared" si="12"/>
        <v>0.41134350857358204</v>
      </c>
      <c r="I62" s="2"/>
      <c r="J62" s="2">
        <f t="shared" si="14"/>
        <v>0.70190314678726207</v>
      </c>
      <c r="K62" s="2">
        <f t="shared" si="15"/>
        <v>0.29055963821368003</v>
      </c>
      <c r="L62" s="2">
        <f t="shared" si="16"/>
        <v>4.5223289994347085E-3</v>
      </c>
      <c r="M62" s="2">
        <f t="shared" si="17"/>
        <v>3.0148859996231977E-3</v>
      </c>
      <c r="N62" s="38">
        <v>3725</v>
      </c>
      <c r="O62" s="38">
        <v>1542</v>
      </c>
      <c r="P62" s="38">
        <v>24</v>
      </c>
      <c r="Q62" s="38">
        <v>3</v>
      </c>
      <c r="R62" s="38">
        <v>3</v>
      </c>
      <c r="S62" s="38"/>
      <c r="T62" s="38"/>
      <c r="U62" s="38"/>
      <c r="V62" s="38"/>
      <c r="W62" s="38">
        <v>10</v>
      </c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BA62" s="3">
        <f>IF(Q62&gt;0,RANK(Q62,(N62:P62,Q62:AE62)),0)</f>
        <v>5</v>
      </c>
      <c r="BB62" s="3">
        <f>IF(R62&gt;0,RANK(R62,(N62:P62,Q62:AE62)),0)</f>
        <v>5</v>
      </c>
      <c r="BC62" s="3">
        <f>IF(S62&gt;0,RANK(S62,(N62:P62,Q62:AE62)),0)</f>
        <v>0</v>
      </c>
      <c r="BD62" s="3">
        <f>IF(T62&gt;0,RANK(T62,(N62:P62,Q62:AE62)),0)</f>
        <v>0</v>
      </c>
      <c r="BE62" s="2">
        <f t="shared" si="18"/>
        <v>5.6529112492933857E-4</v>
      </c>
      <c r="BF62" s="2">
        <f t="shared" si="19"/>
        <v>5.6529112492933857E-4</v>
      </c>
      <c r="BG62" s="2">
        <f t="shared" si="20"/>
        <v>0</v>
      </c>
      <c r="BH62" s="2">
        <f t="shared" si="21"/>
        <v>0</v>
      </c>
      <c r="BJ62" t="s">
        <v>3041</v>
      </c>
      <c r="BK62" t="s">
        <v>2453</v>
      </c>
      <c r="BL62">
        <v>7</v>
      </c>
      <c r="BN62">
        <v>0</v>
      </c>
      <c r="BO62" s="60">
        <v>1</v>
      </c>
      <c r="BP62" s="62">
        <v>119</v>
      </c>
      <c r="BQ62" s="66">
        <f t="shared" si="22"/>
        <v>1119</v>
      </c>
      <c r="BR62" s="66">
        <f t="shared" si="10"/>
        <v>1119</v>
      </c>
      <c r="BS62" s="3" t="s">
        <v>3083</v>
      </c>
    </row>
    <row r="63" spans="1:71" ht="14" hidden="1" customHeight="1" outlineLevel="1" x14ac:dyDescent="0.2">
      <c r="A63" t="s">
        <v>2423</v>
      </c>
      <c r="B63" t="s">
        <v>2453</v>
      </c>
      <c r="C63" s="1">
        <f t="shared" si="13"/>
        <v>33250</v>
      </c>
      <c r="D63" s="3">
        <f>IF(N63&gt;0, RANK(N63,(N63:P63,Q63:AE63)),0)</f>
        <v>2</v>
      </c>
      <c r="E63" s="3">
        <f>IF(O63&gt;0,RANK(O63,(N63:P63,Q63:AE63)),0)</f>
        <v>1</v>
      </c>
      <c r="F63" s="3">
        <f>IF(P63&gt;0,RANK(P63,(N63:P63,Q63:AE63)),0)</f>
        <v>3</v>
      </c>
      <c r="G63" s="1">
        <f t="shared" si="11"/>
        <v>11202</v>
      </c>
      <c r="H63" s="2">
        <f t="shared" si="12"/>
        <v>0.33690225563909776</v>
      </c>
      <c r="I63" s="2"/>
      <c r="J63" s="2">
        <f t="shared" si="14"/>
        <v>0.32775939849624058</v>
      </c>
      <c r="K63" s="2">
        <f t="shared" si="15"/>
        <v>0.6646616541353384</v>
      </c>
      <c r="L63" s="2">
        <f t="shared" si="16"/>
        <v>3.1278195488721803E-3</v>
      </c>
      <c r="M63" s="2">
        <f t="shared" si="17"/>
        <v>4.4511278195488377E-3</v>
      </c>
      <c r="N63" s="38">
        <v>10898</v>
      </c>
      <c r="O63" s="38">
        <v>22100</v>
      </c>
      <c r="P63" s="38">
        <v>104</v>
      </c>
      <c r="Q63" s="38">
        <v>41</v>
      </c>
      <c r="R63" s="38">
        <v>32</v>
      </c>
      <c r="S63" s="38"/>
      <c r="T63" s="38"/>
      <c r="U63" s="38"/>
      <c r="V63" s="38"/>
      <c r="W63" s="38">
        <v>75</v>
      </c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BA63" s="3">
        <f>IF(Q63&gt;0,RANK(Q63,(N63:P63,Q63:AE63)),0)</f>
        <v>5</v>
      </c>
      <c r="BB63" s="3">
        <f>IF(R63&gt;0,RANK(R63,(N63:P63,Q63:AE63)),0)</f>
        <v>6</v>
      </c>
      <c r="BC63" s="3">
        <f>IF(S63&gt;0,RANK(S63,(N63:P63,Q63:AE63)),0)</f>
        <v>0</v>
      </c>
      <c r="BD63" s="3">
        <f>IF(T63&gt;0,RANK(T63,(N63:P63,Q63:AE63)),0)</f>
        <v>0</v>
      </c>
      <c r="BE63" s="2">
        <f t="shared" si="18"/>
        <v>1.2330827067669173E-3</v>
      </c>
      <c r="BF63" s="2">
        <f t="shared" si="19"/>
        <v>9.6240601503759396E-4</v>
      </c>
      <c r="BG63" s="2">
        <f t="shared" si="20"/>
        <v>0</v>
      </c>
      <c r="BH63" s="2">
        <f t="shared" si="21"/>
        <v>0</v>
      </c>
      <c r="BJ63" t="s">
        <v>2423</v>
      </c>
      <c r="BK63" t="s">
        <v>2453</v>
      </c>
      <c r="BN63">
        <v>0</v>
      </c>
      <c r="BO63" s="60">
        <v>1</v>
      </c>
      <c r="BP63" s="62">
        <v>121</v>
      </c>
      <c r="BQ63" s="66">
        <f t="shared" si="22"/>
        <v>1121</v>
      </c>
      <c r="BR63" s="66">
        <f t="shared" si="10"/>
        <v>1121</v>
      </c>
      <c r="BS63" s="3" t="s">
        <v>3083</v>
      </c>
    </row>
    <row r="64" spans="1:71" ht="14" hidden="1" customHeight="1" outlineLevel="1" x14ac:dyDescent="0.2">
      <c r="A64" t="s">
        <v>2808</v>
      </c>
      <c r="B64" t="s">
        <v>2453</v>
      </c>
      <c r="C64" s="1">
        <f t="shared" si="13"/>
        <v>20023</v>
      </c>
      <c r="D64" s="3">
        <f>IF(N64&gt;0, RANK(N64,(N64:P64,Q64:AE64)),0)</f>
        <v>2</v>
      </c>
      <c r="E64" s="3">
        <f>IF(O64&gt;0,RANK(O64,(N64:P64,Q64:AE64)),0)</f>
        <v>1</v>
      </c>
      <c r="F64" s="3">
        <f>IF(P64&gt;0,RANK(P64,(N64:P64,Q64:AE64)),0)</f>
        <v>3</v>
      </c>
      <c r="G64" s="1">
        <f t="shared" si="11"/>
        <v>9909</v>
      </c>
      <c r="H64" s="2">
        <f t="shared" si="12"/>
        <v>0.49488088697997301</v>
      </c>
      <c r="I64" s="2"/>
      <c r="J64" s="2">
        <f t="shared" si="14"/>
        <v>0.24846426609399191</v>
      </c>
      <c r="K64" s="2">
        <f t="shared" si="15"/>
        <v>0.74334515307396498</v>
      </c>
      <c r="L64" s="2">
        <f t="shared" si="16"/>
        <v>3.6458073215801827E-3</v>
      </c>
      <c r="M64" s="2">
        <f t="shared" si="17"/>
        <v>4.5447735104628658E-3</v>
      </c>
      <c r="N64" s="38">
        <v>4975</v>
      </c>
      <c r="O64" s="38">
        <v>14884</v>
      </c>
      <c r="P64" s="38">
        <v>73</v>
      </c>
      <c r="Q64" s="38">
        <v>31</v>
      </c>
      <c r="R64" s="38">
        <v>17</v>
      </c>
      <c r="S64" s="38"/>
      <c r="T64" s="38"/>
      <c r="U64" s="38"/>
      <c r="V64" s="38"/>
      <c r="W64" s="38">
        <v>43</v>
      </c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BA64" s="3">
        <f>IF(Q64&gt;0,RANK(Q64,(N64:P64,Q64:AE64)),0)</f>
        <v>5</v>
      </c>
      <c r="BB64" s="3">
        <f>IF(R64&gt;0,RANK(R64,(N64:P64,Q64:AE64)),0)</f>
        <v>6</v>
      </c>
      <c r="BC64" s="3">
        <f>IF(S64&gt;0,RANK(S64,(N64:P64,Q64:AE64)),0)</f>
        <v>0</v>
      </c>
      <c r="BD64" s="3">
        <f>IF(T64&gt;0,RANK(T64,(N64:P64,Q64:AE64)),0)</f>
        <v>0</v>
      </c>
      <c r="BE64" s="2">
        <f t="shared" si="18"/>
        <v>1.5482195475203515E-3</v>
      </c>
      <c r="BF64" s="2">
        <f t="shared" si="19"/>
        <v>8.4902362283374114E-4</v>
      </c>
      <c r="BG64" s="2">
        <f t="shared" si="20"/>
        <v>0</v>
      </c>
      <c r="BH64" s="2">
        <f t="shared" si="21"/>
        <v>0</v>
      </c>
      <c r="BJ64" t="s">
        <v>2808</v>
      </c>
      <c r="BK64" t="s">
        <v>2453</v>
      </c>
      <c r="BL64">
        <v>3</v>
      </c>
      <c r="BN64">
        <v>0</v>
      </c>
      <c r="BO64" s="60">
        <v>1</v>
      </c>
      <c r="BP64" s="62">
        <v>123</v>
      </c>
      <c r="BQ64" s="66">
        <f t="shared" si="22"/>
        <v>1123</v>
      </c>
      <c r="BR64" s="66">
        <f t="shared" si="10"/>
        <v>1123</v>
      </c>
      <c r="BS64" s="3" t="s">
        <v>3083</v>
      </c>
    </row>
    <row r="65" spans="1:73" ht="14" hidden="1" customHeight="1" outlineLevel="1" x14ac:dyDescent="0.2">
      <c r="A65" t="s">
        <v>3123</v>
      </c>
      <c r="B65" t="s">
        <v>2453</v>
      </c>
      <c r="C65" s="1">
        <f t="shared" si="13"/>
        <v>85256</v>
      </c>
      <c r="D65" s="3">
        <f>IF(N65&gt;0, RANK(N65,(N65:P65,Q65:AE65)),0)</f>
        <v>2</v>
      </c>
      <c r="E65" s="3">
        <f>IF(O65&gt;0,RANK(O65,(N65:P65,Q65:AE65)),0)</f>
        <v>1</v>
      </c>
      <c r="F65" s="3">
        <f>IF(P65&gt;0,RANK(P65,(N65:P65,Q65:AE65)),0)</f>
        <v>3</v>
      </c>
      <c r="G65" s="1">
        <f t="shared" si="11"/>
        <v>17325</v>
      </c>
      <c r="H65" s="2">
        <f t="shared" si="12"/>
        <v>0.2032115041756592</v>
      </c>
      <c r="I65" s="2"/>
      <c r="J65" s="2">
        <f t="shared" si="14"/>
        <v>0.3917495542835695</v>
      </c>
      <c r="K65" s="2">
        <f t="shared" si="15"/>
        <v>0.59496105845922864</v>
      </c>
      <c r="L65" s="2">
        <f t="shared" si="16"/>
        <v>5.0905508116730787E-3</v>
      </c>
      <c r="M65" s="2">
        <f t="shared" si="17"/>
        <v>8.1988364455287781E-3</v>
      </c>
      <c r="N65" s="38">
        <v>33399</v>
      </c>
      <c r="O65" s="38">
        <v>50724</v>
      </c>
      <c r="P65" s="38">
        <v>434</v>
      </c>
      <c r="Q65" s="38">
        <v>167</v>
      </c>
      <c r="R65" s="38">
        <v>155</v>
      </c>
      <c r="S65" s="38"/>
      <c r="T65" s="38"/>
      <c r="U65" s="38"/>
      <c r="V65" s="38"/>
      <c r="W65" s="38">
        <v>377</v>
      </c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BA65" s="3">
        <f>IF(Q65&gt;0,RANK(Q65,(N65:P65,Q65:AE65)),0)</f>
        <v>5</v>
      </c>
      <c r="BB65" s="3">
        <f>IF(R65&gt;0,RANK(R65,(N65:P65,Q65:AE65)),0)</f>
        <v>6</v>
      </c>
      <c r="BC65" s="3">
        <f>IF(S65&gt;0,RANK(S65,(N65:P65,Q65:AE65)),0)</f>
        <v>0</v>
      </c>
      <c r="BD65" s="3">
        <f>IF(T65&gt;0,RANK(T65,(N65:P65,Q65:AE65)),0)</f>
        <v>0</v>
      </c>
      <c r="BE65" s="2">
        <f t="shared" si="18"/>
        <v>1.9588064183165992E-3</v>
      </c>
      <c r="BF65" s="2">
        <f t="shared" si="19"/>
        <v>1.8180538613118138E-3</v>
      </c>
      <c r="BG65" s="2">
        <f t="shared" si="20"/>
        <v>0</v>
      </c>
      <c r="BH65" s="2">
        <f t="shared" si="21"/>
        <v>0</v>
      </c>
      <c r="BJ65" t="s">
        <v>3123</v>
      </c>
      <c r="BK65" t="s">
        <v>2453</v>
      </c>
      <c r="BN65">
        <v>0</v>
      </c>
      <c r="BO65" s="60">
        <v>1</v>
      </c>
      <c r="BP65" s="62">
        <v>125</v>
      </c>
      <c r="BQ65" s="66">
        <f t="shared" si="22"/>
        <v>1125</v>
      </c>
      <c r="BR65" s="66">
        <f t="shared" si="10"/>
        <v>1125</v>
      </c>
      <c r="BS65" s="3" t="s">
        <v>3083</v>
      </c>
    </row>
    <row r="66" spans="1:73" ht="14" hidden="1" customHeight="1" outlineLevel="1" x14ac:dyDescent="0.2">
      <c r="A66" t="s">
        <v>1351</v>
      </c>
      <c r="B66" t="s">
        <v>2453</v>
      </c>
      <c r="C66" s="1">
        <f t="shared" si="13"/>
        <v>29786</v>
      </c>
      <c r="D66" s="3">
        <f>IF(N66&gt;0, RANK(N66,(N66:P66,Q66:AE66)),0)</f>
        <v>2</v>
      </c>
      <c r="E66" s="3">
        <f>IF(O66&gt;0,RANK(O66,(N66:P66,Q66:AE66)),0)</f>
        <v>1</v>
      </c>
      <c r="F66" s="3">
        <f>IF(P66&gt;0,RANK(P66,(N66:P66,Q66:AE66)),0)</f>
        <v>3</v>
      </c>
      <c r="G66" s="1">
        <f t="shared" si="11"/>
        <v>21362</v>
      </c>
      <c r="H66" s="2">
        <f t="shared" si="12"/>
        <v>0.71718256899214394</v>
      </c>
      <c r="I66" s="2"/>
      <c r="J66" s="2">
        <f t="shared" si="14"/>
        <v>0.13771570536493655</v>
      </c>
      <c r="K66" s="2">
        <f t="shared" si="15"/>
        <v>0.85489827435708055</v>
      </c>
      <c r="L66" s="2">
        <f t="shared" si="16"/>
        <v>3.9951655139998654E-3</v>
      </c>
      <c r="M66" s="2">
        <f t="shared" si="17"/>
        <v>3.3908547639830977E-3</v>
      </c>
      <c r="N66" s="38">
        <v>4102</v>
      </c>
      <c r="O66" s="38">
        <v>25464</v>
      </c>
      <c r="P66" s="38">
        <v>119</v>
      </c>
      <c r="Q66" s="38">
        <v>42</v>
      </c>
      <c r="R66" s="38">
        <v>20</v>
      </c>
      <c r="S66" s="38"/>
      <c r="T66" s="38"/>
      <c r="U66" s="38"/>
      <c r="V66" s="38"/>
      <c r="W66" s="38">
        <v>39</v>
      </c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BA66" s="3">
        <f>IF(Q66&gt;0,RANK(Q66,(N66:P66,Q66:AE66)),0)</f>
        <v>4</v>
      </c>
      <c r="BB66" s="3">
        <f>IF(R66&gt;0,RANK(R66,(N66:P66,Q66:AE66)),0)</f>
        <v>6</v>
      </c>
      <c r="BC66" s="3">
        <f>IF(S66&gt;0,RANK(S66,(N66:P66,Q66:AE66)),0)</f>
        <v>0</v>
      </c>
      <c r="BD66" s="3">
        <f>IF(T66&gt;0,RANK(T66,(N66:P66,Q66:AE66)),0)</f>
        <v>0</v>
      </c>
      <c r="BE66" s="2">
        <f t="shared" si="18"/>
        <v>1.410058416705835E-3</v>
      </c>
      <c r="BF66" s="2">
        <f t="shared" si="19"/>
        <v>6.7145638890754047E-4</v>
      </c>
      <c r="BG66" s="2">
        <f t="shared" si="20"/>
        <v>0</v>
      </c>
      <c r="BH66" s="2">
        <f t="shared" si="21"/>
        <v>0</v>
      </c>
      <c r="BJ66" t="s">
        <v>1351</v>
      </c>
      <c r="BK66" t="s">
        <v>2453</v>
      </c>
      <c r="BL66">
        <v>4</v>
      </c>
      <c r="BN66">
        <v>0</v>
      </c>
      <c r="BO66" s="60">
        <v>1</v>
      </c>
      <c r="BP66" s="62">
        <v>127</v>
      </c>
      <c r="BQ66" s="66">
        <f t="shared" si="22"/>
        <v>1127</v>
      </c>
      <c r="BR66" s="66">
        <f t="shared" si="10"/>
        <v>1127</v>
      </c>
      <c r="BS66" s="3" t="s">
        <v>3083</v>
      </c>
    </row>
    <row r="67" spans="1:73" ht="14" hidden="1" customHeight="1" outlineLevel="1" x14ac:dyDescent="0.2">
      <c r="A67" t="s">
        <v>674</v>
      </c>
      <c r="B67" t="s">
        <v>2453</v>
      </c>
      <c r="C67" s="1">
        <f t="shared" si="13"/>
        <v>8441</v>
      </c>
      <c r="D67" s="3">
        <f>IF(N67&gt;0, RANK(N67,(N67:P67,Q67:AE67)),0)</f>
        <v>2</v>
      </c>
      <c r="E67" s="3">
        <f>IF(O67&gt;0,RANK(O67,(N67:P67,Q67:AE67)),0)</f>
        <v>1</v>
      </c>
      <c r="F67" s="3">
        <f>IF(P67&gt;0,RANK(P67,(N67:P67,Q67:AE67)),0)</f>
        <v>3</v>
      </c>
      <c r="G67" s="1">
        <f t="shared" si="11"/>
        <v>4671</v>
      </c>
      <c r="H67" s="2">
        <f t="shared" si="12"/>
        <v>0.55337045373770877</v>
      </c>
      <c r="I67" s="2"/>
      <c r="J67" s="2">
        <f t="shared" si="14"/>
        <v>0.22070844686648503</v>
      </c>
      <c r="K67" s="2">
        <f t="shared" si="15"/>
        <v>0.77407890060419382</v>
      </c>
      <c r="L67" s="2">
        <f t="shared" si="16"/>
        <v>2.7247956403269754E-3</v>
      </c>
      <c r="M67" s="2">
        <f>IF(C67=0,"-",(1-J67-K67-L67))</f>
        <v>2.4878568889941514E-3</v>
      </c>
      <c r="N67" s="38">
        <v>1863</v>
      </c>
      <c r="O67" s="38">
        <v>6534</v>
      </c>
      <c r="P67" s="38">
        <v>23</v>
      </c>
      <c r="Q67" s="38">
        <v>6</v>
      </c>
      <c r="R67" s="38">
        <v>4</v>
      </c>
      <c r="S67" s="38"/>
      <c r="T67" s="38"/>
      <c r="U67" s="38"/>
      <c r="V67" s="38"/>
      <c r="W67" s="38">
        <v>11</v>
      </c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BA67" s="3">
        <f>IF(Q67&gt;0,RANK(Q67,(N67:P67,Q67:AE67)),0)</f>
        <v>5</v>
      </c>
      <c r="BB67" s="3">
        <f>IF(R67&gt;0,RANK(R67,(N67:P67,Q67:AE67)),0)</f>
        <v>6</v>
      </c>
      <c r="BC67" s="3">
        <f>IF(S67&gt;0,RANK(S67,(N67:P67,Q67:AE67)),0)</f>
        <v>0</v>
      </c>
      <c r="BD67" s="3">
        <f>IF(T67&gt;0,RANK(T67,(N67:P67,Q67:AE67)),0)</f>
        <v>0</v>
      </c>
      <c r="BE67" s="2">
        <f t="shared" si="18"/>
        <v>7.1081625399834142E-4</v>
      </c>
      <c r="BF67" s="2">
        <f t="shared" si="19"/>
        <v>4.7387750266556097E-4</v>
      </c>
      <c r="BG67" s="2">
        <f t="shared" si="20"/>
        <v>0</v>
      </c>
      <c r="BH67" s="2">
        <f t="shared" si="21"/>
        <v>0</v>
      </c>
      <c r="BJ67" t="s">
        <v>674</v>
      </c>
      <c r="BK67" t="s">
        <v>2453</v>
      </c>
      <c r="BL67">
        <v>2</v>
      </c>
      <c r="BN67">
        <v>0</v>
      </c>
      <c r="BO67" s="60">
        <v>1</v>
      </c>
      <c r="BP67" s="62">
        <v>129</v>
      </c>
      <c r="BQ67" s="66">
        <f>1000*BO67+BP67</f>
        <v>1129</v>
      </c>
      <c r="BR67" s="66">
        <f t="shared" ref="BR67:BR130" si="24">BQ67</f>
        <v>1129</v>
      </c>
      <c r="BS67" s="3" t="s">
        <v>3083</v>
      </c>
    </row>
    <row r="68" spans="1:73" ht="14" hidden="1" customHeight="1" outlineLevel="1" x14ac:dyDescent="0.2">
      <c r="A68" t="s">
        <v>959</v>
      </c>
      <c r="B68" t="s">
        <v>2453</v>
      </c>
      <c r="C68" s="1">
        <f t="shared" si="13"/>
        <v>5263</v>
      </c>
      <c r="D68" s="3">
        <f>IF(N68&gt;0, RANK(N68,(N68:P68,Q68:AE68)),0)</f>
        <v>1</v>
      </c>
      <c r="E68" s="3">
        <f>IF(O68&gt;0,RANK(O68,(N68:P68,Q68:AE68)),0)</f>
        <v>2</v>
      </c>
      <c r="F68" s="3">
        <f>IF(P68&gt;0,RANK(P68,(N68:P68,Q68:AE68)),0)</f>
        <v>3</v>
      </c>
      <c r="G68" s="1">
        <f>IF(C68&gt;0,MAX(N68:P68)-LARGE(N68:P68,2),0)</f>
        <v>1656</v>
      </c>
      <c r="H68" s="2">
        <f>IF(C68&gt;0,G68/C68,0)</f>
        <v>0.31464943948318452</v>
      </c>
      <c r="I68" s="2"/>
      <c r="J68" s="2">
        <f t="shared" si="14"/>
        <v>0.65532965988979675</v>
      </c>
      <c r="K68" s="2">
        <f t="shared" si="15"/>
        <v>0.34068022040661222</v>
      </c>
      <c r="L68" s="2">
        <f t="shared" si="16"/>
        <v>2.8500855025650768E-3</v>
      </c>
      <c r="M68" s="2">
        <f>IF(C68=0,"-",(1-J68-K68-L68))</f>
        <v>1.1400342010259561E-3</v>
      </c>
      <c r="N68" s="38">
        <v>3449</v>
      </c>
      <c r="O68" s="38">
        <v>1793</v>
      </c>
      <c r="P68" s="38">
        <v>15</v>
      </c>
      <c r="Q68" s="38">
        <v>3</v>
      </c>
      <c r="R68" s="38">
        <v>0</v>
      </c>
      <c r="S68" s="38"/>
      <c r="T68" s="38"/>
      <c r="U68" s="38"/>
      <c r="V68" s="38"/>
      <c r="W68" s="38">
        <v>3</v>
      </c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BA68" s="3">
        <f>IF(Q68&gt;0,RANK(Q68,(N68:P68,Q68:AE68)),0)</f>
        <v>4</v>
      </c>
      <c r="BB68" s="3">
        <f>IF(R68&gt;0,RANK(R68,(N68:P68,Q68:AE68)),0)</f>
        <v>0</v>
      </c>
      <c r="BC68" s="3">
        <f>IF(S68&gt;0,RANK(S68,(N68:P68,Q68:AE68)),0)</f>
        <v>0</v>
      </c>
      <c r="BD68" s="3">
        <f>IF(T68&gt;0,RANK(T68,(N68:P68,Q68:AE68)),0)</f>
        <v>0</v>
      </c>
      <c r="BE68" s="2">
        <f t="shared" si="18"/>
        <v>5.7001710051301537E-4</v>
      </c>
      <c r="BF68" s="2">
        <f t="shared" si="19"/>
        <v>0</v>
      </c>
      <c r="BG68" s="2">
        <f t="shared" si="20"/>
        <v>0</v>
      </c>
      <c r="BH68" s="2">
        <f t="shared" si="21"/>
        <v>0</v>
      </c>
      <c r="BJ68" t="s">
        <v>959</v>
      </c>
      <c r="BK68" t="s">
        <v>2453</v>
      </c>
      <c r="BL68">
        <v>7</v>
      </c>
      <c r="BN68">
        <v>0</v>
      </c>
      <c r="BO68" s="60">
        <v>1</v>
      </c>
      <c r="BP68" s="62">
        <v>131</v>
      </c>
      <c r="BQ68" s="66">
        <f>1000*BO68+BP68</f>
        <v>1131</v>
      </c>
      <c r="BR68" s="66">
        <f t="shared" si="24"/>
        <v>1131</v>
      </c>
      <c r="BS68" s="3" t="s">
        <v>3083</v>
      </c>
    </row>
    <row r="69" spans="1:73" ht="14" hidden="1" customHeight="1" outlineLevel="1" x14ac:dyDescent="0.2">
      <c r="A69" t="s">
        <v>533</v>
      </c>
      <c r="B69" t="s">
        <v>2453</v>
      </c>
      <c r="C69" s="1">
        <f t="shared" si="13"/>
        <v>11149</v>
      </c>
      <c r="D69" s="3">
        <f>IF(N69&gt;0, RANK(N69,(N69:P69,Q69:AE69)),0)</f>
        <v>2</v>
      </c>
      <c r="E69" s="3">
        <f>IF(O69&gt;0,RANK(O69,(N69:P69,Q69:AE69)),0)</f>
        <v>1</v>
      </c>
      <c r="F69" s="3">
        <f>IF(P69&gt;0,RANK(P69,(N69:P69,Q69:AE69)),0)</f>
        <v>3</v>
      </c>
      <c r="G69" s="1">
        <f>IF(C69&gt;0,MAX(N69:P69)-LARGE(N69:P69,2),0)</f>
        <v>9307</v>
      </c>
      <c r="H69" s="2">
        <f>IF(C69&gt;0,G69/C69,0)</f>
        <v>0.83478338864472146</v>
      </c>
      <c r="I69" s="2"/>
      <c r="J69" s="2">
        <f t="shared" si="14"/>
        <v>7.928962238765809E-2</v>
      </c>
      <c r="K69" s="2">
        <f t="shared" si="15"/>
        <v>0.91407301103237959</v>
      </c>
      <c r="L69" s="2">
        <f t="shared" si="16"/>
        <v>3.2289891470087002E-3</v>
      </c>
      <c r="M69" s="2">
        <f>IF(C69=0,"-",(1-J69-K69-L69))</f>
        <v>3.4083774329535781E-3</v>
      </c>
      <c r="N69" s="38">
        <v>884</v>
      </c>
      <c r="O69" s="38">
        <v>10191</v>
      </c>
      <c r="P69" s="38">
        <v>36</v>
      </c>
      <c r="Q69" s="38">
        <v>10</v>
      </c>
      <c r="R69" s="38">
        <v>8</v>
      </c>
      <c r="S69" s="38"/>
      <c r="T69" s="38"/>
      <c r="U69" s="38"/>
      <c r="V69" s="38"/>
      <c r="W69" s="38">
        <v>20</v>
      </c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BA69" s="3">
        <f>IF(Q69&gt;0,RANK(Q69,(N69:P69,Q69:AE69)),0)</f>
        <v>5</v>
      </c>
      <c r="BB69" s="3">
        <f>IF(R69&gt;0,RANK(R69,(N69:P69,Q69:AE69)),0)</f>
        <v>6</v>
      </c>
      <c r="BC69" s="3">
        <f>IF(S69&gt;0,RANK(S69,(N69:P69,Q69:AE69)),0)</f>
        <v>0</v>
      </c>
      <c r="BD69" s="3">
        <f>IF(T69&gt;0,RANK(T69,(N69:P69,Q69:AE69)),0)</f>
        <v>0</v>
      </c>
      <c r="BE69" s="2">
        <f t="shared" si="18"/>
        <v>8.9694142972463896E-4</v>
      </c>
      <c r="BF69" s="2">
        <f t="shared" si="19"/>
        <v>7.1755314377971123E-4</v>
      </c>
      <c r="BG69" s="2">
        <f t="shared" si="20"/>
        <v>0</v>
      </c>
      <c r="BH69" s="2">
        <f t="shared" si="21"/>
        <v>0</v>
      </c>
      <c r="BJ69" t="s">
        <v>533</v>
      </c>
      <c r="BK69" t="s">
        <v>2453</v>
      </c>
      <c r="BL69">
        <v>4</v>
      </c>
      <c r="BN69">
        <v>0</v>
      </c>
      <c r="BO69" s="60">
        <v>1</v>
      </c>
      <c r="BP69" s="62">
        <v>133</v>
      </c>
      <c r="BQ69" s="66">
        <f>1000*BO69+BP69</f>
        <v>1133</v>
      </c>
      <c r="BR69" s="66">
        <f t="shared" si="24"/>
        <v>1133</v>
      </c>
      <c r="BS69" s="3" t="s">
        <v>3083</v>
      </c>
    </row>
    <row r="70" spans="1:73" ht="14" customHeight="1" collapsed="1" x14ac:dyDescent="0.2">
      <c r="A70" t="s">
        <v>1460</v>
      </c>
      <c r="B70" t="s">
        <v>534</v>
      </c>
      <c r="C70" s="1">
        <f t="shared" si="13"/>
        <v>2265090</v>
      </c>
      <c r="D70" s="3">
        <f>IF(N70&gt;0, RANK(N70,(N70:P70,Q70:AE70)),0)</f>
        <v>2</v>
      </c>
      <c r="E70" s="3">
        <f>IF(O70&gt;0,RANK(O70,(N70:P70,Q70:AE70)),0)</f>
        <v>1</v>
      </c>
      <c r="F70" s="3">
        <f>IF(P70&gt;0,RANK(P70,(N70:P70,Q70:AE70)),0)</f>
        <v>3</v>
      </c>
      <c r="G70" s="1">
        <f>IF(C70&gt;0,MAX(N70:P70)-LARGE(N70:P70,2),0)</f>
        <v>690204</v>
      </c>
      <c r="H70" s="2">
        <f>IF(C70&gt;0,G70/C70,0)</f>
        <v>0.30471371998463637</v>
      </c>
      <c r="I70" s="2"/>
      <c r="J70" s="2">
        <f t="shared" si="14"/>
        <v>0.34100720059688577</v>
      </c>
      <c r="K70" s="2">
        <f t="shared" si="15"/>
        <v>0.6457209205815222</v>
      </c>
      <c r="L70" s="2">
        <f t="shared" si="16"/>
        <v>5.3309140034170826E-3</v>
      </c>
      <c r="M70" s="2">
        <f>IF(C70=0,"-",(1-J70-K70-L70))</f>
        <v>7.9409648181748942E-3</v>
      </c>
      <c r="N70" s="38">
        <v>772412</v>
      </c>
      <c r="O70" s="38">
        <v>1462616</v>
      </c>
      <c r="P70" s="38">
        <v>12075</v>
      </c>
      <c r="Q70" s="38">
        <v>4930</v>
      </c>
      <c r="R70" s="38">
        <v>4319</v>
      </c>
      <c r="S70" s="38"/>
      <c r="T70" s="38"/>
      <c r="U70" s="38"/>
      <c r="V70" s="38"/>
      <c r="W70" s="38">
        <v>8738</v>
      </c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BA70" s="3">
        <f>IF(Q70&gt;0,RANK(Q70,(N70:P70,Q70:AE70)),0)</f>
        <v>5</v>
      </c>
      <c r="BB70" s="3">
        <f>IF(R70&gt;0,RANK(R70,(N70:P70,Q70:AE70)),0)</f>
        <v>6</v>
      </c>
      <c r="BC70" s="3">
        <f>IF(S70&gt;0,RANK(S70,(N70:P70,Q70:AE70)),0)</f>
        <v>0</v>
      </c>
      <c r="BD70" s="3">
        <f>IF(T70&gt;0,RANK(T70,(N70:P70,Q70:AE70)),0)</f>
        <v>0</v>
      </c>
      <c r="BE70" s="2">
        <f t="shared" si="18"/>
        <v>2.1765139575027925E-3</v>
      </c>
      <c r="BF70" s="2">
        <f t="shared" si="19"/>
        <v>1.9067675015120812E-3</v>
      </c>
      <c r="BG70" s="2">
        <f t="shared" si="20"/>
        <v>0</v>
      </c>
      <c r="BH70" s="2">
        <f t="shared" si="21"/>
        <v>0</v>
      </c>
      <c r="BJ70" t="s">
        <v>1460</v>
      </c>
      <c r="BK70" t="s">
        <v>534</v>
      </c>
      <c r="BN70">
        <v>0</v>
      </c>
      <c r="BO70" s="60">
        <v>1</v>
      </c>
      <c r="BP70" s="62"/>
      <c r="BQ70" s="60">
        <v>1</v>
      </c>
      <c r="BR70" s="60">
        <f t="shared" si="24"/>
        <v>1</v>
      </c>
      <c r="BS70" s="3" t="s">
        <v>693</v>
      </c>
      <c r="BT70" s="38">
        <f>SUM(BT3:BT69)</f>
        <v>0</v>
      </c>
      <c r="BU70" s="38">
        <f>SUM(BU3:BU69)</f>
        <v>0</v>
      </c>
    </row>
    <row r="71" spans="1:73" ht="14" customHeight="1" x14ac:dyDescent="0.2">
      <c r="E71" s="3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BO71" s="60"/>
      <c r="BP71" s="62"/>
      <c r="BQ71" s="66"/>
      <c r="BR71" s="66"/>
    </row>
    <row r="72" spans="1:73" ht="14" hidden="1" customHeight="1" outlineLevel="1" x14ac:dyDescent="0.2">
      <c r="A72" t="s">
        <v>835</v>
      </c>
      <c r="B72" t="s">
        <v>1302</v>
      </c>
      <c r="C72" s="1">
        <f t="shared" ref="C72:C113" si="25">SUM(N72:AY72)</f>
        <v>8584</v>
      </c>
      <c r="D72" s="3">
        <f>IF(N72&gt;0, RANK(N72,(N72:P72,Q72:AE72)),0)</f>
        <v>2</v>
      </c>
      <c r="E72" s="3">
        <f>IF(O72&gt;0,RANK(O72,(N72:P72,Q72:AE72)),0)</f>
        <v>1</v>
      </c>
      <c r="F72" s="3">
        <f>IF(P72&gt;0,RANK(P72,(N72:P72,Q72:AE72)),0)</f>
        <v>3</v>
      </c>
      <c r="G72" s="1">
        <f>IF(C72&gt;0,MAX(N72:P72)-LARGE(N72:P72,2),0)</f>
        <v>1494</v>
      </c>
      <c r="H72" s="2">
        <f>IF(C72&gt;0,G72/C72,0)</f>
        <v>0.17404473438956197</v>
      </c>
      <c r="I72" s="2"/>
      <c r="J72" s="2">
        <f t="shared" ref="J72:L75" si="26">IF($C72=0,"-",N72/$C72)</f>
        <v>0.39224137931034481</v>
      </c>
      <c r="K72" s="2">
        <f t="shared" si="26"/>
        <v>0.56628611369990678</v>
      </c>
      <c r="L72" s="2">
        <f t="shared" si="26"/>
        <v>2.1318732525629078E-2</v>
      </c>
      <c r="M72" s="2">
        <f>IF(C72=0,"-",(1-J72-K72-L72))</f>
        <v>2.0153774464119392E-2</v>
      </c>
      <c r="N72" s="38">
        <v>3367</v>
      </c>
      <c r="O72" s="38">
        <v>4861</v>
      </c>
      <c r="P72" s="38">
        <v>183</v>
      </c>
      <c r="Q72" s="38">
        <v>73</v>
      </c>
      <c r="R72" s="38">
        <v>49</v>
      </c>
      <c r="S72" s="38">
        <v>12</v>
      </c>
      <c r="T72" s="38"/>
      <c r="U72" s="38">
        <v>32</v>
      </c>
      <c r="V72" s="38"/>
      <c r="W72" s="38">
        <v>0</v>
      </c>
      <c r="X72" s="38">
        <v>7</v>
      </c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BA72" s="3">
        <f>IF(Q72&gt;0,RANK(Q72,(N72:P72,Q72:AE72)),0)</f>
        <v>4</v>
      </c>
      <c r="BB72" s="3">
        <f>IF(R72&gt;0,RANK(R72,(N72:P72,Q72:AE72)),0)</f>
        <v>5</v>
      </c>
      <c r="BC72" s="3">
        <f>IF(S72&gt;0,RANK(S72,(N72:P72,Q72:AE72)),0)</f>
        <v>7</v>
      </c>
      <c r="BD72" s="3">
        <f>IF(T72&gt;0,RANK(T72,(N72:P72,Q72:AE72)),0)</f>
        <v>0</v>
      </c>
      <c r="BE72" s="2">
        <f t="shared" ref="BE72:BE113" si="27">IF($C72=0,"-",Q72/$C72)</f>
        <v>8.5041938490214349E-3</v>
      </c>
      <c r="BF72" s="2">
        <f t="shared" ref="BF72:BF113" si="28">IF($C72=0,"-",R72/$C72)</f>
        <v>5.7082945013979492E-3</v>
      </c>
      <c r="BG72" s="2">
        <f t="shared" ref="BG72:BG113" si="29">IF($C72=0,"-",S72/$C72)</f>
        <v>1.3979496738117428E-3</v>
      </c>
      <c r="BH72" s="2">
        <f t="shared" ref="BH72:BH113" si="30">IF($C72=0,"-",T72/$C72)</f>
        <v>0</v>
      </c>
      <c r="BJ72" t="s">
        <v>835</v>
      </c>
      <c r="BK72" t="s">
        <v>1302</v>
      </c>
      <c r="BL72">
        <v>1</v>
      </c>
      <c r="BN72">
        <v>0</v>
      </c>
      <c r="BO72" s="60">
        <v>2</v>
      </c>
      <c r="BP72" s="62">
        <v>701</v>
      </c>
      <c r="BQ72" s="66">
        <f t="shared" ref="BQ72:BQ112" si="31">1000*BO72+BP72</f>
        <v>2701</v>
      </c>
      <c r="BR72" s="66">
        <f t="shared" si="24"/>
        <v>2701</v>
      </c>
      <c r="BS72" s="3" t="s">
        <v>253</v>
      </c>
    </row>
    <row r="73" spans="1:73" ht="14" hidden="1" customHeight="1" outlineLevel="1" x14ac:dyDescent="0.2">
      <c r="A73" t="s">
        <v>1216</v>
      </c>
      <c r="B73" t="s">
        <v>1302</v>
      </c>
      <c r="C73" s="1">
        <f t="shared" si="25"/>
        <v>9563</v>
      </c>
      <c r="D73" s="3">
        <f>IF(N73&gt;0, RANK(N73,(N73:P73,Q73:AE73)),0)</f>
        <v>1</v>
      </c>
      <c r="E73" s="3">
        <f>IF(O73&gt;0,RANK(O73,(N73:P73,Q73:AE73)),0)</f>
        <v>2</v>
      </c>
      <c r="F73" s="3">
        <f>IF(P73&gt;0,RANK(P73,(N73:P73,Q73:AE73)),0)</f>
        <v>3</v>
      </c>
      <c r="G73" s="1">
        <f>IF(C73&gt;0,MAX(N73:P73)-LARGE(N73:P73,2),0)</f>
        <v>37</v>
      </c>
      <c r="H73" s="2">
        <f>IF(C73&gt;0,G73/C73,0)</f>
        <v>3.8690787409808637E-3</v>
      </c>
      <c r="I73" s="2"/>
      <c r="J73" s="2">
        <f t="shared" si="26"/>
        <v>0.47798807905468993</v>
      </c>
      <c r="K73" s="2">
        <f t="shared" si="26"/>
        <v>0.47411900031370907</v>
      </c>
      <c r="L73" s="2">
        <f t="shared" si="26"/>
        <v>2.3109902750182997E-2</v>
      </c>
      <c r="M73" s="2">
        <f>IF(C73=0,"-",(1-J73-K73-L73))</f>
        <v>2.4783017881417947E-2</v>
      </c>
      <c r="N73" s="38">
        <v>4571</v>
      </c>
      <c r="O73" s="38">
        <v>4534</v>
      </c>
      <c r="P73" s="38">
        <v>221</v>
      </c>
      <c r="Q73" s="38">
        <v>75</v>
      </c>
      <c r="R73" s="38">
        <v>82</v>
      </c>
      <c r="S73" s="38">
        <v>18</v>
      </c>
      <c r="T73" s="38"/>
      <c r="U73" s="38">
        <v>38</v>
      </c>
      <c r="V73" s="38"/>
      <c r="W73" s="38">
        <v>0</v>
      </c>
      <c r="X73" s="38">
        <v>24</v>
      </c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BA73" s="3">
        <f>IF(Q73&gt;0,RANK(Q73,(N73:P73,Q73:AE73)),0)</f>
        <v>5</v>
      </c>
      <c r="BB73" s="3">
        <f>IF(R73&gt;0,RANK(R73,(N73:P73,Q73:AE73)),0)</f>
        <v>4</v>
      </c>
      <c r="BC73" s="3">
        <f>IF(S73&gt;0,RANK(S73,(N73:P73,Q73:AE73)),0)</f>
        <v>8</v>
      </c>
      <c r="BD73" s="3">
        <f>IF(T73&gt;0,RANK(T73,(N73:P73,Q73:AE73)),0)</f>
        <v>0</v>
      </c>
      <c r="BE73" s="2">
        <f t="shared" si="27"/>
        <v>7.8427271776639138E-3</v>
      </c>
      <c r="BF73" s="2">
        <f t="shared" si="28"/>
        <v>8.5747150475792115E-3</v>
      </c>
      <c r="BG73" s="2">
        <f t="shared" si="29"/>
        <v>1.882254522639339E-3</v>
      </c>
      <c r="BH73" s="2">
        <f t="shared" si="30"/>
        <v>0</v>
      </c>
      <c r="BJ73" t="s">
        <v>1216</v>
      </c>
      <c r="BK73" t="s">
        <v>1302</v>
      </c>
      <c r="BL73">
        <v>1</v>
      </c>
      <c r="BN73">
        <v>0</v>
      </c>
      <c r="BO73" s="60">
        <v>2</v>
      </c>
      <c r="BP73" s="62">
        <v>702</v>
      </c>
      <c r="BQ73" s="66">
        <f t="shared" si="31"/>
        <v>2702</v>
      </c>
      <c r="BR73" s="66">
        <f t="shared" si="24"/>
        <v>2702</v>
      </c>
      <c r="BS73" s="3" t="s">
        <v>253</v>
      </c>
    </row>
    <row r="74" spans="1:73" ht="14" hidden="1" customHeight="1" outlineLevel="1" x14ac:dyDescent="0.2">
      <c r="A74" t="s">
        <v>876</v>
      </c>
      <c r="B74" t="s">
        <v>1302</v>
      </c>
      <c r="C74" s="1">
        <f t="shared" si="25"/>
        <v>11107</v>
      </c>
      <c r="D74" s="3">
        <f>IF(N74&gt;0, RANK(N74,(N74:P74,Q74:AE74)),0)</f>
        <v>1</v>
      </c>
      <c r="E74" s="3">
        <f>IF(O74&gt;0,RANK(O74,(N74:P74,Q74:AE74)),0)</f>
        <v>2</v>
      </c>
      <c r="F74" s="3">
        <f>IF(P74&gt;0,RANK(P74,(N74:P74,Q74:AE74)),0)</f>
        <v>3</v>
      </c>
      <c r="G74" s="1">
        <f>IF(C74&gt;0,MAX(N74:P74)-LARGE(N74:P74,2),0)</f>
        <v>1634</v>
      </c>
      <c r="H74" s="2">
        <f>IF(C74&gt;0,G74/C74,0)</f>
        <v>0.14711443233996579</v>
      </c>
      <c r="I74" s="2"/>
      <c r="J74" s="2">
        <f t="shared" si="26"/>
        <v>0.55190420455568556</v>
      </c>
      <c r="K74" s="2">
        <f t="shared" si="26"/>
        <v>0.40478977221571982</v>
      </c>
      <c r="L74" s="2">
        <f t="shared" si="26"/>
        <v>1.5305663095345277E-2</v>
      </c>
      <c r="M74" s="2">
        <f>IF(C74=0,"-",(1-J74-K74-L74))</f>
        <v>2.8000360133249337E-2</v>
      </c>
      <c r="N74" s="38">
        <v>6130</v>
      </c>
      <c r="O74" s="38">
        <v>4496</v>
      </c>
      <c r="P74" s="38">
        <v>170</v>
      </c>
      <c r="Q74" s="38">
        <v>127</v>
      </c>
      <c r="R74" s="38">
        <v>95</v>
      </c>
      <c r="S74" s="38">
        <v>20</v>
      </c>
      <c r="T74" s="38"/>
      <c r="U74" s="38">
        <v>41</v>
      </c>
      <c r="V74" s="38"/>
      <c r="W74" s="38">
        <v>0</v>
      </c>
      <c r="X74" s="38">
        <v>28</v>
      </c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BA74" s="3">
        <f>IF(Q74&gt;0,RANK(Q74,(N74:P74,Q74:AE74)),0)</f>
        <v>4</v>
      </c>
      <c r="BB74" s="3">
        <f>IF(R74&gt;0,RANK(R74,(N74:P74,Q74:AE74)),0)</f>
        <v>5</v>
      </c>
      <c r="BC74" s="3">
        <f>IF(S74&gt;0,RANK(S74,(N74:P74,Q74:AE74)),0)</f>
        <v>8</v>
      </c>
      <c r="BD74" s="3">
        <f>IF(T74&gt;0,RANK(T74,(N74:P74,Q74:AE74)),0)</f>
        <v>0</v>
      </c>
      <c r="BE74" s="2">
        <f t="shared" si="27"/>
        <v>1.1434230665346178E-2</v>
      </c>
      <c r="BF74" s="2">
        <f t="shared" si="28"/>
        <v>8.5531646709282438E-3</v>
      </c>
      <c r="BG74" s="2">
        <f t="shared" si="29"/>
        <v>1.800666246511209E-3</v>
      </c>
      <c r="BH74" s="2">
        <f t="shared" si="30"/>
        <v>0</v>
      </c>
      <c r="BJ74" t="s">
        <v>876</v>
      </c>
      <c r="BK74" t="s">
        <v>1302</v>
      </c>
      <c r="BL74">
        <v>1</v>
      </c>
      <c r="BN74">
        <v>0</v>
      </c>
      <c r="BO74" s="60">
        <v>2</v>
      </c>
      <c r="BP74" s="62">
        <v>703</v>
      </c>
      <c r="BQ74" s="66">
        <f t="shared" si="31"/>
        <v>2703</v>
      </c>
      <c r="BR74" s="66">
        <f t="shared" si="24"/>
        <v>2703</v>
      </c>
      <c r="BS74" s="3" t="s">
        <v>253</v>
      </c>
    </row>
    <row r="75" spans="1:73" ht="14" hidden="1" customHeight="1" outlineLevel="1" x14ac:dyDescent="0.2">
      <c r="A75" t="s">
        <v>200</v>
      </c>
      <c r="B75" t="s">
        <v>1302</v>
      </c>
      <c r="C75" s="1">
        <f t="shared" si="25"/>
        <v>9270</v>
      </c>
      <c r="D75" s="3">
        <f>IF(N75&gt;0, RANK(N75,(N75:P75,Q75:AE75)),0)</f>
        <v>1</v>
      </c>
      <c r="E75" s="3">
        <f>IF(O75&gt;0,RANK(O75,(N75:P75,Q75:AE75)),0)</f>
        <v>2</v>
      </c>
      <c r="F75" s="3">
        <f>IF(P75&gt;0,RANK(P75,(N75:P75,Q75:AE75)),0)</f>
        <v>3</v>
      </c>
      <c r="G75" s="1">
        <f>IF(C75&gt;0,MAX(N75:P75)-LARGE(N75:P75,2),0)</f>
        <v>3470</v>
      </c>
      <c r="H75" s="2">
        <f>IF(C75&gt;0,G75/C75,0)</f>
        <v>0.3743257820927724</v>
      </c>
      <c r="I75" s="2"/>
      <c r="J75" s="2">
        <f t="shared" si="26"/>
        <v>0.66461704422869472</v>
      </c>
      <c r="K75" s="2">
        <f t="shared" si="26"/>
        <v>0.29029126213592232</v>
      </c>
      <c r="L75" s="2">
        <f t="shared" si="26"/>
        <v>1.5426105717367853E-2</v>
      </c>
      <c r="M75" s="2">
        <f>IF(C75=0,"-",(1-J75-K75-L75))</f>
        <v>2.9665587918015102E-2</v>
      </c>
      <c r="N75" s="38">
        <v>6161</v>
      </c>
      <c r="O75" s="38">
        <v>2691</v>
      </c>
      <c r="P75" s="38">
        <v>143</v>
      </c>
      <c r="Q75" s="38">
        <v>74</v>
      </c>
      <c r="R75" s="38">
        <v>109</v>
      </c>
      <c r="S75" s="38">
        <v>14</v>
      </c>
      <c r="T75" s="38"/>
      <c r="U75" s="38">
        <v>49</v>
      </c>
      <c r="V75" s="38"/>
      <c r="W75" s="38">
        <v>0</v>
      </c>
      <c r="X75" s="38">
        <v>29</v>
      </c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BA75" s="3">
        <f>IF(Q75&gt;0,RANK(Q75,(N75:P75,Q75:AE75)),0)</f>
        <v>5</v>
      </c>
      <c r="BB75" s="3">
        <f>IF(R75&gt;0,RANK(R75,(N75:P75,Q75:AE75)),0)</f>
        <v>4</v>
      </c>
      <c r="BC75" s="3">
        <f>IF(S75&gt;0,RANK(S75,(N75:P75,Q75:AE75)),0)</f>
        <v>8</v>
      </c>
      <c r="BD75" s="3">
        <f>IF(T75&gt;0,RANK(T75,(N75:P75,Q75:AE75)),0)</f>
        <v>0</v>
      </c>
      <c r="BE75" s="2">
        <f t="shared" si="27"/>
        <v>7.982740021574973E-3</v>
      </c>
      <c r="BF75" s="2">
        <f t="shared" si="28"/>
        <v>1.1758360302049622E-2</v>
      </c>
      <c r="BG75" s="2">
        <f t="shared" si="29"/>
        <v>1.5102481121898597E-3</v>
      </c>
      <c r="BH75" s="2">
        <f t="shared" si="30"/>
        <v>0</v>
      </c>
      <c r="BJ75" t="s">
        <v>200</v>
      </c>
      <c r="BK75" t="s">
        <v>1302</v>
      </c>
      <c r="BL75">
        <v>1</v>
      </c>
      <c r="BN75">
        <v>0</v>
      </c>
      <c r="BO75" s="60">
        <v>2</v>
      </c>
      <c r="BP75" s="62">
        <v>704</v>
      </c>
      <c r="BQ75" s="66">
        <f t="shared" si="31"/>
        <v>2704</v>
      </c>
      <c r="BR75" s="66">
        <f t="shared" si="24"/>
        <v>2704</v>
      </c>
      <c r="BS75" s="3" t="s">
        <v>253</v>
      </c>
    </row>
    <row r="76" spans="1:73" ht="14" hidden="1" customHeight="1" outlineLevel="1" x14ac:dyDescent="0.2">
      <c r="A76" t="s">
        <v>2134</v>
      </c>
      <c r="B76" t="s">
        <v>1302</v>
      </c>
      <c r="C76" s="1">
        <f t="shared" si="25"/>
        <v>8020</v>
      </c>
      <c r="D76" s="3">
        <f>IF(N76&gt;0, RANK(N76,(N76:P76,Q76:AE76)),0)</f>
        <v>2</v>
      </c>
      <c r="E76" s="3">
        <f>IF(O76&gt;0,RANK(O76,(N76:P76,Q76:AE76)),0)</f>
        <v>1</v>
      </c>
      <c r="F76" s="3">
        <f>IF(P76&gt;0,RANK(P76,(N76:P76,Q76:AE76)),0)</f>
        <v>3</v>
      </c>
      <c r="G76" s="1">
        <f t="shared" ref="G76:G110" si="32">IF(C76&gt;0,MAX(N76:P76)-LARGE(N76:P76,2),0)</f>
        <v>1023</v>
      </c>
      <c r="H76" s="2">
        <f t="shared" ref="H76:H110" si="33">IF(C76&gt;0,G76/C76,0)</f>
        <v>0.12755610972568579</v>
      </c>
      <c r="I76" s="2"/>
      <c r="J76" s="2">
        <f t="shared" ref="J76:J111" si="34">IF($C76=0,"-",N76/$C76)</f>
        <v>0.41496259351620945</v>
      </c>
      <c r="K76" s="2">
        <f t="shared" ref="K76:K111" si="35">IF($C76=0,"-",O76/$C76)</f>
        <v>0.54251870324189522</v>
      </c>
      <c r="L76" s="2">
        <f t="shared" ref="L76:L111" si="36">IF($C76=0,"-",P76/$C76)</f>
        <v>1.6084788029925186E-2</v>
      </c>
      <c r="M76" s="2">
        <f t="shared" ref="M76:M110" si="37">IF(C76=0,"-",(1-J76-K76-L76))</f>
        <v>2.6433915211970142E-2</v>
      </c>
      <c r="N76" s="38">
        <v>3328</v>
      </c>
      <c r="O76" s="38">
        <v>4351</v>
      </c>
      <c r="P76" s="38">
        <v>129</v>
      </c>
      <c r="Q76" s="38">
        <v>79</v>
      </c>
      <c r="R76" s="38">
        <v>82</v>
      </c>
      <c r="S76" s="38">
        <v>17</v>
      </c>
      <c r="T76" s="38"/>
      <c r="U76" s="38">
        <v>17</v>
      </c>
      <c r="V76" s="38"/>
      <c r="W76" s="38">
        <v>0</v>
      </c>
      <c r="X76" s="38">
        <v>17</v>
      </c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BA76" s="3">
        <f>IF(Q76&gt;0,RANK(Q76,(N76:P76,Q76:AE76)),0)</f>
        <v>5</v>
      </c>
      <c r="BB76" s="3">
        <f>IF(R76&gt;0,RANK(R76,(N76:P76,Q76:AE76)),0)</f>
        <v>4</v>
      </c>
      <c r="BC76" s="3">
        <f>IF(S76&gt;0,RANK(S76,(N76:P76,Q76:AE76)),0)</f>
        <v>6</v>
      </c>
      <c r="BD76" s="3">
        <f>IF(T76&gt;0,RANK(T76,(N76:P76,Q76:AE76)),0)</f>
        <v>0</v>
      </c>
      <c r="BE76" s="2">
        <f t="shared" si="27"/>
        <v>9.8503740648379044E-3</v>
      </c>
      <c r="BF76" s="2">
        <f t="shared" si="28"/>
        <v>1.0224438902743141E-2</v>
      </c>
      <c r="BG76" s="2">
        <f t="shared" si="29"/>
        <v>2.1197007481296758E-3</v>
      </c>
      <c r="BH76" s="2">
        <f t="shared" si="30"/>
        <v>0</v>
      </c>
      <c r="BJ76" t="s">
        <v>2134</v>
      </c>
      <c r="BK76" t="s">
        <v>1302</v>
      </c>
      <c r="BL76">
        <v>1</v>
      </c>
      <c r="BN76">
        <v>0</v>
      </c>
      <c r="BO76" s="60">
        <v>2</v>
      </c>
      <c r="BP76" s="62">
        <v>705</v>
      </c>
      <c r="BQ76" s="66">
        <f t="shared" si="31"/>
        <v>2705</v>
      </c>
      <c r="BR76" s="66">
        <f t="shared" si="24"/>
        <v>2705</v>
      </c>
      <c r="BS76" s="3" t="s">
        <v>253</v>
      </c>
    </row>
    <row r="77" spans="1:73" ht="14" hidden="1" customHeight="1" outlineLevel="1" x14ac:dyDescent="0.2">
      <c r="A77" t="s">
        <v>2784</v>
      </c>
      <c r="B77" t="s">
        <v>1302</v>
      </c>
      <c r="C77" s="1">
        <f t="shared" si="25"/>
        <v>12000</v>
      </c>
      <c r="D77" s="3">
        <f>IF(N77&gt;0, RANK(N77,(N77:P77,Q77:AE77)),0)</f>
        <v>2</v>
      </c>
      <c r="E77" s="3">
        <f>IF(O77&gt;0,RANK(O77,(N77:P77,Q77:AE77)),0)</f>
        <v>1</v>
      </c>
      <c r="F77" s="3">
        <f>IF(P77&gt;0,RANK(P77,(N77:P77,Q77:AE77)),0)</f>
        <v>3</v>
      </c>
      <c r="G77" s="1">
        <f t="shared" si="32"/>
        <v>1932</v>
      </c>
      <c r="H77" s="2">
        <f t="shared" si="33"/>
        <v>0.161</v>
      </c>
      <c r="I77" s="2"/>
      <c r="J77" s="2">
        <f t="shared" si="34"/>
        <v>0.39774999999999999</v>
      </c>
      <c r="K77" s="2">
        <f t="shared" si="35"/>
        <v>0.55874999999999997</v>
      </c>
      <c r="L77" s="2">
        <f t="shared" si="36"/>
        <v>1.6E-2</v>
      </c>
      <c r="M77" s="2">
        <f t="shared" si="37"/>
        <v>2.7499999999999983E-2</v>
      </c>
      <c r="N77" s="38">
        <v>4773</v>
      </c>
      <c r="O77" s="38">
        <v>6705</v>
      </c>
      <c r="P77" s="38">
        <v>192</v>
      </c>
      <c r="Q77" s="38">
        <v>110</v>
      </c>
      <c r="R77" s="38">
        <v>122</v>
      </c>
      <c r="S77" s="38">
        <v>39</v>
      </c>
      <c r="T77" s="38"/>
      <c r="U77" s="38">
        <v>39</v>
      </c>
      <c r="V77" s="38"/>
      <c r="W77" s="38">
        <v>0</v>
      </c>
      <c r="X77" s="38">
        <v>20</v>
      </c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BA77" s="3">
        <f>IF(Q77&gt;0,RANK(Q77,(N77:P77,Q77:AE77)),0)</f>
        <v>5</v>
      </c>
      <c r="BB77" s="3">
        <f>IF(R77&gt;0,RANK(R77,(N77:P77,Q77:AE77)),0)</f>
        <v>4</v>
      </c>
      <c r="BC77" s="3">
        <f>IF(S77&gt;0,RANK(S77,(N77:P77,Q77:AE77)),0)</f>
        <v>6</v>
      </c>
      <c r="BD77" s="3">
        <f>IF(T77&gt;0,RANK(T77,(N77:P77,Q77:AE77)),0)</f>
        <v>0</v>
      </c>
      <c r="BE77" s="2">
        <f t="shared" si="27"/>
        <v>9.1666666666666667E-3</v>
      </c>
      <c r="BF77" s="2">
        <f t="shared" si="28"/>
        <v>1.0166666666666666E-2</v>
      </c>
      <c r="BG77" s="2">
        <f t="shared" si="29"/>
        <v>3.2499999999999999E-3</v>
      </c>
      <c r="BH77" s="2">
        <f t="shared" si="30"/>
        <v>0</v>
      </c>
      <c r="BJ77" t="s">
        <v>2784</v>
      </c>
      <c r="BK77" t="s">
        <v>1302</v>
      </c>
      <c r="BL77">
        <v>1</v>
      </c>
      <c r="BN77">
        <v>0</v>
      </c>
      <c r="BO77" s="60">
        <v>2</v>
      </c>
      <c r="BP77" s="62">
        <v>706</v>
      </c>
      <c r="BQ77" s="66">
        <f t="shared" si="31"/>
        <v>2706</v>
      </c>
      <c r="BR77" s="66">
        <f t="shared" si="24"/>
        <v>2706</v>
      </c>
      <c r="BS77" s="3" t="s">
        <v>253</v>
      </c>
    </row>
    <row r="78" spans="1:73" ht="14" hidden="1" customHeight="1" outlineLevel="1" x14ac:dyDescent="0.2">
      <c r="A78" t="s">
        <v>2267</v>
      </c>
      <c r="B78" t="s">
        <v>1302</v>
      </c>
      <c r="C78" s="1">
        <f t="shared" si="25"/>
        <v>9609</v>
      </c>
      <c r="D78" s="3">
        <f>IF(N78&gt;0, RANK(N78,(N78:P78,Q78:AE78)),0)</f>
        <v>2</v>
      </c>
      <c r="E78" s="3">
        <f>IF(O78&gt;0,RANK(O78,(N78:P78,Q78:AE78)),0)</f>
        <v>1</v>
      </c>
      <c r="F78" s="3">
        <f>IF(P78&gt;0,RANK(P78,(N78:P78,Q78:AE78)),0)</f>
        <v>3</v>
      </c>
      <c r="G78" s="1">
        <f t="shared" si="32"/>
        <v>4264</v>
      </c>
      <c r="H78" s="2">
        <f t="shared" si="33"/>
        <v>0.44375065043188677</v>
      </c>
      <c r="I78" s="2"/>
      <c r="J78" s="2">
        <f t="shared" si="34"/>
        <v>0.2615256530336143</v>
      </c>
      <c r="K78" s="2">
        <f t="shared" si="35"/>
        <v>0.70527630346550108</v>
      </c>
      <c r="L78" s="2">
        <f t="shared" si="36"/>
        <v>1.540222707878031E-2</v>
      </c>
      <c r="M78" s="2">
        <f t="shared" si="37"/>
        <v>1.7795816422104312E-2</v>
      </c>
      <c r="N78" s="38">
        <v>2513</v>
      </c>
      <c r="O78" s="38">
        <v>6777</v>
      </c>
      <c r="P78" s="38">
        <v>148</v>
      </c>
      <c r="Q78" s="38">
        <v>76</v>
      </c>
      <c r="R78" s="38">
        <v>39</v>
      </c>
      <c r="S78" s="38">
        <v>22</v>
      </c>
      <c r="T78" s="38"/>
      <c r="U78" s="38">
        <v>16</v>
      </c>
      <c r="V78" s="38"/>
      <c r="W78" s="38">
        <v>0</v>
      </c>
      <c r="X78" s="38">
        <v>18</v>
      </c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BA78" s="3">
        <f>IF(Q78&gt;0,RANK(Q78,(N78:P78,Q78:AE78)),0)</f>
        <v>4</v>
      </c>
      <c r="BB78" s="3">
        <f>IF(R78&gt;0,RANK(R78,(N78:P78,Q78:AE78)),0)</f>
        <v>5</v>
      </c>
      <c r="BC78" s="3">
        <f>IF(S78&gt;0,RANK(S78,(N78:P78,Q78:AE78)),0)</f>
        <v>6</v>
      </c>
      <c r="BD78" s="3">
        <f>IF(T78&gt;0,RANK(T78,(N78:P78,Q78:AE78)),0)</f>
        <v>0</v>
      </c>
      <c r="BE78" s="2">
        <f t="shared" si="27"/>
        <v>7.9092517431574565E-3</v>
      </c>
      <c r="BF78" s="2">
        <f t="shared" si="28"/>
        <v>4.0586949734623791E-3</v>
      </c>
      <c r="BG78" s="2">
        <f t="shared" si="29"/>
        <v>2.2895202414403163E-3</v>
      </c>
      <c r="BH78" s="2">
        <f t="shared" si="30"/>
        <v>0</v>
      </c>
      <c r="BJ78" t="s">
        <v>2267</v>
      </c>
      <c r="BK78" t="s">
        <v>1302</v>
      </c>
      <c r="BL78">
        <v>1</v>
      </c>
      <c r="BN78">
        <v>0</v>
      </c>
      <c r="BO78" s="60">
        <v>2</v>
      </c>
      <c r="BP78" s="62">
        <v>707</v>
      </c>
      <c r="BQ78" s="66">
        <f t="shared" si="31"/>
        <v>2707</v>
      </c>
      <c r="BR78" s="66">
        <f t="shared" si="24"/>
        <v>2707</v>
      </c>
      <c r="BS78" s="3" t="s">
        <v>253</v>
      </c>
    </row>
    <row r="79" spans="1:73" ht="14" hidden="1" customHeight="1" outlineLevel="1" x14ac:dyDescent="0.2">
      <c r="A79" t="s">
        <v>2443</v>
      </c>
      <c r="B79" t="s">
        <v>1302</v>
      </c>
      <c r="C79" s="1">
        <f t="shared" si="25"/>
        <v>10805</v>
      </c>
      <c r="D79" s="3">
        <f>IF(N79&gt;0, RANK(N79,(N79:P79,Q79:AE79)),0)</f>
        <v>2</v>
      </c>
      <c r="E79" s="3">
        <f>IF(O79&gt;0,RANK(O79,(N79:P79,Q79:AE79)),0)</f>
        <v>1</v>
      </c>
      <c r="F79" s="3">
        <f>IF(P79&gt;0,RANK(P79,(N79:P79,Q79:AE79)),0)</f>
        <v>3</v>
      </c>
      <c r="G79" s="1">
        <f t="shared" si="32"/>
        <v>5374</v>
      </c>
      <c r="H79" s="2">
        <f t="shared" si="33"/>
        <v>0.49736233225358628</v>
      </c>
      <c r="I79" s="2"/>
      <c r="J79" s="2">
        <f t="shared" si="34"/>
        <v>0.23840814437760297</v>
      </c>
      <c r="K79" s="2">
        <f t="shared" si="35"/>
        <v>0.73577047663118922</v>
      </c>
      <c r="L79" s="2">
        <f t="shared" si="36"/>
        <v>1.1661267931513189E-2</v>
      </c>
      <c r="M79" s="2">
        <f t="shared" si="37"/>
        <v>1.4160111059694655E-2</v>
      </c>
      <c r="N79" s="38">
        <v>2576</v>
      </c>
      <c r="O79" s="38">
        <v>7950</v>
      </c>
      <c r="P79" s="38">
        <v>126</v>
      </c>
      <c r="Q79" s="38">
        <v>59</v>
      </c>
      <c r="R79" s="38">
        <v>39</v>
      </c>
      <c r="S79" s="38">
        <v>18</v>
      </c>
      <c r="T79" s="38"/>
      <c r="U79" s="38">
        <v>24</v>
      </c>
      <c r="V79" s="38"/>
      <c r="W79" s="38">
        <v>0</v>
      </c>
      <c r="X79" s="38">
        <v>13</v>
      </c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BA79" s="3">
        <f>IF(Q79&gt;0,RANK(Q79,(N79:P79,Q79:AE79)),0)</f>
        <v>4</v>
      </c>
      <c r="BB79" s="3">
        <f>IF(R79&gt;0,RANK(R79,(N79:P79,Q79:AE79)),0)</f>
        <v>5</v>
      </c>
      <c r="BC79" s="3">
        <f>IF(S79&gt;0,RANK(S79,(N79:P79,Q79:AE79)),0)</f>
        <v>7</v>
      </c>
      <c r="BD79" s="3">
        <f>IF(T79&gt;0,RANK(T79,(N79:P79,Q79:AE79)),0)</f>
        <v>0</v>
      </c>
      <c r="BE79" s="2">
        <f t="shared" si="27"/>
        <v>5.4604349838037946E-3</v>
      </c>
      <c r="BF79" s="2">
        <f t="shared" si="28"/>
        <v>3.6094400740397962E-3</v>
      </c>
      <c r="BG79" s="2">
        <f t="shared" si="29"/>
        <v>1.6658954187875983E-3</v>
      </c>
      <c r="BH79" s="2">
        <f t="shared" si="30"/>
        <v>0</v>
      </c>
      <c r="BJ79" t="s">
        <v>2443</v>
      </c>
      <c r="BK79" t="s">
        <v>1302</v>
      </c>
      <c r="BL79">
        <v>1</v>
      </c>
      <c r="BN79">
        <v>0</v>
      </c>
      <c r="BO79" s="60">
        <v>2</v>
      </c>
      <c r="BP79" s="62">
        <v>708</v>
      </c>
      <c r="BQ79" s="66">
        <f t="shared" si="31"/>
        <v>2708</v>
      </c>
      <c r="BR79" s="66">
        <f t="shared" si="24"/>
        <v>2708</v>
      </c>
      <c r="BS79" s="3" t="s">
        <v>253</v>
      </c>
    </row>
    <row r="80" spans="1:73" ht="14" hidden="1" customHeight="1" outlineLevel="1" x14ac:dyDescent="0.2">
      <c r="A80" t="s">
        <v>1909</v>
      </c>
      <c r="B80" t="s">
        <v>1302</v>
      </c>
      <c r="C80" s="1">
        <f t="shared" si="25"/>
        <v>11836</v>
      </c>
      <c r="D80" s="3">
        <f>IF(N80&gt;0, RANK(N80,(N80:P80,Q80:AE80)),0)</f>
        <v>1</v>
      </c>
      <c r="E80" s="3">
        <f>IF(O80&gt;0,RANK(O80,(N80:P80,Q80:AE80)),0)</f>
        <v>2</v>
      </c>
      <c r="F80" s="3">
        <f>IF(P80&gt;0,RANK(P80,(N80:P80,Q80:AE80)),0)</f>
        <v>3</v>
      </c>
      <c r="G80" s="1">
        <f t="shared" si="32"/>
        <v>268</v>
      </c>
      <c r="H80" s="2">
        <f t="shared" si="33"/>
        <v>2.2642784724569112E-2</v>
      </c>
      <c r="I80" s="2"/>
      <c r="J80" s="2">
        <f t="shared" si="34"/>
        <v>0.49417032781345049</v>
      </c>
      <c r="K80" s="2">
        <f t="shared" si="35"/>
        <v>0.4715275430888814</v>
      </c>
      <c r="L80" s="2">
        <f t="shared" si="36"/>
        <v>1.5714768502872591E-2</v>
      </c>
      <c r="M80" s="2">
        <f t="shared" si="37"/>
        <v>1.8587360594795519E-2</v>
      </c>
      <c r="N80" s="38">
        <v>5849</v>
      </c>
      <c r="O80" s="38">
        <v>5581</v>
      </c>
      <c r="P80" s="38">
        <v>186</v>
      </c>
      <c r="Q80" s="38">
        <v>93</v>
      </c>
      <c r="R80" s="38">
        <v>70</v>
      </c>
      <c r="S80" s="38">
        <v>17</v>
      </c>
      <c r="T80" s="38"/>
      <c r="U80" s="38">
        <v>18</v>
      </c>
      <c r="V80" s="38"/>
      <c r="W80" s="38">
        <v>0</v>
      </c>
      <c r="X80" s="38">
        <v>22</v>
      </c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BA80" s="3">
        <f>IF(Q80&gt;0,RANK(Q80,(N80:P80,Q80:AE80)),0)</f>
        <v>4</v>
      </c>
      <c r="BB80" s="3">
        <f>IF(R80&gt;0,RANK(R80,(N80:P80,Q80:AE80)),0)</f>
        <v>5</v>
      </c>
      <c r="BC80" s="3">
        <f>IF(S80&gt;0,RANK(S80,(N80:P80,Q80:AE80)),0)</f>
        <v>8</v>
      </c>
      <c r="BD80" s="3">
        <f>IF(T80&gt;0,RANK(T80,(N80:P80,Q80:AE80)),0)</f>
        <v>0</v>
      </c>
      <c r="BE80" s="2">
        <f t="shared" si="27"/>
        <v>7.8573842514362956E-3</v>
      </c>
      <c r="BF80" s="2">
        <f t="shared" si="28"/>
        <v>5.9141601892531261E-3</v>
      </c>
      <c r="BG80" s="2">
        <f t="shared" si="29"/>
        <v>1.4362960459614734E-3</v>
      </c>
      <c r="BH80" s="2">
        <f t="shared" si="30"/>
        <v>0</v>
      </c>
      <c r="BJ80" t="s">
        <v>1909</v>
      </c>
      <c r="BK80" t="s">
        <v>1302</v>
      </c>
      <c r="BL80">
        <v>1</v>
      </c>
      <c r="BN80">
        <v>0</v>
      </c>
      <c r="BO80" s="60">
        <v>2</v>
      </c>
      <c r="BP80" s="62">
        <v>709</v>
      </c>
      <c r="BQ80" s="66">
        <f t="shared" si="31"/>
        <v>2709</v>
      </c>
      <c r="BR80" s="66">
        <f t="shared" si="24"/>
        <v>2709</v>
      </c>
      <c r="BS80" s="3" t="s">
        <v>253</v>
      </c>
    </row>
    <row r="81" spans="1:71" ht="14" hidden="1" customHeight="1" outlineLevel="1" x14ac:dyDescent="0.2">
      <c r="A81" t="s">
        <v>1162</v>
      </c>
      <c r="B81" t="s">
        <v>1302</v>
      </c>
      <c r="C81" s="1">
        <f t="shared" si="25"/>
        <v>8763</v>
      </c>
      <c r="D81" s="3">
        <f>IF(N81&gt;0, RANK(N81,(N81:P81,Q81:AE81)),0)</f>
        <v>2</v>
      </c>
      <c r="E81" s="3">
        <f>IF(O81&gt;0,RANK(O81,(N81:P81,Q81:AE81)),0)</f>
        <v>1</v>
      </c>
      <c r="F81" s="3">
        <f>IF(P81&gt;0,RANK(P81,(N81:P81,Q81:AE81)),0)</f>
        <v>3</v>
      </c>
      <c r="G81" s="1">
        <f t="shared" si="32"/>
        <v>287</v>
      </c>
      <c r="H81" s="2">
        <f t="shared" si="33"/>
        <v>3.2751340865000568E-2</v>
      </c>
      <c r="I81" s="2"/>
      <c r="J81" s="2">
        <f t="shared" si="34"/>
        <v>0.46445281296359692</v>
      </c>
      <c r="K81" s="2">
        <f t="shared" si="35"/>
        <v>0.49720415382859751</v>
      </c>
      <c r="L81" s="2">
        <f t="shared" si="36"/>
        <v>1.6204496177108296E-2</v>
      </c>
      <c r="M81" s="2">
        <f t="shared" si="37"/>
        <v>2.2138537030697226E-2</v>
      </c>
      <c r="N81" s="38">
        <v>4070</v>
      </c>
      <c r="O81" s="38">
        <v>4357</v>
      </c>
      <c r="P81" s="38">
        <v>142</v>
      </c>
      <c r="Q81" s="38">
        <v>75</v>
      </c>
      <c r="R81" s="38">
        <v>67</v>
      </c>
      <c r="S81" s="38">
        <v>15</v>
      </c>
      <c r="T81" s="38"/>
      <c r="U81" s="38">
        <v>20</v>
      </c>
      <c r="V81" s="38"/>
      <c r="W81" s="38">
        <v>0</v>
      </c>
      <c r="X81" s="38">
        <v>17</v>
      </c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BA81" s="3">
        <f>IF(Q81&gt;0,RANK(Q81,(N81:P81,Q81:AE81)),0)</f>
        <v>4</v>
      </c>
      <c r="BB81" s="3">
        <f>IF(R81&gt;0,RANK(R81,(N81:P81,Q81:AE81)),0)</f>
        <v>5</v>
      </c>
      <c r="BC81" s="3">
        <f>IF(S81&gt;0,RANK(S81,(N81:P81,Q81:AE81)),0)</f>
        <v>8</v>
      </c>
      <c r="BD81" s="3">
        <f>IF(T81&gt;0,RANK(T81,(N81:P81,Q81:AE81)),0)</f>
        <v>0</v>
      </c>
      <c r="BE81" s="2">
        <f t="shared" si="27"/>
        <v>8.5587127695994514E-3</v>
      </c>
      <c r="BF81" s="2">
        <f t="shared" si="28"/>
        <v>7.6457834075088441E-3</v>
      </c>
      <c r="BG81" s="2">
        <f t="shared" si="29"/>
        <v>1.7117425539198905E-3</v>
      </c>
      <c r="BH81" s="2">
        <f t="shared" si="30"/>
        <v>0</v>
      </c>
      <c r="BJ81" t="s">
        <v>1162</v>
      </c>
      <c r="BK81" t="s">
        <v>1302</v>
      </c>
      <c r="BL81">
        <v>1</v>
      </c>
      <c r="BN81">
        <v>0</v>
      </c>
      <c r="BO81" s="60">
        <v>2</v>
      </c>
      <c r="BP81" s="62">
        <v>710</v>
      </c>
      <c r="BQ81" s="66">
        <f t="shared" si="31"/>
        <v>2710</v>
      </c>
      <c r="BR81" s="66">
        <f t="shared" si="24"/>
        <v>2710</v>
      </c>
      <c r="BS81" s="3" t="s">
        <v>253</v>
      </c>
    </row>
    <row r="82" spans="1:71" ht="14" hidden="1" customHeight="1" outlineLevel="1" x14ac:dyDescent="0.2">
      <c r="A82" t="s">
        <v>557</v>
      </c>
      <c r="B82" t="s">
        <v>1302</v>
      </c>
      <c r="C82" s="1">
        <f t="shared" si="25"/>
        <v>9840</v>
      </c>
      <c r="D82" s="3">
        <f>IF(N82&gt;0, RANK(N82,(N82:P82,Q82:AE82)),0)</f>
        <v>2</v>
      </c>
      <c r="E82" s="3">
        <f>IF(O82&gt;0,RANK(O82,(N82:P82,Q82:AE82)),0)</f>
        <v>1</v>
      </c>
      <c r="F82" s="3">
        <f>IF(P82&gt;0,RANK(P82,(N82:P82,Q82:AE82)),0)</f>
        <v>3</v>
      </c>
      <c r="G82" s="1">
        <f t="shared" si="32"/>
        <v>231</v>
      </c>
      <c r="H82" s="2">
        <f t="shared" si="33"/>
        <v>2.3475609756097561E-2</v>
      </c>
      <c r="I82" s="2"/>
      <c r="J82" s="2">
        <f t="shared" si="34"/>
        <v>0.47083333333333333</v>
      </c>
      <c r="K82" s="2">
        <f t="shared" si="35"/>
        <v>0.49430894308943091</v>
      </c>
      <c r="L82" s="2">
        <f t="shared" si="36"/>
        <v>1.3211382113821139E-2</v>
      </c>
      <c r="M82" s="2">
        <f t="shared" si="37"/>
        <v>2.1646341463414626E-2</v>
      </c>
      <c r="N82" s="38">
        <v>4633</v>
      </c>
      <c r="O82" s="38">
        <v>4864</v>
      </c>
      <c r="P82" s="38">
        <v>130</v>
      </c>
      <c r="Q82" s="38">
        <v>97</v>
      </c>
      <c r="R82" s="38">
        <v>60</v>
      </c>
      <c r="S82" s="38">
        <v>17</v>
      </c>
      <c r="T82" s="38"/>
      <c r="U82" s="38">
        <v>16</v>
      </c>
      <c r="V82" s="38"/>
      <c r="W82" s="38">
        <v>0</v>
      </c>
      <c r="X82" s="38">
        <v>23</v>
      </c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BA82" s="3">
        <f>IF(Q82&gt;0,RANK(Q82,(N82:P82,Q82:AE82)),0)</f>
        <v>4</v>
      </c>
      <c r="BB82" s="3">
        <f>IF(R82&gt;0,RANK(R82,(N82:P82,Q82:AE82)),0)</f>
        <v>5</v>
      </c>
      <c r="BC82" s="3">
        <f>IF(S82&gt;0,RANK(S82,(N82:P82,Q82:AE82)),0)</f>
        <v>7</v>
      </c>
      <c r="BD82" s="3">
        <f>IF(T82&gt;0,RANK(T82,(N82:P82,Q82:AE82)),0)</f>
        <v>0</v>
      </c>
      <c r="BE82" s="2">
        <f t="shared" si="27"/>
        <v>9.8577235772357719E-3</v>
      </c>
      <c r="BF82" s="2">
        <f t="shared" si="28"/>
        <v>6.0975609756097563E-3</v>
      </c>
      <c r="BG82" s="2">
        <f t="shared" si="29"/>
        <v>1.7276422764227642E-3</v>
      </c>
      <c r="BH82" s="2">
        <f t="shared" si="30"/>
        <v>0</v>
      </c>
      <c r="BJ82" t="s">
        <v>557</v>
      </c>
      <c r="BK82" t="s">
        <v>1302</v>
      </c>
      <c r="BL82">
        <v>1</v>
      </c>
      <c r="BN82">
        <v>0</v>
      </c>
      <c r="BO82" s="60">
        <v>2</v>
      </c>
      <c r="BP82" s="62">
        <v>711</v>
      </c>
      <c r="BQ82" s="66">
        <f t="shared" si="31"/>
        <v>2711</v>
      </c>
      <c r="BR82" s="66">
        <f t="shared" si="24"/>
        <v>2711</v>
      </c>
      <c r="BS82" s="3" t="s">
        <v>253</v>
      </c>
    </row>
    <row r="83" spans="1:71" ht="14" hidden="1" customHeight="1" outlineLevel="1" x14ac:dyDescent="0.2">
      <c r="A83" t="s">
        <v>2258</v>
      </c>
      <c r="B83" t="s">
        <v>1302</v>
      </c>
      <c r="C83" s="1">
        <f t="shared" si="25"/>
        <v>8515</v>
      </c>
      <c r="D83" s="3">
        <f>IF(N83&gt;0, RANK(N83,(N83:P83,Q83:AE83)),0)</f>
        <v>1</v>
      </c>
      <c r="E83" s="3">
        <f>IF(O83&gt;0,RANK(O83,(N83:P83,Q83:AE83)),0)</f>
        <v>2</v>
      </c>
      <c r="F83" s="3">
        <f>IF(P83&gt;0,RANK(P83,(N83:P83,Q83:AE83)),0)</f>
        <v>3</v>
      </c>
      <c r="G83" s="1">
        <f t="shared" si="32"/>
        <v>110</v>
      </c>
      <c r="H83" s="2">
        <f t="shared" si="33"/>
        <v>1.2918379330593071E-2</v>
      </c>
      <c r="I83" s="2"/>
      <c r="J83" s="2">
        <f t="shared" si="34"/>
        <v>0.48960657662947737</v>
      </c>
      <c r="K83" s="2">
        <f t="shared" si="35"/>
        <v>0.47668819729888434</v>
      </c>
      <c r="L83" s="2">
        <f t="shared" si="36"/>
        <v>1.3388138578978274E-2</v>
      </c>
      <c r="M83" s="2">
        <f t="shared" si="37"/>
        <v>2.0317087492660008E-2</v>
      </c>
      <c r="N83" s="38">
        <v>4169</v>
      </c>
      <c r="O83" s="38">
        <v>4059</v>
      </c>
      <c r="P83" s="38">
        <v>114</v>
      </c>
      <c r="Q83" s="38">
        <v>61</v>
      </c>
      <c r="R83" s="38">
        <v>54</v>
      </c>
      <c r="S83" s="38">
        <v>11</v>
      </c>
      <c r="T83" s="38"/>
      <c r="U83" s="38">
        <v>30</v>
      </c>
      <c r="V83" s="38"/>
      <c r="W83" s="38">
        <v>0</v>
      </c>
      <c r="X83" s="38">
        <v>17</v>
      </c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BA83" s="3">
        <f>IF(Q83&gt;0,RANK(Q83,(N83:P83,Q83:AE83)),0)</f>
        <v>4</v>
      </c>
      <c r="BB83" s="3">
        <f>IF(R83&gt;0,RANK(R83,(N83:P83,Q83:AE83)),0)</f>
        <v>5</v>
      </c>
      <c r="BC83" s="3">
        <f>IF(S83&gt;0,RANK(S83,(N83:P83,Q83:AE83)),0)</f>
        <v>8</v>
      </c>
      <c r="BD83" s="3">
        <f>IF(T83&gt;0,RANK(T83,(N83:P83,Q83:AE83)),0)</f>
        <v>0</v>
      </c>
      <c r="BE83" s="2">
        <f t="shared" si="27"/>
        <v>7.1638285378743394E-3</v>
      </c>
      <c r="BF83" s="2">
        <f t="shared" si="28"/>
        <v>6.3417498532002351E-3</v>
      </c>
      <c r="BG83" s="2">
        <f t="shared" si="29"/>
        <v>1.291837933059307E-3</v>
      </c>
      <c r="BH83" s="2">
        <f t="shared" si="30"/>
        <v>0</v>
      </c>
      <c r="BJ83" t="s">
        <v>2258</v>
      </c>
      <c r="BK83" t="s">
        <v>1302</v>
      </c>
      <c r="BL83">
        <v>1</v>
      </c>
      <c r="BN83">
        <v>0</v>
      </c>
      <c r="BO83" s="60">
        <v>2</v>
      </c>
      <c r="BP83" s="62">
        <v>712</v>
      </c>
      <c r="BQ83" s="66">
        <f t="shared" si="31"/>
        <v>2712</v>
      </c>
      <c r="BR83" s="66">
        <f t="shared" si="24"/>
        <v>2712</v>
      </c>
      <c r="BS83" s="3" t="s">
        <v>253</v>
      </c>
    </row>
    <row r="84" spans="1:71" ht="14" hidden="1" customHeight="1" outlineLevel="1" x14ac:dyDescent="0.2">
      <c r="A84" t="s">
        <v>350</v>
      </c>
      <c r="B84" t="s">
        <v>1302</v>
      </c>
      <c r="C84" s="1">
        <f t="shared" si="25"/>
        <v>7577</v>
      </c>
      <c r="D84" s="3">
        <f>IF(N84&gt;0, RANK(N84,(N84:P84,Q84:AE84)),0)</f>
        <v>1</v>
      </c>
      <c r="E84" s="3">
        <f>IF(O84&gt;0,RANK(O84,(N84:P84,Q84:AE84)),0)</f>
        <v>2</v>
      </c>
      <c r="F84" s="3">
        <f>IF(P84&gt;0,RANK(P84,(N84:P84,Q84:AE84)),0)</f>
        <v>3</v>
      </c>
      <c r="G84" s="1">
        <f t="shared" si="32"/>
        <v>93</v>
      </c>
      <c r="H84" s="2">
        <f t="shared" si="33"/>
        <v>1.2273987066121156E-2</v>
      </c>
      <c r="I84" s="2"/>
      <c r="J84" s="2">
        <f t="shared" si="34"/>
        <v>0.48594430513395803</v>
      </c>
      <c r="K84" s="2">
        <f t="shared" si="35"/>
        <v>0.47367031806783688</v>
      </c>
      <c r="L84" s="2">
        <f t="shared" si="36"/>
        <v>1.5045532532664644E-2</v>
      </c>
      <c r="M84" s="2">
        <f t="shared" si="37"/>
        <v>2.5339844265540444E-2</v>
      </c>
      <c r="N84" s="38">
        <v>3682</v>
      </c>
      <c r="O84" s="38">
        <v>3589</v>
      </c>
      <c r="P84" s="38">
        <v>114</v>
      </c>
      <c r="Q84" s="38">
        <v>69</v>
      </c>
      <c r="R84" s="38">
        <v>62</v>
      </c>
      <c r="S84" s="38">
        <v>17</v>
      </c>
      <c r="T84" s="38"/>
      <c r="U84" s="38">
        <v>24</v>
      </c>
      <c r="V84" s="38"/>
      <c r="W84" s="38">
        <v>0</v>
      </c>
      <c r="X84" s="38">
        <v>20</v>
      </c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BA84" s="3">
        <f>IF(Q84&gt;0,RANK(Q84,(N84:P84,Q84:AE84)),0)</f>
        <v>4</v>
      </c>
      <c r="BB84" s="3">
        <f>IF(R84&gt;0,RANK(R84,(N84:P84,Q84:AE84)),0)</f>
        <v>5</v>
      </c>
      <c r="BC84" s="3">
        <f>IF(S84&gt;0,RANK(S84,(N84:P84,Q84:AE84)),0)</f>
        <v>8</v>
      </c>
      <c r="BD84" s="3">
        <f>IF(T84&gt;0,RANK(T84,(N84:P84,Q84:AE84)),0)</f>
        <v>0</v>
      </c>
      <c r="BE84" s="2">
        <f t="shared" si="27"/>
        <v>9.1065065329285991E-3</v>
      </c>
      <c r="BF84" s="2">
        <f t="shared" si="28"/>
        <v>8.1826580440807709E-3</v>
      </c>
      <c r="BG84" s="2">
        <f t="shared" si="29"/>
        <v>2.2436320443447273E-3</v>
      </c>
      <c r="BH84" s="2">
        <f t="shared" si="30"/>
        <v>0</v>
      </c>
      <c r="BJ84" t="s">
        <v>350</v>
      </c>
      <c r="BK84" t="s">
        <v>1302</v>
      </c>
      <c r="BL84">
        <v>1</v>
      </c>
      <c r="BN84">
        <v>0</v>
      </c>
      <c r="BO84" s="60">
        <v>2</v>
      </c>
      <c r="BP84" s="62">
        <v>713</v>
      </c>
      <c r="BQ84" s="66">
        <f t="shared" si="31"/>
        <v>2713</v>
      </c>
      <c r="BR84" s="66">
        <f t="shared" si="24"/>
        <v>2713</v>
      </c>
      <c r="BS84" s="3" t="s">
        <v>253</v>
      </c>
    </row>
    <row r="85" spans="1:71" ht="14" hidden="1" customHeight="1" outlineLevel="1" x14ac:dyDescent="0.2">
      <c r="A85" t="s">
        <v>946</v>
      </c>
      <c r="B85" t="s">
        <v>1302</v>
      </c>
      <c r="C85" s="1">
        <f t="shared" si="25"/>
        <v>7426</v>
      </c>
      <c r="D85" s="3">
        <f>IF(N85&gt;0, RANK(N85,(N85:P85,Q85:AE85)),0)</f>
        <v>1</v>
      </c>
      <c r="E85" s="3">
        <f>IF(O85&gt;0,RANK(O85,(N85:P85,Q85:AE85)),0)</f>
        <v>2</v>
      </c>
      <c r="F85" s="3">
        <f>IF(P85&gt;0,RANK(P85,(N85:P85,Q85:AE85)),0)</f>
        <v>3</v>
      </c>
      <c r="G85" s="1">
        <f t="shared" si="32"/>
        <v>1578</v>
      </c>
      <c r="H85" s="2">
        <f t="shared" si="33"/>
        <v>0.21249663345004041</v>
      </c>
      <c r="I85" s="2"/>
      <c r="J85" s="2">
        <f t="shared" si="34"/>
        <v>0.58524104497710749</v>
      </c>
      <c r="K85" s="2">
        <f t="shared" si="35"/>
        <v>0.37274441152706705</v>
      </c>
      <c r="L85" s="2">
        <f t="shared" si="36"/>
        <v>1.4543495825478051E-2</v>
      </c>
      <c r="M85" s="2">
        <f t="shared" si="37"/>
        <v>2.7471047670347401E-2</v>
      </c>
      <c r="N85" s="38">
        <v>4346</v>
      </c>
      <c r="O85" s="38">
        <v>2768</v>
      </c>
      <c r="P85" s="38">
        <v>108</v>
      </c>
      <c r="Q85" s="38">
        <v>70</v>
      </c>
      <c r="R85" s="38">
        <v>72</v>
      </c>
      <c r="S85" s="38">
        <v>20</v>
      </c>
      <c r="T85" s="38"/>
      <c r="U85" s="38">
        <v>33</v>
      </c>
      <c r="V85" s="38"/>
      <c r="W85" s="38">
        <v>0</v>
      </c>
      <c r="X85" s="38">
        <v>9</v>
      </c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BA85" s="3">
        <f>IF(Q85&gt;0,RANK(Q85,(N85:P85,Q85:AE85)),0)</f>
        <v>5</v>
      </c>
      <c r="BB85" s="3">
        <f>IF(R85&gt;0,RANK(R85,(N85:P85,Q85:AE85)),0)</f>
        <v>4</v>
      </c>
      <c r="BC85" s="3">
        <f>IF(S85&gt;0,RANK(S85,(N85:P85,Q85:AE85)),0)</f>
        <v>7</v>
      </c>
      <c r="BD85" s="3">
        <f>IF(T85&gt;0,RANK(T85,(N85:P85,Q85:AE85)),0)</f>
        <v>0</v>
      </c>
      <c r="BE85" s="2">
        <f t="shared" si="27"/>
        <v>9.4263398868839211E-3</v>
      </c>
      <c r="BF85" s="2">
        <f t="shared" si="28"/>
        <v>9.6956638836520337E-3</v>
      </c>
      <c r="BG85" s="2">
        <f t="shared" si="29"/>
        <v>2.6932399676811202E-3</v>
      </c>
      <c r="BH85" s="2">
        <f t="shared" si="30"/>
        <v>0</v>
      </c>
      <c r="BJ85" t="s">
        <v>946</v>
      </c>
      <c r="BK85" t="s">
        <v>1302</v>
      </c>
      <c r="BL85">
        <v>1</v>
      </c>
      <c r="BN85">
        <v>0</v>
      </c>
      <c r="BO85" s="60">
        <v>2</v>
      </c>
      <c r="BP85" s="62">
        <v>714</v>
      </c>
      <c r="BQ85" s="66">
        <f t="shared" si="31"/>
        <v>2714</v>
      </c>
      <c r="BR85" s="66">
        <f t="shared" si="24"/>
        <v>2714</v>
      </c>
      <c r="BS85" s="3" t="s">
        <v>253</v>
      </c>
    </row>
    <row r="86" spans="1:71" ht="14" hidden="1" customHeight="1" outlineLevel="1" x14ac:dyDescent="0.2">
      <c r="A86" t="s">
        <v>421</v>
      </c>
      <c r="B86" t="s">
        <v>1302</v>
      </c>
      <c r="C86" s="1">
        <f t="shared" si="25"/>
        <v>9293</v>
      </c>
      <c r="D86" s="3">
        <f>IF(N86&gt;0, RANK(N86,(N86:P86,Q86:AE86)),0)</f>
        <v>2</v>
      </c>
      <c r="E86" s="3">
        <f>IF(O86&gt;0,RANK(O86,(N86:P86,Q86:AE86)),0)</f>
        <v>1</v>
      </c>
      <c r="F86" s="3">
        <f>IF(P86&gt;0,RANK(P86,(N86:P86,Q86:AE86)),0)</f>
        <v>3</v>
      </c>
      <c r="G86" s="1">
        <f t="shared" si="32"/>
        <v>230</v>
      </c>
      <c r="H86" s="2">
        <f t="shared" si="33"/>
        <v>2.4749811686215432E-2</v>
      </c>
      <c r="I86" s="2"/>
      <c r="J86" s="2">
        <f t="shared" si="34"/>
        <v>0.46960077477671364</v>
      </c>
      <c r="K86" s="2">
        <f t="shared" si="35"/>
        <v>0.49435058646292906</v>
      </c>
      <c r="L86" s="2">
        <f t="shared" si="36"/>
        <v>1.6679220918971269E-2</v>
      </c>
      <c r="M86" s="2">
        <f t="shared" si="37"/>
        <v>1.9369417841385975E-2</v>
      </c>
      <c r="N86" s="38">
        <v>4364</v>
      </c>
      <c r="O86" s="38">
        <v>4594</v>
      </c>
      <c r="P86" s="38">
        <v>155</v>
      </c>
      <c r="Q86" s="38">
        <v>88</v>
      </c>
      <c r="R86" s="38">
        <v>42</v>
      </c>
      <c r="S86" s="38">
        <v>15</v>
      </c>
      <c r="T86" s="38"/>
      <c r="U86" s="38">
        <v>24</v>
      </c>
      <c r="V86" s="38"/>
      <c r="W86" s="38">
        <v>0</v>
      </c>
      <c r="X86" s="38">
        <v>11</v>
      </c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BA86" s="3">
        <f>IF(Q86&gt;0,RANK(Q86,(N86:P86,Q86:AE86)),0)</f>
        <v>4</v>
      </c>
      <c r="BB86" s="3">
        <f>IF(R86&gt;0,RANK(R86,(N86:P86,Q86:AE86)),0)</f>
        <v>5</v>
      </c>
      <c r="BC86" s="3">
        <f>IF(S86&gt;0,RANK(S86,(N86:P86,Q86:AE86)),0)</f>
        <v>7</v>
      </c>
      <c r="BD86" s="3">
        <f>IF(T86&gt;0,RANK(T86,(N86:P86,Q86:AE86)),0)</f>
        <v>0</v>
      </c>
      <c r="BE86" s="2">
        <f t="shared" si="27"/>
        <v>9.4694931668998176E-3</v>
      </c>
      <c r="BF86" s="2">
        <f t="shared" si="28"/>
        <v>4.5195308296567312E-3</v>
      </c>
      <c r="BG86" s="2">
        <f t="shared" si="29"/>
        <v>1.6141181534488325E-3</v>
      </c>
      <c r="BH86" s="2">
        <f t="shared" si="30"/>
        <v>0</v>
      </c>
      <c r="BJ86" t="s">
        <v>421</v>
      </c>
      <c r="BK86" t="s">
        <v>1302</v>
      </c>
      <c r="BL86">
        <v>1</v>
      </c>
      <c r="BN86">
        <v>0</v>
      </c>
      <c r="BO86" s="60">
        <v>2</v>
      </c>
      <c r="BP86" s="62">
        <v>715</v>
      </c>
      <c r="BQ86" s="66">
        <f t="shared" si="31"/>
        <v>2715</v>
      </c>
      <c r="BR86" s="66">
        <f t="shared" si="24"/>
        <v>2715</v>
      </c>
      <c r="BS86" s="3" t="s">
        <v>253</v>
      </c>
    </row>
    <row r="87" spans="1:71" ht="14" hidden="1" customHeight="1" outlineLevel="1" x14ac:dyDescent="0.2">
      <c r="A87" t="s">
        <v>1534</v>
      </c>
      <c r="B87" t="s">
        <v>1302</v>
      </c>
      <c r="C87" s="1">
        <f t="shared" si="25"/>
        <v>9669</v>
      </c>
      <c r="D87" s="3">
        <f>IF(N87&gt;0, RANK(N87,(N87:P87,Q87:AE87)),0)</f>
        <v>1</v>
      </c>
      <c r="E87" s="3">
        <f>IF(O87&gt;0,RANK(O87,(N87:P87,Q87:AE87)),0)</f>
        <v>2</v>
      </c>
      <c r="F87" s="3">
        <f>IF(P87&gt;0,RANK(P87,(N87:P87,Q87:AE87)),0)</f>
        <v>3</v>
      </c>
      <c r="G87" s="1">
        <f t="shared" si="32"/>
        <v>1415</v>
      </c>
      <c r="H87" s="2">
        <f t="shared" si="33"/>
        <v>0.14634398593442963</v>
      </c>
      <c r="I87" s="2"/>
      <c r="J87" s="2">
        <f t="shared" si="34"/>
        <v>0.5526941772675561</v>
      </c>
      <c r="K87" s="2">
        <f t="shared" si="35"/>
        <v>0.4063501913331265</v>
      </c>
      <c r="L87" s="2">
        <f t="shared" si="36"/>
        <v>1.4789533560864619E-2</v>
      </c>
      <c r="M87" s="2">
        <f t="shared" si="37"/>
        <v>2.6166097838452786E-2</v>
      </c>
      <c r="N87" s="38">
        <v>5344</v>
      </c>
      <c r="O87" s="38">
        <v>3929</v>
      </c>
      <c r="P87" s="38">
        <v>143</v>
      </c>
      <c r="Q87" s="38">
        <v>103</v>
      </c>
      <c r="R87" s="38">
        <v>74</v>
      </c>
      <c r="S87" s="38">
        <v>19</v>
      </c>
      <c r="T87" s="38"/>
      <c r="U87" s="38">
        <v>43</v>
      </c>
      <c r="V87" s="38"/>
      <c r="W87" s="38">
        <v>0</v>
      </c>
      <c r="X87" s="38">
        <v>14</v>
      </c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BA87" s="3">
        <f>IF(Q87&gt;0,RANK(Q87,(N87:P87,Q87:AE87)),0)</f>
        <v>4</v>
      </c>
      <c r="BB87" s="3">
        <f>IF(R87&gt;0,RANK(R87,(N87:P87,Q87:AE87)),0)</f>
        <v>5</v>
      </c>
      <c r="BC87" s="3">
        <f>IF(S87&gt;0,RANK(S87,(N87:P87,Q87:AE87)),0)</f>
        <v>7</v>
      </c>
      <c r="BD87" s="3">
        <f>IF(T87&gt;0,RANK(T87,(N87:P87,Q87:AE87)),0)</f>
        <v>0</v>
      </c>
      <c r="BE87" s="2">
        <f t="shared" si="27"/>
        <v>1.0652601096287103E-2</v>
      </c>
      <c r="BF87" s="2">
        <f t="shared" si="28"/>
        <v>7.653325059468404E-3</v>
      </c>
      <c r="BG87" s="2">
        <f t="shared" si="29"/>
        <v>1.9650429206743199E-3</v>
      </c>
      <c r="BH87" s="2">
        <f t="shared" si="30"/>
        <v>0</v>
      </c>
      <c r="BJ87" t="s">
        <v>1534</v>
      </c>
      <c r="BK87" t="s">
        <v>1302</v>
      </c>
      <c r="BL87">
        <v>1</v>
      </c>
      <c r="BN87">
        <v>0</v>
      </c>
      <c r="BO87" s="60">
        <v>2</v>
      </c>
      <c r="BP87" s="62">
        <v>716</v>
      </c>
      <c r="BQ87" s="66">
        <f t="shared" si="31"/>
        <v>2716</v>
      </c>
      <c r="BR87" s="66">
        <f t="shared" si="24"/>
        <v>2716</v>
      </c>
      <c r="BS87" s="3" t="s">
        <v>253</v>
      </c>
    </row>
    <row r="88" spans="1:71" ht="14" hidden="1" customHeight="1" outlineLevel="1" x14ac:dyDescent="0.2">
      <c r="A88" t="s">
        <v>1917</v>
      </c>
      <c r="B88" t="s">
        <v>1302</v>
      </c>
      <c r="C88" s="1">
        <f t="shared" si="25"/>
        <v>7718</v>
      </c>
      <c r="D88" s="3">
        <f>IF(N88&gt;0, RANK(N88,(N88:P88,Q88:AE88)),0)</f>
        <v>1</v>
      </c>
      <c r="E88" s="3">
        <f>IF(O88&gt;0,RANK(O88,(N88:P88,Q88:AE88)),0)</f>
        <v>2</v>
      </c>
      <c r="F88" s="3">
        <f>IF(P88&gt;0,RANK(P88,(N88:P88,Q88:AE88)),0)</f>
        <v>3</v>
      </c>
      <c r="G88" s="1">
        <f t="shared" si="32"/>
        <v>2583</v>
      </c>
      <c r="H88" s="2">
        <f t="shared" si="33"/>
        <v>0.33467219486913707</v>
      </c>
      <c r="I88" s="2"/>
      <c r="J88" s="2">
        <f t="shared" si="34"/>
        <v>0.64654055454781034</v>
      </c>
      <c r="K88" s="2">
        <f t="shared" si="35"/>
        <v>0.31186835967867321</v>
      </c>
      <c r="L88" s="2">
        <f t="shared" si="36"/>
        <v>1.4641098730240994E-2</v>
      </c>
      <c r="M88" s="2">
        <f t="shared" si="37"/>
        <v>2.6949987043275451E-2</v>
      </c>
      <c r="N88" s="38">
        <v>4990</v>
      </c>
      <c r="O88" s="38">
        <v>2407</v>
      </c>
      <c r="P88" s="38">
        <v>113</v>
      </c>
      <c r="Q88" s="38">
        <v>64</v>
      </c>
      <c r="R88" s="38">
        <v>81</v>
      </c>
      <c r="S88" s="38">
        <v>6</v>
      </c>
      <c r="T88" s="38"/>
      <c r="U88" s="38">
        <v>49</v>
      </c>
      <c r="V88" s="38"/>
      <c r="W88" s="38">
        <v>0</v>
      </c>
      <c r="X88" s="38">
        <v>8</v>
      </c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BA88" s="3">
        <f>IF(Q88&gt;0,RANK(Q88,(N88:P88,Q88:AE88)),0)</f>
        <v>5</v>
      </c>
      <c r="BB88" s="3">
        <f>IF(R88&gt;0,RANK(R88,(N88:P88,Q88:AE88)),0)</f>
        <v>4</v>
      </c>
      <c r="BC88" s="3">
        <f>IF(S88&gt;0,RANK(S88,(N88:P88,Q88:AE88)),0)</f>
        <v>8</v>
      </c>
      <c r="BD88" s="3">
        <f>IF(T88&gt;0,RANK(T88,(N88:P88,Q88:AE88)),0)</f>
        <v>0</v>
      </c>
      <c r="BE88" s="2">
        <f t="shared" si="27"/>
        <v>8.2923037056232187E-3</v>
      </c>
      <c r="BF88" s="2">
        <f t="shared" si="28"/>
        <v>1.0494946877429386E-2</v>
      </c>
      <c r="BG88" s="2">
        <f t="shared" si="29"/>
        <v>7.774034724021767E-4</v>
      </c>
      <c r="BH88" s="2">
        <f t="shared" si="30"/>
        <v>0</v>
      </c>
      <c r="BJ88" t="s">
        <v>1917</v>
      </c>
      <c r="BK88" t="s">
        <v>1302</v>
      </c>
      <c r="BL88">
        <v>1</v>
      </c>
      <c r="BN88">
        <v>0</v>
      </c>
      <c r="BO88" s="60">
        <v>2</v>
      </c>
      <c r="BP88" s="62">
        <v>717</v>
      </c>
      <c r="BQ88" s="66">
        <f t="shared" si="31"/>
        <v>2717</v>
      </c>
      <c r="BR88" s="66">
        <f t="shared" si="24"/>
        <v>2717</v>
      </c>
      <c r="BS88" s="3" t="s">
        <v>253</v>
      </c>
    </row>
    <row r="89" spans="1:71" ht="14" hidden="1" customHeight="1" outlineLevel="1" x14ac:dyDescent="0.2">
      <c r="A89" t="s">
        <v>2204</v>
      </c>
      <c r="B89" t="s">
        <v>1302</v>
      </c>
      <c r="C89" s="1">
        <f t="shared" si="25"/>
        <v>4816</v>
      </c>
      <c r="D89" s="3">
        <f>IF(N89&gt;0, RANK(N89,(N89:P89,Q89:AE89)),0)</f>
        <v>2</v>
      </c>
      <c r="E89" s="3">
        <f>IF(O89&gt;0,RANK(O89,(N89:P89,Q89:AE89)),0)</f>
        <v>1</v>
      </c>
      <c r="F89" s="3">
        <f>IF(P89&gt;0,RANK(P89,(N89:P89,Q89:AE89)),0)</f>
        <v>3</v>
      </c>
      <c r="G89" s="1">
        <f t="shared" si="32"/>
        <v>758</v>
      </c>
      <c r="H89" s="2">
        <f t="shared" si="33"/>
        <v>0.15739202657807308</v>
      </c>
      <c r="I89" s="2"/>
      <c r="J89" s="2">
        <f t="shared" si="34"/>
        <v>0.40033222591362128</v>
      </c>
      <c r="K89" s="2">
        <f t="shared" si="35"/>
        <v>0.55772425249169433</v>
      </c>
      <c r="L89" s="2">
        <f t="shared" si="36"/>
        <v>2.0141196013289037E-2</v>
      </c>
      <c r="M89" s="2">
        <f t="shared" si="37"/>
        <v>2.180232558139536E-2</v>
      </c>
      <c r="N89" s="38">
        <v>1928</v>
      </c>
      <c r="O89" s="38">
        <v>2686</v>
      </c>
      <c r="P89" s="38">
        <v>97</v>
      </c>
      <c r="Q89" s="38">
        <v>50</v>
      </c>
      <c r="R89" s="38">
        <v>26</v>
      </c>
      <c r="S89" s="38">
        <v>7</v>
      </c>
      <c r="T89" s="38"/>
      <c r="U89" s="38">
        <v>14</v>
      </c>
      <c r="V89" s="38"/>
      <c r="W89" s="38">
        <v>0</v>
      </c>
      <c r="X89" s="38">
        <v>8</v>
      </c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BA89" s="3">
        <f>IF(Q89&gt;0,RANK(Q89,(N89:P89,Q89:AE89)),0)</f>
        <v>4</v>
      </c>
      <c r="BB89" s="3">
        <f>IF(R89&gt;0,RANK(R89,(N89:P89,Q89:AE89)),0)</f>
        <v>5</v>
      </c>
      <c r="BC89" s="3">
        <f>IF(S89&gt;0,RANK(S89,(N89:P89,Q89:AE89)),0)</f>
        <v>8</v>
      </c>
      <c r="BD89" s="3">
        <f>IF(T89&gt;0,RANK(T89,(N89:P89,Q89:AE89)),0)</f>
        <v>0</v>
      </c>
      <c r="BE89" s="2">
        <f t="shared" si="27"/>
        <v>1.0382059800664452E-2</v>
      </c>
      <c r="BF89" s="2">
        <f t="shared" si="28"/>
        <v>5.3986710963455148E-3</v>
      </c>
      <c r="BG89" s="2">
        <f t="shared" si="29"/>
        <v>1.4534883720930232E-3</v>
      </c>
      <c r="BH89" s="2">
        <f t="shared" si="30"/>
        <v>0</v>
      </c>
      <c r="BJ89" t="s">
        <v>2204</v>
      </c>
      <c r="BK89" t="s">
        <v>1302</v>
      </c>
      <c r="BL89">
        <v>1</v>
      </c>
      <c r="BN89">
        <v>0</v>
      </c>
      <c r="BO89" s="60">
        <v>2</v>
      </c>
      <c r="BP89" s="62">
        <v>718</v>
      </c>
      <c r="BQ89" s="66">
        <f t="shared" si="31"/>
        <v>2718</v>
      </c>
      <c r="BR89" s="66">
        <f t="shared" si="24"/>
        <v>2718</v>
      </c>
      <c r="BS89" s="3" t="s">
        <v>253</v>
      </c>
    </row>
    <row r="90" spans="1:71" ht="14" hidden="1" customHeight="1" outlineLevel="1" x14ac:dyDescent="0.2">
      <c r="A90" t="s">
        <v>1036</v>
      </c>
      <c r="B90" t="s">
        <v>1302</v>
      </c>
      <c r="C90" s="1">
        <f t="shared" si="25"/>
        <v>5025</v>
      </c>
      <c r="D90" s="3">
        <f>IF(N90&gt;0, RANK(N90,(N90:P90,Q90:AE90)),0)</f>
        <v>1</v>
      </c>
      <c r="E90" s="3">
        <f>IF(O90&gt;0,RANK(O90,(N90:P90,Q90:AE90)),0)</f>
        <v>2</v>
      </c>
      <c r="F90" s="3">
        <f>IF(P90&gt;0,RANK(P90,(N90:P90,Q90:AE90)),0)</f>
        <v>3</v>
      </c>
      <c r="G90" s="1">
        <f t="shared" si="32"/>
        <v>854</v>
      </c>
      <c r="H90" s="2">
        <f t="shared" si="33"/>
        <v>0.16995024875621892</v>
      </c>
      <c r="I90" s="2"/>
      <c r="J90" s="2">
        <f t="shared" si="34"/>
        <v>0.56218905472636815</v>
      </c>
      <c r="K90" s="2">
        <f t="shared" si="35"/>
        <v>0.39223880597014926</v>
      </c>
      <c r="L90" s="2">
        <f t="shared" si="36"/>
        <v>1.2935323383084577E-2</v>
      </c>
      <c r="M90" s="2">
        <f t="shared" si="37"/>
        <v>3.2636815920398007E-2</v>
      </c>
      <c r="N90" s="38">
        <v>2825</v>
      </c>
      <c r="O90" s="38">
        <v>1971</v>
      </c>
      <c r="P90" s="38">
        <v>65</v>
      </c>
      <c r="Q90" s="38">
        <v>46</v>
      </c>
      <c r="R90" s="38">
        <v>62</v>
      </c>
      <c r="S90" s="38">
        <v>18</v>
      </c>
      <c r="T90" s="38"/>
      <c r="U90" s="38">
        <v>30</v>
      </c>
      <c r="V90" s="38"/>
      <c r="W90" s="38">
        <v>0</v>
      </c>
      <c r="X90" s="38">
        <v>8</v>
      </c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BA90" s="3">
        <f>IF(Q90&gt;0,RANK(Q90,(N90:P90,Q90:AE90)),0)</f>
        <v>5</v>
      </c>
      <c r="BB90" s="3">
        <f>IF(R90&gt;0,RANK(R90,(N90:P90,Q90:AE90)),0)</f>
        <v>4</v>
      </c>
      <c r="BC90" s="3">
        <f>IF(S90&gt;0,RANK(S90,(N90:P90,Q90:AE90)),0)</f>
        <v>7</v>
      </c>
      <c r="BD90" s="3">
        <f>IF(T90&gt;0,RANK(T90,(N90:P90,Q90:AE90)),0)</f>
        <v>0</v>
      </c>
      <c r="BE90" s="2">
        <f t="shared" si="27"/>
        <v>9.1542288557213934E-3</v>
      </c>
      <c r="BF90" s="2">
        <f t="shared" si="28"/>
        <v>1.2338308457711443E-2</v>
      </c>
      <c r="BG90" s="2">
        <f t="shared" si="29"/>
        <v>3.582089552238806E-3</v>
      </c>
      <c r="BH90" s="2">
        <f t="shared" si="30"/>
        <v>0</v>
      </c>
      <c r="BJ90" t="s">
        <v>1036</v>
      </c>
      <c r="BK90" t="s">
        <v>1302</v>
      </c>
      <c r="BL90">
        <v>1</v>
      </c>
      <c r="BN90">
        <v>0</v>
      </c>
      <c r="BO90" s="60">
        <v>2</v>
      </c>
      <c r="BP90" s="62">
        <v>719</v>
      </c>
      <c r="BQ90" s="66">
        <f t="shared" si="31"/>
        <v>2719</v>
      </c>
      <c r="BR90" s="66">
        <f t="shared" si="24"/>
        <v>2719</v>
      </c>
      <c r="BS90" s="3" t="s">
        <v>253</v>
      </c>
    </row>
    <row r="91" spans="1:71" ht="14" hidden="1" customHeight="1" outlineLevel="1" x14ac:dyDescent="0.2">
      <c r="A91" t="s">
        <v>3122</v>
      </c>
      <c r="B91" t="s">
        <v>1302</v>
      </c>
      <c r="C91" s="1">
        <f t="shared" si="25"/>
        <v>7267</v>
      </c>
      <c r="D91" s="3">
        <f>IF(N91&gt;0, RANK(N91,(N91:P91,Q91:AE91)),0)</f>
        <v>1</v>
      </c>
      <c r="E91" s="3">
        <f>IF(O91&gt;0,RANK(O91,(N91:P91,Q91:AE91)),0)</f>
        <v>2</v>
      </c>
      <c r="F91" s="3">
        <f>IF(P91&gt;0,RANK(P91,(N91:P91,Q91:AE91)),0)</f>
        <v>3</v>
      </c>
      <c r="G91" s="1">
        <f t="shared" si="32"/>
        <v>883</v>
      </c>
      <c r="H91" s="2">
        <f t="shared" si="33"/>
        <v>0.12150818769781202</v>
      </c>
      <c r="I91" s="2"/>
      <c r="J91" s="2">
        <f t="shared" si="34"/>
        <v>0.53997523049401408</v>
      </c>
      <c r="K91" s="2">
        <f t="shared" si="35"/>
        <v>0.418467042796202</v>
      </c>
      <c r="L91" s="2">
        <f t="shared" si="36"/>
        <v>1.4036053392046237E-2</v>
      </c>
      <c r="M91" s="2">
        <f t="shared" si="37"/>
        <v>2.752167331773768E-2</v>
      </c>
      <c r="N91" s="38">
        <v>3924</v>
      </c>
      <c r="O91" s="38">
        <v>3041</v>
      </c>
      <c r="P91" s="38">
        <v>102</v>
      </c>
      <c r="Q91" s="38">
        <v>66</v>
      </c>
      <c r="R91" s="38">
        <v>62</v>
      </c>
      <c r="S91" s="38">
        <v>15</v>
      </c>
      <c r="T91" s="38"/>
      <c r="U91" s="38">
        <v>34</v>
      </c>
      <c r="V91" s="38"/>
      <c r="W91" s="38">
        <v>0</v>
      </c>
      <c r="X91" s="38">
        <v>23</v>
      </c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BA91" s="3">
        <f>IF(Q91&gt;0,RANK(Q91,(N91:P91,Q91:AE91)),0)</f>
        <v>4</v>
      </c>
      <c r="BB91" s="3">
        <f>IF(R91&gt;0,RANK(R91,(N91:P91,Q91:AE91)),0)</f>
        <v>5</v>
      </c>
      <c r="BC91" s="3">
        <f>IF(S91&gt;0,RANK(S91,(N91:P91,Q91:AE91)),0)</f>
        <v>8</v>
      </c>
      <c r="BD91" s="3">
        <f>IF(T91&gt;0,RANK(T91,(N91:P91,Q91:AE91)),0)</f>
        <v>0</v>
      </c>
      <c r="BE91" s="2">
        <f t="shared" si="27"/>
        <v>9.0821521948534472E-3</v>
      </c>
      <c r="BF91" s="2">
        <f t="shared" si="28"/>
        <v>8.5317187284986926E-3</v>
      </c>
      <c r="BG91" s="2">
        <f t="shared" si="29"/>
        <v>2.064125498830329E-3</v>
      </c>
      <c r="BH91" s="2">
        <f t="shared" si="30"/>
        <v>0</v>
      </c>
      <c r="BJ91" t="s">
        <v>3122</v>
      </c>
      <c r="BK91" t="s">
        <v>1302</v>
      </c>
      <c r="BL91">
        <v>1</v>
      </c>
      <c r="BN91">
        <v>0</v>
      </c>
      <c r="BO91" s="60">
        <v>2</v>
      </c>
      <c r="BP91" s="62">
        <v>720</v>
      </c>
      <c r="BQ91" s="66">
        <f t="shared" si="31"/>
        <v>2720</v>
      </c>
      <c r="BR91" s="66">
        <f t="shared" si="24"/>
        <v>2720</v>
      </c>
      <c r="BS91" s="3" t="s">
        <v>253</v>
      </c>
    </row>
    <row r="92" spans="1:71" ht="14" hidden="1" customHeight="1" outlineLevel="1" x14ac:dyDescent="0.2">
      <c r="A92" t="s">
        <v>292</v>
      </c>
      <c r="B92" t="s">
        <v>1302</v>
      </c>
      <c r="C92" s="1">
        <f t="shared" si="25"/>
        <v>9043</v>
      </c>
      <c r="D92" s="3">
        <f>IF(N92&gt;0, RANK(N92,(N92:P92,Q92:AE92)),0)</f>
        <v>1</v>
      </c>
      <c r="E92" s="3">
        <f>IF(O92&gt;0,RANK(O92,(N92:P92,Q92:AE92)),0)</f>
        <v>2</v>
      </c>
      <c r="F92" s="3">
        <f>IF(P92&gt;0,RANK(P92,(N92:P92,Q92:AE92)),0)</f>
        <v>3</v>
      </c>
      <c r="G92" s="1">
        <f t="shared" si="32"/>
        <v>727</v>
      </c>
      <c r="H92" s="2">
        <f t="shared" si="33"/>
        <v>8.0393674665487122E-2</v>
      </c>
      <c r="I92" s="2"/>
      <c r="J92" s="2">
        <f t="shared" si="34"/>
        <v>0.52095543514320464</v>
      </c>
      <c r="K92" s="2">
        <f t="shared" si="35"/>
        <v>0.44056176047771756</v>
      </c>
      <c r="L92" s="2">
        <f t="shared" si="36"/>
        <v>1.2164104832467102E-2</v>
      </c>
      <c r="M92" s="2">
        <f t="shared" si="37"/>
        <v>2.6318699546610702E-2</v>
      </c>
      <c r="N92" s="38">
        <v>4711</v>
      </c>
      <c r="O92" s="38">
        <v>3984</v>
      </c>
      <c r="P92" s="38">
        <v>110</v>
      </c>
      <c r="Q92" s="38">
        <v>74</v>
      </c>
      <c r="R92" s="38">
        <v>86</v>
      </c>
      <c r="S92" s="38">
        <v>19</v>
      </c>
      <c r="T92" s="38"/>
      <c r="U92" s="38">
        <v>34</v>
      </c>
      <c r="V92" s="38"/>
      <c r="W92" s="38">
        <v>0</v>
      </c>
      <c r="X92" s="38">
        <v>25</v>
      </c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BA92" s="3">
        <f>IF(Q92&gt;0,RANK(Q92,(N92:P92,Q92:AE92)),0)</f>
        <v>5</v>
      </c>
      <c r="BB92" s="3">
        <f>IF(R92&gt;0,RANK(R92,(N92:P92,Q92:AE92)),0)</f>
        <v>4</v>
      </c>
      <c r="BC92" s="3">
        <f>IF(S92&gt;0,RANK(S92,(N92:P92,Q92:AE92)),0)</f>
        <v>8</v>
      </c>
      <c r="BD92" s="3">
        <f>IF(T92&gt;0,RANK(T92,(N92:P92,Q92:AE92)),0)</f>
        <v>0</v>
      </c>
      <c r="BE92" s="2">
        <f t="shared" si="27"/>
        <v>8.1831250691142329E-3</v>
      </c>
      <c r="BF92" s="2">
        <f t="shared" si="28"/>
        <v>9.5101183235651882E-3</v>
      </c>
      <c r="BG92" s="2">
        <f t="shared" si="29"/>
        <v>2.1010726528806812E-3</v>
      </c>
      <c r="BH92" s="2">
        <f t="shared" si="30"/>
        <v>0</v>
      </c>
      <c r="BJ92" t="s">
        <v>292</v>
      </c>
      <c r="BK92" t="s">
        <v>1302</v>
      </c>
      <c r="BL92">
        <v>1</v>
      </c>
      <c r="BN92">
        <v>0</v>
      </c>
      <c r="BO92" s="60">
        <v>2</v>
      </c>
      <c r="BP92" s="62">
        <v>721</v>
      </c>
      <c r="BQ92" s="66">
        <f t="shared" si="31"/>
        <v>2721</v>
      </c>
      <c r="BR92" s="66">
        <f t="shared" si="24"/>
        <v>2721</v>
      </c>
      <c r="BS92" s="3" t="s">
        <v>253</v>
      </c>
    </row>
    <row r="93" spans="1:71" ht="14" hidden="1" customHeight="1" outlineLevel="1" x14ac:dyDescent="0.2">
      <c r="A93" t="s">
        <v>188</v>
      </c>
      <c r="B93" t="s">
        <v>1302</v>
      </c>
      <c r="C93" s="1">
        <f t="shared" si="25"/>
        <v>5463</v>
      </c>
      <c r="D93" s="3">
        <f>IF(N93&gt;0, RANK(N93,(N93:P93,Q93:AE93)),0)</f>
        <v>1</v>
      </c>
      <c r="E93" s="3">
        <f>IF(O93&gt;0,RANK(O93,(N93:P93,Q93:AE93)),0)</f>
        <v>2</v>
      </c>
      <c r="F93" s="3">
        <f>IF(P93&gt;0,RANK(P93,(N93:P93,Q93:AE93)),0)</f>
        <v>3</v>
      </c>
      <c r="G93" s="1">
        <f t="shared" si="32"/>
        <v>66</v>
      </c>
      <c r="H93" s="2">
        <f t="shared" si="33"/>
        <v>1.2081274025260845E-2</v>
      </c>
      <c r="I93" s="2"/>
      <c r="J93" s="2">
        <f t="shared" si="34"/>
        <v>0.48691195313930075</v>
      </c>
      <c r="K93" s="2">
        <f t="shared" si="35"/>
        <v>0.47483067911403992</v>
      </c>
      <c r="L93" s="2">
        <f t="shared" si="36"/>
        <v>1.2447373238147538E-2</v>
      </c>
      <c r="M93" s="2">
        <f t="shared" si="37"/>
        <v>2.580999450851185E-2</v>
      </c>
      <c r="N93" s="38">
        <v>2660</v>
      </c>
      <c r="O93" s="38">
        <v>2594</v>
      </c>
      <c r="P93" s="38">
        <v>68</v>
      </c>
      <c r="Q93" s="38">
        <v>41</v>
      </c>
      <c r="R93" s="38">
        <v>44</v>
      </c>
      <c r="S93" s="38">
        <v>27</v>
      </c>
      <c r="T93" s="38"/>
      <c r="U93" s="38">
        <v>22</v>
      </c>
      <c r="V93" s="38"/>
      <c r="W93" s="38">
        <v>0</v>
      </c>
      <c r="X93" s="38">
        <v>7</v>
      </c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BA93" s="3">
        <f>IF(Q93&gt;0,RANK(Q93,(N93:P93,Q93:AE93)),0)</f>
        <v>5</v>
      </c>
      <c r="BB93" s="3">
        <f>IF(R93&gt;0,RANK(R93,(N93:P93,Q93:AE93)),0)</f>
        <v>4</v>
      </c>
      <c r="BC93" s="3">
        <f>IF(S93&gt;0,RANK(S93,(N93:P93,Q93:AE93)),0)</f>
        <v>6</v>
      </c>
      <c r="BD93" s="3">
        <f>IF(T93&gt;0,RANK(T93,(N93:P93,Q93:AE93)),0)</f>
        <v>0</v>
      </c>
      <c r="BE93" s="2">
        <f t="shared" si="27"/>
        <v>7.505033864177192E-3</v>
      </c>
      <c r="BF93" s="2">
        <f t="shared" si="28"/>
        <v>8.05418268350723E-3</v>
      </c>
      <c r="BG93" s="2">
        <f t="shared" si="29"/>
        <v>4.9423393739703456E-3</v>
      </c>
      <c r="BH93" s="2">
        <f t="shared" si="30"/>
        <v>0</v>
      </c>
      <c r="BJ93" t="s">
        <v>188</v>
      </c>
      <c r="BK93" t="s">
        <v>1302</v>
      </c>
      <c r="BL93">
        <v>1</v>
      </c>
      <c r="BN93">
        <v>0</v>
      </c>
      <c r="BO93" s="60">
        <v>2</v>
      </c>
      <c r="BP93" s="62">
        <v>722</v>
      </c>
      <c r="BQ93" s="66">
        <f t="shared" si="31"/>
        <v>2722</v>
      </c>
      <c r="BR93" s="66">
        <f t="shared" si="24"/>
        <v>2722</v>
      </c>
      <c r="BS93" s="3" t="s">
        <v>253</v>
      </c>
    </row>
    <row r="94" spans="1:71" ht="14" hidden="1" customHeight="1" outlineLevel="1" x14ac:dyDescent="0.2">
      <c r="A94" t="s">
        <v>1820</v>
      </c>
      <c r="B94" t="s">
        <v>1302</v>
      </c>
      <c r="C94" s="1">
        <f t="shared" si="25"/>
        <v>10685</v>
      </c>
      <c r="D94" s="3">
        <f>IF(N94&gt;0, RANK(N94,(N94:P94,Q94:AE94)),0)</f>
        <v>2</v>
      </c>
      <c r="E94" s="3">
        <f>IF(O94&gt;0,RANK(O94,(N94:P94,Q94:AE94)),0)</f>
        <v>1</v>
      </c>
      <c r="F94" s="3">
        <f>IF(P94&gt;0,RANK(P94,(N94:P94,Q94:AE94)),0)</f>
        <v>3</v>
      </c>
      <c r="G94" s="1">
        <f t="shared" si="32"/>
        <v>1985</v>
      </c>
      <c r="H94" s="2">
        <f t="shared" si="33"/>
        <v>0.185774450163781</v>
      </c>
      <c r="I94" s="2"/>
      <c r="J94" s="2">
        <f t="shared" si="34"/>
        <v>0.385212915301825</v>
      </c>
      <c r="K94" s="2">
        <f t="shared" si="35"/>
        <v>0.57098736546560602</v>
      </c>
      <c r="L94" s="2">
        <f t="shared" si="36"/>
        <v>1.7875526438933084E-2</v>
      </c>
      <c r="M94" s="2">
        <f t="shared" si="37"/>
        <v>2.5924192793635895E-2</v>
      </c>
      <c r="N94" s="38">
        <v>4116</v>
      </c>
      <c r="O94" s="38">
        <v>6101</v>
      </c>
      <c r="P94" s="38">
        <v>191</v>
      </c>
      <c r="Q94" s="38">
        <v>137</v>
      </c>
      <c r="R94" s="38">
        <v>55</v>
      </c>
      <c r="S94" s="38">
        <v>30</v>
      </c>
      <c r="T94" s="38"/>
      <c r="U94" s="38">
        <v>22</v>
      </c>
      <c r="V94" s="38"/>
      <c r="W94" s="38">
        <v>0</v>
      </c>
      <c r="X94" s="38">
        <v>33</v>
      </c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BA94" s="3">
        <f>IF(Q94&gt;0,RANK(Q94,(N94:P94,Q94:AE94)),0)</f>
        <v>4</v>
      </c>
      <c r="BB94" s="3">
        <f>IF(R94&gt;0,RANK(R94,(N94:P94,Q94:AE94)),0)</f>
        <v>5</v>
      </c>
      <c r="BC94" s="3">
        <f>IF(S94&gt;0,RANK(S94,(N94:P94,Q94:AE94)),0)</f>
        <v>7</v>
      </c>
      <c r="BD94" s="3">
        <f>IF(T94&gt;0,RANK(T94,(N94:P94,Q94:AE94)),0)</f>
        <v>0</v>
      </c>
      <c r="BE94" s="2">
        <f t="shared" si="27"/>
        <v>1.2821712681328966E-2</v>
      </c>
      <c r="BF94" s="2">
        <f t="shared" si="28"/>
        <v>5.1474029012634533E-3</v>
      </c>
      <c r="BG94" s="2">
        <f t="shared" si="29"/>
        <v>2.8076743097800653E-3</v>
      </c>
      <c r="BH94" s="2">
        <f t="shared" si="30"/>
        <v>0</v>
      </c>
      <c r="BJ94" t="s">
        <v>1820</v>
      </c>
      <c r="BK94" t="s">
        <v>1302</v>
      </c>
      <c r="BL94">
        <v>1</v>
      </c>
      <c r="BN94">
        <v>0</v>
      </c>
      <c r="BO94" s="60">
        <v>2</v>
      </c>
      <c r="BP94" s="62">
        <v>723</v>
      </c>
      <c r="BQ94" s="66">
        <f t="shared" si="31"/>
        <v>2723</v>
      </c>
      <c r="BR94" s="66">
        <f t="shared" si="24"/>
        <v>2723</v>
      </c>
      <c r="BS94" s="3" t="s">
        <v>253</v>
      </c>
    </row>
    <row r="95" spans="1:71" ht="14" hidden="1" customHeight="1" outlineLevel="1" x14ac:dyDescent="0.2">
      <c r="A95" t="s">
        <v>626</v>
      </c>
      <c r="B95" t="s">
        <v>1302</v>
      </c>
      <c r="C95" s="1">
        <f t="shared" si="25"/>
        <v>10118</v>
      </c>
      <c r="D95" s="3">
        <f>IF(N95&gt;0, RANK(N95,(N95:P95,Q95:AE95)),0)</f>
        <v>2</v>
      </c>
      <c r="E95" s="3">
        <f>IF(O95&gt;0,RANK(O95,(N95:P95,Q95:AE95)),0)</f>
        <v>1</v>
      </c>
      <c r="F95" s="3">
        <f>IF(P95&gt;0,RANK(P95,(N95:P95,Q95:AE95)),0)</f>
        <v>3</v>
      </c>
      <c r="G95" s="1">
        <f t="shared" si="32"/>
        <v>3248</v>
      </c>
      <c r="H95" s="2">
        <f t="shared" si="33"/>
        <v>0.32101205771891678</v>
      </c>
      <c r="I95" s="2"/>
      <c r="J95" s="2">
        <f t="shared" si="34"/>
        <v>0.31962838505633523</v>
      </c>
      <c r="K95" s="2">
        <f t="shared" si="35"/>
        <v>0.64064044277525201</v>
      </c>
      <c r="L95" s="2">
        <f t="shared" si="36"/>
        <v>1.610990314291362E-2</v>
      </c>
      <c r="M95" s="2">
        <f t="shared" si="37"/>
        <v>2.3621269025499089E-2</v>
      </c>
      <c r="N95" s="38">
        <v>3234</v>
      </c>
      <c r="O95" s="38">
        <v>6482</v>
      </c>
      <c r="P95" s="38">
        <v>163</v>
      </c>
      <c r="Q95" s="38">
        <v>118</v>
      </c>
      <c r="R95" s="38">
        <v>42</v>
      </c>
      <c r="S95" s="38">
        <v>33</v>
      </c>
      <c r="T95" s="38"/>
      <c r="U95" s="38">
        <v>29</v>
      </c>
      <c r="V95" s="38"/>
      <c r="W95" s="38">
        <v>0</v>
      </c>
      <c r="X95" s="38">
        <v>17</v>
      </c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BA95" s="3">
        <f>IF(Q95&gt;0,RANK(Q95,(N95:P95,Q95:AE95)),0)</f>
        <v>4</v>
      </c>
      <c r="BB95" s="3">
        <f>IF(R95&gt;0,RANK(R95,(N95:P95,Q95:AE95)),0)</f>
        <v>5</v>
      </c>
      <c r="BC95" s="3">
        <f>IF(S95&gt;0,RANK(S95,(N95:P95,Q95:AE95)),0)</f>
        <v>6</v>
      </c>
      <c r="BD95" s="3">
        <f>IF(T95&gt;0,RANK(T95,(N95:P95,Q95:AE95)),0)</f>
        <v>0</v>
      </c>
      <c r="BE95" s="2">
        <f t="shared" si="27"/>
        <v>1.1662383870330105E-2</v>
      </c>
      <c r="BF95" s="2">
        <f t="shared" si="28"/>
        <v>4.1510179877446134E-3</v>
      </c>
      <c r="BG95" s="2">
        <f t="shared" si="29"/>
        <v>3.2615141332279106E-3</v>
      </c>
      <c r="BH95" s="2">
        <f t="shared" si="30"/>
        <v>0</v>
      </c>
      <c r="BJ95" t="s">
        <v>626</v>
      </c>
      <c r="BK95" t="s">
        <v>1302</v>
      </c>
      <c r="BL95">
        <v>1</v>
      </c>
      <c r="BN95">
        <v>0</v>
      </c>
      <c r="BO95" s="60">
        <v>2</v>
      </c>
      <c r="BP95" s="62">
        <v>724</v>
      </c>
      <c r="BQ95" s="66">
        <f t="shared" si="31"/>
        <v>2724</v>
      </c>
      <c r="BR95" s="66">
        <f t="shared" si="24"/>
        <v>2724</v>
      </c>
      <c r="BS95" s="3" t="s">
        <v>253</v>
      </c>
    </row>
    <row r="96" spans="1:71" ht="14" hidden="1" customHeight="1" outlineLevel="1" x14ac:dyDescent="0.2">
      <c r="A96" t="s">
        <v>716</v>
      </c>
      <c r="B96" t="s">
        <v>1302</v>
      </c>
      <c r="C96" s="1">
        <f t="shared" si="25"/>
        <v>10460</v>
      </c>
      <c r="D96" s="3">
        <f>IF(N96&gt;0, RANK(N96,(N96:P96,Q96:AE96)),0)</f>
        <v>2</v>
      </c>
      <c r="E96" s="3">
        <f>IF(O96&gt;0,RANK(O96,(N96:P96,Q96:AE96)),0)</f>
        <v>1</v>
      </c>
      <c r="F96" s="3">
        <f>IF(P96&gt;0,RANK(P96,(N96:P96,Q96:AE96)),0)</f>
        <v>3</v>
      </c>
      <c r="G96" s="1">
        <f t="shared" si="32"/>
        <v>3719</v>
      </c>
      <c r="H96" s="2">
        <f t="shared" si="33"/>
        <v>0.35554493307839385</v>
      </c>
      <c r="I96" s="2"/>
      <c r="J96" s="2">
        <f t="shared" si="34"/>
        <v>0.30325047801147226</v>
      </c>
      <c r="K96" s="2">
        <f t="shared" si="35"/>
        <v>0.65879541108986617</v>
      </c>
      <c r="L96" s="2">
        <f t="shared" si="36"/>
        <v>1.7973231357552581E-2</v>
      </c>
      <c r="M96" s="2">
        <f t="shared" si="37"/>
        <v>1.998087954110905E-2</v>
      </c>
      <c r="N96" s="38">
        <v>3172</v>
      </c>
      <c r="O96" s="38">
        <v>6891</v>
      </c>
      <c r="P96" s="38">
        <v>188</v>
      </c>
      <c r="Q96" s="38">
        <v>101</v>
      </c>
      <c r="R96" s="38">
        <v>51</v>
      </c>
      <c r="S96" s="38">
        <v>18</v>
      </c>
      <c r="T96" s="38"/>
      <c r="U96" s="38">
        <v>20</v>
      </c>
      <c r="V96" s="38"/>
      <c r="W96" s="38">
        <v>0</v>
      </c>
      <c r="X96" s="38">
        <v>19</v>
      </c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BA96" s="3">
        <f>IF(Q96&gt;0,RANK(Q96,(N96:P96,Q96:AE96)),0)</f>
        <v>4</v>
      </c>
      <c r="BB96" s="3">
        <f>IF(R96&gt;0,RANK(R96,(N96:P96,Q96:AE96)),0)</f>
        <v>5</v>
      </c>
      <c r="BC96" s="3">
        <f>IF(S96&gt;0,RANK(S96,(N96:P96,Q96:AE96)),0)</f>
        <v>8</v>
      </c>
      <c r="BD96" s="3">
        <f>IF(T96&gt;0,RANK(T96,(N96:P96,Q96:AE96)),0)</f>
        <v>0</v>
      </c>
      <c r="BE96" s="2">
        <f t="shared" si="27"/>
        <v>9.6558317399617587E-3</v>
      </c>
      <c r="BF96" s="2">
        <f t="shared" si="28"/>
        <v>4.8757170172084134E-3</v>
      </c>
      <c r="BG96" s="2">
        <f t="shared" si="29"/>
        <v>1.7208413001912047E-3</v>
      </c>
      <c r="BH96" s="2">
        <f t="shared" si="30"/>
        <v>0</v>
      </c>
      <c r="BJ96" t="s">
        <v>716</v>
      </c>
      <c r="BK96" t="s">
        <v>1302</v>
      </c>
      <c r="BL96">
        <v>1</v>
      </c>
      <c r="BN96">
        <v>0</v>
      </c>
      <c r="BO96" s="60">
        <v>2</v>
      </c>
      <c r="BP96" s="62">
        <v>725</v>
      </c>
      <c r="BQ96" s="66">
        <f t="shared" si="31"/>
        <v>2725</v>
      </c>
      <c r="BR96" s="66">
        <f t="shared" si="24"/>
        <v>2725</v>
      </c>
      <c r="BS96" s="3" t="s">
        <v>253</v>
      </c>
    </row>
    <row r="97" spans="1:71" ht="14" hidden="1" customHeight="1" outlineLevel="1" x14ac:dyDescent="0.2">
      <c r="A97" t="s">
        <v>2674</v>
      </c>
      <c r="B97" t="s">
        <v>1302</v>
      </c>
      <c r="C97" s="1">
        <f t="shared" si="25"/>
        <v>9448</v>
      </c>
      <c r="D97" s="3">
        <f>IF(N97&gt;0, RANK(N97,(N97:P97,Q97:AE97)),0)</f>
        <v>2</v>
      </c>
      <c r="E97" s="3">
        <f>IF(O97&gt;0,RANK(O97,(N97:P97,Q97:AE97)),0)</f>
        <v>1</v>
      </c>
      <c r="F97" s="3">
        <f>IF(P97&gt;0,RANK(P97,(N97:P97,Q97:AE97)),0)</f>
        <v>3</v>
      </c>
      <c r="G97" s="1">
        <f t="shared" si="32"/>
        <v>5130</v>
      </c>
      <c r="H97" s="2">
        <f t="shared" si="33"/>
        <v>0.54297205757832345</v>
      </c>
      <c r="I97" s="2"/>
      <c r="J97" s="2">
        <f t="shared" si="34"/>
        <v>0.21306096528365792</v>
      </c>
      <c r="K97" s="2">
        <f t="shared" si="35"/>
        <v>0.75603302286198137</v>
      </c>
      <c r="L97" s="2">
        <f t="shared" si="36"/>
        <v>1.651143099068586E-2</v>
      </c>
      <c r="M97" s="2">
        <f t="shared" si="37"/>
        <v>1.4394580863674844E-2</v>
      </c>
      <c r="N97" s="38">
        <v>2013</v>
      </c>
      <c r="O97" s="38">
        <v>7143</v>
      </c>
      <c r="P97" s="38">
        <v>156</v>
      </c>
      <c r="Q97" s="38">
        <v>66</v>
      </c>
      <c r="R97" s="38">
        <v>33</v>
      </c>
      <c r="S97" s="38">
        <v>14</v>
      </c>
      <c r="T97" s="38"/>
      <c r="U97" s="38">
        <v>14</v>
      </c>
      <c r="V97" s="38"/>
      <c r="W97" s="38">
        <v>0</v>
      </c>
      <c r="X97" s="38">
        <v>9</v>
      </c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BA97" s="3">
        <f>IF(Q97&gt;0,RANK(Q97,(N97:P97,Q97:AE97)),0)</f>
        <v>4</v>
      </c>
      <c r="BB97" s="3">
        <f>IF(R97&gt;0,RANK(R97,(N97:P97,Q97:AE97)),0)</f>
        <v>5</v>
      </c>
      <c r="BC97" s="3">
        <f>IF(S97&gt;0,RANK(S97,(N97:P97,Q97:AE97)),0)</f>
        <v>6</v>
      </c>
      <c r="BD97" s="3">
        <f>IF(T97&gt;0,RANK(T97,(N97:P97,Q97:AE97)),0)</f>
        <v>0</v>
      </c>
      <c r="BE97" s="2">
        <f t="shared" si="27"/>
        <v>6.9856054191363252E-3</v>
      </c>
      <c r="BF97" s="2">
        <f t="shared" si="28"/>
        <v>3.4928027095681626E-3</v>
      </c>
      <c r="BG97" s="2">
        <f t="shared" si="29"/>
        <v>1.4817950889077054E-3</v>
      </c>
      <c r="BH97" s="2">
        <f t="shared" si="30"/>
        <v>0</v>
      </c>
      <c r="BJ97" t="s">
        <v>2674</v>
      </c>
      <c r="BK97" t="s">
        <v>1302</v>
      </c>
      <c r="BL97">
        <v>1</v>
      </c>
      <c r="BN97">
        <v>0</v>
      </c>
      <c r="BO97" s="60">
        <v>2</v>
      </c>
      <c r="BP97" s="62">
        <v>726</v>
      </c>
      <c r="BQ97" s="66">
        <f t="shared" si="31"/>
        <v>2726</v>
      </c>
      <c r="BR97" s="66">
        <f t="shared" si="24"/>
        <v>2726</v>
      </c>
      <c r="BS97" s="3" t="s">
        <v>253</v>
      </c>
    </row>
    <row r="98" spans="1:71" ht="14" hidden="1" customHeight="1" outlineLevel="1" x14ac:dyDescent="0.2">
      <c r="A98" t="s">
        <v>2484</v>
      </c>
      <c r="B98" t="s">
        <v>1302</v>
      </c>
      <c r="C98" s="1">
        <f t="shared" si="25"/>
        <v>8860</v>
      </c>
      <c r="D98" s="3">
        <f>IF(N98&gt;0, RANK(N98,(N98:P98,Q98:AE98)),0)</f>
        <v>2</v>
      </c>
      <c r="E98" s="3">
        <f>IF(O98&gt;0,RANK(O98,(N98:P98,Q98:AE98)),0)</f>
        <v>1</v>
      </c>
      <c r="F98" s="3">
        <f>IF(P98&gt;0,RANK(P98,(N98:P98,Q98:AE98)),0)</f>
        <v>3</v>
      </c>
      <c r="G98" s="1">
        <f t="shared" si="32"/>
        <v>4978</v>
      </c>
      <c r="H98" s="2">
        <f t="shared" si="33"/>
        <v>0.56185101580135444</v>
      </c>
      <c r="I98" s="2"/>
      <c r="J98" s="2">
        <f t="shared" si="34"/>
        <v>0.20395033860045148</v>
      </c>
      <c r="K98" s="2">
        <f t="shared" si="35"/>
        <v>0.76580135440180586</v>
      </c>
      <c r="L98" s="2">
        <f t="shared" si="36"/>
        <v>1.3318284424379233E-2</v>
      </c>
      <c r="M98" s="2">
        <f t="shared" si="37"/>
        <v>1.6930022573363381E-2</v>
      </c>
      <c r="N98" s="38">
        <v>1807</v>
      </c>
      <c r="O98" s="38">
        <v>6785</v>
      </c>
      <c r="P98" s="38">
        <v>118</v>
      </c>
      <c r="Q98" s="38">
        <v>76</v>
      </c>
      <c r="R98" s="38">
        <v>28</v>
      </c>
      <c r="S98" s="38">
        <v>27</v>
      </c>
      <c r="T98" s="38"/>
      <c r="U98" s="38">
        <v>8</v>
      </c>
      <c r="V98" s="38"/>
      <c r="W98" s="38">
        <v>0</v>
      </c>
      <c r="X98" s="38">
        <v>11</v>
      </c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BA98" s="3">
        <f>IF(Q98&gt;0,RANK(Q98,(N98:P98,Q98:AE98)),0)</f>
        <v>4</v>
      </c>
      <c r="BB98" s="3">
        <f>IF(R98&gt;0,RANK(R98,(N98:P98,Q98:AE98)),0)</f>
        <v>5</v>
      </c>
      <c r="BC98" s="3">
        <f>IF(S98&gt;0,RANK(S98,(N98:P98,Q98:AE98)),0)</f>
        <v>6</v>
      </c>
      <c r="BD98" s="3">
        <f>IF(T98&gt;0,RANK(T98,(N98:P98,Q98:AE98)),0)</f>
        <v>0</v>
      </c>
      <c r="BE98" s="2">
        <f t="shared" si="27"/>
        <v>8.5778781038374722E-3</v>
      </c>
      <c r="BF98" s="2">
        <f t="shared" si="28"/>
        <v>3.1602708803611739E-3</v>
      </c>
      <c r="BG98" s="2">
        <f t="shared" si="29"/>
        <v>3.0474040632054175E-3</v>
      </c>
      <c r="BH98" s="2">
        <f t="shared" si="30"/>
        <v>0</v>
      </c>
      <c r="BJ98" t="s">
        <v>2484</v>
      </c>
      <c r="BK98" t="s">
        <v>1302</v>
      </c>
      <c r="BL98">
        <v>1</v>
      </c>
      <c r="BN98">
        <v>0</v>
      </c>
      <c r="BO98" s="60">
        <v>2</v>
      </c>
      <c r="BP98" s="62">
        <v>727</v>
      </c>
      <c r="BQ98" s="66">
        <f t="shared" si="31"/>
        <v>2727</v>
      </c>
      <c r="BR98" s="66">
        <f t="shared" si="24"/>
        <v>2727</v>
      </c>
      <c r="BS98" s="3" t="s">
        <v>253</v>
      </c>
    </row>
    <row r="99" spans="1:71" ht="14" hidden="1" customHeight="1" outlineLevel="1" x14ac:dyDescent="0.2">
      <c r="A99" t="s">
        <v>2584</v>
      </c>
      <c r="B99" t="s">
        <v>1302</v>
      </c>
      <c r="C99" s="1">
        <f t="shared" si="25"/>
        <v>9279</v>
      </c>
      <c r="D99" s="3">
        <f>IF(N99&gt;0, RANK(N99,(N99:P99,Q99:AE99)),0)</f>
        <v>2</v>
      </c>
      <c r="E99" s="3">
        <f>IF(O99&gt;0,RANK(O99,(N99:P99,Q99:AE99)),0)</f>
        <v>1</v>
      </c>
      <c r="F99" s="3">
        <f>IF(P99&gt;0,RANK(P99,(N99:P99,Q99:AE99)),0)</f>
        <v>3</v>
      </c>
      <c r="G99" s="1">
        <f t="shared" si="32"/>
        <v>4500</v>
      </c>
      <c r="H99" s="2">
        <f t="shared" si="33"/>
        <v>0.48496605237633367</v>
      </c>
      <c r="I99" s="2"/>
      <c r="J99" s="2">
        <f t="shared" si="34"/>
        <v>0.23849552753529474</v>
      </c>
      <c r="K99" s="2">
        <f t="shared" si="35"/>
        <v>0.72346157991162841</v>
      </c>
      <c r="L99" s="2">
        <f t="shared" si="36"/>
        <v>1.6488845780795344E-2</v>
      </c>
      <c r="M99" s="2">
        <f t="shared" si="37"/>
        <v>2.1554046772281569E-2</v>
      </c>
      <c r="N99" s="38">
        <v>2213</v>
      </c>
      <c r="O99" s="38">
        <v>6713</v>
      </c>
      <c r="P99" s="38">
        <v>153</v>
      </c>
      <c r="Q99" s="38">
        <v>97</v>
      </c>
      <c r="R99" s="38">
        <v>34</v>
      </c>
      <c r="S99" s="38">
        <v>22</v>
      </c>
      <c r="T99" s="38"/>
      <c r="U99" s="38">
        <v>23</v>
      </c>
      <c r="V99" s="38"/>
      <c r="W99" s="38">
        <v>0</v>
      </c>
      <c r="X99" s="38">
        <v>24</v>
      </c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BA99" s="3">
        <f>IF(Q99&gt;0,RANK(Q99,(N99:P99,Q99:AE99)),0)</f>
        <v>4</v>
      </c>
      <c r="BB99" s="3">
        <f>IF(R99&gt;0,RANK(R99,(N99:P99,Q99:AE99)),0)</f>
        <v>5</v>
      </c>
      <c r="BC99" s="3">
        <f>IF(S99&gt;0,RANK(S99,(N99:P99,Q99:AE99)),0)</f>
        <v>8</v>
      </c>
      <c r="BD99" s="3">
        <f>IF(T99&gt;0,RANK(T99,(N99:P99,Q99:AE99)),0)</f>
        <v>0</v>
      </c>
      <c r="BE99" s="2">
        <f t="shared" si="27"/>
        <v>1.0453712684556525E-2</v>
      </c>
      <c r="BF99" s="2">
        <f t="shared" si="28"/>
        <v>3.6641879512878542E-3</v>
      </c>
      <c r="BG99" s="2">
        <f t="shared" si="29"/>
        <v>2.3709451449509646E-3</v>
      </c>
      <c r="BH99" s="2">
        <f t="shared" si="30"/>
        <v>0</v>
      </c>
      <c r="BJ99" t="s">
        <v>2584</v>
      </c>
      <c r="BK99" t="s">
        <v>1302</v>
      </c>
      <c r="BL99">
        <v>1</v>
      </c>
      <c r="BN99">
        <v>0</v>
      </c>
      <c r="BO99" s="60">
        <v>2</v>
      </c>
      <c r="BP99" s="62">
        <v>728</v>
      </c>
      <c r="BQ99" s="66">
        <f t="shared" si="31"/>
        <v>2728</v>
      </c>
      <c r="BR99" s="66">
        <f t="shared" si="24"/>
        <v>2728</v>
      </c>
      <c r="BS99" s="3" t="s">
        <v>253</v>
      </c>
    </row>
    <row r="100" spans="1:71" ht="14" hidden="1" customHeight="1" outlineLevel="1" x14ac:dyDescent="0.2">
      <c r="A100" t="s">
        <v>2714</v>
      </c>
      <c r="B100" t="s">
        <v>1302</v>
      </c>
      <c r="C100" s="1">
        <f t="shared" si="25"/>
        <v>10500</v>
      </c>
      <c r="D100" s="3">
        <f>IF(N100&gt;0, RANK(N100,(N100:P100,Q100:AE100)),0)</f>
        <v>2</v>
      </c>
      <c r="E100" s="3">
        <f>IF(O100&gt;0,RANK(O100,(N100:P100,Q100:AE100)),0)</f>
        <v>1</v>
      </c>
      <c r="F100" s="3">
        <f>IF(P100&gt;0,RANK(P100,(N100:P100,Q100:AE100)),0)</f>
        <v>3</v>
      </c>
      <c r="G100" s="1">
        <f t="shared" si="32"/>
        <v>4710</v>
      </c>
      <c r="H100" s="2">
        <f t="shared" si="33"/>
        <v>0.44857142857142857</v>
      </c>
      <c r="I100" s="2"/>
      <c r="J100" s="2">
        <f t="shared" si="34"/>
        <v>0.25790476190476191</v>
      </c>
      <c r="K100" s="2">
        <f t="shared" si="35"/>
        <v>0.70647619047619048</v>
      </c>
      <c r="L100" s="2">
        <f t="shared" si="36"/>
        <v>1.4857142857142857E-2</v>
      </c>
      <c r="M100" s="2">
        <f t="shared" si="37"/>
        <v>2.0761904761904804E-2</v>
      </c>
      <c r="N100" s="38">
        <v>2708</v>
      </c>
      <c r="O100" s="38">
        <v>7418</v>
      </c>
      <c r="P100" s="38">
        <v>156</v>
      </c>
      <c r="Q100" s="38">
        <v>96</v>
      </c>
      <c r="R100" s="38">
        <v>60</v>
      </c>
      <c r="S100" s="38">
        <v>22</v>
      </c>
      <c r="T100" s="38"/>
      <c r="U100" s="38">
        <v>28</v>
      </c>
      <c r="V100" s="38"/>
      <c r="W100" s="38">
        <v>0</v>
      </c>
      <c r="X100" s="38">
        <v>12</v>
      </c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BA100" s="3">
        <f>IF(Q100&gt;0,RANK(Q100,(N100:P100,Q100:AE100)),0)</f>
        <v>4</v>
      </c>
      <c r="BB100" s="3">
        <f>IF(R100&gt;0,RANK(R100,(N100:P100,Q100:AE100)),0)</f>
        <v>5</v>
      </c>
      <c r="BC100" s="3">
        <f>IF(S100&gt;0,RANK(S100,(N100:P100,Q100:AE100)),0)</f>
        <v>7</v>
      </c>
      <c r="BD100" s="3">
        <f>IF(T100&gt;0,RANK(T100,(N100:P100,Q100:AE100)),0)</f>
        <v>0</v>
      </c>
      <c r="BE100" s="2">
        <f t="shared" si="27"/>
        <v>9.1428571428571435E-3</v>
      </c>
      <c r="BF100" s="2">
        <f t="shared" si="28"/>
        <v>5.7142857142857143E-3</v>
      </c>
      <c r="BG100" s="2">
        <f t="shared" si="29"/>
        <v>2.0952380952380953E-3</v>
      </c>
      <c r="BH100" s="2">
        <f t="shared" si="30"/>
        <v>0</v>
      </c>
      <c r="BJ100" t="s">
        <v>2714</v>
      </c>
      <c r="BK100" t="s">
        <v>1302</v>
      </c>
      <c r="BL100">
        <v>1</v>
      </c>
      <c r="BN100">
        <v>0</v>
      </c>
      <c r="BO100" s="60">
        <v>2</v>
      </c>
      <c r="BP100" s="62">
        <v>729</v>
      </c>
      <c r="BQ100" s="66">
        <f t="shared" si="31"/>
        <v>2729</v>
      </c>
      <c r="BR100" s="66">
        <f t="shared" si="24"/>
        <v>2729</v>
      </c>
      <c r="BS100" s="3" t="s">
        <v>253</v>
      </c>
    </row>
    <row r="101" spans="1:71" ht="14" hidden="1" customHeight="1" outlineLevel="1" x14ac:dyDescent="0.2">
      <c r="A101" t="s">
        <v>1217</v>
      </c>
      <c r="B101" t="s">
        <v>1302</v>
      </c>
      <c r="C101" s="1">
        <f t="shared" si="25"/>
        <v>10306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>IF(P101&gt;0,RANK(P101,(N101:P101,Q101:AE101)),0)</f>
        <v>3</v>
      </c>
      <c r="G101" s="1">
        <f t="shared" si="32"/>
        <v>4611</v>
      </c>
      <c r="H101" s="2">
        <f t="shared" si="33"/>
        <v>0.44740927614981563</v>
      </c>
      <c r="I101" s="2"/>
      <c r="J101" s="2">
        <f t="shared" si="34"/>
        <v>0.26208034154861248</v>
      </c>
      <c r="K101" s="2">
        <f t="shared" si="35"/>
        <v>0.70948961769842811</v>
      </c>
      <c r="L101" s="2">
        <f t="shared" si="36"/>
        <v>1.115854841839705E-2</v>
      </c>
      <c r="M101" s="2">
        <f t="shared" si="37"/>
        <v>1.7271492334562356E-2</v>
      </c>
      <c r="N101" s="38">
        <v>2701</v>
      </c>
      <c r="O101" s="38">
        <v>7312</v>
      </c>
      <c r="P101" s="38">
        <v>115</v>
      </c>
      <c r="Q101" s="38">
        <v>75</v>
      </c>
      <c r="R101" s="38">
        <v>53</v>
      </c>
      <c r="S101" s="38">
        <v>20</v>
      </c>
      <c r="T101" s="38"/>
      <c r="U101" s="38">
        <v>20</v>
      </c>
      <c r="V101" s="38"/>
      <c r="W101" s="38">
        <v>0</v>
      </c>
      <c r="X101" s="38">
        <v>10</v>
      </c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BA101" s="3">
        <f>IF(Q101&gt;0,RANK(Q101,(N101:P101,Q101:AE101)),0)</f>
        <v>4</v>
      </c>
      <c r="BB101" s="3">
        <f>IF(R101&gt;0,RANK(R101,(N101:P101,Q101:AE101)),0)</f>
        <v>5</v>
      </c>
      <c r="BC101" s="3">
        <f>IF(S101&gt;0,RANK(S101,(N101:P101,Q101:AE101)),0)</f>
        <v>6</v>
      </c>
      <c r="BD101" s="3">
        <f>IF(T101&gt;0,RANK(T101,(N101:P101,Q101:AE101)),0)</f>
        <v>0</v>
      </c>
      <c r="BE101" s="2">
        <f t="shared" si="27"/>
        <v>7.2773141859111198E-3</v>
      </c>
      <c r="BF101" s="2">
        <f t="shared" si="28"/>
        <v>5.142635358043858E-3</v>
      </c>
      <c r="BG101" s="2">
        <f t="shared" si="29"/>
        <v>1.9406171162429653E-3</v>
      </c>
      <c r="BH101" s="2">
        <f t="shared" si="30"/>
        <v>0</v>
      </c>
      <c r="BJ101" t="s">
        <v>1217</v>
      </c>
      <c r="BK101" t="s">
        <v>1302</v>
      </c>
      <c r="BL101">
        <v>1</v>
      </c>
      <c r="BN101">
        <v>0</v>
      </c>
      <c r="BO101" s="60">
        <v>2</v>
      </c>
      <c r="BP101" s="62">
        <v>730</v>
      </c>
      <c r="BQ101" s="66">
        <f t="shared" si="31"/>
        <v>2730</v>
      </c>
      <c r="BR101" s="66">
        <f t="shared" si="24"/>
        <v>2730</v>
      </c>
      <c r="BS101" s="3" t="s">
        <v>253</v>
      </c>
    </row>
    <row r="102" spans="1:71" ht="14" hidden="1" customHeight="1" outlineLevel="1" x14ac:dyDescent="0.2">
      <c r="A102" t="s">
        <v>2193</v>
      </c>
      <c r="B102" t="s">
        <v>1302</v>
      </c>
      <c r="C102" s="1">
        <f t="shared" si="25"/>
        <v>7003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>IF(P102&gt;0,RANK(P102,(N102:P102,Q102:AE102)),0)</f>
        <v>3</v>
      </c>
      <c r="G102" s="1">
        <f t="shared" si="32"/>
        <v>235</v>
      </c>
      <c r="H102" s="2">
        <f t="shared" si="33"/>
        <v>3.3557046979865772E-2</v>
      </c>
      <c r="I102" s="2"/>
      <c r="J102" s="2">
        <f t="shared" si="34"/>
        <v>0.46265886048836213</v>
      </c>
      <c r="K102" s="2">
        <f t="shared" si="35"/>
        <v>0.49621590746822791</v>
      </c>
      <c r="L102" s="2">
        <f t="shared" si="36"/>
        <v>1.513637012708839E-2</v>
      </c>
      <c r="M102" s="2">
        <f t="shared" si="37"/>
        <v>2.5988861916321562E-2</v>
      </c>
      <c r="N102" s="38">
        <v>3240</v>
      </c>
      <c r="O102" s="38">
        <v>3475</v>
      </c>
      <c r="P102" s="38">
        <v>106</v>
      </c>
      <c r="Q102" s="38">
        <v>68</v>
      </c>
      <c r="R102" s="38">
        <v>52</v>
      </c>
      <c r="S102" s="38">
        <v>13</v>
      </c>
      <c r="T102" s="38"/>
      <c r="U102" s="38">
        <v>28</v>
      </c>
      <c r="V102" s="38"/>
      <c r="W102" s="38">
        <v>0</v>
      </c>
      <c r="X102" s="38">
        <v>21</v>
      </c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BA102" s="3">
        <f>IF(Q102&gt;0,RANK(Q102,(N102:P102,Q102:AE102)),0)</f>
        <v>4</v>
      </c>
      <c r="BB102" s="3">
        <f>IF(R102&gt;0,RANK(R102,(N102:P102,Q102:AE102)),0)</f>
        <v>5</v>
      </c>
      <c r="BC102" s="3">
        <f>IF(S102&gt;0,RANK(S102,(N102:P102,Q102:AE102)),0)</f>
        <v>8</v>
      </c>
      <c r="BD102" s="3">
        <f>IF(T102&gt;0,RANK(T102,(N102:P102,Q102:AE102)),0)</f>
        <v>0</v>
      </c>
      <c r="BE102" s="2">
        <f t="shared" si="27"/>
        <v>9.7101242324717976E-3</v>
      </c>
      <c r="BF102" s="2">
        <f t="shared" si="28"/>
        <v>7.4253891189490218E-3</v>
      </c>
      <c r="BG102" s="2">
        <f t="shared" si="29"/>
        <v>1.8563472797372554E-3</v>
      </c>
      <c r="BH102" s="2">
        <f t="shared" si="30"/>
        <v>0</v>
      </c>
      <c r="BJ102" t="s">
        <v>2193</v>
      </c>
      <c r="BK102" t="s">
        <v>1302</v>
      </c>
      <c r="BL102">
        <v>1</v>
      </c>
      <c r="BN102">
        <v>0</v>
      </c>
      <c r="BO102" s="60">
        <v>2</v>
      </c>
      <c r="BP102" s="62">
        <v>731</v>
      </c>
      <c r="BQ102" s="66">
        <f t="shared" si="31"/>
        <v>2731</v>
      </c>
      <c r="BR102" s="66">
        <f t="shared" si="24"/>
        <v>2731</v>
      </c>
      <c r="BS102" s="3" t="s">
        <v>253</v>
      </c>
    </row>
    <row r="103" spans="1:71" ht="14" hidden="1" customHeight="1" outlineLevel="1" x14ac:dyDescent="0.2">
      <c r="A103" t="s">
        <v>1153</v>
      </c>
      <c r="B103" t="s">
        <v>1302</v>
      </c>
      <c r="C103" s="1">
        <f t="shared" si="25"/>
        <v>5864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>IF(P103&gt;0,RANK(P103,(N103:P103,Q103:AE103)),0)</f>
        <v>3</v>
      </c>
      <c r="G103" s="1">
        <f t="shared" si="32"/>
        <v>1859</v>
      </c>
      <c r="H103" s="2">
        <f t="shared" si="33"/>
        <v>0.31701909959072305</v>
      </c>
      <c r="I103" s="2"/>
      <c r="J103" s="2">
        <f t="shared" si="34"/>
        <v>0.32111186903137789</v>
      </c>
      <c r="K103" s="2">
        <f t="shared" si="35"/>
        <v>0.63813096862210095</v>
      </c>
      <c r="L103" s="2">
        <f t="shared" si="36"/>
        <v>1.6541609822646658E-2</v>
      </c>
      <c r="M103" s="2">
        <f t="shared" si="37"/>
        <v>2.4215552523874501E-2</v>
      </c>
      <c r="N103" s="38">
        <v>1883</v>
      </c>
      <c r="O103" s="38">
        <v>3742</v>
      </c>
      <c r="P103" s="38">
        <v>97</v>
      </c>
      <c r="Q103" s="38">
        <v>69</v>
      </c>
      <c r="R103" s="38">
        <v>35</v>
      </c>
      <c r="S103" s="38">
        <v>12</v>
      </c>
      <c r="T103" s="38"/>
      <c r="U103" s="38">
        <v>17</v>
      </c>
      <c r="V103" s="38"/>
      <c r="W103" s="38">
        <v>0</v>
      </c>
      <c r="X103" s="38">
        <v>9</v>
      </c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BA103" s="3">
        <f>IF(Q103&gt;0,RANK(Q103,(N103:P103,Q103:AE103)),0)</f>
        <v>4</v>
      </c>
      <c r="BB103" s="3">
        <f>IF(R103&gt;0,RANK(R103,(N103:P103,Q103:AE103)),0)</f>
        <v>5</v>
      </c>
      <c r="BC103" s="3">
        <f>IF(S103&gt;0,RANK(S103,(N103:P103,Q103:AE103)),0)</f>
        <v>7</v>
      </c>
      <c r="BD103" s="3">
        <f>IF(T103&gt;0,RANK(T103,(N103:P103,Q103:AE103)),0)</f>
        <v>0</v>
      </c>
      <c r="BE103" s="2">
        <f t="shared" si="27"/>
        <v>1.1766712141882674E-2</v>
      </c>
      <c r="BF103" s="2">
        <f t="shared" si="28"/>
        <v>5.9686221009549794E-3</v>
      </c>
      <c r="BG103" s="2">
        <f t="shared" si="29"/>
        <v>2.0463847203274215E-3</v>
      </c>
      <c r="BH103" s="2">
        <f t="shared" si="30"/>
        <v>0</v>
      </c>
      <c r="BJ103" t="s">
        <v>1153</v>
      </c>
      <c r="BK103" t="s">
        <v>1302</v>
      </c>
      <c r="BL103">
        <v>1</v>
      </c>
      <c r="BN103">
        <v>0</v>
      </c>
      <c r="BO103" s="60">
        <v>2</v>
      </c>
      <c r="BP103" s="62">
        <v>732</v>
      </c>
      <c r="BQ103" s="66">
        <f t="shared" si="31"/>
        <v>2732</v>
      </c>
      <c r="BR103" s="66">
        <f t="shared" si="24"/>
        <v>2732</v>
      </c>
      <c r="BS103" s="3" t="s">
        <v>253</v>
      </c>
    </row>
    <row r="104" spans="1:71" ht="14" hidden="1" customHeight="1" outlineLevel="1" x14ac:dyDescent="0.2">
      <c r="A104" t="s">
        <v>1335</v>
      </c>
      <c r="B104" t="s">
        <v>1302</v>
      </c>
      <c r="C104" s="1">
        <f t="shared" si="25"/>
        <v>8859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>IF(P104&gt;0,RANK(P104,(N104:P104,Q104:AE104)),0)</f>
        <v>3</v>
      </c>
      <c r="G104" s="1">
        <f t="shared" si="32"/>
        <v>4532</v>
      </c>
      <c r="H104" s="2">
        <f t="shared" si="33"/>
        <v>0.51157015464499378</v>
      </c>
      <c r="I104" s="2"/>
      <c r="J104" s="2">
        <f t="shared" si="34"/>
        <v>0.22756518794446326</v>
      </c>
      <c r="K104" s="2">
        <f t="shared" si="35"/>
        <v>0.73913534258945701</v>
      </c>
      <c r="L104" s="2">
        <f t="shared" si="36"/>
        <v>1.5012981149113895E-2</v>
      </c>
      <c r="M104" s="2">
        <f t="shared" si="37"/>
        <v>1.828648831696586E-2</v>
      </c>
      <c r="N104" s="38">
        <v>2016</v>
      </c>
      <c r="O104" s="38">
        <v>6548</v>
      </c>
      <c r="P104" s="38">
        <v>133</v>
      </c>
      <c r="Q104" s="38">
        <v>79</v>
      </c>
      <c r="R104" s="38">
        <v>32</v>
      </c>
      <c r="S104" s="38">
        <v>14</v>
      </c>
      <c r="T104" s="38"/>
      <c r="U104" s="38">
        <v>17</v>
      </c>
      <c r="V104" s="38"/>
      <c r="W104" s="38">
        <v>0</v>
      </c>
      <c r="X104" s="38">
        <v>20</v>
      </c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BA104" s="3">
        <f>IF(Q104&gt;0,RANK(Q104,(N104:P104,Q104:AE104)),0)</f>
        <v>4</v>
      </c>
      <c r="BB104" s="3">
        <f>IF(R104&gt;0,RANK(R104,(N104:P104,Q104:AE104)),0)</f>
        <v>5</v>
      </c>
      <c r="BC104" s="3">
        <f>IF(S104&gt;0,RANK(S104,(N104:P104,Q104:AE104)),0)</f>
        <v>8</v>
      </c>
      <c r="BD104" s="3">
        <f>IF(T104&gt;0,RANK(T104,(N104:P104,Q104:AE104)),0)</f>
        <v>0</v>
      </c>
      <c r="BE104" s="2">
        <f t="shared" si="27"/>
        <v>8.9174850434586301E-3</v>
      </c>
      <c r="BF104" s="2">
        <f t="shared" si="28"/>
        <v>3.6121458403883056E-3</v>
      </c>
      <c r="BG104" s="2">
        <f t="shared" si="29"/>
        <v>1.5803138051698837E-3</v>
      </c>
      <c r="BH104" s="2">
        <f t="shared" si="30"/>
        <v>0</v>
      </c>
      <c r="BJ104" t="s">
        <v>1335</v>
      </c>
      <c r="BK104" t="s">
        <v>1302</v>
      </c>
      <c r="BL104">
        <v>1</v>
      </c>
      <c r="BN104">
        <v>0</v>
      </c>
      <c r="BO104" s="60">
        <v>2</v>
      </c>
      <c r="BP104" s="62">
        <v>733</v>
      </c>
      <c r="BQ104" s="66">
        <f t="shared" si="31"/>
        <v>2733</v>
      </c>
      <c r="BR104" s="66">
        <f t="shared" si="24"/>
        <v>2733</v>
      </c>
      <c r="BS104" s="3" t="s">
        <v>253</v>
      </c>
    </row>
    <row r="105" spans="1:71" ht="14" hidden="1" customHeight="1" outlineLevel="1" x14ac:dyDescent="0.2">
      <c r="A105" t="s">
        <v>2337</v>
      </c>
      <c r="B105" t="s">
        <v>1302</v>
      </c>
      <c r="C105" s="1">
        <f t="shared" si="25"/>
        <v>10012</v>
      </c>
      <c r="D105" s="3">
        <f>IF(N105&gt;0, RANK(N105,(N105:P105,Q105:AE105)),0)</f>
        <v>2</v>
      </c>
      <c r="E105" s="3">
        <f>IF(O105&gt;0,RANK(O105,(N105:P105,Q105:AE105)),0)</f>
        <v>1</v>
      </c>
      <c r="F105" s="3">
        <f>IF(P105&gt;0,RANK(P105,(N105:P105,Q105:AE105)),0)</f>
        <v>3</v>
      </c>
      <c r="G105" s="1">
        <f t="shared" si="32"/>
        <v>2077</v>
      </c>
      <c r="H105" s="2">
        <f t="shared" si="33"/>
        <v>0.20745105872952457</v>
      </c>
      <c r="I105" s="2"/>
      <c r="J105" s="2">
        <f t="shared" si="34"/>
        <v>0.37544946064722334</v>
      </c>
      <c r="K105" s="2">
        <f t="shared" si="35"/>
        <v>0.58290051937674792</v>
      </c>
      <c r="L105" s="2">
        <f t="shared" si="36"/>
        <v>1.8777467039552537E-2</v>
      </c>
      <c r="M105" s="2">
        <f t="shared" si="37"/>
        <v>2.2872552936476147E-2</v>
      </c>
      <c r="N105" s="38">
        <v>3759</v>
      </c>
      <c r="O105" s="38">
        <v>5836</v>
      </c>
      <c r="P105" s="38">
        <v>188</v>
      </c>
      <c r="Q105" s="38">
        <v>99</v>
      </c>
      <c r="R105" s="38">
        <v>55</v>
      </c>
      <c r="S105" s="38">
        <v>29</v>
      </c>
      <c r="T105" s="38"/>
      <c r="U105" s="38">
        <v>27</v>
      </c>
      <c r="V105" s="38"/>
      <c r="W105" s="38">
        <v>0</v>
      </c>
      <c r="X105" s="38">
        <v>19</v>
      </c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BA105" s="3">
        <f>IF(Q105&gt;0,RANK(Q105,(N105:P105,Q105:AE105)),0)</f>
        <v>4</v>
      </c>
      <c r="BB105" s="3">
        <f>IF(R105&gt;0,RANK(R105,(N105:P105,Q105:AE105)),0)</f>
        <v>5</v>
      </c>
      <c r="BC105" s="3">
        <f>IF(S105&gt;0,RANK(S105,(N105:P105,Q105:AE105)),0)</f>
        <v>6</v>
      </c>
      <c r="BD105" s="3">
        <f>IF(T105&gt;0,RANK(T105,(N105:P105,Q105:AE105)),0)</f>
        <v>0</v>
      </c>
      <c r="BE105" s="2">
        <f t="shared" si="27"/>
        <v>9.8881342389133039E-3</v>
      </c>
      <c r="BF105" s="2">
        <f t="shared" si="28"/>
        <v>5.4934079105073913E-3</v>
      </c>
      <c r="BG105" s="2">
        <f t="shared" si="29"/>
        <v>2.8965241709948061E-3</v>
      </c>
      <c r="BH105" s="2">
        <f t="shared" si="30"/>
        <v>0</v>
      </c>
      <c r="BJ105" t="s">
        <v>2337</v>
      </c>
      <c r="BK105" t="s">
        <v>1302</v>
      </c>
      <c r="BL105">
        <v>1</v>
      </c>
      <c r="BN105">
        <v>0</v>
      </c>
      <c r="BO105" s="60">
        <v>2</v>
      </c>
      <c r="BP105" s="62">
        <v>734</v>
      </c>
      <c r="BQ105" s="66">
        <f t="shared" si="31"/>
        <v>2734</v>
      </c>
      <c r="BR105" s="66">
        <f t="shared" si="24"/>
        <v>2734</v>
      </c>
      <c r="BS105" s="3" t="s">
        <v>253</v>
      </c>
    </row>
    <row r="106" spans="1:71" ht="14" hidden="1" customHeight="1" outlineLevel="1" x14ac:dyDescent="0.2">
      <c r="A106" t="s">
        <v>2016</v>
      </c>
      <c r="B106" t="s">
        <v>1302</v>
      </c>
      <c r="C106" s="1">
        <f t="shared" si="25"/>
        <v>9732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>IF(P106&gt;0,RANK(P106,(N106:P106,Q106:AE106)),0)</f>
        <v>4</v>
      </c>
      <c r="G106" s="1">
        <f t="shared" si="32"/>
        <v>490</v>
      </c>
      <c r="H106" s="2">
        <f t="shared" si="33"/>
        <v>5.0349362926428276E-2</v>
      </c>
      <c r="I106" s="2"/>
      <c r="J106" s="2">
        <f t="shared" si="34"/>
        <v>0.50195232223592268</v>
      </c>
      <c r="K106" s="2">
        <f t="shared" si="35"/>
        <v>0.45160295930949446</v>
      </c>
      <c r="L106" s="2">
        <f t="shared" si="36"/>
        <v>1.2330456226880395E-2</v>
      </c>
      <c r="M106" s="2">
        <f t="shared" si="37"/>
        <v>3.4114262227702474E-2</v>
      </c>
      <c r="N106" s="38">
        <v>4885</v>
      </c>
      <c r="O106" s="38">
        <v>4395</v>
      </c>
      <c r="P106" s="38">
        <v>120</v>
      </c>
      <c r="Q106" s="38">
        <v>101</v>
      </c>
      <c r="R106" s="38">
        <v>126</v>
      </c>
      <c r="S106" s="38">
        <v>22</v>
      </c>
      <c r="T106" s="38"/>
      <c r="U106" s="38">
        <v>52</v>
      </c>
      <c r="V106" s="38"/>
      <c r="W106" s="38">
        <v>0</v>
      </c>
      <c r="X106" s="38">
        <v>31</v>
      </c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BA106" s="3">
        <f>IF(Q106&gt;0,RANK(Q106,(N106:P106,Q106:AE106)),0)</f>
        <v>5</v>
      </c>
      <c r="BB106" s="3">
        <f>IF(R106&gt;0,RANK(R106,(N106:P106,Q106:AE106)),0)</f>
        <v>3</v>
      </c>
      <c r="BC106" s="3">
        <f>IF(S106&gt;0,RANK(S106,(N106:P106,Q106:AE106)),0)</f>
        <v>8</v>
      </c>
      <c r="BD106" s="3">
        <f>IF(T106&gt;0,RANK(T106,(N106:P106,Q106:AE106)),0)</f>
        <v>0</v>
      </c>
      <c r="BE106" s="2">
        <f t="shared" si="27"/>
        <v>1.0378133990957666E-2</v>
      </c>
      <c r="BF106" s="2">
        <f t="shared" si="28"/>
        <v>1.2946979038224414E-2</v>
      </c>
      <c r="BG106" s="2">
        <f t="shared" si="29"/>
        <v>2.2605836415947392E-3</v>
      </c>
      <c r="BH106" s="2">
        <f t="shared" si="30"/>
        <v>0</v>
      </c>
      <c r="BJ106" t="s">
        <v>2016</v>
      </c>
      <c r="BK106" t="s">
        <v>1302</v>
      </c>
      <c r="BL106">
        <v>1</v>
      </c>
      <c r="BN106">
        <v>0</v>
      </c>
      <c r="BO106" s="60">
        <v>2</v>
      </c>
      <c r="BP106" s="62">
        <v>735</v>
      </c>
      <c r="BQ106" s="66">
        <f t="shared" si="31"/>
        <v>2735</v>
      </c>
      <c r="BR106" s="66">
        <f t="shared" si="24"/>
        <v>2735</v>
      </c>
      <c r="BS106" s="3" t="s">
        <v>253</v>
      </c>
    </row>
    <row r="107" spans="1:71" ht="14" hidden="1" customHeight="1" outlineLevel="1" x14ac:dyDescent="0.2">
      <c r="A107" t="s">
        <v>1402</v>
      </c>
      <c r="B107" t="s">
        <v>1302</v>
      </c>
      <c r="C107" s="1">
        <f t="shared" si="25"/>
        <v>9598</v>
      </c>
      <c r="D107" s="3">
        <f>IF(N107&gt;0, RANK(N107,(N107:P107,Q107:AE107)),0)</f>
        <v>2</v>
      </c>
      <c r="E107" s="3">
        <f>IF(O107&gt;0,RANK(O107,(N107:P107,Q107:AE107)),0)</f>
        <v>1</v>
      </c>
      <c r="F107" s="3">
        <f>IF(P107&gt;0,RANK(P107,(N107:P107,Q107:AE107)),0)</f>
        <v>3</v>
      </c>
      <c r="G107" s="1">
        <f t="shared" si="32"/>
        <v>2095</v>
      </c>
      <c r="H107" s="2">
        <f t="shared" si="33"/>
        <v>0.21827464055011461</v>
      </c>
      <c r="I107" s="2"/>
      <c r="J107" s="2">
        <f t="shared" si="34"/>
        <v>0.36861846217962074</v>
      </c>
      <c r="K107" s="2">
        <f t="shared" si="35"/>
        <v>0.58689310272973538</v>
      </c>
      <c r="L107" s="2">
        <f t="shared" si="36"/>
        <v>1.7607834965617838E-2</v>
      </c>
      <c r="M107" s="2">
        <f t="shared" si="37"/>
        <v>2.6880600125026091E-2</v>
      </c>
      <c r="N107" s="38">
        <v>3538</v>
      </c>
      <c r="O107" s="38">
        <v>5633</v>
      </c>
      <c r="P107" s="38">
        <v>169</v>
      </c>
      <c r="Q107" s="38">
        <v>77</v>
      </c>
      <c r="R107" s="38">
        <v>76</v>
      </c>
      <c r="S107" s="38">
        <v>27</v>
      </c>
      <c r="T107" s="38"/>
      <c r="U107" s="38">
        <v>34</v>
      </c>
      <c r="V107" s="38"/>
      <c r="W107" s="38">
        <v>0</v>
      </c>
      <c r="X107" s="38">
        <v>44</v>
      </c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BA107" s="3">
        <f>IF(Q107&gt;0,RANK(Q107,(N107:P107,Q107:AE107)),0)</f>
        <v>4</v>
      </c>
      <c r="BB107" s="3">
        <f>IF(R107&gt;0,RANK(R107,(N107:P107,Q107:AE107)),0)</f>
        <v>5</v>
      </c>
      <c r="BC107" s="3">
        <f>IF(S107&gt;0,RANK(S107,(N107:P107,Q107:AE107)),0)</f>
        <v>8</v>
      </c>
      <c r="BD107" s="3">
        <f>IF(T107&gt;0,RANK(T107,(N107:P107,Q107:AE107)),0)</f>
        <v>0</v>
      </c>
      <c r="BE107" s="2">
        <f t="shared" si="27"/>
        <v>8.0225046884767667E-3</v>
      </c>
      <c r="BF107" s="2">
        <f t="shared" si="28"/>
        <v>7.9183163158991453E-3</v>
      </c>
      <c r="BG107" s="2">
        <f t="shared" si="29"/>
        <v>2.8130860595957491E-3</v>
      </c>
      <c r="BH107" s="2">
        <f t="shared" si="30"/>
        <v>0</v>
      </c>
      <c r="BJ107" t="s">
        <v>1402</v>
      </c>
      <c r="BK107" t="s">
        <v>1302</v>
      </c>
      <c r="BL107">
        <v>1</v>
      </c>
      <c r="BN107">
        <v>0</v>
      </c>
      <c r="BO107" s="60">
        <v>2</v>
      </c>
      <c r="BP107" s="62">
        <v>736</v>
      </c>
      <c r="BQ107" s="66">
        <f t="shared" si="31"/>
        <v>2736</v>
      </c>
      <c r="BR107" s="66">
        <f t="shared" si="24"/>
        <v>2736</v>
      </c>
      <c r="BS107" s="3" t="s">
        <v>253</v>
      </c>
    </row>
    <row r="108" spans="1:71" ht="14" hidden="1" customHeight="1" outlineLevel="1" x14ac:dyDescent="0.2">
      <c r="A108" t="s">
        <v>682</v>
      </c>
      <c r="B108" t="s">
        <v>1302</v>
      </c>
      <c r="C108" s="1">
        <f t="shared" si="25"/>
        <v>4350</v>
      </c>
      <c r="D108" s="3">
        <f>IF(N108&gt;0, RANK(N108,(N108:P108,Q108:AE108)),0)</f>
        <v>2</v>
      </c>
      <c r="E108" s="3">
        <f>IF(O108&gt;0,RANK(O108,(N108:P108,Q108:AE108)),0)</f>
        <v>1</v>
      </c>
      <c r="F108" s="3">
        <f>IF(P108&gt;0,RANK(P108,(N108:P108,Q108:AE108)),0)</f>
        <v>3</v>
      </c>
      <c r="G108" s="1">
        <f t="shared" si="32"/>
        <v>287</v>
      </c>
      <c r="H108" s="2">
        <f t="shared" si="33"/>
        <v>6.5977011494252877E-2</v>
      </c>
      <c r="I108" s="2"/>
      <c r="J108" s="2">
        <f t="shared" si="34"/>
        <v>0.44160919540229887</v>
      </c>
      <c r="K108" s="2">
        <f t="shared" si="35"/>
        <v>0.50758620689655176</v>
      </c>
      <c r="L108" s="2">
        <f t="shared" si="36"/>
        <v>2.2758620689655173E-2</v>
      </c>
      <c r="M108" s="2">
        <f t="shared" si="37"/>
        <v>2.8045977011494139E-2</v>
      </c>
      <c r="N108" s="38">
        <v>1921</v>
      </c>
      <c r="O108" s="38">
        <v>2208</v>
      </c>
      <c r="P108" s="38">
        <v>99</v>
      </c>
      <c r="Q108" s="38">
        <v>27</v>
      </c>
      <c r="R108" s="38">
        <v>44</v>
      </c>
      <c r="S108" s="38">
        <v>19</v>
      </c>
      <c r="T108" s="38"/>
      <c r="U108" s="38">
        <v>20</v>
      </c>
      <c r="V108" s="38"/>
      <c r="W108" s="38">
        <v>0</v>
      </c>
      <c r="X108" s="38">
        <v>12</v>
      </c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BA108" s="3">
        <f>IF(Q108&gt;0,RANK(Q108,(N108:P108,Q108:AE108)),0)</f>
        <v>5</v>
      </c>
      <c r="BB108" s="3">
        <f>IF(R108&gt;0,RANK(R108,(N108:P108,Q108:AE108)),0)</f>
        <v>4</v>
      </c>
      <c r="BC108" s="3">
        <f>IF(S108&gt;0,RANK(S108,(N108:P108,Q108:AE108)),0)</f>
        <v>7</v>
      </c>
      <c r="BD108" s="3">
        <f>IF(T108&gt;0,RANK(T108,(N108:P108,Q108:AE108)),0)</f>
        <v>0</v>
      </c>
      <c r="BE108" s="2">
        <f t="shared" si="27"/>
        <v>6.2068965517241377E-3</v>
      </c>
      <c r="BF108" s="2">
        <f t="shared" si="28"/>
        <v>1.0114942528735632E-2</v>
      </c>
      <c r="BG108" s="2">
        <f t="shared" si="29"/>
        <v>4.3678160919540226E-3</v>
      </c>
      <c r="BH108" s="2">
        <f t="shared" si="30"/>
        <v>0</v>
      </c>
      <c r="BJ108" t="s">
        <v>682</v>
      </c>
      <c r="BK108" t="s">
        <v>1302</v>
      </c>
      <c r="BL108">
        <v>1</v>
      </c>
      <c r="BN108">
        <v>0</v>
      </c>
      <c r="BO108" s="60">
        <v>2</v>
      </c>
      <c r="BP108" s="62">
        <v>737</v>
      </c>
      <c r="BQ108" s="66">
        <f t="shared" si="31"/>
        <v>2737</v>
      </c>
      <c r="BR108" s="66">
        <f t="shared" si="24"/>
        <v>2737</v>
      </c>
      <c r="BS108" s="3" t="s">
        <v>253</v>
      </c>
    </row>
    <row r="109" spans="1:71" ht="14" hidden="1" customHeight="1" outlineLevel="1" x14ac:dyDescent="0.2">
      <c r="A109" t="s">
        <v>2588</v>
      </c>
      <c r="B109" t="s">
        <v>1302</v>
      </c>
      <c r="C109" s="1">
        <f t="shared" si="25"/>
        <v>3994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>IF(P109&gt;0,RANK(P109,(N109:P109,Q109:AE109)),0)</f>
        <v>3</v>
      </c>
      <c r="G109" s="1">
        <f t="shared" si="32"/>
        <v>470</v>
      </c>
      <c r="H109" s="2">
        <f t="shared" si="33"/>
        <v>0.11767651477215824</v>
      </c>
      <c r="I109" s="2"/>
      <c r="J109" s="2">
        <f t="shared" si="34"/>
        <v>0.50776164246369559</v>
      </c>
      <c r="K109" s="2">
        <f t="shared" si="35"/>
        <v>0.3900851276915373</v>
      </c>
      <c r="L109" s="2">
        <f t="shared" si="36"/>
        <v>5.5833750625938906E-2</v>
      </c>
      <c r="M109" s="2">
        <f t="shared" si="37"/>
        <v>4.6319479218828195E-2</v>
      </c>
      <c r="N109" s="38">
        <v>2028</v>
      </c>
      <c r="O109" s="38">
        <v>1558</v>
      </c>
      <c r="P109" s="38">
        <v>223</v>
      </c>
      <c r="Q109" s="38">
        <v>37</v>
      </c>
      <c r="R109" s="38">
        <v>29</v>
      </c>
      <c r="S109" s="38">
        <v>68</v>
      </c>
      <c r="T109" s="38"/>
      <c r="U109" s="38">
        <v>29</v>
      </c>
      <c r="V109" s="38"/>
      <c r="W109" s="38">
        <v>0</v>
      </c>
      <c r="X109" s="38">
        <v>22</v>
      </c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BA109" s="3">
        <f>IF(Q109&gt;0,RANK(Q109,(N109:P109,Q109:AE109)),0)</f>
        <v>5</v>
      </c>
      <c r="BB109" s="3">
        <f>IF(R109&gt;0,RANK(R109,(N109:P109,Q109:AE109)),0)</f>
        <v>6</v>
      </c>
      <c r="BC109" s="3">
        <f>IF(S109&gt;0,RANK(S109,(N109:P109,Q109:AE109)),0)</f>
        <v>4</v>
      </c>
      <c r="BD109" s="3">
        <f>IF(T109&gt;0,RANK(T109,(N109:P109,Q109:AE109)),0)</f>
        <v>0</v>
      </c>
      <c r="BE109" s="2">
        <f t="shared" si="27"/>
        <v>9.2638958437656488E-3</v>
      </c>
      <c r="BF109" s="2">
        <f t="shared" si="28"/>
        <v>7.2608913370055079E-3</v>
      </c>
      <c r="BG109" s="2">
        <f t="shared" si="29"/>
        <v>1.7025538307461192E-2</v>
      </c>
      <c r="BH109" s="2">
        <f t="shared" si="30"/>
        <v>0</v>
      </c>
      <c r="BJ109" t="s">
        <v>2588</v>
      </c>
      <c r="BK109" t="s">
        <v>1302</v>
      </c>
      <c r="BL109">
        <v>1</v>
      </c>
      <c r="BN109">
        <v>0</v>
      </c>
      <c r="BO109" s="60">
        <v>2</v>
      </c>
      <c r="BP109" s="62">
        <v>738</v>
      </c>
      <c r="BQ109" s="66">
        <f t="shared" si="31"/>
        <v>2738</v>
      </c>
      <c r="BR109" s="66">
        <f t="shared" si="24"/>
        <v>2738</v>
      </c>
      <c r="BS109" s="3" t="s">
        <v>253</v>
      </c>
    </row>
    <row r="110" spans="1:71" ht="14" hidden="1" customHeight="1" outlineLevel="1" x14ac:dyDescent="0.2">
      <c r="A110" t="s">
        <v>1761</v>
      </c>
      <c r="B110" t="s">
        <v>1302</v>
      </c>
      <c r="C110" s="1">
        <f t="shared" si="25"/>
        <v>4206</v>
      </c>
      <c r="D110" s="3">
        <f>IF(N110&gt;0, RANK(N110,(N110:P110,Q110:AE110)),0)</f>
        <v>1</v>
      </c>
      <c r="E110" s="3">
        <f>IF(O110&gt;0,RANK(O110,(N110:P110,Q110:AE110)),0)</f>
        <v>2</v>
      </c>
      <c r="F110" s="3">
        <f>IF(P110&gt;0,RANK(P110,(N110:P110,Q110:AE110)),0)</f>
        <v>3</v>
      </c>
      <c r="G110" s="1">
        <f t="shared" si="32"/>
        <v>490</v>
      </c>
      <c r="H110" s="2">
        <f t="shared" si="33"/>
        <v>0.11650023775558725</v>
      </c>
      <c r="I110" s="2"/>
      <c r="J110" s="2">
        <f t="shared" si="34"/>
        <v>0.51830718021873512</v>
      </c>
      <c r="K110" s="2">
        <f t="shared" si="35"/>
        <v>0.40180694246314791</v>
      </c>
      <c r="L110" s="2">
        <f t="shared" si="36"/>
        <v>4.7551117451260103E-2</v>
      </c>
      <c r="M110" s="2">
        <f t="shared" si="37"/>
        <v>3.2334759866856869E-2</v>
      </c>
      <c r="N110" s="38">
        <v>2180</v>
      </c>
      <c r="O110" s="38">
        <v>1690</v>
      </c>
      <c r="P110" s="38">
        <v>200</v>
      </c>
      <c r="Q110" s="38">
        <v>19</v>
      </c>
      <c r="R110" s="38">
        <v>31</v>
      </c>
      <c r="S110" s="38">
        <v>23</v>
      </c>
      <c r="T110" s="38"/>
      <c r="U110" s="38">
        <v>50</v>
      </c>
      <c r="V110" s="38"/>
      <c r="W110" s="38">
        <v>0</v>
      </c>
      <c r="X110" s="38">
        <v>13</v>
      </c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BA110" s="3">
        <f>IF(Q110&gt;0,RANK(Q110,(N110:P110,Q110:AE110)),0)</f>
        <v>7</v>
      </c>
      <c r="BB110" s="3">
        <f>IF(R110&gt;0,RANK(R110,(N110:P110,Q110:AE110)),0)</f>
        <v>5</v>
      </c>
      <c r="BC110" s="3">
        <f>IF(S110&gt;0,RANK(S110,(N110:P110,Q110:AE110)),0)</f>
        <v>6</v>
      </c>
      <c r="BD110" s="3">
        <f>IF(T110&gt;0,RANK(T110,(N110:P110,Q110:AE110)),0)</f>
        <v>0</v>
      </c>
      <c r="BE110" s="2">
        <f t="shared" si="27"/>
        <v>4.5173561578697096E-3</v>
      </c>
      <c r="BF110" s="2">
        <f t="shared" si="28"/>
        <v>7.370423204945316E-3</v>
      </c>
      <c r="BG110" s="2">
        <f t="shared" si="29"/>
        <v>5.4683785068949118E-3</v>
      </c>
      <c r="BH110" s="2">
        <f t="shared" si="30"/>
        <v>0</v>
      </c>
      <c r="BJ110" t="s">
        <v>1761</v>
      </c>
      <c r="BK110" t="s">
        <v>1302</v>
      </c>
      <c r="BL110">
        <v>1</v>
      </c>
      <c r="BN110">
        <v>0</v>
      </c>
      <c r="BO110" s="60">
        <v>2</v>
      </c>
      <c r="BP110" s="62">
        <v>739</v>
      </c>
      <c r="BQ110" s="66">
        <f t="shared" si="31"/>
        <v>2739</v>
      </c>
      <c r="BR110" s="66">
        <f t="shared" si="24"/>
        <v>2739</v>
      </c>
      <c r="BS110" s="3" t="s">
        <v>253</v>
      </c>
    </row>
    <row r="111" spans="1:71" ht="14" hidden="1" customHeight="1" outlineLevel="1" x14ac:dyDescent="0.2">
      <c r="A111" t="s">
        <v>2538</v>
      </c>
      <c r="B111" t="s">
        <v>1302</v>
      </c>
      <c r="C111" s="1">
        <f t="shared" si="25"/>
        <v>3293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>IF(P111&gt;0,RANK(P111,(N111:P111,Q111:AE111)),0)</f>
        <v>3</v>
      </c>
      <c r="G111" s="1">
        <f>IF(C111&gt;0,MAX(N111:P111)-LARGE(N111:P111,2),0)</f>
        <v>326</v>
      </c>
      <c r="H111" s="2">
        <f>IF(C111&gt;0,G111/C111,0)</f>
        <v>9.8997874278773157E-2</v>
      </c>
      <c r="I111" s="2"/>
      <c r="J111" s="2">
        <f t="shared" si="34"/>
        <v>0.41360461585180686</v>
      </c>
      <c r="K111" s="2">
        <f t="shared" si="35"/>
        <v>0.51260249013058001</v>
      </c>
      <c r="L111" s="2">
        <f t="shared" si="36"/>
        <v>3.9477679927118127E-2</v>
      </c>
      <c r="M111" s="2">
        <f>IF(C111=0,"-",(1-J111-K111-L111))</f>
        <v>3.4315214090495004E-2</v>
      </c>
      <c r="N111" s="38">
        <v>1362</v>
      </c>
      <c r="O111" s="38">
        <v>1688</v>
      </c>
      <c r="P111" s="38">
        <v>130</v>
      </c>
      <c r="Q111" s="38">
        <v>28</v>
      </c>
      <c r="R111" s="38">
        <v>22</v>
      </c>
      <c r="S111" s="38">
        <v>16</v>
      </c>
      <c r="T111" s="38"/>
      <c r="U111" s="38">
        <v>39</v>
      </c>
      <c r="V111" s="38"/>
      <c r="W111" s="38">
        <v>0</v>
      </c>
      <c r="X111" s="38">
        <v>8</v>
      </c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BA111" s="3">
        <f>IF(Q111&gt;0,RANK(Q111,(N111:P111,Q111:AE111)),0)</f>
        <v>5</v>
      </c>
      <c r="BB111" s="3">
        <f>IF(R111&gt;0,RANK(R111,(N111:P111,Q111:AE111)),0)</f>
        <v>6</v>
      </c>
      <c r="BC111" s="3">
        <f>IF(S111&gt;0,RANK(S111,(N111:P111,Q111:AE111)),0)</f>
        <v>7</v>
      </c>
      <c r="BD111" s="3">
        <f>IF(T111&gt;0,RANK(T111,(N111:P111,Q111:AE111)),0)</f>
        <v>0</v>
      </c>
      <c r="BE111" s="2">
        <f t="shared" si="27"/>
        <v>8.5028849073792902E-3</v>
      </c>
      <c r="BF111" s="2">
        <f t="shared" si="28"/>
        <v>6.680838141512299E-3</v>
      </c>
      <c r="BG111" s="2">
        <f t="shared" si="29"/>
        <v>4.8587913756453086E-3</v>
      </c>
      <c r="BH111" s="2">
        <f t="shared" si="30"/>
        <v>0</v>
      </c>
      <c r="BJ111" t="s">
        <v>2538</v>
      </c>
      <c r="BK111" t="s">
        <v>1302</v>
      </c>
      <c r="BL111">
        <v>1</v>
      </c>
      <c r="BN111">
        <v>0</v>
      </c>
      <c r="BO111" s="60">
        <v>2</v>
      </c>
      <c r="BP111" s="62">
        <v>740</v>
      </c>
      <c r="BQ111" s="66">
        <f t="shared" si="31"/>
        <v>2740</v>
      </c>
      <c r="BR111" s="66">
        <f t="shared" si="24"/>
        <v>2740</v>
      </c>
      <c r="BS111" s="3" t="s">
        <v>253</v>
      </c>
    </row>
    <row r="112" spans="1:71" ht="14" hidden="1" customHeight="1" outlineLevel="1" x14ac:dyDescent="0.2">
      <c r="A112" t="s">
        <v>2652</v>
      </c>
      <c r="B112" t="s">
        <v>1302</v>
      </c>
      <c r="C112" s="1">
        <f t="shared" si="25"/>
        <v>401</v>
      </c>
      <c r="D112" s="3">
        <f>IF(N112&gt;0, RANK(N112,(N112:P112,Q112:AE112)),0)</f>
        <v>1</v>
      </c>
      <c r="E112" s="3">
        <f>IF(O112&gt;0,RANK(O112,(N112:P112,Q112:AE112)),0)</f>
        <v>2</v>
      </c>
      <c r="F112" s="3">
        <f>IF(P112&gt;0,RANK(P112,(N112:P112,Q112:AE112)),0)</f>
        <v>3</v>
      </c>
      <c r="G112" s="1">
        <f>IF(C112&gt;0,MAX(N112:P112)-LARGE(N112:P112,2),0)</f>
        <v>285</v>
      </c>
      <c r="H112" s="2">
        <f>IF(C112&gt;0,G112/C112,0)</f>
        <v>0.71072319201995016</v>
      </c>
      <c r="I112" s="2"/>
      <c r="J112" s="2">
        <f t="shared" ref="J112:L113" si="38">IF($C112=0,"-",N112/$C112)</f>
        <v>0.83790523690773067</v>
      </c>
      <c r="K112" s="2">
        <f t="shared" si="38"/>
        <v>0.12718204488778054</v>
      </c>
      <c r="L112" s="2">
        <f t="shared" si="38"/>
        <v>1.4962593516209476E-2</v>
      </c>
      <c r="M112" s="2">
        <f>IF(C112=0,"-",(1-J112-K112-L112))</f>
        <v>1.9950124688279322E-2</v>
      </c>
      <c r="N112" s="38">
        <v>336</v>
      </c>
      <c r="O112" s="38">
        <v>51</v>
      </c>
      <c r="P112" s="38">
        <v>6</v>
      </c>
      <c r="Q112" s="38">
        <v>0</v>
      </c>
      <c r="R112" s="38">
        <v>5</v>
      </c>
      <c r="S112" s="38">
        <v>0</v>
      </c>
      <c r="T112" s="38"/>
      <c r="U112" s="38">
        <v>3</v>
      </c>
      <c r="V112" s="38"/>
      <c r="W112" s="38">
        <v>0</v>
      </c>
      <c r="X112" s="38">
        <v>0</v>
      </c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BA112" s="3">
        <f>IF(Q112&gt;0,RANK(Q112,(N112:P112,Q112:AE112)),0)</f>
        <v>0</v>
      </c>
      <c r="BB112" s="3">
        <f>IF(R112&gt;0,RANK(R112,(N112:P112,Q112:AE112)),0)</f>
        <v>4</v>
      </c>
      <c r="BC112" s="3">
        <f>IF(S112&gt;0,RANK(S112,(N112:P112,Q112:AE112)),0)</f>
        <v>0</v>
      </c>
      <c r="BD112" s="3">
        <f>IF(T112&gt;0,RANK(T112,(N112:P112,Q112:AE112)),0)</f>
        <v>0</v>
      </c>
      <c r="BE112" s="2">
        <f t="shared" si="27"/>
        <v>0</v>
      </c>
      <c r="BF112" s="2">
        <f t="shared" si="28"/>
        <v>1.2468827930174564E-2</v>
      </c>
      <c r="BG112" s="2">
        <f t="shared" si="29"/>
        <v>0</v>
      </c>
      <c r="BH112" s="2">
        <f t="shared" si="30"/>
        <v>0</v>
      </c>
      <c r="BJ112" t="s">
        <v>2652</v>
      </c>
      <c r="BK112" t="s">
        <v>1302</v>
      </c>
      <c r="BL112">
        <v>1</v>
      </c>
      <c r="BN112">
        <v>0</v>
      </c>
      <c r="BO112" s="60">
        <v>2</v>
      </c>
      <c r="BP112" s="62">
        <v>799</v>
      </c>
      <c r="BQ112" s="66">
        <f t="shared" si="31"/>
        <v>2799</v>
      </c>
      <c r="BR112" s="66">
        <f t="shared" si="24"/>
        <v>2799</v>
      </c>
      <c r="BS112" s="3" t="s">
        <v>2652</v>
      </c>
    </row>
    <row r="113" spans="1:96" ht="14" customHeight="1" collapsed="1" x14ac:dyDescent="0.2">
      <c r="A113" t="s">
        <v>1958</v>
      </c>
      <c r="B113" t="s">
        <v>534</v>
      </c>
      <c r="C113" s="1">
        <f t="shared" si="25"/>
        <v>338177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>IF(P113&gt;0,RANK(P113,(N113:P113,Q113:AE113)),0)</f>
        <v>3</v>
      </c>
      <c r="G113" s="1">
        <f>IF(C113&gt;0,MAX(N113:P113)-LARGE(N113:P113,2),0)</f>
        <v>44432</v>
      </c>
      <c r="H113" s="2">
        <f>IF(C113&gt;0,G113/C113,0)</f>
        <v>0.13138681814552733</v>
      </c>
      <c r="I113" s="2"/>
      <c r="J113" s="2">
        <f t="shared" si="38"/>
        <v>0.41406127560419542</v>
      </c>
      <c r="K113" s="2">
        <f t="shared" si="38"/>
        <v>0.54544809374972281</v>
      </c>
      <c r="L113" s="2">
        <f t="shared" si="38"/>
        <v>1.6766367907929871E-2</v>
      </c>
      <c r="M113" s="2">
        <f>IF(C113=0,"-",(1-J113-K113-L113))</f>
        <v>2.3724262738151845E-2</v>
      </c>
      <c r="N113" s="38">
        <v>140026</v>
      </c>
      <c r="O113" s="38">
        <v>184458</v>
      </c>
      <c r="P113" s="38">
        <v>5670</v>
      </c>
      <c r="Q113" s="38">
        <v>3040</v>
      </c>
      <c r="R113" s="38">
        <v>2342</v>
      </c>
      <c r="S113" s="38">
        <v>812</v>
      </c>
      <c r="T113" s="38"/>
      <c r="U113" s="38">
        <v>1127</v>
      </c>
      <c r="V113" s="38"/>
      <c r="W113" s="38">
        <v>0</v>
      </c>
      <c r="X113" s="38">
        <v>702</v>
      </c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BA113" s="3">
        <f>IF(Q113&gt;0,RANK(Q113,(N113:P113,Q113:AE113)),0)</f>
        <v>4</v>
      </c>
      <c r="BB113" s="3">
        <f>IF(R113&gt;0,RANK(R113,(N113:P113,Q113:AE113)),0)</f>
        <v>5</v>
      </c>
      <c r="BC113" s="3">
        <f>IF(S113&gt;0,RANK(S113,(N113:P113,Q113:AE113)),0)</f>
        <v>7</v>
      </c>
      <c r="BD113" s="3">
        <f>IF(T113&gt;0,RANK(T113,(N113:P113,Q113:AE113)),0)</f>
        <v>0</v>
      </c>
      <c r="BE113" s="2">
        <f t="shared" si="27"/>
        <v>8.9893753862622244E-3</v>
      </c>
      <c r="BF113" s="2">
        <f t="shared" si="28"/>
        <v>6.9253674850743843E-3</v>
      </c>
      <c r="BG113" s="2">
        <f t="shared" si="29"/>
        <v>2.4011094781726727E-3</v>
      </c>
      <c r="BH113" s="2">
        <f t="shared" si="30"/>
        <v>0</v>
      </c>
      <c r="BJ113" t="s">
        <v>1958</v>
      </c>
      <c r="BK113" t="s">
        <v>534</v>
      </c>
      <c r="BN113">
        <v>0</v>
      </c>
      <c r="BO113" s="60">
        <v>2</v>
      </c>
      <c r="BP113" s="62"/>
      <c r="BQ113" s="60">
        <v>2</v>
      </c>
      <c r="BR113" s="60">
        <f t="shared" si="24"/>
        <v>2</v>
      </c>
      <c r="BS113" s="3" t="s">
        <v>693</v>
      </c>
      <c r="CF113" s="108" t="s">
        <v>3949</v>
      </c>
      <c r="CG113" s="38" t="s">
        <v>3948</v>
      </c>
    </row>
    <row r="114" spans="1:96" ht="14" customHeight="1" x14ac:dyDescent="0.2">
      <c r="C114"/>
      <c r="E114" s="3"/>
      <c r="I114" s="2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BA114" s="3"/>
      <c r="BB114" s="3"/>
      <c r="BC114" s="3"/>
      <c r="BD114" s="3"/>
      <c r="BG114" s="2" t="str">
        <f t="shared" ref="BG114:BG130" si="39">IF($C114=0,"-",S114/$C114)</f>
        <v>-</v>
      </c>
      <c r="BH114" s="2" t="str">
        <f t="shared" ref="BH114:BH130" si="40">IF($C114=0,"-",T114/$C114)</f>
        <v>-</v>
      </c>
      <c r="BO114" s="60"/>
      <c r="BP114" s="62"/>
      <c r="BQ114" s="66"/>
      <c r="BR114" s="66"/>
      <c r="BX114" s="38"/>
      <c r="BY114" s="38"/>
      <c r="BZ114" s="38"/>
      <c r="CG114" s="1"/>
      <c r="CH114" s="1"/>
      <c r="CK114" s="1"/>
      <c r="CL114" s="1"/>
      <c r="CM114" s="1"/>
      <c r="CN114" s="1"/>
      <c r="CO114" s="1"/>
      <c r="CP114" s="1"/>
      <c r="CQ114" s="1"/>
      <c r="CR114" s="1"/>
    </row>
    <row r="115" spans="1:96" ht="14" hidden="1" customHeight="1" outlineLevel="1" x14ac:dyDescent="0.2">
      <c r="A115" t="s">
        <v>817</v>
      </c>
      <c r="B115" t="s">
        <v>377</v>
      </c>
      <c r="C115" s="1">
        <f t="shared" ref="C115:C130" si="41">SUM(N115:AY115)</f>
        <v>32101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>IF(P115&gt;0,RANK(P115,(N115:P115,Q115:AE115)),0)</f>
        <v>0</v>
      </c>
      <c r="G115" s="1">
        <f t="shared" ref="G115:G130" si="42">IF(C115&gt;0,MAX(N115:P115)-LARGE(N115:P115,2),0)</f>
        <v>6077</v>
      </c>
      <c r="H115" s="2">
        <f t="shared" ref="H115:H130" si="43">IF(C115&gt;0,G115/C115,0)</f>
        <v>0.18930874427587926</v>
      </c>
      <c r="I115" s="2"/>
      <c r="J115" s="2">
        <f t="shared" ref="J115:J130" si="44">IF($C115=0,"-",N115/$C115)</f>
        <v>0.5878944581165696</v>
      </c>
      <c r="K115" s="2">
        <f t="shared" ref="K115:K130" si="45">IF($C115=0,"-",O115/$C115)</f>
        <v>0.3985857138406903</v>
      </c>
      <c r="L115" s="2">
        <f t="shared" ref="L115:L130" si="46">IF($C115=0,"-",P115/$C115)</f>
        <v>0</v>
      </c>
      <c r="M115" s="2">
        <f t="shared" ref="M115:M130" si="47">IF(C115=0,"-",(1-J115-K115-L115))</f>
        <v>1.3519828042740101E-2</v>
      </c>
      <c r="N115" s="38">
        <v>18872</v>
      </c>
      <c r="O115" s="38">
        <v>12795</v>
      </c>
      <c r="P115" s="38"/>
      <c r="Q115" s="38">
        <v>192</v>
      </c>
      <c r="R115" s="38">
        <v>160</v>
      </c>
      <c r="S115" s="38"/>
      <c r="T115" s="38">
        <v>2</v>
      </c>
      <c r="U115" s="38"/>
      <c r="V115" s="38"/>
      <c r="W115" s="38">
        <f>IF(Copyright!B$11=1,IF(CF115&gt;0,CF115-SUM(Y115:AY115)-SUM(T115:U115),SUM(CJ115:CL115)),SUM(CJ115:CL115))</f>
        <v>78</v>
      </c>
      <c r="X115" s="38"/>
      <c r="Y115" s="38"/>
      <c r="Z115" s="38">
        <v>0</v>
      </c>
      <c r="AA115" s="38">
        <v>2</v>
      </c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BA115" s="3">
        <f>IF(Q115&gt;0,RANK(Q115,(N115:P115,Q115:AE115)),0)</f>
        <v>3</v>
      </c>
      <c r="BB115" s="3">
        <f>IF(R115&gt;0,RANK(R115,(N115:P115,Q115:AE115)),0)</f>
        <v>4</v>
      </c>
      <c r="BC115" s="3">
        <f>IF(S115&gt;0,RANK(S115,(N115:P115,Q115:AE115)),0)</f>
        <v>0</v>
      </c>
      <c r="BD115" s="3">
        <f>IF(T115&gt;0,RANK(T115,(N115:P115,Q115:AE115)),0)</f>
        <v>6</v>
      </c>
      <c r="BE115" s="2">
        <f t="shared" ref="BE115:BE130" si="48">IF($C115=0,"-",Q115/$C115)</f>
        <v>5.9811220834241922E-3</v>
      </c>
      <c r="BF115" s="2">
        <f t="shared" ref="BF115:BF130" si="49">IF($C115=0,"-",R115/$C115)</f>
        <v>4.9842684028534937E-3</v>
      </c>
      <c r="BG115" s="2">
        <f t="shared" si="39"/>
        <v>0</v>
      </c>
      <c r="BH115" s="2">
        <f t="shared" si="40"/>
        <v>6.2303355035668673E-5</v>
      </c>
      <c r="BJ115" t="s">
        <v>817</v>
      </c>
      <c r="BK115" t="s">
        <v>377</v>
      </c>
      <c r="BL115">
        <v>2</v>
      </c>
      <c r="BN115">
        <v>0</v>
      </c>
      <c r="BO115" s="60">
        <v>4</v>
      </c>
      <c r="BP115" s="62">
        <v>1</v>
      </c>
      <c r="BQ115" s="66">
        <f t="shared" ref="BQ115:BQ129" si="50">1000*BO115+BP115</f>
        <v>4001</v>
      </c>
      <c r="BR115" s="66">
        <f t="shared" si="24"/>
        <v>4001</v>
      </c>
      <c r="BS115" s="3" t="s">
        <v>3083</v>
      </c>
      <c r="BY115" s="73"/>
      <c r="CB115" s="95"/>
      <c r="CD115" s="38">
        <f t="shared" ref="CD115:CD130" si="51">C115-CE115</f>
        <v>0</v>
      </c>
      <c r="CE115" s="38">
        <v>32101</v>
      </c>
      <c r="CF115" s="38">
        <v>82</v>
      </c>
      <c r="CM115" s="51"/>
      <c r="CN115" s="38"/>
      <c r="CO115" s="38"/>
      <c r="CP115" s="38"/>
      <c r="CQ115" s="1"/>
      <c r="CR115" s="1"/>
    </row>
    <row r="116" spans="1:96" ht="14" hidden="1" customHeight="1" outlineLevel="1" x14ac:dyDescent="0.2">
      <c r="A116" t="s">
        <v>1141</v>
      </c>
      <c r="B116" t="s">
        <v>377</v>
      </c>
      <c r="C116" s="1">
        <f t="shared" si="41"/>
        <v>59135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>IF(P116&gt;0,RANK(P116,(N116:P116,Q116:AE116)),0)</f>
        <v>0</v>
      </c>
      <c r="G116" s="1">
        <f t="shared" si="42"/>
        <v>13640</v>
      </c>
      <c r="H116" s="2">
        <f t="shared" si="43"/>
        <v>0.23065866238268368</v>
      </c>
      <c r="I116" s="2"/>
      <c r="J116" s="2">
        <f t="shared" si="44"/>
        <v>0.37703559651644541</v>
      </c>
      <c r="K116" s="2">
        <f t="shared" si="45"/>
        <v>0.60769425889912909</v>
      </c>
      <c r="L116" s="2">
        <f t="shared" si="46"/>
        <v>0</v>
      </c>
      <c r="M116" s="2">
        <f t="shared" si="47"/>
        <v>1.5270144584425549E-2</v>
      </c>
      <c r="N116" s="38">
        <v>22296</v>
      </c>
      <c r="O116" s="38">
        <v>35936</v>
      </c>
      <c r="P116" s="38"/>
      <c r="Q116" s="38">
        <v>380</v>
      </c>
      <c r="R116" s="38">
        <v>311</v>
      </c>
      <c r="S116" s="38"/>
      <c r="T116" s="38">
        <v>6</v>
      </c>
      <c r="U116" s="38"/>
      <c r="V116" s="38"/>
      <c r="W116" s="38">
        <f>IF(Copyright!B$11=1,IF(CF116&gt;0,CF116-SUM(Y116:AY116)-SUM(T116:U116),SUM(CJ116:CL116)),SUM(CJ116:CL116))</f>
        <v>201</v>
      </c>
      <c r="X116" s="38"/>
      <c r="Y116" s="38"/>
      <c r="Z116" s="38">
        <v>0</v>
      </c>
      <c r="AA116" s="38">
        <v>5</v>
      </c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BA116" s="3">
        <f>IF(Q116&gt;0,RANK(Q116,(N116:P116,Q116:AE116)),0)</f>
        <v>3</v>
      </c>
      <c r="BB116" s="3">
        <f>IF(R116&gt;0,RANK(R116,(N116:P116,Q116:AE116)),0)</f>
        <v>4</v>
      </c>
      <c r="BC116" s="3">
        <f>IF(S116&gt;0,RANK(S116,(N116:P116,Q116:AE116)),0)</f>
        <v>0</v>
      </c>
      <c r="BD116" s="3">
        <f>IF(T116&gt;0,RANK(T116,(N116:P116,Q116:AE116)),0)</f>
        <v>6</v>
      </c>
      <c r="BE116" s="2">
        <f t="shared" si="48"/>
        <v>6.42597446520673E-3</v>
      </c>
      <c r="BF116" s="2">
        <f t="shared" si="49"/>
        <v>5.2591527859981403E-3</v>
      </c>
      <c r="BG116" s="2">
        <f t="shared" si="39"/>
        <v>0</v>
      </c>
      <c r="BH116" s="2">
        <f t="shared" si="40"/>
        <v>1.0146275471379048E-4</v>
      </c>
      <c r="BJ116" t="s">
        <v>1141</v>
      </c>
      <c r="BK116" t="s">
        <v>377</v>
      </c>
      <c r="BN116">
        <v>0</v>
      </c>
      <c r="BO116" s="60">
        <v>4</v>
      </c>
      <c r="BP116" s="62">
        <v>3</v>
      </c>
      <c r="BQ116" s="66">
        <f t="shared" si="50"/>
        <v>4003</v>
      </c>
      <c r="BR116" s="66">
        <f t="shared" si="24"/>
        <v>4003</v>
      </c>
      <c r="BS116" s="3" t="s">
        <v>3083</v>
      </c>
      <c r="BY116" s="73"/>
      <c r="CB116" s="95"/>
      <c r="CD116" s="38">
        <f t="shared" si="51"/>
        <v>0</v>
      </c>
      <c r="CE116" s="38">
        <v>59135</v>
      </c>
      <c r="CF116" s="38">
        <v>212</v>
      </c>
      <c r="CM116" s="51"/>
      <c r="CN116" s="38"/>
      <c r="CO116" s="38"/>
      <c r="CP116" s="38"/>
      <c r="CQ116" s="1"/>
      <c r="CR116" s="1"/>
    </row>
    <row r="117" spans="1:96" ht="14" hidden="1" customHeight="1" outlineLevel="1" x14ac:dyDescent="0.2">
      <c r="A117" s="6" t="s">
        <v>1747</v>
      </c>
      <c r="B117" s="6" t="s">
        <v>377</v>
      </c>
      <c r="C117" s="1">
        <f t="shared" si="41"/>
        <v>70374</v>
      </c>
      <c r="D117" s="3">
        <f>IF(N117&gt;0, RANK(N117,(N117:P117,Q117:AE117)),0)</f>
        <v>1</v>
      </c>
      <c r="E117" s="3">
        <f>IF(O117&gt;0,RANK(O117,(N117:P117,Q117:AE117)),0)</f>
        <v>2</v>
      </c>
      <c r="F117" s="3">
        <f>IF(P117&gt;0,RANK(P117,(N117:P117,Q117:AE117)),0)</f>
        <v>0</v>
      </c>
      <c r="G117" s="1">
        <f t="shared" si="42"/>
        <v>13928</v>
      </c>
      <c r="H117" s="2">
        <f t="shared" si="43"/>
        <v>0.19791400233040612</v>
      </c>
      <c r="I117" s="2"/>
      <c r="J117" s="2">
        <f t="shared" si="44"/>
        <v>0.58976326484212915</v>
      </c>
      <c r="K117" s="2">
        <f t="shared" si="45"/>
        <v>0.39184926251172308</v>
      </c>
      <c r="L117" s="2">
        <f t="shared" si="46"/>
        <v>0</v>
      </c>
      <c r="M117" s="2">
        <f t="shared" si="47"/>
        <v>1.8387472646147762E-2</v>
      </c>
      <c r="N117" s="38">
        <v>41504</v>
      </c>
      <c r="O117" s="38">
        <v>27576</v>
      </c>
      <c r="P117" s="38"/>
      <c r="Q117" s="38">
        <v>508</v>
      </c>
      <c r="R117" s="38">
        <v>479</v>
      </c>
      <c r="S117" s="38"/>
      <c r="T117" s="38">
        <v>19</v>
      </c>
      <c r="U117" s="38"/>
      <c r="V117" s="38"/>
      <c r="W117" s="38">
        <f>IF(Copyright!B$11=1,IF(CF117&gt;0,CF117-SUM(Y117:AY117)-SUM(T117:U117),SUM(CJ117:CL117)),SUM(CJ117:CL117))</f>
        <v>280</v>
      </c>
      <c r="X117" s="38"/>
      <c r="Y117" s="38"/>
      <c r="Z117" s="38">
        <v>7</v>
      </c>
      <c r="AA117" s="38">
        <v>1</v>
      </c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">
        <f>IF(Q117&gt;0,RANK(Q117,(N117:P117,Q117:AE117)),0)</f>
        <v>3</v>
      </c>
      <c r="BB117" s="3">
        <f>IF(R117&gt;0,RANK(R117,(N117:P117,Q117:AE117)),0)</f>
        <v>4</v>
      </c>
      <c r="BC117" s="3">
        <f>IF(S117&gt;0,RANK(S117,(N117:P117,Q117:AE117)),0)</f>
        <v>0</v>
      </c>
      <c r="BD117" s="3">
        <f>IF(T117&gt;0,RANK(T117,(N117:P117,Q117:AE117)),0)</f>
        <v>6</v>
      </c>
      <c r="BE117" s="2">
        <f t="shared" si="48"/>
        <v>7.2185750419188907E-3</v>
      </c>
      <c r="BF117" s="2">
        <f t="shared" si="49"/>
        <v>6.8064910336203708E-3</v>
      </c>
      <c r="BG117" s="2">
        <f t="shared" si="39"/>
        <v>0</v>
      </c>
      <c r="BH117" s="2">
        <f t="shared" si="40"/>
        <v>2.6998607440247821E-4</v>
      </c>
      <c r="BJ117" s="6" t="s">
        <v>1747</v>
      </c>
      <c r="BK117" s="6" t="s">
        <v>377</v>
      </c>
      <c r="BL117">
        <v>2</v>
      </c>
      <c r="BM117" s="6"/>
      <c r="BN117">
        <v>0</v>
      </c>
      <c r="BO117" s="60">
        <v>4</v>
      </c>
      <c r="BP117" s="62">
        <v>5</v>
      </c>
      <c r="BQ117" s="66">
        <f t="shared" si="50"/>
        <v>4005</v>
      </c>
      <c r="BR117" s="66">
        <f t="shared" si="24"/>
        <v>4005</v>
      </c>
      <c r="BS117" s="3" t="s">
        <v>3083</v>
      </c>
      <c r="BY117" s="73"/>
      <c r="CB117" s="95"/>
      <c r="CD117" s="38">
        <f t="shared" si="51"/>
        <v>0</v>
      </c>
      <c r="CE117" s="38">
        <f>41504+27576+508+479+307</f>
        <v>70374</v>
      </c>
      <c r="CF117" s="38">
        <v>307</v>
      </c>
      <c r="CM117" s="51"/>
      <c r="CN117" s="38"/>
      <c r="CO117" s="38"/>
      <c r="CP117" s="38"/>
      <c r="CQ117" s="1"/>
      <c r="CR117" s="1"/>
    </row>
    <row r="118" spans="1:96" ht="14" hidden="1" customHeight="1" outlineLevel="1" x14ac:dyDescent="0.2">
      <c r="A118" t="s">
        <v>1414</v>
      </c>
      <c r="B118" t="s">
        <v>377</v>
      </c>
      <c r="C118" s="1">
        <f t="shared" si="41"/>
        <v>27698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>IF(P118&gt;0,RANK(P118,(N118:P118,Q118:AE118)),0)</f>
        <v>0</v>
      </c>
      <c r="G118" s="1">
        <f t="shared" si="42"/>
        <v>10397</v>
      </c>
      <c r="H118" s="2">
        <f t="shared" si="43"/>
        <v>0.37537006282042024</v>
      </c>
      <c r="I118" s="2"/>
      <c r="J118" s="2">
        <f t="shared" si="44"/>
        <v>0.30702577803451514</v>
      </c>
      <c r="K118" s="2">
        <f t="shared" si="45"/>
        <v>0.68239584085493532</v>
      </c>
      <c r="L118" s="2">
        <f t="shared" si="46"/>
        <v>0</v>
      </c>
      <c r="M118" s="2">
        <f t="shared" si="47"/>
        <v>1.057838111054954E-2</v>
      </c>
      <c r="N118" s="38">
        <v>8504</v>
      </c>
      <c r="O118" s="38">
        <v>18901</v>
      </c>
      <c r="P118" s="38"/>
      <c r="Q118" s="38">
        <v>138</v>
      </c>
      <c r="R118" s="38">
        <v>105</v>
      </c>
      <c r="S118" s="38"/>
      <c r="T118" s="38">
        <v>0</v>
      </c>
      <c r="U118" s="38"/>
      <c r="V118" s="38"/>
      <c r="W118" s="38">
        <f>IF(Copyright!B$11=1,IF(CF118&gt;0,CF118-SUM(Y118:AY118)-SUM(T118:U118),SUM(CJ118:CL118)),SUM(CJ118:CL118))</f>
        <v>50</v>
      </c>
      <c r="X118" s="38"/>
      <c r="Y118" s="38"/>
      <c r="Z118" s="38">
        <v>0</v>
      </c>
      <c r="AA118" s="38">
        <v>0</v>
      </c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BA118" s="3">
        <f>IF(Q118&gt;0,RANK(Q118,(N118:P118,Q118:AE118)),0)</f>
        <v>3</v>
      </c>
      <c r="BB118" s="3">
        <f>IF(R118&gt;0,RANK(R118,(N118:P118,Q118:AE118)),0)</f>
        <v>4</v>
      </c>
      <c r="BC118" s="3">
        <f>IF(S118&gt;0,RANK(S118,(N118:P118,Q118:AE118)),0)</f>
        <v>0</v>
      </c>
      <c r="BD118" s="3">
        <f>IF(T118&gt;0,RANK(T118,(N118:P118,Q118:AE118)),0)</f>
        <v>0</v>
      </c>
      <c r="BE118" s="2">
        <f t="shared" si="48"/>
        <v>4.9823091919994223E-3</v>
      </c>
      <c r="BF118" s="2">
        <f t="shared" si="49"/>
        <v>3.7908874286952127E-3</v>
      </c>
      <c r="BG118" s="2">
        <f t="shared" si="39"/>
        <v>0</v>
      </c>
      <c r="BH118" s="2">
        <f t="shared" si="40"/>
        <v>0</v>
      </c>
      <c r="BJ118" t="s">
        <v>1414</v>
      </c>
      <c r="BK118" t="s">
        <v>377</v>
      </c>
      <c r="BL118">
        <v>2</v>
      </c>
      <c r="BN118">
        <v>0</v>
      </c>
      <c r="BO118" s="60">
        <v>4</v>
      </c>
      <c r="BP118" s="62">
        <v>7</v>
      </c>
      <c r="BQ118" s="66">
        <f t="shared" si="50"/>
        <v>4007</v>
      </c>
      <c r="BR118" s="66">
        <f t="shared" si="24"/>
        <v>4007</v>
      </c>
      <c r="BS118" s="3" t="s">
        <v>3083</v>
      </c>
      <c r="BY118" s="73"/>
      <c r="CB118" s="95"/>
      <c r="CD118" s="38">
        <f t="shared" si="51"/>
        <v>0</v>
      </c>
      <c r="CE118" s="38">
        <v>27698</v>
      </c>
      <c r="CF118" s="38">
        <v>50</v>
      </c>
      <c r="CM118" s="51"/>
      <c r="CN118" s="38"/>
      <c r="CO118" s="38"/>
      <c r="CP118" s="38"/>
      <c r="CQ118" s="1"/>
      <c r="CR118" s="1"/>
    </row>
    <row r="119" spans="1:96" ht="14" hidden="1" customHeight="1" outlineLevel="1" x14ac:dyDescent="0.2">
      <c r="A119" t="s">
        <v>918</v>
      </c>
      <c r="B119" t="s">
        <v>377</v>
      </c>
      <c r="C119" s="1">
        <f t="shared" si="41"/>
        <v>15215</v>
      </c>
      <c r="D119" s="3">
        <f>IF(N119&gt;0, RANK(N119,(N119:P119,Q119:AE119)),0)</f>
        <v>2</v>
      </c>
      <c r="E119" s="3">
        <f>IF(O119&gt;0,RANK(O119,(N119:P119,Q119:AE119)),0)</f>
        <v>1</v>
      </c>
      <c r="F119" s="3">
        <f>IF(P119&gt;0,RANK(P119,(N119:P119,Q119:AE119)),0)</f>
        <v>0</v>
      </c>
      <c r="G119" s="1">
        <f t="shared" si="42"/>
        <v>7310</v>
      </c>
      <c r="H119" s="2">
        <f t="shared" si="43"/>
        <v>0.48044692737430167</v>
      </c>
      <c r="I119" s="2"/>
      <c r="J119" s="2">
        <f t="shared" si="44"/>
        <v>0.25415708182714425</v>
      </c>
      <c r="K119" s="2">
        <f t="shared" si="45"/>
        <v>0.73460400920144597</v>
      </c>
      <c r="L119" s="2">
        <f t="shared" si="46"/>
        <v>0</v>
      </c>
      <c r="M119" s="2">
        <f t="shared" si="47"/>
        <v>1.1238908971409778E-2</v>
      </c>
      <c r="N119" s="38">
        <v>3867</v>
      </c>
      <c r="O119" s="38">
        <v>11177</v>
      </c>
      <c r="P119" s="38"/>
      <c r="Q119" s="38">
        <v>87</v>
      </c>
      <c r="R119" s="38">
        <v>52</v>
      </c>
      <c r="S119" s="38"/>
      <c r="T119" s="38">
        <v>0</v>
      </c>
      <c r="U119" s="38"/>
      <c r="V119" s="38"/>
      <c r="W119" s="38">
        <f>IF(Copyright!B$11=1,IF(CF119&gt;0,CF119-SUM(Y119:AY119)-SUM(T119:U119),SUM(CJ119:CL119)),SUM(CJ119:CL119))</f>
        <v>32</v>
      </c>
      <c r="X119" s="38"/>
      <c r="Y119" s="38"/>
      <c r="Z119" s="38">
        <v>0</v>
      </c>
      <c r="AA119" s="38">
        <v>0</v>
      </c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BA119" s="3">
        <f>IF(Q119&gt;0,RANK(Q119,(N119:P119,Q119:AE119)),0)</f>
        <v>3</v>
      </c>
      <c r="BB119" s="3">
        <f>IF(R119&gt;0,RANK(R119,(N119:P119,Q119:AE119)),0)</f>
        <v>4</v>
      </c>
      <c r="BC119" s="3">
        <f>IF(S119&gt;0,RANK(S119,(N119:P119,Q119:AE119)),0)</f>
        <v>0</v>
      </c>
      <c r="BD119" s="3">
        <f>IF(T119&gt;0,RANK(T119,(N119:P119,Q119:AE119)),0)</f>
        <v>0</v>
      </c>
      <c r="BE119" s="2">
        <f t="shared" si="48"/>
        <v>5.7180414065067364E-3</v>
      </c>
      <c r="BF119" s="2">
        <f t="shared" si="49"/>
        <v>3.4176799211304634E-3</v>
      </c>
      <c r="BG119" s="2">
        <f t="shared" si="39"/>
        <v>0</v>
      </c>
      <c r="BH119" s="2">
        <f t="shared" si="40"/>
        <v>0</v>
      </c>
      <c r="BJ119" t="s">
        <v>918</v>
      </c>
      <c r="BK119" t="s">
        <v>377</v>
      </c>
      <c r="BN119">
        <v>0</v>
      </c>
      <c r="BO119" s="60">
        <v>4</v>
      </c>
      <c r="BP119" s="62">
        <v>9</v>
      </c>
      <c r="BQ119" s="66">
        <f t="shared" si="50"/>
        <v>4009</v>
      </c>
      <c r="BR119" s="66">
        <f t="shared" si="24"/>
        <v>4009</v>
      </c>
      <c r="BS119" s="3" t="s">
        <v>3083</v>
      </c>
      <c r="BY119" s="73"/>
      <c r="CB119" s="95"/>
      <c r="CD119" s="38">
        <f t="shared" si="51"/>
        <v>0</v>
      </c>
      <c r="CE119" s="38">
        <v>15215</v>
      </c>
      <c r="CF119" s="38">
        <v>32</v>
      </c>
      <c r="CM119" s="51"/>
      <c r="CN119" s="38"/>
      <c r="CO119" s="38"/>
      <c r="CP119" s="38"/>
      <c r="CQ119" s="1"/>
      <c r="CR119" s="1"/>
    </row>
    <row r="120" spans="1:96" ht="14" hidden="1" customHeight="1" outlineLevel="1" x14ac:dyDescent="0.2">
      <c r="A120" t="s">
        <v>3014</v>
      </c>
      <c r="B120" t="s">
        <v>377</v>
      </c>
      <c r="C120" s="1">
        <f t="shared" si="41"/>
        <v>3316</v>
      </c>
      <c r="D120" s="3">
        <f>IF(N120&gt;0, RANK(N120,(N120:P120,Q120:AE120)),0)</f>
        <v>2</v>
      </c>
      <c r="E120" s="3">
        <f>IF(O120&gt;0,RANK(O120,(N120:P120,Q120:AE120)),0)</f>
        <v>1</v>
      </c>
      <c r="F120" s="3">
        <f>IF(P120&gt;0,RANK(P120,(N120:P120,Q120:AE120)),0)</f>
        <v>0</v>
      </c>
      <c r="G120" s="1">
        <f t="shared" si="42"/>
        <v>1354</v>
      </c>
      <c r="H120" s="2">
        <f t="shared" si="43"/>
        <v>0.40832328106151988</v>
      </c>
      <c r="I120" s="2"/>
      <c r="J120" s="2">
        <f t="shared" si="44"/>
        <v>0.28769601930036187</v>
      </c>
      <c r="K120" s="2">
        <f t="shared" si="45"/>
        <v>0.69601930036188175</v>
      </c>
      <c r="L120" s="2">
        <f t="shared" si="46"/>
        <v>0</v>
      </c>
      <c r="M120" s="2">
        <f t="shared" si="47"/>
        <v>1.6284680337756319E-2</v>
      </c>
      <c r="N120" s="38">
        <v>954</v>
      </c>
      <c r="O120" s="38">
        <v>2308</v>
      </c>
      <c r="P120" s="38"/>
      <c r="Q120" s="38">
        <v>27</v>
      </c>
      <c r="R120" s="38">
        <v>19</v>
      </c>
      <c r="S120" s="38"/>
      <c r="T120" s="38">
        <v>0</v>
      </c>
      <c r="U120" s="38"/>
      <c r="V120" s="38"/>
      <c r="W120" s="38">
        <f>IF(Copyright!B$11=1,IF(CF120&gt;0,CF120-SUM(Y120:AY120)-SUM(T120:U120),SUM(CJ120:CL120)),SUM(CJ120:CL120))</f>
        <v>8</v>
      </c>
      <c r="X120" s="38"/>
      <c r="Y120" s="38"/>
      <c r="Z120" s="38">
        <v>0</v>
      </c>
      <c r="AA120" s="38">
        <v>0</v>
      </c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BA120" s="3">
        <f>IF(Q120&gt;0,RANK(Q120,(N120:P120,Q120:AE120)),0)</f>
        <v>3</v>
      </c>
      <c r="BB120" s="3">
        <f>IF(R120&gt;0,RANK(R120,(N120:P120,Q120:AE120)),0)</f>
        <v>4</v>
      </c>
      <c r="BC120" s="3">
        <f>IF(S120&gt;0,RANK(S120,(N120:P120,Q120:AE120)),0)</f>
        <v>0</v>
      </c>
      <c r="BD120" s="3">
        <f>IF(T120&gt;0,RANK(T120,(N120:P120,Q120:AE120)),0)</f>
        <v>0</v>
      </c>
      <c r="BE120" s="2">
        <f t="shared" si="48"/>
        <v>8.1423401688781663E-3</v>
      </c>
      <c r="BF120" s="2">
        <f t="shared" si="49"/>
        <v>5.7297949336550056E-3</v>
      </c>
      <c r="BG120" s="2">
        <f t="shared" si="39"/>
        <v>0</v>
      </c>
      <c r="BH120" s="2">
        <f t="shared" si="40"/>
        <v>0</v>
      </c>
      <c r="BJ120" t="s">
        <v>3014</v>
      </c>
      <c r="BK120" t="s">
        <v>377</v>
      </c>
      <c r="BL120">
        <v>6</v>
      </c>
      <c r="BN120">
        <v>0</v>
      </c>
      <c r="BO120" s="60">
        <v>4</v>
      </c>
      <c r="BP120" s="62">
        <v>11</v>
      </c>
      <c r="BQ120" s="66">
        <f t="shared" si="50"/>
        <v>4011</v>
      </c>
      <c r="BR120" s="66">
        <f t="shared" si="24"/>
        <v>4011</v>
      </c>
      <c r="BS120" s="3" t="s">
        <v>3083</v>
      </c>
      <c r="BY120" s="73"/>
      <c r="CB120" s="95"/>
      <c r="CD120" s="38">
        <f t="shared" si="51"/>
        <v>0</v>
      </c>
      <c r="CE120" s="38">
        <v>3316</v>
      </c>
      <c r="CF120" s="38">
        <v>8</v>
      </c>
      <c r="CM120" s="51"/>
      <c r="CN120" s="38"/>
      <c r="CO120" s="38"/>
      <c r="CP120" s="38"/>
      <c r="CQ120" s="1"/>
      <c r="CR120" s="1"/>
    </row>
    <row r="121" spans="1:96" ht="14" hidden="1" customHeight="1" outlineLevel="1" x14ac:dyDescent="0.2">
      <c r="A121" t="s">
        <v>499</v>
      </c>
      <c r="B121" t="s">
        <v>377</v>
      </c>
      <c r="C121" s="1">
        <f t="shared" si="41"/>
        <v>7643</v>
      </c>
      <c r="D121" s="3">
        <f>IF(N121&gt;0, RANK(N121,(N121:P121,Q121:AE121)),0)</f>
        <v>2</v>
      </c>
      <c r="E121" s="3">
        <f>IF(O121&gt;0,RANK(O121,(N121:P121,Q121:AE121)),0)</f>
        <v>1</v>
      </c>
      <c r="F121" s="3">
        <f>IF(P121&gt;0,RANK(P121,(N121:P121,Q121:AE121)),0)</f>
        <v>0</v>
      </c>
      <c r="G121" s="1">
        <f t="shared" si="42"/>
        <v>3369</v>
      </c>
      <c r="H121" s="2">
        <f t="shared" si="43"/>
        <v>0.44079549914954863</v>
      </c>
      <c r="I121" s="2"/>
      <c r="J121" s="2">
        <f t="shared" si="44"/>
        <v>0.2748920580923721</v>
      </c>
      <c r="K121" s="2">
        <f t="shared" si="45"/>
        <v>0.71568755724192068</v>
      </c>
      <c r="L121" s="2">
        <f t="shared" si="46"/>
        <v>0</v>
      </c>
      <c r="M121" s="2">
        <f t="shared" si="47"/>
        <v>9.4203846657071599E-3</v>
      </c>
      <c r="N121" s="38">
        <v>2101</v>
      </c>
      <c r="O121" s="38">
        <v>5470</v>
      </c>
      <c r="P121" s="38"/>
      <c r="Q121" s="38">
        <v>28</v>
      </c>
      <c r="R121" s="38">
        <v>25</v>
      </c>
      <c r="S121" s="38"/>
      <c r="T121" s="38">
        <v>0</v>
      </c>
      <c r="U121" s="38"/>
      <c r="V121" s="38"/>
      <c r="W121" s="38">
        <f>IF(Copyright!B$11=1,IF(CF121&gt;0,CF121-SUM(Y121:AY121)-SUM(T121:U121),SUM(CJ121:CL121)),SUM(CJ121:CL121))</f>
        <v>17</v>
      </c>
      <c r="X121" s="38"/>
      <c r="Y121" s="38"/>
      <c r="Z121" s="38">
        <v>2</v>
      </c>
      <c r="AA121" s="38">
        <v>0</v>
      </c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BA121" s="3">
        <f>IF(Q121&gt;0,RANK(Q121,(N121:P121,Q121:AE121)),0)</f>
        <v>3</v>
      </c>
      <c r="BB121" s="3">
        <f>IF(R121&gt;0,RANK(R121,(N121:P121,Q121:AE121)),0)</f>
        <v>4</v>
      </c>
      <c r="BC121" s="3">
        <f>IF(S121&gt;0,RANK(S121,(N121:P121,Q121:AE121)),0)</f>
        <v>0</v>
      </c>
      <c r="BD121" s="3">
        <f>IF(T121&gt;0,RANK(T121,(N121:P121,Q121:AE121)),0)</f>
        <v>0</v>
      </c>
      <c r="BE121" s="2">
        <f t="shared" si="48"/>
        <v>3.6634829255527933E-3</v>
      </c>
      <c r="BF121" s="2">
        <f t="shared" si="49"/>
        <v>3.2709668978149939E-3</v>
      </c>
      <c r="BG121" s="2">
        <f t="shared" si="39"/>
        <v>0</v>
      </c>
      <c r="BH121" s="2">
        <f t="shared" si="40"/>
        <v>0</v>
      </c>
      <c r="BJ121" t="s">
        <v>499</v>
      </c>
      <c r="BK121" t="s">
        <v>377</v>
      </c>
      <c r="BL121">
        <v>9</v>
      </c>
      <c r="BN121">
        <v>0</v>
      </c>
      <c r="BO121" s="60">
        <v>4</v>
      </c>
      <c r="BP121" s="62">
        <v>12</v>
      </c>
      <c r="BQ121" s="66">
        <f t="shared" si="50"/>
        <v>4012</v>
      </c>
      <c r="BR121" s="66">
        <f t="shared" si="24"/>
        <v>4012</v>
      </c>
      <c r="BS121" s="3" t="s">
        <v>3083</v>
      </c>
      <c r="BY121" s="73"/>
      <c r="CB121" s="95"/>
      <c r="CD121" s="38">
        <f t="shared" si="51"/>
        <v>0</v>
      </c>
      <c r="CE121" s="38">
        <v>7643</v>
      </c>
      <c r="CF121" s="38">
        <v>19</v>
      </c>
      <c r="CM121" s="51"/>
      <c r="CN121" s="38"/>
      <c r="CO121" s="38"/>
      <c r="CP121" s="38"/>
      <c r="CQ121" s="1"/>
      <c r="CR121" s="1"/>
    </row>
    <row r="122" spans="1:96" ht="14" hidden="1" customHeight="1" outlineLevel="1" x14ac:dyDescent="0.2">
      <c r="A122" t="s">
        <v>277</v>
      </c>
      <c r="B122" t="s">
        <v>377</v>
      </c>
      <c r="C122" s="1">
        <f t="shared" si="41"/>
        <v>2061574</v>
      </c>
      <c r="D122" s="3">
        <f>IF(N122&gt;0, RANK(N122,(N122:P122,Q122:AE122)),0)</f>
        <v>2</v>
      </c>
      <c r="E122" s="3">
        <f>IF(O122&gt;0,RANK(O122,(N122:P122,Q122:AE122)),0)</f>
        <v>1</v>
      </c>
      <c r="F122" s="3">
        <f>IF(P122&gt;0,RANK(P122,(N122:P122,Q122:AE122)),0)</f>
        <v>0</v>
      </c>
      <c r="G122" s="1">
        <f t="shared" si="42"/>
        <v>71515</v>
      </c>
      <c r="H122" s="2">
        <f t="shared" si="43"/>
        <v>3.4689513934498595E-2</v>
      </c>
      <c r="I122" s="2"/>
      <c r="J122" s="2">
        <f t="shared" si="44"/>
        <v>0.47537270066463777</v>
      </c>
      <c r="K122" s="2">
        <f t="shared" si="45"/>
        <v>0.51006221459913637</v>
      </c>
      <c r="L122" s="2">
        <f t="shared" si="46"/>
        <v>0</v>
      </c>
      <c r="M122" s="2">
        <f t="shared" si="47"/>
        <v>1.4565084736225864E-2</v>
      </c>
      <c r="N122" s="38">
        <v>980016</v>
      </c>
      <c r="O122" s="38">
        <v>1051531</v>
      </c>
      <c r="P122" s="38"/>
      <c r="Q122" s="38">
        <v>10737</v>
      </c>
      <c r="R122" s="38">
        <v>11661</v>
      </c>
      <c r="S122" s="38"/>
      <c r="T122" s="38">
        <v>388</v>
      </c>
      <c r="U122" s="38"/>
      <c r="V122" s="38"/>
      <c r="W122" s="38">
        <f>IF(Copyright!B$11=1,IF(CF122&gt;0,CF122-SUM(Y122:AY122)-SUM(T122:U122),SUM(CJ122:CL122)),SUM(CJ122:CL122))</f>
        <v>7173</v>
      </c>
      <c r="X122" s="38"/>
      <c r="Y122" s="38"/>
      <c r="Z122" s="38">
        <v>40</v>
      </c>
      <c r="AA122" s="38">
        <v>28</v>
      </c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BA122" s="3">
        <f>IF(Q122&gt;0,RANK(Q122,(N122:P122,Q122:AE122)),0)</f>
        <v>4</v>
      </c>
      <c r="BB122" s="3">
        <f>IF(R122&gt;0,RANK(R122,(N122:P122,Q122:AE122)),0)</f>
        <v>3</v>
      </c>
      <c r="BC122" s="3">
        <f>IF(S122&gt;0,RANK(S122,(N122:P122,Q122:AE122)),0)</f>
        <v>0</v>
      </c>
      <c r="BD122" s="3">
        <f>IF(T122&gt;0,RANK(T122,(N122:P122,Q122:AE122)),0)</f>
        <v>6</v>
      </c>
      <c r="BE122" s="2">
        <f t="shared" si="48"/>
        <v>5.2081564862575874E-3</v>
      </c>
      <c r="BF122" s="2">
        <f t="shared" si="49"/>
        <v>5.6563577150274503E-3</v>
      </c>
      <c r="BG122" s="2">
        <f t="shared" si="39"/>
        <v>0</v>
      </c>
      <c r="BH122" s="2">
        <f t="shared" si="40"/>
        <v>1.8820571078214995E-4</v>
      </c>
      <c r="BJ122" t="s">
        <v>277</v>
      </c>
      <c r="BK122" t="s">
        <v>377</v>
      </c>
      <c r="BN122">
        <v>0</v>
      </c>
      <c r="BO122" s="60">
        <v>4</v>
      </c>
      <c r="BP122" s="62">
        <v>13</v>
      </c>
      <c r="BQ122" s="66">
        <f t="shared" si="50"/>
        <v>4013</v>
      </c>
      <c r="BR122" s="66">
        <f t="shared" si="24"/>
        <v>4013</v>
      </c>
      <c r="BS122" s="3" t="s">
        <v>3083</v>
      </c>
      <c r="BX122" s="38"/>
      <c r="BY122" s="95"/>
      <c r="BZ122" s="38"/>
      <c r="CB122" s="95"/>
      <c r="CD122" s="38">
        <f t="shared" si="51"/>
        <v>0</v>
      </c>
      <c r="CE122" s="38">
        <v>2061574</v>
      </c>
      <c r="CF122" s="38">
        <v>7629</v>
      </c>
      <c r="CM122" s="51"/>
      <c r="CN122" s="1"/>
      <c r="CO122" s="1"/>
      <c r="CP122" s="1"/>
      <c r="CQ122" s="1"/>
      <c r="CR122" s="1"/>
    </row>
    <row r="123" spans="1:96" ht="14" hidden="1" customHeight="1" outlineLevel="1" x14ac:dyDescent="0.2">
      <c r="A123" t="s">
        <v>2126</v>
      </c>
      <c r="B123" t="s">
        <v>377</v>
      </c>
      <c r="C123" s="1">
        <f t="shared" si="41"/>
        <v>110693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>IF(P123&gt;0,RANK(P123,(N123:P123,Q123:AE123)),0)</f>
        <v>0</v>
      </c>
      <c r="G123" s="1">
        <f t="shared" si="42"/>
        <v>61602</v>
      </c>
      <c r="H123" s="2">
        <f t="shared" si="43"/>
        <v>0.55651215524016873</v>
      </c>
      <c r="I123" s="2"/>
      <c r="J123" s="2">
        <f t="shared" si="44"/>
        <v>0.21754763173823097</v>
      </c>
      <c r="K123" s="2">
        <f t="shared" si="45"/>
        <v>0.77405978697839972</v>
      </c>
      <c r="L123" s="2">
        <f t="shared" si="46"/>
        <v>0</v>
      </c>
      <c r="M123" s="2">
        <f t="shared" si="47"/>
        <v>8.3925812833692826E-3</v>
      </c>
      <c r="N123" s="38">
        <v>24081</v>
      </c>
      <c r="O123" s="38">
        <v>85683</v>
      </c>
      <c r="P123" s="38"/>
      <c r="Q123" s="38">
        <v>401</v>
      </c>
      <c r="R123" s="38">
        <v>285</v>
      </c>
      <c r="S123" s="38"/>
      <c r="T123" s="38">
        <v>4</v>
      </c>
      <c r="U123" s="38"/>
      <c r="V123" s="38"/>
      <c r="W123" s="38">
        <f>IF(Copyright!B$11=1,IF(CF123&gt;0,CF123-SUM(Y123:AY123)-SUM(T123:U123),SUM(CJ123:CL123)),SUM(CJ123:CL123))</f>
        <v>236</v>
      </c>
      <c r="X123" s="38"/>
      <c r="Y123" s="38"/>
      <c r="Z123" s="38">
        <v>1</v>
      </c>
      <c r="AA123" s="38">
        <v>2</v>
      </c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BA123" s="3">
        <f>IF(Q123&gt;0,RANK(Q123,(N123:P123,Q123:AE123)),0)</f>
        <v>3</v>
      </c>
      <c r="BB123" s="3">
        <f>IF(R123&gt;0,RANK(R123,(N123:P123,Q123:AE123)),0)</f>
        <v>4</v>
      </c>
      <c r="BC123" s="3">
        <f>IF(S123&gt;0,RANK(S123,(N123:P123,Q123:AE123)),0)</f>
        <v>0</v>
      </c>
      <c r="BD123" s="3">
        <f>IF(T123&gt;0,RANK(T123,(N123:P123,Q123:AE123)),0)</f>
        <v>6</v>
      </c>
      <c r="BE123" s="2">
        <f t="shared" si="48"/>
        <v>3.6226319640808363E-3</v>
      </c>
      <c r="BF123" s="2">
        <f t="shared" si="49"/>
        <v>2.5746885530250332E-3</v>
      </c>
      <c r="BG123" s="2">
        <f t="shared" si="39"/>
        <v>0</v>
      </c>
      <c r="BH123" s="2">
        <f t="shared" si="40"/>
        <v>3.6135979691579413E-5</v>
      </c>
      <c r="BJ123" t="s">
        <v>2126</v>
      </c>
      <c r="BK123" t="s">
        <v>377</v>
      </c>
      <c r="BN123">
        <v>0</v>
      </c>
      <c r="BO123" s="60">
        <v>4</v>
      </c>
      <c r="BP123" s="62">
        <v>15</v>
      </c>
      <c r="BQ123" s="66">
        <f t="shared" si="50"/>
        <v>4015</v>
      </c>
      <c r="BR123" s="66">
        <f t="shared" si="24"/>
        <v>4015</v>
      </c>
      <c r="BS123" s="3" t="s">
        <v>3083</v>
      </c>
      <c r="BX123" s="38"/>
      <c r="BY123" s="73"/>
      <c r="CB123" s="95"/>
      <c r="CD123" s="38">
        <f t="shared" si="51"/>
        <v>0</v>
      </c>
      <c r="CE123" s="38">
        <v>110693</v>
      </c>
      <c r="CF123" s="38">
        <v>243</v>
      </c>
      <c r="CM123" s="51"/>
      <c r="CN123" s="38"/>
      <c r="CO123" s="38"/>
      <c r="CP123" s="38"/>
      <c r="CQ123" s="1"/>
      <c r="CR123" s="1"/>
    </row>
    <row r="124" spans="1:96" ht="14" hidden="1" customHeight="1" outlineLevel="1" x14ac:dyDescent="0.2">
      <c r="A124" t="s">
        <v>2811</v>
      </c>
      <c r="B124" t="s">
        <v>377</v>
      </c>
      <c r="C124" s="1">
        <f t="shared" si="41"/>
        <v>50847</v>
      </c>
      <c r="D124" s="3">
        <f>IF(N124&gt;0, RANK(N124,(N124:P124,Q124:AE124)),0)</f>
        <v>2</v>
      </c>
      <c r="E124" s="3">
        <f>IF(O124&gt;0,RANK(O124,(N124:P124,Q124:AE124)),0)</f>
        <v>1</v>
      </c>
      <c r="F124" s="3">
        <f>IF(P124&gt;0,RANK(P124,(N124:P124,Q124:AE124)),0)</f>
        <v>0</v>
      </c>
      <c r="G124" s="1">
        <f t="shared" si="42"/>
        <v>8726</v>
      </c>
      <c r="H124" s="2">
        <f t="shared" si="43"/>
        <v>0.17161287784923399</v>
      </c>
      <c r="I124" s="2"/>
      <c r="J124" s="2">
        <f t="shared" si="44"/>
        <v>0.40816567349106142</v>
      </c>
      <c r="K124" s="2">
        <f t="shared" si="45"/>
        <v>0.57977855134029543</v>
      </c>
      <c r="L124" s="2">
        <f t="shared" si="46"/>
        <v>0</v>
      </c>
      <c r="M124" s="2">
        <f t="shared" si="47"/>
        <v>1.205577516864309E-2</v>
      </c>
      <c r="N124" s="38">
        <v>20754</v>
      </c>
      <c r="O124" s="38">
        <v>29480</v>
      </c>
      <c r="P124" s="38"/>
      <c r="Q124" s="38">
        <v>275</v>
      </c>
      <c r="R124" s="38">
        <v>197</v>
      </c>
      <c r="S124" s="38"/>
      <c r="T124" s="38">
        <v>6</v>
      </c>
      <c r="U124" s="38"/>
      <c r="V124" s="38"/>
      <c r="W124" s="38">
        <f>IF(Copyright!B$11=1,IF(CF124&gt;0,CF124-SUM(Y124:AY124)-SUM(T124:U124),SUM(CJ124:CL124)),SUM(CJ124:CL124))</f>
        <v>132</v>
      </c>
      <c r="X124" s="38"/>
      <c r="Y124" s="38"/>
      <c r="Z124" s="38">
        <v>3</v>
      </c>
      <c r="AA124" s="38">
        <v>0</v>
      </c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BA124" s="3">
        <f>IF(Q124&gt;0,RANK(Q124,(N124:P124,Q124:AE124)),0)</f>
        <v>3</v>
      </c>
      <c r="BB124" s="3">
        <f>IF(R124&gt;0,RANK(R124,(N124:P124,Q124:AE124)),0)</f>
        <v>4</v>
      </c>
      <c r="BC124" s="3">
        <f>IF(S124&gt;0,RANK(S124,(N124:P124,Q124:AE124)),0)</f>
        <v>0</v>
      </c>
      <c r="BD124" s="3">
        <f>IF(T124&gt;0,RANK(T124,(N124:P124,Q124:AE124)),0)</f>
        <v>6</v>
      </c>
      <c r="BE124" s="2">
        <f t="shared" si="48"/>
        <v>5.4083820087714122E-3</v>
      </c>
      <c r="BF124" s="2">
        <f t="shared" si="49"/>
        <v>3.8743682026471573E-3</v>
      </c>
      <c r="BG124" s="2">
        <f t="shared" si="39"/>
        <v>0</v>
      </c>
      <c r="BH124" s="2">
        <f t="shared" si="40"/>
        <v>1.1800106200955809E-4</v>
      </c>
      <c r="BJ124" t="s">
        <v>2811</v>
      </c>
      <c r="BK124" t="s">
        <v>377</v>
      </c>
      <c r="BL124">
        <v>2</v>
      </c>
      <c r="BN124">
        <v>0</v>
      </c>
      <c r="BO124" s="60">
        <v>4</v>
      </c>
      <c r="BP124" s="62">
        <v>17</v>
      </c>
      <c r="BQ124" s="66">
        <f t="shared" si="50"/>
        <v>4017</v>
      </c>
      <c r="BR124" s="66">
        <f t="shared" si="24"/>
        <v>4017</v>
      </c>
      <c r="BS124" s="3" t="s">
        <v>3083</v>
      </c>
      <c r="BY124" s="73"/>
      <c r="CB124" s="95"/>
      <c r="CD124" s="38">
        <f t="shared" si="51"/>
        <v>0</v>
      </c>
      <c r="CE124" s="38">
        <v>50847</v>
      </c>
      <c r="CF124" s="38">
        <v>141</v>
      </c>
      <c r="CM124" s="51"/>
      <c r="CN124" s="38"/>
      <c r="CO124" s="38"/>
      <c r="CP124" s="38"/>
      <c r="CQ124" s="1"/>
      <c r="CR124" s="1"/>
    </row>
    <row r="125" spans="1:96" ht="14" hidden="1" customHeight="1" outlineLevel="1" x14ac:dyDescent="0.2">
      <c r="A125" t="s">
        <v>1823</v>
      </c>
      <c r="B125" t="s">
        <v>377</v>
      </c>
      <c r="C125" s="1">
        <f t="shared" si="41"/>
        <v>515027</v>
      </c>
      <c r="D125" s="3">
        <f>IF(N125&gt;0, RANK(N125,(N125:P125,Q125:AE125)),0)</f>
        <v>1</v>
      </c>
      <c r="E125" s="3">
        <f>IF(O125&gt;0,RANK(O125,(N125:P125,Q125:AE125)),0)</f>
        <v>2</v>
      </c>
      <c r="F125" s="3">
        <f>IF(P125&gt;0,RANK(P125,(N125:P125,Q125:AE125)),0)</f>
        <v>0</v>
      </c>
      <c r="G125" s="1">
        <f t="shared" si="42"/>
        <v>77781</v>
      </c>
      <c r="H125" s="2">
        <f t="shared" si="43"/>
        <v>0.15102315024260865</v>
      </c>
      <c r="I125" s="2"/>
      <c r="J125" s="2">
        <f t="shared" si="44"/>
        <v>0.56783430771590615</v>
      </c>
      <c r="K125" s="2">
        <f t="shared" si="45"/>
        <v>0.4168111574732975</v>
      </c>
      <c r="L125" s="2">
        <f t="shared" si="46"/>
        <v>0</v>
      </c>
      <c r="M125" s="2">
        <f t="shared" si="47"/>
        <v>1.535453481079635E-2</v>
      </c>
      <c r="N125" s="38">
        <v>292450</v>
      </c>
      <c r="O125" s="38">
        <v>214669</v>
      </c>
      <c r="P125" s="38"/>
      <c r="Q125" s="38">
        <v>2848</v>
      </c>
      <c r="R125" s="38">
        <v>3209</v>
      </c>
      <c r="S125" s="38"/>
      <c r="T125" s="38">
        <v>234</v>
      </c>
      <c r="U125" s="38"/>
      <c r="V125" s="38"/>
      <c r="W125" s="38">
        <f>IF(Copyright!B$11=1,IF(CF125&gt;0,CF125-SUM(Y125:AY125)-SUM(T125:U125),SUM(CJ125:CL125)),SUM(CJ125:CL125))</f>
        <v>1594</v>
      </c>
      <c r="X125" s="38"/>
      <c r="Y125" s="38"/>
      <c r="Z125" s="38">
        <v>11</v>
      </c>
      <c r="AA125" s="38">
        <v>12</v>
      </c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BA125" s="3">
        <f>IF(Q125&gt;0,RANK(Q125,(N125:P125,Q125:AE125)),0)</f>
        <v>4</v>
      </c>
      <c r="BB125" s="3">
        <f>IF(R125&gt;0,RANK(R125,(N125:P125,Q125:AE125)),0)</f>
        <v>3</v>
      </c>
      <c r="BC125" s="3">
        <f>IF(S125&gt;0,RANK(S125,(N125:P125,Q125:AE125)),0)</f>
        <v>0</v>
      </c>
      <c r="BD125" s="3">
        <f>IF(T125&gt;0,RANK(T125,(N125:P125,Q125:AE125)),0)</f>
        <v>6</v>
      </c>
      <c r="BE125" s="2">
        <f t="shared" si="48"/>
        <v>5.529807175157807E-3</v>
      </c>
      <c r="BF125" s="2">
        <f t="shared" si="49"/>
        <v>6.2307413009415041E-3</v>
      </c>
      <c r="BG125" s="2">
        <f t="shared" si="39"/>
        <v>0</v>
      </c>
      <c r="BH125" s="2">
        <f t="shared" si="40"/>
        <v>4.5434511200383669E-4</v>
      </c>
      <c r="BJ125" t="s">
        <v>1823</v>
      </c>
      <c r="BK125" t="s">
        <v>377</v>
      </c>
      <c r="BN125">
        <v>0</v>
      </c>
      <c r="BO125" s="60">
        <v>4</v>
      </c>
      <c r="BP125" s="62">
        <v>19</v>
      </c>
      <c r="BQ125" s="66">
        <f t="shared" si="50"/>
        <v>4019</v>
      </c>
      <c r="BR125" s="66">
        <f t="shared" si="24"/>
        <v>4019</v>
      </c>
      <c r="BS125" s="3" t="s">
        <v>3083</v>
      </c>
      <c r="BY125" s="73"/>
      <c r="CB125" s="95"/>
      <c r="CD125" s="38">
        <f t="shared" si="51"/>
        <v>0</v>
      </c>
      <c r="CE125" s="38">
        <v>515027</v>
      </c>
      <c r="CF125" s="38">
        <v>1851</v>
      </c>
      <c r="CM125" s="51"/>
      <c r="CN125" s="38"/>
      <c r="CO125" s="38"/>
      <c r="CP125" s="38"/>
      <c r="CQ125" s="1"/>
      <c r="CR125" s="1"/>
    </row>
    <row r="126" spans="1:96" ht="14" hidden="1" customHeight="1" outlineLevel="1" x14ac:dyDescent="0.2">
      <c r="A126" t="s">
        <v>480</v>
      </c>
      <c r="B126" t="s">
        <v>377</v>
      </c>
      <c r="C126" s="1">
        <f t="shared" si="41"/>
        <v>210173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>IF(P126&gt;0,RANK(P126,(N126:P126,Q126:AE126)),0)</f>
        <v>0</v>
      </c>
      <c r="G126" s="1">
        <f t="shared" si="42"/>
        <v>46270</v>
      </c>
      <c r="H126" s="2">
        <f t="shared" si="43"/>
        <v>0.22015197004372589</v>
      </c>
      <c r="I126" s="2"/>
      <c r="J126" s="2">
        <f t="shared" si="44"/>
        <v>0.38376004529601804</v>
      </c>
      <c r="K126" s="2">
        <f t="shared" si="45"/>
        <v>0.60391201533974392</v>
      </c>
      <c r="L126" s="2">
        <f t="shared" si="46"/>
        <v>0</v>
      </c>
      <c r="M126" s="2">
        <f t="shared" si="47"/>
        <v>1.2327939364238039E-2</v>
      </c>
      <c r="N126" s="38">
        <v>80656</v>
      </c>
      <c r="O126" s="38">
        <v>126926</v>
      </c>
      <c r="P126" s="38"/>
      <c r="Q126" s="38">
        <v>1084</v>
      </c>
      <c r="R126" s="38">
        <v>886</v>
      </c>
      <c r="S126" s="38"/>
      <c r="T126" s="38">
        <v>10</v>
      </c>
      <c r="U126" s="38"/>
      <c r="V126" s="38"/>
      <c r="W126" s="38">
        <f>IF(Copyright!B$11=1,IF(CF126&gt;0,CF126-SUM(Y126:AY126)-SUM(T126:U126),SUM(CJ126:CL126)),SUM(CJ126:CL126))</f>
        <v>608</v>
      </c>
      <c r="X126" s="38"/>
      <c r="Y126" s="38"/>
      <c r="Z126" s="38">
        <v>3</v>
      </c>
      <c r="AA126" s="38">
        <v>0</v>
      </c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BA126" s="3">
        <f>IF(Q126&gt;0,RANK(Q126,(N126:P126,Q126:AE126)),0)</f>
        <v>3</v>
      </c>
      <c r="BB126" s="3">
        <f>IF(R126&gt;0,RANK(R126,(N126:P126,Q126:AE126)),0)</f>
        <v>4</v>
      </c>
      <c r="BC126" s="3">
        <f>IF(S126&gt;0,RANK(S126,(N126:P126,Q126:AE126)),0)</f>
        <v>0</v>
      </c>
      <c r="BD126" s="3">
        <f>IF(T126&gt;0,RANK(T126,(N126:P126,Q126:AE126)),0)</f>
        <v>6</v>
      </c>
      <c r="BE126" s="2">
        <f t="shared" si="48"/>
        <v>5.1576558359066101E-3</v>
      </c>
      <c r="BF126" s="2">
        <f t="shared" si="49"/>
        <v>4.2155747883886128E-3</v>
      </c>
      <c r="BG126" s="2">
        <f t="shared" si="39"/>
        <v>0</v>
      </c>
      <c r="BH126" s="2">
        <f t="shared" si="40"/>
        <v>4.7579850884747325E-5</v>
      </c>
      <c r="BJ126" t="s">
        <v>480</v>
      </c>
      <c r="BK126" t="s">
        <v>377</v>
      </c>
      <c r="BN126">
        <v>0</v>
      </c>
      <c r="BO126" s="60">
        <v>4</v>
      </c>
      <c r="BP126" s="62">
        <v>21</v>
      </c>
      <c r="BQ126" s="66">
        <f t="shared" si="50"/>
        <v>4021</v>
      </c>
      <c r="BR126" s="66">
        <f t="shared" si="24"/>
        <v>4021</v>
      </c>
      <c r="BS126" s="3" t="s">
        <v>3083</v>
      </c>
      <c r="BY126" s="73"/>
      <c r="CB126" s="95"/>
      <c r="CD126" s="38">
        <f t="shared" si="51"/>
        <v>0</v>
      </c>
      <c r="CE126" s="38">
        <v>210173</v>
      </c>
      <c r="CF126" s="38">
        <v>621</v>
      </c>
      <c r="CM126" s="51"/>
      <c r="CN126" s="38"/>
      <c r="CO126" s="38"/>
      <c r="CP126" s="38"/>
      <c r="CQ126" s="95"/>
      <c r="CR126" s="1"/>
    </row>
    <row r="127" spans="1:96" ht="14" hidden="1" customHeight="1" outlineLevel="1" x14ac:dyDescent="0.2">
      <c r="A127" t="s">
        <v>1718</v>
      </c>
      <c r="B127" t="s">
        <v>377</v>
      </c>
      <c r="C127" s="1">
        <f t="shared" si="41"/>
        <v>19167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>IF(P127&gt;0,RANK(P127,(N127:P127,Q127:AE127)),0)</f>
        <v>0</v>
      </c>
      <c r="G127" s="1">
        <f t="shared" si="42"/>
        <v>3566</v>
      </c>
      <c r="H127" s="2">
        <f t="shared" si="43"/>
        <v>0.18604893827933427</v>
      </c>
      <c r="I127" s="2"/>
      <c r="J127" s="2">
        <f t="shared" si="44"/>
        <v>0.58772890906245112</v>
      </c>
      <c r="K127" s="2">
        <f t="shared" si="45"/>
        <v>0.40167997078311679</v>
      </c>
      <c r="L127" s="2">
        <f t="shared" si="46"/>
        <v>0</v>
      </c>
      <c r="M127" s="2">
        <f t="shared" si="47"/>
        <v>1.0591120154432088E-2</v>
      </c>
      <c r="N127" s="38">
        <v>11265</v>
      </c>
      <c r="O127" s="38">
        <v>7699</v>
      </c>
      <c r="P127" s="38"/>
      <c r="Q127" s="38">
        <v>81</v>
      </c>
      <c r="R127" s="38">
        <v>76</v>
      </c>
      <c r="S127" s="38"/>
      <c r="T127" s="38">
        <v>4</v>
      </c>
      <c r="U127" s="38"/>
      <c r="V127" s="38"/>
      <c r="W127" s="38">
        <f>IF(Copyright!B$11=1,IF(CF127&gt;0,CF127-SUM(Y127:AY127)-SUM(T127:U127),SUM(CJ127:CL127)),SUM(CJ127:CL127))</f>
        <v>41</v>
      </c>
      <c r="X127" s="38"/>
      <c r="Y127" s="38"/>
      <c r="Z127" s="38">
        <v>1</v>
      </c>
      <c r="AA127" s="38">
        <v>0</v>
      </c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BA127" s="3">
        <f>IF(Q127&gt;0,RANK(Q127,(N127:P127,Q127:AE127)),0)</f>
        <v>3</v>
      </c>
      <c r="BB127" s="3">
        <f>IF(R127&gt;0,RANK(R127,(N127:P127,Q127:AE127)),0)</f>
        <v>4</v>
      </c>
      <c r="BC127" s="3">
        <f>IF(S127&gt;0,RANK(S127,(N127:P127,Q127:AE127)),0)</f>
        <v>0</v>
      </c>
      <c r="BD127" s="3">
        <f>IF(T127&gt;0,RANK(T127,(N127:P127,Q127:AE127)),0)</f>
        <v>6</v>
      </c>
      <c r="BE127" s="2">
        <f t="shared" si="48"/>
        <v>4.2260134606354671E-3</v>
      </c>
      <c r="BF127" s="2">
        <f t="shared" si="49"/>
        <v>3.9651484322011793E-3</v>
      </c>
      <c r="BG127" s="2">
        <f t="shared" si="39"/>
        <v>0</v>
      </c>
      <c r="BH127" s="2">
        <f t="shared" si="40"/>
        <v>2.0869202274743047E-4</v>
      </c>
      <c r="BJ127" t="s">
        <v>1718</v>
      </c>
      <c r="BK127" t="s">
        <v>377</v>
      </c>
      <c r="BL127">
        <v>7</v>
      </c>
      <c r="BN127">
        <v>0</v>
      </c>
      <c r="BO127" s="60">
        <v>4</v>
      </c>
      <c r="BP127" s="62">
        <v>23</v>
      </c>
      <c r="BQ127" s="66">
        <f t="shared" si="50"/>
        <v>4023</v>
      </c>
      <c r="BR127" s="66">
        <f t="shared" si="24"/>
        <v>4023</v>
      </c>
      <c r="BS127" s="3" t="s">
        <v>3083</v>
      </c>
      <c r="BY127" s="73"/>
      <c r="CB127" s="95"/>
      <c r="CD127" s="38">
        <f t="shared" si="51"/>
        <v>0</v>
      </c>
      <c r="CE127" s="38">
        <v>19167</v>
      </c>
      <c r="CF127" s="38">
        <v>46</v>
      </c>
      <c r="CM127" s="51"/>
      <c r="CN127" s="38"/>
      <c r="CO127" s="38"/>
      <c r="CP127" s="38"/>
      <c r="CQ127" s="1"/>
      <c r="CR127" s="1"/>
    </row>
    <row r="128" spans="1:96" ht="14" hidden="1" customHeight="1" outlineLevel="1" x14ac:dyDescent="0.2">
      <c r="A128" t="s">
        <v>1945</v>
      </c>
      <c r="B128" t="s">
        <v>377</v>
      </c>
      <c r="C128" s="1">
        <f t="shared" si="41"/>
        <v>149428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>IF(P128&gt;0,RANK(P128,(N128:P128,Q128:AE128)),0)</f>
        <v>0</v>
      </c>
      <c r="G128" s="1">
        <f t="shared" si="42"/>
        <v>50629</v>
      </c>
      <c r="H128" s="2">
        <f t="shared" si="43"/>
        <v>0.33881869529137781</v>
      </c>
      <c r="I128" s="2"/>
      <c r="J128" s="2">
        <f t="shared" si="44"/>
        <v>0.32602323527049815</v>
      </c>
      <c r="K128" s="2">
        <f t="shared" si="45"/>
        <v>0.6648419305618759</v>
      </c>
      <c r="L128" s="2">
        <f t="shared" si="46"/>
        <v>0</v>
      </c>
      <c r="M128" s="2">
        <f t="shared" si="47"/>
        <v>9.1348341676259492E-3</v>
      </c>
      <c r="N128" s="38">
        <v>48717</v>
      </c>
      <c r="O128" s="38">
        <v>99346</v>
      </c>
      <c r="P128" s="38"/>
      <c r="Q128" s="38">
        <v>784</v>
      </c>
      <c r="R128" s="38">
        <v>555</v>
      </c>
      <c r="S128" s="38"/>
      <c r="T128" s="38">
        <v>12</v>
      </c>
      <c r="U128" s="38"/>
      <c r="V128" s="38"/>
      <c r="W128" s="38">
        <f>IF(Copyright!B$11=1,IF(CF128&gt;0,CF128-SUM(Y128:AY128)-SUM(T128:U128),SUM(CJ128:CL128)),SUM(CJ128:CL128))</f>
        <v>2</v>
      </c>
      <c r="X128" s="38"/>
      <c r="Y128" s="38"/>
      <c r="Z128" s="38">
        <v>9</v>
      </c>
      <c r="AA128" s="38">
        <v>3</v>
      </c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BA128" s="3">
        <f>IF(Q128&gt;0,RANK(Q128,(N128:P128,Q128:AE128)),0)</f>
        <v>3</v>
      </c>
      <c r="BB128" s="3">
        <f>IF(R128&gt;0,RANK(R128,(N128:P128,Q128:AE128)),0)</f>
        <v>4</v>
      </c>
      <c r="BC128" s="3">
        <f>IF(S128&gt;0,RANK(S128,(N128:P128,Q128:AE128)),0)</f>
        <v>0</v>
      </c>
      <c r="BD128" s="3">
        <f>IF(T128&gt;0,RANK(T128,(N128:P128,Q128:AE128)),0)</f>
        <v>5</v>
      </c>
      <c r="BE128" s="2">
        <f t="shared" si="48"/>
        <v>5.246673983456916E-3</v>
      </c>
      <c r="BF128" s="2">
        <f t="shared" si="49"/>
        <v>3.7141633428808521E-3</v>
      </c>
      <c r="BG128" s="2">
        <f t="shared" si="39"/>
        <v>0</v>
      </c>
      <c r="BH128" s="2">
        <f t="shared" si="40"/>
        <v>8.0306234440667075E-5</v>
      </c>
      <c r="BJ128" t="s">
        <v>1945</v>
      </c>
      <c r="BK128" t="s">
        <v>377</v>
      </c>
      <c r="BL128">
        <v>2</v>
      </c>
      <c r="BN128">
        <v>0</v>
      </c>
      <c r="BO128" s="60">
        <v>4</v>
      </c>
      <c r="BP128" s="62">
        <v>25</v>
      </c>
      <c r="BQ128" s="66">
        <f t="shared" si="50"/>
        <v>4025</v>
      </c>
      <c r="BR128" s="66">
        <f t="shared" si="24"/>
        <v>4025</v>
      </c>
      <c r="BS128" s="3" t="s">
        <v>3083</v>
      </c>
      <c r="BY128" s="73"/>
      <c r="CB128" s="95"/>
      <c r="CD128" s="38">
        <f t="shared" si="51"/>
        <v>0</v>
      </c>
      <c r="CE128" s="38">
        <v>149428</v>
      </c>
      <c r="CF128" s="38">
        <v>26</v>
      </c>
      <c r="CG128" s="38" t="s">
        <v>3953</v>
      </c>
      <c r="CM128" s="51"/>
      <c r="CN128" s="38"/>
      <c r="CO128" s="38"/>
      <c r="CP128" s="38"/>
      <c r="CQ128" s="1"/>
      <c r="CR128" s="1"/>
    </row>
    <row r="129" spans="1:96" ht="14" hidden="1" customHeight="1" outlineLevel="1" x14ac:dyDescent="0.2">
      <c r="A129" t="s">
        <v>501</v>
      </c>
      <c r="B129" t="s">
        <v>377</v>
      </c>
      <c r="C129" s="1">
        <f t="shared" si="41"/>
        <v>68335</v>
      </c>
      <c r="D129" s="3">
        <f>IF(N129&gt;0, RANK(N129,(N129:P129,Q129:AE129)),0)</f>
        <v>2</v>
      </c>
      <c r="E129" s="3">
        <f>IF(O129&gt;0,RANK(O129,(N129:P129,Q129:AE129)),0)</f>
        <v>1</v>
      </c>
      <c r="F129" s="3">
        <f>IF(P129&gt;0,RANK(P129,(N129:P129,Q129:AE129)),0)</f>
        <v>0</v>
      </c>
      <c r="G129" s="1">
        <f t="shared" si="42"/>
        <v>13922</v>
      </c>
      <c r="H129" s="2">
        <f t="shared" si="43"/>
        <v>0.20373161630204142</v>
      </c>
      <c r="I129" s="2"/>
      <c r="J129" s="2">
        <f t="shared" si="44"/>
        <v>0.3925221336064974</v>
      </c>
      <c r="K129" s="2">
        <f t="shared" si="45"/>
        <v>0.59625374990853885</v>
      </c>
      <c r="L129" s="2">
        <f t="shared" si="46"/>
        <v>0</v>
      </c>
      <c r="M129" s="2">
        <f t="shared" si="47"/>
        <v>1.1224116484963687E-2</v>
      </c>
      <c r="N129" s="38">
        <v>26823</v>
      </c>
      <c r="O129" s="38">
        <v>40745</v>
      </c>
      <c r="P129" s="38"/>
      <c r="Q129" s="38">
        <v>328</v>
      </c>
      <c r="R129" s="38">
        <v>299</v>
      </c>
      <c r="S129" s="38"/>
      <c r="T129" s="38">
        <v>4</v>
      </c>
      <c r="U129" s="38"/>
      <c r="V129" s="38"/>
      <c r="W129" s="38">
        <f>IF(Copyright!B$11=1,IF(CF129&gt;0,CF129-SUM(Y129:AY129)-SUM(T129:U129),SUM(CJ129:CL129)),SUM(CJ129:CL129))</f>
        <v>136</v>
      </c>
      <c r="X129" s="38"/>
      <c r="Y129" s="38"/>
      <c r="Z129" s="38">
        <v>0</v>
      </c>
      <c r="AA129" s="38">
        <v>0</v>
      </c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BA129" s="3">
        <f>IF(Q129&gt;0,RANK(Q129,(N129:P129,Q129:AE129)),0)</f>
        <v>3</v>
      </c>
      <c r="BB129" s="3">
        <f>IF(R129&gt;0,RANK(R129,(N129:P129,Q129:AE129)),0)</f>
        <v>4</v>
      </c>
      <c r="BC129" s="3">
        <f>IF(S129&gt;0,RANK(S129,(N129:P129,Q129:AE129)),0)</f>
        <v>0</v>
      </c>
      <c r="BD129" s="3">
        <f>IF(T129&gt;0,RANK(T129,(N129:P129,Q129:AE129)),0)</f>
        <v>6</v>
      </c>
      <c r="BE129" s="2">
        <f t="shared" si="48"/>
        <v>4.7998829296846419E-3</v>
      </c>
      <c r="BF129" s="2">
        <f t="shared" si="49"/>
        <v>4.3755030365113046E-3</v>
      </c>
      <c r="BG129" s="2">
        <f t="shared" si="39"/>
        <v>0</v>
      </c>
      <c r="BH129" s="2">
        <f t="shared" si="40"/>
        <v>5.8535157679080995E-5</v>
      </c>
      <c r="BJ129" t="s">
        <v>501</v>
      </c>
      <c r="BK129" t="s">
        <v>377</v>
      </c>
      <c r="BN129">
        <v>0</v>
      </c>
      <c r="BO129" s="60">
        <v>4</v>
      </c>
      <c r="BP129" s="62">
        <v>27</v>
      </c>
      <c r="BQ129" s="66">
        <f t="shared" si="50"/>
        <v>4027</v>
      </c>
      <c r="BR129" s="66">
        <f t="shared" si="24"/>
        <v>4027</v>
      </c>
      <c r="BS129" s="3" t="s">
        <v>3083</v>
      </c>
      <c r="BY129" s="73"/>
      <c r="CB129" s="95"/>
      <c r="CD129" s="38">
        <f t="shared" si="51"/>
        <v>0</v>
      </c>
      <c r="CE129" s="38">
        <v>68335</v>
      </c>
      <c r="CF129" s="38">
        <v>140</v>
      </c>
      <c r="CM129" s="51"/>
      <c r="CN129" s="38"/>
      <c r="CO129" s="38"/>
      <c r="CP129" s="38"/>
      <c r="CQ129" s="1"/>
      <c r="CR129" s="1"/>
    </row>
    <row r="130" spans="1:96" ht="14" customHeight="1" collapsed="1" x14ac:dyDescent="0.2">
      <c r="A130" t="s">
        <v>435</v>
      </c>
      <c r="B130" t="s">
        <v>534</v>
      </c>
      <c r="C130" s="1">
        <f t="shared" si="41"/>
        <v>3400726</v>
      </c>
      <c r="D130" s="3">
        <f>IF(N130&gt;0, RANK(N130,(N130:P130,Q130:AE130)),0)</f>
        <v>2</v>
      </c>
      <c r="E130" s="3">
        <f>IF(O130&gt;0,RANK(O130,(N130:P130,Q130:AE130)),0)</f>
        <v>1</v>
      </c>
      <c r="F130" s="3">
        <f>IF(P130&gt;0,RANK(P130,(N130:P130,Q130:AE130)),0)</f>
        <v>0</v>
      </c>
      <c r="G130" s="1">
        <f t="shared" si="42"/>
        <v>187382</v>
      </c>
      <c r="H130" s="2">
        <f t="shared" si="43"/>
        <v>5.5100587345172765E-2</v>
      </c>
      <c r="I130" s="2"/>
      <c r="J130" s="2">
        <f t="shared" si="44"/>
        <v>0.46544767205590803</v>
      </c>
      <c r="K130" s="2">
        <f t="shared" si="45"/>
        <v>0.52054825940108085</v>
      </c>
      <c r="L130" s="2">
        <f t="shared" si="46"/>
        <v>0</v>
      </c>
      <c r="M130" s="2">
        <f t="shared" si="47"/>
        <v>1.4004068543011172E-2</v>
      </c>
      <c r="N130" s="38">
        <v>1582860</v>
      </c>
      <c r="O130" s="38">
        <v>1770242</v>
      </c>
      <c r="P130" s="38"/>
      <c r="Q130" s="38">
        <v>17898</v>
      </c>
      <c r="R130" s="38">
        <v>18319</v>
      </c>
      <c r="S130" s="38"/>
      <c r="T130" s="38">
        <v>689</v>
      </c>
      <c r="U130" s="38"/>
      <c r="V130" s="38"/>
      <c r="W130" s="38">
        <f>SUM(W115:W129)</f>
        <v>10588</v>
      </c>
      <c r="X130" s="38"/>
      <c r="Y130" s="38"/>
      <c r="Z130" s="38">
        <v>77</v>
      </c>
      <c r="AA130" s="38">
        <v>53</v>
      </c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BA130" s="3">
        <f>IF(Q130&gt;0,RANK(Q130,(N130:P130,Q130:AE130)),0)</f>
        <v>4</v>
      </c>
      <c r="BB130" s="3">
        <f>IF(R130&gt;0,RANK(R130,(N130:P130,Q130:AE130)),0)</f>
        <v>3</v>
      </c>
      <c r="BC130" s="3">
        <f>IF(S130&gt;0,RANK(S130,(N130:P130,Q130:AE130)),0)</f>
        <v>0</v>
      </c>
      <c r="BD130" s="3">
        <f>IF(T130&gt;0,RANK(T130,(N130:P130,Q130:AE130)),0)</f>
        <v>6</v>
      </c>
      <c r="BE130" s="2">
        <f t="shared" si="48"/>
        <v>5.2629938430793898E-3</v>
      </c>
      <c r="BF130" s="2">
        <f t="shared" si="49"/>
        <v>5.3867909381702609E-3</v>
      </c>
      <c r="BG130" s="2">
        <f t="shared" si="39"/>
        <v>0</v>
      </c>
      <c r="BH130" s="2">
        <f t="shared" si="40"/>
        <v>2.0260379695394455E-4</v>
      </c>
      <c r="BJ130" t="s">
        <v>435</v>
      </c>
      <c r="BK130" t="s">
        <v>534</v>
      </c>
      <c r="BN130">
        <v>0</v>
      </c>
      <c r="BO130" s="60">
        <v>4</v>
      </c>
      <c r="BP130" s="62"/>
      <c r="BQ130" s="60">
        <v>4</v>
      </c>
      <c r="BR130" s="60">
        <f t="shared" si="24"/>
        <v>4</v>
      </c>
      <c r="BS130" s="3" t="s">
        <v>693</v>
      </c>
      <c r="BT130" s="38">
        <f>SUM(BT115:BT129)</f>
        <v>0</v>
      </c>
      <c r="BU130" s="38">
        <f>SUM(BU115:BU129)</f>
        <v>0</v>
      </c>
      <c r="CD130" s="38">
        <f t="shared" si="51"/>
        <v>0</v>
      </c>
      <c r="CE130" s="38">
        <f>SUM(CE115:CE129)</f>
        <v>3400726</v>
      </c>
      <c r="CF130" s="38">
        <f>SUM(CF115:CF129)</f>
        <v>11407</v>
      </c>
      <c r="CM130" s="38"/>
      <c r="CN130" s="38"/>
      <c r="CO130" s="38"/>
      <c r="CP130" s="38"/>
      <c r="CQ130" s="38"/>
      <c r="CR130" s="38"/>
    </row>
    <row r="131" spans="1:96" ht="14" customHeight="1" x14ac:dyDescent="0.2">
      <c r="E131" s="3"/>
      <c r="I131" s="2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BA131" s="3"/>
      <c r="BB131" s="3"/>
      <c r="BC131" s="3"/>
      <c r="BD131" s="3"/>
      <c r="BO131" s="60"/>
      <c r="BP131" s="62"/>
      <c r="BQ131" s="66"/>
      <c r="BR131" s="66"/>
    </row>
    <row r="132" spans="1:96" ht="14" hidden="1" customHeight="1" outlineLevel="1" x14ac:dyDescent="0.2">
      <c r="A132" t="s">
        <v>197</v>
      </c>
      <c r="B132" t="s">
        <v>742</v>
      </c>
      <c r="C132" s="1">
        <f t="shared" ref="C132:C163" si="52">SUM(N132:AY132)</f>
        <v>5547</v>
      </c>
      <c r="D132" s="3">
        <f>IF(N132&gt;0, RANK(N132,(N132:P132,Q132:AE132)),0)</f>
        <v>2</v>
      </c>
      <c r="E132" s="3">
        <f>IF(O132&gt;0,RANK(O132,(N132:P132,Q132:AE132)),0)</f>
        <v>1</v>
      </c>
      <c r="F132" s="3">
        <f>IF(P132&gt;0,RANK(P132,(N132:P132,Q132:AE132)),0)</f>
        <v>3</v>
      </c>
      <c r="G132" s="1">
        <f>IF(C132&gt;0,MAX(N132:P132)-LARGE(N132:P132,2),0)</f>
        <v>2448</v>
      </c>
      <c r="H132" s="2">
        <f>IF(C132&gt;0,G132/C132,0)</f>
        <v>0.44131963223363979</v>
      </c>
      <c r="I132" s="2"/>
      <c r="J132" s="2">
        <f t="shared" ref="J132:J163" si="53">IF($C132=0,"-",N132/$C132)</f>
        <v>0.2709572742022715</v>
      </c>
      <c r="K132" s="2">
        <f t="shared" ref="K132:K163" si="54">IF($C132=0,"-",O132/$C132)</f>
        <v>0.71227690643591135</v>
      </c>
      <c r="L132" s="2">
        <f t="shared" ref="L132:L163" si="55">IF($C132=0,"-",P132/$C132)</f>
        <v>7.7519379844961239E-3</v>
      </c>
      <c r="M132" s="2">
        <f t="shared" ref="M132:M163" si="56">IF(C132=0,"-",(1-J132-K132-L132))</f>
        <v>9.0138813773210785E-3</v>
      </c>
      <c r="N132" s="38">
        <v>1503</v>
      </c>
      <c r="O132" s="38">
        <v>3951</v>
      </c>
      <c r="P132" s="38">
        <v>43</v>
      </c>
      <c r="Q132" s="38">
        <v>21</v>
      </c>
      <c r="R132" s="38">
        <v>22</v>
      </c>
      <c r="S132" s="38"/>
      <c r="T132" s="38"/>
      <c r="U132" s="38"/>
      <c r="V132" s="38"/>
      <c r="W132" s="38"/>
      <c r="X132" s="38">
        <v>3</v>
      </c>
      <c r="Y132" s="38"/>
      <c r="Z132" s="38"/>
      <c r="AA132" s="38"/>
      <c r="AB132" s="38"/>
      <c r="AC132" s="38"/>
      <c r="AD132" s="38"/>
      <c r="AE132" s="38"/>
      <c r="AF132" s="38">
        <v>4</v>
      </c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BA132" s="3">
        <f>IF(Q132&gt;0,RANK(Q132,(N132:P132,Q132:AE132)),0)</f>
        <v>5</v>
      </c>
      <c r="BB132" s="3">
        <f>IF(R132&gt;0,RANK(R132,(N132:P132,Q132:AE132)),0)</f>
        <v>4</v>
      </c>
      <c r="BC132" s="3">
        <f>IF(S132&gt;0,RANK(S132,(N132:P132,Q132:AE132)),0)</f>
        <v>0</v>
      </c>
      <c r="BD132" s="3">
        <f>IF(T132&gt;0,RANK(T132,(N132:P132,Q132:AE132)),0)</f>
        <v>0</v>
      </c>
      <c r="BE132" s="2">
        <f t="shared" ref="BE132:BE163" si="57">IF($C132=0,"-",Q132/$C132)</f>
        <v>3.7858301784748512E-3</v>
      </c>
      <c r="BF132" s="2">
        <f t="shared" ref="BF132:BF163" si="58">IF($C132=0,"-",R132/$C132)</f>
        <v>3.9661078060212731E-3</v>
      </c>
      <c r="BG132" s="2">
        <f t="shared" ref="BG132:BG163" si="59">IF($C132=0,"-",S132/$C132)</f>
        <v>0</v>
      </c>
      <c r="BH132" s="2">
        <f t="shared" ref="BH132:BH163" si="60">IF($C132=0,"-",T132/$C132)</f>
        <v>0</v>
      </c>
      <c r="BJ132" t="s">
        <v>197</v>
      </c>
      <c r="BK132" t="s">
        <v>742</v>
      </c>
      <c r="BL132">
        <v>1</v>
      </c>
      <c r="BN132">
        <v>0</v>
      </c>
      <c r="BO132" s="60">
        <v>5</v>
      </c>
      <c r="BP132" s="62">
        <v>1</v>
      </c>
      <c r="BQ132" s="66">
        <f t="shared" ref="BQ132:BQ163" si="61">1000*BO132+BP132</f>
        <v>5001</v>
      </c>
      <c r="BR132" s="66">
        <f t="shared" ref="BR132:BR195" si="62">BQ132</f>
        <v>5001</v>
      </c>
      <c r="BS132" s="3" t="s">
        <v>3083</v>
      </c>
    </row>
    <row r="133" spans="1:96" ht="14" hidden="1" customHeight="1" outlineLevel="1" x14ac:dyDescent="0.2">
      <c r="A133" t="s">
        <v>2236</v>
      </c>
      <c r="B133" t="s">
        <v>742</v>
      </c>
      <c r="C133" s="1">
        <f t="shared" si="52"/>
        <v>7030</v>
      </c>
      <c r="D133" s="3">
        <f>IF(N133&gt;0, RANK(N133,(N133:P133,Q133:AE133)),0)</f>
        <v>2</v>
      </c>
      <c r="E133" s="3">
        <f>IF(O133&gt;0,RANK(O133,(N133:P133,Q133:AE133)),0)</f>
        <v>1</v>
      </c>
      <c r="F133" s="3">
        <f>IF(P133&gt;0,RANK(P133,(N133:P133,Q133:AE133)),0)</f>
        <v>3</v>
      </c>
      <c r="G133" s="1">
        <f>IF(C133&gt;0,MAX(N133:P133)-LARGE(N133:P133,2),0)</f>
        <v>3371</v>
      </c>
      <c r="H133" s="2">
        <f>IF(C133&gt;0,G133/C133,0)</f>
        <v>0.47951635846372687</v>
      </c>
      <c r="I133" s="2"/>
      <c r="J133" s="2">
        <f t="shared" si="53"/>
        <v>0.25234708392603128</v>
      </c>
      <c r="K133" s="2">
        <f t="shared" si="54"/>
        <v>0.7318634423897582</v>
      </c>
      <c r="L133" s="2">
        <f t="shared" si="55"/>
        <v>7.5391180654338545E-3</v>
      </c>
      <c r="M133" s="2">
        <f t="shared" si="56"/>
        <v>8.2503556187766107E-3</v>
      </c>
      <c r="N133" s="38">
        <v>1774</v>
      </c>
      <c r="O133" s="38">
        <v>5145</v>
      </c>
      <c r="P133" s="38">
        <v>53</v>
      </c>
      <c r="Q133" s="38">
        <v>11</v>
      </c>
      <c r="R133" s="38">
        <v>15</v>
      </c>
      <c r="S133" s="38"/>
      <c r="T133" s="38"/>
      <c r="U133" s="38"/>
      <c r="V133" s="38"/>
      <c r="W133" s="38"/>
      <c r="X133" s="38">
        <v>18</v>
      </c>
      <c r="Y133" s="38"/>
      <c r="Z133" s="38"/>
      <c r="AA133" s="38"/>
      <c r="AB133" s="38"/>
      <c r="AC133" s="38"/>
      <c r="AD133" s="38"/>
      <c r="AE133" s="38"/>
      <c r="AF133" s="38">
        <v>14</v>
      </c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BA133" s="3">
        <f>IF(Q133&gt;0,RANK(Q133,(N133:P133,Q133:AE133)),0)</f>
        <v>6</v>
      </c>
      <c r="BB133" s="3">
        <f>IF(R133&gt;0,RANK(R133,(N133:P133,Q133:AE133)),0)</f>
        <v>5</v>
      </c>
      <c r="BC133" s="3">
        <f>IF(S133&gt;0,RANK(S133,(N133:P133,Q133:AE133)),0)</f>
        <v>0</v>
      </c>
      <c r="BD133" s="3">
        <f>IF(T133&gt;0,RANK(T133,(N133:P133,Q133:AE133)),0)</f>
        <v>0</v>
      </c>
      <c r="BE133" s="2">
        <f t="shared" si="57"/>
        <v>1.5647226173541964E-3</v>
      </c>
      <c r="BF133" s="2">
        <f t="shared" si="58"/>
        <v>2.1337126600284497E-3</v>
      </c>
      <c r="BG133" s="2">
        <f t="shared" si="59"/>
        <v>0</v>
      </c>
      <c r="BH133" s="2">
        <f t="shared" si="60"/>
        <v>0</v>
      </c>
      <c r="BJ133" t="s">
        <v>2236</v>
      </c>
      <c r="BK133" t="s">
        <v>742</v>
      </c>
      <c r="BL133">
        <v>4</v>
      </c>
      <c r="BN133">
        <v>0</v>
      </c>
      <c r="BO133" s="60">
        <v>5</v>
      </c>
      <c r="BP133" s="62">
        <v>3</v>
      </c>
      <c r="BQ133" s="66">
        <f t="shared" si="61"/>
        <v>5003</v>
      </c>
      <c r="BR133" s="66">
        <f t="shared" si="62"/>
        <v>5003</v>
      </c>
      <c r="BS133" s="3" t="s">
        <v>3083</v>
      </c>
    </row>
    <row r="134" spans="1:96" ht="14" hidden="1" customHeight="1" outlineLevel="1" x14ac:dyDescent="0.2">
      <c r="A134" t="s">
        <v>1228</v>
      </c>
      <c r="B134" t="s">
        <v>742</v>
      </c>
      <c r="C134" s="1">
        <f t="shared" si="52"/>
        <v>20954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>IF(P134&gt;0,RANK(P134,(N134:P134,Q134:AE134)),0)</f>
        <v>3</v>
      </c>
      <c r="G134" s="1">
        <f>IF(C134&gt;0,MAX(N134:P134)-LARGE(N134:P134,2),0)</f>
        <v>11912</v>
      </c>
      <c r="H134" s="2">
        <f>IF(C134&gt;0,G134/C134,0)</f>
        <v>0.56848334446883653</v>
      </c>
      <c r="I134" s="2"/>
      <c r="J134" s="2">
        <f t="shared" si="53"/>
        <v>0.20716808246635487</v>
      </c>
      <c r="K134" s="2">
        <f t="shared" si="54"/>
        <v>0.7756514269351914</v>
      </c>
      <c r="L134" s="2">
        <f t="shared" si="55"/>
        <v>9.0674811491839261E-3</v>
      </c>
      <c r="M134" s="2">
        <f t="shared" si="56"/>
        <v>8.1130094492697976E-3</v>
      </c>
      <c r="N134" s="38">
        <v>4341</v>
      </c>
      <c r="O134" s="38">
        <v>16253</v>
      </c>
      <c r="P134" s="38">
        <v>190</v>
      </c>
      <c r="Q134" s="38">
        <v>82</v>
      </c>
      <c r="R134" s="38">
        <v>46</v>
      </c>
      <c r="S134" s="38"/>
      <c r="T134" s="38"/>
      <c r="U134" s="38"/>
      <c r="V134" s="38"/>
      <c r="W134" s="38"/>
      <c r="X134" s="38">
        <v>23</v>
      </c>
      <c r="Y134" s="38"/>
      <c r="Z134" s="38"/>
      <c r="AA134" s="38"/>
      <c r="AB134" s="38"/>
      <c r="AC134" s="38"/>
      <c r="AD134" s="38"/>
      <c r="AE134" s="38"/>
      <c r="AF134" s="38">
        <v>19</v>
      </c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BA134" s="3">
        <f>IF(Q134&gt;0,RANK(Q134,(N134:P134,Q134:AE134)),0)</f>
        <v>4</v>
      </c>
      <c r="BB134" s="3">
        <f>IF(R134&gt;0,RANK(R134,(N134:P134,Q134:AE134)),0)</f>
        <v>5</v>
      </c>
      <c r="BC134" s="3">
        <f>IF(S134&gt;0,RANK(S134,(N134:P134,Q134:AE134)),0)</f>
        <v>0</v>
      </c>
      <c r="BD134" s="3">
        <f>IF(T134&gt;0,RANK(T134,(N134:P134,Q134:AE134)),0)</f>
        <v>0</v>
      </c>
      <c r="BE134" s="2">
        <f t="shared" si="57"/>
        <v>3.9133339696478002E-3</v>
      </c>
      <c r="BF134" s="2">
        <f t="shared" si="58"/>
        <v>2.1952849098024244E-3</v>
      </c>
      <c r="BG134" s="2">
        <f t="shared" si="59"/>
        <v>0</v>
      </c>
      <c r="BH134" s="2">
        <f t="shared" si="60"/>
        <v>0</v>
      </c>
      <c r="BJ134" t="s">
        <v>1228</v>
      </c>
      <c r="BK134" t="s">
        <v>742</v>
      </c>
      <c r="BL134">
        <v>1</v>
      </c>
      <c r="BN134">
        <v>0</v>
      </c>
      <c r="BO134" s="60">
        <v>5</v>
      </c>
      <c r="BP134" s="62">
        <v>5</v>
      </c>
      <c r="BQ134" s="66">
        <f t="shared" si="61"/>
        <v>5005</v>
      </c>
      <c r="BR134" s="66">
        <f t="shared" si="62"/>
        <v>5005</v>
      </c>
      <c r="BS134" s="3" t="s">
        <v>3083</v>
      </c>
    </row>
    <row r="135" spans="1:96" ht="14" hidden="1" customHeight="1" outlineLevel="1" x14ac:dyDescent="0.2">
      <c r="A135" t="s">
        <v>1077</v>
      </c>
      <c r="B135" t="s">
        <v>742</v>
      </c>
      <c r="C135" s="1">
        <f t="shared" si="52"/>
        <v>128595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>IF(P135&gt;0,RANK(P135,(N135:P135,Q135:AE135)),0)</f>
        <v>3</v>
      </c>
      <c r="G135" s="1">
        <f>IF(C135&gt;0,MAX(N135:P135)-LARGE(N135:P135,2),0)</f>
        <v>34676</v>
      </c>
      <c r="H135" s="2">
        <f>IF(C135&gt;0,G135/C135,0)</f>
        <v>0.26965278587814456</v>
      </c>
      <c r="I135" s="2"/>
      <c r="J135" s="2">
        <f t="shared" si="53"/>
        <v>0.35173218243322057</v>
      </c>
      <c r="K135" s="2">
        <f t="shared" si="54"/>
        <v>0.62138496831136514</v>
      </c>
      <c r="L135" s="2">
        <f t="shared" si="55"/>
        <v>1.2955402620630663E-2</v>
      </c>
      <c r="M135" s="2">
        <f t="shared" si="56"/>
        <v>1.3927446634783625E-2</v>
      </c>
      <c r="N135" s="38">
        <v>45231</v>
      </c>
      <c r="O135" s="38">
        <v>79907</v>
      </c>
      <c r="P135" s="38">
        <v>1666</v>
      </c>
      <c r="Q135" s="38">
        <v>816</v>
      </c>
      <c r="R135" s="38">
        <v>568</v>
      </c>
      <c r="S135" s="38"/>
      <c r="T135" s="38"/>
      <c r="U135" s="38"/>
      <c r="V135" s="38"/>
      <c r="W135" s="38"/>
      <c r="X135" s="38">
        <v>322</v>
      </c>
      <c r="Y135" s="38"/>
      <c r="Z135" s="38"/>
      <c r="AA135" s="38"/>
      <c r="AB135" s="38"/>
      <c r="AC135" s="38"/>
      <c r="AD135" s="38"/>
      <c r="AE135" s="38"/>
      <c r="AF135" s="38">
        <v>85</v>
      </c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BA135" s="3">
        <f>IF(Q135&gt;0,RANK(Q135,(N135:P135,Q135:AE135)),0)</f>
        <v>4</v>
      </c>
      <c r="BB135" s="3">
        <f>IF(R135&gt;0,RANK(R135,(N135:P135,Q135:AE135)),0)</f>
        <v>5</v>
      </c>
      <c r="BC135" s="3">
        <f>IF(S135&gt;0,RANK(S135,(N135:P135,Q135:AE135)),0)</f>
        <v>0</v>
      </c>
      <c r="BD135" s="3">
        <f>IF(T135&gt;0,RANK(T135,(N135:P135,Q135:AE135)),0)</f>
        <v>0</v>
      </c>
      <c r="BE135" s="2">
        <f t="shared" si="57"/>
        <v>6.3455033243905281E-3</v>
      </c>
      <c r="BF135" s="2">
        <f t="shared" si="58"/>
        <v>4.4169680003110544E-3</v>
      </c>
      <c r="BG135" s="2">
        <f t="shared" si="59"/>
        <v>0</v>
      </c>
      <c r="BH135" s="2">
        <f t="shared" si="60"/>
        <v>0</v>
      </c>
      <c r="BJ135" t="s">
        <v>1077</v>
      </c>
      <c r="BK135" t="s">
        <v>742</v>
      </c>
      <c r="BL135">
        <v>3</v>
      </c>
      <c r="BN135">
        <v>0</v>
      </c>
      <c r="BO135" s="60">
        <v>5</v>
      </c>
      <c r="BP135" s="62">
        <v>7</v>
      </c>
      <c r="BQ135" s="66">
        <f t="shared" si="61"/>
        <v>5007</v>
      </c>
      <c r="BR135" s="66">
        <f t="shared" si="62"/>
        <v>5007</v>
      </c>
      <c r="BS135" s="3" t="s">
        <v>3083</v>
      </c>
    </row>
    <row r="136" spans="1:96" ht="14" hidden="1" customHeight="1" outlineLevel="1" x14ac:dyDescent="0.2">
      <c r="A136" t="s">
        <v>1023</v>
      </c>
      <c r="B136" t="s">
        <v>742</v>
      </c>
      <c r="C136" s="1">
        <f t="shared" si="52"/>
        <v>17112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>IF(P136&gt;0,RANK(P136,(N136:P136,Q136:AE136)),0)</f>
        <v>3</v>
      </c>
      <c r="G136" s="1">
        <f t="shared" ref="G136:G199" si="63">IF(C136&gt;0,MAX(N136:P136)-LARGE(N136:P136,2),0)</f>
        <v>11114</v>
      </c>
      <c r="H136" s="2">
        <f t="shared" ref="H136:H199" si="64">IF(C136&gt;0,G136/C136,0)</f>
        <v>0.64948574100046752</v>
      </c>
      <c r="I136" s="2"/>
      <c r="J136" s="2">
        <f t="shared" si="53"/>
        <v>0.16678354371201495</v>
      </c>
      <c r="K136" s="2">
        <f t="shared" si="54"/>
        <v>0.8162692847124825</v>
      </c>
      <c r="L136" s="2">
        <f t="shared" si="55"/>
        <v>1.0518934081346423E-2</v>
      </c>
      <c r="M136" s="2">
        <f t="shared" si="56"/>
        <v>6.4282374941560944E-3</v>
      </c>
      <c r="N136" s="38">
        <v>2854</v>
      </c>
      <c r="O136" s="38">
        <v>13968</v>
      </c>
      <c r="P136" s="38">
        <v>180</v>
      </c>
      <c r="Q136" s="38">
        <v>41</v>
      </c>
      <c r="R136" s="38">
        <v>37</v>
      </c>
      <c r="S136" s="38"/>
      <c r="T136" s="38"/>
      <c r="U136" s="38"/>
      <c r="V136" s="38"/>
      <c r="W136" s="38"/>
      <c r="X136" s="38">
        <v>23</v>
      </c>
      <c r="Y136" s="38"/>
      <c r="Z136" s="38"/>
      <c r="AA136" s="38"/>
      <c r="AB136" s="38"/>
      <c r="AC136" s="38"/>
      <c r="AD136" s="38"/>
      <c r="AE136" s="38"/>
      <c r="AF136" s="38">
        <v>9</v>
      </c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BA136" s="3">
        <f>IF(Q136&gt;0,RANK(Q136,(N136:P136,Q136:AE136)),0)</f>
        <v>4</v>
      </c>
      <c r="BB136" s="3">
        <f>IF(R136&gt;0,RANK(R136,(N136:P136,Q136:AE136)),0)</f>
        <v>5</v>
      </c>
      <c r="BC136" s="3">
        <f>IF(S136&gt;0,RANK(S136,(N136:P136,Q136:AE136)),0)</f>
        <v>0</v>
      </c>
      <c r="BD136" s="3">
        <f>IF(T136&gt;0,RANK(T136,(N136:P136,Q136:AE136)),0)</f>
        <v>0</v>
      </c>
      <c r="BE136" s="2">
        <f t="shared" si="57"/>
        <v>2.3959794296400188E-3</v>
      </c>
      <c r="BF136" s="2">
        <f t="shared" si="58"/>
        <v>2.1622253389434313E-3</v>
      </c>
      <c r="BG136" s="2">
        <f t="shared" si="59"/>
        <v>0</v>
      </c>
      <c r="BH136" s="2">
        <f t="shared" si="60"/>
        <v>0</v>
      </c>
      <c r="BJ136" t="s">
        <v>1023</v>
      </c>
      <c r="BK136" t="s">
        <v>742</v>
      </c>
      <c r="BL136">
        <v>1</v>
      </c>
      <c r="BN136">
        <v>0</v>
      </c>
      <c r="BO136" s="60">
        <v>5</v>
      </c>
      <c r="BP136" s="62">
        <v>9</v>
      </c>
      <c r="BQ136" s="66">
        <f t="shared" si="61"/>
        <v>5009</v>
      </c>
      <c r="BR136" s="66">
        <f t="shared" si="62"/>
        <v>5009</v>
      </c>
      <c r="BS136" s="3" t="s">
        <v>3083</v>
      </c>
    </row>
    <row r="137" spans="1:96" ht="14" hidden="1" customHeight="1" outlineLevel="1" x14ac:dyDescent="0.2">
      <c r="A137" t="s">
        <v>596</v>
      </c>
      <c r="B137" t="s">
        <v>742</v>
      </c>
      <c r="C137" s="1">
        <f t="shared" si="52"/>
        <v>3209</v>
      </c>
      <c r="D137" s="3">
        <f>IF(N137&gt;0, RANK(N137,(N137:P137,Q137:AE137)),0)</f>
        <v>2</v>
      </c>
      <c r="E137" s="3">
        <f>IF(O137&gt;0,RANK(O137,(N137:P137,Q137:AE137)),0)</f>
        <v>1</v>
      </c>
      <c r="F137" s="3">
        <f>IF(P137&gt;0,RANK(P137,(N137:P137,Q137:AE137)),0)</f>
        <v>3</v>
      </c>
      <c r="G137" s="1">
        <f t="shared" si="63"/>
        <v>1252</v>
      </c>
      <c r="H137" s="2">
        <f t="shared" si="64"/>
        <v>0.39015269554378312</v>
      </c>
      <c r="I137" s="2"/>
      <c r="J137" s="2">
        <f t="shared" si="53"/>
        <v>0.29947023995014022</v>
      </c>
      <c r="K137" s="2">
        <f t="shared" si="54"/>
        <v>0.68962293549392339</v>
      </c>
      <c r="L137" s="2">
        <f t="shared" si="55"/>
        <v>7.47896540978498E-3</v>
      </c>
      <c r="M137" s="2">
        <f t="shared" si="56"/>
        <v>3.4278591461514097E-3</v>
      </c>
      <c r="N137" s="38">
        <v>961</v>
      </c>
      <c r="O137" s="38">
        <v>2213</v>
      </c>
      <c r="P137" s="38">
        <v>24</v>
      </c>
      <c r="Q137" s="38">
        <v>2</v>
      </c>
      <c r="R137" s="38">
        <v>2</v>
      </c>
      <c r="S137" s="38"/>
      <c r="T137" s="38"/>
      <c r="U137" s="38"/>
      <c r="V137" s="38"/>
      <c r="W137" s="38"/>
      <c r="X137" s="38">
        <v>4</v>
      </c>
      <c r="Y137" s="38"/>
      <c r="Z137" s="38"/>
      <c r="AA137" s="38"/>
      <c r="AB137" s="38"/>
      <c r="AC137" s="38"/>
      <c r="AD137" s="38"/>
      <c r="AE137" s="38"/>
      <c r="AF137" s="38">
        <v>3</v>
      </c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BA137" s="3">
        <f>IF(Q137&gt;0,RANK(Q137,(N137:P137,Q137:AE137)),0)</f>
        <v>5</v>
      </c>
      <c r="BB137" s="3">
        <f>IF(R137&gt;0,RANK(R137,(N137:P137,Q137:AE137)),0)</f>
        <v>5</v>
      </c>
      <c r="BC137" s="3">
        <f>IF(S137&gt;0,RANK(S137,(N137:P137,Q137:AE137)),0)</f>
        <v>0</v>
      </c>
      <c r="BD137" s="3">
        <f>IF(T137&gt;0,RANK(T137,(N137:P137,Q137:AE137)),0)</f>
        <v>0</v>
      </c>
      <c r="BE137" s="2">
        <f t="shared" si="57"/>
        <v>6.2324711748208163E-4</v>
      </c>
      <c r="BF137" s="2">
        <f t="shared" si="58"/>
        <v>6.2324711748208163E-4</v>
      </c>
      <c r="BG137" s="2">
        <f t="shared" si="59"/>
        <v>0</v>
      </c>
      <c r="BH137" s="2">
        <f t="shared" si="60"/>
        <v>0</v>
      </c>
      <c r="BJ137" t="s">
        <v>596</v>
      </c>
      <c r="BK137" t="s">
        <v>742</v>
      </c>
      <c r="BL137">
        <v>4</v>
      </c>
      <c r="BN137">
        <v>0</v>
      </c>
      <c r="BO137" s="60">
        <v>5</v>
      </c>
      <c r="BP137" s="62">
        <v>11</v>
      </c>
      <c r="BQ137" s="66">
        <f t="shared" si="61"/>
        <v>5011</v>
      </c>
      <c r="BR137" s="66">
        <f t="shared" si="62"/>
        <v>5011</v>
      </c>
      <c r="BS137" s="3" t="s">
        <v>3083</v>
      </c>
    </row>
    <row r="138" spans="1:96" ht="14" hidden="1" customHeight="1" outlineLevel="1" x14ac:dyDescent="0.2">
      <c r="A138" t="s">
        <v>1174</v>
      </c>
      <c r="B138" t="s">
        <v>742</v>
      </c>
      <c r="C138" s="1">
        <f t="shared" si="52"/>
        <v>2092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>IF(P138&gt;0,RANK(P138,(N138:P138,Q138:AE138)),0)</f>
        <v>3</v>
      </c>
      <c r="G138" s="1">
        <f t="shared" si="63"/>
        <v>1295</v>
      </c>
      <c r="H138" s="2">
        <f t="shared" si="64"/>
        <v>0.61902485659655837</v>
      </c>
      <c r="I138" s="2"/>
      <c r="J138" s="2">
        <f t="shared" si="53"/>
        <v>0.18116634799235182</v>
      </c>
      <c r="K138" s="2">
        <f t="shared" si="54"/>
        <v>0.80019120458891013</v>
      </c>
      <c r="L138" s="2">
        <f t="shared" si="55"/>
        <v>8.126195028680689E-3</v>
      </c>
      <c r="M138" s="2">
        <f t="shared" si="56"/>
        <v>1.0516252390057417E-2</v>
      </c>
      <c r="N138" s="38">
        <v>379</v>
      </c>
      <c r="O138" s="38">
        <v>1674</v>
      </c>
      <c r="P138" s="38">
        <v>17</v>
      </c>
      <c r="Q138" s="38">
        <v>12</v>
      </c>
      <c r="R138" s="38">
        <v>6</v>
      </c>
      <c r="S138" s="38"/>
      <c r="T138" s="38"/>
      <c r="U138" s="38"/>
      <c r="V138" s="38"/>
      <c r="W138" s="38"/>
      <c r="X138" s="38">
        <v>0</v>
      </c>
      <c r="Y138" s="38"/>
      <c r="Z138" s="38"/>
      <c r="AA138" s="38"/>
      <c r="AB138" s="38"/>
      <c r="AC138" s="38"/>
      <c r="AD138" s="38"/>
      <c r="AE138" s="38"/>
      <c r="AF138" s="38">
        <v>4</v>
      </c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BA138" s="3">
        <f>IF(Q138&gt;0,RANK(Q138,(N138:P138,Q138:AE138)),0)</f>
        <v>4</v>
      </c>
      <c r="BB138" s="3">
        <f>IF(R138&gt;0,RANK(R138,(N138:P138,Q138:AE138)),0)</f>
        <v>5</v>
      </c>
      <c r="BC138" s="3">
        <f>IF(S138&gt;0,RANK(S138,(N138:P138,Q138:AE138)),0)</f>
        <v>0</v>
      </c>
      <c r="BD138" s="3">
        <f>IF(T138&gt;0,RANK(T138,(N138:P138,Q138:AE138)),0)</f>
        <v>0</v>
      </c>
      <c r="BE138" s="2">
        <f t="shared" si="57"/>
        <v>5.7361376673040155E-3</v>
      </c>
      <c r="BF138" s="2">
        <f t="shared" si="58"/>
        <v>2.8680688336520078E-3</v>
      </c>
      <c r="BG138" s="2">
        <f t="shared" si="59"/>
        <v>0</v>
      </c>
      <c r="BH138" s="2">
        <f t="shared" si="60"/>
        <v>0</v>
      </c>
      <c r="BJ138" t="s">
        <v>1174</v>
      </c>
      <c r="BK138" t="s">
        <v>742</v>
      </c>
      <c r="BL138">
        <v>4</v>
      </c>
      <c r="BN138">
        <v>0</v>
      </c>
      <c r="BO138" s="60">
        <v>5</v>
      </c>
      <c r="BP138" s="62">
        <v>13</v>
      </c>
      <c r="BQ138" s="66">
        <f t="shared" si="61"/>
        <v>5013</v>
      </c>
      <c r="BR138" s="66">
        <f t="shared" si="62"/>
        <v>5013</v>
      </c>
      <c r="BS138" s="3" t="s">
        <v>3083</v>
      </c>
    </row>
    <row r="139" spans="1:96" ht="14" hidden="1" customHeight="1" outlineLevel="1" x14ac:dyDescent="0.2">
      <c r="A139" t="s">
        <v>1643</v>
      </c>
      <c r="B139" t="s">
        <v>742</v>
      </c>
      <c r="C139" s="1">
        <f t="shared" si="52"/>
        <v>11538</v>
      </c>
      <c r="D139" s="3">
        <f>IF(N139&gt;0, RANK(N139,(N139:P139,Q139:AE139)),0)</f>
        <v>2</v>
      </c>
      <c r="E139" s="3">
        <f>IF(O139&gt;0,RANK(O139,(N139:P139,Q139:AE139)),0)</f>
        <v>1</v>
      </c>
      <c r="F139" s="3">
        <f>IF(P139&gt;0,RANK(P139,(N139:P139,Q139:AE139)),0)</f>
        <v>3</v>
      </c>
      <c r="G139" s="1">
        <f t="shared" si="63"/>
        <v>3658</v>
      </c>
      <c r="H139" s="2">
        <f t="shared" si="64"/>
        <v>0.31703934824059626</v>
      </c>
      <c r="I139" s="2"/>
      <c r="J139" s="2">
        <f t="shared" si="53"/>
        <v>0.33038654879528512</v>
      </c>
      <c r="K139" s="2">
        <f t="shared" si="54"/>
        <v>0.64742589703588138</v>
      </c>
      <c r="L139" s="2">
        <f t="shared" si="55"/>
        <v>1.1787138152192754E-2</v>
      </c>
      <c r="M139" s="2">
        <f t="shared" si="56"/>
        <v>1.0400416016640802E-2</v>
      </c>
      <c r="N139" s="38">
        <v>3812</v>
      </c>
      <c r="O139" s="38">
        <v>7470</v>
      </c>
      <c r="P139" s="38">
        <v>136</v>
      </c>
      <c r="Q139" s="38">
        <v>51</v>
      </c>
      <c r="R139" s="38">
        <v>46</v>
      </c>
      <c r="S139" s="38"/>
      <c r="T139" s="38"/>
      <c r="U139" s="38"/>
      <c r="V139" s="38"/>
      <c r="W139" s="38"/>
      <c r="X139" s="38">
        <v>15</v>
      </c>
      <c r="Y139" s="38"/>
      <c r="Z139" s="38"/>
      <c r="AA139" s="38"/>
      <c r="AB139" s="38"/>
      <c r="AC139" s="38"/>
      <c r="AD139" s="38"/>
      <c r="AE139" s="38"/>
      <c r="AF139" s="38">
        <v>8</v>
      </c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BA139" s="3">
        <f>IF(Q139&gt;0,RANK(Q139,(N139:P139,Q139:AE139)),0)</f>
        <v>4</v>
      </c>
      <c r="BB139" s="3">
        <f>IF(R139&gt;0,RANK(R139,(N139:P139,Q139:AE139)),0)</f>
        <v>5</v>
      </c>
      <c r="BC139" s="3">
        <f>IF(S139&gt;0,RANK(S139,(N139:P139,Q139:AE139)),0)</f>
        <v>0</v>
      </c>
      <c r="BD139" s="3">
        <f>IF(T139&gt;0,RANK(T139,(N139:P139,Q139:AE139)),0)</f>
        <v>0</v>
      </c>
      <c r="BE139" s="2">
        <f t="shared" si="57"/>
        <v>4.4201768070722828E-3</v>
      </c>
      <c r="BF139" s="2">
        <f t="shared" si="58"/>
        <v>3.9868261397122554E-3</v>
      </c>
      <c r="BG139" s="2">
        <f t="shared" si="59"/>
        <v>0</v>
      </c>
      <c r="BH139" s="2">
        <f t="shared" si="60"/>
        <v>0</v>
      </c>
      <c r="BJ139" t="s">
        <v>1643</v>
      </c>
      <c r="BK139" t="s">
        <v>742</v>
      </c>
      <c r="BL139">
        <v>3</v>
      </c>
      <c r="BN139">
        <v>0</v>
      </c>
      <c r="BO139" s="60">
        <v>5</v>
      </c>
      <c r="BP139" s="62">
        <v>15</v>
      </c>
      <c r="BQ139" s="66">
        <f t="shared" si="61"/>
        <v>5015</v>
      </c>
      <c r="BR139" s="66">
        <f t="shared" si="62"/>
        <v>5015</v>
      </c>
      <c r="BS139" s="3" t="s">
        <v>3083</v>
      </c>
    </row>
    <row r="140" spans="1:96" ht="14" hidden="1" customHeight="1" outlineLevel="1" x14ac:dyDescent="0.2">
      <c r="A140" t="s">
        <v>2118</v>
      </c>
      <c r="B140" t="s">
        <v>742</v>
      </c>
      <c r="C140" s="1">
        <f t="shared" si="52"/>
        <v>3490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>IF(P140&gt;0,RANK(P140,(N140:P140,Q140:AE140)),0)</f>
        <v>3</v>
      </c>
      <c r="G140" s="1">
        <f t="shared" si="63"/>
        <v>138</v>
      </c>
      <c r="H140" s="2">
        <f t="shared" si="64"/>
        <v>3.9541547277936961E-2</v>
      </c>
      <c r="I140" s="2"/>
      <c r="J140" s="2">
        <f t="shared" si="53"/>
        <v>0.51461318051575933</v>
      </c>
      <c r="K140" s="2">
        <f t="shared" si="54"/>
        <v>0.47507163323782237</v>
      </c>
      <c r="L140" s="2">
        <f t="shared" si="55"/>
        <v>4.5845272206303722E-3</v>
      </c>
      <c r="M140" s="2">
        <f t="shared" si="56"/>
        <v>5.7306590257879342E-3</v>
      </c>
      <c r="N140" s="38">
        <v>1796</v>
      </c>
      <c r="O140" s="38">
        <v>1658</v>
      </c>
      <c r="P140" s="38">
        <v>16</v>
      </c>
      <c r="Q140" s="38">
        <v>6</v>
      </c>
      <c r="R140" s="38">
        <v>9</v>
      </c>
      <c r="S140" s="38"/>
      <c r="T140" s="38"/>
      <c r="U140" s="38"/>
      <c r="V140" s="38"/>
      <c r="W140" s="38"/>
      <c r="X140" s="38">
        <v>2</v>
      </c>
      <c r="Y140" s="38"/>
      <c r="Z140" s="38"/>
      <c r="AA140" s="38"/>
      <c r="AB140" s="38"/>
      <c r="AC140" s="38"/>
      <c r="AD140" s="38"/>
      <c r="AE140" s="38"/>
      <c r="AF140" s="38">
        <v>3</v>
      </c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BA140" s="3">
        <f>IF(Q140&gt;0,RANK(Q140,(N140:P140,Q140:AE140)),0)</f>
        <v>5</v>
      </c>
      <c r="BB140" s="3">
        <f>IF(R140&gt;0,RANK(R140,(N140:P140,Q140:AE140)),0)</f>
        <v>4</v>
      </c>
      <c r="BC140" s="3">
        <f>IF(S140&gt;0,RANK(S140,(N140:P140,Q140:AE140)),0)</f>
        <v>0</v>
      </c>
      <c r="BD140" s="3">
        <f>IF(T140&gt;0,RANK(T140,(N140:P140,Q140:AE140)),0)</f>
        <v>0</v>
      </c>
      <c r="BE140" s="2">
        <f t="shared" si="57"/>
        <v>1.7191977077363897E-3</v>
      </c>
      <c r="BF140" s="2">
        <f t="shared" si="58"/>
        <v>2.5787965616045844E-3</v>
      </c>
      <c r="BG140" s="2">
        <f t="shared" si="59"/>
        <v>0</v>
      </c>
      <c r="BH140" s="2">
        <f t="shared" si="60"/>
        <v>0</v>
      </c>
      <c r="BJ140" t="s">
        <v>2118</v>
      </c>
      <c r="BK140" t="s">
        <v>742</v>
      </c>
      <c r="BL140">
        <v>1</v>
      </c>
      <c r="BN140">
        <v>0</v>
      </c>
      <c r="BO140" s="60">
        <v>5</v>
      </c>
      <c r="BP140" s="62">
        <v>17</v>
      </c>
      <c r="BQ140" s="66">
        <f t="shared" si="61"/>
        <v>5017</v>
      </c>
      <c r="BR140" s="66">
        <f t="shared" si="62"/>
        <v>5017</v>
      </c>
      <c r="BS140" s="3" t="s">
        <v>3083</v>
      </c>
    </row>
    <row r="141" spans="1:96" ht="14" hidden="1" customHeight="1" outlineLevel="1" x14ac:dyDescent="0.2">
      <c r="A141" t="s">
        <v>385</v>
      </c>
      <c r="B141" t="s">
        <v>742</v>
      </c>
      <c r="C141" s="1">
        <f t="shared" si="52"/>
        <v>7657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>IF(P141&gt;0,RANK(P141,(N141:P141,Q141:AE141)),0)</f>
        <v>3</v>
      </c>
      <c r="G141" s="1">
        <f t="shared" si="63"/>
        <v>1567</v>
      </c>
      <c r="H141" s="2">
        <f t="shared" si="64"/>
        <v>0.20464934047277</v>
      </c>
      <c r="I141" s="2"/>
      <c r="J141" s="2">
        <f t="shared" si="53"/>
        <v>0.38644377693613685</v>
      </c>
      <c r="K141" s="2">
        <f t="shared" si="54"/>
        <v>0.59109311740890691</v>
      </c>
      <c r="L141" s="2">
        <f t="shared" si="55"/>
        <v>1.1884550084889643E-2</v>
      </c>
      <c r="M141" s="2">
        <f t="shared" si="56"/>
        <v>1.0578555570066596E-2</v>
      </c>
      <c r="N141" s="38">
        <v>2959</v>
      </c>
      <c r="O141" s="38">
        <v>4526</v>
      </c>
      <c r="P141" s="38">
        <v>91</v>
      </c>
      <c r="Q141" s="38">
        <v>36</v>
      </c>
      <c r="R141" s="38">
        <v>23</v>
      </c>
      <c r="S141" s="38"/>
      <c r="T141" s="38"/>
      <c r="U141" s="38"/>
      <c r="V141" s="38"/>
      <c r="W141" s="38"/>
      <c r="X141" s="38">
        <v>14</v>
      </c>
      <c r="Y141" s="38"/>
      <c r="Z141" s="38"/>
      <c r="AA141" s="38"/>
      <c r="AB141" s="38"/>
      <c r="AC141" s="38"/>
      <c r="AD141" s="38"/>
      <c r="AE141" s="38"/>
      <c r="AF141" s="38">
        <v>8</v>
      </c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BA141" s="3">
        <f>IF(Q141&gt;0,RANK(Q141,(N141:P141,Q141:AE141)),0)</f>
        <v>4</v>
      </c>
      <c r="BB141" s="3">
        <f>IF(R141&gt;0,RANK(R141,(N141:P141,Q141:AE141)),0)</f>
        <v>5</v>
      </c>
      <c r="BC141" s="3">
        <f>IF(S141&gt;0,RANK(S141,(N141:P141,Q141:AE141)),0)</f>
        <v>0</v>
      </c>
      <c r="BD141" s="3">
        <f>IF(T141&gt;0,RANK(T141,(N141:P141,Q141:AE141)),0)</f>
        <v>0</v>
      </c>
      <c r="BE141" s="2">
        <f t="shared" si="57"/>
        <v>4.701580253362936E-3</v>
      </c>
      <c r="BF141" s="2">
        <f t="shared" si="58"/>
        <v>3.003787384092987E-3</v>
      </c>
      <c r="BG141" s="2">
        <f t="shared" si="59"/>
        <v>0</v>
      </c>
      <c r="BH141" s="2">
        <f t="shared" si="60"/>
        <v>0</v>
      </c>
      <c r="BJ141" t="s">
        <v>385</v>
      </c>
      <c r="BK141" t="s">
        <v>742</v>
      </c>
      <c r="BL141">
        <v>4</v>
      </c>
      <c r="BN141">
        <v>0</v>
      </c>
      <c r="BO141" s="60">
        <v>5</v>
      </c>
      <c r="BP141" s="62">
        <v>19</v>
      </c>
      <c r="BQ141" s="66">
        <f t="shared" si="61"/>
        <v>5019</v>
      </c>
      <c r="BR141" s="66">
        <f t="shared" si="62"/>
        <v>5019</v>
      </c>
      <c r="BS141" s="3" t="s">
        <v>3083</v>
      </c>
    </row>
    <row r="142" spans="1:96" ht="14" hidden="1" customHeight="1" outlineLevel="1" x14ac:dyDescent="0.2">
      <c r="A142" t="s">
        <v>3026</v>
      </c>
      <c r="B142" t="s">
        <v>742</v>
      </c>
      <c r="C142" s="1">
        <f t="shared" si="52"/>
        <v>4967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>IF(P142&gt;0,RANK(P142,(N142:P142,Q142:AE142)),0)</f>
        <v>3</v>
      </c>
      <c r="G142" s="1">
        <f t="shared" si="63"/>
        <v>3061</v>
      </c>
      <c r="H142" s="2">
        <f t="shared" si="64"/>
        <v>0.6162673646064023</v>
      </c>
      <c r="I142" s="2"/>
      <c r="J142" s="2">
        <f t="shared" si="53"/>
        <v>0.18260519428226293</v>
      </c>
      <c r="K142" s="2">
        <f t="shared" si="54"/>
        <v>0.79887255888866515</v>
      </c>
      <c r="L142" s="2">
        <f t="shared" si="55"/>
        <v>9.4624521844171531E-3</v>
      </c>
      <c r="M142" s="2">
        <f t="shared" si="56"/>
        <v>9.0597946446547336E-3</v>
      </c>
      <c r="N142" s="38">
        <v>907</v>
      </c>
      <c r="O142" s="38">
        <v>3968</v>
      </c>
      <c r="P142" s="38">
        <v>47</v>
      </c>
      <c r="Q142" s="38">
        <v>23</v>
      </c>
      <c r="R142" s="38">
        <v>15</v>
      </c>
      <c r="S142" s="38"/>
      <c r="T142" s="38"/>
      <c r="U142" s="38"/>
      <c r="V142" s="38"/>
      <c r="W142" s="38"/>
      <c r="X142" s="38">
        <v>5</v>
      </c>
      <c r="Y142" s="38"/>
      <c r="Z142" s="38"/>
      <c r="AA142" s="38"/>
      <c r="AB142" s="38"/>
      <c r="AC142" s="38"/>
      <c r="AD142" s="38"/>
      <c r="AE142" s="38"/>
      <c r="AF142" s="38">
        <v>2</v>
      </c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BA142" s="3">
        <f>IF(Q142&gt;0,RANK(Q142,(N142:P142,Q142:AE142)),0)</f>
        <v>4</v>
      </c>
      <c r="BB142" s="3">
        <f>IF(R142&gt;0,RANK(R142,(N142:P142,Q142:AE142)),0)</f>
        <v>5</v>
      </c>
      <c r="BC142" s="3">
        <f>IF(S142&gt;0,RANK(S142,(N142:P142,Q142:AE142)),0)</f>
        <v>0</v>
      </c>
      <c r="BD142" s="3">
        <f>IF(T142&gt;0,RANK(T142,(N142:P142,Q142:AE142)),0)</f>
        <v>0</v>
      </c>
      <c r="BE142" s="2">
        <f t="shared" si="57"/>
        <v>4.6305617072679682E-3</v>
      </c>
      <c r="BF142" s="2">
        <f t="shared" si="58"/>
        <v>3.0199315482182403E-3</v>
      </c>
      <c r="BG142" s="2">
        <f t="shared" si="59"/>
        <v>0</v>
      </c>
      <c r="BH142" s="2">
        <f t="shared" si="60"/>
        <v>0</v>
      </c>
      <c r="BJ142" t="s">
        <v>3026</v>
      </c>
      <c r="BK142" t="s">
        <v>742</v>
      </c>
      <c r="BL142">
        <v>1</v>
      </c>
      <c r="BN142">
        <v>0</v>
      </c>
      <c r="BO142" s="60">
        <v>5</v>
      </c>
      <c r="BP142" s="62">
        <v>21</v>
      </c>
      <c r="BQ142" s="66">
        <f t="shared" si="61"/>
        <v>5021</v>
      </c>
      <c r="BR142" s="66">
        <f t="shared" si="62"/>
        <v>5021</v>
      </c>
      <c r="BS142" s="3" t="s">
        <v>3083</v>
      </c>
    </row>
    <row r="143" spans="1:96" ht="14" hidden="1" customHeight="1" outlineLevel="1" x14ac:dyDescent="0.2">
      <c r="A143" t="s">
        <v>997</v>
      </c>
      <c r="B143" t="s">
        <v>742</v>
      </c>
      <c r="C143" s="1">
        <f t="shared" si="52"/>
        <v>12739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>IF(P143&gt;0,RANK(P143,(N143:P143,Q143:AE143)),0)</f>
        <v>3</v>
      </c>
      <c r="G143" s="1">
        <f t="shared" si="63"/>
        <v>8654</v>
      </c>
      <c r="H143" s="2">
        <f t="shared" si="64"/>
        <v>0.6793311876913416</v>
      </c>
      <c r="I143" s="2"/>
      <c r="J143" s="2">
        <f t="shared" si="53"/>
        <v>0.1523667477824005</v>
      </c>
      <c r="K143" s="2">
        <f t="shared" si="54"/>
        <v>0.83169793547374204</v>
      </c>
      <c r="L143" s="2">
        <f t="shared" si="55"/>
        <v>8.9488970876834915E-3</v>
      </c>
      <c r="M143" s="2">
        <f t="shared" si="56"/>
        <v>6.9864196561740168E-3</v>
      </c>
      <c r="N143" s="38">
        <v>1941</v>
      </c>
      <c r="O143" s="38">
        <v>10595</v>
      </c>
      <c r="P143" s="38">
        <v>114</v>
      </c>
      <c r="Q143" s="38">
        <v>49</v>
      </c>
      <c r="R143" s="38">
        <v>17</v>
      </c>
      <c r="S143" s="38"/>
      <c r="T143" s="38"/>
      <c r="U143" s="38"/>
      <c r="V143" s="38"/>
      <c r="W143" s="38"/>
      <c r="X143" s="38">
        <v>9</v>
      </c>
      <c r="Y143" s="38"/>
      <c r="Z143" s="38"/>
      <c r="AA143" s="38"/>
      <c r="AB143" s="38"/>
      <c r="AC143" s="38"/>
      <c r="AD143" s="38"/>
      <c r="AE143" s="38"/>
      <c r="AF143" s="38">
        <v>14</v>
      </c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BA143" s="3">
        <f>IF(Q143&gt;0,RANK(Q143,(N143:P143,Q143:AE143)),0)</f>
        <v>4</v>
      </c>
      <c r="BB143" s="3">
        <f>IF(R143&gt;0,RANK(R143,(N143:P143,Q143:AE143)),0)</f>
        <v>5</v>
      </c>
      <c r="BC143" s="3">
        <f>IF(S143&gt;0,RANK(S143,(N143:P143,Q143:AE143)),0)</f>
        <v>0</v>
      </c>
      <c r="BD143" s="3">
        <f>IF(T143&gt;0,RANK(T143,(N143:P143,Q143:AE143)),0)</f>
        <v>0</v>
      </c>
      <c r="BE143" s="2">
        <f t="shared" si="57"/>
        <v>3.8464557657586938E-3</v>
      </c>
      <c r="BF143" s="2">
        <f t="shared" si="58"/>
        <v>1.3344846534264856E-3</v>
      </c>
      <c r="BG143" s="2">
        <f t="shared" si="59"/>
        <v>0</v>
      </c>
      <c r="BH143" s="2">
        <f t="shared" si="60"/>
        <v>0</v>
      </c>
      <c r="BJ143" t="s">
        <v>997</v>
      </c>
      <c r="BK143" t="s">
        <v>742</v>
      </c>
      <c r="BL143">
        <v>2</v>
      </c>
      <c r="BN143">
        <v>0</v>
      </c>
      <c r="BO143" s="60">
        <v>5</v>
      </c>
      <c r="BP143" s="62">
        <v>23</v>
      </c>
      <c r="BQ143" s="66">
        <f t="shared" si="61"/>
        <v>5023</v>
      </c>
      <c r="BR143" s="66">
        <f t="shared" si="62"/>
        <v>5023</v>
      </c>
      <c r="BS143" s="3" t="s">
        <v>3083</v>
      </c>
    </row>
    <row r="144" spans="1:96" ht="14" hidden="1" customHeight="1" outlineLevel="1" x14ac:dyDescent="0.2">
      <c r="A144" t="s">
        <v>2865</v>
      </c>
      <c r="B144" t="s">
        <v>742</v>
      </c>
      <c r="C144" s="1">
        <f t="shared" si="52"/>
        <v>3374</v>
      </c>
      <c r="D144" s="3">
        <f>IF(N144&gt;0, RANK(N144,(N144:P144,Q144:AE144)),0)</f>
        <v>2</v>
      </c>
      <c r="E144" s="3">
        <f>IF(O144&gt;0,RANK(O144,(N144:P144,Q144:AE144)),0)</f>
        <v>1</v>
      </c>
      <c r="F144" s="3">
        <f>IF(P144&gt;0,RANK(P144,(N144:P144,Q144:AE144)),0)</f>
        <v>3</v>
      </c>
      <c r="G144" s="1">
        <f t="shared" si="63"/>
        <v>2280</v>
      </c>
      <c r="H144" s="2">
        <f t="shared" si="64"/>
        <v>0.67575577949021937</v>
      </c>
      <c r="I144" s="2"/>
      <c r="J144" s="2">
        <f t="shared" si="53"/>
        <v>0.15530527563722585</v>
      </c>
      <c r="K144" s="2">
        <f t="shared" si="54"/>
        <v>0.83106105512744521</v>
      </c>
      <c r="L144" s="2">
        <f t="shared" si="55"/>
        <v>7.4096028452874923E-3</v>
      </c>
      <c r="M144" s="2">
        <f t="shared" si="56"/>
        <v>6.2240663900414456E-3</v>
      </c>
      <c r="N144" s="38">
        <v>524</v>
      </c>
      <c r="O144" s="38">
        <v>2804</v>
      </c>
      <c r="P144" s="38">
        <v>25</v>
      </c>
      <c r="Q144" s="38">
        <v>7</v>
      </c>
      <c r="R144" s="38">
        <v>6</v>
      </c>
      <c r="S144" s="38"/>
      <c r="T144" s="38"/>
      <c r="U144" s="38"/>
      <c r="V144" s="38"/>
      <c r="W144" s="38"/>
      <c r="X144" s="38">
        <v>1</v>
      </c>
      <c r="Y144" s="38"/>
      <c r="Z144" s="38"/>
      <c r="AA144" s="38"/>
      <c r="AB144" s="38"/>
      <c r="AC144" s="38"/>
      <c r="AD144" s="38"/>
      <c r="AE144" s="38"/>
      <c r="AF144" s="38">
        <v>7</v>
      </c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BA144" s="3">
        <f>IF(Q144&gt;0,RANK(Q144,(N144:P144,Q144:AE144)),0)</f>
        <v>4</v>
      </c>
      <c r="BB144" s="3">
        <f>IF(R144&gt;0,RANK(R144,(N144:P144,Q144:AE144)),0)</f>
        <v>5</v>
      </c>
      <c r="BC144" s="3">
        <f>IF(S144&gt;0,RANK(S144,(N144:P144,Q144:AE144)),0)</f>
        <v>0</v>
      </c>
      <c r="BD144" s="3">
        <f>IF(T144&gt;0,RANK(T144,(N144:P144,Q144:AE144)),0)</f>
        <v>0</v>
      </c>
      <c r="BE144" s="2">
        <f t="shared" si="57"/>
        <v>2.0746887966804979E-3</v>
      </c>
      <c r="BF144" s="2">
        <f t="shared" si="58"/>
        <v>1.7783046828689982E-3</v>
      </c>
      <c r="BG144" s="2">
        <f t="shared" si="59"/>
        <v>0</v>
      </c>
      <c r="BH144" s="2">
        <f t="shared" si="60"/>
        <v>0</v>
      </c>
      <c r="BJ144" t="s">
        <v>2865</v>
      </c>
      <c r="BK144" t="s">
        <v>742</v>
      </c>
      <c r="BL144">
        <v>4</v>
      </c>
      <c r="BN144">
        <v>0</v>
      </c>
      <c r="BO144" s="60">
        <v>5</v>
      </c>
      <c r="BP144" s="62">
        <v>25</v>
      </c>
      <c r="BQ144" s="66">
        <f t="shared" si="61"/>
        <v>5025</v>
      </c>
      <c r="BR144" s="66">
        <f t="shared" si="62"/>
        <v>5025</v>
      </c>
      <c r="BS144" s="3" t="s">
        <v>3083</v>
      </c>
    </row>
    <row r="145" spans="1:71" ht="14" hidden="1" customHeight="1" outlineLevel="1" x14ac:dyDescent="0.2">
      <c r="A145" t="s">
        <v>1470</v>
      </c>
      <c r="B145" t="s">
        <v>742</v>
      </c>
      <c r="C145" s="1">
        <f t="shared" si="52"/>
        <v>7940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>IF(P145&gt;0,RANK(P145,(N145:P145,Q145:AE145)),0)</f>
        <v>3</v>
      </c>
      <c r="G145" s="1">
        <f t="shared" si="63"/>
        <v>2901</v>
      </c>
      <c r="H145" s="2">
        <f t="shared" si="64"/>
        <v>0.36536523929471032</v>
      </c>
      <c r="I145" s="2"/>
      <c r="J145" s="2">
        <f t="shared" si="53"/>
        <v>0.31057934508816121</v>
      </c>
      <c r="K145" s="2">
        <f t="shared" si="54"/>
        <v>0.67594458438287153</v>
      </c>
      <c r="L145" s="2">
        <f t="shared" si="55"/>
        <v>7.3047858942065494E-3</v>
      </c>
      <c r="M145" s="2">
        <f t="shared" si="56"/>
        <v>6.1712846347607162E-3</v>
      </c>
      <c r="N145" s="38">
        <v>2466</v>
      </c>
      <c r="O145" s="38">
        <v>5367</v>
      </c>
      <c r="P145" s="38">
        <v>58</v>
      </c>
      <c r="Q145" s="38">
        <v>23</v>
      </c>
      <c r="R145" s="38">
        <v>14</v>
      </c>
      <c r="S145" s="38"/>
      <c r="T145" s="38"/>
      <c r="U145" s="38"/>
      <c r="V145" s="38"/>
      <c r="W145" s="38"/>
      <c r="X145" s="38">
        <v>7</v>
      </c>
      <c r="Y145" s="38"/>
      <c r="Z145" s="38"/>
      <c r="AA145" s="38"/>
      <c r="AB145" s="38"/>
      <c r="AC145" s="38"/>
      <c r="AD145" s="38"/>
      <c r="AE145" s="38"/>
      <c r="AF145" s="38">
        <v>5</v>
      </c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BA145" s="3">
        <f>IF(Q145&gt;0,RANK(Q145,(N145:P145,Q145:AE145)),0)</f>
        <v>4</v>
      </c>
      <c r="BB145" s="3">
        <f>IF(R145&gt;0,RANK(R145,(N145:P145,Q145:AE145)),0)</f>
        <v>5</v>
      </c>
      <c r="BC145" s="3">
        <f>IF(S145&gt;0,RANK(S145,(N145:P145,Q145:AE145)),0)</f>
        <v>0</v>
      </c>
      <c r="BD145" s="3">
        <f>IF(T145&gt;0,RANK(T145,(N145:P145,Q145:AE145)),0)</f>
        <v>0</v>
      </c>
      <c r="BE145" s="2">
        <f t="shared" si="57"/>
        <v>2.8967254408060455E-3</v>
      </c>
      <c r="BF145" s="2">
        <f t="shared" si="58"/>
        <v>1.7632241813602015E-3</v>
      </c>
      <c r="BG145" s="2">
        <f t="shared" si="59"/>
        <v>0</v>
      </c>
      <c r="BH145" s="2">
        <f t="shared" si="60"/>
        <v>0</v>
      </c>
      <c r="BJ145" t="s">
        <v>1470</v>
      </c>
      <c r="BK145" t="s">
        <v>742</v>
      </c>
      <c r="BL145">
        <v>4</v>
      </c>
      <c r="BN145">
        <v>0</v>
      </c>
      <c r="BO145" s="60">
        <v>5</v>
      </c>
      <c r="BP145" s="62">
        <v>27</v>
      </c>
      <c r="BQ145" s="66">
        <f t="shared" si="61"/>
        <v>5027</v>
      </c>
      <c r="BR145" s="66">
        <f t="shared" si="62"/>
        <v>5027</v>
      </c>
      <c r="BS145" s="3" t="s">
        <v>3083</v>
      </c>
    </row>
    <row r="146" spans="1:71" ht="14" hidden="1" customHeight="1" outlineLevel="1" x14ac:dyDescent="0.2">
      <c r="A146" t="s">
        <v>2412</v>
      </c>
      <c r="B146" t="s">
        <v>742</v>
      </c>
      <c r="C146" s="1">
        <f t="shared" si="52"/>
        <v>8541</v>
      </c>
      <c r="D146" s="3">
        <f>IF(N146&gt;0, RANK(N146,(N146:P146,Q146:AE146)),0)</f>
        <v>2</v>
      </c>
      <c r="E146" s="3">
        <f>IF(O146&gt;0,RANK(O146,(N146:P146,Q146:AE146)),0)</f>
        <v>1</v>
      </c>
      <c r="F146" s="3">
        <f>IF(P146&gt;0,RANK(P146,(N146:P146,Q146:AE146)),0)</f>
        <v>3</v>
      </c>
      <c r="G146" s="1">
        <f t="shared" si="63"/>
        <v>3444</v>
      </c>
      <c r="H146" s="2">
        <f t="shared" si="64"/>
        <v>0.40323147172462243</v>
      </c>
      <c r="I146" s="2"/>
      <c r="J146" s="2">
        <f t="shared" si="53"/>
        <v>0.2867345744058073</v>
      </c>
      <c r="K146" s="2">
        <f t="shared" si="54"/>
        <v>0.68996604613042967</v>
      </c>
      <c r="L146" s="2">
        <f t="shared" si="55"/>
        <v>1.2293642430628733E-2</v>
      </c>
      <c r="M146" s="2">
        <f t="shared" si="56"/>
        <v>1.1005737033134304E-2</v>
      </c>
      <c r="N146" s="38">
        <v>2449</v>
      </c>
      <c r="O146" s="38">
        <v>5893</v>
      </c>
      <c r="P146" s="38">
        <v>105</v>
      </c>
      <c r="Q146" s="38">
        <v>39</v>
      </c>
      <c r="R146" s="38">
        <v>27</v>
      </c>
      <c r="S146" s="38"/>
      <c r="T146" s="38"/>
      <c r="U146" s="38"/>
      <c r="V146" s="38"/>
      <c r="W146" s="38"/>
      <c r="X146" s="38">
        <v>18</v>
      </c>
      <c r="Y146" s="38"/>
      <c r="Z146" s="38"/>
      <c r="AA146" s="38"/>
      <c r="AB146" s="38"/>
      <c r="AC146" s="38"/>
      <c r="AD146" s="38"/>
      <c r="AE146" s="38"/>
      <c r="AF146" s="38">
        <v>10</v>
      </c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BA146" s="3">
        <f>IF(Q146&gt;0,RANK(Q146,(N146:P146,Q146:AE146)),0)</f>
        <v>4</v>
      </c>
      <c r="BB146" s="3">
        <f>IF(R146&gt;0,RANK(R146,(N146:P146,Q146:AE146)),0)</f>
        <v>5</v>
      </c>
      <c r="BC146" s="3">
        <f>IF(S146&gt;0,RANK(S146,(N146:P146,Q146:AE146)),0)</f>
        <v>0</v>
      </c>
      <c r="BD146" s="3">
        <f>IF(T146&gt;0,RANK(T146,(N146:P146,Q146:AE146)),0)</f>
        <v>0</v>
      </c>
      <c r="BE146" s="2">
        <f t="shared" si="57"/>
        <v>4.5662100456621002E-3</v>
      </c>
      <c r="BF146" s="2">
        <f t="shared" si="58"/>
        <v>3.1612223393045311E-3</v>
      </c>
      <c r="BG146" s="2">
        <f t="shared" si="59"/>
        <v>0</v>
      </c>
      <c r="BH146" s="2">
        <f t="shared" si="60"/>
        <v>0</v>
      </c>
      <c r="BJ146" t="s">
        <v>2412</v>
      </c>
      <c r="BK146" t="s">
        <v>742</v>
      </c>
      <c r="BL146">
        <v>2</v>
      </c>
      <c r="BN146">
        <v>0</v>
      </c>
      <c r="BO146" s="60">
        <v>5</v>
      </c>
      <c r="BP146" s="62">
        <v>29</v>
      </c>
      <c r="BQ146" s="66">
        <f t="shared" si="61"/>
        <v>5029</v>
      </c>
      <c r="BR146" s="66">
        <f t="shared" si="62"/>
        <v>5029</v>
      </c>
      <c r="BS146" s="3" t="s">
        <v>3083</v>
      </c>
    </row>
    <row r="147" spans="1:71" ht="14" hidden="1" customHeight="1" outlineLevel="1" x14ac:dyDescent="0.2">
      <c r="A147" t="s">
        <v>607</v>
      </c>
      <c r="B147" t="s">
        <v>742</v>
      </c>
      <c r="C147" s="1">
        <f t="shared" si="52"/>
        <v>37242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>IF(P147&gt;0,RANK(P147,(N147:P147,Q147:AE147)),0)</f>
        <v>3</v>
      </c>
      <c r="G147" s="1">
        <f t="shared" si="63"/>
        <v>13942</v>
      </c>
      <c r="H147" s="2">
        <f t="shared" si="64"/>
        <v>0.37436227914719938</v>
      </c>
      <c r="I147" s="2"/>
      <c r="J147" s="2">
        <f t="shared" si="53"/>
        <v>0.3010042425218839</v>
      </c>
      <c r="K147" s="2">
        <f t="shared" si="54"/>
        <v>0.67536652166908329</v>
      </c>
      <c r="L147" s="2">
        <f t="shared" si="55"/>
        <v>1.1922023521830192E-2</v>
      </c>
      <c r="M147" s="2">
        <f t="shared" si="56"/>
        <v>1.1707212287202564E-2</v>
      </c>
      <c r="N147" s="38">
        <v>11210</v>
      </c>
      <c r="O147" s="38">
        <v>25152</v>
      </c>
      <c r="P147" s="38">
        <v>444</v>
      </c>
      <c r="Q147" s="38">
        <v>197</v>
      </c>
      <c r="R147" s="38">
        <v>138</v>
      </c>
      <c r="S147" s="38"/>
      <c r="T147" s="38"/>
      <c r="U147" s="38"/>
      <c r="V147" s="38"/>
      <c r="W147" s="38"/>
      <c r="X147" s="38">
        <v>72</v>
      </c>
      <c r="Y147" s="38"/>
      <c r="Z147" s="38"/>
      <c r="AA147" s="38"/>
      <c r="AB147" s="38"/>
      <c r="AC147" s="38"/>
      <c r="AD147" s="38"/>
      <c r="AE147" s="38"/>
      <c r="AF147" s="38">
        <v>29</v>
      </c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BA147" s="3">
        <f>IF(Q147&gt;0,RANK(Q147,(N147:P147,Q147:AE147)),0)</f>
        <v>4</v>
      </c>
      <c r="BB147" s="3">
        <f>IF(R147&gt;0,RANK(R147,(N147:P147,Q147:AE147)),0)</f>
        <v>5</v>
      </c>
      <c r="BC147" s="3">
        <f>IF(S147&gt;0,RANK(S147,(N147:P147,Q147:AE147)),0)</f>
        <v>0</v>
      </c>
      <c r="BD147" s="3">
        <f>IF(T147&gt;0,RANK(T147,(N147:P147,Q147:AE147)),0)</f>
        <v>0</v>
      </c>
      <c r="BE147" s="2">
        <f t="shared" si="57"/>
        <v>5.2897266527039367E-3</v>
      </c>
      <c r="BF147" s="2">
        <f t="shared" si="58"/>
        <v>3.7054937973256003E-3</v>
      </c>
      <c r="BG147" s="2">
        <f t="shared" si="59"/>
        <v>0</v>
      </c>
      <c r="BH147" s="2">
        <f t="shared" si="60"/>
        <v>0</v>
      </c>
      <c r="BJ147" t="s">
        <v>607</v>
      </c>
      <c r="BK147" t="s">
        <v>742</v>
      </c>
      <c r="BL147">
        <v>1</v>
      </c>
      <c r="BN147">
        <v>0</v>
      </c>
      <c r="BO147" s="60">
        <v>5</v>
      </c>
      <c r="BP147" s="62">
        <v>31</v>
      </c>
      <c r="BQ147" s="66">
        <f t="shared" si="61"/>
        <v>5031</v>
      </c>
      <c r="BR147" s="66">
        <f t="shared" si="62"/>
        <v>5031</v>
      </c>
      <c r="BS147" s="3" t="s">
        <v>3083</v>
      </c>
    </row>
    <row r="148" spans="1:71" ht="14" hidden="1" customHeight="1" outlineLevel="1" x14ac:dyDescent="0.2">
      <c r="A148" t="s">
        <v>1840</v>
      </c>
      <c r="B148" t="s">
        <v>742</v>
      </c>
      <c r="C148" s="1">
        <f t="shared" si="52"/>
        <v>23834</v>
      </c>
      <c r="D148" s="3">
        <f>IF(N148&gt;0, RANK(N148,(N148:P148,Q148:AE148)),0)</f>
        <v>2</v>
      </c>
      <c r="E148" s="3">
        <f>IF(O148&gt;0,RANK(O148,(N148:P148,Q148:AE148)),0)</f>
        <v>1</v>
      </c>
      <c r="F148" s="3">
        <f>IF(P148&gt;0,RANK(P148,(N148:P148,Q148:AE148)),0)</f>
        <v>3</v>
      </c>
      <c r="G148" s="1">
        <f t="shared" si="63"/>
        <v>13862</v>
      </c>
      <c r="H148" s="2">
        <f t="shared" si="64"/>
        <v>0.58160610892003017</v>
      </c>
      <c r="I148" s="2"/>
      <c r="J148" s="2">
        <f t="shared" si="53"/>
        <v>0.199420995216917</v>
      </c>
      <c r="K148" s="2">
        <f t="shared" si="54"/>
        <v>0.7810271041369472</v>
      </c>
      <c r="L148" s="2">
        <f t="shared" si="55"/>
        <v>1.0027691533103969E-2</v>
      </c>
      <c r="M148" s="2">
        <f t="shared" si="56"/>
        <v>9.524209113031798E-3</v>
      </c>
      <c r="N148" s="38">
        <v>4753</v>
      </c>
      <c r="O148" s="38">
        <v>18615</v>
      </c>
      <c r="P148" s="38">
        <v>239</v>
      </c>
      <c r="Q148" s="38">
        <v>116</v>
      </c>
      <c r="R148" s="38">
        <v>66</v>
      </c>
      <c r="S148" s="38"/>
      <c r="T148" s="38"/>
      <c r="U148" s="38"/>
      <c r="V148" s="38"/>
      <c r="W148" s="38"/>
      <c r="X148" s="38">
        <v>32</v>
      </c>
      <c r="Y148" s="38"/>
      <c r="Z148" s="38"/>
      <c r="AA148" s="38"/>
      <c r="AB148" s="38"/>
      <c r="AC148" s="38"/>
      <c r="AD148" s="38"/>
      <c r="AE148" s="38"/>
      <c r="AF148" s="38">
        <v>13</v>
      </c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BA148" s="3">
        <f>IF(Q148&gt;0,RANK(Q148,(N148:P148,Q148:AE148)),0)</f>
        <v>4</v>
      </c>
      <c r="BB148" s="3">
        <f>IF(R148&gt;0,RANK(R148,(N148:P148,Q148:AE148)),0)</f>
        <v>5</v>
      </c>
      <c r="BC148" s="3">
        <f>IF(S148&gt;0,RANK(S148,(N148:P148,Q148:AE148)),0)</f>
        <v>0</v>
      </c>
      <c r="BD148" s="3">
        <f>IF(T148&gt;0,RANK(T148,(N148:P148,Q148:AE148)),0)</f>
        <v>0</v>
      </c>
      <c r="BE148" s="2">
        <f t="shared" si="57"/>
        <v>4.8669967273642697E-3</v>
      </c>
      <c r="BF148" s="2">
        <f t="shared" si="58"/>
        <v>2.7691533103969121E-3</v>
      </c>
      <c r="BG148" s="2">
        <f t="shared" si="59"/>
        <v>0</v>
      </c>
      <c r="BH148" s="2">
        <f t="shared" si="60"/>
        <v>0</v>
      </c>
      <c r="BJ148" t="s">
        <v>1840</v>
      </c>
      <c r="BK148" t="s">
        <v>742</v>
      </c>
      <c r="BL148">
        <v>3</v>
      </c>
      <c r="BN148">
        <v>0</v>
      </c>
      <c r="BO148" s="60">
        <v>5</v>
      </c>
      <c r="BP148" s="62">
        <v>33</v>
      </c>
      <c r="BQ148" s="66">
        <f t="shared" si="61"/>
        <v>5033</v>
      </c>
      <c r="BR148" s="66">
        <f t="shared" si="62"/>
        <v>5033</v>
      </c>
      <c r="BS148" s="3" t="s">
        <v>3083</v>
      </c>
    </row>
    <row r="149" spans="1:71" ht="14" hidden="1" customHeight="1" outlineLevel="1" x14ac:dyDescent="0.2">
      <c r="A149" t="s">
        <v>1821</v>
      </c>
      <c r="B149" t="s">
        <v>742</v>
      </c>
      <c r="C149" s="1">
        <f t="shared" si="52"/>
        <v>14681</v>
      </c>
      <c r="D149" s="3">
        <f>IF(N149&gt;0, RANK(N149,(N149:P149,Q149:AE149)),0)</f>
        <v>1</v>
      </c>
      <c r="E149" s="3">
        <f>IF(O149&gt;0,RANK(O149,(N149:P149,Q149:AE149)),0)</f>
        <v>2</v>
      </c>
      <c r="F149" s="3">
        <f>IF(P149&gt;0,RANK(P149,(N149:P149,Q149:AE149)),0)</f>
        <v>3</v>
      </c>
      <c r="G149" s="1">
        <f t="shared" si="63"/>
        <v>334</v>
      </c>
      <c r="H149" s="2">
        <f t="shared" si="64"/>
        <v>2.2750493835569784E-2</v>
      </c>
      <c r="I149" s="2"/>
      <c r="J149" s="2">
        <f t="shared" si="53"/>
        <v>0.50146447789660109</v>
      </c>
      <c r="K149" s="2">
        <f t="shared" si="54"/>
        <v>0.47871398406103127</v>
      </c>
      <c r="L149" s="2">
        <f t="shared" si="55"/>
        <v>1.1170901164770793E-2</v>
      </c>
      <c r="M149" s="2">
        <f t="shared" si="56"/>
        <v>8.6506368775968439E-3</v>
      </c>
      <c r="N149" s="38">
        <v>7362</v>
      </c>
      <c r="O149" s="38">
        <v>7028</v>
      </c>
      <c r="P149" s="38">
        <v>164</v>
      </c>
      <c r="Q149" s="38">
        <v>56</v>
      </c>
      <c r="R149" s="38">
        <v>40</v>
      </c>
      <c r="S149" s="38"/>
      <c r="T149" s="38"/>
      <c r="U149" s="38"/>
      <c r="V149" s="38"/>
      <c r="W149" s="38"/>
      <c r="X149" s="38">
        <v>13</v>
      </c>
      <c r="Y149" s="38"/>
      <c r="Z149" s="38"/>
      <c r="AA149" s="38"/>
      <c r="AB149" s="38"/>
      <c r="AC149" s="38"/>
      <c r="AD149" s="38"/>
      <c r="AE149" s="38"/>
      <c r="AF149" s="38">
        <v>18</v>
      </c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BA149" s="3">
        <f>IF(Q149&gt;0,RANK(Q149,(N149:P149,Q149:AE149)),0)</f>
        <v>4</v>
      </c>
      <c r="BB149" s="3">
        <f>IF(R149&gt;0,RANK(R149,(N149:P149,Q149:AE149)),0)</f>
        <v>5</v>
      </c>
      <c r="BC149" s="3">
        <f>IF(S149&gt;0,RANK(S149,(N149:P149,Q149:AE149)),0)</f>
        <v>0</v>
      </c>
      <c r="BD149" s="3">
        <f>IF(T149&gt;0,RANK(T149,(N149:P149,Q149:AE149)),0)</f>
        <v>0</v>
      </c>
      <c r="BE149" s="2">
        <f t="shared" si="57"/>
        <v>3.8144540562631973E-3</v>
      </c>
      <c r="BF149" s="2">
        <f t="shared" si="58"/>
        <v>2.724610040187998E-3</v>
      </c>
      <c r="BG149" s="2">
        <f t="shared" si="59"/>
        <v>0</v>
      </c>
      <c r="BH149" s="2">
        <f t="shared" si="60"/>
        <v>0</v>
      </c>
      <c r="BJ149" t="s">
        <v>1821</v>
      </c>
      <c r="BK149" t="s">
        <v>742</v>
      </c>
      <c r="BL149">
        <v>1</v>
      </c>
      <c r="BN149">
        <v>0</v>
      </c>
      <c r="BO149" s="60">
        <v>5</v>
      </c>
      <c r="BP149" s="62">
        <v>35</v>
      </c>
      <c r="BQ149" s="66">
        <f t="shared" si="61"/>
        <v>5035</v>
      </c>
      <c r="BR149" s="66">
        <f t="shared" si="62"/>
        <v>5035</v>
      </c>
      <c r="BS149" s="3" t="s">
        <v>3083</v>
      </c>
    </row>
    <row r="150" spans="1:71" ht="14" hidden="1" customHeight="1" outlineLevel="1" x14ac:dyDescent="0.2">
      <c r="A150" t="s">
        <v>2414</v>
      </c>
      <c r="B150" t="s">
        <v>742</v>
      </c>
      <c r="C150" s="1">
        <f t="shared" si="52"/>
        <v>6534</v>
      </c>
      <c r="D150" s="3">
        <f>IF(N150&gt;0, RANK(N150,(N150:P150,Q150:AE150)),0)</f>
        <v>2</v>
      </c>
      <c r="E150" s="3">
        <f>IF(O150&gt;0,RANK(O150,(N150:P150,Q150:AE150)),0)</f>
        <v>1</v>
      </c>
      <c r="F150" s="3">
        <f>IF(P150&gt;0,RANK(P150,(N150:P150,Q150:AE150)),0)</f>
        <v>3</v>
      </c>
      <c r="G150" s="1">
        <f t="shared" si="63"/>
        <v>3111</v>
      </c>
      <c r="H150" s="2">
        <f t="shared" si="64"/>
        <v>0.47612488521579432</v>
      </c>
      <c r="I150" s="2"/>
      <c r="J150" s="2">
        <f t="shared" si="53"/>
        <v>0.25130088766452402</v>
      </c>
      <c r="K150" s="2">
        <f t="shared" si="54"/>
        <v>0.72742577288031829</v>
      </c>
      <c r="L150" s="2">
        <f t="shared" si="55"/>
        <v>1.1937557392102846E-2</v>
      </c>
      <c r="M150" s="2">
        <f t="shared" si="56"/>
        <v>9.3357820630549006E-3</v>
      </c>
      <c r="N150" s="38">
        <v>1642</v>
      </c>
      <c r="O150" s="38">
        <v>4753</v>
      </c>
      <c r="P150" s="38">
        <v>78</v>
      </c>
      <c r="Q150" s="38">
        <v>25</v>
      </c>
      <c r="R150" s="38">
        <v>7</v>
      </c>
      <c r="S150" s="38"/>
      <c r="T150" s="38"/>
      <c r="U150" s="38"/>
      <c r="V150" s="38"/>
      <c r="W150" s="38"/>
      <c r="X150" s="38">
        <v>14</v>
      </c>
      <c r="Y150" s="38"/>
      <c r="Z150" s="38"/>
      <c r="AA150" s="38"/>
      <c r="AB150" s="38"/>
      <c r="AC150" s="38"/>
      <c r="AD150" s="38"/>
      <c r="AE150" s="38"/>
      <c r="AF150" s="38">
        <v>15</v>
      </c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BA150" s="3">
        <f>IF(Q150&gt;0,RANK(Q150,(N150:P150,Q150:AE150)),0)</f>
        <v>4</v>
      </c>
      <c r="BB150" s="3">
        <f>IF(R150&gt;0,RANK(R150,(N150:P150,Q150:AE150)),0)</f>
        <v>6</v>
      </c>
      <c r="BC150" s="3">
        <f>IF(S150&gt;0,RANK(S150,(N150:P150,Q150:AE150)),0)</f>
        <v>0</v>
      </c>
      <c r="BD150" s="3">
        <f>IF(T150&gt;0,RANK(T150,(N150:P150,Q150:AE150)),0)</f>
        <v>0</v>
      </c>
      <c r="BE150" s="2">
        <f t="shared" si="57"/>
        <v>3.8261401897765534E-3</v>
      </c>
      <c r="BF150" s="2">
        <f t="shared" si="58"/>
        <v>1.0713192531374349E-3</v>
      </c>
      <c r="BG150" s="2">
        <f t="shared" si="59"/>
        <v>0</v>
      </c>
      <c r="BH150" s="2">
        <f t="shared" si="60"/>
        <v>0</v>
      </c>
      <c r="BJ150" t="s">
        <v>2414</v>
      </c>
      <c r="BK150" t="s">
        <v>742</v>
      </c>
      <c r="BL150">
        <v>1</v>
      </c>
      <c r="BN150">
        <v>0</v>
      </c>
      <c r="BO150" s="60">
        <v>5</v>
      </c>
      <c r="BP150" s="62">
        <v>37</v>
      </c>
      <c r="BQ150" s="66">
        <f t="shared" si="61"/>
        <v>5037</v>
      </c>
      <c r="BR150" s="66">
        <f t="shared" si="62"/>
        <v>5037</v>
      </c>
      <c r="BS150" s="3" t="s">
        <v>3083</v>
      </c>
    </row>
    <row r="151" spans="1:71" ht="14" hidden="1" customHeight="1" outlineLevel="1" x14ac:dyDescent="0.2">
      <c r="A151" t="s">
        <v>1065</v>
      </c>
      <c r="B151" t="s">
        <v>742</v>
      </c>
      <c r="C151" s="1">
        <f t="shared" si="52"/>
        <v>2324</v>
      </c>
      <c r="D151" s="3">
        <f>IF(N151&gt;0, RANK(N151,(N151:P151,Q151:AE151)),0)</f>
        <v>2</v>
      </c>
      <c r="E151" s="3">
        <f>IF(O151&gt;0,RANK(O151,(N151:P151,Q151:AE151)),0)</f>
        <v>1</v>
      </c>
      <c r="F151" s="3">
        <f>IF(P151&gt;0,RANK(P151,(N151:P151,Q151:AE151)),0)</f>
        <v>3</v>
      </c>
      <c r="G151" s="1">
        <f t="shared" si="63"/>
        <v>684</v>
      </c>
      <c r="H151" s="2">
        <f t="shared" si="64"/>
        <v>0.29432013769363169</v>
      </c>
      <c r="I151" s="2"/>
      <c r="J151" s="2">
        <f t="shared" si="53"/>
        <v>0.34337349397590361</v>
      </c>
      <c r="K151" s="2">
        <f t="shared" si="54"/>
        <v>0.6376936316695353</v>
      </c>
      <c r="L151" s="2">
        <f t="shared" si="55"/>
        <v>1.1187607573149742E-2</v>
      </c>
      <c r="M151" s="2">
        <f t="shared" si="56"/>
        <v>7.745266781411294E-3</v>
      </c>
      <c r="N151" s="38">
        <v>798</v>
      </c>
      <c r="O151" s="38">
        <v>1482</v>
      </c>
      <c r="P151" s="38">
        <v>26</v>
      </c>
      <c r="Q151" s="38">
        <v>9</v>
      </c>
      <c r="R151" s="38">
        <v>5</v>
      </c>
      <c r="S151" s="38"/>
      <c r="T151" s="38"/>
      <c r="U151" s="38"/>
      <c r="V151" s="38"/>
      <c r="W151" s="38"/>
      <c r="X151" s="38">
        <v>1</v>
      </c>
      <c r="Y151" s="38"/>
      <c r="Z151" s="38"/>
      <c r="AA151" s="38"/>
      <c r="AB151" s="38"/>
      <c r="AC151" s="38"/>
      <c r="AD151" s="38"/>
      <c r="AE151" s="38"/>
      <c r="AF151" s="38">
        <v>3</v>
      </c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BA151" s="3">
        <f>IF(Q151&gt;0,RANK(Q151,(N151:P151,Q151:AE151)),0)</f>
        <v>4</v>
      </c>
      <c r="BB151" s="3">
        <f>IF(R151&gt;0,RANK(R151,(N151:P151,Q151:AE151)),0)</f>
        <v>5</v>
      </c>
      <c r="BC151" s="3">
        <f>IF(S151&gt;0,RANK(S151,(N151:P151,Q151:AE151)),0)</f>
        <v>0</v>
      </c>
      <c r="BD151" s="3">
        <f>IF(T151&gt;0,RANK(T151,(N151:P151,Q151:AE151)),0)</f>
        <v>0</v>
      </c>
      <c r="BE151" s="2">
        <f t="shared" si="57"/>
        <v>3.8726333907056799E-3</v>
      </c>
      <c r="BF151" s="2">
        <f t="shared" si="58"/>
        <v>2.1514629948364886E-3</v>
      </c>
      <c r="BG151" s="2">
        <f t="shared" si="59"/>
        <v>0</v>
      </c>
      <c r="BH151" s="2">
        <f t="shared" si="60"/>
        <v>0</v>
      </c>
      <c r="BJ151" t="s">
        <v>1065</v>
      </c>
      <c r="BK151" t="s">
        <v>742</v>
      </c>
      <c r="BL151">
        <v>4</v>
      </c>
      <c r="BN151">
        <v>0</v>
      </c>
      <c r="BO151" s="60">
        <v>5</v>
      </c>
      <c r="BP151" s="62">
        <v>39</v>
      </c>
      <c r="BQ151" s="66">
        <f t="shared" si="61"/>
        <v>5039</v>
      </c>
      <c r="BR151" s="66">
        <f t="shared" si="62"/>
        <v>5039</v>
      </c>
      <c r="BS151" s="3" t="s">
        <v>3083</v>
      </c>
    </row>
    <row r="152" spans="1:71" ht="14" hidden="1" customHeight="1" outlineLevel="1" x14ac:dyDescent="0.2">
      <c r="A152" t="s">
        <v>1056</v>
      </c>
      <c r="B152" t="s">
        <v>742</v>
      </c>
      <c r="C152" s="1">
        <f t="shared" si="52"/>
        <v>3505</v>
      </c>
      <c r="D152" s="3">
        <f>IF(N152&gt;0, RANK(N152,(N152:P152,Q152:AE152)),0)</f>
        <v>2</v>
      </c>
      <c r="E152" s="3">
        <f>IF(O152&gt;0,RANK(O152,(N152:P152,Q152:AE152)),0)</f>
        <v>1</v>
      </c>
      <c r="F152" s="3">
        <f>IF(P152&gt;0,RANK(P152,(N152:P152,Q152:AE152)),0)</f>
        <v>3</v>
      </c>
      <c r="G152" s="1">
        <f t="shared" si="63"/>
        <v>167</v>
      </c>
      <c r="H152" s="2">
        <f t="shared" si="64"/>
        <v>4.7646219686162623E-2</v>
      </c>
      <c r="I152" s="2"/>
      <c r="J152" s="2">
        <f t="shared" si="53"/>
        <v>0.46733238231098428</v>
      </c>
      <c r="K152" s="2">
        <f t="shared" si="54"/>
        <v>0.51497860199714696</v>
      </c>
      <c r="L152" s="2">
        <f t="shared" si="55"/>
        <v>7.1326676176890159E-3</v>
      </c>
      <c r="M152" s="2">
        <f t="shared" si="56"/>
        <v>1.0556348074179742E-2</v>
      </c>
      <c r="N152" s="38">
        <v>1638</v>
      </c>
      <c r="O152" s="38">
        <v>1805</v>
      </c>
      <c r="P152" s="38">
        <v>25</v>
      </c>
      <c r="Q152" s="38">
        <v>8</v>
      </c>
      <c r="R152" s="38">
        <v>5</v>
      </c>
      <c r="S152" s="38"/>
      <c r="T152" s="38"/>
      <c r="U152" s="38"/>
      <c r="V152" s="38"/>
      <c r="W152" s="38"/>
      <c r="X152" s="38">
        <v>9</v>
      </c>
      <c r="Y152" s="38"/>
      <c r="Z152" s="38"/>
      <c r="AA152" s="38"/>
      <c r="AB152" s="38"/>
      <c r="AC152" s="38"/>
      <c r="AD152" s="38"/>
      <c r="AE152" s="38"/>
      <c r="AF152" s="38">
        <v>15</v>
      </c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BA152" s="3">
        <f>IF(Q152&gt;0,RANK(Q152,(N152:P152,Q152:AE152)),0)</f>
        <v>5</v>
      </c>
      <c r="BB152" s="3">
        <f>IF(R152&gt;0,RANK(R152,(N152:P152,Q152:AE152)),0)</f>
        <v>6</v>
      </c>
      <c r="BC152" s="3">
        <f>IF(S152&gt;0,RANK(S152,(N152:P152,Q152:AE152)),0)</f>
        <v>0</v>
      </c>
      <c r="BD152" s="3">
        <f>IF(T152&gt;0,RANK(T152,(N152:P152,Q152:AE152)),0)</f>
        <v>0</v>
      </c>
      <c r="BE152" s="2">
        <f t="shared" si="57"/>
        <v>2.282453637660485E-3</v>
      </c>
      <c r="BF152" s="2">
        <f t="shared" si="58"/>
        <v>1.4265335235378032E-3</v>
      </c>
      <c r="BG152" s="2">
        <f t="shared" si="59"/>
        <v>0</v>
      </c>
      <c r="BH152" s="2">
        <f t="shared" si="60"/>
        <v>0</v>
      </c>
      <c r="BJ152" t="s">
        <v>1056</v>
      </c>
      <c r="BK152" t="s">
        <v>742</v>
      </c>
      <c r="BL152">
        <v>1</v>
      </c>
      <c r="BN152">
        <v>0</v>
      </c>
      <c r="BO152" s="60">
        <v>5</v>
      </c>
      <c r="BP152" s="62">
        <v>41</v>
      </c>
      <c r="BQ152" s="66">
        <f t="shared" si="61"/>
        <v>5041</v>
      </c>
      <c r="BR152" s="66">
        <f t="shared" si="62"/>
        <v>5041</v>
      </c>
      <c r="BS152" s="3" t="s">
        <v>3083</v>
      </c>
    </row>
    <row r="153" spans="1:71" ht="14" hidden="1" customHeight="1" outlineLevel="1" x14ac:dyDescent="0.2">
      <c r="A153" t="s">
        <v>1233</v>
      </c>
      <c r="B153" t="s">
        <v>742</v>
      </c>
      <c r="C153" s="1">
        <f t="shared" si="52"/>
        <v>6365</v>
      </c>
      <c r="D153" s="3">
        <f>IF(N153&gt;0, RANK(N153,(N153:P153,Q153:AE153)),0)</f>
        <v>2</v>
      </c>
      <c r="E153" s="3">
        <f>IF(O153&gt;0,RANK(O153,(N153:P153,Q153:AE153)),0)</f>
        <v>1</v>
      </c>
      <c r="F153" s="3">
        <f>IF(P153&gt;0,RANK(P153,(N153:P153,Q153:AE153)),0)</f>
        <v>3</v>
      </c>
      <c r="G153" s="1">
        <f t="shared" si="63"/>
        <v>2153</v>
      </c>
      <c r="H153" s="2">
        <f t="shared" si="64"/>
        <v>0.33825608798114692</v>
      </c>
      <c r="I153" s="2"/>
      <c r="J153" s="2">
        <f t="shared" si="53"/>
        <v>0.32207384131971722</v>
      </c>
      <c r="K153" s="2">
        <f t="shared" si="54"/>
        <v>0.66032992930086409</v>
      </c>
      <c r="L153" s="2">
        <f t="shared" si="55"/>
        <v>9.5836606441476822E-3</v>
      </c>
      <c r="M153" s="2">
        <f t="shared" si="56"/>
        <v>8.0125687352709443E-3</v>
      </c>
      <c r="N153" s="38">
        <v>2050</v>
      </c>
      <c r="O153" s="38">
        <v>4203</v>
      </c>
      <c r="P153" s="38">
        <v>61</v>
      </c>
      <c r="Q153" s="38">
        <v>24</v>
      </c>
      <c r="R153" s="38">
        <v>18</v>
      </c>
      <c r="S153" s="38"/>
      <c r="T153" s="38"/>
      <c r="U153" s="38"/>
      <c r="V153" s="38"/>
      <c r="W153" s="38"/>
      <c r="X153" s="38">
        <v>3</v>
      </c>
      <c r="Y153" s="38"/>
      <c r="Z153" s="38"/>
      <c r="AA153" s="38"/>
      <c r="AB153" s="38"/>
      <c r="AC153" s="38"/>
      <c r="AD153" s="38"/>
      <c r="AE153" s="38"/>
      <c r="AF153" s="38">
        <v>6</v>
      </c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BA153" s="3">
        <f>IF(Q153&gt;0,RANK(Q153,(N153:P153,Q153:AE153)),0)</f>
        <v>4</v>
      </c>
      <c r="BB153" s="3">
        <f>IF(R153&gt;0,RANK(R153,(N153:P153,Q153:AE153)),0)</f>
        <v>5</v>
      </c>
      <c r="BC153" s="3">
        <f>IF(S153&gt;0,RANK(S153,(N153:P153,Q153:AE153)),0)</f>
        <v>0</v>
      </c>
      <c r="BD153" s="3">
        <f>IF(T153&gt;0,RANK(T153,(N153:P153,Q153:AE153)),0)</f>
        <v>0</v>
      </c>
      <c r="BE153" s="2">
        <f t="shared" si="57"/>
        <v>3.7706205813040064E-3</v>
      </c>
      <c r="BF153" s="2">
        <f t="shared" si="58"/>
        <v>2.8279654359780046E-3</v>
      </c>
      <c r="BG153" s="2">
        <f t="shared" si="59"/>
        <v>0</v>
      </c>
      <c r="BH153" s="2">
        <f t="shared" si="60"/>
        <v>0</v>
      </c>
      <c r="BJ153" t="s">
        <v>1233</v>
      </c>
      <c r="BK153" t="s">
        <v>742</v>
      </c>
      <c r="BL153">
        <v>4</v>
      </c>
      <c r="BN153">
        <v>0</v>
      </c>
      <c r="BO153" s="60">
        <v>5</v>
      </c>
      <c r="BP153" s="62">
        <v>43</v>
      </c>
      <c r="BQ153" s="66">
        <f t="shared" si="61"/>
        <v>5043</v>
      </c>
      <c r="BR153" s="66">
        <f t="shared" si="62"/>
        <v>5043</v>
      </c>
      <c r="BS153" s="3" t="s">
        <v>3083</v>
      </c>
    </row>
    <row r="154" spans="1:71" ht="14" hidden="1" customHeight="1" outlineLevel="1" x14ac:dyDescent="0.2">
      <c r="A154" t="s">
        <v>2161</v>
      </c>
      <c r="B154" t="s">
        <v>742</v>
      </c>
      <c r="C154" s="1">
        <f t="shared" si="52"/>
        <v>54465</v>
      </c>
      <c r="D154" s="3">
        <f>IF(N154&gt;0, RANK(N154,(N154:P154,Q154:AE154)),0)</f>
        <v>2</v>
      </c>
      <c r="E154" s="3">
        <f>IF(O154&gt;0,RANK(O154,(N154:P154,Q154:AE154)),0)</f>
        <v>1</v>
      </c>
      <c r="F154" s="3">
        <f>IF(P154&gt;0,RANK(P154,(N154:P154,Q154:AE154)),0)</f>
        <v>3</v>
      </c>
      <c r="G154" s="1">
        <f t="shared" si="63"/>
        <v>17605</v>
      </c>
      <c r="H154" s="2">
        <f t="shared" si="64"/>
        <v>0.32323510511337555</v>
      </c>
      <c r="I154" s="2"/>
      <c r="J154" s="2">
        <f t="shared" si="53"/>
        <v>0.32593408611034608</v>
      </c>
      <c r="K154" s="2">
        <f t="shared" si="54"/>
        <v>0.64916919122372163</v>
      </c>
      <c r="L154" s="2">
        <f t="shared" si="55"/>
        <v>1.2338198843293858E-2</v>
      </c>
      <c r="M154" s="2">
        <f t="shared" si="56"/>
        <v>1.2558523822638378E-2</v>
      </c>
      <c r="N154" s="38">
        <v>17752</v>
      </c>
      <c r="O154" s="38">
        <v>35357</v>
      </c>
      <c r="P154" s="38">
        <v>672</v>
      </c>
      <c r="Q154" s="38">
        <v>292</v>
      </c>
      <c r="R154" s="38">
        <v>194</v>
      </c>
      <c r="S154" s="38"/>
      <c r="T154" s="38"/>
      <c r="U154" s="38"/>
      <c r="V154" s="38"/>
      <c r="W154" s="38"/>
      <c r="X154" s="38">
        <v>159</v>
      </c>
      <c r="Y154" s="38"/>
      <c r="Z154" s="38"/>
      <c r="AA154" s="38"/>
      <c r="AB154" s="38"/>
      <c r="AC154" s="38"/>
      <c r="AD154" s="38"/>
      <c r="AE154" s="38"/>
      <c r="AF154" s="38">
        <v>39</v>
      </c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BA154" s="3">
        <f>IF(Q154&gt;0,RANK(Q154,(N154:P154,Q154:AE154)),0)</f>
        <v>4</v>
      </c>
      <c r="BB154" s="3">
        <f>IF(R154&gt;0,RANK(R154,(N154:P154,Q154:AE154)),0)</f>
        <v>5</v>
      </c>
      <c r="BC154" s="3">
        <f>IF(S154&gt;0,RANK(S154,(N154:P154,Q154:AE154)),0)</f>
        <v>0</v>
      </c>
      <c r="BD154" s="3">
        <f>IF(T154&gt;0,RANK(T154,(N154:P154,Q154:AE154)),0)</f>
        <v>0</v>
      </c>
      <c r="BE154" s="2">
        <f t="shared" si="57"/>
        <v>5.3612411640503073E-3</v>
      </c>
      <c r="BF154" s="2">
        <f t="shared" si="58"/>
        <v>3.5619204994032866E-3</v>
      </c>
      <c r="BG154" s="2">
        <f t="shared" si="59"/>
        <v>0</v>
      </c>
      <c r="BH154" s="2">
        <f t="shared" si="60"/>
        <v>0</v>
      </c>
      <c r="BJ154" t="s">
        <v>2161</v>
      </c>
      <c r="BK154" t="s">
        <v>742</v>
      </c>
      <c r="BL154">
        <v>2</v>
      </c>
      <c r="BN154">
        <v>0</v>
      </c>
      <c r="BO154" s="60">
        <v>5</v>
      </c>
      <c r="BP154" s="62">
        <v>45</v>
      </c>
      <c r="BQ154" s="66">
        <f t="shared" si="61"/>
        <v>5045</v>
      </c>
      <c r="BR154" s="66">
        <f t="shared" si="62"/>
        <v>5045</v>
      </c>
      <c r="BS154" s="3" t="s">
        <v>3083</v>
      </c>
    </row>
    <row r="155" spans="1:71" ht="14" hidden="1" customHeight="1" outlineLevel="1" x14ac:dyDescent="0.2">
      <c r="A155" t="s">
        <v>1117</v>
      </c>
      <c r="B155" t="s">
        <v>742</v>
      </c>
      <c r="C155" s="1">
        <f t="shared" si="52"/>
        <v>6971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>IF(P155&gt;0,RANK(P155,(N155:P155,Q155:AE155)),0)</f>
        <v>3</v>
      </c>
      <c r="G155" s="1">
        <f t="shared" si="63"/>
        <v>4350</v>
      </c>
      <c r="H155" s="2">
        <f t="shared" si="64"/>
        <v>0.62401377133840197</v>
      </c>
      <c r="I155" s="2"/>
      <c r="J155" s="2">
        <f t="shared" si="53"/>
        <v>0.17673217615837039</v>
      </c>
      <c r="K155" s="2">
        <f t="shared" si="54"/>
        <v>0.8007459474967723</v>
      </c>
      <c r="L155" s="2">
        <f t="shared" si="55"/>
        <v>1.3484435518576962E-2</v>
      </c>
      <c r="M155" s="2">
        <f t="shared" si="56"/>
        <v>9.037440826280288E-3</v>
      </c>
      <c r="N155" s="38">
        <v>1232</v>
      </c>
      <c r="O155" s="38">
        <v>5582</v>
      </c>
      <c r="P155" s="38">
        <v>94</v>
      </c>
      <c r="Q155" s="38">
        <v>42</v>
      </c>
      <c r="R155" s="38">
        <v>10</v>
      </c>
      <c r="S155" s="38"/>
      <c r="T155" s="38"/>
      <c r="U155" s="38"/>
      <c r="V155" s="38"/>
      <c r="W155" s="38"/>
      <c r="X155" s="38">
        <v>5</v>
      </c>
      <c r="Y155" s="38"/>
      <c r="Z155" s="38"/>
      <c r="AA155" s="38"/>
      <c r="AB155" s="38"/>
      <c r="AC155" s="38"/>
      <c r="AD155" s="38"/>
      <c r="AE155" s="38"/>
      <c r="AF155" s="38">
        <v>6</v>
      </c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BA155" s="3">
        <f>IF(Q155&gt;0,RANK(Q155,(N155:P155,Q155:AE155)),0)</f>
        <v>4</v>
      </c>
      <c r="BB155" s="3">
        <f>IF(R155&gt;0,RANK(R155,(N155:P155,Q155:AE155)),0)</f>
        <v>5</v>
      </c>
      <c r="BC155" s="3">
        <f>IF(S155&gt;0,RANK(S155,(N155:P155,Q155:AE155)),0)</f>
        <v>0</v>
      </c>
      <c r="BD155" s="3">
        <f>IF(T155&gt;0,RANK(T155,(N155:P155,Q155:AE155)),0)</f>
        <v>0</v>
      </c>
      <c r="BE155" s="2">
        <f t="shared" si="57"/>
        <v>6.0249605508535357E-3</v>
      </c>
      <c r="BF155" s="2">
        <f t="shared" si="58"/>
        <v>1.4345144168698895E-3</v>
      </c>
      <c r="BG155" s="2">
        <f t="shared" si="59"/>
        <v>0</v>
      </c>
      <c r="BH155" s="2">
        <f t="shared" si="60"/>
        <v>0</v>
      </c>
      <c r="BJ155" t="s">
        <v>1117</v>
      </c>
      <c r="BK155" t="s">
        <v>742</v>
      </c>
      <c r="BL155">
        <v>4</v>
      </c>
      <c r="BN155">
        <v>0</v>
      </c>
      <c r="BO155" s="60">
        <v>5</v>
      </c>
      <c r="BP155" s="62">
        <v>47</v>
      </c>
      <c r="BQ155" s="66">
        <f t="shared" si="61"/>
        <v>5047</v>
      </c>
      <c r="BR155" s="66">
        <f t="shared" si="62"/>
        <v>5047</v>
      </c>
      <c r="BS155" s="3" t="s">
        <v>3083</v>
      </c>
    </row>
    <row r="156" spans="1:71" ht="14" hidden="1" customHeight="1" outlineLevel="1" x14ac:dyDescent="0.2">
      <c r="A156" t="s">
        <v>2343</v>
      </c>
      <c r="B156" t="s">
        <v>742</v>
      </c>
      <c r="C156" s="1">
        <f t="shared" si="52"/>
        <v>5043</v>
      </c>
      <c r="D156" s="3">
        <f>IF(N156&gt;0, RANK(N156,(N156:P156,Q156:AE156)),0)</f>
        <v>2</v>
      </c>
      <c r="E156" s="3">
        <f>IF(O156&gt;0,RANK(O156,(N156:P156,Q156:AE156)),0)</f>
        <v>1</v>
      </c>
      <c r="F156" s="3">
        <f>IF(P156&gt;0,RANK(P156,(N156:P156,Q156:AE156)),0)</f>
        <v>3</v>
      </c>
      <c r="G156" s="1">
        <f t="shared" si="63"/>
        <v>3134</v>
      </c>
      <c r="H156" s="2">
        <f t="shared" si="64"/>
        <v>0.6214554828475114</v>
      </c>
      <c r="I156" s="2"/>
      <c r="J156" s="2">
        <f t="shared" si="53"/>
        <v>0.17965496728138014</v>
      </c>
      <c r="K156" s="2">
        <f t="shared" si="54"/>
        <v>0.80111045012889148</v>
      </c>
      <c r="L156" s="2">
        <f t="shared" si="55"/>
        <v>1.288915328177672E-2</v>
      </c>
      <c r="M156" s="2">
        <f t="shared" si="56"/>
        <v>6.3454293079517124E-3</v>
      </c>
      <c r="N156" s="38">
        <v>906</v>
      </c>
      <c r="O156" s="38">
        <v>4040</v>
      </c>
      <c r="P156" s="38">
        <v>65</v>
      </c>
      <c r="Q156" s="38">
        <v>19</v>
      </c>
      <c r="R156" s="38">
        <v>9</v>
      </c>
      <c r="S156" s="38"/>
      <c r="T156" s="38"/>
      <c r="U156" s="38"/>
      <c r="V156" s="38"/>
      <c r="W156" s="38"/>
      <c r="X156" s="38">
        <v>2</v>
      </c>
      <c r="Y156" s="38"/>
      <c r="Z156" s="38"/>
      <c r="AA156" s="38"/>
      <c r="AB156" s="38"/>
      <c r="AC156" s="38"/>
      <c r="AD156" s="38"/>
      <c r="AE156" s="38"/>
      <c r="AF156" s="38">
        <v>2</v>
      </c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BA156" s="3">
        <f>IF(Q156&gt;0,RANK(Q156,(N156:P156,Q156:AE156)),0)</f>
        <v>4</v>
      </c>
      <c r="BB156" s="3">
        <f>IF(R156&gt;0,RANK(R156,(N156:P156,Q156:AE156)),0)</f>
        <v>5</v>
      </c>
      <c r="BC156" s="3">
        <f>IF(S156&gt;0,RANK(S156,(N156:P156,Q156:AE156)),0)</f>
        <v>0</v>
      </c>
      <c r="BD156" s="3">
        <f>IF(T156&gt;0,RANK(T156,(N156:P156,Q156:AE156)),0)</f>
        <v>0</v>
      </c>
      <c r="BE156" s="2">
        <f t="shared" si="57"/>
        <v>3.7675986515962722E-3</v>
      </c>
      <c r="BF156" s="2">
        <f t="shared" si="58"/>
        <v>1.784651992861392E-3</v>
      </c>
      <c r="BG156" s="2">
        <f t="shared" si="59"/>
        <v>0</v>
      </c>
      <c r="BH156" s="2">
        <f t="shared" si="60"/>
        <v>0</v>
      </c>
      <c r="BJ156" t="s">
        <v>2343</v>
      </c>
      <c r="BK156" t="s">
        <v>742</v>
      </c>
      <c r="BL156">
        <v>1</v>
      </c>
      <c r="BN156">
        <v>0</v>
      </c>
      <c r="BO156" s="60">
        <v>5</v>
      </c>
      <c r="BP156" s="62">
        <v>49</v>
      </c>
      <c r="BQ156" s="66">
        <f t="shared" si="61"/>
        <v>5049</v>
      </c>
      <c r="BR156" s="66">
        <f t="shared" si="62"/>
        <v>5049</v>
      </c>
      <c r="BS156" s="3" t="s">
        <v>3083</v>
      </c>
    </row>
    <row r="157" spans="1:71" ht="14" hidden="1" customHeight="1" outlineLevel="1" x14ac:dyDescent="0.2">
      <c r="A157" t="s">
        <v>630</v>
      </c>
      <c r="B157" t="s">
        <v>742</v>
      </c>
      <c r="C157" s="1">
        <f t="shared" si="52"/>
        <v>42327</v>
      </c>
      <c r="D157" s="3">
        <f>IF(N157&gt;0, RANK(N157,(N157:P157,Q157:AE157)),0)</f>
        <v>2</v>
      </c>
      <c r="E157" s="3">
        <f>IF(O157&gt;0,RANK(O157,(N157:P157,Q157:AE157)),0)</f>
        <v>1</v>
      </c>
      <c r="F157" s="3">
        <f>IF(P157&gt;0,RANK(P157,(N157:P157,Q157:AE157)),0)</f>
        <v>3</v>
      </c>
      <c r="G157" s="1">
        <f t="shared" si="63"/>
        <v>15344</v>
      </c>
      <c r="H157" s="2">
        <f t="shared" si="64"/>
        <v>0.36251092683157321</v>
      </c>
      <c r="I157" s="2"/>
      <c r="J157" s="2">
        <f t="shared" si="53"/>
        <v>0.30748694686606659</v>
      </c>
      <c r="K157" s="2">
        <f t="shared" si="54"/>
        <v>0.66999787369763986</v>
      </c>
      <c r="L157" s="2">
        <f t="shared" si="55"/>
        <v>1.1387530417936541E-2</v>
      </c>
      <c r="M157" s="2">
        <f t="shared" si="56"/>
        <v>1.1127649018357012E-2</v>
      </c>
      <c r="N157" s="38">
        <v>13015</v>
      </c>
      <c r="O157" s="38">
        <v>28359</v>
      </c>
      <c r="P157" s="38">
        <v>482</v>
      </c>
      <c r="Q157" s="38">
        <v>219</v>
      </c>
      <c r="R157" s="38">
        <v>121</v>
      </c>
      <c r="S157" s="38"/>
      <c r="T157" s="38"/>
      <c r="U157" s="38"/>
      <c r="V157" s="38"/>
      <c r="W157" s="38"/>
      <c r="X157" s="38">
        <v>61</v>
      </c>
      <c r="Y157" s="38"/>
      <c r="Z157" s="38"/>
      <c r="AA157" s="38"/>
      <c r="AB157" s="38"/>
      <c r="AC157" s="38"/>
      <c r="AD157" s="38"/>
      <c r="AE157" s="38"/>
      <c r="AF157" s="38">
        <v>70</v>
      </c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BA157" s="3">
        <f>IF(Q157&gt;0,RANK(Q157,(N157:P157,Q157:AE157)),0)</f>
        <v>4</v>
      </c>
      <c r="BB157" s="3">
        <f>IF(R157&gt;0,RANK(R157,(N157:P157,Q157:AE157)),0)</f>
        <v>5</v>
      </c>
      <c r="BC157" s="3">
        <f>IF(S157&gt;0,RANK(S157,(N157:P157,Q157:AE157)),0)</f>
        <v>0</v>
      </c>
      <c r="BD157" s="3">
        <f>IF(T157&gt;0,RANK(T157,(N157:P157,Q157:AE157)),0)</f>
        <v>0</v>
      </c>
      <c r="BE157" s="2">
        <f t="shared" si="57"/>
        <v>5.1740024098093414E-3</v>
      </c>
      <c r="BF157" s="2">
        <f t="shared" si="58"/>
        <v>2.8586953953741111E-3</v>
      </c>
      <c r="BG157" s="2">
        <f t="shared" si="59"/>
        <v>0</v>
      </c>
      <c r="BH157" s="2">
        <f t="shared" si="60"/>
        <v>0</v>
      </c>
      <c r="BJ157" t="s">
        <v>630</v>
      </c>
      <c r="BK157" t="s">
        <v>742</v>
      </c>
      <c r="BL157">
        <v>4</v>
      </c>
      <c r="BN157">
        <v>0</v>
      </c>
      <c r="BO157" s="60">
        <v>5</v>
      </c>
      <c r="BP157" s="62">
        <v>51</v>
      </c>
      <c r="BQ157" s="66">
        <f t="shared" si="61"/>
        <v>5051</v>
      </c>
      <c r="BR157" s="66">
        <f t="shared" si="62"/>
        <v>5051</v>
      </c>
      <c r="BS157" s="3" t="s">
        <v>3083</v>
      </c>
    </row>
    <row r="158" spans="1:71" ht="14" hidden="1" customHeight="1" outlineLevel="1" x14ac:dyDescent="0.2">
      <c r="A158" t="s">
        <v>1392</v>
      </c>
      <c r="B158" t="s">
        <v>742</v>
      </c>
      <c r="C158" s="1">
        <f t="shared" si="52"/>
        <v>8078</v>
      </c>
      <c r="D158" s="3">
        <f>IF(N158&gt;0, RANK(N158,(N158:P158,Q158:AE158)),0)</f>
        <v>2</v>
      </c>
      <c r="E158" s="3">
        <f>IF(O158&gt;0,RANK(O158,(N158:P158,Q158:AE158)),0)</f>
        <v>1</v>
      </c>
      <c r="F158" s="3">
        <f>IF(P158&gt;0,RANK(P158,(N158:P158,Q158:AE158)),0)</f>
        <v>3</v>
      </c>
      <c r="G158" s="1">
        <f t="shared" si="63"/>
        <v>5563</v>
      </c>
      <c r="H158" s="2">
        <f t="shared" si="64"/>
        <v>0.68866055954444172</v>
      </c>
      <c r="I158" s="2"/>
      <c r="J158" s="2">
        <f t="shared" si="53"/>
        <v>0.14756127754394652</v>
      </c>
      <c r="K158" s="2">
        <f t="shared" si="54"/>
        <v>0.83622183708838826</v>
      </c>
      <c r="L158" s="2">
        <f t="shared" si="55"/>
        <v>8.046546174795742E-3</v>
      </c>
      <c r="M158" s="2">
        <f t="shared" si="56"/>
        <v>8.1703391928694483E-3</v>
      </c>
      <c r="N158" s="38">
        <v>1192</v>
      </c>
      <c r="O158" s="38">
        <v>6755</v>
      </c>
      <c r="P158" s="38">
        <v>65</v>
      </c>
      <c r="Q158" s="38">
        <v>34</v>
      </c>
      <c r="R158" s="38">
        <v>19</v>
      </c>
      <c r="S158" s="38"/>
      <c r="T158" s="38"/>
      <c r="U158" s="38"/>
      <c r="V158" s="38"/>
      <c r="W158" s="38"/>
      <c r="X158" s="38">
        <v>6</v>
      </c>
      <c r="Y158" s="38"/>
      <c r="Z158" s="38"/>
      <c r="AA158" s="38"/>
      <c r="AB158" s="38"/>
      <c r="AC158" s="38"/>
      <c r="AD158" s="38"/>
      <c r="AE158" s="38"/>
      <c r="AF158" s="38">
        <v>7</v>
      </c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BA158" s="3">
        <f>IF(Q158&gt;0,RANK(Q158,(N158:P158,Q158:AE158)),0)</f>
        <v>4</v>
      </c>
      <c r="BB158" s="3">
        <f>IF(R158&gt;0,RANK(R158,(N158:P158,Q158:AE158)),0)</f>
        <v>5</v>
      </c>
      <c r="BC158" s="3">
        <f>IF(S158&gt;0,RANK(S158,(N158:P158,Q158:AE158)),0)</f>
        <v>0</v>
      </c>
      <c r="BD158" s="3">
        <f>IF(T158&gt;0,RANK(T158,(N158:P158,Q158:AE158)),0)</f>
        <v>0</v>
      </c>
      <c r="BE158" s="2">
        <f t="shared" si="57"/>
        <v>4.2089626145085414E-3</v>
      </c>
      <c r="BF158" s="2">
        <f t="shared" si="58"/>
        <v>2.3520673434018319E-3</v>
      </c>
      <c r="BG158" s="2">
        <f t="shared" si="59"/>
        <v>0</v>
      </c>
      <c r="BH158" s="2">
        <f t="shared" si="60"/>
        <v>0</v>
      </c>
      <c r="BJ158" t="s">
        <v>1392</v>
      </c>
      <c r="BK158" t="s">
        <v>742</v>
      </c>
      <c r="BL158">
        <v>4</v>
      </c>
      <c r="BN158">
        <v>0</v>
      </c>
      <c r="BO158" s="60">
        <v>5</v>
      </c>
      <c r="BP158" s="62">
        <v>53</v>
      </c>
      <c r="BQ158" s="66">
        <f t="shared" si="61"/>
        <v>5053</v>
      </c>
      <c r="BR158" s="66">
        <f t="shared" si="62"/>
        <v>5053</v>
      </c>
      <c r="BS158" s="3" t="s">
        <v>3083</v>
      </c>
    </row>
    <row r="159" spans="1:71" ht="14" hidden="1" customHeight="1" outlineLevel="1" x14ac:dyDescent="0.2">
      <c r="A159" t="s">
        <v>2147</v>
      </c>
      <c r="B159" t="s">
        <v>742</v>
      </c>
      <c r="C159" s="1">
        <f t="shared" si="52"/>
        <v>15820</v>
      </c>
      <c r="D159" s="3">
        <f>IF(N159&gt;0, RANK(N159,(N159:P159,Q159:AE159)),0)</f>
        <v>2</v>
      </c>
      <c r="E159" s="3">
        <f>IF(O159&gt;0,RANK(O159,(N159:P159,Q159:AE159)),0)</f>
        <v>1</v>
      </c>
      <c r="F159" s="3">
        <f>IF(P159&gt;0,RANK(P159,(N159:P159,Q159:AE159)),0)</f>
        <v>3</v>
      </c>
      <c r="G159" s="1">
        <f t="shared" si="63"/>
        <v>9682</v>
      </c>
      <c r="H159" s="2">
        <f t="shared" si="64"/>
        <v>0.61201011378002523</v>
      </c>
      <c r="I159" s="2"/>
      <c r="J159" s="2">
        <f t="shared" si="53"/>
        <v>0.18552465233881163</v>
      </c>
      <c r="K159" s="2">
        <f t="shared" si="54"/>
        <v>0.79753476611883689</v>
      </c>
      <c r="L159" s="2">
        <f t="shared" si="55"/>
        <v>1.0493046776232617E-2</v>
      </c>
      <c r="M159" s="2">
        <f t="shared" si="56"/>
        <v>6.4475347661188346E-3</v>
      </c>
      <c r="N159" s="38">
        <v>2935</v>
      </c>
      <c r="O159" s="38">
        <v>12617</v>
      </c>
      <c r="P159" s="38">
        <v>166</v>
      </c>
      <c r="Q159" s="38">
        <v>44</v>
      </c>
      <c r="R159" s="38">
        <v>26</v>
      </c>
      <c r="S159" s="38"/>
      <c r="T159" s="38"/>
      <c r="U159" s="38"/>
      <c r="V159" s="38"/>
      <c r="W159" s="38"/>
      <c r="X159" s="38">
        <v>16</v>
      </c>
      <c r="Y159" s="38"/>
      <c r="Z159" s="38"/>
      <c r="AA159" s="38"/>
      <c r="AB159" s="38"/>
      <c r="AC159" s="38"/>
      <c r="AD159" s="38"/>
      <c r="AE159" s="38"/>
      <c r="AF159" s="38">
        <v>16</v>
      </c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BA159" s="3">
        <f>IF(Q159&gt;0,RANK(Q159,(N159:P159,Q159:AE159)),0)</f>
        <v>4</v>
      </c>
      <c r="BB159" s="3">
        <f>IF(R159&gt;0,RANK(R159,(N159:P159,Q159:AE159)),0)</f>
        <v>5</v>
      </c>
      <c r="BC159" s="3">
        <f>IF(S159&gt;0,RANK(S159,(N159:P159,Q159:AE159)),0)</f>
        <v>0</v>
      </c>
      <c r="BD159" s="3">
        <f>IF(T159&gt;0,RANK(T159,(N159:P159,Q159:AE159)),0)</f>
        <v>0</v>
      </c>
      <c r="BE159" s="2">
        <f t="shared" si="57"/>
        <v>2.7812895069532239E-3</v>
      </c>
      <c r="BF159" s="2">
        <f t="shared" si="58"/>
        <v>1.6434892541087231E-3</v>
      </c>
      <c r="BG159" s="2">
        <f t="shared" si="59"/>
        <v>0</v>
      </c>
      <c r="BH159" s="2">
        <f t="shared" si="60"/>
        <v>0</v>
      </c>
      <c r="BJ159" t="s">
        <v>2147</v>
      </c>
      <c r="BK159" t="s">
        <v>742</v>
      </c>
      <c r="BL159">
        <v>1</v>
      </c>
      <c r="BN159">
        <v>0</v>
      </c>
      <c r="BO159" s="60">
        <v>5</v>
      </c>
      <c r="BP159" s="62">
        <v>55</v>
      </c>
      <c r="BQ159" s="66">
        <f t="shared" si="61"/>
        <v>5055</v>
      </c>
      <c r="BR159" s="66">
        <f t="shared" si="62"/>
        <v>5055</v>
      </c>
      <c r="BS159" s="3" t="s">
        <v>3083</v>
      </c>
    </row>
    <row r="160" spans="1:71" ht="14" hidden="1" customHeight="1" outlineLevel="1" x14ac:dyDescent="0.2">
      <c r="A160" t="s">
        <v>2908</v>
      </c>
      <c r="B160" t="s">
        <v>742</v>
      </c>
      <c r="C160" s="1">
        <f t="shared" si="52"/>
        <v>6089</v>
      </c>
      <c r="D160" s="3">
        <f>IF(N160&gt;0, RANK(N160,(N160:P160,Q160:AE160)),0)</f>
        <v>2</v>
      </c>
      <c r="E160" s="3">
        <f>IF(O160&gt;0,RANK(O160,(N160:P160,Q160:AE160)),0)</f>
        <v>1</v>
      </c>
      <c r="F160" s="3">
        <f>IF(P160&gt;0,RANK(P160,(N160:P160,Q160:AE160)),0)</f>
        <v>3</v>
      </c>
      <c r="G160" s="1">
        <f t="shared" si="63"/>
        <v>2417</v>
      </c>
      <c r="H160" s="2">
        <f t="shared" si="64"/>
        <v>0.39694531121694859</v>
      </c>
      <c r="I160" s="2"/>
      <c r="J160" s="2">
        <f t="shared" si="53"/>
        <v>0.29167350960748889</v>
      </c>
      <c r="K160" s="2">
        <f t="shared" si="54"/>
        <v>0.68861882082443748</v>
      </c>
      <c r="L160" s="2">
        <f t="shared" si="55"/>
        <v>1.0346526523238628E-2</v>
      </c>
      <c r="M160" s="2">
        <f t="shared" si="56"/>
        <v>9.3611430448349436E-3</v>
      </c>
      <c r="N160" s="38">
        <v>1776</v>
      </c>
      <c r="O160" s="38">
        <v>4193</v>
      </c>
      <c r="P160" s="38">
        <v>63</v>
      </c>
      <c r="Q160" s="38">
        <v>26</v>
      </c>
      <c r="R160" s="38">
        <v>19</v>
      </c>
      <c r="S160" s="38"/>
      <c r="T160" s="38"/>
      <c r="U160" s="38"/>
      <c r="V160" s="38"/>
      <c r="W160" s="38"/>
      <c r="X160" s="38">
        <v>5</v>
      </c>
      <c r="Y160" s="38"/>
      <c r="Z160" s="38"/>
      <c r="AA160" s="38"/>
      <c r="AB160" s="38"/>
      <c r="AC160" s="38"/>
      <c r="AD160" s="38"/>
      <c r="AE160" s="38"/>
      <c r="AF160" s="38">
        <v>7</v>
      </c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BA160" s="3">
        <f>IF(Q160&gt;0,RANK(Q160,(N160:P160,Q160:AE160)),0)</f>
        <v>4</v>
      </c>
      <c r="BB160" s="3">
        <f>IF(R160&gt;0,RANK(R160,(N160:P160,Q160:AE160)),0)</f>
        <v>5</v>
      </c>
      <c r="BC160" s="3">
        <f>IF(S160&gt;0,RANK(S160,(N160:P160,Q160:AE160)),0)</f>
        <v>0</v>
      </c>
      <c r="BD160" s="3">
        <f>IF(T160&gt;0,RANK(T160,(N160:P160,Q160:AE160)),0)</f>
        <v>0</v>
      </c>
      <c r="BE160" s="2">
        <f t="shared" si="57"/>
        <v>4.2699950730826081E-3</v>
      </c>
      <c r="BF160" s="2">
        <f t="shared" si="58"/>
        <v>3.1203810149449829E-3</v>
      </c>
      <c r="BG160" s="2">
        <f t="shared" si="59"/>
        <v>0</v>
      </c>
      <c r="BH160" s="2">
        <f t="shared" si="60"/>
        <v>0</v>
      </c>
      <c r="BJ160" t="s">
        <v>2908</v>
      </c>
      <c r="BK160" t="s">
        <v>742</v>
      </c>
      <c r="BL160">
        <v>4</v>
      </c>
      <c r="BN160">
        <v>0</v>
      </c>
      <c r="BO160" s="60">
        <v>5</v>
      </c>
      <c r="BP160" s="62">
        <v>57</v>
      </c>
      <c r="BQ160" s="66">
        <f t="shared" si="61"/>
        <v>5057</v>
      </c>
      <c r="BR160" s="66">
        <f t="shared" si="62"/>
        <v>5057</v>
      </c>
      <c r="BS160" s="3" t="s">
        <v>3083</v>
      </c>
    </row>
    <row r="161" spans="1:71" ht="14" hidden="1" customHeight="1" outlineLevel="1" x14ac:dyDescent="0.2">
      <c r="A161" t="s">
        <v>1457</v>
      </c>
      <c r="B161" t="s">
        <v>742</v>
      </c>
      <c r="C161" s="1">
        <f t="shared" si="52"/>
        <v>12283</v>
      </c>
      <c r="D161" s="3">
        <f>IF(N161&gt;0, RANK(N161,(N161:P161,Q161:AE161)),0)</f>
        <v>2</v>
      </c>
      <c r="E161" s="3">
        <f>IF(O161&gt;0,RANK(O161,(N161:P161,Q161:AE161)),0)</f>
        <v>1</v>
      </c>
      <c r="F161" s="3">
        <f>IF(P161&gt;0,RANK(P161,(N161:P161,Q161:AE161)),0)</f>
        <v>3</v>
      </c>
      <c r="G161" s="1">
        <f t="shared" si="63"/>
        <v>6408</v>
      </c>
      <c r="H161" s="2">
        <f t="shared" si="64"/>
        <v>0.52169665391191078</v>
      </c>
      <c r="I161" s="2"/>
      <c r="J161" s="2">
        <f t="shared" si="53"/>
        <v>0.22942277945127412</v>
      </c>
      <c r="K161" s="2">
        <f t="shared" si="54"/>
        <v>0.75111943336318487</v>
      </c>
      <c r="L161" s="2">
        <f t="shared" si="55"/>
        <v>1.0909386957583651E-2</v>
      </c>
      <c r="M161" s="2">
        <f t="shared" si="56"/>
        <v>8.5484002279573798E-3</v>
      </c>
      <c r="N161" s="38">
        <v>2818</v>
      </c>
      <c r="O161" s="38">
        <v>9226</v>
      </c>
      <c r="P161" s="38">
        <v>134</v>
      </c>
      <c r="Q161" s="38">
        <v>49</v>
      </c>
      <c r="R161" s="38">
        <v>34</v>
      </c>
      <c r="S161" s="38"/>
      <c r="T161" s="38"/>
      <c r="U161" s="38"/>
      <c r="V161" s="38"/>
      <c r="W161" s="38"/>
      <c r="X161" s="38">
        <v>11</v>
      </c>
      <c r="Y161" s="38"/>
      <c r="Z161" s="38"/>
      <c r="AA161" s="38"/>
      <c r="AB161" s="38"/>
      <c r="AC161" s="38"/>
      <c r="AD161" s="38"/>
      <c r="AE161" s="38"/>
      <c r="AF161" s="38">
        <v>11</v>
      </c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  <c r="BA161" s="3">
        <f>IF(Q161&gt;0,RANK(Q161,(N161:P161,Q161:AE161)),0)</f>
        <v>4</v>
      </c>
      <c r="BB161" s="3">
        <f>IF(R161&gt;0,RANK(R161,(N161:P161,Q161:AE161)),0)</f>
        <v>5</v>
      </c>
      <c r="BC161" s="3">
        <f>IF(S161&gt;0,RANK(S161,(N161:P161,Q161:AE161)),0)</f>
        <v>0</v>
      </c>
      <c r="BD161" s="3">
        <f>IF(T161&gt;0,RANK(T161,(N161:P161,Q161:AE161)),0)</f>
        <v>0</v>
      </c>
      <c r="BE161" s="2">
        <f t="shared" si="57"/>
        <v>3.9892534397134253E-3</v>
      </c>
      <c r="BF161" s="2">
        <f t="shared" si="58"/>
        <v>2.7680534071480908E-3</v>
      </c>
      <c r="BG161" s="2">
        <f t="shared" si="59"/>
        <v>0</v>
      </c>
      <c r="BH161" s="2">
        <f t="shared" si="60"/>
        <v>0</v>
      </c>
      <c r="BJ161" t="s">
        <v>1457</v>
      </c>
      <c r="BK161" t="s">
        <v>742</v>
      </c>
      <c r="BL161">
        <v>4</v>
      </c>
      <c r="BN161">
        <v>0</v>
      </c>
      <c r="BO161" s="60">
        <v>5</v>
      </c>
      <c r="BP161" s="62">
        <v>59</v>
      </c>
      <c r="BQ161" s="66">
        <f t="shared" si="61"/>
        <v>5059</v>
      </c>
      <c r="BR161" s="66">
        <f t="shared" si="62"/>
        <v>5059</v>
      </c>
      <c r="BS161" s="3" t="s">
        <v>3083</v>
      </c>
    </row>
    <row r="162" spans="1:71" ht="14" hidden="1" customHeight="1" outlineLevel="1" x14ac:dyDescent="0.2">
      <c r="A162" t="s">
        <v>1029</v>
      </c>
      <c r="B162" t="s">
        <v>742</v>
      </c>
      <c r="C162" s="1">
        <f t="shared" si="52"/>
        <v>4473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>IF(P162&gt;0,RANK(P162,(N162:P162,Q162:AE162)),0)</f>
        <v>3</v>
      </c>
      <c r="G162" s="1">
        <f t="shared" si="63"/>
        <v>2088</v>
      </c>
      <c r="H162" s="2">
        <f t="shared" si="64"/>
        <v>0.46680080482897385</v>
      </c>
      <c r="I162" s="2"/>
      <c r="J162" s="2">
        <f t="shared" si="53"/>
        <v>0.25888665325285043</v>
      </c>
      <c r="K162" s="2">
        <f t="shared" si="54"/>
        <v>0.72568745808182433</v>
      </c>
      <c r="L162" s="2">
        <f t="shared" si="55"/>
        <v>9.6132349653476421E-3</v>
      </c>
      <c r="M162" s="2">
        <f t="shared" si="56"/>
        <v>5.8126536999775959E-3</v>
      </c>
      <c r="N162" s="38">
        <v>1158</v>
      </c>
      <c r="O162" s="38">
        <v>3246</v>
      </c>
      <c r="P162" s="38">
        <v>43</v>
      </c>
      <c r="Q162" s="38">
        <v>11</v>
      </c>
      <c r="R162" s="38">
        <v>5</v>
      </c>
      <c r="S162" s="38"/>
      <c r="T162" s="38"/>
      <c r="U162" s="38"/>
      <c r="V162" s="38"/>
      <c r="W162" s="38"/>
      <c r="X162" s="38">
        <v>5</v>
      </c>
      <c r="Y162" s="38"/>
      <c r="Z162" s="38"/>
      <c r="AA162" s="38"/>
      <c r="AB162" s="38"/>
      <c r="AC162" s="38"/>
      <c r="AD162" s="38"/>
      <c r="AE162" s="38"/>
      <c r="AF162" s="38">
        <v>5</v>
      </c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BA162" s="3">
        <f>IF(Q162&gt;0,RANK(Q162,(N162:P162,Q162:AE162)),0)</f>
        <v>4</v>
      </c>
      <c r="BB162" s="3">
        <f>IF(R162&gt;0,RANK(R162,(N162:P162,Q162:AE162)),0)</f>
        <v>5</v>
      </c>
      <c r="BC162" s="3">
        <f>IF(S162&gt;0,RANK(S162,(N162:P162,Q162:AE162)),0)</f>
        <v>0</v>
      </c>
      <c r="BD162" s="3">
        <f>IF(T162&gt;0,RANK(T162,(N162:P162,Q162:AE162)),0)</f>
        <v>0</v>
      </c>
      <c r="BE162" s="2">
        <f t="shared" si="57"/>
        <v>2.4591996422982337E-3</v>
      </c>
      <c r="BF162" s="2">
        <f t="shared" si="58"/>
        <v>1.1178180192264698E-3</v>
      </c>
      <c r="BG162" s="2">
        <f t="shared" si="59"/>
        <v>0</v>
      </c>
      <c r="BH162" s="2">
        <f t="shared" si="60"/>
        <v>0</v>
      </c>
      <c r="BJ162" t="s">
        <v>1029</v>
      </c>
      <c r="BK162" t="s">
        <v>742</v>
      </c>
      <c r="BL162">
        <v>4</v>
      </c>
      <c r="BN162">
        <v>0</v>
      </c>
      <c r="BO162" s="60">
        <v>5</v>
      </c>
      <c r="BP162" s="62">
        <v>61</v>
      </c>
      <c r="BQ162" s="66">
        <f t="shared" si="61"/>
        <v>5061</v>
      </c>
      <c r="BR162" s="66">
        <f t="shared" si="62"/>
        <v>5061</v>
      </c>
      <c r="BS162" s="3" t="s">
        <v>3083</v>
      </c>
    </row>
    <row r="163" spans="1:71" ht="14" hidden="1" customHeight="1" outlineLevel="1" x14ac:dyDescent="0.2">
      <c r="A163" t="s">
        <v>928</v>
      </c>
      <c r="B163" t="s">
        <v>742</v>
      </c>
      <c r="C163" s="1">
        <f t="shared" si="52"/>
        <v>14011</v>
      </c>
      <c r="D163" s="3">
        <f>IF(N163&gt;0, RANK(N163,(N163:P163,Q163:AE163)),0)</f>
        <v>2</v>
      </c>
      <c r="E163" s="3">
        <f>IF(O163&gt;0,RANK(O163,(N163:P163,Q163:AE163)),0)</f>
        <v>1</v>
      </c>
      <c r="F163" s="3">
        <f>IF(P163&gt;0,RANK(P163,(N163:P163,Q163:AE163)),0)</f>
        <v>3</v>
      </c>
      <c r="G163" s="1">
        <f t="shared" si="63"/>
        <v>8334</v>
      </c>
      <c r="H163" s="2">
        <f t="shared" si="64"/>
        <v>0.59481835700521024</v>
      </c>
      <c r="I163" s="2"/>
      <c r="J163" s="2">
        <f t="shared" si="53"/>
        <v>0.19192063378773822</v>
      </c>
      <c r="K163" s="2">
        <f t="shared" si="54"/>
        <v>0.7867389907929484</v>
      </c>
      <c r="L163" s="2">
        <f t="shared" si="55"/>
        <v>1.1419598886589109E-2</v>
      </c>
      <c r="M163" s="2">
        <f t="shared" si="56"/>
        <v>9.9207765327243309E-3</v>
      </c>
      <c r="N163" s="38">
        <v>2689</v>
      </c>
      <c r="O163" s="38">
        <v>11023</v>
      </c>
      <c r="P163" s="38">
        <v>160</v>
      </c>
      <c r="Q163" s="38">
        <v>63</v>
      </c>
      <c r="R163" s="38">
        <v>34</v>
      </c>
      <c r="S163" s="38"/>
      <c r="T163" s="38"/>
      <c r="U163" s="38"/>
      <c r="V163" s="38"/>
      <c r="W163" s="38"/>
      <c r="X163" s="38">
        <v>22</v>
      </c>
      <c r="Y163" s="38"/>
      <c r="Z163" s="38"/>
      <c r="AA163" s="38"/>
      <c r="AB163" s="38"/>
      <c r="AC163" s="38"/>
      <c r="AD163" s="38"/>
      <c r="AE163" s="38"/>
      <c r="AF163" s="38">
        <v>20</v>
      </c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BA163" s="3">
        <f>IF(Q163&gt;0,RANK(Q163,(N163:P163,Q163:AE163)),0)</f>
        <v>4</v>
      </c>
      <c r="BB163" s="3">
        <f>IF(R163&gt;0,RANK(R163,(N163:P163,Q163:AE163)),0)</f>
        <v>5</v>
      </c>
      <c r="BC163" s="3">
        <f>IF(S163&gt;0,RANK(S163,(N163:P163,Q163:AE163)),0)</f>
        <v>0</v>
      </c>
      <c r="BD163" s="3">
        <f>IF(T163&gt;0,RANK(T163,(N163:P163,Q163:AE163)),0)</f>
        <v>0</v>
      </c>
      <c r="BE163" s="2">
        <f t="shared" si="57"/>
        <v>4.4964670615944618E-3</v>
      </c>
      <c r="BF163" s="2">
        <f t="shared" si="58"/>
        <v>2.4266647634001858E-3</v>
      </c>
      <c r="BG163" s="2">
        <f t="shared" si="59"/>
        <v>0</v>
      </c>
      <c r="BH163" s="2">
        <f t="shared" si="60"/>
        <v>0</v>
      </c>
      <c r="BJ163" t="s">
        <v>928</v>
      </c>
      <c r="BK163" t="s">
        <v>742</v>
      </c>
      <c r="BL163">
        <v>1</v>
      </c>
      <c r="BN163">
        <v>0</v>
      </c>
      <c r="BO163" s="60">
        <v>5</v>
      </c>
      <c r="BP163" s="62">
        <v>63</v>
      </c>
      <c r="BQ163" s="66">
        <f t="shared" si="61"/>
        <v>5063</v>
      </c>
      <c r="BR163" s="66">
        <f t="shared" si="62"/>
        <v>5063</v>
      </c>
      <c r="BS163" s="3" t="s">
        <v>3083</v>
      </c>
    </row>
    <row r="164" spans="1:71" ht="14" hidden="1" customHeight="1" outlineLevel="1" x14ac:dyDescent="0.2">
      <c r="A164" t="s">
        <v>1500</v>
      </c>
      <c r="B164" t="s">
        <v>742</v>
      </c>
      <c r="C164" s="1">
        <f t="shared" ref="C164:C195" si="65">SUM(N164:AY164)</f>
        <v>5925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>IF(P164&gt;0,RANK(P164,(N164:P164,Q164:AE164)),0)</f>
        <v>3</v>
      </c>
      <c r="G164" s="1">
        <f t="shared" si="63"/>
        <v>3905</v>
      </c>
      <c r="H164" s="2">
        <f t="shared" si="64"/>
        <v>0.65907172995780594</v>
      </c>
      <c r="I164" s="2"/>
      <c r="J164" s="2">
        <f t="shared" ref="J164:J195" si="66">IF($C164=0,"-",N164/$C164)</f>
        <v>0.16016877637130802</v>
      </c>
      <c r="K164" s="2">
        <f t="shared" ref="K164:K195" si="67">IF($C164=0,"-",O164/$C164)</f>
        <v>0.81924050632911394</v>
      </c>
      <c r="L164" s="2">
        <f t="shared" ref="L164:L195" si="68">IF($C164=0,"-",P164/$C164)</f>
        <v>1.2658227848101266E-2</v>
      </c>
      <c r="M164" s="2">
        <f t="shared" ref="M164:M195" si="69">IF(C164=0,"-",(1-J164-K164-L164))</f>
        <v>7.9324894514767996E-3</v>
      </c>
      <c r="N164" s="38">
        <v>949</v>
      </c>
      <c r="O164" s="38">
        <v>4854</v>
      </c>
      <c r="P164" s="38">
        <v>75</v>
      </c>
      <c r="Q164" s="38">
        <v>21</v>
      </c>
      <c r="R164" s="38">
        <v>15</v>
      </c>
      <c r="S164" s="38"/>
      <c r="T164" s="38"/>
      <c r="U164" s="38"/>
      <c r="V164" s="38"/>
      <c r="W164" s="38"/>
      <c r="X164" s="38">
        <v>4</v>
      </c>
      <c r="Y164" s="38"/>
      <c r="Z164" s="38"/>
      <c r="AA164" s="38"/>
      <c r="AB164" s="38"/>
      <c r="AC164" s="38"/>
      <c r="AD164" s="38"/>
      <c r="AE164" s="38"/>
      <c r="AF164" s="38">
        <v>7</v>
      </c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BA164" s="3">
        <f>IF(Q164&gt;0,RANK(Q164,(N164:P164,Q164:AE164)),0)</f>
        <v>4</v>
      </c>
      <c r="BB164" s="3">
        <f>IF(R164&gt;0,RANK(R164,(N164:P164,Q164:AE164)),0)</f>
        <v>5</v>
      </c>
      <c r="BC164" s="3">
        <f>IF(S164&gt;0,RANK(S164,(N164:P164,Q164:AE164)),0)</f>
        <v>0</v>
      </c>
      <c r="BD164" s="3">
        <f>IF(T164&gt;0,RANK(T164,(N164:P164,Q164:AE164)),0)</f>
        <v>0</v>
      </c>
      <c r="BE164" s="2">
        <f t="shared" ref="BE164:BE195" si="70">IF($C164=0,"-",Q164/$C164)</f>
        <v>3.5443037974683543E-3</v>
      </c>
      <c r="BF164" s="2">
        <f t="shared" ref="BF164:BF195" si="71">IF($C164=0,"-",R164/$C164)</f>
        <v>2.5316455696202532E-3</v>
      </c>
      <c r="BG164" s="2">
        <f t="shared" ref="BG164:BG195" si="72">IF($C164=0,"-",S164/$C164)</f>
        <v>0</v>
      </c>
      <c r="BH164" s="2">
        <f t="shared" ref="BH164:BH195" si="73">IF($C164=0,"-",T164/$C164)</f>
        <v>0</v>
      </c>
      <c r="BJ164" t="s">
        <v>1500</v>
      </c>
      <c r="BK164" t="s">
        <v>742</v>
      </c>
      <c r="BL164">
        <v>1</v>
      </c>
      <c r="BN164">
        <v>0</v>
      </c>
      <c r="BO164" s="60">
        <v>5</v>
      </c>
      <c r="BP164" s="62">
        <v>65</v>
      </c>
      <c r="BQ164" s="66">
        <f t="shared" ref="BQ164:BQ195" si="74">1000*BO164+BP164</f>
        <v>5065</v>
      </c>
      <c r="BR164" s="66">
        <f t="shared" si="62"/>
        <v>5065</v>
      </c>
      <c r="BS164" s="3" t="s">
        <v>3083</v>
      </c>
    </row>
    <row r="165" spans="1:71" ht="14" hidden="1" customHeight="1" outlineLevel="1" x14ac:dyDescent="0.2">
      <c r="A165" t="s">
        <v>2861</v>
      </c>
      <c r="B165" t="s">
        <v>742</v>
      </c>
      <c r="C165" s="1">
        <f t="shared" si="65"/>
        <v>4775</v>
      </c>
      <c r="D165" s="3">
        <f>IF(N165&gt;0, RANK(N165,(N165:P165,Q165:AE165)),0)</f>
        <v>2</v>
      </c>
      <c r="E165" s="3">
        <f>IF(O165&gt;0,RANK(O165,(N165:P165,Q165:AE165)),0)</f>
        <v>1</v>
      </c>
      <c r="F165" s="3">
        <f>IF(P165&gt;0,RANK(P165,(N165:P165,Q165:AE165)),0)</f>
        <v>3</v>
      </c>
      <c r="G165" s="1">
        <f t="shared" si="63"/>
        <v>2326</v>
      </c>
      <c r="H165" s="2">
        <f t="shared" si="64"/>
        <v>0.48712041884816754</v>
      </c>
      <c r="I165" s="2"/>
      <c r="J165" s="2">
        <f t="shared" si="66"/>
        <v>0.24774869109947645</v>
      </c>
      <c r="K165" s="2">
        <f t="shared" si="67"/>
        <v>0.73486910994764398</v>
      </c>
      <c r="L165" s="2">
        <f t="shared" si="68"/>
        <v>8.3769633507853412E-3</v>
      </c>
      <c r="M165" s="2">
        <f t="shared" si="69"/>
        <v>9.0052356020942827E-3</v>
      </c>
      <c r="N165" s="38">
        <v>1183</v>
      </c>
      <c r="O165" s="38">
        <v>3509</v>
      </c>
      <c r="P165" s="38">
        <v>40</v>
      </c>
      <c r="Q165" s="38">
        <v>22</v>
      </c>
      <c r="R165" s="38">
        <v>8</v>
      </c>
      <c r="S165" s="38"/>
      <c r="T165" s="38"/>
      <c r="U165" s="38"/>
      <c r="V165" s="38"/>
      <c r="W165" s="38"/>
      <c r="X165" s="38">
        <v>5</v>
      </c>
      <c r="Y165" s="38"/>
      <c r="Z165" s="38"/>
      <c r="AA165" s="38"/>
      <c r="AB165" s="38"/>
      <c r="AC165" s="38"/>
      <c r="AD165" s="38"/>
      <c r="AE165" s="38"/>
      <c r="AF165" s="38">
        <v>8</v>
      </c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BA165" s="3">
        <f>IF(Q165&gt;0,RANK(Q165,(N165:P165,Q165:AE165)),0)</f>
        <v>4</v>
      </c>
      <c r="BB165" s="3">
        <f>IF(R165&gt;0,RANK(R165,(N165:P165,Q165:AE165)),0)</f>
        <v>5</v>
      </c>
      <c r="BC165" s="3">
        <f>IF(S165&gt;0,RANK(S165,(N165:P165,Q165:AE165)),0)</f>
        <v>0</v>
      </c>
      <c r="BD165" s="3">
        <f>IF(T165&gt;0,RANK(T165,(N165:P165,Q165:AE165)),0)</f>
        <v>0</v>
      </c>
      <c r="BE165" s="2">
        <f t="shared" si="70"/>
        <v>4.6073298429319372E-3</v>
      </c>
      <c r="BF165" s="2">
        <f t="shared" si="71"/>
        <v>1.675392670157068E-3</v>
      </c>
      <c r="BG165" s="2">
        <f t="shared" si="72"/>
        <v>0</v>
      </c>
      <c r="BH165" s="2">
        <f t="shared" si="73"/>
        <v>0</v>
      </c>
      <c r="BJ165" t="s">
        <v>2861</v>
      </c>
      <c r="BK165" t="s">
        <v>742</v>
      </c>
      <c r="BL165">
        <v>1</v>
      </c>
      <c r="BN165">
        <v>0</v>
      </c>
      <c r="BO165" s="60">
        <v>5</v>
      </c>
      <c r="BP165" s="62">
        <v>67</v>
      </c>
      <c r="BQ165" s="66">
        <f t="shared" si="74"/>
        <v>5067</v>
      </c>
      <c r="BR165" s="66">
        <f t="shared" si="62"/>
        <v>5067</v>
      </c>
      <c r="BS165" s="3" t="s">
        <v>3083</v>
      </c>
    </row>
    <row r="166" spans="1:71" ht="14" hidden="1" customHeight="1" outlineLevel="1" x14ac:dyDescent="0.2">
      <c r="A166" t="s">
        <v>1071</v>
      </c>
      <c r="B166" t="s">
        <v>742</v>
      </c>
      <c r="C166" s="1">
        <f t="shared" si="65"/>
        <v>21608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>IF(P166&gt;0,RANK(P166,(N166:P166,Q166:AE166)),0)</f>
        <v>3</v>
      </c>
      <c r="G166" s="1">
        <f t="shared" si="63"/>
        <v>4334</v>
      </c>
      <c r="H166" s="2">
        <f t="shared" si="64"/>
        <v>0.20057386153276563</v>
      </c>
      <c r="I166" s="2"/>
      <c r="J166" s="2">
        <f t="shared" si="66"/>
        <v>0.59246575342465757</v>
      </c>
      <c r="K166" s="2">
        <f t="shared" si="67"/>
        <v>0.39189189189189189</v>
      </c>
      <c r="L166" s="2">
        <f t="shared" si="68"/>
        <v>8.4690855238800447E-3</v>
      </c>
      <c r="M166" s="2">
        <f t="shared" si="69"/>
        <v>7.1732691595704987E-3</v>
      </c>
      <c r="N166" s="38">
        <v>12802</v>
      </c>
      <c r="O166" s="38">
        <v>8468</v>
      </c>
      <c r="P166" s="38">
        <v>183</v>
      </c>
      <c r="Q166" s="38">
        <v>57</v>
      </c>
      <c r="R166" s="38">
        <v>35</v>
      </c>
      <c r="S166" s="38"/>
      <c r="T166" s="38"/>
      <c r="U166" s="38"/>
      <c r="V166" s="38"/>
      <c r="W166" s="38"/>
      <c r="X166" s="38">
        <v>36</v>
      </c>
      <c r="Y166" s="38"/>
      <c r="Z166" s="38"/>
      <c r="AA166" s="38"/>
      <c r="AB166" s="38"/>
      <c r="AC166" s="38"/>
      <c r="AD166" s="38"/>
      <c r="AE166" s="38"/>
      <c r="AF166" s="38">
        <v>27</v>
      </c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BA166" s="3">
        <f>IF(Q166&gt;0,RANK(Q166,(N166:P166,Q166:AE166)),0)</f>
        <v>4</v>
      </c>
      <c r="BB166" s="3">
        <f>IF(R166&gt;0,RANK(R166,(N166:P166,Q166:AE166)),0)</f>
        <v>6</v>
      </c>
      <c r="BC166" s="3">
        <f>IF(S166&gt;0,RANK(S166,(N166:P166,Q166:AE166)),0)</f>
        <v>0</v>
      </c>
      <c r="BD166" s="3">
        <f>IF(T166&gt;0,RANK(T166,(N166:P166,Q166:AE166)),0)</f>
        <v>0</v>
      </c>
      <c r="BE166" s="2">
        <f t="shared" si="70"/>
        <v>2.6379118844872271E-3</v>
      </c>
      <c r="BF166" s="2">
        <f t="shared" si="71"/>
        <v>1.6197704553868938E-3</v>
      </c>
      <c r="BG166" s="2">
        <f t="shared" si="72"/>
        <v>0</v>
      </c>
      <c r="BH166" s="2">
        <f t="shared" si="73"/>
        <v>0</v>
      </c>
      <c r="BJ166" t="s">
        <v>1071</v>
      </c>
      <c r="BK166" t="s">
        <v>742</v>
      </c>
      <c r="BL166">
        <v>4</v>
      </c>
      <c r="BN166">
        <v>0</v>
      </c>
      <c r="BO166" s="60">
        <v>5</v>
      </c>
      <c r="BP166" s="62">
        <v>69</v>
      </c>
      <c r="BQ166" s="66">
        <f t="shared" si="74"/>
        <v>5069</v>
      </c>
      <c r="BR166" s="66">
        <f t="shared" si="62"/>
        <v>5069</v>
      </c>
      <c r="BS166" s="3" t="s">
        <v>3083</v>
      </c>
    </row>
    <row r="167" spans="1:71" ht="14" hidden="1" customHeight="1" outlineLevel="1" x14ac:dyDescent="0.2">
      <c r="A167" t="s">
        <v>1337</v>
      </c>
      <c r="B167" t="s">
        <v>742</v>
      </c>
      <c r="C167" s="1">
        <f t="shared" si="65"/>
        <v>9059</v>
      </c>
      <c r="D167" s="3">
        <f>IF(N167&gt;0, RANK(N167,(N167:P167,Q167:AE167)),0)</f>
        <v>2</v>
      </c>
      <c r="E167" s="3">
        <f>IF(O167&gt;0,RANK(O167,(N167:P167,Q167:AE167)),0)</f>
        <v>1</v>
      </c>
      <c r="F167" s="3">
        <f>IF(P167&gt;0,RANK(P167,(N167:P167,Q167:AE167)),0)</f>
        <v>3</v>
      </c>
      <c r="G167" s="1">
        <f t="shared" si="63"/>
        <v>4659</v>
      </c>
      <c r="H167" s="2">
        <f t="shared" si="64"/>
        <v>0.51429517606799868</v>
      </c>
      <c r="I167" s="2"/>
      <c r="J167" s="2">
        <f t="shared" si="66"/>
        <v>0.23258637818743791</v>
      </c>
      <c r="K167" s="2">
        <f t="shared" si="67"/>
        <v>0.74688155425543656</v>
      </c>
      <c r="L167" s="2">
        <f t="shared" si="68"/>
        <v>1.2804945358207307E-2</v>
      </c>
      <c r="M167" s="2">
        <f t="shared" si="69"/>
        <v>7.7271221989182477E-3</v>
      </c>
      <c r="N167" s="38">
        <v>2107</v>
      </c>
      <c r="O167" s="38">
        <v>6766</v>
      </c>
      <c r="P167" s="38">
        <v>116</v>
      </c>
      <c r="Q167" s="38">
        <v>31</v>
      </c>
      <c r="R167" s="38">
        <v>24</v>
      </c>
      <c r="S167" s="38"/>
      <c r="T167" s="38"/>
      <c r="U167" s="38"/>
      <c r="V167" s="38"/>
      <c r="W167" s="38"/>
      <c r="X167" s="38">
        <v>3</v>
      </c>
      <c r="Y167" s="38"/>
      <c r="Z167" s="38"/>
      <c r="AA167" s="38"/>
      <c r="AB167" s="38"/>
      <c r="AC167" s="38"/>
      <c r="AD167" s="38"/>
      <c r="AE167" s="38"/>
      <c r="AF167" s="38">
        <v>12</v>
      </c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BA167" s="3">
        <f>IF(Q167&gt;0,RANK(Q167,(N167:P167,Q167:AE167)),0)</f>
        <v>4</v>
      </c>
      <c r="BB167" s="3">
        <f>IF(R167&gt;0,RANK(R167,(N167:P167,Q167:AE167)),0)</f>
        <v>5</v>
      </c>
      <c r="BC167" s="3">
        <f>IF(S167&gt;0,RANK(S167,(N167:P167,Q167:AE167)),0)</f>
        <v>0</v>
      </c>
      <c r="BD167" s="3">
        <f>IF(T167&gt;0,RANK(T167,(N167:P167,Q167:AE167)),0)</f>
        <v>0</v>
      </c>
      <c r="BE167" s="2">
        <f t="shared" si="70"/>
        <v>3.4220112595209186E-3</v>
      </c>
      <c r="BF167" s="2">
        <f t="shared" si="71"/>
        <v>2.6492990396290981E-3</v>
      </c>
      <c r="BG167" s="2">
        <f t="shared" si="72"/>
        <v>0</v>
      </c>
      <c r="BH167" s="2">
        <f t="shared" si="73"/>
        <v>0</v>
      </c>
      <c r="BJ167" t="s">
        <v>1337</v>
      </c>
      <c r="BK167" t="s">
        <v>742</v>
      </c>
      <c r="BL167">
        <v>4</v>
      </c>
      <c r="BN167">
        <v>0</v>
      </c>
      <c r="BO167" s="60">
        <v>5</v>
      </c>
      <c r="BP167" s="62">
        <v>71</v>
      </c>
      <c r="BQ167" s="66">
        <f t="shared" si="74"/>
        <v>5071</v>
      </c>
      <c r="BR167" s="66">
        <f t="shared" si="62"/>
        <v>5071</v>
      </c>
      <c r="BS167" s="3" t="s">
        <v>3083</v>
      </c>
    </row>
    <row r="168" spans="1:71" ht="14" hidden="1" customHeight="1" outlineLevel="1" x14ac:dyDescent="0.2">
      <c r="A168" t="s">
        <v>486</v>
      </c>
      <c r="B168" t="s">
        <v>742</v>
      </c>
      <c r="C168" s="1">
        <f t="shared" si="65"/>
        <v>2325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>IF(P168&gt;0,RANK(P168,(N168:P168,Q168:AE168)),0)</f>
        <v>3</v>
      </c>
      <c r="G168" s="1">
        <f t="shared" si="63"/>
        <v>891</v>
      </c>
      <c r="H168" s="2">
        <f t="shared" si="64"/>
        <v>0.38322580645161292</v>
      </c>
      <c r="I168" s="2"/>
      <c r="J168" s="2">
        <f t="shared" si="66"/>
        <v>0.30021505376344088</v>
      </c>
      <c r="K168" s="2">
        <f t="shared" si="67"/>
        <v>0.68344086021505379</v>
      </c>
      <c r="L168" s="2">
        <f t="shared" si="68"/>
        <v>8.6021505376344086E-3</v>
      </c>
      <c r="M168" s="2">
        <f t="shared" si="69"/>
        <v>7.7419354838708689E-3</v>
      </c>
      <c r="N168" s="38">
        <v>698</v>
      </c>
      <c r="O168" s="38">
        <v>1589</v>
      </c>
      <c r="P168" s="38">
        <v>20</v>
      </c>
      <c r="Q168" s="38">
        <v>3</v>
      </c>
      <c r="R168" s="38">
        <v>4</v>
      </c>
      <c r="S168" s="38"/>
      <c r="T168" s="38"/>
      <c r="U168" s="38"/>
      <c r="V168" s="38"/>
      <c r="W168" s="38"/>
      <c r="X168" s="38">
        <v>4</v>
      </c>
      <c r="Y168" s="38"/>
      <c r="Z168" s="38"/>
      <c r="AA168" s="38"/>
      <c r="AB168" s="38"/>
      <c r="AC168" s="38"/>
      <c r="AD168" s="38"/>
      <c r="AE168" s="38"/>
      <c r="AF168" s="38">
        <v>7</v>
      </c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BA168" s="3">
        <f>IF(Q168&gt;0,RANK(Q168,(N168:P168,Q168:AE168)),0)</f>
        <v>6</v>
      </c>
      <c r="BB168" s="3">
        <f>IF(R168&gt;0,RANK(R168,(N168:P168,Q168:AE168)),0)</f>
        <v>4</v>
      </c>
      <c r="BC168" s="3">
        <f>IF(S168&gt;0,RANK(S168,(N168:P168,Q168:AE168)),0)</f>
        <v>0</v>
      </c>
      <c r="BD168" s="3">
        <f>IF(T168&gt;0,RANK(T168,(N168:P168,Q168:AE168)),0)</f>
        <v>0</v>
      </c>
      <c r="BE168" s="2">
        <f t="shared" si="70"/>
        <v>1.2903225806451613E-3</v>
      </c>
      <c r="BF168" s="2">
        <f t="shared" si="71"/>
        <v>1.7204301075268817E-3</v>
      </c>
      <c r="BG168" s="2">
        <f t="shared" si="72"/>
        <v>0</v>
      </c>
      <c r="BH168" s="2">
        <f t="shared" si="73"/>
        <v>0</v>
      </c>
      <c r="BJ168" t="s">
        <v>486</v>
      </c>
      <c r="BK168" t="s">
        <v>742</v>
      </c>
      <c r="BL168">
        <v>4</v>
      </c>
      <c r="BN168">
        <v>0</v>
      </c>
      <c r="BO168" s="60">
        <v>5</v>
      </c>
      <c r="BP168" s="62">
        <v>73</v>
      </c>
      <c r="BQ168" s="66">
        <f t="shared" si="74"/>
        <v>5073</v>
      </c>
      <c r="BR168" s="66">
        <f t="shared" si="62"/>
        <v>5073</v>
      </c>
      <c r="BS168" s="3" t="s">
        <v>3083</v>
      </c>
    </row>
    <row r="169" spans="1:71" ht="14" hidden="1" customHeight="1" outlineLevel="1" x14ac:dyDescent="0.2">
      <c r="A169" t="s">
        <v>538</v>
      </c>
      <c r="B169" t="s">
        <v>742</v>
      </c>
      <c r="C169" s="1">
        <f t="shared" si="65"/>
        <v>5692</v>
      </c>
      <c r="D169" s="3">
        <f>IF(N169&gt;0, RANK(N169,(N169:P169,Q169:AE169)),0)</f>
        <v>2</v>
      </c>
      <c r="E169" s="3">
        <f>IF(O169&gt;0,RANK(O169,(N169:P169,Q169:AE169)),0)</f>
        <v>1</v>
      </c>
      <c r="F169" s="3">
        <f>IF(P169&gt;0,RANK(P169,(N169:P169,Q169:AE169)),0)</f>
        <v>3</v>
      </c>
      <c r="G169" s="1">
        <f t="shared" si="63"/>
        <v>3643</v>
      </c>
      <c r="H169" s="2">
        <f t="shared" si="64"/>
        <v>0.64002108222066056</v>
      </c>
      <c r="I169" s="2"/>
      <c r="J169" s="2">
        <f t="shared" si="66"/>
        <v>0.16953619114546734</v>
      </c>
      <c r="K169" s="2">
        <f t="shared" si="67"/>
        <v>0.80955727336612793</v>
      </c>
      <c r="L169" s="2">
        <f t="shared" si="68"/>
        <v>1.1243851018973999E-2</v>
      </c>
      <c r="M169" s="2">
        <f t="shared" si="69"/>
        <v>9.6626844694307108E-3</v>
      </c>
      <c r="N169" s="38">
        <v>965</v>
      </c>
      <c r="O169" s="38">
        <v>4608</v>
      </c>
      <c r="P169" s="38">
        <v>64</v>
      </c>
      <c r="Q169" s="38">
        <v>23</v>
      </c>
      <c r="R169" s="38">
        <v>11</v>
      </c>
      <c r="S169" s="38"/>
      <c r="T169" s="38"/>
      <c r="U169" s="38"/>
      <c r="V169" s="38"/>
      <c r="W169" s="38"/>
      <c r="X169" s="38">
        <v>15</v>
      </c>
      <c r="Y169" s="38"/>
      <c r="Z169" s="38"/>
      <c r="AA169" s="38"/>
      <c r="AB169" s="38"/>
      <c r="AC169" s="38"/>
      <c r="AD169" s="38"/>
      <c r="AE169" s="38"/>
      <c r="AF169" s="38">
        <v>6</v>
      </c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BA169" s="3">
        <f>IF(Q169&gt;0,RANK(Q169,(N169:P169,Q169:AE169)),0)</f>
        <v>4</v>
      </c>
      <c r="BB169" s="3">
        <f>IF(R169&gt;0,RANK(R169,(N169:P169,Q169:AE169)),0)</f>
        <v>6</v>
      </c>
      <c r="BC169" s="3">
        <f>IF(S169&gt;0,RANK(S169,(N169:P169,Q169:AE169)),0)</f>
        <v>0</v>
      </c>
      <c r="BD169" s="3">
        <f>IF(T169&gt;0,RANK(T169,(N169:P169,Q169:AE169)),0)</f>
        <v>0</v>
      </c>
      <c r="BE169" s="2">
        <f t="shared" si="70"/>
        <v>4.0407589599437809E-3</v>
      </c>
      <c r="BF169" s="2">
        <f t="shared" si="71"/>
        <v>1.932536893886156E-3</v>
      </c>
      <c r="BG169" s="2">
        <f t="shared" si="72"/>
        <v>0</v>
      </c>
      <c r="BH169" s="2">
        <f t="shared" si="73"/>
        <v>0</v>
      </c>
      <c r="BJ169" t="s">
        <v>538</v>
      </c>
      <c r="BK169" t="s">
        <v>742</v>
      </c>
      <c r="BL169">
        <v>1</v>
      </c>
      <c r="BN169">
        <v>0</v>
      </c>
      <c r="BO169" s="60">
        <v>5</v>
      </c>
      <c r="BP169" s="62">
        <v>75</v>
      </c>
      <c r="BQ169" s="66">
        <f t="shared" si="74"/>
        <v>5075</v>
      </c>
      <c r="BR169" s="66">
        <f t="shared" si="62"/>
        <v>5075</v>
      </c>
      <c r="BS169" s="3" t="s">
        <v>3083</v>
      </c>
    </row>
    <row r="170" spans="1:71" ht="14" hidden="1" customHeight="1" outlineLevel="1" x14ac:dyDescent="0.2">
      <c r="A170" t="s">
        <v>96</v>
      </c>
      <c r="B170" t="s">
        <v>742</v>
      </c>
      <c r="C170" s="1">
        <f t="shared" si="65"/>
        <v>2520</v>
      </c>
      <c r="D170" s="3">
        <f>IF(N170&gt;0, RANK(N170,(N170:P170,Q170:AE170)),0)</f>
        <v>1</v>
      </c>
      <c r="E170" s="3">
        <f>IF(O170&gt;0,RANK(O170,(N170:P170,Q170:AE170)),0)</f>
        <v>2</v>
      </c>
      <c r="F170" s="3">
        <f>IF(P170&gt;0,RANK(P170,(N170:P170,Q170:AE170)),0)</f>
        <v>3</v>
      </c>
      <c r="G170" s="1">
        <f t="shared" si="63"/>
        <v>89</v>
      </c>
      <c r="H170" s="2">
        <f t="shared" si="64"/>
        <v>3.5317460317460317E-2</v>
      </c>
      <c r="I170" s="2"/>
      <c r="J170" s="2">
        <f t="shared" si="66"/>
        <v>0.50396825396825395</v>
      </c>
      <c r="K170" s="2">
        <f t="shared" si="67"/>
        <v>0.46865079365079365</v>
      </c>
      <c r="L170" s="2">
        <f t="shared" si="68"/>
        <v>9.5238095238095247E-3</v>
      </c>
      <c r="M170" s="2">
        <f t="shared" si="69"/>
        <v>1.785714285714287E-2</v>
      </c>
      <c r="N170" s="38">
        <v>1270</v>
      </c>
      <c r="O170" s="38">
        <v>1181</v>
      </c>
      <c r="P170" s="38">
        <v>24</v>
      </c>
      <c r="Q170" s="38">
        <v>5</v>
      </c>
      <c r="R170" s="38">
        <v>7</v>
      </c>
      <c r="S170" s="38"/>
      <c r="T170" s="38"/>
      <c r="U170" s="38"/>
      <c r="V170" s="38"/>
      <c r="W170" s="38"/>
      <c r="X170" s="38">
        <v>2</v>
      </c>
      <c r="Y170" s="38"/>
      <c r="Z170" s="38"/>
      <c r="AA170" s="38"/>
      <c r="AB170" s="38"/>
      <c r="AC170" s="38"/>
      <c r="AD170" s="38"/>
      <c r="AE170" s="38"/>
      <c r="AF170" s="38">
        <v>31</v>
      </c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BA170" s="3">
        <f>IF(Q170&gt;0,RANK(Q170,(N170:P170,Q170:AE170)),0)</f>
        <v>5</v>
      </c>
      <c r="BB170" s="3">
        <f>IF(R170&gt;0,RANK(R170,(N170:P170,Q170:AE170)),0)</f>
        <v>4</v>
      </c>
      <c r="BC170" s="3">
        <f>IF(S170&gt;0,RANK(S170,(N170:P170,Q170:AE170)),0)</f>
        <v>0</v>
      </c>
      <c r="BD170" s="3">
        <f>IF(T170&gt;0,RANK(T170,(N170:P170,Q170:AE170)),0)</f>
        <v>0</v>
      </c>
      <c r="BE170" s="2">
        <f t="shared" si="70"/>
        <v>1.984126984126984E-3</v>
      </c>
      <c r="BF170" s="2">
        <f t="shared" si="71"/>
        <v>2.7777777777777779E-3</v>
      </c>
      <c r="BG170" s="2">
        <f t="shared" si="72"/>
        <v>0</v>
      </c>
      <c r="BH170" s="2">
        <f t="shared" si="73"/>
        <v>0</v>
      </c>
      <c r="BJ170" t="s">
        <v>96</v>
      </c>
      <c r="BK170" t="s">
        <v>742</v>
      </c>
      <c r="BL170">
        <v>1</v>
      </c>
      <c r="BN170">
        <v>0</v>
      </c>
      <c r="BO170" s="60">
        <v>5</v>
      </c>
      <c r="BP170" s="62">
        <v>77</v>
      </c>
      <c r="BQ170" s="66">
        <f t="shared" si="74"/>
        <v>5077</v>
      </c>
      <c r="BR170" s="66">
        <f t="shared" si="62"/>
        <v>5077</v>
      </c>
      <c r="BS170" s="3" t="s">
        <v>3083</v>
      </c>
    </row>
    <row r="171" spans="1:71" ht="14" hidden="1" customHeight="1" outlineLevel="1" x14ac:dyDescent="0.2">
      <c r="A171" t="s">
        <v>1567</v>
      </c>
      <c r="B171" t="s">
        <v>742</v>
      </c>
      <c r="C171" s="1">
        <f t="shared" si="65"/>
        <v>3372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>IF(P171&gt;0,RANK(P171,(N171:P171,Q171:AE171)),0)</f>
        <v>3</v>
      </c>
      <c r="G171" s="1">
        <f t="shared" si="63"/>
        <v>1689</v>
      </c>
      <c r="H171" s="2">
        <f t="shared" si="64"/>
        <v>0.50088967971530252</v>
      </c>
      <c r="I171" s="2"/>
      <c r="J171" s="2">
        <f t="shared" si="66"/>
        <v>0.24110320284697509</v>
      </c>
      <c r="K171" s="2">
        <f t="shared" si="67"/>
        <v>0.74199288256227758</v>
      </c>
      <c r="L171" s="2">
        <f t="shared" si="68"/>
        <v>8.0071174377224202E-3</v>
      </c>
      <c r="M171" s="2">
        <f t="shared" si="69"/>
        <v>8.8967971530249396E-3</v>
      </c>
      <c r="N171" s="38">
        <v>813</v>
      </c>
      <c r="O171" s="38">
        <v>2502</v>
      </c>
      <c r="P171" s="38">
        <v>27</v>
      </c>
      <c r="Q171" s="38">
        <v>13</v>
      </c>
      <c r="R171" s="38">
        <v>11</v>
      </c>
      <c r="S171" s="38"/>
      <c r="T171" s="38"/>
      <c r="U171" s="38"/>
      <c r="V171" s="38"/>
      <c r="W171" s="38"/>
      <c r="X171" s="38">
        <v>3</v>
      </c>
      <c r="Y171" s="38"/>
      <c r="Z171" s="38"/>
      <c r="AA171" s="38"/>
      <c r="AB171" s="38"/>
      <c r="AC171" s="38"/>
      <c r="AD171" s="38"/>
      <c r="AE171" s="38"/>
      <c r="AF171" s="38">
        <v>3</v>
      </c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BA171" s="3">
        <f>IF(Q171&gt;0,RANK(Q171,(N171:P171,Q171:AE171)),0)</f>
        <v>4</v>
      </c>
      <c r="BB171" s="3">
        <f>IF(R171&gt;0,RANK(R171,(N171:P171,Q171:AE171)),0)</f>
        <v>5</v>
      </c>
      <c r="BC171" s="3">
        <f>IF(S171&gt;0,RANK(S171,(N171:P171,Q171:AE171)),0)</f>
        <v>0</v>
      </c>
      <c r="BD171" s="3">
        <f>IF(T171&gt;0,RANK(T171,(N171:P171,Q171:AE171)),0)</f>
        <v>0</v>
      </c>
      <c r="BE171" s="2">
        <f t="shared" si="70"/>
        <v>3.8552787663107949E-3</v>
      </c>
      <c r="BF171" s="2">
        <f t="shared" si="71"/>
        <v>3.262158956109134E-3</v>
      </c>
      <c r="BG171" s="2">
        <f t="shared" si="72"/>
        <v>0</v>
      </c>
      <c r="BH171" s="2">
        <f t="shared" si="73"/>
        <v>0</v>
      </c>
      <c r="BJ171" t="s">
        <v>1567</v>
      </c>
      <c r="BK171" t="s">
        <v>742</v>
      </c>
      <c r="BL171">
        <v>1</v>
      </c>
      <c r="BN171">
        <v>0</v>
      </c>
      <c r="BO171" s="60">
        <v>5</v>
      </c>
      <c r="BP171" s="62">
        <v>79</v>
      </c>
      <c r="BQ171" s="66">
        <f t="shared" si="74"/>
        <v>5079</v>
      </c>
      <c r="BR171" s="66">
        <f t="shared" si="62"/>
        <v>5079</v>
      </c>
      <c r="BS171" s="3" t="s">
        <v>3083</v>
      </c>
    </row>
    <row r="172" spans="1:71" ht="14" hidden="1" customHeight="1" outlineLevel="1" x14ac:dyDescent="0.2">
      <c r="A172" t="s">
        <v>2858</v>
      </c>
      <c r="B172" t="s">
        <v>742</v>
      </c>
      <c r="C172" s="1">
        <f t="shared" si="65"/>
        <v>4899</v>
      </c>
      <c r="D172" s="3">
        <f>IF(N172&gt;0, RANK(N172,(N172:P172,Q172:AE172)),0)</f>
        <v>2</v>
      </c>
      <c r="E172" s="3">
        <f>IF(O172&gt;0,RANK(O172,(N172:P172,Q172:AE172)),0)</f>
        <v>1</v>
      </c>
      <c r="F172" s="3">
        <f>IF(P172&gt;0,RANK(P172,(N172:P172,Q172:AE172)),0)</f>
        <v>3</v>
      </c>
      <c r="G172" s="1">
        <f t="shared" si="63"/>
        <v>2660</v>
      </c>
      <c r="H172" s="2">
        <f t="shared" si="64"/>
        <v>0.54296795264339659</v>
      </c>
      <c r="I172" s="2"/>
      <c r="J172" s="2">
        <f t="shared" si="66"/>
        <v>0.2212696468667075</v>
      </c>
      <c r="K172" s="2">
        <f t="shared" si="67"/>
        <v>0.76423759951010406</v>
      </c>
      <c r="L172" s="2">
        <f t="shared" si="68"/>
        <v>7.3484384568279241E-3</v>
      </c>
      <c r="M172" s="2">
        <f t="shared" si="69"/>
        <v>7.144315166360546E-3</v>
      </c>
      <c r="N172" s="38">
        <v>1084</v>
      </c>
      <c r="O172" s="38">
        <v>3744</v>
      </c>
      <c r="P172" s="38">
        <v>36</v>
      </c>
      <c r="Q172" s="38">
        <v>16</v>
      </c>
      <c r="R172" s="38">
        <v>9</v>
      </c>
      <c r="S172" s="38"/>
      <c r="T172" s="38"/>
      <c r="U172" s="38"/>
      <c r="V172" s="38"/>
      <c r="W172" s="38"/>
      <c r="X172" s="38">
        <v>3</v>
      </c>
      <c r="Y172" s="38"/>
      <c r="Z172" s="38"/>
      <c r="AA172" s="38"/>
      <c r="AB172" s="38"/>
      <c r="AC172" s="38"/>
      <c r="AD172" s="38"/>
      <c r="AE172" s="38"/>
      <c r="AF172" s="38">
        <v>7</v>
      </c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BA172" s="3">
        <f>IF(Q172&gt;0,RANK(Q172,(N172:P172,Q172:AE172)),0)</f>
        <v>4</v>
      </c>
      <c r="BB172" s="3">
        <f>IF(R172&gt;0,RANK(R172,(N172:P172,Q172:AE172)),0)</f>
        <v>5</v>
      </c>
      <c r="BC172" s="3">
        <f>IF(S172&gt;0,RANK(S172,(N172:P172,Q172:AE172)),0)</f>
        <v>0</v>
      </c>
      <c r="BD172" s="3">
        <f>IF(T172&gt;0,RANK(T172,(N172:P172,Q172:AE172)),0)</f>
        <v>0</v>
      </c>
      <c r="BE172" s="2">
        <f t="shared" si="70"/>
        <v>3.2659726474790775E-3</v>
      </c>
      <c r="BF172" s="2">
        <f t="shared" si="71"/>
        <v>1.837109614206981E-3</v>
      </c>
      <c r="BG172" s="2">
        <f t="shared" si="72"/>
        <v>0</v>
      </c>
      <c r="BH172" s="2">
        <f t="shared" si="73"/>
        <v>0</v>
      </c>
      <c r="BJ172" t="s">
        <v>2858</v>
      </c>
      <c r="BK172" t="s">
        <v>742</v>
      </c>
      <c r="BL172">
        <v>4</v>
      </c>
      <c r="BN172">
        <v>0</v>
      </c>
      <c r="BO172" s="60">
        <v>5</v>
      </c>
      <c r="BP172" s="62">
        <v>81</v>
      </c>
      <c r="BQ172" s="66">
        <f t="shared" si="74"/>
        <v>5081</v>
      </c>
      <c r="BR172" s="66">
        <f t="shared" si="62"/>
        <v>5081</v>
      </c>
      <c r="BS172" s="3" t="s">
        <v>3083</v>
      </c>
    </row>
    <row r="173" spans="1:71" ht="14" hidden="1" customHeight="1" outlineLevel="1" x14ac:dyDescent="0.2">
      <c r="A173" t="s">
        <v>825</v>
      </c>
      <c r="B173" t="s">
        <v>742</v>
      </c>
      <c r="C173" s="1">
        <f t="shared" si="65"/>
        <v>8205</v>
      </c>
      <c r="D173" s="3">
        <f>IF(N173&gt;0, RANK(N173,(N173:P173,Q173:AE173)),0)</f>
        <v>2</v>
      </c>
      <c r="E173" s="3">
        <f>IF(O173&gt;0,RANK(O173,(N173:P173,Q173:AE173)),0)</f>
        <v>1</v>
      </c>
      <c r="F173" s="3">
        <f>IF(P173&gt;0,RANK(P173,(N173:P173,Q173:AE173)),0)</f>
        <v>3</v>
      </c>
      <c r="G173" s="1">
        <f t="shared" si="63"/>
        <v>5103</v>
      </c>
      <c r="H173" s="2">
        <f t="shared" si="64"/>
        <v>0.62193784277879338</v>
      </c>
      <c r="I173" s="2"/>
      <c r="J173" s="2">
        <f t="shared" si="66"/>
        <v>0.17842778793418648</v>
      </c>
      <c r="K173" s="2">
        <f t="shared" si="67"/>
        <v>0.80036563071297984</v>
      </c>
      <c r="L173" s="2">
        <f t="shared" si="68"/>
        <v>1.0968921389396709E-2</v>
      </c>
      <c r="M173" s="2">
        <f t="shared" si="69"/>
        <v>1.0237659963437E-2</v>
      </c>
      <c r="N173" s="38">
        <v>1464</v>
      </c>
      <c r="O173" s="38">
        <v>6567</v>
      </c>
      <c r="P173" s="38">
        <v>90</v>
      </c>
      <c r="Q173" s="38">
        <v>37</v>
      </c>
      <c r="R173" s="38">
        <v>21</v>
      </c>
      <c r="S173" s="38"/>
      <c r="T173" s="38"/>
      <c r="U173" s="38"/>
      <c r="V173" s="38"/>
      <c r="W173" s="38"/>
      <c r="X173" s="38">
        <v>14</v>
      </c>
      <c r="Y173" s="38"/>
      <c r="Z173" s="38"/>
      <c r="AA173" s="38"/>
      <c r="AB173" s="38"/>
      <c r="AC173" s="38"/>
      <c r="AD173" s="38"/>
      <c r="AE173" s="38"/>
      <c r="AF173" s="38">
        <v>12</v>
      </c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BA173" s="3">
        <f>IF(Q173&gt;0,RANK(Q173,(N173:P173,Q173:AE173)),0)</f>
        <v>4</v>
      </c>
      <c r="BB173" s="3">
        <f>IF(R173&gt;0,RANK(R173,(N173:P173,Q173:AE173)),0)</f>
        <v>5</v>
      </c>
      <c r="BC173" s="3">
        <f>IF(S173&gt;0,RANK(S173,(N173:P173,Q173:AE173)),0)</f>
        <v>0</v>
      </c>
      <c r="BD173" s="3">
        <f>IF(T173&gt;0,RANK(T173,(N173:P173,Q173:AE173)),0)</f>
        <v>0</v>
      </c>
      <c r="BE173" s="2">
        <f t="shared" si="70"/>
        <v>4.5094454600853135E-3</v>
      </c>
      <c r="BF173" s="2">
        <f t="shared" si="71"/>
        <v>2.5594149908592322E-3</v>
      </c>
      <c r="BG173" s="2">
        <f t="shared" si="72"/>
        <v>0</v>
      </c>
      <c r="BH173" s="2">
        <f t="shared" si="73"/>
        <v>0</v>
      </c>
      <c r="BJ173" t="s">
        <v>825</v>
      </c>
      <c r="BK173" t="s">
        <v>742</v>
      </c>
      <c r="BL173">
        <v>4</v>
      </c>
      <c r="BN173">
        <v>0</v>
      </c>
      <c r="BO173" s="60">
        <v>5</v>
      </c>
      <c r="BP173" s="62">
        <v>83</v>
      </c>
      <c r="BQ173" s="66">
        <f t="shared" si="74"/>
        <v>5083</v>
      </c>
      <c r="BR173" s="66">
        <f t="shared" si="62"/>
        <v>5083</v>
      </c>
      <c r="BS173" s="3" t="s">
        <v>3083</v>
      </c>
    </row>
    <row r="174" spans="1:71" ht="14" hidden="1" customHeight="1" outlineLevel="1" x14ac:dyDescent="0.2">
      <c r="A174" t="s">
        <v>1254</v>
      </c>
      <c r="B174" t="s">
        <v>742</v>
      </c>
      <c r="C174" s="1">
        <f t="shared" si="65"/>
        <v>30620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>IF(P174&gt;0,RANK(P174,(N174:P174,Q174:AE174)),0)</f>
        <v>3</v>
      </c>
      <c r="G174" s="1">
        <f t="shared" si="63"/>
        <v>16435</v>
      </c>
      <c r="H174" s="2">
        <f t="shared" si="64"/>
        <v>0.53674069235793598</v>
      </c>
      <c r="I174" s="2"/>
      <c r="J174" s="2">
        <f t="shared" si="66"/>
        <v>0.2217504898758981</v>
      </c>
      <c r="K174" s="2">
        <f t="shared" si="67"/>
        <v>0.75849118223383405</v>
      </c>
      <c r="L174" s="2">
        <f t="shared" si="68"/>
        <v>1.0320052253429132E-2</v>
      </c>
      <c r="M174" s="2">
        <f t="shared" si="69"/>
        <v>9.4382756368387478E-3</v>
      </c>
      <c r="N174" s="38">
        <v>6790</v>
      </c>
      <c r="O174" s="38">
        <v>23225</v>
      </c>
      <c r="P174" s="38">
        <v>316</v>
      </c>
      <c r="Q174" s="38">
        <v>144</v>
      </c>
      <c r="R174" s="38">
        <v>86</v>
      </c>
      <c r="S174" s="38"/>
      <c r="T174" s="38"/>
      <c r="U174" s="38"/>
      <c r="V174" s="38"/>
      <c r="W174" s="38"/>
      <c r="X174" s="38">
        <v>38</v>
      </c>
      <c r="Y174" s="38"/>
      <c r="Z174" s="38"/>
      <c r="AA174" s="38"/>
      <c r="AB174" s="38"/>
      <c r="AC174" s="38"/>
      <c r="AD174" s="38"/>
      <c r="AE174" s="38"/>
      <c r="AF174" s="38">
        <v>21</v>
      </c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BA174" s="3">
        <f>IF(Q174&gt;0,RANK(Q174,(N174:P174,Q174:AE174)),0)</f>
        <v>4</v>
      </c>
      <c r="BB174" s="3">
        <f>IF(R174&gt;0,RANK(R174,(N174:P174,Q174:AE174)),0)</f>
        <v>5</v>
      </c>
      <c r="BC174" s="3">
        <f>IF(S174&gt;0,RANK(S174,(N174:P174,Q174:AE174)),0)</f>
        <v>0</v>
      </c>
      <c r="BD174" s="3">
        <f>IF(T174&gt;0,RANK(T174,(N174:P174,Q174:AE174)),0)</f>
        <v>0</v>
      </c>
      <c r="BE174" s="2">
        <f t="shared" si="70"/>
        <v>4.7028086218158065E-3</v>
      </c>
      <c r="BF174" s="2">
        <f t="shared" si="71"/>
        <v>2.8086218158066621E-3</v>
      </c>
      <c r="BG174" s="2">
        <f t="shared" si="72"/>
        <v>0</v>
      </c>
      <c r="BH174" s="2">
        <f t="shared" si="73"/>
        <v>0</v>
      </c>
      <c r="BJ174" t="s">
        <v>1254</v>
      </c>
      <c r="BK174" t="s">
        <v>742</v>
      </c>
      <c r="BL174">
        <v>1</v>
      </c>
      <c r="BN174">
        <v>0</v>
      </c>
      <c r="BO174" s="60">
        <v>5</v>
      </c>
      <c r="BP174" s="62">
        <v>85</v>
      </c>
      <c r="BQ174" s="66">
        <f t="shared" si="74"/>
        <v>5085</v>
      </c>
      <c r="BR174" s="66">
        <f t="shared" si="62"/>
        <v>5085</v>
      </c>
      <c r="BS174" s="3" t="s">
        <v>3083</v>
      </c>
    </row>
    <row r="175" spans="1:71" ht="14" hidden="1" customHeight="1" outlineLevel="1" x14ac:dyDescent="0.2">
      <c r="A175" t="s">
        <v>1618</v>
      </c>
      <c r="B175" t="s">
        <v>742</v>
      </c>
      <c r="C175" s="1">
        <f t="shared" si="65"/>
        <v>7501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>IF(P175&gt;0,RANK(P175,(N175:P175,Q175:AE175)),0)</f>
        <v>3</v>
      </c>
      <c r="G175" s="1">
        <f t="shared" si="63"/>
        <v>4394</v>
      </c>
      <c r="H175" s="2">
        <f t="shared" si="64"/>
        <v>0.58578856152513004</v>
      </c>
      <c r="I175" s="2"/>
      <c r="J175" s="2">
        <f t="shared" si="66"/>
        <v>0.1987734968670844</v>
      </c>
      <c r="K175" s="2">
        <f t="shared" si="67"/>
        <v>0.78456205839221438</v>
      </c>
      <c r="L175" s="2">
        <f t="shared" si="68"/>
        <v>8.1322490334622046E-3</v>
      </c>
      <c r="M175" s="2">
        <f t="shared" si="69"/>
        <v>8.5321957072389629E-3</v>
      </c>
      <c r="N175" s="38">
        <v>1491</v>
      </c>
      <c r="O175" s="38">
        <v>5885</v>
      </c>
      <c r="P175" s="38">
        <v>61</v>
      </c>
      <c r="Q175" s="38">
        <v>32</v>
      </c>
      <c r="R175" s="38">
        <v>24</v>
      </c>
      <c r="S175" s="38"/>
      <c r="T175" s="38"/>
      <c r="U175" s="38"/>
      <c r="V175" s="38"/>
      <c r="W175" s="38"/>
      <c r="X175" s="38">
        <v>4</v>
      </c>
      <c r="Y175" s="38"/>
      <c r="Z175" s="38"/>
      <c r="AA175" s="38"/>
      <c r="AB175" s="38"/>
      <c r="AC175" s="38"/>
      <c r="AD175" s="38"/>
      <c r="AE175" s="38"/>
      <c r="AF175" s="38">
        <v>4</v>
      </c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BA175" s="3">
        <f>IF(Q175&gt;0,RANK(Q175,(N175:P175,Q175:AE175)),0)</f>
        <v>4</v>
      </c>
      <c r="BB175" s="3">
        <f>IF(R175&gt;0,RANK(R175,(N175:P175,Q175:AE175)),0)</f>
        <v>5</v>
      </c>
      <c r="BC175" s="3">
        <f>IF(S175&gt;0,RANK(S175,(N175:P175,Q175:AE175)),0)</f>
        <v>0</v>
      </c>
      <c r="BD175" s="3">
        <f>IF(T175&gt;0,RANK(T175,(N175:P175,Q175:AE175)),0)</f>
        <v>0</v>
      </c>
      <c r="BE175" s="2">
        <f t="shared" si="70"/>
        <v>4.266097853619517E-3</v>
      </c>
      <c r="BF175" s="2">
        <f t="shared" si="71"/>
        <v>3.1995733902146382E-3</v>
      </c>
      <c r="BG175" s="2">
        <f t="shared" si="72"/>
        <v>0</v>
      </c>
      <c r="BH175" s="2">
        <f t="shared" si="73"/>
        <v>0</v>
      </c>
      <c r="BJ175" t="s">
        <v>1618</v>
      </c>
      <c r="BK175" t="s">
        <v>742</v>
      </c>
      <c r="BL175">
        <v>3</v>
      </c>
      <c r="BN175">
        <v>0</v>
      </c>
      <c r="BO175" s="60">
        <v>5</v>
      </c>
      <c r="BP175" s="62">
        <v>87</v>
      </c>
      <c r="BQ175" s="66">
        <f t="shared" si="74"/>
        <v>5087</v>
      </c>
      <c r="BR175" s="66">
        <f t="shared" si="62"/>
        <v>5087</v>
      </c>
      <c r="BS175" s="3" t="s">
        <v>3083</v>
      </c>
    </row>
    <row r="176" spans="1:71" ht="14" hidden="1" customHeight="1" outlineLevel="1" x14ac:dyDescent="0.2">
      <c r="A176" t="s">
        <v>1791</v>
      </c>
      <c r="B176" t="s">
        <v>742</v>
      </c>
      <c r="C176" s="1">
        <f t="shared" si="65"/>
        <v>7851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>IF(P176&gt;0,RANK(P176,(N176:P176,Q176:AE176)),0)</f>
        <v>3</v>
      </c>
      <c r="G176" s="1">
        <f t="shared" si="63"/>
        <v>4729</v>
      </c>
      <c r="H176" s="2">
        <f t="shared" si="64"/>
        <v>0.60234365049038341</v>
      </c>
      <c r="I176" s="2"/>
      <c r="J176" s="2">
        <f t="shared" si="66"/>
        <v>0.19118583619921029</v>
      </c>
      <c r="K176" s="2">
        <f t="shared" si="67"/>
        <v>0.79352948668959367</v>
      </c>
      <c r="L176" s="2">
        <f t="shared" si="68"/>
        <v>8.4065724111578137E-3</v>
      </c>
      <c r="M176" s="2">
        <f t="shared" si="69"/>
        <v>6.8781047000382629E-3</v>
      </c>
      <c r="N176" s="38">
        <v>1501</v>
      </c>
      <c r="O176" s="38">
        <v>6230</v>
      </c>
      <c r="P176" s="38">
        <v>66</v>
      </c>
      <c r="Q176" s="38">
        <v>23</v>
      </c>
      <c r="R176" s="38">
        <v>14</v>
      </c>
      <c r="S176" s="38"/>
      <c r="T176" s="38"/>
      <c r="U176" s="38"/>
      <c r="V176" s="38"/>
      <c r="W176" s="38"/>
      <c r="X176" s="38">
        <v>12</v>
      </c>
      <c r="Y176" s="38"/>
      <c r="Z176" s="38"/>
      <c r="AA176" s="38"/>
      <c r="AB176" s="38"/>
      <c r="AC176" s="38"/>
      <c r="AD176" s="38"/>
      <c r="AE176" s="38"/>
      <c r="AF176" s="38">
        <v>5</v>
      </c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BA176" s="3">
        <f>IF(Q176&gt;0,RANK(Q176,(N176:P176,Q176:AE176)),0)</f>
        <v>4</v>
      </c>
      <c r="BB176" s="3">
        <f>IF(R176&gt;0,RANK(R176,(N176:P176,Q176:AE176)),0)</f>
        <v>5</v>
      </c>
      <c r="BC176" s="3">
        <f>IF(S176&gt;0,RANK(S176,(N176:P176,Q176:AE176)),0)</f>
        <v>0</v>
      </c>
      <c r="BD176" s="3">
        <f>IF(T176&gt;0,RANK(T176,(N176:P176,Q176:AE176)),0)</f>
        <v>0</v>
      </c>
      <c r="BE176" s="2">
        <f t="shared" si="70"/>
        <v>2.9295631129792384E-3</v>
      </c>
      <c r="BF176" s="2">
        <f t="shared" si="71"/>
        <v>1.7832123296395363E-3</v>
      </c>
      <c r="BG176" s="2">
        <f t="shared" si="72"/>
        <v>0</v>
      </c>
      <c r="BH176" s="2">
        <f t="shared" si="73"/>
        <v>0</v>
      </c>
      <c r="BJ176" t="s">
        <v>1791</v>
      </c>
      <c r="BK176" t="s">
        <v>742</v>
      </c>
      <c r="BL176">
        <v>1</v>
      </c>
      <c r="BN176">
        <v>0</v>
      </c>
      <c r="BO176" s="60">
        <v>5</v>
      </c>
      <c r="BP176" s="62">
        <v>89</v>
      </c>
      <c r="BQ176" s="66">
        <f t="shared" si="74"/>
        <v>5089</v>
      </c>
      <c r="BR176" s="66">
        <f t="shared" si="62"/>
        <v>5089</v>
      </c>
      <c r="BS176" s="3" t="s">
        <v>3083</v>
      </c>
    </row>
    <row r="177" spans="1:71" ht="14" hidden="1" customHeight="1" outlineLevel="1" x14ac:dyDescent="0.2">
      <c r="A177" t="s">
        <v>1242</v>
      </c>
      <c r="B177" t="s">
        <v>742</v>
      </c>
      <c r="C177" s="1">
        <f t="shared" si="65"/>
        <v>15803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>IF(P177&gt;0,RANK(P177,(N177:P177,Q177:AE177)),0)</f>
        <v>3</v>
      </c>
      <c r="G177" s="1">
        <f t="shared" si="63"/>
        <v>8073</v>
      </c>
      <c r="H177" s="2">
        <f t="shared" si="64"/>
        <v>0.51085236980320192</v>
      </c>
      <c r="I177" s="2"/>
      <c r="J177" s="2">
        <f t="shared" si="66"/>
        <v>0.23849901917357463</v>
      </c>
      <c r="K177" s="2">
        <f t="shared" si="67"/>
        <v>0.74935138897677656</v>
      </c>
      <c r="L177" s="2">
        <f t="shared" si="68"/>
        <v>6.201354173258242E-3</v>
      </c>
      <c r="M177" s="2">
        <f t="shared" si="69"/>
        <v>5.9482376763905689E-3</v>
      </c>
      <c r="N177" s="38">
        <v>3769</v>
      </c>
      <c r="O177" s="38">
        <v>11842</v>
      </c>
      <c r="P177" s="38">
        <v>98</v>
      </c>
      <c r="Q177" s="38">
        <v>45</v>
      </c>
      <c r="R177" s="38">
        <v>30</v>
      </c>
      <c r="S177" s="38"/>
      <c r="T177" s="38"/>
      <c r="U177" s="38"/>
      <c r="V177" s="38"/>
      <c r="W177" s="38"/>
      <c r="X177" s="38">
        <v>10</v>
      </c>
      <c r="Y177" s="38"/>
      <c r="Z177" s="38"/>
      <c r="AA177" s="38"/>
      <c r="AB177" s="38"/>
      <c r="AC177" s="38"/>
      <c r="AD177" s="38"/>
      <c r="AE177" s="38"/>
      <c r="AF177" s="38">
        <v>9</v>
      </c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BA177" s="3">
        <f>IF(Q177&gt;0,RANK(Q177,(N177:P177,Q177:AE177)),0)</f>
        <v>4</v>
      </c>
      <c r="BB177" s="3">
        <f>IF(R177&gt;0,RANK(R177,(N177:P177,Q177:AE177)),0)</f>
        <v>5</v>
      </c>
      <c r="BC177" s="3">
        <f>IF(S177&gt;0,RANK(S177,(N177:P177,Q177:AE177)),0)</f>
        <v>0</v>
      </c>
      <c r="BD177" s="3">
        <f>IF(T177&gt;0,RANK(T177,(N177:P177,Q177:AE177)),0)</f>
        <v>0</v>
      </c>
      <c r="BE177" s="2">
        <f t="shared" si="70"/>
        <v>2.8475605897614379E-3</v>
      </c>
      <c r="BF177" s="2">
        <f t="shared" si="71"/>
        <v>1.8983737265076252E-3</v>
      </c>
      <c r="BG177" s="2">
        <f t="shared" si="72"/>
        <v>0</v>
      </c>
      <c r="BH177" s="2">
        <f t="shared" si="73"/>
        <v>0</v>
      </c>
      <c r="BJ177" t="s">
        <v>1242</v>
      </c>
      <c r="BK177" t="s">
        <v>742</v>
      </c>
      <c r="BL177">
        <v>4</v>
      </c>
      <c r="BN177">
        <v>0</v>
      </c>
      <c r="BO177" s="60">
        <v>5</v>
      </c>
      <c r="BP177" s="62">
        <v>91</v>
      </c>
      <c r="BQ177" s="66">
        <f t="shared" si="74"/>
        <v>5091</v>
      </c>
      <c r="BR177" s="66">
        <f t="shared" si="62"/>
        <v>5091</v>
      </c>
      <c r="BS177" s="3" t="s">
        <v>3083</v>
      </c>
    </row>
    <row r="178" spans="1:71" ht="14" hidden="1" customHeight="1" outlineLevel="1" x14ac:dyDescent="0.2">
      <c r="A178" t="s">
        <v>516</v>
      </c>
      <c r="B178" t="s">
        <v>742</v>
      </c>
      <c r="C178" s="1">
        <f t="shared" si="65"/>
        <v>10717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>IF(P178&gt;0,RANK(P178,(N178:P178,Q178:AE178)),0)</f>
        <v>3</v>
      </c>
      <c r="G178" s="1">
        <f t="shared" si="63"/>
        <v>3389</v>
      </c>
      <c r="H178" s="2">
        <f t="shared" si="64"/>
        <v>0.3162265559391621</v>
      </c>
      <c r="I178" s="2"/>
      <c r="J178" s="2">
        <f t="shared" si="66"/>
        <v>0.33348884949146218</v>
      </c>
      <c r="K178" s="2">
        <f t="shared" si="67"/>
        <v>0.64971540543062423</v>
      </c>
      <c r="L178" s="2">
        <f t="shared" si="68"/>
        <v>1.0077447046748157E-2</v>
      </c>
      <c r="M178" s="2">
        <f t="shared" si="69"/>
        <v>6.7182980311654358E-3</v>
      </c>
      <c r="N178" s="38">
        <v>3574</v>
      </c>
      <c r="O178" s="38">
        <v>6963</v>
      </c>
      <c r="P178" s="38">
        <v>108</v>
      </c>
      <c r="Q178" s="38">
        <v>39</v>
      </c>
      <c r="R178" s="38">
        <v>11</v>
      </c>
      <c r="S178" s="38"/>
      <c r="T178" s="38"/>
      <c r="U178" s="38"/>
      <c r="V178" s="38"/>
      <c r="W178" s="38"/>
      <c r="X178" s="38">
        <v>11</v>
      </c>
      <c r="Y178" s="38"/>
      <c r="Z178" s="38"/>
      <c r="AA178" s="38"/>
      <c r="AB178" s="38"/>
      <c r="AC178" s="38"/>
      <c r="AD178" s="38"/>
      <c r="AE178" s="38"/>
      <c r="AF178" s="38">
        <v>11</v>
      </c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BA178" s="3">
        <f>IF(Q178&gt;0,RANK(Q178,(N178:P178,Q178:AE178)),0)</f>
        <v>4</v>
      </c>
      <c r="BB178" s="3">
        <f>IF(R178&gt;0,RANK(R178,(N178:P178,Q178:AE178)),0)</f>
        <v>5</v>
      </c>
      <c r="BC178" s="3">
        <f>IF(S178&gt;0,RANK(S178,(N178:P178,Q178:AE178)),0)</f>
        <v>0</v>
      </c>
      <c r="BD178" s="3">
        <f>IF(T178&gt;0,RANK(T178,(N178:P178,Q178:AE178)),0)</f>
        <v>0</v>
      </c>
      <c r="BE178" s="2">
        <f t="shared" si="70"/>
        <v>3.6390781002146122E-3</v>
      </c>
      <c r="BF178" s="2">
        <f t="shared" si="71"/>
        <v>1.0264066436502753E-3</v>
      </c>
      <c r="BG178" s="2">
        <f t="shared" si="72"/>
        <v>0</v>
      </c>
      <c r="BH178" s="2">
        <f t="shared" si="73"/>
        <v>0</v>
      </c>
      <c r="BJ178" t="s">
        <v>516</v>
      </c>
      <c r="BK178" t="s">
        <v>742</v>
      </c>
      <c r="BL178">
        <v>1</v>
      </c>
      <c r="BN178">
        <v>0</v>
      </c>
      <c r="BO178" s="60">
        <v>5</v>
      </c>
      <c r="BP178" s="62">
        <v>93</v>
      </c>
      <c r="BQ178" s="66">
        <f t="shared" si="74"/>
        <v>5093</v>
      </c>
      <c r="BR178" s="66">
        <f t="shared" si="62"/>
        <v>5093</v>
      </c>
      <c r="BS178" s="3" t="s">
        <v>3083</v>
      </c>
    </row>
    <row r="179" spans="1:71" ht="14" hidden="1" customHeight="1" outlineLevel="1" x14ac:dyDescent="0.2">
      <c r="A179" t="s">
        <v>629</v>
      </c>
      <c r="B179" t="s">
        <v>742</v>
      </c>
      <c r="C179" s="1">
        <f t="shared" si="65"/>
        <v>2433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>IF(P179&gt;0,RANK(P179,(N179:P179,Q179:AE179)),0)</f>
        <v>3</v>
      </c>
      <c r="G179" s="1">
        <f t="shared" si="63"/>
        <v>383</v>
      </c>
      <c r="H179" s="2">
        <f t="shared" si="64"/>
        <v>0.15741882449650638</v>
      </c>
      <c r="I179" s="2"/>
      <c r="J179" s="2">
        <f t="shared" si="66"/>
        <v>0.41183723797780519</v>
      </c>
      <c r="K179" s="2">
        <f t="shared" si="67"/>
        <v>0.5692560624743116</v>
      </c>
      <c r="L179" s="2">
        <f t="shared" si="68"/>
        <v>1.1508425811755036E-2</v>
      </c>
      <c r="M179" s="2">
        <f t="shared" si="69"/>
        <v>7.3982737361281189E-3</v>
      </c>
      <c r="N179" s="38">
        <v>1002</v>
      </c>
      <c r="O179" s="38">
        <v>1385</v>
      </c>
      <c r="P179" s="38">
        <v>28</v>
      </c>
      <c r="Q179" s="38">
        <v>9</v>
      </c>
      <c r="R179" s="38">
        <v>3</v>
      </c>
      <c r="S179" s="38"/>
      <c r="T179" s="38"/>
      <c r="U179" s="38"/>
      <c r="V179" s="38"/>
      <c r="W179" s="38"/>
      <c r="X179" s="38">
        <v>1</v>
      </c>
      <c r="Y179" s="38"/>
      <c r="Z179" s="38"/>
      <c r="AA179" s="38"/>
      <c r="AB179" s="38"/>
      <c r="AC179" s="38"/>
      <c r="AD179" s="38"/>
      <c r="AE179" s="38"/>
      <c r="AF179" s="38">
        <v>5</v>
      </c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BA179" s="3">
        <f>IF(Q179&gt;0,RANK(Q179,(N179:P179,Q179:AE179)),0)</f>
        <v>4</v>
      </c>
      <c r="BB179" s="3">
        <f>IF(R179&gt;0,RANK(R179,(N179:P179,Q179:AE179)),0)</f>
        <v>5</v>
      </c>
      <c r="BC179" s="3">
        <f>IF(S179&gt;0,RANK(S179,(N179:P179,Q179:AE179)),0)</f>
        <v>0</v>
      </c>
      <c r="BD179" s="3">
        <f>IF(T179&gt;0,RANK(T179,(N179:P179,Q179:AE179)),0)</f>
        <v>0</v>
      </c>
      <c r="BE179" s="2">
        <f t="shared" si="70"/>
        <v>3.6991368680641184E-3</v>
      </c>
      <c r="BF179" s="2">
        <f t="shared" si="71"/>
        <v>1.2330456226880395E-3</v>
      </c>
      <c r="BG179" s="2">
        <f t="shared" si="72"/>
        <v>0</v>
      </c>
      <c r="BH179" s="2">
        <f t="shared" si="73"/>
        <v>0</v>
      </c>
      <c r="BJ179" t="s">
        <v>629</v>
      </c>
      <c r="BK179" t="s">
        <v>742</v>
      </c>
      <c r="BL179">
        <v>1</v>
      </c>
      <c r="BN179">
        <v>0</v>
      </c>
      <c r="BO179" s="60">
        <v>5</v>
      </c>
      <c r="BP179" s="62">
        <v>95</v>
      </c>
      <c r="BQ179" s="66">
        <f t="shared" si="74"/>
        <v>5095</v>
      </c>
      <c r="BR179" s="66">
        <f t="shared" si="62"/>
        <v>5095</v>
      </c>
      <c r="BS179" s="3" t="s">
        <v>3083</v>
      </c>
    </row>
    <row r="180" spans="1:71" ht="14" hidden="1" customHeight="1" outlineLevel="1" x14ac:dyDescent="0.2">
      <c r="A180" t="s">
        <v>1381</v>
      </c>
      <c r="B180" t="s">
        <v>742</v>
      </c>
      <c r="C180" s="1">
        <f t="shared" si="65"/>
        <v>3707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>IF(P180&gt;0,RANK(P180,(N180:P180,Q180:AE180)),0)</f>
        <v>3</v>
      </c>
      <c r="G180" s="1">
        <f t="shared" si="63"/>
        <v>2342</v>
      </c>
      <c r="H180" s="2">
        <f t="shared" si="64"/>
        <v>0.63177771783113035</v>
      </c>
      <c r="I180" s="2"/>
      <c r="J180" s="2">
        <f t="shared" si="66"/>
        <v>0.17399514432155383</v>
      </c>
      <c r="K180" s="2">
        <f t="shared" si="67"/>
        <v>0.80577286215268407</v>
      </c>
      <c r="L180" s="2">
        <f t="shared" si="68"/>
        <v>1.0790396547073105E-2</v>
      </c>
      <c r="M180" s="2">
        <f t="shared" si="69"/>
        <v>9.4415969786889997E-3</v>
      </c>
      <c r="N180" s="38">
        <v>645</v>
      </c>
      <c r="O180" s="38">
        <v>2987</v>
      </c>
      <c r="P180" s="38">
        <v>40</v>
      </c>
      <c r="Q180" s="38">
        <v>9</v>
      </c>
      <c r="R180" s="38">
        <v>17</v>
      </c>
      <c r="S180" s="38"/>
      <c r="T180" s="38"/>
      <c r="U180" s="38"/>
      <c r="V180" s="38"/>
      <c r="W180" s="38"/>
      <c r="X180" s="38">
        <v>6</v>
      </c>
      <c r="Y180" s="38"/>
      <c r="Z180" s="38"/>
      <c r="AA180" s="38"/>
      <c r="AB180" s="38"/>
      <c r="AC180" s="38"/>
      <c r="AD180" s="38"/>
      <c r="AE180" s="38"/>
      <c r="AF180" s="38">
        <v>3</v>
      </c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BA180" s="3">
        <f>IF(Q180&gt;0,RANK(Q180,(N180:P180,Q180:AE180)),0)</f>
        <v>5</v>
      </c>
      <c r="BB180" s="3">
        <f>IF(R180&gt;0,RANK(R180,(N180:P180,Q180:AE180)),0)</f>
        <v>4</v>
      </c>
      <c r="BC180" s="3">
        <f>IF(S180&gt;0,RANK(S180,(N180:P180,Q180:AE180)),0)</f>
        <v>0</v>
      </c>
      <c r="BD180" s="3">
        <f>IF(T180&gt;0,RANK(T180,(N180:P180,Q180:AE180)),0)</f>
        <v>0</v>
      </c>
      <c r="BE180" s="2">
        <f t="shared" si="70"/>
        <v>2.4278392230914487E-3</v>
      </c>
      <c r="BF180" s="2">
        <f t="shared" si="71"/>
        <v>4.5859185325060692E-3</v>
      </c>
      <c r="BG180" s="2">
        <f t="shared" si="72"/>
        <v>0</v>
      </c>
      <c r="BH180" s="2">
        <f t="shared" si="73"/>
        <v>0</v>
      </c>
      <c r="BJ180" t="s">
        <v>1381</v>
      </c>
      <c r="BK180" t="s">
        <v>742</v>
      </c>
      <c r="BL180">
        <v>4</v>
      </c>
      <c r="BN180">
        <v>0</v>
      </c>
      <c r="BO180" s="60">
        <v>5</v>
      </c>
      <c r="BP180" s="62">
        <v>97</v>
      </c>
      <c r="BQ180" s="66">
        <f t="shared" si="74"/>
        <v>5097</v>
      </c>
      <c r="BR180" s="66">
        <f t="shared" si="62"/>
        <v>5097</v>
      </c>
      <c r="BS180" s="3" t="s">
        <v>3083</v>
      </c>
    </row>
    <row r="181" spans="1:71" ht="14" hidden="1" customHeight="1" outlineLevel="1" x14ac:dyDescent="0.2">
      <c r="A181" t="s">
        <v>2309</v>
      </c>
      <c r="B181" t="s">
        <v>742</v>
      </c>
      <c r="C181" s="1">
        <f t="shared" si="65"/>
        <v>2907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>IF(P181&gt;0,RANK(P181,(N181:P181,Q181:AE181)),0)</f>
        <v>3</v>
      </c>
      <c r="G181" s="1">
        <f t="shared" si="63"/>
        <v>1153</v>
      </c>
      <c r="H181" s="2">
        <f t="shared" si="64"/>
        <v>0.39662882696938423</v>
      </c>
      <c r="I181" s="2"/>
      <c r="J181" s="2">
        <f t="shared" si="66"/>
        <v>0.29205366357069146</v>
      </c>
      <c r="K181" s="2">
        <f t="shared" si="67"/>
        <v>0.68868249054007569</v>
      </c>
      <c r="L181" s="2">
        <f t="shared" si="68"/>
        <v>1.1007911936704506E-2</v>
      </c>
      <c r="M181" s="2">
        <f t="shared" si="69"/>
        <v>8.2559339525284051E-3</v>
      </c>
      <c r="N181" s="38">
        <v>849</v>
      </c>
      <c r="O181" s="38">
        <v>2002</v>
      </c>
      <c r="P181" s="38">
        <v>32</v>
      </c>
      <c r="Q181" s="38">
        <v>5</v>
      </c>
      <c r="R181" s="38">
        <v>7</v>
      </c>
      <c r="S181" s="38"/>
      <c r="T181" s="38"/>
      <c r="U181" s="38"/>
      <c r="V181" s="38"/>
      <c r="W181" s="38"/>
      <c r="X181" s="38">
        <v>3</v>
      </c>
      <c r="Y181" s="38"/>
      <c r="Z181" s="38"/>
      <c r="AA181" s="38"/>
      <c r="AB181" s="38"/>
      <c r="AC181" s="38"/>
      <c r="AD181" s="38"/>
      <c r="AE181" s="38"/>
      <c r="AF181" s="38">
        <v>9</v>
      </c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BA181" s="3">
        <f>IF(Q181&gt;0,RANK(Q181,(N181:P181,Q181:AE181)),0)</f>
        <v>5</v>
      </c>
      <c r="BB181" s="3">
        <f>IF(R181&gt;0,RANK(R181,(N181:P181,Q181:AE181)),0)</f>
        <v>4</v>
      </c>
      <c r="BC181" s="3">
        <f>IF(S181&gt;0,RANK(S181,(N181:P181,Q181:AE181)),0)</f>
        <v>0</v>
      </c>
      <c r="BD181" s="3">
        <f>IF(T181&gt;0,RANK(T181,(N181:P181,Q181:AE181)),0)</f>
        <v>0</v>
      </c>
      <c r="BE181" s="2">
        <f t="shared" si="70"/>
        <v>1.7199862401100791E-3</v>
      </c>
      <c r="BF181" s="2">
        <f t="shared" si="71"/>
        <v>2.4079807361541109E-3</v>
      </c>
      <c r="BG181" s="2">
        <f t="shared" si="72"/>
        <v>0</v>
      </c>
      <c r="BH181" s="2">
        <f t="shared" si="73"/>
        <v>0</v>
      </c>
      <c r="BJ181" t="s">
        <v>2309</v>
      </c>
      <c r="BK181" t="s">
        <v>742</v>
      </c>
      <c r="BL181">
        <v>4</v>
      </c>
      <c r="BN181">
        <v>0</v>
      </c>
      <c r="BO181" s="60">
        <v>5</v>
      </c>
      <c r="BP181" s="62">
        <v>99</v>
      </c>
      <c r="BQ181" s="66">
        <f t="shared" si="74"/>
        <v>5099</v>
      </c>
      <c r="BR181" s="66">
        <f t="shared" si="62"/>
        <v>5099</v>
      </c>
      <c r="BS181" s="3" t="s">
        <v>3083</v>
      </c>
    </row>
    <row r="182" spans="1:71" ht="14" hidden="1" customHeight="1" outlineLevel="1" x14ac:dyDescent="0.2">
      <c r="A182" t="s">
        <v>1115</v>
      </c>
      <c r="B182" t="s">
        <v>742</v>
      </c>
      <c r="C182" s="1">
        <f t="shared" si="65"/>
        <v>3770</v>
      </c>
      <c r="D182" s="3">
        <f>IF(N182&gt;0, RANK(N182,(N182:P182,Q182:AE182)),0)</f>
        <v>2</v>
      </c>
      <c r="E182" s="3">
        <f>IF(O182&gt;0,RANK(O182,(N182:P182,Q182:AE182)),0)</f>
        <v>1</v>
      </c>
      <c r="F182" s="3">
        <f>IF(P182&gt;0,RANK(P182,(N182:P182,Q182:AE182)),0)</f>
        <v>3</v>
      </c>
      <c r="G182" s="1">
        <f t="shared" si="63"/>
        <v>2419</v>
      </c>
      <c r="H182" s="2">
        <f t="shared" si="64"/>
        <v>0.64164456233421752</v>
      </c>
      <c r="I182" s="2"/>
      <c r="J182" s="2">
        <f t="shared" si="66"/>
        <v>0.17082228116710876</v>
      </c>
      <c r="K182" s="2">
        <f t="shared" si="67"/>
        <v>0.81246684350132625</v>
      </c>
      <c r="L182" s="2">
        <f t="shared" si="68"/>
        <v>7.6923076923076927E-3</v>
      </c>
      <c r="M182" s="2">
        <f t="shared" si="69"/>
        <v>9.0185676392573189E-3</v>
      </c>
      <c r="N182" s="38">
        <v>644</v>
      </c>
      <c r="O182" s="38">
        <v>3063</v>
      </c>
      <c r="P182" s="38">
        <v>29</v>
      </c>
      <c r="Q182" s="38">
        <v>10</v>
      </c>
      <c r="R182" s="38">
        <v>20</v>
      </c>
      <c r="S182" s="38"/>
      <c r="T182" s="38"/>
      <c r="U182" s="38"/>
      <c r="V182" s="38"/>
      <c r="W182" s="38"/>
      <c r="X182" s="38">
        <v>0</v>
      </c>
      <c r="Y182" s="38"/>
      <c r="Z182" s="38"/>
      <c r="AA182" s="38"/>
      <c r="AB182" s="38"/>
      <c r="AC182" s="38"/>
      <c r="AD182" s="38"/>
      <c r="AE182" s="38"/>
      <c r="AF182" s="38">
        <v>4</v>
      </c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BA182" s="3">
        <f>IF(Q182&gt;0,RANK(Q182,(N182:P182,Q182:AE182)),0)</f>
        <v>5</v>
      </c>
      <c r="BB182" s="3">
        <f>IF(R182&gt;0,RANK(R182,(N182:P182,Q182:AE182)),0)</f>
        <v>4</v>
      </c>
      <c r="BC182" s="3">
        <f>IF(S182&gt;0,RANK(S182,(N182:P182,Q182:AE182)),0)</f>
        <v>0</v>
      </c>
      <c r="BD182" s="3">
        <f>IF(T182&gt;0,RANK(T182,(N182:P182,Q182:AE182)),0)</f>
        <v>0</v>
      </c>
      <c r="BE182" s="2">
        <f t="shared" si="70"/>
        <v>2.6525198938992041E-3</v>
      </c>
      <c r="BF182" s="2">
        <f t="shared" si="71"/>
        <v>5.3050397877984082E-3</v>
      </c>
      <c r="BG182" s="2">
        <f t="shared" si="72"/>
        <v>0</v>
      </c>
      <c r="BH182" s="2">
        <f t="shared" si="73"/>
        <v>0</v>
      </c>
      <c r="BJ182" t="s">
        <v>1115</v>
      </c>
      <c r="BK182" t="s">
        <v>742</v>
      </c>
      <c r="BL182">
        <v>4</v>
      </c>
      <c r="BN182">
        <v>0</v>
      </c>
      <c r="BO182" s="60">
        <v>5</v>
      </c>
      <c r="BP182" s="62">
        <v>101</v>
      </c>
      <c r="BQ182" s="66">
        <f t="shared" si="74"/>
        <v>5101</v>
      </c>
      <c r="BR182" s="66">
        <f t="shared" si="62"/>
        <v>5101</v>
      </c>
      <c r="BS182" s="3" t="s">
        <v>3083</v>
      </c>
    </row>
    <row r="183" spans="1:71" ht="14" hidden="1" customHeight="1" outlineLevel="1" x14ac:dyDescent="0.2">
      <c r="A183" t="s">
        <v>184</v>
      </c>
      <c r="B183" t="s">
        <v>742</v>
      </c>
      <c r="C183" s="1">
        <f t="shared" si="65"/>
        <v>8626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>IF(P183&gt;0,RANK(P183,(N183:P183,Q183:AE183)),0)</f>
        <v>3</v>
      </c>
      <c r="G183" s="1">
        <f t="shared" si="63"/>
        <v>1644</v>
      </c>
      <c r="H183" s="2">
        <f t="shared" si="64"/>
        <v>0.19058659865522837</v>
      </c>
      <c r="I183" s="2"/>
      <c r="J183" s="2">
        <f t="shared" si="66"/>
        <v>0.39554834222119173</v>
      </c>
      <c r="K183" s="2">
        <f t="shared" si="67"/>
        <v>0.58613494087642015</v>
      </c>
      <c r="L183" s="2">
        <f t="shared" si="68"/>
        <v>9.1583584511940649E-3</v>
      </c>
      <c r="M183" s="2">
        <f t="shared" si="69"/>
        <v>9.1583584511940545E-3</v>
      </c>
      <c r="N183" s="38">
        <v>3412</v>
      </c>
      <c r="O183" s="38">
        <v>5056</v>
      </c>
      <c r="P183" s="38">
        <v>79</v>
      </c>
      <c r="Q183" s="38">
        <v>30</v>
      </c>
      <c r="R183" s="38">
        <v>26</v>
      </c>
      <c r="S183" s="38"/>
      <c r="T183" s="38"/>
      <c r="U183" s="38"/>
      <c r="V183" s="38"/>
      <c r="W183" s="38"/>
      <c r="X183" s="38">
        <v>7</v>
      </c>
      <c r="Y183" s="38"/>
      <c r="Z183" s="38"/>
      <c r="AA183" s="38"/>
      <c r="AB183" s="38"/>
      <c r="AC183" s="38"/>
      <c r="AD183" s="38"/>
      <c r="AE183" s="38"/>
      <c r="AF183" s="38">
        <v>16</v>
      </c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BA183" s="3">
        <f>IF(Q183&gt;0,RANK(Q183,(N183:P183,Q183:AE183)),0)</f>
        <v>4</v>
      </c>
      <c r="BB183" s="3">
        <f>IF(R183&gt;0,RANK(R183,(N183:P183,Q183:AE183)),0)</f>
        <v>5</v>
      </c>
      <c r="BC183" s="3">
        <f>IF(S183&gt;0,RANK(S183,(N183:P183,Q183:AE183)),0)</f>
        <v>0</v>
      </c>
      <c r="BD183" s="3">
        <f>IF(T183&gt;0,RANK(T183,(N183:P183,Q183:AE183)),0)</f>
        <v>0</v>
      </c>
      <c r="BE183" s="2">
        <f t="shared" si="70"/>
        <v>3.4778576396939484E-3</v>
      </c>
      <c r="BF183" s="2">
        <f t="shared" si="71"/>
        <v>3.0141432877347552E-3</v>
      </c>
      <c r="BG183" s="2">
        <f t="shared" si="72"/>
        <v>0</v>
      </c>
      <c r="BH183" s="2">
        <f t="shared" si="73"/>
        <v>0</v>
      </c>
      <c r="BJ183" t="s">
        <v>184</v>
      </c>
      <c r="BK183" t="s">
        <v>742</v>
      </c>
      <c r="BL183">
        <v>4</v>
      </c>
      <c r="BN183">
        <v>0</v>
      </c>
      <c r="BO183" s="60">
        <v>5</v>
      </c>
      <c r="BP183" s="62">
        <v>103</v>
      </c>
      <c r="BQ183" s="66">
        <f t="shared" si="74"/>
        <v>5103</v>
      </c>
      <c r="BR183" s="66">
        <f t="shared" si="62"/>
        <v>5103</v>
      </c>
      <c r="BS183" s="3" t="s">
        <v>3083</v>
      </c>
    </row>
    <row r="184" spans="1:71" ht="14" hidden="1" customHeight="1" outlineLevel="1" x14ac:dyDescent="0.2">
      <c r="A184" t="s">
        <v>2079</v>
      </c>
      <c r="B184" t="s">
        <v>742</v>
      </c>
      <c r="C184" s="1">
        <f t="shared" si="65"/>
        <v>4584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>IF(P184&gt;0,RANK(P184,(N184:P184,Q184:AE184)),0)</f>
        <v>3</v>
      </c>
      <c r="G184" s="1">
        <f t="shared" si="63"/>
        <v>2636</v>
      </c>
      <c r="H184" s="2">
        <f t="shared" si="64"/>
        <v>0.57504363001745196</v>
      </c>
      <c r="I184" s="2"/>
      <c r="J184" s="2">
        <f t="shared" si="66"/>
        <v>0.20135253054101221</v>
      </c>
      <c r="K184" s="2">
        <f t="shared" si="67"/>
        <v>0.77639616055846428</v>
      </c>
      <c r="L184" s="2">
        <f t="shared" si="68"/>
        <v>1.1780104712041885E-2</v>
      </c>
      <c r="M184" s="2">
        <f t="shared" si="69"/>
        <v>1.0471204188481629E-2</v>
      </c>
      <c r="N184" s="38">
        <v>923</v>
      </c>
      <c r="O184" s="38">
        <v>3559</v>
      </c>
      <c r="P184" s="38">
        <v>54</v>
      </c>
      <c r="Q184" s="38">
        <v>17</v>
      </c>
      <c r="R184" s="38">
        <v>18</v>
      </c>
      <c r="S184" s="38"/>
      <c r="T184" s="38"/>
      <c r="U184" s="38"/>
      <c r="V184" s="38"/>
      <c r="W184" s="38"/>
      <c r="X184" s="38">
        <v>7</v>
      </c>
      <c r="Y184" s="38"/>
      <c r="Z184" s="38"/>
      <c r="AA184" s="38"/>
      <c r="AB184" s="38"/>
      <c r="AC184" s="38"/>
      <c r="AD184" s="38"/>
      <c r="AE184" s="38"/>
      <c r="AF184" s="38">
        <v>6</v>
      </c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BA184" s="3">
        <f>IF(Q184&gt;0,RANK(Q184,(N184:P184,Q184:AE184)),0)</f>
        <v>5</v>
      </c>
      <c r="BB184" s="3">
        <f>IF(R184&gt;0,RANK(R184,(N184:P184,Q184:AE184)),0)</f>
        <v>4</v>
      </c>
      <c r="BC184" s="3">
        <f>IF(S184&gt;0,RANK(S184,(N184:P184,Q184:AE184)),0)</f>
        <v>0</v>
      </c>
      <c r="BD184" s="3">
        <f>IF(T184&gt;0,RANK(T184,(N184:P184,Q184:AE184)),0)</f>
        <v>0</v>
      </c>
      <c r="BE184" s="2">
        <f t="shared" si="70"/>
        <v>3.7085514834205935E-3</v>
      </c>
      <c r="BF184" s="2">
        <f t="shared" si="71"/>
        <v>3.9267015706806281E-3</v>
      </c>
      <c r="BG184" s="2">
        <f t="shared" si="72"/>
        <v>0</v>
      </c>
      <c r="BH184" s="2">
        <f t="shared" si="73"/>
        <v>0</v>
      </c>
      <c r="BJ184" t="s">
        <v>2079</v>
      </c>
      <c r="BK184" t="s">
        <v>742</v>
      </c>
      <c r="BL184">
        <v>2</v>
      </c>
      <c r="BN184">
        <v>0</v>
      </c>
      <c r="BO184" s="60">
        <v>5</v>
      </c>
      <c r="BP184" s="62">
        <v>105</v>
      </c>
      <c r="BQ184" s="66">
        <f t="shared" si="74"/>
        <v>5105</v>
      </c>
      <c r="BR184" s="66">
        <f t="shared" si="62"/>
        <v>5105</v>
      </c>
      <c r="BS184" s="3" t="s">
        <v>3083</v>
      </c>
    </row>
    <row r="185" spans="1:71" ht="14" hidden="1" customHeight="1" outlineLevel="1" x14ac:dyDescent="0.2">
      <c r="A185" t="s">
        <v>2441</v>
      </c>
      <c r="B185" t="s">
        <v>742</v>
      </c>
      <c r="C185" s="1">
        <f t="shared" si="65"/>
        <v>4938</v>
      </c>
      <c r="D185" s="3">
        <f>IF(N185&gt;0, RANK(N185,(N185:P185,Q185:AE185)),0)</f>
        <v>1</v>
      </c>
      <c r="E185" s="3">
        <f>IF(O185&gt;0,RANK(O185,(N185:P185,Q185:AE185)),0)</f>
        <v>2</v>
      </c>
      <c r="F185" s="3">
        <f>IF(P185&gt;0,RANK(P185,(N185:P185,Q185:AE185)),0)</f>
        <v>3</v>
      </c>
      <c r="G185" s="1">
        <f t="shared" si="63"/>
        <v>656</v>
      </c>
      <c r="H185" s="2">
        <f t="shared" si="64"/>
        <v>0.13284730660186311</v>
      </c>
      <c r="I185" s="2"/>
      <c r="J185" s="2">
        <f t="shared" si="66"/>
        <v>0.55771567436208991</v>
      </c>
      <c r="K185" s="2">
        <f t="shared" si="67"/>
        <v>0.42486836776022679</v>
      </c>
      <c r="L185" s="2">
        <f t="shared" si="68"/>
        <v>9.5180234912920214E-3</v>
      </c>
      <c r="M185" s="2">
        <f t="shared" si="69"/>
        <v>7.8979343863912754E-3</v>
      </c>
      <c r="N185" s="38">
        <v>2754</v>
      </c>
      <c r="O185" s="38">
        <v>2098</v>
      </c>
      <c r="P185" s="38">
        <v>47</v>
      </c>
      <c r="Q185" s="38">
        <v>14</v>
      </c>
      <c r="R185" s="38">
        <v>8</v>
      </c>
      <c r="S185" s="38"/>
      <c r="T185" s="38"/>
      <c r="U185" s="38"/>
      <c r="V185" s="38"/>
      <c r="W185" s="38"/>
      <c r="X185" s="38">
        <v>6</v>
      </c>
      <c r="Y185" s="38"/>
      <c r="Z185" s="38"/>
      <c r="AA185" s="38"/>
      <c r="AB185" s="38"/>
      <c r="AC185" s="38"/>
      <c r="AD185" s="38"/>
      <c r="AE185" s="38"/>
      <c r="AF185" s="38">
        <v>11</v>
      </c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BA185" s="3">
        <f>IF(Q185&gt;0,RANK(Q185,(N185:P185,Q185:AE185)),0)</f>
        <v>4</v>
      </c>
      <c r="BB185" s="3">
        <f>IF(R185&gt;0,RANK(R185,(N185:P185,Q185:AE185)),0)</f>
        <v>5</v>
      </c>
      <c r="BC185" s="3">
        <f>IF(S185&gt;0,RANK(S185,(N185:P185,Q185:AE185)),0)</f>
        <v>0</v>
      </c>
      <c r="BD185" s="3">
        <f>IF(T185&gt;0,RANK(T185,(N185:P185,Q185:AE185)),0)</f>
        <v>0</v>
      </c>
      <c r="BE185" s="2">
        <f t="shared" si="70"/>
        <v>2.8351559335763467E-3</v>
      </c>
      <c r="BF185" s="2">
        <f t="shared" si="71"/>
        <v>1.6200891049007696E-3</v>
      </c>
      <c r="BG185" s="2">
        <f t="shared" si="72"/>
        <v>0</v>
      </c>
      <c r="BH185" s="2">
        <f t="shared" si="73"/>
        <v>0</v>
      </c>
      <c r="BJ185" t="s">
        <v>2441</v>
      </c>
      <c r="BK185" t="s">
        <v>742</v>
      </c>
      <c r="BL185">
        <v>1</v>
      </c>
      <c r="BN185">
        <v>0</v>
      </c>
      <c r="BO185" s="60">
        <v>5</v>
      </c>
      <c r="BP185" s="62">
        <v>107</v>
      </c>
      <c r="BQ185" s="66">
        <f t="shared" si="74"/>
        <v>5107</v>
      </c>
      <c r="BR185" s="66">
        <f t="shared" si="62"/>
        <v>5107</v>
      </c>
      <c r="BS185" s="3" t="s">
        <v>3083</v>
      </c>
    </row>
    <row r="186" spans="1:71" ht="14" hidden="1" customHeight="1" outlineLevel="1" x14ac:dyDescent="0.2">
      <c r="A186" t="s">
        <v>2605</v>
      </c>
      <c r="B186" t="s">
        <v>742</v>
      </c>
      <c r="C186" s="1">
        <f t="shared" si="65"/>
        <v>4358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>IF(P186&gt;0,RANK(P186,(N186:P186,Q186:AE186)),0)</f>
        <v>3</v>
      </c>
      <c r="G186" s="1">
        <f t="shared" si="63"/>
        <v>3186</v>
      </c>
      <c r="H186" s="2">
        <f t="shared" si="64"/>
        <v>0.73106929784304731</v>
      </c>
      <c r="I186" s="2"/>
      <c r="J186" s="2">
        <f t="shared" si="66"/>
        <v>0.12849931161083067</v>
      </c>
      <c r="K186" s="2">
        <f t="shared" si="67"/>
        <v>0.85956860945387792</v>
      </c>
      <c r="L186" s="2">
        <f t="shared" si="68"/>
        <v>5.0481872418540611E-3</v>
      </c>
      <c r="M186" s="2">
        <f t="shared" si="69"/>
        <v>6.8838916934374069E-3</v>
      </c>
      <c r="N186" s="38">
        <v>560</v>
      </c>
      <c r="O186" s="38">
        <v>3746</v>
      </c>
      <c r="P186" s="38">
        <v>22</v>
      </c>
      <c r="Q186" s="38">
        <v>14</v>
      </c>
      <c r="R186" s="38">
        <v>9</v>
      </c>
      <c r="S186" s="38"/>
      <c r="T186" s="38"/>
      <c r="U186" s="38"/>
      <c r="V186" s="38"/>
      <c r="W186" s="38"/>
      <c r="X186" s="38">
        <v>4</v>
      </c>
      <c r="Y186" s="38"/>
      <c r="Z186" s="38"/>
      <c r="AA186" s="38"/>
      <c r="AB186" s="38"/>
      <c r="AC186" s="38"/>
      <c r="AD186" s="38"/>
      <c r="AE186" s="38"/>
      <c r="AF186" s="38">
        <v>3</v>
      </c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BA186" s="3">
        <f>IF(Q186&gt;0,RANK(Q186,(N186:P186,Q186:AE186)),0)</f>
        <v>4</v>
      </c>
      <c r="BB186" s="3">
        <f>IF(R186&gt;0,RANK(R186,(N186:P186,Q186:AE186)),0)</f>
        <v>5</v>
      </c>
      <c r="BC186" s="3">
        <f>IF(S186&gt;0,RANK(S186,(N186:P186,Q186:AE186)),0)</f>
        <v>0</v>
      </c>
      <c r="BD186" s="3">
        <f>IF(T186&gt;0,RANK(T186,(N186:P186,Q186:AE186)),0)</f>
        <v>0</v>
      </c>
      <c r="BE186" s="2">
        <f t="shared" si="70"/>
        <v>3.2124827902707664E-3</v>
      </c>
      <c r="BF186" s="2">
        <f t="shared" si="71"/>
        <v>2.0651675080312071E-3</v>
      </c>
      <c r="BG186" s="2">
        <f t="shared" si="72"/>
        <v>0</v>
      </c>
      <c r="BH186" s="2">
        <f t="shared" si="73"/>
        <v>0</v>
      </c>
      <c r="BJ186" t="s">
        <v>2605</v>
      </c>
      <c r="BK186" t="s">
        <v>742</v>
      </c>
      <c r="BL186">
        <v>4</v>
      </c>
      <c r="BN186">
        <v>0</v>
      </c>
      <c r="BO186" s="60">
        <v>5</v>
      </c>
      <c r="BP186" s="62">
        <v>109</v>
      </c>
      <c r="BQ186" s="66">
        <f t="shared" si="74"/>
        <v>5109</v>
      </c>
      <c r="BR186" s="66">
        <f t="shared" si="62"/>
        <v>5109</v>
      </c>
      <c r="BS186" s="3" t="s">
        <v>3083</v>
      </c>
    </row>
    <row r="187" spans="1:71" ht="14" hidden="1" customHeight="1" outlineLevel="1" x14ac:dyDescent="0.2">
      <c r="A187" t="s">
        <v>2388</v>
      </c>
      <c r="B187" t="s">
        <v>742</v>
      </c>
      <c r="C187" s="1">
        <f t="shared" si="65"/>
        <v>7079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>IF(P187&gt;0,RANK(P187,(N187:P187,Q187:AE187)),0)</f>
        <v>3</v>
      </c>
      <c r="G187" s="1">
        <f t="shared" si="63"/>
        <v>4496</v>
      </c>
      <c r="H187" s="2">
        <f t="shared" si="64"/>
        <v>0.63511795451334929</v>
      </c>
      <c r="I187" s="2"/>
      <c r="J187" s="2">
        <f t="shared" si="66"/>
        <v>0.17445966944483685</v>
      </c>
      <c r="K187" s="2">
        <f t="shared" si="67"/>
        <v>0.80957762395818622</v>
      </c>
      <c r="L187" s="2">
        <f t="shared" si="68"/>
        <v>9.7471394264726664E-3</v>
      </c>
      <c r="M187" s="2">
        <f t="shared" si="69"/>
        <v>6.2155671705042947E-3</v>
      </c>
      <c r="N187" s="38">
        <v>1235</v>
      </c>
      <c r="O187" s="38">
        <v>5731</v>
      </c>
      <c r="P187" s="38">
        <v>69</v>
      </c>
      <c r="Q187" s="38">
        <v>18</v>
      </c>
      <c r="R187" s="38">
        <v>11</v>
      </c>
      <c r="S187" s="38"/>
      <c r="T187" s="38"/>
      <c r="U187" s="38"/>
      <c r="V187" s="38"/>
      <c r="W187" s="38"/>
      <c r="X187" s="38">
        <v>8</v>
      </c>
      <c r="Y187" s="38"/>
      <c r="Z187" s="38"/>
      <c r="AA187" s="38"/>
      <c r="AB187" s="38"/>
      <c r="AC187" s="38"/>
      <c r="AD187" s="38"/>
      <c r="AE187" s="38"/>
      <c r="AF187" s="38">
        <v>7</v>
      </c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BA187" s="3">
        <f>IF(Q187&gt;0,RANK(Q187,(N187:P187,Q187:AE187)),0)</f>
        <v>4</v>
      </c>
      <c r="BB187" s="3">
        <f>IF(R187&gt;0,RANK(R187,(N187:P187,Q187:AE187)),0)</f>
        <v>5</v>
      </c>
      <c r="BC187" s="3">
        <f>IF(S187&gt;0,RANK(S187,(N187:P187,Q187:AE187)),0)</f>
        <v>0</v>
      </c>
      <c r="BD187" s="3">
        <f>IF(T187&gt;0,RANK(T187,(N187:P187,Q187:AE187)),0)</f>
        <v>0</v>
      </c>
      <c r="BE187" s="2">
        <f t="shared" si="70"/>
        <v>2.5427320242972173E-3</v>
      </c>
      <c r="BF187" s="2">
        <f t="shared" si="71"/>
        <v>1.5538917926260771E-3</v>
      </c>
      <c r="BG187" s="2">
        <f t="shared" si="72"/>
        <v>0</v>
      </c>
      <c r="BH187" s="2">
        <f t="shared" si="73"/>
        <v>0</v>
      </c>
      <c r="BJ187" t="s">
        <v>2388</v>
      </c>
      <c r="BK187" t="s">
        <v>742</v>
      </c>
      <c r="BL187">
        <v>1</v>
      </c>
      <c r="BN187">
        <v>0</v>
      </c>
      <c r="BO187" s="60">
        <v>5</v>
      </c>
      <c r="BP187" s="62">
        <v>111</v>
      </c>
      <c r="BQ187" s="66">
        <f t="shared" si="74"/>
        <v>5111</v>
      </c>
      <c r="BR187" s="66">
        <f t="shared" si="62"/>
        <v>5111</v>
      </c>
      <c r="BS187" s="3" t="s">
        <v>3083</v>
      </c>
    </row>
    <row r="188" spans="1:71" ht="14" hidden="1" customHeight="1" outlineLevel="1" x14ac:dyDescent="0.2">
      <c r="A188" t="s">
        <v>860</v>
      </c>
      <c r="B188" t="s">
        <v>742</v>
      </c>
      <c r="C188" s="1">
        <f t="shared" si="65"/>
        <v>8288</v>
      </c>
      <c r="D188" s="3">
        <f>IF(N188&gt;0, RANK(N188,(N188:P188,Q188:AE188)),0)</f>
        <v>2</v>
      </c>
      <c r="E188" s="3">
        <f>IF(O188&gt;0,RANK(O188,(N188:P188,Q188:AE188)),0)</f>
        <v>1</v>
      </c>
      <c r="F188" s="3">
        <f>IF(P188&gt;0,RANK(P188,(N188:P188,Q188:AE188)),0)</f>
        <v>3</v>
      </c>
      <c r="G188" s="1">
        <f t="shared" si="63"/>
        <v>5842</v>
      </c>
      <c r="H188" s="2">
        <f t="shared" si="64"/>
        <v>0.70487451737451734</v>
      </c>
      <c r="I188" s="2"/>
      <c r="J188" s="2">
        <f t="shared" si="66"/>
        <v>0.1381515444015444</v>
      </c>
      <c r="K188" s="2">
        <f t="shared" si="67"/>
        <v>0.84302606177606176</v>
      </c>
      <c r="L188" s="2">
        <f t="shared" si="68"/>
        <v>1.1341698841698842E-2</v>
      </c>
      <c r="M188" s="2">
        <f t="shared" si="69"/>
        <v>7.4806949806949709E-3</v>
      </c>
      <c r="N188" s="38">
        <v>1145</v>
      </c>
      <c r="O188" s="38">
        <v>6987</v>
      </c>
      <c r="P188" s="38">
        <v>94</v>
      </c>
      <c r="Q188" s="38">
        <v>34</v>
      </c>
      <c r="R188" s="38">
        <v>18</v>
      </c>
      <c r="S188" s="38"/>
      <c r="T188" s="38"/>
      <c r="U188" s="38"/>
      <c r="V188" s="38"/>
      <c r="W188" s="38"/>
      <c r="X188" s="38">
        <v>9</v>
      </c>
      <c r="Y188" s="38"/>
      <c r="Z188" s="38"/>
      <c r="AA188" s="38"/>
      <c r="AB188" s="38"/>
      <c r="AC188" s="38"/>
      <c r="AD188" s="38"/>
      <c r="AE188" s="38"/>
      <c r="AF188" s="38">
        <v>1</v>
      </c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BA188" s="3">
        <f>IF(Q188&gt;0,RANK(Q188,(N188:P188,Q188:AE188)),0)</f>
        <v>4</v>
      </c>
      <c r="BB188" s="3">
        <f>IF(R188&gt;0,RANK(R188,(N188:P188,Q188:AE188)),0)</f>
        <v>5</v>
      </c>
      <c r="BC188" s="3">
        <f>IF(S188&gt;0,RANK(S188,(N188:P188,Q188:AE188)),0)</f>
        <v>0</v>
      </c>
      <c r="BD188" s="3">
        <f>IF(T188&gt;0,RANK(T188,(N188:P188,Q188:AE188)),0)</f>
        <v>0</v>
      </c>
      <c r="BE188" s="2">
        <f t="shared" si="70"/>
        <v>4.1023166023166019E-3</v>
      </c>
      <c r="BF188" s="2">
        <f t="shared" si="71"/>
        <v>2.1718146718146718E-3</v>
      </c>
      <c r="BG188" s="2">
        <f t="shared" si="72"/>
        <v>0</v>
      </c>
      <c r="BH188" s="2">
        <f t="shared" si="73"/>
        <v>0</v>
      </c>
      <c r="BJ188" t="s">
        <v>860</v>
      </c>
      <c r="BK188" t="s">
        <v>742</v>
      </c>
      <c r="BL188">
        <v>4</v>
      </c>
      <c r="BN188">
        <v>0</v>
      </c>
      <c r="BO188" s="60">
        <v>5</v>
      </c>
      <c r="BP188" s="62">
        <v>113</v>
      </c>
      <c r="BQ188" s="66">
        <f t="shared" si="74"/>
        <v>5113</v>
      </c>
      <c r="BR188" s="66">
        <f t="shared" si="62"/>
        <v>5113</v>
      </c>
      <c r="BS188" s="3" t="s">
        <v>3083</v>
      </c>
    </row>
    <row r="189" spans="1:71" ht="14" hidden="1" customHeight="1" outlineLevel="1" x14ac:dyDescent="0.2">
      <c r="A189" t="s">
        <v>556</v>
      </c>
      <c r="B189" t="s">
        <v>742</v>
      </c>
      <c r="C189" s="1">
        <f t="shared" si="65"/>
        <v>24191</v>
      </c>
      <c r="D189" s="3">
        <f>IF(N189&gt;0, RANK(N189,(N189:P189,Q189:AE189)),0)</f>
        <v>2</v>
      </c>
      <c r="E189" s="3">
        <f>IF(O189&gt;0,RANK(O189,(N189:P189,Q189:AE189)),0)</f>
        <v>1</v>
      </c>
      <c r="F189" s="3">
        <f>IF(P189&gt;0,RANK(P189,(N189:P189,Q189:AE189)),0)</f>
        <v>3</v>
      </c>
      <c r="G189" s="1">
        <f t="shared" si="63"/>
        <v>12631</v>
      </c>
      <c r="H189" s="2">
        <f t="shared" si="64"/>
        <v>0.52213633169360507</v>
      </c>
      <c r="I189" s="2"/>
      <c r="J189" s="2">
        <f t="shared" si="66"/>
        <v>0.22681989169525857</v>
      </c>
      <c r="K189" s="2">
        <f t="shared" si="67"/>
        <v>0.74895622338886358</v>
      </c>
      <c r="L189" s="2">
        <f t="shared" si="68"/>
        <v>1.3889463023438469E-2</v>
      </c>
      <c r="M189" s="2">
        <f t="shared" si="69"/>
        <v>1.0334421892439322E-2</v>
      </c>
      <c r="N189" s="38">
        <v>5487</v>
      </c>
      <c r="O189" s="38">
        <v>18118</v>
      </c>
      <c r="P189" s="38">
        <v>336</v>
      </c>
      <c r="Q189" s="38">
        <v>115</v>
      </c>
      <c r="R189" s="38">
        <v>80</v>
      </c>
      <c r="S189" s="38"/>
      <c r="T189" s="38"/>
      <c r="U189" s="38"/>
      <c r="V189" s="38"/>
      <c r="W189" s="38"/>
      <c r="X189" s="38">
        <v>38</v>
      </c>
      <c r="Y189" s="38"/>
      <c r="Z189" s="38"/>
      <c r="AA189" s="38"/>
      <c r="AB189" s="38"/>
      <c r="AC189" s="38"/>
      <c r="AD189" s="38"/>
      <c r="AE189" s="38"/>
      <c r="AF189" s="38">
        <v>17</v>
      </c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BA189" s="3">
        <f>IF(Q189&gt;0,RANK(Q189,(N189:P189,Q189:AE189)),0)</f>
        <v>4</v>
      </c>
      <c r="BB189" s="3">
        <f>IF(R189&gt;0,RANK(R189,(N189:P189,Q189:AE189)),0)</f>
        <v>5</v>
      </c>
      <c r="BC189" s="3">
        <f>IF(S189&gt;0,RANK(S189,(N189:P189,Q189:AE189)),0)</f>
        <v>0</v>
      </c>
      <c r="BD189" s="3">
        <f>IF(T189&gt;0,RANK(T189,(N189:P189,Q189:AE189)),0)</f>
        <v>0</v>
      </c>
      <c r="BE189" s="2">
        <f t="shared" si="70"/>
        <v>4.7538340705220953E-3</v>
      </c>
      <c r="BF189" s="2">
        <f t="shared" si="71"/>
        <v>3.307015005580588E-3</v>
      </c>
      <c r="BG189" s="2">
        <f t="shared" si="72"/>
        <v>0</v>
      </c>
      <c r="BH189" s="2">
        <f t="shared" si="73"/>
        <v>0</v>
      </c>
      <c r="BJ189" t="s">
        <v>556</v>
      </c>
      <c r="BK189" t="s">
        <v>742</v>
      </c>
      <c r="BL189">
        <v>4</v>
      </c>
      <c r="BN189">
        <v>0</v>
      </c>
      <c r="BO189" s="60">
        <v>5</v>
      </c>
      <c r="BP189" s="62">
        <v>115</v>
      </c>
      <c r="BQ189" s="66">
        <f t="shared" si="74"/>
        <v>5115</v>
      </c>
      <c r="BR189" s="66">
        <f t="shared" si="62"/>
        <v>5115</v>
      </c>
      <c r="BS189" s="3" t="s">
        <v>3083</v>
      </c>
    </row>
    <row r="190" spans="1:71" ht="14" hidden="1" customHeight="1" outlineLevel="1" x14ac:dyDescent="0.2">
      <c r="A190" t="s">
        <v>1887</v>
      </c>
      <c r="B190" t="s">
        <v>742</v>
      </c>
      <c r="C190" s="1">
        <f t="shared" si="65"/>
        <v>3200</v>
      </c>
      <c r="D190" s="3">
        <f>IF(N190&gt;0, RANK(N190,(N190:P190,Q190:AE190)),0)</f>
        <v>2</v>
      </c>
      <c r="E190" s="3">
        <f>IF(O190&gt;0,RANK(O190,(N190:P190,Q190:AE190)),0)</f>
        <v>1</v>
      </c>
      <c r="F190" s="3">
        <f>IF(P190&gt;0,RANK(P190,(N190:P190,Q190:AE190)),0)</f>
        <v>3</v>
      </c>
      <c r="G190" s="1">
        <f t="shared" si="63"/>
        <v>2104</v>
      </c>
      <c r="H190" s="2">
        <f t="shared" si="64"/>
        <v>0.65749999999999997</v>
      </c>
      <c r="I190" s="2"/>
      <c r="J190" s="2">
        <f t="shared" si="66"/>
        <v>0.16375000000000001</v>
      </c>
      <c r="K190" s="2">
        <f t="shared" si="67"/>
        <v>0.82125000000000004</v>
      </c>
      <c r="L190" s="2">
        <f t="shared" si="68"/>
        <v>6.2500000000000003E-3</v>
      </c>
      <c r="M190" s="2">
        <f t="shared" si="69"/>
        <v>8.749999999999902E-3</v>
      </c>
      <c r="N190" s="38">
        <v>524</v>
      </c>
      <c r="O190" s="38">
        <v>2628</v>
      </c>
      <c r="P190" s="38">
        <v>20</v>
      </c>
      <c r="Q190" s="38">
        <v>13</v>
      </c>
      <c r="R190" s="38">
        <v>8</v>
      </c>
      <c r="S190" s="38"/>
      <c r="T190" s="38"/>
      <c r="U190" s="38"/>
      <c r="V190" s="38"/>
      <c r="W190" s="38"/>
      <c r="X190" s="38">
        <v>4</v>
      </c>
      <c r="Y190" s="38"/>
      <c r="Z190" s="38"/>
      <c r="AA190" s="38"/>
      <c r="AB190" s="38"/>
      <c r="AC190" s="38"/>
      <c r="AD190" s="38"/>
      <c r="AE190" s="38"/>
      <c r="AF190" s="38">
        <v>3</v>
      </c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BA190" s="3">
        <f>IF(Q190&gt;0,RANK(Q190,(N190:P190,Q190:AE190)),0)</f>
        <v>4</v>
      </c>
      <c r="BB190" s="3">
        <f>IF(R190&gt;0,RANK(R190,(N190:P190,Q190:AE190)),0)</f>
        <v>5</v>
      </c>
      <c r="BC190" s="3">
        <f>IF(S190&gt;0,RANK(S190,(N190:P190,Q190:AE190)),0)</f>
        <v>0</v>
      </c>
      <c r="BD190" s="3">
        <f>IF(T190&gt;0,RANK(T190,(N190:P190,Q190:AE190)),0)</f>
        <v>0</v>
      </c>
      <c r="BE190" s="2">
        <f t="shared" si="70"/>
        <v>4.0625000000000001E-3</v>
      </c>
      <c r="BF190" s="2">
        <f t="shared" si="71"/>
        <v>2.5000000000000001E-3</v>
      </c>
      <c r="BG190" s="2">
        <f t="shared" si="72"/>
        <v>0</v>
      </c>
      <c r="BH190" s="2">
        <f t="shared" si="73"/>
        <v>0</v>
      </c>
      <c r="BJ190" t="s">
        <v>1887</v>
      </c>
      <c r="BK190" t="s">
        <v>742</v>
      </c>
      <c r="BL190">
        <v>1</v>
      </c>
      <c r="BN190">
        <v>0</v>
      </c>
      <c r="BO190" s="60">
        <v>5</v>
      </c>
      <c r="BP190" s="62">
        <v>117</v>
      </c>
      <c r="BQ190" s="66">
        <f t="shared" si="74"/>
        <v>5117</v>
      </c>
      <c r="BR190" s="66">
        <f t="shared" si="62"/>
        <v>5117</v>
      </c>
      <c r="BS190" s="3" t="s">
        <v>3083</v>
      </c>
    </row>
    <row r="191" spans="1:71" ht="14" hidden="1" customHeight="1" outlineLevel="1" x14ac:dyDescent="0.2">
      <c r="A191" t="s">
        <v>2049</v>
      </c>
      <c r="B191" t="s">
        <v>742</v>
      </c>
      <c r="C191" s="1">
        <f t="shared" si="65"/>
        <v>153924</v>
      </c>
      <c r="D191" s="3">
        <f>IF(N191&gt;0, RANK(N191,(N191:P191,Q191:AE191)),0)</f>
        <v>1</v>
      </c>
      <c r="E191" s="3">
        <f>IF(O191&gt;0,RANK(O191,(N191:P191,Q191:AE191)),0)</f>
        <v>2</v>
      </c>
      <c r="F191" s="3">
        <f>IF(P191&gt;0,RANK(P191,(N191:P191,Q191:AE191)),0)</f>
        <v>3</v>
      </c>
      <c r="G191" s="1">
        <f t="shared" si="63"/>
        <v>34061</v>
      </c>
      <c r="H191" s="2">
        <f t="shared" si="64"/>
        <v>0.22128453002780593</v>
      </c>
      <c r="I191" s="2"/>
      <c r="J191" s="2">
        <f t="shared" si="66"/>
        <v>0.59794444011330272</v>
      </c>
      <c r="K191" s="2">
        <f t="shared" si="67"/>
        <v>0.37665991008549676</v>
      </c>
      <c r="L191" s="2">
        <f t="shared" si="68"/>
        <v>1.1440711000233882E-2</v>
      </c>
      <c r="M191" s="2">
        <f t="shared" si="69"/>
        <v>1.3954938800966633E-2</v>
      </c>
      <c r="N191" s="38">
        <v>92038</v>
      </c>
      <c r="O191" s="38">
        <v>57977</v>
      </c>
      <c r="P191" s="38">
        <v>1761</v>
      </c>
      <c r="Q191" s="38">
        <v>831</v>
      </c>
      <c r="R191" s="38">
        <v>867</v>
      </c>
      <c r="S191" s="38"/>
      <c r="T191" s="38"/>
      <c r="U191" s="38"/>
      <c r="V191" s="38"/>
      <c r="W191" s="38"/>
      <c r="X191" s="38">
        <v>329</v>
      </c>
      <c r="Y191" s="38"/>
      <c r="Z191" s="38"/>
      <c r="AA191" s="38"/>
      <c r="AB191" s="38"/>
      <c r="AC191" s="38"/>
      <c r="AD191" s="38"/>
      <c r="AE191" s="38"/>
      <c r="AF191" s="38">
        <v>121</v>
      </c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BA191" s="3">
        <f>IF(Q191&gt;0,RANK(Q191,(N191:P191,Q191:AE191)),0)</f>
        <v>5</v>
      </c>
      <c r="BB191" s="3">
        <f>IF(R191&gt;0,RANK(R191,(N191:P191,Q191:AE191)),0)</f>
        <v>4</v>
      </c>
      <c r="BC191" s="3">
        <f>IF(S191&gt;0,RANK(S191,(N191:P191,Q191:AE191)),0)</f>
        <v>0</v>
      </c>
      <c r="BD191" s="3">
        <f>IF(T191&gt;0,RANK(T191,(N191:P191,Q191:AE191)),0)</f>
        <v>0</v>
      </c>
      <c r="BE191" s="2">
        <f t="shared" si="70"/>
        <v>5.3987682232790211E-3</v>
      </c>
      <c r="BF191" s="2">
        <f t="shared" si="71"/>
        <v>5.632649879161144E-3</v>
      </c>
      <c r="BG191" s="2">
        <f t="shared" si="72"/>
        <v>0</v>
      </c>
      <c r="BH191" s="2">
        <f t="shared" si="73"/>
        <v>0</v>
      </c>
      <c r="BJ191" t="s">
        <v>2049</v>
      </c>
      <c r="BK191" t="s">
        <v>742</v>
      </c>
      <c r="BN191">
        <v>0</v>
      </c>
      <c r="BO191" s="60">
        <v>5</v>
      </c>
      <c r="BP191" s="62">
        <v>119</v>
      </c>
      <c r="BQ191" s="66">
        <f t="shared" si="74"/>
        <v>5119</v>
      </c>
      <c r="BR191" s="66">
        <f t="shared" si="62"/>
        <v>5119</v>
      </c>
      <c r="BS191" s="3" t="s">
        <v>3083</v>
      </c>
    </row>
    <row r="192" spans="1:71" ht="14" hidden="1" customHeight="1" outlineLevel="1" x14ac:dyDescent="0.2">
      <c r="A192" t="s">
        <v>1435</v>
      </c>
      <c r="B192" t="s">
        <v>742</v>
      </c>
      <c r="C192" s="1">
        <f t="shared" si="65"/>
        <v>6636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>IF(P192&gt;0,RANK(P192,(N192:P192,Q192:AE192)),0)</f>
        <v>3</v>
      </c>
      <c r="G192" s="1">
        <f t="shared" si="63"/>
        <v>4229</v>
      </c>
      <c r="H192" s="2">
        <f t="shared" si="64"/>
        <v>0.6372814948764316</v>
      </c>
      <c r="I192" s="2"/>
      <c r="J192" s="2">
        <f t="shared" si="66"/>
        <v>0.17148884870403858</v>
      </c>
      <c r="K192" s="2">
        <f t="shared" si="67"/>
        <v>0.80877034358047017</v>
      </c>
      <c r="L192" s="2">
        <f t="shared" si="68"/>
        <v>1.1151295961422544E-2</v>
      </c>
      <c r="M192" s="2">
        <f t="shared" si="69"/>
        <v>8.5895117540687044E-3</v>
      </c>
      <c r="N192" s="38">
        <v>1138</v>
      </c>
      <c r="O192" s="38">
        <v>5367</v>
      </c>
      <c r="P192" s="38">
        <v>74</v>
      </c>
      <c r="Q192" s="38">
        <v>29</v>
      </c>
      <c r="R192" s="38">
        <v>13</v>
      </c>
      <c r="S192" s="38"/>
      <c r="T192" s="38"/>
      <c r="U192" s="38"/>
      <c r="V192" s="38"/>
      <c r="W192" s="38"/>
      <c r="X192" s="38">
        <v>11</v>
      </c>
      <c r="Y192" s="38"/>
      <c r="Z192" s="38"/>
      <c r="AA192" s="38"/>
      <c r="AB192" s="38"/>
      <c r="AC192" s="38"/>
      <c r="AD192" s="38"/>
      <c r="AE192" s="38"/>
      <c r="AF192" s="38">
        <v>4</v>
      </c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BA192" s="3">
        <f>IF(Q192&gt;0,RANK(Q192,(N192:P192,Q192:AE192)),0)</f>
        <v>4</v>
      </c>
      <c r="BB192" s="3">
        <f>IF(R192&gt;0,RANK(R192,(N192:P192,Q192:AE192)),0)</f>
        <v>5</v>
      </c>
      <c r="BC192" s="3">
        <f>IF(S192&gt;0,RANK(S192,(N192:P192,Q192:AE192)),0)</f>
        <v>0</v>
      </c>
      <c r="BD192" s="3">
        <f>IF(T192&gt;0,RANK(T192,(N192:P192,Q192:AE192)),0)</f>
        <v>0</v>
      </c>
      <c r="BE192" s="2">
        <f t="shared" si="70"/>
        <v>4.3701024713682941E-3</v>
      </c>
      <c r="BF192" s="2">
        <f t="shared" si="71"/>
        <v>1.9590114526823387E-3</v>
      </c>
      <c r="BG192" s="2">
        <f t="shared" si="72"/>
        <v>0</v>
      </c>
      <c r="BH192" s="2">
        <f t="shared" si="73"/>
        <v>0</v>
      </c>
      <c r="BJ192" t="s">
        <v>1435</v>
      </c>
      <c r="BK192" t="s">
        <v>742</v>
      </c>
      <c r="BL192">
        <v>1</v>
      </c>
      <c r="BN192">
        <v>0</v>
      </c>
      <c r="BO192" s="60">
        <v>5</v>
      </c>
      <c r="BP192" s="62">
        <v>121</v>
      </c>
      <c r="BQ192" s="66">
        <f t="shared" si="74"/>
        <v>5121</v>
      </c>
      <c r="BR192" s="66">
        <f t="shared" si="62"/>
        <v>5121</v>
      </c>
      <c r="BS192" s="3" t="s">
        <v>3083</v>
      </c>
    </row>
    <row r="193" spans="1:88" ht="14" hidden="1" customHeight="1" outlineLevel="1" x14ac:dyDescent="0.2">
      <c r="A193" t="s">
        <v>2709</v>
      </c>
      <c r="B193" t="s">
        <v>742</v>
      </c>
      <c r="C193" s="1">
        <f t="shared" si="65"/>
        <v>5979</v>
      </c>
      <c r="D193" s="3">
        <f>IF(N193&gt;0, RANK(N193,(N193:P193,Q193:AE193)),0)</f>
        <v>1</v>
      </c>
      <c r="E193" s="3">
        <f>IF(O193&gt;0,RANK(O193,(N193:P193,Q193:AE193)),0)</f>
        <v>2</v>
      </c>
      <c r="F193" s="3">
        <f>IF(P193&gt;0,RANK(P193,(N193:P193,Q193:AE193)),0)</f>
        <v>3</v>
      </c>
      <c r="G193" s="1">
        <f t="shared" si="63"/>
        <v>44</v>
      </c>
      <c r="H193" s="2">
        <f t="shared" si="64"/>
        <v>7.3590901488543234E-3</v>
      </c>
      <c r="I193" s="2"/>
      <c r="J193" s="2">
        <f t="shared" si="66"/>
        <v>0.49389530021742767</v>
      </c>
      <c r="K193" s="2">
        <f t="shared" si="67"/>
        <v>0.48653621006857334</v>
      </c>
      <c r="L193" s="2">
        <f t="shared" si="68"/>
        <v>1.0536879076768691E-2</v>
      </c>
      <c r="M193" s="2">
        <f t="shared" si="69"/>
        <v>9.0316106372303022E-3</v>
      </c>
      <c r="N193" s="38">
        <v>2953</v>
      </c>
      <c r="O193" s="38">
        <v>2909</v>
      </c>
      <c r="P193" s="38">
        <v>63</v>
      </c>
      <c r="Q193" s="38">
        <v>23</v>
      </c>
      <c r="R193" s="38">
        <v>9</v>
      </c>
      <c r="S193" s="38"/>
      <c r="T193" s="38"/>
      <c r="U193" s="38"/>
      <c r="V193" s="38"/>
      <c r="W193" s="38"/>
      <c r="X193" s="38">
        <v>10</v>
      </c>
      <c r="Y193" s="38"/>
      <c r="Z193" s="38"/>
      <c r="AA193" s="38"/>
      <c r="AB193" s="38"/>
      <c r="AC193" s="38"/>
      <c r="AD193" s="38"/>
      <c r="AE193" s="38"/>
      <c r="AF193" s="38">
        <v>12</v>
      </c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BA193" s="3">
        <f>IF(Q193&gt;0,RANK(Q193,(N193:P193,Q193:AE193)),0)</f>
        <v>4</v>
      </c>
      <c r="BB193" s="3">
        <f>IF(R193&gt;0,RANK(R193,(N193:P193,Q193:AE193)),0)</f>
        <v>6</v>
      </c>
      <c r="BC193" s="3">
        <f>IF(S193&gt;0,RANK(S193,(N193:P193,Q193:AE193)),0)</f>
        <v>0</v>
      </c>
      <c r="BD193" s="3">
        <f>IF(T193&gt;0,RANK(T193,(N193:P193,Q193:AE193)),0)</f>
        <v>0</v>
      </c>
      <c r="BE193" s="2">
        <f t="shared" si="70"/>
        <v>3.8467971232647598E-3</v>
      </c>
      <c r="BF193" s="2">
        <f t="shared" si="71"/>
        <v>1.5052684395383843E-3</v>
      </c>
      <c r="BG193" s="2">
        <f t="shared" si="72"/>
        <v>0</v>
      </c>
      <c r="BH193" s="2">
        <f t="shared" si="73"/>
        <v>0</v>
      </c>
      <c r="BJ193" t="s">
        <v>2709</v>
      </c>
      <c r="BK193" t="s">
        <v>742</v>
      </c>
      <c r="BL193">
        <v>1</v>
      </c>
      <c r="BN193">
        <v>0</v>
      </c>
      <c r="BO193" s="60">
        <v>5</v>
      </c>
      <c r="BP193" s="62">
        <v>123</v>
      </c>
      <c r="BQ193" s="66">
        <f t="shared" si="74"/>
        <v>5123</v>
      </c>
      <c r="BR193" s="66">
        <f t="shared" si="62"/>
        <v>5123</v>
      </c>
      <c r="BS193" s="3" t="s">
        <v>3083</v>
      </c>
    </row>
    <row r="194" spans="1:88" ht="14" hidden="1" customHeight="1" outlineLevel="1" x14ac:dyDescent="0.2">
      <c r="A194" t="s">
        <v>634</v>
      </c>
      <c r="B194" t="s">
        <v>742</v>
      </c>
      <c r="C194" s="1">
        <f t="shared" si="65"/>
        <v>57609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>IF(P194&gt;0,RANK(P194,(N194:P194,Q194:AE194)),0)</f>
        <v>3</v>
      </c>
      <c r="G194" s="1">
        <f t="shared" si="63"/>
        <v>23127</v>
      </c>
      <c r="H194" s="2">
        <f t="shared" si="64"/>
        <v>0.40144769046503148</v>
      </c>
      <c r="I194" s="2"/>
      <c r="J194" s="2">
        <f t="shared" si="66"/>
        <v>0.28830564668714959</v>
      </c>
      <c r="K194" s="2">
        <f t="shared" si="67"/>
        <v>0.68975333715218112</v>
      </c>
      <c r="L194" s="2">
        <f t="shared" si="68"/>
        <v>1.1734277630231387E-2</v>
      </c>
      <c r="M194" s="2">
        <f t="shared" si="69"/>
        <v>1.0206738530437848E-2</v>
      </c>
      <c r="N194" s="38">
        <v>16609</v>
      </c>
      <c r="O194" s="38">
        <v>39736</v>
      </c>
      <c r="P194" s="38">
        <v>676</v>
      </c>
      <c r="Q194" s="38">
        <v>306</v>
      </c>
      <c r="R194" s="38">
        <v>146</v>
      </c>
      <c r="S194" s="38"/>
      <c r="T194" s="38"/>
      <c r="U194" s="38"/>
      <c r="V194" s="38"/>
      <c r="W194" s="38"/>
      <c r="X194" s="38">
        <v>99</v>
      </c>
      <c r="Y194" s="38"/>
      <c r="Z194" s="38"/>
      <c r="AA194" s="38"/>
      <c r="AB194" s="38"/>
      <c r="AC194" s="38"/>
      <c r="AD194" s="38"/>
      <c r="AE194" s="38"/>
      <c r="AF194" s="38">
        <v>37</v>
      </c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BA194" s="3">
        <f>IF(Q194&gt;0,RANK(Q194,(N194:P194,Q194:AE194)),0)</f>
        <v>4</v>
      </c>
      <c r="BB194" s="3">
        <f>IF(R194&gt;0,RANK(R194,(N194:P194,Q194:AE194)),0)</f>
        <v>5</v>
      </c>
      <c r="BC194" s="3">
        <f>IF(S194&gt;0,RANK(S194,(N194:P194,Q194:AE194)),0)</f>
        <v>0</v>
      </c>
      <c r="BD194" s="3">
        <f>IF(T194&gt;0,RANK(T194,(N194:P194,Q194:AE194)),0)</f>
        <v>0</v>
      </c>
      <c r="BE194" s="2">
        <f t="shared" si="70"/>
        <v>5.3116700515544448E-3</v>
      </c>
      <c r="BF194" s="2">
        <f t="shared" si="71"/>
        <v>2.5343262337481991E-3</v>
      </c>
      <c r="BG194" s="2">
        <f t="shared" si="72"/>
        <v>0</v>
      </c>
      <c r="BH194" s="2">
        <f t="shared" si="73"/>
        <v>0</v>
      </c>
      <c r="BJ194" t="s">
        <v>634</v>
      </c>
      <c r="BK194" t="s">
        <v>742</v>
      </c>
      <c r="BL194">
        <v>2</v>
      </c>
      <c r="BN194">
        <v>0</v>
      </c>
      <c r="BO194" s="60">
        <v>5</v>
      </c>
      <c r="BP194" s="62">
        <v>125</v>
      </c>
      <c r="BQ194" s="66">
        <f t="shared" si="74"/>
        <v>5125</v>
      </c>
      <c r="BR194" s="66">
        <f t="shared" si="62"/>
        <v>5125</v>
      </c>
      <c r="BS194" s="3" t="s">
        <v>3083</v>
      </c>
    </row>
    <row r="195" spans="1:88" ht="14" hidden="1" customHeight="1" outlineLevel="1" x14ac:dyDescent="0.2">
      <c r="A195" t="s">
        <v>811</v>
      </c>
      <c r="B195" t="s">
        <v>742</v>
      </c>
      <c r="C195" s="1">
        <f t="shared" si="65"/>
        <v>3384</v>
      </c>
      <c r="D195" s="3">
        <f>IF(N195&gt;0, RANK(N195,(N195:P195,Q195:AE195)),0)</f>
        <v>2</v>
      </c>
      <c r="E195" s="3">
        <f>IF(O195&gt;0,RANK(O195,(N195:P195,Q195:AE195)),0)</f>
        <v>1</v>
      </c>
      <c r="F195" s="3">
        <f>IF(P195&gt;0,RANK(P195,(N195:P195,Q195:AE195)),0)</f>
        <v>3</v>
      </c>
      <c r="G195" s="1">
        <f t="shared" si="63"/>
        <v>2488</v>
      </c>
      <c r="H195" s="2">
        <f t="shared" si="64"/>
        <v>0.73522458628841603</v>
      </c>
      <c r="I195" s="2"/>
      <c r="J195" s="2">
        <f t="shared" si="66"/>
        <v>0.12559101654846336</v>
      </c>
      <c r="K195" s="2">
        <f t="shared" si="67"/>
        <v>0.86081560283687941</v>
      </c>
      <c r="L195" s="2">
        <f t="shared" si="68"/>
        <v>5.3191489361702126E-3</v>
      </c>
      <c r="M195" s="2">
        <f t="shared" si="69"/>
        <v>8.2742316784869888E-3</v>
      </c>
      <c r="N195" s="38">
        <v>425</v>
      </c>
      <c r="O195" s="38">
        <v>2913</v>
      </c>
      <c r="P195" s="38">
        <v>18</v>
      </c>
      <c r="Q195" s="38">
        <v>14</v>
      </c>
      <c r="R195" s="38">
        <v>2</v>
      </c>
      <c r="S195" s="38"/>
      <c r="T195" s="38"/>
      <c r="U195" s="38"/>
      <c r="V195" s="38"/>
      <c r="W195" s="38"/>
      <c r="X195" s="38">
        <v>4</v>
      </c>
      <c r="Y195" s="38"/>
      <c r="Z195" s="38"/>
      <c r="AA195" s="38"/>
      <c r="AB195" s="38"/>
      <c r="AC195" s="38"/>
      <c r="AD195" s="38"/>
      <c r="AE195" s="38"/>
      <c r="AF195" s="38">
        <v>8</v>
      </c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BA195" s="3">
        <f>IF(Q195&gt;0,RANK(Q195,(N195:P195,Q195:AE195)),0)</f>
        <v>4</v>
      </c>
      <c r="BB195" s="3">
        <f>IF(R195&gt;0,RANK(R195,(N195:P195,Q195:AE195)),0)</f>
        <v>6</v>
      </c>
      <c r="BC195" s="3">
        <f>IF(S195&gt;0,RANK(S195,(N195:P195,Q195:AE195)),0)</f>
        <v>0</v>
      </c>
      <c r="BD195" s="3">
        <f>IF(T195&gt;0,RANK(T195,(N195:P195,Q195:AE195)),0)</f>
        <v>0</v>
      </c>
      <c r="BE195" s="2">
        <f t="shared" si="70"/>
        <v>4.1371158392434987E-3</v>
      </c>
      <c r="BF195" s="2">
        <f t="shared" si="71"/>
        <v>5.9101654846335696E-4</v>
      </c>
      <c r="BG195" s="2">
        <f t="shared" si="72"/>
        <v>0</v>
      </c>
      <c r="BH195" s="2">
        <f t="shared" si="73"/>
        <v>0</v>
      </c>
      <c r="BJ195" t="s">
        <v>811</v>
      </c>
      <c r="BK195" t="s">
        <v>742</v>
      </c>
      <c r="BL195">
        <v>4</v>
      </c>
      <c r="BN195">
        <v>0</v>
      </c>
      <c r="BO195" s="60">
        <v>5</v>
      </c>
      <c r="BP195" s="62">
        <v>127</v>
      </c>
      <c r="BQ195" s="66">
        <f t="shared" si="74"/>
        <v>5127</v>
      </c>
      <c r="BR195" s="66">
        <f t="shared" si="62"/>
        <v>5127</v>
      </c>
      <c r="BS195" s="3" t="s">
        <v>3083</v>
      </c>
    </row>
    <row r="196" spans="1:88" ht="14" hidden="1" customHeight="1" outlineLevel="1" x14ac:dyDescent="0.2">
      <c r="A196" t="s">
        <v>173</v>
      </c>
      <c r="B196" t="s">
        <v>742</v>
      </c>
      <c r="C196" s="1">
        <f t="shared" ref="C196:C207" si="75">SUM(N196:AY196)</f>
        <v>3869</v>
      </c>
      <c r="D196" s="3">
        <f>IF(N196&gt;0, RANK(N196,(N196:P196,Q196:AE196)),0)</f>
        <v>2</v>
      </c>
      <c r="E196" s="3">
        <f>IF(O196&gt;0,RANK(O196,(N196:P196,Q196:AE196)),0)</f>
        <v>1</v>
      </c>
      <c r="F196" s="3">
        <f>IF(P196&gt;0,RANK(P196,(N196:P196,Q196:AE196)),0)</f>
        <v>3</v>
      </c>
      <c r="G196" s="1">
        <f t="shared" si="63"/>
        <v>2794</v>
      </c>
      <c r="H196" s="2">
        <f t="shared" si="64"/>
        <v>0.72215042646678729</v>
      </c>
      <c r="I196" s="2"/>
      <c r="J196" s="2">
        <f t="shared" ref="J196:J207" si="76">IF($C196=0,"-",N196/$C196)</f>
        <v>0.13207547169811321</v>
      </c>
      <c r="K196" s="2">
        <f t="shared" ref="K196:K207" si="77">IF($C196=0,"-",O196/$C196)</f>
        <v>0.85422589816490047</v>
      </c>
      <c r="L196" s="2">
        <f t="shared" ref="L196:L207" si="78">IF($C196=0,"-",P196/$C196)</f>
        <v>6.9785474282760404E-3</v>
      </c>
      <c r="M196" s="2">
        <f t="shared" ref="M196:M207" si="79">IF(C196=0,"-",(1-J196-K196-L196))</f>
        <v>6.7200827087103157E-3</v>
      </c>
      <c r="N196" s="38">
        <v>511</v>
      </c>
      <c r="O196" s="38">
        <v>3305</v>
      </c>
      <c r="P196" s="38">
        <v>27</v>
      </c>
      <c r="Q196" s="38">
        <v>13</v>
      </c>
      <c r="R196" s="38">
        <v>7</v>
      </c>
      <c r="S196" s="38"/>
      <c r="T196" s="38"/>
      <c r="U196" s="38"/>
      <c r="V196" s="38"/>
      <c r="W196" s="38"/>
      <c r="X196" s="38">
        <v>4</v>
      </c>
      <c r="Y196" s="38"/>
      <c r="Z196" s="38"/>
      <c r="AA196" s="38"/>
      <c r="AB196" s="38"/>
      <c r="AC196" s="38"/>
      <c r="AD196" s="38"/>
      <c r="AE196" s="38"/>
      <c r="AF196" s="38">
        <v>2</v>
      </c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  <c r="BA196" s="3">
        <f>IF(Q196&gt;0,RANK(Q196,(N196:P196,Q196:AE196)),0)</f>
        <v>4</v>
      </c>
      <c r="BB196" s="3">
        <f>IF(R196&gt;0,RANK(R196,(N196:P196,Q196:AE196)),0)</f>
        <v>5</v>
      </c>
      <c r="BC196" s="3">
        <f>IF(S196&gt;0,RANK(S196,(N196:P196,Q196:AE196)),0)</f>
        <v>0</v>
      </c>
      <c r="BD196" s="3">
        <f>IF(T196&gt;0,RANK(T196,(N196:P196,Q196:AE196)),0)</f>
        <v>0</v>
      </c>
      <c r="BE196" s="2">
        <f t="shared" ref="BE196:BE207" si="80">IF($C196=0,"-",Q196/$C196)</f>
        <v>3.3600413543551306E-3</v>
      </c>
      <c r="BF196" s="2">
        <f t="shared" ref="BF196:BF207" si="81">IF($C196=0,"-",R196/$C196)</f>
        <v>1.8092530369604549E-3</v>
      </c>
      <c r="BG196" s="2">
        <f t="shared" ref="BG196:BG207" si="82">IF($C196=0,"-",S196/$C196)</f>
        <v>0</v>
      </c>
      <c r="BH196" s="2">
        <f t="shared" ref="BH196:BH207" si="83">IF($C196=0,"-",T196/$C196)</f>
        <v>0</v>
      </c>
      <c r="BJ196" t="s">
        <v>173</v>
      </c>
      <c r="BK196" t="s">
        <v>742</v>
      </c>
      <c r="BL196">
        <v>1</v>
      </c>
      <c r="BN196">
        <v>0</v>
      </c>
      <c r="BO196" s="60">
        <v>5</v>
      </c>
      <c r="BP196" s="62">
        <v>129</v>
      </c>
      <c r="BQ196" s="66">
        <f t="shared" ref="BQ196:BQ206" si="84">1000*BO196+BP196</f>
        <v>5129</v>
      </c>
      <c r="BR196" s="66">
        <f t="shared" ref="BR196:BR259" si="85">BQ196</f>
        <v>5129</v>
      </c>
      <c r="BS196" s="3" t="s">
        <v>3083</v>
      </c>
    </row>
    <row r="197" spans="1:88" ht="14" hidden="1" customHeight="1" outlineLevel="1" x14ac:dyDescent="0.2">
      <c r="A197" t="s">
        <v>2259</v>
      </c>
      <c r="B197" t="s">
        <v>742</v>
      </c>
      <c r="C197" s="1">
        <f t="shared" si="75"/>
        <v>45452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>IF(P197&gt;0,RANK(P197,(N197:P197,Q197:AE197)),0)</f>
        <v>3</v>
      </c>
      <c r="G197" s="1">
        <f t="shared" si="63"/>
        <v>17067</v>
      </c>
      <c r="H197" s="2">
        <f t="shared" si="64"/>
        <v>0.37549502772155241</v>
      </c>
      <c r="I197" s="2"/>
      <c r="J197" s="2">
        <f t="shared" si="76"/>
        <v>0.30036082020593152</v>
      </c>
      <c r="K197" s="2">
        <f t="shared" si="77"/>
        <v>0.67585584792748399</v>
      </c>
      <c r="L197" s="2">
        <f t="shared" si="78"/>
        <v>1.0846607410014961E-2</v>
      </c>
      <c r="M197" s="2">
        <f t="shared" si="79"/>
        <v>1.2936724456569473E-2</v>
      </c>
      <c r="N197" s="38">
        <v>13652</v>
      </c>
      <c r="O197" s="38">
        <v>30719</v>
      </c>
      <c r="P197" s="38">
        <v>493</v>
      </c>
      <c r="Q197" s="38">
        <v>259</v>
      </c>
      <c r="R197" s="38">
        <v>189</v>
      </c>
      <c r="S197" s="38"/>
      <c r="T197" s="38"/>
      <c r="U197" s="38"/>
      <c r="V197" s="38"/>
      <c r="W197" s="38"/>
      <c r="X197" s="38">
        <v>104</v>
      </c>
      <c r="Y197" s="38"/>
      <c r="Z197" s="38"/>
      <c r="AA197" s="38"/>
      <c r="AB197" s="38"/>
      <c r="AC197" s="38"/>
      <c r="AD197" s="38"/>
      <c r="AE197" s="38"/>
      <c r="AF197" s="38">
        <v>36</v>
      </c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  <c r="BA197" s="3">
        <f>IF(Q197&gt;0,RANK(Q197,(N197:P197,Q197:AE197)),0)</f>
        <v>4</v>
      </c>
      <c r="BB197" s="3">
        <f>IF(R197&gt;0,RANK(R197,(N197:P197,Q197:AE197)),0)</f>
        <v>5</v>
      </c>
      <c r="BC197" s="3">
        <f>IF(S197&gt;0,RANK(S197,(N197:P197,Q197:AE197)),0)</f>
        <v>0</v>
      </c>
      <c r="BD197" s="3">
        <f>IF(T197&gt;0,RANK(T197,(N197:P197,Q197:AE197)),0)</f>
        <v>0</v>
      </c>
      <c r="BE197" s="2">
        <f t="shared" si="80"/>
        <v>5.6983191058699286E-3</v>
      </c>
      <c r="BF197" s="2">
        <f t="shared" si="81"/>
        <v>4.1582328610402178E-3</v>
      </c>
      <c r="BG197" s="2">
        <f t="shared" si="82"/>
        <v>0</v>
      </c>
      <c r="BH197" s="2">
        <f t="shared" si="83"/>
        <v>0</v>
      </c>
      <c r="BJ197" t="s">
        <v>2259</v>
      </c>
      <c r="BK197" t="s">
        <v>742</v>
      </c>
      <c r="BN197">
        <v>0</v>
      </c>
      <c r="BO197" s="60">
        <v>5</v>
      </c>
      <c r="BP197" s="62">
        <v>131</v>
      </c>
      <c r="BQ197" s="66">
        <f t="shared" si="84"/>
        <v>5131</v>
      </c>
      <c r="BR197" s="66">
        <f t="shared" si="85"/>
        <v>5131</v>
      </c>
      <c r="BS197" s="3" t="s">
        <v>3083</v>
      </c>
    </row>
    <row r="198" spans="1:88" ht="14" hidden="1" customHeight="1" outlineLevel="1" x14ac:dyDescent="0.2">
      <c r="A198" t="s">
        <v>789</v>
      </c>
      <c r="B198" t="s">
        <v>742</v>
      </c>
      <c r="C198" s="1">
        <f t="shared" si="75"/>
        <v>4714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>IF(P198&gt;0,RANK(P198,(N198:P198,Q198:AE198)),0)</f>
        <v>3</v>
      </c>
      <c r="G198" s="1">
        <f t="shared" si="63"/>
        <v>2910</v>
      </c>
      <c r="H198" s="2">
        <f t="shared" si="64"/>
        <v>0.61731014000848539</v>
      </c>
      <c r="I198" s="2"/>
      <c r="J198" s="2">
        <f t="shared" si="76"/>
        <v>0.18285956724649979</v>
      </c>
      <c r="K198" s="2">
        <f t="shared" si="77"/>
        <v>0.80016970725498515</v>
      </c>
      <c r="L198" s="2">
        <f t="shared" si="78"/>
        <v>7.6368264743317781E-3</v>
      </c>
      <c r="M198" s="2">
        <f t="shared" si="79"/>
        <v>9.3338990241833043E-3</v>
      </c>
      <c r="N198" s="38">
        <v>862</v>
      </c>
      <c r="O198" s="38">
        <v>3772</v>
      </c>
      <c r="P198" s="38">
        <v>36</v>
      </c>
      <c r="Q198" s="38">
        <v>19</v>
      </c>
      <c r="R198" s="38">
        <v>10</v>
      </c>
      <c r="S198" s="38"/>
      <c r="T198" s="38"/>
      <c r="U198" s="38"/>
      <c r="V198" s="38"/>
      <c r="W198" s="38"/>
      <c r="X198" s="38">
        <v>8</v>
      </c>
      <c r="Y198" s="38"/>
      <c r="Z198" s="38"/>
      <c r="AA198" s="38"/>
      <c r="AB198" s="38"/>
      <c r="AC198" s="38"/>
      <c r="AD198" s="38"/>
      <c r="AE198" s="38"/>
      <c r="AF198" s="38">
        <v>7</v>
      </c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  <c r="BA198" s="3">
        <f>IF(Q198&gt;0,RANK(Q198,(N198:P198,Q198:AE198)),0)</f>
        <v>4</v>
      </c>
      <c r="BB198" s="3">
        <f>IF(R198&gt;0,RANK(R198,(N198:P198,Q198:AE198)),0)</f>
        <v>5</v>
      </c>
      <c r="BC198" s="3">
        <f>IF(S198&gt;0,RANK(S198,(N198:P198,Q198:AE198)),0)</f>
        <v>0</v>
      </c>
      <c r="BD198" s="3">
        <f>IF(T198&gt;0,RANK(T198,(N198:P198,Q198:AE198)),0)</f>
        <v>0</v>
      </c>
      <c r="BE198" s="2">
        <f t="shared" si="80"/>
        <v>4.0305473058973272E-3</v>
      </c>
      <c r="BF198" s="2">
        <f t="shared" si="81"/>
        <v>2.1213406873143827E-3</v>
      </c>
      <c r="BG198" s="2">
        <f t="shared" si="82"/>
        <v>0</v>
      </c>
      <c r="BH198" s="2">
        <f t="shared" si="83"/>
        <v>0</v>
      </c>
      <c r="BJ198" t="s">
        <v>789</v>
      </c>
      <c r="BK198" t="s">
        <v>742</v>
      </c>
      <c r="BL198">
        <v>4</v>
      </c>
      <c r="BN198">
        <v>0</v>
      </c>
      <c r="BO198" s="60">
        <v>5</v>
      </c>
      <c r="BP198" s="62">
        <v>133</v>
      </c>
      <c r="BQ198" s="66">
        <f t="shared" si="84"/>
        <v>5133</v>
      </c>
      <c r="BR198" s="66">
        <f t="shared" si="85"/>
        <v>5133</v>
      </c>
      <c r="BS198" s="3" t="s">
        <v>3083</v>
      </c>
    </row>
    <row r="199" spans="1:88" ht="14" hidden="1" customHeight="1" outlineLevel="1" x14ac:dyDescent="0.2">
      <c r="A199" t="s">
        <v>1610</v>
      </c>
      <c r="B199" t="s">
        <v>742</v>
      </c>
      <c r="C199" s="1">
        <f t="shared" si="75"/>
        <v>7437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>IF(P199&gt;0,RANK(P199,(N199:P199,Q199:AE199)),0)</f>
        <v>3</v>
      </c>
      <c r="G199" s="1">
        <f t="shared" si="63"/>
        <v>4662</v>
      </c>
      <c r="H199" s="2">
        <f t="shared" si="64"/>
        <v>0.62686567164179108</v>
      </c>
      <c r="I199" s="2"/>
      <c r="J199" s="2">
        <f t="shared" si="76"/>
        <v>0.17695307247546055</v>
      </c>
      <c r="K199" s="2">
        <f t="shared" si="77"/>
        <v>0.80381874411725163</v>
      </c>
      <c r="L199" s="2">
        <f t="shared" si="78"/>
        <v>1.0353637219308862E-2</v>
      </c>
      <c r="M199" s="2">
        <f t="shared" si="79"/>
        <v>8.8745461879789628E-3</v>
      </c>
      <c r="N199" s="38">
        <v>1316</v>
      </c>
      <c r="O199" s="38">
        <v>5978</v>
      </c>
      <c r="P199" s="38">
        <v>77</v>
      </c>
      <c r="Q199" s="38">
        <v>34</v>
      </c>
      <c r="R199" s="38">
        <v>18</v>
      </c>
      <c r="S199" s="38"/>
      <c r="T199" s="38"/>
      <c r="U199" s="38"/>
      <c r="V199" s="38"/>
      <c r="W199" s="38"/>
      <c r="X199" s="38">
        <v>10</v>
      </c>
      <c r="Y199" s="38"/>
      <c r="Z199" s="38"/>
      <c r="AA199" s="38"/>
      <c r="AB199" s="38"/>
      <c r="AC199" s="38"/>
      <c r="AD199" s="38"/>
      <c r="AE199" s="38"/>
      <c r="AF199" s="38">
        <v>4</v>
      </c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  <c r="BA199" s="3">
        <f>IF(Q199&gt;0,RANK(Q199,(N199:P199,Q199:AE199)),0)</f>
        <v>4</v>
      </c>
      <c r="BB199" s="3">
        <f>IF(R199&gt;0,RANK(R199,(N199:P199,Q199:AE199)),0)</f>
        <v>5</v>
      </c>
      <c r="BC199" s="3">
        <f>IF(S199&gt;0,RANK(S199,(N199:P199,Q199:AE199)),0)</f>
        <v>0</v>
      </c>
      <c r="BD199" s="3">
        <f>IF(T199&gt;0,RANK(T199,(N199:P199,Q199:AE199)),0)</f>
        <v>0</v>
      </c>
      <c r="BE199" s="2">
        <f t="shared" si="80"/>
        <v>4.5717359150194972E-3</v>
      </c>
      <c r="BF199" s="2">
        <f t="shared" si="81"/>
        <v>2.4203307785397336E-3</v>
      </c>
      <c r="BG199" s="2">
        <f t="shared" si="82"/>
        <v>0</v>
      </c>
      <c r="BH199" s="2">
        <f t="shared" si="83"/>
        <v>0</v>
      </c>
      <c r="BJ199" t="s">
        <v>1610</v>
      </c>
      <c r="BK199" t="s">
        <v>742</v>
      </c>
      <c r="BL199">
        <v>1</v>
      </c>
      <c r="BN199">
        <v>0</v>
      </c>
      <c r="BO199" s="60">
        <v>5</v>
      </c>
      <c r="BP199" s="62">
        <v>135</v>
      </c>
      <c r="BQ199" s="66">
        <f t="shared" si="84"/>
        <v>5135</v>
      </c>
      <c r="BR199" s="66">
        <f t="shared" si="85"/>
        <v>5135</v>
      </c>
      <c r="BS199" s="3" t="s">
        <v>3083</v>
      </c>
    </row>
    <row r="200" spans="1:88" ht="14" hidden="1" customHeight="1" outlineLevel="1" x14ac:dyDescent="0.2">
      <c r="A200" t="s">
        <v>1085</v>
      </c>
      <c r="B200" t="s">
        <v>742</v>
      </c>
      <c r="C200" s="1">
        <f t="shared" si="75"/>
        <v>6030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>IF(P200&gt;0,RANK(P200,(N200:P200,Q200:AE200)),0)</f>
        <v>3</v>
      </c>
      <c r="G200" s="1">
        <f t="shared" ref="G200:G263" si="86">IF(C200&gt;0,MAX(N200:P200)-LARGE(N200:P200,2),0)</f>
        <v>3719</v>
      </c>
      <c r="H200" s="2">
        <f t="shared" ref="H200:H263" si="87">IF(C200&gt;0,G200/C200,0)</f>
        <v>0.61674958540630187</v>
      </c>
      <c r="I200" s="2"/>
      <c r="J200" s="2">
        <f t="shared" si="76"/>
        <v>0.18059701492537314</v>
      </c>
      <c r="K200" s="2">
        <f t="shared" si="77"/>
        <v>0.79734660033167493</v>
      </c>
      <c r="L200" s="2">
        <f t="shared" si="78"/>
        <v>1.2106135986733001E-2</v>
      </c>
      <c r="M200" s="2">
        <f t="shared" si="79"/>
        <v>9.9502487562189053E-3</v>
      </c>
      <c r="N200" s="38">
        <v>1089</v>
      </c>
      <c r="O200" s="38">
        <v>4808</v>
      </c>
      <c r="P200" s="38">
        <v>73</v>
      </c>
      <c r="Q200" s="38">
        <v>23</v>
      </c>
      <c r="R200" s="38">
        <v>19</v>
      </c>
      <c r="S200" s="38"/>
      <c r="T200" s="38"/>
      <c r="U200" s="38"/>
      <c r="V200" s="38"/>
      <c r="W200" s="38"/>
      <c r="X200" s="38">
        <v>11</v>
      </c>
      <c r="Y200" s="38"/>
      <c r="Z200" s="38"/>
      <c r="AA200" s="38"/>
      <c r="AB200" s="38"/>
      <c r="AC200" s="38"/>
      <c r="AD200" s="38"/>
      <c r="AE200" s="38"/>
      <c r="AF200" s="38">
        <v>7</v>
      </c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  <c r="BA200" s="3">
        <f>IF(Q200&gt;0,RANK(Q200,(N200:P200,Q200:AE200)),0)</f>
        <v>4</v>
      </c>
      <c r="BB200" s="3">
        <f>IF(R200&gt;0,RANK(R200,(N200:P200,Q200:AE200)),0)</f>
        <v>5</v>
      </c>
      <c r="BC200" s="3">
        <f>IF(S200&gt;0,RANK(S200,(N200:P200,Q200:AE200)),0)</f>
        <v>0</v>
      </c>
      <c r="BD200" s="3">
        <f>IF(T200&gt;0,RANK(T200,(N200:P200,Q200:AE200)),0)</f>
        <v>0</v>
      </c>
      <c r="BE200" s="2">
        <f t="shared" si="80"/>
        <v>3.8142620232172473E-3</v>
      </c>
      <c r="BF200" s="2">
        <f t="shared" si="81"/>
        <v>3.1509121061359868E-3</v>
      </c>
      <c r="BG200" s="2">
        <f t="shared" si="82"/>
        <v>0</v>
      </c>
      <c r="BH200" s="2">
        <f t="shared" si="83"/>
        <v>0</v>
      </c>
      <c r="BJ200" t="s">
        <v>1085</v>
      </c>
      <c r="BK200" t="s">
        <v>742</v>
      </c>
      <c r="BL200">
        <v>1</v>
      </c>
      <c r="BN200">
        <v>0</v>
      </c>
      <c r="BO200" s="60">
        <v>5</v>
      </c>
      <c r="BP200" s="62">
        <v>137</v>
      </c>
      <c r="BQ200" s="66">
        <f t="shared" si="84"/>
        <v>5137</v>
      </c>
      <c r="BR200" s="66">
        <f t="shared" si="85"/>
        <v>5137</v>
      </c>
      <c r="BS200" s="3" t="s">
        <v>3083</v>
      </c>
    </row>
    <row r="201" spans="1:88" ht="14" hidden="1" customHeight="1" outlineLevel="1" x14ac:dyDescent="0.2">
      <c r="A201" t="s">
        <v>1487</v>
      </c>
      <c r="B201" t="s">
        <v>742</v>
      </c>
      <c r="C201" s="1">
        <f t="shared" si="75"/>
        <v>15448</v>
      </c>
      <c r="D201" s="3">
        <f>IF(N201&gt;0, RANK(N201,(N201:P201,Q201:AE201)),0)</f>
        <v>2</v>
      </c>
      <c r="E201" s="3">
        <f>IF(O201&gt;0,RANK(O201,(N201:P201,Q201:AE201)),0)</f>
        <v>1</v>
      </c>
      <c r="F201" s="3">
        <f>IF(P201&gt;0,RANK(P201,(N201:P201,Q201:AE201)),0)</f>
        <v>3</v>
      </c>
      <c r="G201" s="1">
        <f t="shared" si="86"/>
        <v>5177</v>
      </c>
      <c r="H201" s="2">
        <f t="shared" si="87"/>
        <v>0.33512428793371313</v>
      </c>
      <c r="I201" s="2"/>
      <c r="J201" s="2">
        <f t="shared" si="76"/>
        <v>0.32489642672190577</v>
      </c>
      <c r="K201" s="2">
        <f t="shared" si="77"/>
        <v>0.66002071465561885</v>
      </c>
      <c r="L201" s="2">
        <f t="shared" si="78"/>
        <v>7.3148627654065247E-3</v>
      </c>
      <c r="M201" s="2">
        <f t="shared" si="79"/>
        <v>7.7679958570688566E-3</v>
      </c>
      <c r="N201" s="38">
        <v>5019</v>
      </c>
      <c r="O201" s="38">
        <v>10196</v>
      </c>
      <c r="P201" s="38">
        <v>113</v>
      </c>
      <c r="Q201" s="38">
        <v>47</v>
      </c>
      <c r="R201" s="38">
        <v>29</v>
      </c>
      <c r="S201" s="38"/>
      <c r="T201" s="38"/>
      <c r="U201" s="38"/>
      <c r="V201" s="38"/>
      <c r="W201" s="38"/>
      <c r="X201" s="38">
        <v>27</v>
      </c>
      <c r="Y201" s="38"/>
      <c r="Z201" s="38"/>
      <c r="AA201" s="38"/>
      <c r="AB201" s="38"/>
      <c r="AC201" s="38"/>
      <c r="AD201" s="38"/>
      <c r="AE201" s="38"/>
      <c r="AF201" s="38">
        <v>17</v>
      </c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BA201" s="3">
        <f>IF(Q201&gt;0,RANK(Q201,(N201:P201,Q201:AE201)),0)</f>
        <v>4</v>
      </c>
      <c r="BB201" s="3">
        <f>IF(R201&gt;0,RANK(R201,(N201:P201,Q201:AE201)),0)</f>
        <v>5</v>
      </c>
      <c r="BC201" s="3">
        <f>IF(S201&gt;0,RANK(S201,(N201:P201,Q201:AE201)),0)</f>
        <v>0</v>
      </c>
      <c r="BD201" s="3">
        <f>IF(T201&gt;0,RANK(T201,(N201:P201,Q201:AE201)),0)</f>
        <v>0</v>
      </c>
      <c r="BE201" s="2">
        <f t="shared" si="80"/>
        <v>3.0424650440186432E-3</v>
      </c>
      <c r="BF201" s="2">
        <f t="shared" si="81"/>
        <v>1.8772656654583119E-3</v>
      </c>
      <c r="BG201" s="2">
        <f t="shared" si="82"/>
        <v>0</v>
      </c>
      <c r="BH201" s="2">
        <f t="shared" si="83"/>
        <v>0</v>
      </c>
      <c r="BJ201" t="s">
        <v>1487</v>
      </c>
      <c r="BK201" t="s">
        <v>742</v>
      </c>
      <c r="BL201">
        <v>4</v>
      </c>
      <c r="BN201">
        <v>0</v>
      </c>
      <c r="BO201" s="60">
        <v>5</v>
      </c>
      <c r="BP201" s="62">
        <v>139</v>
      </c>
      <c r="BQ201" s="66">
        <f t="shared" si="84"/>
        <v>5139</v>
      </c>
      <c r="BR201" s="66">
        <f t="shared" si="85"/>
        <v>5139</v>
      </c>
      <c r="BS201" s="3" t="s">
        <v>3083</v>
      </c>
    </row>
    <row r="202" spans="1:88" ht="14" hidden="1" customHeight="1" outlineLevel="1" x14ac:dyDescent="0.2">
      <c r="A202" t="s">
        <v>1568</v>
      </c>
      <c r="B202" t="s">
        <v>742</v>
      </c>
      <c r="C202" s="1">
        <f t="shared" si="75"/>
        <v>7621</v>
      </c>
      <c r="D202" s="3">
        <f>IF(N202&gt;0, RANK(N202,(N202:P202,Q202:AE202)),0)</f>
        <v>2</v>
      </c>
      <c r="E202" s="3">
        <f>IF(O202&gt;0,RANK(O202,(N202:P202,Q202:AE202)),0)</f>
        <v>1</v>
      </c>
      <c r="F202" s="3">
        <f>IF(P202&gt;0,RANK(P202,(N202:P202,Q202:AE202)),0)</f>
        <v>3</v>
      </c>
      <c r="G202" s="1">
        <f t="shared" si="86"/>
        <v>4586</v>
      </c>
      <c r="H202" s="2">
        <f t="shared" si="87"/>
        <v>0.60175829943576964</v>
      </c>
      <c r="I202" s="2"/>
      <c r="J202" s="2">
        <f t="shared" si="76"/>
        <v>0.18855793202991733</v>
      </c>
      <c r="K202" s="2">
        <f t="shared" si="77"/>
        <v>0.79031623146568697</v>
      </c>
      <c r="L202" s="2">
        <f t="shared" si="78"/>
        <v>1.1415824694921927E-2</v>
      </c>
      <c r="M202" s="2">
        <f t="shared" si="79"/>
        <v>9.7100118094737738E-3</v>
      </c>
      <c r="N202" s="38">
        <v>1437</v>
      </c>
      <c r="O202" s="38">
        <v>6023</v>
      </c>
      <c r="P202" s="38">
        <v>87</v>
      </c>
      <c r="Q202" s="38">
        <v>33</v>
      </c>
      <c r="R202" s="38">
        <v>19</v>
      </c>
      <c r="S202" s="38"/>
      <c r="T202" s="38"/>
      <c r="U202" s="38"/>
      <c r="V202" s="38"/>
      <c r="W202" s="38"/>
      <c r="X202" s="38">
        <v>15</v>
      </c>
      <c r="Y202" s="38"/>
      <c r="Z202" s="38"/>
      <c r="AA202" s="38"/>
      <c r="AB202" s="38"/>
      <c r="AC202" s="38"/>
      <c r="AD202" s="38"/>
      <c r="AE202" s="38"/>
      <c r="AF202" s="38">
        <v>7</v>
      </c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BA202" s="3">
        <f>IF(Q202&gt;0,RANK(Q202,(N202:P202,Q202:AE202)),0)</f>
        <v>4</v>
      </c>
      <c r="BB202" s="3">
        <f>IF(R202&gt;0,RANK(R202,(N202:P202,Q202:AE202)),0)</f>
        <v>5</v>
      </c>
      <c r="BC202" s="3">
        <f>IF(S202&gt;0,RANK(S202,(N202:P202,Q202:AE202)),0)</f>
        <v>0</v>
      </c>
      <c r="BD202" s="3">
        <f>IF(T202&gt;0,RANK(T202,(N202:P202,Q202:AE202)),0)</f>
        <v>0</v>
      </c>
      <c r="BE202" s="2">
        <f t="shared" si="80"/>
        <v>4.3301404015221104E-3</v>
      </c>
      <c r="BF202" s="2">
        <f t="shared" si="81"/>
        <v>2.4931111402703059E-3</v>
      </c>
      <c r="BG202" s="2">
        <f t="shared" si="82"/>
        <v>0</v>
      </c>
      <c r="BH202" s="2">
        <f t="shared" si="83"/>
        <v>0</v>
      </c>
      <c r="BJ202" t="s">
        <v>1568</v>
      </c>
      <c r="BK202" t="s">
        <v>742</v>
      </c>
      <c r="BL202">
        <v>2</v>
      </c>
      <c r="BN202">
        <v>0</v>
      </c>
      <c r="BO202" s="60">
        <v>5</v>
      </c>
      <c r="BP202" s="62">
        <v>141</v>
      </c>
      <c r="BQ202" s="66">
        <f t="shared" si="84"/>
        <v>5141</v>
      </c>
      <c r="BR202" s="66">
        <f t="shared" si="85"/>
        <v>5141</v>
      </c>
      <c r="BS202" s="3" t="s">
        <v>3083</v>
      </c>
    </row>
    <row r="203" spans="1:88" ht="14" hidden="1" customHeight="1" outlineLevel="1" x14ac:dyDescent="0.2">
      <c r="A203" t="s">
        <v>674</v>
      </c>
      <c r="B203" t="s">
        <v>742</v>
      </c>
      <c r="C203" s="1">
        <f t="shared" si="75"/>
        <v>97158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>IF(P203&gt;0,RANK(P203,(N203:P203,Q203:AE203)),0)</f>
        <v>3</v>
      </c>
      <c r="G203" s="1">
        <f t="shared" si="86"/>
        <v>6464</v>
      </c>
      <c r="H203" s="2">
        <f t="shared" si="87"/>
        <v>6.6530805492085052E-2</v>
      </c>
      <c r="I203" s="2"/>
      <c r="J203" s="2">
        <f t="shared" si="76"/>
        <v>0.45059593651577845</v>
      </c>
      <c r="K203" s="2">
        <f t="shared" si="77"/>
        <v>0.51712674200786346</v>
      </c>
      <c r="L203" s="2">
        <f t="shared" si="78"/>
        <v>1.4244838304617221E-2</v>
      </c>
      <c r="M203" s="2">
        <f t="shared" si="79"/>
        <v>1.8032483171740867E-2</v>
      </c>
      <c r="N203" s="38">
        <v>43779</v>
      </c>
      <c r="O203" s="38">
        <v>50243</v>
      </c>
      <c r="P203" s="38">
        <v>1384</v>
      </c>
      <c r="Q203" s="38">
        <v>656</v>
      </c>
      <c r="R203" s="38">
        <v>719</v>
      </c>
      <c r="S203" s="38"/>
      <c r="T203" s="38"/>
      <c r="U203" s="38"/>
      <c r="V203" s="38"/>
      <c r="W203" s="38"/>
      <c r="X203" s="38">
        <v>283</v>
      </c>
      <c r="Y203" s="38"/>
      <c r="Z203" s="38"/>
      <c r="AA203" s="38"/>
      <c r="AB203" s="38"/>
      <c r="AC203" s="38"/>
      <c r="AD203" s="38"/>
      <c r="AE203" s="38"/>
      <c r="AF203" s="38">
        <v>94</v>
      </c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BA203" s="3">
        <f>IF(Q203&gt;0,RANK(Q203,(N203:P203,Q203:AE203)),0)</f>
        <v>5</v>
      </c>
      <c r="BB203" s="3">
        <f>IF(R203&gt;0,RANK(R203,(N203:P203,Q203:AE203)),0)</f>
        <v>4</v>
      </c>
      <c r="BC203" s="3">
        <f>IF(S203&gt;0,RANK(S203,(N203:P203,Q203:AE203)),0)</f>
        <v>0</v>
      </c>
      <c r="BD203" s="3">
        <f>IF(T203&gt;0,RANK(T203,(N203:P203,Q203:AE203)),0)</f>
        <v>0</v>
      </c>
      <c r="BE203" s="2">
        <f t="shared" si="80"/>
        <v>6.7518886761769488E-3</v>
      </c>
      <c r="BF203" s="2">
        <f t="shared" si="81"/>
        <v>7.4003170094073568E-3</v>
      </c>
      <c r="BG203" s="2">
        <f t="shared" si="82"/>
        <v>0</v>
      </c>
      <c r="BH203" s="2">
        <f t="shared" si="83"/>
        <v>0</v>
      </c>
      <c r="BJ203" t="s">
        <v>674</v>
      </c>
      <c r="BK203" t="s">
        <v>742</v>
      </c>
      <c r="BL203">
        <v>3</v>
      </c>
      <c r="BN203">
        <v>0</v>
      </c>
      <c r="BO203" s="60">
        <v>5</v>
      </c>
      <c r="BP203" s="62">
        <v>143</v>
      </c>
      <c r="BQ203" s="66">
        <f t="shared" si="84"/>
        <v>5143</v>
      </c>
      <c r="BR203" s="66">
        <f t="shared" si="85"/>
        <v>5143</v>
      </c>
      <c r="BS203" s="3" t="s">
        <v>3083</v>
      </c>
    </row>
    <row r="204" spans="1:88" ht="14" hidden="1" customHeight="1" outlineLevel="1" x14ac:dyDescent="0.2">
      <c r="A204" t="s">
        <v>1941</v>
      </c>
      <c r="B204" t="s">
        <v>742</v>
      </c>
      <c r="C204" s="1">
        <f t="shared" si="75"/>
        <v>30837</v>
      </c>
      <c r="D204" s="3">
        <f>IF(N204&gt;0, RANK(N204,(N204:P204,Q204:AE204)),0)</f>
        <v>2</v>
      </c>
      <c r="E204" s="3">
        <f>IF(O204&gt;0,RANK(O204,(N204:P204,Q204:AE204)),0)</f>
        <v>1</v>
      </c>
      <c r="F204" s="3">
        <f>IF(P204&gt;0,RANK(P204,(N204:P204,Q204:AE204)),0)</f>
        <v>3</v>
      </c>
      <c r="G204" s="1">
        <f t="shared" si="86"/>
        <v>18873</v>
      </c>
      <c r="H204" s="2">
        <f t="shared" si="87"/>
        <v>0.61202451600350227</v>
      </c>
      <c r="I204" s="2"/>
      <c r="J204" s="2">
        <f t="shared" si="76"/>
        <v>0.18292959756137109</v>
      </c>
      <c r="K204" s="2">
        <f t="shared" si="77"/>
        <v>0.79495411356487333</v>
      </c>
      <c r="L204" s="2">
        <f t="shared" si="78"/>
        <v>1.1739144534163505E-2</v>
      </c>
      <c r="M204" s="2">
        <f t="shared" si="79"/>
        <v>1.0377144339592102E-2</v>
      </c>
      <c r="N204" s="38">
        <v>5641</v>
      </c>
      <c r="O204" s="38">
        <v>24514</v>
      </c>
      <c r="P204" s="38">
        <v>362</v>
      </c>
      <c r="Q204" s="38">
        <v>153</v>
      </c>
      <c r="R204" s="38">
        <v>71</v>
      </c>
      <c r="S204" s="38"/>
      <c r="T204" s="38"/>
      <c r="U204" s="38"/>
      <c r="V204" s="38"/>
      <c r="W204" s="38"/>
      <c r="X204" s="38">
        <v>56</v>
      </c>
      <c r="Y204" s="38"/>
      <c r="Z204" s="38"/>
      <c r="AA204" s="38"/>
      <c r="AB204" s="38"/>
      <c r="AC204" s="38"/>
      <c r="AD204" s="38"/>
      <c r="AE204" s="38"/>
      <c r="AF204" s="38">
        <v>40</v>
      </c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BA204" s="3">
        <f>IF(Q204&gt;0,RANK(Q204,(N204:P204,Q204:AE204)),0)</f>
        <v>4</v>
      </c>
      <c r="BB204" s="3">
        <f>IF(R204&gt;0,RANK(R204,(N204:P204,Q204:AE204)),0)</f>
        <v>5</v>
      </c>
      <c r="BC204" s="3">
        <f>IF(S204&gt;0,RANK(S204,(N204:P204,Q204:AE204)),0)</f>
        <v>0</v>
      </c>
      <c r="BD204" s="3">
        <f>IF(T204&gt;0,RANK(T204,(N204:P204,Q204:AE204)),0)</f>
        <v>0</v>
      </c>
      <c r="BE204" s="2">
        <f t="shared" si="80"/>
        <v>4.9615721373674482E-3</v>
      </c>
      <c r="BF204" s="2">
        <f t="shared" si="81"/>
        <v>2.3024289003469858E-3</v>
      </c>
      <c r="BG204" s="2">
        <f t="shared" si="82"/>
        <v>0</v>
      </c>
      <c r="BH204" s="2">
        <f t="shared" si="83"/>
        <v>0</v>
      </c>
      <c r="BJ204" t="s">
        <v>1941</v>
      </c>
      <c r="BK204" t="s">
        <v>742</v>
      </c>
      <c r="BL204">
        <v>2</v>
      </c>
      <c r="BN204">
        <v>0</v>
      </c>
      <c r="BO204" s="60">
        <v>5</v>
      </c>
      <c r="BP204" s="62">
        <v>145</v>
      </c>
      <c r="BQ204" s="66">
        <f t="shared" si="84"/>
        <v>5145</v>
      </c>
      <c r="BR204" s="66">
        <f t="shared" si="85"/>
        <v>5145</v>
      </c>
      <c r="BS204" s="3" t="s">
        <v>3083</v>
      </c>
    </row>
    <row r="205" spans="1:88" ht="14" hidden="1" customHeight="1" outlineLevel="1" x14ac:dyDescent="0.2">
      <c r="A205" t="s">
        <v>3125</v>
      </c>
      <c r="B205" t="s">
        <v>742</v>
      </c>
      <c r="C205" s="1">
        <f t="shared" si="75"/>
        <v>2318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>IF(P205&gt;0,RANK(P205,(N205:P205,Q205:AE205)),0)</f>
        <v>3</v>
      </c>
      <c r="G205" s="1">
        <f t="shared" si="86"/>
        <v>753</v>
      </c>
      <c r="H205" s="2">
        <f t="shared" si="87"/>
        <v>0.32484900776531495</v>
      </c>
      <c r="I205" s="2"/>
      <c r="J205" s="2">
        <f t="shared" si="76"/>
        <v>0.32786885245901637</v>
      </c>
      <c r="K205" s="2">
        <f t="shared" si="77"/>
        <v>0.65271786022433131</v>
      </c>
      <c r="L205" s="2">
        <f t="shared" si="78"/>
        <v>1.1216566005176877E-2</v>
      </c>
      <c r="M205" s="2">
        <f t="shared" si="79"/>
        <v>8.1967213114754953E-3</v>
      </c>
      <c r="N205" s="38">
        <v>760</v>
      </c>
      <c r="O205" s="38">
        <v>1513</v>
      </c>
      <c r="P205" s="38">
        <v>26</v>
      </c>
      <c r="Q205" s="38">
        <v>4</v>
      </c>
      <c r="R205" s="38">
        <v>2</v>
      </c>
      <c r="S205" s="38"/>
      <c r="T205" s="38"/>
      <c r="U205" s="38"/>
      <c r="V205" s="38"/>
      <c r="W205" s="38"/>
      <c r="X205" s="38">
        <v>3</v>
      </c>
      <c r="Y205" s="38"/>
      <c r="Z205" s="38"/>
      <c r="AA205" s="38"/>
      <c r="AB205" s="38"/>
      <c r="AC205" s="38"/>
      <c r="AD205" s="38"/>
      <c r="AE205" s="38"/>
      <c r="AF205" s="38">
        <v>10</v>
      </c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BA205" s="3">
        <f>IF(Q205&gt;0,RANK(Q205,(N205:P205,Q205:AE205)),0)</f>
        <v>4</v>
      </c>
      <c r="BB205" s="3">
        <f>IF(R205&gt;0,RANK(R205,(N205:P205,Q205:AE205)),0)</f>
        <v>6</v>
      </c>
      <c r="BC205" s="3">
        <f>IF(S205&gt;0,RANK(S205,(N205:P205,Q205:AE205)),0)</f>
        <v>0</v>
      </c>
      <c r="BD205" s="3">
        <f>IF(T205&gt;0,RANK(T205,(N205:P205,Q205:AE205)),0)</f>
        <v>0</v>
      </c>
      <c r="BE205" s="2">
        <f t="shared" si="80"/>
        <v>1.7256255392579811E-3</v>
      </c>
      <c r="BF205" s="2">
        <f t="shared" si="81"/>
        <v>8.6281276962899055E-4</v>
      </c>
      <c r="BG205" s="2">
        <f t="shared" si="82"/>
        <v>0</v>
      </c>
      <c r="BH205" s="2">
        <f t="shared" si="83"/>
        <v>0</v>
      </c>
      <c r="BJ205" t="s">
        <v>3125</v>
      </c>
      <c r="BK205" t="s">
        <v>742</v>
      </c>
      <c r="BL205">
        <v>1</v>
      </c>
      <c r="BN205">
        <v>0</v>
      </c>
      <c r="BO205" s="60">
        <v>5</v>
      </c>
      <c r="BP205" s="62">
        <v>147</v>
      </c>
      <c r="BQ205" s="66">
        <f t="shared" si="84"/>
        <v>5147</v>
      </c>
      <c r="BR205" s="66">
        <f t="shared" si="85"/>
        <v>5147</v>
      </c>
      <c r="BS205" s="3" t="s">
        <v>3083</v>
      </c>
    </row>
    <row r="206" spans="1:88" ht="14" hidden="1" customHeight="1" outlineLevel="1" x14ac:dyDescent="0.2">
      <c r="A206" t="s">
        <v>2416</v>
      </c>
      <c r="B206" t="s">
        <v>742</v>
      </c>
      <c r="C206" s="1">
        <f t="shared" si="75"/>
        <v>6477</v>
      </c>
      <c r="D206" s="3">
        <f>IF(N206&gt;0, RANK(N206,(N206:P206,Q206:AE206)),0)</f>
        <v>2</v>
      </c>
      <c r="E206" s="3">
        <f>IF(O206&gt;0,RANK(O206,(N206:P206,Q206:AE206)),0)</f>
        <v>1</v>
      </c>
      <c r="F206" s="3">
        <f>IF(P206&gt;0,RANK(P206,(N206:P206,Q206:AE206)),0)</f>
        <v>3</v>
      </c>
      <c r="G206" s="1">
        <f t="shared" si="86"/>
        <v>3934</v>
      </c>
      <c r="H206" s="2">
        <f t="shared" si="87"/>
        <v>0.6073799598579589</v>
      </c>
      <c r="I206" s="2"/>
      <c r="J206" s="2">
        <f t="shared" si="76"/>
        <v>0.18727806083063148</v>
      </c>
      <c r="K206" s="2">
        <f t="shared" si="77"/>
        <v>0.79465802068859037</v>
      </c>
      <c r="L206" s="2">
        <f t="shared" si="78"/>
        <v>1.0035510267098965E-2</v>
      </c>
      <c r="M206" s="2">
        <f t="shared" si="79"/>
        <v>8.0284082136791862E-3</v>
      </c>
      <c r="N206" s="38">
        <v>1213</v>
      </c>
      <c r="O206" s="38">
        <v>5147</v>
      </c>
      <c r="P206" s="38">
        <v>65</v>
      </c>
      <c r="Q206" s="38">
        <v>19</v>
      </c>
      <c r="R206" s="38">
        <v>17</v>
      </c>
      <c r="S206" s="38"/>
      <c r="T206" s="38"/>
      <c r="U206" s="38"/>
      <c r="V206" s="38"/>
      <c r="W206" s="38"/>
      <c r="X206" s="38">
        <v>10</v>
      </c>
      <c r="Y206" s="38"/>
      <c r="Z206" s="38"/>
      <c r="AA206" s="38"/>
      <c r="AB206" s="38"/>
      <c r="AC206" s="38"/>
      <c r="AD206" s="38"/>
      <c r="AE206" s="38"/>
      <c r="AF206" s="38">
        <v>6</v>
      </c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BA206" s="3">
        <f>IF(Q206&gt;0,RANK(Q206,(N206:P206,Q206:AE206)),0)</f>
        <v>4</v>
      </c>
      <c r="BB206" s="3">
        <f>IF(R206&gt;0,RANK(R206,(N206:P206,Q206:AE206)),0)</f>
        <v>5</v>
      </c>
      <c r="BC206" s="3">
        <f>IF(S206&gt;0,RANK(S206,(N206:P206,Q206:AE206)),0)</f>
        <v>0</v>
      </c>
      <c r="BD206" s="3">
        <f>IF(T206&gt;0,RANK(T206,(N206:P206,Q206:AE206)),0)</f>
        <v>0</v>
      </c>
      <c r="BE206" s="2">
        <f t="shared" si="80"/>
        <v>2.9334568473058514E-3</v>
      </c>
      <c r="BF206" s="2">
        <f t="shared" si="81"/>
        <v>2.6246719160104987E-3</v>
      </c>
      <c r="BG206" s="2">
        <f t="shared" si="82"/>
        <v>0</v>
      </c>
      <c r="BH206" s="2">
        <f t="shared" si="83"/>
        <v>0</v>
      </c>
      <c r="BJ206" t="s">
        <v>2416</v>
      </c>
      <c r="BK206" t="s">
        <v>742</v>
      </c>
      <c r="BL206">
        <v>4</v>
      </c>
      <c r="BN206">
        <v>0</v>
      </c>
      <c r="BO206" s="60">
        <v>5</v>
      </c>
      <c r="BP206" s="62">
        <v>149</v>
      </c>
      <c r="BQ206" s="66">
        <f t="shared" si="84"/>
        <v>5149</v>
      </c>
      <c r="BR206" s="66">
        <f t="shared" si="85"/>
        <v>5149</v>
      </c>
      <c r="BS206" s="3" t="s">
        <v>3083</v>
      </c>
    </row>
    <row r="207" spans="1:88" ht="14" customHeight="1" collapsed="1" x14ac:dyDescent="0.2">
      <c r="A207" t="s">
        <v>197</v>
      </c>
      <c r="B207" t="s">
        <v>534</v>
      </c>
      <c r="C207" s="1">
        <f t="shared" si="75"/>
        <v>1182676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>IF(P207&gt;0,RANK(P207,(N207:P207,Q207:AE207)),0)</f>
        <v>3</v>
      </c>
      <c r="G207" s="1">
        <f t="shared" si="86"/>
        <v>362336</v>
      </c>
      <c r="H207" s="2">
        <f t="shared" si="87"/>
        <v>0.30636962278764429</v>
      </c>
      <c r="I207" s="2"/>
      <c r="J207" s="2">
        <f t="shared" si="76"/>
        <v>0.33559909899245438</v>
      </c>
      <c r="K207" s="2">
        <f t="shared" si="77"/>
        <v>0.64196872178009867</v>
      </c>
      <c r="L207" s="2">
        <f t="shared" si="78"/>
        <v>1.1207634212582314E-2</v>
      </c>
      <c r="M207" s="2">
        <f t="shared" si="79"/>
        <v>1.1224545014864577E-2</v>
      </c>
      <c r="N207" s="38">
        <v>396905</v>
      </c>
      <c r="O207" s="38">
        <v>759241</v>
      </c>
      <c r="P207" s="38">
        <v>13255</v>
      </c>
      <c r="Q207" s="38">
        <v>5715</v>
      </c>
      <c r="R207" s="38">
        <v>4275</v>
      </c>
      <c r="S207" s="38"/>
      <c r="T207" s="38"/>
      <c r="U207" s="38"/>
      <c r="V207" s="38"/>
      <c r="W207" s="38"/>
      <c r="X207" s="38">
        <v>2141</v>
      </c>
      <c r="Y207" s="38"/>
      <c r="Z207" s="38"/>
      <c r="AA207" s="38"/>
      <c r="AB207" s="38"/>
      <c r="AC207" s="38"/>
      <c r="AD207" s="38"/>
      <c r="AE207" s="38"/>
      <c r="AF207" s="38">
        <v>1144</v>
      </c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BA207" s="3">
        <f>IF(Q207&gt;0,RANK(Q207,(N207:P207,Q207:AE207)),0)</f>
        <v>4</v>
      </c>
      <c r="BB207" s="3">
        <f>IF(R207&gt;0,RANK(R207,(N207:P207,Q207:AE207)),0)</f>
        <v>5</v>
      </c>
      <c r="BC207" s="3">
        <f>IF(S207&gt;0,RANK(S207,(N207:P207,Q207:AE207)),0)</f>
        <v>0</v>
      </c>
      <c r="BD207" s="3">
        <f>IF(T207&gt;0,RANK(T207,(N207:P207,Q207:AE207)),0)</f>
        <v>0</v>
      </c>
      <c r="BE207" s="2">
        <f t="shared" si="80"/>
        <v>4.8322617521620462E-3</v>
      </c>
      <c r="BF207" s="2">
        <f t="shared" si="81"/>
        <v>3.6146839878377509E-3</v>
      </c>
      <c r="BG207" s="2">
        <f t="shared" si="82"/>
        <v>0</v>
      </c>
      <c r="BH207" s="2">
        <f t="shared" si="83"/>
        <v>0</v>
      </c>
      <c r="BJ207" t="s">
        <v>197</v>
      </c>
      <c r="BK207" t="s">
        <v>534</v>
      </c>
      <c r="BN207">
        <v>0</v>
      </c>
      <c r="BO207" s="60">
        <v>5</v>
      </c>
      <c r="BP207" s="62"/>
      <c r="BQ207" s="60">
        <v>5</v>
      </c>
      <c r="BR207" s="60">
        <f t="shared" si="85"/>
        <v>5</v>
      </c>
      <c r="BS207" s="3" t="s">
        <v>693</v>
      </c>
      <c r="BT207" s="38">
        <f>SUM(BT132:BT206)</f>
        <v>0</v>
      </c>
      <c r="BU207" s="38">
        <f>SUM(BU132:BU206)</f>
        <v>0</v>
      </c>
      <c r="CF207" s="108" t="s">
        <v>3949</v>
      </c>
      <c r="CG207" s="38" t="s">
        <v>3948</v>
      </c>
    </row>
    <row r="208" spans="1:88" ht="14" customHeight="1" x14ac:dyDescent="0.2">
      <c r="C208" s="1"/>
      <c r="E208" s="3"/>
      <c r="F208" s="3"/>
      <c r="I208" s="2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BA208" s="3"/>
      <c r="BB208" s="3"/>
      <c r="BC208" s="3"/>
      <c r="BD208" s="3"/>
      <c r="BO208" s="60"/>
      <c r="BP208" s="62"/>
      <c r="BQ208" s="66"/>
      <c r="BR208" s="66"/>
      <c r="BY208" s="38"/>
      <c r="CF208" s="1"/>
      <c r="CG208" s="1"/>
      <c r="CH208" s="1"/>
      <c r="CI208" s="1"/>
      <c r="CJ208" s="1"/>
    </row>
    <row r="209" spans="1:86" ht="14" hidden="1" customHeight="1" outlineLevel="1" x14ac:dyDescent="0.2">
      <c r="A209" t="s">
        <v>2135</v>
      </c>
      <c r="B209" t="s">
        <v>887</v>
      </c>
      <c r="C209" s="1">
        <f t="shared" ref="C209:C240" si="88">SUM(N209:AY209)</f>
        <v>669002</v>
      </c>
      <c r="D209" s="3">
        <f>IF(N209&gt;0, RANK(N209,(N209:P209,Q209:AE209)),0)</f>
        <v>1</v>
      </c>
      <c r="E209" s="3">
        <f>IF(O209&gt;0,RANK(O209,(N209:P209,Q209:AE209)),0)</f>
        <v>2</v>
      </c>
      <c r="F209" s="3">
        <f>IF(P209&gt;0,RANK(P209,(N209:P209,Q209:AE209)),0)</f>
        <v>4</v>
      </c>
      <c r="G209" s="1">
        <f t="shared" si="86"/>
        <v>358486</v>
      </c>
      <c r="H209" s="2">
        <f t="shared" si="87"/>
        <v>0.53585191075661953</v>
      </c>
      <c r="I209" s="2"/>
      <c r="J209" s="2">
        <f t="shared" ref="J209:J240" si="89">IF($C209=0,"-",N209/$C209)</f>
        <v>0.74594844260555271</v>
      </c>
      <c r="K209" s="2">
        <f t="shared" ref="K209:K240" si="90">IF($C209=0,"-",O209/$C209)</f>
        <v>0.21009653184893318</v>
      </c>
      <c r="L209" s="2">
        <f t="shared" ref="L209:L240" si="91">IF($C209=0,"-",P209/$C209)</f>
        <v>1.0127025031315302E-2</v>
      </c>
      <c r="M209" s="2">
        <f t="shared" ref="M209:M240" si="92">IF(C209=0,"-",(1-J209-K209-L209))</f>
        <v>3.3828000514198812E-2</v>
      </c>
      <c r="N209" s="38">
        <v>499041</v>
      </c>
      <c r="O209" s="38">
        <v>140555</v>
      </c>
      <c r="P209" s="38">
        <v>6775</v>
      </c>
      <c r="Q209" s="38">
        <v>2519</v>
      </c>
      <c r="R209" s="38">
        <v>13891</v>
      </c>
      <c r="S209" s="38"/>
      <c r="T209" s="38">
        <v>6221</v>
      </c>
      <c r="U209" s="38"/>
      <c r="V209" s="38"/>
      <c r="W209" s="38"/>
      <c r="X209" s="38">
        <v>0</v>
      </c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BA209" s="3">
        <f>IF(Q209&gt;0,RANK(Q209,(N209:P209,Q209:AE209)),0)</f>
        <v>6</v>
      </c>
      <c r="BB209" s="3">
        <f>IF(R209&gt;0,RANK(R209,(N209:P209,Q209:AE209)),0)</f>
        <v>3</v>
      </c>
      <c r="BC209" s="3">
        <f>IF(S209&gt;0,RANK(S209,(N209:P209,Q209:AE209)),0)</f>
        <v>0</v>
      </c>
      <c r="BD209" s="3">
        <f>IF(T209&gt;0,RANK(T209,(N209:P209,Q209:AE209)),0)</f>
        <v>5</v>
      </c>
      <c r="BE209" s="2">
        <f t="shared" ref="BE209:BE240" si="93">IF($C209=0,"-",Q209/$C209)</f>
        <v>3.7653101186543537E-3</v>
      </c>
      <c r="BF209" s="2">
        <f t="shared" ref="BF209:BF240" si="94">IF($C209=0,"-",R209/$C209)</f>
        <v>2.0763764532841456E-2</v>
      </c>
      <c r="BG209" s="2">
        <f t="shared" ref="BG209:BG240" si="95">IF($C209=0,"-",S209/$C209)</f>
        <v>0</v>
      </c>
      <c r="BH209" s="2">
        <f t="shared" ref="BH209:BH240" si="96">IF($C209=0,"-",T209/$C209)</f>
        <v>9.298925862702952E-3</v>
      </c>
      <c r="BJ209" t="s">
        <v>2135</v>
      </c>
      <c r="BK209" t="s">
        <v>887</v>
      </c>
      <c r="BN209">
        <v>0</v>
      </c>
      <c r="BO209" s="60">
        <v>6</v>
      </c>
      <c r="BP209" s="62">
        <v>1</v>
      </c>
      <c r="BQ209" s="66">
        <f t="shared" ref="BQ209:BQ240" si="97">1000*BO209+BP209</f>
        <v>6001</v>
      </c>
      <c r="BR209" s="66">
        <f t="shared" si="85"/>
        <v>6001</v>
      </c>
      <c r="BS209" s="3" t="s">
        <v>3083</v>
      </c>
      <c r="BX209" s="38"/>
      <c r="BY209" s="95"/>
      <c r="CC209" s="95"/>
      <c r="CD209" s="38">
        <f t="shared" ref="CD209:CD240" si="98">CE209-C209</f>
        <v>-669002</v>
      </c>
      <c r="CG209" s="6"/>
      <c r="CH209" s="6"/>
    </row>
    <row r="210" spans="1:86" ht="14" hidden="1" customHeight="1" outlineLevel="1" x14ac:dyDescent="0.2">
      <c r="A210" t="s">
        <v>465</v>
      </c>
      <c r="B210" t="s">
        <v>887</v>
      </c>
      <c r="C210" s="1">
        <f t="shared" si="88"/>
        <v>738</v>
      </c>
      <c r="D210" s="3">
        <f>IF(N210&gt;0, RANK(N210,(N210:P210,Q210:AE210)),0)</f>
        <v>1</v>
      </c>
      <c r="E210" s="3">
        <f>IF(O210&gt;0,RANK(O210,(N210:P210,Q210:AE210)),0)</f>
        <v>2</v>
      </c>
      <c r="F210" s="3">
        <f>IF(P210&gt;0,RANK(P210,(N210:P210,Q210:AE210)),0)</f>
        <v>3</v>
      </c>
      <c r="G210" s="1">
        <f t="shared" si="86"/>
        <v>236</v>
      </c>
      <c r="H210" s="2">
        <f t="shared" si="87"/>
        <v>0.31978319783197834</v>
      </c>
      <c r="I210" s="2"/>
      <c r="J210" s="2">
        <f t="shared" si="89"/>
        <v>0.64905149051490518</v>
      </c>
      <c r="K210" s="2">
        <f t="shared" si="90"/>
        <v>0.32926829268292684</v>
      </c>
      <c r="L210" s="2">
        <f t="shared" si="91"/>
        <v>9.485094850948509E-3</v>
      </c>
      <c r="M210" s="2">
        <f t="shared" si="92"/>
        <v>1.2195121951219464E-2</v>
      </c>
      <c r="N210" s="38">
        <v>479</v>
      </c>
      <c r="O210" s="38">
        <v>243</v>
      </c>
      <c r="P210" s="38">
        <v>7</v>
      </c>
      <c r="Q210" s="38">
        <v>2</v>
      </c>
      <c r="R210" s="38">
        <v>5</v>
      </c>
      <c r="S210" s="38"/>
      <c r="T210" s="38">
        <v>2</v>
      </c>
      <c r="U210" s="38"/>
      <c r="V210" s="38"/>
      <c r="W210" s="38"/>
      <c r="X210" s="38">
        <v>0</v>
      </c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BA210" s="3">
        <f>IF(Q210&gt;0,RANK(Q210,(N210:P210,Q210:AE210)),0)</f>
        <v>5</v>
      </c>
      <c r="BB210" s="3">
        <f>IF(R210&gt;0,RANK(R210,(N210:P210,Q210:AE210)),0)</f>
        <v>4</v>
      </c>
      <c r="BC210" s="3">
        <f>IF(S210&gt;0,RANK(S210,(N210:P210,Q210:AE210)),0)</f>
        <v>0</v>
      </c>
      <c r="BD210" s="3">
        <f>IF(T210&gt;0,RANK(T210,(N210:P210,Q210:AE210)),0)</f>
        <v>5</v>
      </c>
      <c r="BE210" s="2">
        <f t="shared" si="93"/>
        <v>2.7100271002710027E-3</v>
      </c>
      <c r="BF210" s="2">
        <f t="shared" si="94"/>
        <v>6.7750677506775072E-3</v>
      </c>
      <c r="BG210" s="2">
        <f t="shared" si="95"/>
        <v>0</v>
      </c>
      <c r="BH210" s="2">
        <f t="shared" si="96"/>
        <v>2.7100271002710027E-3</v>
      </c>
      <c r="BJ210" t="s">
        <v>465</v>
      </c>
      <c r="BK210" t="s">
        <v>887</v>
      </c>
      <c r="BL210">
        <v>3</v>
      </c>
      <c r="BN210">
        <v>0</v>
      </c>
      <c r="BO210" s="60">
        <v>6</v>
      </c>
      <c r="BP210" s="62">
        <v>3</v>
      </c>
      <c r="BQ210" s="66">
        <f t="shared" si="97"/>
        <v>6003</v>
      </c>
      <c r="BR210" s="66">
        <f t="shared" si="85"/>
        <v>6003</v>
      </c>
      <c r="BS210" s="3" t="s">
        <v>3083</v>
      </c>
      <c r="BX210" s="38"/>
      <c r="BY210" s="95"/>
      <c r="CC210" s="95"/>
      <c r="CD210" s="38">
        <f t="shared" si="98"/>
        <v>-738</v>
      </c>
      <c r="CG210" s="6"/>
      <c r="CH210" s="6"/>
    </row>
    <row r="211" spans="1:86" ht="14" hidden="1" customHeight="1" outlineLevel="1" x14ac:dyDescent="0.2">
      <c r="A211" t="s">
        <v>281</v>
      </c>
      <c r="B211" t="s">
        <v>887</v>
      </c>
      <c r="C211" s="1">
        <f t="shared" si="88"/>
        <v>22402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>IF(P211&gt;0,RANK(P211,(N211:P211,Q211:AE211)),0)</f>
        <v>3</v>
      </c>
      <c r="G211" s="1">
        <f t="shared" si="86"/>
        <v>6235</v>
      </c>
      <c r="H211" s="2">
        <f t="shared" si="87"/>
        <v>0.27832336398535845</v>
      </c>
      <c r="I211" s="2"/>
      <c r="J211" s="2">
        <f t="shared" si="89"/>
        <v>0.34742433711275778</v>
      </c>
      <c r="K211" s="2">
        <f t="shared" si="90"/>
        <v>0.62574770109811628</v>
      </c>
      <c r="L211" s="2">
        <f t="shared" si="91"/>
        <v>1.4686188733148826E-2</v>
      </c>
      <c r="M211" s="2">
        <f t="shared" si="92"/>
        <v>1.2141773055977117E-2</v>
      </c>
      <c r="N211" s="38">
        <v>7783</v>
      </c>
      <c r="O211" s="38">
        <v>14018</v>
      </c>
      <c r="P211" s="38">
        <v>329</v>
      </c>
      <c r="Q211" s="38">
        <v>130</v>
      </c>
      <c r="R211" s="38">
        <v>74</v>
      </c>
      <c r="S211" s="38"/>
      <c r="T211" s="38">
        <v>68</v>
      </c>
      <c r="U211" s="38"/>
      <c r="V211" s="38"/>
      <c r="W211" s="38"/>
      <c r="X211" s="38">
        <v>0</v>
      </c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BA211" s="3">
        <f>IF(Q211&gt;0,RANK(Q211,(N211:P211,Q211:AE211)),0)</f>
        <v>4</v>
      </c>
      <c r="BB211" s="3">
        <f>IF(R211&gt;0,RANK(R211,(N211:P211,Q211:AE211)),0)</f>
        <v>5</v>
      </c>
      <c r="BC211" s="3">
        <f>IF(S211&gt;0,RANK(S211,(N211:P211,Q211:AE211)),0)</f>
        <v>0</v>
      </c>
      <c r="BD211" s="3">
        <f>IF(T211&gt;0,RANK(T211,(N211:P211,Q211:AE211)),0)</f>
        <v>6</v>
      </c>
      <c r="BE211" s="2">
        <f t="shared" si="93"/>
        <v>5.8030532988126056E-3</v>
      </c>
      <c r="BF211" s="2">
        <f t="shared" si="94"/>
        <v>3.3032764931702529E-3</v>
      </c>
      <c r="BG211" s="2">
        <f t="shared" si="95"/>
        <v>0</v>
      </c>
      <c r="BH211" s="2">
        <f t="shared" si="96"/>
        <v>3.0354432639942861E-3</v>
      </c>
      <c r="BJ211" t="s">
        <v>281</v>
      </c>
      <c r="BK211" t="s">
        <v>887</v>
      </c>
      <c r="BL211">
        <v>5</v>
      </c>
      <c r="BN211">
        <v>0</v>
      </c>
      <c r="BO211" s="60">
        <v>6</v>
      </c>
      <c r="BP211" s="62">
        <v>5</v>
      </c>
      <c r="BQ211" s="66">
        <f t="shared" si="97"/>
        <v>6005</v>
      </c>
      <c r="BR211" s="66">
        <f t="shared" si="85"/>
        <v>6005</v>
      </c>
      <c r="BS211" s="3" t="s">
        <v>3083</v>
      </c>
      <c r="BX211" s="38"/>
      <c r="BY211" s="95"/>
      <c r="CC211" s="95"/>
      <c r="CD211" s="38">
        <f t="shared" si="98"/>
        <v>-22402</v>
      </c>
      <c r="CG211" s="6"/>
      <c r="CH211" s="6"/>
    </row>
    <row r="212" spans="1:86" ht="14" hidden="1" customHeight="1" outlineLevel="1" x14ac:dyDescent="0.2">
      <c r="A212" t="s">
        <v>138</v>
      </c>
      <c r="B212" t="s">
        <v>887</v>
      </c>
      <c r="C212" s="1">
        <f t="shared" si="88"/>
        <v>94523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>IF(P212&gt;0,RANK(P212,(N212:P212,Q212:AE212)),0)</f>
        <v>3</v>
      </c>
      <c r="G212" s="1">
        <f t="shared" si="86"/>
        <v>2951</v>
      </c>
      <c r="H212" s="2">
        <f t="shared" si="87"/>
        <v>3.1219914729748315E-2</v>
      </c>
      <c r="I212" s="2"/>
      <c r="J212" s="2">
        <f t="shared" si="89"/>
        <v>0.46790728182558744</v>
      </c>
      <c r="K212" s="2">
        <f t="shared" si="90"/>
        <v>0.49912719655533572</v>
      </c>
      <c r="L212" s="2">
        <f t="shared" si="91"/>
        <v>1.6821302751711224E-2</v>
      </c>
      <c r="M212" s="2">
        <f t="shared" si="92"/>
        <v>1.6144218867365674E-2</v>
      </c>
      <c r="N212" s="38">
        <v>44228</v>
      </c>
      <c r="O212" s="38">
        <v>47179</v>
      </c>
      <c r="P212" s="38">
        <v>1590</v>
      </c>
      <c r="Q212" s="38">
        <v>505</v>
      </c>
      <c r="R212" s="38">
        <v>692</v>
      </c>
      <c r="S212" s="38"/>
      <c r="T212" s="38">
        <v>329</v>
      </c>
      <c r="U212" s="38"/>
      <c r="V212" s="38"/>
      <c r="W212" s="38"/>
      <c r="X212" s="38">
        <v>0</v>
      </c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BA212" s="3">
        <f>IF(Q212&gt;0,RANK(Q212,(N212:P212,Q212:AE212)),0)</f>
        <v>5</v>
      </c>
      <c r="BB212" s="3">
        <f>IF(R212&gt;0,RANK(R212,(N212:P212,Q212:AE212)),0)</f>
        <v>4</v>
      </c>
      <c r="BC212" s="3">
        <f>IF(S212&gt;0,RANK(S212,(N212:P212,Q212:AE212)),0)</f>
        <v>0</v>
      </c>
      <c r="BD212" s="3">
        <f>IF(T212&gt;0,RANK(T212,(N212:P212,Q212:AE212)),0)</f>
        <v>6</v>
      </c>
      <c r="BE212" s="2">
        <f t="shared" si="93"/>
        <v>5.3426150249145715E-3</v>
      </c>
      <c r="BF212" s="2">
        <f t="shared" si="94"/>
        <v>7.3209694994868972E-3</v>
      </c>
      <c r="BG212" s="2">
        <f t="shared" si="95"/>
        <v>0</v>
      </c>
      <c r="BH212" s="2">
        <f t="shared" si="96"/>
        <v>3.4806343429641465E-3</v>
      </c>
      <c r="BJ212" t="s">
        <v>138</v>
      </c>
      <c r="BK212" t="s">
        <v>887</v>
      </c>
      <c r="BL212">
        <v>1</v>
      </c>
      <c r="BN212">
        <v>0</v>
      </c>
      <c r="BO212" s="60">
        <v>6</v>
      </c>
      <c r="BP212" s="62">
        <v>7</v>
      </c>
      <c r="BQ212" s="66">
        <f t="shared" si="97"/>
        <v>6007</v>
      </c>
      <c r="BR212" s="66">
        <f t="shared" si="85"/>
        <v>6007</v>
      </c>
      <c r="BS212" s="3" t="s">
        <v>3083</v>
      </c>
      <c r="BX212" s="38"/>
      <c r="BY212" s="95"/>
      <c r="CC212" s="95"/>
      <c r="CD212" s="38">
        <f t="shared" si="98"/>
        <v>-94523</v>
      </c>
      <c r="CG212" s="6"/>
      <c r="CH212" s="6"/>
    </row>
    <row r="213" spans="1:86" ht="14" hidden="1" customHeight="1" outlineLevel="1" x14ac:dyDescent="0.2">
      <c r="A213" t="s">
        <v>970</v>
      </c>
      <c r="B213" t="s">
        <v>887</v>
      </c>
      <c r="C213" s="1">
        <f t="shared" si="88"/>
        <v>26479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>IF(P213&gt;0,RANK(P213,(N213:P213,Q213:AE213)),0)</f>
        <v>3</v>
      </c>
      <c r="G213" s="1">
        <f t="shared" si="86"/>
        <v>7444</v>
      </c>
      <c r="H213" s="2">
        <f t="shared" si="87"/>
        <v>0.28112844140639753</v>
      </c>
      <c r="I213" s="2"/>
      <c r="J213" s="2">
        <f t="shared" si="89"/>
        <v>0.34672759545300047</v>
      </c>
      <c r="K213" s="2">
        <f t="shared" si="90"/>
        <v>0.62785603685939806</v>
      </c>
      <c r="L213" s="2">
        <f t="shared" si="91"/>
        <v>1.4690887118093583E-2</v>
      </c>
      <c r="M213" s="2">
        <f t="shared" si="92"/>
        <v>1.0725480569507888E-2</v>
      </c>
      <c r="N213" s="38">
        <v>9181</v>
      </c>
      <c r="O213" s="38">
        <v>16625</v>
      </c>
      <c r="P213" s="38">
        <v>389</v>
      </c>
      <c r="Q213" s="38">
        <v>121</v>
      </c>
      <c r="R213" s="38">
        <v>108</v>
      </c>
      <c r="S213" s="38"/>
      <c r="T213" s="38">
        <v>55</v>
      </c>
      <c r="U213" s="38"/>
      <c r="V213" s="38"/>
      <c r="W213" s="38"/>
      <c r="X213" s="38">
        <v>0</v>
      </c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BA213" s="3">
        <f>IF(Q213&gt;0,RANK(Q213,(N213:P213,Q213:AE213)),0)</f>
        <v>4</v>
      </c>
      <c r="BB213" s="3">
        <f>IF(R213&gt;0,RANK(R213,(N213:P213,Q213:AE213)),0)</f>
        <v>5</v>
      </c>
      <c r="BC213" s="3">
        <f>IF(S213&gt;0,RANK(S213,(N213:P213,Q213:AE213)),0)</f>
        <v>0</v>
      </c>
      <c r="BD213" s="3">
        <f>IF(T213&gt;0,RANK(T213,(N213:P213,Q213:AE213)),0)</f>
        <v>6</v>
      </c>
      <c r="BE213" s="2">
        <f t="shared" si="93"/>
        <v>4.569658975036822E-3</v>
      </c>
      <c r="BF213" s="2">
        <f t="shared" si="94"/>
        <v>4.0787038785452621E-3</v>
      </c>
      <c r="BG213" s="2">
        <f t="shared" si="95"/>
        <v>0</v>
      </c>
      <c r="BH213" s="2">
        <f t="shared" si="96"/>
        <v>2.077117715925828E-3</v>
      </c>
      <c r="BJ213" t="s">
        <v>970</v>
      </c>
      <c r="BK213" t="s">
        <v>887</v>
      </c>
      <c r="BL213">
        <v>5</v>
      </c>
      <c r="BN213">
        <v>0</v>
      </c>
      <c r="BO213" s="60">
        <v>6</v>
      </c>
      <c r="BP213" s="62">
        <v>9</v>
      </c>
      <c r="BQ213" s="66">
        <f t="shared" si="97"/>
        <v>6009</v>
      </c>
      <c r="BR213" s="66">
        <f t="shared" si="85"/>
        <v>6009</v>
      </c>
      <c r="BS213" s="3" t="s">
        <v>3083</v>
      </c>
      <c r="BX213" s="38"/>
      <c r="BY213" s="95"/>
      <c r="CC213" s="95"/>
      <c r="CD213" s="38">
        <f t="shared" si="98"/>
        <v>-26479</v>
      </c>
      <c r="CG213" s="6"/>
      <c r="CH213" s="6"/>
    </row>
    <row r="214" spans="1:86" ht="14" hidden="1" customHeight="1" outlineLevel="1" x14ac:dyDescent="0.2">
      <c r="A214" t="s">
        <v>1513</v>
      </c>
      <c r="B214" t="s">
        <v>887</v>
      </c>
      <c r="C214" s="1">
        <f t="shared" si="88"/>
        <v>7021</v>
      </c>
      <c r="D214" s="3">
        <f>IF(N214&gt;0, RANK(N214,(N214:P214,Q214:AE214)),0)</f>
        <v>2</v>
      </c>
      <c r="E214" s="3">
        <f>IF(O214&gt;0,RANK(O214,(N214:P214,Q214:AE214)),0)</f>
        <v>1</v>
      </c>
      <c r="F214" s="3">
        <f>IF(P214&gt;0,RANK(P214,(N214:P214,Q214:AE214)),0)</f>
        <v>3</v>
      </c>
      <c r="G214" s="1">
        <f t="shared" si="86"/>
        <v>1983</v>
      </c>
      <c r="H214" s="2">
        <f t="shared" si="87"/>
        <v>0.28243839908844892</v>
      </c>
      <c r="I214" s="2"/>
      <c r="J214" s="2">
        <f t="shared" si="89"/>
        <v>0.34624697336561744</v>
      </c>
      <c r="K214" s="2">
        <f t="shared" si="90"/>
        <v>0.62868537245406642</v>
      </c>
      <c r="L214" s="2">
        <f t="shared" si="91"/>
        <v>1.424298532972511E-2</v>
      </c>
      <c r="M214" s="2">
        <f t="shared" si="92"/>
        <v>1.082466885059098E-2</v>
      </c>
      <c r="N214" s="38">
        <v>2431</v>
      </c>
      <c r="O214" s="38">
        <v>4414</v>
      </c>
      <c r="P214" s="38">
        <v>100</v>
      </c>
      <c r="Q214" s="38">
        <v>22</v>
      </c>
      <c r="R214" s="38">
        <v>21</v>
      </c>
      <c r="S214" s="38"/>
      <c r="T214" s="38">
        <v>33</v>
      </c>
      <c r="U214" s="38"/>
      <c r="V214" s="38"/>
      <c r="W214" s="38"/>
      <c r="X214" s="38">
        <v>0</v>
      </c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BA214" s="3">
        <f>IF(Q214&gt;0,RANK(Q214,(N214:P214,Q214:AE214)),0)</f>
        <v>5</v>
      </c>
      <c r="BB214" s="3">
        <f>IF(R214&gt;0,RANK(R214,(N214:P214,Q214:AE214)),0)</f>
        <v>6</v>
      </c>
      <c r="BC214" s="3">
        <f>IF(S214&gt;0,RANK(S214,(N214:P214,Q214:AE214)),0)</f>
        <v>0</v>
      </c>
      <c r="BD214" s="3">
        <f>IF(T214&gt;0,RANK(T214,(N214:P214,Q214:AE214)),0)</f>
        <v>4</v>
      </c>
      <c r="BE214" s="2">
        <f t="shared" si="93"/>
        <v>3.1334567725395243E-3</v>
      </c>
      <c r="BF214" s="2">
        <f t="shared" si="94"/>
        <v>2.9910269192422734E-3</v>
      </c>
      <c r="BG214" s="2">
        <f t="shared" si="95"/>
        <v>0</v>
      </c>
      <c r="BH214" s="2">
        <f t="shared" si="96"/>
        <v>4.7001851588092869E-3</v>
      </c>
      <c r="BJ214" t="s">
        <v>1513</v>
      </c>
      <c r="BK214" t="s">
        <v>887</v>
      </c>
      <c r="BL214">
        <v>1</v>
      </c>
      <c r="BN214">
        <v>0</v>
      </c>
      <c r="BO214" s="60">
        <v>6</v>
      </c>
      <c r="BP214" s="62">
        <v>11</v>
      </c>
      <c r="BQ214" s="66">
        <f t="shared" si="97"/>
        <v>6011</v>
      </c>
      <c r="BR214" s="66">
        <f t="shared" si="85"/>
        <v>6011</v>
      </c>
      <c r="BS214" s="3" t="s">
        <v>3083</v>
      </c>
      <c r="BX214" s="38"/>
      <c r="BY214" s="95"/>
      <c r="CC214" s="95"/>
      <c r="CD214" s="38">
        <f t="shared" si="98"/>
        <v>-7021</v>
      </c>
      <c r="CG214" s="6"/>
      <c r="CH214" s="6"/>
    </row>
    <row r="215" spans="1:86" ht="14" hidden="1" customHeight="1" outlineLevel="1" x14ac:dyDescent="0.2">
      <c r="A215" t="s">
        <v>571</v>
      </c>
      <c r="B215" t="s">
        <v>887</v>
      </c>
      <c r="C215" s="1">
        <f t="shared" si="88"/>
        <v>528904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>IF(P215&gt;0,RANK(P215,(N215:P215,Q215:AE215)),0)</f>
        <v>4</v>
      </c>
      <c r="G215" s="1">
        <f t="shared" si="86"/>
        <v>200700</v>
      </c>
      <c r="H215" s="2">
        <f t="shared" si="87"/>
        <v>0.37946394808887812</v>
      </c>
      <c r="I215" s="2"/>
      <c r="J215" s="2">
        <f t="shared" si="89"/>
        <v>0.67310513817252282</v>
      </c>
      <c r="K215" s="2">
        <f t="shared" si="90"/>
        <v>0.29364119008364464</v>
      </c>
      <c r="L215" s="2">
        <f t="shared" si="91"/>
        <v>1.2374646438673181E-2</v>
      </c>
      <c r="M215" s="2">
        <f t="shared" si="92"/>
        <v>2.0879025305159355E-2</v>
      </c>
      <c r="N215" s="38">
        <v>356008</v>
      </c>
      <c r="O215" s="38">
        <v>155308</v>
      </c>
      <c r="P215" s="38">
        <v>6545</v>
      </c>
      <c r="Q215" s="38">
        <v>2356</v>
      </c>
      <c r="R215" s="38">
        <v>6701</v>
      </c>
      <c r="S215" s="38"/>
      <c r="T215" s="38">
        <v>1986</v>
      </c>
      <c r="U215" s="38"/>
      <c r="V215" s="38"/>
      <c r="W215" s="38"/>
      <c r="X215" s="38">
        <v>0</v>
      </c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BA215" s="3">
        <f>IF(Q215&gt;0,RANK(Q215,(N215:P215,Q215:AE215)),0)</f>
        <v>5</v>
      </c>
      <c r="BB215" s="3">
        <f>IF(R215&gt;0,RANK(R215,(N215:P215,Q215:AE215)),0)</f>
        <v>3</v>
      </c>
      <c r="BC215" s="3">
        <f>IF(S215&gt;0,RANK(S215,(N215:P215,Q215:AE215)),0)</f>
        <v>0</v>
      </c>
      <c r="BD215" s="3">
        <f>IF(T215&gt;0,RANK(T215,(N215:P215,Q215:AE215)),0)</f>
        <v>6</v>
      </c>
      <c r="BE215" s="2">
        <f t="shared" si="93"/>
        <v>4.4544945774658536E-3</v>
      </c>
      <c r="BF215" s="2">
        <f t="shared" si="94"/>
        <v>1.2669595994736285E-2</v>
      </c>
      <c r="BG215" s="2">
        <f t="shared" si="95"/>
        <v>0</v>
      </c>
      <c r="BH215" s="2">
        <f t="shared" si="96"/>
        <v>3.7549347329572098E-3</v>
      </c>
      <c r="BJ215" t="s">
        <v>571</v>
      </c>
      <c r="BK215" t="s">
        <v>887</v>
      </c>
      <c r="BN215">
        <v>0</v>
      </c>
      <c r="BO215" s="60">
        <v>6</v>
      </c>
      <c r="BP215" s="62">
        <v>13</v>
      </c>
      <c r="BQ215" s="66">
        <f t="shared" si="97"/>
        <v>6013</v>
      </c>
      <c r="BR215" s="66">
        <f t="shared" si="85"/>
        <v>6013</v>
      </c>
      <c r="BS215" s="3" t="s">
        <v>3083</v>
      </c>
      <c r="BX215" s="38"/>
      <c r="BY215" s="95"/>
      <c r="CC215" s="95"/>
      <c r="CD215" s="38">
        <f t="shared" si="98"/>
        <v>-528904</v>
      </c>
      <c r="CG215" s="6"/>
      <c r="CH215" s="6"/>
    </row>
    <row r="216" spans="1:86" ht="14" hidden="1" customHeight="1" outlineLevel="1" x14ac:dyDescent="0.2">
      <c r="A216" t="s">
        <v>1827</v>
      </c>
      <c r="B216" t="s">
        <v>887</v>
      </c>
      <c r="C216" s="1">
        <f t="shared" si="88"/>
        <v>10564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>IF(P216&gt;0,RANK(P216,(N216:P216,Q216:AE216)),0)</f>
        <v>3</v>
      </c>
      <c r="G216" s="1">
        <f t="shared" si="86"/>
        <v>1733</v>
      </c>
      <c r="H216" s="2">
        <f t="shared" si="87"/>
        <v>0.16404770920106021</v>
      </c>
      <c r="I216" s="2"/>
      <c r="J216" s="2">
        <f t="shared" si="89"/>
        <v>0.40382430897387356</v>
      </c>
      <c r="K216" s="2">
        <f t="shared" si="90"/>
        <v>0.56787201817493371</v>
      </c>
      <c r="L216" s="2">
        <f t="shared" si="91"/>
        <v>1.486179477470655E-2</v>
      </c>
      <c r="M216" s="2">
        <f t="shared" si="92"/>
        <v>1.3441878076486179E-2</v>
      </c>
      <c r="N216" s="38">
        <v>4266</v>
      </c>
      <c r="O216" s="38">
        <v>5999</v>
      </c>
      <c r="P216" s="38">
        <v>157</v>
      </c>
      <c r="Q216" s="38">
        <v>38</v>
      </c>
      <c r="R216" s="38">
        <v>63</v>
      </c>
      <c r="S216" s="38"/>
      <c r="T216" s="38">
        <v>41</v>
      </c>
      <c r="U216" s="38"/>
      <c r="V216" s="38"/>
      <c r="W216" s="38"/>
      <c r="X216" s="38">
        <v>0</v>
      </c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BA216" s="3">
        <f>IF(Q216&gt;0,RANK(Q216,(N216:P216,Q216:AE216)),0)</f>
        <v>6</v>
      </c>
      <c r="BB216" s="3">
        <f>IF(R216&gt;0,RANK(R216,(N216:P216,Q216:AE216)),0)</f>
        <v>4</v>
      </c>
      <c r="BC216" s="3">
        <f>IF(S216&gt;0,RANK(S216,(N216:P216,Q216:AE216)),0)</f>
        <v>0</v>
      </c>
      <c r="BD216" s="3">
        <f>IF(T216&gt;0,RANK(T216,(N216:P216,Q216:AE216)),0)</f>
        <v>5</v>
      </c>
      <c r="BE216" s="2">
        <f t="shared" si="93"/>
        <v>3.5971223021582736E-3</v>
      </c>
      <c r="BF216" s="2">
        <f t="shared" si="94"/>
        <v>5.9636501325255583E-3</v>
      </c>
      <c r="BG216" s="2">
        <f t="shared" si="95"/>
        <v>0</v>
      </c>
      <c r="BH216" s="2">
        <f t="shared" si="96"/>
        <v>3.8811056418023475E-3</v>
      </c>
      <c r="BJ216" t="s">
        <v>1827</v>
      </c>
      <c r="BK216" t="s">
        <v>887</v>
      </c>
      <c r="BL216">
        <v>2</v>
      </c>
      <c r="BN216">
        <v>0</v>
      </c>
      <c r="BO216" s="60">
        <v>6</v>
      </c>
      <c r="BP216" s="62">
        <v>15</v>
      </c>
      <c r="BQ216" s="66">
        <f t="shared" si="97"/>
        <v>6015</v>
      </c>
      <c r="BR216" s="66">
        <f t="shared" si="85"/>
        <v>6015</v>
      </c>
      <c r="BS216" s="3" t="s">
        <v>3083</v>
      </c>
      <c r="BX216" s="38"/>
      <c r="BY216" s="95"/>
      <c r="CC216" s="95"/>
      <c r="CD216" s="38">
        <f t="shared" si="98"/>
        <v>-10564</v>
      </c>
      <c r="CG216" s="6"/>
      <c r="CH216" s="6"/>
    </row>
    <row r="217" spans="1:86" ht="14" hidden="1" customHeight="1" outlineLevel="1" x14ac:dyDescent="0.2">
      <c r="A217" t="s">
        <v>1824</v>
      </c>
      <c r="B217" t="s">
        <v>887</v>
      </c>
      <c r="C217" s="1">
        <f t="shared" si="88"/>
        <v>111890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>IF(P217&gt;0,RANK(P217,(N217:P217,Q217:AE217)),0)</f>
        <v>3</v>
      </c>
      <c r="G217" s="1">
        <f t="shared" si="86"/>
        <v>13406</v>
      </c>
      <c r="H217" s="2">
        <f t="shared" si="87"/>
        <v>0.11981410313700956</v>
      </c>
      <c r="I217" s="2"/>
      <c r="J217" s="2">
        <f t="shared" si="89"/>
        <v>0.42633836804003933</v>
      </c>
      <c r="K217" s="2">
        <f t="shared" si="90"/>
        <v>0.5461524711770489</v>
      </c>
      <c r="L217" s="2">
        <f t="shared" si="91"/>
        <v>1.3218339440521941E-2</v>
      </c>
      <c r="M217" s="2">
        <f t="shared" si="92"/>
        <v>1.4290821342389827E-2</v>
      </c>
      <c r="N217" s="38">
        <v>47703</v>
      </c>
      <c r="O217" s="38">
        <v>61109</v>
      </c>
      <c r="P217" s="38">
        <v>1479</v>
      </c>
      <c r="Q217" s="38">
        <v>733</v>
      </c>
      <c r="R217" s="38">
        <v>700</v>
      </c>
      <c r="S217" s="38"/>
      <c r="T217" s="38">
        <v>166</v>
      </c>
      <c r="U217" s="38"/>
      <c r="V217" s="38"/>
      <c r="W217" s="38"/>
      <c r="X217" s="38">
        <v>0</v>
      </c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BA217" s="3">
        <f>IF(Q217&gt;0,RANK(Q217,(N217:P217,Q217:AE217)),0)</f>
        <v>4</v>
      </c>
      <c r="BB217" s="3">
        <f>IF(R217&gt;0,RANK(R217,(N217:P217,Q217:AE217)),0)</f>
        <v>5</v>
      </c>
      <c r="BC217" s="3">
        <f>IF(S217&gt;0,RANK(S217,(N217:P217,Q217:AE217)),0)</f>
        <v>0</v>
      </c>
      <c r="BD217" s="3">
        <f>IF(T217&gt;0,RANK(T217,(N217:P217,Q217:AE217)),0)</f>
        <v>6</v>
      </c>
      <c r="BE217" s="2">
        <f t="shared" si="93"/>
        <v>6.551076950576459E-3</v>
      </c>
      <c r="BF217" s="2">
        <f t="shared" si="94"/>
        <v>6.2561444275627846E-3</v>
      </c>
      <c r="BG217" s="2">
        <f t="shared" si="95"/>
        <v>0</v>
      </c>
      <c r="BH217" s="2">
        <f t="shared" si="96"/>
        <v>1.4835999642506034E-3</v>
      </c>
      <c r="BJ217" t="s">
        <v>1824</v>
      </c>
      <c r="BK217" t="s">
        <v>887</v>
      </c>
      <c r="BN217">
        <v>0</v>
      </c>
      <c r="BO217" s="60">
        <v>6</v>
      </c>
      <c r="BP217" s="62">
        <v>17</v>
      </c>
      <c r="BQ217" s="66">
        <f t="shared" si="97"/>
        <v>6017</v>
      </c>
      <c r="BR217" s="66">
        <f t="shared" si="85"/>
        <v>6017</v>
      </c>
      <c r="BS217" s="3" t="s">
        <v>3083</v>
      </c>
      <c r="BX217" s="38"/>
      <c r="BY217" s="95"/>
      <c r="CC217" s="95"/>
      <c r="CD217" s="38">
        <f t="shared" si="98"/>
        <v>-111890</v>
      </c>
      <c r="CG217" s="6"/>
      <c r="CH217" s="6"/>
    </row>
    <row r="218" spans="1:86" ht="14" hidden="1" customHeight="1" outlineLevel="1" x14ac:dyDescent="0.2">
      <c r="A218" t="s">
        <v>1479</v>
      </c>
      <c r="B218" t="s">
        <v>887</v>
      </c>
      <c r="C218" s="1">
        <f t="shared" si="88"/>
        <v>325994</v>
      </c>
      <c r="D218" s="3">
        <f>IF(N218&gt;0, RANK(N218,(N218:P218,Q218:AE218)),0)</f>
        <v>2</v>
      </c>
      <c r="E218" s="3">
        <f>IF(O218&gt;0,RANK(O218,(N218:P218,Q218:AE218)),0)</f>
        <v>1</v>
      </c>
      <c r="F218" s="3">
        <f>IF(P218&gt;0,RANK(P218,(N218:P218,Q218:AE218)),0)</f>
        <v>3</v>
      </c>
      <c r="G218" s="1">
        <f t="shared" si="86"/>
        <v>14296</v>
      </c>
      <c r="H218" s="2">
        <f t="shared" si="87"/>
        <v>4.3853567857077128E-2</v>
      </c>
      <c r="I218" s="2"/>
      <c r="J218" s="2">
        <f t="shared" si="89"/>
        <v>0.46512512500230063</v>
      </c>
      <c r="K218" s="2">
        <f t="shared" si="90"/>
        <v>0.5089786928593778</v>
      </c>
      <c r="L218" s="2">
        <f t="shared" si="91"/>
        <v>1.206770676760922E-2</v>
      </c>
      <c r="M218" s="2">
        <f t="shared" si="92"/>
        <v>1.3828475370712346E-2</v>
      </c>
      <c r="N218" s="38">
        <v>151628</v>
      </c>
      <c r="O218" s="38">
        <v>165924</v>
      </c>
      <c r="P218" s="38">
        <v>3934</v>
      </c>
      <c r="Q218" s="38">
        <v>1117</v>
      </c>
      <c r="R218" s="38">
        <v>1983</v>
      </c>
      <c r="S218" s="38"/>
      <c r="T218" s="38">
        <v>1408</v>
      </c>
      <c r="U218" s="38"/>
      <c r="V218" s="38"/>
      <c r="W218" s="38"/>
      <c r="X218" s="38">
        <v>0</v>
      </c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BA218" s="3">
        <f>IF(Q218&gt;0,RANK(Q218,(N218:P218,Q218:AE218)),0)</f>
        <v>6</v>
      </c>
      <c r="BB218" s="3">
        <f>IF(R218&gt;0,RANK(R218,(N218:P218,Q218:AE218)),0)</f>
        <v>4</v>
      </c>
      <c r="BC218" s="3">
        <f>IF(S218&gt;0,RANK(S218,(N218:P218,Q218:AE218)),0)</f>
        <v>0</v>
      </c>
      <c r="BD218" s="3">
        <f>IF(T218&gt;0,RANK(T218,(N218:P218,Q218:AE218)),0)</f>
        <v>5</v>
      </c>
      <c r="BE218" s="2">
        <f t="shared" si="93"/>
        <v>3.4264434314741988E-3</v>
      </c>
      <c r="BF218" s="2">
        <f t="shared" si="94"/>
        <v>6.0829340417308296E-3</v>
      </c>
      <c r="BG218" s="2">
        <f t="shared" si="95"/>
        <v>0</v>
      </c>
      <c r="BH218" s="2">
        <f t="shared" si="96"/>
        <v>4.3190978975073159E-3</v>
      </c>
      <c r="BJ218" t="s">
        <v>1479</v>
      </c>
      <c r="BK218" t="s">
        <v>887</v>
      </c>
      <c r="BN218">
        <v>0</v>
      </c>
      <c r="BO218" s="60">
        <v>6</v>
      </c>
      <c r="BP218" s="62">
        <v>19</v>
      </c>
      <c r="BQ218" s="66">
        <f t="shared" si="97"/>
        <v>6019</v>
      </c>
      <c r="BR218" s="66">
        <f t="shared" si="85"/>
        <v>6019</v>
      </c>
      <c r="BS218" s="3" t="s">
        <v>3083</v>
      </c>
      <c r="BX218" s="38"/>
      <c r="BY218" s="95"/>
      <c r="CC218" s="95"/>
      <c r="CD218" s="38">
        <f t="shared" si="98"/>
        <v>-325994</v>
      </c>
      <c r="CG218" s="6"/>
      <c r="CH218" s="6"/>
    </row>
    <row r="219" spans="1:86" ht="14" hidden="1" customHeight="1" outlineLevel="1" x14ac:dyDescent="0.2">
      <c r="A219" t="s">
        <v>1648</v>
      </c>
      <c r="B219" t="s">
        <v>887</v>
      </c>
      <c r="C219" s="1">
        <f t="shared" si="88"/>
        <v>10442</v>
      </c>
      <c r="D219" s="3">
        <f>IF(N219&gt;0, RANK(N219,(N219:P219,Q219:AE219)),0)</f>
        <v>2</v>
      </c>
      <c r="E219" s="3">
        <f>IF(O219&gt;0,RANK(O219,(N219:P219,Q219:AE219)),0)</f>
        <v>1</v>
      </c>
      <c r="F219" s="3">
        <f>IF(P219&gt;0,RANK(P219,(N219:P219,Q219:AE219)),0)</f>
        <v>3</v>
      </c>
      <c r="G219" s="1">
        <f t="shared" si="86"/>
        <v>3644</v>
      </c>
      <c r="H219" s="2">
        <f t="shared" si="87"/>
        <v>0.34897529208963801</v>
      </c>
      <c r="I219" s="2"/>
      <c r="J219" s="2">
        <f t="shared" si="89"/>
        <v>0.31220072782991765</v>
      </c>
      <c r="K219" s="2">
        <f t="shared" si="90"/>
        <v>0.66117601991955566</v>
      </c>
      <c r="L219" s="2">
        <f t="shared" si="91"/>
        <v>1.5993104769201301E-2</v>
      </c>
      <c r="M219" s="2">
        <f t="shared" si="92"/>
        <v>1.063014748132534E-2</v>
      </c>
      <c r="N219" s="38">
        <v>3260</v>
      </c>
      <c r="O219" s="38">
        <v>6904</v>
      </c>
      <c r="P219" s="38">
        <v>167</v>
      </c>
      <c r="Q219" s="38">
        <v>47</v>
      </c>
      <c r="R219" s="38">
        <v>33</v>
      </c>
      <c r="S219" s="38"/>
      <c r="T219" s="38">
        <v>31</v>
      </c>
      <c r="U219" s="38"/>
      <c r="V219" s="38"/>
      <c r="W219" s="38"/>
      <c r="X219" s="38">
        <v>0</v>
      </c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BA219" s="3">
        <f>IF(Q219&gt;0,RANK(Q219,(N219:P219,Q219:AE219)),0)</f>
        <v>4</v>
      </c>
      <c r="BB219" s="3">
        <f>IF(R219&gt;0,RANK(R219,(N219:P219,Q219:AE219)),0)</f>
        <v>5</v>
      </c>
      <c r="BC219" s="3">
        <f>IF(S219&gt;0,RANK(S219,(N219:P219,Q219:AE219)),0)</f>
        <v>0</v>
      </c>
      <c r="BD219" s="3">
        <f>IF(T219&gt;0,RANK(T219,(N219:P219,Q219:AE219)),0)</f>
        <v>6</v>
      </c>
      <c r="BE219" s="2">
        <f t="shared" si="93"/>
        <v>4.50105343803869E-3</v>
      </c>
      <c r="BF219" s="2">
        <f t="shared" si="94"/>
        <v>3.1603141160697185E-3</v>
      </c>
      <c r="BG219" s="2">
        <f t="shared" si="95"/>
        <v>0</v>
      </c>
      <c r="BH219" s="2">
        <f t="shared" si="96"/>
        <v>2.9687799272170084E-3</v>
      </c>
      <c r="BJ219" t="s">
        <v>1648</v>
      </c>
      <c r="BK219" t="s">
        <v>887</v>
      </c>
      <c r="BL219">
        <v>1</v>
      </c>
      <c r="BN219">
        <v>0</v>
      </c>
      <c r="BO219" s="60">
        <v>6</v>
      </c>
      <c r="BP219" s="62">
        <v>21</v>
      </c>
      <c r="BQ219" s="66">
        <f t="shared" si="97"/>
        <v>6021</v>
      </c>
      <c r="BR219" s="66">
        <f t="shared" si="85"/>
        <v>6021</v>
      </c>
      <c r="BS219" s="3" t="s">
        <v>3083</v>
      </c>
      <c r="BX219" s="38"/>
      <c r="BY219" s="95"/>
      <c r="CC219" s="95"/>
      <c r="CD219" s="38">
        <f t="shared" si="98"/>
        <v>-10442</v>
      </c>
      <c r="CG219" s="6"/>
      <c r="CH219" s="6"/>
    </row>
    <row r="220" spans="1:86" ht="14" hidden="1" customHeight="1" outlineLevel="1" x14ac:dyDescent="0.2">
      <c r="A220" t="s">
        <v>1843</v>
      </c>
      <c r="B220" t="s">
        <v>887</v>
      </c>
      <c r="C220" s="1">
        <f t="shared" si="88"/>
        <v>64228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>IF(P220&gt;0,RANK(P220,(N220:P220,Q220:AE220)),0)</f>
        <v>4</v>
      </c>
      <c r="G220" s="1">
        <f t="shared" si="86"/>
        <v>18241</v>
      </c>
      <c r="H220" s="2">
        <f t="shared" si="87"/>
        <v>0.28400386124431715</v>
      </c>
      <c r="I220" s="2"/>
      <c r="J220" s="2">
        <f t="shared" si="89"/>
        <v>0.61966743476365449</v>
      </c>
      <c r="K220" s="2">
        <f t="shared" si="90"/>
        <v>0.33566357351933734</v>
      </c>
      <c r="L220" s="2">
        <f t="shared" si="91"/>
        <v>1.5195864731892633E-2</v>
      </c>
      <c r="M220" s="2">
        <f t="shared" si="92"/>
        <v>2.9473126985115533E-2</v>
      </c>
      <c r="N220" s="38">
        <v>39800</v>
      </c>
      <c r="O220" s="38">
        <v>21559</v>
      </c>
      <c r="P220" s="38">
        <v>976</v>
      </c>
      <c r="Q220" s="38">
        <v>329</v>
      </c>
      <c r="R220" s="38">
        <v>1096</v>
      </c>
      <c r="S220" s="38"/>
      <c r="T220" s="38">
        <v>468</v>
      </c>
      <c r="U220" s="38"/>
      <c r="V220" s="38"/>
      <c r="W220" s="38"/>
      <c r="X220" s="38">
        <v>0</v>
      </c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BA220" s="3">
        <f>IF(Q220&gt;0,RANK(Q220,(N220:P220,Q220:AE220)),0)</f>
        <v>6</v>
      </c>
      <c r="BB220" s="3">
        <f>IF(R220&gt;0,RANK(R220,(N220:P220,Q220:AE220)),0)</f>
        <v>3</v>
      </c>
      <c r="BC220" s="3">
        <f>IF(S220&gt;0,RANK(S220,(N220:P220,Q220:AE220)),0)</f>
        <v>0</v>
      </c>
      <c r="BD220" s="3">
        <f>IF(T220&gt;0,RANK(T220,(N220:P220,Q220:AE220)),0)</f>
        <v>5</v>
      </c>
      <c r="BE220" s="2">
        <f t="shared" si="93"/>
        <v>5.1223765335990535E-3</v>
      </c>
      <c r="BF220" s="2">
        <f t="shared" si="94"/>
        <v>1.7064208756305661E-2</v>
      </c>
      <c r="BG220" s="2">
        <f t="shared" si="95"/>
        <v>0</v>
      </c>
      <c r="BH220" s="2">
        <f t="shared" si="96"/>
        <v>7.2865416952108113E-3</v>
      </c>
      <c r="BJ220" t="s">
        <v>1843</v>
      </c>
      <c r="BK220" t="s">
        <v>887</v>
      </c>
      <c r="BL220">
        <v>2</v>
      </c>
      <c r="BN220">
        <v>0</v>
      </c>
      <c r="BO220" s="60">
        <v>6</v>
      </c>
      <c r="BP220" s="62">
        <v>23</v>
      </c>
      <c r="BQ220" s="66">
        <f t="shared" si="97"/>
        <v>6023</v>
      </c>
      <c r="BR220" s="66">
        <f t="shared" si="85"/>
        <v>6023</v>
      </c>
      <c r="BS220" s="3" t="s">
        <v>3083</v>
      </c>
      <c r="BX220" s="38"/>
      <c r="BY220" s="95"/>
      <c r="CC220" s="95"/>
      <c r="CD220" s="38">
        <f t="shared" si="98"/>
        <v>-64228</v>
      </c>
      <c r="CF220" s="1"/>
      <c r="CG220" s="6"/>
      <c r="CH220" s="6"/>
    </row>
    <row r="221" spans="1:86" ht="14" hidden="1" customHeight="1" outlineLevel="1" x14ac:dyDescent="0.2">
      <c r="A221" t="s">
        <v>1614</v>
      </c>
      <c r="B221" t="s">
        <v>887</v>
      </c>
      <c r="C221" s="1">
        <f t="shared" si="88"/>
        <v>54025</v>
      </c>
      <c r="D221" s="3">
        <f>IF(N221&gt;0, RANK(N221,(N221:P221,Q221:AE221)),0)</f>
        <v>2</v>
      </c>
      <c r="E221" s="3">
        <f>IF(O221&gt;0,RANK(O221,(N221:P221,Q221:AE221)),0)</f>
        <v>1</v>
      </c>
      <c r="F221" s="3">
        <f>IF(P221&gt;0,RANK(P221,(N221:P221,Q221:AE221)),0)</f>
        <v>3</v>
      </c>
      <c r="G221" s="1">
        <f t="shared" si="86"/>
        <v>463</v>
      </c>
      <c r="H221" s="2">
        <f t="shared" si="87"/>
        <v>8.5701064322073108E-3</v>
      </c>
      <c r="I221" s="2"/>
      <c r="J221" s="2">
        <f t="shared" si="89"/>
        <v>0.48279500231374362</v>
      </c>
      <c r="K221" s="2">
        <f t="shared" si="90"/>
        <v>0.49136510874595096</v>
      </c>
      <c r="L221" s="2">
        <f t="shared" si="91"/>
        <v>1.4215640906987506E-2</v>
      </c>
      <c r="M221" s="2">
        <f t="shared" si="92"/>
        <v>1.1624248033317916E-2</v>
      </c>
      <c r="N221" s="38">
        <v>26083</v>
      </c>
      <c r="O221" s="38">
        <v>26546</v>
      </c>
      <c r="P221" s="38">
        <v>768</v>
      </c>
      <c r="Q221" s="38">
        <v>90</v>
      </c>
      <c r="R221" s="38">
        <v>239</v>
      </c>
      <c r="S221" s="38"/>
      <c r="T221" s="38">
        <v>299</v>
      </c>
      <c r="U221" s="38"/>
      <c r="V221" s="38"/>
      <c r="W221" s="38"/>
      <c r="X221" s="38">
        <v>0</v>
      </c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BA221" s="3">
        <f>IF(Q221&gt;0,RANK(Q221,(N221:P221,Q221:AE221)),0)</f>
        <v>6</v>
      </c>
      <c r="BB221" s="3">
        <f>IF(R221&gt;0,RANK(R221,(N221:P221,Q221:AE221)),0)</f>
        <v>5</v>
      </c>
      <c r="BC221" s="3">
        <f>IF(S221&gt;0,RANK(S221,(N221:P221,Q221:AE221)),0)</f>
        <v>0</v>
      </c>
      <c r="BD221" s="3">
        <f>IF(T221&gt;0,RANK(T221,(N221:P221,Q221:AE221)),0)</f>
        <v>4</v>
      </c>
      <c r="BE221" s="2">
        <f t="shared" si="93"/>
        <v>1.6658954187875983E-3</v>
      </c>
      <c r="BF221" s="2">
        <f t="shared" si="94"/>
        <v>4.4238778343359559E-3</v>
      </c>
      <c r="BG221" s="2">
        <f t="shared" si="95"/>
        <v>0</v>
      </c>
      <c r="BH221" s="2">
        <f t="shared" si="96"/>
        <v>5.5344747801943546E-3</v>
      </c>
      <c r="BJ221" t="s">
        <v>1614</v>
      </c>
      <c r="BK221" t="s">
        <v>887</v>
      </c>
      <c r="BL221">
        <v>25</v>
      </c>
      <c r="BN221">
        <v>0</v>
      </c>
      <c r="BO221" s="60">
        <v>6</v>
      </c>
      <c r="BP221" s="62">
        <v>25</v>
      </c>
      <c r="BQ221" s="66">
        <f t="shared" si="97"/>
        <v>6025</v>
      </c>
      <c r="BR221" s="66">
        <f t="shared" si="85"/>
        <v>6025</v>
      </c>
      <c r="BS221" s="3" t="s">
        <v>3083</v>
      </c>
      <c r="BX221" s="38"/>
      <c r="BY221" s="95"/>
      <c r="CC221" s="95"/>
      <c r="CD221" s="38">
        <f t="shared" si="98"/>
        <v>-54025</v>
      </c>
      <c r="CG221" s="6"/>
      <c r="CH221" s="6"/>
    </row>
    <row r="222" spans="1:86" ht="14" hidden="1" customHeight="1" outlineLevel="1" x14ac:dyDescent="0.2">
      <c r="A222" t="s">
        <v>2507</v>
      </c>
      <c r="B222" t="s">
        <v>887</v>
      </c>
      <c r="C222" s="1">
        <f t="shared" si="88"/>
        <v>8951</v>
      </c>
      <c r="D222" s="3">
        <f>IF(N222&gt;0, RANK(N222,(N222:P222,Q222:AE222)),0)</f>
        <v>2</v>
      </c>
      <c r="E222" s="3">
        <f>IF(O222&gt;0,RANK(O222,(N222:P222,Q222:AE222)),0)</f>
        <v>1</v>
      </c>
      <c r="F222" s="3">
        <f>IF(P222&gt;0,RANK(P222,(N222:P222,Q222:AE222)),0)</f>
        <v>3</v>
      </c>
      <c r="G222" s="1">
        <f t="shared" si="86"/>
        <v>267</v>
      </c>
      <c r="H222" s="2">
        <f t="shared" si="87"/>
        <v>2.9829069377723158E-2</v>
      </c>
      <c r="I222" s="2"/>
      <c r="J222" s="2">
        <f t="shared" si="89"/>
        <v>0.4693330354150374</v>
      </c>
      <c r="K222" s="2">
        <f t="shared" si="90"/>
        <v>0.49916210479276057</v>
      </c>
      <c r="L222" s="2">
        <f t="shared" si="91"/>
        <v>1.4635236286448441E-2</v>
      </c>
      <c r="M222" s="2">
        <f t="shared" si="92"/>
        <v>1.6869623505753637E-2</v>
      </c>
      <c r="N222" s="38">
        <v>4201</v>
      </c>
      <c r="O222" s="38">
        <v>4468</v>
      </c>
      <c r="P222" s="38">
        <v>131</v>
      </c>
      <c r="Q222" s="38">
        <v>40</v>
      </c>
      <c r="R222" s="38">
        <v>71</v>
      </c>
      <c r="S222" s="38"/>
      <c r="T222" s="38">
        <v>40</v>
      </c>
      <c r="U222" s="38"/>
      <c r="V222" s="38"/>
      <c r="W222" s="38"/>
      <c r="X222" s="38">
        <v>0</v>
      </c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BA222" s="3">
        <f>IF(Q222&gt;0,RANK(Q222,(N222:P222,Q222:AE222)),0)</f>
        <v>5</v>
      </c>
      <c r="BB222" s="3">
        <f>IF(R222&gt;0,RANK(R222,(N222:P222,Q222:AE222)),0)</f>
        <v>4</v>
      </c>
      <c r="BC222" s="3">
        <f>IF(S222&gt;0,RANK(S222,(N222:P222,Q222:AE222)),0)</f>
        <v>0</v>
      </c>
      <c r="BD222" s="3">
        <f>IF(T222&gt;0,RANK(T222,(N222:P222,Q222:AE222)),0)</f>
        <v>5</v>
      </c>
      <c r="BE222" s="2">
        <f t="shared" si="93"/>
        <v>4.4687744386102115E-3</v>
      </c>
      <c r="BF222" s="2">
        <f t="shared" si="94"/>
        <v>7.9320746285331256E-3</v>
      </c>
      <c r="BG222" s="2">
        <f t="shared" si="95"/>
        <v>0</v>
      </c>
      <c r="BH222" s="2">
        <f t="shared" si="96"/>
        <v>4.4687744386102115E-3</v>
      </c>
      <c r="BJ222" t="s">
        <v>2507</v>
      </c>
      <c r="BK222" t="s">
        <v>887</v>
      </c>
      <c r="BL222">
        <v>3</v>
      </c>
      <c r="BN222">
        <v>0</v>
      </c>
      <c r="BO222" s="60">
        <v>6</v>
      </c>
      <c r="BP222" s="62">
        <v>27</v>
      </c>
      <c r="BQ222" s="66">
        <f t="shared" si="97"/>
        <v>6027</v>
      </c>
      <c r="BR222" s="66">
        <f t="shared" si="85"/>
        <v>6027</v>
      </c>
      <c r="BS222" s="3" t="s">
        <v>3083</v>
      </c>
      <c r="BX222" s="38"/>
      <c r="BY222" s="95"/>
      <c r="CC222" s="95"/>
      <c r="CD222" s="38">
        <f t="shared" si="98"/>
        <v>-8951</v>
      </c>
      <c r="CG222" s="6"/>
      <c r="CH222" s="6"/>
    </row>
    <row r="223" spans="1:86" ht="14" hidden="1" customHeight="1" outlineLevel="1" x14ac:dyDescent="0.2">
      <c r="A223" t="s">
        <v>299</v>
      </c>
      <c r="B223" t="s">
        <v>887</v>
      </c>
      <c r="C223" s="1">
        <f t="shared" si="88"/>
        <v>283246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>IF(P223&gt;0,RANK(P223,(N223:P223,Q223:AE223)),0)</f>
        <v>3</v>
      </c>
      <c r="G223" s="1">
        <f t="shared" si="86"/>
        <v>59638</v>
      </c>
      <c r="H223" s="2">
        <f t="shared" si="87"/>
        <v>0.21055195836834412</v>
      </c>
      <c r="I223" s="2"/>
      <c r="J223" s="2">
        <f t="shared" si="89"/>
        <v>0.38214484935356546</v>
      </c>
      <c r="K223" s="2">
        <f t="shared" si="90"/>
        <v>0.59269680772190958</v>
      </c>
      <c r="L223" s="2">
        <f t="shared" si="91"/>
        <v>1.3186417460440747E-2</v>
      </c>
      <c r="M223" s="2">
        <f t="shared" si="92"/>
        <v>1.1971925464084154E-2</v>
      </c>
      <c r="N223" s="38">
        <v>108241</v>
      </c>
      <c r="O223" s="38">
        <v>167879</v>
      </c>
      <c r="P223" s="38">
        <v>3735</v>
      </c>
      <c r="Q223" s="38">
        <v>1039</v>
      </c>
      <c r="R223" s="38">
        <v>1344</v>
      </c>
      <c r="S223" s="38"/>
      <c r="T223" s="38">
        <v>1008</v>
      </c>
      <c r="U223" s="38"/>
      <c r="V223" s="38"/>
      <c r="W223" s="38"/>
      <c r="X223" s="38">
        <v>0</v>
      </c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BA223" s="3">
        <f>IF(Q223&gt;0,RANK(Q223,(N223:P223,Q223:AE223)),0)</f>
        <v>5</v>
      </c>
      <c r="BB223" s="3">
        <f>IF(R223&gt;0,RANK(R223,(N223:P223,Q223:AE223)),0)</f>
        <v>4</v>
      </c>
      <c r="BC223" s="3">
        <f>IF(S223&gt;0,RANK(S223,(N223:P223,Q223:AE223)),0)</f>
        <v>0</v>
      </c>
      <c r="BD223" s="3">
        <f>IF(T223&gt;0,RANK(T223,(N223:P223,Q223:AE223)),0)</f>
        <v>6</v>
      </c>
      <c r="BE223" s="2">
        <f t="shared" si="93"/>
        <v>3.6681894889954315E-3</v>
      </c>
      <c r="BF223" s="2">
        <f t="shared" si="94"/>
        <v>4.7449919857650239E-3</v>
      </c>
      <c r="BG223" s="2">
        <f t="shared" si="95"/>
        <v>0</v>
      </c>
      <c r="BH223" s="2">
        <f t="shared" si="96"/>
        <v>3.5587439893237679E-3</v>
      </c>
      <c r="BJ223" t="s">
        <v>299</v>
      </c>
      <c r="BK223" t="s">
        <v>887</v>
      </c>
      <c r="BN223">
        <v>0</v>
      </c>
      <c r="BO223" s="60">
        <v>6</v>
      </c>
      <c r="BP223" s="62">
        <v>29</v>
      </c>
      <c r="BQ223" s="66">
        <f t="shared" si="97"/>
        <v>6029</v>
      </c>
      <c r="BR223" s="66">
        <f t="shared" si="85"/>
        <v>6029</v>
      </c>
      <c r="BS223" s="3" t="s">
        <v>3083</v>
      </c>
      <c r="BX223" s="38"/>
      <c r="BY223" s="95"/>
      <c r="CC223" s="95"/>
      <c r="CD223" s="38">
        <f t="shared" si="98"/>
        <v>-283246</v>
      </c>
      <c r="CG223" s="6"/>
      <c r="CH223" s="6"/>
    </row>
    <row r="224" spans="1:86" ht="14" hidden="1" customHeight="1" outlineLevel="1" x14ac:dyDescent="0.2">
      <c r="A224" t="s">
        <v>454</v>
      </c>
      <c r="B224" t="s">
        <v>887</v>
      </c>
      <c r="C224" s="1">
        <f t="shared" si="88"/>
        <v>41501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>IF(P224&gt;0,RANK(P224,(N224:P224,Q224:AE224)),0)</f>
        <v>3</v>
      </c>
      <c r="G224" s="1">
        <f t="shared" si="86"/>
        <v>9555</v>
      </c>
      <c r="H224" s="2">
        <f t="shared" si="87"/>
        <v>0.23023541601407194</v>
      </c>
      <c r="I224" s="2"/>
      <c r="J224" s="2">
        <f t="shared" si="89"/>
        <v>0.37394279655911905</v>
      </c>
      <c r="K224" s="2">
        <f t="shared" si="90"/>
        <v>0.60417821257319104</v>
      </c>
      <c r="L224" s="2">
        <f t="shared" si="91"/>
        <v>1.28912556323944E-2</v>
      </c>
      <c r="M224" s="2">
        <f t="shared" si="92"/>
        <v>8.9877352352954517E-3</v>
      </c>
      <c r="N224" s="38">
        <v>15519</v>
      </c>
      <c r="O224" s="38">
        <v>25074</v>
      </c>
      <c r="P224" s="38">
        <v>535</v>
      </c>
      <c r="Q224" s="38">
        <v>130</v>
      </c>
      <c r="R224" s="38">
        <v>118</v>
      </c>
      <c r="S224" s="38"/>
      <c r="T224" s="38">
        <v>125</v>
      </c>
      <c r="U224" s="38"/>
      <c r="V224" s="38"/>
      <c r="W224" s="38"/>
      <c r="X224" s="38">
        <v>0</v>
      </c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BA224" s="3">
        <f>IF(Q224&gt;0,RANK(Q224,(N224:P224,Q224:AE224)),0)</f>
        <v>4</v>
      </c>
      <c r="BB224" s="3">
        <f>IF(R224&gt;0,RANK(R224,(N224:P224,Q224:AE224)),0)</f>
        <v>6</v>
      </c>
      <c r="BC224" s="3">
        <f>IF(S224&gt;0,RANK(S224,(N224:P224,Q224:AE224)),0)</f>
        <v>0</v>
      </c>
      <c r="BD224" s="3">
        <f>IF(T224&gt;0,RANK(T224,(N224:P224,Q224:AE224)),0)</f>
        <v>5</v>
      </c>
      <c r="BE224" s="2">
        <f t="shared" si="93"/>
        <v>3.1324546396472373E-3</v>
      </c>
      <c r="BF224" s="2">
        <f t="shared" si="94"/>
        <v>2.8433049806028772E-3</v>
      </c>
      <c r="BG224" s="2">
        <f t="shared" si="95"/>
        <v>0</v>
      </c>
      <c r="BH224" s="2">
        <f t="shared" si="96"/>
        <v>3.0119756150454205E-3</v>
      </c>
      <c r="BJ224" t="s">
        <v>454</v>
      </c>
      <c r="BK224" t="s">
        <v>887</v>
      </c>
      <c r="BN224">
        <v>0</v>
      </c>
      <c r="BO224" s="60">
        <v>6</v>
      </c>
      <c r="BP224" s="62">
        <v>31</v>
      </c>
      <c r="BQ224" s="66">
        <f t="shared" si="97"/>
        <v>6031</v>
      </c>
      <c r="BR224" s="66">
        <f t="shared" si="85"/>
        <v>6031</v>
      </c>
      <c r="BS224" s="3" t="s">
        <v>3083</v>
      </c>
      <c r="BX224" s="38"/>
      <c r="BY224" s="95"/>
      <c r="CC224" s="95"/>
      <c r="CD224" s="38">
        <f t="shared" si="98"/>
        <v>-41501</v>
      </c>
      <c r="CG224" s="6"/>
      <c r="CH224" s="6"/>
    </row>
    <row r="225" spans="1:86" ht="14" hidden="1" customHeight="1" outlineLevel="1" x14ac:dyDescent="0.2">
      <c r="A225" t="s">
        <v>801</v>
      </c>
      <c r="B225" t="s">
        <v>887</v>
      </c>
      <c r="C225" s="1">
        <f t="shared" si="88"/>
        <v>26759</v>
      </c>
      <c r="D225" s="3">
        <f>IF(N225&gt;0, RANK(N225,(N225:P225,Q225:AE225)),0)</f>
        <v>2</v>
      </c>
      <c r="E225" s="3">
        <f>IF(O225&gt;0,RANK(O225,(N225:P225,Q225:AE225)),0)</f>
        <v>1</v>
      </c>
      <c r="F225" s="3">
        <f>IF(P225&gt;0,RANK(P225,(N225:P225,Q225:AE225)),0)</f>
        <v>3</v>
      </c>
      <c r="G225" s="1">
        <f t="shared" si="86"/>
        <v>367</v>
      </c>
      <c r="H225" s="2">
        <f t="shared" si="87"/>
        <v>1.371501177174035E-2</v>
      </c>
      <c r="I225" s="2"/>
      <c r="J225" s="2">
        <f t="shared" si="89"/>
        <v>0.47811951119249596</v>
      </c>
      <c r="K225" s="2">
        <f t="shared" si="90"/>
        <v>0.49183452296423635</v>
      </c>
      <c r="L225" s="2">
        <f t="shared" si="91"/>
        <v>1.6480436488658021E-2</v>
      </c>
      <c r="M225" s="2">
        <f t="shared" si="92"/>
        <v>1.3565529354609664E-2</v>
      </c>
      <c r="N225" s="38">
        <v>12794</v>
      </c>
      <c r="O225" s="38">
        <v>13161</v>
      </c>
      <c r="P225" s="38">
        <v>441</v>
      </c>
      <c r="Q225" s="38">
        <v>98</v>
      </c>
      <c r="R225" s="38">
        <v>177</v>
      </c>
      <c r="S225" s="38"/>
      <c r="T225" s="38">
        <v>88</v>
      </c>
      <c r="U225" s="38"/>
      <c r="V225" s="38"/>
      <c r="W225" s="38"/>
      <c r="X225" s="38">
        <v>0</v>
      </c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BA225" s="3">
        <f>IF(Q225&gt;0,RANK(Q225,(N225:P225,Q225:AE225)),0)</f>
        <v>5</v>
      </c>
      <c r="BB225" s="3">
        <f>IF(R225&gt;0,RANK(R225,(N225:P225,Q225:AE225)),0)</f>
        <v>4</v>
      </c>
      <c r="BC225" s="3">
        <f>IF(S225&gt;0,RANK(S225,(N225:P225,Q225:AE225)),0)</f>
        <v>0</v>
      </c>
      <c r="BD225" s="3">
        <f>IF(T225&gt;0,RANK(T225,(N225:P225,Q225:AE225)),0)</f>
        <v>6</v>
      </c>
      <c r="BE225" s="2">
        <f t="shared" si="93"/>
        <v>3.6623192197017826E-3</v>
      </c>
      <c r="BF225" s="2">
        <f t="shared" si="94"/>
        <v>6.6145969580328114E-3</v>
      </c>
      <c r="BG225" s="2">
        <f t="shared" si="95"/>
        <v>0</v>
      </c>
      <c r="BH225" s="2">
        <f t="shared" si="96"/>
        <v>3.2886131768750703E-3</v>
      </c>
      <c r="BJ225" t="s">
        <v>801</v>
      </c>
      <c r="BK225" t="s">
        <v>887</v>
      </c>
      <c r="BL225">
        <v>4</v>
      </c>
      <c r="BN225">
        <v>0</v>
      </c>
      <c r="BO225" s="60">
        <v>6</v>
      </c>
      <c r="BP225" s="62">
        <v>33</v>
      </c>
      <c r="BQ225" s="66">
        <f t="shared" si="97"/>
        <v>6033</v>
      </c>
      <c r="BR225" s="66">
        <f t="shared" si="85"/>
        <v>6033</v>
      </c>
      <c r="BS225" s="3" t="s">
        <v>3083</v>
      </c>
      <c r="BX225" s="38"/>
      <c r="BY225" s="95"/>
      <c r="CC225" s="95"/>
      <c r="CD225" s="38">
        <f t="shared" si="98"/>
        <v>-26759</v>
      </c>
      <c r="CG225" s="6"/>
      <c r="CH225" s="6"/>
    </row>
    <row r="226" spans="1:86" ht="14" hidden="1" customHeight="1" outlineLevel="1" x14ac:dyDescent="0.2">
      <c r="A226" t="s">
        <v>1315</v>
      </c>
      <c r="B226" t="s">
        <v>887</v>
      </c>
      <c r="C226" s="1">
        <f t="shared" si="88"/>
        <v>11371</v>
      </c>
      <c r="D226" s="3">
        <f>IF(N226&gt;0, RANK(N226,(N226:P226,Q226:AE226)),0)</f>
        <v>2</v>
      </c>
      <c r="E226" s="3">
        <f>IF(O226&gt;0,RANK(O226,(N226:P226,Q226:AE226)),0)</f>
        <v>1</v>
      </c>
      <c r="F226" s="3">
        <f>IF(P226&gt;0,RANK(P226,(N226:P226,Q226:AE226)),0)</f>
        <v>3</v>
      </c>
      <c r="G226" s="1">
        <f t="shared" si="86"/>
        <v>6141</v>
      </c>
      <c r="H226" s="2">
        <f t="shared" si="87"/>
        <v>0.54005804238853228</v>
      </c>
      <c r="I226" s="2"/>
      <c r="J226" s="2">
        <f t="shared" si="89"/>
        <v>0.21792278603464954</v>
      </c>
      <c r="K226" s="2">
        <f t="shared" si="90"/>
        <v>0.75798082842318182</v>
      </c>
      <c r="L226" s="2">
        <f t="shared" si="91"/>
        <v>1.4950312197695893E-2</v>
      </c>
      <c r="M226" s="2">
        <f t="shared" si="92"/>
        <v>9.1460733444727483E-3</v>
      </c>
      <c r="N226" s="38">
        <v>2478</v>
      </c>
      <c r="O226" s="38">
        <v>8619</v>
      </c>
      <c r="P226" s="38">
        <v>170</v>
      </c>
      <c r="Q226" s="38">
        <v>53</v>
      </c>
      <c r="R226" s="38">
        <v>23</v>
      </c>
      <c r="S226" s="38"/>
      <c r="T226" s="38">
        <v>28</v>
      </c>
      <c r="U226" s="38"/>
      <c r="V226" s="38"/>
      <c r="W226" s="38"/>
      <c r="X226" s="38">
        <v>0</v>
      </c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BA226" s="3">
        <f>IF(Q226&gt;0,RANK(Q226,(N226:P226,Q226:AE226)),0)</f>
        <v>4</v>
      </c>
      <c r="BB226" s="3">
        <f>IF(R226&gt;0,RANK(R226,(N226:P226,Q226:AE226)),0)</f>
        <v>6</v>
      </c>
      <c r="BC226" s="3">
        <f>IF(S226&gt;0,RANK(S226,(N226:P226,Q226:AE226)),0)</f>
        <v>0</v>
      </c>
      <c r="BD226" s="3">
        <f>IF(T226&gt;0,RANK(T226,(N226:P226,Q226:AE226)),0)</f>
        <v>5</v>
      </c>
      <c r="BE226" s="2">
        <f t="shared" si="93"/>
        <v>4.6609796851640141E-3</v>
      </c>
      <c r="BF226" s="2">
        <f t="shared" si="94"/>
        <v>2.0226892973353268E-3</v>
      </c>
      <c r="BG226" s="2">
        <f t="shared" si="95"/>
        <v>0</v>
      </c>
      <c r="BH226" s="2">
        <f t="shared" si="96"/>
        <v>2.4624043619734413E-3</v>
      </c>
      <c r="BJ226" t="s">
        <v>1315</v>
      </c>
      <c r="BK226" t="s">
        <v>887</v>
      </c>
      <c r="BL226">
        <v>1</v>
      </c>
      <c r="BN226">
        <v>0</v>
      </c>
      <c r="BO226" s="60">
        <v>6</v>
      </c>
      <c r="BP226" s="62">
        <v>35</v>
      </c>
      <c r="BQ226" s="66">
        <f t="shared" si="97"/>
        <v>6035</v>
      </c>
      <c r="BR226" s="66">
        <f t="shared" si="85"/>
        <v>6035</v>
      </c>
      <c r="BS226" s="3" t="s">
        <v>3083</v>
      </c>
      <c r="BX226" s="38"/>
      <c r="BY226" s="95"/>
      <c r="CC226" s="95"/>
      <c r="CD226" s="38">
        <f t="shared" si="98"/>
        <v>-11371</v>
      </c>
      <c r="CG226" s="6"/>
      <c r="CH226" s="6"/>
    </row>
    <row r="227" spans="1:86" ht="14" hidden="1" customHeight="1" outlineLevel="1" x14ac:dyDescent="0.2">
      <c r="A227" t="s">
        <v>971</v>
      </c>
      <c r="B227" t="s">
        <v>887</v>
      </c>
      <c r="C227" s="1">
        <f t="shared" si="88"/>
        <v>3728427</v>
      </c>
      <c r="D227" s="3">
        <f>IF(N227&gt;0, RANK(N227,(N227:P227,Q227:AE227)),0)</f>
        <v>1</v>
      </c>
      <c r="E227" s="3">
        <f>IF(O227&gt;0,RANK(O227,(N227:P227,Q227:AE227)),0)</f>
        <v>2</v>
      </c>
      <c r="F227" s="3">
        <f>IF(P227&gt;0,RANK(P227,(N227:P227,Q227:AE227)),0)</f>
        <v>3</v>
      </c>
      <c r="G227" s="1">
        <f t="shared" si="86"/>
        <v>1227247</v>
      </c>
      <c r="H227" s="2">
        <f t="shared" si="87"/>
        <v>0.32915945518042866</v>
      </c>
      <c r="I227" s="2"/>
      <c r="J227" s="2">
        <f t="shared" si="89"/>
        <v>0.64829189360553396</v>
      </c>
      <c r="K227" s="2">
        <f t="shared" si="90"/>
        <v>0.3191324384251053</v>
      </c>
      <c r="L227" s="2">
        <f t="shared" si="91"/>
        <v>1.2333351303378074E-2</v>
      </c>
      <c r="M227" s="2">
        <f t="shared" si="92"/>
        <v>2.0242316665982661E-2</v>
      </c>
      <c r="N227" s="38">
        <v>2417109</v>
      </c>
      <c r="O227" s="38">
        <v>1189862</v>
      </c>
      <c r="P227" s="38">
        <v>45984</v>
      </c>
      <c r="Q227" s="38">
        <v>12870</v>
      </c>
      <c r="R227" s="38">
        <v>41171</v>
      </c>
      <c r="S227" s="38"/>
      <c r="T227" s="38">
        <v>21431</v>
      </c>
      <c r="U227" s="38"/>
      <c r="V227" s="38"/>
      <c r="W227" s="38"/>
      <c r="X227" s="38">
        <v>0</v>
      </c>
      <c r="Y227" s="38"/>
      <c r="Z227" s="1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BA227" s="3">
        <f>IF(Q227&gt;0,RANK(Q227,(N227:P227,Q227:AE227)),0)</f>
        <v>6</v>
      </c>
      <c r="BB227" s="3">
        <f>IF(R227&gt;0,RANK(R227,(N227:P227,Q227:AE227)),0)</f>
        <v>4</v>
      </c>
      <c r="BC227" s="3">
        <f>IF(S227&gt;0,RANK(S227,(N227:P227,Q227:AE227)),0)</f>
        <v>0</v>
      </c>
      <c r="BD227" s="3">
        <f>IF(T227&gt;0,RANK(T227,(N227:P227,Q227:AE227)),0)</f>
        <v>5</v>
      </c>
      <c r="BE227" s="2">
        <f t="shared" si="93"/>
        <v>3.4518578478269792E-3</v>
      </c>
      <c r="BF227" s="2">
        <f t="shared" si="94"/>
        <v>1.1042458387947518E-2</v>
      </c>
      <c r="BG227" s="2">
        <f t="shared" si="95"/>
        <v>0</v>
      </c>
      <c r="BH227" s="2">
        <f t="shared" si="96"/>
        <v>5.748000430208235E-3</v>
      </c>
      <c r="BJ227" t="s">
        <v>971</v>
      </c>
      <c r="BK227" t="s">
        <v>887</v>
      </c>
      <c r="BN227">
        <v>0</v>
      </c>
      <c r="BO227" s="60">
        <v>6</v>
      </c>
      <c r="BP227" s="62">
        <v>37</v>
      </c>
      <c r="BQ227" s="66">
        <f t="shared" si="97"/>
        <v>6037</v>
      </c>
      <c r="BR227" s="66">
        <f t="shared" si="85"/>
        <v>6037</v>
      </c>
      <c r="BS227" s="3" t="s">
        <v>3083</v>
      </c>
      <c r="BX227" s="38"/>
      <c r="BY227" s="95"/>
      <c r="CC227" s="95"/>
      <c r="CD227" s="38">
        <f t="shared" si="98"/>
        <v>-3728427</v>
      </c>
      <c r="CG227" s="6"/>
      <c r="CH227" s="6"/>
    </row>
    <row r="228" spans="1:86" ht="14" hidden="1" customHeight="1" outlineLevel="1" x14ac:dyDescent="0.2">
      <c r="A228" t="s">
        <v>2742</v>
      </c>
      <c r="B228" t="s">
        <v>887</v>
      </c>
      <c r="C228" s="1">
        <f t="shared" si="88"/>
        <v>54624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>IF(P228&gt;0,RANK(P228,(N228:P228,Q228:AE228)),0)</f>
        <v>3</v>
      </c>
      <c r="G228" s="1">
        <f t="shared" si="86"/>
        <v>11363</v>
      </c>
      <c r="H228" s="2">
        <f t="shared" si="87"/>
        <v>0.20802211482132396</v>
      </c>
      <c r="I228" s="2"/>
      <c r="J228" s="2">
        <f t="shared" si="89"/>
        <v>0.3840985647334505</v>
      </c>
      <c r="K228" s="2">
        <f t="shared" si="90"/>
        <v>0.59212067955477443</v>
      </c>
      <c r="L228" s="2">
        <f t="shared" si="91"/>
        <v>1.2302284710017574E-2</v>
      </c>
      <c r="M228" s="2">
        <f t="shared" si="92"/>
        <v>1.1478471001757496E-2</v>
      </c>
      <c r="N228" s="38">
        <v>20981</v>
      </c>
      <c r="O228" s="38">
        <v>32344</v>
      </c>
      <c r="P228" s="38">
        <v>672</v>
      </c>
      <c r="Q228" s="38">
        <v>181</v>
      </c>
      <c r="R228" s="38">
        <v>268</v>
      </c>
      <c r="S228" s="38"/>
      <c r="T228" s="38">
        <v>178</v>
      </c>
      <c r="U228" s="38"/>
      <c r="V228" s="38"/>
      <c r="W228" s="38"/>
      <c r="X228" s="38">
        <v>0</v>
      </c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BA228" s="3">
        <f>IF(Q228&gt;0,RANK(Q228,(N228:P228,Q228:AE228)),0)</f>
        <v>5</v>
      </c>
      <c r="BB228" s="3">
        <f>IF(R228&gt;0,RANK(R228,(N228:P228,Q228:AE228)),0)</f>
        <v>4</v>
      </c>
      <c r="BC228" s="3">
        <f>IF(S228&gt;0,RANK(S228,(N228:P228,Q228:AE228)),0)</f>
        <v>0</v>
      </c>
      <c r="BD228" s="3">
        <f>IF(T228&gt;0,RANK(T228,(N228:P228,Q228:AE228)),0)</f>
        <v>6</v>
      </c>
      <c r="BE228" s="2">
        <f t="shared" si="93"/>
        <v>3.3135618043350907E-3</v>
      </c>
      <c r="BF228" s="2">
        <f t="shared" si="94"/>
        <v>4.9062683069712948E-3</v>
      </c>
      <c r="BG228" s="2">
        <f t="shared" si="95"/>
        <v>0</v>
      </c>
      <c r="BH228" s="2">
        <f t="shared" si="96"/>
        <v>3.2586408904510837E-3</v>
      </c>
      <c r="BJ228" t="s">
        <v>2742</v>
      </c>
      <c r="BK228" t="s">
        <v>887</v>
      </c>
      <c r="BN228">
        <v>0</v>
      </c>
      <c r="BO228" s="60">
        <v>6</v>
      </c>
      <c r="BP228" s="62">
        <v>39</v>
      </c>
      <c r="BQ228" s="66">
        <f t="shared" si="97"/>
        <v>6039</v>
      </c>
      <c r="BR228" s="66">
        <f t="shared" si="85"/>
        <v>6039</v>
      </c>
      <c r="BS228" s="3" t="s">
        <v>3083</v>
      </c>
      <c r="BX228" s="38"/>
      <c r="BY228" s="95"/>
      <c r="CC228" s="95"/>
      <c r="CD228" s="38">
        <f t="shared" si="98"/>
        <v>-54624</v>
      </c>
      <c r="CG228" s="6"/>
      <c r="CH228" s="6"/>
    </row>
    <row r="229" spans="1:86" ht="14" hidden="1" customHeight="1" outlineLevel="1" x14ac:dyDescent="0.2">
      <c r="A229" t="s">
        <v>1803</v>
      </c>
      <c r="B229" t="s">
        <v>887</v>
      </c>
      <c r="C229" s="1">
        <f t="shared" si="88"/>
        <v>144113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>IF(P229&gt;0,RANK(P229,(N229:P229,Q229:AE229)),0)</f>
        <v>4</v>
      </c>
      <c r="G229" s="1">
        <f t="shared" si="86"/>
        <v>92098</v>
      </c>
      <c r="H229" s="2">
        <f t="shared" si="87"/>
        <v>0.63906795361972901</v>
      </c>
      <c r="I229" s="2"/>
      <c r="J229" s="2">
        <f t="shared" si="89"/>
        <v>0.80597864176028533</v>
      </c>
      <c r="K229" s="2">
        <f t="shared" si="90"/>
        <v>0.16691068814055637</v>
      </c>
      <c r="L229" s="2">
        <f t="shared" si="91"/>
        <v>9.5341849798422067E-3</v>
      </c>
      <c r="M229" s="2">
        <f t="shared" si="92"/>
        <v>1.7576485119316088E-2</v>
      </c>
      <c r="N229" s="38">
        <v>116152</v>
      </c>
      <c r="O229" s="38">
        <v>24054</v>
      </c>
      <c r="P229" s="38">
        <v>1374</v>
      </c>
      <c r="Q229" s="38">
        <v>637</v>
      </c>
      <c r="R229" s="38">
        <v>1598</v>
      </c>
      <c r="S229" s="38"/>
      <c r="T229" s="38">
        <v>298</v>
      </c>
      <c r="U229" s="38"/>
      <c r="V229" s="38"/>
      <c r="W229" s="38"/>
      <c r="X229" s="38">
        <v>0</v>
      </c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BA229" s="3">
        <f>IF(Q229&gt;0,RANK(Q229,(N229:P229,Q229:AE229)),0)</f>
        <v>5</v>
      </c>
      <c r="BB229" s="3">
        <f>IF(R229&gt;0,RANK(R229,(N229:P229,Q229:AE229)),0)</f>
        <v>3</v>
      </c>
      <c r="BC229" s="3">
        <f>IF(S229&gt;0,RANK(S229,(N229:P229,Q229:AE229)),0)</f>
        <v>0</v>
      </c>
      <c r="BD229" s="3">
        <f>IF(T229&gt;0,RANK(T229,(N229:P229,Q229:AE229)),0)</f>
        <v>6</v>
      </c>
      <c r="BE229" s="2">
        <f t="shared" si="93"/>
        <v>4.42014252704475E-3</v>
      </c>
      <c r="BF229" s="2">
        <f t="shared" si="94"/>
        <v>1.1088520813528274E-2</v>
      </c>
      <c r="BG229" s="2">
        <f t="shared" si="95"/>
        <v>0</v>
      </c>
      <c r="BH229" s="2">
        <f t="shared" si="96"/>
        <v>2.0678217787430697E-3</v>
      </c>
      <c r="BJ229" t="s">
        <v>1803</v>
      </c>
      <c r="BK229" t="s">
        <v>887</v>
      </c>
      <c r="BL229">
        <v>2</v>
      </c>
      <c r="BN229">
        <v>0</v>
      </c>
      <c r="BO229" s="60">
        <v>6</v>
      </c>
      <c r="BP229" s="62">
        <v>41</v>
      </c>
      <c r="BQ229" s="66">
        <f t="shared" si="97"/>
        <v>6041</v>
      </c>
      <c r="BR229" s="66">
        <f t="shared" si="85"/>
        <v>6041</v>
      </c>
      <c r="BS229" s="3" t="s">
        <v>3083</v>
      </c>
      <c r="BX229" s="38"/>
      <c r="BY229" s="95"/>
      <c r="CC229" s="95"/>
      <c r="CD229" s="38">
        <f t="shared" si="98"/>
        <v>-144113</v>
      </c>
      <c r="CG229" s="6"/>
      <c r="CH229" s="6"/>
    </row>
    <row r="230" spans="1:86" ht="14" hidden="1" customHeight="1" outlineLevel="1" x14ac:dyDescent="0.2">
      <c r="A230" t="s">
        <v>1526</v>
      </c>
      <c r="B230" t="s">
        <v>887</v>
      </c>
      <c r="C230" s="1">
        <f t="shared" si="88"/>
        <v>9509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>IF(P230&gt;0,RANK(P230,(N230:P230,Q230:AE230)),0)</f>
        <v>3</v>
      </c>
      <c r="G230" s="1">
        <f t="shared" si="86"/>
        <v>2003</v>
      </c>
      <c r="H230" s="2">
        <f t="shared" si="87"/>
        <v>0.21064254916394995</v>
      </c>
      <c r="I230" s="2"/>
      <c r="J230" s="2">
        <f t="shared" si="89"/>
        <v>0.38090230308129142</v>
      </c>
      <c r="K230" s="2">
        <f t="shared" si="90"/>
        <v>0.59154485224524134</v>
      </c>
      <c r="L230" s="2">
        <f t="shared" si="91"/>
        <v>1.4407403512461878E-2</v>
      </c>
      <c r="M230" s="2">
        <f t="shared" si="92"/>
        <v>1.3145441161005314E-2</v>
      </c>
      <c r="N230" s="38">
        <v>3622</v>
      </c>
      <c r="O230" s="38">
        <v>5625</v>
      </c>
      <c r="P230" s="38">
        <v>137</v>
      </c>
      <c r="Q230" s="38">
        <v>42</v>
      </c>
      <c r="R230" s="38">
        <v>60</v>
      </c>
      <c r="S230" s="38"/>
      <c r="T230" s="38">
        <v>23</v>
      </c>
      <c r="U230" s="38"/>
      <c r="V230" s="38"/>
      <c r="W230" s="38"/>
      <c r="X230" s="38">
        <v>0</v>
      </c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BA230" s="3">
        <f>IF(Q230&gt;0,RANK(Q230,(N230:P230,Q230:AE230)),0)</f>
        <v>5</v>
      </c>
      <c r="BB230" s="3">
        <f>IF(R230&gt;0,RANK(R230,(N230:P230,Q230:AE230)),0)</f>
        <v>4</v>
      </c>
      <c r="BC230" s="3">
        <f>IF(S230&gt;0,RANK(S230,(N230:P230,Q230:AE230)),0)</f>
        <v>0</v>
      </c>
      <c r="BD230" s="3">
        <f>IF(T230&gt;0,RANK(T230,(N230:P230,Q230:AE230)),0)</f>
        <v>6</v>
      </c>
      <c r="BE230" s="2">
        <f t="shared" si="93"/>
        <v>4.4168682300978019E-3</v>
      </c>
      <c r="BF230" s="2">
        <f t="shared" si="94"/>
        <v>6.3098117572825746E-3</v>
      </c>
      <c r="BG230" s="2">
        <f t="shared" si="95"/>
        <v>0</v>
      </c>
      <c r="BH230" s="2">
        <f t="shared" si="96"/>
        <v>2.418761173624987E-3</v>
      </c>
      <c r="BJ230" t="s">
        <v>1526</v>
      </c>
      <c r="BK230" t="s">
        <v>887</v>
      </c>
      <c r="BL230">
        <v>5</v>
      </c>
      <c r="BN230">
        <v>0</v>
      </c>
      <c r="BO230" s="60">
        <v>6</v>
      </c>
      <c r="BP230" s="62">
        <v>43</v>
      </c>
      <c r="BQ230" s="66">
        <f t="shared" si="97"/>
        <v>6043</v>
      </c>
      <c r="BR230" s="66">
        <f t="shared" si="85"/>
        <v>6043</v>
      </c>
      <c r="BS230" s="3" t="s">
        <v>3083</v>
      </c>
      <c r="BX230" s="38"/>
      <c r="BY230" s="95"/>
      <c r="CC230" s="95"/>
      <c r="CD230" s="38">
        <f t="shared" si="98"/>
        <v>-9509</v>
      </c>
      <c r="CG230" s="6"/>
      <c r="CH230" s="6"/>
    </row>
    <row r="231" spans="1:86" ht="14" hidden="1" customHeight="1" outlineLevel="1" x14ac:dyDescent="0.2">
      <c r="A231" t="s">
        <v>170</v>
      </c>
      <c r="B231" t="s">
        <v>887</v>
      </c>
      <c r="C231" s="1">
        <f t="shared" si="88"/>
        <v>39216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>IF(P231&gt;0,RANK(P231,(N231:P231,Q231:AE231)),0)</f>
        <v>3</v>
      </c>
      <c r="G231" s="1">
        <f t="shared" si="86"/>
        <v>10521</v>
      </c>
      <c r="H231" s="2">
        <f t="shared" si="87"/>
        <v>0.26828335373317014</v>
      </c>
      <c r="I231" s="2"/>
      <c r="J231" s="2">
        <f t="shared" si="89"/>
        <v>0.6132445940432476</v>
      </c>
      <c r="K231" s="2">
        <f t="shared" si="90"/>
        <v>0.34496124031007752</v>
      </c>
      <c r="L231" s="2">
        <f t="shared" si="91"/>
        <v>1.9175846593227255E-2</v>
      </c>
      <c r="M231" s="2">
        <f t="shared" si="92"/>
        <v>2.2618319053447619E-2</v>
      </c>
      <c r="N231" s="38">
        <v>24049</v>
      </c>
      <c r="O231" s="38">
        <v>13528</v>
      </c>
      <c r="P231" s="38">
        <v>752</v>
      </c>
      <c r="Q231" s="38">
        <v>202</v>
      </c>
      <c r="R231" s="38">
        <v>507</v>
      </c>
      <c r="S231" s="38"/>
      <c r="T231" s="38">
        <v>178</v>
      </c>
      <c r="U231" s="38"/>
      <c r="V231" s="38"/>
      <c r="W231" s="38"/>
      <c r="X231" s="38">
        <v>0</v>
      </c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BA231" s="3">
        <f>IF(Q231&gt;0,RANK(Q231,(N231:P231,Q231:AE231)),0)</f>
        <v>5</v>
      </c>
      <c r="BB231" s="3">
        <f>IF(R231&gt;0,RANK(R231,(N231:P231,Q231:AE231)),0)</f>
        <v>4</v>
      </c>
      <c r="BC231" s="3">
        <f>IF(S231&gt;0,RANK(S231,(N231:P231,Q231:AE231)),0)</f>
        <v>0</v>
      </c>
      <c r="BD231" s="3">
        <f>IF(T231&gt;0,RANK(T231,(N231:P231,Q231:AE231)),0)</f>
        <v>6</v>
      </c>
      <c r="BE231" s="2">
        <f t="shared" si="93"/>
        <v>5.1509587923296617E-3</v>
      </c>
      <c r="BF231" s="2">
        <f t="shared" si="94"/>
        <v>1.2928396572827417E-2</v>
      </c>
      <c r="BG231" s="2">
        <f t="shared" si="95"/>
        <v>0</v>
      </c>
      <c r="BH231" s="2">
        <f t="shared" si="96"/>
        <v>4.5389636882904941E-3</v>
      </c>
      <c r="BJ231" t="s">
        <v>170</v>
      </c>
      <c r="BK231" t="s">
        <v>887</v>
      </c>
      <c r="BL231">
        <v>2</v>
      </c>
      <c r="BN231">
        <v>0</v>
      </c>
      <c r="BO231" s="60">
        <v>6</v>
      </c>
      <c r="BP231" s="62">
        <v>45</v>
      </c>
      <c r="BQ231" s="66">
        <f t="shared" si="97"/>
        <v>6045</v>
      </c>
      <c r="BR231" s="66">
        <f t="shared" si="85"/>
        <v>6045</v>
      </c>
      <c r="BS231" s="3" t="s">
        <v>3083</v>
      </c>
      <c r="BX231" s="38"/>
      <c r="BY231" s="95"/>
      <c r="CC231" s="95"/>
      <c r="CD231" s="38">
        <f t="shared" si="98"/>
        <v>-39216</v>
      </c>
      <c r="CG231" s="6"/>
      <c r="CH231" s="6"/>
    </row>
    <row r="232" spans="1:86" ht="14" hidden="1" customHeight="1" outlineLevel="1" x14ac:dyDescent="0.2">
      <c r="A232" t="s">
        <v>429</v>
      </c>
      <c r="B232" t="s">
        <v>887</v>
      </c>
      <c r="C232" s="1">
        <f t="shared" si="88"/>
        <v>86392</v>
      </c>
      <c r="D232" s="3">
        <f>IF(N232&gt;0, RANK(N232,(N232:P232,Q232:AE232)),0)</f>
        <v>2</v>
      </c>
      <c r="E232" s="3">
        <f>IF(O232&gt;0,RANK(O232,(N232:P232,Q232:AE232)),0)</f>
        <v>1</v>
      </c>
      <c r="F232" s="3">
        <f>IF(P232&gt;0,RANK(P232,(N232:P232,Q232:AE232)),0)</f>
        <v>3</v>
      </c>
      <c r="G232" s="1">
        <f t="shared" si="86"/>
        <v>3765</v>
      </c>
      <c r="H232" s="2">
        <f t="shared" si="87"/>
        <v>4.3580424113343827E-2</v>
      </c>
      <c r="I232" s="2"/>
      <c r="J232" s="2">
        <f t="shared" si="89"/>
        <v>0.46520511158440597</v>
      </c>
      <c r="K232" s="2">
        <f t="shared" si="90"/>
        <v>0.50878553569774976</v>
      </c>
      <c r="L232" s="2">
        <f t="shared" si="91"/>
        <v>1.3843874432817854E-2</v>
      </c>
      <c r="M232" s="2">
        <f t="shared" si="92"/>
        <v>1.2165478285026361E-2</v>
      </c>
      <c r="N232" s="38">
        <v>40190</v>
      </c>
      <c r="O232" s="38">
        <v>43955</v>
      </c>
      <c r="P232" s="38">
        <v>1196</v>
      </c>
      <c r="Q232" s="38">
        <v>267</v>
      </c>
      <c r="R232" s="38">
        <v>427</v>
      </c>
      <c r="S232" s="38"/>
      <c r="T232" s="38">
        <v>357</v>
      </c>
      <c r="U232" s="38"/>
      <c r="V232" s="38"/>
      <c r="W232" s="38"/>
      <c r="X232" s="38">
        <v>0</v>
      </c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  <c r="BA232" s="3">
        <f>IF(Q232&gt;0,RANK(Q232,(N232:P232,Q232:AE232)),0)</f>
        <v>6</v>
      </c>
      <c r="BB232" s="3">
        <f>IF(R232&gt;0,RANK(R232,(N232:P232,Q232:AE232)),0)</f>
        <v>4</v>
      </c>
      <c r="BC232" s="3">
        <f>IF(S232&gt;0,RANK(S232,(N232:P232,Q232:AE232)),0)</f>
        <v>0</v>
      </c>
      <c r="BD232" s="3">
        <f>IF(T232&gt;0,RANK(T232,(N232:P232,Q232:AE232)),0)</f>
        <v>5</v>
      </c>
      <c r="BE232" s="2">
        <f t="shared" si="93"/>
        <v>3.090563941105658E-3</v>
      </c>
      <c r="BF232" s="2">
        <f t="shared" si="94"/>
        <v>4.942587276599685E-3</v>
      </c>
      <c r="BG232" s="2">
        <f t="shared" si="95"/>
        <v>0</v>
      </c>
      <c r="BH232" s="2">
        <f t="shared" si="96"/>
        <v>4.1323270673210479E-3</v>
      </c>
      <c r="BJ232" t="s">
        <v>429</v>
      </c>
      <c r="BK232" t="s">
        <v>887</v>
      </c>
      <c r="BL232">
        <v>13</v>
      </c>
      <c r="BN232">
        <v>0</v>
      </c>
      <c r="BO232" s="60">
        <v>6</v>
      </c>
      <c r="BP232" s="62">
        <v>47</v>
      </c>
      <c r="BQ232" s="66">
        <f t="shared" si="97"/>
        <v>6047</v>
      </c>
      <c r="BR232" s="66">
        <f t="shared" si="85"/>
        <v>6047</v>
      </c>
      <c r="BS232" s="3" t="s">
        <v>3083</v>
      </c>
      <c r="BX232" s="38"/>
      <c r="BY232" s="95"/>
      <c r="CC232" s="95"/>
      <c r="CD232" s="38">
        <f t="shared" si="98"/>
        <v>-86392</v>
      </c>
      <c r="CG232" s="6"/>
      <c r="CH232" s="6"/>
    </row>
    <row r="233" spans="1:86" ht="14" hidden="1" customHeight="1" outlineLevel="1" x14ac:dyDescent="0.2">
      <c r="A233" t="s">
        <v>1717</v>
      </c>
      <c r="B233" t="s">
        <v>887</v>
      </c>
      <c r="C233" s="1">
        <f t="shared" si="88"/>
        <v>4001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>IF(P233&gt;0,RANK(P233,(N233:P233,Q233:AE233)),0)</f>
        <v>3</v>
      </c>
      <c r="G233" s="1">
        <f t="shared" si="86"/>
        <v>1873</v>
      </c>
      <c r="H233" s="2">
        <f t="shared" si="87"/>
        <v>0.4681329667583104</v>
      </c>
      <c r="I233" s="2"/>
      <c r="J233" s="2">
        <f t="shared" si="89"/>
        <v>0.25043739065233689</v>
      </c>
      <c r="K233" s="2">
        <f t="shared" si="90"/>
        <v>0.71857035741064734</v>
      </c>
      <c r="L233" s="2">
        <f t="shared" si="91"/>
        <v>2.1494626343414147E-2</v>
      </c>
      <c r="M233" s="2">
        <f t="shared" si="92"/>
        <v>9.4976255936015663E-3</v>
      </c>
      <c r="N233" s="38">
        <v>1002</v>
      </c>
      <c r="O233" s="38">
        <v>2875</v>
      </c>
      <c r="P233" s="38">
        <v>86</v>
      </c>
      <c r="Q233" s="38">
        <v>17</v>
      </c>
      <c r="R233" s="38">
        <v>14</v>
      </c>
      <c r="S233" s="38"/>
      <c r="T233" s="38">
        <v>7</v>
      </c>
      <c r="U233" s="38"/>
      <c r="V233" s="38"/>
      <c r="W233" s="38"/>
      <c r="X233" s="38">
        <v>0</v>
      </c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  <c r="BA233" s="3">
        <f>IF(Q233&gt;0,RANK(Q233,(N233:P233,Q233:AE233)),0)</f>
        <v>4</v>
      </c>
      <c r="BB233" s="3">
        <f>IF(R233&gt;0,RANK(R233,(N233:P233,Q233:AE233)),0)</f>
        <v>5</v>
      </c>
      <c r="BC233" s="3">
        <f>IF(S233&gt;0,RANK(S233,(N233:P233,Q233:AE233)),0)</f>
        <v>0</v>
      </c>
      <c r="BD233" s="3">
        <f>IF(T233&gt;0,RANK(T233,(N233:P233,Q233:AE233)),0)</f>
        <v>6</v>
      </c>
      <c r="BE233" s="2">
        <f t="shared" si="93"/>
        <v>4.2489377655586099E-3</v>
      </c>
      <c r="BF233" s="2">
        <f t="shared" si="94"/>
        <v>3.4991252186953262E-3</v>
      </c>
      <c r="BG233" s="2">
        <f t="shared" si="95"/>
        <v>0</v>
      </c>
      <c r="BH233" s="2">
        <f t="shared" si="96"/>
        <v>1.7495626093476631E-3</v>
      </c>
      <c r="BJ233" t="s">
        <v>1717</v>
      </c>
      <c r="BK233" t="s">
        <v>887</v>
      </c>
      <c r="BL233">
        <v>1</v>
      </c>
      <c r="BN233">
        <v>0</v>
      </c>
      <c r="BO233" s="60">
        <v>6</v>
      </c>
      <c r="BP233" s="62">
        <v>49</v>
      </c>
      <c r="BQ233" s="66">
        <f t="shared" si="97"/>
        <v>6049</v>
      </c>
      <c r="BR233" s="66">
        <f t="shared" si="85"/>
        <v>6049</v>
      </c>
      <c r="BS233" s="3" t="s">
        <v>3083</v>
      </c>
      <c r="BX233" s="38"/>
      <c r="BY233" s="95"/>
      <c r="CC233" s="95"/>
      <c r="CD233" s="38">
        <f t="shared" si="98"/>
        <v>-4001</v>
      </c>
      <c r="CG233" s="6"/>
      <c r="CH233" s="6"/>
    </row>
    <row r="234" spans="1:86" ht="14" hidden="1" customHeight="1" outlineLevel="1" x14ac:dyDescent="0.2">
      <c r="A234" t="s">
        <v>219</v>
      </c>
      <c r="B234" t="s">
        <v>887</v>
      </c>
      <c r="C234" s="1">
        <f t="shared" si="88"/>
        <v>6064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>IF(P234&gt;0,RANK(P234,(N234:P234,Q234:AE234)),0)</f>
        <v>3</v>
      </c>
      <c r="G234" s="1">
        <f t="shared" si="86"/>
        <v>1228</v>
      </c>
      <c r="H234" s="2">
        <f t="shared" si="87"/>
        <v>0.2025065963060686</v>
      </c>
      <c r="I234" s="2"/>
      <c r="J234" s="2">
        <f t="shared" si="89"/>
        <v>0.58080474934036941</v>
      </c>
      <c r="K234" s="2">
        <f t="shared" si="90"/>
        <v>0.37829815303430081</v>
      </c>
      <c r="L234" s="2">
        <f t="shared" si="91"/>
        <v>1.8469656992084433E-2</v>
      </c>
      <c r="M234" s="2">
        <f t="shared" si="92"/>
        <v>2.2427440633245348E-2</v>
      </c>
      <c r="N234" s="38">
        <v>3522</v>
      </c>
      <c r="O234" s="38">
        <v>2294</v>
      </c>
      <c r="P234" s="38">
        <v>112</v>
      </c>
      <c r="Q234" s="38">
        <v>52</v>
      </c>
      <c r="R234" s="38">
        <v>60</v>
      </c>
      <c r="S234" s="38"/>
      <c r="T234" s="38">
        <v>24</v>
      </c>
      <c r="U234" s="38"/>
      <c r="V234" s="38"/>
      <c r="W234" s="38"/>
      <c r="X234" s="38">
        <v>0</v>
      </c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  <c r="BA234" s="3">
        <f>IF(Q234&gt;0,RANK(Q234,(N234:P234,Q234:AE234)),0)</f>
        <v>5</v>
      </c>
      <c r="BB234" s="3">
        <f>IF(R234&gt;0,RANK(R234,(N234:P234,Q234:AE234)),0)</f>
        <v>4</v>
      </c>
      <c r="BC234" s="3">
        <f>IF(S234&gt;0,RANK(S234,(N234:P234,Q234:AE234)),0)</f>
        <v>0</v>
      </c>
      <c r="BD234" s="3">
        <f>IF(T234&gt;0,RANK(T234,(N234:P234,Q234:AE234)),0)</f>
        <v>6</v>
      </c>
      <c r="BE234" s="2">
        <f t="shared" si="93"/>
        <v>8.5751978891820575E-3</v>
      </c>
      <c r="BF234" s="2">
        <f t="shared" si="94"/>
        <v>9.8944591029023754E-3</v>
      </c>
      <c r="BG234" s="2">
        <f t="shared" si="95"/>
        <v>0</v>
      </c>
      <c r="BH234" s="2">
        <f t="shared" si="96"/>
        <v>3.9577836411609502E-3</v>
      </c>
      <c r="BJ234" t="s">
        <v>219</v>
      </c>
      <c r="BK234" t="s">
        <v>887</v>
      </c>
      <c r="BL234">
        <v>3</v>
      </c>
      <c r="BN234">
        <v>0</v>
      </c>
      <c r="BO234" s="60">
        <v>6</v>
      </c>
      <c r="BP234" s="62">
        <v>51</v>
      </c>
      <c r="BQ234" s="66">
        <f t="shared" si="97"/>
        <v>6051</v>
      </c>
      <c r="BR234" s="66">
        <f t="shared" si="85"/>
        <v>6051</v>
      </c>
      <c r="BS234" s="3" t="s">
        <v>3083</v>
      </c>
      <c r="BX234" s="38"/>
      <c r="BY234" s="95"/>
      <c r="CC234" s="95"/>
      <c r="CD234" s="38">
        <f t="shared" si="98"/>
        <v>-6064</v>
      </c>
      <c r="CG234" s="6"/>
      <c r="CH234" s="6"/>
    </row>
    <row r="235" spans="1:86" ht="14" hidden="1" customHeight="1" outlineLevel="1" x14ac:dyDescent="0.2">
      <c r="A235" t="s">
        <v>112</v>
      </c>
      <c r="B235" t="s">
        <v>887</v>
      </c>
      <c r="C235" s="1">
        <f t="shared" si="88"/>
        <v>146718</v>
      </c>
      <c r="D235" s="3">
        <f>IF(N235&gt;0, RANK(N235,(N235:P235,Q235:AE235)),0)</f>
        <v>1</v>
      </c>
      <c r="E235" s="3">
        <f>IF(O235&gt;0,RANK(O235,(N235:P235,Q235:AE235)),0)</f>
        <v>2</v>
      </c>
      <c r="F235" s="3">
        <f>IF(P235&gt;0,RANK(P235,(N235:P235,Q235:AE235)),0)</f>
        <v>3</v>
      </c>
      <c r="G235" s="1">
        <f t="shared" si="86"/>
        <v>43834</v>
      </c>
      <c r="H235" s="2">
        <f t="shared" si="87"/>
        <v>0.29876361455308825</v>
      </c>
      <c r="I235" s="2"/>
      <c r="J235" s="2">
        <f t="shared" si="89"/>
        <v>0.63427800269905532</v>
      </c>
      <c r="K235" s="2">
        <f t="shared" si="90"/>
        <v>0.33551438814596707</v>
      </c>
      <c r="L235" s="2">
        <f t="shared" si="91"/>
        <v>1.3338513338513339E-2</v>
      </c>
      <c r="M235" s="2">
        <f t="shared" si="92"/>
        <v>1.6869095816464272E-2</v>
      </c>
      <c r="N235" s="38">
        <v>93060</v>
      </c>
      <c r="O235" s="38">
        <v>49226</v>
      </c>
      <c r="P235" s="38">
        <v>1957</v>
      </c>
      <c r="Q235" s="38">
        <v>676</v>
      </c>
      <c r="R235" s="38">
        <v>1214</v>
      </c>
      <c r="S235" s="38"/>
      <c r="T235" s="38">
        <v>585</v>
      </c>
      <c r="U235" s="38"/>
      <c r="V235" s="38"/>
      <c r="W235" s="38"/>
      <c r="X235" s="38">
        <v>0</v>
      </c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  <c r="BA235" s="3">
        <f>IF(Q235&gt;0,RANK(Q235,(N235:P235,Q235:AE235)),0)</f>
        <v>5</v>
      </c>
      <c r="BB235" s="3">
        <f>IF(R235&gt;0,RANK(R235,(N235:P235,Q235:AE235)),0)</f>
        <v>4</v>
      </c>
      <c r="BC235" s="3">
        <f>IF(S235&gt;0,RANK(S235,(N235:P235,Q235:AE235)),0)</f>
        <v>0</v>
      </c>
      <c r="BD235" s="3">
        <f>IF(T235&gt;0,RANK(T235,(N235:P235,Q235:AE235)),0)</f>
        <v>6</v>
      </c>
      <c r="BE235" s="2">
        <f t="shared" si="93"/>
        <v>4.607478291688818E-3</v>
      </c>
      <c r="BF235" s="2">
        <f t="shared" si="94"/>
        <v>8.2743766954293269E-3</v>
      </c>
      <c r="BG235" s="2">
        <f t="shared" si="95"/>
        <v>0</v>
      </c>
      <c r="BH235" s="2">
        <f t="shared" si="96"/>
        <v>3.9872408293460922E-3</v>
      </c>
      <c r="BJ235" t="s">
        <v>112</v>
      </c>
      <c r="BK235" t="s">
        <v>887</v>
      </c>
      <c r="BN235">
        <v>0</v>
      </c>
      <c r="BO235" s="60">
        <v>6</v>
      </c>
      <c r="BP235" s="62">
        <v>53</v>
      </c>
      <c r="BQ235" s="66">
        <f t="shared" si="97"/>
        <v>6053</v>
      </c>
      <c r="BR235" s="66">
        <f t="shared" si="85"/>
        <v>6053</v>
      </c>
      <c r="BS235" s="3" t="s">
        <v>3083</v>
      </c>
      <c r="BX235" s="38"/>
      <c r="BY235" s="95"/>
      <c r="CC235" s="95"/>
      <c r="CD235" s="38">
        <f t="shared" si="98"/>
        <v>-146718</v>
      </c>
      <c r="CG235" s="6"/>
      <c r="CH235" s="6"/>
    </row>
    <row r="236" spans="1:86" ht="14" hidden="1" customHeight="1" outlineLevel="1" x14ac:dyDescent="0.2">
      <c r="A236" t="s">
        <v>2308</v>
      </c>
      <c r="B236" t="s">
        <v>887</v>
      </c>
      <c r="C236" s="1">
        <f t="shared" si="88"/>
        <v>65549</v>
      </c>
      <c r="D236" s="3">
        <f>IF(N236&gt;0, RANK(N236,(N236:P236,Q236:AE236)),0)</f>
        <v>1</v>
      </c>
      <c r="E236" s="3">
        <f>IF(O236&gt;0,RANK(O236,(N236:P236,Q236:AE236)),0)</f>
        <v>2</v>
      </c>
      <c r="F236" s="3">
        <f>IF(P236&gt;0,RANK(P236,(N236:P236,Q236:AE236)),0)</f>
        <v>3</v>
      </c>
      <c r="G236" s="1">
        <f t="shared" si="86"/>
        <v>22855</v>
      </c>
      <c r="H236" s="2">
        <f t="shared" si="87"/>
        <v>0.34867046026636561</v>
      </c>
      <c r="I236" s="2"/>
      <c r="J236" s="2">
        <f t="shared" si="89"/>
        <v>0.65923202489740496</v>
      </c>
      <c r="K236" s="2">
        <f t="shared" si="90"/>
        <v>0.3105615646310394</v>
      </c>
      <c r="L236" s="2">
        <f t="shared" si="91"/>
        <v>1.4935391844269173E-2</v>
      </c>
      <c r="M236" s="2">
        <f t="shared" si="92"/>
        <v>1.5271018627286472E-2</v>
      </c>
      <c r="N236" s="38">
        <v>43212</v>
      </c>
      <c r="O236" s="38">
        <v>20357</v>
      </c>
      <c r="P236" s="38">
        <v>979</v>
      </c>
      <c r="Q236" s="38">
        <v>297</v>
      </c>
      <c r="R236" s="38">
        <v>477</v>
      </c>
      <c r="S236" s="38"/>
      <c r="T236" s="38">
        <v>227</v>
      </c>
      <c r="U236" s="38"/>
      <c r="V236" s="38"/>
      <c r="W236" s="38"/>
      <c r="X236" s="38">
        <v>0</v>
      </c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  <c r="BA236" s="3">
        <f>IF(Q236&gt;0,RANK(Q236,(N236:P236,Q236:AE236)),0)</f>
        <v>5</v>
      </c>
      <c r="BB236" s="3">
        <f>IF(R236&gt;0,RANK(R236,(N236:P236,Q236:AE236)),0)</f>
        <v>4</v>
      </c>
      <c r="BC236" s="3">
        <f>IF(S236&gt;0,RANK(S236,(N236:P236,Q236:AE236)),0)</f>
        <v>0</v>
      </c>
      <c r="BD236" s="3">
        <f>IF(T236&gt;0,RANK(T236,(N236:P236,Q236:AE236)),0)</f>
        <v>6</v>
      </c>
      <c r="BE236" s="2">
        <f t="shared" si="93"/>
        <v>4.5309615707333443E-3</v>
      </c>
      <c r="BF236" s="2">
        <f t="shared" si="94"/>
        <v>7.276998886329311E-3</v>
      </c>
      <c r="BG236" s="2">
        <f t="shared" si="95"/>
        <v>0</v>
      </c>
      <c r="BH236" s="2">
        <f t="shared" si="96"/>
        <v>3.4630581702238018E-3</v>
      </c>
      <c r="BJ236" t="s">
        <v>2308</v>
      </c>
      <c r="BK236" t="s">
        <v>887</v>
      </c>
      <c r="BL236">
        <v>4</v>
      </c>
      <c r="BN236">
        <v>0</v>
      </c>
      <c r="BO236" s="60">
        <v>6</v>
      </c>
      <c r="BP236" s="62">
        <v>55</v>
      </c>
      <c r="BQ236" s="66">
        <f t="shared" si="97"/>
        <v>6055</v>
      </c>
      <c r="BR236" s="66">
        <f t="shared" si="85"/>
        <v>6055</v>
      </c>
      <c r="BS236" s="3" t="s">
        <v>3083</v>
      </c>
      <c r="BX236" s="38"/>
      <c r="BY236" s="95"/>
      <c r="CC236" s="95"/>
      <c r="CD236" s="38">
        <f t="shared" si="98"/>
        <v>-65549</v>
      </c>
      <c r="CG236" s="6"/>
      <c r="CH236" s="6"/>
    </row>
    <row r="237" spans="1:86" ht="14" hidden="1" customHeight="1" outlineLevel="1" x14ac:dyDescent="0.2">
      <c r="A237" t="s">
        <v>2309</v>
      </c>
      <c r="B237" t="s">
        <v>887</v>
      </c>
      <c r="C237" s="1">
        <f t="shared" si="88"/>
        <v>62132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>IF(P237&gt;0,RANK(P237,(N237:P237,Q237:AE237)),0)</f>
        <v>3</v>
      </c>
      <c r="G237" s="1">
        <f t="shared" si="86"/>
        <v>7607</v>
      </c>
      <c r="H237" s="2">
        <f t="shared" si="87"/>
        <v>0.12243288482585463</v>
      </c>
      <c r="I237" s="2"/>
      <c r="J237" s="2">
        <f t="shared" si="89"/>
        <v>0.54374557393935496</v>
      </c>
      <c r="K237" s="2">
        <f t="shared" si="90"/>
        <v>0.42131268911350028</v>
      </c>
      <c r="L237" s="2">
        <f t="shared" si="91"/>
        <v>1.683512521727934E-2</v>
      </c>
      <c r="M237" s="2">
        <f t="shared" si="92"/>
        <v>1.8106611729865413E-2</v>
      </c>
      <c r="N237" s="38">
        <v>33784</v>
      </c>
      <c r="O237" s="38">
        <v>26177</v>
      </c>
      <c r="P237" s="38">
        <v>1046</v>
      </c>
      <c r="Q237" s="38">
        <v>341</v>
      </c>
      <c r="R237" s="38">
        <v>611</v>
      </c>
      <c r="S237" s="38"/>
      <c r="T237" s="38">
        <v>173</v>
      </c>
      <c r="U237" s="38"/>
      <c r="V237" s="38"/>
      <c r="W237" s="38"/>
      <c r="X237" s="38">
        <v>0</v>
      </c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  <c r="BA237" s="3">
        <f>IF(Q237&gt;0,RANK(Q237,(N237:P237,Q237:AE237)),0)</f>
        <v>5</v>
      </c>
      <c r="BB237" s="3">
        <f>IF(R237&gt;0,RANK(R237,(N237:P237,Q237:AE237)),0)</f>
        <v>4</v>
      </c>
      <c r="BC237" s="3">
        <f>IF(S237&gt;0,RANK(S237,(N237:P237,Q237:AE237)),0)</f>
        <v>0</v>
      </c>
      <c r="BD237" s="3">
        <f>IF(T237&gt;0,RANK(T237,(N237:P237,Q237:AE237)),0)</f>
        <v>6</v>
      </c>
      <c r="BE237" s="2">
        <f t="shared" si="93"/>
        <v>5.4883151998969936E-3</v>
      </c>
      <c r="BF237" s="2">
        <f t="shared" si="94"/>
        <v>9.8339020150647015E-3</v>
      </c>
      <c r="BG237" s="2">
        <f t="shared" si="95"/>
        <v>0</v>
      </c>
      <c r="BH237" s="2">
        <f t="shared" si="96"/>
        <v>2.7843945149037532E-3</v>
      </c>
      <c r="BJ237" t="s">
        <v>2309</v>
      </c>
      <c r="BK237" t="s">
        <v>887</v>
      </c>
      <c r="BL237">
        <v>3</v>
      </c>
      <c r="BN237">
        <v>0</v>
      </c>
      <c r="BO237" s="60">
        <v>6</v>
      </c>
      <c r="BP237" s="62">
        <v>57</v>
      </c>
      <c r="BQ237" s="66">
        <f t="shared" si="97"/>
        <v>6057</v>
      </c>
      <c r="BR237" s="66">
        <f t="shared" si="85"/>
        <v>6057</v>
      </c>
      <c r="BS237" s="3" t="s">
        <v>3083</v>
      </c>
      <c r="BX237" s="38"/>
      <c r="BY237" s="95"/>
      <c r="CC237" s="95"/>
      <c r="CD237" s="38">
        <f t="shared" si="98"/>
        <v>-62132</v>
      </c>
      <c r="CG237" s="6"/>
      <c r="CH237" s="6"/>
    </row>
    <row r="238" spans="1:86" ht="14" hidden="1" customHeight="1" outlineLevel="1" x14ac:dyDescent="0.2">
      <c r="A238" t="s">
        <v>1977</v>
      </c>
      <c r="B238" t="s">
        <v>887</v>
      </c>
      <c r="C238" s="1">
        <f t="shared" si="88"/>
        <v>1390965</v>
      </c>
      <c r="D238" s="3">
        <f>IF(N238&gt;0, RANK(N238,(N238:P238,Q238:AE238)),0)</f>
        <v>1</v>
      </c>
      <c r="E238" s="3">
        <f>IF(O238&gt;0,RANK(O238,(N238:P238,Q238:AE238)),0)</f>
        <v>2</v>
      </c>
      <c r="F238" s="3">
        <f>IF(P238&gt;0,RANK(P238,(N238:P238,Q238:AE238)),0)</f>
        <v>4</v>
      </c>
      <c r="G238" s="1">
        <f t="shared" si="86"/>
        <v>36916</v>
      </c>
      <c r="H238" s="2">
        <f t="shared" si="87"/>
        <v>2.6539848234858533E-2</v>
      </c>
      <c r="I238" s="2"/>
      <c r="J238" s="2">
        <f t="shared" si="89"/>
        <v>0.49730295154802601</v>
      </c>
      <c r="K238" s="2">
        <f t="shared" si="90"/>
        <v>0.47076310331316745</v>
      </c>
      <c r="L238" s="2">
        <f t="shared" si="91"/>
        <v>1.1795408223787083E-2</v>
      </c>
      <c r="M238" s="2">
        <f t="shared" si="92"/>
        <v>2.0138536915019403E-2</v>
      </c>
      <c r="N238" s="38">
        <v>691731</v>
      </c>
      <c r="O238" s="38">
        <v>654815</v>
      </c>
      <c r="P238" s="38">
        <v>16407</v>
      </c>
      <c r="Q238" s="38">
        <v>6748</v>
      </c>
      <c r="R238" s="38">
        <v>16534</v>
      </c>
      <c r="S238" s="38"/>
      <c r="T238" s="38">
        <v>4730</v>
      </c>
      <c r="U238" s="38"/>
      <c r="V238" s="38"/>
      <c r="W238" s="38"/>
      <c r="X238" s="38">
        <v>0</v>
      </c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  <c r="BA238" s="3">
        <f>IF(Q238&gt;0,RANK(Q238,(N238:P238,Q238:AE238)),0)</f>
        <v>5</v>
      </c>
      <c r="BB238" s="3">
        <f>IF(R238&gt;0,RANK(R238,(N238:P238,Q238:AE238)),0)</f>
        <v>3</v>
      </c>
      <c r="BC238" s="3">
        <f>IF(S238&gt;0,RANK(S238,(N238:P238,Q238:AE238)),0)</f>
        <v>0</v>
      </c>
      <c r="BD238" s="3">
        <f>IF(T238&gt;0,RANK(T238,(N238:P238,Q238:AE238)),0)</f>
        <v>6</v>
      </c>
      <c r="BE238" s="2">
        <f t="shared" si="93"/>
        <v>4.8513082644063652E-3</v>
      </c>
      <c r="BF238" s="2">
        <f t="shared" si="94"/>
        <v>1.1886711743286135E-2</v>
      </c>
      <c r="BG238" s="2">
        <f t="shared" si="95"/>
        <v>0</v>
      </c>
      <c r="BH238" s="2">
        <f t="shared" si="96"/>
        <v>3.4005169073269277E-3</v>
      </c>
      <c r="BJ238" t="s">
        <v>1977</v>
      </c>
      <c r="BK238" t="s">
        <v>887</v>
      </c>
      <c r="BN238">
        <v>0</v>
      </c>
      <c r="BO238" s="60">
        <v>6</v>
      </c>
      <c r="BP238" s="62">
        <v>59</v>
      </c>
      <c r="BQ238" s="66">
        <f t="shared" si="97"/>
        <v>6059</v>
      </c>
      <c r="BR238" s="66">
        <f t="shared" si="85"/>
        <v>6059</v>
      </c>
      <c r="BS238" s="3" t="s">
        <v>3083</v>
      </c>
      <c r="BX238" s="38"/>
      <c r="BY238" s="95"/>
      <c r="CC238" s="95"/>
      <c r="CD238" s="38">
        <f t="shared" si="98"/>
        <v>-1390965</v>
      </c>
      <c r="CG238" s="6"/>
      <c r="CH238" s="6"/>
    </row>
    <row r="239" spans="1:86" ht="14" hidden="1" customHeight="1" outlineLevel="1" x14ac:dyDescent="0.2">
      <c r="A239" t="s">
        <v>1814</v>
      </c>
      <c r="B239" t="s">
        <v>887</v>
      </c>
      <c r="C239" s="1">
        <f t="shared" si="88"/>
        <v>234096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>IF(P239&gt;0,RANK(P239,(N239:P239,Q239:AE239)),0)</f>
        <v>3</v>
      </c>
      <c r="G239" s="1">
        <f t="shared" si="86"/>
        <v>19774</v>
      </c>
      <c r="H239" s="2">
        <f t="shared" si="87"/>
        <v>8.4469619301483154E-2</v>
      </c>
      <c r="I239" s="2"/>
      <c r="J239" s="2">
        <f t="shared" si="89"/>
        <v>0.44305754903971023</v>
      </c>
      <c r="K239" s="2">
        <f t="shared" si="90"/>
        <v>0.5275271683411934</v>
      </c>
      <c r="L239" s="2">
        <f t="shared" si="91"/>
        <v>1.393872599275511E-2</v>
      </c>
      <c r="M239" s="2">
        <f t="shared" si="92"/>
        <v>1.5476556626341318E-2</v>
      </c>
      <c r="N239" s="38">
        <v>103718</v>
      </c>
      <c r="O239" s="38">
        <v>123492</v>
      </c>
      <c r="P239" s="38">
        <v>3263</v>
      </c>
      <c r="Q239" s="38">
        <v>1542</v>
      </c>
      <c r="R239" s="38">
        <v>1638</v>
      </c>
      <c r="S239" s="38"/>
      <c r="T239" s="38">
        <v>443</v>
      </c>
      <c r="U239" s="38"/>
      <c r="V239" s="38"/>
      <c r="W239" s="38"/>
      <c r="X239" s="38">
        <v>0</v>
      </c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  <c r="BA239" s="3">
        <f>IF(Q239&gt;0,RANK(Q239,(N239:P239,Q239:AE239)),0)</f>
        <v>5</v>
      </c>
      <c r="BB239" s="3">
        <f>IF(R239&gt;0,RANK(R239,(N239:P239,Q239:AE239)),0)</f>
        <v>4</v>
      </c>
      <c r="BC239" s="3">
        <f>IF(S239&gt;0,RANK(S239,(N239:P239,Q239:AE239)),0)</f>
        <v>0</v>
      </c>
      <c r="BD239" s="3">
        <f>IF(T239&gt;0,RANK(T239,(N239:P239,Q239:AE239)),0)</f>
        <v>6</v>
      </c>
      <c r="BE239" s="2">
        <f t="shared" si="93"/>
        <v>6.5870412138609802E-3</v>
      </c>
      <c r="BF239" s="2">
        <f t="shared" si="94"/>
        <v>6.997129382817306E-3</v>
      </c>
      <c r="BG239" s="2">
        <f t="shared" si="95"/>
        <v>0</v>
      </c>
      <c r="BH239" s="2">
        <f t="shared" si="96"/>
        <v>1.8923860296630442E-3</v>
      </c>
      <c r="BJ239" t="s">
        <v>1814</v>
      </c>
      <c r="BK239" t="s">
        <v>887</v>
      </c>
      <c r="BL239">
        <v>3</v>
      </c>
      <c r="BN239">
        <v>0</v>
      </c>
      <c r="BO239" s="60">
        <v>6</v>
      </c>
      <c r="BP239" s="62">
        <v>61</v>
      </c>
      <c r="BQ239" s="66">
        <f t="shared" si="97"/>
        <v>6061</v>
      </c>
      <c r="BR239" s="66">
        <f t="shared" si="85"/>
        <v>6061</v>
      </c>
      <c r="BS239" s="3" t="s">
        <v>3083</v>
      </c>
      <c r="BX239" s="38"/>
      <c r="BY239" s="95"/>
      <c r="CC239" s="95"/>
      <c r="CD239" s="38">
        <f t="shared" si="98"/>
        <v>-234096</v>
      </c>
      <c r="CG239" s="6"/>
      <c r="CH239" s="6"/>
    </row>
    <row r="240" spans="1:86" ht="14" hidden="1" customHeight="1" outlineLevel="1" x14ac:dyDescent="0.2">
      <c r="A240" t="s">
        <v>93</v>
      </c>
      <c r="B240" t="s">
        <v>887</v>
      </c>
      <c r="C240" s="1">
        <f t="shared" si="88"/>
        <v>10067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>IF(P240&gt;0,RANK(P240,(N240:P240,Q240:AE240)),0)</f>
        <v>3</v>
      </c>
      <c r="G240" s="1">
        <f t="shared" si="86"/>
        <v>1705</v>
      </c>
      <c r="H240" s="2">
        <f t="shared" si="87"/>
        <v>0.16936525280619846</v>
      </c>
      <c r="I240" s="2"/>
      <c r="J240" s="2">
        <f t="shared" si="89"/>
        <v>0.39932452567795768</v>
      </c>
      <c r="K240" s="2">
        <f t="shared" si="90"/>
        <v>0.56868977848415614</v>
      </c>
      <c r="L240" s="2">
        <f t="shared" si="91"/>
        <v>1.7979537101420483E-2</v>
      </c>
      <c r="M240" s="2">
        <f t="shared" si="92"/>
        <v>1.4006158736465758E-2</v>
      </c>
      <c r="N240" s="38">
        <v>4020</v>
      </c>
      <c r="O240" s="38">
        <v>5725</v>
      </c>
      <c r="P240" s="38">
        <v>181</v>
      </c>
      <c r="Q240" s="38">
        <v>54</v>
      </c>
      <c r="R240" s="38">
        <v>57</v>
      </c>
      <c r="S240" s="38"/>
      <c r="T240" s="38">
        <v>30</v>
      </c>
      <c r="U240" s="38"/>
      <c r="V240" s="38"/>
      <c r="W240" s="38"/>
      <c r="X240" s="38">
        <v>0</v>
      </c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BA240" s="3">
        <f>IF(Q240&gt;0,RANK(Q240,(N240:P240,Q240:AE240)),0)</f>
        <v>5</v>
      </c>
      <c r="BB240" s="3">
        <f>IF(R240&gt;0,RANK(R240,(N240:P240,Q240:AE240)),0)</f>
        <v>4</v>
      </c>
      <c r="BC240" s="3">
        <f>IF(S240&gt;0,RANK(S240,(N240:P240,Q240:AE240)),0)</f>
        <v>0</v>
      </c>
      <c r="BD240" s="3">
        <f>IF(T240&gt;0,RANK(T240,(N240:P240,Q240:AE240)),0)</f>
        <v>6</v>
      </c>
      <c r="BE240" s="2">
        <f t="shared" si="93"/>
        <v>5.3640607926889834E-3</v>
      </c>
      <c r="BF240" s="2">
        <f t="shared" si="94"/>
        <v>5.6620641700605937E-3</v>
      </c>
      <c r="BG240" s="2">
        <f t="shared" si="95"/>
        <v>0</v>
      </c>
      <c r="BH240" s="2">
        <f t="shared" si="96"/>
        <v>2.980033773716102E-3</v>
      </c>
      <c r="BJ240" t="s">
        <v>93</v>
      </c>
      <c r="BK240" t="s">
        <v>887</v>
      </c>
      <c r="BL240">
        <v>3</v>
      </c>
      <c r="BN240">
        <v>0</v>
      </c>
      <c r="BO240" s="60">
        <v>6</v>
      </c>
      <c r="BP240" s="62">
        <v>63</v>
      </c>
      <c r="BQ240" s="66">
        <f t="shared" si="97"/>
        <v>6063</v>
      </c>
      <c r="BR240" s="66">
        <f t="shared" si="85"/>
        <v>6063</v>
      </c>
      <c r="BS240" s="3" t="s">
        <v>3083</v>
      </c>
      <c r="BX240" s="38"/>
      <c r="BY240" s="95"/>
      <c r="CC240" s="95"/>
      <c r="CD240" s="38">
        <f t="shared" si="98"/>
        <v>-10067</v>
      </c>
      <c r="CG240" s="6"/>
      <c r="CH240" s="6"/>
    </row>
    <row r="241" spans="1:87" ht="14" hidden="1" customHeight="1" outlineLevel="1" x14ac:dyDescent="0.2">
      <c r="A241" t="s">
        <v>1423</v>
      </c>
      <c r="B241" t="s">
        <v>887</v>
      </c>
      <c r="C241" s="1">
        <f t="shared" ref="C241:C267" si="99">SUM(N241:AY241)</f>
        <v>940104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>IF(P241&gt;0,RANK(P241,(N241:P241,Q241:AE241)),0)</f>
        <v>3</v>
      </c>
      <c r="G241" s="1">
        <f t="shared" si="86"/>
        <v>11857</v>
      </c>
      <c r="H241" s="2">
        <f t="shared" si="87"/>
        <v>1.2612434368963433E-2</v>
      </c>
      <c r="I241" s="2"/>
      <c r="J241" s="2">
        <f t="shared" ref="J241:J267" si="100">IF($C241=0,"-",N241/$C241)</f>
        <v>0.48042769736114305</v>
      </c>
      <c r="K241" s="2">
        <f t="shared" ref="K241:K267" si="101">IF($C241=0,"-",O241/$C241)</f>
        <v>0.49304013173010647</v>
      </c>
      <c r="L241" s="2">
        <f t="shared" ref="L241:L267" si="102">IF($C241=0,"-",P241/$C241)</f>
        <v>1.1869963323206794E-2</v>
      </c>
      <c r="M241" s="2">
        <f t="shared" ref="M241:M267" si="103">IF(C241=0,"-",(1-J241-K241-L241))</f>
        <v>1.4662207585543747E-2</v>
      </c>
      <c r="N241" s="38">
        <v>451652</v>
      </c>
      <c r="O241" s="38">
        <v>463509</v>
      </c>
      <c r="P241" s="38">
        <v>11159</v>
      </c>
      <c r="Q241" s="38">
        <v>3121</v>
      </c>
      <c r="R241" s="38">
        <v>7349</v>
      </c>
      <c r="S241" s="38"/>
      <c r="T241" s="38">
        <v>3314</v>
      </c>
      <c r="U241" s="38"/>
      <c r="V241" s="38"/>
      <c r="W241" s="38"/>
      <c r="X241" s="38">
        <v>0</v>
      </c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BA241" s="3">
        <f>IF(Q241&gt;0,RANK(Q241,(N241:P241,Q241:AE241)),0)</f>
        <v>6</v>
      </c>
      <c r="BB241" s="3">
        <f>IF(R241&gt;0,RANK(R241,(N241:P241,Q241:AE241)),0)</f>
        <v>4</v>
      </c>
      <c r="BC241" s="3">
        <f>IF(S241&gt;0,RANK(S241,(N241:P241,Q241:AE241)),0)</f>
        <v>0</v>
      </c>
      <c r="BD241" s="3">
        <f>IF(T241&gt;0,RANK(T241,(N241:P241,Q241:AE241)),0)</f>
        <v>5</v>
      </c>
      <c r="BE241" s="2">
        <f t="shared" ref="BE241:BE267" si="104">IF($C241=0,"-",Q241/$C241)</f>
        <v>3.3198454639061211E-3</v>
      </c>
      <c r="BF241" s="2">
        <f t="shared" ref="BF241:BF267" si="105">IF($C241=0,"-",R241/$C241)</f>
        <v>7.8172202224434748E-3</v>
      </c>
      <c r="BG241" s="2">
        <f t="shared" ref="BG241:BG267" si="106">IF($C241=0,"-",S241/$C241)</f>
        <v>0</v>
      </c>
      <c r="BH241" s="2">
        <f t="shared" ref="BH241:BH267" si="107">IF($C241=0,"-",T241/$C241)</f>
        <v>3.5251418991941318E-3</v>
      </c>
      <c r="BJ241" t="s">
        <v>1423</v>
      </c>
      <c r="BK241" t="s">
        <v>887</v>
      </c>
      <c r="BN241">
        <v>0</v>
      </c>
      <c r="BO241" s="60">
        <v>6</v>
      </c>
      <c r="BP241" s="62">
        <v>65</v>
      </c>
      <c r="BQ241" s="66">
        <f t="shared" ref="BQ241:BQ266" si="108">1000*BO241+BP241</f>
        <v>6065</v>
      </c>
      <c r="BR241" s="66">
        <f t="shared" si="85"/>
        <v>6065</v>
      </c>
      <c r="BS241" s="3" t="s">
        <v>3083</v>
      </c>
      <c r="BX241" s="38"/>
      <c r="BY241" s="95"/>
      <c r="CC241" s="95"/>
      <c r="CD241" s="38">
        <f t="shared" ref="CD241:CD304" si="109">CE241-C241</f>
        <v>-940104</v>
      </c>
      <c r="CG241" s="6"/>
      <c r="CH241" s="6"/>
    </row>
    <row r="242" spans="1:87" ht="14" hidden="1" customHeight="1" outlineLevel="1" x14ac:dyDescent="0.2">
      <c r="A242" t="s">
        <v>721</v>
      </c>
      <c r="B242" t="s">
        <v>887</v>
      </c>
      <c r="C242" s="1">
        <f t="shared" si="99"/>
        <v>656626</v>
      </c>
      <c r="D242" s="3">
        <f>IF(N242&gt;0, RANK(N242,(N242:P242,Q242:AE242)),0)</f>
        <v>1</v>
      </c>
      <c r="E242" s="3">
        <f>IF(O242&gt;0,RANK(O242,(N242:P242,Q242:AE242)),0)</f>
        <v>2</v>
      </c>
      <c r="F242" s="3">
        <f>IF(P242&gt;0,RANK(P242,(N242:P242,Q242:AE242)),0)</f>
        <v>3</v>
      </c>
      <c r="G242" s="1">
        <f t="shared" si="86"/>
        <v>129424</v>
      </c>
      <c r="H242" s="2">
        <f t="shared" si="87"/>
        <v>0.19710459226408944</v>
      </c>
      <c r="I242" s="2"/>
      <c r="J242" s="2">
        <f t="shared" si="100"/>
        <v>0.58109791570848546</v>
      </c>
      <c r="K242" s="2">
        <f t="shared" si="101"/>
        <v>0.38399332344439607</v>
      </c>
      <c r="L242" s="2">
        <f t="shared" si="102"/>
        <v>1.377039593314916E-2</v>
      </c>
      <c r="M242" s="2">
        <f t="shared" si="103"/>
        <v>2.113836491396931E-2</v>
      </c>
      <c r="N242" s="38">
        <v>381564</v>
      </c>
      <c r="O242" s="38">
        <v>252140</v>
      </c>
      <c r="P242" s="38">
        <v>9042</v>
      </c>
      <c r="Q242" s="38">
        <v>3237</v>
      </c>
      <c r="R242" s="38">
        <v>7669</v>
      </c>
      <c r="S242" s="38"/>
      <c r="T242" s="38">
        <v>2974</v>
      </c>
      <c r="U242" s="38"/>
      <c r="V242" s="38"/>
      <c r="W242" s="38"/>
      <c r="X242" s="38">
        <v>0</v>
      </c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BA242" s="3">
        <f>IF(Q242&gt;0,RANK(Q242,(N242:P242,Q242:AE242)),0)</f>
        <v>5</v>
      </c>
      <c r="BB242" s="3">
        <f>IF(R242&gt;0,RANK(R242,(N242:P242,Q242:AE242)),0)</f>
        <v>4</v>
      </c>
      <c r="BC242" s="3">
        <f>IF(S242&gt;0,RANK(S242,(N242:P242,Q242:AE242)),0)</f>
        <v>0</v>
      </c>
      <c r="BD242" s="3">
        <f>IF(T242&gt;0,RANK(T242,(N242:P242,Q242:AE242)),0)</f>
        <v>6</v>
      </c>
      <c r="BE242" s="2">
        <f t="shared" si="104"/>
        <v>4.9297469183370744E-3</v>
      </c>
      <c r="BF242" s="2">
        <f t="shared" si="105"/>
        <v>1.1679403496054071E-2</v>
      </c>
      <c r="BG242" s="2">
        <f t="shared" si="106"/>
        <v>0</v>
      </c>
      <c r="BH242" s="2">
        <f t="shared" si="107"/>
        <v>4.5292144995781464E-3</v>
      </c>
      <c r="BJ242" t="s">
        <v>721</v>
      </c>
      <c r="BK242" t="s">
        <v>887</v>
      </c>
      <c r="BN242">
        <v>0</v>
      </c>
      <c r="BO242" s="60">
        <v>6</v>
      </c>
      <c r="BP242" s="62">
        <v>67</v>
      </c>
      <c r="BQ242" s="66">
        <f t="shared" si="108"/>
        <v>6067</v>
      </c>
      <c r="BR242" s="66">
        <f t="shared" si="85"/>
        <v>6067</v>
      </c>
      <c r="BS242" s="3" t="s">
        <v>3083</v>
      </c>
      <c r="BX242" s="38"/>
      <c r="BY242" s="95"/>
      <c r="CC242" s="95"/>
      <c r="CD242" s="38">
        <f t="shared" si="109"/>
        <v>-656626</v>
      </c>
      <c r="CG242" s="6"/>
      <c r="CH242" s="6"/>
    </row>
    <row r="243" spans="1:87" ht="14" hidden="1" customHeight="1" outlineLevel="1" x14ac:dyDescent="0.2">
      <c r="A243" t="s">
        <v>604</v>
      </c>
      <c r="B243" t="s">
        <v>887</v>
      </c>
      <c r="C243" s="1">
        <f t="shared" si="99"/>
        <v>27649</v>
      </c>
      <c r="D243" s="3">
        <f>IF(N243&gt;0, RANK(N243,(N243:P243,Q243:AE243)),0)</f>
        <v>1</v>
      </c>
      <c r="E243" s="3">
        <f>IF(O243&gt;0,RANK(O243,(N243:P243,Q243:AE243)),0)</f>
        <v>2</v>
      </c>
      <c r="F243" s="3">
        <f>IF(P243&gt;0,RANK(P243,(N243:P243,Q243:AE243)),0)</f>
        <v>3</v>
      </c>
      <c r="G243" s="1">
        <f t="shared" si="86"/>
        <v>3477</v>
      </c>
      <c r="H243" s="2">
        <f t="shared" si="87"/>
        <v>0.12575500018083838</v>
      </c>
      <c r="I243" s="2"/>
      <c r="J243" s="2">
        <f t="shared" si="100"/>
        <v>0.54898911353032664</v>
      </c>
      <c r="K243" s="2">
        <f t="shared" si="101"/>
        <v>0.42323411334948824</v>
      </c>
      <c r="L243" s="2">
        <f t="shared" si="102"/>
        <v>1.5298925820101993E-2</v>
      </c>
      <c r="M243" s="2">
        <f t="shared" si="103"/>
        <v>1.2477847300083124E-2</v>
      </c>
      <c r="N243" s="38">
        <v>15179</v>
      </c>
      <c r="O243" s="38">
        <v>11702</v>
      </c>
      <c r="P243" s="38">
        <v>423</v>
      </c>
      <c r="Q243" s="38">
        <v>91</v>
      </c>
      <c r="R243" s="38">
        <v>158</v>
      </c>
      <c r="S243" s="38"/>
      <c r="T243" s="38">
        <v>96</v>
      </c>
      <c r="U243" s="38"/>
      <c r="V243" s="38"/>
      <c r="W243" s="38"/>
      <c r="X243" s="38">
        <v>0</v>
      </c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BA243" s="3">
        <f>IF(Q243&gt;0,RANK(Q243,(N243:P243,Q243:AE243)),0)</f>
        <v>6</v>
      </c>
      <c r="BB243" s="3">
        <f>IF(R243&gt;0,RANK(R243,(N243:P243,Q243:AE243)),0)</f>
        <v>4</v>
      </c>
      <c r="BC243" s="3">
        <f>IF(S243&gt;0,RANK(S243,(N243:P243,Q243:AE243)),0)</f>
        <v>0</v>
      </c>
      <c r="BD243" s="3">
        <f>IF(T243&gt;0,RANK(T243,(N243:P243,Q243:AE243)),0)</f>
        <v>5</v>
      </c>
      <c r="BE243" s="2">
        <f t="shared" si="104"/>
        <v>3.2912582733552751E-3</v>
      </c>
      <c r="BF243" s="2">
        <f t="shared" si="105"/>
        <v>5.7144923867047635E-3</v>
      </c>
      <c r="BG243" s="2">
        <f t="shared" si="106"/>
        <v>0</v>
      </c>
      <c r="BH243" s="2">
        <f t="shared" si="107"/>
        <v>3.4720966400231474E-3</v>
      </c>
      <c r="BJ243" t="s">
        <v>604</v>
      </c>
      <c r="BK243" t="s">
        <v>887</v>
      </c>
      <c r="BL243">
        <v>18</v>
      </c>
      <c r="BN243">
        <v>0</v>
      </c>
      <c r="BO243" s="60">
        <v>6</v>
      </c>
      <c r="BP243" s="62">
        <v>69</v>
      </c>
      <c r="BQ243" s="66">
        <f t="shared" si="108"/>
        <v>6069</v>
      </c>
      <c r="BR243" s="66">
        <f t="shared" si="85"/>
        <v>6069</v>
      </c>
      <c r="BS243" s="3" t="s">
        <v>3083</v>
      </c>
      <c r="BX243" s="38"/>
      <c r="BY243" s="95"/>
      <c r="CC243" s="95"/>
      <c r="CD243" s="38">
        <f t="shared" si="109"/>
        <v>-27649</v>
      </c>
      <c r="CG243" s="6"/>
      <c r="CH243" s="6"/>
    </row>
    <row r="244" spans="1:87" ht="14" hidden="1" customHeight="1" outlineLevel="1" x14ac:dyDescent="0.2">
      <c r="A244" t="s">
        <v>1197</v>
      </c>
      <c r="B244" t="s">
        <v>887</v>
      </c>
      <c r="C244" s="1">
        <f t="shared" si="99"/>
        <v>761714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>IF(P244&gt;0,RANK(P244,(N244:P244,Q244:AE244)),0)</f>
        <v>3</v>
      </c>
      <c r="G244" s="1">
        <f t="shared" si="86"/>
        <v>16302</v>
      </c>
      <c r="H244" s="2">
        <f t="shared" si="87"/>
        <v>2.1401733459014801E-2</v>
      </c>
      <c r="I244" s="2"/>
      <c r="J244" s="2">
        <f t="shared" si="100"/>
        <v>0.47539365168554076</v>
      </c>
      <c r="K244" s="2">
        <f t="shared" si="101"/>
        <v>0.49679538514455557</v>
      </c>
      <c r="L244" s="2">
        <f t="shared" si="102"/>
        <v>1.3335713929375067E-2</v>
      </c>
      <c r="M244" s="2">
        <f t="shared" si="103"/>
        <v>1.4475249240528546E-2</v>
      </c>
      <c r="N244" s="38">
        <v>362114</v>
      </c>
      <c r="O244" s="38">
        <v>378416</v>
      </c>
      <c r="P244" s="38">
        <v>10158</v>
      </c>
      <c r="Q244" s="38">
        <v>2405</v>
      </c>
      <c r="R244" s="38">
        <v>5711</v>
      </c>
      <c r="S244" s="38"/>
      <c r="T244" s="38">
        <v>2910</v>
      </c>
      <c r="U244" s="38"/>
      <c r="V244" s="38"/>
      <c r="W244" s="38"/>
      <c r="X244" s="38">
        <v>0</v>
      </c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BA244" s="3">
        <f>IF(Q244&gt;0,RANK(Q244,(N244:P244,Q244:AE244)),0)</f>
        <v>6</v>
      </c>
      <c r="BB244" s="3">
        <f>IF(R244&gt;0,RANK(R244,(N244:P244,Q244:AE244)),0)</f>
        <v>4</v>
      </c>
      <c r="BC244" s="3">
        <f>IF(S244&gt;0,RANK(S244,(N244:P244,Q244:AE244)),0)</f>
        <v>0</v>
      </c>
      <c r="BD244" s="3">
        <f>IF(T244&gt;0,RANK(T244,(N244:P244,Q244:AE244)),0)</f>
        <v>5</v>
      </c>
      <c r="BE244" s="2">
        <f t="shared" si="104"/>
        <v>3.1573530222629492E-3</v>
      </c>
      <c r="BF244" s="2">
        <f t="shared" si="105"/>
        <v>7.4975647027624541E-3</v>
      </c>
      <c r="BG244" s="2">
        <f t="shared" si="106"/>
        <v>0</v>
      </c>
      <c r="BH244" s="2">
        <f t="shared" si="107"/>
        <v>3.8203315155031941E-3</v>
      </c>
      <c r="BJ244" t="s">
        <v>1197</v>
      </c>
      <c r="BK244" t="s">
        <v>887</v>
      </c>
      <c r="BN244">
        <v>0</v>
      </c>
      <c r="BO244" s="60">
        <v>6</v>
      </c>
      <c r="BP244" s="62">
        <v>71</v>
      </c>
      <c r="BQ244" s="66">
        <f t="shared" si="108"/>
        <v>6071</v>
      </c>
      <c r="BR244" s="66">
        <f t="shared" si="85"/>
        <v>6071</v>
      </c>
      <c r="BS244" s="3" t="s">
        <v>3083</v>
      </c>
      <c r="BX244" s="38"/>
      <c r="BY244" s="95"/>
      <c r="CC244" s="95"/>
      <c r="CD244" s="38">
        <f t="shared" si="109"/>
        <v>-761714</v>
      </c>
      <c r="CG244" s="6"/>
      <c r="CH244" s="6"/>
    </row>
    <row r="245" spans="1:87" ht="14" hidden="1" customHeight="1" outlineLevel="1" x14ac:dyDescent="0.2">
      <c r="A245" t="s">
        <v>2198</v>
      </c>
      <c r="B245" t="s">
        <v>887</v>
      </c>
      <c r="C245" s="1">
        <f t="shared" si="99"/>
        <v>1477786</v>
      </c>
      <c r="D245" s="3">
        <f>IF(N245&gt;0, RANK(N245,(N245:P245,Q245:AE245)),0)</f>
        <v>1</v>
      </c>
      <c r="E245" s="3">
        <f>IF(O245&gt;0,RANK(O245,(N245:P245,Q245:AE245)),0)</f>
        <v>2</v>
      </c>
      <c r="F245" s="3">
        <f>IF(P245&gt;0,RANK(P245,(N245:P245,Q245:AE245)),0)</f>
        <v>3</v>
      </c>
      <c r="G245" s="1">
        <f t="shared" si="86"/>
        <v>248102</v>
      </c>
      <c r="H245" s="2">
        <f t="shared" si="87"/>
        <v>0.16788763731690515</v>
      </c>
      <c r="I245" s="2"/>
      <c r="J245" s="2">
        <f t="shared" si="100"/>
        <v>0.56934630589273416</v>
      </c>
      <c r="K245" s="2">
        <f t="shared" si="101"/>
        <v>0.40145866857582896</v>
      </c>
      <c r="L245" s="2">
        <f t="shared" si="102"/>
        <v>1.108888567086168E-2</v>
      </c>
      <c r="M245" s="2">
        <f t="shared" si="103"/>
        <v>1.8106139860575202E-2</v>
      </c>
      <c r="N245" s="38">
        <v>841372</v>
      </c>
      <c r="O245" s="38">
        <v>593270</v>
      </c>
      <c r="P245" s="38">
        <v>16387</v>
      </c>
      <c r="Q245" s="38">
        <v>7487</v>
      </c>
      <c r="R245" s="38">
        <v>14207</v>
      </c>
      <c r="S245" s="38"/>
      <c r="T245" s="38">
        <v>5063</v>
      </c>
      <c r="U245" s="38"/>
      <c r="V245" s="38"/>
      <c r="W245" s="38"/>
      <c r="X245" s="38">
        <v>0</v>
      </c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BA245" s="3">
        <f>IF(Q245&gt;0,RANK(Q245,(N245:P245,Q245:AE245)),0)</f>
        <v>5</v>
      </c>
      <c r="BB245" s="3">
        <f>IF(R245&gt;0,RANK(R245,(N245:P245,Q245:AE245)),0)</f>
        <v>4</v>
      </c>
      <c r="BC245" s="3">
        <f>IF(S245&gt;0,RANK(S245,(N245:P245,Q245:AE245)),0)</f>
        <v>0</v>
      </c>
      <c r="BD245" s="3">
        <f>IF(T245&gt;0,RANK(T245,(N245:P245,Q245:AE245)),0)</f>
        <v>6</v>
      </c>
      <c r="BE245" s="2">
        <f t="shared" si="104"/>
        <v>5.0663627886581688E-3</v>
      </c>
      <c r="BF245" s="2">
        <f t="shared" si="105"/>
        <v>9.6137059087039664E-3</v>
      </c>
      <c r="BG245" s="2">
        <f t="shared" si="106"/>
        <v>0</v>
      </c>
      <c r="BH245" s="2">
        <f t="shared" si="107"/>
        <v>3.4260711632130769E-3</v>
      </c>
      <c r="BJ245" t="s">
        <v>2198</v>
      </c>
      <c r="BK245" t="s">
        <v>887</v>
      </c>
      <c r="BN245">
        <v>0</v>
      </c>
      <c r="BO245" s="60">
        <v>6</v>
      </c>
      <c r="BP245" s="62">
        <v>73</v>
      </c>
      <c r="BQ245" s="66">
        <f t="shared" si="108"/>
        <v>6073</v>
      </c>
      <c r="BR245" s="66">
        <f t="shared" si="85"/>
        <v>6073</v>
      </c>
      <c r="BS245" s="3" t="s">
        <v>3083</v>
      </c>
      <c r="BX245" s="38"/>
      <c r="BY245" s="95"/>
      <c r="CC245" s="95"/>
      <c r="CD245" s="38">
        <f t="shared" si="109"/>
        <v>-1477786</v>
      </c>
      <c r="CG245" s="6"/>
      <c r="CH245" s="6"/>
    </row>
    <row r="246" spans="1:87" ht="14" hidden="1" customHeight="1" outlineLevel="1" x14ac:dyDescent="0.2">
      <c r="A246" t="s">
        <v>2200</v>
      </c>
      <c r="B246" t="s">
        <v>887</v>
      </c>
      <c r="C246" s="1">
        <f t="shared" si="99"/>
        <v>402964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>IF(P246&gt;0,RANK(P246,(N246:P246,Q246:AE246)),0)</f>
        <v>4</v>
      </c>
      <c r="G246" s="1">
        <f t="shared" si="86"/>
        <v>261125</v>
      </c>
      <c r="H246" s="2">
        <f t="shared" si="87"/>
        <v>0.64801074041353568</v>
      </c>
      <c r="I246" s="2"/>
      <c r="J246" s="2">
        <f t="shared" si="100"/>
        <v>0.80334471565698173</v>
      </c>
      <c r="K246" s="2">
        <f t="shared" si="101"/>
        <v>0.15533397524344605</v>
      </c>
      <c r="L246" s="2">
        <f t="shared" si="102"/>
        <v>1.0519550133510686E-2</v>
      </c>
      <c r="M246" s="2">
        <f t="shared" si="103"/>
        <v>3.0801758966061528E-2</v>
      </c>
      <c r="N246" s="38">
        <v>323719</v>
      </c>
      <c r="O246" s="38">
        <v>62594</v>
      </c>
      <c r="P246" s="38">
        <v>4239</v>
      </c>
      <c r="Q246" s="38">
        <v>1871</v>
      </c>
      <c r="R246" s="38">
        <v>6896</v>
      </c>
      <c r="S246" s="38"/>
      <c r="T246" s="38">
        <v>3645</v>
      </c>
      <c r="U246" s="38"/>
      <c r="V246" s="38"/>
      <c r="W246" s="38"/>
      <c r="X246" s="38">
        <v>0</v>
      </c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BA246" s="3">
        <f>IF(Q246&gt;0,RANK(Q246,(N246:P246,Q246:AE246)),0)</f>
        <v>6</v>
      </c>
      <c r="BB246" s="3">
        <f>IF(R246&gt;0,RANK(R246,(N246:P246,Q246:AE246)),0)</f>
        <v>3</v>
      </c>
      <c r="BC246" s="3">
        <f>IF(S246&gt;0,RANK(S246,(N246:P246,Q246:AE246)),0)</f>
        <v>0</v>
      </c>
      <c r="BD246" s="3">
        <f>IF(T246&gt;0,RANK(T246,(N246:P246,Q246:AE246)),0)</f>
        <v>5</v>
      </c>
      <c r="BE246" s="2">
        <f t="shared" si="104"/>
        <v>4.6430946685063678E-3</v>
      </c>
      <c r="BF246" s="2">
        <f t="shared" si="105"/>
        <v>1.7113191252816629E-2</v>
      </c>
      <c r="BG246" s="2">
        <f t="shared" si="106"/>
        <v>0</v>
      </c>
      <c r="BH246" s="2">
        <f t="shared" si="107"/>
        <v>9.0454730447384873E-3</v>
      </c>
      <c r="BJ246" t="s">
        <v>2200</v>
      </c>
      <c r="BK246" t="s">
        <v>887</v>
      </c>
      <c r="BN246">
        <v>0</v>
      </c>
      <c r="BO246" s="60">
        <v>6</v>
      </c>
      <c r="BP246" s="62">
        <v>75</v>
      </c>
      <c r="BQ246" s="66">
        <f t="shared" si="108"/>
        <v>6075</v>
      </c>
      <c r="BR246" s="66">
        <f t="shared" si="85"/>
        <v>6075</v>
      </c>
      <c r="BS246" s="3" t="s">
        <v>3083</v>
      </c>
      <c r="BX246" s="38"/>
      <c r="BY246" s="95"/>
      <c r="CC246" s="95"/>
      <c r="CD246" s="38">
        <f t="shared" si="109"/>
        <v>-402964</v>
      </c>
      <c r="CG246"/>
      <c r="CH246"/>
      <c r="CI246" s="1"/>
    </row>
    <row r="247" spans="1:87" ht="14" hidden="1" customHeight="1" outlineLevel="1" x14ac:dyDescent="0.2">
      <c r="A247" t="s">
        <v>2998</v>
      </c>
      <c r="B247" t="s">
        <v>887</v>
      </c>
      <c r="C247" s="1">
        <f t="shared" si="99"/>
        <v>263671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>IF(P247&gt;0,RANK(P247,(N247:P247,Q247:AE247)),0)</f>
        <v>3</v>
      </c>
      <c r="G247" s="1">
        <f t="shared" si="86"/>
        <v>2349</v>
      </c>
      <c r="H247" s="2">
        <f t="shared" si="87"/>
        <v>8.908829564115886E-3</v>
      </c>
      <c r="I247" s="2"/>
      <c r="J247" s="2">
        <f t="shared" si="100"/>
        <v>0.4803220680317517</v>
      </c>
      <c r="K247" s="2">
        <f t="shared" si="101"/>
        <v>0.48923089759586758</v>
      </c>
      <c r="L247" s="2">
        <f t="shared" si="102"/>
        <v>1.2944161473958077E-2</v>
      </c>
      <c r="M247" s="2">
        <f t="shared" si="103"/>
        <v>1.7502872898422644E-2</v>
      </c>
      <c r="N247" s="38">
        <v>126647</v>
      </c>
      <c r="O247" s="38">
        <v>128996</v>
      </c>
      <c r="P247" s="38">
        <v>3413</v>
      </c>
      <c r="Q247" s="38">
        <v>755</v>
      </c>
      <c r="R247" s="38">
        <v>2583</v>
      </c>
      <c r="S247" s="38"/>
      <c r="T247" s="38">
        <v>1277</v>
      </c>
      <c r="U247" s="38"/>
      <c r="V247" s="38"/>
      <c r="W247" s="38"/>
      <c r="X247" s="38">
        <v>0</v>
      </c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BA247" s="3">
        <f>IF(Q247&gt;0,RANK(Q247,(N247:P247,Q247:AE247)),0)</f>
        <v>6</v>
      </c>
      <c r="BB247" s="3">
        <f>IF(R247&gt;0,RANK(R247,(N247:P247,Q247:AE247)),0)</f>
        <v>4</v>
      </c>
      <c r="BC247" s="3">
        <f>IF(S247&gt;0,RANK(S247,(N247:P247,Q247:AE247)),0)</f>
        <v>0</v>
      </c>
      <c r="BD247" s="3">
        <f>IF(T247&gt;0,RANK(T247,(N247:P247,Q247:AE247)),0)</f>
        <v>5</v>
      </c>
      <c r="BE247" s="2">
        <f t="shared" si="104"/>
        <v>2.8634169097094485E-3</v>
      </c>
      <c r="BF247" s="2">
        <f t="shared" si="105"/>
        <v>9.7962991758668953E-3</v>
      </c>
      <c r="BG247" s="2">
        <f t="shared" si="106"/>
        <v>0</v>
      </c>
      <c r="BH247" s="2">
        <f t="shared" si="107"/>
        <v>4.8431568128463123E-3</v>
      </c>
      <c r="BJ247" t="s">
        <v>2998</v>
      </c>
      <c r="BK247" t="s">
        <v>887</v>
      </c>
      <c r="BN247">
        <v>0</v>
      </c>
      <c r="BO247" s="60">
        <v>6</v>
      </c>
      <c r="BP247" s="62">
        <v>77</v>
      </c>
      <c r="BQ247" s="66">
        <f t="shared" si="108"/>
        <v>6077</v>
      </c>
      <c r="BR247" s="66">
        <f t="shared" si="85"/>
        <v>6077</v>
      </c>
      <c r="BS247" s="3" t="s">
        <v>3083</v>
      </c>
      <c r="BX247" s="38"/>
      <c r="BY247" s="95"/>
      <c r="CC247" s="95"/>
      <c r="CD247" s="38">
        <f t="shared" si="109"/>
        <v>-263671</v>
      </c>
      <c r="CG247" s="6"/>
      <c r="CH247" s="6"/>
    </row>
    <row r="248" spans="1:87" ht="14" hidden="1" customHeight="1" outlineLevel="1" x14ac:dyDescent="0.2">
      <c r="A248" t="s">
        <v>329</v>
      </c>
      <c r="B248" t="s">
        <v>887</v>
      </c>
      <c r="C248" s="1">
        <f t="shared" si="99"/>
        <v>150766</v>
      </c>
      <c r="D248" s="3">
        <f>IF(N248&gt;0, RANK(N248,(N248:P248,Q248:AE248)),0)</f>
        <v>1</v>
      </c>
      <c r="E248" s="3">
        <f>IF(O248&gt;0,RANK(O248,(N248:P248,Q248:AE248)),0)</f>
        <v>2</v>
      </c>
      <c r="F248" s="3">
        <f>IF(P248&gt;0,RANK(P248,(N248:P248,Q248:AE248)),0)</f>
        <v>3</v>
      </c>
      <c r="G248" s="1">
        <f t="shared" si="86"/>
        <v>16382</v>
      </c>
      <c r="H248" s="2">
        <f t="shared" si="87"/>
        <v>0.10865845084435483</v>
      </c>
      <c r="I248" s="2"/>
      <c r="J248" s="2">
        <f t="shared" si="100"/>
        <v>0.53933910828701437</v>
      </c>
      <c r="K248" s="2">
        <f t="shared" si="101"/>
        <v>0.43068065744265949</v>
      </c>
      <c r="L248" s="2">
        <f t="shared" si="102"/>
        <v>1.4512555881299497E-2</v>
      </c>
      <c r="M248" s="2">
        <f t="shared" si="103"/>
        <v>1.5467678389026648E-2</v>
      </c>
      <c r="N248" s="38">
        <v>81314</v>
      </c>
      <c r="O248" s="38">
        <v>64932</v>
      </c>
      <c r="P248" s="38">
        <v>2188</v>
      </c>
      <c r="Q248" s="38">
        <v>880</v>
      </c>
      <c r="R248" s="38">
        <v>1055</v>
      </c>
      <c r="S248" s="38"/>
      <c r="T248" s="38">
        <v>397</v>
      </c>
      <c r="U248" s="38"/>
      <c r="V248" s="38"/>
      <c r="W248" s="38"/>
      <c r="X248" s="38">
        <v>0</v>
      </c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BA248" s="3">
        <f>IF(Q248&gt;0,RANK(Q248,(N248:P248,Q248:AE248)),0)</f>
        <v>5</v>
      </c>
      <c r="BB248" s="3">
        <f>IF(R248&gt;0,RANK(R248,(N248:P248,Q248:AE248)),0)</f>
        <v>4</v>
      </c>
      <c r="BC248" s="3">
        <f>IF(S248&gt;0,RANK(S248,(N248:P248,Q248:AE248)),0)</f>
        <v>0</v>
      </c>
      <c r="BD248" s="3">
        <f>IF(T248&gt;0,RANK(T248,(N248:P248,Q248:AE248)),0)</f>
        <v>6</v>
      </c>
      <c r="BE248" s="2">
        <f t="shared" si="104"/>
        <v>5.8368597694440395E-3</v>
      </c>
      <c r="BF248" s="2">
        <f t="shared" si="105"/>
        <v>6.9975989281402971E-3</v>
      </c>
      <c r="BG248" s="2">
        <f t="shared" si="106"/>
        <v>0</v>
      </c>
      <c r="BH248" s="2">
        <f t="shared" si="107"/>
        <v>2.6332196914423678E-3</v>
      </c>
      <c r="BJ248" t="s">
        <v>329</v>
      </c>
      <c r="BK248" t="s">
        <v>887</v>
      </c>
      <c r="BN248">
        <v>0</v>
      </c>
      <c r="BO248" s="60">
        <v>6</v>
      </c>
      <c r="BP248" s="62">
        <v>79</v>
      </c>
      <c r="BQ248" s="66">
        <f t="shared" si="108"/>
        <v>6079</v>
      </c>
      <c r="BR248" s="66">
        <f t="shared" si="85"/>
        <v>6079</v>
      </c>
      <c r="BS248" s="3" t="s">
        <v>3083</v>
      </c>
      <c r="BX248" s="38"/>
      <c r="BY248" s="95"/>
      <c r="CC248" s="95"/>
      <c r="CD248" s="38">
        <f t="shared" si="109"/>
        <v>-150766</v>
      </c>
      <c r="CG248" s="6"/>
      <c r="CH248" s="6"/>
    </row>
    <row r="249" spans="1:87" ht="14" hidden="1" customHeight="1" outlineLevel="1" x14ac:dyDescent="0.2">
      <c r="A249" t="s">
        <v>495</v>
      </c>
      <c r="B249" t="s">
        <v>887</v>
      </c>
      <c r="C249" s="1">
        <f t="shared" si="99"/>
        <v>330369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>IF(P249&gt;0,RANK(P249,(N249:P249,Q249:AE249)),0)</f>
        <v>4</v>
      </c>
      <c r="G249" s="1">
        <f t="shared" si="86"/>
        <v>166308</v>
      </c>
      <c r="H249" s="2">
        <f t="shared" si="87"/>
        <v>0.50340074280577174</v>
      </c>
      <c r="I249" s="2"/>
      <c r="J249" s="2">
        <f t="shared" si="100"/>
        <v>0.73515372205019236</v>
      </c>
      <c r="K249" s="2">
        <f t="shared" si="101"/>
        <v>0.23175297924442062</v>
      </c>
      <c r="L249" s="2">
        <f t="shared" si="102"/>
        <v>1.1350943944498424E-2</v>
      </c>
      <c r="M249" s="2">
        <f t="shared" si="103"/>
        <v>2.1742354760888594E-2</v>
      </c>
      <c r="N249" s="38">
        <v>242872</v>
      </c>
      <c r="O249" s="38">
        <v>76564</v>
      </c>
      <c r="P249" s="38">
        <v>3750</v>
      </c>
      <c r="Q249" s="38">
        <v>1687</v>
      </c>
      <c r="R249" s="38">
        <v>4121</v>
      </c>
      <c r="S249" s="38"/>
      <c r="T249" s="38">
        <v>1375</v>
      </c>
      <c r="U249" s="38"/>
      <c r="V249" s="38"/>
      <c r="W249" s="38"/>
      <c r="X249" s="38">
        <v>0</v>
      </c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BA249" s="3">
        <f>IF(Q249&gt;0,RANK(Q249,(N249:P249,Q249:AE249)),0)</f>
        <v>5</v>
      </c>
      <c r="BB249" s="3">
        <f>IF(R249&gt;0,RANK(R249,(N249:P249,Q249:AE249)),0)</f>
        <v>3</v>
      </c>
      <c r="BC249" s="3">
        <f>IF(S249&gt;0,RANK(S249,(N249:P249,Q249:AE249)),0)</f>
        <v>0</v>
      </c>
      <c r="BD249" s="3">
        <f>IF(T249&gt;0,RANK(T249,(N249:P249,Q249:AE249)),0)</f>
        <v>6</v>
      </c>
      <c r="BE249" s="2">
        <f t="shared" si="104"/>
        <v>5.1064113158316915E-3</v>
      </c>
      <c r="BF249" s="2">
        <f t="shared" si="105"/>
        <v>1.2473930665407468E-2</v>
      </c>
      <c r="BG249" s="2">
        <f t="shared" si="106"/>
        <v>0</v>
      </c>
      <c r="BH249" s="2">
        <f t="shared" si="107"/>
        <v>4.1620127796494219E-3</v>
      </c>
      <c r="BJ249" t="s">
        <v>495</v>
      </c>
      <c r="BK249" t="s">
        <v>887</v>
      </c>
      <c r="BN249">
        <v>0</v>
      </c>
      <c r="BO249" s="60">
        <v>6</v>
      </c>
      <c r="BP249" s="62">
        <v>81</v>
      </c>
      <c r="BQ249" s="66">
        <f t="shared" si="108"/>
        <v>6081</v>
      </c>
      <c r="BR249" s="66">
        <f t="shared" si="85"/>
        <v>6081</v>
      </c>
      <c r="BS249" s="3" t="s">
        <v>3083</v>
      </c>
      <c r="BX249" s="38"/>
      <c r="BY249" s="95"/>
      <c r="CC249" s="95"/>
      <c r="CD249" s="38">
        <f t="shared" si="109"/>
        <v>-330369</v>
      </c>
      <c r="CG249"/>
      <c r="CH249"/>
      <c r="CI249" s="1"/>
    </row>
    <row r="250" spans="1:87" ht="14" hidden="1" customHeight="1" outlineLevel="1" x14ac:dyDescent="0.2">
      <c r="A250" t="s">
        <v>375</v>
      </c>
      <c r="B250" t="s">
        <v>887</v>
      </c>
      <c r="C250" s="1">
        <f t="shared" si="99"/>
        <v>184715</v>
      </c>
      <c r="D250" s="3">
        <f>IF(N250&gt;0, RANK(N250,(N250:P250,Q250:AE250)),0)</f>
        <v>1</v>
      </c>
      <c r="E250" s="3">
        <f>IF(O250&gt;0,RANK(O250,(N250:P250,Q250:AE250)),0)</f>
        <v>2</v>
      </c>
      <c r="F250" s="3">
        <f>IF(P250&gt;0,RANK(P250,(N250:P250,Q250:AE250)),0)</f>
        <v>3</v>
      </c>
      <c r="G250" s="1">
        <f t="shared" si="86"/>
        <v>49279</v>
      </c>
      <c r="H250" s="2">
        <f t="shared" si="87"/>
        <v>0.26678396448582953</v>
      </c>
      <c r="I250" s="2"/>
      <c r="J250" s="2">
        <f t="shared" si="100"/>
        <v>0.61797363505941583</v>
      </c>
      <c r="K250" s="2">
        <f t="shared" si="101"/>
        <v>0.35118967057358635</v>
      </c>
      <c r="L250" s="2">
        <f t="shared" si="102"/>
        <v>1.3918739680047641E-2</v>
      </c>
      <c r="M250" s="2">
        <f t="shared" si="103"/>
        <v>1.6917954686950176E-2</v>
      </c>
      <c r="N250" s="38">
        <v>114149</v>
      </c>
      <c r="O250" s="38">
        <v>64870</v>
      </c>
      <c r="P250" s="38">
        <v>2571</v>
      </c>
      <c r="Q250" s="38">
        <v>899</v>
      </c>
      <c r="R250" s="38">
        <v>1427</v>
      </c>
      <c r="S250" s="38"/>
      <c r="T250" s="38">
        <v>799</v>
      </c>
      <c r="U250" s="38"/>
      <c r="V250" s="38"/>
      <c r="W250" s="38"/>
      <c r="X250" s="38">
        <v>0</v>
      </c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BA250" s="3">
        <f>IF(Q250&gt;0,RANK(Q250,(N250:P250,Q250:AE250)),0)</f>
        <v>5</v>
      </c>
      <c r="BB250" s="3">
        <f>IF(R250&gt;0,RANK(R250,(N250:P250,Q250:AE250)),0)</f>
        <v>4</v>
      </c>
      <c r="BC250" s="3">
        <f>IF(S250&gt;0,RANK(S250,(N250:P250,Q250:AE250)),0)</f>
        <v>0</v>
      </c>
      <c r="BD250" s="3">
        <f>IF(T250&gt;0,RANK(T250,(N250:P250,Q250:AE250)),0)</f>
        <v>6</v>
      </c>
      <c r="BE250" s="2">
        <f t="shared" si="104"/>
        <v>4.8669572043418237E-3</v>
      </c>
      <c r="BF250" s="2">
        <f t="shared" si="105"/>
        <v>7.7254148282489242E-3</v>
      </c>
      <c r="BG250" s="2">
        <f t="shared" si="106"/>
        <v>0</v>
      </c>
      <c r="BH250" s="2">
        <f t="shared" si="107"/>
        <v>4.3255826543594188E-3</v>
      </c>
      <c r="BJ250" t="s">
        <v>375</v>
      </c>
      <c r="BK250" t="s">
        <v>887</v>
      </c>
      <c r="BL250">
        <v>24</v>
      </c>
      <c r="BN250">
        <v>0</v>
      </c>
      <c r="BO250" s="60">
        <v>6</v>
      </c>
      <c r="BP250" s="62">
        <v>83</v>
      </c>
      <c r="BQ250" s="66">
        <f t="shared" si="108"/>
        <v>6083</v>
      </c>
      <c r="BR250" s="66">
        <f t="shared" si="85"/>
        <v>6083</v>
      </c>
      <c r="BS250" s="3" t="s">
        <v>3083</v>
      </c>
      <c r="BX250" s="38"/>
      <c r="BY250" s="95"/>
      <c r="CC250" s="95"/>
      <c r="CD250" s="38">
        <f t="shared" si="109"/>
        <v>-184715</v>
      </c>
      <c r="CG250"/>
      <c r="CH250"/>
      <c r="CI250" s="1"/>
    </row>
    <row r="251" spans="1:87" ht="14" hidden="1" customHeight="1" outlineLevel="1" x14ac:dyDescent="0.2">
      <c r="A251" t="s">
        <v>958</v>
      </c>
      <c r="B251" t="s">
        <v>887</v>
      </c>
      <c r="C251" s="1">
        <f t="shared" si="99"/>
        <v>750433</v>
      </c>
      <c r="D251" s="3">
        <f>IF(N251&gt;0, RANK(N251,(N251:P251,Q251:AE251)),0)</f>
        <v>1</v>
      </c>
      <c r="E251" s="3">
        <f>IF(O251&gt;0,RANK(O251,(N251:P251,Q251:AE251)),0)</f>
        <v>2</v>
      </c>
      <c r="F251" s="3">
        <f>IF(P251&gt;0,RANK(P251,(N251:P251,Q251:AE251)),0)</f>
        <v>4</v>
      </c>
      <c r="G251" s="1">
        <f t="shared" si="86"/>
        <v>299820</v>
      </c>
      <c r="H251" s="2">
        <f t="shared" si="87"/>
        <v>0.3995293383952998</v>
      </c>
      <c r="I251" s="2"/>
      <c r="J251" s="2">
        <f t="shared" si="100"/>
        <v>0.68059906747171295</v>
      </c>
      <c r="K251" s="2">
        <f t="shared" si="101"/>
        <v>0.2810697290764132</v>
      </c>
      <c r="L251" s="2">
        <f t="shared" si="102"/>
        <v>1.2300898281392209E-2</v>
      </c>
      <c r="M251" s="2">
        <f t="shared" si="103"/>
        <v>2.6030305170481643E-2</v>
      </c>
      <c r="N251" s="38">
        <v>510744</v>
      </c>
      <c r="O251" s="38">
        <v>210924</v>
      </c>
      <c r="P251" s="38">
        <v>9231</v>
      </c>
      <c r="Q251" s="38">
        <v>4090</v>
      </c>
      <c r="R251" s="38">
        <v>12164</v>
      </c>
      <c r="S251" s="38"/>
      <c r="T251" s="38">
        <v>3280</v>
      </c>
      <c r="U251" s="38"/>
      <c r="V251" s="38"/>
      <c r="W251" s="38"/>
      <c r="X251" s="38">
        <v>0</v>
      </c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BA251" s="3">
        <f>IF(Q251&gt;0,RANK(Q251,(N251:P251,Q251:AE251)),0)</f>
        <v>5</v>
      </c>
      <c r="BB251" s="3">
        <f>IF(R251&gt;0,RANK(R251,(N251:P251,Q251:AE251)),0)</f>
        <v>3</v>
      </c>
      <c r="BC251" s="3">
        <f>IF(S251&gt;0,RANK(S251,(N251:P251,Q251:AE251)),0)</f>
        <v>0</v>
      </c>
      <c r="BD251" s="3">
        <f>IF(T251&gt;0,RANK(T251,(N251:P251,Q251:AE251)),0)</f>
        <v>6</v>
      </c>
      <c r="BE251" s="2">
        <f t="shared" si="104"/>
        <v>5.4501867588445602E-3</v>
      </c>
      <c r="BF251" s="2">
        <f t="shared" si="105"/>
        <v>1.6209308492563627E-2</v>
      </c>
      <c r="BG251" s="2">
        <f t="shared" si="106"/>
        <v>0</v>
      </c>
      <c r="BH251" s="2">
        <f t="shared" si="107"/>
        <v>4.3708099190733884E-3</v>
      </c>
      <c r="BJ251" t="s">
        <v>958</v>
      </c>
      <c r="BK251" t="s">
        <v>887</v>
      </c>
      <c r="BN251">
        <v>0</v>
      </c>
      <c r="BO251" s="60">
        <v>6</v>
      </c>
      <c r="BP251" s="62">
        <v>85</v>
      </c>
      <c r="BQ251" s="66">
        <f t="shared" si="108"/>
        <v>6085</v>
      </c>
      <c r="BR251" s="66">
        <f t="shared" si="85"/>
        <v>6085</v>
      </c>
      <c r="BS251" s="3" t="s">
        <v>3083</v>
      </c>
      <c r="BX251" s="38"/>
      <c r="BY251" s="95"/>
      <c r="CC251" s="95"/>
      <c r="CD251" s="38">
        <f t="shared" si="109"/>
        <v>-750433</v>
      </c>
      <c r="CG251" s="6"/>
      <c r="CH251" s="6"/>
    </row>
    <row r="252" spans="1:87" ht="14" hidden="1" customHeight="1" outlineLevel="1" x14ac:dyDescent="0.2">
      <c r="A252" t="s">
        <v>1718</v>
      </c>
      <c r="B252" t="s">
        <v>887</v>
      </c>
      <c r="C252" s="1">
        <f t="shared" si="99"/>
        <v>133170</v>
      </c>
      <c r="D252" s="3">
        <f>IF(N252&gt;0, RANK(N252,(N252:P252,Q252:AE252)),0)</f>
        <v>1</v>
      </c>
      <c r="E252" s="3">
        <f>IF(O252&gt;0,RANK(O252,(N252:P252,Q252:AE252)),0)</f>
        <v>2</v>
      </c>
      <c r="F252" s="3">
        <f>IF(P252&gt;0,RANK(P252,(N252:P252,Q252:AE252)),0)</f>
        <v>3</v>
      </c>
      <c r="G252" s="1">
        <f t="shared" si="86"/>
        <v>72461</v>
      </c>
      <c r="H252" s="2">
        <f t="shared" si="87"/>
        <v>0.54412405196365543</v>
      </c>
      <c r="I252" s="2"/>
      <c r="J252" s="2">
        <f t="shared" si="100"/>
        <v>0.75288728692648499</v>
      </c>
      <c r="K252" s="2">
        <f t="shared" si="101"/>
        <v>0.20876323496282947</v>
      </c>
      <c r="L252" s="2">
        <f t="shared" si="102"/>
        <v>1.5363820680333408E-2</v>
      </c>
      <c r="M252" s="2">
        <f t="shared" si="103"/>
        <v>2.2985657430352129E-2</v>
      </c>
      <c r="N252" s="38">
        <v>100262</v>
      </c>
      <c r="O252" s="38">
        <v>27801</v>
      </c>
      <c r="P252" s="38">
        <v>2046</v>
      </c>
      <c r="Q252" s="38">
        <v>604</v>
      </c>
      <c r="R252" s="38">
        <v>1739</v>
      </c>
      <c r="S252" s="38"/>
      <c r="T252" s="38">
        <v>718</v>
      </c>
      <c r="U252" s="38"/>
      <c r="V252" s="38"/>
      <c r="W252" s="38"/>
      <c r="X252" s="38">
        <v>0</v>
      </c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BA252" s="3">
        <f>IF(Q252&gt;0,RANK(Q252,(N252:P252,Q252:AE252)),0)</f>
        <v>6</v>
      </c>
      <c r="BB252" s="3">
        <f>IF(R252&gt;0,RANK(R252,(N252:P252,Q252:AE252)),0)</f>
        <v>4</v>
      </c>
      <c r="BC252" s="3">
        <f>IF(S252&gt;0,RANK(S252,(N252:P252,Q252:AE252)),0)</f>
        <v>0</v>
      </c>
      <c r="BD252" s="3">
        <f>IF(T252&gt;0,RANK(T252,(N252:P252,Q252:AE252)),0)</f>
        <v>5</v>
      </c>
      <c r="BE252" s="2">
        <f t="shared" si="104"/>
        <v>4.5355560561688071E-3</v>
      </c>
      <c r="BF252" s="2">
        <f t="shared" si="105"/>
        <v>1.3058496658406547E-2</v>
      </c>
      <c r="BG252" s="2">
        <f t="shared" si="106"/>
        <v>0</v>
      </c>
      <c r="BH252" s="2">
        <f t="shared" si="107"/>
        <v>5.3916047157768262E-3</v>
      </c>
      <c r="BJ252" t="s">
        <v>1718</v>
      </c>
      <c r="BK252" t="s">
        <v>887</v>
      </c>
      <c r="BN252">
        <v>0</v>
      </c>
      <c r="BO252" s="60">
        <v>6</v>
      </c>
      <c r="BP252" s="62">
        <v>87</v>
      </c>
      <c r="BQ252" s="66">
        <f t="shared" si="108"/>
        <v>6087</v>
      </c>
      <c r="BR252" s="66">
        <f t="shared" si="85"/>
        <v>6087</v>
      </c>
      <c r="BS252" s="3" t="s">
        <v>3083</v>
      </c>
      <c r="BX252" s="38"/>
      <c r="BY252" s="95"/>
      <c r="CC252" s="95"/>
      <c r="CD252" s="38">
        <f t="shared" si="109"/>
        <v>-133170</v>
      </c>
      <c r="CG252"/>
      <c r="CH252"/>
      <c r="CI252" s="1"/>
    </row>
    <row r="253" spans="1:87" ht="14" hidden="1" customHeight="1" outlineLevel="1" x14ac:dyDescent="0.2">
      <c r="A253" t="s">
        <v>1104</v>
      </c>
      <c r="B253" t="s">
        <v>887</v>
      </c>
      <c r="C253" s="1">
        <f t="shared" si="99"/>
        <v>87920</v>
      </c>
      <c r="D253" s="3">
        <f>IF(N253&gt;0, RANK(N253,(N253:P253,Q253:AE253)),0)</f>
        <v>2</v>
      </c>
      <c r="E253" s="3">
        <f>IF(O253&gt;0,RANK(O253,(N253:P253,Q253:AE253)),0)</f>
        <v>1</v>
      </c>
      <c r="F253" s="3">
        <f>IF(P253&gt;0,RANK(P253,(N253:P253,Q253:AE253)),0)</f>
        <v>3</v>
      </c>
      <c r="G253" s="1">
        <f t="shared" si="86"/>
        <v>31946</v>
      </c>
      <c r="H253" s="2">
        <f t="shared" si="87"/>
        <v>0.36335304822565967</v>
      </c>
      <c r="I253" s="2"/>
      <c r="J253" s="2">
        <f t="shared" si="100"/>
        <v>0.30582347588717018</v>
      </c>
      <c r="K253" s="2">
        <f t="shared" si="101"/>
        <v>0.6691765241128298</v>
      </c>
      <c r="L253" s="2">
        <f t="shared" si="102"/>
        <v>1.4080982711555961E-2</v>
      </c>
      <c r="M253" s="2">
        <f t="shared" si="103"/>
        <v>1.0919017288444062E-2</v>
      </c>
      <c r="N253" s="38">
        <v>26888</v>
      </c>
      <c r="O253" s="38">
        <v>58834</v>
      </c>
      <c r="P253" s="38">
        <v>1238</v>
      </c>
      <c r="Q253" s="38">
        <v>401</v>
      </c>
      <c r="R253" s="38">
        <v>341</v>
      </c>
      <c r="S253" s="38"/>
      <c r="T253" s="38">
        <v>218</v>
      </c>
      <c r="U253" s="38"/>
      <c r="V253" s="38"/>
      <c r="W253" s="38"/>
      <c r="X253" s="38">
        <v>0</v>
      </c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BA253" s="3">
        <f>IF(Q253&gt;0,RANK(Q253,(N253:P253,Q253:AE253)),0)</f>
        <v>4</v>
      </c>
      <c r="BB253" s="3">
        <f>IF(R253&gt;0,RANK(R253,(N253:P253,Q253:AE253)),0)</f>
        <v>5</v>
      </c>
      <c r="BC253" s="3">
        <f>IF(S253&gt;0,RANK(S253,(N253:P253,Q253:AE253)),0)</f>
        <v>0</v>
      </c>
      <c r="BD253" s="3">
        <f>IF(T253&gt;0,RANK(T253,(N253:P253,Q253:AE253)),0)</f>
        <v>6</v>
      </c>
      <c r="BE253" s="2">
        <f t="shared" si="104"/>
        <v>4.5609645131938128E-3</v>
      </c>
      <c r="BF253" s="2">
        <f t="shared" si="105"/>
        <v>3.8785259326660601E-3</v>
      </c>
      <c r="BG253" s="2">
        <f t="shared" si="106"/>
        <v>0</v>
      </c>
      <c r="BH253" s="2">
        <f t="shared" si="107"/>
        <v>2.4795268425841675E-3</v>
      </c>
      <c r="BJ253" t="s">
        <v>1104</v>
      </c>
      <c r="BK253" t="s">
        <v>887</v>
      </c>
      <c r="BL253">
        <v>1</v>
      </c>
      <c r="BN253">
        <v>0</v>
      </c>
      <c r="BO253" s="60">
        <v>6</v>
      </c>
      <c r="BP253" s="62">
        <v>89</v>
      </c>
      <c r="BQ253" s="66">
        <f t="shared" si="108"/>
        <v>6089</v>
      </c>
      <c r="BR253" s="66">
        <f t="shared" si="85"/>
        <v>6089</v>
      </c>
      <c r="BS253" s="3" t="s">
        <v>3083</v>
      </c>
      <c r="BX253" s="38"/>
      <c r="BY253" s="95"/>
      <c r="CC253" s="95"/>
      <c r="CD253" s="38">
        <f t="shared" si="109"/>
        <v>-87920</v>
      </c>
      <c r="CG253" s="6"/>
      <c r="CH253" s="6"/>
    </row>
    <row r="254" spans="1:87" ht="14" hidden="1" customHeight="1" outlineLevel="1" x14ac:dyDescent="0.2">
      <c r="A254" t="s">
        <v>2556</v>
      </c>
      <c r="B254" t="s">
        <v>887</v>
      </c>
      <c r="C254" s="1">
        <f t="shared" si="99"/>
        <v>1754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>IF(P254&gt;0,RANK(P254,(N254:P254,Q254:AE254)),0)</f>
        <v>3</v>
      </c>
      <c r="G254" s="1">
        <f t="shared" si="86"/>
        <v>425</v>
      </c>
      <c r="H254" s="2">
        <f t="shared" si="87"/>
        <v>0.24230330672748004</v>
      </c>
      <c r="I254" s="2"/>
      <c r="J254" s="2">
        <f t="shared" si="100"/>
        <v>0.3654503990877993</v>
      </c>
      <c r="K254" s="2">
        <f t="shared" si="101"/>
        <v>0.60775370581527932</v>
      </c>
      <c r="L254" s="2">
        <f t="shared" si="102"/>
        <v>1.5393386545039909E-2</v>
      </c>
      <c r="M254" s="2">
        <f t="shared" si="103"/>
        <v>1.1402508551881465E-2</v>
      </c>
      <c r="N254" s="38">
        <v>641</v>
      </c>
      <c r="O254" s="38">
        <v>1066</v>
      </c>
      <c r="P254" s="38">
        <v>27</v>
      </c>
      <c r="Q254" s="38">
        <v>13</v>
      </c>
      <c r="R254" s="38">
        <v>5</v>
      </c>
      <c r="S254" s="38"/>
      <c r="T254" s="38">
        <v>2</v>
      </c>
      <c r="U254" s="38"/>
      <c r="V254" s="38"/>
      <c r="W254" s="38"/>
      <c r="X254" s="38">
        <v>0</v>
      </c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BA254" s="3">
        <f>IF(Q254&gt;0,RANK(Q254,(N254:P254,Q254:AE254)),0)</f>
        <v>4</v>
      </c>
      <c r="BB254" s="3">
        <f>IF(R254&gt;0,RANK(R254,(N254:P254,Q254:AE254)),0)</f>
        <v>5</v>
      </c>
      <c r="BC254" s="3">
        <f>IF(S254&gt;0,RANK(S254,(N254:P254,Q254:AE254)),0)</f>
        <v>0</v>
      </c>
      <c r="BD254" s="3">
        <f>IF(T254&gt;0,RANK(T254,(N254:P254,Q254:AE254)),0)</f>
        <v>6</v>
      </c>
      <c r="BE254" s="2">
        <f t="shared" si="104"/>
        <v>7.4116305587229193E-3</v>
      </c>
      <c r="BF254" s="2">
        <f t="shared" si="105"/>
        <v>2.8506271379703536E-3</v>
      </c>
      <c r="BG254" s="2">
        <f t="shared" si="106"/>
        <v>0</v>
      </c>
      <c r="BH254" s="2">
        <f t="shared" si="107"/>
        <v>1.1402508551881414E-3</v>
      </c>
      <c r="BJ254" t="s">
        <v>2556</v>
      </c>
      <c r="BK254" t="s">
        <v>887</v>
      </c>
      <c r="BL254">
        <v>3</v>
      </c>
      <c r="BN254">
        <v>0</v>
      </c>
      <c r="BO254" s="60">
        <v>6</v>
      </c>
      <c r="BP254" s="62">
        <v>91</v>
      </c>
      <c r="BQ254" s="66">
        <f t="shared" si="108"/>
        <v>6091</v>
      </c>
      <c r="BR254" s="66">
        <f t="shared" si="85"/>
        <v>6091</v>
      </c>
      <c r="BS254" s="3" t="s">
        <v>3083</v>
      </c>
      <c r="BX254" s="38"/>
      <c r="BY254" s="95"/>
      <c r="CC254" s="95"/>
      <c r="CD254" s="38">
        <f t="shared" si="109"/>
        <v>-1754</v>
      </c>
      <c r="CG254" s="6"/>
      <c r="CH254" s="6"/>
    </row>
    <row r="255" spans="1:87" ht="14" hidden="1" customHeight="1" outlineLevel="1" x14ac:dyDescent="0.2">
      <c r="A255" t="s">
        <v>2557</v>
      </c>
      <c r="B255" t="s">
        <v>887</v>
      </c>
      <c r="C255" s="1">
        <f t="shared" si="99"/>
        <v>21489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>IF(P255&gt;0,RANK(P255,(N255:P255,Q255:AE255)),0)</f>
        <v>3</v>
      </c>
      <c r="G255" s="1">
        <f t="shared" si="86"/>
        <v>4132</v>
      </c>
      <c r="H255" s="2">
        <f t="shared" si="87"/>
        <v>0.19228442458932476</v>
      </c>
      <c r="I255" s="2"/>
      <c r="J255" s="2">
        <f t="shared" si="100"/>
        <v>0.38759365256642936</v>
      </c>
      <c r="K255" s="2">
        <f t="shared" si="101"/>
        <v>0.57987807715575412</v>
      </c>
      <c r="L255" s="2">
        <f t="shared" si="102"/>
        <v>1.8474568383824282E-2</v>
      </c>
      <c r="M255" s="2">
        <f t="shared" si="103"/>
        <v>1.4053701893992181E-2</v>
      </c>
      <c r="N255" s="38">
        <v>8329</v>
      </c>
      <c r="O255" s="38">
        <v>12461</v>
      </c>
      <c r="P255" s="38">
        <v>397</v>
      </c>
      <c r="Q255" s="38">
        <v>99</v>
      </c>
      <c r="R255" s="38">
        <v>138</v>
      </c>
      <c r="S255" s="38"/>
      <c r="T255" s="38">
        <v>65</v>
      </c>
      <c r="U255" s="38"/>
      <c r="V255" s="38"/>
      <c r="W255" s="38"/>
      <c r="X255" s="38">
        <v>0</v>
      </c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BA255" s="3">
        <f>IF(Q255&gt;0,RANK(Q255,(N255:P255,Q255:AE255)),0)</f>
        <v>5</v>
      </c>
      <c r="BB255" s="3">
        <f>IF(R255&gt;0,RANK(R255,(N255:P255,Q255:AE255)),0)</f>
        <v>4</v>
      </c>
      <c r="BC255" s="3">
        <f>IF(S255&gt;0,RANK(S255,(N255:P255,Q255:AE255)),0)</f>
        <v>0</v>
      </c>
      <c r="BD255" s="3">
        <f>IF(T255&gt;0,RANK(T255,(N255:P255,Q255:AE255)),0)</f>
        <v>6</v>
      </c>
      <c r="BE255" s="2">
        <f t="shared" si="104"/>
        <v>4.6070082367723024E-3</v>
      </c>
      <c r="BF255" s="2">
        <f t="shared" si="105"/>
        <v>6.4218902694401789E-3</v>
      </c>
      <c r="BG255" s="2">
        <f t="shared" si="106"/>
        <v>0</v>
      </c>
      <c r="BH255" s="2">
        <f t="shared" si="107"/>
        <v>3.0248033877797943E-3</v>
      </c>
      <c r="BJ255" t="s">
        <v>2557</v>
      </c>
      <c r="BK255" t="s">
        <v>887</v>
      </c>
      <c r="BL255">
        <v>1</v>
      </c>
      <c r="BN255">
        <v>0</v>
      </c>
      <c r="BO255" s="60">
        <v>6</v>
      </c>
      <c r="BP255" s="62">
        <v>93</v>
      </c>
      <c r="BQ255" s="66">
        <f t="shared" si="108"/>
        <v>6093</v>
      </c>
      <c r="BR255" s="66">
        <f t="shared" si="85"/>
        <v>6093</v>
      </c>
      <c r="BS255" s="3" t="s">
        <v>3083</v>
      </c>
      <c r="BX255" s="38"/>
      <c r="BY255" s="95"/>
      <c r="CC255" s="95"/>
      <c r="CD255" s="38">
        <f t="shared" si="109"/>
        <v>-21489</v>
      </c>
      <c r="CG255"/>
      <c r="CH255"/>
      <c r="CI255" s="1"/>
    </row>
    <row r="256" spans="1:87" ht="14" hidden="1" customHeight="1" outlineLevel="1" x14ac:dyDescent="0.2">
      <c r="A256" t="s">
        <v>1970</v>
      </c>
      <c r="B256" t="s">
        <v>887</v>
      </c>
      <c r="C256" s="1">
        <f t="shared" si="99"/>
        <v>189834</v>
      </c>
      <c r="D256" s="3">
        <f>IF(N256&gt;0, RANK(N256,(N256:P256,Q256:AE256)),0)</f>
        <v>1</v>
      </c>
      <c r="E256" s="3">
        <f>IF(O256&gt;0,RANK(O256,(N256:P256,Q256:AE256)),0)</f>
        <v>2</v>
      </c>
      <c r="F256" s="3">
        <f>IF(P256&gt;0,RANK(P256,(N256:P256,Q256:AE256)),0)</f>
        <v>3</v>
      </c>
      <c r="G256" s="1">
        <f t="shared" si="86"/>
        <v>43652</v>
      </c>
      <c r="H256" s="2">
        <f t="shared" si="87"/>
        <v>0.22994827059430872</v>
      </c>
      <c r="I256" s="2"/>
      <c r="J256" s="2">
        <f t="shared" si="100"/>
        <v>0.60050886564050698</v>
      </c>
      <c r="K256" s="2">
        <f t="shared" si="101"/>
        <v>0.37056059504619826</v>
      </c>
      <c r="L256" s="2">
        <f t="shared" si="102"/>
        <v>1.2832263978001834E-2</v>
      </c>
      <c r="M256" s="2">
        <f t="shared" si="103"/>
        <v>1.6098275335292921E-2</v>
      </c>
      <c r="N256" s="38">
        <v>113997</v>
      </c>
      <c r="O256" s="38">
        <v>70345</v>
      </c>
      <c r="P256" s="38">
        <v>2436</v>
      </c>
      <c r="Q256" s="38">
        <v>801</v>
      </c>
      <c r="R256" s="38">
        <v>1478</v>
      </c>
      <c r="S256" s="38"/>
      <c r="T256" s="38">
        <v>777</v>
      </c>
      <c r="U256" s="38"/>
      <c r="V256" s="38"/>
      <c r="W256" s="38"/>
      <c r="X256" s="38">
        <v>0</v>
      </c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BA256" s="3">
        <f>IF(Q256&gt;0,RANK(Q256,(N256:P256,Q256:AE256)),0)</f>
        <v>5</v>
      </c>
      <c r="BB256" s="3">
        <f>IF(R256&gt;0,RANK(R256,(N256:P256,Q256:AE256)),0)</f>
        <v>4</v>
      </c>
      <c r="BC256" s="3">
        <f>IF(S256&gt;0,RANK(S256,(N256:P256,Q256:AE256)),0)</f>
        <v>0</v>
      </c>
      <c r="BD256" s="3">
        <f>IF(T256&gt;0,RANK(T256,(N256:P256,Q256:AE256)),0)</f>
        <v>6</v>
      </c>
      <c r="BE256" s="2">
        <f t="shared" si="104"/>
        <v>4.2194759632099626E-3</v>
      </c>
      <c r="BF256" s="2">
        <f t="shared" si="105"/>
        <v>7.7857496549617036E-3</v>
      </c>
      <c r="BG256" s="2">
        <f t="shared" si="106"/>
        <v>0</v>
      </c>
      <c r="BH256" s="2">
        <f t="shared" si="107"/>
        <v>4.0930497171212743E-3</v>
      </c>
      <c r="BJ256" t="s">
        <v>1970</v>
      </c>
      <c r="BK256" t="s">
        <v>887</v>
      </c>
      <c r="BN256">
        <v>0</v>
      </c>
      <c r="BO256" s="60">
        <v>6</v>
      </c>
      <c r="BP256" s="62">
        <v>95</v>
      </c>
      <c r="BQ256" s="66">
        <f t="shared" si="108"/>
        <v>6095</v>
      </c>
      <c r="BR256" s="66">
        <f t="shared" si="85"/>
        <v>6095</v>
      </c>
      <c r="BS256" s="3" t="s">
        <v>3083</v>
      </c>
      <c r="BX256" s="38"/>
      <c r="BY256" s="95"/>
      <c r="CC256" s="95"/>
      <c r="CD256" s="38">
        <f t="shared" si="109"/>
        <v>-189834</v>
      </c>
      <c r="CG256" s="6"/>
      <c r="CH256" s="6"/>
    </row>
    <row r="257" spans="1:93" ht="14" hidden="1" customHeight="1" outlineLevel="1" x14ac:dyDescent="0.2">
      <c r="A257" t="s">
        <v>1786</v>
      </c>
      <c r="B257" t="s">
        <v>887</v>
      </c>
      <c r="C257" s="1">
        <f t="shared" si="99"/>
        <v>251426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>IF(P257&gt;0,RANK(P257,(N257:P257,Q257:AE257)),0)</f>
        <v>3</v>
      </c>
      <c r="G257" s="1">
        <f t="shared" si="86"/>
        <v>116174</v>
      </c>
      <c r="H257" s="2">
        <f t="shared" si="87"/>
        <v>0.46206040743598514</v>
      </c>
      <c r="I257" s="2"/>
      <c r="J257" s="2">
        <f t="shared" si="100"/>
        <v>0.71432548741975765</v>
      </c>
      <c r="K257" s="2">
        <f t="shared" si="101"/>
        <v>0.25226507998377257</v>
      </c>
      <c r="L257" s="2">
        <f t="shared" si="102"/>
        <v>1.5332543173737005E-2</v>
      </c>
      <c r="M257" s="2">
        <f t="shared" si="103"/>
        <v>1.8076889422732775E-2</v>
      </c>
      <c r="N257" s="38">
        <v>179600</v>
      </c>
      <c r="O257" s="38">
        <v>63426</v>
      </c>
      <c r="P257" s="38">
        <v>3855</v>
      </c>
      <c r="Q257" s="38">
        <v>1128</v>
      </c>
      <c r="R257" s="38">
        <v>2354</v>
      </c>
      <c r="S257" s="38"/>
      <c r="T257" s="38">
        <v>1063</v>
      </c>
      <c r="U257" s="38"/>
      <c r="V257" s="38"/>
      <c r="W257" s="38"/>
      <c r="X257" s="38">
        <v>0</v>
      </c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BA257" s="3">
        <f>IF(Q257&gt;0,RANK(Q257,(N257:P257,Q257:AE257)),0)</f>
        <v>5</v>
      </c>
      <c r="BB257" s="3">
        <f>IF(R257&gt;0,RANK(R257,(N257:P257,Q257:AE257)),0)</f>
        <v>4</v>
      </c>
      <c r="BC257" s="3">
        <f>IF(S257&gt;0,RANK(S257,(N257:P257,Q257:AE257)),0)</f>
        <v>0</v>
      </c>
      <c r="BD257" s="3">
        <f>IF(T257&gt;0,RANK(T257,(N257:P257,Q257:AE257)),0)</f>
        <v>6</v>
      </c>
      <c r="BE257" s="2">
        <f t="shared" si="104"/>
        <v>4.4864095200973647E-3</v>
      </c>
      <c r="BF257" s="2">
        <f t="shared" si="105"/>
        <v>9.362595753820209E-3</v>
      </c>
      <c r="BG257" s="2">
        <f t="shared" si="106"/>
        <v>0</v>
      </c>
      <c r="BH257" s="2">
        <f t="shared" si="107"/>
        <v>4.2278841488151584E-3</v>
      </c>
      <c r="BJ257" t="s">
        <v>1786</v>
      </c>
      <c r="BK257" t="s">
        <v>887</v>
      </c>
      <c r="BN257">
        <v>0</v>
      </c>
      <c r="BO257" s="60">
        <v>6</v>
      </c>
      <c r="BP257" s="62">
        <v>97</v>
      </c>
      <c r="BQ257" s="66">
        <f t="shared" si="108"/>
        <v>6097</v>
      </c>
      <c r="BR257" s="66">
        <f t="shared" si="85"/>
        <v>6097</v>
      </c>
      <c r="BS257" s="3" t="s">
        <v>3083</v>
      </c>
      <c r="BX257" s="38"/>
      <c r="BY257" s="95"/>
      <c r="CC257" s="95"/>
      <c r="CD257" s="38">
        <f t="shared" si="109"/>
        <v>-251426</v>
      </c>
      <c r="CG257" s="6"/>
      <c r="CH257" s="6"/>
    </row>
    <row r="258" spans="1:93" ht="14" hidden="1" customHeight="1" outlineLevel="1" x14ac:dyDescent="0.2">
      <c r="A258" t="s">
        <v>1535</v>
      </c>
      <c r="B258" t="s">
        <v>887</v>
      </c>
      <c r="C258" s="1">
        <f t="shared" si="99"/>
        <v>197472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>IF(P258&gt;0,RANK(P258,(N258:P258,Q258:AE258)),0)</f>
        <v>3</v>
      </c>
      <c r="G258" s="1">
        <f t="shared" si="86"/>
        <v>21639</v>
      </c>
      <c r="H258" s="2">
        <f t="shared" si="87"/>
        <v>0.10958009236752553</v>
      </c>
      <c r="I258" s="2"/>
      <c r="J258" s="2">
        <f t="shared" si="100"/>
        <v>0.43219798249878466</v>
      </c>
      <c r="K258" s="2">
        <f t="shared" si="101"/>
        <v>0.54177807486631013</v>
      </c>
      <c r="L258" s="2">
        <f t="shared" si="102"/>
        <v>1.4265313563441906E-2</v>
      </c>
      <c r="M258" s="2">
        <f t="shared" si="103"/>
        <v>1.1758629071463245E-2</v>
      </c>
      <c r="N258" s="38">
        <v>85347</v>
      </c>
      <c r="O258" s="38">
        <v>106986</v>
      </c>
      <c r="P258" s="38">
        <v>2817</v>
      </c>
      <c r="Q258" s="38">
        <v>622</v>
      </c>
      <c r="R258" s="38">
        <v>984</v>
      </c>
      <c r="S258" s="38"/>
      <c r="T258" s="38">
        <v>716</v>
      </c>
      <c r="U258" s="38"/>
      <c r="V258" s="38"/>
      <c r="W258" s="38"/>
      <c r="X258" s="38">
        <v>0</v>
      </c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BA258" s="3">
        <f>IF(Q258&gt;0,RANK(Q258,(N258:P258,Q258:AE258)),0)</f>
        <v>6</v>
      </c>
      <c r="BB258" s="3">
        <f>IF(R258&gt;0,RANK(R258,(N258:P258,Q258:AE258)),0)</f>
        <v>4</v>
      </c>
      <c r="BC258" s="3">
        <f>IF(S258&gt;0,RANK(S258,(N258:P258,Q258:AE258)),0)</f>
        <v>0</v>
      </c>
      <c r="BD258" s="3">
        <f>IF(T258&gt;0,RANK(T258,(N258:P258,Q258:AE258)),0)</f>
        <v>5</v>
      </c>
      <c r="BE258" s="2">
        <f t="shared" si="104"/>
        <v>3.1498136444660508E-3</v>
      </c>
      <c r="BF258" s="2">
        <f t="shared" si="105"/>
        <v>4.9829849295089934E-3</v>
      </c>
      <c r="BG258" s="2">
        <f t="shared" si="106"/>
        <v>0</v>
      </c>
      <c r="BH258" s="2">
        <f t="shared" si="107"/>
        <v>3.6258304974882516E-3</v>
      </c>
      <c r="BJ258" t="s">
        <v>1535</v>
      </c>
      <c r="BK258" t="s">
        <v>887</v>
      </c>
      <c r="BN258">
        <v>0</v>
      </c>
      <c r="BO258" s="60">
        <v>6</v>
      </c>
      <c r="BP258" s="62">
        <v>99</v>
      </c>
      <c r="BQ258" s="66">
        <f t="shared" si="108"/>
        <v>6099</v>
      </c>
      <c r="BR258" s="66">
        <f t="shared" si="85"/>
        <v>6099</v>
      </c>
      <c r="BS258" s="3" t="s">
        <v>3083</v>
      </c>
      <c r="BX258" s="38"/>
      <c r="BY258" s="95"/>
      <c r="CC258" s="95"/>
      <c r="CD258" s="38">
        <f t="shared" si="109"/>
        <v>-197472</v>
      </c>
      <c r="CG258" s="6"/>
      <c r="CH258" s="6"/>
    </row>
    <row r="259" spans="1:93" ht="14" hidden="1" customHeight="1" outlineLevel="1" x14ac:dyDescent="0.2">
      <c r="A259" t="s">
        <v>1075</v>
      </c>
      <c r="B259" t="s">
        <v>887</v>
      </c>
      <c r="C259" s="1">
        <f t="shared" si="99"/>
        <v>39336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>IF(P259&gt;0,RANK(P259,(N259:P259,Q259:AE259)),0)</f>
        <v>3</v>
      </c>
      <c r="G259" s="1">
        <f t="shared" si="86"/>
        <v>12356</v>
      </c>
      <c r="H259" s="2">
        <f t="shared" si="87"/>
        <v>0.31411429733577384</v>
      </c>
      <c r="I259" s="2"/>
      <c r="J259" s="2">
        <f t="shared" si="100"/>
        <v>0.33089282082570676</v>
      </c>
      <c r="K259" s="2">
        <f t="shared" si="101"/>
        <v>0.6450071181614806</v>
      </c>
      <c r="L259" s="2">
        <f t="shared" si="102"/>
        <v>1.3194020744356315E-2</v>
      </c>
      <c r="M259" s="2">
        <f t="shared" si="103"/>
        <v>1.0906040268456386E-2</v>
      </c>
      <c r="N259" s="38">
        <v>13016</v>
      </c>
      <c r="O259" s="38">
        <v>25372</v>
      </c>
      <c r="P259" s="38">
        <v>519</v>
      </c>
      <c r="Q259" s="38">
        <v>141</v>
      </c>
      <c r="R259" s="38">
        <v>199</v>
      </c>
      <c r="S259" s="38"/>
      <c r="T259" s="38">
        <v>89</v>
      </c>
      <c r="U259" s="38"/>
      <c r="V259" s="38"/>
      <c r="W259" s="38"/>
      <c r="X259" s="38">
        <v>0</v>
      </c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BA259" s="3">
        <f>IF(Q259&gt;0,RANK(Q259,(N259:P259,Q259:AE259)),0)</f>
        <v>5</v>
      </c>
      <c r="BB259" s="3">
        <f>IF(R259&gt;0,RANK(R259,(N259:P259,Q259:AE259)),0)</f>
        <v>4</v>
      </c>
      <c r="BC259" s="3">
        <f>IF(S259&gt;0,RANK(S259,(N259:P259,Q259:AE259)),0)</f>
        <v>0</v>
      </c>
      <c r="BD259" s="3">
        <f>IF(T259&gt;0,RANK(T259,(N259:P259,Q259:AE259)),0)</f>
        <v>6</v>
      </c>
      <c r="BE259" s="2">
        <f t="shared" si="104"/>
        <v>3.5845027455765712E-3</v>
      </c>
      <c r="BF259" s="2">
        <f t="shared" si="105"/>
        <v>5.0589790522676432E-3</v>
      </c>
      <c r="BG259" s="2">
        <f t="shared" si="106"/>
        <v>0</v>
      </c>
      <c r="BH259" s="2">
        <f t="shared" si="107"/>
        <v>2.2625584706121617E-3</v>
      </c>
      <c r="BJ259" t="s">
        <v>1075</v>
      </c>
      <c r="BK259" t="s">
        <v>887</v>
      </c>
      <c r="BL259">
        <v>1</v>
      </c>
      <c r="BN259">
        <v>0</v>
      </c>
      <c r="BO259" s="60">
        <v>6</v>
      </c>
      <c r="BP259" s="62">
        <v>101</v>
      </c>
      <c r="BQ259" s="66">
        <f t="shared" si="108"/>
        <v>6101</v>
      </c>
      <c r="BR259" s="66">
        <f t="shared" si="85"/>
        <v>6101</v>
      </c>
      <c r="BS259" s="3" t="s">
        <v>3083</v>
      </c>
      <c r="BX259" s="38"/>
      <c r="BY259" s="95"/>
      <c r="CC259" s="95"/>
      <c r="CD259" s="38">
        <f t="shared" si="109"/>
        <v>-39336</v>
      </c>
      <c r="CG259" s="6"/>
      <c r="CH259" s="6"/>
    </row>
    <row r="260" spans="1:93" ht="14" hidden="1" customHeight="1" outlineLevel="1" x14ac:dyDescent="0.2">
      <c r="A260" t="s">
        <v>204</v>
      </c>
      <c r="B260" t="s">
        <v>887</v>
      </c>
      <c r="C260" s="1">
        <f t="shared" si="99"/>
        <v>26532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>IF(P260&gt;0,RANK(P260,(N260:P260,Q260:AE260)),0)</f>
        <v>3</v>
      </c>
      <c r="G260" s="1">
        <f t="shared" si="86"/>
        <v>11088</v>
      </c>
      <c r="H260" s="2">
        <f t="shared" si="87"/>
        <v>0.41791044776119401</v>
      </c>
      <c r="I260" s="2"/>
      <c r="J260" s="2">
        <f t="shared" si="100"/>
        <v>0.2794738429066787</v>
      </c>
      <c r="K260" s="2">
        <f t="shared" si="101"/>
        <v>0.69738429066787277</v>
      </c>
      <c r="L260" s="2">
        <f t="shared" si="102"/>
        <v>1.4435398763756973E-2</v>
      </c>
      <c r="M260" s="2">
        <f t="shared" si="103"/>
        <v>8.7064676616914922E-3</v>
      </c>
      <c r="N260" s="38">
        <v>7415</v>
      </c>
      <c r="O260" s="38">
        <v>18503</v>
      </c>
      <c r="P260" s="38">
        <v>383</v>
      </c>
      <c r="Q260" s="38">
        <v>94</v>
      </c>
      <c r="R260" s="38">
        <v>77</v>
      </c>
      <c r="S260" s="38"/>
      <c r="T260" s="38">
        <v>60</v>
      </c>
      <c r="U260" s="38"/>
      <c r="V260" s="38"/>
      <c r="W260" s="38"/>
      <c r="X260" s="38">
        <v>0</v>
      </c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BA260" s="3">
        <f>IF(Q260&gt;0,RANK(Q260,(N260:P260,Q260:AE260)),0)</f>
        <v>4</v>
      </c>
      <c r="BB260" s="3">
        <f>IF(R260&gt;0,RANK(R260,(N260:P260,Q260:AE260)),0)</f>
        <v>5</v>
      </c>
      <c r="BC260" s="3">
        <f>IF(S260&gt;0,RANK(S260,(N260:P260,Q260:AE260)),0)</f>
        <v>0</v>
      </c>
      <c r="BD260" s="3">
        <f>IF(T260&gt;0,RANK(T260,(N260:P260,Q260:AE260)),0)</f>
        <v>6</v>
      </c>
      <c r="BE260" s="2">
        <f t="shared" si="104"/>
        <v>3.542891602593095E-3</v>
      </c>
      <c r="BF260" s="2">
        <f t="shared" si="105"/>
        <v>2.9021558872305139E-3</v>
      </c>
      <c r="BG260" s="2">
        <f t="shared" si="106"/>
        <v>0</v>
      </c>
      <c r="BH260" s="2">
        <f t="shared" si="107"/>
        <v>2.2614201718679332E-3</v>
      </c>
      <c r="BJ260" t="s">
        <v>204</v>
      </c>
      <c r="BK260" t="s">
        <v>887</v>
      </c>
      <c r="BL260">
        <v>1</v>
      </c>
      <c r="BN260">
        <v>0</v>
      </c>
      <c r="BO260" s="60">
        <v>6</v>
      </c>
      <c r="BP260" s="62">
        <v>103</v>
      </c>
      <c r="BQ260" s="66">
        <f t="shared" si="108"/>
        <v>6103</v>
      </c>
      <c r="BR260" s="66">
        <f t="shared" ref="BR260:BR323" si="110">BQ260</f>
        <v>6103</v>
      </c>
      <c r="BS260" s="3" t="s">
        <v>3083</v>
      </c>
      <c r="BX260" s="38"/>
      <c r="BY260" s="95"/>
      <c r="CC260" s="95"/>
      <c r="CD260" s="38">
        <f t="shared" si="109"/>
        <v>-26532</v>
      </c>
      <c r="CG260" s="6"/>
      <c r="CH260" s="6"/>
    </row>
    <row r="261" spans="1:93" ht="14" hidden="1" customHeight="1" outlineLevel="1" x14ac:dyDescent="0.2">
      <c r="A261" t="s">
        <v>430</v>
      </c>
      <c r="B261" t="s">
        <v>887</v>
      </c>
      <c r="C261" s="1">
        <f t="shared" si="99"/>
        <v>5645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IF(P261&gt;0,RANK(P261,(N261:P261,Q261:AE261)),0)</f>
        <v>3</v>
      </c>
      <c r="G261" s="1">
        <f t="shared" si="86"/>
        <v>530</v>
      </c>
      <c r="H261" s="2">
        <f t="shared" si="87"/>
        <v>9.3888396811337468E-2</v>
      </c>
      <c r="I261" s="2"/>
      <c r="J261" s="2">
        <f t="shared" si="100"/>
        <v>0.43383525243578386</v>
      </c>
      <c r="K261" s="2">
        <f t="shared" si="101"/>
        <v>0.52772364924712134</v>
      </c>
      <c r="L261" s="2">
        <f t="shared" si="102"/>
        <v>2.0194862710363155E-2</v>
      </c>
      <c r="M261" s="2">
        <f t="shared" si="103"/>
        <v>1.8246235606731703E-2</v>
      </c>
      <c r="N261" s="38">
        <v>2449</v>
      </c>
      <c r="O261" s="38">
        <v>2979</v>
      </c>
      <c r="P261" s="38">
        <v>114</v>
      </c>
      <c r="Q261" s="38">
        <v>25</v>
      </c>
      <c r="R261" s="38">
        <v>64</v>
      </c>
      <c r="S261" s="38"/>
      <c r="T261" s="38">
        <v>14</v>
      </c>
      <c r="U261" s="38"/>
      <c r="V261" s="38"/>
      <c r="W261" s="38"/>
      <c r="X261" s="38">
        <v>0</v>
      </c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BA261" s="3">
        <f>IF(Q261&gt;0,RANK(Q261,(N261:P261,Q261:AE261)),0)</f>
        <v>5</v>
      </c>
      <c r="BB261" s="3">
        <f>IF(R261&gt;0,RANK(R261,(N261:P261,Q261:AE261)),0)</f>
        <v>4</v>
      </c>
      <c r="BC261" s="3">
        <f>IF(S261&gt;0,RANK(S261,(N261:P261,Q261:AE261)),0)</f>
        <v>0</v>
      </c>
      <c r="BD261" s="3">
        <f>IF(T261&gt;0,RANK(T261,(N261:P261,Q261:AE261)),0)</f>
        <v>6</v>
      </c>
      <c r="BE261" s="2">
        <f t="shared" si="104"/>
        <v>4.4286979627989375E-3</v>
      </c>
      <c r="BF261" s="2">
        <f t="shared" si="105"/>
        <v>1.133746678476528E-2</v>
      </c>
      <c r="BG261" s="2">
        <f t="shared" si="106"/>
        <v>0</v>
      </c>
      <c r="BH261" s="2">
        <f t="shared" si="107"/>
        <v>2.4800708591674048E-3</v>
      </c>
      <c r="BJ261" t="s">
        <v>430</v>
      </c>
      <c r="BK261" t="s">
        <v>887</v>
      </c>
      <c r="BL261">
        <v>2</v>
      </c>
      <c r="BN261">
        <v>0</v>
      </c>
      <c r="BO261" s="60">
        <v>6</v>
      </c>
      <c r="BP261" s="62">
        <v>105</v>
      </c>
      <c r="BQ261" s="66">
        <f t="shared" si="108"/>
        <v>6105</v>
      </c>
      <c r="BR261" s="66">
        <f t="shared" si="110"/>
        <v>6105</v>
      </c>
      <c r="BS261" s="3" t="s">
        <v>3083</v>
      </c>
      <c r="BX261" s="38"/>
      <c r="BY261" s="95"/>
      <c r="CC261" s="95"/>
      <c r="CD261" s="38">
        <f t="shared" si="109"/>
        <v>-5645</v>
      </c>
      <c r="CG261" s="6"/>
      <c r="CH261" s="6"/>
    </row>
    <row r="262" spans="1:93" ht="14" hidden="1" customHeight="1" outlineLevel="1" x14ac:dyDescent="0.2">
      <c r="A262" t="s">
        <v>1491</v>
      </c>
      <c r="B262" t="s">
        <v>887</v>
      </c>
      <c r="C262" s="1">
        <f t="shared" si="99"/>
        <v>138153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>IF(P262&gt;0,RANK(P262,(N262:P262,Q262:AE262)),0)</f>
        <v>3</v>
      </c>
      <c r="G262" s="1">
        <f t="shared" si="86"/>
        <v>28611</v>
      </c>
      <c r="H262" s="2">
        <f t="shared" si="87"/>
        <v>0.20709647998957678</v>
      </c>
      <c r="I262" s="2"/>
      <c r="J262" s="2">
        <f t="shared" si="100"/>
        <v>0.3848921123681715</v>
      </c>
      <c r="K262" s="2">
        <f t="shared" si="101"/>
        <v>0.59198859235774826</v>
      </c>
      <c r="L262" s="2">
        <f t="shared" si="102"/>
        <v>1.2630923686058211E-2</v>
      </c>
      <c r="M262" s="2">
        <f t="shared" si="103"/>
        <v>1.0488371588022087E-2</v>
      </c>
      <c r="N262" s="38">
        <v>53174</v>
      </c>
      <c r="O262" s="38">
        <v>81785</v>
      </c>
      <c r="P262" s="38">
        <v>1745</v>
      </c>
      <c r="Q262" s="38">
        <v>452</v>
      </c>
      <c r="R262" s="38">
        <v>589</v>
      </c>
      <c r="S262" s="38"/>
      <c r="T262" s="38">
        <v>408</v>
      </c>
      <c r="U262" s="38"/>
      <c r="V262" s="38"/>
      <c r="W262" s="38"/>
      <c r="X262" s="38">
        <v>0</v>
      </c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BA262" s="3">
        <f>IF(Q262&gt;0,RANK(Q262,(N262:P262,Q262:AE262)),0)</f>
        <v>5</v>
      </c>
      <c r="BB262" s="3">
        <f>IF(R262&gt;0,RANK(R262,(N262:P262,Q262:AE262)),0)</f>
        <v>4</v>
      </c>
      <c r="BC262" s="3">
        <f>IF(S262&gt;0,RANK(S262,(N262:P262,Q262:AE262)),0)</f>
        <v>0</v>
      </c>
      <c r="BD262" s="3">
        <f>IF(T262&gt;0,RANK(T262,(N262:P262,Q262:AE262)),0)</f>
        <v>6</v>
      </c>
      <c r="BE262" s="2">
        <f t="shared" si="104"/>
        <v>3.2717349605147915E-3</v>
      </c>
      <c r="BF262" s="2">
        <f t="shared" si="105"/>
        <v>4.2633891410248058E-3</v>
      </c>
      <c r="BG262" s="2">
        <f t="shared" si="106"/>
        <v>0</v>
      </c>
      <c r="BH262" s="2">
        <f t="shared" si="107"/>
        <v>2.9532474864823782E-3</v>
      </c>
      <c r="BJ262" t="s">
        <v>1491</v>
      </c>
      <c r="BK262" t="s">
        <v>887</v>
      </c>
      <c r="BN262">
        <v>0</v>
      </c>
      <c r="BO262" s="60">
        <v>6</v>
      </c>
      <c r="BP262" s="62">
        <v>107</v>
      </c>
      <c r="BQ262" s="66">
        <f t="shared" si="108"/>
        <v>6107</v>
      </c>
      <c r="BR262" s="66">
        <f t="shared" si="110"/>
        <v>6107</v>
      </c>
      <c r="BS262" s="3" t="s">
        <v>3083</v>
      </c>
      <c r="BX262" s="38"/>
      <c r="BY262" s="95"/>
      <c r="CC262" s="95"/>
      <c r="CD262" s="38">
        <f t="shared" si="109"/>
        <v>-138153</v>
      </c>
      <c r="CG262" s="6"/>
      <c r="CH262" s="6"/>
    </row>
    <row r="263" spans="1:93" ht="14" hidden="1" customHeight="1" outlineLevel="1" x14ac:dyDescent="0.2">
      <c r="A263" t="s">
        <v>2830</v>
      </c>
      <c r="B263" t="s">
        <v>887</v>
      </c>
      <c r="C263" s="1">
        <f t="shared" si="99"/>
        <v>28810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>IF(P263&gt;0,RANK(P263,(N263:P263,Q263:AE263)),0)</f>
        <v>3</v>
      </c>
      <c r="G263" s="1">
        <f t="shared" si="86"/>
        <v>6301</v>
      </c>
      <c r="H263" s="2">
        <f t="shared" si="87"/>
        <v>0.21870878167303021</v>
      </c>
      <c r="I263" s="2"/>
      <c r="J263" s="2">
        <f t="shared" si="100"/>
        <v>0.37865324540090245</v>
      </c>
      <c r="K263" s="2">
        <f t="shared" si="101"/>
        <v>0.59736202707393271</v>
      </c>
      <c r="L263" s="2">
        <f t="shared" si="102"/>
        <v>1.3571676501214856E-2</v>
      </c>
      <c r="M263" s="2">
        <f t="shared" si="103"/>
        <v>1.0413051023950039E-2</v>
      </c>
      <c r="N263" s="38">
        <v>10909</v>
      </c>
      <c r="O263" s="38">
        <v>17210</v>
      </c>
      <c r="P263" s="38">
        <v>391</v>
      </c>
      <c r="Q263" s="38">
        <v>128</v>
      </c>
      <c r="R263" s="38">
        <v>115</v>
      </c>
      <c r="S263" s="38"/>
      <c r="T263" s="38">
        <v>57</v>
      </c>
      <c r="U263" s="38"/>
      <c r="V263" s="38"/>
      <c r="W263" s="38"/>
      <c r="X263" s="38">
        <v>0</v>
      </c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BA263" s="3">
        <f>IF(Q263&gt;0,RANK(Q263,(N263:P263,Q263:AE263)),0)</f>
        <v>4</v>
      </c>
      <c r="BB263" s="3">
        <f>IF(R263&gt;0,RANK(R263,(N263:P263,Q263:AE263)),0)</f>
        <v>5</v>
      </c>
      <c r="BC263" s="3">
        <f>IF(S263&gt;0,RANK(S263,(N263:P263,Q263:AE263)),0)</f>
        <v>0</v>
      </c>
      <c r="BD263" s="3">
        <f>IF(T263&gt;0,RANK(T263,(N263:P263,Q263:AE263)),0)</f>
        <v>6</v>
      </c>
      <c r="BE263" s="2">
        <f t="shared" si="104"/>
        <v>4.4429017702186744E-3</v>
      </c>
      <c r="BF263" s="2">
        <f t="shared" si="105"/>
        <v>3.9916695591808403E-3</v>
      </c>
      <c r="BG263" s="2">
        <f t="shared" si="106"/>
        <v>0</v>
      </c>
      <c r="BH263" s="2">
        <f t="shared" si="107"/>
        <v>1.9784796945505035E-3</v>
      </c>
      <c r="BJ263" t="s">
        <v>2830</v>
      </c>
      <c r="BK263" t="s">
        <v>887</v>
      </c>
      <c r="BL263">
        <v>5</v>
      </c>
      <c r="BN263">
        <v>0</v>
      </c>
      <c r="BO263" s="60">
        <v>6</v>
      </c>
      <c r="BP263" s="62">
        <v>109</v>
      </c>
      <c r="BQ263" s="66">
        <f t="shared" si="108"/>
        <v>6109</v>
      </c>
      <c r="BR263" s="66">
        <f t="shared" si="110"/>
        <v>6109</v>
      </c>
      <c r="BS263" s="3" t="s">
        <v>3083</v>
      </c>
      <c r="BX263" s="38"/>
      <c r="BY263" s="95"/>
      <c r="CC263" s="95"/>
      <c r="CD263" s="38">
        <f t="shared" si="109"/>
        <v>-28810</v>
      </c>
      <c r="CG263" s="6"/>
      <c r="CH263" s="6"/>
    </row>
    <row r="264" spans="1:93" ht="14" hidden="1" customHeight="1" outlineLevel="1" x14ac:dyDescent="0.2">
      <c r="A264" t="s">
        <v>1994</v>
      </c>
      <c r="B264" t="s">
        <v>887</v>
      </c>
      <c r="C264" s="1">
        <f t="shared" si="99"/>
        <v>386932</v>
      </c>
      <c r="D264" s="3">
        <f>IF(N264&gt;0, RANK(N264,(N264:P264,Q264:AE264)),0)</f>
        <v>1</v>
      </c>
      <c r="E264" s="3">
        <f>IF(O264&gt;0,RANK(O264,(N264:P264,Q264:AE264)),0)</f>
        <v>2</v>
      </c>
      <c r="F264" s="3">
        <f>IF(P264&gt;0,RANK(P264,(N264:P264,Q264:AE264)),0)</f>
        <v>3</v>
      </c>
      <c r="G264" s="1">
        <f t="shared" ref="G264:G327" si="111">IF(C264&gt;0,MAX(N264:P264)-LARGE(N264:P264,2),0)</f>
        <v>58417</v>
      </c>
      <c r="H264" s="2">
        <f t="shared" ref="H264:H327" si="112">IF(C264&gt;0,G264/C264,0)</f>
        <v>0.15097484829375704</v>
      </c>
      <c r="I264" s="2"/>
      <c r="J264" s="2">
        <f t="shared" si="100"/>
        <v>0.56096161599454164</v>
      </c>
      <c r="K264" s="2">
        <f t="shared" si="101"/>
        <v>0.40998676770078463</v>
      </c>
      <c r="L264" s="2">
        <f t="shared" si="102"/>
        <v>1.2898907301541356E-2</v>
      </c>
      <c r="M264" s="2">
        <f t="shared" si="103"/>
        <v>1.6152709003132378E-2</v>
      </c>
      <c r="N264" s="38">
        <v>217054</v>
      </c>
      <c r="O264" s="38">
        <v>158637</v>
      </c>
      <c r="P264" s="38">
        <v>4991</v>
      </c>
      <c r="Q264" s="38">
        <v>1742</v>
      </c>
      <c r="R264" s="38">
        <v>3011</v>
      </c>
      <c r="S264" s="38"/>
      <c r="T264" s="38">
        <v>1497</v>
      </c>
      <c r="U264" s="38"/>
      <c r="V264" s="38"/>
      <c r="W264" s="38"/>
      <c r="X264" s="38">
        <v>0</v>
      </c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BA264" s="3">
        <f>IF(Q264&gt;0,RANK(Q264,(N264:P264,Q264:AE264)),0)</f>
        <v>5</v>
      </c>
      <c r="BB264" s="3">
        <f>IF(R264&gt;0,RANK(R264,(N264:P264,Q264:AE264)),0)</f>
        <v>4</v>
      </c>
      <c r="BC264" s="3">
        <f>IF(S264&gt;0,RANK(S264,(N264:P264,Q264:AE264)),0)</f>
        <v>0</v>
      </c>
      <c r="BD264" s="3">
        <f>IF(T264&gt;0,RANK(T264,(N264:P264,Q264:AE264)),0)</f>
        <v>6</v>
      </c>
      <c r="BE264" s="2">
        <f t="shared" si="104"/>
        <v>4.5020830533530438E-3</v>
      </c>
      <c r="BF264" s="2">
        <f t="shared" si="105"/>
        <v>7.7817290893490328E-3</v>
      </c>
      <c r="BG264" s="2">
        <f t="shared" si="106"/>
        <v>0</v>
      </c>
      <c r="BH264" s="2">
        <f t="shared" si="107"/>
        <v>3.8688968604302563E-3</v>
      </c>
      <c r="BJ264" t="s">
        <v>1994</v>
      </c>
      <c r="BK264" t="s">
        <v>887</v>
      </c>
      <c r="BN264">
        <v>0</v>
      </c>
      <c r="BO264" s="60">
        <v>6</v>
      </c>
      <c r="BP264" s="62">
        <v>111</v>
      </c>
      <c r="BQ264" s="66">
        <f t="shared" si="108"/>
        <v>6111</v>
      </c>
      <c r="BR264" s="66">
        <f t="shared" si="110"/>
        <v>6111</v>
      </c>
      <c r="BS264" s="3" t="s">
        <v>3083</v>
      </c>
      <c r="BX264" s="38"/>
      <c r="BY264" s="95"/>
      <c r="CC264" s="95"/>
      <c r="CD264" s="38">
        <f t="shared" si="109"/>
        <v>-386932</v>
      </c>
      <c r="CG264" s="6"/>
      <c r="CH264" s="6"/>
    </row>
    <row r="265" spans="1:93" ht="14" hidden="1" customHeight="1" outlineLevel="1" x14ac:dyDescent="0.2">
      <c r="A265" t="s">
        <v>659</v>
      </c>
      <c r="B265" t="s">
        <v>887</v>
      </c>
      <c r="C265" s="1">
        <f t="shared" si="99"/>
        <v>92589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>IF(P265&gt;0,RANK(P265,(N265:P265,Q265:AE265)),0)</f>
        <v>3</v>
      </c>
      <c r="G265" s="1">
        <f t="shared" si="111"/>
        <v>33561</v>
      </c>
      <c r="H265" s="2">
        <f t="shared" si="112"/>
        <v>0.36247286394712114</v>
      </c>
      <c r="I265" s="2"/>
      <c r="J265" s="2">
        <f t="shared" si="100"/>
        <v>0.66319973214960737</v>
      </c>
      <c r="K265" s="2">
        <f t="shared" si="101"/>
        <v>0.30072686820248623</v>
      </c>
      <c r="L265" s="2">
        <f t="shared" si="102"/>
        <v>1.3133309572411409E-2</v>
      </c>
      <c r="M265" s="2">
        <f t="shared" si="103"/>
        <v>2.2940090075494992E-2</v>
      </c>
      <c r="N265" s="38">
        <v>61405</v>
      </c>
      <c r="O265" s="38">
        <v>27844</v>
      </c>
      <c r="P265" s="38">
        <v>1216</v>
      </c>
      <c r="Q265" s="38">
        <v>440</v>
      </c>
      <c r="R265" s="38">
        <v>1176</v>
      </c>
      <c r="S265" s="38"/>
      <c r="T265" s="38">
        <v>508</v>
      </c>
      <c r="U265" s="38"/>
      <c r="V265" s="38"/>
      <c r="W265" s="38"/>
      <c r="X265" s="38">
        <v>0</v>
      </c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BA265" s="3">
        <f>IF(Q265&gt;0,RANK(Q265,(N265:P265,Q265:AE265)),0)</f>
        <v>6</v>
      </c>
      <c r="BB265" s="3">
        <f>IF(R265&gt;0,RANK(R265,(N265:P265,Q265:AE265)),0)</f>
        <v>4</v>
      </c>
      <c r="BC265" s="3">
        <f>IF(S265&gt;0,RANK(S265,(N265:P265,Q265:AE265)),0)</f>
        <v>0</v>
      </c>
      <c r="BD265" s="3">
        <f>IF(T265&gt;0,RANK(T265,(N265:P265,Q265:AE265)),0)</f>
        <v>5</v>
      </c>
      <c r="BE265" s="2">
        <f t="shared" si="104"/>
        <v>4.7521843847541283E-3</v>
      </c>
      <c r="BF265" s="2">
        <f t="shared" si="105"/>
        <v>1.2701292810161035E-2</v>
      </c>
      <c r="BG265" s="2">
        <f t="shared" si="106"/>
        <v>0</v>
      </c>
      <c r="BH265" s="2">
        <f t="shared" si="107"/>
        <v>5.4866128805797663E-3</v>
      </c>
      <c r="BJ265" t="s">
        <v>659</v>
      </c>
      <c r="BK265" t="s">
        <v>887</v>
      </c>
      <c r="BN265">
        <v>0</v>
      </c>
      <c r="BO265" s="60">
        <v>6</v>
      </c>
      <c r="BP265" s="62">
        <v>113</v>
      </c>
      <c r="BQ265" s="66">
        <f t="shared" si="108"/>
        <v>6113</v>
      </c>
      <c r="BR265" s="66">
        <f t="shared" si="110"/>
        <v>6113</v>
      </c>
      <c r="BS265" s="3" t="s">
        <v>3083</v>
      </c>
      <c r="BX265" s="38"/>
      <c r="BY265" s="95"/>
      <c r="BZ265"/>
      <c r="CC265" s="95"/>
      <c r="CD265" s="38">
        <f t="shared" si="109"/>
        <v>-92589</v>
      </c>
      <c r="CG265"/>
      <c r="CH265"/>
      <c r="CI265" s="1"/>
    </row>
    <row r="266" spans="1:93" ht="14" hidden="1" customHeight="1" outlineLevel="1" x14ac:dyDescent="0.2">
      <c r="A266" t="s">
        <v>68</v>
      </c>
      <c r="B266" t="s">
        <v>887</v>
      </c>
      <c r="C266" s="1">
        <f t="shared" si="99"/>
        <v>30070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>IF(P266&gt;0,RANK(P266,(N266:P266,Q266:AE266)),0)</f>
        <v>3</v>
      </c>
      <c r="G266" s="1">
        <f t="shared" si="111"/>
        <v>7766</v>
      </c>
      <c r="H266" s="2">
        <f t="shared" si="112"/>
        <v>0.25826405054871965</v>
      </c>
      <c r="I266" s="2"/>
      <c r="J266" s="2">
        <f t="shared" si="100"/>
        <v>0.3566677751912205</v>
      </c>
      <c r="K266" s="2">
        <f t="shared" si="101"/>
        <v>0.6149318257399401</v>
      </c>
      <c r="L266" s="2">
        <f t="shared" si="102"/>
        <v>1.5596940472231461E-2</v>
      </c>
      <c r="M266" s="2">
        <f t="shared" si="103"/>
        <v>1.2803458596607939E-2</v>
      </c>
      <c r="N266" s="38">
        <v>10725</v>
      </c>
      <c r="O266" s="38">
        <v>18491</v>
      </c>
      <c r="P266" s="38">
        <v>469</v>
      </c>
      <c r="Q266" s="38">
        <v>132</v>
      </c>
      <c r="R266" s="38">
        <v>149</v>
      </c>
      <c r="S266" s="38"/>
      <c r="T266" s="38">
        <v>104</v>
      </c>
      <c r="U266" s="38"/>
      <c r="V266" s="38"/>
      <c r="W266" s="38"/>
      <c r="X266" s="38">
        <v>0</v>
      </c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BA266" s="3">
        <f>IF(Q266&gt;0,RANK(Q266,(N266:P266,Q266:AE266)),0)</f>
        <v>5</v>
      </c>
      <c r="BB266" s="3">
        <f>IF(R266&gt;0,RANK(R266,(N266:P266,Q266:AE266)),0)</f>
        <v>4</v>
      </c>
      <c r="BC266" s="3">
        <f>IF(S266&gt;0,RANK(S266,(N266:P266,Q266:AE266)),0)</f>
        <v>0</v>
      </c>
      <c r="BD266" s="3">
        <f>IF(T266&gt;0,RANK(T266,(N266:P266,Q266:AE266)),0)</f>
        <v>6</v>
      </c>
      <c r="BE266" s="2">
        <f t="shared" si="104"/>
        <v>4.389757233122714E-3</v>
      </c>
      <c r="BF266" s="2">
        <f t="shared" si="105"/>
        <v>4.9551047555703356E-3</v>
      </c>
      <c r="BG266" s="2">
        <f t="shared" si="106"/>
        <v>0</v>
      </c>
      <c r="BH266" s="2">
        <f t="shared" si="107"/>
        <v>3.4585966079148651E-3</v>
      </c>
      <c r="BJ266" t="s">
        <v>68</v>
      </c>
      <c r="BK266" t="s">
        <v>887</v>
      </c>
      <c r="BN266">
        <v>0</v>
      </c>
      <c r="BO266" s="60">
        <v>6</v>
      </c>
      <c r="BP266" s="62">
        <v>115</v>
      </c>
      <c r="BQ266" s="66">
        <f t="shared" si="108"/>
        <v>6115</v>
      </c>
      <c r="BR266" s="66">
        <f t="shared" si="110"/>
        <v>6115</v>
      </c>
      <c r="BS266" s="3" t="s">
        <v>3083</v>
      </c>
      <c r="BX266" s="38"/>
      <c r="BY266" s="95"/>
      <c r="BZ266"/>
      <c r="CC266" s="95"/>
      <c r="CD266" s="38">
        <f t="shared" si="109"/>
        <v>-30070</v>
      </c>
      <c r="CG266"/>
      <c r="CH266"/>
      <c r="CI266" s="1"/>
    </row>
    <row r="267" spans="1:93" ht="14" customHeight="1" collapsed="1" x14ac:dyDescent="0.2">
      <c r="A267" t="s">
        <v>2580</v>
      </c>
      <c r="B267" t="s">
        <v>534</v>
      </c>
      <c r="C267" s="1">
        <f t="shared" si="99"/>
        <v>15857842</v>
      </c>
      <c r="D267" s="3">
        <f>IF(N267&gt;0, RANK(N267,(N267:P267,Q267:AE267)),0)</f>
        <v>1</v>
      </c>
      <c r="E267" s="3">
        <f>IF(O267&gt;0,RANK(O267,(N267:P267,Q267:AE267)),0)</f>
        <v>2</v>
      </c>
      <c r="F267" s="3">
        <f>IF(P267&gt;0,RANK(P267,(N267:P267,Q267:AE267)),0)</f>
        <v>3</v>
      </c>
      <c r="G267" s="1">
        <f t="shared" si="111"/>
        <v>3194243</v>
      </c>
      <c r="H267" s="2">
        <f t="shared" si="112"/>
        <v>0.2014298666867787</v>
      </c>
      <c r="I267" s="2"/>
      <c r="J267" s="2">
        <f t="shared" si="100"/>
        <v>0.58480926976066483</v>
      </c>
      <c r="K267" s="2">
        <f t="shared" si="101"/>
        <v>0.38337940307388607</v>
      </c>
      <c r="L267" s="2">
        <f t="shared" si="102"/>
        <v>1.2459387601415123E-2</v>
      </c>
      <c r="M267" s="2">
        <f t="shared" si="103"/>
        <v>1.9351939564033978E-2</v>
      </c>
      <c r="N267" s="38">
        <v>9273813</v>
      </c>
      <c r="O267" s="38">
        <v>6079570</v>
      </c>
      <c r="P267" s="38">
        <v>197579</v>
      </c>
      <c r="Q267" s="38">
        <v>66640</v>
      </c>
      <c r="R267" s="38">
        <v>167734</v>
      </c>
      <c r="S267" s="38"/>
      <c r="T267" s="38">
        <v>72506</v>
      </c>
      <c r="U267" s="38"/>
      <c r="V267" s="38"/>
      <c r="W267" s="38"/>
      <c r="X267" s="38">
        <v>0</v>
      </c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BA267" s="3">
        <f>IF(Q267&gt;0,RANK(Q267,(N267:P267,Q267:AE267)),0)</f>
        <v>6</v>
      </c>
      <c r="BB267" s="3">
        <f>IF(R267&gt;0,RANK(R267,(N267:P267,Q267:AE267)),0)</f>
        <v>4</v>
      </c>
      <c r="BC267" s="3">
        <f>IF(S267&gt;0,RANK(S267,(N267:P267,Q267:AE267)),0)</f>
        <v>0</v>
      </c>
      <c r="BD267" s="3">
        <f>IF(T267&gt;0,RANK(T267,(N267:P267,Q267:AE267)),0)</f>
        <v>5</v>
      </c>
      <c r="BE267" s="2">
        <f t="shared" si="104"/>
        <v>4.2023372410949734E-3</v>
      </c>
      <c r="BF267" s="2">
        <f t="shared" si="105"/>
        <v>1.0577353463352706E-2</v>
      </c>
      <c r="BG267" s="2">
        <f t="shared" si="106"/>
        <v>0</v>
      </c>
      <c r="BH267" s="2">
        <f t="shared" si="107"/>
        <v>4.5722488595863172E-3</v>
      </c>
      <c r="BJ267" t="s">
        <v>2580</v>
      </c>
      <c r="BK267" t="s">
        <v>534</v>
      </c>
      <c r="BN267">
        <v>0</v>
      </c>
      <c r="BO267" s="60">
        <v>6</v>
      </c>
      <c r="BP267" s="62"/>
      <c r="BQ267" s="60">
        <v>6</v>
      </c>
      <c r="BR267" s="60">
        <f t="shared" si="110"/>
        <v>6</v>
      </c>
      <c r="BS267" s="3" t="s">
        <v>693</v>
      </c>
      <c r="BT267" s="38">
        <f>SUM(BT209:BT266)</f>
        <v>0</v>
      </c>
      <c r="BU267" s="38">
        <f>SUM(BU209:BU266)</f>
        <v>0</v>
      </c>
      <c r="BV267" s="38">
        <f>SUM(BV209:BV266)</f>
        <v>0</v>
      </c>
      <c r="BX267" s="38"/>
      <c r="CD267" s="38">
        <f t="shared" si="109"/>
        <v>-15857842</v>
      </c>
      <c r="CE267" s="38">
        <f>SUM(CE209:CE266)</f>
        <v>0</v>
      </c>
      <c r="CF267" s="38">
        <f>SUM(CF209:CF266)</f>
        <v>0</v>
      </c>
      <c r="CI267" s="38">
        <f>SUM(CI209:CI266)</f>
        <v>0</v>
      </c>
    </row>
    <row r="268" spans="1:93" ht="14" customHeight="1" x14ac:dyDescent="0.2">
      <c r="C268" s="1"/>
      <c r="E268" s="3"/>
      <c r="F268" s="3"/>
      <c r="I268" s="2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BA268" s="3"/>
      <c r="BB268" s="3"/>
      <c r="BC268" s="3"/>
      <c r="BD268" s="3"/>
      <c r="BO268" s="60"/>
      <c r="BP268" s="62"/>
      <c r="BQ268" s="66"/>
      <c r="BR268" s="66"/>
      <c r="CK268" s="1"/>
      <c r="CL268" s="1"/>
      <c r="CM268" s="1"/>
      <c r="CN268" s="1"/>
      <c r="CO268" s="1"/>
    </row>
    <row r="269" spans="1:93" ht="14" hidden="1" customHeight="1" outlineLevel="1" x14ac:dyDescent="0.2">
      <c r="A269" t="s">
        <v>1006</v>
      </c>
      <c r="B269" t="s">
        <v>2670</v>
      </c>
      <c r="C269" s="1">
        <f t="shared" ref="C269:C300" si="113">SUM(N269:AY269)</f>
        <v>233336</v>
      </c>
      <c r="D269" s="3">
        <f>IF(N269&gt;0, RANK(N269,(N269:P269,Q269:AE269)),0)</f>
        <v>1</v>
      </c>
      <c r="E269" s="3">
        <f>IF(O269&gt;0,RANK(O269,(N269:P269,Q269:AE269)),0)</f>
        <v>2</v>
      </c>
      <c r="F269" s="3">
        <f>IF(P269&gt;0,RANK(P269,(N269:P269,Q269:AE269)),0)</f>
        <v>3</v>
      </c>
      <c r="G269" s="1">
        <f t="shared" si="111"/>
        <v>21032</v>
      </c>
      <c r="H269" s="2">
        <f t="shared" si="112"/>
        <v>9.013611273014023E-2</v>
      </c>
      <c r="I269" s="2"/>
      <c r="J269" s="2">
        <f t="shared" ref="J269:J301" si="114">IF($C269=0,"-",N269/$C269)</f>
        <v>0.53166249528576814</v>
      </c>
      <c r="K269" s="2">
        <f t="shared" ref="K269:K301" si="115">IF($C269=0,"-",O269/$C269)</f>
        <v>0.44152638255562793</v>
      </c>
      <c r="L269" s="2">
        <f t="shared" ref="L269:L301" si="116">IF($C269=0,"-",P269/$C269)</f>
        <v>1.2467000377138547E-2</v>
      </c>
      <c r="M269" s="2">
        <f t="shared" ref="M269:M301" si="117">IF(C269=0,"-",(1-J269-K269-L269))</f>
        <v>1.4344121781465382E-2</v>
      </c>
      <c r="N269" s="38">
        <v>124056</v>
      </c>
      <c r="O269" s="38">
        <v>103024</v>
      </c>
      <c r="P269" s="38">
        <v>2909</v>
      </c>
      <c r="Q269" s="38">
        <v>1403</v>
      </c>
      <c r="R269" s="38">
        <v>1132</v>
      </c>
      <c r="S269" s="38">
        <v>259</v>
      </c>
      <c r="T269" s="38">
        <v>0</v>
      </c>
      <c r="U269" s="38">
        <v>332</v>
      </c>
      <c r="V269" s="38"/>
      <c r="W269" s="38">
        <v>0</v>
      </c>
      <c r="X269" s="38">
        <v>0</v>
      </c>
      <c r="Y269" s="38"/>
      <c r="Z269" s="38">
        <v>0</v>
      </c>
      <c r="AA269" s="38"/>
      <c r="AB269" s="38"/>
      <c r="AC269" s="38">
        <v>221</v>
      </c>
      <c r="AD269" s="38"/>
      <c r="AE269" s="38">
        <v>0</v>
      </c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BA269" s="3">
        <f>IF(Q269&gt;0,RANK(Q269,(N269:P269,Q269:AE269)),0)</f>
        <v>4</v>
      </c>
      <c r="BB269" s="3">
        <f>IF(R269&gt;0,RANK(R269,(N269:P269,Q269:AE269)),0)</f>
        <v>5</v>
      </c>
      <c r="BC269" s="3">
        <f>IF(S269&gt;0,RANK(S269,(N269:P269,Q269:AE269)),0)</f>
        <v>7</v>
      </c>
      <c r="BD269" s="3">
        <f>IF(T269&gt;0,RANK(T269,(N269:P269,Q269:AE269)),0)</f>
        <v>0</v>
      </c>
      <c r="BE269" s="2">
        <f t="shared" ref="BE269:BE300" si="118">IF($C269=0,"-",Q269/$C269)</f>
        <v>6.0127884252751396E-3</v>
      </c>
      <c r="BF269" s="2">
        <f t="shared" ref="BF269:BF300" si="119">IF($C269=0,"-",R269/$C269)</f>
        <v>4.8513731271642609E-3</v>
      </c>
      <c r="BG269" s="2">
        <f t="shared" ref="BG269:BG300" si="120">IF($C269=0,"-",S269/$C269)</f>
        <v>1.1099873144306922E-3</v>
      </c>
      <c r="BH269" s="2">
        <f t="shared" ref="BH269:BH300" si="121">IF($C269=0,"-",T269/$C269)</f>
        <v>0</v>
      </c>
      <c r="BJ269" t="s">
        <v>1006</v>
      </c>
      <c r="BK269" t="s">
        <v>2670</v>
      </c>
      <c r="BM269" s="1"/>
      <c r="BN269">
        <v>0</v>
      </c>
      <c r="BO269" s="60">
        <v>8</v>
      </c>
      <c r="BP269" s="62">
        <v>1</v>
      </c>
      <c r="BQ269" s="66">
        <f t="shared" ref="BQ269:BQ300" si="122">1000*BO269+BP269</f>
        <v>8001</v>
      </c>
      <c r="BR269" s="66">
        <f t="shared" si="110"/>
        <v>8001</v>
      </c>
      <c r="BS269" s="3" t="s">
        <v>3083</v>
      </c>
      <c r="BT269" s="1"/>
      <c r="CD269" s="38">
        <f t="shared" si="109"/>
        <v>-233336</v>
      </c>
    </row>
    <row r="270" spans="1:93" ht="14" hidden="1" customHeight="1" outlineLevel="1" x14ac:dyDescent="0.2">
      <c r="A270" t="s">
        <v>1007</v>
      </c>
      <c r="B270" t="s">
        <v>2670</v>
      </c>
      <c r="C270" s="1">
        <f t="shared" si="113"/>
        <v>7519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>IF(P270&gt;0,RANK(P270,(N270:P270,Q270:AE270)),0)</f>
        <v>3</v>
      </c>
      <c r="G270" s="1">
        <f t="shared" si="111"/>
        <v>813</v>
      </c>
      <c r="H270" s="2">
        <f t="shared" si="112"/>
        <v>0.10812608059582392</v>
      </c>
      <c r="I270" s="2"/>
      <c r="J270" s="2">
        <f t="shared" si="114"/>
        <v>0.43144035111052004</v>
      </c>
      <c r="K270" s="2">
        <f t="shared" si="115"/>
        <v>0.53956643170634389</v>
      </c>
      <c r="L270" s="2">
        <f t="shared" si="116"/>
        <v>1.6225561909828434E-2</v>
      </c>
      <c r="M270" s="2">
        <f t="shared" si="117"/>
        <v>1.2767655273307643E-2</v>
      </c>
      <c r="N270" s="38">
        <v>3244</v>
      </c>
      <c r="O270" s="38">
        <v>4057</v>
      </c>
      <c r="P270" s="38">
        <v>122</v>
      </c>
      <c r="Q270" s="38">
        <v>40</v>
      </c>
      <c r="R270" s="38">
        <v>29</v>
      </c>
      <c r="S270" s="38">
        <v>8</v>
      </c>
      <c r="T270" s="38">
        <v>0</v>
      </c>
      <c r="U270" s="38">
        <v>11</v>
      </c>
      <c r="V270" s="38"/>
      <c r="W270" s="38">
        <v>0</v>
      </c>
      <c r="X270" s="38">
        <v>0</v>
      </c>
      <c r="Y270" s="38"/>
      <c r="Z270" s="38">
        <v>0</v>
      </c>
      <c r="AA270" s="38"/>
      <c r="AB270" s="38"/>
      <c r="AC270" s="38">
        <v>8</v>
      </c>
      <c r="AD270" s="38"/>
      <c r="AE270" s="38">
        <v>0</v>
      </c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BA270" s="3">
        <f>IF(Q270&gt;0,RANK(Q270,(N270:P270,Q270:AE270)),0)</f>
        <v>4</v>
      </c>
      <c r="BB270" s="3">
        <f>IF(R270&gt;0,RANK(R270,(N270:P270,Q270:AE270)),0)</f>
        <v>5</v>
      </c>
      <c r="BC270" s="3">
        <f>IF(S270&gt;0,RANK(S270,(N270:P270,Q270:AE270)),0)</f>
        <v>7</v>
      </c>
      <c r="BD270" s="3">
        <f>IF(T270&gt;0,RANK(T270,(N270:P270,Q270:AE270)),0)</f>
        <v>0</v>
      </c>
      <c r="BE270" s="2">
        <f t="shared" si="118"/>
        <v>5.3198563638781754E-3</v>
      </c>
      <c r="BF270" s="2">
        <f t="shared" si="119"/>
        <v>3.8568958638116771E-3</v>
      </c>
      <c r="BG270" s="2">
        <f t="shared" si="120"/>
        <v>1.0639712727756351E-3</v>
      </c>
      <c r="BH270" s="2">
        <f t="shared" si="121"/>
        <v>0</v>
      </c>
      <c r="BJ270" t="s">
        <v>1007</v>
      </c>
      <c r="BK270" t="s">
        <v>2670</v>
      </c>
      <c r="BL270">
        <v>3</v>
      </c>
      <c r="BM270" s="1"/>
      <c r="BN270">
        <v>0</v>
      </c>
      <c r="BO270" s="60">
        <v>8</v>
      </c>
      <c r="BP270" s="62">
        <v>3</v>
      </c>
      <c r="BQ270" s="66">
        <f t="shared" si="122"/>
        <v>8003</v>
      </c>
      <c r="BR270" s="66">
        <f t="shared" si="110"/>
        <v>8003</v>
      </c>
      <c r="BS270" s="3" t="s">
        <v>3083</v>
      </c>
      <c r="CD270" s="38">
        <f t="shared" si="109"/>
        <v>-7519</v>
      </c>
      <c r="CI270" s="1"/>
      <c r="CJ270" s="1"/>
      <c r="CK270" s="1"/>
      <c r="CL270" s="1"/>
      <c r="CM270" s="1"/>
      <c r="CN270" s="1"/>
    </row>
    <row r="271" spans="1:93" ht="14" hidden="1" customHeight="1" outlineLevel="1" x14ac:dyDescent="0.2">
      <c r="A271" t="s">
        <v>1180</v>
      </c>
      <c r="B271" t="s">
        <v>2670</v>
      </c>
      <c r="C271" s="1">
        <f t="shared" si="113"/>
        <v>325451</v>
      </c>
      <c r="D271" s="3">
        <f>IF(N271&gt;0, RANK(N271,(N271:P271,Q271:AE271)),0)</f>
        <v>1</v>
      </c>
      <c r="E271" s="3">
        <f>IF(O271&gt;0,RANK(O271,(N271:P271,Q271:AE271)),0)</f>
        <v>2</v>
      </c>
      <c r="F271" s="3">
        <f>IF(P271&gt;0,RANK(P271,(N271:P271,Q271:AE271)),0)</f>
        <v>3</v>
      </c>
      <c r="G271" s="1">
        <f t="shared" si="111"/>
        <v>65414</v>
      </c>
      <c r="H271" s="2">
        <f t="shared" si="112"/>
        <v>0.20099492703970798</v>
      </c>
      <c r="I271" s="2"/>
      <c r="J271" s="2">
        <f t="shared" si="114"/>
        <v>0.58603292047036271</v>
      </c>
      <c r="K271" s="2">
        <f t="shared" si="115"/>
        <v>0.3850379934306547</v>
      </c>
      <c r="L271" s="2">
        <f t="shared" si="116"/>
        <v>1.0370224703565207E-2</v>
      </c>
      <c r="M271" s="2">
        <f t="shared" si="117"/>
        <v>1.8558861395417386E-2</v>
      </c>
      <c r="N271" s="38">
        <v>190725</v>
      </c>
      <c r="O271" s="38">
        <v>125311</v>
      </c>
      <c r="P271" s="38">
        <v>3375</v>
      </c>
      <c r="Q271" s="38">
        <v>2192</v>
      </c>
      <c r="R271" s="38">
        <v>2545</v>
      </c>
      <c r="S271" s="38">
        <v>351</v>
      </c>
      <c r="T271" s="38">
        <v>0</v>
      </c>
      <c r="U271" s="38">
        <v>708</v>
      </c>
      <c r="V271" s="38"/>
      <c r="W271" s="38">
        <v>0</v>
      </c>
      <c r="X271" s="38">
        <v>0</v>
      </c>
      <c r="Y271" s="38"/>
      <c r="Z271" s="38">
        <v>0</v>
      </c>
      <c r="AA271" s="38"/>
      <c r="AB271" s="38"/>
      <c r="AC271" s="38">
        <v>244</v>
      </c>
      <c r="AD271" s="38"/>
      <c r="AE271" s="38">
        <v>0</v>
      </c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  <c r="BA271" s="3">
        <f>IF(Q271&gt;0,RANK(Q271,(N271:P271,Q271:AE271)),0)</f>
        <v>5</v>
      </c>
      <c r="BB271" s="3">
        <f>IF(R271&gt;0,RANK(R271,(N271:P271,Q271:AE271)),0)</f>
        <v>4</v>
      </c>
      <c r="BC271" s="3">
        <f>IF(S271&gt;0,RANK(S271,(N271:P271,Q271:AE271)),0)</f>
        <v>7</v>
      </c>
      <c r="BD271" s="3">
        <f>IF(T271&gt;0,RANK(T271,(N271:P271,Q271:AE271)),0)</f>
        <v>0</v>
      </c>
      <c r="BE271" s="2">
        <f t="shared" si="118"/>
        <v>6.7352689037673873E-3</v>
      </c>
      <c r="BF271" s="2">
        <f t="shared" si="119"/>
        <v>7.8199175912810216E-3</v>
      </c>
      <c r="BG271" s="2">
        <f t="shared" si="120"/>
        <v>1.0785033691707814E-3</v>
      </c>
      <c r="BH271" s="2">
        <f t="shared" si="121"/>
        <v>0</v>
      </c>
      <c r="BJ271" t="s">
        <v>1180</v>
      </c>
      <c r="BK271" t="s">
        <v>2670</v>
      </c>
      <c r="BM271" s="1"/>
      <c r="BN271">
        <v>0</v>
      </c>
      <c r="BO271" s="60">
        <v>8</v>
      </c>
      <c r="BP271" s="62">
        <v>5</v>
      </c>
      <c r="BQ271" s="66">
        <f t="shared" si="122"/>
        <v>8005</v>
      </c>
      <c r="BR271" s="66">
        <f t="shared" si="110"/>
        <v>8005</v>
      </c>
      <c r="BS271" s="3" t="s">
        <v>3083</v>
      </c>
      <c r="CD271" s="38">
        <f t="shared" si="109"/>
        <v>-325451</v>
      </c>
    </row>
    <row r="272" spans="1:93" ht="14" hidden="1" customHeight="1" outlineLevel="1" x14ac:dyDescent="0.2">
      <c r="A272" t="s">
        <v>2854</v>
      </c>
      <c r="B272" t="s">
        <v>2670</v>
      </c>
      <c r="C272" s="1">
        <f t="shared" si="113"/>
        <v>9355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>IF(P272&gt;0,RANK(P272,(N272:P272,Q272:AE272)),0)</f>
        <v>3</v>
      </c>
      <c r="G272" s="1">
        <f t="shared" si="111"/>
        <v>1314</v>
      </c>
      <c r="H272" s="2">
        <f t="shared" si="112"/>
        <v>0.14045964724746124</v>
      </c>
      <c r="I272" s="2"/>
      <c r="J272" s="2">
        <f t="shared" si="114"/>
        <v>0.41731694281133086</v>
      </c>
      <c r="K272" s="2">
        <f t="shared" si="115"/>
        <v>0.5577765900587921</v>
      </c>
      <c r="L272" s="2">
        <f t="shared" si="116"/>
        <v>1.2079102084446821E-2</v>
      </c>
      <c r="M272" s="2">
        <f t="shared" si="117"/>
        <v>1.2827365045430276E-2</v>
      </c>
      <c r="N272" s="38">
        <v>3904</v>
      </c>
      <c r="O272" s="38">
        <v>5218</v>
      </c>
      <c r="P272" s="38">
        <v>113</v>
      </c>
      <c r="Q272" s="38">
        <v>49</v>
      </c>
      <c r="R272" s="38">
        <v>34</v>
      </c>
      <c r="S272" s="38">
        <v>17</v>
      </c>
      <c r="T272" s="38">
        <v>0</v>
      </c>
      <c r="U272" s="38">
        <v>13</v>
      </c>
      <c r="V272" s="38"/>
      <c r="W272" s="38">
        <v>0</v>
      </c>
      <c r="X272" s="38">
        <v>0</v>
      </c>
      <c r="Y272" s="38"/>
      <c r="Z272" s="38">
        <v>0</v>
      </c>
      <c r="AA272" s="38"/>
      <c r="AB272" s="38"/>
      <c r="AC272" s="38">
        <v>7</v>
      </c>
      <c r="AD272" s="38"/>
      <c r="AE272" s="38">
        <v>0</v>
      </c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BA272" s="3">
        <f>IF(Q272&gt;0,RANK(Q272,(N272:P272,Q272:AE272)),0)</f>
        <v>4</v>
      </c>
      <c r="BB272" s="3">
        <f>IF(R272&gt;0,RANK(R272,(N272:P272,Q272:AE272)),0)</f>
        <v>5</v>
      </c>
      <c r="BC272" s="3">
        <f>IF(S272&gt;0,RANK(S272,(N272:P272,Q272:AE272)),0)</f>
        <v>6</v>
      </c>
      <c r="BD272" s="3">
        <f>IF(T272&gt;0,RANK(T272,(N272:P272,Q272:AE272)),0)</f>
        <v>0</v>
      </c>
      <c r="BE272" s="2">
        <f t="shared" si="118"/>
        <v>5.2378407268840197E-3</v>
      </c>
      <c r="BF272" s="2">
        <f t="shared" si="119"/>
        <v>3.634420096205238E-3</v>
      </c>
      <c r="BG272" s="2">
        <f t="shared" si="120"/>
        <v>1.817210048102619E-3</v>
      </c>
      <c r="BH272" s="2">
        <f t="shared" si="121"/>
        <v>0</v>
      </c>
      <c r="BJ272" t="s">
        <v>2854</v>
      </c>
      <c r="BK272" t="s">
        <v>2670</v>
      </c>
      <c r="BL272">
        <v>3</v>
      </c>
      <c r="BM272" s="1"/>
      <c r="BN272">
        <v>0</v>
      </c>
      <c r="BO272" s="60">
        <v>8</v>
      </c>
      <c r="BP272" s="62">
        <v>7</v>
      </c>
      <c r="BQ272" s="66">
        <f t="shared" si="122"/>
        <v>8007</v>
      </c>
      <c r="BR272" s="66">
        <f t="shared" si="110"/>
        <v>8007</v>
      </c>
      <c r="BS272" s="3" t="s">
        <v>3083</v>
      </c>
      <c r="CD272" s="38">
        <f t="shared" si="109"/>
        <v>-9355</v>
      </c>
    </row>
    <row r="273" spans="1:91" ht="14" hidden="1" customHeight="1" outlineLevel="1" x14ac:dyDescent="0.2">
      <c r="A273" t="s">
        <v>1364</v>
      </c>
      <c r="B273" t="s">
        <v>2670</v>
      </c>
      <c r="C273" s="1">
        <f t="shared" si="113"/>
        <v>2004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>IF(P273&gt;0,RANK(P273,(N273:P273,Q273:AE273)),0)</f>
        <v>3</v>
      </c>
      <c r="G273" s="1">
        <f t="shared" si="111"/>
        <v>1411</v>
      </c>
      <c r="H273" s="2">
        <f t="shared" si="112"/>
        <v>0.70409181636726548</v>
      </c>
      <c r="I273" s="2"/>
      <c r="J273" s="2">
        <f t="shared" si="114"/>
        <v>0.1372255489021956</v>
      </c>
      <c r="K273" s="2">
        <f t="shared" si="115"/>
        <v>0.8413173652694611</v>
      </c>
      <c r="L273" s="2">
        <f t="shared" si="116"/>
        <v>1.3972055888223553E-2</v>
      </c>
      <c r="M273" s="2">
        <f t="shared" si="117"/>
        <v>7.4850299401197171E-3</v>
      </c>
      <c r="N273" s="38">
        <v>275</v>
      </c>
      <c r="O273" s="38">
        <v>1686</v>
      </c>
      <c r="P273" s="38">
        <v>28</v>
      </c>
      <c r="Q273" s="38">
        <v>8</v>
      </c>
      <c r="R273" s="38">
        <v>7</v>
      </c>
      <c r="S273" s="38">
        <v>0</v>
      </c>
      <c r="T273" s="38">
        <v>0</v>
      </c>
      <c r="U273" s="38">
        <v>0</v>
      </c>
      <c r="V273" s="38"/>
      <c r="W273" s="38">
        <v>0</v>
      </c>
      <c r="X273" s="38">
        <v>0</v>
      </c>
      <c r="Y273" s="38"/>
      <c r="Z273" s="38">
        <v>0</v>
      </c>
      <c r="AA273" s="38"/>
      <c r="AB273" s="38"/>
      <c r="AC273" s="38">
        <v>0</v>
      </c>
      <c r="AD273" s="38"/>
      <c r="AE273" s="38">
        <v>0</v>
      </c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  <c r="BA273" s="3">
        <f>IF(Q273&gt;0,RANK(Q273,(N273:P273,Q273:AE273)),0)</f>
        <v>4</v>
      </c>
      <c r="BB273" s="3">
        <f>IF(R273&gt;0,RANK(R273,(N273:P273,Q273:AE273)),0)</f>
        <v>5</v>
      </c>
      <c r="BC273" s="3">
        <f>IF(S273&gt;0,RANK(S273,(N273:P273,Q273:AE273)),0)</f>
        <v>0</v>
      </c>
      <c r="BD273" s="3">
        <f>IF(T273&gt;0,RANK(T273,(N273:P273,Q273:AE273)),0)</f>
        <v>0</v>
      </c>
      <c r="BE273" s="2">
        <f t="shared" si="118"/>
        <v>3.9920159680638719E-3</v>
      </c>
      <c r="BF273" s="2">
        <f t="shared" si="119"/>
        <v>3.4930139720558881E-3</v>
      </c>
      <c r="BG273" s="2">
        <f t="shared" si="120"/>
        <v>0</v>
      </c>
      <c r="BH273" s="2">
        <f t="shared" si="121"/>
        <v>0</v>
      </c>
      <c r="BJ273" t="s">
        <v>1364</v>
      </c>
      <c r="BK273" t="s">
        <v>2670</v>
      </c>
      <c r="BL273">
        <v>4</v>
      </c>
      <c r="BM273" s="1"/>
      <c r="BN273">
        <v>0</v>
      </c>
      <c r="BO273" s="60">
        <v>8</v>
      </c>
      <c r="BP273" s="62">
        <v>9</v>
      </c>
      <c r="BQ273" s="66">
        <f t="shared" si="122"/>
        <v>8009</v>
      </c>
      <c r="BR273" s="66">
        <f t="shared" si="110"/>
        <v>8009</v>
      </c>
      <c r="BS273" s="3" t="s">
        <v>3083</v>
      </c>
      <c r="CD273" s="38">
        <f t="shared" si="109"/>
        <v>-2004</v>
      </c>
    </row>
    <row r="274" spans="1:91" ht="14" hidden="1" customHeight="1" outlineLevel="1" x14ac:dyDescent="0.2">
      <c r="A274" t="s">
        <v>2902</v>
      </c>
      <c r="B274" t="s">
        <v>2670</v>
      </c>
      <c r="C274" s="1">
        <f t="shared" si="113"/>
        <v>2189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>IF(P274&gt;0,RANK(P274,(N274:P274,Q274:AE274)),0)</f>
        <v>3</v>
      </c>
      <c r="G274" s="1">
        <f t="shared" si="111"/>
        <v>851</v>
      </c>
      <c r="H274" s="2">
        <f t="shared" si="112"/>
        <v>0.38876199177706716</v>
      </c>
      <c r="I274" s="2"/>
      <c r="J274" s="2">
        <f t="shared" si="114"/>
        <v>0.29465509365006853</v>
      </c>
      <c r="K274" s="2">
        <f t="shared" si="115"/>
        <v>0.68341708542713564</v>
      </c>
      <c r="L274" s="2">
        <f t="shared" si="116"/>
        <v>1.3248058474189127E-2</v>
      </c>
      <c r="M274" s="2">
        <f t="shared" si="117"/>
        <v>8.6797624486067548E-3</v>
      </c>
      <c r="N274" s="38">
        <v>645</v>
      </c>
      <c r="O274" s="38">
        <v>1496</v>
      </c>
      <c r="P274" s="38">
        <v>29</v>
      </c>
      <c r="Q274" s="38">
        <v>3</v>
      </c>
      <c r="R274" s="38">
        <v>5</v>
      </c>
      <c r="S274" s="38">
        <v>5</v>
      </c>
      <c r="T274" s="38">
        <v>0</v>
      </c>
      <c r="U274" s="38">
        <v>2</v>
      </c>
      <c r="V274" s="38"/>
      <c r="W274" s="38">
        <v>0</v>
      </c>
      <c r="X274" s="38">
        <v>0</v>
      </c>
      <c r="Y274" s="38"/>
      <c r="Z274" s="38">
        <v>0</v>
      </c>
      <c r="AA274" s="38"/>
      <c r="AB274" s="38"/>
      <c r="AC274" s="38">
        <v>4</v>
      </c>
      <c r="AD274" s="38"/>
      <c r="AE274" s="38">
        <v>0</v>
      </c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BA274" s="3">
        <f>IF(Q274&gt;0,RANK(Q274,(N274:P274,Q274:AE274)),0)</f>
        <v>7</v>
      </c>
      <c r="BB274" s="3">
        <f>IF(R274&gt;0,RANK(R274,(N274:P274,Q274:AE274)),0)</f>
        <v>4</v>
      </c>
      <c r="BC274" s="3">
        <f>IF(S274&gt;0,RANK(S274,(N274:P274,Q274:AE274)),0)</f>
        <v>4</v>
      </c>
      <c r="BD274" s="3">
        <f>IF(T274&gt;0,RANK(T274,(N274:P274,Q274:AE274)),0)</f>
        <v>0</v>
      </c>
      <c r="BE274" s="2">
        <f t="shared" si="118"/>
        <v>1.3704888076747374E-3</v>
      </c>
      <c r="BF274" s="2">
        <f t="shared" si="119"/>
        <v>2.2841480127912287E-3</v>
      </c>
      <c r="BG274" s="2">
        <f t="shared" si="120"/>
        <v>2.2841480127912287E-3</v>
      </c>
      <c r="BH274" s="2">
        <f t="shared" si="121"/>
        <v>0</v>
      </c>
      <c r="BJ274" t="s">
        <v>2902</v>
      </c>
      <c r="BK274" t="s">
        <v>2670</v>
      </c>
      <c r="BL274">
        <v>4</v>
      </c>
      <c r="BM274" s="1"/>
      <c r="BN274">
        <v>0</v>
      </c>
      <c r="BO274" s="60">
        <v>8</v>
      </c>
      <c r="BP274" s="62">
        <v>11</v>
      </c>
      <c r="BQ274" s="66">
        <f t="shared" si="122"/>
        <v>8011</v>
      </c>
      <c r="BR274" s="66">
        <f t="shared" si="110"/>
        <v>8011</v>
      </c>
      <c r="BS274" s="3" t="s">
        <v>3083</v>
      </c>
      <c r="CD274" s="38">
        <f t="shared" si="109"/>
        <v>-2189</v>
      </c>
    </row>
    <row r="275" spans="1:91" ht="14" hidden="1" customHeight="1" outlineLevel="1" x14ac:dyDescent="0.2">
      <c r="A275" t="s">
        <v>2144</v>
      </c>
      <c r="B275" t="s">
        <v>2670</v>
      </c>
      <c r="C275" s="1">
        <f t="shared" si="113"/>
        <v>196150</v>
      </c>
      <c r="D275" s="3">
        <f>IF(N275&gt;0, RANK(N275,(N275:P275,Q275:AE275)),0)</f>
        <v>1</v>
      </c>
      <c r="E275" s="3">
        <f>IF(O275&gt;0,RANK(O275,(N275:P275,Q275:AE275)),0)</f>
        <v>2</v>
      </c>
      <c r="F275" s="3">
        <f>IF(P275&gt;0,RANK(P275,(N275:P275,Q275:AE275)),0)</f>
        <v>3</v>
      </c>
      <c r="G275" s="1">
        <f t="shared" si="111"/>
        <v>109391</v>
      </c>
      <c r="H275" s="2">
        <f t="shared" si="112"/>
        <v>0.55769054295182263</v>
      </c>
      <c r="I275" s="2"/>
      <c r="J275" s="2">
        <f t="shared" si="114"/>
        <v>0.76548049961763953</v>
      </c>
      <c r="K275" s="2">
        <f t="shared" si="115"/>
        <v>0.20778995666581698</v>
      </c>
      <c r="L275" s="2">
        <f t="shared" si="116"/>
        <v>8.9421361203160851E-3</v>
      </c>
      <c r="M275" s="2">
        <f t="shared" si="117"/>
        <v>1.7787407596227399E-2</v>
      </c>
      <c r="N275" s="38">
        <v>150149</v>
      </c>
      <c r="O275" s="38">
        <v>40758</v>
      </c>
      <c r="P275" s="38">
        <v>1754</v>
      </c>
      <c r="Q275" s="38">
        <v>1263</v>
      </c>
      <c r="R275" s="38">
        <v>1499</v>
      </c>
      <c r="S275" s="38">
        <v>147</v>
      </c>
      <c r="T275" s="38">
        <v>0</v>
      </c>
      <c r="U275" s="38">
        <v>457</v>
      </c>
      <c r="V275" s="38"/>
      <c r="W275" s="38">
        <v>0</v>
      </c>
      <c r="X275" s="38">
        <v>0</v>
      </c>
      <c r="Y275" s="38"/>
      <c r="Z275" s="38">
        <v>0</v>
      </c>
      <c r="AA275" s="38"/>
      <c r="AB275" s="38"/>
      <c r="AC275" s="38">
        <v>123</v>
      </c>
      <c r="AD275" s="38"/>
      <c r="AE275" s="38">
        <v>0</v>
      </c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  <c r="BA275" s="3">
        <f>IF(Q275&gt;0,RANK(Q275,(N275:P275,Q275:AE275)),0)</f>
        <v>5</v>
      </c>
      <c r="BB275" s="3">
        <f>IF(R275&gt;0,RANK(R275,(N275:P275,Q275:AE275)),0)</f>
        <v>4</v>
      </c>
      <c r="BC275" s="3">
        <f>IF(S275&gt;0,RANK(S275,(N275:P275,Q275:AE275)),0)</f>
        <v>7</v>
      </c>
      <c r="BD275" s="3">
        <f>IF(T275&gt;0,RANK(T275,(N275:P275,Q275:AE275)),0)</f>
        <v>0</v>
      </c>
      <c r="BE275" s="2">
        <f t="shared" si="118"/>
        <v>6.438949783329085E-3</v>
      </c>
      <c r="BF275" s="2">
        <f t="shared" si="119"/>
        <v>7.642110629620189E-3</v>
      </c>
      <c r="BG275" s="2">
        <f t="shared" si="120"/>
        <v>7.4942645934234007E-4</v>
      </c>
      <c r="BH275" s="2">
        <f t="shared" si="121"/>
        <v>0</v>
      </c>
      <c r="BJ275" t="s">
        <v>2144</v>
      </c>
      <c r="BK275" t="s">
        <v>2670</v>
      </c>
      <c r="BL275">
        <v>2</v>
      </c>
      <c r="BN275">
        <v>0</v>
      </c>
      <c r="BO275" s="60">
        <v>8</v>
      </c>
      <c r="BP275" s="62">
        <v>13</v>
      </c>
      <c r="BQ275" s="66">
        <f t="shared" si="122"/>
        <v>8013</v>
      </c>
      <c r="BR275" s="66">
        <f t="shared" si="110"/>
        <v>8013</v>
      </c>
      <c r="BS275" s="3" t="s">
        <v>3083</v>
      </c>
      <c r="CD275" s="38">
        <f t="shared" si="109"/>
        <v>-196150</v>
      </c>
    </row>
    <row r="276" spans="1:91" ht="14" hidden="1" customHeight="1" outlineLevel="1" x14ac:dyDescent="0.2">
      <c r="A276" t="s">
        <v>63</v>
      </c>
      <c r="B276" t="s">
        <v>2670</v>
      </c>
      <c r="C276" s="1">
        <f t="shared" si="113"/>
        <v>46817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IF(P276&gt;0,RANK(P276,(N276:P276,Q276:AE276)),0)</f>
        <v>3</v>
      </c>
      <c r="G276" s="1">
        <f t="shared" si="111"/>
        <v>13355</v>
      </c>
      <c r="H276" s="2">
        <f t="shared" si="112"/>
        <v>0.28525962791293763</v>
      </c>
      <c r="I276" s="2"/>
      <c r="J276" s="2">
        <f>IF($C276=0,"-",N276/$C276)</f>
        <v>0.62853237072003765</v>
      </c>
      <c r="K276" s="2">
        <f>IF($C276=0,"-",O276/$C276)</f>
        <v>0.34327274280709996</v>
      </c>
      <c r="L276" s="2">
        <f>IF($C276=0,"-",P276/$C276)</f>
        <v>1.0338125040049554E-2</v>
      </c>
      <c r="M276" s="2">
        <f>IF(C276=0,"-",(1-J276-K276-L276))</f>
        <v>1.7856761432812836E-2</v>
      </c>
      <c r="N276" s="38">
        <v>29426</v>
      </c>
      <c r="O276" s="38">
        <v>16071</v>
      </c>
      <c r="P276" s="38">
        <v>484</v>
      </c>
      <c r="Q276" s="38">
        <v>371</v>
      </c>
      <c r="R276" s="38">
        <v>306</v>
      </c>
      <c r="S276" s="38">
        <v>53</v>
      </c>
      <c r="T276" s="38">
        <v>0</v>
      </c>
      <c r="U276" s="38">
        <v>76</v>
      </c>
      <c r="V276" s="38"/>
      <c r="W276" s="38">
        <v>0</v>
      </c>
      <c r="X276" s="38">
        <v>0</v>
      </c>
      <c r="Y276" s="38"/>
      <c r="Z276" s="38">
        <v>0</v>
      </c>
      <c r="AA276" s="38"/>
      <c r="AB276" s="38"/>
      <c r="AC276" s="38">
        <v>30</v>
      </c>
      <c r="AD276" s="38"/>
      <c r="AE276" s="38">
        <v>0</v>
      </c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  <c r="BA276" s="3">
        <f>IF(Q276&gt;0,RANK(Q276,(N276:P276,Q276:AE276)),0)</f>
        <v>4</v>
      </c>
      <c r="BB276" s="3">
        <f>IF(R276&gt;0,RANK(R276,(N276:P276,Q276:AE276)),0)</f>
        <v>5</v>
      </c>
      <c r="BC276" s="3">
        <f>IF(S276&gt;0,RANK(S276,(N276:P276,Q276:AE276)),0)</f>
        <v>7</v>
      </c>
      <c r="BD276" s="3">
        <f>IF(T276&gt;0,RANK(T276,(N276:P276,Q276:AE276)),0)</f>
        <v>0</v>
      </c>
      <c r="BE276" s="2">
        <f t="shared" si="118"/>
        <v>7.9244718798726962E-3</v>
      </c>
      <c r="BF276" s="2">
        <f t="shared" si="119"/>
        <v>6.5360873187090161E-3</v>
      </c>
      <c r="BG276" s="2">
        <f t="shared" si="120"/>
        <v>1.1320674114103852E-3</v>
      </c>
      <c r="BH276" s="2">
        <f t="shared" si="121"/>
        <v>0</v>
      </c>
      <c r="BJ276" t="s">
        <v>63</v>
      </c>
      <c r="BK276" t="s">
        <v>2670</v>
      </c>
      <c r="BL276">
        <v>7</v>
      </c>
      <c r="BM276" s="1"/>
      <c r="BN276">
        <v>0</v>
      </c>
      <c r="BO276" s="60">
        <v>8</v>
      </c>
      <c r="BP276" s="62">
        <v>14</v>
      </c>
      <c r="BQ276" s="66">
        <f t="shared" si="122"/>
        <v>8014</v>
      </c>
      <c r="BR276" s="66">
        <f t="shared" si="110"/>
        <v>8014</v>
      </c>
      <c r="BS276" s="3" t="s">
        <v>3083</v>
      </c>
      <c r="CD276" s="38">
        <f t="shared" si="109"/>
        <v>-46817</v>
      </c>
    </row>
    <row r="277" spans="1:91" ht="14" hidden="1" customHeight="1" outlineLevel="1" x14ac:dyDescent="0.2">
      <c r="A277" t="s">
        <v>427</v>
      </c>
      <c r="B277" t="s">
        <v>2670</v>
      </c>
      <c r="C277" s="1">
        <f t="shared" si="113"/>
        <v>14416</v>
      </c>
      <c r="D277" s="3">
        <f>IF(N277&gt;0, RANK(N277,(N277:P277,Q277:AE277)),0)</f>
        <v>1</v>
      </c>
      <c r="E277" s="3">
        <f>IF(O277&gt;0,RANK(O277,(N277:P277,Q277:AE277)),0)</f>
        <v>2</v>
      </c>
      <c r="F277" s="3">
        <f>IF(P277&gt;0,RANK(P277,(N277:P277,Q277:AE277)),0)</f>
        <v>3</v>
      </c>
      <c r="G277" s="1">
        <f t="shared" si="111"/>
        <v>1958</v>
      </c>
      <c r="H277" s="2">
        <f t="shared" si="112"/>
        <v>0.13582130965593783</v>
      </c>
      <c r="I277" s="2"/>
      <c r="J277" s="2">
        <f t="shared" si="114"/>
        <v>0.55438401775804658</v>
      </c>
      <c r="K277" s="2">
        <f t="shared" si="115"/>
        <v>0.41856270810210877</v>
      </c>
      <c r="L277" s="2">
        <f t="shared" si="116"/>
        <v>1.2416759156492785E-2</v>
      </c>
      <c r="M277" s="2">
        <f t="shared" si="117"/>
        <v>1.4636514983351867E-2</v>
      </c>
      <c r="N277" s="38">
        <v>7992</v>
      </c>
      <c r="O277" s="38">
        <v>6034</v>
      </c>
      <c r="P277" s="38">
        <v>179</v>
      </c>
      <c r="Q277" s="38">
        <v>106</v>
      </c>
      <c r="R277" s="38">
        <v>64</v>
      </c>
      <c r="S277" s="38">
        <v>8</v>
      </c>
      <c r="T277" s="38">
        <v>0</v>
      </c>
      <c r="U277" s="38">
        <v>22</v>
      </c>
      <c r="V277" s="38"/>
      <c r="W277" s="38">
        <v>0</v>
      </c>
      <c r="X277" s="38">
        <v>0</v>
      </c>
      <c r="Y277" s="38"/>
      <c r="Z277" s="38">
        <v>0</v>
      </c>
      <c r="AA277" s="38"/>
      <c r="AB277" s="38"/>
      <c r="AC277" s="38">
        <v>11</v>
      </c>
      <c r="AD277" s="38"/>
      <c r="AE277" s="38">
        <v>0</v>
      </c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  <c r="BA277" s="3">
        <f>IF(Q277&gt;0,RANK(Q277,(N277:P277,Q277:AE277)),0)</f>
        <v>4</v>
      </c>
      <c r="BB277" s="3">
        <f>IF(R277&gt;0,RANK(R277,(N277:P277,Q277:AE277)),0)</f>
        <v>5</v>
      </c>
      <c r="BC277" s="3">
        <f>IF(S277&gt;0,RANK(S277,(N277:P277,Q277:AE277)),0)</f>
        <v>8</v>
      </c>
      <c r="BD277" s="3">
        <f>IF(T277&gt;0,RANK(T277,(N277:P277,Q277:AE277)),0)</f>
        <v>0</v>
      </c>
      <c r="BE277" s="2">
        <f t="shared" si="118"/>
        <v>7.3529411764705881E-3</v>
      </c>
      <c r="BF277" s="2">
        <f t="shared" si="119"/>
        <v>4.4395116537180911E-3</v>
      </c>
      <c r="BG277" s="2">
        <f t="shared" si="120"/>
        <v>5.5493895671476139E-4</v>
      </c>
      <c r="BH277" s="2">
        <f t="shared" si="121"/>
        <v>0</v>
      </c>
      <c r="BJ277" t="s">
        <v>427</v>
      </c>
      <c r="BK277" t="s">
        <v>2670</v>
      </c>
      <c r="BL277">
        <v>7</v>
      </c>
      <c r="BN277">
        <v>0</v>
      </c>
      <c r="BO277" s="60">
        <v>8</v>
      </c>
      <c r="BP277" s="62">
        <v>15</v>
      </c>
      <c r="BQ277" s="66">
        <f t="shared" si="122"/>
        <v>8015</v>
      </c>
      <c r="BR277" s="66">
        <f t="shared" si="110"/>
        <v>8015</v>
      </c>
      <c r="BS277" s="3" t="s">
        <v>3083</v>
      </c>
      <c r="CD277" s="38">
        <f t="shared" si="109"/>
        <v>-14416</v>
      </c>
    </row>
    <row r="278" spans="1:91" ht="14" hidden="1" customHeight="1" outlineLevel="1" x14ac:dyDescent="0.2">
      <c r="A278" t="s">
        <v>1965</v>
      </c>
      <c r="B278" t="s">
        <v>2670</v>
      </c>
      <c r="C278" s="1">
        <f t="shared" si="113"/>
        <v>1055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>IF(P278&gt;0,RANK(P278,(N278:P278,Q278:AE278)),0)</f>
        <v>3</v>
      </c>
      <c r="G278" s="1">
        <f t="shared" si="111"/>
        <v>822</v>
      </c>
      <c r="H278" s="2">
        <f t="shared" si="112"/>
        <v>0.77914691943127967</v>
      </c>
      <c r="I278" s="2"/>
      <c r="J278" s="2">
        <f t="shared" si="114"/>
        <v>0.1023696682464455</v>
      </c>
      <c r="K278" s="2">
        <f t="shared" si="115"/>
        <v>0.88151658767772512</v>
      </c>
      <c r="L278" s="2">
        <f t="shared" si="116"/>
        <v>1.2322274881516588E-2</v>
      </c>
      <c r="M278" s="2">
        <f t="shared" si="117"/>
        <v>3.791469194312851E-3</v>
      </c>
      <c r="N278" s="38">
        <v>108</v>
      </c>
      <c r="O278" s="38">
        <v>930</v>
      </c>
      <c r="P278" s="38">
        <v>13</v>
      </c>
      <c r="Q278" s="38">
        <v>0</v>
      </c>
      <c r="R278" s="38">
        <v>2</v>
      </c>
      <c r="S278" s="38">
        <v>2</v>
      </c>
      <c r="T278" s="38">
        <v>0</v>
      </c>
      <c r="U278" s="38">
        <v>0</v>
      </c>
      <c r="V278" s="38"/>
      <c r="W278" s="38">
        <v>0</v>
      </c>
      <c r="X278" s="38">
        <v>0</v>
      </c>
      <c r="Y278" s="38"/>
      <c r="Z278" s="38">
        <v>0</v>
      </c>
      <c r="AA278" s="38"/>
      <c r="AB278" s="38"/>
      <c r="AC278" s="38">
        <v>0</v>
      </c>
      <c r="AD278" s="38"/>
      <c r="AE278" s="38">
        <v>0</v>
      </c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BA278" s="3">
        <f>IF(Q278&gt;0,RANK(Q278,(N278:P278,Q278:AE278)),0)</f>
        <v>0</v>
      </c>
      <c r="BB278" s="3">
        <f>IF(R278&gt;0,RANK(R278,(N278:P278,Q278:AE278)),0)</f>
        <v>4</v>
      </c>
      <c r="BC278" s="3">
        <f>IF(S278&gt;0,RANK(S278,(N278:P278,Q278:AE278)),0)</f>
        <v>4</v>
      </c>
      <c r="BD278" s="3">
        <f>IF(T278&gt;0,RANK(T278,(N278:P278,Q278:AE278)),0)</f>
        <v>0</v>
      </c>
      <c r="BE278" s="2">
        <f t="shared" si="118"/>
        <v>0</v>
      </c>
      <c r="BF278" s="2">
        <f t="shared" si="119"/>
        <v>1.8957345971563982E-3</v>
      </c>
      <c r="BG278" s="2">
        <f t="shared" si="120"/>
        <v>1.8957345971563982E-3</v>
      </c>
      <c r="BH278" s="2">
        <f t="shared" si="121"/>
        <v>0</v>
      </c>
      <c r="BJ278" t="s">
        <v>1965</v>
      </c>
      <c r="BK278" t="s">
        <v>2670</v>
      </c>
      <c r="BL278">
        <v>4</v>
      </c>
      <c r="BN278">
        <v>0</v>
      </c>
      <c r="BO278" s="60">
        <v>8</v>
      </c>
      <c r="BP278" s="62">
        <v>17</v>
      </c>
      <c r="BQ278" s="66">
        <f t="shared" si="122"/>
        <v>8017</v>
      </c>
      <c r="BR278" s="66">
        <f t="shared" si="110"/>
        <v>8017</v>
      </c>
      <c r="BS278" s="3" t="s">
        <v>3083</v>
      </c>
      <c r="CD278" s="38">
        <f t="shared" si="109"/>
        <v>-1055</v>
      </c>
    </row>
    <row r="279" spans="1:91" ht="14" hidden="1" customHeight="1" outlineLevel="1" x14ac:dyDescent="0.2">
      <c r="A279" t="s">
        <v>1793</v>
      </c>
      <c r="B279" t="s">
        <v>2670</v>
      </c>
      <c r="C279" s="1">
        <f t="shared" si="113"/>
        <v>6101</v>
      </c>
      <c r="D279" s="3">
        <f>IF(N279&gt;0, RANK(N279,(N279:P279,Q279:AE279)),0)</f>
        <v>1</v>
      </c>
      <c r="E279" s="3">
        <f>IF(O279&gt;0,RANK(O279,(N279:P279,Q279:AE279)),0)</f>
        <v>2</v>
      </c>
      <c r="F279" s="3">
        <f>IF(P279&gt;0,RANK(P279,(N279:P279,Q279:AE279)),0)</f>
        <v>3</v>
      </c>
      <c r="G279" s="1">
        <f t="shared" si="111"/>
        <v>1012</v>
      </c>
      <c r="H279" s="2">
        <f t="shared" si="112"/>
        <v>0.16587444681199803</v>
      </c>
      <c r="I279" s="2"/>
      <c r="J279" s="2">
        <f t="shared" si="114"/>
        <v>0.56777577446320271</v>
      </c>
      <c r="K279" s="2">
        <f t="shared" si="115"/>
        <v>0.40190132765120473</v>
      </c>
      <c r="L279" s="2">
        <f t="shared" si="116"/>
        <v>1.2129159154237011E-2</v>
      </c>
      <c r="M279" s="2">
        <f t="shared" si="117"/>
        <v>1.8193738731355547E-2</v>
      </c>
      <c r="N279" s="38">
        <v>3464</v>
      </c>
      <c r="O279" s="38">
        <v>2452</v>
      </c>
      <c r="P279" s="38">
        <v>74</v>
      </c>
      <c r="Q279" s="38">
        <v>63</v>
      </c>
      <c r="R279" s="38">
        <v>30</v>
      </c>
      <c r="S279" s="38">
        <v>8</v>
      </c>
      <c r="T279" s="38">
        <v>0</v>
      </c>
      <c r="U279" s="38">
        <v>7</v>
      </c>
      <c r="V279" s="38"/>
      <c r="W279" s="38">
        <v>0</v>
      </c>
      <c r="X279" s="38">
        <v>0</v>
      </c>
      <c r="Y279" s="38"/>
      <c r="Z279" s="38">
        <v>0</v>
      </c>
      <c r="AA279" s="38"/>
      <c r="AB279" s="38"/>
      <c r="AC279" s="38">
        <v>3</v>
      </c>
      <c r="AD279" s="38"/>
      <c r="AE279" s="38">
        <v>0</v>
      </c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  <c r="BA279" s="3">
        <f>IF(Q279&gt;0,RANK(Q279,(N279:P279,Q279:AE279)),0)</f>
        <v>4</v>
      </c>
      <c r="BB279" s="3">
        <f>IF(R279&gt;0,RANK(R279,(N279:P279,Q279:AE279)),0)</f>
        <v>5</v>
      </c>
      <c r="BC279" s="3">
        <f>IF(S279&gt;0,RANK(S279,(N279:P279,Q279:AE279)),0)</f>
        <v>6</v>
      </c>
      <c r="BD279" s="3">
        <f>IF(T279&gt;0,RANK(T279,(N279:P279,Q279:AE279)),0)</f>
        <v>0</v>
      </c>
      <c r="BE279" s="2">
        <f t="shared" si="118"/>
        <v>1.0326176036715293E-2</v>
      </c>
      <c r="BF279" s="2">
        <f t="shared" si="119"/>
        <v>4.9172266841501396E-3</v>
      </c>
      <c r="BG279" s="2">
        <f t="shared" si="120"/>
        <v>1.3112604491067037E-3</v>
      </c>
      <c r="BH279" s="2">
        <f t="shared" si="121"/>
        <v>0</v>
      </c>
      <c r="BJ279" t="s">
        <v>1793</v>
      </c>
      <c r="BK279" t="s">
        <v>2670</v>
      </c>
      <c r="BL279">
        <v>2</v>
      </c>
      <c r="BN279">
        <v>0</v>
      </c>
      <c r="BO279" s="60">
        <v>8</v>
      </c>
      <c r="BP279" s="62">
        <v>19</v>
      </c>
      <c r="BQ279" s="66">
        <f t="shared" si="122"/>
        <v>8019</v>
      </c>
      <c r="BR279" s="66">
        <f t="shared" si="110"/>
        <v>8019</v>
      </c>
      <c r="BS279" s="3" t="s">
        <v>3083</v>
      </c>
      <c r="CD279" s="38">
        <f t="shared" si="109"/>
        <v>-6101</v>
      </c>
    </row>
    <row r="280" spans="1:91" ht="14" hidden="1" customHeight="1" outlineLevel="1" x14ac:dyDescent="0.2">
      <c r="A280" t="s">
        <v>1983</v>
      </c>
      <c r="B280" t="s">
        <v>2670</v>
      </c>
      <c r="C280" s="1">
        <f t="shared" si="113"/>
        <v>4104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>IF(P280&gt;0,RANK(P280,(N280:P280,Q280:AE280)),0)</f>
        <v>3</v>
      </c>
      <c r="G280" s="1">
        <f t="shared" si="111"/>
        <v>731</v>
      </c>
      <c r="H280" s="2">
        <f t="shared" si="112"/>
        <v>0.17811890838206629</v>
      </c>
      <c r="I280" s="2"/>
      <c r="J280" s="2">
        <f t="shared" si="114"/>
        <v>0.39644249512670565</v>
      </c>
      <c r="K280" s="2">
        <f t="shared" si="115"/>
        <v>0.57456140350877194</v>
      </c>
      <c r="L280" s="2">
        <f t="shared" si="116"/>
        <v>1.9005847953216373E-2</v>
      </c>
      <c r="M280" s="2">
        <f t="shared" si="117"/>
        <v>9.9902534113060909E-3</v>
      </c>
      <c r="N280" s="38">
        <v>1627</v>
      </c>
      <c r="O280" s="38">
        <v>2358</v>
      </c>
      <c r="P280" s="38">
        <v>78</v>
      </c>
      <c r="Q280" s="38">
        <v>15</v>
      </c>
      <c r="R280" s="38">
        <v>8</v>
      </c>
      <c r="S280" s="38">
        <v>8</v>
      </c>
      <c r="T280" s="38">
        <v>0</v>
      </c>
      <c r="U280" s="38">
        <v>6</v>
      </c>
      <c r="V280" s="38"/>
      <c r="W280" s="38">
        <v>0</v>
      </c>
      <c r="X280" s="38">
        <v>0</v>
      </c>
      <c r="Y280" s="38"/>
      <c r="Z280" s="38">
        <v>0</v>
      </c>
      <c r="AA280" s="38"/>
      <c r="AB280" s="38"/>
      <c r="AC280" s="38">
        <v>4</v>
      </c>
      <c r="AD280" s="38"/>
      <c r="AE280" s="38">
        <v>0</v>
      </c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BA280" s="3">
        <f>IF(Q280&gt;0,RANK(Q280,(N280:P280,Q280:AE280)),0)</f>
        <v>4</v>
      </c>
      <c r="BB280" s="3">
        <f>IF(R280&gt;0,RANK(R280,(N280:P280,Q280:AE280)),0)</f>
        <v>5</v>
      </c>
      <c r="BC280" s="3">
        <f>IF(S280&gt;0,RANK(S280,(N280:P280,Q280:AE280)),0)</f>
        <v>5</v>
      </c>
      <c r="BD280" s="3">
        <f>IF(T280&gt;0,RANK(T280,(N280:P280,Q280:AE280)),0)</f>
        <v>0</v>
      </c>
      <c r="BE280" s="2">
        <f t="shared" si="118"/>
        <v>3.6549707602339179E-3</v>
      </c>
      <c r="BF280" s="2">
        <f t="shared" si="119"/>
        <v>1.9493177387914229E-3</v>
      </c>
      <c r="BG280" s="2">
        <f t="shared" si="120"/>
        <v>1.9493177387914229E-3</v>
      </c>
      <c r="BH280" s="2">
        <f t="shared" si="121"/>
        <v>0</v>
      </c>
      <c r="BJ280" t="s">
        <v>1983</v>
      </c>
      <c r="BK280" t="s">
        <v>2670</v>
      </c>
      <c r="BL280">
        <v>3</v>
      </c>
      <c r="BN280">
        <v>0</v>
      </c>
      <c r="BO280" s="60">
        <v>8</v>
      </c>
      <c r="BP280" s="62">
        <v>21</v>
      </c>
      <c r="BQ280" s="66">
        <f t="shared" si="122"/>
        <v>8021</v>
      </c>
      <c r="BR280" s="66">
        <f t="shared" si="110"/>
        <v>8021</v>
      </c>
      <c r="BS280" s="3" t="s">
        <v>3083</v>
      </c>
      <c r="CD280" s="38">
        <f t="shared" si="109"/>
        <v>-4104</v>
      </c>
    </row>
    <row r="281" spans="1:91" ht="14" hidden="1" customHeight="1" outlineLevel="1" x14ac:dyDescent="0.2">
      <c r="A281" t="s">
        <v>393</v>
      </c>
      <c r="B281" t="s">
        <v>2670</v>
      </c>
      <c r="C281" s="1">
        <f t="shared" si="113"/>
        <v>2080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>IF(P281&gt;0,RANK(P281,(N281:P281,Q281:AE281)),0)</f>
        <v>3</v>
      </c>
      <c r="G281" s="1">
        <f t="shared" si="111"/>
        <v>305</v>
      </c>
      <c r="H281" s="2">
        <f t="shared" si="112"/>
        <v>0.14663461538461539</v>
      </c>
      <c r="I281" s="2"/>
      <c r="J281" s="2">
        <f t="shared" si="114"/>
        <v>0.55528846153846156</v>
      </c>
      <c r="K281" s="2">
        <f t="shared" si="115"/>
        <v>0.40865384615384615</v>
      </c>
      <c r="L281" s="2">
        <f t="shared" si="116"/>
        <v>2.3557692307692307E-2</v>
      </c>
      <c r="M281" s="2">
        <f t="shared" si="117"/>
        <v>1.2499999999999983E-2</v>
      </c>
      <c r="N281" s="38">
        <v>1155</v>
      </c>
      <c r="O281" s="38">
        <v>850</v>
      </c>
      <c r="P281" s="38">
        <v>49</v>
      </c>
      <c r="Q281" s="38">
        <v>7</v>
      </c>
      <c r="R281" s="38">
        <v>8</v>
      </c>
      <c r="S281" s="38">
        <v>3</v>
      </c>
      <c r="T281" s="38">
        <v>0</v>
      </c>
      <c r="U281" s="38">
        <v>4</v>
      </c>
      <c r="V281" s="38"/>
      <c r="W281" s="38">
        <v>0</v>
      </c>
      <c r="X281" s="38">
        <v>0</v>
      </c>
      <c r="Y281" s="38"/>
      <c r="Z281" s="38">
        <v>0</v>
      </c>
      <c r="AA281" s="38"/>
      <c r="AB281" s="38"/>
      <c r="AC281" s="38">
        <v>4</v>
      </c>
      <c r="AD281" s="38"/>
      <c r="AE281" s="38">
        <v>0</v>
      </c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  <c r="BA281" s="3">
        <f>IF(Q281&gt;0,RANK(Q281,(N281:P281,Q281:AE281)),0)</f>
        <v>5</v>
      </c>
      <c r="BB281" s="3">
        <f>IF(R281&gt;0,RANK(R281,(N281:P281,Q281:AE281)),0)</f>
        <v>4</v>
      </c>
      <c r="BC281" s="3">
        <f>IF(S281&gt;0,RANK(S281,(N281:P281,Q281:AE281)),0)</f>
        <v>8</v>
      </c>
      <c r="BD281" s="3">
        <f>IF(T281&gt;0,RANK(T281,(N281:P281,Q281:AE281)),0)</f>
        <v>0</v>
      </c>
      <c r="BE281" s="2">
        <f t="shared" si="118"/>
        <v>3.3653846153846156E-3</v>
      </c>
      <c r="BF281" s="2">
        <f t="shared" si="119"/>
        <v>3.8461538461538464E-3</v>
      </c>
      <c r="BG281" s="2">
        <f t="shared" si="120"/>
        <v>1.4423076923076924E-3</v>
      </c>
      <c r="BH281" s="2">
        <f t="shared" si="121"/>
        <v>0</v>
      </c>
      <c r="BJ281" t="s">
        <v>393</v>
      </c>
      <c r="BK281" t="s">
        <v>2670</v>
      </c>
      <c r="BL281">
        <v>3</v>
      </c>
      <c r="BN281">
        <v>0</v>
      </c>
      <c r="BO281" s="60">
        <v>8</v>
      </c>
      <c r="BP281" s="62">
        <v>23</v>
      </c>
      <c r="BQ281" s="66">
        <f t="shared" si="122"/>
        <v>8023</v>
      </c>
      <c r="BR281" s="66">
        <f t="shared" si="110"/>
        <v>8023</v>
      </c>
      <c r="BS281" s="3" t="s">
        <v>3083</v>
      </c>
      <c r="CD281" s="38">
        <f t="shared" si="109"/>
        <v>-2080</v>
      </c>
    </row>
    <row r="282" spans="1:91" ht="14" hidden="1" customHeight="1" outlineLevel="1" x14ac:dyDescent="0.2">
      <c r="A282" t="s">
        <v>458</v>
      </c>
      <c r="B282" t="s">
        <v>2670</v>
      </c>
      <c r="C282" s="1">
        <f t="shared" si="113"/>
        <v>1706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>IF(P282&gt;0,RANK(P282,(N282:P282,Q282:AE282)),0)</f>
        <v>3</v>
      </c>
      <c r="G282" s="1">
        <f t="shared" si="111"/>
        <v>809</v>
      </c>
      <c r="H282" s="2">
        <f t="shared" si="112"/>
        <v>0.47420867526377491</v>
      </c>
      <c r="I282" s="2"/>
      <c r="J282" s="2">
        <f t="shared" si="114"/>
        <v>0.24736225087924971</v>
      </c>
      <c r="K282" s="2">
        <f t="shared" si="115"/>
        <v>0.72157092614302465</v>
      </c>
      <c r="L282" s="2">
        <f t="shared" si="116"/>
        <v>1.6998827667057445E-2</v>
      </c>
      <c r="M282" s="2">
        <f t="shared" si="117"/>
        <v>1.4067995310668227E-2</v>
      </c>
      <c r="N282" s="38">
        <v>422</v>
      </c>
      <c r="O282" s="38">
        <v>1231</v>
      </c>
      <c r="P282" s="38">
        <v>29</v>
      </c>
      <c r="Q282" s="38">
        <v>7</v>
      </c>
      <c r="R282" s="38">
        <v>8</v>
      </c>
      <c r="S282" s="38">
        <v>7</v>
      </c>
      <c r="T282" s="38">
        <v>0</v>
      </c>
      <c r="U282" s="38">
        <v>1</v>
      </c>
      <c r="V282" s="38"/>
      <c r="W282" s="38">
        <v>0</v>
      </c>
      <c r="X282" s="38">
        <v>0</v>
      </c>
      <c r="Y282" s="38"/>
      <c r="Z282" s="38">
        <v>0</v>
      </c>
      <c r="AA282" s="38"/>
      <c r="AB282" s="38"/>
      <c r="AC282" s="38">
        <v>1</v>
      </c>
      <c r="AD282" s="38"/>
      <c r="AE282" s="38">
        <v>0</v>
      </c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  <c r="BA282" s="3">
        <f>IF(Q282&gt;0,RANK(Q282,(N282:P282,Q282:AE282)),0)</f>
        <v>5</v>
      </c>
      <c r="BB282" s="3">
        <f>IF(R282&gt;0,RANK(R282,(N282:P282,Q282:AE282)),0)</f>
        <v>4</v>
      </c>
      <c r="BC282" s="3">
        <f>IF(S282&gt;0,RANK(S282,(N282:P282,Q282:AE282)),0)</f>
        <v>5</v>
      </c>
      <c r="BD282" s="3">
        <f>IF(T282&gt;0,RANK(T282,(N282:P282,Q282:AE282)),0)</f>
        <v>0</v>
      </c>
      <c r="BE282" s="2">
        <f t="shared" si="118"/>
        <v>4.1031652989449007E-3</v>
      </c>
      <c r="BF282" s="2">
        <f t="shared" si="119"/>
        <v>4.6893317702227429E-3</v>
      </c>
      <c r="BG282" s="2">
        <f t="shared" si="120"/>
        <v>4.1031652989449007E-3</v>
      </c>
      <c r="BH282" s="2">
        <f t="shared" si="121"/>
        <v>0</v>
      </c>
      <c r="BJ282" t="s">
        <v>458</v>
      </c>
      <c r="BK282" t="s">
        <v>2670</v>
      </c>
      <c r="BL282">
        <v>4</v>
      </c>
      <c r="BN282">
        <v>0</v>
      </c>
      <c r="BO282" s="60">
        <v>8</v>
      </c>
      <c r="BP282" s="62">
        <v>25</v>
      </c>
      <c r="BQ282" s="66">
        <f t="shared" si="122"/>
        <v>8025</v>
      </c>
      <c r="BR282" s="66">
        <f t="shared" si="110"/>
        <v>8025</v>
      </c>
      <c r="BS282" s="3" t="s">
        <v>3083</v>
      </c>
      <c r="CD282" s="38">
        <f t="shared" si="109"/>
        <v>-1706</v>
      </c>
    </row>
    <row r="283" spans="1:91" ht="14" hidden="1" customHeight="1" outlineLevel="1" x14ac:dyDescent="0.2">
      <c r="A283" t="s">
        <v>2582</v>
      </c>
      <c r="B283" t="s">
        <v>2670</v>
      </c>
      <c r="C283" s="1">
        <f t="shared" si="113"/>
        <v>3867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>IF(P283&gt;0,RANK(P283,(N283:P283,Q283:AE283)),0)</f>
        <v>3</v>
      </c>
      <c r="G283" s="1">
        <f t="shared" si="111"/>
        <v>1395</v>
      </c>
      <c r="H283" s="2">
        <f t="shared" si="112"/>
        <v>0.36074476338246703</v>
      </c>
      <c r="I283" s="2"/>
      <c r="J283" s="2">
        <f t="shared" si="114"/>
        <v>0.30721489526764933</v>
      </c>
      <c r="K283" s="2">
        <f t="shared" si="115"/>
        <v>0.66795965865011642</v>
      </c>
      <c r="L283" s="2">
        <f t="shared" si="116"/>
        <v>9.0509438841479186E-3</v>
      </c>
      <c r="M283" s="2">
        <f t="shared" si="117"/>
        <v>1.5774502198086328E-2</v>
      </c>
      <c r="N283" s="38">
        <v>1188</v>
      </c>
      <c r="O283" s="38">
        <v>2583</v>
      </c>
      <c r="P283" s="38">
        <v>35</v>
      </c>
      <c r="Q283" s="38">
        <v>35</v>
      </c>
      <c r="R283" s="38">
        <v>9</v>
      </c>
      <c r="S283" s="38">
        <v>9</v>
      </c>
      <c r="T283" s="38">
        <v>0</v>
      </c>
      <c r="U283" s="38">
        <v>2</v>
      </c>
      <c r="V283" s="38"/>
      <c r="W283" s="38">
        <v>0</v>
      </c>
      <c r="X283" s="38">
        <v>0</v>
      </c>
      <c r="Y283" s="38"/>
      <c r="Z283" s="38">
        <v>0</v>
      </c>
      <c r="AA283" s="38"/>
      <c r="AB283" s="38"/>
      <c r="AC283" s="38">
        <v>6</v>
      </c>
      <c r="AD283" s="38"/>
      <c r="AE283" s="38">
        <v>0</v>
      </c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  <c r="BA283" s="3">
        <f>IF(Q283&gt;0,RANK(Q283,(N283:P283,Q283:AE283)),0)</f>
        <v>3</v>
      </c>
      <c r="BB283" s="3">
        <f>IF(R283&gt;0,RANK(R283,(N283:P283,Q283:AE283)),0)</f>
        <v>5</v>
      </c>
      <c r="BC283" s="3">
        <f>IF(S283&gt;0,RANK(S283,(N283:P283,Q283:AE283)),0)</f>
        <v>5</v>
      </c>
      <c r="BD283" s="3">
        <f>IF(T283&gt;0,RANK(T283,(N283:P283,Q283:AE283)),0)</f>
        <v>0</v>
      </c>
      <c r="BE283" s="2">
        <f t="shared" si="118"/>
        <v>9.0509438841479186E-3</v>
      </c>
      <c r="BF283" s="2">
        <f t="shared" si="119"/>
        <v>2.3273855702094647E-3</v>
      </c>
      <c r="BG283" s="2">
        <f t="shared" si="120"/>
        <v>2.3273855702094647E-3</v>
      </c>
      <c r="BH283" s="2">
        <f t="shared" si="121"/>
        <v>0</v>
      </c>
      <c r="BJ283" t="s">
        <v>2582</v>
      </c>
      <c r="BK283" t="s">
        <v>2670</v>
      </c>
      <c r="BL283">
        <v>7</v>
      </c>
      <c r="BN283">
        <v>0</v>
      </c>
      <c r="BO283" s="60">
        <v>8</v>
      </c>
      <c r="BP283" s="62">
        <v>27</v>
      </c>
      <c r="BQ283" s="66">
        <f t="shared" si="122"/>
        <v>8027</v>
      </c>
      <c r="BR283" s="66">
        <f t="shared" si="110"/>
        <v>8027</v>
      </c>
      <c r="BS283" s="3" t="s">
        <v>3083</v>
      </c>
      <c r="CD283" s="38">
        <f t="shared" si="109"/>
        <v>-3867</v>
      </c>
    </row>
    <row r="284" spans="1:91" ht="14" hidden="1" customHeight="1" outlineLevel="1" x14ac:dyDescent="0.2">
      <c r="A284" t="s">
        <v>2583</v>
      </c>
      <c r="B284" t="s">
        <v>2670</v>
      </c>
      <c r="C284" s="1">
        <f t="shared" si="113"/>
        <v>19476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>IF(P284&gt;0,RANK(P284,(N284:P284,Q284:AE284)),0)</f>
        <v>3</v>
      </c>
      <c r="G284" s="1">
        <f t="shared" si="111"/>
        <v>6918</v>
      </c>
      <c r="H284" s="2">
        <f t="shared" si="112"/>
        <v>0.35520640788662972</v>
      </c>
      <c r="I284" s="2"/>
      <c r="J284" s="2">
        <f t="shared" si="114"/>
        <v>0.30961182994454711</v>
      </c>
      <c r="K284" s="2">
        <f t="shared" si="115"/>
        <v>0.66481823783117688</v>
      </c>
      <c r="L284" s="2">
        <f t="shared" si="116"/>
        <v>1.3914561511604025E-2</v>
      </c>
      <c r="M284" s="2">
        <f t="shared" si="117"/>
        <v>1.1655370712671923E-2</v>
      </c>
      <c r="N284" s="38">
        <v>6030</v>
      </c>
      <c r="O284" s="38">
        <v>12948</v>
      </c>
      <c r="P284" s="38">
        <v>271</v>
      </c>
      <c r="Q284" s="38">
        <v>90</v>
      </c>
      <c r="R284" s="38">
        <v>80</v>
      </c>
      <c r="S284" s="38">
        <v>26</v>
      </c>
      <c r="T284" s="38">
        <v>0</v>
      </c>
      <c r="U284" s="38">
        <v>23</v>
      </c>
      <c r="V284" s="38"/>
      <c r="W284" s="38">
        <v>0</v>
      </c>
      <c r="X284" s="38">
        <v>0</v>
      </c>
      <c r="Y284" s="38"/>
      <c r="Z284" s="38">
        <v>0</v>
      </c>
      <c r="AA284" s="38"/>
      <c r="AB284" s="38"/>
      <c r="AC284" s="38">
        <v>8</v>
      </c>
      <c r="AD284" s="38"/>
      <c r="AE284" s="38">
        <v>0</v>
      </c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  <c r="BA284" s="3">
        <f>IF(Q284&gt;0,RANK(Q284,(N284:P284,Q284:AE284)),0)</f>
        <v>4</v>
      </c>
      <c r="BB284" s="3">
        <f>IF(R284&gt;0,RANK(R284,(N284:P284,Q284:AE284)),0)</f>
        <v>5</v>
      </c>
      <c r="BC284" s="3">
        <f>IF(S284&gt;0,RANK(S284,(N284:P284,Q284:AE284)),0)</f>
        <v>6</v>
      </c>
      <c r="BD284" s="3">
        <f>IF(T284&gt;0,RANK(T284,(N284:P284,Q284:AE284)),0)</f>
        <v>0</v>
      </c>
      <c r="BE284" s="2">
        <f t="shared" si="118"/>
        <v>4.6210720887245845E-3</v>
      </c>
      <c r="BF284" s="2">
        <f t="shared" si="119"/>
        <v>4.1076196344218526E-3</v>
      </c>
      <c r="BG284" s="2">
        <f t="shared" si="120"/>
        <v>1.3349763811871022E-3</v>
      </c>
      <c r="BH284" s="2">
        <f t="shared" si="121"/>
        <v>0</v>
      </c>
      <c r="BJ284" t="s">
        <v>2583</v>
      </c>
      <c r="BK284" t="s">
        <v>2670</v>
      </c>
      <c r="BL284">
        <v>3</v>
      </c>
      <c r="BN284">
        <v>0</v>
      </c>
      <c r="BO284" s="60">
        <v>8</v>
      </c>
      <c r="BP284" s="62">
        <v>29</v>
      </c>
      <c r="BQ284" s="66">
        <f t="shared" si="122"/>
        <v>8029</v>
      </c>
      <c r="BR284" s="66">
        <f t="shared" si="110"/>
        <v>8029</v>
      </c>
      <c r="BS284" s="3" t="s">
        <v>3083</v>
      </c>
      <c r="CD284" s="38">
        <f t="shared" si="109"/>
        <v>-19476</v>
      </c>
    </row>
    <row r="285" spans="1:91" ht="14" hidden="1" customHeight="1" outlineLevel="1" x14ac:dyDescent="0.2">
      <c r="A285" t="s">
        <v>762</v>
      </c>
      <c r="B285" t="s">
        <v>2670</v>
      </c>
      <c r="C285" s="1">
        <f t="shared" si="113"/>
        <v>363076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>IF(P285&gt;0,RANK(P285,(N285:P285,Q285:AE285)),0)</f>
        <v>4</v>
      </c>
      <c r="G285" s="1">
        <f t="shared" si="111"/>
        <v>203869</v>
      </c>
      <c r="H285" s="2">
        <f t="shared" si="112"/>
        <v>0.56150502925007439</v>
      </c>
      <c r="I285" s="2"/>
      <c r="J285" s="2">
        <f t="shared" si="114"/>
        <v>0.76742610362568719</v>
      </c>
      <c r="K285" s="2">
        <f t="shared" si="115"/>
        <v>0.20592107437561283</v>
      </c>
      <c r="L285" s="2">
        <f t="shared" si="116"/>
        <v>8.4995978803335936E-3</v>
      </c>
      <c r="M285" s="2">
        <f t="shared" si="117"/>
        <v>1.8153224118366382E-2</v>
      </c>
      <c r="N285" s="38">
        <v>278634</v>
      </c>
      <c r="O285" s="38">
        <v>74765</v>
      </c>
      <c r="P285" s="38">
        <v>3086</v>
      </c>
      <c r="Q285" s="38">
        <v>2089</v>
      </c>
      <c r="R285" s="38">
        <v>3092</v>
      </c>
      <c r="S285" s="38">
        <v>156</v>
      </c>
      <c r="T285" s="38">
        <v>0</v>
      </c>
      <c r="U285" s="38">
        <v>1061</v>
      </c>
      <c r="V285" s="38"/>
      <c r="W285" s="38">
        <v>0</v>
      </c>
      <c r="X285" s="38">
        <v>0</v>
      </c>
      <c r="Y285" s="38"/>
      <c r="Z285" s="38">
        <v>0</v>
      </c>
      <c r="AA285" s="38"/>
      <c r="AB285" s="38"/>
      <c r="AC285" s="38">
        <v>193</v>
      </c>
      <c r="AD285" s="38"/>
      <c r="AE285" s="38">
        <v>0</v>
      </c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  <c r="BA285" s="3">
        <f>IF(Q285&gt;0,RANK(Q285,(N285:P285,Q285:AE285)),0)</f>
        <v>5</v>
      </c>
      <c r="BB285" s="3">
        <f>IF(R285&gt;0,RANK(R285,(N285:P285,Q285:AE285)),0)</f>
        <v>3</v>
      </c>
      <c r="BC285" s="3">
        <f>IF(S285&gt;0,RANK(S285,(N285:P285,Q285:AE285)),0)</f>
        <v>8</v>
      </c>
      <c r="BD285" s="3">
        <f>IF(T285&gt;0,RANK(T285,(N285:P285,Q285:AE285)),0)</f>
        <v>0</v>
      </c>
      <c r="BE285" s="2">
        <f t="shared" si="118"/>
        <v>5.7536163227533627E-3</v>
      </c>
      <c r="BF285" s="2">
        <f t="shared" si="119"/>
        <v>8.5161233460763035E-3</v>
      </c>
      <c r="BG285" s="2">
        <f t="shared" si="120"/>
        <v>4.2966210931044739E-4</v>
      </c>
      <c r="BH285" s="2">
        <f t="shared" si="121"/>
        <v>0</v>
      </c>
      <c r="BJ285" t="s">
        <v>762</v>
      </c>
      <c r="BK285" t="s">
        <v>2670</v>
      </c>
      <c r="BN285">
        <v>0</v>
      </c>
      <c r="BO285" s="60">
        <v>8</v>
      </c>
      <c r="BP285" s="62">
        <v>31</v>
      </c>
      <c r="BQ285" s="66">
        <f t="shared" si="122"/>
        <v>8031</v>
      </c>
      <c r="BR285" s="66">
        <f t="shared" si="110"/>
        <v>8031</v>
      </c>
      <c r="BS285" s="3" t="s">
        <v>3083</v>
      </c>
      <c r="CB285" s="95"/>
      <c r="CD285" s="38">
        <f t="shared" si="109"/>
        <v>443</v>
      </c>
      <c r="CE285" s="38">
        <v>363519</v>
      </c>
      <c r="CF285" s="38">
        <v>443</v>
      </c>
      <c r="CM285" s="51"/>
    </row>
    <row r="286" spans="1:91" ht="14" hidden="1" customHeight="1" outlineLevel="1" x14ac:dyDescent="0.2">
      <c r="A286" t="s">
        <v>442</v>
      </c>
      <c r="B286" t="s">
        <v>2670</v>
      </c>
      <c r="C286" s="1">
        <f t="shared" si="113"/>
        <v>1419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>IF(P286&gt;0,RANK(P286,(N286:P286,Q286:AE286)),0)</f>
        <v>3</v>
      </c>
      <c r="G286" s="1">
        <f t="shared" si="111"/>
        <v>751</v>
      </c>
      <c r="H286" s="2">
        <f t="shared" si="112"/>
        <v>0.52924594785059897</v>
      </c>
      <c r="I286" s="2"/>
      <c r="J286" s="2">
        <f t="shared" si="114"/>
        <v>0.22903453136011276</v>
      </c>
      <c r="K286" s="2">
        <f t="shared" si="115"/>
        <v>0.75828047921071173</v>
      </c>
      <c r="L286" s="2">
        <f t="shared" si="116"/>
        <v>8.4566596194503175E-3</v>
      </c>
      <c r="M286" s="2">
        <f t="shared" si="117"/>
        <v>4.2283298097251908E-3</v>
      </c>
      <c r="N286" s="38">
        <v>325</v>
      </c>
      <c r="O286" s="38">
        <v>1076</v>
      </c>
      <c r="P286" s="38">
        <v>12</v>
      </c>
      <c r="Q286" s="38">
        <v>1</v>
      </c>
      <c r="R286" s="38">
        <v>2</v>
      </c>
      <c r="S286" s="38">
        <v>0</v>
      </c>
      <c r="T286" s="38">
        <v>0</v>
      </c>
      <c r="U286" s="38">
        <v>3</v>
      </c>
      <c r="V286" s="38"/>
      <c r="W286" s="38">
        <v>0</v>
      </c>
      <c r="X286" s="38">
        <v>0</v>
      </c>
      <c r="Y286" s="38"/>
      <c r="Z286" s="38">
        <v>0</v>
      </c>
      <c r="AA286" s="38"/>
      <c r="AB286" s="38"/>
      <c r="AC286" s="38">
        <v>0</v>
      </c>
      <c r="AD286" s="38"/>
      <c r="AE286" s="38">
        <v>0</v>
      </c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BA286" s="3">
        <f>IF(Q286&gt;0,RANK(Q286,(N286:P286,Q286:AE286)),0)</f>
        <v>6</v>
      </c>
      <c r="BB286" s="3">
        <f>IF(R286&gt;0,RANK(R286,(N286:P286,Q286:AE286)),0)</f>
        <v>5</v>
      </c>
      <c r="BC286" s="3">
        <f>IF(S286&gt;0,RANK(S286,(N286:P286,Q286:AE286)),0)</f>
        <v>0</v>
      </c>
      <c r="BD286" s="3">
        <f>IF(T286&gt;0,RANK(T286,(N286:P286,Q286:AE286)),0)</f>
        <v>0</v>
      </c>
      <c r="BE286" s="2">
        <f t="shared" si="118"/>
        <v>7.0472163495419312E-4</v>
      </c>
      <c r="BF286" s="2">
        <f t="shared" si="119"/>
        <v>1.4094432699083862E-3</v>
      </c>
      <c r="BG286" s="2">
        <f t="shared" si="120"/>
        <v>0</v>
      </c>
      <c r="BH286" s="2">
        <f t="shared" si="121"/>
        <v>0</v>
      </c>
      <c r="BJ286" t="s">
        <v>442</v>
      </c>
      <c r="BK286" t="s">
        <v>2670</v>
      </c>
      <c r="BL286">
        <v>3</v>
      </c>
      <c r="BN286">
        <v>0</v>
      </c>
      <c r="BO286" s="60">
        <v>8</v>
      </c>
      <c r="BP286" s="62">
        <v>33</v>
      </c>
      <c r="BQ286" s="66">
        <f t="shared" si="122"/>
        <v>8033</v>
      </c>
      <c r="BR286" s="66">
        <f t="shared" si="110"/>
        <v>8033</v>
      </c>
      <c r="BS286" s="3" t="s">
        <v>3083</v>
      </c>
      <c r="CD286" s="38">
        <f t="shared" si="109"/>
        <v>-1419</v>
      </c>
    </row>
    <row r="287" spans="1:91" ht="14" hidden="1" customHeight="1" outlineLevel="1" x14ac:dyDescent="0.2">
      <c r="A287" t="s">
        <v>1127</v>
      </c>
      <c r="B287" t="s">
        <v>2670</v>
      </c>
      <c r="C287" s="1">
        <f t="shared" si="113"/>
        <v>243758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>IF(P287&gt;0,RANK(P287,(N287:P287,Q287:AE287)),0)</f>
        <v>3</v>
      </c>
      <c r="G287" s="1">
        <f t="shared" si="111"/>
        <v>17043</v>
      </c>
      <c r="H287" s="2">
        <f t="shared" si="112"/>
        <v>6.9917705265057972E-2</v>
      </c>
      <c r="I287" s="2"/>
      <c r="J287" s="2">
        <f t="shared" si="114"/>
        <v>0.45294103167896027</v>
      </c>
      <c r="K287" s="2">
        <f t="shared" si="115"/>
        <v>0.5228587369440183</v>
      </c>
      <c r="L287" s="2">
        <f t="shared" si="116"/>
        <v>9.5668654977477657E-3</v>
      </c>
      <c r="M287" s="2">
        <f t="shared" si="117"/>
        <v>1.4633365879273665E-2</v>
      </c>
      <c r="N287" s="38">
        <v>110408</v>
      </c>
      <c r="O287" s="38">
        <v>127451</v>
      </c>
      <c r="P287" s="38">
        <v>2332</v>
      </c>
      <c r="Q287" s="38">
        <v>1977</v>
      </c>
      <c r="R287" s="38">
        <v>952</v>
      </c>
      <c r="S287" s="38">
        <v>259</v>
      </c>
      <c r="T287" s="38">
        <v>0</v>
      </c>
      <c r="U287" s="38">
        <v>219</v>
      </c>
      <c r="V287" s="38"/>
      <c r="W287" s="38">
        <v>0</v>
      </c>
      <c r="X287" s="38">
        <v>0</v>
      </c>
      <c r="Y287" s="38"/>
      <c r="Z287" s="38">
        <v>0</v>
      </c>
      <c r="AA287" s="38"/>
      <c r="AB287" s="38"/>
      <c r="AC287" s="38">
        <v>160</v>
      </c>
      <c r="AD287" s="38"/>
      <c r="AE287" s="38">
        <v>0</v>
      </c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BA287" s="3">
        <f>IF(Q287&gt;0,RANK(Q287,(N287:P287,Q287:AE287)),0)</f>
        <v>4</v>
      </c>
      <c r="BB287" s="3">
        <f>IF(R287&gt;0,RANK(R287,(N287:P287,Q287:AE287)),0)</f>
        <v>5</v>
      </c>
      <c r="BC287" s="3">
        <f>IF(S287&gt;0,RANK(S287,(N287:P287,Q287:AE287)),0)</f>
        <v>6</v>
      </c>
      <c r="BD287" s="3">
        <f>IF(T287&gt;0,RANK(T287,(N287:P287,Q287:AE287)),0)</f>
        <v>0</v>
      </c>
      <c r="BE287" s="2">
        <f t="shared" si="118"/>
        <v>8.1105030399002288E-3</v>
      </c>
      <c r="BF287" s="2">
        <f t="shared" si="119"/>
        <v>3.9055128447066352E-3</v>
      </c>
      <c r="BG287" s="2">
        <f t="shared" si="120"/>
        <v>1.0625292298098933E-3</v>
      </c>
      <c r="BH287" s="2">
        <f t="shared" si="121"/>
        <v>0</v>
      </c>
      <c r="BJ287" t="s">
        <v>1127</v>
      </c>
      <c r="BK287" t="s">
        <v>2670</v>
      </c>
      <c r="BN287">
        <v>0</v>
      </c>
      <c r="BO287" s="60">
        <v>8</v>
      </c>
      <c r="BP287" s="62">
        <v>35</v>
      </c>
      <c r="BQ287" s="66">
        <f t="shared" si="122"/>
        <v>8035</v>
      </c>
      <c r="BR287" s="66">
        <f t="shared" si="110"/>
        <v>8035</v>
      </c>
      <c r="BS287" s="3" t="s">
        <v>3083</v>
      </c>
      <c r="CD287" s="38">
        <f t="shared" si="109"/>
        <v>-243758</v>
      </c>
    </row>
    <row r="288" spans="1:91" ht="14" hidden="1" customHeight="1" outlineLevel="1" x14ac:dyDescent="0.2">
      <c r="A288" t="s">
        <v>948</v>
      </c>
      <c r="B288" t="s">
        <v>2670</v>
      </c>
      <c r="C288" s="1">
        <f t="shared" si="113"/>
        <v>27798</v>
      </c>
      <c r="D288" s="3">
        <f>IF(N288&gt;0, RANK(N288,(N288:P288,Q288:AE288)),0)</f>
        <v>1</v>
      </c>
      <c r="E288" s="3">
        <f>IF(O288&gt;0,RANK(O288,(N288:P288,Q288:AE288)),0)</f>
        <v>2</v>
      </c>
      <c r="F288" s="3">
        <f>IF(P288&gt;0,RANK(P288,(N288:P288,Q288:AE288)),0)</f>
        <v>3</v>
      </c>
      <c r="G288" s="1">
        <f t="shared" si="111"/>
        <v>6795</v>
      </c>
      <c r="H288" s="2">
        <f t="shared" si="112"/>
        <v>0.24444204619037341</v>
      </c>
      <c r="I288" s="2"/>
      <c r="J288" s="2">
        <f t="shared" si="114"/>
        <v>0.60950428088351682</v>
      </c>
      <c r="K288" s="2">
        <f t="shared" si="115"/>
        <v>0.36506223469314342</v>
      </c>
      <c r="L288" s="2">
        <f t="shared" si="116"/>
        <v>1.2195121951219513E-2</v>
      </c>
      <c r="M288" s="2">
        <f t="shared" si="117"/>
        <v>1.3238362472120246E-2</v>
      </c>
      <c r="N288" s="38">
        <v>16943</v>
      </c>
      <c r="O288" s="38">
        <v>10148</v>
      </c>
      <c r="P288" s="38">
        <v>339</v>
      </c>
      <c r="Q288" s="38">
        <v>170</v>
      </c>
      <c r="R288" s="38">
        <v>119</v>
      </c>
      <c r="S288" s="38">
        <v>32</v>
      </c>
      <c r="T288" s="38">
        <v>0</v>
      </c>
      <c r="U288" s="38">
        <v>35</v>
      </c>
      <c r="V288" s="38"/>
      <c r="W288" s="38">
        <v>0</v>
      </c>
      <c r="X288" s="38">
        <v>0</v>
      </c>
      <c r="Y288" s="38"/>
      <c r="Z288" s="38">
        <v>0</v>
      </c>
      <c r="AA288" s="38"/>
      <c r="AB288" s="38"/>
      <c r="AC288" s="38">
        <v>12</v>
      </c>
      <c r="AD288" s="38"/>
      <c r="AE288" s="38">
        <v>0</v>
      </c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BA288" s="3">
        <f>IF(Q288&gt;0,RANK(Q288,(N288:P288,Q288:AE288)),0)</f>
        <v>4</v>
      </c>
      <c r="BB288" s="3">
        <f>IF(R288&gt;0,RANK(R288,(N288:P288,Q288:AE288)),0)</f>
        <v>5</v>
      </c>
      <c r="BC288" s="3">
        <f>IF(S288&gt;0,RANK(S288,(N288:P288,Q288:AE288)),0)</f>
        <v>7</v>
      </c>
      <c r="BD288" s="3">
        <f>IF(T288&gt;0,RANK(T288,(N288:P288,Q288:AE288)),0)</f>
        <v>0</v>
      </c>
      <c r="BE288" s="2">
        <f t="shared" si="118"/>
        <v>6.1155478811425286E-3</v>
      </c>
      <c r="BF288" s="2">
        <f t="shared" si="119"/>
        <v>4.2808835167997697E-3</v>
      </c>
      <c r="BG288" s="2">
        <f t="shared" si="120"/>
        <v>1.1511619540974171E-3</v>
      </c>
      <c r="BH288" s="2">
        <f t="shared" si="121"/>
        <v>0</v>
      </c>
      <c r="BJ288" t="s">
        <v>948</v>
      </c>
      <c r="BK288" t="s">
        <v>2670</v>
      </c>
      <c r="BN288">
        <v>0</v>
      </c>
      <c r="BO288" s="60">
        <v>8</v>
      </c>
      <c r="BP288" s="62">
        <v>37</v>
      </c>
      <c r="BQ288" s="66">
        <f t="shared" si="122"/>
        <v>8037</v>
      </c>
      <c r="BR288" s="66">
        <f t="shared" si="110"/>
        <v>8037</v>
      </c>
      <c r="BS288" s="3" t="s">
        <v>3083</v>
      </c>
      <c r="CD288" s="38">
        <f t="shared" si="109"/>
        <v>-27798</v>
      </c>
    </row>
    <row r="289" spans="1:82" ht="14" hidden="1" customHeight="1" outlineLevel="1" x14ac:dyDescent="0.2">
      <c r="A289" t="s">
        <v>972</v>
      </c>
      <c r="B289" t="s">
        <v>2670</v>
      </c>
      <c r="C289" s="1">
        <f t="shared" si="113"/>
        <v>380813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>IF(P289&gt;0,RANK(P289,(N289:P289,Q289:AE289)),0)</f>
        <v>3</v>
      </c>
      <c r="G289" s="1">
        <f>IF(C289&gt;0,MAX(N289:P289)-LARGE(N289:P289,2),0)</f>
        <v>37336</v>
      </c>
      <c r="H289" s="2">
        <f>IF(C289&gt;0,G289/C289,0)</f>
        <v>9.8042871435586501E-2</v>
      </c>
      <c r="I289" s="2"/>
      <c r="J289" s="2">
        <f>IF($C289=0,"-",N289/$C289)</f>
        <v>0.43747718696578108</v>
      </c>
      <c r="K289" s="2">
        <f>IF($C289=0,"-",O289/$C289)</f>
        <v>0.53552005840136763</v>
      </c>
      <c r="L289" s="2">
        <f>IF($C289=0,"-",P289/$C289)</f>
        <v>1.0895111248828165E-2</v>
      </c>
      <c r="M289" s="2">
        <f>IF(C289=0,"-",(1-J289-K289-L289))</f>
        <v>1.6107643384023124E-2</v>
      </c>
      <c r="N289" s="38">
        <v>166597</v>
      </c>
      <c r="O289" s="38">
        <v>203933</v>
      </c>
      <c r="P289" s="38">
        <v>4149</v>
      </c>
      <c r="Q289" s="38">
        <v>3001</v>
      </c>
      <c r="R289" s="38">
        <v>1756</v>
      </c>
      <c r="S289" s="38">
        <v>600</v>
      </c>
      <c r="T289" s="38">
        <v>0</v>
      </c>
      <c r="U289" s="38">
        <v>536</v>
      </c>
      <c r="V289" s="38"/>
      <c r="W289" s="38">
        <v>0</v>
      </c>
      <c r="X289" s="38">
        <v>0</v>
      </c>
      <c r="Y289" s="38"/>
      <c r="Z289" s="38">
        <v>0</v>
      </c>
      <c r="AA289" s="38"/>
      <c r="AB289" s="38"/>
      <c r="AC289" s="38">
        <v>241</v>
      </c>
      <c r="AD289" s="38"/>
      <c r="AE289" s="38">
        <v>0</v>
      </c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  <c r="BA289" s="3">
        <f>IF(Q289&gt;0,RANK(Q289,(N289:P289,Q289:AE289)),0)</f>
        <v>4</v>
      </c>
      <c r="BB289" s="3">
        <f>IF(R289&gt;0,RANK(R289,(N289:P289,Q289:AE289)),0)</f>
        <v>5</v>
      </c>
      <c r="BC289" s="3">
        <f>IF(S289&gt;0,RANK(S289,(N289:P289,Q289:AE289)),0)</f>
        <v>6</v>
      </c>
      <c r="BD289" s="3">
        <f>IF(T289&gt;0,RANK(T289,(N289:P289,Q289:AE289)),0)</f>
        <v>0</v>
      </c>
      <c r="BE289" s="2">
        <f t="shared" si="118"/>
        <v>7.8805082809672994E-3</v>
      </c>
      <c r="BF289" s="2">
        <f t="shared" si="119"/>
        <v>4.6111871180868303E-3</v>
      </c>
      <c r="BG289" s="2">
        <f t="shared" si="120"/>
        <v>1.5755764640387802E-3</v>
      </c>
      <c r="BH289" s="2">
        <f t="shared" si="121"/>
        <v>0</v>
      </c>
      <c r="BJ289" t="s">
        <v>972</v>
      </c>
      <c r="BK289" t="s">
        <v>2670</v>
      </c>
      <c r="BN289">
        <v>0</v>
      </c>
      <c r="BO289" s="60">
        <v>8</v>
      </c>
      <c r="BP289" s="62">
        <v>41</v>
      </c>
      <c r="BQ289" s="66">
        <f t="shared" si="122"/>
        <v>8041</v>
      </c>
      <c r="BR289" s="66">
        <f t="shared" si="110"/>
        <v>8041</v>
      </c>
      <c r="BS289" s="3" t="s">
        <v>3083</v>
      </c>
      <c r="CD289" s="38">
        <f t="shared" si="109"/>
        <v>-380813</v>
      </c>
    </row>
    <row r="290" spans="1:82" ht="14" hidden="1" customHeight="1" outlineLevel="1" x14ac:dyDescent="0.2">
      <c r="A290" t="s">
        <v>459</v>
      </c>
      <c r="B290" t="s">
        <v>2670</v>
      </c>
      <c r="C290" s="1">
        <f t="shared" si="113"/>
        <v>20417</v>
      </c>
      <c r="D290" s="3">
        <f>IF(N290&gt;0, RANK(N290,(N290:P290,Q290:AE290)),0)</f>
        <v>2</v>
      </c>
      <c r="E290" s="3">
        <f>IF(O290&gt;0,RANK(O290,(N290:P290,Q290:AE290)),0)</f>
        <v>1</v>
      </c>
      <c r="F290" s="3">
        <f>IF(P290&gt;0,RANK(P290,(N290:P290,Q290:AE290)),0)</f>
        <v>3</v>
      </c>
      <c r="G290" s="1">
        <f t="shared" si="111"/>
        <v>10441</v>
      </c>
      <c r="H290" s="2">
        <f t="shared" si="112"/>
        <v>0.51138756918254391</v>
      </c>
      <c r="I290" s="2"/>
      <c r="J290" s="2">
        <f t="shared" si="114"/>
        <v>0.23353088112847137</v>
      </c>
      <c r="K290" s="2">
        <f t="shared" si="115"/>
        <v>0.74491845031101533</v>
      </c>
      <c r="L290" s="2">
        <f t="shared" si="116"/>
        <v>1.0922270656805603E-2</v>
      </c>
      <c r="M290" s="2">
        <f t="shared" si="117"/>
        <v>1.062839790370775E-2</v>
      </c>
      <c r="N290" s="38">
        <v>4768</v>
      </c>
      <c r="O290" s="38">
        <v>15209</v>
      </c>
      <c r="P290" s="38">
        <v>223</v>
      </c>
      <c r="Q290" s="38">
        <v>116</v>
      </c>
      <c r="R290" s="38">
        <v>40</v>
      </c>
      <c r="S290" s="38">
        <v>26</v>
      </c>
      <c r="T290" s="38">
        <v>0</v>
      </c>
      <c r="U290" s="38">
        <v>17</v>
      </c>
      <c r="V290" s="38"/>
      <c r="W290" s="38">
        <v>0</v>
      </c>
      <c r="X290" s="38">
        <v>0</v>
      </c>
      <c r="Y290" s="38"/>
      <c r="Z290" s="38">
        <v>0</v>
      </c>
      <c r="AA290" s="38"/>
      <c r="AB290" s="38"/>
      <c r="AC290" s="38">
        <v>18</v>
      </c>
      <c r="AD290" s="38"/>
      <c r="AE290" s="38">
        <v>0</v>
      </c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  <c r="BA290" s="3">
        <f>IF(Q290&gt;0,RANK(Q290,(N290:P290,Q290:AE290)),0)</f>
        <v>4</v>
      </c>
      <c r="BB290" s="3">
        <f>IF(R290&gt;0,RANK(R290,(N290:P290,Q290:AE290)),0)</f>
        <v>5</v>
      </c>
      <c r="BC290" s="3">
        <f>IF(S290&gt;0,RANK(S290,(N290:P290,Q290:AE290)),0)</f>
        <v>6</v>
      </c>
      <c r="BD290" s="3">
        <f>IF(T290&gt;0,RANK(T290,(N290:P290,Q290:AE290)),0)</f>
        <v>0</v>
      </c>
      <c r="BE290" s="2">
        <f t="shared" si="118"/>
        <v>5.6815398932262328E-3</v>
      </c>
      <c r="BF290" s="2">
        <f t="shared" si="119"/>
        <v>1.9591516873193908E-3</v>
      </c>
      <c r="BG290" s="2">
        <f t="shared" si="120"/>
        <v>1.273448596757604E-3</v>
      </c>
      <c r="BH290" s="2">
        <f t="shared" si="121"/>
        <v>0</v>
      </c>
      <c r="BJ290" t="s">
        <v>459</v>
      </c>
      <c r="BK290" t="s">
        <v>2670</v>
      </c>
      <c r="BL290">
        <v>4</v>
      </c>
      <c r="BN290">
        <v>0</v>
      </c>
      <c r="BO290" s="60">
        <v>8</v>
      </c>
      <c r="BP290" s="62">
        <v>39</v>
      </c>
      <c r="BQ290" s="66">
        <f t="shared" si="122"/>
        <v>8039</v>
      </c>
      <c r="BR290" s="66">
        <f t="shared" si="110"/>
        <v>8039</v>
      </c>
      <c r="BS290" s="3" t="s">
        <v>3083</v>
      </c>
      <c r="CD290" s="38">
        <f t="shared" si="109"/>
        <v>-20417</v>
      </c>
    </row>
    <row r="291" spans="1:82" ht="14" hidden="1" customHeight="1" outlineLevel="1" x14ac:dyDescent="0.2">
      <c r="A291" t="s">
        <v>1724</v>
      </c>
      <c r="B291" t="s">
        <v>2670</v>
      </c>
      <c r="C291" s="1">
        <f t="shared" si="113"/>
        <v>25467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>IF(P291&gt;0,RANK(P291,(N291:P291,Q291:AE291)),0)</f>
        <v>3</v>
      </c>
      <c r="G291" s="1">
        <f t="shared" si="111"/>
        <v>9787</v>
      </c>
      <c r="H291" s="2">
        <f t="shared" si="112"/>
        <v>0.38430125260140574</v>
      </c>
      <c r="I291" s="2"/>
      <c r="J291" s="2">
        <f t="shared" si="114"/>
        <v>0.29551969215062629</v>
      </c>
      <c r="K291" s="2">
        <f t="shared" si="115"/>
        <v>0.67982094475203203</v>
      </c>
      <c r="L291" s="2">
        <f t="shared" si="116"/>
        <v>1.2918679074881218E-2</v>
      </c>
      <c r="M291" s="2">
        <f t="shared" si="117"/>
        <v>1.1740684022460517E-2</v>
      </c>
      <c r="N291" s="38">
        <v>7526</v>
      </c>
      <c r="O291" s="38">
        <v>17313</v>
      </c>
      <c r="P291" s="38">
        <v>329</v>
      </c>
      <c r="Q291" s="38">
        <v>141</v>
      </c>
      <c r="R291" s="38">
        <v>71</v>
      </c>
      <c r="S291" s="38">
        <v>45</v>
      </c>
      <c r="T291" s="38">
        <v>0</v>
      </c>
      <c r="U291" s="38">
        <v>23</v>
      </c>
      <c r="V291" s="38"/>
      <c r="W291" s="38">
        <v>0</v>
      </c>
      <c r="X291" s="38">
        <v>0</v>
      </c>
      <c r="Y291" s="38"/>
      <c r="Z291" s="38">
        <v>0</v>
      </c>
      <c r="AA291" s="38"/>
      <c r="AB291" s="38"/>
      <c r="AC291" s="38">
        <v>19</v>
      </c>
      <c r="AD291" s="38"/>
      <c r="AE291" s="38">
        <v>0</v>
      </c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  <c r="BA291" s="3">
        <f>IF(Q291&gt;0,RANK(Q291,(N291:P291,Q291:AE291)),0)</f>
        <v>4</v>
      </c>
      <c r="BB291" s="3">
        <f>IF(R291&gt;0,RANK(R291,(N291:P291,Q291:AE291)),0)</f>
        <v>5</v>
      </c>
      <c r="BC291" s="3">
        <f>IF(S291&gt;0,RANK(S291,(N291:P291,Q291:AE291)),0)</f>
        <v>6</v>
      </c>
      <c r="BD291" s="3">
        <f>IF(T291&gt;0,RANK(T291,(N291:P291,Q291:AE291)),0)</f>
        <v>0</v>
      </c>
      <c r="BE291" s="2">
        <f t="shared" si="118"/>
        <v>5.5365767463776651E-3</v>
      </c>
      <c r="BF291" s="2">
        <f t="shared" si="119"/>
        <v>2.7879216240625122E-3</v>
      </c>
      <c r="BG291" s="2">
        <f t="shared" si="120"/>
        <v>1.7669925786311697E-3</v>
      </c>
      <c r="BH291" s="2">
        <f t="shared" si="121"/>
        <v>0</v>
      </c>
      <c r="BJ291" t="s">
        <v>1724</v>
      </c>
      <c r="BK291" t="s">
        <v>2670</v>
      </c>
      <c r="BL291">
        <v>7</v>
      </c>
      <c r="BN291">
        <v>0</v>
      </c>
      <c r="BO291" s="60">
        <v>8</v>
      </c>
      <c r="BP291" s="62">
        <v>43</v>
      </c>
      <c r="BQ291" s="66">
        <f t="shared" si="122"/>
        <v>8043</v>
      </c>
      <c r="BR291" s="66">
        <f t="shared" si="110"/>
        <v>8043</v>
      </c>
      <c r="BS291" s="3" t="s">
        <v>3083</v>
      </c>
      <c r="CD291" s="38">
        <f t="shared" si="109"/>
        <v>-25467</v>
      </c>
    </row>
    <row r="292" spans="1:82" ht="14" hidden="1" customHeight="1" outlineLevel="1" x14ac:dyDescent="0.2">
      <c r="A292" t="s">
        <v>2886</v>
      </c>
      <c r="B292" t="s">
        <v>2670</v>
      </c>
      <c r="C292" s="1">
        <f t="shared" si="113"/>
        <v>30372</v>
      </c>
      <c r="D292" s="3">
        <f>IF(N292&gt;0, RANK(N292,(N292:P292,Q292:AE292)),0)</f>
        <v>1</v>
      </c>
      <c r="E292" s="3">
        <f>IF(O292&gt;0,RANK(O292,(N292:P292,Q292:AE292)),0)</f>
        <v>2</v>
      </c>
      <c r="F292" s="3">
        <f>IF(P292&gt;0,RANK(P292,(N292:P292,Q292:AE292)),0)</f>
        <v>3</v>
      </c>
      <c r="G292" s="1">
        <f t="shared" si="111"/>
        <v>635</v>
      </c>
      <c r="H292" s="2">
        <f t="shared" si="112"/>
        <v>2.0907414724087976E-2</v>
      </c>
      <c r="I292" s="2"/>
      <c r="J292" s="2">
        <f t="shared" si="114"/>
        <v>0.49809034637165811</v>
      </c>
      <c r="K292" s="2">
        <f t="shared" si="115"/>
        <v>0.47718293164757014</v>
      </c>
      <c r="L292" s="2">
        <f t="shared" si="116"/>
        <v>1.2676149084683262E-2</v>
      </c>
      <c r="M292" s="2">
        <f t="shared" si="117"/>
        <v>1.2050572896088432E-2</v>
      </c>
      <c r="N292" s="38">
        <v>15128</v>
      </c>
      <c r="O292" s="38">
        <v>14493</v>
      </c>
      <c r="P292" s="38">
        <v>385</v>
      </c>
      <c r="Q292" s="38">
        <v>155</v>
      </c>
      <c r="R292" s="38">
        <v>134</v>
      </c>
      <c r="S292" s="38">
        <v>31</v>
      </c>
      <c r="T292" s="38">
        <v>0</v>
      </c>
      <c r="U292" s="38">
        <v>23</v>
      </c>
      <c r="V292" s="38"/>
      <c r="W292" s="38">
        <v>0</v>
      </c>
      <c r="X292" s="38">
        <v>0</v>
      </c>
      <c r="Y292" s="38"/>
      <c r="Z292" s="38">
        <v>0</v>
      </c>
      <c r="AA292" s="38"/>
      <c r="AB292" s="38"/>
      <c r="AC292" s="38">
        <v>23</v>
      </c>
      <c r="AD292" s="38"/>
      <c r="AE292" s="38">
        <v>0</v>
      </c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  <c r="BA292" s="3">
        <f>IF(Q292&gt;0,RANK(Q292,(N292:P292,Q292:AE292)),0)</f>
        <v>4</v>
      </c>
      <c r="BB292" s="3">
        <f>IF(R292&gt;0,RANK(R292,(N292:P292,Q292:AE292)),0)</f>
        <v>5</v>
      </c>
      <c r="BC292" s="3">
        <f>IF(S292&gt;0,RANK(S292,(N292:P292,Q292:AE292)),0)</f>
        <v>6</v>
      </c>
      <c r="BD292" s="3">
        <f>IF(T292&gt;0,RANK(T292,(N292:P292,Q292:AE292)),0)</f>
        <v>0</v>
      </c>
      <c r="BE292" s="2">
        <f t="shared" si="118"/>
        <v>5.1033846964309232E-3</v>
      </c>
      <c r="BF292" s="2">
        <f t="shared" si="119"/>
        <v>4.4119583827209275E-3</v>
      </c>
      <c r="BG292" s="2">
        <f t="shared" si="120"/>
        <v>1.0206769392861847E-3</v>
      </c>
      <c r="BH292" s="2">
        <f t="shared" si="121"/>
        <v>0</v>
      </c>
      <c r="BJ292" t="s">
        <v>2886</v>
      </c>
      <c r="BK292" t="s">
        <v>2670</v>
      </c>
      <c r="BL292">
        <v>3</v>
      </c>
      <c r="BN292">
        <v>0</v>
      </c>
      <c r="BO292" s="60">
        <v>8</v>
      </c>
      <c r="BP292" s="62">
        <v>45</v>
      </c>
      <c r="BQ292" s="66">
        <f t="shared" si="122"/>
        <v>8045</v>
      </c>
      <c r="BR292" s="66">
        <f t="shared" si="110"/>
        <v>8045</v>
      </c>
      <c r="BS292" s="3" t="s">
        <v>3083</v>
      </c>
      <c r="CD292" s="38">
        <f t="shared" si="109"/>
        <v>-30372</v>
      </c>
    </row>
    <row r="293" spans="1:82" ht="14" hidden="1" customHeight="1" outlineLevel="1" x14ac:dyDescent="0.2">
      <c r="A293" t="s">
        <v>1874</v>
      </c>
      <c r="B293" t="s">
        <v>2670</v>
      </c>
      <c r="C293" s="1">
        <f t="shared" si="113"/>
        <v>4129</v>
      </c>
      <c r="D293" s="3">
        <f>IF(N293&gt;0, RANK(N293,(N293:P293,Q293:AE293)),0)</f>
        <v>1</v>
      </c>
      <c r="E293" s="3">
        <f>IF(O293&gt;0,RANK(O293,(N293:P293,Q293:AE293)),0)</f>
        <v>2</v>
      </c>
      <c r="F293" s="3">
        <f>IF(P293&gt;0,RANK(P293,(N293:P293,Q293:AE293)),0)</f>
        <v>3</v>
      </c>
      <c r="G293" s="1">
        <f t="shared" si="111"/>
        <v>525</v>
      </c>
      <c r="H293" s="2">
        <f t="shared" si="112"/>
        <v>0.12714943085492855</v>
      </c>
      <c r="I293" s="2"/>
      <c r="J293" s="2">
        <f t="shared" si="114"/>
        <v>0.54589488980382661</v>
      </c>
      <c r="K293" s="2">
        <f t="shared" si="115"/>
        <v>0.41874545894889803</v>
      </c>
      <c r="L293" s="2">
        <f t="shared" si="116"/>
        <v>1.4046984742068298E-2</v>
      </c>
      <c r="M293" s="2">
        <f t="shared" si="117"/>
        <v>2.1312666505207061E-2</v>
      </c>
      <c r="N293" s="38">
        <v>2254</v>
      </c>
      <c r="O293" s="38">
        <v>1729</v>
      </c>
      <c r="P293" s="38">
        <v>58</v>
      </c>
      <c r="Q293" s="38">
        <v>28</v>
      </c>
      <c r="R293" s="38">
        <v>37</v>
      </c>
      <c r="S293" s="38">
        <v>9</v>
      </c>
      <c r="T293" s="38">
        <v>0</v>
      </c>
      <c r="U293" s="38">
        <v>13</v>
      </c>
      <c r="V293" s="38"/>
      <c r="W293" s="38">
        <v>0</v>
      </c>
      <c r="X293" s="38">
        <v>0</v>
      </c>
      <c r="Y293" s="38"/>
      <c r="Z293" s="38">
        <v>0</v>
      </c>
      <c r="AA293" s="38"/>
      <c r="AB293" s="38"/>
      <c r="AC293" s="38">
        <v>1</v>
      </c>
      <c r="AD293" s="38"/>
      <c r="AE293" s="38">
        <v>0</v>
      </c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  <c r="BA293" s="3">
        <f>IF(Q293&gt;0,RANK(Q293,(N293:P293,Q293:AE293)),0)</f>
        <v>5</v>
      </c>
      <c r="BB293" s="3">
        <f>IF(R293&gt;0,RANK(R293,(N293:P293,Q293:AE293)),0)</f>
        <v>4</v>
      </c>
      <c r="BC293" s="3">
        <f>IF(S293&gt;0,RANK(S293,(N293:P293,Q293:AE293)),0)</f>
        <v>7</v>
      </c>
      <c r="BD293" s="3">
        <f>IF(T293&gt;0,RANK(T293,(N293:P293,Q293:AE293)),0)</f>
        <v>0</v>
      </c>
      <c r="BE293" s="2">
        <f t="shared" si="118"/>
        <v>6.7813029789295228E-3</v>
      </c>
      <c r="BF293" s="2">
        <f t="shared" si="119"/>
        <v>8.9610075078711549E-3</v>
      </c>
      <c r="BG293" s="2">
        <f t="shared" si="120"/>
        <v>2.1797045289416324E-3</v>
      </c>
      <c r="BH293" s="2">
        <f t="shared" si="121"/>
        <v>0</v>
      </c>
      <c r="BJ293" t="s">
        <v>1874</v>
      </c>
      <c r="BK293" t="s">
        <v>2670</v>
      </c>
      <c r="BL293">
        <v>2</v>
      </c>
      <c r="BN293">
        <v>0</v>
      </c>
      <c r="BO293" s="60">
        <v>8</v>
      </c>
      <c r="BP293" s="62">
        <v>47</v>
      </c>
      <c r="BQ293" s="66">
        <f t="shared" si="122"/>
        <v>8047</v>
      </c>
      <c r="BR293" s="66">
        <f t="shared" si="110"/>
        <v>8047</v>
      </c>
      <c r="BS293" s="3" t="s">
        <v>3083</v>
      </c>
      <c r="CD293" s="38">
        <f t="shared" si="109"/>
        <v>-4129</v>
      </c>
    </row>
    <row r="294" spans="1:82" ht="14" hidden="1" customHeight="1" outlineLevel="1" x14ac:dyDescent="0.2">
      <c r="A294" t="s">
        <v>2357</v>
      </c>
      <c r="B294" t="s">
        <v>2670</v>
      </c>
      <c r="C294" s="1">
        <f t="shared" si="113"/>
        <v>9883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>IF(P294&gt;0,RANK(P294,(N294:P294,Q294:AE294)),0)</f>
        <v>3</v>
      </c>
      <c r="G294" s="1">
        <f t="shared" si="111"/>
        <v>79</v>
      </c>
      <c r="H294" s="2">
        <f t="shared" si="112"/>
        <v>7.993524233532329E-3</v>
      </c>
      <c r="I294" s="2"/>
      <c r="J294" s="2">
        <f t="shared" si="114"/>
        <v>0.4799150055651118</v>
      </c>
      <c r="K294" s="2">
        <f t="shared" si="115"/>
        <v>0.48790852979864413</v>
      </c>
      <c r="L294" s="2">
        <f t="shared" si="116"/>
        <v>1.6290600020236769E-2</v>
      </c>
      <c r="M294" s="2">
        <f t="shared" si="117"/>
        <v>1.5885864616007304E-2</v>
      </c>
      <c r="N294" s="38">
        <v>4743</v>
      </c>
      <c r="O294" s="38">
        <v>4822</v>
      </c>
      <c r="P294" s="38">
        <v>161</v>
      </c>
      <c r="Q294" s="38">
        <v>75</v>
      </c>
      <c r="R294" s="38">
        <v>53</v>
      </c>
      <c r="S294" s="38">
        <v>13</v>
      </c>
      <c r="T294" s="38">
        <v>0</v>
      </c>
      <c r="U294" s="38">
        <v>7</v>
      </c>
      <c r="V294" s="38"/>
      <c r="W294" s="38">
        <v>0</v>
      </c>
      <c r="X294" s="38">
        <v>0</v>
      </c>
      <c r="Y294" s="38"/>
      <c r="Z294" s="38">
        <v>0</v>
      </c>
      <c r="AA294" s="38"/>
      <c r="AB294" s="38"/>
      <c r="AC294" s="38">
        <v>9</v>
      </c>
      <c r="AD294" s="38"/>
      <c r="AE294" s="38">
        <v>0</v>
      </c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  <c r="BA294" s="3">
        <f>IF(Q294&gt;0,RANK(Q294,(N294:P294,Q294:AE294)),0)</f>
        <v>4</v>
      </c>
      <c r="BB294" s="3">
        <f>IF(R294&gt;0,RANK(R294,(N294:P294,Q294:AE294)),0)</f>
        <v>5</v>
      </c>
      <c r="BC294" s="3">
        <f>IF(S294&gt;0,RANK(S294,(N294:P294,Q294:AE294)),0)</f>
        <v>6</v>
      </c>
      <c r="BD294" s="3">
        <f>IF(T294&gt;0,RANK(T294,(N294:P294,Q294:AE294)),0)</f>
        <v>0</v>
      </c>
      <c r="BE294" s="2">
        <f t="shared" si="118"/>
        <v>7.5887888293028434E-3</v>
      </c>
      <c r="BF294" s="2">
        <f t="shared" si="119"/>
        <v>5.3627441060406763E-3</v>
      </c>
      <c r="BG294" s="2">
        <f t="shared" si="120"/>
        <v>1.3153900637458262E-3</v>
      </c>
      <c r="BH294" s="2">
        <f t="shared" si="121"/>
        <v>0</v>
      </c>
      <c r="BJ294" t="s">
        <v>2357</v>
      </c>
      <c r="BK294" t="s">
        <v>2670</v>
      </c>
      <c r="BL294">
        <v>2</v>
      </c>
      <c r="BN294">
        <v>0</v>
      </c>
      <c r="BO294" s="60">
        <v>8</v>
      </c>
      <c r="BP294" s="62">
        <v>49</v>
      </c>
      <c r="BQ294" s="66">
        <f t="shared" si="122"/>
        <v>8049</v>
      </c>
      <c r="BR294" s="66">
        <f t="shared" si="110"/>
        <v>8049</v>
      </c>
      <c r="BS294" s="3" t="s">
        <v>3083</v>
      </c>
      <c r="CD294" s="38">
        <f t="shared" si="109"/>
        <v>-9883</v>
      </c>
    </row>
    <row r="295" spans="1:82" ht="14" hidden="1" customHeight="1" outlineLevel="1" x14ac:dyDescent="0.2">
      <c r="A295" t="s">
        <v>2224</v>
      </c>
      <c r="B295" t="s">
        <v>2670</v>
      </c>
      <c r="C295" s="1">
        <f t="shared" si="113"/>
        <v>10939</v>
      </c>
      <c r="D295" s="3">
        <f>IF(N295&gt;0, RANK(N295,(N295:P295,Q295:AE295)),0)</f>
        <v>1</v>
      </c>
      <c r="E295" s="3">
        <f>IF(O295&gt;0,RANK(O295,(N295:P295,Q295:AE295)),0)</f>
        <v>2</v>
      </c>
      <c r="F295" s="3">
        <f>IF(P295&gt;0,RANK(P295,(N295:P295,Q295:AE295)),0)</f>
        <v>3</v>
      </c>
      <c r="G295" s="1">
        <f t="shared" si="111"/>
        <v>3198</v>
      </c>
      <c r="H295" s="2">
        <f t="shared" si="112"/>
        <v>0.29234847792302771</v>
      </c>
      <c r="I295" s="2"/>
      <c r="J295" s="2">
        <f t="shared" si="114"/>
        <v>0.62958222872291802</v>
      </c>
      <c r="K295" s="2">
        <f t="shared" si="115"/>
        <v>0.33723375079989032</v>
      </c>
      <c r="L295" s="2">
        <f t="shared" si="116"/>
        <v>1.7734710668251212E-2</v>
      </c>
      <c r="M295" s="2">
        <f t="shared" si="117"/>
        <v>1.5449309808940444E-2</v>
      </c>
      <c r="N295" s="38">
        <v>6887</v>
      </c>
      <c r="O295" s="38">
        <v>3689</v>
      </c>
      <c r="P295" s="38">
        <v>194</v>
      </c>
      <c r="Q295" s="38">
        <v>83</v>
      </c>
      <c r="R295" s="38">
        <v>58</v>
      </c>
      <c r="S295" s="38">
        <v>6</v>
      </c>
      <c r="T295" s="38">
        <v>0</v>
      </c>
      <c r="U295" s="38">
        <v>11</v>
      </c>
      <c r="V295" s="38"/>
      <c r="W295" s="38">
        <v>0</v>
      </c>
      <c r="X295" s="38">
        <v>0</v>
      </c>
      <c r="Y295" s="38"/>
      <c r="Z295" s="38">
        <v>0</v>
      </c>
      <c r="AA295" s="38"/>
      <c r="AB295" s="38"/>
      <c r="AC295" s="38">
        <v>11</v>
      </c>
      <c r="AD295" s="38"/>
      <c r="AE295" s="38">
        <v>0</v>
      </c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  <c r="BA295" s="3">
        <f>IF(Q295&gt;0,RANK(Q295,(N295:P295,Q295:AE295)),0)</f>
        <v>4</v>
      </c>
      <c r="BB295" s="3">
        <f>IF(R295&gt;0,RANK(R295,(N295:P295,Q295:AE295)),0)</f>
        <v>5</v>
      </c>
      <c r="BC295" s="3">
        <f>IF(S295&gt;0,RANK(S295,(N295:P295,Q295:AE295)),0)</f>
        <v>8</v>
      </c>
      <c r="BD295" s="3">
        <f>IF(T295&gt;0,RANK(T295,(N295:P295,Q295:AE295)),0)</f>
        <v>0</v>
      </c>
      <c r="BE295" s="2">
        <f t="shared" si="118"/>
        <v>7.587530852911601E-3</v>
      </c>
      <c r="BF295" s="2">
        <f t="shared" si="119"/>
        <v>5.3021299936008778E-3</v>
      </c>
      <c r="BG295" s="2">
        <f t="shared" si="120"/>
        <v>5.4849620623457357E-4</v>
      </c>
      <c r="BH295" s="2">
        <f t="shared" si="121"/>
        <v>0</v>
      </c>
      <c r="BJ295" t="s">
        <v>2224</v>
      </c>
      <c r="BK295" t="s">
        <v>2670</v>
      </c>
      <c r="BL295">
        <v>3</v>
      </c>
      <c r="BN295">
        <v>0</v>
      </c>
      <c r="BO295" s="60">
        <v>8</v>
      </c>
      <c r="BP295" s="62">
        <v>51</v>
      </c>
      <c r="BQ295" s="66">
        <f t="shared" si="122"/>
        <v>8051</v>
      </c>
      <c r="BR295" s="66">
        <f t="shared" si="110"/>
        <v>8051</v>
      </c>
      <c r="BS295" s="3" t="s">
        <v>3083</v>
      </c>
      <c r="CD295" s="38">
        <f t="shared" si="109"/>
        <v>-10939</v>
      </c>
    </row>
    <row r="296" spans="1:82" ht="14" hidden="1" customHeight="1" outlineLevel="1" x14ac:dyDescent="0.2">
      <c r="A296" t="s">
        <v>1639</v>
      </c>
      <c r="B296" t="s">
        <v>2670</v>
      </c>
      <c r="C296" s="1">
        <f t="shared" si="113"/>
        <v>606</v>
      </c>
      <c r="D296" s="3">
        <f>IF(N296&gt;0, RANK(N296,(N296:P296,Q296:AE296)),0)</f>
        <v>2</v>
      </c>
      <c r="E296" s="3">
        <f>IF(O296&gt;0,RANK(O296,(N296:P296,Q296:AE296)),0)</f>
        <v>1</v>
      </c>
      <c r="F296" s="3">
        <f>IF(P296&gt;0,RANK(P296,(N296:P296,Q296:AE296)),0)</f>
        <v>3</v>
      </c>
      <c r="G296" s="1">
        <f t="shared" si="111"/>
        <v>75</v>
      </c>
      <c r="H296" s="2">
        <f t="shared" si="112"/>
        <v>0.12376237623762376</v>
      </c>
      <c r="I296" s="2"/>
      <c r="J296" s="2">
        <f t="shared" si="114"/>
        <v>0.42409240924092412</v>
      </c>
      <c r="K296" s="2">
        <f t="shared" si="115"/>
        <v>0.54785478547854782</v>
      </c>
      <c r="L296" s="2">
        <f t="shared" si="116"/>
        <v>1.3201320132013201E-2</v>
      </c>
      <c r="M296" s="2">
        <f t="shared" si="117"/>
        <v>1.4851485148514802E-2</v>
      </c>
      <c r="N296" s="38">
        <v>257</v>
      </c>
      <c r="O296" s="38">
        <v>332</v>
      </c>
      <c r="P296" s="38">
        <v>8</v>
      </c>
      <c r="Q296" s="38">
        <v>6</v>
      </c>
      <c r="R296" s="38">
        <v>1</v>
      </c>
      <c r="S296" s="38">
        <v>2</v>
      </c>
      <c r="T296" s="38">
        <v>0</v>
      </c>
      <c r="U296" s="38">
        <v>0</v>
      </c>
      <c r="V296" s="38"/>
      <c r="W296" s="38">
        <v>0</v>
      </c>
      <c r="X296" s="38">
        <v>0</v>
      </c>
      <c r="Y296" s="38"/>
      <c r="Z296" s="38">
        <v>0</v>
      </c>
      <c r="AA296" s="38"/>
      <c r="AB296" s="38"/>
      <c r="AC296" s="38">
        <v>0</v>
      </c>
      <c r="AD296" s="38"/>
      <c r="AE296" s="38">
        <v>0</v>
      </c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  <c r="BA296" s="3">
        <f>IF(Q296&gt;0,RANK(Q296,(N296:P296,Q296:AE296)),0)</f>
        <v>4</v>
      </c>
      <c r="BB296" s="3">
        <f>IF(R296&gt;0,RANK(R296,(N296:P296,Q296:AE296)),0)</f>
        <v>6</v>
      </c>
      <c r="BC296" s="3">
        <f>IF(S296&gt;0,RANK(S296,(N296:P296,Q296:AE296)),0)</f>
        <v>5</v>
      </c>
      <c r="BD296" s="3">
        <f>IF(T296&gt;0,RANK(T296,(N296:P296,Q296:AE296)),0)</f>
        <v>0</v>
      </c>
      <c r="BE296" s="2">
        <f t="shared" si="118"/>
        <v>9.9009900990099011E-3</v>
      </c>
      <c r="BF296" s="2">
        <f t="shared" si="119"/>
        <v>1.6501650165016502E-3</v>
      </c>
      <c r="BG296" s="2">
        <f t="shared" si="120"/>
        <v>3.3003300330033004E-3</v>
      </c>
      <c r="BH296" s="2">
        <f t="shared" si="121"/>
        <v>0</v>
      </c>
      <c r="BJ296" t="s">
        <v>1639</v>
      </c>
      <c r="BK296" t="s">
        <v>2670</v>
      </c>
      <c r="BL296">
        <v>3</v>
      </c>
      <c r="BN296">
        <v>0</v>
      </c>
      <c r="BO296" s="60">
        <v>8</v>
      </c>
      <c r="BP296" s="62">
        <v>53</v>
      </c>
      <c r="BQ296" s="66">
        <f t="shared" si="122"/>
        <v>8053</v>
      </c>
      <c r="BR296" s="66">
        <f t="shared" si="110"/>
        <v>8053</v>
      </c>
      <c r="BS296" s="3" t="s">
        <v>3083</v>
      </c>
      <c r="CD296" s="38">
        <f t="shared" si="109"/>
        <v>-606</v>
      </c>
    </row>
    <row r="297" spans="1:82" ht="14" hidden="1" customHeight="1" outlineLevel="1" x14ac:dyDescent="0.2">
      <c r="A297" t="s">
        <v>1683</v>
      </c>
      <c r="B297" t="s">
        <v>2670</v>
      </c>
      <c r="C297" s="1">
        <f t="shared" si="113"/>
        <v>4438</v>
      </c>
      <c r="D297" s="3">
        <f>IF(N297&gt;0, RANK(N297,(N297:P297,Q297:AE297)),0)</f>
        <v>2</v>
      </c>
      <c r="E297" s="3">
        <f>IF(O297&gt;0,RANK(O297,(N297:P297,Q297:AE297)),0)</f>
        <v>1</v>
      </c>
      <c r="F297" s="3">
        <f>IF(P297&gt;0,RANK(P297,(N297:P297,Q297:AE297)),0)</f>
        <v>3</v>
      </c>
      <c r="G297" s="1">
        <f t="shared" si="111"/>
        <v>381</v>
      </c>
      <c r="H297" s="2">
        <f t="shared" si="112"/>
        <v>8.5849481748535378E-2</v>
      </c>
      <c r="I297" s="2"/>
      <c r="J297" s="2">
        <f t="shared" si="114"/>
        <v>0.44276701216764308</v>
      </c>
      <c r="K297" s="2">
        <f t="shared" si="115"/>
        <v>0.52861649391617849</v>
      </c>
      <c r="L297" s="2">
        <f t="shared" si="116"/>
        <v>1.8251464623704371E-2</v>
      </c>
      <c r="M297" s="2">
        <f t="shared" si="117"/>
        <v>1.0365029292474116E-2</v>
      </c>
      <c r="N297" s="38">
        <v>1965</v>
      </c>
      <c r="O297" s="38">
        <v>2346</v>
      </c>
      <c r="P297" s="38">
        <v>81</v>
      </c>
      <c r="Q297" s="38">
        <v>11</v>
      </c>
      <c r="R297" s="38">
        <v>15</v>
      </c>
      <c r="S297" s="38">
        <v>7</v>
      </c>
      <c r="T297" s="38">
        <v>0</v>
      </c>
      <c r="U297" s="38">
        <v>9</v>
      </c>
      <c r="V297" s="38"/>
      <c r="W297" s="38">
        <v>0</v>
      </c>
      <c r="X297" s="38">
        <v>0</v>
      </c>
      <c r="Y297" s="38"/>
      <c r="Z297" s="38">
        <v>0</v>
      </c>
      <c r="AA297" s="38"/>
      <c r="AB297" s="38"/>
      <c r="AC297" s="38">
        <v>4</v>
      </c>
      <c r="AD297" s="38"/>
      <c r="AE297" s="38">
        <v>0</v>
      </c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  <c r="BA297" s="3">
        <f>IF(Q297&gt;0,RANK(Q297,(N297:P297,Q297:AE297)),0)</f>
        <v>5</v>
      </c>
      <c r="BB297" s="3">
        <f>IF(R297&gt;0,RANK(R297,(N297:P297,Q297:AE297)),0)</f>
        <v>4</v>
      </c>
      <c r="BC297" s="3">
        <f>IF(S297&gt;0,RANK(S297,(N297:P297,Q297:AE297)),0)</f>
        <v>7</v>
      </c>
      <c r="BD297" s="3">
        <f>IF(T297&gt;0,RANK(T297,(N297:P297,Q297:AE297)),0)</f>
        <v>0</v>
      </c>
      <c r="BE297" s="2">
        <f t="shared" si="118"/>
        <v>2.4785939612438036E-3</v>
      </c>
      <c r="BF297" s="2">
        <f t="shared" si="119"/>
        <v>3.3799008562415502E-3</v>
      </c>
      <c r="BG297" s="2">
        <f t="shared" si="120"/>
        <v>1.5772870662460567E-3</v>
      </c>
      <c r="BH297" s="2">
        <f t="shared" si="121"/>
        <v>0</v>
      </c>
      <c r="BJ297" t="s">
        <v>1683</v>
      </c>
      <c r="BK297" t="s">
        <v>2670</v>
      </c>
      <c r="BL297">
        <v>3</v>
      </c>
      <c r="BN297">
        <v>0</v>
      </c>
      <c r="BO297" s="60">
        <v>8</v>
      </c>
      <c r="BP297" s="62">
        <v>55</v>
      </c>
      <c r="BQ297" s="66">
        <f t="shared" si="122"/>
        <v>8055</v>
      </c>
      <c r="BR297" s="66">
        <f t="shared" si="110"/>
        <v>8055</v>
      </c>
      <c r="BS297" s="3" t="s">
        <v>3083</v>
      </c>
      <c r="CD297" s="38">
        <f t="shared" si="109"/>
        <v>-4438</v>
      </c>
    </row>
    <row r="298" spans="1:82" ht="14" hidden="1" customHeight="1" outlineLevel="1" x14ac:dyDescent="0.2">
      <c r="A298" t="s">
        <v>2861</v>
      </c>
      <c r="B298" t="s">
        <v>2670</v>
      </c>
      <c r="C298" s="1">
        <f t="shared" si="113"/>
        <v>834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>IF(P298&gt;0,RANK(P298,(N298:P298,Q298:AE298)),0)</f>
        <v>3</v>
      </c>
      <c r="G298" s="1">
        <f t="shared" si="111"/>
        <v>461</v>
      </c>
      <c r="H298" s="2">
        <f t="shared" si="112"/>
        <v>0.55275779376498801</v>
      </c>
      <c r="I298" s="2"/>
      <c r="J298" s="2">
        <f t="shared" si="114"/>
        <v>0.20743405275779375</v>
      </c>
      <c r="K298" s="2">
        <f t="shared" si="115"/>
        <v>0.76019184652278182</v>
      </c>
      <c r="L298" s="2">
        <f t="shared" si="116"/>
        <v>1.6786570743405275E-2</v>
      </c>
      <c r="M298" s="2">
        <f t="shared" si="117"/>
        <v>1.5587529976019095E-2</v>
      </c>
      <c r="N298" s="38">
        <v>173</v>
      </c>
      <c r="O298" s="38">
        <v>634</v>
      </c>
      <c r="P298" s="38">
        <v>14</v>
      </c>
      <c r="Q298" s="38">
        <v>6</v>
      </c>
      <c r="R298" s="38">
        <v>2</v>
      </c>
      <c r="S298" s="38">
        <v>2</v>
      </c>
      <c r="T298" s="38">
        <v>0</v>
      </c>
      <c r="U298" s="38">
        <v>1</v>
      </c>
      <c r="V298" s="38"/>
      <c r="W298" s="38">
        <v>0</v>
      </c>
      <c r="X298" s="38">
        <v>0</v>
      </c>
      <c r="Y298" s="38"/>
      <c r="Z298" s="38">
        <v>0</v>
      </c>
      <c r="AA298" s="38"/>
      <c r="AB298" s="38"/>
      <c r="AC298" s="38">
        <v>2</v>
      </c>
      <c r="AD298" s="38"/>
      <c r="AE298" s="38">
        <v>0</v>
      </c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  <c r="BA298" s="3">
        <f>IF(Q298&gt;0,RANK(Q298,(N298:P298,Q298:AE298)),0)</f>
        <v>4</v>
      </c>
      <c r="BB298" s="3">
        <f>IF(R298&gt;0,RANK(R298,(N298:P298,Q298:AE298)),0)</f>
        <v>5</v>
      </c>
      <c r="BC298" s="3">
        <f>IF(S298&gt;0,RANK(S298,(N298:P298,Q298:AE298)),0)</f>
        <v>5</v>
      </c>
      <c r="BD298" s="3">
        <f>IF(T298&gt;0,RANK(T298,(N298:P298,Q298:AE298)),0)</f>
        <v>0</v>
      </c>
      <c r="BE298" s="2">
        <f t="shared" si="118"/>
        <v>7.1942446043165471E-3</v>
      </c>
      <c r="BF298" s="2">
        <f t="shared" si="119"/>
        <v>2.3980815347721821E-3</v>
      </c>
      <c r="BG298" s="2">
        <f t="shared" si="120"/>
        <v>2.3980815347721821E-3</v>
      </c>
      <c r="BH298" s="2">
        <f t="shared" si="121"/>
        <v>0</v>
      </c>
      <c r="BJ298" t="s">
        <v>2861</v>
      </c>
      <c r="BK298" t="s">
        <v>2670</v>
      </c>
      <c r="BL298">
        <v>2</v>
      </c>
      <c r="BN298">
        <v>0</v>
      </c>
      <c r="BO298" s="60">
        <v>8</v>
      </c>
      <c r="BP298" s="62">
        <v>57</v>
      </c>
      <c r="BQ298" s="66">
        <f t="shared" si="122"/>
        <v>8057</v>
      </c>
      <c r="BR298" s="66">
        <f t="shared" si="110"/>
        <v>8057</v>
      </c>
      <c r="BS298" s="3" t="s">
        <v>3083</v>
      </c>
      <c r="CD298" s="38">
        <f t="shared" si="109"/>
        <v>-834</v>
      </c>
    </row>
    <row r="299" spans="1:82" ht="14" hidden="1" customHeight="1" outlineLevel="1" x14ac:dyDescent="0.2">
      <c r="A299" t="s">
        <v>1071</v>
      </c>
      <c r="B299" t="s">
        <v>2670</v>
      </c>
      <c r="C299" s="1">
        <f t="shared" si="113"/>
        <v>361504</v>
      </c>
      <c r="D299" s="3">
        <f>IF(N299&gt;0, RANK(N299,(N299:P299,Q299:AE299)),0)</f>
        <v>1</v>
      </c>
      <c r="E299" s="3">
        <f>IF(O299&gt;0,RANK(O299,(N299:P299,Q299:AE299)),0)</f>
        <v>2</v>
      </c>
      <c r="F299" s="3">
        <f>IF(P299&gt;0,RANK(P299,(N299:P299,Q299:AE299)),0)</f>
        <v>3</v>
      </c>
      <c r="G299" s="1">
        <f t="shared" si="111"/>
        <v>70370</v>
      </c>
      <c r="H299" s="2">
        <f t="shared" si="112"/>
        <v>0.19465898026024608</v>
      </c>
      <c r="I299" s="2"/>
      <c r="J299" s="2">
        <f t="shared" si="114"/>
        <v>0.5833268788173851</v>
      </c>
      <c r="K299" s="2">
        <f t="shared" si="115"/>
        <v>0.38866789855713907</v>
      </c>
      <c r="L299" s="2">
        <f t="shared" si="116"/>
        <v>1.1759205983889529E-2</v>
      </c>
      <c r="M299" s="2">
        <f t="shared" si="117"/>
        <v>1.6246016641586307E-2</v>
      </c>
      <c r="N299" s="38">
        <v>210875</v>
      </c>
      <c r="O299" s="38">
        <v>140505</v>
      </c>
      <c r="P299" s="38">
        <v>4251</v>
      </c>
      <c r="Q299" s="38">
        <v>2785</v>
      </c>
      <c r="R299" s="38">
        <v>1949</v>
      </c>
      <c r="S299" s="38">
        <v>407</v>
      </c>
      <c r="T299" s="38">
        <v>0</v>
      </c>
      <c r="U299" s="38">
        <v>529</v>
      </c>
      <c r="V299" s="38"/>
      <c r="W299" s="38">
        <v>0</v>
      </c>
      <c r="X299" s="38">
        <v>0</v>
      </c>
      <c r="Y299" s="38"/>
      <c r="Z299" s="38">
        <v>0</v>
      </c>
      <c r="AA299" s="38"/>
      <c r="AB299" s="38"/>
      <c r="AC299" s="38">
        <v>203</v>
      </c>
      <c r="AD299" s="38"/>
      <c r="AE299" s="38">
        <v>0</v>
      </c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  <c r="BA299" s="3">
        <f>IF(Q299&gt;0,RANK(Q299,(N299:P299,Q299:AE299)),0)</f>
        <v>4</v>
      </c>
      <c r="BB299" s="3">
        <f>IF(R299&gt;0,RANK(R299,(N299:P299,Q299:AE299)),0)</f>
        <v>5</v>
      </c>
      <c r="BC299" s="3">
        <f>IF(S299&gt;0,RANK(S299,(N299:P299,Q299:AE299)),0)</f>
        <v>7</v>
      </c>
      <c r="BD299" s="3">
        <f>IF(T299&gt;0,RANK(T299,(N299:P299,Q299:AE299)),0)</f>
        <v>0</v>
      </c>
      <c r="BE299" s="2">
        <f t="shared" si="118"/>
        <v>7.7039258210144287E-3</v>
      </c>
      <c r="BF299" s="2">
        <f t="shared" si="119"/>
        <v>5.391364964149774E-3</v>
      </c>
      <c r="BG299" s="2">
        <f t="shared" si="120"/>
        <v>1.1258519961051606E-3</v>
      </c>
      <c r="BH299" s="2">
        <f t="shared" si="121"/>
        <v>0</v>
      </c>
      <c r="BJ299" t="s">
        <v>1071</v>
      </c>
      <c r="BK299" t="s">
        <v>2670</v>
      </c>
      <c r="BN299">
        <v>0</v>
      </c>
      <c r="BO299" s="60">
        <v>8</v>
      </c>
      <c r="BP299" s="62">
        <v>59</v>
      </c>
      <c r="BQ299" s="66">
        <f t="shared" si="122"/>
        <v>8059</v>
      </c>
      <c r="BR299" s="66">
        <f t="shared" si="110"/>
        <v>8059</v>
      </c>
      <c r="BS299" s="3" t="s">
        <v>3083</v>
      </c>
      <c r="CD299" s="38">
        <f t="shared" si="109"/>
        <v>-361504</v>
      </c>
    </row>
    <row r="300" spans="1:82" ht="14" hidden="1" customHeight="1" outlineLevel="1" x14ac:dyDescent="0.2">
      <c r="A300" t="s">
        <v>1214</v>
      </c>
      <c r="B300" t="s">
        <v>2670</v>
      </c>
      <c r="C300" s="1">
        <f t="shared" si="113"/>
        <v>863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>IF(P300&gt;0,RANK(P300,(N300:P300,Q300:AE300)),0)</f>
        <v>3</v>
      </c>
      <c r="G300" s="1">
        <f t="shared" si="111"/>
        <v>642</v>
      </c>
      <c r="H300" s="2">
        <f t="shared" si="112"/>
        <v>0.74391657010428736</v>
      </c>
      <c r="I300" s="2"/>
      <c r="J300" s="2">
        <f t="shared" si="114"/>
        <v>0.11819235225955968</v>
      </c>
      <c r="K300" s="2">
        <f t="shared" si="115"/>
        <v>0.86210892236384706</v>
      </c>
      <c r="L300" s="2">
        <f t="shared" si="116"/>
        <v>1.2746234067207415E-2</v>
      </c>
      <c r="M300" s="2">
        <f t="shared" si="117"/>
        <v>6.9524913093858137E-3</v>
      </c>
      <c r="N300" s="38">
        <v>102</v>
      </c>
      <c r="O300" s="38">
        <v>744</v>
      </c>
      <c r="P300" s="38">
        <v>11</v>
      </c>
      <c r="Q300" s="38">
        <v>4</v>
      </c>
      <c r="R300" s="38">
        <v>2</v>
      </c>
      <c r="S300" s="38">
        <v>0</v>
      </c>
      <c r="T300" s="38">
        <v>0</v>
      </c>
      <c r="U300" s="38">
        <v>0</v>
      </c>
      <c r="V300" s="38"/>
      <c r="W300" s="38">
        <v>0</v>
      </c>
      <c r="X300" s="38">
        <v>0</v>
      </c>
      <c r="Y300" s="38"/>
      <c r="Z300" s="38">
        <v>0</v>
      </c>
      <c r="AA300" s="38"/>
      <c r="AB300" s="38"/>
      <c r="AC300" s="38">
        <v>0</v>
      </c>
      <c r="AD300" s="38"/>
      <c r="AE300" s="38">
        <v>0</v>
      </c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  <c r="BA300" s="3">
        <f>IF(Q300&gt;0,RANK(Q300,(N300:P300,Q300:AE300)),0)</f>
        <v>4</v>
      </c>
      <c r="BB300" s="3">
        <f>IF(R300&gt;0,RANK(R300,(N300:P300,Q300:AE300)),0)</f>
        <v>5</v>
      </c>
      <c r="BC300" s="3">
        <f>IF(S300&gt;0,RANK(S300,(N300:P300,Q300:AE300)),0)</f>
        <v>0</v>
      </c>
      <c r="BD300" s="3">
        <f>IF(T300&gt;0,RANK(T300,(N300:P300,Q300:AE300)),0)</f>
        <v>0</v>
      </c>
      <c r="BE300" s="2">
        <f t="shared" si="118"/>
        <v>4.6349942062572421E-3</v>
      </c>
      <c r="BF300" s="2">
        <f t="shared" si="119"/>
        <v>2.3174971031286211E-3</v>
      </c>
      <c r="BG300" s="2">
        <f t="shared" si="120"/>
        <v>0</v>
      </c>
      <c r="BH300" s="2">
        <f t="shared" si="121"/>
        <v>0</v>
      </c>
      <c r="BJ300" t="s">
        <v>1214</v>
      </c>
      <c r="BK300" t="s">
        <v>2670</v>
      </c>
      <c r="BL300">
        <v>4</v>
      </c>
      <c r="BN300">
        <v>0</v>
      </c>
      <c r="BO300" s="60">
        <v>8</v>
      </c>
      <c r="BP300" s="62">
        <v>61</v>
      </c>
      <c r="BQ300" s="66">
        <f t="shared" si="122"/>
        <v>8061</v>
      </c>
      <c r="BR300" s="66">
        <f t="shared" si="110"/>
        <v>8061</v>
      </c>
      <c r="BS300" s="3" t="s">
        <v>3083</v>
      </c>
      <c r="CD300" s="38">
        <f t="shared" si="109"/>
        <v>-863</v>
      </c>
    </row>
    <row r="301" spans="1:82" ht="14" hidden="1" customHeight="1" outlineLevel="1" x14ac:dyDescent="0.2">
      <c r="A301" t="s">
        <v>3135</v>
      </c>
      <c r="B301" t="s">
        <v>2670</v>
      </c>
      <c r="C301" s="1">
        <f t="shared" ref="C301:C333" si="123">SUM(N301:AY301)</f>
        <v>3698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>IF(P301&gt;0,RANK(P301,(N301:P301,Q301:AE301)),0)</f>
        <v>3</v>
      </c>
      <c r="G301" s="1">
        <f t="shared" si="111"/>
        <v>2527</v>
      </c>
      <c r="H301" s="2">
        <f t="shared" si="112"/>
        <v>0.68334234721471065</v>
      </c>
      <c r="I301" s="2"/>
      <c r="J301" s="2">
        <f t="shared" si="114"/>
        <v>0.15035154137371551</v>
      </c>
      <c r="K301" s="2">
        <f t="shared" si="115"/>
        <v>0.83369388858842619</v>
      </c>
      <c r="L301" s="2">
        <f t="shared" si="116"/>
        <v>8.923742563547863E-3</v>
      </c>
      <c r="M301" s="2">
        <f t="shared" si="117"/>
        <v>7.0308274743104103E-3</v>
      </c>
      <c r="N301" s="38">
        <v>556</v>
      </c>
      <c r="O301" s="38">
        <v>3083</v>
      </c>
      <c r="P301" s="38">
        <v>33</v>
      </c>
      <c r="Q301" s="38">
        <v>13</v>
      </c>
      <c r="R301" s="38">
        <v>2</v>
      </c>
      <c r="S301" s="38">
        <v>6</v>
      </c>
      <c r="T301" s="38">
        <v>0</v>
      </c>
      <c r="U301" s="38">
        <v>4</v>
      </c>
      <c r="V301" s="38"/>
      <c r="W301" s="38">
        <v>0</v>
      </c>
      <c r="X301" s="38">
        <v>0</v>
      </c>
      <c r="Y301" s="38"/>
      <c r="Z301" s="38">
        <v>0</v>
      </c>
      <c r="AA301" s="38"/>
      <c r="AB301" s="38"/>
      <c r="AC301" s="38">
        <v>1</v>
      </c>
      <c r="AD301" s="38"/>
      <c r="AE301" s="38">
        <v>0</v>
      </c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  <c r="BA301" s="3">
        <f>IF(Q301&gt;0,RANK(Q301,(N301:P301,Q301:AE301)),0)</f>
        <v>4</v>
      </c>
      <c r="BB301" s="3">
        <f>IF(R301&gt;0,RANK(R301,(N301:P301,Q301:AE301)),0)</f>
        <v>7</v>
      </c>
      <c r="BC301" s="3">
        <f>IF(S301&gt;0,RANK(S301,(N301:P301,Q301:AE301)),0)</f>
        <v>5</v>
      </c>
      <c r="BD301" s="3">
        <f>IF(T301&gt;0,RANK(T301,(N301:P301,Q301:AE301)),0)</f>
        <v>0</v>
      </c>
      <c r="BE301" s="2">
        <f t="shared" ref="BE301:BE333" si="124">IF($C301=0,"-",Q301/$C301)</f>
        <v>3.515413737155219E-3</v>
      </c>
      <c r="BF301" s="2">
        <f t="shared" ref="BF301:BF333" si="125">IF($C301=0,"-",R301/$C301)</f>
        <v>5.4083288263926451E-4</v>
      </c>
      <c r="BG301" s="2">
        <f t="shared" ref="BG301:BG333" si="126">IF($C301=0,"-",S301/$C301)</f>
        <v>1.6224986479177934E-3</v>
      </c>
      <c r="BH301" s="2">
        <f t="shared" ref="BH301:BH333" si="127">IF($C301=0,"-",T301/$C301)</f>
        <v>0</v>
      </c>
      <c r="BJ301" t="s">
        <v>3135</v>
      </c>
      <c r="BK301" t="s">
        <v>2670</v>
      </c>
      <c r="BL301">
        <v>4</v>
      </c>
      <c r="BN301">
        <v>0</v>
      </c>
      <c r="BO301" s="60">
        <v>8</v>
      </c>
      <c r="BP301" s="62">
        <v>63</v>
      </c>
      <c r="BQ301" s="66">
        <f t="shared" ref="BQ301:BQ332" si="128">1000*BO301+BP301</f>
        <v>8063</v>
      </c>
      <c r="BR301" s="66">
        <f t="shared" si="110"/>
        <v>8063</v>
      </c>
      <c r="BS301" s="3" t="s">
        <v>3083</v>
      </c>
      <c r="CD301" s="38">
        <f t="shared" si="109"/>
        <v>-3698</v>
      </c>
    </row>
    <row r="302" spans="1:82" ht="14" hidden="1" customHeight="1" outlineLevel="1" x14ac:dyDescent="0.2">
      <c r="A302" t="s">
        <v>2788</v>
      </c>
      <c r="B302" t="s">
        <v>2670</v>
      </c>
      <c r="C302" s="1">
        <f t="shared" si="123"/>
        <v>35681</v>
      </c>
      <c r="D302" s="3">
        <f>IF(N302&gt;0, RANK(N302,(N302:P302,Q302:AE302)),0)</f>
        <v>1</v>
      </c>
      <c r="E302" s="3">
        <f>IF(O302&gt;0,RANK(O302,(N302:P302,Q302:AE302)),0)</f>
        <v>2</v>
      </c>
      <c r="F302" s="3">
        <f>IF(P302&gt;0,RANK(P302,(N302:P302,Q302:AE302)),0)</f>
        <v>3</v>
      </c>
      <c r="G302" s="1">
        <f>IF(C302&gt;0,MAX(N302:P302)-LARGE(N302:P302,2),0)</f>
        <v>6653</v>
      </c>
      <c r="H302" s="2">
        <f>IF(C302&gt;0,G302/C302,0)</f>
        <v>0.18645777864970153</v>
      </c>
      <c r="I302" s="2"/>
      <c r="J302" s="2">
        <f>IF($C302=0,"-",N302/$C302)</f>
        <v>0.57949609035621197</v>
      </c>
      <c r="K302" s="2">
        <f>IF($C302=0,"-",O302/$C302)</f>
        <v>0.39303831170651049</v>
      </c>
      <c r="L302" s="2">
        <f>IF($C302=0,"-",P302/$C302)</f>
        <v>1.294806759900227E-2</v>
      </c>
      <c r="M302" s="2">
        <f>IF(C302=0,"-",(1-J302-K302-L302))</f>
        <v>1.4517530338275271E-2</v>
      </c>
      <c r="N302" s="38">
        <v>20677</v>
      </c>
      <c r="O302" s="38">
        <v>14024</v>
      </c>
      <c r="P302" s="38">
        <v>462</v>
      </c>
      <c r="Q302" s="38">
        <v>200</v>
      </c>
      <c r="R302" s="38">
        <v>205</v>
      </c>
      <c r="S302" s="38">
        <v>31</v>
      </c>
      <c r="T302" s="38">
        <v>0</v>
      </c>
      <c r="U302" s="38">
        <v>62</v>
      </c>
      <c r="V302" s="38"/>
      <c r="W302" s="38">
        <v>0</v>
      </c>
      <c r="X302" s="38">
        <v>0</v>
      </c>
      <c r="Y302" s="38"/>
      <c r="Z302" s="38">
        <v>0</v>
      </c>
      <c r="AA302" s="38"/>
      <c r="AB302" s="38"/>
      <c r="AC302" s="38">
        <v>20</v>
      </c>
      <c r="AD302" s="38"/>
      <c r="AE302" s="38">
        <v>0</v>
      </c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  <c r="BA302" s="3">
        <f>IF(Q302&gt;0,RANK(Q302,(N302:P302,Q302:AE302)),0)</f>
        <v>5</v>
      </c>
      <c r="BB302" s="3">
        <f>IF(R302&gt;0,RANK(R302,(N302:P302,Q302:AE302)),0)</f>
        <v>4</v>
      </c>
      <c r="BC302" s="3">
        <f>IF(S302&gt;0,RANK(S302,(N302:P302,Q302:AE302)),0)</f>
        <v>7</v>
      </c>
      <c r="BD302" s="3">
        <f>IF(T302&gt;0,RANK(T302,(N302:P302,Q302:AE302)),0)</f>
        <v>0</v>
      </c>
      <c r="BE302" s="2">
        <f t="shared" si="124"/>
        <v>5.6052240688321516E-3</v>
      </c>
      <c r="BF302" s="2">
        <f t="shared" si="125"/>
        <v>5.7453546705529554E-3</v>
      </c>
      <c r="BG302" s="2">
        <f t="shared" si="126"/>
        <v>8.6880973066898344E-4</v>
      </c>
      <c r="BH302" s="2">
        <f t="shared" si="127"/>
        <v>0</v>
      </c>
      <c r="BJ302" t="s">
        <v>2788</v>
      </c>
      <c r="BK302" t="s">
        <v>2670</v>
      </c>
      <c r="BL302">
        <v>3</v>
      </c>
      <c r="BN302">
        <v>0</v>
      </c>
      <c r="BO302" s="60">
        <v>8</v>
      </c>
      <c r="BP302" s="62">
        <v>67</v>
      </c>
      <c r="BQ302" s="66">
        <f t="shared" si="128"/>
        <v>8067</v>
      </c>
      <c r="BR302" s="66">
        <f t="shared" si="110"/>
        <v>8067</v>
      </c>
      <c r="BS302" s="3" t="s">
        <v>3083</v>
      </c>
      <c r="CD302" s="38">
        <f t="shared" si="109"/>
        <v>-35681</v>
      </c>
    </row>
    <row r="303" spans="1:82" ht="14" hidden="1" customHeight="1" outlineLevel="1" x14ac:dyDescent="0.2">
      <c r="A303" t="s">
        <v>801</v>
      </c>
      <c r="B303" t="s">
        <v>2670</v>
      </c>
      <c r="C303" s="1">
        <f t="shared" si="123"/>
        <v>3911</v>
      </c>
      <c r="D303" s="3">
        <f>IF(N303&gt;0, RANK(N303,(N303:P303,Q303:AE303)),0)</f>
        <v>1</v>
      </c>
      <c r="E303" s="3">
        <f>IF(O303&gt;0,RANK(O303,(N303:P303,Q303:AE303)),0)</f>
        <v>2</v>
      </c>
      <c r="F303" s="3">
        <f>IF(P303&gt;0,RANK(P303,(N303:P303,Q303:AE303)),0)</f>
        <v>3</v>
      </c>
      <c r="G303" s="1">
        <f t="shared" si="111"/>
        <v>642</v>
      </c>
      <c r="H303" s="2">
        <f t="shared" si="112"/>
        <v>0.1641523906929174</v>
      </c>
      <c r="I303" s="2"/>
      <c r="J303" s="2">
        <f t="shared" ref="J303:J333" si="129">IF($C303=0,"-",N303/$C303)</f>
        <v>0.56226029148555356</v>
      </c>
      <c r="K303" s="2">
        <f t="shared" ref="K303:K333" si="130">IF($C303=0,"-",O303/$C303)</f>
        <v>0.39810790079263614</v>
      </c>
      <c r="L303" s="2">
        <f t="shared" ref="L303:L333" si="131">IF($C303=0,"-",P303/$C303)</f>
        <v>1.6364101252876503E-2</v>
      </c>
      <c r="M303" s="2">
        <f t="shared" ref="M303:M333" si="132">IF(C303=0,"-",(1-J303-K303-L303))</f>
        <v>2.3267706468933794E-2</v>
      </c>
      <c r="N303" s="38">
        <v>2199</v>
      </c>
      <c r="O303" s="38">
        <v>1557</v>
      </c>
      <c r="P303" s="38">
        <v>64</v>
      </c>
      <c r="Q303" s="38">
        <v>35</v>
      </c>
      <c r="R303" s="38">
        <v>39</v>
      </c>
      <c r="S303" s="38">
        <v>6</v>
      </c>
      <c r="T303" s="38">
        <v>0</v>
      </c>
      <c r="U303" s="38">
        <v>8</v>
      </c>
      <c r="V303" s="38"/>
      <c r="W303" s="38">
        <v>0</v>
      </c>
      <c r="X303" s="38">
        <v>0</v>
      </c>
      <c r="Y303" s="38"/>
      <c r="Z303" s="38">
        <v>0</v>
      </c>
      <c r="AA303" s="38"/>
      <c r="AB303" s="38"/>
      <c r="AC303" s="38">
        <v>3</v>
      </c>
      <c r="AD303" s="38"/>
      <c r="AE303" s="38">
        <v>0</v>
      </c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  <c r="BA303" s="3">
        <f>IF(Q303&gt;0,RANK(Q303,(N303:P303,Q303:AE303)),0)</f>
        <v>5</v>
      </c>
      <c r="BB303" s="3">
        <f>IF(R303&gt;0,RANK(R303,(N303:P303,Q303:AE303)),0)</f>
        <v>4</v>
      </c>
      <c r="BC303" s="3">
        <f>IF(S303&gt;0,RANK(S303,(N303:P303,Q303:AE303)),0)</f>
        <v>7</v>
      </c>
      <c r="BD303" s="3">
        <f>IF(T303&gt;0,RANK(T303,(N303:P303,Q303:AE303)),0)</f>
        <v>0</v>
      </c>
      <c r="BE303" s="2">
        <f t="shared" si="124"/>
        <v>8.9491178726668376E-3</v>
      </c>
      <c r="BF303" s="2">
        <f t="shared" si="125"/>
        <v>9.9718742009716182E-3</v>
      </c>
      <c r="BG303" s="2">
        <f t="shared" si="126"/>
        <v>1.534134492457172E-3</v>
      </c>
      <c r="BH303" s="2">
        <f t="shared" si="127"/>
        <v>0</v>
      </c>
      <c r="BJ303" t="s">
        <v>801</v>
      </c>
      <c r="BK303" t="s">
        <v>2670</v>
      </c>
      <c r="BL303">
        <v>7</v>
      </c>
      <c r="BN303">
        <v>0</v>
      </c>
      <c r="BO303" s="60">
        <v>8</v>
      </c>
      <c r="BP303" s="62">
        <v>65</v>
      </c>
      <c r="BQ303" s="66">
        <f t="shared" si="128"/>
        <v>8065</v>
      </c>
      <c r="BR303" s="66">
        <f t="shared" si="110"/>
        <v>8065</v>
      </c>
      <c r="BS303" s="3" t="s">
        <v>3083</v>
      </c>
      <c r="CD303" s="38">
        <f t="shared" si="109"/>
        <v>-3911</v>
      </c>
    </row>
    <row r="304" spans="1:82" ht="14" hidden="1" customHeight="1" outlineLevel="1" x14ac:dyDescent="0.2">
      <c r="A304" t="s">
        <v>949</v>
      </c>
      <c r="B304" t="s">
        <v>2670</v>
      </c>
      <c r="C304" s="1">
        <f t="shared" si="123"/>
        <v>225482</v>
      </c>
      <c r="D304" s="3">
        <f>IF(N304&gt;0, RANK(N304,(N304:P304,Q304:AE304)),0)</f>
        <v>1</v>
      </c>
      <c r="E304" s="3">
        <f>IF(O304&gt;0,RANK(O304,(N304:P304,Q304:AE304)),0)</f>
        <v>2</v>
      </c>
      <c r="F304" s="3">
        <f>IF(P304&gt;0,RANK(P304,(N304:P304,Q304:AE304)),0)</f>
        <v>3</v>
      </c>
      <c r="G304" s="1">
        <f t="shared" si="111"/>
        <v>39696</v>
      </c>
      <c r="H304" s="2">
        <f t="shared" si="112"/>
        <v>0.17604952945246183</v>
      </c>
      <c r="I304" s="2"/>
      <c r="J304" s="2">
        <f t="shared" si="129"/>
        <v>0.5737752902670723</v>
      </c>
      <c r="K304" s="2">
        <f t="shared" si="130"/>
        <v>0.39772576081461047</v>
      </c>
      <c r="L304" s="2">
        <f t="shared" si="131"/>
        <v>1.158850817360144E-2</v>
      </c>
      <c r="M304" s="2">
        <f t="shared" si="132"/>
        <v>1.6910440744715784E-2</v>
      </c>
      <c r="N304" s="38">
        <v>129376</v>
      </c>
      <c r="O304" s="38">
        <v>89680</v>
      </c>
      <c r="P304" s="38">
        <v>2613</v>
      </c>
      <c r="Q304" s="38">
        <v>1760</v>
      </c>
      <c r="R304" s="38">
        <v>1187</v>
      </c>
      <c r="S304" s="38">
        <v>307</v>
      </c>
      <c r="T304" s="38">
        <v>0</v>
      </c>
      <c r="U304" s="38">
        <v>364</v>
      </c>
      <c r="V304" s="38"/>
      <c r="W304" s="38">
        <v>0</v>
      </c>
      <c r="X304" s="38">
        <v>0</v>
      </c>
      <c r="Y304" s="38"/>
      <c r="Z304" s="38">
        <v>0</v>
      </c>
      <c r="AA304" s="38"/>
      <c r="AB304" s="38"/>
      <c r="AC304" s="38">
        <v>195</v>
      </c>
      <c r="AD304" s="38"/>
      <c r="AE304" s="38">
        <v>0</v>
      </c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  <c r="BA304" s="3">
        <f>IF(Q304&gt;0,RANK(Q304,(N304:P304,Q304:AE304)),0)</f>
        <v>4</v>
      </c>
      <c r="BB304" s="3">
        <f>IF(R304&gt;0,RANK(R304,(N304:P304,Q304:AE304)),0)</f>
        <v>5</v>
      </c>
      <c r="BC304" s="3">
        <f>IF(S304&gt;0,RANK(S304,(N304:P304,Q304:AE304)),0)</f>
        <v>7</v>
      </c>
      <c r="BD304" s="3">
        <f>IF(T304&gt;0,RANK(T304,(N304:P304,Q304:AE304)),0)</f>
        <v>0</v>
      </c>
      <c r="BE304" s="2">
        <f t="shared" si="124"/>
        <v>7.8055011043010082E-3</v>
      </c>
      <c r="BF304" s="2">
        <f t="shared" si="125"/>
        <v>5.2642783015939189E-3</v>
      </c>
      <c r="BG304" s="2">
        <f t="shared" si="126"/>
        <v>1.3615277494434146E-3</v>
      </c>
      <c r="BH304" s="2">
        <f t="shared" si="127"/>
        <v>0</v>
      </c>
      <c r="BJ304" t="s">
        <v>949</v>
      </c>
      <c r="BK304" t="s">
        <v>2670</v>
      </c>
      <c r="BN304">
        <v>0</v>
      </c>
      <c r="BO304" s="60">
        <v>8</v>
      </c>
      <c r="BP304" s="62">
        <v>69</v>
      </c>
      <c r="BQ304" s="66">
        <f t="shared" si="128"/>
        <v>8069</v>
      </c>
      <c r="BR304" s="66">
        <f t="shared" si="110"/>
        <v>8069</v>
      </c>
      <c r="BS304" s="3" t="s">
        <v>3083</v>
      </c>
      <c r="CD304" s="38">
        <f t="shared" si="109"/>
        <v>-225482</v>
      </c>
    </row>
    <row r="305" spans="1:82" ht="14" hidden="1" customHeight="1" outlineLevel="1" x14ac:dyDescent="0.2">
      <c r="A305" t="s">
        <v>2695</v>
      </c>
      <c r="B305" t="s">
        <v>2670</v>
      </c>
      <c r="C305" s="1">
        <f t="shared" si="123"/>
        <v>7792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>IF(P305&gt;0,RANK(P305,(N305:P305,Q305:AE305)),0)</f>
        <v>3</v>
      </c>
      <c r="G305" s="1">
        <f t="shared" si="111"/>
        <v>1052</v>
      </c>
      <c r="H305" s="2">
        <f t="shared" si="112"/>
        <v>0.13501026694045173</v>
      </c>
      <c r="I305" s="2"/>
      <c r="J305" s="2">
        <f t="shared" si="129"/>
        <v>0.42043121149897328</v>
      </c>
      <c r="K305" s="2">
        <f t="shared" si="130"/>
        <v>0.55544147843942504</v>
      </c>
      <c r="L305" s="2">
        <f t="shared" si="131"/>
        <v>1.2063655030800821E-2</v>
      </c>
      <c r="M305" s="2">
        <f t="shared" si="132"/>
        <v>1.2063655030800915E-2</v>
      </c>
      <c r="N305" s="38">
        <v>3276</v>
      </c>
      <c r="O305" s="38">
        <v>4328</v>
      </c>
      <c r="P305" s="38">
        <v>94</v>
      </c>
      <c r="Q305" s="38">
        <v>30</v>
      </c>
      <c r="R305" s="38">
        <v>35</v>
      </c>
      <c r="S305" s="38">
        <v>11</v>
      </c>
      <c r="T305" s="38">
        <v>0</v>
      </c>
      <c r="U305" s="38">
        <v>13</v>
      </c>
      <c r="V305" s="38"/>
      <c r="W305" s="38">
        <v>0</v>
      </c>
      <c r="X305" s="38">
        <v>0</v>
      </c>
      <c r="Y305" s="38"/>
      <c r="Z305" s="38">
        <v>0</v>
      </c>
      <c r="AA305" s="38"/>
      <c r="AB305" s="38"/>
      <c r="AC305" s="38">
        <v>5</v>
      </c>
      <c r="AD305" s="38"/>
      <c r="AE305" s="38">
        <v>0</v>
      </c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  <c r="BA305" s="3">
        <f>IF(Q305&gt;0,RANK(Q305,(N305:P305,Q305:AE305)),0)</f>
        <v>5</v>
      </c>
      <c r="BB305" s="3">
        <f>IF(R305&gt;0,RANK(R305,(N305:P305,Q305:AE305)),0)</f>
        <v>4</v>
      </c>
      <c r="BC305" s="3">
        <f>IF(S305&gt;0,RANK(S305,(N305:P305,Q305:AE305)),0)</f>
        <v>7</v>
      </c>
      <c r="BD305" s="3">
        <f>IF(T305&gt;0,RANK(T305,(N305:P305,Q305:AE305)),0)</f>
        <v>0</v>
      </c>
      <c r="BE305" s="2">
        <f t="shared" si="124"/>
        <v>3.8501026694045173E-3</v>
      </c>
      <c r="BF305" s="2">
        <f t="shared" si="125"/>
        <v>4.4917864476386035E-3</v>
      </c>
      <c r="BG305" s="2">
        <f t="shared" si="126"/>
        <v>1.4117043121149898E-3</v>
      </c>
      <c r="BH305" s="2">
        <f t="shared" si="127"/>
        <v>0</v>
      </c>
      <c r="BJ305" t="s">
        <v>2695</v>
      </c>
      <c r="BK305" t="s">
        <v>2670</v>
      </c>
      <c r="BL305">
        <v>3</v>
      </c>
      <c r="BN305">
        <v>0</v>
      </c>
      <c r="BO305" s="60">
        <v>8</v>
      </c>
      <c r="BP305" s="62">
        <v>71</v>
      </c>
      <c r="BQ305" s="66">
        <f t="shared" si="128"/>
        <v>8071</v>
      </c>
      <c r="BR305" s="66">
        <f t="shared" si="110"/>
        <v>8071</v>
      </c>
      <c r="BS305" s="3" t="s">
        <v>3083</v>
      </c>
      <c r="CD305" s="38">
        <f t="shared" ref="CD305:CD333" si="133">CE305-C305</f>
        <v>-7792</v>
      </c>
    </row>
    <row r="306" spans="1:82" ht="14" hidden="1" customHeight="1" outlineLevel="1" x14ac:dyDescent="0.2">
      <c r="A306" t="s">
        <v>1567</v>
      </c>
      <c r="B306" t="s">
        <v>2670</v>
      </c>
      <c r="C306" s="1">
        <f t="shared" si="123"/>
        <v>2571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>IF(P306&gt;0,RANK(P306,(N306:P306,Q306:AE306)),0)</f>
        <v>3</v>
      </c>
      <c r="G306" s="1">
        <f t="shared" si="111"/>
        <v>1658</v>
      </c>
      <c r="H306" s="2">
        <f t="shared" si="112"/>
        <v>0.64488525865422019</v>
      </c>
      <c r="I306" s="2"/>
      <c r="J306" s="2">
        <f t="shared" si="129"/>
        <v>0.16802800466744458</v>
      </c>
      <c r="K306" s="2">
        <f t="shared" si="130"/>
        <v>0.81291326332166469</v>
      </c>
      <c r="L306" s="2">
        <f t="shared" si="131"/>
        <v>1.2446518864255154E-2</v>
      </c>
      <c r="M306" s="2">
        <f t="shared" si="132"/>
        <v>6.6122131466355462E-3</v>
      </c>
      <c r="N306" s="38">
        <v>432</v>
      </c>
      <c r="O306" s="38">
        <v>2090</v>
      </c>
      <c r="P306" s="38">
        <v>32</v>
      </c>
      <c r="Q306" s="38">
        <v>7</v>
      </c>
      <c r="R306" s="38">
        <v>2</v>
      </c>
      <c r="S306" s="38">
        <v>4</v>
      </c>
      <c r="T306" s="38">
        <v>0</v>
      </c>
      <c r="U306" s="38">
        <v>0</v>
      </c>
      <c r="V306" s="38"/>
      <c r="W306" s="38">
        <v>0</v>
      </c>
      <c r="X306" s="38">
        <v>0</v>
      </c>
      <c r="Y306" s="38"/>
      <c r="Z306" s="38">
        <v>0</v>
      </c>
      <c r="AA306" s="38"/>
      <c r="AB306" s="38"/>
      <c r="AC306" s="38">
        <v>4</v>
      </c>
      <c r="AD306" s="38"/>
      <c r="AE306" s="38">
        <v>0</v>
      </c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  <c r="BA306" s="3">
        <f>IF(Q306&gt;0,RANK(Q306,(N306:P306,Q306:AE306)),0)</f>
        <v>4</v>
      </c>
      <c r="BB306" s="3">
        <f>IF(R306&gt;0,RANK(R306,(N306:P306,Q306:AE306)),0)</f>
        <v>7</v>
      </c>
      <c r="BC306" s="3">
        <f>IF(S306&gt;0,RANK(S306,(N306:P306,Q306:AE306)),0)</f>
        <v>5</v>
      </c>
      <c r="BD306" s="3">
        <f>IF(T306&gt;0,RANK(T306,(N306:P306,Q306:AE306)),0)</f>
        <v>0</v>
      </c>
      <c r="BE306" s="2">
        <f t="shared" si="124"/>
        <v>2.7226760015558148E-3</v>
      </c>
      <c r="BF306" s="2">
        <f t="shared" si="125"/>
        <v>7.7790742901594711E-4</v>
      </c>
      <c r="BG306" s="2">
        <f t="shared" si="126"/>
        <v>1.5558148580318942E-3</v>
      </c>
      <c r="BH306" s="2">
        <f t="shared" si="127"/>
        <v>0</v>
      </c>
      <c r="BJ306" t="s">
        <v>1567</v>
      </c>
      <c r="BK306" t="s">
        <v>2670</v>
      </c>
      <c r="BL306">
        <v>4</v>
      </c>
      <c r="BN306">
        <v>0</v>
      </c>
      <c r="BO306" s="60">
        <v>8</v>
      </c>
      <c r="BP306" s="62">
        <v>73</v>
      </c>
      <c r="BQ306" s="66">
        <f t="shared" si="128"/>
        <v>8073</v>
      </c>
      <c r="BR306" s="66">
        <f t="shared" si="110"/>
        <v>8073</v>
      </c>
      <c r="BS306" s="3" t="s">
        <v>3083</v>
      </c>
      <c r="CD306" s="38">
        <f t="shared" si="133"/>
        <v>-2571</v>
      </c>
    </row>
    <row r="307" spans="1:82" ht="14" hidden="1" customHeight="1" outlineLevel="1" x14ac:dyDescent="0.2">
      <c r="A307" t="s">
        <v>825</v>
      </c>
      <c r="B307" t="s">
        <v>2670</v>
      </c>
      <c r="C307" s="1">
        <f t="shared" si="123"/>
        <v>10162</v>
      </c>
      <c r="D307" s="3">
        <f>IF(N307&gt;0, RANK(N307,(N307:P307,Q307:AE307)),0)</f>
        <v>2</v>
      </c>
      <c r="E307" s="3">
        <f>IF(O307&gt;0,RANK(O307,(N307:P307,Q307:AE307)),0)</f>
        <v>1</v>
      </c>
      <c r="F307" s="3">
        <f>IF(P307&gt;0,RANK(P307,(N307:P307,Q307:AE307)),0)</f>
        <v>3</v>
      </c>
      <c r="G307" s="1">
        <f t="shared" si="111"/>
        <v>5757</v>
      </c>
      <c r="H307" s="2">
        <f t="shared" si="112"/>
        <v>0.56652233812241681</v>
      </c>
      <c r="I307" s="2"/>
      <c r="J307" s="2">
        <f t="shared" si="129"/>
        <v>0.20645542216099194</v>
      </c>
      <c r="K307" s="2">
        <f t="shared" si="130"/>
        <v>0.77297776028340881</v>
      </c>
      <c r="L307" s="2">
        <f t="shared" si="131"/>
        <v>1.3383192284983272E-2</v>
      </c>
      <c r="M307" s="2">
        <f t="shared" si="132"/>
        <v>7.1836252706159211E-3</v>
      </c>
      <c r="N307" s="38">
        <v>2098</v>
      </c>
      <c r="O307" s="38">
        <v>7855</v>
      </c>
      <c r="P307" s="38">
        <v>136</v>
      </c>
      <c r="Q307" s="38">
        <v>39</v>
      </c>
      <c r="R307" s="38">
        <v>14</v>
      </c>
      <c r="S307" s="38">
        <v>7</v>
      </c>
      <c r="T307" s="38">
        <v>0</v>
      </c>
      <c r="U307" s="38">
        <v>5</v>
      </c>
      <c r="V307" s="38"/>
      <c r="W307" s="38">
        <v>0</v>
      </c>
      <c r="X307" s="38">
        <v>0</v>
      </c>
      <c r="Y307" s="38"/>
      <c r="Z307" s="38">
        <v>0</v>
      </c>
      <c r="AA307" s="38"/>
      <c r="AB307" s="38"/>
      <c r="AC307" s="38">
        <v>8</v>
      </c>
      <c r="AD307" s="38"/>
      <c r="AE307" s="38">
        <v>0</v>
      </c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  <c r="BA307" s="3">
        <f>IF(Q307&gt;0,RANK(Q307,(N307:P307,Q307:AE307)),0)</f>
        <v>4</v>
      </c>
      <c r="BB307" s="3">
        <f>IF(R307&gt;0,RANK(R307,(N307:P307,Q307:AE307)),0)</f>
        <v>5</v>
      </c>
      <c r="BC307" s="3">
        <f>IF(S307&gt;0,RANK(S307,(N307:P307,Q307:AE307)),0)</f>
        <v>7</v>
      </c>
      <c r="BD307" s="3">
        <f>IF(T307&gt;0,RANK(T307,(N307:P307,Q307:AE307)),0)</f>
        <v>0</v>
      </c>
      <c r="BE307" s="2">
        <f t="shared" si="124"/>
        <v>3.8378271993702029E-3</v>
      </c>
      <c r="BF307" s="2">
        <f t="shared" si="125"/>
        <v>1.3776815587482779E-3</v>
      </c>
      <c r="BG307" s="2">
        <f t="shared" si="126"/>
        <v>6.8884077937413893E-4</v>
      </c>
      <c r="BH307" s="2">
        <f t="shared" si="127"/>
        <v>0</v>
      </c>
      <c r="BJ307" t="s">
        <v>825</v>
      </c>
      <c r="BK307" t="s">
        <v>2670</v>
      </c>
      <c r="BL307">
        <v>4</v>
      </c>
      <c r="BN307">
        <v>0</v>
      </c>
      <c r="BO307" s="60">
        <v>8</v>
      </c>
      <c r="BP307" s="62">
        <v>75</v>
      </c>
      <c r="BQ307" s="66">
        <f t="shared" si="128"/>
        <v>8075</v>
      </c>
      <c r="BR307" s="66">
        <f t="shared" si="110"/>
        <v>8075</v>
      </c>
      <c r="BS307" s="3" t="s">
        <v>3083</v>
      </c>
      <c r="CD307" s="38">
        <f t="shared" si="133"/>
        <v>-10162</v>
      </c>
    </row>
    <row r="308" spans="1:82" ht="14" hidden="1" customHeight="1" outlineLevel="1" x14ac:dyDescent="0.2">
      <c r="A308" t="s">
        <v>699</v>
      </c>
      <c r="B308" t="s">
        <v>2670</v>
      </c>
      <c r="C308" s="1">
        <f t="shared" si="123"/>
        <v>91600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>IF(P308&gt;0,RANK(P308,(N308:P308,Q308:AE308)),0)</f>
        <v>3</v>
      </c>
      <c r="G308" s="1">
        <f t="shared" si="111"/>
        <v>22266</v>
      </c>
      <c r="H308" s="2">
        <f t="shared" si="112"/>
        <v>0.24307860262008735</v>
      </c>
      <c r="I308" s="2"/>
      <c r="J308" s="2">
        <f t="shared" si="129"/>
        <v>0.36651746724890832</v>
      </c>
      <c r="K308" s="2">
        <f t="shared" si="130"/>
        <v>0.60959606986899562</v>
      </c>
      <c r="L308" s="2">
        <f t="shared" si="131"/>
        <v>1.2456331877729258E-2</v>
      </c>
      <c r="M308" s="2">
        <f t="shared" si="132"/>
        <v>1.1430131004366802E-2</v>
      </c>
      <c r="N308" s="38">
        <v>33573</v>
      </c>
      <c r="O308" s="38">
        <v>55839</v>
      </c>
      <c r="P308" s="38">
        <v>1141</v>
      </c>
      <c r="Q308" s="38">
        <v>501</v>
      </c>
      <c r="R308" s="38">
        <v>280</v>
      </c>
      <c r="S308" s="38">
        <v>128</v>
      </c>
      <c r="T308" s="38">
        <v>0</v>
      </c>
      <c r="U308" s="38">
        <v>80</v>
      </c>
      <c r="V308" s="38"/>
      <c r="W308" s="38">
        <v>0</v>
      </c>
      <c r="X308" s="38">
        <v>0</v>
      </c>
      <c r="Y308" s="38"/>
      <c r="Z308" s="38">
        <v>0</v>
      </c>
      <c r="AA308" s="38"/>
      <c r="AB308" s="38"/>
      <c r="AC308" s="38">
        <v>58</v>
      </c>
      <c r="AD308" s="38"/>
      <c r="AE308" s="38">
        <v>0</v>
      </c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  <c r="BA308" s="3">
        <f>IF(Q308&gt;0,RANK(Q308,(N308:P308,Q308:AE308)),0)</f>
        <v>4</v>
      </c>
      <c r="BB308" s="3">
        <f>IF(R308&gt;0,RANK(R308,(N308:P308,Q308:AE308)),0)</f>
        <v>5</v>
      </c>
      <c r="BC308" s="3">
        <f>IF(S308&gt;0,RANK(S308,(N308:P308,Q308:AE308)),0)</f>
        <v>6</v>
      </c>
      <c r="BD308" s="3">
        <f>IF(T308&gt;0,RANK(T308,(N308:P308,Q308:AE308)),0)</f>
        <v>0</v>
      </c>
      <c r="BE308" s="2">
        <f t="shared" si="124"/>
        <v>5.4694323144104801E-3</v>
      </c>
      <c r="BF308" s="2">
        <f t="shared" si="125"/>
        <v>3.0567685589519651E-3</v>
      </c>
      <c r="BG308" s="2">
        <f t="shared" si="126"/>
        <v>1.3973799126637554E-3</v>
      </c>
      <c r="BH308" s="2">
        <f t="shared" si="127"/>
        <v>0</v>
      </c>
      <c r="BJ308" t="s">
        <v>699</v>
      </c>
      <c r="BK308" t="s">
        <v>2670</v>
      </c>
      <c r="BL308">
        <v>3</v>
      </c>
      <c r="BN308">
        <v>0</v>
      </c>
      <c r="BO308" s="60">
        <v>8</v>
      </c>
      <c r="BP308" s="62">
        <v>77</v>
      </c>
      <c r="BQ308" s="66">
        <f t="shared" si="128"/>
        <v>8077</v>
      </c>
      <c r="BR308" s="66">
        <f t="shared" si="110"/>
        <v>8077</v>
      </c>
      <c r="BS308" s="3" t="s">
        <v>3083</v>
      </c>
      <c r="CD308" s="38">
        <f t="shared" si="133"/>
        <v>-91600</v>
      </c>
    </row>
    <row r="309" spans="1:82" ht="14" hidden="1" customHeight="1" outlineLevel="1" x14ac:dyDescent="0.2">
      <c r="A309" t="s">
        <v>1838</v>
      </c>
      <c r="B309" t="s">
        <v>2670</v>
      </c>
      <c r="C309" s="1">
        <f t="shared" si="123"/>
        <v>753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>IF(P309&gt;0,RANK(P309,(N309:P309,Q309:AE309)),0)</f>
        <v>3</v>
      </c>
      <c r="G309" s="1">
        <f t="shared" si="111"/>
        <v>100</v>
      </c>
      <c r="H309" s="2">
        <f t="shared" si="112"/>
        <v>0.13280212483399734</v>
      </c>
      <c r="I309" s="2"/>
      <c r="J309" s="2">
        <f t="shared" si="129"/>
        <v>0.4209827357237716</v>
      </c>
      <c r="K309" s="2">
        <f t="shared" si="130"/>
        <v>0.55378486055776888</v>
      </c>
      <c r="L309" s="2">
        <f t="shared" si="131"/>
        <v>1.5936254980079681E-2</v>
      </c>
      <c r="M309" s="2">
        <f t="shared" si="132"/>
        <v>9.2961487383797919E-3</v>
      </c>
      <c r="N309" s="38">
        <v>317</v>
      </c>
      <c r="O309" s="38">
        <v>417</v>
      </c>
      <c r="P309" s="38">
        <v>12</v>
      </c>
      <c r="Q309" s="38">
        <v>4</v>
      </c>
      <c r="R309" s="38">
        <v>2</v>
      </c>
      <c r="S309" s="38">
        <v>0</v>
      </c>
      <c r="T309" s="38">
        <v>0</v>
      </c>
      <c r="U309" s="38">
        <v>1</v>
      </c>
      <c r="V309" s="38"/>
      <c r="W309" s="38">
        <v>0</v>
      </c>
      <c r="X309" s="38">
        <v>0</v>
      </c>
      <c r="Y309" s="38"/>
      <c r="Z309" s="38">
        <v>0</v>
      </c>
      <c r="AA309" s="38"/>
      <c r="AB309" s="38"/>
      <c r="AC309" s="38">
        <v>0</v>
      </c>
      <c r="AD309" s="38"/>
      <c r="AE309" s="38">
        <v>0</v>
      </c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  <c r="BA309" s="3">
        <f>IF(Q309&gt;0,RANK(Q309,(N309:P309,Q309:AE309)),0)</f>
        <v>4</v>
      </c>
      <c r="BB309" s="3">
        <f>IF(R309&gt;0,RANK(R309,(N309:P309,Q309:AE309)),0)</f>
        <v>5</v>
      </c>
      <c r="BC309" s="3">
        <f>IF(S309&gt;0,RANK(S309,(N309:P309,Q309:AE309)),0)</f>
        <v>0</v>
      </c>
      <c r="BD309" s="3">
        <f>IF(T309&gt;0,RANK(T309,(N309:P309,Q309:AE309)),0)</f>
        <v>0</v>
      </c>
      <c r="BE309" s="2">
        <f t="shared" si="124"/>
        <v>5.3120849933598934E-3</v>
      </c>
      <c r="BF309" s="2">
        <f t="shared" si="125"/>
        <v>2.6560424966799467E-3</v>
      </c>
      <c r="BG309" s="2">
        <f t="shared" si="126"/>
        <v>0</v>
      </c>
      <c r="BH309" s="2">
        <f t="shared" si="127"/>
        <v>0</v>
      </c>
      <c r="BJ309" t="s">
        <v>1838</v>
      </c>
      <c r="BK309" t="s">
        <v>2670</v>
      </c>
      <c r="BL309">
        <v>3</v>
      </c>
      <c r="BN309">
        <v>0</v>
      </c>
      <c r="BO309" s="60">
        <v>8</v>
      </c>
      <c r="BP309" s="62">
        <v>79</v>
      </c>
      <c r="BQ309" s="66">
        <f t="shared" si="128"/>
        <v>8079</v>
      </c>
      <c r="BR309" s="66">
        <f t="shared" si="110"/>
        <v>8079</v>
      </c>
      <c r="BS309" s="3" t="s">
        <v>3083</v>
      </c>
      <c r="CD309" s="38">
        <f t="shared" si="133"/>
        <v>-753</v>
      </c>
    </row>
    <row r="310" spans="1:82" ht="14" hidden="1" customHeight="1" outlineLevel="1" x14ac:dyDescent="0.2">
      <c r="A310" t="s">
        <v>1857</v>
      </c>
      <c r="B310" t="s">
        <v>2670</v>
      </c>
      <c r="C310" s="1">
        <f t="shared" si="123"/>
        <v>6671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>IF(P310&gt;0,RANK(P310,(N310:P310,Q310:AE310)),0)</f>
        <v>3</v>
      </c>
      <c r="G310" s="1">
        <f t="shared" si="111"/>
        <v>4191</v>
      </c>
      <c r="H310" s="2">
        <f t="shared" si="112"/>
        <v>0.62824164293209417</v>
      </c>
      <c r="I310" s="2"/>
      <c r="J310" s="2">
        <f t="shared" si="129"/>
        <v>0.17493629141058312</v>
      </c>
      <c r="K310" s="2">
        <f t="shared" si="130"/>
        <v>0.80317793434267726</v>
      </c>
      <c r="L310" s="2">
        <f t="shared" si="131"/>
        <v>1.4540548643381801E-2</v>
      </c>
      <c r="M310" s="2">
        <f t="shared" si="132"/>
        <v>7.3452256033578519E-3</v>
      </c>
      <c r="N310" s="38">
        <v>1167</v>
      </c>
      <c r="O310" s="38">
        <v>5358</v>
      </c>
      <c r="P310" s="38">
        <v>97</v>
      </c>
      <c r="Q310" s="38">
        <v>21</v>
      </c>
      <c r="R310" s="38">
        <v>17</v>
      </c>
      <c r="S310" s="38">
        <v>5</v>
      </c>
      <c r="T310" s="38">
        <v>0</v>
      </c>
      <c r="U310" s="38">
        <v>5</v>
      </c>
      <c r="V310" s="38"/>
      <c r="W310" s="38">
        <v>0</v>
      </c>
      <c r="X310" s="38">
        <v>0</v>
      </c>
      <c r="Y310" s="38"/>
      <c r="Z310" s="38">
        <v>0</v>
      </c>
      <c r="AA310" s="38"/>
      <c r="AB310" s="38"/>
      <c r="AC310" s="38">
        <v>1</v>
      </c>
      <c r="AD310" s="38"/>
      <c r="AE310" s="38">
        <v>0</v>
      </c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  <c r="BA310" s="3">
        <f>IF(Q310&gt;0,RANK(Q310,(N310:P310,Q310:AE310)),0)</f>
        <v>4</v>
      </c>
      <c r="BB310" s="3">
        <f>IF(R310&gt;0,RANK(R310,(N310:P310,Q310:AE310)),0)</f>
        <v>5</v>
      </c>
      <c r="BC310" s="3">
        <f>IF(S310&gt;0,RANK(S310,(N310:P310,Q310:AE310)),0)</f>
        <v>6</v>
      </c>
      <c r="BD310" s="3">
        <f>IF(T310&gt;0,RANK(T310,(N310:P310,Q310:AE310)),0)</f>
        <v>0</v>
      </c>
      <c r="BE310" s="2">
        <f t="shared" si="124"/>
        <v>3.1479538300104933E-3</v>
      </c>
      <c r="BF310" s="2">
        <f t="shared" si="125"/>
        <v>2.548343576675161E-3</v>
      </c>
      <c r="BG310" s="2">
        <f t="shared" si="126"/>
        <v>7.4951281666916505E-4</v>
      </c>
      <c r="BH310" s="2">
        <f t="shared" si="127"/>
        <v>0</v>
      </c>
      <c r="BJ310" t="s">
        <v>1857</v>
      </c>
      <c r="BK310" t="s">
        <v>2670</v>
      </c>
      <c r="BL310">
        <v>3</v>
      </c>
      <c r="BN310">
        <v>0</v>
      </c>
      <c r="BO310" s="60">
        <v>8</v>
      </c>
      <c r="BP310" s="62">
        <v>81</v>
      </c>
      <c r="BQ310" s="66">
        <f t="shared" si="128"/>
        <v>8081</v>
      </c>
      <c r="BR310" s="66">
        <f t="shared" si="110"/>
        <v>8081</v>
      </c>
      <c r="BS310" s="3" t="s">
        <v>3083</v>
      </c>
      <c r="CD310" s="38">
        <f t="shared" si="133"/>
        <v>-6671</v>
      </c>
    </row>
    <row r="311" spans="1:82" ht="14" hidden="1" customHeight="1" outlineLevel="1" x14ac:dyDescent="0.2">
      <c r="A311" t="s">
        <v>1858</v>
      </c>
      <c r="B311" t="s">
        <v>2670</v>
      </c>
      <c r="C311" s="1">
        <f t="shared" si="123"/>
        <v>15136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>IF(P311&gt;0,RANK(P311,(N311:P311,Q311:AE311)),0)</f>
        <v>3</v>
      </c>
      <c r="G311" s="1">
        <f t="shared" si="111"/>
        <v>3179</v>
      </c>
      <c r="H311" s="2">
        <f t="shared" si="112"/>
        <v>0.21002906976744187</v>
      </c>
      <c r="I311" s="2"/>
      <c r="J311" s="2">
        <f t="shared" si="129"/>
        <v>0.38272991543340379</v>
      </c>
      <c r="K311" s="2">
        <f t="shared" si="130"/>
        <v>0.59275898520084569</v>
      </c>
      <c r="L311" s="2">
        <f t="shared" si="131"/>
        <v>1.0967230443974629E-2</v>
      </c>
      <c r="M311" s="2">
        <f t="shared" si="132"/>
        <v>1.3543868921775837E-2</v>
      </c>
      <c r="N311" s="38">
        <v>5793</v>
      </c>
      <c r="O311" s="38">
        <v>8972</v>
      </c>
      <c r="P311" s="38">
        <v>166</v>
      </c>
      <c r="Q311" s="38">
        <v>86</v>
      </c>
      <c r="R311" s="38">
        <v>80</v>
      </c>
      <c r="S311" s="38">
        <v>16</v>
      </c>
      <c r="T311" s="38">
        <v>0</v>
      </c>
      <c r="U311" s="38">
        <v>15</v>
      </c>
      <c r="V311" s="38"/>
      <c r="W311" s="38">
        <v>0</v>
      </c>
      <c r="X311" s="38">
        <v>0</v>
      </c>
      <c r="Y311" s="38"/>
      <c r="Z311" s="38">
        <v>0</v>
      </c>
      <c r="AA311" s="38"/>
      <c r="AB311" s="38"/>
      <c r="AC311" s="38">
        <v>8</v>
      </c>
      <c r="AD311" s="38"/>
      <c r="AE311" s="38">
        <v>0</v>
      </c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  <c r="BA311" s="3">
        <f>IF(Q311&gt;0,RANK(Q311,(N311:P311,Q311:AE311)),0)</f>
        <v>4</v>
      </c>
      <c r="BB311" s="3">
        <f>IF(R311&gt;0,RANK(R311,(N311:P311,Q311:AE311)),0)</f>
        <v>5</v>
      </c>
      <c r="BC311" s="3">
        <f>IF(S311&gt;0,RANK(S311,(N311:P311,Q311:AE311)),0)</f>
        <v>6</v>
      </c>
      <c r="BD311" s="3">
        <f>IF(T311&gt;0,RANK(T311,(N311:P311,Q311:AE311)),0)</f>
        <v>0</v>
      </c>
      <c r="BE311" s="2">
        <f t="shared" si="124"/>
        <v>5.681818181818182E-3</v>
      </c>
      <c r="BF311" s="2">
        <f t="shared" si="125"/>
        <v>5.2854122621564482E-3</v>
      </c>
      <c r="BG311" s="2">
        <f t="shared" si="126"/>
        <v>1.0570824524312897E-3</v>
      </c>
      <c r="BH311" s="2">
        <f t="shared" si="127"/>
        <v>0</v>
      </c>
      <c r="BJ311" t="s">
        <v>1858</v>
      </c>
      <c r="BK311" t="s">
        <v>2670</v>
      </c>
      <c r="BL311">
        <v>3</v>
      </c>
      <c r="BN311">
        <v>0</v>
      </c>
      <c r="BO311" s="60">
        <v>8</v>
      </c>
      <c r="BP311" s="62">
        <v>83</v>
      </c>
      <c r="BQ311" s="66">
        <f t="shared" si="128"/>
        <v>8083</v>
      </c>
      <c r="BR311" s="66">
        <f t="shared" si="110"/>
        <v>8083</v>
      </c>
      <c r="BS311" s="3" t="s">
        <v>3083</v>
      </c>
      <c r="CD311" s="38">
        <f t="shared" si="133"/>
        <v>-15136</v>
      </c>
    </row>
    <row r="312" spans="1:82" ht="14" hidden="1" customHeight="1" outlineLevel="1" x14ac:dyDescent="0.2">
      <c r="A312" t="s">
        <v>1873</v>
      </c>
      <c r="B312" t="s">
        <v>2670</v>
      </c>
      <c r="C312" s="1">
        <f t="shared" si="123"/>
        <v>25617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>IF(P312&gt;0,RANK(P312,(N312:P312,Q312:AE312)),0)</f>
        <v>3</v>
      </c>
      <c r="G312" s="1">
        <f t="shared" si="111"/>
        <v>8350</v>
      </c>
      <c r="H312" s="2">
        <f t="shared" si="112"/>
        <v>0.32595542022875434</v>
      </c>
      <c r="I312" s="2"/>
      <c r="J312" s="2">
        <f t="shared" si="129"/>
        <v>0.32611156653784595</v>
      </c>
      <c r="K312" s="2">
        <f t="shared" si="130"/>
        <v>0.65206698676660035</v>
      </c>
      <c r="L312" s="2">
        <f t="shared" si="131"/>
        <v>1.1203497677323652E-2</v>
      </c>
      <c r="M312" s="2">
        <f t="shared" si="132"/>
        <v>1.0617949018229985E-2</v>
      </c>
      <c r="N312" s="38">
        <v>8354</v>
      </c>
      <c r="O312" s="38">
        <v>16704</v>
      </c>
      <c r="P312" s="38">
        <v>287</v>
      </c>
      <c r="Q312" s="38">
        <v>142</v>
      </c>
      <c r="R312" s="38">
        <v>69</v>
      </c>
      <c r="S312" s="38">
        <v>32</v>
      </c>
      <c r="T312" s="38">
        <v>0</v>
      </c>
      <c r="U312" s="38">
        <v>19</v>
      </c>
      <c r="V312" s="38"/>
      <c r="W312" s="38">
        <v>0</v>
      </c>
      <c r="X312" s="38">
        <v>0</v>
      </c>
      <c r="Y312" s="38"/>
      <c r="Z312" s="38">
        <v>0</v>
      </c>
      <c r="AA312" s="38"/>
      <c r="AB312" s="38"/>
      <c r="AC312" s="38">
        <v>10</v>
      </c>
      <c r="AD312" s="38"/>
      <c r="AE312" s="38">
        <v>0</v>
      </c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  <c r="BA312" s="3">
        <f>IF(Q312&gt;0,RANK(Q312,(N312:P312,Q312:AE312)),0)</f>
        <v>4</v>
      </c>
      <c r="BB312" s="3">
        <f>IF(R312&gt;0,RANK(R312,(N312:P312,Q312:AE312)),0)</f>
        <v>5</v>
      </c>
      <c r="BC312" s="3">
        <f>IF(S312&gt;0,RANK(S312,(N312:P312,Q312:AE312)),0)</f>
        <v>6</v>
      </c>
      <c r="BD312" s="3">
        <f>IF(T312&gt;0,RANK(T312,(N312:P312,Q312:AE312)),0)</f>
        <v>0</v>
      </c>
      <c r="BE312" s="2">
        <f t="shared" si="124"/>
        <v>5.5431939727524689E-3</v>
      </c>
      <c r="BF312" s="2">
        <f t="shared" si="125"/>
        <v>2.693523831830425E-3</v>
      </c>
      <c r="BG312" s="2">
        <f t="shared" si="126"/>
        <v>1.2491704727329508E-3</v>
      </c>
      <c r="BH312" s="2">
        <f t="shared" si="127"/>
        <v>0</v>
      </c>
      <c r="BJ312" t="s">
        <v>1873</v>
      </c>
      <c r="BK312" t="s">
        <v>2670</v>
      </c>
      <c r="BL312">
        <v>3</v>
      </c>
      <c r="BN312">
        <v>0</v>
      </c>
      <c r="BO312" s="60">
        <v>8</v>
      </c>
      <c r="BP312" s="62">
        <v>85</v>
      </c>
      <c r="BQ312" s="66">
        <f t="shared" si="128"/>
        <v>8085</v>
      </c>
      <c r="BR312" s="66">
        <f t="shared" si="110"/>
        <v>8085</v>
      </c>
      <c r="BS312" s="3" t="s">
        <v>3083</v>
      </c>
      <c r="CD312" s="38">
        <f t="shared" si="133"/>
        <v>-25617</v>
      </c>
    </row>
    <row r="313" spans="1:82" ht="14" hidden="1" customHeight="1" outlineLevel="1" x14ac:dyDescent="0.2">
      <c r="A313" t="s">
        <v>1124</v>
      </c>
      <c r="B313" t="s">
        <v>2670</v>
      </c>
      <c r="C313" s="1">
        <f t="shared" si="123"/>
        <v>13458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>IF(P313&gt;0,RANK(P313,(N313:P313,Q313:AE313)),0)</f>
        <v>3</v>
      </c>
      <c r="G313" s="1">
        <f t="shared" si="111"/>
        <v>6539</v>
      </c>
      <c r="H313" s="2">
        <f t="shared" si="112"/>
        <v>0.48588200326943082</v>
      </c>
      <c r="I313" s="2"/>
      <c r="J313" s="2">
        <f t="shared" si="129"/>
        <v>0.24453856442264824</v>
      </c>
      <c r="K313" s="2">
        <f t="shared" si="130"/>
        <v>0.73042056769207908</v>
      </c>
      <c r="L313" s="2">
        <f t="shared" si="131"/>
        <v>1.4043691484618814E-2</v>
      </c>
      <c r="M313" s="2">
        <f t="shared" si="132"/>
        <v>1.0997176400653896E-2</v>
      </c>
      <c r="N313" s="38">
        <v>3291</v>
      </c>
      <c r="O313" s="38">
        <v>9830</v>
      </c>
      <c r="P313" s="38">
        <v>189</v>
      </c>
      <c r="Q313" s="38">
        <v>63</v>
      </c>
      <c r="R313" s="38">
        <v>37</v>
      </c>
      <c r="S313" s="38">
        <v>15</v>
      </c>
      <c r="T313" s="38">
        <v>0</v>
      </c>
      <c r="U313" s="38">
        <v>19</v>
      </c>
      <c r="V313" s="38"/>
      <c r="W313" s="38">
        <v>0</v>
      </c>
      <c r="X313" s="38">
        <v>0</v>
      </c>
      <c r="Y313" s="38"/>
      <c r="Z313" s="38">
        <v>0</v>
      </c>
      <c r="AA313" s="38"/>
      <c r="AB313" s="38"/>
      <c r="AC313" s="38">
        <v>14</v>
      </c>
      <c r="AD313" s="38"/>
      <c r="AE313" s="38">
        <v>0</v>
      </c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  <c r="BA313" s="3">
        <f>IF(Q313&gt;0,RANK(Q313,(N313:P313,Q313:AE313)),0)</f>
        <v>4</v>
      </c>
      <c r="BB313" s="3">
        <f>IF(R313&gt;0,RANK(R313,(N313:P313,Q313:AE313)),0)</f>
        <v>5</v>
      </c>
      <c r="BC313" s="3">
        <f>IF(S313&gt;0,RANK(S313,(N313:P313,Q313:AE313)),0)</f>
        <v>7</v>
      </c>
      <c r="BD313" s="3">
        <f>IF(T313&gt;0,RANK(T313,(N313:P313,Q313:AE313)),0)</f>
        <v>0</v>
      </c>
      <c r="BE313" s="2">
        <f t="shared" si="124"/>
        <v>4.6812304948729384E-3</v>
      </c>
      <c r="BF313" s="2">
        <f t="shared" si="125"/>
        <v>2.7492941001634715E-3</v>
      </c>
      <c r="BG313" s="2">
        <f t="shared" si="126"/>
        <v>1.1145786892554615E-3</v>
      </c>
      <c r="BH313" s="2">
        <f t="shared" si="127"/>
        <v>0</v>
      </c>
      <c r="BJ313" t="s">
        <v>1124</v>
      </c>
      <c r="BK313" t="s">
        <v>2670</v>
      </c>
      <c r="BL313">
        <v>4</v>
      </c>
      <c r="BN313">
        <v>0</v>
      </c>
      <c r="BO313" s="60">
        <v>8</v>
      </c>
      <c r="BP313" s="62">
        <v>87</v>
      </c>
      <c r="BQ313" s="66">
        <f t="shared" si="128"/>
        <v>8087</v>
      </c>
      <c r="BR313" s="66">
        <f t="shared" si="110"/>
        <v>8087</v>
      </c>
      <c r="BS313" s="3" t="s">
        <v>3083</v>
      </c>
      <c r="CD313" s="38">
        <f t="shared" si="133"/>
        <v>-13458</v>
      </c>
    </row>
    <row r="314" spans="1:82" ht="14" hidden="1" customHeight="1" outlineLevel="1" x14ac:dyDescent="0.2">
      <c r="A314" t="s">
        <v>2014</v>
      </c>
      <c r="B314" t="s">
        <v>2670</v>
      </c>
      <c r="C314" s="1">
        <f t="shared" si="123"/>
        <v>8925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>IF(P314&gt;0,RANK(P314,(N314:P314,Q314:AE314)),0)</f>
        <v>3</v>
      </c>
      <c r="G314" s="1">
        <f t="shared" si="111"/>
        <v>2356</v>
      </c>
      <c r="H314" s="2">
        <f t="shared" si="112"/>
        <v>0.26397759103641455</v>
      </c>
      <c r="I314" s="2"/>
      <c r="J314" s="2">
        <f t="shared" si="129"/>
        <v>0.35450980392156861</v>
      </c>
      <c r="K314" s="2">
        <f t="shared" si="130"/>
        <v>0.61848739495798322</v>
      </c>
      <c r="L314" s="2">
        <f t="shared" si="131"/>
        <v>1.8935574229691877E-2</v>
      </c>
      <c r="M314" s="2">
        <f t="shared" si="132"/>
        <v>8.0672268907562954E-3</v>
      </c>
      <c r="N314" s="38">
        <v>3164</v>
      </c>
      <c r="O314" s="38">
        <v>5520</v>
      </c>
      <c r="P314" s="38">
        <v>169</v>
      </c>
      <c r="Q314" s="38">
        <v>29</v>
      </c>
      <c r="R314" s="38">
        <v>20</v>
      </c>
      <c r="S314" s="38">
        <v>9</v>
      </c>
      <c r="T314" s="38">
        <v>0</v>
      </c>
      <c r="U314" s="38">
        <v>6</v>
      </c>
      <c r="V314" s="38"/>
      <c r="W314" s="38">
        <v>0</v>
      </c>
      <c r="X314" s="38">
        <v>0</v>
      </c>
      <c r="Y314" s="38"/>
      <c r="Z314" s="38">
        <v>0</v>
      </c>
      <c r="AA314" s="38"/>
      <c r="AB314" s="38"/>
      <c r="AC314" s="38">
        <v>8</v>
      </c>
      <c r="AD314" s="38"/>
      <c r="AE314" s="38">
        <v>0</v>
      </c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  <c r="BA314" s="3">
        <f>IF(Q314&gt;0,RANK(Q314,(N314:P314,Q314:AE314)),0)</f>
        <v>4</v>
      </c>
      <c r="BB314" s="3">
        <f>IF(R314&gt;0,RANK(R314,(N314:P314,Q314:AE314)),0)</f>
        <v>5</v>
      </c>
      <c r="BC314" s="3">
        <f>IF(S314&gt;0,RANK(S314,(N314:P314,Q314:AE314)),0)</f>
        <v>6</v>
      </c>
      <c r="BD314" s="3">
        <f>IF(T314&gt;0,RANK(T314,(N314:P314,Q314:AE314)),0)</f>
        <v>0</v>
      </c>
      <c r="BE314" s="2">
        <f t="shared" si="124"/>
        <v>3.249299719887955E-3</v>
      </c>
      <c r="BF314" s="2">
        <f t="shared" si="125"/>
        <v>2.2408963585434172E-3</v>
      </c>
      <c r="BG314" s="2">
        <f t="shared" si="126"/>
        <v>1.0084033613445378E-3</v>
      </c>
      <c r="BH314" s="2">
        <f t="shared" si="127"/>
        <v>0</v>
      </c>
      <c r="BJ314" t="s">
        <v>2014</v>
      </c>
      <c r="BK314" t="s">
        <v>2670</v>
      </c>
      <c r="BL314">
        <v>3</v>
      </c>
      <c r="BN314">
        <v>0</v>
      </c>
      <c r="BO314" s="60">
        <v>8</v>
      </c>
      <c r="BP314" s="62">
        <v>89</v>
      </c>
      <c r="BQ314" s="66">
        <f t="shared" si="128"/>
        <v>8089</v>
      </c>
      <c r="BR314" s="66">
        <f t="shared" si="110"/>
        <v>8089</v>
      </c>
      <c r="BS314" s="3" t="s">
        <v>3083</v>
      </c>
      <c r="CD314" s="38">
        <f t="shared" si="133"/>
        <v>-8925</v>
      </c>
    </row>
    <row r="315" spans="1:82" ht="14" hidden="1" customHeight="1" outlineLevel="1" x14ac:dyDescent="0.2">
      <c r="A315" t="s">
        <v>2116</v>
      </c>
      <c r="B315" t="s">
        <v>2670</v>
      </c>
      <c r="C315" s="1">
        <f t="shared" si="123"/>
        <v>4098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>IF(P315&gt;0,RANK(P315,(N315:P315,Q315:AE315)),0)</f>
        <v>3</v>
      </c>
      <c r="G315" s="1">
        <f t="shared" si="111"/>
        <v>869</v>
      </c>
      <c r="H315" s="2">
        <f t="shared" si="112"/>
        <v>0.21205466081015129</v>
      </c>
      <c r="I315" s="2"/>
      <c r="J315" s="2">
        <f t="shared" si="129"/>
        <v>0.59590043923865299</v>
      </c>
      <c r="K315" s="2">
        <f t="shared" si="130"/>
        <v>0.3838457784285017</v>
      </c>
      <c r="L315" s="2">
        <f t="shared" si="131"/>
        <v>9.760858955588092E-3</v>
      </c>
      <c r="M315" s="2">
        <f t="shared" si="132"/>
        <v>1.0492923377257213E-2</v>
      </c>
      <c r="N315" s="38">
        <v>2442</v>
      </c>
      <c r="O315" s="38">
        <v>1573</v>
      </c>
      <c r="P315" s="38">
        <v>40</v>
      </c>
      <c r="Q315" s="38">
        <v>21</v>
      </c>
      <c r="R315" s="38">
        <v>16</v>
      </c>
      <c r="S315" s="38">
        <v>3</v>
      </c>
      <c r="T315" s="38">
        <v>0</v>
      </c>
      <c r="U315" s="38">
        <v>2</v>
      </c>
      <c r="V315" s="38"/>
      <c r="W315" s="38">
        <v>0</v>
      </c>
      <c r="X315" s="38">
        <v>0</v>
      </c>
      <c r="Y315" s="38"/>
      <c r="Z315" s="38">
        <v>0</v>
      </c>
      <c r="AA315" s="38"/>
      <c r="AB315" s="38"/>
      <c r="AC315" s="38">
        <v>1</v>
      </c>
      <c r="AD315" s="38"/>
      <c r="AE315" s="38">
        <v>0</v>
      </c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  <c r="BA315" s="3">
        <f>IF(Q315&gt;0,RANK(Q315,(N315:P315,Q315:AE315)),0)</f>
        <v>4</v>
      </c>
      <c r="BB315" s="3">
        <f>IF(R315&gt;0,RANK(R315,(N315:P315,Q315:AE315)),0)</f>
        <v>5</v>
      </c>
      <c r="BC315" s="3">
        <f>IF(S315&gt;0,RANK(S315,(N315:P315,Q315:AE315)),0)</f>
        <v>6</v>
      </c>
      <c r="BD315" s="3">
        <f>IF(T315&gt;0,RANK(T315,(N315:P315,Q315:AE315)),0)</f>
        <v>0</v>
      </c>
      <c r="BE315" s="2">
        <f t="shared" si="124"/>
        <v>5.1244509516837483E-3</v>
      </c>
      <c r="BF315" s="2">
        <f t="shared" si="125"/>
        <v>3.9043435822352368E-3</v>
      </c>
      <c r="BG315" s="2">
        <f t="shared" si="126"/>
        <v>7.320644216691069E-4</v>
      </c>
      <c r="BH315" s="2">
        <f t="shared" si="127"/>
        <v>0</v>
      </c>
      <c r="BJ315" t="s">
        <v>2116</v>
      </c>
      <c r="BK315" t="s">
        <v>2670</v>
      </c>
      <c r="BL315">
        <v>3</v>
      </c>
      <c r="BN315">
        <v>0</v>
      </c>
      <c r="BO315" s="60">
        <v>8</v>
      </c>
      <c r="BP315" s="62">
        <v>91</v>
      </c>
      <c r="BQ315" s="66">
        <f t="shared" si="128"/>
        <v>8091</v>
      </c>
      <c r="BR315" s="66">
        <f t="shared" si="110"/>
        <v>8091</v>
      </c>
      <c r="BS315" s="3" t="s">
        <v>3083</v>
      </c>
      <c r="CD315" s="38">
        <f t="shared" si="133"/>
        <v>-4098</v>
      </c>
    </row>
    <row r="316" spans="1:82" ht="14" hidden="1" customHeight="1" outlineLevel="1" x14ac:dyDescent="0.2">
      <c r="A316" t="s">
        <v>2726</v>
      </c>
      <c r="B316" t="s">
        <v>2670</v>
      </c>
      <c r="C316" s="1">
        <f t="shared" si="123"/>
        <v>12044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>IF(P316&gt;0,RANK(P316,(N316:P316,Q316:AE316)),0)</f>
        <v>3</v>
      </c>
      <c r="G316" s="1">
        <f t="shared" si="111"/>
        <v>1987</v>
      </c>
      <c r="H316" s="2">
        <f t="shared" si="112"/>
        <v>0.16497841248754566</v>
      </c>
      <c r="I316" s="2"/>
      <c r="J316" s="2">
        <f t="shared" si="129"/>
        <v>0.40194287612089008</v>
      </c>
      <c r="K316" s="2">
        <f t="shared" si="130"/>
        <v>0.56692128860843571</v>
      </c>
      <c r="L316" s="2">
        <f t="shared" si="131"/>
        <v>1.4862172035868482E-2</v>
      </c>
      <c r="M316" s="2">
        <f t="shared" si="132"/>
        <v>1.6273663234805724E-2</v>
      </c>
      <c r="N316" s="38">
        <v>4841</v>
      </c>
      <c r="O316" s="38">
        <v>6828</v>
      </c>
      <c r="P316" s="38">
        <v>179</v>
      </c>
      <c r="Q316" s="38">
        <v>109</v>
      </c>
      <c r="R316" s="38">
        <v>51</v>
      </c>
      <c r="S316" s="38">
        <v>16</v>
      </c>
      <c r="T316" s="38">
        <v>0</v>
      </c>
      <c r="U316" s="38">
        <v>14</v>
      </c>
      <c r="V316" s="38"/>
      <c r="W316" s="38">
        <v>0</v>
      </c>
      <c r="X316" s="38">
        <v>0</v>
      </c>
      <c r="Y316" s="38"/>
      <c r="Z316" s="38">
        <v>0</v>
      </c>
      <c r="AA316" s="38"/>
      <c r="AB316" s="38"/>
      <c r="AC316" s="38">
        <v>6</v>
      </c>
      <c r="AD316" s="38"/>
      <c r="AE316" s="38">
        <v>0</v>
      </c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  <c r="BA316" s="3">
        <f>IF(Q316&gt;0,RANK(Q316,(N316:P316,Q316:AE316)),0)</f>
        <v>4</v>
      </c>
      <c r="BB316" s="3">
        <f>IF(R316&gt;0,RANK(R316,(N316:P316,Q316:AE316)),0)</f>
        <v>5</v>
      </c>
      <c r="BC316" s="3">
        <f>IF(S316&gt;0,RANK(S316,(N316:P316,Q316:AE316)),0)</f>
        <v>6</v>
      </c>
      <c r="BD316" s="3">
        <f>IF(T316&gt;0,RANK(T316,(N316:P316,Q316:AE316)),0)</f>
        <v>0</v>
      </c>
      <c r="BE316" s="2">
        <f t="shared" si="124"/>
        <v>9.0501494520092984E-3</v>
      </c>
      <c r="BF316" s="2">
        <f t="shared" si="125"/>
        <v>4.2344735968116902E-3</v>
      </c>
      <c r="BG316" s="2">
        <f t="shared" si="126"/>
        <v>1.328462304882099E-3</v>
      </c>
      <c r="BH316" s="2">
        <f t="shared" si="127"/>
        <v>0</v>
      </c>
      <c r="BJ316" t="s">
        <v>2726</v>
      </c>
      <c r="BK316" t="s">
        <v>2670</v>
      </c>
      <c r="BL316">
        <v>7</v>
      </c>
      <c r="BN316">
        <v>0</v>
      </c>
      <c r="BO316" s="60">
        <v>8</v>
      </c>
      <c r="BP316" s="62">
        <v>93</v>
      </c>
      <c r="BQ316" s="66">
        <f t="shared" si="128"/>
        <v>8093</v>
      </c>
      <c r="BR316" s="66">
        <f t="shared" si="110"/>
        <v>8093</v>
      </c>
      <c r="BS316" s="3" t="s">
        <v>3083</v>
      </c>
      <c r="CD316" s="38">
        <f t="shared" si="133"/>
        <v>-12044</v>
      </c>
    </row>
    <row r="317" spans="1:82" ht="14" hidden="1" customHeight="1" outlineLevel="1" x14ac:dyDescent="0.2">
      <c r="A317" t="s">
        <v>2441</v>
      </c>
      <c r="B317" t="s">
        <v>2670</v>
      </c>
      <c r="C317" s="1">
        <f t="shared" si="123"/>
        <v>2354</v>
      </c>
      <c r="D317" s="3">
        <f>IF(N317&gt;0, RANK(N317,(N317:P317,Q317:AE317)),0)</f>
        <v>2</v>
      </c>
      <c r="E317" s="3">
        <f>IF(O317&gt;0,RANK(O317,(N317:P317,Q317:AE317)),0)</f>
        <v>1</v>
      </c>
      <c r="F317" s="3">
        <f>IF(P317&gt;0,RANK(P317,(N317:P317,Q317:AE317)),0)</f>
        <v>3</v>
      </c>
      <c r="G317" s="1">
        <f t="shared" si="111"/>
        <v>1476</v>
      </c>
      <c r="H317" s="2">
        <f t="shared" si="112"/>
        <v>0.62701784197111299</v>
      </c>
      <c r="I317" s="2"/>
      <c r="J317" s="2">
        <f t="shared" si="129"/>
        <v>0.1750212404418012</v>
      </c>
      <c r="K317" s="2">
        <f t="shared" si="130"/>
        <v>0.80203908241291422</v>
      </c>
      <c r="L317" s="2">
        <f t="shared" si="131"/>
        <v>1.6142735768903994E-2</v>
      </c>
      <c r="M317" s="2">
        <f t="shared" si="132"/>
        <v>6.7969413763805595E-3</v>
      </c>
      <c r="N317" s="38">
        <v>412</v>
      </c>
      <c r="O317" s="38">
        <v>1888</v>
      </c>
      <c r="P317" s="38">
        <v>38</v>
      </c>
      <c r="Q317" s="38">
        <v>10</v>
      </c>
      <c r="R317" s="38">
        <v>0</v>
      </c>
      <c r="S317" s="38">
        <v>3</v>
      </c>
      <c r="T317" s="38">
        <v>0</v>
      </c>
      <c r="U317" s="38">
        <v>1</v>
      </c>
      <c r="V317" s="38"/>
      <c r="W317" s="38">
        <v>0</v>
      </c>
      <c r="X317" s="38">
        <v>0</v>
      </c>
      <c r="Y317" s="38"/>
      <c r="Z317" s="38">
        <v>0</v>
      </c>
      <c r="AA317" s="38"/>
      <c r="AB317" s="38"/>
      <c r="AC317" s="38">
        <v>2</v>
      </c>
      <c r="AD317" s="38"/>
      <c r="AE317" s="38">
        <v>0</v>
      </c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  <c r="BA317" s="3">
        <f>IF(Q317&gt;0,RANK(Q317,(N317:P317,Q317:AE317)),0)</f>
        <v>4</v>
      </c>
      <c r="BB317" s="3">
        <f>IF(R317&gt;0,RANK(R317,(N317:P317,Q317:AE317)),0)</f>
        <v>0</v>
      </c>
      <c r="BC317" s="3">
        <f>IF(S317&gt;0,RANK(S317,(N317:P317,Q317:AE317)),0)</f>
        <v>5</v>
      </c>
      <c r="BD317" s="3">
        <f>IF(T317&gt;0,RANK(T317,(N317:P317,Q317:AE317)),0)</f>
        <v>0</v>
      </c>
      <c r="BE317" s="2">
        <f t="shared" si="124"/>
        <v>4.248088360237893E-3</v>
      </c>
      <c r="BF317" s="2">
        <f t="shared" si="125"/>
        <v>0</v>
      </c>
      <c r="BG317" s="2">
        <f t="shared" si="126"/>
        <v>1.2744265080713679E-3</v>
      </c>
      <c r="BH317" s="2">
        <f t="shared" si="127"/>
        <v>0</v>
      </c>
      <c r="BJ317" t="s">
        <v>2441</v>
      </c>
      <c r="BK317" t="s">
        <v>2670</v>
      </c>
      <c r="BL317">
        <v>4</v>
      </c>
      <c r="BN317">
        <v>0</v>
      </c>
      <c r="BO317" s="60">
        <v>8</v>
      </c>
      <c r="BP317" s="62">
        <v>95</v>
      </c>
      <c r="BQ317" s="66">
        <f t="shared" si="128"/>
        <v>8095</v>
      </c>
      <c r="BR317" s="66">
        <f t="shared" si="110"/>
        <v>8095</v>
      </c>
      <c r="BS317" s="3" t="s">
        <v>3083</v>
      </c>
      <c r="CD317" s="38">
        <f t="shared" si="133"/>
        <v>-2354</v>
      </c>
    </row>
    <row r="318" spans="1:82" ht="14" hidden="1" customHeight="1" outlineLevel="1" x14ac:dyDescent="0.2">
      <c r="A318" t="s">
        <v>1272</v>
      </c>
      <c r="B318" t="s">
        <v>2670</v>
      </c>
      <c r="C318" s="1">
        <f t="shared" si="123"/>
        <v>11167</v>
      </c>
      <c r="D318" s="3">
        <f>IF(N318&gt;0, RANK(N318,(N318:P318,Q318:AE318)),0)</f>
        <v>1</v>
      </c>
      <c r="E318" s="3">
        <f>IF(O318&gt;0,RANK(O318,(N318:P318,Q318:AE318)),0)</f>
        <v>2</v>
      </c>
      <c r="F318" s="3">
        <f>IF(P318&gt;0,RANK(P318,(N318:P318,Q318:AE318)),0)</f>
        <v>3</v>
      </c>
      <c r="G318" s="1">
        <f t="shared" si="111"/>
        <v>4940</v>
      </c>
      <c r="H318" s="2">
        <f t="shared" si="112"/>
        <v>0.44237485448195574</v>
      </c>
      <c r="I318" s="2"/>
      <c r="J318" s="2">
        <f t="shared" si="129"/>
        <v>0.71030715501029817</v>
      </c>
      <c r="K318" s="2">
        <f t="shared" si="130"/>
        <v>0.26793230052834244</v>
      </c>
      <c r="L318" s="2">
        <f t="shared" si="131"/>
        <v>1.0387749619414346E-2</v>
      </c>
      <c r="M318" s="2">
        <f t="shared" si="132"/>
        <v>1.1372794841945042E-2</v>
      </c>
      <c r="N318" s="38">
        <v>7932</v>
      </c>
      <c r="O318" s="38">
        <v>2992</v>
      </c>
      <c r="P318" s="38">
        <v>116</v>
      </c>
      <c r="Q318" s="38">
        <v>51</v>
      </c>
      <c r="R318" s="38">
        <v>53</v>
      </c>
      <c r="S318" s="38">
        <v>6</v>
      </c>
      <c r="T318" s="38">
        <v>0</v>
      </c>
      <c r="U318" s="38">
        <v>13</v>
      </c>
      <c r="V318" s="38"/>
      <c r="W318" s="38">
        <v>0</v>
      </c>
      <c r="X318" s="38">
        <v>0</v>
      </c>
      <c r="Y318" s="38"/>
      <c r="Z318" s="38">
        <v>0</v>
      </c>
      <c r="AA318" s="38"/>
      <c r="AB318" s="38"/>
      <c r="AC318" s="38">
        <v>4</v>
      </c>
      <c r="AD318" s="38"/>
      <c r="AE318" s="38">
        <v>0</v>
      </c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  <c r="BA318" s="3">
        <f>IF(Q318&gt;0,RANK(Q318,(N318:P318,Q318:AE318)),0)</f>
        <v>5</v>
      </c>
      <c r="BB318" s="3">
        <f>IF(R318&gt;0,RANK(R318,(N318:P318,Q318:AE318)),0)</f>
        <v>4</v>
      </c>
      <c r="BC318" s="3">
        <f>IF(S318&gt;0,RANK(S318,(N318:P318,Q318:AE318)),0)</f>
        <v>7</v>
      </c>
      <c r="BD318" s="3">
        <f>IF(T318&gt;0,RANK(T318,(N318:P318,Q318:AE318)),0)</f>
        <v>0</v>
      </c>
      <c r="BE318" s="2">
        <f t="shared" si="124"/>
        <v>4.5670278499149279E-3</v>
      </c>
      <c r="BF318" s="2">
        <f t="shared" si="125"/>
        <v>4.7461269812841406E-3</v>
      </c>
      <c r="BG318" s="2">
        <f t="shared" si="126"/>
        <v>5.3729739410763862E-4</v>
      </c>
      <c r="BH318" s="2">
        <f t="shared" si="127"/>
        <v>0</v>
      </c>
      <c r="BJ318" t="s">
        <v>1272</v>
      </c>
      <c r="BK318" t="s">
        <v>2670</v>
      </c>
      <c r="BL318">
        <v>3</v>
      </c>
      <c r="BN318">
        <v>0</v>
      </c>
      <c r="BO318" s="60">
        <v>8</v>
      </c>
      <c r="BP318" s="62">
        <v>97</v>
      </c>
      <c r="BQ318" s="66">
        <f t="shared" si="128"/>
        <v>8097</v>
      </c>
      <c r="BR318" s="66">
        <f t="shared" si="110"/>
        <v>8097</v>
      </c>
      <c r="BS318" s="3" t="s">
        <v>3083</v>
      </c>
      <c r="CD318" s="38">
        <f t="shared" si="133"/>
        <v>-11167</v>
      </c>
    </row>
    <row r="319" spans="1:82" ht="14" hidden="1" customHeight="1" outlineLevel="1" x14ac:dyDescent="0.2">
      <c r="A319" t="s">
        <v>438</v>
      </c>
      <c r="B319" t="s">
        <v>2670</v>
      </c>
      <c r="C319" s="1">
        <f t="shared" si="123"/>
        <v>5144</v>
      </c>
      <c r="D319" s="3">
        <f>IF(N319&gt;0, RANK(N319,(N319:P319,Q319:AE319)),0)</f>
        <v>2</v>
      </c>
      <c r="E319" s="3">
        <f>IF(O319&gt;0,RANK(O319,(N319:P319,Q319:AE319)),0)</f>
        <v>1</v>
      </c>
      <c r="F319" s="3">
        <f>IF(P319&gt;0,RANK(P319,(N319:P319,Q319:AE319)),0)</f>
        <v>3</v>
      </c>
      <c r="G319" s="1">
        <f t="shared" si="111"/>
        <v>2606</v>
      </c>
      <c r="H319" s="2">
        <f t="shared" si="112"/>
        <v>0.50660964230171068</v>
      </c>
      <c r="I319" s="2"/>
      <c r="J319" s="2">
        <f t="shared" si="129"/>
        <v>0.23853032659409021</v>
      </c>
      <c r="K319" s="2">
        <f t="shared" si="130"/>
        <v>0.74513996889580092</v>
      </c>
      <c r="L319" s="2">
        <f t="shared" si="131"/>
        <v>1.1858475894245723E-2</v>
      </c>
      <c r="M319" s="2">
        <f t="shared" si="132"/>
        <v>4.4712286158631216E-3</v>
      </c>
      <c r="N319" s="38">
        <v>1227</v>
      </c>
      <c r="O319" s="38">
        <v>3833</v>
      </c>
      <c r="P319" s="38">
        <v>61</v>
      </c>
      <c r="Q319" s="38">
        <v>7</v>
      </c>
      <c r="R319" s="38">
        <v>8</v>
      </c>
      <c r="S319" s="38">
        <v>4</v>
      </c>
      <c r="T319" s="38">
        <v>0</v>
      </c>
      <c r="U319" s="38">
        <v>0</v>
      </c>
      <c r="V319" s="38"/>
      <c r="W319" s="38">
        <v>0</v>
      </c>
      <c r="X319" s="38">
        <v>0</v>
      </c>
      <c r="Y319" s="38"/>
      <c r="Z319" s="38">
        <v>0</v>
      </c>
      <c r="AA319" s="38"/>
      <c r="AB319" s="38"/>
      <c r="AC319" s="38">
        <v>4</v>
      </c>
      <c r="AD319" s="38"/>
      <c r="AE319" s="38">
        <v>0</v>
      </c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  <c r="BA319" s="3">
        <f>IF(Q319&gt;0,RANK(Q319,(N319:P319,Q319:AE319)),0)</f>
        <v>5</v>
      </c>
      <c r="BB319" s="3">
        <f>IF(R319&gt;0,RANK(R319,(N319:P319,Q319:AE319)),0)</f>
        <v>4</v>
      </c>
      <c r="BC319" s="3">
        <f>IF(S319&gt;0,RANK(S319,(N319:P319,Q319:AE319)),0)</f>
        <v>6</v>
      </c>
      <c r="BD319" s="3">
        <f>IF(T319&gt;0,RANK(T319,(N319:P319,Q319:AE319)),0)</f>
        <v>0</v>
      </c>
      <c r="BE319" s="2">
        <f t="shared" si="124"/>
        <v>1.3608087091757388E-3</v>
      </c>
      <c r="BF319" s="2">
        <f t="shared" si="125"/>
        <v>1.5552099533437014E-3</v>
      </c>
      <c r="BG319" s="2">
        <f t="shared" si="126"/>
        <v>7.776049766718507E-4</v>
      </c>
      <c r="BH319" s="2">
        <f t="shared" si="127"/>
        <v>0</v>
      </c>
      <c r="BJ319" t="s">
        <v>438</v>
      </c>
      <c r="BK319" t="s">
        <v>2670</v>
      </c>
      <c r="BL319">
        <v>4</v>
      </c>
      <c r="BN319">
        <v>0</v>
      </c>
      <c r="BO319" s="60">
        <v>8</v>
      </c>
      <c r="BP319" s="62">
        <v>99</v>
      </c>
      <c r="BQ319" s="66">
        <f t="shared" si="128"/>
        <v>8099</v>
      </c>
      <c r="BR319" s="66">
        <f t="shared" si="110"/>
        <v>8099</v>
      </c>
      <c r="BS319" s="3" t="s">
        <v>3083</v>
      </c>
      <c r="CD319" s="38">
        <f t="shared" si="133"/>
        <v>-5144</v>
      </c>
    </row>
    <row r="320" spans="1:82" ht="14" hidden="1" customHeight="1" outlineLevel="1" x14ac:dyDescent="0.2">
      <c r="A320" t="s">
        <v>2514</v>
      </c>
      <c r="B320" t="s">
        <v>2670</v>
      </c>
      <c r="C320" s="1">
        <f t="shared" si="123"/>
        <v>85107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>IF(P320&gt;0,RANK(P320,(N320:P320,Q320:AE320)),0)</f>
        <v>3</v>
      </c>
      <c r="G320" s="1">
        <f t="shared" si="111"/>
        <v>4360</v>
      </c>
      <c r="H320" s="2">
        <f t="shared" si="112"/>
        <v>5.1229628585192755E-2</v>
      </c>
      <c r="I320" s="2"/>
      <c r="J320" s="2">
        <f t="shared" si="129"/>
        <v>0.46210064977028914</v>
      </c>
      <c r="K320" s="2">
        <f t="shared" si="130"/>
        <v>0.51333027835548195</v>
      </c>
      <c r="L320" s="2">
        <f t="shared" si="131"/>
        <v>1.3806149905413186E-2</v>
      </c>
      <c r="M320" s="2">
        <f t="shared" si="132"/>
        <v>1.0762921968815779E-2</v>
      </c>
      <c r="N320" s="38">
        <v>39328</v>
      </c>
      <c r="O320" s="38">
        <v>43688</v>
      </c>
      <c r="P320" s="38">
        <v>1175</v>
      </c>
      <c r="Q320" s="38">
        <v>355</v>
      </c>
      <c r="R320" s="38">
        <v>313</v>
      </c>
      <c r="S320" s="38">
        <v>84</v>
      </c>
      <c r="T320" s="38">
        <v>0</v>
      </c>
      <c r="U320" s="38">
        <v>107</v>
      </c>
      <c r="V320" s="38"/>
      <c r="W320" s="38">
        <v>0</v>
      </c>
      <c r="X320" s="38">
        <v>0</v>
      </c>
      <c r="Y320" s="38"/>
      <c r="Z320" s="38">
        <v>0</v>
      </c>
      <c r="AA320" s="38"/>
      <c r="AB320" s="38"/>
      <c r="AC320" s="38">
        <v>57</v>
      </c>
      <c r="AD320" s="38"/>
      <c r="AE320" s="38">
        <v>0</v>
      </c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  <c r="BA320" s="3">
        <f>IF(Q320&gt;0,RANK(Q320,(N320:P320,Q320:AE320)),0)</f>
        <v>4</v>
      </c>
      <c r="BB320" s="3">
        <f>IF(R320&gt;0,RANK(R320,(N320:P320,Q320:AE320)),0)</f>
        <v>5</v>
      </c>
      <c r="BC320" s="3">
        <f>IF(S320&gt;0,RANK(S320,(N320:P320,Q320:AE320)),0)</f>
        <v>7</v>
      </c>
      <c r="BD320" s="3">
        <f>IF(T320&gt;0,RANK(T320,(N320:P320,Q320:AE320)),0)</f>
        <v>0</v>
      </c>
      <c r="BE320" s="2">
        <f t="shared" si="124"/>
        <v>4.1712197586567497E-3</v>
      </c>
      <c r="BF320" s="2">
        <f t="shared" si="125"/>
        <v>3.6777233365058101E-3</v>
      </c>
      <c r="BG320" s="2">
        <f t="shared" si="126"/>
        <v>9.8699284430187875E-4</v>
      </c>
      <c r="BH320" s="2">
        <f t="shared" si="127"/>
        <v>0</v>
      </c>
      <c r="BJ320" t="s">
        <v>2514</v>
      </c>
      <c r="BK320" t="s">
        <v>2670</v>
      </c>
      <c r="BL320">
        <v>3</v>
      </c>
      <c r="BN320">
        <v>0</v>
      </c>
      <c r="BO320" s="60">
        <v>8</v>
      </c>
      <c r="BP320" s="62">
        <v>101</v>
      </c>
      <c r="BQ320" s="66">
        <f t="shared" si="128"/>
        <v>8101</v>
      </c>
      <c r="BR320" s="66">
        <f t="shared" si="110"/>
        <v>8101</v>
      </c>
      <c r="BS320" s="3" t="s">
        <v>3083</v>
      </c>
      <c r="CD320" s="38">
        <f t="shared" si="133"/>
        <v>-85107</v>
      </c>
    </row>
    <row r="321" spans="1:99" ht="14" hidden="1" customHeight="1" outlineLevel="1" x14ac:dyDescent="0.2">
      <c r="A321" t="s">
        <v>2546</v>
      </c>
      <c r="B321" t="s">
        <v>2670</v>
      </c>
      <c r="C321" s="1">
        <f t="shared" si="123"/>
        <v>3690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>IF(P321&gt;0,RANK(P321,(N321:P321,Q321:AE321)),0)</f>
        <v>3</v>
      </c>
      <c r="G321" s="1">
        <f t="shared" si="111"/>
        <v>2351</v>
      </c>
      <c r="H321" s="2">
        <f t="shared" si="112"/>
        <v>0.63712737127371277</v>
      </c>
      <c r="I321" s="2"/>
      <c r="J321" s="2">
        <f t="shared" si="129"/>
        <v>0.17262872628726286</v>
      </c>
      <c r="K321" s="2">
        <f t="shared" si="130"/>
        <v>0.80975609756097566</v>
      </c>
      <c r="L321" s="2">
        <f t="shared" si="131"/>
        <v>1.002710027100271E-2</v>
      </c>
      <c r="M321" s="2">
        <f t="shared" si="132"/>
        <v>7.5880758807587365E-3</v>
      </c>
      <c r="N321" s="38">
        <v>637</v>
      </c>
      <c r="O321" s="38">
        <v>2988</v>
      </c>
      <c r="P321" s="38">
        <v>37</v>
      </c>
      <c r="Q321" s="38">
        <v>18</v>
      </c>
      <c r="R321" s="38">
        <v>5</v>
      </c>
      <c r="S321" s="38">
        <v>4</v>
      </c>
      <c r="T321" s="38">
        <v>0</v>
      </c>
      <c r="U321" s="38">
        <v>0</v>
      </c>
      <c r="V321" s="38"/>
      <c r="W321" s="38">
        <v>0</v>
      </c>
      <c r="X321" s="38">
        <v>0</v>
      </c>
      <c r="Y321" s="38"/>
      <c r="Z321" s="38">
        <v>0</v>
      </c>
      <c r="AA321" s="38"/>
      <c r="AB321" s="38"/>
      <c r="AC321" s="38">
        <v>1</v>
      </c>
      <c r="AD321" s="38"/>
      <c r="AE321" s="38">
        <v>0</v>
      </c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  <c r="BA321" s="3">
        <f>IF(Q321&gt;0,RANK(Q321,(N321:P321,Q321:AE321)),0)</f>
        <v>4</v>
      </c>
      <c r="BB321" s="3">
        <f>IF(R321&gt;0,RANK(R321,(N321:P321,Q321:AE321)),0)</f>
        <v>5</v>
      </c>
      <c r="BC321" s="3">
        <f>IF(S321&gt;0,RANK(S321,(N321:P321,Q321:AE321)),0)</f>
        <v>6</v>
      </c>
      <c r="BD321" s="3">
        <f>IF(T321&gt;0,RANK(T321,(N321:P321,Q321:AE321)),0)</f>
        <v>0</v>
      </c>
      <c r="BE321" s="2">
        <f t="shared" si="124"/>
        <v>4.8780487804878049E-3</v>
      </c>
      <c r="BF321" s="2">
        <f t="shared" si="125"/>
        <v>1.3550135501355014E-3</v>
      </c>
      <c r="BG321" s="2">
        <f t="shared" si="126"/>
        <v>1.0840108401084011E-3</v>
      </c>
      <c r="BH321" s="2">
        <f t="shared" si="127"/>
        <v>0</v>
      </c>
      <c r="BJ321" t="s">
        <v>2546</v>
      </c>
      <c r="BK321" t="s">
        <v>2670</v>
      </c>
      <c r="BL321">
        <v>3</v>
      </c>
      <c r="BN321">
        <v>0</v>
      </c>
      <c r="BO321" s="60">
        <v>8</v>
      </c>
      <c r="BP321" s="62">
        <v>103</v>
      </c>
      <c r="BQ321" s="66">
        <f t="shared" si="128"/>
        <v>8103</v>
      </c>
      <c r="BR321" s="66">
        <f t="shared" si="110"/>
        <v>8103</v>
      </c>
      <c r="BS321" s="3" t="s">
        <v>3083</v>
      </c>
      <c r="CD321" s="38">
        <f t="shared" si="133"/>
        <v>-3690</v>
      </c>
    </row>
    <row r="322" spans="1:99" ht="14" hidden="1" customHeight="1" outlineLevel="1" x14ac:dyDescent="0.2">
      <c r="A322" t="s">
        <v>236</v>
      </c>
      <c r="B322" t="s">
        <v>2670</v>
      </c>
      <c r="C322" s="1">
        <f t="shared" si="123"/>
        <v>6194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>IF(P322&gt;0,RANK(P322,(N322:P322,Q322:AE322)),0)</f>
        <v>3</v>
      </c>
      <c r="G322" s="1">
        <f t="shared" si="111"/>
        <v>1437</v>
      </c>
      <c r="H322" s="2">
        <f t="shared" si="112"/>
        <v>0.2319987084275105</v>
      </c>
      <c r="I322" s="2"/>
      <c r="J322" s="2">
        <f t="shared" si="129"/>
        <v>0.37229577010009685</v>
      </c>
      <c r="K322" s="2">
        <f t="shared" si="130"/>
        <v>0.60429447852760731</v>
      </c>
      <c r="L322" s="2">
        <f t="shared" si="131"/>
        <v>1.469163706813045E-2</v>
      </c>
      <c r="M322" s="2">
        <f t="shared" si="132"/>
        <v>8.7181143041653898E-3</v>
      </c>
      <c r="N322" s="38">
        <v>2306</v>
      </c>
      <c r="O322" s="38">
        <v>3743</v>
      </c>
      <c r="P322" s="38">
        <v>91</v>
      </c>
      <c r="Q322" s="38">
        <v>22</v>
      </c>
      <c r="R322" s="38">
        <v>15</v>
      </c>
      <c r="S322" s="38">
        <v>8</v>
      </c>
      <c r="T322" s="38">
        <v>0</v>
      </c>
      <c r="U322" s="38">
        <v>4</v>
      </c>
      <c r="V322" s="38"/>
      <c r="W322" s="38">
        <v>0</v>
      </c>
      <c r="X322" s="38">
        <v>0</v>
      </c>
      <c r="Y322" s="38"/>
      <c r="Z322" s="38">
        <v>0</v>
      </c>
      <c r="AA322" s="38"/>
      <c r="AB322" s="38"/>
      <c r="AC322" s="38">
        <v>5</v>
      </c>
      <c r="AD322" s="38"/>
      <c r="AE322" s="38">
        <v>0</v>
      </c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  <c r="BA322" s="3">
        <f>IF(Q322&gt;0,RANK(Q322,(N322:P322,Q322:AE322)),0)</f>
        <v>4</v>
      </c>
      <c r="BB322" s="3">
        <f>IF(R322&gt;0,RANK(R322,(N322:P322,Q322:AE322)),0)</f>
        <v>5</v>
      </c>
      <c r="BC322" s="3">
        <f>IF(S322&gt;0,RANK(S322,(N322:P322,Q322:AE322)),0)</f>
        <v>6</v>
      </c>
      <c r="BD322" s="3">
        <f>IF(T322&gt;0,RANK(T322,(N322:P322,Q322:AE322)),0)</f>
        <v>0</v>
      </c>
      <c r="BE322" s="2">
        <f t="shared" si="124"/>
        <v>3.551824346141427E-3</v>
      </c>
      <c r="BF322" s="2">
        <f t="shared" si="125"/>
        <v>2.4216984178237005E-3</v>
      </c>
      <c r="BG322" s="2">
        <f t="shared" si="126"/>
        <v>1.2915724895059735E-3</v>
      </c>
      <c r="BH322" s="2">
        <f t="shared" si="127"/>
        <v>0</v>
      </c>
      <c r="BJ322" t="s">
        <v>236</v>
      </c>
      <c r="BK322" t="s">
        <v>2670</v>
      </c>
      <c r="BL322">
        <v>3</v>
      </c>
      <c r="BN322">
        <v>0</v>
      </c>
      <c r="BO322" s="60">
        <v>8</v>
      </c>
      <c r="BP322" s="62">
        <v>105</v>
      </c>
      <c r="BQ322" s="66">
        <f t="shared" si="128"/>
        <v>8105</v>
      </c>
      <c r="BR322" s="66">
        <f t="shared" si="110"/>
        <v>8105</v>
      </c>
      <c r="BS322" s="3" t="s">
        <v>3083</v>
      </c>
      <c r="CD322" s="38">
        <f t="shared" si="133"/>
        <v>-6194</v>
      </c>
    </row>
    <row r="323" spans="1:99" ht="14" hidden="1" customHeight="1" outlineLevel="1" x14ac:dyDescent="0.2">
      <c r="A323" t="s">
        <v>2260</v>
      </c>
      <c r="B323" t="s">
        <v>2670</v>
      </c>
      <c r="C323" s="1">
        <f t="shared" si="123"/>
        <v>16335</v>
      </c>
      <c r="D323" s="3">
        <f>IF(N323&gt;0, RANK(N323,(N323:P323,Q323:AE323)),0)</f>
        <v>1</v>
      </c>
      <c r="E323" s="3">
        <f>IF(O323&gt;0,RANK(O323,(N323:P323,Q323:AE323)),0)</f>
        <v>2</v>
      </c>
      <c r="F323" s="3">
        <f>IF(P323&gt;0,RANK(P323,(N323:P323,Q323:AE323)),0)</f>
        <v>3</v>
      </c>
      <c r="G323" s="1">
        <f t="shared" si="111"/>
        <v>4532</v>
      </c>
      <c r="H323" s="2">
        <f t="shared" si="112"/>
        <v>0.27744107744107743</v>
      </c>
      <c r="I323" s="2"/>
      <c r="J323" s="2">
        <f t="shared" si="129"/>
        <v>0.62491582491582487</v>
      </c>
      <c r="K323" s="2">
        <f t="shared" si="130"/>
        <v>0.34747474747474749</v>
      </c>
      <c r="L323" s="2">
        <f t="shared" si="131"/>
        <v>1.2549739822467095E-2</v>
      </c>
      <c r="M323" s="2">
        <f t="shared" si="132"/>
        <v>1.5059687786960544E-2</v>
      </c>
      <c r="N323" s="38">
        <v>10208</v>
      </c>
      <c r="O323" s="38">
        <v>5676</v>
      </c>
      <c r="P323" s="38">
        <v>205</v>
      </c>
      <c r="Q323" s="38">
        <v>135</v>
      </c>
      <c r="R323" s="38">
        <v>73</v>
      </c>
      <c r="S323" s="38">
        <v>10</v>
      </c>
      <c r="T323" s="38">
        <v>0</v>
      </c>
      <c r="U323" s="38">
        <v>21</v>
      </c>
      <c r="V323" s="38"/>
      <c r="W323" s="38">
        <v>0</v>
      </c>
      <c r="X323" s="38">
        <v>0</v>
      </c>
      <c r="Y323" s="38"/>
      <c r="Z323" s="38">
        <v>0</v>
      </c>
      <c r="AA323" s="38"/>
      <c r="AB323" s="38"/>
      <c r="AC323" s="38">
        <v>7</v>
      </c>
      <c r="AD323" s="38"/>
      <c r="AE323" s="38">
        <v>0</v>
      </c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  <c r="BA323" s="3">
        <f>IF(Q323&gt;0,RANK(Q323,(N323:P323,Q323:AE323)),0)</f>
        <v>4</v>
      </c>
      <c r="BB323" s="3">
        <f>IF(R323&gt;0,RANK(R323,(N323:P323,Q323:AE323)),0)</f>
        <v>5</v>
      </c>
      <c r="BC323" s="3">
        <f>IF(S323&gt;0,RANK(S323,(N323:P323,Q323:AE323)),0)</f>
        <v>7</v>
      </c>
      <c r="BD323" s="3">
        <f>IF(T323&gt;0,RANK(T323,(N323:P323,Q323:AE323)),0)</f>
        <v>0</v>
      </c>
      <c r="BE323" s="2">
        <f t="shared" si="124"/>
        <v>8.2644628099173556E-3</v>
      </c>
      <c r="BF323" s="2">
        <f t="shared" si="125"/>
        <v>4.4689317416590144E-3</v>
      </c>
      <c r="BG323" s="2">
        <f t="shared" si="126"/>
        <v>6.1218243036424854E-4</v>
      </c>
      <c r="BH323" s="2">
        <f t="shared" si="127"/>
        <v>0</v>
      </c>
      <c r="BJ323" t="s">
        <v>2260</v>
      </c>
      <c r="BK323" t="s">
        <v>2670</v>
      </c>
      <c r="BL323">
        <v>2</v>
      </c>
      <c r="BN323">
        <v>0</v>
      </c>
      <c r="BO323" s="60">
        <v>8</v>
      </c>
      <c r="BP323" s="62">
        <v>107</v>
      </c>
      <c r="BQ323" s="66">
        <f t="shared" si="128"/>
        <v>8107</v>
      </c>
      <c r="BR323" s="66">
        <f t="shared" si="110"/>
        <v>8107</v>
      </c>
      <c r="BS323" s="3" t="s">
        <v>3083</v>
      </c>
      <c r="CD323" s="38">
        <f t="shared" si="133"/>
        <v>-16335</v>
      </c>
    </row>
    <row r="324" spans="1:99" ht="14" hidden="1" customHeight="1" outlineLevel="1" x14ac:dyDescent="0.2">
      <c r="A324" t="s">
        <v>687</v>
      </c>
      <c r="B324" t="s">
        <v>2670</v>
      </c>
      <c r="C324" s="1">
        <f t="shared" si="123"/>
        <v>3400</v>
      </c>
      <c r="D324" s="3">
        <f>IF(N324&gt;0, RANK(N324,(N324:P324,Q324:AE324)),0)</f>
        <v>1</v>
      </c>
      <c r="E324" s="3">
        <f>IF(O324&gt;0,RANK(O324,(N324:P324,Q324:AE324)),0)</f>
        <v>2</v>
      </c>
      <c r="F324" s="3">
        <f>IF(P324&gt;0,RANK(P324,(N324:P324,Q324:AE324)),0)</f>
        <v>3</v>
      </c>
      <c r="G324" s="1">
        <f t="shared" si="111"/>
        <v>127</v>
      </c>
      <c r="H324" s="2">
        <f t="shared" si="112"/>
        <v>3.7352941176470589E-2</v>
      </c>
      <c r="I324" s="2"/>
      <c r="J324" s="2">
        <f t="shared" si="129"/>
        <v>0.50117647058823533</v>
      </c>
      <c r="K324" s="2">
        <f t="shared" si="130"/>
        <v>0.46382352941176469</v>
      </c>
      <c r="L324" s="2">
        <f t="shared" si="131"/>
        <v>1.7647058823529412E-2</v>
      </c>
      <c r="M324" s="2">
        <f t="shared" si="132"/>
        <v>1.7352941176470564E-2</v>
      </c>
      <c r="N324" s="38">
        <v>1704</v>
      </c>
      <c r="O324" s="38">
        <v>1577</v>
      </c>
      <c r="P324" s="38">
        <v>60</v>
      </c>
      <c r="Q324" s="38">
        <v>13</v>
      </c>
      <c r="R324" s="38">
        <v>28</v>
      </c>
      <c r="S324" s="38">
        <v>0</v>
      </c>
      <c r="T324" s="38">
        <v>0</v>
      </c>
      <c r="U324" s="38">
        <v>13</v>
      </c>
      <c r="V324" s="38"/>
      <c r="W324" s="38">
        <v>0</v>
      </c>
      <c r="X324" s="38">
        <v>0</v>
      </c>
      <c r="Y324" s="38"/>
      <c r="Z324" s="38">
        <v>0</v>
      </c>
      <c r="AA324" s="38"/>
      <c r="AB324" s="38"/>
      <c r="AC324" s="38">
        <v>5</v>
      </c>
      <c r="AD324" s="38"/>
      <c r="AE324" s="38">
        <v>0</v>
      </c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  <c r="BA324" s="3">
        <f>IF(Q324&gt;0,RANK(Q324,(N324:P324,Q324:AE324)),0)</f>
        <v>5</v>
      </c>
      <c r="BB324" s="3">
        <f>IF(R324&gt;0,RANK(R324,(N324:P324,Q324:AE324)),0)</f>
        <v>4</v>
      </c>
      <c r="BC324" s="3">
        <f>IF(S324&gt;0,RANK(S324,(N324:P324,Q324:AE324)),0)</f>
        <v>0</v>
      </c>
      <c r="BD324" s="3">
        <f>IF(T324&gt;0,RANK(T324,(N324:P324,Q324:AE324)),0)</f>
        <v>0</v>
      </c>
      <c r="BE324" s="2">
        <f t="shared" si="124"/>
        <v>3.8235294117647061E-3</v>
      </c>
      <c r="BF324" s="2">
        <f t="shared" si="125"/>
        <v>8.2352941176470594E-3</v>
      </c>
      <c r="BG324" s="2">
        <f t="shared" si="126"/>
        <v>0</v>
      </c>
      <c r="BH324" s="2">
        <f t="shared" si="127"/>
        <v>0</v>
      </c>
      <c r="BJ324" t="s">
        <v>687</v>
      </c>
      <c r="BK324" t="s">
        <v>2670</v>
      </c>
      <c r="BL324">
        <v>3</v>
      </c>
      <c r="BN324">
        <v>0</v>
      </c>
      <c r="BO324" s="60">
        <v>8</v>
      </c>
      <c r="BP324" s="62">
        <v>109</v>
      </c>
      <c r="BQ324" s="66">
        <f t="shared" si="128"/>
        <v>8109</v>
      </c>
      <c r="BR324" s="66">
        <f t="shared" ref="BR324:BR351" si="134">BQ324</f>
        <v>8109</v>
      </c>
      <c r="BS324" s="3" t="s">
        <v>3083</v>
      </c>
      <c r="CD324" s="38">
        <f t="shared" si="133"/>
        <v>-3400</v>
      </c>
    </row>
    <row r="325" spans="1:99" ht="14" hidden="1" customHeight="1" outlineLevel="1" x14ac:dyDescent="0.2">
      <c r="A325" t="s">
        <v>2473</v>
      </c>
      <c r="B325" t="s">
        <v>2670</v>
      </c>
      <c r="C325" s="1">
        <f t="shared" si="123"/>
        <v>588</v>
      </c>
      <c r="D325" s="3">
        <f>IF(N325&gt;0, RANK(N325,(N325:P325,Q325:AE325)),0)</f>
        <v>1</v>
      </c>
      <c r="E325" s="3">
        <f>IF(O325&gt;0,RANK(O325,(N325:P325,Q325:AE325)),0)</f>
        <v>2</v>
      </c>
      <c r="F325" s="3">
        <f>IF(P325&gt;0,RANK(P325,(N325:P325,Q325:AE325)),0)</f>
        <v>3</v>
      </c>
      <c r="G325" s="1">
        <f t="shared" si="111"/>
        <v>188</v>
      </c>
      <c r="H325" s="2">
        <f t="shared" si="112"/>
        <v>0.31972789115646261</v>
      </c>
      <c r="I325" s="2"/>
      <c r="J325" s="2">
        <f t="shared" si="129"/>
        <v>0.63945578231292521</v>
      </c>
      <c r="K325" s="2">
        <f t="shared" si="130"/>
        <v>0.31972789115646261</v>
      </c>
      <c r="L325" s="2">
        <f t="shared" si="131"/>
        <v>2.3809523809523808E-2</v>
      </c>
      <c r="M325" s="2">
        <f t="shared" si="132"/>
        <v>1.7006802721088371E-2</v>
      </c>
      <c r="N325" s="38">
        <v>376</v>
      </c>
      <c r="O325" s="38">
        <v>188</v>
      </c>
      <c r="P325" s="38">
        <v>14</v>
      </c>
      <c r="Q325" s="38">
        <v>5</v>
      </c>
      <c r="R325" s="38">
        <v>3</v>
      </c>
      <c r="S325" s="38">
        <v>0</v>
      </c>
      <c r="T325" s="38">
        <v>0</v>
      </c>
      <c r="U325" s="38">
        <v>2</v>
      </c>
      <c r="V325" s="38"/>
      <c r="W325" s="38">
        <v>0</v>
      </c>
      <c r="X325" s="38">
        <v>0</v>
      </c>
      <c r="Y325" s="38"/>
      <c r="Z325" s="38">
        <v>0</v>
      </c>
      <c r="AA325" s="38"/>
      <c r="AB325" s="38"/>
      <c r="AC325" s="38">
        <v>0</v>
      </c>
      <c r="AD325" s="38"/>
      <c r="AE325" s="38">
        <v>0</v>
      </c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  <c r="BA325" s="3">
        <f>IF(Q325&gt;0,RANK(Q325,(N325:P325,Q325:AE325)),0)</f>
        <v>4</v>
      </c>
      <c r="BB325" s="3">
        <f>IF(R325&gt;0,RANK(R325,(N325:P325,Q325:AE325)),0)</f>
        <v>5</v>
      </c>
      <c r="BC325" s="3">
        <f>IF(S325&gt;0,RANK(S325,(N325:P325,Q325:AE325)),0)</f>
        <v>0</v>
      </c>
      <c r="BD325" s="3">
        <f>IF(T325&gt;0,RANK(T325,(N325:P325,Q325:AE325)),0)</f>
        <v>0</v>
      </c>
      <c r="BE325" s="2">
        <f t="shared" si="124"/>
        <v>8.5034013605442185E-3</v>
      </c>
      <c r="BF325" s="2">
        <f t="shared" si="125"/>
        <v>5.1020408163265302E-3</v>
      </c>
      <c r="BG325" s="2">
        <f t="shared" si="126"/>
        <v>0</v>
      </c>
      <c r="BH325" s="2">
        <f t="shared" si="127"/>
        <v>0</v>
      </c>
      <c r="BJ325" t="s">
        <v>2473</v>
      </c>
      <c r="BK325" t="s">
        <v>2670</v>
      </c>
      <c r="BL325">
        <v>3</v>
      </c>
      <c r="BN325">
        <v>0</v>
      </c>
      <c r="BO325" s="60">
        <v>8</v>
      </c>
      <c r="BP325" s="62">
        <v>111</v>
      </c>
      <c r="BQ325" s="66">
        <f t="shared" si="128"/>
        <v>8111</v>
      </c>
      <c r="BR325" s="66">
        <f t="shared" si="134"/>
        <v>8111</v>
      </c>
      <c r="BS325" s="3" t="s">
        <v>3083</v>
      </c>
      <c r="CD325" s="38">
        <f t="shared" si="133"/>
        <v>-588</v>
      </c>
    </row>
    <row r="326" spans="1:99" ht="14" hidden="1" customHeight="1" outlineLevel="1" x14ac:dyDescent="0.2">
      <c r="A326" t="s">
        <v>2428</v>
      </c>
      <c r="B326" t="s">
        <v>2670</v>
      </c>
      <c r="C326" s="1">
        <f t="shared" si="123"/>
        <v>4804</v>
      </c>
      <c r="D326" s="3">
        <f>IF(N326&gt;0, RANK(N326,(N326:P326,Q326:AE326)),0)</f>
        <v>1</v>
      </c>
      <c r="E326" s="3">
        <f>IF(O326&gt;0,RANK(O326,(N326:P326,Q326:AE326)),0)</f>
        <v>2</v>
      </c>
      <c r="F326" s="3">
        <f>IF(P326&gt;0,RANK(P326,(N326:P326,Q326:AE326)),0)</f>
        <v>3</v>
      </c>
      <c r="G326" s="1">
        <f t="shared" si="111"/>
        <v>2375</v>
      </c>
      <c r="H326" s="2">
        <f t="shared" si="112"/>
        <v>0.49437968359700252</v>
      </c>
      <c r="I326" s="2"/>
      <c r="J326" s="2">
        <f t="shared" si="129"/>
        <v>0.73459616985845133</v>
      </c>
      <c r="K326" s="2">
        <f t="shared" si="130"/>
        <v>0.24021648626144879</v>
      </c>
      <c r="L326" s="2">
        <f t="shared" si="131"/>
        <v>1.2073272273105746E-2</v>
      </c>
      <c r="M326" s="2">
        <f t="shared" si="132"/>
        <v>1.3114071606994137E-2</v>
      </c>
      <c r="N326" s="38">
        <v>3529</v>
      </c>
      <c r="O326" s="38">
        <v>1154</v>
      </c>
      <c r="P326" s="38">
        <v>58</v>
      </c>
      <c r="Q326" s="38">
        <v>23</v>
      </c>
      <c r="R326" s="38">
        <v>34</v>
      </c>
      <c r="S326" s="38">
        <v>1</v>
      </c>
      <c r="T326" s="38">
        <v>0</v>
      </c>
      <c r="U326" s="38">
        <v>4</v>
      </c>
      <c r="V326" s="38"/>
      <c r="W326" s="38">
        <v>0</v>
      </c>
      <c r="X326" s="38">
        <v>0</v>
      </c>
      <c r="Y326" s="38"/>
      <c r="Z326" s="38">
        <v>0</v>
      </c>
      <c r="AA326" s="38"/>
      <c r="AB326" s="38"/>
      <c r="AC326" s="38">
        <v>1</v>
      </c>
      <c r="AD326" s="38"/>
      <c r="AE326" s="38">
        <v>0</v>
      </c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  <c r="BA326" s="3">
        <f>IF(Q326&gt;0,RANK(Q326,(N326:P326,Q326:AE326)),0)</f>
        <v>5</v>
      </c>
      <c r="BB326" s="3">
        <f>IF(R326&gt;0,RANK(R326,(N326:P326,Q326:AE326)),0)</f>
        <v>4</v>
      </c>
      <c r="BC326" s="3">
        <f>IF(S326&gt;0,RANK(S326,(N326:P326,Q326:AE326)),0)</f>
        <v>7</v>
      </c>
      <c r="BD326" s="3">
        <f>IF(T326&gt;0,RANK(T326,(N326:P326,Q326:AE326)),0)</f>
        <v>0</v>
      </c>
      <c r="BE326" s="2">
        <f t="shared" si="124"/>
        <v>4.7876769358867607E-3</v>
      </c>
      <c r="BF326" s="2">
        <f t="shared" si="125"/>
        <v>7.0774354704412987E-3</v>
      </c>
      <c r="BG326" s="2">
        <f t="shared" si="126"/>
        <v>2.0815986677768527E-4</v>
      </c>
      <c r="BH326" s="2">
        <f t="shared" si="127"/>
        <v>0</v>
      </c>
      <c r="BJ326" t="s">
        <v>2428</v>
      </c>
      <c r="BK326" t="s">
        <v>2670</v>
      </c>
      <c r="BL326">
        <v>3</v>
      </c>
      <c r="BN326">
        <v>0</v>
      </c>
      <c r="BO326" s="60">
        <v>8</v>
      </c>
      <c r="BP326" s="62">
        <v>113</v>
      </c>
      <c r="BQ326" s="66">
        <f t="shared" si="128"/>
        <v>8113</v>
      </c>
      <c r="BR326" s="66">
        <f t="shared" si="134"/>
        <v>8113</v>
      </c>
      <c r="BS326" s="3" t="s">
        <v>3083</v>
      </c>
      <c r="CD326" s="38">
        <f t="shared" si="133"/>
        <v>-4804</v>
      </c>
    </row>
    <row r="327" spans="1:99" ht="14" hidden="1" customHeight="1" outlineLevel="1" x14ac:dyDescent="0.2">
      <c r="A327" t="s">
        <v>2776</v>
      </c>
      <c r="B327" t="s">
        <v>2670</v>
      </c>
      <c r="C327" s="1">
        <f t="shared" si="123"/>
        <v>1358</v>
      </c>
      <c r="D327" s="3">
        <f>IF(N327&gt;0, RANK(N327,(N327:P327,Q327:AE327)),0)</f>
        <v>2</v>
      </c>
      <c r="E327" s="3">
        <f>IF(O327&gt;0,RANK(O327,(N327:P327,Q327:AE327)),0)</f>
        <v>1</v>
      </c>
      <c r="F327" s="3">
        <f>IF(P327&gt;0,RANK(P327,(N327:P327,Q327:AE327)),0)</f>
        <v>3</v>
      </c>
      <c r="G327" s="1">
        <f t="shared" si="111"/>
        <v>765</v>
      </c>
      <c r="H327" s="2">
        <f t="shared" si="112"/>
        <v>0.56332842415316642</v>
      </c>
      <c r="I327" s="2"/>
      <c r="J327" s="2">
        <f t="shared" si="129"/>
        <v>0.20839469808541974</v>
      </c>
      <c r="K327" s="2">
        <f t="shared" si="130"/>
        <v>0.77172312223858619</v>
      </c>
      <c r="L327" s="2">
        <f t="shared" si="131"/>
        <v>1.0309278350515464E-2</v>
      </c>
      <c r="M327" s="2">
        <f t="shared" si="132"/>
        <v>9.5729013254785746E-3</v>
      </c>
      <c r="N327" s="38">
        <v>283</v>
      </c>
      <c r="O327" s="38">
        <v>1048</v>
      </c>
      <c r="P327" s="38">
        <v>14</v>
      </c>
      <c r="Q327" s="38">
        <v>6</v>
      </c>
      <c r="R327" s="38">
        <v>4</v>
      </c>
      <c r="S327" s="38">
        <v>2</v>
      </c>
      <c r="T327" s="38">
        <v>0</v>
      </c>
      <c r="U327" s="38">
        <v>0</v>
      </c>
      <c r="V327" s="38"/>
      <c r="W327" s="38">
        <v>0</v>
      </c>
      <c r="X327" s="38">
        <v>0</v>
      </c>
      <c r="Y327" s="38"/>
      <c r="Z327" s="38">
        <v>0</v>
      </c>
      <c r="AA327" s="38"/>
      <c r="AB327" s="38"/>
      <c r="AC327" s="38">
        <v>1</v>
      </c>
      <c r="AD327" s="38"/>
      <c r="AE327" s="38">
        <v>0</v>
      </c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  <c r="BA327" s="3">
        <f>IF(Q327&gt;0,RANK(Q327,(N327:P327,Q327:AE327)),0)</f>
        <v>4</v>
      </c>
      <c r="BB327" s="3">
        <f>IF(R327&gt;0,RANK(R327,(N327:P327,Q327:AE327)),0)</f>
        <v>5</v>
      </c>
      <c r="BC327" s="3">
        <f>IF(S327&gt;0,RANK(S327,(N327:P327,Q327:AE327)),0)</f>
        <v>6</v>
      </c>
      <c r="BD327" s="3">
        <f>IF(T327&gt;0,RANK(T327,(N327:P327,Q327:AE327)),0)</f>
        <v>0</v>
      </c>
      <c r="BE327" s="2">
        <f t="shared" si="124"/>
        <v>4.418262150220913E-3</v>
      </c>
      <c r="BF327" s="2">
        <f t="shared" si="125"/>
        <v>2.9455081001472753E-3</v>
      </c>
      <c r="BG327" s="2">
        <f t="shared" si="126"/>
        <v>1.4727540500736377E-3</v>
      </c>
      <c r="BH327" s="2">
        <f t="shared" si="127"/>
        <v>0</v>
      </c>
      <c r="BJ327" t="s">
        <v>2776</v>
      </c>
      <c r="BK327" t="s">
        <v>2670</v>
      </c>
      <c r="BL327">
        <v>4</v>
      </c>
      <c r="BN327">
        <v>0</v>
      </c>
      <c r="BO327" s="60">
        <v>8</v>
      </c>
      <c r="BP327" s="62">
        <v>115</v>
      </c>
      <c r="BQ327" s="66">
        <f t="shared" si="128"/>
        <v>8115</v>
      </c>
      <c r="BR327" s="66">
        <f t="shared" si="134"/>
        <v>8115</v>
      </c>
      <c r="BS327" s="3" t="s">
        <v>3083</v>
      </c>
      <c r="CD327" s="38">
        <f t="shared" si="133"/>
        <v>-1358</v>
      </c>
    </row>
    <row r="328" spans="1:99" ht="14" hidden="1" customHeight="1" outlineLevel="1" x14ac:dyDescent="0.2">
      <c r="A328" t="s">
        <v>2867</v>
      </c>
      <c r="B328" t="s">
        <v>2670</v>
      </c>
      <c r="C328" s="1">
        <f t="shared" si="123"/>
        <v>17542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>IF(P328&gt;0,RANK(P328,(N328:P328,Q328:AE328)),0)</f>
        <v>3</v>
      </c>
      <c r="G328" s="1">
        <f t="shared" ref="G328:G333" si="135">IF(C328&gt;0,MAX(N328:P328)-LARGE(N328:P328,2),0)</f>
        <v>6518</v>
      </c>
      <c r="H328" s="2">
        <f t="shared" ref="H328:H333" si="136">IF(C328&gt;0,G328/C328,0)</f>
        <v>0.37156538593090865</v>
      </c>
      <c r="I328" s="2"/>
      <c r="J328" s="2">
        <f t="shared" si="129"/>
        <v>0.67050507353779498</v>
      </c>
      <c r="K328" s="2">
        <f t="shared" si="130"/>
        <v>0.29893968760688633</v>
      </c>
      <c r="L328" s="2">
        <f t="shared" si="131"/>
        <v>1.3339413977881655E-2</v>
      </c>
      <c r="M328" s="2">
        <f t="shared" si="132"/>
        <v>1.7215824877437034E-2</v>
      </c>
      <c r="N328" s="38">
        <v>11762</v>
      </c>
      <c r="O328" s="38">
        <v>5244</v>
      </c>
      <c r="P328" s="38">
        <v>234</v>
      </c>
      <c r="Q328" s="38">
        <v>165</v>
      </c>
      <c r="R328" s="38">
        <v>80</v>
      </c>
      <c r="S328" s="38">
        <v>17</v>
      </c>
      <c r="T328" s="38">
        <v>0</v>
      </c>
      <c r="U328" s="38">
        <v>26</v>
      </c>
      <c r="V328" s="38"/>
      <c r="W328" s="38">
        <v>0</v>
      </c>
      <c r="X328" s="38">
        <v>0</v>
      </c>
      <c r="Y328" s="38"/>
      <c r="Z328" s="38">
        <v>0</v>
      </c>
      <c r="AA328" s="38"/>
      <c r="AB328" s="38"/>
      <c r="AC328" s="38">
        <v>14</v>
      </c>
      <c r="AD328" s="38"/>
      <c r="AE328" s="38">
        <v>0</v>
      </c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BA328" s="3">
        <f>IF(Q328&gt;0,RANK(Q328,(N328:P328,Q328:AE328)),0)</f>
        <v>4</v>
      </c>
      <c r="BB328" s="3">
        <f>IF(R328&gt;0,RANK(R328,(N328:P328,Q328:AE328)),0)</f>
        <v>5</v>
      </c>
      <c r="BC328" s="3">
        <f>IF(S328&gt;0,RANK(S328,(N328:P328,Q328:AE328)),0)</f>
        <v>7</v>
      </c>
      <c r="BD328" s="3">
        <f>IF(T328&gt;0,RANK(T328,(N328:P328,Q328:AE328)),0)</f>
        <v>0</v>
      </c>
      <c r="BE328" s="2">
        <f t="shared" si="124"/>
        <v>9.4059970356857835E-3</v>
      </c>
      <c r="BF328" s="2">
        <f t="shared" si="125"/>
        <v>4.5604834112415917E-3</v>
      </c>
      <c r="BG328" s="2">
        <f t="shared" si="126"/>
        <v>9.691027248888382E-4</v>
      </c>
      <c r="BH328" s="2">
        <f t="shared" si="127"/>
        <v>0</v>
      </c>
      <c r="BJ328" t="s">
        <v>2867</v>
      </c>
      <c r="BK328" t="s">
        <v>2670</v>
      </c>
      <c r="BL328">
        <v>2</v>
      </c>
      <c r="BN328">
        <v>0</v>
      </c>
      <c r="BO328" s="60">
        <v>8</v>
      </c>
      <c r="BP328" s="62">
        <v>117</v>
      </c>
      <c r="BQ328" s="66">
        <f t="shared" si="128"/>
        <v>8117</v>
      </c>
      <c r="BR328" s="66">
        <f t="shared" si="134"/>
        <v>8117</v>
      </c>
      <c r="BS328" s="3" t="s">
        <v>3083</v>
      </c>
      <c r="CD328" s="38">
        <f t="shared" si="133"/>
        <v>-17542</v>
      </c>
    </row>
    <row r="329" spans="1:99" ht="14" hidden="1" customHeight="1" outlineLevel="1" x14ac:dyDescent="0.2">
      <c r="A329" t="s">
        <v>2952</v>
      </c>
      <c r="B329" t="s">
        <v>2670</v>
      </c>
      <c r="C329" s="1">
        <f t="shared" si="123"/>
        <v>16326</v>
      </c>
      <c r="D329" s="3">
        <f>IF(N329&gt;0, RANK(N329,(N329:P329,Q329:AE329)),0)</f>
        <v>2</v>
      </c>
      <c r="E329" s="3">
        <f>IF(O329&gt;0,RANK(O329,(N329:P329,Q329:AE329)),0)</f>
        <v>1</v>
      </c>
      <c r="F329" s="3">
        <f>IF(P329&gt;0,RANK(P329,(N329:P329,Q329:AE329)),0)</f>
        <v>3</v>
      </c>
      <c r="G329" s="1">
        <f t="shared" si="135"/>
        <v>5791</v>
      </c>
      <c r="H329" s="2">
        <f t="shared" si="136"/>
        <v>0.35471027808403771</v>
      </c>
      <c r="I329" s="2"/>
      <c r="J329" s="2">
        <f t="shared" si="129"/>
        <v>0.3102413328433174</v>
      </c>
      <c r="K329" s="2">
        <f t="shared" si="130"/>
        <v>0.66495161092735511</v>
      </c>
      <c r="L329" s="2">
        <f t="shared" si="131"/>
        <v>1.1821634203111601E-2</v>
      </c>
      <c r="M329" s="2">
        <f t="shared" si="132"/>
        <v>1.2985422026215949E-2</v>
      </c>
      <c r="N329" s="38">
        <v>5065</v>
      </c>
      <c r="O329" s="38">
        <v>10856</v>
      </c>
      <c r="P329" s="38">
        <v>193</v>
      </c>
      <c r="Q329" s="38">
        <v>110</v>
      </c>
      <c r="R329" s="38">
        <v>47</v>
      </c>
      <c r="S329" s="38">
        <v>31</v>
      </c>
      <c r="T329" s="38">
        <v>0</v>
      </c>
      <c r="U329" s="38">
        <v>8</v>
      </c>
      <c r="V329" s="38"/>
      <c r="W329" s="38">
        <v>0</v>
      </c>
      <c r="X329" s="38">
        <v>0</v>
      </c>
      <c r="Y329" s="38"/>
      <c r="Z329" s="38">
        <v>0</v>
      </c>
      <c r="AA329" s="38"/>
      <c r="AB329" s="38"/>
      <c r="AC329" s="38">
        <v>16</v>
      </c>
      <c r="AD329" s="38"/>
      <c r="AE329" s="38">
        <v>0</v>
      </c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BA329" s="3">
        <f>IF(Q329&gt;0,RANK(Q329,(N329:P329,Q329:AE329)),0)</f>
        <v>4</v>
      </c>
      <c r="BB329" s="3">
        <f>IF(R329&gt;0,RANK(R329,(N329:P329,Q329:AE329)),0)</f>
        <v>5</v>
      </c>
      <c r="BC329" s="3">
        <f>IF(S329&gt;0,RANK(S329,(N329:P329,Q329:AE329)),0)</f>
        <v>6</v>
      </c>
      <c r="BD329" s="3">
        <f>IF(T329&gt;0,RANK(T329,(N329:P329,Q329:AE329)),0)</f>
        <v>0</v>
      </c>
      <c r="BE329" s="2">
        <f t="shared" si="124"/>
        <v>6.7377189758667157E-3</v>
      </c>
      <c r="BF329" s="2">
        <f t="shared" si="125"/>
        <v>2.8788435624157783E-3</v>
      </c>
      <c r="BG329" s="2">
        <f t="shared" si="126"/>
        <v>1.8988117113806198E-3</v>
      </c>
      <c r="BH329" s="2">
        <f t="shared" si="127"/>
        <v>0</v>
      </c>
      <c r="BJ329" t="s">
        <v>2952</v>
      </c>
      <c r="BK329" t="s">
        <v>2670</v>
      </c>
      <c r="BL329">
        <v>7</v>
      </c>
      <c r="BN329">
        <v>0</v>
      </c>
      <c r="BO329" s="60">
        <v>8</v>
      </c>
      <c r="BP329" s="62">
        <v>119</v>
      </c>
      <c r="BQ329" s="66">
        <f t="shared" si="128"/>
        <v>8119</v>
      </c>
      <c r="BR329" s="66">
        <f t="shared" si="134"/>
        <v>8119</v>
      </c>
      <c r="BS329" s="3" t="s">
        <v>3083</v>
      </c>
      <c r="CD329" s="38">
        <f t="shared" si="133"/>
        <v>-16326</v>
      </c>
    </row>
    <row r="330" spans="1:99" ht="14" hidden="1" customHeight="1" outlineLevel="1" x14ac:dyDescent="0.2">
      <c r="A330" t="s">
        <v>674</v>
      </c>
      <c r="B330" t="s">
        <v>2670</v>
      </c>
      <c r="C330" s="1">
        <f t="shared" si="123"/>
        <v>2806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>IF(P330&gt;0,RANK(P330,(N330:P330,Q330:AE330)),0)</f>
        <v>3</v>
      </c>
      <c r="G330" s="1">
        <f t="shared" si="135"/>
        <v>2107</v>
      </c>
      <c r="H330" s="2">
        <f t="shared" si="136"/>
        <v>0.75089094796863864</v>
      </c>
      <c r="I330" s="2"/>
      <c r="J330" s="2">
        <f t="shared" si="129"/>
        <v>0.1172487526728439</v>
      </c>
      <c r="K330" s="2">
        <f t="shared" si="130"/>
        <v>0.86813970064148249</v>
      </c>
      <c r="L330" s="2">
        <f t="shared" si="131"/>
        <v>9.2658588738417681E-3</v>
      </c>
      <c r="M330" s="2">
        <f t="shared" si="132"/>
        <v>5.3456878118318917E-3</v>
      </c>
      <c r="N330" s="38">
        <v>329</v>
      </c>
      <c r="O330" s="38">
        <v>2436</v>
      </c>
      <c r="P330" s="38">
        <v>26</v>
      </c>
      <c r="Q330" s="38">
        <v>8</v>
      </c>
      <c r="R330" s="38">
        <v>0</v>
      </c>
      <c r="S330" s="38">
        <v>2</v>
      </c>
      <c r="T330" s="38">
        <v>0</v>
      </c>
      <c r="U330" s="38">
        <v>0</v>
      </c>
      <c r="V330" s="38"/>
      <c r="W330" s="38">
        <v>0</v>
      </c>
      <c r="X330" s="38">
        <v>0</v>
      </c>
      <c r="Y330" s="38"/>
      <c r="Z330" s="38">
        <v>0</v>
      </c>
      <c r="AA330" s="38"/>
      <c r="AB330" s="38"/>
      <c r="AC330" s="38">
        <v>5</v>
      </c>
      <c r="AD330" s="38"/>
      <c r="AE330" s="38">
        <v>0</v>
      </c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BA330" s="3">
        <f>IF(Q330&gt;0,RANK(Q330,(N330:P330,Q330:AE330)),0)</f>
        <v>4</v>
      </c>
      <c r="BB330" s="3">
        <f>IF(R330&gt;0,RANK(R330,(N330:P330,Q330:AE330)),0)</f>
        <v>0</v>
      </c>
      <c r="BC330" s="3">
        <f>IF(S330&gt;0,RANK(S330,(N330:P330,Q330:AE330)),0)</f>
        <v>6</v>
      </c>
      <c r="BD330" s="3">
        <f>IF(T330&gt;0,RANK(T330,(N330:P330,Q330:AE330)),0)</f>
        <v>0</v>
      </c>
      <c r="BE330" s="2">
        <f t="shared" si="124"/>
        <v>2.851033499643621E-3</v>
      </c>
      <c r="BF330" s="2">
        <f t="shared" si="125"/>
        <v>0</v>
      </c>
      <c r="BG330" s="2">
        <f t="shared" si="126"/>
        <v>7.1275837491090524E-4</v>
      </c>
      <c r="BH330" s="2">
        <f t="shared" si="127"/>
        <v>0</v>
      </c>
      <c r="BJ330" t="s">
        <v>674</v>
      </c>
      <c r="BK330" t="s">
        <v>2670</v>
      </c>
      <c r="BL330">
        <v>4</v>
      </c>
      <c r="BN330">
        <v>0</v>
      </c>
      <c r="BO330" s="60">
        <v>8</v>
      </c>
      <c r="BP330" s="62">
        <v>121</v>
      </c>
      <c r="BQ330" s="66">
        <f t="shared" si="128"/>
        <v>8121</v>
      </c>
      <c r="BR330" s="66">
        <f t="shared" si="134"/>
        <v>8121</v>
      </c>
      <c r="BS330" s="3" t="s">
        <v>3083</v>
      </c>
      <c r="CD330" s="38">
        <f t="shared" si="133"/>
        <v>-2806</v>
      </c>
    </row>
    <row r="331" spans="1:99" ht="14" hidden="1" customHeight="1" outlineLevel="1" x14ac:dyDescent="0.2">
      <c r="A331" t="s">
        <v>750</v>
      </c>
      <c r="B331" t="s">
        <v>2670</v>
      </c>
      <c r="C331" s="1">
        <f t="shared" si="123"/>
        <v>179854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>IF(P331&gt;0,RANK(P331,(N331:P331,Q331:AE331)),0)</f>
        <v>3</v>
      </c>
      <c r="G331" s="1">
        <f t="shared" si="135"/>
        <v>37717</v>
      </c>
      <c r="H331" s="2">
        <f t="shared" si="136"/>
        <v>0.20970898617767744</v>
      </c>
      <c r="I331" s="2"/>
      <c r="J331" s="2">
        <f t="shared" si="129"/>
        <v>0.38226561544363763</v>
      </c>
      <c r="K331" s="2">
        <f t="shared" si="130"/>
        <v>0.5919746016213151</v>
      </c>
      <c r="L331" s="2">
        <f t="shared" si="131"/>
        <v>1.3071713723353386E-2</v>
      </c>
      <c r="M331" s="2">
        <f t="shared" si="132"/>
        <v>1.2688069211693829E-2</v>
      </c>
      <c r="N331" s="38">
        <v>68752</v>
      </c>
      <c r="O331" s="38">
        <v>106469</v>
      </c>
      <c r="P331" s="38">
        <v>2351</v>
      </c>
      <c r="Q331" s="38">
        <v>1130</v>
      </c>
      <c r="R331" s="38">
        <v>573</v>
      </c>
      <c r="S331" s="38">
        <v>243</v>
      </c>
      <c r="T331" s="38">
        <v>0</v>
      </c>
      <c r="U331" s="38">
        <v>180</v>
      </c>
      <c r="V331" s="38"/>
      <c r="W331" s="38">
        <v>0</v>
      </c>
      <c r="X331" s="38">
        <v>0</v>
      </c>
      <c r="Y331" s="38"/>
      <c r="Z331" s="38">
        <v>0</v>
      </c>
      <c r="AA331" s="38"/>
      <c r="AB331" s="38"/>
      <c r="AC331" s="38">
        <v>156</v>
      </c>
      <c r="AD331" s="38"/>
      <c r="AE331" s="38">
        <v>0</v>
      </c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  <c r="BA331" s="3">
        <f>IF(Q331&gt;0,RANK(Q331,(N331:P331,Q331:AE331)),0)</f>
        <v>4</v>
      </c>
      <c r="BB331" s="3">
        <f>IF(R331&gt;0,RANK(R331,(N331:P331,Q331:AE331)),0)</f>
        <v>5</v>
      </c>
      <c r="BC331" s="3">
        <f>IF(S331&gt;0,RANK(S331,(N331:P331,Q331:AE331)),0)</f>
        <v>6</v>
      </c>
      <c r="BD331" s="3">
        <f>IF(T331&gt;0,RANK(T331,(N331:P331,Q331:AE331)),0)</f>
        <v>0</v>
      </c>
      <c r="BE331" s="2">
        <f t="shared" si="124"/>
        <v>6.2828738865969066E-3</v>
      </c>
      <c r="BF331" s="2">
        <f t="shared" si="125"/>
        <v>3.1859174663894049E-3</v>
      </c>
      <c r="BG331" s="2">
        <f t="shared" si="126"/>
        <v>1.3510958888876532E-3</v>
      </c>
      <c r="BH331" s="2">
        <f t="shared" si="127"/>
        <v>0</v>
      </c>
      <c r="BJ331" t="s">
        <v>750</v>
      </c>
      <c r="BK331" t="s">
        <v>2670</v>
      </c>
      <c r="BN331">
        <v>0</v>
      </c>
      <c r="BO331" s="60">
        <v>8</v>
      </c>
      <c r="BP331" s="62">
        <v>123</v>
      </c>
      <c r="BQ331" s="66">
        <f t="shared" si="128"/>
        <v>8123</v>
      </c>
      <c r="BR331" s="66">
        <f t="shared" si="134"/>
        <v>8123</v>
      </c>
      <c r="BS331" s="3" t="s">
        <v>3083</v>
      </c>
      <c r="CD331" s="38">
        <f t="shared" si="133"/>
        <v>-179854</v>
      </c>
    </row>
    <row r="332" spans="1:99" ht="14" hidden="1" customHeight="1" outlineLevel="1" x14ac:dyDescent="0.2">
      <c r="A332" t="s">
        <v>501</v>
      </c>
      <c r="B332" t="s">
        <v>2670</v>
      </c>
      <c r="C332" s="1">
        <f t="shared" si="123"/>
        <v>4663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>IF(P332&gt;0,RANK(P332,(N332:P332,Q332:AE332)),0)</f>
        <v>3</v>
      </c>
      <c r="G332" s="1">
        <f t="shared" si="135"/>
        <v>3049</v>
      </c>
      <c r="H332" s="2">
        <f t="shared" si="136"/>
        <v>0.65387089856315672</v>
      </c>
      <c r="I332" s="2"/>
      <c r="J332" s="2">
        <f t="shared" si="129"/>
        <v>0.16255629423118165</v>
      </c>
      <c r="K332" s="2">
        <f t="shared" si="130"/>
        <v>0.8164271927943384</v>
      </c>
      <c r="L332" s="2">
        <f t="shared" si="131"/>
        <v>1.3081707055543641E-2</v>
      </c>
      <c r="M332" s="2">
        <f t="shared" si="132"/>
        <v>7.9348059189362878E-3</v>
      </c>
      <c r="N332" s="38">
        <v>758</v>
      </c>
      <c r="O332" s="38">
        <v>3807</v>
      </c>
      <c r="P332" s="38">
        <v>61</v>
      </c>
      <c r="Q332" s="38">
        <v>21</v>
      </c>
      <c r="R332" s="38">
        <v>3</v>
      </c>
      <c r="S332" s="38">
        <v>5</v>
      </c>
      <c r="T332" s="38">
        <v>0</v>
      </c>
      <c r="U332" s="38">
        <v>2</v>
      </c>
      <c r="V332" s="38"/>
      <c r="W332" s="38">
        <v>0</v>
      </c>
      <c r="X332" s="38">
        <v>0</v>
      </c>
      <c r="Y332" s="38"/>
      <c r="Z332" s="38">
        <v>0</v>
      </c>
      <c r="AA332" s="38"/>
      <c r="AB332" s="38"/>
      <c r="AC332" s="38">
        <v>6</v>
      </c>
      <c r="AD332" s="38"/>
      <c r="AE332" s="38">
        <v>0</v>
      </c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  <c r="BA332" s="3">
        <f>IF(Q332&gt;0,RANK(Q332,(N332:P332,Q332:AE332)),0)</f>
        <v>4</v>
      </c>
      <c r="BB332" s="3">
        <f>IF(R332&gt;0,RANK(R332,(N332:P332,Q332:AE332)),0)</f>
        <v>7</v>
      </c>
      <c r="BC332" s="3">
        <f>IF(S332&gt;0,RANK(S332,(N332:P332,Q332:AE332)),0)</f>
        <v>6</v>
      </c>
      <c r="BD332" s="3">
        <f>IF(T332&gt;0,RANK(T332,(N332:P332,Q332:AE332)),0)</f>
        <v>0</v>
      </c>
      <c r="BE332" s="2">
        <f t="shared" si="124"/>
        <v>4.5035384945314172E-3</v>
      </c>
      <c r="BF332" s="2">
        <f t="shared" si="125"/>
        <v>6.4336264207591682E-4</v>
      </c>
      <c r="BG332" s="2">
        <f t="shared" si="126"/>
        <v>1.0722710701265279E-3</v>
      </c>
      <c r="BH332" s="2">
        <f t="shared" si="127"/>
        <v>0</v>
      </c>
      <c r="BJ332" t="s">
        <v>501</v>
      </c>
      <c r="BK332" t="s">
        <v>2670</v>
      </c>
      <c r="BL332">
        <v>4</v>
      </c>
      <c r="BN332">
        <v>0</v>
      </c>
      <c r="BO332" s="60">
        <v>8</v>
      </c>
      <c r="BP332" s="62">
        <v>125</v>
      </c>
      <c r="BQ332" s="66">
        <f t="shared" si="128"/>
        <v>8125</v>
      </c>
      <c r="BR332" s="66">
        <f t="shared" si="134"/>
        <v>8125</v>
      </c>
      <c r="BS332" s="3" t="s">
        <v>3083</v>
      </c>
      <c r="CD332" s="38">
        <f t="shared" si="133"/>
        <v>-4663</v>
      </c>
    </row>
    <row r="333" spans="1:99" ht="14" customHeight="1" collapsed="1" x14ac:dyDescent="0.2">
      <c r="A333" t="s">
        <v>1830</v>
      </c>
      <c r="B333" t="s">
        <v>534</v>
      </c>
      <c r="C333" s="1">
        <f t="shared" si="123"/>
        <v>3190873</v>
      </c>
      <c r="D333" s="3">
        <f>IF(N333&gt;0, RANK(N333,(N333:P333,Q333:AE333)),0)</f>
        <v>1</v>
      </c>
      <c r="E333" s="3">
        <f>IF(O333&gt;0,RANK(O333,(N333:P333,Q333:AE333)),0)</f>
        <v>2</v>
      </c>
      <c r="F333" s="3">
        <f>IF(P333&gt;0,RANK(P333,(N333:P333,Q333:AE333)),0)</f>
        <v>3</v>
      </c>
      <c r="G333" s="1">
        <f t="shared" si="135"/>
        <v>350718</v>
      </c>
      <c r="H333" s="2">
        <f t="shared" si="136"/>
        <v>0.10991286710564789</v>
      </c>
      <c r="I333" s="2"/>
      <c r="J333" s="2">
        <f t="shared" si="129"/>
        <v>0.54159441632431005</v>
      </c>
      <c r="K333" s="2">
        <f t="shared" si="130"/>
        <v>0.43168154921866209</v>
      </c>
      <c r="L333" s="2">
        <f t="shared" si="131"/>
        <v>1.1164029405118913E-2</v>
      </c>
      <c r="M333" s="2">
        <f t="shared" si="132"/>
        <v>1.5560005051908955E-2</v>
      </c>
      <c r="N333" s="38">
        <v>1728159</v>
      </c>
      <c r="O333" s="38">
        <v>1377441</v>
      </c>
      <c r="P333" s="38">
        <v>35623</v>
      </c>
      <c r="Q333" s="38">
        <v>21439</v>
      </c>
      <c r="R333" s="38">
        <v>17344</v>
      </c>
      <c r="S333" s="38">
        <v>3522</v>
      </c>
      <c r="T333" s="38">
        <v>0</v>
      </c>
      <c r="U333" s="38">
        <v>5149</v>
      </c>
      <c r="V333" s="38"/>
      <c r="W333" s="38">
        <v>0</v>
      </c>
      <c r="X333" s="38">
        <v>0</v>
      </c>
      <c r="Y333" s="38"/>
      <c r="Z333" s="38">
        <v>0</v>
      </c>
      <c r="AA333" s="38"/>
      <c r="AB333" s="38"/>
      <c r="AC333" s="38">
        <v>2196</v>
      </c>
      <c r="AD333" s="38"/>
      <c r="AE333" s="38">
        <v>0</v>
      </c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  <c r="BA333" s="3">
        <f>IF(Q333&gt;0,RANK(Q333,(N333:P333,Q333:AE333)),0)</f>
        <v>4</v>
      </c>
      <c r="BB333" s="3">
        <f>IF(R333&gt;0,RANK(R333,(N333:P333,Q333:AE333)),0)</f>
        <v>5</v>
      </c>
      <c r="BC333" s="3">
        <f>IF(S333&gt;0,RANK(S333,(N333:P333,Q333:AE333)),0)</f>
        <v>7</v>
      </c>
      <c r="BD333" s="3">
        <f>IF(T333&gt;0,RANK(T333,(N333:P333,Q333:AE333)),0)</f>
        <v>0</v>
      </c>
      <c r="BE333" s="2">
        <f t="shared" si="124"/>
        <v>6.7188509226158485E-3</v>
      </c>
      <c r="BF333" s="2">
        <f t="shared" si="125"/>
        <v>5.4355030739236566E-3</v>
      </c>
      <c r="BG333" s="2">
        <f t="shared" si="126"/>
        <v>1.1037731680326982E-3</v>
      </c>
      <c r="BH333" s="2">
        <f t="shared" si="127"/>
        <v>0</v>
      </c>
      <c r="BJ333" t="s">
        <v>1830</v>
      </c>
      <c r="BK333" t="s">
        <v>534</v>
      </c>
      <c r="BN333">
        <v>0</v>
      </c>
      <c r="BO333" s="60">
        <v>8</v>
      </c>
      <c r="BP333" s="62"/>
      <c r="BQ333" s="60">
        <v>8</v>
      </c>
      <c r="BR333" s="60">
        <f t="shared" si="134"/>
        <v>8</v>
      </c>
      <c r="BS333" s="3" t="s">
        <v>693</v>
      </c>
      <c r="CD333" s="38">
        <f t="shared" si="133"/>
        <v>-2827354</v>
      </c>
      <c r="CE333" s="38">
        <f>SUM(CE269:CE332)</f>
        <v>363519</v>
      </c>
      <c r="CF333" s="38">
        <f>SUM(CF269:CF332)</f>
        <v>443</v>
      </c>
      <c r="CM333" s="38"/>
      <c r="CN333" s="38"/>
      <c r="CO333" s="38"/>
    </row>
    <row r="334" spans="1:99" ht="14" customHeight="1" x14ac:dyDescent="0.2">
      <c r="C334" s="1"/>
      <c r="E334" s="3"/>
      <c r="F334" s="3"/>
      <c r="I334" s="2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BA334" s="3"/>
      <c r="BB334" s="3"/>
      <c r="BC334" s="3"/>
      <c r="BD334" s="3"/>
      <c r="BO334" s="60"/>
      <c r="BP334" s="62"/>
      <c r="BQ334" s="66"/>
      <c r="BR334" s="66"/>
      <c r="CM334" s="38"/>
      <c r="CN334" s="38"/>
    </row>
    <row r="335" spans="1:99" ht="14" hidden="1" customHeight="1" outlineLevel="1" x14ac:dyDescent="0.2">
      <c r="A335" t="s">
        <v>276</v>
      </c>
      <c r="B335" t="s">
        <v>1459</v>
      </c>
      <c r="C335" s="1">
        <f t="shared" ref="C335:C343" si="137">SUM(N335:AY335)</f>
        <v>452303</v>
      </c>
      <c r="D335" s="3">
        <f>IF(N335&gt;0, RANK(N335,(N335:P335,Q335:AE335)),0)</f>
        <v>1</v>
      </c>
      <c r="E335" s="3">
        <f>IF(O335&gt;0,RANK(O335,(N335:P335,Q335:AE335)),0)</f>
        <v>2</v>
      </c>
      <c r="F335" s="3">
        <f>IF(P335&gt;0,RANK(P335,(N335:P335,Q335:AE335)),0)</f>
        <v>4</v>
      </c>
      <c r="G335" s="1">
        <f t="shared" ref="G335:G343" si="138">IF(C335&gt;0,MAX(N335:P335)-LARGE(N335:P335,2),0)</f>
        <v>88756</v>
      </c>
      <c r="H335" s="2">
        <f t="shared" ref="H335:H343" si="139">IF(C335&gt;0,G335/C335,0)</f>
        <v>0.19623128743342405</v>
      </c>
      <c r="I335" s="2"/>
      <c r="J335" s="2">
        <f t="shared" ref="J335:J343" si="140">IF($C335=0,"-",N335/$C335)</f>
        <v>0.59035425367508065</v>
      </c>
      <c r="K335" s="2">
        <f t="shared" ref="K335:K343" si="141">IF($C335=0,"-",O335/$C335)</f>
        <v>0.3941229662416566</v>
      </c>
      <c r="L335" s="2">
        <f t="shared" ref="L335:L343" si="142">IF($C335=0,"-",P335/$C335)</f>
        <v>4.4616109112696574E-3</v>
      </c>
      <c r="M335" s="2">
        <f t="shared" ref="M335:M343" si="143">IF(C335=0,"-",(1-J335-K335-L335))</f>
        <v>1.1061169171993086E-2</v>
      </c>
      <c r="N335" s="38">
        <v>267019</v>
      </c>
      <c r="O335" s="38">
        <v>178263</v>
      </c>
      <c r="P335" s="38">
        <v>2018</v>
      </c>
      <c r="Q335" s="38">
        <v>1765</v>
      </c>
      <c r="R335" s="38">
        <v>3140</v>
      </c>
      <c r="S335" s="38"/>
      <c r="T335" s="38">
        <v>33</v>
      </c>
      <c r="U335" s="38">
        <v>24</v>
      </c>
      <c r="V335" s="38"/>
      <c r="W335" s="38">
        <v>3</v>
      </c>
      <c r="X335" s="38">
        <v>33</v>
      </c>
      <c r="Y335" s="38"/>
      <c r="Z335" s="38">
        <v>5</v>
      </c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BA335" s="3">
        <f>IF(Q335&gt;0,RANK(Q335,(N335:P335,Q335:AE335)),0)</f>
        <v>5</v>
      </c>
      <c r="BB335" s="3">
        <f>IF(R335&gt;0,RANK(R335,(N335:P335,Q335:AE335)),0)</f>
        <v>3</v>
      </c>
      <c r="BC335" s="3">
        <f>IF(S335&gt;0,RANK(S335,(N335:P335,Q335:AE335)),0)</f>
        <v>0</v>
      </c>
      <c r="BD335" s="3">
        <f>IF(T335&gt;0,RANK(T335,(N335:P335,Q335:AE335)),0)</f>
        <v>6</v>
      </c>
      <c r="BE335" s="2">
        <f t="shared" ref="BE335:BE343" si="144">IF($C335=0,"-",Q335/$C335)</f>
        <v>3.9022513668934321E-3</v>
      </c>
      <c r="BF335" s="2">
        <f t="shared" ref="BF335:BF343" si="145">IF($C335=0,"-",R335/$C335)</f>
        <v>6.942248890677267E-3</v>
      </c>
      <c r="BG335" s="2">
        <f t="shared" ref="BG335:BG343" si="146">IF($C335=0,"-",S335/$C335)</f>
        <v>0</v>
      </c>
      <c r="BH335" s="2">
        <f t="shared" ref="BH335:BH343" si="147">IF($C335=0,"-",T335/$C335)</f>
        <v>7.2959940570812049E-5</v>
      </c>
      <c r="BJ335" t="s">
        <v>276</v>
      </c>
      <c r="BK335" t="s">
        <v>1459</v>
      </c>
      <c r="BN335">
        <v>0</v>
      </c>
      <c r="BO335" s="60">
        <v>9</v>
      </c>
      <c r="BP335" s="62">
        <v>1</v>
      </c>
      <c r="BQ335" s="66">
        <f t="shared" ref="BQ335:BQ342" si="148">1000*BO335+BP335</f>
        <v>9001</v>
      </c>
      <c r="BR335" s="66">
        <f t="shared" si="134"/>
        <v>9001</v>
      </c>
      <c r="BS335" s="3" t="s">
        <v>3083</v>
      </c>
      <c r="CM335" s="38"/>
      <c r="CN335" s="38"/>
      <c r="CO335" s="38"/>
      <c r="CP335" s="38"/>
      <c r="CQ335" s="38"/>
      <c r="CR335" s="38"/>
      <c r="CS335" s="38"/>
      <c r="CT335" s="38"/>
      <c r="CU335" s="38"/>
    </row>
    <row r="336" spans="1:99" ht="14" hidden="1" customHeight="1" outlineLevel="1" x14ac:dyDescent="0.2">
      <c r="A336" t="s">
        <v>1704</v>
      </c>
      <c r="B336" t="s">
        <v>1459</v>
      </c>
      <c r="C336" s="1">
        <f t="shared" si="137"/>
        <v>429325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>IF(P336&gt;0,RANK(P336,(N336:P336,Q336:AE336)),0)</f>
        <v>4</v>
      </c>
      <c r="G336" s="1">
        <f t="shared" si="138"/>
        <v>96794</v>
      </c>
      <c r="H336" s="2">
        <f t="shared" si="139"/>
        <v>0.22545623944564142</v>
      </c>
      <c r="I336" s="2"/>
      <c r="J336" s="2">
        <f t="shared" si="140"/>
        <v>0.60412508006754795</v>
      </c>
      <c r="K336" s="2">
        <f t="shared" si="141"/>
        <v>0.37866884062190648</v>
      </c>
      <c r="L336" s="2">
        <f t="shared" si="142"/>
        <v>4.7050602690269609E-3</v>
      </c>
      <c r="M336" s="2">
        <f t="shared" si="143"/>
        <v>1.2501019041518614E-2</v>
      </c>
      <c r="N336" s="38">
        <v>259366</v>
      </c>
      <c r="O336" s="38">
        <v>162572</v>
      </c>
      <c r="P336" s="38">
        <v>2020</v>
      </c>
      <c r="Q336" s="38">
        <v>1613</v>
      </c>
      <c r="R336" s="38">
        <v>3578</v>
      </c>
      <c r="S336" s="38"/>
      <c r="T336" s="38">
        <v>76</v>
      </c>
      <c r="U336" s="38">
        <v>33</v>
      </c>
      <c r="V336" s="38"/>
      <c r="W336" s="38">
        <v>3</v>
      </c>
      <c r="X336" s="38">
        <v>52</v>
      </c>
      <c r="Y336" s="38"/>
      <c r="Z336" s="38">
        <v>12</v>
      </c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BA336" s="3">
        <f>IF(Q336&gt;0,RANK(Q336,(N336:P336,Q336:AE336)),0)</f>
        <v>5</v>
      </c>
      <c r="BB336" s="3">
        <f>IF(R336&gt;0,RANK(R336,(N336:P336,Q336:AE336)),0)</f>
        <v>3</v>
      </c>
      <c r="BC336" s="3">
        <f>IF(S336&gt;0,RANK(S336,(N336:P336,Q336:AE336)),0)</f>
        <v>0</v>
      </c>
      <c r="BD336" s="3">
        <f>IF(T336&gt;0,RANK(T336,(N336:P336,Q336:AE336)),0)</f>
        <v>6</v>
      </c>
      <c r="BE336" s="2">
        <f t="shared" si="144"/>
        <v>3.7570605019507366E-3</v>
      </c>
      <c r="BF336" s="2">
        <f t="shared" si="145"/>
        <v>8.3340126943457753E-3</v>
      </c>
      <c r="BG336" s="2">
        <f t="shared" si="146"/>
        <v>0</v>
      </c>
      <c r="BH336" s="2">
        <f t="shared" si="147"/>
        <v>1.7702206952774704E-4</v>
      </c>
      <c r="BJ336" t="s">
        <v>1704</v>
      </c>
      <c r="BK336" t="s">
        <v>1459</v>
      </c>
      <c r="BN336">
        <v>0</v>
      </c>
      <c r="BO336" s="60">
        <v>9</v>
      </c>
      <c r="BP336" s="62">
        <v>3</v>
      </c>
      <c r="BQ336" s="66">
        <f t="shared" si="148"/>
        <v>9003</v>
      </c>
      <c r="BR336" s="66">
        <f t="shared" si="134"/>
        <v>9003</v>
      </c>
      <c r="BS336" s="3" t="s">
        <v>3083</v>
      </c>
      <c r="CM336" s="38"/>
      <c r="CN336" s="38"/>
      <c r="CO336" s="38"/>
      <c r="CP336" s="38"/>
      <c r="CQ336" s="38"/>
      <c r="CR336" s="38"/>
      <c r="CS336" s="38"/>
      <c r="CT336" s="38"/>
      <c r="CU336" s="38"/>
    </row>
    <row r="337" spans="1:99" ht="14" hidden="1" customHeight="1" outlineLevel="1" x14ac:dyDescent="0.2">
      <c r="A337" t="s">
        <v>1252</v>
      </c>
      <c r="B337" t="s">
        <v>1459</v>
      </c>
      <c r="C337" s="1">
        <f t="shared" si="137"/>
        <v>104029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>IF(P337&gt;0,RANK(P337,(N337:P337,Q337:AE337)),0)</f>
        <v>4</v>
      </c>
      <c r="G337" s="1">
        <f t="shared" si="138"/>
        <v>8811</v>
      </c>
      <c r="H337" s="2">
        <f t="shared" si="139"/>
        <v>8.4697536263926398E-2</v>
      </c>
      <c r="I337" s="2"/>
      <c r="J337" s="2">
        <f t="shared" si="140"/>
        <v>0.4501917734477886</v>
      </c>
      <c r="K337" s="2">
        <f t="shared" si="141"/>
        <v>0.534889309711715</v>
      </c>
      <c r="L337" s="2">
        <f t="shared" si="142"/>
        <v>5.1043459035461265E-3</v>
      </c>
      <c r="M337" s="2">
        <f t="shared" si="143"/>
        <v>9.8145709369502725E-3</v>
      </c>
      <c r="N337" s="38">
        <v>46833</v>
      </c>
      <c r="O337" s="38">
        <v>55644</v>
      </c>
      <c r="P337" s="38">
        <v>531</v>
      </c>
      <c r="Q337" s="38">
        <v>400</v>
      </c>
      <c r="R337" s="38">
        <v>594</v>
      </c>
      <c r="S337" s="38"/>
      <c r="T337" s="38">
        <v>12</v>
      </c>
      <c r="U337" s="38">
        <v>12</v>
      </c>
      <c r="V337" s="38"/>
      <c r="W337" s="38">
        <v>0</v>
      </c>
      <c r="X337" s="38">
        <v>3</v>
      </c>
      <c r="Y337" s="38"/>
      <c r="Z337" s="38">
        <v>0</v>
      </c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BA337" s="3">
        <f>IF(Q337&gt;0,RANK(Q337,(N337:P337,Q337:AE337)),0)</f>
        <v>5</v>
      </c>
      <c r="BB337" s="3">
        <f>IF(R337&gt;0,RANK(R337,(N337:P337,Q337:AE337)),0)</f>
        <v>3</v>
      </c>
      <c r="BC337" s="3">
        <f>IF(S337&gt;0,RANK(S337,(N337:P337,Q337:AE337)),0)</f>
        <v>0</v>
      </c>
      <c r="BD337" s="3">
        <f>IF(T337&gt;0,RANK(T337,(N337:P337,Q337:AE337)),0)</f>
        <v>6</v>
      </c>
      <c r="BE337" s="2">
        <f t="shared" si="144"/>
        <v>3.8450816599217524E-3</v>
      </c>
      <c r="BF337" s="2">
        <f t="shared" si="145"/>
        <v>5.7099462649838027E-3</v>
      </c>
      <c r="BG337" s="2">
        <f t="shared" si="146"/>
        <v>0</v>
      </c>
      <c r="BH337" s="2">
        <f t="shared" si="147"/>
        <v>1.1535244979765258E-4</v>
      </c>
      <c r="BJ337" t="s">
        <v>1252</v>
      </c>
      <c r="BK337" t="s">
        <v>1459</v>
      </c>
      <c r="BN337">
        <v>0</v>
      </c>
      <c r="BO337" s="60">
        <v>9</v>
      </c>
      <c r="BP337" s="62">
        <v>5</v>
      </c>
      <c r="BQ337" s="66">
        <f t="shared" si="148"/>
        <v>9005</v>
      </c>
      <c r="BR337" s="66">
        <f t="shared" si="134"/>
        <v>9005</v>
      </c>
      <c r="BS337" s="3" t="s">
        <v>3083</v>
      </c>
      <c r="CM337" s="38"/>
      <c r="CN337" s="38"/>
      <c r="CO337" s="38"/>
      <c r="CP337" s="38"/>
      <c r="CQ337" s="38"/>
      <c r="CR337" s="38"/>
      <c r="CS337" s="38"/>
      <c r="CT337" s="38"/>
      <c r="CU337" s="38"/>
    </row>
    <row r="338" spans="1:99" ht="14" hidden="1" customHeight="1" outlineLevel="1" x14ac:dyDescent="0.2">
      <c r="A338" t="s">
        <v>493</v>
      </c>
      <c r="B338" t="s">
        <v>1459</v>
      </c>
      <c r="C338" s="1">
        <f t="shared" si="137"/>
        <v>97519</v>
      </c>
      <c r="D338" s="3">
        <f>IF(N338&gt;0, RANK(N338,(N338:P338,Q338:AE338)),0)</f>
        <v>1</v>
      </c>
      <c r="E338" s="3">
        <f>IF(O338&gt;0,RANK(O338,(N338:P338,Q338:AE338)),0)</f>
        <v>2</v>
      </c>
      <c r="F338" s="3">
        <f>IF(P338&gt;0,RANK(P338,(N338:P338,Q338:AE338)),0)</f>
        <v>4</v>
      </c>
      <c r="G338" s="1">
        <f t="shared" si="138"/>
        <v>12519</v>
      </c>
      <c r="H338" s="2">
        <f t="shared" si="139"/>
        <v>0.12837498333658057</v>
      </c>
      <c r="I338" s="2"/>
      <c r="J338" s="2">
        <f t="shared" si="140"/>
        <v>0.55551225914949909</v>
      </c>
      <c r="K338" s="2">
        <f t="shared" si="141"/>
        <v>0.42713727581291849</v>
      </c>
      <c r="L338" s="2">
        <f t="shared" si="142"/>
        <v>5.5989089305673763E-3</v>
      </c>
      <c r="M338" s="2">
        <f t="shared" si="143"/>
        <v>1.1751556107015042E-2</v>
      </c>
      <c r="N338" s="38">
        <v>54173</v>
      </c>
      <c r="O338" s="38">
        <v>41654</v>
      </c>
      <c r="P338" s="38">
        <v>546</v>
      </c>
      <c r="Q338" s="38">
        <v>444</v>
      </c>
      <c r="R338" s="38">
        <v>678</v>
      </c>
      <c r="S338" s="38"/>
      <c r="T338" s="38">
        <v>10</v>
      </c>
      <c r="U338" s="38">
        <v>7</v>
      </c>
      <c r="V338" s="38"/>
      <c r="W338" s="38">
        <v>0</v>
      </c>
      <c r="X338" s="38">
        <v>6</v>
      </c>
      <c r="Y338" s="38"/>
      <c r="Z338" s="38">
        <v>1</v>
      </c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BA338" s="3">
        <f>IF(Q338&gt;0,RANK(Q338,(N338:P338,Q338:AE338)),0)</f>
        <v>5</v>
      </c>
      <c r="BB338" s="3">
        <f>IF(R338&gt;0,RANK(R338,(N338:P338,Q338:AE338)),0)</f>
        <v>3</v>
      </c>
      <c r="BC338" s="3">
        <f>IF(S338&gt;0,RANK(S338,(N338:P338,Q338:AE338)),0)</f>
        <v>0</v>
      </c>
      <c r="BD338" s="3">
        <f>IF(T338&gt;0,RANK(T338,(N338:P338,Q338:AE338)),0)</f>
        <v>6</v>
      </c>
      <c r="BE338" s="2">
        <f t="shared" si="144"/>
        <v>4.5529589105712731E-3</v>
      </c>
      <c r="BF338" s="2">
        <f t="shared" si="145"/>
        <v>6.9524913093858632E-3</v>
      </c>
      <c r="BG338" s="2">
        <f t="shared" si="146"/>
        <v>0</v>
      </c>
      <c r="BH338" s="2">
        <f t="shared" si="147"/>
        <v>1.0254411960746111E-4</v>
      </c>
      <c r="BJ338" t="s">
        <v>493</v>
      </c>
      <c r="BK338" t="s">
        <v>1459</v>
      </c>
      <c r="BN338">
        <v>0</v>
      </c>
      <c r="BO338" s="60">
        <v>9</v>
      </c>
      <c r="BP338" s="62">
        <v>7</v>
      </c>
      <c r="BQ338" s="66">
        <f t="shared" si="148"/>
        <v>9007</v>
      </c>
      <c r="BR338" s="66">
        <f t="shared" si="134"/>
        <v>9007</v>
      </c>
      <c r="BS338" s="3" t="s">
        <v>3083</v>
      </c>
      <c r="CM338" s="38"/>
      <c r="CN338" s="38"/>
      <c r="CO338" s="38"/>
      <c r="CP338" s="38"/>
      <c r="CQ338" s="38"/>
      <c r="CR338" s="38"/>
      <c r="CS338" s="38"/>
      <c r="CT338" s="38"/>
      <c r="CU338" s="38"/>
    </row>
    <row r="339" spans="1:99" ht="14" hidden="1" customHeight="1" outlineLevel="1" x14ac:dyDescent="0.2">
      <c r="A339" t="s">
        <v>2743</v>
      </c>
      <c r="B339" t="s">
        <v>1459</v>
      </c>
      <c r="C339" s="1">
        <f t="shared" si="137"/>
        <v>397987</v>
      </c>
      <c r="D339" s="3">
        <f>IF(N339&gt;0, RANK(N339,(N339:P339,Q339:AE339)),0)</f>
        <v>1</v>
      </c>
      <c r="E339" s="3">
        <f>IF(O339&gt;0,RANK(O339,(N339:P339,Q339:AE339)),0)</f>
        <v>2</v>
      </c>
      <c r="F339" s="3">
        <f>IF(P339&gt;0,RANK(P339,(N339:P339,Q339:AE339)),0)</f>
        <v>4</v>
      </c>
      <c r="G339" s="1">
        <f t="shared" si="138"/>
        <v>47546</v>
      </c>
      <c r="H339" s="2">
        <f t="shared" si="139"/>
        <v>0.11946621372054866</v>
      </c>
      <c r="I339" s="2"/>
      <c r="J339" s="2">
        <f t="shared" si="140"/>
        <v>0.55022148964664674</v>
      </c>
      <c r="K339" s="2">
        <f t="shared" si="141"/>
        <v>0.43075527592609808</v>
      </c>
      <c r="L339" s="2">
        <f t="shared" si="142"/>
        <v>4.4172297085080673E-3</v>
      </c>
      <c r="M339" s="2">
        <f t="shared" si="143"/>
        <v>1.4606004718747109E-2</v>
      </c>
      <c r="N339" s="38">
        <v>218981</v>
      </c>
      <c r="O339" s="38">
        <v>171435</v>
      </c>
      <c r="P339" s="38">
        <v>1758</v>
      </c>
      <c r="Q339" s="38">
        <v>1206</v>
      </c>
      <c r="R339" s="38">
        <v>4425</v>
      </c>
      <c r="S339" s="38"/>
      <c r="T339" s="38">
        <v>98</v>
      </c>
      <c r="U339" s="38">
        <v>37</v>
      </c>
      <c r="V339" s="38"/>
      <c r="W339" s="38">
        <v>0</v>
      </c>
      <c r="X339" s="38">
        <v>44</v>
      </c>
      <c r="Y339" s="38"/>
      <c r="Z339" s="38">
        <v>3</v>
      </c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BA339" s="3">
        <f>IF(Q339&gt;0,RANK(Q339,(N339:P339,Q339:AE339)),0)</f>
        <v>5</v>
      </c>
      <c r="BB339" s="3">
        <f>IF(R339&gt;0,RANK(R339,(N339:P339,Q339:AE339)),0)</f>
        <v>3</v>
      </c>
      <c r="BC339" s="3">
        <f>IF(S339&gt;0,RANK(S339,(N339:P339,Q339:AE339)),0)</f>
        <v>0</v>
      </c>
      <c r="BD339" s="3">
        <f>IF(T339&gt;0,RANK(T339,(N339:P339,Q339:AE339)),0)</f>
        <v>6</v>
      </c>
      <c r="BE339" s="2">
        <f t="shared" si="144"/>
        <v>3.0302497317751583E-3</v>
      </c>
      <c r="BF339" s="2">
        <f t="shared" si="145"/>
        <v>1.1118453617831738E-2</v>
      </c>
      <c r="BG339" s="2">
        <f t="shared" si="146"/>
        <v>0</v>
      </c>
      <c r="BH339" s="2">
        <f t="shared" si="147"/>
        <v>2.4623919876779897E-4</v>
      </c>
      <c r="BJ339" t="s">
        <v>2743</v>
      </c>
      <c r="BK339" t="s">
        <v>1459</v>
      </c>
      <c r="BN339">
        <v>0</v>
      </c>
      <c r="BO339" s="60">
        <v>9</v>
      </c>
      <c r="BP339" s="62">
        <v>9</v>
      </c>
      <c r="BQ339" s="66">
        <f t="shared" si="148"/>
        <v>9009</v>
      </c>
      <c r="BR339" s="66">
        <f t="shared" si="134"/>
        <v>9009</v>
      </c>
      <c r="BS339" s="3" t="s">
        <v>3083</v>
      </c>
      <c r="CM339" s="38"/>
      <c r="CN339" s="38"/>
      <c r="CO339" s="38"/>
      <c r="CP339" s="38"/>
      <c r="CQ339" s="38"/>
      <c r="CR339" s="38"/>
      <c r="CS339" s="38"/>
      <c r="CT339" s="38"/>
      <c r="CU339" s="38"/>
    </row>
    <row r="340" spans="1:99" ht="14" hidden="1" customHeight="1" outlineLevel="1" x14ac:dyDescent="0.2">
      <c r="A340" t="s">
        <v>127</v>
      </c>
      <c r="B340" t="s">
        <v>1459</v>
      </c>
      <c r="C340" s="1">
        <f t="shared" si="137"/>
        <v>137500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>IF(P340&gt;0,RANK(P340,(N340:P340,Q340:AE340)),0)</f>
        <v>4</v>
      </c>
      <c r="G340" s="1">
        <f t="shared" si="138"/>
        <v>17332</v>
      </c>
      <c r="H340" s="2">
        <f t="shared" si="139"/>
        <v>0.1260509090909091</v>
      </c>
      <c r="I340" s="2"/>
      <c r="J340" s="2">
        <f t="shared" si="140"/>
        <v>0.55410909090909088</v>
      </c>
      <c r="K340" s="2">
        <f t="shared" si="141"/>
        <v>0.42805818181818184</v>
      </c>
      <c r="L340" s="2">
        <f t="shared" si="142"/>
        <v>5.7672727272727277E-3</v>
      </c>
      <c r="M340" s="2">
        <f t="shared" si="143"/>
        <v>1.2065454545454549E-2</v>
      </c>
      <c r="N340" s="38">
        <v>76190</v>
      </c>
      <c r="O340" s="38">
        <v>58858</v>
      </c>
      <c r="P340" s="38">
        <v>793</v>
      </c>
      <c r="Q340" s="38">
        <v>667</v>
      </c>
      <c r="R340" s="38">
        <v>958</v>
      </c>
      <c r="S340" s="38"/>
      <c r="T340" s="38">
        <v>16</v>
      </c>
      <c r="U340" s="38">
        <v>4</v>
      </c>
      <c r="V340" s="38"/>
      <c r="W340" s="38">
        <v>0</v>
      </c>
      <c r="X340" s="38">
        <v>14</v>
      </c>
      <c r="Y340" s="38"/>
      <c r="Z340" s="38">
        <v>0</v>
      </c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BA340" s="3">
        <f>IF(Q340&gt;0,RANK(Q340,(N340:P340,Q340:AE340)),0)</f>
        <v>5</v>
      </c>
      <c r="BB340" s="3">
        <f>IF(R340&gt;0,RANK(R340,(N340:P340,Q340:AE340)),0)</f>
        <v>3</v>
      </c>
      <c r="BC340" s="3">
        <f>IF(S340&gt;0,RANK(S340,(N340:P340,Q340:AE340)),0)</f>
        <v>0</v>
      </c>
      <c r="BD340" s="3">
        <f>IF(T340&gt;0,RANK(T340,(N340:P340,Q340:AE340)),0)</f>
        <v>6</v>
      </c>
      <c r="BE340" s="2">
        <f t="shared" si="144"/>
        <v>4.8509090909090906E-3</v>
      </c>
      <c r="BF340" s="2">
        <f t="shared" si="145"/>
        <v>6.9672727272727273E-3</v>
      </c>
      <c r="BG340" s="2">
        <f t="shared" si="146"/>
        <v>0</v>
      </c>
      <c r="BH340" s="2">
        <f t="shared" si="147"/>
        <v>1.1636363636363636E-4</v>
      </c>
      <c r="BJ340" t="s">
        <v>127</v>
      </c>
      <c r="BK340" t="s">
        <v>1459</v>
      </c>
      <c r="BL340">
        <v>2</v>
      </c>
      <c r="BN340">
        <v>0</v>
      </c>
      <c r="BO340" s="60">
        <v>9</v>
      </c>
      <c r="BP340" s="62">
        <v>11</v>
      </c>
      <c r="BQ340" s="66">
        <f t="shared" si="148"/>
        <v>9011</v>
      </c>
      <c r="BR340" s="66">
        <f t="shared" si="134"/>
        <v>9011</v>
      </c>
      <c r="BS340" s="3" t="s">
        <v>3083</v>
      </c>
      <c r="CM340" s="38"/>
      <c r="CN340" s="38"/>
      <c r="CO340" s="38"/>
      <c r="CP340" s="38"/>
      <c r="CQ340" s="38"/>
      <c r="CR340" s="38"/>
      <c r="CS340" s="38"/>
      <c r="CT340" s="38"/>
      <c r="CU340" s="38"/>
    </row>
    <row r="341" spans="1:99" ht="14" hidden="1" customHeight="1" outlineLevel="1" x14ac:dyDescent="0.2">
      <c r="A341" t="s">
        <v>66</v>
      </c>
      <c r="B341" t="s">
        <v>1459</v>
      </c>
      <c r="C341" s="1">
        <f t="shared" si="137"/>
        <v>81520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>IF(P341&gt;0,RANK(P341,(N341:P341,Q341:AE341)),0)</f>
        <v>4</v>
      </c>
      <c r="G341" s="1">
        <f t="shared" si="138"/>
        <v>6538</v>
      </c>
      <c r="H341" s="2">
        <f t="shared" si="139"/>
        <v>8.0201177625122674E-2</v>
      </c>
      <c r="I341" s="2"/>
      <c r="J341" s="2">
        <f t="shared" si="140"/>
        <v>0.53129293424926394</v>
      </c>
      <c r="K341" s="2">
        <f t="shared" si="141"/>
        <v>0.4510917566241413</v>
      </c>
      <c r="L341" s="2">
        <f t="shared" si="142"/>
        <v>5.5691854759568208E-3</v>
      </c>
      <c r="M341" s="2">
        <f t="shared" si="143"/>
        <v>1.2046123650637938E-2</v>
      </c>
      <c r="N341" s="38">
        <v>43311</v>
      </c>
      <c r="O341" s="38">
        <v>36773</v>
      </c>
      <c r="P341" s="38">
        <v>454</v>
      </c>
      <c r="Q341" s="38">
        <v>381</v>
      </c>
      <c r="R341" s="38">
        <v>575</v>
      </c>
      <c r="S341" s="38"/>
      <c r="T341" s="38">
        <v>15</v>
      </c>
      <c r="U341" s="38">
        <v>7</v>
      </c>
      <c r="V341" s="38"/>
      <c r="W341" s="38">
        <v>0</v>
      </c>
      <c r="X341" s="38">
        <v>4</v>
      </c>
      <c r="Y341" s="38"/>
      <c r="Z341" s="38">
        <v>0</v>
      </c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BA341" s="3">
        <f>IF(Q341&gt;0,RANK(Q341,(N341:P341,Q341:AE341)),0)</f>
        <v>5</v>
      </c>
      <c r="BB341" s="3">
        <f>IF(R341&gt;0,RANK(R341,(N341:P341,Q341:AE341)),0)</f>
        <v>3</v>
      </c>
      <c r="BC341" s="3">
        <f>IF(S341&gt;0,RANK(S341,(N341:P341,Q341:AE341)),0)</f>
        <v>0</v>
      </c>
      <c r="BD341" s="3">
        <f>IF(T341&gt;0,RANK(T341,(N341:P341,Q341:AE341)),0)</f>
        <v>6</v>
      </c>
      <c r="BE341" s="2">
        <f t="shared" si="144"/>
        <v>4.6736997055937196E-3</v>
      </c>
      <c r="BF341" s="2">
        <f t="shared" si="145"/>
        <v>7.0534838076545632E-3</v>
      </c>
      <c r="BG341" s="2">
        <f t="shared" si="146"/>
        <v>0</v>
      </c>
      <c r="BH341" s="2">
        <f t="shared" si="147"/>
        <v>1.8400392541707556E-4</v>
      </c>
      <c r="BJ341" t="s">
        <v>66</v>
      </c>
      <c r="BK341" t="s">
        <v>1459</v>
      </c>
      <c r="BL341">
        <v>2</v>
      </c>
      <c r="BN341">
        <v>0</v>
      </c>
      <c r="BO341" s="60">
        <v>9</v>
      </c>
      <c r="BP341" s="62">
        <v>13</v>
      </c>
      <c r="BQ341" s="66">
        <f t="shared" si="148"/>
        <v>9013</v>
      </c>
      <c r="BR341" s="66">
        <f t="shared" si="134"/>
        <v>9013</v>
      </c>
      <c r="BS341" s="3" t="s">
        <v>3083</v>
      </c>
      <c r="CM341" s="38"/>
      <c r="CN341" s="38"/>
      <c r="CO341" s="38"/>
      <c r="CP341" s="38"/>
      <c r="CQ341" s="38"/>
      <c r="CR341" s="38"/>
      <c r="CS341" s="38"/>
      <c r="CT341" s="38"/>
      <c r="CU341" s="38"/>
    </row>
    <row r="342" spans="1:99" ht="14" hidden="1" customHeight="1" outlineLevel="1" x14ac:dyDescent="0.2">
      <c r="A342" t="s">
        <v>2090</v>
      </c>
      <c r="B342" t="s">
        <v>1459</v>
      </c>
      <c r="C342" s="1">
        <f t="shared" si="137"/>
        <v>56887</v>
      </c>
      <c r="D342" s="3">
        <f>IF(N342&gt;0, RANK(N342,(N342:P342,Q342:AE342)),0)</f>
        <v>2</v>
      </c>
      <c r="E342" s="3">
        <f>IF(O342&gt;0,RANK(O342,(N342:P342,Q342:AE342)),0)</f>
        <v>1</v>
      </c>
      <c r="F342" s="3">
        <f>IF(P342&gt;0,RANK(P342,(N342:P342,Q342:AE342)),0)</f>
        <v>4</v>
      </c>
      <c r="G342" s="1">
        <f t="shared" si="138"/>
        <v>5838</v>
      </c>
      <c r="H342" s="2">
        <f t="shared" si="139"/>
        <v>0.10262450120414154</v>
      </c>
      <c r="I342" s="2"/>
      <c r="J342" s="2">
        <f t="shared" si="140"/>
        <v>0.44075096243429956</v>
      </c>
      <c r="K342" s="2">
        <f t="shared" si="141"/>
        <v>0.54337546363844114</v>
      </c>
      <c r="L342" s="2">
        <f t="shared" si="142"/>
        <v>5.5900293564434753E-3</v>
      </c>
      <c r="M342" s="2">
        <f t="shared" si="143"/>
        <v>1.0283544570815824E-2</v>
      </c>
      <c r="N342" s="38">
        <v>25073</v>
      </c>
      <c r="O342" s="38">
        <v>30911</v>
      </c>
      <c r="P342" s="38">
        <v>318</v>
      </c>
      <c r="Q342" s="38">
        <v>246</v>
      </c>
      <c r="R342" s="38">
        <v>325</v>
      </c>
      <c r="S342" s="38"/>
      <c r="T342" s="38">
        <v>4</v>
      </c>
      <c r="U342" s="38">
        <v>4</v>
      </c>
      <c r="V342" s="38"/>
      <c r="W342" s="38">
        <v>0</v>
      </c>
      <c r="X342" s="38">
        <v>6</v>
      </c>
      <c r="Y342" s="38"/>
      <c r="Z342" s="38">
        <v>0</v>
      </c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BA342" s="3">
        <f>IF(Q342&gt;0,RANK(Q342,(N342:P342,Q342:AE342)),0)</f>
        <v>5</v>
      </c>
      <c r="BB342" s="3">
        <f>IF(R342&gt;0,RANK(R342,(N342:P342,Q342:AE342)),0)</f>
        <v>3</v>
      </c>
      <c r="BC342" s="3">
        <f>IF(S342&gt;0,RANK(S342,(N342:P342,Q342:AE342)),0)</f>
        <v>0</v>
      </c>
      <c r="BD342" s="3">
        <f>IF(T342&gt;0,RANK(T342,(N342:P342,Q342:AE342)),0)</f>
        <v>7</v>
      </c>
      <c r="BE342" s="2">
        <f t="shared" si="144"/>
        <v>4.3243623323430663E-3</v>
      </c>
      <c r="BF342" s="2">
        <f t="shared" si="145"/>
        <v>5.7130803171199047E-3</v>
      </c>
      <c r="BG342" s="2">
        <f t="shared" si="146"/>
        <v>0</v>
      </c>
      <c r="BH342" s="2">
        <f t="shared" si="147"/>
        <v>7.0314834672244981E-5</v>
      </c>
      <c r="BJ342" t="s">
        <v>2090</v>
      </c>
      <c r="BK342" t="s">
        <v>1459</v>
      </c>
      <c r="BL342">
        <v>2</v>
      </c>
      <c r="BN342">
        <v>0</v>
      </c>
      <c r="BO342" s="60">
        <v>9</v>
      </c>
      <c r="BP342" s="62">
        <v>15</v>
      </c>
      <c r="BQ342" s="66">
        <f t="shared" si="148"/>
        <v>9015</v>
      </c>
      <c r="BR342" s="66">
        <f t="shared" si="134"/>
        <v>9015</v>
      </c>
      <c r="BS342" s="3" t="s">
        <v>3083</v>
      </c>
      <c r="CM342" s="38"/>
      <c r="CN342" s="38"/>
      <c r="CO342" s="38"/>
      <c r="CP342" s="38"/>
      <c r="CQ342" s="38"/>
      <c r="CR342" s="38"/>
      <c r="CS342" s="38"/>
      <c r="CT342" s="38"/>
      <c r="CU342" s="38"/>
    </row>
    <row r="343" spans="1:99" ht="14" customHeight="1" collapsed="1" x14ac:dyDescent="0.2">
      <c r="A343" t="s">
        <v>1013</v>
      </c>
      <c r="B343" t="s">
        <v>534</v>
      </c>
      <c r="C343" s="1">
        <f t="shared" si="137"/>
        <v>1757070</v>
      </c>
      <c r="D343" s="3">
        <f>IF(N343&gt;0, RANK(N343,(N343:P343,Q343:AE343)),0)</f>
        <v>1</v>
      </c>
      <c r="E343" s="3">
        <f>IF(O343&gt;0,RANK(O343,(N343:P343,Q343:AE343)),0)</f>
        <v>2</v>
      </c>
      <c r="F343" s="3">
        <f>IF(P343&gt;0,RANK(P343,(N343:P343,Q343:AE343)),0)</f>
        <v>4</v>
      </c>
      <c r="G343" s="1">
        <f t="shared" si="138"/>
        <v>254836</v>
      </c>
      <c r="H343" s="2">
        <f t="shared" si="139"/>
        <v>0.14503463151724177</v>
      </c>
      <c r="I343" s="2"/>
      <c r="J343" s="2">
        <f t="shared" si="140"/>
        <v>0.56397639251708809</v>
      </c>
      <c r="K343" s="2">
        <f t="shared" si="141"/>
        <v>0.41894176099984631</v>
      </c>
      <c r="L343" s="2">
        <f t="shared" si="142"/>
        <v>4.802312941430905E-3</v>
      </c>
      <c r="M343" s="2">
        <f t="shared" si="143"/>
        <v>1.2279533541634694E-2</v>
      </c>
      <c r="N343" s="38">
        <v>990946</v>
      </c>
      <c r="O343" s="38">
        <v>736110</v>
      </c>
      <c r="P343" s="38">
        <v>8438</v>
      </c>
      <c r="Q343" s="38">
        <v>6722</v>
      </c>
      <c r="R343" s="38">
        <v>14273</v>
      </c>
      <c r="S343" s="38"/>
      <c r="T343" s="38">
        <v>264</v>
      </c>
      <c r="U343" s="38">
        <v>128</v>
      </c>
      <c r="V343" s="38"/>
      <c r="W343" s="38">
        <v>6</v>
      </c>
      <c r="X343" s="38">
        <v>162</v>
      </c>
      <c r="Y343" s="38"/>
      <c r="Z343" s="38">
        <v>21</v>
      </c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BA343" s="3">
        <f>IF(Q343&gt;0,RANK(Q343,(N343:P343,Q343:AE343)),0)</f>
        <v>5</v>
      </c>
      <c r="BB343" s="3">
        <f>IF(R343&gt;0,RANK(R343,(N343:P343,Q343:AE343)),0)</f>
        <v>3</v>
      </c>
      <c r="BC343" s="3">
        <f>IF(S343&gt;0,RANK(S343,(N343:P343,Q343:AE343)),0)</f>
        <v>0</v>
      </c>
      <c r="BD343" s="3">
        <f>IF(T343&gt;0,RANK(T343,(N343:P343,Q343:AE343)),0)</f>
        <v>6</v>
      </c>
      <c r="BE343" s="2">
        <f t="shared" si="144"/>
        <v>3.8256870813342665E-3</v>
      </c>
      <c r="BF343" s="2">
        <f t="shared" si="145"/>
        <v>8.1231823433329346E-3</v>
      </c>
      <c r="BG343" s="2">
        <f t="shared" si="146"/>
        <v>0</v>
      </c>
      <c r="BH343" s="2">
        <f t="shared" si="147"/>
        <v>1.5025013232255972E-4</v>
      </c>
      <c r="BJ343" t="s">
        <v>1013</v>
      </c>
      <c r="BK343" t="s">
        <v>534</v>
      </c>
      <c r="BN343">
        <v>0</v>
      </c>
      <c r="BO343" s="60">
        <v>9</v>
      </c>
      <c r="BP343" s="62"/>
      <c r="BQ343" s="60">
        <v>9</v>
      </c>
      <c r="BR343" s="60">
        <f t="shared" si="134"/>
        <v>9</v>
      </c>
      <c r="BS343" s="3" t="s">
        <v>693</v>
      </c>
      <c r="CM343" s="38"/>
      <c r="CN343" s="38"/>
      <c r="CO343" s="38"/>
      <c r="CP343" s="38"/>
      <c r="CQ343" s="38"/>
      <c r="CR343" s="38"/>
      <c r="CS343" s="38"/>
      <c r="CT343" s="38"/>
      <c r="CU343" s="38"/>
    </row>
    <row r="344" spans="1:99" ht="14" customHeight="1" x14ac:dyDescent="0.2">
      <c r="C344" s="1"/>
      <c r="E344" s="3"/>
      <c r="F344" s="3"/>
      <c r="I344" s="2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BA344" s="3"/>
      <c r="BB344" s="3"/>
      <c r="BC344" s="3"/>
      <c r="BD344" s="3"/>
      <c r="BO344" s="60"/>
      <c r="BP344" s="62"/>
      <c r="BQ344" s="66"/>
      <c r="BR344" s="66"/>
      <c r="CM344" s="38"/>
      <c r="CN344" s="38"/>
      <c r="CO344" s="38"/>
      <c r="CP344" s="38"/>
      <c r="CQ344" s="38"/>
    </row>
    <row r="345" spans="1:99" ht="14" hidden="1" customHeight="1" outlineLevel="1" x14ac:dyDescent="0.2">
      <c r="A345" t="s">
        <v>707</v>
      </c>
      <c r="B345" t="s">
        <v>1988</v>
      </c>
      <c r="C345" s="1">
        <f>SUM(N345:AY345)</f>
        <v>88289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>IF(P345&gt;0,RANK(P345,(N345:P345,Q345:AE345)),0)</f>
        <v>3</v>
      </c>
      <c r="G345" s="1">
        <f>IF(C345&gt;0,MAX(N345:P345)-LARGE(N345:P345,2),0)</f>
        <v>1764</v>
      </c>
      <c r="H345" s="2">
        <f>IF(C345&gt;0,G345/C345,0)</f>
        <v>1.997983893803305E-2</v>
      </c>
      <c r="I345" s="2"/>
      <c r="J345" s="2">
        <f t="shared" ref="J345:L348" si="149">IF($C345=0,"-",N345/$C345)</f>
        <v>0.5008777990463138</v>
      </c>
      <c r="K345" s="2">
        <f t="shared" si="149"/>
        <v>0.48089796010828079</v>
      </c>
      <c r="L345" s="2">
        <f t="shared" si="149"/>
        <v>1.1099910521129472E-2</v>
      </c>
      <c r="M345" s="2">
        <f>IF(C345=0,"-",(1-J345-K345-L345))</f>
        <v>7.1243303242759428E-3</v>
      </c>
      <c r="N345" s="38">
        <v>44222</v>
      </c>
      <c r="O345" s="38">
        <v>42458</v>
      </c>
      <c r="P345" s="38">
        <v>980</v>
      </c>
      <c r="Q345" s="38">
        <v>323</v>
      </c>
      <c r="R345" s="38">
        <v>102</v>
      </c>
      <c r="S345" s="38"/>
      <c r="T345" s="38">
        <v>14</v>
      </c>
      <c r="U345" s="38">
        <v>16</v>
      </c>
      <c r="V345" s="38"/>
      <c r="W345" s="38">
        <v>2</v>
      </c>
      <c r="X345" s="38">
        <v>13</v>
      </c>
      <c r="Y345" s="38"/>
      <c r="Z345" s="38">
        <v>1</v>
      </c>
      <c r="AA345" s="38"/>
      <c r="AB345" s="38"/>
      <c r="AC345" s="38"/>
      <c r="AD345" s="38"/>
      <c r="AE345" s="38"/>
      <c r="AF345" s="38"/>
      <c r="AG345" s="38"/>
      <c r="AH345" s="38">
        <v>0</v>
      </c>
      <c r="AI345" s="38"/>
      <c r="AJ345" s="38">
        <v>158</v>
      </c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BA345" s="3">
        <f>IF(Q345&gt;0,RANK(Q345,(N345:P345,Q345:AE345)),0)</f>
        <v>4</v>
      </c>
      <c r="BB345" s="3">
        <f>IF(R345&gt;0,RANK(R345,(N345:P345,Q345:AE345)),0)</f>
        <v>5</v>
      </c>
      <c r="BC345" s="3">
        <f>IF(S345&gt;0,RANK(S345,(N345:P345,Q345:AE345)),0)</f>
        <v>0</v>
      </c>
      <c r="BD345" s="3">
        <f>IF(T345&gt;0,RANK(T345,(N345:P345,Q345:AE345)),0)</f>
        <v>7</v>
      </c>
      <c r="BE345" s="2">
        <f t="shared" ref="BE345:BH348" si="150">IF($C345=0,"-",Q345/$C345)</f>
        <v>3.658439896249816E-3</v>
      </c>
      <c r="BF345" s="2">
        <f t="shared" si="150"/>
        <v>1.155296809342047E-3</v>
      </c>
      <c r="BG345" s="2">
        <f t="shared" si="150"/>
        <v>0</v>
      </c>
      <c r="BH345" s="2">
        <f t="shared" si="150"/>
        <v>1.585701503018496E-4</v>
      </c>
      <c r="BJ345" t="s">
        <v>707</v>
      </c>
      <c r="BK345" t="s">
        <v>1988</v>
      </c>
      <c r="BL345">
        <v>1</v>
      </c>
      <c r="BN345">
        <v>0</v>
      </c>
      <c r="BO345" s="60">
        <v>10</v>
      </c>
      <c r="BP345" s="62">
        <v>1</v>
      </c>
      <c r="BQ345" s="66">
        <f>1000*BO345+BP345</f>
        <v>10001</v>
      </c>
      <c r="BR345" s="66">
        <f t="shared" si="134"/>
        <v>10001</v>
      </c>
      <c r="BS345" s="3" t="s">
        <v>3083</v>
      </c>
      <c r="CL345" s="1"/>
      <c r="CM345" s="1"/>
      <c r="CN345" s="1"/>
      <c r="CO345" s="1"/>
      <c r="CP345" s="1"/>
      <c r="CQ345" s="1"/>
    </row>
    <row r="346" spans="1:99" ht="14" hidden="1" customHeight="1" outlineLevel="1" x14ac:dyDescent="0.2">
      <c r="A346" t="s">
        <v>2489</v>
      </c>
      <c r="B346" t="s">
        <v>1988</v>
      </c>
      <c r="C346" s="1">
        <f>SUM(N346:AY346)</f>
        <v>276859</v>
      </c>
      <c r="D346" s="3">
        <f>IF(N346&gt;0, RANK(N346,(N346:P346,Q346:AE346)),0)</f>
        <v>1</v>
      </c>
      <c r="E346" s="3">
        <f>IF(O346&gt;0,RANK(O346,(N346:P346,Q346:AE346)),0)</f>
        <v>2</v>
      </c>
      <c r="F346" s="3">
        <f>IF(P346&gt;0,RANK(P346,(N346:P346,Q346:AE346)),0)</f>
        <v>3</v>
      </c>
      <c r="G346" s="1">
        <f>IF(C346&gt;0,MAX(N346:P346)-LARGE(N346:P346,2),0)</f>
        <v>89832</v>
      </c>
      <c r="H346" s="2">
        <f>IF(C346&gt;0,G346/C346,0)</f>
        <v>0.32446841171860047</v>
      </c>
      <c r="I346" s="2"/>
      <c r="J346" s="2">
        <f t="shared" si="149"/>
        <v>0.65267880040020376</v>
      </c>
      <c r="K346" s="2">
        <f t="shared" si="149"/>
        <v>0.32821038868160329</v>
      </c>
      <c r="L346" s="2">
        <f t="shared" si="149"/>
        <v>9.2357481606160537E-3</v>
      </c>
      <c r="M346" s="2">
        <f>IF(C346=0,"-",(1-J346-K346-L346))</f>
        <v>9.8750627575768905E-3</v>
      </c>
      <c r="N346" s="38">
        <v>180700</v>
      </c>
      <c r="O346" s="38">
        <v>90868</v>
      </c>
      <c r="P346" s="38">
        <v>2557</v>
      </c>
      <c r="Q346" s="38">
        <v>1270</v>
      </c>
      <c r="R346" s="38">
        <v>721</v>
      </c>
      <c r="S346" s="38"/>
      <c r="T346" s="38">
        <v>66</v>
      </c>
      <c r="U346" s="38">
        <v>66</v>
      </c>
      <c r="V346" s="38"/>
      <c r="W346" s="38">
        <v>9</v>
      </c>
      <c r="X346" s="38">
        <v>78</v>
      </c>
      <c r="Y346" s="38"/>
      <c r="Z346" s="38">
        <v>2</v>
      </c>
      <c r="AA346" s="38"/>
      <c r="AB346" s="38"/>
      <c r="AC346" s="38"/>
      <c r="AD346" s="38"/>
      <c r="AE346" s="38"/>
      <c r="AF346" s="38"/>
      <c r="AG346" s="38"/>
      <c r="AH346" s="38">
        <v>0</v>
      </c>
      <c r="AI346" s="38"/>
      <c r="AJ346" s="38">
        <v>522</v>
      </c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  <c r="BA346" s="3">
        <f>IF(Q346&gt;0,RANK(Q346,(N346:P346,Q346:AE346)),0)</f>
        <v>4</v>
      </c>
      <c r="BB346" s="3">
        <f>IF(R346&gt;0,RANK(R346,(N346:P346,Q346:AE346)),0)</f>
        <v>5</v>
      </c>
      <c r="BC346" s="3">
        <f>IF(S346&gt;0,RANK(S346,(N346:P346,Q346:AE346)),0)</f>
        <v>0</v>
      </c>
      <c r="BD346" s="3">
        <f>IF(T346&gt;0,RANK(T346,(N346:P346,Q346:AE346)),0)</f>
        <v>7</v>
      </c>
      <c r="BE346" s="2">
        <f t="shared" si="150"/>
        <v>4.5871725318664012E-3</v>
      </c>
      <c r="BF346" s="2">
        <f t="shared" si="150"/>
        <v>2.6042136972249412E-3</v>
      </c>
      <c r="BG346" s="2">
        <f t="shared" si="150"/>
        <v>0</v>
      </c>
      <c r="BH346" s="2">
        <f t="shared" si="150"/>
        <v>2.3838849378203346E-4</v>
      </c>
      <c r="BJ346" t="s">
        <v>2489</v>
      </c>
      <c r="BK346" t="s">
        <v>1988</v>
      </c>
      <c r="BL346">
        <v>1</v>
      </c>
      <c r="BN346">
        <v>0</v>
      </c>
      <c r="BO346" s="60">
        <v>10</v>
      </c>
      <c r="BP346" s="62">
        <v>3</v>
      </c>
      <c r="BQ346" s="66">
        <f>1000*BO346+BP346</f>
        <v>10003</v>
      </c>
      <c r="BR346" s="66">
        <f t="shared" si="134"/>
        <v>10003</v>
      </c>
      <c r="BS346" s="3" t="s">
        <v>3083</v>
      </c>
      <c r="CM346" s="1"/>
      <c r="CN346" s="1"/>
      <c r="CO346" s="1"/>
      <c r="CP346" s="1"/>
      <c r="CQ346" s="1"/>
    </row>
    <row r="347" spans="1:99" ht="14" hidden="1" customHeight="1" outlineLevel="1" x14ac:dyDescent="0.2">
      <c r="A347" t="s">
        <v>55</v>
      </c>
      <c r="B347" t="s">
        <v>1988</v>
      </c>
      <c r="C347" s="1">
        <f>SUM(N347:AY347)</f>
        <v>147764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>IF(P347&gt;0,RANK(P347,(N347:P347,Q347:AE347)),0)</f>
        <v>3</v>
      </c>
      <c r="G347" s="1">
        <f>IF(C347&gt;0,MAX(N347:P347)-LARGE(N347:P347,2),0)</f>
        <v>16189</v>
      </c>
      <c r="H347" s="2">
        <f>IF(C347&gt;0,G347/C347,0)</f>
        <v>0.10955983866164966</v>
      </c>
      <c r="I347" s="2"/>
      <c r="J347" s="2">
        <f t="shared" si="149"/>
        <v>0.43878075850680814</v>
      </c>
      <c r="K347" s="2">
        <f t="shared" si="149"/>
        <v>0.54834059716845784</v>
      </c>
      <c r="L347" s="2">
        <f t="shared" si="149"/>
        <v>7.4375355296283259E-3</v>
      </c>
      <c r="M347" s="2">
        <f>IF(C347=0,"-",(1-J347-K347-L347))</f>
        <v>5.4411087951056307E-3</v>
      </c>
      <c r="N347" s="38">
        <v>64836</v>
      </c>
      <c r="O347" s="38">
        <v>81025</v>
      </c>
      <c r="P347" s="38">
        <v>1099</v>
      </c>
      <c r="Q347" s="38">
        <v>445</v>
      </c>
      <c r="R347" s="38">
        <v>91</v>
      </c>
      <c r="S347" s="38"/>
      <c r="T347" s="38">
        <v>7</v>
      </c>
      <c r="U347" s="38">
        <v>14</v>
      </c>
      <c r="V347" s="38"/>
      <c r="W347" s="38">
        <v>5</v>
      </c>
      <c r="X347" s="38">
        <v>7</v>
      </c>
      <c r="Y347" s="38"/>
      <c r="Z347" s="38">
        <v>1</v>
      </c>
      <c r="AA347" s="38"/>
      <c r="AB347" s="38"/>
      <c r="AC347" s="38"/>
      <c r="AD347" s="38"/>
      <c r="AE347" s="38"/>
      <c r="AF347" s="38"/>
      <c r="AG347" s="38"/>
      <c r="AH347" s="38">
        <v>0</v>
      </c>
      <c r="AI347" s="38"/>
      <c r="AJ347" s="38">
        <v>234</v>
      </c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  <c r="BA347" s="3">
        <f>IF(Q347&gt;0,RANK(Q347,(N347:P347,Q347:AE347)),0)</f>
        <v>4</v>
      </c>
      <c r="BB347" s="3">
        <f>IF(R347&gt;0,RANK(R347,(N347:P347,Q347:AE347)),0)</f>
        <v>5</v>
      </c>
      <c r="BC347" s="3">
        <f>IF(S347&gt;0,RANK(S347,(N347:P347,Q347:AE347)),0)</f>
        <v>0</v>
      </c>
      <c r="BD347" s="3">
        <f>IF(T347&gt;0,RANK(T347,(N347:P347,Q347:AE347)),0)</f>
        <v>7</v>
      </c>
      <c r="BE347" s="2">
        <f t="shared" si="150"/>
        <v>3.0115589724154733E-3</v>
      </c>
      <c r="BF347" s="2">
        <f t="shared" si="150"/>
        <v>6.1584689098833278E-4</v>
      </c>
      <c r="BG347" s="2">
        <f t="shared" si="150"/>
        <v>0</v>
      </c>
      <c r="BH347" s="2">
        <f t="shared" si="150"/>
        <v>4.7372837768333289E-5</v>
      </c>
      <c r="BJ347" t="s">
        <v>55</v>
      </c>
      <c r="BK347" t="s">
        <v>1988</v>
      </c>
      <c r="BL347">
        <v>1</v>
      </c>
      <c r="BN347">
        <v>0</v>
      </c>
      <c r="BO347" s="60">
        <v>10</v>
      </c>
      <c r="BP347" s="62">
        <v>5</v>
      </c>
      <c r="BQ347" s="66">
        <f>1000*BO347+BP347</f>
        <v>10005</v>
      </c>
      <c r="BR347" s="66">
        <f t="shared" si="134"/>
        <v>10005</v>
      </c>
      <c r="BS347" s="3" t="s">
        <v>3083</v>
      </c>
      <c r="CM347" s="1"/>
      <c r="CN347" s="1"/>
      <c r="CO347" s="1"/>
      <c r="CP347" s="1"/>
      <c r="CQ347" s="1"/>
    </row>
    <row r="348" spans="1:99" ht="14" customHeight="1" collapsed="1" x14ac:dyDescent="0.2">
      <c r="A348" t="s">
        <v>1676</v>
      </c>
      <c r="B348" t="s">
        <v>534</v>
      </c>
      <c r="C348" s="1">
        <f>SUM(N348:AY348)</f>
        <v>512912</v>
      </c>
      <c r="D348" s="3">
        <f>IF(N348&gt;0, RANK(N348,(N348:P348,Q348:AE348)),0)</f>
        <v>1</v>
      </c>
      <c r="E348" s="3">
        <f>IF(O348&gt;0,RANK(O348,(N348:P348,Q348:AE348)),0)</f>
        <v>2</v>
      </c>
      <c r="F348" s="3">
        <f>IF(P348&gt;0,RANK(P348,(N348:P348,Q348:AE348)),0)</f>
        <v>3</v>
      </c>
      <c r="G348" s="1">
        <f>IF(C348&gt;0,MAX(N348:P348)-LARGE(N348:P348,2),0)</f>
        <v>75407</v>
      </c>
      <c r="H348" s="2">
        <f>IF(C348&gt;0,G348/C348,0)</f>
        <v>0.1470174220918988</v>
      </c>
      <c r="I348" s="2"/>
      <c r="J348" s="2">
        <f t="shared" si="149"/>
        <v>0.5649273169666531</v>
      </c>
      <c r="K348" s="2">
        <f t="shared" si="149"/>
        <v>0.41790989487475433</v>
      </c>
      <c r="L348" s="2">
        <f t="shared" si="149"/>
        <v>9.0385875159871478E-3</v>
      </c>
      <c r="M348" s="2">
        <f>IF(C348=0,"-",(1-J348-K348-L348))</f>
        <v>8.1242006426054201E-3</v>
      </c>
      <c r="N348" s="38">
        <v>289758</v>
      </c>
      <c r="O348" s="38">
        <v>214351</v>
      </c>
      <c r="P348" s="38">
        <v>4636</v>
      </c>
      <c r="Q348" s="38">
        <v>2038</v>
      </c>
      <c r="R348" s="38">
        <v>914</v>
      </c>
      <c r="S348" s="38"/>
      <c r="T348" s="38">
        <v>87</v>
      </c>
      <c r="U348" s="38">
        <v>96</v>
      </c>
      <c r="V348" s="93"/>
      <c r="W348" s="38">
        <v>16</v>
      </c>
      <c r="X348" s="38">
        <v>98</v>
      </c>
      <c r="Y348" s="38"/>
      <c r="Z348" s="38">
        <v>4</v>
      </c>
      <c r="AA348" s="38"/>
      <c r="AB348" s="38"/>
      <c r="AC348" s="38"/>
      <c r="AD348" s="38"/>
      <c r="AE348" s="38"/>
      <c r="AF348" s="38"/>
      <c r="AG348" s="38"/>
      <c r="AH348" s="38">
        <v>0</v>
      </c>
      <c r="AI348" s="93"/>
      <c r="AJ348" s="38">
        <v>914</v>
      </c>
      <c r="AK348" s="38"/>
      <c r="AL348" s="93"/>
      <c r="AM348" s="93"/>
      <c r="AN348" s="38"/>
      <c r="AO348" s="38"/>
      <c r="AP348" s="38"/>
      <c r="AQ348" s="38"/>
      <c r="AR348" s="38"/>
      <c r="AS348" s="38"/>
      <c r="AT348" s="38"/>
      <c r="AU348" s="93"/>
      <c r="AV348" s="38"/>
      <c r="AW348" s="38"/>
      <c r="AX348" s="38"/>
      <c r="AY348" s="38"/>
      <c r="BA348" s="3">
        <f>IF(Q348&gt;0,RANK(Q348,(N348:P348,Q348:AE348)),0)</f>
        <v>4</v>
      </c>
      <c r="BB348" s="3">
        <f>IF(R348&gt;0,RANK(R348,(N348:P348,Q348:AE348)),0)</f>
        <v>5</v>
      </c>
      <c r="BC348" s="3">
        <f>IF(S348&gt;0,RANK(S348,(N348:P348,Q348:AE348)),0)</f>
        <v>0</v>
      </c>
      <c r="BD348" s="3">
        <f>IF(T348&gt;0,RANK(T348,(N348:P348,Q348:AE348)),0)</f>
        <v>8</v>
      </c>
      <c r="BE348" s="2">
        <f t="shared" si="150"/>
        <v>3.9733911470193721E-3</v>
      </c>
      <c r="BF348" s="2">
        <f t="shared" si="150"/>
        <v>1.78198209439436E-3</v>
      </c>
      <c r="BG348" s="2">
        <f t="shared" si="150"/>
        <v>0</v>
      </c>
      <c r="BH348" s="2">
        <f t="shared" si="150"/>
        <v>1.6961973983841284E-4</v>
      </c>
      <c r="BJ348" t="s">
        <v>1676</v>
      </c>
      <c r="BK348" t="s">
        <v>534</v>
      </c>
      <c r="BN348">
        <v>0</v>
      </c>
      <c r="BO348" s="60">
        <v>10</v>
      </c>
      <c r="BP348" s="62"/>
      <c r="BQ348" s="60">
        <v>10</v>
      </c>
      <c r="BR348" s="60">
        <f t="shared" si="134"/>
        <v>10</v>
      </c>
      <c r="BS348" s="3" t="s">
        <v>693</v>
      </c>
      <c r="CF348" s="38">
        <f>SUM(CF345:CF347)</f>
        <v>0</v>
      </c>
      <c r="CJ348" s="93"/>
      <c r="CK348" s="93"/>
      <c r="CL348" s="93"/>
      <c r="CM348" s="93"/>
      <c r="CN348" s="93"/>
      <c r="CO348" s="93"/>
      <c r="CP348" s="93"/>
      <c r="CQ348" s="93"/>
    </row>
    <row r="349" spans="1:99" ht="14" customHeight="1" x14ac:dyDescent="0.2">
      <c r="C349" s="1"/>
      <c r="E349" s="3"/>
      <c r="F349" s="3"/>
      <c r="I349" s="2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  <c r="BA349" s="3"/>
      <c r="BB349" s="3"/>
      <c r="BC349" s="3"/>
      <c r="BD349" s="3"/>
      <c r="BO349" s="60"/>
      <c r="BP349" s="62"/>
      <c r="BQ349" s="66"/>
      <c r="BR349" s="66"/>
    </row>
    <row r="350" spans="1:99" ht="14" hidden="1" customHeight="1" outlineLevel="1" x14ac:dyDescent="0.2">
      <c r="A350" s="6" t="s">
        <v>2490</v>
      </c>
      <c r="B350" t="s">
        <v>981</v>
      </c>
      <c r="C350" s="1">
        <f>SUM(N350:AY350)</f>
        <v>325869</v>
      </c>
      <c r="D350" s="3">
        <f>IF(N350&gt;0, RANK(N350,(N350:P350,Q350:AE350)),0)</f>
        <v>1</v>
      </c>
      <c r="E350" s="3">
        <f>IF(O350&gt;0,RANK(O350,(N350:P350,Q350:AE350)),0)</f>
        <v>2</v>
      </c>
      <c r="F350" s="3">
        <f>IF(P350&gt;0,RANK(P350,(N350:P350,Q350:AE350)),0)</f>
        <v>4</v>
      </c>
      <c r="G350" s="1">
        <f>IF(C350&gt;0,MAX(N350:P350)-LARGE(N350:P350,2),0)</f>
        <v>273109</v>
      </c>
      <c r="H350" s="2">
        <f>IF(C350&gt;0,G350/C350,0)</f>
        <v>0.83809444899637586</v>
      </c>
      <c r="I350" s="2"/>
      <c r="J350" s="2">
        <f>IF($C350=0,"-",N350/$C350)</f>
        <v>0.90277074529949153</v>
      </c>
      <c r="K350" s="2">
        <f>IF($C350=0,"-",O350/$C350)</f>
        <v>6.4676296303115666E-2</v>
      </c>
      <c r="L350" s="2">
        <f>IF($C350=0,"-",P350/$C350)</f>
        <v>8.5248980418511731E-3</v>
      </c>
      <c r="M350" s="2">
        <f>IF(C350=0,"-",(1-J350-K350-L350))</f>
        <v>2.4028060355541635E-2</v>
      </c>
      <c r="N350" s="38">
        <v>294185</v>
      </c>
      <c r="O350" s="38">
        <v>21076</v>
      </c>
      <c r="P350" s="38">
        <v>2778</v>
      </c>
      <c r="Q350" s="38"/>
      <c r="R350" s="38"/>
      <c r="S350" s="38"/>
      <c r="T350" s="38"/>
      <c r="U350" s="38"/>
      <c r="V350" s="38"/>
      <c r="W350" s="38">
        <v>7830</v>
      </c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  <c r="BA350" s="3">
        <f>IF(Q350&gt;0,RANK(Q350,(N350:P350,Q350:AE350)),0)</f>
        <v>0</v>
      </c>
      <c r="BB350" s="3">
        <f>IF(R350&gt;0,RANK(R350,(N350:P350,Q350:AE350)),0)</f>
        <v>0</v>
      </c>
      <c r="BC350" s="3">
        <f>IF(S350&gt;0,RANK(S350,(N350:P350,Q350:AE350)),0)</f>
        <v>0</v>
      </c>
      <c r="BD350" s="3">
        <f>IF(T350&gt;0,RANK(T350,(N350:P350,Q350:AE350)),0)</f>
        <v>0</v>
      </c>
      <c r="BE350" s="2">
        <f t="shared" ref="BE350:BH351" si="151">IF($C350=0,"-",Q350/$C350)</f>
        <v>0</v>
      </c>
      <c r="BF350" s="2">
        <f t="shared" si="151"/>
        <v>0</v>
      </c>
      <c r="BG350" s="2">
        <f t="shared" si="151"/>
        <v>0</v>
      </c>
      <c r="BH350" s="2">
        <f t="shared" si="151"/>
        <v>0</v>
      </c>
      <c r="BJ350" s="6" t="s">
        <v>2490</v>
      </c>
      <c r="BK350" t="s">
        <v>981</v>
      </c>
      <c r="BN350">
        <v>0</v>
      </c>
      <c r="BO350" s="60">
        <v>11</v>
      </c>
      <c r="BP350" s="62">
        <v>1</v>
      </c>
      <c r="BQ350" s="66">
        <f>1000*BO350+BP350</f>
        <v>11001</v>
      </c>
      <c r="BR350" s="66">
        <f t="shared" si="134"/>
        <v>11001</v>
      </c>
      <c r="BS350" s="3" t="s">
        <v>3083</v>
      </c>
    </row>
    <row r="351" spans="1:99" ht="14" customHeight="1" collapsed="1" x14ac:dyDescent="0.2">
      <c r="A351" s="6" t="s">
        <v>2490</v>
      </c>
      <c r="B351" t="s">
        <v>534</v>
      </c>
      <c r="C351" s="1">
        <f>SUM(N351:AY351)</f>
        <v>325869</v>
      </c>
      <c r="D351" s="3">
        <f>IF(N351&gt;0, RANK(N351,(N351:P351,Q351:AE351)),0)</f>
        <v>1</v>
      </c>
      <c r="E351" s="3">
        <f>IF(O351&gt;0,RANK(O351,(N351:P351,Q351:AE351)),0)</f>
        <v>2</v>
      </c>
      <c r="F351" s="3">
        <f>IF(P351&gt;0,RANK(P351,(N351:P351,Q351:AE351)),0)</f>
        <v>4</v>
      </c>
      <c r="G351" s="1">
        <f>IF(C351&gt;0,MAX(N351:P351)-LARGE(N351:P351,2),0)</f>
        <v>273109</v>
      </c>
      <c r="H351" s="2">
        <f>IF(C351&gt;0,G351/C351,0)</f>
        <v>0.83809444899637586</v>
      </c>
      <c r="I351" s="2"/>
      <c r="N351" s="38">
        <v>294185</v>
      </c>
      <c r="O351" s="38">
        <v>21076</v>
      </c>
      <c r="P351" s="38">
        <v>2778</v>
      </c>
      <c r="Q351" s="38"/>
      <c r="R351" s="38"/>
      <c r="S351" s="38"/>
      <c r="T351" s="38"/>
      <c r="U351" s="38"/>
      <c r="V351" s="38"/>
      <c r="W351" s="38">
        <v>7830</v>
      </c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  <c r="BA351" s="3">
        <f>IF(Q351&gt;0,RANK(Q351,(N351:P351,Q351:AE351)),0)</f>
        <v>0</v>
      </c>
      <c r="BB351" s="3">
        <f>IF(R351&gt;0,RANK(R351,(N351:P351,Q351:AE351)),0)</f>
        <v>0</v>
      </c>
      <c r="BC351" s="3">
        <f>IF(S351&gt;0,RANK(S351,(N351:P351,Q351:AE351)),0)</f>
        <v>0</v>
      </c>
      <c r="BD351" s="3">
        <f>IF(T351&gt;0,RANK(T351,(N351:P351,Q351:AE351)),0)</f>
        <v>0</v>
      </c>
      <c r="BE351" s="2">
        <f t="shared" si="151"/>
        <v>0</v>
      </c>
      <c r="BF351" s="2">
        <f t="shared" si="151"/>
        <v>0</v>
      </c>
      <c r="BG351" s="2">
        <f t="shared" si="151"/>
        <v>0</v>
      </c>
      <c r="BH351" s="2">
        <f t="shared" si="151"/>
        <v>0</v>
      </c>
      <c r="BJ351" s="6" t="s">
        <v>2490</v>
      </c>
      <c r="BK351" t="s">
        <v>534</v>
      </c>
      <c r="BN351">
        <v>0</v>
      </c>
      <c r="BO351" s="60">
        <v>11</v>
      </c>
      <c r="BP351" s="62"/>
      <c r="BQ351" s="60">
        <v>11</v>
      </c>
      <c r="BR351" s="60">
        <f t="shared" si="134"/>
        <v>11</v>
      </c>
      <c r="BS351" s="3" t="s">
        <v>693</v>
      </c>
      <c r="BT351" s="38">
        <f>BT350</f>
        <v>0</v>
      </c>
      <c r="BU351" s="38">
        <f>BU350</f>
        <v>0</v>
      </c>
    </row>
    <row r="352" spans="1:99" ht="14" customHeight="1" x14ac:dyDescent="0.2">
      <c r="C352" s="1"/>
      <c r="E352" s="3"/>
      <c r="F352" s="3"/>
      <c r="I352" s="2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  <c r="BA352" s="3"/>
      <c r="BB352" s="3"/>
      <c r="BC352" s="3"/>
      <c r="BD352" s="3"/>
      <c r="BO352" s="60"/>
      <c r="BP352" s="62"/>
      <c r="BQ352" s="66"/>
      <c r="BR352" s="66"/>
      <c r="BX352"/>
      <c r="BY352"/>
      <c r="BZ352"/>
      <c r="CA352" s="1"/>
      <c r="CB352" s="1"/>
      <c r="CF352" s="1"/>
      <c r="CG352" s="1"/>
      <c r="CH352" s="1"/>
      <c r="CJ352" s="38" t="s">
        <v>3947</v>
      </c>
      <c r="CL352" s="6"/>
    </row>
    <row r="353" spans="1:91" ht="14" hidden="1" customHeight="1" outlineLevel="1" x14ac:dyDescent="0.2">
      <c r="A353" t="s">
        <v>2482</v>
      </c>
      <c r="B353" t="s">
        <v>2837</v>
      </c>
      <c r="C353" s="1">
        <f t="shared" ref="C353:C384" si="152">SUM(N353:AY353)</f>
        <v>137282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>IF(P353&gt;0,RANK(P353,(N353:P353,Q353:AE353)),0)</f>
        <v>0</v>
      </c>
      <c r="G353" s="1">
        <f t="shared" ref="G353:G384" si="153">IF(C353&gt;0,MAX(N353:P353)-LARGE(N353:P353,2),0)</f>
        <v>28639</v>
      </c>
      <c r="H353" s="2">
        <f t="shared" ref="H353:H384" si="154">IF(C353&gt;0,G353/C353,0)</f>
        <v>0.20861438498856369</v>
      </c>
      <c r="I353" s="2"/>
      <c r="J353" s="2">
        <f t="shared" ref="J353:J384" si="155">IF($C353=0,"-",N353/$C353)</f>
        <v>0.59423668070103874</v>
      </c>
      <c r="K353" s="2">
        <f t="shared" ref="K353:K384" si="156">IF($C353=0,"-",O353/$C353)</f>
        <v>0.38562229571247503</v>
      </c>
      <c r="L353" s="2">
        <f t="shared" ref="L353:L384" si="157">IF($C353=0,"-",P353/$C353)</f>
        <v>0</v>
      </c>
      <c r="M353" s="2">
        <f t="shared" ref="M353:M384" si="158">IF(C353=0,"-",(1-J353-K353-L353))</f>
        <v>2.0141023586486229E-2</v>
      </c>
      <c r="N353" s="38">
        <v>81578</v>
      </c>
      <c r="O353" s="38">
        <v>52939</v>
      </c>
      <c r="P353" s="38"/>
      <c r="Q353" s="38">
        <v>619</v>
      </c>
      <c r="R353" s="38">
        <v>887</v>
      </c>
      <c r="S353" s="38">
        <v>82</v>
      </c>
      <c r="T353" s="38">
        <v>293</v>
      </c>
      <c r="U353" s="38"/>
      <c r="V353" s="38"/>
      <c r="W353" s="38">
        <f>IF(Copyright!B$11=1,IF(CF353&gt;0,CF353-SUM(Y353:AY353)-U353,SUM(CJ353:CL353)),SUM(CJ353:CL353))</f>
        <v>734</v>
      </c>
      <c r="X353" s="38">
        <v>150</v>
      </c>
      <c r="Y353" s="38"/>
      <c r="Z353" s="38">
        <v>0</v>
      </c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  <c r="BA353" s="3">
        <f>IF(Q353&gt;0,RANK(Q353,(N353:P353,Q353:AE353)),0)</f>
        <v>5</v>
      </c>
      <c r="BB353" s="3">
        <f>IF(R353&gt;0,RANK(R353,(N353:P353,Q353:AE353)),0)</f>
        <v>3</v>
      </c>
      <c r="BC353" s="3">
        <f>IF(S353&gt;0,RANK(S353,(N353:P353,Q353:AE353)),0)</f>
        <v>8</v>
      </c>
      <c r="BD353" s="3">
        <f>IF(T353&gt;0,RANK(T353,(N353:P353,Q353:AE353)),0)</f>
        <v>6</v>
      </c>
      <c r="BE353" s="2">
        <f t="shared" ref="BE353:BE384" si="159">IF($C353=0,"-",Q353/$C353)</f>
        <v>4.5089669439547795E-3</v>
      </c>
      <c r="BF353" s="2">
        <f t="shared" ref="BF353:BF384" si="160">IF($C353=0,"-",R353/$C353)</f>
        <v>6.4611529552308384E-3</v>
      </c>
      <c r="BG353" s="2">
        <f t="shared" ref="BG353:BG384" si="161">IF($C353=0,"-",S353/$C353)</f>
        <v>5.9731064524118241E-4</v>
      </c>
      <c r="BH353" s="2">
        <f t="shared" ref="BH353:BH384" si="162">IF($C353=0,"-",T353/$C353)</f>
        <v>2.1342929153130054E-3</v>
      </c>
      <c r="BJ353" t="s">
        <v>2482</v>
      </c>
      <c r="BK353" t="s">
        <v>2837</v>
      </c>
      <c r="BL353">
        <v>3</v>
      </c>
      <c r="BN353">
        <v>0</v>
      </c>
      <c r="BO353" s="60">
        <v>12</v>
      </c>
      <c r="BP353" s="62">
        <v>1</v>
      </c>
      <c r="BQ353" s="66">
        <f t="shared" ref="BQ353:BQ384" si="163">1000*BO353+BP353</f>
        <v>12001</v>
      </c>
      <c r="BR353" s="66">
        <f>BQ353</f>
        <v>12001</v>
      </c>
      <c r="BS353" s="3" t="s">
        <v>3083</v>
      </c>
      <c r="BT353" s="102"/>
      <c r="BU353" s="102"/>
      <c r="BX353" s="38"/>
      <c r="BY353" s="73"/>
      <c r="CD353" s="38">
        <f t="shared" ref="CD353:CD416" si="164">C353-CE353</f>
        <v>0</v>
      </c>
      <c r="CE353" s="102">
        <v>137282</v>
      </c>
      <c r="CF353" s="102">
        <v>734</v>
      </c>
      <c r="CJ353" s="38">
        <v>0</v>
      </c>
      <c r="CL353" s="6"/>
      <c r="CM353" s="51"/>
    </row>
    <row r="354" spans="1:91" ht="14" hidden="1" customHeight="1" outlineLevel="1" x14ac:dyDescent="0.2">
      <c r="A354" t="s">
        <v>2469</v>
      </c>
      <c r="B354" t="s">
        <v>2837</v>
      </c>
      <c r="C354" s="1">
        <f t="shared" si="152"/>
        <v>15011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>IF(P354&gt;0,RANK(P354,(N354:P354,Q354:AE354)),0)</f>
        <v>0</v>
      </c>
      <c r="G354" s="1">
        <f t="shared" si="153"/>
        <v>10944</v>
      </c>
      <c r="H354" s="2">
        <f t="shared" si="154"/>
        <v>0.72906535207514489</v>
      </c>
      <c r="I354" s="2"/>
      <c r="J354" s="2">
        <f t="shared" si="155"/>
        <v>0.13203650656185464</v>
      </c>
      <c r="K354" s="2">
        <f t="shared" si="156"/>
        <v>0.86110185863699951</v>
      </c>
      <c r="L354" s="2">
        <f t="shared" si="157"/>
        <v>0</v>
      </c>
      <c r="M354" s="2">
        <f t="shared" si="158"/>
        <v>6.8616348011458772E-3</v>
      </c>
      <c r="N354" s="38">
        <v>1982</v>
      </c>
      <c r="O354" s="38">
        <v>12926</v>
      </c>
      <c r="P354" s="38"/>
      <c r="Q354" s="38">
        <v>36</v>
      </c>
      <c r="R354" s="38">
        <v>15</v>
      </c>
      <c r="S354" s="38">
        <v>3</v>
      </c>
      <c r="T354" s="38">
        <v>6</v>
      </c>
      <c r="U354" s="38"/>
      <c r="V354" s="38"/>
      <c r="W354" s="38">
        <f>IF(Copyright!B$11=1,IF(CF354&gt;0,CF354-SUM(Y354:AY354)-U354,SUM(CJ354:CL354)),SUM(CJ354:CL354))</f>
        <v>34</v>
      </c>
      <c r="X354" s="38">
        <v>9</v>
      </c>
      <c r="Y354" s="38"/>
      <c r="Z354" s="38">
        <v>0</v>
      </c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  <c r="BA354" s="3">
        <f>IF(Q354&gt;0,RANK(Q354,(N354:P354,Q354:AE354)),0)</f>
        <v>3</v>
      </c>
      <c r="BB354" s="3">
        <f>IF(R354&gt;0,RANK(R354,(N354:P354,Q354:AE354)),0)</f>
        <v>5</v>
      </c>
      <c r="BC354" s="3">
        <f>IF(S354&gt;0,RANK(S354,(N354:P354,Q354:AE354)),0)</f>
        <v>8</v>
      </c>
      <c r="BD354" s="3">
        <f>IF(T354&gt;0,RANK(T354,(N354:P354,Q354:AE354)),0)</f>
        <v>7</v>
      </c>
      <c r="BE354" s="2">
        <f t="shared" si="159"/>
        <v>2.3982412897208712E-3</v>
      </c>
      <c r="BF354" s="2">
        <f t="shared" si="160"/>
        <v>9.9926720405036306E-4</v>
      </c>
      <c r="BG354" s="2">
        <f t="shared" si="161"/>
        <v>1.9985344081007261E-4</v>
      </c>
      <c r="BH354" s="2">
        <f t="shared" si="162"/>
        <v>3.9970688162014521E-4</v>
      </c>
      <c r="BJ354" t="s">
        <v>2469</v>
      </c>
      <c r="BK354" t="s">
        <v>2837</v>
      </c>
      <c r="BL354">
        <v>3</v>
      </c>
      <c r="BN354">
        <v>0</v>
      </c>
      <c r="BO354" s="60">
        <v>12</v>
      </c>
      <c r="BP354" s="62">
        <v>3</v>
      </c>
      <c r="BQ354" s="66">
        <f t="shared" si="163"/>
        <v>12003</v>
      </c>
      <c r="BR354" s="66">
        <f t="shared" ref="BR354:BR417" si="165">BQ354</f>
        <v>12003</v>
      </c>
      <c r="BS354" s="3" t="s">
        <v>3083</v>
      </c>
      <c r="BT354" s="102"/>
      <c r="BU354" s="102"/>
      <c r="BX354" s="38"/>
      <c r="BY354" s="73"/>
      <c r="CD354" s="38">
        <f t="shared" si="164"/>
        <v>0</v>
      </c>
      <c r="CE354" s="38">
        <f>12926+1982+36+6+3+9+15+34</f>
        <v>15011</v>
      </c>
      <c r="CF354" s="38">
        <v>34</v>
      </c>
      <c r="CJ354" s="38">
        <v>0</v>
      </c>
      <c r="CL354" s="6"/>
      <c r="CM354" s="51"/>
    </row>
    <row r="355" spans="1:91" ht="14" hidden="1" customHeight="1" outlineLevel="1" x14ac:dyDescent="0.2">
      <c r="A355" t="s">
        <v>3032</v>
      </c>
      <c r="B355" t="s">
        <v>2837</v>
      </c>
      <c r="C355" s="1">
        <f t="shared" si="152"/>
        <v>98157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>IF(P355&gt;0,RANK(P355,(N355:P355,Q355:AE355)),0)</f>
        <v>0</v>
      </c>
      <c r="G355" s="1">
        <f t="shared" si="153"/>
        <v>46296</v>
      </c>
      <c r="H355" s="2">
        <f t="shared" si="154"/>
        <v>0.47165255661847855</v>
      </c>
      <c r="I355" s="2"/>
      <c r="J355" s="2">
        <f t="shared" si="155"/>
        <v>0.25674175046099618</v>
      </c>
      <c r="K355" s="2">
        <f t="shared" si="156"/>
        <v>0.72839430707947472</v>
      </c>
      <c r="L355" s="2">
        <f t="shared" si="157"/>
        <v>0</v>
      </c>
      <c r="M355" s="2">
        <f t="shared" si="158"/>
        <v>1.4863942459529156E-2</v>
      </c>
      <c r="N355" s="38">
        <v>25201</v>
      </c>
      <c r="O355" s="38">
        <v>71497</v>
      </c>
      <c r="P355" s="38"/>
      <c r="Q355" s="38">
        <v>388</v>
      </c>
      <c r="R355" s="38">
        <v>447</v>
      </c>
      <c r="S355" s="38">
        <v>66</v>
      </c>
      <c r="T355" s="38">
        <v>99</v>
      </c>
      <c r="U355" s="38"/>
      <c r="V355" s="38"/>
      <c r="W355" s="38">
        <f>IF(Copyright!B$11=1,IF(CF355&gt;0,CF355-SUM(Y355:AY355)-U355,SUM(CJ355:CL355)),SUM(CJ355:CL355))</f>
        <v>380</v>
      </c>
      <c r="X355" s="38">
        <v>77</v>
      </c>
      <c r="Y355" s="38"/>
      <c r="Z355" s="38">
        <v>2</v>
      </c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  <c r="BA355" s="3">
        <f>IF(Q355&gt;0,RANK(Q355,(N355:P355,Q355:AE355)),0)</f>
        <v>4</v>
      </c>
      <c r="BB355" s="3">
        <f>IF(R355&gt;0,RANK(R355,(N355:P355,Q355:AE355)),0)</f>
        <v>3</v>
      </c>
      <c r="BC355" s="3">
        <f>IF(S355&gt;0,RANK(S355,(N355:P355,Q355:AE355)),0)</f>
        <v>8</v>
      </c>
      <c r="BD355" s="3">
        <f>IF(T355&gt;0,RANK(T355,(N355:P355,Q355:AE355)),0)</f>
        <v>6</v>
      </c>
      <c r="BE355" s="2">
        <f t="shared" si="159"/>
        <v>3.9528510447548312E-3</v>
      </c>
      <c r="BF355" s="2">
        <f t="shared" si="160"/>
        <v>4.5539289098077565E-3</v>
      </c>
      <c r="BG355" s="2">
        <f t="shared" si="161"/>
        <v>6.7239218802530643E-4</v>
      </c>
      <c r="BH355" s="2">
        <f t="shared" si="162"/>
        <v>1.0085882820379595E-3</v>
      </c>
      <c r="BJ355" t="s">
        <v>3032</v>
      </c>
      <c r="BK355" t="s">
        <v>2837</v>
      </c>
      <c r="BL355">
        <v>2</v>
      </c>
      <c r="BN355">
        <v>0</v>
      </c>
      <c r="BO355" s="60">
        <v>12</v>
      </c>
      <c r="BP355" s="62">
        <v>5</v>
      </c>
      <c r="BQ355" s="66">
        <f t="shared" si="163"/>
        <v>12005</v>
      </c>
      <c r="BR355" s="66">
        <f t="shared" si="165"/>
        <v>12005</v>
      </c>
      <c r="BS355" s="3" t="s">
        <v>3083</v>
      </c>
      <c r="BT355" s="102"/>
      <c r="BU355" s="102"/>
      <c r="BX355" s="38"/>
      <c r="BY355" s="73"/>
      <c r="CD355" s="38">
        <f t="shared" si="164"/>
        <v>0</v>
      </c>
      <c r="CE355" s="38">
        <v>98157</v>
      </c>
      <c r="CF355" s="38">
        <v>382</v>
      </c>
      <c r="CJ355" s="38">
        <v>0</v>
      </c>
      <c r="CL355" s="6"/>
      <c r="CM355" s="51"/>
    </row>
    <row r="356" spans="1:91" ht="14" hidden="1" customHeight="1" outlineLevel="1" x14ac:dyDescent="0.2">
      <c r="A356" t="s">
        <v>2231</v>
      </c>
      <c r="B356" t="s">
        <v>2837</v>
      </c>
      <c r="C356" s="1">
        <f t="shared" si="152"/>
        <v>13952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>IF(P356&gt;0,RANK(P356,(N356:P356,Q356:AE356)),0)</f>
        <v>0</v>
      </c>
      <c r="G356" s="1">
        <f t="shared" si="153"/>
        <v>7974</v>
      </c>
      <c r="H356" s="2">
        <f t="shared" si="154"/>
        <v>0.57153096330275233</v>
      </c>
      <c r="I356" s="2"/>
      <c r="J356" s="2">
        <f t="shared" si="155"/>
        <v>0.21115252293577982</v>
      </c>
      <c r="K356" s="2">
        <f t="shared" si="156"/>
        <v>0.78268348623853212</v>
      </c>
      <c r="L356" s="2">
        <f t="shared" si="157"/>
        <v>0</v>
      </c>
      <c r="M356" s="2">
        <f t="shared" si="158"/>
        <v>6.1639908256880815E-3</v>
      </c>
      <c r="N356" s="38">
        <v>2946</v>
      </c>
      <c r="O356" s="38">
        <v>10920</v>
      </c>
      <c r="P356" s="38"/>
      <c r="Q356" s="38">
        <v>27</v>
      </c>
      <c r="R356" s="38">
        <v>16</v>
      </c>
      <c r="S356" s="38">
        <v>10</v>
      </c>
      <c r="T356" s="38">
        <v>8</v>
      </c>
      <c r="U356" s="38"/>
      <c r="V356" s="38"/>
      <c r="W356" s="38">
        <f>IF(Copyright!B$11=1,IF(CF356&gt;0,CF356-SUM(Y356:AY356)-U356,SUM(CJ356:CL356)),SUM(CJ356:CL356))</f>
        <v>20</v>
      </c>
      <c r="X356" s="38">
        <v>5</v>
      </c>
      <c r="Y356" s="38"/>
      <c r="Z356" s="38">
        <v>0</v>
      </c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  <c r="BA356" s="3">
        <f>IF(Q356&gt;0,RANK(Q356,(N356:P356,Q356:AE356)),0)</f>
        <v>3</v>
      </c>
      <c r="BB356" s="3">
        <f>IF(R356&gt;0,RANK(R356,(N356:P356,Q356:AE356)),0)</f>
        <v>5</v>
      </c>
      <c r="BC356" s="3">
        <f>IF(S356&gt;0,RANK(S356,(N356:P356,Q356:AE356)),0)</f>
        <v>6</v>
      </c>
      <c r="BD356" s="3">
        <f>IF(T356&gt;0,RANK(T356,(N356:P356,Q356:AE356)),0)</f>
        <v>7</v>
      </c>
      <c r="BE356" s="2">
        <f t="shared" si="159"/>
        <v>1.9352064220183487E-3</v>
      </c>
      <c r="BF356" s="2">
        <f t="shared" si="160"/>
        <v>1.1467889908256881E-3</v>
      </c>
      <c r="BG356" s="2">
        <f t="shared" si="161"/>
        <v>7.1674311926605509E-4</v>
      </c>
      <c r="BH356" s="2">
        <f t="shared" si="162"/>
        <v>5.7339449541284407E-4</v>
      </c>
      <c r="BJ356" t="s">
        <v>2231</v>
      </c>
      <c r="BK356" t="s">
        <v>2837</v>
      </c>
      <c r="BL356">
        <v>3</v>
      </c>
      <c r="BN356">
        <v>0</v>
      </c>
      <c r="BO356" s="60">
        <v>12</v>
      </c>
      <c r="BP356" s="62">
        <v>7</v>
      </c>
      <c r="BQ356" s="66">
        <f t="shared" si="163"/>
        <v>12007</v>
      </c>
      <c r="BR356" s="66">
        <f t="shared" si="165"/>
        <v>12007</v>
      </c>
      <c r="BS356" s="3" t="s">
        <v>3083</v>
      </c>
      <c r="BT356" s="102"/>
      <c r="BU356" s="102"/>
      <c r="BX356" s="38"/>
      <c r="BY356" s="73"/>
      <c r="CD356" s="38">
        <f t="shared" si="164"/>
        <v>0</v>
      </c>
      <c r="CE356" s="38">
        <f>10920+2946+27+8+10+5+16+20</f>
        <v>13952</v>
      </c>
      <c r="CF356" s="38">
        <v>20</v>
      </c>
      <c r="CJ356" s="38">
        <v>0</v>
      </c>
      <c r="CL356" s="6"/>
      <c r="CM356" s="51"/>
    </row>
    <row r="357" spans="1:91" ht="14" hidden="1" customHeight="1" outlineLevel="1" x14ac:dyDescent="0.2">
      <c r="A357" t="s">
        <v>1340</v>
      </c>
      <c r="B357" t="s">
        <v>2837</v>
      </c>
      <c r="C357" s="1">
        <f t="shared" si="152"/>
        <v>363015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>IF(P357&gt;0,RANK(P357,(N357:P357,Q357:AE357)),0)</f>
        <v>0</v>
      </c>
      <c r="G357" s="1">
        <f t="shared" si="153"/>
        <v>75300</v>
      </c>
      <c r="H357" s="2">
        <f t="shared" si="154"/>
        <v>0.20742944506425354</v>
      </c>
      <c r="I357" s="2"/>
      <c r="J357" s="2">
        <f t="shared" si="155"/>
        <v>0.38905554866878778</v>
      </c>
      <c r="K357" s="2">
        <f t="shared" si="156"/>
        <v>0.59648499373304131</v>
      </c>
      <c r="L357" s="2">
        <f t="shared" si="157"/>
        <v>0</v>
      </c>
      <c r="M357" s="2">
        <f t="shared" si="158"/>
        <v>1.4459457598170911E-2</v>
      </c>
      <c r="N357" s="38">
        <v>141233</v>
      </c>
      <c r="O357" s="38">
        <v>216533</v>
      </c>
      <c r="P357" s="38"/>
      <c r="Q357" s="38">
        <v>1462</v>
      </c>
      <c r="R357" s="38">
        <v>1316</v>
      </c>
      <c r="S357" s="38">
        <v>228</v>
      </c>
      <c r="T357" s="38">
        <v>316</v>
      </c>
      <c r="U357" s="38"/>
      <c r="V357" s="38"/>
      <c r="W357" s="38">
        <f>IF(Copyright!B$11=1,IF(CF357&gt;0,CF357-SUM(Y357:AY357)-U357,SUM(CJ357:CL357)),SUM(CJ357:CL357))</f>
        <v>1566</v>
      </c>
      <c r="X357" s="38">
        <v>361</v>
      </c>
      <c r="Y357" s="38"/>
      <c r="Z357" s="38">
        <v>0</v>
      </c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  <c r="BA357" s="3">
        <f>IF(Q357&gt;0,RANK(Q357,(N357:P357,Q357:AE357)),0)</f>
        <v>4</v>
      </c>
      <c r="BB357" s="3">
        <f>IF(R357&gt;0,RANK(R357,(N357:P357,Q357:AE357)),0)</f>
        <v>5</v>
      </c>
      <c r="BC357" s="3">
        <f>IF(S357&gt;0,RANK(S357,(N357:P357,Q357:AE357)),0)</f>
        <v>8</v>
      </c>
      <c r="BD357" s="3">
        <f>IF(T357&gt;0,RANK(T357,(N357:P357,Q357:AE357)),0)</f>
        <v>7</v>
      </c>
      <c r="BE357" s="2">
        <f t="shared" si="159"/>
        <v>4.0273817886313235E-3</v>
      </c>
      <c r="BF357" s="2">
        <f t="shared" si="160"/>
        <v>3.6251945511893446E-3</v>
      </c>
      <c r="BG357" s="2">
        <f t="shared" si="161"/>
        <v>6.2807322011487125E-4</v>
      </c>
      <c r="BH357" s="2">
        <f t="shared" si="162"/>
        <v>8.7048744542236542E-4</v>
      </c>
      <c r="BJ357" t="s">
        <v>1340</v>
      </c>
      <c r="BK357" t="s">
        <v>2837</v>
      </c>
      <c r="BL357">
        <v>8</v>
      </c>
      <c r="BN357">
        <v>0</v>
      </c>
      <c r="BO357" s="60">
        <v>12</v>
      </c>
      <c r="BP357" s="62">
        <v>9</v>
      </c>
      <c r="BQ357" s="66">
        <f t="shared" si="163"/>
        <v>12009</v>
      </c>
      <c r="BR357" s="66">
        <f t="shared" si="165"/>
        <v>12009</v>
      </c>
      <c r="BS357" s="3" t="s">
        <v>3083</v>
      </c>
      <c r="BT357" s="102"/>
      <c r="BU357" s="102"/>
      <c r="BX357" s="38"/>
      <c r="BY357" s="73"/>
      <c r="CD357" s="38">
        <f t="shared" si="164"/>
        <v>0</v>
      </c>
      <c r="CE357" s="38">
        <v>363015</v>
      </c>
      <c r="CF357" s="38">
        <v>1566</v>
      </c>
      <c r="CJ357" s="38">
        <v>0</v>
      </c>
      <c r="CL357" s="6"/>
      <c r="CM357" s="51"/>
    </row>
    <row r="358" spans="1:91" ht="14" hidden="1" customHeight="1" outlineLevel="1" x14ac:dyDescent="0.2">
      <c r="A358" t="s">
        <v>2495</v>
      </c>
      <c r="B358" t="s">
        <v>2837</v>
      </c>
      <c r="C358" s="1">
        <f t="shared" si="152"/>
        <v>877262</v>
      </c>
      <c r="D358" s="3">
        <f>IF(N358&gt;0, RANK(N358,(N358:P358,Q358:AE358)),0)</f>
        <v>1</v>
      </c>
      <c r="E358" s="3">
        <f>IF(O358&gt;0,RANK(O358,(N358:P358,Q358:AE358)),0)</f>
        <v>2</v>
      </c>
      <c r="F358" s="3">
        <f>IF(P358&gt;0,RANK(P358,(N358:P358,Q358:AE358)),0)</f>
        <v>0</v>
      </c>
      <c r="G358" s="1">
        <f t="shared" si="153"/>
        <v>148376</v>
      </c>
      <c r="H358" s="2">
        <f t="shared" si="154"/>
        <v>0.16913533243204423</v>
      </c>
      <c r="I358" s="2"/>
      <c r="J358" s="2">
        <f t="shared" si="155"/>
        <v>0.57830841869361715</v>
      </c>
      <c r="K358" s="2">
        <f t="shared" si="156"/>
        <v>0.40917308626157295</v>
      </c>
      <c r="L358" s="2">
        <f t="shared" si="157"/>
        <v>0</v>
      </c>
      <c r="M358" s="2">
        <f t="shared" si="158"/>
        <v>1.2518495044809896E-2</v>
      </c>
      <c r="N358" s="38">
        <v>507328</v>
      </c>
      <c r="O358" s="38">
        <v>358952</v>
      </c>
      <c r="P358" s="38"/>
      <c r="Q358" s="38">
        <v>1797</v>
      </c>
      <c r="R358" s="38">
        <v>4494</v>
      </c>
      <c r="S358" s="38">
        <v>404</v>
      </c>
      <c r="T358" s="38">
        <v>1048</v>
      </c>
      <c r="U358" s="38"/>
      <c r="V358" s="38"/>
      <c r="W358" s="38">
        <f>IF(Copyright!B$11=1,IF(CF358&gt;0,CF358-SUM(Y358:AY358)-U358,SUM(CJ358:CL358)),SUM(CJ358:CL358))</f>
        <v>2723</v>
      </c>
      <c r="X358" s="38">
        <v>503</v>
      </c>
      <c r="Y358" s="38"/>
      <c r="Z358" s="38">
        <v>13</v>
      </c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  <c r="BA358" s="3">
        <f>IF(Q358&gt;0,RANK(Q358,(N358:P358,Q358:AE358)),0)</f>
        <v>5</v>
      </c>
      <c r="BB358" s="3">
        <f>IF(R358&gt;0,RANK(R358,(N358:P358,Q358:AE358)),0)</f>
        <v>3</v>
      </c>
      <c r="BC358" s="3">
        <f>IF(S358&gt;0,RANK(S358,(N358:P358,Q358:AE358)),0)</f>
        <v>8</v>
      </c>
      <c r="BD358" s="3">
        <f>IF(T358&gt;0,RANK(T358,(N358:P358,Q358:AE358)),0)</f>
        <v>6</v>
      </c>
      <c r="BE358" s="2">
        <f t="shared" si="159"/>
        <v>2.0484188304064235E-3</v>
      </c>
      <c r="BF358" s="2">
        <f t="shared" si="160"/>
        <v>5.122756941483844E-3</v>
      </c>
      <c r="BG358" s="2">
        <f t="shared" si="161"/>
        <v>4.6052376599009189E-4</v>
      </c>
      <c r="BH358" s="2">
        <f t="shared" si="162"/>
        <v>1.1946260068257828E-3</v>
      </c>
      <c r="BJ358" t="s">
        <v>2495</v>
      </c>
      <c r="BK358" t="s">
        <v>2837</v>
      </c>
      <c r="BN358">
        <v>0</v>
      </c>
      <c r="BO358" s="60">
        <v>12</v>
      </c>
      <c r="BP358" s="62">
        <v>11</v>
      </c>
      <c r="BQ358" s="66">
        <f t="shared" si="163"/>
        <v>12011</v>
      </c>
      <c r="BR358" s="66">
        <f t="shared" si="165"/>
        <v>12011</v>
      </c>
      <c r="BS358" s="3" t="s">
        <v>3083</v>
      </c>
      <c r="BT358" s="102"/>
      <c r="BU358" s="102"/>
      <c r="BX358" s="38"/>
      <c r="BY358" s="73"/>
      <c r="CD358" s="38">
        <f t="shared" si="164"/>
        <v>0</v>
      </c>
      <c r="CE358" s="38">
        <v>877262</v>
      </c>
      <c r="CF358" s="38">
        <v>2736</v>
      </c>
      <c r="CJ358" s="38">
        <v>0</v>
      </c>
      <c r="CL358" s="6"/>
      <c r="CM358" s="51"/>
    </row>
    <row r="359" spans="1:91" ht="14" hidden="1" customHeight="1" outlineLevel="1" x14ac:dyDescent="0.2">
      <c r="A359" t="s">
        <v>1174</v>
      </c>
      <c r="B359" t="s">
        <v>2837</v>
      </c>
      <c r="C359" s="1">
        <f t="shared" si="152"/>
        <v>6444</v>
      </c>
      <c r="D359" s="3">
        <f>IF(N359&gt;0, RANK(N359,(N359:P359,Q359:AE359)),0)</f>
        <v>2</v>
      </c>
      <c r="E359" s="3">
        <f>IF(O359&gt;0,RANK(O359,(N359:P359,Q359:AE359)),0)</f>
        <v>1</v>
      </c>
      <c r="F359" s="3">
        <f>IF(P359&gt;0,RANK(P359,(N359:P359,Q359:AE359)),0)</f>
        <v>0</v>
      </c>
      <c r="G359" s="1">
        <f t="shared" si="153"/>
        <v>4346</v>
      </c>
      <c r="H359" s="2">
        <f t="shared" si="154"/>
        <v>0.67442582247051519</v>
      </c>
      <c r="I359" s="2"/>
      <c r="J359" s="2">
        <f t="shared" si="155"/>
        <v>0.15844196151458723</v>
      </c>
      <c r="K359" s="2">
        <f t="shared" si="156"/>
        <v>0.83286778398510242</v>
      </c>
      <c r="L359" s="2">
        <f t="shared" si="157"/>
        <v>0</v>
      </c>
      <c r="M359" s="2">
        <f t="shared" si="158"/>
        <v>8.6902545003103571E-3</v>
      </c>
      <c r="N359" s="38">
        <v>1021</v>
      </c>
      <c r="O359" s="38">
        <v>5367</v>
      </c>
      <c r="P359" s="38"/>
      <c r="Q359" s="38">
        <v>17</v>
      </c>
      <c r="R359" s="38">
        <v>13</v>
      </c>
      <c r="S359" s="38">
        <v>5</v>
      </c>
      <c r="T359" s="38">
        <v>5</v>
      </c>
      <c r="U359" s="38"/>
      <c r="V359" s="38"/>
      <c r="W359" s="38">
        <f>IF(Copyright!B$11=1,IF(CF359&gt;0,CF359-SUM(Y359:AY359)-U359,SUM(CJ359:CL359)),SUM(CJ359:CL359))</f>
        <v>16</v>
      </c>
      <c r="X359" s="38">
        <v>0</v>
      </c>
      <c r="Y359" s="38"/>
      <c r="Z359" s="38">
        <v>0</v>
      </c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  <c r="BA359" s="3">
        <f>IF(Q359&gt;0,RANK(Q359,(N359:P359,Q359:AE359)),0)</f>
        <v>3</v>
      </c>
      <c r="BB359" s="3">
        <f>IF(R359&gt;0,RANK(R359,(N359:P359,Q359:AE359)),0)</f>
        <v>5</v>
      </c>
      <c r="BC359" s="3">
        <f>IF(S359&gt;0,RANK(S359,(N359:P359,Q359:AE359)),0)</f>
        <v>6</v>
      </c>
      <c r="BD359" s="3">
        <f>IF(T359&gt;0,RANK(T359,(N359:P359,Q359:AE359)),0)</f>
        <v>6</v>
      </c>
      <c r="BE359" s="2">
        <f t="shared" si="159"/>
        <v>2.6381129733085039E-3</v>
      </c>
      <c r="BF359" s="2">
        <f t="shared" si="160"/>
        <v>2.0173805090006208E-3</v>
      </c>
      <c r="BG359" s="2">
        <f t="shared" si="161"/>
        <v>7.7591558038485418E-4</v>
      </c>
      <c r="BH359" s="2">
        <f t="shared" si="162"/>
        <v>7.7591558038485418E-4</v>
      </c>
      <c r="BJ359" t="s">
        <v>1174</v>
      </c>
      <c r="BK359" t="s">
        <v>2837</v>
      </c>
      <c r="BL359">
        <v>2</v>
      </c>
      <c r="BN359">
        <v>0</v>
      </c>
      <c r="BO359" s="60">
        <v>12</v>
      </c>
      <c r="BP359" s="62">
        <v>13</v>
      </c>
      <c r="BQ359" s="66">
        <f t="shared" si="163"/>
        <v>12013</v>
      </c>
      <c r="BR359" s="66">
        <f t="shared" si="165"/>
        <v>12013</v>
      </c>
      <c r="BS359" s="3" t="s">
        <v>3083</v>
      </c>
      <c r="BT359" s="102">
        <v>29</v>
      </c>
      <c r="BU359" s="102">
        <v>1</v>
      </c>
      <c r="BX359" s="38"/>
      <c r="BY359" s="73"/>
      <c r="CD359" s="38">
        <f t="shared" si="164"/>
        <v>0</v>
      </c>
      <c r="CE359" s="38">
        <f>5367+1021+17+5+5+13+16</f>
        <v>6444</v>
      </c>
      <c r="CF359" s="38">
        <v>16</v>
      </c>
      <c r="CJ359" s="38">
        <v>0</v>
      </c>
      <c r="CL359" s="6"/>
      <c r="CM359" s="51"/>
    </row>
    <row r="360" spans="1:91" ht="14" hidden="1" customHeight="1" outlineLevel="1" x14ac:dyDescent="0.2">
      <c r="A360" t="s">
        <v>1165</v>
      </c>
      <c r="B360" t="s">
        <v>2837</v>
      </c>
      <c r="C360" s="1">
        <f t="shared" si="152"/>
        <v>124118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>IF(P360&gt;0,RANK(P360,(N360:P360,Q360:AE360)),0)</f>
        <v>0</v>
      </c>
      <c r="G360" s="1">
        <f t="shared" si="153"/>
        <v>42030</v>
      </c>
      <c r="H360" s="2">
        <f t="shared" si="154"/>
        <v>0.33862936882643935</v>
      </c>
      <c r="I360" s="2"/>
      <c r="J360" s="2">
        <f t="shared" si="155"/>
        <v>0.32589954720507902</v>
      </c>
      <c r="K360" s="2">
        <f t="shared" si="156"/>
        <v>0.66452891603151842</v>
      </c>
      <c r="L360" s="2">
        <f t="shared" si="157"/>
        <v>0</v>
      </c>
      <c r="M360" s="2">
        <f t="shared" si="158"/>
        <v>9.5715367634026105E-3</v>
      </c>
      <c r="N360" s="38">
        <v>40450</v>
      </c>
      <c r="O360" s="38">
        <v>82480</v>
      </c>
      <c r="P360" s="38"/>
      <c r="Q360" s="38">
        <v>330</v>
      </c>
      <c r="R360" s="38">
        <v>274</v>
      </c>
      <c r="S360" s="38">
        <v>40</v>
      </c>
      <c r="T360" s="38">
        <v>57</v>
      </c>
      <c r="U360" s="38"/>
      <c r="V360" s="38"/>
      <c r="W360" s="38">
        <f>IF(Copyright!B$11=1,IF(CF360&gt;0,CF360-SUM(Y360:AY360)-U360,SUM(CJ360:CL360)),SUM(CJ360:CL360))</f>
        <v>442</v>
      </c>
      <c r="X360" s="38">
        <v>43</v>
      </c>
      <c r="Y360" s="38"/>
      <c r="Z360" s="38">
        <v>2</v>
      </c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  <c r="BA360" s="3">
        <f>IF(Q360&gt;0,RANK(Q360,(N360:P360,Q360:AE360)),0)</f>
        <v>4</v>
      </c>
      <c r="BB360" s="3">
        <f>IF(R360&gt;0,RANK(R360,(N360:P360,Q360:AE360)),0)</f>
        <v>5</v>
      </c>
      <c r="BC360" s="3">
        <f>IF(S360&gt;0,RANK(S360,(N360:P360,Q360:AE360)),0)</f>
        <v>8</v>
      </c>
      <c r="BD360" s="3">
        <f>IF(T360&gt;0,RANK(T360,(N360:P360,Q360:AE360)),0)</f>
        <v>6</v>
      </c>
      <c r="BE360" s="2">
        <f t="shared" si="159"/>
        <v>2.6587602120562688E-3</v>
      </c>
      <c r="BF360" s="2">
        <f t="shared" si="160"/>
        <v>2.2075766609194478E-3</v>
      </c>
      <c r="BG360" s="2">
        <f t="shared" si="161"/>
        <v>3.2227396509772958E-4</v>
      </c>
      <c r="BH360" s="2">
        <f t="shared" si="162"/>
        <v>4.5924040026426463E-4</v>
      </c>
      <c r="BJ360" t="s">
        <v>1165</v>
      </c>
      <c r="BK360" t="s">
        <v>2837</v>
      </c>
      <c r="BL360">
        <v>17</v>
      </c>
      <c r="BN360">
        <v>0</v>
      </c>
      <c r="BO360" s="60">
        <v>12</v>
      </c>
      <c r="BP360" s="62">
        <v>15</v>
      </c>
      <c r="BQ360" s="66">
        <f t="shared" si="163"/>
        <v>12015</v>
      </c>
      <c r="BR360" s="66">
        <f t="shared" si="165"/>
        <v>12015</v>
      </c>
      <c r="BS360" s="3" t="s">
        <v>3083</v>
      </c>
      <c r="BT360" s="102"/>
      <c r="BU360" s="102"/>
      <c r="BX360" s="38"/>
      <c r="BY360" s="73"/>
      <c r="CD360" s="38">
        <f t="shared" si="164"/>
        <v>0</v>
      </c>
      <c r="CE360" s="38">
        <f>82480+40450+330+57+40+43+274+444</f>
        <v>124118</v>
      </c>
      <c r="CF360" s="38">
        <v>444</v>
      </c>
      <c r="CJ360" s="38">
        <v>0</v>
      </c>
      <c r="CL360" s="6"/>
      <c r="CM360" s="51"/>
    </row>
    <row r="361" spans="1:91" ht="14" hidden="1" customHeight="1" outlineLevel="1" x14ac:dyDescent="0.2">
      <c r="A361" t="s">
        <v>2887</v>
      </c>
      <c r="B361" t="s">
        <v>2837</v>
      </c>
      <c r="C361" s="1">
        <f t="shared" si="152"/>
        <v>98540</v>
      </c>
      <c r="D361" s="3">
        <f>IF(N361&gt;0, RANK(N361,(N361:P361,Q361:AE361)),0)</f>
        <v>2</v>
      </c>
      <c r="E361" s="3">
        <f>IF(O361&gt;0,RANK(O361,(N361:P361,Q361:AE361)),0)</f>
        <v>1</v>
      </c>
      <c r="F361" s="3">
        <f>IF(P361&gt;0,RANK(P361,(N361:P361,Q361:AE361)),0)</f>
        <v>0</v>
      </c>
      <c r="G361" s="1">
        <f t="shared" si="153"/>
        <v>45080</v>
      </c>
      <c r="H361" s="2">
        <f t="shared" si="154"/>
        <v>0.45747919626547595</v>
      </c>
      <c r="I361" s="2"/>
      <c r="J361" s="2">
        <f t="shared" si="155"/>
        <v>0.26665313578242339</v>
      </c>
      <c r="K361" s="2">
        <f t="shared" si="156"/>
        <v>0.72413233204789929</v>
      </c>
      <c r="L361" s="2">
        <f t="shared" si="157"/>
        <v>0</v>
      </c>
      <c r="M361" s="2">
        <f t="shared" si="158"/>
        <v>9.2145321696773808E-3</v>
      </c>
      <c r="N361" s="38">
        <v>26276</v>
      </c>
      <c r="O361" s="38">
        <v>71356</v>
      </c>
      <c r="P361" s="38"/>
      <c r="Q361" s="38">
        <v>240</v>
      </c>
      <c r="R361" s="38">
        <v>191</v>
      </c>
      <c r="S361" s="38">
        <v>55</v>
      </c>
      <c r="T361" s="38">
        <v>66</v>
      </c>
      <c r="U361" s="38"/>
      <c r="V361" s="38"/>
      <c r="W361" s="38">
        <f>IF(Copyright!B$11=1,IF(CF361&gt;0,CF361-SUM(Y361:AY361)-U361,SUM(CJ361:CL361)),SUM(CJ361:CL361))</f>
        <v>303</v>
      </c>
      <c r="X361" s="38">
        <v>49</v>
      </c>
      <c r="Y361" s="38"/>
      <c r="Z361" s="38">
        <v>4</v>
      </c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  <c r="BA361" s="3">
        <f>IF(Q361&gt;0,RANK(Q361,(N361:P361,Q361:AE361)),0)</f>
        <v>4</v>
      </c>
      <c r="BB361" s="3">
        <f>IF(R361&gt;0,RANK(R361,(N361:P361,Q361:AE361)),0)</f>
        <v>5</v>
      </c>
      <c r="BC361" s="3">
        <f>IF(S361&gt;0,RANK(S361,(N361:P361,Q361:AE361)),0)</f>
        <v>7</v>
      </c>
      <c r="BD361" s="3">
        <f>IF(T361&gt;0,RANK(T361,(N361:P361,Q361:AE361)),0)</f>
        <v>6</v>
      </c>
      <c r="BE361" s="2">
        <f t="shared" si="159"/>
        <v>2.4355591637913536E-3</v>
      </c>
      <c r="BF361" s="2">
        <f t="shared" si="160"/>
        <v>1.9382991678506191E-3</v>
      </c>
      <c r="BG361" s="2">
        <f t="shared" si="161"/>
        <v>5.5814897503551853E-4</v>
      </c>
      <c r="BH361" s="2">
        <f t="shared" si="162"/>
        <v>6.6977877004262233E-4</v>
      </c>
      <c r="BJ361" t="s">
        <v>2887</v>
      </c>
      <c r="BK361" t="s">
        <v>2837</v>
      </c>
      <c r="BL361">
        <v>12</v>
      </c>
      <c r="BN361">
        <v>0</v>
      </c>
      <c r="BO361" s="60">
        <v>12</v>
      </c>
      <c r="BP361" s="62">
        <v>17</v>
      </c>
      <c r="BQ361" s="66">
        <f t="shared" si="163"/>
        <v>12017</v>
      </c>
      <c r="BR361" s="66">
        <f t="shared" si="165"/>
        <v>12017</v>
      </c>
      <c r="BS361" s="3" t="s">
        <v>3083</v>
      </c>
      <c r="BT361" s="102"/>
      <c r="BU361" s="102"/>
      <c r="BX361" s="38"/>
      <c r="BY361" s="73"/>
      <c r="CD361" s="38">
        <f t="shared" si="164"/>
        <v>0</v>
      </c>
      <c r="CE361" s="38">
        <v>98540</v>
      </c>
      <c r="CF361" s="38">
        <v>307</v>
      </c>
      <c r="CJ361" s="38">
        <v>0</v>
      </c>
      <c r="CL361" s="6"/>
      <c r="CM361" s="51"/>
    </row>
    <row r="362" spans="1:91" ht="14" hidden="1" customHeight="1" outlineLevel="1" x14ac:dyDescent="0.2">
      <c r="A362" t="s">
        <v>3026</v>
      </c>
      <c r="B362" t="s">
        <v>2837</v>
      </c>
      <c r="C362" s="1">
        <f t="shared" si="152"/>
        <v>127302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>IF(P362&gt;0,RANK(P362,(N362:P362,Q362:AE362)),0)</f>
        <v>0</v>
      </c>
      <c r="G362" s="1">
        <f t="shared" si="153"/>
        <v>49785</v>
      </c>
      <c r="H362" s="2">
        <f t="shared" si="154"/>
        <v>0.3910779092237357</v>
      </c>
      <c r="I362" s="2"/>
      <c r="J362" s="2">
        <f t="shared" si="155"/>
        <v>0.29792147806004621</v>
      </c>
      <c r="K362" s="2">
        <f t="shared" si="156"/>
        <v>0.68899938728378185</v>
      </c>
      <c r="L362" s="2">
        <f t="shared" si="157"/>
        <v>0</v>
      </c>
      <c r="M362" s="2">
        <f t="shared" si="158"/>
        <v>1.3079134656171942E-2</v>
      </c>
      <c r="N362" s="38">
        <v>37926</v>
      </c>
      <c r="O362" s="38">
        <v>87711</v>
      </c>
      <c r="P362" s="38"/>
      <c r="Q362" s="38">
        <v>483</v>
      </c>
      <c r="R362" s="38">
        <v>374</v>
      </c>
      <c r="S362" s="38">
        <v>79</v>
      </c>
      <c r="T362" s="38">
        <v>147</v>
      </c>
      <c r="U362" s="38"/>
      <c r="V362" s="38"/>
      <c r="W362" s="38">
        <f>IF(Copyright!B$11=1,IF(CF362&gt;0,CF362-SUM(Y362:AY362)-U362,SUM(CJ362:CL362)),SUM(CJ362:CL362))</f>
        <v>492</v>
      </c>
      <c r="X362" s="38">
        <v>86</v>
      </c>
      <c r="Y362" s="38"/>
      <c r="Z362" s="38">
        <v>4</v>
      </c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  <c r="BA362" s="3">
        <f>IF(Q362&gt;0,RANK(Q362,(N362:P362,Q362:AE362)),0)</f>
        <v>4</v>
      </c>
      <c r="BB362" s="3">
        <f>IF(R362&gt;0,RANK(R362,(N362:P362,Q362:AE362)),0)</f>
        <v>5</v>
      </c>
      <c r="BC362" s="3">
        <f>IF(S362&gt;0,RANK(S362,(N362:P362,Q362:AE362)),0)</f>
        <v>8</v>
      </c>
      <c r="BD362" s="3">
        <f>IF(T362&gt;0,RANK(T362,(N362:P362,Q362:AE362)),0)</f>
        <v>6</v>
      </c>
      <c r="BE362" s="2">
        <f t="shared" si="159"/>
        <v>3.794127350709337E-3</v>
      </c>
      <c r="BF362" s="2">
        <f t="shared" si="160"/>
        <v>2.9378957125575401E-3</v>
      </c>
      <c r="BG362" s="2">
        <f t="shared" si="161"/>
        <v>6.2057155425680667E-4</v>
      </c>
      <c r="BH362" s="2">
        <f t="shared" si="162"/>
        <v>1.1547344110854503E-3</v>
      </c>
      <c r="BJ362" t="s">
        <v>3026</v>
      </c>
      <c r="BK362" t="s">
        <v>2837</v>
      </c>
      <c r="BL362">
        <v>4</v>
      </c>
      <c r="BN362">
        <v>0</v>
      </c>
      <c r="BO362" s="60">
        <v>12</v>
      </c>
      <c r="BP362" s="62">
        <v>19</v>
      </c>
      <c r="BQ362" s="66">
        <f t="shared" si="163"/>
        <v>12019</v>
      </c>
      <c r="BR362" s="66">
        <f t="shared" si="165"/>
        <v>12019</v>
      </c>
      <c r="BS362" s="3" t="s">
        <v>3083</v>
      </c>
      <c r="BT362" s="102"/>
      <c r="BU362" s="102"/>
      <c r="BX362" s="38"/>
      <c r="BY362" s="73"/>
      <c r="CD362" s="38">
        <f t="shared" si="164"/>
        <v>0</v>
      </c>
      <c r="CE362" s="38">
        <v>127302</v>
      </c>
      <c r="CF362" s="38">
        <v>496</v>
      </c>
      <c r="CJ362" s="38">
        <v>1</v>
      </c>
      <c r="CL362" s="6"/>
      <c r="CM362" s="51"/>
    </row>
    <row r="363" spans="1:91" ht="14" hidden="1" customHeight="1" outlineLevel="1" x14ac:dyDescent="0.2">
      <c r="A363" t="s">
        <v>3118</v>
      </c>
      <c r="B363" t="s">
        <v>2837</v>
      </c>
      <c r="C363" s="1">
        <f t="shared" si="152"/>
        <v>217434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>IF(P363&gt;0,RANK(P363,(N363:P363,Q363:AE363)),0)</f>
        <v>0</v>
      </c>
      <c r="G363" s="1">
        <f t="shared" si="153"/>
        <v>71547</v>
      </c>
      <c r="H363" s="2">
        <f t="shared" si="154"/>
        <v>0.32905157427081322</v>
      </c>
      <c r="I363" s="2"/>
      <c r="J363" s="2">
        <f t="shared" si="155"/>
        <v>0.32984721800638356</v>
      </c>
      <c r="K363" s="2">
        <f t="shared" si="156"/>
        <v>0.65889879227719672</v>
      </c>
      <c r="L363" s="2">
        <f t="shared" si="157"/>
        <v>0</v>
      </c>
      <c r="M363" s="2">
        <f t="shared" si="158"/>
        <v>1.1253989716419666E-2</v>
      </c>
      <c r="N363" s="38">
        <v>71720</v>
      </c>
      <c r="O363" s="38">
        <v>143267</v>
      </c>
      <c r="P363" s="38"/>
      <c r="Q363" s="38">
        <v>525</v>
      </c>
      <c r="R363" s="38">
        <v>528</v>
      </c>
      <c r="S363" s="38">
        <v>65</v>
      </c>
      <c r="T363" s="38">
        <v>134</v>
      </c>
      <c r="U363" s="38"/>
      <c r="V363" s="38"/>
      <c r="W363" s="38">
        <f>IF(Copyright!B$11=1,IF(CF363&gt;0,CF363-SUM(Y363:AY363)-U363,SUM(CJ363:CL363)),SUM(CJ363:CL363))</f>
        <v>1064</v>
      </c>
      <c r="X363" s="38">
        <v>124</v>
      </c>
      <c r="Y363" s="38"/>
      <c r="Z363" s="38">
        <v>7</v>
      </c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  <c r="BA363" s="3">
        <f>IF(Q363&gt;0,RANK(Q363,(N363:P363,Q363:AE363)),0)</f>
        <v>5</v>
      </c>
      <c r="BB363" s="3">
        <f>IF(R363&gt;0,RANK(R363,(N363:P363,Q363:AE363)),0)</f>
        <v>4</v>
      </c>
      <c r="BC363" s="3">
        <f>IF(S363&gt;0,RANK(S363,(N363:P363,Q363:AE363)),0)</f>
        <v>8</v>
      </c>
      <c r="BD363" s="3">
        <f>IF(T363&gt;0,RANK(T363,(N363:P363,Q363:AE363)),0)</f>
        <v>6</v>
      </c>
      <c r="BE363" s="2">
        <f t="shared" si="159"/>
        <v>2.4145257871354066E-3</v>
      </c>
      <c r="BF363" s="2">
        <f t="shared" si="160"/>
        <v>2.4283230773476088E-3</v>
      </c>
      <c r="BG363" s="2">
        <f t="shared" si="161"/>
        <v>2.9894128793105036E-4</v>
      </c>
      <c r="BH363" s="2">
        <f t="shared" si="162"/>
        <v>6.1627896281170379E-4</v>
      </c>
      <c r="BJ363" t="s">
        <v>3118</v>
      </c>
      <c r="BK363" t="s">
        <v>2837</v>
      </c>
      <c r="BN363">
        <v>0</v>
      </c>
      <c r="BO363" s="60">
        <v>12</v>
      </c>
      <c r="BP363" s="62">
        <v>21</v>
      </c>
      <c r="BQ363" s="66">
        <f t="shared" si="163"/>
        <v>12021</v>
      </c>
      <c r="BR363" s="66">
        <f t="shared" si="165"/>
        <v>12021</v>
      </c>
      <c r="BS363" s="3" t="s">
        <v>3083</v>
      </c>
      <c r="BT363" s="102"/>
      <c r="BU363" s="102"/>
      <c r="BX363" s="38"/>
      <c r="BY363" s="73"/>
      <c r="CD363" s="38">
        <f t="shared" si="164"/>
        <v>0</v>
      </c>
      <c r="CE363" s="38">
        <f>143267+71720+525+134+65+124+528+1071</f>
        <v>217434</v>
      </c>
      <c r="CF363" s="38">
        <v>1071</v>
      </c>
      <c r="CJ363" s="38">
        <v>0</v>
      </c>
      <c r="CL363" s="6"/>
      <c r="CM363" s="51"/>
    </row>
    <row r="364" spans="1:91" ht="14" hidden="1" customHeight="1" outlineLevel="1" x14ac:dyDescent="0.2">
      <c r="A364" t="s">
        <v>1470</v>
      </c>
      <c r="B364" t="s">
        <v>2837</v>
      </c>
      <c r="C364" s="1">
        <f t="shared" si="152"/>
        <v>33690</v>
      </c>
      <c r="D364" s="3">
        <f>IF(N364&gt;0, RANK(N364,(N364:P364,Q364:AE364)),0)</f>
        <v>2</v>
      </c>
      <c r="E364" s="3">
        <f>IF(O364&gt;0,RANK(O364,(N364:P364,Q364:AE364)),0)</f>
        <v>1</v>
      </c>
      <c r="F364" s="3">
        <f>IF(P364&gt;0,RANK(P364,(N364:P364,Q364:AE364)),0)</f>
        <v>0</v>
      </c>
      <c r="G364" s="1">
        <f t="shared" si="153"/>
        <v>16858</v>
      </c>
      <c r="H364" s="2">
        <f t="shared" si="154"/>
        <v>0.50038587117839117</v>
      </c>
      <c r="I364" s="2"/>
      <c r="J364" s="2">
        <f t="shared" si="155"/>
        <v>0.24487978628673196</v>
      </c>
      <c r="K364" s="2">
        <f t="shared" si="156"/>
        <v>0.74526565746512319</v>
      </c>
      <c r="L364" s="2">
        <f t="shared" si="157"/>
        <v>0</v>
      </c>
      <c r="M364" s="2">
        <f t="shared" si="158"/>
        <v>9.8545562481447968E-3</v>
      </c>
      <c r="N364" s="38">
        <v>8250</v>
      </c>
      <c r="O364" s="38">
        <v>25108</v>
      </c>
      <c r="P364" s="38"/>
      <c r="Q364" s="38">
        <v>88</v>
      </c>
      <c r="R364" s="38">
        <v>90</v>
      </c>
      <c r="S364" s="38">
        <v>19</v>
      </c>
      <c r="T364" s="38">
        <v>23</v>
      </c>
      <c r="U364" s="38"/>
      <c r="V364" s="38"/>
      <c r="W364" s="38">
        <f>IF(Copyright!B$11=1,IF(CF364&gt;0,CF364-SUM(Y364:AY364)-U364,SUM(CJ364:CL364)),SUM(CJ364:CL364))</f>
        <v>98</v>
      </c>
      <c r="X364" s="38">
        <v>14</v>
      </c>
      <c r="Y364" s="38"/>
      <c r="Z364" s="38">
        <v>0</v>
      </c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  <c r="BA364" s="3">
        <f>IF(Q364&gt;0,RANK(Q364,(N364:P364,Q364:AE364)),0)</f>
        <v>5</v>
      </c>
      <c r="BB364" s="3">
        <f>IF(R364&gt;0,RANK(R364,(N364:P364,Q364:AE364)),0)</f>
        <v>4</v>
      </c>
      <c r="BC364" s="3">
        <f>IF(S364&gt;0,RANK(S364,(N364:P364,Q364:AE364)),0)</f>
        <v>7</v>
      </c>
      <c r="BD364" s="3">
        <f>IF(T364&gt;0,RANK(T364,(N364:P364,Q364:AE364)),0)</f>
        <v>6</v>
      </c>
      <c r="BE364" s="2">
        <f t="shared" si="159"/>
        <v>2.6120510537251409E-3</v>
      </c>
      <c r="BF364" s="2">
        <f t="shared" si="160"/>
        <v>2.6714158504007124E-3</v>
      </c>
      <c r="BG364" s="2">
        <f t="shared" si="161"/>
        <v>5.6396556841792822E-4</v>
      </c>
      <c r="BH364" s="2">
        <f t="shared" si="162"/>
        <v>6.8269516176907099E-4</v>
      </c>
      <c r="BJ364" t="s">
        <v>1470</v>
      </c>
      <c r="BK364" t="s">
        <v>2837</v>
      </c>
      <c r="BL364">
        <v>3</v>
      </c>
      <c r="BN364">
        <v>0</v>
      </c>
      <c r="BO364" s="60">
        <v>12</v>
      </c>
      <c r="BP364" s="62">
        <v>23</v>
      </c>
      <c r="BQ364" s="66">
        <f t="shared" si="163"/>
        <v>12023</v>
      </c>
      <c r="BR364" s="66">
        <f t="shared" si="165"/>
        <v>12023</v>
      </c>
      <c r="BS364" s="3" t="s">
        <v>3083</v>
      </c>
      <c r="BT364" s="102"/>
      <c r="BU364" s="102"/>
      <c r="BX364" s="38"/>
      <c r="BY364" s="73"/>
      <c r="CD364" s="38">
        <f t="shared" si="164"/>
        <v>0</v>
      </c>
      <c r="CE364" s="38">
        <f>25108+8250+88+23+19+14+90+98</f>
        <v>33690</v>
      </c>
      <c r="CF364" s="38">
        <v>98</v>
      </c>
      <c r="CJ364" s="38">
        <v>0</v>
      </c>
      <c r="CL364" s="6"/>
      <c r="CM364" s="51"/>
    </row>
    <row r="365" spans="1:91" ht="14" hidden="1" customHeight="1" outlineLevel="1" x14ac:dyDescent="0.2">
      <c r="A365" t="s">
        <v>844</v>
      </c>
      <c r="B365" t="s">
        <v>2837</v>
      </c>
      <c r="C365" s="1">
        <f t="shared" si="152"/>
        <v>12525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>IF(P365&gt;0,RANK(P365,(N365:P365,Q365:AE365)),0)</f>
        <v>0</v>
      </c>
      <c r="G365" s="1">
        <f t="shared" si="153"/>
        <v>5363</v>
      </c>
      <c r="H365" s="2">
        <f t="shared" si="154"/>
        <v>0.42818363273453092</v>
      </c>
      <c r="I365" s="2"/>
      <c r="J365" s="2">
        <f t="shared" si="155"/>
        <v>0.28143712574850299</v>
      </c>
      <c r="K365" s="2">
        <f t="shared" si="156"/>
        <v>0.70962075848303396</v>
      </c>
      <c r="L365" s="2">
        <f t="shared" si="157"/>
        <v>0</v>
      </c>
      <c r="M365" s="2">
        <f t="shared" si="158"/>
        <v>8.9421157684630437E-3</v>
      </c>
      <c r="N365" s="38">
        <v>3525</v>
      </c>
      <c r="O365" s="38">
        <v>8888</v>
      </c>
      <c r="P365" s="38"/>
      <c r="Q365" s="38">
        <v>29</v>
      </c>
      <c r="R365" s="38">
        <v>23</v>
      </c>
      <c r="S365" s="38">
        <v>6</v>
      </c>
      <c r="T365" s="38">
        <v>12</v>
      </c>
      <c r="U365" s="38"/>
      <c r="V365" s="38"/>
      <c r="W365" s="38">
        <f>IF(Copyright!B$11=1,IF(CF365&gt;0,CF365-SUM(Y365:AY365)-U365,SUM(CJ365:CL365)),SUM(CJ365:CL365))</f>
        <v>37</v>
      </c>
      <c r="X365" s="38">
        <v>5</v>
      </c>
      <c r="Y365" s="38"/>
      <c r="Z365" s="38">
        <v>0</v>
      </c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BA365" s="3">
        <f>IF(Q365&gt;0,RANK(Q365,(N365:P365,Q365:AE365)),0)</f>
        <v>4</v>
      </c>
      <c r="BB365" s="3">
        <f>IF(R365&gt;0,RANK(R365,(N365:P365,Q365:AE365)),0)</f>
        <v>5</v>
      </c>
      <c r="BC365" s="3">
        <f>IF(S365&gt;0,RANK(S365,(N365:P365,Q365:AE365)),0)</f>
        <v>7</v>
      </c>
      <c r="BD365" s="3">
        <f>IF(T365&gt;0,RANK(T365,(N365:P365,Q365:AE365)),0)</f>
        <v>6</v>
      </c>
      <c r="BE365" s="2">
        <f t="shared" si="159"/>
        <v>2.315369261477046E-3</v>
      </c>
      <c r="BF365" s="2">
        <f t="shared" si="160"/>
        <v>1.8363273453093811E-3</v>
      </c>
      <c r="BG365" s="2">
        <f t="shared" si="161"/>
        <v>4.7904191616766467E-4</v>
      </c>
      <c r="BH365" s="2">
        <f t="shared" si="162"/>
        <v>9.5808383233532933E-4</v>
      </c>
      <c r="BJ365" t="s">
        <v>3068</v>
      </c>
      <c r="BK365" t="s">
        <v>2837</v>
      </c>
      <c r="BL365">
        <v>18</v>
      </c>
      <c r="BN365">
        <v>0</v>
      </c>
      <c r="BO365" s="60">
        <v>12</v>
      </c>
      <c r="BP365" s="62">
        <v>27</v>
      </c>
      <c r="BQ365" s="66">
        <f t="shared" si="163"/>
        <v>12027</v>
      </c>
      <c r="BR365" s="66">
        <f t="shared" si="165"/>
        <v>12027</v>
      </c>
      <c r="BS365" s="3" t="s">
        <v>3083</v>
      </c>
      <c r="BT365" s="102"/>
      <c r="BU365" s="102"/>
      <c r="BX365" s="38"/>
      <c r="BY365" s="73"/>
      <c r="CD365" s="38">
        <f t="shared" si="164"/>
        <v>14</v>
      </c>
      <c r="CE365" s="102">
        <f>8879+3520+29+12+6+5+23+37</f>
        <v>12511</v>
      </c>
      <c r="CF365" s="102">
        <v>37</v>
      </c>
      <c r="CJ365" s="38">
        <v>0</v>
      </c>
      <c r="CL365" s="6"/>
      <c r="CM365" s="51"/>
    </row>
    <row r="366" spans="1:91" ht="14" hidden="1" customHeight="1" outlineLevel="1" x14ac:dyDescent="0.2">
      <c r="A366" t="s">
        <v>3064</v>
      </c>
      <c r="B366" t="s">
        <v>2837</v>
      </c>
      <c r="C366" s="1">
        <f t="shared" si="152"/>
        <v>8163</v>
      </c>
      <c r="D366" s="3">
        <f>IF(N366&gt;0, RANK(N366,(N366:P366,Q366:AE366)),0)</f>
        <v>2</v>
      </c>
      <c r="E366" s="3">
        <f>IF(O366&gt;0,RANK(O366,(N366:P366,Q366:AE366)),0)</f>
        <v>1</v>
      </c>
      <c r="F366" s="3">
        <f>IF(P366&gt;0,RANK(P366,(N366:P366,Q366:AE366)),0)</f>
        <v>0</v>
      </c>
      <c r="G366" s="1">
        <f t="shared" si="153"/>
        <v>5737</v>
      </c>
      <c r="H366" s="2">
        <f t="shared" si="154"/>
        <v>0.70280534117358817</v>
      </c>
      <c r="I366" s="2"/>
      <c r="J366" s="2">
        <f t="shared" si="155"/>
        <v>0.14492220997182409</v>
      </c>
      <c r="K366" s="2">
        <f t="shared" si="156"/>
        <v>0.84772755114541221</v>
      </c>
      <c r="L366" s="2">
        <f t="shared" si="157"/>
        <v>0</v>
      </c>
      <c r="M366" s="2">
        <f t="shared" si="158"/>
        <v>7.3502388827636489E-3</v>
      </c>
      <c r="N366" s="38">
        <v>1183</v>
      </c>
      <c r="O366" s="38">
        <v>6920</v>
      </c>
      <c r="P366" s="38"/>
      <c r="Q366" s="38">
        <v>18</v>
      </c>
      <c r="R366" s="38">
        <v>16</v>
      </c>
      <c r="S366" s="38">
        <v>4</v>
      </c>
      <c r="T366" s="38">
        <v>6</v>
      </c>
      <c r="U366" s="38"/>
      <c r="V366" s="38"/>
      <c r="W366" s="38">
        <f>IF(Copyright!B$11=1,IF(CF366&gt;0,CF366-SUM(Y366:AY366)-U366,SUM(CJ366:CL366)),SUM(CJ366:CL366))</f>
        <v>15</v>
      </c>
      <c r="X366" s="38">
        <v>1</v>
      </c>
      <c r="Y366" s="38"/>
      <c r="Z366" s="38">
        <v>0</v>
      </c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BA366" s="3">
        <f>IF(Q366&gt;0,RANK(Q366,(N366:P366,Q366:AE366)),0)</f>
        <v>3</v>
      </c>
      <c r="BB366" s="3">
        <f>IF(R366&gt;0,RANK(R366,(N366:P366,Q366:AE366)),0)</f>
        <v>4</v>
      </c>
      <c r="BC366" s="3">
        <f>IF(S366&gt;0,RANK(S366,(N366:P366,Q366:AE366)),0)</f>
        <v>7</v>
      </c>
      <c r="BD366" s="3">
        <f>IF(T366&gt;0,RANK(T366,(N366:P366,Q366:AE366)),0)</f>
        <v>6</v>
      </c>
      <c r="BE366" s="2">
        <f t="shared" si="159"/>
        <v>2.205071664829107E-3</v>
      </c>
      <c r="BF366" s="2">
        <f t="shared" si="160"/>
        <v>1.9600637020703174E-3</v>
      </c>
      <c r="BG366" s="2">
        <f t="shared" si="161"/>
        <v>4.9001592551757935E-4</v>
      </c>
      <c r="BH366" s="2">
        <f t="shared" si="162"/>
        <v>7.3502388827636903E-4</v>
      </c>
      <c r="BJ366" t="s">
        <v>3064</v>
      </c>
      <c r="BK366" t="s">
        <v>2837</v>
      </c>
      <c r="BL366">
        <v>3</v>
      </c>
      <c r="BN366">
        <v>0</v>
      </c>
      <c r="BO366" s="60">
        <v>12</v>
      </c>
      <c r="BP366" s="62">
        <v>29</v>
      </c>
      <c r="BQ366" s="66">
        <f t="shared" si="163"/>
        <v>12029</v>
      </c>
      <c r="BR366" s="66">
        <f t="shared" si="165"/>
        <v>12029</v>
      </c>
      <c r="BS366" s="3" t="s">
        <v>3083</v>
      </c>
      <c r="BT366" s="102"/>
      <c r="BU366" s="102"/>
      <c r="BX366" s="38"/>
      <c r="BY366" s="73"/>
      <c r="CD366" s="38">
        <f t="shared" si="164"/>
        <v>0</v>
      </c>
      <c r="CE366" s="38">
        <f>6920+1183+18+6+4+1+16+15</f>
        <v>8163</v>
      </c>
      <c r="CF366" s="38">
        <v>15</v>
      </c>
      <c r="CJ366" s="38">
        <v>0</v>
      </c>
      <c r="CL366" s="6"/>
      <c r="CM366" s="51"/>
    </row>
    <row r="367" spans="1:91" ht="14" hidden="1" customHeight="1" outlineLevel="1" x14ac:dyDescent="0.2">
      <c r="A367" t="s">
        <v>2292</v>
      </c>
      <c r="B367" t="s">
        <v>2837</v>
      </c>
      <c r="C367" s="1">
        <f t="shared" si="152"/>
        <v>473333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>IF(P367&gt;0,RANK(P367,(N367:P367,Q367:AE367)),0)</f>
        <v>0</v>
      </c>
      <c r="G367" s="1">
        <f t="shared" si="153"/>
        <v>6920</v>
      </c>
      <c r="H367" s="2">
        <f t="shared" si="154"/>
        <v>1.4619728605442681E-2</v>
      </c>
      <c r="I367" s="2"/>
      <c r="J367" s="2">
        <f t="shared" si="155"/>
        <v>0.48457428491146826</v>
      </c>
      <c r="K367" s="2">
        <f t="shared" si="156"/>
        <v>0.49919401351691095</v>
      </c>
      <c r="L367" s="2">
        <f t="shared" si="157"/>
        <v>0</v>
      </c>
      <c r="M367" s="2">
        <f t="shared" si="158"/>
        <v>1.6231701571620794E-2</v>
      </c>
      <c r="N367" s="38">
        <v>229365</v>
      </c>
      <c r="O367" s="38">
        <v>236285</v>
      </c>
      <c r="P367" s="38"/>
      <c r="Q367" s="38">
        <v>1843</v>
      </c>
      <c r="R367" s="38">
        <v>2336</v>
      </c>
      <c r="S367" s="38">
        <v>372</v>
      </c>
      <c r="T367" s="38">
        <v>627</v>
      </c>
      <c r="U367" s="38"/>
      <c r="V367" s="38"/>
      <c r="W367" s="38">
        <f>IF(Copyright!B$11=1,IF(CF367&gt;0,CF367-SUM(Y367:AY367)-U367,SUM(CJ367:CL367)),SUM(CJ367:CL367))</f>
        <v>2051</v>
      </c>
      <c r="X367" s="38">
        <v>440</v>
      </c>
      <c r="Y367" s="38"/>
      <c r="Z367" s="38">
        <v>14</v>
      </c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BA367" s="3">
        <f>IF(Q367&gt;0,RANK(Q367,(N367:P367,Q367:AE367)),0)</f>
        <v>5</v>
      </c>
      <c r="BB367" s="3">
        <f>IF(R367&gt;0,RANK(R367,(N367:P367,Q367:AE367)),0)</f>
        <v>3</v>
      </c>
      <c r="BC367" s="3">
        <f>IF(S367&gt;0,RANK(S367,(N367:P367,Q367:AE367)),0)</f>
        <v>8</v>
      </c>
      <c r="BD367" s="3">
        <f>IF(T367&gt;0,RANK(T367,(N367:P367,Q367:AE367)),0)</f>
        <v>6</v>
      </c>
      <c r="BE367" s="2">
        <f t="shared" si="159"/>
        <v>3.8936647138483899E-3</v>
      </c>
      <c r="BF367" s="2">
        <f t="shared" si="160"/>
        <v>4.9352147431089739E-3</v>
      </c>
      <c r="BG367" s="2">
        <f t="shared" si="161"/>
        <v>7.8591604641975097E-4</v>
      </c>
      <c r="BH367" s="2">
        <f t="shared" si="162"/>
        <v>1.3246488201752256E-3</v>
      </c>
      <c r="BJ367" t="s">
        <v>2292</v>
      </c>
      <c r="BK367" t="s">
        <v>2837</v>
      </c>
      <c r="BN367">
        <v>0</v>
      </c>
      <c r="BO367" s="60">
        <v>12</v>
      </c>
      <c r="BP367" s="62">
        <v>31</v>
      </c>
      <c r="BQ367" s="66">
        <f t="shared" si="163"/>
        <v>12031</v>
      </c>
      <c r="BR367" s="66">
        <f t="shared" si="165"/>
        <v>12031</v>
      </c>
      <c r="BS367" s="3" t="s">
        <v>3083</v>
      </c>
      <c r="BT367" s="102"/>
      <c r="BU367" s="102"/>
      <c r="BX367" s="38"/>
      <c r="BY367" s="73"/>
      <c r="CD367" s="38">
        <f t="shared" si="164"/>
        <v>0</v>
      </c>
      <c r="CE367" s="38">
        <v>473333</v>
      </c>
      <c r="CF367" s="38">
        <v>2065</v>
      </c>
      <c r="CJ367" s="38">
        <v>0</v>
      </c>
      <c r="CL367" s="6"/>
      <c r="CM367" s="51"/>
    </row>
    <row r="368" spans="1:91" ht="14" hidden="1" customHeight="1" outlineLevel="1" x14ac:dyDescent="0.2">
      <c r="A368" t="s">
        <v>732</v>
      </c>
      <c r="B368" t="s">
        <v>2837</v>
      </c>
      <c r="C368" s="1">
        <f t="shared" si="152"/>
        <v>163504</v>
      </c>
      <c r="D368" s="3">
        <f>IF(N368&gt;0, RANK(N368,(N368:P368,Q368:AE368)),0)</f>
        <v>2</v>
      </c>
      <c r="E368" s="3">
        <f>IF(O368&gt;0,RANK(O368,(N368:P368,Q368:AE368)),0)</f>
        <v>1</v>
      </c>
      <c r="F368" s="3">
        <f>IF(P368&gt;0,RANK(P368,(N368:P368,Q368:AE368)),0)</f>
        <v>0</v>
      </c>
      <c r="G368" s="1">
        <f t="shared" si="153"/>
        <v>31806</v>
      </c>
      <c r="H368" s="2">
        <f t="shared" si="154"/>
        <v>0.19452735101281926</v>
      </c>
      <c r="I368" s="2"/>
      <c r="J368" s="2">
        <f t="shared" si="155"/>
        <v>0.39510348370682064</v>
      </c>
      <c r="K368" s="2">
        <f t="shared" si="156"/>
        <v>0.58963083471963984</v>
      </c>
      <c r="L368" s="2">
        <f t="shared" si="157"/>
        <v>0</v>
      </c>
      <c r="M368" s="2">
        <f t="shared" si="158"/>
        <v>1.526568157353958E-2</v>
      </c>
      <c r="N368" s="38">
        <v>64601</v>
      </c>
      <c r="O368" s="38">
        <v>96407</v>
      </c>
      <c r="P368" s="38"/>
      <c r="Q368" s="38">
        <v>648</v>
      </c>
      <c r="R368" s="38">
        <v>566</v>
      </c>
      <c r="S368" s="38">
        <v>145</v>
      </c>
      <c r="T368" s="38">
        <v>240</v>
      </c>
      <c r="U368" s="38"/>
      <c r="V368" s="38"/>
      <c r="W368" s="38">
        <f>IF(Copyright!B$11=1,IF(CF368&gt;0,CF368-SUM(Y368:AY368)-U368,SUM(CJ368:CL368)),SUM(CJ368:CL368))</f>
        <v>749</v>
      </c>
      <c r="X368" s="38">
        <v>147</v>
      </c>
      <c r="Y368" s="38"/>
      <c r="Z368" s="38">
        <v>1</v>
      </c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  <c r="BA368" s="3">
        <f>IF(Q368&gt;0,RANK(Q368,(N368:P368,Q368:AE368)),0)</f>
        <v>4</v>
      </c>
      <c r="BB368" s="3">
        <f>IF(R368&gt;0,RANK(R368,(N368:P368,Q368:AE368)),0)</f>
        <v>5</v>
      </c>
      <c r="BC368" s="3">
        <f>IF(S368&gt;0,RANK(S368,(N368:P368,Q368:AE368)),0)</f>
        <v>8</v>
      </c>
      <c r="BD368" s="3">
        <f>IF(T368&gt;0,RANK(T368,(N368:P368,Q368:AE368)),0)</f>
        <v>6</v>
      </c>
      <c r="BE368" s="2">
        <f t="shared" si="159"/>
        <v>3.9632057931304433E-3</v>
      </c>
      <c r="BF368" s="2">
        <f t="shared" si="160"/>
        <v>3.4616890106664057E-3</v>
      </c>
      <c r="BG368" s="2">
        <f t="shared" si="161"/>
        <v>8.8682845679616403E-4</v>
      </c>
      <c r="BH368" s="2">
        <f t="shared" si="162"/>
        <v>1.4678539974557197E-3</v>
      </c>
      <c r="BJ368" t="s">
        <v>732</v>
      </c>
      <c r="BK368" t="s">
        <v>2837</v>
      </c>
      <c r="BL368">
        <v>1</v>
      </c>
      <c r="BN368">
        <v>0</v>
      </c>
      <c r="BO368" s="60">
        <v>12</v>
      </c>
      <c r="BP368" s="62">
        <v>33</v>
      </c>
      <c r="BQ368" s="66">
        <f t="shared" si="163"/>
        <v>12033</v>
      </c>
      <c r="BR368" s="66">
        <f t="shared" si="165"/>
        <v>12033</v>
      </c>
      <c r="BS368" s="3" t="s">
        <v>3083</v>
      </c>
      <c r="BT368" s="102"/>
      <c r="BU368" s="102"/>
      <c r="BX368" s="38"/>
      <c r="BY368" s="73"/>
      <c r="CD368" s="38">
        <f t="shared" si="164"/>
        <v>0</v>
      </c>
      <c r="CE368" s="38">
        <v>163504</v>
      </c>
      <c r="CF368" s="38">
        <v>750</v>
      </c>
      <c r="CJ368" s="38">
        <v>0</v>
      </c>
      <c r="CL368" s="6"/>
      <c r="CM368" s="51"/>
    </row>
    <row r="369" spans="1:94" ht="14" hidden="1" customHeight="1" outlineLevel="1" x14ac:dyDescent="0.2">
      <c r="A369" t="s">
        <v>1359</v>
      </c>
      <c r="B369" t="s">
        <v>2837</v>
      </c>
      <c r="C369" s="1">
        <f t="shared" si="152"/>
        <v>80217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>IF(P369&gt;0,RANK(P369,(N369:P369,Q369:AE369)),0)</f>
        <v>0</v>
      </c>
      <c r="G369" s="1">
        <f t="shared" si="153"/>
        <v>22583</v>
      </c>
      <c r="H369" s="2">
        <f t="shared" si="154"/>
        <v>0.28152386651208594</v>
      </c>
      <c r="I369" s="2"/>
      <c r="J369" s="2">
        <f t="shared" si="155"/>
        <v>0.35442611915180072</v>
      </c>
      <c r="K369" s="2">
        <f t="shared" si="156"/>
        <v>0.63594998566388672</v>
      </c>
      <c r="L369" s="2">
        <f t="shared" si="157"/>
        <v>0</v>
      </c>
      <c r="M369" s="2">
        <f t="shared" si="158"/>
        <v>9.6238951843125031E-3</v>
      </c>
      <c r="N369" s="38">
        <v>28431</v>
      </c>
      <c r="O369" s="38">
        <v>51014</v>
      </c>
      <c r="P369" s="38"/>
      <c r="Q369" s="38">
        <v>212</v>
      </c>
      <c r="R369" s="38">
        <v>196</v>
      </c>
      <c r="S369" s="38">
        <v>20</v>
      </c>
      <c r="T369" s="38">
        <v>54</v>
      </c>
      <c r="U369" s="38"/>
      <c r="V369" s="38"/>
      <c r="W369" s="38">
        <f>IF(Copyright!B$11=1,IF(CF369&gt;0,CF369-SUM(Y369:AY369)-U369,SUM(CJ369:CL369)),SUM(CJ369:CL369))</f>
        <v>249</v>
      </c>
      <c r="X369" s="38">
        <v>36</v>
      </c>
      <c r="Y369" s="38"/>
      <c r="Z369" s="38">
        <v>5</v>
      </c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  <c r="BA369" s="3">
        <f>IF(Q369&gt;0,RANK(Q369,(N369:P369,Q369:AE369)),0)</f>
        <v>4</v>
      </c>
      <c r="BB369" s="3">
        <f>IF(R369&gt;0,RANK(R369,(N369:P369,Q369:AE369)),0)</f>
        <v>5</v>
      </c>
      <c r="BC369" s="3">
        <f>IF(S369&gt;0,RANK(S369,(N369:P369,Q369:AE369)),0)</f>
        <v>8</v>
      </c>
      <c r="BD369" s="3">
        <f>IF(T369&gt;0,RANK(T369,(N369:P369,Q369:AE369)),0)</f>
        <v>6</v>
      </c>
      <c r="BE369" s="2">
        <f t="shared" si="159"/>
        <v>2.6428313200443795E-3</v>
      </c>
      <c r="BF369" s="2">
        <f t="shared" si="160"/>
        <v>2.4433723524938606E-3</v>
      </c>
      <c r="BG369" s="2">
        <f t="shared" si="161"/>
        <v>2.4932370943814904E-4</v>
      </c>
      <c r="BH369" s="2">
        <f t="shared" si="162"/>
        <v>6.7317401548300237E-4</v>
      </c>
      <c r="BJ369" t="s">
        <v>1359</v>
      </c>
      <c r="BK369" t="s">
        <v>2837</v>
      </c>
      <c r="BL369">
        <v>6</v>
      </c>
      <c r="BN369">
        <v>0</v>
      </c>
      <c r="BO369" s="60">
        <v>12</v>
      </c>
      <c r="BP369" s="62">
        <v>35</v>
      </c>
      <c r="BQ369" s="66">
        <f t="shared" si="163"/>
        <v>12035</v>
      </c>
      <c r="BR369" s="66">
        <f t="shared" si="165"/>
        <v>12035</v>
      </c>
      <c r="BS369" s="3" t="s">
        <v>3083</v>
      </c>
      <c r="BT369" s="102"/>
      <c r="BU369" s="102"/>
      <c r="BX369" s="38"/>
      <c r="BY369" s="73"/>
      <c r="CD369" s="38">
        <f t="shared" si="164"/>
        <v>0</v>
      </c>
      <c r="CE369" s="38">
        <v>80217</v>
      </c>
      <c r="CF369" s="38">
        <v>254</v>
      </c>
      <c r="CJ369" s="38">
        <v>0</v>
      </c>
      <c r="CL369" s="6"/>
      <c r="CM369" s="51"/>
    </row>
    <row r="370" spans="1:94" ht="14" hidden="1" customHeight="1" outlineLevel="1" x14ac:dyDescent="0.2">
      <c r="A370" t="s">
        <v>1117</v>
      </c>
      <c r="B370" t="s">
        <v>2837</v>
      </c>
      <c r="C370" s="1">
        <f t="shared" si="152"/>
        <v>6785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>IF(P370&gt;0,RANK(P370,(N370:P370,Q370:AE370)),0)</f>
        <v>0</v>
      </c>
      <c r="G370" s="1">
        <f t="shared" si="153"/>
        <v>2961</v>
      </c>
      <c r="H370" s="2">
        <f t="shared" si="154"/>
        <v>0.43640383198231392</v>
      </c>
      <c r="I370" s="2"/>
      <c r="J370" s="2">
        <f t="shared" si="155"/>
        <v>0.27560795873249816</v>
      </c>
      <c r="K370" s="2">
        <f t="shared" si="156"/>
        <v>0.71201179071481213</v>
      </c>
      <c r="L370" s="2">
        <f t="shared" si="157"/>
        <v>0</v>
      </c>
      <c r="M370" s="2">
        <f t="shared" si="158"/>
        <v>1.2380250552689653E-2</v>
      </c>
      <c r="N370" s="38">
        <v>1870</v>
      </c>
      <c r="O370" s="38">
        <v>4831</v>
      </c>
      <c r="P370" s="38"/>
      <c r="Q370" s="38">
        <v>18</v>
      </c>
      <c r="R370" s="38">
        <v>26</v>
      </c>
      <c r="S370" s="38">
        <v>6</v>
      </c>
      <c r="T370" s="38">
        <v>4</v>
      </c>
      <c r="U370" s="38"/>
      <c r="V370" s="38"/>
      <c r="W370" s="38">
        <f>IF(Copyright!B$11=1,IF(CF370&gt;0,CF370-SUM(Y370:AY370)-U370,SUM(CJ370:CL370)),SUM(CJ370:CL370))</f>
        <v>27</v>
      </c>
      <c r="X370" s="38">
        <v>3</v>
      </c>
      <c r="Y370" s="38"/>
      <c r="Z370" s="38">
        <v>0</v>
      </c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  <c r="BA370" s="3">
        <f>IF(Q370&gt;0,RANK(Q370,(N370:P370,Q370:AE370)),0)</f>
        <v>5</v>
      </c>
      <c r="BB370" s="3">
        <f>IF(R370&gt;0,RANK(R370,(N370:P370,Q370:AE370)),0)</f>
        <v>4</v>
      </c>
      <c r="BC370" s="3">
        <f>IF(S370&gt;0,RANK(S370,(N370:P370,Q370:AE370)),0)</f>
        <v>6</v>
      </c>
      <c r="BD370" s="3">
        <f>IF(T370&gt;0,RANK(T370,(N370:P370,Q370:AE370)),0)</f>
        <v>7</v>
      </c>
      <c r="BE370" s="2">
        <f t="shared" si="159"/>
        <v>2.6529108327192335E-3</v>
      </c>
      <c r="BF370" s="2">
        <f t="shared" si="160"/>
        <v>3.831982313927782E-3</v>
      </c>
      <c r="BG370" s="2">
        <f t="shared" si="161"/>
        <v>8.843036109064112E-4</v>
      </c>
      <c r="BH370" s="2">
        <f t="shared" si="162"/>
        <v>5.8953574060427417E-4</v>
      </c>
      <c r="BJ370" t="s">
        <v>1117</v>
      </c>
      <c r="BK370" t="s">
        <v>2837</v>
      </c>
      <c r="BL370">
        <v>2</v>
      </c>
      <c r="BN370">
        <v>0</v>
      </c>
      <c r="BO370" s="60">
        <v>12</v>
      </c>
      <c r="BP370" s="62">
        <v>37</v>
      </c>
      <c r="BQ370" s="66">
        <f t="shared" si="163"/>
        <v>12037</v>
      </c>
      <c r="BR370" s="66">
        <f t="shared" si="165"/>
        <v>12037</v>
      </c>
      <c r="BS370" s="3" t="s">
        <v>3083</v>
      </c>
      <c r="BT370" s="102"/>
      <c r="BU370" s="102"/>
      <c r="BX370" s="38"/>
      <c r="BY370" s="73"/>
      <c r="CD370" s="38">
        <f t="shared" si="164"/>
        <v>0</v>
      </c>
      <c r="CE370" s="38">
        <v>6785</v>
      </c>
      <c r="CF370" s="38">
        <v>27</v>
      </c>
      <c r="CJ370" s="38">
        <v>0</v>
      </c>
      <c r="CL370" s="6"/>
      <c r="CM370" s="51"/>
    </row>
    <row r="371" spans="1:94" ht="14" hidden="1" customHeight="1" outlineLevel="1" x14ac:dyDescent="0.2">
      <c r="A371" t="s">
        <v>1430</v>
      </c>
      <c r="B371" t="s">
        <v>2837</v>
      </c>
      <c r="C371" s="1">
        <f t="shared" si="152"/>
        <v>21932</v>
      </c>
      <c r="D371" s="3">
        <f>IF(N371&gt;0, RANK(N371,(N371:P371,Q371:AE371)),0)</f>
        <v>1</v>
      </c>
      <c r="E371" s="3">
        <f>IF(O371&gt;0,RANK(O371,(N371:P371,Q371:AE371)),0)</f>
        <v>2</v>
      </c>
      <c r="F371" s="3">
        <f>IF(P371&gt;0,RANK(P371,(N371:P371,Q371:AE371)),0)</f>
        <v>0</v>
      </c>
      <c r="G371" s="1">
        <f t="shared" si="153"/>
        <v>6708</v>
      </c>
      <c r="H371" s="2">
        <f t="shared" si="154"/>
        <v>0.30585445923764365</v>
      </c>
      <c r="I371" s="2"/>
      <c r="J371" s="2">
        <f t="shared" si="155"/>
        <v>0.64759255881816524</v>
      </c>
      <c r="K371" s="2">
        <f t="shared" si="156"/>
        <v>0.34173809958052159</v>
      </c>
      <c r="L371" s="2">
        <f t="shared" si="157"/>
        <v>0</v>
      </c>
      <c r="M371" s="2">
        <f t="shared" si="158"/>
        <v>1.0669341601313165E-2</v>
      </c>
      <c r="N371" s="38">
        <v>14203</v>
      </c>
      <c r="O371" s="38">
        <v>7495</v>
      </c>
      <c r="P371" s="38"/>
      <c r="Q371" s="38">
        <v>48</v>
      </c>
      <c r="R371" s="38">
        <v>52</v>
      </c>
      <c r="S371" s="38">
        <v>30</v>
      </c>
      <c r="T371" s="38">
        <v>28</v>
      </c>
      <c r="U371" s="38"/>
      <c r="V371" s="38"/>
      <c r="W371" s="38">
        <f>IF(Copyright!B$11=1,IF(CF371&gt;0,CF371-SUM(Y371:AY371)-U371,SUM(CJ371:CL371)),SUM(CJ371:CL371))</f>
        <v>64</v>
      </c>
      <c r="X371" s="38">
        <v>12</v>
      </c>
      <c r="Y371" s="38"/>
      <c r="Z371" s="38">
        <v>0</v>
      </c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  <c r="BA371" s="3">
        <f>IF(Q371&gt;0,RANK(Q371,(N371:P371,Q371:AE371)),0)</f>
        <v>5</v>
      </c>
      <c r="BB371" s="3">
        <f>IF(R371&gt;0,RANK(R371,(N371:P371,Q371:AE371)),0)</f>
        <v>4</v>
      </c>
      <c r="BC371" s="3">
        <f>IF(S371&gt;0,RANK(S371,(N371:P371,Q371:AE371)),0)</f>
        <v>6</v>
      </c>
      <c r="BD371" s="3">
        <f>IF(T371&gt;0,RANK(T371,(N371:P371,Q371:AE371)),0)</f>
        <v>7</v>
      </c>
      <c r="BE371" s="2">
        <f t="shared" si="159"/>
        <v>2.1885828925770562E-3</v>
      </c>
      <c r="BF371" s="2">
        <f t="shared" si="160"/>
        <v>2.3709648002918113E-3</v>
      </c>
      <c r="BG371" s="2">
        <f t="shared" si="161"/>
        <v>1.3678643078606602E-3</v>
      </c>
      <c r="BH371" s="2">
        <f t="shared" si="162"/>
        <v>1.2766733540032829E-3</v>
      </c>
      <c r="BJ371" t="s">
        <v>1430</v>
      </c>
      <c r="BK371" t="s">
        <v>2837</v>
      </c>
      <c r="BL371">
        <v>2</v>
      </c>
      <c r="BN371">
        <v>0</v>
      </c>
      <c r="BO371" s="60">
        <v>12</v>
      </c>
      <c r="BP371" s="62">
        <v>39</v>
      </c>
      <c r="BQ371" s="66">
        <f t="shared" si="163"/>
        <v>12039</v>
      </c>
      <c r="BR371" s="66">
        <f t="shared" si="165"/>
        <v>12039</v>
      </c>
      <c r="BS371" s="3" t="s">
        <v>3083</v>
      </c>
      <c r="BT371" s="102"/>
      <c r="BU371" s="102"/>
      <c r="BX371" s="38"/>
      <c r="BY371" s="73"/>
      <c r="CD371" s="38">
        <f t="shared" si="164"/>
        <v>0</v>
      </c>
      <c r="CE371" s="38">
        <f>7495+14203+48+28+30+12+52+64</f>
        <v>21932</v>
      </c>
      <c r="CF371" s="38">
        <v>64</v>
      </c>
      <c r="CJ371" s="38">
        <v>0</v>
      </c>
      <c r="CL371" s="6"/>
      <c r="CM371" s="51"/>
    </row>
    <row r="372" spans="1:94" ht="14" hidden="1" customHeight="1" outlineLevel="1" x14ac:dyDescent="0.2">
      <c r="A372" t="s">
        <v>11</v>
      </c>
      <c r="B372" t="s">
        <v>2837</v>
      </c>
      <c r="C372" s="1">
        <f t="shared" si="152"/>
        <v>10725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>IF(P372&gt;0,RANK(P372,(N372:P372,Q372:AE372)),0)</f>
        <v>0</v>
      </c>
      <c r="G372" s="1">
        <f t="shared" si="153"/>
        <v>7269</v>
      </c>
      <c r="H372" s="2">
        <f t="shared" si="154"/>
        <v>0.67776223776223776</v>
      </c>
      <c r="I372" s="2"/>
      <c r="J372" s="2">
        <f t="shared" si="155"/>
        <v>0.15496503496503497</v>
      </c>
      <c r="K372" s="2">
        <f t="shared" si="156"/>
        <v>0.83272727272727276</v>
      </c>
      <c r="L372" s="2">
        <f t="shared" si="157"/>
        <v>0</v>
      </c>
      <c r="M372" s="2">
        <f t="shared" si="158"/>
        <v>1.2307692307692242E-2</v>
      </c>
      <c r="N372" s="38">
        <v>1662</v>
      </c>
      <c r="O372" s="38">
        <v>8931</v>
      </c>
      <c r="P372" s="38"/>
      <c r="Q372" s="38">
        <v>33</v>
      </c>
      <c r="R372" s="38">
        <v>31</v>
      </c>
      <c r="S372" s="38">
        <v>10</v>
      </c>
      <c r="T372" s="38">
        <v>9</v>
      </c>
      <c r="U372" s="38"/>
      <c r="V372" s="38"/>
      <c r="W372" s="38">
        <f>IF(Copyright!B$11=1,IF(CF372&gt;0,CF372-SUM(Y372:AY372)-U372,SUM(CJ372:CL372)),SUM(CJ372:CL372))</f>
        <v>39</v>
      </c>
      <c r="X372" s="38">
        <v>10</v>
      </c>
      <c r="Y372" s="38"/>
      <c r="Z372" s="38">
        <v>0</v>
      </c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  <c r="BA372" s="3">
        <f>IF(Q372&gt;0,RANK(Q372,(N372:P372,Q372:AE372)),0)</f>
        <v>4</v>
      </c>
      <c r="BB372" s="3">
        <f>IF(R372&gt;0,RANK(R372,(N372:P372,Q372:AE372)),0)</f>
        <v>5</v>
      </c>
      <c r="BC372" s="3">
        <f>IF(S372&gt;0,RANK(S372,(N372:P372,Q372:AE372)),0)</f>
        <v>6</v>
      </c>
      <c r="BD372" s="3">
        <f>IF(T372&gt;0,RANK(T372,(N372:P372,Q372:AE372)),0)</f>
        <v>8</v>
      </c>
      <c r="BE372" s="2">
        <f t="shared" si="159"/>
        <v>3.0769230769230769E-3</v>
      </c>
      <c r="BF372" s="2">
        <f t="shared" si="160"/>
        <v>2.8904428904428904E-3</v>
      </c>
      <c r="BG372" s="2">
        <f t="shared" si="161"/>
        <v>9.324009324009324E-4</v>
      </c>
      <c r="BH372" s="2">
        <f t="shared" si="162"/>
        <v>8.3916083916083916E-4</v>
      </c>
      <c r="BJ372" t="s">
        <v>11</v>
      </c>
      <c r="BK372" t="s">
        <v>2837</v>
      </c>
      <c r="BL372">
        <v>3</v>
      </c>
      <c r="BN372">
        <v>0</v>
      </c>
      <c r="BO372" s="60">
        <v>12</v>
      </c>
      <c r="BP372" s="62">
        <v>41</v>
      </c>
      <c r="BQ372" s="66">
        <f t="shared" si="163"/>
        <v>12041</v>
      </c>
      <c r="BR372" s="66">
        <f t="shared" si="165"/>
        <v>12041</v>
      </c>
      <c r="BS372" s="3" t="s">
        <v>3083</v>
      </c>
      <c r="BT372" s="102"/>
      <c r="BU372" s="102"/>
      <c r="BX372" s="38"/>
      <c r="BY372" s="73"/>
      <c r="CD372" s="38">
        <f t="shared" si="164"/>
        <v>0</v>
      </c>
      <c r="CE372" s="102">
        <f>8931+1662+33+9+10+10+31+39</f>
        <v>10725</v>
      </c>
      <c r="CF372" s="38">
        <v>39</v>
      </c>
      <c r="CJ372" s="38">
        <v>0</v>
      </c>
      <c r="CL372" s="6"/>
      <c r="CM372" s="51"/>
    </row>
    <row r="373" spans="1:94" ht="14" hidden="1" customHeight="1" outlineLevel="1" x14ac:dyDescent="0.2">
      <c r="A373" t="s">
        <v>953</v>
      </c>
      <c r="B373" t="s">
        <v>2837</v>
      </c>
      <c r="C373" s="1">
        <f t="shared" si="152"/>
        <v>5300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>IF(P373&gt;0,RANK(P373,(N373:P373,Q373:AE373)),0)</f>
        <v>0</v>
      </c>
      <c r="G373" s="1">
        <f t="shared" si="153"/>
        <v>2812</v>
      </c>
      <c r="H373" s="2">
        <f t="shared" si="154"/>
        <v>0.53056603773584909</v>
      </c>
      <c r="I373" s="2"/>
      <c r="J373" s="2">
        <f t="shared" si="155"/>
        <v>0.23056603773584905</v>
      </c>
      <c r="K373" s="2">
        <f t="shared" si="156"/>
        <v>0.76113207547169814</v>
      </c>
      <c r="L373" s="2">
        <f t="shared" si="157"/>
        <v>0</v>
      </c>
      <c r="M373" s="2">
        <f t="shared" si="158"/>
        <v>8.3018867924528061E-3</v>
      </c>
      <c r="N373" s="38">
        <v>1222</v>
      </c>
      <c r="O373" s="38">
        <v>4034</v>
      </c>
      <c r="P373" s="38"/>
      <c r="Q373" s="38">
        <v>9</v>
      </c>
      <c r="R373" s="38">
        <v>7</v>
      </c>
      <c r="S373" s="38">
        <v>3</v>
      </c>
      <c r="T373" s="38">
        <v>3</v>
      </c>
      <c r="U373" s="38"/>
      <c r="V373" s="38"/>
      <c r="W373" s="38">
        <f>IF(Copyright!B$11=1,IF(CF373&gt;0,CF373-SUM(Y373:AY373)-U373,SUM(CJ373:CL373)),SUM(CJ373:CL373))</f>
        <v>21</v>
      </c>
      <c r="X373" s="38">
        <v>1</v>
      </c>
      <c r="Y373" s="38"/>
      <c r="Z373" s="38">
        <v>0</v>
      </c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  <c r="BA373" s="3">
        <f>IF(Q373&gt;0,RANK(Q373,(N373:P373,Q373:AE373)),0)</f>
        <v>4</v>
      </c>
      <c r="BB373" s="3">
        <f>IF(R373&gt;0,RANK(R373,(N373:P373,Q373:AE373)),0)</f>
        <v>5</v>
      </c>
      <c r="BC373" s="3">
        <f>IF(S373&gt;0,RANK(S373,(N373:P373,Q373:AE373)),0)</f>
        <v>6</v>
      </c>
      <c r="BD373" s="3">
        <f>IF(T373&gt;0,RANK(T373,(N373:P373,Q373:AE373)),0)</f>
        <v>6</v>
      </c>
      <c r="BE373" s="2">
        <f t="shared" si="159"/>
        <v>1.6981132075471698E-3</v>
      </c>
      <c r="BF373" s="2">
        <f t="shared" si="160"/>
        <v>1.3207547169811322E-3</v>
      </c>
      <c r="BG373" s="2">
        <f t="shared" si="161"/>
        <v>5.6603773584905663E-4</v>
      </c>
      <c r="BH373" s="2">
        <f t="shared" si="162"/>
        <v>5.6603773584905663E-4</v>
      </c>
      <c r="BJ373" t="s">
        <v>953</v>
      </c>
      <c r="BK373" t="s">
        <v>2837</v>
      </c>
      <c r="BL373">
        <v>18</v>
      </c>
      <c r="BN373">
        <v>0</v>
      </c>
      <c r="BO373" s="60">
        <v>12</v>
      </c>
      <c r="BP373" s="62">
        <v>43</v>
      </c>
      <c r="BQ373" s="66">
        <f t="shared" si="163"/>
        <v>12043</v>
      </c>
      <c r="BR373" s="66">
        <f t="shared" si="165"/>
        <v>12043</v>
      </c>
      <c r="BS373" s="3" t="s">
        <v>3083</v>
      </c>
      <c r="BT373" s="102"/>
      <c r="BU373" s="102"/>
      <c r="BX373" s="38"/>
      <c r="BY373" s="73"/>
      <c r="CD373" s="38">
        <f t="shared" si="164"/>
        <v>0</v>
      </c>
      <c r="CE373" s="38">
        <f>4034+1222+9+3+3+1+7+21</f>
        <v>5300</v>
      </c>
      <c r="CF373" s="38">
        <v>21</v>
      </c>
      <c r="CJ373" s="38">
        <v>0</v>
      </c>
      <c r="CL373" s="6"/>
      <c r="CM373" s="51"/>
      <c r="CN373" s="38"/>
      <c r="CO373" s="17"/>
      <c r="CP373" s="17"/>
    </row>
    <row r="374" spans="1:94" ht="14" hidden="1" customHeight="1" outlineLevel="1" x14ac:dyDescent="0.2">
      <c r="A374" t="s">
        <v>243</v>
      </c>
      <c r="B374" t="s">
        <v>2837</v>
      </c>
      <c r="C374" s="1">
        <f t="shared" si="152"/>
        <v>8724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>IF(P374&gt;0,RANK(P374,(N374:P374,Q374:AE374)),0)</f>
        <v>0</v>
      </c>
      <c r="G374" s="1">
        <f t="shared" si="153"/>
        <v>4714</v>
      </c>
      <c r="H374" s="2">
        <f t="shared" si="154"/>
        <v>0.54034846400733605</v>
      </c>
      <c r="I374" s="2"/>
      <c r="J374" s="2">
        <f t="shared" si="155"/>
        <v>0.22581384685923889</v>
      </c>
      <c r="K374" s="2">
        <f t="shared" si="156"/>
        <v>0.76616231086657494</v>
      </c>
      <c r="L374" s="2">
        <f t="shared" si="157"/>
        <v>0</v>
      </c>
      <c r="M374" s="2">
        <f t="shared" si="158"/>
        <v>8.023842274186177E-3</v>
      </c>
      <c r="N374" s="38">
        <v>1970</v>
      </c>
      <c r="O374" s="38">
        <v>6684</v>
      </c>
      <c r="P374" s="38"/>
      <c r="Q374" s="38">
        <v>19</v>
      </c>
      <c r="R374" s="38">
        <v>10</v>
      </c>
      <c r="S374" s="38">
        <v>7</v>
      </c>
      <c r="T374" s="38">
        <v>5</v>
      </c>
      <c r="U374" s="38"/>
      <c r="V374" s="38"/>
      <c r="W374" s="38">
        <f>IF(Copyright!B$11=1,IF(CF374&gt;0,CF374-SUM(Y374:AY374)-U374,SUM(CJ374:CL374)),SUM(CJ374:CL374))</f>
        <v>27</v>
      </c>
      <c r="X374" s="38">
        <v>2</v>
      </c>
      <c r="Y374" s="38"/>
      <c r="Z374" s="38">
        <v>0</v>
      </c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  <c r="BA374" s="3">
        <f>IF(Q374&gt;0,RANK(Q374,(N374:P374,Q374:AE374)),0)</f>
        <v>4</v>
      </c>
      <c r="BB374" s="3">
        <f>IF(R374&gt;0,RANK(R374,(N374:P374,Q374:AE374)),0)</f>
        <v>5</v>
      </c>
      <c r="BC374" s="3">
        <f>IF(S374&gt;0,RANK(S374,(N374:P374,Q374:AE374)),0)</f>
        <v>6</v>
      </c>
      <c r="BD374" s="3">
        <f>IF(T374&gt;0,RANK(T374,(N374:P374,Q374:AE374)),0)</f>
        <v>7</v>
      </c>
      <c r="BE374" s="2">
        <f t="shared" si="159"/>
        <v>2.1779000458505273E-3</v>
      </c>
      <c r="BF374" s="2">
        <f t="shared" si="160"/>
        <v>1.1462631820265932E-3</v>
      </c>
      <c r="BG374" s="2">
        <f t="shared" si="161"/>
        <v>8.0238422741861536E-4</v>
      </c>
      <c r="BH374" s="2">
        <f t="shared" si="162"/>
        <v>5.7313159101329662E-4</v>
      </c>
      <c r="BJ374" t="s">
        <v>243</v>
      </c>
      <c r="BK374" t="s">
        <v>2837</v>
      </c>
      <c r="BL374">
        <v>2</v>
      </c>
      <c r="BN374">
        <v>0</v>
      </c>
      <c r="BO374" s="60">
        <v>12</v>
      </c>
      <c r="BP374" s="62">
        <v>45</v>
      </c>
      <c r="BQ374" s="66">
        <f t="shared" si="163"/>
        <v>12045</v>
      </c>
      <c r="BR374" s="66">
        <f t="shared" si="165"/>
        <v>12045</v>
      </c>
      <c r="BS374" s="3" t="s">
        <v>3083</v>
      </c>
      <c r="BT374" s="102"/>
      <c r="BU374" s="102"/>
      <c r="BX374" s="38"/>
      <c r="BY374" s="73"/>
      <c r="CD374" s="38">
        <f t="shared" si="164"/>
        <v>0</v>
      </c>
      <c r="CE374" s="38">
        <v>8724</v>
      </c>
      <c r="CF374" s="38">
        <v>27</v>
      </c>
      <c r="CJ374" s="38">
        <v>0</v>
      </c>
      <c r="CL374" s="6"/>
      <c r="CM374" s="51"/>
      <c r="CN374" s="38"/>
      <c r="CO374" s="17"/>
      <c r="CP374" s="17"/>
    </row>
    <row r="375" spans="1:94" ht="14" hidden="1" customHeight="1" outlineLevel="1" x14ac:dyDescent="0.2">
      <c r="A375" t="s">
        <v>2596</v>
      </c>
      <c r="B375" t="s">
        <v>2837</v>
      </c>
      <c r="C375" s="1">
        <f t="shared" si="152"/>
        <v>5752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>IF(P375&gt;0,RANK(P375,(N375:P375,Q375:AE375)),0)</f>
        <v>0</v>
      </c>
      <c r="G375" s="1">
        <f t="shared" si="153"/>
        <v>2237</v>
      </c>
      <c r="H375" s="2">
        <f t="shared" si="154"/>
        <v>0.38890820584144647</v>
      </c>
      <c r="I375" s="2"/>
      <c r="J375" s="2">
        <f t="shared" si="155"/>
        <v>0.30024339360222529</v>
      </c>
      <c r="K375" s="2">
        <f t="shared" si="156"/>
        <v>0.68915159944367177</v>
      </c>
      <c r="L375" s="2">
        <f t="shared" si="157"/>
        <v>0</v>
      </c>
      <c r="M375" s="2">
        <f t="shared" si="158"/>
        <v>1.0605006954102936E-2</v>
      </c>
      <c r="N375" s="38">
        <v>1727</v>
      </c>
      <c r="O375" s="38">
        <v>3964</v>
      </c>
      <c r="P375" s="38"/>
      <c r="Q375" s="38">
        <v>14</v>
      </c>
      <c r="R375" s="38">
        <v>8</v>
      </c>
      <c r="S375" s="38">
        <v>8</v>
      </c>
      <c r="T375" s="38">
        <v>9</v>
      </c>
      <c r="U375" s="38"/>
      <c r="V375" s="38"/>
      <c r="W375" s="38">
        <f>IF(Copyright!B$11=1,IF(CF375&gt;0,CF375-SUM(Y375:AY375)-U375,SUM(CJ375:CL375)),SUM(CJ375:CL375))</f>
        <v>19</v>
      </c>
      <c r="X375" s="38">
        <v>3</v>
      </c>
      <c r="Y375" s="38"/>
      <c r="Z375" s="38">
        <v>0</v>
      </c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  <c r="BA375" s="3">
        <f>IF(Q375&gt;0,RANK(Q375,(N375:P375,Q375:AE375)),0)</f>
        <v>4</v>
      </c>
      <c r="BB375" s="3">
        <f>IF(R375&gt;0,RANK(R375,(N375:P375,Q375:AE375)),0)</f>
        <v>6</v>
      </c>
      <c r="BC375" s="3">
        <f>IF(S375&gt;0,RANK(S375,(N375:P375,Q375:AE375)),0)</f>
        <v>6</v>
      </c>
      <c r="BD375" s="3">
        <f>IF(T375&gt;0,RANK(T375,(N375:P375,Q375:AE375)),0)</f>
        <v>5</v>
      </c>
      <c r="BE375" s="2">
        <f t="shared" si="159"/>
        <v>2.4339360222531293E-3</v>
      </c>
      <c r="BF375" s="2">
        <f t="shared" si="160"/>
        <v>1.3908205841446453E-3</v>
      </c>
      <c r="BG375" s="2">
        <f t="shared" si="161"/>
        <v>1.3908205841446453E-3</v>
      </c>
      <c r="BH375" s="2">
        <f t="shared" si="162"/>
        <v>1.5646731571627259E-3</v>
      </c>
      <c r="BJ375" t="s">
        <v>2596</v>
      </c>
      <c r="BK375" t="s">
        <v>2837</v>
      </c>
      <c r="BL375">
        <v>3</v>
      </c>
      <c r="BN375">
        <v>0</v>
      </c>
      <c r="BO375" s="60">
        <v>12</v>
      </c>
      <c r="BP375" s="62">
        <v>47</v>
      </c>
      <c r="BQ375" s="66">
        <f t="shared" si="163"/>
        <v>12047</v>
      </c>
      <c r="BR375" s="66">
        <f t="shared" si="165"/>
        <v>12047</v>
      </c>
      <c r="BS375" s="3" t="s">
        <v>3083</v>
      </c>
      <c r="BT375" s="102"/>
      <c r="BU375" s="102"/>
      <c r="BX375" s="38"/>
      <c r="BY375" s="73"/>
      <c r="CD375" s="38">
        <f t="shared" si="164"/>
        <v>0</v>
      </c>
      <c r="CE375" s="38">
        <v>5752</v>
      </c>
      <c r="CF375" s="38">
        <v>19</v>
      </c>
      <c r="CJ375" s="38">
        <v>0</v>
      </c>
      <c r="CL375" s="6"/>
      <c r="CM375" s="51"/>
      <c r="CO375" s="17"/>
      <c r="CP375" s="17"/>
    </row>
    <row r="376" spans="1:94" ht="14" hidden="1" customHeight="1" outlineLevel="1" x14ac:dyDescent="0.2">
      <c r="A376" t="s">
        <v>1158</v>
      </c>
      <c r="B376" t="s">
        <v>2837</v>
      </c>
      <c r="C376" s="1">
        <f t="shared" si="152"/>
        <v>8160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>IF(P376&gt;0,RANK(P376,(N376:P376,Q376:AE376)),0)</f>
        <v>0</v>
      </c>
      <c r="G376" s="1">
        <f t="shared" si="153"/>
        <v>4585</v>
      </c>
      <c r="H376" s="2">
        <f t="shared" si="154"/>
        <v>0.56188725490196079</v>
      </c>
      <c r="I376" s="2"/>
      <c r="J376" s="2">
        <f t="shared" si="155"/>
        <v>0.21458333333333332</v>
      </c>
      <c r="K376" s="2">
        <f t="shared" si="156"/>
        <v>0.77647058823529413</v>
      </c>
      <c r="L376" s="2">
        <f t="shared" si="157"/>
        <v>0</v>
      </c>
      <c r="M376" s="2">
        <f t="shared" si="158"/>
        <v>8.9460784313725172E-3</v>
      </c>
      <c r="N376" s="38">
        <v>1751</v>
      </c>
      <c r="O376" s="38">
        <v>6336</v>
      </c>
      <c r="P376" s="38"/>
      <c r="Q376" s="38">
        <v>13</v>
      </c>
      <c r="R376" s="38">
        <v>17</v>
      </c>
      <c r="S376" s="38">
        <v>9</v>
      </c>
      <c r="T376" s="38">
        <v>9</v>
      </c>
      <c r="U376" s="38"/>
      <c r="V376" s="38"/>
      <c r="W376" s="38">
        <f>IF(Copyright!B$11=1,IF(CF376&gt;0,CF376-SUM(Y376:AY376)-U376,SUM(CJ376:CL376)),SUM(CJ376:CL376))</f>
        <v>17</v>
      </c>
      <c r="X376" s="38">
        <v>8</v>
      </c>
      <c r="Y376" s="38"/>
      <c r="Z376" s="38">
        <v>0</v>
      </c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  <c r="BA376" s="3">
        <f>IF(Q376&gt;0,RANK(Q376,(N376:P376,Q376:AE376)),0)</f>
        <v>5</v>
      </c>
      <c r="BB376" s="3">
        <f>IF(R376&gt;0,RANK(R376,(N376:P376,Q376:AE376)),0)</f>
        <v>3</v>
      </c>
      <c r="BC376" s="3">
        <f>IF(S376&gt;0,RANK(S376,(N376:P376,Q376:AE376)),0)</f>
        <v>6</v>
      </c>
      <c r="BD376" s="3">
        <f>IF(T376&gt;0,RANK(T376,(N376:P376,Q376:AE376)),0)</f>
        <v>6</v>
      </c>
      <c r="BE376" s="2">
        <f t="shared" si="159"/>
        <v>1.5931372549019608E-3</v>
      </c>
      <c r="BF376" s="2">
        <f t="shared" si="160"/>
        <v>2.0833333333333333E-3</v>
      </c>
      <c r="BG376" s="2">
        <f t="shared" si="161"/>
        <v>1.1029411764705882E-3</v>
      </c>
      <c r="BH376" s="2">
        <f t="shared" si="162"/>
        <v>1.1029411764705882E-3</v>
      </c>
      <c r="BJ376" t="s">
        <v>1158</v>
      </c>
      <c r="BK376" t="s">
        <v>2837</v>
      </c>
      <c r="BL376">
        <v>18</v>
      </c>
      <c r="BN376">
        <v>0</v>
      </c>
      <c r="BO376" s="60">
        <v>12</v>
      </c>
      <c r="BP376" s="62">
        <v>49</v>
      </c>
      <c r="BQ376" s="66">
        <f t="shared" si="163"/>
        <v>12049</v>
      </c>
      <c r="BR376" s="66">
        <f t="shared" si="165"/>
        <v>12049</v>
      </c>
      <c r="BS376" s="3" t="s">
        <v>3083</v>
      </c>
      <c r="BT376" s="102"/>
      <c r="BU376" s="102"/>
      <c r="BX376" s="38"/>
      <c r="BY376" s="73"/>
      <c r="CD376" s="38">
        <f t="shared" si="164"/>
        <v>16</v>
      </c>
      <c r="CE376" s="38">
        <f>6325+1746+13+9+9+8+17+17</f>
        <v>8144</v>
      </c>
      <c r="CF376" s="38">
        <v>17</v>
      </c>
      <c r="CJ376" s="38">
        <v>0</v>
      </c>
      <c r="CL376" s="6"/>
      <c r="CM376" s="51"/>
      <c r="CO376" s="17"/>
      <c r="CP376" s="17"/>
    </row>
    <row r="377" spans="1:94" ht="14" hidden="1" customHeight="1" outlineLevel="1" x14ac:dyDescent="0.2">
      <c r="A377" t="s">
        <v>425</v>
      </c>
      <c r="B377" t="s">
        <v>2837</v>
      </c>
      <c r="C377" s="1">
        <f t="shared" si="152"/>
        <v>13487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>IF(P377&gt;0,RANK(P377,(N377:P377,Q377:AE377)),0)</f>
        <v>0</v>
      </c>
      <c r="G377" s="1">
        <f t="shared" si="153"/>
        <v>5157</v>
      </c>
      <c r="H377" s="2">
        <f t="shared" si="154"/>
        <v>0.382368206420998</v>
      </c>
      <c r="I377" s="2"/>
      <c r="J377" s="2">
        <f t="shared" si="155"/>
        <v>0.30369985912360048</v>
      </c>
      <c r="K377" s="2">
        <f t="shared" si="156"/>
        <v>0.68606806554459854</v>
      </c>
      <c r="L377" s="2">
        <f t="shared" si="157"/>
        <v>0</v>
      </c>
      <c r="M377" s="2">
        <f t="shared" si="158"/>
        <v>1.0232075331801038E-2</v>
      </c>
      <c r="N377" s="38">
        <v>4096</v>
      </c>
      <c r="O377" s="38">
        <v>9253</v>
      </c>
      <c r="P377" s="38"/>
      <c r="Q377" s="38">
        <v>38</v>
      </c>
      <c r="R377" s="38">
        <v>35</v>
      </c>
      <c r="S377" s="38">
        <v>12</v>
      </c>
      <c r="T377" s="38">
        <v>23</v>
      </c>
      <c r="U377" s="38"/>
      <c r="V377" s="38"/>
      <c r="W377" s="38">
        <f>IF(Copyright!B$11=1,IF(CF377&gt;0,CF377-SUM(Y377:AY377)-U377,SUM(CJ377:CL377)),SUM(CJ377:CL377))</f>
        <v>27</v>
      </c>
      <c r="X377" s="38">
        <v>3</v>
      </c>
      <c r="Y377" s="38"/>
      <c r="Z377" s="38">
        <v>0</v>
      </c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  <c r="BA377" s="3">
        <f>IF(Q377&gt;0,RANK(Q377,(N377:P377,Q377:AE377)),0)</f>
        <v>3</v>
      </c>
      <c r="BB377" s="3">
        <f>IF(R377&gt;0,RANK(R377,(N377:P377,Q377:AE377)),0)</f>
        <v>4</v>
      </c>
      <c r="BC377" s="3">
        <f>IF(S377&gt;0,RANK(S377,(N377:P377,Q377:AE377)),0)</f>
        <v>7</v>
      </c>
      <c r="BD377" s="3">
        <f>IF(T377&gt;0,RANK(T377,(N377:P377,Q377:AE377)),0)</f>
        <v>6</v>
      </c>
      <c r="BE377" s="2">
        <f t="shared" si="159"/>
        <v>2.8175279899162156E-3</v>
      </c>
      <c r="BF377" s="2">
        <f t="shared" si="160"/>
        <v>2.5950915696596722E-3</v>
      </c>
      <c r="BG377" s="2">
        <f t="shared" si="161"/>
        <v>8.8974568102617333E-4</v>
      </c>
      <c r="BH377" s="2">
        <f t="shared" si="162"/>
        <v>1.7053458886334989E-3</v>
      </c>
      <c r="BJ377" t="s">
        <v>425</v>
      </c>
      <c r="BK377" t="s">
        <v>2837</v>
      </c>
      <c r="BL377">
        <v>18</v>
      </c>
      <c r="BN377">
        <v>0</v>
      </c>
      <c r="BO377" s="60">
        <v>12</v>
      </c>
      <c r="BP377" s="62">
        <v>51</v>
      </c>
      <c r="BQ377" s="66">
        <f t="shared" si="163"/>
        <v>12051</v>
      </c>
      <c r="BR377" s="66">
        <f t="shared" si="165"/>
        <v>12051</v>
      </c>
      <c r="BS377" s="3" t="s">
        <v>3083</v>
      </c>
      <c r="BT377" s="102"/>
      <c r="BU377" s="102"/>
      <c r="BX377" s="38"/>
      <c r="BY377" s="73"/>
      <c r="CD377" s="38">
        <f t="shared" si="164"/>
        <v>0</v>
      </c>
      <c r="CE377" s="38">
        <v>13487</v>
      </c>
      <c r="CF377" s="38">
        <v>27</v>
      </c>
      <c r="CJ377" s="38">
        <v>0</v>
      </c>
      <c r="CL377" s="6"/>
      <c r="CM377" s="51"/>
      <c r="CO377" s="17"/>
      <c r="CP377" s="17"/>
    </row>
    <row r="378" spans="1:94" ht="14" hidden="1" customHeight="1" outlineLevel="1" x14ac:dyDescent="0.2">
      <c r="A378" t="s">
        <v>1230</v>
      </c>
      <c r="B378" t="s">
        <v>2837</v>
      </c>
      <c r="C378" s="1">
        <f t="shared" si="152"/>
        <v>111052</v>
      </c>
      <c r="D378" s="3">
        <f>IF(N378&gt;0, RANK(N378,(N378:P378,Q378:AE378)),0)</f>
        <v>2</v>
      </c>
      <c r="E378" s="3">
        <f>IF(O378&gt;0,RANK(O378,(N378:P378,Q378:AE378)),0)</f>
        <v>1</v>
      </c>
      <c r="F378" s="3">
        <f>IF(P378&gt;0,RANK(P378,(N378:P378,Q378:AE378)),0)</f>
        <v>0</v>
      </c>
      <c r="G378" s="1">
        <f t="shared" si="153"/>
        <v>41015</v>
      </c>
      <c r="H378" s="2">
        <f t="shared" si="154"/>
        <v>0.369331484349674</v>
      </c>
      <c r="I378" s="2"/>
      <c r="J378" s="2">
        <f t="shared" si="155"/>
        <v>0.31004394337787705</v>
      </c>
      <c r="K378" s="2">
        <f t="shared" si="156"/>
        <v>0.67937542772755111</v>
      </c>
      <c r="L378" s="2">
        <f t="shared" si="157"/>
        <v>0</v>
      </c>
      <c r="M378" s="2">
        <f t="shared" si="158"/>
        <v>1.0580628894571897E-2</v>
      </c>
      <c r="N378" s="38">
        <v>34431</v>
      </c>
      <c r="O378" s="38">
        <v>75446</v>
      </c>
      <c r="P378" s="38"/>
      <c r="Q378" s="38">
        <v>278</v>
      </c>
      <c r="R378" s="38">
        <v>300</v>
      </c>
      <c r="S378" s="38">
        <v>72</v>
      </c>
      <c r="T378" s="38">
        <v>101</v>
      </c>
      <c r="U378" s="38"/>
      <c r="V378" s="38"/>
      <c r="W378" s="38">
        <f>IF(Copyright!B$11=1,IF(CF378&gt;0,CF378-SUM(Y378:AY378)-U378,SUM(CJ378:CL378)),SUM(CJ378:CL378))</f>
        <v>361</v>
      </c>
      <c r="X378" s="38">
        <v>59</v>
      </c>
      <c r="Y378" s="38"/>
      <c r="Z378" s="38">
        <v>4</v>
      </c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  <c r="BA378" s="3">
        <f>IF(Q378&gt;0,RANK(Q378,(N378:P378,Q378:AE378)),0)</f>
        <v>5</v>
      </c>
      <c r="BB378" s="3">
        <f>IF(R378&gt;0,RANK(R378,(N378:P378,Q378:AE378)),0)</f>
        <v>4</v>
      </c>
      <c r="BC378" s="3">
        <f>IF(S378&gt;0,RANK(S378,(N378:P378,Q378:AE378)),0)</f>
        <v>7</v>
      </c>
      <c r="BD378" s="3">
        <f>IF(T378&gt;0,RANK(T378,(N378:P378,Q378:AE378)),0)</f>
        <v>6</v>
      </c>
      <c r="BE378" s="2">
        <f t="shared" si="159"/>
        <v>2.5033317725029714E-3</v>
      </c>
      <c r="BF378" s="2">
        <f t="shared" si="160"/>
        <v>2.7014371645715522E-3</v>
      </c>
      <c r="BG378" s="2">
        <f t="shared" si="161"/>
        <v>6.4834491949717255E-4</v>
      </c>
      <c r="BH378" s="2">
        <f t="shared" si="162"/>
        <v>9.0948384540575581E-4</v>
      </c>
      <c r="BJ378" t="s">
        <v>1230</v>
      </c>
      <c r="BK378" t="s">
        <v>2837</v>
      </c>
      <c r="BL378">
        <v>12</v>
      </c>
      <c r="BN378">
        <v>0</v>
      </c>
      <c r="BO378" s="60">
        <v>12</v>
      </c>
      <c r="BP378" s="62">
        <v>53</v>
      </c>
      <c r="BQ378" s="66">
        <f t="shared" si="163"/>
        <v>12053</v>
      </c>
      <c r="BR378" s="66">
        <f t="shared" si="165"/>
        <v>12053</v>
      </c>
      <c r="BS378" s="3" t="s">
        <v>3083</v>
      </c>
      <c r="BT378" s="102"/>
      <c r="BU378" s="102"/>
      <c r="BX378" s="38"/>
      <c r="BY378" s="73"/>
      <c r="CD378" s="38">
        <f t="shared" si="164"/>
        <v>0</v>
      </c>
      <c r="CE378" s="38">
        <v>111052</v>
      </c>
      <c r="CF378" s="38">
        <v>365</v>
      </c>
      <c r="CJ378" s="38">
        <v>0</v>
      </c>
      <c r="CL378" s="6"/>
      <c r="CM378" s="51"/>
      <c r="CO378" s="17"/>
      <c r="CP378" s="17"/>
    </row>
    <row r="379" spans="1:94" ht="14" hidden="1" customHeight="1" outlineLevel="1" x14ac:dyDescent="0.2">
      <c r="A379" t="s">
        <v>1573</v>
      </c>
      <c r="B379" t="s">
        <v>2837</v>
      </c>
      <c r="C379" s="1">
        <f t="shared" si="152"/>
        <v>52031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>IF(P379&gt;0,RANK(P379,(N379:P379,Q379:AE379)),0)</f>
        <v>0</v>
      </c>
      <c r="G379" s="1">
        <f t="shared" si="153"/>
        <v>21155</v>
      </c>
      <c r="H379" s="2">
        <f t="shared" si="154"/>
        <v>0.40658453614191542</v>
      </c>
      <c r="I379" s="2"/>
      <c r="J379" s="2">
        <f t="shared" si="155"/>
        <v>0.29265245718898347</v>
      </c>
      <c r="K379" s="2">
        <f t="shared" si="156"/>
        <v>0.69923699333089884</v>
      </c>
      <c r="L379" s="2">
        <f t="shared" si="157"/>
        <v>0</v>
      </c>
      <c r="M379" s="2">
        <f t="shared" si="158"/>
        <v>8.1105494801176903E-3</v>
      </c>
      <c r="N379" s="38">
        <v>15227</v>
      </c>
      <c r="O379" s="38">
        <v>36382</v>
      </c>
      <c r="P379" s="38"/>
      <c r="Q379" s="38">
        <v>101</v>
      </c>
      <c r="R379" s="38">
        <v>73</v>
      </c>
      <c r="S379" s="38">
        <v>37</v>
      </c>
      <c r="T379" s="38">
        <v>57</v>
      </c>
      <c r="U379" s="38"/>
      <c r="V379" s="38"/>
      <c r="W379" s="38">
        <f>IF(Copyright!B$11=1,IF(CF379&gt;0,CF379-SUM(Y379:AY379)-U379,SUM(CJ379:CL379)),SUM(CJ379:CL379))</f>
        <v>126</v>
      </c>
      <c r="X379" s="38">
        <v>28</v>
      </c>
      <c r="Y379" s="38"/>
      <c r="Z379" s="38">
        <v>0</v>
      </c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  <c r="BA379" s="3">
        <f>IF(Q379&gt;0,RANK(Q379,(N379:P379,Q379:AE379)),0)</f>
        <v>4</v>
      </c>
      <c r="BB379" s="3">
        <f>IF(R379&gt;0,RANK(R379,(N379:P379,Q379:AE379)),0)</f>
        <v>5</v>
      </c>
      <c r="BC379" s="3">
        <f>IF(S379&gt;0,RANK(S379,(N379:P379,Q379:AE379)),0)</f>
        <v>7</v>
      </c>
      <c r="BD379" s="3">
        <f>IF(T379&gt;0,RANK(T379,(N379:P379,Q379:AE379)),0)</f>
        <v>6</v>
      </c>
      <c r="BE379" s="2">
        <f t="shared" si="159"/>
        <v>1.9411504679902366E-3</v>
      </c>
      <c r="BF379" s="2">
        <f t="shared" si="160"/>
        <v>1.4030097441909632E-3</v>
      </c>
      <c r="BG379" s="2">
        <f t="shared" si="161"/>
        <v>7.1111452787761141E-4</v>
      </c>
      <c r="BH379" s="2">
        <f t="shared" si="162"/>
        <v>1.0955007591628067E-3</v>
      </c>
      <c r="BJ379" t="s">
        <v>1573</v>
      </c>
      <c r="BK379" t="s">
        <v>2837</v>
      </c>
      <c r="BL379">
        <v>18</v>
      </c>
      <c r="BN379">
        <v>0</v>
      </c>
      <c r="BO379" s="60">
        <v>12</v>
      </c>
      <c r="BP379" s="62">
        <v>55</v>
      </c>
      <c r="BQ379" s="66">
        <f t="shared" si="163"/>
        <v>12055</v>
      </c>
      <c r="BR379" s="66">
        <f t="shared" si="165"/>
        <v>12055</v>
      </c>
      <c r="BS379" s="3" t="s">
        <v>3083</v>
      </c>
      <c r="BT379" s="102"/>
      <c r="BU379" s="102"/>
      <c r="BX379" s="38"/>
      <c r="BY379" s="73"/>
      <c r="CD379" s="38">
        <f t="shared" si="164"/>
        <v>0</v>
      </c>
      <c r="CE379" s="38">
        <v>52031</v>
      </c>
      <c r="CF379" s="38">
        <v>126</v>
      </c>
      <c r="CJ379" s="38">
        <v>0</v>
      </c>
      <c r="CL379" s="6"/>
      <c r="CM379" s="51"/>
      <c r="CO379" s="81"/>
      <c r="CP379" s="81"/>
    </row>
    <row r="380" spans="1:94" ht="14" hidden="1" customHeight="1" outlineLevel="1" x14ac:dyDescent="0.2">
      <c r="A380" t="s">
        <v>1139</v>
      </c>
      <c r="B380" t="s">
        <v>2837</v>
      </c>
      <c r="C380" s="1">
        <f t="shared" si="152"/>
        <v>674907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>IF(P380&gt;0,RANK(P380,(N380:P380,Q380:AE380)),0)</f>
        <v>0</v>
      </c>
      <c r="G380" s="1">
        <f t="shared" si="153"/>
        <v>20562</v>
      </c>
      <c r="H380" s="2">
        <f t="shared" si="154"/>
        <v>3.046641981784157E-2</v>
      </c>
      <c r="I380" s="2"/>
      <c r="J380" s="2">
        <f t="shared" si="155"/>
        <v>0.47629525253108945</v>
      </c>
      <c r="K380" s="2">
        <f t="shared" si="156"/>
        <v>0.50676167234893099</v>
      </c>
      <c r="L380" s="2">
        <f t="shared" si="157"/>
        <v>0</v>
      </c>
      <c r="M380" s="2">
        <f t="shared" si="158"/>
        <v>1.69430751199795E-2</v>
      </c>
      <c r="N380" s="38">
        <v>321455</v>
      </c>
      <c r="O380" s="38">
        <v>342017</v>
      </c>
      <c r="P380" s="38"/>
      <c r="Q380" s="38">
        <v>2368</v>
      </c>
      <c r="R380" s="38">
        <v>4158</v>
      </c>
      <c r="S380" s="38">
        <v>403</v>
      </c>
      <c r="T380" s="38">
        <v>1049</v>
      </c>
      <c r="U380" s="38"/>
      <c r="V380" s="38"/>
      <c r="W380" s="38">
        <f>IF(Copyright!B$11=1,IF(CF380&gt;0,CF380-SUM(Y380:AY380)-U380,SUM(CJ380:CL380)),SUM(CJ380:CL380))</f>
        <v>2915</v>
      </c>
      <c r="X380" s="38">
        <v>531</v>
      </c>
      <c r="Y380" s="38"/>
      <c r="Z380" s="38">
        <v>11</v>
      </c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  <c r="BA380" s="3">
        <f>IF(Q380&gt;0,RANK(Q380,(N380:P380,Q380:AE380)),0)</f>
        <v>5</v>
      </c>
      <c r="BB380" s="3">
        <f>IF(R380&gt;0,RANK(R380,(N380:P380,Q380:AE380)),0)</f>
        <v>3</v>
      </c>
      <c r="BC380" s="3">
        <f>IF(S380&gt;0,RANK(S380,(N380:P380,Q380:AE380)),0)</f>
        <v>8</v>
      </c>
      <c r="BD380" s="3">
        <f>IF(T380&gt;0,RANK(T380,(N380:P380,Q380:AE380)),0)</f>
        <v>6</v>
      </c>
      <c r="BE380" s="2">
        <f t="shared" si="159"/>
        <v>3.5086315596074718E-3</v>
      </c>
      <c r="BF380" s="2">
        <f t="shared" si="160"/>
        <v>6.1608488280607554E-3</v>
      </c>
      <c r="BG380" s="2">
        <f t="shared" si="161"/>
        <v>5.9711930680819724E-4</v>
      </c>
      <c r="BH380" s="2">
        <f t="shared" si="162"/>
        <v>1.554288220451114E-3</v>
      </c>
      <c r="BJ380" t="s">
        <v>1139</v>
      </c>
      <c r="BK380" t="s">
        <v>2837</v>
      </c>
      <c r="BN380">
        <v>0</v>
      </c>
      <c r="BO380" s="60">
        <v>12</v>
      </c>
      <c r="BP380" s="62">
        <v>57</v>
      </c>
      <c r="BQ380" s="66">
        <f t="shared" si="163"/>
        <v>12057</v>
      </c>
      <c r="BR380" s="66">
        <f t="shared" si="165"/>
        <v>12057</v>
      </c>
      <c r="BS380" s="3" t="s">
        <v>3083</v>
      </c>
      <c r="BT380" s="102"/>
      <c r="BU380" s="102"/>
      <c r="BX380" s="38"/>
      <c r="BY380" s="73"/>
      <c r="CD380" s="38">
        <f t="shared" si="164"/>
        <v>0</v>
      </c>
      <c r="CE380" s="38">
        <f>342017+321455+2368+1049+403+531+4158+2926</f>
        <v>674907</v>
      </c>
      <c r="CF380" s="38">
        <v>2926</v>
      </c>
      <c r="CJ380" s="38">
        <v>1</v>
      </c>
      <c r="CL380" s="6"/>
      <c r="CM380" s="51"/>
      <c r="CO380" s="109"/>
      <c r="CP380" s="17"/>
    </row>
    <row r="381" spans="1:94" ht="14" hidden="1" customHeight="1" outlineLevel="1" x14ac:dyDescent="0.2">
      <c r="A381" t="s">
        <v>1410</v>
      </c>
      <c r="B381" t="s">
        <v>2837</v>
      </c>
      <c r="C381" s="1">
        <f t="shared" si="152"/>
        <v>9132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>IF(P381&gt;0,RANK(P381,(N381:P381,Q381:AE381)),0)</f>
        <v>0</v>
      </c>
      <c r="G381" s="1">
        <f t="shared" si="153"/>
        <v>7311</v>
      </c>
      <c r="H381" s="2">
        <f t="shared" si="154"/>
        <v>0.80059132720105119</v>
      </c>
      <c r="I381" s="2"/>
      <c r="J381" s="2">
        <f t="shared" si="155"/>
        <v>9.6583442838370559E-2</v>
      </c>
      <c r="K381" s="2">
        <f t="shared" si="156"/>
        <v>0.89717477003942181</v>
      </c>
      <c r="L381" s="2">
        <f t="shared" si="157"/>
        <v>0</v>
      </c>
      <c r="M381" s="2">
        <f t="shared" si="158"/>
        <v>6.2417871222076871E-3</v>
      </c>
      <c r="N381" s="38">
        <v>882</v>
      </c>
      <c r="O381" s="38">
        <v>8193</v>
      </c>
      <c r="P381" s="38"/>
      <c r="Q381" s="38">
        <v>19</v>
      </c>
      <c r="R381" s="38">
        <v>11</v>
      </c>
      <c r="S381" s="38">
        <v>1</v>
      </c>
      <c r="T381" s="38">
        <v>6</v>
      </c>
      <c r="U381" s="38"/>
      <c r="V381" s="38"/>
      <c r="W381" s="38">
        <f>IF(Copyright!B$11=1,IF(CF381&gt;0,CF381-SUM(Y381:AY381)-U381,SUM(CJ381:CL381)),SUM(CJ381:CL381))</f>
        <v>16</v>
      </c>
      <c r="X381" s="38">
        <v>4</v>
      </c>
      <c r="Y381" s="38"/>
      <c r="Z381" s="38">
        <v>0</v>
      </c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  <c r="BA381" s="3">
        <f>IF(Q381&gt;0,RANK(Q381,(N381:P381,Q381:AE381)),0)</f>
        <v>3</v>
      </c>
      <c r="BB381" s="3">
        <f>IF(R381&gt;0,RANK(R381,(N381:P381,Q381:AE381)),0)</f>
        <v>5</v>
      </c>
      <c r="BC381" s="3">
        <f>IF(S381&gt;0,RANK(S381,(N381:P381,Q381:AE381)),0)</f>
        <v>8</v>
      </c>
      <c r="BD381" s="3">
        <f>IF(T381&gt;0,RANK(T381,(N381:P381,Q381:AE381)),0)</f>
        <v>6</v>
      </c>
      <c r="BE381" s="2">
        <f t="shared" si="159"/>
        <v>2.0805957074025404E-3</v>
      </c>
      <c r="BF381" s="2">
        <f t="shared" si="160"/>
        <v>1.2045554095488392E-3</v>
      </c>
      <c r="BG381" s="2">
        <f t="shared" si="161"/>
        <v>1.0950503723171266E-4</v>
      </c>
      <c r="BH381" s="2">
        <f t="shared" si="162"/>
        <v>6.5703022339027597E-4</v>
      </c>
      <c r="BJ381" t="s">
        <v>1410</v>
      </c>
      <c r="BK381" t="s">
        <v>2837</v>
      </c>
      <c r="BL381">
        <v>2</v>
      </c>
      <c r="BN381">
        <v>0</v>
      </c>
      <c r="BO381" s="60">
        <v>12</v>
      </c>
      <c r="BP381" s="62">
        <v>59</v>
      </c>
      <c r="BQ381" s="66">
        <f t="shared" si="163"/>
        <v>12059</v>
      </c>
      <c r="BR381" s="66">
        <f t="shared" si="165"/>
        <v>12059</v>
      </c>
      <c r="BS381" s="3" t="s">
        <v>3083</v>
      </c>
      <c r="BT381" s="102"/>
      <c r="BU381" s="102"/>
      <c r="BX381" s="38"/>
      <c r="BY381" s="73"/>
      <c r="CD381" s="38">
        <f t="shared" si="164"/>
        <v>0</v>
      </c>
      <c r="CE381" s="38">
        <f>8193+882+6+19+1+4+11+16</f>
        <v>9132</v>
      </c>
      <c r="CF381" s="38">
        <v>16</v>
      </c>
      <c r="CJ381" s="38">
        <v>0</v>
      </c>
      <c r="CL381" s="6"/>
      <c r="CM381" s="51"/>
      <c r="CO381" s="81"/>
      <c r="CP381" s="81"/>
    </row>
    <row r="382" spans="1:94" ht="14" hidden="1" customHeight="1" outlineLevel="1" x14ac:dyDescent="0.2">
      <c r="A382" t="s">
        <v>1102</v>
      </c>
      <c r="B382" t="s">
        <v>2837</v>
      </c>
      <c r="C382" s="1">
        <f t="shared" si="152"/>
        <v>99493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>IF(P382&gt;0,RANK(P382,(N382:P382,Q382:AE382)),0)</f>
        <v>0</v>
      </c>
      <c r="G382" s="1">
        <f t="shared" si="153"/>
        <v>27083</v>
      </c>
      <c r="H382" s="2">
        <f t="shared" si="154"/>
        <v>0.27221010523353401</v>
      </c>
      <c r="I382" s="2"/>
      <c r="J382" s="2">
        <f t="shared" si="155"/>
        <v>0.35835686932749039</v>
      </c>
      <c r="K382" s="2">
        <f t="shared" si="156"/>
        <v>0.6305669745610244</v>
      </c>
      <c r="L382" s="2">
        <f t="shared" si="157"/>
        <v>0</v>
      </c>
      <c r="M382" s="2">
        <f t="shared" si="158"/>
        <v>1.1076156111485269E-2</v>
      </c>
      <c r="N382" s="38">
        <v>35654</v>
      </c>
      <c r="O382" s="38">
        <v>62737</v>
      </c>
      <c r="P382" s="38"/>
      <c r="Q382" s="38">
        <v>223</v>
      </c>
      <c r="R382" s="38">
        <v>246</v>
      </c>
      <c r="S382" s="38">
        <v>45</v>
      </c>
      <c r="T382" s="38">
        <v>59</v>
      </c>
      <c r="U382" s="38"/>
      <c r="V382" s="38"/>
      <c r="W382" s="38">
        <f>IF(Copyright!B$11=1,IF(CF382&gt;0,CF382-SUM(Y382:AY382)-U382,SUM(CJ382:CL382)),SUM(CJ382:CL382))</f>
        <v>476</v>
      </c>
      <c r="X382" s="38">
        <v>51</v>
      </c>
      <c r="Y382" s="38"/>
      <c r="Z382" s="38">
        <v>2</v>
      </c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  <c r="BA382" s="3">
        <f>IF(Q382&gt;0,RANK(Q382,(N382:P382,Q382:AE382)),0)</f>
        <v>5</v>
      </c>
      <c r="BB382" s="3">
        <f>IF(R382&gt;0,RANK(R382,(N382:P382,Q382:AE382)),0)</f>
        <v>4</v>
      </c>
      <c r="BC382" s="3">
        <f>IF(S382&gt;0,RANK(S382,(N382:P382,Q382:AE382)),0)</f>
        <v>8</v>
      </c>
      <c r="BD382" s="3">
        <f>IF(T382&gt;0,RANK(T382,(N382:P382,Q382:AE382)),0)</f>
        <v>6</v>
      </c>
      <c r="BE382" s="2">
        <f t="shared" si="159"/>
        <v>2.2413637140301329E-3</v>
      </c>
      <c r="BF382" s="2">
        <f t="shared" si="160"/>
        <v>2.4725357562843616E-3</v>
      </c>
      <c r="BG382" s="2">
        <f t="shared" si="161"/>
        <v>4.5229312614957835E-4</v>
      </c>
      <c r="BH382" s="2">
        <f t="shared" si="162"/>
        <v>5.9300654317389159E-4</v>
      </c>
      <c r="BJ382" t="s">
        <v>1102</v>
      </c>
      <c r="BK382" t="s">
        <v>2837</v>
      </c>
      <c r="BL382">
        <v>8</v>
      </c>
      <c r="BN382">
        <v>0</v>
      </c>
      <c r="BO382" s="60">
        <v>12</v>
      </c>
      <c r="BP382" s="62">
        <v>61</v>
      </c>
      <c r="BQ382" s="66">
        <f t="shared" si="163"/>
        <v>12061</v>
      </c>
      <c r="BR382" s="66">
        <f t="shared" si="165"/>
        <v>12061</v>
      </c>
      <c r="BS382" s="3" t="s">
        <v>3083</v>
      </c>
      <c r="BT382" s="102"/>
      <c r="BU382" s="102"/>
      <c r="BX382" s="38"/>
      <c r="BY382" s="73"/>
      <c r="CD382" s="38">
        <f t="shared" si="164"/>
        <v>0</v>
      </c>
      <c r="CE382" s="38">
        <f>62737+35654+223+59+45+51+246+478</f>
        <v>99493</v>
      </c>
      <c r="CF382" s="38">
        <v>478</v>
      </c>
      <c r="CJ382" s="38">
        <v>0</v>
      </c>
      <c r="CL382" s="6"/>
      <c r="CM382" s="51"/>
      <c r="CO382" s="17"/>
      <c r="CP382" s="17"/>
    </row>
    <row r="383" spans="1:94" ht="14" hidden="1" customHeight="1" outlineLevel="1" x14ac:dyDescent="0.2">
      <c r="A383" t="s">
        <v>2861</v>
      </c>
      <c r="B383" t="s">
        <v>2837</v>
      </c>
      <c r="C383" s="1">
        <f t="shared" si="152"/>
        <v>22152</v>
      </c>
      <c r="D383" s="3">
        <f>IF(N383&gt;0, RANK(N383,(N383:P383,Q383:AE383)),0)</f>
        <v>2</v>
      </c>
      <c r="E383" s="3">
        <f>IF(O383&gt;0,RANK(O383,(N383:P383,Q383:AE383)),0)</f>
        <v>1</v>
      </c>
      <c r="F383" s="3">
        <f>IF(P383&gt;0,RANK(P383,(N383:P383,Q383:AE383)),0)</f>
        <v>0</v>
      </c>
      <c r="G383" s="1">
        <f t="shared" si="153"/>
        <v>10182</v>
      </c>
      <c r="H383" s="2">
        <f t="shared" si="154"/>
        <v>0.45964247020585047</v>
      </c>
      <c r="I383" s="2"/>
      <c r="J383" s="2">
        <f t="shared" si="155"/>
        <v>0.26598049837486459</v>
      </c>
      <c r="K383" s="2">
        <f t="shared" si="156"/>
        <v>0.72562296858071507</v>
      </c>
      <c r="L383" s="2">
        <f t="shared" si="157"/>
        <v>0</v>
      </c>
      <c r="M383" s="2">
        <f t="shared" si="158"/>
        <v>8.3965330444203401E-3</v>
      </c>
      <c r="N383" s="38">
        <v>5892</v>
      </c>
      <c r="O383" s="38">
        <v>16074</v>
      </c>
      <c r="P383" s="38"/>
      <c r="Q383" s="38">
        <v>54</v>
      </c>
      <c r="R383" s="38">
        <v>27</v>
      </c>
      <c r="S383" s="38">
        <v>16</v>
      </c>
      <c r="T383" s="38">
        <v>19</v>
      </c>
      <c r="U383" s="38"/>
      <c r="V383" s="38"/>
      <c r="W383" s="38">
        <f>IF(Copyright!B$11=1,IF(CF383&gt;0,CF383-SUM(Y383:AY383)-U383,SUM(CJ383:CL383)),SUM(CJ383:CL383))</f>
        <v>54</v>
      </c>
      <c r="X383" s="38">
        <v>16</v>
      </c>
      <c r="Y383" s="38"/>
      <c r="Z383" s="38">
        <v>0</v>
      </c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  <c r="BA383" s="3">
        <f>IF(Q383&gt;0,RANK(Q383,(N383:P383,Q383:AE383)),0)</f>
        <v>3</v>
      </c>
      <c r="BB383" s="3">
        <f>IF(R383&gt;0,RANK(R383,(N383:P383,Q383:AE383)),0)</f>
        <v>5</v>
      </c>
      <c r="BC383" s="3">
        <f>IF(S383&gt;0,RANK(S383,(N383:P383,Q383:AE383)),0)</f>
        <v>7</v>
      </c>
      <c r="BD383" s="3">
        <f>IF(T383&gt;0,RANK(T383,(N383:P383,Q383:AE383)),0)</f>
        <v>6</v>
      </c>
      <c r="BE383" s="2">
        <f t="shared" si="159"/>
        <v>2.437703141928494E-3</v>
      </c>
      <c r="BF383" s="2">
        <f t="shared" si="160"/>
        <v>1.218851570964247E-3</v>
      </c>
      <c r="BG383" s="2">
        <f t="shared" si="161"/>
        <v>7.2228241242325753E-4</v>
      </c>
      <c r="BH383" s="2">
        <f t="shared" si="162"/>
        <v>8.5771036475261833E-4</v>
      </c>
      <c r="BJ383" t="s">
        <v>2861</v>
      </c>
      <c r="BK383" t="s">
        <v>2837</v>
      </c>
      <c r="BL383">
        <v>2</v>
      </c>
      <c r="BN383">
        <v>0</v>
      </c>
      <c r="BO383" s="60">
        <v>12</v>
      </c>
      <c r="BP383" s="62">
        <v>63</v>
      </c>
      <c r="BQ383" s="66">
        <f t="shared" si="163"/>
        <v>12063</v>
      </c>
      <c r="BR383" s="66">
        <f t="shared" si="165"/>
        <v>12063</v>
      </c>
      <c r="BS383" s="3" t="s">
        <v>3083</v>
      </c>
      <c r="BT383" s="102"/>
      <c r="BU383" s="102"/>
      <c r="BX383" s="38"/>
      <c r="BY383" s="73"/>
      <c r="CD383" s="38">
        <f t="shared" si="164"/>
        <v>0</v>
      </c>
      <c r="CE383" s="38">
        <f>16074+5892+54+19+16+16+27+54</f>
        <v>22152</v>
      </c>
      <c r="CF383" s="38">
        <v>54</v>
      </c>
      <c r="CJ383" s="38">
        <v>0</v>
      </c>
      <c r="CL383" s="6"/>
      <c r="CM383" s="51"/>
      <c r="CO383" s="81"/>
      <c r="CP383" s="81"/>
    </row>
    <row r="384" spans="1:94" ht="14" hidden="1" customHeight="1" outlineLevel="1" x14ac:dyDescent="0.2">
      <c r="A384" t="s">
        <v>1071</v>
      </c>
      <c r="B384" t="s">
        <v>2837</v>
      </c>
      <c r="C384" s="1">
        <f t="shared" si="152"/>
        <v>8532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>IF(P384&gt;0,RANK(P384,(N384:P384,Q384:AE384)),0)</f>
        <v>0</v>
      </c>
      <c r="G384" s="1">
        <f t="shared" si="153"/>
        <v>1582</v>
      </c>
      <c r="H384" s="2">
        <f t="shared" si="154"/>
        <v>0.18541959681200187</v>
      </c>
      <c r="I384" s="2"/>
      <c r="J384" s="2">
        <f t="shared" si="155"/>
        <v>0.40189873417721517</v>
      </c>
      <c r="K384" s="2">
        <f t="shared" si="156"/>
        <v>0.58731833098921704</v>
      </c>
      <c r="L384" s="2">
        <f t="shared" si="157"/>
        <v>0</v>
      </c>
      <c r="M384" s="2">
        <f t="shared" si="158"/>
        <v>1.0782934833567848E-2</v>
      </c>
      <c r="N384" s="38">
        <v>3429</v>
      </c>
      <c r="O384" s="38">
        <v>5011</v>
      </c>
      <c r="P384" s="38"/>
      <c r="Q384" s="38">
        <v>34</v>
      </c>
      <c r="R384" s="38">
        <v>15</v>
      </c>
      <c r="S384" s="38">
        <v>10</v>
      </c>
      <c r="T384" s="38">
        <v>2</v>
      </c>
      <c r="U384" s="38"/>
      <c r="V384" s="38"/>
      <c r="W384" s="38">
        <f>IF(Copyright!B$11=1,IF(CF384&gt;0,CF384-SUM(Y384:AY384)-U384,SUM(CJ384:CL384)),SUM(CJ384:CL384))</f>
        <v>30</v>
      </c>
      <c r="X384" s="38">
        <v>1</v>
      </c>
      <c r="Y384" s="38"/>
      <c r="Z384" s="38">
        <v>0</v>
      </c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  <c r="BA384" s="3">
        <f>IF(Q384&gt;0,RANK(Q384,(N384:P384,Q384:AE384)),0)</f>
        <v>3</v>
      </c>
      <c r="BB384" s="3">
        <f>IF(R384&gt;0,RANK(R384,(N384:P384,Q384:AE384)),0)</f>
        <v>5</v>
      </c>
      <c r="BC384" s="3">
        <f>IF(S384&gt;0,RANK(S384,(N384:P384,Q384:AE384)),0)</f>
        <v>6</v>
      </c>
      <c r="BD384" s="3">
        <f>IF(T384&gt;0,RANK(T384,(N384:P384,Q384:AE384)),0)</f>
        <v>7</v>
      </c>
      <c r="BE384" s="2">
        <f t="shared" si="159"/>
        <v>3.9849976558837315E-3</v>
      </c>
      <c r="BF384" s="2">
        <f t="shared" si="160"/>
        <v>1.7580872011251757E-3</v>
      </c>
      <c r="BG384" s="2">
        <f t="shared" si="161"/>
        <v>1.1720581340834506E-3</v>
      </c>
      <c r="BH384" s="2">
        <f t="shared" si="162"/>
        <v>2.3441162681669012E-4</v>
      </c>
      <c r="BJ384" t="s">
        <v>1071</v>
      </c>
      <c r="BK384" t="s">
        <v>2837</v>
      </c>
      <c r="BL384">
        <v>2</v>
      </c>
      <c r="BN384">
        <v>0</v>
      </c>
      <c r="BO384" s="60">
        <v>12</v>
      </c>
      <c r="BP384" s="62">
        <v>65</v>
      </c>
      <c r="BQ384" s="66">
        <f t="shared" si="163"/>
        <v>12065</v>
      </c>
      <c r="BR384" s="66">
        <f t="shared" si="165"/>
        <v>12065</v>
      </c>
      <c r="BS384" s="3" t="s">
        <v>3083</v>
      </c>
      <c r="BT384" s="102"/>
      <c r="BU384" s="102"/>
      <c r="BX384" s="38"/>
      <c r="BY384" s="73"/>
      <c r="CD384" s="38">
        <f t="shared" si="164"/>
        <v>0</v>
      </c>
      <c r="CE384" s="38">
        <v>8532</v>
      </c>
      <c r="CF384" s="38">
        <v>30</v>
      </c>
      <c r="CJ384" s="38">
        <v>0</v>
      </c>
      <c r="CL384" s="6"/>
      <c r="CM384" s="51"/>
      <c r="CO384" s="17"/>
      <c r="CP384" s="17"/>
    </row>
    <row r="385" spans="1:95" ht="14" hidden="1" customHeight="1" outlineLevel="1" x14ac:dyDescent="0.2">
      <c r="A385" t="s">
        <v>486</v>
      </c>
      <c r="B385" t="s">
        <v>2837</v>
      </c>
      <c r="C385" s="1">
        <f t="shared" ref="C385:C420" si="166">SUM(N385:AY385)</f>
        <v>3767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IF(P385&gt;0,RANK(P385,(N385:P385,Q385:AE385)),0)</f>
        <v>0</v>
      </c>
      <c r="G385" s="1">
        <f t="shared" ref="G385:G420" si="167">IF(C385&gt;0,MAX(N385:P385)-LARGE(N385:P385,2),0)</f>
        <v>2855</v>
      </c>
      <c r="H385" s="2">
        <f t="shared" ref="H385:H416" si="168">IF(C385&gt;0,G385/C385,0)</f>
        <v>0.75789753119192993</v>
      </c>
      <c r="I385" s="2"/>
      <c r="J385" s="2">
        <f t="shared" ref="J385:J420" si="169">IF($C385=0,"-",N385/$C385)</f>
        <v>0.11706928590390231</v>
      </c>
      <c r="K385" s="2">
        <f t="shared" ref="K385:K420" si="170">IF($C385=0,"-",O385/$C385)</f>
        <v>0.87496681709583224</v>
      </c>
      <c r="L385" s="2">
        <f t="shared" ref="L385:L420" si="171">IF($C385=0,"-",P385/$C385)</f>
        <v>0</v>
      </c>
      <c r="M385" s="2">
        <f t="shared" ref="M385:M416" si="172">IF(C385=0,"-",(1-J385-K385-L385))</f>
        <v>7.9638970002654519E-3</v>
      </c>
      <c r="N385" s="38">
        <v>441</v>
      </c>
      <c r="O385" s="38">
        <v>3296</v>
      </c>
      <c r="P385" s="38"/>
      <c r="Q385" s="38">
        <v>6</v>
      </c>
      <c r="R385" s="38">
        <v>6</v>
      </c>
      <c r="S385" s="38">
        <v>5</v>
      </c>
      <c r="T385" s="38">
        <v>2</v>
      </c>
      <c r="U385" s="38"/>
      <c r="V385" s="38"/>
      <c r="W385" s="38">
        <f>IF(Copyright!B$11=1,IF(CF385&gt;0,CF385-SUM(Y385:AY385)-U385,SUM(CJ385:CL385)),SUM(CJ385:CL385))</f>
        <v>11</v>
      </c>
      <c r="X385" s="38">
        <v>0</v>
      </c>
      <c r="Y385" s="38"/>
      <c r="Z385" s="38">
        <v>0</v>
      </c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  <c r="BA385" s="3">
        <f>IF(Q385&gt;0,RANK(Q385,(N385:P385,Q385:AE385)),0)</f>
        <v>4</v>
      </c>
      <c r="BB385" s="3">
        <f>IF(R385&gt;0,RANK(R385,(N385:P385,Q385:AE385)),0)</f>
        <v>4</v>
      </c>
      <c r="BC385" s="3">
        <f>IF(S385&gt;0,RANK(S385,(N385:P385,Q385:AE385)),0)</f>
        <v>6</v>
      </c>
      <c r="BD385" s="3">
        <f>IF(T385&gt;0,RANK(T385,(N385:P385,Q385:AE385)),0)</f>
        <v>7</v>
      </c>
      <c r="BE385" s="2">
        <f t="shared" ref="BE385:BE420" si="173">IF($C385=0,"-",Q385/$C385)</f>
        <v>1.5927794000530925E-3</v>
      </c>
      <c r="BF385" s="2">
        <f t="shared" ref="BF385:BF420" si="174">IF($C385=0,"-",R385/$C385)</f>
        <v>1.5927794000530925E-3</v>
      </c>
      <c r="BG385" s="2">
        <f t="shared" ref="BG385:BG420" si="175">IF($C385=0,"-",S385/$C385)</f>
        <v>1.3273161667109105E-3</v>
      </c>
      <c r="BH385" s="2">
        <f t="shared" ref="BH385:BH420" si="176">IF($C385=0,"-",T385/$C385)</f>
        <v>5.3092646668436425E-4</v>
      </c>
      <c r="BJ385" t="s">
        <v>486</v>
      </c>
      <c r="BK385" t="s">
        <v>2837</v>
      </c>
      <c r="BN385">
        <v>0</v>
      </c>
      <c r="BO385" s="60">
        <v>12</v>
      </c>
      <c r="BP385" s="62">
        <v>67</v>
      </c>
      <c r="BQ385" s="66">
        <f t="shared" ref="BQ385:BQ416" si="177">1000*BO385+BP385</f>
        <v>12067</v>
      </c>
      <c r="BR385" s="66">
        <f t="shared" si="165"/>
        <v>12067</v>
      </c>
      <c r="BS385" s="3" t="s">
        <v>3083</v>
      </c>
      <c r="BT385" s="102"/>
      <c r="BU385" s="102"/>
      <c r="BX385" s="38"/>
      <c r="BY385" s="73"/>
      <c r="CD385" s="38">
        <f t="shared" si="164"/>
        <v>0</v>
      </c>
      <c r="CE385" s="38">
        <f>3296+441+6+2+5+6+11</f>
        <v>3767</v>
      </c>
      <c r="CF385" s="38">
        <v>11</v>
      </c>
      <c r="CJ385" s="38">
        <v>0</v>
      </c>
      <c r="CL385" s="6"/>
      <c r="CM385" s="51"/>
    </row>
    <row r="386" spans="1:95" ht="14" hidden="1" customHeight="1" outlineLevel="1" x14ac:dyDescent="0.2">
      <c r="A386" t="s">
        <v>801</v>
      </c>
      <c r="B386" t="s">
        <v>2837</v>
      </c>
      <c r="C386" s="1">
        <f t="shared" si="166"/>
        <v>227514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>IF(P386&gt;0,RANK(P386,(N386:P386,Q386:AE386)),0)</f>
        <v>0</v>
      </c>
      <c r="G386" s="1">
        <f t="shared" si="167"/>
        <v>55954</v>
      </c>
      <c r="H386" s="2">
        <f t="shared" si="168"/>
        <v>0.24593651379695317</v>
      </c>
      <c r="I386" s="2"/>
      <c r="J386" s="2">
        <f t="shared" si="169"/>
        <v>0.37160790105224295</v>
      </c>
      <c r="K386" s="2">
        <f t="shared" si="170"/>
        <v>0.61754441484919609</v>
      </c>
      <c r="L386" s="2">
        <f t="shared" si="171"/>
        <v>0</v>
      </c>
      <c r="M386" s="2">
        <f t="shared" si="172"/>
        <v>1.0847684098560961E-2</v>
      </c>
      <c r="N386" s="38">
        <v>84546</v>
      </c>
      <c r="O386" s="38">
        <v>140500</v>
      </c>
      <c r="P386" s="38"/>
      <c r="Q386" s="38">
        <v>607</v>
      </c>
      <c r="R386" s="38">
        <v>624</v>
      </c>
      <c r="S386" s="38">
        <v>132</v>
      </c>
      <c r="T386" s="38">
        <v>228</v>
      </c>
      <c r="U386" s="38"/>
      <c r="V386" s="38"/>
      <c r="W386" s="38">
        <f>IF(Copyright!B$11=1,IF(CF386&gt;0,CF386-SUM(Y386:AY386)-U386,SUM(CJ386:CL386)),SUM(CJ386:CL386))</f>
        <v>727</v>
      </c>
      <c r="X386" s="38">
        <v>144</v>
      </c>
      <c r="Y386" s="38"/>
      <c r="Z386" s="38">
        <v>6</v>
      </c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  <c r="BA386" s="3">
        <f>IF(Q386&gt;0,RANK(Q386,(N386:P386,Q386:AE386)),0)</f>
        <v>5</v>
      </c>
      <c r="BB386" s="3">
        <f>IF(R386&gt;0,RANK(R386,(N386:P386,Q386:AE386)),0)</f>
        <v>4</v>
      </c>
      <c r="BC386" s="3">
        <f>IF(S386&gt;0,RANK(S386,(N386:P386,Q386:AE386)),0)</f>
        <v>8</v>
      </c>
      <c r="BD386" s="3">
        <f>IF(T386&gt;0,RANK(T386,(N386:P386,Q386:AE386)),0)</f>
        <v>6</v>
      </c>
      <c r="BE386" s="2">
        <f t="shared" si="173"/>
        <v>2.6679676855050679E-3</v>
      </c>
      <c r="BF386" s="2">
        <f t="shared" si="174"/>
        <v>2.742688362034864E-3</v>
      </c>
      <c r="BG386" s="2">
        <f t="shared" si="175"/>
        <v>5.8018407658429812E-4</v>
      </c>
      <c r="BH386" s="2">
        <f t="shared" si="176"/>
        <v>1.0021361322819695E-3</v>
      </c>
      <c r="BJ386" t="s">
        <v>801</v>
      </c>
      <c r="BK386" t="s">
        <v>2837</v>
      </c>
      <c r="BN386">
        <v>0</v>
      </c>
      <c r="BO386" s="60">
        <v>12</v>
      </c>
      <c r="BP386" s="62">
        <v>69</v>
      </c>
      <c r="BQ386" s="66">
        <f t="shared" si="177"/>
        <v>12069</v>
      </c>
      <c r="BR386" s="66">
        <f t="shared" si="165"/>
        <v>12069</v>
      </c>
      <c r="BS386" s="3" t="s">
        <v>3083</v>
      </c>
      <c r="BT386" s="102"/>
      <c r="BU386" s="102"/>
      <c r="BX386" s="38"/>
      <c r="BY386" s="73"/>
      <c r="CD386" s="38">
        <f t="shared" si="164"/>
        <v>0</v>
      </c>
      <c r="CE386" s="38">
        <v>227514</v>
      </c>
      <c r="CF386" s="38">
        <v>733</v>
      </c>
      <c r="CJ386" s="38">
        <v>1</v>
      </c>
      <c r="CL386" s="6"/>
      <c r="CM386" s="51"/>
      <c r="CN386" s="17"/>
    </row>
    <row r="387" spans="1:95" ht="14" hidden="1" customHeight="1" outlineLevel="1" x14ac:dyDescent="0.2">
      <c r="A387" t="s">
        <v>96</v>
      </c>
      <c r="B387" t="s">
        <v>2837</v>
      </c>
      <c r="C387" s="1">
        <f t="shared" si="166"/>
        <v>394105</v>
      </c>
      <c r="D387" s="3">
        <f>IF(N387&gt;0, RANK(N387,(N387:P387,Q387:AE387)),0)</f>
        <v>2</v>
      </c>
      <c r="E387" s="3">
        <f>IF(O387&gt;0,RANK(O387,(N387:P387,Q387:AE387)),0)</f>
        <v>1</v>
      </c>
      <c r="F387" s="3">
        <f>IF(P387&gt;0,RANK(P387,(N387:P387,Q387:AE387)),0)</f>
        <v>0</v>
      </c>
      <c r="G387" s="1">
        <f t="shared" si="167"/>
        <v>111421</v>
      </c>
      <c r="H387" s="2">
        <f t="shared" si="168"/>
        <v>0.2827190723284404</v>
      </c>
      <c r="I387" s="2"/>
      <c r="J387" s="2">
        <f t="shared" si="169"/>
        <v>0.35330685984699511</v>
      </c>
      <c r="K387" s="2">
        <f t="shared" si="170"/>
        <v>0.63602593217543546</v>
      </c>
      <c r="L387" s="2">
        <f t="shared" si="171"/>
        <v>0</v>
      </c>
      <c r="M387" s="2">
        <f t="shared" si="172"/>
        <v>1.0667207977569482E-2</v>
      </c>
      <c r="N387" s="38">
        <v>139240</v>
      </c>
      <c r="O387" s="38">
        <v>250661</v>
      </c>
      <c r="P387" s="38"/>
      <c r="Q387" s="38">
        <v>970</v>
      </c>
      <c r="R387" s="38">
        <v>917</v>
      </c>
      <c r="S387" s="38">
        <v>183</v>
      </c>
      <c r="T387" s="38">
        <v>308</v>
      </c>
      <c r="U387" s="38"/>
      <c r="V387" s="38"/>
      <c r="W387" s="38">
        <f>IF(Copyright!B$11=1,IF(CF387&gt;0,CF387-SUM(Y387:AY387)-U387,SUM(CJ387:CL387)),SUM(CJ387:CL387))</f>
        <v>1573</v>
      </c>
      <c r="X387" s="38">
        <v>240</v>
      </c>
      <c r="Y387" s="38"/>
      <c r="Z387" s="38">
        <v>13</v>
      </c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  <c r="BA387" s="3">
        <f>IF(Q387&gt;0,RANK(Q387,(N387:P387,Q387:AE387)),0)</f>
        <v>4</v>
      </c>
      <c r="BB387" s="3">
        <f>IF(R387&gt;0,RANK(R387,(N387:P387,Q387:AE387)),0)</f>
        <v>5</v>
      </c>
      <c r="BC387" s="3">
        <f>IF(S387&gt;0,RANK(S387,(N387:P387,Q387:AE387)),0)</f>
        <v>8</v>
      </c>
      <c r="BD387" s="3">
        <f>IF(T387&gt;0,RANK(T387,(N387:P387,Q387:AE387)),0)</f>
        <v>6</v>
      </c>
      <c r="BE387" s="2">
        <f t="shared" si="173"/>
        <v>2.4612730109996065E-3</v>
      </c>
      <c r="BF387" s="2">
        <f t="shared" si="174"/>
        <v>2.3267910835944737E-3</v>
      </c>
      <c r="BG387" s="2">
        <f t="shared" si="175"/>
        <v>4.6434325877621447E-4</v>
      </c>
      <c r="BH387" s="2">
        <f t="shared" si="176"/>
        <v>7.815176158637926E-4</v>
      </c>
      <c r="BJ387" t="s">
        <v>96</v>
      </c>
      <c r="BK387" t="s">
        <v>2837</v>
      </c>
      <c r="BN387">
        <v>0</v>
      </c>
      <c r="BO387" s="60">
        <v>12</v>
      </c>
      <c r="BP387" s="62">
        <v>71</v>
      </c>
      <c r="BQ387" s="66">
        <f t="shared" si="177"/>
        <v>12071</v>
      </c>
      <c r="BR387" s="66">
        <f t="shared" si="165"/>
        <v>12071</v>
      </c>
      <c r="BS387" s="3" t="s">
        <v>3083</v>
      </c>
      <c r="BT387" s="102"/>
      <c r="BU387" s="102"/>
      <c r="BX387" s="38"/>
      <c r="BY387" s="73"/>
      <c r="CB387" s="95"/>
      <c r="CD387" s="38">
        <f t="shared" si="164"/>
        <v>0</v>
      </c>
      <c r="CE387" s="38">
        <v>394105</v>
      </c>
      <c r="CF387" s="38">
        <v>1586</v>
      </c>
      <c r="CJ387" s="38">
        <v>0</v>
      </c>
      <c r="CL387" s="6"/>
      <c r="CM387" s="51"/>
      <c r="CN387" s="17"/>
    </row>
    <row r="388" spans="1:95" ht="14" hidden="1" customHeight="1" outlineLevel="1" x14ac:dyDescent="0.2">
      <c r="A388" t="s">
        <v>1028</v>
      </c>
      <c r="B388" t="s">
        <v>2837</v>
      </c>
      <c r="C388" s="1">
        <f t="shared" si="166"/>
        <v>157727</v>
      </c>
      <c r="D388" s="3">
        <f>IF(N388&gt;0, RANK(N388,(N388:P388,Q388:AE388)),0)</f>
        <v>1</v>
      </c>
      <c r="E388" s="3">
        <f>IF(O388&gt;0,RANK(O388,(N388:P388,Q388:AE388)),0)</f>
        <v>2</v>
      </c>
      <c r="F388" s="3">
        <f>IF(P388&gt;0,RANK(P388,(N388:P388,Q388:AE388)),0)</f>
        <v>0</v>
      </c>
      <c r="G388" s="1">
        <f t="shared" si="167"/>
        <v>34123</v>
      </c>
      <c r="H388" s="2">
        <f t="shared" si="168"/>
        <v>0.21634216082218011</v>
      </c>
      <c r="I388" s="2"/>
      <c r="J388" s="2">
        <f t="shared" si="169"/>
        <v>0.59926328402873319</v>
      </c>
      <c r="K388" s="2">
        <f t="shared" si="170"/>
        <v>0.38292112320655308</v>
      </c>
      <c r="L388" s="2">
        <f t="shared" si="171"/>
        <v>0</v>
      </c>
      <c r="M388" s="2">
        <f t="shared" si="172"/>
        <v>1.7815592764713728E-2</v>
      </c>
      <c r="N388" s="38">
        <v>94520</v>
      </c>
      <c r="O388" s="38">
        <v>60397</v>
      </c>
      <c r="P388" s="38"/>
      <c r="Q388" s="38">
        <v>560</v>
      </c>
      <c r="R388" s="38">
        <v>742</v>
      </c>
      <c r="S388" s="38">
        <v>116</v>
      </c>
      <c r="T388" s="38">
        <v>250</v>
      </c>
      <c r="U388" s="38"/>
      <c r="V388" s="38"/>
      <c r="W388" s="38">
        <f>IF(Copyright!B$11=1,IF(CF388&gt;0,CF388-SUM(Y388:AY388)-U388,SUM(CJ388:CL388)),SUM(CJ388:CL388))</f>
        <v>925</v>
      </c>
      <c r="X388" s="38">
        <v>215</v>
      </c>
      <c r="Y388" s="38"/>
      <c r="Z388" s="38">
        <v>2</v>
      </c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  <c r="BA388" s="3">
        <f>IF(Q388&gt;0,RANK(Q388,(N388:P388,Q388:AE388)),0)</f>
        <v>5</v>
      </c>
      <c r="BB388" s="3">
        <f>IF(R388&gt;0,RANK(R388,(N388:P388,Q388:AE388)),0)</f>
        <v>4</v>
      </c>
      <c r="BC388" s="3">
        <f>IF(S388&gt;0,RANK(S388,(N388:P388,Q388:AE388)),0)</f>
        <v>8</v>
      </c>
      <c r="BD388" s="3">
        <f>IF(T388&gt;0,RANK(T388,(N388:P388,Q388:AE388)),0)</f>
        <v>6</v>
      </c>
      <c r="BE388" s="2">
        <f t="shared" si="173"/>
        <v>3.5504384157436582E-3</v>
      </c>
      <c r="BF388" s="2">
        <f t="shared" si="174"/>
        <v>4.7043309008603469E-3</v>
      </c>
      <c r="BG388" s="2">
        <f t="shared" si="175"/>
        <v>7.3544795754690068E-4</v>
      </c>
      <c r="BH388" s="2">
        <f t="shared" si="176"/>
        <v>1.5850171498855618E-3</v>
      </c>
      <c r="BJ388" t="s">
        <v>1028</v>
      </c>
      <c r="BK388" t="s">
        <v>2837</v>
      </c>
      <c r="BL388">
        <v>2</v>
      </c>
      <c r="BN388">
        <v>0</v>
      </c>
      <c r="BO388" s="60">
        <v>12</v>
      </c>
      <c r="BP388" s="62">
        <v>73</v>
      </c>
      <c r="BQ388" s="66">
        <f t="shared" si="177"/>
        <v>12073</v>
      </c>
      <c r="BR388" s="66">
        <f t="shared" si="165"/>
        <v>12073</v>
      </c>
      <c r="BS388" s="3" t="s">
        <v>3083</v>
      </c>
      <c r="BT388" s="102"/>
      <c r="BU388" s="102"/>
      <c r="BX388" s="38"/>
      <c r="BY388" s="73"/>
      <c r="CD388" s="38">
        <f t="shared" si="164"/>
        <v>0</v>
      </c>
      <c r="CE388" s="38">
        <v>157727</v>
      </c>
      <c r="CF388" s="38">
        <v>927</v>
      </c>
      <c r="CJ388" s="38">
        <v>0</v>
      </c>
      <c r="CL388" s="6"/>
      <c r="CM388" s="51"/>
      <c r="CN388" s="17"/>
    </row>
    <row r="389" spans="1:95" ht="14" hidden="1" customHeight="1" outlineLevel="1" x14ac:dyDescent="0.2">
      <c r="A389" t="s">
        <v>1642</v>
      </c>
      <c r="B389" t="s">
        <v>2837</v>
      </c>
      <c r="C389" s="1">
        <f t="shared" si="166"/>
        <v>24451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>IF(P389&gt;0,RANK(P389,(N389:P389,Q389:AE389)),0)</f>
        <v>0</v>
      </c>
      <c r="G389" s="1">
        <f t="shared" si="167"/>
        <v>12251</v>
      </c>
      <c r="H389" s="2">
        <f t="shared" si="168"/>
        <v>0.50104290213079217</v>
      </c>
      <c r="I389" s="2"/>
      <c r="J389" s="2">
        <f t="shared" si="169"/>
        <v>0.24514334792033046</v>
      </c>
      <c r="K389" s="2">
        <f t="shared" si="170"/>
        <v>0.7461862500511226</v>
      </c>
      <c r="L389" s="2">
        <f t="shared" si="171"/>
        <v>0</v>
      </c>
      <c r="M389" s="2">
        <f t="shared" si="172"/>
        <v>8.6704020285469641E-3</v>
      </c>
      <c r="N389" s="38">
        <v>5994</v>
      </c>
      <c r="O389" s="38">
        <v>18245</v>
      </c>
      <c r="P389" s="38"/>
      <c r="Q389" s="38">
        <v>54</v>
      </c>
      <c r="R389" s="38">
        <v>39</v>
      </c>
      <c r="S389" s="38">
        <v>10</v>
      </c>
      <c r="T389" s="38">
        <v>20</v>
      </c>
      <c r="U389" s="38"/>
      <c r="V389" s="38"/>
      <c r="W389" s="38">
        <f>IF(Copyright!B$11=1,IF(CF389&gt;0,CF389-SUM(Y389:AY389)-U389,SUM(CJ389:CL389)),SUM(CJ389:CL389))</f>
        <v>73</v>
      </c>
      <c r="X389" s="38">
        <v>15</v>
      </c>
      <c r="Y389" s="38"/>
      <c r="Z389" s="38">
        <v>1</v>
      </c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  <c r="BA389" s="3">
        <f>IF(Q389&gt;0,RANK(Q389,(N389:P389,Q389:AE389)),0)</f>
        <v>4</v>
      </c>
      <c r="BB389" s="3">
        <f>IF(R389&gt;0,RANK(R389,(N389:P389,Q389:AE389)),0)</f>
        <v>5</v>
      </c>
      <c r="BC389" s="3">
        <f>IF(S389&gt;0,RANK(S389,(N389:P389,Q389:AE389)),0)</f>
        <v>8</v>
      </c>
      <c r="BD389" s="3">
        <f>IF(T389&gt;0,RANK(T389,(N389:P389,Q389:AE389)),0)</f>
        <v>6</v>
      </c>
      <c r="BE389" s="2">
        <f t="shared" si="173"/>
        <v>2.2084986299128872E-3</v>
      </c>
      <c r="BF389" s="2">
        <f t="shared" si="174"/>
        <v>1.5950267882704184E-3</v>
      </c>
      <c r="BG389" s="2">
        <f t="shared" si="175"/>
        <v>4.0898122776164575E-4</v>
      </c>
      <c r="BH389" s="2">
        <f t="shared" si="176"/>
        <v>8.1796245552329149E-4</v>
      </c>
      <c r="BJ389" t="s">
        <v>1642</v>
      </c>
      <c r="BK389" t="s">
        <v>2837</v>
      </c>
      <c r="BL389">
        <v>3</v>
      </c>
      <c r="BN389">
        <v>0</v>
      </c>
      <c r="BO389" s="60">
        <v>12</v>
      </c>
      <c r="BP389" s="62">
        <v>75</v>
      </c>
      <c r="BQ389" s="66">
        <f t="shared" si="177"/>
        <v>12075</v>
      </c>
      <c r="BR389" s="66">
        <f t="shared" si="165"/>
        <v>12075</v>
      </c>
      <c r="BS389" s="3" t="s">
        <v>3083</v>
      </c>
      <c r="BT389" s="102"/>
      <c r="BU389" s="102"/>
      <c r="BX389" s="38"/>
      <c r="BY389" s="73"/>
      <c r="CD389" s="38">
        <f t="shared" si="164"/>
        <v>0</v>
      </c>
      <c r="CE389" s="38">
        <v>24451</v>
      </c>
      <c r="CF389" s="38">
        <v>74</v>
      </c>
      <c r="CJ389" s="38">
        <v>0</v>
      </c>
      <c r="CL389" s="6"/>
      <c r="CM389" s="51"/>
    </row>
    <row r="390" spans="1:95" ht="14" hidden="1" customHeight="1" outlineLevel="1" x14ac:dyDescent="0.2">
      <c r="A390" t="s">
        <v>314</v>
      </c>
      <c r="B390" t="s">
        <v>2837</v>
      </c>
      <c r="C390" s="1">
        <f t="shared" si="166"/>
        <v>3496</v>
      </c>
      <c r="D390" s="3">
        <f>IF(N390&gt;0, RANK(N390,(N390:P390,Q390:AE390)),0)</f>
        <v>2</v>
      </c>
      <c r="E390" s="3">
        <f>IF(O390&gt;0,RANK(O390,(N390:P390,Q390:AE390)),0)</f>
        <v>1</v>
      </c>
      <c r="F390" s="3">
        <f>IF(P390&gt;0,RANK(P390,(N390:P390,Q390:AE390)),0)</f>
        <v>0</v>
      </c>
      <c r="G390" s="1">
        <f t="shared" si="167"/>
        <v>2332</v>
      </c>
      <c r="H390" s="2">
        <f t="shared" si="168"/>
        <v>0.66704805491990848</v>
      </c>
      <c r="I390" s="2"/>
      <c r="J390" s="2">
        <f t="shared" si="169"/>
        <v>0.16189931350114417</v>
      </c>
      <c r="K390" s="2">
        <f t="shared" si="170"/>
        <v>0.82894736842105265</v>
      </c>
      <c r="L390" s="2">
        <f t="shared" si="171"/>
        <v>0</v>
      </c>
      <c r="M390" s="2">
        <f t="shared" si="172"/>
        <v>9.1533180778031742E-3</v>
      </c>
      <c r="N390" s="38">
        <v>566</v>
      </c>
      <c r="O390" s="38">
        <v>2898</v>
      </c>
      <c r="P390" s="38"/>
      <c r="Q390" s="38">
        <v>11</v>
      </c>
      <c r="R390" s="38">
        <v>4</v>
      </c>
      <c r="S390" s="38">
        <v>10</v>
      </c>
      <c r="T390" s="38">
        <v>0</v>
      </c>
      <c r="U390" s="38"/>
      <c r="V390" s="38"/>
      <c r="W390" s="38">
        <f>IF(Copyright!B$11=1,IF(CF390&gt;0,CF390-SUM(Y390:AY390)-U390,SUM(CJ390:CL390)),SUM(CJ390:CL390))</f>
        <v>6</v>
      </c>
      <c r="X390" s="38">
        <v>1</v>
      </c>
      <c r="Y390" s="38"/>
      <c r="Z390" s="38">
        <v>0</v>
      </c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  <c r="BA390" s="3">
        <f>IF(Q390&gt;0,RANK(Q390,(N390:P390,Q390:AE390)),0)</f>
        <v>3</v>
      </c>
      <c r="BB390" s="3">
        <f>IF(R390&gt;0,RANK(R390,(N390:P390,Q390:AE390)),0)</f>
        <v>6</v>
      </c>
      <c r="BC390" s="3">
        <f>IF(S390&gt;0,RANK(S390,(N390:P390,Q390:AE390)),0)</f>
        <v>4</v>
      </c>
      <c r="BD390" s="3">
        <f>IF(T390&gt;0,RANK(T390,(N390:P390,Q390:AE390)),0)</f>
        <v>0</v>
      </c>
      <c r="BE390" s="2">
        <f t="shared" si="173"/>
        <v>3.1464530892448511E-3</v>
      </c>
      <c r="BF390" s="2">
        <f t="shared" si="174"/>
        <v>1.1441647597254005E-3</v>
      </c>
      <c r="BG390" s="2">
        <f t="shared" si="175"/>
        <v>2.860411899313501E-3</v>
      </c>
      <c r="BH390" s="2">
        <f t="shared" si="176"/>
        <v>0</v>
      </c>
      <c r="BJ390" t="s">
        <v>314</v>
      </c>
      <c r="BK390" t="s">
        <v>2837</v>
      </c>
      <c r="BL390">
        <v>2</v>
      </c>
      <c r="BN390">
        <v>0</v>
      </c>
      <c r="BO390" s="60">
        <v>12</v>
      </c>
      <c r="BP390" s="62">
        <v>77</v>
      </c>
      <c r="BQ390" s="66">
        <f t="shared" si="177"/>
        <v>12077</v>
      </c>
      <c r="BR390" s="66">
        <f t="shared" si="165"/>
        <v>12077</v>
      </c>
      <c r="BS390" s="3" t="s">
        <v>3083</v>
      </c>
      <c r="BT390" s="102"/>
      <c r="BU390" s="102"/>
      <c r="BX390" s="38"/>
      <c r="BY390" s="73"/>
      <c r="CD390" s="38">
        <f t="shared" si="164"/>
        <v>0</v>
      </c>
      <c r="CE390" s="38">
        <f>2898+566+11+10+1+4+6</f>
        <v>3496</v>
      </c>
      <c r="CF390" s="38">
        <v>6</v>
      </c>
      <c r="CJ390" s="38">
        <v>0</v>
      </c>
      <c r="CL390" s="6"/>
      <c r="CM390" s="51"/>
      <c r="CN390" s="17"/>
    </row>
    <row r="391" spans="1:95" ht="14" hidden="1" customHeight="1" outlineLevel="1" x14ac:dyDescent="0.2">
      <c r="A391" t="s">
        <v>1618</v>
      </c>
      <c r="B391" t="s">
        <v>2837</v>
      </c>
      <c r="C391" s="1">
        <f t="shared" si="166"/>
        <v>9176</v>
      </c>
      <c r="D391" s="3">
        <f>IF(N391&gt;0, RANK(N391,(N391:P391,Q391:AE391)),0)</f>
        <v>2</v>
      </c>
      <c r="E391" s="3">
        <f>IF(O391&gt;0,RANK(O391,(N391:P391,Q391:AE391)),0)</f>
        <v>1</v>
      </c>
      <c r="F391" s="3">
        <f>IF(P391&gt;0,RANK(P391,(N391:P391,Q391:AE391)),0)</f>
        <v>0</v>
      </c>
      <c r="G391" s="1">
        <f t="shared" si="167"/>
        <v>2643</v>
      </c>
      <c r="H391" s="2">
        <f t="shared" si="168"/>
        <v>0.28803400174367916</v>
      </c>
      <c r="I391" s="2"/>
      <c r="J391" s="2">
        <f t="shared" si="169"/>
        <v>0.3521142109851787</v>
      </c>
      <c r="K391" s="2">
        <f t="shared" si="170"/>
        <v>0.64014821272885791</v>
      </c>
      <c r="L391" s="2">
        <f t="shared" si="171"/>
        <v>0</v>
      </c>
      <c r="M391" s="2">
        <f t="shared" si="172"/>
        <v>7.7375762859633879E-3</v>
      </c>
      <c r="N391" s="38">
        <v>3231</v>
      </c>
      <c r="O391" s="38">
        <v>5874</v>
      </c>
      <c r="P391" s="38"/>
      <c r="Q391" s="38">
        <v>18</v>
      </c>
      <c r="R391" s="38">
        <v>8</v>
      </c>
      <c r="S391" s="38">
        <v>9</v>
      </c>
      <c r="T391" s="38">
        <v>8</v>
      </c>
      <c r="U391" s="38"/>
      <c r="V391" s="38"/>
      <c r="W391" s="38">
        <f>IF(Copyright!B$11=1,IF(CF391&gt;0,CF391-SUM(Y391:AY391)-U391,SUM(CJ391:CL391)),SUM(CJ391:CL391))</f>
        <v>20</v>
      </c>
      <c r="X391" s="38">
        <v>8</v>
      </c>
      <c r="Y391" s="38"/>
      <c r="Z391" s="38">
        <v>0</v>
      </c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  <c r="BA391" s="3">
        <f>IF(Q391&gt;0,RANK(Q391,(N391:P391,Q391:AE391)),0)</f>
        <v>4</v>
      </c>
      <c r="BB391" s="3">
        <f>IF(R391&gt;0,RANK(R391,(N391:P391,Q391:AE391)),0)</f>
        <v>6</v>
      </c>
      <c r="BC391" s="3">
        <f>IF(S391&gt;0,RANK(S391,(N391:P391,Q391:AE391)),0)</f>
        <v>5</v>
      </c>
      <c r="BD391" s="3">
        <f>IF(T391&gt;0,RANK(T391,(N391:P391,Q391:AE391)),0)</f>
        <v>6</v>
      </c>
      <c r="BE391" s="2">
        <f t="shared" si="173"/>
        <v>1.9616390584132519E-3</v>
      </c>
      <c r="BF391" s="2">
        <f t="shared" si="174"/>
        <v>8.7183958151700091E-4</v>
      </c>
      <c r="BG391" s="2">
        <f t="shared" si="175"/>
        <v>9.8081952920662597E-4</v>
      </c>
      <c r="BH391" s="2">
        <f t="shared" si="176"/>
        <v>8.7183958151700091E-4</v>
      </c>
      <c r="BJ391" t="s">
        <v>1618</v>
      </c>
      <c r="BK391" t="s">
        <v>2837</v>
      </c>
      <c r="BL391">
        <v>2</v>
      </c>
      <c r="BN391">
        <v>0</v>
      </c>
      <c r="BO391" s="60">
        <v>12</v>
      </c>
      <c r="BP391" s="62">
        <v>79</v>
      </c>
      <c r="BQ391" s="66">
        <f t="shared" si="177"/>
        <v>12079</v>
      </c>
      <c r="BR391" s="66">
        <f t="shared" si="165"/>
        <v>12079</v>
      </c>
      <c r="BS391" s="3" t="s">
        <v>3083</v>
      </c>
      <c r="BT391" s="102"/>
      <c r="BU391" s="102"/>
      <c r="BX391" s="38"/>
      <c r="BY391" s="73"/>
      <c r="CD391" s="38">
        <f t="shared" si="164"/>
        <v>0</v>
      </c>
      <c r="CE391" s="38">
        <v>9176</v>
      </c>
      <c r="CF391" s="38">
        <v>20</v>
      </c>
      <c r="CJ391" s="38">
        <v>0</v>
      </c>
      <c r="CL391" s="6"/>
      <c r="CM391" s="51"/>
      <c r="CN391" s="17"/>
    </row>
    <row r="392" spans="1:95" ht="14" hidden="1" customHeight="1" outlineLevel="1" x14ac:dyDescent="0.2">
      <c r="A392" t="s">
        <v>33</v>
      </c>
      <c r="B392" t="s">
        <v>2837</v>
      </c>
      <c r="C392" s="1">
        <f t="shared" si="166"/>
        <v>229812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>IF(P392&gt;0,RANK(P392,(N392:P392,Q392:AE392)),0)</f>
        <v>0</v>
      </c>
      <c r="G392" s="1">
        <f t="shared" si="167"/>
        <v>53812</v>
      </c>
      <c r="H392" s="2">
        <f t="shared" si="168"/>
        <v>0.23415661497223816</v>
      </c>
      <c r="I392" s="2"/>
      <c r="J392" s="2">
        <f t="shared" si="169"/>
        <v>0.37715175882895585</v>
      </c>
      <c r="K392" s="2">
        <f t="shared" si="170"/>
        <v>0.61130837380119407</v>
      </c>
      <c r="L392" s="2">
        <f t="shared" si="171"/>
        <v>0</v>
      </c>
      <c r="M392" s="2">
        <f t="shared" si="172"/>
        <v>1.1539867369850021E-2</v>
      </c>
      <c r="N392" s="38">
        <v>86674</v>
      </c>
      <c r="O392" s="38">
        <v>140486</v>
      </c>
      <c r="P392" s="38"/>
      <c r="Q392" s="38">
        <v>660</v>
      </c>
      <c r="R392" s="38">
        <v>623</v>
      </c>
      <c r="S392" s="38">
        <v>120</v>
      </c>
      <c r="T392" s="38">
        <v>168</v>
      </c>
      <c r="U392" s="38"/>
      <c r="V392" s="38"/>
      <c r="W392" s="38">
        <f>IF(Copyright!B$11=1,IF(CF392&gt;0,CF392-SUM(Y392:AY392)-U392,SUM(CJ392:CL392)),SUM(CJ392:CL392))</f>
        <v>952</v>
      </c>
      <c r="X392" s="38">
        <v>125</v>
      </c>
      <c r="Y392" s="38"/>
      <c r="Z392" s="38">
        <v>4</v>
      </c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  <c r="BA392" s="3">
        <f>IF(Q392&gt;0,RANK(Q392,(N392:P392,Q392:AE392)),0)</f>
        <v>4</v>
      </c>
      <c r="BB392" s="3">
        <f>IF(R392&gt;0,RANK(R392,(N392:P392,Q392:AE392)),0)</f>
        <v>5</v>
      </c>
      <c r="BC392" s="3">
        <f>IF(S392&gt;0,RANK(S392,(N392:P392,Q392:AE392)),0)</f>
        <v>8</v>
      </c>
      <c r="BD392" s="3">
        <f>IF(T392&gt;0,RANK(T392,(N392:P392,Q392:AE392)),0)</f>
        <v>6</v>
      </c>
      <c r="BE392" s="2">
        <f t="shared" si="173"/>
        <v>2.8719126938541069E-3</v>
      </c>
      <c r="BF392" s="2">
        <f t="shared" si="174"/>
        <v>2.7109115276834979E-3</v>
      </c>
      <c r="BG392" s="2">
        <f t="shared" si="175"/>
        <v>5.2216594433711035E-4</v>
      </c>
      <c r="BH392" s="2">
        <f t="shared" si="176"/>
        <v>7.3103232207195445E-4</v>
      </c>
      <c r="BJ392" t="s">
        <v>33</v>
      </c>
      <c r="BK392" t="s">
        <v>2837</v>
      </c>
      <c r="BL392">
        <v>16</v>
      </c>
      <c r="BN392">
        <v>0</v>
      </c>
      <c r="BO392" s="60">
        <v>12</v>
      </c>
      <c r="BP392" s="62">
        <v>81</v>
      </c>
      <c r="BQ392" s="66">
        <f t="shared" si="177"/>
        <v>12081</v>
      </c>
      <c r="BR392" s="66">
        <f t="shared" si="165"/>
        <v>12081</v>
      </c>
      <c r="BS392" s="3" t="s">
        <v>3083</v>
      </c>
      <c r="BT392" s="102"/>
      <c r="BU392" s="102"/>
      <c r="BX392" s="38"/>
      <c r="BY392" s="73"/>
      <c r="CD392" s="38">
        <f t="shared" si="164"/>
        <v>0</v>
      </c>
      <c r="CE392" s="38">
        <f>140486+86674+660+168+120+125+623+956</f>
        <v>229812</v>
      </c>
      <c r="CF392" s="38">
        <v>956</v>
      </c>
      <c r="CJ392" s="38">
        <v>0</v>
      </c>
      <c r="CL392" s="6"/>
      <c r="CM392" s="51"/>
      <c r="CN392" s="17"/>
    </row>
    <row r="393" spans="1:95" ht="14" hidden="1" customHeight="1" outlineLevel="1" x14ac:dyDescent="0.2">
      <c r="A393" t="s">
        <v>1791</v>
      </c>
      <c r="B393" t="s">
        <v>2837</v>
      </c>
      <c r="C393" s="1">
        <f t="shared" si="166"/>
        <v>214743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>IF(P393&gt;0,RANK(P393,(N393:P393,Q393:AE393)),0)</f>
        <v>0</v>
      </c>
      <c r="G393" s="1">
        <f t="shared" si="167"/>
        <v>67737</v>
      </c>
      <c r="H393" s="2">
        <f t="shared" si="168"/>
        <v>0.3154328662633939</v>
      </c>
      <c r="I393" s="2"/>
      <c r="J393" s="2">
        <f t="shared" si="169"/>
        <v>0.33731483680492497</v>
      </c>
      <c r="K393" s="2">
        <f t="shared" si="170"/>
        <v>0.65274770306831886</v>
      </c>
      <c r="L393" s="2">
        <f t="shared" si="171"/>
        <v>0</v>
      </c>
      <c r="M393" s="2">
        <f t="shared" si="172"/>
        <v>9.9374601267561147E-3</v>
      </c>
      <c r="N393" s="38">
        <v>72436</v>
      </c>
      <c r="O393" s="38">
        <v>140173</v>
      </c>
      <c r="P393" s="38"/>
      <c r="Q393" s="38">
        <v>547</v>
      </c>
      <c r="R393" s="38">
        <v>482</v>
      </c>
      <c r="S393" s="38">
        <v>115</v>
      </c>
      <c r="T393" s="38">
        <v>206</v>
      </c>
      <c r="U393" s="38"/>
      <c r="V393" s="38"/>
      <c r="W393" s="38">
        <f>IF(Copyright!B$11=1,IF(CF393&gt;0,CF393-SUM(Y393:AY393)-U393,SUM(CJ393:CL393)),SUM(CJ393:CL393))</f>
        <v>637</v>
      </c>
      <c r="X393" s="38">
        <v>142</v>
      </c>
      <c r="Y393" s="38"/>
      <c r="Z393" s="38">
        <v>5</v>
      </c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  <c r="BA393" s="3">
        <f>IF(Q393&gt;0,RANK(Q393,(N393:P393,Q393:AE393)),0)</f>
        <v>4</v>
      </c>
      <c r="BB393" s="3">
        <f>IF(R393&gt;0,RANK(R393,(N393:P393,Q393:AE393)),0)</f>
        <v>5</v>
      </c>
      <c r="BC393" s="3">
        <f>IF(S393&gt;0,RANK(S393,(N393:P393,Q393:AE393)),0)</f>
        <v>8</v>
      </c>
      <c r="BD393" s="3">
        <f>IF(T393&gt;0,RANK(T393,(N393:P393,Q393:AE393)),0)</f>
        <v>6</v>
      </c>
      <c r="BE393" s="2">
        <f t="shared" si="173"/>
        <v>2.5472308759773312E-3</v>
      </c>
      <c r="BF393" s="2">
        <f t="shared" si="174"/>
        <v>2.2445434775522368E-3</v>
      </c>
      <c r="BG393" s="2">
        <f t="shared" si="175"/>
        <v>5.3552385875208972E-4</v>
      </c>
      <c r="BH393" s="2">
        <f t="shared" si="176"/>
        <v>9.5928621654722151E-4</v>
      </c>
      <c r="BJ393" t="s">
        <v>1791</v>
      </c>
      <c r="BK393" t="s">
        <v>2837</v>
      </c>
      <c r="BN393">
        <v>0</v>
      </c>
      <c r="BO393" s="60">
        <v>12</v>
      </c>
      <c r="BP393" s="62">
        <v>83</v>
      </c>
      <c r="BQ393" s="66">
        <f t="shared" si="177"/>
        <v>12083</v>
      </c>
      <c r="BR393" s="66">
        <f t="shared" si="165"/>
        <v>12083</v>
      </c>
      <c r="BS393" s="3" t="s">
        <v>3083</v>
      </c>
      <c r="BT393" s="102"/>
      <c r="BU393" s="102"/>
      <c r="BX393" s="38"/>
      <c r="BY393" s="73"/>
      <c r="CD393" s="38">
        <f t="shared" si="164"/>
        <v>0</v>
      </c>
      <c r="CE393" s="38">
        <v>214743</v>
      </c>
      <c r="CF393" s="38">
        <v>642</v>
      </c>
      <c r="CJ393" s="38">
        <v>0</v>
      </c>
      <c r="CL393" s="6"/>
      <c r="CM393" s="51"/>
      <c r="CO393" s="38"/>
      <c r="CP393" s="38"/>
      <c r="CQ393" s="17"/>
    </row>
    <row r="394" spans="1:95" ht="14" hidden="1" customHeight="1" outlineLevel="1" x14ac:dyDescent="0.2">
      <c r="A394" t="s">
        <v>1</v>
      </c>
      <c r="B394" t="s">
        <v>2837</v>
      </c>
      <c r="C394" s="1">
        <f t="shared" si="166"/>
        <v>98796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>IF(P394&gt;0,RANK(P394,(N394:P394,Q394:AE394)),0)</f>
        <v>0</v>
      </c>
      <c r="G394" s="1">
        <f t="shared" si="167"/>
        <v>30582</v>
      </c>
      <c r="H394" s="2">
        <f t="shared" si="168"/>
        <v>0.30954694522045428</v>
      </c>
      <c r="I394" s="2"/>
      <c r="J394" s="2">
        <f t="shared" si="169"/>
        <v>0.33947730677355359</v>
      </c>
      <c r="K394" s="2">
        <f t="shared" si="170"/>
        <v>0.64902425199400782</v>
      </c>
      <c r="L394" s="2">
        <f t="shared" si="171"/>
        <v>0</v>
      </c>
      <c r="M394" s="2">
        <f t="shared" si="172"/>
        <v>1.1498441232438594E-2</v>
      </c>
      <c r="N394" s="38">
        <v>33539</v>
      </c>
      <c r="O394" s="38">
        <v>64121</v>
      </c>
      <c r="P394" s="38"/>
      <c r="Q394" s="38">
        <v>231</v>
      </c>
      <c r="R394" s="38">
        <v>269</v>
      </c>
      <c r="S394" s="38">
        <v>32</v>
      </c>
      <c r="T394" s="38">
        <v>54</v>
      </c>
      <c r="U394" s="38"/>
      <c r="V394" s="38"/>
      <c r="W394" s="38">
        <f>IF(Copyright!B$11=1,IF(CF394&gt;0,CF394-SUM(Y394:AY394)-U394,SUM(CJ394:CL394)),SUM(CJ394:CL394))</f>
        <v>505</v>
      </c>
      <c r="X394" s="38">
        <v>45</v>
      </c>
      <c r="Y394" s="38"/>
      <c r="Z394" s="38">
        <v>0</v>
      </c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  <c r="BA394" s="3">
        <f>IF(Q394&gt;0,RANK(Q394,(N394:P394,Q394:AE394)),0)</f>
        <v>5</v>
      </c>
      <c r="BB394" s="3">
        <f>IF(R394&gt;0,RANK(R394,(N394:P394,Q394:AE394)),0)</f>
        <v>4</v>
      </c>
      <c r="BC394" s="3">
        <f>IF(S394&gt;0,RANK(S394,(N394:P394,Q394:AE394)),0)</f>
        <v>8</v>
      </c>
      <c r="BD394" s="3">
        <f>IF(T394&gt;0,RANK(T394,(N394:P394,Q394:AE394)),0)</f>
        <v>6</v>
      </c>
      <c r="BE394" s="2">
        <f t="shared" si="173"/>
        <v>2.3381513421596016E-3</v>
      </c>
      <c r="BF394" s="2">
        <f t="shared" si="174"/>
        <v>2.722782298878497E-3</v>
      </c>
      <c r="BG394" s="2">
        <f t="shared" si="175"/>
        <v>3.2389975302643829E-4</v>
      </c>
      <c r="BH394" s="2">
        <f t="shared" si="176"/>
        <v>5.4658083323211467E-4</v>
      </c>
      <c r="BJ394" t="s">
        <v>1</v>
      </c>
      <c r="BK394" t="s">
        <v>2837</v>
      </c>
      <c r="BL394">
        <v>21</v>
      </c>
      <c r="BN394">
        <v>0</v>
      </c>
      <c r="BO394" s="60">
        <v>12</v>
      </c>
      <c r="BP394" s="62">
        <v>85</v>
      </c>
      <c r="BQ394" s="66">
        <f t="shared" si="177"/>
        <v>12085</v>
      </c>
      <c r="BR394" s="66">
        <f t="shared" si="165"/>
        <v>12085</v>
      </c>
      <c r="BS394" s="3" t="s">
        <v>3083</v>
      </c>
      <c r="BT394" s="102"/>
      <c r="BU394" s="102"/>
      <c r="BX394" s="38"/>
      <c r="BY394" s="73"/>
      <c r="CD394" s="38">
        <f t="shared" si="164"/>
        <v>0</v>
      </c>
      <c r="CE394" s="38">
        <v>98796</v>
      </c>
      <c r="CF394" s="38">
        <v>505</v>
      </c>
      <c r="CJ394" s="38">
        <v>0</v>
      </c>
      <c r="CL394" s="6"/>
      <c r="CM394" s="51"/>
      <c r="CN394" s="17"/>
      <c r="CO394" s="38"/>
      <c r="CP394" s="38"/>
      <c r="CQ394" s="17"/>
    </row>
    <row r="395" spans="1:95" ht="14" hidden="1" customHeight="1" outlineLevel="1" x14ac:dyDescent="0.2">
      <c r="A395" t="s">
        <v>143</v>
      </c>
      <c r="B395" t="s">
        <v>2837</v>
      </c>
      <c r="C395" s="1">
        <f t="shared" si="166"/>
        <v>1097209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>IF(P395&gt;0,RANK(P395,(N395:P395,Q395:AE395)),0)</f>
        <v>0</v>
      </c>
      <c r="G395" s="1">
        <f t="shared" si="167"/>
        <v>125235</v>
      </c>
      <c r="H395" s="2">
        <f t="shared" si="168"/>
        <v>0.11413960330256132</v>
      </c>
      <c r="I395" s="2"/>
      <c r="J395" s="2">
        <f t="shared" si="169"/>
        <v>0.43779717446721639</v>
      </c>
      <c r="K395" s="2">
        <f t="shared" si="170"/>
        <v>0.55193677776977768</v>
      </c>
      <c r="L395" s="2">
        <f t="shared" si="171"/>
        <v>0</v>
      </c>
      <c r="M395" s="2">
        <f t="shared" si="172"/>
        <v>1.0266047763005881E-2</v>
      </c>
      <c r="N395" s="38">
        <v>480355</v>
      </c>
      <c r="O395" s="38">
        <v>605590</v>
      </c>
      <c r="P395" s="38"/>
      <c r="Q395" s="38">
        <v>2096</v>
      </c>
      <c r="R395" s="38">
        <v>3813</v>
      </c>
      <c r="S395" s="38">
        <v>476</v>
      </c>
      <c r="T395" s="38">
        <v>1308</v>
      </c>
      <c r="U395" s="38"/>
      <c r="V395" s="38"/>
      <c r="W395" s="38">
        <f>IF(Copyright!B$11=1,IF(CF395&gt;0,CF395-SUM(Y395:AY395)-U395,SUM(CJ395:CL395)),SUM(CJ395:CL395))</f>
        <v>3104</v>
      </c>
      <c r="X395" s="38">
        <v>455</v>
      </c>
      <c r="Y395" s="38"/>
      <c r="Z395" s="38">
        <v>12</v>
      </c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  <c r="BA395" s="3">
        <f>IF(Q395&gt;0,RANK(Q395,(N395:P395,Q395:AE395)),0)</f>
        <v>5</v>
      </c>
      <c r="BB395" s="3">
        <f>IF(R395&gt;0,RANK(R395,(N395:P395,Q395:AE395)),0)</f>
        <v>3</v>
      </c>
      <c r="BC395" s="3">
        <f>IF(S395&gt;0,RANK(S395,(N395:P395,Q395:AE395)),0)</f>
        <v>7</v>
      </c>
      <c r="BD395" s="3">
        <f>IF(T395&gt;0,RANK(T395,(N395:P395,Q395:AE395)),0)</f>
        <v>6</v>
      </c>
      <c r="BE395" s="2">
        <f t="shared" si="173"/>
        <v>1.9103015013548011E-3</v>
      </c>
      <c r="BF395" s="2">
        <f t="shared" si="174"/>
        <v>3.4751811186382905E-3</v>
      </c>
      <c r="BG395" s="2">
        <f t="shared" si="175"/>
        <v>4.3382801271225446E-4</v>
      </c>
      <c r="BH395" s="2">
        <f t="shared" si="176"/>
        <v>1.1921156315706487E-3</v>
      </c>
      <c r="BJ395" t="s">
        <v>143</v>
      </c>
      <c r="BK395" t="s">
        <v>2837</v>
      </c>
      <c r="BN395">
        <v>0</v>
      </c>
      <c r="BO395" s="60">
        <v>12</v>
      </c>
      <c r="BP395" s="62">
        <v>86</v>
      </c>
      <c r="BQ395" s="66">
        <f t="shared" si="177"/>
        <v>12086</v>
      </c>
      <c r="BR395" s="66">
        <f t="shared" si="165"/>
        <v>12086</v>
      </c>
      <c r="BS395" s="3" t="s">
        <v>3083</v>
      </c>
      <c r="BT395" s="102"/>
      <c r="BU395" s="102"/>
      <c r="BX395" s="38"/>
      <c r="BY395" s="73"/>
      <c r="CD395" s="38">
        <f t="shared" si="164"/>
        <v>0</v>
      </c>
      <c r="CE395" s="38">
        <v>1097209</v>
      </c>
      <c r="CF395" s="38">
        <v>3116</v>
      </c>
      <c r="CJ395" s="38">
        <v>0</v>
      </c>
      <c r="CL395" s="6"/>
      <c r="CM395" s="51"/>
      <c r="CQ395" s="17"/>
    </row>
    <row r="396" spans="1:95" ht="14" hidden="1" customHeight="1" outlineLevel="1" x14ac:dyDescent="0.2">
      <c r="A396" t="s">
        <v>629</v>
      </c>
      <c r="B396" t="s">
        <v>2837</v>
      </c>
      <c r="C396" s="1">
        <f t="shared" si="166"/>
        <v>44502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>IF(P396&gt;0,RANK(P396,(N396:P396,Q396:AE396)),0)</f>
        <v>0</v>
      </c>
      <c r="G396" s="1">
        <f t="shared" si="167"/>
        <v>8131</v>
      </c>
      <c r="H396" s="2">
        <f t="shared" si="168"/>
        <v>0.1827108893982293</v>
      </c>
      <c r="I396" s="2"/>
      <c r="J396" s="2">
        <f t="shared" si="169"/>
        <v>0.40297065300435936</v>
      </c>
      <c r="K396" s="2">
        <f t="shared" si="170"/>
        <v>0.58568154240258863</v>
      </c>
      <c r="L396" s="2">
        <f t="shared" si="171"/>
        <v>0</v>
      </c>
      <c r="M396" s="2">
        <f t="shared" si="172"/>
        <v>1.1347804593052069E-2</v>
      </c>
      <c r="N396" s="38">
        <v>17933</v>
      </c>
      <c r="O396" s="38">
        <v>26064</v>
      </c>
      <c r="P396" s="38"/>
      <c r="Q396" s="38">
        <v>134</v>
      </c>
      <c r="R396" s="38">
        <v>152</v>
      </c>
      <c r="S396" s="38">
        <v>11</v>
      </c>
      <c r="T396" s="38">
        <v>22</v>
      </c>
      <c r="U396" s="38"/>
      <c r="V396" s="38"/>
      <c r="W396" s="38">
        <f>IF(Copyright!B$11=1,IF(CF396&gt;0,CF396-SUM(Y396:AY396)-U396,SUM(CJ396:CL396)),SUM(CJ396:CL396))</f>
        <v>174</v>
      </c>
      <c r="X396" s="38">
        <v>11</v>
      </c>
      <c r="Y396" s="38"/>
      <c r="Z396" s="38">
        <v>1</v>
      </c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  <c r="BA396" s="3">
        <f>IF(Q396&gt;0,RANK(Q396,(N396:P396,Q396:AE396)),0)</f>
        <v>5</v>
      </c>
      <c r="BB396" s="3">
        <f>IF(R396&gt;0,RANK(R396,(N396:P396,Q396:AE396)),0)</f>
        <v>4</v>
      </c>
      <c r="BC396" s="3">
        <f>IF(S396&gt;0,RANK(S396,(N396:P396,Q396:AE396)),0)</f>
        <v>7</v>
      </c>
      <c r="BD396" s="3">
        <f>IF(T396&gt;0,RANK(T396,(N396:P396,Q396:AE396)),0)</f>
        <v>6</v>
      </c>
      <c r="BE396" s="2">
        <f t="shared" si="173"/>
        <v>3.0111006246910251E-3</v>
      </c>
      <c r="BF396" s="2">
        <f t="shared" si="174"/>
        <v>3.4155768280077301E-3</v>
      </c>
      <c r="BG396" s="2">
        <f t="shared" si="175"/>
        <v>2.4717990202687522E-4</v>
      </c>
      <c r="BH396" s="2">
        <f t="shared" si="176"/>
        <v>4.9435980405375043E-4</v>
      </c>
      <c r="BJ396" t="s">
        <v>629</v>
      </c>
      <c r="BK396" t="s">
        <v>2837</v>
      </c>
      <c r="BL396">
        <v>28</v>
      </c>
      <c r="BN396">
        <v>0</v>
      </c>
      <c r="BO396" s="60">
        <v>12</v>
      </c>
      <c r="BP396" s="62">
        <v>87</v>
      </c>
      <c r="BQ396" s="66">
        <f t="shared" si="177"/>
        <v>12087</v>
      </c>
      <c r="BR396" s="66">
        <f t="shared" si="165"/>
        <v>12087</v>
      </c>
      <c r="BS396" s="3" t="s">
        <v>3083</v>
      </c>
      <c r="BT396" s="102"/>
      <c r="BU396" s="102"/>
      <c r="BX396" s="38"/>
      <c r="BY396" s="73"/>
      <c r="CD396" s="38">
        <f t="shared" si="164"/>
        <v>0</v>
      </c>
      <c r="CE396" s="38">
        <v>44502</v>
      </c>
      <c r="CF396" s="38">
        <v>175</v>
      </c>
      <c r="CJ396" s="38">
        <v>0</v>
      </c>
      <c r="CL396" s="6"/>
      <c r="CM396" s="51"/>
      <c r="CN396" s="17"/>
      <c r="CQ396" s="17"/>
    </row>
    <row r="397" spans="1:95" ht="14" hidden="1" customHeight="1" outlineLevel="1" x14ac:dyDescent="0.2">
      <c r="A397" t="s">
        <v>82</v>
      </c>
      <c r="B397" t="s">
        <v>2837</v>
      </c>
      <c r="C397" s="1">
        <f t="shared" si="166"/>
        <v>65934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>IF(P397&gt;0,RANK(P397,(N397:P397,Q397:AE397)),0)</f>
        <v>0</v>
      </c>
      <c r="G397" s="1">
        <f t="shared" si="167"/>
        <v>30802</v>
      </c>
      <c r="H397" s="2">
        <f t="shared" si="168"/>
        <v>0.46716413383080052</v>
      </c>
      <c r="I397" s="2"/>
      <c r="J397" s="2">
        <f t="shared" si="169"/>
        <v>0.26000242666909334</v>
      </c>
      <c r="K397" s="2">
        <f t="shared" si="170"/>
        <v>0.72716656049989381</v>
      </c>
      <c r="L397" s="2">
        <f t="shared" si="171"/>
        <v>0</v>
      </c>
      <c r="M397" s="2">
        <f t="shared" si="172"/>
        <v>1.2831012831012845E-2</v>
      </c>
      <c r="N397" s="38">
        <v>17143</v>
      </c>
      <c r="O397" s="38">
        <v>47945</v>
      </c>
      <c r="P397" s="38"/>
      <c r="Q397" s="38">
        <v>258</v>
      </c>
      <c r="R397" s="38">
        <v>146</v>
      </c>
      <c r="S397" s="38">
        <v>33</v>
      </c>
      <c r="T397" s="38">
        <v>49</v>
      </c>
      <c r="U397" s="38"/>
      <c r="V397" s="38"/>
      <c r="W397" s="38">
        <f>IF(Copyright!B$11=1,IF(CF397&gt;0,CF397-SUM(Y397:AY397)-U397,SUM(CJ397:CL397)),SUM(CJ397:CL397))</f>
        <v>309</v>
      </c>
      <c r="X397" s="38">
        <v>47</v>
      </c>
      <c r="Y397" s="38"/>
      <c r="Z397" s="38">
        <v>4</v>
      </c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  <c r="BA397" s="3">
        <f>IF(Q397&gt;0,RANK(Q397,(N397:P397,Q397:AE397)),0)</f>
        <v>4</v>
      </c>
      <c r="BB397" s="3">
        <f>IF(R397&gt;0,RANK(R397,(N397:P397,Q397:AE397)),0)</f>
        <v>5</v>
      </c>
      <c r="BC397" s="3">
        <f>IF(S397&gt;0,RANK(S397,(N397:P397,Q397:AE397)),0)</f>
        <v>8</v>
      </c>
      <c r="BD397" s="3">
        <f>IF(T397&gt;0,RANK(T397,(N397:P397,Q397:AE397)),0)</f>
        <v>6</v>
      </c>
      <c r="BE397" s="2">
        <f t="shared" si="173"/>
        <v>3.9130039130039129E-3</v>
      </c>
      <c r="BF397" s="2">
        <f t="shared" si="174"/>
        <v>2.2143355476688812E-3</v>
      </c>
      <c r="BG397" s="2">
        <f t="shared" si="175"/>
        <v>5.005005005005005E-4</v>
      </c>
      <c r="BH397" s="2">
        <f t="shared" si="176"/>
        <v>7.4316740983407649E-4</v>
      </c>
      <c r="BJ397" t="s">
        <v>82</v>
      </c>
      <c r="BK397" t="s">
        <v>2837</v>
      </c>
      <c r="BL397">
        <v>4</v>
      </c>
      <c r="BN397">
        <v>0</v>
      </c>
      <c r="BO397" s="60">
        <v>12</v>
      </c>
      <c r="BP397" s="62">
        <v>89</v>
      </c>
      <c r="BQ397" s="66">
        <f t="shared" si="177"/>
        <v>12089</v>
      </c>
      <c r="BR397" s="66">
        <f t="shared" si="165"/>
        <v>12089</v>
      </c>
      <c r="BS397" s="3" t="s">
        <v>3083</v>
      </c>
      <c r="BT397" s="102"/>
      <c r="BU397" s="102"/>
      <c r="BX397" s="38"/>
      <c r="BY397" s="73"/>
      <c r="CD397" s="38">
        <f t="shared" si="164"/>
        <v>0</v>
      </c>
      <c r="CE397" s="38">
        <v>65934</v>
      </c>
      <c r="CF397" s="38">
        <v>313</v>
      </c>
      <c r="CJ397" s="38">
        <v>0</v>
      </c>
      <c r="CL397" s="6"/>
      <c r="CM397" s="51"/>
      <c r="CQ397" s="17"/>
    </row>
    <row r="398" spans="1:95" ht="14" hidden="1" customHeight="1" outlineLevel="1" x14ac:dyDescent="0.2">
      <c r="A398" t="s">
        <v>1606</v>
      </c>
      <c r="B398" t="s">
        <v>2837</v>
      </c>
      <c r="C398" s="1">
        <f t="shared" si="166"/>
        <v>114225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>IF(P398&gt;0,RANK(P398,(N398:P398,Q398:AE398)),0)</f>
        <v>0</v>
      </c>
      <c r="G398" s="1">
        <f t="shared" si="167"/>
        <v>48235</v>
      </c>
      <c r="H398" s="2">
        <f t="shared" si="168"/>
        <v>0.42228058656161088</v>
      </c>
      <c r="I398" s="2"/>
      <c r="J398" s="2">
        <f t="shared" si="169"/>
        <v>0.28079667323265484</v>
      </c>
      <c r="K398" s="2">
        <f t="shared" si="170"/>
        <v>0.70307725979426572</v>
      </c>
      <c r="L398" s="2">
        <f t="shared" si="171"/>
        <v>0</v>
      </c>
      <c r="M398" s="2">
        <f t="shared" si="172"/>
        <v>1.61260669730795E-2</v>
      </c>
      <c r="N398" s="38">
        <v>32074</v>
      </c>
      <c r="O398" s="38">
        <v>80309</v>
      </c>
      <c r="P398" s="38"/>
      <c r="Q398" s="38">
        <v>594</v>
      </c>
      <c r="R398" s="38">
        <v>311</v>
      </c>
      <c r="S398" s="38">
        <v>94</v>
      </c>
      <c r="T398" s="38">
        <v>120</v>
      </c>
      <c r="U398" s="38"/>
      <c r="V398" s="38"/>
      <c r="W398" s="38">
        <f>IF(Copyright!B$11=1,IF(CF398&gt;0,CF398-SUM(Y398:AY398)-U398,SUM(CJ398:CL398)),SUM(CJ398:CL398))</f>
        <v>589</v>
      </c>
      <c r="X398" s="38">
        <v>132</v>
      </c>
      <c r="Y398" s="38"/>
      <c r="Z398" s="38">
        <v>2</v>
      </c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  <c r="BA398" s="3">
        <f>IF(Q398&gt;0,RANK(Q398,(N398:P398,Q398:AE398)),0)</f>
        <v>3</v>
      </c>
      <c r="BB398" s="3">
        <f>IF(R398&gt;0,RANK(R398,(N398:P398,Q398:AE398)),0)</f>
        <v>5</v>
      </c>
      <c r="BC398" s="3">
        <f>IF(S398&gt;0,RANK(S398,(N398:P398,Q398:AE398)),0)</f>
        <v>8</v>
      </c>
      <c r="BD398" s="3">
        <f>IF(T398&gt;0,RANK(T398,(N398:P398,Q398:AE398)),0)</f>
        <v>7</v>
      </c>
      <c r="BE398" s="2">
        <f t="shared" si="173"/>
        <v>5.2002626395272486E-3</v>
      </c>
      <c r="BF398" s="2">
        <f t="shared" si="174"/>
        <v>2.7226964324797548E-3</v>
      </c>
      <c r="BG398" s="2">
        <f t="shared" si="175"/>
        <v>8.2293718537973298E-4</v>
      </c>
      <c r="BH398" s="2">
        <f t="shared" si="176"/>
        <v>1.0505581089954039E-3</v>
      </c>
      <c r="BJ398" t="s">
        <v>1606</v>
      </c>
      <c r="BK398" t="s">
        <v>2837</v>
      </c>
      <c r="BL398">
        <v>1</v>
      </c>
      <c r="BN398">
        <v>0</v>
      </c>
      <c r="BO398" s="60">
        <v>12</v>
      </c>
      <c r="BP398" s="62">
        <v>91</v>
      </c>
      <c r="BQ398" s="66">
        <f t="shared" si="177"/>
        <v>12091</v>
      </c>
      <c r="BR398" s="66">
        <f t="shared" si="165"/>
        <v>12091</v>
      </c>
      <c r="BS398" s="3" t="s">
        <v>3083</v>
      </c>
      <c r="BT398" s="102"/>
      <c r="BU398" s="102"/>
      <c r="BX398" s="38"/>
      <c r="BY398" s="73"/>
      <c r="CD398" s="38">
        <f t="shared" si="164"/>
        <v>0</v>
      </c>
      <c r="CE398" s="38">
        <v>114225</v>
      </c>
      <c r="CF398" s="38">
        <v>591</v>
      </c>
      <c r="CJ398" s="38">
        <v>0</v>
      </c>
      <c r="CL398" s="6"/>
      <c r="CM398" s="51"/>
      <c r="CQ398" s="17"/>
    </row>
    <row r="399" spans="1:95" ht="14" hidden="1" customHeight="1" outlineLevel="1" x14ac:dyDescent="0.2">
      <c r="A399" t="s">
        <v>226</v>
      </c>
      <c r="B399" t="s">
        <v>2837</v>
      </c>
      <c r="C399" s="1">
        <f t="shared" si="166"/>
        <v>16096</v>
      </c>
      <c r="D399" s="3">
        <f>IF(N399&gt;0, RANK(N399,(N399:P399,Q399:AE399)),0)</f>
        <v>2</v>
      </c>
      <c r="E399" s="3">
        <f>IF(O399&gt;0,RANK(O399,(N399:P399,Q399:AE399)),0)</f>
        <v>1</v>
      </c>
      <c r="F399" s="3">
        <f>IF(P399&gt;0,RANK(P399,(N399:P399,Q399:AE399)),0)</f>
        <v>0</v>
      </c>
      <c r="G399" s="1">
        <f t="shared" si="167"/>
        <v>8644</v>
      </c>
      <c r="H399" s="2">
        <f t="shared" si="168"/>
        <v>0.53702783300198809</v>
      </c>
      <c r="I399" s="2"/>
      <c r="J399" s="2">
        <f t="shared" si="169"/>
        <v>0.22806908548707752</v>
      </c>
      <c r="K399" s="2">
        <f t="shared" si="170"/>
        <v>0.76509691848906558</v>
      </c>
      <c r="L399" s="2">
        <f t="shared" si="171"/>
        <v>0</v>
      </c>
      <c r="M399" s="2">
        <f t="shared" si="172"/>
        <v>6.8339960238569253E-3</v>
      </c>
      <c r="N399" s="38">
        <v>3671</v>
      </c>
      <c r="O399" s="38">
        <v>12315</v>
      </c>
      <c r="P399" s="38"/>
      <c r="Q399" s="38">
        <v>25</v>
      </c>
      <c r="R399" s="38">
        <v>28</v>
      </c>
      <c r="S399" s="38">
        <v>4</v>
      </c>
      <c r="T399" s="38">
        <v>10</v>
      </c>
      <c r="U399" s="38"/>
      <c r="V399" s="38"/>
      <c r="W399" s="38">
        <f>IF(Copyright!B$11=1,IF(CF399&gt;0,CF399-SUM(Y399:AY399)-U399,SUM(CJ399:CL399)),SUM(CJ399:CL399))</f>
        <v>38</v>
      </c>
      <c r="X399" s="38">
        <v>5</v>
      </c>
      <c r="Y399" s="38"/>
      <c r="Z399" s="38">
        <v>0</v>
      </c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  <c r="BA399" s="3">
        <f>IF(Q399&gt;0,RANK(Q399,(N399:P399,Q399:AE399)),0)</f>
        <v>5</v>
      </c>
      <c r="BB399" s="3">
        <f>IF(R399&gt;0,RANK(R399,(N399:P399,Q399:AE399)),0)</f>
        <v>4</v>
      </c>
      <c r="BC399" s="3">
        <f>IF(S399&gt;0,RANK(S399,(N399:P399,Q399:AE399)),0)</f>
        <v>8</v>
      </c>
      <c r="BD399" s="3">
        <f>IF(T399&gt;0,RANK(T399,(N399:P399,Q399:AE399)),0)</f>
        <v>6</v>
      </c>
      <c r="BE399" s="2">
        <f t="shared" si="173"/>
        <v>1.5531809145129226E-3</v>
      </c>
      <c r="BF399" s="2">
        <f t="shared" si="174"/>
        <v>1.7395626242544733E-3</v>
      </c>
      <c r="BG399" s="2">
        <f t="shared" si="175"/>
        <v>2.4850894632206757E-4</v>
      </c>
      <c r="BH399" s="2">
        <f t="shared" si="176"/>
        <v>6.21272365805169E-4</v>
      </c>
      <c r="BJ399" t="s">
        <v>226</v>
      </c>
      <c r="BK399" t="s">
        <v>2837</v>
      </c>
      <c r="BL399">
        <v>18</v>
      </c>
      <c r="BN399">
        <v>0</v>
      </c>
      <c r="BO399" s="60">
        <v>12</v>
      </c>
      <c r="BP399" s="62">
        <v>93</v>
      </c>
      <c r="BQ399" s="66">
        <f t="shared" si="177"/>
        <v>12093</v>
      </c>
      <c r="BR399" s="66">
        <f t="shared" si="165"/>
        <v>12093</v>
      </c>
      <c r="BS399" s="3" t="s">
        <v>3083</v>
      </c>
      <c r="BT399" s="102"/>
      <c r="BU399" s="102"/>
      <c r="BX399" s="38"/>
      <c r="BY399" s="73"/>
      <c r="CD399" s="38">
        <f t="shared" si="164"/>
        <v>0</v>
      </c>
      <c r="CE399" s="38">
        <f>12315+3671+25+10+4+5+28+38</f>
        <v>16096</v>
      </c>
      <c r="CF399" s="38">
        <v>38</v>
      </c>
      <c r="CJ399" s="38">
        <v>0</v>
      </c>
      <c r="CL399" s="6"/>
      <c r="CM399" s="51"/>
      <c r="CQ399" s="17"/>
    </row>
    <row r="400" spans="1:95" ht="14" hidden="1" customHeight="1" outlineLevel="1" x14ac:dyDescent="0.2">
      <c r="A400" t="s">
        <v>1977</v>
      </c>
      <c r="B400" t="s">
        <v>2837</v>
      </c>
      <c r="C400" s="1">
        <f t="shared" si="166"/>
        <v>609607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>IF(P400&gt;0,RANK(P400,(N400:P400,Q400:AE400)),0)</f>
        <v>0</v>
      </c>
      <c r="G400" s="1">
        <f t="shared" si="167"/>
        <v>82528</v>
      </c>
      <c r="H400" s="2">
        <f t="shared" si="168"/>
        <v>0.13537902287867429</v>
      </c>
      <c r="I400" s="2"/>
      <c r="J400" s="2">
        <f t="shared" si="169"/>
        <v>0.5590601813955548</v>
      </c>
      <c r="K400" s="2">
        <f t="shared" si="170"/>
        <v>0.42368115851688054</v>
      </c>
      <c r="L400" s="2">
        <f t="shared" si="171"/>
        <v>0</v>
      </c>
      <c r="M400" s="2">
        <f t="shared" si="172"/>
        <v>1.7258660087564659E-2</v>
      </c>
      <c r="N400" s="38">
        <v>340807</v>
      </c>
      <c r="O400" s="38">
        <v>258279</v>
      </c>
      <c r="P400" s="38"/>
      <c r="Q400" s="38">
        <v>2056</v>
      </c>
      <c r="R400" s="38">
        <v>4181</v>
      </c>
      <c r="S400" s="38">
        <v>344</v>
      </c>
      <c r="T400" s="38">
        <v>918</v>
      </c>
      <c r="U400" s="38"/>
      <c r="V400" s="38"/>
      <c r="W400" s="38">
        <f>IF(Copyright!B$11=1,IF(CF400&gt;0,CF400-SUM(Y400:AY400)-U400,SUM(CJ400:CL400)),SUM(CJ400:CL400))</f>
        <v>2409</v>
      </c>
      <c r="X400" s="38">
        <v>606</v>
      </c>
      <c r="Y400" s="38"/>
      <c r="Z400" s="38">
        <v>7</v>
      </c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  <c r="BA400" s="3">
        <f>IF(Q400&gt;0,RANK(Q400,(N400:P400,Q400:AE400)),0)</f>
        <v>5</v>
      </c>
      <c r="BB400" s="3">
        <f>IF(R400&gt;0,RANK(R400,(N400:P400,Q400:AE400)),0)</f>
        <v>3</v>
      </c>
      <c r="BC400" s="3">
        <f>IF(S400&gt;0,RANK(S400,(N400:P400,Q400:AE400)),0)</f>
        <v>8</v>
      </c>
      <c r="BD400" s="3">
        <f>IF(T400&gt;0,RANK(T400,(N400:P400,Q400:AE400)),0)</f>
        <v>6</v>
      </c>
      <c r="BE400" s="2">
        <f t="shared" si="173"/>
        <v>3.3726646839685238E-3</v>
      </c>
      <c r="BF400" s="2">
        <f t="shared" si="174"/>
        <v>6.858517044587743E-3</v>
      </c>
      <c r="BG400" s="2">
        <f t="shared" si="175"/>
        <v>5.6429798214259355E-4</v>
      </c>
      <c r="BH400" s="2">
        <f t="shared" si="176"/>
        <v>1.5058882197875024E-3</v>
      </c>
      <c r="BJ400" t="s">
        <v>1977</v>
      </c>
      <c r="BK400" t="s">
        <v>2837</v>
      </c>
      <c r="BN400">
        <v>0</v>
      </c>
      <c r="BO400" s="60">
        <v>12</v>
      </c>
      <c r="BP400" s="62">
        <v>95</v>
      </c>
      <c r="BQ400" s="66">
        <f t="shared" si="177"/>
        <v>12095</v>
      </c>
      <c r="BR400" s="66">
        <f t="shared" si="165"/>
        <v>12095</v>
      </c>
      <c r="BS400" s="3" t="s">
        <v>3083</v>
      </c>
      <c r="BT400" s="102"/>
      <c r="BU400" s="102"/>
      <c r="BX400" s="38"/>
      <c r="BY400" s="73"/>
      <c r="CD400" s="38">
        <f t="shared" si="164"/>
        <v>0</v>
      </c>
      <c r="CE400" s="1">
        <v>609607</v>
      </c>
      <c r="CF400" s="38">
        <v>2416</v>
      </c>
      <c r="CJ400" s="38">
        <v>1</v>
      </c>
      <c r="CL400" s="6"/>
      <c r="CM400" s="51"/>
      <c r="CQ400" s="81"/>
    </row>
    <row r="401" spans="1:95" ht="14" hidden="1" customHeight="1" outlineLevel="1" x14ac:dyDescent="0.2">
      <c r="A401" t="s">
        <v>829</v>
      </c>
      <c r="B401" t="s">
        <v>2837</v>
      </c>
      <c r="C401" s="1">
        <f t="shared" si="166"/>
        <v>173289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>IF(P401&gt;0,RANK(P401,(N401:P401,Q401:AE401)),0)</f>
        <v>0</v>
      </c>
      <c r="G401" s="1">
        <f t="shared" si="167"/>
        <v>2508</v>
      </c>
      <c r="H401" s="2">
        <f t="shared" si="168"/>
        <v>1.447293250004328E-2</v>
      </c>
      <c r="I401" s="2"/>
      <c r="J401" s="2">
        <f t="shared" si="169"/>
        <v>0.48592236091154084</v>
      </c>
      <c r="K401" s="2">
        <f t="shared" si="170"/>
        <v>0.50039529341158406</v>
      </c>
      <c r="L401" s="2">
        <f t="shared" si="171"/>
        <v>0</v>
      </c>
      <c r="M401" s="2">
        <f t="shared" si="172"/>
        <v>1.3682345676875096E-2</v>
      </c>
      <c r="N401" s="38">
        <v>84205</v>
      </c>
      <c r="O401" s="38">
        <v>86713</v>
      </c>
      <c r="P401" s="38"/>
      <c r="Q401" s="38">
        <v>475</v>
      </c>
      <c r="R401" s="38">
        <v>846</v>
      </c>
      <c r="S401" s="38">
        <v>110</v>
      </c>
      <c r="T401" s="38">
        <v>294</v>
      </c>
      <c r="U401" s="38"/>
      <c r="V401" s="38"/>
      <c r="W401" s="38">
        <f>IF(Copyright!B$11=1,IF(CF401&gt;0,CF401-SUM(Y401:AY401)-U401,SUM(CJ401:CL401)),SUM(CJ401:CL401))</f>
        <v>510</v>
      </c>
      <c r="X401" s="38">
        <v>133</v>
      </c>
      <c r="Y401" s="38"/>
      <c r="Z401" s="38">
        <v>3</v>
      </c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  <c r="BA401" s="3">
        <f>IF(Q401&gt;0,RANK(Q401,(N401:P401,Q401:AE401)),0)</f>
        <v>5</v>
      </c>
      <c r="BB401" s="3">
        <f>IF(R401&gt;0,RANK(R401,(N401:P401,Q401:AE401)),0)</f>
        <v>3</v>
      </c>
      <c r="BC401" s="3">
        <f>IF(S401&gt;0,RANK(S401,(N401:P401,Q401:AE401)),0)</f>
        <v>8</v>
      </c>
      <c r="BD401" s="3">
        <f>IF(T401&gt;0,RANK(T401,(N401:P401,Q401:AE401)),0)</f>
        <v>6</v>
      </c>
      <c r="BE401" s="2">
        <f t="shared" si="173"/>
        <v>2.741085700765773E-3</v>
      </c>
      <c r="BF401" s="2">
        <f t="shared" si="174"/>
        <v>4.8820179007323028E-3</v>
      </c>
      <c r="BG401" s="2">
        <f t="shared" si="175"/>
        <v>6.3477774122996846E-4</v>
      </c>
      <c r="BH401" s="2">
        <f t="shared" si="176"/>
        <v>1.696587781105552E-3</v>
      </c>
      <c r="BJ401" t="s">
        <v>829</v>
      </c>
      <c r="BK401" t="s">
        <v>2837</v>
      </c>
      <c r="BL401">
        <v>9</v>
      </c>
      <c r="BN401">
        <v>0</v>
      </c>
      <c r="BO401" s="60">
        <v>12</v>
      </c>
      <c r="BP401" s="62">
        <v>97</v>
      </c>
      <c r="BQ401" s="66">
        <f t="shared" si="177"/>
        <v>12097</v>
      </c>
      <c r="BR401" s="66">
        <f t="shared" si="165"/>
        <v>12097</v>
      </c>
      <c r="BS401" s="3" t="s">
        <v>3083</v>
      </c>
      <c r="BT401" s="102"/>
      <c r="BU401" s="102"/>
      <c r="BX401" s="38"/>
      <c r="BY401" s="73"/>
      <c r="CD401" s="38">
        <f t="shared" si="164"/>
        <v>75</v>
      </c>
      <c r="CE401" s="38">
        <v>173214</v>
      </c>
      <c r="CF401" s="38">
        <v>513</v>
      </c>
      <c r="CJ401" s="38">
        <v>1</v>
      </c>
      <c r="CL401" s="6"/>
      <c r="CM401" s="51"/>
      <c r="CQ401" s="81"/>
    </row>
    <row r="402" spans="1:95" ht="14" hidden="1" customHeight="1" outlineLevel="1" x14ac:dyDescent="0.2">
      <c r="A402" t="s">
        <v>417</v>
      </c>
      <c r="B402" t="s">
        <v>2837</v>
      </c>
      <c r="C402" s="1">
        <f t="shared" si="166"/>
        <v>748489</v>
      </c>
      <c r="D402" s="3">
        <f>IF(N402&gt;0, RANK(N402,(N402:P402,Q402:AE402)),0)</f>
        <v>1</v>
      </c>
      <c r="E402" s="3">
        <f>IF(O402&gt;0,RANK(O402,(N402:P402,Q402:AE402)),0)</f>
        <v>2</v>
      </c>
      <c r="F402" s="3">
        <f>IF(P402&gt;0,RANK(P402,(N402:P402,Q402:AE402)),0)</f>
        <v>0</v>
      </c>
      <c r="G402" s="1">
        <f t="shared" si="167"/>
        <v>5676</v>
      </c>
      <c r="H402" s="2">
        <f t="shared" si="168"/>
        <v>7.5832777769613184E-3</v>
      </c>
      <c r="I402" s="2"/>
      <c r="J402" s="2">
        <f t="shared" si="169"/>
        <v>0.49768533672505544</v>
      </c>
      <c r="K402" s="2">
        <f t="shared" si="170"/>
        <v>0.49010205894809411</v>
      </c>
      <c r="L402" s="2">
        <f t="shared" si="171"/>
        <v>0</v>
      </c>
      <c r="M402" s="2">
        <f t="shared" si="172"/>
        <v>1.2212604326850451E-2</v>
      </c>
      <c r="N402" s="38">
        <v>372512</v>
      </c>
      <c r="O402" s="38">
        <v>366836</v>
      </c>
      <c r="P402" s="38"/>
      <c r="Q402" s="38">
        <v>1650</v>
      </c>
      <c r="R402" s="38">
        <v>3125</v>
      </c>
      <c r="S402" s="38">
        <v>330</v>
      </c>
      <c r="T402" s="38">
        <v>797</v>
      </c>
      <c r="U402" s="38"/>
      <c r="V402" s="38"/>
      <c r="W402" s="38">
        <f>IF(Copyright!B$11=1,IF(CF402&gt;0,CF402-SUM(Y402:AY402)-U402,SUM(CJ402:CL402)),SUM(CJ402:CL402))</f>
        <v>2780</v>
      </c>
      <c r="X402" s="38">
        <v>447</v>
      </c>
      <c r="Y402" s="38"/>
      <c r="Z402" s="38">
        <v>12</v>
      </c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  <c r="BA402" s="3">
        <f>IF(Q402&gt;0,RANK(Q402,(N402:P402,Q402:AE402)),0)</f>
        <v>5</v>
      </c>
      <c r="BB402" s="3">
        <f>IF(R402&gt;0,RANK(R402,(N402:P402,Q402:AE402)),0)</f>
        <v>3</v>
      </c>
      <c r="BC402" s="3">
        <f>IF(S402&gt;0,RANK(S402,(N402:P402,Q402:AE402)),0)</f>
        <v>8</v>
      </c>
      <c r="BD402" s="3">
        <f>IF(T402&gt;0,RANK(T402,(N402:P402,Q402:AE402)),0)</f>
        <v>6</v>
      </c>
      <c r="BE402" s="2">
        <f t="shared" si="173"/>
        <v>2.2044412142329414E-3</v>
      </c>
      <c r="BF402" s="2">
        <f t="shared" si="174"/>
        <v>4.1750780572593583E-3</v>
      </c>
      <c r="BG402" s="2">
        <f t="shared" si="175"/>
        <v>4.4088824284658828E-4</v>
      </c>
      <c r="BH402" s="2">
        <f t="shared" si="176"/>
        <v>1.0648119077234267E-3</v>
      </c>
      <c r="BJ402" t="s">
        <v>417</v>
      </c>
      <c r="BK402" t="s">
        <v>2837</v>
      </c>
      <c r="BN402">
        <v>0</v>
      </c>
      <c r="BO402" s="60">
        <v>12</v>
      </c>
      <c r="BP402" s="62">
        <v>99</v>
      </c>
      <c r="BQ402" s="66">
        <f t="shared" si="177"/>
        <v>12099</v>
      </c>
      <c r="BR402" s="66">
        <f t="shared" si="165"/>
        <v>12099</v>
      </c>
      <c r="BS402" s="3" t="s">
        <v>3083</v>
      </c>
      <c r="BT402" s="102"/>
      <c r="BU402" s="102"/>
      <c r="BX402" s="38"/>
      <c r="BY402" s="73"/>
      <c r="CD402" s="38">
        <f t="shared" si="164"/>
        <v>0</v>
      </c>
      <c r="CE402" s="38">
        <v>748489</v>
      </c>
      <c r="CF402" s="1">
        <v>2792</v>
      </c>
      <c r="CJ402" s="38">
        <v>0</v>
      </c>
      <c r="CL402" s="6"/>
      <c r="CM402" s="51"/>
      <c r="CQ402" s="17"/>
    </row>
    <row r="403" spans="1:95" ht="14" hidden="1" customHeight="1" outlineLevel="1" x14ac:dyDescent="0.2">
      <c r="A403" t="s">
        <v>418</v>
      </c>
      <c r="B403" t="s">
        <v>2837</v>
      </c>
      <c r="C403" s="1">
        <f t="shared" si="166"/>
        <v>319664</v>
      </c>
      <c r="D403" s="3">
        <f>IF(N403&gt;0, RANK(N403,(N403:P403,Q403:AE403)),0)</f>
        <v>2</v>
      </c>
      <c r="E403" s="3">
        <f>IF(O403&gt;0,RANK(O403,(N403:P403,Q403:AE403)),0)</f>
        <v>1</v>
      </c>
      <c r="F403" s="3">
        <f>IF(P403&gt;0,RANK(P403,(N403:P403,Q403:AE403)),0)</f>
        <v>0</v>
      </c>
      <c r="G403" s="1">
        <f t="shared" si="167"/>
        <v>80329</v>
      </c>
      <c r="H403" s="2">
        <f t="shared" si="168"/>
        <v>0.25129198158065968</v>
      </c>
      <c r="I403" s="2"/>
      <c r="J403" s="2">
        <f t="shared" si="169"/>
        <v>0.36741703788978425</v>
      </c>
      <c r="K403" s="2">
        <f t="shared" si="170"/>
        <v>0.61870901947044399</v>
      </c>
      <c r="L403" s="2">
        <f t="shared" si="171"/>
        <v>0</v>
      </c>
      <c r="M403" s="2">
        <f t="shared" si="172"/>
        <v>1.3873942639771708E-2</v>
      </c>
      <c r="N403" s="38">
        <v>117450</v>
      </c>
      <c r="O403" s="38">
        <v>197779</v>
      </c>
      <c r="P403" s="38"/>
      <c r="Q403" s="38">
        <v>1014</v>
      </c>
      <c r="R403" s="38">
        <v>1390</v>
      </c>
      <c r="S403" s="38">
        <v>173</v>
      </c>
      <c r="T403" s="38">
        <v>416</v>
      </c>
      <c r="U403" s="38"/>
      <c r="V403" s="38"/>
      <c r="W403" s="38">
        <f>IF(Copyright!B$11=1,IF(CF403&gt;0,CF403-SUM(Y403:AY403)-U403,SUM(CJ403:CL403)),SUM(CJ403:CL403))</f>
        <v>1193</v>
      </c>
      <c r="X403" s="38">
        <v>241</v>
      </c>
      <c r="Y403" s="38"/>
      <c r="Z403" s="38">
        <v>8</v>
      </c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  <c r="BA403" s="3">
        <f>IF(Q403&gt;0,RANK(Q403,(N403:P403,Q403:AE403)),0)</f>
        <v>5</v>
      </c>
      <c r="BB403" s="3">
        <f>IF(R403&gt;0,RANK(R403,(N403:P403,Q403:AE403)),0)</f>
        <v>3</v>
      </c>
      <c r="BC403" s="3">
        <f>IF(S403&gt;0,RANK(S403,(N403:P403,Q403:AE403)),0)</f>
        <v>8</v>
      </c>
      <c r="BD403" s="3">
        <f>IF(T403&gt;0,RANK(T403,(N403:P403,Q403:AE403)),0)</f>
        <v>6</v>
      </c>
      <c r="BE403" s="2">
        <f t="shared" si="173"/>
        <v>3.172080684718955E-3</v>
      </c>
      <c r="BF403" s="2">
        <f t="shared" si="174"/>
        <v>4.3483157315180937E-3</v>
      </c>
      <c r="BG403" s="2">
        <f t="shared" si="175"/>
        <v>5.4119325291556136E-4</v>
      </c>
      <c r="BH403" s="2">
        <f t="shared" si="176"/>
        <v>1.3013664347564942E-3</v>
      </c>
      <c r="BJ403" t="s">
        <v>418</v>
      </c>
      <c r="BK403" t="s">
        <v>2837</v>
      </c>
      <c r="BN403">
        <v>0</v>
      </c>
      <c r="BO403" s="60">
        <v>12</v>
      </c>
      <c r="BP403" s="62">
        <v>101</v>
      </c>
      <c r="BQ403" s="66">
        <f t="shared" si="177"/>
        <v>12101</v>
      </c>
      <c r="BR403" s="66">
        <f t="shared" si="165"/>
        <v>12101</v>
      </c>
      <c r="BS403" s="3" t="s">
        <v>3083</v>
      </c>
      <c r="BT403" s="102"/>
      <c r="BU403" s="102"/>
      <c r="BX403" s="38"/>
      <c r="BY403" s="73"/>
      <c r="CD403" s="38">
        <f t="shared" si="164"/>
        <v>0</v>
      </c>
      <c r="CE403" s="38">
        <v>319664</v>
      </c>
      <c r="CF403" s="38">
        <v>1201</v>
      </c>
      <c r="CJ403" s="38">
        <v>0</v>
      </c>
      <c r="CL403" s="6"/>
      <c r="CM403" s="51"/>
      <c r="CQ403" s="17"/>
    </row>
    <row r="404" spans="1:95" ht="14" hidden="1" customHeight="1" outlineLevel="1" x14ac:dyDescent="0.2">
      <c r="A404" t="s">
        <v>1171</v>
      </c>
      <c r="B404" t="s">
        <v>2837</v>
      </c>
      <c r="C404" s="1">
        <f t="shared" si="166"/>
        <v>519340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>IF(P404&gt;0,RANK(P404,(N404:P404,Q404:AE404)),0)</f>
        <v>0</v>
      </c>
      <c r="G404" s="1">
        <f t="shared" si="167"/>
        <v>27020</v>
      </c>
      <c r="H404" s="2">
        <f t="shared" si="168"/>
        <v>5.2027573458620559E-2</v>
      </c>
      <c r="I404" s="2"/>
      <c r="J404" s="2">
        <f t="shared" si="169"/>
        <v>0.4668463819463165</v>
      </c>
      <c r="K404" s="2">
        <f t="shared" si="170"/>
        <v>0.51887395540493708</v>
      </c>
      <c r="L404" s="2">
        <f t="shared" si="171"/>
        <v>0</v>
      </c>
      <c r="M404" s="2">
        <f t="shared" si="172"/>
        <v>1.4279662648746472E-2</v>
      </c>
      <c r="N404" s="38">
        <v>242452</v>
      </c>
      <c r="O404" s="38">
        <v>269472</v>
      </c>
      <c r="P404" s="38"/>
      <c r="Q404" s="38">
        <v>1876</v>
      </c>
      <c r="R404" s="38">
        <v>2193</v>
      </c>
      <c r="S404" s="38">
        <v>232</v>
      </c>
      <c r="T404" s="38">
        <v>493</v>
      </c>
      <c r="U404" s="38"/>
      <c r="V404" s="38"/>
      <c r="W404" s="38">
        <f>IF(Copyright!B$11=1,IF(CF404&gt;0,CF404-SUM(Y404:AY404)-U404,SUM(CJ404:CL404)),SUM(CJ404:CL404))</f>
        <v>2266</v>
      </c>
      <c r="X404" s="38">
        <v>340</v>
      </c>
      <c r="Y404" s="38"/>
      <c r="Z404" s="38">
        <v>16</v>
      </c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  <c r="BA404" s="3">
        <f>IF(Q404&gt;0,RANK(Q404,(N404:P404,Q404:AE404)),0)</f>
        <v>5</v>
      </c>
      <c r="BB404" s="3">
        <f>IF(R404&gt;0,RANK(R404,(N404:P404,Q404:AE404)),0)</f>
        <v>4</v>
      </c>
      <c r="BC404" s="3">
        <f>IF(S404&gt;0,RANK(S404,(N404:P404,Q404:AE404)),0)</f>
        <v>8</v>
      </c>
      <c r="BD404" s="3">
        <f>IF(T404&gt;0,RANK(T404,(N404:P404,Q404:AE404)),0)</f>
        <v>6</v>
      </c>
      <c r="BE404" s="2">
        <f t="shared" si="173"/>
        <v>3.6122771209612199E-3</v>
      </c>
      <c r="BF404" s="2">
        <f t="shared" si="174"/>
        <v>4.222667231486117E-3</v>
      </c>
      <c r="BG404" s="2">
        <f t="shared" si="175"/>
        <v>4.4672083798667539E-4</v>
      </c>
      <c r="BH404" s="2">
        <f t="shared" si="176"/>
        <v>9.4928178072168517E-4</v>
      </c>
      <c r="BJ404" t="s">
        <v>1171</v>
      </c>
      <c r="BK404" t="s">
        <v>2837</v>
      </c>
      <c r="BN404">
        <v>0</v>
      </c>
      <c r="BO404" s="60">
        <v>12</v>
      </c>
      <c r="BP404" s="62">
        <v>103</v>
      </c>
      <c r="BQ404" s="66">
        <f t="shared" si="177"/>
        <v>12103</v>
      </c>
      <c r="BR404" s="66">
        <f t="shared" si="165"/>
        <v>12103</v>
      </c>
      <c r="BS404" s="3" t="s">
        <v>3083</v>
      </c>
      <c r="BT404" s="102"/>
      <c r="BU404" s="102"/>
      <c r="BX404" s="38"/>
      <c r="BY404" s="73"/>
      <c r="CD404" s="38">
        <f t="shared" si="164"/>
        <v>0</v>
      </c>
      <c r="CE404" s="38">
        <v>519340</v>
      </c>
      <c r="CF404" s="38">
        <v>2282</v>
      </c>
      <c r="CJ404" s="38">
        <v>0</v>
      </c>
      <c r="CL404" s="6"/>
      <c r="CM404" s="51"/>
      <c r="CQ404" s="17"/>
    </row>
    <row r="405" spans="1:95" ht="14" hidden="1" customHeight="1" outlineLevel="1" x14ac:dyDescent="0.2">
      <c r="A405" t="s">
        <v>860</v>
      </c>
      <c r="B405" t="s">
        <v>2837</v>
      </c>
      <c r="C405" s="1">
        <f t="shared" si="166"/>
        <v>350114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>IF(P405&gt;0,RANK(P405,(N405:P405,Q405:AE405)),0)</f>
        <v>0</v>
      </c>
      <c r="G405" s="1">
        <f t="shared" si="167"/>
        <v>72165</v>
      </c>
      <c r="H405" s="2">
        <f t="shared" si="168"/>
        <v>0.20611857852013915</v>
      </c>
      <c r="I405" s="2"/>
      <c r="J405" s="2">
        <f t="shared" si="169"/>
        <v>0.39095551734577882</v>
      </c>
      <c r="K405" s="2">
        <f t="shared" si="170"/>
        <v>0.59707409586591798</v>
      </c>
      <c r="L405" s="2">
        <f t="shared" si="171"/>
        <v>0</v>
      </c>
      <c r="M405" s="2">
        <f t="shared" si="172"/>
        <v>1.19703867883032E-2</v>
      </c>
      <c r="N405" s="38">
        <v>136879</v>
      </c>
      <c r="O405" s="38">
        <v>209044</v>
      </c>
      <c r="P405" s="38"/>
      <c r="Q405" s="38">
        <v>1017</v>
      </c>
      <c r="R405" s="38">
        <v>1027</v>
      </c>
      <c r="S405" s="38">
        <v>252</v>
      </c>
      <c r="T405" s="38">
        <v>451</v>
      </c>
      <c r="U405" s="38"/>
      <c r="V405" s="38"/>
      <c r="W405" s="38">
        <f>IF(Copyright!B$11=1,IF(CF405&gt;0,CF405-SUM(Y405:AY405)-U405,SUM(CJ405:CL405)),SUM(CJ405:CL405))</f>
        <v>1183</v>
      </c>
      <c r="X405" s="38">
        <v>252</v>
      </c>
      <c r="Y405" s="38"/>
      <c r="Z405" s="38">
        <v>9</v>
      </c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  <c r="BA405" s="3">
        <f>IF(Q405&gt;0,RANK(Q405,(N405:P405,Q405:AE405)),0)</f>
        <v>5</v>
      </c>
      <c r="BB405" s="3">
        <f>IF(R405&gt;0,RANK(R405,(N405:P405,Q405:AE405)),0)</f>
        <v>4</v>
      </c>
      <c r="BC405" s="3">
        <f>IF(S405&gt;0,RANK(S405,(N405:P405,Q405:AE405)),0)</f>
        <v>7</v>
      </c>
      <c r="BD405" s="3">
        <f>IF(T405&gt;0,RANK(T405,(N405:P405,Q405:AE405)),0)</f>
        <v>6</v>
      </c>
      <c r="BE405" s="2">
        <f t="shared" si="173"/>
        <v>2.9047681612274861E-3</v>
      </c>
      <c r="BF405" s="2">
        <f t="shared" si="174"/>
        <v>2.9333302867066155E-3</v>
      </c>
      <c r="BG405" s="2">
        <f t="shared" si="175"/>
        <v>7.1976556207406733E-4</v>
      </c>
      <c r="BH405" s="2">
        <f t="shared" si="176"/>
        <v>1.2881518591087474E-3</v>
      </c>
      <c r="BJ405" t="s">
        <v>860</v>
      </c>
      <c r="BK405" t="s">
        <v>2837</v>
      </c>
      <c r="BN405">
        <v>0</v>
      </c>
      <c r="BO405" s="60">
        <v>12</v>
      </c>
      <c r="BP405" s="62">
        <v>105</v>
      </c>
      <c r="BQ405" s="66">
        <f t="shared" si="177"/>
        <v>12105</v>
      </c>
      <c r="BR405" s="66">
        <f t="shared" si="165"/>
        <v>12105</v>
      </c>
      <c r="BS405" s="3" t="s">
        <v>3083</v>
      </c>
      <c r="BT405" s="102"/>
      <c r="BU405" s="102"/>
      <c r="BX405" s="38"/>
      <c r="BY405" s="73"/>
      <c r="CD405" s="38">
        <f t="shared" si="164"/>
        <v>0</v>
      </c>
      <c r="CE405" s="38">
        <v>350114</v>
      </c>
      <c r="CF405" s="38">
        <v>1192</v>
      </c>
      <c r="CJ405" s="38">
        <v>0</v>
      </c>
      <c r="CL405" s="6"/>
      <c r="CM405" s="51"/>
      <c r="CQ405" s="17"/>
    </row>
    <row r="406" spans="1:95" ht="14" hidden="1" customHeight="1" outlineLevel="1" x14ac:dyDescent="0.2">
      <c r="A406" t="s">
        <v>935</v>
      </c>
      <c r="B406" t="s">
        <v>2837</v>
      </c>
      <c r="C406" s="1">
        <f t="shared" si="166"/>
        <v>36370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>IF(P406&gt;0,RANK(P406,(N406:P406,Q406:AE406)),0)</f>
        <v>0</v>
      </c>
      <c r="G406" s="1">
        <f t="shared" si="167"/>
        <v>17346</v>
      </c>
      <c r="H406" s="2">
        <f t="shared" si="168"/>
        <v>0.4769315369810283</v>
      </c>
      <c r="I406" s="2"/>
      <c r="J406" s="2">
        <f t="shared" si="169"/>
        <v>0.25718999175144347</v>
      </c>
      <c r="K406" s="2">
        <f t="shared" si="170"/>
        <v>0.73412152873247183</v>
      </c>
      <c r="L406" s="2">
        <f t="shared" si="171"/>
        <v>0</v>
      </c>
      <c r="M406" s="2">
        <f t="shared" si="172"/>
        <v>8.6884795160846462E-3</v>
      </c>
      <c r="N406" s="38">
        <v>9354</v>
      </c>
      <c r="O406" s="38">
        <v>26700</v>
      </c>
      <c r="P406" s="38"/>
      <c r="Q406" s="38">
        <v>86</v>
      </c>
      <c r="R406" s="38">
        <v>62</v>
      </c>
      <c r="S406" s="38">
        <v>27</v>
      </c>
      <c r="T406" s="38">
        <v>33</v>
      </c>
      <c r="U406" s="38"/>
      <c r="V406" s="38"/>
      <c r="W406" s="38">
        <f>IF(Copyright!B$11=1,IF(CF406&gt;0,CF406-SUM(Y406:AY406)-U406,SUM(CJ406:CL406)),SUM(CJ406:CL406))</f>
        <v>98</v>
      </c>
      <c r="X406" s="38">
        <v>10</v>
      </c>
      <c r="Y406" s="38"/>
      <c r="Z406" s="38">
        <v>0</v>
      </c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  <c r="BA406" s="3">
        <f>IF(Q406&gt;0,RANK(Q406,(N406:P406,Q406:AE406)),0)</f>
        <v>4</v>
      </c>
      <c r="BB406" s="3">
        <f>IF(R406&gt;0,RANK(R406,(N406:P406,Q406:AE406)),0)</f>
        <v>5</v>
      </c>
      <c r="BC406" s="3">
        <f>IF(S406&gt;0,RANK(S406,(N406:P406,Q406:AE406)),0)</f>
        <v>7</v>
      </c>
      <c r="BD406" s="3">
        <f>IF(T406&gt;0,RANK(T406,(N406:P406,Q406:AE406)),0)</f>
        <v>6</v>
      </c>
      <c r="BE406" s="2">
        <f t="shared" si="173"/>
        <v>2.3645861974154522E-3</v>
      </c>
      <c r="BF406" s="2">
        <f t="shared" si="174"/>
        <v>1.7047016772064889E-3</v>
      </c>
      <c r="BG406" s="2">
        <f t="shared" si="175"/>
        <v>7.4237008523508387E-4</v>
      </c>
      <c r="BH406" s="2">
        <f t="shared" si="176"/>
        <v>9.0734121528732474E-4</v>
      </c>
      <c r="BJ406" t="s">
        <v>935</v>
      </c>
      <c r="BK406" t="s">
        <v>2837</v>
      </c>
      <c r="BL406">
        <v>6</v>
      </c>
      <c r="BN406">
        <v>0</v>
      </c>
      <c r="BO406" s="60">
        <v>12</v>
      </c>
      <c r="BP406" s="62">
        <v>107</v>
      </c>
      <c r="BQ406" s="66">
        <f t="shared" si="177"/>
        <v>12107</v>
      </c>
      <c r="BR406" s="66">
        <f t="shared" si="165"/>
        <v>12107</v>
      </c>
      <c r="BS406" s="3" t="s">
        <v>3083</v>
      </c>
      <c r="BT406" s="102"/>
      <c r="BU406" s="102"/>
      <c r="BX406" s="38"/>
      <c r="BY406" s="73"/>
      <c r="CD406" s="38">
        <f t="shared" si="164"/>
        <v>0</v>
      </c>
      <c r="CE406" s="38">
        <f>26700+9354+86+33+27+10+62+98</f>
        <v>36370</v>
      </c>
      <c r="CF406" s="38">
        <v>98</v>
      </c>
      <c r="CJ406" s="38">
        <v>0</v>
      </c>
      <c r="CL406" s="6"/>
      <c r="CM406" s="51"/>
      <c r="CO406" s="38"/>
      <c r="CP406" s="38"/>
    </row>
    <row r="407" spans="1:95" ht="14" hidden="1" customHeight="1" outlineLevel="1" x14ac:dyDescent="0.2">
      <c r="A407" t="s">
        <v>862</v>
      </c>
      <c r="B407" t="s">
        <v>2837</v>
      </c>
      <c r="C407" s="1">
        <f t="shared" si="166"/>
        <v>198496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>IF(P407&gt;0,RANK(P407,(N407:P407,Q407:AE407)),0)</f>
        <v>0</v>
      </c>
      <c r="G407" s="1">
        <f t="shared" si="167"/>
        <v>61897</v>
      </c>
      <c r="H407" s="2">
        <f t="shared" si="168"/>
        <v>0.311829961309044</v>
      </c>
      <c r="I407" s="2"/>
      <c r="J407" s="2">
        <f t="shared" si="169"/>
        <v>0.33684305980976947</v>
      </c>
      <c r="K407" s="2">
        <f t="shared" si="170"/>
        <v>0.64867302111881353</v>
      </c>
      <c r="L407" s="2">
        <f t="shared" si="171"/>
        <v>0</v>
      </c>
      <c r="M407" s="2">
        <f t="shared" si="172"/>
        <v>1.4483919071416995E-2</v>
      </c>
      <c r="N407" s="38">
        <v>66862</v>
      </c>
      <c r="O407" s="38">
        <v>128759</v>
      </c>
      <c r="P407" s="38"/>
      <c r="Q407" s="38">
        <v>748</v>
      </c>
      <c r="R407" s="38">
        <v>714</v>
      </c>
      <c r="S407" s="38">
        <v>76</v>
      </c>
      <c r="T407" s="38">
        <v>148</v>
      </c>
      <c r="U407" s="38"/>
      <c r="V407" s="38"/>
      <c r="W407" s="38">
        <f>IF(Copyright!B$11=1,IF(CF407&gt;0,CF407-SUM(Y407:AY407)-U407,SUM(CJ407:CL407)),SUM(CJ407:CL407))</f>
        <v>1039</v>
      </c>
      <c r="X407" s="38">
        <v>145</v>
      </c>
      <c r="Y407" s="38"/>
      <c r="Z407" s="38">
        <v>5</v>
      </c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  <c r="BA407" s="3">
        <f>IF(Q407&gt;0,RANK(Q407,(N407:P407,Q407:AE407)),0)</f>
        <v>4</v>
      </c>
      <c r="BB407" s="3">
        <f>IF(R407&gt;0,RANK(R407,(N407:P407,Q407:AE407)),0)</f>
        <v>5</v>
      </c>
      <c r="BC407" s="3">
        <f>IF(S407&gt;0,RANK(S407,(N407:P407,Q407:AE407)),0)</f>
        <v>8</v>
      </c>
      <c r="BD407" s="3">
        <f>IF(T407&gt;0,RANK(T407,(N407:P407,Q407:AE407)),0)</f>
        <v>6</v>
      </c>
      <c r="BE407" s="2">
        <f t="shared" si="173"/>
        <v>3.7683379010156376E-3</v>
      </c>
      <c r="BF407" s="2">
        <f t="shared" si="174"/>
        <v>3.5970498146058361E-3</v>
      </c>
      <c r="BG407" s="2">
        <f t="shared" si="175"/>
        <v>3.828792519748509E-4</v>
      </c>
      <c r="BH407" s="2">
        <f t="shared" si="176"/>
        <v>7.4560696437207807E-4</v>
      </c>
      <c r="BJ407" t="s">
        <v>862</v>
      </c>
      <c r="BK407" t="s">
        <v>2837</v>
      </c>
      <c r="BN407">
        <v>0</v>
      </c>
      <c r="BO407" s="60">
        <v>12</v>
      </c>
      <c r="BP407" s="62">
        <v>109</v>
      </c>
      <c r="BQ407" s="66">
        <f t="shared" si="177"/>
        <v>12109</v>
      </c>
      <c r="BR407" s="66">
        <f t="shared" si="165"/>
        <v>12109</v>
      </c>
      <c r="BS407" s="3" t="s">
        <v>3083</v>
      </c>
      <c r="BT407" s="102"/>
      <c r="BU407" s="102"/>
      <c r="BX407" s="38"/>
      <c r="BY407" s="73"/>
      <c r="CD407" s="38">
        <f t="shared" si="164"/>
        <v>0</v>
      </c>
      <c r="CE407" s="38">
        <f>128759+66862+748+148+76+145+714+1044</f>
        <v>198496</v>
      </c>
      <c r="CF407" s="38">
        <v>1044</v>
      </c>
      <c r="CJ407" s="38">
        <v>0</v>
      </c>
      <c r="CL407" s="6"/>
      <c r="CM407" s="51"/>
    </row>
    <row r="408" spans="1:95" ht="14" hidden="1" customHeight="1" outlineLevel="1" x14ac:dyDescent="0.2">
      <c r="A408" t="s">
        <v>242</v>
      </c>
      <c r="B408" t="s">
        <v>2837</v>
      </c>
      <c r="C408" s="1">
        <f t="shared" si="166"/>
        <v>185732</v>
      </c>
      <c r="D408" s="3">
        <f>IF(N408&gt;0, RANK(N408,(N408:P408,Q408:AE408)),0)</f>
        <v>2</v>
      </c>
      <c r="E408" s="3">
        <f>IF(O408&gt;0,RANK(O408,(N408:P408,Q408:AE408)),0)</f>
        <v>1</v>
      </c>
      <c r="F408" s="3">
        <f>IF(P408&gt;0,RANK(P408,(N408:P408,Q408:AE408)),0)</f>
        <v>0</v>
      </c>
      <c r="G408" s="1">
        <f t="shared" si="167"/>
        <v>16776</v>
      </c>
      <c r="H408" s="2">
        <f t="shared" si="168"/>
        <v>9.0323692201666916E-2</v>
      </c>
      <c r="I408" s="2"/>
      <c r="J408" s="2">
        <f t="shared" si="169"/>
        <v>0.44966403204617406</v>
      </c>
      <c r="K408" s="2">
        <f t="shared" si="170"/>
        <v>0.53998772424784103</v>
      </c>
      <c r="L408" s="2">
        <f t="shared" si="171"/>
        <v>0</v>
      </c>
      <c r="M408" s="2">
        <f t="shared" si="172"/>
        <v>1.0348243705984972E-2</v>
      </c>
      <c r="N408" s="38">
        <v>83517</v>
      </c>
      <c r="O408" s="38">
        <v>100293</v>
      </c>
      <c r="P408" s="38"/>
      <c r="Q408" s="38">
        <v>378</v>
      </c>
      <c r="R408" s="38">
        <v>529</v>
      </c>
      <c r="S408" s="38">
        <v>88</v>
      </c>
      <c r="T408" s="38">
        <v>233</v>
      </c>
      <c r="U408" s="38"/>
      <c r="V408" s="38"/>
      <c r="W408" s="38">
        <f>IF(Copyright!B$11=1,IF(CF408&gt;0,CF408-SUM(Y408:AY408)-U408,SUM(CJ408:CL408)),SUM(CJ408:CL408))</f>
        <v>601</v>
      </c>
      <c r="X408" s="38">
        <v>93</v>
      </c>
      <c r="Y408" s="38"/>
      <c r="Z408" s="38">
        <v>0</v>
      </c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  <c r="BA408" s="3">
        <f>IF(Q408&gt;0,RANK(Q408,(N408:P408,Q408:AE408)),0)</f>
        <v>5</v>
      </c>
      <c r="BB408" s="3">
        <f>IF(R408&gt;0,RANK(R408,(N408:P408,Q408:AE408)),0)</f>
        <v>4</v>
      </c>
      <c r="BC408" s="3">
        <f>IF(S408&gt;0,RANK(S408,(N408:P408,Q408:AE408)),0)</f>
        <v>8</v>
      </c>
      <c r="BD408" s="3">
        <f>IF(T408&gt;0,RANK(T408,(N408:P408,Q408:AE408)),0)</f>
        <v>6</v>
      </c>
      <c r="BE408" s="2">
        <f t="shared" si="173"/>
        <v>2.035190489522538E-3</v>
      </c>
      <c r="BF408" s="2">
        <f t="shared" si="174"/>
        <v>2.8481898649667264E-3</v>
      </c>
      <c r="BG408" s="2">
        <f t="shared" si="175"/>
        <v>4.7380096052376542E-4</v>
      </c>
      <c r="BH408" s="2">
        <f t="shared" si="176"/>
        <v>1.2544957250231515E-3</v>
      </c>
      <c r="BJ408" t="s">
        <v>242</v>
      </c>
      <c r="BK408" t="s">
        <v>2837</v>
      </c>
      <c r="BL408">
        <v>21</v>
      </c>
      <c r="BN408">
        <v>0</v>
      </c>
      <c r="BO408" s="60">
        <v>12</v>
      </c>
      <c r="BP408" s="62">
        <v>111</v>
      </c>
      <c r="BQ408" s="66">
        <f t="shared" si="177"/>
        <v>12111</v>
      </c>
      <c r="BR408" s="66">
        <f t="shared" si="165"/>
        <v>12111</v>
      </c>
      <c r="BS408" s="3" t="s">
        <v>3083</v>
      </c>
      <c r="BT408" s="102"/>
      <c r="BU408" s="102"/>
      <c r="BX408" s="38"/>
      <c r="BY408" s="73"/>
      <c r="CD408" s="38">
        <f t="shared" si="164"/>
        <v>0</v>
      </c>
      <c r="CE408" s="38">
        <v>185732</v>
      </c>
      <c r="CF408" s="38">
        <v>601</v>
      </c>
      <c r="CJ408" s="38">
        <v>0</v>
      </c>
      <c r="CL408" s="6"/>
      <c r="CM408" s="51"/>
    </row>
    <row r="409" spans="1:95" ht="14" hidden="1" customHeight="1" outlineLevel="1" x14ac:dyDescent="0.2">
      <c r="A409" t="s">
        <v>530</v>
      </c>
      <c r="B409" t="s">
        <v>2837</v>
      </c>
      <c r="C409" s="1">
        <f t="shared" si="166"/>
        <v>112910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>IF(P409&gt;0,RANK(P409,(N409:P409,Q409:AE409)),0)</f>
        <v>0</v>
      </c>
      <c r="G409" s="1">
        <f t="shared" si="167"/>
        <v>57279</v>
      </c>
      <c r="H409" s="2">
        <f t="shared" si="168"/>
        <v>0.50729784784341514</v>
      </c>
      <c r="I409" s="2"/>
      <c r="J409" s="2">
        <f t="shared" si="169"/>
        <v>0.23943849083340712</v>
      </c>
      <c r="K409" s="2">
        <f t="shared" si="170"/>
        <v>0.74673633867682221</v>
      </c>
      <c r="L409" s="2">
        <f t="shared" si="171"/>
        <v>0</v>
      </c>
      <c r="M409" s="2">
        <f t="shared" si="172"/>
        <v>1.3825170489770722E-2</v>
      </c>
      <c r="N409" s="38">
        <v>27035</v>
      </c>
      <c r="O409" s="38">
        <v>84314</v>
      </c>
      <c r="P409" s="38"/>
      <c r="Q409" s="38">
        <v>535</v>
      </c>
      <c r="R409" s="38">
        <v>298</v>
      </c>
      <c r="S409" s="38">
        <v>63</v>
      </c>
      <c r="T409" s="38">
        <v>86</v>
      </c>
      <c r="U409" s="38"/>
      <c r="V409" s="38"/>
      <c r="W409" s="38">
        <f>IF(Copyright!B$11=1,IF(CF409&gt;0,CF409-SUM(Y409:AY409)-U409,SUM(CJ409:CL409)),SUM(CJ409:CL409))</f>
        <v>485</v>
      </c>
      <c r="X409" s="38">
        <v>93</v>
      </c>
      <c r="Y409" s="38"/>
      <c r="Z409" s="38">
        <v>1</v>
      </c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  <c r="BA409" s="3">
        <f>IF(Q409&gt;0,RANK(Q409,(N409:P409,Q409:AE409)),0)</f>
        <v>3</v>
      </c>
      <c r="BB409" s="3">
        <f>IF(R409&gt;0,RANK(R409,(N409:P409,Q409:AE409)),0)</f>
        <v>5</v>
      </c>
      <c r="BC409" s="3">
        <f>IF(S409&gt;0,RANK(S409,(N409:P409,Q409:AE409)),0)</f>
        <v>8</v>
      </c>
      <c r="BD409" s="3">
        <f>IF(T409&gt;0,RANK(T409,(N409:P409,Q409:AE409)),0)</f>
        <v>7</v>
      </c>
      <c r="BE409" s="2">
        <f t="shared" si="173"/>
        <v>4.7382871313435479E-3</v>
      </c>
      <c r="BF409" s="2">
        <f t="shared" si="174"/>
        <v>2.6392702152156586E-3</v>
      </c>
      <c r="BG409" s="2">
        <f t="shared" si="175"/>
        <v>5.5796652200867946E-4</v>
      </c>
      <c r="BH409" s="2">
        <f t="shared" si="176"/>
        <v>7.6166858559914975E-4</v>
      </c>
      <c r="BJ409" t="s">
        <v>530</v>
      </c>
      <c r="BK409" t="s">
        <v>2837</v>
      </c>
      <c r="BL409">
        <v>1</v>
      </c>
      <c r="BN409">
        <v>0</v>
      </c>
      <c r="BO409" s="60">
        <v>12</v>
      </c>
      <c r="BP409" s="62">
        <v>113</v>
      </c>
      <c r="BQ409" s="66">
        <f t="shared" si="177"/>
        <v>12113</v>
      </c>
      <c r="BR409" s="66">
        <f t="shared" si="165"/>
        <v>12113</v>
      </c>
      <c r="BS409" s="3" t="s">
        <v>3083</v>
      </c>
      <c r="BT409" s="102"/>
      <c r="BU409" s="102"/>
      <c r="BX409" s="38"/>
      <c r="BY409" s="73"/>
      <c r="CD409" s="38">
        <f t="shared" si="164"/>
        <v>0</v>
      </c>
      <c r="CE409" s="38">
        <v>112910</v>
      </c>
      <c r="CF409" s="38">
        <v>486</v>
      </c>
      <c r="CJ409" s="38">
        <v>0</v>
      </c>
      <c r="CL409" s="6"/>
      <c r="CM409" s="51"/>
    </row>
    <row r="410" spans="1:95" ht="14" hidden="1" customHeight="1" outlineLevel="1" x14ac:dyDescent="0.2">
      <c r="A410" t="s">
        <v>372</v>
      </c>
      <c r="B410" t="s">
        <v>2837</v>
      </c>
      <c r="C410" s="1">
        <f t="shared" si="166"/>
        <v>279101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>IF(P410&gt;0,RANK(P410,(N410:P410,Q410:AE410)),0)</f>
        <v>0</v>
      </c>
      <c r="G410" s="1">
        <f t="shared" si="167"/>
        <v>50551</v>
      </c>
      <c r="H410" s="2">
        <f t="shared" si="168"/>
        <v>0.1811208128956901</v>
      </c>
      <c r="I410" s="2"/>
      <c r="J410" s="2">
        <f t="shared" si="169"/>
        <v>0.40368182127616886</v>
      </c>
      <c r="K410" s="2">
        <f t="shared" si="170"/>
        <v>0.58480263417185896</v>
      </c>
      <c r="L410" s="2">
        <f t="shared" si="171"/>
        <v>0</v>
      </c>
      <c r="M410" s="2">
        <f t="shared" si="172"/>
        <v>1.1515544551972234E-2</v>
      </c>
      <c r="N410" s="38">
        <v>112668</v>
      </c>
      <c r="O410" s="38">
        <v>163219</v>
      </c>
      <c r="P410" s="38"/>
      <c r="Q410" s="38">
        <v>809</v>
      </c>
      <c r="R410" s="38">
        <v>750</v>
      </c>
      <c r="S410" s="38">
        <v>106</v>
      </c>
      <c r="T410" s="38">
        <v>170</v>
      </c>
      <c r="U410" s="38"/>
      <c r="V410" s="38"/>
      <c r="W410" s="38">
        <f>IF(Copyright!B$11=1,IF(CF410&gt;0,CF410-SUM(Y410:AY410)-U410,SUM(CJ410:CL410)),SUM(CJ410:CL410))</f>
        <v>1236</v>
      </c>
      <c r="X410" s="38">
        <v>135</v>
      </c>
      <c r="Y410" s="38"/>
      <c r="Z410" s="38">
        <v>8</v>
      </c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  <c r="BA410" s="3">
        <f>IF(Q410&gt;0,RANK(Q410,(N410:P410,Q410:AE410)),0)</f>
        <v>4</v>
      </c>
      <c r="BB410" s="3">
        <f>IF(R410&gt;0,RANK(R410,(N410:P410,Q410:AE410)),0)</f>
        <v>5</v>
      </c>
      <c r="BC410" s="3">
        <f>IF(S410&gt;0,RANK(S410,(N410:P410,Q410:AE410)),0)</f>
        <v>8</v>
      </c>
      <c r="BD410" s="3">
        <f>IF(T410&gt;0,RANK(T410,(N410:P410,Q410:AE410)),0)</f>
        <v>6</v>
      </c>
      <c r="BE410" s="2">
        <f t="shared" si="173"/>
        <v>2.8985922658822435E-3</v>
      </c>
      <c r="BF410" s="2">
        <f t="shared" si="174"/>
        <v>2.6871992576164186E-3</v>
      </c>
      <c r="BG410" s="2">
        <f t="shared" si="175"/>
        <v>3.7979082840978713E-4</v>
      </c>
      <c r="BH410" s="2">
        <f t="shared" si="176"/>
        <v>6.0909849839305488E-4</v>
      </c>
      <c r="BJ410" t="s">
        <v>372</v>
      </c>
      <c r="BK410" t="s">
        <v>2837</v>
      </c>
      <c r="BL410">
        <v>17</v>
      </c>
      <c r="BN410">
        <v>0</v>
      </c>
      <c r="BO410" s="60">
        <v>12</v>
      </c>
      <c r="BP410" s="62">
        <v>115</v>
      </c>
      <c r="BQ410" s="66">
        <f t="shared" si="177"/>
        <v>12115</v>
      </c>
      <c r="BR410" s="66">
        <f t="shared" si="165"/>
        <v>12115</v>
      </c>
      <c r="BS410" s="3" t="s">
        <v>3083</v>
      </c>
      <c r="BT410" s="102"/>
      <c r="BU410" s="102"/>
      <c r="BX410" s="38"/>
      <c r="BY410" s="73"/>
      <c r="CD410" s="38">
        <f t="shared" si="164"/>
        <v>0</v>
      </c>
      <c r="CE410" s="38">
        <v>279101</v>
      </c>
      <c r="CF410" s="38">
        <v>1244</v>
      </c>
      <c r="CJ410" s="38">
        <v>1</v>
      </c>
      <c r="CL410" s="6"/>
      <c r="CM410" s="51"/>
    </row>
    <row r="411" spans="1:95" ht="14" hidden="1" customHeight="1" outlineLevel="1" x14ac:dyDescent="0.2">
      <c r="A411" t="s">
        <v>832</v>
      </c>
      <c r="B411" t="s">
        <v>2837</v>
      </c>
      <c r="C411" s="1">
        <f t="shared" si="166"/>
        <v>254860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>IF(P411&gt;0,RANK(P411,(N411:P411,Q411:AE411)),0)</f>
        <v>0</v>
      </c>
      <c r="G411" s="1">
        <f t="shared" si="167"/>
        <v>9018</v>
      </c>
      <c r="H411" s="2">
        <f t="shared" si="168"/>
        <v>3.538413246488268E-2</v>
      </c>
      <c r="I411" s="2"/>
      <c r="J411" s="2">
        <f t="shared" si="169"/>
        <v>0.47366004865416306</v>
      </c>
      <c r="K411" s="2">
        <f t="shared" si="170"/>
        <v>0.5090441811190457</v>
      </c>
      <c r="L411" s="2">
        <f t="shared" si="171"/>
        <v>0</v>
      </c>
      <c r="M411" s="2">
        <f t="shared" si="172"/>
        <v>1.7295770226791185E-2</v>
      </c>
      <c r="N411" s="38">
        <v>120717</v>
      </c>
      <c r="O411" s="38">
        <v>129735</v>
      </c>
      <c r="P411" s="38"/>
      <c r="Q411" s="38">
        <v>910</v>
      </c>
      <c r="R411" s="38">
        <v>1665</v>
      </c>
      <c r="S411" s="38">
        <v>125</v>
      </c>
      <c r="T411" s="38">
        <v>294</v>
      </c>
      <c r="U411" s="38"/>
      <c r="V411" s="38"/>
      <c r="W411" s="38">
        <f>IF(Copyright!B$11=1,IF(CF411&gt;0,CF411-SUM(Y411:AY411)-U411,SUM(CJ411:CL411)),SUM(CJ411:CL411))</f>
        <v>1133</v>
      </c>
      <c r="X411" s="38">
        <v>274</v>
      </c>
      <c r="Y411" s="38"/>
      <c r="Z411" s="38">
        <v>7</v>
      </c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  <c r="BA411" s="3">
        <f>IF(Q411&gt;0,RANK(Q411,(N411:P411,Q411:AE411)),0)</f>
        <v>5</v>
      </c>
      <c r="BB411" s="3">
        <f>IF(R411&gt;0,RANK(R411,(N411:P411,Q411:AE411)),0)</f>
        <v>3</v>
      </c>
      <c r="BC411" s="3">
        <f>IF(S411&gt;0,RANK(S411,(N411:P411,Q411:AE411)),0)</f>
        <v>8</v>
      </c>
      <c r="BD411" s="3">
        <f>IF(T411&gt;0,RANK(T411,(N411:P411,Q411:AE411)),0)</f>
        <v>6</v>
      </c>
      <c r="BE411" s="2">
        <f t="shared" si="173"/>
        <v>3.5705877736796673E-3</v>
      </c>
      <c r="BF411" s="2">
        <f t="shared" si="174"/>
        <v>6.5329985089853252E-3</v>
      </c>
      <c r="BG411" s="2">
        <f t="shared" si="175"/>
        <v>4.9046535352742678E-4</v>
      </c>
      <c r="BH411" s="2">
        <f t="shared" si="176"/>
        <v>1.1535745114965078E-3</v>
      </c>
      <c r="BJ411" t="s">
        <v>832</v>
      </c>
      <c r="BK411" t="s">
        <v>2837</v>
      </c>
      <c r="BL411">
        <v>7</v>
      </c>
      <c r="BN411">
        <v>0</v>
      </c>
      <c r="BO411" s="60">
        <v>12</v>
      </c>
      <c r="BP411" s="62">
        <v>117</v>
      </c>
      <c r="BQ411" s="66">
        <f t="shared" si="177"/>
        <v>12117</v>
      </c>
      <c r="BR411" s="66">
        <f t="shared" si="165"/>
        <v>12117</v>
      </c>
      <c r="BS411" s="3" t="s">
        <v>3083</v>
      </c>
      <c r="BT411" s="102"/>
      <c r="BU411" s="102"/>
      <c r="BX411" s="38"/>
      <c r="BY411" s="73"/>
      <c r="CD411" s="38">
        <f t="shared" si="164"/>
        <v>0</v>
      </c>
      <c r="CE411" s="38">
        <f>129735+120717+910+294+125+274+1665+1140</f>
        <v>254860</v>
      </c>
      <c r="CF411" s="38">
        <v>1140</v>
      </c>
      <c r="CJ411" s="38">
        <v>0</v>
      </c>
      <c r="CL411" s="6"/>
    </row>
    <row r="412" spans="1:95" ht="14" hidden="1" customHeight="1" outlineLevel="1" x14ac:dyDescent="0.2">
      <c r="A412" t="s">
        <v>3041</v>
      </c>
      <c r="B412" t="s">
        <v>2837</v>
      </c>
      <c r="C412" s="1">
        <f t="shared" si="166"/>
        <v>105608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>IF(P412&gt;0,RANK(P412,(N412:P412,Q412:AE412)),0)</f>
        <v>0</v>
      </c>
      <c r="G412" s="1">
        <f t="shared" si="167"/>
        <v>39583</v>
      </c>
      <c r="H412" s="2">
        <f t="shared" si="168"/>
        <v>0.37481062040754487</v>
      </c>
      <c r="I412" s="2"/>
      <c r="J412" s="2">
        <f t="shared" si="169"/>
        <v>0.30822475570032576</v>
      </c>
      <c r="K412" s="2">
        <f t="shared" si="170"/>
        <v>0.68303537610787057</v>
      </c>
      <c r="L412" s="2">
        <f t="shared" si="171"/>
        <v>0</v>
      </c>
      <c r="M412" s="2">
        <f t="shared" si="172"/>
        <v>8.7398681918037235E-3</v>
      </c>
      <c r="N412" s="38">
        <v>32551</v>
      </c>
      <c r="O412" s="38">
        <v>72134</v>
      </c>
      <c r="P412" s="38"/>
      <c r="Q412" s="38">
        <v>249</v>
      </c>
      <c r="R412" s="38">
        <v>155</v>
      </c>
      <c r="S412" s="38">
        <v>54</v>
      </c>
      <c r="T412" s="38">
        <v>37</v>
      </c>
      <c r="U412" s="38"/>
      <c r="V412" s="38"/>
      <c r="W412" s="38">
        <f>IF(Copyright!B$11=1,IF(CF412&gt;0,CF412-SUM(Y412:AY412)-U412,SUM(CJ412:CL412)),SUM(CJ412:CL412))</f>
        <v>390</v>
      </c>
      <c r="X412" s="38">
        <v>37</v>
      </c>
      <c r="Y412" s="38"/>
      <c r="Z412" s="38">
        <v>1</v>
      </c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  <c r="BA412" s="3">
        <f>IF(Q412&gt;0,RANK(Q412,(N412:P412,Q412:AE412)),0)</f>
        <v>4</v>
      </c>
      <c r="BB412" s="3">
        <f>IF(R412&gt;0,RANK(R412,(N412:P412,Q412:AE412)),0)</f>
        <v>5</v>
      </c>
      <c r="BC412" s="3">
        <f>IF(S412&gt;0,RANK(S412,(N412:P412,Q412:AE412)),0)</f>
        <v>6</v>
      </c>
      <c r="BD412" s="3">
        <f>IF(T412&gt;0,RANK(T412,(N412:P412,Q412:AE412)),0)</f>
        <v>7</v>
      </c>
      <c r="BE412" s="2">
        <f t="shared" si="173"/>
        <v>2.3577759260662071E-3</v>
      </c>
      <c r="BF412" s="2">
        <f t="shared" si="174"/>
        <v>1.4676918415271571E-3</v>
      </c>
      <c r="BG412" s="2">
        <f t="shared" si="175"/>
        <v>5.1132489962881595E-4</v>
      </c>
      <c r="BH412" s="2">
        <f t="shared" si="176"/>
        <v>3.5035224604196654E-4</v>
      </c>
      <c r="BJ412" t="s">
        <v>3041</v>
      </c>
      <c r="BK412" t="s">
        <v>2837</v>
      </c>
      <c r="BL412">
        <v>11</v>
      </c>
      <c r="BN412">
        <v>0</v>
      </c>
      <c r="BO412" s="60">
        <v>12</v>
      </c>
      <c r="BP412" s="62">
        <v>119</v>
      </c>
      <c r="BQ412" s="66">
        <f t="shared" si="177"/>
        <v>12119</v>
      </c>
      <c r="BR412" s="66">
        <f t="shared" si="165"/>
        <v>12119</v>
      </c>
      <c r="BS412" s="3" t="s">
        <v>3083</v>
      </c>
      <c r="BT412" s="102"/>
      <c r="BU412" s="102"/>
      <c r="BX412" s="38"/>
      <c r="BY412" s="73"/>
      <c r="CD412" s="38">
        <f t="shared" si="164"/>
        <v>0</v>
      </c>
      <c r="CE412" s="102">
        <f>72134+32551+249+37+54+37+155+391</f>
        <v>105608</v>
      </c>
      <c r="CF412" s="102">
        <v>391</v>
      </c>
      <c r="CJ412" s="38">
        <v>0</v>
      </c>
      <c r="CL412" s="6"/>
      <c r="CM412" s="51"/>
    </row>
    <row r="413" spans="1:95" ht="14" hidden="1" customHeight="1" outlineLevel="1" x14ac:dyDescent="0.2">
      <c r="A413" t="s">
        <v>398</v>
      </c>
      <c r="B413" t="s">
        <v>2837</v>
      </c>
      <c r="C413" s="1">
        <f t="shared" si="166"/>
        <v>21957</v>
      </c>
      <c r="D413" s="3">
        <f>IF(N413&gt;0, RANK(N413,(N413:P413,Q413:AE413)),0)</f>
        <v>2</v>
      </c>
      <c r="E413" s="3">
        <f>IF(O413&gt;0,RANK(O413,(N413:P413,Q413:AE413)),0)</f>
        <v>1</v>
      </c>
      <c r="F413" s="3">
        <f>IF(P413&gt;0,RANK(P413,(N413:P413,Q413:AE413)),0)</f>
        <v>0</v>
      </c>
      <c r="G413" s="1">
        <f t="shared" si="167"/>
        <v>13344</v>
      </c>
      <c r="H413" s="2">
        <f t="shared" si="168"/>
        <v>0.60773329689848343</v>
      </c>
      <c r="I413" s="2"/>
      <c r="J413" s="2">
        <f t="shared" si="169"/>
        <v>0.19205720271439633</v>
      </c>
      <c r="K413" s="2">
        <f t="shared" si="170"/>
        <v>0.79979049961287974</v>
      </c>
      <c r="L413" s="2">
        <f t="shared" si="171"/>
        <v>0</v>
      </c>
      <c r="M413" s="2">
        <f t="shared" si="172"/>
        <v>8.1522976727239627E-3</v>
      </c>
      <c r="N413" s="38">
        <v>4217</v>
      </c>
      <c r="O413" s="38">
        <v>17561</v>
      </c>
      <c r="P413" s="38"/>
      <c r="Q413" s="38">
        <v>38</v>
      </c>
      <c r="R413" s="38">
        <v>47</v>
      </c>
      <c r="S413" s="38">
        <v>12</v>
      </c>
      <c r="T413" s="38">
        <v>9</v>
      </c>
      <c r="U413" s="38"/>
      <c r="V413" s="38"/>
      <c r="W413" s="38">
        <f>IF(Copyright!B$11=1,IF(CF413&gt;0,CF413-SUM(Y413:AY413)-U413,SUM(CJ413:CL413)),SUM(CJ413:CL413))</f>
        <v>66</v>
      </c>
      <c r="X413" s="38">
        <v>7</v>
      </c>
      <c r="Y413" s="38"/>
      <c r="Z413" s="38">
        <v>0</v>
      </c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  <c r="BA413" s="3">
        <f>IF(Q413&gt;0,RANK(Q413,(N413:P413,Q413:AE413)),0)</f>
        <v>5</v>
      </c>
      <c r="BB413" s="3">
        <f>IF(R413&gt;0,RANK(R413,(N413:P413,Q413:AE413)),0)</f>
        <v>4</v>
      </c>
      <c r="BC413" s="3">
        <f>IF(S413&gt;0,RANK(S413,(N413:P413,Q413:AE413)),0)</f>
        <v>6</v>
      </c>
      <c r="BD413" s="3">
        <f>IF(T413&gt;0,RANK(T413,(N413:P413,Q413:AE413)),0)</f>
        <v>7</v>
      </c>
      <c r="BE413" s="2">
        <f t="shared" si="173"/>
        <v>1.7306553718631872E-3</v>
      </c>
      <c r="BF413" s="2">
        <f t="shared" si="174"/>
        <v>2.1405474336202578E-3</v>
      </c>
      <c r="BG413" s="2">
        <f t="shared" si="175"/>
        <v>5.4652274900942753E-4</v>
      </c>
      <c r="BH413" s="2">
        <f t="shared" si="176"/>
        <v>4.0989206175707062E-4</v>
      </c>
      <c r="BJ413" t="s">
        <v>398</v>
      </c>
      <c r="BK413" t="s">
        <v>2837</v>
      </c>
      <c r="BL413">
        <v>3</v>
      </c>
      <c r="BN413">
        <v>0</v>
      </c>
      <c r="BO413" s="60">
        <v>12</v>
      </c>
      <c r="BP413" s="62">
        <v>121</v>
      </c>
      <c r="BQ413" s="66">
        <f t="shared" si="177"/>
        <v>12121</v>
      </c>
      <c r="BR413" s="66">
        <f t="shared" si="165"/>
        <v>12121</v>
      </c>
      <c r="BS413" s="3" t="s">
        <v>3083</v>
      </c>
      <c r="BT413" s="102"/>
      <c r="BU413" s="102"/>
      <c r="BX413" s="38"/>
      <c r="BY413" s="73"/>
      <c r="CD413" s="38">
        <f t="shared" si="164"/>
        <v>0</v>
      </c>
      <c r="CE413" s="38">
        <v>21957</v>
      </c>
      <c r="CF413" s="1">
        <v>66</v>
      </c>
      <c r="CJ413" s="38">
        <v>0</v>
      </c>
      <c r="CL413" s="6"/>
      <c r="CM413" s="51"/>
    </row>
    <row r="414" spans="1:95" ht="14" hidden="1" customHeight="1" outlineLevel="1" x14ac:dyDescent="0.2">
      <c r="A414" t="s">
        <v>1119</v>
      </c>
      <c r="B414" t="s">
        <v>2837</v>
      </c>
      <c r="C414" s="1">
        <f t="shared" si="166"/>
        <v>10022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>IF(P414&gt;0,RANK(P414,(N414:P414,Q414:AE414)),0)</f>
        <v>0</v>
      </c>
      <c r="G414" s="1">
        <f t="shared" si="167"/>
        <v>5963</v>
      </c>
      <c r="H414" s="2">
        <f t="shared" si="168"/>
        <v>0.59499101975653557</v>
      </c>
      <c r="I414" s="2"/>
      <c r="J414" s="2">
        <f t="shared" si="169"/>
        <v>0.198662941528637</v>
      </c>
      <c r="K414" s="2">
        <f t="shared" si="170"/>
        <v>0.79365396128517263</v>
      </c>
      <c r="L414" s="2">
        <f t="shared" si="171"/>
        <v>0</v>
      </c>
      <c r="M414" s="2">
        <f t="shared" si="172"/>
        <v>7.683097186190424E-3</v>
      </c>
      <c r="N414" s="38">
        <v>1991</v>
      </c>
      <c r="O414" s="38">
        <v>7954</v>
      </c>
      <c r="P414" s="38"/>
      <c r="Q414" s="38">
        <v>18</v>
      </c>
      <c r="R414" s="38">
        <v>18</v>
      </c>
      <c r="S414" s="38">
        <v>6</v>
      </c>
      <c r="T414" s="38">
        <v>8</v>
      </c>
      <c r="U414" s="38"/>
      <c r="V414" s="38"/>
      <c r="W414" s="38">
        <f>IF(Copyright!B$11=1,IF(CF414&gt;0,CF414-SUM(Y414:AY414)-U414,SUM(CJ414:CL414)),SUM(CJ414:CL414))</f>
        <v>25</v>
      </c>
      <c r="X414" s="38">
        <v>2</v>
      </c>
      <c r="Y414" s="38"/>
      <c r="Z414" s="38">
        <v>0</v>
      </c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  <c r="BA414" s="3">
        <f>IF(Q414&gt;0,RANK(Q414,(N414:P414,Q414:AE414)),0)</f>
        <v>4</v>
      </c>
      <c r="BB414" s="3">
        <f>IF(R414&gt;0,RANK(R414,(N414:P414,Q414:AE414)),0)</f>
        <v>4</v>
      </c>
      <c r="BC414" s="3">
        <f>IF(S414&gt;0,RANK(S414,(N414:P414,Q414:AE414)),0)</f>
        <v>7</v>
      </c>
      <c r="BD414" s="3">
        <f>IF(T414&gt;0,RANK(T414,(N414:P414,Q414:AE414)),0)</f>
        <v>6</v>
      </c>
      <c r="BE414" s="2">
        <f t="shared" si="173"/>
        <v>1.7960486928756735E-3</v>
      </c>
      <c r="BF414" s="2">
        <f t="shared" si="174"/>
        <v>1.7960486928756735E-3</v>
      </c>
      <c r="BG414" s="2">
        <f t="shared" si="175"/>
        <v>5.9868289762522449E-4</v>
      </c>
      <c r="BH414" s="2">
        <f t="shared" si="176"/>
        <v>7.9824386350029939E-4</v>
      </c>
      <c r="BJ414" t="s">
        <v>1119</v>
      </c>
      <c r="BK414" t="s">
        <v>2837</v>
      </c>
      <c r="BL414">
        <v>2</v>
      </c>
      <c r="BN414">
        <v>0</v>
      </c>
      <c r="BO414" s="60">
        <v>12</v>
      </c>
      <c r="BP414" s="62">
        <v>123</v>
      </c>
      <c r="BQ414" s="66">
        <f t="shared" si="177"/>
        <v>12123</v>
      </c>
      <c r="BR414" s="66">
        <f t="shared" si="165"/>
        <v>12123</v>
      </c>
      <c r="BS414" s="3" t="s">
        <v>3083</v>
      </c>
      <c r="BT414" s="102"/>
      <c r="BU414" s="102"/>
      <c r="BX414" s="38"/>
      <c r="BY414" s="73"/>
      <c r="CD414" s="38">
        <f t="shared" si="164"/>
        <v>0</v>
      </c>
      <c r="CE414" s="38">
        <v>10022</v>
      </c>
      <c r="CF414" s="38">
        <v>25</v>
      </c>
      <c r="CJ414" s="38">
        <v>0</v>
      </c>
      <c r="CL414" s="6"/>
      <c r="CM414" s="51"/>
    </row>
    <row r="415" spans="1:95" ht="14" hidden="1" customHeight="1" outlineLevel="1" x14ac:dyDescent="0.2">
      <c r="A415" t="s">
        <v>1487</v>
      </c>
      <c r="B415" t="s">
        <v>2837</v>
      </c>
      <c r="C415" s="1">
        <f t="shared" si="166"/>
        <v>6246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>IF(P415&gt;0,RANK(P415,(N415:P415,Q415:AE415)),0)</f>
        <v>0</v>
      </c>
      <c r="G415" s="1">
        <f t="shared" si="167"/>
        <v>4253</v>
      </c>
      <c r="H415" s="2">
        <f t="shared" si="168"/>
        <v>0.68091578610310599</v>
      </c>
      <c r="I415" s="2"/>
      <c r="J415" s="2">
        <f t="shared" si="169"/>
        <v>0.15545949407620877</v>
      </c>
      <c r="K415" s="2">
        <f t="shared" si="170"/>
        <v>0.83637528017931473</v>
      </c>
      <c r="L415" s="2">
        <f t="shared" si="171"/>
        <v>0</v>
      </c>
      <c r="M415" s="2">
        <f t="shared" si="172"/>
        <v>8.1652257444765342E-3</v>
      </c>
      <c r="N415" s="38">
        <v>971</v>
      </c>
      <c r="O415" s="38">
        <v>5224</v>
      </c>
      <c r="P415" s="38"/>
      <c r="Q415" s="38">
        <v>14</v>
      </c>
      <c r="R415" s="38">
        <v>7</v>
      </c>
      <c r="S415" s="38">
        <v>7</v>
      </c>
      <c r="T415" s="38">
        <v>3</v>
      </c>
      <c r="U415" s="38"/>
      <c r="V415" s="38"/>
      <c r="W415" s="38">
        <f>IF(Copyright!B$11=1,IF(CF415&gt;0,CF415-SUM(Y415:AY415)-U415,SUM(CJ415:CL415)),SUM(CJ415:CL415))</f>
        <v>15</v>
      </c>
      <c r="X415" s="38">
        <v>5</v>
      </c>
      <c r="Y415" s="38"/>
      <c r="Z415" s="38">
        <v>0</v>
      </c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  <c r="BA415" s="3">
        <f>IF(Q415&gt;0,RANK(Q415,(N415:P415,Q415:AE415)),0)</f>
        <v>4</v>
      </c>
      <c r="BB415" s="3">
        <f>IF(R415&gt;0,RANK(R415,(N415:P415,Q415:AE415)),0)</f>
        <v>5</v>
      </c>
      <c r="BC415" s="3">
        <f>IF(S415&gt;0,RANK(S415,(N415:P415,Q415:AE415)),0)</f>
        <v>5</v>
      </c>
      <c r="BD415" s="3">
        <f>IF(T415&gt;0,RANK(T415,(N415:P415,Q415:AE415)),0)</f>
        <v>8</v>
      </c>
      <c r="BE415" s="2">
        <f t="shared" si="173"/>
        <v>2.2414345180915788E-3</v>
      </c>
      <c r="BF415" s="2">
        <f t="shared" si="174"/>
        <v>1.1207172590457894E-3</v>
      </c>
      <c r="BG415" s="2">
        <f t="shared" si="175"/>
        <v>1.1207172590457894E-3</v>
      </c>
      <c r="BH415" s="2">
        <f t="shared" si="176"/>
        <v>4.8030739673390969E-4</v>
      </c>
      <c r="BJ415" t="s">
        <v>1487</v>
      </c>
      <c r="BK415" t="s">
        <v>2837</v>
      </c>
      <c r="BL415">
        <v>3</v>
      </c>
      <c r="BN415">
        <v>0</v>
      </c>
      <c r="BO415" s="60">
        <v>12</v>
      </c>
      <c r="BP415" s="62">
        <v>125</v>
      </c>
      <c r="BQ415" s="66">
        <f t="shared" si="177"/>
        <v>12125</v>
      </c>
      <c r="BR415" s="66">
        <f t="shared" si="165"/>
        <v>12125</v>
      </c>
      <c r="BS415" s="3" t="s">
        <v>3083</v>
      </c>
      <c r="BT415" s="102"/>
      <c r="BU415" s="102"/>
      <c r="BX415" s="38"/>
      <c r="BY415" s="73"/>
      <c r="CD415" s="38">
        <f t="shared" si="164"/>
        <v>1</v>
      </c>
      <c r="CE415" s="38">
        <f>5223+971+14+3+7+5+7+15</f>
        <v>6245</v>
      </c>
      <c r="CF415" s="38">
        <v>15</v>
      </c>
      <c r="CJ415" s="38">
        <v>0</v>
      </c>
      <c r="CL415" s="6"/>
      <c r="CM415" s="51"/>
    </row>
    <row r="416" spans="1:95" ht="14" hidden="1" customHeight="1" outlineLevel="1" x14ac:dyDescent="0.2">
      <c r="A416" t="s">
        <v>116</v>
      </c>
      <c r="B416" t="s">
        <v>2837</v>
      </c>
      <c r="C416" s="1">
        <f t="shared" si="166"/>
        <v>311644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>IF(P416&gt;0,RANK(P416,(N416:P416,Q416:AE416)),0)</f>
        <v>0</v>
      </c>
      <c r="G416" s="1">
        <f t="shared" si="167"/>
        <v>67559</v>
      </c>
      <c r="H416" s="2">
        <f t="shared" si="168"/>
        <v>0.21678261092785359</v>
      </c>
      <c r="I416" s="2"/>
      <c r="J416" s="2">
        <f t="shared" si="169"/>
        <v>0.38547830216529116</v>
      </c>
      <c r="K416" s="2">
        <f t="shared" si="170"/>
        <v>0.60226091309314478</v>
      </c>
      <c r="L416" s="2">
        <f t="shared" si="171"/>
        <v>0</v>
      </c>
      <c r="M416" s="2">
        <f t="shared" si="172"/>
        <v>1.2260784741564001E-2</v>
      </c>
      <c r="N416" s="38">
        <v>120132</v>
      </c>
      <c r="O416" s="38">
        <v>187691</v>
      </c>
      <c r="P416" s="38"/>
      <c r="Q416" s="38">
        <v>1012</v>
      </c>
      <c r="R416" s="38">
        <v>1018</v>
      </c>
      <c r="S416" s="38">
        <v>162</v>
      </c>
      <c r="T416" s="38">
        <v>258</v>
      </c>
      <c r="U416" s="38"/>
      <c r="V416" s="38"/>
      <c r="W416" s="38">
        <f>IF(Copyright!B$11=1,IF(CF416&gt;0,CF416-SUM(Y416:AY416)-U416,SUM(CJ416:CL416)),SUM(CJ416:CL416))</f>
        <v>1146</v>
      </c>
      <c r="X416" s="38">
        <v>222</v>
      </c>
      <c r="Y416" s="38"/>
      <c r="Z416" s="38">
        <v>3</v>
      </c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  <c r="BA416" s="3">
        <f>IF(Q416&gt;0,RANK(Q416,(N416:P416,Q416:AE416)),0)</f>
        <v>5</v>
      </c>
      <c r="BB416" s="3">
        <f>IF(R416&gt;0,RANK(R416,(N416:P416,Q416:AE416)),0)</f>
        <v>4</v>
      </c>
      <c r="BC416" s="3">
        <f>IF(S416&gt;0,RANK(S416,(N416:P416,Q416:AE416)),0)</f>
        <v>8</v>
      </c>
      <c r="BD416" s="3">
        <f>IF(T416&gt;0,RANK(T416,(N416:P416,Q416:AE416)),0)</f>
        <v>6</v>
      </c>
      <c r="BE416" s="2">
        <f t="shared" si="173"/>
        <v>3.2472949904378073E-3</v>
      </c>
      <c r="BF416" s="2">
        <f t="shared" si="174"/>
        <v>3.2665477275352645E-3</v>
      </c>
      <c r="BG416" s="2">
        <f t="shared" si="175"/>
        <v>5.1982390163134856E-4</v>
      </c>
      <c r="BH416" s="2">
        <f t="shared" si="176"/>
        <v>8.2786769519066624E-4</v>
      </c>
      <c r="BJ416" t="s">
        <v>116</v>
      </c>
      <c r="BK416" t="s">
        <v>2837</v>
      </c>
      <c r="BN416">
        <v>0</v>
      </c>
      <c r="BO416" s="60">
        <v>12</v>
      </c>
      <c r="BP416" s="62">
        <v>127</v>
      </c>
      <c r="BQ416" s="66">
        <f t="shared" si="177"/>
        <v>12127</v>
      </c>
      <c r="BR416" s="66">
        <f t="shared" si="165"/>
        <v>12127</v>
      </c>
      <c r="BS416" s="3" t="s">
        <v>3083</v>
      </c>
      <c r="BT416" s="102"/>
      <c r="BU416" s="102"/>
      <c r="BX416" s="38"/>
      <c r="BY416" s="73"/>
      <c r="CD416" s="38">
        <f t="shared" si="164"/>
        <v>0</v>
      </c>
      <c r="CE416" s="38">
        <v>311644</v>
      </c>
      <c r="CF416" s="38">
        <v>1149</v>
      </c>
      <c r="CJ416" s="38">
        <v>0</v>
      </c>
      <c r="CL416" s="6"/>
      <c r="CM416" s="51"/>
    </row>
    <row r="417" spans="1:95" ht="14" hidden="1" customHeight="1" outlineLevel="1" x14ac:dyDescent="0.2">
      <c r="A417" t="s">
        <v>449</v>
      </c>
      <c r="B417" t="s">
        <v>2837</v>
      </c>
      <c r="C417" s="1">
        <f t="shared" si="166"/>
        <v>19923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>IF(P417&gt;0,RANK(P417,(N417:P417,Q417:AE417)),0)</f>
        <v>0</v>
      </c>
      <c r="G417" s="1">
        <f t="shared" si="167"/>
        <v>8805</v>
      </c>
      <c r="H417" s="2">
        <f>IF(C417&gt;0,G417/C417,0)</f>
        <v>0.44195151332630628</v>
      </c>
      <c r="I417" s="2"/>
      <c r="J417" s="2">
        <f t="shared" si="169"/>
        <v>0.27310144054610247</v>
      </c>
      <c r="K417" s="2">
        <f t="shared" si="170"/>
        <v>0.71505295387240875</v>
      </c>
      <c r="L417" s="2">
        <f t="shared" si="171"/>
        <v>0</v>
      </c>
      <c r="M417" s="2">
        <f>IF(C417=0,"-",(1-J417-K417-L417))</f>
        <v>1.1845605581488727E-2</v>
      </c>
      <c r="N417" s="38">
        <v>5441</v>
      </c>
      <c r="O417" s="38">
        <v>14246</v>
      </c>
      <c r="P417" s="38"/>
      <c r="Q417" s="38">
        <v>75</v>
      </c>
      <c r="R417" s="38">
        <v>49</v>
      </c>
      <c r="S417" s="38">
        <v>15</v>
      </c>
      <c r="T417" s="38">
        <v>13</v>
      </c>
      <c r="U417" s="38"/>
      <c r="V417" s="38"/>
      <c r="W417" s="38">
        <f>IF(Copyright!B$11=1,IF(CF417&gt;0,CF417-SUM(Y417:AY417)-U417,SUM(CJ417:CL417)),SUM(CJ417:CL417))</f>
        <v>67</v>
      </c>
      <c r="X417" s="38">
        <v>17</v>
      </c>
      <c r="Y417" s="38"/>
      <c r="Z417" s="38">
        <v>0</v>
      </c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  <c r="BA417" s="3">
        <f>IF(Q417&gt;0,RANK(Q417,(N417:P417,Q417:AE417)),0)</f>
        <v>3</v>
      </c>
      <c r="BB417" s="3">
        <f>IF(R417&gt;0,RANK(R417,(N417:P417,Q417:AE417)),0)</f>
        <v>5</v>
      </c>
      <c r="BC417" s="3">
        <f>IF(S417&gt;0,RANK(S417,(N417:P417,Q417:AE417)),0)</f>
        <v>7</v>
      </c>
      <c r="BD417" s="3">
        <f>IF(T417&gt;0,RANK(T417,(N417:P417,Q417:AE417)),0)</f>
        <v>8</v>
      </c>
      <c r="BE417" s="2">
        <f t="shared" si="173"/>
        <v>3.7644932992019274E-3</v>
      </c>
      <c r="BF417" s="2">
        <f t="shared" si="174"/>
        <v>2.4594689554785928E-3</v>
      </c>
      <c r="BG417" s="2">
        <f t="shared" si="175"/>
        <v>7.5289865984038546E-4</v>
      </c>
      <c r="BH417" s="2">
        <f t="shared" si="176"/>
        <v>6.5251217186166742E-4</v>
      </c>
      <c r="BJ417" t="s">
        <v>449</v>
      </c>
      <c r="BK417" t="s">
        <v>2837</v>
      </c>
      <c r="BL417">
        <v>2</v>
      </c>
      <c r="BN417">
        <v>0</v>
      </c>
      <c r="BO417" s="60">
        <v>12</v>
      </c>
      <c r="BP417" s="62">
        <v>129</v>
      </c>
      <c r="BQ417" s="66">
        <f>1000*BO417+BP417</f>
        <v>12129</v>
      </c>
      <c r="BR417" s="66">
        <f t="shared" si="165"/>
        <v>12129</v>
      </c>
      <c r="BS417" s="3" t="s">
        <v>3083</v>
      </c>
      <c r="BT417" s="102"/>
      <c r="BU417" s="102"/>
      <c r="BX417" s="38"/>
      <c r="BY417" s="73"/>
      <c r="CD417" s="38">
        <f t="shared" ref="CD417:CD420" si="178">C417-CE417</f>
        <v>0</v>
      </c>
      <c r="CE417" s="102">
        <v>19923</v>
      </c>
      <c r="CF417" s="102">
        <v>67</v>
      </c>
      <c r="CJ417" s="38">
        <v>0</v>
      </c>
      <c r="CL417" s="6"/>
      <c r="CM417" s="51"/>
    </row>
    <row r="418" spans="1:95" ht="14" hidden="1" customHeight="1" outlineLevel="1" x14ac:dyDescent="0.2">
      <c r="A418" t="s">
        <v>653</v>
      </c>
      <c r="B418" t="s">
        <v>2837</v>
      </c>
      <c r="C418" s="1">
        <f t="shared" si="166"/>
        <v>49802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>IF(P418&gt;0,RANK(P418,(N418:P418,Q418:AE418)),0)</f>
        <v>0</v>
      </c>
      <c r="G418" s="1">
        <f t="shared" si="167"/>
        <v>28683</v>
      </c>
      <c r="H418" s="2">
        <f>IF(C418&gt;0,G418/C418,0)</f>
        <v>0.5759407252720774</v>
      </c>
      <c r="I418" s="2"/>
      <c r="J418" s="2">
        <f t="shared" si="169"/>
        <v>0.20655796955945543</v>
      </c>
      <c r="K418" s="2">
        <f t="shared" si="170"/>
        <v>0.78249869483153289</v>
      </c>
      <c r="L418" s="2">
        <f t="shared" si="171"/>
        <v>0</v>
      </c>
      <c r="M418" s="2">
        <f>IF(C418=0,"-",(1-J418-K418-L418))</f>
        <v>1.0943335609011617E-2</v>
      </c>
      <c r="N418" s="38">
        <v>10287</v>
      </c>
      <c r="O418" s="38">
        <v>38970</v>
      </c>
      <c r="P418" s="38"/>
      <c r="Q418" s="38">
        <v>180</v>
      </c>
      <c r="R418" s="38">
        <v>97</v>
      </c>
      <c r="S418" s="38">
        <v>22</v>
      </c>
      <c r="T418" s="38">
        <v>19</v>
      </c>
      <c r="U418" s="38"/>
      <c r="V418" s="38"/>
      <c r="W418" s="38">
        <f>IF(Copyright!B$11=1,IF(CF418&gt;0,CF418-SUM(Y418:AY418)-U418,SUM(CJ418:CL418)),SUM(CJ418:CL418))</f>
        <v>201</v>
      </c>
      <c r="X418" s="38">
        <v>26</v>
      </c>
      <c r="Y418" s="38"/>
      <c r="Z418" s="38">
        <v>0</v>
      </c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  <c r="BA418" s="3">
        <f>IF(Q418&gt;0,RANK(Q418,(N418:P418,Q418:AE418)),0)</f>
        <v>4</v>
      </c>
      <c r="BB418" s="3">
        <f>IF(R418&gt;0,RANK(R418,(N418:P418,Q418:AE418)),0)</f>
        <v>5</v>
      </c>
      <c r="BC418" s="3">
        <f>IF(S418&gt;0,RANK(S418,(N418:P418,Q418:AE418)),0)</f>
        <v>7</v>
      </c>
      <c r="BD418" s="3">
        <f>IF(T418&gt;0,RANK(T418,(N418:P418,Q418:AE418)),0)</f>
        <v>8</v>
      </c>
      <c r="BE418" s="2">
        <f t="shared" si="173"/>
        <v>3.6143126782056945E-3</v>
      </c>
      <c r="BF418" s="2">
        <f t="shared" si="174"/>
        <v>1.947712943255291E-3</v>
      </c>
      <c r="BG418" s="2">
        <f t="shared" si="175"/>
        <v>4.4174932733625154E-4</v>
      </c>
      <c r="BH418" s="2">
        <f t="shared" si="176"/>
        <v>3.8151078269948996E-4</v>
      </c>
      <c r="BJ418" t="s">
        <v>653</v>
      </c>
      <c r="BK418" t="s">
        <v>2837</v>
      </c>
      <c r="BN418">
        <v>0</v>
      </c>
      <c r="BO418" s="60">
        <v>12</v>
      </c>
      <c r="BP418" s="62">
        <v>131</v>
      </c>
      <c r="BQ418" s="66">
        <f>1000*BO418+BP418</f>
        <v>12131</v>
      </c>
      <c r="BR418" s="66">
        <f t="shared" ref="BR418:BR481" si="179">BQ418</f>
        <v>12131</v>
      </c>
      <c r="BS418" s="3" t="s">
        <v>3083</v>
      </c>
      <c r="BT418" s="102"/>
      <c r="BU418" s="102"/>
      <c r="BX418" s="38"/>
      <c r="BY418" s="73"/>
      <c r="CD418" s="38">
        <f t="shared" si="178"/>
        <v>0</v>
      </c>
      <c r="CE418" s="38">
        <f>38970+10287+180+19+22+26+97+201</f>
        <v>49802</v>
      </c>
      <c r="CF418" s="38">
        <v>201</v>
      </c>
      <c r="CJ418" s="38">
        <v>0</v>
      </c>
      <c r="CL418" s="6"/>
      <c r="CM418" s="51"/>
    </row>
    <row r="419" spans="1:95" ht="14" hidden="1" customHeight="1" outlineLevel="1" x14ac:dyDescent="0.2">
      <c r="A419" t="s">
        <v>674</v>
      </c>
      <c r="B419" t="s">
        <v>2837</v>
      </c>
      <c r="C419" s="1">
        <f t="shared" si="166"/>
        <v>12625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>IF(P419&gt;0,RANK(P419,(N419:P419,Q419:AE419)),0)</f>
        <v>0</v>
      </c>
      <c r="G419" s="1">
        <f t="shared" si="167"/>
        <v>8230</v>
      </c>
      <c r="H419" s="2">
        <f>IF(C419&gt;0,G419/C419,0)</f>
        <v>0.65188118811881191</v>
      </c>
      <c r="I419" s="2"/>
      <c r="J419" s="2">
        <f t="shared" si="169"/>
        <v>0.16950495049504952</v>
      </c>
      <c r="K419" s="2">
        <f t="shared" si="170"/>
        <v>0.82138613861386134</v>
      </c>
      <c r="L419" s="2">
        <f t="shared" si="171"/>
        <v>0</v>
      </c>
      <c r="M419" s="2">
        <f>IF(C419=0,"-",(1-J419-K419-L419))</f>
        <v>9.108910891089117E-3</v>
      </c>
      <c r="N419" s="38">
        <v>2140</v>
      </c>
      <c r="O419" s="38">
        <v>10370</v>
      </c>
      <c r="P419" s="38"/>
      <c r="Q419" s="38">
        <v>30</v>
      </c>
      <c r="R419" s="38">
        <v>22</v>
      </c>
      <c r="S419" s="38">
        <v>8</v>
      </c>
      <c r="T419" s="38">
        <v>12</v>
      </c>
      <c r="U419" s="38"/>
      <c r="V419" s="38"/>
      <c r="W419" s="38">
        <f>IF(Copyright!B$11=1,IF(CF419&gt;0,CF419-SUM(Y419:AY419)-U419,SUM(CJ419:CL419)),SUM(CJ419:CL419))</f>
        <v>41</v>
      </c>
      <c r="X419" s="38">
        <v>2</v>
      </c>
      <c r="Y419" s="38"/>
      <c r="Z419" s="38">
        <v>0</v>
      </c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  <c r="BA419" s="3">
        <f>IF(Q419&gt;0,RANK(Q419,(N419:P419,Q419:AE419)),0)</f>
        <v>4</v>
      </c>
      <c r="BB419" s="3">
        <f>IF(R419&gt;0,RANK(R419,(N419:P419,Q419:AE419)),0)</f>
        <v>5</v>
      </c>
      <c r="BC419" s="3">
        <f>IF(S419&gt;0,RANK(S419,(N419:P419,Q419:AE419)),0)</f>
        <v>7</v>
      </c>
      <c r="BD419" s="3">
        <f>IF(T419&gt;0,RANK(T419,(N419:P419,Q419:AE419)),0)</f>
        <v>6</v>
      </c>
      <c r="BE419" s="2">
        <f t="shared" si="173"/>
        <v>2.3762376237623762E-3</v>
      </c>
      <c r="BF419" s="2">
        <f t="shared" si="174"/>
        <v>1.7425742574257426E-3</v>
      </c>
      <c r="BG419" s="2">
        <f t="shared" si="175"/>
        <v>6.3366336633663368E-4</v>
      </c>
      <c r="BH419" s="2">
        <f t="shared" si="176"/>
        <v>9.5049504950495047E-4</v>
      </c>
      <c r="BJ419" t="s">
        <v>674</v>
      </c>
      <c r="BK419" t="s">
        <v>2837</v>
      </c>
      <c r="BL419">
        <v>2</v>
      </c>
      <c r="BN419">
        <v>0</v>
      </c>
      <c r="BO419" s="60">
        <v>12</v>
      </c>
      <c r="BP419" s="62">
        <v>133</v>
      </c>
      <c r="BQ419" s="66">
        <f>1000*BO419+BP419</f>
        <v>12133</v>
      </c>
      <c r="BR419" s="66">
        <f t="shared" si="179"/>
        <v>12133</v>
      </c>
      <c r="BS419" s="3" t="s">
        <v>3083</v>
      </c>
      <c r="BT419" s="102"/>
      <c r="BU419" s="102"/>
      <c r="BX419" s="38"/>
      <c r="BY419" s="73"/>
      <c r="CD419" s="38">
        <f t="shared" si="178"/>
        <v>1</v>
      </c>
      <c r="CE419" s="38">
        <f>10369+2140+30+12+8+2+22+41</f>
        <v>12624</v>
      </c>
      <c r="CF419" s="38">
        <v>41</v>
      </c>
      <c r="CJ419" s="38">
        <v>0</v>
      </c>
      <c r="CL419" s="6"/>
      <c r="CM419" s="51"/>
    </row>
    <row r="420" spans="1:95" ht="14" customHeight="1" collapsed="1" x14ac:dyDescent="0.2">
      <c r="A420" t="s">
        <v>1505</v>
      </c>
      <c r="B420" t="s">
        <v>534</v>
      </c>
      <c r="C420" s="1">
        <f t="shared" si="166"/>
        <v>10935465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>IF(P420&gt;0,RANK(P420,(N420:P420,Q420:AE420)),0)</f>
        <v>0</v>
      </c>
      <c r="G420" s="1">
        <f t="shared" si="167"/>
        <v>1427087</v>
      </c>
      <c r="H420" s="2">
        <f>IF(C420&gt;0,G420/C420,0)</f>
        <v>0.13050080632145045</v>
      </c>
      <c r="I420" s="2"/>
      <c r="J420" s="2">
        <f t="shared" si="169"/>
        <v>0.42824315198302038</v>
      </c>
      <c r="K420" s="2">
        <f t="shared" si="170"/>
        <v>0.55874395830447077</v>
      </c>
      <c r="L420" s="2">
        <f t="shared" si="171"/>
        <v>0</v>
      </c>
      <c r="M420" s="2">
        <f>IF(C420=0,"-",(1-J420-K420-L420))</f>
        <v>1.3012889712508913E-2</v>
      </c>
      <c r="N420" s="38">
        <v>4683038</v>
      </c>
      <c r="O420" s="38">
        <v>6110125</v>
      </c>
      <c r="P420" s="38"/>
      <c r="Q420" s="38">
        <v>31972</v>
      </c>
      <c r="R420" s="38">
        <v>43155</v>
      </c>
      <c r="S420" s="38">
        <v>5834</v>
      </c>
      <c r="T420" s="38">
        <v>11969</v>
      </c>
      <c r="U420" s="38"/>
      <c r="V420" s="38"/>
      <c r="W420" s="38">
        <f>SUM(W353:W419)</f>
        <v>41719</v>
      </c>
      <c r="X420" s="38">
        <v>7454</v>
      </c>
      <c r="Y420" s="38"/>
      <c r="Z420" s="38">
        <v>199</v>
      </c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  <c r="BA420" s="3">
        <f>IF(Q420&gt;0,RANK(Q420,(N420:P420,Q420:AE420)),0)</f>
        <v>5</v>
      </c>
      <c r="BB420" s="3">
        <f>IF(R420&gt;0,RANK(R420,(N420:P420,Q420:AE420)),0)</f>
        <v>3</v>
      </c>
      <c r="BC420" s="3">
        <f>IF(S420&gt;0,RANK(S420,(N420:P420,Q420:AE420)),0)</f>
        <v>8</v>
      </c>
      <c r="BD420" s="3">
        <f>IF(T420&gt;0,RANK(T420,(N420:P420,Q420:AE420)),0)</f>
        <v>6</v>
      </c>
      <c r="BE420" s="2">
        <f t="shared" si="173"/>
        <v>2.9236982606592405E-3</v>
      </c>
      <c r="BF420" s="2">
        <f t="shared" si="174"/>
        <v>3.9463342436741374E-3</v>
      </c>
      <c r="BG420" s="2">
        <f t="shared" si="175"/>
        <v>5.3349354599918706E-4</v>
      </c>
      <c r="BH420" s="2">
        <f t="shared" si="176"/>
        <v>1.0945122132437898E-3</v>
      </c>
      <c r="BJ420" t="s">
        <v>1505</v>
      </c>
      <c r="BK420" t="s">
        <v>534</v>
      </c>
      <c r="BN420">
        <v>0</v>
      </c>
      <c r="BO420" s="60">
        <v>12</v>
      </c>
      <c r="BP420" s="62"/>
      <c r="BQ420" s="60">
        <v>12</v>
      </c>
      <c r="BR420" s="60">
        <f t="shared" si="179"/>
        <v>12</v>
      </c>
      <c r="BS420" s="3" t="s">
        <v>693</v>
      </c>
      <c r="BT420" s="38">
        <f>SUM(BT353:BT419)</f>
        <v>29</v>
      </c>
      <c r="BU420" s="38">
        <f>SUM(BU353:BU419)</f>
        <v>1</v>
      </c>
      <c r="BX420" s="38"/>
      <c r="CD420" s="38">
        <f t="shared" si="178"/>
        <v>107</v>
      </c>
      <c r="CE420" s="38">
        <f>SUM(CE353:CE419)</f>
        <v>10935358</v>
      </c>
      <c r="CF420" s="38">
        <f>SUM(CF353:CF419)</f>
        <v>41918</v>
      </c>
      <c r="CJ420" s="38">
        <f>SUM(CJ353:CJ419)</f>
        <v>6</v>
      </c>
      <c r="CM420" s="38"/>
    </row>
    <row r="421" spans="1:95" ht="14" customHeight="1" x14ac:dyDescent="0.2">
      <c r="C421" s="1"/>
      <c r="E421" s="3"/>
      <c r="F421" s="3"/>
      <c r="I421" s="2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  <c r="BA421" s="3"/>
      <c r="BB421" s="3"/>
      <c r="BC421" s="3"/>
      <c r="BD421" s="3"/>
      <c r="BO421" s="60"/>
      <c r="BP421" s="62"/>
      <c r="BQ421" s="66"/>
      <c r="BR421" s="66"/>
      <c r="BU421" s="82" t="s">
        <v>3700</v>
      </c>
      <c r="CI421" s="1"/>
      <c r="CJ421" s="38" t="s">
        <v>3950</v>
      </c>
      <c r="CK421" s="38" t="s">
        <v>3797</v>
      </c>
      <c r="CM421" s="38"/>
      <c r="CN421" s="38"/>
      <c r="CO421" s="38"/>
      <c r="CP421" s="38"/>
      <c r="CQ421" s="38"/>
    </row>
    <row r="422" spans="1:95" ht="14" hidden="1" customHeight="1" outlineLevel="1" x14ac:dyDescent="0.2">
      <c r="A422" t="s">
        <v>513</v>
      </c>
      <c r="B422" t="s">
        <v>1135</v>
      </c>
      <c r="C422" s="1">
        <f t="shared" ref="C422:C453" si="180">SUM(N422:AY422)</f>
        <v>8334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>IF(P422&gt;0,RANK(P422,(N422:P422,Q422:AE422)),0)</f>
        <v>0</v>
      </c>
      <c r="G422" s="1">
        <f t="shared" ref="G422:G453" si="181">IF(C422&gt;0,MAX(N422:P422)-LARGE(N422:P422,2),0)</f>
        <v>5201</v>
      </c>
      <c r="H422" s="2">
        <f t="shared" ref="H422:H453" si="182">IF(C422&gt;0,G422/C422,0)</f>
        <v>0.62407007439404849</v>
      </c>
      <c r="I422" s="2"/>
      <c r="J422" s="2">
        <f t="shared" ref="J422:J453" si="183">IF($C422=0,"-",N422/$C422)</f>
        <v>0.18718502519798416</v>
      </c>
      <c r="K422" s="2">
        <f t="shared" ref="K422:K453" si="184">IF($C422=0,"-",O422/$C422)</f>
        <v>0.81125509959203268</v>
      </c>
      <c r="L422" s="2">
        <f t="shared" ref="L422:L453" si="185">IF($C422=0,"-",P422/$C422)</f>
        <v>0</v>
      </c>
      <c r="M422" s="2">
        <f t="shared" ref="M422:M453" si="186">IF(C422=0,"-",(1-J422-K422-L422))</f>
        <v>1.5598752099831303E-3</v>
      </c>
      <c r="N422" s="38">
        <v>1560</v>
      </c>
      <c r="O422" s="38">
        <v>6761</v>
      </c>
      <c r="P422" s="38"/>
      <c r="Q422" s="38">
        <v>8</v>
      </c>
      <c r="R422" s="38">
        <v>5</v>
      </c>
      <c r="S422" s="38"/>
      <c r="T422" s="38">
        <f>IF(Copyright!$B$14=1,CJ422,0)</f>
        <v>0</v>
      </c>
      <c r="U422" s="38">
        <f>IF(Copyright!$B$14=1,CK422,0)</f>
        <v>0</v>
      </c>
      <c r="V422" s="38"/>
      <c r="W422" s="38">
        <f>IF(Copyright!B$11=1,IF(CF422&gt;0,CF422-SUM(X422:AY422),SUM(CN422:CR422)),SUM(CN422:CR422))</f>
        <v>0</v>
      </c>
      <c r="X422" s="38">
        <v>0</v>
      </c>
      <c r="Y422" s="38"/>
      <c r="Z422" s="38">
        <v>0</v>
      </c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  <c r="BA422" s="3">
        <f>IF(Q422&gt;0,RANK(Q422,(N422:P422,Q422:AE422)),0)</f>
        <v>3</v>
      </c>
      <c r="BB422" s="3">
        <f>IF(R422&gt;0,RANK(R422,(N422:P422,Q422:AE422)),0)</f>
        <v>4</v>
      </c>
      <c r="BC422" s="3">
        <f>IF(S422&gt;0,RANK(S422,(N422:P422,Q422:AE422)),0)</f>
        <v>0</v>
      </c>
      <c r="BD422" s="3">
        <f>IF(T422&gt;0,RANK(T422,(N422:P422,Q422:AE422)),0)</f>
        <v>0</v>
      </c>
      <c r="BE422" s="2">
        <f t="shared" ref="BE422:BE453" si="187">IF($C422=0,"-",Q422/$C422)</f>
        <v>9.5992320614350852E-4</v>
      </c>
      <c r="BF422" s="2">
        <f t="shared" ref="BF422:BF453" si="188">IF($C422=0,"-",R422/$C422)</f>
        <v>5.9995200383969284E-4</v>
      </c>
      <c r="BG422" s="2">
        <f t="shared" ref="BG422:BG453" si="189">IF($C422=0,"-",S422/$C422)</f>
        <v>0</v>
      </c>
      <c r="BH422" s="2">
        <f t="shared" ref="BH422:BH453" si="190">IF($C422=0,"-",T422/$C422)</f>
        <v>0</v>
      </c>
      <c r="BJ422" t="s">
        <v>513</v>
      </c>
      <c r="BK422" t="s">
        <v>1135</v>
      </c>
      <c r="BL422">
        <v>1</v>
      </c>
      <c r="BN422">
        <v>0</v>
      </c>
      <c r="BO422" s="60">
        <v>13</v>
      </c>
      <c r="BP422" s="62">
        <v>1</v>
      </c>
      <c r="BQ422" s="66">
        <f t="shared" ref="BQ422:BQ453" si="191">1000*BO422+BP422</f>
        <v>13001</v>
      </c>
      <c r="BR422" s="66">
        <f t="shared" si="179"/>
        <v>13001</v>
      </c>
      <c r="BS422" s="3" t="s">
        <v>3083</v>
      </c>
      <c r="CD422" s="38">
        <f t="shared" ref="CD422:CD485" si="192">C422-CE422</f>
        <v>8334</v>
      </c>
      <c r="CI422" s="1"/>
      <c r="CJ422" s="1"/>
      <c r="CK422" s="1"/>
      <c r="CL422" s="1"/>
    </row>
    <row r="423" spans="1:95" ht="14" hidden="1" customHeight="1" outlineLevel="1" x14ac:dyDescent="0.2">
      <c r="A423" t="s">
        <v>2129</v>
      </c>
      <c r="B423" t="s">
        <v>1135</v>
      </c>
      <c r="C423" s="1">
        <f t="shared" si="180"/>
        <v>3057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>IF(P423&gt;0,RANK(P423,(N423:P423,Q423:AE423)),0)</f>
        <v>0</v>
      </c>
      <c r="G423" s="1">
        <f t="shared" si="181"/>
        <v>1650</v>
      </c>
      <c r="H423" s="2">
        <f t="shared" si="182"/>
        <v>0.53974484789008836</v>
      </c>
      <c r="I423" s="2"/>
      <c r="J423" s="2">
        <f t="shared" si="183"/>
        <v>0.22898266274124959</v>
      </c>
      <c r="K423" s="2">
        <f t="shared" si="184"/>
        <v>0.76872751063133793</v>
      </c>
      <c r="L423" s="2">
        <f t="shared" si="185"/>
        <v>0</v>
      </c>
      <c r="M423" s="2">
        <f t="shared" si="186"/>
        <v>2.2898266274125056E-3</v>
      </c>
      <c r="N423" s="38">
        <v>700</v>
      </c>
      <c r="O423" s="38">
        <v>2350</v>
      </c>
      <c r="P423" s="38"/>
      <c r="Q423" s="38">
        <v>6</v>
      </c>
      <c r="R423" s="38">
        <v>1</v>
      </c>
      <c r="S423" s="38"/>
      <c r="T423" s="38">
        <f>IF(Copyright!$B$14=1,CJ423,0)</f>
        <v>0</v>
      </c>
      <c r="U423" s="38">
        <f>IF(Copyright!$B$14=1,CK423,0)</f>
        <v>0</v>
      </c>
      <c r="V423" s="38"/>
      <c r="W423" s="38">
        <f>IF(Copyright!B$11=1,IF(CF423&gt;0,CF423-SUM(X423:AY423),SUM(CN423:CR423)),SUM(CN423:CR423))</f>
        <v>0</v>
      </c>
      <c r="X423" s="38">
        <v>0</v>
      </c>
      <c r="Y423" s="38"/>
      <c r="Z423" s="38">
        <v>0</v>
      </c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  <c r="BA423" s="3">
        <f>IF(Q423&gt;0,RANK(Q423,(N423:P423,Q423:AE423)),0)</f>
        <v>3</v>
      </c>
      <c r="BB423" s="3">
        <f>IF(R423&gt;0,RANK(R423,(N423:P423,Q423:AE423)),0)</f>
        <v>4</v>
      </c>
      <c r="BC423" s="3">
        <f>IF(S423&gt;0,RANK(S423,(N423:P423,Q423:AE423)),0)</f>
        <v>0</v>
      </c>
      <c r="BD423" s="3">
        <f>IF(T423&gt;0,RANK(T423,(N423:P423,Q423:AE423)),0)</f>
        <v>0</v>
      </c>
      <c r="BE423" s="2">
        <f t="shared" si="187"/>
        <v>1.9627085377821392E-3</v>
      </c>
      <c r="BF423" s="2">
        <f t="shared" si="188"/>
        <v>3.2711808963035657E-4</v>
      </c>
      <c r="BG423" s="2">
        <f t="shared" si="189"/>
        <v>0</v>
      </c>
      <c r="BH423" s="2">
        <f t="shared" si="190"/>
        <v>0</v>
      </c>
      <c r="BJ423" t="s">
        <v>2129</v>
      </c>
      <c r="BK423" t="s">
        <v>1135</v>
      </c>
      <c r="BL423">
        <v>8</v>
      </c>
      <c r="BN423">
        <v>0</v>
      </c>
      <c r="BO423" s="60">
        <v>13</v>
      </c>
      <c r="BP423" s="62">
        <v>3</v>
      </c>
      <c r="BQ423" s="66">
        <f t="shared" si="191"/>
        <v>13003</v>
      </c>
      <c r="BR423" s="66">
        <f t="shared" si="179"/>
        <v>13003</v>
      </c>
      <c r="BS423" s="3" t="s">
        <v>3083</v>
      </c>
      <c r="CD423" s="38">
        <f t="shared" si="192"/>
        <v>3057</v>
      </c>
      <c r="CI423" s="1"/>
      <c r="CJ423" s="1"/>
      <c r="CK423" s="1"/>
      <c r="CL423" s="1"/>
    </row>
    <row r="424" spans="1:95" ht="14" hidden="1" customHeight="1" outlineLevel="1" x14ac:dyDescent="0.2">
      <c r="A424" t="s">
        <v>70</v>
      </c>
      <c r="B424" t="s">
        <v>1135</v>
      </c>
      <c r="C424" s="1">
        <f t="shared" si="180"/>
        <v>4839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>IF(P424&gt;0,RANK(P424,(N424:P424,Q424:AE424)),0)</f>
        <v>0</v>
      </c>
      <c r="G424" s="1">
        <f t="shared" si="181"/>
        <v>3541</v>
      </c>
      <c r="H424" s="2">
        <f t="shared" si="182"/>
        <v>0.73176276090101255</v>
      </c>
      <c r="I424" s="2"/>
      <c r="J424" s="2">
        <f t="shared" si="183"/>
        <v>0.13329200247985121</v>
      </c>
      <c r="K424" s="2">
        <f t="shared" si="184"/>
        <v>0.86505476338086384</v>
      </c>
      <c r="L424" s="2">
        <f t="shared" si="185"/>
        <v>0</v>
      </c>
      <c r="M424" s="2">
        <f t="shared" si="186"/>
        <v>1.6532341392849759E-3</v>
      </c>
      <c r="N424" s="38">
        <v>645</v>
      </c>
      <c r="O424" s="38">
        <v>4186</v>
      </c>
      <c r="P424" s="38"/>
      <c r="Q424" s="38">
        <v>6</v>
      </c>
      <c r="R424" s="38">
        <v>2</v>
      </c>
      <c r="S424" s="38"/>
      <c r="T424" s="38">
        <f>IF(Copyright!$B$14=1,CJ424,0)</f>
        <v>0</v>
      </c>
      <c r="U424" s="38">
        <f>IF(Copyright!$B$14=1,CK424,0)</f>
        <v>0</v>
      </c>
      <c r="V424" s="38"/>
      <c r="W424" s="38">
        <f>IF(Copyright!B$11=1,IF(CF424&gt;0,CF424-SUM(X424:AY424),SUM(CN424:CR424)),SUM(CN424:CR424))</f>
        <v>0</v>
      </c>
      <c r="X424" s="38">
        <v>0</v>
      </c>
      <c r="Y424" s="38"/>
      <c r="Z424" s="38">
        <v>0</v>
      </c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  <c r="BA424" s="3">
        <f>IF(Q424&gt;0,RANK(Q424,(N424:P424,Q424:AE424)),0)</f>
        <v>3</v>
      </c>
      <c r="BB424" s="3">
        <f>IF(R424&gt;0,RANK(R424,(N424:P424,Q424:AE424)),0)</f>
        <v>4</v>
      </c>
      <c r="BC424" s="3">
        <f>IF(S424&gt;0,RANK(S424,(N424:P424,Q424:AE424)),0)</f>
        <v>0</v>
      </c>
      <c r="BD424" s="3">
        <f>IF(T424&gt;0,RANK(T424,(N424:P424,Q424:AE424)),0)</f>
        <v>0</v>
      </c>
      <c r="BE424" s="2">
        <f t="shared" si="187"/>
        <v>1.2399256044637321E-3</v>
      </c>
      <c r="BF424" s="2">
        <f t="shared" si="188"/>
        <v>4.1330853482124408E-4</v>
      </c>
      <c r="BG424" s="2">
        <f t="shared" si="189"/>
        <v>0</v>
      </c>
      <c r="BH424" s="2">
        <f t="shared" si="190"/>
        <v>0</v>
      </c>
      <c r="BJ424" t="s">
        <v>70</v>
      </c>
      <c r="BK424" t="s">
        <v>1135</v>
      </c>
      <c r="BL424">
        <v>1</v>
      </c>
      <c r="BN424">
        <v>0</v>
      </c>
      <c r="BO424" s="60">
        <v>13</v>
      </c>
      <c r="BP424" s="62">
        <v>5</v>
      </c>
      <c r="BQ424" s="66">
        <f t="shared" si="191"/>
        <v>13005</v>
      </c>
      <c r="BR424" s="66">
        <f t="shared" si="179"/>
        <v>13005</v>
      </c>
      <c r="BS424" s="3" t="s">
        <v>3083</v>
      </c>
      <c r="CD424" s="38">
        <f t="shared" si="192"/>
        <v>4839</v>
      </c>
      <c r="CI424" s="1"/>
      <c r="CJ424" s="1"/>
      <c r="CK424" s="1"/>
      <c r="CL424" s="1"/>
    </row>
    <row r="425" spans="1:95" ht="14" hidden="1" customHeight="1" outlineLevel="1" x14ac:dyDescent="0.2">
      <c r="A425" t="s">
        <v>2469</v>
      </c>
      <c r="B425" t="s">
        <v>1135</v>
      </c>
      <c r="C425" s="1">
        <f t="shared" si="180"/>
        <v>1476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IF(P425&gt;0,RANK(P425,(N425:P425,Q425:AE425)),0)</f>
        <v>0</v>
      </c>
      <c r="G425" s="1">
        <f t="shared" si="181"/>
        <v>293</v>
      </c>
      <c r="H425" s="2">
        <f t="shared" si="182"/>
        <v>0.19850948509485095</v>
      </c>
      <c r="I425" s="2"/>
      <c r="J425" s="2">
        <f t="shared" si="183"/>
        <v>0.39972899728997291</v>
      </c>
      <c r="K425" s="2">
        <f t="shared" si="184"/>
        <v>0.5982384823848238</v>
      </c>
      <c r="L425" s="2">
        <f t="shared" si="185"/>
        <v>0</v>
      </c>
      <c r="M425" s="2">
        <f t="shared" si="186"/>
        <v>2.0325203252032908E-3</v>
      </c>
      <c r="N425" s="38">
        <v>590</v>
      </c>
      <c r="O425" s="38">
        <v>883</v>
      </c>
      <c r="P425" s="38"/>
      <c r="Q425" s="38">
        <v>1</v>
      </c>
      <c r="R425" s="38">
        <v>2</v>
      </c>
      <c r="S425" s="38"/>
      <c r="T425" s="38">
        <f>IF(Copyright!$B$14=1,CJ425,0)</f>
        <v>0</v>
      </c>
      <c r="U425" s="38">
        <f>IF(Copyright!$B$14=1,CK425,0)</f>
        <v>0</v>
      </c>
      <c r="V425" s="38"/>
      <c r="W425" s="38">
        <f>IF(Copyright!B$11=1,IF(CF425&gt;0,CF425-SUM(X425:AY425),SUM(CN425:CR425)),SUM(CN425:CR425))</f>
        <v>0</v>
      </c>
      <c r="X425" s="38">
        <v>0</v>
      </c>
      <c r="Y425" s="38"/>
      <c r="Z425" s="38">
        <v>0</v>
      </c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  <c r="BA425" s="3">
        <f>IF(Q425&gt;0,RANK(Q425,(N425:P425,Q425:AE425)),0)</f>
        <v>4</v>
      </c>
      <c r="BB425" s="3">
        <f>IF(R425&gt;0,RANK(R425,(N425:P425,Q425:AE425)),0)</f>
        <v>3</v>
      </c>
      <c r="BC425" s="3">
        <f>IF(S425&gt;0,RANK(S425,(N425:P425,Q425:AE425)),0)</f>
        <v>0</v>
      </c>
      <c r="BD425" s="3">
        <f>IF(T425&gt;0,RANK(T425,(N425:P425,Q425:AE425)),0)</f>
        <v>0</v>
      </c>
      <c r="BE425" s="2">
        <f t="shared" si="187"/>
        <v>6.7750677506775068E-4</v>
      </c>
      <c r="BF425" s="2">
        <f t="shared" si="188"/>
        <v>1.3550135501355014E-3</v>
      </c>
      <c r="BG425" s="2">
        <f t="shared" si="189"/>
        <v>0</v>
      </c>
      <c r="BH425" s="2">
        <f t="shared" si="190"/>
        <v>0</v>
      </c>
      <c r="BJ425" t="s">
        <v>2469</v>
      </c>
      <c r="BK425" t="s">
        <v>1135</v>
      </c>
      <c r="BL425">
        <v>2</v>
      </c>
      <c r="BN425">
        <v>0</v>
      </c>
      <c r="BO425" s="60">
        <v>13</v>
      </c>
      <c r="BP425" s="62">
        <v>7</v>
      </c>
      <c r="BQ425" s="66">
        <f t="shared" si="191"/>
        <v>13007</v>
      </c>
      <c r="BR425" s="66">
        <f t="shared" si="179"/>
        <v>13007</v>
      </c>
      <c r="BS425" s="3" t="s">
        <v>3083</v>
      </c>
      <c r="CD425" s="38">
        <f t="shared" si="192"/>
        <v>1476</v>
      </c>
      <c r="CI425" s="1"/>
      <c r="CJ425" s="1"/>
      <c r="CK425" s="1"/>
      <c r="CL425" s="1"/>
    </row>
    <row r="426" spans="1:95" ht="14" hidden="1" customHeight="1" outlineLevel="1" x14ac:dyDescent="0.2">
      <c r="A426" t="s">
        <v>2687</v>
      </c>
      <c r="B426" t="s">
        <v>1135</v>
      </c>
      <c r="C426" s="1">
        <f t="shared" si="180"/>
        <v>18891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>IF(P426&gt;0,RANK(P426,(N426:P426,Q426:AE426)),0)</f>
        <v>0</v>
      </c>
      <c r="G426" s="1">
        <f t="shared" si="181"/>
        <v>415</v>
      </c>
      <c r="H426" s="2">
        <f t="shared" si="182"/>
        <v>2.1968132973373564E-2</v>
      </c>
      <c r="I426" s="2"/>
      <c r="J426" s="2">
        <f t="shared" si="183"/>
        <v>0.4848340479593457</v>
      </c>
      <c r="K426" s="2">
        <f t="shared" si="184"/>
        <v>0.50680218093271934</v>
      </c>
      <c r="L426" s="2">
        <f t="shared" si="185"/>
        <v>0</v>
      </c>
      <c r="M426" s="2">
        <f t="shared" si="186"/>
        <v>8.3637711079349586E-3</v>
      </c>
      <c r="N426" s="38">
        <v>9159</v>
      </c>
      <c r="O426" s="38">
        <v>9574</v>
      </c>
      <c r="P426" s="38"/>
      <c r="Q426" s="38">
        <v>59</v>
      </c>
      <c r="R426" s="38">
        <v>33</v>
      </c>
      <c r="S426" s="38"/>
      <c r="T426" s="38">
        <f>IF(Copyright!$B$14=1,CJ426,0)</f>
        <v>18</v>
      </c>
      <c r="U426" s="38">
        <f>IF(Copyright!$B$14=1,CK426,0)</f>
        <v>40</v>
      </c>
      <c r="V426" s="38"/>
      <c r="W426" s="38">
        <f>IF(Copyright!B$11=1,IF(CF426&gt;0,CF426-SUM(X426:AY426),SUM(CN426:CR426)),SUM(CN426:CR426))</f>
        <v>8</v>
      </c>
      <c r="X426" s="38">
        <v>0</v>
      </c>
      <c r="Y426" s="38"/>
      <c r="Z426" s="38">
        <v>0</v>
      </c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  <c r="BA426" s="3">
        <f>IF(Q426&gt;0,RANK(Q426,(N426:P426,Q426:AE426)),0)</f>
        <v>3</v>
      </c>
      <c r="BB426" s="3">
        <f>IF(R426&gt;0,RANK(R426,(N426:P426,Q426:AE426)),0)</f>
        <v>5</v>
      </c>
      <c r="BC426" s="3">
        <f>IF(S426&gt;0,RANK(S426,(N426:P426,Q426:AE426)),0)</f>
        <v>0</v>
      </c>
      <c r="BD426" s="3">
        <f>IF(T426&gt;0,RANK(T426,(N426:P426,Q426:AE426)),0)</f>
        <v>6</v>
      </c>
      <c r="BE426" s="2">
        <f t="shared" si="187"/>
        <v>3.1231803504314223E-3</v>
      </c>
      <c r="BF426" s="2">
        <f t="shared" si="188"/>
        <v>1.7468635858345243E-3</v>
      </c>
      <c r="BG426" s="2">
        <f t="shared" si="189"/>
        <v>0</v>
      </c>
      <c r="BH426" s="2">
        <f t="shared" si="190"/>
        <v>9.528346831824678E-4</v>
      </c>
      <c r="BJ426" t="s">
        <v>2687</v>
      </c>
      <c r="BK426" t="s">
        <v>1135</v>
      </c>
      <c r="BL426">
        <v>8</v>
      </c>
      <c r="BN426">
        <v>0</v>
      </c>
      <c r="BO426" s="60">
        <v>13</v>
      </c>
      <c r="BP426" s="62">
        <v>9</v>
      </c>
      <c r="BQ426" s="66">
        <f t="shared" si="191"/>
        <v>13009</v>
      </c>
      <c r="BR426" s="66">
        <f t="shared" si="179"/>
        <v>13009</v>
      </c>
      <c r="BS426" s="3" t="s">
        <v>3083</v>
      </c>
      <c r="CB426" s="95"/>
      <c r="CD426" s="38">
        <f t="shared" si="192"/>
        <v>0</v>
      </c>
      <c r="CE426" s="38">
        <v>18891</v>
      </c>
      <c r="CF426" s="38">
        <v>8</v>
      </c>
      <c r="CI426" s="1"/>
      <c r="CJ426" s="1">
        <v>18</v>
      </c>
      <c r="CK426" s="1">
        <v>40</v>
      </c>
      <c r="CL426" s="1"/>
      <c r="CM426" s="51"/>
    </row>
    <row r="427" spans="1:95" ht="14" hidden="1" customHeight="1" outlineLevel="1" x14ac:dyDescent="0.2">
      <c r="A427" t="s">
        <v>2626</v>
      </c>
      <c r="B427" t="s">
        <v>1135</v>
      </c>
      <c r="C427" s="1">
        <f t="shared" si="180"/>
        <v>10555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>IF(P427&gt;0,RANK(P427,(N427:P427,Q427:AE427)),0)</f>
        <v>0</v>
      </c>
      <c r="G427" s="1">
        <f t="shared" si="181"/>
        <v>8222</v>
      </c>
      <c r="H427" s="2">
        <f t="shared" si="182"/>
        <v>0.77896731406916153</v>
      </c>
      <c r="I427" s="2"/>
      <c r="J427" s="2">
        <f t="shared" si="183"/>
        <v>0.10762671719564187</v>
      </c>
      <c r="K427" s="2">
        <f t="shared" si="184"/>
        <v>0.88659403126480341</v>
      </c>
      <c r="L427" s="2">
        <f t="shared" si="185"/>
        <v>0</v>
      </c>
      <c r="M427" s="2">
        <f t="shared" si="186"/>
        <v>5.7792515395547195E-3</v>
      </c>
      <c r="N427" s="38">
        <v>1136</v>
      </c>
      <c r="O427" s="38">
        <v>9358</v>
      </c>
      <c r="P427" s="38"/>
      <c r="Q427" s="38">
        <v>15</v>
      </c>
      <c r="R427" s="38">
        <v>10</v>
      </c>
      <c r="S427" s="38"/>
      <c r="T427" s="38">
        <f>IF(Copyright!$B$14=1,CJ427,0)</f>
        <v>9</v>
      </c>
      <c r="U427" s="38">
        <f>IF(Copyright!$B$14=1,CK427,0)</f>
        <v>1</v>
      </c>
      <c r="V427" s="38"/>
      <c r="W427" s="38">
        <f>IF(Copyright!B$11=1,IF(CF427&gt;0,CF427-SUM(X427:AY427),SUM(CN427:CR427)),SUM(CN427:CR427))</f>
        <v>26</v>
      </c>
      <c r="X427" s="38">
        <v>0</v>
      </c>
      <c r="Y427" s="38"/>
      <c r="Z427" s="38">
        <v>0</v>
      </c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  <c r="BA427" s="3">
        <f>IF(Q427&gt;0,RANK(Q427,(N427:P427,Q427:AE427)),0)</f>
        <v>4</v>
      </c>
      <c r="BB427" s="3">
        <f>IF(R427&gt;0,RANK(R427,(N427:P427,Q427:AE427)),0)</f>
        <v>5</v>
      </c>
      <c r="BC427" s="3">
        <f>IF(S427&gt;0,RANK(S427,(N427:P427,Q427:AE427)),0)</f>
        <v>0</v>
      </c>
      <c r="BD427" s="3">
        <f>IF(T427&gt;0,RANK(T427,(N427:P427,Q427:AE427)),0)</f>
        <v>6</v>
      </c>
      <c r="BE427" s="2">
        <f t="shared" si="187"/>
        <v>1.4211274277593558E-3</v>
      </c>
      <c r="BF427" s="2">
        <f t="shared" si="188"/>
        <v>9.4741828517290385E-4</v>
      </c>
      <c r="BG427" s="2">
        <f t="shared" si="189"/>
        <v>0</v>
      </c>
      <c r="BH427" s="2">
        <f t="shared" si="190"/>
        <v>8.5267645665561341E-4</v>
      </c>
      <c r="BJ427" t="s">
        <v>2626</v>
      </c>
      <c r="BK427" t="s">
        <v>1135</v>
      </c>
      <c r="BL427">
        <v>9</v>
      </c>
      <c r="BN427">
        <v>0</v>
      </c>
      <c r="BO427" s="60">
        <v>13</v>
      </c>
      <c r="BP427" s="62">
        <v>11</v>
      </c>
      <c r="BQ427" s="66">
        <f t="shared" si="191"/>
        <v>13011</v>
      </c>
      <c r="BR427" s="66">
        <f t="shared" si="179"/>
        <v>13011</v>
      </c>
      <c r="BS427" s="3" t="s">
        <v>3083</v>
      </c>
      <c r="CB427" s="95"/>
      <c r="CD427" s="38">
        <f t="shared" si="192"/>
        <v>5</v>
      </c>
      <c r="CE427" s="38">
        <f>10524+26</f>
        <v>10550</v>
      </c>
      <c r="CF427" s="38">
        <v>26</v>
      </c>
      <c r="CI427" s="1"/>
      <c r="CJ427" s="1">
        <v>9</v>
      </c>
      <c r="CK427" s="1">
        <v>1</v>
      </c>
      <c r="CL427" s="1"/>
      <c r="CM427" s="51"/>
    </row>
    <row r="428" spans="1:95" ht="14" hidden="1" customHeight="1" outlineLevel="1" x14ac:dyDescent="0.2">
      <c r="A428" t="s">
        <v>719</v>
      </c>
      <c r="B428" t="s">
        <v>1135</v>
      </c>
      <c r="C428" s="1">
        <f t="shared" si="180"/>
        <v>44157</v>
      </c>
      <c r="D428" s="3">
        <f>IF(N428&gt;0, RANK(N428,(N428:P428,Q428:AE428)),0)</f>
        <v>2</v>
      </c>
      <c r="E428" s="3">
        <f>IF(O428&gt;0,RANK(O428,(N428:P428,Q428:AE428)),0)</f>
        <v>1</v>
      </c>
      <c r="F428" s="3">
        <f>IF(P428&gt;0,RANK(P428,(N428:P428,Q428:AE428)),0)</f>
        <v>0</v>
      </c>
      <c r="G428" s="1">
        <f t="shared" si="181"/>
        <v>17781</v>
      </c>
      <c r="H428" s="2">
        <f t="shared" si="182"/>
        <v>0.40267681228344315</v>
      </c>
      <c r="I428" s="2"/>
      <c r="J428" s="2">
        <f t="shared" si="183"/>
        <v>0.29324908847974274</v>
      </c>
      <c r="K428" s="2">
        <f t="shared" si="184"/>
        <v>0.69592590076318595</v>
      </c>
      <c r="L428" s="2">
        <f t="shared" si="185"/>
        <v>0</v>
      </c>
      <c r="M428" s="2">
        <f t="shared" si="186"/>
        <v>1.0825010757071318E-2</v>
      </c>
      <c r="N428" s="38">
        <v>12949</v>
      </c>
      <c r="O428" s="38">
        <v>30730</v>
      </c>
      <c r="P428" s="38"/>
      <c r="Q428" s="38">
        <v>183</v>
      </c>
      <c r="R428" s="38">
        <v>72</v>
      </c>
      <c r="S428" s="38"/>
      <c r="T428" s="38">
        <f>IF(Copyright!$B$14=1,CJ428,0)</f>
        <v>56</v>
      </c>
      <c r="U428" s="38">
        <f>IF(Copyright!$B$14=1,CK428,0)</f>
        <v>49</v>
      </c>
      <c r="V428" s="38"/>
      <c r="W428" s="38">
        <f>IF(Copyright!B$11=1,IF(CF428&gt;0,CF428-SUM(X428:AY428),SUM(CN428:CR428)),SUM(CN428:CR428))</f>
        <v>118</v>
      </c>
      <c r="X428" s="38">
        <v>0</v>
      </c>
      <c r="Y428" s="38"/>
      <c r="Z428" s="38">
        <v>0</v>
      </c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  <c r="BA428" s="3">
        <f>IF(Q428&gt;0,RANK(Q428,(N428:P428,Q428:AE428)),0)</f>
        <v>3</v>
      </c>
      <c r="BB428" s="3">
        <f>IF(R428&gt;0,RANK(R428,(N428:P428,Q428:AE428)),0)</f>
        <v>5</v>
      </c>
      <c r="BC428" s="3">
        <f>IF(S428&gt;0,RANK(S428,(N428:P428,Q428:AE428)),0)</f>
        <v>0</v>
      </c>
      <c r="BD428" s="3">
        <f>IF(T428&gt;0,RANK(T428,(N428:P428,Q428:AE428)),0)</f>
        <v>6</v>
      </c>
      <c r="BE428" s="2">
        <f t="shared" si="187"/>
        <v>4.1443032814729259E-3</v>
      </c>
      <c r="BF428" s="2">
        <f t="shared" si="188"/>
        <v>1.6305455533663971E-3</v>
      </c>
      <c r="BG428" s="2">
        <f t="shared" si="189"/>
        <v>0</v>
      </c>
      <c r="BH428" s="2">
        <f t="shared" si="190"/>
        <v>1.2682020970627534E-3</v>
      </c>
      <c r="BJ428" t="s">
        <v>719</v>
      </c>
      <c r="BK428" t="s">
        <v>1135</v>
      </c>
      <c r="BL428">
        <v>10</v>
      </c>
      <c r="BN428">
        <v>0</v>
      </c>
      <c r="BO428" s="60">
        <v>13</v>
      </c>
      <c r="BP428" s="62">
        <v>13</v>
      </c>
      <c r="BQ428" s="66">
        <f t="shared" si="191"/>
        <v>13013</v>
      </c>
      <c r="BR428" s="66">
        <f t="shared" si="179"/>
        <v>13013</v>
      </c>
      <c r="BS428" s="3" t="s">
        <v>3083</v>
      </c>
      <c r="CB428" s="95"/>
      <c r="CD428" s="38">
        <f t="shared" si="192"/>
        <v>0</v>
      </c>
      <c r="CE428" s="38">
        <f>44039+118</f>
        <v>44157</v>
      </c>
      <c r="CF428" s="38">
        <v>118</v>
      </c>
      <c r="CI428" s="1"/>
      <c r="CJ428" s="1">
        <v>56</v>
      </c>
      <c r="CK428" s="1">
        <v>49</v>
      </c>
      <c r="CL428" s="1"/>
      <c r="CM428" s="51"/>
    </row>
    <row r="429" spans="1:95" ht="14" hidden="1" customHeight="1" outlineLevel="1" x14ac:dyDescent="0.2">
      <c r="A429" t="s">
        <v>776</v>
      </c>
      <c r="B429" t="s">
        <v>1135</v>
      </c>
      <c r="C429" s="1">
        <f t="shared" si="180"/>
        <v>57547</v>
      </c>
      <c r="D429" s="3">
        <f>IF(N429&gt;0, RANK(N429,(N429:P429,Q429:AE429)),0)</f>
        <v>2</v>
      </c>
      <c r="E429" s="3">
        <f>IF(O429&gt;0,RANK(O429,(N429:P429,Q429:AE429)),0)</f>
        <v>1</v>
      </c>
      <c r="F429" s="3">
        <f>IF(P429&gt;0,RANK(P429,(N429:P429,Q429:AE429)),0)</f>
        <v>0</v>
      </c>
      <c r="G429" s="1">
        <f t="shared" si="181"/>
        <v>29329</v>
      </c>
      <c r="H429" s="2">
        <f t="shared" si="182"/>
        <v>0.50965297930387332</v>
      </c>
      <c r="I429" s="2"/>
      <c r="J429" s="2">
        <f t="shared" si="183"/>
        <v>0.24227153457174136</v>
      </c>
      <c r="K429" s="2">
        <f t="shared" si="184"/>
        <v>0.75192451387561476</v>
      </c>
      <c r="L429" s="2">
        <f t="shared" si="185"/>
        <v>0</v>
      </c>
      <c r="M429" s="2">
        <f t="shared" si="186"/>
        <v>5.8039515526439045E-3</v>
      </c>
      <c r="N429" s="38">
        <v>13942</v>
      </c>
      <c r="O429" s="38">
        <v>43271</v>
      </c>
      <c r="P429" s="38"/>
      <c r="Q429" s="38">
        <v>242</v>
      </c>
      <c r="R429" s="38">
        <v>92</v>
      </c>
      <c r="S429" s="38"/>
      <c r="T429" s="38">
        <f>IF(Copyright!$B$14=1,CJ429,0)</f>
        <v>0</v>
      </c>
      <c r="U429" s="38">
        <f>IF(Copyright!$B$14=1,CK429,0)</f>
        <v>0</v>
      </c>
      <c r="V429" s="38"/>
      <c r="W429" s="38">
        <f>IF(Copyright!B$11=1,IF(CF429&gt;0,CF429-SUM(X429:AY429),SUM(CN429:CR429)),SUM(CN429:CR429))</f>
        <v>0</v>
      </c>
      <c r="X429" s="38">
        <v>0</v>
      </c>
      <c r="Y429" s="38"/>
      <c r="Z429" s="38">
        <v>0</v>
      </c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  <c r="BA429" s="3">
        <f>IF(Q429&gt;0,RANK(Q429,(N429:P429,Q429:AE429)),0)</f>
        <v>3</v>
      </c>
      <c r="BB429" s="3">
        <f>IF(R429&gt;0,RANK(R429,(N429:P429,Q429:AE429)),0)</f>
        <v>4</v>
      </c>
      <c r="BC429" s="3">
        <f>IF(S429&gt;0,RANK(S429,(N429:P429,Q429:AE429)),0)</f>
        <v>0</v>
      </c>
      <c r="BD429" s="3">
        <f>IF(T429&gt;0,RANK(T429,(N429:P429,Q429:AE429)),0)</f>
        <v>0</v>
      </c>
      <c r="BE429" s="2">
        <f t="shared" si="187"/>
        <v>4.2052583105982935E-3</v>
      </c>
      <c r="BF429" s="2">
        <f t="shared" si="188"/>
        <v>1.5986932420456322E-3</v>
      </c>
      <c r="BG429" s="2">
        <f t="shared" si="189"/>
        <v>0</v>
      </c>
      <c r="BH429" s="2">
        <f t="shared" si="190"/>
        <v>0</v>
      </c>
      <c r="BJ429" t="s">
        <v>776</v>
      </c>
      <c r="BK429" t="s">
        <v>1135</v>
      </c>
      <c r="BL429">
        <v>11</v>
      </c>
      <c r="BN429">
        <v>0</v>
      </c>
      <c r="BO429" s="60">
        <v>13</v>
      </c>
      <c r="BP429" s="62">
        <v>15</v>
      </c>
      <c r="BQ429" s="66">
        <f t="shared" si="191"/>
        <v>13015</v>
      </c>
      <c r="BR429" s="66">
        <f t="shared" si="179"/>
        <v>13015</v>
      </c>
      <c r="BS429" s="3" t="s">
        <v>3083</v>
      </c>
      <c r="BY429" s="73"/>
      <c r="CD429" s="38">
        <f t="shared" si="192"/>
        <v>57547</v>
      </c>
      <c r="CI429" s="1"/>
      <c r="CJ429" s="1"/>
      <c r="CK429" s="1"/>
      <c r="CL429" s="1"/>
    </row>
    <row r="430" spans="1:95" ht="14" hidden="1" customHeight="1" outlineLevel="1" x14ac:dyDescent="0.2">
      <c r="A430" t="s">
        <v>780</v>
      </c>
      <c r="B430" t="s">
        <v>1135</v>
      </c>
      <c r="C430" s="1">
        <f t="shared" si="180"/>
        <v>6501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>IF(P430&gt;0,RANK(P430,(N430:P430,Q430:AE430)),0)</f>
        <v>0</v>
      </c>
      <c r="G430" s="1">
        <f t="shared" si="181"/>
        <v>2082</v>
      </c>
      <c r="H430" s="2">
        <f t="shared" si="182"/>
        <v>0.3202584217812644</v>
      </c>
      <c r="I430" s="2"/>
      <c r="J430" s="2">
        <f t="shared" si="183"/>
        <v>0.33825565297646515</v>
      </c>
      <c r="K430" s="2">
        <f t="shared" si="184"/>
        <v>0.65851407475772961</v>
      </c>
      <c r="L430" s="2">
        <f t="shared" si="185"/>
        <v>0</v>
      </c>
      <c r="M430" s="2">
        <f t="shared" si="186"/>
        <v>3.2302722658053007E-3</v>
      </c>
      <c r="N430" s="38">
        <v>2199</v>
      </c>
      <c r="O430" s="38">
        <v>4281</v>
      </c>
      <c r="P430" s="38"/>
      <c r="Q430" s="38">
        <v>14</v>
      </c>
      <c r="R430" s="38">
        <v>7</v>
      </c>
      <c r="S430" s="38"/>
      <c r="T430" s="38">
        <f>IF(Copyright!$B$14=1,CJ430,0)</f>
        <v>0</v>
      </c>
      <c r="U430" s="38">
        <f>IF(Copyright!$B$14=1,CK430,0)</f>
        <v>0</v>
      </c>
      <c r="V430" s="38"/>
      <c r="W430" s="38">
        <f>IF(Copyright!B$11=1,IF(CF430&gt;0,CF430-SUM(X430:AY430),SUM(CN430:CR430)),SUM(CN430:CR430))</f>
        <v>0</v>
      </c>
      <c r="X430" s="38">
        <v>0</v>
      </c>
      <c r="Y430" s="38"/>
      <c r="Z430" s="38">
        <v>0</v>
      </c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  <c r="BA430" s="3">
        <f>IF(Q430&gt;0,RANK(Q430,(N430:P430,Q430:AE430)),0)</f>
        <v>3</v>
      </c>
      <c r="BB430" s="3">
        <f>IF(R430&gt;0,RANK(R430,(N430:P430,Q430:AE430)),0)</f>
        <v>4</v>
      </c>
      <c r="BC430" s="3">
        <f>IF(S430&gt;0,RANK(S430,(N430:P430,Q430:AE430)),0)</f>
        <v>0</v>
      </c>
      <c r="BD430" s="3">
        <f>IF(T430&gt;0,RANK(T430,(N430:P430,Q430:AE430)),0)</f>
        <v>0</v>
      </c>
      <c r="BE430" s="2">
        <f t="shared" si="187"/>
        <v>2.1535148438701739E-3</v>
      </c>
      <c r="BF430" s="2">
        <f t="shared" si="188"/>
        <v>1.0767574219350869E-3</v>
      </c>
      <c r="BG430" s="2">
        <f t="shared" si="189"/>
        <v>0</v>
      </c>
      <c r="BH430" s="2">
        <f t="shared" si="190"/>
        <v>0</v>
      </c>
      <c r="BJ430" t="s">
        <v>780</v>
      </c>
      <c r="BK430" t="s">
        <v>1135</v>
      </c>
      <c r="BL430">
        <v>8</v>
      </c>
      <c r="BN430">
        <v>0</v>
      </c>
      <c r="BO430" s="60">
        <v>13</v>
      </c>
      <c r="BP430" s="62">
        <v>17</v>
      </c>
      <c r="BQ430" s="66">
        <f t="shared" si="191"/>
        <v>13017</v>
      </c>
      <c r="BR430" s="66">
        <f t="shared" si="179"/>
        <v>13017</v>
      </c>
      <c r="BS430" s="3" t="s">
        <v>3083</v>
      </c>
      <c r="CD430" s="38">
        <f t="shared" si="192"/>
        <v>6501</v>
      </c>
      <c r="CI430" s="1"/>
      <c r="CJ430" s="1"/>
      <c r="CK430" s="1"/>
      <c r="CL430" s="1"/>
    </row>
    <row r="431" spans="1:95" ht="14" hidden="1" customHeight="1" outlineLevel="1" x14ac:dyDescent="0.2">
      <c r="A431" t="s">
        <v>2382</v>
      </c>
      <c r="B431" t="s">
        <v>1135</v>
      </c>
      <c r="C431" s="1">
        <f t="shared" si="180"/>
        <v>8068</v>
      </c>
      <c r="D431" s="3">
        <f>IF(N431&gt;0, RANK(N431,(N431:P431,Q431:AE431)),0)</f>
        <v>2</v>
      </c>
      <c r="E431" s="3">
        <f>IF(O431&gt;0,RANK(O431,(N431:P431,Q431:AE431)),0)</f>
        <v>1</v>
      </c>
      <c r="F431" s="3">
        <f>IF(P431&gt;0,RANK(P431,(N431:P431,Q431:AE431)),0)</f>
        <v>0</v>
      </c>
      <c r="G431" s="1">
        <f t="shared" si="181"/>
        <v>5632</v>
      </c>
      <c r="H431" s="2">
        <f t="shared" si="182"/>
        <v>0.69806643529995038</v>
      </c>
      <c r="I431" s="2"/>
      <c r="J431" s="2">
        <f t="shared" si="183"/>
        <v>0.14985126425384235</v>
      </c>
      <c r="K431" s="2">
        <f t="shared" si="184"/>
        <v>0.84791769955379281</v>
      </c>
      <c r="L431" s="2">
        <f t="shared" si="185"/>
        <v>0</v>
      </c>
      <c r="M431" s="2">
        <f t="shared" si="186"/>
        <v>2.2310361923648658E-3</v>
      </c>
      <c r="N431" s="38">
        <v>1209</v>
      </c>
      <c r="O431" s="38">
        <v>6841</v>
      </c>
      <c r="P431" s="38"/>
      <c r="Q431" s="38">
        <v>15</v>
      </c>
      <c r="R431" s="38">
        <v>3</v>
      </c>
      <c r="S431" s="38"/>
      <c r="T431" s="38">
        <f>IF(Copyright!$B$14=1,CJ431,0)</f>
        <v>0</v>
      </c>
      <c r="U431" s="38">
        <f>IF(Copyright!$B$14=1,CK431,0)</f>
        <v>0</v>
      </c>
      <c r="V431" s="38"/>
      <c r="W431" s="38">
        <f>IF(Copyright!B$11=1,IF(CF431&gt;0,CF431-SUM(X431:AY431),SUM(CN431:CR431)),SUM(CN431:CR431))</f>
        <v>0</v>
      </c>
      <c r="X431" s="38">
        <v>0</v>
      </c>
      <c r="Y431" s="38"/>
      <c r="Z431" s="38">
        <v>0</v>
      </c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  <c r="BA431" s="3">
        <f>IF(Q431&gt;0,RANK(Q431,(N431:P431,Q431:AE431)),0)</f>
        <v>3</v>
      </c>
      <c r="BB431" s="3">
        <f>IF(R431&gt;0,RANK(R431,(N431:P431,Q431:AE431)),0)</f>
        <v>4</v>
      </c>
      <c r="BC431" s="3">
        <f>IF(S431&gt;0,RANK(S431,(N431:P431,Q431:AE431)),0)</f>
        <v>0</v>
      </c>
      <c r="BD431" s="3">
        <f>IF(T431&gt;0,RANK(T431,(N431:P431,Q431:AE431)),0)</f>
        <v>0</v>
      </c>
      <c r="BE431" s="2">
        <f t="shared" si="187"/>
        <v>1.8591968269707486E-3</v>
      </c>
      <c r="BF431" s="2">
        <f t="shared" si="188"/>
        <v>3.7183936539414973E-4</v>
      </c>
      <c r="BG431" s="2">
        <f t="shared" si="189"/>
        <v>0</v>
      </c>
      <c r="BH431" s="2">
        <f t="shared" si="190"/>
        <v>0</v>
      </c>
      <c r="BJ431" t="s">
        <v>2382</v>
      </c>
      <c r="BK431" t="s">
        <v>1135</v>
      </c>
      <c r="BL431">
        <v>8</v>
      </c>
      <c r="BN431">
        <v>0</v>
      </c>
      <c r="BO431" s="60">
        <v>13</v>
      </c>
      <c r="BP431" s="62">
        <v>19</v>
      </c>
      <c r="BQ431" s="66">
        <f t="shared" si="191"/>
        <v>13019</v>
      </c>
      <c r="BR431" s="66">
        <f t="shared" si="179"/>
        <v>13019</v>
      </c>
      <c r="BS431" s="3" t="s">
        <v>3083</v>
      </c>
      <c r="CD431" s="38">
        <f t="shared" si="192"/>
        <v>8068</v>
      </c>
      <c r="CI431" s="1"/>
      <c r="CJ431" s="1"/>
      <c r="CK431" s="1"/>
      <c r="CL431" s="1"/>
    </row>
    <row r="432" spans="1:95" ht="14" hidden="1" customHeight="1" outlineLevel="1" x14ac:dyDescent="0.2">
      <c r="A432" t="s">
        <v>1047</v>
      </c>
      <c r="B432" t="s">
        <v>1135</v>
      </c>
      <c r="C432" s="1">
        <f t="shared" si="180"/>
        <v>69615</v>
      </c>
      <c r="D432" s="3">
        <f>IF(N432&gt;0, RANK(N432,(N432:P432,Q432:AE432)),0)</f>
        <v>1</v>
      </c>
      <c r="E432" s="3">
        <f>IF(O432&gt;0,RANK(O432,(N432:P432,Q432:AE432)),0)</f>
        <v>2</v>
      </c>
      <c r="F432" s="3">
        <f>IF(P432&gt;0,RANK(P432,(N432:P432,Q432:AE432)),0)</f>
        <v>0</v>
      </c>
      <c r="G432" s="1">
        <f t="shared" si="181"/>
        <v>15514</v>
      </c>
      <c r="H432" s="2">
        <f t="shared" si="182"/>
        <v>0.22285426991309346</v>
      </c>
      <c r="I432" s="2"/>
      <c r="J432" s="2">
        <f t="shared" si="183"/>
        <v>0.60578898225957045</v>
      </c>
      <c r="K432" s="2">
        <f t="shared" si="184"/>
        <v>0.38293471234647708</v>
      </c>
      <c r="L432" s="2">
        <f t="shared" si="185"/>
        <v>0</v>
      </c>
      <c r="M432" s="2">
        <f t="shared" si="186"/>
        <v>1.1276305393952468E-2</v>
      </c>
      <c r="N432" s="38">
        <v>42172</v>
      </c>
      <c r="O432" s="38">
        <v>26658</v>
      </c>
      <c r="P432" s="38"/>
      <c r="Q432" s="38">
        <v>215</v>
      </c>
      <c r="R432" s="38">
        <v>136</v>
      </c>
      <c r="S432" s="38"/>
      <c r="T432" s="38">
        <f>IF(Copyright!$B$14=1,CJ432,0)</f>
        <v>71</v>
      </c>
      <c r="U432" s="38">
        <f>IF(Copyright!$B$14=1,CK432,0)</f>
        <v>164</v>
      </c>
      <c r="V432" s="38"/>
      <c r="W432" s="38">
        <f>IF(Copyright!B$11=1,IF(CF432&gt;0,CF432-SUM(X432:AY432),SUM(CN432:CR432)),SUM(CN432:CR432))</f>
        <v>199</v>
      </c>
      <c r="X432" s="38">
        <v>0</v>
      </c>
      <c r="Y432" s="38"/>
      <c r="Z432" s="38">
        <v>0</v>
      </c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  <c r="BA432" s="3">
        <f>IF(Q432&gt;0,RANK(Q432,(N432:P432,Q432:AE432)),0)</f>
        <v>3</v>
      </c>
      <c r="BB432" s="3">
        <f>IF(R432&gt;0,RANK(R432,(N432:P432,Q432:AE432)),0)</f>
        <v>6</v>
      </c>
      <c r="BC432" s="3">
        <f>IF(S432&gt;0,RANK(S432,(N432:P432,Q432:AE432)),0)</f>
        <v>0</v>
      </c>
      <c r="BD432" s="3">
        <f>IF(T432&gt;0,RANK(T432,(N432:P432,Q432:AE432)),0)</f>
        <v>7</v>
      </c>
      <c r="BE432" s="2">
        <f t="shared" si="187"/>
        <v>3.0884148531207353E-3</v>
      </c>
      <c r="BF432" s="2">
        <f t="shared" si="188"/>
        <v>1.9536019536019536E-3</v>
      </c>
      <c r="BG432" s="2">
        <f t="shared" si="189"/>
        <v>0</v>
      </c>
      <c r="BH432" s="2">
        <f t="shared" si="190"/>
        <v>1.0198951375421964E-3</v>
      </c>
      <c r="BJ432" t="s">
        <v>1047</v>
      </c>
      <c r="BK432" t="s">
        <v>1135</v>
      </c>
      <c r="BN432">
        <v>0</v>
      </c>
      <c r="BO432" s="60">
        <v>13</v>
      </c>
      <c r="BP432" s="62">
        <v>21</v>
      </c>
      <c r="BQ432" s="66">
        <f t="shared" si="191"/>
        <v>13021</v>
      </c>
      <c r="BR432" s="66">
        <f t="shared" si="179"/>
        <v>13021</v>
      </c>
      <c r="BS432" s="3" t="s">
        <v>3083</v>
      </c>
      <c r="BY432" s="73"/>
      <c r="CB432" s="95"/>
      <c r="CD432" s="38">
        <f t="shared" si="192"/>
        <v>253</v>
      </c>
      <c r="CE432" s="38">
        <f>69163+199</f>
        <v>69362</v>
      </c>
      <c r="CF432" s="38">
        <v>199</v>
      </c>
      <c r="CI432" s="1"/>
      <c r="CJ432" s="1">
        <v>71</v>
      </c>
      <c r="CK432" s="1">
        <v>164</v>
      </c>
      <c r="CL432" s="1"/>
      <c r="CM432" s="51"/>
    </row>
    <row r="433" spans="1:91" ht="14" hidden="1" customHeight="1" outlineLevel="1" x14ac:dyDescent="0.2">
      <c r="A433" t="s">
        <v>1940</v>
      </c>
      <c r="B433" t="s">
        <v>1135</v>
      </c>
      <c r="C433" s="1">
        <f t="shared" si="180"/>
        <v>6044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>IF(P433&gt;0,RANK(P433,(N433:P433,Q433:AE433)),0)</f>
        <v>0</v>
      </c>
      <c r="G433" s="1">
        <f t="shared" si="181"/>
        <v>3346</v>
      </c>
      <c r="H433" s="2">
        <f t="shared" si="182"/>
        <v>0.5536068828590337</v>
      </c>
      <c r="I433" s="2"/>
      <c r="J433" s="2">
        <f t="shared" si="183"/>
        <v>0.221542025148908</v>
      </c>
      <c r="K433" s="2">
        <f t="shared" si="184"/>
        <v>0.77514890800794178</v>
      </c>
      <c r="L433" s="2">
        <f t="shared" si="185"/>
        <v>0</v>
      </c>
      <c r="M433" s="2">
        <f t="shared" si="186"/>
        <v>3.3090668431502435E-3</v>
      </c>
      <c r="N433" s="38">
        <v>1339</v>
      </c>
      <c r="O433" s="38">
        <v>4685</v>
      </c>
      <c r="P433" s="38"/>
      <c r="Q433" s="38">
        <v>13</v>
      </c>
      <c r="R433" s="38">
        <v>7</v>
      </c>
      <c r="S433" s="38"/>
      <c r="T433" s="38">
        <f>IF(Copyright!$B$14=1,CJ433,0)</f>
        <v>0</v>
      </c>
      <c r="U433" s="38">
        <f>IF(Copyright!$B$14=1,CK433,0)</f>
        <v>0</v>
      </c>
      <c r="V433" s="38"/>
      <c r="W433" s="38">
        <f>IF(Copyright!B$11=1,IF(CF433&gt;0,CF433-SUM(X433:AY433),SUM(CN433:CR433)),SUM(CN433:CR433))</f>
        <v>0</v>
      </c>
      <c r="X433" s="38">
        <v>0</v>
      </c>
      <c r="Y433" s="38"/>
      <c r="Z433" s="38">
        <v>0</v>
      </c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  <c r="BA433" s="3">
        <f>IF(Q433&gt;0,RANK(Q433,(N433:P433,Q433:AE433)),0)</f>
        <v>3</v>
      </c>
      <c r="BB433" s="3">
        <f>IF(R433&gt;0,RANK(R433,(N433:P433,Q433:AE433)),0)</f>
        <v>4</v>
      </c>
      <c r="BC433" s="3">
        <f>IF(S433&gt;0,RANK(S433,(N433:P433,Q433:AE433)),0)</f>
        <v>0</v>
      </c>
      <c r="BD433" s="3">
        <f>IF(T433&gt;0,RANK(T433,(N433:P433,Q433:AE433)),0)</f>
        <v>0</v>
      </c>
      <c r="BE433" s="2">
        <f t="shared" si="187"/>
        <v>2.1508934480476507E-3</v>
      </c>
      <c r="BF433" s="2">
        <f t="shared" si="188"/>
        <v>1.158173395102581E-3</v>
      </c>
      <c r="BG433" s="2">
        <f t="shared" si="189"/>
        <v>0</v>
      </c>
      <c r="BH433" s="2">
        <f t="shared" si="190"/>
        <v>0</v>
      </c>
      <c r="BJ433" t="s">
        <v>1940</v>
      </c>
      <c r="BK433" t="s">
        <v>1135</v>
      </c>
      <c r="BL433">
        <v>8</v>
      </c>
      <c r="BN433">
        <v>0</v>
      </c>
      <c r="BO433" s="60">
        <v>13</v>
      </c>
      <c r="BP433" s="62">
        <v>23</v>
      </c>
      <c r="BQ433" s="66">
        <f t="shared" si="191"/>
        <v>13023</v>
      </c>
      <c r="BR433" s="66">
        <f t="shared" si="179"/>
        <v>13023</v>
      </c>
      <c r="BS433" s="3" t="s">
        <v>3083</v>
      </c>
      <c r="CD433" s="38">
        <f t="shared" si="192"/>
        <v>6044</v>
      </c>
      <c r="CI433" s="1"/>
      <c r="CJ433" s="1"/>
      <c r="CK433" s="1"/>
      <c r="CL433" s="1"/>
    </row>
    <row r="434" spans="1:91" ht="14" hidden="1" customHeight="1" outlineLevel="1" x14ac:dyDescent="0.2">
      <c r="A434" t="s">
        <v>3065</v>
      </c>
      <c r="B434" t="s">
        <v>1135</v>
      </c>
      <c r="C434" s="1">
        <f t="shared" si="180"/>
        <v>8500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>IF(P434&gt;0,RANK(P434,(N434:P434,Q434:AE434)),0)</f>
        <v>0</v>
      </c>
      <c r="G434" s="1">
        <f t="shared" si="181"/>
        <v>7008</v>
      </c>
      <c r="H434" s="2">
        <f t="shared" si="182"/>
        <v>0.82447058823529407</v>
      </c>
      <c r="I434" s="2"/>
      <c r="J434" s="2">
        <f t="shared" si="183"/>
        <v>8.6588235294117646E-2</v>
      </c>
      <c r="K434" s="2">
        <f t="shared" si="184"/>
        <v>0.91105882352941181</v>
      </c>
      <c r="L434" s="2">
        <f t="shared" si="185"/>
        <v>0</v>
      </c>
      <c r="M434" s="2">
        <f t="shared" si="186"/>
        <v>2.3529411764705577E-3</v>
      </c>
      <c r="N434" s="38">
        <v>736</v>
      </c>
      <c r="O434" s="38">
        <v>7744</v>
      </c>
      <c r="P434" s="38"/>
      <c r="Q434" s="38">
        <v>16</v>
      </c>
      <c r="R434" s="38">
        <v>4</v>
      </c>
      <c r="S434" s="38"/>
      <c r="T434" s="38">
        <f>IF(Copyright!$B$14=1,CJ434,0)</f>
        <v>0</v>
      </c>
      <c r="U434" s="38">
        <f>IF(Copyright!$B$14=1,CK434,0)</f>
        <v>0</v>
      </c>
      <c r="V434" s="38"/>
      <c r="W434" s="38">
        <f>IF(Copyright!B$11=1,IF(CF434&gt;0,CF434-SUM(X434:AY434),SUM(CN434:CR434)),SUM(CN434:CR434))</f>
        <v>0</v>
      </c>
      <c r="X434" s="38">
        <v>0</v>
      </c>
      <c r="Y434" s="38"/>
      <c r="Z434" s="38">
        <v>0</v>
      </c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  <c r="BA434" s="3">
        <f>IF(Q434&gt;0,RANK(Q434,(N434:P434,Q434:AE434)),0)</f>
        <v>3</v>
      </c>
      <c r="BB434" s="3">
        <f>IF(R434&gt;0,RANK(R434,(N434:P434,Q434:AE434)),0)</f>
        <v>4</v>
      </c>
      <c r="BC434" s="3">
        <f>IF(S434&gt;0,RANK(S434,(N434:P434,Q434:AE434)),0)</f>
        <v>0</v>
      </c>
      <c r="BD434" s="3">
        <f>IF(T434&gt;0,RANK(T434,(N434:P434,Q434:AE434)),0)</f>
        <v>0</v>
      </c>
      <c r="BE434" s="2">
        <f t="shared" si="187"/>
        <v>1.8823529411764706E-3</v>
      </c>
      <c r="BF434" s="2">
        <f t="shared" si="188"/>
        <v>4.7058823529411766E-4</v>
      </c>
      <c r="BG434" s="2">
        <f t="shared" si="189"/>
        <v>0</v>
      </c>
      <c r="BH434" s="2">
        <f t="shared" si="190"/>
        <v>0</v>
      </c>
      <c r="BJ434" t="s">
        <v>3065</v>
      </c>
      <c r="BK434" t="s">
        <v>1135</v>
      </c>
      <c r="BL434">
        <v>1</v>
      </c>
      <c r="BN434">
        <v>0</v>
      </c>
      <c r="BO434" s="60">
        <v>13</v>
      </c>
      <c r="BP434" s="62">
        <v>25</v>
      </c>
      <c r="BQ434" s="66">
        <f t="shared" si="191"/>
        <v>13025</v>
      </c>
      <c r="BR434" s="66">
        <f t="shared" si="179"/>
        <v>13025</v>
      </c>
      <c r="BS434" s="3" t="s">
        <v>3083</v>
      </c>
      <c r="CD434" s="38">
        <f t="shared" si="192"/>
        <v>8500</v>
      </c>
      <c r="CI434" s="1"/>
      <c r="CJ434" s="1"/>
      <c r="CK434" s="1"/>
      <c r="CL434" s="1"/>
    </row>
    <row r="435" spans="1:91" ht="14" hidden="1" customHeight="1" outlineLevel="1" x14ac:dyDescent="0.2">
      <c r="A435" t="s">
        <v>3066</v>
      </c>
      <c r="B435" t="s">
        <v>1135</v>
      </c>
      <c r="C435" s="1">
        <f t="shared" si="180"/>
        <v>7210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>IF(P435&gt;0,RANK(P435,(N435:P435,Q435:AE435)),0)</f>
        <v>0</v>
      </c>
      <c r="G435" s="1">
        <f t="shared" si="181"/>
        <v>1931</v>
      </c>
      <c r="H435" s="2">
        <f t="shared" si="182"/>
        <v>0.26782246879334259</v>
      </c>
      <c r="I435" s="2"/>
      <c r="J435" s="2">
        <f t="shared" si="183"/>
        <v>0.36463245492371704</v>
      </c>
      <c r="K435" s="2">
        <f t="shared" si="184"/>
        <v>0.63245492371705969</v>
      </c>
      <c r="L435" s="2">
        <f t="shared" si="185"/>
        <v>0</v>
      </c>
      <c r="M435" s="2">
        <f t="shared" si="186"/>
        <v>2.9126213592233219E-3</v>
      </c>
      <c r="N435" s="38">
        <v>2629</v>
      </c>
      <c r="O435" s="38">
        <v>4560</v>
      </c>
      <c r="P435" s="38"/>
      <c r="Q435" s="38">
        <v>8</v>
      </c>
      <c r="R435" s="38">
        <v>13</v>
      </c>
      <c r="S435" s="38"/>
      <c r="T435" s="38">
        <f>IF(Copyright!$B$14=1,CJ435,0)</f>
        <v>0</v>
      </c>
      <c r="U435" s="38">
        <f>IF(Copyright!$B$14=1,CK435,0)</f>
        <v>0</v>
      </c>
      <c r="V435" s="38"/>
      <c r="W435" s="38">
        <f>IF(Copyright!B$11=1,IF(CF435&gt;0,CF435-SUM(X435:AY435),SUM(CN435:CR435)),SUM(CN435:CR435))</f>
        <v>0</v>
      </c>
      <c r="X435" s="38">
        <v>0</v>
      </c>
      <c r="Y435" s="38"/>
      <c r="Z435" s="38">
        <v>0</v>
      </c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  <c r="BA435" s="3">
        <f>IF(Q435&gt;0,RANK(Q435,(N435:P435,Q435:AE435)),0)</f>
        <v>4</v>
      </c>
      <c r="BB435" s="3">
        <f>IF(R435&gt;0,RANK(R435,(N435:P435,Q435:AE435)),0)</f>
        <v>3</v>
      </c>
      <c r="BC435" s="3">
        <f>IF(S435&gt;0,RANK(S435,(N435:P435,Q435:AE435)),0)</f>
        <v>0</v>
      </c>
      <c r="BD435" s="3">
        <f>IF(T435&gt;0,RANK(T435,(N435:P435,Q435:AE435)),0)</f>
        <v>0</v>
      </c>
      <c r="BE435" s="2">
        <f t="shared" si="187"/>
        <v>1.1095700416088765E-3</v>
      </c>
      <c r="BF435" s="2">
        <f t="shared" si="188"/>
        <v>1.8030513176144243E-3</v>
      </c>
      <c r="BG435" s="2">
        <f t="shared" si="189"/>
        <v>0</v>
      </c>
      <c r="BH435" s="2">
        <f t="shared" si="190"/>
        <v>0</v>
      </c>
      <c r="BJ435" t="s">
        <v>3066</v>
      </c>
      <c r="BK435" t="s">
        <v>1135</v>
      </c>
      <c r="BL435">
        <v>8</v>
      </c>
      <c r="BN435">
        <v>0</v>
      </c>
      <c r="BO435" s="60">
        <v>13</v>
      </c>
      <c r="BP435" s="62">
        <v>27</v>
      </c>
      <c r="BQ435" s="66">
        <f t="shared" si="191"/>
        <v>13027</v>
      </c>
      <c r="BR435" s="66">
        <f t="shared" si="179"/>
        <v>13027</v>
      </c>
      <c r="BS435" s="3" t="s">
        <v>3083</v>
      </c>
      <c r="CD435" s="38">
        <f t="shared" si="192"/>
        <v>7210</v>
      </c>
      <c r="CI435" s="1"/>
      <c r="CJ435" s="1"/>
      <c r="CK435" s="1"/>
      <c r="CL435" s="1"/>
    </row>
    <row r="436" spans="1:91" ht="14" hidden="1" customHeight="1" outlineLevel="1" x14ac:dyDescent="0.2">
      <c r="A436" t="s">
        <v>3130</v>
      </c>
      <c r="B436" t="s">
        <v>1135</v>
      </c>
      <c r="C436" s="1">
        <f t="shared" si="180"/>
        <v>24663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>IF(P436&gt;0,RANK(P436,(N436:P436,Q436:AE436)),0)</f>
        <v>0</v>
      </c>
      <c r="G436" s="1">
        <f t="shared" si="181"/>
        <v>8959</v>
      </c>
      <c r="H436" s="2">
        <f t="shared" si="182"/>
        <v>0.36325670032031787</v>
      </c>
      <c r="I436" s="2"/>
      <c r="J436" s="2">
        <f t="shared" si="183"/>
        <v>0.31541175039532904</v>
      </c>
      <c r="K436" s="2">
        <f t="shared" si="184"/>
        <v>0.67866845071564696</v>
      </c>
      <c r="L436" s="2">
        <f t="shared" si="185"/>
        <v>0</v>
      </c>
      <c r="M436" s="2">
        <f t="shared" si="186"/>
        <v>5.9197988890239417E-3</v>
      </c>
      <c r="N436" s="38">
        <v>7779</v>
      </c>
      <c r="O436" s="38">
        <v>16738</v>
      </c>
      <c r="P436" s="38"/>
      <c r="Q436" s="38">
        <v>79</v>
      </c>
      <c r="R436" s="38">
        <v>55</v>
      </c>
      <c r="S436" s="38"/>
      <c r="T436" s="38">
        <f>IF(Copyright!$B$14=1,CJ436,0)</f>
        <v>0</v>
      </c>
      <c r="U436" s="38">
        <f>IF(Copyright!$B$14=1,CK436,0)</f>
        <v>0</v>
      </c>
      <c r="V436" s="38"/>
      <c r="W436" s="38">
        <f>IF(Copyright!B$11=1,IF(CF436&gt;0,CF436-SUM(X436:AY436),SUM(CN436:CR436)),SUM(CN436:CR436))</f>
        <v>5</v>
      </c>
      <c r="X436" s="38">
        <v>7</v>
      </c>
      <c r="Y436" s="38"/>
      <c r="Z436" s="38">
        <v>0</v>
      </c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  <c r="BA436" s="3">
        <f>IF(Q436&gt;0,RANK(Q436,(N436:P436,Q436:AE436)),0)</f>
        <v>3</v>
      </c>
      <c r="BB436" s="3">
        <f>IF(R436&gt;0,RANK(R436,(N436:P436,Q436:AE436)),0)</f>
        <v>4</v>
      </c>
      <c r="BC436" s="3">
        <f>IF(S436&gt;0,RANK(S436,(N436:P436,Q436:AE436)),0)</f>
        <v>0</v>
      </c>
      <c r="BD436" s="3">
        <f>IF(T436&gt;0,RANK(T436,(N436:P436,Q436:AE436)),0)</f>
        <v>0</v>
      </c>
      <c r="BE436" s="2">
        <f t="shared" si="187"/>
        <v>3.2031788509102703E-3</v>
      </c>
      <c r="BF436" s="2">
        <f t="shared" si="188"/>
        <v>2.2300612253172768E-3</v>
      </c>
      <c r="BG436" s="2">
        <f t="shared" si="189"/>
        <v>0</v>
      </c>
      <c r="BH436" s="2">
        <f t="shared" si="190"/>
        <v>0</v>
      </c>
      <c r="BJ436" t="s">
        <v>3130</v>
      </c>
      <c r="BK436" t="s">
        <v>1135</v>
      </c>
      <c r="BL436">
        <v>1</v>
      </c>
      <c r="BN436">
        <v>0</v>
      </c>
      <c r="BO436" s="60">
        <v>13</v>
      </c>
      <c r="BP436" s="62">
        <v>29</v>
      </c>
      <c r="BQ436" s="66">
        <f t="shared" si="191"/>
        <v>13029</v>
      </c>
      <c r="BR436" s="66">
        <f t="shared" si="179"/>
        <v>13029</v>
      </c>
      <c r="BS436" s="3" t="s">
        <v>3083</v>
      </c>
      <c r="CD436" s="38">
        <f t="shared" si="192"/>
        <v>0</v>
      </c>
      <c r="CE436" s="38">
        <f>24658+5</f>
        <v>24663</v>
      </c>
      <c r="CF436" s="38">
        <v>12</v>
      </c>
      <c r="CI436" s="1"/>
      <c r="CJ436" s="1"/>
      <c r="CK436" s="1"/>
      <c r="CL436" s="1"/>
      <c r="CM436" s="51"/>
    </row>
    <row r="437" spans="1:91" ht="14" hidden="1" customHeight="1" outlineLevel="1" x14ac:dyDescent="0.2">
      <c r="A437" t="s">
        <v>1339</v>
      </c>
      <c r="B437" t="s">
        <v>1135</v>
      </c>
      <c r="C437" s="1">
        <f t="shared" si="180"/>
        <v>32657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>IF(P437&gt;0,RANK(P437,(N437:P437,Q437:AE437)),0)</f>
        <v>0</v>
      </c>
      <c r="G437" s="1">
        <f t="shared" si="181"/>
        <v>9471</v>
      </c>
      <c r="H437" s="2">
        <f t="shared" si="182"/>
        <v>0.29001439201396334</v>
      </c>
      <c r="I437" s="2"/>
      <c r="J437" s="2">
        <f t="shared" si="183"/>
        <v>0.3525737207949291</v>
      </c>
      <c r="K437" s="2">
        <f t="shared" si="184"/>
        <v>0.64258811280889239</v>
      </c>
      <c r="L437" s="2">
        <f t="shared" si="185"/>
        <v>0</v>
      </c>
      <c r="M437" s="2">
        <f t="shared" si="186"/>
        <v>4.8381663961785115E-3</v>
      </c>
      <c r="N437" s="38">
        <v>11514</v>
      </c>
      <c r="O437" s="38">
        <v>20985</v>
      </c>
      <c r="P437" s="38"/>
      <c r="Q437" s="38">
        <v>110</v>
      </c>
      <c r="R437" s="38">
        <v>48</v>
      </c>
      <c r="S437" s="38"/>
      <c r="T437" s="38">
        <f>IF(Copyright!$B$14=1,CJ437,0)</f>
        <v>0</v>
      </c>
      <c r="U437" s="38">
        <f>IF(Copyright!$B$14=1,CK437,0)</f>
        <v>0</v>
      </c>
      <c r="V437" s="38"/>
      <c r="W437" s="38">
        <f>IF(Copyright!B$11=1,IF(CF437&gt;0,CF437-SUM(X437:AY437),SUM(CN437:CR437)),SUM(CN437:CR437))</f>
        <v>0</v>
      </c>
      <c r="X437" s="38">
        <v>0</v>
      </c>
      <c r="Y437" s="38"/>
      <c r="Z437" s="38">
        <v>0</v>
      </c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  <c r="BA437" s="3">
        <f>IF(Q437&gt;0,RANK(Q437,(N437:P437,Q437:AE437)),0)</f>
        <v>3</v>
      </c>
      <c r="BB437" s="3">
        <f>IF(R437&gt;0,RANK(R437,(N437:P437,Q437:AE437)),0)</f>
        <v>4</v>
      </c>
      <c r="BC437" s="3">
        <f>IF(S437&gt;0,RANK(S437,(N437:P437,Q437:AE437)),0)</f>
        <v>0</v>
      </c>
      <c r="BD437" s="3">
        <f>IF(T437&gt;0,RANK(T437,(N437:P437,Q437:AE437)),0)</f>
        <v>0</v>
      </c>
      <c r="BE437" s="2">
        <f t="shared" si="187"/>
        <v>3.3683436935419667E-3</v>
      </c>
      <c r="BF437" s="2">
        <f t="shared" si="188"/>
        <v>1.4698227026364945E-3</v>
      </c>
      <c r="BG437" s="2">
        <f t="shared" si="189"/>
        <v>0</v>
      </c>
      <c r="BH437" s="2">
        <f t="shared" si="190"/>
        <v>0</v>
      </c>
      <c r="BJ437" t="s">
        <v>1339</v>
      </c>
      <c r="BK437" t="s">
        <v>1135</v>
      </c>
      <c r="BL437">
        <v>12</v>
      </c>
      <c r="BN437">
        <v>0</v>
      </c>
      <c r="BO437" s="60">
        <v>13</v>
      </c>
      <c r="BP437" s="62">
        <v>31</v>
      </c>
      <c r="BQ437" s="66">
        <f t="shared" si="191"/>
        <v>13031</v>
      </c>
      <c r="BR437" s="66">
        <f t="shared" si="179"/>
        <v>13031</v>
      </c>
      <c r="BS437" s="3" t="s">
        <v>3083</v>
      </c>
      <c r="BY437" s="73"/>
      <c r="CD437" s="38">
        <f t="shared" si="192"/>
        <v>32657</v>
      </c>
      <c r="CI437" s="1"/>
      <c r="CJ437" s="1"/>
      <c r="CK437" s="1"/>
      <c r="CL437" s="1"/>
    </row>
    <row r="438" spans="1:91" ht="14" hidden="1" customHeight="1" outlineLevel="1" x14ac:dyDescent="0.2">
      <c r="A438" t="s">
        <v>2870</v>
      </c>
      <c r="B438" t="s">
        <v>1135</v>
      </c>
      <c r="C438" s="1">
        <f t="shared" si="180"/>
        <v>11070</v>
      </c>
      <c r="D438" s="3">
        <f>IF(N438&gt;0, RANK(N438,(N438:P438,Q438:AE438)),0)</f>
        <v>2</v>
      </c>
      <c r="E438" s="3">
        <f>IF(O438&gt;0,RANK(O438,(N438:P438,Q438:AE438)),0)</f>
        <v>1</v>
      </c>
      <c r="F438" s="3">
        <f>IF(P438&gt;0,RANK(P438,(N438:P438,Q438:AE438)),0)</f>
        <v>0</v>
      </c>
      <c r="G438" s="1">
        <f t="shared" si="181"/>
        <v>1033</v>
      </c>
      <c r="H438" s="2">
        <f t="shared" si="182"/>
        <v>9.3315266485998194E-2</v>
      </c>
      <c r="I438" s="2"/>
      <c r="J438" s="2">
        <f t="shared" si="183"/>
        <v>0.45112917795844626</v>
      </c>
      <c r="K438" s="2">
        <f t="shared" si="184"/>
        <v>0.5444444444444444</v>
      </c>
      <c r="L438" s="2">
        <f t="shared" si="185"/>
        <v>0</v>
      </c>
      <c r="M438" s="2">
        <f t="shared" si="186"/>
        <v>4.4263775971092878E-3</v>
      </c>
      <c r="N438" s="38">
        <v>4994</v>
      </c>
      <c r="O438" s="38">
        <v>6027</v>
      </c>
      <c r="P438" s="38"/>
      <c r="Q438" s="38">
        <v>33</v>
      </c>
      <c r="R438" s="38">
        <v>16</v>
      </c>
      <c r="S438" s="38"/>
      <c r="T438" s="38">
        <f>IF(Copyright!$B$14=1,CJ438,0)</f>
        <v>0</v>
      </c>
      <c r="U438" s="38">
        <f>IF(Copyright!$B$14=1,CK438,0)</f>
        <v>0</v>
      </c>
      <c r="V438" s="38"/>
      <c r="W438" s="38">
        <f>IF(Copyright!B$11=1,IF(CF438&gt;0,CF438-SUM(X438:AY438),SUM(CN438:CR438)),SUM(CN438:CR438))</f>
        <v>0</v>
      </c>
      <c r="X438" s="38">
        <v>0</v>
      </c>
      <c r="Y438" s="38"/>
      <c r="Z438" s="38">
        <v>0</v>
      </c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  <c r="BA438" s="3">
        <f>IF(Q438&gt;0,RANK(Q438,(N438:P438,Q438:AE438)),0)</f>
        <v>3</v>
      </c>
      <c r="BB438" s="3">
        <f>IF(R438&gt;0,RANK(R438,(N438:P438,Q438:AE438)),0)</f>
        <v>4</v>
      </c>
      <c r="BC438" s="3">
        <f>IF(S438&gt;0,RANK(S438,(N438:P438,Q438:AE438)),0)</f>
        <v>0</v>
      </c>
      <c r="BD438" s="3">
        <f>IF(T438&gt;0,RANK(T438,(N438:P438,Q438:AE438)),0)</f>
        <v>0</v>
      </c>
      <c r="BE438" s="2">
        <f t="shared" si="187"/>
        <v>2.981029810298103E-3</v>
      </c>
      <c r="BF438" s="2">
        <f t="shared" si="188"/>
        <v>1.4453477868112015E-3</v>
      </c>
      <c r="BG438" s="2">
        <f t="shared" si="189"/>
        <v>0</v>
      </c>
      <c r="BH438" s="2">
        <f t="shared" si="190"/>
        <v>0</v>
      </c>
      <c r="BJ438" t="s">
        <v>2870</v>
      </c>
      <c r="BK438" t="s">
        <v>1135</v>
      </c>
      <c r="BL438">
        <v>12</v>
      </c>
      <c r="BN438">
        <v>0</v>
      </c>
      <c r="BO438" s="60">
        <v>13</v>
      </c>
      <c r="BP438" s="62">
        <v>33</v>
      </c>
      <c r="BQ438" s="66">
        <f t="shared" si="191"/>
        <v>13033</v>
      </c>
      <c r="BR438" s="66">
        <f t="shared" si="179"/>
        <v>13033</v>
      </c>
      <c r="BS438" s="3" t="s">
        <v>3083</v>
      </c>
      <c r="BY438" s="73"/>
      <c r="CD438" s="38">
        <f t="shared" si="192"/>
        <v>11070</v>
      </c>
      <c r="CI438" s="1"/>
      <c r="CJ438" s="1"/>
      <c r="CK438" s="1"/>
      <c r="CL438" s="1"/>
    </row>
    <row r="439" spans="1:91" ht="14" hidden="1" customHeight="1" outlineLevel="1" x14ac:dyDescent="0.2">
      <c r="A439" t="s">
        <v>2724</v>
      </c>
      <c r="B439" t="s">
        <v>1135</v>
      </c>
      <c r="C439" s="1">
        <f t="shared" si="180"/>
        <v>13019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>IF(P439&gt;0,RANK(P439,(N439:P439,Q439:AE439)),0)</f>
        <v>0</v>
      </c>
      <c r="G439" s="1">
        <f t="shared" si="181"/>
        <v>5880</v>
      </c>
      <c r="H439" s="2">
        <f t="shared" si="182"/>
        <v>0.45164759198095089</v>
      </c>
      <c r="I439" s="2"/>
      <c r="J439" s="2">
        <f t="shared" si="183"/>
        <v>0.27221752822797451</v>
      </c>
      <c r="K439" s="2">
        <f t="shared" si="184"/>
        <v>0.72386512020892546</v>
      </c>
      <c r="L439" s="2">
        <f t="shared" si="185"/>
        <v>0</v>
      </c>
      <c r="M439" s="2">
        <f t="shared" si="186"/>
        <v>3.9173515631000244E-3</v>
      </c>
      <c r="N439" s="38">
        <v>3544</v>
      </c>
      <c r="O439" s="38">
        <v>9424</v>
      </c>
      <c r="P439" s="38"/>
      <c r="Q439" s="38">
        <v>39</v>
      </c>
      <c r="R439" s="38">
        <v>12</v>
      </c>
      <c r="S439" s="38"/>
      <c r="T439" s="38">
        <f>IF(Copyright!$B$14=1,CJ439,0)</f>
        <v>0</v>
      </c>
      <c r="U439" s="38">
        <f>IF(Copyright!$B$14=1,CK439,0)</f>
        <v>0</v>
      </c>
      <c r="V439" s="38"/>
      <c r="W439" s="38">
        <f>IF(Copyright!B$11=1,IF(CF439&gt;0,CF439-SUM(X439:AY439),SUM(CN439:CR439)),SUM(CN439:CR439))</f>
        <v>0</v>
      </c>
      <c r="X439" s="38">
        <v>0</v>
      </c>
      <c r="Y439" s="38"/>
      <c r="Z439" s="38">
        <v>0</v>
      </c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  <c r="BA439" s="3">
        <f>IF(Q439&gt;0,RANK(Q439,(N439:P439,Q439:AE439)),0)</f>
        <v>3</v>
      </c>
      <c r="BB439" s="3">
        <f>IF(R439&gt;0,RANK(R439,(N439:P439,Q439:AE439)),0)</f>
        <v>4</v>
      </c>
      <c r="BC439" s="3">
        <f>IF(S439&gt;0,RANK(S439,(N439:P439,Q439:AE439)),0)</f>
        <v>0</v>
      </c>
      <c r="BD439" s="3">
        <f>IF(T439&gt;0,RANK(T439,(N439:P439,Q439:AE439)),0)</f>
        <v>0</v>
      </c>
      <c r="BE439" s="2">
        <f t="shared" si="187"/>
        <v>2.9956217835471234E-3</v>
      </c>
      <c r="BF439" s="2">
        <f t="shared" si="188"/>
        <v>9.2172977955296107E-4</v>
      </c>
      <c r="BG439" s="2">
        <f t="shared" si="189"/>
        <v>0</v>
      </c>
      <c r="BH439" s="2">
        <f t="shared" si="190"/>
        <v>0</v>
      </c>
      <c r="BJ439" t="s">
        <v>2724</v>
      </c>
      <c r="BK439" t="s">
        <v>1135</v>
      </c>
      <c r="BL439">
        <v>10</v>
      </c>
      <c r="BN439">
        <v>0</v>
      </c>
      <c r="BO439" s="60">
        <v>13</v>
      </c>
      <c r="BP439" s="62">
        <v>35</v>
      </c>
      <c r="BQ439" s="66">
        <f t="shared" si="191"/>
        <v>13035</v>
      </c>
      <c r="BR439" s="66">
        <f t="shared" si="179"/>
        <v>13035</v>
      </c>
      <c r="BS439" s="3" t="s">
        <v>3083</v>
      </c>
      <c r="CD439" s="38">
        <f t="shared" si="192"/>
        <v>13019</v>
      </c>
      <c r="CI439" s="1"/>
      <c r="CJ439" s="1"/>
      <c r="CK439" s="1"/>
      <c r="CL439" s="1"/>
    </row>
    <row r="440" spans="1:91" ht="14" hidden="1" customHeight="1" outlineLevel="1" x14ac:dyDescent="0.2">
      <c r="A440" t="s">
        <v>1174</v>
      </c>
      <c r="B440" t="s">
        <v>1135</v>
      </c>
      <c r="C440" s="1">
        <f t="shared" si="180"/>
        <v>2056</v>
      </c>
      <c r="D440" s="3">
        <f>IF(N440&gt;0, RANK(N440,(N440:P440,Q440:AE440)),0)</f>
        <v>1</v>
      </c>
      <c r="E440" s="3">
        <f>IF(O440&gt;0,RANK(O440,(N440:P440,Q440:AE440)),0)</f>
        <v>2</v>
      </c>
      <c r="F440" s="3">
        <f>IF(P440&gt;0,RANK(P440,(N440:P440,Q440:AE440)),0)</f>
        <v>0</v>
      </c>
      <c r="G440" s="1">
        <f t="shared" si="181"/>
        <v>253</v>
      </c>
      <c r="H440" s="2">
        <f t="shared" si="182"/>
        <v>0.12305447470817121</v>
      </c>
      <c r="I440" s="2"/>
      <c r="J440" s="2">
        <f t="shared" si="183"/>
        <v>0.56079766536964981</v>
      </c>
      <c r="K440" s="2">
        <f t="shared" si="184"/>
        <v>0.4377431906614786</v>
      </c>
      <c r="L440" s="2">
        <f t="shared" si="185"/>
        <v>0</v>
      </c>
      <c r="M440" s="2">
        <f t="shared" si="186"/>
        <v>1.4591439688715901E-3</v>
      </c>
      <c r="N440" s="38">
        <v>1153</v>
      </c>
      <c r="O440" s="38">
        <v>900</v>
      </c>
      <c r="P440" s="38"/>
      <c r="Q440" s="38">
        <v>3</v>
      </c>
      <c r="R440" s="38">
        <v>0</v>
      </c>
      <c r="S440" s="38"/>
      <c r="T440" s="38">
        <f>IF(Copyright!$B$14=1,CJ440,0)</f>
        <v>0</v>
      </c>
      <c r="U440" s="38">
        <f>IF(Copyright!$B$14=1,CK440,0)</f>
        <v>0</v>
      </c>
      <c r="V440" s="38"/>
      <c r="W440" s="38">
        <f>IF(Copyright!B$11=1,IF(CF440&gt;0,CF440-SUM(X440:AY440),SUM(CN440:CR440)),SUM(CN440:CR440))</f>
        <v>0</v>
      </c>
      <c r="X440" s="38">
        <v>0</v>
      </c>
      <c r="Y440" s="38"/>
      <c r="Z440" s="38">
        <v>0</v>
      </c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  <c r="BA440" s="3">
        <f>IF(Q440&gt;0,RANK(Q440,(N440:P440,Q440:AE440)),0)</f>
        <v>3</v>
      </c>
      <c r="BB440" s="3">
        <f>IF(R440&gt;0,RANK(R440,(N440:P440,Q440:AE440)),0)</f>
        <v>0</v>
      </c>
      <c r="BC440" s="3">
        <f>IF(S440&gt;0,RANK(S440,(N440:P440,Q440:AE440)),0)</f>
        <v>0</v>
      </c>
      <c r="BD440" s="3">
        <f>IF(T440&gt;0,RANK(T440,(N440:P440,Q440:AE440)),0)</f>
        <v>0</v>
      </c>
      <c r="BE440" s="2">
        <f t="shared" si="187"/>
        <v>1.4591439688715954E-3</v>
      </c>
      <c r="BF440" s="2">
        <f t="shared" si="188"/>
        <v>0</v>
      </c>
      <c r="BG440" s="2">
        <f t="shared" si="189"/>
        <v>0</v>
      </c>
      <c r="BH440" s="2">
        <f t="shared" si="190"/>
        <v>0</v>
      </c>
      <c r="BJ440" t="s">
        <v>1174</v>
      </c>
      <c r="BK440" t="s">
        <v>1135</v>
      </c>
      <c r="BL440">
        <v>2</v>
      </c>
      <c r="BN440">
        <v>0</v>
      </c>
      <c r="BO440" s="60">
        <v>13</v>
      </c>
      <c r="BP440" s="62">
        <v>37</v>
      </c>
      <c r="BQ440" s="66">
        <f t="shared" si="191"/>
        <v>13037</v>
      </c>
      <c r="BR440" s="66">
        <f t="shared" si="179"/>
        <v>13037</v>
      </c>
      <c r="BS440" s="3" t="s">
        <v>3083</v>
      </c>
      <c r="CD440" s="38">
        <f t="shared" si="192"/>
        <v>2056</v>
      </c>
      <c r="CI440" s="1"/>
      <c r="CJ440" s="1"/>
      <c r="CK440" s="1"/>
      <c r="CL440" s="1"/>
    </row>
    <row r="441" spans="1:91" ht="14" hidden="1" customHeight="1" outlineLevel="1" x14ac:dyDescent="0.2">
      <c r="A441" t="s">
        <v>1575</v>
      </c>
      <c r="B441" t="s">
        <v>1135</v>
      </c>
      <c r="C441" s="1">
        <f t="shared" si="180"/>
        <v>26482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>IF(P441&gt;0,RANK(P441,(N441:P441,Q441:AE441)),0)</f>
        <v>0</v>
      </c>
      <c r="G441" s="1">
        <f t="shared" si="181"/>
        <v>9414</v>
      </c>
      <c r="H441" s="2">
        <f t="shared" si="182"/>
        <v>0.35548674571406991</v>
      </c>
      <c r="I441" s="2"/>
      <c r="J441" s="2">
        <f t="shared" si="183"/>
        <v>0.31738539385242809</v>
      </c>
      <c r="K441" s="2">
        <f t="shared" si="184"/>
        <v>0.67287213956649805</v>
      </c>
      <c r="L441" s="2">
        <f t="shared" si="185"/>
        <v>0</v>
      </c>
      <c r="M441" s="2">
        <f t="shared" si="186"/>
        <v>9.7424665810739164E-3</v>
      </c>
      <c r="N441" s="38">
        <v>8405</v>
      </c>
      <c r="O441" s="38">
        <v>17819</v>
      </c>
      <c r="P441" s="38"/>
      <c r="Q441" s="38">
        <v>115</v>
      </c>
      <c r="R441" s="38">
        <v>54</v>
      </c>
      <c r="S441" s="38"/>
      <c r="T441" s="38">
        <f>IF(Copyright!$B$14=1,CJ441,0)</f>
        <v>44</v>
      </c>
      <c r="U441" s="38">
        <f>IF(Copyright!$B$14=1,CK441,0)</f>
        <v>40</v>
      </c>
      <c r="V441" s="38"/>
      <c r="W441" s="38">
        <f>IF(Copyright!B$11=1,IF(CF441&gt;0,CF441-SUM(X441:AY441),SUM(CN441:CR441)),SUM(CN441:CR441))</f>
        <v>0</v>
      </c>
      <c r="X441" s="38">
        <v>5</v>
      </c>
      <c r="Y441" s="38"/>
      <c r="Z441" s="38">
        <v>0</v>
      </c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  <c r="BA441" s="3">
        <f>IF(Q441&gt;0,RANK(Q441,(N441:P441,Q441:AE441)),0)</f>
        <v>3</v>
      </c>
      <c r="BB441" s="3">
        <f>IF(R441&gt;0,RANK(R441,(N441:P441,Q441:AE441)),0)</f>
        <v>4</v>
      </c>
      <c r="BC441" s="3">
        <f>IF(S441&gt;0,RANK(S441,(N441:P441,Q441:AE441)),0)</f>
        <v>0</v>
      </c>
      <c r="BD441" s="3">
        <f>IF(T441&gt;0,RANK(T441,(N441:P441,Q441:AE441)),0)</f>
        <v>5</v>
      </c>
      <c r="BE441" s="2">
        <f t="shared" si="187"/>
        <v>4.3425723132693907E-3</v>
      </c>
      <c r="BF441" s="2">
        <f t="shared" si="188"/>
        <v>2.0391209123178009E-3</v>
      </c>
      <c r="BG441" s="2">
        <f t="shared" si="189"/>
        <v>0</v>
      </c>
      <c r="BH441" s="2">
        <f t="shared" si="190"/>
        <v>1.661505928555245E-3</v>
      </c>
      <c r="BJ441" t="s">
        <v>1575</v>
      </c>
      <c r="BK441" t="s">
        <v>1135</v>
      </c>
      <c r="BL441">
        <v>1</v>
      </c>
      <c r="BN441">
        <v>0</v>
      </c>
      <c r="BO441" s="60">
        <v>13</v>
      </c>
      <c r="BP441" s="62">
        <v>39</v>
      </c>
      <c r="BQ441" s="66">
        <f t="shared" si="191"/>
        <v>13039</v>
      </c>
      <c r="BR441" s="66">
        <f t="shared" si="179"/>
        <v>13039</v>
      </c>
      <c r="BS441" s="3" t="s">
        <v>3083</v>
      </c>
      <c r="BY441" s="73"/>
      <c r="CB441" s="95"/>
      <c r="CC441" s="1"/>
      <c r="CD441" s="38">
        <f t="shared" si="192"/>
        <v>0</v>
      </c>
      <c r="CE441" s="38">
        <v>26482</v>
      </c>
      <c r="CF441" s="38">
        <v>5</v>
      </c>
      <c r="CI441" s="1"/>
      <c r="CJ441" s="1">
        <v>44</v>
      </c>
      <c r="CK441" s="1">
        <v>40</v>
      </c>
      <c r="CL441" s="1"/>
      <c r="CM441" s="51"/>
    </row>
    <row r="442" spans="1:91" ht="14" hidden="1" customHeight="1" outlineLevel="1" x14ac:dyDescent="0.2">
      <c r="A442" t="s">
        <v>1967</v>
      </c>
      <c r="B442" t="s">
        <v>1135</v>
      </c>
      <c r="C442" s="1">
        <f t="shared" si="180"/>
        <v>4568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>IF(P442&gt;0,RANK(P442,(N442:P442,Q442:AE442)),0)</f>
        <v>0</v>
      </c>
      <c r="G442" s="1">
        <f t="shared" si="181"/>
        <v>2170</v>
      </c>
      <c r="H442" s="2">
        <f t="shared" si="182"/>
        <v>0.47504378283712784</v>
      </c>
      <c r="I442" s="2"/>
      <c r="J442" s="2">
        <f t="shared" si="183"/>
        <v>0.26182136602451839</v>
      </c>
      <c r="K442" s="2">
        <f t="shared" si="184"/>
        <v>0.73686514886164622</v>
      </c>
      <c r="L442" s="2">
        <f t="shared" si="185"/>
        <v>0</v>
      </c>
      <c r="M442" s="2">
        <f t="shared" si="186"/>
        <v>1.3134851138354442E-3</v>
      </c>
      <c r="N442" s="38">
        <v>1196</v>
      </c>
      <c r="O442" s="38">
        <v>3366</v>
      </c>
      <c r="P442" s="38"/>
      <c r="Q442" s="38">
        <v>3</v>
      </c>
      <c r="R442" s="38">
        <v>3</v>
      </c>
      <c r="S442" s="38"/>
      <c r="T442" s="38">
        <f>IF(Copyright!$B$14=1,CJ442,0)</f>
        <v>0</v>
      </c>
      <c r="U442" s="38">
        <f>IF(Copyright!$B$14=1,CK442,0)</f>
        <v>0</v>
      </c>
      <c r="V442" s="38"/>
      <c r="W442" s="38">
        <f>IF(Copyright!B$11=1,IF(CF442&gt;0,CF442-SUM(X442:AY442),SUM(CN442:CR442)),SUM(CN442:CR442))</f>
        <v>0</v>
      </c>
      <c r="X442" s="38">
        <v>0</v>
      </c>
      <c r="Y442" s="38"/>
      <c r="Z442" s="38">
        <v>0</v>
      </c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  <c r="BA442" s="3">
        <f>IF(Q442&gt;0,RANK(Q442,(N442:P442,Q442:AE442)),0)</f>
        <v>3</v>
      </c>
      <c r="BB442" s="3">
        <f>IF(R442&gt;0,RANK(R442,(N442:P442,Q442:AE442)),0)</f>
        <v>3</v>
      </c>
      <c r="BC442" s="3">
        <f>IF(S442&gt;0,RANK(S442,(N442:P442,Q442:AE442)),0)</f>
        <v>0</v>
      </c>
      <c r="BD442" s="3">
        <f>IF(T442&gt;0,RANK(T442,(N442:P442,Q442:AE442)),0)</f>
        <v>0</v>
      </c>
      <c r="BE442" s="2">
        <f t="shared" si="187"/>
        <v>6.5674255691768827E-4</v>
      </c>
      <c r="BF442" s="2">
        <f t="shared" si="188"/>
        <v>6.5674255691768827E-4</v>
      </c>
      <c r="BG442" s="2">
        <f t="shared" si="189"/>
        <v>0</v>
      </c>
      <c r="BH442" s="2">
        <f t="shared" si="190"/>
        <v>0</v>
      </c>
      <c r="BJ442" t="s">
        <v>1967</v>
      </c>
      <c r="BK442" t="s">
        <v>1135</v>
      </c>
      <c r="BL442">
        <v>12</v>
      </c>
      <c r="BN442">
        <v>0</v>
      </c>
      <c r="BO442" s="60">
        <v>13</v>
      </c>
      <c r="BP442" s="62">
        <v>43</v>
      </c>
      <c r="BQ442" s="66">
        <f t="shared" si="191"/>
        <v>13043</v>
      </c>
      <c r="BR442" s="66">
        <f t="shared" si="179"/>
        <v>13043</v>
      </c>
      <c r="BS442" s="3" t="s">
        <v>3083</v>
      </c>
      <c r="CD442" s="38">
        <f t="shared" si="192"/>
        <v>4568</v>
      </c>
      <c r="CI442" s="1"/>
      <c r="CJ442" s="1"/>
      <c r="CK442" s="1"/>
      <c r="CL442" s="1"/>
    </row>
    <row r="443" spans="1:91" ht="14" hidden="1" customHeight="1" outlineLevel="1" x14ac:dyDescent="0.2">
      <c r="A443" t="s">
        <v>1643</v>
      </c>
      <c r="B443" t="s">
        <v>1135</v>
      </c>
      <c r="C443" s="1">
        <f t="shared" si="180"/>
        <v>60756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>IF(P443&gt;0,RANK(P443,(N443:P443,Q443:AE443)),0)</f>
        <v>0</v>
      </c>
      <c r="G443" s="1">
        <f t="shared" si="181"/>
        <v>24902</v>
      </c>
      <c r="H443" s="2">
        <f t="shared" si="182"/>
        <v>0.40986898413325434</v>
      </c>
      <c r="I443" s="2"/>
      <c r="J443" s="2">
        <f t="shared" si="183"/>
        <v>0.29024293896899073</v>
      </c>
      <c r="K443" s="2">
        <f t="shared" si="184"/>
        <v>0.70011192310224502</v>
      </c>
      <c r="L443" s="2">
        <f t="shared" si="185"/>
        <v>0</v>
      </c>
      <c r="M443" s="2">
        <f t="shared" si="186"/>
        <v>9.6451379287643135E-3</v>
      </c>
      <c r="N443" s="38">
        <v>17634</v>
      </c>
      <c r="O443" s="38">
        <v>42536</v>
      </c>
      <c r="P443" s="38"/>
      <c r="Q443" s="38">
        <v>216</v>
      </c>
      <c r="R443" s="38">
        <v>108</v>
      </c>
      <c r="S443" s="38"/>
      <c r="T443" s="38">
        <f>IF(Copyright!$B$14=1,CJ443,0)</f>
        <v>53</v>
      </c>
      <c r="U443" s="38">
        <f>IF(Copyright!$B$14=1,CK443,0)</f>
        <v>90</v>
      </c>
      <c r="V443" s="38"/>
      <c r="W443" s="38">
        <f>IF(Copyright!B$11=1,IF(CF443&gt;0,CF443-SUM(X443:AY443),SUM(CN443:CR443)),SUM(CN443:CR443))</f>
        <v>116</v>
      </c>
      <c r="X443" s="38">
        <v>3</v>
      </c>
      <c r="Y443" s="38"/>
      <c r="Z443" s="38">
        <v>0</v>
      </c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  <c r="BA443" s="3">
        <f>IF(Q443&gt;0,RANK(Q443,(N443:P443,Q443:AE443)),0)</f>
        <v>3</v>
      </c>
      <c r="BB443" s="3">
        <f>IF(R443&gt;0,RANK(R443,(N443:P443,Q443:AE443)),0)</f>
        <v>5</v>
      </c>
      <c r="BC443" s="3">
        <f>IF(S443&gt;0,RANK(S443,(N443:P443,Q443:AE443)),0)</f>
        <v>0</v>
      </c>
      <c r="BD443" s="3">
        <f>IF(T443&gt;0,RANK(T443,(N443:P443,Q443:AE443)),0)</f>
        <v>7</v>
      </c>
      <c r="BE443" s="2">
        <f t="shared" si="187"/>
        <v>3.5552044242543948E-3</v>
      </c>
      <c r="BF443" s="2">
        <f t="shared" si="188"/>
        <v>1.7776022121271974E-3</v>
      </c>
      <c r="BG443" s="2">
        <f t="shared" si="189"/>
        <v>0</v>
      </c>
      <c r="BH443" s="2">
        <f t="shared" si="190"/>
        <v>8.7234182632168014E-4</v>
      </c>
      <c r="BJ443" t="s">
        <v>1643</v>
      </c>
      <c r="BK443" t="s">
        <v>1135</v>
      </c>
      <c r="BL443">
        <v>3</v>
      </c>
      <c r="BN443">
        <v>0</v>
      </c>
      <c r="BO443" s="60">
        <v>13</v>
      </c>
      <c r="BP443" s="62">
        <v>45</v>
      </c>
      <c r="BQ443" s="66">
        <f t="shared" si="191"/>
        <v>13045</v>
      </c>
      <c r="BR443" s="66">
        <f t="shared" si="179"/>
        <v>13045</v>
      </c>
      <c r="BS443" s="3" t="s">
        <v>3083</v>
      </c>
      <c r="BY443" s="73"/>
      <c r="CB443" s="95"/>
      <c r="CD443" s="38">
        <f t="shared" si="192"/>
        <v>0</v>
      </c>
      <c r="CE443" s="38">
        <f>60640+116</f>
        <v>60756</v>
      </c>
      <c r="CF443" s="38">
        <v>119</v>
      </c>
      <c r="CI443" s="1"/>
      <c r="CJ443" s="1">
        <v>53</v>
      </c>
      <c r="CK443" s="1">
        <v>90</v>
      </c>
      <c r="CL443" s="1"/>
      <c r="CM443" s="51"/>
    </row>
    <row r="444" spans="1:91" ht="14" hidden="1" customHeight="1" outlineLevel="1" x14ac:dyDescent="0.2">
      <c r="A444" t="s">
        <v>1810</v>
      </c>
      <c r="B444" t="s">
        <v>1135</v>
      </c>
      <c r="C444" s="1">
        <f t="shared" si="180"/>
        <v>35097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>IF(P444&gt;0,RANK(P444,(N444:P444,Q444:AE444)),0)</f>
        <v>0</v>
      </c>
      <c r="G444" s="1">
        <f t="shared" si="181"/>
        <v>19446</v>
      </c>
      <c r="H444" s="2">
        <f t="shared" si="182"/>
        <v>0.55406444995298743</v>
      </c>
      <c r="I444" s="2"/>
      <c r="J444" s="2">
        <f t="shared" si="183"/>
        <v>0.21950594067869048</v>
      </c>
      <c r="K444" s="2">
        <f t="shared" si="184"/>
        <v>0.77357039063167787</v>
      </c>
      <c r="L444" s="2">
        <f t="shared" si="185"/>
        <v>0</v>
      </c>
      <c r="M444" s="2">
        <f t="shared" si="186"/>
        <v>6.923668689631679E-3</v>
      </c>
      <c r="N444" s="38">
        <v>7704</v>
      </c>
      <c r="O444" s="38">
        <v>27150</v>
      </c>
      <c r="P444" s="38"/>
      <c r="Q444" s="38">
        <v>137</v>
      </c>
      <c r="R444" s="38">
        <v>47</v>
      </c>
      <c r="S444" s="38"/>
      <c r="T444" s="38">
        <f>IF(Copyright!$B$14=1,CJ444,0)</f>
        <v>26</v>
      </c>
      <c r="U444" s="38">
        <f>IF(Copyright!$B$14=1,CK444,0)</f>
        <v>19</v>
      </c>
      <c r="V444" s="38"/>
      <c r="W444" s="38">
        <f>IF(Copyright!B$11=1,IF(CF444&gt;0,CF444-SUM(X444:AY444),SUM(CN444:CR444)),SUM(CN444:CR444))</f>
        <v>14</v>
      </c>
      <c r="X444" s="38">
        <v>0</v>
      </c>
      <c r="Y444" s="38"/>
      <c r="Z444" s="38">
        <v>0</v>
      </c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  <c r="BA444" s="3">
        <f>IF(Q444&gt;0,RANK(Q444,(N444:P444,Q444:AE444)),0)</f>
        <v>3</v>
      </c>
      <c r="BB444" s="3">
        <f>IF(R444&gt;0,RANK(R444,(N444:P444,Q444:AE444)),0)</f>
        <v>4</v>
      </c>
      <c r="BC444" s="3">
        <f>IF(S444&gt;0,RANK(S444,(N444:P444,Q444:AE444)),0)</f>
        <v>0</v>
      </c>
      <c r="BD444" s="3">
        <f>IF(T444&gt;0,RANK(T444,(N444:P444,Q444:AE444)),0)</f>
        <v>5</v>
      </c>
      <c r="BE444" s="2">
        <f t="shared" si="187"/>
        <v>3.9034675328375643E-3</v>
      </c>
      <c r="BF444" s="2">
        <f t="shared" si="188"/>
        <v>1.3391457959369747E-3</v>
      </c>
      <c r="BG444" s="2">
        <f t="shared" si="189"/>
        <v>0</v>
      </c>
      <c r="BH444" s="2">
        <f t="shared" si="190"/>
        <v>7.4080405732683703E-4</v>
      </c>
      <c r="BJ444" t="s">
        <v>1810</v>
      </c>
      <c r="BK444" t="s">
        <v>1135</v>
      </c>
      <c r="BL444">
        <v>14</v>
      </c>
      <c r="BN444">
        <v>0</v>
      </c>
      <c r="BO444" s="60">
        <v>13</v>
      </c>
      <c r="BP444" s="62">
        <v>47</v>
      </c>
      <c r="BQ444" s="66">
        <f t="shared" si="191"/>
        <v>13047</v>
      </c>
      <c r="BR444" s="66">
        <f t="shared" si="179"/>
        <v>13047</v>
      </c>
      <c r="BS444" s="3" t="s">
        <v>3083</v>
      </c>
      <c r="BY444" s="73"/>
      <c r="CB444" s="95"/>
      <c r="CD444" s="38">
        <f t="shared" si="192"/>
        <v>0</v>
      </c>
      <c r="CE444" s="38">
        <f>35097</f>
        <v>35097</v>
      </c>
      <c r="CF444" s="1">
        <v>14</v>
      </c>
      <c r="CI444" s="1"/>
      <c r="CJ444" s="1">
        <v>26</v>
      </c>
      <c r="CK444" s="1">
        <v>19</v>
      </c>
      <c r="CL444" s="1"/>
      <c r="CM444" s="51"/>
    </row>
    <row r="445" spans="1:91" ht="14" hidden="1" customHeight="1" outlineLevel="1" x14ac:dyDescent="0.2">
      <c r="A445" t="s">
        <v>353</v>
      </c>
      <c r="B445" t="s">
        <v>1135</v>
      </c>
      <c r="C445" s="1">
        <f t="shared" si="180"/>
        <v>4628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>IF(P445&gt;0,RANK(P445,(N445:P445,Q445:AE445)),0)</f>
        <v>0</v>
      </c>
      <c r="G445" s="1">
        <f t="shared" si="181"/>
        <v>2600</v>
      </c>
      <c r="H445" s="2">
        <f t="shared" si="182"/>
        <v>0.5617977528089888</v>
      </c>
      <c r="I445" s="2"/>
      <c r="J445" s="2">
        <f t="shared" si="183"/>
        <v>0.21758859118409679</v>
      </c>
      <c r="K445" s="2">
        <f t="shared" si="184"/>
        <v>0.7793863439930856</v>
      </c>
      <c r="L445" s="2">
        <f t="shared" si="185"/>
        <v>0</v>
      </c>
      <c r="M445" s="2">
        <f t="shared" si="186"/>
        <v>3.0250648228176136E-3</v>
      </c>
      <c r="N445" s="38">
        <v>1007</v>
      </c>
      <c r="O445" s="38">
        <v>3607</v>
      </c>
      <c r="P445" s="38"/>
      <c r="Q445" s="38">
        <v>9</v>
      </c>
      <c r="R445" s="38">
        <v>5</v>
      </c>
      <c r="S445" s="38"/>
      <c r="T445" s="38">
        <f>IF(Copyright!$B$14=1,CJ445,0)</f>
        <v>0</v>
      </c>
      <c r="U445" s="38">
        <f>IF(Copyright!$B$14=1,CK445,0)</f>
        <v>0</v>
      </c>
      <c r="V445" s="38"/>
      <c r="W445" s="38">
        <f>IF(Copyright!B$11=1,IF(CF445&gt;0,CF445-SUM(X445:AY445),SUM(CN445:CR445)),SUM(CN445:CR445))</f>
        <v>0</v>
      </c>
      <c r="X445" s="38">
        <v>0</v>
      </c>
      <c r="Y445" s="38"/>
      <c r="Z445" s="38">
        <v>0</v>
      </c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  <c r="BA445" s="3">
        <f>IF(Q445&gt;0,RANK(Q445,(N445:P445,Q445:AE445)),0)</f>
        <v>3</v>
      </c>
      <c r="BB445" s="3">
        <f>IF(R445&gt;0,RANK(R445,(N445:P445,Q445:AE445)),0)</f>
        <v>4</v>
      </c>
      <c r="BC445" s="3">
        <f>IF(S445&gt;0,RANK(S445,(N445:P445,Q445:AE445)),0)</f>
        <v>0</v>
      </c>
      <c r="BD445" s="3">
        <f>IF(T445&gt;0,RANK(T445,(N445:P445,Q445:AE445)),0)</f>
        <v>0</v>
      </c>
      <c r="BE445" s="2">
        <f t="shared" si="187"/>
        <v>1.9446845289541918E-3</v>
      </c>
      <c r="BF445" s="2">
        <f t="shared" si="188"/>
        <v>1.08038029386344E-3</v>
      </c>
      <c r="BG445" s="2">
        <f t="shared" si="189"/>
        <v>0</v>
      </c>
      <c r="BH445" s="2">
        <f t="shared" si="190"/>
        <v>0</v>
      </c>
      <c r="BJ445" t="s">
        <v>353</v>
      </c>
      <c r="BK445" t="s">
        <v>1135</v>
      </c>
      <c r="BL445">
        <v>1</v>
      </c>
      <c r="BN445">
        <v>0</v>
      </c>
      <c r="BO445" s="60">
        <v>13</v>
      </c>
      <c r="BP445" s="62">
        <v>49</v>
      </c>
      <c r="BQ445" s="66">
        <f t="shared" si="191"/>
        <v>13049</v>
      </c>
      <c r="BR445" s="66">
        <f t="shared" si="179"/>
        <v>13049</v>
      </c>
      <c r="BS445" s="3" t="s">
        <v>3083</v>
      </c>
      <c r="BY445" s="73"/>
      <c r="CD445" s="38">
        <f t="shared" si="192"/>
        <v>4628</v>
      </c>
      <c r="CI445" s="1"/>
      <c r="CJ445" s="1"/>
      <c r="CK445" s="1"/>
      <c r="CL445" s="1"/>
    </row>
    <row r="446" spans="1:91" ht="14" hidden="1" customHeight="1" outlineLevel="1" x14ac:dyDescent="0.2">
      <c r="A446" t="s">
        <v>258</v>
      </c>
      <c r="B446" t="s">
        <v>1135</v>
      </c>
      <c r="C446" s="1">
        <f t="shared" si="180"/>
        <v>142043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>IF(P446&gt;0,RANK(P446,(N446:P446,Q446:AE446)),0)</f>
        <v>0</v>
      </c>
      <c r="G446" s="1">
        <f t="shared" si="181"/>
        <v>25422</v>
      </c>
      <c r="H446" s="2">
        <f t="shared" si="182"/>
        <v>0.17897397267024776</v>
      </c>
      <c r="I446" s="2"/>
      <c r="J446" s="2">
        <f t="shared" si="183"/>
        <v>0.5826263877839809</v>
      </c>
      <c r="K446" s="2">
        <f t="shared" si="184"/>
        <v>0.40365241511373318</v>
      </c>
      <c r="L446" s="2">
        <f t="shared" si="185"/>
        <v>0</v>
      </c>
      <c r="M446" s="2">
        <f t="shared" si="186"/>
        <v>1.372119710228592E-2</v>
      </c>
      <c r="N446" s="38">
        <v>82758</v>
      </c>
      <c r="O446" s="38">
        <v>57336</v>
      </c>
      <c r="P446" s="38"/>
      <c r="Q446" s="38">
        <v>571</v>
      </c>
      <c r="R446" s="38">
        <v>444</v>
      </c>
      <c r="S446" s="38"/>
      <c r="T446" s="38">
        <f>IF(Copyright!$B$14=1,CJ446,0)</f>
        <v>207</v>
      </c>
      <c r="U446" s="38">
        <f>IF(Copyright!$B$14=1,CK446,0)</f>
        <v>296</v>
      </c>
      <c r="V446" s="38"/>
      <c r="W446" s="38">
        <f>IF(Copyright!B$11=1,IF(CF446&gt;0,CF446-SUM(X446:AY446),SUM(CN446:CR446)),SUM(CN446:CR446))</f>
        <v>428</v>
      </c>
      <c r="X446" s="38">
        <v>3</v>
      </c>
      <c r="Y446" s="38"/>
      <c r="Z446" s="38">
        <v>0</v>
      </c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  <c r="BA446" s="3">
        <f>IF(Q446&gt;0,RANK(Q446,(N446:P446,Q446:AE446)),0)</f>
        <v>3</v>
      </c>
      <c r="BB446" s="3">
        <f>IF(R446&gt;0,RANK(R446,(N446:P446,Q446:AE446)),0)</f>
        <v>4</v>
      </c>
      <c r="BC446" s="3">
        <f>IF(S446&gt;0,RANK(S446,(N446:P446,Q446:AE446)),0)</f>
        <v>0</v>
      </c>
      <c r="BD446" s="3">
        <f>IF(T446&gt;0,RANK(T446,(N446:P446,Q446:AE446)),0)</f>
        <v>7</v>
      </c>
      <c r="BE446" s="2">
        <f t="shared" si="187"/>
        <v>4.0199094640355386E-3</v>
      </c>
      <c r="BF446" s="2">
        <f t="shared" si="188"/>
        <v>3.1258140140661629E-3</v>
      </c>
      <c r="BG446" s="2">
        <f t="shared" si="189"/>
        <v>0</v>
      </c>
      <c r="BH446" s="2">
        <f t="shared" si="190"/>
        <v>1.4573051822335491E-3</v>
      </c>
      <c r="BJ446" t="s">
        <v>258</v>
      </c>
      <c r="BK446" t="s">
        <v>1135</v>
      </c>
      <c r="BL446">
        <v>1</v>
      </c>
      <c r="BN446">
        <v>0</v>
      </c>
      <c r="BO446" s="60">
        <v>13</v>
      </c>
      <c r="BP446" s="62">
        <v>51</v>
      </c>
      <c r="BQ446" s="66">
        <f t="shared" si="191"/>
        <v>13051</v>
      </c>
      <c r="BR446" s="66">
        <f t="shared" si="179"/>
        <v>13051</v>
      </c>
      <c r="BS446" s="3" t="s">
        <v>3083</v>
      </c>
      <c r="BY446" s="73"/>
      <c r="CB446" s="95"/>
      <c r="CD446" s="38">
        <f t="shared" si="192"/>
        <v>0</v>
      </c>
      <c r="CE446" s="38">
        <f>141616+427</f>
        <v>142043</v>
      </c>
      <c r="CF446" s="38">
        <f>427+1+3</f>
        <v>431</v>
      </c>
      <c r="CI446" s="1"/>
      <c r="CJ446" s="1">
        <v>207</v>
      </c>
      <c r="CK446" s="1">
        <v>296</v>
      </c>
      <c r="CL446" s="1"/>
      <c r="CM446" s="51"/>
    </row>
    <row r="447" spans="1:91" ht="14" hidden="1" customHeight="1" outlineLevel="1" x14ac:dyDescent="0.2">
      <c r="A447" t="s">
        <v>641</v>
      </c>
      <c r="B447" t="s">
        <v>1135</v>
      </c>
      <c r="C447" s="1">
        <f t="shared" si="180"/>
        <v>1694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>IF(P447&gt;0,RANK(P447,(N447:P447,Q447:AE447)),0)</f>
        <v>0</v>
      </c>
      <c r="G447" s="1">
        <f t="shared" si="181"/>
        <v>279</v>
      </c>
      <c r="H447" s="2">
        <f t="shared" si="182"/>
        <v>0.16469893742621014</v>
      </c>
      <c r="I447" s="2"/>
      <c r="J447" s="2">
        <f t="shared" si="183"/>
        <v>0.41499409681227861</v>
      </c>
      <c r="K447" s="2">
        <f t="shared" si="184"/>
        <v>0.57969303423848884</v>
      </c>
      <c r="L447" s="2">
        <f t="shared" si="185"/>
        <v>0</v>
      </c>
      <c r="M447" s="2">
        <f t="shared" si="186"/>
        <v>5.312868949232552E-3</v>
      </c>
      <c r="N447" s="38">
        <v>703</v>
      </c>
      <c r="O447" s="38">
        <v>982</v>
      </c>
      <c r="P447" s="38"/>
      <c r="Q447" s="38">
        <v>6</v>
      </c>
      <c r="R447" s="38">
        <v>3</v>
      </c>
      <c r="S447" s="38"/>
      <c r="T447" s="38">
        <f>IF(Copyright!$B$14=1,CJ447,0)</f>
        <v>0</v>
      </c>
      <c r="U447" s="38">
        <f>IF(Copyright!$B$14=1,CK447,0)</f>
        <v>0</v>
      </c>
      <c r="V447" s="38"/>
      <c r="W447" s="38">
        <f>IF(Copyright!B$11=1,IF(CF447&gt;0,CF447-SUM(X447:AY447),SUM(CN447:CR447)),SUM(CN447:CR447))</f>
        <v>0</v>
      </c>
      <c r="X447" s="38">
        <v>0</v>
      </c>
      <c r="Y447" s="38"/>
      <c r="Z447" s="38">
        <v>0</v>
      </c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  <c r="BA447" s="3">
        <f>IF(Q447&gt;0,RANK(Q447,(N447:P447,Q447:AE447)),0)</f>
        <v>3</v>
      </c>
      <c r="BB447" s="3">
        <f>IF(R447&gt;0,RANK(R447,(N447:P447,Q447:AE447)),0)</f>
        <v>4</v>
      </c>
      <c r="BC447" s="3">
        <f>IF(S447&gt;0,RANK(S447,(N447:P447,Q447:AE447)),0)</f>
        <v>0</v>
      </c>
      <c r="BD447" s="3">
        <f>IF(T447&gt;0,RANK(T447,(N447:P447,Q447:AE447)),0)</f>
        <v>0</v>
      </c>
      <c r="BE447" s="2">
        <f t="shared" si="187"/>
        <v>3.5419126328217238E-3</v>
      </c>
      <c r="BF447" s="2">
        <f t="shared" si="188"/>
        <v>1.7709563164108619E-3</v>
      </c>
      <c r="BG447" s="2">
        <f t="shared" si="189"/>
        <v>0</v>
      </c>
      <c r="BH447" s="2">
        <f t="shared" si="190"/>
        <v>0</v>
      </c>
      <c r="BJ447" t="s">
        <v>641</v>
      </c>
      <c r="BK447" t="s">
        <v>1135</v>
      </c>
      <c r="BL447">
        <v>2</v>
      </c>
      <c r="BN447">
        <v>0</v>
      </c>
      <c r="BO447" s="60">
        <v>13</v>
      </c>
      <c r="BP447" s="62">
        <v>53</v>
      </c>
      <c r="BQ447" s="66">
        <f t="shared" si="191"/>
        <v>13053</v>
      </c>
      <c r="BR447" s="66">
        <f t="shared" si="179"/>
        <v>13053</v>
      </c>
      <c r="BS447" s="3" t="s">
        <v>3083</v>
      </c>
      <c r="CD447" s="38">
        <f t="shared" si="192"/>
        <v>1694</v>
      </c>
      <c r="CI447" s="1"/>
      <c r="CJ447" s="1"/>
      <c r="CK447" s="1"/>
      <c r="CL447" s="1"/>
    </row>
    <row r="448" spans="1:91" ht="14" hidden="1" customHeight="1" outlineLevel="1" x14ac:dyDescent="0.2">
      <c r="A448" t="s">
        <v>1384</v>
      </c>
      <c r="B448" t="s">
        <v>1135</v>
      </c>
      <c r="C448" s="1">
        <f t="shared" si="180"/>
        <v>10706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>IF(P448&gt;0,RANK(P448,(N448:P448,Q448:AE448)),0)</f>
        <v>0</v>
      </c>
      <c r="G448" s="1">
        <f t="shared" si="181"/>
        <v>6873</v>
      </c>
      <c r="H448" s="2">
        <f t="shared" si="182"/>
        <v>0.64197646179712309</v>
      </c>
      <c r="I448" s="2"/>
      <c r="J448" s="2">
        <f t="shared" si="183"/>
        <v>0.17709695497851671</v>
      </c>
      <c r="K448" s="2">
        <f t="shared" si="184"/>
        <v>0.81907341677563983</v>
      </c>
      <c r="L448" s="2">
        <f t="shared" si="185"/>
        <v>0</v>
      </c>
      <c r="M448" s="2">
        <f t="shared" si="186"/>
        <v>3.8296282458434305E-3</v>
      </c>
      <c r="N448" s="38">
        <v>1896</v>
      </c>
      <c r="O448" s="38">
        <v>8769</v>
      </c>
      <c r="P448" s="38"/>
      <c r="Q448" s="38">
        <v>28</v>
      </c>
      <c r="R448" s="38">
        <v>13</v>
      </c>
      <c r="S448" s="38"/>
      <c r="T448" s="38">
        <f>IF(Copyright!$B$14=1,CJ448,0)</f>
        <v>0</v>
      </c>
      <c r="U448" s="38">
        <f>IF(Copyright!$B$14=1,CK448,0)</f>
        <v>0</v>
      </c>
      <c r="V448" s="38"/>
      <c r="W448" s="38">
        <f>IF(Copyright!B$11=1,IF(CF448&gt;0,CF448-SUM(X448:AY448),SUM(CN448:CR448)),SUM(CN448:CR448))</f>
        <v>0</v>
      </c>
      <c r="X448" s="38">
        <v>0</v>
      </c>
      <c r="Y448" s="38"/>
      <c r="Z448" s="38">
        <v>0</v>
      </c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  <c r="BA448" s="3">
        <f>IF(Q448&gt;0,RANK(Q448,(N448:P448,Q448:AE448)),0)</f>
        <v>3</v>
      </c>
      <c r="BB448" s="3">
        <f>IF(R448&gt;0,RANK(R448,(N448:P448,Q448:AE448)),0)</f>
        <v>4</v>
      </c>
      <c r="BC448" s="3">
        <f>IF(S448&gt;0,RANK(S448,(N448:P448,Q448:AE448)),0)</f>
        <v>0</v>
      </c>
      <c r="BD448" s="3">
        <f>IF(T448&gt;0,RANK(T448,(N448:P448,Q448:AE448)),0)</f>
        <v>0</v>
      </c>
      <c r="BE448" s="2">
        <f t="shared" si="187"/>
        <v>2.6153558752101624E-3</v>
      </c>
      <c r="BF448" s="2">
        <f t="shared" si="188"/>
        <v>1.2142723706332896E-3</v>
      </c>
      <c r="BG448" s="2">
        <f t="shared" si="189"/>
        <v>0</v>
      </c>
      <c r="BH448" s="2">
        <f t="shared" si="190"/>
        <v>0</v>
      </c>
      <c r="BJ448" t="s">
        <v>1384</v>
      </c>
      <c r="BK448" t="s">
        <v>1135</v>
      </c>
      <c r="BL448">
        <v>14</v>
      </c>
      <c r="BN448">
        <v>0</v>
      </c>
      <c r="BO448" s="60">
        <v>13</v>
      </c>
      <c r="BP448" s="62">
        <v>55</v>
      </c>
      <c r="BQ448" s="66">
        <f t="shared" si="191"/>
        <v>13055</v>
      </c>
      <c r="BR448" s="66">
        <f t="shared" si="179"/>
        <v>13055</v>
      </c>
      <c r="BS448" s="3" t="s">
        <v>3083</v>
      </c>
      <c r="CD448" s="38">
        <f t="shared" si="192"/>
        <v>10706</v>
      </c>
      <c r="CI448" s="1"/>
      <c r="CJ448" s="1"/>
      <c r="CK448" s="1"/>
      <c r="CL448" s="1"/>
    </row>
    <row r="449" spans="1:91" ht="14" hidden="1" customHeight="1" outlineLevel="1" x14ac:dyDescent="0.2">
      <c r="A449" t="s">
        <v>1620</v>
      </c>
      <c r="B449" t="s">
        <v>1135</v>
      </c>
      <c r="C449" s="1">
        <f t="shared" si="180"/>
        <v>162591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>IF(P449&gt;0,RANK(P449,(N449:P449,Q449:AE449)),0)</f>
        <v>0</v>
      </c>
      <c r="G449" s="1">
        <f t="shared" si="181"/>
        <v>63304</v>
      </c>
      <c r="H449" s="2">
        <f t="shared" si="182"/>
        <v>0.38934504369860573</v>
      </c>
      <c r="I449" s="2"/>
      <c r="J449" s="2">
        <f t="shared" si="183"/>
        <v>0.30037332939707612</v>
      </c>
      <c r="K449" s="2">
        <f t="shared" si="184"/>
        <v>0.68971837309568185</v>
      </c>
      <c r="L449" s="2">
        <f t="shared" si="185"/>
        <v>0</v>
      </c>
      <c r="M449" s="2">
        <f t="shared" si="186"/>
        <v>9.908297507242092E-3</v>
      </c>
      <c r="N449" s="38">
        <v>48838</v>
      </c>
      <c r="O449" s="38">
        <v>112142</v>
      </c>
      <c r="P449" s="38"/>
      <c r="Q449" s="38">
        <v>869</v>
      </c>
      <c r="R449" s="38">
        <v>432</v>
      </c>
      <c r="S449" s="38"/>
      <c r="T449" s="38">
        <f>IF(Copyright!$B$14=1,CJ449,0)</f>
        <v>157</v>
      </c>
      <c r="U449" s="38">
        <f>IF(Copyright!$B$14=1,CK449,0)</f>
        <v>119</v>
      </c>
      <c r="V449" s="38"/>
      <c r="W449" s="38">
        <f>IF(Copyright!B$11=1,IF(CF449&gt;0,CF449-SUM(X449:AY449),SUM(CN449:CR449)),SUM(CN449:CR449))</f>
        <v>2</v>
      </c>
      <c r="X449" s="38">
        <v>32</v>
      </c>
      <c r="Y449" s="38"/>
      <c r="Z449" s="38">
        <v>0</v>
      </c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  <c r="BA449" s="3">
        <f>IF(Q449&gt;0,RANK(Q449,(N449:P449,Q449:AE449)),0)</f>
        <v>3</v>
      </c>
      <c r="BB449" s="3">
        <f>IF(R449&gt;0,RANK(R449,(N449:P449,Q449:AE449)),0)</f>
        <v>4</v>
      </c>
      <c r="BC449" s="3">
        <f>IF(S449&gt;0,RANK(S449,(N449:P449,Q449:AE449)),0)</f>
        <v>0</v>
      </c>
      <c r="BD449" s="3">
        <f>IF(T449&gt;0,RANK(T449,(N449:P449,Q449:AE449)),0)</f>
        <v>5</v>
      </c>
      <c r="BE449" s="2">
        <f t="shared" si="187"/>
        <v>5.3446992760976929E-3</v>
      </c>
      <c r="BF449" s="2">
        <f t="shared" si="188"/>
        <v>2.6569736332269314E-3</v>
      </c>
      <c r="BG449" s="2">
        <f t="shared" si="189"/>
        <v>0</v>
      </c>
      <c r="BH449" s="2">
        <f t="shared" si="190"/>
        <v>9.6561310281626899E-4</v>
      </c>
      <c r="BJ449" t="s">
        <v>1620</v>
      </c>
      <c r="BK449" t="s">
        <v>1135</v>
      </c>
      <c r="BN449">
        <v>0</v>
      </c>
      <c r="BO449" s="60">
        <v>13</v>
      </c>
      <c r="BP449" s="62">
        <v>57</v>
      </c>
      <c r="BQ449" s="66">
        <f t="shared" si="191"/>
        <v>13057</v>
      </c>
      <c r="BR449" s="66">
        <f t="shared" si="179"/>
        <v>13057</v>
      </c>
      <c r="BS449" s="3" t="s">
        <v>3083</v>
      </c>
      <c r="CB449" s="95"/>
      <c r="CD449" s="38">
        <f t="shared" si="192"/>
        <v>3</v>
      </c>
      <c r="CE449" s="38">
        <v>162588</v>
      </c>
      <c r="CF449" s="38">
        <v>34</v>
      </c>
      <c r="CI449" s="1"/>
      <c r="CJ449" s="1">
        <v>157</v>
      </c>
      <c r="CK449" s="1">
        <v>119</v>
      </c>
      <c r="CL449" s="1"/>
      <c r="CM449" s="51"/>
    </row>
    <row r="450" spans="1:91" ht="14" hidden="1" customHeight="1" outlineLevel="1" x14ac:dyDescent="0.2">
      <c r="A450" t="s">
        <v>3025</v>
      </c>
      <c r="B450" t="s">
        <v>1135</v>
      </c>
      <c r="C450" s="1">
        <f t="shared" si="180"/>
        <v>53107</v>
      </c>
      <c r="D450" s="3">
        <f>IF(N450&gt;0, RANK(N450,(N450:P450,Q450:AE450)),0)</f>
        <v>1</v>
      </c>
      <c r="E450" s="3">
        <f>IF(O450&gt;0,RANK(O450,(N450:P450,Q450:AE450)),0)</f>
        <v>2</v>
      </c>
      <c r="F450" s="3">
        <f>IF(P450&gt;0,RANK(P450,(N450:P450,Q450:AE450)),0)</f>
        <v>0</v>
      </c>
      <c r="G450" s="1">
        <f t="shared" si="181"/>
        <v>20248</v>
      </c>
      <c r="H450" s="2">
        <f t="shared" si="182"/>
        <v>0.38126800610089068</v>
      </c>
      <c r="I450" s="2"/>
      <c r="J450" s="2">
        <f t="shared" si="183"/>
        <v>0.68346922251303976</v>
      </c>
      <c r="K450" s="2">
        <f t="shared" si="184"/>
        <v>0.30220121641214903</v>
      </c>
      <c r="L450" s="2">
        <f t="shared" si="185"/>
        <v>0</v>
      </c>
      <c r="M450" s="2">
        <f t="shared" si="186"/>
        <v>1.4329561074811203E-2</v>
      </c>
      <c r="N450" s="38">
        <v>36297</v>
      </c>
      <c r="O450" s="38">
        <v>16049</v>
      </c>
      <c r="P450" s="38"/>
      <c r="Q450" s="38">
        <v>297</v>
      </c>
      <c r="R450" s="38">
        <v>244</v>
      </c>
      <c r="S450" s="38"/>
      <c r="T450" s="38">
        <f>IF(Copyright!$B$14=1,CJ450,0)</f>
        <v>90</v>
      </c>
      <c r="U450" s="38">
        <f>IF(Copyright!$B$14=1,CK450,0)</f>
        <v>93</v>
      </c>
      <c r="V450" s="38"/>
      <c r="W450" s="38">
        <f>IF(Copyright!B$11=1,IF(CF450&gt;0,CF450-SUM(X450:AY450),SUM(CN450:CR450)),SUM(CN450:CR450))</f>
        <v>4</v>
      </c>
      <c r="X450" s="38">
        <v>32</v>
      </c>
      <c r="Y450" s="38"/>
      <c r="Z450" s="38">
        <v>0</v>
      </c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>
        <v>1</v>
      </c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  <c r="BA450" s="3">
        <f>IF(Q450&gt;0,RANK(Q450,(N450:P450,Q450:AE450)),0)</f>
        <v>3</v>
      </c>
      <c r="BB450" s="3">
        <f>IF(R450&gt;0,RANK(R450,(N450:P450,Q450:AE450)),0)</f>
        <v>4</v>
      </c>
      <c r="BC450" s="3">
        <f>IF(S450&gt;0,RANK(S450,(N450:P450,Q450:AE450)),0)</f>
        <v>0</v>
      </c>
      <c r="BD450" s="3">
        <f>IF(T450&gt;0,RANK(T450,(N450:P450,Q450:AE450)),0)</f>
        <v>6</v>
      </c>
      <c r="BE450" s="2">
        <f t="shared" si="187"/>
        <v>5.5924831001562883E-3</v>
      </c>
      <c r="BF450" s="2">
        <f t="shared" si="188"/>
        <v>4.5944979004650987E-3</v>
      </c>
      <c r="BG450" s="2">
        <f t="shared" si="189"/>
        <v>0</v>
      </c>
      <c r="BH450" s="2">
        <f t="shared" si="190"/>
        <v>1.6946918485322086E-3</v>
      </c>
      <c r="BJ450" t="s">
        <v>3025</v>
      </c>
      <c r="BK450" t="s">
        <v>1135</v>
      </c>
      <c r="BL450">
        <v>10</v>
      </c>
      <c r="BN450">
        <v>0</v>
      </c>
      <c r="BO450" s="60">
        <v>13</v>
      </c>
      <c r="BP450" s="62">
        <v>59</v>
      </c>
      <c r="BQ450" s="66">
        <f t="shared" si="191"/>
        <v>13059</v>
      </c>
      <c r="BR450" s="66">
        <f t="shared" si="179"/>
        <v>13059</v>
      </c>
      <c r="BS450" s="3" t="s">
        <v>3083</v>
      </c>
      <c r="CB450" s="95"/>
      <c r="CD450" s="38">
        <f t="shared" si="192"/>
        <v>0</v>
      </c>
      <c r="CE450" s="38">
        <f>53103+4</f>
        <v>53107</v>
      </c>
      <c r="CF450" s="38">
        <v>37</v>
      </c>
      <c r="CI450" s="1"/>
      <c r="CJ450" s="1">
        <v>90</v>
      </c>
      <c r="CK450" s="1">
        <v>93</v>
      </c>
      <c r="CL450" s="1"/>
      <c r="CM450" s="51"/>
    </row>
    <row r="451" spans="1:91" ht="14" hidden="1" customHeight="1" outlineLevel="1" x14ac:dyDescent="0.2">
      <c r="A451" t="s">
        <v>3026</v>
      </c>
      <c r="B451" t="s">
        <v>1135</v>
      </c>
      <c r="C451" s="1">
        <f t="shared" si="180"/>
        <v>1442</v>
      </c>
      <c r="D451" s="3">
        <f>IF(N451&gt;0, RANK(N451,(N451:P451,Q451:AE451)),0)</f>
        <v>1</v>
      </c>
      <c r="E451" s="3">
        <f>IF(O451&gt;0,RANK(O451,(N451:P451,Q451:AE451)),0)</f>
        <v>2</v>
      </c>
      <c r="F451" s="3">
        <f>IF(P451&gt;0,RANK(P451,(N451:P451,Q451:AE451)),0)</f>
        <v>0</v>
      </c>
      <c r="G451" s="1">
        <f t="shared" si="181"/>
        <v>108</v>
      </c>
      <c r="H451" s="2">
        <f t="shared" si="182"/>
        <v>7.4895977808599162E-2</v>
      </c>
      <c r="I451" s="2"/>
      <c r="J451" s="2">
        <f t="shared" si="183"/>
        <v>0.53467406380027738</v>
      </c>
      <c r="K451" s="2">
        <f t="shared" si="184"/>
        <v>0.45977808599167824</v>
      </c>
      <c r="L451" s="2">
        <f t="shared" si="185"/>
        <v>0</v>
      </c>
      <c r="M451" s="2">
        <f t="shared" si="186"/>
        <v>5.5478502080443803E-3</v>
      </c>
      <c r="N451" s="38">
        <v>771</v>
      </c>
      <c r="O451" s="38">
        <v>663</v>
      </c>
      <c r="P451" s="38"/>
      <c r="Q451" s="38">
        <v>6</v>
      </c>
      <c r="R451" s="38">
        <v>2</v>
      </c>
      <c r="S451" s="38"/>
      <c r="T451" s="38">
        <f>IF(Copyright!$B$14=1,CJ451,0)</f>
        <v>0</v>
      </c>
      <c r="U451" s="38">
        <f>IF(Copyright!$B$14=1,CK451,0)</f>
        <v>0</v>
      </c>
      <c r="V451" s="38"/>
      <c r="W451" s="38">
        <f>IF(Copyright!B$11=1,IF(CF451&gt;0,CF451-SUM(X451:AY451),SUM(CN451:CR451)),SUM(CN451:CR451))</f>
        <v>0</v>
      </c>
      <c r="X451" s="38">
        <v>0</v>
      </c>
      <c r="Y451" s="38"/>
      <c r="Z451" s="38">
        <v>0</v>
      </c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  <c r="BA451" s="3">
        <f>IF(Q451&gt;0,RANK(Q451,(N451:P451,Q451:AE451)),0)</f>
        <v>3</v>
      </c>
      <c r="BB451" s="3">
        <f>IF(R451&gt;0,RANK(R451,(N451:P451,Q451:AE451)),0)</f>
        <v>4</v>
      </c>
      <c r="BC451" s="3">
        <f>IF(S451&gt;0,RANK(S451,(N451:P451,Q451:AE451)),0)</f>
        <v>0</v>
      </c>
      <c r="BD451" s="3">
        <f>IF(T451&gt;0,RANK(T451,(N451:P451,Q451:AE451)),0)</f>
        <v>0</v>
      </c>
      <c r="BE451" s="2">
        <f t="shared" si="187"/>
        <v>4.160887656033287E-3</v>
      </c>
      <c r="BF451" s="2">
        <f t="shared" si="188"/>
        <v>1.3869625520110957E-3</v>
      </c>
      <c r="BG451" s="2">
        <f t="shared" si="189"/>
        <v>0</v>
      </c>
      <c r="BH451" s="2">
        <f t="shared" si="190"/>
        <v>0</v>
      </c>
      <c r="BJ451" t="s">
        <v>3026</v>
      </c>
      <c r="BK451" t="s">
        <v>1135</v>
      </c>
      <c r="BL451">
        <v>2</v>
      </c>
      <c r="BN451">
        <v>0</v>
      </c>
      <c r="BO451" s="60">
        <v>13</v>
      </c>
      <c r="BP451" s="62">
        <v>61</v>
      </c>
      <c r="BQ451" s="66">
        <f t="shared" si="191"/>
        <v>13061</v>
      </c>
      <c r="BR451" s="66">
        <f t="shared" si="179"/>
        <v>13061</v>
      </c>
      <c r="BS451" s="3" t="s">
        <v>3083</v>
      </c>
      <c r="CD451" s="38">
        <f t="shared" si="192"/>
        <v>1442</v>
      </c>
      <c r="CI451" s="1"/>
      <c r="CJ451" s="1"/>
      <c r="CK451" s="1"/>
      <c r="CL451" s="1"/>
    </row>
    <row r="452" spans="1:91" ht="14" hidden="1" customHeight="1" outlineLevel="1" x14ac:dyDescent="0.2">
      <c r="A452" t="s">
        <v>1469</v>
      </c>
      <c r="B452" t="s">
        <v>1135</v>
      </c>
      <c r="C452" s="1">
        <f t="shared" si="180"/>
        <v>112651</v>
      </c>
      <c r="D452" s="3">
        <f>IF(N452&gt;0, RANK(N452,(N452:P452,Q452:AE452)),0)</f>
        <v>1</v>
      </c>
      <c r="E452" s="3">
        <f>IF(O452&gt;0,RANK(O452,(N452:P452,Q452:AE452)),0)</f>
        <v>2</v>
      </c>
      <c r="F452" s="3">
        <f>IF(P452&gt;0,RANK(P452,(N452:P452,Q452:AE452)),0)</f>
        <v>0</v>
      </c>
      <c r="G452" s="1">
        <f t="shared" si="181"/>
        <v>77326</v>
      </c>
      <c r="H452" s="2">
        <f t="shared" si="182"/>
        <v>0.68642089284604668</v>
      </c>
      <c r="I452" s="2"/>
      <c r="J452" s="2">
        <f t="shared" si="183"/>
        <v>0.83623758333259357</v>
      </c>
      <c r="K452" s="2">
        <f t="shared" si="184"/>
        <v>0.14981669048654694</v>
      </c>
      <c r="L452" s="2">
        <f t="shared" si="185"/>
        <v>0</v>
      </c>
      <c r="M452" s="2">
        <f t="shared" si="186"/>
        <v>1.3945726180859486E-2</v>
      </c>
      <c r="N452" s="38">
        <v>94203</v>
      </c>
      <c r="O452" s="38">
        <v>16877</v>
      </c>
      <c r="P452" s="38"/>
      <c r="Q452" s="38">
        <v>298</v>
      </c>
      <c r="R452" s="38">
        <v>351</v>
      </c>
      <c r="S452" s="38"/>
      <c r="T452" s="38">
        <f>IF(Copyright!$B$14=1,CJ452,0)</f>
        <v>230</v>
      </c>
      <c r="U452" s="38">
        <f>IF(Copyright!$B$14=1,CK452,0)</f>
        <v>691</v>
      </c>
      <c r="V452" s="38"/>
      <c r="W452" s="38">
        <f>IF(Copyright!B$11=1,IF(CF452&gt;0,CF452-SUM(X452:AY452),SUM(CN452:CR452)),SUM(CN452:CR452))</f>
        <v>0</v>
      </c>
      <c r="X452" s="38">
        <v>1</v>
      </c>
      <c r="Y452" s="38"/>
      <c r="Z452" s="38">
        <v>0</v>
      </c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  <c r="BA452" s="3">
        <f>IF(Q452&gt;0,RANK(Q452,(N452:P452,Q452:AE452)),0)</f>
        <v>5</v>
      </c>
      <c r="BB452" s="3">
        <f>IF(R452&gt;0,RANK(R452,(N452:P452,Q452:AE452)),0)</f>
        <v>4</v>
      </c>
      <c r="BC452" s="3">
        <f>IF(S452&gt;0,RANK(S452,(N452:P452,Q452:AE452)),0)</f>
        <v>0</v>
      </c>
      <c r="BD452" s="3">
        <f>IF(T452&gt;0,RANK(T452,(N452:P452,Q452:AE452)),0)</f>
        <v>6</v>
      </c>
      <c r="BE452" s="2">
        <f t="shared" si="187"/>
        <v>2.6453382570949214E-3</v>
      </c>
      <c r="BF452" s="2">
        <f t="shared" si="188"/>
        <v>3.1158178800010654E-3</v>
      </c>
      <c r="BG452" s="2">
        <f t="shared" si="189"/>
        <v>0</v>
      </c>
      <c r="BH452" s="2">
        <f t="shared" si="190"/>
        <v>2.0417040239323219E-3</v>
      </c>
      <c r="BJ452" t="s">
        <v>1469</v>
      </c>
      <c r="BK452" t="s">
        <v>1135</v>
      </c>
      <c r="BN452">
        <v>0</v>
      </c>
      <c r="BO452" s="60">
        <v>13</v>
      </c>
      <c r="BP452" s="62">
        <v>63</v>
      </c>
      <c r="BQ452" s="66">
        <f t="shared" si="191"/>
        <v>13063</v>
      </c>
      <c r="BR452" s="66">
        <f t="shared" si="179"/>
        <v>13063</v>
      </c>
      <c r="BS452" s="3" t="s">
        <v>3083</v>
      </c>
      <c r="BY452" s="73"/>
      <c r="CB452" s="95"/>
      <c r="CD452" s="38">
        <f t="shared" si="192"/>
        <v>-76</v>
      </c>
      <c r="CE452" s="38">
        <v>112727</v>
      </c>
      <c r="CF452" s="38">
        <v>1</v>
      </c>
      <c r="CI452" s="1"/>
      <c r="CJ452" s="1">
        <v>230</v>
      </c>
      <c r="CK452" s="1">
        <v>691</v>
      </c>
      <c r="CL452" s="1"/>
      <c r="CM452" s="51"/>
    </row>
    <row r="453" spans="1:91" ht="14" hidden="1" customHeight="1" outlineLevel="1" x14ac:dyDescent="0.2">
      <c r="A453" t="s">
        <v>759</v>
      </c>
      <c r="B453" t="s">
        <v>1135</v>
      </c>
      <c r="C453" s="1">
        <f t="shared" si="180"/>
        <v>2908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>IF(P453&gt;0,RANK(P453,(N453:P453,Q453:AE453)),0)</f>
        <v>0</v>
      </c>
      <c r="G453" s="1">
        <f t="shared" si="181"/>
        <v>1499</v>
      </c>
      <c r="H453" s="2">
        <f t="shared" si="182"/>
        <v>0.515474552957359</v>
      </c>
      <c r="I453" s="2"/>
      <c r="J453" s="2">
        <f t="shared" si="183"/>
        <v>0.24140302613480055</v>
      </c>
      <c r="K453" s="2">
        <f t="shared" si="184"/>
        <v>0.75687757909215958</v>
      </c>
      <c r="L453" s="2">
        <f t="shared" si="185"/>
        <v>0</v>
      </c>
      <c r="M453" s="2">
        <f t="shared" si="186"/>
        <v>1.7193947730398396E-3</v>
      </c>
      <c r="N453" s="38">
        <v>702</v>
      </c>
      <c r="O453" s="38">
        <v>2201</v>
      </c>
      <c r="P453" s="38"/>
      <c r="Q453" s="38">
        <v>3</v>
      </c>
      <c r="R453" s="38">
        <v>2</v>
      </c>
      <c r="S453" s="38"/>
      <c r="T453" s="38">
        <f>IF(Copyright!$B$14=1,CJ453,0)</f>
        <v>0</v>
      </c>
      <c r="U453" s="38">
        <f>IF(Copyright!$B$14=1,CK453,0)</f>
        <v>0</v>
      </c>
      <c r="V453" s="38"/>
      <c r="W453" s="38">
        <f>IF(Copyright!B$11=1,IF(CF453&gt;0,CF453-SUM(X453:AY453),SUM(CN453:CR453)),SUM(CN453:CR453))</f>
        <v>0</v>
      </c>
      <c r="X453" s="38">
        <v>0</v>
      </c>
      <c r="Y453" s="38"/>
      <c r="Z453" s="38">
        <v>0</v>
      </c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  <c r="BA453" s="3">
        <f>IF(Q453&gt;0,RANK(Q453,(N453:P453,Q453:AE453)),0)</f>
        <v>3</v>
      </c>
      <c r="BB453" s="3">
        <f>IF(R453&gt;0,RANK(R453,(N453:P453,Q453:AE453)),0)</f>
        <v>4</v>
      </c>
      <c r="BC453" s="3">
        <f>IF(S453&gt;0,RANK(S453,(N453:P453,Q453:AE453)),0)</f>
        <v>0</v>
      </c>
      <c r="BD453" s="3">
        <f>IF(T453&gt;0,RANK(T453,(N453:P453,Q453:AE453)),0)</f>
        <v>0</v>
      </c>
      <c r="BE453" s="2">
        <f t="shared" si="187"/>
        <v>1.0316368638239339E-3</v>
      </c>
      <c r="BF453" s="2">
        <f t="shared" si="188"/>
        <v>6.8775790921595599E-4</v>
      </c>
      <c r="BG453" s="2">
        <f t="shared" si="189"/>
        <v>0</v>
      </c>
      <c r="BH453" s="2">
        <f t="shared" si="190"/>
        <v>0</v>
      </c>
      <c r="BJ453" t="s">
        <v>759</v>
      </c>
      <c r="BK453" t="s">
        <v>1135</v>
      </c>
      <c r="BL453">
        <v>8</v>
      </c>
      <c r="BN453">
        <v>0</v>
      </c>
      <c r="BO453" s="60">
        <v>13</v>
      </c>
      <c r="BP453" s="62">
        <v>65</v>
      </c>
      <c r="BQ453" s="66">
        <f t="shared" si="191"/>
        <v>13065</v>
      </c>
      <c r="BR453" s="66">
        <f t="shared" si="179"/>
        <v>13065</v>
      </c>
      <c r="BS453" s="3" t="s">
        <v>3083</v>
      </c>
      <c r="CD453" s="38">
        <f t="shared" si="192"/>
        <v>2908</v>
      </c>
      <c r="CI453" s="1"/>
      <c r="CJ453" s="1"/>
      <c r="CK453" s="1"/>
      <c r="CL453" s="1"/>
    </row>
    <row r="454" spans="1:91" ht="14" hidden="1" customHeight="1" outlineLevel="1" x14ac:dyDescent="0.2">
      <c r="A454" t="s">
        <v>1456</v>
      </c>
      <c r="B454" t="s">
        <v>1135</v>
      </c>
      <c r="C454" s="1">
        <f t="shared" ref="C454:C485" si="193">SUM(N454:AY454)</f>
        <v>404859</v>
      </c>
      <c r="D454" s="3">
        <f>IF(N454&gt;0, RANK(N454,(N454:P454,Q454:AE454)),0)</f>
        <v>1</v>
      </c>
      <c r="E454" s="3">
        <f>IF(O454&gt;0,RANK(O454,(N454:P454,Q454:AE454)),0)</f>
        <v>2</v>
      </c>
      <c r="F454" s="3">
        <f>IF(P454&gt;0,RANK(P454,(N454:P454,Q454:AE454)),0)</f>
        <v>0</v>
      </c>
      <c r="G454" s="1">
        <f t="shared" ref="G454:G485" si="194">IF(C454&gt;0,MAX(N454:P454)-LARGE(N454:P454,2),0)</f>
        <v>59725</v>
      </c>
      <c r="H454" s="2">
        <f t="shared" ref="H454:H485" si="195">IF(C454&gt;0,G454/C454,0)</f>
        <v>0.14752049478954402</v>
      </c>
      <c r="I454" s="2"/>
      <c r="J454" s="2">
        <f t="shared" ref="J454:J485" si="196">IF($C454=0,"-",N454/$C454)</f>
        <v>0.56415690400855611</v>
      </c>
      <c r="K454" s="2">
        <f t="shared" ref="K454:K485" si="197">IF($C454=0,"-",O454/$C454)</f>
        <v>0.41663640921901207</v>
      </c>
      <c r="L454" s="2">
        <f t="shared" ref="L454:L485" si="198">IF($C454=0,"-",P454/$C454)</f>
        <v>0</v>
      </c>
      <c r="M454" s="2">
        <f t="shared" ref="M454:M485" si="199">IF(C454=0,"-",(1-J454-K454-L454))</f>
        <v>1.9206686772431814E-2</v>
      </c>
      <c r="N454" s="38">
        <v>228404</v>
      </c>
      <c r="O454" s="38">
        <v>168679</v>
      </c>
      <c r="P454" s="38"/>
      <c r="Q454" s="38">
        <v>2335</v>
      </c>
      <c r="R454" s="38">
        <v>1951</v>
      </c>
      <c r="S454" s="38"/>
      <c r="T454" s="38">
        <f>IF(Copyright!$B$14=1,CJ454,0)</f>
        <v>616</v>
      </c>
      <c r="U454" s="38">
        <f>IF(Copyright!$B$14=1,CK454,0)</f>
        <v>877</v>
      </c>
      <c r="V454" s="38"/>
      <c r="W454" s="38">
        <f>IF(Copyright!B$11=1,IF(CF454&gt;0,CF454-SUM(X454:AY454),SUM(CN454:CR454)),SUM(CN454:CR454))</f>
        <v>1880</v>
      </c>
      <c r="X454" s="38">
        <v>105</v>
      </c>
      <c r="Y454" s="38"/>
      <c r="Z454" s="38">
        <v>5</v>
      </c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>
        <v>7</v>
      </c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  <c r="BA454" s="3">
        <f>IF(Q454&gt;0,RANK(Q454,(N454:P454,Q454:AE454)),0)</f>
        <v>3</v>
      </c>
      <c r="BB454" s="3">
        <f>IF(R454&gt;0,RANK(R454,(N454:P454,Q454:AE454)),0)</f>
        <v>4</v>
      </c>
      <c r="BC454" s="3">
        <f>IF(S454&gt;0,RANK(S454,(N454:P454,Q454:AE454)),0)</f>
        <v>0</v>
      </c>
      <c r="BD454" s="3">
        <f>IF(T454&gt;0,RANK(T454,(N454:P454,Q454:AE454)),0)</f>
        <v>7</v>
      </c>
      <c r="BE454" s="2">
        <f t="shared" ref="BE454:BE485" si="200">IF($C454=0,"-",Q454/$C454)</f>
        <v>5.7674400223287616E-3</v>
      </c>
      <c r="BF454" s="2">
        <f t="shared" ref="BF454:BF485" si="201">IF($C454=0,"-",R454/$C454)</f>
        <v>4.8189616631963226E-3</v>
      </c>
      <c r="BG454" s="2">
        <f t="shared" ref="BG454:BG485" si="202">IF($C454=0,"-",S454/$C454)</f>
        <v>0</v>
      </c>
      <c r="BH454" s="2">
        <f t="shared" ref="BH454:BH485" si="203">IF($C454=0,"-",T454/$C454)</f>
        <v>1.5215173677749537E-3</v>
      </c>
      <c r="BJ454" t="s">
        <v>1456</v>
      </c>
      <c r="BK454" t="s">
        <v>1135</v>
      </c>
      <c r="BN454">
        <v>0</v>
      </c>
      <c r="BO454" s="60">
        <v>13</v>
      </c>
      <c r="BP454" s="62">
        <v>67</v>
      </c>
      <c r="BQ454" s="66">
        <f t="shared" ref="BQ454:BQ485" si="204">1000*BO454+BP454</f>
        <v>13067</v>
      </c>
      <c r="BR454" s="66">
        <f t="shared" si="179"/>
        <v>13067</v>
      </c>
      <c r="BS454" s="3" t="s">
        <v>3083</v>
      </c>
      <c r="BY454" s="73"/>
      <c r="CB454" s="95"/>
      <c r="CD454" s="38">
        <f t="shared" si="192"/>
        <v>0</v>
      </c>
      <c r="CE454" s="38">
        <f>402985+1874</f>
        <v>404859</v>
      </c>
      <c r="CF454" s="38">
        <v>1997</v>
      </c>
      <c r="CI454" s="1"/>
      <c r="CJ454" s="1">
        <v>616</v>
      </c>
      <c r="CK454" s="1">
        <v>877</v>
      </c>
      <c r="CL454" s="1"/>
      <c r="CM454" s="51"/>
    </row>
    <row r="455" spans="1:91" ht="14" hidden="1" customHeight="1" outlineLevel="1" x14ac:dyDescent="0.2">
      <c r="A455" t="s">
        <v>1074</v>
      </c>
      <c r="B455" t="s">
        <v>1135</v>
      </c>
      <c r="C455" s="1">
        <f t="shared" si="193"/>
        <v>15715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>IF(P455&gt;0,RANK(P455,(N455:P455,Q455:AE455)),0)</f>
        <v>0</v>
      </c>
      <c r="G455" s="1">
        <f t="shared" si="194"/>
        <v>7093</v>
      </c>
      <c r="H455" s="2">
        <f t="shared" si="195"/>
        <v>0.45135221126312441</v>
      </c>
      <c r="I455" s="2"/>
      <c r="J455" s="2">
        <f t="shared" si="196"/>
        <v>0.27330575882914415</v>
      </c>
      <c r="K455" s="2">
        <f t="shared" si="197"/>
        <v>0.72465797009226851</v>
      </c>
      <c r="L455" s="2">
        <f t="shared" si="198"/>
        <v>0</v>
      </c>
      <c r="M455" s="2">
        <f t="shared" si="199"/>
        <v>2.0362710785873928E-3</v>
      </c>
      <c r="N455" s="38">
        <v>4295</v>
      </c>
      <c r="O455" s="38">
        <v>11388</v>
      </c>
      <c r="P455" s="38"/>
      <c r="Q455" s="38">
        <v>22</v>
      </c>
      <c r="R455" s="38">
        <v>10</v>
      </c>
      <c r="S455" s="38"/>
      <c r="T455" s="38">
        <f>IF(Copyright!$B$14=1,CJ455,0)</f>
        <v>0</v>
      </c>
      <c r="U455" s="38">
        <f>IF(Copyright!$B$14=1,CK455,0)</f>
        <v>0</v>
      </c>
      <c r="V455" s="38"/>
      <c r="W455" s="38">
        <f>IF(Copyright!B$11=1,IF(CF455&gt;0,CF455-SUM(X455:AY455),SUM(CN455:CR455)),SUM(CN455:CR455))</f>
        <v>0</v>
      </c>
      <c r="X455" s="38">
        <v>0</v>
      </c>
      <c r="Y455" s="38"/>
      <c r="Z455" s="38">
        <v>0</v>
      </c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  <c r="BA455" s="3">
        <f>IF(Q455&gt;0,RANK(Q455,(N455:P455,Q455:AE455)),0)</f>
        <v>3</v>
      </c>
      <c r="BB455" s="3">
        <f>IF(R455&gt;0,RANK(R455,(N455:P455,Q455:AE455)),0)</f>
        <v>4</v>
      </c>
      <c r="BC455" s="3">
        <f>IF(S455&gt;0,RANK(S455,(N455:P455,Q455:AE455)),0)</f>
        <v>0</v>
      </c>
      <c r="BD455" s="3">
        <f>IF(T455&gt;0,RANK(T455,(N455:P455,Q455:AE455)),0)</f>
        <v>0</v>
      </c>
      <c r="BE455" s="2">
        <f t="shared" si="200"/>
        <v>1.3999363665287941E-3</v>
      </c>
      <c r="BF455" s="2">
        <f t="shared" si="201"/>
        <v>6.3633471205854278E-4</v>
      </c>
      <c r="BG455" s="2">
        <f t="shared" si="202"/>
        <v>0</v>
      </c>
      <c r="BH455" s="2">
        <f t="shared" si="203"/>
        <v>0</v>
      </c>
      <c r="BJ455" t="s">
        <v>1074</v>
      </c>
      <c r="BK455" t="s">
        <v>1135</v>
      </c>
      <c r="BL455">
        <v>8</v>
      </c>
      <c r="BN455">
        <v>0</v>
      </c>
      <c r="BO455" s="60">
        <v>13</v>
      </c>
      <c r="BP455" s="62">
        <v>69</v>
      </c>
      <c r="BQ455" s="66">
        <f t="shared" si="204"/>
        <v>13069</v>
      </c>
      <c r="BR455" s="66">
        <f t="shared" si="179"/>
        <v>13069</v>
      </c>
      <c r="BS455" s="3" t="s">
        <v>3083</v>
      </c>
      <c r="CD455" s="38">
        <f t="shared" si="192"/>
        <v>15715</v>
      </c>
      <c r="CI455" s="1"/>
      <c r="CJ455" s="1"/>
      <c r="CK455" s="1"/>
      <c r="CL455" s="1"/>
    </row>
    <row r="456" spans="1:91" ht="14" hidden="1" customHeight="1" outlineLevel="1" x14ac:dyDescent="0.2">
      <c r="A456" t="s">
        <v>749</v>
      </c>
      <c r="B456" t="s">
        <v>1135</v>
      </c>
      <c r="C456" s="1">
        <f t="shared" si="193"/>
        <v>16611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>IF(P456&gt;0,RANK(P456,(N456:P456,Q456:AE456)),0)</f>
        <v>0</v>
      </c>
      <c r="G456" s="1">
        <f t="shared" si="194"/>
        <v>8337</v>
      </c>
      <c r="H456" s="2">
        <f t="shared" si="195"/>
        <v>0.50189633375474085</v>
      </c>
      <c r="I456" s="2"/>
      <c r="J456" s="2">
        <f t="shared" si="196"/>
        <v>0.24766720847631088</v>
      </c>
      <c r="K456" s="2">
        <f t="shared" si="197"/>
        <v>0.7495635422310517</v>
      </c>
      <c r="L456" s="2">
        <f t="shared" si="198"/>
        <v>0</v>
      </c>
      <c r="M456" s="2">
        <f t="shared" si="199"/>
        <v>2.7692492926374435E-3</v>
      </c>
      <c r="N456" s="38">
        <v>4114</v>
      </c>
      <c r="O456" s="38">
        <v>12451</v>
      </c>
      <c r="P456" s="38"/>
      <c r="Q456" s="38">
        <v>31</v>
      </c>
      <c r="R456" s="38">
        <v>15</v>
      </c>
      <c r="S456" s="38"/>
      <c r="T456" s="38">
        <f>IF(Copyright!$B$14=1,CJ456,0)</f>
        <v>0</v>
      </c>
      <c r="U456" s="38">
        <f>IF(Copyright!$B$14=1,CK456,0)</f>
        <v>0</v>
      </c>
      <c r="V456" s="38"/>
      <c r="W456" s="38">
        <f>IF(Copyright!B$11=1,IF(CF456&gt;0,CF456-SUM(X456:AY456),SUM(CN456:CR456)),SUM(CN456:CR456))</f>
        <v>0</v>
      </c>
      <c r="X456" s="38">
        <v>0</v>
      </c>
      <c r="Y456" s="38"/>
      <c r="Z456" s="38">
        <v>0</v>
      </c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  <c r="BA456" s="3">
        <f>IF(Q456&gt;0,RANK(Q456,(N456:P456,Q456:AE456)),0)</f>
        <v>3</v>
      </c>
      <c r="BB456" s="3">
        <f>IF(R456&gt;0,RANK(R456,(N456:P456,Q456:AE456)),0)</f>
        <v>4</v>
      </c>
      <c r="BC456" s="3">
        <f>IF(S456&gt;0,RANK(S456,(N456:P456,Q456:AE456)),0)</f>
        <v>0</v>
      </c>
      <c r="BD456" s="3">
        <f>IF(T456&gt;0,RANK(T456,(N456:P456,Q456:AE456)),0)</f>
        <v>0</v>
      </c>
      <c r="BE456" s="2">
        <f t="shared" si="200"/>
        <v>1.8662332189512973E-3</v>
      </c>
      <c r="BF456" s="2">
        <f t="shared" si="201"/>
        <v>9.0301607368611166E-4</v>
      </c>
      <c r="BG456" s="2">
        <f t="shared" si="202"/>
        <v>0</v>
      </c>
      <c r="BH456" s="2">
        <f t="shared" si="203"/>
        <v>0</v>
      </c>
      <c r="BJ456" t="s">
        <v>749</v>
      </c>
      <c r="BK456" t="s">
        <v>1135</v>
      </c>
      <c r="BL456">
        <v>8</v>
      </c>
      <c r="BN456">
        <v>0</v>
      </c>
      <c r="BO456" s="60">
        <v>13</v>
      </c>
      <c r="BP456" s="62">
        <v>71</v>
      </c>
      <c r="BQ456" s="66">
        <f t="shared" si="204"/>
        <v>13071</v>
      </c>
      <c r="BR456" s="66">
        <f t="shared" si="179"/>
        <v>13071</v>
      </c>
      <c r="BS456" s="3" t="s">
        <v>3083</v>
      </c>
      <c r="CD456" s="38">
        <f t="shared" si="192"/>
        <v>16611</v>
      </c>
      <c r="CI456" s="1"/>
      <c r="CJ456" s="1"/>
      <c r="CK456" s="1"/>
      <c r="CL456" s="1"/>
    </row>
    <row r="457" spans="1:91" ht="14" hidden="1" customHeight="1" outlineLevel="1" x14ac:dyDescent="0.2">
      <c r="A457" t="s">
        <v>1470</v>
      </c>
      <c r="B457" t="s">
        <v>1135</v>
      </c>
      <c r="C457" s="1">
        <f t="shared" si="193"/>
        <v>86182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>IF(P457&gt;0,RANK(P457,(N457:P457,Q457:AE457)),0)</f>
        <v>0</v>
      </c>
      <c r="G457" s="1">
        <f t="shared" si="194"/>
        <v>22033</v>
      </c>
      <c r="H457" s="2">
        <f t="shared" si="195"/>
        <v>0.255656633635794</v>
      </c>
      <c r="I457" s="2"/>
      <c r="J457" s="2">
        <f t="shared" si="196"/>
        <v>0.36694437353507692</v>
      </c>
      <c r="K457" s="2">
        <f t="shared" si="197"/>
        <v>0.62260100717087097</v>
      </c>
      <c r="L457" s="2">
        <f t="shared" si="198"/>
        <v>0</v>
      </c>
      <c r="M457" s="2">
        <f t="shared" si="199"/>
        <v>1.0454619294052114E-2</v>
      </c>
      <c r="N457" s="38">
        <v>31624</v>
      </c>
      <c r="O457" s="38">
        <v>53657</v>
      </c>
      <c r="P457" s="38"/>
      <c r="Q457" s="38">
        <v>338</v>
      </c>
      <c r="R457" s="38">
        <v>301</v>
      </c>
      <c r="S457" s="38"/>
      <c r="T457" s="38">
        <f>IF(Copyright!$B$14=1,CJ457,0)</f>
        <v>115</v>
      </c>
      <c r="U457" s="38">
        <f>IF(Copyright!$B$14=1,CK457,0)</f>
        <v>125</v>
      </c>
      <c r="V457" s="38"/>
      <c r="W457" s="38">
        <f>IF(Copyright!B$11=1,IF(CF457&gt;0,CF457-SUM(X457:AY457),SUM(CN457:CR457)),SUM(CN457:CR457))</f>
        <v>22</v>
      </c>
      <c r="X457" s="38">
        <v>0</v>
      </c>
      <c r="Y457" s="38"/>
      <c r="Z457" s="38">
        <v>0</v>
      </c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  <c r="BA457" s="3">
        <f>IF(Q457&gt;0,RANK(Q457,(N457:P457,Q457:AE457)),0)</f>
        <v>3</v>
      </c>
      <c r="BB457" s="3">
        <f>IF(R457&gt;0,RANK(R457,(N457:P457,Q457:AE457)),0)</f>
        <v>4</v>
      </c>
      <c r="BC457" s="3">
        <f>IF(S457&gt;0,RANK(S457,(N457:P457,Q457:AE457)),0)</f>
        <v>0</v>
      </c>
      <c r="BD457" s="3">
        <f>IF(T457&gt;0,RANK(T457,(N457:P457,Q457:AE457)),0)</f>
        <v>6</v>
      </c>
      <c r="BE457" s="2">
        <f t="shared" si="200"/>
        <v>3.9219326541505188E-3</v>
      </c>
      <c r="BF457" s="2">
        <f t="shared" si="201"/>
        <v>3.4926086653825623E-3</v>
      </c>
      <c r="BG457" s="2">
        <f t="shared" si="202"/>
        <v>0</v>
      </c>
      <c r="BH457" s="2">
        <f t="shared" si="203"/>
        <v>1.334385370494999E-3</v>
      </c>
      <c r="BJ457" t="s">
        <v>1470</v>
      </c>
      <c r="BK457" t="s">
        <v>1135</v>
      </c>
      <c r="BL457">
        <v>12</v>
      </c>
      <c r="BN457">
        <v>0</v>
      </c>
      <c r="BO457" s="60">
        <v>13</v>
      </c>
      <c r="BP457" s="62">
        <v>73</v>
      </c>
      <c r="BQ457" s="66">
        <f t="shared" si="204"/>
        <v>13073</v>
      </c>
      <c r="BR457" s="66">
        <f t="shared" si="179"/>
        <v>13073</v>
      </c>
      <c r="BS457" s="3" t="s">
        <v>3083</v>
      </c>
      <c r="BY457" s="73"/>
      <c r="CB457" s="95"/>
      <c r="CD457" s="38">
        <f t="shared" si="192"/>
        <v>0</v>
      </c>
      <c r="CE457" s="38">
        <v>86182</v>
      </c>
      <c r="CF457" s="38">
        <v>22</v>
      </c>
      <c r="CI457" s="1"/>
      <c r="CJ457" s="1">
        <v>115</v>
      </c>
      <c r="CK457" s="1">
        <v>125</v>
      </c>
      <c r="CL457" s="1"/>
      <c r="CM457" s="51"/>
    </row>
    <row r="458" spans="1:91" ht="14" hidden="1" customHeight="1" outlineLevel="1" x14ac:dyDescent="0.2">
      <c r="A458" t="s">
        <v>1100</v>
      </c>
      <c r="B458" t="s">
        <v>1135</v>
      </c>
      <c r="C458" s="1">
        <f t="shared" si="193"/>
        <v>7357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>IF(P458&gt;0,RANK(P458,(N458:P458,Q458:AE458)),0)</f>
        <v>0</v>
      </c>
      <c r="G458" s="1">
        <f t="shared" si="194"/>
        <v>3418</v>
      </c>
      <c r="H458" s="2">
        <f t="shared" si="195"/>
        <v>0.46459154546690229</v>
      </c>
      <c r="I458" s="2"/>
      <c r="J458" s="2">
        <f t="shared" si="196"/>
        <v>0.26586924017942098</v>
      </c>
      <c r="K458" s="2">
        <f t="shared" si="197"/>
        <v>0.73046078564632322</v>
      </c>
      <c r="L458" s="2">
        <f t="shared" si="198"/>
        <v>0</v>
      </c>
      <c r="M458" s="2">
        <f t="shared" si="199"/>
        <v>3.6699741742558523E-3</v>
      </c>
      <c r="N458" s="38">
        <v>1956</v>
      </c>
      <c r="O458" s="38">
        <v>5374</v>
      </c>
      <c r="P458" s="38"/>
      <c r="Q458" s="38">
        <v>18</v>
      </c>
      <c r="R458" s="38">
        <v>9</v>
      </c>
      <c r="S458" s="38"/>
      <c r="T458" s="38">
        <f>IF(Copyright!$B$14=1,CJ458,0)</f>
        <v>0</v>
      </c>
      <c r="U458" s="38">
        <f>IF(Copyright!$B$14=1,CK458,0)</f>
        <v>0</v>
      </c>
      <c r="V458" s="38"/>
      <c r="W458" s="38">
        <f>IF(Copyright!B$11=1,IF(CF458&gt;0,CF458-SUM(X458:AY458),SUM(CN458:CR458)),SUM(CN458:CR458))</f>
        <v>0</v>
      </c>
      <c r="X458" s="38">
        <v>0</v>
      </c>
      <c r="Y458" s="38"/>
      <c r="Z458" s="38">
        <v>0</v>
      </c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  <c r="BA458" s="3">
        <f>IF(Q458&gt;0,RANK(Q458,(N458:P458,Q458:AE458)),0)</f>
        <v>3</v>
      </c>
      <c r="BB458" s="3">
        <f>IF(R458&gt;0,RANK(R458,(N458:P458,Q458:AE458)),0)</f>
        <v>4</v>
      </c>
      <c r="BC458" s="3">
        <f>IF(S458&gt;0,RANK(S458,(N458:P458,Q458:AE458)),0)</f>
        <v>0</v>
      </c>
      <c r="BD458" s="3">
        <f>IF(T458&gt;0,RANK(T458,(N458:P458,Q458:AE458)),0)</f>
        <v>0</v>
      </c>
      <c r="BE458" s="2">
        <f t="shared" si="200"/>
        <v>2.4466494495038738E-3</v>
      </c>
      <c r="BF458" s="2">
        <f t="shared" si="201"/>
        <v>1.2233247247519369E-3</v>
      </c>
      <c r="BG458" s="2">
        <f t="shared" si="202"/>
        <v>0</v>
      </c>
      <c r="BH458" s="2">
        <f t="shared" si="203"/>
        <v>0</v>
      </c>
      <c r="BJ458" t="s">
        <v>1100</v>
      </c>
      <c r="BK458" t="s">
        <v>1135</v>
      </c>
      <c r="BL458">
        <v>8</v>
      </c>
      <c r="BN458">
        <v>0</v>
      </c>
      <c r="BO458" s="60">
        <v>13</v>
      </c>
      <c r="BP458" s="62">
        <v>75</v>
      </c>
      <c r="BQ458" s="66">
        <f t="shared" si="204"/>
        <v>13075</v>
      </c>
      <c r="BR458" s="66">
        <f t="shared" si="179"/>
        <v>13075</v>
      </c>
      <c r="BS458" s="3" t="s">
        <v>3083</v>
      </c>
      <c r="CD458" s="38">
        <f t="shared" si="192"/>
        <v>7357</v>
      </c>
      <c r="CI458" s="1"/>
      <c r="CJ458" s="1"/>
      <c r="CK458" s="1"/>
      <c r="CL458" s="1"/>
    </row>
    <row r="459" spans="1:91" ht="14" hidden="1" customHeight="1" outlineLevel="1" x14ac:dyDescent="0.2">
      <c r="A459" t="s">
        <v>99</v>
      </c>
      <c r="B459" t="s">
        <v>1135</v>
      </c>
      <c r="C459" s="1">
        <f t="shared" si="193"/>
        <v>86416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>IF(P459&gt;0,RANK(P459,(N459:P459,Q459:AE459)),0)</f>
        <v>0</v>
      </c>
      <c r="G459" s="1">
        <f t="shared" si="194"/>
        <v>29093</v>
      </c>
      <c r="H459" s="2">
        <f t="shared" si="195"/>
        <v>0.33666219218663213</v>
      </c>
      <c r="I459" s="2"/>
      <c r="J459" s="2">
        <f t="shared" si="196"/>
        <v>0.32529855582299572</v>
      </c>
      <c r="K459" s="2">
        <f t="shared" si="197"/>
        <v>0.6619607480096279</v>
      </c>
      <c r="L459" s="2">
        <f t="shared" si="198"/>
        <v>0</v>
      </c>
      <c r="M459" s="2">
        <f t="shared" si="199"/>
        <v>1.2740696167376386E-2</v>
      </c>
      <c r="N459" s="38">
        <v>28111</v>
      </c>
      <c r="O459" s="38">
        <v>57204</v>
      </c>
      <c r="P459" s="38"/>
      <c r="Q459" s="38">
        <v>415</v>
      </c>
      <c r="R459" s="38">
        <v>186</v>
      </c>
      <c r="S459" s="38"/>
      <c r="T459" s="38">
        <f>IF(Copyright!$B$14=1,CJ459,0)</f>
        <v>82</v>
      </c>
      <c r="U459" s="38">
        <f>IF(Copyright!$B$14=1,CK459,0)</f>
        <v>125</v>
      </c>
      <c r="V459" s="38"/>
      <c r="W459" s="38">
        <f>IF(Copyright!B$11=1,IF(CF459&gt;0,CF459-SUM(X459:AY459),SUM(CN459:CR459)),SUM(CN459:CR459))</f>
        <v>279</v>
      </c>
      <c r="X459" s="38">
        <v>14</v>
      </c>
      <c r="Y459" s="38"/>
      <c r="Z459" s="38">
        <v>0</v>
      </c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  <c r="BA459" s="3">
        <f>IF(Q459&gt;0,RANK(Q459,(N459:P459,Q459:AE459)),0)</f>
        <v>3</v>
      </c>
      <c r="BB459" s="3">
        <f>IF(R459&gt;0,RANK(R459,(N459:P459,Q459:AE459)),0)</f>
        <v>5</v>
      </c>
      <c r="BC459" s="3">
        <f>IF(S459&gt;0,RANK(S459,(N459:P459,Q459:AE459)),0)</f>
        <v>0</v>
      </c>
      <c r="BD459" s="3">
        <f>IF(T459&gt;0,RANK(T459,(N459:P459,Q459:AE459)),0)</f>
        <v>7</v>
      </c>
      <c r="BE459" s="2">
        <f t="shared" si="200"/>
        <v>4.8023514164043692E-3</v>
      </c>
      <c r="BF459" s="2">
        <f t="shared" si="201"/>
        <v>2.1523791890390668E-3</v>
      </c>
      <c r="BG459" s="2">
        <f t="shared" si="202"/>
        <v>0</v>
      </c>
      <c r="BH459" s="2">
        <f t="shared" si="203"/>
        <v>9.4889835215700798E-4</v>
      </c>
      <c r="BJ459" t="s">
        <v>99</v>
      </c>
      <c r="BK459" t="s">
        <v>1135</v>
      </c>
      <c r="BL459">
        <v>3</v>
      </c>
      <c r="BN459">
        <v>0</v>
      </c>
      <c r="BO459" s="60">
        <v>13</v>
      </c>
      <c r="BP459" s="62">
        <v>77</v>
      </c>
      <c r="BQ459" s="66">
        <f t="shared" si="204"/>
        <v>13077</v>
      </c>
      <c r="BR459" s="66">
        <f t="shared" si="179"/>
        <v>13077</v>
      </c>
      <c r="BS459" s="3" t="s">
        <v>3083</v>
      </c>
      <c r="BY459" s="73"/>
      <c r="CB459" s="95"/>
      <c r="CD459" s="38">
        <f t="shared" si="192"/>
        <v>0</v>
      </c>
      <c r="CE459" s="38">
        <f>86137+279</f>
        <v>86416</v>
      </c>
      <c r="CF459" s="1">
        <f>279+14</f>
        <v>293</v>
      </c>
      <c r="CI459" s="1"/>
      <c r="CJ459" s="1">
        <v>82</v>
      </c>
      <c r="CK459" s="1">
        <v>125</v>
      </c>
      <c r="CL459" s="1"/>
      <c r="CM459" s="51"/>
    </row>
    <row r="460" spans="1:91" ht="14" hidden="1" customHeight="1" outlineLevel="1" x14ac:dyDescent="0.2">
      <c r="A460" t="s">
        <v>1840</v>
      </c>
      <c r="B460" t="s">
        <v>1135</v>
      </c>
      <c r="C460" s="1">
        <f t="shared" si="193"/>
        <v>6340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>IF(P460&gt;0,RANK(P460,(N460:P460,Q460:AE460)),0)</f>
        <v>0</v>
      </c>
      <c r="G460" s="1">
        <f t="shared" si="194"/>
        <v>3160</v>
      </c>
      <c r="H460" s="2">
        <f t="shared" si="195"/>
        <v>0.49842271293375395</v>
      </c>
      <c r="I460" s="2"/>
      <c r="J460" s="2">
        <f t="shared" si="196"/>
        <v>0.24952681388012618</v>
      </c>
      <c r="K460" s="2">
        <f t="shared" si="197"/>
        <v>0.74794952681388016</v>
      </c>
      <c r="L460" s="2">
        <f t="shared" si="198"/>
        <v>0</v>
      </c>
      <c r="M460" s="2">
        <f t="shared" si="199"/>
        <v>2.5236593059936308E-3</v>
      </c>
      <c r="N460" s="38">
        <v>1582</v>
      </c>
      <c r="O460" s="38">
        <v>4742</v>
      </c>
      <c r="P460" s="38"/>
      <c r="Q460" s="38">
        <v>11</v>
      </c>
      <c r="R460" s="38">
        <v>5</v>
      </c>
      <c r="S460" s="38"/>
      <c r="T460" s="38">
        <f>IF(Copyright!$B$14=1,CJ460,0)</f>
        <v>0</v>
      </c>
      <c r="U460" s="38">
        <f>IF(Copyright!$B$14=1,CK460,0)</f>
        <v>0</v>
      </c>
      <c r="V460" s="38"/>
      <c r="W460" s="38">
        <f>IF(Copyright!B$11=1,IF(CF460&gt;0,CF460-SUM(X460:AY460),SUM(CN460:CR460)),SUM(CN460:CR460))</f>
        <v>0</v>
      </c>
      <c r="X460" s="38">
        <v>0</v>
      </c>
      <c r="Y460" s="38"/>
      <c r="Z460" s="38">
        <v>0</v>
      </c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  <c r="BA460" s="3">
        <f>IF(Q460&gt;0,RANK(Q460,(N460:P460,Q460:AE460)),0)</f>
        <v>3</v>
      </c>
      <c r="BB460" s="3">
        <f>IF(R460&gt;0,RANK(R460,(N460:P460,Q460:AE460)),0)</f>
        <v>4</v>
      </c>
      <c r="BC460" s="3">
        <f>IF(S460&gt;0,RANK(S460,(N460:P460,Q460:AE460)),0)</f>
        <v>0</v>
      </c>
      <c r="BD460" s="3">
        <f>IF(T460&gt;0,RANK(T460,(N460:P460,Q460:AE460)),0)</f>
        <v>0</v>
      </c>
      <c r="BE460" s="2">
        <f t="shared" si="200"/>
        <v>1.7350157728706626E-3</v>
      </c>
      <c r="BF460" s="2">
        <f t="shared" si="201"/>
        <v>7.8864353312302837E-4</v>
      </c>
      <c r="BG460" s="2">
        <f t="shared" si="202"/>
        <v>0</v>
      </c>
      <c r="BH460" s="2">
        <f t="shared" si="203"/>
        <v>0</v>
      </c>
      <c r="BJ460" t="s">
        <v>1840</v>
      </c>
      <c r="BK460" t="s">
        <v>1135</v>
      </c>
      <c r="BL460">
        <v>2</v>
      </c>
      <c r="BN460">
        <v>0</v>
      </c>
      <c r="BO460" s="60">
        <v>13</v>
      </c>
      <c r="BP460" s="62">
        <v>79</v>
      </c>
      <c r="BQ460" s="66">
        <f t="shared" si="204"/>
        <v>13079</v>
      </c>
      <c r="BR460" s="66">
        <f t="shared" si="179"/>
        <v>13079</v>
      </c>
      <c r="BS460" s="3" t="s">
        <v>3083</v>
      </c>
      <c r="CD460" s="38">
        <f t="shared" si="192"/>
        <v>6340</v>
      </c>
      <c r="CI460" s="1"/>
      <c r="CJ460" s="1"/>
      <c r="CK460" s="1"/>
      <c r="CL460" s="1"/>
    </row>
    <row r="461" spans="1:91" ht="14" hidden="1" customHeight="1" outlineLevel="1" x14ac:dyDescent="0.2">
      <c r="A461" t="s">
        <v>180</v>
      </c>
      <c r="B461" t="s">
        <v>1135</v>
      </c>
      <c r="C461" s="1">
        <f t="shared" si="193"/>
        <v>8116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>IF(P461&gt;0,RANK(P461,(N461:P461,Q461:AE461)),0)</f>
        <v>0</v>
      </c>
      <c r="G461" s="1">
        <f t="shared" si="194"/>
        <v>2106</v>
      </c>
      <c r="H461" s="2">
        <f t="shared" si="195"/>
        <v>0.25948743223262694</v>
      </c>
      <c r="I461" s="2"/>
      <c r="J461" s="2">
        <f t="shared" si="196"/>
        <v>0.36877772301626416</v>
      </c>
      <c r="K461" s="2">
        <f t="shared" si="197"/>
        <v>0.62826515524889104</v>
      </c>
      <c r="L461" s="2">
        <f t="shared" si="198"/>
        <v>0</v>
      </c>
      <c r="M461" s="2">
        <f t="shared" si="199"/>
        <v>2.9571217348448586E-3</v>
      </c>
      <c r="N461" s="38">
        <v>2993</v>
      </c>
      <c r="O461" s="38">
        <v>5099</v>
      </c>
      <c r="P461" s="38"/>
      <c r="Q461" s="38">
        <v>17</v>
      </c>
      <c r="R461" s="38">
        <v>7</v>
      </c>
      <c r="S461" s="38"/>
      <c r="T461" s="38">
        <f>IF(Copyright!$B$14=1,CJ461,0)</f>
        <v>0</v>
      </c>
      <c r="U461" s="38">
        <f>IF(Copyright!$B$14=1,CK461,0)</f>
        <v>0</v>
      </c>
      <c r="V461" s="38"/>
      <c r="W461" s="38">
        <f>IF(Copyright!B$11=1,IF(CF461&gt;0,CF461-SUM(X461:AY461),SUM(CN461:CR461)),SUM(CN461:CR461))</f>
        <v>0</v>
      </c>
      <c r="X461" s="38">
        <v>0</v>
      </c>
      <c r="Y461" s="38"/>
      <c r="Z461" s="38">
        <v>0</v>
      </c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  <c r="BA461" s="3">
        <f>IF(Q461&gt;0,RANK(Q461,(N461:P461,Q461:AE461)),0)</f>
        <v>3</v>
      </c>
      <c r="BB461" s="3">
        <f>IF(R461&gt;0,RANK(R461,(N461:P461,Q461:AE461)),0)</f>
        <v>4</v>
      </c>
      <c r="BC461" s="3">
        <f>IF(S461&gt;0,RANK(S461,(N461:P461,Q461:AE461)),0)</f>
        <v>0</v>
      </c>
      <c r="BD461" s="3">
        <f>IF(T461&gt;0,RANK(T461,(N461:P461,Q461:AE461)),0)</f>
        <v>0</v>
      </c>
      <c r="BE461" s="2">
        <f t="shared" si="200"/>
        <v>2.0946278955150319E-3</v>
      </c>
      <c r="BF461" s="2">
        <f t="shared" si="201"/>
        <v>8.624938393297191E-4</v>
      </c>
      <c r="BG461" s="2">
        <f t="shared" si="202"/>
        <v>0</v>
      </c>
      <c r="BH461" s="2">
        <f t="shared" si="203"/>
        <v>0</v>
      </c>
      <c r="BJ461" t="s">
        <v>180</v>
      </c>
      <c r="BK461" t="s">
        <v>1135</v>
      </c>
      <c r="BL461">
        <v>8</v>
      </c>
      <c r="BN461">
        <v>0</v>
      </c>
      <c r="BO461" s="60">
        <v>13</v>
      </c>
      <c r="BP461" s="62">
        <v>81</v>
      </c>
      <c r="BQ461" s="66">
        <f t="shared" si="204"/>
        <v>13081</v>
      </c>
      <c r="BR461" s="66">
        <f t="shared" si="179"/>
        <v>13081</v>
      </c>
      <c r="BS461" s="3" t="s">
        <v>3083</v>
      </c>
      <c r="CD461" s="38">
        <f t="shared" si="192"/>
        <v>8116</v>
      </c>
      <c r="CI461" s="1"/>
      <c r="CJ461" s="1"/>
      <c r="CK461" s="1"/>
      <c r="CL461" s="1"/>
    </row>
    <row r="462" spans="1:91" ht="14" hidden="1" customHeight="1" outlineLevel="1" x14ac:dyDescent="0.2">
      <c r="A462" t="s">
        <v>2572</v>
      </c>
      <c r="B462" t="s">
        <v>1135</v>
      </c>
      <c r="C462" s="1">
        <f t="shared" si="193"/>
        <v>8211</v>
      </c>
      <c r="D462" s="3">
        <f>IF(N462&gt;0, RANK(N462,(N462:P462,Q462:AE462)),0)</f>
        <v>2</v>
      </c>
      <c r="E462" s="3">
        <f>IF(O462&gt;0,RANK(O462,(N462:P462,Q462:AE462)),0)</f>
        <v>1</v>
      </c>
      <c r="F462" s="3">
        <f>IF(P462&gt;0,RANK(P462,(N462:P462,Q462:AE462)),0)</f>
        <v>0</v>
      </c>
      <c r="G462" s="1">
        <f t="shared" si="194"/>
        <v>5461</v>
      </c>
      <c r="H462" s="2">
        <f t="shared" si="195"/>
        <v>0.66508342467421755</v>
      </c>
      <c r="I462" s="2"/>
      <c r="J462" s="2">
        <f t="shared" si="196"/>
        <v>0.16356107660455488</v>
      </c>
      <c r="K462" s="2">
        <f t="shared" si="197"/>
        <v>0.82864450127877243</v>
      </c>
      <c r="L462" s="2">
        <f t="shared" si="198"/>
        <v>0</v>
      </c>
      <c r="M462" s="2">
        <f t="shared" si="199"/>
        <v>7.7944221166726946E-3</v>
      </c>
      <c r="N462" s="38">
        <v>1343</v>
      </c>
      <c r="O462" s="38">
        <v>6804</v>
      </c>
      <c r="P462" s="38"/>
      <c r="Q462" s="38">
        <v>35</v>
      </c>
      <c r="R462" s="38">
        <v>18</v>
      </c>
      <c r="S462" s="38"/>
      <c r="T462" s="38">
        <f>IF(Copyright!$B$14=1,CJ462,0)</f>
        <v>1</v>
      </c>
      <c r="U462" s="38">
        <f>IF(Copyright!$B$14=1,CK462,0)</f>
        <v>2</v>
      </c>
      <c r="V462" s="38"/>
      <c r="W462" s="38">
        <f>IF(Copyright!B$11=1,IF(CF462&gt;0,CF462-SUM(X462:AY462),SUM(CN462:CR462)),SUM(CN462:CR462))</f>
        <v>8</v>
      </c>
      <c r="X462" s="38">
        <v>0</v>
      </c>
      <c r="Y462" s="38"/>
      <c r="Z462" s="38">
        <v>0</v>
      </c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  <c r="BA462" s="3">
        <f>IF(Q462&gt;0,RANK(Q462,(N462:P462,Q462:AE462)),0)</f>
        <v>3</v>
      </c>
      <c r="BB462" s="3">
        <f>IF(R462&gt;0,RANK(R462,(N462:P462,Q462:AE462)),0)</f>
        <v>4</v>
      </c>
      <c r="BC462" s="3">
        <f>IF(S462&gt;0,RANK(S462,(N462:P462,Q462:AE462)),0)</f>
        <v>0</v>
      </c>
      <c r="BD462" s="3">
        <f>IF(T462&gt;0,RANK(T462,(N462:P462,Q462:AE462)),0)</f>
        <v>7</v>
      </c>
      <c r="BE462" s="2">
        <f t="shared" si="200"/>
        <v>4.2625745950554137E-3</v>
      </c>
      <c r="BF462" s="2">
        <f t="shared" si="201"/>
        <v>2.1921812203142127E-3</v>
      </c>
      <c r="BG462" s="2">
        <f t="shared" si="202"/>
        <v>0</v>
      </c>
      <c r="BH462" s="2">
        <f t="shared" si="203"/>
        <v>1.2178784557301182E-4</v>
      </c>
      <c r="BJ462" t="s">
        <v>2572</v>
      </c>
      <c r="BK462" t="s">
        <v>1135</v>
      </c>
      <c r="BL462">
        <v>14</v>
      </c>
      <c r="BN462">
        <v>0</v>
      </c>
      <c r="BO462" s="60">
        <v>13</v>
      </c>
      <c r="BP462" s="62">
        <v>83</v>
      </c>
      <c r="BQ462" s="66">
        <f t="shared" si="204"/>
        <v>13083</v>
      </c>
      <c r="BR462" s="66">
        <f t="shared" si="179"/>
        <v>13083</v>
      </c>
      <c r="BS462" s="3" t="s">
        <v>3083</v>
      </c>
      <c r="BY462" s="73"/>
      <c r="CB462" s="95"/>
      <c r="CD462" s="38">
        <f t="shared" si="192"/>
        <v>0</v>
      </c>
      <c r="CE462" s="38">
        <v>8211</v>
      </c>
      <c r="CF462" s="38">
        <v>8</v>
      </c>
      <c r="CI462" s="1"/>
      <c r="CJ462" s="1">
        <v>1</v>
      </c>
      <c r="CK462" s="1">
        <v>2</v>
      </c>
      <c r="CL462" s="1"/>
      <c r="CM462" s="51"/>
    </row>
    <row r="463" spans="1:91" ht="14" hidden="1" customHeight="1" outlineLevel="1" x14ac:dyDescent="0.2">
      <c r="A463" t="s">
        <v>2706</v>
      </c>
      <c r="B463" t="s">
        <v>1135</v>
      </c>
      <c r="C463" s="1">
        <f t="shared" si="193"/>
        <v>19623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>IF(P463&gt;0,RANK(P463,(N463:P463,Q463:AE463)),0)</f>
        <v>0</v>
      </c>
      <c r="G463" s="1">
        <f t="shared" si="194"/>
        <v>12765</v>
      </c>
      <c r="H463" s="2">
        <f t="shared" si="195"/>
        <v>0.65051215410487695</v>
      </c>
      <c r="I463" s="2"/>
      <c r="J463" s="2">
        <f t="shared" si="196"/>
        <v>0.17071803495897672</v>
      </c>
      <c r="K463" s="2">
        <f t="shared" si="197"/>
        <v>0.82123018906385359</v>
      </c>
      <c r="L463" s="2">
        <f t="shared" si="198"/>
        <v>0</v>
      </c>
      <c r="M463" s="2">
        <f t="shared" si="199"/>
        <v>8.0517759771696618E-3</v>
      </c>
      <c r="N463" s="38">
        <v>3350</v>
      </c>
      <c r="O463" s="38">
        <v>16115</v>
      </c>
      <c r="P463" s="38"/>
      <c r="Q463" s="38">
        <v>66</v>
      </c>
      <c r="R463" s="38">
        <v>30</v>
      </c>
      <c r="S463" s="38"/>
      <c r="T463" s="38">
        <f>IF(Copyright!$B$14=1,CJ463,0)</f>
        <v>13</v>
      </c>
      <c r="U463" s="38">
        <f>IF(Copyright!$B$14=1,CK463,0)</f>
        <v>6</v>
      </c>
      <c r="V463" s="38"/>
      <c r="W463" s="38">
        <f>IF(Copyright!B$11=1,IF(CF463&gt;0,CF463-SUM(X463:AY463),SUM(CN463:CR463)),SUM(CN463:CR463))</f>
        <v>41</v>
      </c>
      <c r="X463" s="38">
        <v>2</v>
      </c>
      <c r="Y463" s="38"/>
      <c r="Z463" s="38">
        <v>0</v>
      </c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  <c r="BA463" s="3">
        <f>IF(Q463&gt;0,RANK(Q463,(N463:P463,Q463:AE463)),0)</f>
        <v>3</v>
      </c>
      <c r="BB463" s="3">
        <f>IF(R463&gt;0,RANK(R463,(N463:P463,Q463:AE463)),0)</f>
        <v>5</v>
      </c>
      <c r="BC463" s="3">
        <f>IF(S463&gt;0,RANK(S463,(N463:P463,Q463:AE463)),0)</f>
        <v>0</v>
      </c>
      <c r="BD463" s="3">
        <f>IF(T463&gt;0,RANK(T463,(N463:P463,Q463:AE463)),0)</f>
        <v>6</v>
      </c>
      <c r="BE463" s="2">
        <f t="shared" si="200"/>
        <v>3.3634000917290934E-3</v>
      </c>
      <c r="BF463" s="2">
        <f t="shared" si="201"/>
        <v>1.5288182235132244E-3</v>
      </c>
      <c r="BG463" s="2">
        <f t="shared" si="202"/>
        <v>0</v>
      </c>
      <c r="BH463" s="2">
        <f t="shared" si="203"/>
        <v>6.6248789685573054E-4</v>
      </c>
      <c r="BJ463" t="s">
        <v>2706</v>
      </c>
      <c r="BK463" t="s">
        <v>1135</v>
      </c>
      <c r="BL463">
        <v>7</v>
      </c>
      <c r="BN463">
        <v>0</v>
      </c>
      <c r="BO463" s="60">
        <v>13</v>
      </c>
      <c r="BP463" s="62">
        <v>85</v>
      </c>
      <c r="BQ463" s="66">
        <f t="shared" si="204"/>
        <v>13085</v>
      </c>
      <c r="BR463" s="66">
        <f t="shared" si="179"/>
        <v>13085</v>
      </c>
      <c r="BS463" s="3" t="s">
        <v>3083</v>
      </c>
      <c r="BY463" s="73"/>
      <c r="CB463" s="95"/>
      <c r="CD463" s="38">
        <f t="shared" si="192"/>
        <v>0</v>
      </c>
      <c r="CE463" s="38">
        <f>19582+41</f>
        <v>19623</v>
      </c>
      <c r="CF463" s="38">
        <v>43</v>
      </c>
      <c r="CI463" s="1"/>
      <c r="CJ463" s="1">
        <v>13</v>
      </c>
      <c r="CK463" s="1">
        <v>6</v>
      </c>
      <c r="CL463" s="1"/>
      <c r="CM463" s="51"/>
    </row>
    <row r="464" spans="1:91" ht="14" hidden="1" customHeight="1" outlineLevel="1" x14ac:dyDescent="0.2">
      <c r="A464" t="s">
        <v>1899</v>
      </c>
      <c r="B464" t="s">
        <v>1135</v>
      </c>
      <c r="C464" s="1">
        <f t="shared" si="193"/>
        <v>11549</v>
      </c>
      <c r="D464" s="3">
        <f>IF(N464&gt;0, RANK(N464,(N464:P464,Q464:AE464)),0)</f>
        <v>2</v>
      </c>
      <c r="E464" s="3">
        <f>IF(O464&gt;0,RANK(O464,(N464:P464,Q464:AE464)),0)</f>
        <v>1</v>
      </c>
      <c r="F464" s="3">
        <f>IF(P464&gt;0,RANK(P464,(N464:P464,Q464:AE464)),0)</f>
        <v>0</v>
      </c>
      <c r="G464" s="1">
        <f t="shared" si="194"/>
        <v>2768</v>
      </c>
      <c r="H464" s="2">
        <f t="shared" si="195"/>
        <v>0.23967443068663954</v>
      </c>
      <c r="I464" s="2"/>
      <c r="J464" s="2">
        <f t="shared" si="196"/>
        <v>0.3785609143648801</v>
      </c>
      <c r="K464" s="2">
        <f t="shared" si="197"/>
        <v>0.61823534505151956</v>
      </c>
      <c r="L464" s="2">
        <f t="shared" si="198"/>
        <v>0</v>
      </c>
      <c r="M464" s="2">
        <f t="shared" si="199"/>
        <v>3.2037405836004007E-3</v>
      </c>
      <c r="N464" s="38">
        <v>4372</v>
      </c>
      <c r="O464" s="38">
        <v>7140</v>
      </c>
      <c r="P464" s="38"/>
      <c r="Q464" s="38">
        <v>22</v>
      </c>
      <c r="R464" s="38">
        <v>15</v>
      </c>
      <c r="S464" s="38"/>
      <c r="T464" s="38">
        <f>IF(Copyright!$B$14=1,CJ464,0)</f>
        <v>0</v>
      </c>
      <c r="U464" s="38">
        <f>IF(Copyright!$B$14=1,CK464,0)</f>
        <v>0</v>
      </c>
      <c r="V464" s="38"/>
      <c r="W464" s="38">
        <f>IF(Copyright!B$11=1,IF(CF464&gt;0,CF464-SUM(X464:AY464),SUM(CN464:CR464)),SUM(CN464:CR464))</f>
        <v>0</v>
      </c>
      <c r="X464" s="38">
        <v>0</v>
      </c>
      <c r="Y464" s="38"/>
      <c r="Z464" s="38">
        <v>0</v>
      </c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  <c r="BA464" s="3">
        <f>IF(Q464&gt;0,RANK(Q464,(N464:P464,Q464:AE464)),0)</f>
        <v>3</v>
      </c>
      <c r="BB464" s="3">
        <f>IF(R464&gt;0,RANK(R464,(N464:P464,Q464:AE464)),0)</f>
        <v>4</v>
      </c>
      <c r="BC464" s="3">
        <f>IF(S464&gt;0,RANK(S464,(N464:P464,Q464:AE464)),0)</f>
        <v>0</v>
      </c>
      <c r="BD464" s="3">
        <f>IF(T464&gt;0,RANK(T464,(N464:P464,Q464:AE464)),0)</f>
        <v>0</v>
      </c>
      <c r="BE464" s="2">
        <f t="shared" si="200"/>
        <v>1.9049268334920772E-3</v>
      </c>
      <c r="BF464" s="2">
        <f t="shared" si="201"/>
        <v>1.2988137501082344E-3</v>
      </c>
      <c r="BG464" s="2">
        <f t="shared" si="202"/>
        <v>0</v>
      </c>
      <c r="BH464" s="2">
        <f t="shared" si="203"/>
        <v>0</v>
      </c>
      <c r="BJ464" t="s">
        <v>1899</v>
      </c>
      <c r="BK464" t="s">
        <v>1135</v>
      </c>
      <c r="BL464">
        <v>2</v>
      </c>
      <c r="BN464">
        <v>0</v>
      </c>
      <c r="BO464" s="60">
        <v>13</v>
      </c>
      <c r="BP464" s="62">
        <v>87</v>
      </c>
      <c r="BQ464" s="66">
        <f t="shared" si="204"/>
        <v>13087</v>
      </c>
      <c r="BR464" s="66">
        <f t="shared" si="179"/>
        <v>13087</v>
      </c>
      <c r="BS464" s="3" t="s">
        <v>3083</v>
      </c>
      <c r="CD464" s="38">
        <f t="shared" si="192"/>
        <v>11549</v>
      </c>
      <c r="CI464" s="1"/>
      <c r="CJ464" s="1"/>
      <c r="CK464" s="1"/>
      <c r="CL464" s="1"/>
    </row>
    <row r="465" spans="1:91" ht="14" hidden="1" customHeight="1" outlineLevel="1" x14ac:dyDescent="0.2">
      <c r="A465" t="s">
        <v>1066</v>
      </c>
      <c r="B465" t="s">
        <v>1135</v>
      </c>
      <c r="C465" s="1">
        <f t="shared" si="193"/>
        <v>366104</v>
      </c>
      <c r="D465" s="3">
        <f>IF(N465&gt;0, RANK(N465,(N465:P465,Q465:AE465)),0)</f>
        <v>1</v>
      </c>
      <c r="E465" s="3">
        <f>IF(O465&gt;0,RANK(O465,(N465:P465,Q465:AE465)),0)</f>
        <v>2</v>
      </c>
      <c r="F465" s="3">
        <f>IF(P465&gt;0,RANK(P465,(N465:P465,Q465:AE465)),0)</f>
        <v>0</v>
      </c>
      <c r="G465" s="1">
        <f t="shared" si="194"/>
        <v>237008</v>
      </c>
      <c r="H465" s="2">
        <f t="shared" si="195"/>
        <v>0.64737888687367529</v>
      </c>
      <c r="I465" s="2"/>
      <c r="J465" s="2">
        <f t="shared" si="196"/>
        <v>0.81842864322706121</v>
      </c>
      <c r="K465" s="2">
        <f t="shared" si="197"/>
        <v>0.17104975635338593</v>
      </c>
      <c r="L465" s="2">
        <f t="shared" si="198"/>
        <v>0</v>
      </c>
      <c r="M465" s="2">
        <f t="shared" si="199"/>
        <v>1.0521600419552857E-2</v>
      </c>
      <c r="N465" s="38">
        <v>299630</v>
      </c>
      <c r="O465" s="38">
        <v>62622</v>
      </c>
      <c r="P465" s="38"/>
      <c r="Q465" s="38">
        <v>1557</v>
      </c>
      <c r="R465" s="38">
        <v>2199</v>
      </c>
      <c r="S465" s="38"/>
      <c r="T465" s="38">
        <f>IF(Copyright!$B$14=1,CJ465,0)</f>
        <v>0</v>
      </c>
      <c r="U465" s="38">
        <f>IF(Copyright!$B$14=1,CK465,0)</f>
        <v>0</v>
      </c>
      <c r="V465" s="38"/>
      <c r="W465" s="38">
        <f>IF(Copyright!B$11=1,IF(CF465&gt;0,CF465-SUM(X465:AY465),SUM(CN465:CR465)),SUM(CN465:CR465))</f>
        <v>96</v>
      </c>
      <c r="X465" s="38">
        <v>0</v>
      </c>
      <c r="Y465" s="38"/>
      <c r="Z465" s="38">
        <v>0</v>
      </c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  <c r="BA465" s="3">
        <f>IF(Q465&gt;0,RANK(Q465,(N465:P465,Q465:AE465)),0)</f>
        <v>4</v>
      </c>
      <c r="BB465" s="3">
        <f>IF(R465&gt;0,RANK(R465,(N465:P465,Q465:AE465)),0)</f>
        <v>3</v>
      </c>
      <c r="BC465" s="3">
        <f>IF(S465&gt;0,RANK(S465,(N465:P465,Q465:AE465)),0)</f>
        <v>0</v>
      </c>
      <c r="BD465" s="3">
        <f>IF(T465&gt;0,RANK(T465,(N465:P465,Q465:AE465)),0)</f>
        <v>0</v>
      </c>
      <c r="BE465" s="2">
        <f t="shared" si="200"/>
        <v>4.2528898892118085E-3</v>
      </c>
      <c r="BF465" s="2">
        <f t="shared" si="201"/>
        <v>6.0064899591372942E-3</v>
      </c>
      <c r="BG465" s="2">
        <f t="shared" si="202"/>
        <v>0</v>
      </c>
      <c r="BH465" s="2">
        <f t="shared" si="203"/>
        <v>0</v>
      </c>
      <c r="BJ465" t="s">
        <v>1066</v>
      </c>
      <c r="BK465" t="s">
        <v>1135</v>
      </c>
      <c r="BN465">
        <v>0</v>
      </c>
      <c r="BO465" s="60">
        <v>13</v>
      </c>
      <c r="BP465" s="62">
        <v>89</v>
      </c>
      <c r="BQ465" s="66">
        <f t="shared" si="204"/>
        <v>13089</v>
      </c>
      <c r="BR465" s="66">
        <f t="shared" si="179"/>
        <v>13089</v>
      </c>
      <c r="BS465" s="3" t="s">
        <v>3083</v>
      </c>
      <c r="BY465" s="73"/>
      <c r="CB465" s="95"/>
      <c r="CD465" s="38">
        <f t="shared" si="192"/>
        <v>0</v>
      </c>
      <c r="CE465" s="38">
        <v>366104</v>
      </c>
      <c r="CF465" s="38">
        <f>2+73+6+6+1+8</f>
        <v>96</v>
      </c>
      <c r="CI465" s="1"/>
      <c r="CJ465" s="1"/>
      <c r="CK465" s="1"/>
      <c r="CL465" s="1"/>
      <c r="CM465" s="51"/>
    </row>
    <row r="466" spans="1:91" ht="14" hidden="1" customHeight="1" outlineLevel="1" x14ac:dyDescent="0.2">
      <c r="A466" t="s">
        <v>3071</v>
      </c>
      <c r="B466" t="s">
        <v>1135</v>
      </c>
      <c r="C466" s="1">
        <f t="shared" si="193"/>
        <v>8350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>IF(P466&gt;0,RANK(P466,(N466:P466,Q466:AE466)),0)</f>
        <v>0</v>
      </c>
      <c r="G466" s="1">
        <f t="shared" si="194"/>
        <v>4168</v>
      </c>
      <c r="H466" s="2">
        <f t="shared" si="195"/>
        <v>0.49916167664670658</v>
      </c>
      <c r="I466" s="2"/>
      <c r="J466" s="2">
        <f t="shared" si="196"/>
        <v>0.24922155688622755</v>
      </c>
      <c r="K466" s="2">
        <f t="shared" si="197"/>
        <v>0.74838323353293412</v>
      </c>
      <c r="L466" s="2">
        <f t="shared" si="198"/>
        <v>0</v>
      </c>
      <c r="M466" s="2">
        <f t="shared" si="199"/>
        <v>2.3952095808383866E-3</v>
      </c>
      <c r="N466" s="38">
        <v>2081</v>
      </c>
      <c r="O466" s="38">
        <v>6249</v>
      </c>
      <c r="P466" s="38"/>
      <c r="Q466" s="38">
        <v>13</v>
      </c>
      <c r="R466" s="38">
        <v>7</v>
      </c>
      <c r="S466" s="38"/>
      <c r="T466" s="38">
        <f>IF(Copyright!$B$14=1,CJ466,0)</f>
        <v>0</v>
      </c>
      <c r="U466" s="38">
        <f>IF(Copyright!$B$14=1,CK466,0)</f>
        <v>0</v>
      </c>
      <c r="V466" s="38"/>
      <c r="W466" s="38">
        <f>IF(Copyright!B$11=1,IF(CF466&gt;0,CF466-SUM(X466:AY466),SUM(CN466:CR466)),SUM(CN466:CR466))</f>
        <v>0</v>
      </c>
      <c r="X466" s="38">
        <v>0</v>
      </c>
      <c r="Y466" s="38"/>
      <c r="Z466" s="38">
        <v>0</v>
      </c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  <c r="BA466" s="3">
        <f>IF(Q466&gt;0,RANK(Q466,(N466:P466,Q466:AE466)),0)</f>
        <v>3</v>
      </c>
      <c r="BB466" s="3">
        <f>IF(R466&gt;0,RANK(R466,(N466:P466,Q466:AE466)),0)</f>
        <v>4</v>
      </c>
      <c r="BC466" s="3">
        <f>IF(S466&gt;0,RANK(S466,(N466:P466,Q466:AE466)),0)</f>
        <v>0</v>
      </c>
      <c r="BD466" s="3">
        <f>IF(T466&gt;0,RANK(T466,(N466:P466,Q466:AE466)),0)</f>
        <v>0</v>
      </c>
      <c r="BE466" s="2">
        <f t="shared" si="200"/>
        <v>1.5568862275449102E-3</v>
      </c>
      <c r="BF466" s="2">
        <f t="shared" si="201"/>
        <v>8.3832335329341316E-4</v>
      </c>
      <c r="BG466" s="2">
        <f t="shared" si="202"/>
        <v>0</v>
      </c>
      <c r="BH466" s="2">
        <f t="shared" si="203"/>
        <v>0</v>
      </c>
      <c r="BJ466" t="s">
        <v>3071</v>
      </c>
      <c r="BK466" t="s">
        <v>1135</v>
      </c>
      <c r="BL466">
        <v>8</v>
      </c>
      <c r="BN466">
        <v>0</v>
      </c>
      <c r="BO466" s="60">
        <v>13</v>
      </c>
      <c r="BP466" s="62">
        <v>91</v>
      </c>
      <c r="BQ466" s="66">
        <f t="shared" si="204"/>
        <v>13091</v>
      </c>
      <c r="BR466" s="66">
        <f t="shared" si="179"/>
        <v>13091</v>
      </c>
      <c r="BS466" s="3" t="s">
        <v>3083</v>
      </c>
      <c r="CD466" s="38">
        <f t="shared" si="192"/>
        <v>8350</v>
      </c>
      <c r="CI466" s="1"/>
      <c r="CJ466" s="1"/>
      <c r="CK466" s="1"/>
      <c r="CL466" s="1"/>
    </row>
    <row r="467" spans="1:91" ht="14" hidden="1" customHeight="1" outlineLevel="1" x14ac:dyDescent="0.2">
      <c r="A467" t="s">
        <v>301</v>
      </c>
      <c r="B467" t="s">
        <v>1135</v>
      </c>
      <c r="C467" s="1">
        <f t="shared" si="193"/>
        <v>4177</v>
      </c>
      <c r="D467" s="3">
        <f>IF(N467&gt;0, RANK(N467,(N467:P467,Q467:AE467)),0)</f>
        <v>2</v>
      </c>
      <c r="E467" s="3">
        <f>IF(O467&gt;0,RANK(O467,(N467:P467,Q467:AE467)),0)</f>
        <v>1</v>
      </c>
      <c r="F467" s="3">
        <f>IF(P467&gt;0,RANK(P467,(N467:P467,Q467:AE467)),0)</f>
        <v>0</v>
      </c>
      <c r="G467" s="1">
        <f t="shared" si="194"/>
        <v>322</v>
      </c>
      <c r="H467" s="2">
        <f t="shared" si="195"/>
        <v>7.7088819727076846E-2</v>
      </c>
      <c r="I467" s="2"/>
      <c r="J467" s="2">
        <f t="shared" si="196"/>
        <v>0.45989944936557337</v>
      </c>
      <c r="K467" s="2">
        <f t="shared" si="197"/>
        <v>0.53698826909265018</v>
      </c>
      <c r="L467" s="2">
        <f t="shared" si="198"/>
        <v>0</v>
      </c>
      <c r="M467" s="2">
        <f t="shared" si="199"/>
        <v>3.1122815417764516E-3</v>
      </c>
      <c r="N467" s="38">
        <v>1921</v>
      </c>
      <c r="O467" s="38">
        <v>2243</v>
      </c>
      <c r="P467" s="38"/>
      <c r="Q467" s="38">
        <v>7</v>
      </c>
      <c r="R467" s="38">
        <v>6</v>
      </c>
      <c r="S467" s="38"/>
      <c r="T467" s="38">
        <f>IF(Copyright!$B$14=1,CJ467,0)</f>
        <v>0</v>
      </c>
      <c r="U467" s="38">
        <f>IF(Copyright!$B$14=1,CK467,0)</f>
        <v>0</v>
      </c>
      <c r="V467" s="38"/>
      <c r="W467" s="38">
        <f>IF(Copyright!B$11=1,IF(CF467&gt;0,CF467-SUM(X467:AY467),SUM(CN467:CR467)),SUM(CN467:CR467))</f>
        <v>0</v>
      </c>
      <c r="X467" s="38">
        <v>0</v>
      </c>
      <c r="Y467" s="38"/>
      <c r="Z467" s="38">
        <v>0</v>
      </c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  <c r="BA467" s="3">
        <f>IF(Q467&gt;0,RANK(Q467,(N467:P467,Q467:AE467)),0)</f>
        <v>3</v>
      </c>
      <c r="BB467" s="3">
        <f>IF(R467&gt;0,RANK(R467,(N467:P467,Q467:AE467)),0)</f>
        <v>4</v>
      </c>
      <c r="BC467" s="3">
        <f>IF(S467&gt;0,RANK(S467,(N467:P467,Q467:AE467)),0)</f>
        <v>0</v>
      </c>
      <c r="BD467" s="3">
        <f>IF(T467&gt;0,RANK(T467,(N467:P467,Q467:AE467)),0)</f>
        <v>0</v>
      </c>
      <c r="BE467" s="2">
        <f t="shared" si="200"/>
        <v>1.6758439071103662E-3</v>
      </c>
      <c r="BF467" s="2">
        <f t="shared" si="201"/>
        <v>1.4364376346660283E-3</v>
      </c>
      <c r="BG467" s="2">
        <f t="shared" si="202"/>
        <v>0</v>
      </c>
      <c r="BH467" s="2">
        <f t="shared" si="203"/>
        <v>0</v>
      </c>
      <c r="BJ467" t="s">
        <v>301</v>
      </c>
      <c r="BK467" t="s">
        <v>1135</v>
      </c>
      <c r="BL467">
        <v>2</v>
      </c>
      <c r="BN467">
        <v>0</v>
      </c>
      <c r="BO467" s="60">
        <v>13</v>
      </c>
      <c r="BP467" s="62">
        <v>93</v>
      </c>
      <c r="BQ467" s="66">
        <f t="shared" si="204"/>
        <v>13093</v>
      </c>
      <c r="BR467" s="66">
        <f t="shared" si="179"/>
        <v>13093</v>
      </c>
      <c r="BS467" s="3" t="s">
        <v>3083</v>
      </c>
      <c r="CD467" s="38">
        <f t="shared" si="192"/>
        <v>4177</v>
      </c>
      <c r="CI467" s="1"/>
      <c r="CJ467" s="1"/>
      <c r="CK467" s="1"/>
      <c r="CL467" s="1"/>
    </row>
    <row r="468" spans="1:91" ht="14" hidden="1" customHeight="1" outlineLevel="1" x14ac:dyDescent="0.2">
      <c r="A468" t="s">
        <v>2351</v>
      </c>
      <c r="B468" t="s">
        <v>1135</v>
      </c>
      <c r="C468" s="1">
        <f t="shared" si="193"/>
        <v>33850</v>
      </c>
      <c r="D468" s="3">
        <f>IF(N468&gt;0, RANK(N468,(N468:P468,Q468:AE468)),0)</f>
        <v>1</v>
      </c>
      <c r="E468" s="3">
        <f>IF(O468&gt;0,RANK(O468,(N468:P468,Q468:AE468)),0)</f>
        <v>2</v>
      </c>
      <c r="F468" s="3">
        <f>IF(P468&gt;0,RANK(P468,(N468:P468,Q468:AE468)),0)</f>
        <v>0</v>
      </c>
      <c r="G468" s="1">
        <f t="shared" si="194"/>
        <v>13927</v>
      </c>
      <c r="H468" s="2">
        <f t="shared" si="195"/>
        <v>0.41143279172821268</v>
      </c>
      <c r="I468" s="2"/>
      <c r="J468" s="2">
        <f t="shared" si="196"/>
        <v>0.70401772525849338</v>
      </c>
      <c r="K468" s="2">
        <f t="shared" si="197"/>
        <v>0.29258493353028064</v>
      </c>
      <c r="L468" s="2">
        <f t="shared" si="198"/>
        <v>0</v>
      </c>
      <c r="M468" s="2">
        <f t="shared" si="199"/>
        <v>3.3973412112259793E-3</v>
      </c>
      <c r="N468" s="38">
        <v>23831</v>
      </c>
      <c r="O468" s="38">
        <v>9904</v>
      </c>
      <c r="P468" s="38"/>
      <c r="Q468" s="38">
        <v>63</v>
      </c>
      <c r="R468" s="38">
        <v>52</v>
      </c>
      <c r="S468" s="38"/>
      <c r="T468" s="38">
        <f>IF(Copyright!$B$14=1,CJ468,0)</f>
        <v>0</v>
      </c>
      <c r="U468" s="38">
        <f>IF(Copyright!$B$14=1,CK468,0)</f>
        <v>0</v>
      </c>
      <c r="V468" s="38"/>
      <c r="W468" s="38">
        <f>IF(Copyright!B$11=1,IF(CF468&gt;0,CF468-SUM(X468:AY468),SUM(CN468:CR468)),SUM(CN468:CR468))</f>
        <v>0</v>
      </c>
      <c r="X468" s="38">
        <v>0</v>
      </c>
      <c r="Y468" s="38"/>
      <c r="Z468" s="38">
        <v>0</v>
      </c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  <c r="BA468" s="3">
        <f>IF(Q468&gt;0,RANK(Q468,(N468:P468,Q468:AE468)),0)</f>
        <v>3</v>
      </c>
      <c r="BB468" s="3">
        <f>IF(R468&gt;0,RANK(R468,(N468:P468,Q468:AE468)),0)</f>
        <v>4</v>
      </c>
      <c r="BC468" s="3">
        <f>IF(S468&gt;0,RANK(S468,(N468:P468,Q468:AE468)),0)</f>
        <v>0</v>
      </c>
      <c r="BD468" s="3">
        <f>IF(T468&gt;0,RANK(T468,(N468:P468,Q468:AE468)),0)</f>
        <v>0</v>
      </c>
      <c r="BE468" s="2">
        <f t="shared" si="200"/>
        <v>1.8611521418020679E-3</v>
      </c>
      <c r="BF468" s="2">
        <f t="shared" si="201"/>
        <v>1.5361890694239291E-3</v>
      </c>
      <c r="BG468" s="2">
        <f t="shared" si="202"/>
        <v>0</v>
      </c>
      <c r="BH468" s="2">
        <f t="shared" si="203"/>
        <v>0</v>
      </c>
      <c r="BJ468" t="s">
        <v>2351</v>
      </c>
      <c r="BK468" t="s">
        <v>1135</v>
      </c>
      <c r="BL468">
        <v>2</v>
      </c>
      <c r="BN468">
        <v>0</v>
      </c>
      <c r="BO468" s="60">
        <v>13</v>
      </c>
      <c r="BP468" s="62">
        <v>95</v>
      </c>
      <c r="BQ468" s="66">
        <f t="shared" si="204"/>
        <v>13095</v>
      </c>
      <c r="BR468" s="66">
        <f t="shared" si="179"/>
        <v>13095</v>
      </c>
      <c r="BS468" s="3" t="s">
        <v>3083</v>
      </c>
      <c r="BY468" s="73"/>
      <c r="CD468" s="38">
        <f t="shared" si="192"/>
        <v>33850</v>
      </c>
      <c r="CI468" s="1"/>
      <c r="CJ468" s="1"/>
      <c r="CK468" s="1"/>
      <c r="CL468" s="1"/>
    </row>
    <row r="469" spans="1:91" ht="14" hidden="1" customHeight="1" outlineLevel="1" x14ac:dyDescent="0.2">
      <c r="A469" t="s">
        <v>1127</v>
      </c>
      <c r="B469" t="s">
        <v>1135</v>
      </c>
      <c r="C469" s="1">
        <f t="shared" si="193"/>
        <v>71153</v>
      </c>
      <c r="D469" s="3">
        <f>IF(N469&gt;0, RANK(N469,(N469:P469,Q469:AE469)),0)</f>
        <v>1</v>
      </c>
      <c r="E469" s="3">
        <f>IF(O469&gt;0,RANK(O469,(N469:P469,Q469:AE469)),0)</f>
        <v>2</v>
      </c>
      <c r="F469" s="3">
        <f>IF(P469&gt;0,RANK(P469,(N469:P469,Q469:AE469)),0)</f>
        <v>0</v>
      </c>
      <c r="G469" s="1">
        <f t="shared" si="194"/>
        <v>22244</v>
      </c>
      <c r="H469" s="2">
        <f t="shared" si="195"/>
        <v>0.31262209604654756</v>
      </c>
      <c r="I469" s="2"/>
      <c r="J469" s="2">
        <f t="shared" si="196"/>
        <v>0.64986718760979856</v>
      </c>
      <c r="K469" s="2">
        <f t="shared" si="197"/>
        <v>0.337245091563251</v>
      </c>
      <c r="L469" s="2">
        <f t="shared" si="198"/>
        <v>0</v>
      </c>
      <c r="M469" s="2">
        <f t="shared" si="199"/>
        <v>1.2887720826950444E-2</v>
      </c>
      <c r="N469" s="38">
        <v>46240</v>
      </c>
      <c r="O469" s="38">
        <v>23996</v>
      </c>
      <c r="P469" s="38"/>
      <c r="Q469" s="38">
        <v>233</v>
      </c>
      <c r="R469" s="38">
        <v>252</v>
      </c>
      <c r="S469" s="38"/>
      <c r="T469" s="38">
        <f>IF(Copyright!$B$14=1,CJ469,0)</f>
        <v>134</v>
      </c>
      <c r="U469" s="38">
        <f>IF(Copyright!$B$14=1,CK469,0)</f>
        <v>293</v>
      </c>
      <c r="V469" s="38"/>
      <c r="W469" s="38">
        <f>IF(Copyright!B$11=1,IF(CF469&gt;0,CF469-SUM(X469:AY469),SUM(CN469:CR469)),SUM(CN469:CR469))</f>
        <v>5</v>
      </c>
      <c r="X469" s="38">
        <v>0</v>
      </c>
      <c r="Y469" s="38"/>
      <c r="Z469" s="38">
        <v>0</v>
      </c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  <c r="BA469" s="3">
        <f>IF(Q469&gt;0,RANK(Q469,(N469:P469,Q469:AE469)),0)</f>
        <v>5</v>
      </c>
      <c r="BB469" s="3">
        <f>IF(R469&gt;0,RANK(R469,(N469:P469,Q469:AE469)),0)</f>
        <v>4</v>
      </c>
      <c r="BC469" s="3">
        <f>IF(S469&gt;0,RANK(S469,(N469:P469,Q469:AE469)),0)</f>
        <v>0</v>
      </c>
      <c r="BD469" s="3">
        <f>IF(T469&gt;0,RANK(T469,(N469:P469,Q469:AE469)),0)</f>
        <v>6</v>
      </c>
      <c r="BE469" s="2">
        <f t="shared" si="200"/>
        <v>3.2746335361825926E-3</v>
      </c>
      <c r="BF469" s="2">
        <f t="shared" si="201"/>
        <v>3.5416637387039197E-3</v>
      </c>
      <c r="BG469" s="2">
        <f t="shared" si="202"/>
        <v>0</v>
      </c>
      <c r="BH469" s="2">
        <f t="shared" si="203"/>
        <v>1.8832656388346239E-3</v>
      </c>
      <c r="BJ469" t="s">
        <v>1127</v>
      </c>
      <c r="BK469" t="s">
        <v>1135</v>
      </c>
      <c r="BN469">
        <v>0</v>
      </c>
      <c r="BO469" s="60">
        <v>13</v>
      </c>
      <c r="BP469" s="62">
        <v>97</v>
      </c>
      <c r="BQ469" s="66">
        <f t="shared" si="204"/>
        <v>13097</v>
      </c>
      <c r="BR469" s="66">
        <f t="shared" si="179"/>
        <v>13097</v>
      </c>
      <c r="BS469" s="3" t="s">
        <v>3083</v>
      </c>
      <c r="BY469" s="73"/>
      <c r="CB469" s="95"/>
      <c r="CD469" s="38">
        <f t="shared" si="192"/>
        <v>0</v>
      </c>
      <c r="CE469" s="38">
        <v>71153</v>
      </c>
      <c r="CF469" s="38">
        <v>5</v>
      </c>
      <c r="CI469" s="1"/>
      <c r="CJ469" s="1">
        <v>134</v>
      </c>
      <c r="CK469" s="1">
        <v>293</v>
      </c>
      <c r="CL469" s="1"/>
      <c r="CM469" s="51"/>
    </row>
    <row r="470" spans="1:91" ht="14" hidden="1" customHeight="1" outlineLevel="1" x14ac:dyDescent="0.2">
      <c r="A470" t="s">
        <v>2741</v>
      </c>
      <c r="B470" t="s">
        <v>1135</v>
      </c>
      <c r="C470" s="1">
        <f t="shared" si="193"/>
        <v>4879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>IF(P470&gt;0,RANK(P470,(N470:P470,Q470:AE470)),0)</f>
        <v>0</v>
      </c>
      <c r="G470" s="1">
        <f t="shared" si="194"/>
        <v>560</v>
      </c>
      <c r="H470" s="2">
        <f t="shared" si="195"/>
        <v>0.11477761836441894</v>
      </c>
      <c r="I470" s="2"/>
      <c r="J470" s="2">
        <f t="shared" si="196"/>
        <v>0.44230375076860012</v>
      </c>
      <c r="K470" s="2">
        <f t="shared" si="197"/>
        <v>0.55708136913301909</v>
      </c>
      <c r="L470" s="2">
        <f t="shared" si="198"/>
        <v>0</v>
      </c>
      <c r="M470" s="2">
        <f t="shared" si="199"/>
        <v>6.1488009838084334E-4</v>
      </c>
      <c r="N470" s="38">
        <v>2158</v>
      </c>
      <c r="O470" s="38">
        <v>2718</v>
      </c>
      <c r="P470" s="38"/>
      <c r="Q470" s="38">
        <v>1</v>
      </c>
      <c r="R470" s="38">
        <v>2</v>
      </c>
      <c r="S470" s="38"/>
      <c r="T470" s="38">
        <f>IF(Copyright!$B$14=1,CJ470,0)</f>
        <v>0</v>
      </c>
      <c r="U470" s="38">
        <f>IF(Copyright!$B$14=1,CK470,0)</f>
        <v>0</v>
      </c>
      <c r="V470" s="38"/>
      <c r="W470" s="38">
        <f>IF(Copyright!B$11=1,IF(CF470&gt;0,CF470-SUM(X470:AY470),SUM(CN470:CR470)),SUM(CN470:CR470))</f>
        <v>0</v>
      </c>
      <c r="X470" s="38">
        <v>0</v>
      </c>
      <c r="Y470" s="38"/>
      <c r="Z470" s="38">
        <v>0</v>
      </c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  <c r="BA470" s="3">
        <f>IF(Q470&gt;0,RANK(Q470,(N470:P470,Q470:AE470)),0)</f>
        <v>4</v>
      </c>
      <c r="BB470" s="3">
        <f>IF(R470&gt;0,RANK(R470,(N470:P470,Q470:AE470)),0)</f>
        <v>3</v>
      </c>
      <c r="BC470" s="3">
        <f>IF(S470&gt;0,RANK(S470,(N470:P470,Q470:AE470)),0)</f>
        <v>0</v>
      </c>
      <c r="BD470" s="3">
        <f>IF(T470&gt;0,RANK(T470,(N470:P470,Q470:AE470)),0)</f>
        <v>0</v>
      </c>
      <c r="BE470" s="2">
        <f t="shared" si="200"/>
        <v>2.0496003279360525E-4</v>
      </c>
      <c r="BF470" s="2">
        <f t="shared" si="201"/>
        <v>4.099200655872105E-4</v>
      </c>
      <c r="BG470" s="2">
        <f t="shared" si="202"/>
        <v>0</v>
      </c>
      <c r="BH470" s="2">
        <f t="shared" si="203"/>
        <v>0</v>
      </c>
      <c r="BJ470" t="s">
        <v>2741</v>
      </c>
      <c r="BK470" t="s">
        <v>1135</v>
      </c>
      <c r="BL470">
        <v>2</v>
      </c>
      <c r="BN470">
        <v>0</v>
      </c>
      <c r="BO470" s="60">
        <v>13</v>
      </c>
      <c r="BP470" s="62">
        <v>99</v>
      </c>
      <c r="BQ470" s="66">
        <f t="shared" si="204"/>
        <v>13099</v>
      </c>
      <c r="BR470" s="66">
        <f t="shared" si="179"/>
        <v>13099</v>
      </c>
      <c r="BS470" s="3" t="s">
        <v>3083</v>
      </c>
      <c r="CD470" s="38">
        <f t="shared" si="192"/>
        <v>4879</v>
      </c>
      <c r="CI470" s="1"/>
      <c r="CJ470" s="1"/>
      <c r="CK470" s="1"/>
      <c r="CL470" s="1"/>
    </row>
    <row r="471" spans="1:91" ht="14" hidden="1" customHeight="1" outlineLevel="1" x14ac:dyDescent="0.2">
      <c r="A471" t="s">
        <v>2522</v>
      </c>
      <c r="B471" t="s">
        <v>1135</v>
      </c>
      <c r="C471" s="1">
        <f t="shared" si="193"/>
        <v>1438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>IF(P471&gt;0,RANK(P471,(N471:P471,Q471:AE471)),0)</f>
        <v>0</v>
      </c>
      <c r="G471" s="1">
        <f t="shared" si="194"/>
        <v>1180</v>
      </c>
      <c r="H471" s="2">
        <f t="shared" si="195"/>
        <v>0.8205841446453408</v>
      </c>
      <c r="I471" s="2"/>
      <c r="J471" s="2">
        <f t="shared" si="196"/>
        <v>8.8317107093184979E-2</v>
      </c>
      <c r="K471" s="2">
        <f t="shared" si="197"/>
        <v>0.90890125173852576</v>
      </c>
      <c r="L471" s="2">
        <f t="shared" si="198"/>
        <v>0</v>
      </c>
      <c r="M471" s="2">
        <f t="shared" si="199"/>
        <v>2.7816411682892728E-3</v>
      </c>
      <c r="N471" s="38">
        <v>127</v>
      </c>
      <c r="O471" s="38">
        <v>1307</v>
      </c>
      <c r="P471" s="38"/>
      <c r="Q471" s="38">
        <v>1</v>
      </c>
      <c r="R471" s="38">
        <v>3</v>
      </c>
      <c r="S471" s="38"/>
      <c r="T471" s="38">
        <f>IF(Copyright!$B$14=1,CJ471,0)</f>
        <v>0</v>
      </c>
      <c r="U471" s="38">
        <f>IF(Copyright!$B$14=1,CK471,0)</f>
        <v>0</v>
      </c>
      <c r="V471" s="38"/>
      <c r="W471" s="38">
        <f>IF(Copyright!B$11=1,IF(CF471&gt;0,CF471-SUM(X471:AY471),SUM(CN471:CR471)),SUM(CN471:CR471))</f>
        <v>0</v>
      </c>
      <c r="X471" s="38">
        <v>0</v>
      </c>
      <c r="Y471" s="38"/>
      <c r="Z471" s="38">
        <v>0</v>
      </c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  <c r="BA471" s="3">
        <f>IF(Q471&gt;0,RANK(Q471,(N471:P471,Q471:AE471)),0)</f>
        <v>4</v>
      </c>
      <c r="BB471" s="3">
        <f>IF(R471&gt;0,RANK(R471,(N471:P471,Q471:AE471)),0)</f>
        <v>3</v>
      </c>
      <c r="BC471" s="3">
        <f>IF(S471&gt;0,RANK(S471,(N471:P471,Q471:AE471)),0)</f>
        <v>0</v>
      </c>
      <c r="BD471" s="3">
        <f>IF(T471&gt;0,RANK(T471,(N471:P471,Q471:AE471)),0)</f>
        <v>0</v>
      </c>
      <c r="BE471" s="2">
        <f t="shared" si="200"/>
        <v>6.9541029207232264E-4</v>
      </c>
      <c r="BF471" s="2">
        <f t="shared" si="201"/>
        <v>2.086230876216968E-3</v>
      </c>
      <c r="BG471" s="2">
        <f t="shared" si="202"/>
        <v>0</v>
      </c>
      <c r="BH471" s="2">
        <f t="shared" si="203"/>
        <v>0</v>
      </c>
      <c r="BJ471" t="s">
        <v>2522</v>
      </c>
      <c r="BK471" t="s">
        <v>1135</v>
      </c>
      <c r="BL471">
        <v>8</v>
      </c>
      <c r="BN471">
        <v>0</v>
      </c>
      <c r="BO471" s="60">
        <v>13</v>
      </c>
      <c r="BP471" s="62">
        <v>101</v>
      </c>
      <c r="BQ471" s="66">
        <f t="shared" si="204"/>
        <v>13101</v>
      </c>
      <c r="BR471" s="66">
        <f t="shared" si="179"/>
        <v>13101</v>
      </c>
      <c r="BS471" s="3" t="s">
        <v>3083</v>
      </c>
      <c r="CD471" s="38">
        <f t="shared" si="192"/>
        <v>1438</v>
      </c>
      <c r="CI471" s="1"/>
      <c r="CJ471" s="1"/>
      <c r="CK471" s="1"/>
      <c r="CL471" s="1"/>
    </row>
    <row r="472" spans="1:91" ht="14" hidden="1" customHeight="1" outlineLevel="1" x14ac:dyDescent="0.2">
      <c r="A472" t="s">
        <v>2280</v>
      </c>
      <c r="B472" t="s">
        <v>1135</v>
      </c>
      <c r="C472" s="1">
        <f t="shared" si="193"/>
        <v>36297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>IF(P472&gt;0,RANK(P472,(N472:P472,Q472:AE472)),0)</f>
        <v>0</v>
      </c>
      <c r="G472" s="1">
        <f t="shared" si="194"/>
        <v>17799</v>
      </c>
      <c r="H472" s="2">
        <f t="shared" si="195"/>
        <v>0.49037110505000414</v>
      </c>
      <c r="I472" s="2"/>
      <c r="J472" s="2">
        <f t="shared" si="196"/>
        <v>0.25192164641705928</v>
      </c>
      <c r="K472" s="2">
        <f t="shared" si="197"/>
        <v>0.74229275146706342</v>
      </c>
      <c r="L472" s="2">
        <f t="shared" si="198"/>
        <v>0</v>
      </c>
      <c r="M472" s="2">
        <f t="shared" si="199"/>
        <v>5.7856021158773085E-3</v>
      </c>
      <c r="N472" s="38">
        <v>9144</v>
      </c>
      <c r="O472" s="38">
        <v>26943</v>
      </c>
      <c r="P472" s="38"/>
      <c r="Q472" s="38">
        <v>111</v>
      </c>
      <c r="R472" s="38">
        <v>46</v>
      </c>
      <c r="S472" s="38"/>
      <c r="T472" s="38">
        <f>IF(Copyright!$B$14=1,CJ472,0)</f>
        <v>27</v>
      </c>
      <c r="U472" s="38">
        <f>IF(Copyright!$B$14=1,CK472,0)</f>
        <v>20</v>
      </c>
      <c r="V472" s="38"/>
      <c r="W472" s="38">
        <f>IF(Copyright!B$11=1,IF(CF472&gt;0,CF472-SUM(X472:AY472),SUM(CN472:CR472)),SUM(CN472:CR472))</f>
        <v>0</v>
      </c>
      <c r="X472" s="38">
        <v>5</v>
      </c>
      <c r="Y472" s="38"/>
      <c r="Z472" s="38">
        <v>1</v>
      </c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  <c r="BA472" s="3">
        <f>IF(Q472&gt;0,RANK(Q472,(N472:P472,Q472:AE472)),0)</f>
        <v>3</v>
      </c>
      <c r="BB472" s="3">
        <f>IF(R472&gt;0,RANK(R472,(N472:P472,Q472:AE472)),0)</f>
        <v>4</v>
      </c>
      <c r="BC472" s="3">
        <f>IF(S472&gt;0,RANK(S472,(N472:P472,Q472:AE472)),0)</f>
        <v>0</v>
      </c>
      <c r="BD472" s="3">
        <f>IF(T472&gt;0,RANK(T472,(N472:P472,Q472:AE472)),0)</f>
        <v>5</v>
      </c>
      <c r="BE472" s="2">
        <f t="shared" si="200"/>
        <v>3.0581039755351682E-3</v>
      </c>
      <c r="BF472" s="2">
        <f t="shared" si="201"/>
        <v>1.2673223682397995E-3</v>
      </c>
      <c r="BG472" s="2">
        <f t="shared" si="202"/>
        <v>0</v>
      </c>
      <c r="BH472" s="2">
        <f t="shared" si="203"/>
        <v>7.4386312918423014E-4</v>
      </c>
      <c r="BJ472" t="s">
        <v>2280</v>
      </c>
      <c r="BK472" t="s">
        <v>1135</v>
      </c>
      <c r="BN472">
        <v>0</v>
      </c>
      <c r="BO472" s="60">
        <v>13</v>
      </c>
      <c r="BP472" s="62">
        <v>103</v>
      </c>
      <c r="BQ472" s="66">
        <f t="shared" si="204"/>
        <v>13103</v>
      </c>
      <c r="BR472" s="66">
        <f t="shared" si="179"/>
        <v>13103</v>
      </c>
      <c r="BS472" s="3" t="s">
        <v>3083</v>
      </c>
      <c r="BY472" s="73"/>
      <c r="CD472" s="38">
        <f t="shared" si="192"/>
        <v>0</v>
      </c>
      <c r="CE472" s="38">
        <v>36297</v>
      </c>
      <c r="CF472" s="38">
        <v>6</v>
      </c>
      <c r="CI472" s="1"/>
      <c r="CJ472" s="1">
        <v>27</v>
      </c>
      <c r="CK472" s="1">
        <v>20</v>
      </c>
      <c r="CL472" s="1"/>
      <c r="CM472" s="51"/>
    </row>
    <row r="473" spans="1:91" ht="14" hidden="1" customHeight="1" outlineLevel="1" x14ac:dyDescent="0.2">
      <c r="A473" t="s">
        <v>459</v>
      </c>
      <c r="B473" t="s">
        <v>1135</v>
      </c>
      <c r="C473" s="1">
        <f t="shared" si="193"/>
        <v>9589</v>
      </c>
      <c r="D473" s="3">
        <f>IF(N473&gt;0, RANK(N473,(N473:P473,Q473:AE473)),0)</f>
        <v>2</v>
      </c>
      <c r="E473" s="3">
        <f>IF(O473&gt;0,RANK(O473,(N473:P473,Q473:AE473)),0)</f>
        <v>1</v>
      </c>
      <c r="F473" s="3">
        <f>IF(P473&gt;0,RANK(P473,(N473:P473,Q473:AE473)),0)</f>
        <v>0</v>
      </c>
      <c r="G473" s="1">
        <f t="shared" si="194"/>
        <v>4160</v>
      </c>
      <c r="H473" s="2">
        <f t="shared" si="195"/>
        <v>0.43383043070184585</v>
      </c>
      <c r="I473" s="2"/>
      <c r="J473" s="2">
        <f t="shared" si="196"/>
        <v>0.28157263531129417</v>
      </c>
      <c r="K473" s="2">
        <f t="shared" si="197"/>
        <v>0.71540306601314008</v>
      </c>
      <c r="L473" s="2">
        <f t="shared" si="198"/>
        <v>0</v>
      </c>
      <c r="M473" s="2">
        <f t="shared" si="199"/>
        <v>3.0242986755657508E-3</v>
      </c>
      <c r="N473" s="38">
        <v>2700</v>
      </c>
      <c r="O473" s="38">
        <v>6860</v>
      </c>
      <c r="P473" s="38"/>
      <c r="Q473" s="38">
        <v>19</v>
      </c>
      <c r="R473" s="38">
        <v>10</v>
      </c>
      <c r="S473" s="38"/>
      <c r="T473" s="38">
        <f>IF(Copyright!$B$14=1,CJ473,0)</f>
        <v>0</v>
      </c>
      <c r="U473" s="38">
        <f>IF(Copyright!$B$14=1,CK473,0)</f>
        <v>0</v>
      </c>
      <c r="V473" s="38"/>
      <c r="W473" s="38">
        <f>IF(Copyright!B$11=1,IF(CF473&gt;0,CF473-SUM(X473:AY473),SUM(CN473:CR473)),SUM(CN473:CR473))</f>
        <v>0</v>
      </c>
      <c r="X473" s="38">
        <v>0</v>
      </c>
      <c r="Y473" s="38"/>
      <c r="Z473" s="38">
        <v>0</v>
      </c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  <c r="BA473" s="3">
        <f>IF(Q473&gt;0,RANK(Q473,(N473:P473,Q473:AE473)),0)</f>
        <v>3</v>
      </c>
      <c r="BB473" s="3">
        <f>IF(R473&gt;0,RANK(R473,(N473:P473,Q473:AE473)),0)</f>
        <v>4</v>
      </c>
      <c r="BC473" s="3">
        <f>IF(S473&gt;0,RANK(S473,(N473:P473,Q473:AE473)),0)</f>
        <v>0</v>
      </c>
      <c r="BD473" s="3">
        <f>IF(T473&gt;0,RANK(T473,(N473:P473,Q473:AE473)),0)</f>
        <v>0</v>
      </c>
      <c r="BE473" s="2">
        <f t="shared" si="200"/>
        <v>1.9814370633016998E-3</v>
      </c>
      <c r="BF473" s="2">
        <f t="shared" si="201"/>
        <v>1.0428616122640526E-3</v>
      </c>
      <c r="BG473" s="2">
        <f t="shared" si="202"/>
        <v>0</v>
      </c>
      <c r="BH473" s="2">
        <f t="shared" si="203"/>
        <v>0</v>
      </c>
      <c r="BJ473" t="s">
        <v>459</v>
      </c>
      <c r="BK473" t="s">
        <v>1135</v>
      </c>
      <c r="BL473">
        <v>10</v>
      </c>
      <c r="BN473">
        <v>0</v>
      </c>
      <c r="BO473" s="60">
        <v>13</v>
      </c>
      <c r="BP473" s="62">
        <v>105</v>
      </c>
      <c r="BQ473" s="66">
        <f t="shared" si="204"/>
        <v>13105</v>
      </c>
      <c r="BR473" s="66">
        <f t="shared" si="179"/>
        <v>13105</v>
      </c>
      <c r="BS473" s="3" t="s">
        <v>3083</v>
      </c>
      <c r="CD473" s="38">
        <f t="shared" si="192"/>
        <v>9589</v>
      </c>
      <c r="CI473" s="1"/>
      <c r="CJ473" s="1"/>
      <c r="CK473" s="1"/>
      <c r="CL473" s="1"/>
    </row>
    <row r="474" spans="1:91" ht="14" hidden="1" customHeight="1" outlineLevel="1" x14ac:dyDescent="0.2">
      <c r="A474" t="s">
        <v>2618</v>
      </c>
      <c r="B474" t="s">
        <v>1135</v>
      </c>
      <c r="C474" s="1">
        <f t="shared" si="193"/>
        <v>9619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>IF(P474&gt;0,RANK(P474,(N474:P474,Q474:AE474)),0)</f>
        <v>0</v>
      </c>
      <c r="G474" s="1">
        <f t="shared" si="194"/>
        <v>4246</v>
      </c>
      <c r="H474" s="2">
        <f t="shared" si="195"/>
        <v>0.44141802682191494</v>
      </c>
      <c r="I474" s="2"/>
      <c r="J474" s="2">
        <f t="shared" si="196"/>
        <v>0.27788751429462522</v>
      </c>
      <c r="K474" s="2">
        <f t="shared" si="197"/>
        <v>0.71930554111654021</v>
      </c>
      <c r="L474" s="2">
        <f t="shared" si="198"/>
        <v>0</v>
      </c>
      <c r="M474" s="2">
        <f t="shared" si="199"/>
        <v>2.8069445888345701E-3</v>
      </c>
      <c r="N474" s="38">
        <v>2673</v>
      </c>
      <c r="O474" s="38">
        <v>6919</v>
      </c>
      <c r="P474" s="38"/>
      <c r="Q474" s="38">
        <v>22</v>
      </c>
      <c r="R474" s="38">
        <v>5</v>
      </c>
      <c r="S474" s="38"/>
      <c r="T474" s="38">
        <f>IF(Copyright!$B$14=1,CJ474,0)</f>
        <v>0</v>
      </c>
      <c r="U474" s="38">
        <f>IF(Copyright!$B$14=1,CK474,0)</f>
        <v>0</v>
      </c>
      <c r="V474" s="38"/>
      <c r="W474" s="38">
        <f>IF(Copyright!B$11=1,IF(CF474&gt;0,CF474-SUM(X474:AY474),SUM(CN474:CR474)),SUM(CN474:CR474))</f>
        <v>0</v>
      </c>
      <c r="X474" s="38">
        <v>0</v>
      </c>
      <c r="Y474" s="38"/>
      <c r="Z474" s="38">
        <v>0</v>
      </c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  <c r="BA474" s="3">
        <f>IF(Q474&gt;0,RANK(Q474,(N474:P474,Q474:AE474)),0)</f>
        <v>3</v>
      </c>
      <c r="BB474" s="3">
        <f>IF(R474&gt;0,RANK(R474,(N474:P474,Q474:AE474)),0)</f>
        <v>4</v>
      </c>
      <c r="BC474" s="3">
        <f>IF(S474&gt;0,RANK(S474,(N474:P474,Q474:AE474)),0)</f>
        <v>0</v>
      </c>
      <c r="BD474" s="3">
        <f>IF(T474&gt;0,RANK(T474,(N474:P474,Q474:AE474)),0)</f>
        <v>0</v>
      </c>
      <c r="BE474" s="2">
        <f t="shared" si="200"/>
        <v>2.2871400353467095E-3</v>
      </c>
      <c r="BF474" s="2">
        <f t="shared" si="201"/>
        <v>5.1980455348788856E-4</v>
      </c>
      <c r="BG474" s="2">
        <f t="shared" si="202"/>
        <v>0</v>
      </c>
      <c r="BH474" s="2">
        <f t="shared" si="203"/>
        <v>0</v>
      </c>
      <c r="BJ474" t="s">
        <v>2618</v>
      </c>
      <c r="BK474" t="s">
        <v>1135</v>
      </c>
      <c r="BL474">
        <v>12</v>
      </c>
      <c r="BN474">
        <v>0</v>
      </c>
      <c r="BO474" s="60">
        <v>13</v>
      </c>
      <c r="BP474" s="62">
        <v>107</v>
      </c>
      <c r="BQ474" s="66">
        <f t="shared" si="204"/>
        <v>13107</v>
      </c>
      <c r="BR474" s="66">
        <f t="shared" si="179"/>
        <v>13107</v>
      </c>
      <c r="BS474" s="3" t="s">
        <v>3083</v>
      </c>
      <c r="CD474" s="38">
        <f t="shared" si="192"/>
        <v>9619</v>
      </c>
      <c r="CI474" s="1"/>
      <c r="CJ474" s="1"/>
      <c r="CK474" s="1"/>
      <c r="CL474" s="1"/>
    </row>
    <row r="475" spans="1:91" ht="14" hidden="1" customHeight="1" outlineLevel="1" x14ac:dyDescent="0.2">
      <c r="A475" t="s">
        <v>618</v>
      </c>
      <c r="B475" t="s">
        <v>1135</v>
      </c>
      <c r="C475" s="1">
        <f t="shared" si="193"/>
        <v>4244</v>
      </c>
      <c r="D475" s="3">
        <f>IF(N475&gt;0, RANK(N475,(N475:P475,Q475:AE475)),0)</f>
        <v>2</v>
      </c>
      <c r="E475" s="3">
        <f>IF(O475&gt;0,RANK(O475,(N475:P475,Q475:AE475)),0)</f>
        <v>1</v>
      </c>
      <c r="F475" s="3">
        <f>IF(P475&gt;0,RANK(P475,(N475:P475,Q475:AE475)),0)</f>
        <v>0</v>
      </c>
      <c r="G475" s="1">
        <f t="shared" si="194"/>
        <v>1797</v>
      </c>
      <c r="H475" s="2">
        <f t="shared" si="195"/>
        <v>0.42342130065975497</v>
      </c>
      <c r="I475" s="2"/>
      <c r="J475" s="2">
        <f t="shared" si="196"/>
        <v>0.28605089538171535</v>
      </c>
      <c r="K475" s="2">
        <f t="shared" si="197"/>
        <v>0.70947219604147027</v>
      </c>
      <c r="L475" s="2">
        <f t="shared" si="198"/>
        <v>0</v>
      </c>
      <c r="M475" s="2">
        <f t="shared" si="199"/>
        <v>4.4769085768143757E-3</v>
      </c>
      <c r="N475" s="38">
        <v>1214</v>
      </c>
      <c r="O475" s="38">
        <v>3011</v>
      </c>
      <c r="P475" s="38"/>
      <c r="Q475" s="38">
        <v>12</v>
      </c>
      <c r="R475" s="38">
        <v>7</v>
      </c>
      <c r="S475" s="38"/>
      <c r="T475" s="38">
        <f>IF(Copyright!$B$14=1,CJ475,0)</f>
        <v>0</v>
      </c>
      <c r="U475" s="38">
        <f>IF(Copyright!$B$14=1,CK475,0)</f>
        <v>0</v>
      </c>
      <c r="V475" s="38"/>
      <c r="W475" s="38">
        <f>IF(Copyright!B$11=1,IF(CF475&gt;0,CF475-SUM(X475:AY475),SUM(CN475:CR475)),SUM(CN475:CR475))</f>
        <v>0</v>
      </c>
      <c r="X475" s="38">
        <v>0</v>
      </c>
      <c r="Y475" s="38"/>
      <c r="Z475" s="38">
        <v>0</v>
      </c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  <c r="BA475" s="3">
        <f>IF(Q475&gt;0,RANK(Q475,(N475:P475,Q475:AE475)),0)</f>
        <v>3</v>
      </c>
      <c r="BB475" s="3">
        <f>IF(R475&gt;0,RANK(R475,(N475:P475,Q475:AE475)),0)</f>
        <v>4</v>
      </c>
      <c r="BC475" s="3">
        <f>IF(S475&gt;0,RANK(S475,(N475:P475,Q475:AE475)),0)</f>
        <v>0</v>
      </c>
      <c r="BD475" s="3">
        <f>IF(T475&gt;0,RANK(T475,(N475:P475,Q475:AE475)),0)</f>
        <v>0</v>
      </c>
      <c r="BE475" s="2">
        <f t="shared" si="200"/>
        <v>2.8275212064090482E-3</v>
      </c>
      <c r="BF475" s="2">
        <f t="shared" si="201"/>
        <v>1.6493873704052781E-3</v>
      </c>
      <c r="BG475" s="2">
        <f t="shared" si="202"/>
        <v>0</v>
      </c>
      <c r="BH475" s="2">
        <f t="shared" si="203"/>
        <v>0</v>
      </c>
      <c r="BJ475" t="s">
        <v>618</v>
      </c>
      <c r="BK475" t="s">
        <v>1135</v>
      </c>
      <c r="BL475">
        <v>12</v>
      </c>
      <c r="BN475">
        <v>0</v>
      </c>
      <c r="BO475" s="60">
        <v>13</v>
      </c>
      <c r="BP475" s="62">
        <v>109</v>
      </c>
      <c r="BQ475" s="66">
        <f t="shared" si="204"/>
        <v>13109</v>
      </c>
      <c r="BR475" s="66">
        <f t="shared" si="179"/>
        <v>13109</v>
      </c>
      <c r="BS475" s="3" t="s">
        <v>3083</v>
      </c>
      <c r="CD475" s="38">
        <f t="shared" si="192"/>
        <v>4244</v>
      </c>
      <c r="CI475" s="1"/>
      <c r="CJ475" s="1"/>
      <c r="CK475" s="1"/>
      <c r="CL475" s="1"/>
    </row>
    <row r="476" spans="1:91" ht="14" hidden="1" customHeight="1" outlineLevel="1" x14ac:dyDescent="0.2">
      <c r="A476" t="s">
        <v>2052</v>
      </c>
      <c r="B476" t="s">
        <v>1135</v>
      </c>
      <c r="C476" s="1">
        <f t="shared" si="193"/>
        <v>16158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>IF(P476&gt;0,RANK(P476,(N476:P476,Q476:AE476)),0)</f>
        <v>0</v>
      </c>
      <c r="G476" s="1">
        <f t="shared" si="194"/>
        <v>10425</v>
      </c>
      <c r="H476" s="2">
        <f t="shared" si="195"/>
        <v>0.64519123653917565</v>
      </c>
      <c r="I476" s="2"/>
      <c r="J476" s="2">
        <f t="shared" si="196"/>
        <v>0.17372199529644758</v>
      </c>
      <c r="K476" s="2">
        <f t="shared" si="197"/>
        <v>0.81891323183562326</v>
      </c>
      <c r="L476" s="2">
        <f t="shared" si="198"/>
        <v>0</v>
      </c>
      <c r="M476" s="2">
        <f t="shared" si="199"/>
        <v>7.3647728679291369E-3</v>
      </c>
      <c r="N476" s="38">
        <v>2807</v>
      </c>
      <c r="O476" s="38">
        <v>13232</v>
      </c>
      <c r="P476" s="38"/>
      <c r="Q476" s="38">
        <v>44</v>
      </c>
      <c r="R476" s="38">
        <v>13</v>
      </c>
      <c r="S476" s="38"/>
      <c r="T476" s="38">
        <f>IF(Copyright!$B$14=1,CJ476,0)</f>
        <v>7</v>
      </c>
      <c r="U476" s="38">
        <f>IF(Copyright!$B$14=1,CK476,0)</f>
        <v>8</v>
      </c>
      <c r="V476" s="38"/>
      <c r="W476" s="38">
        <f>IF(Copyright!B$11=1,IF(CF476&gt;0,CF476-SUM(X476:AY476),SUM(CN476:CR476)),SUM(CN476:CR476))</f>
        <v>47</v>
      </c>
      <c r="X476" s="38">
        <v>0</v>
      </c>
      <c r="Y476" s="38"/>
      <c r="Z476" s="38">
        <v>0</v>
      </c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  <c r="BA476" s="3">
        <f>IF(Q476&gt;0,RANK(Q476,(N476:P476,Q476:AE476)),0)</f>
        <v>4</v>
      </c>
      <c r="BB476" s="3">
        <f>IF(R476&gt;0,RANK(R476,(N476:P476,Q476:AE476)),0)</f>
        <v>5</v>
      </c>
      <c r="BC476" s="3">
        <f>IF(S476&gt;0,RANK(S476,(N476:P476,Q476:AE476)),0)</f>
        <v>0</v>
      </c>
      <c r="BD476" s="3">
        <f>IF(T476&gt;0,RANK(T476,(N476:P476,Q476:AE476)),0)</f>
        <v>7</v>
      </c>
      <c r="BE476" s="2">
        <f t="shared" si="200"/>
        <v>2.7231092957049141E-3</v>
      </c>
      <c r="BF476" s="2">
        <f t="shared" si="201"/>
        <v>8.0455501918554279E-4</v>
      </c>
      <c r="BG476" s="2">
        <f t="shared" si="202"/>
        <v>0</v>
      </c>
      <c r="BH476" s="2">
        <f t="shared" si="203"/>
        <v>4.3322193340759993E-4</v>
      </c>
      <c r="BJ476" t="s">
        <v>2052</v>
      </c>
      <c r="BK476" t="s">
        <v>1135</v>
      </c>
      <c r="BL476">
        <v>9</v>
      </c>
      <c r="BN476">
        <v>0</v>
      </c>
      <c r="BO476" s="60">
        <v>13</v>
      </c>
      <c r="BP476" s="62">
        <v>111</v>
      </c>
      <c r="BQ476" s="66">
        <f t="shared" si="204"/>
        <v>13111</v>
      </c>
      <c r="BR476" s="66">
        <f t="shared" si="179"/>
        <v>13111</v>
      </c>
      <c r="BS476" s="3" t="s">
        <v>3083</v>
      </c>
      <c r="CB476" s="95"/>
      <c r="CD476" s="38">
        <f t="shared" si="192"/>
        <v>0</v>
      </c>
      <c r="CE476" s="38">
        <f>16111+47</f>
        <v>16158</v>
      </c>
      <c r="CF476" s="1">
        <v>47</v>
      </c>
      <c r="CI476" s="1"/>
      <c r="CJ476" s="1">
        <v>7</v>
      </c>
      <c r="CK476" s="1">
        <v>8</v>
      </c>
      <c r="CL476" s="1"/>
      <c r="CM476" s="51"/>
    </row>
    <row r="477" spans="1:91" ht="14" hidden="1" customHeight="1" outlineLevel="1" x14ac:dyDescent="0.2">
      <c r="A477" t="s">
        <v>1391</v>
      </c>
      <c r="B477" t="s">
        <v>1135</v>
      </c>
      <c r="C477" s="1">
        <f t="shared" si="193"/>
        <v>74956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>IF(P477&gt;0,RANK(P477,(N477:P477,Q477:AE477)),0)</f>
        <v>0</v>
      </c>
      <c r="G477" s="1">
        <f t="shared" si="194"/>
        <v>2355</v>
      </c>
      <c r="H477" s="2">
        <f t="shared" si="195"/>
        <v>3.1418432146859493E-2</v>
      </c>
      <c r="I477" s="2"/>
      <c r="J477" s="2">
        <f t="shared" si="196"/>
        <v>0.4779070387960937</v>
      </c>
      <c r="K477" s="2">
        <f t="shared" si="197"/>
        <v>0.50932547094295322</v>
      </c>
      <c r="L477" s="2">
        <f t="shared" si="198"/>
        <v>0</v>
      </c>
      <c r="M477" s="2">
        <f t="shared" si="199"/>
        <v>1.2767490260953029E-2</v>
      </c>
      <c r="N477" s="38">
        <v>35822</v>
      </c>
      <c r="O477" s="38">
        <v>38177</v>
      </c>
      <c r="P477" s="38"/>
      <c r="Q477" s="38">
        <v>377</v>
      </c>
      <c r="R477" s="38">
        <v>257</v>
      </c>
      <c r="S477" s="38"/>
      <c r="T477" s="38">
        <f>IF(Copyright!$B$14=1,CJ477,0)</f>
        <v>100</v>
      </c>
      <c r="U477" s="38">
        <f>IF(Copyright!$B$14=1,CK477,0)</f>
        <v>215</v>
      </c>
      <c r="V477" s="38"/>
      <c r="W477" s="38">
        <f>IF(Copyright!B$11=1,IF(CF477&gt;0,CF477-SUM(X477:AY477),SUM(CN477:CR477)),SUM(CN477:CR477))</f>
        <v>0</v>
      </c>
      <c r="X477" s="38">
        <v>8</v>
      </c>
      <c r="Y477" s="38"/>
      <c r="Z477" s="38">
        <v>0</v>
      </c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  <c r="BA477" s="3">
        <f>IF(Q477&gt;0,RANK(Q477,(N477:P477,Q477:AE477)),0)</f>
        <v>3</v>
      </c>
      <c r="BB477" s="3">
        <f>IF(R477&gt;0,RANK(R477,(N477:P477,Q477:AE477)),0)</f>
        <v>4</v>
      </c>
      <c r="BC477" s="3">
        <f>IF(S477&gt;0,RANK(S477,(N477:P477,Q477:AE477)),0)</f>
        <v>0</v>
      </c>
      <c r="BD477" s="3">
        <f>IF(T477&gt;0,RANK(T477,(N477:P477,Q477:AE477)),0)</f>
        <v>6</v>
      </c>
      <c r="BE477" s="2">
        <f t="shared" si="200"/>
        <v>5.029617375526976E-3</v>
      </c>
      <c r="BF477" s="2">
        <f t="shared" si="201"/>
        <v>3.428678157852607E-3</v>
      </c>
      <c r="BG477" s="2">
        <f t="shared" si="202"/>
        <v>0</v>
      </c>
      <c r="BH477" s="2">
        <f t="shared" si="203"/>
        <v>1.3341160147286408E-3</v>
      </c>
      <c r="BJ477" t="s">
        <v>1391</v>
      </c>
      <c r="BK477" t="s">
        <v>1135</v>
      </c>
      <c r="BN477">
        <v>0</v>
      </c>
      <c r="BO477" s="60">
        <v>13</v>
      </c>
      <c r="BP477" s="62">
        <v>113</v>
      </c>
      <c r="BQ477" s="66">
        <f t="shared" si="204"/>
        <v>13113</v>
      </c>
      <c r="BR477" s="66">
        <f t="shared" si="179"/>
        <v>13113</v>
      </c>
      <c r="BS477" s="3" t="s">
        <v>3083</v>
      </c>
      <c r="CB477" s="95"/>
      <c r="CD477" s="38">
        <f t="shared" si="192"/>
        <v>0</v>
      </c>
      <c r="CE477" s="38">
        <v>74956</v>
      </c>
      <c r="CF477" s="38">
        <v>8</v>
      </c>
      <c r="CI477" s="1"/>
      <c r="CJ477" s="1">
        <v>100</v>
      </c>
      <c r="CK477" s="1">
        <v>215</v>
      </c>
      <c r="CL477" s="1"/>
      <c r="CM477" s="51"/>
    </row>
    <row r="478" spans="1:91" ht="14" hidden="1" customHeight="1" outlineLevel="1" x14ac:dyDescent="0.2">
      <c r="A478" t="s">
        <v>2875</v>
      </c>
      <c r="B478" t="s">
        <v>1135</v>
      </c>
      <c r="C478" s="1">
        <f t="shared" si="193"/>
        <v>44738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IF(P478&gt;0,RANK(P478,(N478:P478,Q478:AE478)),0)</f>
        <v>0</v>
      </c>
      <c r="G478" s="1">
        <f t="shared" si="194"/>
        <v>18769</v>
      </c>
      <c r="H478" s="2">
        <f t="shared" si="195"/>
        <v>0.41953149447896643</v>
      </c>
      <c r="I478" s="2"/>
      <c r="J478" s="2">
        <f t="shared" si="196"/>
        <v>0.28749608833653717</v>
      </c>
      <c r="K478" s="2">
        <f t="shared" si="197"/>
        <v>0.7070275828155036</v>
      </c>
      <c r="L478" s="2">
        <f t="shared" si="198"/>
        <v>0</v>
      </c>
      <c r="M478" s="2">
        <f t="shared" si="199"/>
        <v>5.4763288479592331E-3</v>
      </c>
      <c r="N478" s="38">
        <v>12862</v>
      </c>
      <c r="O478" s="38">
        <v>31631</v>
      </c>
      <c r="P478" s="38"/>
      <c r="Q478" s="38">
        <v>167</v>
      </c>
      <c r="R478" s="38">
        <v>78</v>
      </c>
      <c r="S478" s="38"/>
      <c r="T478" s="38">
        <f>IF(Copyright!$B$14=1,CJ478,0)</f>
        <v>0</v>
      </c>
      <c r="U478" s="38">
        <f>IF(Copyright!$B$14=1,CK478,0)</f>
        <v>0</v>
      </c>
      <c r="V478" s="38"/>
      <c r="W478" s="38">
        <f>IF(Copyright!B$11=1,IF(CF478&gt;0,CF478-SUM(X478:AY478),SUM(CN478:CR478)),SUM(CN478:CR478))</f>
        <v>0</v>
      </c>
      <c r="X478" s="38">
        <v>0</v>
      </c>
      <c r="Y478" s="38"/>
      <c r="Z478" s="38">
        <v>0</v>
      </c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  <c r="BA478" s="3">
        <f>IF(Q478&gt;0,RANK(Q478,(N478:P478,Q478:AE478)),0)</f>
        <v>3</v>
      </c>
      <c r="BB478" s="3">
        <f>IF(R478&gt;0,RANK(R478,(N478:P478,Q478:AE478)),0)</f>
        <v>4</v>
      </c>
      <c r="BC478" s="3">
        <f>IF(S478&gt;0,RANK(S478,(N478:P478,Q478:AE478)),0)</f>
        <v>0</v>
      </c>
      <c r="BD478" s="3">
        <f>IF(T478&gt;0,RANK(T478,(N478:P478,Q478:AE478)),0)</f>
        <v>0</v>
      </c>
      <c r="BE478" s="2">
        <f t="shared" si="200"/>
        <v>3.7328445616701686E-3</v>
      </c>
      <c r="BF478" s="2">
        <f t="shared" si="201"/>
        <v>1.7434842862890608E-3</v>
      </c>
      <c r="BG478" s="2">
        <f t="shared" si="202"/>
        <v>0</v>
      </c>
      <c r="BH478" s="2">
        <f t="shared" si="203"/>
        <v>0</v>
      </c>
      <c r="BJ478" t="s">
        <v>2875</v>
      </c>
      <c r="BK478" t="s">
        <v>1135</v>
      </c>
      <c r="BL478">
        <v>14</v>
      </c>
      <c r="BN478">
        <v>0</v>
      </c>
      <c r="BO478" s="60">
        <v>13</v>
      </c>
      <c r="BP478" s="62">
        <v>115</v>
      </c>
      <c r="BQ478" s="66">
        <f t="shared" si="204"/>
        <v>13115</v>
      </c>
      <c r="BR478" s="66">
        <f t="shared" si="179"/>
        <v>13115</v>
      </c>
      <c r="BS478" s="3" t="s">
        <v>3083</v>
      </c>
      <c r="BY478" s="73"/>
      <c r="CD478" s="38">
        <f t="shared" si="192"/>
        <v>44738</v>
      </c>
      <c r="CI478" s="1"/>
      <c r="CJ478" s="1"/>
      <c r="CK478" s="1"/>
      <c r="CL478" s="1"/>
    </row>
    <row r="479" spans="1:91" ht="14" hidden="1" customHeight="1" outlineLevel="1" x14ac:dyDescent="0.2">
      <c r="A479" t="s">
        <v>2975</v>
      </c>
      <c r="B479" t="s">
        <v>1135</v>
      </c>
      <c r="C479" s="1">
        <f t="shared" si="193"/>
        <v>138501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>IF(P479&gt;0,RANK(P479,(N479:P479,Q479:AE479)),0)</f>
        <v>0</v>
      </c>
      <c r="G479" s="1">
        <f t="shared" si="194"/>
        <v>45772</v>
      </c>
      <c r="H479" s="2">
        <f t="shared" si="195"/>
        <v>0.33048136836557135</v>
      </c>
      <c r="I479" s="2"/>
      <c r="J479" s="2">
        <f t="shared" si="196"/>
        <v>0.32858246510855516</v>
      </c>
      <c r="K479" s="2">
        <f t="shared" si="197"/>
        <v>0.65906383347412656</v>
      </c>
      <c r="L479" s="2">
        <f t="shared" si="198"/>
        <v>0</v>
      </c>
      <c r="M479" s="2">
        <f t="shared" si="199"/>
        <v>1.2353701417318286E-2</v>
      </c>
      <c r="N479" s="38">
        <v>45509</v>
      </c>
      <c r="O479" s="38">
        <v>91281</v>
      </c>
      <c r="P479" s="38"/>
      <c r="Q479" s="38">
        <v>701</v>
      </c>
      <c r="R479" s="38">
        <v>758</v>
      </c>
      <c r="S479" s="38"/>
      <c r="T479" s="38">
        <f>IF(Copyright!$B$14=1,CJ479,0)</f>
        <v>118</v>
      </c>
      <c r="U479" s="38">
        <f>IF(Copyright!$B$14=1,CK479,0)</f>
        <v>104</v>
      </c>
      <c r="V479" s="38"/>
      <c r="W479" s="38">
        <f>IF(Copyright!B$11=1,IF(CF479&gt;0,CF479-SUM(X479:AY479),SUM(CN479:CR479)),SUM(CN479:CR479))</f>
        <v>1</v>
      </c>
      <c r="X479" s="38">
        <v>28</v>
      </c>
      <c r="Y479" s="38"/>
      <c r="Z479" s="38">
        <v>1</v>
      </c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  <c r="BA479" s="3">
        <f>IF(Q479&gt;0,RANK(Q479,(N479:P479,Q479:AE479)),0)</f>
        <v>4</v>
      </c>
      <c r="BB479" s="3">
        <f>IF(R479&gt;0,RANK(R479,(N479:P479,Q479:AE479)),0)</f>
        <v>3</v>
      </c>
      <c r="BC479" s="3">
        <f>IF(S479&gt;0,RANK(S479,(N479:P479,Q479:AE479)),0)</f>
        <v>0</v>
      </c>
      <c r="BD479" s="3">
        <f>IF(T479&gt;0,RANK(T479,(N479:P479,Q479:AE479)),0)</f>
        <v>5</v>
      </c>
      <c r="BE479" s="2">
        <f t="shared" si="200"/>
        <v>5.0613352972180706E-3</v>
      </c>
      <c r="BF479" s="2">
        <f t="shared" si="201"/>
        <v>5.4728846723128355E-3</v>
      </c>
      <c r="BG479" s="2">
        <f t="shared" si="202"/>
        <v>0</v>
      </c>
      <c r="BH479" s="2">
        <f t="shared" si="203"/>
        <v>8.5197940809091631E-4</v>
      </c>
      <c r="BJ479" t="s">
        <v>2975</v>
      </c>
      <c r="BK479" t="s">
        <v>1135</v>
      </c>
      <c r="BL479">
        <v>7</v>
      </c>
      <c r="BN479">
        <v>0</v>
      </c>
      <c r="BO479" s="60">
        <v>13</v>
      </c>
      <c r="BP479" s="62">
        <v>117</v>
      </c>
      <c r="BQ479" s="66">
        <f t="shared" si="204"/>
        <v>13117</v>
      </c>
      <c r="BR479" s="66">
        <f t="shared" si="179"/>
        <v>13117</v>
      </c>
      <c r="BS479" s="3" t="s">
        <v>3083</v>
      </c>
      <c r="CB479" s="95"/>
      <c r="CD479" s="38">
        <f t="shared" si="192"/>
        <v>0</v>
      </c>
      <c r="CE479" s="38">
        <v>138501</v>
      </c>
      <c r="CF479" s="38">
        <v>30</v>
      </c>
      <c r="CI479" s="1"/>
      <c r="CJ479" s="1">
        <v>118</v>
      </c>
      <c r="CK479" s="1">
        <v>104</v>
      </c>
      <c r="CL479" s="1"/>
      <c r="CM479" s="51"/>
    </row>
    <row r="480" spans="1:91" ht="14" hidden="1" customHeight="1" outlineLevel="1" x14ac:dyDescent="0.2">
      <c r="A480" t="s">
        <v>1117</v>
      </c>
      <c r="B480" t="s">
        <v>1135</v>
      </c>
      <c r="C480" s="1">
        <f t="shared" si="193"/>
        <v>12191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>IF(P480&gt;0,RANK(P480,(N480:P480,Q480:AE480)),0)</f>
        <v>0</v>
      </c>
      <c r="G480" s="1">
        <f t="shared" si="194"/>
        <v>8812</v>
      </c>
      <c r="H480" s="2">
        <f t="shared" si="195"/>
        <v>0.72282831597079811</v>
      </c>
      <c r="I480" s="2"/>
      <c r="J480" s="2">
        <f t="shared" si="196"/>
        <v>0.13509966368632598</v>
      </c>
      <c r="K480" s="2">
        <f t="shared" si="197"/>
        <v>0.85792797965712408</v>
      </c>
      <c r="L480" s="2">
        <f t="shared" si="198"/>
        <v>0</v>
      </c>
      <c r="M480" s="2">
        <f t="shared" si="199"/>
        <v>6.9723566565499384E-3</v>
      </c>
      <c r="N480" s="38">
        <v>1647</v>
      </c>
      <c r="O480" s="38">
        <v>10459</v>
      </c>
      <c r="P480" s="38"/>
      <c r="Q480" s="38">
        <v>25</v>
      </c>
      <c r="R480" s="38">
        <v>9</v>
      </c>
      <c r="S480" s="38"/>
      <c r="T480" s="38">
        <f>IF(Copyright!$B$14=1,CJ480,0)</f>
        <v>7</v>
      </c>
      <c r="U480" s="38">
        <f>IF(Copyright!$B$14=1,CK480,0)</f>
        <v>8</v>
      </c>
      <c r="V480" s="38"/>
      <c r="W480" s="38">
        <f>IF(Copyright!B$11=1,IF(CF480&gt;0,CF480-SUM(X480:AY480),SUM(CN480:CR480)),SUM(CN480:CR480))</f>
        <v>36</v>
      </c>
      <c r="X480" s="38">
        <v>0</v>
      </c>
      <c r="Y480" s="38"/>
      <c r="Z480" s="38">
        <v>0</v>
      </c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  <c r="BA480" s="3">
        <f>IF(Q480&gt;0,RANK(Q480,(N480:P480,Q480:AE480)),0)</f>
        <v>4</v>
      </c>
      <c r="BB480" s="3">
        <f>IF(R480&gt;0,RANK(R480,(N480:P480,Q480:AE480)),0)</f>
        <v>5</v>
      </c>
      <c r="BC480" s="3">
        <f>IF(S480&gt;0,RANK(S480,(N480:P480,Q480:AE480)),0)</f>
        <v>0</v>
      </c>
      <c r="BD480" s="3">
        <f>IF(T480&gt;0,RANK(T480,(N480:P480,Q480:AE480)),0)</f>
        <v>7</v>
      </c>
      <c r="BE480" s="2">
        <f t="shared" si="200"/>
        <v>2.0506931342793864E-3</v>
      </c>
      <c r="BF480" s="2">
        <f t="shared" si="201"/>
        <v>7.3824952834057914E-4</v>
      </c>
      <c r="BG480" s="2">
        <f t="shared" si="202"/>
        <v>0</v>
      </c>
      <c r="BH480" s="2">
        <f t="shared" si="203"/>
        <v>5.7419407759822818E-4</v>
      </c>
      <c r="BJ480" t="s">
        <v>1117</v>
      </c>
      <c r="BK480" t="s">
        <v>1135</v>
      </c>
      <c r="BL480">
        <v>10</v>
      </c>
      <c r="BN480">
        <v>0</v>
      </c>
      <c r="BO480" s="60">
        <v>13</v>
      </c>
      <c r="BP480" s="62">
        <v>119</v>
      </c>
      <c r="BQ480" s="66">
        <f t="shared" si="204"/>
        <v>13119</v>
      </c>
      <c r="BR480" s="66">
        <f t="shared" si="179"/>
        <v>13119</v>
      </c>
      <c r="BS480" s="3" t="s">
        <v>3083</v>
      </c>
      <c r="BY480" s="73"/>
      <c r="CB480" s="95"/>
      <c r="CD480" s="38">
        <f t="shared" si="192"/>
        <v>0</v>
      </c>
      <c r="CE480" s="38">
        <f>12155+36</f>
        <v>12191</v>
      </c>
      <c r="CF480" s="38">
        <v>36</v>
      </c>
      <c r="CI480" s="1"/>
      <c r="CJ480" s="1">
        <v>7</v>
      </c>
      <c r="CK480" s="1">
        <v>8</v>
      </c>
      <c r="CL480" s="1"/>
      <c r="CM480" s="51"/>
    </row>
    <row r="481" spans="1:95" ht="14" hidden="1" customHeight="1" outlineLevel="1" x14ac:dyDescent="0.2">
      <c r="A481" t="s">
        <v>2343</v>
      </c>
      <c r="B481" t="s">
        <v>1135</v>
      </c>
      <c r="C481" s="1">
        <f t="shared" si="193"/>
        <v>537837</v>
      </c>
      <c r="D481" s="3">
        <f>IF(N481&gt;0, RANK(N481,(N481:P481,Q481:AE481)),0)</f>
        <v>1</v>
      </c>
      <c r="E481" s="3">
        <f>IF(O481&gt;0,RANK(O481,(N481:P481,Q481:AE481)),0)</f>
        <v>2</v>
      </c>
      <c r="F481" s="3">
        <f>IF(P481&gt;0,RANK(P481,(N481:P481,Q481:AE481)),0)</f>
        <v>0</v>
      </c>
      <c r="G481" s="1">
        <f t="shared" si="194"/>
        <v>240097</v>
      </c>
      <c r="H481" s="2">
        <f t="shared" si="195"/>
        <v>0.446412202953683</v>
      </c>
      <c r="I481" s="2"/>
      <c r="J481" s="2">
        <f t="shared" si="196"/>
        <v>0.71536915459516548</v>
      </c>
      <c r="K481" s="2">
        <f t="shared" si="197"/>
        <v>0.26895695164148248</v>
      </c>
      <c r="L481" s="2">
        <f t="shared" si="198"/>
        <v>0</v>
      </c>
      <c r="M481" s="2">
        <f t="shared" si="199"/>
        <v>1.5673893763352043E-2</v>
      </c>
      <c r="N481" s="38">
        <v>384752</v>
      </c>
      <c r="O481" s="38">
        <v>144655</v>
      </c>
      <c r="P481" s="38"/>
      <c r="Q481" s="38">
        <v>2507</v>
      </c>
      <c r="R481" s="38">
        <v>3324</v>
      </c>
      <c r="S481" s="38"/>
      <c r="T481" s="38">
        <f>IF(Copyright!$B$14=1,CJ481,0)</f>
        <v>767</v>
      </c>
      <c r="U481" s="38">
        <f>IF(Copyright!$B$14=1,CK481,0)</f>
        <v>1832</v>
      </c>
      <c r="V481" s="38"/>
      <c r="W481" s="38">
        <f>IF(Copyright!B$11=1,IF(CF481&gt;0,CF481-SUM(X481:AY481),SUM(CN481:CR481)),SUM(CN481:CR481))</f>
        <v>0</v>
      </c>
      <c r="X481" s="38">
        <v>0</v>
      </c>
      <c r="Y481" s="38"/>
      <c r="Z481" s="38">
        <v>0</v>
      </c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  <c r="BA481" s="3">
        <f>IF(Q481&gt;0,RANK(Q481,(N481:P481,Q481:AE481)),0)</f>
        <v>4</v>
      </c>
      <c r="BB481" s="3">
        <f>IF(R481&gt;0,RANK(R481,(N481:P481,Q481:AE481)),0)</f>
        <v>3</v>
      </c>
      <c r="BC481" s="3">
        <f>IF(S481&gt;0,RANK(S481,(N481:P481,Q481:AE481)),0)</f>
        <v>0</v>
      </c>
      <c r="BD481" s="3">
        <f>IF(T481&gt;0,RANK(T481,(N481:P481,Q481:AE481)),0)</f>
        <v>6</v>
      </c>
      <c r="BE481" s="2">
        <f t="shared" si="200"/>
        <v>4.6612635426718507E-3</v>
      </c>
      <c r="BF481" s="2">
        <f t="shared" si="201"/>
        <v>6.1803111351580496E-3</v>
      </c>
      <c r="BG481" s="2">
        <f t="shared" si="202"/>
        <v>0</v>
      </c>
      <c r="BH481" s="2">
        <f t="shared" si="203"/>
        <v>1.4260826235457955E-3</v>
      </c>
      <c r="BJ481" t="s">
        <v>2343</v>
      </c>
      <c r="BK481" t="s">
        <v>1135</v>
      </c>
      <c r="BN481">
        <v>0</v>
      </c>
      <c r="BO481" s="60">
        <v>13</v>
      </c>
      <c r="BP481" s="62">
        <v>121</v>
      </c>
      <c r="BQ481" s="66">
        <f t="shared" si="204"/>
        <v>13121</v>
      </c>
      <c r="BR481" s="66">
        <f t="shared" si="179"/>
        <v>13121</v>
      </c>
      <c r="BS481" s="3" t="s">
        <v>3083</v>
      </c>
      <c r="BY481" s="73"/>
      <c r="CB481" s="95"/>
      <c r="CD481" s="38">
        <f t="shared" si="192"/>
        <v>0</v>
      </c>
      <c r="CE481" s="38">
        <v>537837</v>
      </c>
      <c r="CI481" s="1"/>
      <c r="CJ481" s="1">
        <v>767</v>
      </c>
      <c r="CK481" s="1">
        <v>1832</v>
      </c>
      <c r="CL481" s="1"/>
      <c r="CM481" s="51"/>
      <c r="CQ481" s="95"/>
    </row>
    <row r="482" spans="1:95" ht="14" hidden="1" customHeight="1" outlineLevel="1" x14ac:dyDescent="0.2">
      <c r="A482" t="s">
        <v>2690</v>
      </c>
      <c r="B482" t="s">
        <v>1135</v>
      </c>
      <c r="C482" s="1">
        <f t="shared" si="193"/>
        <v>18500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>IF(P482&gt;0,RANK(P482,(N482:P482,Q482:AE482)),0)</f>
        <v>0</v>
      </c>
      <c r="G482" s="1">
        <f t="shared" si="194"/>
        <v>11563</v>
      </c>
      <c r="H482" s="2">
        <f t="shared" si="195"/>
        <v>0.62502702702702706</v>
      </c>
      <c r="I482" s="2"/>
      <c r="J482" s="2">
        <f t="shared" si="196"/>
        <v>0.1844864864864865</v>
      </c>
      <c r="K482" s="2">
        <f t="shared" si="197"/>
        <v>0.80951351351351353</v>
      </c>
      <c r="L482" s="2">
        <f t="shared" si="198"/>
        <v>0</v>
      </c>
      <c r="M482" s="2">
        <f t="shared" si="199"/>
        <v>6.0000000000000053E-3</v>
      </c>
      <c r="N482" s="38">
        <v>3413</v>
      </c>
      <c r="O482" s="38">
        <v>14976</v>
      </c>
      <c r="P482" s="38"/>
      <c r="Q482" s="38">
        <v>75</v>
      </c>
      <c r="R482" s="38">
        <v>17</v>
      </c>
      <c r="S482" s="38"/>
      <c r="T482" s="38">
        <f>IF(Copyright!$B$14=1,CJ482,0)</f>
        <v>10</v>
      </c>
      <c r="U482" s="38">
        <f>IF(Copyright!$B$14=1,CK482,0)</f>
        <v>6</v>
      </c>
      <c r="V482" s="38"/>
      <c r="W482" s="38">
        <f>IF(Copyright!B$11=1,IF(CF482&gt;0,CF482-SUM(X482:AY482),SUM(CN482:CR482)),SUM(CN482:CR482))</f>
        <v>3</v>
      </c>
      <c r="X482" s="38">
        <v>0</v>
      </c>
      <c r="Y482" s="38"/>
      <c r="Z482" s="38">
        <v>0</v>
      </c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  <c r="BA482" s="3">
        <f>IF(Q482&gt;0,RANK(Q482,(N482:P482,Q482:AE482)),0)</f>
        <v>3</v>
      </c>
      <c r="BB482" s="3">
        <f>IF(R482&gt;0,RANK(R482,(N482:P482,Q482:AE482)),0)</f>
        <v>4</v>
      </c>
      <c r="BC482" s="3">
        <f>IF(S482&gt;0,RANK(S482,(N482:P482,Q482:AE482)),0)</f>
        <v>0</v>
      </c>
      <c r="BD482" s="3">
        <f>IF(T482&gt;0,RANK(T482,(N482:P482,Q482:AE482)),0)</f>
        <v>5</v>
      </c>
      <c r="BE482" s="2">
        <f t="shared" si="200"/>
        <v>4.0540540540540543E-3</v>
      </c>
      <c r="BF482" s="2">
        <f t="shared" si="201"/>
        <v>9.1891891891891894E-4</v>
      </c>
      <c r="BG482" s="2">
        <f t="shared" si="202"/>
        <v>0</v>
      </c>
      <c r="BH482" s="2">
        <f t="shared" si="203"/>
        <v>5.4054054054054055E-4</v>
      </c>
      <c r="BJ482" t="s">
        <v>2690</v>
      </c>
      <c r="BK482" t="s">
        <v>1135</v>
      </c>
      <c r="BL482">
        <v>9</v>
      </c>
      <c r="BN482">
        <v>0</v>
      </c>
      <c r="BO482" s="60">
        <v>13</v>
      </c>
      <c r="BP482" s="62">
        <v>123</v>
      </c>
      <c r="BQ482" s="66">
        <f t="shared" si="204"/>
        <v>13123</v>
      </c>
      <c r="BR482" s="66">
        <f t="shared" ref="BR482:BR545" si="205">BQ482</f>
        <v>13123</v>
      </c>
      <c r="BS482" s="3" t="s">
        <v>3083</v>
      </c>
      <c r="BY482" s="73"/>
      <c r="CD482" s="38">
        <f t="shared" si="192"/>
        <v>0</v>
      </c>
      <c r="CE482" s="38">
        <v>18500</v>
      </c>
      <c r="CF482" s="38">
        <v>3</v>
      </c>
      <c r="CG482" s="38" t="s">
        <v>3953</v>
      </c>
      <c r="CI482" s="1"/>
      <c r="CJ482" s="1">
        <v>10</v>
      </c>
      <c r="CK482" s="1">
        <v>6</v>
      </c>
      <c r="CL482" s="1"/>
      <c r="CM482" s="51"/>
    </row>
    <row r="483" spans="1:95" ht="14" hidden="1" customHeight="1" outlineLevel="1" x14ac:dyDescent="0.2">
      <c r="A483" t="s">
        <v>2003</v>
      </c>
      <c r="B483" t="s">
        <v>1135</v>
      </c>
      <c r="C483" s="1">
        <f t="shared" si="193"/>
        <v>1670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>IF(P483&gt;0,RANK(P483,(N483:P483,Q483:AE483)),0)</f>
        <v>0</v>
      </c>
      <c r="G483" s="1">
        <f t="shared" si="194"/>
        <v>1401</v>
      </c>
      <c r="H483" s="2">
        <f t="shared" si="195"/>
        <v>0.83892215568862272</v>
      </c>
      <c r="I483" s="2"/>
      <c r="J483" s="2">
        <f t="shared" si="196"/>
        <v>7.9640718562874246E-2</v>
      </c>
      <c r="K483" s="2">
        <f t="shared" si="197"/>
        <v>0.91856287425149696</v>
      </c>
      <c r="L483" s="2">
        <f t="shared" si="198"/>
        <v>0</v>
      </c>
      <c r="M483" s="2">
        <f t="shared" si="199"/>
        <v>1.79640718562879E-3</v>
      </c>
      <c r="N483" s="38">
        <v>133</v>
      </c>
      <c r="O483" s="38">
        <v>1534</v>
      </c>
      <c r="P483" s="38"/>
      <c r="Q483" s="38">
        <v>3</v>
      </c>
      <c r="R483" s="38">
        <v>0</v>
      </c>
      <c r="S483" s="38"/>
      <c r="T483" s="38">
        <f>IF(Copyright!$B$14=1,CJ483,0)</f>
        <v>0</v>
      </c>
      <c r="U483" s="38">
        <f>IF(Copyright!$B$14=1,CK483,0)</f>
        <v>0</v>
      </c>
      <c r="V483" s="38"/>
      <c r="W483" s="38">
        <f>IF(Copyright!B$11=1,IF(CF483&gt;0,CF483-SUM(X483:AY483),SUM(CN483:CR483)),SUM(CN483:CR483))</f>
        <v>0</v>
      </c>
      <c r="X483" s="38">
        <v>0</v>
      </c>
      <c r="Y483" s="38"/>
      <c r="Z483" s="38">
        <v>0</v>
      </c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  <c r="BA483" s="3">
        <f>IF(Q483&gt;0,RANK(Q483,(N483:P483,Q483:AE483)),0)</f>
        <v>3</v>
      </c>
      <c r="BB483" s="3">
        <f>IF(R483&gt;0,RANK(R483,(N483:P483,Q483:AE483)),0)</f>
        <v>0</v>
      </c>
      <c r="BC483" s="3">
        <f>IF(S483&gt;0,RANK(S483,(N483:P483,Q483:AE483)),0)</f>
        <v>0</v>
      </c>
      <c r="BD483" s="3">
        <f>IF(T483&gt;0,RANK(T483,(N483:P483,Q483:AE483)),0)</f>
        <v>0</v>
      </c>
      <c r="BE483" s="2">
        <f t="shared" si="200"/>
        <v>1.7964071856287425E-3</v>
      </c>
      <c r="BF483" s="2">
        <f t="shared" si="201"/>
        <v>0</v>
      </c>
      <c r="BG483" s="2">
        <f t="shared" si="202"/>
        <v>0</v>
      </c>
      <c r="BH483" s="2">
        <f t="shared" si="203"/>
        <v>0</v>
      </c>
      <c r="BJ483" t="s">
        <v>2003</v>
      </c>
      <c r="BK483" t="s">
        <v>1135</v>
      </c>
      <c r="BL483">
        <v>12</v>
      </c>
      <c r="BN483">
        <v>0</v>
      </c>
      <c r="BO483" s="60">
        <v>13</v>
      </c>
      <c r="BP483" s="62">
        <v>125</v>
      </c>
      <c r="BQ483" s="66">
        <f t="shared" si="204"/>
        <v>13125</v>
      </c>
      <c r="BR483" s="66">
        <f t="shared" si="205"/>
        <v>13125</v>
      </c>
      <c r="BS483" s="3" t="s">
        <v>3083</v>
      </c>
      <c r="CD483" s="38">
        <f t="shared" si="192"/>
        <v>1670</v>
      </c>
      <c r="CI483" s="1"/>
      <c r="CJ483" s="1"/>
      <c r="CK483" s="1"/>
      <c r="CL483" s="1"/>
    </row>
    <row r="484" spans="1:95" ht="14" hidden="1" customHeight="1" outlineLevel="1" x14ac:dyDescent="0.2">
      <c r="A484" t="s">
        <v>1271</v>
      </c>
      <c r="B484" t="s">
        <v>1135</v>
      </c>
      <c r="C484" s="1">
        <f t="shared" si="193"/>
        <v>44005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>IF(P484&gt;0,RANK(P484,(N484:P484,Q484:AE484)),0)</f>
        <v>0</v>
      </c>
      <c r="G484" s="1">
        <f t="shared" si="194"/>
        <v>11414</v>
      </c>
      <c r="H484" s="2">
        <f t="shared" si="195"/>
        <v>0.25937961595273262</v>
      </c>
      <c r="I484" s="2"/>
      <c r="J484" s="2">
        <f t="shared" si="196"/>
        <v>0.36686740143165547</v>
      </c>
      <c r="K484" s="2">
        <f t="shared" si="197"/>
        <v>0.62624701738438815</v>
      </c>
      <c r="L484" s="2">
        <f t="shared" si="198"/>
        <v>0</v>
      </c>
      <c r="M484" s="2">
        <f t="shared" si="199"/>
        <v>6.8855811839563241E-3</v>
      </c>
      <c r="N484" s="38">
        <v>16144</v>
      </c>
      <c r="O484" s="38">
        <v>27558</v>
      </c>
      <c r="P484" s="38"/>
      <c r="Q484" s="38">
        <v>124</v>
      </c>
      <c r="R484" s="38">
        <v>86</v>
      </c>
      <c r="S484" s="38"/>
      <c r="T484" s="38">
        <f>IF(Copyright!$B$14=1,CJ484,0)</f>
        <v>47</v>
      </c>
      <c r="U484" s="38">
        <f>IF(Copyright!$B$14=1,CK484,0)</f>
        <v>40</v>
      </c>
      <c r="V484" s="38"/>
      <c r="W484" s="38">
        <f>IF(Copyright!B$11=1,IF(CF484&gt;0,CF484-SUM(X484:AY484),SUM(CN484:CR484)),SUM(CN484:CR484))</f>
        <v>0</v>
      </c>
      <c r="X484" s="38">
        <v>5</v>
      </c>
      <c r="Y484" s="38"/>
      <c r="Z484" s="38">
        <v>0</v>
      </c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>
        <v>1</v>
      </c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  <c r="BA484" s="3">
        <f>IF(Q484&gt;0,RANK(Q484,(N484:P484,Q484:AE484)),0)</f>
        <v>3</v>
      </c>
      <c r="BB484" s="3">
        <f>IF(R484&gt;0,RANK(R484,(N484:P484,Q484:AE484)),0)</f>
        <v>4</v>
      </c>
      <c r="BC484" s="3">
        <f>IF(S484&gt;0,RANK(S484,(N484:P484,Q484:AE484)),0)</f>
        <v>0</v>
      </c>
      <c r="BD484" s="3">
        <f>IF(T484&gt;0,RANK(T484,(N484:P484,Q484:AE484)),0)</f>
        <v>5</v>
      </c>
      <c r="BE484" s="2">
        <f t="shared" si="200"/>
        <v>2.8178616066356094E-3</v>
      </c>
      <c r="BF484" s="2">
        <f t="shared" si="201"/>
        <v>1.9543233723440519E-3</v>
      </c>
      <c r="BG484" s="2">
        <f t="shared" si="202"/>
        <v>0</v>
      </c>
      <c r="BH484" s="2">
        <f t="shared" si="203"/>
        <v>1.0680604476764003E-3</v>
      </c>
      <c r="BJ484" t="s">
        <v>1271</v>
      </c>
      <c r="BK484" t="s">
        <v>1135</v>
      </c>
      <c r="BL484">
        <v>1</v>
      </c>
      <c r="BN484">
        <v>0</v>
      </c>
      <c r="BO484" s="60">
        <v>13</v>
      </c>
      <c r="BP484" s="62">
        <v>127</v>
      </c>
      <c r="BQ484" s="66">
        <f t="shared" si="204"/>
        <v>13127</v>
      </c>
      <c r="BR484" s="66">
        <f t="shared" si="205"/>
        <v>13127</v>
      </c>
      <c r="BS484" s="3" t="s">
        <v>3083</v>
      </c>
      <c r="CB484" s="95"/>
      <c r="CD484" s="38">
        <f t="shared" si="192"/>
        <v>0</v>
      </c>
      <c r="CE484" s="38">
        <v>44005</v>
      </c>
      <c r="CF484" s="38">
        <v>6</v>
      </c>
      <c r="CI484" s="1"/>
      <c r="CJ484" s="1">
        <v>47</v>
      </c>
      <c r="CK484" s="1">
        <v>40</v>
      </c>
      <c r="CL484" s="1"/>
      <c r="CM484" s="51"/>
    </row>
    <row r="485" spans="1:95" ht="14" hidden="1" customHeight="1" outlineLevel="1" x14ac:dyDescent="0.2">
      <c r="A485" s="6" t="s">
        <v>2055</v>
      </c>
      <c r="B485" t="s">
        <v>1135</v>
      </c>
      <c r="C485" s="1">
        <f t="shared" si="193"/>
        <v>27657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>IF(P485&gt;0,RANK(P485,(N485:P485,Q485:AE485)),0)</f>
        <v>0</v>
      </c>
      <c r="G485" s="1">
        <f t="shared" si="194"/>
        <v>17513</v>
      </c>
      <c r="H485" s="2">
        <f t="shared" si="195"/>
        <v>0.63322124597751017</v>
      </c>
      <c r="I485" s="2"/>
      <c r="J485" s="2">
        <f t="shared" si="196"/>
        <v>0.18013522797121886</v>
      </c>
      <c r="K485" s="2">
        <f t="shared" si="197"/>
        <v>0.81335647394872912</v>
      </c>
      <c r="L485" s="2">
        <f t="shared" si="198"/>
        <v>0</v>
      </c>
      <c r="M485" s="2">
        <f t="shared" si="199"/>
        <v>6.508298080052044E-3</v>
      </c>
      <c r="N485" s="38">
        <v>4982</v>
      </c>
      <c r="O485" s="38">
        <v>22495</v>
      </c>
      <c r="P485" s="38"/>
      <c r="Q485" s="38">
        <v>94</v>
      </c>
      <c r="R485" s="38">
        <v>35</v>
      </c>
      <c r="S485" s="38"/>
      <c r="T485" s="38">
        <f>IF(Copyright!$B$14=1,CJ485,0)</f>
        <v>24</v>
      </c>
      <c r="U485" s="38">
        <f>IF(Copyright!$B$14=1,CK485,0)</f>
        <v>21</v>
      </c>
      <c r="V485" s="38"/>
      <c r="W485" s="38">
        <f>IF(Copyright!B$11=1,IF(CF485&gt;0,CF485-SUM(X485:AY485),SUM(CN485:CR485)),SUM(CN485:CR485))</f>
        <v>6</v>
      </c>
      <c r="X485" s="38">
        <v>0</v>
      </c>
      <c r="Y485" s="38"/>
      <c r="Z485" s="38">
        <v>0</v>
      </c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  <c r="BA485" s="3">
        <f>IF(Q485&gt;0,RANK(Q485,(N485:P485,Q485:AE485)),0)</f>
        <v>3</v>
      </c>
      <c r="BB485" s="3">
        <f>IF(R485&gt;0,RANK(R485,(N485:P485,Q485:AE485)),0)</f>
        <v>4</v>
      </c>
      <c r="BC485" s="3">
        <f>IF(S485&gt;0,RANK(S485,(N485:P485,Q485:AE485)),0)</f>
        <v>0</v>
      </c>
      <c r="BD485" s="3">
        <f>IF(T485&gt;0,RANK(T485,(N485:P485,Q485:AE485)),0)</f>
        <v>5</v>
      </c>
      <c r="BE485" s="2">
        <f t="shared" si="200"/>
        <v>3.3987778862494124E-3</v>
      </c>
      <c r="BF485" s="2">
        <f t="shared" si="201"/>
        <v>1.2655024044545685E-3</v>
      </c>
      <c r="BG485" s="2">
        <f t="shared" si="202"/>
        <v>0</v>
      </c>
      <c r="BH485" s="2">
        <f t="shared" si="203"/>
        <v>8.6777307734027553E-4</v>
      </c>
      <c r="BJ485" t="s">
        <v>2055</v>
      </c>
      <c r="BK485" t="s">
        <v>1135</v>
      </c>
      <c r="BL485">
        <v>11</v>
      </c>
      <c r="BN485">
        <v>0</v>
      </c>
      <c r="BO485" s="60">
        <v>13</v>
      </c>
      <c r="BP485" s="62">
        <v>129</v>
      </c>
      <c r="BQ485" s="66">
        <f t="shared" si="204"/>
        <v>13129</v>
      </c>
      <c r="BR485" s="66">
        <f t="shared" si="205"/>
        <v>13129</v>
      </c>
      <c r="BS485" s="3" t="s">
        <v>3083</v>
      </c>
      <c r="CB485" s="95"/>
      <c r="CD485" s="38">
        <f t="shared" si="192"/>
        <v>0</v>
      </c>
      <c r="CE485" s="38">
        <v>27657</v>
      </c>
      <c r="CF485" s="1">
        <v>6</v>
      </c>
      <c r="CI485" s="1"/>
      <c r="CJ485" s="1">
        <v>24</v>
      </c>
      <c r="CK485" s="1">
        <v>21</v>
      </c>
      <c r="CL485" s="1"/>
      <c r="CM485" s="51"/>
    </row>
    <row r="486" spans="1:95" ht="14" hidden="1" customHeight="1" outlineLevel="1" x14ac:dyDescent="0.2">
      <c r="A486" t="s">
        <v>2051</v>
      </c>
      <c r="B486" t="s">
        <v>1135</v>
      </c>
      <c r="C486" s="1">
        <f t="shared" ref="C486:C517" si="206">SUM(N486:AY486)</f>
        <v>10718</v>
      </c>
      <c r="D486" s="3">
        <f>IF(N486&gt;0, RANK(N486,(N486:P486,Q486:AE486)),0)</f>
        <v>2</v>
      </c>
      <c r="E486" s="3">
        <f>IF(O486&gt;0,RANK(O486,(N486:P486,Q486:AE486)),0)</f>
        <v>1</v>
      </c>
      <c r="F486" s="3">
        <f>IF(P486&gt;0,RANK(P486,(N486:P486,Q486:AE486)),0)</f>
        <v>0</v>
      </c>
      <c r="G486" s="1">
        <f t="shared" ref="G486:G517" si="207">IF(C486&gt;0,MAX(N486:P486)-LARGE(N486:P486,2),0)</f>
        <v>4095</v>
      </c>
      <c r="H486" s="2">
        <f t="shared" ref="H486:H517" si="208">IF(C486&gt;0,G486/C486,0)</f>
        <v>0.38206754991602909</v>
      </c>
      <c r="I486" s="2"/>
      <c r="J486" s="2">
        <f t="shared" ref="J486:J517" si="209">IF($C486=0,"-",N486/$C486)</f>
        <v>0.30696025377869007</v>
      </c>
      <c r="K486" s="2">
        <f t="shared" ref="K486:K517" si="210">IF($C486=0,"-",O486/$C486)</f>
        <v>0.68902780369471917</v>
      </c>
      <c r="L486" s="2">
        <f t="shared" ref="L486:L517" si="211">IF($C486=0,"-",P486/$C486)</f>
        <v>0</v>
      </c>
      <c r="M486" s="2">
        <f t="shared" ref="M486:M517" si="212">IF(C486=0,"-",(1-J486-K486-L486))</f>
        <v>4.0119425265907616E-3</v>
      </c>
      <c r="N486" s="38">
        <v>3290</v>
      </c>
      <c r="O486" s="38">
        <v>7385</v>
      </c>
      <c r="P486" s="38"/>
      <c r="Q486" s="38">
        <v>31</v>
      </c>
      <c r="R486" s="38">
        <v>12</v>
      </c>
      <c r="S486" s="38"/>
      <c r="T486" s="38">
        <f>IF(Copyright!$B$14=1,CJ486,0)</f>
        <v>0</v>
      </c>
      <c r="U486" s="38">
        <f>IF(Copyright!$B$14=1,CK486,0)</f>
        <v>0</v>
      </c>
      <c r="V486" s="38"/>
      <c r="W486" s="38">
        <f>IF(Copyright!B$11=1,IF(CF486&gt;0,CF486-SUM(X486:AY486),SUM(CN486:CR486)),SUM(CN486:CR486))</f>
        <v>0</v>
      </c>
      <c r="X486" s="38">
        <v>0</v>
      </c>
      <c r="Y486" s="38"/>
      <c r="Z486" s="38">
        <v>0</v>
      </c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  <c r="BA486" s="3">
        <f>IF(Q486&gt;0,RANK(Q486,(N486:P486,Q486:AE486)),0)</f>
        <v>3</v>
      </c>
      <c r="BB486" s="3">
        <f>IF(R486&gt;0,RANK(R486,(N486:P486,Q486:AE486)),0)</f>
        <v>4</v>
      </c>
      <c r="BC486" s="3">
        <f>IF(S486&gt;0,RANK(S486,(N486:P486,Q486:AE486)),0)</f>
        <v>0</v>
      </c>
      <c r="BD486" s="3">
        <f>IF(T486&gt;0,RANK(T486,(N486:P486,Q486:AE486)),0)</f>
        <v>0</v>
      </c>
      <c r="BE486" s="2">
        <f t="shared" ref="BE486:BE517" si="213">IF($C486=0,"-",Q486/$C486)</f>
        <v>2.8923306587049823E-3</v>
      </c>
      <c r="BF486" s="2">
        <f t="shared" ref="BF486:BF517" si="214">IF($C486=0,"-",R486/$C486)</f>
        <v>1.1196118678857996E-3</v>
      </c>
      <c r="BG486" s="2">
        <f t="shared" ref="BG486:BG517" si="215">IF($C486=0,"-",S486/$C486)</f>
        <v>0</v>
      </c>
      <c r="BH486" s="2">
        <f t="shared" ref="BH486:BH517" si="216">IF($C486=0,"-",T486/$C486)</f>
        <v>0</v>
      </c>
      <c r="BJ486" t="s">
        <v>2051</v>
      </c>
      <c r="BK486" t="s">
        <v>1135</v>
      </c>
      <c r="BL486">
        <v>2</v>
      </c>
      <c r="BN486">
        <v>0</v>
      </c>
      <c r="BO486" s="60">
        <v>13</v>
      </c>
      <c r="BP486" s="62">
        <v>131</v>
      </c>
      <c r="BQ486" s="66">
        <f t="shared" ref="BQ486:BQ517" si="217">1000*BO486+BP486</f>
        <v>13131</v>
      </c>
      <c r="BR486" s="66">
        <f t="shared" si="205"/>
        <v>13131</v>
      </c>
      <c r="BS486" s="3" t="s">
        <v>3083</v>
      </c>
      <c r="CD486" s="38">
        <f t="shared" ref="CD486:CD549" si="218">C486-CE486</f>
        <v>10718</v>
      </c>
      <c r="CI486" s="1"/>
      <c r="CJ486" s="1"/>
      <c r="CK486" s="1"/>
      <c r="CL486" s="1"/>
    </row>
    <row r="487" spans="1:95" ht="14" hidden="1" customHeight="1" outlineLevel="1" x14ac:dyDescent="0.2">
      <c r="A487" t="s">
        <v>2147</v>
      </c>
      <c r="B487" t="s">
        <v>1135</v>
      </c>
      <c r="C487" s="1">
        <f t="shared" si="206"/>
        <v>12786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>IF(P487&gt;0,RANK(P487,(N487:P487,Q487:AE487)),0)</f>
        <v>0</v>
      </c>
      <c r="G487" s="1">
        <f t="shared" si="207"/>
        <v>3701</v>
      </c>
      <c r="H487" s="2">
        <f t="shared" si="208"/>
        <v>0.28945721883309872</v>
      </c>
      <c r="I487" s="2"/>
      <c r="J487" s="2">
        <f t="shared" si="209"/>
        <v>0.35304239011418737</v>
      </c>
      <c r="K487" s="2">
        <f t="shared" si="210"/>
        <v>0.64249960894728608</v>
      </c>
      <c r="L487" s="2">
        <f t="shared" si="211"/>
        <v>0</v>
      </c>
      <c r="M487" s="2">
        <f t="shared" si="212"/>
        <v>4.4580009385265518E-3</v>
      </c>
      <c r="N487" s="38">
        <v>4514</v>
      </c>
      <c r="O487" s="38">
        <v>8215</v>
      </c>
      <c r="P487" s="38"/>
      <c r="Q487" s="38">
        <v>45</v>
      </c>
      <c r="R487" s="38">
        <v>12</v>
      </c>
      <c r="S487" s="38"/>
      <c r="T487" s="38">
        <f>IF(Copyright!$B$14=1,CJ487,0)</f>
        <v>0</v>
      </c>
      <c r="U487" s="38">
        <f>IF(Copyright!$B$14=1,CK487,0)</f>
        <v>0</v>
      </c>
      <c r="V487" s="38"/>
      <c r="W487" s="38">
        <f>IF(Copyright!B$11=1,IF(CF487&gt;0,CF487-SUM(X487:AY487),SUM(CN487:CR487)),SUM(CN487:CR487))</f>
        <v>0</v>
      </c>
      <c r="X487" s="38">
        <v>0</v>
      </c>
      <c r="Y487" s="38"/>
      <c r="Z487" s="38">
        <v>0</v>
      </c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  <c r="BA487" s="3">
        <f>IF(Q487&gt;0,RANK(Q487,(N487:P487,Q487:AE487)),0)</f>
        <v>3</v>
      </c>
      <c r="BB487" s="3">
        <f>IF(R487&gt;0,RANK(R487,(N487:P487,Q487:AE487)),0)</f>
        <v>4</v>
      </c>
      <c r="BC487" s="3">
        <f>IF(S487&gt;0,RANK(S487,(N487:P487,Q487:AE487)),0)</f>
        <v>0</v>
      </c>
      <c r="BD487" s="3">
        <f>IF(T487&gt;0,RANK(T487,(N487:P487,Q487:AE487)),0)</f>
        <v>0</v>
      </c>
      <c r="BE487" s="2">
        <f t="shared" si="213"/>
        <v>3.5194744251525107E-3</v>
      </c>
      <c r="BF487" s="2">
        <f t="shared" si="214"/>
        <v>9.3852651337400278E-4</v>
      </c>
      <c r="BG487" s="2">
        <f t="shared" si="215"/>
        <v>0</v>
      </c>
      <c r="BH487" s="2">
        <f t="shared" si="216"/>
        <v>0</v>
      </c>
      <c r="BJ487" t="s">
        <v>2147</v>
      </c>
      <c r="BK487" t="s">
        <v>1135</v>
      </c>
      <c r="BL487">
        <v>10</v>
      </c>
      <c r="BN487">
        <v>0</v>
      </c>
      <c r="BO487" s="60">
        <v>13</v>
      </c>
      <c r="BP487" s="62">
        <v>133</v>
      </c>
      <c r="BQ487" s="66">
        <f t="shared" si="217"/>
        <v>13133</v>
      </c>
      <c r="BR487" s="66">
        <f t="shared" si="205"/>
        <v>13133</v>
      </c>
      <c r="BS487" s="3" t="s">
        <v>3083</v>
      </c>
      <c r="CD487" s="38">
        <f t="shared" si="218"/>
        <v>12786</v>
      </c>
      <c r="CI487" s="1"/>
      <c r="CJ487" s="1"/>
      <c r="CK487" s="1"/>
      <c r="CL487" s="1"/>
    </row>
    <row r="488" spans="1:95" ht="14" hidden="1" customHeight="1" outlineLevel="1" x14ac:dyDescent="0.2">
      <c r="A488" t="s">
        <v>1625</v>
      </c>
      <c r="B488" t="s">
        <v>1135</v>
      </c>
      <c r="C488" s="1">
        <f t="shared" si="206"/>
        <v>420818</v>
      </c>
      <c r="D488" s="3">
        <f>IF(N488&gt;0, RANK(N488,(N488:P488,Q488:AE488)),0)</f>
        <v>1</v>
      </c>
      <c r="E488" s="3">
        <f>IF(O488&gt;0,RANK(O488,(N488:P488,Q488:AE488)),0)</f>
        <v>2</v>
      </c>
      <c r="F488" s="3">
        <f>IF(P488&gt;0,RANK(P488,(N488:P488,Q488:AE488)),0)</f>
        <v>0</v>
      </c>
      <c r="G488" s="1">
        <f t="shared" si="207"/>
        <v>69466</v>
      </c>
      <c r="H488" s="2">
        <f t="shared" si="208"/>
        <v>0.16507373734013278</v>
      </c>
      <c r="I488" s="2"/>
      <c r="J488" s="2">
        <f t="shared" si="209"/>
        <v>0.57627525438550631</v>
      </c>
      <c r="K488" s="2">
        <f t="shared" si="210"/>
        <v>0.41120151704537355</v>
      </c>
      <c r="L488" s="2">
        <f t="shared" si="211"/>
        <v>0</v>
      </c>
      <c r="M488" s="2">
        <f t="shared" si="212"/>
        <v>1.2523228569120137E-2</v>
      </c>
      <c r="N488" s="38">
        <v>242507</v>
      </c>
      <c r="O488" s="38">
        <v>173041</v>
      </c>
      <c r="P488" s="38"/>
      <c r="Q488" s="38">
        <v>1923</v>
      </c>
      <c r="R488" s="38">
        <v>3210</v>
      </c>
      <c r="S488" s="38"/>
      <c r="T488" s="38">
        <f>IF(Copyright!$B$14=1,CJ488,0)</f>
        <v>0</v>
      </c>
      <c r="U488" s="38">
        <f>IF(Copyright!$B$14=1,CK488,0)</f>
        <v>0</v>
      </c>
      <c r="V488" s="38"/>
      <c r="W488" s="38">
        <f>IF(Copyright!B$11=1,IF(CF488&gt;0,CF488-SUM(X488:AY488),SUM(CN488:CR488)),SUM(CN488:CR488))</f>
        <v>14</v>
      </c>
      <c r="X488" s="38">
        <v>109</v>
      </c>
      <c r="Y488" s="38"/>
      <c r="Z488" s="38">
        <v>10</v>
      </c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>
        <v>4</v>
      </c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  <c r="BA488" s="3">
        <f>IF(Q488&gt;0,RANK(Q488,(N488:P488,Q488:AE488)),0)</f>
        <v>4</v>
      </c>
      <c r="BB488" s="3">
        <f>IF(R488&gt;0,RANK(R488,(N488:P488,Q488:AE488)),0)</f>
        <v>3</v>
      </c>
      <c r="BC488" s="3">
        <f>IF(S488&gt;0,RANK(S488,(N488:P488,Q488:AE488)),0)</f>
        <v>0</v>
      </c>
      <c r="BD488" s="3">
        <f>IF(T488&gt;0,RANK(T488,(N488:P488,Q488:AE488)),0)</f>
        <v>0</v>
      </c>
      <c r="BE488" s="2">
        <f t="shared" si="213"/>
        <v>4.5696714494151865E-3</v>
      </c>
      <c r="BF488" s="2">
        <f t="shared" si="214"/>
        <v>7.6280007033919656E-3</v>
      </c>
      <c r="BG488" s="2">
        <f t="shared" si="215"/>
        <v>0</v>
      </c>
      <c r="BH488" s="2">
        <f t="shared" si="216"/>
        <v>0</v>
      </c>
      <c r="BJ488" t="s">
        <v>1625</v>
      </c>
      <c r="BK488" t="s">
        <v>1135</v>
      </c>
      <c r="BN488">
        <v>0</v>
      </c>
      <c r="BO488" s="60">
        <v>13</v>
      </c>
      <c r="BP488" s="62">
        <v>135</v>
      </c>
      <c r="BQ488" s="66">
        <f t="shared" si="217"/>
        <v>13135</v>
      </c>
      <c r="BR488" s="66">
        <f t="shared" si="205"/>
        <v>13135</v>
      </c>
      <c r="BS488" s="3" t="s">
        <v>3083</v>
      </c>
      <c r="BY488" s="73"/>
      <c r="CB488" s="95"/>
      <c r="CD488" s="38">
        <f t="shared" si="218"/>
        <v>0</v>
      </c>
      <c r="CE488" s="38">
        <f>420805+13</f>
        <v>420818</v>
      </c>
      <c r="CF488" s="38">
        <f>109+4+10+1+13</f>
        <v>137</v>
      </c>
      <c r="CI488" s="1"/>
      <c r="CJ488" s="1"/>
      <c r="CK488" s="1"/>
      <c r="CL488" s="1"/>
      <c r="CM488" s="51"/>
    </row>
    <row r="489" spans="1:95" ht="14" hidden="1" customHeight="1" outlineLevel="1" x14ac:dyDescent="0.2">
      <c r="A489" t="s">
        <v>2519</v>
      </c>
      <c r="B489" t="s">
        <v>1135</v>
      </c>
      <c r="C489" s="1">
        <f t="shared" si="206"/>
        <v>23370</v>
      </c>
      <c r="D489" s="3">
        <f>IF(N489&gt;0, RANK(N489,(N489:P489,Q489:AE489)),0)</f>
        <v>2</v>
      </c>
      <c r="E489" s="3">
        <f>IF(O489&gt;0,RANK(O489,(N489:P489,Q489:AE489)),0)</f>
        <v>1</v>
      </c>
      <c r="F489" s="3">
        <f>IF(P489&gt;0,RANK(P489,(N489:P489,Q489:AE489)),0)</f>
        <v>0</v>
      </c>
      <c r="G489" s="1">
        <f t="shared" si="207"/>
        <v>15106</v>
      </c>
      <c r="H489" s="2">
        <f t="shared" si="208"/>
        <v>0.64638425331621741</v>
      </c>
      <c r="I489" s="2"/>
      <c r="J489" s="2">
        <f t="shared" si="209"/>
        <v>0.17270004278990159</v>
      </c>
      <c r="K489" s="2">
        <f t="shared" si="210"/>
        <v>0.81908429610611899</v>
      </c>
      <c r="L489" s="2">
        <f t="shared" si="211"/>
        <v>0</v>
      </c>
      <c r="M489" s="2">
        <f t="shared" si="212"/>
        <v>8.2156611039794214E-3</v>
      </c>
      <c r="N489" s="38">
        <v>4036</v>
      </c>
      <c r="O489" s="38">
        <v>19142</v>
      </c>
      <c r="P489" s="38"/>
      <c r="Q489" s="38">
        <v>63</v>
      </c>
      <c r="R489" s="38">
        <v>39</v>
      </c>
      <c r="S489" s="38"/>
      <c r="T489" s="38">
        <f>IF(Copyright!$B$14=1,CJ489,0)</f>
        <v>13</v>
      </c>
      <c r="U489" s="38">
        <f>IF(Copyright!$B$14=1,CK489,0)</f>
        <v>13</v>
      </c>
      <c r="V489" s="38"/>
      <c r="W489" s="38">
        <f>IF(Copyright!B$11=1,IF(CF489&gt;0,CF489-SUM(X489:AY489),SUM(CN489:CR489)),SUM(CN489:CR489))</f>
        <v>64</v>
      </c>
      <c r="X489" s="38">
        <v>0</v>
      </c>
      <c r="Y489" s="38"/>
      <c r="Z489" s="38">
        <v>0</v>
      </c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  <c r="BA489" s="3">
        <f>IF(Q489&gt;0,RANK(Q489,(N489:P489,Q489:AE489)),0)</f>
        <v>4</v>
      </c>
      <c r="BB489" s="3">
        <f>IF(R489&gt;0,RANK(R489,(N489:P489,Q489:AE489)),0)</f>
        <v>5</v>
      </c>
      <c r="BC489" s="3">
        <f>IF(S489&gt;0,RANK(S489,(N489:P489,Q489:AE489)),0)</f>
        <v>0</v>
      </c>
      <c r="BD489" s="3">
        <f>IF(T489&gt;0,RANK(T489,(N489:P489,Q489:AE489)),0)</f>
        <v>6</v>
      </c>
      <c r="BE489" s="2">
        <f t="shared" si="213"/>
        <v>2.6957637997432607E-3</v>
      </c>
      <c r="BF489" s="2">
        <f t="shared" si="214"/>
        <v>1.668806161745828E-3</v>
      </c>
      <c r="BG489" s="2">
        <f t="shared" si="215"/>
        <v>0</v>
      </c>
      <c r="BH489" s="2">
        <f t="shared" si="216"/>
        <v>5.562687205819427E-4</v>
      </c>
      <c r="BJ489" t="s">
        <v>2519</v>
      </c>
      <c r="BK489" t="s">
        <v>1135</v>
      </c>
      <c r="BL489">
        <v>9</v>
      </c>
      <c r="BN489">
        <v>0</v>
      </c>
      <c r="BO489" s="60">
        <v>13</v>
      </c>
      <c r="BP489" s="62">
        <v>137</v>
      </c>
      <c r="BQ489" s="66">
        <f t="shared" si="217"/>
        <v>13137</v>
      </c>
      <c r="BR489" s="66">
        <f t="shared" si="205"/>
        <v>13137</v>
      </c>
      <c r="BS489" s="3" t="s">
        <v>3083</v>
      </c>
      <c r="CB489" s="95"/>
      <c r="CD489" s="38">
        <f t="shared" si="218"/>
        <v>0</v>
      </c>
      <c r="CE489" s="38">
        <f>23306+64</f>
        <v>23370</v>
      </c>
      <c r="CF489" s="38">
        <v>64</v>
      </c>
      <c r="CI489" s="1"/>
      <c r="CJ489" s="1">
        <v>13</v>
      </c>
      <c r="CK489" s="1">
        <v>13</v>
      </c>
      <c r="CL489" s="1"/>
      <c r="CM489" s="51"/>
    </row>
    <row r="490" spans="1:95" ht="14" hidden="1" customHeight="1" outlineLevel="1" x14ac:dyDescent="0.2">
      <c r="A490" t="s">
        <v>227</v>
      </c>
      <c r="B490" t="s">
        <v>1135</v>
      </c>
      <c r="C490" s="1">
        <f t="shared" si="206"/>
        <v>102510</v>
      </c>
      <c r="D490" s="3">
        <f>IF(N490&gt;0, RANK(N490,(N490:P490,Q490:AE490)),0)</f>
        <v>2</v>
      </c>
      <c r="E490" s="3">
        <f>IF(O490&gt;0,RANK(O490,(N490:P490,Q490:AE490)),0)</f>
        <v>1</v>
      </c>
      <c r="F490" s="3">
        <f>IF(P490&gt;0,RANK(P490,(N490:P490,Q490:AE490)),0)</f>
        <v>0</v>
      </c>
      <c r="G490" s="1">
        <f t="shared" si="207"/>
        <v>44644</v>
      </c>
      <c r="H490" s="2">
        <f t="shared" si="208"/>
        <v>0.43550873085552627</v>
      </c>
      <c r="I490" s="2"/>
      <c r="J490" s="2">
        <f t="shared" si="209"/>
        <v>0.27652911911033068</v>
      </c>
      <c r="K490" s="2">
        <f t="shared" si="210"/>
        <v>0.71203784996585695</v>
      </c>
      <c r="L490" s="2">
        <f t="shared" si="211"/>
        <v>0</v>
      </c>
      <c r="M490" s="2">
        <f t="shared" si="212"/>
        <v>1.1433030923812315E-2</v>
      </c>
      <c r="N490" s="38">
        <v>28347</v>
      </c>
      <c r="O490" s="38">
        <v>72991</v>
      </c>
      <c r="P490" s="38"/>
      <c r="Q490" s="38">
        <v>450</v>
      </c>
      <c r="R490" s="38">
        <v>185</v>
      </c>
      <c r="S490" s="38"/>
      <c r="T490" s="38">
        <f>IF(Copyright!$B$14=1,CJ490,0)</f>
        <v>112</v>
      </c>
      <c r="U490" s="38">
        <f>IF(Copyright!$B$14=1,CK490,0)</f>
        <v>79</v>
      </c>
      <c r="V490" s="38"/>
      <c r="W490" s="38">
        <f>IF(Copyright!B$11=1,IF(CF490&gt;0,CF490-SUM(X490:AY490),SUM(CN490:CR490)),SUM(CN490:CR490))</f>
        <v>316</v>
      </c>
      <c r="X490" s="38">
        <v>24</v>
      </c>
      <c r="Y490" s="38"/>
      <c r="Z490" s="38">
        <v>1</v>
      </c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>
        <v>5</v>
      </c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  <c r="BA490" s="3">
        <f>IF(Q490&gt;0,RANK(Q490,(N490:P490,Q490:AE490)),0)</f>
        <v>3</v>
      </c>
      <c r="BB490" s="3">
        <f>IF(R490&gt;0,RANK(R490,(N490:P490,Q490:AE490)),0)</f>
        <v>5</v>
      </c>
      <c r="BC490" s="3">
        <f>IF(S490&gt;0,RANK(S490,(N490:P490,Q490:AE490)),0)</f>
        <v>0</v>
      </c>
      <c r="BD490" s="3">
        <f>IF(T490&gt;0,RANK(T490,(N490:P490,Q490:AE490)),0)</f>
        <v>6</v>
      </c>
      <c r="BE490" s="2">
        <f t="shared" si="213"/>
        <v>4.3898156277436349E-3</v>
      </c>
      <c r="BF490" s="2">
        <f t="shared" si="214"/>
        <v>1.8047019802946054E-3</v>
      </c>
      <c r="BG490" s="2">
        <f t="shared" si="215"/>
        <v>0</v>
      </c>
      <c r="BH490" s="2">
        <f t="shared" si="216"/>
        <v>1.0925763340161934E-3</v>
      </c>
      <c r="BJ490" t="s">
        <v>227</v>
      </c>
      <c r="BK490" t="s">
        <v>1135</v>
      </c>
      <c r="BN490">
        <v>0</v>
      </c>
      <c r="BO490" s="60">
        <v>13</v>
      </c>
      <c r="BP490" s="62">
        <v>139</v>
      </c>
      <c r="BQ490" s="66">
        <f t="shared" si="217"/>
        <v>13139</v>
      </c>
      <c r="BR490" s="66">
        <f t="shared" si="205"/>
        <v>13139</v>
      </c>
      <c r="BS490" s="3" t="s">
        <v>3083</v>
      </c>
      <c r="CB490" s="95"/>
      <c r="CD490" s="38">
        <f t="shared" si="218"/>
        <v>0</v>
      </c>
      <c r="CE490" s="38">
        <f>102198+312</f>
        <v>102510</v>
      </c>
      <c r="CF490" s="38">
        <f>25+4+5+312</f>
        <v>346</v>
      </c>
      <c r="CI490" s="1"/>
      <c r="CJ490" s="1">
        <v>112</v>
      </c>
      <c r="CK490" s="1">
        <v>79</v>
      </c>
      <c r="CL490" s="1"/>
      <c r="CM490" s="51"/>
    </row>
    <row r="491" spans="1:95" ht="14" hidden="1" customHeight="1" outlineLevel="1" x14ac:dyDescent="0.2">
      <c r="A491" t="s">
        <v>585</v>
      </c>
      <c r="B491" t="s">
        <v>1135</v>
      </c>
      <c r="C491" s="1">
        <f t="shared" si="206"/>
        <v>4240</v>
      </c>
      <c r="D491" s="3">
        <f>IF(N491&gt;0, RANK(N491,(N491:P491,Q491:AE491)),0)</f>
        <v>1</v>
      </c>
      <c r="E491" s="3">
        <f>IF(O491&gt;0,RANK(O491,(N491:P491,Q491:AE491)),0)</f>
        <v>2</v>
      </c>
      <c r="F491" s="3">
        <f>IF(P491&gt;0,RANK(P491,(N491:P491,Q491:AE491)),0)</f>
        <v>0</v>
      </c>
      <c r="G491" s="1">
        <f t="shared" si="207"/>
        <v>1500</v>
      </c>
      <c r="H491" s="2">
        <f t="shared" si="208"/>
        <v>0.35377358490566035</v>
      </c>
      <c r="I491" s="2"/>
      <c r="J491" s="2">
        <f t="shared" si="209"/>
        <v>0.67547169811320751</v>
      </c>
      <c r="K491" s="2">
        <f t="shared" si="210"/>
        <v>0.32169811320754715</v>
      </c>
      <c r="L491" s="2">
        <f t="shared" si="211"/>
        <v>0</v>
      </c>
      <c r="M491" s="2">
        <f t="shared" si="212"/>
        <v>2.8301886792453379E-3</v>
      </c>
      <c r="N491" s="38">
        <v>2864</v>
      </c>
      <c r="O491" s="38">
        <v>1364</v>
      </c>
      <c r="P491" s="38"/>
      <c r="Q491" s="38">
        <v>7</v>
      </c>
      <c r="R491" s="38">
        <v>5</v>
      </c>
      <c r="S491" s="38"/>
      <c r="T491" s="38">
        <f>IF(Copyright!$B$14=1,CJ491,0)</f>
        <v>0</v>
      </c>
      <c r="U491" s="38">
        <f>IF(Copyright!$B$14=1,CK491,0)</f>
        <v>0</v>
      </c>
      <c r="V491" s="38"/>
      <c r="W491" s="38">
        <f>IF(Copyright!B$11=1,IF(CF491&gt;0,CF491-SUM(X491:AY491),SUM(CN491:CR491)),SUM(CN491:CR491))</f>
        <v>0</v>
      </c>
      <c r="X491" s="38">
        <v>0</v>
      </c>
      <c r="Y491" s="38"/>
      <c r="Z491" s="38">
        <v>0</v>
      </c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  <c r="BA491" s="3">
        <f>IF(Q491&gt;0,RANK(Q491,(N491:P491,Q491:AE491)),0)</f>
        <v>3</v>
      </c>
      <c r="BB491" s="3">
        <f>IF(R491&gt;0,RANK(R491,(N491:P491,Q491:AE491)),0)</f>
        <v>4</v>
      </c>
      <c r="BC491" s="3">
        <f>IF(S491&gt;0,RANK(S491,(N491:P491,Q491:AE491)),0)</f>
        <v>0</v>
      </c>
      <c r="BD491" s="3">
        <f>IF(T491&gt;0,RANK(T491,(N491:P491,Q491:AE491)),0)</f>
        <v>0</v>
      </c>
      <c r="BE491" s="2">
        <f t="shared" si="213"/>
        <v>1.6509433962264152E-3</v>
      </c>
      <c r="BF491" s="2">
        <f t="shared" si="214"/>
        <v>1.1792452830188679E-3</v>
      </c>
      <c r="BG491" s="2">
        <f t="shared" si="215"/>
        <v>0</v>
      </c>
      <c r="BH491" s="2">
        <f t="shared" si="216"/>
        <v>0</v>
      </c>
      <c r="BJ491" t="s">
        <v>585</v>
      </c>
      <c r="BK491" t="s">
        <v>1135</v>
      </c>
      <c r="BL491">
        <v>10</v>
      </c>
      <c r="BN491">
        <v>0</v>
      </c>
      <c r="BO491" s="60">
        <v>13</v>
      </c>
      <c r="BP491" s="62">
        <v>141</v>
      </c>
      <c r="BQ491" s="66">
        <f t="shared" si="217"/>
        <v>13141</v>
      </c>
      <c r="BR491" s="66">
        <f t="shared" si="205"/>
        <v>13141</v>
      </c>
      <c r="BS491" s="3" t="s">
        <v>3083</v>
      </c>
      <c r="CD491" s="38">
        <f t="shared" si="218"/>
        <v>4240</v>
      </c>
      <c r="CI491" s="1"/>
      <c r="CJ491" s="1"/>
      <c r="CK491" s="1"/>
      <c r="CL491" s="1"/>
    </row>
    <row r="492" spans="1:95" ht="14" hidden="1" customHeight="1" outlineLevel="1" x14ac:dyDescent="0.2">
      <c r="A492" t="s">
        <v>1014</v>
      </c>
      <c r="B492" t="s">
        <v>1135</v>
      </c>
      <c r="C492" s="1">
        <f t="shared" si="206"/>
        <v>16384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>IF(P492&gt;0,RANK(P492,(N492:P492,Q492:AE492)),0)</f>
        <v>0</v>
      </c>
      <c r="G492" s="1">
        <f t="shared" si="207"/>
        <v>12174</v>
      </c>
      <c r="H492" s="2">
        <f t="shared" si="208"/>
        <v>0.7430419921875</v>
      </c>
      <c r="I492" s="2"/>
      <c r="J492" s="2">
        <f t="shared" si="209"/>
        <v>0.12603759765625</v>
      </c>
      <c r="K492" s="2">
        <f t="shared" si="210"/>
        <v>0.86907958984375</v>
      </c>
      <c r="L492" s="2">
        <f t="shared" si="211"/>
        <v>0</v>
      </c>
      <c r="M492" s="2">
        <f t="shared" si="212"/>
        <v>4.8828125E-3</v>
      </c>
      <c r="N492" s="38">
        <v>2065</v>
      </c>
      <c r="O492" s="38">
        <v>14239</v>
      </c>
      <c r="P492" s="38"/>
      <c r="Q492" s="38">
        <v>39</v>
      </c>
      <c r="R492" s="38">
        <v>21</v>
      </c>
      <c r="S492" s="38"/>
      <c r="T492" s="38">
        <f>IF(Copyright!$B$14=1,CJ492,0)</f>
        <v>9</v>
      </c>
      <c r="U492" s="38">
        <f>IF(Copyright!$B$14=1,CK492,0)</f>
        <v>10</v>
      </c>
      <c r="V492" s="38"/>
      <c r="W492" s="38">
        <f>IF(Copyright!B$11=1,IF(CF492&gt;0,CF492-SUM(X492:AY492),SUM(CN492:CR492)),SUM(CN492:CR492))</f>
        <v>1</v>
      </c>
      <c r="X492" s="38">
        <v>0</v>
      </c>
      <c r="Y492" s="38"/>
      <c r="Z492" s="38">
        <v>0</v>
      </c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  <c r="BA492" s="3">
        <f>IF(Q492&gt;0,RANK(Q492,(N492:P492,Q492:AE492)),0)</f>
        <v>3</v>
      </c>
      <c r="BB492" s="3">
        <f>IF(R492&gt;0,RANK(R492,(N492:P492,Q492:AE492)),0)</f>
        <v>4</v>
      </c>
      <c r="BC492" s="3">
        <f>IF(S492&gt;0,RANK(S492,(N492:P492,Q492:AE492)),0)</f>
        <v>0</v>
      </c>
      <c r="BD492" s="3">
        <f>IF(T492&gt;0,RANK(T492,(N492:P492,Q492:AE492)),0)</f>
        <v>6</v>
      </c>
      <c r="BE492" s="2">
        <f t="shared" si="213"/>
        <v>2.38037109375E-3</v>
      </c>
      <c r="BF492" s="2">
        <f t="shared" si="214"/>
        <v>1.28173828125E-3</v>
      </c>
      <c r="BG492" s="2">
        <f t="shared" si="215"/>
        <v>0</v>
      </c>
      <c r="BH492" s="2">
        <f t="shared" si="216"/>
        <v>5.4931640625E-4</v>
      </c>
      <c r="BJ492" t="s">
        <v>1014</v>
      </c>
      <c r="BK492" t="s">
        <v>1135</v>
      </c>
      <c r="BL492">
        <v>3</v>
      </c>
      <c r="BN492">
        <v>0</v>
      </c>
      <c r="BO492" s="60">
        <v>13</v>
      </c>
      <c r="BP492" s="62">
        <v>143</v>
      </c>
      <c r="BQ492" s="66">
        <f t="shared" si="217"/>
        <v>13143</v>
      </c>
      <c r="BR492" s="66">
        <f t="shared" si="205"/>
        <v>13143</v>
      </c>
      <c r="BS492" s="3" t="s">
        <v>3083</v>
      </c>
      <c r="CC492" s="1"/>
      <c r="CD492" s="38">
        <f t="shared" si="218"/>
        <v>0</v>
      </c>
      <c r="CE492" s="1">
        <v>16384</v>
      </c>
      <c r="CF492" s="1">
        <v>1</v>
      </c>
      <c r="CG492" s="38" t="s">
        <v>3953</v>
      </c>
      <c r="CI492" s="1"/>
      <c r="CJ492" s="1">
        <v>9</v>
      </c>
      <c r="CK492" s="1">
        <v>10</v>
      </c>
      <c r="CL492" s="1"/>
      <c r="CM492" s="51"/>
    </row>
    <row r="493" spans="1:95" ht="14" hidden="1" customHeight="1" outlineLevel="1" x14ac:dyDescent="0.2">
      <c r="A493" t="s">
        <v>1159</v>
      </c>
      <c r="B493" t="s">
        <v>1135</v>
      </c>
      <c r="C493" s="1">
        <f t="shared" si="206"/>
        <v>22353</v>
      </c>
      <c r="D493" s="3">
        <f>IF(N493&gt;0, RANK(N493,(N493:P493,Q493:AE493)),0)</f>
        <v>2</v>
      </c>
      <c r="E493" s="3">
        <f>IF(O493&gt;0,RANK(O493,(N493:P493,Q493:AE493)),0)</f>
        <v>1</v>
      </c>
      <c r="F493" s="3">
        <f>IF(P493&gt;0,RANK(P493,(N493:P493,Q493:AE493)),0)</f>
        <v>0</v>
      </c>
      <c r="G493" s="1">
        <f t="shared" si="207"/>
        <v>10307</v>
      </c>
      <c r="H493" s="2">
        <f t="shared" si="208"/>
        <v>0.46110141815416278</v>
      </c>
      <c r="I493" s="2"/>
      <c r="J493" s="2">
        <f t="shared" si="209"/>
        <v>0.26734666487719771</v>
      </c>
      <c r="K493" s="2">
        <f t="shared" si="210"/>
        <v>0.72844808303136044</v>
      </c>
      <c r="L493" s="2">
        <f t="shared" si="211"/>
        <v>0</v>
      </c>
      <c r="M493" s="2">
        <f t="shared" si="212"/>
        <v>4.2052520914418468E-3</v>
      </c>
      <c r="N493" s="38">
        <v>5976</v>
      </c>
      <c r="O493" s="38">
        <v>16283</v>
      </c>
      <c r="P493" s="38"/>
      <c r="Q493" s="38">
        <v>61</v>
      </c>
      <c r="R493" s="38">
        <v>33</v>
      </c>
      <c r="S493" s="38"/>
      <c r="T493" s="38">
        <f>IF(Copyright!$B$14=1,CJ493,0)</f>
        <v>0</v>
      </c>
      <c r="U493" s="38">
        <f>IF(Copyright!$B$14=1,CK493,0)</f>
        <v>0</v>
      </c>
      <c r="V493" s="38"/>
      <c r="W493" s="38">
        <f>IF(Copyright!B$11=1,IF(CF493&gt;0,CF493-SUM(X493:AY493),SUM(CN493:CR493)),SUM(CN493:CR493))</f>
        <v>0</v>
      </c>
      <c r="X493" s="38">
        <v>0</v>
      </c>
      <c r="Y493" s="38"/>
      <c r="Z493" s="38">
        <v>0</v>
      </c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  <c r="BA493" s="3">
        <f>IF(Q493&gt;0,RANK(Q493,(N493:P493,Q493:AE493)),0)</f>
        <v>3</v>
      </c>
      <c r="BB493" s="3">
        <f>IF(R493&gt;0,RANK(R493,(N493:P493,Q493:AE493)),0)</f>
        <v>4</v>
      </c>
      <c r="BC493" s="3">
        <f>IF(S493&gt;0,RANK(S493,(N493:P493,Q493:AE493)),0)</f>
        <v>0</v>
      </c>
      <c r="BD493" s="3">
        <f>IF(T493&gt;0,RANK(T493,(N493:P493,Q493:AE493)),0)</f>
        <v>0</v>
      </c>
      <c r="BE493" s="2">
        <f t="shared" si="213"/>
        <v>2.7289401869995079E-3</v>
      </c>
      <c r="BF493" s="2">
        <f t="shared" si="214"/>
        <v>1.4763119044423566E-3</v>
      </c>
      <c r="BG493" s="2">
        <f t="shared" si="215"/>
        <v>0</v>
      </c>
      <c r="BH493" s="2">
        <f t="shared" si="216"/>
        <v>0</v>
      </c>
      <c r="BJ493" t="s">
        <v>1159</v>
      </c>
      <c r="BK493" t="s">
        <v>1135</v>
      </c>
      <c r="BL493">
        <v>3</v>
      </c>
      <c r="BN493">
        <v>0</v>
      </c>
      <c r="BO493" s="60">
        <v>13</v>
      </c>
      <c r="BP493" s="62">
        <v>145</v>
      </c>
      <c r="BQ493" s="66">
        <f t="shared" si="217"/>
        <v>13145</v>
      </c>
      <c r="BR493" s="66">
        <f t="shared" si="205"/>
        <v>13145</v>
      </c>
      <c r="BS493" s="3" t="s">
        <v>3083</v>
      </c>
      <c r="CC493" s="1"/>
      <c r="CD493" s="38">
        <f t="shared" si="218"/>
        <v>22353</v>
      </c>
      <c r="CI493" s="1"/>
      <c r="CJ493" s="1"/>
      <c r="CK493" s="1"/>
      <c r="CL493" s="1"/>
    </row>
    <row r="494" spans="1:95" ht="14" hidden="1" customHeight="1" outlineLevel="1" x14ac:dyDescent="0.2">
      <c r="A494" t="s">
        <v>2876</v>
      </c>
      <c r="B494" t="s">
        <v>1135</v>
      </c>
      <c r="C494" s="1">
        <f t="shared" si="206"/>
        <v>14405</v>
      </c>
      <c r="D494" s="3">
        <f>IF(N494&gt;0, RANK(N494,(N494:P494,Q494:AE494)),0)</f>
        <v>2</v>
      </c>
      <c r="E494" s="3">
        <f>IF(O494&gt;0,RANK(O494,(N494:P494,Q494:AE494)),0)</f>
        <v>1</v>
      </c>
      <c r="F494" s="3">
        <f>IF(P494&gt;0,RANK(P494,(N494:P494,Q494:AE494)),0)</f>
        <v>0</v>
      </c>
      <c r="G494" s="1">
        <f t="shared" si="207"/>
        <v>7854</v>
      </c>
      <c r="H494" s="2">
        <f t="shared" si="208"/>
        <v>0.54522735161402291</v>
      </c>
      <c r="I494" s="2"/>
      <c r="J494" s="2">
        <f t="shared" si="209"/>
        <v>0.22283929191253038</v>
      </c>
      <c r="K494" s="2">
        <f t="shared" si="210"/>
        <v>0.76806664352655329</v>
      </c>
      <c r="L494" s="2">
        <f t="shared" si="211"/>
        <v>0</v>
      </c>
      <c r="M494" s="2">
        <f t="shared" si="212"/>
        <v>9.0940645609163262E-3</v>
      </c>
      <c r="N494" s="38">
        <v>3210</v>
      </c>
      <c r="O494" s="38">
        <v>11064</v>
      </c>
      <c r="P494" s="38"/>
      <c r="Q494" s="38">
        <v>42</v>
      </c>
      <c r="R494" s="38">
        <v>15</v>
      </c>
      <c r="S494" s="38"/>
      <c r="T494" s="38">
        <f>IF(Copyright!$B$14=1,CJ494,0)</f>
        <v>21</v>
      </c>
      <c r="U494" s="38">
        <f>IF(Copyright!$B$14=1,CK494,0)</f>
        <v>11</v>
      </c>
      <c r="V494" s="38"/>
      <c r="W494" s="38">
        <f>IF(Copyright!B$11=1,IF(CF494&gt;0,CF494-SUM(X494:AY494),SUM(CN494:CR494)),SUM(CN494:CR494))</f>
        <v>42</v>
      </c>
      <c r="X494" s="38">
        <v>0</v>
      </c>
      <c r="Y494" s="38"/>
      <c r="Z494" s="38">
        <v>0</v>
      </c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  <c r="BA494" s="3">
        <f>IF(Q494&gt;0,RANK(Q494,(N494:P494,Q494:AE494)),0)</f>
        <v>3</v>
      </c>
      <c r="BB494" s="3">
        <f>IF(R494&gt;0,RANK(R494,(N494:P494,Q494:AE494)),0)</f>
        <v>6</v>
      </c>
      <c r="BC494" s="3">
        <f>IF(S494&gt;0,RANK(S494,(N494:P494,Q494:AE494)),0)</f>
        <v>0</v>
      </c>
      <c r="BD494" s="3">
        <f>IF(T494&gt;0,RANK(T494,(N494:P494,Q494:AE494)),0)</f>
        <v>5</v>
      </c>
      <c r="BE494" s="2">
        <f t="shared" si="213"/>
        <v>2.915654286706005E-3</v>
      </c>
      <c r="BF494" s="2">
        <f t="shared" si="214"/>
        <v>1.0413051023950017E-3</v>
      </c>
      <c r="BG494" s="2">
        <f t="shared" si="215"/>
        <v>0</v>
      </c>
      <c r="BH494" s="2">
        <f t="shared" si="216"/>
        <v>1.4578271433530025E-3</v>
      </c>
      <c r="BJ494" t="s">
        <v>2876</v>
      </c>
      <c r="BK494" t="s">
        <v>1135</v>
      </c>
      <c r="BL494">
        <v>10</v>
      </c>
      <c r="BN494">
        <v>0</v>
      </c>
      <c r="BO494" s="60">
        <v>13</v>
      </c>
      <c r="BP494" s="62">
        <v>147</v>
      </c>
      <c r="BQ494" s="66">
        <f t="shared" si="217"/>
        <v>13147</v>
      </c>
      <c r="BR494" s="66">
        <f t="shared" si="205"/>
        <v>13147</v>
      </c>
      <c r="BS494" s="3" t="s">
        <v>3083</v>
      </c>
      <c r="CB494" s="95"/>
      <c r="CD494" s="38">
        <f t="shared" si="218"/>
        <v>4</v>
      </c>
      <c r="CE494" s="38">
        <f>14359+42</f>
        <v>14401</v>
      </c>
      <c r="CF494" s="38">
        <v>42</v>
      </c>
      <c r="CI494" s="1"/>
      <c r="CJ494" s="1">
        <v>21</v>
      </c>
      <c r="CK494" s="1">
        <v>11</v>
      </c>
      <c r="CL494" s="1"/>
      <c r="CM494" s="51"/>
    </row>
    <row r="495" spans="1:95" ht="14" hidden="1" customHeight="1" outlineLevel="1" x14ac:dyDescent="0.2">
      <c r="A495" t="s">
        <v>2925</v>
      </c>
      <c r="B495" t="s">
        <v>1135</v>
      </c>
      <c r="C495" s="1">
        <f t="shared" si="206"/>
        <v>6225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>IF(P495&gt;0,RANK(P495,(N495:P495,Q495:AE495)),0)</f>
        <v>0</v>
      </c>
      <c r="G495" s="1">
        <f t="shared" si="207"/>
        <v>4476</v>
      </c>
      <c r="H495" s="2">
        <f t="shared" si="208"/>
        <v>0.71903614457831322</v>
      </c>
      <c r="I495" s="2"/>
      <c r="J495" s="2">
        <f t="shared" si="209"/>
        <v>0.13799196787148593</v>
      </c>
      <c r="K495" s="2">
        <f t="shared" si="210"/>
        <v>0.85702811244979915</v>
      </c>
      <c r="L495" s="2">
        <f t="shared" si="211"/>
        <v>0</v>
      </c>
      <c r="M495" s="2">
        <f t="shared" si="212"/>
        <v>4.9799196787149169E-3</v>
      </c>
      <c r="N495" s="38">
        <v>859</v>
      </c>
      <c r="O495" s="38">
        <v>5335</v>
      </c>
      <c r="P495" s="38"/>
      <c r="Q495" s="38">
        <v>14</v>
      </c>
      <c r="R495" s="38">
        <v>2</v>
      </c>
      <c r="S495" s="38"/>
      <c r="T495" s="38">
        <f>IF(Copyright!$B$14=1,CJ495,0)</f>
        <v>3</v>
      </c>
      <c r="U495" s="38">
        <f>IF(Copyright!$B$14=1,CK495,0)</f>
        <v>5</v>
      </c>
      <c r="V495" s="38"/>
      <c r="W495" s="38">
        <f>IF(Copyright!B$11=1,IF(CF495&gt;0,CF495-SUM(X495:AY495),SUM(CN495:CR495)),SUM(CN495:CR495))</f>
        <v>7</v>
      </c>
      <c r="X495" s="38">
        <v>0</v>
      </c>
      <c r="Y495" s="38"/>
      <c r="Z495" s="38">
        <v>0</v>
      </c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  <c r="BA495" s="3">
        <f>IF(Q495&gt;0,RANK(Q495,(N495:P495,Q495:AE495)),0)</f>
        <v>3</v>
      </c>
      <c r="BB495" s="3">
        <f>IF(R495&gt;0,RANK(R495,(N495:P495,Q495:AE495)),0)</f>
        <v>7</v>
      </c>
      <c r="BC495" s="3">
        <f>IF(S495&gt;0,RANK(S495,(N495:P495,Q495:AE495)),0)</f>
        <v>0</v>
      </c>
      <c r="BD495" s="3">
        <f>IF(T495&gt;0,RANK(T495,(N495:P495,Q495:AE495)),0)</f>
        <v>6</v>
      </c>
      <c r="BE495" s="2">
        <f t="shared" si="213"/>
        <v>2.2489959839357429E-3</v>
      </c>
      <c r="BF495" s="2">
        <f t="shared" si="214"/>
        <v>3.21285140562249E-4</v>
      </c>
      <c r="BG495" s="2">
        <f t="shared" si="215"/>
        <v>0</v>
      </c>
      <c r="BH495" s="2">
        <f t="shared" si="216"/>
        <v>4.8192771084337347E-4</v>
      </c>
      <c r="BJ495" t="s">
        <v>2925</v>
      </c>
      <c r="BK495" t="s">
        <v>1135</v>
      </c>
      <c r="BL495">
        <v>3</v>
      </c>
      <c r="BN495">
        <v>0</v>
      </c>
      <c r="BO495" s="60">
        <v>13</v>
      </c>
      <c r="BP495" s="62">
        <v>149</v>
      </c>
      <c r="BQ495" s="66">
        <f t="shared" si="217"/>
        <v>13149</v>
      </c>
      <c r="BR495" s="66">
        <f t="shared" si="205"/>
        <v>13149</v>
      </c>
      <c r="BS495" s="3" t="s">
        <v>3083</v>
      </c>
      <c r="CD495" s="38">
        <f t="shared" si="218"/>
        <v>0</v>
      </c>
      <c r="CE495" s="38">
        <f>6218+7</f>
        <v>6225</v>
      </c>
      <c r="CF495" s="38">
        <v>7</v>
      </c>
      <c r="CI495" s="1"/>
      <c r="CJ495" s="1">
        <v>3</v>
      </c>
      <c r="CK495" s="1">
        <v>5</v>
      </c>
      <c r="CL495" s="1"/>
      <c r="CM495" s="51"/>
    </row>
    <row r="496" spans="1:95" ht="14" hidden="1" customHeight="1" outlineLevel="1" x14ac:dyDescent="0.2">
      <c r="A496" t="s">
        <v>3055</v>
      </c>
      <c r="B496" t="s">
        <v>1135</v>
      </c>
      <c r="C496" s="1">
        <f t="shared" si="206"/>
        <v>129774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>IF(P496&gt;0,RANK(P496,(N496:P496,Q496:AE496)),0)</f>
        <v>0</v>
      </c>
      <c r="G496" s="1">
        <f t="shared" si="207"/>
        <v>38271</v>
      </c>
      <c r="H496" s="2">
        <f t="shared" si="208"/>
        <v>0.29490498867261544</v>
      </c>
      <c r="I496" s="2"/>
      <c r="J496" s="2">
        <f t="shared" si="209"/>
        <v>0.64152295529150682</v>
      </c>
      <c r="K496" s="2">
        <f t="shared" si="210"/>
        <v>0.34661796661889133</v>
      </c>
      <c r="L496" s="2">
        <f t="shared" si="211"/>
        <v>0</v>
      </c>
      <c r="M496" s="2">
        <f t="shared" si="212"/>
        <v>1.1859078089601849E-2</v>
      </c>
      <c r="N496" s="38">
        <v>83253</v>
      </c>
      <c r="O496" s="38">
        <v>44982</v>
      </c>
      <c r="P496" s="38"/>
      <c r="Q496" s="38">
        <v>445</v>
      </c>
      <c r="R496" s="38">
        <v>354</v>
      </c>
      <c r="S496" s="38"/>
      <c r="T496" s="38">
        <f>IF(Copyright!$B$14=1,CJ496,0)</f>
        <v>242</v>
      </c>
      <c r="U496" s="38">
        <f>IF(Copyright!$B$14=1,CK496,0)</f>
        <v>481</v>
      </c>
      <c r="V496" s="38"/>
      <c r="W496" s="38">
        <f>IF(Copyright!B$11=1,IF(CF496&gt;0,CF496-SUM(X496:AY496),SUM(CN496:CR496)),SUM(CN496:CR496))</f>
        <v>2</v>
      </c>
      <c r="X496" s="38">
        <v>14</v>
      </c>
      <c r="Y496" s="38"/>
      <c r="Z496" s="38">
        <v>0</v>
      </c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>
        <v>1</v>
      </c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  <c r="BA496" s="3">
        <f>IF(Q496&gt;0,RANK(Q496,(N496:P496,Q496:AE496)),0)</f>
        <v>4</v>
      </c>
      <c r="BB496" s="3">
        <f>IF(R496&gt;0,RANK(R496,(N496:P496,Q496:AE496)),0)</f>
        <v>5</v>
      </c>
      <c r="BC496" s="3">
        <f>IF(S496&gt;0,RANK(S496,(N496:P496,Q496:AE496)),0)</f>
        <v>0</v>
      </c>
      <c r="BD496" s="3">
        <f>IF(T496&gt;0,RANK(T496,(N496:P496,Q496:AE496)),0)</f>
        <v>6</v>
      </c>
      <c r="BE496" s="2">
        <f t="shared" si="213"/>
        <v>3.4290381740564365E-3</v>
      </c>
      <c r="BF496" s="2">
        <f t="shared" si="214"/>
        <v>2.7278191317212999E-3</v>
      </c>
      <c r="BG496" s="2">
        <f t="shared" si="215"/>
        <v>0</v>
      </c>
      <c r="BH496" s="2">
        <f t="shared" si="216"/>
        <v>1.8647803103857476E-3</v>
      </c>
      <c r="BJ496" t="s">
        <v>3055</v>
      </c>
      <c r="BK496" t="s">
        <v>1135</v>
      </c>
      <c r="BN496">
        <v>0</v>
      </c>
      <c r="BO496" s="60">
        <v>13</v>
      </c>
      <c r="BP496" s="62">
        <v>151</v>
      </c>
      <c r="BQ496" s="66">
        <f t="shared" si="217"/>
        <v>13151</v>
      </c>
      <c r="BR496" s="66">
        <f t="shared" si="205"/>
        <v>13151</v>
      </c>
      <c r="BS496" s="3" t="s">
        <v>3083</v>
      </c>
      <c r="CB496" s="95"/>
      <c r="CD496" s="38">
        <f t="shared" si="218"/>
        <v>0</v>
      </c>
      <c r="CE496" s="38">
        <v>129774</v>
      </c>
      <c r="CF496" s="38">
        <v>17</v>
      </c>
      <c r="CI496" s="1"/>
      <c r="CJ496" s="1">
        <v>242</v>
      </c>
      <c r="CK496" s="1">
        <v>481</v>
      </c>
      <c r="CL496" s="1"/>
      <c r="CM496" s="51"/>
    </row>
    <row r="497" spans="1:91" ht="14" hidden="1" customHeight="1" outlineLevel="1" x14ac:dyDescent="0.2">
      <c r="A497" t="s">
        <v>987</v>
      </c>
      <c r="B497" t="s">
        <v>1135</v>
      </c>
      <c r="C497" s="1">
        <f t="shared" si="206"/>
        <v>81781</v>
      </c>
      <c r="D497" s="3">
        <f>IF(N497&gt;0, RANK(N497,(N497:P497,Q497:AE497)),0)</f>
        <v>2</v>
      </c>
      <c r="E497" s="3">
        <f>IF(O497&gt;0,RANK(O497,(N497:P497,Q497:AE497)),0)</f>
        <v>1</v>
      </c>
      <c r="F497" s="3">
        <f>IF(P497&gt;0,RANK(P497,(N497:P497,Q497:AE497)),0)</f>
        <v>0</v>
      </c>
      <c r="G497" s="1">
        <f t="shared" si="207"/>
        <v>9183</v>
      </c>
      <c r="H497" s="2">
        <f t="shared" si="208"/>
        <v>0.11228769518592338</v>
      </c>
      <c r="I497" s="2"/>
      <c r="J497" s="2">
        <f t="shared" si="209"/>
        <v>0.43906286301219111</v>
      </c>
      <c r="K497" s="2">
        <f t="shared" si="210"/>
        <v>0.55135055819811452</v>
      </c>
      <c r="L497" s="2">
        <f t="shared" si="211"/>
        <v>0</v>
      </c>
      <c r="M497" s="2">
        <f t="shared" si="212"/>
        <v>9.5865787896943777E-3</v>
      </c>
      <c r="N497" s="38">
        <v>35907</v>
      </c>
      <c r="O497" s="38">
        <v>45090</v>
      </c>
      <c r="P497" s="38"/>
      <c r="Q497" s="38">
        <v>339</v>
      </c>
      <c r="R497" s="38">
        <v>178</v>
      </c>
      <c r="S497" s="38"/>
      <c r="T497" s="38">
        <f>IF(Copyright!$B$14=1,CJ497,0)</f>
        <v>94</v>
      </c>
      <c r="U497" s="38">
        <f>IF(Copyright!$B$14=1,CK497,0)</f>
        <v>161</v>
      </c>
      <c r="V497" s="38"/>
      <c r="W497" s="38">
        <f>IF(Copyright!B$11=1,IF(CF497&gt;0,CF497-SUM(X497:AY497),SUM(CN497:CR497)),SUM(CN497:CR497))</f>
        <v>12</v>
      </c>
      <c r="X497" s="38">
        <v>0</v>
      </c>
      <c r="Y497" s="38"/>
      <c r="Z497" s="38">
        <v>0</v>
      </c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  <c r="BA497" s="3">
        <f>IF(Q497&gt;0,RANK(Q497,(N497:P497,Q497:AE497)),0)</f>
        <v>3</v>
      </c>
      <c r="BB497" s="3">
        <f>IF(R497&gt;0,RANK(R497,(N497:P497,Q497:AE497)),0)</f>
        <v>4</v>
      </c>
      <c r="BC497" s="3">
        <f>IF(S497&gt;0,RANK(S497,(N497:P497,Q497:AE497)),0)</f>
        <v>0</v>
      </c>
      <c r="BD497" s="3">
        <f>IF(T497&gt;0,RANK(T497,(N497:P497,Q497:AE497)),0)</f>
        <v>6</v>
      </c>
      <c r="BE497" s="2">
        <f t="shared" si="213"/>
        <v>4.145217104217361E-3</v>
      </c>
      <c r="BF497" s="2">
        <f t="shared" si="214"/>
        <v>2.1765446741908267E-3</v>
      </c>
      <c r="BG497" s="2">
        <f t="shared" si="215"/>
        <v>0</v>
      </c>
      <c r="BH497" s="2">
        <f t="shared" si="216"/>
        <v>1.1494112324378523E-3</v>
      </c>
      <c r="BJ497" t="s">
        <v>987</v>
      </c>
      <c r="BK497" t="s">
        <v>1135</v>
      </c>
      <c r="BN497">
        <v>0</v>
      </c>
      <c r="BO497" s="60">
        <v>13</v>
      </c>
      <c r="BP497" s="62">
        <v>153</v>
      </c>
      <c r="BQ497" s="66">
        <f t="shared" si="217"/>
        <v>13153</v>
      </c>
      <c r="BR497" s="66">
        <f t="shared" si="205"/>
        <v>13153</v>
      </c>
      <c r="BS497" s="3" t="s">
        <v>3083</v>
      </c>
      <c r="CB497" s="95"/>
      <c r="CD497" s="38">
        <f t="shared" si="218"/>
        <v>0</v>
      </c>
      <c r="CE497" s="38">
        <f>81769+12</f>
        <v>81781</v>
      </c>
      <c r="CF497" s="38">
        <v>12</v>
      </c>
      <c r="CI497" s="1"/>
      <c r="CJ497" s="1">
        <v>94</v>
      </c>
      <c r="CK497" s="1">
        <v>161</v>
      </c>
      <c r="CL497" s="1"/>
      <c r="CM497" s="51"/>
    </row>
    <row r="498" spans="1:91" ht="14" hidden="1" customHeight="1" outlineLevel="1" x14ac:dyDescent="0.2">
      <c r="A498" t="s">
        <v>2932</v>
      </c>
      <c r="B498" t="s">
        <v>1135</v>
      </c>
      <c r="C498" s="1">
        <f t="shared" si="206"/>
        <v>4342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>IF(P498&gt;0,RANK(P498,(N498:P498,Q498:AE498)),0)</f>
        <v>0</v>
      </c>
      <c r="G498" s="1">
        <f t="shared" si="207"/>
        <v>2354</v>
      </c>
      <c r="H498" s="2">
        <f t="shared" si="208"/>
        <v>0.54214647627821277</v>
      </c>
      <c r="I498" s="2"/>
      <c r="J498" s="2">
        <f t="shared" si="209"/>
        <v>0.22708429295255642</v>
      </c>
      <c r="K498" s="2">
        <f t="shared" si="210"/>
        <v>0.76923076923076927</v>
      </c>
      <c r="L498" s="2">
        <f t="shared" si="211"/>
        <v>0</v>
      </c>
      <c r="M498" s="2">
        <f t="shared" si="212"/>
        <v>3.6849378166743385E-3</v>
      </c>
      <c r="N498" s="38">
        <v>986</v>
      </c>
      <c r="O498" s="38">
        <v>3340</v>
      </c>
      <c r="P498" s="38"/>
      <c r="Q498" s="38">
        <v>12</v>
      </c>
      <c r="R498" s="38">
        <v>4</v>
      </c>
      <c r="S498" s="38"/>
      <c r="T498" s="38">
        <f>IF(Copyright!$B$14=1,CJ498,0)</f>
        <v>0</v>
      </c>
      <c r="U498" s="38">
        <f>IF(Copyright!$B$14=1,CK498,0)</f>
        <v>0</v>
      </c>
      <c r="V498" s="38"/>
      <c r="W498" s="38">
        <f>IF(Copyright!B$11=1,IF(CF498&gt;0,CF498-SUM(X498:AY498),SUM(CN498:CR498)),SUM(CN498:CR498))</f>
        <v>0</v>
      </c>
      <c r="X498" s="38">
        <v>0</v>
      </c>
      <c r="Y498" s="38"/>
      <c r="Z498" s="38">
        <v>0</v>
      </c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  <c r="BA498" s="3">
        <f>IF(Q498&gt;0,RANK(Q498,(N498:P498,Q498:AE498)),0)</f>
        <v>3</v>
      </c>
      <c r="BB498" s="3">
        <f>IF(R498&gt;0,RANK(R498,(N498:P498,Q498:AE498)),0)</f>
        <v>4</v>
      </c>
      <c r="BC498" s="3">
        <f>IF(S498&gt;0,RANK(S498,(N498:P498,Q498:AE498)),0)</f>
        <v>0</v>
      </c>
      <c r="BD498" s="3">
        <f>IF(T498&gt;0,RANK(T498,(N498:P498,Q498:AE498)),0)</f>
        <v>0</v>
      </c>
      <c r="BE498" s="2">
        <f t="shared" si="213"/>
        <v>2.7637033625057578E-3</v>
      </c>
      <c r="BF498" s="2">
        <f t="shared" si="214"/>
        <v>9.2123445416858593E-4</v>
      </c>
      <c r="BG498" s="2">
        <f t="shared" si="215"/>
        <v>0</v>
      </c>
      <c r="BH498" s="2">
        <f t="shared" si="216"/>
        <v>0</v>
      </c>
      <c r="BJ498" t="s">
        <v>2932</v>
      </c>
      <c r="BK498" t="s">
        <v>1135</v>
      </c>
      <c r="BL498">
        <v>8</v>
      </c>
      <c r="BN498">
        <v>0</v>
      </c>
      <c r="BO498" s="60">
        <v>13</v>
      </c>
      <c r="BP498" s="62">
        <v>155</v>
      </c>
      <c r="BQ498" s="66">
        <f t="shared" si="217"/>
        <v>13155</v>
      </c>
      <c r="BR498" s="66">
        <f t="shared" si="205"/>
        <v>13155</v>
      </c>
      <c r="BS498" s="3" t="s">
        <v>3083</v>
      </c>
      <c r="CD498" s="38">
        <f t="shared" si="218"/>
        <v>4342</v>
      </c>
      <c r="CI498" s="1"/>
      <c r="CJ498" s="1"/>
      <c r="CK498" s="1"/>
      <c r="CL498" s="1"/>
    </row>
    <row r="499" spans="1:91" ht="14" hidden="1" customHeight="1" outlineLevel="1" x14ac:dyDescent="0.2">
      <c r="A499" t="s">
        <v>2861</v>
      </c>
      <c r="B499" t="s">
        <v>1135</v>
      </c>
      <c r="C499" s="1">
        <f t="shared" si="206"/>
        <v>47375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>IF(P499&gt;0,RANK(P499,(N499:P499,Q499:AE499)),0)</f>
        <v>0</v>
      </c>
      <c r="G499" s="1">
        <f t="shared" si="207"/>
        <v>26025</v>
      </c>
      <c r="H499" s="2">
        <f t="shared" si="208"/>
        <v>0.54934036939313979</v>
      </c>
      <c r="I499" s="2"/>
      <c r="J499" s="2">
        <f t="shared" si="209"/>
        <v>0.22104485488126649</v>
      </c>
      <c r="K499" s="2">
        <f t="shared" si="210"/>
        <v>0.77038522427440637</v>
      </c>
      <c r="L499" s="2">
        <f t="shared" si="211"/>
        <v>0</v>
      </c>
      <c r="M499" s="2">
        <f t="shared" si="212"/>
        <v>8.5699208443271724E-3</v>
      </c>
      <c r="N499" s="38">
        <v>10472</v>
      </c>
      <c r="O499" s="38">
        <v>36497</v>
      </c>
      <c r="P499" s="38"/>
      <c r="Q499" s="38">
        <v>208</v>
      </c>
      <c r="R499" s="38">
        <v>66</v>
      </c>
      <c r="S499" s="38"/>
      <c r="T499" s="38">
        <f>IF(Copyright!$B$14=1,CJ499,0)</f>
        <v>0</v>
      </c>
      <c r="U499" s="38">
        <f>IF(Copyright!$B$14=1,CK499,0)</f>
        <v>0</v>
      </c>
      <c r="V499" s="38"/>
      <c r="W499" s="38">
        <f>IF(Copyright!B$11=1,IF(CF499&gt;0,CF499-SUM(X499:AY499),SUM(CN499:CR499)),SUM(CN499:CR499))</f>
        <v>132</v>
      </c>
      <c r="X499" s="38">
        <v>0</v>
      </c>
      <c r="Y499" s="38"/>
      <c r="Z499" s="38">
        <v>0</v>
      </c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  <c r="BA499" s="3">
        <f>IF(Q499&gt;0,RANK(Q499,(N499:P499,Q499:AE499)),0)</f>
        <v>3</v>
      </c>
      <c r="BB499" s="3">
        <f>IF(R499&gt;0,RANK(R499,(N499:P499,Q499:AE499)),0)</f>
        <v>5</v>
      </c>
      <c r="BC499" s="3">
        <f>IF(S499&gt;0,RANK(S499,(N499:P499,Q499:AE499)),0)</f>
        <v>0</v>
      </c>
      <c r="BD499" s="3">
        <f>IF(T499&gt;0,RANK(T499,(N499:P499,Q499:AE499)),0)</f>
        <v>0</v>
      </c>
      <c r="BE499" s="2">
        <f t="shared" si="213"/>
        <v>4.3905013192612136E-3</v>
      </c>
      <c r="BF499" s="2">
        <f t="shared" si="214"/>
        <v>1.3931398416886544E-3</v>
      </c>
      <c r="BG499" s="2">
        <f t="shared" si="215"/>
        <v>0</v>
      </c>
      <c r="BH499" s="2">
        <f t="shared" si="216"/>
        <v>0</v>
      </c>
      <c r="BJ499" t="s">
        <v>2861</v>
      </c>
      <c r="BK499" t="s">
        <v>1135</v>
      </c>
      <c r="BL499">
        <v>9</v>
      </c>
      <c r="BN499">
        <v>0</v>
      </c>
      <c r="BO499" s="60">
        <v>13</v>
      </c>
      <c r="BP499" s="62">
        <v>157</v>
      </c>
      <c r="BQ499" s="66">
        <f t="shared" si="217"/>
        <v>13157</v>
      </c>
      <c r="BR499" s="66">
        <f t="shared" si="205"/>
        <v>13157</v>
      </c>
      <c r="BS499" s="3" t="s">
        <v>3083</v>
      </c>
      <c r="CC499" s="1"/>
      <c r="CD499" s="38">
        <f t="shared" si="218"/>
        <v>0</v>
      </c>
      <c r="CE499" s="38">
        <f>47243+132</f>
        <v>47375</v>
      </c>
      <c r="CF499" s="1">
        <v>132</v>
      </c>
      <c r="CI499" s="1"/>
      <c r="CJ499" s="1"/>
      <c r="CK499" s="1"/>
      <c r="CL499" s="1"/>
      <c r="CM499" s="51"/>
    </row>
    <row r="500" spans="1:91" ht="14" hidden="1" customHeight="1" outlineLevel="1" x14ac:dyDescent="0.2">
      <c r="A500" t="s">
        <v>1446</v>
      </c>
      <c r="B500" t="s">
        <v>1135</v>
      </c>
      <c r="C500" s="1">
        <f t="shared" si="206"/>
        <v>9130</v>
      </c>
      <c r="D500" s="3">
        <f>IF(N500&gt;0, RANK(N500,(N500:P500,Q500:AE500)),0)</f>
        <v>2</v>
      </c>
      <c r="E500" s="3">
        <f>IF(O500&gt;0,RANK(O500,(N500:P500,Q500:AE500)),0)</f>
        <v>1</v>
      </c>
      <c r="F500" s="3">
        <f>IF(P500&gt;0,RANK(P500,(N500:P500,Q500:AE500)),0)</f>
        <v>0</v>
      </c>
      <c r="G500" s="1">
        <f t="shared" si="207"/>
        <v>5322</v>
      </c>
      <c r="H500" s="2">
        <f t="shared" si="208"/>
        <v>0.58291347207009858</v>
      </c>
      <c r="I500" s="2"/>
      <c r="J500" s="2">
        <f t="shared" si="209"/>
        <v>0.20602409638554217</v>
      </c>
      <c r="K500" s="2">
        <f t="shared" si="210"/>
        <v>0.78893756845564078</v>
      </c>
      <c r="L500" s="2">
        <f t="shared" si="211"/>
        <v>0</v>
      </c>
      <c r="M500" s="2">
        <f t="shared" si="212"/>
        <v>5.03833515881702E-3</v>
      </c>
      <c r="N500" s="38">
        <v>1881</v>
      </c>
      <c r="O500" s="38">
        <v>7203</v>
      </c>
      <c r="P500" s="38"/>
      <c r="Q500" s="38">
        <v>25</v>
      </c>
      <c r="R500" s="38">
        <v>9</v>
      </c>
      <c r="S500" s="38"/>
      <c r="T500" s="38">
        <f>IF(Copyright!$B$14=1,CJ500,0)</f>
        <v>7</v>
      </c>
      <c r="U500" s="38">
        <f>IF(Copyright!$B$14=1,CK500,0)</f>
        <v>5</v>
      </c>
      <c r="V500" s="38"/>
      <c r="W500" s="38">
        <f>IF(Copyright!B$11=1,IF(CF500&gt;0,CF500-SUM(X500:AY500),SUM(CN500:CR500)),SUM(CN500:CR500))</f>
        <v>0</v>
      </c>
      <c r="X500" s="38">
        <v>0</v>
      </c>
      <c r="Y500" s="38"/>
      <c r="Z500" s="38">
        <v>0</v>
      </c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  <c r="BA500" s="3">
        <f>IF(Q500&gt;0,RANK(Q500,(N500:P500,Q500:AE500)),0)</f>
        <v>3</v>
      </c>
      <c r="BB500" s="3">
        <f>IF(R500&gt;0,RANK(R500,(N500:P500,Q500:AE500)),0)</f>
        <v>4</v>
      </c>
      <c r="BC500" s="3">
        <f>IF(S500&gt;0,RANK(S500,(N500:P500,Q500:AE500)),0)</f>
        <v>0</v>
      </c>
      <c r="BD500" s="3">
        <f>IF(T500&gt;0,RANK(T500,(N500:P500,Q500:AE500)),0)</f>
        <v>5</v>
      </c>
      <c r="BE500" s="2">
        <f t="shared" si="213"/>
        <v>2.7382256297918948E-3</v>
      </c>
      <c r="BF500" s="2">
        <f t="shared" si="214"/>
        <v>9.8576122672508221E-4</v>
      </c>
      <c r="BG500" s="2">
        <f t="shared" si="215"/>
        <v>0</v>
      </c>
      <c r="BH500" s="2">
        <f t="shared" si="216"/>
        <v>7.6670317634173059E-4</v>
      </c>
      <c r="BJ500" t="s">
        <v>1446</v>
      </c>
      <c r="BK500" t="s">
        <v>1135</v>
      </c>
      <c r="BL500">
        <v>10</v>
      </c>
      <c r="BN500">
        <v>0</v>
      </c>
      <c r="BO500" s="60">
        <v>13</v>
      </c>
      <c r="BP500" s="62">
        <v>159</v>
      </c>
      <c r="BQ500" s="66">
        <f t="shared" si="217"/>
        <v>13159</v>
      </c>
      <c r="BR500" s="66">
        <f t="shared" si="205"/>
        <v>13159</v>
      </c>
      <c r="BS500" s="3" t="s">
        <v>3083</v>
      </c>
      <c r="CB500" s="95"/>
      <c r="CD500" s="38">
        <f t="shared" si="218"/>
        <v>0</v>
      </c>
      <c r="CE500" s="38">
        <v>9130</v>
      </c>
      <c r="CF500" s="38">
        <v>0</v>
      </c>
      <c r="CI500" s="1"/>
      <c r="CJ500" s="1">
        <v>7</v>
      </c>
      <c r="CK500" s="1">
        <v>5</v>
      </c>
      <c r="CL500" s="1"/>
      <c r="CM500" s="51"/>
    </row>
    <row r="501" spans="1:91" ht="14" hidden="1" customHeight="1" outlineLevel="1" x14ac:dyDescent="0.2">
      <c r="A501" t="s">
        <v>1051</v>
      </c>
      <c r="B501" t="s">
        <v>1135</v>
      </c>
      <c r="C501" s="1">
        <f t="shared" si="206"/>
        <v>5872</v>
      </c>
      <c r="D501" s="3">
        <f>IF(N501&gt;0, RANK(N501,(N501:P501,Q501:AE501)),0)</f>
        <v>2</v>
      </c>
      <c r="E501" s="3">
        <f>IF(O501&gt;0,RANK(O501,(N501:P501,Q501:AE501)),0)</f>
        <v>1</v>
      </c>
      <c r="F501" s="3">
        <f>IF(P501&gt;0,RANK(P501,(N501:P501,Q501:AE501)),0)</f>
        <v>0</v>
      </c>
      <c r="G501" s="1">
        <f t="shared" si="207"/>
        <v>4011</v>
      </c>
      <c r="H501" s="2">
        <f t="shared" si="208"/>
        <v>0.6830722070844687</v>
      </c>
      <c r="I501" s="2"/>
      <c r="J501" s="2">
        <f t="shared" si="209"/>
        <v>0.15735694822888283</v>
      </c>
      <c r="K501" s="2">
        <f t="shared" si="210"/>
        <v>0.84042915531335149</v>
      </c>
      <c r="L501" s="2">
        <f t="shared" si="211"/>
        <v>0</v>
      </c>
      <c r="M501" s="2">
        <f t="shared" si="212"/>
        <v>2.2138964577657072E-3</v>
      </c>
      <c r="N501" s="38">
        <v>924</v>
      </c>
      <c r="O501" s="38">
        <v>4935</v>
      </c>
      <c r="P501" s="38"/>
      <c r="Q501" s="38">
        <v>9</v>
      </c>
      <c r="R501" s="38">
        <v>4</v>
      </c>
      <c r="S501" s="38"/>
      <c r="T501" s="38">
        <f>IF(Copyright!$B$14=1,CJ501,0)</f>
        <v>0</v>
      </c>
      <c r="U501" s="38">
        <f>IF(Copyright!$B$14=1,CK501,0)</f>
        <v>0</v>
      </c>
      <c r="V501" s="38"/>
      <c r="W501" s="38">
        <f>IF(Copyright!B$11=1,IF(CF501&gt;0,CF501-SUM(X501:AY501),SUM(CN501:CR501)),SUM(CN501:CR501))</f>
        <v>0</v>
      </c>
      <c r="X501" s="38">
        <v>0</v>
      </c>
      <c r="Y501" s="38"/>
      <c r="Z501" s="38">
        <v>0</v>
      </c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  <c r="BA501" s="3">
        <f>IF(Q501&gt;0,RANK(Q501,(N501:P501,Q501:AE501)),0)</f>
        <v>3</v>
      </c>
      <c r="BB501" s="3">
        <f>IF(R501&gt;0,RANK(R501,(N501:P501,Q501:AE501)),0)</f>
        <v>4</v>
      </c>
      <c r="BC501" s="3">
        <f>IF(S501&gt;0,RANK(S501,(N501:P501,Q501:AE501)),0)</f>
        <v>0</v>
      </c>
      <c r="BD501" s="3">
        <f>IF(T501&gt;0,RANK(T501,(N501:P501,Q501:AE501)),0)</f>
        <v>0</v>
      </c>
      <c r="BE501" s="2">
        <f t="shared" si="213"/>
        <v>1.5326975476839238E-3</v>
      </c>
      <c r="BF501" s="2">
        <f t="shared" si="214"/>
        <v>6.8119891008174384E-4</v>
      </c>
      <c r="BG501" s="2">
        <f t="shared" si="215"/>
        <v>0</v>
      </c>
      <c r="BH501" s="2">
        <f t="shared" si="216"/>
        <v>0</v>
      </c>
      <c r="BJ501" t="s">
        <v>1051</v>
      </c>
      <c r="BK501" t="s">
        <v>1135</v>
      </c>
      <c r="BL501">
        <v>8</v>
      </c>
      <c r="BN501">
        <v>0</v>
      </c>
      <c r="BO501" s="60">
        <v>13</v>
      </c>
      <c r="BP501" s="62">
        <v>161</v>
      </c>
      <c r="BQ501" s="66">
        <f t="shared" si="217"/>
        <v>13161</v>
      </c>
      <c r="BR501" s="66">
        <f t="shared" si="205"/>
        <v>13161</v>
      </c>
      <c r="BS501" s="3" t="s">
        <v>3083</v>
      </c>
      <c r="CD501" s="38">
        <f t="shared" si="218"/>
        <v>5872</v>
      </c>
      <c r="CI501" s="1"/>
      <c r="CJ501" s="1"/>
      <c r="CK501" s="1"/>
      <c r="CL501" s="1"/>
    </row>
    <row r="502" spans="1:91" ht="14" hidden="1" customHeight="1" outlineLevel="1" x14ac:dyDescent="0.2">
      <c r="A502" t="s">
        <v>1071</v>
      </c>
      <c r="B502" t="s">
        <v>1135</v>
      </c>
      <c r="C502" s="1">
        <f t="shared" si="206"/>
        <v>7494</v>
      </c>
      <c r="D502" s="3">
        <f>IF(N502&gt;0, RANK(N502,(N502:P502,Q502:AE502)),0)</f>
        <v>2</v>
      </c>
      <c r="E502" s="3">
        <f>IF(O502&gt;0,RANK(O502,(N502:P502,Q502:AE502)),0)</f>
        <v>1</v>
      </c>
      <c r="F502" s="3">
        <f>IF(P502&gt;0,RANK(P502,(N502:P502,Q502:AE502)),0)</f>
        <v>0</v>
      </c>
      <c r="G502" s="1">
        <f t="shared" si="207"/>
        <v>91</v>
      </c>
      <c r="H502" s="2">
        <f t="shared" si="208"/>
        <v>1.2143047771550574E-2</v>
      </c>
      <c r="I502" s="2"/>
      <c r="J502" s="2">
        <f t="shared" si="209"/>
        <v>0.49025887376567923</v>
      </c>
      <c r="K502" s="2">
        <f t="shared" si="210"/>
        <v>0.50240192153722973</v>
      </c>
      <c r="L502" s="2">
        <f t="shared" si="211"/>
        <v>0</v>
      </c>
      <c r="M502" s="2">
        <f t="shared" si="212"/>
        <v>7.3392046970910396E-3</v>
      </c>
      <c r="N502" s="38">
        <v>3674</v>
      </c>
      <c r="O502" s="38">
        <v>3765</v>
      </c>
      <c r="P502" s="38"/>
      <c r="Q502" s="38">
        <v>19</v>
      </c>
      <c r="R502" s="38">
        <v>5</v>
      </c>
      <c r="S502" s="38"/>
      <c r="T502" s="38">
        <f>IF(Copyright!$B$14=1,CJ502,0)</f>
        <v>9</v>
      </c>
      <c r="U502" s="38">
        <f>IF(Copyright!$B$14=1,CK502,0)</f>
        <v>11</v>
      </c>
      <c r="V502" s="38"/>
      <c r="W502" s="38">
        <f>IF(Copyright!B$11=1,IF(CF502&gt;0,CF502-SUM(X502:AY502),SUM(CN502:CR502)),SUM(CN502:CR502))</f>
        <v>11</v>
      </c>
      <c r="X502" s="38">
        <v>0</v>
      </c>
      <c r="Y502" s="38"/>
      <c r="Z502" s="38">
        <v>0</v>
      </c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  <c r="BA502" s="3">
        <f>IF(Q502&gt;0,RANK(Q502,(N502:P502,Q502:AE502)),0)</f>
        <v>3</v>
      </c>
      <c r="BB502" s="3">
        <f>IF(R502&gt;0,RANK(R502,(N502:P502,Q502:AE502)),0)</f>
        <v>7</v>
      </c>
      <c r="BC502" s="3">
        <f>IF(S502&gt;0,RANK(S502,(N502:P502,Q502:AE502)),0)</f>
        <v>0</v>
      </c>
      <c r="BD502" s="3">
        <f>IF(T502&gt;0,RANK(T502,(N502:P502,Q502:AE502)),0)</f>
        <v>6</v>
      </c>
      <c r="BE502" s="2">
        <f t="shared" si="213"/>
        <v>2.5353616226314385E-3</v>
      </c>
      <c r="BF502" s="2">
        <f t="shared" si="214"/>
        <v>6.6720042700827331E-4</v>
      </c>
      <c r="BG502" s="2">
        <f t="shared" si="215"/>
        <v>0</v>
      </c>
      <c r="BH502" s="2">
        <f t="shared" si="216"/>
        <v>1.2009607686148918E-3</v>
      </c>
      <c r="BJ502" t="s">
        <v>1071</v>
      </c>
      <c r="BK502" t="s">
        <v>1135</v>
      </c>
      <c r="BL502">
        <v>12</v>
      </c>
      <c r="BN502">
        <v>0</v>
      </c>
      <c r="BO502" s="60">
        <v>13</v>
      </c>
      <c r="BP502" s="62">
        <v>163</v>
      </c>
      <c r="BQ502" s="66">
        <f t="shared" si="217"/>
        <v>13163</v>
      </c>
      <c r="BR502" s="66">
        <f t="shared" si="205"/>
        <v>13163</v>
      </c>
      <c r="BS502" s="3" t="s">
        <v>3083</v>
      </c>
      <c r="CB502" s="95"/>
      <c r="CD502" s="38">
        <f t="shared" si="218"/>
        <v>0</v>
      </c>
      <c r="CE502" s="38">
        <f>7483+11</f>
        <v>7494</v>
      </c>
      <c r="CF502" s="38">
        <v>11</v>
      </c>
      <c r="CI502" s="1"/>
      <c r="CJ502" s="1">
        <v>9</v>
      </c>
      <c r="CK502" s="1">
        <v>11</v>
      </c>
      <c r="CL502" s="1"/>
      <c r="CM502" s="51"/>
    </row>
    <row r="503" spans="1:91" ht="14" hidden="1" customHeight="1" outlineLevel="1" x14ac:dyDescent="0.2">
      <c r="A503" t="s">
        <v>1425</v>
      </c>
      <c r="B503" t="s">
        <v>1135</v>
      </c>
      <c r="C503" s="1">
        <f t="shared" si="206"/>
        <v>3417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>IF(P503&gt;0,RANK(P503,(N503:P503,Q503:AE503)),0)</f>
        <v>0</v>
      </c>
      <c r="G503" s="1">
        <f t="shared" si="207"/>
        <v>1038</v>
      </c>
      <c r="H503" s="2">
        <f t="shared" si="208"/>
        <v>0.30377524143985951</v>
      </c>
      <c r="I503" s="2"/>
      <c r="J503" s="2">
        <f t="shared" si="209"/>
        <v>0.34503950834064967</v>
      </c>
      <c r="K503" s="2">
        <f t="shared" si="210"/>
        <v>0.64881474978050924</v>
      </c>
      <c r="L503" s="2">
        <f t="shared" si="211"/>
        <v>0</v>
      </c>
      <c r="M503" s="2">
        <f t="shared" si="212"/>
        <v>6.1457418788410934E-3</v>
      </c>
      <c r="N503" s="38">
        <v>1179</v>
      </c>
      <c r="O503" s="38">
        <v>2217</v>
      </c>
      <c r="P503" s="38"/>
      <c r="Q503" s="38">
        <v>9</v>
      </c>
      <c r="R503" s="38">
        <v>4</v>
      </c>
      <c r="S503" s="38"/>
      <c r="T503" s="38">
        <f>IF(Copyright!$B$14=1,CJ503,0)</f>
        <v>3</v>
      </c>
      <c r="U503" s="38">
        <f>IF(Copyright!$B$14=1,CK503,0)</f>
        <v>5</v>
      </c>
      <c r="V503" s="38"/>
      <c r="W503" s="38">
        <f>IF(Copyright!B$11=1,IF(CF503&gt;0,CF503-SUM(X503:AY503),SUM(CN503:CR503)),SUM(CN503:CR503))</f>
        <v>0</v>
      </c>
      <c r="X503" s="38">
        <v>0</v>
      </c>
      <c r="Y503" s="38"/>
      <c r="Z503" s="38">
        <v>0</v>
      </c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  <c r="BA503" s="3">
        <f>IF(Q503&gt;0,RANK(Q503,(N503:P503,Q503:AE503)),0)</f>
        <v>3</v>
      </c>
      <c r="BB503" s="3">
        <f>IF(R503&gt;0,RANK(R503,(N503:P503,Q503:AE503)),0)</f>
        <v>5</v>
      </c>
      <c r="BC503" s="3">
        <f>IF(S503&gt;0,RANK(S503,(N503:P503,Q503:AE503)),0)</f>
        <v>0</v>
      </c>
      <c r="BD503" s="3">
        <f>IF(T503&gt;0,RANK(T503,(N503:P503,Q503:AE503)),0)</f>
        <v>6</v>
      </c>
      <c r="BE503" s="2">
        <f t="shared" si="213"/>
        <v>2.6338893766461808E-3</v>
      </c>
      <c r="BF503" s="2">
        <f t="shared" si="214"/>
        <v>1.1706175007316359E-3</v>
      </c>
      <c r="BG503" s="2">
        <f t="shared" si="215"/>
        <v>0</v>
      </c>
      <c r="BH503" s="2">
        <f t="shared" si="216"/>
        <v>8.7796312554872696E-4</v>
      </c>
      <c r="BJ503" t="s">
        <v>1425</v>
      </c>
      <c r="BK503" t="s">
        <v>1135</v>
      </c>
      <c r="BL503">
        <v>12</v>
      </c>
      <c r="BN503">
        <v>0</v>
      </c>
      <c r="BO503" s="60">
        <v>13</v>
      </c>
      <c r="BP503" s="62">
        <v>165</v>
      </c>
      <c r="BQ503" s="66">
        <f t="shared" si="217"/>
        <v>13165</v>
      </c>
      <c r="BR503" s="66">
        <f t="shared" si="205"/>
        <v>13165</v>
      </c>
      <c r="BS503" s="3" t="s">
        <v>3083</v>
      </c>
      <c r="CB503" s="95"/>
      <c r="CD503" s="38">
        <f t="shared" si="218"/>
        <v>0</v>
      </c>
      <c r="CE503" s="38">
        <v>3417</v>
      </c>
      <c r="CI503" s="1"/>
      <c r="CJ503" s="1">
        <v>3</v>
      </c>
      <c r="CK503" s="1">
        <v>5</v>
      </c>
      <c r="CL503" s="1"/>
      <c r="CM503" s="51"/>
    </row>
    <row r="504" spans="1:91" ht="14" hidden="1" customHeight="1" outlineLevel="1" x14ac:dyDescent="0.2">
      <c r="A504" t="s">
        <v>1337</v>
      </c>
      <c r="B504" t="s">
        <v>1135</v>
      </c>
      <c r="C504" s="1">
        <f t="shared" si="206"/>
        <v>3984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>IF(P504&gt;0,RANK(P504,(N504:P504,Q504:AE504)),0)</f>
        <v>0</v>
      </c>
      <c r="G504" s="1">
        <f t="shared" si="207"/>
        <v>1847</v>
      </c>
      <c r="H504" s="2">
        <f t="shared" si="208"/>
        <v>0.46360441767068272</v>
      </c>
      <c r="I504" s="2"/>
      <c r="J504" s="2">
        <f t="shared" si="209"/>
        <v>0.26757028112449799</v>
      </c>
      <c r="K504" s="2">
        <f t="shared" si="210"/>
        <v>0.73117469879518071</v>
      </c>
      <c r="L504" s="2">
        <f t="shared" si="211"/>
        <v>0</v>
      </c>
      <c r="M504" s="2">
        <f t="shared" si="212"/>
        <v>1.2550200803213007E-3</v>
      </c>
      <c r="N504" s="38">
        <v>1066</v>
      </c>
      <c r="O504" s="38">
        <v>2913</v>
      </c>
      <c r="P504" s="38"/>
      <c r="Q504" s="38">
        <v>5</v>
      </c>
      <c r="R504" s="38">
        <v>0</v>
      </c>
      <c r="S504" s="38"/>
      <c r="T504" s="38">
        <f>IF(Copyright!$B$14=1,CJ504,0)</f>
        <v>0</v>
      </c>
      <c r="U504" s="38">
        <f>IF(Copyright!$B$14=1,CK504,0)</f>
        <v>0</v>
      </c>
      <c r="V504" s="38"/>
      <c r="W504" s="38">
        <f>IF(Copyright!B$11=1,IF(CF504&gt;0,CF504-SUM(X504:AY504),SUM(CN504:CR504)),SUM(CN504:CR504))</f>
        <v>0</v>
      </c>
      <c r="X504" s="38">
        <v>0</v>
      </c>
      <c r="Y504" s="38"/>
      <c r="Z504" s="38">
        <v>0</v>
      </c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  <c r="BA504" s="3">
        <f>IF(Q504&gt;0,RANK(Q504,(N504:P504,Q504:AE504)),0)</f>
        <v>3</v>
      </c>
      <c r="BB504" s="3">
        <f>IF(R504&gt;0,RANK(R504,(N504:P504,Q504:AE504)),0)</f>
        <v>0</v>
      </c>
      <c r="BC504" s="3">
        <f>IF(S504&gt;0,RANK(S504,(N504:P504,Q504:AE504)),0)</f>
        <v>0</v>
      </c>
      <c r="BD504" s="3">
        <f>IF(T504&gt;0,RANK(T504,(N504:P504,Q504:AE504)),0)</f>
        <v>0</v>
      </c>
      <c r="BE504" s="2">
        <f t="shared" si="213"/>
        <v>1.2550200803212851E-3</v>
      </c>
      <c r="BF504" s="2">
        <f t="shared" si="214"/>
        <v>0</v>
      </c>
      <c r="BG504" s="2">
        <f t="shared" si="215"/>
        <v>0</v>
      </c>
      <c r="BH504" s="2">
        <f t="shared" si="216"/>
        <v>0</v>
      </c>
      <c r="BJ504" t="s">
        <v>1337</v>
      </c>
      <c r="BK504" t="s">
        <v>1135</v>
      </c>
      <c r="BL504">
        <v>12</v>
      </c>
      <c r="BN504">
        <v>0</v>
      </c>
      <c r="BO504" s="60">
        <v>13</v>
      </c>
      <c r="BP504" s="62">
        <v>167</v>
      </c>
      <c r="BQ504" s="66">
        <f t="shared" si="217"/>
        <v>13167</v>
      </c>
      <c r="BR504" s="66">
        <f t="shared" si="205"/>
        <v>13167</v>
      </c>
      <c r="BS504" s="3" t="s">
        <v>3083</v>
      </c>
      <c r="CD504" s="38">
        <f t="shared" si="218"/>
        <v>3984</v>
      </c>
      <c r="CI504" s="1"/>
      <c r="CJ504" s="1"/>
      <c r="CK504" s="1"/>
      <c r="CL504" s="1"/>
    </row>
    <row r="505" spans="1:91" ht="14" hidden="1" customHeight="1" outlineLevel="1" x14ac:dyDescent="0.2">
      <c r="A505" t="s">
        <v>238</v>
      </c>
      <c r="B505" t="s">
        <v>1135</v>
      </c>
      <c r="C505" s="1">
        <f t="shared" si="206"/>
        <v>16092</v>
      </c>
      <c r="D505" s="3">
        <f>IF(N505&gt;0, RANK(N505,(N505:P505,Q505:AE505)),0)</f>
        <v>2</v>
      </c>
      <c r="E505" s="3">
        <f>IF(O505&gt;0,RANK(O505,(N505:P505,Q505:AE505)),0)</f>
        <v>1</v>
      </c>
      <c r="F505" s="3">
        <f>IF(P505&gt;0,RANK(P505,(N505:P505,Q505:AE505)),0)</f>
        <v>0</v>
      </c>
      <c r="G505" s="1">
        <f t="shared" si="207"/>
        <v>6120</v>
      </c>
      <c r="H505" s="2">
        <f t="shared" si="208"/>
        <v>0.38031319910514544</v>
      </c>
      <c r="I505" s="2"/>
      <c r="J505" s="2">
        <f t="shared" si="209"/>
        <v>0.30816554809843399</v>
      </c>
      <c r="K505" s="2">
        <f t="shared" si="210"/>
        <v>0.68847874720357938</v>
      </c>
      <c r="L505" s="2">
        <f t="shared" si="211"/>
        <v>0</v>
      </c>
      <c r="M505" s="2">
        <f t="shared" si="212"/>
        <v>3.3557046979866278E-3</v>
      </c>
      <c r="N505" s="38">
        <v>4959</v>
      </c>
      <c r="O505" s="38">
        <v>11079</v>
      </c>
      <c r="P505" s="38"/>
      <c r="Q505" s="38">
        <v>40</v>
      </c>
      <c r="R505" s="38">
        <v>14</v>
      </c>
      <c r="S505" s="38"/>
      <c r="T505" s="38">
        <f>IF(Copyright!$B$14=1,CJ505,0)</f>
        <v>0</v>
      </c>
      <c r="U505" s="38">
        <f>IF(Copyright!$B$14=1,CK505,0)</f>
        <v>0</v>
      </c>
      <c r="V505" s="38"/>
      <c r="W505" s="38">
        <f>IF(Copyright!B$11=1,IF(CF505&gt;0,CF505-SUM(X505:AY505),SUM(CN505:CR505)),SUM(CN505:CR505))</f>
        <v>0</v>
      </c>
      <c r="X505" s="38">
        <v>0</v>
      </c>
      <c r="Y505" s="38"/>
      <c r="Z505" s="38">
        <v>0</v>
      </c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  <c r="BA505" s="3">
        <f>IF(Q505&gt;0,RANK(Q505,(N505:P505,Q505:AE505)),0)</f>
        <v>3</v>
      </c>
      <c r="BB505" s="3">
        <f>IF(R505&gt;0,RANK(R505,(N505:P505,Q505:AE505)),0)</f>
        <v>4</v>
      </c>
      <c r="BC505" s="3">
        <f>IF(S505&gt;0,RANK(S505,(N505:P505,Q505:AE505)),0)</f>
        <v>0</v>
      </c>
      <c r="BD505" s="3">
        <f>IF(T505&gt;0,RANK(T505,(N505:P505,Q505:AE505)),0)</f>
        <v>0</v>
      </c>
      <c r="BE505" s="2">
        <f t="shared" si="213"/>
        <v>2.4857071836937609E-3</v>
      </c>
      <c r="BF505" s="2">
        <f t="shared" si="214"/>
        <v>8.699975142928163E-4</v>
      </c>
      <c r="BG505" s="2">
        <f t="shared" si="215"/>
        <v>0</v>
      </c>
      <c r="BH505" s="2">
        <f t="shared" si="216"/>
        <v>0</v>
      </c>
      <c r="BJ505" t="s">
        <v>238</v>
      </c>
      <c r="BK505" t="s">
        <v>1135</v>
      </c>
      <c r="BL505">
        <v>8</v>
      </c>
      <c r="BN505">
        <v>0</v>
      </c>
      <c r="BO505" s="60">
        <v>13</v>
      </c>
      <c r="BP505" s="62">
        <v>169</v>
      </c>
      <c r="BQ505" s="66">
        <f t="shared" si="217"/>
        <v>13169</v>
      </c>
      <c r="BR505" s="66">
        <f t="shared" si="205"/>
        <v>13169</v>
      </c>
      <c r="BS505" s="3" t="s">
        <v>3083</v>
      </c>
      <c r="CD505" s="38">
        <f t="shared" si="218"/>
        <v>16092</v>
      </c>
      <c r="CI505" s="1"/>
      <c r="CJ505" s="1"/>
      <c r="CK505" s="1"/>
      <c r="CL505" s="1"/>
    </row>
    <row r="506" spans="1:91" ht="14" hidden="1" customHeight="1" outlineLevel="1" x14ac:dyDescent="0.2">
      <c r="A506" t="s">
        <v>305</v>
      </c>
      <c r="B506" t="s">
        <v>1135</v>
      </c>
      <c r="C506" s="1">
        <f t="shared" si="206"/>
        <v>10412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>IF(P506&gt;0,RANK(P506,(N506:P506,Q506:AE506)),0)</f>
        <v>0</v>
      </c>
      <c r="G506" s="1">
        <f t="shared" si="207"/>
        <v>4780</v>
      </c>
      <c r="H506" s="2">
        <f t="shared" si="208"/>
        <v>0.45908567038033038</v>
      </c>
      <c r="I506" s="2"/>
      <c r="J506" s="2">
        <f t="shared" si="209"/>
        <v>0.26844026123703418</v>
      </c>
      <c r="K506" s="2">
        <f t="shared" si="210"/>
        <v>0.72752593161736456</v>
      </c>
      <c r="L506" s="2">
        <f t="shared" si="211"/>
        <v>0</v>
      </c>
      <c r="M506" s="2">
        <f t="shared" si="212"/>
        <v>4.0338071456011981E-3</v>
      </c>
      <c r="N506" s="38">
        <v>2795</v>
      </c>
      <c r="O506" s="38">
        <v>7575</v>
      </c>
      <c r="P506" s="38"/>
      <c r="Q506" s="38">
        <v>33</v>
      </c>
      <c r="R506" s="38">
        <v>9</v>
      </c>
      <c r="S506" s="38"/>
      <c r="T506" s="38">
        <f>IF(Copyright!$B$14=1,CJ506,0)</f>
        <v>0</v>
      </c>
      <c r="U506" s="38">
        <f>IF(Copyright!$B$14=1,CK506,0)</f>
        <v>0</v>
      </c>
      <c r="V506" s="38"/>
      <c r="W506" s="38">
        <f>IF(Copyright!B$11=1,IF(CF506&gt;0,CF506-SUM(X506:AY506),SUM(CN506:CR506)),SUM(CN506:CR506))</f>
        <v>0</v>
      </c>
      <c r="X506" s="38">
        <v>0</v>
      </c>
      <c r="Y506" s="38"/>
      <c r="Z506" s="38">
        <v>0</v>
      </c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  <c r="BA506" s="3">
        <f>IF(Q506&gt;0,RANK(Q506,(N506:P506,Q506:AE506)),0)</f>
        <v>3</v>
      </c>
      <c r="BB506" s="3">
        <f>IF(R506&gt;0,RANK(R506,(N506:P506,Q506:AE506)),0)</f>
        <v>4</v>
      </c>
      <c r="BC506" s="3">
        <f>IF(S506&gt;0,RANK(S506,(N506:P506,Q506:AE506)),0)</f>
        <v>0</v>
      </c>
      <c r="BD506" s="3">
        <f>IF(T506&gt;0,RANK(T506,(N506:P506,Q506:AE506)),0)</f>
        <v>0</v>
      </c>
      <c r="BE506" s="2">
        <f t="shared" si="213"/>
        <v>3.1694199001152516E-3</v>
      </c>
      <c r="BF506" s="2">
        <f t="shared" si="214"/>
        <v>8.6438724548597767E-4</v>
      </c>
      <c r="BG506" s="2">
        <f t="shared" si="215"/>
        <v>0</v>
      </c>
      <c r="BH506" s="2">
        <f t="shared" si="216"/>
        <v>0</v>
      </c>
      <c r="BJ506" t="s">
        <v>305</v>
      </c>
      <c r="BK506" t="s">
        <v>1135</v>
      </c>
      <c r="BL506">
        <v>3</v>
      </c>
      <c r="BN506">
        <v>0</v>
      </c>
      <c r="BO506" s="60">
        <v>13</v>
      </c>
      <c r="BP506" s="62">
        <v>171</v>
      </c>
      <c r="BQ506" s="66">
        <f t="shared" si="217"/>
        <v>13171</v>
      </c>
      <c r="BR506" s="66">
        <f t="shared" si="205"/>
        <v>13171</v>
      </c>
      <c r="BS506" s="3" t="s">
        <v>3083</v>
      </c>
      <c r="CD506" s="38">
        <f t="shared" si="218"/>
        <v>10412</v>
      </c>
      <c r="CI506" s="1"/>
      <c r="CJ506" s="1"/>
      <c r="CK506" s="1"/>
      <c r="CL506" s="1"/>
    </row>
    <row r="507" spans="1:91" ht="14" hidden="1" customHeight="1" outlineLevel="1" x14ac:dyDescent="0.2">
      <c r="A507" t="s">
        <v>1976</v>
      </c>
      <c r="B507" t="s">
        <v>1135</v>
      </c>
      <c r="C507" s="1">
        <f t="shared" si="206"/>
        <v>3736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>IF(P507&gt;0,RANK(P507,(N507:P507,Q507:AE507)),0)</f>
        <v>0</v>
      </c>
      <c r="G507" s="1">
        <f t="shared" si="207"/>
        <v>1731</v>
      </c>
      <c r="H507" s="2">
        <f t="shared" si="208"/>
        <v>0.46332976445396146</v>
      </c>
      <c r="I507" s="2"/>
      <c r="J507" s="2">
        <f t="shared" si="209"/>
        <v>0.26632762312633834</v>
      </c>
      <c r="K507" s="2">
        <f t="shared" si="210"/>
        <v>0.72965738758029974</v>
      </c>
      <c r="L507" s="2">
        <f t="shared" si="211"/>
        <v>0</v>
      </c>
      <c r="M507" s="2">
        <f t="shared" si="212"/>
        <v>4.0149892933619702E-3</v>
      </c>
      <c r="N507" s="38">
        <v>995</v>
      </c>
      <c r="O507" s="38">
        <v>2726</v>
      </c>
      <c r="P507" s="38"/>
      <c r="Q507" s="38">
        <v>13</v>
      </c>
      <c r="R507" s="38">
        <v>2</v>
      </c>
      <c r="S507" s="38"/>
      <c r="T507" s="38">
        <f>IF(Copyright!$B$14=1,CJ507,0)</f>
        <v>0</v>
      </c>
      <c r="U507" s="38">
        <f>IF(Copyright!$B$14=1,CK507,0)</f>
        <v>0</v>
      </c>
      <c r="V507" s="38"/>
      <c r="W507" s="38">
        <f>IF(Copyright!B$11=1,IF(CF507&gt;0,CF507-SUM(X507:AY507),SUM(CN507:CR507)),SUM(CN507:CR507))</f>
        <v>0</v>
      </c>
      <c r="X507" s="38">
        <v>0</v>
      </c>
      <c r="Y507" s="38"/>
      <c r="Z507" s="38">
        <v>0</v>
      </c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  <c r="BA507" s="3">
        <f>IF(Q507&gt;0,RANK(Q507,(N507:P507,Q507:AE507)),0)</f>
        <v>3</v>
      </c>
      <c r="BB507" s="3">
        <f>IF(R507&gt;0,RANK(R507,(N507:P507,Q507:AE507)),0)</f>
        <v>4</v>
      </c>
      <c r="BC507" s="3">
        <f>IF(S507&gt;0,RANK(S507,(N507:P507,Q507:AE507)),0)</f>
        <v>0</v>
      </c>
      <c r="BD507" s="3">
        <f>IF(T507&gt;0,RANK(T507,(N507:P507,Q507:AE507)),0)</f>
        <v>0</v>
      </c>
      <c r="BE507" s="2">
        <f t="shared" si="213"/>
        <v>3.4796573875802996E-3</v>
      </c>
      <c r="BF507" s="2">
        <f t="shared" si="214"/>
        <v>5.3533190578158461E-4</v>
      </c>
      <c r="BG507" s="2">
        <f t="shared" si="215"/>
        <v>0</v>
      </c>
      <c r="BH507" s="2">
        <f t="shared" si="216"/>
        <v>0</v>
      </c>
      <c r="BJ507" t="s">
        <v>1976</v>
      </c>
      <c r="BK507" t="s">
        <v>1135</v>
      </c>
      <c r="BL507">
        <v>8</v>
      </c>
      <c r="BN507">
        <v>0</v>
      </c>
      <c r="BO507" s="60">
        <v>13</v>
      </c>
      <c r="BP507" s="62">
        <v>173</v>
      </c>
      <c r="BQ507" s="66">
        <f t="shared" si="217"/>
        <v>13173</v>
      </c>
      <c r="BR507" s="66">
        <f t="shared" si="205"/>
        <v>13173</v>
      </c>
      <c r="BS507" s="3" t="s">
        <v>3083</v>
      </c>
      <c r="CD507" s="38">
        <f t="shared" si="218"/>
        <v>3736</v>
      </c>
      <c r="CI507" s="1"/>
      <c r="CJ507" s="1"/>
      <c r="CK507" s="1"/>
      <c r="CL507" s="1"/>
    </row>
    <row r="508" spans="1:91" ht="14" hidden="1" customHeight="1" outlineLevel="1" x14ac:dyDescent="0.2">
      <c r="A508" t="s">
        <v>726</v>
      </c>
      <c r="B508" t="s">
        <v>1135</v>
      </c>
      <c r="C508" s="1">
        <f t="shared" si="206"/>
        <v>23352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>IF(P508&gt;0,RANK(P508,(N508:P508,Q508:AE508)),0)</f>
        <v>0</v>
      </c>
      <c r="G508" s="1">
        <f t="shared" si="207"/>
        <v>7640</v>
      </c>
      <c r="H508" s="2">
        <f t="shared" si="208"/>
        <v>0.32716683795820489</v>
      </c>
      <c r="I508" s="2"/>
      <c r="J508" s="2">
        <f t="shared" si="209"/>
        <v>0.33487495717711546</v>
      </c>
      <c r="K508" s="2">
        <f t="shared" si="210"/>
        <v>0.66204179513532035</v>
      </c>
      <c r="L508" s="2">
        <f t="shared" si="211"/>
        <v>0</v>
      </c>
      <c r="M508" s="2">
        <f t="shared" si="212"/>
        <v>3.0832476875641834E-3</v>
      </c>
      <c r="N508" s="38">
        <v>7820</v>
      </c>
      <c r="O508" s="38">
        <v>15460</v>
      </c>
      <c r="P508" s="38"/>
      <c r="Q508" s="38">
        <v>46</v>
      </c>
      <c r="R508" s="38">
        <v>26</v>
      </c>
      <c r="S508" s="38"/>
      <c r="T508" s="38">
        <f>IF(Copyright!$B$14=1,CJ508,0)</f>
        <v>0</v>
      </c>
      <c r="U508" s="38">
        <f>IF(Copyright!$B$14=1,CK508,0)</f>
        <v>0</v>
      </c>
      <c r="V508" s="38"/>
      <c r="W508" s="38">
        <f>IF(Copyright!B$11=1,IF(CF508&gt;0,CF508-SUM(X508:AY508),SUM(CN508:CR508)),SUM(CN508:CR508))</f>
        <v>0</v>
      </c>
      <c r="X508" s="38">
        <v>0</v>
      </c>
      <c r="Y508" s="38"/>
      <c r="Z508" s="38">
        <v>0</v>
      </c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  <c r="BA508" s="3">
        <f>IF(Q508&gt;0,RANK(Q508,(N508:P508,Q508:AE508)),0)</f>
        <v>3</v>
      </c>
      <c r="BB508" s="3">
        <f>IF(R508&gt;0,RANK(R508,(N508:P508,Q508:AE508)),0)</f>
        <v>4</v>
      </c>
      <c r="BC508" s="3">
        <f>IF(S508&gt;0,RANK(S508,(N508:P508,Q508:AE508)),0)</f>
        <v>0</v>
      </c>
      <c r="BD508" s="3">
        <f>IF(T508&gt;0,RANK(T508,(N508:P508,Q508:AE508)),0)</f>
        <v>0</v>
      </c>
      <c r="BE508" s="2">
        <f t="shared" si="213"/>
        <v>1.9698526892771499E-3</v>
      </c>
      <c r="BF508" s="2">
        <f t="shared" si="214"/>
        <v>1.1133949982870847E-3</v>
      </c>
      <c r="BG508" s="2">
        <f t="shared" si="215"/>
        <v>0</v>
      </c>
      <c r="BH508" s="2">
        <f t="shared" si="216"/>
        <v>0</v>
      </c>
      <c r="BJ508" t="s">
        <v>726</v>
      </c>
      <c r="BK508" t="s">
        <v>1135</v>
      </c>
      <c r="BL508">
        <v>12</v>
      </c>
      <c r="BN508">
        <v>0</v>
      </c>
      <c r="BO508" s="60">
        <v>13</v>
      </c>
      <c r="BP508" s="62">
        <v>175</v>
      </c>
      <c r="BQ508" s="66">
        <f t="shared" si="217"/>
        <v>13175</v>
      </c>
      <c r="BR508" s="66">
        <f t="shared" si="205"/>
        <v>13175</v>
      </c>
      <c r="BS508" s="3" t="s">
        <v>3083</v>
      </c>
      <c r="CD508" s="38">
        <f t="shared" si="218"/>
        <v>23352</v>
      </c>
      <c r="CI508" s="1"/>
      <c r="CJ508" s="1"/>
      <c r="CK508" s="1"/>
      <c r="CL508" s="1"/>
    </row>
    <row r="509" spans="1:91" ht="14" hidden="1" customHeight="1" outlineLevel="1" x14ac:dyDescent="0.2">
      <c r="A509" t="s">
        <v>96</v>
      </c>
      <c r="B509" t="s">
        <v>1135</v>
      </c>
      <c r="C509" s="1">
        <f t="shared" si="206"/>
        <v>17730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>IF(P509&gt;0,RANK(P509,(N509:P509,Q509:AE509)),0)</f>
        <v>0</v>
      </c>
      <c r="G509" s="1">
        <f t="shared" si="207"/>
        <v>7698</v>
      </c>
      <c r="H509" s="2">
        <f t="shared" si="208"/>
        <v>0.43417935702199661</v>
      </c>
      <c r="I509" s="2"/>
      <c r="J509" s="2">
        <f t="shared" si="209"/>
        <v>0.27958262831359276</v>
      </c>
      <c r="K509" s="2">
        <f t="shared" si="210"/>
        <v>0.71376198533558943</v>
      </c>
      <c r="L509" s="2">
        <f t="shared" si="211"/>
        <v>0</v>
      </c>
      <c r="M509" s="2">
        <f t="shared" si="212"/>
        <v>6.6553863508178601E-3</v>
      </c>
      <c r="N509" s="38">
        <v>4957</v>
      </c>
      <c r="O509" s="38">
        <v>12655</v>
      </c>
      <c r="P509" s="38"/>
      <c r="Q509" s="38">
        <v>45</v>
      </c>
      <c r="R509" s="38">
        <v>26</v>
      </c>
      <c r="S509" s="38"/>
      <c r="T509" s="38">
        <f>IF(Copyright!$B$14=1,CJ509,0)</f>
        <v>12</v>
      </c>
      <c r="U509" s="38">
        <f>IF(Copyright!$B$14=1,CK509,0)</f>
        <v>27</v>
      </c>
      <c r="V509" s="38"/>
      <c r="W509" s="38">
        <f>IF(Copyright!B$11=1,IF(CF509&gt;0,CF509-SUM(X509:AY509),SUM(CN509:CR509)),SUM(CN509:CR509))</f>
        <v>8</v>
      </c>
      <c r="X509" s="38">
        <v>0</v>
      </c>
      <c r="Y509" s="38"/>
      <c r="Z509" s="38">
        <v>0</v>
      </c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  <c r="BA509" s="3">
        <f>IF(Q509&gt;0,RANK(Q509,(N509:P509,Q509:AE509)),0)</f>
        <v>3</v>
      </c>
      <c r="BB509" s="3">
        <f>IF(R509&gt;0,RANK(R509,(N509:P509,Q509:AE509)),0)</f>
        <v>5</v>
      </c>
      <c r="BC509" s="3">
        <f>IF(S509&gt;0,RANK(S509,(N509:P509,Q509:AE509)),0)</f>
        <v>0</v>
      </c>
      <c r="BD509" s="3">
        <f>IF(T509&gt;0,RANK(T509,(N509:P509,Q509:AE509)),0)</f>
        <v>6</v>
      </c>
      <c r="BE509" s="2">
        <f t="shared" si="213"/>
        <v>2.5380710659898475E-3</v>
      </c>
      <c r="BF509" s="2">
        <f t="shared" si="214"/>
        <v>1.4664410603496898E-3</v>
      </c>
      <c r="BG509" s="2">
        <f t="shared" si="215"/>
        <v>0</v>
      </c>
      <c r="BH509" s="2">
        <f t="shared" si="216"/>
        <v>6.7681895093062606E-4</v>
      </c>
      <c r="BJ509" t="s">
        <v>96</v>
      </c>
      <c r="BK509" t="s">
        <v>1135</v>
      </c>
      <c r="BL509">
        <v>2</v>
      </c>
      <c r="BN509">
        <v>0</v>
      </c>
      <c r="BO509" s="60">
        <v>13</v>
      </c>
      <c r="BP509" s="62">
        <v>177</v>
      </c>
      <c r="BQ509" s="66">
        <f t="shared" si="217"/>
        <v>13177</v>
      </c>
      <c r="BR509" s="66">
        <f t="shared" si="205"/>
        <v>13177</v>
      </c>
      <c r="BS509" s="3" t="s">
        <v>3083</v>
      </c>
      <c r="CD509" s="38">
        <f t="shared" si="218"/>
        <v>0</v>
      </c>
      <c r="CE509" s="38">
        <f>17722+8</f>
        <v>17730</v>
      </c>
      <c r="CF509" s="38">
        <v>8</v>
      </c>
      <c r="CI509" s="1"/>
      <c r="CJ509" s="1">
        <v>12</v>
      </c>
      <c r="CK509" s="1">
        <v>27</v>
      </c>
      <c r="CL509" s="1"/>
      <c r="CM509" s="51"/>
    </row>
    <row r="510" spans="1:91" ht="14" hidden="1" customHeight="1" outlineLevel="1" x14ac:dyDescent="0.2">
      <c r="A510" t="s">
        <v>314</v>
      </c>
      <c r="B510" t="s">
        <v>1135</v>
      </c>
      <c r="C510" s="1">
        <f t="shared" si="206"/>
        <v>23028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>IF(P510&gt;0,RANK(P510,(N510:P510,Q510:AE510)),0)</f>
        <v>0</v>
      </c>
      <c r="G510" s="1">
        <f t="shared" si="207"/>
        <v>4018</v>
      </c>
      <c r="H510" s="2">
        <f t="shared" si="208"/>
        <v>0.17448323779746397</v>
      </c>
      <c r="I510" s="2"/>
      <c r="J510" s="2">
        <f t="shared" si="209"/>
        <v>0.58446239360778185</v>
      </c>
      <c r="K510" s="2">
        <f t="shared" si="210"/>
        <v>0.40997915581031785</v>
      </c>
      <c r="L510" s="2">
        <f t="shared" si="211"/>
        <v>0</v>
      </c>
      <c r="M510" s="2">
        <f t="shared" si="212"/>
        <v>5.5584505819002983E-3</v>
      </c>
      <c r="N510" s="38">
        <v>13459</v>
      </c>
      <c r="O510" s="38">
        <v>9441</v>
      </c>
      <c r="P510" s="38"/>
      <c r="Q510" s="38">
        <v>75</v>
      </c>
      <c r="R510" s="38">
        <v>53</v>
      </c>
      <c r="S510" s="38"/>
      <c r="T510" s="38">
        <f>IF(Copyright!$B$14=1,CJ510,0)</f>
        <v>0</v>
      </c>
      <c r="U510" s="38">
        <f>IF(Copyright!$B$14=1,CK510,0)</f>
        <v>0</v>
      </c>
      <c r="V510" s="38"/>
      <c r="W510" s="38">
        <f>IF(Copyright!B$11=1,IF(CF510&gt;0,CF510-SUM(X510:AY510),SUM(CN510:CR510)),SUM(CN510:CR510))</f>
        <v>0</v>
      </c>
      <c r="X510" s="38">
        <v>0</v>
      </c>
      <c r="Y510" s="38"/>
      <c r="Z510" s="38">
        <v>0</v>
      </c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  <c r="BA510" s="3">
        <f>IF(Q510&gt;0,RANK(Q510,(N510:P510,Q510:AE510)),0)</f>
        <v>3</v>
      </c>
      <c r="BB510" s="3">
        <f>IF(R510&gt;0,RANK(R510,(N510:P510,Q510:AE510)),0)</f>
        <v>4</v>
      </c>
      <c r="BC510" s="3">
        <f>IF(S510&gt;0,RANK(S510,(N510:P510,Q510:AE510)),0)</f>
        <v>0</v>
      </c>
      <c r="BD510" s="3">
        <f>IF(T510&gt;0,RANK(T510,(N510:P510,Q510:AE510)),0)</f>
        <v>0</v>
      </c>
      <c r="BE510" s="2">
        <f t="shared" si="213"/>
        <v>3.2569046378322043E-3</v>
      </c>
      <c r="BF510" s="2">
        <f t="shared" si="214"/>
        <v>2.301545944068091E-3</v>
      </c>
      <c r="BG510" s="2">
        <f t="shared" si="215"/>
        <v>0</v>
      </c>
      <c r="BH510" s="2">
        <f t="shared" si="216"/>
        <v>0</v>
      </c>
      <c r="BJ510" t="s">
        <v>314</v>
      </c>
      <c r="BK510" t="s">
        <v>1135</v>
      </c>
      <c r="BL510">
        <v>1</v>
      </c>
      <c r="BN510">
        <v>0</v>
      </c>
      <c r="BO510" s="60">
        <v>13</v>
      </c>
      <c r="BP510" s="62">
        <v>179</v>
      </c>
      <c r="BQ510" s="66">
        <f t="shared" si="217"/>
        <v>13179</v>
      </c>
      <c r="BR510" s="66">
        <f t="shared" si="205"/>
        <v>13179</v>
      </c>
      <c r="BS510" s="3" t="s">
        <v>3083</v>
      </c>
      <c r="CC510" s="1"/>
      <c r="CD510" s="38">
        <f t="shared" si="218"/>
        <v>23028</v>
      </c>
      <c r="CI510" s="1"/>
      <c r="CJ510" s="1"/>
      <c r="CK510" s="1"/>
      <c r="CL510" s="1"/>
    </row>
    <row r="511" spans="1:91" ht="14" hidden="1" customHeight="1" outlineLevel="1" x14ac:dyDescent="0.2">
      <c r="A511" t="s">
        <v>1567</v>
      </c>
      <c r="B511" t="s">
        <v>1135</v>
      </c>
      <c r="C511" s="1">
        <f t="shared" si="206"/>
        <v>4931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>IF(P511&gt;0,RANK(P511,(N511:P511,Q511:AE511)),0)</f>
        <v>0</v>
      </c>
      <c r="G511" s="1">
        <f t="shared" si="207"/>
        <v>2208</v>
      </c>
      <c r="H511" s="2">
        <f t="shared" si="208"/>
        <v>0.4477793551003853</v>
      </c>
      <c r="I511" s="2"/>
      <c r="J511" s="2">
        <f t="shared" si="209"/>
        <v>0.27398093692962888</v>
      </c>
      <c r="K511" s="2">
        <f t="shared" si="210"/>
        <v>0.72176029203001424</v>
      </c>
      <c r="L511" s="2">
        <f t="shared" si="211"/>
        <v>0</v>
      </c>
      <c r="M511" s="2">
        <f t="shared" si="212"/>
        <v>4.258771040356879E-3</v>
      </c>
      <c r="N511" s="38">
        <v>1351</v>
      </c>
      <c r="O511" s="38">
        <v>3559</v>
      </c>
      <c r="P511" s="38"/>
      <c r="Q511" s="38">
        <v>15</v>
      </c>
      <c r="R511" s="38">
        <v>6</v>
      </c>
      <c r="S511" s="38"/>
      <c r="T511" s="38">
        <f>IF(Copyright!$B$14=1,CJ511,0)</f>
        <v>0</v>
      </c>
      <c r="U511" s="38">
        <f>IF(Copyright!$B$14=1,CK511,0)</f>
        <v>0</v>
      </c>
      <c r="V511" s="38"/>
      <c r="W511" s="38">
        <f>IF(Copyright!B$11=1,IF(CF511&gt;0,CF511-SUM(X511:AY511),SUM(CN511:CR511)),SUM(CN511:CR511))</f>
        <v>0</v>
      </c>
      <c r="X511" s="38">
        <v>0</v>
      </c>
      <c r="Y511" s="38"/>
      <c r="Z511" s="38">
        <v>0</v>
      </c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  <c r="BA511" s="3">
        <f>IF(Q511&gt;0,RANK(Q511,(N511:P511,Q511:AE511)),0)</f>
        <v>3</v>
      </c>
      <c r="BB511" s="3">
        <f>IF(R511&gt;0,RANK(R511,(N511:P511,Q511:AE511)),0)</f>
        <v>4</v>
      </c>
      <c r="BC511" s="3">
        <f>IF(S511&gt;0,RANK(S511,(N511:P511,Q511:AE511)),0)</f>
        <v>0</v>
      </c>
      <c r="BD511" s="3">
        <f>IF(T511&gt;0,RANK(T511,(N511:P511,Q511:AE511)),0)</f>
        <v>0</v>
      </c>
      <c r="BE511" s="2">
        <f t="shared" si="213"/>
        <v>3.0419793145406611E-3</v>
      </c>
      <c r="BF511" s="2">
        <f t="shared" si="214"/>
        <v>1.2167917258162643E-3</v>
      </c>
      <c r="BG511" s="2">
        <f t="shared" si="215"/>
        <v>0</v>
      </c>
      <c r="BH511" s="2">
        <f t="shared" si="216"/>
        <v>0</v>
      </c>
      <c r="BJ511" t="s">
        <v>1567</v>
      </c>
      <c r="BK511" t="s">
        <v>1135</v>
      </c>
      <c r="BL511">
        <v>12</v>
      </c>
      <c r="BN511">
        <v>0</v>
      </c>
      <c r="BO511" s="60">
        <v>13</v>
      </c>
      <c r="BP511" s="62">
        <v>181</v>
      </c>
      <c r="BQ511" s="66">
        <f t="shared" si="217"/>
        <v>13181</v>
      </c>
      <c r="BR511" s="66">
        <f t="shared" si="205"/>
        <v>13181</v>
      </c>
      <c r="BS511" s="3" t="s">
        <v>3083</v>
      </c>
      <c r="CD511" s="38">
        <f t="shared" si="218"/>
        <v>4931</v>
      </c>
      <c r="CI511" s="1"/>
      <c r="CJ511" s="1"/>
      <c r="CK511" s="1"/>
      <c r="CL511" s="1"/>
    </row>
    <row r="512" spans="1:91" ht="14" hidden="1" customHeight="1" outlineLevel="1" x14ac:dyDescent="0.2">
      <c r="A512" t="s">
        <v>2586</v>
      </c>
      <c r="B512" t="s">
        <v>1135</v>
      </c>
      <c r="C512" s="1">
        <f t="shared" si="206"/>
        <v>7056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>IF(P512&gt;0,RANK(P512,(N512:P512,Q512:AE512)),0)</f>
        <v>0</v>
      </c>
      <c r="G512" s="1">
        <f t="shared" si="207"/>
        <v>2081</v>
      </c>
      <c r="H512" s="2">
        <f t="shared" si="208"/>
        <v>0.29492630385487528</v>
      </c>
      <c r="I512" s="2"/>
      <c r="J512" s="2">
        <f t="shared" si="209"/>
        <v>0.35090702947845803</v>
      </c>
      <c r="K512" s="2">
        <f t="shared" si="210"/>
        <v>0.64583333333333337</v>
      </c>
      <c r="L512" s="2">
        <f t="shared" si="211"/>
        <v>0</v>
      </c>
      <c r="M512" s="2">
        <f t="shared" si="212"/>
        <v>3.2596371882086528E-3</v>
      </c>
      <c r="N512" s="38">
        <v>2476</v>
      </c>
      <c r="O512" s="38">
        <v>4557</v>
      </c>
      <c r="P512" s="38"/>
      <c r="Q512" s="38">
        <v>15</v>
      </c>
      <c r="R512" s="38">
        <v>8</v>
      </c>
      <c r="S512" s="38"/>
      <c r="T512" s="38">
        <f>IF(Copyright!$B$14=1,CJ512,0)</f>
        <v>0</v>
      </c>
      <c r="U512" s="38">
        <f>IF(Copyright!$B$14=1,CK512,0)</f>
        <v>0</v>
      </c>
      <c r="V512" s="38"/>
      <c r="W512" s="38">
        <f>IF(Copyright!B$11=1,IF(CF512&gt;0,CF512-SUM(X512:AY512),SUM(CN512:CR512)),SUM(CN512:CR512))</f>
        <v>0</v>
      </c>
      <c r="X512" s="38">
        <v>0</v>
      </c>
      <c r="Y512" s="38"/>
      <c r="Z512" s="38">
        <v>0</v>
      </c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  <c r="BA512" s="3">
        <f>IF(Q512&gt;0,RANK(Q512,(N512:P512,Q512:AE512)),0)</f>
        <v>3</v>
      </c>
      <c r="BB512" s="3">
        <f>IF(R512&gt;0,RANK(R512,(N512:P512,Q512:AE512)),0)</f>
        <v>4</v>
      </c>
      <c r="BC512" s="3">
        <f>IF(S512&gt;0,RANK(S512,(N512:P512,Q512:AE512)),0)</f>
        <v>0</v>
      </c>
      <c r="BD512" s="3">
        <f>IF(T512&gt;0,RANK(T512,(N512:P512,Q512:AE512)),0)</f>
        <v>0</v>
      </c>
      <c r="BE512" s="2">
        <f t="shared" si="213"/>
        <v>2.1258503401360546E-3</v>
      </c>
      <c r="BF512" s="2">
        <f t="shared" si="214"/>
        <v>1.1337868480725624E-3</v>
      </c>
      <c r="BG512" s="2">
        <f t="shared" si="215"/>
        <v>0</v>
      </c>
      <c r="BH512" s="2">
        <f t="shared" si="216"/>
        <v>0</v>
      </c>
      <c r="BJ512" t="s">
        <v>2586</v>
      </c>
      <c r="BK512" t="s">
        <v>1135</v>
      </c>
      <c r="BL512">
        <v>1</v>
      </c>
      <c r="BN512">
        <v>0</v>
      </c>
      <c r="BO512" s="60">
        <v>13</v>
      </c>
      <c r="BP512" s="62">
        <v>183</v>
      </c>
      <c r="BQ512" s="66">
        <f t="shared" si="217"/>
        <v>13183</v>
      </c>
      <c r="BR512" s="66">
        <f t="shared" si="205"/>
        <v>13183</v>
      </c>
      <c r="BS512" s="3" t="s">
        <v>3083</v>
      </c>
      <c r="CD512" s="38">
        <f t="shared" si="218"/>
        <v>7056</v>
      </c>
      <c r="CI512" s="1"/>
      <c r="CJ512" s="1"/>
      <c r="CK512" s="1"/>
      <c r="CL512" s="1"/>
    </row>
    <row r="513" spans="1:91" ht="14" hidden="1" customHeight="1" outlineLevel="1" x14ac:dyDescent="0.2">
      <c r="A513" t="s">
        <v>2358</v>
      </c>
      <c r="B513" t="s">
        <v>1135</v>
      </c>
      <c r="C513" s="1">
        <f t="shared" si="206"/>
        <v>47795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>IF(P513&gt;0,RANK(P513,(N513:P513,Q513:AE513)),0)</f>
        <v>0</v>
      </c>
      <c r="G513" s="1">
        <f t="shared" si="207"/>
        <v>8594</v>
      </c>
      <c r="H513" s="2">
        <f t="shared" si="208"/>
        <v>0.17980960351501202</v>
      </c>
      <c r="I513" s="2"/>
      <c r="J513" s="2">
        <f t="shared" si="209"/>
        <v>0.40772047285280888</v>
      </c>
      <c r="K513" s="2">
        <f t="shared" si="210"/>
        <v>0.58753007636782095</v>
      </c>
      <c r="L513" s="2">
        <f t="shared" si="211"/>
        <v>0</v>
      </c>
      <c r="M513" s="2">
        <f t="shared" si="212"/>
        <v>4.7494507793701679E-3</v>
      </c>
      <c r="N513" s="38">
        <v>19487</v>
      </c>
      <c r="O513" s="38">
        <v>28081</v>
      </c>
      <c r="P513" s="38"/>
      <c r="Q513" s="38">
        <v>140</v>
      </c>
      <c r="R513" s="38">
        <v>87</v>
      </c>
      <c r="S513" s="38"/>
      <c r="T513" s="38">
        <f>IF(Copyright!$B$14=1,CJ513,0)</f>
        <v>0</v>
      </c>
      <c r="U513" s="38">
        <f>IF(Copyright!$B$14=1,CK513,0)</f>
        <v>0</v>
      </c>
      <c r="V513" s="38"/>
      <c r="W513" s="38">
        <f>IF(Copyright!B$11=1,IF(CF513&gt;0,CF513-SUM(X513:AY513),SUM(CN513:CR513)),SUM(CN513:CR513))</f>
        <v>0</v>
      </c>
      <c r="X513" s="38">
        <v>0</v>
      </c>
      <c r="Y513" s="38"/>
      <c r="Z513" s="38">
        <v>0</v>
      </c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  <c r="BA513" s="3">
        <f>IF(Q513&gt;0,RANK(Q513,(N513:P513,Q513:AE513)),0)</f>
        <v>3</v>
      </c>
      <c r="BB513" s="3">
        <f>IF(R513&gt;0,RANK(R513,(N513:P513,Q513:AE513)),0)</f>
        <v>4</v>
      </c>
      <c r="BC513" s="3">
        <f>IF(S513&gt;0,RANK(S513,(N513:P513,Q513:AE513)),0)</f>
        <v>0</v>
      </c>
      <c r="BD513" s="3">
        <f>IF(T513&gt;0,RANK(T513,(N513:P513,Q513:AE513)),0)</f>
        <v>0</v>
      </c>
      <c r="BE513" s="2">
        <f t="shared" si="213"/>
        <v>2.929176692122607E-3</v>
      </c>
      <c r="BF513" s="2">
        <f t="shared" si="214"/>
        <v>1.8202740872476201E-3</v>
      </c>
      <c r="BG513" s="2">
        <f t="shared" si="215"/>
        <v>0</v>
      </c>
      <c r="BH513" s="2">
        <f t="shared" si="216"/>
        <v>0</v>
      </c>
      <c r="BJ513" t="s">
        <v>2358</v>
      </c>
      <c r="BK513" t="s">
        <v>1135</v>
      </c>
      <c r="BL513">
        <v>8</v>
      </c>
      <c r="BN513">
        <v>0</v>
      </c>
      <c r="BO513" s="60">
        <v>13</v>
      </c>
      <c r="BP513" s="62">
        <v>185</v>
      </c>
      <c r="BQ513" s="66">
        <f t="shared" si="217"/>
        <v>13185</v>
      </c>
      <c r="BR513" s="66">
        <f t="shared" si="205"/>
        <v>13185</v>
      </c>
      <c r="BS513" s="3" t="s">
        <v>3083</v>
      </c>
      <c r="BY513" s="73"/>
      <c r="CD513" s="38">
        <f t="shared" si="218"/>
        <v>47795</v>
      </c>
      <c r="CI513" s="1"/>
      <c r="CJ513" s="1"/>
      <c r="CK513" s="1"/>
      <c r="CL513" s="1"/>
    </row>
    <row r="514" spans="1:91" ht="14" hidden="1" customHeight="1" outlineLevel="1" x14ac:dyDescent="0.2">
      <c r="A514" t="s">
        <v>1183</v>
      </c>
      <c r="B514" t="s">
        <v>1135</v>
      </c>
      <c r="C514" s="1">
        <f t="shared" si="206"/>
        <v>17874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>IF(P514&gt;0,RANK(P514,(N514:P514,Q514:AE514)),0)</f>
        <v>0</v>
      </c>
      <c r="G514" s="1">
        <f t="shared" si="207"/>
        <v>10983</v>
      </c>
      <c r="H514" s="2">
        <f t="shared" si="208"/>
        <v>0.61446794226250423</v>
      </c>
      <c r="I514" s="2"/>
      <c r="J514" s="2">
        <f t="shared" si="209"/>
        <v>0.18775875573458656</v>
      </c>
      <c r="K514" s="2">
        <f t="shared" si="210"/>
        <v>0.80222669799709079</v>
      </c>
      <c r="L514" s="2">
        <f t="shared" si="211"/>
        <v>0</v>
      </c>
      <c r="M514" s="2">
        <f t="shared" si="212"/>
        <v>1.0014546268322655E-2</v>
      </c>
      <c r="N514" s="38">
        <v>3356</v>
      </c>
      <c r="O514" s="38">
        <v>14339</v>
      </c>
      <c r="P514" s="38"/>
      <c r="Q514" s="38">
        <v>81</v>
      </c>
      <c r="R514" s="38">
        <v>32</v>
      </c>
      <c r="S514" s="38"/>
      <c r="T514" s="38">
        <f>IF(Copyright!$B$14=1,CJ514,0)</f>
        <v>11</v>
      </c>
      <c r="U514" s="38">
        <f>IF(Copyright!$B$14=1,CK514,0)</f>
        <v>7</v>
      </c>
      <c r="V514" s="38"/>
      <c r="W514" s="38">
        <f>IF(Copyright!B$11=1,IF(CF514&gt;0,CF514-SUM(X514:AY514),SUM(CN514:CR514)),SUM(CN514:CR514))</f>
        <v>45</v>
      </c>
      <c r="X514" s="38">
        <v>2</v>
      </c>
      <c r="Y514" s="38"/>
      <c r="Z514" s="38">
        <v>1</v>
      </c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  <c r="BA514" s="3">
        <f>IF(Q514&gt;0,RANK(Q514,(N514:P514,Q514:AE514)),0)</f>
        <v>3</v>
      </c>
      <c r="BB514" s="3">
        <f>IF(R514&gt;0,RANK(R514,(N514:P514,Q514:AE514)),0)</f>
        <v>5</v>
      </c>
      <c r="BC514" s="3">
        <f>IF(S514&gt;0,RANK(S514,(N514:P514,Q514:AE514)),0)</f>
        <v>0</v>
      </c>
      <c r="BD514" s="3">
        <f>IF(T514&gt;0,RANK(T514,(N514:P514,Q514:AE514)),0)</f>
        <v>6</v>
      </c>
      <c r="BE514" s="2">
        <f t="shared" si="213"/>
        <v>4.5317220543806651E-3</v>
      </c>
      <c r="BF514" s="2">
        <f t="shared" si="214"/>
        <v>1.7903099474096452E-3</v>
      </c>
      <c r="BG514" s="2">
        <f t="shared" si="215"/>
        <v>0</v>
      </c>
      <c r="BH514" s="2">
        <f t="shared" si="216"/>
        <v>6.1541904442206561E-4</v>
      </c>
      <c r="BJ514" t="s">
        <v>1183</v>
      </c>
      <c r="BK514" t="s">
        <v>1135</v>
      </c>
      <c r="BL514">
        <v>7</v>
      </c>
      <c r="BN514">
        <v>0</v>
      </c>
      <c r="BO514" s="60">
        <v>13</v>
      </c>
      <c r="BP514" s="62">
        <v>187</v>
      </c>
      <c r="BQ514" s="66">
        <f t="shared" si="217"/>
        <v>13187</v>
      </c>
      <c r="BR514" s="66">
        <f t="shared" si="205"/>
        <v>13187</v>
      </c>
      <c r="BS514" s="3" t="s">
        <v>3083</v>
      </c>
      <c r="CB514" s="95"/>
      <c r="CD514" s="38">
        <f t="shared" si="218"/>
        <v>0</v>
      </c>
      <c r="CE514" s="38">
        <f>17829+45</f>
        <v>17874</v>
      </c>
      <c r="CF514" s="38">
        <v>48</v>
      </c>
      <c r="CI514" s="1"/>
      <c r="CJ514" s="1">
        <v>11</v>
      </c>
      <c r="CK514" s="1">
        <v>7</v>
      </c>
      <c r="CL514" s="1"/>
      <c r="CM514" s="51"/>
    </row>
    <row r="515" spans="1:91" ht="14" hidden="1" customHeight="1" outlineLevel="1" x14ac:dyDescent="0.2">
      <c r="A515" t="s">
        <v>990</v>
      </c>
      <c r="B515" t="s">
        <v>1135</v>
      </c>
      <c r="C515" s="1">
        <f t="shared" si="206"/>
        <v>10582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>IF(P515&gt;0,RANK(P515,(N515:P515,Q515:AE515)),0)</f>
        <v>0</v>
      </c>
      <c r="G515" s="1">
        <f t="shared" si="207"/>
        <v>2625</v>
      </c>
      <c r="H515" s="2">
        <f t="shared" si="208"/>
        <v>0.24806274806274806</v>
      </c>
      <c r="I515" s="2"/>
      <c r="J515" s="2">
        <f t="shared" si="209"/>
        <v>0.37204687204687203</v>
      </c>
      <c r="K515" s="2">
        <f t="shared" si="210"/>
        <v>0.62010962010962012</v>
      </c>
      <c r="L515" s="2">
        <f t="shared" si="211"/>
        <v>0</v>
      </c>
      <c r="M515" s="2">
        <f t="shared" si="212"/>
        <v>7.8435078435078465E-3</v>
      </c>
      <c r="N515" s="38">
        <v>3937</v>
      </c>
      <c r="O515" s="38">
        <v>6562</v>
      </c>
      <c r="P515" s="38"/>
      <c r="Q515" s="38">
        <v>30</v>
      </c>
      <c r="R515" s="38">
        <v>8</v>
      </c>
      <c r="S515" s="38"/>
      <c r="T515" s="38">
        <f>IF(Copyright!$B$14=1,CJ515,0)</f>
        <v>7</v>
      </c>
      <c r="U515" s="38">
        <f>IF(Copyright!$B$14=1,CK515,0)</f>
        <v>12</v>
      </c>
      <c r="V515" s="38"/>
      <c r="W515" s="38">
        <f>IF(Copyright!B$11=1,IF(CF515&gt;0,CF515-SUM(X515:AY515),SUM(CN515:CR515)),SUM(CN515:CR515))</f>
        <v>26</v>
      </c>
      <c r="X515" s="38">
        <v>0</v>
      </c>
      <c r="Y515" s="38"/>
      <c r="Z515" s="38">
        <v>0</v>
      </c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  <c r="BA515" s="3">
        <f>IF(Q515&gt;0,RANK(Q515,(N515:P515,Q515:AE515)),0)</f>
        <v>3</v>
      </c>
      <c r="BB515" s="3">
        <f>IF(R515&gt;0,RANK(R515,(N515:P515,Q515:AE515)),0)</f>
        <v>6</v>
      </c>
      <c r="BC515" s="3">
        <f>IF(S515&gt;0,RANK(S515,(N515:P515,Q515:AE515)),0)</f>
        <v>0</v>
      </c>
      <c r="BD515" s="3">
        <f>IF(T515&gt;0,RANK(T515,(N515:P515,Q515:AE515)),0)</f>
        <v>7</v>
      </c>
      <c r="BE515" s="2">
        <f t="shared" si="213"/>
        <v>2.8350028350028352E-3</v>
      </c>
      <c r="BF515" s="2">
        <f t="shared" si="214"/>
        <v>7.5600075600075597E-4</v>
      </c>
      <c r="BG515" s="2">
        <f t="shared" si="215"/>
        <v>0</v>
      </c>
      <c r="BH515" s="2">
        <f t="shared" si="216"/>
        <v>6.6150066150066152E-4</v>
      </c>
      <c r="BJ515" t="s">
        <v>990</v>
      </c>
      <c r="BK515" t="s">
        <v>1135</v>
      </c>
      <c r="BL515">
        <v>12</v>
      </c>
      <c r="BN515">
        <v>0</v>
      </c>
      <c r="BO515" s="60">
        <v>13</v>
      </c>
      <c r="BP515" s="62">
        <v>189</v>
      </c>
      <c r="BQ515" s="66">
        <f t="shared" si="217"/>
        <v>13189</v>
      </c>
      <c r="BR515" s="66">
        <f t="shared" si="205"/>
        <v>13189</v>
      </c>
      <c r="BS515" s="3" t="s">
        <v>3083</v>
      </c>
      <c r="CD515" s="38">
        <f t="shared" si="218"/>
        <v>0</v>
      </c>
      <c r="CE515" s="38">
        <f>10556+26</f>
        <v>10582</v>
      </c>
      <c r="CF515" s="38">
        <v>26</v>
      </c>
      <c r="CI515" s="1"/>
      <c r="CJ515" s="1">
        <v>7</v>
      </c>
      <c r="CK515" s="1">
        <v>12</v>
      </c>
      <c r="CL515" s="1"/>
      <c r="CM515" s="51"/>
    </row>
    <row r="516" spans="1:91" ht="14" hidden="1" customHeight="1" outlineLevel="1" x14ac:dyDescent="0.2">
      <c r="A516" t="s">
        <v>1182</v>
      </c>
      <c r="B516" t="s">
        <v>1135</v>
      </c>
      <c r="C516" s="1">
        <f t="shared" si="206"/>
        <v>7408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>IF(P516&gt;0,RANK(P516,(N516:P516,Q516:AE516)),0)</f>
        <v>0</v>
      </c>
      <c r="G516" s="1">
        <f t="shared" si="207"/>
        <v>2119</v>
      </c>
      <c r="H516" s="2">
        <f t="shared" si="208"/>
        <v>0.28604211663066953</v>
      </c>
      <c r="I516" s="2"/>
      <c r="J516" s="2">
        <f t="shared" si="209"/>
        <v>0.35475161987041037</v>
      </c>
      <c r="K516" s="2">
        <f t="shared" si="210"/>
        <v>0.64079373650107996</v>
      </c>
      <c r="L516" s="2">
        <f t="shared" si="211"/>
        <v>0</v>
      </c>
      <c r="M516" s="2">
        <f t="shared" si="212"/>
        <v>4.4546436285096691E-3</v>
      </c>
      <c r="N516" s="38">
        <v>2628</v>
      </c>
      <c r="O516" s="38">
        <v>4747</v>
      </c>
      <c r="P516" s="38"/>
      <c r="Q516" s="38">
        <v>25</v>
      </c>
      <c r="R516" s="38">
        <v>8</v>
      </c>
      <c r="S516" s="38"/>
      <c r="T516" s="38">
        <f>IF(Copyright!$B$14=1,CJ516,0)</f>
        <v>0</v>
      </c>
      <c r="U516" s="38">
        <f>IF(Copyright!$B$14=1,CK516,0)</f>
        <v>0</v>
      </c>
      <c r="V516" s="38"/>
      <c r="W516" s="38">
        <f>IF(Copyright!B$11=1,IF(CF516&gt;0,CF516-SUM(X516:AY516),SUM(CN516:CR516)),SUM(CN516:CR516))</f>
        <v>0</v>
      </c>
      <c r="X516" s="38">
        <v>0</v>
      </c>
      <c r="Y516" s="38"/>
      <c r="Z516" s="38">
        <v>0</v>
      </c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  <c r="BA516" s="3">
        <f>IF(Q516&gt;0,RANK(Q516,(N516:P516,Q516:AE516)),0)</f>
        <v>3</v>
      </c>
      <c r="BB516" s="3">
        <f>IF(R516&gt;0,RANK(R516,(N516:P516,Q516:AE516)),0)</f>
        <v>4</v>
      </c>
      <c r="BC516" s="3">
        <f>IF(S516&gt;0,RANK(S516,(N516:P516,Q516:AE516)),0)</f>
        <v>0</v>
      </c>
      <c r="BD516" s="3">
        <f>IF(T516&gt;0,RANK(T516,(N516:P516,Q516:AE516)),0)</f>
        <v>0</v>
      </c>
      <c r="BE516" s="2">
        <f t="shared" si="213"/>
        <v>3.374730021598272E-3</v>
      </c>
      <c r="BF516" s="2">
        <f t="shared" si="214"/>
        <v>1.0799136069114472E-3</v>
      </c>
      <c r="BG516" s="2">
        <f t="shared" si="215"/>
        <v>0</v>
      </c>
      <c r="BH516" s="2">
        <f t="shared" si="216"/>
        <v>0</v>
      </c>
      <c r="BJ516" t="s">
        <v>1182</v>
      </c>
      <c r="BK516" t="s">
        <v>1135</v>
      </c>
      <c r="BL516">
        <v>1</v>
      </c>
      <c r="BN516">
        <v>0</v>
      </c>
      <c r="BO516" s="60">
        <v>13</v>
      </c>
      <c r="BP516" s="62">
        <v>191</v>
      </c>
      <c r="BQ516" s="66">
        <f t="shared" si="217"/>
        <v>13191</v>
      </c>
      <c r="BR516" s="66">
        <f t="shared" si="205"/>
        <v>13191</v>
      </c>
      <c r="BS516" s="3" t="s">
        <v>3083</v>
      </c>
      <c r="CD516" s="38">
        <f t="shared" si="218"/>
        <v>7408</v>
      </c>
      <c r="CI516" s="1"/>
      <c r="CJ516" s="1"/>
      <c r="CK516" s="1"/>
      <c r="CL516" s="1"/>
    </row>
    <row r="517" spans="1:91" ht="14" hidden="1" customHeight="1" outlineLevel="1" x14ac:dyDescent="0.2">
      <c r="A517" t="s">
        <v>1617</v>
      </c>
      <c r="B517" t="s">
        <v>1135</v>
      </c>
      <c r="C517" s="1">
        <f t="shared" si="206"/>
        <v>4686</v>
      </c>
      <c r="D517" s="3">
        <f>IF(N517&gt;0, RANK(N517,(N517:P517,Q517:AE517)),0)</f>
        <v>1</v>
      </c>
      <c r="E517" s="3">
        <f>IF(O517&gt;0,RANK(O517,(N517:P517,Q517:AE517)),0)</f>
        <v>2</v>
      </c>
      <c r="F517" s="3">
        <f>IF(P517&gt;0,RANK(P517,(N517:P517,Q517:AE517)),0)</f>
        <v>0</v>
      </c>
      <c r="G517" s="1">
        <f t="shared" si="207"/>
        <v>839</v>
      </c>
      <c r="H517" s="2">
        <f t="shared" si="208"/>
        <v>0.17904396073410159</v>
      </c>
      <c r="I517" s="2"/>
      <c r="J517" s="2">
        <f t="shared" si="209"/>
        <v>0.58792146820315838</v>
      </c>
      <c r="K517" s="2">
        <f t="shared" si="210"/>
        <v>0.40887750746905677</v>
      </c>
      <c r="L517" s="2">
        <f t="shared" si="211"/>
        <v>0</v>
      </c>
      <c r="M517" s="2">
        <f t="shared" si="212"/>
        <v>3.2010243277848516E-3</v>
      </c>
      <c r="N517" s="38">
        <v>2755</v>
      </c>
      <c r="O517" s="38">
        <v>1916</v>
      </c>
      <c r="P517" s="38"/>
      <c r="Q517" s="38">
        <v>11</v>
      </c>
      <c r="R517" s="38">
        <v>4</v>
      </c>
      <c r="S517" s="38"/>
      <c r="T517" s="38">
        <f>IF(Copyright!$B$14=1,CJ517,0)</f>
        <v>0</v>
      </c>
      <c r="U517" s="38">
        <f>IF(Copyright!$B$14=1,CK517,0)</f>
        <v>0</v>
      </c>
      <c r="V517" s="38"/>
      <c r="W517" s="38">
        <f>IF(Copyright!B$11=1,IF(CF517&gt;0,CF517-SUM(X517:AY517),SUM(CN517:CR517)),SUM(CN517:CR517))</f>
        <v>0</v>
      </c>
      <c r="X517" s="38">
        <v>0</v>
      </c>
      <c r="Y517" s="38"/>
      <c r="Z517" s="38">
        <v>0</v>
      </c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  <c r="BA517" s="3">
        <f>IF(Q517&gt;0,RANK(Q517,(N517:P517,Q517:AE517)),0)</f>
        <v>3</v>
      </c>
      <c r="BB517" s="3">
        <f>IF(R517&gt;0,RANK(R517,(N517:P517,Q517:AE517)),0)</f>
        <v>4</v>
      </c>
      <c r="BC517" s="3">
        <f>IF(S517&gt;0,RANK(S517,(N517:P517,Q517:AE517)),0)</f>
        <v>0</v>
      </c>
      <c r="BD517" s="3">
        <f>IF(T517&gt;0,RANK(T517,(N517:P517,Q517:AE517)),0)</f>
        <v>0</v>
      </c>
      <c r="BE517" s="2">
        <f t="shared" si="213"/>
        <v>2.3474178403755869E-3</v>
      </c>
      <c r="BF517" s="2">
        <f t="shared" si="214"/>
        <v>8.5360648740930435E-4</v>
      </c>
      <c r="BG517" s="2">
        <f t="shared" si="215"/>
        <v>0</v>
      </c>
      <c r="BH517" s="2">
        <f t="shared" si="216"/>
        <v>0</v>
      </c>
      <c r="BJ517" t="s">
        <v>1617</v>
      </c>
      <c r="BK517" t="s">
        <v>1135</v>
      </c>
      <c r="BL517">
        <v>2</v>
      </c>
      <c r="BN517">
        <v>0</v>
      </c>
      <c r="BO517" s="60">
        <v>13</v>
      </c>
      <c r="BP517" s="62">
        <v>193</v>
      </c>
      <c r="BQ517" s="66">
        <f t="shared" si="217"/>
        <v>13193</v>
      </c>
      <c r="BR517" s="66">
        <f t="shared" si="205"/>
        <v>13193</v>
      </c>
      <c r="BS517" s="3" t="s">
        <v>3083</v>
      </c>
      <c r="CD517" s="38">
        <f t="shared" si="218"/>
        <v>4686</v>
      </c>
      <c r="CI517" s="1"/>
      <c r="CJ517" s="1"/>
      <c r="CK517" s="1"/>
      <c r="CL517" s="1"/>
    </row>
    <row r="518" spans="1:91" ht="14" hidden="1" customHeight="1" outlineLevel="1" x14ac:dyDescent="0.2">
      <c r="A518" t="s">
        <v>1618</v>
      </c>
      <c r="B518" t="s">
        <v>1135</v>
      </c>
      <c r="C518" s="1">
        <f t="shared" ref="C518:C549" si="219">SUM(N518:AY518)</f>
        <v>16851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>IF(P518&gt;0,RANK(P518,(N518:P518,Q518:AE518)),0)</f>
        <v>0</v>
      </c>
      <c r="G518" s="1">
        <f t="shared" ref="G518:G549" si="220">IF(C518&gt;0,MAX(N518:P518)-LARGE(N518:P518,2),0)</f>
        <v>9198</v>
      </c>
      <c r="H518" s="2">
        <f t="shared" ref="H518:H549" si="221">IF(C518&gt;0,G518/C518,0)</f>
        <v>0.54584297667794202</v>
      </c>
      <c r="I518" s="2"/>
      <c r="J518" s="2">
        <f t="shared" ref="J518:J549" si="222">IF($C518=0,"-",N518/$C518)</f>
        <v>0.2227167527149724</v>
      </c>
      <c r="K518" s="2">
        <f t="shared" ref="K518:K549" si="223">IF($C518=0,"-",O518/$C518)</f>
        <v>0.76855972939291439</v>
      </c>
      <c r="L518" s="2">
        <f t="shared" ref="L518:L549" si="224">IF($C518=0,"-",P518/$C518)</f>
        <v>0</v>
      </c>
      <c r="M518" s="2">
        <f t="shared" ref="M518:M549" si="225">IF(C518=0,"-",(1-J518-K518-L518))</f>
        <v>8.7235178921132306E-3</v>
      </c>
      <c r="N518" s="38">
        <v>3753</v>
      </c>
      <c r="O518" s="38">
        <v>12951</v>
      </c>
      <c r="P518" s="38"/>
      <c r="Q518" s="38">
        <v>57</v>
      </c>
      <c r="R518" s="38">
        <v>26</v>
      </c>
      <c r="S518" s="38"/>
      <c r="T518" s="38">
        <f>IF(Copyright!$B$14=1,CJ518,0)</f>
        <v>14</v>
      </c>
      <c r="U518" s="38">
        <f>IF(Copyright!$B$14=1,CK518,0)</f>
        <v>16</v>
      </c>
      <c r="V518" s="38"/>
      <c r="W518" s="38">
        <f>IF(Copyright!B$11=1,IF(CF518&gt;0,CF518-SUM(X518:AY518),SUM(CN518:CR518)),SUM(CN518:CR518))</f>
        <v>34</v>
      </c>
      <c r="X518" s="38">
        <v>0</v>
      </c>
      <c r="Y518" s="38"/>
      <c r="Z518" s="38">
        <v>0</v>
      </c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  <c r="BA518" s="3">
        <f>IF(Q518&gt;0,RANK(Q518,(N518:P518,Q518:AE518)),0)</f>
        <v>3</v>
      </c>
      <c r="BB518" s="3">
        <f>IF(R518&gt;0,RANK(R518,(N518:P518,Q518:AE518)),0)</f>
        <v>5</v>
      </c>
      <c r="BC518" s="3">
        <f>IF(S518&gt;0,RANK(S518,(N518:P518,Q518:AE518)),0)</f>
        <v>0</v>
      </c>
      <c r="BD518" s="3">
        <f>IF(T518&gt;0,RANK(T518,(N518:P518,Q518:AE518)),0)</f>
        <v>7</v>
      </c>
      <c r="BE518" s="2">
        <f t="shared" ref="BE518:BE549" si="226">IF($C518=0,"-",Q518/$C518)</f>
        <v>3.3825885704112514E-3</v>
      </c>
      <c r="BF518" s="2">
        <f t="shared" ref="BF518:BF549" si="227">IF($C518=0,"-",R518/$C518)</f>
        <v>1.5429351373805709E-3</v>
      </c>
      <c r="BG518" s="2">
        <f t="shared" ref="BG518:BG549" si="228">IF($C518=0,"-",S518/$C518)</f>
        <v>0</v>
      </c>
      <c r="BH518" s="2">
        <f t="shared" ref="BH518:BH549" si="229">IF($C518=0,"-",T518/$C518)</f>
        <v>8.3081122782030742E-4</v>
      </c>
      <c r="BJ518" t="s">
        <v>1618</v>
      </c>
      <c r="BK518" t="s">
        <v>1135</v>
      </c>
      <c r="BL518">
        <v>10</v>
      </c>
      <c r="BN518">
        <v>0</v>
      </c>
      <c r="BO518" s="60">
        <v>13</v>
      </c>
      <c r="BP518" s="62">
        <v>195</v>
      </c>
      <c r="BQ518" s="66">
        <f t="shared" ref="BQ518:BQ549" si="230">1000*BO518+BP518</f>
        <v>13195</v>
      </c>
      <c r="BR518" s="66">
        <f t="shared" si="205"/>
        <v>13195</v>
      </c>
      <c r="BS518" s="3" t="s">
        <v>3083</v>
      </c>
      <c r="CB518" s="95"/>
      <c r="CD518" s="38">
        <f t="shared" si="218"/>
        <v>0</v>
      </c>
      <c r="CE518" s="38">
        <f>16817+34</f>
        <v>16851</v>
      </c>
      <c r="CF518" s="38">
        <v>34</v>
      </c>
      <c r="CI518" s="1"/>
      <c r="CJ518" s="1">
        <v>14</v>
      </c>
      <c r="CK518" s="1">
        <v>16</v>
      </c>
      <c r="CL518" s="1"/>
      <c r="CM518" s="51"/>
    </row>
    <row r="519" spans="1:91" ht="14" hidden="1" customHeight="1" outlineLevel="1" x14ac:dyDescent="0.2">
      <c r="A519" t="s">
        <v>1791</v>
      </c>
      <c r="B519" t="s">
        <v>1135</v>
      </c>
      <c r="C519" s="1">
        <f t="shared" si="219"/>
        <v>3621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>IF(P519&gt;0,RANK(P519,(N519:P519,Q519:AE519)),0)</f>
        <v>0</v>
      </c>
      <c r="G519" s="1">
        <f t="shared" si="220"/>
        <v>1095</v>
      </c>
      <c r="H519" s="2">
        <f t="shared" si="221"/>
        <v>0.30240265120132559</v>
      </c>
      <c r="I519" s="2"/>
      <c r="J519" s="2">
        <f t="shared" si="222"/>
        <v>0.34603700635183648</v>
      </c>
      <c r="K519" s="2">
        <f t="shared" si="223"/>
        <v>0.64843965755316213</v>
      </c>
      <c r="L519" s="2">
        <f t="shared" si="224"/>
        <v>0</v>
      </c>
      <c r="M519" s="2">
        <f t="shared" si="225"/>
        <v>5.5233360950013299E-3</v>
      </c>
      <c r="N519" s="38">
        <v>1253</v>
      </c>
      <c r="O519" s="38">
        <v>2348</v>
      </c>
      <c r="P519" s="38"/>
      <c r="Q519" s="38">
        <v>11</v>
      </c>
      <c r="R519" s="38">
        <v>9</v>
      </c>
      <c r="S519" s="38"/>
      <c r="T519" s="38">
        <f>IF(Copyright!$B$14=1,CJ519,0)</f>
        <v>0</v>
      </c>
      <c r="U519" s="38">
        <f>IF(Copyright!$B$14=1,CK519,0)</f>
        <v>0</v>
      </c>
      <c r="V519" s="38"/>
      <c r="W519" s="38">
        <f>IF(Copyright!B$11=1,IF(CF519&gt;0,CF519-SUM(X519:AY519),SUM(CN519:CR519)),SUM(CN519:CR519))</f>
        <v>0</v>
      </c>
      <c r="X519" s="38">
        <v>0</v>
      </c>
      <c r="Y519" s="38"/>
      <c r="Z519" s="38">
        <v>0</v>
      </c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  <c r="BA519" s="3">
        <f>IF(Q519&gt;0,RANK(Q519,(N519:P519,Q519:AE519)),0)</f>
        <v>3</v>
      </c>
      <c r="BB519" s="3">
        <f>IF(R519&gt;0,RANK(R519,(N519:P519,Q519:AE519)),0)</f>
        <v>4</v>
      </c>
      <c r="BC519" s="3">
        <f>IF(S519&gt;0,RANK(S519,(N519:P519,Q519:AE519)),0)</f>
        <v>0</v>
      </c>
      <c r="BD519" s="3">
        <f>IF(T519&gt;0,RANK(T519,(N519:P519,Q519:AE519)),0)</f>
        <v>0</v>
      </c>
      <c r="BE519" s="2">
        <f t="shared" si="226"/>
        <v>3.0378348522507597E-3</v>
      </c>
      <c r="BF519" s="2">
        <f t="shared" si="227"/>
        <v>2.4855012427506215E-3</v>
      </c>
      <c r="BG519" s="2">
        <f t="shared" si="228"/>
        <v>0</v>
      </c>
      <c r="BH519" s="2">
        <f t="shared" si="229"/>
        <v>0</v>
      </c>
      <c r="BJ519" t="s">
        <v>1791</v>
      </c>
      <c r="BK519" t="s">
        <v>1135</v>
      </c>
      <c r="BL519">
        <v>2</v>
      </c>
      <c r="BN519">
        <v>0</v>
      </c>
      <c r="BO519" s="60">
        <v>13</v>
      </c>
      <c r="BP519" s="62">
        <v>197</v>
      </c>
      <c r="BQ519" s="66">
        <f t="shared" si="230"/>
        <v>13197</v>
      </c>
      <c r="BR519" s="66">
        <f t="shared" si="205"/>
        <v>13197</v>
      </c>
      <c r="BS519" s="3" t="s">
        <v>3083</v>
      </c>
      <c r="CD519" s="38">
        <f t="shared" si="218"/>
        <v>3621</v>
      </c>
      <c r="CI519" s="1"/>
      <c r="CJ519" s="1"/>
      <c r="CK519" s="1"/>
      <c r="CL519" s="1"/>
    </row>
    <row r="520" spans="1:91" ht="14" hidden="1" customHeight="1" outlineLevel="1" x14ac:dyDescent="0.2">
      <c r="A520" t="s">
        <v>1672</v>
      </c>
      <c r="B520" t="s">
        <v>1135</v>
      </c>
      <c r="C520" s="1">
        <f t="shared" si="219"/>
        <v>11846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>IF(P520&gt;0,RANK(P520,(N520:P520,Q520:AE520)),0)</f>
        <v>0</v>
      </c>
      <c r="G520" s="1">
        <f t="shared" si="220"/>
        <v>3002</v>
      </c>
      <c r="H520" s="2">
        <f t="shared" si="221"/>
        <v>0.25341887556981257</v>
      </c>
      <c r="I520" s="2"/>
      <c r="J520" s="2">
        <f t="shared" si="222"/>
        <v>0.36915414485902415</v>
      </c>
      <c r="K520" s="2">
        <f t="shared" si="223"/>
        <v>0.62257302042883678</v>
      </c>
      <c r="L520" s="2">
        <f t="shared" si="224"/>
        <v>0</v>
      </c>
      <c r="M520" s="2">
        <f t="shared" si="225"/>
        <v>8.2728347121391321E-3</v>
      </c>
      <c r="N520" s="38">
        <v>4373</v>
      </c>
      <c r="O520" s="38">
        <v>7375</v>
      </c>
      <c r="P520" s="38"/>
      <c r="Q520" s="38">
        <v>28</v>
      </c>
      <c r="R520" s="38">
        <v>12</v>
      </c>
      <c r="S520" s="38"/>
      <c r="T520" s="38">
        <f>IF(Copyright!$B$14=1,CJ520,0)</f>
        <v>12</v>
      </c>
      <c r="U520" s="38">
        <f>IF(Copyright!$B$14=1,CK520,0)</f>
        <v>19</v>
      </c>
      <c r="V520" s="38"/>
      <c r="W520" s="38">
        <f>IF(Copyright!B$11=1,IF(CF520&gt;0,CF520-SUM(X520:AY520),SUM(CN520:CR520)),SUM(CN520:CR520))</f>
        <v>25</v>
      </c>
      <c r="X520" s="38">
        <v>2</v>
      </c>
      <c r="Y520" s="38"/>
      <c r="Z520" s="38">
        <v>0</v>
      </c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  <c r="BA520" s="3">
        <f>IF(Q520&gt;0,RANK(Q520,(N520:P520,Q520:AE520)),0)</f>
        <v>3</v>
      </c>
      <c r="BB520" s="3">
        <f>IF(R520&gt;0,RANK(R520,(N520:P520,Q520:AE520)),0)</f>
        <v>6</v>
      </c>
      <c r="BC520" s="3">
        <f>IF(S520&gt;0,RANK(S520,(N520:P520,Q520:AE520)),0)</f>
        <v>0</v>
      </c>
      <c r="BD520" s="3">
        <f>IF(T520&gt;0,RANK(T520,(N520:P520,Q520:AE520)),0)</f>
        <v>6</v>
      </c>
      <c r="BE520" s="2">
        <f t="shared" si="226"/>
        <v>2.363667060611177E-3</v>
      </c>
      <c r="BF520" s="2">
        <f t="shared" si="227"/>
        <v>1.0130001688333614E-3</v>
      </c>
      <c r="BG520" s="2">
        <f t="shared" si="228"/>
        <v>0</v>
      </c>
      <c r="BH520" s="2">
        <f t="shared" si="229"/>
        <v>1.0130001688333614E-3</v>
      </c>
      <c r="BJ520" t="s">
        <v>1672</v>
      </c>
      <c r="BK520" t="s">
        <v>1135</v>
      </c>
      <c r="BL520">
        <v>3</v>
      </c>
      <c r="BN520">
        <v>0</v>
      </c>
      <c r="BO520" s="60">
        <v>13</v>
      </c>
      <c r="BP520" s="62">
        <v>199</v>
      </c>
      <c r="BQ520" s="66">
        <f t="shared" si="230"/>
        <v>13199</v>
      </c>
      <c r="BR520" s="66">
        <f t="shared" si="205"/>
        <v>13199</v>
      </c>
      <c r="BS520" s="3" t="s">
        <v>3083</v>
      </c>
      <c r="BY520" s="73"/>
      <c r="BZ520" s="73"/>
      <c r="CB520" s="95"/>
      <c r="CD520" s="38">
        <f t="shared" si="218"/>
        <v>0</v>
      </c>
      <c r="CE520" s="38">
        <f>11821+25</f>
        <v>11846</v>
      </c>
      <c r="CF520" s="38">
        <v>27</v>
      </c>
      <c r="CI520" s="1"/>
      <c r="CJ520" s="1">
        <v>12</v>
      </c>
      <c r="CK520" s="1">
        <v>19</v>
      </c>
      <c r="CL520" s="1"/>
      <c r="CM520" s="51"/>
    </row>
    <row r="521" spans="1:91" ht="14" hidden="1" customHeight="1" outlineLevel="1" x14ac:dyDescent="0.2">
      <c r="A521" t="s">
        <v>1242</v>
      </c>
      <c r="B521" t="s">
        <v>1135</v>
      </c>
      <c r="C521" s="1">
        <f t="shared" si="219"/>
        <v>2724</v>
      </c>
      <c r="D521" s="3">
        <f>IF(N521&gt;0, RANK(N521,(N521:P521,Q521:AE521)),0)</f>
        <v>2</v>
      </c>
      <c r="E521" s="3">
        <f>IF(O521&gt;0,RANK(O521,(N521:P521,Q521:AE521)),0)</f>
        <v>1</v>
      </c>
      <c r="F521" s="3">
        <f>IF(P521&gt;0,RANK(P521,(N521:P521,Q521:AE521)),0)</f>
        <v>0</v>
      </c>
      <c r="G521" s="1">
        <f t="shared" si="220"/>
        <v>1375</v>
      </c>
      <c r="H521" s="2">
        <f t="shared" si="221"/>
        <v>0.50477239353891334</v>
      </c>
      <c r="I521" s="2"/>
      <c r="J521" s="2">
        <f t="shared" si="222"/>
        <v>0.24596182085168869</v>
      </c>
      <c r="K521" s="2">
        <f t="shared" si="223"/>
        <v>0.75073421439060206</v>
      </c>
      <c r="L521" s="2">
        <f t="shared" si="224"/>
        <v>0</v>
      </c>
      <c r="M521" s="2">
        <f t="shared" si="225"/>
        <v>3.3039647577092213E-3</v>
      </c>
      <c r="N521" s="38">
        <v>670</v>
      </c>
      <c r="O521" s="38">
        <v>2045</v>
      </c>
      <c r="P521" s="38"/>
      <c r="Q521" s="38">
        <v>5</v>
      </c>
      <c r="R521" s="38">
        <v>4</v>
      </c>
      <c r="S521" s="38"/>
      <c r="T521" s="38">
        <f>IF(Copyright!$B$14=1,CJ521,0)</f>
        <v>0</v>
      </c>
      <c r="U521" s="38">
        <f>IF(Copyright!$B$14=1,CK521,0)</f>
        <v>0</v>
      </c>
      <c r="V521" s="38"/>
      <c r="W521" s="38">
        <f>IF(Copyright!B$11=1,IF(CF521&gt;0,CF521-SUM(X521:AY521),SUM(CN521:CR521)),SUM(CN521:CR521))</f>
        <v>0</v>
      </c>
      <c r="X521" s="38">
        <v>0</v>
      </c>
      <c r="Y521" s="38"/>
      <c r="Z521" s="38">
        <v>0</v>
      </c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  <c r="BA521" s="3">
        <f>IF(Q521&gt;0,RANK(Q521,(N521:P521,Q521:AE521)),0)</f>
        <v>3</v>
      </c>
      <c r="BB521" s="3">
        <f>IF(R521&gt;0,RANK(R521,(N521:P521,Q521:AE521)),0)</f>
        <v>4</v>
      </c>
      <c r="BC521" s="3">
        <f>IF(S521&gt;0,RANK(S521,(N521:P521,Q521:AE521)),0)</f>
        <v>0</v>
      </c>
      <c r="BD521" s="3">
        <f>IF(T521&gt;0,RANK(T521,(N521:P521,Q521:AE521)),0)</f>
        <v>0</v>
      </c>
      <c r="BE521" s="2">
        <f t="shared" si="226"/>
        <v>1.8355359765051395E-3</v>
      </c>
      <c r="BF521" s="2">
        <f t="shared" si="227"/>
        <v>1.4684287812041115E-3</v>
      </c>
      <c r="BG521" s="2">
        <f t="shared" si="228"/>
        <v>0</v>
      </c>
      <c r="BH521" s="2">
        <f t="shared" si="229"/>
        <v>0</v>
      </c>
      <c r="BJ521" t="s">
        <v>1242</v>
      </c>
      <c r="BK521" t="s">
        <v>1135</v>
      </c>
      <c r="BL521">
        <v>2</v>
      </c>
      <c r="BN521">
        <v>0</v>
      </c>
      <c r="BO521" s="60">
        <v>13</v>
      </c>
      <c r="BP521" s="62">
        <v>201</v>
      </c>
      <c r="BQ521" s="66">
        <f t="shared" si="230"/>
        <v>13201</v>
      </c>
      <c r="BR521" s="66">
        <f t="shared" si="205"/>
        <v>13201</v>
      </c>
      <c r="BS521" s="3" t="s">
        <v>3083</v>
      </c>
      <c r="CD521" s="38">
        <f t="shared" si="218"/>
        <v>2724</v>
      </c>
      <c r="CI521" s="1"/>
      <c r="CJ521" s="1"/>
      <c r="CK521" s="1"/>
      <c r="CL521" s="1"/>
    </row>
    <row r="522" spans="1:91" ht="14" hidden="1" customHeight="1" outlineLevel="1" x14ac:dyDescent="0.2">
      <c r="A522" t="s">
        <v>307</v>
      </c>
      <c r="B522" t="s">
        <v>1135</v>
      </c>
      <c r="C522" s="1">
        <f t="shared" si="219"/>
        <v>8877</v>
      </c>
      <c r="D522" s="3">
        <f>IF(N522&gt;0, RANK(N522,(N522:P522,Q522:AE522)),0)</f>
        <v>2</v>
      </c>
      <c r="E522" s="3">
        <f>IF(O522&gt;0,RANK(O522,(N522:P522,Q522:AE522)),0)</f>
        <v>1</v>
      </c>
      <c r="F522" s="3">
        <f>IF(P522&gt;0,RANK(P522,(N522:P522,Q522:AE522)),0)</f>
        <v>0</v>
      </c>
      <c r="G522" s="1">
        <f t="shared" si="220"/>
        <v>1449</v>
      </c>
      <c r="H522" s="2">
        <f t="shared" si="221"/>
        <v>0.16323082122338628</v>
      </c>
      <c r="I522" s="2"/>
      <c r="J522" s="2">
        <f t="shared" si="222"/>
        <v>0.41692013067477751</v>
      </c>
      <c r="K522" s="2">
        <f t="shared" si="223"/>
        <v>0.58015095189816379</v>
      </c>
      <c r="L522" s="2">
        <f t="shared" si="224"/>
        <v>0</v>
      </c>
      <c r="M522" s="2">
        <f t="shared" si="225"/>
        <v>2.9289174270586971E-3</v>
      </c>
      <c r="N522" s="38">
        <v>3701</v>
      </c>
      <c r="O522" s="38">
        <v>5150</v>
      </c>
      <c r="P522" s="38"/>
      <c r="Q522" s="38">
        <v>18</v>
      </c>
      <c r="R522" s="38">
        <v>8</v>
      </c>
      <c r="S522" s="38"/>
      <c r="T522" s="38">
        <f>IF(Copyright!$B$14=1,CJ522,0)</f>
        <v>0</v>
      </c>
      <c r="U522" s="38">
        <f>IF(Copyright!$B$14=1,CK522,0)</f>
        <v>0</v>
      </c>
      <c r="V522" s="38"/>
      <c r="W522" s="38">
        <f>IF(Copyright!B$11=1,IF(CF522&gt;0,CF522-SUM(X522:AY522),SUM(CN522:CR522)),SUM(CN522:CR522))</f>
        <v>0</v>
      </c>
      <c r="X522" s="38">
        <v>0</v>
      </c>
      <c r="Y522" s="38"/>
      <c r="Z522" s="38">
        <v>0</v>
      </c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  <c r="BA522" s="3">
        <f>IF(Q522&gt;0,RANK(Q522,(N522:P522,Q522:AE522)),0)</f>
        <v>3</v>
      </c>
      <c r="BB522" s="3">
        <f>IF(R522&gt;0,RANK(R522,(N522:P522,Q522:AE522)),0)</f>
        <v>4</v>
      </c>
      <c r="BC522" s="3">
        <f>IF(S522&gt;0,RANK(S522,(N522:P522,Q522:AE522)),0)</f>
        <v>0</v>
      </c>
      <c r="BD522" s="3">
        <f>IF(T522&gt;0,RANK(T522,(N522:P522,Q522:AE522)),0)</f>
        <v>0</v>
      </c>
      <c r="BE522" s="2">
        <f t="shared" si="226"/>
        <v>2.0277120648867861E-3</v>
      </c>
      <c r="BF522" s="2">
        <f t="shared" si="227"/>
        <v>9.0120536217190496E-4</v>
      </c>
      <c r="BG522" s="2">
        <f t="shared" si="228"/>
        <v>0</v>
      </c>
      <c r="BH522" s="2">
        <f t="shared" si="229"/>
        <v>0</v>
      </c>
      <c r="BJ522" t="s">
        <v>307</v>
      </c>
      <c r="BK522" t="s">
        <v>1135</v>
      </c>
      <c r="BL522">
        <v>2</v>
      </c>
      <c r="BN522">
        <v>0</v>
      </c>
      <c r="BO522" s="60">
        <v>13</v>
      </c>
      <c r="BP522" s="62">
        <v>205</v>
      </c>
      <c r="BQ522" s="66">
        <f t="shared" si="230"/>
        <v>13205</v>
      </c>
      <c r="BR522" s="66">
        <f t="shared" si="205"/>
        <v>13205</v>
      </c>
      <c r="BS522" s="3" t="s">
        <v>3083</v>
      </c>
      <c r="CD522" s="38">
        <f t="shared" si="218"/>
        <v>8877</v>
      </c>
      <c r="CI522" s="1"/>
      <c r="CJ522" s="1"/>
      <c r="CK522" s="1"/>
      <c r="CL522" s="1"/>
    </row>
    <row r="523" spans="1:91" ht="14" hidden="1" customHeight="1" outlineLevel="1" x14ac:dyDescent="0.2">
      <c r="A523" t="s">
        <v>629</v>
      </c>
      <c r="B523" t="s">
        <v>1135</v>
      </c>
      <c r="C523" s="1">
        <f t="shared" si="219"/>
        <v>17704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>IF(P523&gt;0,RANK(P523,(N523:P523,Q523:AE523)),0)</f>
        <v>0</v>
      </c>
      <c r="G523" s="1">
        <f t="shared" si="220"/>
        <v>8265</v>
      </c>
      <c r="H523" s="2">
        <f t="shared" si="221"/>
        <v>0.46684365115228199</v>
      </c>
      <c r="I523" s="2"/>
      <c r="J523" s="2">
        <f t="shared" si="222"/>
        <v>0.26485539990962492</v>
      </c>
      <c r="K523" s="2">
        <f t="shared" si="223"/>
        <v>0.73169905106190691</v>
      </c>
      <c r="L523" s="2">
        <f t="shared" si="224"/>
        <v>0</v>
      </c>
      <c r="M523" s="2">
        <f t="shared" si="225"/>
        <v>3.4455490284681645E-3</v>
      </c>
      <c r="N523" s="38">
        <v>4689</v>
      </c>
      <c r="O523" s="38">
        <v>12954</v>
      </c>
      <c r="P523" s="38"/>
      <c r="Q523" s="38">
        <v>41</v>
      </c>
      <c r="R523" s="38">
        <v>20</v>
      </c>
      <c r="S523" s="38"/>
      <c r="T523" s="38">
        <f>IF(Copyright!$B$14=1,CJ523,0)</f>
        <v>0</v>
      </c>
      <c r="U523" s="38">
        <f>IF(Copyright!$B$14=1,CK523,0)</f>
        <v>0</v>
      </c>
      <c r="V523" s="38"/>
      <c r="W523" s="38">
        <f>IF(Copyright!B$11=1,IF(CF523&gt;0,CF523-SUM(X523:AY523),SUM(CN523:CR523)),SUM(CN523:CR523))</f>
        <v>0</v>
      </c>
      <c r="X523" s="38">
        <v>0</v>
      </c>
      <c r="Y523" s="38"/>
      <c r="Z523" s="38">
        <v>0</v>
      </c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  <c r="BA523" s="3">
        <f>IF(Q523&gt;0,RANK(Q523,(N523:P523,Q523:AE523)),0)</f>
        <v>3</v>
      </c>
      <c r="BB523" s="3">
        <f>IF(R523&gt;0,RANK(R523,(N523:P523,Q523:AE523)),0)</f>
        <v>4</v>
      </c>
      <c r="BC523" s="3">
        <f>IF(S523&gt;0,RANK(S523,(N523:P523,Q523:AE523)),0)</f>
        <v>0</v>
      </c>
      <c r="BD523" s="3">
        <f>IF(T523&gt;0,RANK(T523,(N523:P523,Q523:AE523)),0)</f>
        <v>0</v>
      </c>
      <c r="BE523" s="2">
        <f t="shared" si="226"/>
        <v>2.3158608224130139E-3</v>
      </c>
      <c r="BF523" s="2">
        <f t="shared" si="227"/>
        <v>1.1296882060551287E-3</v>
      </c>
      <c r="BG523" s="2">
        <f t="shared" si="228"/>
        <v>0</v>
      </c>
      <c r="BH523" s="2">
        <f t="shared" si="229"/>
        <v>0</v>
      </c>
      <c r="BJ523" t="s">
        <v>629</v>
      </c>
      <c r="BK523" t="s">
        <v>1135</v>
      </c>
      <c r="BL523">
        <v>8</v>
      </c>
      <c r="BN523">
        <v>0</v>
      </c>
      <c r="BO523" s="60">
        <v>13</v>
      </c>
      <c r="BP523" s="62">
        <v>207</v>
      </c>
      <c r="BQ523" s="66">
        <f t="shared" si="230"/>
        <v>13207</v>
      </c>
      <c r="BR523" s="66">
        <f t="shared" si="205"/>
        <v>13207</v>
      </c>
      <c r="BS523" s="3" t="s">
        <v>3083</v>
      </c>
      <c r="CD523" s="38">
        <f t="shared" si="218"/>
        <v>17704</v>
      </c>
      <c r="CI523" s="1"/>
      <c r="CJ523" s="1"/>
      <c r="CK523" s="1"/>
      <c r="CL523" s="1"/>
    </row>
    <row r="524" spans="1:91" ht="14" hidden="1" customHeight="1" outlineLevel="1" x14ac:dyDescent="0.2">
      <c r="A524" t="s">
        <v>1381</v>
      </c>
      <c r="B524" t="s">
        <v>1135</v>
      </c>
      <c r="C524" s="1">
        <f t="shared" si="219"/>
        <v>3973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>IF(P524&gt;0,RANK(P524,(N524:P524,Q524:AE524)),0)</f>
        <v>0</v>
      </c>
      <c r="G524" s="1">
        <f t="shared" si="220"/>
        <v>2106</v>
      </c>
      <c r="H524" s="2">
        <f t="shared" si="221"/>
        <v>0.53007802668009063</v>
      </c>
      <c r="I524" s="2"/>
      <c r="J524" s="2">
        <f t="shared" si="222"/>
        <v>0.23332494336773218</v>
      </c>
      <c r="K524" s="2">
        <f t="shared" si="223"/>
        <v>0.76340297004782276</v>
      </c>
      <c r="L524" s="2">
        <f t="shared" si="224"/>
        <v>0</v>
      </c>
      <c r="M524" s="2">
        <f t="shared" si="225"/>
        <v>3.2720865844449998E-3</v>
      </c>
      <c r="N524" s="38">
        <v>927</v>
      </c>
      <c r="O524" s="38">
        <v>3033</v>
      </c>
      <c r="P524" s="38"/>
      <c r="Q524" s="38">
        <v>9</v>
      </c>
      <c r="R524" s="38">
        <v>4</v>
      </c>
      <c r="S524" s="38"/>
      <c r="T524" s="38">
        <f>IF(Copyright!$B$14=1,CJ524,0)</f>
        <v>0</v>
      </c>
      <c r="U524" s="38">
        <f>IF(Copyright!$B$14=1,CK524,0)</f>
        <v>0</v>
      </c>
      <c r="V524" s="38"/>
      <c r="W524" s="38">
        <f>IF(Copyright!B$11=1,IF(CF524&gt;0,CF524-SUM(X524:AY524),SUM(CN524:CR524)),SUM(CN524:CR524))</f>
        <v>0</v>
      </c>
      <c r="X524" s="38">
        <v>0</v>
      </c>
      <c r="Y524" s="38"/>
      <c r="Z524" s="38">
        <v>0</v>
      </c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  <c r="BA524" s="3">
        <f>IF(Q524&gt;0,RANK(Q524,(N524:P524,Q524:AE524)),0)</f>
        <v>3</v>
      </c>
      <c r="BB524" s="3">
        <f>IF(R524&gt;0,RANK(R524,(N524:P524,Q524:AE524)),0)</f>
        <v>4</v>
      </c>
      <c r="BC524" s="3">
        <f>IF(S524&gt;0,RANK(S524,(N524:P524,Q524:AE524)),0)</f>
        <v>0</v>
      </c>
      <c r="BD524" s="3">
        <f>IF(T524&gt;0,RANK(T524,(N524:P524,Q524:AE524)),0)</f>
        <v>0</v>
      </c>
      <c r="BE524" s="2">
        <f t="shared" si="226"/>
        <v>2.2652907123080794E-3</v>
      </c>
      <c r="BF524" s="2">
        <f t="shared" si="227"/>
        <v>1.0067958721369243E-3</v>
      </c>
      <c r="BG524" s="2">
        <f t="shared" si="228"/>
        <v>0</v>
      </c>
      <c r="BH524" s="2">
        <f t="shared" si="229"/>
        <v>0</v>
      </c>
      <c r="BJ524" t="s">
        <v>1381</v>
      </c>
      <c r="BK524" t="s">
        <v>1135</v>
      </c>
      <c r="BL524">
        <v>12</v>
      </c>
      <c r="BN524">
        <v>0</v>
      </c>
      <c r="BO524" s="60">
        <v>13</v>
      </c>
      <c r="BP524" s="62">
        <v>209</v>
      </c>
      <c r="BQ524" s="66">
        <f t="shared" si="230"/>
        <v>13209</v>
      </c>
      <c r="BR524" s="66">
        <f t="shared" si="205"/>
        <v>13209</v>
      </c>
      <c r="BS524" s="3" t="s">
        <v>3083</v>
      </c>
      <c r="CD524" s="38">
        <f t="shared" si="218"/>
        <v>3973</v>
      </c>
      <c r="CI524" s="1"/>
      <c r="CJ524" s="1"/>
      <c r="CK524" s="1"/>
      <c r="CL524" s="1"/>
    </row>
    <row r="525" spans="1:91" ht="14" hidden="1" customHeight="1" outlineLevel="1" x14ac:dyDescent="0.2">
      <c r="A525" t="s">
        <v>1124</v>
      </c>
      <c r="B525" t="s">
        <v>1135</v>
      </c>
      <c r="C525" s="1">
        <f t="shared" si="219"/>
        <v>13181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>IF(P525&gt;0,RANK(P525,(N525:P525,Q525:AE525)),0)</f>
        <v>0</v>
      </c>
      <c r="G525" s="1">
        <f t="shared" si="220"/>
        <v>6056</v>
      </c>
      <c r="H525" s="2">
        <f t="shared" si="221"/>
        <v>0.45944920719217053</v>
      </c>
      <c r="I525" s="2"/>
      <c r="J525" s="2">
        <f t="shared" si="222"/>
        <v>0.26803732645474548</v>
      </c>
      <c r="K525" s="2">
        <f t="shared" si="223"/>
        <v>0.72748653364691607</v>
      </c>
      <c r="L525" s="2">
        <f t="shared" si="224"/>
        <v>0</v>
      </c>
      <c r="M525" s="2">
        <f t="shared" si="225"/>
        <v>4.4761398983383938E-3</v>
      </c>
      <c r="N525" s="38">
        <v>3533</v>
      </c>
      <c r="O525" s="38">
        <v>9589</v>
      </c>
      <c r="P525" s="38"/>
      <c r="Q525" s="38">
        <v>49</v>
      </c>
      <c r="R525" s="38">
        <v>10</v>
      </c>
      <c r="S525" s="38"/>
      <c r="T525" s="38">
        <f>IF(Copyright!$B$14=1,CJ525,0)</f>
        <v>0</v>
      </c>
      <c r="U525" s="38">
        <f>IF(Copyright!$B$14=1,CK525,0)</f>
        <v>0</v>
      </c>
      <c r="V525" s="38"/>
      <c r="W525" s="38">
        <f>IF(Copyright!B$11=1,IF(CF525&gt;0,CF525-SUM(X525:AY525),SUM(CN525:CR525)),SUM(CN525:CR525))</f>
        <v>0</v>
      </c>
      <c r="X525" s="38">
        <v>0</v>
      </c>
      <c r="Y525" s="38"/>
      <c r="Z525" s="38">
        <v>0</v>
      </c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  <c r="BA525" s="3">
        <f>IF(Q525&gt;0,RANK(Q525,(N525:P525,Q525:AE525)),0)</f>
        <v>3</v>
      </c>
      <c r="BB525" s="3">
        <f>IF(R525&gt;0,RANK(R525,(N525:P525,Q525:AE525)),0)</f>
        <v>4</v>
      </c>
      <c r="BC525" s="3">
        <f>IF(S525&gt;0,RANK(S525,(N525:P525,Q525:AE525)),0)</f>
        <v>0</v>
      </c>
      <c r="BD525" s="3">
        <f>IF(T525&gt;0,RANK(T525,(N525:P525,Q525:AE525)),0)</f>
        <v>0</v>
      </c>
      <c r="BE525" s="2">
        <f t="shared" si="226"/>
        <v>3.7174721189591076E-3</v>
      </c>
      <c r="BF525" s="2">
        <f t="shared" si="227"/>
        <v>7.5866777937940973E-4</v>
      </c>
      <c r="BG525" s="2">
        <f t="shared" si="228"/>
        <v>0</v>
      </c>
      <c r="BH525" s="2">
        <f t="shared" si="229"/>
        <v>0</v>
      </c>
      <c r="BJ525" t="s">
        <v>1124</v>
      </c>
      <c r="BK525" t="s">
        <v>1135</v>
      </c>
      <c r="BL525">
        <v>10</v>
      </c>
      <c r="BN525">
        <v>0</v>
      </c>
      <c r="BO525" s="60">
        <v>13</v>
      </c>
      <c r="BP525" s="62">
        <v>211</v>
      </c>
      <c r="BQ525" s="66">
        <f t="shared" si="230"/>
        <v>13211</v>
      </c>
      <c r="BR525" s="66">
        <f t="shared" si="205"/>
        <v>13211</v>
      </c>
      <c r="BS525" s="3" t="s">
        <v>3083</v>
      </c>
      <c r="CD525" s="38">
        <f t="shared" si="218"/>
        <v>13181</v>
      </c>
      <c r="CI525" s="1"/>
      <c r="CJ525" s="1"/>
      <c r="CK525" s="1"/>
      <c r="CL525" s="1"/>
    </row>
    <row r="526" spans="1:91" ht="14" hidden="1" customHeight="1" outlineLevel="1" x14ac:dyDescent="0.2">
      <c r="A526" t="s">
        <v>1833</v>
      </c>
      <c r="B526" t="s">
        <v>1135</v>
      </c>
      <c r="C526" s="1">
        <f t="shared" si="219"/>
        <v>17468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>IF(P526&gt;0,RANK(P526,(N526:P526,Q526:AE526)),0)</f>
        <v>0</v>
      </c>
      <c r="G526" s="1">
        <f t="shared" si="220"/>
        <v>12506</v>
      </c>
      <c r="H526" s="2">
        <f t="shared" si="221"/>
        <v>0.71593771467826883</v>
      </c>
      <c r="I526" s="2"/>
      <c r="J526" s="2">
        <f t="shared" si="222"/>
        <v>0.14077169681703686</v>
      </c>
      <c r="K526" s="2">
        <f t="shared" si="223"/>
        <v>0.85670941149530566</v>
      </c>
      <c r="L526" s="2">
        <f t="shared" si="224"/>
        <v>0</v>
      </c>
      <c r="M526" s="2">
        <f t="shared" si="225"/>
        <v>2.5188916876575096E-3</v>
      </c>
      <c r="N526" s="38">
        <v>2459</v>
      </c>
      <c r="O526" s="38">
        <v>14965</v>
      </c>
      <c r="P526" s="38"/>
      <c r="Q526" s="38">
        <v>29</v>
      </c>
      <c r="R526" s="38">
        <v>15</v>
      </c>
      <c r="S526" s="38"/>
      <c r="T526" s="38">
        <f>IF(Copyright!$B$14=1,CJ526,0)</f>
        <v>0</v>
      </c>
      <c r="U526" s="38">
        <f>IF(Copyright!$B$14=1,CK526,0)</f>
        <v>0</v>
      </c>
      <c r="V526" s="38"/>
      <c r="W526" s="38">
        <f>IF(Copyright!B$11=1,IF(CF526&gt;0,CF526-SUM(X526:AY526),SUM(CN526:CR526)),SUM(CN526:CR526))</f>
        <v>0</v>
      </c>
      <c r="X526" s="38">
        <v>0</v>
      </c>
      <c r="Y526" s="38"/>
      <c r="Z526" s="38">
        <v>0</v>
      </c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  <c r="BA526" s="3">
        <f>IF(Q526&gt;0,RANK(Q526,(N526:P526,Q526:AE526)),0)</f>
        <v>3</v>
      </c>
      <c r="BB526" s="3">
        <f>IF(R526&gt;0,RANK(R526,(N526:P526,Q526:AE526)),0)</f>
        <v>4</v>
      </c>
      <c r="BC526" s="3">
        <f>IF(S526&gt;0,RANK(S526,(N526:P526,Q526:AE526)),0)</f>
        <v>0</v>
      </c>
      <c r="BD526" s="3">
        <f>IF(T526&gt;0,RANK(T526,(N526:P526,Q526:AE526)),0)</f>
        <v>0</v>
      </c>
      <c r="BE526" s="2">
        <f t="shared" si="226"/>
        <v>1.6601786123196702E-3</v>
      </c>
      <c r="BF526" s="2">
        <f t="shared" si="227"/>
        <v>8.5871307533776043E-4</v>
      </c>
      <c r="BG526" s="2">
        <f t="shared" si="228"/>
        <v>0</v>
      </c>
      <c r="BH526" s="2">
        <f t="shared" si="229"/>
        <v>0</v>
      </c>
      <c r="BJ526" t="s">
        <v>1833</v>
      </c>
      <c r="BK526" t="s">
        <v>1135</v>
      </c>
      <c r="BL526">
        <v>14</v>
      </c>
      <c r="BN526">
        <v>0</v>
      </c>
      <c r="BO526" s="60">
        <v>13</v>
      </c>
      <c r="BP526" s="62">
        <v>213</v>
      </c>
      <c r="BQ526" s="66">
        <f t="shared" si="230"/>
        <v>13213</v>
      </c>
      <c r="BR526" s="66">
        <f t="shared" si="205"/>
        <v>13213</v>
      </c>
      <c r="BS526" s="3" t="s">
        <v>3083</v>
      </c>
      <c r="BY526" s="73"/>
      <c r="CD526" s="38">
        <f t="shared" si="218"/>
        <v>17468</v>
      </c>
      <c r="CI526" s="1"/>
      <c r="CJ526" s="1"/>
      <c r="CK526" s="1"/>
      <c r="CL526" s="1"/>
    </row>
    <row r="527" spans="1:91" ht="14" hidden="1" customHeight="1" outlineLevel="1" x14ac:dyDescent="0.2">
      <c r="A527" t="s">
        <v>962</v>
      </c>
      <c r="B527" t="s">
        <v>1135</v>
      </c>
      <c r="C527" s="1">
        <f t="shared" si="219"/>
        <v>80491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>IF(P527&gt;0,RANK(P527,(N527:P527,Q527:AE527)),0)</f>
        <v>0</v>
      </c>
      <c r="G527" s="1">
        <f t="shared" si="220"/>
        <v>18797</v>
      </c>
      <c r="H527" s="2">
        <f t="shared" si="221"/>
        <v>0.23352921444633562</v>
      </c>
      <c r="I527" s="2"/>
      <c r="J527" s="2">
        <f t="shared" si="222"/>
        <v>0.61389472114894827</v>
      </c>
      <c r="K527" s="2">
        <f t="shared" si="223"/>
        <v>0.38036550670261271</v>
      </c>
      <c r="L527" s="2">
        <f t="shared" si="224"/>
        <v>0</v>
      </c>
      <c r="M527" s="2">
        <f t="shared" si="225"/>
        <v>5.7397721484390152E-3</v>
      </c>
      <c r="N527" s="38">
        <v>49413</v>
      </c>
      <c r="O527" s="38">
        <v>30616</v>
      </c>
      <c r="P527" s="38"/>
      <c r="Q527" s="38">
        <v>255</v>
      </c>
      <c r="R527" s="38">
        <v>207</v>
      </c>
      <c r="S527" s="38"/>
      <c r="T527" s="38">
        <f>IF(Copyright!$B$14=1,CJ527,0)</f>
        <v>0</v>
      </c>
      <c r="U527" s="38">
        <f>IF(Copyright!$B$14=1,CK527,0)</f>
        <v>0</v>
      </c>
      <c r="V527" s="38"/>
      <c r="W527" s="38">
        <f>IF(Copyright!B$11=1,IF(CF527&gt;0,CF527-SUM(X527:AY527),SUM(CN527:CR527)),SUM(CN527:CR527))</f>
        <v>0</v>
      </c>
      <c r="X527" s="38">
        <v>0</v>
      </c>
      <c r="Y527" s="38"/>
      <c r="Z527" s="38">
        <v>0</v>
      </c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  <c r="BA527" s="3">
        <f>IF(Q527&gt;0,RANK(Q527,(N527:P527,Q527:AE527)),0)</f>
        <v>3</v>
      </c>
      <c r="BB527" s="3">
        <f>IF(R527&gt;0,RANK(R527,(N527:P527,Q527:AE527)),0)</f>
        <v>4</v>
      </c>
      <c r="BC527" s="3">
        <f>IF(S527&gt;0,RANK(S527,(N527:P527,Q527:AE527)),0)</f>
        <v>0</v>
      </c>
      <c r="BD527" s="3">
        <f>IF(T527&gt;0,RANK(T527,(N527:P527,Q527:AE527)),0)</f>
        <v>0</v>
      </c>
      <c r="BE527" s="2">
        <f t="shared" si="226"/>
        <v>3.1680560559565665E-3</v>
      </c>
      <c r="BF527" s="2">
        <f t="shared" si="227"/>
        <v>2.5717160924823893E-3</v>
      </c>
      <c r="BG527" s="2">
        <f t="shared" si="228"/>
        <v>0</v>
      </c>
      <c r="BH527" s="2">
        <f t="shared" si="229"/>
        <v>0</v>
      </c>
      <c r="BJ527" t="s">
        <v>962</v>
      </c>
      <c r="BK527" t="s">
        <v>1135</v>
      </c>
      <c r="BN527">
        <v>0</v>
      </c>
      <c r="BO527" s="60">
        <v>13</v>
      </c>
      <c r="BP527" s="62">
        <v>215</v>
      </c>
      <c r="BQ527" s="66">
        <f t="shared" si="230"/>
        <v>13215</v>
      </c>
      <c r="BR527" s="66">
        <f t="shared" si="205"/>
        <v>13215</v>
      </c>
      <c r="BS527" s="3" t="s">
        <v>3083</v>
      </c>
      <c r="BY527" s="73"/>
      <c r="CD527" s="38">
        <f t="shared" si="218"/>
        <v>80491</v>
      </c>
      <c r="CI527" s="1"/>
      <c r="CJ527" s="1"/>
      <c r="CK527" s="1"/>
      <c r="CL527" s="1"/>
    </row>
    <row r="528" spans="1:91" ht="14" hidden="1" customHeight="1" outlineLevel="1" x14ac:dyDescent="0.2">
      <c r="A528" t="s">
        <v>1115</v>
      </c>
      <c r="B528" t="s">
        <v>1135</v>
      </c>
      <c r="C528" s="1">
        <f t="shared" si="219"/>
        <v>59477</v>
      </c>
      <c r="D528" s="3">
        <f>IF(N528&gt;0, RANK(N528,(N528:P528,Q528:AE528)),0)</f>
        <v>1</v>
      </c>
      <c r="E528" s="3">
        <f>IF(O528&gt;0,RANK(O528,(N528:P528,Q528:AE528)),0)</f>
        <v>2</v>
      </c>
      <c r="F528" s="3">
        <f>IF(P528&gt;0,RANK(P528,(N528:P528,Q528:AE528)),0)</f>
        <v>0</v>
      </c>
      <c r="G528" s="1">
        <f t="shared" si="220"/>
        <v>8946</v>
      </c>
      <c r="H528" s="2">
        <f t="shared" si="221"/>
        <v>0.15041108327588815</v>
      </c>
      <c r="I528" s="2"/>
      <c r="J528" s="2">
        <f t="shared" si="222"/>
        <v>0.56894261647359479</v>
      </c>
      <c r="K528" s="2">
        <f t="shared" si="223"/>
        <v>0.4185315331977067</v>
      </c>
      <c r="L528" s="2">
        <f t="shared" si="224"/>
        <v>0</v>
      </c>
      <c r="M528" s="2">
        <f t="shared" si="225"/>
        <v>1.2525850328698518E-2</v>
      </c>
      <c r="N528" s="38">
        <v>33839</v>
      </c>
      <c r="O528" s="38">
        <v>24893</v>
      </c>
      <c r="P528" s="38"/>
      <c r="Q528" s="38">
        <v>190</v>
      </c>
      <c r="R528" s="38">
        <v>129</v>
      </c>
      <c r="S528" s="38"/>
      <c r="T528" s="38">
        <f>IF(Copyright!$B$14=1,CJ528,0)</f>
        <v>82</v>
      </c>
      <c r="U528" s="38">
        <f>IF(Copyright!$B$14=1,CK528,0)</f>
        <v>198</v>
      </c>
      <c r="V528" s="38"/>
      <c r="W528" s="38">
        <f>IF(Copyright!B$11=1,IF(CF528&gt;0,CF528-SUM(X528:AY528),SUM(CN528:CR528)),SUM(CN528:CR528))</f>
        <v>146</v>
      </c>
      <c r="X528" s="38">
        <v>0</v>
      </c>
      <c r="Y528" s="38"/>
      <c r="Z528" s="38">
        <v>0</v>
      </c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  <c r="BA528" s="3">
        <f>IF(Q528&gt;0,RANK(Q528,(N528:P528,Q528:AE528)),0)</f>
        <v>4</v>
      </c>
      <c r="BB528" s="3">
        <f>IF(R528&gt;0,RANK(R528,(N528:P528,Q528:AE528)),0)</f>
        <v>6</v>
      </c>
      <c r="BC528" s="3">
        <f>IF(S528&gt;0,RANK(S528,(N528:P528,Q528:AE528)),0)</f>
        <v>0</v>
      </c>
      <c r="BD528" s="3">
        <f>IF(T528&gt;0,RANK(T528,(N528:P528,Q528:AE528)),0)</f>
        <v>7</v>
      </c>
      <c r="BE528" s="2">
        <f t="shared" si="226"/>
        <v>3.1945121643660573E-3</v>
      </c>
      <c r="BF528" s="2">
        <f t="shared" si="227"/>
        <v>2.1689056273853759E-3</v>
      </c>
      <c r="BG528" s="2">
        <f t="shared" si="228"/>
        <v>0</v>
      </c>
      <c r="BH528" s="2">
        <f t="shared" si="229"/>
        <v>1.3786841972527196E-3</v>
      </c>
      <c r="BJ528" t="s">
        <v>1115</v>
      </c>
      <c r="BK528" t="s">
        <v>1135</v>
      </c>
      <c r="BN528">
        <v>0</v>
      </c>
      <c r="BO528" s="60">
        <v>13</v>
      </c>
      <c r="BP528" s="62">
        <v>217</v>
      </c>
      <c r="BQ528" s="66">
        <f t="shared" si="230"/>
        <v>13217</v>
      </c>
      <c r="BR528" s="66">
        <f t="shared" si="205"/>
        <v>13217</v>
      </c>
      <c r="BS528" s="3" t="s">
        <v>3083</v>
      </c>
      <c r="CB528" s="95"/>
      <c r="CD528" s="38">
        <f t="shared" si="218"/>
        <v>0</v>
      </c>
      <c r="CE528" s="38">
        <f>59331+146</f>
        <v>59477</v>
      </c>
      <c r="CF528" s="1">
        <v>146</v>
      </c>
      <c r="CI528" s="1"/>
      <c r="CJ528" s="1">
        <v>82</v>
      </c>
      <c r="CK528" s="1">
        <v>198</v>
      </c>
      <c r="CL528" s="1"/>
      <c r="CM528" s="51"/>
    </row>
    <row r="529" spans="1:91" ht="14" hidden="1" customHeight="1" outlineLevel="1" x14ac:dyDescent="0.2">
      <c r="A529" t="s">
        <v>1622</v>
      </c>
      <c r="B529" t="s">
        <v>1135</v>
      </c>
      <c r="C529" s="1">
        <f t="shared" si="219"/>
        <v>27370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>IF(P529&gt;0,RANK(P529,(N529:P529,Q529:AE529)),0)</f>
        <v>0</v>
      </c>
      <c r="G529" s="1">
        <f t="shared" si="220"/>
        <v>9804</v>
      </c>
      <c r="H529" s="2">
        <f t="shared" si="221"/>
        <v>0.35820241139934234</v>
      </c>
      <c r="I529" s="2"/>
      <c r="J529" s="2">
        <f t="shared" si="222"/>
        <v>0.31494336865180855</v>
      </c>
      <c r="K529" s="2">
        <f t="shared" si="223"/>
        <v>0.67314578005115089</v>
      </c>
      <c r="L529" s="2">
        <f t="shared" si="224"/>
        <v>0</v>
      </c>
      <c r="M529" s="2">
        <f t="shared" si="225"/>
        <v>1.1910851297040503E-2</v>
      </c>
      <c r="N529" s="38">
        <v>8620</v>
      </c>
      <c r="O529" s="38">
        <v>18424</v>
      </c>
      <c r="P529" s="38"/>
      <c r="Q529" s="38">
        <v>164</v>
      </c>
      <c r="R529" s="38">
        <v>79</v>
      </c>
      <c r="S529" s="38"/>
      <c r="T529" s="38">
        <f>IF(Copyright!$B$14=1,CJ529,0)</f>
        <v>29</v>
      </c>
      <c r="U529" s="38">
        <f>IF(Copyright!$B$14=1,CK529,0)</f>
        <v>29</v>
      </c>
      <c r="V529" s="38"/>
      <c r="W529" s="38">
        <f>IF(Copyright!B$11=1,IF(CF529&gt;0,CF529-SUM(X529:AY529),SUM(CN529:CR529)),SUM(CN529:CR529))</f>
        <v>5</v>
      </c>
      <c r="X529" s="38">
        <v>17</v>
      </c>
      <c r="Y529" s="38"/>
      <c r="Z529" s="38">
        <v>0</v>
      </c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>
        <v>3</v>
      </c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  <c r="BA529" s="3">
        <f>IF(Q529&gt;0,RANK(Q529,(N529:P529,Q529:AE529)),0)</f>
        <v>3</v>
      </c>
      <c r="BB529" s="3">
        <f>IF(R529&gt;0,RANK(R529,(N529:P529,Q529:AE529)),0)</f>
        <v>4</v>
      </c>
      <c r="BC529" s="3">
        <f>IF(S529&gt;0,RANK(S529,(N529:P529,Q529:AE529)),0)</f>
        <v>0</v>
      </c>
      <c r="BD529" s="3">
        <f>IF(T529&gt;0,RANK(T529,(N529:P529,Q529:AE529)),0)</f>
        <v>5</v>
      </c>
      <c r="BE529" s="2">
        <f t="shared" si="226"/>
        <v>5.9919620021921813E-3</v>
      </c>
      <c r="BF529" s="2">
        <f t="shared" si="227"/>
        <v>2.8863719400803798E-3</v>
      </c>
      <c r="BG529" s="2">
        <f t="shared" si="228"/>
        <v>0</v>
      </c>
      <c r="BH529" s="2">
        <f t="shared" si="229"/>
        <v>1.0595542564852027E-3</v>
      </c>
      <c r="BJ529" t="s">
        <v>1622</v>
      </c>
      <c r="BK529" t="s">
        <v>1135</v>
      </c>
      <c r="BL529">
        <v>10</v>
      </c>
      <c r="BN529">
        <v>0</v>
      </c>
      <c r="BO529" s="60">
        <v>13</v>
      </c>
      <c r="BP529" s="62">
        <v>219</v>
      </c>
      <c r="BQ529" s="66">
        <f t="shared" si="230"/>
        <v>13219</v>
      </c>
      <c r="BR529" s="66">
        <f t="shared" si="205"/>
        <v>13219</v>
      </c>
      <c r="BS529" s="3" t="s">
        <v>3083</v>
      </c>
      <c r="CB529" s="95"/>
      <c r="CD529" s="38">
        <f t="shared" si="218"/>
        <v>0</v>
      </c>
      <c r="CE529" s="38">
        <f>27367+3</f>
        <v>27370</v>
      </c>
      <c r="CF529" s="38">
        <v>25</v>
      </c>
      <c r="CI529" s="1"/>
      <c r="CJ529" s="1">
        <v>29</v>
      </c>
      <c r="CK529" s="1">
        <v>29</v>
      </c>
      <c r="CL529" s="1"/>
      <c r="CM529" s="51"/>
    </row>
    <row r="530" spans="1:91" ht="14" hidden="1" customHeight="1" outlineLevel="1" x14ac:dyDescent="0.2">
      <c r="A530" t="s">
        <v>2370</v>
      </c>
      <c r="B530" t="s">
        <v>1135</v>
      </c>
      <c r="C530" s="1">
        <f t="shared" si="219"/>
        <v>8822</v>
      </c>
      <c r="D530" s="3">
        <f>IF(N530&gt;0, RANK(N530,(N530:P530,Q530:AE530)),0)</f>
        <v>2</v>
      </c>
      <c r="E530" s="3">
        <f>IF(O530&gt;0,RANK(O530,(N530:P530,Q530:AE530)),0)</f>
        <v>1</v>
      </c>
      <c r="F530" s="3">
        <f>IF(P530&gt;0,RANK(P530,(N530:P530,Q530:AE530)),0)</f>
        <v>0</v>
      </c>
      <c r="G530" s="1">
        <f t="shared" si="220"/>
        <v>3740</v>
      </c>
      <c r="H530" s="2">
        <f t="shared" si="221"/>
        <v>0.42394014962593518</v>
      </c>
      <c r="I530" s="2"/>
      <c r="J530" s="2">
        <f t="shared" si="222"/>
        <v>0.2850827476762639</v>
      </c>
      <c r="K530" s="2">
        <f t="shared" si="223"/>
        <v>0.70902289730219903</v>
      </c>
      <c r="L530" s="2">
        <f t="shared" si="224"/>
        <v>0</v>
      </c>
      <c r="M530" s="2">
        <f t="shared" si="225"/>
        <v>5.8943550215371232E-3</v>
      </c>
      <c r="N530" s="38">
        <v>2515</v>
      </c>
      <c r="O530" s="38">
        <v>6255</v>
      </c>
      <c r="P530" s="38"/>
      <c r="Q530" s="38">
        <v>26</v>
      </c>
      <c r="R530" s="38">
        <v>26</v>
      </c>
      <c r="S530" s="38"/>
      <c r="T530" s="38">
        <f>IF(Copyright!$B$14=1,CJ530,0)</f>
        <v>0</v>
      </c>
      <c r="U530" s="38">
        <f>IF(Copyright!$B$14=1,CK530,0)</f>
        <v>0</v>
      </c>
      <c r="V530" s="38"/>
      <c r="W530" s="38">
        <f>IF(Copyright!B$11=1,IF(CF530&gt;0,CF530-SUM(X530:AY530),SUM(CN530:CR530)),SUM(CN530:CR530))</f>
        <v>0</v>
      </c>
      <c r="X530" s="38">
        <v>0</v>
      </c>
      <c r="Y530" s="38"/>
      <c r="Z530" s="38">
        <v>0</v>
      </c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  <c r="BA530" s="3">
        <f>IF(Q530&gt;0,RANK(Q530,(N530:P530,Q530:AE530)),0)</f>
        <v>3</v>
      </c>
      <c r="BB530" s="3">
        <f>IF(R530&gt;0,RANK(R530,(N530:P530,Q530:AE530)),0)</f>
        <v>3</v>
      </c>
      <c r="BC530" s="3">
        <f>IF(S530&gt;0,RANK(S530,(N530:P530,Q530:AE530)),0)</f>
        <v>0</v>
      </c>
      <c r="BD530" s="3">
        <f>IF(T530&gt;0,RANK(T530,(N530:P530,Q530:AE530)),0)</f>
        <v>0</v>
      </c>
      <c r="BE530" s="2">
        <f t="shared" si="226"/>
        <v>2.9471775107685334E-3</v>
      </c>
      <c r="BF530" s="2">
        <f t="shared" si="227"/>
        <v>2.9471775107685334E-3</v>
      </c>
      <c r="BG530" s="2">
        <f t="shared" si="228"/>
        <v>0</v>
      </c>
      <c r="BH530" s="2">
        <f t="shared" si="229"/>
        <v>0</v>
      </c>
      <c r="BJ530" t="s">
        <v>2370</v>
      </c>
      <c r="BK530" t="s">
        <v>1135</v>
      </c>
      <c r="BL530">
        <v>10</v>
      </c>
      <c r="BN530">
        <v>0</v>
      </c>
      <c r="BO530" s="60">
        <v>13</v>
      </c>
      <c r="BP530" s="62">
        <v>221</v>
      </c>
      <c r="BQ530" s="66">
        <f t="shared" si="230"/>
        <v>13221</v>
      </c>
      <c r="BR530" s="66">
        <f t="shared" si="205"/>
        <v>13221</v>
      </c>
      <c r="BS530" s="3" t="s">
        <v>3083</v>
      </c>
      <c r="CD530" s="38">
        <f t="shared" si="218"/>
        <v>8822</v>
      </c>
      <c r="CF530" s="1"/>
      <c r="CI530" s="1"/>
      <c r="CJ530" s="1"/>
      <c r="CK530" s="1"/>
      <c r="CL530" s="1"/>
    </row>
    <row r="531" spans="1:91" ht="14" hidden="1" customHeight="1" outlineLevel="1" x14ac:dyDescent="0.2">
      <c r="A531" t="s">
        <v>1619</v>
      </c>
      <c r="B531" t="s">
        <v>1135</v>
      </c>
      <c r="C531" s="1">
        <f t="shared" si="219"/>
        <v>95524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>IF(P531&gt;0,RANK(P531,(N531:P531,Q531:AE531)),0)</f>
        <v>0</v>
      </c>
      <c r="G531" s="1">
        <f t="shared" si="220"/>
        <v>22967</v>
      </c>
      <c r="H531" s="2">
        <f t="shared" si="221"/>
        <v>0.24043172396465809</v>
      </c>
      <c r="I531" s="2"/>
      <c r="J531" s="2">
        <f t="shared" si="222"/>
        <v>0.37479586281981492</v>
      </c>
      <c r="K531" s="2">
        <f t="shared" si="223"/>
        <v>0.61522758678447298</v>
      </c>
      <c r="L531" s="2">
        <f t="shared" si="224"/>
        <v>0</v>
      </c>
      <c r="M531" s="2">
        <f t="shared" si="225"/>
        <v>9.9765503957121027E-3</v>
      </c>
      <c r="N531" s="38">
        <v>35802</v>
      </c>
      <c r="O531" s="38">
        <v>58769</v>
      </c>
      <c r="P531" s="38"/>
      <c r="Q531" s="38">
        <v>402</v>
      </c>
      <c r="R531" s="38">
        <v>223</v>
      </c>
      <c r="S531" s="38"/>
      <c r="T531" s="38">
        <f>IF(Copyright!$B$14=1,CJ531,0)</f>
        <v>114</v>
      </c>
      <c r="U531" s="38">
        <f>IF(Copyright!$B$14=1,CK531,0)</f>
        <v>200</v>
      </c>
      <c r="V531" s="38"/>
      <c r="W531" s="38">
        <f>IF(Copyright!B$11=1,IF(CF531&gt;0,CF531-SUM(X531:AY531),SUM(CN531:CR531)),SUM(CN531:CR531))</f>
        <v>14</v>
      </c>
      <c r="X531" s="38">
        <v>0</v>
      </c>
      <c r="Y531" s="38"/>
      <c r="Z531" s="38">
        <v>0</v>
      </c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  <c r="BA531" s="3">
        <f>IF(Q531&gt;0,RANK(Q531,(N531:P531,Q531:AE531)),0)</f>
        <v>3</v>
      </c>
      <c r="BB531" s="3">
        <f>IF(R531&gt;0,RANK(R531,(N531:P531,Q531:AE531)),0)</f>
        <v>4</v>
      </c>
      <c r="BC531" s="3">
        <f>IF(S531&gt;0,RANK(S531,(N531:P531,Q531:AE531)),0)</f>
        <v>0</v>
      </c>
      <c r="BD531" s="3">
        <f>IF(T531&gt;0,RANK(T531,(N531:P531,Q531:AE531)),0)</f>
        <v>6</v>
      </c>
      <c r="BE531" s="2">
        <f t="shared" si="226"/>
        <v>4.2083664838155855E-3</v>
      </c>
      <c r="BF531" s="2">
        <f t="shared" si="227"/>
        <v>2.3344918554499394E-3</v>
      </c>
      <c r="BG531" s="2">
        <f t="shared" si="228"/>
        <v>0</v>
      </c>
      <c r="BH531" s="2">
        <f t="shared" si="229"/>
        <v>1.1934173610820317E-3</v>
      </c>
      <c r="BJ531" t="s">
        <v>1619</v>
      </c>
      <c r="BK531" t="s">
        <v>1135</v>
      </c>
      <c r="BL531">
        <v>14</v>
      </c>
      <c r="BN531">
        <v>0</v>
      </c>
      <c r="BO531" s="60">
        <v>13</v>
      </c>
      <c r="BP531" s="62">
        <v>223</v>
      </c>
      <c r="BQ531" s="66">
        <f t="shared" si="230"/>
        <v>13223</v>
      </c>
      <c r="BR531" s="66">
        <f t="shared" si="205"/>
        <v>13223</v>
      </c>
      <c r="BS531" s="3" t="s">
        <v>3083</v>
      </c>
      <c r="CB531" s="95"/>
      <c r="CD531" s="38">
        <f t="shared" si="218"/>
        <v>0</v>
      </c>
      <c r="CE531" s="38">
        <v>95524</v>
      </c>
      <c r="CF531" s="1">
        <v>14</v>
      </c>
      <c r="CG531" s="38" t="s">
        <v>3953</v>
      </c>
      <c r="CI531" s="1"/>
      <c r="CJ531" s="1">
        <v>114</v>
      </c>
      <c r="CK531" s="1">
        <v>200</v>
      </c>
      <c r="CL531" s="1"/>
      <c r="CM531" s="51"/>
    </row>
    <row r="532" spans="1:91" ht="14" hidden="1" customHeight="1" outlineLevel="1" x14ac:dyDescent="0.2">
      <c r="A532" t="s">
        <v>1621</v>
      </c>
      <c r="B532" t="s">
        <v>1135</v>
      </c>
      <c r="C532" s="1">
        <f t="shared" si="219"/>
        <v>13454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>IF(P532&gt;0,RANK(P532,(N532:P532,Q532:AE532)),0)</f>
        <v>0</v>
      </c>
      <c r="G532" s="1">
        <f t="shared" si="220"/>
        <v>811</v>
      </c>
      <c r="H532" s="2">
        <f t="shared" si="221"/>
        <v>6.0279470789356325E-2</v>
      </c>
      <c r="I532" s="2"/>
      <c r="J532" s="2">
        <f t="shared" si="222"/>
        <v>0.46774193548387094</v>
      </c>
      <c r="K532" s="2">
        <f t="shared" si="223"/>
        <v>0.52802140627322725</v>
      </c>
      <c r="L532" s="2">
        <f t="shared" si="224"/>
        <v>0</v>
      </c>
      <c r="M532" s="2">
        <f t="shared" si="225"/>
        <v>4.2366582429017585E-3</v>
      </c>
      <c r="N532" s="38">
        <v>6293</v>
      </c>
      <c r="O532" s="38">
        <v>7104</v>
      </c>
      <c r="P532" s="38"/>
      <c r="Q532" s="38">
        <v>39</v>
      </c>
      <c r="R532" s="38">
        <v>18</v>
      </c>
      <c r="S532" s="38"/>
      <c r="T532" s="38">
        <f>IF(Copyright!$B$14=1,CJ532,0)</f>
        <v>0</v>
      </c>
      <c r="U532" s="38">
        <f>IF(Copyright!$B$14=1,CK532,0)</f>
        <v>0</v>
      </c>
      <c r="V532" s="38"/>
      <c r="W532" s="38">
        <f>IF(Copyright!B$11=1,IF(CF532&gt;0,CF532-SUM(X532:AY532),SUM(CN532:CR532)),SUM(CN532:CR532))</f>
        <v>0</v>
      </c>
      <c r="X532" s="38">
        <v>0</v>
      </c>
      <c r="Y532" s="38"/>
      <c r="Z532" s="38">
        <v>0</v>
      </c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  <c r="BA532" s="3">
        <f>IF(Q532&gt;0,RANK(Q532,(N532:P532,Q532:AE532)),0)</f>
        <v>3</v>
      </c>
      <c r="BB532" s="3">
        <f>IF(R532&gt;0,RANK(R532,(N532:P532,Q532:AE532)),0)</f>
        <v>4</v>
      </c>
      <c r="BC532" s="3">
        <f>IF(S532&gt;0,RANK(S532,(N532:P532,Q532:AE532)),0)</f>
        <v>0</v>
      </c>
      <c r="BD532" s="3">
        <f>IF(T532&gt;0,RANK(T532,(N532:P532,Q532:AE532)),0)</f>
        <v>0</v>
      </c>
      <c r="BE532" s="2">
        <f t="shared" si="226"/>
        <v>2.8987661661959269E-3</v>
      </c>
      <c r="BF532" s="2">
        <f t="shared" si="227"/>
        <v>1.3378920767058123E-3</v>
      </c>
      <c r="BG532" s="2">
        <f t="shared" si="228"/>
        <v>0</v>
      </c>
      <c r="BH532" s="2">
        <f t="shared" si="229"/>
        <v>0</v>
      </c>
      <c r="BJ532" t="s">
        <v>1621</v>
      </c>
      <c r="BK532" t="s">
        <v>1135</v>
      </c>
      <c r="BL532">
        <v>2</v>
      </c>
      <c r="BN532">
        <v>0</v>
      </c>
      <c r="BO532" s="60">
        <v>13</v>
      </c>
      <c r="BP532" s="62">
        <v>225</v>
      </c>
      <c r="BQ532" s="66">
        <f t="shared" si="230"/>
        <v>13225</v>
      </c>
      <c r="BR532" s="66">
        <f t="shared" si="205"/>
        <v>13225</v>
      </c>
      <c r="BS532" s="3" t="s">
        <v>3083</v>
      </c>
      <c r="CD532" s="38">
        <f t="shared" si="218"/>
        <v>13454</v>
      </c>
      <c r="CI532" s="1"/>
      <c r="CJ532" s="1"/>
      <c r="CK532" s="1"/>
      <c r="CL532" s="1"/>
    </row>
    <row r="533" spans="1:91" ht="14" hidden="1" customHeight="1" outlineLevel="1" x14ac:dyDescent="0.2">
      <c r="A533" t="s">
        <v>1596</v>
      </c>
      <c r="B533" t="s">
        <v>1135</v>
      </c>
      <c r="C533" s="1">
        <f t="shared" si="219"/>
        <v>20915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>IF(P533&gt;0,RANK(P533,(N533:P533,Q533:AE533)),0)</f>
        <v>0</v>
      </c>
      <c r="G533" s="1">
        <f t="shared" si="220"/>
        <v>13759</v>
      </c>
      <c r="H533" s="2">
        <f t="shared" si="221"/>
        <v>0.657853215395649</v>
      </c>
      <c r="I533" s="2"/>
      <c r="J533" s="2">
        <f t="shared" si="222"/>
        <v>0.1683958881185752</v>
      </c>
      <c r="K533" s="2">
        <f t="shared" si="223"/>
        <v>0.8262491035142242</v>
      </c>
      <c r="L533" s="2">
        <f t="shared" si="224"/>
        <v>0</v>
      </c>
      <c r="M533" s="2">
        <f t="shared" si="225"/>
        <v>5.3550083672005977E-3</v>
      </c>
      <c r="N533" s="38">
        <v>3522</v>
      </c>
      <c r="O533" s="38">
        <v>17281</v>
      </c>
      <c r="P533" s="38"/>
      <c r="Q533" s="38">
        <v>84</v>
      </c>
      <c r="R533" s="38">
        <v>28</v>
      </c>
      <c r="S533" s="38"/>
      <c r="T533" s="38">
        <f>IF(Copyright!$B$14=1,CJ533,0)</f>
        <v>0</v>
      </c>
      <c r="U533" s="38">
        <f>IF(Copyright!$B$14=1,CK533,0)</f>
        <v>0</v>
      </c>
      <c r="V533" s="38"/>
      <c r="W533" s="38">
        <f>IF(Copyright!B$11=1,IF(CF533&gt;0,CF533-SUM(X533:AY533),SUM(CN533:CR533)),SUM(CN533:CR533))</f>
        <v>0</v>
      </c>
      <c r="X533" s="38">
        <v>0</v>
      </c>
      <c r="Y533" s="38"/>
      <c r="Z533" s="38">
        <v>0</v>
      </c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  <c r="BA533" s="3">
        <f>IF(Q533&gt;0,RANK(Q533,(N533:P533,Q533:AE533)),0)</f>
        <v>3</v>
      </c>
      <c r="BB533" s="3">
        <f>IF(R533&gt;0,RANK(R533,(N533:P533,Q533:AE533)),0)</f>
        <v>4</v>
      </c>
      <c r="BC533" s="3">
        <f>IF(S533&gt;0,RANK(S533,(N533:P533,Q533:AE533)),0)</f>
        <v>0</v>
      </c>
      <c r="BD533" s="3">
        <f>IF(T533&gt;0,RANK(T533,(N533:P533,Q533:AE533)),0)</f>
        <v>0</v>
      </c>
      <c r="BE533" s="2">
        <f t="shared" si="226"/>
        <v>4.0162562754004301E-3</v>
      </c>
      <c r="BF533" s="2">
        <f t="shared" si="227"/>
        <v>1.3387520918001434E-3</v>
      </c>
      <c r="BG533" s="2">
        <f t="shared" si="228"/>
        <v>0</v>
      </c>
      <c r="BH533" s="2">
        <f t="shared" si="229"/>
        <v>0</v>
      </c>
      <c r="BJ533" t="s">
        <v>1596</v>
      </c>
      <c r="BK533" t="s">
        <v>1135</v>
      </c>
      <c r="BL533">
        <v>11</v>
      </c>
      <c r="BN533">
        <v>0</v>
      </c>
      <c r="BO533" s="60">
        <v>13</v>
      </c>
      <c r="BP533" s="62">
        <v>227</v>
      </c>
      <c r="BQ533" s="66">
        <f t="shared" si="230"/>
        <v>13227</v>
      </c>
      <c r="BR533" s="66">
        <f t="shared" si="205"/>
        <v>13227</v>
      </c>
      <c r="BS533" s="3" t="s">
        <v>3083</v>
      </c>
      <c r="CC533" s="1"/>
      <c r="CD533" s="38">
        <f t="shared" si="218"/>
        <v>20915</v>
      </c>
      <c r="CI533" s="1"/>
      <c r="CJ533" s="1"/>
      <c r="CK533" s="1"/>
      <c r="CL533" s="1"/>
    </row>
    <row r="534" spans="1:91" ht="14" hidden="1" customHeight="1" outlineLevel="1" x14ac:dyDescent="0.2">
      <c r="A534" t="s">
        <v>1729</v>
      </c>
      <c r="B534" t="s">
        <v>1135</v>
      </c>
      <c r="C534" s="1">
        <f t="shared" si="219"/>
        <v>9790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>IF(P534&gt;0,RANK(P534,(N534:P534,Q534:AE534)),0)</f>
        <v>0</v>
      </c>
      <c r="G534" s="1">
        <f t="shared" si="220"/>
        <v>7566</v>
      </c>
      <c r="H534" s="2">
        <f t="shared" si="221"/>
        <v>0.77282941777323799</v>
      </c>
      <c r="I534" s="2"/>
      <c r="J534" s="2">
        <f t="shared" si="222"/>
        <v>0.11123595505617978</v>
      </c>
      <c r="K534" s="2">
        <f t="shared" si="223"/>
        <v>0.88406537282941777</v>
      </c>
      <c r="L534" s="2">
        <f t="shared" si="224"/>
        <v>0</v>
      </c>
      <c r="M534" s="2">
        <f t="shared" si="225"/>
        <v>4.6986721144024468E-3</v>
      </c>
      <c r="N534" s="38">
        <v>1089</v>
      </c>
      <c r="O534" s="38">
        <v>8655</v>
      </c>
      <c r="P534" s="38"/>
      <c r="Q534" s="38">
        <v>15</v>
      </c>
      <c r="R534" s="38">
        <v>2</v>
      </c>
      <c r="S534" s="38"/>
      <c r="T534" s="38">
        <f>IF(Copyright!$B$14=1,CJ534,0)</f>
        <v>2</v>
      </c>
      <c r="U534" s="38">
        <f>IF(Copyright!$B$14=1,CK534,0)</f>
        <v>7</v>
      </c>
      <c r="V534" s="38"/>
      <c r="W534" s="38">
        <f>IF(Copyright!B$11=1,IF(CF534&gt;0,CF534-SUM(X534:AY534),SUM(CN534:CR534)),SUM(CN534:CR534))</f>
        <v>20</v>
      </c>
      <c r="X534" s="38">
        <v>0</v>
      </c>
      <c r="Y534" s="38"/>
      <c r="Z534" s="38">
        <v>0</v>
      </c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  <c r="BA534" s="3">
        <f>IF(Q534&gt;0,RANK(Q534,(N534:P534,Q534:AE534)),0)</f>
        <v>4</v>
      </c>
      <c r="BB534" s="3">
        <f>IF(R534&gt;0,RANK(R534,(N534:P534,Q534:AE534)),0)</f>
        <v>6</v>
      </c>
      <c r="BC534" s="3">
        <f>IF(S534&gt;0,RANK(S534,(N534:P534,Q534:AE534)),0)</f>
        <v>0</v>
      </c>
      <c r="BD534" s="3">
        <f>IF(T534&gt;0,RANK(T534,(N534:P534,Q534:AE534)),0)</f>
        <v>6</v>
      </c>
      <c r="BE534" s="2">
        <f t="shared" si="226"/>
        <v>1.5321756894790602E-3</v>
      </c>
      <c r="BF534" s="2">
        <f t="shared" si="227"/>
        <v>2.0429009193054137E-4</v>
      </c>
      <c r="BG534" s="2">
        <f t="shared" si="228"/>
        <v>0</v>
      </c>
      <c r="BH534" s="2">
        <f t="shared" si="229"/>
        <v>2.0429009193054137E-4</v>
      </c>
      <c r="BJ534" t="s">
        <v>1729</v>
      </c>
      <c r="BK534" t="s">
        <v>1135</v>
      </c>
      <c r="BL534">
        <v>1</v>
      </c>
      <c r="BN534">
        <v>0</v>
      </c>
      <c r="BO534" s="60">
        <v>13</v>
      </c>
      <c r="BP534" s="62">
        <v>229</v>
      </c>
      <c r="BQ534" s="66">
        <f t="shared" si="230"/>
        <v>13229</v>
      </c>
      <c r="BR534" s="66">
        <f t="shared" si="205"/>
        <v>13229</v>
      </c>
      <c r="BS534" s="3" t="s">
        <v>3083</v>
      </c>
      <c r="CD534" s="38">
        <f t="shared" si="218"/>
        <v>0</v>
      </c>
      <c r="CE534" s="38">
        <f>9770+20</f>
        <v>9790</v>
      </c>
      <c r="CF534" s="38">
        <v>20</v>
      </c>
      <c r="CI534" s="1"/>
      <c r="CJ534" s="1">
        <v>2</v>
      </c>
      <c r="CK534" s="1">
        <v>7</v>
      </c>
      <c r="CL534" s="1"/>
      <c r="CM534" s="51"/>
    </row>
    <row r="535" spans="1:91" ht="14" hidden="1" customHeight="1" outlineLevel="1" x14ac:dyDescent="0.2">
      <c r="A535" t="s">
        <v>2605</v>
      </c>
      <c r="B535" t="s">
        <v>1135</v>
      </c>
      <c r="C535" s="1">
        <f t="shared" si="219"/>
        <v>12549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>IF(P535&gt;0,RANK(P535,(N535:P535,Q535:AE535)),0)</f>
        <v>0</v>
      </c>
      <c r="G535" s="1">
        <f t="shared" si="220"/>
        <v>9216</v>
      </c>
      <c r="H535" s="2">
        <f t="shared" si="221"/>
        <v>0.73440114750179297</v>
      </c>
      <c r="I535" s="2"/>
      <c r="J535" s="2">
        <f t="shared" si="222"/>
        <v>0.13132520519563312</v>
      </c>
      <c r="K535" s="2">
        <f t="shared" si="223"/>
        <v>0.86572635269742604</v>
      </c>
      <c r="L535" s="2">
        <f t="shared" si="224"/>
        <v>0</v>
      </c>
      <c r="M535" s="2">
        <f t="shared" si="225"/>
        <v>2.9484421069408961E-3</v>
      </c>
      <c r="N535" s="38">
        <v>1648</v>
      </c>
      <c r="O535" s="38">
        <v>10864</v>
      </c>
      <c r="P535" s="38"/>
      <c r="Q535" s="38">
        <v>29</v>
      </c>
      <c r="R535" s="38">
        <v>8</v>
      </c>
      <c r="S535" s="38"/>
      <c r="T535" s="38">
        <f>IF(Copyright!$B$14=1,CJ535,0)</f>
        <v>0</v>
      </c>
      <c r="U535" s="38">
        <f>IF(Copyright!$B$14=1,CK535,0)</f>
        <v>0</v>
      </c>
      <c r="V535" s="38"/>
      <c r="W535" s="38">
        <f>IF(Copyright!B$11=1,IF(CF535&gt;0,CF535-SUM(X535:AY535),SUM(CN535:CR535)),SUM(CN535:CR535))</f>
        <v>0</v>
      </c>
      <c r="X535" s="38">
        <v>0</v>
      </c>
      <c r="Y535" s="38"/>
      <c r="Z535" s="38">
        <v>0</v>
      </c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  <c r="BA535" s="3">
        <f>IF(Q535&gt;0,RANK(Q535,(N535:P535,Q535:AE535)),0)</f>
        <v>3</v>
      </c>
      <c r="BB535" s="3">
        <f>IF(R535&gt;0,RANK(R535,(N535:P535,Q535:AE535)),0)</f>
        <v>4</v>
      </c>
      <c r="BC535" s="3">
        <f>IF(S535&gt;0,RANK(S535,(N535:P535,Q535:AE535)),0)</f>
        <v>0</v>
      </c>
      <c r="BD535" s="3">
        <f>IF(T535&gt;0,RANK(T535,(N535:P535,Q535:AE535)),0)</f>
        <v>0</v>
      </c>
      <c r="BE535" s="2">
        <f t="shared" si="226"/>
        <v>2.3109411108454855E-3</v>
      </c>
      <c r="BF535" s="2">
        <f t="shared" si="227"/>
        <v>6.3750099609530644E-4</v>
      </c>
      <c r="BG535" s="2">
        <f t="shared" si="228"/>
        <v>0</v>
      </c>
      <c r="BH535" s="2">
        <f t="shared" si="229"/>
        <v>0</v>
      </c>
      <c r="BJ535" t="s">
        <v>2605</v>
      </c>
      <c r="BK535" t="s">
        <v>1135</v>
      </c>
      <c r="BL535">
        <v>3</v>
      </c>
      <c r="BN535">
        <v>0</v>
      </c>
      <c r="BO535" s="60">
        <v>13</v>
      </c>
      <c r="BP535" s="62">
        <v>231</v>
      </c>
      <c r="BQ535" s="66">
        <f t="shared" si="230"/>
        <v>13231</v>
      </c>
      <c r="BR535" s="66">
        <f t="shared" si="205"/>
        <v>13231</v>
      </c>
      <c r="BS535" s="3" t="s">
        <v>3083</v>
      </c>
      <c r="CD535" s="38">
        <f t="shared" si="218"/>
        <v>12549</v>
      </c>
      <c r="CI535" s="1"/>
      <c r="CJ535" s="1"/>
      <c r="CK535" s="1"/>
      <c r="CL535" s="1"/>
    </row>
    <row r="536" spans="1:91" ht="14" hidden="1" customHeight="1" outlineLevel="1" x14ac:dyDescent="0.2">
      <c r="A536" t="s">
        <v>860</v>
      </c>
      <c r="B536" t="s">
        <v>1135</v>
      </c>
      <c r="C536" s="1">
        <f t="shared" si="219"/>
        <v>19199</v>
      </c>
      <c r="D536" s="3">
        <f>IF(N536&gt;0, RANK(N536,(N536:P536,Q536:AE536)),0)</f>
        <v>2</v>
      </c>
      <c r="E536" s="3">
        <f>IF(O536&gt;0,RANK(O536,(N536:P536,Q536:AE536)),0)</f>
        <v>1</v>
      </c>
      <c r="F536" s="3">
        <f>IF(P536&gt;0,RANK(P536,(N536:P536,Q536:AE536)),0)</f>
        <v>0</v>
      </c>
      <c r="G536" s="1">
        <f t="shared" si="220"/>
        <v>11603</v>
      </c>
      <c r="H536" s="2">
        <f t="shared" si="221"/>
        <v>0.60435439345799258</v>
      </c>
      <c r="I536" s="2"/>
      <c r="J536" s="2">
        <f t="shared" si="222"/>
        <v>0.19527058700974009</v>
      </c>
      <c r="K536" s="2">
        <f t="shared" si="223"/>
        <v>0.79962498046773267</v>
      </c>
      <c r="L536" s="2">
        <f t="shared" si="224"/>
        <v>0</v>
      </c>
      <c r="M536" s="2">
        <f t="shared" si="225"/>
        <v>5.1044325225272358E-3</v>
      </c>
      <c r="N536" s="38">
        <v>3749</v>
      </c>
      <c r="O536" s="38">
        <v>15352</v>
      </c>
      <c r="P536" s="38"/>
      <c r="Q536" s="38">
        <v>47</v>
      </c>
      <c r="R536" s="38">
        <v>23</v>
      </c>
      <c r="S536" s="38"/>
      <c r="T536" s="38">
        <f>IF(Copyright!$B$14=1,CJ536,0)</f>
        <v>12</v>
      </c>
      <c r="U536" s="38">
        <f>IF(Copyright!$B$14=1,CK536,0)</f>
        <v>14</v>
      </c>
      <c r="V536" s="38"/>
      <c r="W536" s="38">
        <f>IF(Copyright!B$11=1,IF(CF536&gt;0,CF536-SUM(X536:AY536),SUM(CN536:CR536)),SUM(CN536:CR536))</f>
        <v>1</v>
      </c>
      <c r="X536" s="38">
        <v>1</v>
      </c>
      <c r="Y536" s="38"/>
      <c r="Z536" s="38">
        <v>0</v>
      </c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  <c r="BA536" s="3">
        <f>IF(Q536&gt;0,RANK(Q536,(N536:P536,Q536:AE536)),0)</f>
        <v>3</v>
      </c>
      <c r="BB536" s="3">
        <f>IF(R536&gt;0,RANK(R536,(N536:P536,Q536:AE536)),0)</f>
        <v>4</v>
      </c>
      <c r="BC536" s="3">
        <f>IF(S536&gt;0,RANK(S536,(N536:P536,Q536:AE536)),0)</f>
        <v>0</v>
      </c>
      <c r="BD536" s="3">
        <f>IF(T536&gt;0,RANK(T536,(N536:P536,Q536:AE536)),0)</f>
        <v>6</v>
      </c>
      <c r="BE536" s="2">
        <f t="shared" si="226"/>
        <v>2.4480441689671336E-3</v>
      </c>
      <c r="BF536" s="2">
        <f t="shared" si="227"/>
        <v>1.1979790614094483E-3</v>
      </c>
      <c r="BG536" s="2">
        <f t="shared" si="228"/>
        <v>0</v>
      </c>
      <c r="BH536" s="2">
        <f t="shared" si="229"/>
        <v>6.2503255377884264E-4</v>
      </c>
      <c r="BJ536" t="s">
        <v>860</v>
      </c>
      <c r="BK536" t="s">
        <v>1135</v>
      </c>
      <c r="BL536">
        <v>14</v>
      </c>
      <c r="BN536">
        <v>0</v>
      </c>
      <c r="BO536" s="60">
        <v>13</v>
      </c>
      <c r="BP536" s="62">
        <v>233</v>
      </c>
      <c r="BQ536" s="66">
        <f t="shared" si="230"/>
        <v>13233</v>
      </c>
      <c r="BR536" s="66">
        <f t="shared" si="205"/>
        <v>13233</v>
      </c>
      <c r="BS536" s="3" t="s">
        <v>3083</v>
      </c>
      <c r="CB536" s="95"/>
      <c r="CD536" s="38">
        <f t="shared" si="218"/>
        <v>0</v>
      </c>
      <c r="CE536" s="38">
        <f>19199</f>
        <v>19199</v>
      </c>
      <c r="CF536" s="38">
        <v>2</v>
      </c>
      <c r="CI536" s="1"/>
      <c r="CJ536" s="1">
        <v>12</v>
      </c>
      <c r="CK536" s="1">
        <v>14</v>
      </c>
      <c r="CL536" s="1"/>
      <c r="CM536" s="51"/>
    </row>
    <row r="537" spans="1:91" ht="14" hidden="1" customHeight="1" outlineLevel="1" x14ac:dyDescent="0.2">
      <c r="A537" t="s">
        <v>2049</v>
      </c>
      <c r="B537" t="s">
        <v>1135</v>
      </c>
      <c r="C537" s="1">
        <f t="shared" si="219"/>
        <v>4341</v>
      </c>
      <c r="D537" s="3">
        <f>IF(N537&gt;0, RANK(N537,(N537:P537,Q537:AE537)),0)</f>
        <v>2</v>
      </c>
      <c r="E537" s="3">
        <f>IF(O537&gt;0,RANK(O537,(N537:P537,Q537:AE537)),0)</f>
        <v>1</v>
      </c>
      <c r="F537" s="3">
        <f>IF(P537&gt;0,RANK(P537,(N537:P537,Q537:AE537)),0)</f>
        <v>0</v>
      </c>
      <c r="G537" s="1">
        <f t="shared" si="220"/>
        <v>1755</v>
      </c>
      <c r="H537" s="2">
        <f t="shared" si="221"/>
        <v>0.40428472702142365</v>
      </c>
      <c r="I537" s="2"/>
      <c r="J537" s="2">
        <f t="shared" si="222"/>
        <v>0.2950932964754665</v>
      </c>
      <c r="K537" s="2">
        <f t="shared" si="223"/>
        <v>0.69937802349689016</v>
      </c>
      <c r="L537" s="2">
        <f t="shared" si="224"/>
        <v>0</v>
      </c>
      <c r="M537" s="2">
        <f t="shared" si="225"/>
        <v>5.5286800276433956E-3</v>
      </c>
      <c r="N537" s="38">
        <v>1281</v>
      </c>
      <c r="O537" s="38">
        <v>3036</v>
      </c>
      <c r="P537" s="38"/>
      <c r="Q537" s="38">
        <v>14</v>
      </c>
      <c r="R537" s="38">
        <v>5</v>
      </c>
      <c r="S537" s="38"/>
      <c r="T537" s="38">
        <f>IF(Copyright!$B$14=1,CJ537,0)</f>
        <v>3</v>
      </c>
      <c r="U537" s="38">
        <f>IF(Copyright!$B$14=1,CK537,0)</f>
        <v>2</v>
      </c>
      <c r="V537" s="38"/>
      <c r="W537" s="38">
        <f>IF(Copyright!B$11=1,IF(CF537&gt;0,CF537-SUM(X537:AY537),SUM(CN537:CR537)),SUM(CN537:CR537))</f>
        <v>0</v>
      </c>
      <c r="X537" s="38">
        <v>0</v>
      </c>
      <c r="Y537" s="38"/>
      <c r="Z537" s="38">
        <v>0</v>
      </c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  <c r="BA537" s="3">
        <f>IF(Q537&gt;0,RANK(Q537,(N537:P537,Q537:AE537)),0)</f>
        <v>3</v>
      </c>
      <c r="BB537" s="3">
        <f>IF(R537&gt;0,RANK(R537,(N537:P537,Q537:AE537)),0)</f>
        <v>4</v>
      </c>
      <c r="BC537" s="3">
        <f>IF(S537&gt;0,RANK(S537,(N537:P537,Q537:AE537)),0)</f>
        <v>0</v>
      </c>
      <c r="BD537" s="3">
        <f>IF(T537&gt;0,RANK(T537,(N537:P537,Q537:AE537)),0)</f>
        <v>5</v>
      </c>
      <c r="BE537" s="2">
        <f t="shared" si="226"/>
        <v>3.2250633494586502E-3</v>
      </c>
      <c r="BF537" s="2">
        <f t="shared" si="227"/>
        <v>1.1518083390923751E-3</v>
      </c>
      <c r="BG537" s="2">
        <f t="shared" si="228"/>
        <v>0</v>
      </c>
      <c r="BH537" s="2">
        <f t="shared" si="229"/>
        <v>6.9108500345542499E-4</v>
      </c>
      <c r="BJ537" t="s">
        <v>2049</v>
      </c>
      <c r="BK537" t="s">
        <v>1135</v>
      </c>
      <c r="BL537">
        <v>8</v>
      </c>
      <c r="BN537">
        <v>0</v>
      </c>
      <c r="BO537" s="60">
        <v>13</v>
      </c>
      <c r="BP537" s="62">
        <v>235</v>
      </c>
      <c r="BQ537" s="66">
        <f t="shared" si="230"/>
        <v>13235</v>
      </c>
      <c r="BR537" s="66">
        <f t="shared" si="205"/>
        <v>13235</v>
      </c>
      <c r="BS537" s="3" t="s">
        <v>3083</v>
      </c>
      <c r="CB537" s="95"/>
      <c r="CD537" s="38">
        <f t="shared" si="218"/>
        <v>0</v>
      </c>
      <c r="CE537" s="38">
        <v>4341</v>
      </c>
      <c r="CI537" s="1"/>
      <c r="CJ537" s="1">
        <v>3</v>
      </c>
      <c r="CK537" s="1">
        <v>2</v>
      </c>
      <c r="CL537" s="1"/>
      <c r="CM537" s="51"/>
    </row>
    <row r="538" spans="1:91" ht="14" hidden="1" customHeight="1" outlineLevel="1" x14ac:dyDescent="0.2">
      <c r="A538" t="s">
        <v>935</v>
      </c>
      <c r="B538" t="s">
        <v>1135</v>
      </c>
      <c r="C538" s="1">
        <f t="shared" si="219"/>
        <v>12877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>IF(P538&gt;0,RANK(P538,(N538:P538,Q538:AE538)),0)</f>
        <v>0</v>
      </c>
      <c r="G538" s="1">
        <f t="shared" si="220"/>
        <v>5440</v>
      </c>
      <c r="H538" s="2">
        <f t="shared" si="221"/>
        <v>0.42245864720043491</v>
      </c>
      <c r="I538" s="2"/>
      <c r="J538" s="2">
        <f t="shared" si="222"/>
        <v>0.2870233750097072</v>
      </c>
      <c r="K538" s="2">
        <f t="shared" si="223"/>
        <v>0.70948202221014212</v>
      </c>
      <c r="L538" s="2">
        <f t="shared" si="224"/>
        <v>0</v>
      </c>
      <c r="M538" s="2">
        <f t="shared" si="225"/>
        <v>3.4946027801506796E-3</v>
      </c>
      <c r="N538" s="38">
        <v>3696</v>
      </c>
      <c r="O538" s="38">
        <v>9136</v>
      </c>
      <c r="P538" s="38"/>
      <c r="Q538" s="38">
        <v>33</v>
      </c>
      <c r="R538" s="38">
        <v>12</v>
      </c>
      <c r="S538" s="38"/>
      <c r="T538" s="38">
        <f>IF(Copyright!$B$14=1,CJ538,0)</f>
        <v>0</v>
      </c>
      <c r="U538" s="38">
        <f>IF(Copyright!$B$14=1,CK538,0)</f>
        <v>0</v>
      </c>
      <c r="V538" s="38"/>
      <c r="W538" s="38">
        <f>IF(Copyright!B$11=1,IF(CF538&gt;0,CF538-SUM(X538:AY538),SUM(CN538:CR538)),SUM(CN538:CR538))</f>
        <v>0</v>
      </c>
      <c r="X538" s="38">
        <v>0</v>
      </c>
      <c r="Y538" s="38"/>
      <c r="Z538" s="38">
        <v>0</v>
      </c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  <c r="BA538" s="3">
        <f>IF(Q538&gt;0,RANK(Q538,(N538:P538,Q538:AE538)),0)</f>
        <v>3</v>
      </c>
      <c r="BB538" s="3">
        <f>IF(R538&gt;0,RANK(R538,(N538:P538,Q538:AE538)),0)</f>
        <v>4</v>
      </c>
      <c r="BC538" s="3">
        <f>IF(S538&gt;0,RANK(S538,(N538:P538,Q538:AE538)),0)</f>
        <v>0</v>
      </c>
      <c r="BD538" s="3">
        <f>IF(T538&gt;0,RANK(T538,(N538:P538,Q538:AE538)),0)</f>
        <v>0</v>
      </c>
      <c r="BE538" s="2">
        <f t="shared" si="226"/>
        <v>2.5627087054438144E-3</v>
      </c>
      <c r="BF538" s="2">
        <f t="shared" si="227"/>
        <v>9.3189407470684168E-4</v>
      </c>
      <c r="BG538" s="2">
        <f t="shared" si="228"/>
        <v>0</v>
      </c>
      <c r="BH538" s="2">
        <f t="shared" si="229"/>
        <v>0</v>
      </c>
      <c r="BJ538" t="s">
        <v>935</v>
      </c>
      <c r="BK538" t="s">
        <v>1135</v>
      </c>
      <c r="BL538">
        <v>10</v>
      </c>
      <c r="BN538">
        <v>0</v>
      </c>
      <c r="BO538" s="60">
        <v>13</v>
      </c>
      <c r="BP538" s="62">
        <v>237</v>
      </c>
      <c r="BQ538" s="66">
        <f t="shared" si="230"/>
        <v>13237</v>
      </c>
      <c r="BR538" s="66">
        <f t="shared" si="205"/>
        <v>13237</v>
      </c>
      <c r="BS538" s="3" t="s">
        <v>3083</v>
      </c>
      <c r="CD538" s="38">
        <f t="shared" si="218"/>
        <v>12877</v>
      </c>
      <c r="CI538" s="1"/>
      <c r="CJ538" s="1"/>
      <c r="CK538" s="1"/>
      <c r="CL538" s="1"/>
    </row>
    <row r="539" spans="1:91" ht="14" hidden="1" customHeight="1" outlineLevel="1" x14ac:dyDescent="0.2">
      <c r="A539" t="s">
        <v>128</v>
      </c>
      <c r="B539" t="s">
        <v>1135</v>
      </c>
      <c r="C539" s="1">
        <f t="shared" si="219"/>
        <v>1140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>IF(P539&gt;0,RANK(P539,(N539:P539,Q539:AE539)),0)</f>
        <v>0</v>
      </c>
      <c r="G539" s="1">
        <f t="shared" si="220"/>
        <v>176</v>
      </c>
      <c r="H539" s="2">
        <f t="shared" si="221"/>
        <v>0.15438596491228071</v>
      </c>
      <c r="I539" s="2"/>
      <c r="J539" s="2">
        <f t="shared" si="222"/>
        <v>0.42105263157894735</v>
      </c>
      <c r="K539" s="2">
        <f t="shared" si="223"/>
        <v>0.57543859649122808</v>
      </c>
      <c r="L539" s="2">
        <f t="shared" si="224"/>
        <v>0</v>
      </c>
      <c r="M539" s="2">
        <f t="shared" si="225"/>
        <v>3.5087719298245723E-3</v>
      </c>
      <c r="N539" s="38">
        <v>480</v>
      </c>
      <c r="O539" s="38">
        <v>656</v>
      </c>
      <c r="P539" s="38"/>
      <c r="Q539" s="38">
        <v>4</v>
      </c>
      <c r="R539" s="38">
        <v>0</v>
      </c>
      <c r="S539" s="38"/>
      <c r="T539" s="38">
        <f>IF(Copyright!$B$14=1,CJ539,0)</f>
        <v>0</v>
      </c>
      <c r="U539" s="38">
        <f>IF(Copyright!$B$14=1,CK539,0)</f>
        <v>0</v>
      </c>
      <c r="V539" s="38"/>
      <c r="W539" s="38">
        <f>IF(Copyright!B$11=1,IF(CF539&gt;0,CF539-SUM(X539:AY539),SUM(CN539:CR539)),SUM(CN539:CR539))</f>
        <v>0</v>
      </c>
      <c r="X539" s="38">
        <v>0</v>
      </c>
      <c r="Y539" s="38"/>
      <c r="Z539" s="38">
        <v>0</v>
      </c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  <c r="BA539" s="3">
        <f>IF(Q539&gt;0,RANK(Q539,(N539:P539,Q539:AE539)),0)</f>
        <v>3</v>
      </c>
      <c r="BB539" s="3">
        <f>IF(R539&gt;0,RANK(R539,(N539:P539,Q539:AE539)),0)</f>
        <v>0</v>
      </c>
      <c r="BC539" s="3">
        <f>IF(S539&gt;0,RANK(S539,(N539:P539,Q539:AE539)),0)</f>
        <v>0</v>
      </c>
      <c r="BD539" s="3">
        <f>IF(T539&gt;0,RANK(T539,(N539:P539,Q539:AE539)),0)</f>
        <v>0</v>
      </c>
      <c r="BE539" s="2">
        <f t="shared" si="226"/>
        <v>3.5087719298245615E-3</v>
      </c>
      <c r="BF539" s="2">
        <f t="shared" si="227"/>
        <v>0</v>
      </c>
      <c r="BG539" s="2">
        <f t="shared" si="228"/>
        <v>0</v>
      </c>
      <c r="BH539" s="2">
        <f t="shared" si="229"/>
        <v>0</v>
      </c>
      <c r="BJ539" t="s">
        <v>128</v>
      </c>
      <c r="BK539" t="s">
        <v>1135</v>
      </c>
      <c r="BL539">
        <v>2</v>
      </c>
      <c r="BN539">
        <v>0</v>
      </c>
      <c r="BO539" s="60">
        <v>13</v>
      </c>
      <c r="BP539" s="62">
        <v>239</v>
      </c>
      <c r="BQ539" s="66">
        <f t="shared" si="230"/>
        <v>13239</v>
      </c>
      <c r="BR539" s="66">
        <f t="shared" si="205"/>
        <v>13239</v>
      </c>
      <c r="BS539" s="3" t="s">
        <v>3083</v>
      </c>
      <c r="CD539" s="38">
        <f t="shared" si="218"/>
        <v>1140</v>
      </c>
      <c r="CI539" s="1"/>
      <c r="CJ539" s="1"/>
      <c r="CK539" s="1"/>
      <c r="CL539" s="1"/>
    </row>
    <row r="540" spans="1:91" ht="14" hidden="1" customHeight="1" outlineLevel="1" x14ac:dyDescent="0.2">
      <c r="A540" t="s">
        <v>3005</v>
      </c>
      <c r="B540" t="s">
        <v>1135</v>
      </c>
      <c r="C540" s="1">
        <f t="shared" si="219"/>
        <v>10492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>IF(P540&gt;0,RANK(P540,(N540:P540,Q540:AE540)),0)</f>
        <v>0</v>
      </c>
      <c r="G540" s="1">
        <f t="shared" si="220"/>
        <v>5929</v>
      </c>
      <c r="H540" s="2">
        <f t="shared" si="221"/>
        <v>0.56509721692718262</v>
      </c>
      <c r="I540" s="2"/>
      <c r="J540" s="2">
        <f t="shared" si="222"/>
        <v>0.2117804041174228</v>
      </c>
      <c r="K540" s="2">
        <f t="shared" si="223"/>
        <v>0.77687762104460545</v>
      </c>
      <c r="L540" s="2">
        <f t="shared" si="224"/>
        <v>0</v>
      </c>
      <c r="M540" s="2">
        <f t="shared" si="225"/>
        <v>1.1341974837971724E-2</v>
      </c>
      <c r="N540" s="38">
        <v>2222</v>
      </c>
      <c r="O540" s="38">
        <v>8151</v>
      </c>
      <c r="P540" s="38"/>
      <c r="Q540" s="38">
        <v>35</v>
      </c>
      <c r="R540" s="38">
        <v>15</v>
      </c>
      <c r="S540" s="38"/>
      <c r="T540" s="38">
        <f>IF(Copyright!$B$14=1,CJ540,0)</f>
        <v>8</v>
      </c>
      <c r="U540" s="38">
        <f>IF(Copyright!$B$14=1,CK540,0)</f>
        <v>5</v>
      </c>
      <c r="V540" s="38"/>
      <c r="W540" s="38">
        <f>IF(Copyright!B$11=1,IF(CF540&gt;0,CF540-SUM(X540:AY540),SUM(CN540:CR540)),SUM(CN540:CR540))</f>
        <v>56</v>
      </c>
      <c r="X540" s="38">
        <v>0</v>
      </c>
      <c r="Y540" s="38"/>
      <c r="Z540" s="38">
        <v>0</v>
      </c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  <c r="BA540" s="3">
        <f>IF(Q540&gt;0,RANK(Q540,(N540:P540,Q540:AE540)),0)</f>
        <v>4</v>
      </c>
      <c r="BB540" s="3">
        <f>IF(R540&gt;0,RANK(R540,(N540:P540,Q540:AE540)),0)</f>
        <v>5</v>
      </c>
      <c r="BC540" s="3">
        <f>IF(S540&gt;0,RANK(S540,(N540:P540,Q540:AE540)),0)</f>
        <v>0</v>
      </c>
      <c r="BD540" s="3">
        <f>IF(T540&gt;0,RANK(T540,(N540:P540,Q540:AE540)),0)</f>
        <v>6</v>
      </c>
      <c r="BE540" s="2">
        <f t="shared" si="226"/>
        <v>3.3358749523446436E-3</v>
      </c>
      <c r="BF540" s="2">
        <f t="shared" si="227"/>
        <v>1.4296606938619901E-3</v>
      </c>
      <c r="BG540" s="2">
        <f t="shared" si="228"/>
        <v>0</v>
      </c>
      <c r="BH540" s="2">
        <f t="shared" si="229"/>
        <v>7.6248570339306138E-4</v>
      </c>
      <c r="BJ540" t="s">
        <v>3005</v>
      </c>
      <c r="BK540" t="s">
        <v>1135</v>
      </c>
      <c r="BL540">
        <v>9</v>
      </c>
      <c r="BN540">
        <v>0</v>
      </c>
      <c r="BO540" s="60">
        <v>13</v>
      </c>
      <c r="BP540" s="62">
        <v>241</v>
      </c>
      <c r="BQ540" s="66">
        <f t="shared" si="230"/>
        <v>13241</v>
      </c>
      <c r="BR540" s="66">
        <f t="shared" si="205"/>
        <v>13241</v>
      </c>
      <c r="BS540" s="3" t="s">
        <v>3083</v>
      </c>
      <c r="CB540" s="95"/>
      <c r="CD540" s="38">
        <f t="shared" si="218"/>
        <v>0</v>
      </c>
      <c r="CE540" s="38">
        <f>10436+56</f>
        <v>10492</v>
      </c>
      <c r="CF540" s="38">
        <v>56</v>
      </c>
      <c r="CI540" s="1"/>
      <c r="CJ540" s="1">
        <v>8</v>
      </c>
      <c r="CK540" s="1">
        <v>5</v>
      </c>
      <c r="CL540" s="1"/>
      <c r="CM540" s="51"/>
    </row>
    <row r="541" spans="1:91" ht="14" hidden="1" customHeight="1" outlineLevel="1" x14ac:dyDescent="0.2">
      <c r="A541" t="s">
        <v>1435</v>
      </c>
      <c r="B541" t="s">
        <v>1135</v>
      </c>
      <c r="C541" s="1">
        <f t="shared" si="219"/>
        <v>3002</v>
      </c>
      <c r="D541" s="3">
        <f>IF(N541&gt;0, RANK(N541,(N541:P541,Q541:AE541)),0)</f>
        <v>1</v>
      </c>
      <c r="E541" s="3">
        <f>IF(O541&gt;0,RANK(O541,(N541:P541,Q541:AE541)),0)</f>
        <v>2</v>
      </c>
      <c r="F541" s="3">
        <f>IF(P541&gt;0,RANK(P541,(N541:P541,Q541:AE541)),0)</f>
        <v>0</v>
      </c>
      <c r="G541" s="1">
        <f t="shared" si="220"/>
        <v>228</v>
      </c>
      <c r="H541" s="2">
        <f t="shared" si="221"/>
        <v>7.5949367088607597E-2</v>
      </c>
      <c r="I541" s="2"/>
      <c r="J541" s="2">
        <f t="shared" si="222"/>
        <v>0.53331112591605601</v>
      </c>
      <c r="K541" s="2">
        <f t="shared" si="223"/>
        <v>0.45736175882744839</v>
      </c>
      <c r="L541" s="2">
        <f t="shared" si="224"/>
        <v>0</v>
      </c>
      <c r="M541" s="2">
        <f t="shared" si="225"/>
        <v>9.3271152564955995E-3</v>
      </c>
      <c r="N541" s="38">
        <v>1601</v>
      </c>
      <c r="O541" s="38">
        <v>1373</v>
      </c>
      <c r="P541" s="38"/>
      <c r="Q541" s="38">
        <v>12</v>
      </c>
      <c r="R541" s="38">
        <v>4</v>
      </c>
      <c r="S541" s="38"/>
      <c r="T541" s="38">
        <f>IF(Copyright!$B$14=1,CJ541,0)</f>
        <v>8</v>
      </c>
      <c r="U541" s="38">
        <f>IF(Copyright!$B$14=1,CK541,0)</f>
        <v>4</v>
      </c>
      <c r="V541" s="38"/>
      <c r="W541" s="38">
        <f>IF(Copyright!B$11=1,IF(CF541&gt;0,CF541-SUM(X541:AY541),SUM(CN541:CR541)),SUM(CN541:CR541))</f>
        <v>0</v>
      </c>
      <c r="X541" s="38">
        <v>0</v>
      </c>
      <c r="Y541" s="38"/>
      <c r="Z541" s="38">
        <v>0</v>
      </c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  <c r="BA541" s="3">
        <f>IF(Q541&gt;0,RANK(Q541,(N541:P541,Q541:AE541)),0)</f>
        <v>3</v>
      </c>
      <c r="BB541" s="3">
        <f>IF(R541&gt;0,RANK(R541,(N541:P541,Q541:AE541)),0)</f>
        <v>5</v>
      </c>
      <c r="BC541" s="3">
        <f>IF(S541&gt;0,RANK(S541,(N541:P541,Q541:AE541)),0)</f>
        <v>0</v>
      </c>
      <c r="BD541" s="3">
        <f>IF(T541&gt;0,RANK(T541,(N541:P541,Q541:AE541)),0)</f>
        <v>4</v>
      </c>
      <c r="BE541" s="2">
        <f t="shared" si="226"/>
        <v>3.9973351099267156E-3</v>
      </c>
      <c r="BF541" s="2">
        <f t="shared" si="227"/>
        <v>1.3324450366422385E-3</v>
      </c>
      <c r="BG541" s="2">
        <f t="shared" si="228"/>
        <v>0</v>
      </c>
      <c r="BH541" s="2">
        <f t="shared" si="229"/>
        <v>2.6648900732844771E-3</v>
      </c>
      <c r="BJ541" t="s">
        <v>1435</v>
      </c>
      <c r="BK541" t="s">
        <v>1135</v>
      </c>
      <c r="BL541">
        <v>2</v>
      </c>
      <c r="BN541">
        <v>0</v>
      </c>
      <c r="BO541" s="60">
        <v>13</v>
      </c>
      <c r="BP541" s="62">
        <v>243</v>
      </c>
      <c r="BQ541" s="66">
        <f t="shared" si="230"/>
        <v>13243</v>
      </c>
      <c r="BR541" s="66">
        <f t="shared" si="205"/>
        <v>13243</v>
      </c>
      <c r="BS541" s="3" t="s">
        <v>3083</v>
      </c>
      <c r="CD541" s="38">
        <f t="shared" si="218"/>
        <v>0</v>
      </c>
      <c r="CE541" s="38">
        <v>3002</v>
      </c>
      <c r="CF541" s="38">
        <v>0</v>
      </c>
      <c r="CI541" s="1"/>
      <c r="CJ541" s="1">
        <v>8</v>
      </c>
      <c r="CK541" s="1">
        <v>4</v>
      </c>
      <c r="CL541" s="1"/>
      <c r="CM541" s="51"/>
    </row>
    <row r="542" spans="1:91" ht="14" hidden="1" customHeight="1" outlineLevel="1" x14ac:dyDescent="0.2">
      <c r="A542" t="s">
        <v>1846</v>
      </c>
      <c r="B542" t="s">
        <v>1135</v>
      </c>
      <c r="C542" s="1">
        <f t="shared" si="219"/>
        <v>83578</v>
      </c>
      <c r="D542" s="3">
        <f>IF(N542&gt;0, RANK(N542,(N542:P542,Q542:AE542)),0)</f>
        <v>1</v>
      </c>
      <c r="E542" s="3">
        <f>IF(O542&gt;0,RANK(O542,(N542:P542,Q542:AE542)),0)</f>
        <v>2</v>
      </c>
      <c r="F542" s="3">
        <f>IF(P542&gt;0,RANK(P542,(N542:P542,Q542:AE542)),0)</f>
        <v>0</v>
      </c>
      <c r="G542" s="1">
        <f t="shared" si="220"/>
        <v>30185</v>
      </c>
      <c r="H542" s="2">
        <f t="shared" si="221"/>
        <v>0.3611596353107277</v>
      </c>
      <c r="I542" s="2"/>
      <c r="J542" s="2">
        <f t="shared" si="222"/>
        <v>0.67789370408480698</v>
      </c>
      <c r="K542" s="2">
        <f t="shared" si="223"/>
        <v>0.31673406877407928</v>
      </c>
      <c r="L542" s="2">
        <f t="shared" si="224"/>
        <v>0</v>
      </c>
      <c r="M542" s="2">
        <f t="shared" si="225"/>
        <v>5.372227141113739E-3</v>
      </c>
      <c r="N542" s="38">
        <v>56657</v>
      </c>
      <c r="O542" s="38">
        <v>26472</v>
      </c>
      <c r="P542" s="38"/>
      <c r="Q542" s="38">
        <v>275</v>
      </c>
      <c r="R542" s="38">
        <v>174</v>
      </c>
      <c r="S542" s="38"/>
      <c r="T542" s="38">
        <f>IF(Copyright!$B$14=1,CJ542,0)</f>
        <v>0</v>
      </c>
      <c r="U542" s="38">
        <f>IF(Copyright!$B$14=1,CK542,0)</f>
        <v>0</v>
      </c>
      <c r="V542" s="38"/>
      <c r="W542" s="38">
        <f>IF(Copyright!B$11=1,IF(CF542&gt;0,CF542-SUM(X542:AY542),SUM(CN542:CR542)),SUM(CN542:CR542))</f>
        <v>0</v>
      </c>
      <c r="X542" s="38">
        <v>0</v>
      </c>
      <c r="Y542" s="38"/>
      <c r="Z542" s="38">
        <v>0</v>
      </c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  <c r="BA542" s="3">
        <f>IF(Q542&gt;0,RANK(Q542,(N542:P542,Q542:AE542)),0)</f>
        <v>3</v>
      </c>
      <c r="BB542" s="3">
        <f>IF(R542&gt;0,RANK(R542,(N542:P542,Q542:AE542)),0)</f>
        <v>4</v>
      </c>
      <c r="BC542" s="3">
        <f>IF(S542&gt;0,RANK(S542,(N542:P542,Q542:AE542)),0)</f>
        <v>0</v>
      </c>
      <c r="BD542" s="3">
        <f>IF(T542&gt;0,RANK(T542,(N542:P542,Q542:AE542)),0)</f>
        <v>0</v>
      </c>
      <c r="BE542" s="2">
        <f t="shared" si="226"/>
        <v>3.2903395630429059E-3</v>
      </c>
      <c r="BF542" s="2">
        <f t="shared" si="227"/>
        <v>2.0818875780707841E-3</v>
      </c>
      <c r="BG542" s="2">
        <f t="shared" si="228"/>
        <v>0</v>
      </c>
      <c r="BH542" s="2">
        <f t="shared" si="229"/>
        <v>0</v>
      </c>
      <c r="BJ542" t="s">
        <v>1846</v>
      </c>
      <c r="BK542" t="s">
        <v>1135</v>
      </c>
      <c r="BL542">
        <v>12</v>
      </c>
      <c r="BN542">
        <v>0</v>
      </c>
      <c r="BO542" s="60">
        <v>13</v>
      </c>
      <c r="BP542" s="62">
        <v>245</v>
      </c>
      <c r="BQ542" s="66">
        <f t="shared" si="230"/>
        <v>13245</v>
      </c>
      <c r="BR542" s="66">
        <f t="shared" si="205"/>
        <v>13245</v>
      </c>
      <c r="BS542" s="3" t="s">
        <v>3083</v>
      </c>
      <c r="CD542" s="38">
        <f t="shared" si="218"/>
        <v>83578</v>
      </c>
      <c r="CI542" s="1"/>
      <c r="CJ542" s="1"/>
      <c r="CK542" s="1"/>
      <c r="CL542" s="1"/>
    </row>
    <row r="543" spans="1:91" ht="14" hidden="1" customHeight="1" outlineLevel="1" x14ac:dyDescent="0.2">
      <c r="A543" t="s">
        <v>2768</v>
      </c>
      <c r="B543" t="s">
        <v>1135</v>
      </c>
      <c r="C543" s="1">
        <f t="shared" si="219"/>
        <v>45471</v>
      </c>
      <c r="D543" s="3">
        <f>IF(N543&gt;0, RANK(N543,(N543:P543,Q543:AE543)),0)</f>
        <v>1</v>
      </c>
      <c r="E543" s="3">
        <f>IF(O543&gt;0,RANK(O543,(N543:P543,Q543:AE543)),0)</f>
        <v>2</v>
      </c>
      <c r="F543" s="3">
        <f>IF(P543&gt;0,RANK(P543,(N543:P543,Q543:AE543)),0)</f>
        <v>0</v>
      </c>
      <c r="G543" s="1">
        <f t="shared" si="220"/>
        <v>21454</v>
      </c>
      <c r="H543" s="2">
        <f t="shared" si="221"/>
        <v>0.47181720217281342</v>
      </c>
      <c r="I543" s="2"/>
      <c r="J543" s="2">
        <f t="shared" si="222"/>
        <v>0.7293659695190341</v>
      </c>
      <c r="K543" s="2">
        <f t="shared" si="223"/>
        <v>0.25754876734622068</v>
      </c>
      <c r="L543" s="2">
        <f t="shared" si="224"/>
        <v>0</v>
      </c>
      <c r="M543" s="2">
        <f t="shared" si="225"/>
        <v>1.3085263134745229E-2</v>
      </c>
      <c r="N543" s="38">
        <v>33165</v>
      </c>
      <c r="O543" s="38">
        <v>11711</v>
      </c>
      <c r="P543" s="38"/>
      <c r="Q543" s="38">
        <v>149</v>
      </c>
      <c r="R543" s="38">
        <v>135</v>
      </c>
      <c r="S543" s="38"/>
      <c r="T543" s="38">
        <f>IF(Copyright!$B$14=1,CJ543,0)</f>
        <v>74</v>
      </c>
      <c r="U543" s="38">
        <f>IF(Copyright!$B$14=1,CK543,0)</f>
        <v>229</v>
      </c>
      <c r="V543" s="38"/>
      <c r="W543" s="38">
        <f>IF(Copyright!B$11=1,IF(CF543&gt;0,CF543-SUM(X543:AY543),SUM(CN543:CR543)),SUM(CN543:CR543))</f>
        <v>8</v>
      </c>
      <c r="X543" s="38">
        <v>0</v>
      </c>
      <c r="Y543" s="38"/>
      <c r="Z543" s="38">
        <v>0</v>
      </c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  <c r="BA543" s="3">
        <f>IF(Q543&gt;0,RANK(Q543,(N543:P543,Q543:AE543)),0)</f>
        <v>4</v>
      </c>
      <c r="BB543" s="3">
        <f>IF(R543&gt;0,RANK(R543,(N543:P543,Q543:AE543)),0)</f>
        <v>5</v>
      </c>
      <c r="BC543" s="3">
        <f>IF(S543&gt;0,RANK(S543,(N543:P543,Q543:AE543)),0)</f>
        <v>0</v>
      </c>
      <c r="BD543" s="3">
        <f>IF(T543&gt;0,RANK(T543,(N543:P543,Q543:AE543)),0)</f>
        <v>6</v>
      </c>
      <c r="BE543" s="2">
        <f t="shared" si="226"/>
        <v>3.2768137934067868E-3</v>
      </c>
      <c r="BF543" s="2">
        <f t="shared" si="227"/>
        <v>2.9689252490598403E-3</v>
      </c>
      <c r="BG543" s="2">
        <f t="shared" si="228"/>
        <v>0</v>
      </c>
      <c r="BH543" s="2">
        <f t="shared" si="229"/>
        <v>1.627410877262431E-3</v>
      </c>
      <c r="BJ543" t="s">
        <v>2768</v>
      </c>
      <c r="BK543" t="s">
        <v>1135</v>
      </c>
      <c r="BL543">
        <v>13</v>
      </c>
      <c r="BN543">
        <v>0</v>
      </c>
      <c r="BO543" s="60">
        <v>13</v>
      </c>
      <c r="BP543" s="62">
        <v>247</v>
      </c>
      <c r="BQ543" s="66">
        <f t="shared" si="230"/>
        <v>13247</v>
      </c>
      <c r="BR543" s="66">
        <f t="shared" si="205"/>
        <v>13247</v>
      </c>
      <c r="BS543" s="3" t="s">
        <v>3083</v>
      </c>
      <c r="CB543" s="95"/>
      <c r="CD543" s="38">
        <f t="shared" si="218"/>
        <v>0</v>
      </c>
      <c r="CE543" s="38">
        <v>45471</v>
      </c>
      <c r="CF543" s="38">
        <v>8</v>
      </c>
      <c r="CI543" s="1"/>
      <c r="CJ543" s="1">
        <v>74</v>
      </c>
      <c r="CK543" s="1">
        <v>229</v>
      </c>
      <c r="CL543" s="1"/>
      <c r="CM543" s="51"/>
    </row>
    <row r="544" spans="1:91" ht="14" hidden="1" customHeight="1" outlineLevel="1" x14ac:dyDescent="0.2">
      <c r="A544" t="s">
        <v>428</v>
      </c>
      <c r="B544" t="s">
        <v>1135</v>
      </c>
      <c r="C544" s="1">
        <f t="shared" si="219"/>
        <v>2428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>IF(P544&gt;0,RANK(P544,(N544:P544,Q544:AE544)),0)</f>
        <v>0</v>
      </c>
      <c r="G544" s="1">
        <f t="shared" si="220"/>
        <v>1517</v>
      </c>
      <c r="H544" s="2">
        <f t="shared" si="221"/>
        <v>0.62479406919275127</v>
      </c>
      <c r="I544" s="2"/>
      <c r="J544" s="2">
        <f t="shared" si="222"/>
        <v>0.18657331136738056</v>
      </c>
      <c r="K544" s="2">
        <f t="shared" si="223"/>
        <v>0.8113673805601318</v>
      </c>
      <c r="L544" s="2">
        <f t="shared" si="224"/>
        <v>0</v>
      </c>
      <c r="M544" s="2">
        <f t="shared" si="225"/>
        <v>2.0593080724876645E-3</v>
      </c>
      <c r="N544" s="38">
        <v>453</v>
      </c>
      <c r="O544" s="38">
        <v>1970</v>
      </c>
      <c r="P544" s="38"/>
      <c r="Q544" s="38">
        <v>3</v>
      </c>
      <c r="R544" s="38">
        <v>2</v>
      </c>
      <c r="S544" s="38"/>
      <c r="T544" s="38">
        <f>IF(Copyright!$B$14=1,CJ544,0)</f>
        <v>0</v>
      </c>
      <c r="U544" s="38">
        <f>IF(Copyright!$B$14=1,CK544,0)</f>
        <v>0</v>
      </c>
      <c r="V544" s="38"/>
      <c r="W544" s="38">
        <f>IF(Copyright!B$11=1,IF(CF544&gt;0,CF544-SUM(X544:AY544),SUM(CN544:CR544)),SUM(CN544:CR544))</f>
        <v>0</v>
      </c>
      <c r="X544" s="38">
        <v>0</v>
      </c>
      <c r="Y544" s="38"/>
      <c r="Z544" s="38">
        <v>0</v>
      </c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  <c r="BA544" s="3">
        <f>IF(Q544&gt;0,RANK(Q544,(N544:P544,Q544:AE544)),0)</f>
        <v>3</v>
      </c>
      <c r="BB544" s="3">
        <f>IF(R544&gt;0,RANK(R544,(N544:P544,Q544:AE544)),0)</f>
        <v>4</v>
      </c>
      <c r="BC544" s="3">
        <f>IF(S544&gt;0,RANK(S544,(N544:P544,Q544:AE544)),0)</f>
        <v>0</v>
      </c>
      <c r="BD544" s="3">
        <f>IF(T544&gt;0,RANK(T544,(N544:P544,Q544:AE544)),0)</f>
        <v>0</v>
      </c>
      <c r="BE544" s="2">
        <f t="shared" si="226"/>
        <v>1.2355848434925864E-3</v>
      </c>
      <c r="BF544" s="2">
        <f t="shared" si="227"/>
        <v>8.2372322899505767E-4</v>
      </c>
      <c r="BG544" s="2">
        <f t="shared" si="228"/>
        <v>0</v>
      </c>
      <c r="BH544" s="2">
        <f t="shared" si="229"/>
        <v>0</v>
      </c>
      <c r="BJ544" t="s">
        <v>428</v>
      </c>
      <c r="BK544" t="s">
        <v>1135</v>
      </c>
      <c r="BL544">
        <v>2</v>
      </c>
      <c r="BN544">
        <v>0</v>
      </c>
      <c r="BO544" s="60">
        <v>13</v>
      </c>
      <c r="BP544" s="62">
        <v>249</v>
      </c>
      <c r="BQ544" s="66">
        <f t="shared" si="230"/>
        <v>13249</v>
      </c>
      <c r="BR544" s="66">
        <f t="shared" si="205"/>
        <v>13249</v>
      </c>
      <c r="BS544" s="3" t="s">
        <v>3083</v>
      </c>
      <c r="CD544" s="38">
        <f t="shared" si="218"/>
        <v>2428</v>
      </c>
      <c r="CI544" s="1"/>
      <c r="CJ544" s="1"/>
      <c r="CK544" s="1"/>
      <c r="CL544" s="1"/>
    </row>
    <row r="545" spans="1:91" ht="14" hidden="1" customHeight="1" outlineLevel="1" x14ac:dyDescent="0.2">
      <c r="A545" t="s">
        <v>164</v>
      </c>
      <c r="B545" t="s">
        <v>1135</v>
      </c>
      <c r="C545" s="1">
        <f t="shared" si="219"/>
        <v>6920</v>
      </c>
      <c r="D545" s="3">
        <f>IF(N545&gt;0, RANK(N545,(N545:P545,Q545:AE545)),0)</f>
        <v>2</v>
      </c>
      <c r="E545" s="3">
        <f>IF(O545&gt;0,RANK(O545,(N545:P545,Q545:AE545)),0)</f>
        <v>1</v>
      </c>
      <c r="F545" s="3">
        <f>IF(P545&gt;0,RANK(P545,(N545:P545,Q545:AE545)),0)</f>
        <v>0</v>
      </c>
      <c r="G545" s="1">
        <f t="shared" si="220"/>
        <v>1744</v>
      </c>
      <c r="H545" s="2">
        <f t="shared" si="221"/>
        <v>0.25202312138728322</v>
      </c>
      <c r="I545" s="2"/>
      <c r="J545" s="2">
        <f t="shared" si="222"/>
        <v>0.37297687861271678</v>
      </c>
      <c r="K545" s="2">
        <f t="shared" si="223"/>
        <v>0.625</v>
      </c>
      <c r="L545" s="2">
        <f t="shared" si="224"/>
        <v>0</v>
      </c>
      <c r="M545" s="2">
        <f t="shared" si="225"/>
        <v>2.0231213872832221E-3</v>
      </c>
      <c r="N545" s="38">
        <v>2581</v>
      </c>
      <c r="O545" s="38">
        <v>4325</v>
      </c>
      <c r="P545" s="38"/>
      <c r="Q545" s="38">
        <v>11</v>
      </c>
      <c r="R545" s="38">
        <v>3</v>
      </c>
      <c r="S545" s="38"/>
      <c r="T545" s="38">
        <f>IF(Copyright!$B$14=1,CJ545,0)</f>
        <v>0</v>
      </c>
      <c r="U545" s="38">
        <f>IF(Copyright!$B$14=1,CK545,0)</f>
        <v>0</v>
      </c>
      <c r="V545" s="38"/>
      <c r="W545" s="38">
        <f>IF(Copyright!B$11=1,IF(CF545&gt;0,CF545-SUM(X545:AY545),SUM(CN545:CR545)),SUM(CN545:CR545))</f>
        <v>0</v>
      </c>
      <c r="X545" s="38">
        <v>0</v>
      </c>
      <c r="Y545" s="38"/>
      <c r="Z545" s="38">
        <v>0</v>
      </c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  <c r="BA545" s="3">
        <f>IF(Q545&gt;0,RANK(Q545,(N545:P545,Q545:AE545)),0)</f>
        <v>3</v>
      </c>
      <c r="BB545" s="3">
        <f>IF(R545&gt;0,RANK(R545,(N545:P545,Q545:AE545)),0)</f>
        <v>4</v>
      </c>
      <c r="BC545" s="3">
        <f>IF(S545&gt;0,RANK(S545,(N545:P545,Q545:AE545)),0)</f>
        <v>0</v>
      </c>
      <c r="BD545" s="3">
        <f>IF(T545&gt;0,RANK(T545,(N545:P545,Q545:AE545)),0)</f>
        <v>0</v>
      </c>
      <c r="BE545" s="2">
        <f t="shared" si="226"/>
        <v>1.5895953757225434E-3</v>
      </c>
      <c r="BF545" s="2">
        <f t="shared" si="227"/>
        <v>4.3352601156069364E-4</v>
      </c>
      <c r="BG545" s="2">
        <f t="shared" si="228"/>
        <v>0</v>
      </c>
      <c r="BH545" s="2">
        <f t="shared" si="229"/>
        <v>0</v>
      </c>
      <c r="BJ545" t="s">
        <v>164</v>
      </c>
      <c r="BK545" t="s">
        <v>1135</v>
      </c>
      <c r="BL545">
        <v>12</v>
      </c>
      <c r="BN545">
        <v>0</v>
      </c>
      <c r="BO545" s="60">
        <v>13</v>
      </c>
      <c r="BP545" s="62">
        <v>251</v>
      </c>
      <c r="BQ545" s="66">
        <f t="shared" si="230"/>
        <v>13251</v>
      </c>
      <c r="BR545" s="66">
        <f t="shared" si="205"/>
        <v>13251</v>
      </c>
      <c r="BS545" s="3" t="s">
        <v>3083</v>
      </c>
      <c r="CD545" s="38">
        <f t="shared" si="218"/>
        <v>6920</v>
      </c>
      <c r="CI545" s="1"/>
      <c r="CJ545" s="1"/>
      <c r="CK545" s="1"/>
      <c r="CL545" s="1"/>
    </row>
    <row r="546" spans="1:91" ht="14" hidden="1" customHeight="1" outlineLevel="1" x14ac:dyDescent="0.2">
      <c r="A546" t="s">
        <v>832</v>
      </c>
      <c r="B546" t="s">
        <v>1135</v>
      </c>
      <c r="C546" s="1">
        <f t="shared" si="219"/>
        <v>4007</v>
      </c>
      <c r="D546" s="3">
        <f>IF(N546&gt;0, RANK(N546,(N546:P546,Q546:AE546)),0)</f>
        <v>2</v>
      </c>
      <c r="E546" s="3">
        <f>IF(O546&gt;0,RANK(O546,(N546:P546,Q546:AE546)),0)</f>
        <v>1</v>
      </c>
      <c r="F546" s="3">
        <f>IF(P546&gt;0,RANK(P546,(N546:P546,Q546:AE546)),0)</f>
        <v>0</v>
      </c>
      <c r="G546" s="1">
        <f t="shared" si="220"/>
        <v>1620</v>
      </c>
      <c r="H546" s="2">
        <f t="shared" si="221"/>
        <v>0.40429248814574492</v>
      </c>
      <c r="I546" s="2"/>
      <c r="J546" s="2">
        <f t="shared" si="222"/>
        <v>0.29722984776640876</v>
      </c>
      <c r="K546" s="2">
        <f t="shared" si="223"/>
        <v>0.70152233591215374</v>
      </c>
      <c r="L546" s="2">
        <f t="shared" si="224"/>
        <v>0</v>
      </c>
      <c r="M546" s="2">
        <f t="shared" si="225"/>
        <v>1.2478163214374449E-3</v>
      </c>
      <c r="N546" s="38">
        <v>1191</v>
      </c>
      <c r="O546" s="38">
        <v>2811</v>
      </c>
      <c r="P546" s="38"/>
      <c r="Q546" s="38">
        <v>3</v>
      </c>
      <c r="R546" s="38">
        <v>2</v>
      </c>
      <c r="S546" s="38"/>
      <c r="T546" s="38">
        <f>IF(Copyright!$B$14=1,CJ546,0)</f>
        <v>0</v>
      </c>
      <c r="U546" s="38">
        <f>IF(Copyright!$B$14=1,CK546,0)</f>
        <v>0</v>
      </c>
      <c r="V546" s="38"/>
      <c r="W546" s="38">
        <f>IF(Copyright!B$11=1,IF(CF546&gt;0,CF546-SUM(X546:AY546),SUM(CN546:CR546)),SUM(CN546:CR546))</f>
        <v>0</v>
      </c>
      <c r="X546" s="38">
        <v>0</v>
      </c>
      <c r="Y546" s="38"/>
      <c r="Z546" s="38">
        <v>0</v>
      </c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  <c r="BA546" s="3">
        <f>IF(Q546&gt;0,RANK(Q546,(N546:P546,Q546:AE546)),0)</f>
        <v>3</v>
      </c>
      <c r="BB546" s="3">
        <f>IF(R546&gt;0,RANK(R546,(N546:P546,Q546:AE546)),0)</f>
        <v>4</v>
      </c>
      <c r="BC546" s="3">
        <f>IF(S546&gt;0,RANK(S546,(N546:P546,Q546:AE546)),0)</f>
        <v>0</v>
      </c>
      <c r="BD546" s="3">
        <f>IF(T546&gt;0,RANK(T546,(N546:P546,Q546:AE546)),0)</f>
        <v>0</v>
      </c>
      <c r="BE546" s="2">
        <f t="shared" si="226"/>
        <v>7.4868979286249059E-4</v>
      </c>
      <c r="BF546" s="2">
        <f t="shared" si="227"/>
        <v>4.991265285749938E-4</v>
      </c>
      <c r="BG546" s="2">
        <f t="shared" si="228"/>
        <v>0</v>
      </c>
      <c r="BH546" s="2">
        <f t="shared" si="229"/>
        <v>0</v>
      </c>
      <c r="BJ546" t="s">
        <v>832</v>
      </c>
      <c r="BK546" t="s">
        <v>1135</v>
      </c>
      <c r="BL546">
        <v>2</v>
      </c>
      <c r="BN546">
        <v>0</v>
      </c>
      <c r="BO546" s="60">
        <v>13</v>
      </c>
      <c r="BP546" s="62">
        <v>253</v>
      </c>
      <c r="BQ546" s="66">
        <f t="shared" si="230"/>
        <v>13253</v>
      </c>
      <c r="BR546" s="66">
        <f t="shared" ref="BR546:BR609" si="231">BQ546</f>
        <v>13253</v>
      </c>
      <c r="BS546" s="3" t="s">
        <v>3083</v>
      </c>
      <c r="CD546" s="38">
        <f t="shared" si="218"/>
        <v>4007</v>
      </c>
      <c r="CI546" s="1"/>
      <c r="CJ546" s="1"/>
      <c r="CK546" s="1"/>
      <c r="CL546" s="1"/>
    </row>
    <row r="547" spans="1:91" ht="14" hidden="1" customHeight="1" outlineLevel="1" x14ac:dyDescent="0.2">
      <c r="A547" t="s">
        <v>86</v>
      </c>
      <c r="B547" t="s">
        <v>1135</v>
      </c>
      <c r="C547" s="1">
        <f t="shared" si="219"/>
        <v>33208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>IF(P547&gt;0,RANK(P547,(N547:P547,Q547:AE547)),0)</f>
        <v>0</v>
      </c>
      <c r="G547" s="1">
        <f t="shared" si="220"/>
        <v>5505</v>
      </c>
      <c r="H547" s="2">
        <f t="shared" si="221"/>
        <v>0.16577330763671405</v>
      </c>
      <c r="I547" s="2"/>
      <c r="J547" s="2">
        <f t="shared" si="222"/>
        <v>0.41191881474343534</v>
      </c>
      <c r="K547" s="2">
        <f t="shared" si="223"/>
        <v>0.57769212238014933</v>
      </c>
      <c r="L547" s="2">
        <f t="shared" si="224"/>
        <v>0</v>
      </c>
      <c r="M547" s="2">
        <f t="shared" si="225"/>
        <v>1.0389062876415278E-2</v>
      </c>
      <c r="N547" s="38">
        <v>13679</v>
      </c>
      <c r="O547" s="38">
        <v>19184</v>
      </c>
      <c r="P547" s="38"/>
      <c r="Q547" s="38">
        <v>115</v>
      </c>
      <c r="R547" s="38">
        <v>60</v>
      </c>
      <c r="S547" s="38"/>
      <c r="T547" s="38">
        <f>IF(Copyright!$B$14=1,CJ547,0)</f>
        <v>26</v>
      </c>
      <c r="U547" s="38">
        <f>IF(Copyright!$B$14=1,CK547,0)</f>
        <v>54</v>
      </c>
      <c r="V547" s="38"/>
      <c r="W547" s="38">
        <f>IF(Copyright!B$11=1,IF(CF547&gt;0,CF547-SUM(X547:AY547),SUM(CN547:CR547)),SUM(CN547:CR547))</f>
        <v>90</v>
      </c>
      <c r="X547" s="38">
        <v>0</v>
      </c>
      <c r="Y547" s="38"/>
      <c r="Z547" s="38">
        <v>0</v>
      </c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  <c r="BA547" s="3">
        <f>IF(Q547&gt;0,RANK(Q547,(N547:P547,Q547:AE547)),0)</f>
        <v>3</v>
      </c>
      <c r="BB547" s="3">
        <f>IF(R547&gt;0,RANK(R547,(N547:P547,Q547:AE547)),0)</f>
        <v>5</v>
      </c>
      <c r="BC547" s="3">
        <f>IF(S547&gt;0,RANK(S547,(N547:P547,Q547:AE547)),0)</f>
        <v>0</v>
      </c>
      <c r="BD547" s="3">
        <f>IF(T547&gt;0,RANK(T547,(N547:P547,Q547:AE547)),0)</f>
        <v>7</v>
      </c>
      <c r="BE547" s="2">
        <f t="shared" si="226"/>
        <v>3.4630209588051072E-3</v>
      </c>
      <c r="BF547" s="2">
        <f t="shared" si="227"/>
        <v>1.8067935437244037E-3</v>
      </c>
      <c r="BG547" s="2">
        <f t="shared" si="228"/>
        <v>0</v>
      </c>
      <c r="BH547" s="2">
        <f t="shared" si="229"/>
        <v>7.8294386894724166E-4</v>
      </c>
      <c r="BJ547" t="s">
        <v>86</v>
      </c>
      <c r="BK547" t="s">
        <v>1135</v>
      </c>
      <c r="BL547">
        <v>3</v>
      </c>
      <c r="BN547">
        <v>0</v>
      </c>
      <c r="BO547" s="60">
        <v>13</v>
      </c>
      <c r="BP547" s="62">
        <v>255</v>
      </c>
      <c r="BQ547" s="66">
        <f t="shared" si="230"/>
        <v>13255</v>
      </c>
      <c r="BR547" s="66">
        <f t="shared" si="231"/>
        <v>13255</v>
      </c>
      <c r="BS547" s="3" t="s">
        <v>3083</v>
      </c>
      <c r="BY547" s="73"/>
      <c r="CB547" s="95"/>
      <c r="CC547" s="1"/>
      <c r="CD547" s="38">
        <f t="shared" si="218"/>
        <v>0</v>
      </c>
      <c r="CE547" s="38">
        <f>33121+87</f>
        <v>33208</v>
      </c>
      <c r="CF547" s="38">
        <v>90</v>
      </c>
      <c r="CI547" s="1"/>
      <c r="CJ547" s="1">
        <v>26</v>
      </c>
      <c r="CK547" s="1">
        <v>54</v>
      </c>
      <c r="CL547" s="1"/>
      <c r="CM547" s="51"/>
    </row>
    <row r="548" spans="1:91" ht="14" hidden="1" customHeight="1" outlineLevel="1" x14ac:dyDescent="0.2">
      <c r="A548" t="s">
        <v>85</v>
      </c>
      <c r="B548" t="s">
        <v>1135</v>
      </c>
      <c r="C548" s="1">
        <f t="shared" si="219"/>
        <v>13163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>IF(P548&gt;0,RANK(P548,(N548:P548,Q548:AE548)),0)</f>
        <v>0</v>
      </c>
      <c r="G548" s="1">
        <f t="shared" si="220"/>
        <v>8228</v>
      </c>
      <c r="H548" s="2">
        <f t="shared" si="221"/>
        <v>0.62508546683886657</v>
      </c>
      <c r="I548" s="2"/>
      <c r="J548" s="2">
        <f t="shared" si="222"/>
        <v>0.18263313834232317</v>
      </c>
      <c r="K548" s="2">
        <f t="shared" si="223"/>
        <v>0.80771860518118965</v>
      </c>
      <c r="L548" s="2">
        <f t="shared" si="224"/>
        <v>0</v>
      </c>
      <c r="M548" s="2">
        <f t="shared" si="225"/>
        <v>9.6482564764871492E-3</v>
      </c>
      <c r="N548" s="38">
        <v>2404</v>
      </c>
      <c r="O548" s="38">
        <v>10632</v>
      </c>
      <c r="P548" s="38"/>
      <c r="Q548" s="38">
        <v>47</v>
      </c>
      <c r="R548" s="38">
        <v>16</v>
      </c>
      <c r="S548" s="38"/>
      <c r="T548" s="38">
        <f>IF(Copyright!$B$14=1,CJ548,0)</f>
        <v>8</v>
      </c>
      <c r="U548" s="38">
        <f>IF(Copyright!$B$14=1,CK548,0)</f>
        <v>9</v>
      </c>
      <c r="V548" s="38"/>
      <c r="W548" s="38">
        <f>IF(Copyright!B$11=1,IF(CF548&gt;0,CF548-SUM(X548:AY548),SUM(CN548:CR548)),SUM(CN548:CR548))</f>
        <v>47</v>
      </c>
      <c r="X548" s="38">
        <v>0</v>
      </c>
      <c r="Y548" s="38"/>
      <c r="Z548" s="38">
        <v>0</v>
      </c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  <c r="BA548" s="3">
        <f>IF(Q548&gt;0,RANK(Q548,(N548:P548,Q548:AE548)),0)</f>
        <v>3</v>
      </c>
      <c r="BB548" s="3">
        <f>IF(R548&gt;0,RANK(R548,(N548:P548,Q548:AE548)),0)</f>
        <v>5</v>
      </c>
      <c r="BC548" s="3">
        <f>IF(S548&gt;0,RANK(S548,(N548:P548,Q548:AE548)),0)</f>
        <v>0</v>
      </c>
      <c r="BD548" s="3">
        <f>IF(T548&gt;0,RANK(T548,(N548:P548,Q548:AE548)),0)</f>
        <v>7</v>
      </c>
      <c r="BE548" s="2">
        <f t="shared" si="226"/>
        <v>3.5706146015346044E-3</v>
      </c>
      <c r="BF548" s="2">
        <f t="shared" si="227"/>
        <v>1.2155283749905037E-3</v>
      </c>
      <c r="BG548" s="2">
        <f t="shared" si="228"/>
        <v>0</v>
      </c>
      <c r="BH548" s="2">
        <f t="shared" si="229"/>
        <v>6.0776418749525186E-4</v>
      </c>
      <c r="BJ548" t="s">
        <v>85</v>
      </c>
      <c r="BK548" t="s">
        <v>1135</v>
      </c>
      <c r="BL548">
        <v>9</v>
      </c>
      <c r="BN548">
        <v>0</v>
      </c>
      <c r="BO548" s="60">
        <v>13</v>
      </c>
      <c r="BP548" s="62">
        <v>257</v>
      </c>
      <c r="BQ548" s="66">
        <f t="shared" si="230"/>
        <v>13257</v>
      </c>
      <c r="BR548" s="66">
        <f t="shared" si="231"/>
        <v>13257</v>
      </c>
      <c r="BS548" s="3" t="s">
        <v>3083</v>
      </c>
      <c r="CB548" s="95"/>
      <c r="CD548" s="38">
        <f t="shared" si="218"/>
        <v>0</v>
      </c>
      <c r="CE548" s="38">
        <f>13116+47</f>
        <v>13163</v>
      </c>
      <c r="CF548" s="38">
        <v>47</v>
      </c>
      <c r="CI548" s="1"/>
      <c r="CJ548" s="1">
        <v>8</v>
      </c>
      <c r="CK548" s="1">
        <v>9</v>
      </c>
      <c r="CL548" s="1"/>
      <c r="CM548" s="51"/>
    </row>
    <row r="549" spans="1:91" ht="14" hidden="1" customHeight="1" outlineLevel="1" x14ac:dyDescent="0.2">
      <c r="A549" t="s">
        <v>1067</v>
      </c>
      <c r="B549" t="s">
        <v>1135</v>
      </c>
      <c r="C549" s="1">
        <f t="shared" si="219"/>
        <v>2028</v>
      </c>
      <c r="D549" s="3">
        <f>IF(N549&gt;0, RANK(N549,(N549:P549,Q549:AE549)),0)</f>
        <v>1</v>
      </c>
      <c r="E549" s="3">
        <f>IF(O549&gt;0,RANK(O549,(N549:P549,Q549:AE549)),0)</f>
        <v>2</v>
      </c>
      <c r="F549" s="3">
        <f>IF(P549&gt;0,RANK(P549,(N549:P549,Q549:AE549)),0)</f>
        <v>0</v>
      </c>
      <c r="G549" s="1">
        <f t="shared" si="220"/>
        <v>330</v>
      </c>
      <c r="H549" s="2">
        <f t="shared" si="221"/>
        <v>0.16272189349112426</v>
      </c>
      <c r="I549" s="2"/>
      <c r="J549" s="2">
        <f t="shared" si="222"/>
        <v>0.58037475345167655</v>
      </c>
      <c r="K549" s="2">
        <f t="shared" si="223"/>
        <v>0.41765285996055229</v>
      </c>
      <c r="L549" s="2">
        <f t="shared" si="224"/>
        <v>0</v>
      </c>
      <c r="M549" s="2">
        <f t="shared" si="225"/>
        <v>1.9723865877711577E-3</v>
      </c>
      <c r="N549" s="38">
        <v>1177</v>
      </c>
      <c r="O549" s="38">
        <v>847</v>
      </c>
      <c r="P549" s="38"/>
      <c r="Q549" s="38">
        <v>3</v>
      </c>
      <c r="R549" s="38">
        <v>1</v>
      </c>
      <c r="S549" s="38"/>
      <c r="T549" s="38">
        <f>IF(Copyright!$B$14=1,CJ549,0)</f>
        <v>0</v>
      </c>
      <c r="U549" s="38">
        <f>IF(Copyright!$B$14=1,CK549,0)</f>
        <v>0</v>
      </c>
      <c r="V549" s="38"/>
      <c r="W549" s="38">
        <f>IF(Copyright!B$11=1,IF(CF549&gt;0,CF549-SUM(X549:AY549),SUM(CN549:CR549)),SUM(CN549:CR549))</f>
        <v>0</v>
      </c>
      <c r="X549" s="38">
        <v>0</v>
      </c>
      <c r="Y549" s="38"/>
      <c r="Z549" s="38">
        <v>0</v>
      </c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  <c r="BA549" s="3">
        <f>IF(Q549&gt;0,RANK(Q549,(N549:P549,Q549:AE549)),0)</f>
        <v>3</v>
      </c>
      <c r="BB549" s="3">
        <f>IF(R549&gt;0,RANK(R549,(N549:P549,Q549:AE549)),0)</f>
        <v>4</v>
      </c>
      <c r="BC549" s="3">
        <f>IF(S549&gt;0,RANK(S549,(N549:P549,Q549:AE549)),0)</f>
        <v>0</v>
      </c>
      <c r="BD549" s="3">
        <f>IF(T549&gt;0,RANK(T549,(N549:P549,Q549:AE549)),0)</f>
        <v>0</v>
      </c>
      <c r="BE549" s="2">
        <f t="shared" si="226"/>
        <v>1.4792899408284023E-3</v>
      </c>
      <c r="BF549" s="2">
        <f t="shared" si="227"/>
        <v>4.9309664694280081E-4</v>
      </c>
      <c r="BG549" s="2">
        <f t="shared" si="228"/>
        <v>0</v>
      </c>
      <c r="BH549" s="2">
        <f t="shared" si="229"/>
        <v>0</v>
      </c>
      <c r="BJ549" t="s">
        <v>1067</v>
      </c>
      <c r="BK549" t="s">
        <v>1135</v>
      </c>
      <c r="BL549">
        <v>2</v>
      </c>
      <c r="BN549">
        <v>0</v>
      </c>
      <c r="BO549" s="60">
        <v>13</v>
      </c>
      <c r="BP549" s="62">
        <v>259</v>
      </c>
      <c r="BQ549" s="66">
        <f t="shared" si="230"/>
        <v>13259</v>
      </c>
      <c r="BR549" s="66">
        <f t="shared" si="231"/>
        <v>13259</v>
      </c>
      <c r="BS549" s="3" t="s">
        <v>3083</v>
      </c>
      <c r="CD549" s="38">
        <f t="shared" si="218"/>
        <v>2028</v>
      </c>
      <c r="CI549" s="1"/>
      <c r="CJ549" s="1"/>
      <c r="CK549" s="1"/>
      <c r="CL549" s="1"/>
    </row>
    <row r="550" spans="1:91" ht="14" hidden="1" customHeight="1" outlineLevel="1" x14ac:dyDescent="0.2">
      <c r="A550" t="s">
        <v>3041</v>
      </c>
      <c r="B550" t="s">
        <v>1135</v>
      </c>
      <c r="C550" s="1">
        <f t="shared" ref="C550:C581" si="232">SUM(N550:AY550)</f>
        <v>12117</v>
      </c>
      <c r="D550" s="3">
        <f>IF(N550&gt;0, RANK(N550,(N550:P550,Q550:AE550)),0)</f>
        <v>1</v>
      </c>
      <c r="E550" s="3">
        <f>IF(O550&gt;0,RANK(O550,(N550:P550,Q550:AE550)),0)</f>
        <v>2</v>
      </c>
      <c r="F550" s="3">
        <f>IF(P550&gt;0,RANK(P550,(N550:P550,Q550:AE550)),0)</f>
        <v>0</v>
      </c>
      <c r="G550" s="1">
        <f t="shared" ref="G550:G581" si="233">IF(C550&gt;0,MAX(N550:P550)-LARGE(N550:P550,2),0)</f>
        <v>267</v>
      </c>
      <c r="H550" s="2">
        <f t="shared" ref="H550:H581" si="234">IF(C550&gt;0,G550/C550,0)</f>
        <v>2.2035157217132954E-2</v>
      </c>
      <c r="I550" s="2"/>
      <c r="J550" s="2">
        <f t="shared" ref="J550:J581" si="235">IF($C550=0,"-",N550/$C550)</f>
        <v>0.50639597260047864</v>
      </c>
      <c r="K550" s="2">
        <f t="shared" ref="K550:K581" si="236">IF($C550=0,"-",O550/$C550)</f>
        <v>0.48436081538334569</v>
      </c>
      <c r="L550" s="2">
        <f t="shared" ref="L550:L581" si="237">IF($C550=0,"-",P550/$C550)</f>
        <v>0</v>
      </c>
      <c r="M550" s="2">
        <f t="shared" ref="M550:M581" si="238">IF(C550=0,"-",(1-J550-K550-L550))</f>
        <v>9.2432120161756726E-3</v>
      </c>
      <c r="N550" s="38">
        <v>6136</v>
      </c>
      <c r="O550" s="38">
        <v>5869</v>
      </c>
      <c r="P550" s="38"/>
      <c r="Q550" s="38">
        <v>28</v>
      </c>
      <c r="R550" s="38">
        <v>16</v>
      </c>
      <c r="S550" s="38"/>
      <c r="T550" s="38">
        <f>IF(Copyright!$B$14=1,CJ550,0)</f>
        <v>18</v>
      </c>
      <c r="U550" s="38">
        <f>IF(Copyright!$B$14=1,CK550,0)</f>
        <v>28</v>
      </c>
      <c r="V550" s="38"/>
      <c r="W550" s="38">
        <f>IF(Copyright!B$11=1,IF(CF550&gt;0,CF550-SUM(X550:AY550),SUM(CN550:CR550)),SUM(CN550:CR550))</f>
        <v>22</v>
      </c>
      <c r="X550" s="38">
        <v>0</v>
      </c>
      <c r="Y550" s="38"/>
      <c r="Z550" s="38">
        <v>0</v>
      </c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  <c r="BA550" s="3">
        <f>IF(Q550&gt;0,RANK(Q550,(N550:P550,Q550:AE550)),0)</f>
        <v>3</v>
      </c>
      <c r="BB550" s="3">
        <f>IF(R550&gt;0,RANK(R550,(N550:P550,Q550:AE550)),0)</f>
        <v>7</v>
      </c>
      <c r="BC550" s="3">
        <f>IF(S550&gt;0,RANK(S550,(N550:P550,Q550:AE550)),0)</f>
        <v>0</v>
      </c>
      <c r="BD550" s="3">
        <f>IF(T550&gt;0,RANK(T550,(N550:P550,Q550:AE550)),0)</f>
        <v>6</v>
      </c>
      <c r="BE550" s="2">
        <f t="shared" ref="BE550:BE581" si="239">IF($C550=0,"-",Q550/$C550)</f>
        <v>2.3108030040439051E-3</v>
      </c>
      <c r="BF550" s="2">
        <f t="shared" ref="BF550:BF581" si="240">IF($C550=0,"-",R550/$C550)</f>
        <v>1.3204588594536602E-3</v>
      </c>
      <c r="BG550" s="2">
        <f t="shared" ref="BG550:BG581" si="241">IF($C550=0,"-",S550/$C550)</f>
        <v>0</v>
      </c>
      <c r="BH550" s="2">
        <f t="shared" ref="BH550:BH581" si="242">IF($C550=0,"-",T550/$C550)</f>
        <v>1.4855162168853676E-3</v>
      </c>
      <c r="BJ550" t="s">
        <v>3041</v>
      </c>
      <c r="BK550" t="s">
        <v>1135</v>
      </c>
      <c r="BL550">
        <v>2</v>
      </c>
      <c r="BN550">
        <v>0</v>
      </c>
      <c r="BO550" s="60">
        <v>13</v>
      </c>
      <c r="BP550" s="62">
        <v>261</v>
      </c>
      <c r="BQ550" s="66">
        <f t="shared" ref="BQ550:BQ580" si="243">1000*BO550+BP550</f>
        <v>13261</v>
      </c>
      <c r="BR550" s="66">
        <f t="shared" si="231"/>
        <v>13261</v>
      </c>
      <c r="BS550" s="3" t="s">
        <v>3083</v>
      </c>
      <c r="CB550" s="95"/>
      <c r="CD550" s="38">
        <f t="shared" ref="CD550:CD581" si="244">C550-CE550</f>
        <v>0</v>
      </c>
      <c r="CE550" s="38">
        <f>12095+22</f>
        <v>12117</v>
      </c>
      <c r="CF550" s="38">
        <v>22</v>
      </c>
      <c r="CI550" s="1"/>
      <c r="CJ550" s="1">
        <v>18</v>
      </c>
      <c r="CK550" s="1">
        <v>28</v>
      </c>
      <c r="CL550" s="1"/>
      <c r="CM550" s="51"/>
    </row>
    <row r="551" spans="1:91" ht="14" hidden="1" customHeight="1" outlineLevel="1" x14ac:dyDescent="0.2">
      <c r="A551" t="s">
        <v>1979</v>
      </c>
      <c r="B551" t="s">
        <v>1135</v>
      </c>
      <c r="C551" s="1">
        <f t="shared" si="232"/>
        <v>3379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>IF(P551&gt;0,RANK(P551,(N551:P551,Q551:AE551)),0)</f>
        <v>0</v>
      </c>
      <c r="G551" s="1">
        <f t="shared" si="233"/>
        <v>405</v>
      </c>
      <c r="H551" s="2">
        <f t="shared" si="234"/>
        <v>0.11985794613791062</v>
      </c>
      <c r="I551" s="2"/>
      <c r="J551" s="2">
        <f t="shared" si="235"/>
        <v>0.55874519088487717</v>
      </c>
      <c r="K551" s="2">
        <f t="shared" si="236"/>
        <v>0.43888724474696655</v>
      </c>
      <c r="L551" s="2">
        <f t="shared" si="237"/>
        <v>0</v>
      </c>
      <c r="M551" s="2">
        <f t="shared" si="238"/>
        <v>2.3675643681562719E-3</v>
      </c>
      <c r="N551" s="38">
        <v>1888</v>
      </c>
      <c r="O551" s="38">
        <v>1483</v>
      </c>
      <c r="P551" s="38"/>
      <c r="Q551" s="38">
        <v>5</v>
      </c>
      <c r="R551" s="38">
        <v>3</v>
      </c>
      <c r="S551" s="38"/>
      <c r="T551" s="38">
        <f>IF(Copyright!$B$14=1,CJ551,0)</f>
        <v>0</v>
      </c>
      <c r="U551" s="38">
        <f>IF(Copyright!$B$14=1,CK551,0)</f>
        <v>0</v>
      </c>
      <c r="V551" s="38"/>
      <c r="W551" s="38">
        <f>IF(Copyright!B$11=1,IF(CF551&gt;0,CF551-SUM(X551:AY551),SUM(CN551:CR551)),SUM(CN551:CR551))</f>
        <v>0</v>
      </c>
      <c r="X551" s="38">
        <v>0</v>
      </c>
      <c r="Y551" s="38"/>
      <c r="Z551" s="38">
        <v>0</v>
      </c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  <c r="BA551" s="3">
        <f>IF(Q551&gt;0,RANK(Q551,(N551:P551,Q551:AE551)),0)</f>
        <v>3</v>
      </c>
      <c r="BB551" s="3">
        <f>IF(R551&gt;0,RANK(R551,(N551:P551,Q551:AE551)),0)</f>
        <v>4</v>
      </c>
      <c r="BC551" s="3">
        <f>IF(S551&gt;0,RANK(S551,(N551:P551,Q551:AE551)),0)</f>
        <v>0</v>
      </c>
      <c r="BD551" s="3">
        <f>IF(T551&gt;0,RANK(T551,(N551:P551,Q551:AE551)),0)</f>
        <v>0</v>
      </c>
      <c r="BE551" s="2">
        <f t="shared" si="239"/>
        <v>1.4797277300976619E-3</v>
      </c>
      <c r="BF551" s="2">
        <f t="shared" si="240"/>
        <v>8.878366380585972E-4</v>
      </c>
      <c r="BG551" s="2">
        <f t="shared" si="241"/>
        <v>0</v>
      </c>
      <c r="BH551" s="2">
        <f t="shared" si="242"/>
        <v>0</v>
      </c>
      <c r="BJ551" t="s">
        <v>1979</v>
      </c>
      <c r="BK551" t="s">
        <v>1135</v>
      </c>
      <c r="BL551">
        <v>2</v>
      </c>
      <c r="BN551">
        <v>0</v>
      </c>
      <c r="BO551" s="60">
        <v>13</v>
      </c>
      <c r="BP551" s="62">
        <v>263</v>
      </c>
      <c r="BQ551" s="66">
        <f t="shared" si="243"/>
        <v>13263</v>
      </c>
      <c r="BR551" s="66">
        <f t="shared" si="231"/>
        <v>13263</v>
      </c>
      <c r="BS551" s="3" t="s">
        <v>3083</v>
      </c>
      <c r="CD551" s="38">
        <f t="shared" si="244"/>
        <v>3379</v>
      </c>
      <c r="CI551" s="1"/>
      <c r="CJ551" s="1"/>
      <c r="CK551" s="1"/>
      <c r="CL551" s="1"/>
    </row>
    <row r="552" spans="1:91" ht="14" hidden="1" customHeight="1" outlineLevel="1" x14ac:dyDescent="0.2">
      <c r="A552" t="s">
        <v>2265</v>
      </c>
      <c r="B552" t="s">
        <v>1135</v>
      </c>
      <c r="C552" s="1">
        <f t="shared" si="232"/>
        <v>884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>IF(P552&gt;0,RANK(P552,(N552:P552,Q552:AE552)),0)</f>
        <v>0</v>
      </c>
      <c r="G552" s="1">
        <f t="shared" si="233"/>
        <v>132</v>
      </c>
      <c r="H552" s="2">
        <f t="shared" si="234"/>
        <v>0.14932126696832579</v>
      </c>
      <c r="I552" s="2"/>
      <c r="J552" s="2">
        <f t="shared" si="235"/>
        <v>0.57352941176470584</v>
      </c>
      <c r="K552" s="2">
        <f t="shared" si="236"/>
        <v>0.42420814479638008</v>
      </c>
      <c r="L552" s="2">
        <f t="shared" si="237"/>
        <v>0</v>
      </c>
      <c r="M552" s="2">
        <f t="shared" si="238"/>
        <v>2.2624434389140746E-3</v>
      </c>
      <c r="N552" s="38">
        <v>507</v>
      </c>
      <c r="O552" s="38">
        <v>375</v>
      </c>
      <c r="P552" s="38"/>
      <c r="Q552" s="38">
        <v>1</v>
      </c>
      <c r="R552" s="38">
        <v>1</v>
      </c>
      <c r="S552" s="38"/>
      <c r="T552" s="38">
        <f>IF(Copyright!$B$14=1,CJ552,0)</f>
        <v>0</v>
      </c>
      <c r="U552" s="38">
        <f>IF(Copyright!$B$14=1,CK552,0)</f>
        <v>0</v>
      </c>
      <c r="V552" s="38"/>
      <c r="W552" s="38">
        <f>IF(Copyright!B$11=1,IF(CF552&gt;0,CF552-SUM(X552:AY552),SUM(CN552:CR552)),SUM(CN552:CR552))</f>
        <v>0</v>
      </c>
      <c r="X552" s="38">
        <v>0</v>
      </c>
      <c r="Y552" s="38"/>
      <c r="Z552" s="38">
        <v>0</v>
      </c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  <c r="BA552" s="3">
        <f>IF(Q552&gt;0,RANK(Q552,(N552:P552,Q552:AE552)),0)</f>
        <v>3</v>
      </c>
      <c r="BB552" s="3">
        <f>IF(R552&gt;0,RANK(R552,(N552:P552,Q552:AE552)),0)</f>
        <v>3</v>
      </c>
      <c r="BC552" s="3">
        <f>IF(S552&gt;0,RANK(S552,(N552:P552,Q552:AE552)),0)</f>
        <v>0</v>
      </c>
      <c r="BD552" s="3">
        <f>IF(T552&gt;0,RANK(T552,(N552:P552,Q552:AE552)),0)</f>
        <v>0</v>
      </c>
      <c r="BE552" s="2">
        <f t="shared" si="239"/>
        <v>1.1312217194570137E-3</v>
      </c>
      <c r="BF552" s="2">
        <f t="shared" si="240"/>
        <v>1.1312217194570137E-3</v>
      </c>
      <c r="BG552" s="2">
        <f t="shared" si="241"/>
        <v>0</v>
      </c>
      <c r="BH552" s="2">
        <f t="shared" si="242"/>
        <v>0</v>
      </c>
      <c r="BJ552" t="s">
        <v>2265</v>
      </c>
      <c r="BK552" t="s">
        <v>1135</v>
      </c>
      <c r="BL552">
        <v>10</v>
      </c>
      <c r="BN552">
        <v>0</v>
      </c>
      <c r="BO552" s="60">
        <v>13</v>
      </c>
      <c r="BP552" s="62">
        <v>265</v>
      </c>
      <c r="BQ552" s="66">
        <f t="shared" si="243"/>
        <v>13265</v>
      </c>
      <c r="BR552" s="66">
        <f t="shared" si="231"/>
        <v>13265</v>
      </c>
      <c r="BS552" s="3" t="s">
        <v>3083</v>
      </c>
      <c r="CD552" s="38">
        <f t="shared" si="244"/>
        <v>884</v>
      </c>
      <c r="CI552" s="1"/>
      <c r="CJ552" s="1"/>
      <c r="CK552" s="1"/>
      <c r="CL552" s="1"/>
    </row>
    <row r="553" spans="1:91" ht="14" hidden="1" customHeight="1" outlineLevel="1" x14ac:dyDescent="0.2">
      <c r="A553" t="s">
        <v>1872</v>
      </c>
      <c r="B553" t="s">
        <v>1135</v>
      </c>
      <c r="C553" s="1">
        <f t="shared" si="232"/>
        <v>8512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>IF(P553&gt;0,RANK(P553,(N553:P553,Q553:AE553)),0)</f>
        <v>0</v>
      </c>
      <c r="G553" s="1">
        <f t="shared" si="233"/>
        <v>4548</v>
      </c>
      <c r="H553" s="2">
        <f t="shared" si="234"/>
        <v>0.53430451127819545</v>
      </c>
      <c r="I553" s="2"/>
      <c r="J553" s="2">
        <f t="shared" si="235"/>
        <v>0.23108552631578946</v>
      </c>
      <c r="K553" s="2">
        <f t="shared" si="236"/>
        <v>0.76539003759398494</v>
      </c>
      <c r="L553" s="2">
        <f t="shared" si="237"/>
        <v>0</v>
      </c>
      <c r="M553" s="2">
        <f t="shared" si="238"/>
        <v>3.5244360902255689E-3</v>
      </c>
      <c r="N553" s="38">
        <v>1967</v>
      </c>
      <c r="O553" s="38">
        <v>6515</v>
      </c>
      <c r="P553" s="38"/>
      <c r="Q553" s="38">
        <v>19</v>
      </c>
      <c r="R553" s="38">
        <v>11</v>
      </c>
      <c r="S553" s="38"/>
      <c r="T553" s="38">
        <f>IF(Copyright!$B$14=1,CJ553,0)</f>
        <v>0</v>
      </c>
      <c r="U553" s="38">
        <f>IF(Copyright!$B$14=1,CK553,0)</f>
        <v>0</v>
      </c>
      <c r="V553" s="38"/>
      <c r="W553" s="38">
        <f>IF(Copyright!B$11=1,IF(CF553&gt;0,CF553-SUM(X553:AY553),SUM(CN553:CR553)),SUM(CN553:CR553))</f>
        <v>0</v>
      </c>
      <c r="X553" s="38">
        <v>0</v>
      </c>
      <c r="Y553" s="38"/>
      <c r="Z553" s="38">
        <v>0</v>
      </c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  <c r="BA553" s="3">
        <f>IF(Q553&gt;0,RANK(Q553,(N553:P553,Q553:AE553)),0)</f>
        <v>3</v>
      </c>
      <c r="BB553" s="3">
        <f>IF(R553&gt;0,RANK(R553,(N553:P553,Q553:AE553)),0)</f>
        <v>4</v>
      </c>
      <c r="BC553" s="3">
        <f>IF(S553&gt;0,RANK(S553,(N553:P553,Q553:AE553)),0)</f>
        <v>0</v>
      </c>
      <c r="BD553" s="3">
        <f>IF(T553&gt;0,RANK(T553,(N553:P553,Q553:AE553)),0)</f>
        <v>0</v>
      </c>
      <c r="BE553" s="2">
        <f t="shared" si="239"/>
        <v>2.232142857142857E-3</v>
      </c>
      <c r="BF553" s="2">
        <f t="shared" si="240"/>
        <v>1.2922932330827067E-3</v>
      </c>
      <c r="BG553" s="2">
        <f t="shared" si="241"/>
        <v>0</v>
      </c>
      <c r="BH553" s="2">
        <f t="shared" si="242"/>
        <v>0</v>
      </c>
      <c r="BJ553" t="s">
        <v>1872</v>
      </c>
      <c r="BK553" t="s">
        <v>1135</v>
      </c>
      <c r="BL553">
        <v>12</v>
      </c>
      <c r="BN553">
        <v>0</v>
      </c>
      <c r="BO553" s="60">
        <v>13</v>
      </c>
      <c r="BP553" s="62">
        <v>267</v>
      </c>
      <c r="BQ553" s="66">
        <f t="shared" si="243"/>
        <v>13267</v>
      </c>
      <c r="BR553" s="66">
        <f t="shared" si="231"/>
        <v>13267</v>
      </c>
      <c r="BS553" s="3" t="s">
        <v>3083</v>
      </c>
      <c r="CD553" s="38">
        <f t="shared" si="244"/>
        <v>8512</v>
      </c>
      <c r="CI553" s="1"/>
      <c r="CJ553" s="1"/>
      <c r="CK553" s="1"/>
      <c r="CL553" s="1"/>
    </row>
    <row r="554" spans="1:91" ht="14" hidden="1" customHeight="1" outlineLevel="1" x14ac:dyDescent="0.2">
      <c r="A554" t="s">
        <v>1119</v>
      </c>
      <c r="B554" t="s">
        <v>1135</v>
      </c>
      <c r="C554" s="1">
        <f t="shared" si="232"/>
        <v>3982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>IF(P554&gt;0,RANK(P554,(N554:P554,Q554:AE554)),0)</f>
        <v>0</v>
      </c>
      <c r="G554" s="1">
        <f t="shared" si="233"/>
        <v>1234</v>
      </c>
      <c r="H554" s="2">
        <f t="shared" si="234"/>
        <v>0.30989452536413864</v>
      </c>
      <c r="I554" s="2"/>
      <c r="J554" s="2">
        <f t="shared" si="235"/>
        <v>0.34304369663485684</v>
      </c>
      <c r="K554" s="2">
        <f t="shared" si="236"/>
        <v>0.65293822199899543</v>
      </c>
      <c r="L554" s="2">
        <f t="shared" si="237"/>
        <v>0</v>
      </c>
      <c r="M554" s="2">
        <f t="shared" si="238"/>
        <v>4.0180813661476744E-3</v>
      </c>
      <c r="N554" s="38">
        <v>1366</v>
      </c>
      <c r="O554" s="38">
        <v>2600</v>
      </c>
      <c r="P554" s="38"/>
      <c r="Q554" s="38">
        <v>9</v>
      </c>
      <c r="R554" s="38">
        <v>7</v>
      </c>
      <c r="S554" s="38"/>
      <c r="T554" s="38">
        <f>IF(Copyright!$B$14=1,CJ554,0)</f>
        <v>0</v>
      </c>
      <c r="U554" s="38">
        <f>IF(Copyright!$B$14=1,CK554,0)</f>
        <v>0</v>
      </c>
      <c r="V554" s="38"/>
      <c r="W554" s="38">
        <f>IF(Copyright!B$11=1,IF(CF554&gt;0,CF554-SUM(X554:AY554),SUM(CN554:CR554)),SUM(CN554:CR554))</f>
        <v>0</v>
      </c>
      <c r="X554" s="38">
        <v>0</v>
      </c>
      <c r="Y554" s="38"/>
      <c r="Z554" s="38">
        <v>0</v>
      </c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  <c r="BA554" s="3">
        <f>IF(Q554&gt;0,RANK(Q554,(N554:P554,Q554:AE554)),0)</f>
        <v>3</v>
      </c>
      <c r="BB554" s="3">
        <f>IF(R554&gt;0,RANK(R554,(N554:P554,Q554:AE554)),0)</f>
        <v>4</v>
      </c>
      <c r="BC554" s="3">
        <f>IF(S554&gt;0,RANK(S554,(N554:P554,Q554:AE554)),0)</f>
        <v>0</v>
      </c>
      <c r="BD554" s="3">
        <f>IF(T554&gt;0,RANK(T554,(N554:P554,Q554:AE554)),0)</f>
        <v>0</v>
      </c>
      <c r="BE554" s="2">
        <f t="shared" si="239"/>
        <v>2.2601707684580612E-3</v>
      </c>
      <c r="BF554" s="2">
        <f t="shared" si="240"/>
        <v>1.7579105976896032E-3</v>
      </c>
      <c r="BG554" s="2">
        <f t="shared" si="241"/>
        <v>0</v>
      </c>
      <c r="BH554" s="2">
        <f t="shared" si="242"/>
        <v>0</v>
      </c>
      <c r="BJ554" t="s">
        <v>1119</v>
      </c>
      <c r="BK554" t="s">
        <v>1135</v>
      </c>
      <c r="BL554">
        <v>2</v>
      </c>
      <c r="BN554">
        <v>0</v>
      </c>
      <c r="BO554" s="60">
        <v>13</v>
      </c>
      <c r="BP554" s="62">
        <v>269</v>
      </c>
      <c r="BQ554" s="66">
        <f t="shared" si="243"/>
        <v>13269</v>
      </c>
      <c r="BR554" s="66">
        <f t="shared" si="231"/>
        <v>13269</v>
      </c>
      <c r="BS554" s="3" t="s">
        <v>3083</v>
      </c>
      <c r="CD554" s="38">
        <f t="shared" si="244"/>
        <v>3982</v>
      </c>
      <c r="CI554" s="1"/>
      <c r="CJ554" s="1"/>
      <c r="CK554" s="1"/>
      <c r="CL554" s="1"/>
    </row>
    <row r="555" spans="1:91" ht="14" hidden="1" customHeight="1" outlineLevel="1" x14ac:dyDescent="0.2">
      <c r="A555" t="s">
        <v>1881</v>
      </c>
      <c r="B555" t="s">
        <v>1135</v>
      </c>
      <c r="C555" s="1">
        <f t="shared" si="232"/>
        <v>4214</v>
      </c>
      <c r="D555" s="3">
        <f>IF(N555&gt;0, RANK(N555,(N555:P555,Q555:AE555)),0)</f>
        <v>2</v>
      </c>
      <c r="E555" s="3">
        <f>IF(O555&gt;0,RANK(O555,(N555:P555,Q555:AE555)),0)</f>
        <v>1</v>
      </c>
      <c r="F555" s="3">
        <f>IF(P555&gt;0,RANK(P555,(N555:P555,Q555:AE555)),0)</f>
        <v>0</v>
      </c>
      <c r="G555" s="1">
        <f t="shared" si="233"/>
        <v>1656</v>
      </c>
      <c r="H555" s="2">
        <f t="shared" si="234"/>
        <v>0.39297579496915047</v>
      </c>
      <c r="I555" s="2"/>
      <c r="J555" s="2">
        <f t="shared" si="235"/>
        <v>0.30232558139534882</v>
      </c>
      <c r="K555" s="2">
        <f t="shared" si="236"/>
        <v>0.69530137636449929</v>
      </c>
      <c r="L555" s="2">
        <f t="shared" si="237"/>
        <v>0</v>
      </c>
      <c r="M555" s="2">
        <f t="shared" si="238"/>
        <v>2.3730422401518902E-3</v>
      </c>
      <c r="N555" s="38">
        <v>1274</v>
      </c>
      <c r="O555" s="38">
        <v>2930</v>
      </c>
      <c r="P555" s="38"/>
      <c r="Q555" s="38">
        <v>7</v>
      </c>
      <c r="R555" s="38">
        <v>3</v>
      </c>
      <c r="S555" s="38"/>
      <c r="T555" s="38">
        <f>IF(Copyright!$B$14=1,CJ555,0)</f>
        <v>0</v>
      </c>
      <c r="U555" s="38">
        <f>IF(Copyright!$B$14=1,CK555,0)</f>
        <v>0</v>
      </c>
      <c r="V555" s="38"/>
      <c r="W555" s="38">
        <f>IF(Copyright!B$11=1,IF(CF555&gt;0,CF555-SUM(X555:AY555),SUM(CN555:CR555)),SUM(CN555:CR555))</f>
        <v>0</v>
      </c>
      <c r="X555" s="38">
        <v>0</v>
      </c>
      <c r="Y555" s="38"/>
      <c r="Z555" s="38">
        <v>0</v>
      </c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  <c r="BA555" s="3">
        <f>IF(Q555&gt;0,RANK(Q555,(N555:P555,Q555:AE555)),0)</f>
        <v>3</v>
      </c>
      <c r="BB555" s="3">
        <f>IF(R555&gt;0,RANK(R555,(N555:P555,Q555:AE555)),0)</f>
        <v>4</v>
      </c>
      <c r="BC555" s="3">
        <f>IF(S555&gt;0,RANK(S555,(N555:P555,Q555:AE555)),0)</f>
        <v>0</v>
      </c>
      <c r="BD555" s="3">
        <f>IF(T555&gt;0,RANK(T555,(N555:P555,Q555:AE555)),0)</f>
        <v>0</v>
      </c>
      <c r="BE555" s="2">
        <f t="shared" si="239"/>
        <v>1.6611295681063123E-3</v>
      </c>
      <c r="BF555" s="2">
        <f t="shared" si="240"/>
        <v>7.1191267204556241E-4</v>
      </c>
      <c r="BG555" s="2">
        <f t="shared" si="241"/>
        <v>0</v>
      </c>
      <c r="BH555" s="2">
        <f t="shared" si="242"/>
        <v>0</v>
      </c>
      <c r="BJ555" t="s">
        <v>1881</v>
      </c>
      <c r="BK555" t="s">
        <v>1135</v>
      </c>
      <c r="BL555">
        <v>8</v>
      </c>
      <c r="BN555">
        <v>0</v>
      </c>
      <c r="BO555" s="60">
        <v>13</v>
      </c>
      <c r="BP555" s="62">
        <v>271</v>
      </c>
      <c r="BQ555" s="66">
        <f t="shared" si="243"/>
        <v>13271</v>
      </c>
      <c r="BR555" s="66">
        <f t="shared" si="231"/>
        <v>13271</v>
      </c>
      <c r="BS555" s="3" t="s">
        <v>3083</v>
      </c>
      <c r="CD555" s="38">
        <f t="shared" si="244"/>
        <v>4214</v>
      </c>
      <c r="CI555" s="1"/>
      <c r="CJ555" s="1"/>
      <c r="CK555" s="1"/>
      <c r="CL555" s="1"/>
    </row>
    <row r="556" spans="1:91" ht="14" hidden="1" customHeight="1" outlineLevel="1" x14ac:dyDescent="0.2">
      <c r="A556" t="s">
        <v>805</v>
      </c>
      <c r="B556" t="s">
        <v>1135</v>
      </c>
      <c r="C556" s="1">
        <f t="shared" si="232"/>
        <v>4341</v>
      </c>
      <c r="D556" s="3">
        <f>IF(N556&gt;0, RANK(N556,(N556:P556,Q556:AE556)),0)</f>
        <v>1</v>
      </c>
      <c r="E556" s="3">
        <f>IF(O556&gt;0,RANK(O556,(N556:P556,Q556:AE556)),0)</f>
        <v>2</v>
      </c>
      <c r="F556" s="3">
        <f>IF(P556&gt;0,RANK(P556,(N556:P556,Q556:AE556)),0)</f>
        <v>0</v>
      </c>
      <c r="G556" s="1">
        <f t="shared" si="233"/>
        <v>178</v>
      </c>
      <c r="H556" s="2">
        <f t="shared" si="234"/>
        <v>4.100437687168855E-2</v>
      </c>
      <c r="I556" s="2"/>
      <c r="J556" s="2">
        <f t="shared" si="235"/>
        <v>0.51900483759502414</v>
      </c>
      <c r="K556" s="2">
        <f t="shared" si="236"/>
        <v>0.47800046072333563</v>
      </c>
      <c r="L556" s="2">
        <f t="shared" si="237"/>
        <v>0</v>
      </c>
      <c r="M556" s="2">
        <f t="shared" si="238"/>
        <v>2.9947016816402328E-3</v>
      </c>
      <c r="N556" s="38">
        <v>2253</v>
      </c>
      <c r="O556" s="38">
        <v>2075</v>
      </c>
      <c r="P556" s="38"/>
      <c r="Q556" s="38">
        <v>7</v>
      </c>
      <c r="R556" s="38">
        <v>6</v>
      </c>
      <c r="S556" s="38"/>
      <c r="T556" s="38">
        <f>IF(Copyright!$B$14=1,CJ556,0)</f>
        <v>0</v>
      </c>
      <c r="U556" s="38">
        <f>IF(Copyright!$B$14=1,CK556,0)</f>
        <v>0</v>
      </c>
      <c r="V556" s="38"/>
      <c r="W556" s="38">
        <f>IF(Copyright!B$11=1,IF(CF556&gt;0,CF556-SUM(X556:AY556),SUM(CN556:CR556)),SUM(CN556:CR556))</f>
        <v>0</v>
      </c>
      <c r="X556" s="38">
        <v>0</v>
      </c>
      <c r="Y556" s="38"/>
      <c r="Z556" s="38">
        <v>0</v>
      </c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  <c r="BA556" s="3">
        <f>IF(Q556&gt;0,RANK(Q556,(N556:P556,Q556:AE556)),0)</f>
        <v>3</v>
      </c>
      <c r="BB556" s="3">
        <f>IF(R556&gt;0,RANK(R556,(N556:P556,Q556:AE556)),0)</f>
        <v>4</v>
      </c>
      <c r="BC556" s="3">
        <f>IF(S556&gt;0,RANK(S556,(N556:P556,Q556:AE556)),0)</f>
        <v>0</v>
      </c>
      <c r="BD556" s="3">
        <f>IF(T556&gt;0,RANK(T556,(N556:P556,Q556:AE556)),0)</f>
        <v>0</v>
      </c>
      <c r="BE556" s="2">
        <f t="shared" si="239"/>
        <v>1.6125316747293251E-3</v>
      </c>
      <c r="BF556" s="2">
        <f t="shared" si="240"/>
        <v>1.38217000691085E-3</v>
      </c>
      <c r="BG556" s="2">
        <f t="shared" si="241"/>
        <v>0</v>
      </c>
      <c r="BH556" s="2">
        <f t="shared" si="242"/>
        <v>0</v>
      </c>
      <c r="BJ556" t="s">
        <v>805</v>
      </c>
      <c r="BK556" t="s">
        <v>1135</v>
      </c>
      <c r="BL556">
        <v>2</v>
      </c>
      <c r="BN556">
        <v>0</v>
      </c>
      <c r="BO556" s="60">
        <v>13</v>
      </c>
      <c r="BP556" s="62">
        <v>273</v>
      </c>
      <c r="BQ556" s="66">
        <f t="shared" si="243"/>
        <v>13273</v>
      </c>
      <c r="BR556" s="66">
        <f t="shared" si="231"/>
        <v>13273</v>
      </c>
      <c r="BS556" s="3" t="s">
        <v>3083</v>
      </c>
      <c r="CD556" s="38">
        <f t="shared" si="244"/>
        <v>4341</v>
      </c>
      <c r="CI556" s="1"/>
      <c r="CJ556" s="1"/>
      <c r="CK556" s="1"/>
      <c r="CL556" s="1"/>
    </row>
    <row r="557" spans="1:91" ht="14" hidden="1" customHeight="1" outlineLevel="1" x14ac:dyDescent="0.2">
      <c r="A557" t="s">
        <v>1882</v>
      </c>
      <c r="B557" t="s">
        <v>1135</v>
      </c>
      <c r="C557" s="1">
        <f t="shared" si="232"/>
        <v>22080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>IF(P557&gt;0,RANK(P557,(N557:P557,Q557:AE557)),0)</f>
        <v>0</v>
      </c>
      <c r="G557" s="1">
        <f t="shared" si="233"/>
        <v>5323</v>
      </c>
      <c r="H557" s="2">
        <f t="shared" si="234"/>
        <v>0.24107789855072465</v>
      </c>
      <c r="I557" s="2"/>
      <c r="J557" s="2">
        <f t="shared" si="235"/>
        <v>0.37803442028985507</v>
      </c>
      <c r="K557" s="2">
        <f t="shared" si="236"/>
        <v>0.61911231884057971</v>
      </c>
      <c r="L557" s="2">
        <f t="shared" si="237"/>
        <v>0</v>
      </c>
      <c r="M557" s="2">
        <f t="shared" si="238"/>
        <v>2.8532608695651662E-3</v>
      </c>
      <c r="N557" s="38">
        <v>8347</v>
      </c>
      <c r="O557" s="38">
        <v>13670</v>
      </c>
      <c r="P557" s="38"/>
      <c r="Q557" s="38">
        <v>37</v>
      </c>
      <c r="R557" s="38">
        <v>26</v>
      </c>
      <c r="S557" s="38"/>
      <c r="T557" s="38">
        <f>IF(Copyright!$B$14=1,CJ557,0)</f>
        <v>0</v>
      </c>
      <c r="U557" s="38">
        <f>IF(Copyright!$B$14=1,CK557,0)</f>
        <v>0</v>
      </c>
      <c r="V557" s="38"/>
      <c r="W557" s="38">
        <f>IF(Copyright!B$11=1,IF(CF557&gt;0,CF557-SUM(X557:AY557),SUM(CN557:CR557)),SUM(CN557:CR557))</f>
        <v>0</v>
      </c>
      <c r="X557" s="38">
        <v>0</v>
      </c>
      <c r="Y557" s="38"/>
      <c r="Z557" s="38">
        <v>0</v>
      </c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  <c r="BA557" s="3">
        <f>IF(Q557&gt;0,RANK(Q557,(N557:P557,Q557:AE557)),0)</f>
        <v>3</v>
      </c>
      <c r="BB557" s="3">
        <f>IF(R557&gt;0,RANK(R557,(N557:P557,Q557:AE557)),0)</f>
        <v>4</v>
      </c>
      <c r="BC557" s="3">
        <f>IF(S557&gt;0,RANK(S557,(N557:P557,Q557:AE557)),0)</f>
        <v>0</v>
      </c>
      <c r="BD557" s="3">
        <f>IF(T557&gt;0,RANK(T557,(N557:P557,Q557:AE557)),0)</f>
        <v>0</v>
      </c>
      <c r="BE557" s="2">
        <f t="shared" si="239"/>
        <v>1.6757246376811594E-3</v>
      </c>
      <c r="BF557" s="2">
        <f t="shared" si="240"/>
        <v>1.177536231884058E-3</v>
      </c>
      <c r="BG557" s="2">
        <f t="shared" si="241"/>
        <v>0</v>
      </c>
      <c r="BH557" s="2">
        <f t="shared" si="242"/>
        <v>0</v>
      </c>
      <c r="BJ557" t="s">
        <v>1882</v>
      </c>
      <c r="BK557" t="s">
        <v>1135</v>
      </c>
      <c r="BL557">
        <v>2</v>
      </c>
      <c r="BN557">
        <v>0</v>
      </c>
      <c r="BO557" s="60">
        <v>13</v>
      </c>
      <c r="BP557" s="62">
        <v>275</v>
      </c>
      <c r="BQ557" s="66">
        <f t="shared" si="243"/>
        <v>13275</v>
      </c>
      <c r="BR557" s="66">
        <f t="shared" si="231"/>
        <v>13275</v>
      </c>
      <c r="BS557" s="3" t="s">
        <v>3083</v>
      </c>
      <c r="BY557" s="73"/>
      <c r="CD557" s="38">
        <f t="shared" si="244"/>
        <v>22080</v>
      </c>
      <c r="CI557" s="1"/>
      <c r="CJ557" s="1"/>
      <c r="CK557" s="1"/>
      <c r="CL557" s="1"/>
    </row>
    <row r="558" spans="1:91" ht="14" hidden="1" customHeight="1" outlineLevel="1" x14ac:dyDescent="0.2">
      <c r="A558" t="s">
        <v>2262</v>
      </c>
      <c r="B558" t="s">
        <v>1135</v>
      </c>
      <c r="C558" s="1">
        <f t="shared" si="232"/>
        <v>17028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>IF(P558&gt;0,RANK(P558,(N558:P558,Q558:AE558)),0)</f>
        <v>0</v>
      </c>
      <c r="G558" s="1">
        <f t="shared" si="233"/>
        <v>6058</v>
      </c>
      <c r="H558" s="2">
        <f t="shared" si="234"/>
        <v>0.3557669720460418</v>
      </c>
      <c r="I558" s="2"/>
      <c r="J558" s="2">
        <f t="shared" si="235"/>
        <v>0.31935635424007519</v>
      </c>
      <c r="K558" s="2">
        <f t="shared" si="236"/>
        <v>0.67512332628611693</v>
      </c>
      <c r="L558" s="2">
        <f t="shared" si="237"/>
        <v>0</v>
      </c>
      <c r="M558" s="2">
        <f t="shared" si="238"/>
        <v>5.5203194738078221E-3</v>
      </c>
      <c r="N558" s="38">
        <v>5438</v>
      </c>
      <c r="O558" s="38">
        <v>11496</v>
      </c>
      <c r="P558" s="38"/>
      <c r="Q558" s="38">
        <v>35</v>
      </c>
      <c r="R558" s="38">
        <v>20</v>
      </c>
      <c r="S558" s="38"/>
      <c r="T558" s="38">
        <f>IF(Copyright!$B$14=1,CJ558,0)</f>
        <v>15</v>
      </c>
      <c r="U558" s="38">
        <f>IF(Copyright!$B$14=1,CK558,0)</f>
        <v>24</v>
      </c>
      <c r="V558" s="38"/>
      <c r="W558" s="38">
        <f>IF(Copyright!B$11=1,IF(CF558&gt;0,CF558-SUM(X558:AY558),SUM(CN558:CR558)),SUM(CN558:CR558))</f>
        <v>0</v>
      </c>
      <c r="X558" s="38">
        <v>0</v>
      </c>
      <c r="Y558" s="38"/>
      <c r="Z558" s="38">
        <v>0</v>
      </c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  <c r="BA558" s="3">
        <f>IF(Q558&gt;0,RANK(Q558,(N558:P558,Q558:AE558)),0)</f>
        <v>3</v>
      </c>
      <c r="BB558" s="3">
        <f>IF(R558&gt;0,RANK(R558,(N558:P558,Q558:AE558)),0)</f>
        <v>5</v>
      </c>
      <c r="BC558" s="3">
        <f>IF(S558&gt;0,RANK(S558,(N558:P558,Q558:AE558)),0)</f>
        <v>0</v>
      </c>
      <c r="BD558" s="3">
        <f>IF(T558&gt;0,RANK(T558,(N558:P558,Q558:AE558)),0)</f>
        <v>6</v>
      </c>
      <c r="BE558" s="2">
        <f t="shared" si="239"/>
        <v>2.0554381019497301E-3</v>
      </c>
      <c r="BF558" s="2">
        <f t="shared" si="240"/>
        <v>1.1745360582569885E-3</v>
      </c>
      <c r="BG558" s="2">
        <f t="shared" si="241"/>
        <v>0</v>
      </c>
      <c r="BH558" s="2">
        <f t="shared" si="242"/>
        <v>8.809020436927414E-4</v>
      </c>
      <c r="BJ558" t="s">
        <v>2262</v>
      </c>
      <c r="BK558" t="s">
        <v>1135</v>
      </c>
      <c r="BL558">
        <v>8</v>
      </c>
      <c r="BN558">
        <v>0</v>
      </c>
      <c r="BO558" s="60">
        <v>13</v>
      </c>
      <c r="BP558" s="62">
        <v>277</v>
      </c>
      <c r="BQ558" s="66">
        <f t="shared" si="243"/>
        <v>13277</v>
      </c>
      <c r="BR558" s="66">
        <f t="shared" si="231"/>
        <v>13277</v>
      </c>
      <c r="BS558" s="3" t="s">
        <v>3083</v>
      </c>
      <c r="CD558" s="38">
        <f t="shared" si="244"/>
        <v>0</v>
      </c>
      <c r="CE558" s="38">
        <v>17028</v>
      </c>
      <c r="CF558" s="38">
        <v>0</v>
      </c>
      <c r="CI558" s="1"/>
      <c r="CJ558" s="1">
        <v>15</v>
      </c>
      <c r="CK558" s="1">
        <v>24</v>
      </c>
      <c r="CL558" s="1"/>
      <c r="CM558" s="51"/>
    </row>
    <row r="559" spans="1:91" ht="14" hidden="1" customHeight="1" outlineLevel="1" x14ac:dyDescent="0.2">
      <c r="A559" t="s">
        <v>2598</v>
      </c>
      <c r="B559" t="s">
        <v>1135</v>
      </c>
      <c r="C559" s="1">
        <f t="shared" si="232"/>
        <v>10912</v>
      </c>
      <c r="D559" s="3">
        <f>IF(N559&gt;0, RANK(N559,(N559:P559,Q559:AE559)),0)</f>
        <v>2</v>
      </c>
      <c r="E559" s="3">
        <f>IF(O559&gt;0,RANK(O559,(N559:P559,Q559:AE559)),0)</f>
        <v>1</v>
      </c>
      <c r="F559" s="3">
        <f>IF(P559&gt;0,RANK(P559,(N559:P559,Q559:AE559)),0)</f>
        <v>0</v>
      </c>
      <c r="G559" s="1">
        <f t="shared" si="233"/>
        <v>5534</v>
      </c>
      <c r="H559" s="2">
        <f t="shared" si="234"/>
        <v>0.50714809384164228</v>
      </c>
      <c r="I559" s="2"/>
      <c r="J559" s="2">
        <f t="shared" si="235"/>
        <v>0.24505131964809385</v>
      </c>
      <c r="K559" s="2">
        <f t="shared" si="236"/>
        <v>0.75219941348973607</v>
      </c>
      <c r="L559" s="2">
        <f t="shared" si="237"/>
        <v>0</v>
      </c>
      <c r="M559" s="2">
        <f t="shared" si="238"/>
        <v>2.74926686217003E-3</v>
      </c>
      <c r="N559" s="38">
        <v>2674</v>
      </c>
      <c r="O559" s="38">
        <v>8208</v>
      </c>
      <c r="P559" s="38"/>
      <c r="Q559" s="38">
        <v>18</v>
      </c>
      <c r="R559" s="38">
        <v>12</v>
      </c>
      <c r="S559" s="38"/>
      <c r="T559" s="38">
        <f>IF(Copyright!$B$14=1,CJ559,0)</f>
        <v>0</v>
      </c>
      <c r="U559" s="38">
        <f>IF(Copyright!$B$14=1,CK559,0)</f>
        <v>0</v>
      </c>
      <c r="V559" s="38"/>
      <c r="W559" s="38">
        <f>IF(Copyright!B$11=1,IF(CF559&gt;0,CF559-SUM(X559:AY559),SUM(CN559:CR559)),SUM(CN559:CR559))</f>
        <v>0</v>
      </c>
      <c r="X559" s="38">
        <v>0</v>
      </c>
      <c r="Y559" s="38"/>
      <c r="Z559" s="38">
        <v>0</v>
      </c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  <c r="BA559" s="3">
        <f>IF(Q559&gt;0,RANK(Q559,(N559:P559,Q559:AE559)),0)</f>
        <v>3</v>
      </c>
      <c r="BB559" s="3">
        <f>IF(R559&gt;0,RANK(R559,(N559:P559,Q559:AE559)),0)</f>
        <v>4</v>
      </c>
      <c r="BC559" s="3">
        <f>IF(S559&gt;0,RANK(S559,(N559:P559,Q559:AE559)),0)</f>
        <v>0</v>
      </c>
      <c r="BD559" s="3">
        <f>IF(T559&gt;0,RANK(T559,(N559:P559,Q559:AE559)),0)</f>
        <v>0</v>
      </c>
      <c r="BE559" s="2">
        <f t="shared" si="239"/>
        <v>1.6495601173020528E-3</v>
      </c>
      <c r="BF559" s="2">
        <f t="shared" si="240"/>
        <v>1.0997067448680353E-3</v>
      </c>
      <c r="BG559" s="2">
        <f t="shared" si="241"/>
        <v>0</v>
      </c>
      <c r="BH559" s="2">
        <f t="shared" si="242"/>
        <v>0</v>
      </c>
      <c r="BJ559" t="s">
        <v>2598</v>
      </c>
      <c r="BK559" t="s">
        <v>1135</v>
      </c>
      <c r="BL559">
        <v>12</v>
      </c>
      <c r="BN559">
        <v>0</v>
      </c>
      <c r="BO559" s="60">
        <v>13</v>
      </c>
      <c r="BP559" s="62">
        <v>279</v>
      </c>
      <c r="BQ559" s="66">
        <f t="shared" si="243"/>
        <v>13279</v>
      </c>
      <c r="BR559" s="66">
        <f t="shared" si="231"/>
        <v>13279</v>
      </c>
      <c r="BS559" s="3" t="s">
        <v>3083</v>
      </c>
      <c r="CD559" s="38">
        <f t="shared" si="244"/>
        <v>10912</v>
      </c>
      <c r="CI559" s="1"/>
      <c r="CJ559" s="1"/>
      <c r="CK559" s="1"/>
      <c r="CL559" s="1"/>
    </row>
    <row r="560" spans="1:91" ht="14" hidden="1" customHeight="1" outlineLevel="1" x14ac:dyDescent="0.2">
      <c r="A560" t="s">
        <v>2918</v>
      </c>
      <c r="B560" t="s">
        <v>1135</v>
      </c>
      <c r="C560" s="1">
        <f t="shared" si="232"/>
        <v>8838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>IF(P560&gt;0,RANK(P560,(N560:P560,Q560:AE560)),0)</f>
        <v>0</v>
      </c>
      <c r="G560" s="1">
        <f t="shared" si="233"/>
        <v>5506</v>
      </c>
      <c r="H560" s="2">
        <f t="shared" si="234"/>
        <v>0.62299162706494682</v>
      </c>
      <c r="I560" s="2"/>
      <c r="J560" s="2">
        <f t="shared" si="235"/>
        <v>0.1865806743607151</v>
      </c>
      <c r="K560" s="2">
        <f t="shared" si="236"/>
        <v>0.80957230142566194</v>
      </c>
      <c r="L560" s="2">
        <f t="shared" si="237"/>
        <v>0</v>
      </c>
      <c r="M560" s="2">
        <f t="shared" si="238"/>
        <v>3.8470242136229293E-3</v>
      </c>
      <c r="N560" s="38">
        <v>1649</v>
      </c>
      <c r="O560" s="38">
        <v>7155</v>
      </c>
      <c r="P560" s="38"/>
      <c r="Q560" s="38">
        <v>27</v>
      </c>
      <c r="R560" s="38">
        <v>7</v>
      </c>
      <c r="S560" s="38"/>
      <c r="T560" s="38">
        <f>IF(Copyright!$B$14=1,CJ560,0)</f>
        <v>0</v>
      </c>
      <c r="U560" s="38">
        <f>IF(Copyright!$B$14=1,CK560,0)</f>
        <v>0</v>
      </c>
      <c r="V560" s="38"/>
      <c r="W560" s="38">
        <f>IF(Copyright!B$11=1,IF(CF560&gt;0,CF560-SUM(X560:AY560),SUM(CN560:CR560)),SUM(CN560:CR560))</f>
        <v>0</v>
      </c>
      <c r="X560" s="38">
        <v>0</v>
      </c>
      <c r="Y560" s="38"/>
      <c r="Z560" s="38">
        <v>0</v>
      </c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  <c r="BA560" s="3">
        <f>IF(Q560&gt;0,RANK(Q560,(N560:P560,Q560:AE560)),0)</f>
        <v>3</v>
      </c>
      <c r="BB560" s="3">
        <f>IF(R560&gt;0,RANK(R560,(N560:P560,Q560:AE560)),0)</f>
        <v>4</v>
      </c>
      <c r="BC560" s="3">
        <f>IF(S560&gt;0,RANK(S560,(N560:P560,Q560:AE560)),0)</f>
        <v>0</v>
      </c>
      <c r="BD560" s="3">
        <f>IF(T560&gt;0,RANK(T560,(N560:P560,Q560:AE560)),0)</f>
        <v>0</v>
      </c>
      <c r="BE560" s="2">
        <f t="shared" si="239"/>
        <v>3.0549898167006109E-3</v>
      </c>
      <c r="BF560" s="2">
        <f t="shared" si="240"/>
        <v>7.9203439692238065E-4</v>
      </c>
      <c r="BG560" s="2">
        <f t="shared" si="241"/>
        <v>0</v>
      </c>
      <c r="BH560" s="2">
        <f t="shared" si="242"/>
        <v>0</v>
      </c>
      <c r="BJ560" t="s">
        <v>2918</v>
      </c>
      <c r="BK560" t="s">
        <v>1135</v>
      </c>
      <c r="BL560">
        <v>9</v>
      </c>
      <c r="BN560">
        <v>0</v>
      </c>
      <c r="BO560" s="60">
        <v>13</v>
      </c>
      <c r="BP560" s="62">
        <v>281</v>
      </c>
      <c r="BQ560" s="66">
        <f t="shared" si="243"/>
        <v>13281</v>
      </c>
      <c r="BR560" s="66">
        <f t="shared" si="231"/>
        <v>13281</v>
      </c>
      <c r="BS560" s="3" t="s">
        <v>3083</v>
      </c>
      <c r="CD560" s="38">
        <f t="shared" si="244"/>
        <v>8838</v>
      </c>
      <c r="CE560" s="71"/>
      <c r="CF560" s="71"/>
      <c r="CI560" s="1"/>
      <c r="CJ560" s="1"/>
      <c r="CK560" s="1"/>
      <c r="CL560" s="1"/>
    </row>
    <row r="561" spans="1:91" ht="14" hidden="1" customHeight="1" outlineLevel="1" x14ac:dyDescent="0.2">
      <c r="A561" t="s">
        <v>19</v>
      </c>
      <c r="B561" t="s">
        <v>1135</v>
      </c>
      <c r="C561" s="1">
        <f t="shared" si="232"/>
        <v>3121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>IF(P561&gt;0,RANK(P561,(N561:P561,Q561:AE561)),0)</f>
        <v>0</v>
      </c>
      <c r="G561" s="1">
        <f t="shared" si="233"/>
        <v>1386</v>
      </c>
      <c r="H561" s="2">
        <f t="shared" si="234"/>
        <v>0.44408843319448893</v>
      </c>
      <c r="I561" s="2"/>
      <c r="J561" s="2">
        <f t="shared" si="235"/>
        <v>0.27683434796539569</v>
      </c>
      <c r="K561" s="2">
        <f t="shared" si="236"/>
        <v>0.72092278115988462</v>
      </c>
      <c r="L561" s="2">
        <f t="shared" si="237"/>
        <v>0</v>
      </c>
      <c r="M561" s="2">
        <f t="shared" si="238"/>
        <v>2.242870874719749E-3</v>
      </c>
      <c r="N561" s="38">
        <v>864</v>
      </c>
      <c r="O561" s="38">
        <v>2250</v>
      </c>
      <c r="P561" s="38"/>
      <c r="Q561" s="38">
        <v>2</v>
      </c>
      <c r="R561" s="38">
        <v>5</v>
      </c>
      <c r="S561" s="38"/>
      <c r="T561" s="38">
        <f>IF(Copyright!$B$14=1,CJ561,0)</f>
        <v>0</v>
      </c>
      <c r="U561" s="38">
        <f>IF(Copyright!$B$14=1,CK561,0)</f>
        <v>0</v>
      </c>
      <c r="V561" s="38"/>
      <c r="W561" s="38">
        <f>IF(Copyright!B$11=1,IF(CF561&gt;0,CF561-SUM(X561:AY561),SUM(CN561:CR561)),SUM(CN561:CR561))</f>
        <v>0</v>
      </c>
      <c r="X561" s="38">
        <v>0</v>
      </c>
      <c r="Y561" s="38"/>
      <c r="Z561" s="38">
        <v>0</v>
      </c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  <c r="BA561" s="3">
        <f>IF(Q561&gt;0,RANK(Q561,(N561:P561,Q561:AE561)),0)</f>
        <v>4</v>
      </c>
      <c r="BB561" s="3">
        <f>IF(R561&gt;0,RANK(R561,(N561:P561,Q561:AE561)),0)</f>
        <v>3</v>
      </c>
      <c r="BC561" s="3">
        <f>IF(S561&gt;0,RANK(S561,(N561:P561,Q561:AE561)),0)</f>
        <v>0</v>
      </c>
      <c r="BD561" s="3">
        <f>IF(T561&gt;0,RANK(T561,(N561:P561,Q561:AE561)),0)</f>
        <v>0</v>
      </c>
      <c r="BE561" s="2">
        <f t="shared" si="239"/>
        <v>6.4082024991989745E-4</v>
      </c>
      <c r="BF561" s="2">
        <f t="shared" si="240"/>
        <v>1.6020506247997437E-3</v>
      </c>
      <c r="BG561" s="2">
        <f t="shared" si="241"/>
        <v>0</v>
      </c>
      <c r="BH561" s="2">
        <f t="shared" si="242"/>
        <v>0</v>
      </c>
      <c r="BJ561" t="s">
        <v>19</v>
      </c>
      <c r="BK561" t="s">
        <v>1135</v>
      </c>
      <c r="BL561">
        <v>12</v>
      </c>
      <c r="BN561">
        <v>0</v>
      </c>
      <c r="BO561" s="60">
        <v>13</v>
      </c>
      <c r="BP561" s="62">
        <v>283</v>
      </c>
      <c r="BQ561" s="66">
        <f t="shared" si="243"/>
        <v>13283</v>
      </c>
      <c r="BR561" s="66">
        <f t="shared" si="231"/>
        <v>13283</v>
      </c>
      <c r="BS561" s="3" t="s">
        <v>3083</v>
      </c>
      <c r="CD561" s="38">
        <f t="shared" si="244"/>
        <v>3121</v>
      </c>
      <c r="CI561" s="1"/>
      <c r="CJ561" s="1"/>
      <c r="CK561" s="1"/>
      <c r="CL561" s="1"/>
    </row>
    <row r="562" spans="1:91" ht="14" hidden="1" customHeight="1" outlineLevel="1" x14ac:dyDescent="0.2">
      <c r="A562" t="s">
        <v>683</v>
      </c>
      <c r="B562" t="s">
        <v>1135</v>
      </c>
      <c r="C562" s="1">
        <f t="shared" si="232"/>
        <v>31304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>IF(P562&gt;0,RANK(P562,(N562:P562,Q562:AE562)),0)</f>
        <v>0</v>
      </c>
      <c r="G562" s="1">
        <f t="shared" si="233"/>
        <v>7635</v>
      </c>
      <c r="H562" s="2">
        <f t="shared" si="234"/>
        <v>0.24389854331714797</v>
      </c>
      <c r="I562" s="2"/>
      <c r="J562" s="2">
        <f t="shared" si="235"/>
        <v>0.37557500638895985</v>
      </c>
      <c r="K562" s="2">
        <f t="shared" si="236"/>
        <v>0.6194735497061078</v>
      </c>
      <c r="L562" s="2">
        <f t="shared" si="237"/>
        <v>0</v>
      </c>
      <c r="M562" s="2">
        <f t="shared" si="238"/>
        <v>4.9514439049324066E-3</v>
      </c>
      <c r="N562" s="38">
        <v>11757</v>
      </c>
      <c r="O562" s="38">
        <v>19392</v>
      </c>
      <c r="P562" s="38"/>
      <c r="Q562" s="38">
        <v>102</v>
      </c>
      <c r="R562" s="38">
        <v>53</v>
      </c>
      <c r="S562" s="38"/>
      <c r="T562" s="38">
        <f>IF(Copyright!$B$14=1,CJ562,0)</f>
        <v>0</v>
      </c>
      <c r="U562" s="38">
        <f>IF(Copyright!$B$14=1,CK562,0)</f>
        <v>0</v>
      </c>
      <c r="V562" s="38"/>
      <c r="W562" s="38">
        <f>IF(Copyright!B$11=1,IF(CF562&gt;0,CF562-SUM(X562:AY562),SUM(CN562:CR562)),SUM(CN562:CR562))</f>
        <v>0</v>
      </c>
      <c r="X562" s="38">
        <v>0</v>
      </c>
      <c r="Y562" s="38"/>
      <c r="Z562" s="38">
        <v>0</v>
      </c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  <c r="BA562" s="3">
        <f>IF(Q562&gt;0,RANK(Q562,(N562:P562,Q562:AE562)),0)</f>
        <v>3</v>
      </c>
      <c r="BB562" s="3">
        <f>IF(R562&gt;0,RANK(R562,(N562:P562,Q562:AE562)),0)</f>
        <v>4</v>
      </c>
      <c r="BC562" s="3">
        <f>IF(S562&gt;0,RANK(S562,(N562:P562,Q562:AE562)),0)</f>
        <v>0</v>
      </c>
      <c r="BD562" s="3">
        <f>IF(T562&gt;0,RANK(T562,(N562:P562,Q562:AE562)),0)</f>
        <v>0</v>
      </c>
      <c r="BE562" s="2">
        <f t="shared" si="239"/>
        <v>3.258369537439305E-3</v>
      </c>
      <c r="BF562" s="2">
        <f t="shared" si="240"/>
        <v>1.6930743674929722E-3</v>
      </c>
      <c r="BG562" s="2">
        <f t="shared" si="241"/>
        <v>0</v>
      </c>
      <c r="BH562" s="2">
        <f t="shared" si="242"/>
        <v>0</v>
      </c>
      <c r="BJ562" t="s">
        <v>683</v>
      </c>
      <c r="BK562" t="s">
        <v>1135</v>
      </c>
      <c r="BL562">
        <v>3</v>
      </c>
      <c r="BN562">
        <v>0</v>
      </c>
      <c r="BO562" s="60">
        <v>13</v>
      </c>
      <c r="BP562" s="62">
        <v>285</v>
      </c>
      <c r="BQ562" s="66">
        <f t="shared" si="243"/>
        <v>13285</v>
      </c>
      <c r="BR562" s="66">
        <f t="shared" si="231"/>
        <v>13285</v>
      </c>
      <c r="BS562" s="3" t="s">
        <v>3083</v>
      </c>
      <c r="BY562" s="73"/>
      <c r="CC562" s="1"/>
      <c r="CD562" s="38">
        <f t="shared" si="244"/>
        <v>31304</v>
      </c>
      <c r="CI562" s="1"/>
      <c r="CJ562" s="1"/>
      <c r="CK562" s="1"/>
      <c r="CL562" s="1"/>
    </row>
    <row r="563" spans="1:91" ht="14" hidden="1" customHeight="1" outlineLevel="1" x14ac:dyDescent="0.2">
      <c r="A563" t="s">
        <v>1649</v>
      </c>
      <c r="B563" t="s">
        <v>1135</v>
      </c>
      <c r="C563" s="1">
        <f t="shared" si="232"/>
        <v>3833</v>
      </c>
      <c r="D563" s="3">
        <f>IF(N563&gt;0, RANK(N563,(N563:P563,Q563:AE563)),0)</f>
        <v>2</v>
      </c>
      <c r="E563" s="3">
        <f>IF(O563&gt;0,RANK(O563,(N563:P563,Q563:AE563)),0)</f>
        <v>1</v>
      </c>
      <c r="F563" s="3">
        <f>IF(P563&gt;0,RANK(P563,(N563:P563,Q563:AE563)),0)</f>
        <v>0</v>
      </c>
      <c r="G563" s="1">
        <f t="shared" si="233"/>
        <v>1092</v>
      </c>
      <c r="H563" s="2">
        <f t="shared" si="234"/>
        <v>0.28489433863814245</v>
      </c>
      <c r="I563" s="2"/>
      <c r="J563" s="2">
        <f t="shared" si="235"/>
        <v>0.35611792329767805</v>
      </c>
      <c r="K563" s="2">
        <f t="shared" si="236"/>
        <v>0.6410122619358205</v>
      </c>
      <c r="L563" s="2">
        <f t="shared" si="237"/>
        <v>0</v>
      </c>
      <c r="M563" s="2">
        <f t="shared" si="238"/>
        <v>2.8698147665013884E-3</v>
      </c>
      <c r="N563" s="38">
        <v>1365</v>
      </c>
      <c r="O563" s="38">
        <v>2457</v>
      </c>
      <c r="P563" s="38"/>
      <c r="Q563" s="38">
        <v>10</v>
      </c>
      <c r="R563" s="38">
        <v>1</v>
      </c>
      <c r="S563" s="38"/>
      <c r="T563" s="38">
        <f>IF(Copyright!$B$14=1,CJ563,0)</f>
        <v>0</v>
      </c>
      <c r="U563" s="38">
        <f>IF(Copyright!$B$14=1,CK563,0)</f>
        <v>0</v>
      </c>
      <c r="V563" s="38"/>
      <c r="W563" s="38">
        <f>IF(Copyright!B$11=1,IF(CF563&gt;0,CF563-SUM(X563:AY563),SUM(CN563:CR563)),SUM(CN563:CR563))</f>
        <v>0</v>
      </c>
      <c r="X563" s="38">
        <v>0</v>
      </c>
      <c r="Y563" s="38"/>
      <c r="Z563" s="38">
        <v>0</v>
      </c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  <c r="BA563" s="3">
        <f>IF(Q563&gt;0,RANK(Q563,(N563:P563,Q563:AE563)),0)</f>
        <v>3</v>
      </c>
      <c r="BB563" s="3">
        <f>IF(R563&gt;0,RANK(R563,(N563:P563,Q563:AE563)),0)</f>
        <v>4</v>
      </c>
      <c r="BC563" s="3">
        <f>IF(S563&gt;0,RANK(S563,(N563:P563,Q563:AE563)),0)</f>
        <v>0</v>
      </c>
      <c r="BD563" s="3">
        <f>IF(T563&gt;0,RANK(T563,(N563:P563,Q563:AE563)),0)</f>
        <v>0</v>
      </c>
      <c r="BE563" s="2">
        <f t="shared" si="239"/>
        <v>2.6089225150013043E-3</v>
      </c>
      <c r="BF563" s="2">
        <f t="shared" si="240"/>
        <v>2.6089225150013044E-4</v>
      </c>
      <c r="BG563" s="2">
        <f t="shared" si="241"/>
        <v>0</v>
      </c>
      <c r="BH563" s="2">
        <f t="shared" si="242"/>
        <v>0</v>
      </c>
      <c r="BJ563" t="s">
        <v>1649</v>
      </c>
      <c r="BK563" t="s">
        <v>1135</v>
      </c>
      <c r="BL563">
        <v>8</v>
      </c>
      <c r="BN563">
        <v>0</v>
      </c>
      <c r="BO563" s="60">
        <v>13</v>
      </c>
      <c r="BP563" s="62">
        <v>287</v>
      </c>
      <c r="BQ563" s="66">
        <f t="shared" si="243"/>
        <v>13287</v>
      </c>
      <c r="BR563" s="66">
        <f t="shared" si="231"/>
        <v>13287</v>
      </c>
      <c r="BS563" s="3" t="s">
        <v>3083</v>
      </c>
      <c r="CD563" s="38">
        <f t="shared" si="244"/>
        <v>3833</v>
      </c>
      <c r="CI563" s="1"/>
      <c r="CJ563" s="1"/>
      <c r="CK563" s="1"/>
      <c r="CL563" s="1"/>
    </row>
    <row r="564" spans="1:91" ht="14" hidden="1" customHeight="1" outlineLevel="1" x14ac:dyDescent="0.2">
      <c r="A564" t="s">
        <v>800</v>
      </c>
      <c r="B564" t="s">
        <v>1135</v>
      </c>
      <c r="C564" s="1">
        <f t="shared" si="232"/>
        <v>4456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>IF(P564&gt;0,RANK(P564,(N564:P564,Q564:AE564)),0)</f>
        <v>0</v>
      </c>
      <c r="G564" s="1">
        <f t="shared" si="233"/>
        <v>654</v>
      </c>
      <c r="H564" s="2">
        <f t="shared" si="234"/>
        <v>0.14676840215439857</v>
      </c>
      <c r="I564" s="2"/>
      <c r="J564" s="2">
        <f t="shared" si="235"/>
        <v>0.4252692998204668</v>
      </c>
      <c r="K564" s="2">
        <f t="shared" si="236"/>
        <v>0.57203770197486536</v>
      </c>
      <c r="L564" s="2">
        <f t="shared" si="237"/>
        <v>0</v>
      </c>
      <c r="M564" s="2">
        <f t="shared" si="238"/>
        <v>2.6929982046678402E-3</v>
      </c>
      <c r="N564" s="38">
        <v>1895</v>
      </c>
      <c r="O564" s="38">
        <v>2549</v>
      </c>
      <c r="P564" s="38"/>
      <c r="Q564" s="38">
        <v>7</v>
      </c>
      <c r="R564" s="38">
        <v>5</v>
      </c>
      <c r="S564" s="38"/>
      <c r="T564" s="38">
        <f>IF(Copyright!$B$14=1,CJ564,0)</f>
        <v>0</v>
      </c>
      <c r="U564" s="38">
        <f>IF(Copyright!$B$14=1,CK564,0)</f>
        <v>0</v>
      </c>
      <c r="V564" s="38"/>
      <c r="W564" s="38">
        <f>IF(Copyright!B$11=1,IF(CF564&gt;0,CF564-SUM(X564:AY564),SUM(CN564:CR564)),SUM(CN564:CR564))</f>
        <v>0</v>
      </c>
      <c r="X564" s="38">
        <v>0</v>
      </c>
      <c r="Y564" s="38"/>
      <c r="Z564" s="38">
        <v>0</v>
      </c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  <c r="BA564" s="3">
        <f>IF(Q564&gt;0,RANK(Q564,(N564:P564,Q564:AE564)),0)</f>
        <v>3</v>
      </c>
      <c r="BB564" s="3">
        <f>IF(R564&gt;0,RANK(R564,(N564:P564,Q564:AE564)),0)</f>
        <v>4</v>
      </c>
      <c r="BC564" s="3">
        <f>IF(S564&gt;0,RANK(S564,(N564:P564,Q564:AE564)),0)</f>
        <v>0</v>
      </c>
      <c r="BD564" s="3">
        <f>IF(T564&gt;0,RANK(T564,(N564:P564,Q564:AE564)),0)</f>
        <v>0</v>
      </c>
      <c r="BE564" s="2">
        <f t="shared" si="239"/>
        <v>1.5709156193895871E-3</v>
      </c>
      <c r="BF564" s="2">
        <f t="shared" si="240"/>
        <v>1.1220825852782765E-3</v>
      </c>
      <c r="BG564" s="2">
        <f t="shared" si="241"/>
        <v>0</v>
      </c>
      <c r="BH564" s="2">
        <f t="shared" si="242"/>
        <v>0</v>
      </c>
      <c r="BJ564" t="s">
        <v>800</v>
      </c>
      <c r="BK564" t="s">
        <v>1135</v>
      </c>
      <c r="BL564">
        <v>8</v>
      </c>
      <c r="BN564">
        <v>0</v>
      </c>
      <c r="BO564" s="60">
        <v>13</v>
      </c>
      <c r="BP564" s="62">
        <v>289</v>
      </c>
      <c r="BQ564" s="66">
        <f t="shared" si="243"/>
        <v>13289</v>
      </c>
      <c r="BR564" s="66">
        <f t="shared" si="231"/>
        <v>13289</v>
      </c>
      <c r="BS564" s="3" t="s">
        <v>3083</v>
      </c>
      <c r="CD564" s="38">
        <f t="shared" si="244"/>
        <v>4456</v>
      </c>
      <c r="CI564" s="1"/>
      <c r="CJ564" s="1"/>
      <c r="CK564" s="1"/>
      <c r="CL564" s="1"/>
    </row>
    <row r="565" spans="1:91" ht="14" hidden="1" customHeight="1" outlineLevel="1" x14ac:dyDescent="0.2">
      <c r="A565" t="s">
        <v>1487</v>
      </c>
      <c r="B565" t="s">
        <v>1135</v>
      </c>
      <c r="C565" s="1">
        <f t="shared" si="232"/>
        <v>17957</v>
      </c>
      <c r="D565" s="3">
        <f>IF(N565&gt;0, RANK(N565,(N565:P565,Q565:AE565)),0)</f>
        <v>2</v>
      </c>
      <c r="E565" s="3">
        <f>IF(O565&gt;0,RANK(O565,(N565:P565,Q565:AE565)),0)</f>
        <v>1</v>
      </c>
      <c r="F565" s="3">
        <f>IF(P565&gt;0,RANK(P565,(N565:P565,Q565:AE565)),0)</f>
        <v>0</v>
      </c>
      <c r="G565" s="1">
        <f t="shared" si="233"/>
        <v>11168</v>
      </c>
      <c r="H565" s="2">
        <f t="shared" si="234"/>
        <v>0.62193016650888233</v>
      </c>
      <c r="I565" s="2"/>
      <c r="J565" s="2">
        <f t="shared" si="235"/>
        <v>0.18427354235117224</v>
      </c>
      <c r="K565" s="2">
        <f t="shared" si="236"/>
        <v>0.80620370886005455</v>
      </c>
      <c r="L565" s="2">
        <f t="shared" si="237"/>
        <v>0</v>
      </c>
      <c r="M565" s="2">
        <f t="shared" si="238"/>
        <v>9.5227487887732387E-3</v>
      </c>
      <c r="N565" s="38">
        <v>3309</v>
      </c>
      <c r="O565" s="38">
        <v>14477</v>
      </c>
      <c r="P565" s="38"/>
      <c r="Q565" s="38">
        <v>68</v>
      </c>
      <c r="R565" s="38">
        <v>26</v>
      </c>
      <c r="S565" s="38"/>
      <c r="T565" s="38">
        <f>IF(Copyright!$B$14=1,CJ565,0)</f>
        <v>5</v>
      </c>
      <c r="U565" s="38">
        <f>IF(Copyright!$B$14=1,CK565,0)</f>
        <v>8</v>
      </c>
      <c r="V565" s="38"/>
      <c r="W565" s="38">
        <f>IF(Copyright!B$11=1,IF(CF565&gt;0,CF565-SUM(X565:AY565),SUM(CN565:CR565)),SUM(CN565:CR565))</f>
        <v>64</v>
      </c>
      <c r="X565" s="38">
        <v>0</v>
      </c>
      <c r="Y565" s="38"/>
      <c r="Z565" s="38">
        <v>0</v>
      </c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  <c r="BA565" s="3">
        <f>IF(Q565&gt;0,RANK(Q565,(N565:P565,Q565:AE565)),0)</f>
        <v>3</v>
      </c>
      <c r="BB565" s="3">
        <f>IF(R565&gt;0,RANK(R565,(N565:P565,Q565:AE565)),0)</f>
        <v>5</v>
      </c>
      <c r="BC565" s="3">
        <f>IF(S565&gt;0,RANK(S565,(N565:P565,Q565:AE565)),0)</f>
        <v>0</v>
      </c>
      <c r="BD565" s="3">
        <f>IF(T565&gt;0,RANK(T565,(N565:P565,Q565:AE565)),0)</f>
        <v>7</v>
      </c>
      <c r="BE565" s="2">
        <f t="shared" si="239"/>
        <v>3.7868240797460598E-3</v>
      </c>
      <c r="BF565" s="2">
        <f t="shared" si="240"/>
        <v>1.4479033246087877E-3</v>
      </c>
      <c r="BG565" s="2">
        <f t="shared" si="241"/>
        <v>0</v>
      </c>
      <c r="BH565" s="2">
        <f t="shared" si="242"/>
        <v>2.7844294704015149E-4</v>
      </c>
      <c r="BJ565" t="s">
        <v>1487</v>
      </c>
      <c r="BK565" t="s">
        <v>1135</v>
      </c>
      <c r="BL565">
        <v>9</v>
      </c>
      <c r="BN565">
        <v>0</v>
      </c>
      <c r="BO565" s="60">
        <v>13</v>
      </c>
      <c r="BP565" s="62">
        <v>291</v>
      </c>
      <c r="BQ565" s="66">
        <f t="shared" si="243"/>
        <v>13291</v>
      </c>
      <c r="BR565" s="66">
        <f t="shared" si="231"/>
        <v>13291</v>
      </c>
      <c r="BS565" s="3" t="s">
        <v>3083</v>
      </c>
      <c r="CB565" s="95"/>
      <c r="CD565" s="38">
        <f t="shared" si="244"/>
        <v>0</v>
      </c>
      <c r="CE565" s="38">
        <f>17893+64</f>
        <v>17957</v>
      </c>
      <c r="CF565" s="38">
        <v>64</v>
      </c>
      <c r="CI565" s="1"/>
      <c r="CJ565" s="1">
        <v>5</v>
      </c>
      <c r="CK565" s="1">
        <v>8</v>
      </c>
      <c r="CL565" s="1"/>
      <c r="CM565" s="51"/>
    </row>
    <row r="566" spans="1:91" ht="14" hidden="1" customHeight="1" outlineLevel="1" x14ac:dyDescent="0.2">
      <c r="A566" t="s">
        <v>198</v>
      </c>
      <c r="B566" t="s">
        <v>1135</v>
      </c>
      <c r="C566" s="1">
        <f t="shared" si="232"/>
        <v>13662</v>
      </c>
      <c r="D566" s="3">
        <f>IF(N566&gt;0, RANK(N566,(N566:P566,Q566:AE566)),0)</f>
        <v>2</v>
      </c>
      <c r="E566" s="3">
        <f>IF(O566&gt;0,RANK(O566,(N566:P566,Q566:AE566)),0)</f>
        <v>1</v>
      </c>
      <c r="F566" s="3">
        <f>IF(P566&gt;0,RANK(P566,(N566:P566,Q566:AE566)),0)</f>
        <v>0</v>
      </c>
      <c r="G566" s="1">
        <f t="shared" si="233"/>
        <v>5430</v>
      </c>
      <c r="H566" s="2">
        <f t="shared" si="234"/>
        <v>0.39745278875713658</v>
      </c>
      <c r="I566" s="2"/>
      <c r="J566" s="2">
        <f t="shared" si="235"/>
        <v>0.29995608256477824</v>
      </c>
      <c r="K566" s="2">
        <f t="shared" si="236"/>
        <v>0.69740887132191476</v>
      </c>
      <c r="L566" s="2">
        <f t="shared" si="237"/>
        <v>0</v>
      </c>
      <c r="M566" s="2">
        <f t="shared" si="238"/>
        <v>2.6350461133070047E-3</v>
      </c>
      <c r="N566" s="38">
        <v>4098</v>
      </c>
      <c r="O566" s="38">
        <v>9528</v>
      </c>
      <c r="P566" s="38"/>
      <c r="Q566" s="38">
        <v>25</v>
      </c>
      <c r="R566" s="38">
        <v>11</v>
      </c>
      <c r="S566" s="38"/>
      <c r="T566" s="38">
        <f>IF(Copyright!$B$14=1,CJ566,0)</f>
        <v>0</v>
      </c>
      <c r="U566" s="38">
        <f>IF(Copyright!$B$14=1,CK566,0)</f>
        <v>0</v>
      </c>
      <c r="V566" s="38"/>
      <c r="W566" s="38">
        <f>IF(Copyright!B$11=1,IF(CF566&gt;0,CF566-SUM(X566:AY566),SUM(CN566:CR566)),SUM(CN566:CR566))</f>
        <v>0</v>
      </c>
      <c r="X566" s="38">
        <v>0</v>
      </c>
      <c r="Y566" s="38"/>
      <c r="Z566" s="38">
        <v>0</v>
      </c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  <c r="BA566" s="3">
        <f>IF(Q566&gt;0,RANK(Q566,(N566:P566,Q566:AE566)),0)</f>
        <v>3</v>
      </c>
      <c r="BB566" s="3">
        <f>IF(R566&gt;0,RANK(R566,(N566:P566,Q566:AE566)),0)</f>
        <v>4</v>
      </c>
      <c r="BC566" s="3">
        <f>IF(S566&gt;0,RANK(S566,(N566:P566,Q566:AE566)),0)</f>
        <v>0</v>
      </c>
      <c r="BD566" s="3">
        <f>IF(T566&gt;0,RANK(T566,(N566:P566,Q566:AE566)),0)</f>
        <v>0</v>
      </c>
      <c r="BE566" s="2">
        <f t="shared" si="239"/>
        <v>1.8298931342409603E-3</v>
      </c>
      <c r="BF566" s="2">
        <f t="shared" si="240"/>
        <v>8.0515297906602254E-4</v>
      </c>
      <c r="BG566" s="2">
        <f t="shared" si="241"/>
        <v>0</v>
      </c>
      <c r="BH566" s="2">
        <f t="shared" si="242"/>
        <v>0</v>
      </c>
      <c r="BJ566" t="s">
        <v>198</v>
      </c>
      <c r="BK566" t="s">
        <v>1135</v>
      </c>
      <c r="BL566">
        <v>3</v>
      </c>
      <c r="BN566">
        <v>0</v>
      </c>
      <c r="BO566" s="60">
        <v>13</v>
      </c>
      <c r="BP566" s="62">
        <v>293</v>
      </c>
      <c r="BQ566" s="66">
        <f t="shared" si="243"/>
        <v>13293</v>
      </c>
      <c r="BR566" s="66">
        <f t="shared" si="231"/>
        <v>13293</v>
      </c>
      <c r="BS566" s="3" t="s">
        <v>3083</v>
      </c>
      <c r="CD566" s="38">
        <f t="shared" si="244"/>
        <v>13662</v>
      </c>
      <c r="CI566" s="1"/>
      <c r="CJ566" s="1"/>
      <c r="CK566" s="1"/>
      <c r="CL566" s="1"/>
    </row>
    <row r="567" spans="1:91" ht="14" hidden="1" customHeight="1" outlineLevel="1" x14ac:dyDescent="0.2">
      <c r="A567" t="s">
        <v>1351</v>
      </c>
      <c r="B567" t="s">
        <v>1135</v>
      </c>
      <c r="C567" s="1">
        <f t="shared" si="232"/>
        <v>32086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>IF(P567&gt;0,RANK(P567,(N567:P567,Q567:AE567)),0)</f>
        <v>0</v>
      </c>
      <c r="G567" s="1">
        <f t="shared" si="233"/>
        <v>19026</v>
      </c>
      <c r="H567" s="2">
        <f t="shared" si="234"/>
        <v>0.59296889609175341</v>
      </c>
      <c r="I567" s="2"/>
      <c r="J567" s="2">
        <f t="shared" si="235"/>
        <v>0.20058592532568723</v>
      </c>
      <c r="K567" s="2">
        <f t="shared" si="236"/>
        <v>0.7935548214174406</v>
      </c>
      <c r="L567" s="2">
        <f t="shared" si="237"/>
        <v>0</v>
      </c>
      <c r="M567" s="2">
        <f t="shared" si="238"/>
        <v>5.8592532568721989E-3</v>
      </c>
      <c r="N567" s="38">
        <v>6436</v>
      </c>
      <c r="O567" s="38">
        <v>25462</v>
      </c>
      <c r="P567" s="38"/>
      <c r="Q567" s="38">
        <v>132</v>
      </c>
      <c r="R567" s="38">
        <v>56</v>
      </c>
      <c r="S567" s="38"/>
      <c r="T567" s="38">
        <f>IF(Copyright!$B$14=1,CJ567,0)</f>
        <v>0</v>
      </c>
      <c r="U567" s="38">
        <f>IF(Copyright!$B$14=1,CK567,0)</f>
        <v>0</v>
      </c>
      <c r="V567" s="38"/>
      <c r="W567" s="38">
        <f>IF(Copyright!B$11=1,IF(CF567&gt;0,CF567-SUM(X567:AY567),SUM(CN567:CR567)),SUM(CN567:CR567))</f>
        <v>0</v>
      </c>
      <c r="X567" s="38">
        <v>0</v>
      </c>
      <c r="Y567" s="38"/>
      <c r="Z567" s="38">
        <v>0</v>
      </c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  <c r="BA567" s="3">
        <f>IF(Q567&gt;0,RANK(Q567,(N567:P567,Q567:AE567)),0)</f>
        <v>3</v>
      </c>
      <c r="BB567" s="3">
        <f>IF(R567&gt;0,RANK(R567,(N567:P567,Q567:AE567)),0)</f>
        <v>4</v>
      </c>
      <c r="BC567" s="3">
        <f>IF(S567&gt;0,RANK(S567,(N567:P567,Q567:AE567)),0)</f>
        <v>0</v>
      </c>
      <c r="BD567" s="3">
        <f>IF(T567&gt;0,RANK(T567,(N567:P567,Q567:AE567)),0)</f>
        <v>0</v>
      </c>
      <c r="BE567" s="2">
        <f t="shared" si="239"/>
        <v>4.1139437761017264E-3</v>
      </c>
      <c r="BF567" s="2">
        <f t="shared" si="240"/>
        <v>1.7453094807704296E-3</v>
      </c>
      <c r="BG567" s="2">
        <f t="shared" si="241"/>
        <v>0</v>
      </c>
      <c r="BH567" s="2">
        <f t="shared" si="242"/>
        <v>0</v>
      </c>
      <c r="BJ567" t="s">
        <v>1351</v>
      </c>
      <c r="BK567" t="s">
        <v>1135</v>
      </c>
      <c r="BL567">
        <v>14</v>
      </c>
      <c r="BN567">
        <v>0</v>
      </c>
      <c r="BO567" s="60">
        <v>13</v>
      </c>
      <c r="BP567" s="62">
        <v>295</v>
      </c>
      <c r="BQ567" s="66">
        <f t="shared" si="243"/>
        <v>13295</v>
      </c>
      <c r="BR567" s="66">
        <f t="shared" si="231"/>
        <v>13295</v>
      </c>
      <c r="BS567" s="3" t="s">
        <v>3083</v>
      </c>
      <c r="BY567" s="73"/>
      <c r="CC567" s="1"/>
      <c r="CD567" s="38">
        <f t="shared" si="244"/>
        <v>32086</v>
      </c>
      <c r="CI567" s="1"/>
      <c r="CJ567" s="1"/>
      <c r="CK567" s="1"/>
      <c r="CL567" s="1"/>
    </row>
    <row r="568" spans="1:91" ht="14" hidden="1" customHeight="1" outlineLevel="1" x14ac:dyDescent="0.2">
      <c r="A568" t="s">
        <v>653</v>
      </c>
      <c r="B568" t="s">
        <v>1135</v>
      </c>
      <c r="C568" s="1">
        <f t="shared" si="232"/>
        <v>58494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>IF(P568&gt;0,RANK(P568,(N568:P568,Q568:AE568)),0)</f>
        <v>0</v>
      </c>
      <c r="G568" s="1">
        <f t="shared" si="233"/>
        <v>26802</v>
      </c>
      <c r="H568" s="2">
        <f t="shared" si="234"/>
        <v>0.4582008411119089</v>
      </c>
      <c r="I568" s="2"/>
      <c r="J568" s="2">
        <f t="shared" si="235"/>
        <v>0.26677949875200874</v>
      </c>
      <c r="K568" s="2">
        <f t="shared" si="236"/>
        <v>0.72498033986391763</v>
      </c>
      <c r="L568" s="2">
        <f t="shared" si="237"/>
        <v>0</v>
      </c>
      <c r="M568" s="2">
        <f t="shared" si="238"/>
        <v>8.2401613840736854E-3</v>
      </c>
      <c r="N568" s="38">
        <v>15605</v>
      </c>
      <c r="O568" s="38">
        <v>42407</v>
      </c>
      <c r="P568" s="38"/>
      <c r="Q568" s="38">
        <v>249</v>
      </c>
      <c r="R568" s="38">
        <v>115</v>
      </c>
      <c r="S568" s="38"/>
      <c r="T568" s="38">
        <f>IF(Copyright!$B$14=1,CJ568,0)</f>
        <v>37</v>
      </c>
      <c r="U568" s="38">
        <f>IF(Copyright!$B$14=1,CK568,0)</f>
        <v>73</v>
      </c>
      <c r="V568" s="38"/>
      <c r="W568" s="38">
        <f>IF(Copyright!B$11=1,IF(CF568&gt;0,CF568-SUM(X568:AY568),SUM(CN568:CR568)),SUM(CN568:CR568))</f>
        <v>1</v>
      </c>
      <c r="X568" s="38">
        <v>6</v>
      </c>
      <c r="Y568" s="38"/>
      <c r="Z568" s="38">
        <v>1</v>
      </c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  <c r="BA568" s="3">
        <f>IF(Q568&gt;0,RANK(Q568,(N568:P568,Q568:AE568)),0)</f>
        <v>3</v>
      </c>
      <c r="BB568" s="3">
        <f>IF(R568&gt;0,RANK(R568,(N568:P568,Q568:AE568)),0)</f>
        <v>4</v>
      </c>
      <c r="BC568" s="3">
        <f>IF(S568&gt;0,RANK(S568,(N568:P568,Q568:AE568)),0)</f>
        <v>0</v>
      </c>
      <c r="BD568" s="3">
        <f>IF(T568&gt;0,RANK(T568,(N568:P568,Q568:AE568)),0)</f>
        <v>6</v>
      </c>
      <c r="BE568" s="2">
        <f t="shared" si="239"/>
        <v>4.2568468560878038E-3</v>
      </c>
      <c r="BF568" s="2">
        <f t="shared" si="240"/>
        <v>1.966013608233323E-3</v>
      </c>
      <c r="BG568" s="2">
        <f t="shared" si="241"/>
        <v>0</v>
      </c>
      <c r="BH568" s="2">
        <f t="shared" si="242"/>
        <v>6.3254350873593874E-4</v>
      </c>
      <c r="BJ568" t="s">
        <v>653</v>
      </c>
      <c r="BK568" t="s">
        <v>1135</v>
      </c>
      <c r="BL568">
        <v>10</v>
      </c>
      <c r="BN568">
        <v>0</v>
      </c>
      <c r="BO568" s="60">
        <v>13</v>
      </c>
      <c r="BP568" s="62">
        <v>297</v>
      </c>
      <c r="BQ568" s="66">
        <f t="shared" si="243"/>
        <v>13297</v>
      </c>
      <c r="BR568" s="66">
        <f t="shared" si="231"/>
        <v>13297</v>
      </c>
      <c r="BS568" s="3" t="s">
        <v>3083</v>
      </c>
      <c r="CB568" s="95"/>
      <c r="CD568" s="38">
        <f t="shared" si="244"/>
        <v>0</v>
      </c>
      <c r="CE568" s="38">
        <v>58494</v>
      </c>
      <c r="CF568" s="38">
        <v>8</v>
      </c>
      <c r="CI568" s="1"/>
      <c r="CJ568" s="1">
        <v>37</v>
      </c>
      <c r="CK568" s="1">
        <v>73</v>
      </c>
      <c r="CL568" s="1"/>
      <c r="CM568" s="51"/>
    </row>
    <row r="569" spans="1:91" ht="14" hidden="1" customHeight="1" outlineLevel="1" x14ac:dyDescent="0.2">
      <c r="A569" t="s">
        <v>1022</v>
      </c>
      <c r="B569" t="s">
        <v>1135</v>
      </c>
      <c r="C569" s="1">
        <f t="shared" si="232"/>
        <v>14472</v>
      </c>
      <c r="D569" s="3">
        <f>IF(N569&gt;0, RANK(N569,(N569:P569,Q569:AE569)),0)</f>
        <v>2</v>
      </c>
      <c r="E569" s="3">
        <f>IF(O569&gt;0,RANK(O569,(N569:P569,Q569:AE569)),0)</f>
        <v>1</v>
      </c>
      <c r="F569" s="3">
        <f>IF(P569&gt;0,RANK(P569,(N569:P569,Q569:AE569)),0)</f>
        <v>0</v>
      </c>
      <c r="G569" s="1">
        <f t="shared" si="233"/>
        <v>6211</v>
      </c>
      <c r="H569" s="2">
        <f t="shared" si="234"/>
        <v>0.42917357656163624</v>
      </c>
      <c r="I569" s="2"/>
      <c r="J569" s="2">
        <f t="shared" si="235"/>
        <v>0.28109452736318408</v>
      </c>
      <c r="K569" s="2">
        <f t="shared" si="236"/>
        <v>0.71026810392482032</v>
      </c>
      <c r="L569" s="2">
        <f t="shared" si="237"/>
        <v>0</v>
      </c>
      <c r="M569" s="2">
        <f t="shared" si="238"/>
        <v>8.6373687119956077E-3</v>
      </c>
      <c r="N569" s="38">
        <v>4068</v>
      </c>
      <c r="O569" s="38">
        <v>10279</v>
      </c>
      <c r="P569" s="38"/>
      <c r="Q569" s="38">
        <v>24</v>
      </c>
      <c r="R569" s="38">
        <v>21</v>
      </c>
      <c r="S569" s="38"/>
      <c r="T569" s="38">
        <f>IF(Copyright!$B$14=1,CJ569,0)</f>
        <v>22</v>
      </c>
      <c r="U569" s="38">
        <f>IF(Copyright!$B$14=1,CK569,0)</f>
        <v>29</v>
      </c>
      <c r="V569" s="38"/>
      <c r="W569" s="38">
        <f>IF(Copyright!B$11=1,IF(CF569&gt;0,CF569-SUM(X569:AY569),SUM(CN569:CR569)),SUM(CN569:CR569))</f>
        <v>29</v>
      </c>
      <c r="X569" s="38">
        <v>0</v>
      </c>
      <c r="Y569" s="38"/>
      <c r="Z569" s="38">
        <v>0</v>
      </c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  <c r="BA569" s="3">
        <f>IF(Q569&gt;0,RANK(Q569,(N569:P569,Q569:AE569)),0)</f>
        <v>5</v>
      </c>
      <c r="BB569" s="3">
        <f>IF(R569&gt;0,RANK(R569,(N569:P569,Q569:AE569)),0)</f>
        <v>7</v>
      </c>
      <c r="BC569" s="3">
        <f>IF(S569&gt;0,RANK(S569,(N569:P569,Q569:AE569)),0)</f>
        <v>0</v>
      </c>
      <c r="BD569" s="3">
        <f>IF(T569&gt;0,RANK(T569,(N569:P569,Q569:AE569)),0)</f>
        <v>6</v>
      </c>
      <c r="BE569" s="2">
        <f t="shared" si="239"/>
        <v>1.658374792703151E-3</v>
      </c>
      <c r="BF569" s="2">
        <f t="shared" si="240"/>
        <v>1.4510779436152569E-3</v>
      </c>
      <c r="BG569" s="2">
        <f t="shared" si="241"/>
        <v>0</v>
      </c>
      <c r="BH569" s="2">
        <f t="shared" si="242"/>
        <v>1.5201768933112217E-3</v>
      </c>
      <c r="BJ569" t="s">
        <v>1022</v>
      </c>
      <c r="BK569" t="s">
        <v>1135</v>
      </c>
      <c r="BL569">
        <v>1</v>
      </c>
      <c r="BN569">
        <v>0</v>
      </c>
      <c r="BO569" s="60">
        <v>13</v>
      </c>
      <c r="BP569" s="62">
        <v>299</v>
      </c>
      <c r="BQ569" s="66">
        <f t="shared" si="243"/>
        <v>13299</v>
      </c>
      <c r="BR569" s="66">
        <f t="shared" si="231"/>
        <v>13299</v>
      </c>
      <c r="BS569" s="3" t="s">
        <v>3083</v>
      </c>
      <c r="CB569" s="95"/>
      <c r="CD569" s="38">
        <f t="shared" si="244"/>
        <v>-9</v>
      </c>
      <c r="CE569" s="38">
        <f>14452+29</f>
        <v>14481</v>
      </c>
      <c r="CF569" s="38">
        <v>29</v>
      </c>
      <c r="CI569" s="1"/>
      <c r="CJ569" s="1">
        <v>22</v>
      </c>
      <c r="CK569" s="1">
        <v>29</v>
      </c>
      <c r="CL569" s="1"/>
      <c r="CM569" s="51"/>
    </row>
    <row r="570" spans="1:91" ht="14" hidden="1" customHeight="1" outlineLevel="1" x14ac:dyDescent="0.2">
      <c r="A570" t="s">
        <v>413</v>
      </c>
      <c r="B570" t="s">
        <v>1135</v>
      </c>
      <c r="C570" s="1">
        <f t="shared" si="232"/>
        <v>2592</v>
      </c>
      <c r="D570" s="3">
        <f>IF(N570&gt;0, RANK(N570,(N570:P570,Q570:AE570)),0)</f>
        <v>1</v>
      </c>
      <c r="E570" s="3">
        <f>IF(O570&gt;0,RANK(O570,(N570:P570,Q570:AE570)),0)</f>
        <v>2</v>
      </c>
      <c r="F570" s="3">
        <f>IF(P570&gt;0,RANK(P570,(N570:P570,Q570:AE570)),0)</f>
        <v>0</v>
      </c>
      <c r="G570" s="1">
        <f t="shared" si="233"/>
        <v>122</v>
      </c>
      <c r="H570" s="2">
        <f t="shared" si="234"/>
        <v>4.7067901234567902E-2</v>
      </c>
      <c r="I570" s="2"/>
      <c r="J570" s="2">
        <f t="shared" si="235"/>
        <v>0.52237654320987659</v>
      </c>
      <c r="K570" s="2">
        <f t="shared" si="236"/>
        <v>0.47530864197530864</v>
      </c>
      <c r="L570" s="2">
        <f t="shared" si="237"/>
        <v>0</v>
      </c>
      <c r="M570" s="2">
        <f t="shared" si="238"/>
        <v>2.3148148148147696E-3</v>
      </c>
      <c r="N570" s="38">
        <v>1354</v>
      </c>
      <c r="O570" s="38">
        <v>1232</v>
      </c>
      <c r="P570" s="38"/>
      <c r="Q570" s="38">
        <v>5</v>
      </c>
      <c r="R570" s="38">
        <v>1</v>
      </c>
      <c r="S570" s="38"/>
      <c r="T570" s="38">
        <f>IF(Copyright!$B$14=1,CJ570,0)</f>
        <v>0</v>
      </c>
      <c r="U570" s="38">
        <f>IF(Copyright!$B$14=1,CK570,0)</f>
        <v>0</v>
      </c>
      <c r="V570" s="38"/>
      <c r="W570" s="38">
        <f>IF(Copyright!B$11=1,IF(CF570&gt;0,CF570-SUM(X570:AY570),SUM(CN570:CR570)),SUM(CN570:CR570))</f>
        <v>0</v>
      </c>
      <c r="X570" s="38">
        <v>0</v>
      </c>
      <c r="Y570" s="38"/>
      <c r="Z570" s="38">
        <v>0</v>
      </c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  <c r="BA570" s="3">
        <f>IF(Q570&gt;0,RANK(Q570,(N570:P570,Q570:AE570)),0)</f>
        <v>3</v>
      </c>
      <c r="BB570" s="3">
        <f>IF(R570&gt;0,RANK(R570,(N570:P570,Q570:AE570)),0)</f>
        <v>4</v>
      </c>
      <c r="BC570" s="3">
        <f>IF(S570&gt;0,RANK(S570,(N570:P570,Q570:AE570)),0)</f>
        <v>0</v>
      </c>
      <c r="BD570" s="3">
        <f>IF(T570&gt;0,RANK(T570,(N570:P570,Q570:AE570)),0)</f>
        <v>0</v>
      </c>
      <c r="BE570" s="2">
        <f t="shared" si="239"/>
        <v>1.9290123456790122E-3</v>
      </c>
      <c r="BF570" s="2">
        <f t="shared" si="240"/>
        <v>3.8580246913580245E-4</v>
      </c>
      <c r="BG570" s="2">
        <f t="shared" si="241"/>
        <v>0</v>
      </c>
      <c r="BH570" s="2">
        <f t="shared" si="242"/>
        <v>0</v>
      </c>
      <c r="BJ570" t="s">
        <v>413</v>
      </c>
      <c r="BK570" t="s">
        <v>1135</v>
      </c>
      <c r="BL570">
        <v>12</v>
      </c>
      <c r="BN570">
        <v>0</v>
      </c>
      <c r="BO570" s="60">
        <v>13</v>
      </c>
      <c r="BP570" s="62">
        <v>301</v>
      </c>
      <c r="BQ570" s="66">
        <f t="shared" si="243"/>
        <v>13301</v>
      </c>
      <c r="BR570" s="66">
        <f t="shared" si="231"/>
        <v>13301</v>
      </c>
      <c r="BS570" s="3" t="s">
        <v>3083</v>
      </c>
      <c r="CD570" s="38">
        <f t="shared" si="244"/>
        <v>2592</v>
      </c>
      <c r="CI570" s="1"/>
      <c r="CJ570" s="1"/>
      <c r="CK570" s="1"/>
      <c r="CL570" s="1"/>
    </row>
    <row r="571" spans="1:91" ht="14" hidden="1" customHeight="1" outlineLevel="1" x14ac:dyDescent="0.2">
      <c r="A571" t="s">
        <v>674</v>
      </c>
      <c r="B571" t="s">
        <v>1135</v>
      </c>
      <c r="C571" s="1">
        <f t="shared" si="232"/>
        <v>9493</v>
      </c>
      <c r="D571" s="3">
        <f>IF(N571&gt;0, RANK(N571,(N571:P571,Q571:AE571)),0)</f>
        <v>2</v>
      </c>
      <c r="E571" s="3">
        <f>IF(O571&gt;0,RANK(O571,(N571:P571,Q571:AE571)),0)</f>
        <v>1</v>
      </c>
      <c r="F571" s="3">
        <f>IF(P571&gt;0,RANK(P571,(N571:P571,Q571:AE571)),0)</f>
        <v>0</v>
      </c>
      <c r="G571" s="1">
        <f t="shared" si="233"/>
        <v>181</v>
      </c>
      <c r="H571" s="2">
        <f t="shared" si="234"/>
        <v>1.9066680712103656E-2</v>
      </c>
      <c r="I571" s="2"/>
      <c r="J571" s="2">
        <f t="shared" si="235"/>
        <v>0.48909722953755397</v>
      </c>
      <c r="K571" s="2">
        <f t="shared" si="236"/>
        <v>0.50816391024965768</v>
      </c>
      <c r="L571" s="2">
        <f t="shared" si="237"/>
        <v>0</v>
      </c>
      <c r="M571" s="2">
        <f t="shared" si="238"/>
        <v>2.7388602127883521E-3</v>
      </c>
      <c r="N571" s="38">
        <v>4643</v>
      </c>
      <c r="O571" s="38">
        <v>4824</v>
      </c>
      <c r="P571" s="38"/>
      <c r="Q571" s="38">
        <v>17</v>
      </c>
      <c r="R571" s="38">
        <v>9</v>
      </c>
      <c r="S571" s="38"/>
      <c r="T571" s="38">
        <f>IF(Copyright!$B$14=1,CJ571,0)</f>
        <v>0</v>
      </c>
      <c r="U571" s="38">
        <f>IF(Copyright!$B$14=1,CK571,0)</f>
        <v>0</v>
      </c>
      <c r="V571" s="38"/>
      <c r="W571" s="38">
        <f>IF(Copyright!B$11=1,IF(CF571&gt;0,CF571-SUM(X571:AY571),SUM(CN571:CR571)),SUM(CN571:CR571))</f>
        <v>0</v>
      </c>
      <c r="X571" s="38">
        <v>0</v>
      </c>
      <c r="Y571" s="38"/>
      <c r="Z571" s="38">
        <v>0</v>
      </c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  <c r="BA571" s="3">
        <f>IF(Q571&gt;0,RANK(Q571,(N571:P571,Q571:AE571)),0)</f>
        <v>3</v>
      </c>
      <c r="BB571" s="3">
        <f>IF(R571&gt;0,RANK(R571,(N571:P571,Q571:AE571)),0)</f>
        <v>4</v>
      </c>
      <c r="BC571" s="3">
        <f>IF(S571&gt;0,RANK(S571,(N571:P571,Q571:AE571)),0)</f>
        <v>0</v>
      </c>
      <c r="BD571" s="3">
        <f>IF(T571&gt;0,RANK(T571,(N571:P571,Q571:AE571)),0)</f>
        <v>0</v>
      </c>
      <c r="BE571" s="2">
        <f t="shared" si="239"/>
        <v>1.7907932160539345E-3</v>
      </c>
      <c r="BF571" s="2">
        <f t="shared" si="240"/>
        <v>9.4806699673443589E-4</v>
      </c>
      <c r="BG571" s="2">
        <f t="shared" si="241"/>
        <v>0</v>
      </c>
      <c r="BH571" s="2">
        <f t="shared" si="242"/>
        <v>0</v>
      </c>
      <c r="BJ571" t="s">
        <v>674</v>
      </c>
      <c r="BK571" t="s">
        <v>1135</v>
      </c>
      <c r="BL571">
        <v>12</v>
      </c>
      <c r="BN571">
        <v>0</v>
      </c>
      <c r="BO571" s="60">
        <v>13</v>
      </c>
      <c r="BP571" s="62">
        <v>303</v>
      </c>
      <c r="BQ571" s="66">
        <f t="shared" si="243"/>
        <v>13303</v>
      </c>
      <c r="BR571" s="66">
        <f t="shared" si="231"/>
        <v>13303</v>
      </c>
      <c r="BS571" s="3" t="s">
        <v>3083</v>
      </c>
      <c r="CD571" s="38">
        <f t="shared" si="244"/>
        <v>9493</v>
      </c>
      <c r="CI571" s="1"/>
      <c r="CJ571" s="1"/>
      <c r="CK571" s="1"/>
      <c r="CL571" s="1"/>
    </row>
    <row r="572" spans="1:91" ht="14" hidden="1" customHeight="1" outlineLevel="1" x14ac:dyDescent="0.2">
      <c r="A572" t="s">
        <v>414</v>
      </c>
      <c r="B572" t="s">
        <v>1135</v>
      </c>
      <c r="C572" s="1">
        <f t="shared" si="232"/>
        <v>13561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>IF(P572&gt;0,RANK(P572,(N572:P572,Q572:AE572)),0)</f>
        <v>0</v>
      </c>
      <c r="G572" s="1">
        <f t="shared" si="233"/>
        <v>8103</v>
      </c>
      <c r="H572" s="2">
        <f t="shared" si="234"/>
        <v>0.59752230661455641</v>
      </c>
      <c r="I572" s="2"/>
      <c r="J572" s="2">
        <f t="shared" si="235"/>
        <v>0.19969028832681956</v>
      </c>
      <c r="K572" s="2">
        <f t="shared" si="236"/>
        <v>0.79721259494137597</v>
      </c>
      <c r="L572" s="2">
        <f t="shared" si="237"/>
        <v>0</v>
      </c>
      <c r="M572" s="2">
        <f t="shared" si="238"/>
        <v>3.0971167318044612E-3</v>
      </c>
      <c r="N572" s="38">
        <v>2708</v>
      </c>
      <c r="O572" s="38">
        <v>10811</v>
      </c>
      <c r="P572" s="38"/>
      <c r="Q572" s="38">
        <v>23</v>
      </c>
      <c r="R572" s="38">
        <v>19</v>
      </c>
      <c r="S572" s="38"/>
      <c r="T572" s="38">
        <f>IF(Copyright!$B$14=1,CJ572,0)</f>
        <v>0</v>
      </c>
      <c r="U572" s="38">
        <f>IF(Copyright!$B$14=1,CK572,0)</f>
        <v>0</v>
      </c>
      <c r="V572" s="38"/>
      <c r="W572" s="38">
        <f>IF(Copyright!B$11=1,IF(CF572&gt;0,CF572-SUM(X572:AY572),SUM(CN572:CR572)),SUM(CN572:CR572))</f>
        <v>0</v>
      </c>
      <c r="X572" s="38">
        <v>0</v>
      </c>
      <c r="Y572" s="38"/>
      <c r="Z572" s="38">
        <v>0</v>
      </c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  <c r="BA572" s="3">
        <f>IF(Q572&gt;0,RANK(Q572,(N572:P572,Q572:AE572)),0)</f>
        <v>3</v>
      </c>
      <c r="BB572" s="3">
        <f>IF(R572&gt;0,RANK(R572,(N572:P572,Q572:AE572)),0)</f>
        <v>4</v>
      </c>
      <c r="BC572" s="3">
        <f>IF(S572&gt;0,RANK(S572,(N572:P572,Q572:AE572)),0)</f>
        <v>0</v>
      </c>
      <c r="BD572" s="3">
        <f>IF(T572&gt;0,RANK(T572,(N572:P572,Q572:AE572)),0)</f>
        <v>0</v>
      </c>
      <c r="BE572" s="2">
        <f t="shared" si="239"/>
        <v>1.6960401150357643E-3</v>
      </c>
      <c r="BF572" s="2">
        <f t="shared" si="240"/>
        <v>1.4010766167686748E-3</v>
      </c>
      <c r="BG572" s="2">
        <f t="shared" si="241"/>
        <v>0</v>
      </c>
      <c r="BH572" s="2">
        <f t="shared" si="242"/>
        <v>0</v>
      </c>
      <c r="BJ572" t="s">
        <v>414</v>
      </c>
      <c r="BK572" t="s">
        <v>1135</v>
      </c>
      <c r="BL572">
        <v>1</v>
      </c>
      <c r="BN572">
        <v>0</v>
      </c>
      <c r="BO572" s="60">
        <v>13</v>
      </c>
      <c r="BP572" s="62">
        <v>305</v>
      </c>
      <c r="BQ572" s="66">
        <f t="shared" si="243"/>
        <v>13305</v>
      </c>
      <c r="BR572" s="66">
        <f t="shared" si="231"/>
        <v>13305</v>
      </c>
      <c r="BS572" s="3" t="s">
        <v>3083</v>
      </c>
      <c r="CD572" s="38">
        <f t="shared" si="244"/>
        <v>13561</v>
      </c>
      <c r="CI572" s="1"/>
      <c r="CJ572" s="1"/>
      <c r="CK572" s="1"/>
      <c r="CL572" s="1"/>
    </row>
    <row r="573" spans="1:91" ht="14" hidden="1" customHeight="1" outlineLevel="1" x14ac:dyDescent="0.2">
      <c r="A573" t="s">
        <v>679</v>
      </c>
      <c r="B573" t="s">
        <v>1135</v>
      </c>
      <c r="C573" s="1">
        <f t="shared" si="232"/>
        <v>1336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>IF(P573&gt;0,RANK(P573,(N573:P573,Q573:AE573)),0)</f>
        <v>0</v>
      </c>
      <c r="G573" s="1">
        <f t="shared" si="233"/>
        <v>246</v>
      </c>
      <c r="H573" s="2">
        <f t="shared" si="234"/>
        <v>0.18413173652694612</v>
      </c>
      <c r="I573" s="2"/>
      <c r="J573" s="2">
        <f t="shared" si="235"/>
        <v>0.40718562874251496</v>
      </c>
      <c r="K573" s="2">
        <f t="shared" si="236"/>
        <v>0.5913173652694611</v>
      </c>
      <c r="L573" s="2">
        <f t="shared" si="237"/>
        <v>0</v>
      </c>
      <c r="M573" s="2">
        <f t="shared" si="238"/>
        <v>1.4970059880239361E-3</v>
      </c>
      <c r="N573" s="38">
        <v>544</v>
      </c>
      <c r="O573" s="38">
        <v>790</v>
      </c>
      <c r="P573" s="38"/>
      <c r="Q573" s="38">
        <v>1</v>
      </c>
      <c r="R573" s="38">
        <v>1</v>
      </c>
      <c r="S573" s="38"/>
      <c r="T573" s="38">
        <f>IF(Copyright!$B$14=1,CJ573,0)</f>
        <v>0</v>
      </c>
      <c r="U573" s="38">
        <f>IF(Copyright!$B$14=1,CK573,0)</f>
        <v>0</v>
      </c>
      <c r="V573" s="38"/>
      <c r="W573" s="38">
        <f>IF(Copyright!B$11=1,IF(CF573&gt;0,CF573-SUM(X573:AY573),SUM(CN573:CR573)),SUM(CN573:CR573))</f>
        <v>0</v>
      </c>
      <c r="X573" s="38">
        <v>0</v>
      </c>
      <c r="Y573" s="38"/>
      <c r="Z573" s="38">
        <v>0</v>
      </c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  <c r="BA573" s="3">
        <f>IF(Q573&gt;0,RANK(Q573,(N573:P573,Q573:AE573)),0)</f>
        <v>3</v>
      </c>
      <c r="BB573" s="3">
        <f>IF(R573&gt;0,RANK(R573,(N573:P573,Q573:AE573)),0)</f>
        <v>3</v>
      </c>
      <c r="BC573" s="3">
        <f>IF(S573&gt;0,RANK(S573,(N573:P573,Q573:AE573)),0)</f>
        <v>0</v>
      </c>
      <c r="BD573" s="3">
        <f>IF(T573&gt;0,RANK(T573,(N573:P573,Q573:AE573)),0)</f>
        <v>0</v>
      </c>
      <c r="BE573" s="2">
        <f t="shared" si="239"/>
        <v>7.4850299401197609E-4</v>
      </c>
      <c r="BF573" s="2">
        <f t="shared" si="240"/>
        <v>7.4850299401197609E-4</v>
      </c>
      <c r="BG573" s="2">
        <f t="shared" si="241"/>
        <v>0</v>
      </c>
      <c r="BH573" s="2">
        <f t="shared" si="242"/>
        <v>0</v>
      </c>
      <c r="BJ573" t="s">
        <v>679</v>
      </c>
      <c r="BK573" t="s">
        <v>1135</v>
      </c>
      <c r="BL573">
        <v>2</v>
      </c>
      <c r="BN573">
        <v>0</v>
      </c>
      <c r="BO573" s="60">
        <v>13</v>
      </c>
      <c r="BP573" s="62">
        <v>307</v>
      </c>
      <c r="BQ573" s="66">
        <f t="shared" si="243"/>
        <v>13307</v>
      </c>
      <c r="BR573" s="66">
        <f t="shared" si="231"/>
        <v>13307</v>
      </c>
      <c r="BS573" s="3" t="s">
        <v>3083</v>
      </c>
      <c r="CD573" s="38">
        <f t="shared" si="244"/>
        <v>1336</v>
      </c>
      <c r="CI573" s="1"/>
      <c r="CJ573" s="1"/>
      <c r="CK573" s="1"/>
      <c r="CL573" s="1"/>
    </row>
    <row r="574" spans="1:91" ht="14" hidden="1" customHeight="1" outlineLevel="1" x14ac:dyDescent="0.2">
      <c r="A574" t="s">
        <v>593</v>
      </c>
      <c r="B574" t="s">
        <v>1135</v>
      </c>
      <c r="C574" s="1">
        <f t="shared" si="232"/>
        <v>2276</v>
      </c>
      <c r="D574" s="3">
        <f>IF(N574&gt;0, RANK(N574,(N574:P574,Q574:AE574)),0)</f>
        <v>2</v>
      </c>
      <c r="E574" s="3">
        <f>IF(O574&gt;0,RANK(O574,(N574:P574,Q574:AE574)),0)</f>
        <v>1</v>
      </c>
      <c r="F574" s="3">
        <f>IF(P574&gt;0,RANK(P574,(N574:P574,Q574:AE574)),0)</f>
        <v>0</v>
      </c>
      <c r="G574" s="1">
        <f t="shared" si="233"/>
        <v>1026</v>
      </c>
      <c r="H574" s="2">
        <f t="shared" si="234"/>
        <v>0.45079086115992972</v>
      </c>
      <c r="I574" s="2"/>
      <c r="J574" s="2">
        <f t="shared" si="235"/>
        <v>0.27328646748681901</v>
      </c>
      <c r="K574" s="2">
        <f t="shared" si="236"/>
        <v>0.72407732864674867</v>
      </c>
      <c r="L574" s="2">
        <f t="shared" si="237"/>
        <v>0</v>
      </c>
      <c r="M574" s="2">
        <f t="shared" si="238"/>
        <v>2.6362038664323739E-3</v>
      </c>
      <c r="N574" s="38">
        <v>622</v>
      </c>
      <c r="O574" s="38">
        <v>1648</v>
      </c>
      <c r="P574" s="38"/>
      <c r="Q574" s="38">
        <v>5</v>
      </c>
      <c r="R574" s="38">
        <v>1</v>
      </c>
      <c r="S574" s="38"/>
      <c r="T574" s="38">
        <f>IF(Copyright!$B$14=1,CJ574,0)</f>
        <v>0</v>
      </c>
      <c r="U574" s="38">
        <f>IF(Copyright!$B$14=1,CK574,0)</f>
        <v>0</v>
      </c>
      <c r="V574" s="38"/>
      <c r="W574" s="38">
        <f>IF(Copyright!B$11=1,IF(CF574&gt;0,CF574-SUM(X574:AY574),SUM(CN574:CR574)),SUM(CN574:CR574))</f>
        <v>0</v>
      </c>
      <c r="X574" s="38">
        <v>0</v>
      </c>
      <c r="Y574" s="38"/>
      <c r="Z574" s="38">
        <v>0</v>
      </c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  <c r="BA574" s="3">
        <f>IF(Q574&gt;0,RANK(Q574,(N574:P574,Q574:AE574)),0)</f>
        <v>3</v>
      </c>
      <c r="BB574" s="3">
        <f>IF(R574&gt;0,RANK(R574,(N574:P574,Q574:AE574)),0)</f>
        <v>4</v>
      </c>
      <c r="BC574" s="3">
        <f>IF(S574&gt;0,RANK(S574,(N574:P574,Q574:AE574)),0)</f>
        <v>0</v>
      </c>
      <c r="BD574" s="3">
        <f>IF(T574&gt;0,RANK(T574,(N574:P574,Q574:AE574)),0)</f>
        <v>0</v>
      </c>
      <c r="BE574" s="2">
        <f t="shared" si="239"/>
        <v>2.1968365553602814E-3</v>
      </c>
      <c r="BF574" s="2">
        <f t="shared" si="240"/>
        <v>4.3936731107205621E-4</v>
      </c>
      <c r="BG574" s="2">
        <f t="shared" si="241"/>
        <v>0</v>
      </c>
      <c r="BH574" s="2">
        <f t="shared" si="242"/>
        <v>0</v>
      </c>
      <c r="BJ574" t="s">
        <v>593</v>
      </c>
      <c r="BK574" t="s">
        <v>1135</v>
      </c>
      <c r="BL574">
        <v>12</v>
      </c>
      <c r="BN574">
        <v>0</v>
      </c>
      <c r="BO574" s="60">
        <v>13</v>
      </c>
      <c r="BP574" s="62">
        <v>309</v>
      </c>
      <c r="BQ574" s="66">
        <f t="shared" si="243"/>
        <v>13309</v>
      </c>
      <c r="BR574" s="66">
        <f t="shared" si="231"/>
        <v>13309</v>
      </c>
      <c r="BS574" s="3" t="s">
        <v>3083</v>
      </c>
      <c r="CD574" s="38">
        <f t="shared" si="244"/>
        <v>2276</v>
      </c>
      <c r="CI574" s="1"/>
      <c r="CJ574" s="1"/>
      <c r="CK574" s="1"/>
      <c r="CL574" s="1"/>
    </row>
    <row r="575" spans="1:91" ht="14" hidden="1" customHeight="1" outlineLevel="1" x14ac:dyDescent="0.2">
      <c r="A575" t="s">
        <v>1941</v>
      </c>
      <c r="B575" t="s">
        <v>1135</v>
      </c>
      <c r="C575" s="1">
        <f t="shared" si="232"/>
        <v>16883</v>
      </c>
      <c r="D575" s="3">
        <f>IF(N575&gt;0, RANK(N575,(N575:P575,Q575:AE575)),0)</f>
        <v>2</v>
      </c>
      <c r="E575" s="3">
        <f>IF(O575&gt;0,RANK(O575,(N575:P575,Q575:AE575)),0)</f>
        <v>1</v>
      </c>
      <c r="F575" s="3">
        <f>IF(P575&gt;0,RANK(P575,(N575:P575,Q575:AE575)),0)</f>
        <v>0</v>
      </c>
      <c r="G575" s="1">
        <f t="shared" si="233"/>
        <v>11527</v>
      </c>
      <c r="H575" s="2">
        <f t="shared" si="234"/>
        <v>0.68275780370787187</v>
      </c>
      <c r="I575" s="2"/>
      <c r="J575" s="2">
        <f t="shared" si="235"/>
        <v>0.1545341467748623</v>
      </c>
      <c r="K575" s="2">
        <f t="shared" si="236"/>
        <v>0.83729195048273408</v>
      </c>
      <c r="L575" s="2">
        <f t="shared" si="237"/>
        <v>0</v>
      </c>
      <c r="M575" s="2">
        <f t="shared" si="238"/>
        <v>8.1739027424035937E-3</v>
      </c>
      <c r="N575" s="38">
        <v>2609</v>
      </c>
      <c r="O575" s="38">
        <v>14136</v>
      </c>
      <c r="P575" s="38"/>
      <c r="Q575" s="38">
        <v>60</v>
      </c>
      <c r="R575" s="38">
        <v>20</v>
      </c>
      <c r="S575" s="38"/>
      <c r="T575" s="38">
        <f>IF(Copyright!$B$14=1,CJ575,0)</f>
        <v>9</v>
      </c>
      <c r="U575" s="38">
        <f>IF(Copyright!$B$14=1,CK575,0)</f>
        <v>5</v>
      </c>
      <c r="V575" s="38"/>
      <c r="W575" s="38">
        <f>IF(Copyright!B$11=1,IF(CF575&gt;0,CF575-SUM(X575:AY575),SUM(CN575:CR575)),SUM(CN575:CR575))</f>
        <v>44</v>
      </c>
      <c r="X575" s="38">
        <v>0</v>
      </c>
      <c r="Y575" s="38"/>
      <c r="Z575" s="38">
        <v>0</v>
      </c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  <c r="BA575" s="3">
        <f>IF(Q575&gt;0,RANK(Q575,(N575:P575,Q575:AE575)),0)</f>
        <v>3</v>
      </c>
      <c r="BB575" s="3">
        <f>IF(R575&gt;0,RANK(R575,(N575:P575,Q575:AE575)),0)</f>
        <v>5</v>
      </c>
      <c r="BC575" s="3">
        <f>IF(S575&gt;0,RANK(S575,(N575:P575,Q575:AE575)),0)</f>
        <v>0</v>
      </c>
      <c r="BD575" s="3">
        <f>IF(T575&gt;0,RANK(T575,(N575:P575,Q575:AE575)),0)</f>
        <v>6</v>
      </c>
      <c r="BE575" s="2">
        <f t="shared" si="239"/>
        <v>3.5538707575667829E-3</v>
      </c>
      <c r="BF575" s="2">
        <f t="shared" si="240"/>
        <v>1.1846235858555944E-3</v>
      </c>
      <c r="BG575" s="2">
        <f t="shared" si="241"/>
        <v>0</v>
      </c>
      <c r="BH575" s="2">
        <f t="shared" si="242"/>
        <v>5.3308061363501749E-4</v>
      </c>
      <c r="BJ575" t="s">
        <v>1941</v>
      </c>
      <c r="BK575" t="s">
        <v>1135</v>
      </c>
      <c r="BL575">
        <v>9</v>
      </c>
      <c r="BN575">
        <v>0</v>
      </c>
      <c r="BO575" s="60">
        <v>13</v>
      </c>
      <c r="BP575" s="62">
        <v>311</v>
      </c>
      <c r="BQ575" s="66">
        <f t="shared" si="243"/>
        <v>13311</v>
      </c>
      <c r="BR575" s="66">
        <f t="shared" si="231"/>
        <v>13311</v>
      </c>
      <c r="BS575" s="3" t="s">
        <v>3083</v>
      </c>
      <c r="CB575" s="95"/>
      <c r="CD575" s="38">
        <f t="shared" si="244"/>
        <v>0</v>
      </c>
      <c r="CE575" s="38">
        <f>16839+44</f>
        <v>16883</v>
      </c>
      <c r="CF575" s="38">
        <v>44</v>
      </c>
      <c r="CI575" s="1"/>
      <c r="CJ575" s="1">
        <v>9</v>
      </c>
      <c r="CK575" s="1">
        <v>5</v>
      </c>
      <c r="CL575" s="1"/>
      <c r="CM575" s="51"/>
    </row>
    <row r="576" spans="1:91" ht="14" hidden="1" customHeight="1" outlineLevel="1" x14ac:dyDescent="0.2">
      <c r="A576" t="s">
        <v>294</v>
      </c>
      <c r="B576" t="s">
        <v>1135</v>
      </c>
      <c r="C576" s="1">
        <f t="shared" si="232"/>
        <v>39938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>IF(P576&gt;0,RANK(P576,(N576:P576,Q576:AE576)),0)</f>
        <v>0</v>
      </c>
      <c r="G576" s="1">
        <f t="shared" si="233"/>
        <v>17702</v>
      </c>
      <c r="H576" s="2">
        <f t="shared" si="234"/>
        <v>0.44323701737693427</v>
      </c>
      <c r="I576" s="2"/>
      <c r="J576" s="2">
        <f t="shared" si="235"/>
        <v>0.27425008763583553</v>
      </c>
      <c r="K576" s="2">
        <f t="shared" si="236"/>
        <v>0.7174871050127698</v>
      </c>
      <c r="L576" s="2">
        <f t="shared" si="237"/>
        <v>0</v>
      </c>
      <c r="M576" s="2">
        <f t="shared" si="238"/>
        <v>8.2628073513946187E-3</v>
      </c>
      <c r="N576" s="38">
        <v>10953</v>
      </c>
      <c r="O576" s="38">
        <v>28655</v>
      </c>
      <c r="P576" s="38"/>
      <c r="Q576" s="38">
        <v>128</v>
      </c>
      <c r="R576" s="38">
        <v>92</v>
      </c>
      <c r="S576" s="38"/>
      <c r="T576" s="38">
        <f>IF(Copyright!$B$14=1,CJ576,0)</f>
        <v>67</v>
      </c>
      <c r="U576" s="38">
        <f>IF(Copyright!$B$14=1,CK576,0)</f>
        <v>39</v>
      </c>
      <c r="V576" s="38"/>
      <c r="W576" s="38">
        <f>IF(Copyright!B$11=1,IF(CF576&gt;0,CF576-SUM(X576:AY576),SUM(CN576:CR576)),SUM(CN576:CR576))</f>
        <v>0</v>
      </c>
      <c r="X576" s="38">
        <v>4</v>
      </c>
      <c r="Y576" s="38"/>
      <c r="Z576" s="38">
        <v>0</v>
      </c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  <c r="BA576" s="3">
        <f>IF(Q576&gt;0,RANK(Q576,(N576:P576,Q576:AE576)),0)</f>
        <v>3</v>
      </c>
      <c r="BB576" s="3">
        <f>IF(R576&gt;0,RANK(R576,(N576:P576,Q576:AE576)),0)</f>
        <v>4</v>
      </c>
      <c r="BC576" s="3">
        <f>IF(S576&gt;0,RANK(S576,(N576:P576,Q576:AE576)),0)</f>
        <v>0</v>
      </c>
      <c r="BD576" s="3">
        <f>IF(T576&gt;0,RANK(T576,(N576:P576,Q576:AE576)),0)</f>
        <v>5</v>
      </c>
      <c r="BE576" s="2">
        <f t="shared" si="239"/>
        <v>3.2049676999348991E-3</v>
      </c>
      <c r="BF576" s="2">
        <f t="shared" si="240"/>
        <v>2.3035705343282089E-3</v>
      </c>
      <c r="BG576" s="2">
        <f t="shared" si="241"/>
        <v>0</v>
      </c>
      <c r="BH576" s="2">
        <f t="shared" si="242"/>
        <v>1.6776002804346738E-3</v>
      </c>
      <c r="BJ576" t="s">
        <v>294</v>
      </c>
      <c r="BK576" t="s">
        <v>1135</v>
      </c>
      <c r="BL576">
        <v>14</v>
      </c>
      <c r="BN576">
        <v>0</v>
      </c>
      <c r="BO576" s="60">
        <v>13</v>
      </c>
      <c r="BP576" s="62">
        <v>313</v>
      </c>
      <c r="BQ576" s="66">
        <f t="shared" si="243"/>
        <v>13313</v>
      </c>
      <c r="BR576" s="66">
        <f t="shared" si="231"/>
        <v>13313</v>
      </c>
      <c r="BS576" s="3" t="s">
        <v>3083</v>
      </c>
      <c r="BY576" s="73"/>
      <c r="CB576" s="95"/>
      <c r="CD576" s="38">
        <f t="shared" si="244"/>
        <v>0</v>
      </c>
      <c r="CE576" s="1">
        <v>39938</v>
      </c>
      <c r="CF576" s="1">
        <v>4</v>
      </c>
      <c r="CI576" s="1"/>
      <c r="CJ576" s="1">
        <v>67</v>
      </c>
      <c r="CK576" s="1">
        <v>39</v>
      </c>
      <c r="CL576" s="1"/>
      <c r="CM576" s="51"/>
    </row>
    <row r="577" spans="1:116" ht="14" hidden="1" customHeight="1" outlineLevel="1" x14ac:dyDescent="0.2">
      <c r="A577" t="s">
        <v>959</v>
      </c>
      <c r="B577" t="s">
        <v>1135</v>
      </c>
      <c r="C577" s="1">
        <f t="shared" si="232"/>
        <v>3347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>IF(P577&gt;0,RANK(P577,(N577:P577,Q577:AE577)),0)</f>
        <v>0</v>
      </c>
      <c r="G577" s="1">
        <f t="shared" si="233"/>
        <v>1646</v>
      </c>
      <c r="H577" s="2">
        <f t="shared" si="234"/>
        <v>0.49178368688377649</v>
      </c>
      <c r="I577" s="2"/>
      <c r="J577" s="2">
        <f t="shared" si="235"/>
        <v>0.2530624439796833</v>
      </c>
      <c r="K577" s="2">
        <f t="shared" si="236"/>
        <v>0.74484613086345985</v>
      </c>
      <c r="L577" s="2">
        <f t="shared" si="237"/>
        <v>0</v>
      </c>
      <c r="M577" s="2">
        <f t="shared" si="238"/>
        <v>2.0914251568567854E-3</v>
      </c>
      <c r="N577" s="38">
        <v>847</v>
      </c>
      <c r="O577" s="38">
        <v>2493</v>
      </c>
      <c r="P577" s="38"/>
      <c r="Q577" s="38">
        <v>6</v>
      </c>
      <c r="R577" s="38">
        <v>1</v>
      </c>
      <c r="S577" s="38"/>
      <c r="T577" s="38">
        <f>IF(Copyright!$B$14=1,CJ577,0)</f>
        <v>0</v>
      </c>
      <c r="U577" s="38">
        <f>IF(Copyright!$B$14=1,CK577,0)</f>
        <v>0</v>
      </c>
      <c r="V577" s="38"/>
      <c r="W577" s="38">
        <f>IF(Copyright!B$11=1,IF(CF577&gt;0,CF577-SUM(X577:AY577),SUM(CN577:CR577)),SUM(CN577:CR577))</f>
        <v>0</v>
      </c>
      <c r="X577" s="38">
        <v>0</v>
      </c>
      <c r="Y577" s="38"/>
      <c r="Z577" s="38">
        <v>0</v>
      </c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  <c r="BA577" s="3">
        <f>IF(Q577&gt;0,RANK(Q577,(N577:P577,Q577:AE577)),0)</f>
        <v>3</v>
      </c>
      <c r="BB577" s="3">
        <f>IF(R577&gt;0,RANK(R577,(N577:P577,Q577:AE577)),0)</f>
        <v>4</v>
      </c>
      <c r="BC577" s="3">
        <f>IF(S577&gt;0,RANK(S577,(N577:P577,Q577:AE577)),0)</f>
        <v>0</v>
      </c>
      <c r="BD577" s="3">
        <f>IF(T577&gt;0,RANK(T577,(N577:P577,Q577:AE577)),0)</f>
        <v>0</v>
      </c>
      <c r="BE577" s="2">
        <f t="shared" si="239"/>
        <v>1.7926501344487601E-3</v>
      </c>
      <c r="BF577" s="2">
        <f t="shared" si="240"/>
        <v>2.9877502240812666E-4</v>
      </c>
      <c r="BG577" s="2">
        <f t="shared" si="241"/>
        <v>0</v>
      </c>
      <c r="BH577" s="2">
        <f t="shared" si="242"/>
        <v>0</v>
      </c>
      <c r="BJ577" t="s">
        <v>959</v>
      </c>
      <c r="BK577" t="s">
        <v>1135</v>
      </c>
      <c r="BL577">
        <v>8</v>
      </c>
      <c r="BN577">
        <v>0</v>
      </c>
      <c r="BO577" s="60">
        <v>13</v>
      </c>
      <c r="BP577" s="62">
        <v>315</v>
      </c>
      <c r="BQ577" s="66">
        <f t="shared" si="243"/>
        <v>13315</v>
      </c>
      <c r="BR577" s="66">
        <f t="shared" si="231"/>
        <v>13315</v>
      </c>
      <c r="BS577" s="3" t="s">
        <v>3083</v>
      </c>
      <c r="CD577" s="38">
        <f t="shared" si="244"/>
        <v>3347</v>
      </c>
      <c r="CI577" s="1"/>
      <c r="CJ577" s="1"/>
      <c r="CK577" s="1"/>
      <c r="CL577" s="1"/>
    </row>
    <row r="578" spans="1:116" ht="14" hidden="1" customHeight="1" outlineLevel="1" x14ac:dyDescent="0.2">
      <c r="A578" t="s">
        <v>555</v>
      </c>
      <c r="B578" t="s">
        <v>1135</v>
      </c>
      <c r="C578" s="1">
        <f t="shared" si="232"/>
        <v>5098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>IF(P578&gt;0,RANK(P578,(N578:P578,Q578:AE578)),0)</f>
        <v>0</v>
      </c>
      <c r="G578" s="1">
        <f t="shared" si="233"/>
        <v>859</v>
      </c>
      <c r="H578" s="2">
        <f t="shared" si="234"/>
        <v>0.16849744998038446</v>
      </c>
      <c r="I578" s="2"/>
      <c r="J578" s="2">
        <f t="shared" si="235"/>
        <v>0.41428010984699881</v>
      </c>
      <c r="K578" s="2">
        <f t="shared" si="236"/>
        <v>0.58277755982738333</v>
      </c>
      <c r="L578" s="2">
        <f t="shared" si="237"/>
        <v>0</v>
      </c>
      <c r="M578" s="2">
        <f t="shared" si="238"/>
        <v>2.942330325617859E-3</v>
      </c>
      <c r="N578" s="38">
        <v>2112</v>
      </c>
      <c r="O578" s="38">
        <v>2971</v>
      </c>
      <c r="P578" s="38"/>
      <c r="Q578" s="38">
        <v>8</v>
      </c>
      <c r="R578" s="38">
        <v>7</v>
      </c>
      <c r="S578" s="38"/>
      <c r="T578" s="38">
        <f>IF(Copyright!$B$14=1,CJ578,0)</f>
        <v>0</v>
      </c>
      <c r="U578" s="38">
        <f>IF(Copyright!$B$14=1,CK578,0)</f>
        <v>0</v>
      </c>
      <c r="V578" s="38"/>
      <c r="W578" s="38">
        <f>IF(Copyright!B$11=1,IF(CF578&gt;0,CF578-SUM(X578:AY578),SUM(CN578:CR578)),SUM(CN578:CR578))</f>
        <v>0</v>
      </c>
      <c r="X578" s="38">
        <v>0</v>
      </c>
      <c r="Y578" s="38"/>
      <c r="Z578" s="38">
        <v>0</v>
      </c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  <c r="BA578" s="3">
        <f>IF(Q578&gt;0,RANK(Q578,(N578:P578,Q578:AE578)),0)</f>
        <v>3</v>
      </c>
      <c r="BB578" s="3">
        <f>IF(R578&gt;0,RANK(R578,(N578:P578,Q578:AE578)),0)</f>
        <v>4</v>
      </c>
      <c r="BC578" s="3">
        <f>IF(S578&gt;0,RANK(S578,(N578:P578,Q578:AE578)),0)</f>
        <v>0</v>
      </c>
      <c r="BD578" s="3">
        <f>IF(T578&gt;0,RANK(T578,(N578:P578,Q578:AE578)),0)</f>
        <v>0</v>
      </c>
      <c r="BE578" s="2">
        <f t="shared" si="239"/>
        <v>1.569242840329541E-3</v>
      </c>
      <c r="BF578" s="2">
        <f t="shared" si="240"/>
        <v>1.3730874852883484E-3</v>
      </c>
      <c r="BG578" s="2">
        <f t="shared" si="241"/>
        <v>0</v>
      </c>
      <c r="BH578" s="2">
        <f t="shared" si="242"/>
        <v>0</v>
      </c>
      <c r="BJ578" t="s">
        <v>555</v>
      </c>
      <c r="BK578" t="s">
        <v>1135</v>
      </c>
      <c r="BN578">
        <v>0</v>
      </c>
      <c r="BO578" s="60">
        <v>13</v>
      </c>
      <c r="BP578" s="62">
        <v>317</v>
      </c>
      <c r="BQ578" s="66">
        <f t="shared" si="243"/>
        <v>13317</v>
      </c>
      <c r="BR578" s="66">
        <f t="shared" si="231"/>
        <v>13317</v>
      </c>
      <c r="BS578" s="3" t="s">
        <v>3083</v>
      </c>
      <c r="CD578" s="38">
        <f t="shared" si="244"/>
        <v>5098</v>
      </c>
      <c r="CI578" s="1"/>
      <c r="CJ578" s="1"/>
      <c r="CK578" s="1"/>
      <c r="CL578" s="1"/>
    </row>
    <row r="579" spans="1:116" ht="14" hidden="1" customHeight="1" outlineLevel="1" x14ac:dyDescent="0.2">
      <c r="A579" t="s">
        <v>2119</v>
      </c>
      <c r="B579" t="s">
        <v>1135</v>
      </c>
      <c r="C579" s="1">
        <f t="shared" si="232"/>
        <v>4908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>IF(P579&gt;0,RANK(P579,(N579:P579,Q579:AE579)),0)</f>
        <v>0</v>
      </c>
      <c r="G579" s="1">
        <f t="shared" si="233"/>
        <v>876</v>
      </c>
      <c r="H579" s="2">
        <f t="shared" si="234"/>
        <v>0.17848410757946209</v>
      </c>
      <c r="I579" s="2"/>
      <c r="J579" s="2">
        <f t="shared" si="235"/>
        <v>0.40994295028524858</v>
      </c>
      <c r="K579" s="2">
        <f t="shared" si="236"/>
        <v>0.58842705786471072</v>
      </c>
      <c r="L579" s="2">
        <f t="shared" si="237"/>
        <v>0</v>
      </c>
      <c r="M579" s="2">
        <f t="shared" si="238"/>
        <v>1.6299918500407573E-3</v>
      </c>
      <c r="N579" s="38">
        <v>2012</v>
      </c>
      <c r="O579" s="38">
        <v>2888</v>
      </c>
      <c r="P579" s="38"/>
      <c r="Q579" s="38">
        <v>4</v>
      </c>
      <c r="R579" s="38">
        <v>4</v>
      </c>
      <c r="S579" s="38"/>
      <c r="T579" s="38">
        <f>IF(Copyright!$B$14=1,CJ579,0)</f>
        <v>0</v>
      </c>
      <c r="U579" s="38">
        <f>IF(Copyright!$B$14=1,CK579,0)</f>
        <v>0</v>
      </c>
      <c r="V579" s="38"/>
      <c r="W579" s="38">
        <f>IF(Copyright!B$11=1,IF(CF579&gt;0,CF579-SUM(X579:AY579),SUM(CN579:CR579)),SUM(CN579:CR579))</f>
        <v>0</v>
      </c>
      <c r="X579" s="38">
        <v>0</v>
      </c>
      <c r="Y579" s="38"/>
      <c r="Z579" s="38">
        <v>0</v>
      </c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  <c r="BA579" s="3">
        <f>IF(Q579&gt;0,RANK(Q579,(N579:P579,Q579:AE579)),0)</f>
        <v>3</v>
      </c>
      <c r="BB579" s="3">
        <f>IF(R579&gt;0,RANK(R579,(N579:P579,Q579:AE579)),0)</f>
        <v>3</v>
      </c>
      <c r="BC579" s="3">
        <f>IF(S579&gt;0,RANK(S579,(N579:P579,Q579:AE579)),0)</f>
        <v>0</v>
      </c>
      <c r="BD579" s="3">
        <f>IF(T579&gt;0,RANK(T579,(N579:P579,Q579:AE579)),0)</f>
        <v>0</v>
      </c>
      <c r="BE579" s="2">
        <f t="shared" si="239"/>
        <v>8.1499592502037486E-4</v>
      </c>
      <c r="BF579" s="2">
        <f t="shared" si="240"/>
        <v>8.1499592502037486E-4</v>
      </c>
      <c r="BG579" s="2">
        <f t="shared" si="241"/>
        <v>0</v>
      </c>
      <c r="BH579" s="2">
        <f t="shared" si="242"/>
        <v>0</v>
      </c>
      <c r="BJ579" t="s">
        <v>2119</v>
      </c>
      <c r="BK579" t="s">
        <v>1135</v>
      </c>
      <c r="BL579">
        <v>8</v>
      </c>
      <c r="BN579">
        <v>0</v>
      </c>
      <c r="BO579" s="60">
        <v>13</v>
      </c>
      <c r="BP579" s="62">
        <v>319</v>
      </c>
      <c r="BQ579" s="66">
        <f t="shared" si="243"/>
        <v>13319</v>
      </c>
      <c r="BR579" s="66">
        <f t="shared" si="231"/>
        <v>13319</v>
      </c>
      <c r="BS579" s="3" t="s">
        <v>3083</v>
      </c>
      <c r="CD579" s="38">
        <f t="shared" si="244"/>
        <v>4908</v>
      </c>
      <c r="CI579" s="1"/>
      <c r="CJ579" s="1"/>
      <c r="CK579" s="1"/>
      <c r="CL579" s="1"/>
    </row>
    <row r="580" spans="1:116" ht="14" hidden="1" customHeight="1" outlineLevel="1" x14ac:dyDescent="0.2">
      <c r="A580" t="s">
        <v>1802</v>
      </c>
      <c r="B580" t="s">
        <v>1135</v>
      </c>
      <c r="C580" s="1">
        <f t="shared" si="232"/>
        <v>9324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>IF(P580&gt;0,RANK(P580,(N580:P580,Q580:AE580)),0)</f>
        <v>0</v>
      </c>
      <c r="G580" s="1">
        <f t="shared" si="233"/>
        <v>4691</v>
      </c>
      <c r="H580" s="2">
        <f t="shared" si="234"/>
        <v>0.50311025311025315</v>
      </c>
      <c r="I580" s="2"/>
      <c r="J580" s="2">
        <f t="shared" si="235"/>
        <v>0.24667524667524668</v>
      </c>
      <c r="K580" s="2">
        <f t="shared" si="236"/>
        <v>0.7497854997854998</v>
      </c>
      <c r="L580" s="2">
        <f t="shared" si="237"/>
        <v>0</v>
      </c>
      <c r="M580" s="2">
        <f t="shared" si="238"/>
        <v>3.5392535392535507E-3</v>
      </c>
      <c r="N580" s="38">
        <v>2300</v>
      </c>
      <c r="O580" s="38">
        <v>6991</v>
      </c>
      <c r="P580" s="38"/>
      <c r="Q580" s="38">
        <v>9</v>
      </c>
      <c r="R580" s="38">
        <v>9</v>
      </c>
      <c r="S580" s="38"/>
      <c r="T580" s="38">
        <f>IF(Copyright!$B$14=1,CJ580,0)</f>
        <v>8</v>
      </c>
      <c r="U580" s="38">
        <f>IF(Copyright!$B$14=1,CK580,0)</f>
        <v>7</v>
      </c>
      <c r="V580" s="38"/>
      <c r="W580" s="38">
        <f>IF(Copyright!B$11=1,IF(CF580&gt;0,CF580-SUM(X580:AY580),SUM(CN580:CR580)),SUM(CN580:CR580))</f>
        <v>0</v>
      </c>
      <c r="X580" s="38">
        <v>0</v>
      </c>
      <c r="Y580" s="38"/>
      <c r="Z580" s="38">
        <v>0</v>
      </c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  <c r="BA580" s="3">
        <f>IF(Q580&gt;0,RANK(Q580,(N580:P580,Q580:AE580)),0)</f>
        <v>3</v>
      </c>
      <c r="BB580" s="3">
        <f>IF(R580&gt;0,RANK(R580,(N580:P580,Q580:AE580)),0)</f>
        <v>3</v>
      </c>
      <c r="BC580" s="3">
        <f>IF(S580&gt;0,RANK(S580,(N580:P580,Q580:AE580)),0)</f>
        <v>0</v>
      </c>
      <c r="BD580" s="3">
        <f>IF(T580&gt;0,RANK(T580,(N580:P580,Q580:AE580)),0)</f>
        <v>5</v>
      </c>
      <c r="BE580" s="2">
        <f t="shared" si="239"/>
        <v>9.6525096525096527E-4</v>
      </c>
      <c r="BF580" s="2">
        <f t="shared" si="240"/>
        <v>9.6525096525096527E-4</v>
      </c>
      <c r="BG580" s="2">
        <f t="shared" si="241"/>
        <v>0</v>
      </c>
      <c r="BH580" s="2">
        <f t="shared" si="242"/>
        <v>8.5800085800085801E-4</v>
      </c>
      <c r="BJ580" t="s">
        <v>1802</v>
      </c>
      <c r="BK580" t="s">
        <v>1135</v>
      </c>
      <c r="BL580">
        <v>8</v>
      </c>
      <c r="BN580">
        <v>0</v>
      </c>
      <c r="BO580" s="60">
        <v>13</v>
      </c>
      <c r="BP580" s="62">
        <v>321</v>
      </c>
      <c r="BQ580" s="66">
        <f t="shared" si="243"/>
        <v>13321</v>
      </c>
      <c r="BR580" s="66">
        <f t="shared" si="231"/>
        <v>13321</v>
      </c>
      <c r="BS580" s="3" t="s">
        <v>3083</v>
      </c>
      <c r="CB580" s="95"/>
      <c r="CD580" s="38">
        <f t="shared" si="244"/>
        <v>0</v>
      </c>
      <c r="CE580" s="38">
        <v>9324</v>
      </c>
      <c r="CI580" s="1"/>
      <c r="CJ580" s="1">
        <v>8</v>
      </c>
      <c r="CK580" s="1">
        <v>7</v>
      </c>
      <c r="CL580" s="1"/>
      <c r="CM580" s="51"/>
    </row>
    <row r="581" spans="1:116" ht="14" customHeight="1" collapsed="1" x14ac:dyDescent="0.2">
      <c r="A581" t="s">
        <v>1134</v>
      </c>
      <c r="B581" t="s">
        <v>534</v>
      </c>
      <c r="C581" s="1">
        <f t="shared" si="232"/>
        <v>5266403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>IF(P581&gt;0,RANK(P581,(N581:P581,Q581:AE581)),0)</f>
        <v>0</v>
      </c>
      <c r="G581" s="1">
        <f t="shared" si="233"/>
        <v>115100</v>
      </c>
      <c r="H581" s="2">
        <f t="shared" si="234"/>
        <v>2.1855524539234845E-2</v>
      </c>
      <c r="I581" s="2"/>
      <c r="J581" s="2">
        <f t="shared" si="235"/>
        <v>0.4838249180702654</v>
      </c>
      <c r="K581" s="2">
        <f t="shared" si="236"/>
        <v>0.50568044260950029</v>
      </c>
      <c r="L581" s="2">
        <f t="shared" si="237"/>
        <v>0</v>
      </c>
      <c r="M581" s="2">
        <f t="shared" si="238"/>
        <v>1.0494639320234311E-2</v>
      </c>
      <c r="N581" s="38">
        <v>2548017</v>
      </c>
      <c r="O581" s="38">
        <v>2663117</v>
      </c>
      <c r="P581" s="38"/>
      <c r="Q581" s="38">
        <v>20684</v>
      </c>
      <c r="R581" s="38">
        <v>18229</v>
      </c>
      <c r="S581" s="38"/>
      <c r="T581" s="38">
        <f>SUM(T422:T580)</f>
        <v>4145</v>
      </c>
      <c r="U581" s="38">
        <f>SUM(U422:U580)</f>
        <v>7110</v>
      </c>
      <c r="V581" s="38"/>
      <c r="W581" s="38">
        <f>SUM(W422:W580)</f>
        <v>4630</v>
      </c>
      <c r="X581" s="38">
        <v>429</v>
      </c>
      <c r="Y581" s="38"/>
      <c r="Z581" s="38">
        <v>20</v>
      </c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>
        <v>22</v>
      </c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  <c r="BA581" s="3">
        <f>IF(Q581&gt;0,RANK(Q581,(N581:P581,Q581:AE581)),0)</f>
        <v>3</v>
      </c>
      <c r="BB581" s="3">
        <f>IF(R581&gt;0,RANK(R581,(N581:P581,Q581:AE581)),0)</f>
        <v>4</v>
      </c>
      <c r="BC581" s="3">
        <f>IF(S581&gt;0,RANK(S581,(N581:P581,Q581:AE581)),0)</f>
        <v>0</v>
      </c>
      <c r="BD581" s="3">
        <f>IF(T581&gt;0,RANK(T581,(N581:P581,Q581:AE581)),0)</f>
        <v>7</v>
      </c>
      <c r="BE581" s="2">
        <f t="shared" si="239"/>
        <v>3.9275383976501606E-3</v>
      </c>
      <c r="BF581" s="2">
        <f t="shared" si="240"/>
        <v>3.4613758195109643E-3</v>
      </c>
      <c r="BG581" s="2">
        <f t="shared" si="241"/>
        <v>0</v>
      </c>
      <c r="BH581" s="2">
        <f t="shared" si="242"/>
        <v>7.8706471950589429E-4</v>
      </c>
      <c r="BJ581" t="s">
        <v>1134</v>
      </c>
      <c r="BK581" t="s">
        <v>534</v>
      </c>
      <c r="BN581">
        <v>0</v>
      </c>
      <c r="BO581" s="60">
        <v>13</v>
      </c>
      <c r="BP581" s="62"/>
      <c r="BQ581" s="60">
        <v>13</v>
      </c>
      <c r="BR581" s="60">
        <f t="shared" si="231"/>
        <v>13</v>
      </c>
      <c r="BS581" s="3" t="s">
        <v>693</v>
      </c>
      <c r="CD581" s="38">
        <f t="shared" si="244"/>
        <v>1112509</v>
      </c>
      <c r="CE581" s="38">
        <f>SUM(CE422:CE580)</f>
        <v>4153894</v>
      </c>
      <c r="CF581" s="38">
        <f>SUM(CF422:CF580)</f>
        <v>5101</v>
      </c>
      <c r="CJ581" s="38">
        <f>SUM(CJ422:CJ580)</f>
        <v>4145</v>
      </c>
      <c r="CK581" s="38">
        <f>SUM(CK422:CK580)</f>
        <v>7110</v>
      </c>
      <c r="CM581" s="38"/>
      <c r="CN581" s="38"/>
      <c r="CO581" s="38"/>
      <c r="CP581" s="38"/>
      <c r="CQ581" s="38"/>
      <c r="CR581" s="38"/>
      <c r="CS581" s="38"/>
      <c r="CT581" s="38"/>
    </row>
    <row r="582" spans="1:116" ht="14" customHeight="1" x14ac:dyDescent="0.2">
      <c r="C582" s="1"/>
      <c r="E582" s="3"/>
      <c r="F582" s="3"/>
      <c r="I582" s="2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  <c r="BA582" s="3"/>
      <c r="BB582" s="3"/>
      <c r="BC582" s="3"/>
      <c r="BD582" s="3"/>
      <c r="BO582" s="60"/>
      <c r="BP582" s="62"/>
      <c r="BQ582" s="66"/>
      <c r="BR582" s="66"/>
    </row>
    <row r="583" spans="1:116" ht="14" hidden="1" customHeight="1" outlineLevel="1" x14ac:dyDescent="0.2">
      <c r="A583" t="s">
        <v>639</v>
      </c>
      <c r="B583" t="s">
        <v>943</v>
      </c>
      <c r="C583" s="1">
        <f>SUM(N583:AY583)</f>
        <v>82823</v>
      </c>
      <c r="D583" s="3">
        <f>IF(N583&gt;0, RANK(N583,(N583:P583,Q583:AE583)),0)</f>
        <v>1</v>
      </c>
      <c r="E583" s="3">
        <f>IF(O583&gt;0,RANK(O583,(N583:P583,Q583:AE583)),0)</f>
        <v>2</v>
      </c>
      <c r="F583" s="3">
        <f>IF(P583&gt;0,RANK(P583,(N583:P583,Q583:AE583)),0)</f>
        <v>0</v>
      </c>
      <c r="G583" s="1">
        <f>IF(C583&gt;0,MAX(N583:P583)-LARGE(N583:P583,2),0)</f>
        <v>23415</v>
      </c>
      <c r="H583" s="2">
        <f>IF(C583&gt;0,G583/C583,0)</f>
        <v>0.282711324149089</v>
      </c>
      <c r="I583" s="2"/>
      <c r="J583" s="2">
        <f t="shared" ref="J583:L587" si="245">IF($C583=0,"-",N583/$C583)</f>
        <v>0.6298129746567982</v>
      </c>
      <c r="K583" s="2">
        <f t="shared" si="245"/>
        <v>0.34710165050770919</v>
      </c>
      <c r="L583" s="2">
        <f t="shared" si="245"/>
        <v>0</v>
      </c>
      <c r="M583" s="2">
        <f>IF(C583=0,"-",(1-J583-K583-L583))</f>
        <v>2.3085374835492611E-2</v>
      </c>
      <c r="N583" s="38">
        <v>52163</v>
      </c>
      <c r="O583" s="38">
        <v>28748</v>
      </c>
      <c r="P583" s="38"/>
      <c r="Q583" s="38">
        <v>492</v>
      </c>
      <c r="R583" s="38">
        <v>955</v>
      </c>
      <c r="S583" s="38"/>
      <c r="T583" s="38">
        <v>337</v>
      </c>
      <c r="U583" s="38"/>
      <c r="V583" s="38"/>
      <c r="W583" s="38"/>
      <c r="X583" s="38">
        <v>128</v>
      </c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  <c r="BA583" s="3">
        <f>IF(Q583&gt;0,RANK(Q583,(N583:P583,Q583:AE583)),0)</f>
        <v>4</v>
      </c>
      <c r="BB583" s="3">
        <f>IF(R583&gt;0,RANK(R583,(N583:P583,Q583:AE583)),0)</f>
        <v>3</v>
      </c>
      <c r="BC583" s="3">
        <f>IF(S583&gt;0,RANK(S583,(N583:P583,Q583:AE583)),0)</f>
        <v>0</v>
      </c>
      <c r="BD583" s="3">
        <f>IF(T583&gt;0,RANK(T583,(N583:P583,Q583:AE583)),0)</f>
        <v>5</v>
      </c>
      <c r="BE583" s="2">
        <f t="shared" ref="BE583:BH587" si="246">IF($C583=0,"-",Q583/$C583)</f>
        <v>5.9403788802627287E-3</v>
      </c>
      <c r="BF583" s="2">
        <f t="shared" si="246"/>
        <v>1.1530613476932737E-2</v>
      </c>
      <c r="BG583" s="2">
        <f t="shared" si="246"/>
        <v>0</v>
      </c>
      <c r="BH583" s="2">
        <f t="shared" si="246"/>
        <v>4.0689180541636982E-3</v>
      </c>
      <c r="BJ583" t="s">
        <v>639</v>
      </c>
      <c r="BK583" t="s">
        <v>943</v>
      </c>
      <c r="BL583">
        <v>2</v>
      </c>
      <c r="BN583">
        <v>0</v>
      </c>
      <c r="BO583" s="60">
        <v>15</v>
      </c>
      <c r="BP583" s="62">
        <v>1</v>
      </c>
      <c r="BQ583" s="66">
        <f>1000*BO583+BP583</f>
        <v>15001</v>
      </c>
      <c r="BR583" s="66">
        <f t="shared" si="231"/>
        <v>15001</v>
      </c>
      <c r="BS583" s="3" t="s">
        <v>3083</v>
      </c>
      <c r="BX583" s="38"/>
    </row>
    <row r="584" spans="1:116" ht="14" hidden="1" customHeight="1" outlineLevel="1" x14ac:dyDescent="0.2">
      <c r="A584" t="s">
        <v>1811</v>
      </c>
      <c r="B584" t="s">
        <v>943</v>
      </c>
      <c r="C584" s="1">
        <f>SUM(N584:AY584)</f>
        <v>340921</v>
      </c>
      <c r="D584" s="3">
        <f>IF(N584&gt;0, RANK(N584,(N584:P584,Q584:AE584)),0)</f>
        <v>1</v>
      </c>
      <c r="E584" s="3">
        <f>IF(O584&gt;0,RANK(O584,(N584:P584,Q584:AE584)),0)</f>
        <v>2</v>
      </c>
      <c r="F584" s="3">
        <f>IF(P584&gt;0,RANK(P584,(N584:P584,Q584:AE584)),0)</f>
        <v>0</v>
      </c>
      <c r="G584" s="1">
        <f>IF(C584&gt;0,MAX(N584:P584)-LARGE(N584:P584,2),0)</f>
        <v>73812</v>
      </c>
      <c r="H584" s="2">
        <f>IF(C584&gt;0,G584/C584,0)</f>
        <v>0.21650763666655912</v>
      </c>
      <c r="I584" s="2"/>
      <c r="J584" s="2">
        <f t="shared" si="245"/>
        <v>0.59926199911416422</v>
      </c>
      <c r="K584" s="2">
        <f t="shared" si="245"/>
        <v>0.38275436244760519</v>
      </c>
      <c r="L584" s="2">
        <f t="shared" si="245"/>
        <v>0</v>
      </c>
      <c r="M584" s="2">
        <f>IF(C584=0,"-",(1-J584-K584-L584))</f>
        <v>1.7983638438230587E-2</v>
      </c>
      <c r="N584" s="38">
        <v>204301</v>
      </c>
      <c r="O584" s="38">
        <v>130489</v>
      </c>
      <c r="P584" s="38"/>
      <c r="Q584" s="38">
        <v>1769</v>
      </c>
      <c r="R584" s="38">
        <v>2503</v>
      </c>
      <c r="S584" s="38"/>
      <c r="T584" s="38">
        <v>1218</v>
      </c>
      <c r="U584" s="38"/>
      <c r="V584" s="38"/>
      <c r="W584" s="38"/>
      <c r="X584" s="38">
        <v>641</v>
      </c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  <c r="BA584" s="3">
        <f>IF(Q584&gt;0,RANK(Q584,(N584:P584,Q584:AE584)),0)</f>
        <v>4</v>
      </c>
      <c r="BB584" s="3">
        <f>IF(R584&gt;0,RANK(R584,(N584:P584,Q584:AE584)),0)</f>
        <v>3</v>
      </c>
      <c r="BC584" s="3">
        <f>IF(S584&gt;0,RANK(S584,(N584:P584,Q584:AE584)),0)</f>
        <v>0</v>
      </c>
      <c r="BD584" s="3">
        <f>IF(T584&gt;0,RANK(T584,(N584:P584,Q584:AE584)),0)</f>
        <v>5</v>
      </c>
      <c r="BE584" s="2">
        <f t="shared" si="246"/>
        <v>5.1888854016033043E-3</v>
      </c>
      <c r="BF584" s="2">
        <f t="shared" si="246"/>
        <v>7.3418768571017921E-3</v>
      </c>
      <c r="BG584" s="2">
        <f t="shared" si="246"/>
        <v>0</v>
      </c>
      <c r="BH584" s="2">
        <f t="shared" si="246"/>
        <v>3.5726751945465373E-3</v>
      </c>
      <c r="BJ584" t="s">
        <v>1811</v>
      </c>
      <c r="BK584" t="s">
        <v>943</v>
      </c>
      <c r="BN584">
        <v>0</v>
      </c>
      <c r="BO584" s="60">
        <v>15</v>
      </c>
      <c r="BP584" s="62">
        <v>3</v>
      </c>
      <c r="BQ584" s="66">
        <f>1000*BO584+BP584</f>
        <v>15003</v>
      </c>
      <c r="BR584" s="66">
        <f t="shared" si="231"/>
        <v>15003</v>
      </c>
      <c r="BS584" s="3" t="s">
        <v>3083</v>
      </c>
      <c r="BX584" s="38"/>
    </row>
    <row r="585" spans="1:116" ht="14" hidden="1" customHeight="1" outlineLevel="1" x14ac:dyDescent="0.2">
      <c r="A585" t="s">
        <v>447</v>
      </c>
      <c r="B585" t="s">
        <v>943</v>
      </c>
      <c r="C585" s="1">
        <f>SUM(N585:AY585)</f>
        <v>30064</v>
      </c>
      <c r="D585" s="3">
        <f>IF(N585&gt;0, RANK(N585,(N585:P585,Q585:AE585)),0)</f>
        <v>1</v>
      </c>
      <c r="E585" s="3">
        <f>IF(O585&gt;0,RANK(O585,(N585:P585,Q585:AE585)),0)</f>
        <v>2</v>
      </c>
      <c r="F585" s="3">
        <f>IF(P585&gt;0,RANK(P585,(N585:P585,Q585:AE585)),0)</f>
        <v>0</v>
      </c>
      <c r="G585" s="1">
        <f>IF(C585&gt;0,MAX(N585:P585)-LARGE(N585:P585,2),0)</f>
        <v>5872</v>
      </c>
      <c r="H585" s="2">
        <f>IF(C585&gt;0,G585/C585,0)</f>
        <v>0.19531665779670038</v>
      </c>
      <c r="I585" s="2"/>
      <c r="J585" s="2">
        <f t="shared" si="245"/>
        <v>0.58791245343267695</v>
      </c>
      <c r="K585" s="2">
        <f t="shared" si="245"/>
        <v>0.39259579563597657</v>
      </c>
      <c r="L585" s="2">
        <f t="shared" si="245"/>
        <v>0</v>
      </c>
      <c r="M585" s="2">
        <f>IF(C585=0,"-",(1-J585-K585-L585))</f>
        <v>1.9491750931346474E-2</v>
      </c>
      <c r="N585" s="38">
        <v>17675</v>
      </c>
      <c r="O585" s="38">
        <v>11803</v>
      </c>
      <c r="P585" s="38"/>
      <c r="Q585" s="38">
        <v>139</v>
      </c>
      <c r="R585" s="38">
        <v>283</v>
      </c>
      <c r="S585" s="38"/>
      <c r="T585" s="38">
        <v>118</v>
      </c>
      <c r="U585" s="38"/>
      <c r="V585" s="38"/>
      <c r="W585" s="38"/>
      <c r="X585" s="38">
        <v>46</v>
      </c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  <c r="BA585" s="3">
        <f>IF(Q585&gt;0,RANK(Q585,(N585:P585,Q585:AE585)),0)</f>
        <v>4</v>
      </c>
      <c r="BB585" s="3">
        <f>IF(R585&gt;0,RANK(R585,(N585:P585,Q585:AE585)),0)</f>
        <v>3</v>
      </c>
      <c r="BC585" s="3">
        <f>IF(S585&gt;0,RANK(S585,(N585:P585,Q585:AE585)),0)</f>
        <v>0</v>
      </c>
      <c r="BD585" s="3">
        <f>IF(T585&gt;0,RANK(T585,(N585:P585,Q585:AE585)),0)</f>
        <v>5</v>
      </c>
      <c r="BE585" s="2">
        <f t="shared" si="246"/>
        <v>4.6234699308142632E-3</v>
      </c>
      <c r="BF585" s="2">
        <f t="shared" si="246"/>
        <v>9.4132517296434265E-3</v>
      </c>
      <c r="BG585" s="2">
        <f t="shared" si="246"/>
        <v>0</v>
      </c>
      <c r="BH585" s="2">
        <f t="shared" si="246"/>
        <v>3.9249600851516764E-3</v>
      </c>
      <c r="BJ585" t="s">
        <v>447</v>
      </c>
      <c r="BK585" t="s">
        <v>943</v>
      </c>
      <c r="BL585">
        <v>2</v>
      </c>
      <c r="BN585">
        <v>0</v>
      </c>
      <c r="BO585" s="60">
        <v>15</v>
      </c>
      <c r="BP585" s="62">
        <v>7</v>
      </c>
      <c r="BQ585" s="66">
        <f>1000*BO585+BP585</f>
        <v>15007</v>
      </c>
      <c r="BR585" s="66">
        <f t="shared" si="231"/>
        <v>15007</v>
      </c>
      <c r="BS585" s="3" t="s">
        <v>3083</v>
      </c>
      <c r="BX585" s="38"/>
      <c r="BY585" s="38"/>
      <c r="BZ585" s="38"/>
    </row>
    <row r="586" spans="1:116" ht="14" hidden="1" customHeight="1" outlineLevel="1" x14ac:dyDescent="0.2">
      <c r="A586" t="s">
        <v>1844</v>
      </c>
      <c r="B586" t="s">
        <v>943</v>
      </c>
      <c r="C586" s="1">
        <f>SUM(N586:AY586)</f>
        <v>62893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>IF(P586&gt;0,RANK(P586,(N586:P586,Q586:AE586)),0)</f>
        <v>0</v>
      </c>
      <c r="G586" s="1">
        <f>IF(C586&gt;0,MAX(N586:P586)-LARGE(N586:P586,2),0)</f>
        <v>16284</v>
      </c>
      <c r="H586" s="2">
        <f>IF(C586&gt;0,G586/C586,0)</f>
        <v>0.25891593659071754</v>
      </c>
      <c r="I586" s="2"/>
      <c r="J586" s="2">
        <f t="shared" si="245"/>
        <v>0.61859030416739547</v>
      </c>
      <c r="K586" s="2">
        <f t="shared" si="245"/>
        <v>0.35967436757667787</v>
      </c>
      <c r="L586" s="2">
        <f t="shared" si="245"/>
        <v>0</v>
      </c>
      <c r="M586" s="2">
        <f>IF(C586=0,"-",(1-J586-K586-L586))</f>
        <v>2.1735328255926667E-2</v>
      </c>
      <c r="N586" s="38">
        <v>38905</v>
      </c>
      <c r="O586" s="38">
        <v>22621</v>
      </c>
      <c r="P586" s="38"/>
      <c r="Q586" s="38">
        <v>333</v>
      </c>
      <c r="R586" s="38">
        <v>646</v>
      </c>
      <c r="S586" s="38"/>
      <c r="T586" s="38">
        <v>267</v>
      </c>
      <c r="U586" s="38"/>
      <c r="V586" s="38"/>
      <c r="W586" s="38"/>
      <c r="X586" s="38">
        <v>121</v>
      </c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  <c r="BA586" s="3">
        <f>IF(Q586&gt;0,RANK(Q586,(N586:P586,Q586:AE586)),0)</f>
        <v>4</v>
      </c>
      <c r="BB586" s="3">
        <f>IF(R586&gt;0,RANK(R586,(N586:P586,Q586:AE586)),0)</f>
        <v>3</v>
      </c>
      <c r="BC586" s="3">
        <f>IF(S586&gt;0,RANK(S586,(N586:P586,Q586:AE586)),0)</f>
        <v>0</v>
      </c>
      <c r="BD586" s="3">
        <f>IF(T586&gt;0,RANK(T586,(N586:P586,Q586:AE586)),0)</f>
        <v>5</v>
      </c>
      <c r="BE586" s="2">
        <f t="shared" si="246"/>
        <v>5.2947068831189483E-3</v>
      </c>
      <c r="BF586" s="2">
        <f t="shared" si="246"/>
        <v>1.0271413352837358E-2</v>
      </c>
      <c r="BG586" s="2">
        <f t="shared" si="246"/>
        <v>0</v>
      </c>
      <c r="BH586" s="2">
        <f t="shared" si="246"/>
        <v>4.2453055188971748E-3</v>
      </c>
      <c r="BJ586" t="s">
        <v>1844</v>
      </c>
      <c r="BK586" t="s">
        <v>943</v>
      </c>
      <c r="BL586">
        <v>2</v>
      </c>
      <c r="BN586">
        <v>0</v>
      </c>
      <c r="BO586" s="60">
        <v>15</v>
      </c>
      <c r="BP586" s="62">
        <v>9</v>
      </c>
      <c r="BQ586" s="66">
        <f>1000*BO586+BP586</f>
        <v>15009</v>
      </c>
      <c r="BR586" s="66">
        <f t="shared" si="231"/>
        <v>15009</v>
      </c>
      <c r="BS586" s="3" t="s">
        <v>3083</v>
      </c>
      <c r="BX586" s="38"/>
      <c r="BY586"/>
    </row>
    <row r="587" spans="1:116" ht="14" customHeight="1" collapsed="1" x14ac:dyDescent="0.2">
      <c r="A587" t="s">
        <v>639</v>
      </c>
      <c r="B587" t="s">
        <v>534</v>
      </c>
      <c r="C587" s="1">
        <f>SUM(N587:AY587)</f>
        <v>516701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>IF(P587&gt;0,RANK(P587,(N587:P587,Q587:AE587)),0)</f>
        <v>0</v>
      </c>
      <c r="G587" s="1">
        <f>IF(C587&gt;0,MAX(N587:P587)-LARGE(N587:P587,2),0)</f>
        <v>119383</v>
      </c>
      <c r="H587" s="2">
        <f>IF(C587&gt;0,G587/C587,0)</f>
        <v>0.23104851742110041</v>
      </c>
      <c r="I587" s="2"/>
      <c r="J587" s="2">
        <f t="shared" si="245"/>
        <v>0.60585135310363247</v>
      </c>
      <c r="K587" s="2">
        <f t="shared" si="245"/>
        <v>0.37480283568253209</v>
      </c>
      <c r="L587" s="2">
        <f t="shared" si="245"/>
        <v>0</v>
      </c>
      <c r="M587" s="2">
        <f>IF(C587=0,"-",(1-J587-K587-L587))</f>
        <v>1.934581121383544E-2</v>
      </c>
      <c r="N587" s="38">
        <v>313044</v>
      </c>
      <c r="O587" s="38">
        <v>193661</v>
      </c>
      <c r="P587" s="38"/>
      <c r="Q587" s="38">
        <v>2733</v>
      </c>
      <c r="R587" s="38">
        <v>4387</v>
      </c>
      <c r="S587" s="38"/>
      <c r="T587" s="38">
        <v>1940</v>
      </c>
      <c r="U587" s="38"/>
      <c r="V587" s="38"/>
      <c r="W587" s="38"/>
      <c r="X587" s="38">
        <v>936</v>
      </c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  <c r="BA587" s="3">
        <f>IF(Q587&gt;0,RANK(Q587,(N587:P587,Q587:AE587)),0)</f>
        <v>4</v>
      </c>
      <c r="BB587" s="3">
        <f>IF(R587&gt;0,RANK(R587,(N587:P587,Q587:AE587)),0)</f>
        <v>3</v>
      </c>
      <c r="BC587" s="3">
        <f>IF(S587&gt;0,RANK(S587,(N587:P587,Q587:AE587)),0)</f>
        <v>0</v>
      </c>
      <c r="BD587" s="3">
        <f>IF(T587&gt;0,RANK(T587,(N587:P587,Q587:AE587)),0)</f>
        <v>5</v>
      </c>
      <c r="BE587" s="2">
        <f t="shared" si="246"/>
        <v>5.2893259351152796E-3</v>
      </c>
      <c r="BF587" s="2">
        <f t="shared" si="246"/>
        <v>8.4904035409259903E-3</v>
      </c>
      <c r="BG587" s="2">
        <f t="shared" si="246"/>
        <v>0</v>
      </c>
      <c r="BH587" s="2">
        <f t="shared" si="246"/>
        <v>3.7545892111685479E-3</v>
      </c>
      <c r="BJ587" t="s">
        <v>639</v>
      </c>
      <c r="BK587" t="s">
        <v>534</v>
      </c>
      <c r="BN587">
        <v>0</v>
      </c>
      <c r="BO587" s="60">
        <v>15</v>
      </c>
      <c r="BP587" s="62"/>
      <c r="BQ587" s="60">
        <v>15</v>
      </c>
      <c r="BR587" s="60">
        <f t="shared" si="231"/>
        <v>15</v>
      </c>
      <c r="BS587" s="3" t="s">
        <v>693</v>
      </c>
      <c r="BT587" s="38">
        <f>SUM(BT583:BT586)</f>
        <v>0</v>
      </c>
      <c r="BU587" s="38">
        <f>SUM(BU583:BU586)</f>
        <v>0</v>
      </c>
      <c r="BX587" s="38"/>
      <c r="BY587"/>
      <c r="CF587" s="108" t="s">
        <v>3949</v>
      </c>
      <c r="CG587" s="38" t="s">
        <v>3948</v>
      </c>
    </row>
    <row r="588" spans="1:116" ht="14" customHeight="1" x14ac:dyDescent="0.2">
      <c r="C588" s="1"/>
      <c r="E588" s="3"/>
      <c r="F588" s="3"/>
      <c r="I588" s="2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  <c r="BA588" s="3"/>
      <c r="BB588" s="3"/>
      <c r="BC588" s="3"/>
      <c r="BD588" s="3"/>
      <c r="BH588" s="2" t="str">
        <f t="shared" ref="BH588:BH633" si="247">IF($C588=0,"-",T588/$C588)</f>
        <v>-</v>
      </c>
      <c r="BO588" s="60"/>
      <c r="BP588" s="62"/>
      <c r="BQ588" s="66"/>
      <c r="BR588" s="66"/>
      <c r="BY588"/>
      <c r="CF588" s="1"/>
      <c r="CG588" s="1"/>
      <c r="CH588" s="1"/>
      <c r="CI588" s="1"/>
      <c r="CJ588" s="1"/>
      <c r="CN588"/>
    </row>
    <row r="589" spans="1:116" ht="14" hidden="1" customHeight="1" outlineLevel="1" x14ac:dyDescent="0.2">
      <c r="A589" t="s">
        <v>542</v>
      </c>
      <c r="B589" t="s">
        <v>396</v>
      </c>
      <c r="C589" s="1">
        <f t="shared" ref="C589:C633" si="248">SUM(N589:AY589)</f>
        <v>267416</v>
      </c>
      <c r="D589" s="3">
        <f>IF(N589&gt;0, RANK(N589,(N589:P589,Q589:AE589)),0)</f>
        <v>2</v>
      </c>
      <c r="E589" s="3">
        <f>IF(O589&gt;0,RANK(O589,(N589:P589,Q589:AE589)),0)</f>
        <v>1</v>
      </c>
      <c r="F589" s="3">
        <f>IF(P589&gt;0,RANK(P589,(N589:P589,Q589:AE589)),0)</f>
        <v>3</v>
      </c>
      <c r="G589" s="1">
        <f t="shared" ref="G589:G633" si="249">IF(C589&gt;0,MAX(N589:P589)-LARGE(N589:P589,2),0)</f>
        <v>27643</v>
      </c>
      <c r="H589" s="2">
        <f t="shared" ref="H589:H633" si="250">IF(C589&gt;0,G589/C589,0)</f>
        <v>0.10337077811350107</v>
      </c>
      <c r="I589" s="2"/>
      <c r="J589" s="2">
        <f t="shared" ref="J589:J633" si="251">IF($C589=0,"-",N589/$C589)</f>
        <v>0.43421485625392647</v>
      </c>
      <c r="K589" s="2">
        <f t="shared" ref="K589:K633" si="252">IF($C589=0,"-",O589/$C589)</f>
        <v>0.53758563436742757</v>
      </c>
      <c r="L589" s="2">
        <f t="shared" ref="L589:L633" si="253">IF($C589=0,"-",P589/$C589)</f>
        <v>1.3353726029856103E-2</v>
      </c>
      <c r="M589" s="2">
        <f t="shared" ref="M589:M633" si="254">IF(C589=0,"-",(1-J589-K589-L589))</f>
        <v>1.48457833487898E-2</v>
      </c>
      <c r="N589" s="38">
        <v>116116</v>
      </c>
      <c r="O589" s="38">
        <v>143759</v>
      </c>
      <c r="P589" s="38">
        <v>3571</v>
      </c>
      <c r="Q589" s="38">
        <v>1546</v>
      </c>
      <c r="R589" s="38">
        <v>1155</v>
      </c>
      <c r="S589" s="38">
        <v>264</v>
      </c>
      <c r="T589" s="38">
        <v>459</v>
      </c>
      <c r="U589" s="38"/>
      <c r="V589" s="38"/>
      <c r="W589" s="38"/>
      <c r="X589" s="38">
        <v>76</v>
      </c>
      <c r="Y589" s="38"/>
      <c r="Z589" s="38">
        <v>127</v>
      </c>
      <c r="AA589" s="38">
        <v>343</v>
      </c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  <c r="BA589" s="3">
        <f>IF(Q589&gt;0,RANK(Q589,(N589:P589,Q589:AE589)),0)</f>
        <v>4</v>
      </c>
      <c r="BB589" s="3">
        <f>IF(R589&gt;0,RANK(R589,(N589:P589,Q589:AE589)),0)</f>
        <v>5</v>
      </c>
      <c r="BC589" s="3">
        <f>IF(S589&gt;0,RANK(S589,(N589:P589,Q589:AE589)),0)</f>
        <v>8</v>
      </c>
      <c r="BD589" s="3">
        <f>IF(T589&gt;0,RANK(T589,(N589:P589,Q589:AE589)),0)</f>
        <v>6</v>
      </c>
      <c r="BE589" s="2">
        <f t="shared" ref="BE589:BE633" si="255">IF($C589=0,"-",Q589/$C589)</f>
        <v>5.7812546743650339E-3</v>
      </c>
      <c r="BF589" s="2">
        <f t="shared" ref="BF589:BF633" si="256">IF($C589=0,"-",R589/$C589)</f>
        <v>4.3191132916504619E-3</v>
      </c>
      <c r="BG589" s="2">
        <f t="shared" ref="BG589:BG633" si="257">IF($C589=0,"-",S589/$C589)</f>
        <v>9.8722589523439139E-4</v>
      </c>
      <c r="BH589" s="2">
        <f t="shared" si="247"/>
        <v>1.716426840577976E-3</v>
      </c>
      <c r="BJ589" t="s">
        <v>542</v>
      </c>
      <c r="BK589" t="s">
        <v>396</v>
      </c>
      <c r="BN589">
        <v>0</v>
      </c>
      <c r="BO589" s="60">
        <v>16</v>
      </c>
      <c r="BP589" s="62">
        <v>1</v>
      </c>
      <c r="BQ589" s="66">
        <f t="shared" ref="BQ589:BQ632" si="258">1000*BO589+BP589</f>
        <v>16001</v>
      </c>
      <c r="BR589" s="66">
        <f t="shared" si="231"/>
        <v>16001</v>
      </c>
      <c r="BS589" s="3" t="s">
        <v>3083</v>
      </c>
      <c r="DG589" s="6"/>
      <c r="DH589" s="6"/>
      <c r="DJ589" s="6"/>
      <c r="DK589" s="6"/>
      <c r="DL589" s="6"/>
    </row>
    <row r="590" spans="1:116" ht="14" hidden="1" customHeight="1" outlineLevel="1" x14ac:dyDescent="0.2">
      <c r="A590" t="s">
        <v>1006</v>
      </c>
      <c r="B590" t="s">
        <v>396</v>
      </c>
      <c r="C590" s="1">
        <f t="shared" si="248"/>
        <v>2681</v>
      </c>
      <c r="D590" s="3">
        <f>IF(N590&gt;0, RANK(N590,(N590:P590,Q590:AE590)),0)</f>
        <v>2</v>
      </c>
      <c r="E590" s="3">
        <f>IF(O590&gt;0,RANK(O590,(N590:P590,Q590:AE590)),0)</f>
        <v>1</v>
      </c>
      <c r="F590" s="3">
        <f>IF(P590&gt;0,RANK(P590,(N590:P590,Q590:AE590)),0)</f>
        <v>3</v>
      </c>
      <c r="G590" s="1">
        <f t="shared" si="249"/>
        <v>1460</v>
      </c>
      <c r="H590" s="2">
        <f t="shared" si="250"/>
        <v>0.54457292055203277</v>
      </c>
      <c r="I590" s="2"/>
      <c r="J590" s="2">
        <f t="shared" si="251"/>
        <v>0.21521820216337187</v>
      </c>
      <c r="K590" s="2">
        <f t="shared" si="252"/>
        <v>0.75979112271540472</v>
      </c>
      <c r="L590" s="2">
        <f t="shared" si="253"/>
        <v>1.1935844834017158E-2</v>
      </c>
      <c r="M590" s="2">
        <f t="shared" si="254"/>
        <v>1.3054830287206279E-2</v>
      </c>
      <c r="N590" s="38">
        <v>577</v>
      </c>
      <c r="O590" s="38">
        <v>2037</v>
      </c>
      <c r="P590" s="38">
        <v>32</v>
      </c>
      <c r="Q590" s="38">
        <v>9</v>
      </c>
      <c r="R590" s="38">
        <v>8</v>
      </c>
      <c r="S590" s="38">
        <v>5</v>
      </c>
      <c r="T590" s="38">
        <v>1</v>
      </c>
      <c r="U590" s="38"/>
      <c r="V590" s="38"/>
      <c r="W590" s="38"/>
      <c r="X590" s="38">
        <v>2</v>
      </c>
      <c r="Y590" s="38"/>
      <c r="Z590" s="38">
        <v>0</v>
      </c>
      <c r="AA590" s="38">
        <v>10</v>
      </c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  <c r="BA590" s="3">
        <f>IF(Q590&gt;0,RANK(Q590,(N590:P590,Q590:AE590)),0)</f>
        <v>5</v>
      </c>
      <c r="BB590" s="3">
        <f>IF(R590&gt;0,RANK(R590,(N590:P590,Q590:AE590)),0)</f>
        <v>6</v>
      </c>
      <c r="BC590" s="3">
        <f>IF(S590&gt;0,RANK(S590,(N590:P590,Q590:AE590)),0)</f>
        <v>7</v>
      </c>
      <c r="BD590" s="3">
        <f>IF(T590&gt;0,RANK(T590,(N590:P590,Q590:AE590)),0)</f>
        <v>9</v>
      </c>
      <c r="BE590" s="2">
        <f t="shared" si="255"/>
        <v>3.3569563595673255E-3</v>
      </c>
      <c r="BF590" s="2">
        <f t="shared" si="256"/>
        <v>2.9839612085042896E-3</v>
      </c>
      <c r="BG590" s="2">
        <f t="shared" si="257"/>
        <v>1.8649757553151809E-3</v>
      </c>
      <c r="BH590" s="2">
        <f t="shared" si="247"/>
        <v>3.729951510630362E-4</v>
      </c>
      <c r="BJ590" t="s">
        <v>1006</v>
      </c>
      <c r="BK590" t="s">
        <v>396</v>
      </c>
      <c r="BL590">
        <v>1</v>
      </c>
      <c r="BN590">
        <v>0</v>
      </c>
      <c r="BO590" s="60">
        <v>16</v>
      </c>
      <c r="BP590" s="62">
        <v>3</v>
      </c>
      <c r="BQ590" s="66">
        <f t="shared" si="258"/>
        <v>16003</v>
      </c>
      <c r="BR590" s="66">
        <f t="shared" si="231"/>
        <v>16003</v>
      </c>
      <c r="BS590" s="3" t="s">
        <v>3083</v>
      </c>
      <c r="DG590" s="6"/>
      <c r="DH590" s="6"/>
      <c r="DJ590" s="6"/>
      <c r="DK590" s="6"/>
      <c r="DL590" s="6"/>
    </row>
    <row r="591" spans="1:116" ht="14" hidden="1" customHeight="1" outlineLevel="1" x14ac:dyDescent="0.2">
      <c r="A591" t="s">
        <v>782</v>
      </c>
      <c r="B591" t="s">
        <v>396</v>
      </c>
      <c r="C591" s="1">
        <f t="shared" si="248"/>
        <v>39976</v>
      </c>
      <c r="D591" s="3">
        <f>IF(N591&gt;0, RANK(N591,(N591:P591,Q591:AE591)),0)</f>
        <v>2</v>
      </c>
      <c r="E591" s="3">
        <f>IF(O591&gt;0,RANK(O591,(N591:P591,Q591:AE591)),0)</f>
        <v>1</v>
      </c>
      <c r="F591" s="3">
        <f>IF(P591&gt;0,RANK(P591,(N591:P591,Q591:AE591)),0)</f>
        <v>3</v>
      </c>
      <c r="G591" s="1">
        <f t="shared" si="249"/>
        <v>10023</v>
      </c>
      <c r="H591" s="2">
        <f t="shared" si="250"/>
        <v>0.2507254352611567</v>
      </c>
      <c r="I591" s="2"/>
      <c r="J591" s="2">
        <f t="shared" si="251"/>
        <v>0.35786471883129878</v>
      </c>
      <c r="K591" s="2">
        <f t="shared" si="252"/>
        <v>0.60859015409245543</v>
      </c>
      <c r="L591" s="2">
        <f t="shared" si="253"/>
        <v>1.7660596357814688E-2</v>
      </c>
      <c r="M591" s="2">
        <f t="shared" si="254"/>
        <v>1.5884530718431107E-2</v>
      </c>
      <c r="N591" s="38">
        <v>14306</v>
      </c>
      <c r="O591" s="38">
        <v>24329</v>
      </c>
      <c r="P591" s="38">
        <v>706</v>
      </c>
      <c r="Q591" s="38">
        <v>205</v>
      </c>
      <c r="R591" s="38">
        <v>180</v>
      </c>
      <c r="S591" s="38">
        <v>54</v>
      </c>
      <c r="T591" s="38">
        <v>81</v>
      </c>
      <c r="U591" s="38"/>
      <c r="V591" s="38"/>
      <c r="W591" s="38"/>
      <c r="X591" s="38">
        <v>5</v>
      </c>
      <c r="Y591" s="38"/>
      <c r="Z591" s="38">
        <v>27</v>
      </c>
      <c r="AA591" s="38">
        <v>83</v>
      </c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  <c r="BA591" s="3">
        <f>IF(Q591&gt;0,RANK(Q591,(N591:P591,Q591:AE591)),0)</f>
        <v>4</v>
      </c>
      <c r="BB591" s="3">
        <f>IF(R591&gt;0,RANK(R591,(N591:P591,Q591:AE591)),0)</f>
        <v>5</v>
      </c>
      <c r="BC591" s="3">
        <f>IF(S591&gt;0,RANK(S591,(N591:P591,Q591:AE591)),0)</f>
        <v>8</v>
      </c>
      <c r="BD591" s="3">
        <f>IF(T591&gt;0,RANK(T591,(N591:P591,Q591:AE591)),0)</f>
        <v>7</v>
      </c>
      <c r="BE591" s="2">
        <f t="shared" si="255"/>
        <v>5.1280768461076645E-3</v>
      </c>
      <c r="BF591" s="2">
        <f t="shared" si="256"/>
        <v>4.5027016209725837E-3</v>
      </c>
      <c r="BG591" s="2">
        <f t="shared" si="257"/>
        <v>1.3508104862917751E-3</v>
      </c>
      <c r="BH591" s="2">
        <f t="shared" si="247"/>
        <v>2.0262157294376627E-3</v>
      </c>
      <c r="BJ591" t="s">
        <v>782</v>
      </c>
      <c r="BK591" t="s">
        <v>396</v>
      </c>
      <c r="BL591">
        <v>2</v>
      </c>
      <c r="BN591">
        <v>0</v>
      </c>
      <c r="BO591" s="60">
        <v>16</v>
      </c>
      <c r="BP591" s="62">
        <v>5</v>
      </c>
      <c r="BQ591" s="66">
        <f t="shared" si="258"/>
        <v>16005</v>
      </c>
      <c r="BR591" s="66">
        <f t="shared" si="231"/>
        <v>16005</v>
      </c>
      <c r="BS591" s="3" t="s">
        <v>3083</v>
      </c>
      <c r="DG591" s="6"/>
      <c r="DH591" s="6"/>
      <c r="DI591" s="6"/>
      <c r="DJ591" s="6"/>
      <c r="DK591" s="6"/>
      <c r="DL591" s="6"/>
    </row>
    <row r="592" spans="1:116" ht="14" hidden="1" customHeight="1" outlineLevel="1" x14ac:dyDescent="0.2">
      <c r="A592" t="s">
        <v>1295</v>
      </c>
      <c r="B592" t="s">
        <v>396</v>
      </c>
      <c r="C592" s="1">
        <f t="shared" si="248"/>
        <v>3325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>IF(P592&gt;0,RANK(P592,(N592:P592,Q592:AE592)),0)</f>
        <v>3</v>
      </c>
      <c r="G592" s="1">
        <f t="shared" si="249"/>
        <v>2562</v>
      </c>
      <c r="H592" s="2">
        <f t="shared" si="250"/>
        <v>0.77052631578947373</v>
      </c>
      <c r="I592" s="2"/>
      <c r="J592" s="2">
        <f t="shared" si="251"/>
        <v>0.10406015037593985</v>
      </c>
      <c r="K592" s="2">
        <f t="shared" si="252"/>
        <v>0.87458646616541358</v>
      </c>
      <c r="L592" s="2">
        <f t="shared" si="253"/>
        <v>1.2030075187969926E-2</v>
      </c>
      <c r="M592" s="2">
        <f t="shared" si="254"/>
        <v>9.3233082706766432E-3</v>
      </c>
      <c r="N592" s="38">
        <v>346</v>
      </c>
      <c r="O592" s="38">
        <v>2908</v>
      </c>
      <c r="P592" s="38">
        <v>40</v>
      </c>
      <c r="Q592" s="38">
        <v>11</v>
      </c>
      <c r="R592" s="38">
        <v>7</v>
      </c>
      <c r="S592" s="38">
        <v>1</v>
      </c>
      <c r="T592" s="38">
        <v>2</v>
      </c>
      <c r="U592" s="38"/>
      <c r="V592" s="38"/>
      <c r="W592" s="38"/>
      <c r="X592" s="38">
        <v>0</v>
      </c>
      <c r="Y592" s="38"/>
      <c r="Z592" s="38">
        <v>1</v>
      </c>
      <c r="AA592" s="38">
        <v>9</v>
      </c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  <c r="BA592" s="3">
        <f>IF(Q592&gt;0,RANK(Q592,(N592:P592,Q592:AE592)),0)</f>
        <v>4</v>
      </c>
      <c r="BB592" s="3">
        <f>IF(R592&gt;0,RANK(R592,(N592:P592,Q592:AE592)),0)</f>
        <v>6</v>
      </c>
      <c r="BC592" s="3">
        <f>IF(S592&gt;0,RANK(S592,(N592:P592,Q592:AE592)),0)</f>
        <v>8</v>
      </c>
      <c r="BD592" s="3">
        <f>IF(T592&gt;0,RANK(T592,(N592:P592,Q592:AE592)),0)</f>
        <v>7</v>
      </c>
      <c r="BE592" s="2">
        <f t="shared" si="255"/>
        <v>3.3082706766917294E-3</v>
      </c>
      <c r="BF592" s="2">
        <f t="shared" si="256"/>
        <v>2.1052631578947368E-3</v>
      </c>
      <c r="BG592" s="2">
        <f t="shared" si="257"/>
        <v>3.0075187969924811E-4</v>
      </c>
      <c r="BH592" s="2">
        <f t="shared" si="247"/>
        <v>6.0150375939849621E-4</v>
      </c>
      <c r="BJ592" t="s">
        <v>1295</v>
      </c>
      <c r="BK592" t="s">
        <v>396</v>
      </c>
      <c r="BL592">
        <v>2</v>
      </c>
      <c r="BN592">
        <v>0</v>
      </c>
      <c r="BO592" s="60">
        <v>16</v>
      </c>
      <c r="BP592" s="62">
        <v>7</v>
      </c>
      <c r="BQ592" s="66">
        <f t="shared" si="258"/>
        <v>16007</v>
      </c>
      <c r="BR592" s="66">
        <f t="shared" si="231"/>
        <v>16007</v>
      </c>
      <c r="BS592" s="3" t="s">
        <v>3083</v>
      </c>
      <c r="DG592" s="6"/>
      <c r="DH592" s="6"/>
      <c r="DJ592" s="6"/>
      <c r="DK592" s="6"/>
      <c r="DL592" s="6"/>
    </row>
    <row r="593" spans="1:116" ht="14" hidden="1" customHeight="1" outlineLevel="1" x14ac:dyDescent="0.2">
      <c r="A593" t="s">
        <v>1076</v>
      </c>
      <c r="B593" t="s">
        <v>396</v>
      </c>
      <c r="C593" s="1">
        <f t="shared" si="248"/>
        <v>5145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>IF(P593&gt;0,RANK(P593,(N593:P593,Q593:AE593)),0)</f>
        <v>3</v>
      </c>
      <c r="G593" s="1">
        <f t="shared" si="249"/>
        <v>3159</v>
      </c>
      <c r="H593" s="2">
        <f t="shared" si="250"/>
        <v>0.61399416909620996</v>
      </c>
      <c r="I593" s="2"/>
      <c r="J593" s="2">
        <f t="shared" si="251"/>
        <v>0.18172983479105928</v>
      </c>
      <c r="K593" s="2">
        <f t="shared" si="252"/>
        <v>0.79572400388726916</v>
      </c>
      <c r="L593" s="2">
        <f t="shared" si="253"/>
        <v>1.3216715257531583E-2</v>
      </c>
      <c r="M593" s="2">
        <f t="shared" si="254"/>
        <v>9.3294460641399485E-3</v>
      </c>
      <c r="N593" s="38">
        <v>935</v>
      </c>
      <c r="O593" s="38">
        <v>4094</v>
      </c>
      <c r="P593" s="38">
        <v>68</v>
      </c>
      <c r="Q593" s="38">
        <v>20</v>
      </c>
      <c r="R593" s="38">
        <v>9</v>
      </c>
      <c r="S593" s="38">
        <v>6</v>
      </c>
      <c r="T593" s="38">
        <v>5</v>
      </c>
      <c r="U593" s="38"/>
      <c r="V593" s="38"/>
      <c r="W593" s="38"/>
      <c r="X593" s="38">
        <v>1</v>
      </c>
      <c r="Y593" s="38"/>
      <c r="Z593" s="38">
        <v>2</v>
      </c>
      <c r="AA593" s="38">
        <v>5</v>
      </c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  <c r="BA593" s="3">
        <f>IF(Q593&gt;0,RANK(Q593,(N593:P593,Q593:AE593)),0)</f>
        <v>4</v>
      </c>
      <c r="BB593" s="3">
        <f>IF(R593&gt;0,RANK(R593,(N593:P593,Q593:AE593)),0)</f>
        <v>5</v>
      </c>
      <c r="BC593" s="3">
        <f>IF(S593&gt;0,RANK(S593,(N593:P593,Q593:AE593)),0)</f>
        <v>6</v>
      </c>
      <c r="BD593" s="3">
        <f>IF(T593&gt;0,RANK(T593,(N593:P593,Q593:AE593)),0)</f>
        <v>7</v>
      </c>
      <c r="BE593" s="2">
        <f t="shared" si="255"/>
        <v>3.8872691933916422E-3</v>
      </c>
      <c r="BF593" s="2">
        <f t="shared" si="256"/>
        <v>1.749271137026239E-3</v>
      </c>
      <c r="BG593" s="2">
        <f t="shared" si="257"/>
        <v>1.1661807580174927E-3</v>
      </c>
      <c r="BH593" s="2">
        <f t="shared" si="247"/>
        <v>9.7181729834791054E-4</v>
      </c>
      <c r="BJ593" t="s">
        <v>1076</v>
      </c>
      <c r="BK593" t="s">
        <v>396</v>
      </c>
      <c r="BL593">
        <v>1</v>
      </c>
      <c r="BN593">
        <v>0</v>
      </c>
      <c r="BO593" s="60">
        <v>16</v>
      </c>
      <c r="BP593" s="62">
        <v>9</v>
      </c>
      <c r="BQ593" s="66">
        <f t="shared" si="258"/>
        <v>16009</v>
      </c>
      <c r="BR593" s="66">
        <f t="shared" si="231"/>
        <v>16009</v>
      </c>
      <c r="BS593" s="3" t="s">
        <v>3083</v>
      </c>
      <c r="DG593" s="6"/>
      <c r="DH593" s="6"/>
      <c r="DJ593" s="6"/>
      <c r="DK593" s="6"/>
      <c r="DL593" s="6"/>
    </row>
    <row r="594" spans="1:116" ht="14" hidden="1" customHeight="1" outlineLevel="1" x14ac:dyDescent="0.2">
      <c r="A594" t="s">
        <v>739</v>
      </c>
      <c r="B594" t="s">
        <v>396</v>
      </c>
      <c r="C594" s="1">
        <f t="shared" si="248"/>
        <v>20651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>IF(P594&gt;0,RANK(P594,(N594:P594,Q594:AE594)),0)</f>
        <v>3</v>
      </c>
      <c r="G594" s="1">
        <f t="shared" si="249"/>
        <v>12310</v>
      </c>
      <c r="H594" s="2">
        <f t="shared" si="250"/>
        <v>0.59609704130550578</v>
      </c>
      <c r="I594" s="2"/>
      <c r="J594" s="2">
        <f t="shared" si="251"/>
        <v>0.18778751634303423</v>
      </c>
      <c r="K594" s="2">
        <f t="shared" si="252"/>
        <v>0.78388455764854004</v>
      </c>
      <c r="L594" s="2">
        <f t="shared" si="253"/>
        <v>1.5592465255919809E-2</v>
      </c>
      <c r="M594" s="2">
        <f t="shared" si="254"/>
        <v>1.2735460752505898E-2</v>
      </c>
      <c r="N594" s="38">
        <v>3878</v>
      </c>
      <c r="O594" s="38">
        <v>16188</v>
      </c>
      <c r="P594" s="38">
        <v>322</v>
      </c>
      <c r="Q594" s="38">
        <v>87</v>
      </c>
      <c r="R594" s="38">
        <v>48</v>
      </c>
      <c r="S594" s="38">
        <v>39</v>
      </c>
      <c r="T594" s="38">
        <v>24</v>
      </c>
      <c r="U594" s="38"/>
      <c r="V594" s="38"/>
      <c r="W594" s="38"/>
      <c r="X594" s="38">
        <v>8</v>
      </c>
      <c r="Y594" s="38"/>
      <c r="Z594" s="38">
        <v>10</v>
      </c>
      <c r="AA594" s="38">
        <v>47</v>
      </c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  <c r="BA594" s="3">
        <f>IF(Q594&gt;0,RANK(Q594,(N594:P594,Q594:AE594)),0)</f>
        <v>4</v>
      </c>
      <c r="BB594" s="3">
        <f>IF(R594&gt;0,RANK(R594,(N594:P594,Q594:AE594)),0)</f>
        <v>5</v>
      </c>
      <c r="BC594" s="3">
        <f>IF(S594&gt;0,RANK(S594,(N594:P594,Q594:AE594)),0)</f>
        <v>7</v>
      </c>
      <c r="BD594" s="3">
        <f>IF(T594&gt;0,RANK(T594,(N594:P594,Q594:AE594)),0)</f>
        <v>8</v>
      </c>
      <c r="BE594" s="2">
        <f t="shared" si="255"/>
        <v>4.2128710474069056E-3</v>
      </c>
      <c r="BF594" s="2">
        <f t="shared" si="256"/>
        <v>2.324342646845189E-3</v>
      </c>
      <c r="BG594" s="2">
        <f t="shared" si="257"/>
        <v>1.8885284005617162E-3</v>
      </c>
      <c r="BH594" s="2">
        <f t="shared" si="247"/>
        <v>1.1621713234225945E-3</v>
      </c>
      <c r="BJ594" t="s">
        <v>739</v>
      </c>
      <c r="BK594" t="s">
        <v>396</v>
      </c>
      <c r="BL594">
        <v>2</v>
      </c>
      <c r="BN594">
        <v>0</v>
      </c>
      <c r="BO594" s="60">
        <v>16</v>
      </c>
      <c r="BP594" s="62">
        <v>11</v>
      </c>
      <c r="BQ594" s="66">
        <f t="shared" si="258"/>
        <v>16011</v>
      </c>
      <c r="BR594" s="66">
        <f t="shared" si="231"/>
        <v>16011</v>
      </c>
      <c r="BS594" s="3" t="s">
        <v>3083</v>
      </c>
      <c r="DG594" s="6"/>
      <c r="DH594" s="6"/>
      <c r="DJ594" s="6"/>
      <c r="DK594" s="6"/>
      <c r="DL594" s="6"/>
    </row>
    <row r="595" spans="1:116" ht="14" hidden="1" customHeight="1" outlineLevel="1" x14ac:dyDescent="0.2">
      <c r="A595" t="s">
        <v>775</v>
      </c>
      <c r="B595" t="s">
        <v>396</v>
      </c>
      <c r="C595" s="1">
        <f t="shared" si="248"/>
        <v>13089</v>
      </c>
      <c r="D595" s="3">
        <f>IF(N595&gt;0, RANK(N595,(N595:P595,Q595:AE595)),0)</f>
        <v>1</v>
      </c>
      <c r="E595" s="3">
        <f>IF(O595&gt;0,RANK(O595,(N595:P595,Q595:AE595)),0)</f>
        <v>2</v>
      </c>
      <c r="F595" s="3">
        <f>IF(P595&gt;0,RANK(P595,(N595:P595,Q595:AE595)),0)</f>
        <v>3</v>
      </c>
      <c r="G595" s="1">
        <f t="shared" si="249"/>
        <v>4143</v>
      </c>
      <c r="H595" s="2">
        <f t="shared" si="250"/>
        <v>0.31652532661013066</v>
      </c>
      <c r="I595" s="2"/>
      <c r="J595" s="2">
        <f t="shared" si="251"/>
        <v>0.64359385743754294</v>
      </c>
      <c r="K595" s="2">
        <f t="shared" si="252"/>
        <v>0.32706853082741233</v>
      </c>
      <c r="L595" s="2">
        <f t="shared" si="253"/>
        <v>1.4745205898082359E-2</v>
      </c>
      <c r="M595" s="2">
        <f t="shared" si="254"/>
        <v>1.4592405836962374E-2</v>
      </c>
      <c r="N595" s="38">
        <v>8424</v>
      </c>
      <c r="O595" s="38">
        <v>4281</v>
      </c>
      <c r="P595" s="38">
        <v>193</v>
      </c>
      <c r="Q595" s="38">
        <v>73</v>
      </c>
      <c r="R595" s="38">
        <v>58</v>
      </c>
      <c r="S595" s="38">
        <v>14</v>
      </c>
      <c r="T595" s="38">
        <v>14</v>
      </c>
      <c r="U595" s="38"/>
      <c r="V595" s="38"/>
      <c r="W595" s="38"/>
      <c r="X595" s="38">
        <v>2</v>
      </c>
      <c r="Y595" s="38"/>
      <c r="Z595" s="38">
        <v>13</v>
      </c>
      <c r="AA595" s="38">
        <v>17</v>
      </c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  <c r="BA595" s="3">
        <f>IF(Q595&gt;0,RANK(Q595,(N595:P595,Q595:AE595)),0)</f>
        <v>4</v>
      </c>
      <c r="BB595" s="3">
        <f>IF(R595&gt;0,RANK(R595,(N595:P595,Q595:AE595)),0)</f>
        <v>5</v>
      </c>
      <c r="BC595" s="3">
        <f>IF(S595&gt;0,RANK(S595,(N595:P595,Q595:AE595)),0)</f>
        <v>7</v>
      </c>
      <c r="BD595" s="3">
        <f>IF(T595&gt;0,RANK(T595,(N595:P595,Q595:AE595)),0)</f>
        <v>7</v>
      </c>
      <c r="BE595" s="2">
        <f t="shared" si="255"/>
        <v>5.5772022308808924E-3</v>
      </c>
      <c r="BF595" s="2">
        <f t="shared" si="256"/>
        <v>4.4312017724807088E-3</v>
      </c>
      <c r="BG595" s="2">
        <f t="shared" si="257"/>
        <v>1.069600427840171E-3</v>
      </c>
      <c r="BH595" s="2">
        <f t="shared" si="247"/>
        <v>1.069600427840171E-3</v>
      </c>
      <c r="BJ595" t="s">
        <v>775</v>
      </c>
      <c r="BK595" t="s">
        <v>396</v>
      </c>
      <c r="BL595">
        <v>2</v>
      </c>
      <c r="BN595">
        <v>0</v>
      </c>
      <c r="BO595" s="60">
        <v>16</v>
      </c>
      <c r="BP595" s="62">
        <v>13</v>
      </c>
      <c r="BQ595" s="66">
        <f t="shared" si="258"/>
        <v>16013</v>
      </c>
      <c r="BR595" s="66">
        <f t="shared" si="231"/>
        <v>16013</v>
      </c>
      <c r="BS595" s="3" t="s">
        <v>3083</v>
      </c>
      <c r="DG595" s="6"/>
      <c r="DH595" s="6"/>
      <c r="DJ595" s="6"/>
      <c r="DK595" s="6"/>
      <c r="DL595" s="6"/>
    </row>
    <row r="596" spans="1:116" ht="14" hidden="1" customHeight="1" outlineLevel="1" x14ac:dyDescent="0.2">
      <c r="A596" t="s">
        <v>2015</v>
      </c>
      <c r="B596" t="s">
        <v>396</v>
      </c>
      <c r="C596" s="1">
        <f t="shared" si="248"/>
        <v>4910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>IF(P596&gt;0,RANK(P596,(N596:P596,Q596:AE596)),0)</f>
        <v>3</v>
      </c>
      <c r="G596" s="1">
        <f t="shared" si="249"/>
        <v>2662</v>
      </c>
      <c r="H596" s="2">
        <f t="shared" si="250"/>
        <v>0.54215885947046838</v>
      </c>
      <c r="I596" s="2"/>
      <c r="J596" s="2">
        <f t="shared" si="251"/>
        <v>0.21690427698574338</v>
      </c>
      <c r="K596" s="2">
        <f t="shared" si="252"/>
        <v>0.75906313645621182</v>
      </c>
      <c r="L596" s="2">
        <f t="shared" si="253"/>
        <v>1.2423625254582484E-2</v>
      </c>
      <c r="M596" s="2">
        <f t="shared" si="254"/>
        <v>1.160896130346226E-2</v>
      </c>
      <c r="N596" s="38">
        <v>1065</v>
      </c>
      <c r="O596" s="38">
        <v>3727</v>
      </c>
      <c r="P596" s="38">
        <v>61</v>
      </c>
      <c r="Q596" s="38">
        <v>24</v>
      </c>
      <c r="R596" s="38">
        <v>10</v>
      </c>
      <c r="S596" s="38">
        <v>5</v>
      </c>
      <c r="T596" s="38">
        <v>4</v>
      </c>
      <c r="U596" s="38"/>
      <c r="V596" s="38"/>
      <c r="W596" s="38"/>
      <c r="X596" s="38">
        <v>0</v>
      </c>
      <c r="Y596" s="38"/>
      <c r="Z596" s="38">
        <v>2</v>
      </c>
      <c r="AA596" s="38">
        <v>12</v>
      </c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  <c r="BA596" s="3">
        <f>IF(Q596&gt;0,RANK(Q596,(N596:P596,Q596:AE596)),0)</f>
        <v>4</v>
      </c>
      <c r="BB596" s="3">
        <f>IF(R596&gt;0,RANK(R596,(N596:P596,Q596:AE596)),0)</f>
        <v>6</v>
      </c>
      <c r="BC596" s="3">
        <f>IF(S596&gt;0,RANK(S596,(N596:P596,Q596:AE596)),0)</f>
        <v>7</v>
      </c>
      <c r="BD596" s="3">
        <f>IF(T596&gt;0,RANK(T596,(N596:P596,Q596:AE596)),0)</f>
        <v>8</v>
      </c>
      <c r="BE596" s="2">
        <f t="shared" si="255"/>
        <v>4.887983706720978E-3</v>
      </c>
      <c r="BF596" s="2">
        <f t="shared" si="256"/>
        <v>2.0366598778004071E-3</v>
      </c>
      <c r="BG596" s="2">
        <f t="shared" si="257"/>
        <v>1.0183299389002036E-3</v>
      </c>
      <c r="BH596" s="2">
        <f t="shared" si="247"/>
        <v>8.1466395112016296E-4</v>
      </c>
      <c r="BJ596" t="s">
        <v>2015</v>
      </c>
      <c r="BK596" t="s">
        <v>396</v>
      </c>
      <c r="BL596">
        <v>1</v>
      </c>
      <c r="BN596">
        <v>0</v>
      </c>
      <c r="BO596" s="60">
        <v>16</v>
      </c>
      <c r="BP596" s="62">
        <v>15</v>
      </c>
      <c r="BQ596" s="66">
        <f t="shared" si="258"/>
        <v>16015</v>
      </c>
      <c r="BR596" s="66">
        <f t="shared" si="231"/>
        <v>16015</v>
      </c>
      <c r="BS596" s="3" t="s">
        <v>3083</v>
      </c>
      <c r="DG596" s="6"/>
      <c r="DH596" s="6"/>
      <c r="DJ596" s="6"/>
      <c r="DK596" s="6"/>
      <c r="DL596" s="6"/>
    </row>
    <row r="597" spans="1:116" ht="14" hidden="1" customHeight="1" outlineLevel="1" x14ac:dyDescent="0.2">
      <c r="A597" t="s">
        <v>529</v>
      </c>
      <c r="B597" t="s">
        <v>396</v>
      </c>
      <c r="C597" s="1">
        <f t="shared" si="248"/>
        <v>29710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>IF(P597&gt;0,RANK(P597,(N597:P597,Q597:AE597)),0)</f>
        <v>3</v>
      </c>
      <c r="G597" s="1">
        <f t="shared" si="249"/>
        <v>13702</v>
      </c>
      <c r="H597" s="2">
        <f t="shared" si="250"/>
        <v>0.46119151800740493</v>
      </c>
      <c r="I597" s="2"/>
      <c r="J597" s="2">
        <f t="shared" si="251"/>
        <v>0.25748906092224838</v>
      </c>
      <c r="K597" s="2">
        <f t="shared" si="252"/>
        <v>0.71868057892965331</v>
      </c>
      <c r="L597" s="2">
        <f t="shared" si="253"/>
        <v>1.2386401884887243E-2</v>
      </c>
      <c r="M597" s="2">
        <f t="shared" si="254"/>
        <v>1.1443958263211007E-2</v>
      </c>
      <c r="N597" s="38">
        <v>7650</v>
      </c>
      <c r="O597" s="38">
        <v>21352</v>
      </c>
      <c r="P597" s="38">
        <v>368</v>
      </c>
      <c r="Q597" s="38">
        <v>126</v>
      </c>
      <c r="R597" s="38">
        <v>89</v>
      </c>
      <c r="S597" s="38">
        <v>26</v>
      </c>
      <c r="T597" s="38">
        <v>19</v>
      </c>
      <c r="U597" s="38"/>
      <c r="V597" s="38"/>
      <c r="W597" s="38"/>
      <c r="X597" s="38">
        <v>12</v>
      </c>
      <c r="Y597" s="38"/>
      <c r="Z597" s="38">
        <v>20</v>
      </c>
      <c r="AA597" s="38">
        <v>48</v>
      </c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  <c r="BA597" s="3">
        <f>IF(Q597&gt;0,RANK(Q597,(N597:P597,Q597:AE597)),0)</f>
        <v>4</v>
      </c>
      <c r="BB597" s="3">
        <f>IF(R597&gt;0,RANK(R597,(N597:P597,Q597:AE597)),0)</f>
        <v>5</v>
      </c>
      <c r="BC597" s="3">
        <f>IF(S597&gt;0,RANK(S597,(N597:P597,Q597:AE597)),0)</f>
        <v>7</v>
      </c>
      <c r="BD597" s="3">
        <f>IF(T597&gt;0,RANK(T597,(N597:P597,Q597:AE597)),0)</f>
        <v>9</v>
      </c>
      <c r="BE597" s="2">
        <f t="shared" si="255"/>
        <v>4.2409962975429151E-3</v>
      </c>
      <c r="BF597" s="2">
        <f t="shared" si="256"/>
        <v>2.9956243688993604E-3</v>
      </c>
      <c r="BG597" s="2">
        <f t="shared" si="257"/>
        <v>8.7512622012790304E-4</v>
      </c>
      <c r="BH597" s="2">
        <f t="shared" si="247"/>
        <v>6.3951531470885219E-4</v>
      </c>
      <c r="BJ597" t="s">
        <v>529</v>
      </c>
      <c r="BK597" t="s">
        <v>396</v>
      </c>
      <c r="BL597">
        <v>1</v>
      </c>
      <c r="BN597">
        <v>0</v>
      </c>
      <c r="BO597" s="60">
        <v>16</v>
      </c>
      <c r="BP597" s="62">
        <v>17</v>
      </c>
      <c r="BQ597" s="66">
        <f t="shared" si="258"/>
        <v>16017</v>
      </c>
      <c r="BR597" s="66">
        <f t="shared" si="231"/>
        <v>16017</v>
      </c>
      <c r="BS597" s="3" t="s">
        <v>3083</v>
      </c>
      <c r="DG597" s="6"/>
      <c r="DH597" s="6"/>
      <c r="DJ597" s="6"/>
      <c r="DK597" s="6"/>
      <c r="DL597" s="6"/>
    </row>
    <row r="598" spans="1:116" ht="14" hidden="1" customHeight="1" outlineLevel="1" x14ac:dyDescent="0.2">
      <c r="A598" t="s">
        <v>1395</v>
      </c>
      <c r="B598" t="s">
        <v>396</v>
      </c>
      <c r="C598" s="1">
        <f t="shared" si="248"/>
        <v>56436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>IF(P598&gt;0,RANK(P598,(N598:P598,Q598:AE598)),0)</f>
        <v>3</v>
      </c>
      <c r="G598" s="1">
        <f t="shared" si="249"/>
        <v>25595</v>
      </c>
      <c r="H598" s="2">
        <f t="shared" si="250"/>
        <v>0.45352257424339076</v>
      </c>
      <c r="I598" s="2"/>
      <c r="J598" s="2">
        <f t="shared" si="251"/>
        <v>0.25618399603090225</v>
      </c>
      <c r="K598" s="2">
        <f t="shared" si="252"/>
        <v>0.70970657027429296</v>
      </c>
      <c r="L598" s="2">
        <f t="shared" si="253"/>
        <v>1.8374796229357147E-2</v>
      </c>
      <c r="M598" s="2">
        <f t="shared" si="254"/>
        <v>1.5734637465447645E-2</v>
      </c>
      <c r="N598" s="38">
        <v>14458</v>
      </c>
      <c r="O598" s="38">
        <v>40053</v>
      </c>
      <c r="P598" s="38">
        <v>1037</v>
      </c>
      <c r="Q598" s="38">
        <v>355</v>
      </c>
      <c r="R598" s="38">
        <v>176</v>
      </c>
      <c r="S598" s="38">
        <v>69</v>
      </c>
      <c r="T598" s="38">
        <v>83</v>
      </c>
      <c r="U598" s="38"/>
      <c r="V598" s="38"/>
      <c r="W598" s="38"/>
      <c r="X598" s="38">
        <v>17</v>
      </c>
      <c r="Y598" s="38"/>
      <c r="Z598" s="38">
        <v>32</v>
      </c>
      <c r="AA598" s="38">
        <v>156</v>
      </c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  <c r="BA598" s="3">
        <f>IF(Q598&gt;0,RANK(Q598,(N598:P598,Q598:AE598)),0)</f>
        <v>4</v>
      </c>
      <c r="BB598" s="3">
        <f>IF(R598&gt;0,RANK(R598,(N598:P598,Q598:AE598)),0)</f>
        <v>5</v>
      </c>
      <c r="BC598" s="3">
        <f>IF(S598&gt;0,RANK(S598,(N598:P598,Q598:AE598)),0)</f>
        <v>8</v>
      </c>
      <c r="BD598" s="3">
        <f>IF(T598&gt;0,RANK(T598,(N598:P598,Q598:AE598)),0)</f>
        <v>7</v>
      </c>
      <c r="BE598" s="2">
        <f t="shared" si="255"/>
        <v>6.2903111489120422E-3</v>
      </c>
      <c r="BF598" s="2">
        <f t="shared" si="256"/>
        <v>3.1185767949535757E-3</v>
      </c>
      <c r="BG598" s="2">
        <f t="shared" si="257"/>
        <v>1.2226238571124814E-3</v>
      </c>
      <c r="BH598" s="2">
        <f t="shared" si="247"/>
        <v>1.4706924658019704E-3</v>
      </c>
      <c r="BJ598" t="s">
        <v>1395</v>
      </c>
      <c r="BK598" t="s">
        <v>396</v>
      </c>
      <c r="BL598">
        <v>2</v>
      </c>
      <c r="BN598">
        <v>0</v>
      </c>
      <c r="BO598" s="60">
        <v>16</v>
      </c>
      <c r="BP598" s="62">
        <v>19</v>
      </c>
      <c r="BQ598" s="66">
        <f t="shared" si="258"/>
        <v>16019</v>
      </c>
      <c r="BR598" s="66">
        <f t="shared" si="231"/>
        <v>16019</v>
      </c>
      <c r="BS598" s="3" t="s">
        <v>3083</v>
      </c>
      <c r="DG598" s="6"/>
      <c r="DH598" s="6"/>
      <c r="DI598" s="6"/>
      <c r="DJ598" s="6"/>
      <c r="DK598" s="6"/>
      <c r="DL598" s="6"/>
    </row>
    <row r="599" spans="1:116" ht="14" hidden="1" customHeight="1" outlineLevel="1" x14ac:dyDescent="0.2">
      <c r="A599" t="s">
        <v>528</v>
      </c>
      <c r="B599" t="s">
        <v>396</v>
      </c>
      <c r="C599" s="1">
        <f t="shared" si="248"/>
        <v>7110</v>
      </c>
      <c r="D599" s="3">
        <f>IF(N599&gt;0, RANK(N599,(N599:P599,Q599:AE599)),0)</f>
        <v>2</v>
      </c>
      <c r="E599" s="3">
        <f>IF(O599&gt;0,RANK(O599,(N599:P599,Q599:AE599)),0)</f>
        <v>1</v>
      </c>
      <c r="F599" s="3">
        <f>IF(P599&gt;0,RANK(P599,(N599:P599,Q599:AE599)),0)</f>
        <v>3</v>
      </c>
      <c r="G599" s="1">
        <f t="shared" si="249"/>
        <v>4649</v>
      </c>
      <c r="H599" s="2">
        <f t="shared" si="250"/>
        <v>0.65386779184247534</v>
      </c>
      <c r="I599" s="2"/>
      <c r="J599" s="2">
        <f t="shared" si="251"/>
        <v>0.16104078762306612</v>
      </c>
      <c r="K599" s="2">
        <f t="shared" si="252"/>
        <v>0.81490857946554152</v>
      </c>
      <c r="L599" s="2">
        <f t="shared" si="253"/>
        <v>1.1392405063291139E-2</v>
      </c>
      <c r="M599" s="2">
        <f t="shared" si="254"/>
        <v>1.2658227848101172E-2</v>
      </c>
      <c r="N599" s="38">
        <v>1145</v>
      </c>
      <c r="O599" s="38">
        <v>5794</v>
      </c>
      <c r="P599" s="38">
        <v>81</v>
      </c>
      <c r="Q599" s="38">
        <v>25</v>
      </c>
      <c r="R599" s="38">
        <v>18</v>
      </c>
      <c r="S599" s="38">
        <v>7</v>
      </c>
      <c r="T599" s="38">
        <v>3</v>
      </c>
      <c r="U599" s="38"/>
      <c r="V599" s="38"/>
      <c r="W599" s="38"/>
      <c r="X599" s="38">
        <v>0</v>
      </c>
      <c r="Y599" s="38"/>
      <c r="Z599" s="38">
        <v>9</v>
      </c>
      <c r="AA599" s="38">
        <v>28</v>
      </c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  <c r="BA599" s="3">
        <f>IF(Q599&gt;0,RANK(Q599,(N599:P599,Q599:AE599)),0)</f>
        <v>5</v>
      </c>
      <c r="BB599" s="3">
        <f>IF(R599&gt;0,RANK(R599,(N599:P599,Q599:AE599)),0)</f>
        <v>6</v>
      </c>
      <c r="BC599" s="3">
        <f>IF(S599&gt;0,RANK(S599,(N599:P599,Q599:AE599)),0)</f>
        <v>8</v>
      </c>
      <c r="BD599" s="3">
        <f>IF(T599&gt;0,RANK(T599,(N599:P599,Q599:AE599)),0)</f>
        <v>9</v>
      </c>
      <c r="BE599" s="2">
        <f t="shared" si="255"/>
        <v>3.5161744022503515E-3</v>
      </c>
      <c r="BF599" s="2">
        <f t="shared" si="256"/>
        <v>2.5316455696202532E-3</v>
      </c>
      <c r="BG599" s="2">
        <f t="shared" si="257"/>
        <v>9.8452883263009847E-4</v>
      </c>
      <c r="BH599" s="2">
        <f t="shared" si="247"/>
        <v>4.219409282700422E-4</v>
      </c>
      <c r="BJ599" t="s">
        <v>528</v>
      </c>
      <c r="BK599" t="s">
        <v>396</v>
      </c>
      <c r="BL599">
        <v>1</v>
      </c>
      <c r="BN599">
        <v>0</v>
      </c>
      <c r="BO599" s="60">
        <v>16</v>
      </c>
      <c r="BP599" s="62">
        <v>21</v>
      </c>
      <c r="BQ599" s="66">
        <f t="shared" si="258"/>
        <v>16021</v>
      </c>
      <c r="BR599" s="66">
        <f t="shared" si="231"/>
        <v>16021</v>
      </c>
      <c r="BS599" s="3" t="s">
        <v>3083</v>
      </c>
      <c r="DG599" s="6"/>
      <c r="DH599" s="6"/>
      <c r="DJ599" s="6"/>
      <c r="DK599" s="6"/>
      <c r="DL599" s="6"/>
    </row>
    <row r="600" spans="1:116" ht="14" hidden="1" customHeight="1" outlineLevel="1" x14ac:dyDescent="0.2">
      <c r="A600" t="s">
        <v>138</v>
      </c>
      <c r="B600" t="s">
        <v>396</v>
      </c>
      <c r="C600" s="1">
        <f t="shared" si="248"/>
        <v>1494</v>
      </c>
      <c r="D600" s="3">
        <f>IF(N600&gt;0, RANK(N600,(N600:P600,Q600:AE600)),0)</f>
        <v>2</v>
      </c>
      <c r="E600" s="3">
        <f>IF(O600&gt;0,RANK(O600,(N600:P600,Q600:AE600)),0)</f>
        <v>1</v>
      </c>
      <c r="F600" s="3">
        <f>IF(P600&gt;0,RANK(P600,(N600:P600,Q600:AE600)),0)</f>
        <v>3</v>
      </c>
      <c r="G600" s="1">
        <f t="shared" si="249"/>
        <v>1083</v>
      </c>
      <c r="H600" s="2">
        <f t="shared" si="250"/>
        <v>0.72489959839357432</v>
      </c>
      <c r="I600" s="2"/>
      <c r="J600" s="2">
        <f t="shared" si="251"/>
        <v>0.12382864792503347</v>
      </c>
      <c r="K600" s="2">
        <f t="shared" si="252"/>
        <v>0.84872824631860777</v>
      </c>
      <c r="L600" s="2">
        <f t="shared" si="253"/>
        <v>1.2048192771084338E-2</v>
      </c>
      <c r="M600" s="2">
        <f t="shared" si="254"/>
        <v>1.5394912985274439E-2</v>
      </c>
      <c r="N600" s="38">
        <v>185</v>
      </c>
      <c r="O600" s="38">
        <v>1268</v>
      </c>
      <c r="P600" s="38">
        <v>18</v>
      </c>
      <c r="Q600" s="38">
        <v>1</v>
      </c>
      <c r="R600" s="38">
        <v>0</v>
      </c>
      <c r="S600" s="38">
        <v>4</v>
      </c>
      <c r="T600" s="38">
        <v>2</v>
      </c>
      <c r="U600" s="38"/>
      <c r="V600" s="38"/>
      <c r="W600" s="38"/>
      <c r="X600" s="38">
        <v>0</v>
      </c>
      <c r="Y600" s="38"/>
      <c r="Z600" s="38">
        <v>9</v>
      </c>
      <c r="AA600" s="38">
        <v>7</v>
      </c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  <c r="BA600" s="3">
        <f>IF(Q600&gt;0,RANK(Q600,(N600:P600,Q600:AE600)),0)</f>
        <v>8</v>
      </c>
      <c r="BB600" s="3">
        <f>IF(R600&gt;0,RANK(R600,(N600:P600,Q600:AE600)),0)</f>
        <v>0</v>
      </c>
      <c r="BC600" s="3">
        <f>IF(S600&gt;0,RANK(S600,(N600:P600,Q600:AE600)),0)</f>
        <v>6</v>
      </c>
      <c r="BD600" s="3">
        <f>IF(T600&gt;0,RANK(T600,(N600:P600,Q600:AE600)),0)</f>
        <v>7</v>
      </c>
      <c r="BE600" s="2">
        <f t="shared" si="255"/>
        <v>6.6934404283801872E-4</v>
      </c>
      <c r="BF600" s="2">
        <f t="shared" si="256"/>
        <v>0</v>
      </c>
      <c r="BG600" s="2">
        <f t="shared" si="257"/>
        <v>2.6773761713520749E-3</v>
      </c>
      <c r="BH600" s="2">
        <f t="shared" si="247"/>
        <v>1.3386880856760374E-3</v>
      </c>
      <c r="BJ600" t="s">
        <v>138</v>
      </c>
      <c r="BK600" t="s">
        <v>396</v>
      </c>
      <c r="BL600">
        <v>2</v>
      </c>
      <c r="BN600">
        <v>0</v>
      </c>
      <c r="BO600" s="60">
        <v>16</v>
      </c>
      <c r="BP600" s="62">
        <v>23</v>
      </c>
      <c r="BQ600" s="66">
        <f t="shared" si="258"/>
        <v>16023</v>
      </c>
      <c r="BR600" s="66">
        <f t="shared" si="231"/>
        <v>16023</v>
      </c>
      <c r="BS600" s="3" t="s">
        <v>3083</v>
      </c>
      <c r="DG600" s="6"/>
      <c r="DH600" s="6"/>
      <c r="DJ600" s="6"/>
      <c r="DK600" s="6"/>
      <c r="DL600" s="6"/>
    </row>
    <row r="601" spans="1:116" ht="14" hidden="1" customHeight="1" outlineLevel="1" x14ac:dyDescent="0.2">
      <c r="A601" t="s">
        <v>506</v>
      </c>
      <c r="B601" t="s">
        <v>396</v>
      </c>
      <c r="C601" s="1">
        <f t="shared" si="248"/>
        <v>728</v>
      </c>
      <c r="D601" s="3">
        <f>IF(N601&gt;0, RANK(N601,(N601:P601,Q601:AE601)),0)</f>
        <v>2</v>
      </c>
      <c r="E601" s="3">
        <f>IF(O601&gt;0,RANK(O601,(N601:P601,Q601:AE601)),0)</f>
        <v>1</v>
      </c>
      <c r="F601" s="3">
        <f>IF(P601&gt;0,RANK(P601,(N601:P601,Q601:AE601)),0)</f>
        <v>3</v>
      </c>
      <c r="G601" s="1">
        <f t="shared" si="249"/>
        <v>394</v>
      </c>
      <c r="H601" s="2">
        <f t="shared" si="250"/>
        <v>0.54120879120879117</v>
      </c>
      <c r="I601" s="2"/>
      <c r="J601" s="2">
        <f t="shared" si="251"/>
        <v>0.21016483516483517</v>
      </c>
      <c r="K601" s="2">
        <f t="shared" si="252"/>
        <v>0.75137362637362637</v>
      </c>
      <c r="L601" s="2">
        <f t="shared" si="253"/>
        <v>2.4725274725274724E-2</v>
      </c>
      <c r="M601" s="2">
        <f t="shared" si="254"/>
        <v>1.3736263736263712E-2</v>
      </c>
      <c r="N601" s="38">
        <v>153</v>
      </c>
      <c r="O601" s="38">
        <v>547</v>
      </c>
      <c r="P601" s="38">
        <v>18</v>
      </c>
      <c r="Q601" s="38">
        <v>4</v>
      </c>
      <c r="R601" s="38">
        <v>3</v>
      </c>
      <c r="S601" s="38">
        <v>2</v>
      </c>
      <c r="T601" s="38">
        <v>0</v>
      </c>
      <c r="U601" s="38"/>
      <c r="V601" s="38"/>
      <c r="W601" s="38"/>
      <c r="X601" s="38">
        <v>0</v>
      </c>
      <c r="Y601" s="38"/>
      <c r="Z601" s="38">
        <v>0</v>
      </c>
      <c r="AA601" s="38">
        <v>1</v>
      </c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  <c r="BA601" s="3">
        <f>IF(Q601&gt;0,RANK(Q601,(N601:P601,Q601:AE601)),0)</f>
        <v>4</v>
      </c>
      <c r="BB601" s="3">
        <f>IF(R601&gt;0,RANK(R601,(N601:P601,Q601:AE601)),0)</f>
        <v>5</v>
      </c>
      <c r="BC601" s="3">
        <f>IF(S601&gt;0,RANK(S601,(N601:P601,Q601:AE601)),0)</f>
        <v>6</v>
      </c>
      <c r="BD601" s="3">
        <f>IF(T601&gt;0,RANK(T601,(N601:P601,Q601:AE601)),0)</f>
        <v>0</v>
      </c>
      <c r="BE601" s="2">
        <f t="shared" si="255"/>
        <v>5.4945054945054949E-3</v>
      </c>
      <c r="BF601" s="2">
        <f t="shared" si="256"/>
        <v>4.120879120879121E-3</v>
      </c>
      <c r="BG601" s="2">
        <f t="shared" si="257"/>
        <v>2.7472527472527475E-3</v>
      </c>
      <c r="BH601" s="2">
        <f t="shared" si="247"/>
        <v>0</v>
      </c>
      <c r="BJ601" t="s">
        <v>506</v>
      </c>
      <c r="BK601" t="s">
        <v>396</v>
      </c>
      <c r="BL601">
        <v>2</v>
      </c>
      <c r="BN601">
        <v>0</v>
      </c>
      <c r="BO601" s="60">
        <v>16</v>
      </c>
      <c r="BP601" s="62">
        <v>25</v>
      </c>
      <c r="BQ601" s="66">
        <f t="shared" si="258"/>
        <v>16025</v>
      </c>
      <c r="BR601" s="66">
        <f t="shared" si="231"/>
        <v>16025</v>
      </c>
      <c r="BS601" s="3" t="s">
        <v>3083</v>
      </c>
      <c r="DG601" s="6"/>
      <c r="DH601" s="6"/>
      <c r="DJ601" s="6"/>
      <c r="DK601" s="6"/>
      <c r="DL601" s="6"/>
    </row>
    <row r="602" spans="1:116" ht="14" hidden="1" customHeight="1" outlineLevel="1" x14ac:dyDescent="0.2">
      <c r="A602" t="s">
        <v>408</v>
      </c>
      <c r="B602" t="s">
        <v>396</v>
      </c>
      <c r="C602" s="1">
        <f t="shared" si="248"/>
        <v>101030</v>
      </c>
      <c r="D602" s="3">
        <f>IF(N602&gt;0, RANK(N602,(N602:P602,Q602:AE602)),0)</f>
        <v>2</v>
      </c>
      <c r="E602" s="3">
        <f>IF(O602&gt;0,RANK(O602,(N602:P602,Q602:AE602)),0)</f>
        <v>1</v>
      </c>
      <c r="F602" s="3">
        <f>IF(P602&gt;0,RANK(P602,(N602:P602,Q602:AE602)),0)</f>
        <v>3</v>
      </c>
      <c r="G602" s="1">
        <f t="shared" si="249"/>
        <v>47086</v>
      </c>
      <c r="H602" s="2">
        <f t="shared" si="250"/>
        <v>0.46605958626150651</v>
      </c>
      <c r="I602" s="2"/>
      <c r="J602" s="2">
        <f t="shared" si="251"/>
        <v>0.25407304760962091</v>
      </c>
      <c r="K602" s="2">
        <f t="shared" si="252"/>
        <v>0.72013263387112736</v>
      </c>
      <c r="L602" s="2">
        <f t="shared" si="253"/>
        <v>1.3015935860635455E-2</v>
      </c>
      <c r="M602" s="2">
        <f t="shared" si="254"/>
        <v>1.2778382658616281E-2</v>
      </c>
      <c r="N602" s="38">
        <v>25669</v>
      </c>
      <c r="O602" s="38">
        <v>72755</v>
      </c>
      <c r="P602" s="38">
        <v>1315</v>
      </c>
      <c r="Q602" s="38">
        <v>442</v>
      </c>
      <c r="R602" s="38">
        <v>294</v>
      </c>
      <c r="S602" s="38">
        <v>125</v>
      </c>
      <c r="T602" s="38">
        <v>169</v>
      </c>
      <c r="U602" s="38"/>
      <c r="V602" s="38"/>
      <c r="W602" s="38"/>
      <c r="X602" s="38">
        <v>29</v>
      </c>
      <c r="Y602" s="38"/>
      <c r="Z602" s="38">
        <v>70</v>
      </c>
      <c r="AA602" s="38">
        <v>162</v>
      </c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  <c r="BA602" s="3">
        <f>IF(Q602&gt;0,RANK(Q602,(N602:P602,Q602:AE602)),0)</f>
        <v>4</v>
      </c>
      <c r="BB602" s="3">
        <f>IF(R602&gt;0,RANK(R602,(N602:P602,Q602:AE602)),0)</f>
        <v>5</v>
      </c>
      <c r="BC602" s="3">
        <f>IF(S602&gt;0,RANK(S602,(N602:P602,Q602:AE602)),0)</f>
        <v>8</v>
      </c>
      <c r="BD602" s="3">
        <f>IF(T602&gt;0,RANK(T602,(N602:P602,Q602:AE602)),0)</f>
        <v>6</v>
      </c>
      <c r="BE602" s="2">
        <f t="shared" si="255"/>
        <v>4.3749381371869745E-3</v>
      </c>
      <c r="BF602" s="2">
        <f t="shared" si="256"/>
        <v>2.9100267247352271E-3</v>
      </c>
      <c r="BG602" s="2">
        <f t="shared" si="257"/>
        <v>1.2372562605166783E-3</v>
      </c>
      <c r="BH602" s="2">
        <f t="shared" si="247"/>
        <v>1.6727704642185489E-3</v>
      </c>
      <c r="BJ602" t="s">
        <v>408</v>
      </c>
      <c r="BK602" t="s">
        <v>396</v>
      </c>
      <c r="BL602">
        <v>1</v>
      </c>
      <c r="BN602">
        <v>0</v>
      </c>
      <c r="BO602" s="60">
        <v>16</v>
      </c>
      <c r="BP602" s="62">
        <v>27</v>
      </c>
      <c r="BQ602" s="66">
        <f t="shared" si="258"/>
        <v>16027</v>
      </c>
      <c r="BR602" s="66">
        <f t="shared" si="231"/>
        <v>16027</v>
      </c>
      <c r="BS602" s="3" t="s">
        <v>3083</v>
      </c>
      <c r="DG602" s="6"/>
      <c r="DH602" s="6"/>
      <c r="DJ602" s="6"/>
      <c r="DK602" s="6"/>
      <c r="DL602" s="6"/>
    </row>
    <row r="603" spans="1:116" ht="14" hidden="1" customHeight="1" outlineLevel="1" x14ac:dyDescent="0.2">
      <c r="A603" t="s">
        <v>1768</v>
      </c>
      <c r="B603" t="s">
        <v>396</v>
      </c>
      <c r="C603" s="1">
        <f t="shared" si="248"/>
        <v>3456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>IF(P603&gt;0,RANK(P603,(N603:P603,Q603:AE603)),0)</f>
        <v>3</v>
      </c>
      <c r="G603" s="1">
        <f t="shared" si="249"/>
        <v>2461</v>
      </c>
      <c r="H603" s="2">
        <f t="shared" si="250"/>
        <v>0.71209490740740744</v>
      </c>
      <c r="I603" s="2"/>
      <c r="J603" s="2">
        <f t="shared" si="251"/>
        <v>0.12876157407407407</v>
      </c>
      <c r="K603" s="2">
        <f t="shared" si="252"/>
        <v>0.84085648148148151</v>
      </c>
      <c r="L603" s="2">
        <f t="shared" si="253"/>
        <v>1.7939814814814815E-2</v>
      </c>
      <c r="M603" s="2">
        <f t="shared" si="254"/>
        <v>1.2442129629629605E-2</v>
      </c>
      <c r="N603" s="38">
        <v>445</v>
      </c>
      <c r="O603" s="38">
        <v>2906</v>
      </c>
      <c r="P603" s="38">
        <v>62</v>
      </c>
      <c r="Q603" s="38">
        <v>15</v>
      </c>
      <c r="R603" s="38">
        <v>7</v>
      </c>
      <c r="S603" s="38">
        <v>4</v>
      </c>
      <c r="T603" s="38">
        <v>2</v>
      </c>
      <c r="U603" s="38"/>
      <c r="V603" s="38"/>
      <c r="W603" s="38"/>
      <c r="X603" s="38">
        <v>0</v>
      </c>
      <c r="Y603" s="38"/>
      <c r="Z603" s="38">
        <v>4</v>
      </c>
      <c r="AA603" s="38">
        <v>11</v>
      </c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  <c r="BA603" s="3">
        <f>IF(Q603&gt;0,RANK(Q603,(N603:P603,Q603:AE603)),0)</f>
        <v>4</v>
      </c>
      <c r="BB603" s="3">
        <f>IF(R603&gt;0,RANK(R603,(N603:P603,Q603:AE603)),0)</f>
        <v>6</v>
      </c>
      <c r="BC603" s="3">
        <f>IF(S603&gt;0,RANK(S603,(N603:P603,Q603:AE603)),0)</f>
        <v>7</v>
      </c>
      <c r="BD603" s="3">
        <f>IF(T603&gt;0,RANK(T603,(N603:P603,Q603:AE603)),0)</f>
        <v>9</v>
      </c>
      <c r="BE603" s="2">
        <f t="shared" si="255"/>
        <v>4.340277777777778E-3</v>
      </c>
      <c r="BF603" s="2">
        <f t="shared" si="256"/>
        <v>2.0254629629629629E-3</v>
      </c>
      <c r="BG603" s="2">
        <f t="shared" si="257"/>
        <v>1.1574074074074073E-3</v>
      </c>
      <c r="BH603" s="2">
        <f t="shared" si="247"/>
        <v>5.7870370370370367E-4</v>
      </c>
      <c r="BJ603" t="s">
        <v>1768</v>
      </c>
      <c r="BK603" t="s">
        <v>396</v>
      </c>
      <c r="BL603">
        <v>2</v>
      </c>
      <c r="BN603">
        <v>0</v>
      </c>
      <c r="BO603" s="60">
        <v>16</v>
      </c>
      <c r="BP603" s="62">
        <v>29</v>
      </c>
      <c r="BQ603" s="66">
        <f t="shared" si="258"/>
        <v>16029</v>
      </c>
      <c r="BR603" s="66">
        <f t="shared" si="231"/>
        <v>16029</v>
      </c>
      <c r="BS603" s="3" t="s">
        <v>3083</v>
      </c>
      <c r="DG603" s="6"/>
      <c r="DH603" s="6"/>
      <c r="DJ603" s="6"/>
      <c r="DK603" s="6"/>
      <c r="DL603" s="6"/>
    </row>
    <row r="604" spans="1:116" ht="14" hidden="1" customHeight="1" outlineLevel="1" x14ac:dyDescent="0.2">
      <c r="A604" t="s">
        <v>100</v>
      </c>
      <c r="B604" t="s">
        <v>396</v>
      </c>
      <c r="C604" s="1">
        <f t="shared" si="248"/>
        <v>9558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>IF(P604&gt;0,RANK(P604,(N604:P604,Q604:AE604)),0)</f>
        <v>3</v>
      </c>
      <c r="G604" s="1">
        <f t="shared" si="249"/>
        <v>6600</v>
      </c>
      <c r="H604" s="2">
        <f t="shared" si="250"/>
        <v>0.69052102950408034</v>
      </c>
      <c r="I604" s="2"/>
      <c r="J604" s="2">
        <f t="shared" si="251"/>
        <v>0.14218455743879474</v>
      </c>
      <c r="K604" s="2">
        <f t="shared" si="252"/>
        <v>0.83270558694287511</v>
      </c>
      <c r="L604" s="2">
        <f t="shared" si="253"/>
        <v>1.5379786566227243E-2</v>
      </c>
      <c r="M604" s="2">
        <f t="shared" si="254"/>
        <v>9.7300690521028802E-3</v>
      </c>
      <c r="N604" s="38">
        <v>1359</v>
      </c>
      <c r="O604" s="38">
        <v>7959</v>
      </c>
      <c r="P604" s="38">
        <v>147</v>
      </c>
      <c r="Q604" s="38">
        <v>18</v>
      </c>
      <c r="R604" s="38">
        <v>15</v>
      </c>
      <c r="S604" s="38">
        <v>11</v>
      </c>
      <c r="T604" s="38">
        <v>19</v>
      </c>
      <c r="U604" s="38"/>
      <c r="V604" s="38"/>
      <c r="W604" s="38"/>
      <c r="X604" s="38">
        <v>1</v>
      </c>
      <c r="Y604" s="38"/>
      <c r="Z604" s="38">
        <v>5</v>
      </c>
      <c r="AA604" s="38">
        <v>24</v>
      </c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  <c r="BA604" s="3">
        <f>IF(Q604&gt;0,RANK(Q604,(N604:P604,Q604:AE604)),0)</f>
        <v>6</v>
      </c>
      <c r="BB604" s="3">
        <f>IF(R604&gt;0,RANK(R604,(N604:P604,Q604:AE604)),0)</f>
        <v>7</v>
      </c>
      <c r="BC604" s="3">
        <f>IF(S604&gt;0,RANK(S604,(N604:P604,Q604:AE604)),0)</f>
        <v>8</v>
      </c>
      <c r="BD604" s="3">
        <f>IF(T604&gt;0,RANK(T604,(N604:P604,Q604:AE604)),0)</f>
        <v>5</v>
      </c>
      <c r="BE604" s="2">
        <f t="shared" si="255"/>
        <v>1.8832391713747645E-3</v>
      </c>
      <c r="BF604" s="2">
        <f t="shared" si="256"/>
        <v>1.5693659761456371E-3</v>
      </c>
      <c r="BG604" s="2">
        <f t="shared" si="257"/>
        <v>1.1508683825068005E-3</v>
      </c>
      <c r="BH604" s="2">
        <f t="shared" si="247"/>
        <v>1.9878635697844738E-3</v>
      </c>
      <c r="BJ604" t="s">
        <v>100</v>
      </c>
      <c r="BK604" t="s">
        <v>396</v>
      </c>
      <c r="BL604">
        <v>2</v>
      </c>
      <c r="BN604">
        <v>0</v>
      </c>
      <c r="BO604" s="60">
        <v>16</v>
      </c>
      <c r="BP604" s="62">
        <v>31</v>
      </c>
      <c r="BQ604" s="66">
        <f t="shared" si="258"/>
        <v>16031</v>
      </c>
      <c r="BR604" s="66">
        <f t="shared" si="231"/>
        <v>16031</v>
      </c>
      <c r="BS604" s="3" t="s">
        <v>3083</v>
      </c>
      <c r="DG604" s="6"/>
      <c r="DH604" s="6"/>
      <c r="DJ604" s="6"/>
      <c r="DK604" s="6"/>
      <c r="DL604" s="6"/>
    </row>
    <row r="605" spans="1:116" ht="14" hidden="1" customHeight="1" outlineLevel="1" x14ac:dyDescent="0.2">
      <c r="A605" t="s">
        <v>385</v>
      </c>
      <c r="B605" t="s">
        <v>396</v>
      </c>
      <c r="C605" s="1">
        <f t="shared" si="248"/>
        <v>333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>IF(P605&gt;0,RANK(P605,(N605:P605,Q605:AE605)),0)</f>
        <v>4</v>
      </c>
      <c r="G605" s="1">
        <f t="shared" si="249"/>
        <v>230</v>
      </c>
      <c r="H605" s="2">
        <f t="shared" si="250"/>
        <v>0.69069069069069067</v>
      </c>
      <c r="I605" s="2"/>
      <c r="J605" s="2">
        <f t="shared" si="251"/>
        <v>0.15015015015015015</v>
      </c>
      <c r="K605" s="2">
        <f t="shared" si="252"/>
        <v>0.84084084084084088</v>
      </c>
      <c r="L605" s="2">
        <f t="shared" si="253"/>
        <v>3.003003003003003E-3</v>
      </c>
      <c r="M605" s="2">
        <f t="shared" si="254"/>
        <v>6.006006006006025E-3</v>
      </c>
      <c r="N605" s="38">
        <v>50</v>
      </c>
      <c r="O605" s="38">
        <v>280</v>
      </c>
      <c r="P605" s="38">
        <v>1</v>
      </c>
      <c r="Q605" s="38">
        <v>0</v>
      </c>
      <c r="R605" s="38">
        <v>0</v>
      </c>
      <c r="S605" s="38">
        <v>0</v>
      </c>
      <c r="T605" s="38">
        <v>2</v>
      </c>
      <c r="U605" s="38"/>
      <c r="V605" s="38"/>
      <c r="W605" s="38"/>
      <c r="X605" s="38">
        <v>0</v>
      </c>
      <c r="Y605" s="38"/>
      <c r="Z605" s="38">
        <v>0</v>
      </c>
      <c r="AA605" s="38">
        <v>0</v>
      </c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  <c r="BA605" s="3">
        <f>IF(Q605&gt;0,RANK(Q605,(N605:P605,Q605:AE605)),0)</f>
        <v>0</v>
      </c>
      <c r="BB605" s="3">
        <f>IF(R605&gt;0,RANK(R605,(N605:P605,Q605:AE605)),0)</f>
        <v>0</v>
      </c>
      <c r="BC605" s="3">
        <f>IF(S605&gt;0,RANK(S605,(N605:P605,Q605:AE605)),0)</f>
        <v>0</v>
      </c>
      <c r="BD605" s="3">
        <f>IF(T605&gt;0,RANK(T605,(N605:P605,Q605:AE605)),0)</f>
        <v>3</v>
      </c>
      <c r="BE605" s="2">
        <f t="shared" si="255"/>
        <v>0</v>
      </c>
      <c r="BF605" s="2">
        <f t="shared" si="256"/>
        <v>0</v>
      </c>
      <c r="BG605" s="2">
        <f t="shared" si="257"/>
        <v>0</v>
      </c>
      <c r="BH605" s="2">
        <f t="shared" si="247"/>
        <v>6.006006006006006E-3</v>
      </c>
      <c r="BJ605" t="s">
        <v>385</v>
      </c>
      <c r="BK605" t="s">
        <v>396</v>
      </c>
      <c r="BL605">
        <v>2</v>
      </c>
      <c r="BN605">
        <v>0</v>
      </c>
      <c r="BO605" s="60">
        <v>16</v>
      </c>
      <c r="BP605" s="62">
        <v>33</v>
      </c>
      <c r="BQ605" s="66">
        <f t="shared" si="258"/>
        <v>16033</v>
      </c>
      <c r="BR605" s="66">
        <f t="shared" si="231"/>
        <v>16033</v>
      </c>
      <c r="BS605" s="3" t="s">
        <v>3083</v>
      </c>
      <c r="DG605" s="6"/>
      <c r="DH605" s="6"/>
      <c r="DJ605" s="6"/>
      <c r="DK605" s="6"/>
      <c r="DL605" s="6"/>
    </row>
    <row r="606" spans="1:116" ht="14" hidden="1" customHeight="1" outlineLevel="1" x14ac:dyDescent="0.2">
      <c r="A606" t="s">
        <v>572</v>
      </c>
      <c r="B606" t="s">
        <v>396</v>
      </c>
      <c r="C606" s="1">
        <f t="shared" si="248"/>
        <v>4420</v>
      </c>
      <c r="D606" s="3">
        <f>IF(N606&gt;0, RANK(N606,(N606:P606,Q606:AE606)),0)</f>
        <v>2</v>
      </c>
      <c r="E606" s="3">
        <f>IF(O606&gt;0,RANK(O606,(N606:P606,Q606:AE606)),0)</f>
        <v>1</v>
      </c>
      <c r="F606" s="3">
        <f>IF(P606&gt;0,RANK(P606,(N606:P606,Q606:AE606)),0)</f>
        <v>3</v>
      </c>
      <c r="G606" s="1">
        <f t="shared" si="249"/>
        <v>2776</v>
      </c>
      <c r="H606" s="2">
        <f t="shared" si="250"/>
        <v>0.62805429864253393</v>
      </c>
      <c r="I606" s="2"/>
      <c r="J606" s="2">
        <f t="shared" si="251"/>
        <v>0.17511312217194569</v>
      </c>
      <c r="K606" s="2">
        <f t="shared" si="252"/>
        <v>0.80316742081447967</v>
      </c>
      <c r="L606" s="2">
        <f t="shared" si="253"/>
        <v>1.2669683257918552E-2</v>
      </c>
      <c r="M606" s="2">
        <f t="shared" si="254"/>
        <v>9.0497737556560313E-3</v>
      </c>
      <c r="N606" s="38">
        <v>774</v>
      </c>
      <c r="O606" s="38">
        <v>3550</v>
      </c>
      <c r="P606" s="38">
        <v>56</v>
      </c>
      <c r="Q606" s="38">
        <v>9</v>
      </c>
      <c r="R606" s="38">
        <v>16</v>
      </c>
      <c r="S606" s="38">
        <v>8</v>
      </c>
      <c r="T606" s="38">
        <v>2</v>
      </c>
      <c r="U606" s="38"/>
      <c r="V606" s="38"/>
      <c r="W606" s="38"/>
      <c r="X606" s="38">
        <v>2</v>
      </c>
      <c r="Y606" s="38"/>
      <c r="Z606" s="38">
        <v>0</v>
      </c>
      <c r="AA606" s="38">
        <v>3</v>
      </c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  <c r="BA606" s="3">
        <f>IF(Q606&gt;0,RANK(Q606,(N606:P606,Q606:AE606)),0)</f>
        <v>5</v>
      </c>
      <c r="BB606" s="3">
        <f>IF(R606&gt;0,RANK(R606,(N606:P606,Q606:AE606)),0)</f>
        <v>4</v>
      </c>
      <c r="BC606" s="3">
        <f>IF(S606&gt;0,RANK(S606,(N606:P606,Q606:AE606)),0)</f>
        <v>6</v>
      </c>
      <c r="BD606" s="3">
        <f>IF(T606&gt;0,RANK(T606,(N606:P606,Q606:AE606)),0)</f>
        <v>8</v>
      </c>
      <c r="BE606" s="2">
        <f t="shared" si="255"/>
        <v>2.0361990950226246E-3</v>
      </c>
      <c r="BF606" s="2">
        <f t="shared" si="256"/>
        <v>3.6199095022624436E-3</v>
      </c>
      <c r="BG606" s="2">
        <f t="shared" si="257"/>
        <v>1.8099547511312218E-3</v>
      </c>
      <c r="BH606" s="2">
        <f t="shared" si="247"/>
        <v>4.5248868778280545E-4</v>
      </c>
      <c r="BJ606" t="s">
        <v>572</v>
      </c>
      <c r="BK606" t="s">
        <v>396</v>
      </c>
      <c r="BL606">
        <v>1</v>
      </c>
      <c r="BN606">
        <v>0</v>
      </c>
      <c r="BO606" s="60">
        <v>16</v>
      </c>
      <c r="BP606" s="62">
        <v>35</v>
      </c>
      <c r="BQ606" s="66">
        <f t="shared" si="258"/>
        <v>16035</v>
      </c>
      <c r="BR606" s="66">
        <f t="shared" si="231"/>
        <v>16035</v>
      </c>
      <c r="BS606" s="3" t="s">
        <v>3083</v>
      </c>
      <c r="DG606" s="6"/>
      <c r="DH606" s="6"/>
      <c r="DJ606" s="6"/>
      <c r="DK606" s="6"/>
      <c r="DL606" s="6"/>
    </row>
    <row r="607" spans="1:116" ht="14" hidden="1" customHeight="1" outlineLevel="1" x14ac:dyDescent="0.2">
      <c r="A607" t="s">
        <v>2582</v>
      </c>
      <c r="B607" t="s">
        <v>396</v>
      </c>
      <c r="C607" s="1">
        <f t="shared" si="248"/>
        <v>2650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>IF(P607&gt;0,RANK(P607,(N607:P607,Q607:AE607)),0)</f>
        <v>3</v>
      </c>
      <c r="G607" s="1">
        <f t="shared" si="249"/>
        <v>1412</v>
      </c>
      <c r="H607" s="2">
        <f t="shared" si="250"/>
        <v>0.53283018867924525</v>
      </c>
      <c r="I607" s="2"/>
      <c r="J607" s="2">
        <f t="shared" si="251"/>
        <v>0.22113207547169811</v>
      </c>
      <c r="K607" s="2">
        <f t="shared" si="252"/>
        <v>0.75396226415094336</v>
      </c>
      <c r="L607" s="2">
        <f t="shared" si="253"/>
        <v>1.2452830188679246E-2</v>
      </c>
      <c r="M607" s="2">
        <f t="shared" si="254"/>
        <v>1.2452830188679284E-2</v>
      </c>
      <c r="N607" s="38">
        <v>586</v>
      </c>
      <c r="O607" s="38">
        <v>1998</v>
      </c>
      <c r="P607" s="38">
        <v>33</v>
      </c>
      <c r="Q607" s="38">
        <v>9</v>
      </c>
      <c r="R607" s="38">
        <v>10</v>
      </c>
      <c r="S607" s="38">
        <v>4</v>
      </c>
      <c r="T607" s="38">
        <v>3</v>
      </c>
      <c r="U607" s="38"/>
      <c r="V607" s="38"/>
      <c r="W607" s="38"/>
      <c r="X607" s="38">
        <v>0</v>
      </c>
      <c r="Y607" s="38"/>
      <c r="Z607" s="38">
        <v>2</v>
      </c>
      <c r="AA607" s="38">
        <v>5</v>
      </c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  <c r="BA607" s="3">
        <f>IF(Q607&gt;0,RANK(Q607,(N607:P607,Q607:AE607)),0)</f>
        <v>5</v>
      </c>
      <c r="BB607" s="3">
        <f>IF(R607&gt;0,RANK(R607,(N607:P607,Q607:AE607)),0)</f>
        <v>4</v>
      </c>
      <c r="BC607" s="3">
        <f>IF(S607&gt;0,RANK(S607,(N607:P607,Q607:AE607)),0)</f>
        <v>7</v>
      </c>
      <c r="BD607" s="3">
        <f>IF(T607&gt;0,RANK(T607,(N607:P607,Q607:AE607)),0)</f>
        <v>8</v>
      </c>
      <c r="BE607" s="2">
        <f t="shared" si="255"/>
        <v>3.3962264150943396E-3</v>
      </c>
      <c r="BF607" s="2">
        <f t="shared" si="256"/>
        <v>3.7735849056603774E-3</v>
      </c>
      <c r="BG607" s="2">
        <f t="shared" si="257"/>
        <v>1.5094339622641509E-3</v>
      </c>
      <c r="BH607" s="2">
        <f t="shared" si="247"/>
        <v>1.1320754716981133E-3</v>
      </c>
      <c r="BJ607" t="s">
        <v>2582</v>
      </c>
      <c r="BK607" t="s">
        <v>396</v>
      </c>
      <c r="BL607">
        <v>2</v>
      </c>
      <c r="BN607">
        <v>0</v>
      </c>
      <c r="BO607" s="60">
        <v>16</v>
      </c>
      <c r="BP607" s="62">
        <v>37</v>
      </c>
      <c r="BQ607" s="66">
        <f t="shared" si="258"/>
        <v>16037</v>
      </c>
      <c r="BR607" s="66">
        <f t="shared" si="231"/>
        <v>16037</v>
      </c>
      <c r="BS607" s="3" t="s">
        <v>3083</v>
      </c>
      <c r="DG607" s="6"/>
      <c r="DH607" s="6"/>
      <c r="DJ607" s="6"/>
      <c r="DK607" s="6"/>
      <c r="DL607" s="6"/>
    </row>
    <row r="608" spans="1:116" ht="14" hidden="1" customHeight="1" outlineLevel="1" x14ac:dyDescent="0.2">
      <c r="A608" t="s">
        <v>724</v>
      </c>
      <c r="B608" t="s">
        <v>396</v>
      </c>
      <c r="C608" s="1">
        <f t="shared" si="248"/>
        <v>10672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>IF(P608&gt;0,RANK(P608,(N608:P608,Q608:AE608)),0)</f>
        <v>3</v>
      </c>
      <c r="G608" s="1">
        <f t="shared" si="249"/>
        <v>5180</v>
      </c>
      <c r="H608" s="2">
        <f t="shared" si="250"/>
        <v>0.4853823088455772</v>
      </c>
      <c r="I608" s="2"/>
      <c r="J608" s="2">
        <f t="shared" si="251"/>
        <v>0.24465892053973012</v>
      </c>
      <c r="K608" s="2">
        <f t="shared" si="252"/>
        <v>0.73004122938530736</v>
      </c>
      <c r="L608" s="2">
        <f t="shared" si="253"/>
        <v>1.358695652173913E-2</v>
      </c>
      <c r="M608" s="2">
        <f t="shared" si="254"/>
        <v>1.1712893553223363E-2</v>
      </c>
      <c r="N608" s="38">
        <v>2611</v>
      </c>
      <c r="O608" s="38">
        <v>7791</v>
      </c>
      <c r="P608" s="38">
        <v>145</v>
      </c>
      <c r="Q608" s="38">
        <v>44</v>
      </c>
      <c r="R608" s="38">
        <v>28</v>
      </c>
      <c r="S608" s="38">
        <v>11</v>
      </c>
      <c r="T608" s="38">
        <v>12</v>
      </c>
      <c r="U608" s="38"/>
      <c r="V608" s="38"/>
      <c r="W608" s="38"/>
      <c r="X608" s="38">
        <v>0</v>
      </c>
      <c r="Y608" s="38"/>
      <c r="Z608" s="38">
        <v>6</v>
      </c>
      <c r="AA608" s="38">
        <v>24</v>
      </c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  <c r="BA608" s="3">
        <f>IF(Q608&gt;0,RANK(Q608,(N608:P608,Q608:AE608)),0)</f>
        <v>4</v>
      </c>
      <c r="BB608" s="3">
        <f>IF(R608&gt;0,RANK(R608,(N608:P608,Q608:AE608)),0)</f>
        <v>5</v>
      </c>
      <c r="BC608" s="3">
        <f>IF(S608&gt;0,RANK(S608,(N608:P608,Q608:AE608)),0)</f>
        <v>8</v>
      </c>
      <c r="BD608" s="3">
        <f>IF(T608&gt;0,RANK(T608,(N608:P608,Q608:AE608)),0)</f>
        <v>7</v>
      </c>
      <c r="BE608" s="2">
        <f t="shared" si="255"/>
        <v>4.1229385307346329E-3</v>
      </c>
      <c r="BF608" s="2">
        <f t="shared" si="256"/>
        <v>2.6236881559220391E-3</v>
      </c>
      <c r="BG608" s="2">
        <f t="shared" si="257"/>
        <v>1.0307346326836582E-3</v>
      </c>
      <c r="BH608" s="2">
        <f t="shared" si="247"/>
        <v>1.1244377811094452E-3</v>
      </c>
      <c r="BJ608" t="s">
        <v>724</v>
      </c>
      <c r="BK608" t="s">
        <v>396</v>
      </c>
      <c r="BL608">
        <v>2</v>
      </c>
      <c r="BN608">
        <v>0</v>
      </c>
      <c r="BO608" s="60">
        <v>16</v>
      </c>
      <c r="BP608" s="62">
        <v>39</v>
      </c>
      <c r="BQ608" s="66">
        <f t="shared" si="258"/>
        <v>16039</v>
      </c>
      <c r="BR608" s="66">
        <f t="shared" si="231"/>
        <v>16039</v>
      </c>
      <c r="BS608" s="3" t="s">
        <v>3083</v>
      </c>
      <c r="DG608" s="6"/>
      <c r="DH608" s="6"/>
      <c r="DJ608" s="6"/>
      <c r="DK608" s="6"/>
      <c r="DL608" s="6"/>
    </row>
    <row r="609" spans="1:116" ht="14" hidden="1" customHeight="1" outlineLevel="1" x14ac:dyDescent="0.2">
      <c r="A609" t="s">
        <v>1117</v>
      </c>
      <c r="B609" t="s">
        <v>396</v>
      </c>
      <c r="C609" s="1">
        <f t="shared" si="248"/>
        <v>7184</v>
      </c>
      <c r="D609" s="3">
        <f>IF(N609&gt;0, RANK(N609,(N609:P609,Q609:AE609)),0)</f>
        <v>2</v>
      </c>
      <c r="E609" s="3">
        <f>IF(O609&gt;0,RANK(O609,(N609:P609,Q609:AE609)),0)</f>
        <v>1</v>
      </c>
      <c r="F609" s="3">
        <f>IF(P609&gt;0,RANK(P609,(N609:P609,Q609:AE609)),0)</f>
        <v>3</v>
      </c>
      <c r="G609" s="1">
        <f t="shared" si="249"/>
        <v>5576</v>
      </c>
      <c r="H609" s="2">
        <f t="shared" si="250"/>
        <v>0.77616926503340755</v>
      </c>
      <c r="I609" s="2"/>
      <c r="J609" s="2">
        <f t="shared" si="251"/>
        <v>9.785634743875278E-2</v>
      </c>
      <c r="K609" s="2">
        <f t="shared" si="252"/>
        <v>0.87402561247216037</v>
      </c>
      <c r="L609" s="2">
        <f t="shared" si="253"/>
        <v>1.5590200445434299E-2</v>
      </c>
      <c r="M609" s="2">
        <f t="shared" si="254"/>
        <v>1.2527839643652505E-2</v>
      </c>
      <c r="N609" s="38">
        <v>703</v>
      </c>
      <c r="O609" s="38">
        <v>6279</v>
      </c>
      <c r="P609" s="38">
        <v>112</v>
      </c>
      <c r="Q609" s="38">
        <v>28</v>
      </c>
      <c r="R609" s="38">
        <v>11</v>
      </c>
      <c r="S609" s="38">
        <v>7</v>
      </c>
      <c r="T609" s="38">
        <v>2</v>
      </c>
      <c r="U609" s="38"/>
      <c r="V609" s="38"/>
      <c r="W609" s="38"/>
      <c r="X609" s="38">
        <v>0</v>
      </c>
      <c r="Y609" s="38"/>
      <c r="Z609" s="38">
        <v>3</v>
      </c>
      <c r="AA609" s="38">
        <v>39</v>
      </c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  <c r="BA609" s="3">
        <f>IF(Q609&gt;0,RANK(Q609,(N609:P609,Q609:AE609)),0)</f>
        <v>5</v>
      </c>
      <c r="BB609" s="3">
        <f>IF(R609&gt;0,RANK(R609,(N609:P609,Q609:AE609)),0)</f>
        <v>6</v>
      </c>
      <c r="BC609" s="3">
        <f>IF(S609&gt;0,RANK(S609,(N609:P609,Q609:AE609)),0)</f>
        <v>7</v>
      </c>
      <c r="BD609" s="3">
        <f>IF(T609&gt;0,RANK(T609,(N609:P609,Q609:AE609)),0)</f>
        <v>9</v>
      </c>
      <c r="BE609" s="2">
        <f t="shared" si="255"/>
        <v>3.8975501113585748E-3</v>
      </c>
      <c r="BF609" s="2">
        <f t="shared" si="256"/>
        <v>1.5311804008908685E-3</v>
      </c>
      <c r="BG609" s="2">
        <f t="shared" si="257"/>
        <v>9.7438752783964369E-4</v>
      </c>
      <c r="BH609" s="2">
        <f t="shared" si="247"/>
        <v>2.7839643652561246E-4</v>
      </c>
      <c r="BJ609" t="s">
        <v>1117</v>
      </c>
      <c r="BK609" t="s">
        <v>396</v>
      </c>
      <c r="BL609">
        <v>2</v>
      </c>
      <c r="BN609">
        <v>0</v>
      </c>
      <c r="BO609" s="60">
        <v>16</v>
      </c>
      <c r="BP609" s="62">
        <v>41</v>
      </c>
      <c r="BQ609" s="66">
        <f t="shared" si="258"/>
        <v>16041</v>
      </c>
      <c r="BR609" s="66">
        <f t="shared" si="231"/>
        <v>16041</v>
      </c>
      <c r="BS609" s="3" t="s">
        <v>3083</v>
      </c>
      <c r="DG609" s="6"/>
      <c r="DH609" s="6"/>
      <c r="DJ609" s="6"/>
      <c r="DK609" s="6"/>
      <c r="DL609" s="6"/>
    </row>
    <row r="610" spans="1:116" ht="14" hidden="1" customHeight="1" outlineLevel="1" x14ac:dyDescent="0.2">
      <c r="A610" t="s">
        <v>1724</v>
      </c>
      <c r="B610" t="s">
        <v>396</v>
      </c>
      <c r="C610" s="1">
        <f t="shared" si="248"/>
        <v>6803</v>
      </c>
      <c r="D610" s="3">
        <f>IF(N610&gt;0, RANK(N610,(N610:P610,Q610:AE610)),0)</f>
        <v>2</v>
      </c>
      <c r="E610" s="3">
        <f>IF(O610&gt;0,RANK(O610,(N610:P610,Q610:AE610)),0)</f>
        <v>1</v>
      </c>
      <c r="F610" s="3">
        <f>IF(P610&gt;0,RANK(P610,(N610:P610,Q610:AE610)),0)</f>
        <v>3</v>
      </c>
      <c r="G610" s="1">
        <f t="shared" si="249"/>
        <v>4691</v>
      </c>
      <c r="H610" s="2">
        <f t="shared" si="250"/>
        <v>0.68954872850213145</v>
      </c>
      <c r="I610" s="2"/>
      <c r="J610" s="2">
        <f t="shared" si="251"/>
        <v>0.14023225047773041</v>
      </c>
      <c r="K610" s="2">
        <f t="shared" si="252"/>
        <v>0.82978097897986181</v>
      </c>
      <c r="L610" s="2">
        <f t="shared" si="253"/>
        <v>1.7051300896663235E-2</v>
      </c>
      <c r="M610" s="2">
        <f t="shared" si="254"/>
        <v>1.2935469645744491E-2</v>
      </c>
      <c r="N610" s="38">
        <v>954</v>
      </c>
      <c r="O610" s="38">
        <v>5645</v>
      </c>
      <c r="P610" s="38">
        <v>116</v>
      </c>
      <c r="Q610" s="38">
        <v>27</v>
      </c>
      <c r="R610" s="38">
        <v>20</v>
      </c>
      <c r="S610" s="38">
        <v>9</v>
      </c>
      <c r="T610" s="38">
        <v>8</v>
      </c>
      <c r="U610" s="38"/>
      <c r="V610" s="38"/>
      <c r="W610" s="38"/>
      <c r="X610" s="38">
        <v>0</v>
      </c>
      <c r="Y610" s="38"/>
      <c r="Z610" s="38">
        <v>2</v>
      </c>
      <c r="AA610" s="38">
        <v>22</v>
      </c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  <c r="BA610" s="3">
        <f>IF(Q610&gt;0,RANK(Q610,(N610:P610,Q610:AE610)),0)</f>
        <v>4</v>
      </c>
      <c r="BB610" s="3">
        <f>IF(R610&gt;0,RANK(R610,(N610:P610,Q610:AE610)),0)</f>
        <v>6</v>
      </c>
      <c r="BC610" s="3">
        <f>IF(S610&gt;0,RANK(S610,(N610:P610,Q610:AE610)),0)</f>
        <v>7</v>
      </c>
      <c r="BD610" s="3">
        <f>IF(T610&gt;0,RANK(T610,(N610:P610,Q610:AE610)),0)</f>
        <v>8</v>
      </c>
      <c r="BE610" s="2">
        <f t="shared" si="255"/>
        <v>3.9688372776716151E-3</v>
      </c>
      <c r="BF610" s="2">
        <f t="shared" si="256"/>
        <v>2.9398794649419372E-3</v>
      </c>
      <c r="BG610" s="2">
        <f t="shared" si="257"/>
        <v>1.3229457592238718E-3</v>
      </c>
      <c r="BH610" s="2">
        <f t="shared" si="247"/>
        <v>1.1759517859767749E-3</v>
      </c>
      <c r="BJ610" t="s">
        <v>1724</v>
      </c>
      <c r="BK610" t="s">
        <v>396</v>
      </c>
      <c r="BL610">
        <v>2</v>
      </c>
      <c r="BN610">
        <v>0</v>
      </c>
      <c r="BO610" s="60">
        <v>16</v>
      </c>
      <c r="BP610" s="62">
        <v>43</v>
      </c>
      <c r="BQ610" s="66">
        <f t="shared" si="258"/>
        <v>16043</v>
      </c>
      <c r="BR610" s="66">
        <f t="shared" ref="BR610:BR673" si="259">BQ610</f>
        <v>16043</v>
      </c>
      <c r="BS610" s="3" t="s">
        <v>3083</v>
      </c>
      <c r="DG610" s="6"/>
      <c r="DH610" s="6"/>
      <c r="DJ610" s="6"/>
      <c r="DK610" s="6"/>
      <c r="DL610" s="6"/>
    </row>
    <row r="611" spans="1:116" ht="14" hidden="1" customHeight="1" outlineLevel="1" x14ac:dyDescent="0.2">
      <c r="A611" t="s">
        <v>284</v>
      </c>
      <c r="B611" t="s">
        <v>396</v>
      </c>
      <c r="C611" s="1">
        <f t="shared" si="248"/>
        <v>10620</v>
      </c>
      <c r="D611" s="3">
        <f>IF(N611&gt;0, RANK(N611,(N611:P611,Q611:AE611)),0)</f>
        <v>2</v>
      </c>
      <c r="E611" s="3">
        <f>IF(O611&gt;0,RANK(O611,(N611:P611,Q611:AE611)),0)</f>
        <v>1</v>
      </c>
      <c r="F611" s="3">
        <f>IF(P611&gt;0,RANK(P611,(N611:P611,Q611:AE611)),0)</f>
        <v>3</v>
      </c>
      <c r="G611" s="1">
        <f t="shared" si="249"/>
        <v>7008</v>
      </c>
      <c r="H611" s="2">
        <f t="shared" si="250"/>
        <v>0.65988700564971747</v>
      </c>
      <c r="I611" s="2"/>
      <c r="J611" s="2">
        <f t="shared" si="251"/>
        <v>0.15998116760828626</v>
      </c>
      <c r="K611" s="2">
        <f t="shared" si="252"/>
        <v>0.81986817325800376</v>
      </c>
      <c r="L611" s="2">
        <f t="shared" si="253"/>
        <v>1.0734463276836158E-2</v>
      </c>
      <c r="M611" s="2">
        <f t="shared" si="254"/>
        <v>9.4161958568737894E-3</v>
      </c>
      <c r="N611" s="38">
        <v>1699</v>
      </c>
      <c r="O611" s="38">
        <v>8707</v>
      </c>
      <c r="P611" s="38">
        <v>114</v>
      </c>
      <c r="Q611" s="38">
        <v>36</v>
      </c>
      <c r="R611" s="38">
        <v>27</v>
      </c>
      <c r="S611" s="38">
        <v>13</v>
      </c>
      <c r="T611" s="38">
        <v>6</v>
      </c>
      <c r="U611" s="38"/>
      <c r="V611" s="38"/>
      <c r="W611" s="38"/>
      <c r="X611" s="38">
        <v>0</v>
      </c>
      <c r="Y611" s="38"/>
      <c r="Z611" s="38">
        <v>1</v>
      </c>
      <c r="AA611" s="38">
        <v>17</v>
      </c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  <c r="BA611" s="3">
        <f>IF(Q611&gt;0,RANK(Q611,(N611:P611,Q611:AE611)),0)</f>
        <v>4</v>
      </c>
      <c r="BB611" s="3">
        <f>IF(R611&gt;0,RANK(R611,(N611:P611,Q611:AE611)),0)</f>
        <v>5</v>
      </c>
      <c r="BC611" s="3">
        <f>IF(S611&gt;0,RANK(S611,(N611:P611,Q611:AE611)),0)</f>
        <v>7</v>
      </c>
      <c r="BD611" s="3">
        <f>IF(T611&gt;0,RANK(T611,(N611:P611,Q611:AE611)),0)</f>
        <v>8</v>
      </c>
      <c r="BE611" s="2">
        <f t="shared" si="255"/>
        <v>3.3898305084745762E-3</v>
      </c>
      <c r="BF611" s="2">
        <f t="shared" si="256"/>
        <v>2.542372881355932E-3</v>
      </c>
      <c r="BG611" s="2">
        <f t="shared" si="257"/>
        <v>1.224105461393597E-3</v>
      </c>
      <c r="BH611" s="2">
        <f t="shared" si="247"/>
        <v>5.649717514124294E-4</v>
      </c>
      <c r="BJ611" t="s">
        <v>284</v>
      </c>
      <c r="BK611" t="s">
        <v>396</v>
      </c>
      <c r="BL611">
        <v>1</v>
      </c>
      <c r="BN611">
        <v>0</v>
      </c>
      <c r="BO611" s="60">
        <v>16</v>
      </c>
      <c r="BP611" s="62">
        <v>45</v>
      </c>
      <c r="BQ611" s="66">
        <f t="shared" si="258"/>
        <v>16045</v>
      </c>
      <c r="BR611" s="66">
        <f t="shared" si="259"/>
        <v>16045</v>
      </c>
      <c r="BS611" s="3" t="s">
        <v>3083</v>
      </c>
      <c r="DG611" s="6"/>
      <c r="DH611" s="6"/>
      <c r="DI611" s="6"/>
      <c r="DJ611" s="6"/>
      <c r="DK611" s="6"/>
      <c r="DL611" s="6"/>
    </row>
    <row r="612" spans="1:116" ht="14" hidden="1" customHeight="1" outlineLevel="1" x14ac:dyDescent="0.2">
      <c r="A612" t="s">
        <v>3119</v>
      </c>
      <c r="B612" t="s">
        <v>396</v>
      </c>
      <c r="C612" s="1">
        <f t="shared" si="248"/>
        <v>5918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>IF(P612&gt;0,RANK(P612,(N612:P612,Q612:AE612)),0)</f>
        <v>3</v>
      </c>
      <c r="G612" s="1">
        <f t="shared" si="249"/>
        <v>3576</v>
      </c>
      <c r="H612" s="2">
        <f t="shared" si="250"/>
        <v>0.60425819533626224</v>
      </c>
      <c r="I612" s="2"/>
      <c r="J612" s="2">
        <f t="shared" si="251"/>
        <v>0.18587360594795538</v>
      </c>
      <c r="K612" s="2">
        <f t="shared" si="252"/>
        <v>0.79013180128421767</v>
      </c>
      <c r="L612" s="2">
        <f t="shared" si="253"/>
        <v>1.3518080432578574E-2</v>
      </c>
      <c r="M612" s="2">
        <f t="shared" si="254"/>
        <v>1.0476512335248432E-2</v>
      </c>
      <c r="N612" s="38">
        <v>1100</v>
      </c>
      <c r="O612" s="38">
        <v>4676</v>
      </c>
      <c r="P612" s="38">
        <v>80</v>
      </c>
      <c r="Q612" s="38">
        <v>23</v>
      </c>
      <c r="R612" s="38">
        <v>10</v>
      </c>
      <c r="S612" s="38">
        <v>9</v>
      </c>
      <c r="T612" s="38">
        <v>8</v>
      </c>
      <c r="U612" s="38"/>
      <c r="V612" s="38"/>
      <c r="W612" s="38"/>
      <c r="X612" s="38">
        <v>0</v>
      </c>
      <c r="Y612" s="38"/>
      <c r="Z612" s="38">
        <v>5</v>
      </c>
      <c r="AA612" s="38">
        <v>7</v>
      </c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  <c r="BA612" s="3">
        <f>IF(Q612&gt;0,RANK(Q612,(N612:P612,Q612:AE612)),0)</f>
        <v>4</v>
      </c>
      <c r="BB612" s="3">
        <f>IF(R612&gt;0,RANK(R612,(N612:P612,Q612:AE612)),0)</f>
        <v>5</v>
      </c>
      <c r="BC612" s="3">
        <f>IF(S612&gt;0,RANK(S612,(N612:P612,Q612:AE612)),0)</f>
        <v>6</v>
      </c>
      <c r="BD612" s="3">
        <f>IF(T612&gt;0,RANK(T612,(N612:P612,Q612:AE612)),0)</f>
        <v>7</v>
      </c>
      <c r="BE612" s="2">
        <f t="shared" si="255"/>
        <v>3.88644812436634E-3</v>
      </c>
      <c r="BF612" s="2">
        <f t="shared" si="256"/>
        <v>1.6897600540723217E-3</v>
      </c>
      <c r="BG612" s="2">
        <f t="shared" si="257"/>
        <v>1.5207840486650896E-3</v>
      </c>
      <c r="BH612" s="2">
        <f t="shared" si="247"/>
        <v>1.3518080432578573E-3</v>
      </c>
      <c r="BJ612" t="s">
        <v>3119</v>
      </c>
      <c r="BK612" t="s">
        <v>396</v>
      </c>
      <c r="BL612">
        <v>2</v>
      </c>
      <c r="BN612">
        <v>0</v>
      </c>
      <c r="BO612" s="60">
        <v>16</v>
      </c>
      <c r="BP612" s="62">
        <v>47</v>
      </c>
      <c r="BQ612" s="66">
        <f t="shared" si="258"/>
        <v>16047</v>
      </c>
      <c r="BR612" s="66">
        <f t="shared" si="259"/>
        <v>16047</v>
      </c>
      <c r="BS612" s="3" t="s">
        <v>3083</v>
      </c>
      <c r="CD612" s="38">
        <f>CE612-C612</f>
        <v>134</v>
      </c>
      <c r="CE612" s="38">
        <f>1256+16+13+67+16+4659+23+2</f>
        <v>6052</v>
      </c>
      <c r="DG612" s="6"/>
      <c r="DH612" s="6"/>
      <c r="DJ612" s="6"/>
      <c r="DK612" s="6"/>
      <c r="DL612" s="6"/>
    </row>
    <row r="613" spans="1:116" ht="14" hidden="1" customHeight="1" outlineLevel="1" x14ac:dyDescent="0.2">
      <c r="A613" t="s">
        <v>2054</v>
      </c>
      <c r="B613" t="s">
        <v>396</v>
      </c>
      <c r="C613" s="1">
        <f t="shared" si="248"/>
        <v>9867</v>
      </c>
      <c r="D613" s="3">
        <f>IF(N613&gt;0, RANK(N613,(N613:P613,Q613:AE613)),0)</f>
        <v>2</v>
      </c>
      <c r="E613" s="3">
        <f>IF(O613&gt;0,RANK(O613,(N613:P613,Q613:AE613)),0)</f>
        <v>1</v>
      </c>
      <c r="F613" s="3">
        <f>IF(P613&gt;0,RANK(P613,(N613:P613,Q613:AE613)),0)</f>
        <v>3</v>
      </c>
      <c r="G613" s="1">
        <f t="shared" si="249"/>
        <v>6688</v>
      </c>
      <c r="H613" s="2">
        <f t="shared" si="250"/>
        <v>0.67781493868450393</v>
      </c>
      <c r="I613" s="2"/>
      <c r="J613" s="2">
        <f t="shared" si="251"/>
        <v>0.14796797405493059</v>
      </c>
      <c r="K613" s="2">
        <f t="shared" si="252"/>
        <v>0.82578291273943449</v>
      </c>
      <c r="L613" s="2">
        <f t="shared" si="253"/>
        <v>1.4290057768318638E-2</v>
      </c>
      <c r="M613" s="2">
        <f t="shared" si="254"/>
        <v>1.1959055437316306E-2</v>
      </c>
      <c r="N613" s="38">
        <v>1460</v>
      </c>
      <c r="O613" s="38">
        <v>8148</v>
      </c>
      <c r="P613" s="38">
        <v>141</v>
      </c>
      <c r="Q613" s="38">
        <v>24</v>
      </c>
      <c r="R613" s="38">
        <v>18</v>
      </c>
      <c r="S613" s="38">
        <v>26</v>
      </c>
      <c r="T613" s="38">
        <v>6</v>
      </c>
      <c r="U613" s="38"/>
      <c r="V613" s="38"/>
      <c r="W613" s="38"/>
      <c r="X613" s="38">
        <v>9</v>
      </c>
      <c r="Y613" s="38"/>
      <c r="Z613" s="38">
        <v>12</v>
      </c>
      <c r="AA613" s="38">
        <v>23</v>
      </c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  <c r="BA613" s="3">
        <f>IF(Q613&gt;0,RANK(Q613,(N613:P613,Q613:AE613)),0)</f>
        <v>5</v>
      </c>
      <c r="BB613" s="3">
        <f>IF(R613&gt;0,RANK(R613,(N613:P613,Q613:AE613)),0)</f>
        <v>7</v>
      </c>
      <c r="BC613" s="3">
        <f>IF(S613&gt;0,RANK(S613,(N613:P613,Q613:AE613)),0)</f>
        <v>4</v>
      </c>
      <c r="BD613" s="3">
        <f>IF(T613&gt;0,RANK(T613,(N613:P613,Q613:AE613)),0)</f>
        <v>10</v>
      </c>
      <c r="BE613" s="2">
        <f t="shared" si="255"/>
        <v>2.432350258437215E-3</v>
      </c>
      <c r="BF613" s="2">
        <f t="shared" si="256"/>
        <v>1.8242626938279112E-3</v>
      </c>
      <c r="BG613" s="2">
        <f t="shared" si="257"/>
        <v>2.635046113306983E-3</v>
      </c>
      <c r="BH613" s="2">
        <f t="shared" si="247"/>
        <v>6.0808756460930375E-4</v>
      </c>
      <c r="BJ613" t="s">
        <v>2054</v>
      </c>
      <c r="BK613" t="s">
        <v>396</v>
      </c>
      <c r="BL613">
        <v>1</v>
      </c>
      <c r="BN613">
        <v>0</v>
      </c>
      <c r="BO613" s="60">
        <v>16</v>
      </c>
      <c r="BP613" s="62">
        <v>49</v>
      </c>
      <c r="BQ613" s="66">
        <f t="shared" si="258"/>
        <v>16049</v>
      </c>
      <c r="BR613" s="66">
        <f t="shared" si="259"/>
        <v>16049</v>
      </c>
      <c r="BS613" s="3" t="s">
        <v>3083</v>
      </c>
      <c r="DG613" s="6"/>
      <c r="DH613" s="6"/>
      <c r="DJ613" s="6"/>
      <c r="DK613" s="6"/>
      <c r="DL613" s="6"/>
    </row>
    <row r="614" spans="1:116" ht="14" hidden="1" customHeight="1" outlineLevel="1" x14ac:dyDescent="0.2">
      <c r="A614" t="s">
        <v>1071</v>
      </c>
      <c r="B614" t="s">
        <v>396</v>
      </c>
      <c r="C614" s="1">
        <f t="shared" si="248"/>
        <v>15820</v>
      </c>
      <c r="D614" s="3">
        <f>IF(N614&gt;0, RANK(N614,(N614:P614,Q614:AE614)),0)</f>
        <v>2</v>
      </c>
      <c r="E614" s="3">
        <f>IF(O614&gt;0,RANK(O614,(N614:P614,Q614:AE614)),0)</f>
        <v>1</v>
      </c>
      <c r="F614" s="3">
        <f>IF(P614&gt;0,RANK(P614,(N614:P614,Q614:AE614)),0)</f>
        <v>3</v>
      </c>
      <c r="G614" s="1">
        <f t="shared" si="249"/>
        <v>11590</v>
      </c>
      <c r="H614" s="2">
        <f t="shared" si="250"/>
        <v>0.73261694058154236</v>
      </c>
      <c r="I614" s="2"/>
      <c r="J614" s="2">
        <f t="shared" si="251"/>
        <v>0.11953223767383059</v>
      </c>
      <c r="K614" s="2">
        <f t="shared" si="252"/>
        <v>0.85214917825537295</v>
      </c>
      <c r="L614" s="2">
        <f t="shared" si="253"/>
        <v>1.529709228824273E-2</v>
      </c>
      <c r="M614" s="2">
        <f t="shared" si="254"/>
        <v>1.302149178255373E-2</v>
      </c>
      <c r="N614" s="38">
        <v>1891</v>
      </c>
      <c r="O614" s="38">
        <v>13481</v>
      </c>
      <c r="P614" s="38">
        <v>242</v>
      </c>
      <c r="Q614" s="38">
        <v>88</v>
      </c>
      <c r="R614" s="38">
        <v>21</v>
      </c>
      <c r="S614" s="38">
        <v>25</v>
      </c>
      <c r="T614" s="38">
        <v>17</v>
      </c>
      <c r="U614" s="38"/>
      <c r="V614" s="38"/>
      <c r="W614" s="38"/>
      <c r="X614" s="38">
        <v>1</v>
      </c>
      <c r="Y614" s="38"/>
      <c r="Z614" s="38">
        <v>8</v>
      </c>
      <c r="AA614" s="38">
        <v>46</v>
      </c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  <c r="BA614" s="3">
        <f>IF(Q614&gt;0,RANK(Q614,(N614:P614,Q614:AE614)),0)</f>
        <v>4</v>
      </c>
      <c r="BB614" s="3">
        <f>IF(R614&gt;0,RANK(R614,(N614:P614,Q614:AE614)),0)</f>
        <v>7</v>
      </c>
      <c r="BC614" s="3">
        <f>IF(S614&gt;0,RANK(S614,(N614:P614,Q614:AE614)),0)</f>
        <v>6</v>
      </c>
      <c r="BD614" s="3">
        <f>IF(T614&gt;0,RANK(T614,(N614:P614,Q614:AE614)),0)</f>
        <v>8</v>
      </c>
      <c r="BE614" s="2">
        <f t="shared" si="255"/>
        <v>5.5625790139064478E-3</v>
      </c>
      <c r="BF614" s="2">
        <f t="shared" si="256"/>
        <v>1.3274336283185841E-3</v>
      </c>
      <c r="BG614" s="2">
        <f t="shared" si="257"/>
        <v>1.5802781289506952E-3</v>
      </c>
      <c r="BH614" s="2">
        <f t="shared" si="247"/>
        <v>1.0745891276864729E-3</v>
      </c>
      <c r="BJ614" t="s">
        <v>1071</v>
      </c>
      <c r="BK614" t="s">
        <v>396</v>
      </c>
      <c r="BL614">
        <v>2</v>
      </c>
      <c r="BN614">
        <v>0</v>
      </c>
      <c r="BO614" s="60">
        <v>16</v>
      </c>
      <c r="BP614" s="62">
        <v>51</v>
      </c>
      <c r="BQ614" s="66">
        <f t="shared" si="258"/>
        <v>16051</v>
      </c>
      <c r="BR614" s="66">
        <f t="shared" si="259"/>
        <v>16051</v>
      </c>
      <c r="BS614" s="3" t="s">
        <v>3083</v>
      </c>
      <c r="DG614" s="6"/>
      <c r="DH614" s="6"/>
      <c r="DJ614" s="6"/>
      <c r="DK614" s="6"/>
      <c r="DL614" s="6"/>
    </row>
    <row r="615" spans="1:116" ht="14" hidden="1" customHeight="1" outlineLevel="1" x14ac:dyDescent="0.2">
      <c r="A615" t="s">
        <v>532</v>
      </c>
      <c r="B615" t="s">
        <v>396</v>
      </c>
      <c r="C615" s="1">
        <f t="shared" si="248"/>
        <v>7946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>IF(P615&gt;0,RANK(P615,(N615:P615,Q615:AE615)),0)</f>
        <v>3</v>
      </c>
      <c r="G615" s="1">
        <f t="shared" si="249"/>
        <v>4270</v>
      </c>
      <c r="H615" s="2">
        <f t="shared" si="250"/>
        <v>0.53737729675308332</v>
      </c>
      <c r="I615" s="2"/>
      <c r="J615" s="2">
        <f t="shared" si="251"/>
        <v>0.21922980115781526</v>
      </c>
      <c r="K615" s="2">
        <f t="shared" si="252"/>
        <v>0.75660709791089853</v>
      </c>
      <c r="L615" s="2">
        <f t="shared" si="253"/>
        <v>1.3591744273848478E-2</v>
      </c>
      <c r="M615" s="2">
        <f t="shared" si="254"/>
        <v>1.0571356657437674E-2</v>
      </c>
      <c r="N615" s="38">
        <v>1742</v>
      </c>
      <c r="O615" s="38">
        <v>6012</v>
      </c>
      <c r="P615" s="38">
        <v>108</v>
      </c>
      <c r="Q615" s="38">
        <v>19</v>
      </c>
      <c r="R615" s="38">
        <v>21</v>
      </c>
      <c r="S615" s="38">
        <v>13</v>
      </c>
      <c r="T615" s="38">
        <v>11</v>
      </c>
      <c r="U615" s="38"/>
      <c r="V615" s="38"/>
      <c r="W615" s="38"/>
      <c r="X615" s="38">
        <v>1</v>
      </c>
      <c r="Y615" s="38"/>
      <c r="Z615" s="38">
        <v>5</v>
      </c>
      <c r="AA615" s="38">
        <v>14</v>
      </c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  <c r="BA615" s="3">
        <f>IF(Q615&gt;0,RANK(Q615,(N615:P615,Q615:AE615)),0)</f>
        <v>5</v>
      </c>
      <c r="BB615" s="3">
        <f>IF(R615&gt;0,RANK(R615,(N615:P615,Q615:AE615)),0)</f>
        <v>4</v>
      </c>
      <c r="BC615" s="3">
        <f>IF(S615&gt;0,RANK(S615,(N615:P615,Q615:AE615)),0)</f>
        <v>7</v>
      </c>
      <c r="BD615" s="3">
        <f>IF(T615&gt;0,RANK(T615,(N615:P615,Q615:AE615)),0)</f>
        <v>8</v>
      </c>
      <c r="BE615" s="2">
        <f t="shared" si="255"/>
        <v>2.3911401963251952E-3</v>
      </c>
      <c r="BF615" s="2">
        <f t="shared" si="256"/>
        <v>2.6428391643594259E-3</v>
      </c>
      <c r="BG615" s="2">
        <f t="shared" si="257"/>
        <v>1.6360432922225018E-3</v>
      </c>
      <c r="BH615" s="2">
        <f t="shared" si="247"/>
        <v>1.3843443241882709E-3</v>
      </c>
      <c r="BJ615" t="s">
        <v>532</v>
      </c>
      <c r="BK615" t="s">
        <v>396</v>
      </c>
      <c r="BL615">
        <v>2</v>
      </c>
      <c r="BN615">
        <v>0</v>
      </c>
      <c r="BO615" s="60">
        <v>16</v>
      </c>
      <c r="BP615" s="62">
        <v>53</v>
      </c>
      <c r="BQ615" s="66">
        <f t="shared" si="258"/>
        <v>16053</v>
      </c>
      <c r="BR615" s="66">
        <f t="shared" si="259"/>
        <v>16053</v>
      </c>
      <c r="BS615" s="3" t="s">
        <v>3083</v>
      </c>
      <c r="CD615" s="38">
        <f>CE615-C615</f>
        <v>-106</v>
      </c>
      <c r="CE615" s="38">
        <f>1893+17+10+100+23+5734+35+28</f>
        <v>7840</v>
      </c>
      <c r="DG615" s="6"/>
      <c r="DH615" s="6"/>
      <c r="DJ615" s="6"/>
      <c r="DK615" s="6"/>
      <c r="DL615" s="6"/>
    </row>
    <row r="616" spans="1:116" ht="14" hidden="1" customHeight="1" outlineLevel="1" x14ac:dyDescent="0.2">
      <c r="A616" t="s">
        <v>1407</v>
      </c>
      <c r="B616" t="s">
        <v>396</v>
      </c>
      <c r="C616" s="1">
        <f t="shared" si="248"/>
        <v>96365</v>
      </c>
      <c r="D616" s="3">
        <f>IF(N616&gt;0, RANK(N616,(N616:P616,Q616:AE616)),0)</f>
        <v>2</v>
      </c>
      <c r="E616" s="3">
        <f>IF(O616&gt;0,RANK(O616,(N616:P616,Q616:AE616)),0)</f>
        <v>1</v>
      </c>
      <c r="F616" s="3">
        <f>IF(P616&gt;0,RANK(P616,(N616:P616,Q616:AE616)),0)</f>
        <v>3</v>
      </c>
      <c r="G616" s="1">
        <f t="shared" si="249"/>
        <v>49946</v>
      </c>
      <c r="H616" s="2">
        <f t="shared" si="250"/>
        <v>0.51830021273283866</v>
      </c>
      <c r="I616" s="2"/>
      <c r="J616" s="2">
        <f t="shared" si="251"/>
        <v>0.22947128106677736</v>
      </c>
      <c r="K616" s="2">
        <f t="shared" si="252"/>
        <v>0.74777149379961605</v>
      </c>
      <c r="L616" s="2">
        <f t="shared" si="253"/>
        <v>1.2566803299953303E-2</v>
      </c>
      <c r="M616" s="2">
        <f t="shared" si="254"/>
        <v>1.0190421833653259E-2</v>
      </c>
      <c r="N616" s="38">
        <v>22113</v>
      </c>
      <c r="O616" s="38">
        <v>72059</v>
      </c>
      <c r="P616" s="38">
        <v>1211</v>
      </c>
      <c r="Q616" s="38">
        <v>424</v>
      </c>
      <c r="R616" s="38">
        <v>208</v>
      </c>
      <c r="S616" s="38">
        <v>89</v>
      </c>
      <c r="T616" s="38">
        <v>72</v>
      </c>
      <c r="U616" s="38"/>
      <c r="V616" s="38"/>
      <c r="W616" s="38"/>
      <c r="X616" s="38">
        <v>25</v>
      </c>
      <c r="Y616" s="38"/>
      <c r="Z616" s="38">
        <v>55</v>
      </c>
      <c r="AA616" s="38">
        <v>109</v>
      </c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  <c r="BA616" s="3">
        <f>IF(Q616&gt;0,RANK(Q616,(N616:P616,Q616:AE616)),0)</f>
        <v>4</v>
      </c>
      <c r="BB616" s="3">
        <f>IF(R616&gt;0,RANK(R616,(N616:P616,Q616:AE616)),0)</f>
        <v>5</v>
      </c>
      <c r="BC616" s="3">
        <f>IF(S616&gt;0,RANK(S616,(N616:P616,Q616:AE616)),0)</f>
        <v>7</v>
      </c>
      <c r="BD616" s="3">
        <f>IF(T616&gt;0,RANK(T616,(N616:P616,Q616:AE616)),0)</f>
        <v>8</v>
      </c>
      <c r="BE616" s="2">
        <f t="shared" si="255"/>
        <v>4.3999377367301409E-3</v>
      </c>
      <c r="BF616" s="2">
        <f t="shared" si="256"/>
        <v>2.1584600217921445E-3</v>
      </c>
      <c r="BG616" s="2">
        <f t="shared" si="257"/>
        <v>9.2357183624760023E-4</v>
      </c>
      <c r="BH616" s="2">
        <f t="shared" si="247"/>
        <v>7.4715923831266534E-4</v>
      </c>
      <c r="BJ616" t="s">
        <v>1407</v>
      </c>
      <c r="BK616" t="s">
        <v>396</v>
      </c>
      <c r="BL616">
        <v>1</v>
      </c>
      <c r="BN616">
        <v>0</v>
      </c>
      <c r="BO616" s="60">
        <v>16</v>
      </c>
      <c r="BP616" s="62">
        <v>55</v>
      </c>
      <c r="BQ616" s="66">
        <f t="shared" si="258"/>
        <v>16055</v>
      </c>
      <c r="BR616" s="66">
        <f t="shared" si="259"/>
        <v>16055</v>
      </c>
      <c r="BS616" s="3" t="s">
        <v>3083</v>
      </c>
      <c r="CE616" s="38">
        <f>55+72+22113+1211+424+109+208+89+72059+508</f>
        <v>96848</v>
      </c>
      <c r="CF616" s="38">
        <v>508</v>
      </c>
      <c r="CM616" s="51"/>
      <c r="DG616" s="6"/>
      <c r="DH616" s="6"/>
      <c r="DJ616" s="6"/>
      <c r="DK616" s="6"/>
      <c r="DL616" s="6"/>
    </row>
    <row r="617" spans="1:116" ht="14" hidden="1" customHeight="1" outlineLevel="1" x14ac:dyDescent="0.2">
      <c r="A617" t="s">
        <v>550</v>
      </c>
      <c r="B617" t="s">
        <v>396</v>
      </c>
      <c r="C617" s="1">
        <f t="shared" si="248"/>
        <v>20458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>IF(P617&gt;0,RANK(P617,(N617:P617,Q617:AE617)),0)</f>
        <v>3</v>
      </c>
      <c r="G617" s="1">
        <f t="shared" si="249"/>
        <v>1630</v>
      </c>
      <c r="H617" s="2">
        <f t="shared" si="250"/>
        <v>7.9675432593606418E-2</v>
      </c>
      <c r="I617" s="2"/>
      <c r="J617" s="2">
        <f t="shared" si="251"/>
        <v>0.441832046143318</v>
      </c>
      <c r="K617" s="2">
        <f t="shared" si="252"/>
        <v>0.52150747873692438</v>
      </c>
      <c r="L617" s="2">
        <f t="shared" si="253"/>
        <v>1.7108221722553524E-2</v>
      </c>
      <c r="M617" s="2">
        <f t="shared" si="254"/>
        <v>1.9552253397204039E-2</v>
      </c>
      <c r="N617" s="38">
        <v>9039</v>
      </c>
      <c r="O617" s="38">
        <v>10669</v>
      </c>
      <c r="P617" s="38">
        <v>350</v>
      </c>
      <c r="Q617" s="38">
        <v>153</v>
      </c>
      <c r="R617" s="38">
        <v>122</v>
      </c>
      <c r="S617" s="38">
        <v>21</v>
      </c>
      <c r="T617" s="38">
        <v>47</v>
      </c>
      <c r="U617" s="38"/>
      <c r="V617" s="38"/>
      <c r="W617" s="38"/>
      <c r="X617" s="38">
        <v>18</v>
      </c>
      <c r="Y617" s="38"/>
      <c r="Z617" s="38">
        <v>13</v>
      </c>
      <c r="AA617" s="38">
        <v>26</v>
      </c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  <c r="BA617" s="3">
        <f>IF(Q617&gt;0,RANK(Q617,(N617:P617,Q617:AE617)),0)</f>
        <v>4</v>
      </c>
      <c r="BB617" s="3">
        <f>IF(R617&gt;0,RANK(R617,(N617:P617,Q617:AE617)),0)</f>
        <v>5</v>
      </c>
      <c r="BC617" s="3">
        <f>IF(S617&gt;0,RANK(S617,(N617:P617,Q617:AE617)),0)</f>
        <v>8</v>
      </c>
      <c r="BD617" s="3">
        <f>IF(T617&gt;0,RANK(T617,(N617:P617,Q617:AE617)),0)</f>
        <v>6</v>
      </c>
      <c r="BE617" s="2">
        <f t="shared" si="255"/>
        <v>7.4787369244305405E-3</v>
      </c>
      <c r="BF617" s="2">
        <f t="shared" si="256"/>
        <v>5.9634372861472286E-3</v>
      </c>
      <c r="BG617" s="2">
        <f t="shared" si="257"/>
        <v>1.0264933033532115E-3</v>
      </c>
      <c r="BH617" s="2">
        <f t="shared" si="247"/>
        <v>2.2973897741714734E-3</v>
      </c>
      <c r="BJ617" t="s">
        <v>550</v>
      </c>
      <c r="BK617" t="s">
        <v>396</v>
      </c>
      <c r="BL617">
        <v>1</v>
      </c>
      <c r="BN617">
        <v>0</v>
      </c>
      <c r="BO617" s="60">
        <v>16</v>
      </c>
      <c r="BP617" s="62">
        <v>57</v>
      </c>
      <c r="BQ617" s="66">
        <f t="shared" si="258"/>
        <v>16057</v>
      </c>
      <c r="BR617" s="66">
        <f t="shared" si="259"/>
        <v>16057</v>
      </c>
      <c r="BS617" s="3" t="s">
        <v>3083</v>
      </c>
      <c r="DG617" s="6"/>
      <c r="DH617" s="6"/>
      <c r="DJ617" s="6"/>
      <c r="DK617" s="6"/>
      <c r="DL617" s="6"/>
    </row>
    <row r="618" spans="1:116" ht="14" hidden="1" customHeight="1" outlineLevel="1" x14ac:dyDescent="0.2">
      <c r="A618" t="s">
        <v>2792</v>
      </c>
      <c r="B618" t="s">
        <v>396</v>
      </c>
      <c r="C618" s="1">
        <f t="shared" si="248"/>
        <v>4874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>IF(P618&gt;0,RANK(P618,(N618:P618,Q618:AE618)),0)</f>
        <v>3</v>
      </c>
      <c r="G618" s="1">
        <f t="shared" si="249"/>
        <v>2678</v>
      </c>
      <c r="H618" s="2">
        <f t="shared" si="250"/>
        <v>0.54944604021337706</v>
      </c>
      <c r="I618" s="2"/>
      <c r="J618" s="2">
        <f t="shared" si="251"/>
        <v>0.21296676241280263</v>
      </c>
      <c r="K618" s="2">
        <f t="shared" si="252"/>
        <v>0.76241280262617972</v>
      </c>
      <c r="L618" s="2">
        <f t="shared" si="253"/>
        <v>1.4772260976610586E-2</v>
      </c>
      <c r="M618" s="2">
        <f t="shared" si="254"/>
        <v>9.8481739844070368E-3</v>
      </c>
      <c r="N618" s="38">
        <v>1038</v>
      </c>
      <c r="O618" s="38">
        <v>3716</v>
      </c>
      <c r="P618" s="38">
        <v>72</v>
      </c>
      <c r="Q618" s="38">
        <v>22</v>
      </c>
      <c r="R618" s="38">
        <v>9</v>
      </c>
      <c r="S618" s="38">
        <v>4</v>
      </c>
      <c r="T618" s="38">
        <v>6</v>
      </c>
      <c r="U618" s="38"/>
      <c r="V618" s="38"/>
      <c r="W618" s="38"/>
      <c r="X618" s="38">
        <v>1</v>
      </c>
      <c r="Y618" s="38"/>
      <c r="Z618" s="38">
        <v>1</v>
      </c>
      <c r="AA618" s="38">
        <v>5</v>
      </c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  <c r="BA618" s="3">
        <f>IF(Q618&gt;0,RANK(Q618,(N618:P618,Q618:AE618)),0)</f>
        <v>4</v>
      </c>
      <c r="BB618" s="3">
        <f>IF(R618&gt;0,RANK(R618,(N618:P618,Q618:AE618)),0)</f>
        <v>5</v>
      </c>
      <c r="BC618" s="3">
        <f>IF(S618&gt;0,RANK(S618,(N618:P618,Q618:AE618)),0)</f>
        <v>8</v>
      </c>
      <c r="BD618" s="3">
        <f>IF(T618&gt;0,RANK(T618,(N618:P618,Q618:AE618)),0)</f>
        <v>6</v>
      </c>
      <c r="BE618" s="2">
        <f t="shared" si="255"/>
        <v>4.5137464095199014E-3</v>
      </c>
      <c r="BF618" s="2">
        <f t="shared" si="256"/>
        <v>1.8465326220763233E-3</v>
      </c>
      <c r="BG618" s="2">
        <f t="shared" si="257"/>
        <v>8.206811653672548E-4</v>
      </c>
      <c r="BH618" s="2">
        <f t="shared" si="247"/>
        <v>1.2310217480508822E-3</v>
      </c>
      <c r="BJ618" t="s">
        <v>2792</v>
      </c>
      <c r="BK618" t="s">
        <v>396</v>
      </c>
      <c r="BL618">
        <v>2</v>
      </c>
      <c r="BN618">
        <v>0</v>
      </c>
      <c r="BO618" s="60">
        <v>16</v>
      </c>
      <c r="BP618" s="62">
        <v>59</v>
      </c>
      <c r="BQ618" s="66">
        <f t="shared" si="258"/>
        <v>16059</v>
      </c>
      <c r="BR618" s="66">
        <f t="shared" si="259"/>
        <v>16059</v>
      </c>
      <c r="BS618" s="3" t="s">
        <v>3083</v>
      </c>
      <c r="DG618" s="6"/>
      <c r="DH618" s="6"/>
      <c r="DJ618" s="6"/>
      <c r="DK618" s="6"/>
      <c r="DL618" s="6"/>
    </row>
    <row r="619" spans="1:116" ht="14" hidden="1" customHeight="1" outlineLevel="1" x14ac:dyDescent="0.2">
      <c r="A619" t="s">
        <v>2733</v>
      </c>
      <c r="B619" t="s">
        <v>396</v>
      </c>
      <c r="C619" s="1">
        <f t="shared" si="248"/>
        <v>1845</v>
      </c>
      <c r="D619" s="3">
        <f>IF(N619&gt;0, RANK(N619,(N619:P619,Q619:AE619)),0)</f>
        <v>2</v>
      </c>
      <c r="E619" s="3">
        <f>IF(O619&gt;0,RANK(O619,(N619:P619,Q619:AE619)),0)</f>
        <v>1</v>
      </c>
      <c r="F619" s="3">
        <f>IF(P619&gt;0,RANK(P619,(N619:P619,Q619:AE619)),0)</f>
        <v>3</v>
      </c>
      <c r="G619" s="1">
        <f t="shared" si="249"/>
        <v>1198</v>
      </c>
      <c r="H619" s="2">
        <f t="shared" si="250"/>
        <v>0.6493224932249323</v>
      </c>
      <c r="I619" s="2"/>
      <c r="J619" s="2">
        <f t="shared" si="251"/>
        <v>0.16531165311653118</v>
      </c>
      <c r="K619" s="2">
        <f t="shared" si="252"/>
        <v>0.81463414634146336</v>
      </c>
      <c r="L619" s="2">
        <f t="shared" si="253"/>
        <v>1.0840108401084011E-2</v>
      </c>
      <c r="M619" s="2">
        <f t="shared" si="254"/>
        <v>9.2140921409214517E-3</v>
      </c>
      <c r="N619" s="38">
        <v>305</v>
      </c>
      <c r="O619" s="38">
        <v>1503</v>
      </c>
      <c r="P619" s="38">
        <v>20</v>
      </c>
      <c r="Q619" s="38">
        <v>4</v>
      </c>
      <c r="R619" s="38">
        <v>4</v>
      </c>
      <c r="S619" s="38">
        <v>2</v>
      </c>
      <c r="T619" s="38">
        <v>1</v>
      </c>
      <c r="U619" s="38"/>
      <c r="V619" s="38"/>
      <c r="W619" s="38"/>
      <c r="X619" s="38">
        <v>2</v>
      </c>
      <c r="Y619" s="38"/>
      <c r="Z619" s="38">
        <v>1</v>
      </c>
      <c r="AA619" s="38">
        <v>3</v>
      </c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  <c r="BA619" s="3">
        <f>IF(Q619&gt;0,RANK(Q619,(N619:P619,Q619:AE619)),0)</f>
        <v>4</v>
      </c>
      <c r="BB619" s="3">
        <f>IF(R619&gt;0,RANK(R619,(N619:P619,Q619:AE619)),0)</f>
        <v>4</v>
      </c>
      <c r="BC619" s="3">
        <f>IF(S619&gt;0,RANK(S619,(N619:P619,Q619:AE619)),0)</f>
        <v>7</v>
      </c>
      <c r="BD619" s="3">
        <f>IF(T619&gt;0,RANK(T619,(N619:P619,Q619:AE619)),0)</f>
        <v>9</v>
      </c>
      <c r="BE619" s="2">
        <f t="shared" si="255"/>
        <v>2.1680216802168022E-3</v>
      </c>
      <c r="BF619" s="2">
        <f t="shared" si="256"/>
        <v>2.1680216802168022E-3</v>
      </c>
      <c r="BG619" s="2">
        <f t="shared" si="257"/>
        <v>1.0840108401084011E-3</v>
      </c>
      <c r="BH619" s="2">
        <f t="shared" si="247"/>
        <v>5.4200542005420054E-4</v>
      </c>
      <c r="BJ619" t="s">
        <v>2733</v>
      </c>
      <c r="BK619" t="s">
        <v>396</v>
      </c>
      <c r="BL619">
        <v>1</v>
      </c>
      <c r="BN619">
        <v>0</v>
      </c>
      <c r="BO619" s="60">
        <v>16</v>
      </c>
      <c r="BP619" s="62">
        <v>61</v>
      </c>
      <c r="BQ619" s="66">
        <f t="shared" si="258"/>
        <v>16061</v>
      </c>
      <c r="BR619" s="66">
        <f t="shared" si="259"/>
        <v>16061</v>
      </c>
      <c r="BS619" s="3" t="s">
        <v>3083</v>
      </c>
      <c r="DG619" s="6"/>
      <c r="DH619" s="6"/>
      <c r="DJ619" s="6"/>
      <c r="DK619" s="6"/>
      <c r="DL619" s="6"/>
    </row>
    <row r="620" spans="1:116" ht="14" hidden="1" customHeight="1" outlineLevel="1" x14ac:dyDescent="0.2">
      <c r="A620" t="s">
        <v>1567</v>
      </c>
      <c r="B620" t="s">
        <v>396</v>
      </c>
      <c r="C620" s="1">
        <f t="shared" si="248"/>
        <v>1917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>IF(P620&gt;0,RANK(P620,(N620:P620,Q620:AE620)),0)</f>
        <v>3</v>
      </c>
      <c r="G620" s="1">
        <f t="shared" si="249"/>
        <v>1074</v>
      </c>
      <c r="H620" s="2">
        <f t="shared" si="250"/>
        <v>0.56025039123630671</v>
      </c>
      <c r="I620" s="2"/>
      <c r="J620" s="2">
        <f t="shared" si="251"/>
        <v>0.20448617631716223</v>
      </c>
      <c r="K620" s="2">
        <f t="shared" si="252"/>
        <v>0.76473656755346897</v>
      </c>
      <c r="L620" s="2">
        <f t="shared" si="253"/>
        <v>1.8779342723004695E-2</v>
      </c>
      <c r="M620" s="2">
        <f t="shared" si="254"/>
        <v>1.1997913406364073E-2</v>
      </c>
      <c r="N620" s="38">
        <v>392</v>
      </c>
      <c r="O620" s="38">
        <v>1466</v>
      </c>
      <c r="P620" s="38">
        <v>36</v>
      </c>
      <c r="Q620" s="38">
        <v>6</v>
      </c>
      <c r="R620" s="38">
        <v>10</v>
      </c>
      <c r="S620" s="38">
        <v>0</v>
      </c>
      <c r="T620" s="38">
        <v>6</v>
      </c>
      <c r="U620" s="38"/>
      <c r="V620" s="38"/>
      <c r="W620" s="38"/>
      <c r="X620" s="38">
        <v>0</v>
      </c>
      <c r="Y620" s="38"/>
      <c r="Z620" s="38">
        <v>1</v>
      </c>
      <c r="AA620" s="38">
        <v>0</v>
      </c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  <c r="BA620" s="3">
        <f>IF(Q620&gt;0,RANK(Q620,(N620:P620,Q620:AE620)),0)</f>
        <v>5</v>
      </c>
      <c r="BB620" s="3">
        <f>IF(R620&gt;0,RANK(R620,(N620:P620,Q620:AE620)),0)</f>
        <v>4</v>
      </c>
      <c r="BC620" s="3">
        <f>IF(S620&gt;0,RANK(S620,(N620:P620,Q620:AE620)),0)</f>
        <v>0</v>
      </c>
      <c r="BD620" s="3">
        <f>IF(T620&gt;0,RANK(T620,(N620:P620,Q620:AE620)),0)</f>
        <v>5</v>
      </c>
      <c r="BE620" s="2">
        <f t="shared" si="255"/>
        <v>3.1298904538341159E-3</v>
      </c>
      <c r="BF620" s="2">
        <f t="shared" si="256"/>
        <v>5.2164840897235268E-3</v>
      </c>
      <c r="BG620" s="2">
        <f t="shared" si="257"/>
        <v>0</v>
      </c>
      <c r="BH620" s="2">
        <f t="shared" si="247"/>
        <v>3.1298904538341159E-3</v>
      </c>
      <c r="BJ620" t="s">
        <v>1567</v>
      </c>
      <c r="BK620" t="s">
        <v>396</v>
      </c>
      <c r="BL620">
        <v>2</v>
      </c>
      <c r="BN620">
        <v>0</v>
      </c>
      <c r="BO620" s="60">
        <v>16</v>
      </c>
      <c r="BP620" s="62">
        <v>63</v>
      </c>
      <c r="BQ620" s="66">
        <f t="shared" si="258"/>
        <v>16063</v>
      </c>
      <c r="BR620" s="66">
        <f t="shared" si="259"/>
        <v>16063</v>
      </c>
      <c r="BS620" s="3" t="s">
        <v>3083</v>
      </c>
      <c r="DG620" s="6"/>
      <c r="DH620" s="6"/>
      <c r="DJ620" s="6"/>
      <c r="DK620" s="6"/>
      <c r="DL620" s="6"/>
    </row>
    <row r="621" spans="1:116" ht="14" hidden="1" customHeight="1" outlineLevel="1" x14ac:dyDescent="0.2">
      <c r="A621" t="s">
        <v>1618</v>
      </c>
      <c r="B621" t="s">
        <v>396</v>
      </c>
      <c r="C621" s="1">
        <f t="shared" si="248"/>
        <v>17363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>IF(P621&gt;0,RANK(P621,(N621:P621,Q621:AE621)),0)</f>
        <v>3</v>
      </c>
      <c r="G621" s="1">
        <f t="shared" si="249"/>
        <v>11158</v>
      </c>
      <c r="H621" s="2">
        <f t="shared" si="250"/>
        <v>0.64263088176006455</v>
      </c>
      <c r="I621" s="2"/>
      <c r="J621" s="2">
        <f t="shared" si="251"/>
        <v>0.15936186142947648</v>
      </c>
      <c r="K621" s="2">
        <f t="shared" si="252"/>
        <v>0.80199274318954095</v>
      </c>
      <c r="L621" s="2">
        <f t="shared" si="253"/>
        <v>1.7854057478546334E-2</v>
      </c>
      <c r="M621" s="2">
        <f t="shared" si="254"/>
        <v>2.0791337902436216E-2</v>
      </c>
      <c r="N621" s="38">
        <v>2767</v>
      </c>
      <c r="O621" s="38">
        <v>13925</v>
      </c>
      <c r="P621" s="38">
        <v>310</v>
      </c>
      <c r="Q621" s="38">
        <v>136</v>
      </c>
      <c r="R621" s="38">
        <v>72</v>
      </c>
      <c r="S621" s="38">
        <v>26</v>
      </c>
      <c r="T621" s="38">
        <v>22</v>
      </c>
      <c r="U621" s="38"/>
      <c r="V621" s="38"/>
      <c r="W621" s="38"/>
      <c r="X621" s="38">
        <v>5</v>
      </c>
      <c r="Y621" s="38"/>
      <c r="Z621" s="38">
        <v>17</v>
      </c>
      <c r="AA621" s="38">
        <v>83</v>
      </c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  <c r="BA621" s="3">
        <f>IF(Q621&gt;0,RANK(Q621,(N621:P621,Q621:AE621)),0)</f>
        <v>4</v>
      </c>
      <c r="BB621" s="3">
        <f>IF(R621&gt;0,RANK(R621,(N621:P621,Q621:AE621)),0)</f>
        <v>6</v>
      </c>
      <c r="BC621" s="3">
        <f>IF(S621&gt;0,RANK(S621,(N621:P621,Q621:AE621)),0)</f>
        <v>7</v>
      </c>
      <c r="BD621" s="3">
        <f>IF(T621&gt;0,RANK(T621,(N621:P621,Q621:AE621)),0)</f>
        <v>8</v>
      </c>
      <c r="BE621" s="2">
        <f t="shared" si="255"/>
        <v>7.8327477970396818E-3</v>
      </c>
      <c r="BF621" s="2">
        <f t="shared" si="256"/>
        <v>4.1467488337268909E-3</v>
      </c>
      <c r="BG621" s="2">
        <f t="shared" si="257"/>
        <v>1.4974370788458215E-3</v>
      </c>
      <c r="BH621" s="2">
        <f t="shared" si="247"/>
        <v>1.2670621436387721E-3</v>
      </c>
      <c r="BJ621" t="s">
        <v>1618</v>
      </c>
      <c r="BK621" t="s">
        <v>396</v>
      </c>
      <c r="BL621">
        <v>2</v>
      </c>
      <c r="BN621">
        <v>0</v>
      </c>
      <c r="BO621" s="60">
        <v>16</v>
      </c>
      <c r="BP621" s="62">
        <v>65</v>
      </c>
      <c r="BQ621" s="66">
        <f t="shared" si="258"/>
        <v>16065</v>
      </c>
      <c r="BR621" s="66">
        <f t="shared" si="259"/>
        <v>16065</v>
      </c>
      <c r="BS621" s="3" t="s">
        <v>3083</v>
      </c>
      <c r="DG621" s="6"/>
      <c r="DH621" s="6"/>
      <c r="DJ621" s="6"/>
      <c r="DK621" s="6"/>
      <c r="DL621" s="6"/>
    </row>
    <row r="622" spans="1:116" ht="14" hidden="1" customHeight="1" outlineLevel="1" x14ac:dyDescent="0.2">
      <c r="A622" t="s">
        <v>3019</v>
      </c>
      <c r="B622" t="s">
        <v>396</v>
      </c>
      <c r="C622" s="1">
        <f t="shared" si="248"/>
        <v>7948</v>
      </c>
      <c r="D622" s="3">
        <f>IF(N622&gt;0, RANK(N622,(N622:P622,Q622:AE622)),0)</f>
        <v>2</v>
      </c>
      <c r="E622" s="3">
        <f>IF(O622&gt;0,RANK(O622,(N622:P622,Q622:AE622)),0)</f>
        <v>1</v>
      </c>
      <c r="F622" s="3">
        <f>IF(P622&gt;0,RANK(P622,(N622:P622,Q622:AE622)),0)</f>
        <v>3</v>
      </c>
      <c r="G622" s="1">
        <f t="shared" si="249"/>
        <v>5028</v>
      </c>
      <c r="H622" s="2">
        <f t="shared" si="250"/>
        <v>0.63261197785606438</v>
      </c>
      <c r="I622" s="2"/>
      <c r="J622" s="2">
        <f t="shared" si="251"/>
        <v>0.17274786109713136</v>
      </c>
      <c r="K622" s="2">
        <f t="shared" si="252"/>
        <v>0.80535983895319574</v>
      </c>
      <c r="L622" s="2">
        <f t="shared" si="253"/>
        <v>1.1449421238047307E-2</v>
      </c>
      <c r="M622" s="2">
        <f t="shared" si="254"/>
        <v>1.0442878711625593E-2</v>
      </c>
      <c r="N622" s="38">
        <v>1373</v>
      </c>
      <c r="O622" s="38">
        <v>6401</v>
      </c>
      <c r="P622" s="38">
        <v>91</v>
      </c>
      <c r="Q622" s="38">
        <v>23</v>
      </c>
      <c r="R622" s="38">
        <v>16</v>
      </c>
      <c r="S622" s="38">
        <v>14</v>
      </c>
      <c r="T622" s="38">
        <v>13</v>
      </c>
      <c r="U622" s="38"/>
      <c r="V622" s="38"/>
      <c r="W622" s="38"/>
      <c r="X622" s="38">
        <v>1</v>
      </c>
      <c r="Y622" s="38"/>
      <c r="Z622" s="38">
        <v>5</v>
      </c>
      <c r="AA622" s="38">
        <v>11</v>
      </c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  <c r="BA622" s="3">
        <f>IF(Q622&gt;0,RANK(Q622,(N622:P622,Q622:AE622)),0)</f>
        <v>4</v>
      </c>
      <c r="BB622" s="3">
        <f>IF(R622&gt;0,RANK(R622,(N622:P622,Q622:AE622)),0)</f>
        <v>5</v>
      </c>
      <c r="BC622" s="3">
        <f>IF(S622&gt;0,RANK(S622,(N622:P622,Q622:AE622)),0)</f>
        <v>6</v>
      </c>
      <c r="BD622" s="3">
        <f>IF(T622&gt;0,RANK(T622,(N622:P622,Q622:AE622)),0)</f>
        <v>7</v>
      </c>
      <c r="BE622" s="2">
        <f t="shared" si="255"/>
        <v>2.8938097634625061E-3</v>
      </c>
      <c r="BF622" s="2">
        <f t="shared" si="256"/>
        <v>2.0130850528434826E-3</v>
      </c>
      <c r="BG622" s="2">
        <f t="shared" si="257"/>
        <v>1.7614494212380473E-3</v>
      </c>
      <c r="BH622" s="2">
        <f t="shared" si="247"/>
        <v>1.6356316054353297E-3</v>
      </c>
      <c r="BJ622" t="s">
        <v>3019</v>
      </c>
      <c r="BK622" t="s">
        <v>396</v>
      </c>
      <c r="BL622">
        <v>2</v>
      </c>
      <c r="BN622">
        <v>0</v>
      </c>
      <c r="BO622" s="60">
        <v>16</v>
      </c>
      <c r="BP622" s="62">
        <v>67</v>
      </c>
      <c r="BQ622" s="66">
        <f t="shared" si="258"/>
        <v>16067</v>
      </c>
      <c r="BR622" s="66">
        <f t="shared" si="259"/>
        <v>16067</v>
      </c>
      <c r="BS622" s="3" t="s">
        <v>3083</v>
      </c>
      <c r="DG622" s="6"/>
      <c r="DH622" s="6"/>
      <c r="DJ622" s="6"/>
      <c r="DK622" s="6"/>
      <c r="DL622" s="6"/>
    </row>
    <row r="623" spans="1:116" ht="14" hidden="1" customHeight="1" outlineLevel="1" x14ac:dyDescent="0.2">
      <c r="A623" t="s">
        <v>3020</v>
      </c>
      <c r="B623" t="s">
        <v>396</v>
      </c>
      <c r="C623" s="1">
        <f t="shared" si="248"/>
        <v>20135</v>
      </c>
      <c r="D623" s="3">
        <f>IF(N623&gt;0, RANK(N623,(N623:P623,Q623:AE623)),0)</f>
        <v>2</v>
      </c>
      <c r="E623" s="3">
        <f>IF(O623&gt;0,RANK(O623,(N623:P623,Q623:AE623)),0)</f>
        <v>1</v>
      </c>
      <c r="F623" s="3">
        <f>IF(P623&gt;0,RANK(P623,(N623:P623,Q623:AE623)),0)</f>
        <v>3</v>
      </c>
      <c r="G623" s="1">
        <f t="shared" si="249"/>
        <v>7779</v>
      </c>
      <c r="H623" s="2">
        <f t="shared" si="250"/>
        <v>0.38634219021604171</v>
      </c>
      <c r="I623" s="2"/>
      <c r="J623" s="2">
        <f t="shared" si="251"/>
        <v>0.29441271417928977</v>
      </c>
      <c r="K623" s="2">
        <f t="shared" si="252"/>
        <v>0.68075490439533148</v>
      </c>
      <c r="L623" s="2">
        <f t="shared" si="253"/>
        <v>1.4104792649615098E-2</v>
      </c>
      <c r="M623" s="2">
        <f t="shared" si="254"/>
        <v>1.0727588775763594E-2</v>
      </c>
      <c r="N623" s="38">
        <v>5928</v>
      </c>
      <c r="O623" s="38">
        <v>13707</v>
      </c>
      <c r="P623" s="38">
        <v>284</v>
      </c>
      <c r="Q623" s="38">
        <v>80</v>
      </c>
      <c r="R623" s="38">
        <v>52</v>
      </c>
      <c r="S623" s="38">
        <v>28</v>
      </c>
      <c r="T623" s="38">
        <v>18</v>
      </c>
      <c r="U623" s="38"/>
      <c r="V623" s="38"/>
      <c r="W623" s="38"/>
      <c r="X623" s="38">
        <v>3</v>
      </c>
      <c r="Y623" s="38"/>
      <c r="Z623" s="38">
        <v>6</v>
      </c>
      <c r="AA623" s="38">
        <v>29</v>
      </c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  <c r="BA623" s="3">
        <f>IF(Q623&gt;0,RANK(Q623,(N623:P623,Q623:AE623)),0)</f>
        <v>4</v>
      </c>
      <c r="BB623" s="3">
        <f>IF(R623&gt;0,RANK(R623,(N623:P623,Q623:AE623)),0)</f>
        <v>5</v>
      </c>
      <c r="BC623" s="3">
        <f>IF(S623&gt;0,RANK(S623,(N623:P623,Q623:AE623)),0)</f>
        <v>7</v>
      </c>
      <c r="BD623" s="3">
        <f>IF(T623&gt;0,RANK(T623,(N623:P623,Q623:AE623)),0)</f>
        <v>8</v>
      </c>
      <c r="BE623" s="2">
        <f t="shared" si="255"/>
        <v>3.9731810280605913E-3</v>
      </c>
      <c r="BF623" s="2">
        <f t="shared" si="256"/>
        <v>2.582567668239384E-3</v>
      </c>
      <c r="BG623" s="2">
        <f t="shared" si="257"/>
        <v>1.3906133598212069E-3</v>
      </c>
      <c r="BH623" s="2">
        <f t="shared" si="247"/>
        <v>8.9396573131363295E-4</v>
      </c>
      <c r="BJ623" t="s">
        <v>3020</v>
      </c>
      <c r="BK623" t="s">
        <v>396</v>
      </c>
      <c r="BL623">
        <v>1</v>
      </c>
      <c r="BN623">
        <v>0</v>
      </c>
      <c r="BO623" s="60">
        <v>16</v>
      </c>
      <c r="BP623" s="62">
        <v>69</v>
      </c>
      <c r="BQ623" s="66">
        <f t="shared" si="258"/>
        <v>16069</v>
      </c>
      <c r="BR623" s="66">
        <f t="shared" si="259"/>
        <v>16069</v>
      </c>
      <c r="BS623" s="3" t="s">
        <v>3083</v>
      </c>
      <c r="DG623" s="6"/>
      <c r="DH623" s="6"/>
      <c r="DJ623" s="6"/>
      <c r="DK623" s="6"/>
      <c r="DL623" s="6"/>
    </row>
    <row r="624" spans="1:116" ht="14" hidden="1" customHeight="1" outlineLevel="1" x14ac:dyDescent="0.2">
      <c r="A624" t="s">
        <v>3023</v>
      </c>
      <c r="B624" t="s">
        <v>396</v>
      </c>
      <c r="C624" s="1">
        <f t="shared" si="248"/>
        <v>2457</v>
      </c>
      <c r="D624" s="3">
        <f>IF(N624&gt;0, RANK(N624,(N624:P624,Q624:AE624)),0)</f>
        <v>2</v>
      </c>
      <c r="E624" s="3">
        <f>IF(O624&gt;0,RANK(O624,(N624:P624,Q624:AE624)),0)</f>
        <v>1</v>
      </c>
      <c r="F624" s="3">
        <f>IF(P624&gt;0,RANK(P624,(N624:P624,Q624:AE624)),0)</f>
        <v>3</v>
      </c>
      <c r="G624" s="1">
        <f t="shared" si="249"/>
        <v>1866</v>
      </c>
      <c r="H624" s="2">
        <f t="shared" si="250"/>
        <v>0.75946275946275943</v>
      </c>
      <c r="I624" s="2"/>
      <c r="J624" s="2">
        <f t="shared" si="251"/>
        <v>0.10297110297110297</v>
      </c>
      <c r="K624" s="2">
        <f t="shared" si="252"/>
        <v>0.86243386243386244</v>
      </c>
      <c r="L624" s="2">
        <f t="shared" si="253"/>
        <v>1.7094017094017096E-2</v>
      </c>
      <c r="M624" s="2">
        <f t="shared" si="254"/>
        <v>1.750101750101745E-2</v>
      </c>
      <c r="N624" s="38">
        <v>253</v>
      </c>
      <c r="O624" s="38">
        <v>2119</v>
      </c>
      <c r="P624" s="38">
        <v>42</v>
      </c>
      <c r="Q624" s="38">
        <v>9</v>
      </c>
      <c r="R624" s="38">
        <v>6</v>
      </c>
      <c r="S624" s="38">
        <v>6</v>
      </c>
      <c r="T624" s="38">
        <v>2</v>
      </c>
      <c r="U624" s="38"/>
      <c r="V624" s="38"/>
      <c r="W624" s="38"/>
      <c r="X624" s="38">
        <v>0</v>
      </c>
      <c r="Y624" s="38"/>
      <c r="Z624" s="38">
        <v>1</v>
      </c>
      <c r="AA624" s="38">
        <v>19</v>
      </c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  <c r="BA624" s="3">
        <f>IF(Q624&gt;0,RANK(Q624,(N624:P624,Q624:AE624)),0)</f>
        <v>5</v>
      </c>
      <c r="BB624" s="3">
        <f>IF(R624&gt;0,RANK(R624,(N624:P624,Q624:AE624)),0)</f>
        <v>6</v>
      </c>
      <c r="BC624" s="3">
        <f>IF(S624&gt;0,RANK(S624,(N624:P624,Q624:AE624)),0)</f>
        <v>6</v>
      </c>
      <c r="BD624" s="3">
        <f>IF(T624&gt;0,RANK(T624,(N624:P624,Q624:AE624)),0)</f>
        <v>8</v>
      </c>
      <c r="BE624" s="2">
        <f t="shared" si="255"/>
        <v>3.663003663003663E-3</v>
      </c>
      <c r="BF624" s="2">
        <f t="shared" si="256"/>
        <v>2.442002442002442E-3</v>
      </c>
      <c r="BG624" s="2">
        <f t="shared" si="257"/>
        <v>2.442002442002442E-3</v>
      </c>
      <c r="BH624" s="2">
        <f t="shared" si="247"/>
        <v>8.1400081400081396E-4</v>
      </c>
      <c r="BJ624" t="s">
        <v>3023</v>
      </c>
      <c r="BK624" t="s">
        <v>396</v>
      </c>
      <c r="BL624">
        <v>2</v>
      </c>
      <c r="BN624">
        <v>0</v>
      </c>
      <c r="BO624" s="60">
        <v>16</v>
      </c>
      <c r="BP624" s="62">
        <v>71</v>
      </c>
      <c r="BQ624" s="66">
        <f t="shared" si="258"/>
        <v>16071</v>
      </c>
      <c r="BR624" s="66">
        <f t="shared" si="259"/>
        <v>16071</v>
      </c>
      <c r="BS624" s="3" t="s">
        <v>3083</v>
      </c>
      <c r="DG624" s="6"/>
      <c r="DH624" s="6"/>
      <c r="DJ624" s="6"/>
      <c r="DK624" s="6"/>
      <c r="DL624" s="6"/>
    </row>
    <row r="625" spans="1:116" ht="14" hidden="1" customHeight="1" outlineLevel="1" x14ac:dyDescent="0.2">
      <c r="A625" t="s">
        <v>477</v>
      </c>
      <c r="B625" t="s">
        <v>396</v>
      </c>
      <c r="C625" s="1">
        <f t="shared" si="248"/>
        <v>4950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>IF(P625&gt;0,RANK(P625,(N625:P625,Q625:AE625)),0)</f>
        <v>3</v>
      </c>
      <c r="G625" s="1">
        <f t="shared" si="249"/>
        <v>3345</v>
      </c>
      <c r="H625" s="2">
        <f t="shared" si="250"/>
        <v>0.67575757575757578</v>
      </c>
      <c r="I625" s="2"/>
      <c r="J625" s="2">
        <f t="shared" si="251"/>
        <v>0.15272727272727274</v>
      </c>
      <c r="K625" s="2">
        <f t="shared" si="252"/>
        <v>0.82848484848484849</v>
      </c>
      <c r="L625" s="2">
        <f t="shared" si="253"/>
        <v>1.1515151515151515E-2</v>
      </c>
      <c r="M625" s="2">
        <f t="shared" si="254"/>
        <v>7.2727272727272831E-3</v>
      </c>
      <c r="N625" s="38">
        <v>756</v>
      </c>
      <c r="O625" s="38">
        <v>4101</v>
      </c>
      <c r="P625" s="38">
        <v>57</v>
      </c>
      <c r="Q625" s="38">
        <v>13</v>
      </c>
      <c r="R625" s="38">
        <v>3</v>
      </c>
      <c r="S625" s="38">
        <v>5</v>
      </c>
      <c r="T625" s="38">
        <v>4</v>
      </c>
      <c r="U625" s="38"/>
      <c r="V625" s="38"/>
      <c r="W625" s="38"/>
      <c r="X625" s="38">
        <v>0</v>
      </c>
      <c r="Y625" s="38"/>
      <c r="Z625" s="38">
        <v>2</v>
      </c>
      <c r="AA625" s="38">
        <v>9</v>
      </c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  <c r="BA625" s="3">
        <f>IF(Q625&gt;0,RANK(Q625,(N625:P625,Q625:AE625)),0)</f>
        <v>4</v>
      </c>
      <c r="BB625" s="3">
        <f>IF(R625&gt;0,RANK(R625,(N625:P625,Q625:AE625)),0)</f>
        <v>8</v>
      </c>
      <c r="BC625" s="3">
        <f>IF(S625&gt;0,RANK(S625,(N625:P625,Q625:AE625)),0)</f>
        <v>6</v>
      </c>
      <c r="BD625" s="3">
        <f>IF(T625&gt;0,RANK(T625,(N625:P625,Q625:AE625)),0)</f>
        <v>7</v>
      </c>
      <c r="BE625" s="2">
        <f t="shared" si="255"/>
        <v>2.6262626262626263E-3</v>
      </c>
      <c r="BF625" s="2">
        <f t="shared" si="256"/>
        <v>6.0606060606060606E-4</v>
      </c>
      <c r="BG625" s="2">
        <f t="shared" si="257"/>
        <v>1.0101010101010101E-3</v>
      </c>
      <c r="BH625" s="2">
        <f t="shared" si="247"/>
        <v>8.0808080808080808E-4</v>
      </c>
      <c r="BJ625" t="s">
        <v>477</v>
      </c>
      <c r="BK625" t="s">
        <v>396</v>
      </c>
      <c r="BL625">
        <v>1</v>
      </c>
      <c r="BN625">
        <v>0</v>
      </c>
      <c r="BO625" s="60">
        <v>16</v>
      </c>
      <c r="BP625" s="62">
        <v>73</v>
      </c>
      <c r="BQ625" s="66">
        <f t="shared" si="258"/>
        <v>16073</v>
      </c>
      <c r="BR625" s="66">
        <f t="shared" si="259"/>
        <v>16073</v>
      </c>
      <c r="BS625" s="3" t="s">
        <v>3083</v>
      </c>
      <c r="DG625" s="6"/>
      <c r="DH625" s="6"/>
      <c r="DJ625" s="6"/>
      <c r="DK625" s="6"/>
      <c r="DL625" s="6"/>
    </row>
    <row r="626" spans="1:116" ht="14" hidden="1" customHeight="1" outlineLevel="1" x14ac:dyDescent="0.2">
      <c r="A626" t="s">
        <v>43</v>
      </c>
      <c r="B626" t="s">
        <v>396</v>
      </c>
      <c r="C626" s="1">
        <f t="shared" si="248"/>
        <v>11761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>IF(P626&gt;0,RANK(P626,(N626:P626,Q626:AE626)),0)</f>
        <v>3</v>
      </c>
      <c r="G626" s="1">
        <f t="shared" si="249"/>
        <v>7394</v>
      </c>
      <c r="H626" s="2">
        <f t="shared" si="250"/>
        <v>0.62868803673157048</v>
      </c>
      <c r="I626" s="2"/>
      <c r="J626" s="2">
        <f t="shared" si="251"/>
        <v>0.17549528101351927</v>
      </c>
      <c r="K626" s="2">
        <f t="shared" si="252"/>
        <v>0.80418331774508967</v>
      </c>
      <c r="L626" s="2">
        <f t="shared" si="253"/>
        <v>1.3349204999574866E-2</v>
      </c>
      <c r="M626" s="2">
        <f t="shared" si="254"/>
        <v>6.9721962418161695E-3</v>
      </c>
      <c r="N626" s="38">
        <v>2064</v>
      </c>
      <c r="O626" s="38">
        <v>9458</v>
      </c>
      <c r="P626" s="38">
        <v>157</v>
      </c>
      <c r="Q626" s="38">
        <v>25</v>
      </c>
      <c r="R626" s="38">
        <v>13</v>
      </c>
      <c r="S626" s="38">
        <v>11</v>
      </c>
      <c r="T626" s="38">
        <v>4</v>
      </c>
      <c r="U626" s="38"/>
      <c r="V626" s="38"/>
      <c r="W626" s="38"/>
      <c r="X626" s="38">
        <v>1</v>
      </c>
      <c r="Y626" s="38"/>
      <c r="Z626" s="38">
        <v>6</v>
      </c>
      <c r="AA626" s="38">
        <v>22</v>
      </c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  <c r="BA626" s="3">
        <f>IF(Q626&gt;0,RANK(Q626,(N626:P626,Q626:AE626)),0)</f>
        <v>4</v>
      </c>
      <c r="BB626" s="3">
        <f>IF(R626&gt;0,RANK(R626,(N626:P626,Q626:AE626)),0)</f>
        <v>6</v>
      </c>
      <c r="BC626" s="3">
        <f>IF(S626&gt;0,RANK(S626,(N626:P626,Q626:AE626)),0)</f>
        <v>7</v>
      </c>
      <c r="BD626" s="3">
        <f>IF(T626&gt;0,RANK(T626,(N626:P626,Q626:AE626)),0)</f>
        <v>9</v>
      </c>
      <c r="BE626" s="2">
        <f t="shared" si="255"/>
        <v>2.1256695859195648E-3</v>
      </c>
      <c r="BF626" s="2">
        <f t="shared" si="256"/>
        <v>1.1053481846781737E-3</v>
      </c>
      <c r="BG626" s="2">
        <f t="shared" si="257"/>
        <v>9.352946178046085E-4</v>
      </c>
      <c r="BH626" s="2">
        <f t="shared" si="247"/>
        <v>3.4010713374713037E-4</v>
      </c>
      <c r="BJ626" t="s">
        <v>43</v>
      </c>
      <c r="BK626" t="s">
        <v>396</v>
      </c>
      <c r="BL626">
        <v>1</v>
      </c>
      <c r="BN626">
        <v>0</v>
      </c>
      <c r="BO626" s="60">
        <v>16</v>
      </c>
      <c r="BP626" s="62">
        <v>75</v>
      </c>
      <c r="BQ626" s="66">
        <f t="shared" si="258"/>
        <v>16075</v>
      </c>
      <c r="BR626" s="66">
        <f t="shared" si="259"/>
        <v>16075</v>
      </c>
      <c r="BS626" s="3" t="s">
        <v>3083</v>
      </c>
      <c r="DG626" s="6"/>
      <c r="DH626" s="6"/>
      <c r="DJ626" s="6"/>
      <c r="DK626" s="6"/>
      <c r="DL626" s="6"/>
    </row>
    <row r="627" spans="1:116" ht="14" hidden="1" customHeight="1" outlineLevel="1" x14ac:dyDescent="0.2">
      <c r="A627" t="s">
        <v>17</v>
      </c>
      <c r="B627" t="s">
        <v>396</v>
      </c>
      <c r="C627" s="1">
        <f t="shared" si="248"/>
        <v>3021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>IF(P627&gt;0,RANK(P627,(N627:P627,Q627:AE627)),0)</f>
        <v>3</v>
      </c>
      <c r="G627" s="1">
        <f t="shared" si="249"/>
        <v>1361</v>
      </c>
      <c r="H627" s="2">
        <f t="shared" si="250"/>
        <v>0.4505130751406819</v>
      </c>
      <c r="I627" s="2"/>
      <c r="J627" s="2">
        <f t="shared" si="251"/>
        <v>0.25984773253889443</v>
      </c>
      <c r="K627" s="2">
        <f t="shared" si="252"/>
        <v>0.71036080767957632</v>
      </c>
      <c r="L627" s="2">
        <f t="shared" si="253"/>
        <v>1.6550810989738499E-2</v>
      </c>
      <c r="M627" s="2">
        <f t="shared" si="254"/>
        <v>1.3240648791790807E-2</v>
      </c>
      <c r="N627" s="38">
        <v>785</v>
      </c>
      <c r="O627" s="38">
        <v>2146</v>
      </c>
      <c r="P627" s="38">
        <v>50</v>
      </c>
      <c r="Q627" s="38">
        <v>11</v>
      </c>
      <c r="R627" s="38">
        <v>7</v>
      </c>
      <c r="S627" s="38">
        <v>3</v>
      </c>
      <c r="T627" s="38">
        <v>8</v>
      </c>
      <c r="U627" s="38"/>
      <c r="V627" s="38"/>
      <c r="W627" s="38"/>
      <c r="X627" s="38">
        <v>2</v>
      </c>
      <c r="Y627" s="38"/>
      <c r="Z627" s="38">
        <v>4</v>
      </c>
      <c r="AA627" s="38">
        <v>5</v>
      </c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  <c r="BA627" s="3">
        <f>IF(Q627&gt;0,RANK(Q627,(N627:P627,Q627:AE627)),0)</f>
        <v>4</v>
      </c>
      <c r="BB627" s="3">
        <f>IF(R627&gt;0,RANK(R627,(N627:P627,Q627:AE627)),0)</f>
        <v>6</v>
      </c>
      <c r="BC627" s="3">
        <f>IF(S627&gt;0,RANK(S627,(N627:P627,Q627:AE627)),0)</f>
        <v>9</v>
      </c>
      <c r="BD627" s="3">
        <f>IF(T627&gt;0,RANK(T627,(N627:P627,Q627:AE627)),0)</f>
        <v>5</v>
      </c>
      <c r="BE627" s="2">
        <f t="shared" si="255"/>
        <v>3.6411784177424692E-3</v>
      </c>
      <c r="BF627" s="2">
        <f t="shared" si="256"/>
        <v>2.3171135385633896E-3</v>
      </c>
      <c r="BG627" s="2">
        <f t="shared" si="257"/>
        <v>9.930486593843098E-4</v>
      </c>
      <c r="BH627" s="2">
        <f t="shared" si="247"/>
        <v>2.6481297583581596E-3</v>
      </c>
      <c r="BJ627" t="s">
        <v>17</v>
      </c>
      <c r="BK627" t="s">
        <v>396</v>
      </c>
      <c r="BL627">
        <v>2</v>
      </c>
      <c r="BN627">
        <v>0</v>
      </c>
      <c r="BO627" s="60">
        <v>16</v>
      </c>
      <c r="BP627" s="62">
        <v>77</v>
      </c>
      <c r="BQ627" s="66">
        <f t="shared" si="258"/>
        <v>16077</v>
      </c>
      <c r="BR627" s="66">
        <f t="shared" si="259"/>
        <v>16077</v>
      </c>
      <c r="BS627" s="3" t="s">
        <v>3083</v>
      </c>
      <c r="DG627" s="6"/>
      <c r="DH627" s="6"/>
      <c r="DI627" s="6"/>
      <c r="DJ627" s="6"/>
      <c r="DK627" s="6"/>
      <c r="DL627" s="6"/>
    </row>
    <row r="628" spans="1:116" ht="14" hidden="1" customHeight="1" outlineLevel="1" x14ac:dyDescent="0.2">
      <c r="A628" t="s">
        <v>2675</v>
      </c>
      <c r="B628" t="s">
        <v>396</v>
      </c>
      <c r="C628" s="1">
        <f t="shared" si="248"/>
        <v>6132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>IF(P628&gt;0,RANK(P628,(N628:P628,Q628:AE628)),0)</f>
        <v>3</v>
      </c>
      <c r="G628" s="1">
        <f t="shared" si="249"/>
        <v>3028</v>
      </c>
      <c r="H628" s="2">
        <f t="shared" si="250"/>
        <v>0.49380300065231569</v>
      </c>
      <c r="I628" s="2"/>
      <c r="J628" s="2">
        <f t="shared" si="251"/>
        <v>0.2400521852576647</v>
      </c>
      <c r="K628" s="2">
        <f t="shared" si="252"/>
        <v>0.73385518590998045</v>
      </c>
      <c r="L628" s="2">
        <f t="shared" si="253"/>
        <v>1.6470971950424004E-2</v>
      </c>
      <c r="M628" s="2">
        <f t="shared" si="254"/>
        <v>9.621656881930854E-3</v>
      </c>
      <c r="N628" s="38">
        <v>1472</v>
      </c>
      <c r="O628" s="38">
        <v>4500</v>
      </c>
      <c r="P628" s="38">
        <v>101</v>
      </c>
      <c r="Q628" s="38">
        <v>23</v>
      </c>
      <c r="R628" s="38">
        <v>10</v>
      </c>
      <c r="S628" s="38">
        <v>6</v>
      </c>
      <c r="T628" s="38">
        <v>9</v>
      </c>
      <c r="U628" s="38"/>
      <c r="V628" s="38"/>
      <c r="W628" s="38"/>
      <c r="X628" s="38">
        <v>2</v>
      </c>
      <c r="Y628" s="38"/>
      <c r="Z628" s="38">
        <v>2</v>
      </c>
      <c r="AA628" s="38">
        <v>7</v>
      </c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  <c r="BA628" s="3">
        <f>IF(Q628&gt;0,RANK(Q628,(N628:P628,Q628:AE628)),0)</f>
        <v>4</v>
      </c>
      <c r="BB628" s="3">
        <f>IF(R628&gt;0,RANK(R628,(N628:P628,Q628:AE628)),0)</f>
        <v>5</v>
      </c>
      <c r="BC628" s="3">
        <f>IF(S628&gt;0,RANK(S628,(N628:P628,Q628:AE628)),0)</f>
        <v>8</v>
      </c>
      <c r="BD628" s="3">
        <f>IF(T628&gt;0,RANK(T628,(N628:P628,Q628:AE628)),0)</f>
        <v>6</v>
      </c>
      <c r="BE628" s="2">
        <f t="shared" si="255"/>
        <v>3.7508153946510109E-3</v>
      </c>
      <c r="BF628" s="2">
        <f t="shared" si="256"/>
        <v>1.6307893020221786E-3</v>
      </c>
      <c r="BG628" s="2">
        <f t="shared" si="257"/>
        <v>9.7847358121330719E-4</v>
      </c>
      <c r="BH628" s="2">
        <f t="shared" si="247"/>
        <v>1.4677103718199608E-3</v>
      </c>
      <c r="BJ628" t="s">
        <v>2675</v>
      </c>
      <c r="BK628" t="s">
        <v>396</v>
      </c>
      <c r="BL628">
        <v>1</v>
      </c>
      <c r="BN628">
        <v>0</v>
      </c>
      <c r="BO628" s="60">
        <v>16</v>
      </c>
      <c r="BP628" s="62">
        <v>79</v>
      </c>
      <c r="BQ628" s="66">
        <f t="shared" si="258"/>
        <v>16079</v>
      </c>
      <c r="BR628" s="66">
        <f t="shared" si="259"/>
        <v>16079</v>
      </c>
      <c r="BS628" s="3" t="s">
        <v>3083</v>
      </c>
      <c r="DG628" s="6"/>
      <c r="DH628" s="6"/>
      <c r="DJ628" s="6"/>
      <c r="DK628" s="6"/>
      <c r="DL628" s="6"/>
    </row>
    <row r="629" spans="1:116" ht="14" hidden="1" customHeight="1" outlineLevel="1" x14ac:dyDescent="0.2">
      <c r="A629" t="s">
        <v>2512</v>
      </c>
      <c r="B629" t="s">
        <v>396</v>
      </c>
      <c r="C629" s="1">
        <f t="shared" si="248"/>
        <v>6698</v>
      </c>
      <c r="D629" s="3">
        <f>IF(N629&gt;0, RANK(N629,(N629:P629,Q629:AE629)),0)</f>
        <v>1</v>
      </c>
      <c r="E629" s="3">
        <f>IF(O629&gt;0,RANK(O629,(N629:P629,Q629:AE629)),0)</f>
        <v>2</v>
      </c>
      <c r="F629" s="3">
        <f>IF(P629&gt;0,RANK(P629,(N629:P629,Q629:AE629)),0)</f>
        <v>3</v>
      </c>
      <c r="G629" s="1">
        <f t="shared" si="249"/>
        <v>458</v>
      </c>
      <c r="H629" s="2">
        <f t="shared" si="250"/>
        <v>6.837862048372649E-2</v>
      </c>
      <c r="I629" s="2"/>
      <c r="J629" s="2">
        <f t="shared" si="251"/>
        <v>0.51702000597193187</v>
      </c>
      <c r="K629" s="2">
        <f t="shared" si="252"/>
        <v>0.44864138548820542</v>
      </c>
      <c r="L629" s="2">
        <f t="shared" si="253"/>
        <v>2.0901761719916392E-2</v>
      </c>
      <c r="M629" s="2">
        <f t="shared" si="254"/>
        <v>1.3436846819946311E-2</v>
      </c>
      <c r="N629" s="38">
        <v>3463</v>
      </c>
      <c r="O629" s="38">
        <v>3005</v>
      </c>
      <c r="P629" s="38">
        <v>140</v>
      </c>
      <c r="Q629" s="38">
        <v>37</v>
      </c>
      <c r="R629" s="38">
        <v>36</v>
      </c>
      <c r="S629" s="38">
        <v>1</v>
      </c>
      <c r="T629" s="38">
        <v>7</v>
      </c>
      <c r="U629" s="38"/>
      <c r="V629" s="38"/>
      <c r="W629" s="38"/>
      <c r="X629" s="38">
        <v>0</v>
      </c>
      <c r="Y629" s="38"/>
      <c r="Z629" s="38">
        <v>2</v>
      </c>
      <c r="AA629" s="38">
        <v>7</v>
      </c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  <c r="BA629" s="3">
        <f>IF(Q629&gt;0,RANK(Q629,(N629:P629,Q629:AE629)),0)</f>
        <v>4</v>
      </c>
      <c r="BB629" s="3">
        <f>IF(R629&gt;0,RANK(R629,(N629:P629,Q629:AE629)),0)</f>
        <v>5</v>
      </c>
      <c r="BC629" s="3">
        <f>IF(S629&gt;0,RANK(S629,(N629:P629,Q629:AE629)),0)</f>
        <v>9</v>
      </c>
      <c r="BD629" s="3">
        <f>IF(T629&gt;0,RANK(T629,(N629:P629,Q629:AE629)),0)</f>
        <v>6</v>
      </c>
      <c r="BE629" s="2">
        <f t="shared" si="255"/>
        <v>5.5240370259779037E-3</v>
      </c>
      <c r="BF629" s="2">
        <f t="shared" si="256"/>
        <v>5.3747387279785008E-3</v>
      </c>
      <c r="BG629" s="2">
        <f t="shared" si="257"/>
        <v>1.4929829799940282E-4</v>
      </c>
      <c r="BH629" s="2">
        <f t="shared" si="247"/>
        <v>1.0450880859958196E-3</v>
      </c>
      <c r="BJ629" t="s">
        <v>2512</v>
      </c>
      <c r="BK629" t="s">
        <v>396</v>
      </c>
      <c r="BL629">
        <v>2</v>
      </c>
      <c r="BN629">
        <v>0</v>
      </c>
      <c r="BO629" s="60">
        <v>16</v>
      </c>
      <c r="BP629" s="62">
        <v>81</v>
      </c>
      <c r="BQ629" s="66">
        <f t="shared" si="258"/>
        <v>16081</v>
      </c>
      <c r="BR629" s="66">
        <f t="shared" si="259"/>
        <v>16081</v>
      </c>
      <c r="BS629" s="3" t="s">
        <v>3083</v>
      </c>
      <c r="DG629" s="6"/>
      <c r="DH629" s="6"/>
      <c r="DJ629" s="6"/>
      <c r="DK629" s="6"/>
      <c r="DL629" s="6"/>
    </row>
    <row r="630" spans="1:116" ht="14" hidden="1" customHeight="1" outlineLevel="1" x14ac:dyDescent="0.2">
      <c r="A630" t="s">
        <v>2877</v>
      </c>
      <c r="B630" t="s">
        <v>396</v>
      </c>
      <c r="C630" s="1">
        <f t="shared" si="248"/>
        <v>37383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IF(P630&gt;0,RANK(P630,(N630:P630,Q630:AE630)),0)</f>
        <v>3</v>
      </c>
      <c r="G630" s="1">
        <f t="shared" si="249"/>
        <v>18240</v>
      </c>
      <c r="H630" s="2">
        <f t="shared" si="250"/>
        <v>0.48792231763100874</v>
      </c>
      <c r="I630" s="2"/>
      <c r="J630" s="2">
        <f t="shared" si="251"/>
        <v>0.24246315169997057</v>
      </c>
      <c r="K630" s="2">
        <f t="shared" si="252"/>
        <v>0.73038546933097936</v>
      </c>
      <c r="L630" s="2">
        <f t="shared" si="253"/>
        <v>1.4578819249391434E-2</v>
      </c>
      <c r="M630" s="2">
        <f t="shared" si="254"/>
        <v>1.2572559719658632E-2</v>
      </c>
      <c r="N630" s="38">
        <v>9064</v>
      </c>
      <c r="O630" s="38">
        <v>27304</v>
      </c>
      <c r="P630" s="38">
        <v>545</v>
      </c>
      <c r="Q630" s="38">
        <v>179</v>
      </c>
      <c r="R630" s="38">
        <v>113</v>
      </c>
      <c r="S630" s="38">
        <v>42</v>
      </c>
      <c r="T630" s="38">
        <v>43</v>
      </c>
      <c r="U630" s="38"/>
      <c r="V630" s="38"/>
      <c r="W630" s="38"/>
      <c r="X630" s="38">
        <v>10</v>
      </c>
      <c r="Y630" s="38"/>
      <c r="Z630" s="38">
        <v>20</v>
      </c>
      <c r="AA630" s="38">
        <v>63</v>
      </c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  <c r="BA630" s="3">
        <f>IF(Q630&gt;0,RANK(Q630,(N630:P630,Q630:AE630)),0)</f>
        <v>4</v>
      </c>
      <c r="BB630" s="3">
        <f>IF(R630&gt;0,RANK(R630,(N630:P630,Q630:AE630)),0)</f>
        <v>5</v>
      </c>
      <c r="BC630" s="3">
        <f>IF(S630&gt;0,RANK(S630,(N630:P630,Q630:AE630)),0)</f>
        <v>8</v>
      </c>
      <c r="BD630" s="3">
        <f>IF(T630&gt;0,RANK(T630,(N630:P630,Q630:AE630)),0)</f>
        <v>7</v>
      </c>
      <c r="BE630" s="2">
        <f t="shared" si="255"/>
        <v>4.7882727442955355E-3</v>
      </c>
      <c r="BF630" s="2">
        <f t="shared" si="256"/>
        <v>3.0227643581307011E-3</v>
      </c>
      <c r="BG630" s="2">
        <f t="shared" si="257"/>
        <v>1.123505336650349E-3</v>
      </c>
      <c r="BH630" s="2">
        <f t="shared" si="247"/>
        <v>1.1502554637134526E-3</v>
      </c>
      <c r="BJ630" t="s">
        <v>2877</v>
      </c>
      <c r="BK630" t="s">
        <v>396</v>
      </c>
      <c r="BL630">
        <v>2</v>
      </c>
      <c r="BN630">
        <v>0</v>
      </c>
      <c r="BO630" s="60">
        <v>16</v>
      </c>
      <c r="BP630" s="62">
        <v>83</v>
      </c>
      <c r="BQ630" s="66">
        <f t="shared" si="258"/>
        <v>16083</v>
      </c>
      <c r="BR630" s="66">
        <f t="shared" si="259"/>
        <v>16083</v>
      </c>
      <c r="BS630" s="3" t="s">
        <v>3083</v>
      </c>
      <c r="DG630" s="6"/>
      <c r="DH630" s="6"/>
      <c r="DJ630" s="6"/>
      <c r="DK630" s="6"/>
      <c r="DL630" s="6"/>
    </row>
    <row r="631" spans="1:116" ht="14" hidden="1" customHeight="1" outlineLevel="1" x14ac:dyDescent="0.2">
      <c r="A631" t="s">
        <v>895</v>
      </c>
      <c r="B631" t="s">
        <v>396</v>
      </c>
      <c r="C631" s="1">
        <f t="shared" si="248"/>
        <v>7240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>IF(P631&gt;0,RANK(P631,(N631:P631,Q631:AE631)),0)</f>
        <v>3</v>
      </c>
      <c r="G631" s="1">
        <f t="shared" si="249"/>
        <v>1345</v>
      </c>
      <c r="H631" s="2">
        <f t="shared" si="250"/>
        <v>0.18577348066298344</v>
      </c>
      <c r="I631" s="2"/>
      <c r="J631" s="2">
        <f t="shared" si="251"/>
        <v>0.39627071823204418</v>
      </c>
      <c r="K631" s="2">
        <f t="shared" si="252"/>
        <v>0.58204419889502768</v>
      </c>
      <c r="L631" s="2">
        <f t="shared" si="253"/>
        <v>1.2154696132596685E-2</v>
      </c>
      <c r="M631" s="2">
        <f t="shared" si="254"/>
        <v>9.5303867403314559E-3</v>
      </c>
      <c r="N631" s="38">
        <v>2869</v>
      </c>
      <c r="O631" s="38">
        <v>4214</v>
      </c>
      <c r="P631" s="38">
        <v>88</v>
      </c>
      <c r="Q631" s="38">
        <v>35</v>
      </c>
      <c r="R631" s="38">
        <v>23</v>
      </c>
      <c r="S631" s="38">
        <v>1</v>
      </c>
      <c r="T631" s="38">
        <v>3</v>
      </c>
      <c r="U631" s="38"/>
      <c r="V631" s="38"/>
      <c r="W631" s="38"/>
      <c r="X631" s="38">
        <v>0</v>
      </c>
      <c r="Y631" s="38"/>
      <c r="Z631" s="38">
        <v>2</v>
      </c>
      <c r="AA631" s="38">
        <v>5</v>
      </c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  <c r="BA631" s="3">
        <f>IF(Q631&gt;0,RANK(Q631,(N631:P631,Q631:AE631)),0)</f>
        <v>4</v>
      </c>
      <c r="BB631" s="3">
        <f>IF(R631&gt;0,RANK(R631,(N631:P631,Q631:AE631)),0)</f>
        <v>5</v>
      </c>
      <c r="BC631" s="3">
        <f>IF(S631&gt;0,RANK(S631,(N631:P631,Q631:AE631)),0)</f>
        <v>9</v>
      </c>
      <c r="BD631" s="3">
        <f>IF(T631&gt;0,RANK(T631,(N631:P631,Q631:AE631)),0)</f>
        <v>7</v>
      </c>
      <c r="BE631" s="2">
        <f t="shared" si="255"/>
        <v>4.8342541436464086E-3</v>
      </c>
      <c r="BF631" s="2">
        <f t="shared" si="256"/>
        <v>3.1767955801104975E-3</v>
      </c>
      <c r="BG631" s="2">
        <f t="shared" si="257"/>
        <v>1.3812154696132598E-4</v>
      </c>
      <c r="BH631" s="2">
        <f t="shared" si="247"/>
        <v>4.143646408839779E-4</v>
      </c>
      <c r="BJ631" t="s">
        <v>895</v>
      </c>
      <c r="BK631" t="s">
        <v>396</v>
      </c>
      <c r="BL631">
        <v>1</v>
      </c>
      <c r="BN631">
        <v>0</v>
      </c>
      <c r="BO631" s="60">
        <v>16</v>
      </c>
      <c r="BP631" s="62">
        <v>85</v>
      </c>
      <c r="BQ631" s="66">
        <f t="shared" si="258"/>
        <v>16085</v>
      </c>
      <c r="BR631" s="66">
        <f t="shared" si="259"/>
        <v>16085</v>
      </c>
      <c r="BS631" s="3" t="s">
        <v>3083</v>
      </c>
      <c r="DG631" s="6"/>
      <c r="DH631" s="6"/>
      <c r="DJ631" s="6"/>
      <c r="DK631" s="6"/>
      <c r="DL631" s="6"/>
    </row>
    <row r="632" spans="1:116" ht="14" hidden="1" customHeight="1" outlineLevel="1" x14ac:dyDescent="0.2">
      <c r="A632" t="s">
        <v>674</v>
      </c>
      <c r="B632" t="s">
        <v>396</v>
      </c>
      <c r="C632" s="1">
        <f t="shared" si="248"/>
        <v>5555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>IF(P632&gt;0,RANK(P632,(N632:P632,Q632:AE632)),0)</f>
        <v>3</v>
      </c>
      <c r="G632" s="1">
        <f t="shared" si="249"/>
        <v>3419</v>
      </c>
      <c r="H632" s="2">
        <f t="shared" si="250"/>
        <v>0.61548154815481548</v>
      </c>
      <c r="I632" s="2"/>
      <c r="J632" s="2">
        <f t="shared" si="251"/>
        <v>0.18181818181818182</v>
      </c>
      <c r="K632" s="2">
        <f t="shared" si="252"/>
        <v>0.79729972997299725</v>
      </c>
      <c r="L632" s="2">
        <f t="shared" si="253"/>
        <v>1.2781278127812781E-2</v>
      </c>
      <c r="M632" s="2">
        <f t="shared" si="254"/>
        <v>8.1008100810080891E-3</v>
      </c>
      <c r="N632" s="38">
        <v>1010</v>
      </c>
      <c r="O632" s="38">
        <v>4429</v>
      </c>
      <c r="P632" s="38">
        <v>71</v>
      </c>
      <c r="Q632" s="38">
        <v>14</v>
      </c>
      <c r="R632" s="38">
        <v>10</v>
      </c>
      <c r="S632" s="38">
        <v>6</v>
      </c>
      <c r="T632" s="38">
        <v>1</v>
      </c>
      <c r="U632" s="38"/>
      <c r="V632" s="38"/>
      <c r="W632" s="38"/>
      <c r="X632" s="38">
        <v>2</v>
      </c>
      <c r="Y632" s="38"/>
      <c r="Z632" s="38">
        <v>1</v>
      </c>
      <c r="AA632" s="38">
        <v>11</v>
      </c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  <c r="BA632" s="3">
        <f>IF(Q632&gt;0,RANK(Q632,(N632:P632,Q632:AE632)),0)</f>
        <v>4</v>
      </c>
      <c r="BB632" s="3">
        <f>IF(R632&gt;0,RANK(R632,(N632:P632,Q632:AE632)),0)</f>
        <v>6</v>
      </c>
      <c r="BC632" s="3">
        <f>IF(S632&gt;0,RANK(S632,(N632:P632,Q632:AE632)),0)</f>
        <v>7</v>
      </c>
      <c r="BD632" s="3">
        <f>IF(T632&gt;0,RANK(T632,(N632:P632,Q632:AE632)),0)</f>
        <v>9</v>
      </c>
      <c r="BE632" s="2">
        <f t="shared" si="255"/>
        <v>2.5202520252025204E-3</v>
      </c>
      <c r="BF632" s="2">
        <f t="shared" si="256"/>
        <v>1.8001800180018001E-3</v>
      </c>
      <c r="BG632" s="2">
        <f t="shared" si="257"/>
        <v>1.0801080108010801E-3</v>
      </c>
      <c r="BH632" s="2">
        <f t="shared" si="247"/>
        <v>1.8001800180018001E-4</v>
      </c>
      <c r="BJ632" t="s">
        <v>674</v>
      </c>
      <c r="BK632" t="s">
        <v>396</v>
      </c>
      <c r="BL632">
        <v>1</v>
      </c>
      <c r="BN632">
        <v>0</v>
      </c>
      <c r="BO632" s="60">
        <v>16</v>
      </c>
      <c r="BP632" s="62">
        <v>87</v>
      </c>
      <c r="BQ632" s="66">
        <f t="shared" si="258"/>
        <v>16087</v>
      </c>
      <c r="BR632" s="66">
        <f t="shared" si="259"/>
        <v>16087</v>
      </c>
      <c r="BS632" s="3" t="s">
        <v>3083</v>
      </c>
      <c r="DG632" s="6"/>
      <c r="DH632" s="6"/>
      <c r="DJ632" s="6"/>
      <c r="DK632" s="6"/>
      <c r="DL632" s="6"/>
    </row>
    <row r="633" spans="1:116" ht="14" customHeight="1" collapsed="1" x14ac:dyDescent="0.2">
      <c r="A633" t="s">
        <v>2054</v>
      </c>
      <c r="B633" t="s">
        <v>534</v>
      </c>
      <c r="C633" s="1">
        <f t="shared" si="248"/>
        <v>905050</v>
      </c>
      <c r="D633" s="3">
        <f>IF(N633&gt;0, RANK(N633,(N633:P633,Q633:AE633)),0)</f>
        <v>2</v>
      </c>
      <c r="E633" s="3">
        <f>IF(O633&gt;0,RANK(O633,(N633:P633,Q633:AE633)),0)</f>
        <v>1</v>
      </c>
      <c r="F633" s="3">
        <f>IF(P633&gt;0,RANK(P633,(N633:P633,Q633:AE633)),0)</f>
        <v>3</v>
      </c>
      <c r="G633" s="1">
        <f t="shared" si="249"/>
        <v>330274</v>
      </c>
      <c r="H633" s="2">
        <f t="shared" si="250"/>
        <v>0.36492348489033755</v>
      </c>
      <c r="I633" s="2"/>
      <c r="J633" s="2">
        <f t="shared" si="251"/>
        <v>0.30381967847080271</v>
      </c>
      <c r="K633" s="2">
        <f t="shared" si="252"/>
        <v>0.66874316336114026</v>
      </c>
      <c r="L633" s="2">
        <f t="shared" si="253"/>
        <v>1.4156123971051322E-2</v>
      </c>
      <c r="M633" s="2">
        <f t="shared" si="254"/>
        <v>1.3281034197005707E-2</v>
      </c>
      <c r="N633" s="38">
        <v>274972</v>
      </c>
      <c r="O633" s="38">
        <v>605246</v>
      </c>
      <c r="P633" s="38">
        <v>12812</v>
      </c>
      <c r="Q633" s="38">
        <v>4462</v>
      </c>
      <c r="R633" s="38">
        <v>2973</v>
      </c>
      <c r="S633" s="38">
        <v>1026</v>
      </c>
      <c r="T633" s="38">
        <v>1230</v>
      </c>
      <c r="U633" s="38"/>
      <c r="V633" s="38"/>
      <c r="W633" s="38"/>
      <c r="X633" s="38">
        <v>238</v>
      </c>
      <c r="Y633" s="38"/>
      <c r="Z633" s="38">
        <v>514</v>
      </c>
      <c r="AA633" s="38">
        <v>1577</v>
      </c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  <c r="BA633" s="3">
        <f>IF(Q633&gt;0,RANK(Q633,(N633:P633,Q633:AE633)),0)</f>
        <v>4</v>
      </c>
      <c r="BB633" s="3">
        <f>IF(R633&gt;0,RANK(R633,(N633:P633,Q633:AE633)),0)</f>
        <v>5</v>
      </c>
      <c r="BC633" s="3">
        <f>IF(S633&gt;0,RANK(S633,(N633:P633,Q633:AE633)),0)</f>
        <v>8</v>
      </c>
      <c r="BD633" s="3">
        <f>IF(T633&gt;0,RANK(T633,(N633:P633,Q633:AE633)),0)</f>
        <v>7</v>
      </c>
      <c r="BE633" s="2">
        <f t="shared" si="255"/>
        <v>4.9301143583227449E-3</v>
      </c>
      <c r="BF633" s="2">
        <f t="shared" si="256"/>
        <v>3.2849013866637204E-3</v>
      </c>
      <c r="BG633" s="2">
        <f t="shared" si="257"/>
        <v>1.1336390254682062E-3</v>
      </c>
      <c r="BH633" s="2">
        <f t="shared" si="247"/>
        <v>1.3590409369648086E-3</v>
      </c>
      <c r="BJ633" t="s">
        <v>2054</v>
      </c>
      <c r="BK633" t="s">
        <v>534</v>
      </c>
      <c r="BN633">
        <v>0</v>
      </c>
      <c r="BO633" s="60">
        <v>16</v>
      </c>
      <c r="BP633" s="62"/>
      <c r="BQ633" s="60">
        <v>16</v>
      </c>
      <c r="BR633" s="60">
        <f t="shared" si="259"/>
        <v>16</v>
      </c>
      <c r="BS633" s="3" t="s">
        <v>693</v>
      </c>
      <c r="CF633" s="38">
        <f>SUM(CF589:CF632)</f>
        <v>508</v>
      </c>
      <c r="CM633" s="38"/>
      <c r="CN633" s="38"/>
      <c r="CO633" s="38"/>
      <c r="CP633" s="38"/>
      <c r="CQ633" s="38"/>
      <c r="CR633" s="38"/>
      <c r="CS633" s="38"/>
      <c r="CT633" s="38"/>
    </row>
    <row r="634" spans="1:116" ht="14" customHeight="1" x14ac:dyDescent="0.2">
      <c r="C634" s="1"/>
      <c r="E634" s="3"/>
      <c r="F634" s="3"/>
      <c r="I634" s="2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  <c r="BA634" s="3"/>
      <c r="BB634" s="3"/>
      <c r="BC634" s="3"/>
      <c r="BD634" s="3"/>
      <c r="BO634" s="60"/>
      <c r="BP634" s="62"/>
      <c r="BQ634" s="66"/>
      <c r="BR634" s="66"/>
      <c r="CF634" s="1"/>
      <c r="CG634" s="1"/>
      <c r="CH634" s="1"/>
      <c r="CI634" s="1"/>
      <c r="CK634" s="1"/>
      <c r="CL634" s="1"/>
      <c r="CM634" s="1"/>
      <c r="CN634"/>
      <c r="CO634"/>
      <c r="CP634"/>
      <c r="CT634"/>
      <c r="CU634"/>
    </row>
    <row r="635" spans="1:116" ht="14" hidden="1" customHeight="1" outlineLevel="1" x14ac:dyDescent="0.2">
      <c r="A635" t="s">
        <v>1006</v>
      </c>
      <c r="B635" t="s">
        <v>1343</v>
      </c>
      <c r="C635" s="1">
        <f t="shared" ref="C635:C666" si="260">SUM(N635:AY635)</f>
        <v>31766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>IF(P635&gt;0,RANK(P635,(N635:P635,Q635:AE635)),0)</f>
        <v>3</v>
      </c>
      <c r="G635" s="1">
        <f t="shared" ref="G635:G666" si="261">IF(C635&gt;0,MAX(N635:P635)-LARGE(N635:P635,2),0)</f>
        <v>15050</v>
      </c>
      <c r="H635" s="2">
        <f t="shared" ref="H635:H666" si="262">IF(C635&gt;0,G635/C635,0)</f>
        <v>0.47377699427060377</v>
      </c>
      <c r="I635" s="2"/>
      <c r="J635" s="2">
        <f t="shared" ref="J635:J666" si="263">IF($C635=0,"-",N635/$C635)</f>
        <v>0.25533589372284832</v>
      </c>
      <c r="K635" s="2">
        <f t="shared" ref="K635:K666" si="264">IF($C635=0,"-",O635/$C635)</f>
        <v>0.72911288799345209</v>
      </c>
      <c r="L635" s="2">
        <f t="shared" ref="L635:L666" si="265">IF($C635=0,"-",P635/$C635)</f>
        <v>1.4858653906692691E-2</v>
      </c>
      <c r="M635" s="2">
        <f t="shared" ref="M635:M666" si="266">IF(C635=0,"-",(1-J635-K635-L635))</f>
        <v>6.9256437700696179E-4</v>
      </c>
      <c r="N635" s="38">
        <v>8111</v>
      </c>
      <c r="O635" s="38">
        <v>23161</v>
      </c>
      <c r="P635" s="38">
        <v>472</v>
      </c>
      <c r="Q635" s="38">
        <v>9</v>
      </c>
      <c r="R635" s="38">
        <v>10</v>
      </c>
      <c r="S635" s="38"/>
      <c r="T635" s="38">
        <v>0</v>
      </c>
      <c r="U635" s="38">
        <v>0</v>
      </c>
      <c r="V635" s="38"/>
      <c r="W635" s="38">
        <f>IF(Copyright!B$11=1,IF(CF635&gt;0,CF635-SUM(Q635:V635)-SUM(X635:AY635),SUM(CN635:CR635)),SUM(CN635:CR635))</f>
        <v>0</v>
      </c>
      <c r="X635" s="38">
        <v>0</v>
      </c>
      <c r="Y635" s="38">
        <v>0</v>
      </c>
      <c r="Z635" s="38">
        <v>3</v>
      </c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  <c r="BA635" s="3">
        <f>IF(Q635&gt;0,RANK(Q635,(N635:P635,Q635:AE635)),0)</f>
        <v>5</v>
      </c>
      <c r="BB635" s="3">
        <f>IF(R635&gt;0,RANK(R635,(N635:P635,Q635:AE635)),0)</f>
        <v>4</v>
      </c>
      <c r="BC635" s="3">
        <f>IF(S635&gt;0,RANK(S635,(N635:P635,Q635:AE635)),0)</f>
        <v>0</v>
      </c>
      <c r="BD635" s="3">
        <f>IF(T635&gt;0,RANK(T635,(N635:P635,Q635:AE635)),0)</f>
        <v>0</v>
      </c>
      <c r="BE635" s="2">
        <f t="shared" ref="BE635:BE666" si="267">IF($C635=0,"-",Q635/$C635)</f>
        <v>2.8332179059371653E-4</v>
      </c>
      <c r="BF635" s="2">
        <f t="shared" ref="BF635:BF666" si="268">IF($C635=0,"-",R635/$C635)</f>
        <v>3.1480198954857397E-4</v>
      </c>
      <c r="BG635" s="2">
        <f t="shared" ref="BG635:BG666" si="269">IF($C635=0,"-",S635/$C635)</f>
        <v>0</v>
      </c>
      <c r="BH635" s="2">
        <f t="shared" ref="BH635:BH666" si="270">IF($C635=0,"-",T635/$C635)</f>
        <v>0</v>
      </c>
      <c r="BJ635" t="s">
        <v>1006</v>
      </c>
      <c r="BK635" t="s">
        <v>1343</v>
      </c>
      <c r="BL635">
        <v>15</v>
      </c>
      <c r="BN635">
        <v>0</v>
      </c>
      <c r="BO635" s="60">
        <v>17</v>
      </c>
      <c r="BP635" s="62">
        <v>1</v>
      </c>
      <c r="BQ635" s="66">
        <f t="shared" ref="BQ635:BQ666" si="271">1000*BO635+BP635</f>
        <v>17001</v>
      </c>
      <c r="BR635" s="66">
        <f t="shared" si="259"/>
        <v>17001</v>
      </c>
      <c r="BS635" s="3" t="s">
        <v>3083</v>
      </c>
      <c r="BX635" s="38">
        <f>CF635-SUM(Q635:Z635)</f>
        <v>0</v>
      </c>
      <c r="BY635" s="73"/>
      <c r="CB635" s="95"/>
      <c r="CC635" s="38" t="s">
        <v>3738</v>
      </c>
      <c r="CD635" s="38">
        <f t="shared" ref="CD635:CD698" si="272">C635-CE635</f>
        <v>0</v>
      </c>
      <c r="CE635" s="38">
        <f>8111+23161+472+22</f>
        <v>31766</v>
      </c>
      <c r="CF635" s="38">
        <v>22</v>
      </c>
      <c r="CI635" s="1"/>
      <c r="CM635" s="51"/>
      <c r="CN635" s="38"/>
      <c r="CO635" s="38"/>
      <c r="CP635" s="38"/>
      <c r="CQ635" s="38"/>
      <c r="CR635" s="38"/>
      <c r="CS635" s="38"/>
      <c r="CT635"/>
      <c r="CU635"/>
    </row>
    <row r="636" spans="1:116" ht="14" hidden="1" customHeight="1" outlineLevel="1" x14ac:dyDescent="0.2">
      <c r="A636" t="s">
        <v>26</v>
      </c>
      <c r="B636" t="s">
        <v>1343</v>
      </c>
      <c r="C636" s="1">
        <f t="shared" si="260"/>
        <v>2276</v>
      </c>
      <c r="D636" s="3">
        <f>IF(N636&gt;0, RANK(N636,(N636:P636,Q636:AE636)),0)</f>
        <v>2</v>
      </c>
      <c r="E636" s="3">
        <f>IF(O636&gt;0,RANK(O636,(N636:P636,Q636:AE636)),0)</f>
        <v>1</v>
      </c>
      <c r="F636" s="3">
        <f>IF(P636&gt;0,RANK(P636,(N636:P636,Q636:AE636)),0)</f>
        <v>3</v>
      </c>
      <c r="G636" s="1">
        <f t="shared" si="261"/>
        <v>437</v>
      </c>
      <c r="H636" s="2">
        <f t="shared" si="262"/>
        <v>0.19200351493848858</v>
      </c>
      <c r="I636" s="2"/>
      <c r="J636" s="2">
        <f t="shared" si="263"/>
        <v>0.39718804920913886</v>
      </c>
      <c r="K636" s="2">
        <f t="shared" si="264"/>
        <v>0.58919156414762741</v>
      </c>
      <c r="L636" s="2">
        <f t="shared" si="265"/>
        <v>1.1423550087873463E-2</v>
      </c>
      <c r="M636" s="2">
        <f t="shared" si="266"/>
        <v>2.1968365553602653E-3</v>
      </c>
      <c r="N636" s="38">
        <v>904</v>
      </c>
      <c r="O636" s="38">
        <v>1341</v>
      </c>
      <c r="P636" s="38">
        <v>26</v>
      </c>
      <c r="Q636" s="38">
        <v>0</v>
      </c>
      <c r="R636" s="38">
        <v>0</v>
      </c>
      <c r="S636" s="38"/>
      <c r="T636" s="38">
        <v>0</v>
      </c>
      <c r="U636" s="38">
        <v>0</v>
      </c>
      <c r="V636" s="38"/>
      <c r="W636" s="38">
        <f>IF(Copyright!B$11=1,IF(CF636&gt;0,CF636-SUM(Q636:V636)-SUM(X636:AY636),SUM(CN636:CR636)),SUM(CN636:CR636))</f>
        <v>5</v>
      </c>
      <c r="X636" s="38">
        <v>0</v>
      </c>
      <c r="Y636" s="38">
        <v>0</v>
      </c>
      <c r="Z636" s="38">
        <v>0</v>
      </c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  <c r="BA636" s="3">
        <f>IF(Q636&gt;0,RANK(Q636,(N636:P636,Q636:AE636)),0)</f>
        <v>0</v>
      </c>
      <c r="BB636" s="3">
        <f>IF(R636&gt;0,RANK(R636,(N636:P636,Q636:AE636)),0)</f>
        <v>0</v>
      </c>
      <c r="BC636" s="3">
        <f>IF(S636&gt;0,RANK(S636,(N636:P636,Q636:AE636)),0)</f>
        <v>0</v>
      </c>
      <c r="BD636" s="3">
        <f>IF(T636&gt;0,RANK(T636,(N636:P636,Q636:AE636)),0)</f>
        <v>0</v>
      </c>
      <c r="BE636" s="2">
        <f t="shared" si="267"/>
        <v>0</v>
      </c>
      <c r="BF636" s="2">
        <f t="shared" si="268"/>
        <v>0</v>
      </c>
      <c r="BG636" s="2">
        <f t="shared" si="269"/>
        <v>0</v>
      </c>
      <c r="BH636" s="2">
        <f t="shared" si="270"/>
        <v>0</v>
      </c>
      <c r="BJ636" t="s">
        <v>26</v>
      </c>
      <c r="BK636" t="s">
        <v>1343</v>
      </c>
      <c r="BL636">
        <v>12</v>
      </c>
      <c r="BN636">
        <v>0</v>
      </c>
      <c r="BO636" s="60">
        <v>17</v>
      </c>
      <c r="BP636" s="62">
        <v>3</v>
      </c>
      <c r="BQ636" s="66">
        <f t="shared" si="271"/>
        <v>17003</v>
      </c>
      <c r="BR636" s="66">
        <f t="shared" si="259"/>
        <v>17003</v>
      </c>
      <c r="BS636" s="3" t="s">
        <v>3083</v>
      </c>
      <c r="BX636" s="38">
        <f t="shared" ref="BX636:BX699" si="273">CF636-SUM(Q636:Z636)</f>
        <v>0</v>
      </c>
      <c r="CB636" s="95"/>
      <c r="CC636" s="38" t="s">
        <v>3738</v>
      </c>
      <c r="CD636" s="38">
        <f t="shared" si="272"/>
        <v>0</v>
      </c>
      <c r="CE636" s="38">
        <f>1341+904+26+5</f>
        <v>2276</v>
      </c>
      <c r="CF636" s="38">
        <v>5</v>
      </c>
      <c r="CI636" s="1"/>
      <c r="CM636" s="51"/>
      <c r="CN636" s="38"/>
      <c r="CO636" s="38"/>
      <c r="CP636" s="38"/>
      <c r="CQ636" s="38"/>
      <c r="CR636" s="38"/>
      <c r="CS636" s="38"/>
      <c r="CT636"/>
      <c r="CU636"/>
    </row>
    <row r="637" spans="1:116" ht="14" hidden="1" customHeight="1" outlineLevel="1" x14ac:dyDescent="0.2">
      <c r="A637" t="s">
        <v>2509</v>
      </c>
      <c r="B637" t="s">
        <v>1343</v>
      </c>
      <c r="C637" s="1">
        <f t="shared" si="260"/>
        <v>7991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>IF(P637&gt;0,RANK(P637,(N637:P637,Q637:AE637)),0)</f>
        <v>3</v>
      </c>
      <c r="G637" s="1">
        <f t="shared" si="261"/>
        <v>3575</v>
      </c>
      <c r="H637" s="2">
        <f t="shared" si="262"/>
        <v>0.44737830058816169</v>
      </c>
      <c r="I637" s="2"/>
      <c r="J637" s="2">
        <f t="shared" si="263"/>
        <v>0.26492303841822051</v>
      </c>
      <c r="K637" s="2">
        <f t="shared" si="264"/>
        <v>0.71230133900638215</v>
      </c>
      <c r="L637" s="2">
        <f t="shared" si="265"/>
        <v>2.1524214741584283E-2</v>
      </c>
      <c r="M637" s="2">
        <f t="shared" si="266"/>
        <v>1.2514078338130528E-3</v>
      </c>
      <c r="N637" s="38">
        <v>2117</v>
      </c>
      <c r="O637" s="38">
        <v>5692</v>
      </c>
      <c r="P637" s="38">
        <v>172</v>
      </c>
      <c r="Q637" s="38">
        <v>2</v>
      </c>
      <c r="R637" s="38">
        <v>7</v>
      </c>
      <c r="S637" s="38"/>
      <c r="T637" s="38">
        <v>0</v>
      </c>
      <c r="U637" s="38">
        <v>1</v>
      </c>
      <c r="V637" s="38"/>
      <c r="W637" s="38">
        <f>IF(Copyright!B$11=1,IF(CF637&gt;0,CF637-SUM(Q637:V637)-SUM(X637:AY637),SUM(CN637:CR637)),SUM(CN637:CR637))</f>
        <v>0</v>
      </c>
      <c r="X637" s="38">
        <v>0</v>
      </c>
      <c r="Y637" s="38">
        <v>0</v>
      </c>
      <c r="Z637" s="38">
        <v>0</v>
      </c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  <c r="BA637" s="3">
        <f>IF(Q637&gt;0,RANK(Q637,(N637:P637,Q637:AE637)),0)</f>
        <v>5</v>
      </c>
      <c r="BB637" s="3">
        <f>IF(R637&gt;0,RANK(R637,(N637:P637,Q637:AE637)),0)</f>
        <v>4</v>
      </c>
      <c r="BC637" s="3">
        <f>IF(S637&gt;0,RANK(S637,(N637:P637,Q637:AE637)),0)</f>
        <v>0</v>
      </c>
      <c r="BD637" s="3">
        <f>IF(T637&gt;0,RANK(T637,(N637:P637,Q637:AE637)),0)</f>
        <v>0</v>
      </c>
      <c r="BE637" s="2">
        <f t="shared" si="267"/>
        <v>2.5028156676260791E-4</v>
      </c>
      <c r="BF637" s="2">
        <f t="shared" si="268"/>
        <v>8.7598548366912778E-4</v>
      </c>
      <c r="BG637" s="2">
        <f t="shared" si="269"/>
        <v>0</v>
      </c>
      <c r="BH637" s="2">
        <f t="shared" si="270"/>
        <v>0</v>
      </c>
      <c r="BJ637" t="s">
        <v>2509</v>
      </c>
      <c r="BK637" t="s">
        <v>1343</v>
      </c>
      <c r="BL637">
        <v>15</v>
      </c>
      <c r="BN637">
        <v>0</v>
      </c>
      <c r="BO637" s="60">
        <v>17</v>
      </c>
      <c r="BP637" s="62">
        <v>5</v>
      </c>
      <c r="BQ637" s="66">
        <f t="shared" si="271"/>
        <v>17005</v>
      </c>
      <c r="BR637" s="66">
        <f t="shared" si="259"/>
        <v>17005</v>
      </c>
      <c r="BS637" s="3" t="s">
        <v>3083</v>
      </c>
      <c r="BX637" s="38">
        <f t="shared" si="273"/>
        <v>-10</v>
      </c>
      <c r="CC637" s="1" t="s">
        <v>2453</v>
      </c>
      <c r="CD637" s="38">
        <f t="shared" si="272"/>
        <v>7991</v>
      </c>
      <c r="CF637" s="100"/>
      <c r="CI637" s="1"/>
      <c r="CM637" s="51"/>
      <c r="CN637" s="38"/>
      <c r="CO637" s="38"/>
      <c r="CP637" s="38"/>
      <c r="CQ637" s="38"/>
      <c r="CR637" s="38"/>
      <c r="CS637" s="38"/>
      <c r="CT637"/>
      <c r="CU637"/>
    </row>
    <row r="638" spans="1:116" ht="14" hidden="1" customHeight="1" outlineLevel="1" x14ac:dyDescent="0.2">
      <c r="A638" t="s">
        <v>1023</v>
      </c>
      <c r="B638" t="s">
        <v>1343</v>
      </c>
      <c r="C638" s="1">
        <f t="shared" si="260"/>
        <v>24256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IF(P638&gt;0,RANK(P638,(N638:P638,Q638:AE638)),0)</f>
        <v>3</v>
      </c>
      <c r="G638" s="1">
        <f t="shared" si="261"/>
        <v>3514</v>
      </c>
      <c r="H638" s="2">
        <f t="shared" si="262"/>
        <v>0.14487137203166228</v>
      </c>
      <c r="I638" s="2"/>
      <c r="J638" s="2">
        <f t="shared" si="263"/>
        <v>0.41882420844327178</v>
      </c>
      <c r="K638" s="2">
        <f t="shared" si="264"/>
        <v>0.56369558047493407</v>
      </c>
      <c r="L638" s="2">
        <f t="shared" si="265"/>
        <v>1.5831134564643801E-2</v>
      </c>
      <c r="M638" s="2">
        <f t="shared" si="266"/>
        <v>1.6490765171502941E-3</v>
      </c>
      <c r="N638" s="38">
        <v>10159</v>
      </c>
      <c r="O638" s="38">
        <v>13673</v>
      </c>
      <c r="P638" s="38">
        <v>384</v>
      </c>
      <c r="Q638" s="38">
        <v>8</v>
      </c>
      <c r="R638" s="38">
        <v>27</v>
      </c>
      <c r="S638" s="38"/>
      <c r="T638" s="38">
        <v>2</v>
      </c>
      <c r="U638" s="38">
        <v>3</v>
      </c>
      <c r="V638" s="38"/>
      <c r="W638" s="38">
        <f>IF(Copyright!B$11=1,IF(CF638&gt;0,CF638-SUM(Q638:V638)-SUM(X638:AY638),SUM(CN638:CR638)),SUM(CN638:CR638))</f>
        <v>0</v>
      </c>
      <c r="X638" s="38">
        <v>0</v>
      </c>
      <c r="Y638" s="38">
        <v>0</v>
      </c>
      <c r="Z638" s="38">
        <v>0</v>
      </c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  <c r="BA638" s="3">
        <f>IF(Q638&gt;0,RANK(Q638,(N638:P638,Q638:AE638)),0)</f>
        <v>5</v>
      </c>
      <c r="BB638" s="3">
        <f>IF(R638&gt;0,RANK(R638,(N638:P638,Q638:AE638)),0)</f>
        <v>4</v>
      </c>
      <c r="BC638" s="3">
        <f>IF(S638&gt;0,RANK(S638,(N638:P638,Q638:AE638)),0)</f>
        <v>0</v>
      </c>
      <c r="BD638" s="3">
        <f>IF(T638&gt;0,RANK(T638,(N638:P638,Q638:AE638)),0)</f>
        <v>7</v>
      </c>
      <c r="BE638" s="2">
        <f t="shared" si="267"/>
        <v>3.2981530343007914E-4</v>
      </c>
      <c r="BF638" s="2">
        <f t="shared" si="268"/>
        <v>1.1131266490765172E-3</v>
      </c>
      <c r="BG638" s="2">
        <f t="shared" si="269"/>
        <v>0</v>
      </c>
      <c r="BH638" s="2">
        <f t="shared" si="270"/>
        <v>8.2453825857519786E-5</v>
      </c>
      <c r="BJ638" t="s">
        <v>1023</v>
      </c>
      <c r="BK638" t="s">
        <v>1343</v>
      </c>
      <c r="BN638">
        <v>0</v>
      </c>
      <c r="BO638" s="60">
        <v>17</v>
      </c>
      <c r="BP638" s="62">
        <v>7</v>
      </c>
      <c r="BQ638" s="66">
        <f t="shared" si="271"/>
        <v>17007</v>
      </c>
      <c r="BR638" s="66">
        <f t="shared" si="259"/>
        <v>17007</v>
      </c>
      <c r="BS638" s="3" t="s">
        <v>3083</v>
      </c>
      <c r="BX638" s="38">
        <f t="shared" si="273"/>
        <v>-40</v>
      </c>
      <c r="BY638" s="73"/>
      <c r="CC638" s="1"/>
      <c r="CD638" s="38">
        <f t="shared" si="272"/>
        <v>24256</v>
      </c>
      <c r="CF638" s="100"/>
      <c r="CI638" s="1"/>
      <c r="CM638" s="51"/>
      <c r="CN638" s="38"/>
      <c r="CO638" s="38"/>
      <c r="CP638" s="38"/>
      <c r="CQ638" s="38"/>
      <c r="CR638" s="38"/>
      <c r="CS638" s="38"/>
      <c r="CT638"/>
      <c r="CU638"/>
    </row>
    <row r="639" spans="1:116" ht="14" hidden="1" customHeight="1" outlineLevel="1" x14ac:dyDescent="0.2">
      <c r="A639" t="s">
        <v>567</v>
      </c>
      <c r="B639" t="s">
        <v>1343</v>
      </c>
      <c r="C639" s="1">
        <f t="shared" si="260"/>
        <v>2455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>IF(P639&gt;0,RANK(P639,(N639:P639,Q639:AE639)),0)</f>
        <v>3</v>
      </c>
      <c r="G639" s="1">
        <f t="shared" si="261"/>
        <v>1471</v>
      </c>
      <c r="H639" s="2">
        <f t="shared" si="262"/>
        <v>0.5991853360488798</v>
      </c>
      <c r="I639" s="2"/>
      <c r="J639" s="2">
        <f t="shared" si="263"/>
        <v>0.19022403258655804</v>
      </c>
      <c r="K639" s="2">
        <f t="shared" si="264"/>
        <v>0.78940936863543787</v>
      </c>
      <c r="L639" s="2">
        <f t="shared" si="265"/>
        <v>2.0366598778004074E-2</v>
      </c>
      <c r="M639" s="2">
        <f t="shared" si="266"/>
        <v>-1.0408340855860843E-17</v>
      </c>
      <c r="N639" s="38">
        <v>467</v>
      </c>
      <c r="O639" s="38">
        <v>1938</v>
      </c>
      <c r="P639" s="38">
        <v>50</v>
      </c>
      <c r="Q639" s="38">
        <v>0</v>
      </c>
      <c r="R639" s="38">
        <v>0</v>
      </c>
      <c r="S639" s="38"/>
      <c r="T639" s="38">
        <v>0</v>
      </c>
      <c r="U639" s="38">
        <v>0</v>
      </c>
      <c r="V639" s="38"/>
      <c r="W639" s="38">
        <f>IF(Copyright!B$11=1,IF(CF639&gt;0,CF639-SUM(Q639:V639)-SUM(X639:AY639),SUM(CN639:CR639)),SUM(CN639:CR639))</f>
        <v>0</v>
      </c>
      <c r="X639" s="38">
        <v>0</v>
      </c>
      <c r="Y639" s="38">
        <v>0</v>
      </c>
      <c r="Z639" s="38">
        <v>0</v>
      </c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  <c r="BA639" s="3">
        <f>IF(Q639&gt;0,RANK(Q639,(N639:P639,Q639:AE639)),0)</f>
        <v>0</v>
      </c>
      <c r="BB639" s="3">
        <f>IF(R639&gt;0,RANK(R639,(N639:P639,Q639:AE639)),0)</f>
        <v>0</v>
      </c>
      <c r="BC639" s="3">
        <f>IF(S639&gt;0,RANK(S639,(N639:P639,Q639:AE639)),0)</f>
        <v>0</v>
      </c>
      <c r="BD639" s="3">
        <f>IF(T639&gt;0,RANK(T639,(N639:P639,Q639:AE639)),0)</f>
        <v>0</v>
      </c>
      <c r="BE639" s="2">
        <f t="shared" si="267"/>
        <v>0</v>
      </c>
      <c r="BF639" s="2">
        <f t="shared" si="268"/>
        <v>0</v>
      </c>
      <c r="BG639" s="2">
        <f t="shared" si="269"/>
        <v>0</v>
      </c>
      <c r="BH639" s="2">
        <f t="shared" si="270"/>
        <v>0</v>
      </c>
      <c r="BJ639" t="s">
        <v>567</v>
      </c>
      <c r="BK639" t="s">
        <v>1343</v>
      </c>
      <c r="BL639">
        <v>15</v>
      </c>
      <c r="BN639">
        <v>0</v>
      </c>
      <c r="BO639" s="60">
        <v>17</v>
      </c>
      <c r="BP639" s="62">
        <v>9</v>
      </c>
      <c r="BQ639" s="66">
        <f t="shared" si="271"/>
        <v>17009</v>
      </c>
      <c r="BR639" s="66">
        <f t="shared" si="259"/>
        <v>17009</v>
      </c>
      <c r="BS639" s="3" t="s">
        <v>3083</v>
      </c>
      <c r="BX639" s="38">
        <f t="shared" si="273"/>
        <v>0</v>
      </c>
      <c r="CB639" s="95"/>
      <c r="CC639" s="38" t="s">
        <v>3738</v>
      </c>
      <c r="CD639" s="38">
        <f t="shared" si="272"/>
        <v>-9</v>
      </c>
      <c r="CE639" s="38">
        <f>1938+467+50+9</f>
        <v>2464</v>
      </c>
      <c r="CF639" s="1"/>
      <c r="CI639" s="1"/>
      <c r="CM639" s="51"/>
      <c r="CN639" s="38"/>
      <c r="CO639" s="38"/>
      <c r="CP639" s="38"/>
      <c r="CQ639" s="38"/>
      <c r="CR639" s="38"/>
      <c r="CS639" s="38"/>
      <c r="CT639"/>
      <c r="CU639"/>
    </row>
    <row r="640" spans="1:116" ht="14" hidden="1" customHeight="1" outlineLevel="1" x14ac:dyDescent="0.2">
      <c r="A640" t="s">
        <v>1140</v>
      </c>
      <c r="B640" t="s">
        <v>1343</v>
      </c>
      <c r="C640" s="1">
        <f t="shared" si="260"/>
        <v>15999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IF(P640&gt;0,RANK(P640,(N640:P640,Q640:AE640)),0)</f>
        <v>3</v>
      </c>
      <c r="G640" s="1">
        <f t="shared" si="261"/>
        <v>3884</v>
      </c>
      <c r="H640" s="2">
        <f t="shared" si="262"/>
        <v>0.24276517282330146</v>
      </c>
      <c r="I640" s="2"/>
      <c r="J640" s="2">
        <f t="shared" si="263"/>
        <v>0.36877304831551971</v>
      </c>
      <c r="K640" s="2">
        <f t="shared" si="264"/>
        <v>0.61153822113882117</v>
      </c>
      <c r="L640" s="2">
        <f t="shared" si="265"/>
        <v>1.9251203200200011E-2</v>
      </c>
      <c r="M640" s="2">
        <f t="shared" si="266"/>
        <v>4.3752734545910582E-4</v>
      </c>
      <c r="N640" s="38">
        <v>5900</v>
      </c>
      <c r="O640" s="38">
        <v>9784</v>
      </c>
      <c r="P640" s="38">
        <v>308</v>
      </c>
      <c r="Q640" s="38">
        <v>1</v>
      </c>
      <c r="R640" s="38">
        <v>5</v>
      </c>
      <c r="S640" s="38"/>
      <c r="T640" s="38">
        <v>1</v>
      </c>
      <c r="U640" s="38">
        <v>0</v>
      </c>
      <c r="V640" s="38"/>
      <c r="W640" s="38">
        <f>IF(Copyright!B$11=1,IF(CF640&gt;0,CF640-SUM(Q640:V640)-SUM(X640:AY640),SUM(CN640:CR640)),SUM(CN640:CR640))</f>
        <v>0</v>
      </c>
      <c r="X640" s="38">
        <v>0</v>
      </c>
      <c r="Y640" s="38">
        <v>0</v>
      </c>
      <c r="Z640" s="38">
        <v>0</v>
      </c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  <c r="BA640" s="3">
        <f>IF(Q640&gt;0,RANK(Q640,(N640:P640,Q640:AE640)),0)</f>
        <v>5</v>
      </c>
      <c r="BB640" s="3">
        <f>IF(R640&gt;0,RANK(R640,(N640:P640,Q640:AE640)),0)</f>
        <v>4</v>
      </c>
      <c r="BC640" s="3">
        <f>IF(S640&gt;0,RANK(S640,(N640:P640,Q640:AE640)),0)</f>
        <v>0</v>
      </c>
      <c r="BD640" s="3">
        <f>IF(T640&gt;0,RANK(T640,(N640:P640,Q640:AE640)),0)</f>
        <v>5</v>
      </c>
      <c r="BE640" s="2">
        <f t="shared" si="267"/>
        <v>6.2503906494155883E-5</v>
      </c>
      <c r="BF640" s="2">
        <f t="shared" si="268"/>
        <v>3.1251953247077942E-4</v>
      </c>
      <c r="BG640" s="2">
        <f t="shared" si="269"/>
        <v>0</v>
      </c>
      <c r="BH640" s="2">
        <f t="shared" si="270"/>
        <v>6.2503906494155883E-5</v>
      </c>
      <c r="BJ640" t="s">
        <v>1140</v>
      </c>
      <c r="BK640" t="s">
        <v>1343</v>
      </c>
      <c r="BN640">
        <v>0</v>
      </c>
      <c r="BO640" s="60">
        <v>17</v>
      </c>
      <c r="BP640" s="62">
        <v>11</v>
      </c>
      <c r="BQ640" s="66">
        <f t="shared" si="271"/>
        <v>17011</v>
      </c>
      <c r="BR640" s="66">
        <f t="shared" si="259"/>
        <v>17011</v>
      </c>
      <c r="BS640" s="3" t="s">
        <v>3083</v>
      </c>
      <c r="BX640" s="38">
        <f t="shared" si="273"/>
        <v>-7</v>
      </c>
      <c r="CC640" s="1" t="s">
        <v>2453</v>
      </c>
      <c r="CD640" s="38">
        <f t="shared" si="272"/>
        <v>15999</v>
      </c>
      <c r="CF640" s="100"/>
      <c r="CG640" s="95" t="s">
        <v>3741</v>
      </c>
      <c r="CH640" s="95"/>
      <c r="CI640" s="1"/>
      <c r="CM640" s="51"/>
      <c r="CN640" s="38"/>
      <c r="CO640" s="38"/>
      <c r="CP640" s="38"/>
      <c r="CQ640" s="38"/>
      <c r="CR640" s="38"/>
      <c r="CS640" s="38"/>
      <c r="CT640"/>
      <c r="CU640"/>
    </row>
    <row r="641" spans="1:99" ht="14" hidden="1" customHeight="1" outlineLevel="1" x14ac:dyDescent="0.2">
      <c r="A641" t="s">
        <v>1174</v>
      </c>
      <c r="B641" t="s">
        <v>1343</v>
      </c>
      <c r="C641" s="1">
        <f t="shared" si="260"/>
        <v>2684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>IF(P641&gt;0,RANK(P641,(N641:P641,Q641:AE641)),0)</f>
        <v>3</v>
      </c>
      <c r="G641" s="1">
        <f t="shared" si="261"/>
        <v>1499</v>
      </c>
      <c r="H641" s="2">
        <f t="shared" si="262"/>
        <v>0.55849478390461993</v>
      </c>
      <c r="I641" s="2"/>
      <c r="J641" s="2">
        <f t="shared" si="263"/>
        <v>0.20864381520119224</v>
      </c>
      <c r="K641" s="2">
        <f t="shared" si="264"/>
        <v>0.76713859910581217</v>
      </c>
      <c r="L641" s="2">
        <f t="shared" si="265"/>
        <v>2.2727272727272728E-2</v>
      </c>
      <c r="M641" s="2">
        <f t="shared" si="266"/>
        <v>1.4903129657228634E-3</v>
      </c>
      <c r="N641" s="38">
        <v>560</v>
      </c>
      <c r="O641" s="38">
        <v>2059</v>
      </c>
      <c r="P641" s="38">
        <v>61</v>
      </c>
      <c r="Q641" s="38">
        <v>0</v>
      </c>
      <c r="R641" s="38">
        <v>0</v>
      </c>
      <c r="S641" s="38"/>
      <c r="T641" s="38">
        <v>0</v>
      </c>
      <c r="U641" s="38">
        <v>0</v>
      </c>
      <c r="V641" s="38"/>
      <c r="W641" s="38">
        <f>IF(Copyright!B$11=1,IF(CF641&gt;0,CF641-SUM(Q641:V641)-SUM(X641:AY641),SUM(CN641:CR641)),SUM(CN641:CR641))</f>
        <v>4</v>
      </c>
      <c r="X641" s="38">
        <v>0</v>
      </c>
      <c r="Y641" s="38">
        <v>0</v>
      </c>
      <c r="Z641" s="38">
        <v>0</v>
      </c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  <c r="BA641" s="3">
        <f>IF(Q641&gt;0,RANK(Q641,(N641:P641,Q641:AE641)),0)</f>
        <v>0</v>
      </c>
      <c r="BB641" s="3">
        <f>IF(R641&gt;0,RANK(R641,(N641:P641,Q641:AE641)),0)</f>
        <v>0</v>
      </c>
      <c r="BC641" s="3">
        <f>IF(S641&gt;0,RANK(S641,(N641:P641,Q641:AE641)),0)</f>
        <v>0</v>
      </c>
      <c r="BD641" s="3">
        <f>IF(T641&gt;0,RANK(T641,(N641:P641,Q641:AE641)),0)</f>
        <v>0</v>
      </c>
      <c r="BE641" s="2">
        <f t="shared" si="267"/>
        <v>0</v>
      </c>
      <c r="BF641" s="2">
        <f t="shared" si="268"/>
        <v>0</v>
      </c>
      <c r="BG641" s="2">
        <f t="shared" si="269"/>
        <v>0</v>
      </c>
      <c r="BH641" s="2">
        <f t="shared" si="270"/>
        <v>0</v>
      </c>
      <c r="BJ641" t="s">
        <v>1174</v>
      </c>
      <c r="BK641" t="s">
        <v>1343</v>
      </c>
      <c r="BL641">
        <v>15</v>
      </c>
      <c r="BN641">
        <v>0</v>
      </c>
      <c r="BO641" s="60">
        <v>17</v>
      </c>
      <c r="BP641" s="62">
        <v>13</v>
      </c>
      <c r="BQ641" s="66">
        <f t="shared" si="271"/>
        <v>17013</v>
      </c>
      <c r="BR641" s="66">
        <f t="shared" si="259"/>
        <v>17013</v>
      </c>
      <c r="BS641" s="3" t="s">
        <v>3083</v>
      </c>
      <c r="BX641" s="38">
        <f t="shared" si="273"/>
        <v>0</v>
      </c>
      <c r="CB641" s="95"/>
      <c r="CC641" s="38" t="s">
        <v>3738</v>
      </c>
      <c r="CD641" s="38">
        <f t="shared" si="272"/>
        <v>0</v>
      </c>
      <c r="CE641" s="38">
        <f>560+2059+61+4</f>
        <v>2684</v>
      </c>
      <c r="CF641" s="38">
        <v>4</v>
      </c>
      <c r="CI641" s="1"/>
      <c r="CM641" s="51"/>
      <c r="CN641" s="38"/>
      <c r="CO641" s="38"/>
      <c r="CP641" s="38"/>
      <c r="CQ641" s="38"/>
      <c r="CR641" s="38"/>
      <c r="CS641" s="38"/>
      <c r="CT641"/>
      <c r="CU641"/>
    </row>
    <row r="642" spans="1:99" ht="14" hidden="1" customHeight="1" outlineLevel="1" x14ac:dyDescent="0.2">
      <c r="A642" t="s">
        <v>1643</v>
      </c>
      <c r="B642" t="s">
        <v>1343</v>
      </c>
      <c r="C642" s="1">
        <f t="shared" si="260"/>
        <v>7838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IF(P642&gt;0,RANK(P642,(N642:P642,Q642:AE642)),0)</f>
        <v>3</v>
      </c>
      <c r="G642" s="1">
        <f t="shared" si="261"/>
        <v>2482</v>
      </c>
      <c r="H642" s="2">
        <f t="shared" si="262"/>
        <v>0.31666241388109212</v>
      </c>
      <c r="I642" s="2"/>
      <c r="J642" s="2">
        <f t="shared" si="263"/>
        <v>0.33171727481500385</v>
      </c>
      <c r="K642" s="2">
        <f t="shared" si="264"/>
        <v>0.64837968869609597</v>
      </c>
      <c r="L642" s="2">
        <f t="shared" si="265"/>
        <v>1.9647869354427149E-2</v>
      </c>
      <c r="M642" s="2">
        <f t="shared" si="266"/>
        <v>2.5516713447297848E-4</v>
      </c>
      <c r="N642" s="38">
        <v>2600</v>
      </c>
      <c r="O642" s="38">
        <v>5082</v>
      </c>
      <c r="P642" s="38">
        <v>154</v>
      </c>
      <c r="Q642" s="38">
        <v>1</v>
      </c>
      <c r="R642" s="38">
        <v>0</v>
      </c>
      <c r="S642" s="38"/>
      <c r="T642" s="38">
        <v>0</v>
      </c>
      <c r="U642" s="38">
        <v>1</v>
      </c>
      <c r="V642" s="38"/>
      <c r="W642" s="38">
        <f>IF(Copyright!B$11=1,IF(CF642&gt;0,CF642-SUM(Q642:V642)-SUM(X642:AY642),SUM(CN642:CR642)),SUM(CN642:CR642))</f>
        <v>0</v>
      </c>
      <c r="X642" s="38">
        <v>0</v>
      </c>
      <c r="Y642" s="38">
        <v>0</v>
      </c>
      <c r="Z642" s="38">
        <v>0</v>
      </c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  <c r="BA642" s="3">
        <f>IF(Q642&gt;0,RANK(Q642,(N642:P642,Q642:AE642)),0)</f>
        <v>4</v>
      </c>
      <c r="BB642" s="3">
        <f>IF(R642&gt;0,RANK(R642,(N642:P642,Q642:AE642)),0)</f>
        <v>0</v>
      </c>
      <c r="BC642" s="3">
        <f>IF(S642&gt;0,RANK(S642,(N642:P642,Q642:AE642)),0)</f>
        <v>0</v>
      </c>
      <c r="BD642" s="3">
        <f>IF(T642&gt;0,RANK(T642,(N642:P642,Q642:AE642)),0)</f>
        <v>0</v>
      </c>
      <c r="BE642" s="2">
        <f t="shared" si="267"/>
        <v>1.2758356723653993E-4</v>
      </c>
      <c r="BF642" s="2">
        <f t="shared" si="268"/>
        <v>0</v>
      </c>
      <c r="BG642" s="2">
        <f t="shared" si="269"/>
        <v>0</v>
      </c>
      <c r="BH642" s="2">
        <f t="shared" si="270"/>
        <v>0</v>
      </c>
      <c r="BJ642" t="s">
        <v>1643</v>
      </c>
      <c r="BK642" t="s">
        <v>1343</v>
      </c>
      <c r="BL642">
        <v>17</v>
      </c>
      <c r="BN642">
        <v>0</v>
      </c>
      <c r="BO642" s="60">
        <v>17</v>
      </c>
      <c r="BP642" s="62">
        <v>15</v>
      </c>
      <c r="BQ642" s="66">
        <f t="shared" si="271"/>
        <v>17015</v>
      </c>
      <c r="BR642" s="66">
        <f t="shared" si="259"/>
        <v>17015</v>
      </c>
      <c r="BS642" s="3" t="s">
        <v>3083</v>
      </c>
      <c r="BX642" s="38">
        <f t="shared" si="273"/>
        <v>-2</v>
      </c>
      <c r="CC642" s="1"/>
      <c r="CD642" s="38">
        <f t="shared" si="272"/>
        <v>7838</v>
      </c>
      <c r="CF642" s="100"/>
      <c r="CI642" s="1"/>
      <c r="CM642" s="51"/>
      <c r="CN642" s="38"/>
      <c r="CO642" s="38"/>
      <c r="CP642" s="38"/>
      <c r="CQ642" s="38"/>
      <c r="CR642" s="38"/>
      <c r="CS642" s="38"/>
      <c r="CT642"/>
      <c r="CU642"/>
    </row>
    <row r="643" spans="1:99" ht="14" hidden="1" customHeight="1" outlineLevel="1" x14ac:dyDescent="0.2">
      <c r="A643" t="s">
        <v>334</v>
      </c>
      <c r="B643" t="s">
        <v>1343</v>
      </c>
      <c r="C643" s="1">
        <f t="shared" si="260"/>
        <v>5241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>IF(P643&gt;0,RANK(P643,(N643:P643,Q643:AE643)),0)</f>
        <v>3</v>
      </c>
      <c r="G643" s="1">
        <f t="shared" si="261"/>
        <v>2274</v>
      </c>
      <c r="H643" s="2">
        <f t="shared" si="262"/>
        <v>0.43388666285060101</v>
      </c>
      <c r="I643" s="2"/>
      <c r="J643" s="2">
        <f t="shared" si="263"/>
        <v>0.27437511925205116</v>
      </c>
      <c r="K643" s="2">
        <f t="shared" si="264"/>
        <v>0.70826178210265212</v>
      </c>
      <c r="L643" s="2">
        <f t="shared" si="265"/>
        <v>1.7363098645296698E-2</v>
      </c>
      <c r="M643" s="2">
        <f t="shared" si="266"/>
        <v>2.7755575615628914E-17</v>
      </c>
      <c r="N643" s="38">
        <v>1438</v>
      </c>
      <c r="O643" s="38">
        <v>3712</v>
      </c>
      <c r="P643" s="38">
        <v>91</v>
      </c>
      <c r="Q643" s="38">
        <v>0</v>
      </c>
      <c r="R643" s="38">
        <v>0</v>
      </c>
      <c r="S643" s="38"/>
      <c r="T643" s="38">
        <v>0</v>
      </c>
      <c r="U643" s="38">
        <v>0</v>
      </c>
      <c r="V643" s="38"/>
      <c r="W643" s="38">
        <f>IF(Copyright!B$11=1,IF(CF643&gt;0,CF643-SUM(Q643:V643)-SUM(X643:AY643),SUM(CN643:CR643)),SUM(CN643:CR643))</f>
        <v>0</v>
      </c>
      <c r="X643" s="38">
        <v>0</v>
      </c>
      <c r="Y643" s="38">
        <v>0</v>
      </c>
      <c r="Z643" s="38">
        <v>0</v>
      </c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  <c r="BA643" s="3">
        <f>IF(Q643&gt;0,RANK(Q643,(N643:P643,Q643:AE643)),0)</f>
        <v>0</v>
      </c>
      <c r="BB643" s="3">
        <f>IF(R643&gt;0,RANK(R643,(N643:P643,Q643:AE643)),0)</f>
        <v>0</v>
      </c>
      <c r="BC643" s="3">
        <f>IF(S643&gt;0,RANK(S643,(N643:P643,Q643:AE643)),0)</f>
        <v>0</v>
      </c>
      <c r="BD643" s="3">
        <f>IF(T643&gt;0,RANK(T643,(N643:P643,Q643:AE643)),0)</f>
        <v>0</v>
      </c>
      <c r="BE643" s="2">
        <f t="shared" si="267"/>
        <v>0</v>
      </c>
      <c r="BF643" s="2">
        <f t="shared" si="268"/>
        <v>0</v>
      </c>
      <c r="BG643" s="2">
        <f t="shared" si="269"/>
        <v>0</v>
      </c>
      <c r="BH643" s="2">
        <f t="shared" si="270"/>
        <v>0</v>
      </c>
      <c r="BJ643" t="s">
        <v>334</v>
      </c>
      <c r="BK643" t="s">
        <v>1343</v>
      </c>
      <c r="BL643">
        <v>15</v>
      </c>
      <c r="BN643">
        <v>0</v>
      </c>
      <c r="BO643" s="60">
        <v>17</v>
      </c>
      <c r="BP643" s="62">
        <v>17</v>
      </c>
      <c r="BQ643" s="66">
        <f t="shared" si="271"/>
        <v>17017</v>
      </c>
      <c r="BR643" s="66">
        <f t="shared" si="259"/>
        <v>17017</v>
      </c>
      <c r="BS643" s="3" t="s">
        <v>3083</v>
      </c>
      <c r="BX643" s="38">
        <f t="shared" si="273"/>
        <v>0</v>
      </c>
      <c r="CB643" s="95"/>
      <c r="CC643" s="38" t="s">
        <v>3960</v>
      </c>
      <c r="CD643" s="38">
        <f t="shared" si="272"/>
        <v>0</v>
      </c>
      <c r="CE643" s="38">
        <f>3712+1438+91</f>
        <v>5241</v>
      </c>
      <c r="CF643" s="1"/>
      <c r="CG643" s="38" t="s">
        <v>3954</v>
      </c>
      <c r="CI643" s="1"/>
      <c r="CM643" s="51"/>
      <c r="CN643" s="38"/>
      <c r="CO643" s="38"/>
      <c r="CP643" s="38"/>
      <c r="CQ643" s="38"/>
      <c r="CR643" s="38"/>
      <c r="CS643" s="38"/>
      <c r="CT643"/>
      <c r="CU643"/>
    </row>
    <row r="644" spans="1:99" ht="14" hidden="1" customHeight="1" outlineLevel="1" x14ac:dyDescent="0.2">
      <c r="A644" t="s">
        <v>821</v>
      </c>
      <c r="B644" t="s">
        <v>1343</v>
      </c>
      <c r="C644" s="1">
        <f t="shared" si="260"/>
        <v>90256</v>
      </c>
      <c r="D644" s="3">
        <f>IF(N644&gt;0, RANK(N644,(N644:P644,Q644:AE644)),0)</f>
        <v>1</v>
      </c>
      <c r="E644" s="3">
        <f>IF(O644&gt;0,RANK(O644,(N644:P644,Q644:AE644)),0)</f>
        <v>2</v>
      </c>
      <c r="F644" s="3">
        <f>IF(P644&gt;0,RANK(P644,(N644:P644,Q644:AE644)),0)</f>
        <v>3</v>
      </c>
      <c r="G644" s="1">
        <f t="shared" si="261"/>
        <v>21349</v>
      </c>
      <c r="H644" s="2">
        <f t="shared" si="262"/>
        <v>0.23653829108314128</v>
      </c>
      <c r="I644" s="2"/>
      <c r="J644" s="2">
        <f t="shared" si="263"/>
        <v>0.6017771671689417</v>
      </c>
      <c r="K644" s="2">
        <f t="shared" si="264"/>
        <v>0.36523887608580041</v>
      </c>
      <c r="L644" s="2">
        <f t="shared" si="265"/>
        <v>1.4935295160432547E-2</v>
      </c>
      <c r="M644" s="2">
        <f t="shared" si="266"/>
        <v>1.8048661584825345E-2</v>
      </c>
      <c r="N644" s="38">
        <v>54314</v>
      </c>
      <c r="O644" s="38">
        <v>32965</v>
      </c>
      <c r="P644" s="38">
        <v>1348</v>
      </c>
      <c r="Q644" s="38">
        <v>108</v>
      </c>
      <c r="R644" s="38">
        <v>612</v>
      </c>
      <c r="S644" s="38"/>
      <c r="T644" s="38">
        <v>97</v>
      </c>
      <c r="U644" s="38">
        <v>52</v>
      </c>
      <c r="V644" s="38"/>
      <c r="W644" s="38">
        <f>IF(Copyright!B$11=1,IF(CF644&gt;0,CF644-SUM(Q644:V644)-SUM(X644:AY644),SUM(CN644:CR644)),SUM(CN644:CR644))</f>
        <v>675</v>
      </c>
      <c r="X644" s="38">
        <v>84</v>
      </c>
      <c r="Y644" s="38">
        <v>0</v>
      </c>
      <c r="Z644" s="38">
        <v>1</v>
      </c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  <c r="BA644" s="3">
        <f>IF(Q644&gt;0,RANK(Q644,(N644:P644,Q644:AE644)),0)</f>
        <v>6</v>
      </c>
      <c r="BB644" s="3">
        <f>IF(R644&gt;0,RANK(R644,(N644:P644,Q644:AE644)),0)</f>
        <v>5</v>
      </c>
      <c r="BC644" s="3">
        <f>IF(S644&gt;0,RANK(S644,(N644:P644,Q644:AE644)),0)</f>
        <v>0</v>
      </c>
      <c r="BD644" s="3">
        <f>IF(T644&gt;0,RANK(T644,(N644:P644,Q644:AE644)),0)</f>
        <v>7</v>
      </c>
      <c r="BE644" s="2">
        <f t="shared" si="267"/>
        <v>1.196596348165219E-3</v>
      </c>
      <c r="BF644" s="2">
        <f t="shared" si="268"/>
        <v>6.7807126396029075E-3</v>
      </c>
      <c r="BG644" s="2">
        <f t="shared" si="269"/>
        <v>0</v>
      </c>
      <c r="BH644" s="2">
        <f t="shared" si="270"/>
        <v>1.0747207941854281E-3</v>
      </c>
      <c r="BJ644" t="s">
        <v>821</v>
      </c>
      <c r="BK644" t="s">
        <v>1343</v>
      </c>
      <c r="BN644">
        <v>0</v>
      </c>
      <c r="BO644" s="60">
        <v>17</v>
      </c>
      <c r="BP644" s="62">
        <v>19</v>
      </c>
      <c r="BQ644" s="66">
        <f t="shared" si="271"/>
        <v>17019</v>
      </c>
      <c r="BR644" s="66">
        <f t="shared" si="259"/>
        <v>17019</v>
      </c>
      <c r="BS644" s="3" t="s">
        <v>3083</v>
      </c>
      <c r="BX644" s="38">
        <f t="shared" si="273"/>
        <v>0</v>
      </c>
      <c r="BY644" s="73"/>
      <c r="CB644" s="95"/>
      <c r="CD644" s="38">
        <f t="shared" si="272"/>
        <v>0</v>
      </c>
      <c r="CE644" s="38">
        <f>54314+32965+1348+1629</f>
        <v>90256</v>
      </c>
      <c r="CF644" s="1">
        <v>1629</v>
      </c>
      <c r="CI644" s="1"/>
      <c r="CM644" s="51"/>
      <c r="CN644" s="38"/>
      <c r="CO644" s="38"/>
      <c r="CP644" s="38"/>
      <c r="CQ644" s="38"/>
      <c r="CR644" s="38"/>
      <c r="CS644" s="38"/>
      <c r="CT644"/>
      <c r="CU644"/>
    </row>
    <row r="645" spans="1:99" ht="14" hidden="1" customHeight="1" outlineLevel="1" x14ac:dyDescent="0.2">
      <c r="A645" t="s">
        <v>2780</v>
      </c>
      <c r="B645" t="s">
        <v>1343</v>
      </c>
      <c r="C645" s="1">
        <f t="shared" si="260"/>
        <v>15545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>IF(P645&gt;0,RANK(P645,(N645:P645,Q645:AE645)),0)</f>
        <v>3</v>
      </c>
      <c r="G645" s="1">
        <f t="shared" si="261"/>
        <v>7252</v>
      </c>
      <c r="H645" s="2">
        <f t="shared" si="262"/>
        <v>0.46651656481183662</v>
      </c>
      <c r="I645" s="2"/>
      <c r="J645" s="2">
        <f t="shared" si="263"/>
        <v>0.25899002894821488</v>
      </c>
      <c r="K645" s="2">
        <f t="shared" si="264"/>
        <v>0.72550659376005144</v>
      </c>
      <c r="L645" s="2">
        <f t="shared" si="265"/>
        <v>1.4795754261820521E-2</v>
      </c>
      <c r="M645" s="2">
        <f t="shared" si="266"/>
        <v>7.0762302991315626E-4</v>
      </c>
      <c r="N645" s="38">
        <v>4026</v>
      </c>
      <c r="O645" s="38">
        <v>11278</v>
      </c>
      <c r="P645" s="38">
        <v>230</v>
      </c>
      <c r="Q645" s="38">
        <v>5</v>
      </c>
      <c r="R645" s="38">
        <v>5</v>
      </c>
      <c r="S645" s="38"/>
      <c r="T645" s="38">
        <v>1</v>
      </c>
      <c r="U645" s="38">
        <v>0</v>
      </c>
      <c r="V645" s="38"/>
      <c r="W645" s="38">
        <f>IF(Copyright!B$11=1,IF(CF645&gt;0,CF645-SUM(Q645:V645)-SUM(X645:AY645),SUM(CN645:CR645)),SUM(CN645:CR645))</f>
        <v>0</v>
      </c>
      <c r="X645" s="38">
        <v>0</v>
      </c>
      <c r="Y645" s="38">
        <v>0</v>
      </c>
      <c r="Z645" s="38">
        <v>0</v>
      </c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  <c r="BA645" s="3">
        <f>IF(Q645&gt;0,RANK(Q645,(N645:P645,Q645:AE645)),0)</f>
        <v>4</v>
      </c>
      <c r="BB645" s="3">
        <f>IF(R645&gt;0,RANK(R645,(N645:P645,Q645:AE645)),0)</f>
        <v>4</v>
      </c>
      <c r="BC645" s="3">
        <f>IF(S645&gt;0,RANK(S645,(N645:P645,Q645:AE645)),0)</f>
        <v>0</v>
      </c>
      <c r="BD645" s="3">
        <f>IF(T645&gt;0,RANK(T645,(N645:P645,Q645:AE645)),0)</f>
        <v>6</v>
      </c>
      <c r="BE645" s="2">
        <f t="shared" si="267"/>
        <v>3.2164683177870698E-4</v>
      </c>
      <c r="BF645" s="2">
        <f t="shared" si="268"/>
        <v>3.2164683177870698E-4</v>
      </c>
      <c r="BG645" s="2">
        <f t="shared" si="269"/>
        <v>0</v>
      </c>
      <c r="BH645" s="2">
        <f t="shared" si="270"/>
        <v>6.4329366355741398E-5</v>
      </c>
      <c r="BJ645" t="s">
        <v>2780</v>
      </c>
      <c r="BK645" t="s">
        <v>1343</v>
      </c>
      <c r="BL645">
        <v>15</v>
      </c>
      <c r="BN645">
        <v>0</v>
      </c>
      <c r="BO645" s="60">
        <v>17</v>
      </c>
      <c r="BP645" s="62">
        <v>21</v>
      </c>
      <c r="BQ645" s="66">
        <f t="shared" si="271"/>
        <v>17021</v>
      </c>
      <c r="BR645" s="66">
        <f t="shared" si="259"/>
        <v>17021</v>
      </c>
      <c r="BS645" s="3" t="s">
        <v>3083</v>
      </c>
      <c r="BX645" s="38">
        <f t="shared" si="273"/>
        <v>-11</v>
      </c>
      <c r="BY645" s="73"/>
      <c r="CC645" s="1" t="s">
        <v>2453</v>
      </c>
      <c r="CD645" s="38">
        <f t="shared" si="272"/>
        <v>15545</v>
      </c>
      <c r="CF645" s="100"/>
      <c r="CG645" s="95" t="s">
        <v>3740</v>
      </c>
      <c r="CH645" s="95"/>
      <c r="CI645" s="1"/>
      <c r="CM645" s="51"/>
      <c r="CN645" s="38"/>
      <c r="CO645" s="38"/>
      <c r="CP645" s="38"/>
      <c r="CQ645" s="38"/>
      <c r="CR645" s="38"/>
      <c r="CS645" s="38"/>
      <c r="CT645"/>
      <c r="CU645"/>
    </row>
    <row r="646" spans="1:99" ht="14" hidden="1" customHeight="1" outlineLevel="1" x14ac:dyDescent="0.2">
      <c r="A646" t="s">
        <v>385</v>
      </c>
      <c r="B646" t="s">
        <v>1343</v>
      </c>
      <c r="C646" s="1">
        <f t="shared" si="260"/>
        <v>8206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>IF(P646&gt;0,RANK(P646,(N646:P646,Q646:AE646)),0)</f>
        <v>3</v>
      </c>
      <c r="G646" s="1">
        <f t="shared" si="261"/>
        <v>4203</v>
      </c>
      <c r="H646" s="2">
        <f t="shared" si="262"/>
        <v>0.5121862052156958</v>
      </c>
      <c r="I646" s="2"/>
      <c r="J646" s="2">
        <f t="shared" si="263"/>
        <v>0.23482817450645868</v>
      </c>
      <c r="K646" s="2">
        <f t="shared" si="264"/>
        <v>0.74701437972215456</v>
      </c>
      <c r="L646" s="2">
        <f t="shared" si="265"/>
        <v>1.7791859614915913E-2</v>
      </c>
      <c r="M646" s="2">
        <f t="shared" si="266"/>
        <v>3.6558615647086859E-4</v>
      </c>
      <c r="N646" s="38">
        <v>1927</v>
      </c>
      <c r="O646" s="38">
        <v>6130</v>
      </c>
      <c r="P646" s="38">
        <v>146</v>
      </c>
      <c r="Q646" s="38">
        <v>1</v>
      </c>
      <c r="R646" s="38">
        <v>1</v>
      </c>
      <c r="S646" s="38"/>
      <c r="T646" s="38">
        <v>0</v>
      </c>
      <c r="U646" s="38">
        <v>0</v>
      </c>
      <c r="V646" s="38"/>
      <c r="W646" s="38">
        <f>IF(Copyright!B$11=1,IF(CF646&gt;0,CF646-SUM(Q646:V646)-SUM(X646:AY646),SUM(CN646:CR646)),SUM(CN646:CR646))</f>
        <v>0</v>
      </c>
      <c r="X646" s="38">
        <v>0</v>
      </c>
      <c r="Y646" s="38">
        <v>0</v>
      </c>
      <c r="Z646" s="38">
        <v>1</v>
      </c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  <c r="BA646" s="3">
        <f>IF(Q646&gt;0,RANK(Q646,(N646:P646,Q646:AE646)),0)</f>
        <v>4</v>
      </c>
      <c r="BB646" s="3">
        <f>IF(R646&gt;0,RANK(R646,(N646:P646,Q646:AE646)),0)</f>
        <v>4</v>
      </c>
      <c r="BC646" s="3">
        <f>IF(S646&gt;0,RANK(S646,(N646:P646,Q646:AE646)),0)</f>
        <v>0</v>
      </c>
      <c r="BD646" s="3">
        <f>IF(T646&gt;0,RANK(T646,(N646:P646,Q646:AE646)),0)</f>
        <v>0</v>
      </c>
      <c r="BE646" s="2">
        <f t="shared" si="267"/>
        <v>1.2186205215695832E-4</v>
      </c>
      <c r="BF646" s="2">
        <f t="shared" si="268"/>
        <v>1.2186205215695832E-4</v>
      </c>
      <c r="BG646" s="2">
        <f t="shared" si="269"/>
        <v>0</v>
      </c>
      <c r="BH646" s="2">
        <f t="shared" si="270"/>
        <v>0</v>
      </c>
      <c r="BJ646" t="s">
        <v>385</v>
      </c>
      <c r="BK646" t="s">
        <v>1343</v>
      </c>
      <c r="BL646">
        <v>12</v>
      </c>
      <c r="BN646">
        <v>0</v>
      </c>
      <c r="BO646" s="60">
        <v>17</v>
      </c>
      <c r="BP646" s="62">
        <v>23</v>
      </c>
      <c r="BQ646" s="66">
        <f t="shared" si="271"/>
        <v>17023</v>
      </c>
      <c r="BR646" s="66">
        <f t="shared" si="259"/>
        <v>17023</v>
      </c>
      <c r="BS646" s="3" t="s">
        <v>3083</v>
      </c>
      <c r="BX646" s="38">
        <f t="shared" si="273"/>
        <v>-3</v>
      </c>
      <c r="CC646" s="1" t="s">
        <v>2453</v>
      </c>
      <c r="CD646" s="38">
        <f t="shared" si="272"/>
        <v>8206</v>
      </c>
      <c r="CF646" s="100"/>
      <c r="CG646" s="95" t="s">
        <v>3742</v>
      </c>
      <c r="CH646" s="95"/>
      <c r="CI646" s="1"/>
      <c r="CM646" s="51"/>
      <c r="CN646" s="38"/>
      <c r="CO646" s="38"/>
      <c r="CP646" s="38"/>
      <c r="CQ646" s="38"/>
      <c r="CR646" s="38"/>
      <c r="CS646" s="38"/>
      <c r="CT646"/>
      <c r="CU646"/>
    </row>
    <row r="647" spans="1:99" ht="14" hidden="1" customHeight="1" outlineLevel="1" x14ac:dyDescent="0.2">
      <c r="A647" t="s">
        <v>3026</v>
      </c>
      <c r="B647" t="s">
        <v>1343</v>
      </c>
      <c r="C647" s="1">
        <f t="shared" si="260"/>
        <v>6769</v>
      </c>
      <c r="D647" s="3">
        <f>IF(N647&gt;0, RANK(N647,(N647:P647,Q647:AE647)),0)</f>
        <v>2</v>
      </c>
      <c r="E647" s="3">
        <f>IF(O647&gt;0,RANK(O647,(N647:P647,Q647:AE647)),0)</f>
        <v>1</v>
      </c>
      <c r="F647" s="3">
        <f>IF(P647&gt;0,RANK(P647,(N647:P647,Q647:AE647)),0)</f>
        <v>3</v>
      </c>
      <c r="G647" s="1">
        <f t="shared" si="261"/>
        <v>4556</v>
      </c>
      <c r="H647" s="2">
        <f t="shared" si="262"/>
        <v>0.67306840005909296</v>
      </c>
      <c r="I647" s="2"/>
      <c r="J647" s="2">
        <f t="shared" si="263"/>
        <v>0.15570985374501403</v>
      </c>
      <c r="K647" s="2">
        <f t="shared" si="264"/>
        <v>0.82877825380410697</v>
      </c>
      <c r="L647" s="2">
        <f t="shared" si="265"/>
        <v>1.5068695523711036E-2</v>
      </c>
      <c r="M647" s="2">
        <f t="shared" si="266"/>
        <v>4.4319692716799156E-4</v>
      </c>
      <c r="N647" s="38">
        <v>1054</v>
      </c>
      <c r="O647" s="38">
        <v>5610</v>
      </c>
      <c r="P647" s="38">
        <v>102</v>
      </c>
      <c r="Q647" s="38">
        <v>1</v>
      </c>
      <c r="R647" s="38">
        <v>2</v>
      </c>
      <c r="S647" s="38"/>
      <c r="T647" s="38">
        <v>0</v>
      </c>
      <c r="U647" s="38">
        <v>0</v>
      </c>
      <c r="V647" s="38"/>
      <c r="W647" s="38">
        <f>IF(Copyright!B$11=1,IF(CF647&gt;0,CF647-SUM(Q647:V647)-SUM(X647:AY647),SUM(CN647:CR647)),SUM(CN647:CR647))</f>
        <v>0</v>
      </c>
      <c r="X647" s="38">
        <v>0</v>
      </c>
      <c r="Y647" s="38">
        <v>0</v>
      </c>
      <c r="Z647" s="38">
        <v>0</v>
      </c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  <c r="BA647" s="3">
        <f>IF(Q647&gt;0,RANK(Q647,(N647:P647,Q647:AE647)),0)</f>
        <v>5</v>
      </c>
      <c r="BB647" s="3">
        <f>IF(R647&gt;0,RANK(R647,(N647:P647,Q647:AE647)),0)</f>
        <v>4</v>
      </c>
      <c r="BC647" s="3">
        <f>IF(S647&gt;0,RANK(S647,(N647:P647,Q647:AE647)),0)</f>
        <v>0</v>
      </c>
      <c r="BD647" s="3">
        <f>IF(T647&gt;0,RANK(T647,(N647:P647,Q647:AE647)),0)</f>
        <v>0</v>
      </c>
      <c r="BE647" s="2">
        <f t="shared" si="267"/>
        <v>1.4773230905599054E-4</v>
      </c>
      <c r="BF647" s="2">
        <f t="shared" si="268"/>
        <v>2.9546461811198109E-4</v>
      </c>
      <c r="BG647" s="2">
        <f t="shared" si="269"/>
        <v>0</v>
      </c>
      <c r="BH647" s="2">
        <f t="shared" si="270"/>
        <v>0</v>
      </c>
      <c r="BJ647" t="s">
        <v>3026</v>
      </c>
      <c r="BK647" t="s">
        <v>1343</v>
      </c>
      <c r="BL647">
        <v>12</v>
      </c>
      <c r="BN647">
        <v>0</v>
      </c>
      <c r="BO647" s="60">
        <v>17</v>
      </c>
      <c r="BP647" s="62">
        <v>25</v>
      </c>
      <c r="BQ647" s="66">
        <f t="shared" si="271"/>
        <v>17025</v>
      </c>
      <c r="BR647" s="66">
        <f t="shared" si="259"/>
        <v>17025</v>
      </c>
      <c r="BS647" s="3" t="s">
        <v>3083</v>
      </c>
      <c r="BX647" s="38">
        <f t="shared" si="273"/>
        <v>-3</v>
      </c>
      <c r="BY647" s="73"/>
      <c r="CD647" s="38">
        <f t="shared" si="272"/>
        <v>6769</v>
      </c>
      <c r="CF647" s="99"/>
      <c r="CI647" s="1"/>
      <c r="CM647" s="51"/>
      <c r="CN647" s="38"/>
      <c r="CO647" s="38"/>
      <c r="CP647" s="38"/>
      <c r="CQ647" s="38"/>
      <c r="CR647" s="38"/>
      <c r="CS647" s="38"/>
      <c r="CT647"/>
      <c r="CU647"/>
    </row>
    <row r="648" spans="1:99" ht="14" hidden="1" customHeight="1" outlineLevel="1" x14ac:dyDescent="0.2">
      <c r="A648" t="s">
        <v>1261</v>
      </c>
      <c r="B648" t="s">
        <v>1343</v>
      </c>
      <c r="C648" s="1">
        <f t="shared" si="260"/>
        <v>19306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>IF(P648&gt;0,RANK(P648,(N648:P648,Q648:AE648)),0)</f>
        <v>3</v>
      </c>
      <c r="G648" s="1">
        <f t="shared" si="261"/>
        <v>9960</v>
      </c>
      <c r="H648" s="2">
        <f t="shared" si="262"/>
        <v>0.51590179218895682</v>
      </c>
      <c r="I648" s="2"/>
      <c r="J648" s="2">
        <f t="shared" si="263"/>
        <v>0.2303428985807521</v>
      </c>
      <c r="K648" s="2">
        <f t="shared" si="264"/>
        <v>0.7462446907697089</v>
      </c>
      <c r="L648" s="2">
        <f t="shared" si="265"/>
        <v>1.8698850098415001E-2</v>
      </c>
      <c r="M648" s="2">
        <f t="shared" si="266"/>
        <v>4.7135605511240269E-3</v>
      </c>
      <c r="N648" s="38">
        <v>4447</v>
      </c>
      <c r="O648" s="38">
        <v>14407</v>
      </c>
      <c r="P648" s="38">
        <v>361</v>
      </c>
      <c r="Q648" s="38">
        <v>4</v>
      </c>
      <c r="R648" s="38">
        <v>9</v>
      </c>
      <c r="S648" s="38"/>
      <c r="T648" s="38">
        <v>0</v>
      </c>
      <c r="U648" s="38">
        <v>2</v>
      </c>
      <c r="V648" s="38"/>
      <c r="W648" s="38">
        <f>IF(Copyright!B$11=1,IF(CF648&gt;0,CF648-SUM(Q648:V648)-SUM(X648:AY648),SUM(CN648:CR648)),SUM(CN648:CR648))</f>
        <v>76</v>
      </c>
      <c r="X648" s="38">
        <v>0</v>
      </c>
      <c r="Y648" s="38">
        <v>0</v>
      </c>
      <c r="Z648" s="38">
        <v>0</v>
      </c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  <c r="BA648" s="3">
        <f>IF(Q648&gt;0,RANK(Q648,(N648:P648,Q648:AE648)),0)</f>
        <v>6</v>
      </c>
      <c r="BB648" s="3">
        <f>IF(R648&gt;0,RANK(R648,(N648:P648,Q648:AE648)),0)</f>
        <v>5</v>
      </c>
      <c r="BC648" s="3">
        <f>IF(S648&gt;0,RANK(S648,(N648:P648,Q648:AE648)),0)</f>
        <v>0</v>
      </c>
      <c r="BD648" s="3">
        <f>IF(T648&gt;0,RANK(T648,(N648:P648,Q648:AE648)),0)</f>
        <v>0</v>
      </c>
      <c r="BE648" s="2">
        <f t="shared" si="267"/>
        <v>2.0718947477468144E-4</v>
      </c>
      <c r="BF648" s="2">
        <f t="shared" si="268"/>
        <v>4.6617631824303328E-4</v>
      </c>
      <c r="BG648" s="2">
        <f t="shared" si="269"/>
        <v>0</v>
      </c>
      <c r="BH648" s="2">
        <f t="shared" si="270"/>
        <v>0</v>
      </c>
      <c r="BJ648" t="s">
        <v>1261</v>
      </c>
      <c r="BK648" t="s">
        <v>1343</v>
      </c>
      <c r="BL648">
        <v>12</v>
      </c>
      <c r="BN648">
        <v>0</v>
      </c>
      <c r="BO648" s="60">
        <v>17</v>
      </c>
      <c r="BP648" s="62">
        <v>27</v>
      </c>
      <c r="BQ648" s="66">
        <f t="shared" si="271"/>
        <v>17027</v>
      </c>
      <c r="BR648" s="66">
        <f t="shared" si="259"/>
        <v>17027</v>
      </c>
      <c r="BS648" s="3" t="s">
        <v>3083</v>
      </c>
      <c r="BX648" s="38">
        <f t="shared" si="273"/>
        <v>0</v>
      </c>
      <c r="BY648" s="73"/>
      <c r="CB648" s="95"/>
      <c r="CC648" s="38" t="s">
        <v>3738</v>
      </c>
      <c r="CD648" s="38">
        <f t="shared" si="272"/>
        <v>0</v>
      </c>
      <c r="CE648" s="38">
        <f>14407+4447+361+91</f>
        <v>19306</v>
      </c>
      <c r="CF648" s="38">
        <v>91</v>
      </c>
      <c r="CI648" s="1"/>
      <c r="CM648" s="51"/>
      <c r="CN648" s="38"/>
      <c r="CO648" s="38"/>
      <c r="CP648" s="38"/>
      <c r="CQ648" s="38"/>
      <c r="CR648" s="38"/>
      <c r="CS648" s="38"/>
      <c r="CT648"/>
      <c r="CU648"/>
    </row>
    <row r="649" spans="1:99" ht="14" hidden="1" customHeight="1" outlineLevel="1" x14ac:dyDescent="0.2">
      <c r="A649" t="s">
        <v>2474</v>
      </c>
      <c r="B649" t="s">
        <v>1343</v>
      </c>
      <c r="C649" s="1">
        <f t="shared" si="260"/>
        <v>21507</v>
      </c>
      <c r="D649" s="3">
        <f>IF(N649&gt;0, RANK(N649,(N649:P649,Q649:AE649)),0)</f>
        <v>2</v>
      </c>
      <c r="E649" s="3">
        <f>IF(O649&gt;0,RANK(O649,(N649:P649,Q649:AE649)),0)</f>
        <v>1</v>
      </c>
      <c r="F649" s="3">
        <f>IF(P649&gt;0,RANK(P649,(N649:P649,Q649:AE649)),0)</f>
        <v>3</v>
      </c>
      <c r="G649" s="1">
        <f t="shared" si="261"/>
        <v>6111</v>
      </c>
      <c r="H649" s="2">
        <f t="shared" si="262"/>
        <v>0.2841400474264193</v>
      </c>
      <c r="I649" s="2"/>
      <c r="J649" s="2">
        <f t="shared" si="263"/>
        <v>0.34849118891523689</v>
      </c>
      <c r="K649" s="2">
        <f t="shared" si="264"/>
        <v>0.63263123634165619</v>
      </c>
      <c r="L649" s="2">
        <f t="shared" si="265"/>
        <v>1.7110708141535313E-2</v>
      </c>
      <c r="M649" s="2">
        <f t="shared" si="266"/>
        <v>1.7668666015716039E-3</v>
      </c>
      <c r="N649" s="38">
        <v>7495</v>
      </c>
      <c r="O649" s="38">
        <v>13606</v>
      </c>
      <c r="P649" s="38">
        <v>368</v>
      </c>
      <c r="Q649" s="38">
        <v>14</v>
      </c>
      <c r="R649" s="38">
        <v>13</v>
      </c>
      <c r="S649" s="38"/>
      <c r="T649" s="38">
        <v>0</v>
      </c>
      <c r="U649" s="38">
        <v>2</v>
      </c>
      <c r="V649" s="38"/>
      <c r="W649" s="38">
        <f>IF(Copyright!B$11=1,IF(CF649&gt;0,CF649-SUM(Q649:V649)-SUM(X649:AY649),SUM(CN649:CR649)),SUM(CN649:CR649))</f>
        <v>0</v>
      </c>
      <c r="X649" s="38">
        <v>9</v>
      </c>
      <c r="Y649" s="38">
        <v>0</v>
      </c>
      <c r="Z649" s="38">
        <v>0</v>
      </c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  <c r="BA649" s="3">
        <f>IF(Q649&gt;0,RANK(Q649,(N649:P649,Q649:AE649)),0)</f>
        <v>4</v>
      </c>
      <c r="BB649" s="3">
        <f>IF(R649&gt;0,RANK(R649,(N649:P649,Q649:AE649)),0)</f>
        <v>5</v>
      </c>
      <c r="BC649" s="3">
        <f>IF(S649&gt;0,RANK(S649,(N649:P649,Q649:AE649)),0)</f>
        <v>0</v>
      </c>
      <c r="BD649" s="3">
        <f>IF(T649&gt;0,RANK(T649,(N649:P649,Q649:AE649)),0)</f>
        <v>0</v>
      </c>
      <c r="BE649" s="2">
        <f t="shared" si="267"/>
        <v>6.5095085321058256E-4</v>
      </c>
      <c r="BF649" s="2">
        <f t="shared" si="268"/>
        <v>6.0445436369554095E-4</v>
      </c>
      <c r="BG649" s="2">
        <f t="shared" si="269"/>
        <v>0</v>
      </c>
      <c r="BH649" s="2">
        <f t="shared" si="270"/>
        <v>0</v>
      </c>
      <c r="BJ649" t="s">
        <v>2474</v>
      </c>
      <c r="BK649" t="s">
        <v>1343</v>
      </c>
      <c r="BN649">
        <v>0</v>
      </c>
      <c r="BO649" s="60">
        <v>17</v>
      </c>
      <c r="BP649" s="62">
        <v>29</v>
      </c>
      <c r="BQ649" s="66">
        <f t="shared" si="271"/>
        <v>17029</v>
      </c>
      <c r="BR649" s="66">
        <f t="shared" si="259"/>
        <v>17029</v>
      </c>
      <c r="BS649" s="3" t="s">
        <v>3083</v>
      </c>
      <c r="BX649" s="38">
        <f t="shared" si="273"/>
        <v>-38</v>
      </c>
      <c r="BY649" s="73"/>
      <c r="CC649" s="1" t="s">
        <v>2453</v>
      </c>
      <c r="CD649" s="38">
        <f t="shared" si="272"/>
        <v>21507</v>
      </c>
      <c r="CF649" s="100"/>
      <c r="CG649" s="95" t="s">
        <v>3743</v>
      </c>
      <c r="CH649" s="95"/>
      <c r="CI649" s="1"/>
      <c r="CM649" s="51"/>
      <c r="CN649" s="38"/>
      <c r="CO649" s="38"/>
      <c r="CP649" s="38"/>
      <c r="CQ649" s="38"/>
      <c r="CR649" s="38"/>
      <c r="CS649" s="38"/>
      <c r="CT649"/>
      <c r="CU649"/>
    </row>
    <row r="650" spans="1:99" ht="14" hidden="1" customHeight="1" outlineLevel="1" x14ac:dyDescent="0.2">
      <c r="A650" t="s">
        <v>1100</v>
      </c>
      <c r="B650" t="s">
        <v>1343</v>
      </c>
      <c r="C650" s="1">
        <f t="shared" si="260"/>
        <v>2079175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>IF(P650&gt;0,RANK(P650,(N650:P650,Q650:AE650)),0)</f>
        <v>3</v>
      </c>
      <c r="G650" s="1">
        <f t="shared" si="261"/>
        <v>863969</v>
      </c>
      <c r="H650" s="2">
        <f t="shared" si="262"/>
        <v>0.41553452691572379</v>
      </c>
      <c r="I650" s="2"/>
      <c r="J650" s="2">
        <f t="shared" si="263"/>
        <v>0.69634398258924812</v>
      </c>
      <c r="K650" s="2">
        <f t="shared" si="264"/>
        <v>0.28080945567352433</v>
      </c>
      <c r="L650" s="2">
        <f t="shared" si="265"/>
        <v>1.2085081823319346E-2</v>
      </c>
      <c r="M650" s="2">
        <f t="shared" si="266"/>
        <v>1.0761479913908198E-2</v>
      </c>
      <c r="N650" s="38">
        <v>1447821</v>
      </c>
      <c r="O650" s="38">
        <v>583852</v>
      </c>
      <c r="P650" s="38">
        <v>25127</v>
      </c>
      <c r="Q650" s="38">
        <v>1306</v>
      </c>
      <c r="R650" s="38">
        <v>17708</v>
      </c>
      <c r="S650" s="38"/>
      <c r="T650" s="38">
        <v>2177</v>
      </c>
      <c r="U650" s="38">
        <v>893</v>
      </c>
      <c r="V650" s="38"/>
      <c r="W650" s="38">
        <f>IF(Copyright!B$11=1,IF(CF650&gt;0,CF650-SUM(Q650:V650)-SUM(X650:AY650),SUM(CN650:CR650)),SUM(CN650:CR650))</f>
        <v>0</v>
      </c>
      <c r="X650" s="38">
        <v>273</v>
      </c>
      <c r="Y650" s="38">
        <v>12</v>
      </c>
      <c r="Z650" s="38">
        <v>6</v>
      </c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  <c r="BA650" s="3">
        <f>IF(Q650&gt;0,RANK(Q650,(N650:P650,Q650:AE650)),0)</f>
        <v>6</v>
      </c>
      <c r="BB650" s="3">
        <f>IF(R650&gt;0,RANK(R650,(N650:P650,Q650:AE650)),0)</f>
        <v>4</v>
      </c>
      <c r="BC650" s="3">
        <f>IF(S650&gt;0,RANK(S650,(N650:P650,Q650:AE650)),0)</f>
        <v>0</v>
      </c>
      <c r="BD650" s="3">
        <f>IF(T650&gt;0,RANK(T650,(N650:P650,Q650:AE650)),0)</f>
        <v>5</v>
      </c>
      <c r="BE650" s="2">
        <f t="shared" si="267"/>
        <v>6.2813375497492992E-4</v>
      </c>
      <c r="BF650" s="2">
        <f t="shared" si="268"/>
        <v>8.5168396118652824E-3</v>
      </c>
      <c r="BG650" s="2">
        <f t="shared" si="269"/>
        <v>0</v>
      </c>
      <c r="BH650" s="2">
        <f t="shared" si="270"/>
        <v>1.0470499116236008E-3</v>
      </c>
      <c r="BJ650" t="s">
        <v>1100</v>
      </c>
      <c r="BK650" t="s">
        <v>1343</v>
      </c>
      <c r="BN650">
        <v>0</v>
      </c>
      <c r="BO650" s="60">
        <v>17</v>
      </c>
      <c r="BP650" s="62">
        <v>31</v>
      </c>
      <c r="BQ650" s="66">
        <f t="shared" si="271"/>
        <v>17031</v>
      </c>
      <c r="BR650" s="66">
        <f t="shared" si="259"/>
        <v>17031</v>
      </c>
      <c r="BS650" s="3" t="s">
        <v>3083</v>
      </c>
      <c r="BX650" s="38">
        <f t="shared" si="273"/>
        <v>-22375</v>
      </c>
      <c r="CC650" s="1"/>
      <c r="CD650" s="38">
        <f t="shared" si="272"/>
        <v>2079175</v>
      </c>
      <c r="CF650" s="100"/>
      <c r="CI650" s="1"/>
      <c r="CM650" s="51"/>
      <c r="CN650" s="38"/>
      <c r="CO650" s="38"/>
      <c r="CP650" s="38"/>
      <c r="CQ650" s="38"/>
      <c r="CR650" s="38"/>
      <c r="CS650" s="38"/>
      <c r="CT650"/>
      <c r="CU650"/>
    </row>
    <row r="651" spans="1:99" ht="14" hidden="1" customHeight="1" outlineLevel="1" x14ac:dyDescent="0.2">
      <c r="A651" t="s">
        <v>1840</v>
      </c>
      <c r="B651" t="s">
        <v>1343</v>
      </c>
      <c r="C651" s="1">
        <f t="shared" si="260"/>
        <v>8935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>IF(P651&gt;0,RANK(P651,(N651:P651,Q651:AE651)),0)</f>
        <v>3</v>
      </c>
      <c r="G651" s="1">
        <f t="shared" si="261"/>
        <v>4679</v>
      </c>
      <c r="H651" s="2">
        <f t="shared" si="262"/>
        <v>0.52367095691102405</v>
      </c>
      <c r="I651" s="2"/>
      <c r="J651" s="2">
        <f t="shared" si="263"/>
        <v>0.22921096810296587</v>
      </c>
      <c r="K651" s="2">
        <f t="shared" si="264"/>
        <v>0.75288192501398987</v>
      </c>
      <c r="L651" s="2">
        <f t="shared" si="265"/>
        <v>1.7011751538891999E-2</v>
      </c>
      <c r="M651" s="2">
        <f t="shared" si="266"/>
        <v>8.9535534415220025E-4</v>
      </c>
      <c r="N651" s="38">
        <v>2048</v>
      </c>
      <c r="O651" s="38">
        <v>6727</v>
      </c>
      <c r="P651" s="38">
        <v>152</v>
      </c>
      <c r="Q651" s="38">
        <v>3</v>
      </c>
      <c r="R651" s="38">
        <v>4</v>
      </c>
      <c r="S651" s="38"/>
      <c r="T651" s="38">
        <v>0</v>
      </c>
      <c r="U651" s="38">
        <v>0</v>
      </c>
      <c r="V651" s="38"/>
      <c r="W651" s="38">
        <f>IF(Copyright!B$11=1,IF(CF651&gt;0,CF651-SUM(Q651:V651)-SUM(X651:AY651),SUM(CN651:CR651)),SUM(CN651:CR651))</f>
        <v>0</v>
      </c>
      <c r="X651" s="38">
        <v>0</v>
      </c>
      <c r="Y651" s="38">
        <v>0</v>
      </c>
      <c r="Z651" s="38">
        <v>1</v>
      </c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  <c r="BA651" s="3">
        <f>IF(Q651&gt;0,RANK(Q651,(N651:P651,Q651:AE651)),0)</f>
        <v>5</v>
      </c>
      <c r="BB651" s="3">
        <f>IF(R651&gt;0,RANK(R651,(N651:P651,Q651:AE651)),0)</f>
        <v>4</v>
      </c>
      <c r="BC651" s="3">
        <f>IF(S651&gt;0,RANK(S651,(N651:P651,Q651:AE651)),0)</f>
        <v>0</v>
      </c>
      <c r="BD651" s="3">
        <f>IF(T651&gt;0,RANK(T651,(N651:P651,Q651:AE651)),0)</f>
        <v>0</v>
      </c>
      <c r="BE651" s="2">
        <f t="shared" si="267"/>
        <v>3.3575825405707889E-4</v>
      </c>
      <c r="BF651" s="2">
        <f t="shared" si="268"/>
        <v>4.4767767207610522E-4</v>
      </c>
      <c r="BG651" s="2">
        <f t="shared" si="269"/>
        <v>0</v>
      </c>
      <c r="BH651" s="2">
        <f t="shared" si="270"/>
        <v>0</v>
      </c>
      <c r="BJ651" t="s">
        <v>1840</v>
      </c>
      <c r="BK651" t="s">
        <v>1343</v>
      </c>
      <c r="BL651">
        <v>12</v>
      </c>
      <c r="BN651">
        <v>0</v>
      </c>
      <c r="BO651" s="60">
        <v>17</v>
      </c>
      <c r="BP651" s="62">
        <v>33</v>
      </c>
      <c r="BQ651" s="66">
        <f t="shared" si="271"/>
        <v>17033</v>
      </c>
      <c r="BR651" s="66">
        <f t="shared" si="259"/>
        <v>17033</v>
      </c>
      <c r="BS651" s="3" t="s">
        <v>3083</v>
      </c>
      <c r="BX651" s="38">
        <f t="shared" si="273"/>
        <v>-8</v>
      </c>
      <c r="CC651" s="1"/>
      <c r="CD651" s="38">
        <f t="shared" si="272"/>
        <v>8935</v>
      </c>
      <c r="CF651" s="1"/>
      <c r="CI651" s="1"/>
      <c r="CM651" s="51"/>
      <c r="CN651" s="38"/>
      <c r="CO651" s="38"/>
      <c r="CP651" s="38"/>
      <c r="CQ651" s="38"/>
      <c r="CR651" s="38"/>
      <c r="CS651" s="38"/>
      <c r="CT651"/>
      <c r="CU651"/>
    </row>
    <row r="652" spans="1:99" ht="14" hidden="1" customHeight="1" outlineLevel="1" x14ac:dyDescent="0.2">
      <c r="A652" t="s">
        <v>1504</v>
      </c>
      <c r="B652" t="s">
        <v>1343</v>
      </c>
      <c r="C652" s="1">
        <f t="shared" si="260"/>
        <v>5769</v>
      </c>
      <c r="D652" s="3">
        <f>IF(N652&gt;0, RANK(N652,(N652:P652,Q652:AE652)),0)</f>
        <v>2</v>
      </c>
      <c r="E652" s="3">
        <f>IF(O652&gt;0,RANK(O652,(N652:P652,Q652:AE652)),0)</f>
        <v>1</v>
      </c>
      <c r="F652" s="3">
        <f>IF(P652&gt;0,RANK(P652,(N652:P652,Q652:AE652)),0)</f>
        <v>3</v>
      </c>
      <c r="G652" s="1">
        <f t="shared" si="261"/>
        <v>3568</v>
      </c>
      <c r="H652" s="2">
        <f t="shared" si="262"/>
        <v>0.61847807245623154</v>
      </c>
      <c r="I652" s="2"/>
      <c r="J652" s="2">
        <f t="shared" si="263"/>
        <v>0.18356734269370775</v>
      </c>
      <c r="K652" s="2">
        <f t="shared" si="264"/>
        <v>0.80204541514993932</v>
      </c>
      <c r="L652" s="2">
        <f t="shared" si="265"/>
        <v>1.421390188940891E-2</v>
      </c>
      <c r="M652" s="2">
        <f t="shared" si="266"/>
        <v>1.7334026694398701E-4</v>
      </c>
      <c r="N652" s="38">
        <v>1059</v>
      </c>
      <c r="O652" s="38">
        <v>4627</v>
      </c>
      <c r="P652" s="38">
        <v>82</v>
      </c>
      <c r="Q652" s="38">
        <v>0</v>
      </c>
      <c r="R652" s="38">
        <v>1</v>
      </c>
      <c r="S652" s="38"/>
      <c r="T652" s="38">
        <v>0</v>
      </c>
      <c r="U652" s="38">
        <v>0</v>
      </c>
      <c r="V652" s="38"/>
      <c r="W652" s="38">
        <f>IF(Copyright!B$11=1,IF(CF652&gt;0,CF652-SUM(Q652:V652)-SUM(X652:AY652),SUM(CN652:CR652)),SUM(CN652:CR652))</f>
        <v>0</v>
      </c>
      <c r="X652" s="38">
        <v>0</v>
      </c>
      <c r="Y652" s="38">
        <v>0</v>
      </c>
      <c r="Z652" s="38">
        <v>0</v>
      </c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  <c r="BA652" s="3">
        <f>IF(Q652&gt;0,RANK(Q652,(N652:P652,Q652:AE652)),0)</f>
        <v>0</v>
      </c>
      <c r="BB652" s="3">
        <f>IF(R652&gt;0,RANK(R652,(N652:P652,Q652:AE652)),0)</f>
        <v>4</v>
      </c>
      <c r="BC652" s="3">
        <f>IF(S652&gt;0,RANK(S652,(N652:P652,Q652:AE652)),0)</f>
        <v>0</v>
      </c>
      <c r="BD652" s="3">
        <f>IF(T652&gt;0,RANK(T652,(N652:P652,Q652:AE652)),0)</f>
        <v>0</v>
      </c>
      <c r="BE652" s="2">
        <f t="shared" si="267"/>
        <v>0</v>
      </c>
      <c r="BF652" s="2">
        <f t="shared" si="268"/>
        <v>1.733402669440111E-4</v>
      </c>
      <c r="BG652" s="2">
        <f t="shared" si="269"/>
        <v>0</v>
      </c>
      <c r="BH652" s="2">
        <f t="shared" si="270"/>
        <v>0</v>
      </c>
      <c r="BJ652" t="s">
        <v>1504</v>
      </c>
      <c r="BK652" t="s">
        <v>1343</v>
      </c>
      <c r="BL652">
        <v>12</v>
      </c>
      <c r="BN652">
        <v>0</v>
      </c>
      <c r="BO652" s="60">
        <v>17</v>
      </c>
      <c r="BP652" s="62">
        <v>35</v>
      </c>
      <c r="BQ652" s="66">
        <f t="shared" si="271"/>
        <v>17035</v>
      </c>
      <c r="BR652" s="66">
        <f t="shared" si="259"/>
        <v>17035</v>
      </c>
      <c r="BS652" s="3" t="s">
        <v>3083</v>
      </c>
      <c r="BX652" s="38">
        <f t="shared" si="273"/>
        <v>-1</v>
      </c>
      <c r="CB652" s="95"/>
      <c r="CC652" s="38" t="s">
        <v>3960</v>
      </c>
      <c r="CD652" s="38">
        <f t="shared" si="272"/>
        <v>9</v>
      </c>
      <c r="CE652" s="38">
        <f>4622+1057+81</f>
        <v>5760</v>
      </c>
      <c r="CF652" s="100"/>
      <c r="CG652" s="99" t="s">
        <v>3954</v>
      </c>
      <c r="CH652" s="99"/>
      <c r="CI652" s="1"/>
      <c r="CM652" s="51"/>
      <c r="CN652" s="38"/>
      <c r="CO652" s="38"/>
      <c r="CP652" s="38"/>
      <c r="CQ652" s="38"/>
      <c r="CR652" s="38"/>
      <c r="CS652" s="38"/>
      <c r="CT652"/>
      <c r="CU652"/>
    </row>
    <row r="653" spans="1:99" ht="14" hidden="1" customHeight="1" outlineLevel="1" x14ac:dyDescent="0.2">
      <c r="A653" t="s">
        <v>1066</v>
      </c>
      <c r="B653" t="s">
        <v>1343</v>
      </c>
      <c r="C653" s="1">
        <f t="shared" si="260"/>
        <v>47570</v>
      </c>
      <c r="D653" s="3">
        <f>IF(N653&gt;0, RANK(N653,(N653:P653,Q653:AE653)),0)</f>
        <v>1</v>
      </c>
      <c r="E653" s="3">
        <f>IF(O653&gt;0,RANK(O653,(N653:P653,Q653:AE653)),0)</f>
        <v>2</v>
      </c>
      <c r="F653" s="3">
        <f>IF(P653&gt;0,RANK(P653,(N653:P653,Q653:AE653)),0)</f>
        <v>3</v>
      </c>
      <c r="G653" s="1">
        <f t="shared" si="261"/>
        <v>932</v>
      </c>
      <c r="H653" s="2">
        <f t="shared" si="262"/>
        <v>1.9592179945343704E-2</v>
      </c>
      <c r="I653" s="2"/>
      <c r="J653" s="2">
        <f t="shared" si="263"/>
        <v>0.49712003363464369</v>
      </c>
      <c r="K653" s="2">
        <f t="shared" si="264"/>
        <v>0.47752785368929995</v>
      </c>
      <c r="L653" s="2">
        <f t="shared" si="265"/>
        <v>1.7279798192137902E-2</v>
      </c>
      <c r="M653" s="2">
        <f t="shared" si="266"/>
        <v>8.0723144839184025E-3</v>
      </c>
      <c r="N653" s="38">
        <v>23648</v>
      </c>
      <c r="O653" s="38">
        <v>22716</v>
      </c>
      <c r="P653" s="38">
        <v>822</v>
      </c>
      <c r="Q653" s="38">
        <v>48</v>
      </c>
      <c r="R653" s="38">
        <v>81</v>
      </c>
      <c r="S653" s="38"/>
      <c r="T653" s="38">
        <v>15</v>
      </c>
      <c r="U653" s="38">
        <v>4</v>
      </c>
      <c r="V653" s="38"/>
      <c r="W653" s="38">
        <f>IF(Copyright!B$11=1,IF(CF653&gt;0,CF653-SUM(Q653:V653)-SUM(X653:AY653),SUM(CN653:CR653)),SUM(CN653:CR653))</f>
        <v>216</v>
      </c>
      <c r="X653" s="38">
        <v>20</v>
      </c>
      <c r="Y653" s="38">
        <v>0</v>
      </c>
      <c r="Z653" s="38">
        <v>0</v>
      </c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  <c r="BA653" s="3">
        <f>IF(Q653&gt;0,RANK(Q653,(N653:P653,Q653:AE653)),0)</f>
        <v>6</v>
      </c>
      <c r="BB653" s="3">
        <f>IF(R653&gt;0,RANK(R653,(N653:P653,Q653:AE653)),0)</f>
        <v>5</v>
      </c>
      <c r="BC653" s="3">
        <f>IF(S653&gt;0,RANK(S653,(N653:P653,Q653:AE653)),0)</f>
        <v>0</v>
      </c>
      <c r="BD653" s="3">
        <f>IF(T653&gt;0,RANK(T653,(N653:P653,Q653:AE653)),0)</f>
        <v>8</v>
      </c>
      <c r="BE653" s="2">
        <f t="shared" si="267"/>
        <v>1.0090393104898044E-3</v>
      </c>
      <c r="BF653" s="2">
        <f t="shared" si="268"/>
        <v>1.7027538364515452E-3</v>
      </c>
      <c r="BG653" s="2">
        <f t="shared" si="269"/>
        <v>0</v>
      </c>
      <c r="BH653" s="2">
        <f t="shared" si="270"/>
        <v>3.153247845280639E-4</v>
      </c>
      <c r="BJ653" t="s">
        <v>1066</v>
      </c>
      <c r="BK653" t="s">
        <v>1343</v>
      </c>
      <c r="BN653">
        <v>0</v>
      </c>
      <c r="BO653" s="60">
        <v>17</v>
      </c>
      <c r="BP653" s="62">
        <v>37</v>
      </c>
      <c r="BQ653" s="66">
        <f t="shared" si="271"/>
        <v>17037</v>
      </c>
      <c r="BR653" s="66">
        <f t="shared" si="259"/>
        <v>17037</v>
      </c>
      <c r="BS653" s="3" t="s">
        <v>3083</v>
      </c>
      <c r="BX653" s="38">
        <f t="shared" si="273"/>
        <v>0</v>
      </c>
      <c r="CB653" s="95"/>
      <c r="CC653" s="38" t="s">
        <v>3738</v>
      </c>
      <c r="CD653" s="38">
        <f t="shared" si="272"/>
        <v>0</v>
      </c>
      <c r="CE653" s="38">
        <f>23648+22716+822+384</f>
        <v>47570</v>
      </c>
      <c r="CF653" s="1">
        <v>384</v>
      </c>
      <c r="CI653" s="1"/>
      <c r="CM653" s="51"/>
      <c r="CN653" s="38"/>
      <c r="CO653" s="38"/>
      <c r="CP653" s="38"/>
      <c r="CQ653" s="38"/>
      <c r="CR653" s="38"/>
      <c r="CS653" s="38"/>
      <c r="CT653"/>
      <c r="CU653"/>
    </row>
    <row r="654" spans="1:99" ht="14" hidden="1" customHeight="1" outlineLevel="1" x14ac:dyDescent="0.2">
      <c r="A654" s="6" t="s">
        <v>777</v>
      </c>
      <c r="B654" t="s">
        <v>1343</v>
      </c>
      <c r="C654" s="1">
        <f t="shared" si="260"/>
        <v>7758</v>
      </c>
      <c r="D654" s="3">
        <f>IF(N654&gt;0, RANK(N654,(N654:P654,Q654:AE654)),0)</f>
        <v>2</v>
      </c>
      <c r="E654" s="3">
        <f>IF(O654&gt;0,RANK(O654,(N654:P654,Q654:AE654)),0)</f>
        <v>1</v>
      </c>
      <c r="F654" s="3">
        <f>IF(P654&gt;0,RANK(P654,(N654:P654,Q654:AE654)),0)</f>
        <v>3</v>
      </c>
      <c r="G654" s="1">
        <f t="shared" si="261"/>
        <v>3471</v>
      </c>
      <c r="H654" s="2">
        <f t="shared" si="262"/>
        <v>0.44740912606341843</v>
      </c>
      <c r="I654" s="2"/>
      <c r="J654" s="2">
        <f t="shared" si="263"/>
        <v>0.26527455529775718</v>
      </c>
      <c r="K654" s="2">
        <f t="shared" si="264"/>
        <v>0.71268368136117555</v>
      </c>
      <c r="L654" s="2">
        <f t="shared" si="265"/>
        <v>1.9205980922918277E-2</v>
      </c>
      <c r="M654" s="2">
        <f t="shared" si="266"/>
        <v>2.8357824181490555E-3</v>
      </c>
      <c r="N654" s="38">
        <v>2058</v>
      </c>
      <c r="O654" s="38">
        <v>5529</v>
      </c>
      <c r="P654" s="38">
        <v>149</v>
      </c>
      <c r="Q654" s="38">
        <v>17</v>
      </c>
      <c r="R654" s="38">
        <v>5</v>
      </c>
      <c r="S654" s="38"/>
      <c r="T654" s="38">
        <v>0</v>
      </c>
      <c r="U654" s="38">
        <v>0</v>
      </c>
      <c r="V654" s="38"/>
      <c r="W654" s="38">
        <f>IF(Copyright!B$11=1,IF(CF654&gt;0,CF654-SUM(Q654:V654)-SUM(X654:AY654),SUM(CN654:CR654)),SUM(CN654:CR654))</f>
        <v>0</v>
      </c>
      <c r="X654" s="38">
        <v>0</v>
      </c>
      <c r="Y654" s="38">
        <v>0</v>
      </c>
      <c r="Z654" s="38">
        <v>0</v>
      </c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  <c r="BA654" s="3">
        <f>IF(Q654&gt;0,RANK(Q654,(N654:P654,Q654:AE654)),0)</f>
        <v>4</v>
      </c>
      <c r="BB654" s="3">
        <f>IF(R654&gt;0,RANK(R654,(N654:P654,Q654:AE654)),0)</f>
        <v>5</v>
      </c>
      <c r="BC654" s="3">
        <f>IF(S654&gt;0,RANK(S654,(N654:P654,Q654:AE654)),0)</f>
        <v>0</v>
      </c>
      <c r="BD654" s="3">
        <f>IF(T654&gt;0,RANK(T654,(N654:P654,Q654:AE654)),0)</f>
        <v>0</v>
      </c>
      <c r="BE654" s="2">
        <f t="shared" si="267"/>
        <v>2.1912864140242331E-3</v>
      </c>
      <c r="BF654" s="2">
        <f t="shared" si="268"/>
        <v>6.4449600412477446E-4</v>
      </c>
      <c r="BG654" s="2">
        <f t="shared" si="269"/>
        <v>0</v>
      </c>
      <c r="BH654" s="2">
        <f t="shared" si="270"/>
        <v>0</v>
      </c>
      <c r="BJ654" t="s">
        <v>777</v>
      </c>
      <c r="BK654" t="s">
        <v>1343</v>
      </c>
      <c r="BL654">
        <v>15</v>
      </c>
      <c r="BN654">
        <v>0</v>
      </c>
      <c r="BO654" s="60">
        <v>17</v>
      </c>
      <c r="BP654" s="62">
        <v>39</v>
      </c>
      <c r="BQ654" s="66">
        <f t="shared" si="271"/>
        <v>17039</v>
      </c>
      <c r="BR654" s="66">
        <f t="shared" si="259"/>
        <v>17039</v>
      </c>
      <c r="BS654" s="3" t="s">
        <v>3083</v>
      </c>
      <c r="BX654" s="38">
        <f t="shared" si="273"/>
        <v>-22</v>
      </c>
      <c r="CC654" s="1" t="s">
        <v>2453</v>
      </c>
      <c r="CD654" s="38">
        <f t="shared" si="272"/>
        <v>7758</v>
      </c>
      <c r="CF654" s="100"/>
      <c r="CG654" s="95" t="s">
        <v>3744</v>
      </c>
      <c r="CH654" s="95"/>
      <c r="CI654" s="1"/>
      <c r="CM654" s="51"/>
      <c r="CN654" s="38"/>
      <c r="CO654" s="38"/>
      <c r="CP654" s="38"/>
      <c r="CQ654" s="38"/>
      <c r="CR654" s="38"/>
      <c r="CS654" s="38"/>
      <c r="CT654"/>
      <c r="CU654"/>
    </row>
    <row r="655" spans="1:99" ht="14" hidden="1" customHeight="1" outlineLevel="1" x14ac:dyDescent="0.2">
      <c r="A655" t="s">
        <v>1127</v>
      </c>
      <c r="B655" t="s">
        <v>1343</v>
      </c>
      <c r="C655" s="1">
        <f t="shared" si="260"/>
        <v>8448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>IF(P655&gt;0,RANK(P655,(N655:P655,Q655:AE655)),0)</f>
        <v>3</v>
      </c>
      <c r="G655" s="1">
        <f t="shared" si="261"/>
        <v>3878</v>
      </c>
      <c r="H655" s="2">
        <f t="shared" si="262"/>
        <v>0.45904356060606061</v>
      </c>
      <c r="I655" s="2"/>
      <c r="J655" s="2">
        <f t="shared" si="263"/>
        <v>0.26017992424242425</v>
      </c>
      <c r="K655" s="2">
        <f t="shared" si="264"/>
        <v>0.71922348484848486</v>
      </c>
      <c r="L655" s="2">
        <f t="shared" si="265"/>
        <v>1.5388257575757576E-2</v>
      </c>
      <c r="M655" s="2">
        <f t="shared" si="266"/>
        <v>5.2083333333332524E-3</v>
      </c>
      <c r="N655" s="38">
        <v>2198</v>
      </c>
      <c r="O655" s="38">
        <v>6076</v>
      </c>
      <c r="P655" s="38">
        <v>130</v>
      </c>
      <c r="Q655" s="38">
        <v>1</v>
      </c>
      <c r="R655" s="38">
        <v>5</v>
      </c>
      <c r="S655" s="38"/>
      <c r="T655" s="38">
        <v>0</v>
      </c>
      <c r="U655" s="38">
        <v>0</v>
      </c>
      <c r="V655" s="38"/>
      <c r="W655" s="38">
        <f>IF(Copyright!B$11=1,IF(CF655&gt;0,CF655-SUM(Q655:V655)-SUM(X655:AY655),SUM(CN655:CR655)),SUM(CN655:CR655))</f>
        <v>38</v>
      </c>
      <c r="X655" s="38">
        <v>0</v>
      </c>
      <c r="Y655" s="38">
        <v>0</v>
      </c>
      <c r="Z655" s="38">
        <v>0</v>
      </c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  <c r="BA655" s="3">
        <f>IF(Q655&gt;0,RANK(Q655,(N655:P655,Q655:AE655)),0)</f>
        <v>6</v>
      </c>
      <c r="BB655" s="3">
        <f>IF(R655&gt;0,RANK(R655,(N655:P655,Q655:AE655)),0)</f>
        <v>5</v>
      </c>
      <c r="BC655" s="3">
        <f>IF(S655&gt;0,RANK(S655,(N655:P655,Q655:AE655)),0)</f>
        <v>0</v>
      </c>
      <c r="BD655" s="3">
        <f>IF(T655&gt;0,RANK(T655,(N655:P655,Q655:AE655)),0)</f>
        <v>0</v>
      </c>
      <c r="BE655" s="2">
        <f t="shared" si="267"/>
        <v>1.1837121212121212E-4</v>
      </c>
      <c r="BF655" s="2">
        <f t="shared" si="268"/>
        <v>5.9185606060606062E-4</v>
      </c>
      <c r="BG655" s="2">
        <f t="shared" si="269"/>
        <v>0</v>
      </c>
      <c r="BH655" s="2">
        <f t="shared" si="270"/>
        <v>0</v>
      </c>
      <c r="BJ655" t="s">
        <v>1127</v>
      </c>
      <c r="BK655" t="s">
        <v>1343</v>
      </c>
      <c r="BL655">
        <v>15</v>
      </c>
      <c r="BN655">
        <v>0</v>
      </c>
      <c r="BO655" s="60">
        <v>17</v>
      </c>
      <c r="BP655" s="62">
        <v>41</v>
      </c>
      <c r="BQ655" s="66">
        <f t="shared" si="271"/>
        <v>17041</v>
      </c>
      <c r="BR655" s="66">
        <f t="shared" si="259"/>
        <v>17041</v>
      </c>
      <c r="BS655" s="3" t="s">
        <v>3083</v>
      </c>
      <c r="BX655" s="38">
        <f t="shared" si="273"/>
        <v>0</v>
      </c>
      <c r="BY655" s="73"/>
      <c r="CB655" s="95"/>
      <c r="CD655" s="38">
        <f t="shared" si="272"/>
        <v>0</v>
      </c>
      <c r="CE655" s="38">
        <v>8448</v>
      </c>
      <c r="CF655" s="1">
        <f>38+6</f>
        <v>44</v>
      </c>
      <c r="CI655" s="1"/>
      <c r="CM655" s="51"/>
      <c r="CN655" s="38"/>
      <c r="CO655" s="38"/>
      <c r="CP655" s="38"/>
      <c r="CQ655" s="38"/>
      <c r="CR655" s="38"/>
      <c r="CS655" s="38"/>
      <c r="CT655"/>
      <c r="CU655"/>
    </row>
    <row r="656" spans="1:99" ht="14" hidden="1" customHeight="1" outlineLevel="1" x14ac:dyDescent="0.2">
      <c r="A656" t="s">
        <v>763</v>
      </c>
      <c r="B656" t="s">
        <v>1343</v>
      </c>
      <c r="C656" s="1">
        <f t="shared" si="260"/>
        <v>456874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>IF(P656&gt;0,RANK(P656,(N656:P656,Q656:AE656)),0)</f>
        <v>3</v>
      </c>
      <c r="G656" s="1">
        <f t="shared" si="261"/>
        <v>59921</v>
      </c>
      <c r="H656" s="2">
        <f t="shared" si="262"/>
        <v>0.1311543226360003</v>
      </c>
      <c r="I656" s="2"/>
      <c r="J656" s="2">
        <f t="shared" si="263"/>
        <v>0.54974456852436338</v>
      </c>
      <c r="K656" s="2">
        <f t="shared" si="264"/>
        <v>0.41859024588836308</v>
      </c>
      <c r="L656" s="2">
        <f t="shared" si="265"/>
        <v>1.5875274145606886E-2</v>
      </c>
      <c r="M656" s="2">
        <f t="shared" si="266"/>
        <v>1.5789911441666662E-2</v>
      </c>
      <c r="N656" s="38">
        <v>251164</v>
      </c>
      <c r="O656" s="38">
        <v>191243</v>
      </c>
      <c r="P656" s="38">
        <v>7253</v>
      </c>
      <c r="Q656" s="38">
        <v>466</v>
      </c>
      <c r="R656" s="38">
        <v>6125</v>
      </c>
      <c r="S656" s="38"/>
      <c r="T656" s="38">
        <v>148</v>
      </c>
      <c r="U656" s="38">
        <v>155</v>
      </c>
      <c r="V656" s="38"/>
      <c r="W656" s="38">
        <f>IF(Copyright!B$11=1,IF(CF656&gt;0,CF656-SUM(Q656:V656)-SUM(X656:AY656),SUM(CN656:CR656)),SUM(CN656:CR656))</f>
        <v>0</v>
      </c>
      <c r="X656" s="38">
        <v>313</v>
      </c>
      <c r="Y656" s="38">
        <v>0</v>
      </c>
      <c r="Z656" s="38">
        <v>7</v>
      </c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  <c r="BA656" s="3">
        <f>IF(Q656&gt;0,RANK(Q656,(N656:P656,Q656:AE656)),0)</f>
        <v>5</v>
      </c>
      <c r="BB656" s="3">
        <f>IF(R656&gt;0,RANK(R656,(N656:P656,Q656:AE656)),0)</f>
        <v>4</v>
      </c>
      <c r="BC656" s="3">
        <f>IF(S656&gt;0,RANK(S656,(N656:P656,Q656:AE656)),0)</f>
        <v>0</v>
      </c>
      <c r="BD656" s="3">
        <f>IF(T656&gt;0,RANK(T656,(N656:P656,Q656:AE656)),0)</f>
        <v>8</v>
      </c>
      <c r="BE656" s="2">
        <f t="shared" si="267"/>
        <v>1.0199748727220195E-3</v>
      </c>
      <c r="BF656" s="2">
        <f t="shared" si="268"/>
        <v>1.3406322093181051E-2</v>
      </c>
      <c r="BG656" s="2">
        <f t="shared" si="269"/>
        <v>0</v>
      </c>
      <c r="BH656" s="2">
        <f t="shared" si="270"/>
        <v>3.2394051751686459E-4</v>
      </c>
      <c r="BJ656" t="s">
        <v>763</v>
      </c>
      <c r="BK656" t="s">
        <v>1343</v>
      </c>
      <c r="BN656">
        <v>0</v>
      </c>
      <c r="BO656" s="60">
        <v>17</v>
      </c>
      <c r="BP656" s="62">
        <v>43</v>
      </c>
      <c r="BQ656" s="66">
        <f t="shared" si="271"/>
        <v>17043</v>
      </c>
      <c r="BR656" s="66">
        <f t="shared" si="259"/>
        <v>17043</v>
      </c>
      <c r="BS656" s="3" t="s">
        <v>3083</v>
      </c>
      <c r="BX656" s="38">
        <f t="shared" si="273"/>
        <v>-7214</v>
      </c>
      <c r="CD656" s="38">
        <f t="shared" si="272"/>
        <v>456874</v>
      </c>
      <c r="CF656" s="100"/>
      <c r="CI656" s="1"/>
      <c r="CM656" s="51"/>
      <c r="CN656" s="38"/>
      <c r="CO656" s="38"/>
      <c r="CP656" s="38"/>
      <c r="CQ656" s="38"/>
      <c r="CR656" s="38"/>
      <c r="CS656" s="38"/>
      <c r="CT656"/>
      <c r="CU656"/>
    </row>
    <row r="657" spans="1:99" ht="14" hidden="1" customHeight="1" outlineLevel="1" x14ac:dyDescent="0.2">
      <c r="A657" t="s">
        <v>2475</v>
      </c>
      <c r="B657" t="s">
        <v>1343</v>
      </c>
      <c r="C657" s="1">
        <f t="shared" si="260"/>
        <v>7912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>IF(P657&gt;0,RANK(P657,(N657:P657,Q657:AE657)),0)</f>
        <v>3</v>
      </c>
      <c r="G657" s="1">
        <f t="shared" si="261"/>
        <v>4139</v>
      </c>
      <c r="H657" s="2">
        <f t="shared" si="262"/>
        <v>0.52312942366026294</v>
      </c>
      <c r="I657" s="2"/>
      <c r="J657" s="2">
        <f t="shared" si="263"/>
        <v>0.22952477249747219</v>
      </c>
      <c r="K657" s="2">
        <f t="shared" si="264"/>
        <v>0.7526541961577351</v>
      </c>
      <c r="L657" s="2">
        <f t="shared" si="265"/>
        <v>1.7062689585439838E-2</v>
      </c>
      <c r="M657" s="2">
        <f t="shared" si="266"/>
        <v>7.5834175935289919E-4</v>
      </c>
      <c r="N657" s="38">
        <v>1816</v>
      </c>
      <c r="O657" s="38">
        <v>5955</v>
      </c>
      <c r="P657" s="38">
        <v>135</v>
      </c>
      <c r="Q657" s="38">
        <v>4</v>
      </c>
      <c r="R657" s="38">
        <v>2</v>
      </c>
      <c r="S657" s="38"/>
      <c r="T657" s="38">
        <v>0</v>
      </c>
      <c r="U657" s="38">
        <v>0</v>
      </c>
      <c r="V657" s="38"/>
      <c r="W657" s="38">
        <f>IF(Copyright!B$11=1,IF(CF657&gt;0,CF657-SUM(Q657:V657)-SUM(X657:AY657),SUM(CN657:CR657)),SUM(CN657:CR657))</f>
        <v>0</v>
      </c>
      <c r="X657" s="38">
        <v>0</v>
      </c>
      <c r="Y657" s="38">
        <v>0</v>
      </c>
      <c r="Z657" s="38">
        <v>0</v>
      </c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  <c r="BA657" s="3">
        <f>IF(Q657&gt;0,RANK(Q657,(N657:P657,Q657:AE657)),0)</f>
        <v>4</v>
      </c>
      <c r="BB657" s="3">
        <f>IF(R657&gt;0,RANK(R657,(N657:P657,Q657:AE657)),0)</f>
        <v>5</v>
      </c>
      <c r="BC657" s="3">
        <f>IF(S657&gt;0,RANK(S657,(N657:P657,Q657:AE657)),0)</f>
        <v>0</v>
      </c>
      <c r="BD657" s="3">
        <f>IF(T657&gt;0,RANK(T657,(N657:P657,Q657:AE657)),0)</f>
        <v>0</v>
      </c>
      <c r="BE657" s="2">
        <f t="shared" si="267"/>
        <v>5.0556117290192115E-4</v>
      </c>
      <c r="BF657" s="2">
        <f t="shared" si="268"/>
        <v>2.5278058645096058E-4</v>
      </c>
      <c r="BG657" s="2">
        <f t="shared" si="269"/>
        <v>0</v>
      </c>
      <c r="BH657" s="2">
        <f t="shared" si="270"/>
        <v>0</v>
      </c>
      <c r="BJ657" t="s">
        <v>2475</v>
      </c>
      <c r="BK657" t="s">
        <v>1343</v>
      </c>
      <c r="BL657">
        <v>15</v>
      </c>
      <c r="BN657">
        <v>0</v>
      </c>
      <c r="BO657" s="60">
        <v>17</v>
      </c>
      <c r="BP657" s="62">
        <v>45</v>
      </c>
      <c r="BQ657" s="66">
        <f t="shared" si="271"/>
        <v>17045</v>
      </c>
      <c r="BR657" s="66">
        <f t="shared" si="259"/>
        <v>17045</v>
      </c>
      <c r="BS657" s="3" t="s">
        <v>3083</v>
      </c>
      <c r="BX657" s="38">
        <f t="shared" si="273"/>
        <v>-6</v>
      </c>
      <c r="CC657" s="1" t="s">
        <v>2453</v>
      </c>
      <c r="CD657" s="38">
        <f t="shared" si="272"/>
        <v>7912</v>
      </c>
      <c r="CF657" s="100"/>
      <c r="CG657" s="95" t="s">
        <v>3745</v>
      </c>
      <c r="CH657" s="95"/>
      <c r="CI657" s="1"/>
      <c r="CM657" s="51"/>
      <c r="CN657" s="38"/>
      <c r="CO657" s="38"/>
      <c r="CP657" s="38"/>
      <c r="CQ657" s="38"/>
      <c r="CR657" s="38"/>
      <c r="CS657" s="38"/>
      <c r="CT657"/>
      <c r="CU657"/>
    </row>
    <row r="658" spans="1:99" ht="14" hidden="1" customHeight="1" outlineLevel="1" x14ac:dyDescent="0.2">
      <c r="A658" t="s">
        <v>2076</v>
      </c>
      <c r="B658" t="s">
        <v>1343</v>
      </c>
      <c r="C658" s="1">
        <f t="shared" si="260"/>
        <v>3289</v>
      </c>
      <c r="D658" s="3">
        <f>IF(N658&gt;0, RANK(N658,(N658:P658,Q658:AE658)),0)</f>
        <v>2</v>
      </c>
      <c r="E658" s="3">
        <f>IF(O658&gt;0,RANK(O658,(N658:P658,Q658:AE658)),0)</f>
        <v>1</v>
      </c>
      <c r="F658" s="3">
        <f>IF(P658&gt;0,RANK(P658,(N658:P658,Q658:AE658)),0)</f>
        <v>3</v>
      </c>
      <c r="G658" s="1">
        <f t="shared" si="261"/>
        <v>2337</v>
      </c>
      <c r="H658" s="2">
        <f t="shared" si="262"/>
        <v>0.71055031924597145</v>
      </c>
      <c r="I658" s="2"/>
      <c r="J658" s="2">
        <f t="shared" si="263"/>
        <v>0.13894800851322592</v>
      </c>
      <c r="K658" s="2">
        <f t="shared" si="264"/>
        <v>0.84949832775919731</v>
      </c>
      <c r="L658" s="2">
        <f t="shared" si="265"/>
        <v>1.124961994527212E-2</v>
      </c>
      <c r="M658" s="2">
        <f t="shared" si="266"/>
        <v>3.04043782304593E-4</v>
      </c>
      <c r="N658" s="38">
        <v>457</v>
      </c>
      <c r="O658" s="38">
        <v>2794</v>
      </c>
      <c r="P658" s="38">
        <v>37</v>
      </c>
      <c r="Q658" s="38">
        <v>0</v>
      </c>
      <c r="R658" s="38">
        <v>1</v>
      </c>
      <c r="S658" s="38"/>
      <c r="T658" s="38">
        <v>0</v>
      </c>
      <c r="U658" s="38">
        <v>0</v>
      </c>
      <c r="V658" s="38"/>
      <c r="W658" s="38">
        <f>IF(Copyright!B$11=1,IF(CF658&gt;0,CF658-SUM(Q658:V658)-SUM(X658:AY658),SUM(CN658:CR658)),SUM(CN658:CR658))</f>
        <v>0</v>
      </c>
      <c r="X658" s="38">
        <v>0</v>
      </c>
      <c r="Y658" s="38">
        <v>0</v>
      </c>
      <c r="Z658" s="38">
        <v>0</v>
      </c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  <c r="BA658" s="3">
        <f>IF(Q658&gt;0,RANK(Q658,(N658:P658,Q658:AE658)),0)</f>
        <v>0</v>
      </c>
      <c r="BB658" s="3">
        <f>IF(R658&gt;0,RANK(R658,(N658:P658,Q658:AE658)),0)</f>
        <v>4</v>
      </c>
      <c r="BC658" s="3">
        <f>IF(S658&gt;0,RANK(S658,(N658:P658,Q658:AE658)),0)</f>
        <v>0</v>
      </c>
      <c r="BD658" s="3">
        <f>IF(T658&gt;0,RANK(T658,(N658:P658,Q658:AE658)),0)</f>
        <v>0</v>
      </c>
      <c r="BE658" s="2">
        <f t="shared" si="267"/>
        <v>0</v>
      </c>
      <c r="BF658" s="2">
        <f t="shared" si="268"/>
        <v>3.0404378230465187E-4</v>
      </c>
      <c r="BG658" s="2">
        <f t="shared" si="269"/>
        <v>0</v>
      </c>
      <c r="BH658" s="2">
        <f t="shared" si="270"/>
        <v>0</v>
      </c>
      <c r="BJ658" t="s">
        <v>2076</v>
      </c>
      <c r="BK658" t="s">
        <v>1343</v>
      </c>
      <c r="BL658">
        <v>12</v>
      </c>
      <c r="BN658">
        <v>0</v>
      </c>
      <c r="BO658" s="60">
        <v>17</v>
      </c>
      <c r="BP658" s="62">
        <v>47</v>
      </c>
      <c r="BQ658" s="66">
        <f t="shared" si="271"/>
        <v>17047</v>
      </c>
      <c r="BR658" s="66">
        <f t="shared" si="259"/>
        <v>17047</v>
      </c>
      <c r="BS658" s="3" t="s">
        <v>3083</v>
      </c>
      <c r="BX658" s="38">
        <f t="shared" si="273"/>
        <v>-1</v>
      </c>
      <c r="CD658" s="38">
        <f t="shared" si="272"/>
        <v>3289</v>
      </c>
      <c r="CF658" s="100"/>
      <c r="CI658" s="1"/>
      <c r="CM658" s="51"/>
      <c r="CN658" s="38"/>
      <c r="CO658" s="38"/>
      <c r="CP658" s="38"/>
      <c r="CQ658" s="38"/>
      <c r="CR658" s="38"/>
      <c r="CS658" s="38"/>
      <c r="CT658"/>
      <c r="CU658"/>
    </row>
    <row r="659" spans="1:99" ht="14" hidden="1" customHeight="1" outlineLevel="1" x14ac:dyDescent="0.2">
      <c r="A659" t="s">
        <v>2280</v>
      </c>
      <c r="B659" t="s">
        <v>1343</v>
      </c>
      <c r="C659" s="1">
        <f t="shared" si="260"/>
        <v>19154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>IF(P659&gt;0,RANK(P659,(N659:P659,Q659:AE659)),0)</f>
        <v>3</v>
      </c>
      <c r="G659" s="1">
        <f t="shared" si="261"/>
        <v>11507</v>
      </c>
      <c r="H659" s="2">
        <f t="shared" si="262"/>
        <v>0.60076224287355118</v>
      </c>
      <c r="I659" s="2"/>
      <c r="J659" s="2">
        <f t="shared" si="263"/>
        <v>0.18883784065991438</v>
      </c>
      <c r="K659" s="2">
        <f t="shared" si="264"/>
        <v>0.78960008353346556</v>
      </c>
      <c r="L659" s="2">
        <f t="shared" si="265"/>
        <v>1.6758901534927432E-2</v>
      </c>
      <c r="M659" s="2">
        <f t="shared" si="266"/>
        <v>4.8031742716926305E-3</v>
      </c>
      <c r="N659" s="38">
        <v>3617</v>
      </c>
      <c r="O659" s="38">
        <v>15124</v>
      </c>
      <c r="P659" s="38">
        <v>321</v>
      </c>
      <c r="Q659" s="38">
        <v>6</v>
      </c>
      <c r="R659" s="38">
        <v>9</v>
      </c>
      <c r="S659" s="38"/>
      <c r="T659" s="38">
        <v>0</v>
      </c>
      <c r="U659" s="38">
        <v>2</v>
      </c>
      <c r="V659" s="38"/>
      <c r="W659" s="38">
        <f>IF(Copyright!B$11=1,IF(CF659&gt;0,CF659-SUM(Q659:V659)-SUM(X659:AY659),SUM(CN659:CR659)),SUM(CN659:CR659))</f>
        <v>75</v>
      </c>
      <c r="X659" s="38">
        <v>0</v>
      </c>
      <c r="Y659" s="38">
        <v>0</v>
      </c>
      <c r="Z659" s="38">
        <v>0</v>
      </c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  <c r="BA659" s="3">
        <f>IF(Q659&gt;0,RANK(Q659,(N659:P659,Q659:AE659)),0)</f>
        <v>6</v>
      </c>
      <c r="BB659" s="3">
        <f>IF(R659&gt;0,RANK(R659,(N659:P659,Q659:AE659)),0)</f>
        <v>5</v>
      </c>
      <c r="BC659" s="3">
        <f>IF(S659&gt;0,RANK(S659,(N659:P659,Q659:AE659)),0)</f>
        <v>0</v>
      </c>
      <c r="BD659" s="3">
        <f>IF(T659&gt;0,RANK(T659,(N659:P659,Q659:AE659)),0)</f>
        <v>0</v>
      </c>
      <c r="BE659" s="2">
        <f t="shared" si="267"/>
        <v>3.1325049597995198E-4</v>
      </c>
      <c r="BF659" s="2">
        <f t="shared" si="268"/>
        <v>4.6987574396992795E-4</v>
      </c>
      <c r="BG659" s="2">
        <f t="shared" si="269"/>
        <v>0</v>
      </c>
      <c r="BH659" s="2">
        <f t="shared" si="270"/>
        <v>0</v>
      </c>
      <c r="BJ659" t="s">
        <v>2280</v>
      </c>
      <c r="BK659" t="s">
        <v>1343</v>
      </c>
      <c r="BL659">
        <v>12</v>
      </c>
      <c r="BN659">
        <v>0</v>
      </c>
      <c r="BO659" s="60">
        <v>17</v>
      </c>
      <c r="BP659" s="62">
        <v>49</v>
      </c>
      <c r="BQ659" s="66">
        <f t="shared" si="271"/>
        <v>17049</v>
      </c>
      <c r="BR659" s="66">
        <f t="shared" si="259"/>
        <v>17049</v>
      </c>
      <c r="BS659" s="3" t="s">
        <v>3083</v>
      </c>
      <c r="BX659" s="38">
        <f t="shared" si="273"/>
        <v>0</v>
      </c>
      <c r="BY659" s="73"/>
      <c r="CB659" s="95"/>
      <c r="CC659" s="38" t="s">
        <v>3738</v>
      </c>
      <c r="CD659" s="38">
        <f t="shared" si="272"/>
        <v>40</v>
      </c>
      <c r="CE659" s="38">
        <f>15097+3604+321+92</f>
        <v>19114</v>
      </c>
      <c r="CF659" s="110">
        <v>92</v>
      </c>
      <c r="CI659" s="1"/>
      <c r="CM659" s="51"/>
      <c r="CN659" s="38"/>
      <c r="CO659" s="38"/>
      <c r="CP659" s="38"/>
      <c r="CQ659" s="38"/>
      <c r="CR659" s="38"/>
      <c r="CS659" s="38"/>
      <c r="CT659"/>
      <c r="CU659"/>
    </row>
    <row r="660" spans="1:99" ht="14" hidden="1" customHeight="1" outlineLevel="1" x14ac:dyDescent="0.2">
      <c r="A660" t="s">
        <v>1391</v>
      </c>
      <c r="B660" t="s">
        <v>1343</v>
      </c>
      <c r="C660" s="1">
        <f t="shared" si="260"/>
        <v>9626</v>
      </c>
      <c r="D660" s="3">
        <f>IF(N660&gt;0, RANK(N660,(N660:P660,Q660:AE660)),0)</f>
        <v>2</v>
      </c>
      <c r="E660" s="3">
        <f>IF(O660&gt;0,RANK(O660,(N660:P660,Q660:AE660)),0)</f>
        <v>1</v>
      </c>
      <c r="F660" s="3">
        <f>IF(P660&gt;0,RANK(P660,(N660:P660,Q660:AE660)),0)</f>
        <v>3</v>
      </c>
      <c r="G660" s="1">
        <f t="shared" si="261"/>
        <v>6215</v>
      </c>
      <c r="H660" s="2">
        <f t="shared" si="262"/>
        <v>0.64564720548514443</v>
      </c>
      <c r="I660" s="2"/>
      <c r="J660" s="2">
        <f t="shared" si="263"/>
        <v>0.16954082692707251</v>
      </c>
      <c r="K660" s="2">
        <f t="shared" si="264"/>
        <v>0.81518803241221693</v>
      </c>
      <c r="L660" s="2">
        <f t="shared" si="265"/>
        <v>1.2674007895283607E-2</v>
      </c>
      <c r="M660" s="2">
        <f t="shared" si="266"/>
        <v>2.5971327654269512E-3</v>
      </c>
      <c r="N660" s="38">
        <v>1632</v>
      </c>
      <c r="O660" s="38">
        <v>7847</v>
      </c>
      <c r="P660" s="38">
        <v>122</v>
      </c>
      <c r="Q660" s="38">
        <v>0</v>
      </c>
      <c r="R660" s="38">
        <v>0</v>
      </c>
      <c r="S660" s="38"/>
      <c r="T660" s="38">
        <v>0</v>
      </c>
      <c r="U660" s="38">
        <v>0</v>
      </c>
      <c r="V660" s="38"/>
      <c r="W660" s="38">
        <f>IF(Copyright!B$11=1,IF(CF660&gt;0,CF660-SUM(Q660:V660)-SUM(X660:AY660),SUM(CN660:CR660)),SUM(CN660:CR660))</f>
        <v>25</v>
      </c>
      <c r="X660" s="38">
        <v>0</v>
      </c>
      <c r="Y660" s="38">
        <v>0</v>
      </c>
      <c r="Z660" s="38">
        <v>0</v>
      </c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  <c r="BA660" s="3">
        <f>IF(Q660&gt;0,RANK(Q660,(N660:P660,Q660:AE660)),0)</f>
        <v>0</v>
      </c>
      <c r="BB660" s="3">
        <f>IF(R660&gt;0,RANK(R660,(N660:P660,Q660:AE660)),0)</f>
        <v>0</v>
      </c>
      <c r="BC660" s="3">
        <f>IF(S660&gt;0,RANK(S660,(N660:P660,Q660:AE660)),0)</f>
        <v>0</v>
      </c>
      <c r="BD660" s="3">
        <f>IF(T660&gt;0,RANK(T660,(N660:P660,Q660:AE660)),0)</f>
        <v>0</v>
      </c>
      <c r="BE660" s="2">
        <f t="shared" si="267"/>
        <v>0</v>
      </c>
      <c r="BF660" s="2">
        <f t="shared" si="268"/>
        <v>0</v>
      </c>
      <c r="BG660" s="2">
        <f t="shared" si="269"/>
        <v>0</v>
      </c>
      <c r="BH660" s="2">
        <f t="shared" si="270"/>
        <v>0</v>
      </c>
      <c r="BJ660" t="s">
        <v>1391</v>
      </c>
      <c r="BK660" t="s">
        <v>1343</v>
      </c>
      <c r="BL660">
        <v>15</v>
      </c>
      <c r="BN660">
        <v>0</v>
      </c>
      <c r="BO660" s="60">
        <v>17</v>
      </c>
      <c r="BP660" s="62">
        <v>51</v>
      </c>
      <c r="BQ660" s="66">
        <f t="shared" si="271"/>
        <v>17051</v>
      </c>
      <c r="BR660" s="66">
        <f t="shared" si="259"/>
        <v>17051</v>
      </c>
      <c r="BS660" s="3" t="s">
        <v>3083</v>
      </c>
      <c r="BX660" s="38">
        <f t="shared" si="273"/>
        <v>0</v>
      </c>
      <c r="CB660" s="95"/>
      <c r="CC660" s="38" t="s">
        <v>3738</v>
      </c>
      <c r="CD660" s="38">
        <f t="shared" si="272"/>
        <v>0</v>
      </c>
      <c r="CE660" s="38">
        <f>7847+1632+122+25</f>
        <v>9626</v>
      </c>
      <c r="CF660" s="38">
        <v>25</v>
      </c>
      <c r="CI660" s="1"/>
      <c r="CM660" s="51"/>
      <c r="CN660" s="38"/>
      <c r="CO660" s="38"/>
      <c r="CP660" s="38"/>
      <c r="CQ660" s="38"/>
      <c r="CR660" s="38"/>
      <c r="CS660" s="38"/>
      <c r="CT660"/>
      <c r="CU660"/>
    </row>
    <row r="661" spans="1:99" ht="14" hidden="1" customHeight="1" outlineLevel="1" x14ac:dyDescent="0.2">
      <c r="A661" t="s">
        <v>761</v>
      </c>
      <c r="B661" t="s">
        <v>1343</v>
      </c>
      <c r="C661" s="1">
        <f t="shared" si="260"/>
        <v>6553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>IF(P661&gt;0,RANK(P661,(N661:P661,Q661:AE661)),0)</f>
        <v>3</v>
      </c>
      <c r="G661" s="1">
        <f t="shared" si="261"/>
        <v>3135</v>
      </c>
      <c r="H661" s="2">
        <f t="shared" si="262"/>
        <v>0.47840683656340605</v>
      </c>
      <c r="I661" s="2"/>
      <c r="J661" s="2">
        <f t="shared" si="263"/>
        <v>0.25072485884327789</v>
      </c>
      <c r="K661" s="2">
        <f t="shared" si="264"/>
        <v>0.72913169540668399</v>
      </c>
      <c r="L661" s="2">
        <f t="shared" si="265"/>
        <v>1.9227834579581871E-2</v>
      </c>
      <c r="M661" s="2">
        <f t="shared" si="266"/>
        <v>9.1561117045625348E-4</v>
      </c>
      <c r="N661" s="38">
        <v>1643</v>
      </c>
      <c r="O661" s="38">
        <v>4778</v>
      </c>
      <c r="P661" s="38">
        <v>126</v>
      </c>
      <c r="Q661" s="38">
        <v>0</v>
      </c>
      <c r="R661" s="38">
        <v>4</v>
      </c>
      <c r="S661" s="38"/>
      <c r="T661" s="38">
        <v>2</v>
      </c>
      <c r="U661" s="38">
        <v>0</v>
      </c>
      <c r="V661" s="38"/>
      <c r="W661" s="38">
        <f>IF(Copyright!B$11=1,IF(CF661&gt;0,CF661-SUM(Q661:V661)-SUM(X661:AY661),SUM(CN661:CR661)),SUM(CN661:CR661))</f>
        <v>0</v>
      </c>
      <c r="X661" s="38">
        <v>0</v>
      </c>
      <c r="Y661" s="38">
        <v>0</v>
      </c>
      <c r="Z661" s="38">
        <v>0</v>
      </c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  <c r="BA661" s="3">
        <f>IF(Q661&gt;0,RANK(Q661,(N661:P661,Q661:AE661)),0)</f>
        <v>0</v>
      </c>
      <c r="BB661" s="3">
        <f>IF(R661&gt;0,RANK(R661,(N661:P661,Q661:AE661)),0)</f>
        <v>4</v>
      </c>
      <c r="BC661" s="3">
        <f>IF(S661&gt;0,RANK(S661,(N661:P661,Q661:AE661)),0)</f>
        <v>0</v>
      </c>
      <c r="BD661" s="3">
        <f>IF(T661&gt;0,RANK(T661,(N661:P661,Q661:AE661)),0)</f>
        <v>5</v>
      </c>
      <c r="BE661" s="2">
        <f t="shared" si="267"/>
        <v>0</v>
      </c>
      <c r="BF661" s="2">
        <f t="shared" si="268"/>
        <v>6.10407446970853E-4</v>
      </c>
      <c r="BG661" s="2">
        <f t="shared" si="269"/>
        <v>0</v>
      </c>
      <c r="BH661" s="2">
        <f t="shared" si="270"/>
        <v>3.052037234854265E-4</v>
      </c>
      <c r="BJ661" t="s">
        <v>761</v>
      </c>
      <c r="BK661" t="s">
        <v>1343</v>
      </c>
      <c r="BN661">
        <v>0</v>
      </c>
      <c r="BO661" s="60">
        <v>17</v>
      </c>
      <c r="BP661" s="62">
        <v>53</v>
      </c>
      <c r="BQ661" s="66">
        <f t="shared" si="271"/>
        <v>17053</v>
      </c>
      <c r="BR661" s="66">
        <f t="shared" si="259"/>
        <v>17053</v>
      </c>
      <c r="BS661" s="3" t="s">
        <v>3083</v>
      </c>
      <c r="BX661" s="38">
        <f t="shared" si="273"/>
        <v>0</v>
      </c>
      <c r="CB661" s="95"/>
      <c r="CD661" s="38">
        <f t="shared" si="272"/>
        <v>0</v>
      </c>
      <c r="CE661" s="38">
        <v>6553</v>
      </c>
      <c r="CF661" s="1">
        <v>6</v>
      </c>
      <c r="CG661" s="38" t="s">
        <v>3953</v>
      </c>
      <c r="CI661" s="1"/>
      <c r="CM661" s="51"/>
      <c r="CN661" s="38"/>
      <c r="CO661" s="38"/>
      <c r="CP661" s="38"/>
      <c r="CQ661" s="38"/>
      <c r="CR661" s="38"/>
      <c r="CS661" s="38"/>
      <c r="CT661"/>
      <c r="CU661"/>
    </row>
    <row r="662" spans="1:99" ht="14" hidden="1" customHeight="1" outlineLevel="1" x14ac:dyDescent="0.2">
      <c r="A662" t="s">
        <v>1117</v>
      </c>
      <c r="B662" t="s">
        <v>1343</v>
      </c>
      <c r="C662" s="1">
        <f t="shared" si="260"/>
        <v>17739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>IF(P662&gt;0,RANK(P662,(N662:P662,Q662:AE662)),0)</f>
        <v>3</v>
      </c>
      <c r="G662" s="1">
        <f t="shared" si="261"/>
        <v>8943</v>
      </c>
      <c r="H662" s="2">
        <f t="shared" si="262"/>
        <v>0.50414341281921193</v>
      </c>
      <c r="I662" s="2"/>
      <c r="J662" s="2">
        <f t="shared" si="263"/>
        <v>0.23997970573313038</v>
      </c>
      <c r="K662" s="2">
        <f t="shared" si="264"/>
        <v>0.74412311855234226</v>
      </c>
      <c r="L662" s="2">
        <f t="shared" si="265"/>
        <v>1.2853035684085912E-2</v>
      </c>
      <c r="M662" s="2">
        <f t="shared" si="266"/>
        <v>3.0441400304415112E-3</v>
      </c>
      <c r="N662" s="38">
        <v>4257</v>
      </c>
      <c r="O662" s="38">
        <v>13200</v>
      </c>
      <c r="P662" s="38">
        <v>228</v>
      </c>
      <c r="Q662" s="38">
        <v>3</v>
      </c>
      <c r="R662" s="38">
        <v>4</v>
      </c>
      <c r="S662" s="38"/>
      <c r="T662" s="38">
        <v>0</v>
      </c>
      <c r="U662" s="38">
        <v>0</v>
      </c>
      <c r="V662" s="38"/>
      <c r="W662" s="38">
        <f>IF(Copyright!B$11=1,IF(CF662&gt;0,CF662-SUM(Q662:V662)-SUM(X662:AY662),SUM(CN662:CR662)),SUM(CN662:CR662))</f>
        <v>47</v>
      </c>
      <c r="X662" s="38">
        <v>0</v>
      </c>
      <c r="Y662" s="38">
        <v>0</v>
      </c>
      <c r="Z662" s="38">
        <v>0</v>
      </c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  <c r="BA662" s="3">
        <f>IF(Q662&gt;0,RANK(Q662,(N662:P662,Q662:AE662)),0)</f>
        <v>6</v>
      </c>
      <c r="BB662" s="3">
        <f>IF(R662&gt;0,RANK(R662,(N662:P662,Q662:AE662)),0)</f>
        <v>5</v>
      </c>
      <c r="BC662" s="3">
        <f>IF(S662&gt;0,RANK(S662,(N662:P662,Q662:AE662)),0)</f>
        <v>0</v>
      </c>
      <c r="BD662" s="3">
        <f>IF(T662&gt;0,RANK(T662,(N662:P662,Q662:AE662)),0)</f>
        <v>0</v>
      </c>
      <c r="BE662" s="2">
        <f t="shared" si="267"/>
        <v>1.6911889058007779E-4</v>
      </c>
      <c r="BF662" s="2">
        <f t="shared" si="268"/>
        <v>2.2549185410677039E-4</v>
      </c>
      <c r="BG662" s="2">
        <f t="shared" si="269"/>
        <v>0</v>
      </c>
      <c r="BH662" s="2">
        <f t="shared" si="270"/>
        <v>0</v>
      </c>
      <c r="BJ662" t="s">
        <v>1117</v>
      </c>
      <c r="BK662" t="s">
        <v>1343</v>
      </c>
      <c r="BL662">
        <v>12</v>
      </c>
      <c r="BN662">
        <v>0</v>
      </c>
      <c r="BO662" s="60">
        <v>17</v>
      </c>
      <c r="BP662" s="62">
        <v>55</v>
      </c>
      <c r="BQ662" s="66">
        <f t="shared" si="271"/>
        <v>17055</v>
      </c>
      <c r="BR662" s="66">
        <f t="shared" si="259"/>
        <v>17055</v>
      </c>
      <c r="BS662" s="3" t="s">
        <v>3083</v>
      </c>
      <c r="BX662" s="38">
        <f t="shared" si="273"/>
        <v>0</v>
      </c>
      <c r="CB662" s="95"/>
      <c r="CC662" s="38" t="s">
        <v>3738</v>
      </c>
      <c r="CD662" s="38">
        <f t="shared" si="272"/>
        <v>0</v>
      </c>
      <c r="CE662" s="38">
        <f>13200+4257+228+54</f>
        <v>17739</v>
      </c>
      <c r="CF662" s="38">
        <v>54</v>
      </c>
      <c r="CI662" s="1"/>
      <c r="CM662" s="51"/>
      <c r="CN662" s="38"/>
      <c r="CO662" s="38"/>
      <c r="CP662" s="38"/>
      <c r="CQ662" s="38"/>
      <c r="CR662" s="38"/>
      <c r="CS662" s="38"/>
      <c r="CT662"/>
      <c r="CU662"/>
    </row>
    <row r="663" spans="1:99" ht="14" hidden="1" customHeight="1" outlineLevel="1" x14ac:dyDescent="0.2">
      <c r="A663" t="s">
        <v>2343</v>
      </c>
      <c r="B663" t="s">
        <v>1343</v>
      </c>
      <c r="C663" s="1">
        <f t="shared" si="260"/>
        <v>16144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>IF(P663&gt;0,RANK(P663,(N663:P663,Q663:AE663)),0)</f>
        <v>3</v>
      </c>
      <c r="G663" s="1">
        <f t="shared" si="261"/>
        <v>3847</v>
      </c>
      <c r="H663" s="2">
        <f t="shared" si="262"/>
        <v>0.23829286422200199</v>
      </c>
      <c r="I663" s="2"/>
      <c r="J663" s="2">
        <f t="shared" si="263"/>
        <v>0.37041625371655101</v>
      </c>
      <c r="K663" s="2">
        <f t="shared" si="264"/>
        <v>0.60870911793855298</v>
      </c>
      <c r="L663" s="2">
        <f t="shared" si="265"/>
        <v>2.0441030723488601E-2</v>
      </c>
      <c r="M663" s="2">
        <f t="shared" si="266"/>
        <v>4.3359762140746105E-4</v>
      </c>
      <c r="N663" s="38">
        <v>5980</v>
      </c>
      <c r="O663" s="38">
        <v>9827</v>
      </c>
      <c r="P663" s="38">
        <v>330</v>
      </c>
      <c r="Q663" s="38">
        <v>0</v>
      </c>
      <c r="R663" s="38">
        <v>7</v>
      </c>
      <c r="S663" s="38"/>
      <c r="T663" s="38">
        <v>0</v>
      </c>
      <c r="U663" s="38">
        <v>0</v>
      </c>
      <c r="V663" s="38"/>
      <c r="W663" s="38">
        <f>IF(Copyright!B$11=1,IF(CF663&gt;0,CF663-SUM(Q663:V663)-SUM(X663:AY663),SUM(CN663:CR663)),SUM(CN663:CR663))</f>
        <v>0</v>
      </c>
      <c r="X663" s="38">
        <v>0</v>
      </c>
      <c r="Y663" s="38">
        <v>0</v>
      </c>
      <c r="Z663" s="38">
        <v>0</v>
      </c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  <c r="BA663" s="3">
        <f>IF(Q663&gt;0,RANK(Q663,(N663:P663,Q663:AE663)),0)</f>
        <v>0</v>
      </c>
      <c r="BB663" s="3">
        <f>IF(R663&gt;0,RANK(R663,(N663:P663,Q663:AE663)),0)</f>
        <v>4</v>
      </c>
      <c r="BC663" s="3">
        <f>IF(S663&gt;0,RANK(S663,(N663:P663,Q663:AE663)),0)</f>
        <v>0</v>
      </c>
      <c r="BD663" s="3">
        <f>IF(T663&gt;0,RANK(T663,(N663:P663,Q663:AE663)),0)</f>
        <v>0</v>
      </c>
      <c r="BE663" s="2">
        <f t="shared" si="267"/>
        <v>0</v>
      </c>
      <c r="BF663" s="2">
        <f t="shared" si="268"/>
        <v>4.3359762140733399E-4</v>
      </c>
      <c r="BG663" s="2">
        <f t="shared" si="269"/>
        <v>0</v>
      </c>
      <c r="BH663" s="2">
        <f t="shared" si="270"/>
        <v>0</v>
      </c>
      <c r="BJ663" t="s">
        <v>2343</v>
      </c>
      <c r="BK663" t="s">
        <v>1343</v>
      </c>
      <c r="BN663">
        <v>0</v>
      </c>
      <c r="BO663" s="60">
        <v>17</v>
      </c>
      <c r="BP663" s="62">
        <v>57</v>
      </c>
      <c r="BQ663" s="66">
        <f t="shared" si="271"/>
        <v>17057</v>
      </c>
      <c r="BR663" s="66">
        <f t="shared" si="259"/>
        <v>17057</v>
      </c>
      <c r="BS663" s="3" t="s">
        <v>3083</v>
      </c>
      <c r="BX663" s="38">
        <f t="shared" si="273"/>
        <v>-7</v>
      </c>
      <c r="CC663" s="1" t="s">
        <v>3157</v>
      </c>
      <c r="CD663" s="38">
        <f t="shared" si="272"/>
        <v>16144</v>
      </c>
      <c r="CF663" s="1"/>
      <c r="CI663" s="1"/>
      <c r="CM663" s="51"/>
      <c r="CN663" s="38"/>
      <c r="CO663" s="38"/>
      <c r="CP663" s="38"/>
      <c r="CQ663" s="38"/>
      <c r="CR663" s="38"/>
      <c r="CS663" s="38"/>
      <c r="CT663"/>
      <c r="CU663"/>
    </row>
    <row r="664" spans="1:99" ht="14" hidden="1" customHeight="1" outlineLevel="1" x14ac:dyDescent="0.2">
      <c r="A664" t="s">
        <v>44</v>
      </c>
      <c r="B664" t="s">
        <v>1343</v>
      </c>
      <c r="C664" s="1">
        <f t="shared" si="260"/>
        <v>2530</v>
      </c>
      <c r="D664" s="3">
        <f>IF(N664&gt;0, RANK(N664,(N664:P664,Q664:AE664)),0)</f>
        <v>2</v>
      </c>
      <c r="E664" s="3">
        <f>IF(O664&gt;0,RANK(O664,(N664:P664,Q664:AE664)),0)</f>
        <v>1</v>
      </c>
      <c r="F664" s="3">
        <f>IF(P664&gt;0,RANK(P664,(N664:P664,Q664:AE664)),0)</f>
        <v>3</v>
      </c>
      <c r="G664" s="1">
        <f t="shared" si="261"/>
        <v>1362</v>
      </c>
      <c r="H664" s="2">
        <f t="shared" si="262"/>
        <v>0.5383399209486166</v>
      </c>
      <c r="I664" s="2"/>
      <c r="J664" s="2">
        <f t="shared" si="263"/>
        <v>0.22173913043478261</v>
      </c>
      <c r="K664" s="2">
        <f t="shared" si="264"/>
        <v>0.76007905138339926</v>
      </c>
      <c r="L664" s="2">
        <f t="shared" si="265"/>
        <v>1.7786561264822136E-2</v>
      </c>
      <c r="M664" s="2">
        <f t="shared" si="266"/>
        <v>3.9525691699594107E-4</v>
      </c>
      <c r="N664" s="38">
        <v>561</v>
      </c>
      <c r="O664" s="38">
        <v>1923</v>
      </c>
      <c r="P664" s="38">
        <v>45</v>
      </c>
      <c r="Q664" s="38">
        <v>0</v>
      </c>
      <c r="R664" s="38">
        <v>0</v>
      </c>
      <c r="S664" s="38"/>
      <c r="T664" s="38">
        <v>0</v>
      </c>
      <c r="U664" s="38">
        <v>0</v>
      </c>
      <c r="V664" s="38"/>
      <c r="W664" s="38">
        <f>IF(Copyright!B$11=1,IF(CF664&gt;0,CF664-SUM(Q664:V664)-SUM(X664:AY664),SUM(CN664:CR664)),SUM(CN664:CR664))</f>
        <v>0</v>
      </c>
      <c r="X664" s="38">
        <v>0</v>
      </c>
      <c r="Y664" s="38">
        <v>0</v>
      </c>
      <c r="Z664" s="38">
        <v>1</v>
      </c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  <c r="BA664" s="3">
        <f>IF(Q664&gt;0,RANK(Q664,(N664:P664,Q664:AE664)),0)</f>
        <v>0</v>
      </c>
      <c r="BB664" s="3">
        <f>IF(R664&gt;0,RANK(R664,(N664:P664,Q664:AE664)),0)</f>
        <v>0</v>
      </c>
      <c r="BC664" s="3">
        <f>IF(S664&gt;0,RANK(S664,(N664:P664,Q664:AE664)),0)</f>
        <v>0</v>
      </c>
      <c r="BD664" s="3">
        <f>IF(T664&gt;0,RANK(T664,(N664:P664,Q664:AE664)),0)</f>
        <v>0</v>
      </c>
      <c r="BE664" s="2">
        <f t="shared" si="267"/>
        <v>0</v>
      </c>
      <c r="BF664" s="2">
        <f t="shared" si="268"/>
        <v>0</v>
      </c>
      <c r="BG664" s="2">
        <f t="shared" si="269"/>
        <v>0</v>
      </c>
      <c r="BH664" s="2">
        <f t="shared" si="270"/>
        <v>0</v>
      </c>
      <c r="BJ664" t="s">
        <v>44</v>
      </c>
      <c r="BK664" t="s">
        <v>1343</v>
      </c>
      <c r="BL664">
        <v>12</v>
      </c>
      <c r="BN664">
        <v>0</v>
      </c>
      <c r="BO664" s="60">
        <v>17</v>
      </c>
      <c r="BP664" s="62">
        <v>59</v>
      </c>
      <c r="BQ664" s="66">
        <f t="shared" si="271"/>
        <v>17059</v>
      </c>
      <c r="BR664" s="66">
        <f t="shared" si="259"/>
        <v>17059</v>
      </c>
      <c r="BS664" s="3" t="s">
        <v>3083</v>
      </c>
      <c r="BX664" s="38">
        <f t="shared" si="273"/>
        <v>-1</v>
      </c>
      <c r="CD664" s="38">
        <f t="shared" si="272"/>
        <v>2530</v>
      </c>
      <c r="CF664" s="100"/>
      <c r="CI664" s="1"/>
      <c r="CM664" s="51"/>
      <c r="CN664" s="38"/>
      <c r="CO664" s="38"/>
      <c r="CP664" s="38"/>
      <c r="CQ664" s="38"/>
      <c r="CR664" s="38"/>
      <c r="CS664" s="38"/>
      <c r="CT664"/>
      <c r="CU664"/>
    </row>
    <row r="665" spans="1:99" ht="14" hidden="1" customHeight="1" outlineLevel="1" x14ac:dyDescent="0.2">
      <c r="A665" t="s">
        <v>2147</v>
      </c>
      <c r="B665" t="s">
        <v>1343</v>
      </c>
      <c r="C665" s="1">
        <f t="shared" si="260"/>
        <v>6056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>IF(P665&gt;0,RANK(P665,(N665:P665,Q665:AE665)),0)</f>
        <v>3</v>
      </c>
      <c r="G665" s="1">
        <f t="shared" si="261"/>
        <v>3499</v>
      </c>
      <c r="H665" s="2">
        <f t="shared" si="262"/>
        <v>0.57777410832232501</v>
      </c>
      <c r="I665" s="2"/>
      <c r="J665" s="2">
        <f t="shared" si="263"/>
        <v>0.20145310435931307</v>
      </c>
      <c r="K665" s="2">
        <f t="shared" si="264"/>
        <v>0.77922721268163808</v>
      </c>
      <c r="L665" s="2">
        <f t="shared" si="265"/>
        <v>1.8989431968295906E-2</v>
      </c>
      <c r="M665" s="2">
        <f t="shared" si="266"/>
        <v>3.3025099075293871E-4</v>
      </c>
      <c r="N665" s="38">
        <v>1220</v>
      </c>
      <c r="O665" s="38">
        <v>4719</v>
      </c>
      <c r="P665" s="38">
        <v>115</v>
      </c>
      <c r="Q665" s="38">
        <v>0</v>
      </c>
      <c r="R665" s="38">
        <v>2</v>
      </c>
      <c r="S665" s="38"/>
      <c r="T665" s="38">
        <v>0</v>
      </c>
      <c r="U665" s="38">
        <v>0</v>
      </c>
      <c r="V665" s="38"/>
      <c r="W665" s="38">
        <f>IF(Copyright!B$11=1,IF(CF665&gt;0,CF665-SUM(Q665:V665)-SUM(X665:AY665),SUM(CN665:CR665)),SUM(CN665:CR665))</f>
        <v>0</v>
      </c>
      <c r="X665" s="38">
        <v>0</v>
      </c>
      <c r="Y665" s="38">
        <v>0</v>
      </c>
      <c r="Z665" s="38">
        <v>0</v>
      </c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  <c r="BA665" s="3">
        <f>IF(Q665&gt;0,RANK(Q665,(N665:P665,Q665:AE665)),0)</f>
        <v>0</v>
      </c>
      <c r="BB665" s="3">
        <f>IF(R665&gt;0,RANK(R665,(N665:P665,Q665:AE665)),0)</f>
        <v>4</v>
      </c>
      <c r="BC665" s="3">
        <f>IF(S665&gt;0,RANK(S665,(N665:P665,Q665:AE665)),0)</f>
        <v>0</v>
      </c>
      <c r="BD665" s="3">
        <f>IF(T665&gt;0,RANK(T665,(N665:P665,Q665:AE665)),0)</f>
        <v>0</v>
      </c>
      <c r="BE665" s="2">
        <f t="shared" si="267"/>
        <v>0</v>
      </c>
      <c r="BF665" s="2">
        <f t="shared" si="268"/>
        <v>3.3025099075297226E-4</v>
      </c>
      <c r="BG665" s="2">
        <f t="shared" si="269"/>
        <v>0</v>
      </c>
      <c r="BH665" s="2">
        <f t="shared" si="270"/>
        <v>0</v>
      </c>
      <c r="BJ665" t="s">
        <v>2147</v>
      </c>
      <c r="BK665" t="s">
        <v>1343</v>
      </c>
      <c r="BL665">
        <v>15</v>
      </c>
      <c r="BN665">
        <v>0</v>
      </c>
      <c r="BO665" s="60">
        <v>17</v>
      </c>
      <c r="BP665" s="62">
        <v>61</v>
      </c>
      <c r="BQ665" s="66">
        <f t="shared" si="271"/>
        <v>17061</v>
      </c>
      <c r="BR665" s="66">
        <f t="shared" si="259"/>
        <v>17061</v>
      </c>
      <c r="BS665" s="3" t="s">
        <v>3083</v>
      </c>
      <c r="BX665" s="38">
        <f t="shared" si="273"/>
        <v>-2</v>
      </c>
      <c r="CC665" s="1" t="s">
        <v>3157</v>
      </c>
      <c r="CD665" s="38">
        <f t="shared" si="272"/>
        <v>6056</v>
      </c>
      <c r="CF665" s="1"/>
      <c r="CI665" s="1"/>
      <c r="CM665" s="51"/>
      <c r="CN665" s="38"/>
      <c r="CO665" s="38"/>
      <c r="CP665" s="38"/>
      <c r="CQ665" s="38"/>
      <c r="CR665" s="38"/>
      <c r="CS665" s="38"/>
      <c r="CT665"/>
      <c r="CU665"/>
    </row>
    <row r="666" spans="1:99" ht="14" hidden="1" customHeight="1" outlineLevel="1" x14ac:dyDescent="0.2">
      <c r="A666" t="s">
        <v>633</v>
      </c>
      <c r="B666" t="s">
        <v>1343</v>
      </c>
      <c r="C666" s="1">
        <f t="shared" si="260"/>
        <v>26668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>IF(P666&gt;0,RANK(P666,(N666:P666,Q666:AE666)),0)</f>
        <v>3</v>
      </c>
      <c r="G666" s="1">
        <f t="shared" si="261"/>
        <v>7854</v>
      </c>
      <c r="H666" s="2">
        <f t="shared" si="262"/>
        <v>0.2945102744862757</v>
      </c>
      <c r="I666" s="2"/>
      <c r="J666" s="2">
        <f t="shared" si="263"/>
        <v>0.34284535773211339</v>
      </c>
      <c r="K666" s="2">
        <f t="shared" si="264"/>
        <v>0.63735563221838909</v>
      </c>
      <c r="L666" s="2">
        <f t="shared" si="265"/>
        <v>1.496175191240438E-2</v>
      </c>
      <c r="M666" s="2">
        <f t="shared" si="266"/>
        <v>4.8372581370931984E-3</v>
      </c>
      <c r="N666" s="38">
        <v>9143</v>
      </c>
      <c r="O666" s="38">
        <v>16997</v>
      </c>
      <c r="P666" s="38">
        <v>399</v>
      </c>
      <c r="Q666" s="38">
        <v>18</v>
      </c>
      <c r="R666" s="38">
        <v>28</v>
      </c>
      <c r="S666" s="38"/>
      <c r="T666" s="38">
        <v>2</v>
      </c>
      <c r="U666" s="38">
        <v>2</v>
      </c>
      <c r="V666" s="38"/>
      <c r="W666" s="38">
        <f>IF(Copyright!B$11=1,IF(CF666&gt;0,CF666-SUM(Q666:V666)-SUM(X666:AY666),SUM(CN666:CR666)),SUM(CN666:CR666))</f>
        <v>79</v>
      </c>
      <c r="X666" s="38">
        <v>0</v>
      </c>
      <c r="Y666" s="38">
        <v>0</v>
      </c>
      <c r="Z666" s="38">
        <v>0</v>
      </c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  <c r="BA666" s="3">
        <f>IF(Q666&gt;0,RANK(Q666,(N666:P666,Q666:AE666)),0)</f>
        <v>6</v>
      </c>
      <c r="BB666" s="3">
        <f>IF(R666&gt;0,RANK(R666,(N666:P666,Q666:AE666)),0)</f>
        <v>5</v>
      </c>
      <c r="BC666" s="3">
        <f>IF(S666&gt;0,RANK(S666,(N666:P666,Q666:AE666)),0)</f>
        <v>0</v>
      </c>
      <c r="BD666" s="3">
        <f>IF(T666&gt;0,RANK(T666,(N666:P666,Q666:AE666)),0)</f>
        <v>7</v>
      </c>
      <c r="BE666" s="2">
        <f t="shared" si="267"/>
        <v>6.7496625168741563E-4</v>
      </c>
      <c r="BF666" s="2">
        <f t="shared" si="268"/>
        <v>1.0499475026248687E-3</v>
      </c>
      <c r="BG666" s="2">
        <f t="shared" si="269"/>
        <v>0</v>
      </c>
      <c r="BH666" s="2">
        <f t="shared" si="270"/>
        <v>7.4996250187490623E-5</v>
      </c>
      <c r="BJ666" t="s">
        <v>633</v>
      </c>
      <c r="BK666" t="s">
        <v>1343</v>
      </c>
      <c r="BL666">
        <v>16</v>
      </c>
      <c r="BN666">
        <v>0</v>
      </c>
      <c r="BO666" s="60">
        <v>17</v>
      </c>
      <c r="BP666" s="62">
        <v>63</v>
      </c>
      <c r="BQ666" s="66">
        <f t="shared" si="271"/>
        <v>17063</v>
      </c>
      <c r="BR666" s="66">
        <f t="shared" si="259"/>
        <v>17063</v>
      </c>
      <c r="BS666" s="3" t="s">
        <v>3083</v>
      </c>
      <c r="BX666" s="38">
        <f t="shared" si="273"/>
        <v>0</v>
      </c>
      <c r="BY666" s="73"/>
      <c r="CC666" s="1" t="s">
        <v>3157</v>
      </c>
      <c r="CD666" s="38">
        <f t="shared" si="272"/>
        <v>0</v>
      </c>
      <c r="CE666" s="38">
        <f>9143+16997+399+79+18+2+2+28</f>
        <v>26668</v>
      </c>
      <c r="CF666" s="38">
        <f>79+18+2+2+28</f>
        <v>129</v>
      </c>
      <c r="CI666" s="1"/>
      <c r="CM666" s="51"/>
      <c r="CN666" s="38"/>
      <c r="CO666" s="38"/>
      <c r="CP666" s="38"/>
      <c r="CQ666" s="38"/>
      <c r="CR666" s="38"/>
      <c r="CS666" s="38"/>
      <c r="CT666"/>
      <c r="CU666"/>
    </row>
    <row r="667" spans="1:99" ht="14" hidden="1" customHeight="1" outlineLevel="1" x14ac:dyDescent="0.2">
      <c r="A667" t="s">
        <v>2596</v>
      </c>
      <c r="B667" t="s">
        <v>1343</v>
      </c>
      <c r="C667" s="1">
        <f t="shared" ref="C667:C698" si="274">SUM(N667:AY667)</f>
        <v>4194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>IF(P667&gt;0,RANK(P667,(N667:P667,Q667:AE667)),0)</f>
        <v>3</v>
      </c>
      <c r="G667" s="1">
        <f t="shared" ref="G667:G698" si="275">IF(C667&gt;0,MAX(N667:P667)-LARGE(N667:P667,2),0)</f>
        <v>2646</v>
      </c>
      <c r="H667" s="2">
        <f t="shared" ref="H667:H698" si="276">IF(C667&gt;0,G667/C667,0)</f>
        <v>0.63090128755364805</v>
      </c>
      <c r="I667" s="2"/>
      <c r="J667" s="2">
        <f t="shared" ref="J667:J698" si="277">IF($C667=0,"-",N667/$C667)</f>
        <v>0.17620410109680495</v>
      </c>
      <c r="K667" s="2">
        <f t="shared" ref="K667:K698" si="278">IF($C667=0,"-",O667/$C667)</f>
        <v>0.807105388650453</v>
      </c>
      <c r="L667" s="2">
        <f t="shared" ref="L667:L698" si="279">IF($C667=0,"-",P667/$C667)</f>
        <v>1.3590844062947067E-2</v>
      </c>
      <c r="M667" s="2">
        <f t="shared" ref="M667:M698" si="280">IF(C667=0,"-",(1-J667-K667-L667))</f>
        <v>3.0996661897949741E-3</v>
      </c>
      <c r="N667" s="38">
        <v>739</v>
      </c>
      <c r="O667" s="38">
        <v>3385</v>
      </c>
      <c r="P667" s="38">
        <v>57</v>
      </c>
      <c r="Q667" s="38">
        <v>0</v>
      </c>
      <c r="R667" s="38">
        <v>0</v>
      </c>
      <c r="S667" s="38"/>
      <c r="T667" s="38">
        <v>0</v>
      </c>
      <c r="U667" s="38">
        <v>0</v>
      </c>
      <c r="V667" s="38"/>
      <c r="W667" s="38">
        <f>IF(Copyright!B$11=1,IF(CF667&gt;0,CF667-SUM(Q667:V667)-SUM(X667:AY667),SUM(CN667:CR667)),SUM(CN667:CR667))</f>
        <v>13</v>
      </c>
      <c r="X667" s="38">
        <v>0</v>
      </c>
      <c r="Y667" s="38">
        <v>0</v>
      </c>
      <c r="Z667" s="38">
        <v>0</v>
      </c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  <c r="BA667" s="3">
        <f>IF(Q667&gt;0,RANK(Q667,(N667:P667,Q667:AE667)),0)</f>
        <v>0</v>
      </c>
      <c r="BB667" s="3">
        <f>IF(R667&gt;0,RANK(R667,(N667:P667,Q667:AE667)),0)</f>
        <v>0</v>
      </c>
      <c r="BC667" s="3">
        <f>IF(S667&gt;0,RANK(S667,(N667:P667,Q667:AE667)),0)</f>
        <v>0</v>
      </c>
      <c r="BD667" s="3">
        <f>IF(T667&gt;0,RANK(T667,(N667:P667,Q667:AE667)),0)</f>
        <v>0</v>
      </c>
      <c r="BE667" s="2">
        <f t="shared" ref="BE667:BE698" si="281">IF($C667=0,"-",Q667/$C667)</f>
        <v>0</v>
      </c>
      <c r="BF667" s="2">
        <f t="shared" ref="BF667:BF698" si="282">IF($C667=0,"-",R667/$C667)</f>
        <v>0</v>
      </c>
      <c r="BG667" s="2">
        <f t="shared" ref="BG667:BG698" si="283">IF($C667=0,"-",S667/$C667)</f>
        <v>0</v>
      </c>
      <c r="BH667" s="2">
        <f t="shared" ref="BH667:BH698" si="284">IF($C667=0,"-",T667/$C667)</f>
        <v>0</v>
      </c>
      <c r="BJ667" t="s">
        <v>2596</v>
      </c>
      <c r="BK667" t="s">
        <v>1343</v>
      </c>
      <c r="BL667">
        <v>12</v>
      </c>
      <c r="BN667">
        <v>0</v>
      </c>
      <c r="BO667" s="60">
        <v>17</v>
      </c>
      <c r="BP667" s="62">
        <v>65</v>
      </c>
      <c r="BQ667" s="66">
        <f t="shared" ref="BQ667:BQ698" si="285">1000*BO667+BP667</f>
        <v>17065</v>
      </c>
      <c r="BR667" s="66">
        <f t="shared" si="259"/>
        <v>17065</v>
      </c>
      <c r="BS667" s="3" t="s">
        <v>3083</v>
      </c>
      <c r="BX667" s="38">
        <f t="shared" si="273"/>
        <v>0</v>
      </c>
      <c r="CB667" s="95"/>
      <c r="CD667" s="38">
        <f t="shared" si="272"/>
        <v>0</v>
      </c>
      <c r="CE667" s="38">
        <f>3385+739+57+13</f>
        <v>4194</v>
      </c>
      <c r="CF667" s="38">
        <v>13</v>
      </c>
      <c r="CI667" s="1"/>
      <c r="CM667" s="51"/>
      <c r="CN667" s="38"/>
      <c r="CO667" s="38"/>
      <c r="CP667" s="38"/>
      <c r="CQ667" s="38"/>
      <c r="CR667" s="38"/>
      <c r="CS667" s="38"/>
      <c r="CT667"/>
      <c r="CU667"/>
    </row>
    <row r="668" spans="1:99" ht="14" hidden="1" customHeight="1" outlineLevel="1" x14ac:dyDescent="0.2">
      <c r="A668" t="s">
        <v>585</v>
      </c>
      <c r="B668" t="s">
        <v>1343</v>
      </c>
      <c r="C668" s="1">
        <f t="shared" si="274"/>
        <v>9064</v>
      </c>
      <c r="D668" s="3">
        <f>IF(N668&gt;0, RANK(N668,(N668:P668,Q668:AE668)),0)</f>
        <v>2</v>
      </c>
      <c r="E668" s="3">
        <f>IF(O668&gt;0,RANK(O668,(N668:P668,Q668:AE668)),0)</f>
        <v>1</v>
      </c>
      <c r="F668" s="3">
        <f>IF(P668&gt;0,RANK(P668,(N668:P668,Q668:AE668)),0)</f>
        <v>3</v>
      </c>
      <c r="G668" s="1">
        <f t="shared" si="275"/>
        <v>4525</v>
      </c>
      <c r="H668" s="2">
        <f t="shared" si="276"/>
        <v>0.49922771403353927</v>
      </c>
      <c r="I668" s="2"/>
      <c r="J668" s="2">
        <f t="shared" si="277"/>
        <v>0.24084289496910857</v>
      </c>
      <c r="K668" s="2">
        <f t="shared" si="278"/>
        <v>0.74007060900264787</v>
      </c>
      <c r="L668" s="2">
        <f t="shared" si="279"/>
        <v>1.8424536628420123E-2</v>
      </c>
      <c r="M668" s="2">
        <f t="shared" si="280"/>
        <v>6.6195939982340371E-4</v>
      </c>
      <c r="N668" s="38">
        <v>2183</v>
      </c>
      <c r="O668" s="38">
        <v>6708</v>
      </c>
      <c r="P668" s="38">
        <v>167</v>
      </c>
      <c r="Q668" s="38">
        <v>4</v>
      </c>
      <c r="R668" s="38">
        <v>2</v>
      </c>
      <c r="S668" s="38"/>
      <c r="T668" s="38">
        <v>0</v>
      </c>
      <c r="U668" s="38">
        <v>0</v>
      </c>
      <c r="V668" s="38"/>
      <c r="W668" s="38">
        <f>IF(Copyright!B$11=1,IF(CF668&gt;0,CF668-SUM(Q668:V668)-SUM(X668:AY668),SUM(CN668:CR668)),SUM(CN668:CR668))</f>
        <v>0</v>
      </c>
      <c r="X668" s="38">
        <v>0</v>
      </c>
      <c r="Y668" s="38">
        <v>0</v>
      </c>
      <c r="Z668" s="38">
        <v>0</v>
      </c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  <c r="BA668" s="3">
        <f>IF(Q668&gt;0,RANK(Q668,(N668:P668,Q668:AE668)),0)</f>
        <v>4</v>
      </c>
      <c r="BB668" s="3">
        <f>IF(R668&gt;0,RANK(R668,(N668:P668,Q668:AE668)),0)</f>
        <v>5</v>
      </c>
      <c r="BC668" s="3">
        <f>IF(S668&gt;0,RANK(S668,(N668:P668,Q668:AE668)),0)</f>
        <v>0</v>
      </c>
      <c r="BD668" s="3">
        <f>IF(T668&gt;0,RANK(T668,(N668:P668,Q668:AE668)),0)</f>
        <v>0</v>
      </c>
      <c r="BE668" s="2">
        <f t="shared" si="281"/>
        <v>4.4130626654898501E-4</v>
      </c>
      <c r="BF668" s="2">
        <f t="shared" si="282"/>
        <v>2.2065313327449251E-4</v>
      </c>
      <c r="BG668" s="2">
        <f t="shared" si="283"/>
        <v>0</v>
      </c>
      <c r="BH668" s="2">
        <f t="shared" si="284"/>
        <v>0</v>
      </c>
      <c r="BJ668" t="s">
        <v>585</v>
      </c>
      <c r="BK668" t="s">
        <v>1343</v>
      </c>
      <c r="BL668">
        <v>15</v>
      </c>
      <c r="BN668">
        <v>0</v>
      </c>
      <c r="BO668" s="60">
        <v>17</v>
      </c>
      <c r="BP668" s="62">
        <v>67</v>
      </c>
      <c r="BQ668" s="66">
        <f t="shared" si="285"/>
        <v>17067</v>
      </c>
      <c r="BR668" s="66">
        <f t="shared" si="259"/>
        <v>17067</v>
      </c>
      <c r="BS668" s="3" t="s">
        <v>3083</v>
      </c>
      <c r="BX668" s="38">
        <f t="shared" si="273"/>
        <v>-6</v>
      </c>
      <c r="CD668" s="38">
        <f t="shared" si="272"/>
        <v>9064</v>
      </c>
      <c r="CF668" s="100"/>
      <c r="CI668" s="1"/>
      <c r="CM668" s="51"/>
      <c r="CN668" s="38"/>
      <c r="CO668" s="38"/>
      <c r="CP668" s="38"/>
      <c r="CQ668" s="38"/>
      <c r="CR668" s="38"/>
      <c r="CS668" s="38"/>
      <c r="CT668"/>
      <c r="CU668"/>
    </row>
    <row r="669" spans="1:99" ht="14" hidden="1" customHeight="1" outlineLevel="1" x14ac:dyDescent="0.2">
      <c r="A669" t="s">
        <v>1616</v>
      </c>
      <c r="B669" t="s">
        <v>1343</v>
      </c>
      <c r="C669" s="1">
        <f t="shared" si="274"/>
        <v>1926</v>
      </c>
      <c r="D669" s="3">
        <f>IF(N669&gt;0, RANK(N669,(N669:P669,Q669:AE669)),0)</f>
        <v>2</v>
      </c>
      <c r="E669" s="3">
        <f>IF(O669&gt;0,RANK(O669,(N669:P669,Q669:AE669)),0)</f>
        <v>1</v>
      </c>
      <c r="F669" s="3">
        <f>IF(P669&gt;0,RANK(P669,(N669:P669,Q669:AE669)),0)</f>
        <v>3</v>
      </c>
      <c r="G669" s="1">
        <f t="shared" si="275"/>
        <v>1189</v>
      </c>
      <c r="H669" s="2">
        <f t="shared" si="276"/>
        <v>0.61734164070612674</v>
      </c>
      <c r="I669" s="2"/>
      <c r="J669" s="2">
        <f t="shared" si="277"/>
        <v>0.18535825545171339</v>
      </c>
      <c r="K669" s="2">
        <f t="shared" si="278"/>
        <v>0.8026998961578401</v>
      </c>
      <c r="L669" s="2">
        <f t="shared" si="279"/>
        <v>1.142263759086189E-2</v>
      </c>
      <c r="M669" s="2">
        <f t="shared" si="280"/>
        <v>5.1921079958465108E-4</v>
      </c>
      <c r="N669" s="38">
        <v>357</v>
      </c>
      <c r="O669" s="38">
        <v>1546</v>
      </c>
      <c r="P669" s="38">
        <v>22</v>
      </c>
      <c r="Q669" s="38">
        <v>0</v>
      </c>
      <c r="R669" s="38">
        <v>0</v>
      </c>
      <c r="S669" s="38"/>
      <c r="T669" s="38">
        <v>0</v>
      </c>
      <c r="U669" s="38">
        <v>1</v>
      </c>
      <c r="V669" s="38"/>
      <c r="W669" s="38">
        <f>IF(Copyright!B$11=1,IF(CF669&gt;0,CF669-SUM(Q669:V669)-SUM(X669:AY669),SUM(CN669:CR669)),SUM(CN669:CR669))</f>
        <v>0</v>
      </c>
      <c r="X669" s="38">
        <v>0</v>
      </c>
      <c r="Y669" s="38">
        <v>0</v>
      </c>
      <c r="Z669" s="38">
        <v>0</v>
      </c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  <c r="BA669" s="3">
        <f>IF(Q669&gt;0,RANK(Q669,(N669:P669,Q669:AE669)),0)</f>
        <v>0</v>
      </c>
      <c r="BB669" s="3">
        <f>IF(R669&gt;0,RANK(R669,(N669:P669,Q669:AE669)),0)</f>
        <v>0</v>
      </c>
      <c r="BC669" s="3">
        <f>IF(S669&gt;0,RANK(S669,(N669:P669,Q669:AE669)),0)</f>
        <v>0</v>
      </c>
      <c r="BD669" s="3">
        <f>IF(T669&gt;0,RANK(T669,(N669:P669,Q669:AE669)),0)</f>
        <v>0</v>
      </c>
      <c r="BE669" s="2">
        <f t="shared" si="281"/>
        <v>0</v>
      </c>
      <c r="BF669" s="2">
        <f t="shared" si="282"/>
        <v>0</v>
      </c>
      <c r="BG669" s="2">
        <f t="shared" si="283"/>
        <v>0</v>
      </c>
      <c r="BH669" s="2">
        <f t="shared" si="284"/>
        <v>0</v>
      </c>
      <c r="BJ669" t="s">
        <v>1616</v>
      </c>
      <c r="BK669" t="s">
        <v>1343</v>
      </c>
      <c r="BL669">
        <v>12</v>
      </c>
      <c r="BN669">
        <v>0</v>
      </c>
      <c r="BO669" s="60">
        <v>17</v>
      </c>
      <c r="BP669" s="62">
        <v>69</v>
      </c>
      <c r="BQ669" s="66">
        <f t="shared" si="285"/>
        <v>17069</v>
      </c>
      <c r="BR669" s="66">
        <f t="shared" si="259"/>
        <v>17069</v>
      </c>
      <c r="BS669" s="3" t="s">
        <v>3083</v>
      </c>
      <c r="BX669" s="38">
        <f t="shared" si="273"/>
        <v>-1</v>
      </c>
      <c r="CD669" s="38">
        <f t="shared" si="272"/>
        <v>1926</v>
      </c>
      <c r="CF669" s="100"/>
      <c r="CI669" s="1"/>
      <c r="CM669" s="51"/>
      <c r="CN669" s="38"/>
      <c r="CO669" s="38"/>
      <c r="CP669" s="38"/>
      <c r="CQ669" s="38"/>
      <c r="CR669" s="38"/>
      <c r="CS669" s="38"/>
      <c r="CT669"/>
      <c r="CU669"/>
    </row>
    <row r="670" spans="1:99" ht="14" hidden="1" customHeight="1" outlineLevel="1" x14ac:dyDescent="0.2">
      <c r="A670" t="s">
        <v>934</v>
      </c>
      <c r="B670" t="s">
        <v>1343</v>
      </c>
      <c r="C670" s="1">
        <f t="shared" si="274"/>
        <v>3464</v>
      </c>
      <c r="D670" s="3">
        <f>IF(N670&gt;0, RANK(N670,(N670:P670,Q670:AE670)),0)</f>
        <v>2</v>
      </c>
      <c r="E670" s="3">
        <f>IF(O670&gt;0,RANK(O670,(N670:P670,Q670:AE670)),0)</f>
        <v>1</v>
      </c>
      <c r="F670" s="3">
        <f>IF(P670&gt;0,RANK(P670,(N670:P670,Q670:AE670)),0)</f>
        <v>3</v>
      </c>
      <c r="G670" s="1">
        <f t="shared" si="275"/>
        <v>1343</v>
      </c>
      <c r="H670" s="2">
        <f t="shared" si="276"/>
        <v>0.38770207852193994</v>
      </c>
      <c r="I670" s="2"/>
      <c r="J670" s="2">
        <f t="shared" si="277"/>
        <v>0.29618937644341803</v>
      </c>
      <c r="K670" s="2">
        <f t="shared" si="278"/>
        <v>0.68389145496535797</v>
      </c>
      <c r="L670" s="2">
        <f t="shared" si="279"/>
        <v>1.9341801385681295E-2</v>
      </c>
      <c r="M670" s="2">
        <f t="shared" si="280"/>
        <v>5.7736720554270662E-4</v>
      </c>
      <c r="N670" s="38">
        <v>1026</v>
      </c>
      <c r="O670" s="38">
        <v>2369</v>
      </c>
      <c r="P670" s="38">
        <v>67</v>
      </c>
      <c r="Q670" s="38">
        <v>2</v>
      </c>
      <c r="R670" s="38">
        <v>0</v>
      </c>
      <c r="S670" s="38"/>
      <c r="T670" s="38">
        <v>0</v>
      </c>
      <c r="U670" s="38">
        <v>0</v>
      </c>
      <c r="V670" s="38"/>
      <c r="W670" s="38">
        <f>IF(Copyright!B$11=1,IF(CF670&gt;0,CF670-SUM(Q670:V670)-SUM(X670:AY670),SUM(CN670:CR670)),SUM(CN670:CR670))</f>
        <v>0</v>
      </c>
      <c r="X670" s="38">
        <v>0</v>
      </c>
      <c r="Y670" s="38">
        <v>0</v>
      </c>
      <c r="Z670" s="38">
        <v>0</v>
      </c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  <c r="BA670" s="3">
        <f>IF(Q670&gt;0,RANK(Q670,(N670:P670,Q670:AE670)),0)</f>
        <v>4</v>
      </c>
      <c r="BB670" s="3">
        <f>IF(R670&gt;0,RANK(R670,(N670:P670,Q670:AE670)),0)</f>
        <v>0</v>
      </c>
      <c r="BC670" s="3">
        <f>IF(S670&gt;0,RANK(S670,(N670:P670,Q670:AE670)),0)</f>
        <v>0</v>
      </c>
      <c r="BD670" s="3">
        <f>IF(T670&gt;0,RANK(T670,(N670:P670,Q670:AE670)),0)</f>
        <v>0</v>
      </c>
      <c r="BE670" s="2">
        <f t="shared" si="281"/>
        <v>5.7736720554272516E-4</v>
      </c>
      <c r="BF670" s="2">
        <f t="shared" si="282"/>
        <v>0</v>
      </c>
      <c r="BG670" s="2">
        <f t="shared" si="283"/>
        <v>0</v>
      </c>
      <c r="BH670" s="2">
        <f t="shared" si="284"/>
        <v>0</v>
      </c>
      <c r="BJ670" t="s">
        <v>934</v>
      </c>
      <c r="BK670" t="s">
        <v>1343</v>
      </c>
      <c r="BL670">
        <v>15</v>
      </c>
      <c r="BN670">
        <v>0</v>
      </c>
      <c r="BO670" s="60">
        <v>17</v>
      </c>
      <c r="BP670" s="62">
        <v>71</v>
      </c>
      <c r="BQ670" s="66">
        <f t="shared" si="285"/>
        <v>17071</v>
      </c>
      <c r="BR670" s="66">
        <f t="shared" si="259"/>
        <v>17071</v>
      </c>
      <c r="BS670" s="3" t="s">
        <v>3083</v>
      </c>
      <c r="BX670" s="38">
        <f t="shared" si="273"/>
        <v>-2</v>
      </c>
      <c r="CD670" s="38">
        <f t="shared" si="272"/>
        <v>3464</v>
      </c>
      <c r="CF670" s="101"/>
      <c r="CI670" s="1"/>
      <c r="CM670" s="51"/>
      <c r="CN670" s="38"/>
      <c r="CO670" s="38"/>
      <c r="CP670" s="38"/>
      <c r="CQ670" s="38"/>
      <c r="CR670" s="38"/>
      <c r="CS670" s="38"/>
      <c r="CT670"/>
      <c r="CU670"/>
    </row>
    <row r="671" spans="1:99" ht="14" hidden="1" customHeight="1" outlineLevel="1" x14ac:dyDescent="0.2">
      <c r="A671" t="s">
        <v>3055</v>
      </c>
      <c r="B671" t="s">
        <v>1343</v>
      </c>
      <c r="C671" s="1">
        <f t="shared" si="274"/>
        <v>25181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>IF(P671&gt;0,RANK(P671,(N671:P671,Q671:AE671)),0)</f>
        <v>3</v>
      </c>
      <c r="G671" s="1">
        <f t="shared" si="275"/>
        <v>6133</v>
      </c>
      <c r="H671" s="2">
        <f t="shared" si="276"/>
        <v>0.24355664985504943</v>
      </c>
      <c r="I671" s="2"/>
      <c r="J671" s="2">
        <f t="shared" si="277"/>
        <v>0.36638735554584806</v>
      </c>
      <c r="K671" s="2">
        <f t="shared" si="278"/>
        <v>0.60994400540089755</v>
      </c>
      <c r="L671" s="2">
        <f t="shared" si="279"/>
        <v>1.8942853738930145E-2</v>
      </c>
      <c r="M671" s="2">
        <f t="shared" si="280"/>
        <v>4.7257853143241914E-3</v>
      </c>
      <c r="N671" s="38">
        <v>9226</v>
      </c>
      <c r="O671" s="38">
        <v>15359</v>
      </c>
      <c r="P671" s="38">
        <v>477</v>
      </c>
      <c r="Q671" s="38">
        <v>15</v>
      </c>
      <c r="R671" s="38">
        <v>11</v>
      </c>
      <c r="S671" s="38"/>
      <c r="T671" s="38">
        <v>0</v>
      </c>
      <c r="U671" s="38">
        <v>1</v>
      </c>
      <c r="V671" s="38"/>
      <c r="W671" s="38">
        <f>IF(Copyright!B$11=1,IF(CF671&gt;0,CF671-SUM(Q671:V671)-SUM(X671:AY671),SUM(CN671:CR671)),SUM(CN671:CR671))</f>
        <v>92</v>
      </c>
      <c r="X671" s="38">
        <v>0</v>
      </c>
      <c r="Y671" s="38">
        <v>0</v>
      </c>
      <c r="Z671" s="38">
        <v>0</v>
      </c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  <c r="BA671" s="3">
        <f>IF(Q671&gt;0,RANK(Q671,(N671:P671,Q671:AE671)),0)</f>
        <v>5</v>
      </c>
      <c r="BB671" s="3">
        <f>IF(R671&gt;0,RANK(R671,(N671:P671,Q671:AE671)),0)</f>
        <v>6</v>
      </c>
      <c r="BC671" s="3">
        <f>IF(S671&gt;0,RANK(S671,(N671:P671,Q671:AE671)),0)</f>
        <v>0</v>
      </c>
      <c r="BD671" s="3">
        <f>IF(T671&gt;0,RANK(T671,(N671:P671,Q671:AE671)),0)</f>
        <v>0</v>
      </c>
      <c r="BE671" s="2">
        <f t="shared" si="281"/>
        <v>5.9568722449465867E-4</v>
      </c>
      <c r="BF671" s="2">
        <f t="shared" si="282"/>
        <v>4.3683729796274967E-4</v>
      </c>
      <c r="BG671" s="2">
        <f t="shared" si="283"/>
        <v>0</v>
      </c>
      <c r="BH671" s="2">
        <f t="shared" si="284"/>
        <v>0</v>
      </c>
      <c r="BJ671" t="s">
        <v>3055</v>
      </c>
      <c r="BK671" t="s">
        <v>1343</v>
      </c>
      <c r="BN671">
        <v>0</v>
      </c>
      <c r="BO671" s="60">
        <v>17</v>
      </c>
      <c r="BP671" s="62">
        <v>73</v>
      </c>
      <c r="BQ671" s="66">
        <f t="shared" si="285"/>
        <v>17073</v>
      </c>
      <c r="BR671" s="66">
        <f t="shared" si="259"/>
        <v>17073</v>
      </c>
      <c r="BS671" s="3" t="s">
        <v>3083</v>
      </c>
      <c r="BX671" s="38">
        <f t="shared" si="273"/>
        <v>0</v>
      </c>
      <c r="BY671" s="73"/>
      <c r="CB671" s="95"/>
      <c r="CC671" s="38" t="s">
        <v>3738</v>
      </c>
      <c r="CD671" s="38">
        <f t="shared" si="272"/>
        <v>0</v>
      </c>
      <c r="CE671" s="38">
        <f>15359+9226+477+119</f>
        <v>25181</v>
      </c>
      <c r="CF671" s="1">
        <v>119</v>
      </c>
      <c r="CI671" s="1"/>
      <c r="CM671" s="51"/>
      <c r="CN671" s="38"/>
      <c r="CO671" s="38"/>
      <c r="CP671" s="38"/>
      <c r="CQ671" s="38"/>
      <c r="CR671" s="38"/>
      <c r="CS671" s="38"/>
      <c r="CT671"/>
      <c r="CU671"/>
    </row>
    <row r="672" spans="1:99" ht="14" hidden="1" customHeight="1" outlineLevel="1" x14ac:dyDescent="0.2">
      <c r="A672" t="s">
        <v>1989</v>
      </c>
      <c r="B672" t="s">
        <v>1343</v>
      </c>
      <c r="C672" s="1">
        <f t="shared" si="274"/>
        <v>13324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>IF(P672&gt;0,RANK(P672,(N672:P672,Q672:AE672)),0)</f>
        <v>3</v>
      </c>
      <c r="G672" s="1">
        <f t="shared" si="275"/>
        <v>7629</v>
      </c>
      <c r="H672" s="2">
        <f t="shared" si="276"/>
        <v>0.57257580306214351</v>
      </c>
      <c r="I672" s="2"/>
      <c r="J672" s="2">
        <f t="shared" si="277"/>
        <v>0.20616931852296608</v>
      </c>
      <c r="K672" s="2">
        <f t="shared" si="278"/>
        <v>0.77874512158510956</v>
      </c>
      <c r="L672" s="2">
        <f t="shared" si="279"/>
        <v>1.3809666766736716E-2</v>
      </c>
      <c r="M672" s="2">
        <f t="shared" si="280"/>
        <v>1.2758931251876781E-3</v>
      </c>
      <c r="N672" s="38">
        <v>2747</v>
      </c>
      <c r="O672" s="38">
        <v>10376</v>
      </c>
      <c r="P672" s="38">
        <v>184</v>
      </c>
      <c r="Q672" s="38">
        <v>3</v>
      </c>
      <c r="R672" s="38">
        <v>9</v>
      </c>
      <c r="S672" s="38"/>
      <c r="T672" s="38">
        <v>3</v>
      </c>
      <c r="U672" s="38">
        <v>2</v>
      </c>
      <c r="V672" s="38"/>
      <c r="W672" s="38">
        <f>IF(Copyright!B$11=1,IF(CF672&gt;0,CF672-SUM(Q672:V672)-SUM(X672:AY672),SUM(CN672:CR672)),SUM(CN672:CR672))</f>
        <v>0</v>
      </c>
      <c r="X672" s="38">
        <v>0</v>
      </c>
      <c r="Y672" s="38">
        <v>0</v>
      </c>
      <c r="Z672" s="38">
        <v>0</v>
      </c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  <c r="BA672" s="3">
        <f>IF(Q672&gt;0,RANK(Q672,(N672:P672,Q672:AE672)),0)</f>
        <v>5</v>
      </c>
      <c r="BB672" s="3">
        <f>IF(R672&gt;0,RANK(R672,(N672:P672,Q672:AE672)),0)</f>
        <v>4</v>
      </c>
      <c r="BC672" s="3">
        <f>IF(S672&gt;0,RANK(S672,(N672:P672,Q672:AE672)),0)</f>
        <v>0</v>
      </c>
      <c r="BD672" s="3">
        <f>IF(T672&gt;0,RANK(T672,(N672:P672,Q672:AE672)),0)</f>
        <v>5</v>
      </c>
      <c r="BE672" s="2">
        <f t="shared" si="281"/>
        <v>2.2515761032722905E-4</v>
      </c>
      <c r="BF672" s="2">
        <f t="shared" si="282"/>
        <v>6.754728309816872E-4</v>
      </c>
      <c r="BG672" s="2">
        <f t="shared" si="283"/>
        <v>0</v>
      </c>
      <c r="BH672" s="2">
        <f t="shared" si="284"/>
        <v>2.2515761032722905E-4</v>
      </c>
      <c r="BJ672" t="s">
        <v>1989</v>
      </c>
      <c r="BK672" t="s">
        <v>1343</v>
      </c>
      <c r="BL672">
        <v>2</v>
      </c>
      <c r="BN672">
        <v>0</v>
      </c>
      <c r="BO672" s="60">
        <v>17</v>
      </c>
      <c r="BP672" s="62">
        <v>75</v>
      </c>
      <c r="BQ672" s="66">
        <f t="shared" si="285"/>
        <v>17075</v>
      </c>
      <c r="BR672" s="66">
        <f t="shared" si="259"/>
        <v>17075</v>
      </c>
      <c r="BS672" s="3" t="s">
        <v>3083</v>
      </c>
      <c r="BX672" s="38">
        <f t="shared" si="273"/>
        <v>0</v>
      </c>
      <c r="CB672" s="95"/>
      <c r="CC672" s="1"/>
      <c r="CD672" s="38">
        <f t="shared" si="272"/>
        <v>0</v>
      </c>
      <c r="CE672" s="38">
        <v>13324</v>
      </c>
      <c r="CF672" s="38">
        <v>17</v>
      </c>
      <c r="CG672" s="38" t="s">
        <v>3953</v>
      </c>
      <c r="CI672" s="1"/>
      <c r="CM672" s="51"/>
      <c r="CN672" s="38"/>
      <c r="CO672" s="38"/>
      <c r="CP672" s="38"/>
      <c r="CQ672" s="38"/>
      <c r="CR672" s="38"/>
      <c r="CS672" s="38"/>
      <c r="CT672"/>
      <c r="CU672"/>
    </row>
    <row r="673" spans="1:99" ht="14" hidden="1" customHeight="1" outlineLevel="1" x14ac:dyDescent="0.2">
      <c r="A673" t="s">
        <v>2861</v>
      </c>
      <c r="B673" t="s">
        <v>1343</v>
      </c>
      <c r="C673" s="1">
        <f t="shared" si="274"/>
        <v>22465</v>
      </c>
      <c r="D673" s="3">
        <f>IF(N673&gt;0, RANK(N673,(N673:P673,Q673:AE673)),0)</f>
        <v>1</v>
      </c>
      <c r="E673" s="3">
        <f>IF(O673&gt;0,RANK(O673,(N673:P673,Q673:AE673)),0)</f>
        <v>2</v>
      </c>
      <c r="F673" s="3">
        <f>IF(P673&gt;0,RANK(P673,(N673:P673,Q673:AE673)),0)</f>
        <v>3</v>
      </c>
      <c r="G673" s="1">
        <f t="shared" si="275"/>
        <v>780</v>
      </c>
      <c r="H673" s="2">
        <f t="shared" si="276"/>
        <v>3.4720676608056979E-2</v>
      </c>
      <c r="I673" s="2"/>
      <c r="J673" s="2">
        <f t="shared" si="277"/>
        <v>0.50718896060538621</v>
      </c>
      <c r="K673" s="2">
        <f t="shared" si="278"/>
        <v>0.47246828399732915</v>
      </c>
      <c r="L673" s="2">
        <f t="shared" si="279"/>
        <v>1.4377921210772313E-2</v>
      </c>
      <c r="M673" s="2">
        <f t="shared" si="280"/>
        <v>5.9648341865123269E-3</v>
      </c>
      <c r="N673" s="38">
        <v>11394</v>
      </c>
      <c r="O673" s="38">
        <v>10614</v>
      </c>
      <c r="P673" s="38">
        <v>323</v>
      </c>
      <c r="Q673" s="38">
        <v>22</v>
      </c>
      <c r="R673" s="38">
        <v>95</v>
      </c>
      <c r="S673" s="38"/>
      <c r="T673" s="38">
        <v>9</v>
      </c>
      <c r="U673" s="38">
        <v>8</v>
      </c>
      <c r="V673" s="38"/>
      <c r="W673" s="38">
        <f>IF(Copyright!B$11=1,IF(CF673&gt;0,CF673-SUM(Q673:V673)-SUM(X673:AY673),SUM(CN673:CR673)),SUM(CN673:CR673))</f>
        <v>0</v>
      </c>
      <c r="X673" s="38">
        <v>0</v>
      </c>
      <c r="Y673" s="38">
        <v>0</v>
      </c>
      <c r="Z673" s="38">
        <v>0</v>
      </c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  <c r="BA673" s="3">
        <f>IF(Q673&gt;0,RANK(Q673,(N673:P673,Q673:AE673)),0)</f>
        <v>5</v>
      </c>
      <c r="BB673" s="3">
        <f>IF(R673&gt;0,RANK(R673,(N673:P673,Q673:AE673)),0)</f>
        <v>4</v>
      </c>
      <c r="BC673" s="3">
        <f>IF(S673&gt;0,RANK(S673,(N673:P673,Q673:AE673)),0)</f>
        <v>0</v>
      </c>
      <c r="BD673" s="3">
        <f>IF(T673&gt;0,RANK(T673,(N673:P673,Q673:AE673)),0)</f>
        <v>6</v>
      </c>
      <c r="BE673" s="2">
        <f t="shared" si="281"/>
        <v>9.7930113509904298E-4</v>
      </c>
      <c r="BF673" s="2">
        <f t="shared" si="282"/>
        <v>4.2288003561095034E-3</v>
      </c>
      <c r="BG673" s="2">
        <f t="shared" si="283"/>
        <v>0</v>
      </c>
      <c r="BH673" s="2">
        <f t="shared" si="284"/>
        <v>4.0062319163142667E-4</v>
      </c>
      <c r="BJ673" t="s">
        <v>2861</v>
      </c>
      <c r="BK673" t="s">
        <v>1343</v>
      </c>
      <c r="BL673">
        <v>12</v>
      </c>
      <c r="BN673">
        <v>0</v>
      </c>
      <c r="BO673" s="60">
        <v>17</v>
      </c>
      <c r="BP673" s="62">
        <v>77</v>
      </c>
      <c r="BQ673" s="66">
        <f t="shared" si="285"/>
        <v>17077</v>
      </c>
      <c r="BR673" s="66">
        <f t="shared" si="259"/>
        <v>17077</v>
      </c>
      <c r="BS673" s="3" t="s">
        <v>3083</v>
      </c>
      <c r="BX673" s="38">
        <f t="shared" si="273"/>
        <v>-134</v>
      </c>
      <c r="BY673" s="73"/>
      <c r="CD673" s="38">
        <f t="shared" si="272"/>
        <v>22465</v>
      </c>
      <c r="CF673" s="1"/>
      <c r="CI673" s="1"/>
      <c r="CM673" s="51"/>
      <c r="CN673" s="38"/>
      <c r="CO673" s="38"/>
      <c r="CP673" s="38"/>
      <c r="CQ673" s="38"/>
      <c r="CR673" s="38"/>
      <c r="CS673" s="38"/>
      <c r="CT673"/>
      <c r="CU673"/>
    </row>
    <row r="674" spans="1:99" ht="14" hidden="1" customHeight="1" outlineLevel="1" x14ac:dyDescent="0.2">
      <c r="A674" t="s">
        <v>1446</v>
      </c>
      <c r="B674" t="s">
        <v>1343</v>
      </c>
      <c r="C674" s="1">
        <f t="shared" si="274"/>
        <v>5425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>IF(P674&gt;0,RANK(P674,(N674:P674,Q674:AE674)),0)</f>
        <v>3</v>
      </c>
      <c r="G674" s="1">
        <f t="shared" si="275"/>
        <v>3537</v>
      </c>
      <c r="H674" s="2">
        <f t="shared" si="276"/>
        <v>0.65198156682027653</v>
      </c>
      <c r="I674" s="2"/>
      <c r="J674" s="2">
        <f t="shared" si="277"/>
        <v>0.16811059907834103</v>
      </c>
      <c r="K674" s="2">
        <f t="shared" si="278"/>
        <v>0.82009216589861755</v>
      </c>
      <c r="L674" s="2">
        <f t="shared" si="279"/>
        <v>1.1059907834101382E-2</v>
      </c>
      <c r="M674" s="2">
        <f t="shared" si="280"/>
        <v>7.3732718894003665E-4</v>
      </c>
      <c r="N674" s="38">
        <v>912</v>
      </c>
      <c r="O674" s="38">
        <v>4449</v>
      </c>
      <c r="P674" s="38">
        <v>60</v>
      </c>
      <c r="Q674" s="38">
        <v>3</v>
      </c>
      <c r="R674" s="38">
        <v>1</v>
      </c>
      <c r="S674" s="38"/>
      <c r="T674" s="38">
        <v>0</v>
      </c>
      <c r="U674" s="38">
        <v>0</v>
      </c>
      <c r="V674" s="38"/>
      <c r="W674" s="38">
        <f>IF(Copyright!B$11=1,IF(CF674&gt;0,CF674-SUM(Q674:V674)-SUM(X674:AY674),SUM(CN674:CR674)),SUM(CN674:CR674))</f>
        <v>0</v>
      </c>
      <c r="X674" s="38">
        <v>0</v>
      </c>
      <c r="Y674" s="38">
        <v>0</v>
      </c>
      <c r="Z674" s="38">
        <v>0</v>
      </c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  <c r="BA674" s="3">
        <f>IF(Q674&gt;0,RANK(Q674,(N674:P674,Q674:AE674)),0)</f>
        <v>4</v>
      </c>
      <c r="BB674" s="3">
        <f>IF(R674&gt;0,RANK(R674,(N674:P674,Q674:AE674)),0)</f>
        <v>5</v>
      </c>
      <c r="BC674" s="3">
        <f>IF(S674&gt;0,RANK(S674,(N674:P674,Q674:AE674)),0)</f>
        <v>0</v>
      </c>
      <c r="BD674" s="3">
        <f>IF(T674&gt;0,RANK(T674,(N674:P674,Q674:AE674)),0)</f>
        <v>0</v>
      </c>
      <c r="BE674" s="2">
        <f t="shared" si="281"/>
        <v>5.5299539170506912E-4</v>
      </c>
      <c r="BF674" s="2">
        <f t="shared" si="282"/>
        <v>1.8433179723502304E-4</v>
      </c>
      <c r="BG674" s="2">
        <f t="shared" si="283"/>
        <v>0</v>
      </c>
      <c r="BH674" s="2">
        <f t="shared" si="284"/>
        <v>0</v>
      </c>
      <c r="BJ674" t="s">
        <v>1446</v>
      </c>
      <c r="BK674" t="s">
        <v>1343</v>
      </c>
      <c r="BL674">
        <v>12</v>
      </c>
      <c r="BN674">
        <v>0</v>
      </c>
      <c r="BO674" s="60">
        <v>17</v>
      </c>
      <c r="BP674" s="62">
        <v>79</v>
      </c>
      <c r="BQ674" s="66">
        <f t="shared" si="285"/>
        <v>17079</v>
      </c>
      <c r="BR674" s="66">
        <f t="shared" ref="BR674:BR737" si="286">BQ674</f>
        <v>17079</v>
      </c>
      <c r="BS674" s="3" t="s">
        <v>3083</v>
      </c>
      <c r="BX674" s="38">
        <f t="shared" si="273"/>
        <v>-4</v>
      </c>
      <c r="CD674" s="38">
        <f t="shared" si="272"/>
        <v>5425</v>
      </c>
      <c r="CF674" s="100"/>
      <c r="CI674" s="1"/>
      <c r="CM674" s="51"/>
      <c r="CN674" s="38"/>
      <c r="CO674" s="38"/>
      <c r="CP674" s="38"/>
      <c r="CQ674" s="38"/>
      <c r="CR674" s="38"/>
      <c r="CS674" s="38"/>
      <c r="CT674"/>
      <c r="CU674"/>
    </row>
    <row r="675" spans="1:99" ht="14" hidden="1" customHeight="1" outlineLevel="1" x14ac:dyDescent="0.2">
      <c r="A675" t="s">
        <v>1071</v>
      </c>
      <c r="B675" t="s">
        <v>1343</v>
      </c>
      <c r="C675" s="1">
        <f t="shared" si="274"/>
        <v>16704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>IF(P675&gt;0,RANK(P675,(N675:P675,Q675:AE675)),0)</f>
        <v>3</v>
      </c>
      <c r="G675" s="1">
        <f t="shared" si="275"/>
        <v>7949</v>
      </c>
      <c r="H675" s="2">
        <f t="shared" si="276"/>
        <v>0.47587404214559387</v>
      </c>
      <c r="I675" s="2"/>
      <c r="J675" s="2">
        <f t="shared" si="277"/>
        <v>0.25383141762452105</v>
      </c>
      <c r="K675" s="2">
        <f t="shared" si="278"/>
        <v>0.72970545977011492</v>
      </c>
      <c r="L675" s="2">
        <f t="shared" si="279"/>
        <v>1.257183908045977E-2</v>
      </c>
      <c r="M675" s="2">
        <f t="shared" si="280"/>
        <v>3.8912835249042075E-3</v>
      </c>
      <c r="N675" s="38">
        <v>4240</v>
      </c>
      <c r="O675" s="38">
        <v>12189</v>
      </c>
      <c r="P675" s="38">
        <v>210</v>
      </c>
      <c r="Q675" s="38">
        <v>0</v>
      </c>
      <c r="R675" s="38">
        <v>13</v>
      </c>
      <c r="S675" s="38"/>
      <c r="T675" s="38">
        <v>2</v>
      </c>
      <c r="U675" s="38">
        <v>1</v>
      </c>
      <c r="V675" s="38"/>
      <c r="W675" s="38">
        <f>IF(Copyright!B$11=1,IF(CF675&gt;0,CF675-SUM(Q675:V675)-SUM(X675:AY675),SUM(CN675:CR675)),SUM(CN675:CR675))</f>
        <v>49</v>
      </c>
      <c r="X675" s="38">
        <v>0</v>
      </c>
      <c r="Y675" s="38">
        <v>0</v>
      </c>
      <c r="Z675" s="38">
        <v>0</v>
      </c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  <c r="BA675" s="3">
        <f>IF(Q675&gt;0,RANK(Q675,(N675:P675,Q675:AE675)),0)</f>
        <v>0</v>
      </c>
      <c r="BB675" s="3">
        <f>IF(R675&gt;0,RANK(R675,(N675:P675,Q675:AE675)),0)</f>
        <v>5</v>
      </c>
      <c r="BC675" s="3">
        <f>IF(S675&gt;0,RANK(S675,(N675:P675,Q675:AE675)),0)</f>
        <v>0</v>
      </c>
      <c r="BD675" s="3">
        <f>IF(T675&gt;0,RANK(T675,(N675:P675,Q675:AE675)),0)</f>
        <v>6</v>
      </c>
      <c r="BE675" s="2">
        <f t="shared" si="281"/>
        <v>0</v>
      </c>
      <c r="BF675" s="2">
        <f t="shared" si="282"/>
        <v>7.7825670498084286E-4</v>
      </c>
      <c r="BG675" s="2">
        <f t="shared" si="283"/>
        <v>0</v>
      </c>
      <c r="BH675" s="2">
        <f t="shared" si="284"/>
        <v>1.1973180076628352E-4</v>
      </c>
      <c r="BJ675" t="s">
        <v>1071</v>
      </c>
      <c r="BK675" t="s">
        <v>1343</v>
      </c>
      <c r="BL675">
        <v>12</v>
      </c>
      <c r="BN675">
        <v>0</v>
      </c>
      <c r="BO675" s="60">
        <v>17</v>
      </c>
      <c r="BP675" s="62">
        <v>81</v>
      </c>
      <c r="BQ675" s="66">
        <f t="shared" si="285"/>
        <v>17081</v>
      </c>
      <c r="BR675" s="66">
        <f t="shared" si="286"/>
        <v>17081</v>
      </c>
      <c r="BS675" s="3" t="s">
        <v>3083</v>
      </c>
      <c r="BX675" s="38">
        <f t="shared" si="273"/>
        <v>0</v>
      </c>
      <c r="CB675" s="95"/>
      <c r="CC675" s="38" t="s">
        <v>3738</v>
      </c>
      <c r="CD675" s="38">
        <f t="shared" si="272"/>
        <v>25</v>
      </c>
      <c r="CE675" s="38">
        <f>12178+4226+210+65</f>
        <v>16679</v>
      </c>
      <c r="CF675" s="1">
        <v>65</v>
      </c>
      <c r="CI675" s="1"/>
      <c r="CM675" s="51"/>
      <c r="CN675" s="38"/>
      <c r="CO675" s="38"/>
      <c r="CP675" s="38"/>
      <c r="CQ675" s="38"/>
      <c r="CR675" s="38"/>
      <c r="CS675" s="38"/>
      <c r="CT675"/>
      <c r="CU675"/>
    </row>
    <row r="676" spans="1:99" ht="14" hidden="1" customHeight="1" outlineLevel="1" x14ac:dyDescent="0.2">
      <c r="A676" t="s">
        <v>2278</v>
      </c>
      <c r="B676" t="s">
        <v>1343</v>
      </c>
      <c r="C676" s="1">
        <f t="shared" si="274"/>
        <v>11743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>IF(P676&gt;0,RANK(P676,(N676:P676,Q676:AE676)),0)</f>
        <v>3</v>
      </c>
      <c r="G676" s="1">
        <f t="shared" si="275"/>
        <v>5868</v>
      </c>
      <c r="H676" s="2">
        <f t="shared" si="276"/>
        <v>0.49970195009793067</v>
      </c>
      <c r="I676" s="2"/>
      <c r="J676" s="2">
        <f t="shared" si="277"/>
        <v>0.23980243549348548</v>
      </c>
      <c r="K676" s="2">
        <f t="shared" si="278"/>
        <v>0.73950438559141618</v>
      </c>
      <c r="L676" s="2">
        <f t="shared" si="279"/>
        <v>1.6265008941497062E-2</v>
      </c>
      <c r="M676" s="2">
        <f t="shared" si="280"/>
        <v>4.4281699736013029E-3</v>
      </c>
      <c r="N676" s="38">
        <v>2816</v>
      </c>
      <c r="O676" s="38">
        <v>8684</v>
      </c>
      <c r="P676" s="38">
        <v>191</v>
      </c>
      <c r="Q676" s="38">
        <v>3</v>
      </c>
      <c r="R676" s="38">
        <v>0</v>
      </c>
      <c r="S676" s="38"/>
      <c r="T676" s="38">
        <v>0</v>
      </c>
      <c r="U676" s="38">
        <v>0</v>
      </c>
      <c r="V676" s="38"/>
      <c r="W676" s="38">
        <f>IF(Copyright!B$11=1,IF(CF676&gt;0,CF676-SUM(Q676:V676)-SUM(X676:AY676),SUM(CN676:CR676)),SUM(CN676:CR676))</f>
        <v>49</v>
      </c>
      <c r="X676" s="38">
        <v>0</v>
      </c>
      <c r="Y676" s="38">
        <v>0</v>
      </c>
      <c r="Z676" s="38">
        <v>0</v>
      </c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  <c r="BA676" s="3">
        <f>IF(Q676&gt;0,RANK(Q676,(N676:P676,Q676:AE676)),0)</f>
        <v>5</v>
      </c>
      <c r="BB676" s="3">
        <f>IF(R676&gt;0,RANK(R676,(N676:P676,Q676:AE676)),0)</f>
        <v>0</v>
      </c>
      <c r="BC676" s="3">
        <f>IF(S676&gt;0,RANK(S676,(N676:P676,Q676:AE676)),0)</f>
        <v>0</v>
      </c>
      <c r="BD676" s="3">
        <f>IF(T676&gt;0,RANK(T676,(N676:P676,Q676:AE676)),0)</f>
        <v>0</v>
      </c>
      <c r="BE676" s="2">
        <f t="shared" si="281"/>
        <v>2.5547134463084389E-4</v>
      </c>
      <c r="BF676" s="2">
        <f t="shared" si="282"/>
        <v>0</v>
      </c>
      <c r="BG676" s="2">
        <f t="shared" si="283"/>
        <v>0</v>
      </c>
      <c r="BH676" s="2">
        <f t="shared" si="284"/>
        <v>0</v>
      </c>
      <c r="BJ676" t="s">
        <v>2278</v>
      </c>
      <c r="BK676" t="s">
        <v>1343</v>
      </c>
      <c r="BL676">
        <v>15</v>
      </c>
      <c r="BN676">
        <v>0</v>
      </c>
      <c r="BO676" s="60">
        <v>17</v>
      </c>
      <c r="BP676" s="62">
        <v>83</v>
      </c>
      <c r="BQ676" s="66">
        <f t="shared" si="285"/>
        <v>17083</v>
      </c>
      <c r="BR676" s="66">
        <f t="shared" si="286"/>
        <v>17083</v>
      </c>
      <c r="BS676" s="3" t="s">
        <v>3083</v>
      </c>
      <c r="BX676" s="38">
        <f t="shared" si="273"/>
        <v>0</v>
      </c>
      <c r="CB676" s="95"/>
      <c r="CD676" s="38">
        <f t="shared" si="272"/>
        <v>0</v>
      </c>
      <c r="CE676" s="38">
        <f>8684+2816+191+52</f>
        <v>11743</v>
      </c>
      <c r="CF676" s="1">
        <v>52</v>
      </c>
      <c r="CI676" s="1"/>
      <c r="CM676" s="51"/>
      <c r="CN676" s="38"/>
      <c r="CO676" s="38"/>
      <c r="CP676" s="38"/>
      <c r="CQ676" s="38"/>
      <c r="CR676" s="38"/>
      <c r="CS676" s="38"/>
      <c r="CT676"/>
      <c r="CU676"/>
    </row>
    <row r="677" spans="1:99" ht="14" hidden="1" customHeight="1" outlineLevel="1" x14ac:dyDescent="0.2">
      <c r="A677" s="6" t="s">
        <v>69</v>
      </c>
      <c r="B677" t="s">
        <v>1343</v>
      </c>
      <c r="C677" s="1">
        <f t="shared" si="274"/>
        <v>12472</v>
      </c>
      <c r="D677" s="3">
        <f>IF(N677&gt;0, RANK(N677,(N677:P677,Q677:AE677)),0)</f>
        <v>2</v>
      </c>
      <c r="E677" s="3">
        <f>IF(O677&gt;0,RANK(O677,(N677:P677,Q677:AE677)),0)</f>
        <v>1</v>
      </c>
      <c r="F677" s="3">
        <f>IF(P677&gt;0,RANK(P677,(N677:P677,Q677:AE677)),0)</f>
        <v>3</v>
      </c>
      <c r="G677" s="1">
        <f t="shared" si="275"/>
        <v>2085</v>
      </c>
      <c r="H677" s="2">
        <f t="shared" si="276"/>
        <v>0.16717447081462475</v>
      </c>
      <c r="I677" s="2"/>
      <c r="J677" s="2">
        <f t="shared" si="277"/>
        <v>0.40498717126363054</v>
      </c>
      <c r="K677" s="2">
        <f t="shared" si="278"/>
        <v>0.57216164207825526</v>
      </c>
      <c r="L677" s="2">
        <f t="shared" si="279"/>
        <v>1.5875561257216165E-2</v>
      </c>
      <c r="M677" s="2">
        <f t="shared" si="280"/>
        <v>6.9756254008979772E-3</v>
      </c>
      <c r="N677" s="38">
        <v>5051</v>
      </c>
      <c r="O677" s="38">
        <v>7136</v>
      </c>
      <c r="P677" s="38">
        <v>198</v>
      </c>
      <c r="Q677" s="38">
        <v>8</v>
      </c>
      <c r="R677" s="38">
        <v>16</v>
      </c>
      <c r="S677" s="38"/>
      <c r="T677" s="38">
        <v>0</v>
      </c>
      <c r="U677" s="38">
        <v>3</v>
      </c>
      <c r="V677" s="38"/>
      <c r="W677" s="38">
        <f>IF(Copyright!B$11=1,IF(CF677&gt;0,CF677-SUM(Q677:V677)-SUM(X677:AY677),SUM(CN677:CR677)),SUM(CN677:CR677))</f>
        <v>60</v>
      </c>
      <c r="X677" s="38">
        <v>0</v>
      </c>
      <c r="Y677" s="38">
        <v>0</v>
      </c>
      <c r="Z677" s="38">
        <v>0</v>
      </c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  <c r="BA677" s="3">
        <f>IF(Q677&gt;0,RANK(Q677,(N677:P677,Q677:AE677)),0)</f>
        <v>6</v>
      </c>
      <c r="BB677" s="3">
        <f>IF(R677&gt;0,RANK(R677,(N677:P677,Q677:AE677)),0)</f>
        <v>5</v>
      </c>
      <c r="BC677" s="3">
        <f>IF(S677&gt;0,RANK(S677,(N677:P677,Q677:AE677)),0)</f>
        <v>0</v>
      </c>
      <c r="BD677" s="3">
        <f>IF(T677&gt;0,RANK(T677,(N677:P677,Q677:AE677)),0)</f>
        <v>0</v>
      </c>
      <c r="BE677" s="2">
        <f t="shared" si="281"/>
        <v>6.4143681847338033E-4</v>
      </c>
      <c r="BF677" s="2">
        <f t="shared" si="282"/>
        <v>1.2828736369467607E-3</v>
      </c>
      <c r="BG677" s="2">
        <f t="shared" si="283"/>
        <v>0</v>
      </c>
      <c r="BH677" s="2">
        <f t="shared" si="284"/>
        <v>0</v>
      </c>
      <c r="BJ677" t="s">
        <v>69</v>
      </c>
      <c r="BK677" t="s">
        <v>1343</v>
      </c>
      <c r="BL677">
        <v>16</v>
      </c>
      <c r="BN677">
        <v>0</v>
      </c>
      <c r="BO677" s="60">
        <v>17</v>
      </c>
      <c r="BP677" s="62">
        <v>85</v>
      </c>
      <c r="BQ677" s="66">
        <f t="shared" si="285"/>
        <v>17085</v>
      </c>
      <c r="BR677" s="66">
        <f t="shared" si="286"/>
        <v>17085</v>
      </c>
      <c r="BS677" s="3" t="s">
        <v>3083</v>
      </c>
      <c r="BX677" s="38">
        <f t="shared" si="273"/>
        <v>0</v>
      </c>
      <c r="BY677" s="73"/>
      <c r="CB677" s="95"/>
      <c r="CD677" s="38">
        <f t="shared" si="272"/>
        <v>0</v>
      </c>
      <c r="CE677" s="38">
        <f>7136+5051+198+87</f>
        <v>12472</v>
      </c>
      <c r="CF677" s="38">
        <v>87</v>
      </c>
      <c r="CI677" s="1"/>
      <c r="CM677" s="51"/>
      <c r="CN677" s="38"/>
      <c r="CO677" s="38"/>
      <c r="CP677" s="38"/>
      <c r="CQ677" s="38"/>
      <c r="CR677" s="38"/>
      <c r="CS677" s="38"/>
      <c r="CT677"/>
      <c r="CU677"/>
    </row>
    <row r="678" spans="1:99" ht="14" hidden="1" customHeight="1" outlineLevel="1" x14ac:dyDescent="0.2">
      <c r="A678" t="s">
        <v>1337</v>
      </c>
      <c r="B678" t="s">
        <v>1343</v>
      </c>
      <c r="C678" s="1">
        <f t="shared" si="274"/>
        <v>6103</v>
      </c>
      <c r="D678" s="3">
        <f>IF(N678&gt;0, RANK(N678,(N678:P678,Q678:AE678)),0)</f>
        <v>2</v>
      </c>
      <c r="E678" s="3">
        <f>IF(O678&gt;0,RANK(O678,(N678:P678,Q678:AE678)),0)</f>
        <v>1</v>
      </c>
      <c r="F678" s="3">
        <f>IF(P678&gt;0,RANK(P678,(N678:P678,Q678:AE678)),0)</f>
        <v>3</v>
      </c>
      <c r="G678" s="1">
        <f t="shared" si="275"/>
        <v>3557</v>
      </c>
      <c r="H678" s="2">
        <f t="shared" si="276"/>
        <v>0.58282811731935114</v>
      </c>
      <c r="I678" s="2"/>
      <c r="J678" s="2">
        <f t="shared" si="277"/>
        <v>0.20334261838440112</v>
      </c>
      <c r="K678" s="2">
        <f t="shared" si="278"/>
        <v>0.78617073570375229</v>
      </c>
      <c r="L678" s="2">
        <f t="shared" si="279"/>
        <v>1.0486645911846632E-2</v>
      </c>
      <c r="M678" s="2">
        <f t="shared" si="280"/>
        <v>-7.2858385991025898E-17</v>
      </c>
      <c r="N678" s="38">
        <v>1241</v>
      </c>
      <c r="O678" s="38">
        <v>4798</v>
      </c>
      <c r="P678" s="38">
        <v>64</v>
      </c>
      <c r="Q678" s="38">
        <v>0</v>
      </c>
      <c r="R678" s="38">
        <v>0</v>
      </c>
      <c r="S678" s="38"/>
      <c r="T678" s="38">
        <v>0</v>
      </c>
      <c r="U678" s="38">
        <v>0</v>
      </c>
      <c r="V678" s="38"/>
      <c r="W678" s="38">
        <f>IF(Copyright!B$11=1,IF(CF678&gt;0,CF678-SUM(Q678:V678)-SUM(X678:AY678),SUM(CN678:CR678)),SUM(CN678:CR678))</f>
        <v>0</v>
      </c>
      <c r="X678" s="38">
        <v>0</v>
      </c>
      <c r="Y678" s="38">
        <v>0</v>
      </c>
      <c r="Z678" s="38">
        <v>0</v>
      </c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  <c r="BA678" s="3">
        <f>IF(Q678&gt;0,RANK(Q678,(N678:P678,Q678:AE678)),0)</f>
        <v>0</v>
      </c>
      <c r="BB678" s="3">
        <f>IF(R678&gt;0,RANK(R678,(N678:P678,Q678:AE678)),0)</f>
        <v>0</v>
      </c>
      <c r="BC678" s="3">
        <f>IF(S678&gt;0,RANK(S678,(N678:P678,Q678:AE678)),0)</f>
        <v>0</v>
      </c>
      <c r="BD678" s="3">
        <f>IF(T678&gt;0,RANK(T678,(N678:P678,Q678:AE678)),0)</f>
        <v>0</v>
      </c>
      <c r="BE678" s="2">
        <f t="shared" si="281"/>
        <v>0</v>
      </c>
      <c r="BF678" s="2">
        <f t="shared" si="282"/>
        <v>0</v>
      </c>
      <c r="BG678" s="2">
        <f t="shared" si="283"/>
        <v>0</v>
      </c>
      <c r="BH678" s="2">
        <f t="shared" si="284"/>
        <v>0</v>
      </c>
      <c r="BJ678" t="s">
        <v>1337</v>
      </c>
      <c r="BK678" t="s">
        <v>1343</v>
      </c>
      <c r="BL678">
        <v>12</v>
      </c>
      <c r="BN678">
        <v>0</v>
      </c>
      <c r="BO678" s="60">
        <v>17</v>
      </c>
      <c r="BP678" s="62">
        <v>87</v>
      </c>
      <c r="BQ678" s="66">
        <f t="shared" si="285"/>
        <v>17087</v>
      </c>
      <c r="BR678" s="66">
        <f t="shared" si="286"/>
        <v>17087</v>
      </c>
      <c r="BS678" s="3" t="s">
        <v>3083</v>
      </c>
      <c r="BX678" s="38">
        <f t="shared" si="273"/>
        <v>0</v>
      </c>
      <c r="CC678" s="1" t="s">
        <v>3157</v>
      </c>
      <c r="CD678" s="38">
        <f t="shared" si="272"/>
        <v>6103</v>
      </c>
      <c r="CF678" s="1"/>
      <c r="CI678" s="1"/>
      <c r="CM678" s="51"/>
      <c r="CN678" s="38"/>
      <c r="CO678" s="38"/>
      <c r="CP678" s="38"/>
      <c r="CQ678" s="38"/>
      <c r="CR678" s="38"/>
      <c r="CS678" s="38"/>
      <c r="CT678"/>
      <c r="CU678"/>
    </row>
    <row r="679" spans="1:99" ht="14" hidden="1" customHeight="1" outlineLevel="1" x14ac:dyDescent="0.2">
      <c r="A679" t="s">
        <v>256</v>
      </c>
      <c r="B679" t="s">
        <v>1343</v>
      </c>
      <c r="C679" s="1">
        <f t="shared" si="274"/>
        <v>224660</v>
      </c>
      <c r="D679" s="3">
        <f>IF(N679&gt;0, RANK(N679,(N679:P679,Q679:AE679)),0)</f>
        <v>1</v>
      </c>
      <c r="E679" s="3">
        <f>IF(O679&gt;0,RANK(O679,(N679:P679,Q679:AE679)),0)</f>
        <v>2</v>
      </c>
      <c r="F679" s="3">
        <f>IF(P679&gt;0,RANK(P679,(N679:P679,Q679:AE679)),0)</f>
        <v>3</v>
      </c>
      <c r="G679" s="1">
        <f t="shared" si="275"/>
        <v>20817</v>
      </c>
      <c r="H679" s="2">
        <f t="shared" si="276"/>
        <v>9.2660019585150896E-2</v>
      </c>
      <c r="I679" s="2"/>
      <c r="J679" s="2">
        <f t="shared" si="277"/>
        <v>0.53448321908661978</v>
      </c>
      <c r="K679" s="2">
        <f t="shared" si="278"/>
        <v>0.44182319950146887</v>
      </c>
      <c r="L679" s="2">
        <f t="shared" si="279"/>
        <v>1.3473693581411912E-2</v>
      </c>
      <c r="M679" s="2">
        <f t="shared" si="280"/>
        <v>1.0219887830499446E-2</v>
      </c>
      <c r="N679" s="38">
        <v>120077</v>
      </c>
      <c r="O679" s="38">
        <v>99260</v>
      </c>
      <c r="P679" s="38">
        <v>3027</v>
      </c>
      <c r="Q679" s="38">
        <v>170</v>
      </c>
      <c r="R679" s="38">
        <v>761</v>
      </c>
      <c r="S679" s="38"/>
      <c r="T679" s="38">
        <v>75</v>
      </c>
      <c r="U679" s="38">
        <v>51</v>
      </c>
      <c r="V679" s="38"/>
      <c r="W679" s="38">
        <f>IF(Copyright!B$11=1,IF(CF679&gt;0,CF679-SUM(Q679:V679)-SUM(X679:AY679),SUM(CN679:CR679)),SUM(CN679:CR679))</f>
        <v>1126</v>
      </c>
      <c r="X679" s="38">
        <v>110</v>
      </c>
      <c r="Y679" s="38">
        <v>0</v>
      </c>
      <c r="Z679" s="38">
        <v>3</v>
      </c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  <c r="BA679" s="3">
        <f>IF(Q679&gt;0,RANK(Q679,(N679:P679,Q679:AE679)),0)</f>
        <v>6</v>
      </c>
      <c r="BB679" s="3">
        <f>IF(R679&gt;0,RANK(R679,(N679:P679,Q679:AE679)),0)</f>
        <v>5</v>
      </c>
      <c r="BC679" s="3">
        <f>IF(S679&gt;0,RANK(S679,(N679:P679,Q679:AE679)),0)</f>
        <v>0</v>
      </c>
      <c r="BD679" s="3">
        <f>IF(T679&gt;0,RANK(T679,(N679:P679,Q679:AE679)),0)</f>
        <v>8</v>
      </c>
      <c r="BE679" s="2">
        <f t="shared" si="281"/>
        <v>7.5669901184011396E-4</v>
      </c>
      <c r="BF679" s="2">
        <f t="shared" si="282"/>
        <v>3.3873408706489808E-3</v>
      </c>
      <c r="BG679" s="2">
        <f t="shared" si="283"/>
        <v>0</v>
      </c>
      <c r="BH679" s="2">
        <f t="shared" si="284"/>
        <v>3.3383779934122675E-4</v>
      </c>
      <c r="BJ679" t="s">
        <v>256</v>
      </c>
      <c r="BK679" t="s">
        <v>1343</v>
      </c>
      <c r="BN679">
        <v>0</v>
      </c>
      <c r="BO679" s="60">
        <v>17</v>
      </c>
      <c r="BP679" s="62">
        <v>89</v>
      </c>
      <c r="BQ679" s="66">
        <f t="shared" si="285"/>
        <v>17089</v>
      </c>
      <c r="BR679" s="66">
        <f t="shared" si="286"/>
        <v>17089</v>
      </c>
      <c r="BS679" s="3" t="s">
        <v>3083</v>
      </c>
      <c r="BX679" s="38">
        <f t="shared" si="273"/>
        <v>0</v>
      </c>
      <c r="BY679" s="73"/>
      <c r="CB679" s="95"/>
      <c r="CC679" s="1"/>
      <c r="CD679" s="38">
        <f t="shared" si="272"/>
        <v>0</v>
      </c>
      <c r="CE679" s="38">
        <f>120077+99260+3027+170+75+51+761+110+3+1126</f>
        <v>224660</v>
      </c>
      <c r="CF679" s="38">
        <f>1126+3+110+761+51+75+170</f>
        <v>2296</v>
      </c>
      <c r="CI679" s="1"/>
      <c r="CM679" s="51"/>
      <c r="CN679" s="38"/>
      <c r="CO679" s="38"/>
      <c r="CP679" s="38"/>
      <c r="CQ679" s="38"/>
      <c r="CR679" s="38"/>
      <c r="CS679" s="38"/>
      <c r="CT679"/>
      <c r="CU679"/>
    </row>
    <row r="680" spans="1:99" ht="14" hidden="1" customHeight="1" outlineLevel="1" x14ac:dyDescent="0.2">
      <c r="A680" t="s">
        <v>1612</v>
      </c>
      <c r="B680" t="s">
        <v>1343</v>
      </c>
      <c r="C680" s="1">
        <f t="shared" si="274"/>
        <v>47785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>IF(P680&gt;0,RANK(P680,(N680:P680,Q680:AE680)),0)</f>
        <v>3</v>
      </c>
      <c r="G680" s="1">
        <f t="shared" si="275"/>
        <v>9886</v>
      </c>
      <c r="H680" s="2">
        <f t="shared" si="276"/>
        <v>0.20688500575494401</v>
      </c>
      <c r="I680" s="2"/>
      <c r="J680" s="2">
        <f t="shared" si="277"/>
        <v>0.38503714554776602</v>
      </c>
      <c r="K680" s="2">
        <f t="shared" si="278"/>
        <v>0.59192215130271009</v>
      </c>
      <c r="L680" s="2">
        <f t="shared" si="279"/>
        <v>1.7390394475253739E-2</v>
      </c>
      <c r="M680" s="2">
        <f t="shared" si="280"/>
        <v>5.6503086742701499E-3</v>
      </c>
      <c r="N680" s="38">
        <v>18399</v>
      </c>
      <c r="O680" s="38">
        <v>28285</v>
      </c>
      <c r="P680" s="38">
        <v>831</v>
      </c>
      <c r="Q680" s="38">
        <v>0</v>
      </c>
      <c r="R680" s="38">
        <v>36</v>
      </c>
      <c r="S680" s="38"/>
      <c r="T680" s="38">
        <v>9</v>
      </c>
      <c r="U680" s="38">
        <v>2</v>
      </c>
      <c r="V680" s="38"/>
      <c r="W680" s="38">
        <f>IF(Copyright!B$11=1,IF(CF680&gt;0,CF680-SUM(Q680:V680)-SUM(X680:AY680),SUM(CN680:CR680)),SUM(CN680:CR680))</f>
        <v>216</v>
      </c>
      <c r="X680" s="38">
        <v>7</v>
      </c>
      <c r="Y680" s="38">
        <v>0</v>
      </c>
      <c r="Z680" s="38">
        <v>0</v>
      </c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  <c r="BA680" s="3">
        <f>IF(Q680&gt;0,RANK(Q680,(N680:P680,Q680:AE680)),0)</f>
        <v>0</v>
      </c>
      <c r="BB680" s="3">
        <f>IF(R680&gt;0,RANK(R680,(N680:P680,Q680:AE680)),0)</f>
        <v>5</v>
      </c>
      <c r="BC680" s="3">
        <f>IF(S680&gt;0,RANK(S680,(N680:P680,Q680:AE680)),0)</f>
        <v>0</v>
      </c>
      <c r="BD680" s="3">
        <f>IF(T680&gt;0,RANK(T680,(N680:P680,Q680:AE680)),0)</f>
        <v>6</v>
      </c>
      <c r="BE680" s="2">
        <f t="shared" si="281"/>
        <v>0</v>
      </c>
      <c r="BF680" s="2">
        <f t="shared" si="282"/>
        <v>7.5337448990268918E-4</v>
      </c>
      <c r="BG680" s="2">
        <f t="shared" si="283"/>
        <v>0</v>
      </c>
      <c r="BH680" s="2">
        <f t="shared" si="284"/>
        <v>1.8834362247567229E-4</v>
      </c>
      <c r="BJ680" t="s">
        <v>1612</v>
      </c>
      <c r="BK680" t="s">
        <v>1343</v>
      </c>
      <c r="BN680">
        <v>0</v>
      </c>
      <c r="BO680" s="60">
        <v>17</v>
      </c>
      <c r="BP680" s="62">
        <v>91</v>
      </c>
      <c r="BQ680" s="66">
        <f t="shared" si="285"/>
        <v>17091</v>
      </c>
      <c r="BR680" s="66">
        <f t="shared" si="286"/>
        <v>17091</v>
      </c>
      <c r="BS680" s="3" t="s">
        <v>3083</v>
      </c>
      <c r="BX680" s="38">
        <f t="shared" si="273"/>
        <v>0</v>
      </c>
      <c r="CB680" s="95"/>
      <c r="CC680" s="38" t="s">
        <v>3739</v>
      </c>
      <c r="CD680" s="38">
        <f t="shared" si="272"/>
        <v>0</v>
      </c>
      <c r="CE680" s="38">
        <v>47785</v>
      </c>
      <c r="CF680" s="38">
        <f>7+9+36+2+216</f>
        <v>270</v>
      </c>
      <c r="CI680" s="1"/>
      <c r="CM680" s="51"/>
      <c r="CN680" s="38"/>
      <c r="CO680" s="38"/>
      <c r="CP680" s="38"/>
      <c r="CQ680" s="38"/>
      <c r="CR680" s="38"/>
      <c r="CS680" s="38"/>
      <c r="CT680"/>
      <c r="CU680"/>
    </row>
    <row r="681" spans="1:99" ht="14" hidden="1" customHeight="1" outlineLevel="1" x14ac:dyDescent="0.2">
      <c r="A681" t="s">
        <v>1818</v>
      </c>
      <c r="B681" t="s">
        <v>1343</v>
      </c>
      <c r="C681" s="1">
        <f t="shared" si="274"/>
        <v>66549</v>
      </c>
      <c r="D681" s="3">
        <f>IF(N681&gt;0, RANK(N681,(N681:P681,Q681:AE681)),0)</f>
        <v>1</v>
      </c>
      <c r="E681" s="3">
        <f>IF(O681&gt;0,RANK(O681,(N681:P681,Q681:AE681)),0)</f>
        <v>2</v>
      </c>
      <c r="F681" s="3">
        <f>IF(P681&gt;0,RANK(P681,(N681:P681,Q681:AE681)),0)</f>
        <v>3</v>
      </c>
      <c r="G681" s="1">
        <f t="shared" si="275"/>
        <v>1007</v>
      </c>
      <c r="H681" s="2">
        <f t="shared" si="276"/>
        <v>1.5131707463673384E-2</v>
      </c>
      <c r="I681" s="2"/>
      <c r="J681" s="2">
        <f t="shared" si="277"/>
        <v>0.49552960976122856</v>
      </c>
      <c r="K681" s="2">
        <f t="shared" si="278"/>
        <v>0.48039790229755519</v>
      </c>
      <c r="L681" s="2">
        <f t="shared" si="279"/>
        <v>1.5372131812649325E-2</v>
      </c>
      <c r="M681" s="2">
        <f t="shared" si="280"/>
        <v>8.7003561285669776E-3</v>
      </c>
      <c r="N681" s="38">
        <v>32977</v>
      </c>
      <c r="O681" s="38">
        <v>31970</v>
      </c>
      <c r="P681" s="38">
        <v>1023</v>
      </c>
      <c r="Q681" s="38">
        <v>47</v>
      </c>
      <c r="R681" s="38">
        <v>217</v>
      </c>
      <c r="S681" s="38"/>
      <c r="T681" s="38">
        <v>0</v>
      </c>
      <c r="U681" s="38">
        <v>15</v>
      </c>
      <c r="V681" s="38"/>
      <c r="W681" s="38">
        <f>IF(Copyright!B$11=1,IF(CF681&gt;0,CF681-SUM(Q681:V681)-SUM(X681:AY681),SUM(CN681:CR681)),SUM(CN681:CR681))</f>
        <v>286</v>
      </c>
      <c r="X681" s="38">
        <v>14</v>
      </c>
      <c r="Y681" s="38">
        <v>0</v>
      </c>
      <c r="Z681" s="38">
        <v>0</v>
      </c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  <c r="BA681" s="3">
        <f>IF(Q681&gt;0,RANK(Q681,(N681:P681,Q681:AE681)),0)</f>
        <v>6</v>
      </c>
      <c r="BB681" s="3">
        <f>IF(R681&gt;0,RANK(R681,(N681:P681,Q681:AE681)),0)</f>
        <v>5</v>
      </c>
      <c r="BC681" s="3">
        <f>IF(S681&gt;0,RANK(S681,(N681:P681,Q681:AE681)),0)</f>
        <v>0</v>
      </c>
      <c r="BD681" s="3">
        <f>IF(T681&gt;0,RANK(T681,(N681:P681,Q681:AE681)),0)</f>
        <v>0</v>
      </c>
      <c r="BE681" s="2">
        <f t="shared" si="281"/>
        <v>7.062465251168312E-4</v>
      </c>
      <c r="BF681" s="2">
        <f t="shared" si="282"/>
        <v>3.2607552329862208E-3</v>
      </c>
      <c r="BG681" s="2">
        <f t="shared" si="283"/>
        <v>0</v>
      </c>
      <c r="BH681" s="2">
        <f t="shared" si="284"/>
        <v>0</v>
      </c>
      <c r="BJ681" t="s">
        <v>1818</v>
      </c>
      <c r="BK681" t="s">
        <v>1343</v>
      </c>
      <c r="BL681">
        <v>14</v>
      </c>
      <c r="BN681">
        <v>0</v>
      </c>
      <c r="BO681" s="60">
        <v>17</v>
      </c>
      <c r="BP681" s="62">
        <v>93</v>
      </c>
      <c r="BQ681" s="66">
        <f t="shared" si="285"/>
        <v>17093</v>
      </c>
      <c r="BR681" s="66">
        <f t="shared" si="286"/>
        <v>17093</v>
      </c>
      <c r="BS681" s="3" t="s">
        <v>3083</v>
      </c>
      <c r="BX681" s="38">
        <f t="shared" si="273"/>
        <v>0</v>
      </c>
      <c r="BY681" s="73"/>
      <c r="CB681" s="95"/>
      <c r="CD681" s="38">
        <f t="shared" si="272"/>
        <v>0</v>
      </c>
      <c r="CE681" s="38">
        <f>31970+32977+1023+579</f>
        <v>66549</v>
      </c>
      <c r="CF681" s="1">
        <v>579</v>
      </c>
      <c r="CI681" s="1"/>
      <c r="CM681" s="51"/>
      <c r="CN681" s="38"/>
      <c r="CO681" s="38"/>
      <c r="CP681" s="38"/>
      <c r="CQ681" s="38"/>
      <c r="CR681" s="38"/>
      <c r="CS681" s="38"/>
      <c r="CT681"/>
      <c r="CU681"/>
    </row>
    <row r="682" spans="1:99" ht="14" hidden="1" customHeight="1" outlineLevel="1" x14ac:dyDescent="0.2">
      <c r="A682" t="s">
        <v>1696</v>
      </c>
      <c r="B682" t="s">
        <v>1343</v>
      </c>
      <c r="C682" s="1">
        <f t="shared" si="274"/>
        <v>22295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>IF(P682&gt;0,RANK(P682,(N682:P682,Q682:AE682)),0)</f>
        <v>3</v>
      </c>
      <c r="G682" s="1">
        <f t="shared" si="275"/>
        <v>2079</v>
      </c>
      <c r="H682" s="2">
        <f t="shared" si="276"/>
        <v>9.3249607535321827E-2</v>
      </c>
      <c r="I682" s="2"/>
      <c r="J682" s="2">
        <f t="shared" si="277"/>
        <v>0.44126485759138823</v>
      </c>
      <c r="K682" s="2">
        <f t="shared" si="278"/>
        <v>0.53451446512670997</v>
      </c>
      <c r="L682" s="2">
        <f t="shared" si="279"/>
        <v>1.8838304552590265E-2</v>
      </c>
      <c r="M682" s="2">
        <f t="shared" si="280"/>
        <v>5.3823727293115381E-3</v>
      </c>
      <c r="N682" s="38">
        <v>9838</v>
      </c>
      <c r="O682" s="38">
        <v>11917</v>
      </c>
      <c r="P682" s="38">
        <v>420</v>
      </c>
      <c r="Q682" s="38">
        <v>3</v>
      </c>
      <c r="R682" s="38">
        <v>13</v>
      </c>
      <c r="S682" s="38"/>
      <c r="T682" s="38">
        <v>0</v>
      </c>
      <c r="U682" s="38">
        <v>0</v>
      </c>
      <c r="V682" s="38"/>
      <c r="W682" s="38">
        <f>IF(Copyright!B$11=1,IF(CF682&gt;0,CF682-SUM(Q682:V682)-SUM(X682:AY682),SUM(CN682:CR682)),SUM(CN682:CR682))</f>
        <v>104</v>
      </c>
      <c r="X682" s="38">
        <v>0</v>
      </c>
      <c r="Y682" s="38">
        <v>0</v>
      </c>
      <c r="Z682" s="38">
        <v>0</v>
      </c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  <c r="BA682" s="3">
        <f>IF(Q682&gt;0,RANK(Q682,(N682:P682,Q682:AE682)),0)</f>
        <v>6</v>
      </c>
      <c r="BB682" s="3">
        <f>IF(R682&gt;0,RANK(R682,(N682:P682,Q682:AE682)),0)</f>
        <v>5</v>
      </c>
      <c r="BC682" s="3">
        <f>IF(S682&gt;0,RANK(S682,(N682:P682,Q682:AE682)),0)</f>
        <v>0</v>
      </c>
      <c r="BD682" s="3">
        <f>IF(T682&gt;0,RANK(T682,(N682:P682,Q682:AE682)),0)</f>
        <v>0</v>
      </c>
      <c r="BE682" s="2">
        <f t="shared" si="281"/>
        <v>1.3455931823278761E-4</v>
      </c>
      <c r="BF682" s="2">
        <f t="shared" si="282"/>
        <v>5.8309037900874635E-4</v>
      </c>
      <c r="BG682" s="2">
        <f t="shared" si="283"/>
        <v>0</v>
      </c>
      <c r="BH682" s="2">
        <f t="shared" si="284"/>
        <v>0</v>
      </c>
      <c r="BJ682" t="s">
        <v>1696</v>
      </c>
      <c r="BK682" t="s">
        <v>1343</v>
      </c>
      <c r="BL682">
        <v>17</v>
      </c>
      <c r="BN682">
        <v>0</v>
      </c>
      <c r="BO682" s="60">
        <v>17</v>
      </c>
      <c r="BP682" s="62">
        <v>95</v>
      </c>
      <c r="BQ682" s="66">
        <f t="shared" si="285"/>
        <v>17095</v>
      </c>
      <c r="BR682" s="66">
        <f t="shared" si="286"/>
        <v>17095</v>
      </c>
      <c r="BS682" s="3" t="s">
        <v>3083</v>
      </c>
      <c r="BX682" s="38">
        <f t="shared" si="273"/>
        <v>0</v>
      </c>
      <c r="CB682" s="95"/>
      <c r="CC682" s="38" t="s">
        <v>3960</v>
      </c>
      <c r="CD682" s="38">
        <f t="shared" si="272"/>
        <v>93</v>
      </c>
      <c r="CE682" s="38">
        <f>3512+6816+187+48+6273+5064+230+72</f>
        <v>22202</v>
      </c>
      <c r="CF682" s="1">
        <f>48+72</f>
        <v>120</v>
      </c>
      <c r="CI682" s="1"/>
      <c r="CM682" s="51"/>
      <c r="CN682" s="38"/>
      <c r="CO682" s="38"/>
      <c r="CP682" s="38"/>
      <c r="CQ682" s="38"/>
      <c r="CR682" s="38"/>
      <c r="CS682" s="38"/>
      <c r="CT682"/>
      <c r="CU682"/>
    </row>
    <row r="683" spans="1:99" ht="14" hidden="1" customHeight="1" outlineLevel="1" x14ac:dyDescent="0.2">
      <c r="A683" t="s">
        <v>801</v>
      </c>
      <c r="B683" t="s">
        <v>1343</v>
      </c>
      <c r="C683" s="1">
        <f t="shared" si="274"/>
        <v>310907</v>
      </c>
      <c r="D683" s="3">
        <f>IF(N683&gt;0, RANK(N683,(N683:P683,Q683:AE683)),0)</f>
        <v>1</v>
      </c>
      <c r="E683" s="3">
        <f>IF(O683&gt;0,RANK(O683,(N683:P683,Q683:AE683)),0)</f>
        <v>2</v>
      </c>
      <c r="F683" s="3">
        <f>IF(P683&gt;0,RANK(P683,(N683:P683,Q683:AE683)),0)</f>
        <v>3</v>
      </c>
      <c r="G683" s="1">
        <f t="shared" si="275"/>
        <v>64240</v>
      </c>
      <c r="H683" s="2">
        <f t="shared" si="276"/>
        <v>0.20662127259920168</v>
      </c>
      <c r="I683" s="2"/>
      <c r="J683" s="2">
        <f t="shared" si="277"/>
        <v>0.59388177171951739</v>
      </c>
      <c r="K683" s="2">
        <f t="shared" si="278"/>
        <v>0.38726049912031574</v>
      </c>
      <c r="L683" s="2">
        <f t="shared" si="279"/>
        <v>1.3762958054981072E-2</v>
      </c>
      <c r="M683" s="2">
        <f t="shared" si="280"/>
        <v>5.0947711051857972E-3</v>
      </c>
      <c r="N683" s="38">
        <v>184642</v>
      </c>
      <c r="O683" s="38">
        <v>120402</v>
      </c>
      <c r="P683" s="38">
        <v>4279</v>
      </c>
      <c r="Q683" s="38">
        <v>261</v>
      </c>
      <c r="R683" s="38">
        <v>1043</v>
      </c>
      <c r="S683" s="38"/>
      <c r="T683" s="38">
        <v>89</v>
      </c>
      <c r="U683" s="38">
        <v>73</v>
      </c>
      <c r="V683" s="38"/>
      <c r="W683" s="38">
        <f>IF(Copyright!B$11=1,IF(CF683&gt;0,CF683-SUM(Q683:V683)-SUM(X683:AY683),SUM(CN683:CR683)),SUM(CN683:CR683))</f>
        <v>0</v>
      </c>
      <c r="X683" s="38">
        <v>112</v>
      </c>
      <c r="Y683" s="38">
        <v>0</v>
      </c>
      <c r="Z683" s="38">
        <v>6</v>
      </c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  <c r="BA683" s="3">
        <f>IF(Q683&gt;0,RANK(Q683,(N683:P683,Q683:AE683)),0)</f>
        <v>5</v>
      </c>
      <c r="BB683" s="3">
        <f>IF(R683&gt;0,RANK(R683,(N683:P683,Q683:AE683)),0)</f>
        <v>4</v>
      </c>
      <c r="BC683" s="3">
        <f>IF(S683&gt;0,RANK(S683,(N683:P683,Q683:AE683)),0)</f>
        <v>0</v>
      </c>
      <c r="BD683" s="3">
        <f>IF(T683&gt;0,RANK(T683,(N683:P683,Q683:AE683)),0)</f>
        <v>7</v>
      </c>
      <c r="BE683" s="2">
        <f t="shared" si="281"/>
        <v>8.3947932983175031E-4</v>
      </c>
      <c r="BF683" s="2">
        <f t="shared" si="282"/>
        <v>3.354700923427263E-3</v>
      </c>
      <c r="BG683" s="2">
        <f t="shared" si="283"/>
        <v>0</v>
      </c>
      <c r="BH683" s="2">
        <f t="shared" si="284"/>
        <v>2.862592350767271E-4</v>
      </c>
      <c r="BJ683" t="s">
        <v>801</v>
      </c>
      <c r="BK683" t="s">
        <v>1343</v>
      </c>
      <c r="BN683">
        <v>0</v>
      </c>
      <c r="BO683" s="60">
        <v>17</v>
      </c>
      <c r="BP683" s="62">
        <v>97</v>
      </c>
      <c r="BQ683" s="66">
        <f t="shared" si="285"/>
        <v>17097</v>
      </c>
      <c r="BR683" s="66">
        <f t="shared" si="286"/>
        <v>17097</v>
      </c>
      <c r="BS683" s="3" t="s">
        <v>3083</v>
      </c>
      <c r="BX683" s="38">
        <f t="shared" si="273"/>
        <v>-1584</v>
      </c>
      <c r="BY683" s="73"/>
      <c r="CC683" s="38" t="s">
        <v>3739</v>
      </c>
      <c r="CD683" s="38">
        <f t="shared" si="272"/>
        <v>310907</v>
      </c>
      <c r="CF683" s="100"/>
      <c r="CI683" s="1"/>
      <c r="CM683" s="51"/>
      <c r="CN683" s="38"/>
      <c r="CO683" s="38"/>
      <c r="CP683" s="38"/>
      <c r="CQ683" s="38"/>
      <c r="CR683" s="38"/>
      <c r="CS683" s="38"/>
      <c r="CT683"/>
      <c r="CU683"/>
    </row>
    <row r="684" spans="1:99" ht="14" hidden="1" customHeight="1" outlineLevel="1" x14ac:dyDescent="0.2">
      <c r="A684" t="s">
        <v>2617</v>
      </c>
      <c r="B684" t="s">
        <v>1343</v>
      </c>
      <c r="C684" s="1">
        <f t="shared" si="274"/>
        <v>52508</v>
      </c>
      <c r="D684" s="3">
        <f>IF(N684&gt;0, RANK(N684,(N684:P684,Q684:AE684)),0)</f>
        <v>2</v>
      </c>
      <c r="E684" s="3">
        <f>IF(O684&gt;0,RANK(O684,(N684:P684,Q684:AE684)),0)</f>
        <v>1</v>
      </c>
      <c r="F684" s="3">
        <f>IF(P684&gt;0,RANK(P684,(N684:P684,Q684:AE684)),0)</f>
        <v>3</v>
      </c>
      <c r="G684" s="1">
        <f t="shared" si="275"/>
        <v>9688</v>
      </c>
      <c r="H684" s="2">
        <f t="shared" si="276"/>
        <v>0.18450521825245678</v>
      </c>
      <c r="I684" s="2"/>
      <c r="J684" s="2">
        <f t="shared" si="277"/>
        <v>0.40049135369848404</v>
      </c>
      <c r="K684" s="2">
        <f t="shared" si="278"/>
        <v>0.58499657195094079</v>
      </c>
      <c r="L684" s="2">
        <f t="shared" si="279"/>
        <v>1.3064675858916736E-2</v>
      </c>
      <c r="M684" s="2">
        <f t="shared" si="280"/>
        <v>1.4473984916584855E-3</v>
      </c>
      <c r="N684" s="38">
        <v>21029</v>
      </c>
      <c r="O684" s="38">
        <v>30717</v>
      </c>
      <c r="P684" s="38">
        <v>686</v>
      </c>
      <c r="Q684" s="38">
        <v>23</v>
      </c>
      <c r="R684" s="38">
        <v>42</v>
      </c>
      <c r="S684" s="38"/>
      <c r="T684" s="38">
        <v>8</v>
      </c>
      <c r="U684" s="38">
        <v>3</v>
      </c>
      <c r="V684" s="38"/>
      <c r="W684" s="38">
        <f>IF(Copyright!B$11=1,IF(CF684&gt;0,CF684-SUM(Q684:V684)-SUM(X684:AY684),SUM(CN684:CR684)),SUM(CN684:CR684))</f>
        <v>0</v>
      </c>
      <c r="X684" s="38">
        <v>0</v>
      </c>
      <c r="Y684" s="38">
        <v>0</v>
      </c>
      <c r="Z684" s="38">
        <v>0</v>
      </c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  <c r="BA684" s="3">
        <f>IF(Q684&gt;0,RANK(Q684,(N684:P684,Q684:AE684)),0)</f>
        <v>5</v>
      </c>
      <c r="BB684" s="3">
        <f>IF(R684&gt;0,RANK(R684,(N684:P684,Q684:AE684)),0)</f>
        <v>4</v>
      </c>
      <c r="BC684" s="3">
        <f>IF(S684&gt;0,RANK(S684,(N684:P684,Q684:AE684)),0)</f>
        <v>0</v>
      </c>
      <c r="BD684" s="3">
        <f>IF(T684&gt;0,RANK(T684,(N684:P684,Q684:AE684)),0)</f>
        <v>6</v>
      </c>
      <c r="BE684" s="2">
        <f t="shared" si="281"/>
        <v>4.380284908966253E-4</v>
      </c>
      <c r="BF684" s="2">
        <f t="shared" si="282"/>
        <v>7.9987811381122874E-4</v>
      </c>
      <c r="BG684" s="2">
        <f t="shared" si="283"/>
        <v>0</v>
      </c>
      <c r="BH684" s="2">
        <f t="shared" si="284"/>
        <v>1.5235773596404358E-4</v>
      </c>
      <c r="BJ684" t="s">
        <v>2617</v>
      </c>
      <c r="BK684" t="s">
        <v>1343</v>
      </c>
      <c r="BN684">
        <v>0</v>
      </c>
      <c r="BO684" s="60">
        <v>17</v>
      </c>
      <c r="BP684" s="62">
        <v>99</v>
      </c>
      <c r="BQ684" s="66">
        <f t="shared" si="285"/>
        <v>17099</v>
      </c>
      <c r="BR684" s="66">
        <f t="shared" si="286"/>
        <v>17099</v>
      </c>
      <c r="BS684" s="3" t="s">
        <v>3083</v>
      </c>
      <c r="BX684" s="38">
        <f t="shared" si="273"/>
        <v>0</v>
      </c>
      <c r="CB684" s="95"/>
      <c r="CD684" s="38">
        <f t="shared" si="272"/>
        <v>0</v>
      </c>
      <c r="CE684" s="38">
        <f>52432+76</f>
        <v>52508</v>
      </c>
      <c r="CF684" s="38">
        <f>23+8+42+3</f>
        <v>76</v>
      </c>
      <c r="CG684" s="38" t="s">
        <v>3953</v>
      </c>
      <c r="CI684" s="1"/>
      <c r="CM684" s="51"/>
      <c r="CN684" s="38"/>
      <c r="CO684" s="38"/>
      <c r="CP684" s="38"/>
      <c r="CQ684" s="38"/>
      <c r="CR684" s="38"/>
      <c r="CS684" s="38"/>
      <c r="CT684"/>
      <c r="CU684"/>
    </row>
    <row r="685" spans="1:99" ht="14" hidden="1" customHeight="1" outlineLevel="1" x14ac:dyDescent="0.2">
      <c r="A685" t="s">
        <v>538</v>
      </c>
      <c r="B685" t="s">
        <v>1343</v>
      </c>
      <c r="C685" s="1">
        <f t="shared" si="274"/>
        <v>6126</v>
      </c>
      <c r="D685" s="3">
        <f>IF(N685&gt;0, RANK(N685,(N685:P685,Q685:AE685)),0)</f>
        <v>2</v>
      </c>
      <c r="E685" s="3">
        <f>IF(O685&gt;0,RANK(O685,(N685:P685,Q685:AE685)),0)</f>
        <v>1</v>
      </c>
      <c r="F685" s="3">
        <f>IF(P685&gt;0,RANK(P685,(N685:P685,Q685:AE685)),0)</f>
        <v>3</v>
      </c>
      <c r="G685" s="1">
        <f t="shared" si="275"/>
        <v>3432</v>
      </c>
      <c r="H685" s="2">
        <f t="shared" si="276"/>
        <v>0.56023506366307541</v>
      </c>
      <c r="I685" s="2"/>
      <c r="J685" s="2">
        <f t="shared" si="277"/>
        <v>0.20943519425399934</v>
      </c>
      <c r="K685" s="2">
        <f t="shared" si="278"/>
        <v>0.76967025791707477</v>
      </c>
      <c r="L685" s="2">
        <f t="shared" si="279"/>
        <v>1.7140058765915768E-2</v>
      </c>
      <c r="M685" s="2">
        <f t="shared" si="280"/>
        <v>3.7544890630100899E-3</v>
      </c>
      <c r="N685" s="38">
        <v>1283</v>
      </c>
      <c r="O685" s="38">
        <v>4715</v>
      </c>
      <c r="P685" s="38">
        <v>105</v>
      </c>
      <c r="Q685" s="38">
        <v>5</v>
      </c>
      <c r="R685" s="38">
        <v>2</v>
      </c>
      <c r="S685" s="38"/>
      <c r="T685" s="38">
        <v>0</v>
      </c>
      <c r="U685" s="38">
        <v>0</v>
      </c>
      <c r="V685" s="38"/>
      <c r="W685" s="38">
        <f>IF(Copyright!B$11=1,IF(CF685&gt;0,CF685-SUM(Q685:V685)-SUM(X685:AY685),SUM(CN685:CR685)),SUM(CN685:CR685))</f>
        <v>16</v>
      </c>
      <c r="X685" s="38">
        <v>0</v>
      </c>
      <c r="Y685" s="38">
        <v>0</v>
      </c>
      <c r="Z685" s="38">
        <v>0</v>
      </c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  <c r="BA685" s="3">
        <f>IF(Q685&gt;0,RANK(Q685,(N685:P685,Q685:AE685)),0)</f>
        <v>5</v>
      </c>
      <c r="BB685" s="3">
        <f>IF(R685&gt;0,RANK(R685,(N685:P685,Q685:AE685)),0)</f>
        <v>6</v>
      </c>
      <c r="BC685" s="3">
        <f>IF(S685&gt;0,RANK(S685,(N685:P685,Q685:AE685)),0)</f>
        <v>0</v>
      </c>
      <c r="BD685" s="3">
        <f>IF(T685&gt;0,RANK(T685,(N685:P685,Q685:AE685)),0)</f>
        <v>0</v>
      </c>
      <c r="BE685" s="2">
        <f t="shared" si="281"/>
        <v>8.1619327456741752E-4</v>
      </c>
      <c r="BF685" s="2">
        <f t="shared" si="282"/>
        <v>3.2647730982696702E-4</v>
      </c>
      <c r="BG685" s="2">
        <f t="shared" si="283"/>
        <v>0</v>
      </c>
      <c r="BH685" s="2">
        <f t="shared" si="284"/>
        <v>0</v>
      </c>
      <c r="BJ685" t="s">
        <v>538</v>
      </c>
      <c r="BK685" t="s">
        <v>1343</v>
      </c>
      <c r="BL685">
        <v>12</v>
      </c>
      <c r="BN685">
        <v>0</v>
      </c>
      <c r="BO685" s="60">
        <v>17</v>
      </c>
      <c r="BP685" s="62">
        <v>101</v>
      </c>
      <c r="BQ685" s="66">
        <f t="shared" si="285"/>
        <v>17101</v>
      </c>
      <c r="BR685" s="66">
        <f t="shared" si="286"/>
        <v>17101</v>
      </c>
      <c r="BS685" s="3" t="s">
        <v>3083</v>
      </c>
      <c r="BX685" s="38">
        <f t="shared" si="273"/>
        <v>0</v>
      </c>
      <c r="CD685" s="38">
        <f t="shared" si="272"/>
        <v>1</v>
      </c>
      <c r="CE685" s="38">
        <f>4715+1282+105+23</f>
        <v>6125</v>
      </c>
      <c r="CF685" s="38">
        <v>23</v>
      </c>
      <c r="CI685" s="1"/>
      <c r="CM685" s="51"/>
      <c r="CN685" s="38"/>
      <c r="CO685" s="38"/>
      <c r="CP685" s="38"/>
      <c r="CQ685" s="38"/>
      <c r="CR685" s="38"/>
      <c r="CS685" s="38"/>
      <c r="CT685"/>
      <c r="CU685"/>
    </row>
    <row r="686" spans="1:99" ht="14" hidden="1" customHeight="1" outlineLevel="1" x14ac:dyDescent="0.2">
      <c r="A686" t="s">
        <v>96</v>
      </c>
      <c r="B686" t="s">
        <v>1343</v>
      </c>
      <c r="C686" s="1">
        <f t="shared" si="274"/>
        <v>16112</v>
      </c>
      <c r="D686" s="3">
        <f>IF(N686&gt;0, RANK(N686,(N686:P686,Q686:AE686)),0)</f>
        <v>2</v>
      </c>
      <c r="E686" s="3">
        <f>IF(O686&gt;0,RANK(O686,(N686:P686,Q686:AE686)),0)</f>
        <v>1</v>
      </c>
      <c r="F686" s="3">
        <f>IF(P686&gt;0,RANK(P686,(N686:P686,Q686:AE686)),0)</f>
        <v>3</v>
      </c>
      <c r="G686" s="1">
        <f t="shared" si="275"/>
        <v>3575</v>
      </c>
      <c r="H686" s="2">
        <f t="shared" si="276"/>
        <v>0.22188430983118174</v>
      </c>
      <c r="I686" s="2"/>
      <c r="J686" s="2">
        <f t="shared" si="277"/>
        <v>0.37891012909632571</v>
      </c>
      <c r="K686" s="2">
        <f t="shared" si="278"/>
        <v>0.6007944389275075</v>
      </c>
      <c r="L686" s="2">
        <f t="shared" si="279"/>
        <v>1.8992055610724926E-2</v>
      </c>
      <c r="M686" s="2">
        <f t="shared" si="280"/>
        <v>1.3033763654418627E-3</v>
      </c>
      <c r="N686" s="38">
        <v>6105</v>
      </c>
      <c r="O686" s="38">
        <v>9680</v>
      </c>
      <c r="P686" s="38">
        <v>306</v>
      </c>
      <c r="Q686" s="38">
        <v>4</v>
      </c>
      <c r="R686" s="38">
        <v>14</v>
      </c>
      <c r="S686" s="38"/>
      <c r="T686" s="38">
        <v>3</v>
      </c>
      <c r="U686" s="38">
        <v>0</v>
      </c>
      <c r="V686" s="38"/>
      <c r="W686" s="38">
        <f>IF(Copyright!B$11=1,IF(CF686&gt;0,CF686-SUM(Q686:V686)-SUM(X686:AY686),SUM(CN686:CR686)),SUM(CN686:CR686))</f>
        <v>0</v>
      </c>
      <c r="X686" s="38">
        <v>0</v>
      </c>
      <c r="Y686" s="38">
        <v>0</v>
      </c>
      <c r="Z686" s="38">
        <v>0</v>
      </c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  <c r="BA686" s="3">
        <f>IF(Q686&gt;0,RANK(Q686,(N686:P686,Q686:AE686)),0)</f>
        <v>5</v>
      </c>
      <c r="BB686" s="3">
        <f>IF(R686&gt;0,RANK(R686,(N686:P686,Q686:AE686)),0)</f>
        <v>4</v>
      </c>
      <c r="BC686" s="3">
        <f>IF(S686&gt;0,RANK(S686,(N686:P686,Q686:AE686)),0)</f>
        <v>0</v>
      </c>
      <c r="BD686" s="3">
        <f>IF(T686&gt;0,RANK(T686,(N686:P686,Q686:AE686)),0)</f>
        <v>6</v>
      </c>
      <c r="BE686" s="2">
        <f t="shared" si="281"/>
        <v>2.4826216484607745E-4</v>
      </c>
      <c r="BF686" s="2">
        <f t="shared" si="282"/>
        <v>8.6891757696127105E-4</v>
      </c>
      <c r="BG686" s="2">
        <f t="shared" si="283"/>
        <v>0</v>
      </c>
      <c r="BH686" s="2">
        <f t="shared" si="284"/>
        <v>1.861966236345581E-4</v>
      </c>
      <c r="BJ686" t="s">
        <v>96</v>
      </c>
      <c r="BK686" t="s">
        <v>1343</v>
      </c>
      <c r="BL686">
        <v>16</v>
      </c>
      <c r="BN686">
        <v>0</v>
      </c>
      <c r="BO686" s="60">
        <v>17</v>
      </c>
      <c r="BP686" s="62">
        <v>103</v>
      </c>
      <c r="BQ686" s="66">
        <f t="shared" si="285"/>
        <v>17103</v>
      </c>
      <c r="BR686" s="66">
        <f t="shared" si="286"/>
        <v>17103</v>
      </c>
      <c r="BS686" s="3" t="s">
        <v>3083</v>
      </c>
      <c r="BX686" s="38">
        <f t="shared" si="273"/>
        <v>-21</v>
      </c>
      <c r="CC686" s="38" t="s">
        <v>3157</v>
      </c>
      <c r="CD686" s="38">
        <f t="shared" si="272"/>
        <v>16112</v>
      </c>
      <c r="CF686" s="100"/>
      <c r="CI686" s="1"/>
      <c r="CM686" s="51"/>
      <c r="CN686" s="38"/>
      <c r="CO686" s="38"/>
      <c r="CP686" s="38"/>
      <c r="CQ686" s="38"/>
      <c r="CR686" s="38"/>
      <c r="CS686" s="38"/>
      <c r="CT686"/>
      <c r="CU686"/>
    </row>
    <row r="687" spans="1:99" ht="14" hidden="1" customHeight="1" outlineLevel="1" x14ac:dyDescent="0.2">
      <c r="A687" t="s">
        <v>601</v>
      </c>
      <c r="B687" t="s">
        <v>1343</v>
      </c>
      <c r="C687" s="1">
        <f t="shared" si="274"/>
        <v>16549</v>
      </c>
      <c r="D687" s="3">
        <f>IF(N687&gt;0, RANK(N687,(N687:P687,Q687:AE687)),0)</f>
        <v>2</v>
      </c>
      <c r="E687" s="3">
        <f>IF(O687&gt;0,RANK(O687,(N687:P687,Q687:AE687)),0)</f>
        <v>1</v>
      </c>
      <c r="F687" s="3">
        <f>IF(P687&gt;0,RANK(P687,(N687:P687,Q687:AE687)),0)</f>
        <v>3</v>
      </c>
      <c r="G687" s="1">
        <f t="shared" si="275"/>
        <v>7659</v>
      </c>
      <c r="H687" s="2">
        <f t="shared" si="276"/>
        <v>0.46280742038793887</v>
      </c>
      <c r="I687" s="2"/>
      <c r="J687" s="2">
        <f t="shared" si="277"/>
        <v>0.26049912381412776</v>
      </c>
      <c r="K687" s="2">
        <f t="shared" si="278"/>
        <v>0.72330654420206664</v>
      </c>
      <c r="L687" s="2">
        <f t="shared" si="279"/>
        <v>1.5529639253127078E-2</v>
      </c>
      <c r="M687" s="2">
        <f t="shared" si="280"/>
        <v>6.6469273067852087E-4</v>
      </c>
      <c r="N687" s="38">
        <v>4311</v>
      </c>
      <c r="O687" s="38">
        <v>11970</v>
      </c>
      <c r="P687" s="38">
        <v>257</v>
      </c>
      <c r="Q687" s="38">
        <v>1</v>
      </c>
      <c r="R687" s="38">
        <v>10</v>
      </c>
      <c r="S687" s="38"/>
      <c r="T687" s="38">
        <v>0</v>
      </c>
      <c r="U687" s="38">
        <v>0</v>
      </c>
      <c r="V687" s="38"/>
      <c r="W687" s="38">
        <f>IF(Copyright!B$11=1,IF(CF687&gt;0,CF687-SUM(Q687:V687)-SUM(X687:AY687),SUM(CN687:CR687)),SUM(CN687:CR687))</f>
        <v>0</v>
      </c>
      <c r="X687" s="38">
        <v>0</v>
      </c>
      <c r="Y687" s="38">
        <v>0</v>
      </c>
      <c r="Z687" s="38">
        <v>0</v>
      </c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  <c r="BA687" s="3">
        <f>IF(Q687&gt;0,RANK(Q687,(N687:P687,Q687:AE687)),0)</f>
        <v>5</v>
      </c>
      <c r="BB687" s="3">
        <f>IF(R687&gt;0,RANK(R687,(N687:P687,Q687:AE687)),0)</f>
        <v>4</v>
      </c>
      <c r="BC687" s="3">
        <f>IF(S687&gt;0,RANK(S687,(N687:P687,Q687:AE687)),0)</f>
        <v>0</v>
      </c>
      <c r="BD687" s="3">
        <f>IF(T687&gt;0,RANK(T687,(N687:P687,Q687:AE687)),0)</f>
        <v>0</v>
      </c>
      <c r="BE687" s="2">
        <f t="shared" si="281"/>
        <v>6.0426611879871898E-5</v>
      </c>
      <c r="BF687" s="2">
        <f t="shared" si="282"/>
        <v>6.0426611879871891E-4</v>
      </c>
      <c r="BG687" s="2">
        <f t="shared" si="283"/>
        <v>0</v>
      </c>
      <c r="BH687" s="2">
        <f t="shared" si="284"/>
        <v>0</v>
      </c>
      <c r="BJ687" t="s">
        <v>601</v>
      </c>
      <c r="BK687" t="s">
        <v>1343</v>
      </c>
      <c r="BN687">
        <v>0</v>
      </c>
      <c r="BO687" s="60">
        <v>17</v>
      </c>
      <c r="BP687" s="62">
        <v>105</v>
      </c>
      <c r="BQ687" s="66">
        <f t="shared" si="285"/>
        <v>17105</v>
      </c>
      <c r="BR687" s="66">
        <f t="shared" si="286"/>
        <v>17105</v>
      </c>
      <c r="BS687" s="3" t="s">
        <v>3083</v>
      </c>
      <c r="BX687" s="38">
        <f t="shared" si="273"/>
        <v>-11</v>
      </c>
      <c r="CC687" s="1" t="s">
        <v>2453</v>
      </c>
      <c r="CD687" s="38">
        <f t="shared" si="272"/>
        <v>16549</v>
      </c>
      <c r="CF687" s="100"/>
      <c r="CG687" s="95" t="s">
        <v>3746</v>
      </c>
      <c r="CH687" s="95"/>
      <c r="CI687" s="1"/>
      <c r="CM687" s="51"/>
      <c r="CN687" s="38"/>
      <c r="CO687" s="38"/>
      <c r="CP687" s="38"/>
      <c r="CQ687" s="38"/>
      <c r="CR687" s="38"/>
      <c r="CS687" s="38"/>
      <c r="CT687"/>
      <c r="CU687"/>
    </row>
    <row r="688" spans="1:99" ht="14" hidden="1" customHeight="1" outlineLevel="1" x14ac:dyDescent="0.2">
      <c r="A688" t="s">
        <v>825</v>
      </c>
      <c r="B688" t="s">
        <v>1343</v>
      </c>
      <c r="C688" s="1">
        <f t="shared" si="274"/>
        <v>12564</v>
      </c>
      <c r="D688" s="3">
        <f>IF(N688&gt;0, RANK(N688,(N688:P688,Q688:AE688)),0)</f>
        <v>2</v>
      </c>
      <c r="E688" s="3">
        <f>IF(O688&gt;0,RANK(O688,(N688:P688,Q688:AE688)),0)</f>
        <v>1</v>
      </c>
      <c r="F688" s="3">
        <f>IF(P688&gt;0,RANK(P688,(N688:P688,Q688:AE688)),0)</f>
        <v>3</v>
      </c>
      <c r="G688" s="1">
        <f t="shared" si="275"/>
        <v>5214</v>
      </c>
      <c r="H688" s="2">
        <f t="shared" si="276"/>
        <v>0.41499522445081183</v>
      </c>
      <c r="I688" s="2"/>
      <c r="J688" s="2">
        <f t="shared" si="277"/>
        <v>0.28199617956064948</v>
      </c>
      <c r="K688" s="2">
        <f t="shared" si="278"/>
        <v>0.69699140401146131</v>
      </c>
      <c r="L688" s="2">
        <f t="shared" si="279"/>
        <v>2.0296084049665711E-2</v>
      </c>
      <c r="M688" s="2">
        <f t="shared" si="280"/>
        <v>7.163323782234908E-4</v>
      </c>
      <c r="N688" s="38">
        <v>3543</v>
      </c>
      <c r="O688" s="38">
        <v>8757</v>
      </c>
      <c r="P688" s="38">
        <v>255</v>
      </c>
      <c r="Q688" s="38">
        <v>6</v>
      </c>
      <c r="R688" s="38">
        <v>2</v>
      </c>
      <c r="S688" s="38"/>
      <c r="T688" s="38">
        <v>0</v>
      </c>
      <c r="U688" s="38">
        <v>1</v>
      </c>
      <c r="V688" s="38"/>
      <c r="W688" s="38">
        <f>IF(Copyright!B$11=1,IF(CF688&gt;0,CF688-SUM(Q688:V688)-SUM(X688:AY688),SUM(CN688:CR688)),SUM(CN688:CR688))</f>
        <v>0</v>
      </c>
      <c r="X688" s="38">
        <v>0</v>
      </c>
      <c r="Y688" s="38">
        <v>0</v>
      </c>
      <c r="Z688" s="38">
        <v>0</v>
      </c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  <c r="BA688" s="3">
        <f>IF(Q688&gt;0,RANK(Q688,(N688:P688,Q688:AE688)),0)</f>
        <v>4</v>
      </c>
      <c r="BB688" s="3">
        <f>IF(R688&gt;0,RANK(R688,(N688:P688,Q688:AE688)),0)</f>
        <v>5</v>
      </c>
      <c r="BC688" s="3">
        <f>IF(S688&gt;0,RANK(S688,(N688:P688,Q688:AE688)),0)</f>
        <v>0</v>
      </c>
      <c r="BD688" s="3">
        <f>IF(T688&gt;0,RANK(T688,(N688:P688,Q688:AE688)),0)</f>
        <v>0</v>
      </c>
      <c r="BE688" s="2">
        <f t="shared" si="281"/>
        <v>4.7755491881566379E-4</v>
      </c>
      <c r="BF688" s="2">
        <f t="shared" si="282"/>
        <v>1.591849729385546E-4</v>
      </c>
      <c r="BG688" s="2">
        <f t="shared" si="283"/>
        <v>0</v>
      </c>
      <c r="BH688" s="2">
        <f t="shared" si="284"/>
        <v>0</v>
      </c>
      <c r="BJ688" t="s">
        <v>825</v>
      </c>
      <c r="BK688" t="s">
        <v>1343</v>
      </c>
      <c r="BL688">
        <v>15</v>
      </c>
      <c r="BN688">
        <v>0</v>
      </c>
      <c r="BO688" s="60">
        <v>17</v>
      </c>
      <c r="BP688" s="62">
        <v>107</v>
      </c>
      <c r="BQ688" s="66">
        <f t="shared" si="285"/>
        <v>17107</v>
      </c>
      <c r="BR688" s="66">
        <f t="shared" si="286"/>
        <v>17107</v>
      </c>
      <c r="BS688" s="3" t="s">
        <v>3083</v>
      </c>
      <c r="BX688" s="38">
        <f t="shared" si="273"/>
        <v>-9</v>
      </c>
      <c r="BY688" s="73"/>
      <c r="CD688" s="38">
        <f t="shared" si="272"/>
        <v>12564</v>
      </c>
      <c r="CF688" s="100"/>
      <c r="CI688" s="1"/>
      <c r="CM688" s="51"/>
      <c r="CN688" s="38"/>
      <c r="CO688" s="38"/>
      <c r="CP688" s="38"/>
      <c r="CQ688" s="38"/>
      <c r="CR688" s="38"/>
      <c r="CS688" s="38"/>
      <c r="CT688"/>
      <c r="CU688"/>
    </row>
    <row r="689" spans="1:99" ht="14" hidden="1" customHeight="1" outlineLevel="1" x14ac:dyDescent="0.2">
      <c r="A689" t="s">
        <v>452</v>
      </c>
      <c r="B689" t="s">
        <v>1343</v>
      </c>
      <c r="C689" s="1">
        <f t="shared" si="274"/>
        <v>11972</v>
      </c>
      <c r="D689" s="3">
        <f>IF(N689&gt;0, RANK(N689,(N689:P689,Q689:AE689)),0)</f>
        <v>2</v>
      </c>
      <c r="E689" s="3">
        <f>IF(O689&gt;0,RANK(O689,(N689:P689,Q689:AE689)),0)</f>
        <v>1</v>
      </c>
      <c r="F689" s="3">
        <f>IF(P689&gt;0,RANK(P689,(N689:P689,Q689:AE689)),0)</f>
        <v>3</v>
      </c>
      <c r="G689" s="1">
        <f t="shared" si="275"/>
        <v>2251</v>
      </c>
      <c r="H689" s="2">
        <f t="shared" si="276"/>
        <v>0.18802205145339124</v>
      </c>
      <c r="I689" s="2"/>
      <c r="J689" s="2">
        <f t="shared" si="277"/>
        <v>0.39558970932175075</v>
      </c>
      <c r="K689" s="2">
        <f t="shared" si="278"/>
        <v>0.58361176077514199</v>
      </c>
      <c r="L689" s="2">
        <f t="shared" si="279"/>
        <v>1.8125626461744069E-2</v>
      </c>
      <c r="M689" s="2">
        <f t="shared" si="280"/>
        <v>2.6729034413631968E-3</v>
      </c>
      <c r="N689" s="38">
        <v>4736</v>
      </c>
      <c r="O689" s="38">
        <v>6987</v>
      </c>
      <c r="P689" s="38">
        <v>217</v>
      </c>
      <c r="Q689" s="38">
        <v>14</v>
      </c>
      <c r="R689" s="38">
        <v>16</v>
      </c>
      <c r="S689" s="38"/>
      <c r="T689" s="38">
        <v>0</v>
      </c>
      <c r="U689" s="38">
        <v>1</v>
      </c>
      <c r="V689" s="38"/>
      <c r="W689" s="38">
        <f>IF(Copyright!B$11=1,IF(CF689&gt;0,CF689-SUM(Q689:V689)-SUM(X689:AY689),SUM(CN689:CR689)),SUM(CN689:CR689))</f>
        <v>0</v>
      </c>
      <c r="X689" s="38">
        <v>0</v>
      </c>
      <c r="Y689" s="38">
        <v>0</v>
      </c>
      <c r="Z689" s="38">
        <v>1</v>
      </c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  <c r="BA689" s="3">
        <f>IF(Q689&gt;0,RANK(Q689,(N689:P689,Q689:AE689)),0)</f>
        <v>5</v>
      </c>
      <c r="BB689" s="3">
        <f>IF(R689&gt;0,RANK(R689,(N689:P689,Q689:AE689)),0)</f>
        <v>4</v>
      </c>
      <c r="BC689" s="3">
        <f>IF(S689&gt;0,RANK(S689,(N689:P689,Q689:AE689)),0)</f>
        <v>0</v>
      </c>
      <c r="BD689" s="3">
        <f>IF(T689&gt;0,RANK(T689,(N689:P689,Q689:AE689)),0)</f>
        <v>0</v>
      </c>
      <c r="BE689" s="2">
        <f t="shared" si="281"/>
        <v>1.1693952555963916E-3</v>
      </c>
      <c r="BF689" s="2">
        <f t="shared" si="282"/>
        <v>1.3364517206815904E-3</v>
      </c>
      <c r="BG689" s="2">
        <f t="shared" si="283"/>
        <v>0</v>
      </c>
      <c r="BH689" s="2">
        <f t="shared" si="284"/>
        <v>0</v>
      </c>
      <c r="BJ689" t="s">
        <v>452</v>
      </c>
      <c r="BK689" t="s">
        <v>1343</v>
      </c>
      <c r="BN689">
        <v>0</v>
      </c>
      <c r="BO689" s="60">
        <v>17</v>
      </c>
      <c r="BP689" s="62">
        <v>109</v>
      </c>
      <c r="BQ689" s="66">
        <f t="shared" si="285"/>
        <v>17109</v>
      </c>
      <c r="BR689" s="66">
        <f t="shared" si="286"/>
        <v>17109</v>
      </c>
      <c r="BS689" s="3" t="s">
        <v>3083</v>
      </c>
      <c r="BX689" s="38">
        <f t="shared" si="273"/>
        <v>-32</v>
      </c>
      <c r="CD689" s="38">
        <f t="shared" si="272"/>
        <v>11972</v>
      </c>
      <c r="CF689" s="1"/>
      <c r="CI689" s="1"/>
      <c r="CM689" s="51"/>
      <c r="CN689" s="38"/>
      <c r="CO689" s="38"/>
      <c r="CP689" s="38"/>
      <c r="CQ689" s="38"/>
      <c r="CR689" s="38"/>
      <c r="CS689" s="38"/>
      <c r="CT689"/>
      <c r="CU689"/>
    </row>
    <row r="690" spans="1:99" ht="14" hidden="1" customHeight="1" outlineLevel="1" x14ac:dyDescent="0.2">
      <c r="A690" t="s">
        <v>854</v>
      </c>
      <c r="B690" t="s">
        <v>1343</v>
      </c>
      <c r="C690" s="1">
        <f t="shared" si="274"/>
        <v>163082</v>
      </c>
      <c r="D690" s="3">
        <f>IF(N690&gt;0, RANK(N690,(N690:P690,Q690:AE690)),0)</f>
        <v>2</v>
      </c>
      <c r="E690" s="3">
        <f>IF(O690&gt;0,RANK(O690,(N690:P690,Q690:AE690)),0)</f>
        <v>1</v>
      </c>
      <c r="F690" s="3">
        <f>IF(P690&gt;0,RANK(P690,(N690:P690,Q690:AE690)),0)</f>
        <v>3</v>
      </c>
      <c r="G690" s="1">
        <f t="shared" si="275"/>
        <v>8563</v>
      </c>
      <c r="H690" s="2">
        <f t="shared" si="276"/>
        <v>5.2507327602065217E-2</v>
      </c>
      <c r="I690" s="2"/>
      <c r="J690" s="2">
        <f t="shared" si="277"/>
        <v>0.46216014029751906</v>
      </c>
      <c r="K690" s="2">
        <f t="shared" si="278"/>
        <v>0.51466746789958429</v>
      </c>
      <c r="L690" s="2">
        <f t="shared" si="279"/>
        <v>1.4691995437877877E-2</v>
      </c>
      <c r="M690" s="2">
        <f t="shared" si="280"/>
        <v>8.480396365018775E-3</v>
      </c>
      <c r="N690" s="38">
        <v>75370</v>
      </c>
      <c r="O690" s="38">
        <v>83933</v>
      </c>
      <c r="P690" s="38">
        <v>2396</v>
      </c>
      <c r="Q690" s="38">
        <v>146</v>
      </c>
      <c r="R690" s="38">
        <v>327</v>
      </c>
      <c r="S690" s="38"/>
      <c r="T690" s="38">
        <v>0</v>
      </c>
      <c r="U690" s="38">
        <v>34</v>
      </c>
      <c r="V690" s="38"/>
      <c r="W690" s="38">
        <f>IF(Copyright!B$11=1,IF(CF690&gt;0,CF690-SUM(Q690:V690)-SUM(X690:AY690),SUM(CN690:CR690)),SUM(CN690:CR690))</f>
        <v>801</v>
      </c>
      <c r="X690" s="38">
        <v>70</v>
      </c>
      <c r="Y690" s="38">
        <v>0</v>
      </c>
      <c r="Z690" s="38">
        <v>5</v>
      </c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  <c r="BA690" s="3">
        <f>IF(Q690&gt;0,RANK(Q690,(N690:P690,Q690:AE690)),0)</f>
        <v>6</v>
      </c>
      <c r="BB690" s="3">
        <f>IF(R690&gt;0,RANK(R690,(N690:P690,Q690:AE690)),0)</f>
        <v>5</v>
      </c>
      <c r="BC690" s="3">
        <f>IF(S690&gt;0,RANK(S690,(N690:P690,Q690:AE690)),0)</f>
        <v>0</v>
      </c>
      <c r="BD690" s="3">
        <f>IF(T690&gt;0,RANK(T690,(N690:P690,Q690:AE690)),0)</f>
        <v>0</v>
      </c>
      <c r="BE690" s="2">
        <f t="shared" si="281"/>
        <v>8.9525514771709937E-4</v>
      </c>
      <c r="BF690" s="2">
        <f t="shared" si="282"/>
        <v>2.0051262555033666E-3</v>
      </c>
      <c r="BG690" s="2">
        <f t="shared" si="283"/>
        <v>0</v>
      </c>
      <c r="BH690" s="2">
        <f t="shared" si="284"/>
        <v>0</v>
      </c>
      <c r="BJ690" t="s">
        <v>854</v>
      </c>
      <c r="BK690" t="s">
        <v>1343</v>
      </c>
      <c r="BN690">
        <v>0</v>
      </c>
      <c r="BO690" s="60">
        <v>17</v>
      </c>
      <c r="BP690" s="62">
        <v>111</v>
      </c>
      <c r="BQ690" s="66">
        <f t="shared" si="285"/>
        <v>17111</v>
      </c>
      <c r="BR690" s="66">
        <f t="shared" si="286"/>
        <v>17111</v>
      </c>
      <c r="BS690" s="3" t="s">
        <v>3083</v>
      </c>
      <c r="BX690" s="38">
        <f t="shared" si="273"/>
        <v>0</v>
      </c>
      <c r="CB690" s="95"/>
      <c r="CC690" s="38" t="s">
        <v>3739</v>
      </c>
      <c r="CD690" s="38">
        <f t="shared" si="272"/>
        <v>0</v>
      </c>
      <c r="CE690" s="38">
        <v>163082</v>
      </c>
      <c r="CF690" s="1">
        <v>1383</v>
      </c>
      <c r="CI690" s="1"/>
      <c r="CM690" s="51"/>
      <c r="CN690" s="38"/>
      <c r="CO690" s="38"/>
      <c r="CP690" s="38"/>
      <c r="CQ690" s="38"/>
      <c r="CR690" s="38"/>
      <c r="CS690" s="38"/>
      <c r="CT690"/>
      <c r="CU690"/>
    </row>
    <row r="691" spans="1:99" ht="14" hidden="1" customHeight="1" outlineLevel="1" x14ac:dyDescent="0.2">
      <c r="A691" t="s">
        <v>114</v>
      </c>
      <c r="B691" t="s">
        <v>1343</v>
      </c>
      <c r="C691" s="1">
        <f t="shared" si="274"/>
        <v>87115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>IF(P691&gt;0,RANK(P691,(N691:P691,Q691:AE691)),0)</f>
        <v>3</v>
      </c>
      <c r="G691" s="1">
        <f t="shared" si="275"/>
        <v>4205</v>
      </c>
      <c r="H691" s="2">
        <f t="shared" si="276"/>
        <v>4.8269528783791538E-2</v>
      </c>
      <c r="I691" s="2"/>
      <c r="J691" s="2">
        <f t="shared" si="277"/>
        <v>0.51076163691671927</v>
      </c>
      <c r="K691" s="2">
        <f t="shared" si="278"/>
        <v>0.46249210813292774</v>
      </c>
      <c r="L691" s="2">
        <f t="shared" si="279"/>
        <v>1.587556677954428E-2</v>
      </c>
      <c r="M691" s="2">
        <f t="shared" si="280"/>
        <v>1.0870688170808707E-2</v>
      </c>
      <c r="N691" s="38">
        <v>44495</v>
      </c>
      <c r="O691" s="38">
        <v>40290</v>
      </c>
      <c r="P691" s="38">
        <v>1383</v>
      </c>
      <c r="Q691" s="38">
        <v>72</v>
      </c>
      <c r="R691" s="38">
        <v>166</v>
      </c>
      <c r="S691" s="38"/>
      <c r="T691" s="38">
        <v>19</v>
      </c>
      <c r="U691" s="38">
        <v>16</v>
      </c>
      <c r="V691" s="38"/>
      <c r="W691" s="38">
        <f>IF(Copyright!B$11=1,IF(CF691&gt;0,CF691-SUM(Q691:V691)-SUM(X691:AY691),SUM(CN691:CR691)),SUM(CN691:CR691))</f>
        <v>598</v>
      </c>
      <c r="X691" s="38">
        <v>76</v>
      </c>
      <c r="Y691" s="38">
        <v>0</v>
      </c>
      <c r="Z691" s="38">
        <v>0</v>
      </c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  <c r="BA691" s="3">
        <f>IF(Q691&gt;0,RANK(Q691,(N691:P691,Q691:AE691)),0)</f>
        <v>7</v>
      </c>
      <c r="BB691" s="3">
        <f>IF(R691&gt;0,RANK(R691,(N691:P691,Q691:AE691)),0)</f>
        <v>5</v>
      </c>
      <c r="BC691" s="3">
        <f>IF(S691&gt;0,RANK(S691,(N691:P691,Q691:AE691)),0)</f>
        <v>0</v>
      </c>
      <c r="BD691" s="3">
        <f>IF(T691&gt;0,RANK(T691,(N691:P691,Q691:AE691)),0)</f>
        <v>8</v>
      </c>
      <c r="BE691" s="2">
        <f t="shared" si="281"/>
        <v>8.2649371520404061E-4</v>
      </c>
      <c r="BF691" s="2">
        <f t="shared" si="282"/>
        <v>1.9055271767204271E-3</v>
      </c>
      <c r="BG691" s="2">
        <f t="shared" si="283"/>
        <v>0</v>
      </c>
      <c r="BH691" s="2">
        <f t="shared" si="284"/>
        <v>2.1810250817884405E-4</v>
      </c>
      <c r="BJ691" t="s">
        <v>114</v>
      </c>
      <c r="BK691" t="s">
        <v>1343</v>
      </c>
      <c r="BN691">
        <v>0</v>
      </c>
      <c r="BO691" s="60">
        <v>17</v>
      </c>
      <c r="BP691" s="62">
        <v>113</v>
      </c>
      <c r="BQ691" s="66">
        <f t="shared" si="285"/>
        <v>17113</v>
      </c>
      <c r="BR691" s="66">
        <f t="shared" si="286"/>
        <v>17113</v>
      </c>
      <c r="BS691" s="3" t="s">
        <v>3083</v>
      </c>
      <c r="BW691" s="38">
        <f>W691</f>
        <v>598</v>
      </c>
      <c r="BX691" s="38">
        <f t="shared" si="273"/>
        <v>0</v>
      </c>
      <c r="CB691" s="95"/>
      <c r="CC691" s="1"/>
      <c r="CD691" s="38">
        <f t="shared" si="272"/>
        <v>0</v>
      </c>
      <c r="CE691" s="38">
        <f>25098+23261+803+455+15192+21234+580+492</f>
        <v>87115</v>
      </c>
      <c r="CF691" s="38">
        <f>455+492</f>
        <v>947</v>
      </c>
      <c r="CG691" s="1"/>
      <c r="CH691" s="1"/>
      <c r="CI691" s="1"/>
      <c r="CM691" s="51"/>
      <c r="CN691" s="38"/>
      <c r="CO691" s="38"/>
      <c r="CP691" s="38"/>
      <c r="CQ691" s="38"/>
      <c r="CR691" s="38"/>
      <c r="CS691" s="38"/>
      <c r="CT691"/>
      <c r="CU691"/>
    </row>
    <row r="692" spans="1:99" ht="14" hidden="1" customHeight="1" outlineLevel="1" x14ac:dyDescent="0.2">
      <c r="A692" t="s">
        <v>1617</v>
      </c>
      <c r="B692" t="s">
        <v>1343</v>
      </c>
      <c r="C692" s="1">
        <f t="shared" si="274"/>
        <v>45341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>IF(P692&gt;0,RANK(P692,(N692:P692,Q692:AE692)),0)</f>
        <v>3</v>
      </c>
      <c r="G692" s="1">
        <f t="shared" si="275"/>
        <v>8553</v>
      </c>
      <c r="H692" s="2">
        <f t="shared" si="276"/>
        <v>0.18863721576498091</v>
      </c>
      <c r="I692" s="2"/>
      <c r="J692" s="2">
        <f t="shared" si="277"/>
        <v>0.39719018107231863</v>
      </c>
      <c r="K692" s="2">
        <f t="shared" si="278"/>
        <v>0.58582739683729956</v>
      </c>
      <c r="L692" s="2">
        <f t="shared" si="279"/>
        <v>1.4401976136388699E-2</v>
      </c>
      <c r="M692" s="2">
        <f t="shared" si="280"/>
        <v>2.5804459539931109E-3</v>
      </c>
      <c r="N692" s="38">
        <v>18009</v>
      </c>
      <c r="O692" s="38">
        <v>26562</v>
      </c>
      <c r="P692" s="38">
        <v>653</v>
      </c>
      <c r="Q692" s="38">
        <v>32</v>
      </c>
      <c r="R692" s="38">
        <v>68</v>
      </c>
      <c r="S692" s="38"/>
      <c r="T692" s="38">
        <v>0</v>
      </c>
      <c r="U692" s="38">
        <v>11</v>
      </c>
      <c r="V692" s="38"/>
      <c r="W692" s="38">
        <f>IF(Copyright!B$11=1,IF(CF692&gt;0,CF692-SUM(Q692:V692)-SUM(X692:AY692),SUM(CN692:CR692)),SUM(CN692:CR692))</f>
        <v>0</v>
      </c>
      <c r="X692" s="38">
        <v>6</v>
      </c>
      <c r="Y692" s="38">
        <v>0</v>
      </c>
      <c r="Z692" s="38">
        <v>0</v>
      </c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  <c r="BA692" s="3">
        <f>IF(Q692&gt;0,RANK(Q692,(N692:P692,Q692:AE692)),0)</f>
        <v>5</v>
      </c>
      <c r="BB692" s="3">
        <f>IF(R692&gt;0,RANK(R692,(N692:P692,Q692:AE692)),0)</f>
        <v>4</v>
      </c>
      <c r="BC692" s="3">
        <f>IF(S692&gt;0,RANK(S692,(N692:P692,Q692:AE692)),0)</f>
        <v>0</v>
      </c>
      <c r="BD692" s="3">
        <f>IF(T692&gt;0,RANK(T692,(N692:P692,Q692:AE692)),0)</f>
        <v>0</v>
      </c>
      <c r="BE692" s="2">
        <f t="shared" si="281"/>
        <v>7.0576299596391786E-4</v>
      </c>
      <c r="BF692" s="2">
        <f t="shared" si="282"/>
        <v>1.4997463664233254E-3</v>
      </c>
      <c r="BG692" s="2">
        <f t="shared" si="283"/>
        <v>0</v>
      </c>
      <c r="BH692" s="2">
        <f t="shared" si="284"/>
        <v>0</v>
      </c>
      <c r="BJ692" t="s">
        <v>1617</v>
      </c>
      <c r="BK692" t="s">
        <v>1343</v>
      </c>
      <c r="BN692">
        <v>0</v>
      </c>
      <c r="BO692" s="60">
        <v>17</v>
      </c>
      <c r="BP692" s="62">
        <v>115</v>
      </c>
      <c r="BQ692" s="66">
        <f t="shared" si="285"/>
        <v>17115</v>
      </c>
      <c r="BR692" s="66">
        <f t="shared" si="286"/>
        <v>17115</v>
      </c>
      <c r="BS692" s="3" t="s">
        <v>3083</v>
      </c>
      <c r="BW692" s="38">
        <f>W692</f>
        <v>0</v>
      </c>
      <c r="BX692" s="38">
        <f t="shared" si="273"/>
        <v>-117</v>
      </c>
      <c r="BY692" s="73"/>
      <c r="CC692" s="1" t="s">
        <v>2453</v>
      </c>
      <c r="CD692" s="38">
        <f t="shared" si="272"/>
        <v>45341</v>
      </c>
      <c r="CF692" s="100"/>
      <c r="CG692" s="95" t="s">
        <v>3747</v>
      </c>
      <c r="CH692" s="95"/>
      <c r="CI692" s="1"/>
      <c r="CM692" s="51"/>
      <c r="CN692" s="38"/>
      <c r="CO692" s="38"/>
      <c r="CP692" s="38"/>
      <c r="CQ692" s="38"/>
      <c r="CR692" s="38"/>
      <c r="CS692" s="38"/>
      <c r="CT692"/>
      <c r="CU692"/>
    </row>
    <row r="693" spans="1:99" ht="14" hidden="1" customHeight="1" outlineLevel="1" x14ac:dyDescent="0.2">
      <c r="A693" t="s">
        <v>2599</v>
      </c>
      <c r="B693" t="s">
        <v>1343</v>
      </c>
      <c r="C693" s="1">
        <f t="shared" si="274"/>
        <v>23425</v>
      </c>
      <c r="D693" s="3">
        <f>IF(N693&gt;0, RANK(N693,(N693:P693,Q693:AE693)),0)</f>
        <v>2</v>
      </c>
      <c r="E693" s="3">
        <f>IF(O693&gt;0,RANK(O693,(N693:P693,Q693:AE693)),0)</f>
        <v>1</v>
      </c>
      <c r="F693" s="3">
        <f>IF(P693&gt;0,RANK(P693,(N693:P693,Q693:AE693)),0)</f>
        <v>3</v>
      </c>
      <c r="G693" s="1">
        <f t="shared" si="275"/>
        <v>9173</v>
      </c>
      <c r="H693" s="2">
        <f t="shared" si="276"/>
        <v>0.39159018143009605</v>
      </c>
      <c r="I693" s="2"/>
      <c r="J693" s="2">
        <f t="shared" si="277"/>
        <v>0.29421558164354322</v>
      </c>
      <c r="K693" s="2">
        <f t="shared" si="278"/>
        <v>0.68580576307363927</v>
      </c>
      <c r="L693" s="2">
        <f t="shared" si="279"/>
        <v>1.903948772678762E-2</v>
      </c>
      <c r="M693" s="2">
        <f t="shared" si="280"/>
        <v>9.3916755602988303E-4</v>
      </c>
      <c r="N693" s="38">
        <v>6892</v>
      </c>
      <c r="O693" s="38">
        <v>16065</v>
      </c>
      <c r="P693" s="38">
        <v>446</v>
      </c>
      <c r="Q693" s="38">
        <v>5</v>
      </c>
      <c r="R693" s="38">
        <v>15</v>
      </c>
      <c r="S693" s="38"/>
      <c r="T693" s="38">
        <v>0</v>
      </c>
      <c r="U693" s="38">
        <v>2</v>
      </c>
      <c r="V693" s="38"/>
      <c r="W693" s="38">
        <f>IF(Copyright!B$11=1,IF(CF693&gt;0,CF693-SUM(Q693:V693)-SUM(X693:AY693),SUM(CN693:CR693)),SUM(CN693:CR693))</f>
        <v>0</v>
      </c>
      <c r="X693" s="38">
        <v>0</v>
      </c>
      <c r="Y693" s="38">
        <v>0</v>
      </c>
      <c r="Z693" s="38">
        <v>0</v>
      </c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  <c r="BA693" s="3">
        <f>IF(Q693&gt;0,RANK(Q693,(N693:P693,Q693:AE693)),0)</f>
        <v>5</v>
      </c>
      <c r="BB693" s="3">
        <f>IF(R693&gt;0,RANK(R693,(N693:P693,Q693:AE693)),0)</f>
        <v>4</v>
      </c>
      <c r="BC693" s="3">
        <f>IF(S693&gt;0,RANK(S693,(N693:P693,Q693:AE693)),0)</f>
        <v>0</v>
      </c>
      <c r="BD693" s="3">
        <f>IF(T693&gt;0,RANK(T693,(N693:P693,Q693:AE693)),0)</f>
        <v>0</v>
      </c>
      <c r="BE693" s="2">
        <f t="shared" si="281"/>
        <v>2.1344717182497332E-4</v>
      </c>
      <c r="BF693" s="2">
        <f t="shared" si="282"/>
        <v>6.4034151547491991E-4</v>
      </c>
      <c r="BG693" s="2">
        <f t="shared" si="283"/>
        <v>0</v>
      </c>
      <c r="BH693" s="2">
        <f t="shared" si="284"/>
        <v>0</v>
      </c>
      <c r="BJ693" t="s">
        <v>2599</v>
      </c>
      <c r="BK693" t="s">
        <v>1343</v>
      </c>
      <c r="BL693">
        <v>13</v>
      </c>
      <c r="BN693">
        <v>0</v>
      </c>
      <c r="BO693" s="60">
        <v>17</v>
      </c>
      <c r="BP693" s="62">
        <v>117</v>
      </c>
      <c r="BQ693" s="66">
        <f t="shared" si="285"/>
        <v>17117</v>
      </c>
      <c r="BR693" s="66">
        <f t="shared" si="286"/>
        <v>17117</v>
      </c>
      <c r="BS693" s="3" t="s">
        <v>3083</v>
      </c>
      <c r="BX693" s="38">
        <f t="shared" si="273"/>
        <v>0</v>
      </c>
      <c r="BY693" s="73"/>
      <c r="CB693" s="95"/>
      <c r="CC693" s="38" t="s">
        <v>3739</v>
      </c>
      <c r="CD693" s="38">
        <f t="shared" si="272"/>
        <v>0</v>
      </c>
      <c r="CE693" s="38">
        <v>23425</v>
      </c>
      <c r="CF693" s="100">
        <v>22</v>
      </c>
      <c r="CG693" s="38" t="s">
        <v>3953</v>
      </c>
      <c r="CI693" s="1"/>
      <c r="CM693" s="51"/>
      <c r="CN693" s="38"/>
      <c r="CO693" s="38"/>
      <c r="CP693" s="38"/>
      <c r="CQ693" s="38"/>
      <c r="CR693" s="38"/>
      <c r="CS693" s="38"/>
      <c r="CT693"/>
      <c r="CU693"/>
    </row>
    <row r="694" spans="1:99" ht="14" hidden="1" customHeight="1" outlineLevel="1" x14ac:dyDescent="0.2">
      <c r="A694" t="s">
        <v>1618</v>
      </c>
      <c r="B694" t="s">
        <v>1343</v>
      </c>
      <c r="C694" s="1">
        <f t="shared" si="274"/>
        <v>133583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>IF(P694&gt;0,RANK(P694,(N694:P694,Q694:AE694)),0)</f>
        <v>3</v>
      </c>
      <c r="G694" s="1">
        <f t="shared" si="275"/>
        <v>17584</v>
      </c>
      <c r="H694" s="2">
        <f t="shared" si="276"/>
        <v>0.13163351624083902</v>
      </c>
      <c r="I694" s="2"/>
      <c r="J694" s="2">
        <f t="shared" si="277"/>
        <v>0.4217677399070241</v>
      </c>
      <c r="K694" s="2">
        <f t="shared" si="278"/>
        <v>0.55340125614786317</v>
      </c>
      <c r="L694" s="2">
        <f t="shared" si="279"/>
        <v>1.7464797167304223E-2</v>
      </c>
      <c r="M694" s="2">
        <f t="shared" si="280"/>
        <v>7.3662067778085052E-3</v>
      </c>
      <c r="N694" s="38">
        <v>56341</v>
      </c>
      <c r="O694" s="38">
        <v>73925</v>
      </c>
      <c r="P694" s="38">
        <v>2333</v>
      </c>
      <c r="Q694" s="38">
        <v>88</v>
      </c>
      <c r="R694" s="38">
        <v>169</v>
      </c>
      <c r="S694" s="38"/>
      <c r="T694" s="38">
        <v>34</v>
      </c>
      <c r="U694" s="38">
        <v>22</v>
      </c>
      <c r="V694" s="38"/>
      <c r="W694" s="38">
        <f>IF(Copyright!B$11=1,IF(CF694&gt;0,CF694-SUM(Q694:V694)-SUM(X694:AY694),SUM(CN694:CR694)),SUM(CN694:CR694))</f>
        <v>610</v>
      </c>
      <c r="X694" s="38">
        <v>59</v>
      </c>
      <c r="Y694" s="38">
        <v>0</v>
      </c>
      <c r="Z694" s="38">
        <v>2</v>
      </c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  <c r="BA694" s="3">
        <f>IF(Q694&gt;0,RANK(Q694,(N694:P694,Q694:AE694)),0)</f>
        <v>6</v>
      </c>
      <c r="BB694" s="3">
        <f>IF(R694&gt;0,RANK(R694,(N694:P694,Q694:AE694)),0)</f>
        <v>5</v>
      </c>
      <c r="BC694" s="3">
        <f>IF(S694&gt;0,RANK(S694,(N694:P694,Q694:AE694)),0)</f>
        <v>0</v>
      </c>
      <c r="BD694" s="3">
        <f>IF(T694&gt;0,RANK(T694,(N694:P694,Q694:AE694)),0)</f>
        <v>8</v>
      </c>
      <c r="BE694" s="2">
        <f t="shared" si="281"/>
        <v>6.5876645980401699E-4</v>
      </c>
      <c r="BF694" s="2">
        <f t="shared" si="282"/>
        <v>1.2651310421236235E-3</v>
      </c>
      <c r="BG694" s="2">
        <f t="shared" si="283"/>
        <v>0</v>
      </c>
      <c r="BH694" s="2">
        <f t="shared" si="284"/>
        <v>2.5452340492427926E-4</v>
      </c>
      <c r="BJ694" t="s">
        <v>1618</v>
      </c>
      <c r="BK694" t="s">
        <v>1343</v>
      </c>
      <c r="BN694">
        <v>0</v>
      </c>
      <c r="BO694" s="60">
        <v>17</v>
      </c>
      <c r="BP694" s="62">
        <v>119</v>
      </c>
      <c r="BQ694" s="66">
        <f t="shared" si="285"/>
        <v>17119</v>
      </c>
      <c r="BR694" s="66">
        <f t="shared" si="286"/>
        <v>17119</v>
      </c>
      <c r="BS694" s="3" t="s">
        <v>3083</v>
      </c>
      <c r="BX694" s="38">
        <f t="shared" si="273"/>
        <v>0</v>
      </c>
      <c r="CB694" s="95"/>
      <c r="CD694" s="38">
        <f t="shared" si="272"/>
        <v>0</v>
      </c>
      <c r="CE694" s="38">
        <v>133583</v>
      </c>
      <c r="CF694" s="1">
        <v>984</v>
      </c>
      <c r="CI694" s="1"/>
      <c r="CM694" s="51"/>
      <c r="CN694" s="38"/>
      <c r="CO694" s="38"/>
      <c r="CP694" s="38"/>
      <c r="CQ694" s="38"/>
      <c r="CR694" s="38"/>
      <c r="CS694" s="38"/>
      <c r="CT694"/>
      <c r="CU694"/>
    </row>
    <row r="695" spans="1:99" ht="14" hidden="1" customHeight="1" outlineLevel="1" x14ac:dyDescent="0.2">
      <c r="A695" t="s">
        <v>1791</v>
      </c>
      <c r="B695" t="s">
        <v>1343</v>
      </c>
      <c r="C695" s="1">
        <f t="shared" si="274"/>
        <v>16803</v>
      </c>
      <c r="D695" s="3">
        <f>IF(N695&gt;0, RANK(N695,(N695:P695,Q695:AE695)),0)</f>
        <v>2</v>
      </c>
      <c r="E695" s="3">
        <f>IF(O695&gt;0,RANK(O695,(N695:P695,Q695:AE695)),0)</f>
        <v>1</v>
      </c>
      <c r="F695" s="3">
        <f>IF(P695&gt;0,RANK(P695,(N695:P695,Q695:AE695)),0)</f>
        <v>3</v>
      </c>
      <c r="G695" s="1">
        <f t="shared" si="275"/>
        <v>8293</v>
      </c>
      <c r="H695" s="2">
        <f t="shared" si="276"/>
        <v>0.4935428197345712</v>
      </c>
      <c r="I695" s="2"/>
      <c r="J695" s="2">
        <f t="shared" si="277"/>
        <v>0.24495625781110517</v>
      </c>
      <c r="K695" s="2">
        <f t="shared" si="278"/>
        <v>0.73849907754567634</v>
      </c>
      <c r="L695" s="2">
        <f t="shared" si="279"/>
        <v>1.3747545081235494E-2</v>
      </c>
      <c r="M695" s="2">
        <f t="shared" si="280"/>
        <v>2.7971195619829713E-3</v>
      </c>
      <c r="N695" s="38">
        <v>4116</v>
      </c>
      <c r="O695" s="38">
        <v>12409</v>
      </c>
      <c r="P695" s="38">
        <v>231</v>
      </c>
      <c r="Q695" s="38">
        <v>1</v>
      </c>
      <c r="R695" s="38">
        <v>3</v>
      </c>
      <c r="S695" s="38"/>
      <c r="T695" s="38">
        <v>0</v>
      </c>
      <c r="U695" s="38">
        <v>0</v>
      </c>
      <c r="V695" s="38"/>
      <c r="W695" s="38">
        <f>IF(Copyright!B$11=1,IF(CF695&gt;0,CF695-SUM(Q695:V695)-SUM(X695:AY695),SUM(CN695:CR695)),SUM(CN695:CR695))</f>
        <v>41</v>
      </c>
      <c r="X695" s="38">
        <v>2</v>
      </c>
      <c r="Y695" s="38">
        <v>0</v>
      </c>
      <c r="Z695" s="38">
        <v>0</v>
      </c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  <c r="BA695" s="3">
        <f>IF(Q695&gt;0,RANK(Q695,(N695:P695,Q695:AE695)),0)</f>
        <v>7</v>
      </c>
      <c r="BB695" s="3">
        <f>IF(R695&gt;0,RANK(R695,(N695:P695,Q695:AE695)),0)</f>
        <v>5</v>
      </c>
      <c r="BC695" s="3">
        <f>IF(S695&gt;0,RANK(S695,(N695:P695,Q695:AE695)),0)</f>
        <v>0</v>
      </c>
      <c r="BD695" s="3">
        <f>IF(T695&gt;0,RANK(T695,(N695:P695,Q695:AE695)),0)</f>
        <v>0</v>
      </c>
      <c r="BE695" s="2">
        <f t="shared" si="281"/>
        <v>5.951318216985062E-5</v>
      </c>
      <c r="BF695" s="2">
        <f t="shared" si="282"/>
        <v>1.7853954650955185E-4</v>
      </c>
      <c r="BG695" s="2">
        <f t="shared" si="283"/>
        <v>0</v>
      </c>
      <c r="BH695" s="2">
        <f t="shared" si="284"/>
        <v>0</v>
      </c>
      <c r="BJ695" t="s">
        <v>1791</v>
      </c>
      <c r="BK695" t="s">
        <v>1343</v>
      </c>
      <c r="BL695">
        <v>12</v>
      </c>
      <c r="BN695">
        <v>0</v>
      </c>
      <c r="BO695" s="60">
        <v>17</v>
      </c>
      <c r="BP695" s="62">
        <v>121</v>
      </c>
      <c r="BQ695" s="66">
        <f t="shared" si="285"/>
        <v>17121</v>
      </c>
      <c r="BR695" s="66">
        <f t="shared" si="286"/>
        <v>17121</v>
      </c>
      <c r="BS695" s="3" t="s">
        <v>3083</v>
      </c>
      <c r="BX695" s="38">
        <f t="shared" si="273"/>
        <v>0</v>
      </c>
      <c r="CB695" s="95"/>
      <c r="CC695" s="38" t="s">
        <v>3738</v>
      </c>
      <c r="CD695" s="38">
        <f t="shared" si="272"/>
        <v>0</v>
      </c>
      <c r="CE695" s="38">
        <f>12409+4116+231+47</f>
        <v>16803</v>
      </c>
      <c r="CF695" s="38">
        <v>47</v>
      </c>
      <c r="CI695" s="1"/>
      <c r="CM695" s="51"/>
      <c r="CN695" s="38"/>
      <c r="CO695" s="38"/>
      <c r="CP695" s="38"/>
      <c r="CQ695" s="38"/>
      <c r="CR695" s="38"/>
      <c r="CS695" s="38"/>
      <c r="CT695"/>
      <c r="CU695"/>
    </row>
    <row r="696" spans="1:99" ht="14" hidden="1" customHeight="1" outlineLevel="1" x14ac:dyDescent="0.2">
      <c r="A696" t="s">
        <v>1812</v>
      </c>
      <c r="B696" t="s">
        <v>1343</v>
      </c>
      <c r="C696" s="1">
        <f t="shared" si="274"/>
        <v>6154</v>
      </c>
      <c r="D696" s="3">
        <f>IF(N696&gt;0, RANK(N696,(N696:P696,Q696:AE696)),0)</f>
        <v>2</v>
      </c>
      <c r="E696" s="3">
        <f>IF(O696&gt;0,RANK(O696,(N696:P696,Q696:AE696)),0)</f>
        <v>1</v>
      </c>
      <c r="F696" s="3">
        <f>IF(P696&gt;0,RANK(P696,(N696:P696,Q696:AE696)),0)</f>
        <v>3</v>
      </c>
      <c r="G696" s="1">
        <f t="shared" si="275"/>
        <v>2206</v>
      </c>
      <c r="H696" s="2">
        <f t="shared" si="276"/>
        <v>0.35846603834904128</v>
      </c>
      <c r="I696" s="2"/>
      <c r="J696" s="2">
        <f t="shared" si="277"/>
        <v>0.31085472863178421</v>
      </c>
      <c r="K696" s="2">
        <f t="shared" si="278"/>
        <v>0.66932076698082543</v>
      </c>
      <c r="L696" s="2">
        <f t="shared" si="279"/>
        <v>1.5437114072148195E-2</v>
      </c>
      <c r="M696" s="2">
        <f t="shared" si="280"/>
        <v>4.3873903152421671E-3</v>
      </c>
      <c r="N696" s="38">
        <v>1913</v>
      </c>
      <c r="O696" s="38">
        <v>4119</v>
      </c>
      <c r="P696" s="38">
        <v>95</v>
      </c>
      <c r="Q696" s="38">
        <v>0</v>
      </c>
      <c r="R696" s="38">
        <v>0</v>
      </c>
      <c r="S696" s="38"/>
      <c r="T696" s="38">
        <v>0</v>
      </c>
      <c r="U696" s="38">
        <v>0</v>
      </c>
      <c r="V696" s="38"/>
      <c r="W696" s="38">
        <f>IF(Copyright!B$11=1,IF(CF696&gt;0,CF696-SUM(Q696:V696)-SUM(X696:AY696),SUM(CN696:CR696)),SUM(CN696:CR696))</f>
        <v>27</v>
      </c>
      <c r="X696" s="38">
        <v>0</v>
      </c>
      <c r="Y696" s="38">
        <v>0</v>
      </c>
      <c r="Z696" s="38">
        <v>0</v>
      </c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  <c r="BA696" s="3">
        <f>IF(Q696&gt;0,RANK(Q696,(N696:P696,Q696:AE696)),0)</f>
        <v>0</v>
      </c>
      <c r="BB696" s="3">
        <f>IF(R696&gt;0,RANK(R696,(N696:P696,Q696:AE696)),0)</f>
        <v>0</v>
      </c>
      <c r="BC696" s="3">
        <f>IF(S696&gt;0,RANK(S696,(N696:P696,Q696:AE696)),0)</f>
        <v>0</v>
      </c>
      <c r="BD696" s="3">
        <f>IF(T696&gt;0,RANK(T696,(N696:P696,Q696:AE696)),0)</f>
        <v>0</v>
      </c>
      <c r="BE696" s="2">
        <f t="shared" si="281"/>
        <v>0</v>
      </c>
      <c r="BF696" s="2">
        <f t="shared" si="282"/>
        <v>0</v>
      </c>
      <c r="BG696" s="2">
        <f t="shared" si="283"/>
        <v>0</v>
      </c>
      <c r="BH696" s="2">
        <f t="shared" si="284"/>
        <v>0</v>
      </c>
      <c r="BJ696" t="s">
        <v>1812</v>
      </c>
      <c r="BK696" t="s">
        <v>1343</v>
      </c>
      <c r="BL696">
        <v>16</v>
      </c>
      <c r="BN696">
        <v>0</v>
      </c>
      <c r="BO696" s="60">
        <v>17</v>
      </c>
      <c r="BP696" s="62">
        <v>123</v>
      </c>
      <c r="BQ696" s="66">
        <f t="shared" si="285"/>
        <v>17123</v>
      </c>
      <c r="BR696" s="66">
        <f t="shared" si="286"/>
        <v>17123</v>
      </c>
      <c r="BS696" s="3" t="s">
        <v>3083</v>
      </c>
      <c r="BX696" s="38">
        <f t="shared" si="273"/>
        <v>0</v>
      </c>
      <c r="CB696" s="95"/>
      <c r="CD696" s="38">
        <f t="shared" si="272"/>
        <v>0</v>
      </c>
      <c r="CE696" s="38">
        <f>4119+1913+95+27</f>
        <v>6154</v>
      </c>
      <c r="CF696" s="110">
        <v>27</v>
      </c>
      <c r="CI696" s="1"/>
      <c r="CM696" s="51"/>
      <c r="CN696" s="38"/>
      <c r="CO696" s="38"/>
      <c r="CP696" s="38"/>
      <c r="CQ696" s="38"/>
      <c r="CR696" s="38"/>
      <c r="CS696" s="38"/>
      <c r="CT696"/>
      <c r="CU696"/>
    </row>
    <row r="697" spans="1:99" ht="14" hidden="1" customHeight="1" outlineLevel="1" x14ac:dyDescent="0.2">
      <c r="A697" t="s">
        <v>1907</v>
      </c>
      <c r="B697" t="s">
        <v>1343</v>
      </c>
      <c r="C697" s="1">
        <f t="shared" si="274"/>
        <v>6374</v>
      </c>
      <c r="D697" s="3">
        <f>IF(N697&gt;0, RANK(N697,(N697:P697,Q697:AE697)),0)</f>
        <v>2</v>
      </c>
      <c r="E697" s="3">
        <f>IF(O697&gt;0,RANK(O697,(N697:P697,Q697:AE697)),0)</f>
        <v>1</v>
      </c>
      <c r="F697" s="3">
        <f>IF(P697&gt;0,RANK(P697,(N697:P697,Q697:AE697)),0)</f>
        <v>3</v>
      </c>
      <c r="G697" s="1">
        <f t="shared" si="275"/>
        <v>2691</v>
      </c>
      <c r="H697" s="2">
        <f t="shared" si="276"/>
        <v>0.42218387197991841</v>
      </c>
      <c r="I697" s="2"/>
      <c r="J697" s="2">
        <f t="shared" si="277"/>
        <v>0.27816128020081582</v>
      </c>
      <c r="K697" s="2">
        <f t="shared" si="278"/>
        <v>0.70034515218073423</v>
      </c>
      <c r="L697" s="2">
        <f t="shared" si="279"/>
        <v>2.1022905553812362E-2</v>
      </c>
      <c r="M697" s="2">
        <f t="shared" si="280"/>
        <v>4.7066206463764262E-4</v>
      </c>
      <c r="N697" s="38">
        <v>1773</v>
      </c>
      <c r="O697" s="38">
        <v>4464</v>
      </c>
      <c r="P697" s="38">
        <v>134</v>
      </c>
      <c r="Q697" s="38">
        <v>3</v>
      </c>
      <c r="R697" s="38">
        <v>0</v>
      </c>
      <c r="S697" s="38"/>
      <c r="T697" s="38">
        <v>0</v>
      </c>
      <c r="U697" s="38">
        <v>0</v>
      </c>
      <c r="V697" s="38"/>
      <c r="W697" s="38">
        <f>IF(Copyright!B$11=1,IF(CF697&gt;0,CF697-SUM(Q697:V697)-SUM(X697:AY697),SUM(CN697:CR697)),SUM(CN697:CR697))</f>
        <v>0</v>
      </c>
      <c r="X697" s="38">
        <v>0</v>
      </c>
      <c r="Y697" s="38">
        <v>0</v>
      </c>
      <c r="Z697" s="38">
        <v>0</v>
      </c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  <c r="BA697" s="3">
        <f>IF(Q697&gt;0,RANK(Q697,(N697:P697,Q697:AE697)),0)</f>
        <v>4</v>
      </c>
      <c r="BB697" s="3">
        <f>IF(R697&gt;0,RANK(R697,(N697:P697,Q697:AE697)),0)</f>
        <v>0</v>
      </c>
      <c r="BC697" s="3">
        <f>IF(S697&gt;0,RANK(S697,(N697:P697,Q697:AE697)),0)</f>
        <v>0</v>
      </c>
      <c r="BD697" s="3">
        <f>IF(T697&gt;0,RANK(T697,(N697:P697,Q697:AE697)),0)</f>
        <v>0</v>
      </c>
      <c r="BE697" s="2">
        <f t="shared" si="281"/>
        <v>4.706620646375902E-4</v>
      </c>
      <c r="BF697" s="2">
        <f t="shared" si="282"/>
        <v>0</v>
      </c>
      <c r="BG697" s="2">
        <f t="shared" si="283"/>
        <v>0</v>
      </c>
      <c r="BH697" s="2">
        <f t="shared" si="284"/>
        <v>0</v>
      </c>
      <c r="BJ697" t="s">
        <v>1907</v>
      </c>
      <c r="BK697" t="s">
        <v>1343</v>
      </c>
      <c r="BL697">
        <v>15</v>
      </c>
      <c r="BN697">
        <v>0</v>
      </c>
      <c r="BO697" s="60">
        <v>17</v>
      </c>
      <c r="BP697" s="62">
        <v>125</v>
      </c>
      <c r="BQ697" s="66">
        <f t="shared" si="285"/>
        <v>17125</v>
      </c>
      <c r="BR697" s="66">
        <f t="shared" si="286"/>
        <v>17125</v>
      </c>
      <c r="BS697" s="3" t="s">
        <v>3083</v>
      </c>
      <c r="BX697" s="38">
        <f t="shared" si="273"/>
        <v>-3</v>
      </c>
      <c r="CC697" s="1" t="s">
        <v>2453</v>
      </c>
      <c r="CD697" s="38">
        <f t="shared" si="272"/>
        <v>6374</v>
      </c>
      <c r="CF697" s="100"/>
      <c r="CG697" s="95" t="s">
        <v>3748</v>
      </c>
      <c r="CH697" s="95"/>
      <c r="CI697" s="1"/>
      <c r="CM697" s="51"/>
      <c r="CN697" s="38"/>
      <c r="CO697" s="38"/>
      <c r="CP697" s="38"/>
      <c r="CQ697" s="38"/>
      <c r="CR697" s="38"/>
      <c r="CS697" s="38"/>
      <c r="CT697"/>
      <c r="CU697"/>
    </row>
    <row r="698" spans="1:99" ht="14" hidden="1" customHeight="1" outlineLevel="1" x14ac:dyDescent="0.2">
      <c r="A698" t="s">
        <v>2600</v>
      </c>
      <c r="B698" t="s">
        <v>1343</v>
      </c>
      <c r="C698" s="1">
        <f t="shared" si="274"/>
        <v>6676</v>
      </c>
      <c r="D698" s="3">
        <f>IF(N698&gt;0, RANK(N698,(N698:P698,Q698:AE698)),0)</f>
        <v>2</v>
      </c>
      <c r="E698" s="3">
        <f>IF(O698&gt;0,RANK(O698,(N698:P698,Q698:AE698)),0)</f>
        <v>1</v>
      </c>
      <c r="F698" s="3">
        <f>IF(P698&gt;0,RANK(P698,(N698:P698,Q698:AE698)),0)</f>
        <v>3</v>
      </c>
      <c r="G698" s="1">
        <f t="shared" si="275"/>
        <v>3256</v>
      </c>
      <c r="H698" s="2">
        <f t="shared" si="276"/>
        <v>0.48771719592570401</v>
      </c>
      <c r="I698" s="2"/>
      <c r="J698" s="2">
        <f t="shared" si="277"/>
        <v>0.25209706411024568</v>
      </c>
      <c r="K698" s="2">
        <f t="shared" si="278"/>
        <v>0.73981426003594963</v>
      </c>
      <c r="L698" s="2">
        <f t="shared" si="279"/>
        <v>8.0886758538046728E-3</v>
      </c>
      <c r="M698" s="2">
        <f t="shared" si="280"/>
        <v>1.0408340855860843E-17</v>
      </c>
      <c r="N698" s="38">
        <v>1683</v>
      </c>
      <c r="O698" s="38">
        <v>4939</v>
      </c>
      <c r="P698" s="38">
        <v>54</v>
      </c>
      <c r="Q698" s="38">
        <v>0</v>
      </c>
      <c r="R698" s="38">
        <v>0</v>
      </c>
      <c r="S698" s="38"/>
      <c r="T698" s="38">
        <v>0</v>
      </c>
      <c r="U698" s="38">
        <v>0</v>
      </c>
      <c r="V698" s="38"/>
      <c r="W698" s="38">
        <f>IF(Copyright!B$11=1,IF(CF698&gt;0,CF698-SUM(Q698:V698)-SUM(X698:AY698),SUM(CN698:CR698)),SUM(CN698:CR698))</f>
        <v>0</v>
      </c>
      <c r="X698" s="38">
        <v>0</v>
      </c>
      <c r="Y698" s="38">
        <v>0</v>
      </c>
      <c r="Z698" s="38">
        <v>0</v>
      </c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  <c r="BA698" s="3">
        <f>IF(Q698&gt;0,RANK(Q698,(N698:P698,Q698:AE698)),0)</f>
        <v>0</v>
      </c>
      <c r="BB698" s="3">
        <f>IF(R698&gt;0,RANK(R698,(N698:P698,Q698:AE698)),0)</f>
        <v>0</v>
      </c>
      <c r="BC698" s="3">
        <f>IF(S698&gt;0,RANK(S698,(N698:P698,Q698:AE698)),0)</f>
        <v>0</v>
      </c>
      <c r="BD698" s="3">
        <f>IF(T698&gt;0,RANK(T698,(N698:P698,Q698:AE698)),0)</f>
        <v>0</v>
      </c>
      <c r="BE698" s="2">
        <f t="shared" si="281"/>
        <v>0</v>
      </c>
      <c r="BF698" s="2">
        <f t="shared" si="282"/>
        <v>0</v>
      </c>
      <c r="BG698" s="2">
        <f t="shared" si="283"/>
        <v>0</v>
      </c>
      <c r="BH698" s="2">
        <f t="shared" si="284"/>
        <v>0</v>
      </c>
      <c r="BJ698" t="s">
        <v>2600</v>
      </c>
      <c r="BK698" t="s">
        <v>1343</v>
      </c>
      <c r="BL698">
        <v>12</v>
      </c>
      <c r="BN698">
        <v>0</v>
      </c>
      <c r="BO698" s="60">
        <v>17</v>
      </c>
      <c r="BP698" s="62">
        <v>127</v>
      </c>
      <c r="BQ698" s="66">
        <f t="shared" si="285"/>
        <v>17127</v>
      </c>
      <c r="BR698" s="66">
        <f t="shared" si="286"/>
        <v>17127</v>
      </c>
      <c r="BS698" s="3" t="s">
        <v>3083</v>
      </c>
      <c r="BX698" s="38">
        <f t="shared" si="273"/>
        <v>0</v>
      </c>
      <c r="CD698" s="38">
        <f t="shared" si="272"/>
        <v>6676</v>
      </c>
      <c r="CF698" s="100"/>
      <c r="CI698" s="1"/>
      <c r="CM698" s="51"/>
      <c r="CN698" s="38"/>
      <c r="CO698" s="38"/>
      <c r="CP698" s="38"/>
      <c r="CQ698" s="38"/>
      <c r="CR698" s="38"/>
      <c r="CS698" s="38"/>
      <c r="CT698"/>
      <c r="CU698"/>
    </row>
    <row r="699" spans="1:99" ht="14" hidden="1" customHeight="1" outlineLevel="1" x14ac:dyDescent="0.2">
      <c r="A699" t="s">
        <v>2972</v>
      </c>
      <c r="B699" t="s">
        <v>1343</v>
      </c>
      <c r="C699" s="1">
        <f t="shared" ref="C699:C730" si="287">SUM(N699:AY699)</f>
        <v>6456</v>
      </c>
      <c r="D699" s="3">
        <f>IF(N699&gt;0, RANK(N699,(N699:P699,Q699:AE699)),0)</f>
        <v>2</v>
      </c>
      <c r="E699" s="3">
        <f>IF(O699&gt;0,RANK(O699,(N699:P699,Q699:AE699)),0)</f>
        <v>1</v>
      </c>
      <c r="F699" s="3">
        <f>IF(P699&gt;0,RANK(P699,(N699:P699,Q699:AE699)),0)</f>
        <v>3</v>
      </c>
      <c r="G699" s="1">
        <f t="shared" ref="G699:G730" si="288">IF(C699&gt;0,MAX(N699:P699)-LARGE(N699:P699,2),0)</f>
        <v>2665</v>
      </c>
      <c r="H699" s="2">
        <f t="shared" ref="H699:H730" si="289">IF(C699&gt;0,G699/C699,0)</f>
        <v>0.41279429987608424</v>
      </c>
      <c r="I699" s="2"/>
      <c r="J699" s="2">
        <f t="shared" ref="J699:J730" si="290">IF($C699=0,"-",N699/$C699)</f>
        <v>0.28407682775712517</v>
      </c>
      <c r="K699" s="2">
        <f t="shared" ref="K699:K730" si="291">IF($C699=0,"-",O699/$C699)</f>
        <v>0.69687112763320946</v>
      </c>
      <c r="L699" s="2">
        <f t="shared" ref="L699:L730" si="292">IF($C699=0,"-",P699/$C699)</f>
        <v>1.3940520446096654E-2</v>
      </c>
      <c r="M699" s="2">
        <f t="shared" ref="M699:M730" si="293">IF(C699=0,"-",(1-J699-K699-L699))</f>
        <v>5.1115241635687099E-3</v>
      </c>
      <c r="N699" s="38">
        <v>1834</v>
      </c>
      <c r="O699" s="38">
        <v>4499</v>
      </c>
      <c r="P699" s="38">
        <v>90</v>
      </c>
      <c r="Q699" s="38">
        <v>0</v>
      </c>
      <c r="R699" s="38">
        <v>4</v>
      </c>
      <c r="S699" s="38"/>
      <c r="T699" s="38">
        <v>0</v>
      </c>
      <c r="U699" s="38">
        <v>0</v>
      </c>
      <c r="V699" s="38"/>
      <c r="W699" s="38">
        <f>IF(Copyright!B$11=1,IF(CF699&gt;0,CF699-SUM(Q699:V699)-SUM(X699:AY699),SUM(CN699:CR699)),SUM(CN699:CR699))</f>
        <v>29</v>
      </c>
      <c r="X699" s="38">
        <v>0</v>
      </c>
      <c r="Y699" s="38">
        <v>0</v>
      </c>
      <c r="Z699" s="38">
        <v>0</v>
      </c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  <c r="BA699" s="3">
        <f>IF(Q699&gt;0,RANK(Q699,(N699:P699,Q699:AE699)),0)</f>
        <v>0</v>
      </c>
      <c r="BB699" s="3">
        <f>IF(R699&gt;0,RANK(R699,(N699:P699,Q699:AE699)),0)</f>
        <v>5</v>
      </c>
      <c r="BC699" s="3">
        <f>IF(S699&gt;0,RANK(S699,(N699:P699,Q699:AE699)),0)</f>
        <v>0</v>
      </c>
      <c r="BD699" s="3">
        <f>IF(T699&gt;0,RANK(T699,(N699:P699,Q699:AE699)),0)</f>
        <v>0</v>
      </c>
      <c r="BE699" s="2">
        <f t="shared" ref="BE699:BE730" si="294">IF($C699=0,"-",Q699/$C699)</f>
        <v>0</v>
      </c>
      <c r="BF699" s="2">
        <f t="shared" ref="BF699:BF730" si="295">IF($C699=0,"-",R699/$C699)</f>
        <v>6.1957868649318464E-4</v>
      </c>
      <c r="BG699" s="2">
        <f t="shared" ref="BG699:BG730" si="296">IF($C699=0,"-",S699/$C699)</f>
        <v>0</v>
      </c>
      <c r="BH699" s="2">
        <f t="shared" ref="BH699:BH730" si="297">IF($C699=0,"-",T699/$C699)</f>
        <v>0</v>
      </c>
      <c r="BJ699" t="s">
        <v>2972</v>
      </c>
      <c r="BK699" t="s">
        <v>1343</v>
      </c>
      <c r="BL699">
        <v>15</v>
      </c>
      <c r="BN699">
        <v>0</v>
      </c>
      <c r="BO699" s="60">
        <v>17</v>
      </c>
      <c r="BP699" s="62">
        <v>129</v>
      </c>
      <c r="BQ699" s="66">
        <f t="shared" ref="BQ699:BQ730" si="298">1000*BO699+BP699</f>
        <v>17129</v>
      </c>
      <c r="BR699" s="66">
        <f t="shared" si="286"/>
        <v>17129</v>
      </c>
      <c r="BS699" s="3" t="s">
        <v>3083</v>
      </c>
      <c r="BX699" s="38">
        <f t="shared" si="273"/>
        <v>0</v>
      </c>
      <c r="CB699" s="95"/>
      <c r="CD699" s="38">
        <f t="shared" ref="CD699:CD737" si="299">C699-CE699</f>
        <v>0</v>
      </c>
      <c r="CE699" s="38">
        <f>1834+4499+90+33</f>
        <v>6456</v>
      </c>
      <c r="CF699" s="1">
        <v>33</v>
      </c>
      <c r="CI699" s="1"/>
      <c r="CM699" s="51"/>
      <c r="CN699" s="38"/>
      <c r="CO699" s="38"/>
      <c r="CP699" s="38"/>
      <c r="CQ699" s="38"/>
      <c r="CR699" s="38"/>
      <c r="CS699" s="38"/>
      <c r="CT699"/>
      <c r="CU699"/>
    </row>
    <row r="700" spans="1:99" ht="14" hidden="1" customHeight="1" outlineLevel="1" x14ac:dyDescent="0.2">
      <c r="A700" t="s">
        <v>440</v>
      </c>
      <c r="B700" t="s">
        <v>1343</v>
      </c>
      <c r="C700" s="1">
        <f t="shared" si="287"/>
        <v>8373</v>
      </c>
      <c r="D700" s="3">
        <f>IF(N700&gt;0, RANK(N700,(N700:P700,Q700:AE700)),0)</f>
        <v>2</v>
      </c>
      <c r="E700" s="3">
        <f>IF(O700&gt;0,RANK(O700,(N700:P700,Q700:AE700)),0)</f>
        <v>1</v>
      </c>
      <c r="F700" s="3">
        <f>IF(P700&gt;0,RANK(P700,(N700:P700,Q700:AE700)),0)</f>
        <v>3</v>
      </c>
      <c r="G700" s="1">
        <f t="shared" si="288"/>
        <v>2265</v>
      </c>
      <c r="H700" s="2">
        <f t="shared" si="289"/>
        <v>0.27051236116087424</v>
      </c>
      <c r="I700" s="2"/>
      <c r="J700" s="2">
        <f t="shared" si="290"/>
        <v>0.35232294279230864</v>
      </c>
      <c r="K700" s="2">
        <f t="shared" si="291"/>
        <v>0.62283530395318287</v>
      </c>
      <c r="L700" s="2">
        <f t="shared" si="292"/>
        <v>2.149767108563239E-2</v>
      </c>
      <c r="M700" s="2">
        <f t="shared" si="293"/>
        <v>3.3440821688760468E-3</v>
      </c>
      <c r="N700" s="38">
        <v>2950</v>
      </c>
      <c r="O700" s="38">
        <v>5215</v>
      </c>
      <c r="P700" s="38">
        <v>180</v>
      </c>
      <c r="Q700" s="38">
        <v>0</v>
      </c>
      <c r="R700" s="38">
        <v>1</v>
      </c>
      <c r="S700" s="38"/>
      <c r="T700" s="38">
        <v>0</v>
      </c>
      <c r="U700" s="38">
        <v>0</v>
      </c>
      <c r="V700" s="38"/>
      <c r="W700" s="38">
        <f>IF(Copyright!B$11=1,IF(CF700&gt;0,CF700-SUM(Q700:V700)-SUM(X700:AY700),SUM(CN700:CR700)),SUM(CN700:CR700))</f>
        <v>27</v>
      </c>
      <c r="X700" s="38">
        <v>0</v>
      </c>
      <c r="Y700" s="38">
        <v>0</v>
      </c>
      <c r="Z700" s="38">
        <v>0</v>
      </c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  <c r="BA700" s="3">
        <f>IF(Q700&gt;0,RANK(Q700,(N700:P700,Q700:AE700)),0)</f>
        <v>0</v>
      </c>
      <c r="BB700" s="3">
        <f>IF(R700&gt;0,RANK(R700,(N700:P700,Q700:AE700)),0)</f>
        <v>5</v>
      </c>
      <c r="BC700" s="3">
        <f>IF(S700&gt;0,RANK(S700,(N700:P700,Q700:AE700)),0)</f>
        <v>0</v>
      </c>
      <c r="BD700" s="3">
        <f>IF(T700&gt;0,RANK(T700,(N700:P700,Q700:AE700)),0)</f>
        <v>0</v>
      </c>
      <c r="BE700" s="2">
        <f t="shared" si="294"/>
        <v>0</v>
      </c>
      <c r="BF700" s="2">
        <f t="shared" si="295"/>
        <v>1.1943150603129105E-4</v>
      </c>
      <c r="BG700" s="2">
        <f t="shared" si="296"/>
        <v>0</v>
      </c>
      <c r="BH700" s="2">
        <f t="shared" si="297"/>
        <v>0</v>
      </c>
      <c r="BJ700" t="s">
        <v>440</v>
      </c>
      <c r="BK700" t="s">
        <v>1343</v>
      </c>
      <c r="BN700">
        <v>0</v>
      </c>
      <c r="BO700" s="60">
        <v>17</v>
      </c>
      <c r="BP700" s="62">
        <v>131</v>
      </c>
      <c r="BQ700" s="66">
        <f t="shared" si="298"/>
        <v>17131</v>
      </c>
      <c r="BR700" s="66">
        <f t="shared" si="286"/>
        <v>17131</v>
      </c>
      <c r="BS700" s="3" t="s">
        <v>3083</v>
      </c>
      <c r="BX700" s="38">
        <f t="shared" ref="BX700:BX736" si="300">CF700-SUM(Q700:Z700)</f>
        <v>0</v>
      </c>
      <c r="BY700" s="73"/>
      <c r="CB700" s="95"/>
      <c r="CD700" s="38">
        <f t="shared" si="299"/>
        <v>0</v>
      </c>
      <c r="CE700" s="38">
        <v>8373</v>
      </c>
      <c r="CF700" s="1">
        <v>28</v>
      </c>
      <c r="CI700" s="1"/>
      <c r="CM700" s="51"/>
      <c r="CN700" s="38"/>
      <c r="CO700" s="38"/>
      <c r="CP700" s="38"/>
      <c r="CQ700" s="38"/>
      <c r="CR700" s="38"/>
      <c r="CS700" s="38"/>
      <c r="CT700"/>
      <c r="CU700"/>
    </row>
    <row r="701" spans="1:99" ht="14" hidden="1" customHeight="1" outlineLevel="1" x14ac:dyDescent="0.2">
      <c r="A701" t="s">
        <v>629</v>
      </c>
      <c r="B701" t="s">
        <v>1343</v>
      </c>
      <c r="C701" s="1">
        <f t="shared" si="287"/>
        <v>21014</v>
      </c>
      <c r="D701" s="3">
        <f>IF(N701&gt;0, RANK(N701,(N701:P701,Q701:AE701)),0)</f>
        <v>2</v>
      </c>
      <c r="E701" s="3">
        <f>IF(O701&gt;0,RANK(O701,(N701:P701,Q701:AE701)),0)</f>
        <v>1</v>
      </c>
      <c r="F701" s="3">
        <f>IF(P701&gt;0,RANK(P701,(N701:P701,Q701:AE701)),0)</f>
        <v>3</v>
      </c>
      <c r="G701" s="1">
        <f t="shared" si="288"/>
        <v>7582</v>
      </c>
      <c r="H701" s="2">
        <f t="shared" si="289"/>
        <v>0.3608070809936233</v>
      </c>
      <c r="I701" s="2"/>
      <c r="J701" s="2">
        <f t="shared" si="290"/>
        <v>0.30803274007804321</v>
      </c>
      <c r="K701" s="2">
        <f t="shared" si="291"/>
        <v>0.66883982107166651</v>
      </c>
      <c r="L701" s="2">
        <f t="shared" si="292"/>
        <v>1.7179023508137433E-2</v>
      </c>
      <c r="M701" s="2">
        <f t="shared" si="293"/>
        <v>5.9484153421529053E-3</v>
      </c>
      <c r="N701" s="38">
        <v>6473</v>
      </c>
      <c r="O701" s="38">
        <v>14055</v>
      </c>
      <c r="P701" s="38">
        <v>361</v>
      </c>
      <c r="Q701" s="38">
        <v>5</v>
      </c>
      <c r="R701" s="38">
        <v>5</v>
      </c>
      <c r="S701" s="38"/>
      <c r="T701" s="38">
        <v>2</v>
      </c>
      <c r="U701" s="38">
        <v>0</v>
      </c>
      <c r="V701" s="38"/>
      <c r="W701" s="38">
        <f>IF(Copyright!B$11=1,IF(CF701&gt;0,CF701-SUM(Q701:V701)-SUM(X701:AY701),SUM(CN701:CR701)),SUM(CN701:CR701))</f>
        <v>113</v>
      </c>
      <c r="X701" s="38">
        <v>0</v>
      </c>
      <c r="Y701" s="38">
        <v>0</v>
      </c>
      <c r="Z701" s="38">
        <v>0</v>
      </c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  <c r="BA701" s="3">
        <f>IF(Q701&gt;0,RANK(Q701,(N701:P701,Q701:AE701)),0)</f>
        <v>5</v>
      </c>
      <c r="BB701" s="3">
        <f>IF(R701&gt;0,RANK(R701,(N701:P701,Q701:AE701)),0)</f>
        <v>5</v>
      </c>
      <c r="BC701" s="3">
        <f>IF(S701&gt;0,RANK(S701,(N701:P701,Q701:AE701)),0)</f>
        <v>0</v>
      </c>
      <c r="BD701" s="3">
        <f>IF(T701&gt;0,RANK(T701,(N701:P701,Q701:AE701)),0)</f>
        <v>7</v>
      </c>
      <c r="BE701" s="2">
        <f t="shared" si="294"/>
        <v>2.3793661368611403E-4</v>
      </c>
      <c r="BF701" s="2">
        <f t="shared" si="295"/>
        <v>2.3793661368611403E-4</v>
      </c>
      <c r="BG701" s="2">
        <f t="shared" si="296"/>
        <v>0</v>
      </c>
      <c r="BH701" s="2">
        <f t="shared" si="297"/>
        <v>9.5174645474445602E-5</v>
      </c>
      <c r="BJ701" t="s">
        <v>629</v>
      </c>
      <c r="BK701" t="s">
        <v>1343</v>
      </c>
      <c r="BL701">
        <v>12</v>
      </c>
      <c r="BN701">
        <v>0</v>
      </c>
      <c r="BO701" s="60">
        <v>17</v>
      </c>
      <c r="BP701" s="62">
        <v>133</v>
      </c>
      <c r="BQ701" s="66">
        <f t="shared" si="298"/>
        <v>17133</v>
      </c>
      <c r="BR701" s="66">
        <f t="shared" si="286"/>
        <v>17133</v>
      </c>
      <c r="BS701" s="3" t="s">
        <v>3083</v>
      </c>
      <c r="BX701" s="38">
        <f t="shared" si="300"/>
        <v>0</v>
      </c>
      <c r="CB701" s="95"/>
      <c r="CC701" s="38" t="s">
        <v>3738</v>
      </c>
      <c r="CD701" s="38">
        <f t="shared" si="299"/>
        <v>0</v>
      </c>
      <c r="CE701" s="38">
        <f>14055+6473+361+125</f>
        <v>21014</v>
      </c>
      <c r="CF701" s="38">
        <v>125</v>
      </c>
      <c r="CI701" s="1"/>
      <c r="CM701" s="51"/>
      <c r="CN701" s="38"/>
      <c r="CO701" s="38"/>
      <c r="CP701" s="38"/>
      <c r="CQ701" s="38"/>
      <c r="CR701" s="38"/>
      <c r="CS701" s="38"/>
      <c r="CT701"/>
      <c r="CU701"/>
    </row>
    <row r="702" spans="1:99" ht="14" hidden="1" customHeight="1" outlineLevel="1" x14ac:dyDescent="0.2">
      <c r="A702" t="s">
        <v>1381</v>
      </c>
      <c r="B702" t="s">
        <v>1343</v>
      </c>
      <c r="C702" s="1">
        <f t="shared" si="287"/>
        <v>13203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>IF(P702&gt;0,RANK(P702,(N702:P702,Q702:AE702)),0)</f>
        <v>3</v>
      </c>
      <c r="G702" s="1">
        <f t="shared" si="288"/>
        <v>5805</v>
      </c>
      <c r="H702" s="2">
        <f t="shared" si="289"/>
        <v>0.43967280163599182</v>
      </c>
      <c r="I702" s="2"/>
      <c r="J702" s="2">
        <f t="shared" si="290"/>
        <v>0.27062031356509886</v>
      </c>
      <c r="K702" s="2">
        <f t="shared" si="291"/>
        <v>0.71029311520109062</v>
      </c>
      <c r="L702" s="2">
        <f t="shared" si="292"/>
        <v>1.7874725441187608E-2</v>
      </c>
      <c r="M702" s="2">
        <f t="shared" si="293"/>
        <v>1.2118457926229148E-3</v>
      </c>
      <c r="N702" s="38">
        <v>3573</v>
      </c>
      <c r="O702" s="38">
        <v>9378</v>
      </c>
      <c r="P702" s="38">
        <v>236</v>
      </c>
      <c r="Q702" s="38">
        <v>5</v>
      </c>
      <c r="R702" s="38">
        <v>11</v>
      </c>
      <c r="S702" s="38"/>
      <c r="T702" s="38">
        <v>0</v>
      </c>
      <c r="U702" s="38">
        <v>0</v>
      </c>
      <c r="V702" s="38"/>
      <c r="W702" s="38">
        <f>IF(Copyright!B$11=1,IF(CF702&gt;0,CF702-SUM(Q702:V702)-SUM(X702:AY702),SUM(CN702:CR702)),SUM(CN702:CR702))</f>
        <v>0</v>
      </c>
      <c r="X702" s="38">
        <v>0</v>
      </c>
      <c r="Y702" s="38">
        <v>0</v>
      </c>
      <c r="Z702" s="38">
        <v>0</v>
      </c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  <c r="BA702" s="3">
        <f>IF(Q702&gt;0,RANK(Q702,(N702:P702,Q702:AE702)),0)</f>
        <v>5</v>
      </c>
      <c r="BB702" s="3">
        <f>IF(R702&gt;0,RANK(R702,(N702:P702,Q702:AE702)),0)</f>
        <v>4</v>
      </c>
      <c r="BC702" s="3">
        <f>IF(S702&gt;0,RANK(S702,(N702:P702,Q702:AE702)),0)</f>
        <v>0</v>
      </c>
      <c r="BD702" s="3">
        <f>IF(T702&gt;0,RANK(T702,(N702:P702,Q702:AE702)),0)</f>
        <v>0</v>
      </c>
      <c r="BE702" s="2">
        <f t="shared" si="294"/>
        <v>3.7870181019465275E-4</v>
      </c>
      <c r="BF702" s="2">
        <f t="shared" si="295"/>
        <v>8.3314398242823604E-4</v>
      </c>
      <c r="BG702" s="2">
        <f t="shared" si="296"/>
        <v>0</v>
      </c>
      <c r="BH702" s="2">
        <f t="shared" si="297"/>
        <v>0</v>
      </c>
      <c r="BJ702" t="s">
        <v>1381</v>
      </c>
      <c r="BK702" t="s">
        <v>1343</v>
      </c>
      <c r="BL702">
        <v>15</v>
      </c>
      <c r="BN702">
        <v>0</v>
      </c>
      <c r="BO702" s="60">
        <v>17</v>
      </c>
      <c r="BP702" s="62">
        <v>135</v>
      </c>
      <c r="BQ702" s="66">
        <f t="shared" si="298"/>
        <v>17135</v>
      </c>
      <c r="BR702" s="66">
        <f t="shared" si="286"/>
        <v>17135</v>
      </c>
      <c r="BS702" s="3" t="s">
        <v>3083</v>
      </c>
      <c r="BX702" s="38">
        <f t="shared" si="300"/>
        <v>-16</v>
      </c>
      <c r="CB702" s="95"/>
      <c r="CD702" s="38">
        <f t="shared" si="299"/>
        <v>16</v>
      </c>
      <c r="CE702" s="38">
        <v>13187</v>
      </c>
      <c r="CF702" s="1"/>
      <c r="CI702" s="1"/>
      <c r="CM702" s="51"/>
      <c r="CN702" s="38"/>
      <c r="CO702" s="38"/>
      <c r="CP702" s="38"/>
      <c r="CQ702" s="38"/>
      <c r="CR702" s="38"/>
      <c r="CS702" s="38"/>
      <c r="CT702"/>
      <c r="CU702"/>
    </row>
    <row r="703" spans="1:99" ht="14" hidden="1" customHeight="1" outlineLevel="1" x14ac:dyDescent="0.2">
      <c r="A703" t="s">
        <v>1124</v>
      </c>
      <c r="B703" t="s">
        <v>1343</v>
      </c>
      <c r="C703" s="1">
        <f t="shared" si="287"/>
        <v>14677</v>
      </c>
      <c r="D703" s="3">
        <f>IF(N703&gt;0, RANK(N703,(N703:P703,Q703:AE703)),0)</f>
        <v>2</v>
      </c>
      <c r="E703" s="3">
        <f>IF(O703&gt;0,RANK(O703,(N703:P703,Q703:AE703)),0)</f>
        <v>1</v>
      </c>
      <c r="F703" s="3">
        <f>IF(P703&gt;0,RANK(P703,(N703:P703,Q703:AE703)),0)</f>
        <v>3</v>
      </c>
      <c r="G703" s="1">
        <f t="shared" si="288"/>
        <v>4759</v>
      </c>
      <c r="H703" s="2">
        <f t="shared" si="289"/>
        <v>0.32424882469169447</v>
      </c>
      <c r="I703" s="2"/>
      <c r="J703" s="2">
        <f t="shared" si="290"/>
        <v>0.33031273420998841</v>
      </c>
      <c r="K703" s="2">
        <f t="shared" si="291"/>
        <v>0.65456155890168288</v>
      </c>
      <c r="L703" s="2">
        <f t="shared" si="292"/>
        <v>1.321796007358452E-2</v>
      </c>
      <c r="M703" s="2">
        <f t="shared" si="293"/>
        <v>1.9077468147441854E-3</v>
      </c>
      <c r="N703" s="38">
        <v>4848</v>
      </c>
      <c r="O703" s="38">
        <v>9607</v>
      </c>
      <c r="P703" s="38">
        <v>194</v>
      </c>
      <c r="Q703" s="38">
        <v>10</v>
      </c>
      <c r="R703" s="38">
        <v>13</v>
      </c>
      <c r="S703" s="38"/>
      <c r="T703" s="38">
        <v>3</v>
      </c>
      <c r="U703" s="38">
        <v>2</v>
      </c>
      <c r="V703" s="38"/>
      <c r="W703" s="38">
        <f>IF(Copyright!B$11=1,IF(CF703&gt;0,CF703-SUM(Q703:V703)-SUM(X703:AY703),SUM(CN703:CR703)),SUM(CN703:CR703))</f>
        <v>0</v>
      </c>
      <c r="X703" s="38">
        <v>0</v>
      </c>
      <c r="Y703" s="38">
        <v>0</v>
      </c>
      <c r="Z703" s="38">
        <v>0</v>
      </c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  <c r="BA703" s="3">
        <f>IF(Q703&gt;0,RANK(Q703,(N703:P703,Q703:AE703)),0)</f>
        <v>5</v>
      </c>
      <c r="BB703" s="3">
        <f>IF(R703&gt;0,RANK(R703,(N703:P703,Q703:AE703)),0)</f>
        <v>4</v>
      </c>
      <c r="BC703" s="3">
        <f>IF(S703&gt;0,RANK(S703,(N703:P703,Q703:AE703)),0)</f>
        <v>0</v>
      </c>
      <c r="BD703" s="3">
        <f>IF(T703&gt;0,RANK(T703,(N703:P703,Q703:AE703)),0)</f>
        <v>6</v>
      </c>
      <c r="BE703" s="2">
        <f t="shared" si="294"/>
        <v>6.8133814812291343E-4</v>
      </c>
      <c r="BF703" s="2">
        <f t="shared" si="295"/>
        <v>8.8573959255978745E-4</v>
      </c>
      <c r="BG703" s="2">
        <f t="shared" si="296"/>
        <v>0</v>
      </c>
      <c r="BH703" s="2">
        <f t="shared" si="297"/>
        <v>2.0440144443687402E-4</v>
      </c>
      <c r="BJ703" t="s">
        <v>1124</v>
      </c>
      <c r="BK703" t="s">
        <v>1343</v>
      </c>
      <c r="BL703">
        <v>15</v>
      </c>
      <c r="BN703">
        <v>0</v>
      </c>
      <c r="BO703" s="60">
        <v>17</v>
      </c>
      <c r="BP703" s="62">
        <v>137</v>
      </c>
      <c r="BQ703" s="66">
        <f t="shared" si="298"/>
        <v>17137</v>
      </c>
      <c r="BR703" s="66">
        <f t="shared" si="286"/>
        <v>17137</v>
      </c>
      <c r="BS703" s="3" t="s">
        <v>3083</v>
      </c>
      <c r="BX703" s="38">
        <f t="shared" si="300"/>
        <v>-28</v>
      </c>
      <c r="CC703" s="1" t="s">
        <v>3157</v>
      </c>
      <c r="CD703" s="38">
        <f t="shared" si="299"/>
        <v>14677</v>
      </c>
      <c r="CF703" s="1"/>
      <c r="CI703" s="1"/>
      <c r="CM703" s="51"/>
      <c r="CN703" s="38"/>
      <c r="CO703" s="38"/>
      <c r="CP703" s="38"/>
      <c r="CQ703" s="38"/>
      <c r="CR703" s="38"/>
      <c r="CS703" s="38"/>
      <c r="CT703"/>
      <c r="CU703"/>
    </row>
    <row r="704" spans="1:99" ht="14" hidden="1" customHeight="1" outlineLevel="1" x14ac:dyDescent="0.2">
      <c r="A704" t="s">
        <v>1679</v>
      </c>
      <c r="B704" t="s">
        <v>1343</v>
      </c>
      <c r="C704" s="1">
        <f t="shared" si="287"/>
        <v>6528</v>
      </c>
      <c r="D704" s="3">
        <f>IF(N704&gt;0, RANK(N704,(N704:P704,Q704:AE704)),0)</f>
        <v>2</v>
      </c>
      <c r="E704" s="3">
        <f>IF(O704&gt;0,RANK(O704,(N704:P704,Q704:AE704)),0)</f>
        <v>1</v>
      </c>
      <c r="F704" s="3">
        <f>IF(P704&gt;0,RANK(P704,(N704:P704,Q704:AE704)),0)</f>
        <v>3</v>
      </c>
      <c r="G704" s="1">
        <f t="shared" si="288"/>
        <v>3201</v>
      </c>
      <c r="H704" s="2">
        <f t="shared" si="289"/>
        <v>0.49034926470588236</v>
      </c>
      <c r="I704" s="2"/>
      <c r="J704" s="2">
        <f t="shared" si="290"/>
        <v>0.24739583333333334</v>
      </c>
      <c r="K704" s="2">
        <f t="shared" si="291"/>
        <v>0.73774509803921573</v>
      </c>
      <c r="L704" s="2">
        <f t="shared" si="292"/>
        <v>1.4093137254901961E-2</v>
      </c>
      <c r="M704" s="2">
        <f t="shared" si="293"/>
        <v>7.6593137254893882E-4</v>
      </c>
      <c r="N704" s="38">
        <v>1615</v>
      </c>
      <c r="O704" s="38">
        <v>4816</v>
      </c>
      <c r="P704" s="38">
        <v>92</v>
      </c>
      <c r="Q704" s="38">
        <v>0</v>
      </c>
      <c r="R704" s="38">
        <v>5</v>
      </c>
      <c r="S704" s="38"/>
      <c r="T704" s="38">
        <v>0</v>
      </c>
      <c r="U704" s="38">
        <v>0</v>
      </c>
      <c r="V704" s="38"/>
      <c r="W704" s="38">
        <f>IF(Copyright!B$11=1,IF(CF704&gt;0,CF704-SUM(Q704:V704)-SUM(X704:AY704),SUM(CN704:CR704)),SUM(CN704:CR704))</f>
        <v>0</v>
      </c>
      <c r="X704" s="38">
        <v>0</v>
      </c>
      <c r="Y704" s="38">
        <v>0</v>
      </c>
      <c r="Z704" s="38">
        <v>0</v>
      </c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  <c r="BA704" s="3">
        <f>IF(Q704&gt;0,RANK(Q704,(N704:P704,Q704:AE704)),0)</f>
        <v>0</v>
      </c>
      <c r="BB704" s="3">
        <f>IF(R704&gt;0,RANK(R704,(N704:P704,Q704:AE704)),0)</f>
        <v>4</v>
      </c>
      <c r="BC704" s="3">
        <f>IF(S704&gt;0,RANK(S704,(N704:P704,Q704:AE704)),0)</f>
        <v>0</v>
      </c>
      <c r="BD704" s="3">
        <f>IF(T704&gt;0,RANK(T704,(N704:P704,Q704:AE704)),0)</f>
        <v>0</v>
      </c>
      <c r="BE704" s="2">
        <f t="shared" si="294"/>
        <v>0</v>
      </c>
      <c r="BF704" s="2">
        <f t="shared" si="295"/>
        <v>7.659313725490196E-4</v>
      </c>
      <c r="BG704" s="2">
        <f t="shared" si="296"/>
        <v>0</v>
      </c>
      <c r="BH704" s="2">
        <f t="shared" si="297"/>
        <v>0</v>
      </c>
      <c r="BJ704" t="s">
        <v>1679</v>
      </c>
      <c r="BK704" t="s">
        <v>1343</v>
      </c>
      <c r="BL704">
        <v>15</v>
      </c>
      <c r="BN704">
        <v>0</v>
      </c>
      <c r="BO704" s="60">
        <v>17</v>
      </c>
      <c r="BP704" s="62">
        <v>139</v>
      </c>
      <c r="BQ704" s="66">
        <f t="shared" si="298"/>
        <v>17139</v>
      </c>
      <c r="BR704" s="66">
        <f t="shared" si="286"/>
        <v>17139</v>
      </c>
      <c r="BS704" s="3" t="s">
        <v>3083</v>
      </c>
      <c r="BX704" s="38">
        <f t="shared" si="300"/>
        <v>-5</v>
      </c>
      <c r="CC704" s="1" t="s">
        <v>2453</v>
      </c>
      <c r="CD704" s="38">
        <f t="shared" si="299"/>
        <v>6528</v>
      </c>
      <c r="CF704" s="100"/>
      <c r="CG704" s="95" t="s">
        <v>3749</v>
      </c>
      <c r="CH704" s="95"/>
      <c r="CI704" s="1"/>
      <c r="CM704" s="51"/>
      <c r="CN704" s="38"/>
      <c r="CO704" s="38"/>
      <c r="CP704" s="38"/>
      <c r="CQ704" s="38"/>
      <c r="CR704" s="38"/>
      <c r="CS704" s="38"/>
      <c r="CT704"/>
      <c r="CU704"/>
    </row>
    <row r="705" spans="1:99" ht="14" hidden="1" customHeight="1" outlineLevel="1" x14ac:dyDescent="0.2">
      <c r="A705" t="s">
        <v>614</v>
      </c>
      <c r="B705" t="s">
        <v>1343</v>
      </c>
      <c r="C705" s="1">
        <f t="shared" si="287"/>
        <v>25799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>IF(P705&gt;0,RANK(P705,(N705:P705,Q705:AE705)),0)</f>
        <v>3</v>
      </c>
      <c r="G705" s="1">
        <f t="shared" si="288"/>
        <v>7567</v>
      </c>
      <c r="H705" s="2">
        <f t="shared" si="289"/>
        <v>0.2933059420907787</v>
      </c>
      <c r="I705" s="2"/>
      <c r="J705" s="2">
        <f t="shared" si="290"/>
        <v>0.34431567115004458</v>
      </c>
      <c r="K705" s="2">
        <f t="shared" si="291"/>
        <v>0.63762161324082334</v>
      </c>
      <c r="L705" s="2">
        <f t="shared" si="292"/>
        <v>1.612465599441839E-2</v>
      </c>
      <c r="M705" s="2">
        <f t="shared" si="293"/>
        <v>1.9380596147136955E-3</v>
      </c>
      <c r="N705" s="38">
        <v>8883</v>
      </c>
      <c r="O705" s="38">
        <v>16450</v>
      </c>
      <c r="P705" s="38">
        <v>416</v>
      </c>
      <c r="Q705" s="38">
        <v>24</v>
      </c>
      <c r="R705" s="38">
        <v>22</v>
      </c>
      <c r="S705" s="38"/>
      <c r="T705" s="38">
        <v>2</v>
      </c>
      <c r="U705" s="38">
        <v>2</v>
      </c>
      <c r="V705" s="38"/>
      <c r="W705" s="38">
        <f>IF(Copyright!B$11=1,IF(CF705&gt;0,CF705-SUM(Q705:V705)-SUM(X705:AY705),SUM(CN705:CR705)),SUM(CN705:CR705))</f>
        <v>0</v>
      </c>
      <c r="X705" s="38">
        <v>0</v>
      </c>
      <c r="Y705" s="38">
        <v>0</v>
      </c>
      <c r="Z705" s="38">
        <v>0</v>
      </c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  <c r="BA705" s="3">
        <f>IF(Q705&gt;0,RANK(Q705,(N705:P705,Q705:AE705)),0)</f>
        <v>4</v>
      </c>
      <c r="BB705" s="3">
        <f>IF(R705&gt;0,RANK(R705,(N705:P705,Q705:AE705)),0)</f>
        <v>5</v>
      </c>
      <c r="BC705" s="3">
        <f>IF(S705&gt;0,RANK(S705,(N705:P705,Q705:AE705)),0)</f>
        <v>0</v>
      </c>
      <c r="BD705" s="3">
        <f>IF(T705&gt;0,RANK(T705,(N705:P705,Q705:AE705)),0)</f>
        <v>6</v>
      </c>
      <c r="BE705" s="2">
        <f t="shared" si="294"/>
        <v>9.3026861506259931E-4</v>
      </c>
      <c r="BF705" s="2">
        <f t="shared" si="295"/>
        <v>8.5274623047404939E-4</v>
      </c>
      <c r="BG705" s="2">
        <f t="shared" si="296"/>
        <v>0</v>
      </c>
      <c r="BH705" s="2">
        <f t="shared" si="297"/>
        <v>7.7522384588549938E-5</v>
      </c>
      <c r="BJ705" t="s">
        <v>614</v>
      </c>
      <c r="BK705" t="s">
        <v>1343</v>
      </c>
      <c r="BL705">
        <v>16</v>
      </c>
      <c r="BN705">
        <v>0</v>
      </c>
      <c r="BO705" s="60">
        <v>17</v>
      </c>
      <c r="BP705" s="62">
        <v>141</v>
      </c>
      <c r="BQ705" s="66">
        <f t="shared" si="298"/>
        <v>17141</v>
      </c>
      <c r="BR705" s="66">
        <f t="shared" si="286"/>
        <v>17141</v>
      </c>
      <c r="BS705" s="3" t="s">
        <v>3083</v>
      </c>
      <c r="BX705" s="38">
        <f t="shared" si="300"/>
        <v>-50</v>
      </c>
      <c r="CD705" s="38">
        <f t="shared" si="299"/>
        <v>25799</v>
      </c>
      <c r="CF705" s="1"/>
      <c r="CI705" s="1"/>
      <c r="CM705" s="51"/>
      <c r="CN705" s="38"/>
      <c r="CO705" s="38"/>
      <c r="CP705" s="38"/>
      <c r="CQ705" s="38"/>
      <c r="CR705" s="38"/>
      <c r="CS705" s="38"/>
      <c r="CT705"/>
      <c r="CU705"/>
    </row>
    <row r="706" spans="1:99" ht="14" hidden="1" customHeight="1" outlineLevel="1" x14ac:dyDescent="0.2">
      <c r="A706" t="s">
        <v>700</v>
      </c>
      <c r="B706" t="s">
        <v>1343</v>
      </c>
      <c r="C706" s="1">
        <f t="shared" si="287"/>
        <v>79138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>IF(P706&gt;0,RANK(P706,(N706:P706,Q706:AE706)),0)</f>
        <v>3</v>
      </c>
      <c r="G706" s="1">
        <f t="shared" si="288"/>
        <v>3668</v>
      </c>
      <c r="H706" s="2">
        <f t="shared" si="289"/>
        <v>4.6349414946043617E-2</v>
      </c>
      <c r="I706" s="2"/>
      <c r="J706" s="2">
        <f t="shared" si="290"/>
        <v>0.51257297379261546</v>
      </c>
      <c r="K706" s="2">
        <f t="shared" si="291"/>
        <v>0.4662235588465718</v>
      </c>
      <c r="L706" s="2">
        <f t="shared" si="292"/>
        <v>1.6060552452677603E-2</v>
      </c>
      <c r="M706" s="2">
        <f t="shared" si="293"/>
        <v>5.1429149081351419E-3</v>
      </c>
      <c r="N706" s="38">
        <v>40564</v>
      </c>
      <c r="O706" s="38">
        <v>36896</v>
      </c>
      <c r="P706" s="38">
        <v>1271</v>
      </c>
      <c r="Q706" s="38">
        <v>0</v>
      </c>
      <c r="R706" s="38">
        <v>290</v>
      </c>
      <c r="S706" s="38"/>
      <c r="T706" s="38">
        <v>15</v>
      </c>
      <c r="U706" s="38">
        <v>27</v>
      </c>
      <c r="V706" s="38"/>
      <c r="W706" s="38">
        <f>IF(Copyright!B$11=1,IF(CF706&gt;0,CF706-SUM(Q706:V706)-SUM(X706:AY706),SUM(CN706:CR706)),SUM(CN706:CR706))</f>
        <v>2</v>
      </c>
      <c r="X706" s="38">
        <v>71</v>
      </c>
      <c r="Y706" s="38">
        <v>0</v>
      </c>
      <c r="Z706" s="38">
        <v>2</v>
      </c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  <c r="BA706" s="3">
        <f>IF(Q706&gt;0,RANK(Q706,(N706:P706,Q706:AE706)),0)</f>
        <v>0</v>
      </c>
      <c r="BB706" s="3">
        <f>IF(R706&gt;0,RANK(R706,(N706:P706,Q706:AE706)),0)</f>
        <v>4</v>
      </c>
      <c r="BC706" s="3">
        <f>IF(S706&gt;0,RANK(S706,(N706:P706,Q706:AE706)),0)</f>
        <v>0</v>
      </c>
      <c r="BD706" s="3">
        <f>IF(T706&gt;0,RANK(T706,(N706:P706,Q706:AE706)),0)</f>
        <v>7</v>
      </c>
      <c r="BE706" s="2">
        <f t="shared" si="294"/>
        <v>0</v>
      </c>
      <c r="BF706" s="2">
        <f t="shared" si="295"/>
        <v>3.6644848239783668E-3</v>
      </c>
      <c r="BG706" s="2">
        <f t="shared" si="296"/>
        <v>0</v>
      </c>
      <c r="BH706" s="2">
        <f t="shared" si="297"/>
        <v>1.8954231848163967E-4</v>
      </c>
      <c r="BJ706" t="s">
        <v>700</v>
      </c>
      <c r="BK706" t="s">
        <v>1343</v>
      </c>
      <c r="BN706">
        <v>0</v>
      </c>
      <c r="BO706" s="60">
        <v>17</v>
      </c>
      <c r="BP706" s="62">
        <v>143</v>
      </c>
      <c r="BQ706" s="66">
        <f t="shared" si="298"/>
        <v>17143</v>
      </c>
      <c r="BR706" s="66">
        <f t="shared" si="286"/>
        <v>17143</v>
      </c>
      <c r="BS706" s="3" t="s">
        <v>3083</v>
      </c>
      <c r="BX706" s="38">
        <f t="shared" si="300"/>
        <v>0</v>
      </c>
      <c r="CB706" s="95"/>
      <c r="CD706" s="38">
        <f t="shared" si="299"/>
        <v>0</v>
      </c>
      <c r="CE706" s="38">
        <v>79138</v>
      </c>
      <c r="CF706" s="38">
        <f>1+15+27+290+1+71+2</f>
        <v>407</v>
      </c>
      <c r="CG706" s="38" t="s">
        <v>3953</v>
      </c>
      <c r="CI706" s="1"/>
      <c r="CM706" s="51"/>
      <c r="CN706" s="38"/>
      <c r="CO706" s="38"/>
      <c r="CP706" s="38"/>
      <c r="CQ706" s="38"/>
      <c r="CR706" s="38"/>
      <c r="CS706" s="38"/>
      <c r="CT706"/>
      <c r="CU706"/>
    </row>
    <row r="707" spans="1:99" ht="14" hidden="1" customHeight="1" outlineLevel="1" x14ac:dyDescent="0.2">
      <c r="A707" t="s">
        <v>2079</v>
      </c>
      <c r="B707" t="s">
        <v>1343</v>
      </c>
      <c r="C707" s="1">
        <f t="shared" si="287"/>
        <v>9248</v>
      </c>
      <c r="D707" s="3">
        <f>IF(N707&gt;0, RANK(N707,(N707:P707,Q707:AE707)),0)</f>
        <v>2</v>
      </c>
      <c r="E707" s="3">
        <f>IF(O707&gt;0,RANK(O707,(N707:P707,Q707:AE707)),0)</f>
        <v>1</v>
      </c>
      <c r="F707" s="3">
        <f>IF(P707&gt;0,RANK(P707,(N707:P707,Q707:AE707)),0)</f>
        <v>3</v>
      </c>
      <c r="G707" s="1">
        <f t="shared" si="288"/>
        <v>4803</v>
      </c>
      <c r="H707" s="2">
        <f t="shared" si="289"/>
        <v>0.5193555363321799</v>
      </c>
      <c r="I707" s="2"/>
      <c r="J707" s="2">
        <f t="shared" si="290"/>
        <v>0.23205017301038061</v>
      </c>
      <c r="K707" s="2">
        <f t="shared" si="291"/>
        <v>0.75140570934256057</v>
      </c>
      <c r="L707" s="2">
        <f t="shared" si="292"/>
        <v>1.5787197231833909E-2</v>
      </c>
      <c r="M707" s="2">
        <f t="shared" si="293"/>
        <v>7.5692041522496673E-4</v>
      </c>
      <c r="N707" s="38">
        <v>2146</v>
      </c>
      <c r="O707" s="38">
        <v>6949</v>
      </c>
      <c r="P707" s="38">
        <v>146</v>
      </c>
      <c r="Q707" s="38">
        <v>3</v>
      </c>
      <c r="R707" s="38">
        <v>4</v>
      </c>
      <c r="S707" s="38"/>
      <c r="T707" s="38">
        <v>0</v>
      </c>
      <c r="U707" s="38">
        <v>0</v>
      </c>
      <c r="V707" s="38"/>
      <c r="W707" s="38">
        <f>IF(Copyright!B$11=1,IF(CF707&gt;0,CF707-SUM(Q707:V707)-SUM(X707:AY707),SUM(CN707:CR707)),SUM(CN707:CR707))</f>
        <v>0</v>
      </c>
      <c r="X707" s="38">
        <v>0</v>
      </c>
      <c r="Y707" s="38">
        <v>0</v>
      </c>
      <c r="Z707" s="38">
        <v>0</v>
      </c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  <c r="BA707" s="3">
        <f>IF(Q707&gt;0,RANK(Q707,(N707:P707,Q707:AE707)),0)</f>
        <v>5</v>
      </c>
      <c r="BB707" s="3">
        <f>IF(R707&gt;0,RANK(R707,(N707:P707,Q707:AE707)),0)</f>
        <v>4</v>
      </c>
      <c r="BC707" s="3">
        <f>IF(S707&gt;0,RANK(S707,(N707:P707,Q707:AE707)),0)</f>
        <v>0</v>
      </c>
      <c r="BD707" s="3">
        <f>IF(T707&gt;0,RANK(T707,(N707:P707,Q707:AE707)),0)</f>
        <v>0</v>
      </c>
      <c r="BE707" s="2">
        <f t="shared" si="294"/>
        <v>3.2439446366782005E-4</v>
      </c>
      <c r="BF707" s="2">
        <f t="shared" si="295"/>
        <v>4.3252595155709344E-4</v>
      </c>
      <c r="BG707" s="2">
        <f t="shared" si="296"/>
        <v>0</v>
      </c>
      <c r="BH707" s="2">
        <f t="shared" si="297"/>
        <v>0</v>
      </c>
      <c r="BJ707" t="s">
        <v>2079</v>
      </c>
      <c r="BK707" t="s">
        <v>1343</v>
      </c>
      <c r="BL707">
        <v>12</v>
      </c>
      <c r="BN707">
        <v>0</v>
      </c>
      <c r="BO707" s="60">
        <v>17</v>
      </c>
      <c r="BP707" s="62">
        <v>145</v>
      </c>
      <c r="BQ707" s="66">
        <f t="shared" si="298"/>
        <v>17145</v>
      </c>
      <c r="BR707" s="66">
        <f t="shared" si="286"/>
        <v>17145</v>
      </c>
      <c r="BS707" s="3" t="s">
        <v>3083</v>
      </c>
      <c r="BX707" s="38">
        <f t="shared" si="300"/>
        <v>-7</v>
      </c>
      <c r="CC707" s="38" t="s">
        <v>3157</v>
      </c>
      <c r="CD707" s="38">
        <f t="shared" si="299"/>
        <v>9248</v>
      </c>
      <c r="CF707" s="1"/>
      <c r="CI707" s="1"/>
      <c r="CM707" s="51"/>
      <c r="CN707" s="38"/>
      <c r="CO707" s="38"/>
      <c r="CP707" s="38"/>
      <c r="CQ707" s="38"/>
      <c r="CR707" s="38"/>
      <c r="CS707" s="38"/>
      <c r="CT707"/>
      <c r="CU707"/>
    </row>
    <row r="708" spans="1:99" ht="14" hidden="1" customHeight="1" outlineLevel="1" x14ac:dyDescent="0.2">
      <c r="A708" t="s">
        <v>1638</v>
      </c>
      <c r="B708" t="s">
        <v>1343</v>
      </c>
      <c r="C708" s="1">
        <f t="shared" si="287"/>
        <v>9508</v>
      </c>
      <c r="D708" s="3">
        <f>IF(N708&gt;0, RANK(N708,(N708:P708,Q708:AE708)),0)</f>
        <v>2</v>
      </c>
      <c r="E708" s="3">
        <f>IF(O708&gt;0,RANK(O708,(N708:P708,Q708:AE708)),0)</f>
        <v>1</v>
      </c>
      <c r="F708" s="3">
        <f>IF(P708&gt;0,RANK(P708,(N708:P708,Q708:AE708)),0)</f>
        <v>3</v>
      </c>
      <c r="G708" s="1">
        <f t="shared" si="288"/>
        <v>2900</v>
      </c>
      <c r="H708" s="2">
        <f t="shared" si="289"/>
        <v>0.30500631047538912</v>
      </c>
      <c r="I708" s="2"/>
      <c r="J708" s="2">
        <f t="shared" si="290"/>
        <v>0.33697938578039544</v>
      </c>
      <c r="K708" s="2">
        <f t="shared" si="291"/>
        <v>0.64198569625578461</v>
      </c>
      <c r="L708" s="2">
        <f t="shared" si="292"/>
        <v>1.9772822885990745E-2</v>
      </c>
      <c r="M708" s="2">
        <f t="shared" si="293"/>
        <v>1.2620950778292096E-3</v>
      </c>
      <c r="N708" s="38">
        <v>3204</v>
      </c>
      <c r="O708" s="38">
        <v>6104</v>
      </c>
      <c r="P708" s="38">
        <v>188</v>
      </c>
      <c r="Q708" s="38">
        <v>6</v>
      </c>
      <c r="R708" s="38">
        <v>3</v>
      </c>
      <c r="S708" s="38"/>
      <c r="T708" s="38">
        <v>2</v>
      </c>
      <c r="U708" s="38">
        <v>1</v>
      </c>
      <c r="V708" s="38"/>
      <c r="W708" s="38">
        <f>IF(Copyright!B$11=1,IF(CF708&gt;0,CF708-SUM(Q708:V708)-SUM(X708:AY708),SUM(CN708:CR708)),SUM(CN708:CR708))</f>
        <v>0</v>
      </c>
      <c r="X708" s="38">
        <v>0</v>
      </c>
      <c r="Y708" s="38">
        <v>0</v>
      </c>
      <c r="Z708" s="38">
        <v>0</v>
      </c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  <c r="BA708" s="3">
        <f>IF(Q708&gt;0,RANK(Q708,(N708:P708,Q708:AE708)),0)</f>
        <v>4</v>
      </c>
      <c r="BB708" s="3">
        <f>IF(R708&gt;0,RANK(R708,(N708:P708,Q708:AE708)),0)</f>
        <v>5</v>
      </c>
      <c r="BC708" s="3">
        <f>IF(S708&gt;0,RANK(S708,(N708:P708,Q708:AE708)),0)</f>
        <v>0</v>
      </c>
      <c r="BD708" s="3">
        <f>IF(T708&gt;0,RANK(T708,(N708:P708,Q708:AE708)),0)</f>
        <v>6</v>
      </c>
      <c r="BE708" s="2">
        <f t="shared" si="294"/>
        <v>6.310475389145982E-4</v>
      </c>
      <c r="BF708" s="2">
        <f t="shared" si="295"/>
        <v>3.155237694572991E-4</v>
      </c>
      <c r="BG708" s="2">
        <f t="shared" si="296"/>
        <v>0</v>
      </c>
      <c r="BH708" s="2">
        <f t="shared" si="297"/>
        <v>2.1034917963819942E-4</v>
      </c>
      <c r="BJ708" t="s">
        <v>1638</v>
      </c>
      <c r="BK708" t="s">
        <v>1343</v>
      </c>
      <c r="BN708">
        <v>0</v>
      </c>
      <c r="BO708" s="60">
        <v>17</v>
      </c>
      <c r="BP708" s="62">
        <v>147</v>
      </c>
      <c r="BQ708" s="66">
        <f t="shared" si="298"/>
        <v>17147</v>
      </c>
      <c r="BR708" s="66">
        <f t="shared" si="286"/>
        <v>17147</v>
      </c>
      <c r="BS708" s="3" t="s">
        <v>3083</v>
      </c>
      <c r="BX708" s="38">
        <f t="shared" si="300"/>
        <v>-12</v>
      </c>
      <c r="BY708" s="73"/>
      <c r="CC708" s="1"/>
      <c r="CD708" s="38">
        <f t="shared" si="299"/>
        <v>9508</v>
      </c>
      <c r="CF708" s="100"/>
      <c r="CI708" s="1"/>
      <c r="CM708" s="51"/>
      <c r="CN708" s="38"/>
      <c r="CO708" s="38"/>
      <c r="CP708" s="38"/>
      <c r="CQ708" s="38"/>
      <c r="CR708" s="38"/>
      <c r="CS708" s="38"/>
      <c r="CT708"/>
      <c r="CU708"/>
    </row>
    <row r="709" spans="1:99" ht="14" hidden="1" customHeight="1" outlineLevel="1" x14ac:dyDescent="0.2">
      <c r="A709" t="s">
        <v>2605</v>
      </c>
      <c r="B709" t="s">
        <v>1343</v>
      </c>
      <c r="C709" s="1">
        <f t="shared" si="287"/>
        <v>7525</v>
      </c>
      <c r="D709" s="3">
        <f>IF(N709&gt;0, RANK(N709,(N709:P709,Q709:AE709)),0)</f>
        <v>2</v>
      </c>
      <c r="E709" s="3">
        <f>IF(O709&gt;0,RANK(O709,(N709:P709,Q709:AE709)),0)</f>
        <v>1</v>
      </c>
      <c r="F709" s="3">
        <f>IF(P709&gt;0,RANK(P709,(N709:P709,Q709:AE709)),0)</f>
        <v>3</v>
      </c>
      <c r="G709" s="1">
        <f t="shared" si="288"/>
        <v>4784</v>
      </c>
      <c r="H709" s="2">
        <f t="shared" si="289"/>
        <v>0.63574750830564786</v>
      </c>
      <c r="I709" s="2"/>
      <c r="J709" s="2">
        <f t="shared" si="290"/>
        <v>0.17302325581395347</v>
      </c>
      <c r="K709" s="2">
        <f t="shared" si="291"/>
        <v>0.80877076411960136</v>
      </c>
      <c r="L709" s="2">
        <f t="shared" si="292"/>
        <v>1.5681063122923587E-2</v>
      </c>
      <c r="M709" s="2">
        <f t="shared" si="293"/>
        <v>2.5249169435215511E-3</v>
      </c>
      <c r="N709" s="38">
        <v>1302</v>
      </c>
      <c r="O709" s="38">
        <v>6086</v>
      </c>
      <c r="P709" s="38">
        <v>118</v>
      </c>
      <c r="Q709" s="38">
        <v>1</v>
      </c>
      <c r="R709" s="38">
        <v>2</v>
      </c>
      <c r="S709" s="38"/>
      <c r="T709" s="38">
        <v>0</v>
      </c>
      <c r="U709" s="38">
        <v>0</v>
      </c>
      <c r="V709" s="38"/>
      <c r="W709" s="38">
        <f>IF(Copyright!B$11=1,IF(CF709&gt;0,CF709-SUM(Q709:V709)-SUM(X709:AY709),SUM(CN709:CR709)),SUM(CN709:CR709))</f>
        <v>16</v>
      </c>
      <c r="X709" s="38">
        <v>0</v>
      </c>
      <c r="Y709" s="38">
        <v>0</v>
      </c>
      <c r="Z709" s="38">
        <v>0</v>
      </c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  <c r="BA709" s="3">
        <f>IF(Q709&gt;0,RANK(Q709,(N709:P709,Q709:AE709)),0)</f>
        <v>6</v>
      </c>
      <c r="BB709" s="3">
        <f>IF(R709&gt;0,RANK(R709,(N709:P709,Q709:AE709)),0)</f>
        <v>5</v>
      </c>
      <c r="BC709" s="3">
        <f>IF(S709&gt;0,RANK(S709,(N709:P709,Q709:AE709)),0)</f>
        <v>0</v>
      </c>
      <c r="BD709" s="3">
        <f>IF(T709&gt;0,RANK(T709,(N709:P709,Q709:AE709)),0)</f>
        <v>0</v>
      </c>
      <c r="BE709" s="2">
        <f t="shared" si="294"/>
        <v>1.3289036544850499E-4</v>
      </c>
      <c r="BF709" s="2">
        <f t="shared" si="295"/>
        <v>2.6578073089700998E-4</v>
      </c>
      <c r="BG709" s="2">
        <f t="shared" si="296"/>
        <v>0</v>
      </c>
      <c r="BH709" s="2">
        <f t="shared" si="297"/>
        <v>0</v>
      </c>
      <c r="BJ709" t="s">
        <v>2605</v>
      </c>
      <c r="BK709" t="s">
        <v>1343</v>
      </c>
      <c r="BL709">
        <v>15</v>
      </c>
      <c r="BN709">
        <v>0</v>
      </c>
      <c r="BO709" s="60">
        <v>17</v>
      </c>
      <c r="BP709" s="62">
        <v>149</v>
      </c>
      <c r="BQ709" s="66">
        <f t="shared" si="298"/>
        <v>17149</v>
      </c>
      <c r="BR709" s="66">
        <f t="shared" si="286"/>
        <v>17149</v>
      </c>
      <c r="BS709" s="3" t="s">
        <v>3083</v>
      </c>
      <c r="BX709" s="38">
        <f t="shared" si="300"/>
        <v>0</v>
      </c>
      <c r="CB709" s="95"/>
      <c r="CC709" s="38" t="s">
        <v>3738</v>
      </c>
      <c r="CD709" s="38">
        <f t="shared" si="299"/>
        <v>0</v>
      </c>
      <c r="CE709" s="38">
        <f>6086+1302+118+19</f>
        <v>7525</v>
      </c>
      <c r="CF709" s="38">
        <v>19</v>
      </c>
      <c r="CI709" s="1"/>
      <c r="CM709" s="51"/>
      <c r="CN709" s="38"/>
      <c r="CO709" s="38"/>
      <c r="CP709" s="38"/>
      <c r="CQ709" s="38"/>
      <c r="CR709" s="38"/>
      <c r="CS709" s="38"/>
      <c r="CT709"/>
      <c r="CU709"/>
    </row>
    <row r="710" spans="1:99" ht="14" hidden="1" customHeight="1" outlineLevel="1" x14ac:dyDescent="0.2">
      <c r="A710" t="s">
        <v>556</v>
      </c>
      <c r="B710" t="s">
        <v>1343</v>
      </c>
      <c r="C710" s="1">
        <f t="shared" si="287"/>
        <v>2133</v>
      </c>
      <c r="D710" s="3">
        <f>IF(N710&gt;0, RANK(N710,(N710:P710,Q710:AE710)),0)</f>
        <v>2</v>
      </c>
      <c r="E710" s="3">
        <f>IF(O710&gt;0,RANK(O710,(N710:P710,Q710:AE710)),0)</f>
        <v>1</v>
      </c>
      <c r="F710" s="3">
        <f>IF(P710&gt;0,RANK(P710,(N710:P710,Q710:AE710)),0)</f>
        <v>3</v>
      </c>
      <c r="G710" s="1">
        <f t="shared" si="288"/>
        <v>1282</v>
      </c>
      <c r="H710" s="2">
        <f t="shared" si="289"/>
        <v>0.60103141115799341</v>
      </c>
      <c r="I710" s="2"/>
      <c r="J710" s="2">
        <f t="shared" si="290"/>
        <v>0.19503047351148617</v>
      </c>
      <c r="K710" s="2">
        <f t="shared" si="291"/>
        <v>0.79606188466947958</v>
      </c>
      <c r="L710" s="2">
        <f t="shared" si="292"/>
        <v>8.4388185654008432E-3</v>
      </c>
      <c r="M710" s="2">
        <f t="shared" si="293"/>
        <v>4.6882325363340784E-4</v>
      </c>
      <c r="N710" s="38">
        <v>416</v>
      </c>
      <c r="O710" s="38">
        <v>1698</v>
      </c>
      <c r="P710" s="38">
        <v>18</v>
      </c>
      <c r="Q710" s="38">
        <v>0</v>
      </c>
      <c r="R710" s="38">
        <v>1</v>
      </c>
      <c r="S710" s="38"/>
      <c r="T710" s="38">
        <v>0</v>
      </c>
      <c r="U710" s="38">
        <v>0</v>
      </c>
      <c r="V710" s="38"/>
      <c r="W710" s="38">
        <f>IF(Copyright!B$11=1,IF(CF710&gt;0,CF710-SUM(Q710:V710)-SUM(X710:AY710),SUM(CN710:CR710)),SUM(CN710:CR710))</f>
        <v>0</v>
      </c>
      <c r="X710" s="38">
        <v>0</v>
      </c>
      <c r="Y710" s="38">
        <v>0</v>
      </c>
      <c r="Z710" s="38">
        <v>0</v>
      </c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  <c r="BA710" s="3">
        <f>IF(Q710&gt;0,RANK(Q710,(N710:P710,Q710:AE710)),0)</f>
        <v>0</v>
      </c>
      <c r="BB710" s="3">
        <f>IF(R710&gt;0,RANK(R710,(N710:P710,Q710:AE710)),0)</f>
        <v>4</v>
      </c>
      <c r="BC710" s="3">
        <f>IF(S710&gt;0,RANK(S710,(N710:P710,Q710:AE710)),0)</f>
        <v>0</v>
      </c>
      <c r="BD710" s="3">
        <f>IF(T710&gt;0,RANK(T710,(N710:P710,Q710:AE710)),0)</f>
        <v>0</v>
      </c>
      <c r="BE710" s="2">
        <f t="shared" si="294"/>
        <v>0</v>
      </c>
      <c r="BF710" s="2">
        <f t="shared" si="295"/>
        <v>4.6882325363338024E-4</v>
      </c>
      <c r="BG710" s="2">
        <f t="shared" si="296"/>
        <v>0</v>
      </c>
      <c r="BH710" s="2">
        <f t="shared" si="297"/>
        <v>0</v>
      </c>
      <c r="BJ710" t="s">
        <v>556</v>
      </c>
      <c r="BK710" t="s">
        <v>1343</v>
      </c>
      <c r="BL710">
        <v>12</v>
      </c>
      <c r="BN710">
        <v>0</v>
      </c>
      <c r="BO710" s="60">
        <v>17</v>
      </c>
      <c r="BP710" s="62">
        <v>151</v>
      </c>
      <c r="BQ710" s="66">
        <f t="shared" si="298"/>
        <v>17151</v>
      </c>
      <c r="BR710" s="66">
        <f t="shared" si="286"/>
        <v>17151</v>
      </c>
      <c r="BS710" s="3" t="s">
        <v>3083</v>
      </c>
      <c r="BX710" s="38">
        <f t="shared" si="300"/>
        <v>-1</v>
      </c>
      <c r="CD710" s="38">
        <f t="shared" si="299"/>
        <v>2133</v>
      </c>
      <c r="CF710" s="100"/>
      <c r="CI710" s="1"/>
      <c r="CM710" s="51"/>
      <c r="CN710" s="38"/>
      <c r="CO710" s="38"/>
      <c r="CP710" s="38"/>
      <c r="CQ710" s="38"/>
      <c r="CR710" s="38"/>
      <c r="CS710" s="38"/>
      <c r="CT710"/>
      <c r="CU710"/>
    </row>
    <row r="711" spans="1:99" ht="14" hidden="1" customHeight="1" outlineLevel="1" x14ac:dyDescent="0.2">
      <c r="A711" t="s">
        <v>2049</v>
      </c>
      <c r="B711" t="s">
        <v>1343</v>
      </c>
      <c r="C711" s="1">
        <f t="shared" si="287"/>
        <v>2386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>IF(P711&gt;0,RANK(P711,(N711:P711,Q711:AE711)),0)</f>
        <v>3</v>
      </c>
      <c r="G711" s="1">
        <f t="shared" si="288"/>
        <v>814</v>
      </c>
      <c r="H711" s="2">
        <f t="shared" si="289"/>
        <v>0.34115674769488685</v>
      </c>
      <c r="I711" s="2"/>
      <c r="J711" s="2">
        <f t="shared" si="290"/>
        <v>0.32229673093042749</v>
      </c>
      <c r="K711" s="2">
        <f t="shared" si="291"/>
        <v>0.66345347862531434</v>
      </c>
      <c r="L711" s="2">
        <f t="shared" si="292"/>
        <v>1.0477787091366304E-2</v>
      </c>
      <c r="M711" s="2">
        <f t="shared" si="293"/>
        <v>3.7720033528919217E-3</v>
      </c>
      <c r="N711" s="38">
        <v>769</v>
      </c>
      <c r="O711" s="38">
        <v>1583</v>
      </c>
      <c r="P711" s="38">
        <v>25</v>
      </c>
      <c r="Q711" s="38">
        <v>0</v>
      </c>
      <c r="R711" s="38">
        <v>0</v>
      </c>
      <c r="S711" s="38"/>
      <c r="T711" s="38">
        <v>0</v>
      </c>
      <c r="U711" s="38">
        <v>3</v>
      </c>
      <c r="V711" s="38"/>
      <c r="W711" s="38">
        <f>IF(Copyright!B$11=1,IF(CF711&gt;0,CF711-SUM(Q711:V711)-SUM(X711:AY711),SUM(CN711:CR711)),SUM(CN711:CR711))</f>
        <v>6</v>
      </c>
      <c r="X711" s="38">
        <v>0</v>
      </c>
      <c r="Y711" s="38">
        <v>0</v>
      </c>
      <c r="Z711" s="38">
        <v>0</v>
      </c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  <c r="BA711" s="3">
        <f>IF(Q711&gt;0,RANK(Q711,(N711:P711,Q711:AE711)),0)</f>
        <v>0</v>
      </c>
      <c r="BB711" s="3">
        <f>IF(R711&gt;0,RANK(R711,(N711:P711,Q711:AE711)),0)</f>
        <v>0</v>
      </c>
      <c r="BC711" s="3">
        <f>IF(S711&gt;0,RANK(S711,(N711:P711,Q711:AE711)),0)</f>
        <v>0</v>
      </c>
      <c r="BD711" s="3">
        <f>IF(T711&gt;0,RANK(T711,(N711:P711,Q711:AE711)),0)</f>
        <v>0</v>
      </c>
      <c r="BE711" s="2">
        <f t="shared" si="294"/>
        <v>0</v>
      </c>
      <c r="BF711" s="2">
        <f t="shared" si="295"/>
        <v>0</v>
      </c>
      <c r="BG711" s="2">
        <f t="shared" si="296"/>
        <v>0</v>
      </c>
      <c r="BH711" s="2">
        <f t="shared" si="297"/>
        <v>0</v>
      </c>
      <c r="BJ711" t="s">
        <v>2049</v>
      </c>
      <c r="BK711" t="s">
        <v>1343</v>
      </c>
      <c r="BL711">
        <v>12</v>
      </c>
      <c r="BN711">
        <v>0</v>
      </c>
      <c r="BO711" s="60">
        <v>17</v>
      </c>
      <c r="BP711" s="62">
        <v>153</v>
      </c>
      <c r="BQ711" s="66">
        <f t="shared" si="298"/>
        <v>17153</v>
      </c>
      <c r="BR711" s="66">
        <f t="shared" si="286"/>
        <v>17153</v>
      </c>
      <c r="BS711" s="3" t="s">
        <v>3083</v>
      </c>
      <c r="BX711" s="38">
        <f t="shared" si="300"/>
        <v>0</v>
      </c>
      <c r="CB711" s="95"/>
      <c r="CC711" s="38" t="s">
        <v>3738</v>
      </c>
      <c r="CD711" s="38">
        <f t="shared" si="299"/>
        <v>0</v>
      </c>
      <c r="CE711" s="38">
        <v>2386</v>
      </c>
      <c r="CF711" s="38">
        <v>9</v>
      </c>
      <c r="CI711" s="1"/>
      <c r="CM711" s="51"/>
      <c r="CN711" s="38"/>
      <c r="CO711" s="38"/>
      <c r="CP711" s="38"/>
      <c r="CQ711" s="38"/>
      <c r="CR711" s="38"/>
      <c r="CS711" s="38"/>
      <c r="CT711"/>
      <c r="CU711"/>
    </row>
    <row r="712" spans="1:99" ht="14" hidden="1" customHeight="1" outlineLevel="1" x14ac:dyDescent="0.2">
      <c r="A712" t="s">
        <v>935</v>
      </c>
      <c r="B712" t="s">
        <v>1343</v>
      </c>
      <c r="C712" s="1">
        <f t="shared" si="287"/>
        <v>3334</v>
      </c>
      <c r="D712" s="3">
        <f>IF(N712&gt;0, RANK(N712,(N712:P712,Q712:AE712)),0)</f>
        <v>2</v>
      </c>
      <c r="E712" s="3">
        <f>IF(O712&gt;0,RANK(O712,(N712:P712,Q712:AE712)),0)</f>
        <v>1</v>
      </c>
      <c r="F712" s="3">
        <f>IF(P712&gt;0,RANK(P712,(N712:P712,Q712:AE712)),0)</f>
        <v>3</v>
      </c>
      <c r="G712" s="1">
        <f t="shared" si="288"/>
        <v>760</v>
      </c>
      <c r="H712" s="2">
        <f t="shared" si="289"/>
        <v>0.22795440911817635</v>
      </c>
      <c r="I712" s="2"/>
      <c r="J712" s="2">
        <f t="shared" si="290"/>
        <v>0.37612477504499098</v>
      </c>
      <c r="K712" s="2">
        <f t="shared" si="291"/>
        <v>0.60407918416316742</v>
      </c>
      <c r="L712" s="2">
        <f t="shared" si="292"/>
        <v>1.889622075584883E-2</v>
      </c>
      <c r="M712" s="2">
        <f t="shared" si="293"/>
        <v>8.998200359927773E-4</v>
      </c>
      <c r="N712" s="38">
        <v>1254</v>
      </c>
      <c r="O712" s="38">
        <v>2014</v>
      </c>
      <c r="P712" s="38">
        <v>63</v>
      </c>
      <c r="Q712" s="38">
        <v>0</v>
      </c>
      <c r="R712" s="38">
        <v>1</v>
      </c>
      <c r="S712" s="38"/>
      <c r="T712" s="38">
        <v>1</v>
      </c>
      <c r="U712" s="38">
        <v>0</v>
      </c>
      <c r="V712" s="38"/>
      <c r="W712" s="38">
        <f>IF(Copyright!B$11=1,IF(CF712&gt;0,CF712-SUM(Q712:V712)-SUM(X712:AY712),SUM(CN712:CR712)),SUM(CN712:CR712))</f>
        <v>0</v>
      </c>
      <c r="X712" s="38">
        <v>1</v>
      </c>
      <c r="Y712" s="38">
        <v>0</v>
      </c>
      <c r="Z712" s="38">
        <v>0</v>
      </c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  <c r="BA712" s="3">
        <f>IF(Q712&gt;0,RANK(Q712,(N712:P712,Q712:AE712)),0)</f>
        <v>0</v>
      </c>
      <c r="BB712" s="3">
        <f>IF(R712&gt;0,RANK(R712,(N712:P712,Q712:AE712)),0)</f>
        <v>4</v>
      </c>
      <c r="BC712" s="3">
        <f>IF(S712&gt;0,RANK(S712,(N712:P712,Q712:AE712)),0)</f>
        <v>0</v>
      </c>
      <c r="BD712" s="3">
        <f>IF(T712&gt;0,RANK(T712,(N712:P712,Q712:AE712)),0)</f>
        <v>4</v>
      </c>
      <c r="BE712" s="2">
        <f t="shared" si="294"/>
        <v>0</v>
      </c>
      <c r="BF712" s="2">
        <f t="shared" si="295"/>
        <v>2.9994001199760045E-4</v>
      </c>
      <c r="BG712" s="2">
        <f t="shared" si="296"/>
        <v>0</v>
      </c>
      <c r="BH712" s="2">
        <f t="shared" si="297"/>
        <v>2.9994001199760045E-4</v>
      </c>
      <c r="BJ712" t="s">
        <v>935</v>
      </c>
      <c r="BK712" t="s">
        <v>1343</v>
      </c>
      <c r="BN712">
        <v>0</v>
      </c>
      <c r="BO712" s="60">
        <v>17</v>
      </c>
      <c r="BP712" s="62">
        <v>155</v>
      </c>
      <c r="BQ712" s="66">
        <f t="shared" si="298"/>
        <v>17155</v>
      </c>
      <c r="BR712" s="66">
        <f t="shared" si="286"/>
        <v>17155</v>
      </c>
      <c r="BS712" s="3" t="s">
        <v>3083</v>
      </c>
      <c r="BX712" s="38">
        <f t="shared" si="300"/>
        <v>-3</v>
      </c>
      <c r="CC712" s="1" t="s">
        <v>2453</v>
      </c>
      <c r="CD712" s="38">
        <f t="shared" si="299"/>
        <v>3334</v>
      </c>
      <c r="CF712" s="100"/>
      <c r="CG712" s="95" t="s">
        <v>3750</v>
      </c>
      <c r="CH712" s="95"/>
      <c r="CI712" s="1"/>
      <c r="CM712" s="51"/>
      <c r="CN712" s="38"/>
      <c r="CO712" s="38"/>
      <c r="CP712" s="38"/>
      <c r="CQ712" s="38"/>
      <c r="CR712" s="38"/>
      <c r="CS712" s="38"/>
      <c r="CT712"/>
      <c r="CU712"/>
    </row>
    <row r="713" spans="1:99" ht="14" hidden="1" customHeight="1" outlineLevel="1" x14ac:dyDescent="0.2">
      <c r="A713" t="s">
        <v>1435</v>
      </c>
      <c r="B713" t="s">
        <v>1343</v>
      </c>
      <c r="C713" s="1">
        <f t="shared" si="287"/>
        <v>14373</v>
      </c>
      <c r="D713" s="3">
        <f>IF(N713&gt;0, RANK(N713,(N713:P713,Q713:AE713)),0)</f>
        <v>2</v>
      </c>
      <c r="E713" s="3">
        <f>IF(O713&gt;0,RANK(O713,(N713:P713,Q713:AE713)),0)</f>
        <v>1</v>
      </c>
      <c r="F713" s="3">
        <f>IF(P713&gt;0,RANK(P713,(N713:P713,Q713:AE713)),0)</f>
        <v>3</v>
      </c>
      <c r="G713" s="1">
        <f t="shared" si="288"/>
        <v>7163</v>
      </c>
      <c r="H713" s="2">
        <f t="shared" si="289"/>
        <v>0.49836498991163986</v>
      </c>
      <c r="I713" s="2"/>
      <c r="J713" s="2">
        <f t="shared" si="290"/>
        <v>0.24079871982188827</v>
      </c>
      <c r="K713" s="2">
        <f t="shared" si="291"/>
        <v>0.73916370973352818</v>
      </c>
      <c r="L713" s="2">
        <f t="shared" si="292"/>
        <v>1.7184999652125513E-2</v>
      </c>
      <c r="M713" s="2">
        <f t="shared" si="293"/>
        <v>2.8525707924580285E-3</v>
      </c>
      <c r="N713" s="38">
        <v>3461</v>
      </c>
      <c r="O713" s="38">
        <v>10624</v>
      </c>
      <c r="P713" s="38">
        <v>247</v>
      </c>
      <c r="Q713" s="38">
        <v>0</v>
      </c>
      <c r="R713" s="38">
        <v>1</v>
      </c>
      <c r="S713" s="38"/>
      <c r="T713" s="38">
        <v>0</v>
      </c>
      <c r="U713" s="38">
        <v>0</v>
      </c>
      <c r="V713" s="38"/>
      <c r="W713" s="38">
        <f>IF(Copyright!B$11=1,IF(CF713&gt;0,CF713-SUM(Q713:V713)-SUM(X713:AY713),SUM(CN713:CR713)),SUM(CN713:CR713))</f>
        <v>40</v>
      </c>
      <c r="X713" s="38">
        <v>0</v>
      </c>
      <c r="Y713" s="38">
        <v>0</v>
      </c>
      <c r="Z713" s="38">
        <v>0</v>
      </c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  <c r="BA713" s="3">
        <f>IF(Q713&gt;0,RANK(Q713,(N713:P713,Q713:AE713)),0)</f>
        <v>0</v>
      </c>
      <c r="BB713" s="3">
        <f>IF(R713&gt;0,RANK(R713,(N713:P713,Q713:AE713)),0)</f>
        <v>5</v>
      </c>
      <c r="BC713" s="3">
        <f>IF(S713&gt;0,RANK(S713,(N713:P713,Q713:AE713)),0)</f>
        <v>0</v>
      </c>
      <c r="BD713" s="3">
        <f>IF(T713&gt;0,RANK(T713,(N713:P713,Q713:AE713)),0)</f>
        <v>0</v>
      </c>
      <c r="BE713" s="2">
        <f t="shared" si="294"/>
        <v>0</v>
      </c>
      <c r="BF713" s="2">
        <f t="shared" si="295"/>
        <v>6.9574897377026374E-5</v>
      </c>
      <c r="BG713" s="2">
        <f t="shared" si="296"/>
        <v>0</v>
      </c>
      <c r="BH713" s="2">
        <f t="shared" si="297"/>
        <v>0</v>
      </c>
      <c r="BJ713" t="s">
        <v>1435</v>
      </c>
      <c r="BK713" t="s">
        <v>1343</v>
      </c>
      <c r="BL713">
        <v>12</v>
      </c>
      <c r="BN713">
        <v>0</v>
      </c>
      <c r="BO713" s="60">
        <v>17</v>
      </c>
      <c r="BP713" s="62">
        <v>157</v>
      </c>
      <c r="BQ713" s="66">
        <f t="shared" si="298"/>
        <v>17157</v>
      </c>
      <c r="BR713" s="66">
        <f t="shared" si="286"/>
        <v>17157</v>
      </c>
      <c r="BS713" s="3" t="s">
        <v>3083</v>
      </c>
      <c r="BX713" s="38">
        <f t="shared" si="300"/>
        <v>0</v>
      </c>
      <c r="CB713" s="95"/>
      <c r="CC713" s="38" t="s">
        <v>3738</v>
      </c>
      <c r="CD713" s="38">
        <f t="shared" si="299"/>
        <v>-55</v>
      </c>
      <c r="CE713" s="38">
        <f>10664+3476+247+41</f>
        <v>14428</v>
      </c>
      <c r="CF713" s="38">
        <v>41</v>
      </c>
      <c r="CI713" s="1"/>
      <c r="CM713" s="51"/>
      <c r="CN713" s="38"/>
      <c r="CO713" s="38"/>
      <c r="CP713" s="38"/>
      <c r="CQ713" s="38"/>
      <c r="CR713" s="38"/>
      <c r="CS713" s="38"/>
      <c r="CT713"/>
      <c r="CU713"/>
    </row>
    <row r="714" spans="1:99" ht="14" hidden="1" customHeight="1" outlineLevel="1" x14ac:dyDescent="0.2">
      <c r="A714" t="s">
        <v>49</v>
      </c>
      <c r="B714" t="s">
        <v>1343</v>
      </c>
      <c r="C714" s="1">
        <f t="shared" si="287"/>
        <v>7755</v>
      </c>
      <c r="D714" s="3">
        <f>IF(N714&gt;0, RANK(N714,(N714:P714,Q714:AE714)),0)</f>
        <v>2</v>
      </c>
      <c r="E714" s="3">
        <f>IF(O714&gt;0,RANK(O714,(N714:P714,Q714:AE714)),0)</f>
        <v>1</v>
      </c>
      <c r="F714" s="3">
        <f>IF(P714&gt;0,RANK(P714,(N714:P714,Q714:AE714)),0)</f>
        <v>3</v>
      </c>
      <c r="G714" s="1">
        <f t="shared" si="288"/>
        <v>4142</v>
      </c>
      <c r="H714" s="2">
        <f t="shared" si="289"/>
        <v>0.53410702772404905</v>
      </c>
      <c r="I714" s="2"/>
      <c r="J714" s="2">
        <f t="shared" si="290"/>
        <v>0.22527401676337847</v>
      </c>
      <c r="K714" s="2">
        <f t="shared" si="291"/>
        <v>0.75938104448742749</v>
      </c>
      <c r="L714" s="2">
        <f t="shared" si="292"/>
        <v>1.3797549967762734E-2</v>
      </c>
      <c r="M714" s="2">
        <f t="shared" si="293"/>
        <v>1.5473887814313365E-3</v>
      </c>
      <c r="N714" s="38">
        <v>1747</v>
      </c>
      <c r="O714" s="38">
        <v>5889</v>
      </c>
      <c r="P714" s="38">
        <v>107</v>
      </c>
      <c r="Q714" s="38">
        <v>7</v>
      </c>
      <c r="R714" s="38">
        <v>5</v>
      </c>
      <c r="S714" s="38"/>
      <c r="T714" s="38">
        <v>0</v>
      </c>
      <c r="U714" s="38">
        <v>0</v>
      </c>
      <c r="V714" s="38"/>
      <c r="W714" s="38">
        <f>IF(Copyright!B$11=1,IF(CF714&gt;0,CF714-SUM(Q714:V714)-SUM(X714:AY714),SUM(CN714:CR714)),SUM(CN714:CR714))</f>
        <v>0</v>
      </c>
      <c r="X714" s="38">
        <v>0</v>
      </c>
      <c r="Y714" s="38">
        <v>0</v>
      </c>
      <c r="Z714" s="38">
        <v>0</v>
      </c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  <c r="BA714" s="3">
        <f>IF(Q714&gt;0,RANK(Q714,(N714:P714,Q714:AE714)),0)</f>
        <v>4</v>
      </c>
      <c r="BB714" s="3">
        <f>IF(R714&gt;0,RANK(R714,(N714:P714,Q714:AE714)),0)</f>
        <v>5</v>
      </c>
      <c r="BC714" s="3">
        <f>IF(S714&gt;0,RANK(S714,(N714:P714,Q714:AE714)),0)</f>
        <v>0</v>
      </c>
      <c r="BD714" s="3">
        <f>IF(T714&gt;0,RANK(T714,(N714:P714,Q714:AE714)),0)</f>
        <v>0</v>
      </c>
      <c r="BE714" s="2">
        <f t="shared" si="294"/>
        <v>9.0264345583494516E-4</v>
      </c>
      <c r="BF714" s="2">
        <f t="shared" si="295"/>
        <v>6.4474532559638943E-4</v>
      </c>
      <c r="BG714" s="2">
        <f t="shared" si="296"/>
        <v>0</v>
      </c>
      <c r="BH714" s="2">
        <f t="shared" si="297"/>
        <v>0</v>
      </c>
      <c r="BJ714" t="s">
        <v>49</v>
      </c>
      <c r="BK714" t="s">
        <v>1343</v>
      </c>
      <c r="BL714">
        <v>12</v>
      </c>
      <c r="BN714">
        <v>0</v>
      </c>
      <c r="BO714" s="60">
        <v>17</v>
      </c>
      <c r="BP714" s="62">
        <v>159</v>
      </c>
      <c r="BQ714" s="66">
        <f t="shared" si="298"/>
        <v>17159</v>
      </c>
      <c r="BR714" s="66">
        <f t="shared" si="286"/>
        <v>17159</v>
      </c>
      <c r="BS714" s="3" t="s">
        <v>3083</v>
      </c>
      <c r="BX714" s="38">
        <f t="shared" si="300"/>
        <v>-12</v>
      </c>
      <c r="CD714" s="38">
        <f t="shared" si="299"/>
        <v>7755</v>
      </c>
      <c r="CF714" s="100"/>
      <c r="CI714" s="1"/>
      <c r="CM714" s="51"/>
      <c r="CN714" s="38"/>
      <c r="CO714" s="38"/>
      <c r="CP714" s="38"/>
      <c r="CQ714" s="38"/>
      <c r="CR714" s="38"/>
      <c r="CS714" s="38"/>
      <c r="CT714"/>
      <c r="CU714"/>
    </row>
    <row r="715" spans="1:99" ht="14" hidden="1" customHeight="1" outlineLevel="1" x14ac:dyDescent="0.2">
      <c r="A715" t="s">
        <v>2010</v>
      </c>
      <c r="B715" t="s">
        <v>1343</v>
      </c>
      <c r="C715" s="1">
        <f t="shared" si="287"/>
        <v>63679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>IF(P715&gt;0,RANK(P715,(N715:P715,Q715:AE715)),0)</f>
        <v>3</v>
      </c>
      <c r="G715" s="1">
        <f t="shared" si="288"/>
        <v>6065</v>
      </c>
      <c r="H715" s="2">
        <f t="shared" si="289"/>
        <v>9.5243329826159337E-2</v>
      </c>
      <c r="I715" s="2"/>
      <c r="J715" s="2">
        <f t="shared" si="290"/>
        <v>0.53590665682564109</v>
      </c>
      <c r="K715" s="2">
        <f t="shared" si="291"/>
        <v>0.4406633269994818</v>
      </c>
      <c r="L715" s="2">
        <f t="shared" si="292"/>
        <v>1.6960065327659039E-2</v>
      </c>
      <c r="M715" s="2">
        <f t="shared" si="293"/>
        <v>6.4699508472180721E-3</v>
      </c>
      <c r="N715" s="38">
        <v>34126</v>
      </c>
      <c r="O715" s="38">
        <v>28061</v>
      </c>
      <c r="P715" s="38">
        <v>1080</v>
      </c>
      <c r="Q715" s="38">
        <v>32</v>
      </c>
      <c r="R715" s="38">
        <v>66</v>
      </c>
      <c r="S715" s="38"/>
      <c r="T715" s="38">
        <v>25</v>
      </c>
      <c r="U715" s="38">
        <v>19</v>
      </c>
      <c r="V715" s="38"/>
      <c r="W715" s="38">
        <f>IF(Copyright!B$11=1,IF(CF715&gt;0,CF715-SUM(Q715:V715)-SUM(X715:AY715),SUM(CN715:CR715)),SUM(CN715:CR715))</f>
        <v>256</v>
      </c>
      <c r="X715" s="38">
        <v>14</v>
      </c>
      <c r="Y715" s="38">
        <v>0</v>
      </c>
      <c r="Z715" s="38">
        <v>0</v>
      </c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  <c r="BA715" s="3">
        <f>IF(Q715&gt;0,RANK(Q715,(N715:P715,Q715:AE715)),0)</f>
        <v>6</v>
      </c>
      <c r="BB715" s="3">
        <f>IF(R715&gt;0,RANK(R715,(N715:P715,Q715:AE715)),0)</f>
        <v>5</v>
      </c>
      <c r="BC715" s="3">
        <f>IF(S715&gt;0,RANK(S715,(N715:P715,Q715:AE715)),0)</f>
        <v>0</v>
      </c>
      <c r="BD715" s="3">
        <f>IF(T715&gt;0,RANK(T715,(N715:P715,Q715:AE715)),0)</f>
        <v>7</v>
      </c>
      <c r="BE715" s="2">
        <f t="shared" si="294"/>
        <v>5.025204541528604E-4</v>
      </c>
      <c r="BF715" s="2">
        <f t="shared" si="295"/>
        <v>1.0364484366902746E-3</v>
      </c>
      <c r="BG715" s="2">
        <f t="shared" si="296"/>
        <v>0</v>
      </c>
      <c r="BH715" s="2">
        <f t="shared" si="297"/>
        <v>3.9259410480692222E-4</v>
      </c>
      <c r="BJ715" t="s">
        <v>2010</v>
      </c>
      <c r="BK715" t="s">
        <v>1343</v>
      </c>
      <c r="BL715">
        <v>17</v>
      </c>
      <c r="BN715">
        <v>0</v>
      </c>
      <c r="BO715" s="60">
        <v>17</v>
      </c>
      <c r="BP715" s="62">
        <v>161</v>
      </c>
      <c r="BQ715" s="66">
        <f t="shared" si="298"/>
        <v>17161</v>
      </c>
      <c r="BR715" s="66">
        <f t="shared" si="286"/>
        <v>17161</v>
      </c>
      <c r="BS715" s="3" t="s">
        <v>3083</v>
      </c>
      <c r="BX715" s="38">
        <f t="shared" si="300"/>
        <v>0</v>
      </c>
      <c r="BY715" s="73"/>
      <c r="CB715" s="95"/>
      <c r="CD715" s="38">
        <f t="shared" si="299"/>
        <v>0</v>
      </c>
      <c r="CE715" s="38">
        <f>64046-334-33</f>
        <v>63679</v>
      </c>
      <c r="CF715" s="100">
        <f>64046-334-33-34126-28061-1080</f>
        <v>412</v>
      </c>
      <c r="CI715" s="1"/>
      <c r="CM715" s="51"/>
      <c r="CN715" s="38"/>
      <c r="CO715" s="38"/>
      <c r="CP715" s="38"/>
      <c r="CQ715" s="38"/>
      <c r="CR715" s="38"/>
      <c r="CS715" s="38"/>
      <c r="CT715"/>
      <c r="CU715"/>
    </row>
    <row r="716" spans="1:99" ht="14" hidden="1" customHeight="1" outlineLevel="1" x14ac:dyDescent="0.2">
      <c r="A716" t="s">
        <v>914</v>
      </c>
      <c r="B716" t="s">
        <v>1343</v>
      </c>
      <c r="C716" s="1">
        <f t="shared" si="287"/>
        <v>120572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>IF(P716&gt;0,RANK(P716,(N716:P716,Q716:AE716)),0)</f>
        <v>3</v>
      </c>
      <c r="G716" s="1">
        <f t="shared" si="288"/>
        <v>9412</v>
      </c>
      <c r="H716" s="2">
        <f t="shared" si="289"/>
        <v>7.8061241415917457E-2</v>
      </c>
      <c r="I716" s="2"/>
      <c r="J716" s="2">
        <f t="shared" si="290"/>
        <v>0.5261005872010085</v>
      </c>
      <c r="K716" s="2">
        <f t="shared" si="291"/>
        <v>0.44803934578509108</v>
      </c>
      <c r="L716" s="2">
        <f t="shared" si="292"/>
        <v>1.8254652821550608E-2</v>
      </c>
      <c r="M716" s="2">
        <f t="shared" si="293"/>
        <v>7.6054141923498145E-3</v>
      </c>
      <c r="N716" s="38">
        <v>63433</v>
      </c>
      <c r="O716" s="38">
        <v>54021</v>
      </c>
      <c r="P716" s="38">
        <v>2201</v>
      </c>
      <c r="Q716" s="38">
        <v>67</v>
      </c>
      <c r="R716" s="38">
        <v>167</v>
      </c>
      <c r="S716" s="38"/>
      <c r="T716" s="38">
        <v>16</v>
      </c>
      <c r="U716" s="38">
        <v>32</v>
      </c>
      <c r="V716" s="38"/>
      <c r="W716" s="38">
        <f>IF(Copyright!B$11=1,IF(CF716&gt;0,CF716-SUM(Q716:V716)-SUM(X716:AY716),SUM(CN716:CR716)),SUM(CN716:CR716))</f>
        <v>611</v>
      </c>
      <c r="X716" s="38">
        <v>22</v>
      </c>
      <c r="Y716" s="38">
        <v>0</v>
      </c>
      <c r="Z716" s="38">
        <v>2</v>
      </c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  <c r="BA716" s="3">
        <f>IF(Q716&gt;0,RANK(Q716,(N716:P716,Q716:AE716)),0)</f>
        <v>6</v>
      </c>
      <c r="BB716" s="3">
        <f>IF(R716&gt;0,RANK(R716,(N716:P716,Q716:AE716)),0)</f>
        <v>5</v>
      </c>
      <c r="BC716" s="3">
        <f>IF(S716&gt;0,RANK(S716,(N716:P716,Q716:AE716)),0)</f>
        <v>0</v>
      </c>
      <c r="BD716" s="3">
        <f>IF(T716&gt;0,RANK(T716,(N716:P716,Q716:AE716)),0)</f>
        <v>9</v>
      </c>
      <c r="BE716" s="2">
        <f t="shared" si="294"/>
        <v>5.5568457021530702E-4</v>
      </c>
      <c r="BF716" s="2">
        <f t="shared" si="295"/>
        <v>1.3850645257605415E-3</v>
      </c>
      <c r="BG716" s="2">
        <f t="shared" si="296"/>
        <v>0</v>
      </c>
      <c r="BH716" s="2">
        <f t="shared" si="297"/>
        <v>1.327007928872375E-4</v>
      </c>
      <c r="BJ716" t="s">
        <v>914</v>
      </c>
      <c r="BK716" t="s">
        <v>1343</v>
      </c>
      <c r="BN716">
        <v>0</v>
      </c>
      <c r="BO716" s="60">
        <v>17</v>
      </c>
      <c r="BP716" s="62">
        <v>163</v>
      </c>
      <c r="BQ716" s="66">
        <f t="shared" si="298"/>
        <v>17163</v>
      </c>
      <c r="BR716" s="66">
        <f t="shared" si="286"/>
        <v>17163</v>
      </c>
      <c r="BS716" s="3" t="s">
        <v>3083</v>
      </c>
      <c r="BX716" s="38">
        <f t="shared" si="300"/>
        <v>0</v>
      </c>
      <c r="CC716" s="38" t="s">
        <v>3738</v>
      </c>
      <c r="CD716" s="38">
        <f t="shared" si="299"/>
        <v>0</v>
      </c>
      <c r="CE716" s="38">
        <f>57226+53677+2114+896+6207+344+87+21</f>
        <v>120572</v>
      </c>
      <c r="CF716" s="38">
        <f>896+21</f>
        <v>917</v>
      </c>
      <c r="CI716" s="1"/>
      <c r="CM716" s="51"/>
      <c r="CN716" s="38"/>
      <c r="CO716" s="38"/>
      <c r="CP716" s="38"/>
      <c r="CQ716" s="38"/>
      <c r="CR716" s="38"/>
      <c r="CS716" s="38"/>
      <c r="CT716"/>
      <c r="CU716"/>
    </row>
    <row r="717" spans="1:99" ht="14" hidden="1" customHeight="1" outlineLevel="1" x14ac:dyDescent="0.2">
      <c r="A717" t="s">
        <v>634</v>
      </c>
      <c r="B717" t="s">
        <v>1343</v>
      </c>
      <c r="C717" s="1">
        <f t="shared" si="287"/>
        <v>10605</v>
      </c>
      <c r="D717" s="3">
        <f>IF(N717&gt;0, RANK(N717,(N717:P717,Q717:AE717)),0)</f>
        <v>2</v>
      </c>
      <c r="E717" s="3">
        <f>IF(O717&gt;0,RANK(O717,(N717:P717,Q717:AE717)),0)</f>
        <v>1</v>
      </c>
      <c r="F717" s="3">
        <f>IF(P717&gt;0,RANK(P717,(N717:P717,Q717:AE717)),0)</f>
        <v>3</v>
      </c>
      <c r="G717" s="1">
        <f t="shared" si="288"/>
        <v>5196</v>
      </c>
      <c r="H717" s="2">
        <f t="shared" si="289"/>
        <v>0.48995756718528993</v>
      </c>
      <c r="I717" s="2"/>
      <c r="J717" s="2">
        <f t="shared" si="290"/>
        <v>0.24837340876944838</v>
      </c>
      <c r="K717" s="2">
        <f t="shared" si="291"/>
        <v>0.73833097595473829</v>
      </c>
      <c r="L717" s="2">
        <f t="shared" si="292"/>
        <v>1.3012729844413012E-2</v>
      </c>
      <c r="M717" s="2">
        <f t="shared" si="293"/>
        <v>2.8288543140034261E-4</v>
      </c>
      <c r="N717" s="38">
        <v>2634</v>
      </c>
      <c r="O717" s="38">
        <v>7830</v>
      </c>
      <c r="P717" s="38">
        <v>138</v>
      </c>
      <c r="Q717" s="38">
        <v>0</v>
      </c>
      <c r="R717" s="38">
        <v>0</v>
      </c>
      <c r="S717" s="38"/>
      <c r="T717" s="38">
        <v>0</v>
      </c>
      <c r="U717" s="38">
        <v>3</v>
      </c>
      <c r="V717" s="38"/>
      <c r="W717" s="38">
        <f>IF(Copyright!B$11=1,IF(CF717&gt;0,CF717-SUM(Q717:V717)-SUM(X717:AY717),SUM(CN717:CR717)),SUM(CN717:CR717))</f>
        <v>0</v>
      </c>
      <c r="X717" s="38">
        <v>0</v>
      </c>
      <c r="Y717" s="38">
        <v>0</v>
      </c>
      <c r="Z717" s="38">
        <v>0</v>
      </c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  <c r="BA717" s="3">
        <f>IF(Q717&gt;0,RANK(Q717,(N717:P717,Q717:AE717)),0)</f>
        <v>0</v>
      </c>
      <c r="BB717" s="3">
        <f>IF(R717&gt;0,RANK(R717,(N717:P717,Q717:AE717)),0)</f>
        <v>0</v>
      </c>
      <c r="BC717" s="3">
        <f>IF(S717&gt;0,RANK(S717,(N717:P717,Q717:AE717)),0)</f>
        <v>0</v>
      </c>
      <c r="BD717" s="3">
        <f>IF(T717&gt;0,RANK(T717,(N717:P717,Q717:AE717)),0)</f>
        <v>0</v>
      </c>
      <c r="BE717" s="2">
        <f t="shared" si="294"/>
        <v>0</v>
      </c>
      <c r="BF717" s="2">
        <f t="shared" si="295"/>
        <v>0</v>
      </c>
      <c r="BG717" s="2">
        <f t="shared" si="296"/>
        <v>0</v>
      </c>
      <c r="BH717" s="2">
        <f t="shared" si="297"/>
        <v>0</v>
      </c>
      <c r="BJ717" t="s">
        <v>634</v>
      </c>
      <c r="BK717" t="s">
        <v>1343</v>
      </c>
      <c r="BL717">
        <v>12</v>
      </c>
      <c r="BN717">
        <v>0</v>
      </c>
      <c r="BO717" s="60">
        <v>17</v>
      </c>
      <c r="BP717" s="62">
        <v>165</v>
      </c>
      <c r="BQ717" s="66">
        <f t="shared" si="298"/>
        <v>17165</v>
      </c>
      <c r="BR717" s="66">
        <f t="shared" si="286"/>
        <v>17165</v>
      </c>
      <c r="BS717" s="3" t="s">
        <v>3083</v>
      </c>
      <c r="BX717" s="38">
        <f t="shared" si="300"/>
        <v>-3</v>
      </c>
      <c r="CD717" s="38">
        <f t="shared" si="299"/>
        <v>10605</v>
      </c>
      <c r="CF717" s="100"/>
      <c r="CI717" s="1"/>
      <c r="CM717" s="51"/>
      <c r="CN717" s="38"/>
      <c r="CO717" s="38"/>
      <c r="CP717" s="38"/>
      <c r="CQ717" s="38"/>
      <c r="CR717" s="38"/>
      <c r="CS717" s="38"/>
      <c r="CT717"/>
      <c r="CU717"/>
    </row>
    <row r="718" spans="1:99" ht="14" hidden="1" customHeight="1" outlineLevel="1" x14ac:dyDescent="0.2">
      <c r="A718" t="s">
        <v>2597</v>
      </c>
      <c r="B718" t="s">
        <v>1343</v>
      </c>
      <c r="C718" s="1">
        <f t="shared" si="287"/>
        <v>99171</v>
      </c>
      <c r="D718" s="3">
        <f>IF(N718&gt;0, RANK(N718,(N718:P718,Q718:AE718)),0)</f>
        <v>2</v>
      </c>
      <c r="E718" s="3">
        <f>IF(O718&gt;0,RANK(O718,(N718:P718,Q718:AE718)),0)</f>
        <v>1</v>
      </c>
      <c r="F718" s="3">
        <f>IF(P718&gt;0,RANK(P718,(N718:P718,Q718:AE718)),0)</f>
        <v>3</v>
      </c>
      <c r="G718" s="1">
        <f t="shared" si="288"/>
        <v>4905</v>
      </c>
      <c r="H718" s="2">
        <f t="shared" si="289"/>
        <v>4.946002359560759E-2</v>
      </c>
      <c r="I718" s="2"/>
      <c r="J718" s="2">
        <f t="shared" si="290"/>
        <v>0.46459146323017819</v>
      </c>
      <c r="K718" s="2">
        <f t="shared" si="291"/>
        <v>0.51405148682578572</v>
      </c>
      <c r="L718" s="2">
        <f t="shared" si="292"/>
        <v>1.8069798630648073E-2</v>
      </c>
      <c r="M718" s="2">
        <f t="shared" si="293"/>
        <v>3.2872513133880149E-3</v>
      </c>
      <c r="N718" s="38">
        <v>46074</v>
      </c>
      <c r="O718" s="38">
        <v>50979</v>
      </c>
      <c r="P718" s="38">
        <v>1792</v>
      </c>
      <c r="Q718" s="38">
        <v>66</v>
      </c>
      <c r="R718" s="38">
        <v>187</v>
      </c>
      <c r="S718" s="38"/>
      <c r="T718" s="38">
        <v>0</v>
      </c>
      <c r="U718" s="38">
        <v>28</v>
      </c>
      <c r="V718" s="38"/>
      <c r="W718" s="38">
        <f>IF(Copyright!B$11=1,IF(CF718&gt;0,CF718-SUM(Q718:V718)-SUM(X718:AY718),SUM(CN718:CR718)),SUM(CN718:CR718))</f>
        <v>0</v>
      </c>
      <c r="X718" s="38">
        <v>45</v>
      </c>
      <c r="Y718" s="38">
        <v>0</v>
      </c>
      <c r="Z718" s="38">
        <v>0</v>
      </c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  <c r="BA718" s="3">
        <f>IF(Q718&gt;0,RANK(Q718,(N718:P718,Q718:AE718)),0)</f>
        <v>5</v>
      </c>
      <c r="BB718" s="3">
        <f>IF(R718&gt;0,RANK(R718,(N718:P718,Q718:AE718)),0)</f>
        <v>4</v>
      </c>
      <c r="BC718" s="3">
        <f>IF(S718&gt;0,RANK(S718,(N718:P718,Q718:AE718)),0)</f>
        <v>0</v>
      </c>
      <c r="BD718" s="3">
        <f>IF(T718&gt;0,RANK(T718,(N718:P718,Q718:AE718)),0)</f>
        <v>0</v>
      </c>
      <c r="BE718" s="2">
        <f t="shared" si="294"/>
        <v>6.6551713706627946E-4</v>
      </c>
      <c r="BF718" s="2">
        <f t="shared" si="295"/>
        <v>1.8856318883544584E-3</v>
      </c>
      <c r="BG718" s="2">
        <f t="shared" si="296"/>
        <v>0</v>
      </c>
      <c r="BH718" s="2">
        <f t="shared" si="297"/>
        <v>0</v>
      </c>
      <c r="BJ718" t="s">
        <v>2597</v>
      </c>
      <c r="BK718" t="s">
        <v>1343</v>
      </c>
      <c r="BN718">
        <v>0</v>
      </c>
      <c r="BO718" s="60">
        <v>17</v>
      </c>
      <c r="BP718" s="62">
        <v>167</v>
      </c>
      <c r="BQ718" s="66">
        <f t="shared" si="298"/>
        <v>17167</v>
      </c>
      <c r="BR718" s="66">
        <f t="shared" si="286"/>
        <v>17167</v>
      </c>
      <c r="BS718" s="3" t="s">
        <v>3083</v>
      </c>
      <c r="BX718" s="38">
        <f t="shared" si="300"/>
        <v>-326</v>
      </c>
      <c r="BY718" s="73"/>
      <c r="CC718" s="38" t="s">
        <v>3739</v>
      </c>
      <c r="CD718" s="38">
        <f t="shared" si="299"/>
        <v>99171</v>
      </c>
      <c r="CF718" s="101"/>
      <c r="CI718" s="1"/>
      <c r="CM718" s="51"/>
      <c r="CN718" s="38"/>
      <c r="CO718" s="38"/>
      <c r="CP718" s="38"/>
      <c r="CQ718" s="38"/>
      <c r="CR718" s="38"/>
      <c r="CS718" s="38"/>
      <c r="CT718"/>
      <c r="CU718"/>
    </row>
    <row r="719" spans="1:99" ht="14" hidden="1" customHeight="1" outlineLevel="1" x14ac:dyDescent="0.2">
      <c r="A719" t="s">
        <v>1198</v>
      </c>
      <c r="B719" t="s">
        <v>1343</v>
      </c>
      <c r="C719" s="1">
        <f t="shared" si="287"/>
        <v>3759</v>
      </c>
      <c r="D719" s="3">
        <f>IF(N719&gt;0, RANK(N719,(N719:P719,Q719:AE719)),0)</f>
        <v>2</v>
      </c>
      <c r="E719" s="3">
        <f>IF(O719&gt;0,RANK(O719,(N719:P719,Q719:AE719)),0)</f>
        <v>1</v>
      </c>
      <c r="F719" s="3">
        <f>IF(P719&gt;0,RANK(P719,(N719:P719,Q719:AE719)),0)</f>
        <v>3</v>
      </c>
      <c r="G719" s="1">
        <f t="shared" si="288"/>
        <v>1759</v>
      </c>
      <c r="H719" s="2">
        <f t="shared" si="289"/>
        <v>0.46794360202181429</v>
      </c>
      <c r="I719" s="2"/>
      <c r="J719" s="2">
        <f t="shared" si="290"/>
        <v>0.2556530992285182</v>
      </c>
      <c r="K719" s="2">
        <f t="shared" si="291"/>
        <v>0.72359670125033249</v>
      </c>
      <c r="L719" s="2">
        <f t="shared" si="292"/>
        <v>1.9952114924181964E-2</v>
      </c>
      <c r="M719" s="2">
        <f t="shared" si="293"/>
        <v>7.9808459696735154E-4</v>
      </c>
      <c r="N719" s="38">
        <v>961</v>
      </c>
      <c r="O719" s="38">
        <v>2720</v>
      </c>
      <c r="P719" s="38">
        <v>75</v>
      </c>
      <c r="Q719" s="38">
        <v>2</v>
      </c>
      <c r="R719" s="38">
        <v>1</v>
      </c>
      <c r="S719" s="38"/>
      <c r="T719" s="38">
        <v>0</v>
      </c>
      <c r="U719" s="38">
        <v>0</v>
      </c>
      <c r="V719" s="38"/>
      <c r="W719" s="38">
        <f>IF(Copyright!B$11=1,IF(CF719&gt;0,CF719-SUM(Q719:V719)-SUM(X719:AY719),SUM(CN719:CR719)),SUM(CN719:CR719))</f>
        <v>0</v>
      </c>
      <c r="X719" s="38">
        <v>0</v>
      </c>
      <c r="Y719" s="38">
        <v>0</v>
      </c>
      <c r="Z719" s="38">
        <v>0</v>
      </c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  <c r="BA719" s="3">
        <f>IF(Q719&gt;0,RANK(Q719,(N719:P719,Q719:AE719)),0)</f>
        <v>4</v>
      </c>
      <c r="BB719" s="3">
        <f>IF(R719&gt;0,RANK(R719,(N719:P719,Q719:AE719)),0)</f>
        <v>5</v>
      </c>
      <c r="BC719" s="3">
        <f>IF(S719&gt;0,RANK(S719,(N719:P719,Q719:AE719)),0)</f>
        <v>0</v>
      </c>
      <c r="BD719" s="3">
        <f>IF(T719&gt;0,RANK(T719,(N719:P719,Q719:AE719)),0)</f>
        <v>0</v>
      </c>
      <c r="BE719" s="2">
        <f t="shared" si="294"/>
        <v>5.3205639797818572E-4</v>
      </c>
      <c r="BF719" s="2">
        <f t="shared" si="295"/>
        <v>2.6602819898909286E-4</v>
      </c>
      <c r="BG719" s="2">
        <f t="shared" si="296"/>
        <v>0</v>
      </c>
      <c r="BH719" s="2">
        <f t="shared" si="297"/>
        <v>0</v>
      </c>
      <c r="BJ719" t="s">
        <v>1198</v>
      </c>
      <c r="BK719" t="s">
        <v>1343</v>
      </c>
      <c r="BL719">
        <v>15</v>
      </c>
      <c r="BN719">
        <v>0</v>
      </c>
      <c r="BO719" s="60">
        <v>17</v>
      </c>
      <c r="BP719" s="62">
        <v>169</v>
      </c>
      <c r="BQ719" s="66">
        <f t="shared" si="298"/>
        <v>17169</v>
      </c>
      <c r="BR719" s="66">
        <f t="shared" si="286"/>
        <v>17169</v>
      </c>
      <c r="BS719" s="3" t="s">
        <v>3083</v>
      </c>
      <c r="BX719" s="38">
        <f t="shared" si="300"/>
        <v>0</v>
      </c>
      <c r="CB719" s="95"/>
      <c r="CC719" s="1"/>
      <c r="CD719" s="38">
        <f t="shared" si="299"/>
        <v>0</v>
      </c>
      <c r="CE719" s="38">
        <v>3759</v>
      </c>
      <c r="CF719" s="1">
        <v>3</v>
      </c>
      <c r="CG719" s="38" t="s">
        <v>3953</v>
      </c>
      <c r="CI719" s="1"/>
      <c r="CM719" s="51"/>
      <c r="CN719" s="38"/>
      <c r="CO719" s="38"/>
      <c r="CP719" s="38"/>
      <c r="CQ719" s="38"/>
      <c r="CR719" s="38"/>
      <c r="CS719" s="38"/>
      <c r="CT719"/>
      <c r="CU719"/>
    </row>
    <row r="720" spans="1:99" ht="14" hidden="1" customHeight="1" outlineLevel="1" x14ac:dyDescent="0.2">
      <c r="A720" t="s">
        <v>811</v>
      </c>
      <c r="B720" t="s">
        <v>1343</v>
      </c>
      <c r="C720" s="1">
        <f t="shared" si="287"/>
        <v>2587</v>
      </c>
      <c r="D720" s="3">
        <f>IF(N720&gt;0, RANK(N720,(N720:P720,Q720:AE720)),0)</f>
        <v>2</v>
      </c>
      <c r="E720" s="3">
        <f>IF(O720&gt;0,RANK(O720,(N720:P720,Q720:AE720)),0)</f>
        <v>1</v>
      </c>
      <c r="F720" s="3">
        <f>IF(P720&gt;0,RANK(P720,(N720:P720,Q720:AE720)),0)</f>
        <v>3</v>
      </c>
      <c r="G720" s="1">
        <f t="shared" si="288"/>
        <v>1583</v>
      </c>
      <c r="H720" s="2">
        <f t="shared" si="289"/>
        <v>0.61190568225744102</v>
      </c>
      <c r="I720" s="2"/>
      <c r="J720" s="2">
        <f t="shared" si="290"/>
        <v>0.18863548511789718</v>
      </c>
      <c r="K720" s="2">
        <f t="shared" si="291"/>
        <v>0.8005411673753382</v>
      </c>
      <c r="L720" s="2">
        <f t="shared" si="292"/>
        <v>1.0823347506764593E-2</v>
      </c>
      <c r="M720" s="2">
        <f t="shared" si="293"/>
        <v>2.0816681711721685E-17</v>
      </c>
      <c r="N720" s="38">
        <v>488</v>
      </c>
      <c r="O720" s="38">
        <v>2071</v>
      </c>
      <c r="P720" s="38">
        <v>28</v>
      </c>
      <c r="Q720" s="38">
        <v>0</v>
      </c>
      <c r="R720" s="38">
        <v>0</v>
      </c>
      <c r="S720" s="38"/>
      <c r="T720" s="38">
        <v>0</v>
      </c>
      <c r="U720" s="38">
        <v>0</v>
      </c>
      <c r="V720" s="38"/>
      <c r="W720" s="38">
        <f>IF(Copyright!B$11=1,IF(CF720&gt;0,CF720-SUM(Q720:V720)-SUM(X720:AY720),SUM(CN720:CR720)),SUM(CN720:CR720))</f>
        <v>0</v>
      </c>
      <c r="X720" s="38">
        <v>0</v>
      </c>
      <c r="Y720" s="38">
        <v>0</v>
      </c>
      <c r="Z720" s="38">
        <v>0</v>
      </c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  <c r="BA720" s="3">
        <f>IF(Q720&gt;0,RANK(Q720,(N720:P720,Q720:AE720)),0)</f>
        <v>0</v>
      </c>
      <c r="BB720" s="3">
        <f>IF(R720&gt;0,RANK(R720,(N720:P720,Q720:AE720)),0)</f>
        <v>0</v>
      </c>
      <c r="BC720" s="3">
        <f>IF(S720&gt;0,RANK(S720,(N720:P720,Q720:AE720)),0)</f>
        <v>0</v>
      </c>
      <c r="BD720" s="3">
        <f>IF(T720&gt;0,RANK(T720,(N720:P720,Q720:AE720)),0)</f>
        <v>0</v>
      </c>
      <c r="BE720" s="2">
        <f t="shared" si="294"/>
        <v>0</v>
      </c>
      <c r="BF720" s="2">
        <f t="shared" si="295"/>
        <v>0</v>
      </c>
      <c r="BG720" s="2">
        <f t="shared" si="296"/>
        <v>0</v>
      </c>
      <c r="BH720" s="2">
        <f t="shared" si="297"/>
        <v>0</v>
      </c>
      <c r="BJ720" t="s">
        <v>811</v>
      </c>
      <c r="BK720" t="s">
        <v>1343</v>
      </c>
      <c r="BL720">
        <v>15</v>
      </c>
      <c r="BN720">
        <v>0</v>
      </c>
      <c r="BO720" s="60">
        <v>17</v>
      </c>
      <c r="BP720" s="62">
        <v>171</v>
      </c>
      <c r="BQ720" s="66">
        <f t="shared" si="298"/>
        <v>17171</v>
      </c>
      <c r="BR720" s="66">
        <f t="shared" si="286"/>
        <v>17171</v>
      </c>
      <c r="BS720" s="3" t="s">
        <v>3083</v>
      </c>
      <c r="BX720" s="38">
        <f t="shared" si="300"/>
        <v>0</v>
      </c>
      <c r="CC720" s="1" t="s">
        <v>3157</v>
      </c>
      <c r="CD720" s="38">
        <f t="shared" si="299"/>
        <v>2587</v>
      </c>
      <c r="CF720" s="1"/>
      <c r="CI720" s="1"/>
      <c r="CM720" s="51"/>
      <c r="CN720" s="38"/>
      <c r="CO720" s="38"/>
      <c r="CP720" s="38"/>
      <c r="CQ720" s="38"/>
      <c r="CR720" s="38"/>
      <c r="CS720" s="38"/>
      <c r="CT720"/>
      <c r="CU720"/>
    </row>
    <row r="721" spans="1:99" ht="14" hidden="1" customHeight="1" outlineLevel="1" x14ac:dyDescent="0.2">
      <c r="A721" t="s">
        <v>23</v>
      </c>
      <c r="B721" t="s">
        <v>1343</v>
      </c>
      <c r="C721" s="1">
        <f t="shared" si="287"/>
        <v>11670</v>
      </c>
      <c r="D721" s="3">
        <f>IF(N721&gt;0, RANK(N721,(N721:P721,Q721:AE721)),0)</f>
        <v>2</v>
      </c>
      <c r="E721" s="3">
        <f>IF(O721&gt;0,RANK(O721,(N721:P721,Q721:AE721)),0)</f>
        <v>1</v>
      </c>
      <c r="F721" s="3">
        <f>IF(P721&gt;0,RANK(P721,(N721:P721,Q721:AE721)),0)</f>
        <v>3</v>
      </c>
      <c r="G721" s="1">
        <f t="shared" si="288"/>
        <v>7027</v>
      </c>
      <c r="H721" s="2">
        <f t="shared" si="289"/>
        <v>0.60214224507283631</v>
      </c>
      <c r="I721" s="2"/>
      <c r="J721" s="2">
        <f t="shared" si="290"/>
        <v>0.19194515852613539</v>
      </c>
      <c r="K721" s="2">
        <f t="shared" si="291"/>
        <v>0.79408740359897168</v>
      </c>
      <c r="L721" s="2">
        <f t="shared" si="292"/>
        <v>1.3453299057412167E-2</v>
      </c>
      <c r="M721" s="2">
        <f t="shared" si="293"/>
        <v>5.1413881748079565E-4</v>
      </c>
      <c r="N721" s="38">
        <v>2240</v>
      </c>
      <c r="O721" s="38">
        <v>9267</v>
      </c>
      <c r="P721" s="38">
        <v>157</v>
      </c>
      <c r="Q721" s="38">
        <v>2</v>
      </c>
      <c r="R721" s="38">
        <v>4</v>
      </c>
      <c r="S721" s="38"/>
      <c r="T721" s="38">
        <v>0</v>
      </c>
      <c r="U721" s="38">
        <v>0</v>
      </c>
      <c r="V721" s="38"/>
      <c r="W721" s="38">
        <f>IF(Copyright!B$11=1,IF(CF721&gt;0,CF721-SUM(Q721:V721)-SUM(X721:AY721),SUM(CN721:CR721)),SUM(CN721:CR721))</f>
        <v>0</v>
      </c>
      <c r="X721" s="38">
        <v>0</v>
      </c>
      <c r="Y721" s="38">
        <v>0</v>
      </c>
      <c r="Z721" s="38">
        <v>0</v>
      </c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  <c r="BA721" s="3">
        <f>IF(Q721&gt;0,RANK(Q721,(N721:P721,Q721:AE721)),0)</f>
        <v>5</v>
      </c>
      <c r="BB721" s="3">
        <f>IF(R721&gt;0,RANK(R721,(N721:P721,Q721:AE721)),0)</f>
        <v>4</v>
      </c>
      <c r="BC721" s="3">
        <f>IF(S721&gt;0,RANK(S721,(N721:P721,Q721:AE721)),0)</f>
        <v>0</v>
      </c>
      <c r="BD721" s="3">
        <f>IF(T721&gt;0,RANK(T721,(N721:P721,Q721:AE721)),0)</f>
        <v>0</v>
      </c>
      <c r="BE721" s="2">
        <f t="shared" si="294"/>
        <v>1.7137960582690659E-4</v>
      </c>
      <c r="BF721" s="2">
        <f t="shared" si="295"/>
        <v>3.4275921165381317E-4</v>
      </c>
      <c r="BG721" s="2">
        <f t="shared" si="296"/>
        <v>0</v>
      </c>
      <c r="BH721" s="2">
        <f t="shared" si="297"/>
        <v>0</v>
      </c>
      <c r="BJ721" t="s">
        <v>23</v>
      </c>
      <c r="BK721" t="s">
        <v>1343</v>
      </c>
      <c r="BL721">
        <v>15</v>
      </c>
      <c r="BN721">
        <v>0</v>
      </c>
      <c r="BO721" s="60">
        <v>17</v>
      </c>
      <c r="BP721" s="62">
        <v>173</v>
      </c>
      <c r="BQ721" s="66">
        <f t="shared" si="298"/>
        <v>17173</v>
      </c>
      <c r="BR721" s="66">
        <f t="shared" si="286"/>
        <v>17173</v>
      </c>
      <c r="BS721" s="3" t="s">
        <v>3083</v>
      </c>
      <c r="BX721" s="38">
        <f t="shared" si="300"/>
        <v>-6</v>
      </c>
      <c r="CC721" s="1" t="s">
        <v>2453</v>
      </c>
      <c r="CD721" s="38">
        <f t="shared" si="299"/>
        <v>11670</v>
      </c>
      <c r="CF721" s="100"/>
      <c r="CG721" s="95" t="s">
        <v>3751</v>
      </c>
      <c r="CH721" s="95"/>
      <c r="CI721" s="1"/>
      <c r="CM721" s="51"/>
      <c r="CN721" s="38"/>
      <c r="CO721" s="38"/>
      <c r="CP721" s="38"/>
      <c r="CQ721" s="38"/>
      <c r="CR721" s="38"/>
      <c r="CS721" s="38"/>
      <c r="CT721"/>
      <c r="CU721"/>
    </row>
    <row r="722" spans="1:99" ht="14" hidden="1" customHeight="1" outlineLevel="1" x14ac:dyDescent="0.2">
      <c r="A722" t="s">
        <v>589</v>
      </c>
      <c r="B722" t="s">
        <v>1343</v>
      </c>
      <c r="C722" s="1">
        <f t="shared" si="287"/>
        <v>2765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>IF(P722&gt;0,RANK(P722,(N722:P722,Q722:AE722)),0)</f>
        <v>3</v>
      </c>
      <c r="G722" s="1">
        <f t="shared" si="288"/>
        <v>1258</v>
      </c>
      <c r="H722" s="2">
        <f t="shared" si="289"/>
        <v>0.4549728752260398</v>
      </c>
      <c r="I722" s="2"/>
      <c r="J722" s="2">
        <f t="shared" si="290"/>
        <v>0.26220614828209765</v>
      </c>
      <c r="K722" s="2">
        <f t="shared" si="291"/>
        <v>0.71717902350813745</v>
      </c>
      <c r="L722" s="2">
        <f t="shared" si="292"/>
        <v>1.9168173598553346E-2</v>
      </c>
      <c r="M722" s="2">
        <f t="shared" si="293"/>
        <v>1.4466546112115557E-3</v>
      </c>
      <c r="N722" s="38">
        <v>725</v>
      </c>
      <c r="O722" s="38">
        <v>1983</v>
      </c>
      <c r="P722" s="38">
        <v>53</v>
      </c>
      <c r="Q722" s="38">
        <v>0</v>
      </c>
      <c r="R722" s="38">
        <v>0</v>
      </c>
      <c r="S722" s="38"/>
      <c r="T722" s="38">
        <v>0</v>
      </c>
      <c r="U722" s="38">
        <v>0</v>
      </c>
      <c r="V722" s="38"/>
      <c r="W722" s="38">
        <f>IF(Copyright!B$11=1,IF(CF722&gt;0,CF722-SUM(Q722:V722)-SUM(X722:AY722),SUM(CN722:CR722)),SUM(CN722:CR722))</f>
        <v>4</v>
      </c>
      <c r="X722" s="38">
        <v>0</v>
      </c>
      <c r="Y722" s="38">
        <v>0</v>
      </c>
      <c r="Z722" s="38">
        <v>0</v>
      </c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  <c r="BA722" s="3">
        <f>IF(Q722&gt;0,RANK(Q722,(N722:P722,Q722:AE722)),0)</f>
        <v>0</v>
      </c>
      <c r="BB722" s="3">
        <f>IF(R722&gt;0,RANK(R722,(N722:P722,Q722:AE722)),0)</f>
        <v>0</v>
      </c>
      <c r="BC722" s="3">
        <f>IF(S722&gt;0,RANK(S722,(N722:P722,Q722:AE722)),0)</f>
        <v>0</v>
      </c>
      <c r="BD722" s="3">
        <f>IF(T722&gt;0,RANK(T722,(N722:P722,Q722:AE722)),0)</f>
        <v>0</v>
      </c>
      <c r="BE722" s="2">
        <f t="shared" si="294"/>
        <v>0</v>
      </c>
      <c r="BF722" s="2">
        <f t="shared" si="295"/>
        <v>0</v>
      </c>
      <c r="BG722" s="2">
        <f t="shared" si="296"/>
        <v>0</v>
      </c>
      <c r="BH722" s="2">
        <f t="shared" si="297"/>
        <v>0</v>
      </c>
      <c r="BJ722" t="s">
        <v>589</v>
      </c>
      <c r="BK722" t="s">
        <v>1343</v>
      </c>
      <c r="BL722">
        <v>16</v>
      </c>
      <c r="BN722">
        <v>0</v>
      </c>
      <c r="BO722" s="60">
        <v>17</v>
      </c>
      <c r="BP722" s="62">
        <v>175</v>
      </c>
      <c r="BQ722" s="66">
        <f t="shared" si="298"/>
        <v>17175</v>
      </c>
      <c r="BR722" s="66">
        <f t="shared" si="286"/>
        <v>17175</v>
      </c>
      <c r="BS722" s="3" t="s">
        <v>3083</v>
      </c>
      <c r="BX722" s="38">
        <f t="shared" si="300"/>
        <v>0</v>
      </c>
      <c r="CB722" s="95"/>
      <c r="CD722" s="38">
        <f t="shared" si="299"/>
        <v>0</v>
      </c>
      <c r="CE722" s="38">
        <f>725+1983+53+4</f>
        <v>2765</v>
      </c>
      <c r="CF722" s="1">
        <v>4</v>
      </c>
      <c r="CI722" s="1"/>
      <c r="CM722" s="51"/>
      <c r="CN722" s="38"/>
      <c r="CO722" s="38"/>
      <c r="CP722" s="38"/>
      <c r="CQ722" s="38"/>
      <c r="CR722" s="38"/>
      <c r="CS722" s="38"/>
      <c r="CT722"/>
      <c r="CU722"/>
    </row>
    <row r="723" spans="1:99" ht="14" hidden="1" customHeight="1" outlineLevel="1" x14ac:dyDescent="0.2">
      <c r="A723" t="s">
        <v>2152</v>
      </c>
      <c r="B723" t="s">
        <v>1343</v>
      </c>
      <c r="C723" s="1">
        <f t="shared" si="287"/>
        <v>20995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>IF(P723&gt;0,RANK(P723,(N723:P723,Q723:AE723)),0)</f>
        <v>3</v>
      </c>
      <c r="G723" s="1">
        <f t="shared" si="288"/>
        <v>4069</v>
      </c>
      <c r="H723" s="2">
        <f t="shared" si="289"/>
        <v>0.19380804953560371</v>
      </c>
      <c r="I723" s="2"/>
      <c r="J723" s="2">
        <f t="shared" si="290"/>
        <v>0.39428435341748036</v>
      </c>
      <c r="K723" s="2">
        <f t="shared" si="291"/>
        <v>0.58809240295308407</v>
      </c>
      <c r="L723" s="2">
        <f t="shared" si="292"/>
        <v>1.6194331983805668E-2</v>
      </c>
      <c r="M723" s="2">
        <f t="shared" si="293"/>
        <v>1.4289116456299017E-3</v>
      </c>
      <c r="N723" s="38">
        <v>8278</v>
      </c>
      <c r="O723" s="38">
        <v>12347</v>
      </c>
      <c r="P723" s="38">
        <v>340</v>
      </c>
      <c r="Q723" s="38">
        <v>13</v>
      </c>
      <c r="R723" s="38">
        <v>14</v>
      </c>
      <c r="S723" s="38"/>
      <c r="T723" s="38">
        <v>1</v>
      </c>
      <c r="U723" s="38">
        <v>2</v>
      </c>
      <c r="V723" s="38"/>
      <c r="W723" s="38">
        <f>IF(Copyright!B$11=1,IF(CF723&gt;0,CF723-SUM(Q723:V723)-SUM(X723:AY723),SUM(CN723:CR723)),SUM(CN723:CR723))</f>
        <v>0</v>
      </c>
      <c r="X723" s="38">
        <v>0</v>
      </c>
      <c r="Y723" s="38">
        <v>0</v>
      </c>
      <c r="Z723" s="38">
        <v>0</v>
      </c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  <c r="BA723" s="3">
        <f>IF(Q723&gt;0,RANK(Q723,(N723:P723,Q723:AE723)),0)</f>
        <v>5</v>
      </c>
      <c r="BB723" s="3">
        <f>IF(R723&gt;0,RANK(R723,(N723:P723,Q723:AE723)),0)</f>
        <v>4</v>
      </c>
      <c r="BC723" s="3">
        <f>IF(S723&gt;0,RANK(S723,(N723:P723,Q723:AE723)),0)</f>
        <v>0</v>
      </c>
      <c r="BD723" s="3">
        <f>IF(T723&gt;0,RANK(T723,(N723:P723,Q723:AE723)),0)</f>
        <v>7</v>
      </c>
      <c r="BE723" s="2">
        <f t="shared" si="294"/>
        <v>6.1919504643962852E-4</v>
      </c>
      <c r="BF723" s="2">
        <f t="shared" si="295"/>
        <v>6.6682543462729218E-4</v>
      </c>
      <c r="BG723" s="2">
        <f t="shared" si="296"/>
        <v>0</v>
      </c>
      <c r="BH723" s="2">
        <f t="shared" si="297"/>
        <v>4.7630388187663732E-5</v>
      </c>
      <c r="BJ723" t="s">
        <v>2152</v>
      </c>
      <c r="BK723" t="s">
        <v>1343</v>
      </c>
      <c r="BN723">
        <v>0</v>
      </c>
      <c r="BO723" s="60">
        <v>17</v>
      </c>
      <c r="BP723" s="62">
        <v>177</v>
      </c>
      <c r="BQ723" s="66">
        <f t="shared" si="298"/>
        <v>17177</v>
      </c>
      <c r="BR723" s="66">
        <f t="shared" si="286"/>
        <v>17177</v>
      </c>
      <c r="BS723" s="3" t="s">
        <v>3083</v>
      </c>
      <c r="BX723" s="38">
        <f t="shared" si="300"/>
        <v>-30</v>
      </c>
      <c r="BY723" s="73"/>
      <c r="CD723" s="38">
        <f t="shared" si="299"/>
        <v>20995</v>
      </c>
      <c r="CF723" s="100"/>
      <c r="CI723" s="1"/>
      <c r="CM723" s="51"/>
      <c r="CN723" s="38"/>
      <c r="CO723" s="38"/>
      <c r="CP723" s="38"/>
      <c r="CQ723" s="38"/>
      <c r="CR723" s="38"/>
      <c r="CS723" s="38"/>
      <c r="CT723"/>
      <c r="CU723"/>
    </row>
    <row r="724" spans="1:99" ht="14" hidden="1" customHeight="1" outlineLevel="1" x14ac:dyDescent="0.2">
      <c r="A724" t="s">
        <v>680</v>
      </c>
      <c r="B724" t="s">
        <v>1343</v>
      </c>
      <c r="C724" s="1">
        <f t="shared" si="287"/>
        <v>68027</v>
      </c>
      <c r="D724" s="3">
        <f>IF(N724&gt;0, RANK(N724,(N724:P724,Q724:AE724)),0)</f>
        <v>2</v>
      </c>
      <c r="E724" s="3">
        <f>IF(O724&gt;0,RANK(O724,(N724:P724,Q724:AE724)),0)</f>
        <v>1</v>
      </c>
      <c r="F724" s="3">
        <f>IF(P724&gt;0,RANK(P724,(N724:P724,Q724:AE724)),0)</f>
        <v>3</v>
      </c>
      <c r="G724" s="1">
        <f t="shared" si="288"/>
        <v>18126</v>
      </c>
      <c r="H724" s="2">
        <f t="shared" si="289"/>
        <v>0.26645302600438059</v>
      </c>
      <c r="I724" s="2"/>
      <c r="J724" s="2">
        <f t="shared" si="290"/>
        <v>0.35757860849368633</v>
      </c>
      <c r="K724" s="2">
        <f t="shared" si="291"/>
        <v>0.62403163449806698</v>
      </c>
      <c r="L724" s="2">
        <f t="shared" si="292"/>
        <v>1.749305422846811E-2</v>
      </c>
      <c r="M724" s="2">
        <f t="shared" si="293"/>
        <v>8.9670277977863325E-4</v>
      </c>
      <c r="N724" s="38">
        <v>24325</v>
      </c>
      <c r="O724" s="38">
        <v>42451</v>
      </c>
      <c r="P724" s="38">
        <v>1190</v>
      </c>
      <c r="Q724" s="38">
        <v>0</v>
      </c>
      <c r="R724" s="38">
        <v>61</v>
      </c>
      <c r="S724" s="38"/>
      <c r="T724" s="38">
        <v>0</v>
      </c>
      <c r="U724" s="38">
        <v>0</v>
      </c>
      <c r="V724" s="38"/>
      <c r="W724" s="38">
        <f>IF(Copyright!B$11=1,IF(CF724&gt;0,CF724-SUM(Q724:V724)-SUM(X724:AY724),SUM(CN724:CR724)),SUM(CN724:CR724))</f>
        <v>0</v>
      </c>
      <c r="X724" s="38">
        <v>0</v>
      </c>
      <c r="Y724" s="38">
        <v>0</v>
      </c>
      <c r="Z724" s="38">
        <v>0</v>
      </c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  <c r="BA724" s="3">
        <f>IF(Q724&gt;0,RANK(Q724,(N724:P724,Q724:AE724)),0)</f>
        <v>0</v>
      </c>
      <c r="BB724" s="3">
        <f>IF(R724&gt;0,RANK(R724,(N724:P724,Q724:AE724)),0)</f>
        <v>4</v>
      </c>
      <c r="BC724" s="3">
        <f>IF(S724&gt;0,RANK(S724,(N724:P724,Q724:AE724)),0)</f>
        <v>0</v>
      </c>
      <c r="BD724" s="3">
        <f>IF(T724&gt;0,RANK(T724,(N724:P724,Q724:AE724)),0)</f>
        <v>0</v>
      </c>
      <c r="BE724" s="2">
        <f t="shared" si="294"/>
        <v>0</v>
      </c>
      <c r="BF724" s="2">
        <f t="shared" si="295"/>
        <v>8.9670277977861731E-4</v>
      </c>
      <c r="BG724" s="2">
        <f t="shared" si="296"/>
        <v>0</v>
      </c>
      <c r="BH724" s="2">
        <f t="shared" si="297"/>
        <v>0</v>
      </c>
      <c r="BJ724" t="s">
        <v>680</v>
      </c>
      <c r="BK724" t="s">
        <v>1343</v>
      </c>
      <c r="BN724">
        <v>0</v>
      </c>
      <c r="BO724" s="60">
        <v>17</v>
      </c>
      <c r="BP724" s="62">
        <v>179</v>
      </c>
      <c r="BQ724" s="66">
        <f t="shared" si="298"/>
        <v>17179</v>
      </c>
      <c r="BR724" s="66">
        <f t="shared" si="286"/>
        <v>17179</v>
      </c>
      <c r="BS724" s="3" t="s">
        <v>3083</v>
      </c>
      <c r="BX724" s="38">
        <f t="shared" si="300"/>
        <v>-61</v>
      </c>
      <c r="BY724" s="73"/>
      <c r="CC724" s="1" t="s">
        <v>2453</v>
      </c>
      <c r="CD724" s="38">
        <f t="shared" si="299"/>
        <v>68027</v>
      </c>
      <c r="CF724" s="100"/>
      <c r="CG724" s="95" t="s">
        <v>3752</v>
      </c>
      <c r="CH724" s="95"/>
      <c r="CI724" s="1"/>
      <c r="CM724" s="51"/>
      <c r="CN724" s="38"/>
      <c r="CO724" s="38"/>
      <c r="CP724" s="38"/>
      <c r="CQ724" s="38"/>
      <c r="CR724" s="38"/>
      <c r="CS724" s="38"/>
      <c r="CT724"/>
      <c r="CU724"/>
    </row>
    <row r="725" spans="1:99" ht="14" hidden="1" customHeight="1" outlineLevel="1" x14ac:dyDescent="0.2">
      <c r="A725" t="s">
        <v>1487</v>
      </c>
      <c r="B725" t="s">
        <v>1343</v>
      </c>
      <c r="C725" s="1">
        <f t="shared" si="287"/>
        <v>8268</v>
      </c>
      <c r="D725" s="3">
        <f>IF(N725&gt;0, RANK(N725,(N725:P725,Q725:AE725)),0)</f>
        <v>2</v>
      </c>
      <c r="E725" s="3">
        <f>IF(O725&gt;0,RANK(O725,(N725:P725,Q725:AE725)),0)</f>
        <v>1</v>
      </c>
      <c r="F725" s="3">
        <f>IF(P725&gt;0,RANK(P725,(N725:P725,Q725:AE725)),0)</f>
        <v>3</v>
      </c>
      <c r="G725" s="1">
        <f t="shared" si="288"/>
        <v>3552</v>
      </c>
      <c r="H725" s="2">
        <f t="shared" si="289"/>
        <v>0.42960812772133528</v>
      </c>
      <c r="I725" s="2"/>
      <c r="J725" s="2">
        <f t="shared" si="290"/>
        <v>0.27636671504596033</v>
      </c>
      <c r="K725" s="2">
        <f t="shared" si="291"/>
        <v>0.70597484276729561</v>
      </c>
      <c r="L725" s="2">
        <f t="shared" si="292"/>
        <v>1.2336719883889695E-2</v>
      </c>
      <c r="M725" s="2">
        <f t="shared" si="293"/>
        <v>5.3217223028543658E-3</v>
      </c>
      <c r="N725" s="38">
        <v>2285</v>
      </c>
      <c r="O725" s="38">
        <v>5837</v>
      </c>
      <c r="P725" s="38">
        <v>102</v>
      </c>
      <c r="Q725" s="38">
        <v>0</v>
      </c>
      <c r="R725" s="38">
        <v>2</v>
      </c>
      <c r="S725" s="38"/>
      <c r="T725" s="38">
        <v>0</v>
      </c>
      <c r="U725" s="38">
        <v>0</v>
      </c>
      <c r="V725" s="38"/>
      <c r="W725" s="38">
        <f>IF(Copyright!B$11=1,IF(CF725&gt;0,CF725-SUM(Q725:V725)-SUM(X725:AY725),SUM(CN725:CR725)),SUM(CN725:CR725))</f>
        <v>42</v>
      </c>
      <c r="X725" s="38">
        <v>0</v>
      </c>
      <c r="Y725" s="38">
        <v>0</v>
      </c>
      <c r="Z725" s="38">
        <v>0</v>
      </c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  <c r="BA725" s="3">
        <f>IF(Q725&gt;0,RANK(Q725,(N725:P725,Q725:AE725)),0)</f>
        <v>0</v>
      </c>
      <c r="BB725" s="3">
        <f>IF(R725&gt;0,RANK(R725,(N725:P725,Q725:AE725)),0)</f>
        <v>5</v>
      </c>
      <c r="BC725" s="3">
        <f>IF(S725&gt;0,RANK(S725,(N725:P725,Q725:AE725)),0)</f>
        <v>0</v>
      </c>
      <c r="BD725" s="3">
        <f>IF(T725&gt;0,RANK(T725,(N725:P725,Q725:AE725)),0)</f>
        <v>0</v>
      </c>
      <c r="BE725" s="2">
        <f t="shared" si="294"/>
        <v>0</v>
      </c>
      <c r="BF725" s="2">
        <f t="shared" si="295"/>
        <v>2.4189646831156264E-4</v>
      </c>
      <c r="BG725" s="2">
        <f t="shared" si="296"/>
        <v>0</v>
      </c>
      <c r="BH725" s="2">
        <f t="shared" si="297"/>
        <v>0</v>
      </c>
      <c r="BJ725" t="s">
        <v>1487</v>
      </c>
      <c r="BK725" t="s">
        <v>1343</v>
      </c>
      <c r="BL725">
        <v>12</v>
      </c>
      <c r="BN725">
        <v>0</v>
      </c>
      <c r="BO725" s="60">
        <v>17</v>
      </c>
      <c r="BP725" s="62">
        <v>181</v>
      </c>
      <c r="BQ725" s="66">
        <f t="shared" si="298"/>
        <v>17181</v>
      </c>
      <c r="BR725" s="66">
        <f t="shared" si="286"/>
        <v>17181</v>
      </c>
      <c r="BS725" s="3" t="s">
        <v>3083</v>
      </c>
      <c r="BX725" s="38">
        <f t="shared" si="300"/>
        <v>0</v>
      </c>
      <c r="CB725" s="95"/>
      <c r="CC725" s="38" t="s">
        <v>3738</v>
      </c>
      <c r="CD725" s="38">
        <f t="shared" si="299"/>
        <v>7</v>
      </c>
      <c r="CE725" s="38">
        <f>5835+2280+102+44</f>
        <v>8261</v>
      </c>
      <c r="CF725" s="38">
        <v>44</v>
      </c>
      <c r="CI725" s="1"/>
      <c r="CM725" s="51"/>
      <c r="CN725" s="38"/>
      <c r="CO725" s="38"/>
      <c r="CP725" s="38"/>
      <c r="CQ725" s="38"/>
      <c r="CR725" s="38"/>
      <c r="CS725" s="38"/>
      <c r="CT725"/>
      <c r="CU725"/>
    </row>
    <row r="726" spans="1:99" ht="14" hidden="1" customHeight="1" outlineLevel="1" x14ac:dyDescent="0.2">
      <c r="A726" t="s">
        <v>1548</v>
      </c>
      <c r="B726" t="s">
        <v>1343</v>
      </c>
      <c r="C726" s="1">
        <f t="shared" si="287"/>
        <v>29545</v>
      </c>
      <c r="D726" s="3">
        <f>IF(N726&gt;0, RANK(N726,(N726:P726,Q726:AE726)),0)</f>
        <v>2</v>
      </c>
      <c r="E726" s="3">
        <f>IF(O726&gt;0,RANK(O726,(N726:P726,Q726:AE726)),0)</f>
        <v>1</v>
      </c>
      <c r="F726" s="3">
        <f>IF(P726&gt;0,RANK(P726,(N726:P726,Q726:AE726)),0)</f>
        <v>3</v>
      </c>
      <c r="G726" s="1">
        <f t="shared" si="288"/>
        <v>10523</v>
      </c>
      <c r="H726" s="2">
        <f t="shared" si="289"/>
        <v>0.35616855643932982</v>
      </c>
      <c r="I726" s="2"/>
      <c r="J726" s="2">
        <f t="shared" si="290"/>
        <v>0.31321712641732952</v>
      </c>
      <c r="K726" s="2">
        <f t="shared" si="291"/>
        <v>0.66938568285665934</v>
      </c>
      <c r="L726" s="2">
        <f t="shared" si="292"/>
        <v>1.6178710441699103E-2</v>
      </c>
      <c r="M726" s="2">
        <f t="shared" si="293"/>
        <v>1.2184802843119881E-3</v>
      </c>
      <c r="N726" s="38">
        <v>9254</v>
      </c>
      <c r="O726" s="38">
        <v>19777</v>
      </c>
      <c r="P726" s="38">
        <v>478</v>
      </c>
      <c r="Q726" s="38">
        <v>8</v>
      </c>
      <c r="R726" s="38">
        <v>22</v>
      </c>
      <c r="S726" s="38"/>
      <c r="T726" s="38">
        <v>3</v>
      </c>
      <c r="U726" s="38">
        <v>0</v>
      </c>
      <c r="V726" s="38"/>
      <c r="W726" s="38">
        <f>IF(Copyright!B$11=1,IF(CF726&gt;0,CF726-SUM(Q726:V726)-SUM(X726:AY726),SUM(CN726:CR726)),SUM(CN726:CR726))</f>
        <v>0</v>
      </c>
      <c r="X726" s="38">
        <v>3</v>
      </c>
      <c r="Y726" s="38">
        <v>0</v>
      </c>
      <c r="Z726" s="38">
        <v>0</v>
      </c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  <c r="BA726" s="3">
        <f>IF(Q726&gt;0,RANK(Q726,(N726:P726,Q726:AE726)),0)</f>
        <v>5</v>
      </c>
      <c r="BB726" s="3">
        <f>IF(R726&gt;0,RANK(R726,(N726:P726,Q726:AE726)),0)</f>
        <v>4</v>
      </c>
      <c r="BC726" s="3">
        <f>IF(S726&gt;0,RANK(S726,(N726:P726,Q726:AE726)),0)</f>
        <v>0</v>
      </c>
      <c r="BD726" s="3">
        <f>IF(T726&gt;0,RANK(T726,(N726:P726,Q726:AE726)),0)</f>
        <v>6</v>
      </c>
      <c r="BE726" s="2">
        <f t="shared" si="294"/>
        <v>2.7077339651379253E-4</v>
      </c>
      <c r="BF726" s="2">
        <f t="shared" si="295"/>
        <v>7.4462684041292943E-4</v>
      </c>
      <c r="BG726" s="2">
        <f t="shared" si="296"/>
        <v>0</v>
      </c>
      <c r="BH726" s="2">
        <f t="shared" si="297"/>
        <v>1.0154002369267219E-4</v>
      </c>
      <c r="BJ726" t="s">
        <v>1548</v>
      </c>
      <c r="BK726" t="s">
        <v>1343</v>
      </c>
      <c r="BN726">
        <v>0</v>
      </c>
      <c r="BO726" s="60">
        <v>17</v>
      </c>
      <c r="BP726" s="62">
        <v>183</v>
      </c>
      <c r="BQ726" s="66">
        <f t="shared" si="298"/>
        <v>17183</v>
      </c>
      <c r="BR726" s="66">
        <f t="shared" si="286"/>
        <v>17183</v>
      </c>
      <c r="BS726" s="3" t="s">
        <v>3083</v>
      </c>
      <c r="BX726" s="38">
        <f t="shared" si="300"/>
        <v>-36</v>
      </c>
      <c r="BY726" s="73"/>
      <c r="CC726" s="38" t="s">
        <v>3739</v>
      </c>
      <c r="CD726" s="38">
        <f t="shared" si="299"/>
        <v>29545</v>
      </c>
      <c r="CI726" s="1"/>
      <c r="CM726" s="51"/>
      <c r="CN726" s="38"/>
      <c r="CO726" s="38"/>
      <c r="CP726" s="38"/>
      <c r="CQ726" s="38"/>
      <c r="CR726" s="38"/>
      <c r="CS726" s="38"/>
      <c r="CT726"/>
      <c r="CU726"/>
    </row>
    <row r="727" spans="1:99" ht="14" hidden="1" customHeight="1" outlineLevel="1" x14ac:dyDescent="0.2">
      <c r="A727" t="s">
        <v>2891</v>
      </c>
      <c r="B727" t="s">
        <v>1343</v>
      </c>
      <c r="C727" s="1">
        <f t="shared" si="287"/>
        <v>5377</v>
      </c>
      <c r="D727" s="3">
        <f>IF(N727&gt;0, RANK(N727,(N727:P727,Q727:AE727)),0)</f>
        <v>2</v>
      </c>
      <c r="E727" s="3">
        <f>IF(O727&gt;0,RANK(O727,(N727:P727,Q727:AE727)),0)</f>
        <v>1</v>
      </c>
      <c r="F727" s="3">
        <f>IF(P727&gt;0,RANK(P727,(N727:P727,Q727:AE727)),0)</f>
        <v>3</v>
      </c>
      <c r="G727" s="1">
        <f t="shared" si="288"/>
        <v>2895</v>
      </c>
      <c r="H727" s="2">
        <f t="shared" si="289"/>
        <v>0.53840431467360983</v>
      </c>
      <c r="I727" s="2"/>
      <c r="J727" s="2">
        <f t="shared" si="290"/>
        <v>0.22317277292170354</v>
      </c>
      <c r="K727" s="2">
        <f t="shared" si="291"/>
        <v>0.7615770875953134</v>
      </c>
      <c r="L727" s="2">
        <f t="shared" si="292"/>
        <v>1.5250139482983077E-2</v>
      </c>
      <c r="M727" s="2">
        <f t="shared" si="293"/>
        <v>-3.8163916471489756E-17</v>
      </c>
      <c r="N727" s="38">
        <v>1200</v>
      </c>
      <c r="O727" s="38">
        <v>4095</v>
      </c>
      <c r="P727" s="38">
        <v>82</v>
      </c>
      <c r="Q727" s="38">
        <v>0</v>
      </c>
      <c r="R727" s="38">
        <v>0</v>
      </c>
      <c r="S727" s="38"/>
      <c r="T727" s="38">
        <v>0</v>
      </c>
      <c r="U727" s="38">
        <v>0</v>
      </c>
      <c r="V727" s="38"/>
      <c r="W727" s="38">
        <f>IF(Copyright!B$11=1,IF(CF727&gt;0,CF727-SUM(Q727:V727)-SUM(X727:AY727),SUM(CN727:CR727)),SUM(CN727:CR727))</f>
        <v>0</v>
      </c>
      <c r="X727" s="38">
        <v>0</v>
      </c>
      <c r="Y727" s="38">
        <v>0</v>
      </c>
      <c r="Z727" s="38">
        <v>0</v>
      </c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  <c r="BA727" s="3">
        <f>IF(Q727&gt;0,RANK(Q727,(N727:P727,Q727:AE727)),0)</f>
        <v>0</v>
      </c>
      <c r="BB727" s="3">
        <f>IF(R727&gt;0,RANK(R727,(N727:P727,Q727:AE727)),0)</f>
        <v>0</v>
      </c>
      <c r="BC727" s="3">
        <f>IF(S727&gt;0,RANK(S727,(N727:P727,Q727:AE727)),0)</f>
        <v>0</v>
      </c>
      <c r="BD727" s="3">
        <f>IF(T727&gt;0,RANK(T727,(N727:P727,Q727:AE727)),0)</f>
        <v>0</v>
      </c>
      <c r="BE727" s="2">
        <f t="shared" si="294"/>
        <v>0</v>
      </c>
      <c r="BF727" s="2">
        <f t="shared" si="295"/>
        <v>0</v>
      </c>
      <c r="BG727" s="2">
        <f t="shared" si="296"/>
        <v>0</v>
      </c>
      <c r="BH727" s="2">
        <f t="shared" si="297"/>
        <v>0</v>
      </c>
      <c r="BJ727" t="s">
        <v>2891</v>
      </c>
      <c r="BK727" t="s">
        <v>1343</v>
      </c>
      <c r="BL727">
        <v>12</v>
      </c>
      <c r="BN727">
        <v>0</v>
      </c>
      <c r="BO727" s="60">
        <v>17</v>
      </c>
      <c r="BP727" s="62">
        <v>185</v>
      </c>
      <c r="BQ727" s="66">
        <f t="shared" si="298"/>
        <v>17185</v>
      </c>
      <c r="BR727" s="66">
        <f t="shared" si="286"/>
        <v>17185</v>
      </c>
      <c r="BS727" s="3" t="s">
        <v>3083</v>
      </c>
      <c r="BX727" s="38">
        <f t="shared" si="300"/>
        <v>0</v>
      </c>
      <c r="CD727" s="38">
        <f t="shared" si="299"/>
        <v>5377</v>
      </c>
      <c r="CF727" s="101"/>
      <c r="CI727" s="1"/>
      <c r="CM727" s="51"/>
      <c r="CN727" s="38"/>
      <c r="CO727" s="38"/>
      <c r="CP727" s="38"/>
      <c r="CQ727" s="38"/>
      <c r="CR727" s="38"/>
      <c r="CS727" s="38"/>
      <c r="CT727"/>
      <c r="CU727"/>
    </row>
    <row r="728" spans="1:99" ht="14" hidden="1" customHeight="1" outlineLevel="1" x14ac:dyDescent="0.2">
      <c r="A728" t="s">
        <v>413</v>
      </c>
      <c r="B728" t="s">
        <v>1343</v>
      </c>
      <c r="C728" s="1">
        <f t="shared" si="287"/>
        <v>7447</v>
      </c>
      <c r="D728" s="3">
        <f>IF(N728&gt;0, RANK(N728,(N728:P728,Q728:AE728)),0)</f>
        <v>2</v>
      </c>
      <c r="E728" s="3">
        <f>IF(O728&gt;0,RANK(O728,(N728:P728,Q728:AE728)),0)</f>
        <v>1</v>
      </c>
      <c r="F728" s="3">
        <f>IF(P728&gt;0,RANK(P728,(N728:P728,Q728:AE728)),0)</f>
        <v>3</v>
      </c>
      <c r="G728" s="1">
        <f t="shared" si="288"/>
        <v>1868</v>
      </c>
      <c r="H728" s="2">
        <f t="shared" si="289"/>
        <v>0.25083926413320801</v>
      </c>
      <c r="I728" s="2"/>
      <c r="J728" s="2">
        <f t="shared" si="290"/>
        <v>0.36403921042030346</v>
      </c>
      <c r="K728" s="2">
        <f t="shared" si="291"/>
        <v>0.61487847455351152</v>
      </c>
      <c r="L728" s="2">
        <f t="shared" si="292"/>
        <v>1.9068081106485835E-2</v>
      </c>
      <c r="M728" s="2">
        <f t="shared" si="293"/>
        <v>2.0142339196992376E-3</v>
      </c>
      <c r="N728" s="38">
        <v>2711</v>
      </c>
      <c r="O728" s="38">
        <v>4579</v>
      </c>
      <c r="P728" s="38">
        <v>142</v>
      </c>
      <c r="Q728" s="38">
        <v>5</v>
      </c>
      <c r="R728" s="38">
        <v>10</v>
      </c>
      <c r="S728" s="38"/>
      <c r="T728" s="38">
        <v>0</v>
      </c>
      <c r="U728" s="38">
        <v>0</v>
      </c>
      <c r="V728" s="38"/>
      <c r="W728" s="38">
        <f>IF(Copyright!B$11=1,IF(CF728&gt;0,CF728-SUM(Q728:V728)-SUM(X728:AY728),SUM(CN728:CR728)),SUM(CN728:CR728))</f>
        <v>0</v>
      </c>
      <c r="X728" s="38">
        <v>0</v>
      </c>
      <c r="Y728" s="38">
        <v>0</v>
      </c>
      <c r="Z728" s="38">
        <v>0</v>
      </c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  <c r="BA728" s="3">
        <f>IF(Q728&gt;0,RANK(Q728,(N728:P728,Q728:AE728)),0)</f>
        <v>5</v>
      </c>
      <c r="BB728" s="3">
        <f>IF(R728&gt;0,RANK(R728,(N728:P728,Q728:AE728)),0)</f>
        <v>4</v>
      </c>
      <c r="BC728" s="3">
        <f>IF(S728&gt;0,RANK(S728,(N728:P728,Q728:AE728)),0)</f>
        <v>0</v>
      </c>
      <c r="BD728" s="3">
        <f>IF(T728&gt;0,RANK(T728,(N728:P728,Q728:AE728)),0)</f>
        <v>0</v>
      </c>
      <c r="BE728" s="2">
        <f t="shared" si="294"/>
        <v>6.7141130656640259E-4</v>
      </c>
      <c r="BF728" s="2">
        <f t="shared" si="295"/>
        <v>1.3428226131328052E-3</v>
      </c>
      <c r="BG728" s="2">
        <f t="shared" si="296"/>
        <v>0</v>
      </c>
      <c r="BH728" s="2">
        <f t="shared" si="297"/>
        <v>0</v>
      </c>
      <c r="BJ728" t="s">
        <v>413</v>
      </c>
      <c r="BK728" t="s">
        <v>1343</v>
      </c>
      <c r="BN728">
        <v>0</v>
      </c>
      <c r="BO728" s="60">
        <v>17</v>
      </c>
      <c r="BP728" s="62">
        <v>187</v>
      </c>
      <c r="BQ728" s="66">
        <f t="shared" si="298"/>
        <v>17187</v>
      </c>
      <c r="BR728" s="66">
        <f t="shared" si="286"/>
        <v>17187</v>
      </c>
      <c r="BS728" s="3" t="s">
        <v>3083</v>
      </c>
      <c r="BX728" s="38">
        <f t="shared" si="300"/>
        <v>-15</v>
      </c>
      <c r="CC728" s="1" t="s">
        <v>3157</v>
      </c>
      <c r="CD728" s="38">
        <f t="shared" si="299"/>
        <v>7447</v>
      </c>
      <c r="CF728" s="1"/>
      <c r="CI728" s="1"/>
      <c r="CM728" s="51"/>
      <c r="CN728" s="38"/>
      <c r="CO728" s="38"/>
      <c r="CP728" s="38"/>
      <c r="CQ728" s="38"/>
      <c r="CR728" s="38"/>
      <c r="CS728" s="38"/>
      <c r="CT728"/>
      <c r="CU728"/>
    </row>
    <row r="729" spans="1:99" ht="14" hidden="1" customHeight="1" outlineLevel="1" x14ac:dyDescent="0.2">
      <c r="A729" t="s">
        <v>674</v>
      </c>
      <c r="B729" t="s">
        <v>1343</v>
      </c>
      <c r="C729" s="1">
        <f t="shared" si="287"/>
        <v>7597</v>
      </c>
      <c r="D729" s="3">
        <f>IF(N729&gt;0, RANK(N729,(N729:P729,Q729:AE729)),0)</f>
        <v>2</v>
      </c>
      <c r="E729" s="3">
        <f>IF(O729&gt;0,RANK(O729,(N729:P729,Q729:AE729)),0)</f>
        <v>1</v>
      </c>
      <c r="F729" s="3">
        <f>IF(P729&gt;0,RANK(P729,(N729:P729,Q729:AE729)),0)</f>
        <v>3</v>
      </c>
      <c r="G729" s="1">
        <f t="shared" si="288"/>
        <v>4328</v>
      </c>
      <c r="H729" s="2">
        <f t="shared" si="289"/>
        <v>0.56969856522311435</v>
      </c>
      <c r="I729" s="2"/>
      <c r="J729" s="2">
        <f t="shared" si="290"/>
        <v>0.20587073844938791</v>
      </c>
      <c r="K729" s="2">
        <f t="shared" si="291"/>
        <v>0.77556930367250232</v>
      </c>
      <c r="L729" s="2">
        <f t="shared" si="292"/>
        <v>1.3821245228379624E-2</v>
      </c>
      <c r="M729" s="2">
        <f t="shared" si="293"/>
        <v>4.7387126497301993E-3</v>
      </c>
      <c r="N729" s="38">
        <v>1564</v>
      </c>
      <c r="O729" s="38">
        <v>5892</v>
      </c>
      <c r="P729" s="38">
        <v>105</v>
      </c>
      <c r="Q729" s="38">
        <v>0</v>
      </c>
      <c r="R729" s="38">
        <v>1</v>
      </c>
      <c r="S729" s="38"/>
      <c r="T729" s="38">
        <v>0</v>
      </c>
      <c r="U729" s="38">
        <v>0</v>
      </c>
      <c r="V729" s="38"/>
      <c r="W729" s="38">
        <f>IF(Copyright!B$11=1,IF(CF729&gt;0,CF729-SUM(Q729:V729)-SUM(X729:AY729),SUM(CN729:CR729)),SUM(CN729:CR729))</f>
        <v>35</v>
      </c>
      <c r="X729" s="38">
        <v>0</v>
      </c>
      <c r="Y729" s="38">
        <v>0</v>
      </c>
      <c r="Z729" s="38">
        <v>0</v>
      </c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  <c r="BA729" s="3">
        <f>IF(Q729&gt;0,RANK(Q729,(N729:P729,Q729:AE729)),0)</f>
        <v>0</v>
      </c>
      <c r="BB729" s="3">
        <f>IF(R729&gt;0,RANK(R729,(N729:P729,Q729:AE729)),0)</f>
        <v>5</v>
      </c>
      <c r="BC729" s="3">
        <f>IF(S729&gt;0,RANK(S729,(N729:P729,Q729:AE729)),0)</f>
        <v>0</v>
      </c>
      <c r="BD729" s="3">
        <f>IF(T729&gt;0,RANK(T729,(N729:P729,Q729:AE729)),0)</f>
        <v>0</v>
      </c>
      <c r="BE729" s="2">
        <f t="shared" si="294"/>
        <v>0</v>
      </c>
      <c r="BF729" s="2">
        <f t="shared" si="295"/>
        <v>1.3163090693694878E-4</v>
      </c>
      <c r="BG729" s="2">
        <f t="shared" si="296"/>
        <v>0</v>
      </c>
      <c r="BH729" s="2">
        <f t="shared" si="297"/>
        <v>0</v>
      </c>
      <c r="BJ729" t="s">
        <v>674</v>
      </c>
      <c r="BK729" t="s">
        <v>1343</v>
      </c>
      <c r="BL729">
        <v>12</v>
      </c>
      <c r="BN729">
        <v>0</v>
      </c>
      <c r="BO729" s="60">
        <v>17</v>
      </c>
      <c r="BP729" s="62">
        <v>189</v>
      </c>
      <c r="BQ729" s="66">
        <f t="shared" si="298"/>
        <v>17189</v>
      </c>
      <c r="BR729" s="66">
        <f t="shared" si="286"/>
        <v>17189</v>
      </c>
      <c r="BS729" s="3" t="s">
        <v>3083</v>
      </c>
      <c r="BX729" s="38">
        <f t="shared" si="300"/>
        <v>0</v>
      </c>
      <c r="CB729" s="95"/>
      <c r="CC729" s="38" t="s">
        <v>3960</v>
      </c>
      <c r="CD729" s="38">
        <f t="shared" si="299"/>
        <v>0</v>
      </c>
      <c r="CE729" s="38">
        <f>5892+1564+105+36</f>
        <v>7597</v>
      </c>
      <c r="CF729" s="1">
        <v>36</v>
      </c>
      <c r="CI729" s="1"/>
      <c r="CM729" s="51"/>
      <c r="CN729" s="38"/>
      <c r="CO729" s="38"/>
      <c r="CP729" s="38"/>
      <c r="CQ729" s="38"/>
      <c r="CR729" s="38"/>
      <c r="CS729" s="38"/>
      <c r="CT729"/>
      <c r="CU729"/>
    </row>
    <row r="730" spans="1:99" ht="14" hidden="1" customHeight="1" outlineLevel="1" x14ac:dyDescent="0.2">
      <c r="A730" t="s">
        <v>414</v>
      </c>
      <c r="B730" t="s">
        <v>1343</v>
      </c>
      <c r="C730" s="1">
        <f t="shared" si="287"/>
        <v>8291</v>
      </c>
      <c r="D730" s="3">
        <f>IF(N730&gt;0, RANK(N730,(N730:P730,Q730:AE730)),0)</f>
        <v>2</v>
      </c>
      <c r="E730" s="3">
        <f>IF(O730&gt;0,RANK(O730,(N730:P730,Q730:AE730)),0)</f>
        <v>1</v>
      </c>
      <c r="F730" s="3">
        <f>IF(P730&gt;0,RANK(P730,(N730:P730,Q730:AE730)),0)</f>
        <v>3</v>
      </c>
      <c r="G730" s="1">
        <f t="shared" si="288"/>
        <v>5864</v>
      </c>
      <c r="H730" s="2">
        <f t="shared" si="289"/>
        <v>0.70727294656856832</v>
      </c>
      <c r="I730" s="2"/>
      <c r="J730" s="2">
        <f t="shared" si="290"/>
        <v>0.13930768302979135</v>
      </c>
      <c r="K730" s="2">
        <f t="shared" si="291"/>
        <v>0.84658062959835967</v>
      </c>
      <c r="L730" s="2">
        <f t="shared" si="292"/>
        <v>1.1216982269931251E-2</v>
      </c>
      <c r="M730" s="2">
        <f t="shared" si="293"/>
        <v>2.8947051019177286E-3</v>
      </c>
      <c r="N730" s="38">
        <v>1155</v>
      </c>
      <c r="O730" s="38">
        <v>7019</v>
      </c>
      <c r="P730" s="38">
        <v>93</v>
      </c>
      <c r="Q730" s="38">
        <v>0</v>
      </c>
      <c r="R730" s="38">
        <v>8</v>
      </c>
      <c r="S730" s="38"/>
      <c r="T730" s="38">
        <v>0</v>
      </c>
      <c r="U730" s="38">
        <v>0</v>
      </c>
      <c r="V730" s="38"/>
      <c r="W730" s="38">
        <f>IF(Copyright!B$11=1,IF(CF730&gt;0,CF730-SUM(Q730:V730)-SUM(X730:AY730),SUM(CN730:CR730)),SUM(CN730:CR730))</f>
        <v>16</v>
      </c>
      <c r="X730" s="38">
        <v>0</v>
      </c>
      <c r="Y730" s="38">
        <v>0</v>
      </c>
      <c r="Z730" s="38">
        <v>0</v>
      </c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  <c r="BA730" s="3">
        <f>IF(Q730&gt;0,RANK(Q730,(N730:P730,Q730:AE730)),0)</f>
        <v>0</v>
      </c>
      <c r="BB730" s="3">
        <f>IF(R730&gt;0,RANK(R730,(N730:P730,Q730:AE730)),0)</f>
        <v>5</v>
      </c>
      <c r="BC730" s="3">
        <f>IF(S730&gt;0,RANK(S730,(N730:P730,Q730:AE730)),0)</f>
        <v>0</v>
      </c>
      <c r="BD730" s="3">
        <f>IF(T730&gt;0,RANK(T730,(N730:P730,Q730:AE730)),0)</f>
        <v>0</v>
      </c>
      <c r="BE730" s="2">
        <f t="shared" si="294"/>
        <v>0</v>
      </c>
      <c r="BF730" s="2">
        <f t="shared" si="295"/>
        <v>9.6490170063924735E-4</v>
      </c>
      <c r="BG730" s="2">
        <f t="shared" si="296"/>
        <v>0</v>
      </c>
      <c r="BH730" s="2">
        <f t="shared" si="297"/>
        <v>0</v>
      </c>
      <c r="BJ730" t="s">
        <v>414</v>
      </c>
      <c r="BK730" t="s">
        <v>1343</v>
      </c>
      <c r="BL730">
        <v>12</v>
      </c>
      <c r="BN730">
        <v>0</v>
      </c>
      <c r="BO730" s="60">
        <v>17</v>
      </c>
      <c r="BP730" s="62">
        <v>191</v>
      </c>
      <c r="BQ730" s="66">
        <f t="shared" si="298"/>
        <v>17191</v>
      </c>
      <c r="BR730" s="66">
        <f t="shared" si="286"/>
        <v>17191</v>
      </c>
      <c r="BS730" s="3" t="s">
        <v>3083</v>
      </c>
      <c r="BX730" s="38">
        <f t="shared" si="300"/>
        <v>0</v>
      </c>
      <c r="CB730" s="95"/>
      <c r="CC730" s="38" t="s">
        <v>3738</v>
      </c>
      <c r="CD730" s="38">
        <f t="shared" si="299"/>
        <v>6</v>
      </c>
      <c r="CE730" s="38">
        <f>7015+1153+93+24</f>
        <v>8285</v>
      </c>
      <c r="CF730" s="38">
        <v>24</v>
      </c>
      <c r="CI730" s="1"/>
      <c r="CM730" s="51"/>
      <c r="CN730" s="38"/>
      <c r="CO730" s="38"/>
      <c r="CP730" s="38"/>
      <c r="CQ730" s="38"/>
      <c r="CR730" s="38"/>
      <c r="CS730" s="38"/>
      <c r="CT730"/>
      <c r="CU730"/>
    </row>
    <row r="731" spans="1:99" ht="14" hidden="1" customHeight="1" outlineLevel="1" x14ac:dyDescent="0.2">
      <c r="A731" t="s">
        <v>1941</v>
      </c>
      <c r="B731" t="s">
        <v>1343</v>
      </c>
      <c r="C731" s="1">
        <f t="shared" ref="C731:C737" si="301">SUM(N731:AY731)</f>
        <v>7067</v>
      </c>
      <c r="D731" s="3">
        <f>IF(N731&gt;0, RANK(N731,(N731:P731,Q731:AE731)),0)</f>
        <v>2</v>
      </c>
      <c r="E731" s="3">
        <f>IF(O731&gt;0,RANK(O731,(N731:P731,Q731:AE731)),0)</f>
        <v>1</v>
      </c>
      <c r="F731" s="3">
        <f>IF(P731&gt;0,RANK(P731,(N731:P731,Q731:AE731)),0)</f>
        <v>3</v>
      </c>
      <c r="G731" s="1">
        <f t="shared" ref="G731:G737" si="302">IF(C731&gt;0,MAX(N731:P731)-LARGE(N731:P731,2),0)</f>
        <v>4196</v>
      </c>
      <c r="H731" s="2">
        <f t="shared" ref="H731:H737" si="303">IF(C731&gt;0,G731/C731,0)</f>
        <v>0.5937455780387717</v>
      </c>
      <c r="I731" s="2"/>
      <c r="J731" s="2">
        <f t="shared" ref="J731:J737" si="304">IF($C731=0,"-",N731/$C731)</f>
        <v>0.19668883543229093</v>
      </c>
      <c r="K731" s="2">
        <f t="shared" ref="K731:K737" si="305">IF($C731=0,"-",O731/$C731)</f>
        <v>0.79043441347106269</v>
      </c>
      <c r="L731" s="2">
        <f t="shared" ref="L731:L737" si="306">IF($C731=0,"-",P731/$C731)</f>
        <v>1.2452242818734966E-2</v>
      </c>
      <c r="M731" s="2">
        <f t="shared" ref="M731:M737" si="307">IF(C731=0,"-",(1-J731-K731-L731))</f>
        <v>4.2450827791146693E-4</v>
      </c>
      <c r="N731" s="38">
        <v>1390</v>
      </c>
      <c r="O731" s="38">
        <v>5586</v>
      </c>
      <c r="P731" s="38">
        <v>88</v>
      </c>
      <c r="Q731" s="38">
        <v>0</v>
      </c>
      <c r="R731" s="38">
        <v>3</v>
      </c>
      <c r="S731" s="38"/>
      <c r="T731" s="38">
        <v>0</v>
      </c>
      <c r="U731" s="38">
        <v>0</v>
      </c>
      <c r="V731" s="38"/>
      <c r="W731" s="38">
        <f>IF(Copyright!B$11=1,IF(CF731&gt;0,CF731-SUM(Q731:V731)-SUM(X731:AY731),SUM(CN731:CR731)),SUM(CN731:CR731))</f>
        <v>0</v>
      </c>
      <c r="X731" s="38">
        <v>0</v>
      </c>
      <c r="Y731" s="38">
        <v>0</v>
      </c>
      <c r="Z731" s="38">
        <v>0</v>
      </c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  <c r="BA731" s="3">
        <f>IF(Q731&gt;0,RANK(Q731,(N731:P731,Q731:AE731)),0)</f>
        <v>0</v>
      </c>
      <c r="BB731" s="3">
        <f>IF(R731&gt;0,RANK(R731,(N731:P731,Q731:AE731)),0)</f>
        <v>4</v>
      </c>
      <c r="BC731" s="3">
        <f>IF(S731&gt;0,RANK(S731,(N731:P731,Q731:AE731)),0)</f>
        <v>0</v>
      </c>
      <c r="BD731" s="3">
        <f>IF(T731&gt;0,RANK(T731,(N731:P731,Q731:AE731)),0)</f>
        <v>0</v>
      </c>
      <c r="BE731" s="2">
        <f t="shared" ref="BE731:BE737" si="308">IF($C731=0,"-",Q731/$C731)</f>
        <v>0</v>
      </c>
      <c r="BF731" s="2">
        <f t="shared" ref="BF731:BF737" si="309">IF($C731=0,"-",R731/$C731)</f>
        <v>4.2450827791141928E-4</v>
      </c>
      <c r="BG731" s="2">
        <f t="shared" ref="BG731:BG737" si="310">IF($C731=0,"-",S731/$C731)</f>
        <v>0</v>
      </c>
      <c r="BH731" s="2">
        <f t="shared" ref="BH731:BH737" si="311">IF($C731=0,"-",T731/$C731)</f>
        <v>0</v>
      </c>
      <c r="BJ731" t="s">
        <v>1941</v>
      </c>
      <c r="BK731" t="s">
        <v>1343</v>
      </c>
      <c r="BL731">
        <v>12</v>
      </c>
      <c r="BN731">
        <v>0</v>
      </c>
      <c r="BO731" s="60">
        <v>17</v>
      </c>
      <c r="BP731" s="62">
        <v>193</v>
      </c>
      <c r="BQ731" s="66">
        <f t="shared" ref="BQ731:BQ736" si="312">1000*BO731+BP731</f>
        <v>17193</v>
      </c>
      <c r="BR731" s="66">
        <f t="shared" si="286"/>
        <v>17193</v>
      </c>
      <c r="BS731" s="3" t="s">
        <v>3083</v>
      </c>
      <c r="BX731" s="38">
        <f t="shared" si="300"/>
        <v>-3</v>
      </c>
      <c r="CB731" s="95"/>
      <c r="CC731" s="1"/>
      <c r="CD731" s="38">
        <f t="shared" si="299"/>
        <v>3</v>
      </c>
      <c r="CE731" s="38">
        <v>7064</v>
      </c>
      <c r="CF731" s="38">
        <v>0</v>
      </c>
      <c r="CG731" s="38" t="s">
        <v>3953</v>
      </c>
      <c r="CI731" s="1"/>
      <c r="CM731" s="51"/>
      <c r="CN731" s="38"/>
      <c r="CO731" s="38"/>
      <c r="CP731" s="38"/>
      <c r="CQ731" s="38"/>
      <c r="CR731" s="38"/>
      <c r="CS731" s="38"/>
      <c r="CT731"/>
      <c r="CU731"/>
    </row>
    <row r="732" spans="1:99" ht="14" hidden="1" customHeight="1" outlineLevel="1" x14ac:dyDescent="0.2">
      <c r="A732" t="s">
        <v>834</v>
      </c>
      <c r="B732" t="s">
        <v>1343</v>
      </c>
      <c r="C732" s="1">
        <f t="shared" si="301"/>
        <v>26447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>IF(P732&gt;0,RANK(P732,(N732:P732,Q732:AE732)),0)</f>
        <v>3</v>
      </c>
      <c r="G732" s="1">
        <f t="shared" si="302"/>
        <v>3886</v>
      </c>
      <c r="H732" s="2">
        <f t="shared" si="303"/>
        <v>0.14693538019435096</v>
      </c>
      <c r="I732" s="2"/>
      <c r="J732" s="2">
        <f t="shared" si="304"/>
        <v>0.41637992967066206</v>
      </c>
      <c r="K732" s="2">
        <f t="shared" si="305"/>
        <v>0.56331530986501299</v>
      </c>
      <c r="L732" s="2">
        <f t="shared" si="306"/>
        <v>1.9624153968313986E-2</v>
      </c>
      <c r="M732" s="2">
        <f t="shared" si="307"/>
        <v>6.8060649601095827E-4</v>
      </c>
      <c r="N732" s="38">
        <v>11012</v>
      </c>
      <c r="O732" s="38">
        <v>14898</v>
      </c>
      <c r="P732" s="38">
        <v>519</v>
      </c>
      <c r="Q732" s="38">
        <v>8</v>
      </c>
      <c r="R732" s="38">
        <v>10</v>
      </c>
      <c r="S732" s="38"/>
      <c r="T732" s="38">
        <v>0</v>
      </c>
      <c r="U732" s="38">
        <v>0</v>
      </c>
      <c r="V732" s="38"/>
      <c r="W732" s="38">
        <f>IF(Copyright!B$11=1,IF(CF732&gt;0,CF732-SUM(Q732:V732)-SUM(X732:AY732),SUM(CN732:CR732)),SUM(CN732:CR732))</f>
        <v>0</v>
      </c>
      <c r="X732" s="38">
        <v>0</v>
      </c>
      <c r="Y732" s="38">
        <v>0</v>
      </c>
      <c r="Z732" s="38">
        <v>0</v>
      </c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  <c r="BA732" s="3">
        <f>IF(Q732&gt;0,RANK(Q732,(N732:P732,Q732:AE732)),0)</f>
        <v>5</v>
      </c>
      <c r="BB732" s="3">
        <f>IF(R732&gt;0,RANK(R732,(N732:P732,Q732:AE732)),0)</f>
        <v>4</v>
      </c>
      <c r="BC732" s="3">
        <f>IF(S732&gt;0,RANK(S732,(N732:P732,Q732:AE732)),0)</f>
        <v>0</v>
      </c>
      <c r="BD732" s="3">
        <f>IF(T732&gt;0,RANK(T732,(N732:P732,Q732:AE732)),0)</f>
        <v>0</v>
      </c>
      <c r="BE732" s="2">
        <f t="shared" si="308"/>
        <v>3.0249177600483987E-4</v>
      </c>
      <c r="BF732" s="2">
        <f t="shared" si="309"/>
        <v>3.7811472000604982E-4</v>
      </c>
      <c r="BG732" s="2">
        <f t="shared" si="310"/>
        <v>0</v>
      </c>
      <c r="BH732" s="2">
        <f t="shared" si="311"/>
        <v>0</v>
      </c>
      <c r="BJ732" t="s">
        <v>834</v>
      </c>
      <c r="BK732" t="s">
        <v>1343</v>
      </c>
      <c r="BL732">
        <v>17</v>
      </c>
      <c r="BN732">
        <v>0</v>
      </c>
      <c r="BO732" s="60">
        <v>17</v>
      </c>
      <c r="BP732" s="62">
        <v>195</v>
      </c>
      <c r="BQ732" s="66">
        <f t="shared" si="312"/>
        <v>17195</v>
      </c>
      <c r="BR732" s="66">
        <f t="shared" si="286"/>
        <v>17195</v>
      </c>
      <c r="BS732" s="3" t="s">
        <v>3083</v>
      </c>
      <c r="BX732" s="38">
        <f t="shared" si="300"/>
        <v>-18</v>
      </c>
      <c r="BY732" s="73"/>
      <c r="CC732" s="1"/>
      <c r="CD732" s="38">
        <f t="shared" si="299"/>
        <v>26447</v>
      </c>
      <c r="CF732" s="100"/>
      <c r="CI732" s="1"/>
      <c r="CM732" s="51"/>
      <c r="CN732" s="38"/>
      <c r="CO732" s="38"/>
      <c r="CP732" s="38"/>
      <c r="CQ732" s="38"/>
      <c r="CR732" s="38"/>
      <c r="CS732" s="38"/>
      <c r="CT732"/>
      <c r="CU732"/>
    </row>
    <row r="733" spans="1:99" ht="14" hidden="1" customHeight="1" outlineLevel="1" x14ac:dyDescent="0.2">
      <c r="A733" t="s">
        <v>110</v>
      </c>
      <c r="B733" t="s">
        <v>1343</v>
      </c>
      <c r="C733" s="1">
        <f t="shared" si="301"/>
        <v>327604</v>
      </c>
      <c r="D733" s="3">
        <f>IF(N733&gt;0, RANK(N733,(N733:P733,Q733:AE733)),0)</f>
        <v>1</v>
      </c>
      <c r="E733" s="3">
        <f>IF(O733&gt;0,RANK(O733,(N733:P733,Q733:AE733)),0)</f>
        <v>2</v>
      </c>
      <c r="F733" s="3">
        <f>IF(P733&gt;0,RANK(P733,(N733:P733,Q733:AE733)),0)</f>
        <v>3</v>
      </c>
      <c r="G733" s="1">
        <f t="shared" si="302"/>
        <v>5202</v>
      </c>
      <c r="H733" s="2">
        <f t="shared" si="303"/>
        <v>1.587892699722836E-2</v>
      </c>
      <c r="I733" s="2"/>
      <c r="J733" s="2">
        <f t="shared" si="304"/>
        <v>0.49716731175443524</v>
      </c>
      <c r="K733" s="2">
        <f t="shared" si="305"/>
        <v>0.48128838475720687</v>
      </c>
      <c r="L733" s="2">
        <f t="shared" si="306"/>
        <v>1.350716108472424E-2</v>
      </c>
      <c r="M733" s="2">
        <f t="shared" si="307"/>
        <v>8.0371424036336011E-3</v>
      </c>
      <c r="N733" s="38">
        <v>162874</v>
      </c>
      <c r="O733" s="38">
        <v>157672</v>
      </c>
      <c r="P733" s="38">
        <v>4425</v>
      </c>
      <c r="Q733" s="38">
        <v>230</v>
      </c>
      <c r="R733" s="38">
        <v>2182</v>
      </c>
      <c r="S733" s="38"/>
      <c r="T733" s="38">
        <v>89</v>
      </c>
      <c r="U733" s="38">
        <v>71</v>
      </c>
      <c r="V733" s="38"/>
      <c r="W733" s="38">
        <f>IF(Copyright!B$11=1,IF(CF733&gt;0,CF733-SUM(Q733:V733)-SUM(X733:AY733),SUM(CN733:CR733)),SUM(CN733:CR733))</f>
        <v>0</v>
      </c>
      <c r="X733" s="38">
        <v>61</v>
      </c>
      <c r="Y733" s="38">
        <v>0</v>
      </c>
      <c r="Z733" s="38">
        <v>0</v>
      </c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  <c r="BA733" s="3">
        <f>IF(Q733&gt;0,RANK(Q733,(N733:P733,Q733:AE733)),0)</f>
        <v>5</v>
      </c>
      <c r="BB733" s="3">
        <f>IF(R733&gt;0,RANK(R733,(N733:P733,Q733:AE733)),0)</f>
        <v>4</v>
      </c>
      <c r="BC733" s="3">
        <f>IF(S733&gt;0,RANK(S733,(N733:P733,Q733:AE733)),0)</f>
        <v>0</v>
      </c>
      <c r="BD733" s="3">
        <f>IF(T733&gt;0,RANK(T733,(N733:P733,Q733:AE733)),0)</f>
        <v>6</v>
      </c>
      <c r="BE733" s="2">
        <f t="shared" si="308"/>
        <v>7.0206712982747463E-4</v>
      </c>
      <c r="BF733" s="2">
        <f t="shared" si="309"/>
        <v>6.6604803360154332E-3</v>
      </c>
      <c r="BG733" s="2">
        <f t="shared" si="310"/>
        <v>0</v>
      </c>
      <c r="BH733" s="2">
        <f t="shared" si="311"/>
        <v>2.7166945458541412E-4</v>
      </c>
      <c r="BJ733" t="s">
        <v>110</v>
      </c>
      <c r="BK733" t="s">
        <v>1343</v>
      </c>
      <c r="BN733">
        <v>0</v>
      </c>
      <c r="BO733" s="60">
        <v>17</v>
      </c>
      <c r="BP733" s="62">
        <v>197</v>
      </c>
      <c r="BQ733" s="66">
        <f t="shared" si="312"/>
        <v>17197</v>
      </c>
      <c r="BR733" s="66">
        <f t="shared" si="286"/>
        <v>17197</v>
      </c>
      <c r="BS733" s="3" t="s">
        <v>3083</v>
      </c>
      <c r="BX733" s="38">
        <f t="shared" si="300"/>
        <v>0</v>
      </c>
      <c r="BY733" s="73"/>
      <c r="CB733" s="95"/>
      <c r="CC733" s="38" t="s">
        <v>3739</v>
      </c>
      <c r="CD733" s="38">
        <f t="shared" si="299"/>
        <v>0</v>
      </c>
      <c r="CE733" s="38">
        <v>327604</v>
      </c>
      <c r="CF733" s="1">
        <f>230+89+71+2182+61</f>
        <v>2633</v>
      </c>
      <c r="CG733" s="38" t="s">
        <v>3953</v>
      </c>
      <c r="CI733" s="1"/>
      <c r="CM733" s="51"/>
      <c r="CN733" s="38"/>
      <c r="CO733" s="38"/>
      <c r="CP733" s="38"/>
      <c r="CQ733" s="38"/>
      <c r="CR733" s="38"/>
      <c r="CS733" s="38"/>
      <c r="CT733"/>
      <c r="CU733"/>
    </row>
    <row r="734" spans="1:99" ht="14" hidden="1" customHeight="1" outlineLevel="1" x14ac:dyDescent="0.2">
      <c r="A734" t="s">
        <v>554</v>
      </c>
      <c r="B734" t="s">
        <v>1343</v>
      </c>
      <c r="C734" s="1">
        <f t="shared" si="301"/>
        <v>33174</v>
      </c>
      <c r="D734" s="3">
        <f>IF(N734&gt;0, RANK(N734,(N734:P734,Q734:AE734)),0)</f>
        <v>2</v>
      </c>
      <c r="E734" s="3">
        <f>IF(O734&gt;0,RANK(O734,(N734:P734,Q734:AE734)),0)</f>
        <v>1</v>
      </c>
      <c r="F734" s="3">
        <f>IF(P734&gt;0,RANK(P734,(N734:P734,Q734:AE734)),0)</f>
        <v>3</v>
      </c>
      <c r="G734" s="1">
        <f t="shared" si="302"/>
        <v>12796</v>
      </c>
      <c r="H734" s="2">
        <f t="shared" si="303"/>
        <v>0.38572375957074817</v>
      </c>
      <c r="I734" s="2"/>
      <c r="J734" s="2">
        <f t="shared" si="304"/>
        <v>0.29812503768011095</v>
      </c>
      <c r="K734" s="2">
        <f t="shared" si="305"/>
        <v>0.68384879725085912</v>
      </c>
      <c r="L734" s="2">
        <f t="shared" si="306"/>
        <v>1.2720805450051244E-2</v>
      </c>
      <c r="M734" s="2">
        <f t="shared" si="307"/>
        <v>5.3053596189786313E-3</v>
      </c>
      <c r="N734" s="38">
        <v>9890</v>
      </c>
      <c r="O734" s="38">
        <v>22686</v>
      </c>
      <c r="P734" s="38">
        <v>422</v>
      </c>
      <c r="Q734" s="38">
        <v>15</v>
      </c>
      <c r="R734" s="38">
        <v>27</v>
      </c>
      <c r="S734" s="38"/>
      <c r="T734" s="38">
        <v>8</v>
      </c>
      <c r="U734" s="38">
        <v>2</v>
      </c>
      <c r="V734" s="38"/>
      <c r="W734" s="38">
        <f>IF(Copyright!B$11=1,IF(CF734&gt;0,CF734-SUM(Q734:V734)-SUM(X734:AY734),SUM(CN734:CR734)),SUM(CN734:CR734))</f>
        <v>124</v>
      </c>
      <c r="X734" s="38">
        <v>0</v>
      </c>
      <c r="Y734" s="38">
        <v>0</v>
      </c>
      <c r="Z734" s="38">
        <v>0</v>
      </c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  <c r="BA734" s="3">
        <f>IF(Q734&gt;0,RANK(Q734,(N734:P734,Q734:AE734)),0)</f>
        <v>6</v>
      </c>
      <c r="BB734" s="3">
        <f>IF(R734&gt;0,RANK(R734,(N734:P734,Q734:AE734)),0)</f>
        <v>5</v>
      </c>
      <c r="BC734" s="3">
        <f>IF(S734&gt;0,RANK(S734,(N734:P734,Q734:AE734)),0)</f>
        <v>0</v>
      </c>
      <c r="BD734" s="3">
        <f>IF(T734&gt;0,RANK(T734,(N734:P734,Q734:AE734)),0)</f>
        <v>7</v>
      </c>
      <c r="BE734" s="2">
        <f t="shared" si="308"/>
        <v>4.5216133116295895E-4</v>
      </c>
      <c r="BF734" s="2">
        <f t="shared" si="309"/>
        <v>8.1389039609332605E-4</v>
      </c>
      <c r="BG734" s="2">
        <f t="shared" si="310"/>
        <v>0</v>
      </c>
      <c r="BH734" s="2">
        <f t="shared" si="311"/>
        <v>2.4115270995357812E-4</v>
      </c>
      <c r="BJ734" t="s">
        <v>554</v>
      </c>
      <c r="BK734" t="s">
        <v>1343</v>
      </c>
      <c r="BL734">
        <v>12</v>
      </c>
      <c r="BN734">
        <v>0</v>
      </c>
      <c r="BO734" s="60">
        <v>17</v>
      </c>
      <c r="BP734" s="62">
        <v>199</v>
      </c>
      <c r="BQ734" s="66">
        <f t="shared" si="312"/>
        <v>17199</v>
      </c>
      <c r="BR734" s="66">
        <f t="shared" si="286"/>
        <v>17199</v>
      </c>
      <c r="BS734" s="3" t="s">
        <v>3083</v>
      </c>
      <c r="BX734" s="38">
        <f t="shared" si="300"/>
        <v>0</v>
      </c>
      <c r="BY734" s="73"/>
      <c r="CB734" s="95"/>
      <c r="CC734" s="38" t="s">
        <v>3738</v>
      </c>
      <c r="CD734" s="38">
        <f t="shared" si="299"/>
        <v>0</v>
      </c>
      <c r="CE734" s="38">
        <f>22686+9890+422+176</f>
        <v>33174</v>
      </c>
      <c r="CF734" s="110">
        <v>176</v>
      </c>
      <c r="CI734" s="1"/>
      <c r="CM734" s="51"/>
      <c r="CN734" s="38"/>
      <c r="CO734" s="38"/>
      <c r="CP734" s="38"/>
      <c r="CQ734" s="38"/>
      <c r="CR734" s="38"/>
      <c r="CS734" s="38"/>
      <c r="CT734"/>
      <c r="CU734"/>
    </row>
    <row r="735" spans="1:99" ht="14" hidden="1" customHeight="1" outlineLevel="1" x14ac:dyDescent="0.2">
      <c r="A735" t="s">
        <v>1586</v>
      </c>
      <c r="B735" t="s">
        <v>1343</v>
      </c>
      <c r="C735" s="1">
        <f t="shared" si="301"/>
        <v>122018</v>
      </c>
      <c r="D735" s="3">
        <f>IF(N735&gt;0, RANK(N735,(N735:P735,Q735:AE735)),0)</f>
        <v>1</v>
      </c>
      <c r="E735" s="3">
        <f>IF(O735&gt;0,RANK(O735,(N735:P735,Q735:AE735)),0)</f>
        <v>2</v>
      </c>
      <c r="F735" s="3">
        <f>IF(P735&gt;0,RANK(P735,(N735:P735,Q735:AE735)),0)</f>
        <v>3</v>
      </c>
      <c r="G735" s="1">
        <f t="shared" si="302"/>
        <v>685</v>
      </c>
      <c r="H735" s="2">
        <f t="shared" si="303"/>
        <v>5.6139258142241305E-3</v>
      </c>
      <c r="I735" s="2"/>
      <c r="J735" s="2">
        <f t="shared" si="304"/>
        <v>0.49125538854923045</v>
      </c>
      <c r="K735" s="2">
        <f t="shared" si="305"/>
        <v>0.4856414627350063</v>
      </c>
      <c r="L735" s="2">
        <f t="shared" si="306"/>
        <v>1.5153501942336377E-2</v>
      </c>
      <c r="M735" s="2">
        <f t="shared" si="307"/>
        <v>7.9496467734268671E-3</v>
      </c>
      <c r="N735" s="38">
        <v>59942</v>
      </c>
      <c r="O735" s="38">
        <v>59257</v>
      </c>
      <c r="P735" s="38">
        <v>1849</v>
      </c>
      <c r="Q735" s="38">
        <v>34</v>
      </c>
      <c r="R735" s="38">
        <v>155</v>
      </c>
      <c r="S735" s="38"/>
      <c r="T735" s="38">
        <v>14</v>
      </c>
      <c r="U735" s="38">
        <v>13</v>
      </c>
      <c r="V735" s="38"/>
      <c r="W735" s="38">
        <f>IF(Copyright!B$11=1,IF(CF735&gt;0,CF735-SUM(Q735:V735)-SUM(X735:AY735),SUM(CN735:CR735)),SUM(CN735:CR735))</f>
        <v>734</v>
      </c>
      <c r="X735" s="38">
        <v>19</v>
      </c>
      <c r="Y735" s="38">
        <v>0</v>
      </c>
      <c r="Z735" s="38">
        <v>1</v>
      </c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  <c r="BA735" s="3">
        <f>IF(Q735&gt;0,RANK(Q735,(N735:P735,Q735:AE735)),0)</f>
        <v>6</v>
      </c>
      <c r="BB735" s="3">
        <f>IF(R735&gt;0,RANK(R735,(N735:P735,Q735:AE735)),0)</f>
        <v>5</v>
      </c>
      <c r="BC735" s="3">
        <f>IF(S735&gt;0,RANK(S735,(N735:P735,Q735:AE735)),0)</f>
        <v>0</v>
      </c>
      <c r="BD735" s="3">
        <f>IF(T735&gt;0,RANK(T735,(N735:P735,Q735:AE735)),0)</f>
        <v>8</v>
      </c>
      <c r="BE735" s="2">
        <f t="shared" si="308"/>
        <v>2.7864741267681815E-4</v>
      </c>
      <c r="BF735" s="2">
        <f t="shared" si="309"/>
        <v>1.2703043813207888E-3</v>
      </c>
      <c r="BG735" s="2">
        <f t="shared" si="310"/>
        <v>0</v>
      </c>
      <c r="BH735" s="2">
        <f t="shared" si="311"/>
        <v>1.1473716992574867E-4</v>
      </c>
      <c r="BJ735" t="s">
        <v>1586</v>
      </c>
      <c r="BK735" t="s">
        <v>1343</v>
      </c>
      <c r="BN735">
        <v>0</v>
      </c>
      <c r="BO735" s="60">
        <v>17</v>
      </c>
      <c r="BP735" s="62">
        <v>201</v>
      </c>
      <c r="BQ735" s="66">
        <f t="shared" si="312"/>
        <v>17201</v>
      </c>
      <c r="BR735" s="66">
        <f t="shared" si="286"/>
        <v>17201</v>
      </c>
      <c r="BS735" s="3" t="s">
        <v>3083</v>
      </c>
      <c r="BX735" s="38">
        <f t="shared" si="300"/>
        <v>0</v>
      </c>
      <c r="BY735" s="73"/>
      <c r="CB735" s="95"/>
      <c r="CC735" s="38" t="s">
        <v>3739</v>
      </c>
      <c r="CD735" s="38">
        <f t="shared" si="299"/>
        <v>0</v>
      </c>
      <c r="CE735" s="38">
        <v>122018</v>
      </c>
      <c r="CF735" s="38">
        <v>970</v>
      </c>
      <c r="CI735" s="1"/>
      <c r="CM735" s="51"/>
      <c r="CN735" s="38"/>
      <c r="CO735" s="38"/>
      <c r="CP735" s="38"/>
      <c r="CQ735" s="38"/>
      <c r="CR735" s="38"/>
      <c r="CS735" s="38"/>
      <c r="CT735"/>
      <c r="CU735"/>
    </row>
    <row r="736" spans="1:99" ht="14" hidden="1" customHeight="1" outlineLevel="1" x14ac:dyDescent="0.2">
      <c r="A736" t="s">
        <v>2128</v>
      </c>
      <c r="B736" t="s">
        <v>1343</v>
      </c>
      <c r="C736" s="1">
        <f t="shared" si="301"/>
        <v>21258</v>
      </c>
      <c r="D736" s="3">
        <f>IF(N736&gt;0, RANK(N736,(N736:P736,Q736:AE736)),0)</f>
        <v>2</v>
      </c>
      <c r="E736" s="3">
        <f>IF(O736&gt;0,RANK(O736,(N736:P736,Q736:AE736)),0)</f>
        <v>1</v>
      </c>
      <c r="F736" s="3">
        <f>IF(P736&gt;0,RANK(P736,(N736:P736,Q736:AE736)),0)</f>
        <v>3</v>
      </c>
      <c r="G736" s="1">
        <f t="shared" si="302"/>
        <v>8879</v>
      </c>
      <c r="H736" s="2">
        <f t="shared" si="303"/>
        <v>0.41767805061623858</v>
      </c>
      <c r="I736" s="2"/>
      <c r="J736" s="2">
        <f t="shared" si="304"/>
        <v>0.28027095681625741</v>
      </c>
      <c r="K736" s="2">
        <f t="shared" si="305"/>
        <v>0.69794900743249599</v>
      </c>
      <c r="L736" s="2">
        <f t="shared" si="306"/>
        <v>1.4959074230877787E-2</v>
      </c>
      <c r="M736" s="2">
        <f t="shared" si="307"/>
        <v>6.8209615203688647E-3</v>
      </c>
      <c r="N736" s="38">
        <v>5958</v>
      </c>
      <c r="O736" s="38">
        <v>14837</v>
      </c>
      <c r="P736" s="38">
        <v>318</v>
      </c>
      <c r="Q736" s="38">
        <v>0</v>
      </c>
      <c r="R736" s="38">
        <v>7</v>
      </c>
      <c r="S736" s="38"/>
      <c r="T736" s="38">
        <v>0</v>
      </c>
      <c r="U736" s="38">
        <v>0</v>
      </c>
      <c r="V736" s="38"/>
      <c r="W736" s="38">
        <f>IF(Copyright!B$11=1,IF(CF736&gt;0,CF736-SUM(Q736:V736)-SUM(X736:AY736),SUM(CN736:CR736)),SUM(CN736:CR736))</f>
        <v>138</v>
      </c>
      <c r="X736" s="38">
        <v>0</v>
      </c>
      <c r="Y736" s="38">
        <v>0</v>
      </c>
      <c r="Z736" s="38">
        <v>0</v>
      </c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  <c r="BA736" s="3">
        <f>IF(Q736&gt;0,RANK(Q736,(N736:P736,Q736:AE736)),0)</f>
        <v>0</v>
      </c>
      <c r="BB736" s="3">
        <f>IF(R736&gt;0,RANK(R736,(N736:P736,Q736:AE736)),0)</f>
        <v>5</v>
      </c>
      <c r="BC736" s="3">
        <f>IF(S736&gt;0,RANK(S736,(N736:P736,Q736:AE736)),0)</f>
        <v>0</v>
      </c>
      <c r="BD736" s="3">
        <f>IF(T736&gt;0,RANK(T736,(N736:P736,Q736:AE736)),0)</f>
        <v>0</v>
      </c>
      <c r="BE736" s="2">
        <f t="shared" si="308"/>
        <v>0</v>
      </c>
      <c r="BF736" s="2">
        <f t="shared" si="309"/>
        <v>3.2928779753504565E-4</v>
      </c>
      <c r="BG736" s="2">
        <f t="shared" si="310"/>
        <v>0</v>
      </c>
      <c r="BH736" s="2">
        <f t="shared" si="311"/>
        <v>0</v>
      </c>
      <c r="BJ736" t="s">
        <v>2128</v>
      </c>
      <c r="BK736" t="s">
        <v>1343</v>
      </c>
      <c r="BL736">
        <v>16</v>
      </c>
      <c r="BN736">
        <v>0</v>
      </c>
      <c r="BO736" s="60">
        <v>17</v>
      </c>
      <c r="BP736" s="62">
        <v>203</v>
      </c>
      <c r="BQ736" s="66">
        <f t="shared" si="312"/>
        <v>17203</v>
      </c>
      <c r="BR736" s="66">
        <f t="shared" si="286"/>
        <v>17203</v>
      </c>
      <c r="BS736" s="3" t="s">
        <v>3083</v>
      </c>
      <c r="BX736" s="38">
        <f t="shared" si="300"/>
        <v>0</v>
      </c>
      <c r="BY736" s="73"/>
      <c r="CB736" s="95"/>
      <c r="CD736" s="38">
        <f t="shared" si="299"/>
        <v>0</v>
      </c>
      <c r="CE736" s="38">
        <f>5958+14837+318+145</f>
        <v>21258</v>
      </c>
      <c r="CF736" s="1">
        <v>145</v>
      </c>
      <c r="CI736" s="1"/>
      <c r="CM736" s="51"/>
      <c r="CN736" s="38"/>
      <c r="CO736" s="38"/>
      <c r="CP736" s="38"/>
      <c r="CQ736" s="38"/>
      <c r="CR736" s="38"/>
      <c r="CS736" s="38"/>
      <c r="CT736"/>
      <c r="CU736"/>
    </row>
    <row r="737" spans="1:108" ht="14" customHeight="1" collapsed="1" x14ac:dyDescent="0.2">
      <c r="A737" t="s">
        <v>644</v>
      </c>
      <c r="B737" t="s">
        <v>534</v>
      </c>
      <c r="C737" s="1">
        <f t="shared" si="301"/>
        <v>5640313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>IF(P737&gt;0,RANK(P737,(N737:P737,Q737:AE737)),0)</f>
        <v>3</v>
      </c>
      <c r="G737" s="1">
        <f t="shared" si="302"/>
        <v>613784</v>
      </c>
      <c r="H737" s="2">
        <f t="shared" si="303"/>
        <v>0.1088209111799292</v>
      </c>
      <c r="I737" s="2"/>
      <c r="J737" s="2">
        <f t="shared" si="304"/>
        <v>0.54303067932577498</v>
      </c>
      <c r="K737" s="2">
        <f t="shared" si="305"/>
        <v>0.43420976814584583</v>
      </c>
      <c r="L737" s="2">
        <f t="shared" si="306"/>
        <v>1.4259137746433576E-2</v>
      </c>
      <c r="M737" s="2">
        <f t="shared" si="307"/>
        <v>8.5004147819456137E-3</v>
      </c>
      <c r="N737" s="38">
        <v>3062863</v>
      </c>
      <c r="O737" s="38">
        <v>2449079</v>
      </c>
      <c r="P737" s="38">
        <v>80426</v>
      </c>
      <c r="Q737" s="38">
        <v>3510</v>
      </c>
      <c r="R737" s="38">
        <v>31023</v>
      </c>
      <c r="S737" s="38"/>
      <c r="T737" s="38">
        <v>2877</v>
      </c>
      <c r="U737" s="38">
        <v>1569</v>
      </c>
      <c r="V737" s="38"/>
      <c r="W737" s="38">
        <f>SUM(W635:W736)</f>
        <v>7521</v>
      </c>
      <c r="X737" s="38">
        <v>1391</v>
      </c>
      <c r="Y737" s="38">
        <v>12</v>
      </c>
      <c r="Z737" s="38">
        <v>42</v>
      </c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  <c r="BA737" s="3">
        <f>IF(Q737&gt;0,RANK(Q737,(N737:P737,Q737:AE737)),0)</f>
        <v>6</v>
      </c>
      <c r="BB737" s="3">
        <f>IF(R737&gt;0,RANK(R737,(N737:P737,Q737:AE737)),0)</f>
        <v>4</v>
      </c>
      <c r="BC737" s="3">
        <f>IF(S737&gt;0,RANK(S737,(N737:P737,Q737:AE737)),0)</f>
        <v>0</v>
      </c>
      <c r="BD737" s="3">
        <f>IF(T737&gt;0,RANK(T737,(N737:P737,Q737:AE737)),0)</f>
        <v>7</v>
      </c>
      <c r="BE737" s="2">
        <f t="shared" si="308"/>
        <v>6.2230588976179156E-4</v>
      </c>
      <c r="BF737" s="2">
        <f t="shared" si="309"/>
        <v>5.5002266718176809E-3</v>
      </c>
      <c r="BG737" s="2">
        <f t="shared" si="310"/>
        <v>0</v>
      </c>
      <c r="BH737" s="2">
        <f t="shared" si="311"/>
        <v>5.100780754543232E-4</v>
      </c>
      <c r="BJ737" t="s">
        <v>644</v>
      </c>
      <c r="BK737" t="s">
        <v>534</v>
      </c>
      <c r="BN737">
        <v>0</v>
      </c>
      <c r="BO737" s="60">
        <v>17</v>
      </c>
      <c r="BP737" s="62"/>
      <c r="BQ737" s="60">
        <v>17</v>
      </c>
      <c r="BR737" s="60">
        <f t="shared" si="286"/>
        <v>17</v>
      </c>
      <c r="BS737" s="3" t="s">
        <v>693</v>
      </c>
      <c r="CD737" s="38">
        <f t="shared" si="299"/>
        <v>5640313</v>
      </c>
      <c r="CF737" s="38">
        <f>SUM(CF635:CF736)</f>
        <v>15638</v>
      </c>
      <c r="CM737" s="51"/>
      <c r="CN737" s="38"/>
      <c r="CO737" s="38"/>
      <c r="CP737" s="38"/>
      <c r="CQ737" s="38"/>
      <c r="CR737" s="38"/>
      <c r="CS737" s="38"/>
      <c r="CT737" s="38"/>
      <c r="CU737" s="38"/>
      <c r="CV737" s="38"/>
      <c r="CW737" s="38"/>
      <c r="CX737" s="38"/>
      <c r="CY737" s="38"/>
      <c r="CZ737" s="38"/>
      <c r="DA737" s="38"/>
      <c r="DB737" s="38"/>
      <c r="DC737" s="38"/>
      <c r="DD737" s="38"/>
    </row>
    <row r="738" spans="1:108" ht="14" customHeight="1" x14ac:dyDescent="0.2">
      <c r="C738" s="1"/>
      <c r="E738" s="3"/>
      <c r="F738" s="3"/>
      <c r="I738" s="2"/>
      <c r="N738"/>
      <c r="O738"/>
      <c r="P738"/>
      <c r="Q738" s="1"/>
      <c r="R738"/>
      <c r="S738" s="38"/>
      <c r="T738"/>
      <c r="U738"/>
      <c r="V738" s="38"/>
      <c r="W738"/>
      <c r="X738"/>
      <c r="Y738" s="38"/>
      <c r="Z738"/>
      <c r="AA738" s="38"/>
      <c r="AB738" s="38"/>
      <c r="AC738" s="38"/>
      <c r="AD738" s="38"/>
      <c r="AE738" s="38"/>
      <c r="AF738" s="38"/>
      <c r="AG738" s="38"/>
      <c r="AH738" s="38"/>
      <c r="AI738" s="6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  <c r="BA738" s="3"/>
      <c r="BB738" s="3"/>
      <c r="BC738" s="3"/>
      <c r="BD738" s="3"/>
      <c r="BO738" s="60"/>
      <c r="BP738" s="62"/>
      <c r="BQ738" s="66"/>
      <c r="BR738" s="66"/>
      <c r="CJ738" s="1"/>
      <c r="CK738" s="1"/>
      <c r="CL738" s="6"/>
      <c r="CM738" s="51"/>
      <c r="CQ738"/>
      <c r="CR738"/>
      <c r="CS738"/>
      <c r="CT738"/>
      <c r="CU738"/>
    </row>
    <row r="739" spans="1:108" ht="14" hidden="1" customHeight="1" outlineLevel="1" x14ac:dyDescent="0.2">
      <c r="A739" t="s">
        <v>1006</v>
      </c>
      <c r="B739" t="s">
        <v>145</v>
      </c>
      <c r="C739" s="1">
        <f t="shared" ref="C739:C770" si="313">SUM(N739:AY739)</f>
        <v>13986</v>
      </c>
      <c r="D739" s="3">
        <f>IF(N739&gt;0, RANK(N739,(N739:P739,Q739:AE739)),0)</f>
        <v>2</v>
      </c>
      <c r="E739" s="3">
        <f>IF(O739&gt;0,RANK(O739,(N739:P739,Q739:AE739)),0)</f>
        <v>1</v>
      </c>
      <c r="F739" s="3">
        <f>IF(P739&gt;0,RANK(P739,(N739:P739,Q739:AE739)),0)</f>
        <v>3</v>
      </c>
      <c r="G739" s="1">
        <f t="shared" ref="G739:G770" si="314">IF(C739&gt;0,MAX(N739:P739)-LARGE(N739:P739,2),0)</f>
        <v>7349</v>
      </c>
      <c r="H739" s="2">
        <f t="shared" ref="H739:H770" si="315">IF(C739&gt;0,G739/C739,0)</f>
        <v>0.52545402545402542</v>
      </c>
      <c r="I739" s="2"/>
      <c r="J739" s="2">
        <f t="shared" ref="J739:J770" si="316">IF($C739=0,"-",N739/$C739)</f>
        <v>0.2272987272987273</v>
      </c>
      <c r="K739" s="2">
        <f t="shared" ref="K739:K770" si="317">IF($C739=0,"-",O739/$C739)</f>
        <v>0.75275275275275277</v>
      </c>
      <c r="L739" s="2">
        <f t="shared" ref="L739:L770" si="318">IF($C739=0,"-",P739/$C739)</f>
        <v>1.0725010725010725E-2</v>
      </c>
      <c r="M739" s="2">
        <f t="shared" ref="M739:M770" si="319">IF(C739=0,"-",(1-J739-K739-L739))</f>
        <v>9.2235092235092575E-3</v>
      </c>
      <c r="N739" s="38">
        <v>3179</v>
      </c>
      <c r="O739" s="38">
        <v>10528</v>
      </c>
      <c r="P739" s="38">
        <v>150</v>
      </c>
      <c r="Q739" s="38">
        <v>102</v>
      </c>
      <c r="R739" s="38"/>
      <c r="S739" s="38"/>
      <c r="T739" s="38">
        <v>0</v>
      </c>
      <c r="U739" s="38">
        <v>0</v>
      </c>
      <c r="V739" s="38"/>
      <c r="W739" s="38">
        <f>IF(Copyright!B$11=1,IF(CF739&gt;0,CF739-T739-U739-X739,0),0)</f>
        <v>20</v>
      </c>
      <c r="X739" s="38">
        <v>7</v>
      </c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6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  <c r="BA739" s="3">
        <f>IF(Q739&gt;0,RANK(Q739,(N739:P739,Q739:AE739)),0)</f>
        <v>4</v>
      </c>
      <c r="BB739" s="3">
        <f>IF(R739&gt;0,RANK(R739,(N739:P739,Q739:AE739)),0)</f>
        <v>0</v>
      </c>
      <c r="BC739" s="3">
        <f>IF(S739&gt;0,RANK(S739,(N739:P739,Q739:AE739)),0)</f>
        <v>0</v>
      </c>
      <c r="BD739" s="3">
        <f>IF(T739&gt;0,RANK(T739,(N739:P739,Q739:AE739)),0)</f>
        <v>0</v>
      </c>
      <c r="BE739" s="2">
        <f t="shared" ref="BE739:BE770" si="320">IF($C739=0,"-",Q739/$C739)</f>
        <v>7.2930072930072927E-3</v>
      </c>
      <c r="BF739" s="2">
        <f t="shared" ref="BF739:BF770" si="321">IF($C739=0,"-",R739/$C739)</f>
        <v>0</v>
      </c>
      <c r="BG739" s="2">
        <f t="shared" ref="BG739:BG770" si="322">IF($C739=0,"-",S739/$C739)</f>
        <v>0</v>
      </c>
      <c r="BH739" s="2">
        <f t="shared" ref="BH739:BH770" si="323">IF($C739=0,"-",T739/$C739)</f>
        <v>0</v>
      </c>
      <c r="BJ739" t="s">
        <v>1006</v>
      </c>
      <c r="BK739" t="s">
        <v>145</v>
      </c>
      <c r="BL739">
        <v>3</v>
      </c>
      <c r="BN739">
        <v>0</v>
      </c>
      <c r="BO739" s="60">
        <v>18</v>
      </c>
      <c r="BP739" s="62">
        <v>1</v>
      </c>
      <c r="BQ739" s="66">
        <f t="shared" ref="BQ739:BQ770" si="324">1000*BO739+BP739</f>
        <v>18001</v>
      </c>
      <c r="BR739" s="66">
        <f t="shared" ref="BR739:BR802" si="325">BQ739</f>
        <v>18001</v>
      </c>
      <c r="BS739" s="3" t="s">
        <v>3083</v>
      </c>
      <c r="BY739" s="73"/>
      <c r="CA739" s="95"/>
      <c r="CB739" s="95"/>
      <c r="CD739" s="38">
        <f t="shared" ref="CD739:CD770" si="326">C739-CE739</f>
        <v>11</v>
      </c>
      <c r="CE739" s="38">
        <v>13975</v>
      </c>
      <c r="CF739" s="38">
        <v>27</v>
      </c>
      <c r="CM739" s="51"/>
      <c r="CN739" s="38"/>
      <c r="CO739" s="38"/>
      <c r="CP739" s="38"/>
      <c r="CQ739" s="38"/>
      <c r="CR739" s="38"/>
      <c r="CS739" s="38"/>
    </row>
    <row r="740" spans="1:108" ht="14" hidden="1" customHeight="1" outlineLevel="1" x14ac:dyDescent="0.2">
      <c r="A740" t="s">
        <v>1684</v>
      </c>
      <c r="B740" t="s">
        <v>145</v>
      </c>
      <c r="C740" s="1">
        <f t="shared" si="313"/>
        <v>163650</v>
      </c>
      <c r="D740" s="3">
        <f>IF(N740&gt;0, RANK(N740,(N740:P740,Q740:AE740)),0)</f>
        <v>2</v>
      </c>
      <c r="E740" s="3">
        <f>IF(O740&gt;0,RANK(O740,(N740:P740,Q740:AE740)),0)</f>
        <v>1</v>
      </c>
      <c r="F740" s="3">
        <f>IF(P740&gt;0,RANK(P740,(N740:P740,Q740:AE740)),0)</f>
        <v>3</v>
      </c>
      <c r="G740" s="1">
        <f t="shared" si="314"/>
        <v>20323</v>
      </c>
      <c r="H740" s="2">
        <f t="shared" si="315"/>
        <v>0.12418576229758631</v>
      </c>
      <c r="I740" s="2"/>
      <c r="J740" s="2">
        <f t="shared" si="316"/>
        <v>0.42749770852428964</v>
      </c>
      <c r="K740" s="2">
        <f t="shared" si="317"/>
        <v>0.55168347082187597</v>
      </c>
      <c r="L740" s="2">
        <f t="shared" si="318"/>
        <v>9.1292392300641612E-3</v>
      </c>
      <c r="M740" s="2">
        <f t="shared" si="319"/>
        <v>1.1689581423770174E-2</v>
      </c>
      <c r="N740" s="38">
        <v>69960</v>
      </c>
      <c r="O740" s="38">
        <v>90283</v>
      </c>
      <c r="P740" s="38">
        <v>1494</v>
      </c>
      <c r="Q740" s="38">
        <v>1242</v>
      </c>
      <c r="R740" s="38"/>
      <c r="S740" s="38"/>
      <c r="T740" s="38">
        <v>40</v>
      </c>
      <c r="U740" s="38">
        <v>34</v>
      </c>
      <c r="V740" s="38"/>
      <c r="W740" s="38">
        <f>IF(Copyright!B$11=1,IF(CF740&gt;0,CF740-T740-U740-X740,0),0)</f>
        <v>487</v>
      </c>
      <c r="X740" s="38">
        <v>110</v>
      </c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6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  <c r="BA740" s="3">
        <f>IF(Q740&gt;0,RANK(Q740,(N740:P740,Q740:AE740)),0)</f>
        <v>4</v>
      </c>
      <c r="BB740" s="3">
        <f>IF(R740&gt;0,RANK(R740,(N740:P740,Q740:AE740)),0)</f>
        <v>0</v>
      </c>
      <c r="BC740" s="3">
        <f>IF(S740&gt;0,RANK(S740,(N740:P740,Q740:AE740)),0)</f>
        <v>0</v>
      </c>
      <c r="BD740" s="3">
        <f>IF(T740&gt;0,RANK(T740,(N740:P740,Q740:AE740)),0)</f>
        <v>7</v>
      </c>
      <c r="BE740" s="2">
        <f t="shared" si="320"/>
        <v>7.5893675527039413E-3</v>
      </c>
      <c r="BF740" s="2">
        <f t="shared" si="321"/>
        <v>0</v>
      </c>
      <c r="BG740" s="2">
        <f t="shared" si="322"/>
        <v>0</v>
      </c>
      <c r="BH740" s="2">
        <f t="shared" si="323"/>
        <v>2.4442407577146352E-4</v>
      </c>
      <c r="BJ740" t="s">
        <v>1684</v>
      </c>
      <c r="BK740" t="s">
        <v>145</v>
      </c>
      <c r="BL740">
        <v>3</v>
      </c>
      <c r="BN740">
        <v>0</v>
      </c>
      <c r="BO740" s="60">
        <v>18</v>
      </c>
      <c r="BP740" s="62">
        <v>3</v>
      </c>
      <c r="BQ740" s="66">
        <f t="shared" si="324"/>
        <v>18003</v>
      </c>
      <c r="BR740" s="66">
        <f t="shared" si="325"/>
        <v>18003</v>
      </c>
      <c r="BS740" s="3" t="s">
        <v>3083</v>
      </c>
      <c r="BY740" s="73"/>
      <c r="CA740" s="95"/>
      <c r="CB740" s="95"/>
      <c r="CD740" s="38">
        <f t="shared" si="326"/>
        <v>0</v>
      </c>
      <c r="CE740" s="38">
        <v>163650</v>
      </c>
      <c r="CF740" s="38">
        <v>671</v>
      </c>
      <c r="CM740" s="51"/>
      <c r="CN740" s="38"/>
      <c r="CO740" s="38"/>
      <c r="CP740" s="38"/>
      <c r="CQ740" s="38"/>
      <c r="CR740" s="38"/>
      <c r="CS740" s="38"/>
    </row>
    <row r="741" spans="1:108" ht="14" hidden="1" customHeight="1" outlineLevel="1" x14ac:dyDescent="0.2">
      <c r="A741" t="s">
        <v>416</v>
      </c>
      <c r="B741" t="s">
        <v>145</v>
      </c>
      <c r="C741" s="1">
        <f t="shared" si="313"/>
        <v>35588</v>
      </c>
      <c r="D741" s="3">
        <f>IF(N741&gt;0, RANK(N741,(N741:P741,Q741:AE741)),0)</f>
        <v>2</v>
      </c>
      <c r="E741" s="3">
        <f>IF(O741&gt;0,RANK(O741,(N741:P741,Q741:AE741)),0)</f>
        <v>1</v>
      </c>
      <c r="F741" s="3">
        <f>IF(P741&gt;0,RANK(P741,(N741:P741,Q741:AE741)),0)</f>
        <v>3</v>
      </c>
      <c r="G741" s="1">
        <f t="shared" si="314"/>
        <v>9695</v>
      </c>
      <c r="H741" s="2">
        <f t="shared" si="315"/>
        <v>0.2724232887490165</v>
      </c>
      <c r="I741" s="2"/>
      <c r="J741" s="2">
        <f t="shared" si="316"/>
        <v>0.35194447566595483</v>
      </c>
      <c r="K741" s="2">
        <f t="shared" si="317"/>
        <v>0.62436776441497133</v>
      </c>
      <c r="L741" s="2">
        <f t="shared" si="318"/>
        <v>1.1745532201865798E-2</v>
      </c>
      <c r="M741" s="2">
        <f t="shared" si="319"/>
        <v>1.1942227717207994E-2</v>
      </c>
      <c r="N741" s="38">
        <v>12525</v>
      </c>
      <c r="O741" s="38">
        <v>22220</v>
      </c>
      <c r="P741" s="38">
        <v>418</v>
      </c>
      <c r="Q741" s="38">
        <v>301</v>
      </c>
      <c r="R741" s="38"/>
      <c r="S741" s="38"/>
      <c r="T741" s="38">
        <v>8</v>
      </c>
      <c r="U741" s="38">
        <v>1</v>
      </c>
      <c r="V741" s="38"/>
      <c r="W741" s="38">
        <f>IF(Copyright!B$11=1,IF(CF741&gt;0,CF741-T741-U741-X741,0),0)</f>
        <v>102</v>
      </c>
      <c r="X741" s="38">
        <v>13</v>
      </c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6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  <c r="BA741" s="3">
        <f>IF(Q741&gt;0,RANK(Q741,(N741:P741,Q741:AE741)),0)</f>
        <v>4</v>
      </c>
      <c r="BB741" s="3">
        <f>IF(R741&gt;0,RANK(R741,(N741:P741,Q741:AE741)),0)</f>
        <v>0</v>
      </c>
      <c r="BC741" s="3">
        <f>IF(S741&gt;0,RANK(S741,(N741:P741,Q741:AE741)),0)</f>
        <v>0</v>
      </c>
      <c r="BD741" s="3">
        <f>IF(T741&gt;0,RANK(T741,(N741:P741,Q741:AE741)),0)</f>
        <v>7</v>
      </c>
      <c r="BE741" s="2">
        <f t="shared" si="320"/>
        <v>8.4579071597167578E-3</v>
      </c>
      <c r="BF741" s="2">
        <f t="shared" si="321"/>
        <v>0</v>
      </c>
      <c r="BG741" s="2">
        <f t="shared" si="322"/>
        <v>0</v>
      </c>
      <c r="BH741" s="2">
        <f t="shared" si="323"/>
        <v>2.2479487467685737E-4</v>
      </c>
      <c r="BJ741" t="s">
        <v>416</v>
      </c>
      <c r="BK741" t="s">
        <v>145</v>
      </c>
      <c r="BN741">
        <v>0</v>
      </c>
      <c r="BO741" s="60">
        <v>18</v>
      </c>
      <c r="BP741" s="62">
        <v>5</v>
      </c>
      <c r="BQ741" s="66">
        <f t="shared" si="324"/>
        <v>18005</v>
      </c>
      <c r="BR741" s="66">
        <f t="shared" si="325"/>
        <v>18005</v>
      </c>
      <c r="BS741" s="3" t="s">
        <v>3083</v>
      </c>
      <c r="BY741" s="73"/>
      <c r="CB741" s="95"/>
      <c r="CD741" s="38">
        <f t="shared" si="326"/>
        <v>0</v>
      </c>
      <c r="CE741" s="38">
        <v>35588</v>
      </c>
      <c r="CF741" s="38">
        <v>124</v>
      </c>
      <c r="CM741" s="51"/>
      <c r="CN741" s="38"/>
      <c r="CO741" s="38"/>
      <c r="CP741" s="38"/>
      <c r="CQ741" s="38"/>
      <c r="CR741" s="38"/>
      <c r="CS741" s="38"/>
    </row>
    <row r="742" spans="1:108" ht="14" hidden="1" customHeight="1" outlineLevel="1" x14ac:dyDescent="0.2">
      <c r="A742" t="s">
        <v>1077</v>
      </c>
      <c r="B742" t="s">
        <v>145</v>
      </c>
      <c r="C742" s="1">
        <f t="shared" si="313"/>
        <v>3954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>IF(P742&gt;0,RANK(P742,(N742:P742,Q742:AE742)),0)</f>
        <v>3</v>
      </c>
      <c r="G742" s="1">
        <f t="shared" si="314"/>
        <v>1863</v>
      </c>
      <c r="H742" s="2">
        <f t="shared" si="315"/>
        <v>0.47116843702579664</v>
      </c>
      <c r="I742" s="2"/>
      <c r="J742" s="2">
        <f t="shared" si="316"/>
        <v>0.25543753161355587</v>
      </c>
      <c r="K742" s="2">
        <f t="shared" si="317"/>
        <v>0.72660596863935256</v>
      </c>
      <c r="L742" s="2">
        <f t="shared" si="318"/>
        <v>1.2392513909964592E-2</v>
      </c>
      <c r="M742" s="2">
        <f t="shared" si="319"/>
        <v>5.5639858371269776E-3</v>
      </c>
      <c r="N742" s="38">
        <v>1010</v>
      </c>
      <c r="O742" s="38">
        <v>2873</v>
      </c>
      <c r="P742" s="38">
        <v>49</v>
      </c>
      <c r="Q742" s="38">
        <v>22</v>
      </c>
      <c r="R742" s="38"/>
      <c r="S742" s="38"/>
      <c r="T742" s="38">
        <v>0</v>
      </c>
      <c r="U742" s="38">
        <v>0</v>
      </c>
      <c r="V742" s="38"/>
      <c r="W742" s="38">
        <f>IF(Copyright!B$11=1,IF(CF742&gt;0,CF742-T742-U742-X742,0),0)</f>
        <v>0</v>
      </c>
      <c r="X742" s="38">
        <v>0</v>
      </c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6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  <c r="BA742" s="3">
        <f>IF(Q742&gt;0,RANK(Q742,(N742:P742,Q742:AE742)),0)</f>
        <v>4</v>
      </c>
      <c r="BB742" s="3">
        <f>IF(R742&gt;0,RANK(R742,(N742:P742,Q742:AE742)),0)</f>
        <v>0</v>
      </c>
      <c r="BC742" s="3">
        <f>IF(S742&gt;0,RANK(S742,(N742:P742,Q742:AE742)),0)</f>
        <v>0</v>
      </c>
      <c r="BD742" s="3">
        <f>IF(T742&gt;0,RANK(T742,(N742:P742,Q742:AE742)),0)</f>
        <v>0</v>
      </c>
      <c r="BE742" s="2">
        <f t="shared" si="320"/>
        <v>5.5639858371269602E-3</v>
      </c>
      <c r="BF742" s="2">
        <f t="shared" si="321"/>
        <v>0</v>
      </c>
      <c r="BG742" s="2">
        <f t="shared" si="322"/>
        <v>0</v>
      </c>
      <c r="BH742" s="2">
        <f t="shared" si="323"/>
        <v>0</v>
      </c>
      <c r="BJ742" t="s">
        <v>1077</v>
      </c>
      <c r="BK742" t="s">
        <v>145</v>
      </c>
      <c r="BL742">
        <v>4</v>
      </c>
      <c r="BN742">
        <v>0</v>
      </c>
      <c r="BO742" s="60">
        <v>18</v>
      </c>
      <c r="BP742" s="62">
        <v>7</v>
      </c>
      <c r="BQ742" s="66">
        <f t="shared" si="324"/>
        <v>18007</v>
      </c>
      <c r="BR742" s="66">
        <f t="shared" si="325"/>
        <v>18007</v>
      </c>
      <c r="BS742" s="3" t="s">
        <v>3083</v>
      </c>
      <c r="BX742" s="38"/>
      <c r="BY742" s="73"/>
      <c r="CA742" s="95"/>
      <c r="CB742" s="95"/>
      <c r="CD742" s="38">
        <f t="shared" si="326"/>
        <v>3</v>
      </c>
      <c r="CE742" s="38">
        <v>3951</v>
      </c>
      <c r="CM742" s="51"/>
      <c r="CN742" s="38"/>
      <c r="CO742" s="38"/>
      <c r="CP742" s="38"/>
      <c r="CQ742" s="38"/>
      <c r="CR742" s="38"/>
      <c r="CS742" s="38"/>
    </row>
    <row r="743" spans="1:108" ht="14" hidden="1" customHeight="1" outlineLevel="1" x14ac:dyDescent="0.2">
      <c r="A743" t="s">
        <v>168</v>
      </c>
      <c r="B743" t="s">
        <v>145</v>
      </c>
      <c r="C743" s="1">
        <f t="shared" si="313"/>
        <v>5136</v>
      </c>
      <c r="D743" s="3">
        <f>IF(N743&gt;0, RANK(N743,(N743:P743,Q743:AE743)),0)</f>
        <v>2</v>
      </c>
      <c r="E743" s="3">
        <f>IF(O743&gt;0,RANK(O743,(N743:P743,Q743:AE743)),0)</f>
        <v>1</v>
      </c>
      <c r="F743" s="3">
        <f>IF(P743&gt;0,RANK(P743,(N743:P743,Q743:AE743)),0)</f>
        <v>3</v>
      </c>
      <c r="G743" s="1">
        <f t="shared" si="314"/>
        <v>2584</v>
      </c>
      <c r="H743" s="2">
        <f t="shared" si="315"/>
        <v>0.50311526479750779</v>
      </c>
      <c r="I743" s="2"/>
      <c r="J743" s="2">
        <f t="shared" si="316"/>
        <v>0.23890186915887851</v>
      </c>
      <c r="K743" s="2">
        <f t="shared" si="317"/>
        <v>0.74201713395638624</v>
      </c>
      <c r="L743" s="2">
        <f t="shared" si="318"/>
        <v>1.382398753894081E-2</v>
      </c>
      <c r="M743" s="2">
        <f t="shared" si="319"/>
        <v>5.257009345794492E-3</v>
      </c>
      <c r="N743" s="38">
        <v>1227</v>
      </c>
      <c r="O743" s="38">
        <v>3811</v>
      </c>
      <c r="P743" s="38">
        <v>71</v>
      </c>
      <c r="Q743" s="38">
        <v>26</v>
      </c>
      <c r="R743" s="38"/>
      <c r="S743" s="38"/>
      <c r="T743" s="38">
        <v>1</v>
      </c>
      <c r="U743" s="38">
        <v>0</v>
      </c>
      <c r="V743" s="38"/>
      <c r="W743" s="38">
        <f>IF(Copyright!B$11=1,IF(CF743&gt;0,CF743-T743-U743-X743,0),0)</f>
        <v>0</v>
      </c>
      <c r="X743" s="38">
        <v>0</v>
      </c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6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  <c r="BA743" s="3">
        <f>IF(Q743&gt;0,RANK(Q743,(N743:P743,Q743:AE743)),0)</f>
        <v>4</v>
      </c>
      <c r="BB743" s="3">
        <f>IF(R743&gt;0,RANK(R743,(N743:P743,Q743:AE743)),0)</f>
        <v>0</v>
      </c>
      <c r="BC743" s="3">
        <f>IF(S743&gt;0,RANK(S743,(N743:P743,Q743:AE743)),0)</f>
        <v>0</v>
      </c>
      <c r="BD743" s="3">
        <f>IF(T743&gt;0,RANK(T743,(N743:P743,Q743:AE743)),0)</f>
        <v>5</v>
      </c>
      <c r="BE743" s="2">
        <f t="shared" si="320"/>
        <v>5.0623052959501555E-3</v>
      </c>
      <c r="BF743" s="2">
        <f t="shared" si="321"/>
        <v>0</v>
      </c>
      <c r="BG743" s="2">
        <f t="shared" si="322"/>
        <v>0</v>
      </c>
      <c r="BH743" s="2">
        <f t="shared" si="323"/>
        <v>1.9470404984423675E-4</v>
      </c>
      <c r="BJ743" t="s">
        <v>168</v>
      </c>
      <c r="BK743" t="s">
        <v>145</v>
      </c>
      <c r="BL743">
        <v>3</v>
      </c>
      <c r="BN743">
        <v>0</v>
      </c>
      <c r="BO743" s="60">
        <v>18</v>
      </c>
      <c r="BP743" s="62">
        <v>9</v>
      </c>
      <c r="BQ743" s="66">
        <f t="shared" si="324"/>
        <v>18009</v>
      </c>
      <c r="BR743" s="66">
        <f t="shared" si="325"/>
        <v>18009</v>
      </c>
      <c r="BS743" s="3" t="s">
        <v>3083</v>
      </c>
      <c r="BY743" s="73"/>
      <c r="CD743" s="38">
        <f t="shared" si="326"/>
        <v>5136</v>
      </c>
      <c r="CM743" s="51"/>
      <c r="CN743" s="38"/>
      <c r="CO743" s="38"/>
      <c r="CP743" s="38"/>
      <c r="CQ743" s="38"/>
      <c r="CR743" s="38"/>
      <c r="CS743" s="38"/>
    </row>
    <row r="744" spans="1:108" ht="14" hidden="1" customHeight="1" outlineLevel="1" x14ac:dyDescent="0.2">
      <c r="A744" t="s">
        <v>1023</v>
      </c>
      <c r="B744" t="s">
        <v>145</v>
      </c>
      <c r="C744" s="1">
        <f t="shared" si="313"/>
        <v>40283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>IF(P744&gt;0,RANK(P744,(N744:P744,Q744:AE744)),0)</f>
        <v>4</v>
      </c>
      <c r="G744" s="1">
        <f t="shared" si="314"/>
        <v>6414</v>
      </c>
      <c r="H744" s="2">
        <f t="shared" si="315"/>
        <v>0.15922349378149592</v>
      </c>
      <c r="I744" s="2"/>
      <c r="J744" s="2">
        <f t="shared" si="316"/>
        <v>0.40776506218504083</v>
      </c>
      <c r="K744" s="2">
        <f t="shared" si="317"/>
        <v>0.56698855596653674</v>
      </c>
      <c r="L744" s="2">
        <f t="shared" si="318"/>
        <v>9.6815033637018093E-3</v>
      </c>
      <c r="M744" s="2">
        <f t="shared" si="319"/>
        <v>1.5564878484720619E-2</v>
      </c>
      <c r="N744" s="38">
        <v>16426</v>
      </c>
      <c r="O744" s="38">
        <v>22840</v>
      </c>
      <c r="P744" s="38">
        <v>390</v>
      </c>
      <c r="Q744" s="38">
        <v>406</v>
      </c>
      <c r="R744" s="38"/>
      <c r="S744" s="38"/>
      <c r="T744" s="38">
        <v>8</v>
      </c>
      <c r="U744" s="38">
        <v>8</v>
      </c>
      <c r="V744" s="38"/>
      <c r="W744" s="38">
        <f>IF(Copyright!B$11=1,IF(CF744&gt;0,CF744-T744-U744-X744,0),0)</f>
        <v>174</v>
      </c>
      <c r="X744" s="38">
        <v>31</v>
      </c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6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  <c r="BA744" s="3">
        <f>IF(Q744&gt;0,RANK(Q744,(N744:P744,Q744:AE744)),0)</f>
        <v>3</v>
      </c>
      <c r="BB744" s="3">
        <f>IF(R744&gt;0,RANK(R744,(N744:P744,Q744:AE744)),0)</f>
        <v>0</v>
      </c>
      <c r="BC744" s="3">
        <f>IF(S744&gt;0,RANK(S744,(N744:P744,Q744:AE744)),0)</f>
        <v>0</v>
      </c>
      <c r="BD744" s="3">
        <f>IF(T744&gt;0,RANK(T744,(N744:P744,Q744:AE744)),0)</f>
        <v>7</v>
      </c>
      <c r="BE744" s="2">
        <f t="shared" si="320"/>
        <v>1.0078693245289577E-2</v>
      </c>
      <c r="BF744" s="2">
        <f t="shared" si="321"/>
        <v>0</v>
      </c>
      <c r="BG744" s="2">
        <f t="shared" si="322"/>
        <v>0</v>
      </c>
      <c r="BH744" s="2">
        <f t="shared" si="323"/>
        <v>1.9859494079388327E-4</v>
      </c>
      <c r="BJ744" t="s">
        <v>1023</v>
      </c>
      <c r="BK744" t="s">
        <v>145</v>
      </c>
      <c r="BL744">
        <v>4</v>
      </c>
      <c r="BN744">
        <v>0</v>
      </c>
      <c r="BO744" s="60">
        <v>18</v>
      </c>
      <c r="BP744" s="62">
        <v>11</v>
      </c>
      <c r="BQ744" s="66">
        <f t="shared" si="324"/>
        <v>18011</v>
      </c>
      <c r="BR744" s="66">
        <f t="shared" si="325"/>
        <v>18011</v>
      </c>
      <c r="BS744" s="3" t="s">
        <v>3083</v>
      </c>
      <c r="BY744" s="73"/>
      <c r="CA744" s="95"/>
      <c r="CB744" s="95"/>
      <c r="CD744" s="38">
        <f t="shared" si="326"/>
        <v>0</v>
      </c>
      <c r="CE744" s="38">
        <v>40283</v>
      </c>
      <c r="CF744" s="38">
        <v>221</v>
      </c>
      <c r="CM744" s="51"/>
      <c r="CN744" s="38"/>
      <c r="CO744" s="38"/>
      <c r="CP744" s="38"/>
      <c r="CQ744" s="38"/>
      <c r="CR744" s="38"/>
      <c r="CS744" s="38"/>
    </row>
    <row r="745" spans="1:108" ht="14" hidden="1" customHeight="1" outlineLevel="1" x14ac:dyDescent="0.2">
      <c r="A745" t="s">
        <v>567</v>
      </c>
      <c r="B745" t="s">
        <v>145</v>
      </c>
      <c r="C745" s="1">
        <f t="shared" si="313"/>
        <v>8627</v>
      </c>
      <c r="D745" s="3">
        <f>IF(N745&gt;0, RANK(N745,(N745:P745,Q745:AE745)),0)</f>
        <v>2</v>
      </c>
      <c r="E745" s="3">
        <f>IF(O745&gt;0,RANK(O745,(N745:P745,Q745:AE745)),0)</f>
        <v>1</v>
      </c>
      <c r="F745" s="3">
        <f>IF(P745&gt;0,RANK(P745,(N745:P745,Q745:AE745)),0)</f>
        <v>3</v>
      </c>
      <c r="G745" s="1">
        <f t="shared" si="314"/>
        <v>2815</v>
      </c>
      <c r="H745" s="2">
        <f t="shared" si="315"/>
        <v>0.32630114755998607</v>
      </c>
      <c r="I745" s="2"/>
      <c r="J745" s="2">
        <f t="shared" si="316"/>
        <v>0.3282717051118581</v>
      </c>
      <c r="K745" s="2">
        <f t="shared" si="317"/>
        <v>0.65457285267184417</v>
      </c>
      <c r="L745" s="2">
        <f t="shared" si="318"/>
        <v>9.6209574591399095E-3</v>
      </c>
      <c r="M745" s="2">
        <f t="shared" si="319"/>
        <v>7.5344847571578132E-3</v>
      </c>
      <c r="N745" s="38">
        <v>2832</v>
      </c>
      <c r="O745" s="38">
        <v>5647</v>
      </c>
      <c r="P745" s="38">
        <v>83</v>
      </c>
      <c r="Q745" s="38">
        <v>65</v>
      </c>
      <c r="R745" s="38"/>
      <c r="S745" s="38"/>
      <c r="T745" s="38">
        <v>0</v>
      </c>
      <c r="U745" s="38">
        <v>0</v>
      </c>
      <c r="V745" s="38"/>
      <c r="W745" s="38">
        <f>IF(Copyright!B$11=1,IF(CF745&gt;0,CF745-T745-U745-X745,0),0)</f>
        <v>0</v>
      </c>
      <c r="X745" s="38">
        <v>0</v>
      </c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6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  <c r="BA745" s="3">
        <f>IF(Q745&gt;0,RANK(Q745,(N745:P745,Q745:AE745)),0)</f>
        <v>4</v>
      </c>
      <c r="BB745" s="3">
        <f>IF(R745&gt;0,RANK(R745,(N745:P745,Q745:AE745)),0)</f>
        <v>0</v>
      </c>
      <c r="BC745" s="3">
        <f>IF(S745&gt;0,RANK(S745,(N745:P745,Q745:AE745)),0)</f>
        <v>0</v>
      </c>
      <c r="BD745" s="3">
        <f>IF(T745&gt;0,RANK(T745,(N745:P745,Q745:AE745)),0)</f>
        <v>0</v>
      </c>
      <c r="BE745" s="2">
        <f t="shared" si="320"/>
        <v>7.5344847571577602E-3</v>
      </c>
      <c r="BF745" s="2">
        <f t="shared" si="321"/>
        <v>0</v>
      </c>
      <c r="BG745" s="2">
        <f t="shared" si="322"/>
        <v>0</v>
      </c>
      <c r="BH745" s="2">
        <f t="shared" si="323"/>
        <v>0</v>
      </c>
      <c r="BJ745" t="s">
        <v>567</v>
      </c>
      <c r="BK745" t="s">
        <v>145</v>
      </c>
      <c r="BL745">
        <v>9</v>
      </c>
      <c r="BN745">
        <v>0</v>
      </c>
      <c r="BO745" s="60">
        <v>18</v>
      </c>
      <c r="BP745" s="62">
        <v>13</v>
      </c>
      <c r="BQ745" s="66">
        <f t="shared" si="324"/>
        <v>18013</v>
      </c>
      <c r="BR745" s="66">
        <f t="shared" si="325"/>
        <v>18013</v>
      </c>
      <c r="BS745" s="3" t="s">
        <v>3083</v>
      </c>
      <c r="BY745" s="73"/>
      <c r="CD745" s="38">
        <f t="shared" si="326"/>
        <v>8627</v>
      </c>
      <c r="CE745" s="71"/>
      <c r="CF745" s="71"/>
      <c r="CM745" s="51"/>
      <c r="CN745" s="38"/>
      <c r="CO745" s="38"/>
      <c r="CP745" s="38"/>
      <c r="CQ745" s="38"/>
      <c r="CR745" s="38"/>
      <c r="CS745" s="38"/>
    </row>
    <row r="746" spans="1:108" ht="14" hidden="1" customHeight="1" outlineLevel="1" x14ac:dyDescent="0.2">
      <c r="A746" t="s">
        <v>1643</v>
      </c>
      <c r="B746" t="s">
        <v>145</v>
      </c>
      <c r="C746" s="1">
        <f t="shared" si="313"/>
        <v>9181</v>
      </c>
      <c r="D746" s="3">
        <f>IF(N746&gt;0, RANK(N746,(N746:P746,Q746:AE746)),0)</f>
        <v>2</v>
      </c>
      <c r="E746" s="3">
        <f>IF(O746&gt;0,RANK(O746,(N746:P746,Q746:AE746)),0)</f>
        <v>1</v>
      </c>
      <c r="F746" s="3">
        <f>IF(P746&gt;0,RANK(P746,(N746:P746,Q746:AE746)),0)</f>
        <v>3</v>
      </c>
      <c r="G746" s="1">
        <f t="shared" si="314"/>
        <v>4782</v>
      </c>
      <c r="H746" s="2">
        <f t="shared" si="315"/>
        <v>0.52085829430345276</v>
      </c>
      <c r="I746" s="2"/>
      <c r="J746" s="2">
        <f t="shared" si="316"/>
        <v>0.23091166539592636</v>
      </c>
      <c r="K746" s="2">
        <f t="shared" si="317"/>
        <v>0.7517699596993791</v>
      </c>
      <c r="L746" s="2">
        <f t="shared" si="318"/>
        <v>1.1654503866681189E-2</v>
      </c>
      <c r="M746" s="2">
        <f t="shared" si="319"/>
        <v>5.663871038013378E-3</v>
      </c>
      <c r="N746" s="38">
        <v>2120</v>
      </c>
      <c r="O746" s="38">
        <v>6902</v>
      </c>
      <c r="P746" s="38">
        <v>107</v>
      </c>
      <c r="Q746" s="38">
        <v>48</v>
      </c>
      <c r="R746" s="38"/>
      <c r="S746" s="38"/>
      <c r="T746" s="38">
        <v>1</v>
      </c>
      <c r="U746" s="38">
        <v>1</v>
      </c>
      <c r="V746" s="38"/>
      <c r="W746" s="38">
        <f>IF(Copyright!B$11=1,IF(CF746&gt;0,CF746-T746-U746-X746,0),0)</f>
        <v>0</v>
      </c>
      <c r="X746" s="38">
        <v>2</v>
      </c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6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  <c r="BA746" s="3">
        <f>IF(Q746&gt;0,RANK(Q746,(N746:P746,Q746:AE746)),0)</f>
        <v>4</v>
      </c>
      <c r="BB746" s="3">
        <f>IF(R746&gt;0,RANK(R746,(N746:P746,Q746:AE746)),0)</f>
        <v>0</v>
      </c>
      <c r="BC746" s="3">
        <f>IF(S746&gt;0,RANK(S746,(N746:P746,Q746:AE746)),0)</f>
        <v>0</v>
      </c>
      <c r="BD746" s="3">
        <f>IF(T746&gt;0,RANK(T746,(N746:P746,Q746:AE746)),0)</f>
        <v>6</v>
      </c>
      <c r="BE746" s="2">
        <f t="shared" si="320"/>
        <v>5.228188650473805E-3</v>
      </c>
      <c r="BF746" s="2">
        <f t="shared" si="321"/>
        <v>0</v>
      </c>
      <c r="BG746" s="2">
        <f t="shared" si="322"/>
        <v>0</v>
      </c>
      <c r="BH746" s="2">
        <f t="shared" si="323"/>
        <v>1.0892059688487092E-4</v>
      </c>
      <c r="BJ746" t="s">
        <v>1643</v>
      </c>
      <c r="BK746" t="s">
        <v>145</v>
      </c>
      <c r="BL746">
        <v>4</v>
      </c>
      <c r="BN746">
        <v>0</v>
      </c>
      <c r="BO746" s="60">
        <v>18</v>
      </c>
      <c r="BP746" s="62">
        <v>15</v>
      </c>
      <c r="BQ746" s="66">
        <f t="shared" si="324"/>
        <v>18015</v>
      </c>
      <c r="BR746" s="66">
        <f t="shared" si="325"/>
        <v>18015</v>
      </c>
      <c r="BS746" s="3" t="s">
        <v>3083</v>
      </c>
      <c r="CD746" s="38">
        <f t="shared" si="326"/>
        <v>9181</v>
      </c>
      <c r="CM746" s="51"/>
      <c r="CN746" s="38"/>
      <c r="CO746" s="38"/>
      <c r="CP746" s="38"/>
      <c r="CQ746" s="38"/>
      <c r="CR746" s="38"/>
      <c r="CS746" s="38"/>
    </row>
    <row r="747" spans="1:108" ht="14" hidden="1" customHeight="1" outlineLevel="1" x14ac:dyDescent="0.2">
      <c r="A747" t="s">
        <v>334</v>
      </c>
      <c r="B747" t="s">
        <v>145</v>
      </c>
      <c r="C747" s="1">
        <f t="shared" si="313"/>
        <v>14213</v>
      </c>
      <c r="D747" s="3">
        <f>IF(N747&gt;0, RANK(N747,(N747:P747,Q747:AE747)),0)</f>
        <v>2</v>
      </c>
      <c r="E747" s="3">
        <f>IF(O747&gt;0,RANK(O747,(N747:P747,Q747:AE747)),0)</f>
        <v>1</v>
      </c>
      <c r="F747" s="3">
        <f>IF(P747&gt;0,RANK(P747,(N747:P747,Q747:AE747)),0)</f>
        <v>3</v>
      </c>
      <c r="G747" s="1">
        <f t="shared" si="314"/>
        <v>6563</v>
      </c>
      <c r="H747" s="2">
        <f t="shared" si="315"/>
        <v>0.46176036023358896</v>
      </c>
      <c r="I747" s="2"/>
      <c r="J747" s="2">
        <f t="shared" si="316"/>
        <v>0.26187293323014144</v>
      </c>
      <c r="K747" s="2">
        <f t="shared" si="317"/>
        <v>0.7236332934637304</v>
      </c>
      <c r="L747" s="2">
        <f t="shared" si="318"/>
        <v>9.0761978470414416E-3</v>
      </c>
      <c r="M747" s="2">
        <f t="shared" si="319"/>
        <v>5.4175754590866688E-3</v>
      </c>
      <c r="N747" s="38">
        <v>3722</v>
      </c>
      <c r="O747" s="38">
        <v>10285</v>
      </c>
      <c r="P747" s="38">
        <v>129</v>
      </c>
      <c r="Q747" s="38">
        <v>71</v>
      </c>
      <c r="R747" s="38"/>
      <c r="S747" s="38"/>
      <c r="T747" s="38">
        <v>1</v>
      </c>
      <c r="U747" s="38">
        <v>1</v>
      </c>
      <c r="V747" s="38"/>
      <c r="W747" s="38">
        <f>IF(Copyright!B$11=1,IF(CF747&gt;0,CF747-T747-U747-X747,0),0)</f>
        <v>0</v>
      </c>
      <c r="X747" s="38">
        <v>4</v>
      </c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6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  <c r="BA747" s="3">
        <f>IF(Q747&gt;0,RANK(Q747,(N747:P747,Q747:AE747)),0)</f>
        <v>4</v>
      </c>
      <c r="BB747" s="3">
        <f>IF(R747&gt;0,RANK(R747,(N747:P747,Q747:AE747)),0)</f>
        <v>0</v>
      </c>
      <c r="BC747" s="3">
        <f>IF(S747&gt;0,RANK(S747,(N747:P747,Q747:AE747)),0)</f>
        <v>0</v>
      </c>
      <c r="BD747" s="3">
        <f>IF(T747&gt;0,RANK(T747,(N747:P747,Q747:AE747)),0)</f>
        <v>6</v>
      </c>
      <c r="BE747" s="2">
        <f t="shared" si="320"/>
        <v>4.995426722015057E-3</v>
      </c>
      <c r="BF747" s="2">
        <f t="shared" si="321"/>
        <v>0</v>
      </c>
      <c r="BG747" s="2">
        <f t="shared" si="322"/>
        <v>0</v>
      </c>
      <c r="BH747" s="2">
        <f t="shared" si="323"/>
        <v>7.0358122845282483E-5</v>
      </c>
      <c r="BJ747" t="s">
        <v>334</v>
      </c>
      <c r="BK747" t="s">
        <v>145</v>
      </c>
      <c r="BN747">
        <v>0</v>
      </c>
      <c r="BO747" s="60">
        <v>18</v>
      </c>
      <c r="BP747" s="62">
        <v>17</v>
      </c>
      <c r="BQ747" s="66">
        <f t="shared" si="324"/>
        <v>18017</v>
      </c>
      <c r="BR747" s="66">
        <f t="shared" si="325"/>
        <v>18017</v>
      </c>
      <c r="BS747" s="3" t="s">
        <v>3083</v>
      </c>
      <c r="BY747" s="73"/>
      <c r="CA747" s="95"/>
      <c r="CB747" s="95"/>
      <c r="CD747" s="38">
        <f t="shared" si="326"/>
        <v>7</v>
      </c>
      <c r="CE747" s="38">
        <v>14206</v>
      </c>
      <c r="CG747" s="1"/>
      <c r="CM747" s="51"/>
      <c r="CN747" s="38"/>
      <c r="CO747" s="38"/>
      <c r="CP747" s="38"/>
      <c r="CQ747" s="38"/>
      <c r="CR747" s="38"/>
      <c r="CS747" s="38"/>
    </row>
    <row r="748" spans="1:108" ht="14" hidden="1" customHeight="1" outlineLevel="1" x14ac:dyDescent="0.2">
      <c r="A748" t="s">
        <v>385</v>
      </c>
      <c r="B748" t="s">
        <v>145</v>
      </c>
      <c r="C748" s="1">
        <f t="shared" si="313"/>
        <v>58804</v>
      </c>
      <c r="D748" s="3">
        <f>IF(N748&gt;0, RANK(N748,(N748:P748,Q748:AE748)),0)</f>
        <v>2</v>
      </c>
      <c r="E748" s="3">
        <f>IF(O748&gt;0,RANK(O748,(N748:P748,Q748:AE748)),0)</f>
        <v>1</v>
      </c>
      <c r="F748" s="3">
        <f>IF(P748&gt;0,RANK(P748,(N748:P748,Q748:AE748)),0)</f>
        <v>3</v>
      </c>
      <c r="G748" s="1">
        <f t="shared" si="314"/>
        <v>11924</v>
      </c>
      <c r="H748" s="2">
        <f t="shared" si="315"/>
        <v>0.20277532140670704</v>
      </c>
      <c r="I748" s="2"/>
      <c r="J748" s="2">
        <f t="shared" si="316"/>
        <v>0.38789878239575537</v>
      </c>
      <c r="K748" s="2">
        <f t="shared" si="317"/>
        <v>0.59067410380246244</v>
      </c>
      <c r="L748" s="2">
        <f t="shared" si="318"/>
        <v>1.1240731922998435E-2</v>
      </c>
      <c r="M748" s="2">
        <f t="shared" si="319"/>
        <v>1.0186381878783759E-2</v>
      </c>
      <c r="N748" s="38">
        <v>22810</v>
      </c>
      <c r="O748" s="38">
        <v>34734</v>
      </c>
      <c r="P748" s="38">
        <v>661</v>
      </c>
      <c r="Q748" s="38">
        <v>365</v>
      </c>
      <c r="R748" s="38"/>
      <c r="S748" s="38"/>
      <c r="T748" s="38">
        <v>23</v>
      </c>
      <c r="U748" s="38">
        <v>5</v>
      </c>
      <c r="V748" s="38"/>
      <c r="W748" s="38">
        <f>IF(Copyright!B$11=1,IF(CF748&gt;0,CF748-T748-U748-X748,0),0)</f>
        <v>196</v>
      </c>
      <c r="X748" s="38">
        <v>10</v>
      </c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6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  <c r="BA748" s="3">
        <f>IF(Q748&gt;0,RANK(Q748,(N748:P748,Q748:AE748)),0)</f>
        <v>4</v>
      </c>
      <c r="BB748" s="3">
        <f>IF(R748&gt;0,RANK(R748,(N748:P748,Q748:AE748)),0)</f>
        <v>0</v>
      </c>
      <c r="BC748" s="3">
        <f>IF(S748&gt;0,RANK(S748,(N748:P748,Q748:AE748)),0)</f>
        <v>0</v>
      </c>
      <c r="BD748" s="3">
        <f>IF(T748&gt;0,RANK(T748,(N748:P748,Q748:AE748)),0)</f>
        <v>6</v>
      </c>
      <c r="BE748" s="2">
        <f t="shared" si="320"/>
        <v>6.2070607441670634E-3</v>
      </c>
      <c r="BF748" s="2">
        <f t="shared" si="321"/>
        <v>0</v>
      </c>
      <c r="BG748" s="2">
        <f t="shared" si="322"/>
        <v>0</v>
      </c>
      <c r="BH748" s="2">
        <f t="shared" si="323"/>
        <v>3.9112985511189713E-4</v>
      </c>
      <c r="BJ748" t="s">
        <v>385</v>
      </c>
      <c r="BK748" t="s">
        <v>145</v>
      </c>
      <c r="BL748">
        <v>9</v>
      </c>
      <c r="BN748">
        <v>0</v>
      </c>
      <c r="BO748" s="60">
        <v>18</v>
      </c>
      <c r="BP748" s="62">
        <v>19</v>
      </c>
      <c r="BQ748" s="66">
        <f t="shared" si="324"/>
        <v>18019</v>
      </c>
      <c r="BR748" s="66">
        <f t="shared" si="325"/>
        <v>18019</v>
      </c>
      <c r="BS748" s="3" t="s">
        <v>3083</v>
      </c>
      <c r="BY748" s="73"/>
      <c r="CA748" s="95"/>
      <c r="CB748" s="95"/>
      <c r="CD748" s="38">
        <f t="shared" si="326"/>
        <v>25</v>
      </c>
      <c r="CE748" s="38">
        <f>34719+22800+365+661+234</f>
        <v>58779</v>
      </c>
      <c r="CF748" s="38">
        <v>234</v>
      </c>
      <c r="CM748" s="51"/>
      <c r="CN748" s="38"/>
      <c r="CO748" s="38"/>
      <c r="CP748" s="38"/>
      <c r="CQ748" s="38"/>
      <c r="CR748" s="38"/>
      <c r="CS748" s="38"/>
    </row>
    <row r="749" spans="1:108" hidden="1" outlineLevel="1" x14ac:dyDescent="0.2">
      <c r="A749" t="s">
        <v>3026</v>
      </c>
      <c r="B749" t="s">
        <v>145</v>
      </c>
      <c r="C749" s="1">
        <f t="shared" si="313"/>
        <v>12073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>IF(P749&gt;0,RANK(P749,(N749:P749,Q749:AE749)),0)</f>
        <v>3</v>
      </c>
      <c r="G749" s="1">
        <f t="shared" si="314"/>
        <v>6859</v>
      </c>
      <c r="H749" s="2">
        <f t="shared" si="315"/>
        <v>0.56812722604158039</v>
      </c>
      <c r="I749" s="2"/>
      <c r="J749" s="2">
        <f t="shared" si="316"/>
        <v>0.20665948811397333</v>
      </c>
      <c r="K749" s="2">
        <f t="shared" si="317"/>
        <v>0.77478671415555367</v>
      </c>
      <c r="L749" s="2">
        <f t="shared" si="318"/>
        <v>1.1596123581545598E-2</v>
      </c>
      <c r="M749" s="2">
        <f t="shared" si="319"/>
        <v>6.9576741489273449E-3</v>
      </c>
      <c r="N749" s="38">
        <v>2495</v>
      </c>
      <c r="O749" s="38">
        <v>9354</v>
      </c>
      <c r="P749" s="38">
        <v>140</v>
      </c>
      <c r="Q749" s="38">
        <v>61</v>
      </c>
      <c r="R749" s="38"/>
      <c r="S749" s="38"/>
      <c r="T749" s="38">
        <v>1</v>
      </c>
      <c r="U749" s="38">
        <v>0</v>
      </c>
      <c r="V749" s="38"/>
      <c r="W749" s="38">
        <f>IF(Copyright!B$11=1,IF(CF749&gt;0,CF749-T749-U749-X749,0),0)</f>
        <v>18</v>
      </c>
      <c r="X749" s="38">
        <v>4</v>
      </c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6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  <c r="BA749" s="3">
        <f>IF(Q749&gt;0,RANK(Q749,(N749:P749,Q749:AE749)),0)</f>
        <v>4</v>
      </c>
      <c r="BB749" s="3">
        <f>IF(R749&gt;0,RANK(R749,(N749:P749,Q749:AE749)),0)</f>
        <v>0</v>
      </c>
      <c r="BC749" s="3">
        <f>IF(S749&gt;0,RANK(S749,(N749:P749,Q749:AE749)),0)</f>
        <v>0</v>
      </c>
      <c r="BD749" s="3">
        <f>IF(T749&gt;0,RANK(T749,(N749:P749,Q749:AE749)),0)</f>
        <v>7</v>
      </c>
      <c r="BE749" s="2">
        <f t="shared" si="320"/>
        <v>5.0525967033877243E-3</v>
      </c>
      <c r="BF749" s="2">
        <f t="shared" si="321"/>
        <v>0</v>
      </c>
      <c r="BG749" s="2">
        <f t="shared" si="322"/>
        <v>0</v>
      </c>
      <c r="BH749" s="2">
        <f t="shared" si="323"/>
        <v>8.2829454153897123E-5</v>
      </c>
      <c r="BJ749" t="s">
        <v>3026</v>
      </c>
      <c r="BK749" t="s">
        <v>145</v>
      </c>
      <c r="BL749">
        <v>8</v>
      </c>
      <c r="BN749">
        <v>0</v>
      </c>
      <c r="BO749" s="60">
        <v>18</v>
      </c>
      <c r="BP749" s="62">
        <v>21</v>
      </c>
      <c r="BQ749" s="66">
        <f t="shared" si="324"/>
        <v>18021</v>
      </c>
      <c r="BR749" s="66">
        <f t="shared" si="325"/>
        <v>18021</v>
      </c>
      <c r="BS749" s="3" t="s">
        <v>3083</v>
      </c>
      <c r="BY749" s="73"/>
      <c r="CD749" s="38">
        <f t="shared" si="326"/>
        <v>0</v>
      </c>
      <c r="CE749" s="38">
        <v>12073</v>
      </c>
      <c r="CF749" s="38">
        <v>23</v>
      </c>
      <c r="CM749" s="51"/>
      <c r="CN749" s="38"/>
      <c r="CO749" s="38"/>
      <c r="CP749" s="38"/>
      <c r="CQ749" s="38"/>
      <c r="CR749" s="38"/>
      <c r="CS749" s="38"/>
    </row>
    <row r="750" spans="1:108" ht="14" hidden="1" customHeight="1" outlineLevel="1" x14ac:dyDescent="0.2">
      <c r="A750" t="s">
        <v>1261</v>
      </c>
      <c r="B750" t="s">
        <v>145</v>
      </c>
      <c r="C750" s="1">
        <f t="shared" si="313"/>
        <v>12450</v>
      </c>
      <c r="D750" s="3">
        <f>IF(N750&gt;0, RANK(N750,(N750:P750,Q750:AE750)),0)</f>
        <v>2</v>
      </c>
      <c r="E750" s="3">
        <f>IF(O750&gt;0,RANK(O750,(N750:P750,Q750:AE750)),0)</f>
        <v>1</v>
      </c>
      <c r="F750" s="3">
        <f>IF(P750&gt;0,RANK(P750,(N750:P750,Q750:AE750)),0)</f>
        <v>3</v>
      </c>
      <c r="G750" s="1">
        <f t="shared" si="314"/>
        <v>5973</v>
      </c>
      <c r="H750" s="2">
        <f t="shared" si="315"/>
        <v>0.47975903614457832</v>
      </c>
      <c r="I750" s="2"/>
      <c r="J750" s="2">
        <f t="shared" si="316"/>
        <v>0.25180722891566265</v>
      </c>
      <c r="K750" s="2">
        <f t="shared" si="317"/>
        <v>0.73156626506024092</v>
      </c>
      <c r="L750" s="2">
        <f t="shared" si="318"/>
        <v>9.2369477911646587E-3</v>
      </c>
      <c r="M750" s="2">
        <f t="shared" si="319"/>
        <v>7.3895582329317738E-3</v>
      </c>
      <c r="N750" s="38">
        <v>3135</v>
      </c>
      <c r="O750" s="38">
        <v>9108</v>
      </c>
      <c r="P750" s="38">
        <v>115</v>
      </c>
      <c r="Q750" s="38">
        <v>85</v>
      </c>
      <c r="R750" s="38"/>
      <c r="S750" s="38"/>
      <c r="T750" s="38">
        <v>1</v>
      </c>
      <c r="U750" s="38">
        <v>0</v>
      </c>
      <c r="V750" s="38"/>
      <c r="W750" s="38">
        <f>IF(Copyright!B$11=1,IF(CF750&gt;0,CF750-T750-U750-X750,0),0)</f>
        <v>0</v>
      </c>
      <c r="X750" s="38">
        <v>6</v>
      </c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6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  <c r="BA750" s="3">
        <f>IF(Q750&gt;0,RANK(Q750,(N750:P750,Q750:AE750)),0)</f>
        <v>4</v>
      </c>
      <c r="BB750" s="3">
        <f>IF(R750&gt;0,RANK(R750,(N750:P750,Q750:AE750)),0)</f>
        <v>0</v>
      </c>
      <c r="BC750" s="3">
        <f>IF(S750&gt;0,RANK(S750,(N750:P750,Q750:AE750)),0)</f>
        <v>0</v>
      </c>
      <c r="BD750" s="3">
        <f>IF(T750&gt;0,RANK(T750,(N750:P750,Q750:AE750)),0)</f>
        <v>6</v>
      </c>
      <c r="BE750" s="2">
        <f t="shared" si="320"/>
        <v>6.8273092369477914E-3</v>
      </c>
      <c r="BF750" s="2">
        <f t="shared" si="321"/>
        <v>0</v>
      </c>
      <c r="BG750" s="2">
        <f t="shared" si="322"/>
        <v>0</v>
      </c>
      <c r="BH750" s="2">
        <f t="shared" si="323"/>
        <v>8.032128514056225E-5</v>
      </c>
      <c r="BJ750" t="s">
        <v>1261</v>
      </c>
      <c r="BK750" t="s">
        <v>145</v>
      </c>
      <c r="BL750">
        <v>4</v>
      </c>
      <c r="BN750">
        <v>0</v>
      </c>
      <c r="BO750" s="60">
        <v>18</v>
      </c>
      <c r="BP750" s="62">
        <v>23</v>
      </c>
      <c r="BQ750" s="66">
        <f t="shared" si="324"/>
        <v>18023</v>
      </c>
      <c r="BR750" s="66">
        <f t="shared" si="325"/>
        <v>18023</v>
      </c>
      <c r="BS750" s="3" t="s">
        <v>3083</v>
      </c>
      <c r="BY750" s="73"/>
      <c r="CD750" s="38">
        <f t="shared" si="326"/>
        <v>12450</v>
      </c>
      <c r="CM750" s="51"/>
      <c r="CN750" s="38"/>
      <c r="CO750" s="38"/>
      <c r="CP750" s="38"/>
      <c r="CQ750" s="38"/>
      <c r="CR750" s="38"/>
      <c r="CS750" s="38"/>
    </row>
    <row r="751" spans="1:108" ht="14" hidden="1" customHeight="1" outlineLevel="1" x14ac:dyDescent="0.2">
      <c r="A751" t="s">
        <v>1840</v>
      </c>
      <c r="B751" t="s">
        <v>145</v>
      </c>
      <c r="C751" s="1">
        <f t="shared" si="313"/>
        <v>5011</v>
      </c>
      <c r="D751" s="3">
        <f>IF(N751&gt;0, RANK(N751,(N751:P751,Q751:AE751)),0)</f>
        <v>2</v>
      </c>
      <c r="E751" s="3">
        <f>IF(O751&gt;0,RANK(O751,(N751:P751,Q751:AE751)),0)</f>
        <v>1</v>
      </c>
      <c r="F751" s="3">
        <f>IF(P751&gt;0,RANK(P751,(N751:P751,Q751:AE751)),0)</f>
        <v>3</v>
      </c>
      <c r="G751" s="1">
        <f t="shared" si="314"/>
        <v>2433</v>
      </c>
      <c r="H751" s="2">
        <f t="shared" si="315"/>
        <v>0.48553182997405708</v>
      </c>
      <c r="I751" s="2"/>
      <c r="J751" s="2">
        <f t="shared" si="316"/>
        <v>0.24645779285571742</v>
      </c>
      <c r="K751" s="2">
        <f t="shared" si="317"/>
        <v>0.73198962282977453</v>
      </c>
      <c r="L751" s="2">
        <f t="shared" si="318"/>
        <v>1.4767511474755537E-2</v>
      </c>
      <c r="M751" s="2">
        <f t="shared" si="319"/>
        <v>6.785072839752479E-3</v>
      </c>
      <c r="N751" s="38">
        <v>1235</v>
      </c>
      <c r="O751" s="38">
        <v>3668</v>
      </c>
      <c r="P751" s="38">
        <v>74</v>
      </c>
      <c r="Q751" s="38">
        <v>34</v>
      </c>
      <c r="R751" s="38"/>
      <c r="S751" s="38"/>
      <c r="T751" s="38">
        <v>0</v>
      </c>
      <c r="U751" s="38">
        <v>0</v>
      </c>
      <c r="V751" s="38"/>
      <c r="W751" s="38">
        <f>IF(Copyright!B$11=1,IF(CF751&gt;0,CF751-T751-U751-X751,0),0)</f>
        <v>0</v>
      </c>
      <c r="X751" s="38">
        <v>0</v>
      </c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6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  <c r="BA751" s="3">
        <f>IF(Q751&gt;0,RANK(Q751,(N751:P751,Q751:AE751)),0)</f>
        <v>4</v>
      </c>
      <c r="BB751" s="3">
        <f>IF(R751&gt;0,RANK(R751,(N751:P751,Q751:AE751)),0)</f>
        <v>0</v>
      </c>
      <c r="BC751" s="3">
        <f>IF(S751&gt;0,RANK(S751,(N751:P751,Q751:AE751)),0)</f>
        <v>0</v>
      </c>
      <c r="BD751" s="3">
        <f>IF(T751&gt;0,RANK(T751,(N751:P751,Q751:AE751)),0)</f>
        <v>0</v>
      </c>
      <c r="BE751" s="2">
        <f t="shared" si="320"/>
        <v>6.785072839752544E-3</v>
      </c>
      <c r="BF751" s="2">
        <f t="shared" si="321"/>
        <v>0</v>
      </c>
      <c r="BG751" s="2">
        <f t="shared" si="322"/>
        <v>0</v>
      </c>
      <c r="BH751" s="2">
        <f t="shared" si="323"/>
        <v>0</v>
      </c>
      <c r="BJ751" t="s">
        <v>1840</v>
      </c>
      <c r="BK751" t="s">
        <v>145</v>
      </c>
      <c r="BL751">
        <v>8</v>
      </c>
      <c r="BN751">
        <v>0</v>
      </c>
      <c r="BO751" s="60">
        <v>18</v>
      </c>
      <c r="BP751" s="62">
        <v>25</v>
      </c>
      <c r="BQ751" s="66">
        <f t="shared" si="324"/>
        <v>18025</v>
      </c>
      <c r="BR751" s="66">
        <f t="shared" si="325"/>
        <v>18025</v>
      </c>
      <c r="BS751" s="3" t="s">
        <v>3083</v>
      </c>
      <c r="CD751" s="38">
        <f t="shared" si="326"/>
        <v>5011</v>
      </c>
      <c r="CM751" s="51"/>
      <c r="CN751" s="38"/>
      <c r="CO751" s="38"/>
      <c r="CP751" s="38"/>
      <c r="CQ751" s="38"/>
      <c r="CR751" s="38"/>
      <c r="CS751" s="38"/>
    </row>
    <row r="752" spans="1:108" ht="14" hidden="1" customHeight="1" outlineLevel="1" x14ac:dyDescent="0.2">
      <c r="A752" t="s">
        <v>1379</v>
      </c>
      <c r="B752" t="s">
        <v>145</v>
      </c>
      <c r="C752" s="1">
        <f t="shared" si="313"/>
        <v>11449</v>
      </c>
      <c r="D752" s="3">
        <f>IF(N752&gt;0, RANK(N752,(N752:P752,Q752:AE752)),0)</f>
        <v>2</v>
      </c>
      <c r="E752" s="3">
        <f>IF(O752&gt;0,RANK(O752,(N752:P752,Q752:AE752)),0)</f>
        <v>1</v>
      </c>
      <c r="F752" s="3">
        <f>IF(P752&gt;0,RANK(P752,(N752:P752,Q752:AE752)),0)</f>
        <v>3</v>
      </c>
      <c r="G752" s="1">
        <f t="shared" si="314"/>
        <v>7359</v>
      </c>
      <c r="H752" s="2">
        <f t="shared" si="315"/>
        <v>0.64276356013625646</v>
      </c>
      <c r="I752" s="2"/>
      <c r="J752" s="2">
        <f t="shared" si="316"/>
        <v>0.17145602236003143</v>
      </c>
      <c r="K752" s="2">
        <f t="shared" si="317"/>
        <v>0.8142195824962879</v>
      </c>
      <c r="L752" s="2">
        <f t="shared" si="318"/>
        <v>9.1711066468687218E-3</v>
      </c>
      <c r="M752" s="2">
        <f t="shared" si="319"/>
        <v>5.1532884968119464E-3</v>
      </c>
      <c r="N752" s="38">
        <v>1963</v>
      </c>
      <c r="O752" s="38">
        <v>9322</v>
      </c>
      <c r="P752" s="38">
        <v>105</v>
      </c>
      <c r="Q752" s="38">
        <v>55</v>
      </c>
      <c r="R752" s="38"/>
      <c r="S752" s="38"/>
      <c r="T752" s="38">
        <v>0</v>
      </c>
      <c r="U752" s="38">
        <v>1</v>
      </c>
      <c r="V752" s="38"/>
      <c r="W752" s="38">
        <f>IF(Copyright!B$11=1,IF(CF752&gt;0,CF752-T752-U752-X752,0),0)</f>
        <v>0</v>
      </c>
      <c r="X752" s="38">
        <v>3</v>
      </c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6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  <c r="BA752" s="3">
        <f>IF(Q752&gt;0,RANK(Q752,(N752:P752,Q752:AE752)),0)</f>
        <v>4</v>
      </c>
      <c r="BB752" s="3">
        <f>IF(R752&gt;0,RANK(R752,(N752:P752,Q752:AE752)),0)</f>
        <v>0</v>
      </c>
      <c r="BC752" s="3">
        <f>IF(S752&gt;0,RANK(S752,(N752:P752,Q752:AE752)),0)</f>
        <v>0</v>
      </c>
      <c r="BD752" s="3">
        <f>IF(T752&gt;0,RANK(T752,(N752:P752,Q752:AE752)),0)</f>
        <v>0</v>
      </c>
      <c r="BE752" s="2">
        <f t="shared" si="320"/>
        <v>4.8039130055026642E-3</v>
      </c>
      <c r="BF752" s="2">
        <f t="shared" si="321"/>
        <v>0</v>
      </c>
      <c r="BG752" s="2">
        <f t="shared" si="322"/>
        <v>0</v>
      </c>
      <c r="BH752" s="2">
        <f t="shared" si="323"/>
        <v>0</v>
      </c>
      <c r="BJ752" t="s">
        <v>1379</v>
      </c>
      <c r="BK752" t="s">
        <v>145</v>
      </c>
      <c r="BL752">
        <v>8</v>
      </c>
      <c r="BN752">
        <v>0</v>
      </c>
      <c r="BO752" s="60">
        <v>18</v>
      </c>
      <c r="BP752" s="62">
        <v>27</v>
      </c>
      <c r="BQ752" s="66">
        <f t="shared" si="324"/>
        <v>18027</v>
      </c>
      <c r="BR752" s="66">
        <f t="shared" si="325"/>
        <v>18027</v>
      </c>
      <c r="BS752" s="3" t="s">
        <v>3083</v>
      </c>
      <c r="BY752" s="73"/>
      <c r="CD752" s="38">
        <f t="shared" si="326"/>
        <v>11449</v>
      </c>
      <c r="CM752" s="51"/>
      <c r="CN752" s="38"/>
      <c r="CO752" s="38"/>
      <c r="CP752" s="38"/>
      <c r="CQ752" s="38"/>
      <c r="CR752" s="38"/>
      <c r="CS752" s="38"/>
    </row>
    <row r="753" spans="1:97" ht="14" hidden="1" customHeight="1" outlineLevel="1" x14ac:dyDescent="0.2">
      <c r="A753" t="s">
        <v>1374</v>
      </c>
      <c r="B753" t="s">
        <v>145</v>
      </c>
      <c r="C753" s="1">
        <f t="shared" si="313"/>
        <v>26598</v>
      </c>
      <c r="D753" s="3">
        <f>IF(N753&gt;0, RANK(N753,(N753:P753,Q753:AE753)),0)</f>
        <v>2</v>
      </c>
      <c r="E753" s="3">
        <f>IF(O753&gt;0,RANK(O753,(N753:P753,Q753:AE753)),0)</f>
        <v>1</v>
      </c>
      <c r="F753" s="3">
        <f>IF(P753&gt;0,RANK(P753,(N753:P753,Q753:AE753)),0)</f>
        <v>3</v>
      </c>
      <c r="G753" s="1">
        <f t="shared" si="314"/>
        <v>15509</v>
      </c>
      <c r="H753" s="2">
        <f t="shared" si="315"/>
        <v>0.58308895405669603</v>
      </c>
      <c r="I753" s="2"/>
      <c r="J753" s="2">
        <f t="shared" si="316"/>
        <v>0.20057899090157155</v>
      </c>
      <c r="K753" s="2">
        <f t="shared" si="317"/>
        <v>0.78366794495826753</v>
      </c>
      <c r="L753" s="2">
        <f t="shared" si="318"/>
        <v>9.324009324009324E-3</v>
      </c>
      <c r="M753" s="2">
        <f t="shared" si="319"/>
        <v>6.4290548161515422E-3</v>
      </c>
      <c r="N753" s="38">
        <v>5335</v>
      </c>
      <c r="O753" s="38">
        <v>20844</v>
      </c>
      <c r="P753" s="38">
        <v>248</v>
      </c>
      <c r="Q753" s="38">
        <v>161</v>
      </c>
      <c r="R753" s="38"/>
      <c r="S753" s="38"/>
      <c r="T753" s="38">
        <v>3</v>
      </c>
      <c r="U753" s="38">
        <v>0</v>
      </c>
      <c r="V753" s="38"/>
      <c r="W753" s="38">
        <f>IF(Copyright!B$11=1,IF(CF753&gt;0,CF753-T753-U753-X753,0),0)</f>
        <v>0</v>
      </c>
      <c r="X753" s="38">
        <v>7</v>
      </c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6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  <c r="BA753" s="3">
        <f>IF(Q753&gt;0,RANK(Q753,(N753:P753,Q753:AE753)),0)</f>
        <v>4</v>
      </c>
      <c r="BB753" s="3">
        <f>IF(R753&gt;0,RANK(R753,(N753:P753,Q753:AE753)),0)</f>
        <v>0</v>
      </c>
      <c r="BC753" s="3">
        <f>IF(S753&gt;0,RANK(S753,(N753:P753,Q753:AE753)),0)</f>
        <v>0</v>
      </c>
      <c r="BD753" s="3">
        <f>IF(T753&gt;0,RANK(T753,(N753:P753,Q753:AE753)),0)</f>
        <v>6</v>
      </c>
      <c r="BE753" s="2">
        <f t="shared" si="320"/>
        <v>6.053086698247989E-3</v>
      </c>
      <c r="BF753" s="2">
        <f t="shared" si="321"/>
        <v>0</v>
      </c>
      <c r="BG753" s="2">
        <f t="shared" si="322"/>
        <v>0</v>
      </c>
      <c r="BH753" s="2">
        <f t="shared" si="323"/>
        <v>1.1279043537108053E-4</v>
      </c>
      <c r="BJ753" t="s">
        <v>1374</v>
      </c>
      <c r="BK753" t="s">
        <v>145</v>
      </c>
      <c r="BL753">
        <v>9</v>
      </c>
      <c r="BN753">
        <v>0</v>
      </c>
      <c r="BO753" s="60">
        <v>18</v>
      </c>
      <c r="BP753" s="62">
        <v>29</v>
      </c>
      <c r="BQ753" s="66">
        <f t="shared" si="324"/>
        <v>18029</v>
      </c>
      <c r="BR753" s="66">
        <f t="shared" si="325"/>
        <v>18029</v>
      </c>
      <c r="BS753" s="3" t="s">
        <v>3083</v>
      </c>
      <c r="BY753" s="73"/>
      <c r="CD753" s="38">
        <f t="shared" si="326"/>
        <v>26598</v>
      </c>
      <c r="CM753" s="51"/>
      <c r="CN753" s="38"/>
      <c r="CO753" s="38"/>
      <c r="CP753" s="38"/>
      <c r="CQ753" s="38"/>
      <c r="CR753" s="38"/>
      <c r="CS753" s="38"/>
    </row>
    <row r="754" spans="1:97" ht="14" hidden="1" customHeight="1" outlineLevel="1" x14ac:dyDescent="0.2">
      <c r="A754" t="s">
        <v>1899</v>
      </c>
      <c r="B754" t="s">
        <v>145</v>
      </c>
      <c r="C754" s="1">
        <f t="shared" si="313"/>
        <v>12135</v>
      </c>
      <c r="D754" s="3">
        <f>IF(N754&gt;0, RANK(N754,(N754:P754,Q754:AE754)),0)</f>
        <v>2</v>
      </c>
      <c r="E754" s="3">
        <f>IF(O754&gt;0,RANK(O754,(N754:P754,Q754:AE754)),0)</f>
        <v>1</v>
      </c>
      <c r="F754" s="3">
        <f>IF(P754&gt;0,RANK(P754,(N754:P754,Q754:AE754)),0)</f>
        <v>3</v>
      </c>
      <c r="G754" s="1">
        <f t="shared" si="314"/>
        <v>7085</v>
      </c>
      <c r="H754" s="2">
        <f t="shared" si="315"/>
        <v>0.58384837247630816</v>
      </c>
      <c r="I754" s="2"/>
      <c r="J754" s="2">
        <f t="shared" si="316"/>
        <v>0.19826946847960444</v>
      </c>
      <c r="K754" s="2">
        <f t="shared" si="317"/>
        <v>0.78211784095591264</v>
      </c>
      <c r="L754" s="2">
        <f t="shared" si="318"/>
        <v>1.2031314379892872E-2</v>
      </c>
      <c r="M754" s="2">
        <f t="shared" si="319"/>
        <v>7.5813761845900211E-3</v>
      </c>
      <c r="N754" s="38">
        <v>2406</v>
      </c>
      <c r="O754" s="38">
        <v>9491</v>
      </c>
      <c r="P754" s="38">
        <v>146</v>
      </c>
      <c r="Q754" s="38">
        <v>68</v>
      </c>
      <c r="R754" s="38"/>
      <c r="S754" s="38"/>
      <c r="T754" s="38">
        <v>0</v>
      </c>
      <c r="U754" s="38">
        <v>0</v>
      </c>
      <c r="V754" s="38"/>
      <c r="W754" s="38">
        <f>IF(Copyright!B$11=1,IF(CF754&gt;0,CF754-T754-U754-X754,0),0)</f>
        <v>24</v>
      </c>
      <c r="X754" s="38">
        <v>0</v>
      </c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6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  <c r="BA754" s="3">
        <f>IF(Q754&gt;0,RANK(Q754,(N754:P754,Q754:AE754)),0)</f>
        <v>4</v>
      </c>
      <c r="BB754" s="3">
        <f>IF(R754&gt;0,RANK(R754,(N754:P754,Q754:AE754)),0)</f>
        <v>0</v>
      </c>
      <c r="BC754" s="3">
        <f>IF(S754&gt;0,RANK(S754,(N754:P754,Q754:AE754)),0)</f>
        <v>0</v>
      </c>
      <c r="BD754" s="3">
        <f>IF(T754&gt;0,RANK(T754,(N754:P754,Q754:AE754)),0)</f>
        <v>0</v>
      </c>
      <c r="BE754" s="2">
        <f t="shared" si="320"/>
        <v>5.603625875566543E-3</v>
      </c>
      <c r="BF754" s="2">
        <f t="shared" si="321"/>
        <v>0</v>
      </c>
      <c r="BG754" s="2">
        <f t="shared" si="322"/>
        <v>0</v>
      </c>
      <c r="BH754" s="2">
        <f t="shared" si="323"/>
        <v>0</v>
      </c>
      <c r="BJ754" t="s">
        <v>1899</v>
      </c>
      <c r="BK754" t="s">
        <v>145</v>
      </c>
      <c r="BL754">
        <v>9</v>
      </c>
      <c r="BN754">
        <v>0</v>
      </c>
      <c r="BO754" s="60">
        <v>18</v>
      </c>
      <c r="BP754" s="62">
        <v>31</v>
      </c>
      <c r="BQ754" s="66">
        <f t="shared" si="324"/>
        <v>18031</v>
      </c>
      <c r="BR754" s="66">
        <f t="shared" si="325"/>
        <v>18031</v>
      </c>
      <c r="BS754" s="3" t="s">
        <v>3083</v>
      </c>
      <c r="BY754" s="73"/>
      <c r="CB754" s="95"/>
      <c r="CD754" s="38">
        <f t="shared" si="326"/>
        <v>0</v>
      </c>
      <c r="CE754" s="38">
        <v>12135</v>
      </c>
      <c r="CF754" s="38">
        <v>24</v>
      </c>
      <c r="CM754" s="51"/>
      <c r="CN754" s="38"/>
      <c r="CO754" s="38"/>
      <c r="CP754" s="38"/>
      <c r="CQ754" s="38"/>
      <c r="CR754" s="38"/>
      <c r="CS754" s="38"/>
    </row>
    <row r="755" spans="1:97" ht="14" hidden="1" customHeight="1" outlineLevel="1" x14ac:dyDescent="0.2">
      <c r="A755" t="s">
        <v>1066</v>
      </c>
      <c r="B755" t="s">
        <v>145</v>
      </c>
      <c r="C755" s="1">
        <f t="shared" si="313"/>
        <v>19831</v>
      </c>
      <c r="D755" s="3">
        <f>IF(N755&gt;0, RANK(N755,(N755:P755,Q755:AE755)),0)</f>
        <v>2</v>
      </c>
      <c r="E755" s="3">
        <f>IF(O755&gt;0,RANK(O755,(N755:P755,Q755:AE755)),0)</f>
        <v>1</v>
      </c>
      <c r="F755" s="3">
        <f>IF(P755&gt;0,RANK(P755,(N755:P755,Q755:AE755)),0)</f>
        <v>3</v>
      </c>
      <c r="G755" s="1">
        <f t="shared" si="314"/>
        <v>9313</v>
      </c>
      <c r="H755" s="2">
        <f t="shared" si="315"/>
        <v>0.46961827441883919</v>
      </c>
      <c r="I755" s="2"/>
      <c r="J755" s="2">
        <f t="shared" si="316"/>
        <v>0.25535777318339975</v>
      </c>
      <c r="K755" s="2">
        <f t="shared" si="317"/>
        <v>0.72497604760223888</v>
      </c>
      <c r="L755" s="2">
        <f t="shared" si="318"/>
        <v>1.09928899198225E-2</v>
      </c>
      <c r="M755" s="2">
        <f t="shared" si="319"/>
        <v>8.6732892945388124E-3</v>
      </c>
      <c r="N755" s="38">
        <v>5064</v>
      </c>
      <c r="O755" s="38">
        <v>14377</v>
      </c>
      <c r="P755" s="38">
        <v>218</v>
      </c>
      <c r="Q755" s="38">
        <v>126</v>
      </c>
      <c r="R755" s="38"/>
      <c r="S755" s="38"/>
      <c r="T755" s="38">
        <v>3</v>
      </c>
      <c r="U755" s="38">
        <v>2</v>
      </c>
      <c r="V755" s="38"/>
      <c r="W755" s="38">
        <f>IF(Copyright!B$11=1,IF(CF755&gt;0,CF755-T755-U755-X755,0),0)</f>
        <v>39</v>
      </c>
      <c r="X755" s="38">
        <v>2</v>
      </c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6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  <c r="BA755" s="3">
        <f>IF(Q755&gt;0,RANK(Q755,(N755:P755,Q755:AE755)),0)</f>
        <v>4</v>
      </c>
      <c r="BB755" s="3">
        <f>IF(R755&gt;0,RANK(R755,(N755:P755,Q755:AE755)),0)</f>
        <v>0</v>
      </c>
      <c r="BC755" s="3">
        <f>IF(S755&gt;0,RANK(S755,(N755:P755,Q755:AE755)),0)</f>
        <v>0</v>
      </c>
      <c r="BD755" s="3">
        <f>IF(T755&gt;0,RANK(T755,(N755:P755,Q755:AE755)),0)</f>
        <v>6</v>
      </c>
      <c r="BE755" s="2">
        <f t="shared" si="320"/>
        <v>6.3536886692552065E-3</v>
      </c>
      <c r="BF755" s="2">
        <f t="shared" si="321"/>
        <v>0</v>
      </c>
      <c r="BG755" s="2">
        <f t="shared" si="322"/>
        <v>0</v>
      </c>
      <c r="BH755" s="2">
        <f t="shared" si="323"/>
        <v>1.5127830164893348E-4</v>
      </c>
      <c r="BJ755" t="s">
        <v>1066</v>
      </c>
      <c r="BK755" t="s">
        <v>145</v>
      </c>
      <c r="BL755">
        <v>3</v>
      </c>
      <c r="BN755">
        <v>0</v>
      </c>
      <c r="BO755" s="60">
        <v>18</v>
      </c>
      <c r="BP755" s="62">
        <v>33</v>
      </c>
      <c r="BQ755" s="66">
        <f t="shared" si="324"/>
        <v>18033</v>
      </c>
      <c r="BR755" s="66">
        <f t="shared" si="325"/>
        <v>18033</v>
      </c>
      <c r="BS755" s="3" t="s">
        <v>3083</v>
      </c>
      <c r="BY755" s="73"/>
      <c r="CB755" s="95"/>
      <c r="CD755" s="38">
        <f t="shared" si="326"/>
        <v>0</v>
      </c>
      <c r="CE755" s="38">
        <v>19831</v>
      </c>
      <c r="CF755" s="38">
        <v>46</v>
      </c>
      <c r="CM755" s="51"/>
      <c r="CN755" s="38"/>
      <c r="CO755" s="38"/>
      <c r="CP755" s="38"/>
      <c r="CQ755" s="38"/>
      <c r="CR755" s="38"/>
      <c r="CS755" s="38"/>
    </row>
    <row r="756" spans="1:97" ht="14" hidden="1" customHeight="1" outlineLevel="1" x14ac:dyDescent="0.2">
      <c r="A756" t="s">
        <v>1676</v>
      </c>
      <c r="B756" t="s">
        <v>145</v>
      </c>
      <c r="C756" s="1">
        <f t="shared" si="313"/>
        <v>45881</v>
      </c>
      <c r="D756" s="3">
        <f>IF(N756&gt;0, RANK(N756,(N756:P756,Q756:AE756)),0)</f>
        <v>2</v>
      </c>
      <c r="E756" s="3">
        <f>IF(O756&gt;0,RANK(O756,(N756:P756,Q756:AE756)),0)</f>
        <v>1</v>
      </c>
      <c r="F756" s="3">
        <f>IF(P756&gt;0,RANK(P756,(N756:P756,Q756:AE756)),0)</f>
        <v>3</v>
      </c>
      <c r="G756" s="1">
        <f t="shared" si="314"/>
        <v>7219</v>
      </c>
      <c r="H756" s="2">
        <f t="shared" si="315"/>
        <v>0.15734181905363875</v>
      </c>
      <c r="I756" s="2"/>
      <c r="J756" s="2">
        <f t="shared" si="316"/>
        <v>0.41080185697783395</v>
      </c>
      <c r="K756" s="2">
        <f t="shared" si="317"/>
        <v>0.56814367603147276</v>
      </c>
      <c r="L756" s="2">
        <f t="shared" si="318"/>
        <v>1.1115712386390881E-2</v>
      </c>
      <c r="M756" s="2">
        <f t="shared" si="319"/>
        <v>9.9387546043023627E-3</v>
      </c>
      <c r="N756" s="38">
        <v>18848</v>
      </c>
      <c r="O756" s="38">
        <v>26067</v>
      </c>
      <c r="P756" s="38">
        <v>510</v>
      </c>
      <c r="Q756" s="38">
        <v>311</v>
      </c>
      <c r="R756" s="38"/>
      <c r="S756" s="38"/>
      <c r="T756" s="38">
        <v>23</v>
      </c>
      <c r="U756" s="38">
        <v>7</v>
      </c>
      <c r="V756" s="38"/>
      <c r="W756" s="38">
        <f>IF(Copyright!B$11=1,IF(CF756&gt;0,CF756-T756-U756-X756,0),0)</f>
        <v>97</v>
      </c>
      <c r="X756" s="38">
        <v>18</v>
      </c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6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  <c r="BA756" s="3">
        <f>IF(Q756&gt;0,RANK(Q756,(N756:P756,Q756:AE756)),0)</f>
        <v>4</v>
      </c>
      <c r="BB756" s="3">
        <f>IF(R756&gt;0,RANK(R756,(N756:P756,Q756:AE756)),0)</f>
        <v>0</v>
      </c>
      <c r="BC756" s="3">
        <f>IF(S756&gt;0,RANK(S756,(N756:P756,Q756:AE756)),0)</f>
        <v>0</v>
      </c>
      <c r="BD756" s="3">
        <f>IF(T756&gt;0,RANK(T756,(N756:P756,Q756:AE756)),0)</f>
        <v>6</v>
      </c>
      <c r="BE756" s="2">
        <f t="shared" si="320"/>
        <v>6.7784050042501249E-3</v>
      </c>
      <c r="BF756" s="2">
        <f t="shared" si="321"/>
        <v>0</v>
      </c>
      <c r="BG756" s="2">
        <f t="shared" si="322"/>
        <v>0</v>
      </c>
      <c r="BH756" s="2">
        <f t="shared" si="323"/>
        <v>5.0129683311174564E-4</v>
      </c>
      <c r="BJ756" t="s">
        <v>1676</v>
      </c>
      <c r="BK756" t="s">
        <v>145</v>
      </c>
      <c r="BL756">
        <v>5</v>
      </c>
      <c r="BN756">
        <v>0</v>
      </c>
      <c r="BO756" s="60">
        <v>18</v>
      </c>
      <c r="BP756" s="62">
        <v>35</v>
      </c>
      <c r="BQ756" s="66">
        <f t="shared" si="324"/>
        <v>18035</v>
      </c>
      <c r="BR756" s="66">
        <f t="shared" si="325"/>
        <v>18035</v>
      </c>
      <c r="BS756" s="3" t="s">
        <v>3083</v>
      </c>
      <c r="BY756" s="73"/>
      <c r="CB756" s="95"/>
      <c r="CD756" s="38">
        <f t="shared" si="326"/>
        <v>18</v>
      </c>
      <c r="CE756" s="38">
        <v>45863</v>
      </c>
      <c r="CF756" s="38">
        <v>145</v>
      </c>
      <c r="CM756" s="51"/>
      <c r="CN756" s="38"/>
      <c r="CO756" s="38"/>
      <c r="CP756" s="38"/>
      <c r="CQ756" s="38"/>
      <c r="CR756" s="38"/>
      <c r="CS756" s="38"/>
    </row>
    <row r="757" spans="1:97" ht="14" hidden="1" customHeight="1" outlineLevel="1" x14ac:dyDescent="0.2">
      <c r="A757" t="s">
        <v>9</v>
      </c>
      <c r="B757" t="s">
        <v>145</v>
      </c>
      <c r="C757" s="1">
        <f t="shared" si="313"/>
        <v>21464</v>
      </c>
      <c r="D757" s="3">
        <f>IF(N757&gt;0, RANK(N757,(N757:P757,Q757:AE757)),0)</f>
        <v>2</v>
      </c>
      <c r="E757" s="3">
        <f>IF(O757&gt;0,RANK(O757,(N757:P757,Q757:AE757)),0)</f>
        <v>1</v>
      </c>
      <c r="F757" s="3">
        <f>IF(P757&gt;0,RANK(P757,(N757:P757,Q757:AE757)),0)</f>
        <v>3</v>
      </c>
      <c r="G757" s="1">
        <f t="shared" si="314"/>
        <v>9039</v>
      </c>
      <c r="H757" s="2">
        <f t="shared" si="315"/>
        <v>0.42112374207976144</v>
      </c>
      <c r="I757" s="2"/>
      <c r="J757" s="2">
        <f t="shared" si="316"/>
        <v>0.27692881103242639</v>
      </c>
      <c r="K757" s="2">
        <f t="shared" si="317"/>
        <v>0.69805255311218783</v>
      </c>
      <c r="L757" s="2">
        <f t="shared" si="318"/>
        <v>1.486209467014536E-2</v>
      </c>
      <c r="M757" s="2">
        <f t="shared" si="319"/>
        <v>1.0156541185240413E-2</v>
      </c>
      <c r="N757" s="38">
        <v>5944</v>
      </c>
      <c r="O757" s="38">
        <v>14983</v>
      </c>
      <c r="P757" s="38">
        <v>319</v>
      </c>
      <c r="Q757" s="38">
        <v>160</v>
      </c>
      <c r="R757" s="38"/>
      <c r="S757" s="38"/>
      <c r="T757" s="38">
        <v>2</v>
      </c>
      <c r="U757" s="38">
        <v>1</v>
      </c>
      <c r="V757" s="38"/>
      <c r="W757" s="38">
        <f>IF(Copyright!B$11=1,IF(CF757&gt;0,CF757-T757-U757-X757,0),0)</f>
        <v>41</v>
      </c>
      <c r="X757" s="38">
        <v>14</v>
      </c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6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  <c r="BA757" s="3">
        <f>IF(Q757&gt;0,RANK(Q757,(N757:P757,Q757:AE757)),0)</f>
        <v>4</v>
      </c>
      <c r="BB757" s="3">
        <f>IF(R757&gt;0,RANK(R757,(N757:P757,Q757:AE757)),0)</f>
        <v>0</v>
      </c>
      <c r="BC757" s="3">
        <f>IF(S757&gt;0,RANK(S757,(N757:P757,Q757:AE757)),0)</f>
        <v>0</v>
      </c>
      <c r="BD757" s="3">
        <f>IF(T757&gt;0,RANK(T757,(N757:P757,Q757:AE757)),0)</f>
        <v>7</v>
      </c>
      <c r="BE757" s="2">
        <f t="shared" si="320"/>
        <v>7.4543421543048823E-3</v>
      </c>
      <c r="BF757" s="2">
        <f t="shared" si="321"/>
        <v>0</v>
      </c>
      <c r="BG757" s="2">
        <f t="shared" si="322"/>
        <v>0</v>
      </c>
      <c r="BH757" s="2">
        <f t="shared" si="323"/>
        <v>9.3179276928811029E-5</v>
      </c>
      <c r="BJ757" t="s">
        <v>9</v>
      </c>
      <c r="BK757" t="s">
        <v>145</v>
      </c>
      <c r="BL757">
        <v>8</v>
      </c>
      <c r="BN757">
        <v>0</v>
      </c>
      <c r="BO757" s="60">
        <v>18</v>
      </c>
      <c r="BP757" s="62">
        <v>37</v>
      </c>
      <c r="BQ757" s="66">
        <f t="shared" si="324"/>
        <v>18037</v>
      </c>
      <c r="BR757" s="66">
        <f t="shared" si="325"/>
        <v>18037</v>
      </c>
      <c r="BS757" s="3" t="s">
        <v>3083</v>
      </c>
      <c r="BY757" s="73"/>
      <c r="CB757" s="95"/>
      <c r="CD757" s="38">
        <f t="shared" si="326"/>
        <v>-1</v>
      </c>
      <c r="CE757" s="38">
        <v>21465</v>
      </c>
      <c r="CF757" s="38">
        <v>58</v>
      </c>
      <c r="CM757" s="51"/>
      <c r="CN757" s="38"/>
      <c r="CO757" s="38"/>
      <c r="CP757" s="38"/>
      <c r="CQ757" s="38"/>
      <c r="CR757" s="38"/>
      <c r="CS757" s="38"/>
    </row>
    <row r="758" spans="1:97" ht="14" hidden="1" customHeight="1" outlineLevel="1" x14ac:dyDescent="0.2">
      <c r="A758" t="s">
        <v>1854</v>
      </c>
      <c r="B758" t="s">
        <v>145</v>
      </c>
      <c r="C758" s="1">
        <f t="shared" si="313"/>
        <v>70093</v>
      </c>
      <c r="D758" s="3">
        <f>IF(N758&gt;0, RANK(N758,(N758:P758,Q758:AE758)),0)</f>
        <v>2</v>
      </c>
      <c r="E758" s="3">
        <f>IF(O758&gt;0,RANK(O758,(N758:P758,Q758:AE758)),0)</f>
        <v>1</v>
      </c>
      <c r="F758" s="3">
        <f>IF(P758&gt;0,RANK(P758,(N758:P758,Q758:AE758)),0)</f>
        <v>3</v>
      </c>
      <c r="G758" s="1">
        <f t="shared" si="314"/>
        <v>22570</v>
      </c>
      <c r="H758" s="2">
        <f t="shared" si="315"/>
        <v>0.32200077040503333</v>
      </c>
      <c r="I758" s="2"/>
      <c r="J758" s="2">
        <f t="shared" si="316"/>
        <v>0.32930535146162954</v>
      </c>
      <c r="K758" s="2">
        <f t="shared" si="317"/>
        <v>0.65130612186666281</v>
      </c>
      <c r="L758" s="2">
        <f t="shared" si="318"/>
        <v>7.8609846917666523E-3</v>
      </c>
      <c r="M758" s="2">
        <f t="shared" si="319"/>
        <v>1.1527541979940999E-2</v>
      </c>
      <c r="N758" s="38">
        <v>23082</v>
      </c>
      <c r="O758" s="38">
        <v>45652</v>
      </c>
      <c r="P758" s="38">
        <v>551</v>
      </c>
      <c r="Q758" s="38">
        <v>409</v>
      </c>
      <c r="R758" s="38"/>
      <c r="S758" s="38"/>
      <c r="T758" s="38">
        <v>21</v>
      </c>
      <c r="U758" s="38">
        <v>4</v>
      </c>
      <c r="V758" s="38"/>
      <c r="W758" s="38">
        <f>IF(Copyright!B$11=1,IF(CF758&gt;0,CF758-T758-U758-X758,0),0)</f>
        <v>340</v>
      </c>
      <c r="X758" s="38">
        <v>34</v>
      </c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6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  <c r="BA758" s="3">
        <f>IF(Q758&gt;0,RANK(Q758,(N758:P758,Q758:AE758)),0)</f>
        <v>4</v>
      </c>
      <c r="BB758" s="3">
        <f>IF(R758&gt;0,RANK(R758,(N758:P758,Q758:AE758)),0)</f>
        <v>0</v>
      </c>
      <c r="BC758" s="3">
        <f>IF(S758&gt;0,RANK(S758,(N758:P758,Q758:AE758)),0)</f>
        <v>0</v>
      </c>
      <c r="BD758" s="3">
        <f>IF(T758&gt;0,RANK(T758,(N758:P758,Q758:AE758)),0)</f>
        <v>7</v>
      </c>
      <c r="BE758" s="2">
        <f t="shared" si="320"/>
        <v>5.8351047893512907E-3</v>
      </c>
      <c r="BF758" s="2">
        <f t="shared" si="321"/>
        <v>0</v>
      </c>
      <c r="BG758" s="2">
        <f t="shared" si="322"/>
        <v>0</v>
      </c>
      <c r="BH758" s="2">
        <f t="shared" si="323"/>
        <v>2.99601957399455E-4</v>
      </c>
      <c r="BJ758" t="s">
        <v>1854</v>
      </c>
      <c r="BK758" t="s">
        <v>145</v>
      </c>
      <c r="BL758">
        <v>2</v>
      </c>
      <c r="BN758">
        <v>0</v>
      </c>
      <c r="BO758" s="60">
        <v>18</v>
      </c>
      <c r="BP758" s="62">
        <v>39</v>
      </c>
      <c r="BQ758" s="66">
        <f t="shared" si="324"/>
        <v>18039</v>
      </c>
      <c r="BR758" s="66">
        <f t="shared" si="325"/>
        <v>18039</v>
      </c>
      <c r="BS758" s="3" t="s">
        <v>3083</v>
      </c>
      <c r="BY758" s="73"/>
      <c r="CB758" s="95"/>
      <c r="CD758" s="38">
        <f t="shared" si="326"/>
        <v>0</v>
      </c>
      <c r="CE758" s="38">
        <f>45652+23082+409+551+399</f>
        <v>70093</v>
      </c>
      <c r="CF758" s="38">
        <v>399</v>
      </c>
      <c r="CM758" s="51"/>
      <c r="CN758" s="38"/>
      <c r="CO758" s="38"/>
      <c r="CP758" s="38"/>
      <c r="CQ758" s="38"/>
      <c r="CR758" s="38"/>
      <c r="CS758" s="38"/>
    </row>
    <row r="759" spans="1:97" ht="14" hidden="1" customHeight="1" outlineLevel="1" x14ac:dyDescent="0.2">
      <c r="A759" t="s">
        <v>1391</v>
      </c>
      <c r="B759" t="s">
        <v>145</v>
      </c>
      <c r="C759" s="1">
        <f t="shared" si="313"/>
        <v>9862</v>
      </c>
      <c r="D759" s="3">
        <f>IF(N759&gt;0, RANK(N759,(N759:P759,Q759:AE759)),0)</f>
        <v>2</v>
      </c>
      <c r="E759" s="3">
        <f>IF(O759&gt;0,RANK(O759,(N759:P759,Q759:AE759)),0)</f>
        <v>1</v>
      </c>
      <c r="F759" s="3">
        <f>IF(P759&gt;0,RANK(P759,(N759:P759,Q759:AE759)),0)</f>
        <v>3</v>
      </c>
      <c r="G759" s="1">
        <f t="shared" si="314"/>
        <v>5541</v>
      </c>
      <c r="H759" s="2">
        <f t="shared" si="315"/>
        <v>0.56185357939566016</v>
      </c>
      <c r="I759" s="2"/>
      <c r="J759" s="2">
        <f t="shared" si="316"/>
        <v>0.21131616305009127</v>
      </c>
      <c r="K759" s="2">
        <f t="shared" si="317"/>
        <v>0.77316974244575132</v>
      </c>
      <c r="L759" s="2">
        <f t="shared" si="318"/>
        <v>8.8217400121679175E-3</v>
      </c>
      <c r="M759" s="2">
        <f t="shared" si="319"/>
        <v>6.6923544919894988E-3</v>
      </c>
      <c r="N759" s="38">
        <v>2084</v>
      </c>
      <c r="O759" s="38">
        <v>7625</v>
      </c>
      <c r="P759" s="38">
        <v>87</v>
      </c>
      <c r="Q759" s="38">
        <v>42</v>
      </c>
      <c r="R759" s="38"/>
      <c r="S759" s="38"/>
      <c r="T759" s="38">
        <v>0</v>
      </c>
      <c r="U759" s="38">
        <v>0</v>
      </c>
      <c r="V759" s="38"/>
      <c r="W759" s="38">
        <f>IF(Copyright!B$11=1,IF(CF759&gt;0,CF759-T759-U759-X759,0),0)</f>
        <v>24</v>
      </c>
      <c r="X759" s="38">
        <v>0</v>
      </c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6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  <c r="BA759" s="3">
        <f>IF(Q759&gt;0,RANK(Q759,(N759:P759,Q759:AE759)),0)</f>
        <v>4</v>
      </c>
      <c r="BB759" s="3">
        <f>IF(R759&gt;0,RANK(R759,(N759:P759,Q759:AE759)),0)</f>
        <v>0</v>
      </c>
      <c r="BC759" s="3">
        <f>IF(S759&gt;0,RANK(S759,(N759:P759,Q759:AE759)),0)</f>
        <v>0</v>
      </c>
      <c r="BD759" s="3">
        <f>IF(T759&gt;0,RANK(T759,(N759:P759,Q759:AE759)),0)</f>
        <v>0</v>
      </c>
      <c r="BE759" s="2">
        <f t="shared" si="320"/>
        <v>4.2587710403569259E-3</v>
      </c>
      <c r="BF759" s="2">
        <f t="shared" si="321"/>
        <v>0</v>
      </c>
      <c r="BG759" s="2">
        <f t="shared" si="322"/>
        <v>0</v>
      </c>
      <c r="BH759" s="2">
        <f t="shared" si="323"/>
        <v>0</v>
      </c>
      <c r="BJ759" t="s">
        <v>1391</v>
      </c>
      <c r="BK759" t="s">
        <v>145</v>
      </c>
      <c r="BL759">
        <v>6</v>
      </c>
      <c r="BN759">
        <v>0</v>
      </c>
      <c r="BO759" s="60">
        <v>18</v>
      </c>
      <c r="BP759" s="62">
        <v>41</v>
      </c>
      <c r="BQ759" s="66">
        <f t="shared" si="324"/>
        <v>18041</v>
      </c>
      <c r="BR759" s="66">
        <f t="shared" si="325"/>
        <v>18041</v>
      </c>
      <c r="BS759" s="3" t="s">
        <v>3083</v>
      </c>
      <c r="BY759" s="73"/>
      <c r="CB759" s="95"/>
      <c r="CD759" s="38">
        <f t="shared" si="326"/>
        <v>0</v>
      </c>
      <c r="CE759" s="38">
        <v>9862</v>
      </c>
      <c r="CF759" s="38">
        <v>24</v>
      </c>
      <c r="CM759" s="51"/>
      <c r="CN759" s="38"/>
      <c r="CO759" s="38"/>
      <c r="CP759" s="38"/>
      <c r="CQ759" s="38"/>
      <c r="CR759" s="38"/>
      <c r="CS759" s="38"/>
    </row>
    <row r="760" spans="1:97" ht="14" hidden="1" customHeight="1" outlineLevel="1" x14ac:dyDescent="0.2">
      <c r="A760" t="s">
        <v>2875</v>
      </c>
      <c r="B760" t="s">
        <v>145</v>
      </c>
      <c r="C760" s="1">
        <f t="shared" si="313"/>
        <v>41181</v>
      </c>
      <c r="D760" s="3">
        <f>IF(N760&gt;0, RANK(N760,(N760:P760,Q760:AE760)),0)</f>
        <v>2</v>
      </c>
      <c r="E760" s="3">
        <f>IF(O760&gt;0,RANK(O760,(N760:P760,Q760:AE760)),0)</f>
        <v>1</v>
      </c>
      <c r="F760" s="3">
        <f>IF(P760&gt;0,RANK(P760,(N760:P760,Q760:AE760)),0)</f>
        <v>3</v>
      </c>
      <c r="G760" s="1">
        <f t="shared" si="314"/>
        <v>6383</v>
      </c>
      <c r="H760" s="2">
        <f t="shared" si="315"/>
        <v>0.15499866443262669</v>
      </c>
      <c r="I760" s="2"/>
      <c r="J760" s="2">
        <f t="shared" si="316"/>
        <v>0.41341880964522476</v>
      </c>
      <c r="K760" s="2">
        <f t="shared" si="317"/>
        <v>0.56841747407785148</v>
      </c>
      <c r="L760" s="2">
        <f t="shared" si="318"/>
        <v>1.0126028993953522E-2</v>
      </c>
      <c r="M760" s="2">
        <f t="shared" si="319"/>
        <v>8.0376872829702913E-3</v>
      </c>
      <c r="N760" s="38">
        <v>17025</v>
      </c>
      <c r="O760" s="38">
        <v>23408</v>
      </c>
      <c r="P760" s="38">
        <v>417</v>
      </c>
      <c r="Q760" s="38">
        <v>294</v>
      </c>
      <c r="R760" s="38"/>
      <c r="S760" s="38"/>
      <c r="T760" s="38">
        <v>22</v>
      </c>
      <c r="U760" s="38">
        <v>3</v>
      </c>
      <c r="V760" s="38"/>
      <c r="W760" s="38">
        <f>IF(Copyright!B$11=1,IF(CF760&gt;0,CF760-T760-U760-X760,0),0)</f>
        <v>0</v>
      </c>
      <c r="X760" s="38">
        <v>12</v>
      </c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6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  <c r="BA760" s="3">
        <f>IF(Q760&gt;0,RANK(Q760,(N760:P760,Q760:AE760)),0)</f>
        <v>4</v>
      </c>
      <c r="BB760" s="3">
        <f>IF(R760&gt;0,RANK(R760,(N760:P760,Q760:AE760)),0)</f>
        <v>0</v>
      </c>
      <c r="BC760" s="3">
        <f>IF(S760&gt;0,RANK(S760,(N760:P760,Q760:AE760)),0)</f>
        <v>0</v>
      </c>
      <c r="BD760" s="3">
        <f>IF(T760&gt;0,RANK(T760,(N760:P760,Q760:AE760)),0)</f>
        <v>5</v>
      </c>
      <c r="BE760" s="2">
        <f t="shared" si="320"/>
        <v>7.1392146863844975E-3</v>
      </c>
      <c r="BF760" s="2">
        <f t="shared" si="321"/>
        <v>0</v>
      </c>
      <c r="BG760" s="2">
        <f t="shared" si="322"/>
        <v>0</v>
      </c>
      <c r="BH760" s="2">
        <f t="shared" si="323"/>
        <v>5.3422694932128896E-4</v>
      </c>
      <c r="BJ760" t="s">
        <v>2875</v>
      </c>
      <c r="BK760" t="s">
        <v>145</v>
      </c>
      <c r="BL760">
        <v>9</v>
      </c>
      <c r="BN760">
        <v>0</v>
      </c>
      <c r="BO760" s="60">
        <v>18</v>
      </c>
      <c r="BP760" s="62">
        <v>43</v>
      </c>
      <c r="BQ760" s="66">
        <f t="shared" si="324"/>
        <v>18043</v>
      </c>
      <c r="BR760" s="66">
        <f t="shared" si="325"/>
        <v>18043</v>
      </c>
      <c r="BS760" s="3" t="s">
        <v>3083</v>
      </c>
      <c r="BX760" s="38"/>
      <c r="BY760" s="73"/>
      <c r="CB760" s="95"/>
      <c r="CD760" s="38">
        <f t="shared" si="326"/>
        <v>0</v>
      </c>
      <c r="CE760" s="38">
        <v>41181</v>
      </c>
      <c r="CF760" s="38">
        <v>37</v>
      </c>
      <c r="CG760" s="38" t="s">
        <v>3953</v>
      </c>
      <c r="CM760" s="51"/>
      <c r="CN760" s="38"/>
      <c r="CO760" s="38"/>
      <c r="CP760" s="38"/>
      <c r="CQ760" s="38"/>
      <c r="CR760" s="38"/>
      <c r="CS760" s="38"/>
    </row>
    <row r="761" spans="1:97" ht="14" hidden="1" customHeight="1" outlineLevel="1" x14ac:dyDescent="0.2">
      <c r="A761" t="s">
        <v>1855</v>
      </c>
      <c r="B761" t="s">
        <v>145</v>
      </c>
      <c r="C761" s="1">
        <f t="shared" si="313"/>
        <v>7982</v>
      </c>
      <c r="D761" s="3">
        <f>IF(N761&gt;0, RANK(N761,(N761:P761,Q761:AE761)),0)</f>
        <v>2</v>
      </c>
      <c r="E761" s="3">
        <f>IF(O761&gt;0,RANK(O761,(N761:P761,Q761:AE761)),0)</f>
        <v>1</v>
      </c>
      <c r="F761" s="3">
        <f>IF(P761&gt;0,RANK(P761,(N761:P761,Q761:AE761)),0)</f>
        <v>3</v>
      </c>
      <c r="G761" s="1">
        <f t="shared" si="314"/>
        <v>4785</v>
      </c>
      <c r="H761" s="2">
        <f t="shared" si="315"/>
        <v>0.59947381608619399</v>
      </c>
      <c r="I761" s="2"/>
      <c r="J761" s="2">
        <f t="shared" si="316"/>
        <v>0.19118015534953645</v>
      </c>
      <c r="K761" s="2">
        <f t="shared" si="317"/>
        <v>0.79065397143573035</v>
      </c>
      <c r="L761" s="2">
        <f t="shared" si="318"/>
        <v>1.1024805813079429E-2</v>
      </c>
      <c r="M761" s="2">
        <f t="shared" si="319"/>
        <v>7.1410674016537459E-3</v>
      </c>
      <c r="N761" s="38">
        <v>1526</v>
      </c>
      <c r="O761" s="38">
        <v>6311</v>
      </c>
      <c r="P761" s="38">
        <v>88</v>
      </c>
      <c r="Q761" s="38">
        <v>56</v>
      </c>
      <c r="R761" s="38"/>
      <c r="S761" s="38"/>
      <c r="T761" s="38">
        <v>0</v>
      </c>
      <c r="U761" s="38">
        <v>0</v>
      </c>
      <c r="V761" s="38"/>
      <c r="W761" s="38">
        <f>IF(Copyright!B$11=1,IF(CF761&gt;0,CF761-T761-U761-X761,0),0)</f>
        <v>0</v>
      </c>
      <c r="X761" s="38">
        <v>1</v>
      </c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6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  <c r="BA761" s="3">
        <f>IF(Q761&gt;0,RANK(Q761,(N761:P761,Q761:AE761)),0)</f>
        <v>4</v>
      </c>
      <c r="BB761" s="3">
        <f>IF(R761&gt;0,RANK(R761,(N761:P761,Q761:AE761)),0)</f>
        <v>0</v>
      </c>
      <c r="BC761" s="3">
        <f>IF(S761&gt;0,RANK(S761,(N761:P761,Q761:AE761)),0)</f>
        <v>0</v>
      </c>
      <c r="BD761" s="3">
        <f>IF(T761&gt;0,RANK(T761,(N761:P761,Q761:AE761)),0)</f>
        <v>0</v>
      </c>
      <c r="BE761" s="2">
        <f t="shared" si="320"/>
        <v>7.0157855174141819E-3</v>
      </c>
      <c r="BF761" s="2">
        <f t="shared" si="321"/>
        <v>0</v>
      </c>
      <c r="BG761" s="2">
        <f t="shared" si="322"/>
        <v>0</v>
      </c>
      <c r="BH761" s="2">
        <f t="shared" si="323"/>
        <v>0</v>
      </c>
      <c r="BJ761" t="s">
        <v>1855</v>
      </c>
      <c r="BK761" t="s">
        <v>145</v>
      </c>
      <c r="BN761">
        <v>0</v>
      </c>
      <c r="BO761" s="60">
        <v>18</v>
      </c>
      <c r="BP761" s="62">
        <v>45</v>
      </c>
      <c r="BQ761" s="66">
        <f t="shared" si="324"/>
        <v>18045</v>
      </c>
      <c r="BR761" s="66">
        <f t="shared" si="325"/>
        <v>18045</v>
      </c>
      <c r="BS761" s="3" t="s">
        <v>3083</v>
      </c>
      <c r="BY761" s="73"/>
      <c r="CB761" s="95"/>
      <c r="CD761" s="38">
        <f t="shared" si="326"/>
        <v>14</v>
      </c>
      <c r="CE761" s="38">
        <v>7968</v>
      </c>
      <c r="CF761" s="38">
        <v>1</v>
      </c>
      <c r="CG761" s="38" t="s">
        <v>3953</v>
      </c>
      <c r="CM761" s="51"/>
      <c r="CN761" s="38"/>
      <c r="CO761" s="38"/>
      <c r="CP761" s="38"/>
      <c r="CQ761" s="38"/>
      <c r="CR761" s="38"/>
      <c r="CS761" s="38"/>
    </row>
    <row r="762" spans="1:97" ht="14" hidden="1" customHeight="1" outlineLevel="1" x14ac:dyDescent="0.2">
      <c r="A762" t="s">
        <v>1117</v>
      </c>
      <c r="B762" t="s">
        <v>145</v>
      </c>
      <c r="C762" s="1">
        <f t="shared" si="313"/>
        <v>12034</v>
      </c>
      <c r="D762" s="3">
        <f>IF(N762&gt;0, RANK(N762,(N762:P762,Q762:AE762)),0)</f>
        <v>2</v>
      </c>
      <c r="E762" s="3">
        <f>IF(O762&gt;0,RANK(O762,(N762:P762,Q762:AE762)),0)</f>
        <v>1</v>
      </c>
      <c r="F762" s="3">
        <f>IF(P762&gt;0,RANK(P762,(N762:P762,Q762:AE762)),0)</f>
        <v>3</v>
      </c>
      <c r="G762" s="1">
        <f t="shared" si="314"/>
        <v>7749</v>
      </c>
      <c r="H762" s="2">
        <f t="shared" si="315"/>
        <v>0.64392554429117499</v>
      </c>
      <c r="I762" s="2"/>
      <c r="J762" s="2">
        <f t="shared" si="316"/>
        <v>0.17126474987535317</v>
      </c>
      <c r="K762" s="2">
        <f t="shared" si="317"/>
        <v>0.81519029416652822</v>
      </c>
      <c r="L762" s="2">
        <f t="shared" si="318"/>
        <v>8.060495263420309E-3</v>
      </c>
      <c r="M762" s="2">
        <f t="shared" si="319"/>
        <v>5.4844606946982451E-3</v>
      </c>
      <c r="N762" s="38">
        <v>2061</v>
      </c>
      <c r="O762" s="38">
        <v>9810</v>
      </c>
      <c r="P762" s="38">
        <v>97</v>
      </c>
      <c r="Q762" s="38">
        <v>64</v>
      </c>
      <c r="R762" s="38"/>
      <c r="S762" s="38"/>
      <c r="T762" s="38">
        <v>1</v>
      </c>
      <c r="U762" s="38">
        <v>0</v>
      </c>
      <c r="V762" s="38"/>
      <c r="W762" s="38">
        <f>IF(Copyright!B$11=1,IF(CF762&gt;0,CF762-T762-U762-X762,0),0)</f>
        <v>0</v>
      </c>
      <c r="X762" s="38">
        <v>1</v>
      </c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6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  <c r="BA762" s="3">
        <f>IF(Q762&gt;0,RANK(Q762,(N762:P762,Q762:AE762)),0)</f>
        <v>4</v>
      </c>
      <c r="BB762" s="3">
        <f>IF(R762&gt;0,RANK(R762,(N762:P762,Q762:AE762)),0)</f>
        <v>0</v>
      </c>
      <c r="BC762" s="3">
        <f>IF(S762&gt;0,RANK(S762,(N762:P762,Q762:AE762)),0)</f>
        <v>0</v>
      </c>
      <c r="BD762" s="3">
        <f>IF(T762&gt;0,RANK(T762,(N762:P762,Q762:AE762)),0)</f>
        <v>5</v>
      </c>
      <c r="BE762" s="2">
        <f t="shared" si="320"/>
        <v>5.3182649160711318E-3</v>
      </c>
      <c r="BF762" s="2">
        <f t="shared" si="321"/>
        <v>0</v>
      </c>
      <c r="BG762" s="2">
        <f t="shared" si="322"/>
        <v>0</v>
      </c>
      <c r="BH762" s="2">
        <f t="shared" si="323"/>
        <v>8.3097889313611434E-5</v>
      </c>
      <c r="BJ762" t="s">
        <v>1117</v>
      </c>
      <c r="BK762" t="s">
        <v>145</v>
      </c>
      <c r="BL762">
        <v>9</v>
      </c>
      <c r="BN762">
        <v>0</v>
      </c>
      <c r="BO762" s="60">
        <v>18</v>
      </c>
      <c r="BP762" s="62">
        <v>47</v>
      </c>
      <c r="BQ762" s="66">
        <f t="shared" si="324"/>
        <v>18047</v>
      </c>
      <c r="BR762" s="66">
        <f t="shared" si="325"/>
        <v>18047</v>
      </c>
      <c r="BS762" s="3" t="s">
        <v>3083</v>
      </c>
      <c r="BY762" s="73"/>
      <c r="CD762" s="38">
        <f t="shared" si="326"/>
        <v>12034</v>
      </c>
      <c r="CM762" s="51"/>
      <c r="CN762" s="38"/>
      <c r="CO762" s="38"/>
      <c r="CP762" s="38"/>
      <c r="CQ762" s="38"/>
      <c r="CR762" s="38"/>
      <c r="CS762" s="38"/>
    </row>
    <row r="763" spans="1:97" ht="14" hidden="1" customHeight="1" outlineLevel="1" x14ac:dyDescent="0.2">
      <c r="A763" t="s">
        <v>2343</v>
      </c>
      <c r="B763" t="s">
        <v>145</v>
      </c>
      <c r="C763" s="1">
        <f t="shared" si="313"/>
        <v>8876</v>
      </c>
      <c r="D763" s="3">
        <f>IF(N763&gt;0, RANK(N763,(N763:P763,Q763:AE763)),0)</f>
        <v>2</v>
      </c>
      <c r="E763" s="3">
        <f>IF(O763&gt;0,RANK(O763,(N763:P763,Q763:AE763)),0)</f>
        <v>1</v>
      </c>
      <c r="F763" s="3">
        <f>IF(P763&gt;0,RANK(P763,(N763:P763,Q763:AE763)),0)</f>
        <v>3</v>
      </c>
      <c r="G763" s="1">
        <f t="shared" si="314"/>
        <v>4536</v>
      </c>
      <c r="H763" s="2">
        <f t="shared" si="315"/>
        <v>0.51104100946372244</v>
      </c>
      <c r="I763" s="2"/>
      <c r="J763" s="2">
        <f t="shared" si="316"/>
        <v>0.23625506985128436</v>
      </c>
      <c r="K763" s="2">
        <f t="shared" si="317"/>
        <v>0.74729607931500674</v>
      </c>
      <c r="L763" s="2">
        <f t="shared" si="318"/>
        <v>8.5624155024785938E-3</v>
      </c>
      <c r="M763" s="2">
        <f t="shared" si="319"/>
        <v>7.8864353312302453E-3</v>
      </c>
      <c r="N763" s="38">
        <v>2097</v>
      </c>
      <c r="O763" s="38">
        <v>6633</v>
      </c>
      <c r="P763" s="38">
        <v>76</v>
      </c>
      <c r="Q763" s="38">
        <v>45</v>
      </c>
      <c r="R763" s="38"/>
      <c r="S763" s="38"/>
      <c r="T763" s="38">
        <v>0</v>
      </c>
      <c r="U763" s="38">
        <v>0</v>
      </c>
      <c r="V763" s="38"/>
      <c r="W763" s="38">
        <f>IF(Copyright!B$11=1,IF(CF763&gt;0,CF763-T763-U763-X763,0),0)</f>
        <v>22</v>
      </c>
      <c r="X763" s="38">
        <v>3</v>
      </c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6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  <c r="BA763" s="3">
        <f>IF(Q763&gt;0,RANK(Q763,(N763:P763,Q763:AE763)),0)</f>
        <v>4</v>
      </c>
      <c r="BB763" s="3">
        <f>IF(R763&gt;0,RANK(R763,(N763:P763,Q763:AE763)),0)</f>
        <v>0</v>
      </c>
      <c r="BC763" s="3">
        <f>IF(S763&gt;0,RANK(S763,(N763:P763,Q763:AE763)),0)</f>
        <v>0</v>
      </c>
      <c r="BD763" s="3">
        <f>IF(T763&gt;0,RANK(T763,(N763:P763,Q763:AE763)),0)</f>
        <v>0</v>
      </c>
      <c r="BE763" s="2">
        <f t="shared" si="320"/>
        <v>5.0698512843623256E-3</v>
      </c>
      <c r="BF763" s="2">
        <f t="shared" si="321"/>
        <v>0</v>
      </c>
      <c r="BG763" s="2">
        <f t="shared" si="322"/>
        <v>0</v>
      </c>
      <c r="BH763" s="2">
        <f t="shared" si="323"/>
        <v>0</v>
      </c>
      <c r="BJ763" t="s">
        <v>2343</v>
      </c>
      <c r="BK763" t="s">
        <v>145</v>
      </c>
      <c r="BL763">
        <v>2</v>
      </c>
      <c r="BN763">
        <v>0</v>
      </c>
      <c r="BO763" s="60">
        <v>18</v>
      </c>
      <c r="BP763" s="62">
        <v>49</v>
      </c>
      <c r="BQ763" s="66">
        <f t="shared" si="324"/>
        <v>18049</v>
      </c>
      <c r="BR763" s="66">
        <f t="shared" si="325"/>
        <v>18049</v>
      </c>
      <c r="BS763" s="3" t="s">
        <v>3083</v>
      </c>
      <c r="BY763" s="73"/>
      <c r="CB763" s="95"/>
      <c r="CD763" s="38">
        <f t="shared" si="326"/>
        <v>0</v>
      </c>
      <c r="CE763" s="38">
        <f>8851+25</f>
        <v>8876</v>
      </c>
      <c r="CF763" s="99">
        <v>25</v>
      </c>
      <c r="CG763" s="38" t="s">
        <v>3961</v>
      </c>
      <c r="CM763" s="51"/>
      <c r="CN763" s="38"/>
      <c r="CO763" s="38"/>
      <c r="CP763" s="38"/>
      <c r="CQ763" s="38"/>
      <c r="CR763" s="38"/>
      <c r="CS763" s="38"/>
    </row>
    <row r="764" spans="1:97" ht="14" hidden="1" customHeight="1" outlineLevel="1" x14ac:dyDescent="0.2">
      <c r="A764" t="s">
        <v>2089</v>
      </c>
      <c r="B764" t="s">
        <v>145</v>
      </c>
      <c r="C764" s="1">
        <f t="shared" si="313"/>
        <v>15901</v>
      </c>
      <c r="D764" s="3">
        <f>IF(N764&gt;0, RANK(N764,(N764:P764,Q764:AE764)),0)</f>
        <v>2</v>
      </c>
      <c r="E764" s="3">
        <f>IF(O764&gt;0,RANK(O764,(N764:P764,Q764:AE764)),0)</f>
        <v>1</v>
      </c>
      <c r="F764" s="3">
        <f>IF(P764&gt;0,RANK(P764,(N764:P764,Q764:AE764)),0)</f>
        <v>3</v>
      </c>
      <c r="G764" s="1">
        <f t="shared" si="314"/>
        <v>8174</v>
      </c>
      <c r="H764" s="2">
        <f t="shared" si="315"/>
        <v>0.51405571976605247</v>
      </c>
      <c r="I764" s="2"/>
      <c r="J764" s="2">
        <f t="shared" si="316"/>
        <v>0.23407332872146405</v>
      </c>
      <c r="K764" s="2">
        <f t="shared" si="317"/>
        <v>0.74812904848751649</v>
      </c>
      <c r="L764" s="2">
        <f t="shared" si="318"/>
        <v>1.15087101440161E-2</v>
      </c>
      <c r="M764" s="2">
        <f t="shared" si="319"/>
        <v>6.2889126470033856E-3</v>
      </c>
      <c r="N764" s="38">
        <v>3722</v>
      </c>
      <c r="O764" s="38">
        <v>11896</v>
      </c>
      <c r="P764" s="38">
        <v>183</v>
      </c>
      <c r="Q764" s="38">
        <v>96</v>
      </c>
      <c r="R764" s="38"/>
      <c r="S764" s="38"/>
      <c r="T764" s="38">
        <v>2</v>
      </c>
      <c r="U764" s="38">
        <v>1</v>
      </c>
      <c r="V764" s="38"/>
      <c r="W764" s="38">
        <f>IF(Copyright!B$11=1,IF(CF764&gt;0,CF764-T764-U764-X764,0),0)</f>
        <v>1</v>
      </c>
      <c r="X764" s="38">
        <v>0</v>
      </c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6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  <c r="BA764" s="3">
        <f>IF(Q764&gt;0,RANK(Q764,(N764:P764,Q764:AE764)),0)</f>
        <v>4</v>
      </c>
      <c r="BB764" s="3">
        <f>IF(R764&gt;0,RANK(R764,(N764:P764,Q764:AE764)),0)</f>
        <v>0</v>
      </c>
      <c r="BC764" s="3">
        <f>IF(S764&gt;0,RANK(S764,(N764:P764,Q764:AE764)),0)</f>
        <v>0</v>
      </c>
      <c r="BD764" s="3">
        <f>IF(T764&gt;0,RANK(T764,(N764:P764,Q764:AE764)),0)</f>
        <v>5</v>
      </c>
      <c r="BE764" s="2">
        <f t="shared" si="320"/>
        <v>6.0373561411231997E-3</v>
      </c>
      <c r="BF764" s="2">
        <f t="shared" si="321"/>
        <v>0</v>
      </c>
      <c r="BG764" s="2">
        <f t="shared" si="322"/>
        <v>0</v>
      </c>
      <c r="BH764" s="2">
        <f t="shared" si="323"/>
        <v>1.2577825294006665E-4</v>
      </c>
      <c r="BJ764" t="s">
        <v>2089</v>
      </c>
      <c r="BK764" t="s">
        <v>145</v>
      </c>
      <c r="BL764">
        <v>8</v>
      </c>
      <c r="BN764">
        <v>0</v>
      </c>
      <c r="BO764" s="60">
        <v>18</v>
      </c>
      <c r="BP764" s="62">
        <v>51</v>
      </c>
      <c r="BQ764" s="66">
        <f t="shared" si="324"/>
        <v>18051</v>
      </c>
      <c r="BR764" s="66">
        <f t="shared" si="325"/>
        <v>18051</v>
      </c>
      <c r="BS764" s="3" t="s">
        <v>3083</v>
      </c>
      <c r="BY764" s="73"/>
      <c r="CB764" s="95"/>
      <c r="CD764" s="38">
        <f t="shared" si="326"/>
        <v>0</v>
      </c>
      <c r="CE764" s="38">
        <v>15901</v>
      </c>
      <c r="CF764" s="38">
        <v>4</v>
      </c>
      <c r="CG764" s="38" t="s">
        <v>3953</v>
      </c>
      <c r="CM764" s="51"/>
      <c r="CN764" s="38"/>
      <c r="CO764" s="38"/>
      <c r="CP764" s="38"/>
      <c r="CQ764" s="38"/>
      <c r="CR764" s="38"/>
      <c r="CS764" s="38"/>
    </row>
    <row r="765" spans="1:97" ht="14" hidden="1" customHeight="1" outlineLevel="1" x14ac:dyDescent="0.2">
      <c r="A765" t="s">
        <v>1392</v>
      </c>
      <c r="B765" t="s">
        <v>145</v>
      </c>
      <c r="C765" s="1">
        <f t="shared" si="313"/>
        <v>25226</v>
      </c>
      <c r="D765" s="3">
        <f>IF(N765&gt;0, RANK(N765,(N765:P765,Q765:AE765)),0)</f>
        <v>2</v>
      </c>
      <c r="E765" s="3">
        <f>IF(O765&gt;0,RANK(O765,(N765:P765,Q765:AE765)),0)</f>
        <v>1</v>
      </c>
      <c r="F765" s="3">
        <f>IF(P765&gt;0,RANK(P765,(N765:P765,Q765:AE765)),0)</f>
        <v>3</v>
      </c>
      <c r="G765" s="1">
        <f t="shared" si="314"/>
        <v>10497</v>
      </c>
      <c r="H765" s="2">
        <f t="shared" si="315"/>
        <v>0.41611829065250139</v>
      </c>
      <c r="I765" s="2"/>
      <c r="J765" s="2">
        <f t="shared" si="316"/>
        <v>0.28078173313248234</v>
      </c>
      <c r="K765" s="2">
        <f t="shared" si="317"/>
        <v>0.69690002378498372</v>
      </c>
      <c r="L765" s="2">
        <f t="shared" si="318"/>
        <v>1.0623959406961071E-2</v>
      </c>
      <c r="M765" s="2">
        <f t="shared" si="319"/>
        <v>1.1694283675572868E-2</v>
      </c>
      <c r="N765" s="38">
        <v>7083</v>
      </c>
      <c r="O765" s="38">
        <v>17580</v>
      </c>
      <c r="P765" s="38">
        <v>268</v>
      </c>
      <c r="Q765" s="38">
        <v>202</v>
      </c>
      <c r="R765" s="38"/>
      <c r="S765" s="38"/>
      <c r="T765" s="38">
        <v>6</v>
      </c>
      <c r="U765" s="38">
        <v>0</v>
      </c>
      <c r="V765" s="38"/>
      <c r="W765" s="38">
        <f>IF(Copyright!B$11=1,IF(CF765&gt;0,CF765-T765-U765-X765,0),0)</f>
        <v>71</v>
      </c>
      <c r="X765" s="38">
        <v>16</v>
      </c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6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  <c r="BA765" s="3">
        <f>IF(Q765&gt;0,RANK(Q765,(N765:P765,Q765:AE765)),0)</f>
        <v>4</v>
      </c>
      <c r="BB765" s="3">
        <f>IF(R765&gt;0,RANK(R765,(N765:P765,Q765:AE765)),0)</f>
        <v>0</v>
      </c>
      <c r="BC765" s="3">
        <f>IF(S765&gt;0,RANK(S765,(N765:P765,Q765:AE765)),0)</f>
        <v>0</v>
      </c>
      <c r="BD765" s="3">
        <f>IF(T765&gt;0,RANK(T765,(N765:P765,Q765:AE765)),0)</f>
        <v>7</v>
      </c>
      <c r="BE765" s="2">
        <f t="shared" si="320"/>
        <v>8.0076111947990167E-3</v>
      </c>
      <c r="BF765" s="2">
        <f t="shared" si="321"/>
        <v>0</v>
      </c>
      <c r="BG765" s="2">
        <f t="shared" si="322"/>
        <v>0</v>
      </c>
      <c r="BH765" s="2">
        <f t="shared" si="323"/>
        <v>2.3784983746927773E-4</v>
      </c>
      <c r="BJ765" t="s">
        <v>1392</v>
      </c>
      <c r="BK765" t="s">
        <v>145</v>
      </c>
      <c r="BL765">
        <v>5</v>
      </c>
      <c r="BN765">
        <v>0</v>
      </c>
      <c r="BO765" s="60">
        <v>18</v>
      </c>
      <c r="BP765" s="62">
        <v>53</v>
      </c>
      <c r="BQ765" s="66">
        <f t="shared" si="324"/>
        <v>18053</v>
      </c>
      <c r="BR765" s="66">
        <f t="shared" si="325"/>
        <v>18053</v>
      </c>
      <c r="BS765" s="3" t="s">
        <v>3083</v>
      </c>
      <c r="BY765" s="73"/>
      <c r="CB765" s="95"/>
      <c r="CD765" s="38">
        <f t="shared" si="326"/>
        <v>0</v>
      </c>
      <c r="CE765" s="38">
        <v>25226</v>
      </c>
      <c r="CF765" s="38">
        <v>93</v>
      </c>
      <c r="CM765" s="51"/>
      <c r="CN765" s="38"/>
      <c r="CO765" s="38"/>
      <c r="CP765" s="38"/>
      <c r="CQ765" s="38"/>
      <c r="CR765" s="38"/>
      <c r="CS765" s="38"/>
    </row>
    <row r="766" spans="1:97" ht="14" hidden="1" customHeight="1" outlineLevel="1" x14ac:dyDescent="0.2">
      <c r="A766" t="s">
        <v>2147</v>
      </c>
      <c r="B766" t="s">
        <v>145</v>
      </c>
      <c r="C766" s="1">
        <f t="shared" si="313"/>
        <v>14653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>IF(P766&gt;0,RANK(P766,(N766:P766,Q766:AE766)),0)</f>
        <v>3</v>
      </c>
      <c r="G766" s="1">
        <f t="shared" si="314"/>
        <v>7862</v>
      </c>
      <c r="H766" s="2">
        <f t="shared" si="315"/>
        <v>0.53654541732068517</v>
      </c>
      <c r="I766" s="2"/>
      <c r="J766" s="2">
        <f t="shared" si="316"/>
        <v>0.22316249232239133</v>
      </c>
      <c r="K766" s="2">
        <f t="shared" si="317"/>
        <v>0.75970790964307655</v>
      </c>
      <c r="L766" s="2">
        <f t="shared" si="318"/>
        <v>1.0168566163925476E-2</v>
      </c>
      <c r="M766" s="2">
        <f t="shared" si="319"/>
        <v>6.9610318706065915E-3</v>
      </c>
      <c r="N766" s="38">
        <v>3270</v>
      </c>
      <c r="O766" s="38">
        <v>11132</v>
      </c>
      <c r="P766" s="38">
        <v>149</v>
      </c>
      <c r="Q766" s="38">
        <v>82</v>
      </c>
      <c r="R766" s="38"/>
      <c r="S766" s="38"/>
      <c r="T766" s="38">
        <v>0</v>
      </c>
      <c r="U766" s="38">
        <v>0</v>
      </c>
      <c r="V766" s="38"/>
      <c r="W766" s="38">
        <f>IF(Copyright!B$11=1,IF(CF766&gt;0,CF766-T766-U766-X766,0),0)</f>
        <v>20</v>
      </c>
      <c r="X766" s="38">
        <v>0</v>
      </c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6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  <c r="BA766" s="3">
        <f>IF(Q766&gt;0,RANK(Q766,(N766:P766,Q766:AE766)),0)</f>
        <v>4</v>
      </c>
      <c r="BB766" s="3">
        <f>IF(R766&gt;0,RANK(R766,(N766:P766,Q766:AE766)),0)</f>
        <v>0</v>
      </c>
      <c r="BC766" s="3">
        <f>IF(S766&gt;0,RANK(S766,(N766:P766,Q766:AE766)),0)</f>
        <v>0</v>
      </c>
      <c r="BD766" s="3">
        <f>IF(T766&gt;0,RANK(T766,(N766:P766,Q766:AE766)),0)</f>
        <v>0</v>
      </c>
      <c r="BE766" s="2">
        <f t="shared" si="320"/>
        <v>5.596123660683819E-3</v>
      </c>
      <c r="BF766" s="2">
        <f t="shared" si="321"/>
        <v>0</v>
      </c>
      <c r="BG766" s="2">
        <f t="shared" si="322"/>
        <v>0</v>
      </c>
      <c r="BH766" s="2">
        <f t="shared" si="323"/>
        <v>0</v>
      </c>
      <c r="BJ766" t="s">
        <v>2147</v>
      </c>
      <c r="BK766" t="s">
        <v>145</v>
      </c>
      <c r="BL766">
        <v>8</v>
      </c>
      <c r="BN766">
        <v>0</v>
      </c>
      <c r="BO766" s="60">
        <v>18</v>
      </c>
      <c r="BP766" s="62">
        <v>55</v>
      </c>
      <c r="BQ766" s="66">
        <f t="shared" si="324"/>
        <v>18055</v>
      </c>
      <c r="BR766" s="66">
        <f t="shared" si="325"/>
        <v>18055</v>
      </c>
      <c r="BS766" s="3" t="s">
        <v>3083</v>
      </c>
      <c r="BY766" s="73"/>
      <c r="CB766" s="95"/>
      <c r="CD766" s="38">
        <f t="shared" si="326"/>
        <v>0</v>
      </c>
      <c r="CE766" s="38">
        <v>14653</v>
      </c>
      <c r="CF766" s="38">
        <v>20</v>
      </c>
      <c r="CM766" s="51"/>
      <c r="CN766" s="38"/>
      <c r="CO766" s="38"/>
      <c r="CP766" s="38"/>
      <c r="CQ766" s="38"/>
      <c r="CR766" s="38"/>
      <c r="CS766" s="38"/>
    </row>
    <row r="767" spans="1:97" ht="14" hidden="1" customHeight="1" outlineLevel="1" x14ac:dyDescent="0.2">
      <c r="A767" t="s">
        <v>2596</v>
      </c>
      <c r="B767" t="s">
        <v>145</v>
      </c>
      <c r="C767" s="1">
        <f t="shared" si="313"/>
        <v>197767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>IF(P767&gt;0,RANK(P767,(N767:P767,Q767:AE767)),0)</f>
        <v>3</v>
      </c>
      <c r="G767" s="1">
        <f t="shared" si="314"/>
        <v>11924</v>
      </c>
      <c r="H767" s="2">
        <f t="shared" si="315"/>
        <v>6.0293173279667489E-2</v>
      </c>
      <c r="I767" s="2"/>
      <c r="J767" s="2">
        <f t="shared" si="316"/>
        <v>0.45707322252954236</v>
      </c>
      <c r="K767" s="2">
        <f t="shared" si="317"/>
        <v>0.51736639580920984</v>
      </c>
      <c r="L767" s="2">
        <f t="shared" si="318"/>
        <v>9.6679425788933435E-3</v>
      </c>
      <c r="M767" s="2">
        <f t="shared" si="319"/>
        <v>1.5892439082354402E-2</v>
      </c>
      <c r="N767" s="38">
        <v>90394</v>
      </c>
      <c r="O767" s="38">
        <v>102318</v>
      </c>
      <c r="P767" s="38">
        <v>1912</v>
      </c>
      <c r="Q767" s="38">
        <v>1817</v>
      </c>
      <c r="R767" s="38"/>
      <c r="S767" s="38"/>
      <c r="T767" s="38">
        <v>34</v>
      </c>
      <c r="U767" s="38">
        <v>177</v>
      </c>
      <c r="V767" s="38"/>
      <c r="W767" s="38">
        <f>IF(Copyright!B$11=1,IF(CF767&gt;0,CF767-T767-U767-X767,0),0)</f>
        <v>1046</v>
      </c>
      <c r="X767" s="38">
        <v>69</v>
      </c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6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  <c r="BA767" s="3">
        <f>IF(Q767&gt;0,RANK(Q767,(N767:P767,Q767:AE767)),0)</f>
        <v>4</v>
      </c>
      <c r="BB767" s="3">
        <f>IF(R767&gt;0,RANK(R767,(N767:P767,Q767:AE767)),0)</f>
        <v>0</v>
      </c>
      <c r="BC767" s="3">
        <f>IF(S767&gt;0,RANK(S767,(N767:P767,Q767:AE767)),0)</f>
        <v>0</v>
      </c>
      <c r="BD767" s="3">
        <f>IF(T767&gt;0,RANK(T767,(N767:P767,Q767:AE767)),0)</f>
        <v>8</v>
      </c>
      <c r="BE767" s="2">
        <f t="shared" si="320"/>
        <v>9.1875793231428905E-3</v>
      </c>
      <c r="BF767" s="2">
        <f t="shared" si="321"/>
        <v>0</v>
      </c>
      <c r="BG767" s="2">
        <f t="shared" si="322"/>
        <v>0</v>
      </c>
      <c r="BH767" s="2">
        <f t="shared" si="323"/>
        <v>1.7191948100542557E-4</v>
      </c>
      <c r="BJ767" t="s">
        <v>2596</v>
      </c>
      <c r="BK767" t="s">
        <v>145</v>
      </c>
      <c r="BL767">
        <v>5</v>
      </c>
      <c r="BN767">
        <v>0</v>
      </c>
      <c r="BO767" s="60">
        <v>18</v>
      </c>
      <c r="BP767" s="62">
        <v>57</v>
      </c>
      <c r="BQ767" s="66">
        <f t="shared" si="324"/>
        <v>18057</v>
      </c>
      <c r="BR767" s="66">
        <f t="shared" si="325"/>
        <v>18057</v>
      </c>
      <c r="BS767" s="3" t="s">
        <v>3083</v>
      </c>
      <c r="BY767" s="73"/>
      <c r="CB767" s="95"/>
      <c r="CD767" s="38">
        <f t="shared" si="326"/>
        <v>0</v>
      </c>
      <c r="CE767" s="38">
        <v>197767</v>
      </c>
      <c r="CF767" s="38">
        <v>1326</v>
      </c>
      <c r="CM767" s="51"/>
      <c r="CN767" s="38"/>
      <c r="CO767" s="38"/>
      <c r="CP767" s="38"/>
      <c r="CQ767" s="38"/>
      <c r="CR767" s="38"/>
      <c r="CS767" s="38"/>
    </row>
    <row r="768" spans="1:97" ht="14" hidden="1" customHeight="1" outlineLevel="1" x14ac:dyDescent="0.2">
      <c r="A768" t="s">
        <v>585</v>
      </c>
      <c r="B768" t="s">
        <v>145</v>
      </c>
      <c r="C768" s="1">
        <f t="shared" si="313"/>
        <v>44584</v>
      </c>
      <c r="D768" s="3">
        <f>IF(N768&gt;0, RANK(N768,(N768:P768,Q768:AE768)),0)</f>
        <v>2</v>
      </c>
      <c r="E768" s="3">
        <f>IF(O768&gt;0,RANK(O768,(N768:P768,Q768:AE768)),0)</f>
        <v>1</v>
      </c>
      <c r="F768" s="3">
        <f>IF(P768&gt;0,RANK(P768,(N768:P768,Q768:AE768)),0)</f>
        <v>3</v>
      </c>
      <c r="G768" s="1">
        <f t="shared" si="314"/>
        <v>14976</v>
      </c>
      <c r="H768" s="2">
        <f t="shared" si="315"/>
        <v>0.33590525749147676</v>
      </c>
      <c r="I768" s="2"/>
      <c r="J768" s="2">
        <f t="shared" si="316"/>
        <v>0.32101202225013459</v>
      </c>
      <c r="K768" s="2">
        <f t="shared" si="317"/>
        <v>0.65691727974161129</v>
      </c>
      <c r="L768" s="2">
        <f t="shared" si="318"/>
        <v>1.0227884442849453E-2</v>
      </c>
      <c r="M768" s="2">
        <f t="shared" si="319"/>
        <v>1.1842813565404666E-2</v>
      </c>
      <c r="N768" s="38">
        <v>14312</v>
      </c>
      <c r="O768" s="38">
        <v>29288</v>
      </c>
      <c r="P768" s="38">
        <v>456</v>
      </c>
      <c r="Q768" s="38">
        <v>375</v>
      </c>
      <c r="R768" s="38"/>
      <c r="S768" s="38"/>
      <c r="T768" s="38">
        <v>7</v>
      </c>
      <c r="U768" s="38">
        <v>4</v>
      </c>
      <c r="V768" s="38"/>
      <c r="W768" s="38">
        <f>IF(Copyright!B$11=1,IF(CF768&gt;0,CF768-T768-U768-X768,0),0)</f>
        <v>134</v>
      </c>
      <c r="X768" s="38">
        <v>8</v>
      </c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6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  <c r="BA768" s="3">
        <f>IF(Q768&gt;0,RANK(Q768,(N768:P768,Q768:AE768)),0)</f>
        <v>4</v>
      </c>
      <c r="BB768" s="3">
        <f>IF(R768&gt;0,RANK(R768,(N768:P768,Q768:AE768)),0)</f>
        <v>0</v>
      </c>
      <c r="BC768" s="3">
        <f>IF(S768&gt;0,RANK(S768,(N768:P768,Q768:AE768)),0)</f>
        <v>0</v>
      </c>
      <c r="BD768" s="3">
        <f>IF(T768&gt;0,RANK(T768,(N768:P768,Q768:AE768)),0)</f>
        <v>7</v>
      </c>
      <c r="BE768" s="2">
        <f t="shared" si="320"/>
        <v>8.4110891799748788E-3</v>
      </c>
      <c r="BF768" s="2">
        <f t="shared" si="321"/>
        <v>0</v>
      </c>
      <c r="BG768" s="2">
        <f t="shared" si="322"/>
        <v>0</v>
      </c>
      <c r="BH768" s="2">
        <f t="shared" si="323"/>
        <v>1.5700699802619774E-4</v>
      </c>
      <c r="BJ768" t="s">
        <v>585</v>
      </c>
      <c r="BK768" t="s">
        <v>145</v>
      </c>
      <c r="BL768">
        <v>6</v>
      </c>
      <c r="BN768">
        <v>0</v>
      </c>
      <c r="BO768" s="60">
        <v>18</v>
      </c>
      <c r="BP768" s="62">
        <v>59</v>
      </c>
      <c r="BQ768" s="66">
        <f t="shared" si="324"/>
        <v>18059</v>
      </c>
      <c r="BR768" s="66">
        <f t="shared" si="325"/>
        <v>18059</v>
      </c>
      <c r="BS768" s="3" t="s">
        <v>3083</v>
      </c>
      <c r="BY768" s="73"/>
      <c r="CB768" s="95"/>
      <c r="CD768" s="38">
        <f t="shared" si="326"/>
        <v>0</v>
      </c>
      <c r="CE768" s="38">
        <v>44584</v>
      </c>
      <c r="CF768" s="38">
        <v>153</v>
      </c>
      <c r="CM768" s="51"/>
      <c r="CN768" s="38"/>
      <c r="CO768" s="38"/>
      <c r="CP768" s="38"/>
      <c r="CQ768" s="38"/>
      <c r="CR768" s="38"/>
      <c r="CS768" s="38"/>
    </row>
    <row r="769" spans="1:97" ht="14" hidden="1" customHeight="1" outlineLevel="1" x14ac:dyDescent="0.2">
      <c r="A769" t="s">
        <v>856</v>
      </c>
      <c r="B769" t="s">
        <v>145</v>
      </c>
      <c r="C769" s="1">
        <f t="shared" si="313"/>
        <v>20448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>IF(P769&gt;0,RANK(P769,(N769:P769,Q769:AE769)),0)</f>
        <v>3</v>
      </c>
      <c r="G769" s="1">
        <f t="shared" si="314"/>
        <v>9597</v>
      </c>
      <c r="H769" s="2">
        <f t="shared" si="315"/>
        <v>0.46933685446009388</v>
      </c>
      <c r="I769" s="2"/>
      <c r="J769" s="2">
        <f t="shared" si="316"/>
        <v>0.25591744913928011</v>
      </c>
      <c r="K769" s="2">
        <f t="shared" si="317"/>
        <v>0.72525430359937404</v>
      </c>
      <c r="L769" s="2">
        <f t="shared" si="318"/>
        <v>1.2812989045383411E-2</v>
      </c>
      <c r="M769" s="2">
        <f t="shared" si="319"/>
        <v>6.0152582159623876E-3</v>
      </c>
      <c r="N769" s="38">
        <v>5233</v>
      </c>
      <c r="O769" s="38">
        <v>14830</v>
      </c>
      <c r="P769" s="38">
        <v>262</v>
      </c>
      <c r="Q769" s="38">
        <v>115</v>
      </c>
      <c r="R769" s="38"/>
      <c r="S769" s="38"/>
      <c r="T769" s="38">
        <v>4</v>
      </c>
      <c r="U769" s="38">
        <v>0</v>
      </c>
      <c r="V769" s="38"/>
      <c r="W769" s="38">
        <f>IF(Copyright!B$11=1,IF(CF769&gt;0,CF769-T769-U769-X769,0),0)</f>
        <v>1</v>
      </c>
      <c r="X769" s="38">
        <v>3</v>
      </c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6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  <c r="BA769" s="3">
        <f>IF(Q769&gt;0,RANK(Q769,(N769:P769,Q769:AE769)),0)</f>
        <v>4</v>
      </c>
      <c r="BB769" s="3">
        <f>IF(R769&gt;0,RANK(R769,(N769:P769,Q769:AE769)),0)</f>
        <v>0</v>
      </c>
      <c r="BC769" s="3">
        <f>IF(S769&gt;0,RANK(S769,(N769:P769,Q769:AE769)),0)</f>
        <v>0</v>
      </c>
      <c r="BD769" s="3">
        <f>IF(T769&gt;0,RANK(T769,(N769:P769,Q769:AE769)),0)</f>
        <v>5</v>
      </c>
      <c r="BE769" s="2">
        <f t="shared" si="320"/>
        <v>5.6240219092331765E-3</v>
      </c>
      <c r="BF769" s="2">
        <f t="shared" si="321"/>
        <v>0</v>
      </c>
      <c r="BG769" s="2">
        <f t="shared" si="322"/>
        <v>0</v>
      </c>
      <c r="BH769" s="2">
        <f t="shared" si="323"/>
        <v>1.9561815336463224E-4</v>
      </c>
      <c r="BJ769" t="s">
        <v>856</v>
      </c>
      <c r="BK769" t="s">
        <v>145</v>
      </c>
      <c r="BL769">
        <v>9</v>
      </c>
      <c r="BN769">
        <v>0</v>
      </c>
      <c r="BO769" s="60">
        <v>18</v>
      </c>
      <c r="BP769" s="62">
        <v>61</v>
      </c>
      <c r="BQ769" s="66">
        <f t="shared" si="324"/>
        <v>18061</v>
      </c>
      <c r="BR769" s="66">
        <f t="shared" si="325"/>
        <v>18061</v>
      </c>
      <c r="BS769" s="3" t="s">
        <v>3083</v>
      </c>
      <c r="BY769" s="73"/>
      <c r="CB769" s="95"/>
      <c r="CD769" s="38">
        <f t="shared" si="326"/>
        <v>0</v>
      </c>
      <c r="CE769" s="38">
        <v>20448</v>
      </c>
      <c r="CF769" s="38">
        <v>8</v>
      </c>
      <c r="CG769" s="38" t="s">
        <v>3953</v>
      </c>
      <c r="CM769" s="51"/>
      <c r="CN769" s="38"/>
      <c r="CO769" s="38"/>
      <c r="CP769" s="38"/>
      <c r="CQ769" s="38"/>
      <c r="CR769" s="38"/>
      <c r="CS769" s="38"/>
    </row>
    <row r="770" spans="1:97" ht="14" hidden="1" customHeight="1" outlineLevel="1" x14ac:dyDescent="0.2">
      <c r="A770" t="s">
        <v>945</v>
      </c>
      <c r="B770" t="s">
        <v>145</v>
      </c>
      <c r="C770" s="1">
        <f t="shared" si="313"/>
        <v>83453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>IF(P770&gt;0,RANK(P770,(N770:P770,Q770:AE770)),0)</f>
        <v>3</v>
      </c>
      <c r="G770" s="1">
        <f t="shared" si="314"/>
        <v>17866</v>
      </c>
      <c r="H770" s="2">
        <f t="shared" si="315"/>
        <v>0.21408457455094485</v>
      </c>
      <c r="I770" s="2"/>
      <c r="J770" s="2">
        <f t="shared" si="316"/>
        <v>0.38245479491450279</v>
      </c>
      <c r="K770" s="2">
        <f t="shared" si="317"/>
        <v>0.59653936946544761</v>
      </c>
      <c r="L770" s="2">
        <f t="shared" si="318"/>
        <v>8.7594214707679766E-3</v>
      </c>
      <c r="M770" s="2">
        <f t="shared" si="319"/>
        <v>1.2246414149281674E-2</v>
      </c>
      <c r="N770" s="38">
        <v>31917</v>
      </c>
      <c r="O770" s="38">
        <v>49783</v>
      </c>
      <c r="P770" s="38">
        <v>731</v>
      </c>
      <c r="Q770" s="38">
        <v>685</v>
      </c>
      <c r="R770" s="38"/>
      <c r="S770" s="38"/>
      <c r="T770" s="38">
        <v>5</v>
      </c>
      <c r="U770" s="38">
        <v>25</v>
      </c>
      <c r="V770" s="38"/>
      <c r="W770" s="38">
        <f>IF(Copyright!B$11=1,IF(CF770&gt;0,CF770-T770-U770-X770,0),0)</f>
        <v>269</v>
      </c>
      <c r="X770" s="38">
        <v>38</v>
      </c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6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  <c r="BA770" s="3">
        <f>IF(Q770&gt;0,RANK(Q770,(N770:P770,Q770:AE770)),0)</f>
        <v>4</v>
      </c>
      <c r="BB770" s="3">
        <f>IF(R770&gt;0,RANK(R770,(N770:P770,Q770:AE770)),0)</f>
        <v>0</v>
      </c>
      <c r="BC770" s="3">
        <f>IF(S770&gt;0,RANK(S770,(N770:P770,Q770:AE770)),0)</f>
        <v>0</v>
      </c>
      <c r="BD770" s="3">
        <f>IF(T770&gt;0,RANK(T770,(N770:P770,Q770:AE770)),0)</f>
        <v>8</v>
      </c>
      <c r="BE770" s="2">
        <f t="shared" si="320"/>
        <v>8.2082130061232068E-3</v>
      </c>
      <c r="BF770" s="2">
        <f t="shared" si="321"/>
        <v>0</v>
      </c>
      <c r="BG770" s="2">
        <f t="shared" si="322"/>
        <v>0</v>
      </c>
      <c r="BH770" s="2">
        <f t="shared" si="323"/>
        <v>5.9913963548344574E-5</v>
      </c>
      <c r="BJ770" t="s">
        <v>945</v>
      </c>
      <c r="BK770" t="s">
        <v>145</v>
      </c>
      <c r="BL770">
        <v>4</v>
      </c>
      <c r="BN770">
        <v>0</v>
      </c>
      <c r="BO770" s="60">
        <v>18</v>
      </c>
      <c r="BP770" s="62">
        <v>63</v>
      </c>
      <c r="BQ770" s="66">
        <f t="shared" si="324"/>
        <v>18063</v>
      </c>
      <c r="BR770" s="66">
        <f t="shared" si="325"/>
        <v>18063</v>
      </c>
      <c r="BS770" s="3" t="s">
        <v>3083</v>
      </c>
      <c r="BY770" s="73"/>
      <c r="CB770" s="95"/>
      <c r="CD770" s="38">
        <f t="shared" si="326"/>
        <v>0</v>
      </c>
      <c r="CE770" s="38">
        <v>83453</v>
      </c>
      <c r="CF770" s="38">
        <v>337</v>
      </c>
      <c r="CM770" s="51"/>
      <c r="CN770" s="38"/>
      <c r="CO770" s="38"/>
      <c r="CP770" s="38"/>
      <c r="CQ770" s="38"/>
      <c r="CR770" s="38"/>
      <c r="CS770" s="38"/>
    </row>
    <row r="771" spans="1:97" ht="14" hidden="1" customHeight="1" outlineLevel="1" x14ac:dyDescent="0.2">
      <c r="A771" t="s">
        <v>3055</v>
      </c>
      <c r="B771" t="s">
        <v>145</v>
      </c>
      <c r="C771" s="1">
        <f t="shared" ref="C771:C802" si="327">SUM(N771:AY771)</f>
        <v>20660</v>
      </c>
      <c r="D771" s="3">
        <f>IF(N771&gt;0, RANK(N771,(N771:P771,Q771:AE771)),0)</f>
        <v>2</v>
      </c>
      <c r="E771" s="3">
        <f>IF(O771&gt;0,RANK(O771,(N771:P771,Q771:AE771)),0)</f>
        <v>1</v>
      </c>
      <c r="F771" s="3">
        <f>IF(P771&gt;0,RANK(P771,(N771:P771,Q771:AE771)),0)</f>
        <v>3</v>
      </c>
      <c r="G771" s="1">
        <f t="shared" ref="G771:G802" si="328">IF(C771&gt;0,MAX(N771:P771)-LARGE(N771:P771,2),0)</f>
        <v>9825</v>
      </c>
      <c r="H771" s="2">
        <f t="shared" ref="H771:H802" si="329">IF(C771&gt;0,G771/C771,0)</f>
        <v>0.47555663117134561</v>
      </c>
      <c r="I771" s="2"/>
      <c r="J771" s="2">
        <f t="shared" ref="J771:J802" si="330">IF($C771=0,"-",N771/$C771)</f>
        <v>0.25208131655372701</v>
      </c>
      <c r="K771" s="2">
        <f t="shared" ref="K771:K802" si="331">IF($C771=0,"-",O771/$C771)</f>
        <v>0.72763794772507262</v>
      </c>
      <c r="L771" s="2">
        <f t="shared" ref="L771:L802" si="332">IF($C771=0,"-",P771/$C771)</f>
        <v>1.1084220716360116E-2</v>
      </c>
      <c r="M771" s="2">
        <f t="shared" ref="M771:M802" si="333">IF(C771=0,"-",(1-J771-K771-L771))</f>
        <v>9.1965150048402555E-3</v>
      </c>
      <c r="N771" s="38">
        <v>5208</v>
      </c>
      <c r="O771" s="38">
        <v>15033</v>
      </c>
      <c r="P771" s="38">
        <v>229</v>
      </c>
      <c r="Q771" s="38">
        <v>122</v>
      </c>
      <c r="R771" s="38"/>
      <c r="S771" s="38"/>
      <c r="T771" s="38">
        <v>0</v>
      </c>
      <c r="U771" s="38">
        <v>1</v>
      </c>
      <c r="V771" s="38"/>
      <c r="W771" s="38">
        <f>IF(Copyright!B$11=1,IF(CF771&gt;0,CF771-T771-U771-X771,0),0)</f>
        <v>56</v>
      </c>
      <c r="X771" s="38">
        <v>11</v>
      </c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6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  <c r="BA771" s="3">
        <f>IF(Q771&gt;0,RANK(Q771,(N771:P771,Q771:AE771)),0)</f>
        <v>4</v>
      </c>
      <c r="BB771" s="3">
        <f>IF(R771&gt;0,RANK(R771,(N771:P771,Q771:AE771)),0)</f>
        <v>0</v>
      </c>
      <c r="BC771" s="3">
        <f>IF(S771&gt;0,RANK(S771,(N771:P771,Q771:AE771)),0)</f>
        <v>0</v>
      </c>
      <c r="BD771" s="3">
        <f>IF(T771&gt;0,RANK(T771,(N771:P771,Q771:AE771)),0)</f>
        <v>0</v>
      </c>
      <c r="BE771" s="2">
        <f t="shared" ref="BE771:BE802" si="334">IF($C771=0,"-",Q771/$C771)</f>
        <v>5.9051306873184901E-3</v>
      </c>
      <c r="BF771" s="2">
        <f t="shared" ref="BF771:BF802" si="335">IF($C771=0,"-",R771/$C771)</f>
        <v>0</v>
      </c>
      <c r="BG771" s="2">
        <f t="shared" ref="BG771:BG802" si="336">IF($C771=0,"-",S771/$C771)</f>
        <v>0</v>
      </c>
      <c r="BH771" s="2">
        <f t="shared" ref="BH771:BH802" si="337">IF($C771=0,"-",T771/$C771)</f>
        <v>0</v>
      </c>
      <c r="BJ771" t="s">
        <v>3055</v>
      </c>
      <c r="BK771" t="s">
        <v>145</v>
      </c>
      <c r="BL771">
        <v>6</v>
      </c>
      <c r="BN771">
        <v>0</v>
      </c>
      <c r="BO771" s="60">
        <v>18</v>
      </c>
      <c r="BP771" s="62">
        <v>65</v>
      </c>
      <c r="BQ771" s="66">
        <f t="shared" ref="BQ771:BQ802" si="338">1000*BO771+BP771</f>
        <v>18065</v>
      </c>
      <c r="BR771" s="66">
        <f t="shared" si="325"/>
        <v>18065</v>
      </c>
      <c r="BS771" s="3" t="s">
        <v>3083</v>
      </c>
      <c r="BY771" s="73"/>
      <c r="CB771" s="95"/>
      <c r="CD771" s="38">
        <f t="shared" ref="CD771:CD802" si="339">C771-CE771</f>
        <v>0</v>
      </c>
      <c r="CE771" s="38">
        <f>15033+5208+122+229+68</f>
        <v>20660</v>
      </c>
      <c r="CF771" s="38">
        <v>68</v>
      </c>
      <c r="CM771" s="51"/>
      <c r="CN771" s="38"/>
      <c r="CO771" s="38"/>
      <c r="CP771" s="38"/>
      <c r="CQ771" s="38"/>
      <c r="CR771" s="38"/>
      <c r="CS771" s="38"/>
    </row>
    <row r="772" spans="1:97" ht="14" hidden="1" customHeight="1" outlineLevel="1" x14ac:dyDescent="0.2">
      <c r="A772" t="s">
        <v>1029</v>
      </c>
      <c r="B772" t="s">
        <v>145</v>
      </c>
      <c r="C772" s="1">
        <f t="shared" si="327"/>
        <v>38784</v>
      </c>
      <c r="D772" s="3">
        <f>IF(N772&gt;0, RANK(N772,(N772:P772,Q772:AE772)),0)</f>
        <v>2</v>
      </c>
      <c r="E772" s="3">
        <f>IF(O772&gt;0,RANK(O772,(N772:P772,Q772:AE772)),0)</f>
        <v>1</v>
      </c>
      <c r="F772" s="3">
        <f>IF(P772&gt;0,RANK(P772,(N772:P772,Q772:AE772)),0)</f>
        <v>3</v>
      </c>
      <c r="G772" s="1">
        <f t="shared" si="328"/>
        <v>13674</v>
      </c>
      <c r="H772" s="2">
        <f t="shared" si="329"/>
        <v>0.35256806930693069</v>
      </c>
      <c r="I772" s="2"/>
      <c r="J772" s="2">
        <f t="shared" si="330"/>
        <v>0.31448535478547857</v>
      </c>
      <c r="K772" s="2">
        <f t="shared" si="331"/>
        <v>0.6670534240924092</v>
      </c>
      <c r="L772" s="2">
        <f t="shared" si="332"/>
        <v>1.1396452145214521E-2</v>
      </c>
      <c r="M772" s="2">
        <f t="shared" si="333"/>
        <v>7.0647689768977163E-3</v>
      </c>
      <c r="N772" s="38">
        <v>12197</v>
      </c>
      <c r="O772" s="38">
        <v>25871</v>
      </c>
      <c r="P772" s="38">
        <v>442</v>
      </c>
      <c r="Q772" s="38">
        <v>268</v>
      </c>
      <c r="R772" s="38"/>
      <c r="S772" s="38"/>
      <c r="T772" s="38">
        <v>0</v>
      </c>
      <c r="U772" s="38">
        <v>1</v>
      </c>
      <c r="V772" s="38"/>
      <c r="W772" s="38">
        <f>IF(Copyright!B$11=1,IF(CF772&gt;0,CF772-T772-U772-X772,0),0)</f>
        <v>0</v>
      </c>
      <c r="X772" s="38">
        <v>5</v>
      </c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6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  <c r="BA772" s="3">
        <f>IF(Q772&gt;0,RANK(Q772,(N772:P772,Q772:AE772)),0)</f>
        <v>4</v>
      </c>
      <c r="BB772" s="3">
        <f>IF(R772&gt;0,RANK(R772,(N772:P772,Q772:AE772)),0)</f>
        <v>0</v>
      </c>
      <c r="BC772" s="3">
        <f>IF(S772&gt;0,RANK(S772,(N772:P772,Q772:AE772)),0)</f>
        <v>0</v>
      </c>
      <c r="BD772" s="3">
        <f>IF(T772&gt;0,RANK(T772,(N772:P772,Q772:AE772)),0)</f>
        <v>0</v>
      </c>
      <c r="BE772" s="2">
        <f t="shared" si="334"/>
        <v>6.9100660066006604E-3</v>
      </c>
      <c r="BF772" s="2">
        <f t="shared" si="335"/>
        <v>0</v>
      </c>
      <c r="BG772" s="2">
        <f t="shared" si="336"/>
        <v>0</v>
      </c>
      <c r="BH772" s="2">
        <f t="shared" si="337"/>
        <v>0</v>
      </c>
      <c r="BJ772" t="s">
        <v>1029</v>
      </c>
      <c r="BK772" t="s">
        <v>145</v>
      </c>
      <c r="BN772">
        <v>0</v>
      </c>
      <c r="BO772" s="60">
        <v>18</v>
      </c>
      <c r="BP772" s="62">
        <v>67</v>
      </c>
      <c r="BQ772" s="66">
        <f t="shared" si="338"/>
        <v>18067</v>
      </c>
      <c r="BR772" s="66">
        <f t="shared" si="325"/>
        <v>18067</v>
      </c>
      <c r="BS772" s="3" t="s">
        <v>3083</v>
      </c>
      <c r="BX772" s="38"/>
      <c r="BY772" s="73"/>
      <c r="CD772" s="38">
        <f t="shared" si="339"/>
        <v>38784</v>
      </c>
      <c r="CM772" s="51"/>
      <c r="CN772" s="38"/>
      <c r="CO772" s="38"/>
      <c r="CP772" s="38"/>
      <c r="CQ772" s="38"/>
      <c r="CR772" s="38"/>
      <c r="CS772" s="38"/>
    </row>
    <row r="773" spans="1:97" ht="14" hidden="1" customHeight="1" outlineLevel="1" x14ac:dyDescent="0.2">
      <c r="A773" s="6" t="s">
        <v>2787</v>
      </c>
      <c r="B773" t="s">
        <v>145</v>
      </c>
      <c r="C773" s="1">
        <f t="shared" si="327"/>
        <v>17783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>IF(P773&gt;0,RANK(P773,(N773:P773,Q773:AE773)),0)</f>
        <v>3</v>
      </c>
      <c r="G773" s="1">
        <f t="shared" si="328"/>
        <v>8574</v>
      </c>
      <c r="H773" s="2">
        <f t="shared" si="329"/>
        <v>0.48214586965079009</v>
      </c>
      <c r="I773" s="2"/>
      <c r="J773" s="2">
        <f t="shared" si="330"/>
        <v>0.24832705392790869</v>
      </c>
      <c r="K773" s="2">
        <f t="shared" si="331"/>
        <v>0.73047292357869875</v>
      </c>
      <c r="L773" s="2">
        <f t="shared" si="332"/>
        <v>1.0740594950233369E-2</v>
      </c>
      <c r="M773" s="2">
        <f t="shared" si="333"/>
        <v>1.0459427543159221E-2</v>
      </c>
      <c r="N773" s="38">
        <v>4416</v>
      </c>
      <c r="O773" s="38">
        <v>12990</v>
      </c>
      <c r="P773" s="38">
        <v>191</v>
      </c>
      <c r="Q773" s="38">
        <v>123</v>
      </c>
      <c r="R773" s="38"/>
      <c r="S773" s="38"/>
      <c r="T773" s="38">
        <v>0</v>
      </c>
      <c r="U773" s="38">
        <v>1</v>
      </c>
      <c r="V773" s="38"/>
      <c r="W773" s="38">
        <f>IF(Copyright!B$11=1,IF(CF773&gt;0,CF773-T773-U773-X773,0),0)</f>
        <v>48</v>
      </c>
      <c r="X773" s="38">
        <v>14</v>
      </c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6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  <c r="BA773" s="3">
        <f>IF(Q773&gt;0,RANK(Q773,(N773:P773,Q773:AE773)),0)</f>
        <v>4</v>
      </c>
      <c r="BB773" s="3">
        <f>IF(R773&gt;0,RANK(R773,(N773:P773,Q773:AE773)),0)</f>
        <v>0</v>
      </c>
      <c r="BC773" s="3">
        <f>IF(S773&gt;0,RANK(S773,(N773:P773,Q773:AE773)),0)</f>
        <v>0</v>
      </c>
      <c r="BD773" s="3">
        <f>IF(T773&gt;0,RANK(T773,(N773:P773,Q773:AE773)),0)</f>
        <v>0</v>
      </c>
      <c r="BE773" s="2">
        <f t="shared" si="334"/>
        <v>6.9167182140246301E-3</v>
      </c>
      <c r="BF773" s="2">
        <f t="shared" si="335"/>
        <v>0</v>
      </c>
      <c r="BG773" s="2">
        <f t="shared" si="336"/>
        <v>0</v>
      </c>
      <c r="BH773" s="2">
        <f t="shared" si="337"/>
        <v>0</v>
      </c>
      <c r="BJ773" t="s">
        <v>2787</v>
      </c>
      <c r="BK773" t="s">
        <v>145</v>
      </c>
      <c r="BL773">
        <v>3</v>
      </c>
      <c r="BM773" s="1"/>
      <c r="BN773">
        <v>0</v>
      </c>
      <c r="BO773" s="60">
        <v>18</v>
      </c>
      <c r="BP773" s="62">
        <v>69</v>
      </c>
      <c r="BQ773" s="66">
        <f t="shared" si="338"/>
        <v>18069</v>
      </c>
      <c r="BR773" s="66">
        <f t="shared" si="325"/>
        <v>18069</v>
      </c>
      <c r="BS773" s="3" t="s">
        <v>3083</v>
      </c>
      <c r="BY773" s="73"/>
      <c r="CB773" s="95"/>
      <c r="CD773" s="38">
        <f t="shared" si="339"/>
        <v>0</v>
      </c>
      <c r="CE773" s="38">
        <v>17783</v>
      </c>
      <c r="CF773" s="38">
        <v>63</v>
      </c>
      <c r="CM773" s="51"/>
      <c r="CN773" s="38"/>
      <c r="CO773" s="38"/>
      <c r="CP773" s="38"/>
      <c r="CQ773" s="38"/>
      <c r="CR773" s="38"/>
      <c r="CS773" s="38"/>
    </row>
    <row r="774" spans="1:97" ht="14" hidden="1" customHeight="1" outlineLevel="1" x14ac:dyDescent="0.2">
      <c r="A774" t="s">
        <v>2861</v>
      </c>
      <c r="B774" t="s">
        <v>145</v>
      </c>
      <c r="C774" s="1">
        <f t="shared" si="327"/>
        <v>18654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>IF(P774&gt;0,RANK(P774,(N774:P774,Q774:AE774)),0)</f>
        <v>3</v>
      </c>
      <c r="G774" s="1">
        <f t="shared" si="328"/>
        <v>10308</v>
      </c>
      <c r="H774" s="2">
        <f t="shared" si="329"/>
        <v>0.55258925699581862</v>
      </c>
      <c r="I774" s="2"/>
      <c r="J774" s="2">
        <f t="shared" si="330"/>
        <v>0.21523533826525143</v>
      </c>
      <c r="K774" s="2">
        <f t="shared" si="331"/>
        <v>0.76782459526107005</v>
      </c>
      <c r="L774" s="2">
        <f t="shared" si="332"/>
        <v>1.104320789106894E-2</v>
      </c>
      <c r="M774" s="2">
        <f t="shared" si="333"/>
        <v>5.8968585826095765E-3</v>
      </c>
      <c r="N774" s="38">
        <v>4015</v>
      </c>
      <c r="O774" s="38">
        <v>14323</v>
      </c>
      <c r="P774" s="38">
        <v>206</v>
      </c>
      <c r="Q774" s="38">
        <v>109</v>
      </c>
      <c r="R774" s="38"/>
      <c r="S774" s="38"/>
      <c r="T774" s="38">
        <v>1</v>
      </c>
      <c r="U774" s="38">
        <v>0</v>
      </c>
      <c r="V774" s="38"/>
      <c r="W774" s="38">
        <f>IF(Copyright!B$11=1,IF(CF774&gt;0,CF774-T774-U774-X774,0),0)</f>
        <v>0</v>
      </c>
      <c r="X774" s="38">
        <v>0</v>
      </c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6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  <c r="BA774" s="3">
        <f>IF(Q774&gt;0,RANK(Q774,(N774:P774,Q774:AE774)),0)</f>
        <v>4</v>
      </c>
      <c r="BB774" s="3">
        <f>IF(R774&gt;0,RANK(R774,(N774:P774,Q774:AE774)),0)</f>
        <v>0</v>
      </c>
      <c r="BC774" s="3">
        <f>IF(S774&gt;0,RANK(S774,(N774:P774,Q774:AE774)),0)</f>
        <v>0</v>
      </c>
      <c r="BD774" s="3">
        <f>IF(T774&gt;0,RANK(T774,(N774:P774,Q774:AE774)),0)</f>
        <v>5</v>
      </c>
      <c r="BE774" s="2">
        <f t="shared" si="334"/>
        <v>5.8432507773131769E-3</v>
      </c>
      <c r="BF774" s="2">
        <f t="shared" si="335"/>
        <v>0</v>
      </c>
      <c r="BG774" s="2">
        <f t="shared" si="336"/>
        <v>0</v>
      </c>
      <c r="BH774" s="2">
        <f t="shared" si="337"/>
        <v>5.3607805296451163E-5</v>
      </c>
      <c r="BJ774" t="s">
        <v>2861</v>
      </c>
      <c r="BK774" t="s">
        <v>145</v>
      </c>
      <c r="BL774">
        <v>9</v>
      </c>
      <c r="BM774" s="1"/>
      <c r="BN774">
        <v>0</v>
      </c>
      <c r="BO774" s="60">
        <v>18</v>
      </c>
      <c r="BP774" s="62">
        <v>71</v>
      </c>
      <c r="BQ774" s="66">
        <f t="shared" si="338"/>
        <v>18071</v>
      </c>
      <c r="BR774" s="66">
        <f t="shared" si="325"/>
        <v>18071</v>
      </c>
      <c r="BS774" s="3" t="s">
        <v>3083</v>
      </c>
      <c r="BX774" s="38"/>
      <c r="BY774" s="73"/>
      <c r="CB774" s="95"/>
      <c r="CD774" s="38">
        <f t="shared" si="339"/>
        <v>0</v>
      </c>
      <c r="CE774" s="38">
        <v>18654</v>
      </c>
      <c r="CF774" s="38">
        <v>1</v>
      </c>
      <c r="CG774" s="38" t="s">
        <v>3953</v>
      </c>
      <c r="CM774" s="51"/>
      <c r="CN774" s="38"/>
      <c r="CO774" s="38"/>
      <c r="CP774" s="38"/>
      <c r="CQ774" s="38"/>
      <c r="CR774" s="38"/>
      <c r="CS774" s="38"/>
    </row>
    <row r="775" spans="1:97" ht="14" hidden="1" customHeight="1" outlineLevel="1" x14ac:dyDescent="0.2">
      <c r="A775" t="s">
        <v>1446</v>
      </c>
      <c r="B775" t="s">
        <v>145</v>
      </c>
      <c r="C775" s="1">
        <f t="shared" si="327"/>
        <v>15846</v>
      </c>
      <c r="D775" s="3">
        <f>IF(N775&gt;0, RANK(N775,(N775:P775,Q775:AE775)),0)</f>
        <v>2</v>
      </c>
      <c r="E775" s="3">
        <f>IF(O775&gt;0,RANK(O775,(N775:P775,Q775:AE775)),0)</f>
        <v>1</v>
      </c>
      <c r="F775" s="3">
        <f>IF(P775&gt;0,RANK(P775,(N775:P775,Q775:AE775)),0)</f>
        <v>3</v>
      </c>
      <c r="G775" s="1">
        <f t="shared" si="328"/>
        <v>8593</v>
      </c>
      <c r="H775" s="2">
        <f t="shared" si="329"/>
        <v>0.54228196390256211</v>
      </c>
      <c r="I775" s="2"/>
      <c r="J775" s="2">
        <f t="shared" si="330"/>
        <v>0.2201817493373722</v>
      </c>
      <c r="K775" s="2">
        <f t="shared" si="331"/>
        <v>0.76246371323993434</v>
      </c>
      <c r="L775" s="2">
        <f t="shared" si="332"/>
        <v>1.1043796541713996E-2</v>
      </c>
      <c r="M775" s="2">
        <f t="shared" si="333"/>
        <v>6.3107408809794426E-3</v>
      </c>
      <c r="N775" s="38">
        <v>3489</v>
      </c>
      <c r="O775" s="38">
        <v>12082</v>
      </c>
      <c r="P775" s="38">
        <v>175</v>
      </c>
      <c r="Q775" s="38">
        <v>75</v>
      </c>
      <c r="R775" s="38"/>
      <c r="S775" s="38"/>
      <c r="T775" s="38">
        <v>1</v>
      </c>
      <c r="U775" s="38">
        <v>3</v>
      </c>
      <c r="V775" s="38"/>
      <c r="W775" s="38">
        <f>IF(Copyright!B$11=1,IF(CF775&gt;0,CF775-T775-U775-X775,0),0)</f>
        <v>20</v>
      </c>
      <c r="X775" s="38">
        <v>1</v>
      </c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6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  <c r="BA775" s="3">
        <f>IF(Q775&gt;0,RANK(Q775,(N775:P775,Q775:AE775)),0)</f>
        <v>4</v>
      </c>
      <c r="BB775" s="3">
        <f>IF(R775&gt;0,RANK(R775,(N775:P775,Q775:AE775)),0)</f>
        <v>0</v>
      </c>
      <c r="BC775" s="3">
        <f>IF(S775&gt;0,RANK(S775,(N775:P775,Q775:AE775)),0)</f>
        <v>0</v>
      </c>
      <c r="BD775" s="3">
        <f>IF(T775&gt;0,RANK(T775,(N775:P775,Q775:AE775)),0)</f>
        <v>7</v>
      </c>
      <c r="BE775" s="2">
        <f t="shared" si="334"/>
        <v>4.7330556607345703E-3</v>
      </c>
      <c r="BF775" s="2">
        <f t="shared" si="335"/>
        <v>0</v>
      </c>
      <c r="BG775" s="2">
        <f t="shared" si="336"/>
        <v>0</v>
      </c>
      <c r="BH775" s="2">
        <f t="shared" si="337"/>
        <v>6.3107408809794276E-5</v>
      </c>
      <c r="BJ775" t="s">
        <v>1446</v>
      </c>
      <c r="BK775" t="s">
        <v>145</v>
      </c>
      <c r="BL775">
        <v>4</v>
      </c>
      <c r="BM775" s="1"/>
      <c r="BN775">
        <v>0</v>
      </c>
      <c r="BO775" s="60">
        <v>18</v>
      </c>
      <c r="BP775" s="62">
        <v>73</v>
      </c>
      <c r="BQ775" s="66">
        <f t="shared" si="338"/>
        <v>18073</v>
      </c>
      <c r="BR775" s="66">
        <f t="shared" si="325"/>
        <v>18073</v>
      </c>
      <c r="BS775" s="3" t="s">
        <v>3083</v>
      </c>
      <c r="BY775" s="73"/>
      <c r="CB775" s="95"/>
      <c r="CD775" s="38">
        <f t="shared" si="339"/>
        <v>0</v>
      </c>
      <c r="CE775" s="38">
        <v>15846</v>
      </c>
      <c r="CF775" s="38">
        <v>25</v>
      </c>
      <c r="CM775" s="51"/>
      <c r="CN775" s="38"/>
      <c r="CO775" s="38"/>
      <c r="CP775" s="38"/>
      <c r="CQ775" s="38"/>
      <c r="CR775" s="38"/>
      <c r="CS775" s="38"/>
    </row>
    <row r="776" spans="1:97" ht="14" hidden="1" customHeight="1" outlineLevel="1" x14ac:dyDescent="0.2">
      <c r="A776" t="s">
        <v>1889</v>
      </c>
      <c r="B776" t="s">
        <v>145</v>
      </c>
      <c r="C776" s="1">
        <f t="shared" si="327"/>
        <v>8115</v>
      </c>
      <c r="D776" s="3">
        <f>IF(N776&gt;0, RANK(N776,(N776:P776,Q776:AE776)),0)</f>
        <v>2</v>
      </c>
      <c r="E776" s="3">
        <f>IF(O776&gt;0,RANK(O776,(N776:P776,Q776:AE776)),0)</f>
        <v>1</v>
      </c>
      <c r="F776" s="3">
        <f>IF(P776&gt;0,RANK(P776,(N776:P776,Q776:AE776)),0)</f>
        <v>3</v>
      </c>
      <c r="G776" s="1">
        <f t="shared" si="328"/>
        <v>4470</v>
      </c>
      <c r="H776" s="2">
        <f t="shared" si="329"/>
        <v>0.5508317929759704</v>
      </c>
      <c r="I776" s="2"/>
      <c r="J776" s="2">
        <f t="shared" si="330"/>
        <v>0.21528034504004928</v>
      </c>
      <c r="K776" s="2">
        <f t="shared" si="331"/>
        <v>0.76611213801601974</v>
      </c>
      <c r="L776" s="2">
        <f t="shared" si="332"/>
        <v>1.2076401725200246E-2</v>
      </c>
      <c r="M776" s="2">
        <f t="shared" si="333"/>
        <v>6.5311152187306782E-3</v>
      </c>
      <c r="N776" s="38">
        <v>1747</v>
      </c>
      <c r="O776" s="38">
        <v>6217</v>
      </c>
      <c r="P776" s="38">
        <v>98</v>
      </c>
      <c r="Q776" s="38">
        <v>40</v>
      </c>
      <c r="R776" s="38"/>
      <c r="S776" s="38"/>
      <c r="T776" s="38">
        <v>1</v>
      </c>
      <c r="U776" s="38">
        <v>0</v>
      </c>
      <c r="V776" s="38"/>
      <c r="W776" s="38">
        <f>IF(Copyright!B$11=1,IF(CF776&gt;0,CF776-T776-U776-X776,0),0)</f>
        <v>12</v>
      </c>
      <c r="X776" s="38">
        <v>0</v>
      </c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6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  <c r="BA776" s="3">
        <f>IF(Q776&gt;0,RANK(Q776,(N776:P776,Q776:AE776)),0)</f>
        <v>4</v>
      </c>
      <c r="BB776" s="3">
        <f>IF(R776&gt;0,RANK(R776,(N776:P776,Q776:AE776)),0)</f>
        <v>0</v>
      </c>
      <c r="BC776" s="3">
        <f>IF(S776&gt;0,RANK(S776,(N776:P776,Q776:AE776)),0)</f>
        <v>0</v>
      </c>
      <c r="BD776" s="3">
        <f>IF(T776&gt;0,RANK(T776,(N776:P776,Q776:AE776)),0)</f>
        <v>6</v>
      </c>
      <c r="BE776" s="2">
        <f t="shared" si="334"/>
        <v>4.9291435613062233E-3</v>
      </c>
      <c r="BF776" s="2">
        <f t="shared" si="335"/>
        <v>0</v>
      </c>
      <c r="BG776" s="2">
        <f t="shared" si="336"/>
        <v>0</v>
      </c>
      <c r="BH776" s="2">
        <f t="shared" si="337"/>
        <v>1.2322858903265557E-4</v>
      </c>
      <c r="BJ776" t="s">
        <v>1889</v>
      </c>
      <c r="BK776" t="s">
        <v>145</v>
      </c>
      <c r="BL776">
        <v>3</v>
      </c>
      <c r="BM776" s="1"/>
      <c r="BN776">
        <v>0</v>
      </c>
      <c r="BO776" s="60">
        <v>18</v>
      </c>
      <c r="BP776" s="62">
        <v>75</v>
      </c>
      <c r="BQ776" s="66">
        <f t="shared" si="338"/>
        <v>18075</v>
      </c>
      <c r="BR776" s="66">
        <f t="shared" si="325"/>
        <v>18075</v>
      </c>
      <c r="BS776" s="3" t="s">
        <v>3083</v>
      </c>
      <c r="BY776" s="73"/>
      <c r="CB776" s="95"/>
      <c r="CD776" s="38">
        <f t="shared" si="339"/>
        <v>0</v>
      </c>
      <c r="CE776" s="38">
        <f>6217+1747+40+98+13</f>
        <v>8115</v>
      </c>
      <c r="CF776" s="38">
        <v>13</v>
      </c>
      <c r="CM776" s="51"/>
      <c r="CN776" s="38"/>
      <c r="CO776" s="38"/>
      <c r="CP776" s="38"/>
      <c r="CQ776" s="38"/>
      <c r="CR776" s="38"/>
      <c r="CS776" s="38"/>
    </row>
    <row r="777" spans="1:97" ht="14" hidden="1" customHeight="1" outlineLevel="1" x14ac:dyDescent="0.2">
      <c r="A777" t="s">
        <v>1071</v>
      </c>
      <c r="B777" t="s">
        <v>145</v>
      </c>
      <c r="C777" s="1">
        <f t="shared" si="327"/>
        <v>14355</v>
      </c>
      <c r="D777" s="3">
        <f>IF(N777&gt;0, RANK(N777,(N777:P777,Q777:AE777)),0)</f>
        <v>2</v>
      </c>
      <c r="E777" s="3">
        <f>IF(O777&gt;0,RANK(O777,(N777:P777,Q777:AE777)),0)</f>
        <v>1</v>
      </c>
      <c r="F777" s="3">
        <f>IF(P777&gt;0,RANK(P777,(N777:P777,Q777:AE777)),0)</f>
        <v>3</v>
      </c>
      <c r="G777" s="1">
        <f t="shared" si="328"/>
        <v>5172</v>
      </c>
      <c r="H777" s="2">
        <f t="shared" si="329"/>
        <v>0.36029258098223615</v>
      </c>
      <c r="I777" s="2"/>
      <c r="J777" s="2">
        <f t="shared" si="330"/>
        <v>0.30943921978404737</v>
      </c>
      <c r="K777" s="2">
        <f t="shared" si="331"/>
        <v>0.66973180076628358</v>
      </c>
      <c r="L777" s="2">
        <f t="shared" si="332"/>
        <v>1.2748171368861024E-2</v>
      </c>
      <c r="M777" s="2">
        <f t="shared" si="333"/>
        <v>8.0808080808079698E-3</v>
      </c>
      <c r="N777" s="38">
        <v>4442</v>
      </c>
      <c r="O777" s="38">
        <v>9614</v>
      </c>
      <c r="P777" s="38">
        <v>183</v>
      </c>
      <c r="Q777" s="38">
        <v>86</v>
      </c>
      <c r="R777" s="38"/>
      <c r="S777" s="38"/>
      <c r="T777" s="38">
        <v>0</v>
      </c>
      <c r="U777" s="38">
        <v>0</v>
      </c>
      <c r="V777" s="38"/>
      <c r="W777" s="38">
        <f>IF(Copyright!B$11=1,IF(CF777&gt;0,CF777-T777-U777-X777,0),0)</f>
        <v>28</v>
      </c>
      <c r="X777" s="38">
        <v>2</v>
      </c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6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  <c r="BA777" s="3">
        <f>IF(Q777&gt;0,RANK(Q777,(N777:P777,Q777:AE777)),0)</f>
        <v>4</v>
      </c>
      <c r="BB777" s="3">
        <f>IF(R777&gt;0,RANK(R777,(N777:P777,Q777:AE777)),0)</f>
        <v>0</v>
      </c>
      <c r="BC777" s="3">
        <f>IF(S777&gt;0,RANK(S777,(N777:P777,Q777:AE777)),0)</f>
        <v>0</v>
      </c>
      <c r="BD777" s="3">
        <f>IF(T777&gt;0,RANK(T777,(N777:P777,Q777:AE777)),0)</f>
        <v>0</v>
      </c>
      <c r="BE777" s="2">
        <f t="shared" si="334"/>
        <v>5.9909439219784045E-3</v>
      </c>
      <c r="BF777" s="2">
        <f t="shared" si="335"/>
        <v>0</v>
      </c>
      <c r="BG777" s="2">
        <f t="shared" si="336"/>
        <v>0</v>
      </c>
      <c r="BH777" s="2">
        <f t="shared" si="337"/>
        <v>0</v>
      </c>
      <c r="BJ777" t="s">
        <v>1071</v>
      </c>
      <c r="BK777" t="s">
        <v>145</v>
      </c>
      <c r="BL777">
        <v>9</v>
      </c>
      <c r="BN777">
        <v>0</v>
      </c>
      <c r="BO777" s="60">
        <v>18</v>
      </c>
      <c r="BP777" s="62">
        <v>77</v>
      </c>
      <c r="BQ777" s="66">
        <f t="shared" si="338"/>
        <v>18077</v>
      </c>
      <c r="BR777" s="66">
        <f t="shared" si="325"/>
        <v>18077</v>
      </c>
      <c r="BS777" s="3" t="s">
        <v>3083</v>
      </c>
      <c r="BY777" s="73"/>
      <c r="CB777" s="95"/>
      <c r="CD777" s="38">
        <f t="shared" si="339"/>
        <v>0</v>
      </c>
      <c r="CE777" s="38">
        <v>14355</v>
      </c>
      <c r="CF777" s="38">
        <v>30</v>
      </c>
      <c r="CM777" s="51"/>
      <c r="CN777" s="38"/>
      <c r="CO777" s="38"/>
      <c r="CP777" s="38"/>
      <c r="CQ777" s="38"/>
      <c r="CR777" s="38"/>
      <c r="CS777" s="38"/>
    </row>
    <row r="778" spans="1:97" ht="14" hidden="1" customHeight="1" outlineLevel="1" x14ac:dyDescent="0.2">
      <c r="A778" t="s">
        <v>1695</v>
      </c>
      <c r="B778" t="s">
        <v>145</v>
      </c>
      <c r="C778" s="1">
        <f t="shared" si="327"/>
        <v>11809</v>
      </c>
      <c r="D778" s="3">
        <f>IF(N778&gt;0, RANK(N778,(N778:P778,Q778:AE778)),0)</f>
        <v>2</v>
      </c>
      <c r="E778" s="3">
        <f>IF(O778&gt;0,RANK(O778,(N778:P778,Q778:AE778)),0)</f>
        <v>1</v>
      </c>
      <c r="F778" s="3">
        <f>IF(P778&gt;0,RANK(P778,(N778:P778,Q778:AE778)),0)</f>
        <v>3</v>
      </c>
      <c r="G778" s="1">
        <f t="shared" si="328"/>
        <v>6945</v>
      </c>
      <c r="H778" s="2">
        <f t="shared" si="329"/>
        <v>0.58811076297739018</v>
      </c>
      <c r="I778" s="2"/>
      <c r="J778" s="2">
        <f t="shared" si="330"/>
        <v>0.19713777627233467</v>
      </c>
      <c r="K778" s="2">
        <f t="shared" si="331"/>
        <v>0.78524853924972482</v>
      </c>
      <c r="L778" s="2">
        <f t="shared" si="332"/>
        <v>1.2194089253958845E-2</v>
      </c>
      <c r="M778" s="2">
        <f t="shared" si="333"/>
        <v>5.4195952239816936E-3</v>
      </c>
      <c r="N778" s="38">
        <v>2328</v>
      </c>
      <c r="O778" s="38">
        <v>9273</v>
      </c>
      <c r="P778" s="38">
        <v>144</v>
      </c>
      <c r="Q778" s="38">
        <v>64</v>
      </c>
      <c r="R778" s="38"/>
      <c r="S778" s="38"/>
      <c r="T778" s="38">
        <v>0</v>
      </c>
      <c r="U778" s="38">
        <v>0</v>
      </c>
      <c r="V778" s="38"/>
      <c r="W778" s="38">
        <f>IF(Copyright!B$11=1,IF(CF778&gt;0,CF778-T778-U778-X778,0),0)</f>
        <v>0</v>
      </c>
      <c r="X778" s="38">
        <v>0</v>
      </c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6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  <c r="BA778" s="3">
        <f>IF(Q778&gt;0,RANK(Q778,(N778:P778,Q778:AE778)),0)</f>
        <v>4</v>
      </c>
      <c r="BB778" s="3">
        <f>IF(R778&gt;0,RANK(R778,(N778:P778,Q778:AE778)),0)</f>
        <v>0</v>
      </c>
      <c r="BC778" s="3">
        <f>IF(S778&gt;0,RANK(S778,(N778:P778,Q778:AE778)),0)</f>
        <v>0</v>
      </c>
      <c r="BD778" s="3">
        <f>IF(T778&gt;0,RANK(T778,(N778:P778,Q778:AE778)),0)</f>
        <v>0</v>
      </c>
      <c r="BE778" s="2">
        <f t="shared" si="334"/>
        <v>5.4195952239817092E-3</v>
      </c>
      <c r="BF778" s="2">
        <f t="shared" si="335"/>
        <v>0</v>
      </c>
      <c r="BG778" s="2">
        <f t="shared" si="336"/>
        <v>0</v>
      </c>
      <c r="BH778" s="2">
        <f t="shared" si="337"/>
        <v>0</v>
      </c>
      <c r="BJ778" t="s">
        <v>1695</v>
      </c>
      <c r="BK778" t="s">
        <v>145</v>
      </c>
      <c r="BL778">
        <v>9</v>
      </c>
      <c r="BN778">
        <v>0</v>
      </c>
      <c r="BO778" s="60">
        <v>18</v>
      </c>
      <c r="BP778" s="62">
        <v>79</v>
      </c>
      <c r="BQ778" s="66">
        <f t="shared" si="338"/>
        <v>18079</v>
      </c>
      <c r="BR778" s="66">
        <f t="shared" si="325"/>
        <v>18079</v>
      </c>
      <c r="BS778" s="3" t="s">
        <v>3083</v>
      </c>
      <c r="BY778" s="73"/>
      <c r="CD778" s="38">
        <f t="shared" si="339"/>
        <v>11809</v>
      </c>
      <c r="CM778" s="51"/>
      <c r="CN778" s="38"/>
      <c r="CO778" s="38"/>
      <c r="CP778" s="38"/>
      <c r="CQ778" s="38"/>
      <c r="CR778" s="38"/>
      <c r="CS778" s="38"/>
    </row>
    <row r="779" spans="1:97" ht="13" hidden="1" customHeight="1" outlineLevel="1" x14ac:dyDescent="0.2">
      <c r="A779" t="s">
        <v>1337</v>
      </c>
      <c r="B779" t="s">
        <v>145</v>
      </c>
      <c r="C779" s="1">
        <f t="shared" si="327"/>
        <v>78059</v>
      </c>
      <c r="D779" s="3">
        <f>IF(N779&gt;0, RANK(N779,(N779:P779,Q779:AE779)),0)</f>
        <v>2</v>
      </c>
      <c r="E779" s="3">
        <f>IF(O779&gt;0,RANK(O779,(N779:P779,Q779:AE779)),0)</f>
        <v>1</v>
      </c>
      <c r="F779" s="3">
        <f>IF(P779&gt;0,RANK(P779,(N779:P779,Q779:AE779)),0)</f>
        <v>3</v>
      </c>
      <c r="G779" s="1">
        <f t="shared" si="328"/>
        <v>26708</v>
      </c>
      <c r="H779" s="2">
        <f t="shared" si="329"/>
        <v>0.34215144954457527</v>
      </c>
      <c r="I779" s="2"/>
      <c r="J779" s="2">
        <f t="shared" si="330"/>
        <v>0.31873326586300105</v>
      </c>
      <c r="K779" s="2">
        <f t="shared" si="331"/>
        <v>0.66088471540757632</v>
      </c>
      <c r="L779" s="2">
        <f t="shared" si="332"/>
        <v>9.3519004855301766E-3</v>
      </c>
      <c r="M779" s="2">
        <f t="shared" si="333"/>
        <v>1.1030118243892403E-2</v>
      </c>
      <c r="N779" s="38">
        <v>24880</v>
      </c>
      <c r="O779" s="38">
        <v>51588</v>
      </c>
      <c r="P779" s="38">
        <v>730</v>
      </c>
      <c r="Q779" s="38">
        <v>596</v>
      </c>
      <c r="R779" s="38"/>
      <c r="S779" s="38"/>
      <c r="T779" s="38">
        <v>8</v>
      </c>
      <c r="U779" s="38">
        <v>11</v>
      </c>
      <c r="V779" s="38"/>
      <c r="W779" s="38">
        <f>IF(Copyright!B$11=1,IF(CF779&gt;0,CF779-T779-U779-X779,0),0)</f>
        <v>229</v>
      </c>
      <c r="X779" s="38">
        <v>17</v>
      </c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6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  <c r="BA779" s="3">
        <f>IF(Q779&gt;0,RANK(Q779,(N779:P779,Q779:AE779)),0)</f>
        <v>4</v>
      </c>
      <c r="BB779" s="3">
        <f>IF(R779&gt;0,RANK(R779,(N779:P779,Q779:AE779)),0)</f>
        <v>0</v>
      </c>
      <c r="BC779" s="3">
        <f>IF(S779&gt;0,RANK(S779,(N779:P779,Q779:AE779)),0)</f>
        <v>0</v>
      </c>
      <c r="BD779" s="3">
        <f>IF(T779&gt;0,RANK(T779,(N779:P779,Q779:AE779)),0)</f>
        <v>8</v>
      </c>
      <c r="BE779" s="2">
        <f t="shared" si="334"/>
        <v>7.6352502594191577E-3</v>
      </c>
      <c r="BF779" s="2">
        <f t="shared" si="335"/>
        <v>0</v>
      </c>
      <c r="BG779" s="2">
        <f t="shared" si="336"/>
        <v>0</v>
      </c>
      <c r="BH779" s="2">
        <f t="shared" si="337"/>
        <v>1.0248658066334439E-4</v>
      </c>
      <c r="BJ779" t="s">
        <v>1337</v>
      </c>
      <c r="BK779" t="s">
        <v>145</v>
      </c>
      <c r="BL779">
        <v>6</v>
      </c>
      <c r="BN779">
        <v>0</v>
      </c>
      <c r="BO779" s="60">
        <v>18</v>
      </c>
      <c r="BP779" s="62">
        <v>81</v>
      </c>
      <c r="BQ779" s="66">
        <f t="shared" si="338"/>
        <v>18081</v>
      </c>
      <c r="BR779" s="66">
        <f t="shared" si="325"/>
        <v>18081</v>
      </c>
      <c r="BS779" s="3" t="s">
        <v>3083</v>
      </c>
      <c r="BY779" s="73"/>
      <c r="CB779" s="95"/>
      <c r="CD779" s="38">
        <f t="shared" si="339"/>
        <v>0</v>
      </c>
      <c r="CE779" s="38">
        <v>78059</v>
      </c>
      <c r="CF779" s="38">
        <v>265</v>
      </c>
      <c r="CM779" s="51"/>
      <c r="CN779" s="38"/>
      <c r="CO779" s="38"/>
      <c r="CP779" s="38"/>
      <c r="CQ779" s="38"/>
      <c r="CR779" s="38"/>
      <c r="CS779" s="38"/>
    </row>
    <row r="780" spans="1:97" ht="14" hidden="1" customHeight="1" outlineLevel="1" x14ac:dyDescent="0.2">
      <c r="A780" t="s">
        <v>1696</v>
      </c>
      <c r="B780" t="s">
        <v>145</v>
      </c>
      <c r="C780" s="1">
        <f t="shared" si="327"/>
        <v>15123</v>
      </c>
      <c r="D780" s="3">
        <f>IF(N780&gt;0, RANK(N780,(N780:P780,Q780:AE780)),0)</f>
        <v>2</v>
      </c>
      <c r="E780" s="3">
        <f>IF(O780&gt;0,RANK(O780,(N780:P780,Q780:AE780)),0)</f>
        <v>1</v>
      </c>
      <c r="F780" s="3">
        <f>IF(P780&gt;0,RANK(P780,(N780:P780,Q780:AE780)),0)</f>
        <v>3</v>
      </c>
      <c r="G780" s="1">
        <f t="shared" si="328"/>
        <v>7611</v>
      </c>
      <c r="H780" s="2">
        <f t="shared" si="329"/>
        <v>0.50327316008728429</v>
      </c>
      <c r="I780" s="2"/>
      <c r="J780" s="2">
        <f t="shared" si="330"/>
        <v>0.23970111750314091</v>
      </c>
      <c r="K780" s="2">
        <f t="shared" si="331"/>
        <v>0.74297427759042522</v>
      </c>
      <c r="L780" s="2">
        <f t="shared" si="332"/>
        <v>1.0447662500826555E-2</v>
      </c>
      <c r="M780" s="2">
        <f t="shared" si="333"/>
        <v>6.8769424056072826E-3</v>
      </c>
      <c r="N780" s="38">
        <v>3625</v>
      </c>
      <c r="O780" s="38">
        <v>11236</v>
      </c>
      <c r="P780" s="38">
        <v>158</v>
      </c>
      <c r="Q780" s="38">
        <v>86</v>
      </c>
      <c r="R780" s="38"/>
      <c r="S780" s="38"/>
      <c r="T780" s="38">
        <v>3</v>
      </c>
      <c r="U780" s="38">
        <v>1</v>
      </c>
      <c r="V780" s="38"/>
      <c r="W780" s="38">
        <f>IF(Copyright!B$11=1,IF(CF780&gt;0,CF780-T780-U780-X780,0),0)</f>
        <v>13</v>
      </c>
      <c r="X780" s="38">
        <v>1</v>
      </c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6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  <c r="BA780" s="3">
        <f>IF(Q780&gt;0,RANK(Q780,(N780:P780,Q780:AE780)),0)</f>
        <v>4</v>
      </c>
      <c r="BB780" s="3">
        <f>IF(R780&gt;0,RANK(R780,(N780:P780,Q780:AE780)),0)</f>
        <v>0</v>
      </c>
      <c r="BC780" s="3">
        <f>IF(S780&gt;0,RANK(S780,(N780:P780,Q780:AE780)),0)</f>
        <v>0</v>
      </c>
      <c r="BD780" s="3">
        <f>IF(T780&gt;0,RANK(T780,(N780:P780,Q780:AE780)),0)</f>
        <v>6</v>
      </c>
      <c r="BE780" s="2">
        <f t="shared" si="334"/>
        <v>5.6867023738676192E-3</v>
      </c>
      <c r="BF780" s="2">
        <f t="shared" si="335"/>
        <v>0</v>
      </c>
      <c r="BG780" s="2">
        <f t="shared" si="336"/>
        <v>0</v>
      </c>
      <c r="BH780" s="2">
        <f t="shared" si="337"/>
        <v>1.9837333862328903E-4</v>
      </c>
      <c r="BJ780" t="s">
        <v>1696</v>
      </c>
      <c r="BK780" t="s">
        <v>145</v>
      </c>
      <c r="BL780">
        <v>8</v>
      </c>
      <c r="BN780">
        <v>0</v>
      </c>
      <c r="BO780" s="60">
        <v>18</v>
      </c>
      <c r="BP780" s="62">
        <v>83</v>
      </c>
      <c r="BQ780" s="66">
        <f t="shared" si="338"/>
        <v>18083</v>
      </c>
      <c r="BR780" s="66">
        <f t="shared" si="325"/>
        <v>18083</v>
      </c>
      <c r="BS780" s="3" t="s">
        <v>3083</v>
      </c>
      <c r="BY780" s="73"/>
      <c r="CB780" s="95"/>
      <c r="CD780" s="38">
        <f t="shared" si="339"/>
        <v>0</v>
      </c>
      <c r="CE780" s="38">
        <v>15123</v>
      </c>
      <c r="CF780" s="38">
        <v>18</v>
      </c>
      <c r="CM780" s="51"/>
      <c r="CN780" s="38"/>
      <c r="CO780" s="38"/>
      <c r="CP780" s="38"/>
      <c r="CQ780" s="38"/>
      <c r="CR780" s="38"/>
      <c r="CS780" s="38"/>
    </row>
    <row r="781" spans="1:97" ht="14" hidden="1" customHeight="1" outlineLevel="1" x14ac:dyDescent="0.2">
      <c r="A781" t="s">
        <v>1601</v>
      </c>
      <c r="B781" t="s">
        <v>145</v>
      </c>
      <c r="C781" s="1">
        <f t="shared" si="327"/>
        <v>35006</v>
      </c>
      <c r="D781" s="3">
        <f>IF(N781&gt;0, RANK(N781,(N781:P781,Q781:AE781)),0)</f>
        <v>2</v>
      </c>
      <c r="E781" s="3">
        <f>IF(O781&gt;0,RANK(O781,(N781:P781,Q781:AE781)),0)</f>
        <v>1</v>
      </c>
      <c r="F781" s="3">
        <f>IF(P781&gt;0,RANK(P781,(N781:P781,Q781:AE781)),0)</f>
        <v>3</v>
      </c>
      <c r="G781" s="1">
        <f t="shared" si="328"/>
        <v>18218</v>
      </c>
      <c r="H781" s="2">
        <f t="shared" si="329"/>
        <v>0.52042506998800209</v>
      </c>
      <c r="I781" s="2"/>
      <c r="J781" s="2">
        <f t="shared" si="330"/>
        <v>0.22838941895675027</v>
      </c>
      <c r="K781" s="2">
        <f t="shared" si="331"/>
        <v>0.74881448894475233</v>
      </c>
      <c r="L781" s="2">
        <f t="shared" si="332"/>
        <v>1.039821744843741E-2</v>
      </c>
      <c r="M781" s="2">
        <f t="shared" si="333"/>
        <v>1.2397874650060012E-2</v>
      </c>
      <c r="N781" s="38">
        <v>7995</v>
      </c>
      <c r="O781" s="38">
        <v>26213</v>
      </c>
      <c r="P781" s="38">
        <v>364</v>
      </c>
      <c r="Q781" s="38">
        <v>283</v>
      </c>
      <c r="R781" s="38"/>
      <c r="S781" s="38"/>
      <c r="T781" s="38">
        <v>9</v>
      </c>
      <c r="U781" s="38">
        <v>0</v>
      </c>
      <c r="V781" s="38"/>
      <c r="W781" s="38">
        <f>IF(Copyright!B$11=1,IF(CF781&gt;0,CF781-T781-U781-X781,0),0)</f>
        <v>110</v>
      </c>
      <c r="X781" s="38">
        <v>32</v>
      </c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6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  <c r="BA781" s="3">
        <f>IF(Q781&gt;0,RANK(Q781,(N781:P781,Q781:AE781)),0)</f>
        <v>4</v>
      </c>
      <c r="BB781" s="3">
        <f>IF(R781&gt;0,RANK(R781,(N781:P781,Q781:AE781)),0)</f>
        <v>0</v>
      </c>
      <c r="BC781" s="3">
        <f>IF(S781&gt;0,RANK(S781,(N781:P781,Q781:AE781)),0)</f>
        <v>0</v>
      </c>
      <c r="BD781" s="3">
        <f>IF(T781&gt;0,RANK(T781,(N781:P781,Q781:AE781)),0)</f>
        <v>7</v>
      </c>
      <c r="BE781" s="2">
        <f t="shared" si="334"/>
        <v>8.0843284008455685E-3</v>
      </c>
      <c r="BF781" s="2">
        <f t="shared" si="335"/>
        <v>0</v>
      </c>
      <c r="BG781" s="2">
        <f t="shared" si="336"/>
        <v>0</v>
      </c>
      <c r="BH781" s="2">
        <f t="shared" si="337"/>
        <v>2.5709878306576017E-4</v>
      </c>
      <c r="BJ781" t="s">
        <v>1601</v>
      </c>
      <c r="BK781" t="s">
        <v>145</v>
      </c>
      <c r="BN781">
        <v>0</v>
      </c>
      <c r="BO781" s="60">
        <v>18</v>
      </c>
      <c r="BP781" s="62">
        <v>85</v>
      </c>
      <c r="BQ781" s="66">
        <f t="shared" si="338"/>
        <v>18085</v>
      </c>
      <c r="BR781" s="66">
        <f t="shared" si="325"/>
        <v>18085</v>
      </c>
      <c r="BS781" s="3" t="s">
        <v>3083</v>
      </c>
      <c r="BY781" s="73"/>
      <c r="CB781" s="95"/>
      <c r="CD781" s="38">
        <f t="shared" si="339"/>
        <v>59</v>
      </c>
      <c r="CE781" s="38">
        <v>34947</v>
      </c>
      <c r="CF781" s="38">
        <v>151</v>
      </c>
      <c r="CM781" s="51"/>
      <c r="CN781" s="38"/>
      <c r="CO781" s="38"/>
      <c r="CP781" s="38"/>
      <c r="CQ781" s="38"/>
      <c r="CR781" s="38"/>
      <c r="CS781" s="38"/>
    </row>
    <row r="782" spans="1:97" ht="14" hidden="1" customHeight="1" outlineLevel="1" x14ac:dyDescent="0.2">
      <c r="A782" t="s">
        <v>594</v>
      </c>
      <c r="B782" t="s">
        <v>145</v>
      </c>
      <c r="C782" s="1">
        <f t="shared" si="327"/>
        <v>10439</v>
      </c>
      <c r="D782" s="3">
        <f>IF(N782&gt;0, RANK(N782,(N782:P782,Q782:AE782)),0)</f>
        <v>2</v>
      </c>
      <c r="E782" s="3">
        <f>IF(O782&gt;0,RANK(O782,(N782:P782,Q782:AE782)),0)</f>
        <v>1</v>
      </c>
      <c r="F782" s="3">
        <f>IF(P782&gt;0,RANK(P782,(N782:P782,Q782:AE782)),0)</f>
        <v>3</v>
      </c>
      <c r="G782" s="1">
        <f t="shared" si="328"/>
        <v>5911</v>
      </c>
      <c r="H782" s="2">
        <f t="shared" si="329"/>
        <v>0.56624197720088132</v>
      </c>
      <c r="I782" s="2"/>
      <c r="J782" s="2">
        <f t="shared" si="330"/>
        <v>0.20710796053261807</v>
      </c>
      <c r="K782" s="2">
        <f t="shared" si="331"/>
        <v>0.77334993773349936</v>
      </c>
      <c r="L782" s="2">
        <f t="shared" si="332"/>
        <v>1.0345818564996646E-2</v>
      </c>
      <c r="M782" s="2">
        <f t="shared" si="333"/>
        <v>9.1962831688859534E-3</v>
      </c>
      <c r="N782" s="38">
        <v>2162</v>
      </c>
      <c r="O782" s="38">
        <v>8073</v>
      </c>
      <c r="P782" s="38">
        <v>108</v>
      </c>
      <c r="Q782" s="38">
        <v>65</v>
      </c>
      <c r="R782" s="38"/>
      <c r="S782" s="38"/>
      <c r="T782" s="38">
        <v>0</v>
      </c>
      <c r="U782" s="38">
        <v>2</v>
      </c>
      <c r="V782" s="38"/>
      <c r="W782" s="38">
        <f>IF(Copyright!B$11=1,IF(CF782&gt;0,CF782-T782-U782-X782,0),0)</f>
        <v>29</v>
      </c>
      <c r="X782" s="38">
        <v>0</v>
      </c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6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  <c r="BA782" s="3">
        <f>IF(Q782&gt;0,RANK(Q782,(N782:P782,Q782:AE782)),0)</f>
        <v>4</v>
      </c>
      <c r="BB782" s="3">
        <f>IF(R782&gt;0,RANK(R782,(N782:P782,Q782:AE782)),0)</f>
        <v>0</v>
      </c>
      <c r="BC782" s="3">
        <f>IF(S782&gt;0,RANK(S782,(N782:P782,Q782:AE782)),0)</f>
        <v>0</v>
      </c>
      <c r="BD782" s="3">
        <f>IF(T782&gt;0,RANK(T782,(N782:P782,Q782:AE782)),0)</f>
        <v>0</v>
      </c>
      <c r="BE782" s="2">
        <f t="shared" si="334"/>
        <v>6.2266500622665004E-3</v>
      </c>
      <c r="BF782" s="2">
        <f t="shared" si="335"/>
        <v>0</v>
      </c>
      <c r="BG782" s="2">
        <f t="shared" si="336"/>
        <v>0</v>
      </c>
      <c r="BH782" s="2">
        <f t="shared" si="337"/>
        <v>0</v>
      </c>
      <c r="BJ782" t="s">
        <v>594</v>
      </c>
      <c r="BK782" t="s">
        <v>145</v>
      </c>
      <c r="BL782">
        <v>3</v>
      </c>
      <c r="BN782">
        <v>0</v>
      </c>
      <c r="BO782" s="60">
        <v>18</v>
      </c>
      <c r="BP782" s="62">
        <v>87</v>
      </c>
      <c r="BQ782" s="66">
        <f t="shared" si="338"/>
        <v>18087</v>
      </c>
      <c r="BR782" s="66">
        <f t="shared" si="325"/>
        <v>18087</v>
      </c>
      <c r="BS782" s="3" t="s">
        <v>3083</v>
      </c>
      <c r="BY782" s="73"/>
      <c r="CB782" s="95"/>
      <c r="CD782" s="38">
        <f t="shared" si="339"/>
        <v>0</v>
      </c>
      <c r="CE782" s="38">
        <v>10439</v>
      </c>
      <c r="CF782" s="38">
        <v>31</v>
      </c>
      <c r="CM782" s="51"/>
      <c r="CN782" s="38"/>
      <c r="CO782" s="38"/>
      <c r="CP782" s="38"/>
      <c r="CQ782" s="38"/>
      <c r="CR782" s="38"/>
      <c r="CS782" s="38"/>
    </row>
    <row r="783" spans="1:97" ht="14" hidden="1" customHeight="1" outlineLevel="1" x14ac:dyDescent="0.2">
      <c r="A783" t="s">
        <v>801</v>
      </c>
      <c r="B783" t="s">
        <v>145</v>
      </c>
      <c r="C783" s="1">
        <f t="shared" si="327"/>
        <v>210102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>IF(P783&gt;0,RANK(P783,(N783:P783,Q783:AE783)),0)</f>
        <v>3</v>
      </c>
      <c r="G783" s="1">
        <f t="shared" si="328"/>
        <v>11816</v>
      </c>
      <c r="H783" s="2">
        <f t="shared" si="329"/>
        <v>5.623935041075287E-2</v>
      </c>
      <c r="I783" s="2"/>
      <c r="J783" s="2">
        <f t="shared" si="330"/>
        <v>0.51920495759202678</v>
      </c>
      <c r="K783" s="2">
        <f t="shared" si="331"/>
        <v>0.46296560718127383</v>
      </c>
      <c r="L783" s="2">
        <f t="shared" si="332"/>
        <v>9.3145234219569537E-3</v>
      </c>
      <c r="M783" s="2">
        <f t="shared" si="333"/>
        <v>8.5149118047424324E-3</v>
      </c>
      <c r="N783" s="38">
        <v>109086</v>
      </c>
      <c r="O783" s="38">
        <v>97270</v>
      </c>
      <c r="P783" s="38">
        <v>1957</v>
      </c>
      <c r="Q783" s="38">
        <v>1094</v>
      </c>
      <c r="R783" s="38"/>
      <c r="S783" s="38"/>
      <c r="T783" s="38">
        <v>35</v>
      </c>
      <c r="U783" s="38">
        <v>70</v>
      </c>
      <c r="V783" s="38"/>
      <c r="W783" s="38">
        <f>IF(Copyright!B$11=1,IF(CF783&gt;0,CF783-T783-U783-X783,0),0)</f>
        <v>552</v>
      </c>
      <c r="X783" s="38">
        <v>38</v>
      </c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6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  <c r="BA783" s="3">
        <f>IF(Q783&gt;0,RANK(Q783,(N783:P783,Q783:AE783)),0)</f>
        <v>4</v>
      </c>
      <c r="BB783" s="3">
        <f>IF(R783&gt;0,RANK(R783,(N783:P783,Q783:AE783)),0)</f>
        <v>0</v>
      </c>
      <c r="BC783" s="3">
        <f>IF(S783&gt;0,RANK(S783,(N783:P783,Q783:AE783)),0)</f>
        <v>0</v>
      </c>
      <c r="BD783" s="3">
        <f>IF(T783&gt;0,RANK(T783,(N783:P783,Q783:AE783)),0)</f>
        <v>8</v>
      </c>
      <c r="BE783" s="2">
        <f t="shared" si="334"/>
        <v>5.2069946978134428E-3</v>
      </c>
      <c r="BF783" s="2">
        <f t="shared" si="335"/>
        <v>0</v>
      </c>
      <c r="BG783" s="2">
        <f t="shared" si="336"/>
        <v>0</v>
      </c>
      <c r="BH783" s="2">
        <f t="shared" si="337"/>
        <v>1.665857535863533E-4</v>
      </c>
      <c r="BJ783" t="s">
        <v>801</v>
      </c>
      <c r="BK783" t="s">
        <v>145</v>
      </c>
      <c r="BL783">
        <v>1</v>
      </c>
      <c r="BN783">
        <v>0</v>
      </c>
      <c r="BO783" s="60">
        <v>18</v>
      </c>
      <c r="BP783" s="62">
        <v>89</v>
      </c>
      <c r="BQ783" s="66">
        <f t="shared" si="338"/>
        <v>18089</v>
      </c>
      <c r="BR783" s="66">
        <f t="shared" si="325"/>
        <v>18089</v>
      </c>
      <c r="BS783" s="3" t="s">
        <v>3083</v>
      </c>
      <c r="BY783" s="73"/>
      <c r="CB783" s="95"/>
      <c r="CD783" s="38">
        <f t="shared" si="339"/>
        <v>0</v>
      </c>
      <c r="CE783" s="38">
        <v>210102</v>
      </c>
      <c r="CF783" s="38">
        <v>695</v>
      </c>
      <c r="CM783" s="51"/>
      <c r="CN783" s="38"/>
      <c r="CO783" s="38"/>
      <c r="CP783" s="38"/>
      <c r="CQ783" s="38"/>
      <c r="CR783" s="38"/>
      <c r="CS783" s="38"/>
    </row>
    <row r="784" spans="1:97" ht="14" hidden="1" customHeight="1" outlineLevel="1" x14ac:dyDescent="0.2">
      <c r="A784" t="s">
        <v>401</v>
      </c>
      <c r="B784" t="s">
        <v>145</v>
      </c>
      <c r="C784" s="1">
        <f t="shared" si="327"/>
        <v>47647</v>
      </c>
      <c r="D784" s="3">
        <f>IF(N784&gt;0, RANK(N784,(N784:P784,Q784:AE784)),0)</f>
        <v>2</v>
      </c>
      <c r="E784" s="3">
        <f>IF(O784&gt;0,RANK(O784,(N784:P784,Q784:AE784)),0)</f>
        <v>1</v>
      </c>
      <c r="F784" s="3">
        <f>IF(P784&gt;0,RANK(P784,(N784:P784,Q784:AE784)),0)</f>
        <v>3</v>
      </c>
      <c r="G784" s="1">
        <f t="shared" si="328"/>
        <v>6719</v>
      </c>
      <c r="H784" s="2">
        <f t="shared" si="329"/>
        <v>0.14101622347681911</v>
      </c>
      <c r="I784" s="2"/>
      <c r="J784" s="2">
        <f t="shared" si="330"/>
        <v>0.41990051839570175</v>
      </c>
      <c r="K784" s="2">
        <f t="shared" si="331"/>
        <v>0.56091674187252083</v>
      </c>
      <c r="L784" s="2">
        <f t="shared" si="332"/>
        <v>1.0472852435620291E-2</v>
      </c>
      <c r="M784" s="2">
        <f t="shared" si="333"/>
        <v>8.7098872961571296E-3</v>
      </c>
      <c r="N784" s="38">
        <v>20007</v>
      </c>
      <c r="O784" s="38">
        <v>26726</v>
      </c>
      <c r="P784" s="38">
        <v>499</v>
      </c>
      <c r="Q784" s="38">
        <v>297</v>
      </c>
      <c r="R784" s="38"/>
      <c r="S784" s="38"/>
      <c r="T784" s="38">
        <v>7</v>
      </c>
      <c r="U784" s="38">
        <v>5</v>
      </c>
      <c r="V784" s="38"/>
      <c r="W784" s="38">
        <f>IF(Copyright!B$11=1,IF(CF784&gt;0,CF784-T784-U784-X784,0),0)</f>
        <v>94</v>
      </c>
      <c r="X784" s="38">
        <v>12</v>
      </c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6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  <c r="BA784" s="3">
        <f>IF(Q784&gt;0,RANK(Q784,(N784:P784,Q784:AE784)),0)</f>
        <v>4</v>
      </c>
      <c r="BB784" s="3">
        <f>IF(R784&gt;0,RANK(R784,(N784:P784,Q784:AE784)),0)</f>
        <v>0</v>
      </c>
      <c r="BC784" s="3">
        <f>IF(S784&gt;0,RANK(S784,(N784:P784,Q784:AE784)),0)</f>
        <v>0</v>
      </c>
      <c r="BD784" s="3">
        <f>IF(T784&gt;0,RANK(T784,(N784:P784,Q784:AE784)),0)</f>
        <v>7</v>
      </c>
      <c r="BE784" s="2">
        <f t="shared" si="334"/>
        <v>6.2333410288160848E-3</v>
      </c>
      <c r="BF784" s="2">
        <f t="shared" si="335"/>
        <v>0</v>
      </c>
      <c r="BG784" s="2">
        <f t="shared" si="336"/>
        <v>0</v>
      </c>
      <c r="BH784" s="2">
        <f t="shared" si="337"/>
        <v>1.4691376162192794E-4</v>
      </c>
      <c r="BJ784" t="s">
        <v>401</v>
      </c>
      <c r="BK784" t="s">
        <v>145</v>
      </c>
      <c r="BN784">
        <v>0</v>
      </c>
      <c r="BO784" s="60">
        <v>18</v>
      </c>
      <c r="BP784" s="62">
        <v>91</v>
      </c>
      <c r="BQ784" s="66">
        <f t="shared" si="338"/>
        <v>18091</v>
      </c>
      <c r="BR784" s="66">
        <f t="shared" si="325"/>
        <v>18091</v>
      </c>
      <c r="BS784" s="3" t="s">
        <v>3083</v>
      </c>
      <c r="BY784" s="73"/>
      <c r="CB784" s="95"/>
      <c r="CD784" s="38">
        <f t="shared" si="339"/>
        <v>-70</v>
      </c>
      <c r="CE784" s="38">
        <v>47717</v>
      </c>
      <c r="CF784" s="38">
        <v>118</v>
      </c>
      <c r="CG784" s="95"/>
      <c r="CM784" s="51"/>
      <c r="CN784" s="38"/>
      <c r="CO784" s="38"/>
      <c r="CP784" s="38"/>
      <c r="CQ784" s="38"/>
      <c r="CR784" s="38"/>
      <c r="CS784" s="38"/>
    </row>
    <row r="785" spans="1:97" ht="14" hidden="1" customHeight="1" outlineLevel="1" x14ac:dyDescent="0.2">
      <c r="A785" t="s">
        <v>538</v>
      </c>
      <c r="B785" t="s">
        <v>145</v>
      </c>
      <c r="C785" s="1">
        <f t="shared" si="327"/>
        <v>21220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>IF(P785&gt;0,RANK(P785,(N785:P785,Q785:AE785)),0)</f>
        <v>3</v>
      </c>
      <c r="G785" s="1">
        <f t="shared" si="328"/>
        <v>10820</v>
      </c>
      <c r="H785" s="2">
        <f t="shared" si="329"/>
        <v>0.5098963242224317</v>
      </c>
      <c r="I785" s="2"/>
      <c r="J785" s="2">
        <f t="shared" si="330"/>
        <v>0.23609802073515551</v>
      </c>
      <c r="K785" s="2">
        <f t="shared" si="331"/>
        <v>0.74599434495758721</v>
      </c>
      <c r="L785" s="2">
        <f t="shared" si="332"/>
        <v>1.0933081998114986E-2</v>
      </c>
      <c r="M785" s="2">
        <f t="shared" si="333"/>
        <v>6.9745523091422953E-3</v>
      </c>
      <c r="N785" s="38">
        <v>5010</v>
      </c>
      <c r="O785" s="38">
        <v>15830</v>
      </c>
      <c r="P785" s="38">
        <v>232</v>
      </c>
      <c r="Q785" s="38">
        <v>137</v>
      </c>
      <c r="R785" s="38"/>
      <c r="S785" s="38"/>
      <c r="T785" s="38">
        <v>3</v>
      </c>
      <c r="U785" s="38">
        <v>2</v>
      </c>
      <c r="V785" s="38"/>
      <c r="W785" s="38">
        <f>IF(Copyright!B$11=1,IF(CF785&gt;0,CF785-T785-U785-X785,0),0)</f>
        <v>0</v>
      </c>
      <c r="X785" s="38">
        <v>6</v>
      </c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6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  <c r="BA785" s="3">
        <f>IF(Q785&gt;0,RANK(Q785,(N785:P785,Q785:AE785)),0)</f>
        <v>4</v>
      </c>
      <c r="BB785" s="3">
        <f>IF(R785&gt;0,RANK(R785,(N785:P785,Q785:AE785)),0)</f>
        <v>0</v>
      </c>
      <c r="BC785" s="3">
        <f>IF(S785&gt;0,RANK(S785,(N785:P785,Q785:AE785)),0)</f>
        <v>0</v>
      </c>
      <c r="BD785" s="3">
        <f>IF(T785&gt;0,RANK(T785,(N785:P785,Q785:AE785)),0)</f>
        <v>6</v>
      </c>
      <c r="BE785" s="2">
        <f t="shared" si="334"/>
        <v>6.4561734213006601E-3</v>
      </c>
      <c r="BF785" s="2">
        <f t="shared" si="335"/>
        <v>0</v>
      </c>
      <c r="BG785" s="2">
        <f t="shared" si="336"/>
        <v>0</v>
      </c>
      <c r="BH785" s="2">
        <f t="shared" si="337"/>
        <v>1.4137606032045241E-4</v>
      </c>
      <c r="BJ785" t="s">
        <v>538</v>
      </c>
      <c r="BK785" t="s">
        <v>145</v>
      </c>
      <c r="BL785">
        <v>9</v>
      </c>
      <c r="BN785">
        <v>0</v>
      </c>
      <c r="BO785" s="60">
        <v>18</v>
      </c>
      <c r="BP785" s="62">
        <v>93</v>
      </c>
      <c r="BQ785" s="66">
        <f t="shared" si="338"/>
        <v>18093</v>
      </c>
      <c r="BR785" s="66">
        <f t="shared" si="325"/>
        <v>18093</v>
      </c>
      <c r="BS785" s="3" t="s">
        <v>3083</v>
      </c>
      <c r="BY785" s="73"/>
      <c r="CD785" s="38">
        <f t="shared" si="339"/>
        <v>21220</v>
      </c>
      <c r="CM785" s="51"/>
      <c r="CN785" s="38"/>
      <c r="CO785" s="38"/>
      <c r="CP785" s="38"/>
      <c r="CQ785" s="38"/>
      <c r="CR785" s="38"/>
      <c r="CS785" s="38"/>
    </row>
    <row r="786" spans="1:97" ht="14" hidden="1" customHeight="1" outlineLevel="1" x14ac:dyDescent="0.2">
      <c r="A786" t="s">
        <v>1618</v>
      </c>
      <c r="B786" t="s">
        <v>145</v>
      </c>
      <c r="C786" s="1">
        <f t="shared" si="327"/>
        <v>55872</v>
      </c>
      <c r="D786" s="3">
        <f>IF(N786&gt;0, RANK(N786,(N786:P786,Q786:AE786)),0)</f>
        <v>2</v>
      </c>
      <c r="E786" s="3">
        <f>IF(O786&gt;0,RANK(O786,(N786:P786,Q786:AE786)),0)</f>
        <v>1</v>
      </c>
      <c r="F786" s="3">
        <f>IF(P786&gt;0,RANK(P786,(N786:P786,Q786:AE786)),0)</f>
        <v>3</v>
      </c>
      <c r="G786" s="1">
        <f t="shared" si="328"/>
        <v>15013</v>
      </c>
      <c r="H786" s="2">
        <f t="shared" si="329"/>
        <v>0.26870346506300113</v>
      </c>
      <c r="I786" s="2"/>
      <c r="J786" s="2">
        <f t="shared" si="330"/>
        <v>0.3548109965635739</v>
      </c>
      <c r="K786" s="2">
        <f t="shared" si="331"/>
        <v>0.62351446162657498</v>
      </c>
      <c r="L786" s="2">
        <f t="shared" si="332"/>
        <v>1.2618127147766323E-2</v>
      </c>
      <c r="M786" s="2">
        <f t="shared" si="333"/>
        <v>9.0564146620847434E-3</v>
      </c>
      <c r="N786" s="38">
        <v>19824</v>
      </c>
      <c r="O786" s="38">
        <v>34837</v>
      </c>
      <c r="P786" s="38">
        <v>705</v>
      </c>
      <c r="Q786" s="38">
        <v>350</v>
      </c>
      <c r="R786" s="38"/>
      <c r="S786" s="38"/>
      <c r="T786" s="38">
        <v>6</v>
      </c>
      <c r="U786" s="38">
        <v>7</v>
      </c>
      <c r="V786" s="38"/>
      <c r="W786" s="38">
        <f>IF(Copyright!B$11=1,IF(CF786&gt;0,CF786-T786-U786-X786,0),0)</f>
        <v>142</v>
      </c>
      <c r="X786" s="38">
        <v>1</v>
      </c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6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  <c r="BA786" s="3">
        <f>IF(Q786&gt;0,RANK(Q786,(N786:P786,Q786:AE786)),0)</f>
        <v>4</v>
      </c>
      <c r="BB786" s="3">
        <f>IF(R786&gt;0,RANK(R786,(N786:P786,Q786:AE786)),0)</f>
        <v>0</v>
      </c>
      <c r="BC786" s="3">
        <f>IF(S786&gt;0,RANK(S786,(N786:P786,Q786:AE786)),0)</f>
        <v>0</v>
      </c>
      <c r="BD786" s="3">
        <f>IF(T786&gt;0,RANK(T786,(N786:P786,Q786:AE786)),0)</f>
        <v>7</v>
      </c>
      <c r="BE786" s="2">
        <f t="shared" si="334"/>
        <v>6.264318442153494E-3</v>
      </c>
      <c r="BF786" s="2">
        <f t="shared" si="335"/>
        <v>0</v>
      </c>
      <c r="BG786" s="2">
        <f t="shared" si="336"/>
        <v>0</v>
      </c>
      <c r="BH786" s="2">
        <f t="shared" si="337"/>
        <v>1.0738831615120275E-4</v>
      </c>
      <c r="BJ786" t="s">
        <v>1618</v>
      </c>
      <c r="BK786" t="s">
        <v>145</v>
      </c>
      <c r="BL786">
        <v>5</v>
      </c>
      <c r="BN786">
        <v>0</v>
      </c>
      <c r="BO786" s="60">
        <v>18</v>
      </c>
      <c r="BP786" s="62">
        <v>95</v>
      </c>
      <c r="BQ786" s="66">
        <f t="shared" si="338"/>
        <v>18095</v>
      </c>
      <c r="BR786" s="66">
        <f t="shared" si="325"/>
        <v>18095</v>
      </c>
      <c r="BS786" s="3" t="s">
        <v>3083</v>
      </c>
      <c r="BY786" s="73"/>
      <c r="CB786" s="95"/>
      <c r="CD786" s="38">
        <f t="shared" si="339"/>
        <v>0</v>
      </c>
      <c r="CE786" s="38">
        <f>34837+19824+350+705+156</f>
        <v>55872</v>
      </c>
      <c r="CF786" s="38">
        <v>156</v>
      </c>
      <c r="CM786" s="51"/>
      <c r="CN786" s="38"/>
      <c r="CO786" s="38"/>
      <c r="CP786" s="38"/>
      <c r="CQ786" s="38"/>
      <c r="CR786" s="38"/>
      <c r="CS786" s="38"/>
    </row>
    <row r="787" spans="1:97" ht="14" hidden="1" customHeight="1" outlineLevel="1" x14ac:dyDescent="0.2">
      <c r="A787" t="s">
        <v>1791</v>
      </c>
      <c r="B787" t="s">
        <v>145</v>
      </c>
      <c r="C787" s="1">
        <f t="shared" si="327"/>
        <v>354368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>IF(P787&gt;0,RANK(P787,(N787:P787,Q787:AE787)),0)</f>
        <v>3</v>
      </c>
      <c r="G787" s="1">
        <f t="shared" si="328"/>
        <v>97392</v>
      </c>
      <c r="H787" s="2">
        <f t="shared" si="329"/>
        <v>0.27483294202636804</v>
      </c>
      <c r="I787" s="2"/>
      <c r="J787" s="2">
        <f t="shared" si="330"/>
        <v>0.62567444013003426</v>
      </c>
      <c r="K787" s="2">
        <f t="shared" si="331"/>
        <v>0.35084149810366627</v>
      </c>
      <c r="L787" s="2">
        <f t="shared" si="332"/>
        <v>8.7366805129131305E-3</v>
      </c>
      <c r="M787" s="2">
        <f t="shared" si="333"/>
        <v>1.4747381253386338E-2</v>
      </c>
      <c r="N787" s="38">
        <v>221719</v>
      </c>
      <c r="O787" s="38">
        <v>124327</v>
      </c>
      <c r="P787" s="38">
        <v>3096</v>
      </c>
      <c r="Q787" s="38">
        <v>2768</v>
      </c>
      <c r="R787" s="38"/>
      <c r="S787" s="38"/>
      <c r="T787" s="38">
        <v>292</v>
      </c>
      <c r="U787" s="38">
        <v>160</v>
      </c>
      <c r="V787" s="38"/>
      <c r="W787" s="38">
        <f>IF(Copyright!B$11=1,IF(CF787&gt;0,CF787-T787-U787-X787,0),0)</f>
        <v>1832</v>
      </c>
      <c r="X787" s="38">
        <v>174</v>
      </c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6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  <c r="BA787" s="3">
        <f>IF(Q787&gt;0,RANK(Q787,(N787:P787,Q787:AE787)),0)</f>
        <v>4</v>
      </c>
      <c r="BB787" s="3">
        <f>IF(R787&gt;0,RANK(R787,(N787:P787,Q787:AE787)),0)</f>
        <v>0</v>
      </c>
      <c r="BC787" s="3">
        <f>IF(S787&gt;0,RANK(S787,(N787:P787,Q787:AE787)),0)</f>
        <v>0</v>
      </c>
      <c r="BD787" s="3">
        <f>IF(T787&gt;0,RANK(T787,(N787:P787,Q787:AE787)),0)</f>
        <v>6</v>
      </c>
      <c r="BE787" s="2">
        <f t="shared" si="334"/>
        <v>7.8110890373848654E-3</v>
      </c>
      <c r="BF787" s="2">
        <f t="shared" si="335"/>
        <v>0</v>
      </c>
      <c r="BG787" s="2">
        <f t="shared" si="336"/>
        <v>0</v>
      </c>
      <c r="BH787" s="2">
        <f t="shared" si="337"/>
        <v>8.2400216723857683E-4</v>
      </c>
      <c r="BJ787" t="s">
        <v>1791</v>
      </c>
      <c r="BK787" t="s">
        <v>145</v>
      </c>
      <c r="BN787">
        <v>0</v>
      </c>
      <c r="BO787" s="60">
        <v>18</v>
      </c>
      <c r="BP787" s="62">
        <v>97</v>
      </c>
      <c r="BQ787" s="66">
        <f t="shared" si="338"/>
        <v>18097</v>
      </c>
      <c r="BR787" s="66">
        <f t="shared" si="325"/>
        <v>18097</v>
      </c>
      <c r="BS787" s="3" t="s">
        <v>3083</v>
      </c>
      <c r="BY787" s="73"/>
      <c r="CB787" s="95"/>
      <c r="CD787" s="38">
        <f t="shared" si="339"/>
        <v>0</v>
      </c>
      <c r="CE787" s="38">
        <f>221719+124327+2768+3096+2458</f>
        <v>354368</v>
      </c>
      <c r="CF787" s="38">
        <v>2458</v>
      </c>
      <c r="CM787" s="51"/>
      <c r="CN787" s="38"/>
      <c r="CO787" s="38"/>
      <c r="CP787" s="38"/>
      <c r="CQ787" s="38"/>
      <c r="CR787" s="38"/>
      <c r="CS787" s="38"/>
    </row>
    <row r="788" spans="1:97" ht="14" hidden="1" customHeight="1" outlineLevel="1" x14ac:dyDescent="0.2">
      <c r="A788" t="s">
        <v>1812</v>
      </c>
      <c r="B788" t="s">
        <v>145</v>
      </c>
      <c r="C788" s="1">
        <f t="shared" si="327"/>
        <v>19616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>IF(P788&gt;0,RANK(P788,(N788:P788,Q788:AE788)),0)</f>
        <v>3</v>
      </c>
      <c r="G788" s="1">
        <f t="shared" si="328"/>
        <v>8481</v>
      </c>
      <c r="H788" s="2">
        <f t="shared" si="329"/>
        <v>0.43235114192495921</v>
      </c>
      <c r="I788" s="2"/>
      <c r="J788" s="2">
        <f t="shared" si="330"/>
        <v>0.27304241435562804</v>
      </c>
      <c r="K788" s="2">
        <f t="shared" si="331"/>
        <v>0.70539355628058731</v>
      </c>
      <c r="L788" s="2">
        <f t="shared" si="332"/>
        <v>1.0807504078303425E-2</v>
      </c>
      <c r="M788" s="2">
        <f t="shared" si="333"/>
        <v>1.0756525285481228E-2</v>
      </c>
      <c r="N788" s="38">
        <v>5356</v>
      </c>
      <c r="O788" s="38">
        <v>13837</v>
      </c>
      <c r="P788" s="38">
        <v>212</v>
      </c>
      <c r="Q788" s="38">
        <v>135</v>
      </c>
      <c r="R788" s="38"/>
      <c r="S788" s="38"/>
      <c r="T788" s="38">
        <v>3</v>
      </c>
      <c r="U788" s="38">
        <v>0</v>
      </c>
      <c r="V788" s="38"/>
      <c r="W788" s="38">
        <f>IF(Copyright!B$11=1,IF(CF788&gt;0,CF788-T788-U788-X788,0),0)</f>
        <v>58</v>
      </c>
      <c r="X788" s="38">
        <v>15</v>
      </c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6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  <c r="BA788" s="3">
        <f>IF(Q788&gt;0,RANK(Q788,(N788:P788,Q788:AE788)),0)</f>
        <v>4</v>
      </c>
      <c r="BB788" s="3">
        <f>IF(R788&gt;0,RANK(R788,(N788:P788,Q788:AE788)),0)</f>
        <v>0</v>
      </c>
      <c r="BC788" s="3">
        <f>IF(S788&gt;0,RANK(S788,(N788:P788,Q788:AE788)),0)</f>
        <v>0</v>
      </c>
      <c r="BD788" s="3">
        <f>IF(T788&gt;0,RANK(T788,(N788:P788,Q788:AE788)),0)</f>
        <v>7</v>
      </c>
      <c r="BE788" s="2">
        <f t="shared" si="334"/>
        <v>6.8821370309951058E-3</v>
      </c>
      <c r="BF788" s="2">
        <f t="shared" si="335"/>
        <v>0</v>
      </c>
      <c r="BG788" s="2">
        <f t="shared" si="336"/>
        <v>0</v>
      </c>
      <c r="BH788" s="2">
        <f t="shared" si="337"/>
        <v>1.529363784665579E-4</v>
      </c>
      <c r="BJ788" t="s">
        <v>1812</v>
      </c>
      <c r="BK788" t="s">
        <v>145</v>
      </c>
      <c r="BL788">
        <v>2</v>
      </c>
      <c r="BN788">
        <v>0</v>
      </c>
      <c r="BO788" s="60">
        <v>18</v>
      </c>
      <c r="BP788" s="62">
        <v>99</v>
      </c>
      <c r="BQ788" s="66">
        <f t="shared" si="338"/>
        <v>18099</v>
      </c>
      <c r="BR788" s="66">
        <f t="shared" si="325"/>
        <v>18099</v>
      </c>
      <c r="BS788" s="3" t="s">
        <v>3083</v>
      </c>
      <c r="BY788" s="73"/>
      <c r="CB788" s="95"/>
      <c r="CD788" s="38">
        <f t="shared" si="339"/>
        <v>0</v>
      </c>
      <c r="CE788" s="38">
        <v>19616</v>
      </c>
      <c r="CF788" s="38">
        <v>76</v>
      </c>
      <c r="CM788" s="51"/>
      <c r="CN788" s="38"/>
      <c r="CO788" s="38"/>
      <c r="CP788" s="38"/>
      <c r="CQ788" s="38"/>
      <c r="CR788" s="38"/>
      <c r="CS788" s="38"/>
    </row>
    <row r="789" spans="1:97" ht="14" hidden="1" customHeight="1" outlineLevel="1" x14ac:dyDescent="0.2">
      <c r="A789" t="s">
        <v>1</v>
      </c>
      <c r="B789" t="s">
        <v>145</v>
      </c>
      <c r="C789" s="1">
        <f t="shared" si="327"/>
        <v>4992</v>
      </c>
      <c r="D789" s="3">
        <f>IF(N789&gt;0, RANK(N789,(N789:P789,Q789:AE789)),0)</f>
        <v>2</v>
      </c>
      <c r="E789" s="3">
        <f>IF(O789&gt;0,RANK(O789,(N789:P789,Q789:AE789)),0)</f>
        <v>1</v>
      </c>
      <c r="F789" s="3">
        <f>IF(P789&gt;0,RANK(P789,(N789:P789,Q789:AE789)),0)</f>
        <v>3</v>
      </c>
      <c r="G789" s="1">
        <f t="shared" si="328"/>
        <v>3028</v>
      </c>
      <c r="H789" s="2">
        <f t="shared" si="329"/>
        <v>0.60657051282051277</v>
      </c>
      <c r="I789" s="2"/>
      <c r="J789" s="2">
        <f t="shared" si="330"/>
        <v>0.18689903846153846</v>
      </c>
      <c r="K789" s="2">
        <f t="shared" si="331"/>
        <v>0.79346955128205132</v>
      </c>
      <c r="L789" s="2">
        <f t="shared" si="332"/>
        <v>1.3221153846153846E-2</v>
      </c>
      <c r="M789" s="2">
        <f t="shared" si="333"/>
        <v>6.4102564102563962E-3</v>
      </c>
      <c r="N789" s="38">
        <v>933</v>
      </c>
      <c r="O789" s="38">
        <v>3961</v>
      </c>
      <c r="P789" s="38">
        <v>66</v>
      </c>
      <c r="Q789" s="38">
        <v>27</v>
      </c>
      <c r="R789" s="38"/>
      <c r="S789" s="38"/>
      <c r="T789" s="38">
        <v>0</v>
      </c>
      <c r="U789" s="38">
        <v>0</v>
      </c>
      <c r="V789" s="38"/>
      <c r="W789" s="38">
        <f>IF(Copyright!B$11=1,IF(CF789&gt;0,CF789-T789-U789-X789,0),0)</f>
        <v>0</v>
      </c>
      <c r="X789" s="38">
        <v>5</v>
      </c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6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  <c r="BA789" s="3">
        <f>IF(Q789&gt;0,RANK(Q789,(N789:P789,Q789:AE789)),0)</f>
        <v>4</v>
      </c>
      <c r="BB789" s="3">
        <f>IF(R789&gt;0,RANK(R789,(N789:P789,Q789:AE789)),0)</f>
        <v>0</v>
      </c>
      <c r="BC789" s="3">
        <f>IF(S789&gt;0,RANK(S789,(N789:P789,Q789:AE789)),0)</f>
        <v>0</v>
      </c>
      <c r="BD789" s="3">
        <f>IF(T789&gt;0,RANK(T789,(N789:P789,Q789:AE789)),0)</f>
        <v>0</v>
      </c>
      <c r="BE789" s="2">
        <f t="shared" si="334"/>
        <v>5.408653846153846E-3</v>
      </c>
      <c r="BF789" s="2">
        <f t="shared" si="335"/>
        <v>0</v>
      </c>
      <c r="BG789" s="2">
        <f t="shared" si="336"/>
        <v>0</v>
      </c>
      <c r="BH789" s="2">
        <f t="shared" si="337"/>
        <v>0</v>
      </c>
      <c r="BJ789" t="s">
        <v>1</v>
      </c>
      <c r="BK789" t="s">
        <v>145</v>
      </c>
      <c r="BL789">
        <v>8</v>
      </c>
      <c r="BN789">
        <v>0</v>
      </c>
      <c r="BO789" s="60">
        <v>18</v>
      </c>
      <c r="BP789" s="62">
        <v>101</v>
      </c>
      <c r="BQ789" s="66">
        <f t="shared" si="338"/>
        <v>18101</v>
      </c>
      <c r="BR789" s="66">
        <f t="shared" si="325"/>
        <v>18101</v>
      </c>
      <c r="BS789" s="3" t="s">
        <v>3083</v>
      </c>
      <c r="BY789" s="73"/>
      <c r="CD789" s="38">
        <f t="shared" si="339"/>
        <v>4992</v>
      </c>
      <c r="CM789" s="51"/>
      <c r="CN789" s="38"/>
      <c r="CO789" s="38"/>
      <c r="CP789" s="38"/>
      <c r="CQ789" s="38"/>
      <c r="CR789" s="38"/>
      <c r="CS789" s="38"/>
    </row>
    <row r="790" spans="1:97" ht="14" hidden="1" customHeight="1" outlineLevel="1" x14ac:dyDescent="0.2">
      <c r="A790" t="s">
        <v>179</v>
      </c>
      <c r="B790" t="s">
        <v>145</v>
      </c>
      <c r="C790" s="1">
        <f t="shared" si="327"/>
        <v>13998</v>
      </c>
      <c r="D790" s="3">
        <f>IF(N790&gt;0, RANK(N790,(N790:P790,Q790:AE790)),0)</f>
        <v>2</v>
      </c>
      <c r="E790" s="3">
        <f>IF(O790&gt;0,RANK(O790,(N790:P790,Q790:AE790)),0)</f>
        <v>1</v>
      </c>
      <c r="F790" s="3">
        <f>IF(P790&gt;0,RANK(P790,(N790:P790,Q790:AE790)),0)</f>
        <v>3</v>
      </c>
      <c r="G790" s="1">
        <f t="shared" si="328"/>
        <v>7624</v>
      </c>
      <c r="H790" s="2">
        <f t="shared" si="329"/>
        <v>0.54464923560508649</v>
      </c>
      <c r="I790" s="2"/>
      <c r="J790" s="2">
        <f t="shared" si="330"/>
        <v>0.21760251464494929</v>
      </c>
      <c r="K790" s="2">
        <f t="shared" si="331"/>
        <v>0.76225175025003566</v>
      </c>
      <c r="L790" s="2">
        <f t="shared" si="332"/>
        <v>1.3144734962137448E-2</v>
      </c>
      <c r="M790" s="2">
        <f t="shared" si="333"/>
        <v>7.0010001428776024E-3</v>
      </c>
      <c r="N790" s="38">
        <v>3046</v>
      </c>
      <c r="O790" s="38">
        <v>10670</v>
      </c>
      <c r="P790" s="38">
        <v>184</v>
      </c>
      <c r="Q790" s="38">
        <v>77</v>
      </c>
      <c r="R790" s="38"/>
      <c r="S790" s="38"/>
      <c r="T790" s="38">
        <v>0</v>
      </c>
      <c r="U790" s="38">
        <v>0</v>
      </c>
      <c r="V790" s="38"/>
      <c r="W790" s="38">
        <f>IF(Copyright!B$11=1,IF(CF790&gt;0,CF790-T790-U790-X790,0),0)</f>
        <v>21</v>
      </c>
      <c r="X790" s="38">
        <v>0</v>
      </c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6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  <c r="BA790" s="3">
        <f>IF(Q790&gt;0,RANK(Q790,(N790:P790,Q790:AE790)),0)</f>
        <v>4</v>
      </c>
      <c r="BB790" s="3">
        <f>IF(R790&gt;0,RANK(R790,(N790:P790,Q790:AE790)),0)</f>
        <v>0</v>
      </c>
      <c r="BC790" s="3">
        <f>IF(S790&gt;0,RANK(S790,(N790:P790,Q790:AE790)),0)</f>
        <v>0</v>
      </c>
      <c r="BD790" s="3">
        <f>IF(T790&gt;0,RANK(T790,(N790:P790,Q790:AE790)),0)</f>
        <v>0</v>
      </c>
      <c r="BE790" s="2">
        <f t="shared" si="334"/>
        <v>5.5007858265466499E-3</v>
      </c>
      <c r="BF790" s="2">
        <f t="shared" si="335"/>
        <v>0</v>
      </c>
      <c r="BG790" s="2">
        <f t="shared" si="336"/>
        <v>0</v>
      </c>
      <c r="BH790" s="2">
        <f t="shared" si="337"/>
        <v>0</v>
      </c>
      <c r="BJ790" t="s">
        <v>179</v>
      </c>
      <c r="BK790" t="s">
        <v>145</v>
      </c>
      <c r="BL790">
        <v>2</v>
      </c>
      <c r="BN790">
        <v>0</v>
      </c>
      <c r="BO790" s="60">
        <v>18</v>
      </c>
      <c r="BP790" s="62">
        <v>103</v>
      </c>
      <c r="BQ790" s="66">
        <f t="shared" si="338"/>
        <v>18103</v>
      </c>
      <c r="BR790" s="66">
        <f t="shared" si="325"/>
        <v>18103</v>
      </c>
      <c r="BS790" s="3" t="s">
        <v>3083</v>
      </c>
      <c r="BY790" s="73"/>
      <c r="CB790" s="95"/>
      <c r="CD790" s="38">
        <f t="shared" si="339"/>
        <v>0</v>
      </c>
      <c r="CE790" s="38">
        <v>13998</v>
      </c>
      <c r="CF790" s="38">
        <v>21</v>
      </c>
      <c r="CM790" s="51"/>
      <c r="CN790" s="38"/>
      <c r="CO790" s="38"/>
      <c r="CP790" s="38"/>
      <c r="CQ790" s="38"/>
      <c r="CR790" s="38"/>
      <c r="CS790" s="38"/>
    </row>
    <row r="791" spans="1:97" ht="14" hidden="1" customHeight="1" outlineLevel="1" x14ac:dyDescent="0.2">
      <c r="A791" t="s">
        <v>629</v>
      </c>
      <c r="B791" t="s">
        <v>145</v>
      </c>
      <c r="C791" s="1">
        <f t="shared" si="327"/>
        <v>59602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>IF(P791&gt;0,RANK(P791,(N791:P791,Q791:AE791)),0)</f>
        <v>3</v>
      </c>
      <c r="G791" s="1">
        <f t="shared" si="328"/>
        <v>16209</v>
      </c>
      <c r="H791" s="2">
        <f t="shared" si="329"/>
        <v>0.27195396127646726</v>
      </c>
      <c r="I791" s="2"/>
      <c r="J791" s="2">
        <f t="shared" si="330"/>
        <v>0.62435824301197951</v>
      </c>
      <c r="K791" s="2">
        <f t="shared" si="331"/>
        <v>0.35240428173551225</v>
      </c>
      <c r="L791" s="2">
        <f t="shared" si="332"/>
        <v>7.6843058957753096E-3</v>
      </c>
      <c r="M791" s="2">
        <f t="shared" si="333"/>
        <v>1.5553169356732933E-2</v>
      </c>
      <c r="N791" s="38">
        <v>37213</v>
      </c>
      <c r="O791" s="38">
        <v>21004</v>
      </c>
      <c r="P791" s="38">
        <v>458</v>
      </c>
      <c r="Q791" s="38">
        <v>424</v>
      </c>
      <c r="R791" s="38"/>
      <c r="S791" s="38"/>
      <c r="T791" s="38">
        <v>79</v>
      </c>
      <c r="U791" s="38">
        <v>47</v>
      </c>
      <c r="V791" s="38"/>
      <c r="W791" s="38">
        <f>IF(Copyright!B$11=1,IF(CF791&gt;0,CF791-T791-U791-X791,0),0)</f>
        <v>347</v>
      </c>
      <c r="X791" s="38">
        <v>30</v>
      </c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6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  <c r="BA791" s="3">
        <f>IF(Q791&gt;0,RANK(Q791,(N791:P791,Q791:AE791)),0)</f>
        <v>4</v>
      </c>
      <c r="BB791" s="3">
        <f>IF(R791&gt;0,RANK(R791,(N791:P791,Q791:AE791)),0)</f>
        <v>0</v>
      </c>
      <c r="BC791" s="3">
        <f>IF(S791&gt;0,RANK(S791,(N791:P791,Q791:AE791)),0)</f>
        <v>0</v>
      </c>
      <c r="BD791" s="3">
        <f>IF(T791&gt;0,RANK(T791,(N791:P791,Q791:AE791)),0)</f>
        <v>6</v>
      </c>
      <c r="BE791" s="2">
        <f t="shared" si="334"/>
        <v>7.113855239757055E-3</v>
      </c>
      <c r="BF791" s="2">
        <f t="shared" si="335"/>
        <v>0</v>
      </c>
      <c r="BG791" s="2">
        <f t="shared" si="336"/>
        <v>0</v>
      </c>
      <c r="BH791" s="2">
        <f t="shared" si="337"/>
        <v>1.3254588772188853E-3</v>
      </c>
      <c r="BJ791" t="s">
        <v>629</v>
      </c>
      <c r="BK791" t="s">
        <v>145</v>
      </c>
      <c r="BL791">
        <v>9</v>
      </c>
      <c r="BN791">
        <v>0</v>
      </c>
      <c r="BO791" s="60">
        <v>18</v>
      </c>
      <c r="BP791" s="62">
        <v>105</v>
      </c>
      <c r="BQ791" s="66">
        <f t="shared" si="338"/>
        <v>18105</v>
      </c>
      <c r="BR791" s="66">
        <f t="shared" si="325"/>
        <v>18105</v>
      </c>
      <c r="BS791" s="3" t="s">
        <v>3083</v>
      </c>
      <c r="BX791" s="38"/>
      <c r="BY791" s="73"/>
      <c r="CB791" s="95"/>
      <c r="CD791" s="38">
        <f t="shared" si="339"/>
        <v>57</v>
      </c>
      <c r="CE791" s="38">
        <f>20980+37180+424+458+503</f>
        <v>59545</v>
      </c>
      <c r="CF791" s="38">
        <v>503</v>
      </c>
      <c r="CG791" s="1"/>
      <c r="CM791" s="51"/>
      <c r="CN791" s="38"/>
      <c r="CO791" s="38"/>
      <c r="CP791" s="38"/>
      <c r="CQ791" s="38"/>
      <c r="CR791" s="38"/>
      <c r="CS791" s="38"/>
    </row>
    <row r="792" spans="1:97" ht="14" hidden="1" customHeight="1" outlineLevel="1" x14ac:dyDescent="0.2">
      <c r="A792" t="s">
        <v>1381</v>
      </c>
      <c r="B792" t="s">
        <v>145</v>
      </c>
      <c r="C792" s="1">
        <f t="shared" si="327"/>
        <v>16627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>IF(P792&gt;0,RANK(P792,(N792:P792,Q792:AE792)),0)</f>
        <v>3</v>
      </c>
      <c r="G792" s="1">
        <f t="shared" si="328"/>
        <v>7988</v>
      </c>
      <c r="H792" s="2">
        <f t="shared" si="329"/>
        <v>0.48042340771035064</v>
      </c>
      <c r="I792" s="2"/>
      <c r="J792" s="2">
        <f t="shared" si="330"/>
        <v>0.24863174354964818</v>
      </c>
      <c r="K792" s="2">
        <f t="shared" si="331"/>
        <v>0.72905515125999876</v>
      </c>
      <c r="L792" s="2">
        <f t="shared" si="332"/>
        <v>1.2028628134961208E-2</v>
      </c>
      <c r="M792" s="2">
        <f t="shared" si="333"/>
        <v>1.0284477055391913E-2</v>
      </c>
      <c r="N792" s="38">
        <v>4134</v>
      </c>
      <c r="O792" s="38">
        <v>12122</v>
      </c>
      <c r="P792" s="38">
        <v>200</v>
      </c>
      <c r="Q792" s="38">
        <v>116</v>
      </c>
      <c r="R792" s="38"/>
      <c r="S792" s="38"/>
      <c r="T792" s="38">
        <v>2</v>
      </c>
      <c r="U792" s="38">
        <v>0</v>
      </c>
      <c r="V792" s="38"/>
      <c r="W792" s="38">
        <f>IF(Copyright!B$11=1,IF(CF792&gt;0,CF792-T792-U792-X792,0),0)</f>
        <v>46</v>
      </c>
      <c r="X792" s="38">
        <v>7</v>
      </c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6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  <c r="BA792" s="3">
        <f>IF(Q792&gt;0,RANK(Q792,(N792:P792,Q792:AE792)),0)</f>
        <v>4</v>
      </c>
      <c r="BB792" s="3">
        <f>IF(R792&gt;0,RANK(R792,(N792:P792,Q792:AE792)),0)</f>
        <v>0</v>
      </c>
      <c r="BC792" s="3">
        <f>IF(S792&gt;0,RANK(S792,(N792:P792,Q792:AE792)),0)</f>
        <v>0</v>
      </c>
      <c r="BD792" s="3">
        <f>IF(T792&gt;0,RANK(T792,(N792:P792,Q792:AE792)),0)</f>
        <v>7</v>
      </c>
      <c r="BE792" s="2">
        <f t="shared" si="334"/>
        <v>6.9766043182775007E-3</v>
      </c>
      <c r="BF792" s="2">
        <f t="shared" si="335"/>
        <v>0</v>
      </c>
      <c r="BG792" s="2">
        <f t="shared" si="336"/>
        <v>0</v>
      </c>
      <c r="BH792" s="2">
        <f t="shared" si="337"/>
        <v>1.2028628134961207E-4</v>
      </c>
      <c r="BJ792" t="s">
        <v>1381</v>
      </c>
      <c r="BK792" t="s">
        <v>145</v>
      </c>
      <c r="BL792">
        <v>4</v>
      </c>
      <c r="BN792">
        <v>0</v>
      </c>
      <c r="BO792" s="60">
        <v>18</v>
      </c>
      <c r="BP792" s="62">
        <v>107</v>
      </c>
      <c r="BQ792" s="66">
        <f t="shared" si="338"/>
        <v>18107</v>
      </c>
      <c r="BR792" s="66">
        <f t="shared" si="325"/>
        <v>18107</v>
      </c>
      <c r="BS792" s="3" t="s">
        <v>3083</v>
      </c>
      <c r="BY792" s="73"/>
      <c r="CB792" s="95"/>
      <c r="CD792" s="38">
        <f t="shared" si="339"/>
        <v>11</v>
      </c>
      <c r="CE792" s="38">
        <v>16616</v>
      </c>
      <c r="CF792" s="38">
        <v>55</v>
      </c>
      <c r="CM792" s="51"/>
      <c r="CN792" s="38"/>
      <c r="CO792" s="38"/>
      <c r="CP792" s="38"/>
      <c r="CQ792" s="38"/>
      <c r="CR792" s="38"/>
      <c r="CS792" s="38"/>
    </row>
    <row r="793" spans="1:97" ht="14" hidden="1" customHeight="1" outlineLevel="1" x14ac:dyDescent="0.2">
      <c r="A793" t="s">
        <v>1124</v>
      </c>
      <c r="B793" t="s">
        <v>145</v>
      </c>
      <c r="C793" s="1">
        <f t="shared" si="327"/>
        <v>35423</v>
      </c>
      <c r="D793" s="3">
        <f>IF(N793&gt;0, RANK(N793,(N793:P793,Q793:AE793)),0)</f>
        <v>2</v>
      </c>
      <c r="E793" s="3">
        <f>IF(O793&gt;0,RANK(O793,(N793:P793,Q793:AE793)),0)</f>
        <v>1</v>
      </c>
      <c r="F793" s="3">
        <f>IF(P793&gt;0,RANK(P793,(N793:P793,Q793:AE793)),0)</f>
        <v>3</v>
      </c>
      <c r="G793" s="1">
        <f t="shared" si="328"/>
        <v>19200</v>
      </c>
      <c r="H793" s="2">
        <f t="shared" si="329"/>
        <v>0.54202072100047993</v>
      </c>
      <c r="I793" s="2"/>
      <c r="J793" s="2">
        <f t="shared" si="330"/>
        <v>0.2192078593004545</v>
      </c>
      <c r="K793" s="2">
        <f t="shared" si="331"/>
        <v>0.76122858030093443</v>
      </c>
      <c r="L793" s="2">
        <f t="shared" si="332"/>
        <v>9.8241255681336976E-3</v>
      </c>
      <c r="M793" s="2">
        <f t="shared" si="333"/>
        <v>9.7394348304773708E-3</v>
      </c>
      <c r="N793" s="38">
        <v>7765</v>
      </c>
      <c r="O793" s="38">
        <v>26965</v>
      </c>
      <c r="P793" s="38">
        <v>348</v>
      </c>
      <c r="Q793" s="38">
        <v>262</v>
      </c>
      <c r="R793" s="38"/>
      <c r="S793" s="38"/>
      <c r="T793" s="38">
        <v>3</v>
      </c>
      <c r="U793" s="38">
        <v>3</v>
      </c>
      <c r="V793" s="38"/>
      <c r="W793" s="38">
        <f>IF(Copyright!B$11=1,IF(CF793&gt;0,CF793-T793-U793-X793,0),0)</f>
        <v>73</v>
      </c>
      <c r="X793" s="38">
        <v>4</v>
      </c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6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  <c r="BA793" s="3">
        <f>IF(Q793&gt;0,RANK(Q793,(N793:P793,Q793:AE793)),0)</f>
        <v>4</v>
      </c>
      <c r="BB793" s="3">
        <f>IF(R793&gt;0,RANK(R793,(N793:P793,Q793:AE793)),0)</f>
        <v>0</v>
      </c>
      <c r="BC793" s="3">
        <f>IF(S793&gt;0,RANK(S793,(N793:P793,Q793:AE793)),0)</f>
        <v>0</v>
      </c>
      <c r="BD793" s="3">
        <f>IF(T793&gt;0,RANK(T793,(N793:P793,Q793:AE793)),0)</f>
        <v>7</v>
      </c>
      <c r="BE793" s="2">
        <f t="shared" si="334"/>
        <v>7.3963244219857156E-3</v>
      </c>
      <c r="BF793" s="2">
        <f t="shared" si="335"/>
        <v>0</v>
      </c>
      <c r="BG793" s="2">
        <f t="shared" si="336"/>
        <v>0</v>
      </c>
      <c r="BH793" s="2">
        <f t="shared" si="337"/>
        <v>8.4690737656324983E-5</v>
      </c>
      <c r="BJ793" t="s">
        <v>1124</v>
      </c>
      <c r="BK793" t="s">
        <v>145</v>
      </c>
      <c r="BL793">
        <v>4</v>
      </c>
      <c r="BN793">
        <v>0</v>
      </c>
      <c r="BO793" s="60">
        <v>18</v>
      </c>
      <c r="BP793" s="62">
        <v>109</v>
      </c>
      <c r="BQ793" s="66">
        <f t="shared" si="338"/>
        <v>18109</v>
      </c>
      <c r="BR793" s="66">
        <f t="shared" si="325"/>
        <v>18109</v>
      </c>
      <c r="BS793" s="3" t="s">
        <v>3083</v>
      </c>
      <c r="BY793" s="73"/>
      <c r="CB793" s="95"/>
      <c r="CD793" s="38">
        <f t="shared" si="339"/>
        <v>3</v>
      </c>
      <c r="CE793" s="38">
        <v>35420</v>
      </c>
      <c r="CF793" s="38">
        <v>83</v>
      </c>
      <c r="CM793" s="51"/>
      <c r="CN793" s="38"/>
      <c r="CO793" s="38"/>
      <c r="CP793" s="38"/>
      <c r="CQ793" s="38"/>
      <c r="CR793" s="38"/>
      <c r="CS793" s="38"/>
    </row>
    <row r="794" spans="1:97" ht="14" hidden="1" customHeight="1" outlineLevel="1" x14ac:dyDescent="0.2">
      <c r="A794" t="s">
        <v>1115</v>
      </c>
      <c r="B794" t="s">
        <v>145</v>
      </c>
      <c r="C794" s="1">
        <f t="shared" si="327"/>
        <v>6601</v>
      </c>
      <c r="D794" s="3">
        <f>IF(N794&gt;0, RANK(N794,(N794:P794,Q794:AE794)),0)</f>
        <v>2</v>
      </c>
      <c r="E794" s="3">
        <f>IF(O794&gt;0,RANK(O794,(N794:P794,Q794:AE794)),0)</f>
        <v>1</v>
      </c>
      <c r="F794" s="3">
        <f>IF(P794&gt;0,RANK(P794,(N794:P794,Q794:AE794)),0)</f>
        <v>3</v>
      </c>
      <c r="G794" s="1">
        <f t="shared" si="328"/>
        <v>3761</v>
      </c>
      <c r="H794" s="2">
        <f t="shared" si="329"/>
        <v>0.56976215724890167</v>
      </c>
      <c r="I794" s="2"/>
      <c r="J794" s="2">
        <f t="shared" si="330"/>
        <v>0.2075443114679594</v>
      </c>
      <c r="K794" s="2">
        <f t="shared" si="331"/>
        <v>0.77730646871686104</v>
      </c>
      <c r="L794" s="2">
        <f t="shared" si="332"/>
        <v>9.998485078018482E-3</v>
      </c>
      <c r="M794" s="2">
        <f t="shared" si="333"/>
        <v>5.1507347371611001E-3</v>
      </c>
      <c r="N794" s="38">
        <v>1370</v>
      </c>
      <c r="O794" s="38">
        <v>5131</v>
      </c>
      <c r="P794" s="38">
        <v>66</v>
      </c>
      <c r="Q794" s="38">
        <v>34</v>
      </c>
      <c r="R794" s="38"/>
      <c r="S794" s="38"/>
      <c r="T794" s="38">
        <v>0</v>
      </c>
      <c r="U794" s="38">
        <v>0</v>
      </c>
      <c r="V794" s="38"/>
      <c r="W794" s="38">
        <f>IF(Copyright!B$11=1,IF(CF794&gt;0,CF794-T794-U794-X794,0),0)</f>
        <v>0</v>
      </c>
      <c r="X794" s="38">
        <v>0</v>
      </c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6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  <c r="BA794" s="3">
        <f>IF(Q794&gt;0,RANK(Q794,(N794:P794,Q794:AE794)),0)</f>
        <v>4</v>
      </c>
      <c r="BB794" s="3">
        <f>IF(R794&gt;0,RANK(R794,(N794:P794,Q794:AE794)),0)</f>
        <v>0</v>
      </c>
      <c r="BC794" s="3">
        <f>IF(S794&gt;0,RANK(S794,(N794:P794,Q794:AE794)),0)</f>
        <v>0</v>
      </c>
      <c r="BD794" s="3">
        <f>IF(T794&gt;0,RANK(T794,(N794:P794,Q794:AE794)),0)</f>
        <v>0</v>
      </c>
      <c r="BE794" s="2">
        <f t="shared" si="334"/>
        <v>5.1507347371610359E-3</v>
      </c>
      <c r="BF794" s="2">
        <f t="shared" si="335"/>
        <v>0</v>
      </c>
      <c r="BG794" s="2">
        <f t="shared" si="336"/>
        <v>0</v>
      </c>
      <c r="BH794" s="2">
        <f t="shared" si="337"/>
        <v>0</v>
      </c>
      <c r="BJ794" t="s">
        <v>1115</v>
      </c>
      <c r="BK794" t="s">
        <v>145</v>
      </c>
      <c r="BL794">
        <v>4</v>
      </c>
      <c r="BN794">
        <v>0</v>
      </c>
      <c r="BO794" s="60">
        <v>18</v>
      </c>
      <c r="BP794" s="62">
        <v>111</v>
      </c>
      <c r="BQ794" s="66">
        <f t="shared" si="338"/>
        <v>18111</v>
      </c>
      <c r="BR794" s="66">
        <f t="shared" si="325"/>
        <v>18111</v>
      </c>
      <c r="BS794" s="3" t="s">
        <v>3083</v>
      </c>
      <c r="BX794" s="38"/>
      <c r="BY794" s="73"/>
      <c r="CB794" s="95"/>
      <c r="CD794" s="38">
        <f t="shared" si="339"/>
        <v>2</v>
      </c>
      <c r="CE794" s="38">
        <v>6599</v>
      </c>
      <c r="CM794" s="51"/>
      <c r="CN794" s="38"/>
      <c r="CO794" s="38"/>
      <c r="CP794" s="38"/>
      <c r="CQ794" s="38"/>
      <c r="CR794" s="38"/>
      <c r="CS794" s="38"/>
    </row>
    <row r="795" spans="1:97" ht="14" hidden="1" customHeight="1" outlineLevel="1" x14ac:dyDescent="0.2">
      <c r="A795" t="s">
        <v>815</v>
      </c>
      <c r="B795" t="s">
        <v>145</v>
      </c>
      <c r="C795" s="1">
        <f t="shared" si="327"/>
        <v>18992</v>
      </c>
      <c r="D795" s="3">
        <f>IF(N795&gt;0, RANK(N795,(N795:P795,Q795:AE795)),0)</f>
        <v>2</v>
      </c>
      <c r="E795" s="3">
        <f>IF(O795&gt;0,RANK(O795,(N795:P795,Q795:AE795)),0)</f>
        <v>1</v>
      </c>
      <c r="F795" s="3">
        <f>IF(P795&gt;0,RANK(P795,(N795:P795,Q795:AE795)),0)</f>
        <v>3</v>
      </c>
      <c r="G795" s="1">
        <f t="shared" si="328"/>
        <v>9747</v>
      </c>
      <c r="H795" s="2">
        <f t="shared" si="329"/>
        <v>0.51321609098567822</v>
      </c>
      <c r="I795" s="2"/>
      <c r="J795" s="2">
        <f t="shared" si="330"/>
        <v>0.23494102780117945</v>
      </c>
      <c r="K795" s="2">
        <f t="shared" si="331"/>
        <v>0.74815711878685764</v>
      </c>
      <c r="L795" s="2">
        <f t="shared" si="332"/>
        <v>8.7405223251895529E-3</v>
      </c>
      <c r="M795" s="2">
        <f t="shared" si="333"/>
        <v>8.1613310867733775E-3</v>
      </c>
      <c r="N795" s="38">
        <v>4462</v>
      </c>
      <c r="O795" s="38">
        <v>14209</v>
      </c>
      <c r="P795" s="38">
        <v>166</v>
      </c>
      <c r="Q795" s="38">
        <v>125</v>
      </c>
      <c r="R795" s="38"/>
      <c r="S795" s="38"/>
      <c r="T795" s="38">
        <v>0</v>
      </c>
      <c r="U795" s="38">
        <v>0</v>
      </c>
      <c r="V795" s="38"/>
      <c r="W795" s="38">
        <f>IF(Copyright!B$11=1,IF(CF795&gt;0,CF795-T795-U795-X795,0),0)</f>
        <v>28</v>
      </c>
      <c r="X795" s="38">
        <v>2</v>
      </c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6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  <c r="BA795" s="3">
        <f>IF(Q795&gt;0,RANK(Q795,(N795:P795,Q795:AE795)),0)</f>
        <v>4</v>
      </c>
      <c r="BB795" s="3">
        <f>IF(R795&gt;0,RANK(R795,(N795:P795,Q795:AE795)),0)</f>
        <v>0</v>
      </c>
      <c r="BC795" s="3">
        <f>IF(S795&gt;0,RANK(S795,(N795:P795,Q795:AE795)),0)</f>
        <v>0</v>
      </c>
      <c r="BD795" s="3">
        <f>IF(T795&gt;0,RANK(T795,(N795:P795,Q795:AE795)),0)</f>
        <v>0</v>
      </c>
      <c r="BE795" s="2">
        <f t="shared" si="334"/>
        <v>6.5817186183656272E-3</v>
      </c>
      <c r="BF795" s="2">
        <f t="shared" si="335"/>
        <v>0</v>
      </c>
      <c r="BG795" s="2">
        <f t="shared" si="336"/>
        <v>0</v>
      </c>
      <c r="BH795" s="2">
        <f t="shared" si="337"/>
        <v>0</v>
      </c>
      <c r="BJ795" t="s">
        <v>815</v>
      </c>
      <c r="BK795" t="s">
        <v>145</v>
      </c>
      <c r="BL795">
        <v>3</v>
      </c>
      <c r="BN795">
        <v>0</v>
      </c>
      <c r="BO795" s="60">
        <v>18</v>
      </c>
      <c r="BP795" s="62">
        <v>113</v>
      </c>
      <c r="BQ795" s="66">
        <f t="shared" si="338"/>
        <v>18113</v>
      </c>
      <c r="BR795" s="66">
        <f t="shared" si="325"/>
        <v>18113</v>
      </c>
      <c r="BS795" s="3" t="s">
        <v>3083</v>
      </c>
      <c r="BY795" s="73"/>
      <c r="CB795" s="95"/>
      <c r="CD795" s="38">
        <f t="shared" si="339"/>
        <v>0</v>
      </c>
      <c r="CE795" s="38">
        <v>18992</v>
      </c>
      <c r="CF795" s="38">
        <v>30</v>
      </c>
      <c r="CM795" s="51"/>
      <c r="CN795" s="38"/>
      <c r="CO795" s="38"/>
      <c r="CP795" s="38"/>
      <c r="CQ795" s="38"/>
      <c r="CR795" s="38"/>
      <c r="CS795" s="38"/>
    </row>
    <row r="796" spans="1:97" ht="14" hidden="1" customHeight="1" outlineLevel="1" x14ac:dyDescent="0.2">
      <c r="A796" t="s">
        <v>718</v>
      </c>
      <c r="B796" t="s">
        <v>145</v>
      </c>
      <c r="C796" s="1">
        <f t="shared" si="327"/>
        <v>3091</v>
      </c>
      <c r="D796" s="3">
        <f>IF(N796&gt;0, RANK(N796,(N796:P796,Q796:AE796)),0)</f>
        <v>2</v>
      </c>
      <c r="E796" s="3">
        <f>IF(O796&gt;0,RANK(O796,(N796:P796,Q796:AE796)),0)</f>
        <v>1</v>
      </c>
      <c r="F796" s="3">
        <f>IF(P796&gt;0,RANK(P796,(N796:P796,Q796:AE796)),0)</f>
        <v>3</v>
      </c>
      <c r="G796" s="1">
        <f t="shared" si="328"/>
        <v>1715</v>
      </c>
      <c r="H796" s="2">
        <f t="shared" si="329"/>
        <v>0.55483662245228083</v>
      </c>
      <c r="I796" s="2"/>
      <c r="J796" s="2">
        <f t="shared" si="330"/>
        <v>0.21546425105143965</v>
      </c>
      <c r="K796" s="2">
        <f t="shared" si="331"/>
        <v>0.77030087350372045</v>
      </c>
      <c r="L796" s="2">
        <f t="shared" si="332"/>
        <v>9.7055968942089937E-3</v>
      </c>
      <c r="M796" s="2">
        <f t="shared" si="333"/>
        <v>4.5292785506309292E-3</v>
      </c>
      <c r="N796" s="38">
        <v>666</v>
      </c>
      <c r="O796" s="38">
        <v>2381</v>
      </c>
      <c r="P796" s="38">
        <v>30</v>
      </c>
      <c r="Q796" s="38">
        <v>14</v>
      </c>
      <c r="R796" s="38"/>
      <c r="S796" s="38"/>
      <c r="T796" s="38">
        <v>0</v>
      </c>
      <c r="U796" s="38">
        <v>0</v>
      </c>
      <c r="V796" s="38"/>
      <c r="W796" s="38">
        <f>IF(Copyright!B$11=1,IF(CF796&gt;0,CF796-T796-U796-X796,0),0)</f>
        <v>0</v>
      </c>
      <c r="X796" s="38">
        <v>0</v>
      </c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6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  <c r="BA796" s="3">
        <f>IF(Q796&gt;0,RANK(Q796,(N796:P796,Q796:AE796)),0)</f>
        <v>4</v>
      </c>
      <c r="BB796" s="3">
        <f>IF(R796&gt;0,RANK(R796,(N796:P796,Q796:AE796)),0)</f>
        <v>0</v>
      </c>
      <c r="BC796" s="3">
        <f>IF(S796&gt;0,RANK(S796,(N796:P796,Q796:AE796)),0)</f>
        <v>0</v>
      </c>
      <c r="BD796" s="3">
        <f>IF(T796&gt;0,RANK(T796,(N796:P796,Q796:AE796)),0)</f>
        <v>0</v>
      </c>
      <c r="BE796" s="2">
        <f t="shared" si="334"/>
        <v>4.5292785506308641E-3</v>
      </c>
      <c r="BF796" s="2">
        <f t="shared" si="335"/>
        <v>0</v>
      </c>
      <c r="BG796" s="2">
        <f t="shared" si="336"/>
        <v>0</v>
      </c>
      <c r="BH796" s="2">
        <f t="shared" si="337"/>
        <v>0</v>
      </c>
      <c r="BJ796" t="s">
        <v>718</v>
      </c>
      <c r="BK796" t="s">
        <v>145</v>
      </c>
      <c r="BL796">
        <v>9</v>
      </c>
      <c r="BN796">
        <v>0</v>
      </c>
      <c r="BO796" s="60">
        <v>18</v>
      </c>
      <c r="BP796" s="62">
        <v>115</v>
      </c>
      <c r="BQ796" s="66">
        <f t="shared" si="338"/>
        <v>18115</v>
      </c>
      <c r="BR796" s="66">
        <f t="shared" si="325"/>
        <v>18115</v>
      </c>
      <c r="BS796" s="3" t="s">
        <v>3083</v>
      </c>
      <c r="CD796" s="38">
        <f t="shared" si="339"/>
        <v>3091</v>
      </c>
      <c r="CG796" s="1"/>
      <c r="CM796" s="51"/>
      <c r="CN796" s="38"/>
      <c r="CO796" s="38"/>
      <c r="CP796" s="38"/>
      <c r="CQ796" s="38"/>
      <c r="CR796" s="38"/>
      <c r="CS796" s="38"/>
    </row>
    <row r="797" spans="1:97" ht="14" hidden="1" customHeight="1" outlineLevel="1" x14ac:dyDescent="0.2">
      <c r="A797" t="s">
        <v>1977</v>
      </c>
      <c r="B797" t="s">
        <v>145</v>
      </c>
      <c r="C797" s="1">
        <f t="shared" si="327"/>
        <v>8595</v>
      </c>
      <c r="D797" s="3">
        <f>IF(N797&gt;0, RANK(N797,(N797:P797,Q797:AE797)),0)</f>
        <v>2</v>
      </c>
      <c r="E797" s="3">
        <f>IF(O797&gt;0,RANK(O797,(N797:P797,Q797:AE797)),0)</f>
        <v>1</v>
      </c>
      <c r="F797" s="3">
        <f>IF(P797&gt;0,RANK(P797,(N797:P797,Q797:AE797)),0)</f>
        <v>3</v>
      </c>
      <c r="G797" s="1">
        <f t="shared" si="328"/>
        <v>4479</v>
      </c>
      <c r="H797" s="2">
        <f t="shared" si="329"/>
        <v>0.52111692844677138</v>
      </c>
      <c r="I797" s="2"/>
      <c r="J797" s="2">
        <f t="shared" si="330"/>
        <v>0.23129726585223967</v>
      </c>
      <c r="K797" s="2">
        <f t="shared" si="331"/>
        <v>0.75241419429901102</v>
      </c>
      <c r="L797" s="2">
        <f t="shared" si="332"/>
        <v>1.0703897614892379E-2</v>
      </c>
      <c r="M797" s="2">
        <f t="shared" si="333"/>
        <v>5.5846422338569606E-3</v>
      </c>
      <c r="N797" s="38">
        <v>1988</v>
      </c>
      <c r="O797" s="38">
        <v>6467</v>
      </c>
      <c r="P797" s="38">
        <v>92</v>
      </c>
      <c r="Q797" s="38">
        <v>43</v>
      </c>
      <c r="R797" s="38"/>
      <c r="S797" s="38"/>
      <c r="T797" s="38">
        <v>0</v>
      </c>
      <c r="U797" s="38">
        <v>0</v>
      </c>
      <c r="V797" s="38"/>
      <c r="W797" s="38">
        <f>IF(Copyright!B$11=1,IF(CF797&gt;0,CF797-T797-U797-X797,0),0)</f>
        <v>0</v>
      </c>
      <c r="X797" s="38">
        <v>5</v>
      </c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6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  <c r="BA797" s="3">
        <f>IF(Q797&gt;0,RANK(Q797,(N797:P797,Q797:AE797)),0)</f>
        <v>4</v>
      </c>
      <c r="BB797" s="3">
        <f>IF(R797&gt;0,RANK(R797,(N797:P797,Q797:AE797)),0)</f>
        <v>0</v>
      </c>
      <c r="BC797" s="3">
        <f>IF(S797&gt;0,RANK(S797,(N797:P797,Q797:AE797)),0)</f>
        <v>0</v>
      </c>
      <c r="BD797" s="3">
        <f>IF(T797&gt;0,RANK(T797,(N797:P797,Q797:AE797)),0)</f>
        <v>0</v>
      </c>
      <c r="BE797" s="2">
        <f t="shared" si="334"/>
        <v>5.0029086678301336E-3</v>
      </c>
      <c r="BF797" s="2">
        <f t="shared" si="335"/>
        <v>0</v>
      </c>
      <c r="BG797" s="2">
        <f t="shared" si="336"/>
        <v>0</v>
      </c>
      <c r="BH797" s="2">
        <f t="shared" si="337"/>
        <v>0</v>
      </c>
      <c r="BJ797" t="s">
        <v>1977</v>
      </c>
      <c r="BK797" t="s">
        <v>145</v>
      </c>
      <c r="BL797">
        <v>8</v>
      </c>
      <c r="BN797">
        <v>0</v>
      </c>
      <c r="BO797" s="60">
        <v>18</v>
      </c>
      <c r="BP797" s="62">
        <v>117</v>
      </c>
      <c r="BQ797" s="66">
        <f t="shared" si="338"/>
        <v>18117</v>
      </c>
      <c r="BR797" s="66">
        <f t="shared" si="325"/>
        <v>18117</v>
      </c>
      <c r="BS797" s="3" t="s">
        <v>3083</v>
      </c>
      <c r="CD797" s="38">
        <f t="shared" si="339"/>
        <v>8595</v>
      </c>
      <c r="CM797" s="51"/>
      <c r="CN797" s="38"/>
      <c r="CO797" s="38"/>
      <c r="CP797" s="38"/>
      <c r="CQ797" s="38"/>
      <c r="CR797" s="38"/>
      <c r="CS797" s="38"/>
    </row>
    <row r="798" spans="1:97" ht="14" hidden="1" customHeight="1" outlineLevel="1" x14ac:dyDescent="0.2">
      <c r="A798" t="s">
        <v>2721</v>
      </c>
      <c r="B798" t="s">
        <v>145</v>
      </c>
      <c r="C798" s="1">
        <f t="shared" si="327"/>
        <v>9876</v>
      </c>
      <c r="D798" s="3">
        <f>IF(N798&gt;0, RANK(N798,(N798:P798,Q798:AE798)),0)</f>
        <v>2</v>
      </c>
      <c r="E798" s="3">
        <f>IF(O798&gt;0,RANK(O798,(N798:P798,Q798:AE798)),0)</f>
        <v>1</v>
      </c>
      <c r="F798" s="3">
        <f>IF(P798&gt;0,RANK(P798,(N798:P798,Q798:AE798)),0)</f>
        <v>3</v>
      </c>
      <c r="G798" s="1">
        <f t="shared" si="328"/>
        <v>5006</v>
      </c>
      <c r="H798" s="2">
        <f t="shared" si="329"/>
        <v>0.50688537869582828</v>
      </c>
      <c r="I798" s="2"/>
      <c r="J798" s="2">
        <f t="shared" si="330"/>
        <v>0.23835560955852572</v>
      </c>
      <c r="K798" s="2">
        <f t="shared" si="331"/>
        <v>0.74524098825435403</v>
      </c>
      <c r="L798" s="2">
        <f t="shared" si="332"/>
        <v>9.7205346294046164E-3</v>
      </c>
      <c r="M798" s="2">
        <f t="shared" si="333"/>
        <v>6.6828675577156032E-3</v>
      </c>
      <c r="N798" s="38">
        <v>2354</v>
      </c>
      <c r="O798" s="38">
        <v>7360</v>
      </c>
      <c r="P798" s="38">
        <v>96</v>
      </c>
      <c r="Q798" s="38">
        <v>65</v>
      </c>
      <c r="R798" s="38"/>
      <c r="S798" s="38"/>
      <c r="T798" s="38">
        <v>1</v>
      </c>
      <c r="U798" s="38">
        <v>0</v>
      </c>
      <c r="V798" s="38"/>
      <c r="W798" s="38">
        <f>IF(Copyright!B$11=1,IF(CF798&gt;0,CF798-T798-U798-X798,0),0)</f>
        <v>0</v>
      </c>
      <c r="X798" s="38">
        <v>0</v>
      </c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6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  <c r="BA798" s="3">
        <f>IF(Q798&gt;0,RANK(Q798,(N798:P798,Q798:AE798)),0)</f>
        <v>4</v>
      </c>
      <c r="BB798" s="3">
        <f>IF(R798&gt;0,RANK(R798,(N798:P798,Q798:AE798)),0)</f>
        <v>0</v>
      </c>
      <c r="BC798" s="3">
        <f>IF(S798&gt;0,RANK(S798,(N798:P798,Q798:AE798)),0)</f>
        <v>0</v>
      </c>
      <c r="BD798" s="3">
        <f>IF(T798&gt;0,RANK(T798,(N798:P798,Q798:AE798)),0)</f>
        <v>5</v>
      </c>
      <c r="BE798" s="2">
        <f t="shared" si="334"/>
        <v>6.581611988659376E-3</v>
      </c>
      <c r="BF798" s="2">
        <f t="shared" si="335"/>
        <v>0</v>
      </c>
      <c r="BG798" s="2">
        <f t="shared" si="336"/>
        <v>0</v>
      </c>
      <c r="BH798" s="2">
        <f t="shared" si="337"/>
        <v>1.012555690562981E-4</v>
      </c>
      <c r="BJ798" t="s">
        <v>2721</v>
      </c>
      <c r="BK798" t="s">
        <v>145</v>
      </c>
      <c r="BL798">
        <v>8</v>
      </c>
      <c r="BN798">
        <v>0</v>
      </c>
      <c r="BO798" s="60">
        <v>18</v>
      </c>
      <c r="BP798" s="62">
        <v>119</v>
      </c>
      <c r="BQ798" s="66">
        <f t="shared" si="338"/>
        <v>18119</v>
      </c>
      <c r="BR798" s="66">
        <f t="shared" si="325"/>
        <v>18119</v>
      </c>
      <c r="BS798" s="3" t="s">
        <v>3083</v>
      </c>
      <c r="BY798" s="73"/>
      <c r="CD798" s="38">
        <f t="shared" si="339"/>
        <v>9876</v>
      </c>
      <c r="CM798" s="51"/>
      <c r="CN798" s="38"/>
      <c r="CO798" s="38"/>
      <c r="CP798" s="38"/>
      <c r="CQ798" s="38"/>
      <c r="CR798" s="38"/>
      <c r="CS798" s="38"/>
    </row>
    <row r="799" spans="1:97" ht="14" hidden="1" customHeight="1" outlineLevel="1" x14ac:dyDescent="0.2">
      <c r="A799" t="s">
        <v>2814</v>
      </c>
      <c r="B799" t="s">
        <v>145</v>
      </c>
      <c r="C799" s="1">
        <f t="shared" si="327"/>
        <v>6654</v>
      </c>
      <c r="D799" s="3">
        <f>IF(N799&gt;0, RANK(N799,(N799:P799,Q799:AE799)),0)</f>
        <v>2</v>
      </c>
      <c r="E799" s="3">
        <f>IF(O799&gt;0,RANK(O799,(N799:P799,Q799:AE799)),0)</f>
        <v>1</v>
      </c>
      <c r="F799" s="3">
        <f>IF(P799&gt;0,RANK(P799,(N799:P799,Q799:AE799)),0)</f>
        <v>3</v>
      </c>
      <c r="G799" s="1">
        <f t="shared" si="328"/>
        <v>3787</v>
      </c>
      <c r="H799" s="2">
        <f t="shared" si="329"/>
        <v>0.56913134956417188</v>
      </c>
      <c r="I799" s="2"/>
      <c r="J799" s="2">
        <f t="shared" si="330"/>
        <v>0.2060414788097385</v>
      </c>
      <c r="K799" s="2">
        <f t="shared" si="331"/>
        <v>0.77517282837391044</v>
      </c>
      <c r="L799" s="2">
        <f t="shared" si="332"/>
        <v>1.427712654042681E-2</v>
      </c>
      <c r="M799" s="2">
        <f t="shared" si="333"/>
        <v>4.508566275924308E-3</v>
      </c>
      <c r="N799" s="38">
        <v>1371</v>
      </c>
      <c r="O799" s="38">
        <v>5158</v>
      </c>
      <c r="P799" s="38">
        <v>95</v>
      </c>
      <c r="Q799" s="38">
        <v>29</v>
      </c>
      <c r="R799" s="38"/>
      <c r="S799" s="38"/>
      <c r="T799" s="38">
        <v>0</v>
      </c>
      <c r="U799" s="38">
        <v>0</v>
      </c>
      <c r="V799" s="38"/>
      <c r="W799" s="38">
        <f>IF(Copyright!B$11=1,IF(CF799&gt;0,CF799-T799-U799-X799,0),0)</f>
        <v>0</v>
      </c>
      <c r="X799" s="38">
        <v>1</v>
      </c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6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  <c r="BA799" s="3">
        <f>IF(Q799&gt;0,RANK(Q799,(N799:P799,Q799:AE799)),0)</f>
        <v>4</v>
      </c>
      <c r="BB799" s="3">
        <f>IF(R799&gt;0,RANK(R799,(N799:P799,Q799:AE799)),0)</f>
        <v>0</v>
      </c>
      <c r="BC799" s="3">
        <f>IF(S799&gt;0,RANK(S799,(N799:P799,Q799:AE799)),0)</f>
        <v>0</v>
      </c>
      <c r="BD799" s="3">
        <f>IF(T799&gt;0,RANK(T799,(N799:P799,Q799:AE799)),0)</f>
        <v>0</v>
      </c>
      <c r="BE799" s="2">
        <f t="shared" si="334"/>
        <v>4.3582807333934475E-3</v>
      </c>
      <c r="BF799" s="2">
        <f t="shared" si="335"/>
        <v>0</v>
      </c>
      <c r="BG799" s="2">
        <f t="shared" si="336"/>
        <v>0</v>
      </c>
      <c r="BH799" s="2">
        <f t="shared" si="337"/>
        <v>0</v>
      </c>
      <c r="BJ799" t="s">
        <v>2814</v>
      </c>
      <c r="BK799" t="s">
        <v>145</v>
      </c>
      <c r="BL799">
        <v>8</v>
      </c>
      <c r="BN799">
        <v>0</v>
      </c>
      <c r="BO799" s="60">
        <v>18</v>
      </c>
      <c r="BP799" s="62">
        <v>121</v>
      </c>
      <c r="BQ799" s="66">
        <f t="shared" si="338"/>
        <v>18121</v>
      </c>
      <c r="BR799" s="66">
        <f t="shared" si="325"/>
        <v>18121</v>
      </c>
      <c r="BS799" s="3" t="s">
        <v>3083</v>
      </c>
      <c r="BY799" s="73"/>
      <c r="CD799" s="38">
        <f t="shared" si="339"/>
        <v>6654</v>
      </c>
      <c r="CM799" s="51"/>
      <c r="CN799" s="38"/>
      <c r="CO799" s="38"/>
      <c r="CP799" s="38"/>
      <c r="CQ799" s="38"/>
      <c r="CR799" s="38"/>
      <c r="CS799" s="38"/>
    </row>
    <row r="800" spans="1:97" ht="14" hidden="1" customHeight="1" outlineLevel="1" x14ac:dyDescent="0.2">
      <c r="A800" t="s">
        <v>2079</v>
      </c>
      <c r="B800" t="s">
        <v>145</v>
      </c>
      <c r="C800" s="1">
        <f t="shared" si="327"/>
        <v>8683</v>
      </c>
      <c r="D800" s="3">
        <f>IF(N800&gt;0, RANK(N800,(N800:P800,Q800:AE800)),0)</f>
        <v>2</v>
      </c>
      <c r="E800" s="3">
        <f>IF(O800&gt;0,RANK(O800,(N800:P800,Q800:AE800)),0)</f>
        <v>1</v>
      </c>
      <c r="F800" s="3">
        <f>IF(P800&gt;0,RANK(P800,(N800:P800,Q800:AE800)),0)</f>
        <v>3</v>
      </c>
      <c r="G800" s="1">
        <f t="shared" si="328"/>
        <v>2579</v>
      </c>
      <c r="H800" s="2">
        <f t="shared" si="329"/>
        <v>0.29701715996775307</v>
      </c>
      <c r="I800" s="2"/>
      <c r="J800" s="2">
        <f t="shared" si="330"/>
        <v>0.3420476793734884</v>
      </c>
      <c r="K800" s="2">
        <f t="shared" si="331"/>
        <v>0.63906483934124148</v>
      </c>
      <c r="L800" s="2">
        <f t="shared" si="332"/>
        <v>1.266843256938846E-2</v>
      </c>
      <c r="M800" s="2">
        <f t="shared" si="333"/>
        <v>6.2190487158817198E-3</v>
      </c>
      <c r="N800" s="38">
        <v>2970</v>
      </c>
      <c r="O800" s="38">
        <v>5549</v>
      </c>
      <c r="P800" s="38">
        <v>110</v>
      </c>
      <c r="Q800" s="38">
        <v>37</v>
      </c>
      <c r="R800" s="38"/>
      <c r="S800" s="38"/>
      <c r="T800" s="38">
        <v>0</v>
      </c>
      <c r="U800" s="38">
        <v>0</v>
      </c>
      <c r="V800" s="38"/>
      <c r="W800" s="38">
        <f>IF(Copyright!B$11=1,IF(CF800&gt;0,CF800-T800-U800-X800,0),0)</f>
        <v>17</v>
      </c>
      <c r="X800" s="38">
        <v>0</v>
      </c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6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  <c r="BA800" s="3">
        <f>IF(Q800&gt;0,RANK(Q800,(N800:P800,Q800:AE800)),0)</f>
        <v>4</v>
      </c>
      <c r="BB800" s="3">
        <f>IF(R800&gt;0,RANK(R800,(N800:P800,Q800:AE800)),0)</f>
        <v>0</v>
      </c>
      <c r="BC800" s="3">
        <f>IF(S800&gt;0,RANK(S800,(N800:P800,Q800:AE800)),0)</f>
        <v>0</v>
      </c>
      <c r="BD800" s="3">
        <f>IF(T800&gt;0,RANK(T800,(N800:P800,Q800:AE800)),0)</f>
        <v>0</v>
      </c>
      <c r="BE800" s="2">
        <f t="shared" si="334"/>
        <v>4.2612000460670275E-3</v>
      </c>
      <c r="BF800" s="2">
        <f t="shared" si="335"/>
        <v>0</v>
      </c>
      <c r="BG800" s="2">
        <f t="shared" si="336"/>
        <v>0</v>
      </c>
      <c r="BH800" s="2">
        <f t="shared" si="337"/>
        <v>0</v>
      </c>
      <c r="BJ800" t="s">
        <v>2079</v>
      </c>
      <c r="BK800" t="s">
        <v>145</v>
      </c>
      <c r="BL800">
        <v>8</v>
      </c>
      <c r="BN800">
        <v>0</v>
      </c>
      <c r="BO800" s="60">
        <v>18</v>
      </c>
      <c r="BP800" s="62">
        <v>123</v>
      </c>
      <c r="BQ800" s="66">
        <f t="shared" si="338"/>
        <v>18123</v>
      </c>
      <c r="BR800" s="66">
        <f t="shared" si="325"/>
        <v>18123</v>
      </c>
      <c r="BS800" s="3" t="s">
        <v>3083</v>
      </c>
      <c r="BY800" s="73"/>
      <c r="CB800" s="95"/>
      <c r="CD800" s="38">
        <f t="shared" si="339"/>
        <v>9</v>
      </c>
      <c r="CE800" s="38">
        <f>5544+2966+37+110+17</f>
        <v>8674</v>
      </c>
      <c r="CF800" s="38">
        <v>17</v>
      </c>
      <c r="CM800" s="51"/>
      <c r="CN800" s="38"/>
      <c r="CO800" s="38"/>
      <c r="CP800" s="38"/>
      <c r="CQ800" s="38"/>
      <c r="CR800" s="38"/>
      <c r="CS800" s="38"/>
    </row>
    <row r="801" spans="1:97" ht="14" hidden="1" customHeight="1" outlineLevel="1" x14ac:dyDescent="0.2">
      <c r="A801" t="s">
        <v>2605</v>
      </c>
      <c r="B801" t="s">
        <v>145</v>
      </c>
      <c r="C801" s="1">
        <f t="shared" si="327"/>
        <v>6013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>IF(P801&gt;0,RANK(P801,(N801:P801,Q801:AE801)),0)</f>
        <v>3</v>
      </c>
      <c r="G801" s="1">
        <f t="shared" si="328"/>
        <v>3296</v>
      </c>
      <c r="H801" s="2">
        <f t="shared" si="329"/>
        <v>0.54814568435057376</v>
      </c>
      <c r="I801" s="2"/>
      <c r="J801" s="2">
        <f t="shared" si="330"/>
        <v>0.21852652586063528</v>
      </c>
      <c r="K801" s="2">
        <f t="shared" si="331"/>
        <v>0.76667221021120902</v>
      </c>
      <c r="L801" s="2">
        <f t="shared" si="332"/>
        <v>8.9805421586562455E-3</v>
      </c>
      <c r="M801" s="2">
        <f t="shared" si="333"/>
        <v>5.8207217694994824E-3</v>
      </c>
      <c r="N801" s="38">
        <v>1314</v>
      </c>
      <c r="O801" s="38">
        <v>4610</v>
      </c>
      <c r="P801" s="38">
        <v>54</v>
      </c>
      <c r="Q801" s="38">
        <v>31</v>
      </c>
      <c r="R801" s="38"/>
      <c r="S801" s="38"/>
      <c r="T801" s="38">
        <v>0</v>
      </c>
      <c r="U801" s="38">
        <v>0</v>
      </c>
      <c r="V801" s="38"/>
      <c r="W801" s="38">
        <f>IF(Copyright!B$11=1,IF(CF801&gt;0,CF801-T801-U801-X801,0),0)</f>
        <v>4</v>
      </c>
      <c r="X801" s="38">
        <v>0</v>
      </c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6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  <c r="BA801" s="3">
        <f>IF(Q801&gt;0,RANK(Q801,(N801:P801,Q801:AE801)),0)</f>
        <v>4</v>
      </c>
      <c r="BB801" s="3">
        <f>IF(R801&gt;0,RANK(R801,(N801:P801,Q801:AE801)),0)</f>
        <v>0</v>
      </c>
      <c r="BC801" s="3">
        <f>IF(S801&gt;0,RANK(S801,(N801:P801,Q801:AE801)),0)</f>
        <v>0</v>
      </c>
      <c r="BD801" s="3">
        <f>IF(T801&gt;0,RANK(T801,(N801:P801,Q801:AE801)),0)</f>
        <v>0</v>
      </c>
      <c r="BE801" s="2">
        <f t="shared" si="334"/>
        <v>5.1554964244137705E-3</v>
      </c>
      <c r="BF801" s="2">
        <f t="shared" si="335"/>
        <v>0</v>
      </c>
      <c r="BG801" s="2">
        <f t="shared" si="336"/>
        <v>0</v>
      </c>
      <c r="BH801" s="2">
        <f t="shared" si="337"/>
        <v>0</v>
      </c>
      <c r="BJ801" t="s">
        <v>2605</v>
      </c>
      <c r="BK801" t="s">
        <v>145</v>
      </c>
      <c r="BL801">
        <v>8</v>
      </c>
      <c r="BN801">
        <v>0</v>
      </c>
      <c r="BO801" s="60">
        <v>18</v>
      </c>
      <c r="BP801" s="62">
        <v>125</v>
      </c>
      <c r="BQ801" s="66">
        <f t="shared" si="338"/>
        <v>18125</v>
      </c>
      <c r="BR801" s="66">
        <f t="shared" si="325"/>
        <v>18125</v>
      </c>
      <c r="BS801" s="3" t="s">
        <v>3083</v>
      </c>
      <c r="CB801" s="95"/>
      <c r="CD801" s="38">
        <f t="shared" si="339"/>
        <v>1</v>
      </c>
      <c r="CE801" s="38">
        <f>4609+1314+31+54+4</f>
        <v>6012</v>
      </c>
      <c r="CF801" s="38">
        <v>4</v>
      </c>
      <c r="CM801" s="51"/>
      <c r="CN801" s="38"/>
      <c r="CO801" s="38"/>
      <c r="CP801" s="38"/>
      <c r="CQ801" s="38"/>
      <c r="CR801" s="38"/>
      <c r="CS801" s="38"/>
    </row>
    <row r="802" spans="1:97" ht="14" hidden="1" customHeight="1" outlineLevel="1" x14ac:dyDescent="0.2">
      <c r="A802" t="s">
        <v>2189</v>
      </c>
      <c r="B802" t="s">
        <v>145</v>
      </c>
      <c r="C802" s="1">
        <f t="shared" si="327"/>
        <v>84967</v>
      </c>
      <c r="D802" s="3">
        <f>IF(N802&gt;0, RANK(N802,(N802:P802,Q802:AE802)),0)</f>
        <v>2</v>
      </c>
      <c r="E802" s="3">
        <f>IF(O802&gt;0,RANK(O802,(N802:P802,Q802:AE802)),0)</f>
        <v>1</v>
      </c>
      <c r="F802" s="3">
        <f>IF(P802&gt;0,RANK(P802,(N802:P802,Q802:AE802)),0)</f>
        <v>3</v>
      </c>
      <c r="G802" s="1">
        <f t="shared" si="328"/>
        <v>8896</v>
      </c>
      <c r="H802" s="2">
        <f t="shared" si="329"/>
        <v>0.10469947155954665</v>
      </c>
      <c r="I802" s="2"/>
      <c r="J802" s="2">
        <f t="shared" si="330"/>
        <v>0.43797003542551816</v>
      </c>
      <c r="K802" s="2">
        <f t="shared" si="331"/>
        <v>0.54266950698506478</v>
      </c>
      <c r="L802" s="2">
        <f t="shared" si="332"/>
        <v>1.0827733119917145E-2</v>
      </c>
      <c r="M802" s="2">
        <f t="shared" si="333"/>
        <v>8.5327244694999235E-3</v>
      </c>
      <c r="N802" s="38">
        <v>37213</v>
      </c>
      <c r="O802" s="38">
        <v>46109</v>
      </c>
      <c r="P802" s="38">
        <v>920</v>
      </c>
      <c r="Q802" s="38">
        <v>635</v>
      </c>
      <c r="R802" s="38"/>
      <c r="S802" s="38"/>
      <c r="T802" s="38">
        <v>24</v>
      </c>
      <c r="U802" s="38">
        <v>35</v>
      </c>
      <c r="V802" s="38"/>
      <c r="W802" s="38">
        <f>IF(Copyright!B$11=1,IF(CF802&gt;0,CF802-T802-U802-X802,0),0)</f>
        <v>0</v>
      </c>
      <c r="X802" s="38">
        <v>31</v>
      </c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6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  <c r="BA802" s="3">
        <f>IF(Q802&gt;0,RANK(Q802,(N802:P802,Q802:AE802)),0)</f>
        <v>4</v>
      </c>
      <c r="BB802" s="3">
        <f>IF(R802&gt;0,RANK(R802,(N802:P802,Q802:AE802)),0)</f>
        <v>0</v>
      </c>
      <c r="BC802" s="3">
        <f>IF(S802&gt;0,RANK(S802,(N802:P802,Q802:AE802)),0)</f>
        <v>0</v>
      </c>
      <c r="BD802" s="3">
        <f>IF(T802&gt;0,RANK(T802,(N802:P802,Q802:AE802)),0)</f>
        <v>7</v>
      </c>
      <c r="BE802" s="2">
        <f t="shared" si="334"/>
        <v>7.4734897077688989E-3</v>
      </c>
      <c r="BF802" s="2">
        <f t="shared" si="335"/>
        <v>0</v>
      </c>
      <c r="BG802" s="2">
        <f t="shared" si="336"/>
        <v>0</v>
      </c>
      <c r="BH802" s="2">
        <f t="shared" si="337"/>
        <v>2.8246260312827332E-4</v>
      </c>
      <c r="BJ802" t="s">
        <v>2189</v>
      </c>
      <c r="BK802" t="s">
        <v>145</v>
      </c>
      <c r="BL802">
        <v>1</v>
      </c>
      <c r="BN802">
        <v>0</v>
      </c>
      <c r="BO802" s="60">
        <v>18</v>
      </c>
      <c r="BP802" s="62">
        <v>127</v>
      </c>
      <c r="BQ802" s="66">
        <f t="shared" si="338"/>
        <v>18127</v>
      </c>
      <c r="BR802" s="66">
        <f t="shared" si="325"/>
        <v>18127</v>
      </c>
      <c r="BS802" s="3" t="s">
        <v>3083</v>
      </c>
      <c r="BY802" s="73"/>
      <c r="CD802" s="38">
        <f t="shared" si="339"/>
        <v>84967</v>
      </c>
      <c r="CM802" s="51"/>
      <c r="CN802" s="38"/>
      <c r="CO802" s="38"/>
      <c r="CP802" s="38"/>
      <c r="CQ802" s="38"/>
      <c r="CR802" s="38"/>
      <c r="CS802" s="38"/>
    </row>
    <row r="803" spans="1:97" ht="14" hidden="1" customHeight="1" outlineLevel="1" x14ac:dyDescent="0.2">
      <c r="A803" t="s">
        <v>2667</v>
      </c>
      <c r="B803" t="s">
        <v>145</v>
      </c>
      <c r="C803" s="1">
        <f t="shared" ref="C803:C831" si="340">SUM(N803:AY803)</f>
        <v>12977</v>
      </c>
      <c r="D803" s="3">
        <f>IF(N803&gt;0, RANK(N803,(N803:P803,Q803:AE803)),0)</f>
        <v>2</v>
      </c>
      <c r="E803" s="3">
        <f>IF(O803&gt;0,RANK(O803,(N803:P803,Q803:AE803)),0)</f>
        <v>1</v>
      </c>
      <c r="F803" s="3">
        <f>IF(P803&gt;0,RANK(P803,(N803:P803,Q803:AE803)),0)</f>
        <v>3</v>
      </c>
      <c r="G803" s="1">
        <f t="shared" ref="G803:G831" si="341">IF(C803&gt;0,MAX(N803:P803)-LARGE(N803:P803,2),0)</f>
        <v>5634</v>
      </c>
      <c r="H803" s="2">
        <f t="shared" ref="H803:H831" si="342">IF(C803&gt;0,G803/C803,0)</f>
        <v>0.43415273175618402</v>
      </c>
      <c r="I803" s="2"/>
      <c r="J803" s="2">
        <f t="shared" ref="J803:J831" si="343">IF($C803=0,"-",N803/$C803)</f>
        <v>0.2752562225475842</v>
      </c>
      <c r="K803" s="2">
        <f t="shared" ref="K803:K831" si="344">IF($C803=0,"-",O803/$C803)</f>
        <v>0.70940895430376816</v>
      </c>
      <c r="L803" s="2">
        <f t="shared" ref="L803:L831" si="345">IF($C803=0,"-",P803/$C803)</f>
        <v>9.8636048393311235E-3</v>
      </c>
      <c r="M803" s="2">
        <f t="shared" ref="M803:M831" si="346">IF(C803=0,"-",(1-J803-K803-L803))</f>
        <v>5.4712183093165237E-3</v>
      </c>
      <c r="N803" s="38">
        <v>3572</v>
      </c>
      <c r="O803" s="38">
        <v>9206</v>
      </c>
      <c r="P803" s="38">
        <v>128</v>
      </c>
      <c r="Q803" s="38">
        <v>66</v>
      </c>
      <c r="R803" s="38"/>
      <c r="S803" s="38"/>
      <c r="T803" s="38">
        <v>0</v>
      </c>
      <c r="U803" s="38">
        <v>0</v>
      </c>
      <c r="V803" s="38"/>
      <c r="W803" s="38">
        <f>IF(Copyright!B$11=1,IF(CF803&gt;0,CF803-T803-U803-X803,0),0)</f>
        <v>0</v>
      </c>
      <c r="X803" s="38">
        <v>5</v>
      </c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6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  <c r="BA803" s="3">
        <f>IF(Q803&gt;0,RANK(Q803,(N803:P803,Q803:AE803)),0)</f>
        <v>4</v>
      </c>
      <c r="BB803" s="3">
        <f>IF(R803&gt;0,RANK(R803,(N803:P803,Q803:AE803)),0)</f>
        <v>0</v>
      </c>
      <c r="BC803" s="3">
        <f>IF(S803&gt;0,RANK(S803,(N803:P803,Q803:AE803)),0)</f>
        <v>0</v>
      </c>
      <c r="BD803" s="3">
        <f>IF(T803&gt;0,RANK(T803,(N803:P803,Q803:AE803)),0)</f>
        <v>0</v>
      </c>
      <c r="BE803" s="2">
        <f t="shared" ref="BE803:BE831" si="347">IF($C803=0,"-",Q803/$C803)</f>
        <v>5.0859212452801107E-3</v>
      </c>
      <c r="BF803" s="2">
        <f t="shared" ref="BF803:BF831" si="348">IF($C803=0,"-",R803/$C803)</f>
        <v>0</v>
      </c>
      <c r="BG803" s="2">
        <f t="shared" ref="BG803:BG831" si="349">IF($C803=0,"-",S803/$C803)</f>
        <v>0</v>
      </c>
      <c r="BH803" s="2">
        <f t="shared" ref="BH803:BH831" si="350">IF($C803=0,"-",T803/$C803)</f>
        <v>0</v>
      </c>
      <c r="BJ803" t="s">
        <v>2667</v>
      </c>
      <c r="BK803" t="s">
        <v>145</v>
      </c>
      <c r="BL803">
        <v>8</v>
      </c>
      <c r="BN803">
        <v>0</v>
      </c>
      <c r="BO803" s="60">
        <v>18</v>
      </c>
      <c r="BP803" s="62">
        <v>129</v>
      </c>
      <c r="BQ803" s="66">
        <f t="shared" ref="BQ803:BQ830" si="351">1000*BO803+BP803</f>
        <v>18129</v>
      </c>
      <c r="BR803" s="66">
        <f t="shared" ref="BR803:BR866" si="352">BQ803</f>
        <v>18129</v>
      </c>
      <c r="BS803" s="3" t="s">
        <v>3083</v>
      </c>
      <c r="BY803" s="73"/>
      <c r="CB803" s="95"/>
      <c r="CD803" s="38">
        <f t="shared" ref="CD803:CD831" si="353">C803-CE803</f>
        <v>5</v>
      </c>
      <c r="CE803" s="38">
        <f>9206+3572+66+128</f>
        <v>12972</v>
      </c>
      <c r="CM803" s="51"/>
      <c r="CN803" s="38"/>
      <c r="CO803" s="38"/>
      <c r="CP803" s="38"/>
      <c r="CQ803" s="38"/>
      <c r="CR803" s="38"/>
      <c r="CS803" s="38"/>
    </row>
    <row r="804" spans="1:97" ht="14" hidden="1" customHeight="1" outlineLevel="1" x14ac:dyDescent="0.2">
      <c r="A804" t="s">
        <v>2049</v>
      </c>
      <c r="B804" t="s">
        <v>145</v>
      </c>
      <c r="C804" s="1">
        <f t="shared" si="340"/>
        <v>5763</v>
      </c>
      <c r="D804" s="3">
        <f>IF(N804&gt;0, RANK(N804,(N804:P804,Q804:AE804)),0)</f>
        <v>2</v>
      </c>
      <c r="E804" s="3">
        <f>IF(O804&gt;0,RANK(O804,(N804:P804,Q804:AE804)),0)</f>
        <v>1</v>
      </c>
      <c r="F804" s="3">
        <f>IF(P804&gt;0,RANK(P804,(N804:P804,Q804:AE804)),0)</f>
        <v>3</v>
      </c>
      <c r="G804" s="1">
        <f t="shared" si="341"/>
        <v>3092</v>
      </c>
      <c r="H804" s="2">
        <f t="shared" si="342"/>
        <v>0.5365261148707271</v>
      </c>
      <c r="I804" s="2"/>
      <c r="J804" s="2">
        <f t="shared" si="343"/>
        <v>0.22210654173173694</v>
      </c>
      <c r="K804" s="2">
        <f t="shared" si="344"/>
        <v>0.75863265660246404</v>
      </c>
      <c r="L804" s="2">
        <f t="shared" si="345"/>
        <v>1.3187575915321881E-2</v>
      </c>
      <c r="M804" s="2">
        <f t="shared" si="346"/>
        <v>6.0732257504771403E-3</v>
      </c>
      <c r="N804" s="38">
        <v>1280</v>
      </c>
      <c r="O804" s="38">
        <v>4372</v>
      </c>
      <c r="P804" s="38">
        <v>76</v>
      </c>
      <c r="Q804" s="38">
        <v>33</v>
      </c>
      <c r="R804" s="38"/>
      <c r="S804" s="38"/>
      <c r="T804" s="38">
        <v>0</v>
      </c>
      <c r="U804" s="38">
        <v>1</v>
      </c>
      <c r="V804" s="38"/>
      <c r="W804" s="38">
        <f>IF(Copyright!B$11=1,IF(CF804&gt;0,CF804-T804-U804-X804,0),0)</f>
        <v>0</v>
      </c>
      <c r="X804" s="38">
        <v>1</v>
      </c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6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  <c r="BA804" s="3">
        <f>IF(Q804&gt;0,RANK(Q804,(N804:P804,Q804:AE804)),0)</f>
        <v>4</v>
      </c>
      <c r="BB804" s="3">
        <f>IF(R804&gt;0,RANK(R804,(N804:P804,Q804:AE804)),0)</f>
        <v>0</v>
      </c>
      <c r="BC804" s="3">
        <f>IF(S804&gt;0,RANK(S804,(N804:P804,Q804:AE804)),0)</f>
        <v>0</v>
      </c>
      <c r="BD804" s="3">
        <f>IF(T804&gt;0,RANK(T804,(N804:P804,Q804:AE804)),0)</f>
        <v>0</v>
      </c>
      <c r="BE804" s="2">
        <f t="shared" si="347"/>
        <v>5.726184279021343E-3</v>
      </c>
      <c r="BF804" s="2">
        <f t="shared" si="348"/>
        <v>0</v>
      </c>
      <c r="BG804" s="2">
        <f t="shared" si="349"/>
        <v>0</v>
      </c>
      <c r="BH804" s="2">
        <f t="shared" si="350"/>
        <v>0</v>
      </c>
      <c r="BJ804" t="s">
        <v>2049</v>
      </c>
      <c r="BK804" t="s">
        <v>145</v>
      </c>
      <c r="BL804">
        <v>2</v>
      </c>
      <c r="BN804">
        <v>0</v>
      </c>
      <c r="BO804" s="60">
        <v>18</v>
      </c>
      <c r="BP804" s="62">
        <v>131</v>
      </c>
      <c r="BQ804" s="66">
        <f t="shared" si="351"/>
        <v>18131</v>
      </c>
      <c r="BR804" s="66">
        <f t="shared" si="352"/>
        <v>18131</v>
      </c>
      <c r="BS804" s="3" t="s">
        <v>3083</v>
      </c>
      <c r="CD804" s="38">
        <f t="shared" si="353"/>
        <v>5763</v>
      </c>
      <c r="CM804" s="51"/>
      <c r="CN804" s="38"/>
      <c r="CO804" s="38"/>
      <c r="CP804" s="38"/>
      <c r="CQ804" s="38"/>
      <c r="CR804" s="38"/>
      <c r="CS804" s="38"/>
    </row>
    <row r="805" spans="1:97" ht="14" hidden="1" customHeight="1" outlineLevel="1" x14ac:dyDescent="0.2">
      <c r="A805" t="s">
        <v>935</v>
      </c>
      <c r="B805" t="s">
        <v>145</v>
      </c>
      <c r="C805" s="1">
        <f t="shared" si="340"/>
        <v>16766</v>
      </c>
      <c r="D805" s="3">
        <f>IF(N805&gt;0, RANK(N805,(N805:P805,Q805:AE805)),0)</f>
        <v>2</v>
      </c>
      <c r="E805" s="3">
        <f>IF(O805&gt;0,RANK(O805,(N805:P805,Q805:AE805)),0)</f>
        <v>1</v>
      </c>
      <c r="F805" s="3">
        <f>IF(P805&gt;0,RANK(P805,(N805:P805,Q805:AE805)),0)</f>
        <v>3</v>
      </c>
      <c r="G805" s="1">
        <f t="shared" si="341"/>
        <v>8695</v>
      </c>
      <c r="H805" s="2">
        <f t="shared" si="342"/>
        <v>0.51860908982464515</v>
      </c>
      <c r="I805" s="2"/>
      <c r="J805" s="2">
        <f t="shared" si="343"/>
        <v>0.23088393176667063</v>
      </c>
      <c r="K805" s="2">
        <f t="shared" si="344"/>
        <v>0.74949302159131581</v>
      </c>
      <c r="L805" s="2">
        <f t="shared" si="345"/>
        <v>1.1451747584396994E-2</v>
      </c>
      <c r="M805" s="2">
        <f t="shared" si="346"/>
        <v>8.1712990576165365E-3</v>
      </c>
      <c r="N805" s="38">
        <v>3871</v>
      </c>
      <c r="O805" s="38">
        <v>12566</v>
      </c>
      <c r="P805" s="38">
        <v>192</v>
      </c>
      <c r="Q805" s="38">
        <v>102</v>
      </c>
      <c r="R805" s="38"/>
      <c r="S805" s="38"/>
      <c r="T805" s="38">
        <v>1</v>
      </c>
      <c r="U805" s="38">
        <v>0</v>
      </c>
      <c r="V805" s="38"/>
      <c r="W805" s="38">
        <f>IF(Copyright!B$11=1,IF(CF805&gt;0,CF805-T805-U805-X805,0),0)</f>
        <v>32</v>
      </c>
      <c r="X805" s="38">
        <v>2</v>
      </c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6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  <c r="BA805" s="3">
        <f>IF(Q805&gt;0,RANK(Q805,(N805:P805,Q805:AE805)),0)</f>
        <v>4</v>
      </c>
      <c r="BB805" s="3">
        <f>IF(R805&gt;0,RANK(R805,(N805:P805,Q805:AE805)),0)</f>
        <v>0</v>
      </c>
      <c r="BC805" s="3">
        <f>IF(S805&gt;0,RANK(S805,(N805:P805,Q805:AE805)),0)</f>
        <v>0</v>
      </c>
      <c r="BD805" s="3">
        <f>IF(T805&gt;0,RANK(T805,(N805:P805,Q805:AE805)),0)</f>
        <v>7</v>
      </c>
      <c r="BE805" s="2">
        <f t="shared" si="347"/>
        <v>6.083740904210903E-3</v>
      </c>
      <c r="BF805" s="2">
        <f t="shared" si="348"/>
        <v>0</v>
      </c>
      <c r="BG805" s="2">
        <f t="shared" si="349"/>
        <v>0</v>
      </c>
      <c r="BH805" s="2">
        <f t="shared" si="350"/>
        <v>5.9644518668734345E-5</v>
      </c>
      <c r="BJ805" t="s">
        <v>935</v>
      </c>
      <c r="BK805" t="s">
        <v>145</v>
      </c>
      <c r="BL805">
        <v>4</v>
      </c>
      <c r="BN805">
        <v>0</v>
      </c>
      <c r="BO805" s="60">
        <v>18</v>
      </c>
      <c r="BP805" s="62">
        <v>133</v>
      </c>
      <c r="BQ805" s="66">
        <f t="shared" si="351"/>
        <v>18133</v>
      </c>
      <c r="BR805" s="66">
        <f t="shared" si="352"/>
        <v>18133</v>
      </c>
      <c r="BS805" s="3" t="s">
        <v>3083</v>
      </c>
      <c r="BY805" s="73"/>
      <c r="CB805" s="95"/>
      <c r="CD805" s="38">
        <f t="shared" si="353"/>
        <v>0</v>
      </c>
      <c r="CE805" s="38">
        <f>12566+3871+102+192+35</f>
        <v>16766</v>
      </c>
      <c r="CF805" s="38">
        <v>35</v>
      </c>
      <c r="CM805" s="51"/>
      <c r="CN805" s="38"/>
      <c r="CO805" s="38"/>
      <c r="CP805" s="38"/>
      <c r="CQ805" s="38"/>
      <c r="CR805" s="38"/>
      <c r="CS805" s="38"/>
    </row>
    <row r="806" spans="1:97" ht="14" hidden="1" customHeight="1" outlineLevel="1" x14ac:dyDescent="0.2">
      <c r="A806" t="s">
        <v>1435</v>
      </c>
      <c r="B806" t="s">
        <v>145</v>
      </c>
      <c r="C806" s="1">
        <f t="shared" si="340"/>
        <v>10565</v>
      </c>
      <c r="D806" s="3">
        <f>IF(N806&gt;0, RANK(N806,(N806:P806,Q806:AE806)),0)</f>
        <v>2</v>
      </c>
      <c r="E806" s="3">
        <f>IF(O806&gt;0,RANK(O806,(N806:P806,Q806:AE806)),0)</f>
        <v>1</v>
      </c>
      <c r="F806" s="3">
        <f>IF(P806&gt;0,RANK(P806,(N806:P806,Q806:AE806)),0)</f>
        <v>3</v>
      </c>
      <c r="G806" s="1">
        <f t="shared" si="341"/>
        <v>5659</v>
      </c>
      <c r="H806" s="2">
        <f t="shared" si="342"/>
        <v>0.53563653573118786</v>
      </c>
      <c r="I806" s="2"/>
      <c r="J806" s="2">
        <f t="shared" si="343"/>
        <v>0.22233790818741125</v>
      </c>
      <c r="K806" s="2">
        <f t="shared" si="344"/>
        <v>0.75797444391859914</v>
      </c>
      <c r="L806" s="2">
        <f t="shared" si="345"/>
        <v>1.1452910553715097E-2</v>
      </c>
      <c r="M806" s="2">
        <f t="shared" si="346"/>
        <v>8.2347373402744829E-3</v>
      </c>
      <c r="N806" s="38">
        <v>2349</v>
      </c>
      <c r="O806" s="38">
        <v>8008</v>
      </c>
      <c r="P806" s="38">
        <v>121</v>
      </c>
      <c r="Q806" s="38">
        <v>69</v>
      </c>
      <c r="R806" s="38"/>
      <c r="S806" s="38"/>
      <c r="T806" s="38">
        <v>3</v>
      </c>
      <c r="U806" s="38">
        <v>1</v>
      </c>
      <c r="V806" s="38"/>
      <c r="W806" s="38">
        <f>IF(Copyright!B$11=1,IF(CF806&gt;0,CF806-T806-U806-X806,0),0)</f>
        <v>12</v>
      </c>
      <c r="X806" s="38">
        <v>2</v>
      </c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6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  <c r="BA806" s="3">
        <f>IF(Q806&gt;0,RANK(Q806,(N806:P806,Q806:AE806)),0)</f>
        <v>4</v>
      </c>
      <c r="BB806" s="3">
        <f>IF(R806&gt;0,RANK(R806,(N806:P806,Q806:AE806)),0)</f>
        <v>0</v>
      </c>
      <c r="BC806" s="3">
        <f>IF(S806&gt;0,RANK(S806,(N806:P806,Q806:AE806)),0)</f>
        <v>0</v>
      </c>
      <c r="BD806" s="3">
        <f>IF(T806&gt;0,RANK(T806,(N806:P806,Q806:AE806)),0)</f>
        <v>6</v>
      </c>
      <c r="BE806" s="2">
        <f t="shared" si="347"/>
        <v>6.5309985802176999E-3</v>
      </c>
      <c r="BF806" s="2">
        <f t="shared" si="348"/>
        <v>0</v>
      </c>
      <c r="BG806" s="2">
        <f t="shared" si="349"/>
        <v>0</v>
      </c>
      <c r="BH806" s="2">
        <f t="shared" si="350"/>
        <v>2.8395646000946523E-4</v>
      </c>
      <c r="BJ806" t="s">
        <v>1435</v>
      </c>
      <c r="BK806" t="s">
        <v>145</v>
      </c>
      <c r="BN806">
        <v>0</v>
      </c>
      <c r="BO806" s="60">
        <v>18</v>
      </c>
      <c r="BP806" s="62">
        <v>135</v>
      </c>
      <c r="BQ806" s="66">
        <f t="shared" si="351"/>
        <v>18135</v>
      </c>
      <c r="BR806" s="66">
        <f t="shared" si="352"/>
        <v>18135</v>
      </c>
      <c r="BS806" s="3" t="s">
        <v>3083</v>
      </c>
      <c r="BY806" s="73"/>
      <c r="CB806" s="95"/>
      <c r="CD806" s="38">
        <f t="shared" si="353"/>
        <v>1</v>
      </c>
      <c r="CE806" s="38">
        <v>10564</v>
      </c>
      <c r="CF806" s="38">
        <v>18</v>
      </c>
      <c r="CM806" s="51"/>
      <c r="CN806" s="38"/>
      <c r="CO806" s="38"/>
      <c r="CP806" s="38"/>
      <c r="CQ806" s="38"/>
      <c r="CR806" s="38"/>
      <c r="CS806" s="38"/>
    </row>
    <row r="807" spans="1:97" ht="14" hidden="1" customHeight="1" outlineLevel="1" x14ac:dyDescent="0.2">
      <c r="A807" t="s">
        <v>3098</v>
      </c>
      <c r="B807" t="s">
        <v>145</v>
      </c>
      <c r="C807" s="1">
        <f t="shared" si="340"/>
        <v>14403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>IF(P807&gt;0,RANK(P807,(N807:P807,Q807:AE807)),0)</f>
        <v>3</v>
      </c>
      <c r="G807" s="1">
        <f t="shared" si="341"/>
        <v>8844</v>
      </c>
      <c r="H807" s="2">
        <f t="shared" si="342"/>
        <v>0.61403874192876484</v>
      </c>
      <c r="I807" s="2"/>
      <c r="J807" s="2">
        <f t="shared" si="343"/>
        <v>0.18621120599875027</v>
      </c>
      <c r="K807" s="2">
        <f t="shared" si="344"/>
        <v>0.80024994792751514</v>
      </c>
      <c r="L807" s="2">
        <f t="shared" si="345"/>
        <v>7.8455877247795604E-3</v>
      </c>
      <c r="M807" s="2">
        <f t="shared" si="346"/>
        <v>5.6932583489550069E-3</v>
      </c>
      <c r="N807" s="38">
        <v>2682</v>
      </c>
      <c r="O807" s="38">
        <v>11526</v>
      </c>
      <c r="P807" s="38">
        <v>113</v>
      </c>
      <c r="Q807" s="38">
        <v>63</v>
      </c>
      <c r="R807" s="38"/>
      <c r="S807" s="38"/>
      <c r="T807" s="38">
        <v>2</v>
      </c>
      <c r="U807" s="38">
        <v>1</v>
      </c>
      <c r="V807" s="38"/>
      <c r="W807" s="38">
        <f>IF(Copyright!B$11=1,IF(CF807&gt;0,CF807-T807-U807-X807,0),0)</f>
        <v>0</v>
      </c>
      <c r="X807" s="38">
        <v>16</v>
      </c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6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  <c r="BA807" s="3">
        <f>IF(Q807&gt;0,RANK(Q807,(N807:P807,Q807:AE807)),0)</f>
        <v>4</v>
      </c>
      <c r="BB807" s="3">
        <f>IF(R807&gt;0,RANK(R807,(N807:P807,Q807:AE807)),0)</f>
        <v>0</v>
      </c>
      <c r="BC807" s="3">
        <f>IF(S807&gt;0,RANK(S807,(N807:P807,Q807:AE807)),0)</f>
        <v>0</v>
      </c>
      <c r="BD807" s="3">
        <f>IF(T807&gt;0,RANK(T807,(N807:P807,Q807:AE807)),0)</f>
        <v>6</v>
      </c>
      <c r="BE807" s="2">
        <f t="shared" si="347"/>
        <v>4.3740887315142675E-3</v>
      </c>
      <c r="BF807" s="2">
        <f t="shared" si="348"/>
        <v>0</v>
      </c>
      <c r="BG807" s="2">
        <f t="shared" si="349"/>
        <v>0</v>
      </c>
      <c r="BH807" s="2">
        <f t="shared" si="350"/>
        <v>1.3885995973061168E-4</v>
      </c>
      <c r="BJ807" t="s">
        <v>3098</v>
      </c>
      <c r="BK807" t="s">
        <v>145</v>
      </c>
      <c r="BL807">
        <v>9</v>
      </c>
      <c r="BN807">
        <v>0</v>
      </c>
      <c r="BO807" s="60">
        <v>18</v>
      </c>
      <c r="BP807" s="62">
        <v>137</v>
      </c>
      <c r="BQ807" s="66">
        <f t="shared" si="351"/>
        <v>18137</v>
      </c>
      <c r="BR807" s="66">
        <f t="shared" si="352"/>
        <v>18137</v>
      </c>
      <c r="BS807" s="3" t="s">
        <v>3083</v>
      </c>
      <c r="BY807" s="73"/>
      <c r="CB807" s="95"/>
      <c r="CD807" s="38">
        <f t="shared" si="353"/>
        <v>19</v>
      </c>
      <c r="CE807" s="38">
        <v>14384</v>
      </c>
      <c r="CG807" s="38" t="s">
        <v>3953</v>
      </c>
      <c r="CM807" s="51"/>
      <c r="CN807" s="38"/>
      <c r="CO807" s="38"/>
      <c r="CP807" s="38"/>
      <c r="CQ807" s="38"/>
      <c r="CR807" s="38"/>
      <c r="CS807" s="38"/>
    </row>
    <row r="808" spans="1:97" ht="14" hidden="1" customHeight="1" outlineLevel="1" x14ac:dyDescent="0.2">
      <c r="A808" t="s">
        <v>2438</v>
      </c>
      <c r="B808" t="s">
        <v>145</v>
      </c>
      <c r="C808" s="1">
        <f t="shared" si="340"/>
        <v>7656</v>
      </c>
      <c r="D808" s="3">
        <f>IF(N808&gt;0, RANK(N808,(N808:P808,Q808:AE808)),0)</f>
        <v>2</v>
      </c>
      <c r="E808" s="3">
        <f>IF(O808&gt;0,RANK(O808,(N808:P808,Q808:AE808)),0)</f>
        <v>1</v>
      </c>
      <c r="F808" s="3">
        <f>IF(P808&gt;0,RANK(P808,(N808:P808,Q808:AE808)),0)</f>
        <v>3</v>
      </c>
      <c r="G808" s="1">
        <f t="shared" si="341"/>
        <v>4137</v>
      </c>
      <c r="H808" s="2">
        <f t="shared" si="342"/>
        <v>0.54036050156739812</v>
      </c>
      <c r="I808" s="2"/>
      <c r="J808" s="2">
        <f t="shared" si="343"/>
        <v>0.21878265412748171</v>
      </c>
      <c r="K808" s="2">
        <f t="shared" si="344"/>
        <v>0.75914315569487978</v>
      </c>
      <c r="L808" s="2">
        <f t="shared" si="345"/>
        <v>1.4106583072100314E-2</v>
      </c>
      <c r="M808" s="2">
        <f t="shared" si="346"/>
        <v>7.9676071055381388E-3</v>
      </c>
      <c r="N808" s="38">
        <v>1675</v>
      </c>
      <c r="O808" s="38">
        <v>5812</v>
      </c>
      <c r="P808" s="38">
        <v>108</v>
      </c>
      <c r="Q808" s="38">
        <v>60</v>
      </c>
      <c r="R808" s="38"/>
      <c r="S808" s="38"/>
      <c r="T808" s="38">
        <v>1</v>
      </c>
      <c r="U808" s="38">
        <v>0</v>
      </c>
      <c r="V808" s="38"/>
      <c r="W808" s="38">
        <f>IF(Copyright!B$11=1,IF(CF808&gt;0,CF808-T808-U808-X808,0),0)</f>
        <v>0</v>
      </c>
      <c r="X808" s="38">
        <v>0</v>
      </c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6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BA808" s="3">
        <f>IF(Q808&gt;0,RANK(Q808,(N808:P808,Q808:AE808)),0)</f>
        <v>4</v>
      </c>
      <c r="BB808" s="3">
        <f>IF(R808&gt;0,RANK(R808,(N808:P808,Q808:AE808)),0)</f>
        <v>0</v>
      </c>
      <c r="BC808" s="3">
        <f>IF(S808&gt;0,RANK(S808,(N808:P808,Q808:AE808)),0)</f>
        <v>0</v>
      </c>
      <c r="BD808" s="3">
        <f>IF(T808&gt;0,RANK(T808,(N808:P808,Q808:AE808)),0)</f>
        <v>5</v>
      </c>
      <c r="BE808" s="2">
        <f t="shared" si="347"/>
        <v>7.8369905956112845E-3</v>
      </c>
      <c r="BF808" s="2">
        <f t="shared" si="348"/>
        <v>0</v>
      </c>
      <c r="BG808" s="2">
        <f t="shared" si="349"/>
        <v>0</v>
      </c>
      <c r="BH808" s="2">
        <f t="shared" si="350"/>
        <v>1.3061650992685477E-4</v>
      </c>
      <c r="BJ808" t="s">
        <v>2438</v>
      </c>
      <c r="BK808" t="s">
        <v>145</v>
      </c>
      <c r="BL808">
        <v>6</v>
      </c>
      <c r="BN808">
        <v>0</v>
      </c>
      <c r="BO808" s="60">
        <v>18</v>
      </c>
      <c r="BP808" s="62">
        <v>139</v>
      </c>
      <c r="BQ808" s="66">
        <f t="shared" si="351"/>
        <v>18139</v>
      </c>
      <c r="BR808" s="66">
        <f t="shared" si="352"/>
        <v>18139</v>
      </c>
      <c r="BS808" s="3" t="s">
        <v>3083</v>
      </c>
      <c r="CD808" s="38">
        <f t="shared" si="353"/>
        <v>7656</v>
      </c>
      <c r="CM808" s="51"/>
      <c r="CN808" s="38"/>
      <c r="CO808" s="38"/>
      <c r="CP808" s="38"/>
      <c r="CQ808" s="38"/>
      <c r="CR808" s="38"/>
      <c r="CS808" s="38"/>
    </row>
    <row r="809" spans="1:97" ht="14" hidden="1" customHeight="1" outlineLevel="1" x14ac:dyDescent="0.2">
      <c r="A809" t="s">
        <v>1667</v>
      </c>
      <c r="B809" t="s">
        <v>145</v>
      </c>
      <c r="C809" s="1">
        <f t="shared" si="340"/>
        <v>110821</v>
      </c>
      <c r="D809" s="3">
        <f>IF(N809&gt;0, RANK(N809,(N809:P809,Q809:AE809)),0)</f>
        <v>1</v>
      </c>
      <c r="E809" s="3">
        <f>IF(O809&gt;0,RANK(O809,(N809:P809,Q809:AE809)),0)</f>
        <v>2</v>
      </c>
      <c r="F809" s="3">
        <f>IF(P809&gt;0,RANK(P809,(N809:P809,Q809:AE809)),0)</f>
        <v>3</v>
      </c>
      <c r="G809" s="1">
        <f t="shared" si="341"/>
        <v>1630</v>
      </c>
      <c r="H809" s="2">
        <f t="shared" si="342"/>
        <v>1.4708403641909024E-2</v>
      </c>
      <c r="I809" s="2"/>
      <c r="J809" s="2">
        <f t="shared" si="343"/>
        <v>0.49823589391902257</v>
      </c>
      <c r="K809" s="2">
        <f t="shared" si="344"/>
        <v>0.48352749027711356</v>
      </c>
      <c r="L809" s="2">
        <f t="shared" si="345"/>
        <v>8.4731233250015785E-3</v>
      </c>
      <c r="M809" s="2">
        <f t="shared" si="346"/>
        <v>9.7634924788622974E-3</v>
      </c>
      <c r="N809" s="38">
        <v>55215</v>
      </c>
      <c r="O809" s="38">
        <v>53585</v>
      </c>
      <c r="P809" s="38">
        <v>939</v>
      </c>
      <c r="Q809" s="38">
        <v>680</v>
      </c>
      <c r="R809" s="38"/>
      <c r="S809" s="38"/>
      <c r="T809" s="38">
        <v>49</v>
      </c>
      <c r="U809" s="38">
        <v>46</v>
      </c>
      <c r="V809" s="38"/>
      <c r="W809" s="38">
        <f>IF(Copyright!B$11=1,IF(CF809&gt;0,CF809-T809-U809-X809,0),0)</f>
        <v>0</v>
      </c>
      <c r="X809" s="38">
        <v>307</v>
      </c>
      <c r="Y809" s="38"/>
      <c r="Z809" s="38"/>
      <c r="AA809" s="38"/>
      <c r="AB809" s="38"/>
      <c r="AC809" s="38"/>
      <c r="AD809" s="38"/>
      <c r="AE809" s="6"/>
      <c r="AF809" s="38"/>
      <c r="AG809" s="38"/>
      <c r="AH809" s="38"/>
      <c r="AI809" s="6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BA809" s="3">
        <f>IF(Q809&gt;0,RANK(Q809,(N809:P809,Q809:AE809)),0)</f>
        <v>4</v>
      </c>
      <c r="BB809" s="3">
        <f>IF(R809&gt;0,RANK(R809,(N809:P809,Q809:AE809)),0)</f>
        <v>0</v>
      </c>
      <c r="BC809" s="3">
        <f>IF(S809&gt;0,RANK(S809,(N809:P809,Q809:AE809)),0)</f>
        <v>0</v>
      </c>
      <c r="BD809" s="3">
        <f>IF(T809&gt;0,RANK(T809,(N809:P809,Q809:AE809)),0)</f>
        <v>6</v>
      </c>
      <c r="BE809" s="2">
        <f t="shared" si="347"/>
        <v>6.1360211512258506E-3</v>
      </c>
      <c r="BF809" s="2">
        <f t="shared" si="348"/>
        <v>0</v>
      </c>
      <c r="BG809" s="2">
        <f t="shared" si="349"/>
        <v>0</v>
      </c>
      <c r="BH809" s="2">
        <f t="shared" si="350"/>
        <v>4.421544653089216E-4</v>
      </c>
      <c r="BJ809" t="s">
        <v>1667</v>
      </c>
      <c r="BK809" t="s">
        <v>145</v>
      </c>
      <c r="BL809">
        <v>2</v>
      </c>
      <c r="BN809">
        <v>0</v>
      </c>
      <c r="BO809" s="60">
        <v>18</v>
      </c>
      <c r="BP809" s="62">
        <v>141</v>
      </c>
      <c r="BQ809" s="66">
        <f t="shared" si="351"/>
        <v>18141</v>
      </c>
      <c r="BR809" s="66">
        <f t="shared" si="352"/>
        <v>18141</v>
      </c>
      <c r="BS809" s="3" t="s">
        <v>3083</v>
      </c>
      <c r="BY809" s="73"/>
      <c r="CD809" s="38">
        <f t="shared" si="353"/>
        <v>-2</v>
      </c>
      <c r="CE809" s="38">
        <v>110823</v>
      </c>
      <c r="CM809" s="51"/>
      <c r="CN809" s="38"/>
      <c r="CO809" s="38"/>
      <c r="CP809" s="38"/>
      <c r="CQ809" s="38"/>
      <c r="CR809" s="38"/>
      <c r="CS809" s="38"/>
    </row>
    <row r="810" spans="1:97" ht="14" hidden="1" customHeight="1" outlineLevel="1" x14ac:dyDescent="0.2">
      <c r="A810" t="s">
        <v>811</v>
      </c>
      <c r="B810" t="s">
        <v>145</v>
      </c>
      <c r="C810" s="1">
        <f t="shared" si="340"/>
        <v>10187</v>
      </c>
      <c r="D810" s="3">
        <f>IF(N810&gt;0, RANK(N810,(N810:P810,Q810:AE810)),0)</f>
        <v>2</v>
      </c>
      <c r="E810" s="3">
        <f>IF(O810&gt;0,RANK(O810,(N810:P810,Q810:AE810)),0)</f>
        <v>1</v>
      </c>
      <c r="F810" s="3">
        <f>IF(P810&gt;0,RANK(P810,(N810:P810,Q810:AE810)),0)</f>
        <v>3</v>
      </c>
      <c r="G810" s="1">
        <f t="shared" si="341"/>
        <v>5244</v>
      </c>
      <c r="H810" s="2">
        <f t="shared" si="342"/>
        <v>0.5147737312260724</v>
      </c>
      <c r="I810" s="2"/>
      <c r="J810" s="2">
        <f t="shared" si="343"/>
        <v>0.23451457740257189</v>
      </c>
      <c r="K810" s="2">
        <f t="shared" si="344"/>
        <v>0.74928830862864437</v>
      </c>
      <c r="L810" s="2">
        <f t="shared" si="345"/>
        <v>1.2368705212525768E-2</v>
      </c>
      <c r="M810" s="2">
        <f t="shared" si="346"/>
        <v>3.8284087562579922E-3</v>
      </c>
      <c r="N810" s="38">
        <v>2389</v>
      </c>
      <c r="O810" s="38">
        <v>7633</v>
      </c>
      <c r="P810" s="38">
        <v>126</v>
      </c>
      <c r="Q810" s="38">
        <v>39</v>
      </c>
      <c r="R810" s="38"/>
      <c r="S810" s="38"/>
      <c r="T810" s="38">
        <v>0</v>
      </c>
      <c r="U810" s="38">
        <v>0</v>
      </c>
      <c r="V810" s="38"/>
      <c r="W810" s="38">
        <f>IF(Copyright!B$11=1,IF(CF810&gt;0,CF810-T810-U810-X810,0),0)</f>
        <v>0</v>
      </c>
      <c r="X810" s="38">
        <v>0</v>
      </c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6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BA810" s="3">
        <f>IF(Q810&gt;0,RANK(Q810,(N810:P810,Q810:AE810)),0)</f>
        <v>4</v>
      </c>
      <c r="BB810" s="3">
        <f>IF(R810&gt;0,RANK(R810,(N810:P810,Q810:AE810)),0)</f>
        <v>0</v>
      </c>
      <c r="BC810" s="3">
        <f>IF(S810&gt;0,RANK(S810,(N810:P810,Q810:AE810)),0)</f>
        <v>0</v>
      </c>
      <c r="BD810" s="3">
        <f>IF(T810&gt;0,RANK(T810,(N810:P810,Q810:AE810)),0)</f>
        <v>0</v>
      </c>
      <c r="BE810" s="2">
        <f t="shared" si="347"/>
        <v>3.8284087562579757E-3</v>
      </c>
      <c r="BF810" s="2">
        <f t="shared" si="348"/>
        <v>0</v>
      </c>
      <c r="BG810" s="2">
        <f t="shared" si="349"/>
        <v>0</v>
      </c>
      <c r="BH810" s="2">
        <f t="shared" si="350"/>
        <v>0</v>
      </c>
      <c r="BJ810" t="s">
        <v>811</v>
      </c>
      <c r="BK810" t="s">
        <v>145</v>
      </c>
      <c r="BL810">
        <v>9</v>
      </c>
      <c r="BN810">
        <v>0</v>
      </c>
      <c r="BO810" s="60">
        <v>18</v>
      </c>
      <c r="BP810" s="62">
        <v>143</v>
      </c>
      <c r="BQ810" s="66">
        <f t="shared" si="351"/>
        <v>18143</v>
      </c>
      <c r="BR810" s="66">
        <f t="shared" si="352"/>
        <v>18143</v>
      </c>
      <c r="BS810" s="3" t="s">
        <v>3083</v>
      </c>
      <c r="BY810" s="73"/>
      <c r="CD810" s="38">
        <f t="shared" si="353"/>
        <v>10187</v>
      </c>
      <c r="CM810" s="51"/>
      <c r="CN810" s="38"/>
      <c r="CO810" s="38"/>
      <c r="CP810" s="38"/>
      <c r="CQ810" s="38"/>
      <c r="CR810" s="38"/>
      <c r="CS810" s="38"/>
    </row>
    <row r="811" spans="1:97" ht="14" hidden="1" customHeight="1" outlineLevel="1" x14ac:dyDescent="0.2">
      <c r="A811" t="s">
        <v>23</v>
      </c>
      <c r="B811" t="s">
        <v>145</v>
      </c>
      <c r="C811" s="1">
        <f t="shared" si="340"/>
        <v>19754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>IF(P811&gt;0,RANK(P811,(N811:P811,Q811:AE811)),0)</f>
        <v>3</v>
      </c>
      <c r="G811" s="1">
        <f t="shared" si="341"/>
        <v>9483</v>
      </c>
      <c r="H811" s="2">
        <f t="shared" si="342"/>
        <v>0.48005467247139821</v>
      </c>
      <c r="I811" s="2"/>
      <c r="J811" s="2">
        <f t="shared" si="343"/>
        <v>0.25083527386858356</v>
      </c>
      <c r="K811" s="2">
        <f t="shared" si="344"/>
        <v>0.73088994633998172</v>
      </c>
      <c r="L811" s="2">
        <f t="shared" si="345"/>
        <v>1.1288852890553812E-2</v>
      </c>
      <c r="M811" s="2">
        <f t="shared" si="346"/>
        <v>6.9859269008809583E-3</v>
      </c>
      <c r="N811" s="38">
        <v>4955</v>
      </c>
      <c r="O811" s="38">
        <v>14438</v>
      </c>
      <c r="P811" s="38">
        <v>223</v>
      </c>
      <c r="Q811" s="38">
        <v>138</v>
      </c>
      <c r="R811" s="38"/>
      <c r="S811" s="38"/>
      <c r="T811" s="38">
        <v>0</v>
      </c>
      <c r="U811" s="38">
        <v>0</v>
      </c>
      <c r="V811" s="38"/>
      <c r="W811" s="38">
        <f>IF(Copyright!B$11=1,IF(CF811&gt;0,CF811-T811-U811-X811,0),0)</f>
        <v>0</v>
      </c>
      <c r="X811" s="38">
        <v>0</v>
      </c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6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BA811" s="3">
        <f>IF(Q811&gt;0,RANK(Q811,(N811:P811,Q811:AE811)),0)</f>
        <v>4</v>
      </c>
      <c r="BB811" s="3">
        <f>IF(R811&gt;0,RANK(R811,(N811:P811,Q811:AE811)),0)</f>
        <v>0</v>
      </c>
      <c r="BC811" s="3">
        <f>IF(S811&gt;0,RANK(S811,(N811:P811,Q811:AE811)),0)</f>
        <v>0</v>
      </c>
      <c r="BD811" s="3">
        <f>IF(T811&gt;0,RANK(T811,(N811:P811,Q811:AE811)),0)</f>
        <v>0</v>
      </c>
      <c r="BE811" s="2">
        <f t="shared" si="347"/>
        <v>6.9859269008808343E-3</v>
      </c>
      <c r="BF811" s="2">
        <f t="shared" si="348"/>
        <v>0</v>
      </c>
      <c r="BG811" s="2">
        <f t="shared" si="349"/>
        <v>0</v>
      </c>
      <c r="BH811" s="2">
        <f t="shared" si="350"/>
        <v>0</v>
      </c>
      <c r="BJ811" t="s">
        <v>23</v>
      </c>
      <c r="BK811" t="s">
        <v>145</v>
      </c>
      <c r="BL811">
        <v>6</v>
      </c>
      <c r="BN811">
        <v>0</v>
      </c>
      <c r="BO811" s="60">
        <v>18</v>
      </c>
      <c r="BP811" s="62">
        <v>145</v>
      </c>
      <c r="BQ811" s="66">
        <f t="shared" si="351"/>
        <v>18145</v>
      </c>
      <c r="BR811" s="66">
        <f t="shared" si="352"/>
        <v>18145</v>
      </c>
      <c r="BS811" s="3" t="s">
        <v>3083</v>
      </c>
      <c r="BY811" s="73"/>
      <c r="CD811" s="38">
        <f t="shared" si="353"/>
        <v>19754</v>
      </c>
      <c r="CM811" s="51"/>
      <c r="CN811" s="38"/>
      <c r="CO811" s="38"/>
      <c r="CP811" s="38"/>
      <c r="CQ811" s="38"/>
      <c r="CR811" s="38"/>
      <c r="CS811" s="38"/>
    </row>
    <row r="812" spans="1:97" ht="14" hidden="1" customHeight="1" outlineLevel="1" x14ac:dyDescent="0.2">
      <c r="A812" t="s">
        <v>619</v>
      </c>
      <c r="B812" t="s">
        <v>145</v>
      </c>
      <c r="C812" s="1">
        <f t="shared" si="340"/>
        <v>10442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>IF(P812&gt;0,RANK(P812,(N812:P812,Q812:AE812)),0)</f>
        <v>3</v>
      </c>
      <c r="G812" s="1">
        <f t="shared" si="341"/>
        <v>4511</v>
      </c>
      <c r="H812" s="2">
        <f t="shared" si="342"/>
        <v>0.43200536295728786</v>
      </c>
      <c r="I812" s="2"/>
      <c r="J812" s="2">
        <f t="shared" si="343"/>
        <v>0.2732235203983911</v>
      </c>
      <c r="K812" s="2">
        <f t="shared" si="344"/>
        <v>0.70522888335567901</v>
      </c>
      <c r="L812" s="2">
        <f t="shared" si="345"/>
        <v>1.273702355870523E-2</v>
      </c>
      <c r="M812" s="2">
        <f t="shared" si="346"/>
        <v>8.8105726872247155E-3</v>
      </c>
      <c r="N812" s="38">
        <v>2853</v>
      </c>
      <c r="O812" s="38">
        <v>7364</v>
      </c>
      <c r="P812" s="38">
        <v>133</v>
      </c>
      <c r="Q812" s="38">
        <v>76</v>
      </c>
      <c r="R812" s="38"/>
      <c r="S812" s="38"/>
      <c r="T812" s="38">
        <v>1</v>
      </c>
      <c r="U812" s="38">
        <v>1</v>
      </c>
      <c r="V812" s="38"/>
      <c r="W812" s="38">
        <f>IF(Copyright!B$11=1,IF(CF812&gt;0,CF812-T812-U812-X812,0),0)</f>
        <v>13</v>
      </c>
      <c r="X812" s="38">
        <v>1</v>
      </c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6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BA812" s="3">
        <f>IF(Q812&gt;0,RANK(Q812,(N812:P812,Q812:AE812)),0)</f>
        <v>4</v>
      </c>
      <c r="BB812" s="3">
        <f>IF(R812&gt;0,RANK(R812,(N812:P812,Q812:AE812)),0)</f>
        <v>0</v>
      </c>
      <c r="BC812" s="3">
        <f>IF(S812&gt;0,RANK(S812,(N812:P812,Q812:AE812)),0)</f>
        <v>0</v>
      </c>
      <c r="BD812" s="3">
        <f>IF(T812&gt;0,RANK(T812,(N812:P812,Q812:AE812)),0)</f>
        <v>6</v>
      </c>
      <c r="BE812" s="2">
        <f t="shared" si="347"/>
        <v>7.2782991764029879E-3</v>
      </c>
      <c r="BF812" s="2">
        <f t="shared" si="348"/>
        <v>0</v>
      </c>
      <c r="BG812" s="2">
        <f t="shared" si="349"/>
        <v>0</v>
      </c>
      <c r="BH812" s="2">
        <f t="shared" si="350"/>
        <v>9.5767094426355101E-5</v>
      </c>
      <c r="BJ812" t="s">
        <v>619</v>
      </c>
      <c r="BK812" t="s">
        <v>145</v>
      </c>
      <c r="BL812">
        <v>8</v>
      </c>
      <c r="BN812">
        <v>0</v>
      </c>
      <c r="BO812" s="60">
        <v>18</v>
      </c>
      <c r="BP812" s="62">
        <v>147</v>
      </c>
      <c r="BQ812" s="66">
        <f t="shared" si="351"/>
        <v>18147</v>
      </c>
      <c r="BR812" s="66">
        <f t="shared" si="352"/>
        <v>18147</v>
      </c>
      <c r="BS812" s="3" t="s">
        <v>3083</v>
      </c>
      <c r="BY812" s="73"/>
      <c r="CB812" s="95"/>
      <c r="CD812" s="38">
        <f t="shared" si="353"/>
        <v>4</v>
      </c>
      <c r="CE812" s="38">
        <f>7361+2852+76+133+16</f>
        <v>10438</v>
      </c>
      <c r="CF812" s="38">
        <v>16</v>
      </c>
      <c r="CM812" s="51"/>
      <c r="CN812" s="38"/>
      <c r="CO812" s="38"/>
      <c r="CP812" s="38"/>
      <c r="CQ812" s="38"/>
      <c r="CR812" s="38"/>
      <c r="CS812" s="38"/>
    </row>
    <row r="813" spans="1:97" ht="14" hidden="1" customHeight="1" outlineLevel="1" x14ac:dyDescent="0.2">
      <c r="A813" t="s">
        <v>457</v>
      </c>
      <c r="B813" t="s">
        <v>145</v>
      </c>
      <c r="C813" s="1">
        <f t="shared" si="340"/>
        <v>10478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>IF(P813&gt;0,RANK(P813,(N813:P813,Q813:AE813)),0)</f>
        <v>3</v>
      </c>
      <c r="G813" s="1">
        <f t="shared" si="341"/>
        <v>5453</v>
      </c>
      <c r="H813" s="2">
        <f t="shared" si="342"/>
        <v>0.52042374498950184</v>
      </c>
      <c r="I813" s="2"/>
      <c r="J813" s="2">
        <f t="shared" si="343"/>
        <v>0.23248711586180568</v>
      </c>
      <c r="K813" s="2">
        <f t="shared" si="344"/>
        <v>0.75291086085130754</v>
      </c>
      <c r="L813" s="2">
        <f t="shared" si="345"/>
        <v>9.2574918877648404E-3</v>
      </c>
      <c r="M813" s="2">
        <f t="shared" si="346"/>
        <v>5.3445313991219157E-3</v>
      </c>
      <c r="N813" s="38">
        <v>2436</v>
      </c>
      <c r="O813" s="38">
        <v>7889</v>
      </c>
      <c r="P813" s="38">
        <v>97</v>
      </c>
      <c r="Q813" s="38">
        <v>56</v>
      </c>
      <c r="R813" s="38"/>
      <c r="S813" s="38"/>
      <c r="T813" s="38">
        <v>0</v>
      </c>
      <c r="U813" s="38">
        <v>0</v>
      </c>
      <c r="V813" s="38"/>
      <c r="W813" s="38">
        <f>IF(Copyright!B$11=1,IF(CF813&gt;0,CF813-T813-U813-X813,0),0)</f>
        <v>0</v>
      </c>
      <c r="X813" s="38">
        <v>0</v>
      </c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6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BA813" s="3">
        <f>IF(Q813&gt;0,RANK(Q813,(N813:P813,Q813:AE813)),0)</f>
        <v>4</v>
      </c>
      <c r="BB813" s="3">
        <f>IF(R813&gt;0,RANK(R813,(N813:P813,Q813:AE813)),0)</f>
        <v>0</v>
      </c>
      <c r="BC813" s="3">
        <f>IF(S813&gt;0,RANK(S813,(N813:P813,Q813:AE813)),0)</f>
        <v>0</v>
      </c>
      <c r="BD813" s="3">
        <f>IF(T813&gt;0,RANK(T813,(N813:P813,Q813:AE813)),0)</f>
        <v>0</v>
      </c>
      <c r="BE813" s="2">
        <f t="shared" si="347"/>
        <v>5.3445313991219694E-3</v>
      </c>
      <c r="BF813" s="2">
        <f t="shared" si="348"/>
        <v>0</v>
      </c>
      <c r="BG813" s="2">
        <f t="shared" si="349"/>
        <v>0</v>
      </c>
      <c r="BH813" s="2">
        <f t="shared" si="350"/>
        <v>0</v>
      </c>
      <c r="BJ813" t="s">
        <v>457</v>
      </c>
      <c r="BK813" t="s">
        <v>145</v>
      </c>
      <c r="BL813">
        <v>2</v>
      </c>
      <c r="BN813">
        <v>0</v>
      </c>
      <c r="BO813" s="60">
        <v>18</v>
      </c>
      <c r="BP813" s="62">
        <v>149</v>
      </c>
      <c r="BQ813" s="66">
        <f t="shared" si="351"/>
        <v>18149</v>
      </c>
      <c r="BR813" s="66">
        <f t="shared" si="352"/>
        <v>18149</v>
      </c>
      <c r="BS813" s="3" t="s">
        <v>3083</v>
      </c>
      <c r="BY813" s="73"/>
      <c r="CD813" s="38">
        <f t="shared" si="353"/>
        <v>10478</v>
      </c>
      <c r="CM813" s="51"/>
      <c r="CN813" s="38"/>
      <c r="CO813" s="38"/>
      <c r="CP813" s="38"/>
      <c r="CQ813" s="38"/>
      <c r="CR813" s="38"/>
      <c r="CS813" s="38"/>
    </row>
    <row r="814" spans="1:97" ht="14" hidden="1" customHeight="1" outlineLevel="1" x14ac:dyDescent="0.2">
      <c r="A814" t="s">
        <v>158</v>
      </c>
      <c r="B814" t="s">
        <v>145</v>
      </c>
      <c r="C814" s="1">
        <f t="shared" si="340"/>
        <v>16409</v>
      </c>
      <c r="D814" s="3">
        <f>IF(N814&gt;0, RANK(N814,(N814:P814,Q814:AE814)),0)</f>
        <v>2</v>
      </c>
      <c r="E814" s="3">
        <f>IF(O814&gt;0,RANK(O814,(N814:P814,Q814:AE814)),0)</f>
        <v>1</v>
      </c>
      <c r="F814" s="3">
        <f>IF(P814&gt;0,RANK(P814,(N814:P814,Q814:AE814)),0)</f>
        <v>3</v>
      </c>
      <c r="G814" s="1">
        <f t="shared" si="341"/>
        <v>6889</v>
      </c>
      <c r="H814" s="2">
        <f t="shared" si="342"/>
        <v>0.41983058077884089</v>
      </c>
      <c r="I814" s="2"/>
      <c r="J814" s="2">
        <f t="shared" si="343"/>
        <v>0.28021207873727833</v>
      </c>
      <c r="K814" s="2">
        <f t="shared" si="344"/>
        <v>0.70004265951611921</v>
      </c>
      <c r="L814" s="2">
        <f t="shared" si="345"/>
        <v>9.01944055091718E-3</v>
      </c>
      <c r="M814" s="2">
        <f t="shared" si="346"/>
        <v>1.0725821195685225E-2</v>
      </c>
      <c r="N814" s="38">
        <v>4598</v>
      </c>
      <c r="O814" s="38">
        <v>11487</v>
      </c>
      <c r="P814" s="38">
        <v>148</v>
      </c>
      <c r="Q814" s="38">
        <v>121</v>
      </c>
      <c r="R814" s="38"/>
      <c r="S814" s="38"/>
      <c r="T814" s="38">
        <v>1</v>
      </c>
      <c r="U814" s="38">
        <v>2</v>
      </c>
      <c r="V814" s="38"/>
      <c r="W814" s="38">
        <f>IF(Copyright!B$11=1,IF(CF814&gt;0,CF814-T814-U814-X814,0),0)</f>
        <v>45</v>
      </c>
      <c r="X814" s="38">
        <v>7</v>
      </c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6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BA814" s="3">
        <f>IF(Q814&gt;0,RANK(Q814,(N814:P814,Q814:AE814)),0)</f>
        <v>4</v>
      </c>
      <c r="BB814" s="3">
        <f>IF(R814&gt;0,RANK(R814,(N814:P814,Q814:AE814)),0)</f>
        <v>0</v>
      </c>
      <c r="BC814" s="3">
        <f>IF(S814&gt;0,RANK(S814,(N814:P814,Q814:AE814)),0)</f>
        <v>0</v>
      </c>
      <c r="BD814" s="3">
        <f>IF(T814&gt;0,RANK(T814,(N814:P814,Q814:AE814)),0)</f>
        <v>8</v>
      </c>
      <c r="BE814" s="2">
        <f t="shared" si="347"/>
        <v>7.3740020720336405E-3</v>
      </c>
      <c r="BF814" s="2">
        <f t="shared" si="348"/>
        <v>0</v>
      </c>
      <c r="BG814" s="2">
        <f t="shared" si="349"/>
        <v>0</v>
      </c>
      <c r="BH814" s="2">
        <f t="shared" si="350"/>
        <v>6.094216588457554E-5</v>
      </c>
      <c r="BJ814" t="s">
        <v>158</v>
      </c>
      <c r="BK814" t="s">
        <v>145</v>
      </c>
      <c r="BL814">
        <v>3</v>
      </c>
      <c r="BN814">
        <v>0</v>
      </c>
      <c r="BO814" s="60">
        <v>18</v>
      </c>
      <c r="BP814" s="62">
        <v>151</v>
      </c>
      <c r="BQ814" s="66">
        <f t="shared" si="351"/>
        <v>18151</v>
      </c>
      <c r="BR814" s="66">
        <f t="shared" si="352"/>
        <v>18151</v>
      </c>
      <c r="BS814" s="3" t="s">
        <v>3083</v>
      </c>
      <c r="BY814" s="73"/>
      <c r="CB814" s="95"/>
      <c r="CD814" s="38">
        <f t="shared" si="353"/>
        <v>4</v>
      </c>
      <c r="CE814" s="38">
        <v>16405</v>
      </c>
      <c r="CF814" s="38">
        <v>55</v>
      </c>
      <c r="CM814" s="51"/>
      <c r="CN814" s="38"/>
      <c r="CO814" s="38"/>
      <c r="CP814" s="38"/>
      <c r="CQ814" s="38"/>
      <c r="CR814" s="38"/>
      <c r="CS814" s="38"/>
    </row>
    <row r="815" spans="1:97" ht="14" hidden="1" customHeight="1" outlineLevel="1" x14ac:dyDescent="0.2">
      <c r="A815" t="s">
        <v>1020</v>
      </c>
      <c r="B815" t="s">
        <v>145</v>
      </c>
      <c r="C815" s="1">
        <f t="shared" si="340"/>
        <v>8795</v>
      </c>
      <c r="D815" s="3">
        <f>IF(N815&gt;0, RANK(N815,(N815:P815,Q815:AE815)),0)</f>
        <v>2</v>
      </c>
      <c r="E815" s="3">
        <f>IF(O815&gt;0,RANK(O815,(N815:P815,Q815:AE815)),0)</f>
        <v>1</v>
      </c>
      <c r="F815" s="3">
        <f>IF(P815&gt;0,RANK(P815,(N815:P815,Q815:AE815)),0)</f>
        <v>3</v>
      </c>
      <c r="G815" s="1">
        <f t="shared" si="341"/>
        <v>4633</v>
      </c>
      <c r="H815" s="2">
        <f t="shared" si="342"/>
        <v>0.52677657760090957</v>
      </c>
      <c r="I815" s="2"/>
      <c r="J815" s="2">
        <f t="shared" si="343"/>
        <v>0.22808413871517907</v>
      </c>
      <c r="K815" s="2">
        <f t="shared" si="344"/>
        <v>0.75486071631608864</v>
      </c>
      <c r="L815" s="2">
        <f t="shared" si="345"/>
        <v>1.2620807276861854E-2</v>
      </c>
      <c r="M815" s="2">
        <f t="shared" si="346"/>
        <v>4.434337691870429E-3</v>
      </c>
      <c r="N815" s="38">
        <v>2006</v>
      </c>
      <c r="O815" s="38">
        <v>6639</v>
      </c>
      <c r="P815" s="38">
        <v>111</v>
      </c>
      <c r="Q815" s="38">
        <v>36</v>
      </c>
      <c r="R815" s="38"/>
      <c r="S815" s="38"/>
      <c r="T815" s="38">
        <v>0</v>
      </c>
      <c r="U815" s="38">
        <v>1</v>
      </c>
      <c r="V815" s="38"/>
      <c r="W815" s="38">
        <f>IF(Copyright!B$11=1,IF(CF815&gt;0,CF815-T815-U815-X815,0),0)</f>
        <v>0</v>
      </c>
      <c r="X815" s="38">
        <v>2</v>
      </c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6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BA815" s="3">
        <f>IF(Q815&gt;0,RANK(Q815,(N815:P815,Q815:AE815)),0)</f>
        <v>4</v>
      </c>
      <c r="BB815" s="3">
        <f>IF(R815&gt;0,RANK(R815,(N815:P815,Q815:AE815)),0)</f>
        <v>0</v>
      </c>
      <c r="BC815" s="3">
        <f>IF(S815&gt;0,RANK(S815,(N815:P815,Q815:AE815)),0)</f>
        <v>0</v>
      </c>
      <c r="BD815" s="3">
        <f>IF(T815&gt;0,RANK(T815,(N815:P815,Q815:AE815)),0)</f>
        <v>0</v>
      </c>
      <c r="BE815" s="2">
        <f t="shared" si="347"/>
        <v>4.093234792495736E-3</v>
      </c>
      <c r="BF815" s="2">
        <f t="shared" si="348"/>
        <v>0</v>
      </c>
      <c r="BG815" s="2">
        <f t="shared" si="349"/>
        <v>0</v>
      </c>
      <c r="BH815" s="2">
        <f t="shared" si="350"/>
        <v>0</v>
      </c>
      <c r="BJ815" t="s">
        <v>1020</v>
      </c>
      <c r="BK815" t="s">
        <v>145</v>
      </c>
      <c r="BL815">
        <v>8</v>
      </c>
      <c r="BN815">
        <v>0</v>
      </c>
      <c r="BO815" s="60">
        <v>18</v>
      </c>
      <c r="BP815" s="62">
        <v>153</v>
      </c>
      <c r="BQ815" s="66">
        <f t="shared" si="351"/>
        <v>18153</v>
      </c>
      <c r="BR815" s="66">
        <f t="shared" si="352"/>
        <v>18153</v>
      </c>
      <c r="BS815" s="3" t="s">
        <v>3083</v>
      </c>
      <c r="BY815" s="73"/>
      <c r="CD815" s="38">
        <f t="shared" si="353"/>
        <v>8795</v>
      </c>
      <c r="CM815" s="51"/>
      <c r="CN815" s="38"/>
      <c r="CO815" s="38"/>
      <c r="CP815" s="38"/>
      <c r="CQ815" s="38"/>
      <c r="CR815" s="38"/>
      <c r="CS815" s="38"/>
    </row>
    <row r="816" spans="1:97" ht="14" hidden="1" customHeight="1" outlineLevel="1" x14ac:dyDescent="0.2">
      <c r="A816" t="s">
        <v>1042</v>
      </c>
      <c r="B816" t="s">
        <v>145</v>
      </c>
      <c r="C816" s="1">
        <f t="shared" si="340"/>
        <v>4258</v>
      </c>
      <c r="D816" s="3">
        <f>IF(N816&gt;0, RANK(N816,(N816:P816,Q816:AE816)),0)</f>
        <v>2</v>
      </c>
      <c r="E816" s="3">
        <f>IF(O816&gt;0,RANK(O816,(N816:P816,Q816:AE816)),0)</f>
        <v>1</v>
      </c>
      <c r="F816" s="3">
        <f>IF(P816&gt;0,RANK(P816,(N816:P816,Q816:AE816)),0)</f>
        <v>3</v>
      </c>
      <c r="G816" s="1">
        <f t="shared" si="341"/>
        <v>2446</v>
      </c>
      <c r="H816" s="2">
        <f t="shared" si="342"/>
        <v>0.57444809769844996</v>
      </c>
      <c r="I816" s="2"/>
      <c r="J816" s="2">
        <f t="shared" si="343"/>
        <v>0.20502583372475341</v>
      </c>
      <c r="K816" s="2">
        <f t="shared" si="344"/>
        <v>0.77947393142320343</v>
      </c>
      <c r="L816" s="2">
        <f t="shared" si="345"/>
        <v>1.2447158290277125E-2</v>
      </c>
      <c r="M816" s="2">
        <f t="shared" si="346"/>
        <v>3.0530765617659793E-3</v>
      </c>
      <c r="N816" s="38">
        <v>873</v>
      </c>
      <c r="O816" s="38">
        <v>3319</v>
      </c>
      <c r="P816" s="38">
        <v>53</v>
      </c>
      <c r="Q816" s="38">
        <v>12</v>
      </c>
      <c r="R816" s="38"/>
      <c r="S816" s="38"/>
      <c r="T816" s="38">
        <v>0</v>
      </c>
      <c r="U816" s="38">
        <v>0</v>
      </c>
      <c r="V816" s="38"/>
      <c r="W816" s="38">
        <f>IF(Copyright!B$11=1,IF(CF816&gt;0,CF816-T816-U816-X816,0),0)</f>
        <v>0</v>
      </c>
      <c r="X816" s="38">
        <v>1</v>
      </c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6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BA816" s="3">
        <f>IF(Q816&gt;0,RANK(Q816,(N816:P816,Q816:AE816)),0)</f>
        <v>4</v>
      </c>
      <c r="BB816" s="3">
        <f>IF(R816&gt;0,RANK(R816,(N816:P816,Q816:AE816)),0)</f>
        <v>0</v>
      </c>
      <c r="BC816" s="3">
        <f>IF(S816&gt;0,RANK(S816,(N816:P816,Q816:AE816)),0)</f>
        <v>0</v>
      </c>
      <c r="BD816" s="3">
        <f>IF(T816&gt;0,RANK(T816,(N816:P816,Q816:AE816)),0)</f>
        <v>0</v>
      </c>
      <c r="BE816" s="2">
        <f t="shared" si="347"/>
        <v>2.8182245185533112E-3</v>
      </c>
      <c r="BF816" s="2">
        <f t="shared" si="348"/>
        <v>0</v>
      </c>
      <c r="BG816" s="2">
        <f t="shared" si="349"/>
        <v>0</v>
      </c>
      <c r="BH816" s="2">
        <f t="shared" si="350"/>
        <v>0</v>
      </c>
      <c r="BJ816" t="s">
        <v>1042</v>
      </c>
      <c r="BK816" t="s">
        <v>145</v>
      </c>
      <c r="BL816">
        <v>9</v>
      </c>
      <c r="BN816">
        <v>0</v>
      </c>
      <c r="BO816" s="60">
        <v>18</v>
      </c>
      <c r="BP816" s="62">
        <v>155</v>
      </c>
      <c r="BQ816" s="66">
        <f t="shared" si="351"/>
        <v>18155</v>
      </c>
      <c r="BR816" s="66">
        <f t="shared" si="352"/>
        <v>18155</v>
      </c>
      <c r="BS816" s="3" t="s">
        <v>3083</v>
      </c>
      <c r="CD816" s="38">
        <f t="shared" si="353"/>
        <v>4258</v>
      </c>
      <c r="CM816" s="51"/>
      <c r="CN816" s="38"/>
      <c r="CO816" s="38"/>
      <c r="CP816" s="38"/>
      <c r="CQ816" s="38"/>
      <c r="CR816" s="38"/>
      <c r="CS816" s="38"/>
    </row>
    <row r="817" spans="1:97" ht="14" hidden="1" customHeight="1" outlineLevel="1" x14ac:dyDescent="0.2">
      <c r="A817" t="s">
        <v>57</v>
      </c>
      <c r="B817" t="s">
        <v>145</v>
      </c>
      <c r="C817" s="1">
        <f t="shared" si="340"/>
        <v>67194</v>
      </c>
      <c r="D817" s="3">
        <f>IF(N817&gt;0, RANK(N817,(N817:P817,Q817:AE817)),0)</f>
        <v>2</v>
      </c>
      <c r="E817" s="3">
        <f>IF(O817&gt;0,RANK(O817,(N817:P817,Q817:AE817)),0)</f>
        <v>1</v>
      </c>
      <c r="F817" s="3">
        <f>IF(P817&gt;0,RANK(P817,(N817:P817,Q817:AE817)),0)</f>
        <v>3</v>
      </c>
      <c r="G817" s="1">
        <f t="shared" si="341"/>
        <v>100</v>
      </c>
      <c r="H817" s="2">
        <f t="shared" si="342"/>
        <v>1.4882281156055599E-3</v>
      </c>
      <c r="I817" s="2"/>
      <c r="J817" s="2">
        <f t="shared" si="343"/>
        <v>0.48639759502336516</v>
      </c>
      <c r="K817" s="2">
        <f t="shared" si="344"/>
        <v>0.48788582313897072</v>
      </c>
      <c r="L817" s="2">
        <f t="shared" si="345"/>
        <v>1.0164598029585975E-2</v>
      </c>
      <c r="M817" s="2">
        <f t="shared" si="346"/>
        <v>1.5551983808078091E-2</v>
      </c>
      <c r="N817" s="38">
        <v>32683</v>
      </c>
      <c r="O817" s="38">
        <v>32783</v>
      </c>
      <c r="P817" s="38">
        <v>683</v>
      </c>
      <c r="Q817" s="38">
        <v>612</v>
      </c>
      <c r="R817" s="38"/>
      <c r="S817" s="38"/>
      <c r="T817" s="38">
        <v>39</v>
      </c>
      <c r="U817" s="38">
        <v>22</v>
      </c>
      <c r="V817" s="38"/>
      <c r="W817" s="38">
        <f>IF(Copyright!B$11=1,IF(CF817&gt;0,CF817-T817-U817-X817,0),0)</f>
        <v>293</v>
      </c>
      <c r="X817" s="38">
        <v>79</v>
      </c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6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BA817" s="3">
        <f>IF(Q817&gt;0,RANK(Q817,(N817:P817,Q817:AE817)),0)</f>
        <v>4</v>
      </c>
      <c r="BB817" s="3">
        <f>IF(R817&gt;0,RANK(R817,(N817:P817,Q817:AE817)),0)</f>
        <v>0</v>
      </c>
      <c r="BC817" s="3">
        <f>IF(S817&gt;0,RANK(S817,(N817:P817,Q817:AE817)),0)</f>
        <v>0</v>
      </c>
      <c r="BD817" s="3">
        <f>IF(T817&gt;0,RANK(T817,(N817:P817,Q817:AE817)),0)</f>
        <v>7</v>
      </c>
      <c r="BE817" s="2">
        <f t="shared" si="347"/>
        <v>9.1079560675060272E-3</v>
      </c>
      <c r="BF817" s="2">
        <f t="shared" si="348"/>
        <v>0</v>
      </c>
      <c r="BG817" s="2">
        <f t="shared" si="349"/>
        <v>0</v>
      </c>
      <c r="BH817" s="2">
        <f t="shared" si="350"/>
        <v>5.8040896508616845E-4</v>
      </c>
      <c r="BJ817" t="s">
        <v>57</v>
      </c>
      <c r="BK817" t="s">
        <v>145</v>
      </c>
      <c r="BL817">
        <v>4</v>
      </c>
      <c r="BN817">
        <v>0</v>
      </c>
      <c r="BO817" s="60">
        <v>18</v>
      </c>
      <c r="BP817" s="62">
        <v>157</v>
      </c>
      <c r="BQ817" s="66">
        <f t="shared" si="351"/>
        <v>18157</v>
      </c>
      <c r="BR817" s="66">
        <f t="shared" si="352"/>
        <v>18157</v>
      </c>
      <c r="BS817" s="3" t="s">
        <v>3083</v>
      </c>
      <c r="BY817" s="73"/>
      <c r="CB817" s="95"/>
      <c r="CD817" s="38">
        <f t="shared" si="353"/>
        <v>0</v>
      </c>
      <c r="CE817" s="38">
        <v>67194</v>
      </c>
      <c r="CF817" s="38">
        <v>433</v>
      </c>
      <c r="CM817" s="51"/>
      <c r="CN817" s="38"/>
      <c r="CO817" s="38"/>
      <c r="CP817" s="38"/>
      <c r="CQ817" s="38"/>
      <c r="CR817" s="38"/>
      <c r="CS817" s="38"/>
    </row>
    <row r="818" spans="1:97" ht="14" hidden="1" customHeight="1" outlineLevel="1" x14ac:dyDescent="0.2">
      <c r="A818" t="s">
        <v>58</v>
      </c>
      <c r="B818" t="s">
        <v>145</v>
      </c>
      <c r="C818" s="1">
        <f t="shared" si="340"/>
        <v>7998</v>
      </c>
      <c r="D818" s="3">
        <f>IF(N818&gt;0, RANK(N818,(N818:P818,Q818:AE818)),0)</f>
        <v>2</v>
      </c>
      <c r="E818" s="3">
        <f>IF(O818&gt;0,RANK(O818,(N818:P818,Q818:AE818)),0)</f>
        <v>1</v>
      </c>
      <c r="F818" s="3">
        <f>IF(P818&gt;0,RANK(P818,(N818:P818,Q818:AE818)),0)</f>
        <v>3</v>
      </c>
      <c r="G818" s="1">
        <f t="shared" si="341"/>
        <v>4053</v>
      </c>
      <c r="H818" s="2">
        <f t="shared" si="342"/>
        <v>0.50675168792198044</v>
      </c>
      <c r="I818" s="2"/>
      <c r="J818" s="2">
        <f t="shared" si="343"/>
        <v>0.23668417104276068</v>
      </c>
      <c r="K818" s="2">
        <f t="shared" si="344"/>
        <v>0.74343585896474118</v>
      </c>
      <c r="L818" s="2">
        <f t="shared" si="345"/>
        <v>1.0627656914228557E-2</v>
      </c>
      <c r="M818" s="2">
        <f t="shared" si="346"/>
        <v>9.2523130782695244E-3</v>
      </c>
      <c r="N818" s="38">
        <v>1893</v>
      </c>
      <c r="O818" s="38">
        <v>5946</v>
      </c>
      <c r="P818" s="38">
        <v>85</v>
      </c>
      <c r="Q818" s="38">
        <v>52</v>
      </c>
      <c r="R818" s="38"/>
      <c r="S818" s="38"/>
      <c r="T818" s="38">
        <v>0</v>
      </c>
      <c r="U818" s="38">
        <v>0</v>
      </c>
      <c r="V818" s="38"/>
      <c r="W818" s="38">
        <f>IF(Copyright!B$11=1,IF(CF818&gt;0,CF818-T818-U818-X818,0),0)</f>
        <v>22</v>
      </c>
      <c r="X818" s="38">
        <v>0</v>
      </c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6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BA818" s="3">
        <f>IF(Q818&gt;0,RANK(Q818,(N818:P818,Q818:AE818)),0)</f>
        <v>4</v>
      </c>
      <c r="BB818" s="3">
        <f>IF(R818&gt;0,RANK(R818,(N818:P818,Q818:AE818)),0)</f>
        <v>0</v>
      </c>
      <c r="BC818" s="3">
        <f>IF(S818&gt;0,RANK(S818,(N818:P818,Q818:AE818)),0)</f>
        <v>0</v>
      </c>
      <c r="BD818" s="3">
        <f>IF(T818&gt;0,RANK(T818,(N818:P818,Q818:AE818)),0)</f>
        <v>0</v>
      </c>
      <c r="BE818" s="2">
        <f t="shared" si="347"/>
        <v>6.5016254063515883E-3</v>
      </c>
      <c r="BF818" s="2">
        <f t="shared" si="348"/>
        <v>0</v>
      </c>
      <c r="BG818" s="2">
        <f t="shared" si="349"/>
        <v>0</v>
      </c>
      <c r="BH818" s="2">
        <f t="shared" si="350"/>
        <v>0</v>
      </c>
      <c r="BJ818" t="s">
        <v>58</v>
      </c>
      <c r="BK818" t="s">
        <v>145</v>
      </c>
      <c r="BL818">
        <v>5</v>
      </c>
      <c r="BN818">
        <v>0</v>
      </c>
      <c r="BO818" s="60">
        <v>18</v>
      </c>
      <c r="BP818" s="62">
        <v>159</v>
      </c>
      <c r="BQ818" s="66">
        <f t="shared" si="351"/>
        <v>18159</v>
      </c>
      <c r="BR818" s="66">
        <f t="shared" si="352"/>
        <v>18159</v>
      </c>
      <c r="BS818" s="3" t="s">
        <v>3083</v>
      </c>
      <c r="BY818" s="73"/>
      <c r="CB818" s="95"/>
      <c r="CD818" s="38">
        <f t="shared" si="353"/>
        <v>0</v>
      </c>
      <c r="CE818" s="38">
        <v>7998</v>
      </c>
      <c r="CF818" s="38">
        <v>22</v>
      </c>
      <c r="CM818" s="51"/>
      <c r="CN818" s="38"/>
      <c r="CO818" s="38"/>
      <c r="CP818" s="38"/>
      <c r="CQ818" s="38"/>
      <c r="CR818" s="38"/>
      <c r="CS818" s="38"/>
    </row>
    <row r="819" spans="1:97" ht="14" hidden="1" customHeight="1" outlineLevel="1" x14ac:dyDescent="0.2">
      <c r="A819" t="s">
        <v>1487</v>
      </c>
      <c r="B819" t="s">
        <v>145</v>
      </c>
      <c r="C819" s="1">
        <f t="shared" si="340"/>
        <v>3494</v>
      </c>
      <c r="D819" s="3">
        <f>IF(N819&gt;0, RANK(N819,(N819:P819,Q819:AE819)),0)</f>
        <v>2</v>
      </c>
      <c r="E819" s="3">
        <f>IF(O819&gt;0,RANK(O819,(N819:P819,Q819:AE819)),0)</f>
        <v>1</v>
      </c>
      <c r="F819" s="3">
        <f>IF(P819&gt;0,RANK(P819,(N819:P819,Q819:AE819)),0)</f>
        <v>3</v>
      </c>
      <c r="G819" s="1">
        <f t="shared" si="341"/>
        <v>1952</v>
      </c>
      <c r="H819" s="2">
        <f t="shared" si="342"/>
        <v>0.55867200915855753</v>
      </c>
      <c r="I819" s="2"/>
      <c r="J819" s="2">
        <f t="shared" si="343"/>
        <v>0.21350887235260446</v>
      </c>
      <c r="K819" s="2">
        <f t="shared" si="344"/>
        <v>0.77218088151116204</v>
      </c>
      <c r="L819" s="2">
        <f t="shared" si="345"/>
        <v>8.0137378362907848E-3</v>
      </c>
      <c r="M819" s="2">
        <f t="shared" si="346"/>
        <v>6.2965082999427661E-3</v>
      </c>
      <c r="N819" s="38">
        <v>746</v>
      </c>
      <c r="O819" s="38">
        <v>2698</v>
      </c>
      <c r="P819" s="38">
        <v>28</v>
      </c>
      <c r="Q819" s="38">
        <v>21</v>
      </c>
      <c r="R819" s="38"/>
      <c r="S819" s="38"/>
      <c r="T819" s="38">
        <v>0</v>
      </c>
      <c r="U819" s="38">
        <v>0</v>
      </c>
      <c r="V819" s="38"/>
      <c r="W819" s="38">
        <f>IF(Copyright!B$11=1,IF(CF819&gt;0,CF819-T819-U819-X819,0),0)</f>
        <v>0</v>
      </c>
      <c r="X819" s="38">
        <v>1</v>
      </c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6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BA819" s="3">
        <f>IF(Q819&gt;0,RANK(Q819,(N819:P819,Q819:AE819)),0)</f>
        <v>4</v>
      </c>
      <c r="BB819" s="3">
        <f>IF(R819&gt;0,RANK(R819,(N819:P819,Q819:AE819)),0)</f>
        <v>0</v>
      </c>
      <c r="BC819" s="3">
        <f>IF(S819&gt;0,RANK(S819,(N819:P819,Q819:AE819)),0)</f>
        <v>0</v>
      </c>
      <c r="BD819" s="3">
        <f>IF(T819&gt;0,RANK(T819,(N819:P819,Q819:AE819)),0)</f>
        <v>0</v>
      </c>
      <c r="BE819" s="2">
        <f t="shared" si="347"/>
        <v>6.0103033772180882E-3</v>
      </c>
      <c r="BF819" s="2">
        <f t="shared" si="348"/>
        <v>0</v>
      </c>
      <c r="BG819" s="2">
        <f t="shared" si="349"/>
        <v>0</v>
      </c>
      <c r="BH819" s="2">
        <f t="shared" si="350"/>
        <v>0</v>
      </c>
      <c r="BJ819" t="s">
        <v>1487</v>
      </c>
      <c r="BK819" t="s">
        <v>145</v>
      </c>
      <c r="BL819">
        <v>6</v>
      </c>
      <c r="BN819">
        <v>0</v>
      </c>
      <c r="BO819" s="60">
        <v>18</v>
      </c>
      <c r="BP819" s="62">
        <v>161</v>
      </c>
      <c r="BQ819" s="66">
        <f t="shared" si="351"/>
        <v>18161</v>
      </c>
      <c r="BR819" s="66">
        <f t="shared" si="352"/>
        <v>18161</v>
      </c>
      <c r="BS819" s="3" t="s">
        <v>3083</v>
      </c>
      <c r="CD819" s="38">
        <f t="shared" si="353"/>
        <v>3494</v>
      </c>
      <c r="CM819" s="51"/>
      <c r="CN819" s="38"/>
      <c r="CO819" s="38"/>
      <c r="CP819" s="38"/>
      <c r="CQ819" s="38"/>
      <c r="CR819" s="38"/>
      <c r="CS819" s="38"/>
    </row>
    <row r="820" spans="1:97" ht="14" hidden="1" customHeight="1" outlineLevel="1" x14ac:dyDescent="0.2">
      <c r="A820" t="s">
        <v>1682</v>
      </c>
      <c r="B820" t="s">
        <v>145</v>
      </c>
      <c r="C820" s="1">
        <f t="shared" si="340"/>
        <v>73832</v>
      </c>
      <c r="D820" s="3">
        <f>IF(N820&gt;0, RANK(N820,(N820:P820,Q820:AE820)),0)</f>
        <v>2</v>
      </c>
      <c r="E820" s="3">
        <f>IF(O820&gt;0,RANK(O820,(N820:P820,Q820:AE820)),0)</f>
        <v>1</v>
      </c>
      <c r="F820" s="3">
        <f>IF(P820&gt;0,RANK(P820,(N820:P820,Q820:AE820)),0)</f>
        <v>3</v>
      </c>
      <c r="G820" s="1">
        <f t="shared" si="341"/>
        <v>9329</v>
      </c>
      <c r="H820" s="2">
        <f t="shared" si="342"/>
        <v>0.12635442626503413</v>
      </c>
      <c r="I820" s="2"/>
      <c r="J820" s="2">
        <f t="shared" si="343"/>
        <v>0.42971882110737891</v>
      </c>
      <c r="K820" s="2">
        <f t="shared" si="344"/>
        <v>0.55607324737241304</v>
      </c>
      <c r="L820" s="2">
        <f t="shared" si="345"/>
        <v>8.2755444793585434E-3</v>
      </c>
      <c r="M820" s="2">
        <f t="shared" si="346"/>
        <v>5.9323870408495068E-3</v>
      </c>
      <c r="N820" s="38">
        <v>31727</v>
      </c>
      <c r="O820" s="38">
        <v>41056</v>
      </c>
      <c r="P820" s="38">
        <v>611</v>
      </c>
      <c r="Q820" s="38">
        <v>400</v>
      </c>
      <c r="R820" s="38"/>
      <c r="S820" s="38"/>
      <c r="T820" s="38">
        <v>7</v>
      </c>
      <c r="U820" s="38">
        <v>3</v>
      </c>
      <c r="V820" s="38"/>
      <c r="W820" s="38">
        <f>IF(Copyright!B$11=1,IF(CF820&gt;0,CF820-T820-U820-X820,0),0)</f>
        <v>0</v>
      </c>
      <c r="X820" s="38">
        <v>28</v>
      </c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6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  <c r="BA820" s="3">
        <f>IF(Q820&gt;0,RANK(Q820,(N820:P820,Q820:AE820)),0)</f>
        <v>4</v>
      </c>
      <c r="BB820" s="3">
        <f>IF(R820&gt;0,RANK(R820,(N820:P820,Q820:AE820)),0)</f>
        <v>0</v>
      </c>
      <c r="BC820" s="3">
        <f>IF(S820&gt;0,RANK(S820,(N820:P820,Q820:AE820)),0)</f>
        <v>0</v>
      </c>
      <c r="BD820" s="3">
        <f>IF(T820&gt;0,RANK(T820,(N820:P820,Q820:AE820)),0)</f>
        <v>6</v>
      </c>
      <c r="BE820" s="2">
        <f t="shared" si="347"/>
        <v>5.4177050601365261E-3</v>
      </c>
      <c r="BF820" s="2">
        <f t="shared" si="348"/>
        <v>0</v>
      </c>
      <c r="BG820" s="2">
        <f t="shared" si="349"/>
        <v>0</v>
      </c>
      <c r="BH820" s="2">
        <f t="shared" si="350"/>
        <v>9.4809838552389208E-5</v>
      </c>
      <c r="BJ820" t="s">
        <v>1682</v>
      </c>
      <c r="BK820" t="s">
        <v>145</v>
      </c>
      <c r="BL820">
        <v>8</v>
      </c>
      <c r="BN820">
        <v>0</v>
      </c>
      <c r="BO820" s="60">
        <v>18</v>
      </c>
      <c r="BP820" s="62">
        <v>163</v>
      </c>
      <c r="BQ820" s="66">
        <f t="shared" si="351"/>
        <v>18163</v>
      </c>
      <c r="BR820" s="66">
        <f t="shared" si="352"/>
        <v>18163</v>
      </c>
      <c r="BS820" s="3" t="s">
        <v>3083</v>
      </c>
      <c r="BX820" s="38"/>
      <c r="BY820" s="73"/>
      <c r="CD820" s="38">
        <f t="shared" si="353"/>
        <v>38</v>
      </c>
      <c r="CE820" s="38">
        <v>73794</v>
      </c>
      <c r="CM820" s="51"/>
      <c r="CN820" s="38"/>
      <c r="CO820" s="38"/>
      <c r="CP820" s="38"/>
      <c r="CQ820" s="38"/>
      <c r="CR820" s="38"/>
      <c r="CS820" s="38"/>
    </row>
    <row r="821" spans="1:97" ht="14" hidden="1" customHeight="1" outlineLevel="1" x14ac:dyDescent="0.2">
      <c r="A821" t="s">
        <v>861</v>
      </c>
      <c r="B821" t="s">
        <v>145</v>
      </c>
      <c r="C821" s="1">
        <f t="shared" si="340"/>
        <v>7266</v>
      </c>
      <c r="D821" s="3">
        <f>IF(N821&gt;0, RANK(N821,(N821:P821,Q821:AE821)),0)</f>
        <v>2</v>
      </c>
      <c r="E821" s="3">
        <f>IF(O821&gt;0,RANK(O821,(N821:P821,Q821:AE821)),0)</f>
        <v>1</v>
      </c>
      <c r="F821" s="3">
        <f>IF(P821&gt;0,RANK(P821,(N821:P821,Q821:AE821)),0)</f>
        <v>3</v>
      </c>
      <c r="G821" s="1">
        <f t="shared" si="341"/>
        <v>3246</v>
      </c>
      <c r="H821" s="2">
        <f t="shared" si="342"/>
        <v>0.44673823286540049</v>
      </c>
      <c r="I821" s="2"/>
      <c r="J821" s="2">
        <f t="shared" si="343"/>
        <v>0.26534544453619596</v>
      </c>
      <c r="K821" s="2">
        <f t="shared" si="344"/>
        <v>0.7120836774015965</v>
      </c>
      <c r="L821" s="2">
        <f t="shared" si="345"/>
        <v>1.5964767409854114E-2</v>
      </c>
      <c r="M821" s="2">
        <f t="shared" si="346"/>
        <v>6.6061106523533641E-3</v>
      </c>
      <c r="N821" s="38">
        <v>1928</v>
      </c>
      <c r="O821" s="38">
        <v>5174</v>
      </c>
      <c r="P821" s="38">
        <v>116</v>
      </c>
      <c r="Q821" s="38">
        <v>38</v>
      </c>
      <c r="R821" s="38"/>
      <c r="S821" s="38"/>
      <c r="T821" s="38">
        <v>0</v>
      </c>
      <c r="U821" s="38">
        <v>0</v>
      </c>
      <c r="V821" s="38"/>
      <c r="W821" s="38">
        <f>IF(Copyright!B$11=1,IF(CF821&gt;0,CF821-T821-U821-X821,0),0)</f>
        <v>10</v>
      </c>
      <c r="X821" s="38">
        <v>0</v>
      </c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6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  <c r="BA821" s="3">
        <f>IF(Q821&gt;0,RANK(Q821,(N821:P821,Q821:AE821)),0)</f>
        <v>4</v>
      </c>
      <c r="BB821" s="3">
        <f>IF(R821&gt;0,RANK(R821,(N821:P821,Q821:AE821)),0)</f>
        <v>0</v>
      </c>
      <c r="BC821" s="3">
        <f>IF(S821&gt;0,RANK(S821,(N821:P821,Q821:AE821)),0)</f>
        <v>0</v>
      </c>
      <c r="BD821" s="3">
        <f>IF(T821&gt;0,RANK(T821,(N821:P821,Q821:AE821)),0)</f>
        <v>0</v>
      </c>
      <c r="BE821" s="2">
        <f t="shared" si="347"/>
        <v>5.2298375997797963E-3</v>
      </c>
      <c r="BF821" s="2">
        <f t="shared" si="348"/>
        <v>0</v>
      </c>
      <c r="BG821" s="2">
        <f t="shared" si="349"/>
        <v>0</v>
      </c>
      <c r="BH821" s="2">
        <f t="shared" si="350"/>
        <v>0</v>
      </c>
      <c r="BJ821" t="s">
        <v>861</v>
      </c>
      <c r="BK821" t="s">
        <v>145</v>
      </c>
      <c r="BL821">
        <v>8</v>
      </c>
      <c r="BN821">
        <v>0</v>
      </c>
      <c r="BO821" s="60">
        <v>18</v>
      </c>
      <c r="BP821" s="62">
        <v>165</v>
      </c>
      <c r="BQ821" s="66">
        <f t="shared" si="351"/>
        <v>18165</v>
      </c>
      <c r="BR821" s="66">
        <f t="shared" si="352"/>
        <v>18165</v>
      </c>
      <c r="BS821" s="3" t="s">
        <v>3083</v>
      </c>
      <c r="BX821" s="38"/>
      <c r="BY821" s="73"/>
      <c r="CB821" s="95"/>
      <c r="CD821" s="38">
        <f t="shared" si="353"/>
        <v>0</v>
      </c>
      <c r="CE821" s="38">
        <v>7266</v>
      </c>
      <c r="CF821" s="38">
        <v>10</v>
      </c>
      <c r="CM821" s="51"/>
      <c r="CN821" s="38"/>
      <c r="CO821" s="38"/>
      <c r="CP821" s="38"/>
      <c r="CQ821" s="38"/>
      <c r="CR821" s="38"/>
      <c r="CS821" s="38"/>
    </row>
    <row r="822" spans="1:97" ht="14" hidden="1" customHeight="1" outlineLevel="1" x14ac:dyDescent="0.2">
      <c r="A822" t="s">
        <v>2610</v>
      </c>
      <c r="B822" t="s">
        <v>145</v>
      </c>
      <c r="C822" s="1">
        <f t="shared" si="340"/>
        <v>41023</v>
      </c>
      <c r="D822" s="3">
        <f>IF(N822&gt;0, RANK(N822,(N822:P822,Q822:AE822)),0)</f>
        <v>2</v>
      </c>
      <c r="E822" s="3">
        <f>IF(O822&gt;0,RANK(O822,(N822:P822,Q822:AE822)),0)</f>
        <v>1</v>
      </c>
      <c r="F822" s="3">
        <f>IF(P822&gt;0,RANK(P822,(N822:P822,Q822:AE822)),0)</f>
        <v>3</v>
      </c>
      <c r="G822" s="1">
        <f t="shared" si="341"/>
        <v>7400</v>
      </c>
      <c r="H822" s="2">
        <f t="shared" si="342"/>
        <v>0.1803866123881725</v>
      </c>
      <c r="I822" s="2"/>
      <c r="J822" s="2">
        <f t="shared" si="343"/>
        <v>0.39826438826999488</v>
      </c>
      <c r="K822" s="2">
        <f t="shared" si="344"/>
        <v>0.57865100065816732</v>
      </c>
      <c r="L822" s="2">
        <f t="shared" si="345"/>
        <v>1.3017087975038394E-2</v>
      </c>
      <c r="M822" s="2">
        <f t="shared" si="346"/>
        <v>1.0067523096799397E-2</v>
      </c>
      <c r="N822" s="38">
        <v>16338</v>
      </c>
      <c r="O822" s="38">
        <v>23738</v>
      </c>
      <c r="P822" s="38">
        <v>534</v>
      </c>
      <c r="Q822" s="38">
        <v>267</v>
      </c>
      <c r="R822" s="38"/>
      <c r="S822" s="38"/>
      <c r="T822" s="38">
        <v>13</v>
      </c>
      <c r="U822" s="38">
        <v>3</v>
      </c>
      <c r="V822" s="38"/>
      <c r="W822" s="38">
        <f>IF(Copyright!B$11=1,IF(CF822&gt;0,CF822-T822-U822-X822,0),0)</f>
        <v>109</v>
      </c>
      <c r="X822" s="38">
        <v>21</v>
      </c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6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  <c r="BA822" s="3">
        <f>IF(Q822&gt;0,RANK(Q822,(N822:P822,Q822:AE822)),0)</f>
        <v>4</v>
      </c>
      <c r="BB822" s="3">
        <f>IF(R822&gt;0,RANK(R822,(N822:P822,Q822:AE822)),0)</f>
        <v>0</v>
      </c>
      <c r="BC822" s="3">
        <f>IF(S822&gt;0,RANK(S822,(N822:P822,Q822:AE822)),0)</f>
        <v>0</v>
      </c>
      <c r="BD822" s="3">
        <f>IF(T822&gt;0,RANK(T822,(N822:P822,Q822:AE822)),0)</f>
        <v>7</v>
      </c>
      <c r="BE822" s="2">
        <f t="shared" si="347"/>
        <v>6.5085439875191969E-3</v>
      </c>
      <c r="BF822" s="2">
        <f t="shared" si="348"/>
        <v>0</v>
      </c>
      <c r="BG822" s="2">
        <f t="shared" si="349"/>
        <v>0</v>
      </c>
      <c r="BH822" s="2">
        <f t="shared" si="350"/>
        <v>3.1689540014138409E-4</v>
      </c>
      <c r="BJ822" t="s">
        <v>2610</v>
      </c>
      <c r="BK822" t="s">
        <v>145</v>
      </c>
      <c r="BL822">
        <v>8</v>
      </c>
      <c r="BN822">
        <v>0</v>
      </c>
      <c r="BO822" s="60">
        <v>18</v>
      </c>
      <c r="BP822" s="62">
        <v>167</v>
      </c>
      <c r="BQ822" s="66">
        <f t="shared" si="351"/>
        <v>18167</v>
      </c>
      <c r="BR822" s="66">
        <f t="shared" si="352"/>
        <v>18167</v>
      </c>
      <c r="BS822" s="3" t="s">
        <v>3083</v>
      </c>
      <c r="BX822" s="38"/>
      <c r="BY822" s="73"/>
      <c r="CD822" s="38">
        <f t="shared" si="353"/>
        <v>18</v>
      </c>
      <c r="CE822" s="38">
        <v>41005</v>
      </c>
      <c r="CF822" s="38">
        <v>146</v>
      </c>
      <c r="CM822" s="51"/>
      <c r="CN822" s="38"/>
      <c r="CO822" s="38"/>
      <c r="CP822" s="38"/>
      <c r="CQ822" s="38"/>
      <c r="CR822" s="38"/>
      <c r="CS822" s="38"/>
    </row>
    <row r="823" spans="1:97" ht="14" hidden="1" customHeight="1" outlineLevel="1" x14ac:dyDescent="0.2">
      <c r="A823" t="s">
        <v>2891</v>
      </c>
      <c r="B823" t="s">
        <v>145</v>
      </c>
      <c r="C823" s="1">
        <f t="shared" si="340"/>
        <v>13980</v>
      </c>
      <c r="D823" s="3">
        <f>IF(N823&gt;0, RANK(N823,(N823:P823,Q823:AE823)),0)</f>
        <v>2</v>
      </c>
      <c r="E823" s="3">
        <f>IF(O823&gt;0,RANK(O823,(N823:P823,Q823:AE823)),0)</f>
        <v>1</v>
      </c>
      <c r="F823" s="3">
        <f>IF(P823&gt;0,RANK(P823,(N823:P823,Q823:AE823)),0)</f>
        <v>3</v>
      </c>
      <c r="G823" s="1">
        <f t="shared" si="341"/>
        <v>7090</v>
      </c>
      <c r="H823" s="2">
        <f t="shared" si="342"/>
        <v>0.50715307582260372</v>
      </c>
      <c r="I823" s="2"/>
      <c r="J823" s="2">
        <f t="shared" si="343"/>
        <v>0.23855507868383405</v>
      </c>
      <c r="K823" s="2">
        <f t="shared" si="344"/>
        <v>0.74570815450643779</v>
      </c>
      <c r="L823" s="2">
        <f t="shared" si="345"/>
        <v>9.084406294706724E-3</v>
      </c>
      <c r="M823" s="2">
        <f t="shared" si="346"/>
        <v>6.652360515021407E-3</v>
      </c>
      <c r="N823" s="38">
        <v>3335</v>
      </c>
      <c r="O823" s="38">
        <v>10425</v>
      </c>
      <c r="P823" s="38">
        <v>127</v>
      </c>
      <c r="Q823" s="38">
        <v>68</v>
      </c>
      <c r="R823" s="38"/>
      <c r="S823" s="38"/>
      <c r="T823" s="38">
        <v>1</v>
      </c>
      <c r="U823" s="38">
        <v>2</v>
      </c>
      <c r="V823" s="38"/>
      <c r="W823" s="38">
        <f>IF(Copyright!B$11=1,IF(CF823&gt;0,CF823-T823-U823-X823,0),0)</f>
        <v>19</v>
      </c>
      <c r="X823" s="38">
        <v>3</v>
      </c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6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  <c r="BA823" s="3">
        <f>IF(Q823&gt;0,RANK(Q823,(N823:P823,Q823:AE823)),0)</f>
        <v>4</v>
      </c>
      <c r="BB823" s="3">
        <f>IF(R823&gt;0,RANK(R823,(N823:P823,Q823:AE823)),0)</f>
        <v>0</v>
      </c>
      <c r="BC823" s="3">
        <f>IF(S823&gt;0,RANK(S823,(N823:P823,Q823:AE823)),0)</f>
        <v>0</v>
      </c>
      <c r="BD823" s="3">
        <f>IF(T823&gt;0,RANK(T823,(N823:P823,Q823:AE823)),0)</f>
        <v>8</v>
      </c>
      <c r="BE823" s="2">
        <f t="shared" si="347"/>
        <v>4.8640915593705291E-3</v>
      </c>
      <c r="BF823" s="2">
        <f t="shared" si="348"/>
        <v>0</v>
      </c>
      <c r="BG823" s="2">
        <f t="shared" si="349"/>
        <v>0</v>
      </c>
      <c r="BH823" s="2">
        <f t="shared" si="350"/>
        <v>7.1530758226037201E-5</v>
      </c>
      <c r="BJ823" t="s">
        <v>2891</v>
      </c>
      <c r="BK823" t="s">
        <v>145</v>
      </c>
      <c r="BL823">
        <v>2</v>
      </c>
      <c r="BN823">
        <v>0</v>
      </c>
      <c r="BO823" s="60">
        <v>18</v>
      </c>
      <c r="BP823" s="62">
        <v>169</v>
      </c>
      <c r="BQ823" s="66">
        <f t="shared" si="351"/>
        <v>18169</v>
      </c>
      <c r="BR823" s="66">
        <f t="shared" si="352"/>
        <v>18169</v>
      </c>
      <c r="BS823" s="3" t="s">
        <v>3083</v>
      </c>
      <c r="BY823" s="73"/>
      <c r="CB823" s="95"/>
      <c r="CD823" s="38">
        <f t="shared" si="353"/>
        <v>0</v>
      </c>
      <c r="CE823" s="38">
        <v>13980</v>
      </c>
      <c r="CF823" s="38">
        <v>25</v>
      </c>
      <c r="CM823" s="51"/>
      <c r="CN823" s="38"/>
      <c r="CO823" s="38"/>
      <c r="CP823" s="38"/>
      <c r="CQ823" s="38"/>
      <c r="CR823" s="38"/>
      <c r="CS823" s="38"/>
    </row>
    <row r="824" spans="1:97" ht="14" hidden="1" customHeight="1" outlineLevel="1" x14ac:dyDescent="0.2">
      <c r="A824" t="s">
        <v>413</v>
      </c>
      <c r="B824" t="s">
        <v>145</v>
      </c>
      <c r="C824" s="1">
        <f t="shared" si="340"/>
        <v>4370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>IF(P824&gt;0,RANK(P824,(N824:P824,Q824:AE824)),0)</f>
        <v>3</v>
      </c>
      <c r="G824" s="1">
        <f t="shared" si="341"/>
        <v>2504</v>
      </c>
      <c r="H824" s="2">
        <f t="shared" si="342"/>
        <v>0.57299771167048053</v>
      </c>
      <c r="I824" s="2"/>
      <c r="J824" s="2">
        <f t="shared" si="343"/>
        <v>0.20549199084668193</v>
      </c>
      <c r="K824" s="2">
        <f t="shared" si="344"/>
        <v>0.77848970251716243</v>
      </c>
      <c r="L824" s="2">
        <f t="shared" si="345"/>
        <v>1.0526315789473684E-2</v>
      </c>
      <c r="M824" s="2">
        <f t="shared" si="346"/>
        <v>5.4919908466819819E-3</v>
      </c>
      <c r="N824" s="38">
        <v>898</v>
      </c>
      <c r="O824" s="38">
        <v>3402</v>
      </c>
      <c r="P824" s="38">
        <v>46</v>
      </c>
      <c r="Q824" s="38">
        <v>24</v>
      </c>
      <c r="R824" s="38"/>
      <c r="S824" s="38"/>
      <c r="T824" s="38">
        <v>0</v>
      </c>
      <c r="U824" s="38">
        <v>0</v>
      </c>
      <c r="V824" s="38"/>
      <c r="W824" s="38">
        <f>IF(Copyright!B$11=1,IF(CF824&gt;0,CF824-T824-U824-X824,0),0)</f>
        <v>0</v>
      </c>
      <c r="X824" s="38">
        <v>0</v>
      </c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6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  <c r="BA824" s="3">
        <f>IF(Q824&gt;0,RANK(Q824,(N824:P824,Q824:AE824)),0)</f>
        <v>4</v>
      </c>
      <c r="BB824" s="3">
        <f>IF(R824&gt;0,RANK(R824,(N824:P824,Q824:AE824)),0)</f>
        <v>0</v>
      </c>
      <c r="BC824" s="3">
        <f>IF(S824&gt;0,RANK(S824,(N824:P824,Q824:AE824)),0)</f>
        <v>0</v>
      </c>
      <c r="BD824" s="3">
        <f>IF(T824&gt;0,RANK(T824,(N824:P824,Q824:AE824)),0)</f>
        <v>0</v>
      </c>
      <c r="BE824" s="2">
        <f t="shared" si="347"/>
        <v>5.491990846681922E-3</v>
      </c>
      <c r="BF824" s="2">
        <f t="shared" si="348"/>
        <v>0</v>
      </c>
      <c r="BG824" s="2">
        <f t="shared" si="349"/>
        <v>0</v>
      </c>
      <c r="BH824" s="2">
        <f t="shared" si="350"/>
        <v>0</v>
      </c>
      <c r="BJ824" t="s">
        <v>413</v>
      </c>
      <c r="BK824" t="s">
        <v>145</v>
      </c>
      <c r="BL824">
        <v>4</v>
      </c>
      <c r="BN824">
        <v>0</v>
      </c>
      <c r="BO824" s="60">
        <v>18</v>
      </c>
      <c r="BP824" s="62">
        <v>171</v>
      </c>
      <c r="BQ824" s="66">
        <f t="shared" si="351"/>
        <v>18171</v>
      </c>
      <c r="BR824" s="66">
        <f t="shared" si="352"/>
        <v>18171</v>
      </c>
      <c r="BS824" s="3" t="s">
        <v>3083</v>
      </c>
      <c r="BY824" s="73"/>
      <c r="CD824" s="38">
        <f t="shared" si="353"/>
        <v>4370</v>
      </c>
      <c r="CE824" s="71"/>
      <c r="CF824" s="71"/>
      <c r="CM824" s="51"/>
      <c r="CN824" s="38"/>
      <c r="CO824" s="38"/>
      <c r="CP824" s="38"/>
      <c r="CQ824" s="38"/>
      <c r="CR824" s="38"/>
      <c r="CS824" s="38"/>
    </row>
    <row r="825" spans="1:97" ht="14" hidden="1" customHeight="1" outlineLevel="1" x14ac:dyDescent="0.2">
      <c r="A825" t="s">
        <v>2451</v>
      </c>
      <c r="B825" t="s">
        <v>145</v>
      </c>
      <c r="C825" s="1">
        <f t="shared" si="340"/>
        <v>33196</v>
      </c>
      <c r="D825" s="3">
        <f>IF(N825&gt;0, RANK(N825,(N825:P825,Q825:AE825)),0)</f>
        <v>2</v>
      </c>
      <c r="E825" s="3">
        <f>IF(O825&gt;0,RANK(O825,(N825:P825,Q825:AE825)),0)</f>
        <v>1</v>
      </c>
      <c r="F825" s="3">
        <f>IF(P825&gt;0,RANK(P825,(N825:P825,Q825:AE825)),0)</f>
        <v>3</v>
      </c>
      <c r="G825" s="1">
        <f t="shared" si="341"/>
        <v>9988</v>
      </c>
      <c r="H825" s="2">
        <f t="shared" si="342"/>
        <v>0.30087962405109048</v>
      </c>
      <c r="I825" s="2"/>
      <c r="J825" s="2">
        <f t="shared" si="343"/>
        <v>0.34016146523677554</v>
      </c>
      <c r="K825" s="2">
        <f t="shared" si="344"/>
        <v>0.64104108928786596</v>
      </c>
      <c r="L825" s="2">
        <f t="shared" si="345"/>
        <v>9.8807085190986861E-3</v>
      </c>
      <c r="M825" s="2">
        <f t="shared" si="346"/>
        <v>8.9167369562598679E-3</v>
      </c>
      <c r="N825" s="38">
        <v>11292</v>
      </c>
      <c r="O825" s="38">
        <v>21280</v>
      </c>
      <c r="P825" s="38">
        <v>328</v>
      </c>
      <c r="Q825" s="38">
        <v>182</v>
      </c>
      <c r="R825" s="38"/>
      <c r="S825" s="38"/>
      <c r="T825" s="38">
        <v>5</v>
      </c>
      <c r="U825" s="38">
        <v>1</v>
      </c>
      <c r="V825" s="38"/>
      <c r="W825" s="38">
        <f>IF(Copyright!B$11=1,IF(CF825&gt;0,CF825-T825-U825-X825,0),0)</f>
        <v>95</v>
      </c>
      <c r="X825" s="38">
        <v>13</v>
      </c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6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  <c r="BA825" s="3">
        <f>IF(Q825&gt;0,RANK(Q825,(N825:P825,Q825:AE825)),0)</f>
        <v>4</v>
      </c>
      <c r="BB825" s="3">
        <f>IF(R825&gt;0,RANK(R825,(N825:P825,Q825:AE825)),0)</f>
        <v>0</v>
      </c>
      <c r="BC825" s="3">
        <f>IF(S825&gt;0,RANK(S825,(N825:P825,Q825:AE825)),0)</f>
        <v>0</v>
      </c>
      <c r="BD825" s="3">
        <f>IF(T825&gt;0,RANK(T825,(N825:P825,Q825:AE825)),0)</f>
        <v>7</v>
      </c>
      <c r="BE825" s="2">
        <f t="shared" si="347"/>
        <v>5.4825882636462221E-3</v>
      </c>
      <c r="BF825" s="2">
        <f t="shared" si="348"/>
        <v>0</v>
      </c>
      <c r="BG825" s="2">
        <f t="shared" si="349"/>
        <v>0</v>
      </c>
      <c r="BH825" s="2">
        <f t="shared" si="350"/>
        <v>1.5062055669357754E-4</v>
      </c>
      <c r="BJ825" t="s">
        <v>2451</v>
      </c>
      <c r="BK825" t="s">
        <v>145</v>
      </c>
      <c r="BL825">
        <v>8</v>
      </c>
      <c r="BM825" s="1"/>
      <c r="BN825">
        <v>0</v>
      </c>
      <c r="BO825" s="60">
        <v>18</v>
      </c>
      <c r="BP825" s="62">
        <v>173</v>
      </c>
      <c r="BQ825" s="66">
        <f t="shared" si="351"/>
        <v>18173</v>
      </c>
      <c r="BR825" s="66">
        <f t="shared" si="352"/>
        <v>18173</v>
      </c>
      <c r="BS825" s="3" t="s">
        <v>3083</v>
      </c>
      <c r="BY825" s="73"/>
      <c r="CD825" s="38">
        <f t="shared" si="353"/>
        <v>4</v>
      </c>
      <c r="CE825" s="38">
        <v>33192</v>
      </c>
      <c r="CF825" s="38">
        <v>114</v>
      </c>
      <c r="CI825" s="95"/>
      <c r="CM825" s="51"/>
      <c r="CN825" s="38"/>
      <c r="CO825" s="38"/>
      <c r="CP825" s="38"/>
      <c r="CQ825" s="38"/>
      <c r="CR825" s="38"/>
      <c r="CS825" s="38"/>
    </row>
    <row r="826" spans="1:97" ht="14" hidden="1" customHeight="1" outlineLevel="1" x14ac:dyDescent="0.2">
      <c r="A826" t="s">
        <v>674</v>
      </c>
      <c r="B826" t="s">
        <v>145</v>
      </c>
      <c r="C826" s="1">
        <f t="shared" si="340"/>
        <v>12723</v>
      </c>
      <c r="D826" s="3">
        <f>IF(N826&gt;0, RANK(N826,(N826:P826,Q826:AE826)),0)</f>
        <v>2</v>
      </c>
      <c r="E826" s="3">
        <f>IF(O826&gt;0,RANK(O826,(N826:P826,Q826:AE826)),0)</f>
        <v>1</v>
      </c>
      <c r="F826" s="3">
        <f>IF(P826&gt;0,RANK(P826,(N826:P826,Q826:AE826)),0)</f>
        <v>3</v>
      </c>
      <c r="G826" s="1">
        <f t="shared" si="341"/>
        <v>6975</v>
      </c>
      <c r="H826" s="2">
        <f t="shared" si="342"/>
        <v>0.54821975949068613</v>
      </c>
      <c r="I826" s="2"/>
      <c r="J826" s="2">
        <f t="shared" si="343"/>
        <v>0.21724436060677513</v>
      </c>
      <c r="K826" s="2">
        <f t="shared" si="344"/>
        <v>0.76546412009746134</v>
      </c>
      <c r="L826" s="2">
        <f t="shared" si="345"/>
        <v>1.021771594749666E-2</v>
      </c>
      <c r="M826" s="2">
        <f t="shared" si="346"/>
        <v>7.073803348266898E-3</v>
      </c>
      <c r="N826" s="38">
        <v>2764</v>
      </c>
      <c r="O826" s="38">
        <v>9739</v>
      </c>
      <c r="P826" s="38">
        <v>130</v>
      </c>
      <c r="Q826" s="38">
        <v>89</v>
      </c>
      <c r="R826" s="38"/>
      <c r="S826" s="38"/>
      <c r="T826" s="38">
        <v>0</v>
      </c>
      <c r="U826" s="38">
        <v>0</v>
      </c>
      <c r="V826" s="38"/>
      <c r="W826" s="38">
        <f>IF(Copyright!B$11=1,IF(CF826&gt;0,CF826-T826-U826-X826,0),0)</f>
        <v>0</v>
      </c>
      <c r="X826" s="38">
        <v>1</v>
      </c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6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  <c r="BA826" s="3">
        <f>IF(Q826&gt;0,RANK(Q826,(N826:P826,Q826:AE826)),0)</f>
        <v>4</v>
      </c>
      <c r="BB826" s="3">
        <f>IF(R826&gt;0,RANK(R826,(N826:P826,Q826:AE826)),0)</f>
        <v>0</v>
      </c>
      <c r="BC826" s="3">
        <f>IF(S826&gt;0,RANK(S826,(N826:P826,Q826:AE826)),0)</f>
        <v>0</v>
      </c>
      <c r="BD826" s="3">
        <f>IF(T826&gt;0,RANK(T826,(N826:P826,Q826:AE826)),0)</f>
        <v>0</v>
      </c>
      <c r="BE826" s="2">
        <f t="shared" si="347"/>
        <v>6.9952055332861748E-3</v>
      </c>
      <c r="BF826" s="2">
        <f t="shared" si="348"/>
        <v>0</v>
      </c>
      <c r="BG826" s="2">
        <f t="shared" si="349"/>
        <v>0</v>
      </c>
      <c r="BH826" s="2">
        <f t="shared" si="350"/>
        <v>0</v>
      </c>
      <c r="BJ826" t="s">
        <v>674</v>
      </c>
      <c r="BK826" t="s">
        <v>145</v>
      </c>
      <c r="BL826">
        <v>9</v>
      </c>
      <c r="BM826" s="1"/>
      <c r="BN826">
        <v>0</v>
      </c>
      <c r="BO826" s="60">
        <v>18</v>
      </c>
      <c r="BP826" s="62">
        <v>175</v>
      </c>
      <c r="BQ826" s="66">
        <f t="shared" si="351"/>
        <v>18175</v>
      </c>
      <c r="BR826" s="66">
        <f t="shared" si="352"/>
        <v>18175</v>
      </c>
      <c r="BS826" s="3" t="s">
        <v>3083</v>
      </c>
      <c r="BX826" s="38"/>
      <c r="BY826" s="73"/>
      <c r="CD826" s="38">
        <f t="shared" si="353"/>
        <v>12723</v>
      </c>
      <c r="CM826" s="51"/>
      <c r="CN826" s="38"/>
      <c r="CO826" s="38"/>
      <c r="CP826" s="38"/>
      <c r="CQ826" s="38"/>
      <c r="CR826" s="38"/>
      <c r="CS826" s="38"/>
    </row>
    <row r="827" spans="1:97" ht="14" hidden="1" customHeight="1" outlineLevel="1" x14ac:dyDescent="0.2">
      <c r="A827" t="s">
        <v>414</v>
      </c>
      <c r="B827" t="s">
        <v>145</v>
      </c>
      <c r="C827" s="1">
        <f t="shared" si="340"/>
        <v>26827</v>
      </c>
      <c r="D827" s="3">
        <f>IF(N827&gt;0, RANK(N827,(N827:P827,Q827:AE827)),0)</f>
        <v>2</v>
      </c>
      <c r="E827" s="3">
        <f>IF(O827&gt;0,RANK(O827,(N827:P827,Q827:AE827)),0)</f>
        <v>1</v>
      </c>
      <c r="F827" s="3">
        <f>IF(P827&gt;0,RANK(P827,(N827:P827,Q827:AE827)),0)</f>
        <v>3</v>
      </c>
      <c r="G827" s="1">
        <f t="shared" si="341"/>
        <v>8698</v>
      </c>
      <c r="H827" s="2">
        <f t="shared" si="342"/>
        <v>0.32422559361836956</v>
      </c>
      <c r="I827" s="2"/>
      <c r="J827" s="2">
        <f t="shared" si="343"/>
        <v>0.32907145785961905</v>
      </c>
      <c r="K827" s="2">
        <f t="shared" si="344"/>
        <v>0.65329705147798856</v>
      </c>
      <c r="L827" s="2">
        <f t="shared" si="345"/>
        <v>1.0064487270287397E-2</v>
      </c>
      <c r="M827" s="2">
        <f t="shared" si="346"/>
        <v>7.567003392105049E-3</v>
      </c>
      <c r="N827" s="38">
        <v>8828</v>
      </c>
      <c r="O827" s="38">
        <v>17526</v>
      </c>
      <c r="P827" s="38">
        <v>270</v>
      </c>
      <c r="Q827" s="38">
        <v>173</v>
      </c>
      <c r="R827" s="38"/>
      <c r="S827" s="38"/>
      <c r="T827" s="38">
        <v>9</v>
      </c>
      <c r="U827" s="38">
        <v>11</v>
      </c>
      <c r="V827" s="38"/>
      <c r="W827" s="38">
        <f>IF(Copyright!B$11=1,IF(CF827&gt;0,CF827-T827-U827-X827,0),0)</f>
        <v>0</v>
      </c>
      <c r="X827" s="38">
        <v>10</v>
      </c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6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  <c r="BA827" s="3">
        <f>IF(Q827&gt;0,RANK(Q827,(N827:P827,Q827:AE827)),0)</f>
        <v>4</v>
      </c>
      <c r="BB827" s="3">
        <f>IF(R827&gt;0,RANK(R827,(N827:P827,Q827:AE827)),0)</f>
        <v>0</v>
      </c>
      <c r="BC827" s="3">
        <f>IF(S827&gt;0,RANK(S827,(N827:P827,Q827:AE827)),0)</f>
        <v>0</v>
      </c>
      <c r="BD827" s="3">
        <f>IF(T827&gt;0,RANK(T827,(N827:P827,Q827:AE827)),0)</f>
        <v>7</v>
      </c>
      <c r="BE827" s="2">
        <f t="shared" si="347"/>
        <v>6.4487270287397029E-3</v>
      </c>
      <c r="BF827" s="2">
        <f t="shared" si="348"/>
        <v>0</v>
      </c>
      <c r="BG827" s="2">
        <f t="shared" si="349"/>
        <v>0</v>
      </c>
      <c r="BH827" s="2">
        <f t="shared" si="350"/>
        <v>3.3548290900957991E-4</v>
      </c>
      <c r="BJ827" t="s">
        <v>414</v>
      </c>
      <c r="BK827" t="s">
        <v>145</v>
      </c>
      <c r="BL827">
        <v>6</v>
      </c>
      <c r="BM827" s="1"/>
      <c r="BN827">
        <v>0</v>
      </c>
      <c r="BO827" s="60">
        <v>18</v>
      </c>
      <c r="BP827" s="62">
        <v>177</v>
      </c>
      <c r="BQ827" s="66">
        <f t="shared" si="351"/>
        <v>18177</v>
      </c>
      <c r="BR827" s="66">
        <f t="shared" si="352"/>
        <v>18177</v>
      </c>
      <c r="BS827" s="3" t="s">
        <v>3083</v>
      </c>
      <c r="BY827" s="73"/>
      <c r="CD827" s="38">
        <f t="shared" si="353"/>
        <v>0</v>
      </c>
      <c r="CE827" s="38">
        <v>26827</v>
      </c>
      <c r="CM827" s="51"/>
      <c r="CN827" s="38"/>
      <c r="CO827" s="38"/>
      <c r="CP827" s="38"/>
      <c r="CQ827" s="38"/>
      <c r="CR827" s="38"/>
      <c r="CS827" s="38"/>
    </row>
    <row r="828" spans="1:97" ht="14" hidden="1" customHeight="1" outlineLevel="1" x14ac:dyDescent="0.2">
      <c r="A828" t="s">
        <v>702</v>
      </c>
      <c r="B828" t="s">
        <v>145</v>
      </c>
      <c r="C828" s="1">
        <f t="shared" si="340"/>
        <v>14136</v>
      </c>
      <c r="D828" s="3">
        <f>IF(N828&gt;0, RANK(N828,(N828:P828,Q828:AE828)),0)</f>
        <v>2</v>
      </c>
      <c r="E828" s="3">
        <f>IF(O828&gt;0,RANK(O828,(N828:P828,Q828:AE828)),0)</f>
        <v>1</v>
      </c>
      <c r="F828" s="3">
        <f>IF(P828&gt;0,RANK(P828,(N828:P828,Q828:AE828)),0)</f>
        <v>3</v>
      </c>
      <c r="G828" s="1">
        <f t="shared" si="341"/>
        <v>8156</v>
      </c>
      <c r="H828" s="2">
        <f t="shared" si="342"/>
        <v>0.57696661007357097</v>
      </c>
      <c r="I828" s="2"/>
      <c r="J828" s="2">
        <f t="shared" si="343"/>
        <v>0.20161290322580644</v>
      </c>
      <c r="K828" s="2">
        <f t="shared" si="344"/>
        <v>0.77857951329937747</v>
      </c>
      <c r="L828" s="2">
        <f t="shared" si="345"/>
        <v>9.3378607809847195E-3</v>
      </c>
      <c r="M828" s="2">
        <f t="shared" si="346"/>
        <v>1.0469722693831318E-2</v>
      </c>
      <c r="N828" s="38">
        <v>2850</v>
      </c>
      <c r="O828" s="38">
        <v>11006</v>
      </c>
      <c r="P828" s="38">
        <v>132</v>
      </c>
      <c r="Q828" s="38">
        <v>112</v>
      </c>
      <c r="R828" s="38"/>
      <c r="S828" s="38"/>
      <c r="T828" s="38">
        <v>2</v>
      </c>
      <c r="U828" s="38">
        <v>1</v>
      </c>
      <c r="V828" s="38"/>
      <c r="W828" s="38">
        <f>IF(Copyright!B$11=1,IF(CF828&gt;0,CF828-T828-U828-X828,0),0)</f>
        <v>26</v>
      </c>
      <c r="X828" s="38">
        <v>7</v>
      </c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6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  <c r="BA828" s="3">
        <f>IF(Q828&gt;0,RANK(Q828,(N828:P828,Q828:AE828)),0)</f>
        <v>4</v>
      </c>
      <c r="BB828" s="3">
        <f>IF(R828&gt;0,RANK(R828,(N828:P828,Q828:AE828)),0)</f>
        <v>0</v>
      </c>
      <c r="BC828" s="3">
        <f>IF(S828&gt;0,RANK(S828,(N828:P828,Q828:AE828)),0)</f>
        <v>0</v>
      </c>
      <c r="BD828" s="3">
        <f>IF(T828&gt;0,RANK(T828,(N828:P828,Q828:AE828)),0)</f>
        <v>7</v>
      </c>
      <c r="BE828" s="2">
        <f t="shared" si="347"/>
        <v>7.9230333899264292E-3</v>
      </c>
      <c r="BF828" s="2">
        <f t="shared" si="348"/>
        <v>0</v>
      </c>
      <c r="BG828" s="2">
        <f t="shared" si="349"/>
        <v>0</v>
      </c>
      <c r="BH828" s="2">
        <f t="shared" si="350"/>
        <v>1.414827391058291E-4</v>
      </c>
      <c r="BJ828" t="s">
        <v>702</v>
      </c>
      <c r="BK828" t="s">
        <v>145</v>
      </c>
      <c r="BL828">
        <v>3</v>
      </c>
      <c r="BM828" s="1"/>
      <c r="BN828">
        <v>0</v>
      </c>
      <c r="BO828" s="60">
        <v>18</v>
      </c>
      <c r="BP828" s="62">
        <v>179</v>
      </c>
      <c r="BQ828" s="66">
        <f t="shared" si="351"/>
        <v>18179</v>
      </c>
      <c r="BR828" s="66">
        <f t="shared" si="352"/>
        <v>18179</v>
      </c>
      <c r="BS828" s="3" t="s">
        <v>3083</v>
      </c>
      <c r="BY828" s="73"/>
      <c r="CB828" s="95"/>
      <c r="CD828" s="38">
        <f t="shared" si="353"/>
        <v>0</v>
      </c>
      <c r="CE828" s="38">
        <v>14136</v>
      </c>
      <c r="CF828" s="38">
        <v>36</v>
      </c>
      <c r="CM828" s="51"/>
      <c r="CN828" s="38"/>
      <c r="CO828" s="38"/>
      <c r="CP828" s="38"/>
      <c r="CQ828" s="38"/>
      <c r="CR828" s="38"/>
      <c r="CS828" s="38"/>
    </row>
    <row r="829" spans="1:97" ht="14" hidden="1" customHeight="1" outlineLevel="1" x14ac:dyDescent="0.2">
      <c r="A829" t="s">
        <v>1941</v>
      </c>
      <c r="B829" t="s">
        <v>145</v>
      </c>
      <c r="C829" s="1">
        <f t="shared" si="340"/>
        <v>11176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>IF(P829&gt;0,RANK(P829,(N829:P829,Q829:AE829)),0)</f>
        <v>3</v>
      </c>
      <c r="G829" s="1">
        <f t="shared" si="341"/>
        <v>5024</v>
      </c>
      <c r="H829" s="2">
        <f t="shared" si="342"/>
        <v>0.44953471725125266</v>
      </c>
      <c r="I829" s="2"/>
      <c r="J829" s="2">
        <f t="shared" si="343"/>
        <v>0.26351109520400862</v>
      </c>
      <c r="K829" s="2">
        <f t="shared" si="344"/>
        <v>0.71304581245526122</v>
      </c>
      <c r="L829" s="2">
        <f t="shared" si="345"/>
        <v>1.4226914817465998E-2</v>
      </c>
      <c r="M829" s="2">
        <f t="shared" si="346"/>
        <v>9.2161775232641671E-3</v>
      </c>
      <c r="N829" s="38">
        <v>2945</v>
      </c>
      <c r="O829" s="38">
        <v>7969</v>
      </c>
      <c r="P829" s="38">
        <v>159</v>
      </c>
      <c r="Q829" s="38">
        <v>89</v>
      </c>
      <c r="R829" s="38"/>
      <c r="S829" s="38"/>
      <c r="T829" s="38">
        <v>1</v>
      </c>
      <c r="U829" s="38">
        <v>0</v>
      </c>
      <c r="V829" s="38"/>
      <c r="W829" s="38">
        <f>IF(Copyright!B$11=1,IF(CF829&gt;0,CF829-T829-U829-X829,0),0)</f>
        <v>13</v>
      </c>
      <c r="X829" s="38">
        <v>0</v>
      </c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6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  <c r="BA829" s="3">
        <f>IF(Q829&gt;0,RANK(Q829,(N829:P829,Q829:AE829)),0)</f>
        <v>4</v>
      </c>
      <c r="BB829" s="3">
        <f>IF(R829&gt;0,RANK(R829,(N829:P829,Q829:AE829)),0)</f>
        <v>0</v>
      </c>
      <c r="BC829" s="3">
        <f>IF(S829&gt;0,RANK(S829,(N829:P829,Q829:AE829)),0)</f>
        <v>0</v>
      </c>
      <c r="BD829" s="3">
        <f>IF(T829&gt;0,RANK(T829,(N829:P829,Q829:AE829)),0)</f>
        <v>6</v>
      </c>
      <c r="BE829" s="2">
        <f t="shared" si="347"/>
        <v>7.963493199713673E-3</v>
      </c>
      <c r="BF829" s="2">
        <f t="shared" si="348"/>
        <v>0</v>
      </c>
      <c r="BG829" s="2">
        <f t="shared" si="349"/>
        <v>0</v>
      </c>
      <c r="BH829" s="2">
        <f t="shared" si="350"/>
        <v>8.9477451682176088E-5</v>
      </c>
      <c r="BJ829" t="s">
        <v>1941</v>
      </c>
      <c r="BK829" t="s">
        <v>145</v>
      </c>
      <c r="BL829">
        <v>4</v>
      </c>
      <c r="BM829" s="1"/>
      <c r="BN829">
        <v>0</v>
      </c>
      <c r="BO829" s="60">
        <v>18</v>
      </c>
      <c r="BP829" s="62">
        <v>181</v>
      </c>
      <c r="BQ829" s="66">
        <f t="shared" si="351"/>
        <v>18181</v>
      </c>
      <c r="BR829" s="66">
        <f t="shared" si="352"/>
        <v>18181</v>
      </c>
      <c r="BS829" s="3" t="s">
        <v>3083</v>
      </c>
      <c r="BY829" s="73"/>
      <c r="CB829" s="95"/>
      <c r="CD829" s="38">
        <f t="shared" si="353"/>
        <v>0</v>
      </c>
      <c r="CE829" s="38">
        <v>11176</v>
      </c>
      <c r="CF829" s="38">
        <v>14</v>
      </c>
      <c r="CM829" s="51"/>
      <c r="CN829" s="38"/>
      <c r="CO829" s="38"/>
      <c r="CP829" s="38"/>
      <c r="CQ829" s="38"/>
      <c r="CR829" s="38"/>
      <c r="CS829" s="38"/>
    </row>
    <row r="830" spans="1:97" ht="14" hidden="1" customHeight="1" outlineLevel="1" x14ac:dyDescent="0.2">
      <c r="A830" t="s">
        <v>2069</v>
      </c>
      <c r="B830" t="s">
        <v>145</v>
      </c>
      <c r="C830" s="1">
        <f t="shared" si="340"/>
        <v>17774</v>
      </c>
      <c r="D830" s="3">
        <f>IF(N830&gt;0, RANK(N830,(N830:P830,Q830:AE830)),0)</f>
        <v>2</v>
      </c>
      <c r="E830" s="3">
        <f>IF(O830&gt;0,RANK(O830,(N830:P830,Q830:AE830)),0)</f>
        <v>1</v>
      </c>
      <c r="F830" s="3">
        <f>IF(P830&gt;0,RANK(P830,(N830:P830,Q830:AE830)),0)</f>
        <v>3</v>
      </c>
      <c r="G830" s="1">
        <f t="shared" si="341"/>
        <v>8847</v>
      </c>
      <c r="H830" s="2">
        <f t="shared" si="342"/>
        <v>0.49774952177337684</v>
      </c>
      <c r="I830" s="2"/>
      <c r="J830" s="2">
        <f t="shared" si="343"/>
        <v>0.24051986047034996</v>
      </c>
      <c r="K830" s="2">
        <f t="shared" si="344"/>
        <v>0.73826938224372685</v>
      </c>
      <c r="L830" s="2">
        <f t="shared" si="345"/>
        <v>1.0689771576459998E-2</v>
      </c>
      <c r="M830" s="2">
        <f t="shared" si="346"/>
        <v>1.0520985709463145E-2</v>
      </c>
      <c r="N830" s="38">
        <v>4275</v>
      </c>
      <c r="O830" s="38">
        <v>13122</v>
      </c>
      <c r="P830" s="38">
        <v>190</v>
      </c>
      <c r="Q830" s="38">
        <v>139</v>
      </c>
      <c r="R830" s="38"/>
      <c r="S830" s="38"/>
      <c r="T830" s="38">
        <v>2</v>
      </c>
      <c r="U830" s="38">
        <v>2</v>
      </c>
      <c r="V830" s="38"/>
      <c r="W830" s="38">
        <f>IF(Copyright!B$11=1,IF(CF830&gt;0,CF830-T830-U830-X830,0),0)</f>
        <v>34</v>
      </c>
      <c r="X830" s="38">
        <v>10</v>
      </c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6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  <c r="BA830" s="3">
        <f>IF(Q830&gt;0,RANK(Q830,(N830:P830,Q830:AE830)),0)</f>
        <v>4</v>
      </c>
      <c r="BB830" s="3">
        <f>IF(R830&gt;0,RANK(R830,(N830:P830,Q830:AE830)),0)</f>
        <v>0</v>
      </c>
      <c r="BC830" s="3">
        <f>IF(S830&gt;0,RANK(S830,(N830:P830,Q830:AE830)),0)</f>
        <v>0</v>
      </c>
      <c r="BD830" s="3">
        <f>IF(T830&gt;0,RANK(T830,(N830:P830,Q830:AE830)),0)</f>
        <v>7</v>
      </c>
      <c r="BE830" s="2">
        <f t="shared" si="347"/>
        <v>7.8204118375154712E-3</v>
      </c>
      <c r="BF830" s="2">
        <f t="shared" si="348"/>
        <v>0</v>
      </c>
      <c r="BG830" s="2">
        <f t="shared" si="349"/>
        <v>0</v>
      </c>
      <c r="BH830" s="2">
        <f t="shared" si="350"/>
        <v>1.1252391133115787E-4</v>
      </c>
      <c r="BJ830" t="s">
        <v>2069</v>
      </c>
      <c r="BK830" t="s">
        <v>145</v>
      </c>
      <c r="BL830">
        <v>3</v>
      </c>
      <c r="BM830" s="1"/>
      <c r="BN830">
        <v>0</v>
      </c>
      <c r="BO830" s="60">
        <v>18</v>
      </c>
      <c r="BP830" s="62">
        <v>183</v>
      </c>
      <c r="BQ830" s="66">
        <f t="shared" si="351"/>
        <v>18183</v>
      </c>
      <c r="BR830" s="66">
        <f t="shared" si="352"/>
        <v>18183</v>
      </c>
      <c r="BS830" s="3" t="s">
        <v>3083</v>
      </c>
      <c r="BY830" s="73"/>
      <c r="CB830" s="95"/>
      <c r="CD830" s="38">
        <f t="shared" si="353"/>
        <v>0</v>
      </c>
      <c r="CE830" s="38">
        <v>17774</v>
      </c>
      <c r="CF830" s="38">
        <v>48</v>
      </c>
      <c r="CM830" s="51"/>
      <c r="CN830" s="38"/>
      <c r="CO830" s="38"/>
      <c r="CP830" s="38"/>
      <c r="CQ830" s="38"/>
      <c r="CR830" s="38"/>
      <c r="CS830" s="38"/>
    </row>
    <row r="831" spans="1:97" ht="14" customHeight="1" collapsed="1" x14ac:dyDescent="0.2">
      <c r="A831" t="s">
        <v>147</v>
      </c>
      <c r="B831" t="s">
        <v>534</v>
      </c>
      <c r="C831" s="1">
        <f t="shared" si="340"/>
        <v>2944209</v>
      </c>
      <c r="D831" s="3">
        <f>IF(N831&gt;0, RANK(N831,(N831:P831,Q831:AE831)),0)</f>
        <v>2</v>
      </c>
      <c r="E831" s="3">
        <f>IF(O831&gt;0,RANK(O831,(N831:P831,Q831:AE831)),0)</f>
        <v>1</v>
      </c>
      <c r="F831" s="3">
        <f>IF(P831&gt;0,RANK(P831,(N831:P831,Q831:AE831)),0)</f>
        <v>3</v>
      </c>
      <c r="G831" s="1">
        <f t="shared" si="341"/>
        <v>556744</v>
      </c>
      <c r="H831" s="2">
        <f t="shared" si="342"/>
        <v>0.18909798862784538</v>
      </c>
      <c r="I831" s="2"/>
      <c r="J831" s="2">
        <f t="shared" si="343"/>
        <v>0.39521752701659429</v>
      </c>
      <c r="K831" s="2">
        <f t="shared" si="344"/>
        <v>0.58431551564443962</v>
      </c>
      <c r="L831" s="2">
        <f t="shared" si="345"/>
        <v>9.9602304048387862E-3</v>
      </c>
      <c r="M831" s="2">
        <f t="shared" si="346"/>
        <v>1.0506726934127299E-2</v>
      </c>
      <c r="N831" s="38">
        <v>1163603</v>
      </c>
      <c r="O831" s="38">
        <v>1720347</v>
      </c>
      <c r="P831" s="38">
        <v>29325</v>
      </c>
      <c r="Q831" s="38">
        <v>20425</v>
      </c>
      <c r="R831" s="38"/>
      <c r="S831" s="38"/>
      <c r="T831" s="38">
        <v>832</v>
      </c>
      <c r="U831" s="38">
        <v>722</v>
      </c>
      <c r="V831" s="38"/>
      <c r="W831" s="38">
        <f>SUM(W739:W830)</f>
        <v>7608</v>
      </c>
      <c r="X831" s="38">
        <v>1347</v>
      </c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  <c r="BA831" s="3">
        <f>IF(Q831&gt;0,RANK(Q831,(N831:P831,Q831:AE831)),0)</f>
        <v>4</v>
      </c>
      <c r="BB831" s="3">
        <f>IF(R831&gt;0,RANK(R831,(N831:P831,Q831:AE831)),0)</f>
        <v>0</v>
      </c>
      <c r="BC831" s="3">
        <f>IF(S831&gt;0,RANK(S831,(N831:P831,Q831:AE831)),0)</f>
        <v>0</v>
      </c>
      <c r="BD831" s="3">
        <f>IF(T831&gt;0,RANK(T831,(N831:P831,Q831:AE831)),0)</f>
        <v>7</v>
      </c>
      <c r="BE831" s="2">
        <f t="shared" si="347"/>
        <v>6.9373471788178077E-3</v>
      </c>
      <c r="BF831" s="2">
        <f t="shared" si="348"/>
        <v>0</v>
      </c>
      <c r="BG831" s="2">
        <f t="shared" si="349"/>
        <v>0</v>
      </c>
      <c r="BH831" s="2">
        <f t="shared" si="350"/>
        <v>2.8258863416286004E-4</v>
      </c>
      <c r="BJ831" t="s">
        <v>147</v>
      </c>
      <c r="BK831" t="s">
        <v>534</v>
      </c>
      <c r="BM831" s="1"/>
      <c r="BN831">
        <v>0</v>
      </c>
      <c r="BO831" s="60">
        <v>18</v>
      </c>
      <c r="BP831" s="62"/>
      <c r="BQ831" s="60">
        <v>18</v>
      </c>
      <c r="BR831" s="60">
        <f t="shared" si="352"/>
        <v>18</v>
      </c>
      <c r="BS831" s="3" t="s">
        <v>693</v>
      </c>
      <c r="CD831" s="38">
        <f t="shared" si="353"/>
        <v>368192</v>
      </c>
      <c r="CE831" s="38">
        <f>SUM(CE739:CE830)</f>
        <v>2576017</v>
      </c>
      <c r="CF831" s="38">
        <f>SUM(CF739:CF830)</f>
        <v>9853</v>
      </c>
      <c r="CI831" s="38">
        <f>SUM(CJ831:CS831)</f>
        <v>0</v>
      </c>
      <c r="CM831" s="51"/>
      <c r="CN831" s="38"/>
      <c r="CO831" s="38"/>
      <c r="CP831" s="38"/>
      <c r="CQ831" s="38"/>
      <c r="CR831" s="38"/>
      <c r="CS831" s="38"/>
    </row>
    <row r="832" spans="1:97" ht="14" customHeight="1" x14ac:dyDescent="0.2">
      <c r="C832" s="1"/>
      <c r="E832" s="3"/>
      <c r="F832" s="3"/>
      <c r="I832" s="2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  <c r="BA832" s="3"/>
      <c r="BB832" s="3"/>
      <c r="BC832" s="3"/>
      <c r="BD832" s="3"/>
      <c r="BO832" s="60"/>
      <c r="BP832" s="62"/>
      <c r="BQ832" s="66"/>
      <c r="BR832" s="66"/>
      <c r="CF832" s="107"/>
    </row>
    <row r="833" spans="1:71" ht="14" hidden="1" customHeight="1" outlineLevel="1" x14ac:dyDescent="0.2">
      <c r="A833" t="s">
        <v>1557</v>
      </c>
      <c r="B833" t="s">
        <v>1591</v>
      </c>
      <c r="C833" s="1">
        <f t="shared" ref="C833:C864" si="354">SUM(N833:AY833)</f>
        <v>4080</v>
      </c>
      <c r="D833" s="3">
        <f>IF(N833&gt;0, RANK(N833,(N833:P833,Q833:AE833)),0)</f>
        <v>2</v>
      </c>
      <c r="E833" s="3">
        <f>IF(O833&gt;0,RANK(O833,(N833:P833,Q833:AE833)),0)</f>
        <v>1</v>
      </c>
      <c r="F833" s="3">
        <f>IF(P833&gt;0,RANK(P833,(N833:P833,Q833:AE833)),0)</f>
        <v>3</v>
      </c>
      <c r="G833" s="1">
        <f t="shared" ref="G833:G864" si="355">IF(C833&gt;0,MAX(N833:P833)-LARGE(N833:P833,2),0)</f>
        <v>1830</v>
      </c>
      <c r="H833" s="2">
        <f t="shared" ref="H833:H864" si="356">IF(C833&gt;0,G833/C833,0)</f>
        <v>0.4485294117647059</v>
      </c>
      <c r="I833" s="2"/>
      <c r="J833" s="2">
        <f t="shared" ref="J833:J864" si="357">IF($C833=0,"-",N833/$C833)</f>
        <v>0.26617647058823529</v>
      </c>
      <c r="K833" s="2">
        <f t="shared" ref="K833:K864" si="358">IF($C833=0,"-",O833/$C833)</f>
        <v>0.71470588235294119</v>
      </c>
      <c r="L833" s="2">
        <f t="shared" ref="L833:L864" si="359">IF($C833=0,"-",P833/$C833)</f>
        <v>8.3333333333333332E-3</v>
      </c>
      <c r="M833" s="2">
        <f t="shared" ref="M833:M864" si="360">IF(C833=0,"-",(1-J833-K833-L833))</f>
        <v>1.0784313725490239E-2</v>
      </c>
      <c r="N833" s="38">
        <v>1086</v>
      </c>
      <c r="O833" s="38">
        <v>2916</v>
      </c>
      <c r="P833" s="38">
        <v>34</v>
      </c>
      <c r="Q833" s="38">
        <v>20</v>
      </c>
      <c r="R833" s="38"/>
      <c r="S833" s="38"/>
      <c r="T833" s="38">
        <v>1</v>
      </c>
      <c r="U833" s="38"/>
      <c r="V833" s="38"/>
      <c r="W833" s="38">
        <v>16</v>
      </c>
      <c r="X833" s="38"/>
      <c r="Y833" s="38"/>
      <c r="Z833" s="38">
        <v>5</v>
      </c>
      <c r="AA833" s="38"/>
      <c r="AB833" s="38"/>
      <c r="AC833" s="38"/>
      <c r="AD833" s="38"/>
      <c r="AE833" s="38"/>
      <c r="AF833" s="38"/>
      <c r="AG833" s="38"/>
      <c r="AH833" s="38">
        <v>2</v>
      </c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  <c r="BA833" s="3">
        <f>IF(Q833&gt;0,RANK(Q833,(N833:P833,Q833:AE833)),0)</f>
        <v>4</v>
      </c>
      <c r="BB833" s="3">
        <f>IF(R833&gt;0,RANK(R833,(N833:P833,Q833:AE833)),0)</f>
        <v>0</v>
      </c>
      <c r="BC833" s="3">
        <f>IF(S833&gt;0,RANK(S833,(N833:P833,Q833:AE833)),0)</f>
        <v>0</v>
      </c>
      <c r="BD833" s="3">
        <f>IF(T833&gt;0,RANK(T833,(N833:P833,Q833:AE833)),0)</f>
        <v>7</v>
      </c>
      <c r="BE833" s="2">
        <f t="shared" ref="BE833:BE864" si="361">IF($C833=0,"-",Q833/$C833)</f>
        <v>4.9019607843137254E-3</v>
      </c>
      <c r="BF833" s="2">
        <f t="shared" ref="BF833:BF864" si="362">IF($C833=0,"-",R833/$C833)</f>
        <v>0</v>
      </c>
      <c r="BG833" s="2">
        <f t="shared" ref="BG833:BG864" si="363">IF($C833=0,"-",S833/$C833)</f>
        <v>0</v>
      </c>
      <c r="BH833" s="2">
        <f t="shared" ref="BH833:BH864" si="364">IF($C833=0,"-",T833/$C833)</f>
        <v>2.4509803921568627E-4</v>
      </c>
      <c r="BJ833" t="s">
        <v>1557</v>
      </c>
      <c r="BK833" t="s">
        <v>1591</v>
      </c>
      <c r="BL833">
        <v>3</v>
      </c>
      <c r="BN833">
        <v>0</v>
      </c>
      <c r="BO833" s="60">
        <v>19</v>
      </c>
      <c r="BP833" s="62">
        <v>1</v>
      </c>
      <c r="BQ833" s="66">
        <f t="shared" ref="BQ833:BQ864" si="365">1000*BO833+BP833</f>
        <v>19001</v>
      </c>
      <c r="BR833" s="66">
        <f t="shared" si="352"/>
        <v>19001</v>
      </c>
      <c r="BS833" s="3" t="s">
        <v>3083</v>
      </c>
    </row>
    <row r="834" spans="1:71" ht="14" hidden="1" customHeight="1" outlineLevel="1" x14ac:dyDescent="0.2">
      <c r="A834" t="s">
        <v>1006</v>
      </c>
      <c r="B834" t="s">
        <v>1591</v>
      </c>
      <c r="C834" s="1">
        <f t="shared" si="354"/>
        <v>2135</v>
      </c>
      <c r="D834" s="3">
        <f>IF(N834&gt;0, RANK(N834,(N834:P834,Q834:AE834)),0)</f>
        <v>2</v>
      </c>
      <c r="E834" s="3">
        <f>IF(O834&gt;0,RANK(O834,(N834:P834,Q834:AE834)),0)</f>
        <v>1</v>
      </c>
      <c r="F834" s="3">
        <f>IF(P834&gt;0,RANK(P834,(N834:P834,Q834:AE834)),0)</f>
        <v>3</v>
      </c>
      <c r="G834" s="1">
        <f t="shared" si="355"/>
        <v>941</v>
      </c>
      <c r="H834" s="2">
        <f t="shared" si="356"/>
        <v>0.44074941451990635</v>
      </c>
      <c r="I834" s="2"/>
      <c r="J834" s="2">
        <f t="shared" si="357"/>
        <v>0.26978922716627635</v>
      </c>
      <c r="K834" s="2">
        <f t="shared" si="358"/>
        <v>0.71053864168618264</v>
      </c>
      <c r="L834" s="2">
        <f t="shared" si="359"/>
        <v>1.3114754098360656E-2</v>
      </c>
      <c r="M834" s="2">
        <f t="shared" si="360"/>
        <v>6.5573770491804163E-3</v>
      </c>
      <c r="N834" s="38">
        <v>576</v>
      </c>
      <c r="O834" s="38">
        <v>1517</v>
      </c>
      <c r="P834" s="38">
        <v>28</v>
      </c>
      <c r="Q834" s="38">
        <v>9</v>
      </c>
      <c r="R834" s="38"/>
      <c r="S834" s="38"/>
      <c r="T834" s="38">
        <v>0</v>
      </c>
      <c r="U834" s="38"/>
      <c r="V834" s="38"/>
      <c r="W834" s="38">
        <v>4</v>
      </c>
      <c r="X834" s="38"/>
      <c r="Y834" s="38"/>
      <c r="Z834" s="38">
        <v>1</v>
      </c>
      <c r="AA834" s="38"/>
      <c r="AB834" s="38"/>
      <c r="AC834" s="38"/>
      <c r="AD834" s="38"/>
      <c r="AE834" s="38"/>
      <c r="AF834" s="38"/>
      <c r="AG834" s="38"/>
      <c r="AH834" s="38">
        <v>0</v>
      </c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  <c r="BA834" s="3">
        <f>IF(Q834&gt;0,RANK(Q834,(N834:P834,Q834:AE834)),0)</f>
        <v>4</v>
      </c>
      <c r="BB834" s="3">
        <f>IF(R834&gt;0,RANK(R834,(N834:P834,Q834:AE834)),0)</f>
        <v>0</v>
      </c>
      <c r="BC834" s="3">
        <f>IF(S834&gt;0,RANK(S834,(N834:P834,Q834:AE834)),0)</f>
        <v>0</v>
      </c>
      <c r="BD834" s="3">
        <f>IF(T834&gt;0,RANK(T834,(N834:P834,Q834:AE834)),0)</f>
        <v>0</v>
      </c>
      <c r="BE834" s="2">
        <f t="shared" si="361"/>
        <v>4.2154566744730679E-3</v>
      </c>
      <c r="BF834" s="2">
        <f t="shared" si="362"/>
        <v>0</v>
      </c>
      <c r="BG834" s="2">
        <f t="shared" si="363"/>
        <v>0</v>
      </c>
      <c r="BH834" s="2">
        <f t="shared" si="364"/>
        <v>0</v>
      </c>
      <c r="BJ834" t="s">
        <v>1006</v>
      </c>
      <c r="BK834" t="s">
        <v>1591</v>
      </c>
      <c r="BL834">
        <v>3</v>
      </c>
      <c r="BN834">
        <v>0</v>
      </c>
      <c r="BO834" s="60">
        <v>19</v>
      </c>
      <c r="BP834" s="62">
        <v>3</v>
      </c>
      <c r="BQ834" s="66">
        <f t="shared" si="365"/>
        <v>19003</v>
      </c>
      <c r="BR834" s="66">
        <f t="shared" si="352"/>
        <v>19003</v>
      </c>
      <c r="BS834" s="3" t="s">
        <v>3083</v>
      </c>
    </row>
    <row r="835" spans="1:71" ht="14" hidden="1" customHeight="1" outlineLevel="1" x14ac:dyDescent="0.2">
      <c r="A835" t="s">
        <v>2745</v>
      </c>
      <c r="B835" t="s">
        <v>1591</v>
      </c>
      <c r="C835" s="1">
        <f t="shared" si="354"/>
        <v>7318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>IF(P835&gt;0,RANK(P835,(N835:P835,Q835:AE835)),0)</f>
        <v>3</v>
      </c>
      <c r="G835" s="1">
        <f t="shared" si="355"/>
        <v>2507</v>
      </c>
      <c r="H835" s="2">
        <f t="shared" si="356"/>
        <v>0.34257993987428259</v>
      </c>
      <c r="I835" s="2"/>
      <c r="J835" s="2">
        <f t="shared" si="357"/>
        <v>0.3211259907078437</v>
      </c>
      <c r="K835" s="2">
        <f t="shared" si="358"/>
        <v>0.66370593058212624</v>
      </c>
      <c r="L835" s="2">
        <f t="shared" si="359"/>
        <v>7.5157146761410222E-3</v>
      </c>
      <c r="M835" s="2">
        <f t="shared" si="360"/>
        <v>7.6523640338890973E-3</v>
      </c>
      <c r="N835" s="38">
        <v>2350</v>
      </c>
      <c r="O835" s="38">
        <v>4857</v>
      </c>
      <c r="P835" s="38">
        <v>55</v>
      </c>
      <c r="Q835" s="38">
        <v>28</v>
      </c>
      <c r="R835" s="38"/>
      <c r="S835" s="38"/>
      <c r="T835" s="38">
        <v>7</v>
      </c>
      <c r="U835" s="38"/>
      <c r="V835" s="38"/>
      <c r="W835" s="38">
        <v>15</v>
      </c>
      <c r="X835" s="38"/>
      <c r="Y835" s="38"/>
      <c r="Z835" s="38">
        <v>5</v>
      </c>
      <c r="AA835" s="38"/>
      <c r="AB835" s="38"/>
      <c r="AC835" s="38"/>
      <c r="AD835" s="38"/>
      <c r="AE835" s="38"/>
      <c r="AF835" s="38"/>
      <c r="AG835" s="38"/>
      <c r="AH835" s="38">
        <v>1</v>
      </c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  <c r="BA835" s="3">
        <f>IF(Q835&gt;0,RANK(Q835,(N835:P835,Q835:AE835)),0)</f>
        <v>4</v>
      </c>
      <c r="BB835" s="3">
        <f>IF(R835&gt;0,RANK(R835,(N835:P835,Q835:AE835)),0)</f>
        <v>0</v>
      </c>
      <c r="BC835" s="3">
        <f>IF(S835&gt;0,RANK(S835,(N835:P835,Q835:AE835)),0)</f>
        <v>0</v>
      </c>
      <c r="BD835" s="3">
        <f>IF(T835&gt;0,RANK(T835,(N835:P835,Q835:AE835)),0)</f>
        <v>6</v>
      </c>
      <c r="BE835" s="2">
        <f t="shared" si="361"/>
        <v>3.8261820169445205E-3</v>
      </c>
      <c r="BF835" s="2">
        <f t="shared" si="362"/>
        <v>0</v>
      </c>
      <c r="BG835" s="2">
        <f t="shared" si="363"/>
        <v>0</v>
      </c>
      <c r="BH835" s="2">
        <f t="shared" si="364"/>
        <v>9.5654550423613012E-4</v>
      </c>
      <c r="BJ835" t="s">
        <v>2745</v>
      </c>
      <c r="BK835" t="s">
        <v>1591</v>
      </c>
      <c r="BL835">
        <v>2</v>
      </c>
      <c r="BN835">
        <v>0</v>
      </c>
      <c r="BO835" s="60">
        <v>19</v>
      </c>
      <c r="BP835" s="62">
        <v>5</v>
      </c>
      <c r="BQ835" s="66">
        <f t="shared" si="365"/>
        <v>19005</v>
      </c>
      <c r="BR835" s="66">
        <f t="shared" si="352"/>
        <v>19005</v>
      </c>
      <c r="BS835" s="3" t="s">
        <v>3083</v>
      </c>
    </row>
    <row r="836" spans="1:71" ht="14" hidden="1" customHeight="1" outlineLevel="1" x14ac:dyDescent="0.2">
      <c r="A836" t="s">
        <v>960</v>
      </c>
      <c r="B836" t="s">
        <v>1591</v>
      </c>
      <c r="C836" s="1">
        <f t="shared" si="354"/>
        <v>6484</v>
      </c>
      <c r="D836" s="3">
        <f>IF(N836&gt;0, RANK(N836,(N836:P836,Q836:AE836)),0)</f>
        <v>2</v>
      </c>
      <c r="E836" s="3">
        <f>IF(O836&gt;0,RANK(O836,(N836:P836,Q836:AE836)),0)</f>
        <v>1</v>
      </c>
      <c r="F836" s="3">
        <f>IF(P836&gt;0,RANK(P836,(N836:P836,Q836:AE836)),0)</f>
        <v>3</v>
      </c>
      <c r="G836" s="1">
        <f t="shared" si="355"/>
        <v>3018</v>
      </c>
      <c r="H836" s="2">
        <f t="shared" si="356"/>
        <v>0.46545342381246146</v>
      </c>
      <c r="I836" s="2"/>
      <c r="J836" s="2">
        <f t="shared" si="357"/>
        <v>0.26002467612584823</v>
      </c>
      <c r="K836" s="2">
        <f t="shared" si="358"/>
        <v>0.7254780999383097</v>
      </c>
      <c r="L836" s="2">
        <f t="shared" si="359"/>
        <v>7.4028377544725476E-3</v>
      </c>
      <c r="M836" s="2">
        <f t="shared" si="360"/>
        <v>7.0943861813695264E-3</v>
      </c>
      <c r="N836" s="38">
        <v>1686</v>
      </c>
      <c r="O836" s="38">
        <v>4704</v>
      </c>
      <c r="P836" s="38">
        <v>48</v>
      </c>
      <c r="Q836" s="38">
        <v>22</v>
      </c>
      <c r="R836" s="38"/>
      <c r="S836" s="38"/>
      <c r="T836" s="38">
        <v>5</v>
      </c>
      <c r="U836" s="38"/>
      <c r="V836" s="38"/>
      <c r="W836" s="38">
        <v>18</v>
      </c>
      <c r="X836" s="38"/>
      <c r="Y836" s="38"/>
      <c r="Z836" s="38">
        <v>0</v>
      </c>
      <c r="AA836" s="38"/>
      <c r="AB836" s="38"/>
      <c r="AC836" s="38"/>
      <c r="AD836" s="38"/>
      <c r="AE836" s="38"/>
      <c r="AF836" s="38"/>
      <c r="AG836" s="38"/>
      <c r="AH836" s="38">
        <v>1</v>
      </c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  <c r="BA836" s="3">
        <f>IF(Q836&gt;0,RANK(Q836,(N836:P836,Q836:AE836)),0)</f>
        <v>4</v>
      </c>
      <c r="BB836" s="3">
        <f>IF(R836&gt;0,RANK(R836,(N836:P836,Q836:AE836)),0)</f>
        <v>0</v>
      </c>
      <c r="BC836" s="3">
        <f>IF(S836&gt;0,RANK(S836,(N836:P836,Q836:AE836)),0)</f>
        <v>0</v>
      </c>
      <c r="BD836" s="3">
        <f>IF(T836&gt;0,RANK(T836,(N836:P836,Q836:AE836)),0)</f>
        <v>6</v>
      </c>
      <c r="BE836" s="2">
        <f t="shared" si="361"/>
        <v>3.3929673041332509E-3</v>
      </c>
      <c r="BF836" s="2">
        <f t="shared" si="362"/>
        <v>0</v>
      </c>
      <c r="BG836" s="2">
        <f t="shared" si="363"/>
        <v>0</v>
      </c>
      <c r="BH836" s="2">
        <f t="shared" si="364"/>
        <v>7.7112893275755711E-4</v>
      </c>
      <c r="BJ836" t="s">
        <v>960</v>
      </c>
      <c r="BK836" t="s">
        <v>1591</v>
      </c>
      <c r="BL836">
        <v>3</v>
      </c>
      <c r="BN836">
        <v>0</v>
      </c>
      <c r="BO836" s="60">
        <v>19</v>
      </c>
      <c r="BP836" s="62">
        <v>7</v>
      </c>
      <c r="BQ836" s="66">
        <f t="shared" si="365"/>
        <v>19007</v>
      </c>
      <c r="BR836" s="66">
        <f t="shared" si="352"/>
        <v>19007</v>
      </c>
      <c r="BS836" s="3" t="s">
        <v>3083</v>
      </c>
    </row>
    <row r="837" spans="1:71" ht="14" hidden="1" customHeight="1" outlineLevel="1" x14ac:dyDescent="0.2">
      <c r="A837" t="s">
        <v>1550</v>
      </c>
      <c r="B837" t="s">
        <v>1591</v>
      </c>
      <c r="C837" s="1">
        <f t="shared" si="354"/>
        <v>3249</v>
      </c>
      <c r="D837" s="3">
        <f>IF(N837&gt;0, RANK(N837,(N837:P837,Q837:AE837)),0)</f>
        <v>2</v>
      </c>
      <c r="E837" s="3">
        <f>IF(O837&gt;0,RANK(O837,(N837:P837,Q837:AE837)),0)</f>
        <v>1</v>
      </c>
      <c r="F837" s="3">
        <f>IF(P837&gt;0,RANK(P837,(N837:P837,Q837:AE837)),0)</f>
        <v>3</v>
      </c>
      <c r="G837" s="1">
        <f t="shared" si="355"/>
        <v>1244</v>
      </c>
      <c r="H837" s="2">
        <f t="shared" si="356"/>
        <v>0.38288704216682057</v>
      </c>
      <c r="I837" s="2"/>
      <c r="J837" s="2">
        <f t="shared" si="357"/>
        <v>0.29855340104647582</v>
      </c>
      <c r="K837" s="2">
        <f t="shared" si="358"/>
        <v>0.68144044321329644</v>
      </c>
      <c r="L837" s="2">
        <f t="shared" si="359"/>
        <v>1.2003693444136657E-2</v>
      </c>
      <c r="M837" s="2">
        <f t="shared" si="360"/>
        <v>8.0024622960910251E-3</v>
      </c>
      <c r="N837" s="38">
        <v>970</v>
      </c>
      <c r="O837" s="38">
        <v>2214</v>
      </c>
      <c r="P837" s="38">
        <v>39</v>
      </c>
      <c r="Q837" s="38">
        <v>8</v>
      </c>
      <c r="R837" s="38"/>
      <c r="S837" s="38"/>
      <c r="T837" s="38">
        <v>5</v>
      </c>
      <c r="U837" s="38"/>
      <c r="V837" s="38"/>
      <c r="W837" s="38">
        <v>10</v>
      </c>
      <c r="X837" s="38"/>
      <c r="Y837" s="38"/>
      <c r="Z837" s="38">
        <v>2</v>
      </c>
      <c r="AA837" s="38"/>
      <c r="AB837" s="38"/>
      <c r="AC837" s="38"/>
      <c r="AD837" s="38"/>
      <c r="AE837" s="38"/>
      <c r="AF837" s="38"/>
      <c r="AG837" s="38"/>
      <c r="AH837" s="38">
        <v>1</v>
      </c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  <c r="BA837" s="3">
        <f>IF(Q837&gt;0,RANK(Q837,(N837:P837,Q837:AE837)),0)</f>
        <v>5</v>
      </c>
      <c r="BB837" s="3">
        <f>IF(R837&gt;0,RANK(R837,(N837:P837,Q837:AE837)),0)</f>
        <v>0</v>
      </c>
      <c r="BC837" s="3">
        <f>IF(S837&gt;0,RANK(S837,(N837:P837,Q837:AE837)),0)</f>
        <v>0</v>
      </c>
      <c r="BD837" s="3">
        <f>IF(T837&gt;0,RANK(T837,(N837:P837,Q837:AE837)),0)</f>
        <v>6</v>
      </c>
      <c r="BE837" s="2">
        <f t="shared" si="361"/>
        <v>2.4622960911049553E-3</v>
      </c>
      <c r="BF837" s="2">
        <f t="shared" si="362"/>
        <v>0</v>
      </c>
      <c r="BG837" s="2">
        <f t="shared" si="363"/>
        <v>0</v>
      </c>
      <c r="BH837" s="2">
        <f t="shared" si="364"/>
        <v>1.5389350569405972E-3</v>
      </c>
      <c r="BJ837" t="s">
        <v>1550</v>
      </c>
      <c r="BK837" t="s">
        <v>1591</v>
      </c>
      <c r="BL837">
        <v>4</v>
      </c>
      <c r="BN837">
        <v>0</v>
      </c>
      <c r="BO837" s="60">
        <v>19</v>
      </c>
      <c r="BP837" s="62">
        <v>9</v>
      </c>
      <c r="BQ837" s="66">
        <f t="shared" si="365"/>
        <v>19009</v>
      </c>
      <c r="BR837" s="66">
        <f t="shared" si="352"/>
        <v>19009</v>
      </c>
      <c r="BS837" s="3" t="s">
        <v>3083</v>
      </c>
    </row>
    <row r="838" spans="1:71" ht="14" hidden="1" customHeight="1" outlineLevel="1" x14ac:dyDescent="0.2">
      <c r="A838" t="s">
        <v>1077</v>
      </c>
      <c r="B838" t="s">
        <v>1591</v>
      </c>
      <c r="C838" s="1">
        <f t="shared" si="354"/>
        <v>14509</v>
      </c>
      <c r="D838" s="3">
        <f>IF(N838&gt;0, RANK(N838,(N838:P838,Q838:AE838)),0)</f>
        <v>2</v>
      </c>
      <c r="E838" s="3">
        <f>IF(O838&gt;0,RANK(O838,(N838:P838,Q838:AE838)),0)</f>
        <v>1</v>
      </c>
      <c r="F838" s="3">
        <f>IF(P838&gt;0,RANK(P838,(N838:P838,Q838:AE838)),0)</f>
        <v>3</v>
      </c>
      <c r="G838" s="1">
        <f t="shared" si="355"/>
        <v>4810</v>
      </c>
      <c r="H838" s="2">
        <f t="shared" si="356"/>
        <v>0.33151836790957334</v>
      </c>
      <c r="I838" s="2"/>
      <c r="J838" s="2">
        <f t="shared" si="357"/>
        <v>0.32662485353918258</v>
      </c>
      <c r="K838" s="2">
        <f t="shared" si="358"/>
        <v>0.65814322144875592</v>
      </c>
      <c r="L838" s="2">
        <f t="shared" si="359"/>
        <v>6.9611964987249296E-3</v>
      </c>
      <c r="M838" s="2">
        <f t="shared" si="360"/>
        <v>8.2707285133365692E-3</v>
      </c>
      <c r="N838" s="38">
        <v>4739</v>
      </c>
      <c r="O838" s="38">
        <v>9549</v>
      </c>
      <c r="P838" s="38">
        <v>101</v>
      </c>
      <c r="Q838" s="38">
        <v>65</v>
      </c>
      <c r="R838" s="38"/>
      <c r="S838" s="38"/>
      <c r="T838" s="38">
        <v>7</v>
      </c>
      <c r="U838" s="38"/>
      <c r="V838" s="38"/>
      <c r="W838" s="38">
        <v>39</v>
      </c>
      <c r="X838" s="38"/>
      <c r="Y838" s="38"/>
      <c r="Z838" s="38">
        <v>9</v>
      </c>
      <c r="AA838" s="38"/>
      <c r="AB838" s="38"/>
      <c r="AC838" s="38"/>
      <c r="AD838" s="38"/>
      <c r="AE838" s="38"/>
      <c r="AF838" s="38"/>
      <c r="AG838" s="38"/>
      <c r="AH838" s="38">
        <v>0</v>
      </c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  <c r="BA838" s="3">
        <f>IF(Q838&gt;0,RANK(Q838,(N838:P838,Q838:AE838)),0)</f>
        <v>4</v>
      </c>
      <c r="BB838" s="3">
        <f>IF(R838&gt;0,RANK(R838,(N838:P838,Q838:AE838)),0)</f>
        <v>0</v>
      </c>
      <c r="BC838" s="3">
        <f>IF(S838&gt;0,RANK(S838,(N838:P838,Q838:AE838)),0)</f>
        <v>0</v>
      </c>
      <c r="BD838" s="3">
        <f>IF(T838&gt;0,RANK(T838,(N838:P838,Q838:AE838)),0)</f>
        <v>7</v>
      </c>
      <c r="BE838" s="2">
        <f t="shared" si="361"/>
        <v>4.4799779447239644E-3</v>
      </c>
      <c r="BF838" s="2">
        <f t="shared" si="362"/>
        <v>0</v>
      </c>
      <c r="BG838" s="2">
        <f t="shared" si="363"/>
        <v>0</v>
      </c>
      <c r="BH838" s="2">
        <f t="shared" si="364"/>
        <v>4.8245916327796539E-4</v>
      </c>
      <c r="BJ838" t="s">
        <v>1077</v>
      </c>
      <c r="BK838" t="s">
        <v>1591</v>
      </c>
      <c r="BL838">
        <v>2</v>
      </c>
      <c r="BN838">
        <v>0</v>
      </c>
      <c r="BO838" s="60">
        <v>19</v>
      </c>
      <c r="BP838" s="62">
        <v>11</v>
      </c>
      <c r="BQ838" s="66">
        <f t="shared" si="365"/>
        <v>19011</v>
      </c>
      <c r="BR838" s="66">
        <f t="shared" si="352"/>
        <v>19011</v>
      </c>
      <c r="BS838" s="3" t="s">
        <v>3083</v>
      </c>
    </row>
    <row r="839" spans="1:71" ht="14" hidden="1" customHeight="1" outlineLevel="1" x14ac:dyDescent="0.2">
      <c r="A839" t="s">
        <v>2841</v>
      </c>
      <c r="B839" t="s">
        <v>1591</v>
      </c>
      <c r="C839" s="1">
        <f t="shared" si="354"/>
        <v>62906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>IF(P839&gt;0,RANK(P839,(N839:P839,Q839:AE839)),0)</f>
        <v>3</v>
      </c>
      <c r="G839" s="1">
        <f t="shared" si="355"/>
        <v>727</v>
      </c>
      <c r="H839" s="2">
        <f t="shared" si="356"/>
        <v>1.1556926207357009E-2</v>
      </c>
      <c r="I839" s="2"/>
      <c r="J839" s="2">
        <f t="shared" si="357"/>
        <v>0.49755190283915685</v>
      </c>
      <c r="K839" s="2">
        <f t="shared" si="358"/>
        <v>0.4859949766317998</v>
      </c>
      <c r="L839" s="2">
        <f t="shared" si="359"/>
        <v>7.0422535211267607E-3</v>
      </c>
      <c r="M839" s="2">
        <f t="shared" si="360"/>
        <v>9.4108670079165908E-3</v>
      </c>
      <c r="N839" s="38">
        <v>31299</v>
      </c>
      <c r="O839" s="38">
        <v>30572</v>
      </c>
      <c r="P839" s="38">
        <v>443</v>
      </c>
      <c r="Q839" s="38">
        <v>248</v>
      </c>
      <c r="R839" s="38"/>
      <c r="S839" s="38"/>
      <c r="T839" s="38">
        <v>49</v>
      </c>
      <c r="U839" s="38"/>
      <c r="V839" s="38"/>
      <c r="W839" s="38">
        <v>253</v>
      </c>
      <c r="X839" s="38"/>
      <c r="Y839" s="38"/>
      <c r="Z839" s="38">
        <v>25</v>
      </c>
      <c r="AA839" s="38"/>
      <c r="AB839" s="38"/>
      <c r="AC839" s="38"/>
      <c r="AD839" s="38"/>
      <c r="AE839" s="38"/>
      <c r="AF839" s="38"/>
      <c r="AG839" s="38"/>
      <c r="AH839" s="38">
        <v>17</v>
      </c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  <c r="BA839" s="3">
        <f>IF(Q839&gt;0,RANK(Q839,(N839:P839,Q839:AE839)),0)</f>
        <v>5</v>
      </c>
      <c r="BB839" s="3">
        <f>IF(R839&gt;0,RANK(R839,(N839:P839,Q839:AE839)),0)</f>
        <v>0</v>
      </c>
      <c r="BC839" s="3">
        <f>IF(S839&gt;0,RANK(S839,(N839:P839,Q839:AE839)),0)</f>
        <v>0</v>
      </c>
      <c r="BD839" s="3">
        <f>IF(T839&gt;0,RANK(T839,(N839:P839,Q839:AE839)),0)</f>
        <v>6</v>
      </c>
      <c r="BE839" s="2">
        <f t="shared" si="361"/>
        <v>3.9423902330461323E-3</v>
      </c>
      <c r="BF839" s="2">
        <f t="shared" si="362"/>
        <v>0</v>
      </c>
      <c r="BG839" s="2">
        <f t="shared" si="363"/>
        <v>0</v>
      </c>
      <c r="BH839" s="2">
        <f t="shared" si="364"/>
        <v>7.7894000572282455E-4</v>
      </c>
      <c r="BJ839" t="s">
        <v>2841</v>
      </c>
      <c r="BK839" t="s">
        <v>1591</v>
      </c>
      <c r="BL839">
        <v>2</v>
      </c>
      <c r="BN839">
        <v>0</v>
      </c>
      <c r="BO839" s="60">
        <v>19</v>
      </c>
      <c r="BP839" s="62">
        <v>13</v>
      </c>
      <c r="BQ839" s="66">
        <f t="shared" si="365"/>
        <v>19013</v>
      </c>
      <c r="BR839" s="66">
        <f t="shared" si="352"/>
        <v>19013</v>
      </c>
      <c r="BS839" s="3" t="s">
        <v>3083</v>
      </c>
    </row>
    <row r="840" spans="1:71" ht="14" hidden="1" customHeight="1" outlineLevel="1" x14ac:dyDescent="0.2">
      <c r="A840" t="s">
        <v>1023</v>
      </c>
      <c r="B840" t="s">
        <v>1591</v>
      </c>
      <c r="C840" s="1">
        <f t="shared" si="354"/>
        <v>15403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>IF(P840&gt;0,RANK(P840,(N840:P840,Q840:AE840)),0)</f>
        <v>3</v>
      </c>
      <c r="G840" s="1">
        <f t="shared" si="355"/>
        <v>3304</v>
      </c>
      <c r="H840" s="2">
        <f t="shared" si="356"/>
        <v>0.21450366811660065</v>
      </c>
      <c r="I840" s="2"/>
      <c r="J840" s="2">
        <f t="shared" si="357"/>
        <v>0.38271765240537559</v>
      </c>
      <c r="K840" s="2">
        <f t="shared" si="358"/>
        <v>0.59722132052197618</v>
      </c>
      <c r="L840" s="2">
        <f t="shared" si="359"/>
        <v>9.8032850743361676E-3</v>
      </c>
      <c r="M840" s="2">
        <f t="shared" si="360"/>
        <v>1.0257741998312062E-2</v>
      </c>
      <c r="N840" s="38">
        <v>5895</v>
      </c>
      <c r="O840" s="38">
        <v>9199</v>
      </c>
      <c r="P840" s="38">
        <v>151</v>
      </c>
      <c r="Q840" s="38">
        <v>80</v>
      </c>
      <c r="R840" s="38"/>
      <c r="S840" s="38"/>
      <c r="T840" s="38">
        <v>14</v>
      </c>
      <c r="U840" s="38"/>
      <c r="V840" s="38"/>
      <c r="W840" s="38">
        <v>57</v>
      </c>
      <c r="X840" s="38"/>
      <c r="Y840" s="38"/>
      <c r="Z840" s="38">
        <v>3</v>
      </c>
      <c r="AA840" s="38"/>
      <c r="AB840" s="38"/>
      <c r="AC840" s="38"/>
      <c r="AD840" s="38"/>
      <c r="AE840" s="38"/>
      <c r="AF840" s="38"/>
      <c r="AG840" s="38"/>
      <c r="AH840" s="38">
        <v>4</v>
      </c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  <c r="BA840" s="3">
        <f>IF(Q840&gt;0,RANK(Q840,(N840:P840,Q840:AE840)),0)</f>
        <v>4</v>
      </c>
      <c r="BB840" s="3">
        <f>IF(R840&gt;0,RANK(R840,(N840:P840,Q840:AE840)),0)</f>
        <v>0</v>
      </c>
      <c r="BC840" s="3">
        <f>IF(S840&gt;0,RANK(S840,(N840:P840,Q840:AE840)),0)</f>
        <v>0</v>
      </c>
      <c r="BD840" s="3">
        <f>IF(T840&gt;0,RANK(T840,(N840:P840,Q840:AE840)),0)</f>
        <v>6</v>
      </c>
      <c r="BE840" s="2">
        <f t="shared" si="361"/>
        <v>5.1937934168668444E-3</v>
      </c>
      <c r="BF840" s="2">
        <f t="shared" si="362"/>
        <v>0</v>
      </c>
      <c r="BG840" s="2">
        <f t="shared" si="363"/>
        <v>0</v>
      </c>
      <c r="BH840" s="2">
        <f t="shared" si="364"/>
        <v>9.089138479516977E-4</v>
      </c>
      <c r="BJ840" t="s">
        <v>1023</v>
      </c>
      <c r="BK840" t="s">
        <v>1591</v>
      </c>
      <c r="BL840">
        <v>4</v>
      </c>
      <c r="BN840">
        <v>0</v>
      </c>
      <c r="BO840" s="60">
        <v>19</v>
      </c>
      <c r="BP840" s="62">
        <v>15</v>
      </c>
      <c r="BQ840" s="66">
        <f t="shared" si="365"/>
        <v>19015</v>
      </c>
      <c r="BR840" s="66">
        <f t="shared" si="352"/>
        <v>19015</v>
      </c>
      <c r="BS840" s="3" t="s">
        <v>3083</v>
      </c>
    </row>
    <row r="841" spans="1:71" ht="14" hidden="1" customHeight="1" outlineLevel="1" x14ac:dyDescent="0.2">
      <c r="A841" t="s">
        <v>473</v>
      </c>
      <c r="B841" t="s">
        <v>1591</v>
      </c>
      <c r="C841" s="1">
        <f t="shared" si="354"/>
        <v>14607</v>
      </c>
      <c r="D841" s="3">
        <f>IF(N841&gt;0, RANK(N841,(N841:P841,Q841:AE841)),0)</f>
        <v>2</v>
      </c>
      <c r="E841" s="3">
        <f>IF(O841&gt;0,RANK(O841,(N841:P841,Q841:AE841)),0)</f>
        <v>1</v>
      </c>
      <c r="F841" s="3">
        <f>IF(P841&gt;0,RANK(P841,(N841:P841,Q841:AE841)),0)</f>
        <v>3</v>
      </c>
      <c r="G841" s="1">
        <f t="shared" si="355"/>
        <v>3228</v>
      </c>
      <c r="H841" s="2">
        <f t="shared" si="356"/>
        <v>0.22098993633189568</v>
      </c>
      <c r="I841" s="2"/>
      <c r="J841" s="2">
        <f t="shared" si="357"/>
        <v>0.38139248305606899</v>
      </c>
      <c r="K841" s="2">
        <f t="shared" si="358"/>
        <v>0.60238241938796466</v>
      </c>
      <c r="L841" s="2">
        <f t="shared" si="359"/>
        <v>7.7360169781611554E-3</v>
      </c>
      <c r="M841" s="2">
        <f t="shared" si="360"/>
        <v>8.4890805778051956E-3</v>
      </c>
      <c r="N841" s="38">
        <v>5571</v>
      </c>
      <c r="O841" s="38">
        <v>8799</v>
      </c>
      <c r="P841" s="38">
        <v>113</v>
      </c>
      <c r="Q841" s="38">
        <v>65</v>
      </c>
      <c r="R841" s="38"/>
      <c r="S841" s="38"/>
      <c r="T841" s="38">
        <v>1</v>
      </c>
      <c r="U841" s="38"/>
      <c r="V841" s="38"/>
      <c r="W841" s="38">
        <v>51</v>
      </c>
      <c r="X841" s="38"/>
      <c r="Y841" s="38"/>
      <c r="Z841" s="38">
        <v>4</v>
      </c>
      <c r="AA841" s="38"/>
      <c r="AB841" s="38"/>
      <c r="AC841" s="38"/>
      <c r="AD841" s="38"/>
      <c r="AE841" s="38"/>
      <c r="AF841" s="38"/>
      <c r="AG841" s="38"/>
      <c r="AH841" s="38">
        <v>3</v>
      </c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  <c r="BA841" s="3">
        <f>IF(Q841&gt;0,RANK(Q841,(N841:P841,Q841:AE841)),0)</f>
        <v>4</v>
      </c>
      <c r="BB841" s="3">
        <f>IF(R841&gt;0,RANK(R841,(N841:P841,Q841:AE841)),0)</f>
        <v>0</v>
      </c>
      <c r="BC841" s="3">
        <f>IF(S841&gt;0,RANK(S841,(N841:P841,Q841:AE841)),0)</f>
        <v>0</v>
      </c>
      <c r="BD841" s="3">
        <f>IF(T841&gt;0,RANK(T841,(N841:P841,Q841:AE841)),0)</f>
        <v>7</v>
      </c>
      <c r="BE841" s="2">
        <f t="shared" si="361"/>
        <v>4.4499212706236736E-3</v>
      </c>
      <c r="BF841" s="2">
        <f t="shared" si="362"/>
        <v>0</v>
      </c>
      <c r="BG841" s="2">
        <f t="shared" si="363"/>
        <v>0</v>
      </c>
      <c r="BH841" s="2">
        <f t="shared" si="364"/>
        <v>6.8460327240364206E-5</v>
      </c>
      <c r="BJ841" t="s">
        <v>473</v>
      </c>
      <c r="BK841" t="s">
        <v>1591</v>
      </c>
      <c r="BL841">
        <v>2</v>
      </c>
      <c r="BN841">
        <v>0</v>
      </c>
      <c r="BO841" s="60">
        <v>19</v>
      </c>
      <c r="BP841" s="62">
        <v>17</v>
      </c>
      <c r="BQ841" s="66">
        <f t="shared" si="365"/>
        <v>19017</v>
      </c>
      <c r="BR841" s="66">
        <f t="shared" si="352"/>
        <v>19017</v>
      </c>
      <c r="BS841" s="3" t="s">
        <v>3083</v>
      </c>
    </row>
    <row r="842" spans="1:71" ht="14" hidden="1" customHeight="1" outlineLevel="1" x14ac:dyDescent="0.2">
      <c r="A842" t="s">
        <v>845</v>
      </c>
      <c r="B842" t="s">
        <v>1591</v>
      </c>
      <c r="C842" s="1">
        <f t="shared" si="354"/>
        <v>10750</v>
      </c>
      <c r="D842" s="3">
        <f>IF(N842&gt;0, RANK(N842,(N842:P842,Q842:AE842)),0)</f>
        <v>2</v>
      </c>
      <c r="E842" s="3">
        <f>IF(O842&gt;0,RANK(O842,(N842:P842,Q842:AE842)),0)</f>
        <v>1</v>
      </c>
      <c r="F842" s="3">
        <f>IF(P842&gt;0,RANK(P842,(N842:P842,Q842:AE842)),0)</f>
        <v>3</v>
      </c>
      <c r="G842" s="1">
        <f t="shared" si="355"/>
        <v>3024</v>
      </c>
      <c r="H842" s="2">
        <f t="shared" si="356"/>
        <v>0.28130232558139534</v>
      </c>
      <c r="I842" s="2"/>
      <c r="J842" s="2">
        <f t="shared" si="357"/>
        <v>0.35032558139534886</v>
      </c>
      <c r="K842" s="2">
        <f t="shared" si="358"/>
        <v>0.6316279069767442</v>
      </c>
      <c r="L842" s="2">
        <f t="shared" si="359"/>
        <v>9.6744186046511631E-3</v>
      </c>
      <c r="M842" s="2">
        <f t="shared" si="360"/>
        <v>8.3720930232557729E-3</v>
      </c>
      <c r="N842" s="38">
        <v>3766</v>
      </c>
      <c r="O842" s="38">
        <v>6790</v>
      </c>
      <c r="P842" s="38">
        <v>104</v>
      </c>
      <c r="Q842" s="38">
        <v>45</v>
      </c>
      <c r="R842" s="38"/>
      <c r="S842" s="38"/>
      <c r="T842" s="38">
        <v>4</v>
      </c>
      <c r="U842" s="38"/>
      <c r="V842" s="38"/>
      <c r="W842" s="38">
        <v>36</v>
      </c>
      <c r="X842" s="38"/>
      <c r="Y842" s="38"/>
      <c r="Z842" s="38">
        <v>2</v>
      </c>
      <c r="AA842" s="38"/>
      <c r="AB842" s="38"/>
      <c r="AC842" s="38"/>
      <c r="AD842" s="38"/>
      <c r="AE842" s="38"/>
      <c r="AF842" s="38"/>
      <c r="AG842" s="38"/>
      <c r="AH842" s="38">
        <v>3</v>
      </c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  <c r="BA842" s="3">
        <f>IF(Q842&gt;0,RANK(Q842,(N842:P842,Q842:AE842)),0)</f>
        <v>4</v>
      </c>
      <c r="BB842" s="3">
        <f>IF(R842&gt;0,RANK(R842,(N842:P842,Q842:AE842)),0)</f>
        <v>0</v>
      </c>
      <c r="BC842" s="3">
        <f>IF(S842&gt;0,RANK(S842,(N842:P842,Q842:AE842)),0)</f>
        <v>0</v>
      </c>
      <c r="BD842" s="3">
        <f>IF(T842&gt;0,RANK(T842,(N842:P842,Q842:AE842)),0)</f>
        <v>6</v>
      </c>
      <c r="BE842" s="2">
        <f t="shared" si="361"/>
        <v>4.1860465116279073E-3</v>
      </c>
      <c r="BF842" s="2">
        <f t="shared" si="362"/>
        <v>0</v>
      </c>
      <c r="BG842" s="2">
        <f t="shared" si="363"/>
        <v>0</v>
      </c>
      <c r="BH842" s="2">
        <f t="shared" si="364"/>
        <v>3.7209302325581393E-4</v>
      </c>
      <c r="BJ842" t="s">
        <v>845</v>
      </c>
      <c r="BK842" t="s">
        <v>1591</v>
      </c>
      <c r="BL842">
        <v>2</v>
      </c>
      <c r="BN842">
        <v>0</v>
      </c>
      <c r="BO842" s="60">
        <v>19</v>
      </c>
      <c r="BP842" s="62">
        <v>19</v>
      </c>
      <c r="BQ842" s="66">
        <f t="shared" si="365"/>
        <v>19019</v>
      </c>
      <c r="BR842" s="66">
        <f t="shared" si="352"/>
        <v>19019</v>
      </c>
      <c r="BS842" s="3" t="s">
        <v>3083</v>
      </c>
    </row>
    <row r="843" spans="1:71" ht="14" hidden="1" customHeight="1" outlineLevel="1" x14ac:dyDescent="0.2">
      <c r="A843" t="s">
        <v>1947</v>
      </c>
      <c r="B843" t="s">
        <v>1591</v>
      </c>
      <c r="C843" s="1">
        <f t="shared" si="354"/>
        <v>7537</v>
      </c>
      <c r="D843" s="3">
        <f>IF(N843&gt;0, RANK(N843,(N843:P843,Q843:AE843)),0)</f>
        <v>2</v>
      </c>
      <c r="E843" s="3">
        <f>IF(O843&gt;0,RANK(O843,(N843:P843,Q843:AE843)),0)</f>
        <v>1</v>
      </c>
      <c r="F843" s="3">
        <f>IF(P843&gt;0,RANK(P843,(N843:P843,Q843:AE843)),0)</f>
        <v>3</v>
      </c>
      <c r="G843" s="1">
        <f t="shared" si="355"/>
        <v>2500</v>
      </c>
      <c r="H843" s="2">
        <f t="shared" si="356"/>
        <v>0.33169696165583124</v>
      </c>
      <c r="I843" s="2"/>
      <c r="J843" s="2">
        <f t="shared" si="357"/>
        <v>0.32665516783866261</v>
      </c>
      <c r="K843" s="2">
        <f t="shared" si="358"/>
        <v>0.65835212949449384</v>
      </c>
      <c r="L843" s="2">
        <f t="shared" si="359"/>
        <v>7.4300119410906197E-3</v>
      </c>
      <c r="M843" s="2">
        <f t="shared" si="360"/>
        <v>7.562690725752874E-3</v>
      </c>
      <c r="N843" s="38">
        <v>2462</v>
      </c>
      <c r="O843" s="38">
        <v>4962</v>
      </c>
      <c r="P843" s="38">
        <v>56</v>
      </c>
      <c r="Q843" s="38">
        <v>22</v>
      </c>
      <c r="R843" s="38"/>
      <c r="S843" s="38"/>
      <c r="T843" s="38">
        <v>6</v>
      </c>
      <c r="U843" s="38"/>
      <c r="V843" s="38"/>
      <c r="W843" s="38">
        <v>21</v>
      </c>
      <c r="X843" s="38"/>
      <c r="Y843" s="38"/>
      <c r="Z843" s="38">
        <v>2</v>
      </c>
      <c r="AA843" s="38"/>
      <c r="AB843" s="38"/>
      <c r="AC843" s="38"/>
      <c r="AD843" s="38"/>
      <c r="AE843" s="38"/>
      <c r="AF843" s="38"/>
      <c r="AG843" s="38"/>
      <c r="AH843" s="38">
        <v>6</v>
      </c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  <c r="BA843" s="3">
        <f>IF(Q843&gt;0,RANK(Q843,(N843:P843,Q843:AE843)),0)</f>
        <v>4</v>
      </c>
      <c r="BB843" s="3">
        <f>IF(R843&gt;0,RANK(R843,(N843:P843,Q843:AE843)),0)</f>
        <v>0</v>
      </c>
      <c r="BC843" s="3">
        <f>IF(S843&gt;0,RANK(S843,(N843:P843,Q843:AE843)),0)</f>
        <v>0</v>
      </c>
      <c r="BD843" s="3">
        <f>IF(T843&gt;0,RANK(T843,(N843:P843,Q843:AE843)),0)</f>
        <v>6</v>
      </c>
      <c r="BE843" s="2">
        <f t="shared" si="361"/>
        <v>2.9189332625713148E-3</v>
      </c>
      <c r="BF843" s="2">
        <f t="shared" si="362"/>
        <v>0</v>
      </c>
      <c r="BG843" s="2">
        <f t="shared" si="363"/>
        <v>0</v>
      </c>
      <c r="BH843" s="2">
        <f t="shared" si="364"/>
        <v>7.9607270797399496E-4</v>
      </c>
      <c r="BJ843" t="s">
        <v>1947</v>
      </c>
      <c r="BK843" t="s">
        <v>1591</v>
      </c>
      <c r="BL843">
        <v>4</v>
      </c>
      <c r="BN843">
        <v>0</v>
      </c>
      <c r="BO843" s="60">
        <v>19</v>
      </c>
      <c r="BP843" s="62">
        <v>21</v>
      </c>
      <c r="BQ843" s="66">
        <f t="shared" si="365"/>
        <v>19021</v>
      </c>
      <c r="BR843" s="66">
        <f t="shared" si="352"/>
        <v>19021</v>
      </c>
      <c r="BS843" s="3" t="s">
        <v>3083</v>
      </c>
    </row>
    <row r="844" spans="1:71" ht="14" hidden="1" customHeight="1" outlineLevel="1" x14ac:dyDescent="0.2">
      <c r="A844" t="s">
        <v>1771</v>
      </c>
      <c r="B844" t="s">
        <v>1591</v>
      </c>
      <c r="C844" s="1">
        <f t="shared" si="354"/>
        <v>8046</v>
      </c>
      <c r="D844" s="3">
        <f>IF(N844&gt;0, RANK(N844,(N844:P844,Q844:AE844)),0)</f>
        <v>2</v>
      </c>
      <c r="E844" s="3">
        <f>IF(O844&gt;0,RANK(O844,(N844:P844,Q844:AE844)),0)</f>
        <v>1</v>
      </c>
      <c r="F844" s="3">
        <f>IF(P844&gt;0,RANK(P844,(N844:P844,Q844:AE844)),0)</f>
        <v>3</v>
      </c>
      <c r="G844" s="1">
        <f t="shared" si="355"/>
        <v>3640</v>
      </c>
      <c r="H844" s="2">
        <f t="shared" si="356"/>
        <v>0.45239870743226446</v>
      </c>
      <c r="I844" s="2"/>
      <c r="J844" s="2">
        <f t="shared" si="357"/>
        <v>0.26646781009197118</v>
      </c>
      <c r="K844" s="2">
        <f t="shared" si="358"/>
        <v>0.71886651752423569</v>
      </c>
      <c r="L844" s="2">
        <f t="shared" si="359"/>
        <v>8.5756897837434756E-3</v>
      </c>
      <c r="M844" s="2">
        <f t="shared" si="360"/>
        <v>6.0899826000496513E-3</v>
      </c>
      <c r="N844" s="38">
        <v>2144</v>
      </c>
      <c r="O844" s="38">
        <v>5784</v>
      </c>
      <c r="P844" s="38">
        <v>69</v>
      </c>
      <c r="Q844" s="38">
        <v>23</v>
      </c>
      <c r="R844" s="38"/>
      <c r="S844" s="38"/>
      <c r="T844" s="38">
        <v>5</v>
      </c>
      <c r="U844" s="38"/>
      <c r="V844" s="38"/>
      <c r="W844" s="38">
        <v>19</v>
      </c>
      <c r="X844" s="38"/>
      <c r="Y844" s="38"/>
      <c r="Z844" s="38">
        <v>0</v>
      </c>
      <c r="AA844" s="38"/>
      <c r="AB844" s="38"/>
      <c r="AC844" s="38"/>
      <c r="AD844" s="38"/>
      <c r="AE844" s="38"/>
      <c r="AF844" s="38"/>
      <c r="AG844" s="38"/>
      <c r="AH844" s="38">
        <v>2</v>
      </c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  <c r="BA844" s="3">
        <f>IF(Q844&gt;0,RANK(Q844,(N844:P844,Q844:AE844)),0)</f>
        <v>4</v>
      </c>
      <c r="BB844" s="3">
        <f>IF(R844&gt;0,RANK(R844,(N844:P844,Q844:AE844)),0)</f>
        <v>0</v>
      </c>
      <c r="BC844" s="3">
        <f>IF(S844&gt;0,RANK(S844,(N844:P844,Q844:AE844)),0)</f>
        <v>0</v>
      </c>
      <c r="BD844" s="3">
        <f>IF(T844&gt;0,RANK(T844,(N844:P844,Q844:AE844)),0)</f>
        <v>6</v>
      </c>
      <c r="BE844" s="2">
        <f t="shared" si="361"/>
        <v>2.8585632612478252E-3</v>
      </c>
      <c r="BF844" s="2">
        <f t="shared" si="362"/>
        <v>0</v>
      </c>
      <c r="BG844" s="2">
        <f t="shared" si="363"/>
        <v>0</v>
      </c>
      <c r="BH844" s="2">
        <f t="shared" si="364"/>
        <v>6.2142679592344023E-4</v>
      </c>
      <c r="BJ844" t="s">
        <v>1771</v>
      </c>
      <c r="BK844" t="s">
        <v>1591</v>
      </c>
      <c r="BL844">
        <v>2</v>
      </c>
      <c r="BN844">
        <v>0</v>
      </c>
      <c r="BO844" s="60">
        <v>19</v>
      </c>
      <c r="BP844" s="62">
        <v>23</v>
      </c>
      <c r="BQ844" s="66">
        <f t="shared" si="365"/>
        <v>19023</v>
      </c>
      <c r="BR844" s="66">
        <f t="shared" si="352"/>
        <v>19023</v>
      </c>
      <c r="BS844" s="3" t="s">
        <v>3083</v>
      </c>
    </row>
    <row r="845" spans="1:71" ht="14" hidden="1" customHeight="1" outlineLevel="1" x14ac:dyDescent="0.2">
      <c r="A845" t="s">
        <v>1174</v>
      </c>
      <c r="B845" t="s">
        <v>1591</v>
      </c>
      <c r="C845" s="1">
        <f t="shared" si="354"/>
        <v>5097</v>
      </c>
      <c r="D845" s="3">
        <f>IF(N845&gt;0, RANK(N845,(N845:P845,Q845:AE845)),0)</f>
        <v>2</v>
      </c>
      <c r="E845" s="3">
        <f>IF(O845&gt;0,RANK(O845,(N845:P845,Q845:AE845)),0)</f>
        <v>1</v>
      </c>
      <c r="F845" s="3">
        <f>IF(P845&gt;0,RANK(P845,(N845:P845,Q845:AE845)),0)</f>
        <v>3</v>
      </c>
      <c r="G845" s="1">
        <f t="shared" si="355"/>
        <v>2380</v>
      </c>
      <c r="H845" s="2">
        <f t="shared" si="356"/>
        <v>0.46694133804198545</v>
      </c>
      <c r="I845" s="2"/>
      <c r="J845" s="2">
        <f t="shared" si="357"/>
        <v>0.26054541887384736</v>
      </c>
      <c r="K845" s="2">
        <f t="shared" si="358"/>
        <v>0.72748675691583287</v>
      </c>
      <c r="L845" s="2">
        <f t="shared" si="359"/>
        <v>8.0439474200510105E-3</v>
      </c>
      <c r="M845" s="2">
        <f t="shared" si="360"/>
        <v>3.9238767902687113E-3</v>
      </c>
      <c r="N845" s="38">
        <v>1328</v>
      </c>
      <c r="O845" s="38">
        <v>3708</v>
      </c>
      <c r="P845" s="38">
        <v>41</v>
      </c>
      <c r="Q845" s="38">
        <v>15</v>
      </c>
      <c r="R845" s="38"/>
      <c r="S845" s="38"/>
      <c r="T845" s="38">
        <v>1</v>
      </c>
      <c r="U845" s="38"/>
      <c r="V845" s="38"/>
      <c r="W845" s="38">
        <v>4</v>
      </c>
      <c r="X845" s="38"/>
      <c r="Y845" s="38"/>
      <c r="Z845" s="38">
        <v>0</v>
      </c>
      <c r="AA845" s="38"/>
      <c r="AB845" s="38"/>
      <c r="AC845" s="38"/>
      <c r="AD845" s="38"/>
      <c r="AE845" s="38"/>
      <c r="AF845" s="38"/>
      <c r="AG845" s="38"/>
      <c r="AH845" s="38">
        <v>0</v>
      </c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  <c r="BA845" s="3">
        <f>IF(Q845&gt;0,RANK(Q845,(N845:P845,Q845:AE845)),0)</f>
        <v>4</v>
      </c>
      <c r="BB845" s="3">
        <f>IF(R845&gt;0,RANK(R845,(N845:P845,Q845:AE845)),0)</f>
        <v>0</v>
      </c>
      <c r="BC845" s="3">
        <f>IF(S845&gt;0,RANK(S845,(N845:P845,Q845:AE845)),0)</f>
        <v>0</v>
      </c>
      <c r="BD845" s="3">
        <f>IF(T845&gt;0,RANK(T845,(N845:P845,Q845:AE845)),0)</f>
        <v>6</v>
      </c>
      <c r="BE845" s="2">
        <f t="shared" si="361"/>
        <v>2.942907592701589E-3</v>
      </c>
      <c r="BF845" s="2">
        <f t="shared" si="362"/>
        <v>0</v>
      </c>
      <c r="BG845" s="2">
        <f t="shared" si="363"/>
        <v>0</v>
      </c>
      <c r="BH845" s="2">
        <f t="shared" si="364"/>
        <v>1.9619383951343929E-4</v>
      </c>
      <c r="BJ845" t="s">
        <v>1174</v>
      </c>
      <c r="BK845" t="s">
        <v>1591</v>
      </c>
      <c r="BL845">
        <v>4</v>
      </c>
      <c r="BN845">
        <v>0</v>
      </c>
      <c r="BO845" s="60">
        <v>19</v>
      </c>
      <c r="BP845" s="62">
        <v>25</v>
      </c>
      <c r="BQ845" s="66">
        <f t="shared" si="365"/>
        <v>19025</v>
      </c>
      <c r="BR845" s="66">
        <f t="shared" si="352"/>
        <v>19025</v>
      </c>
      <c r="BS845" s="3" t="s">
        <v>3083</v>
      </c>
    </row>
    <row r="846" spans="1:71" ht="14" hidden="1" customHeight="1" outlineLevel="1" x14ac:dyDescent="0.2">
      <c r="A846" t="s">
        <v>1643</v>
      </c>
      <c r="B846" t="s">
        <v>1591</v>
      </c>
      <c r="C846" s="1">
        <f t="shared" si="354"/>
        <v>11140</v>
      </c>
      <c r="D846" s="3">
        <f>IF(N846&gt;0, RANK(N846,(N846:P846,Q846:AE846)),0)</f>
        <v>2</v>
      </c>
      <c r="E846" s="3">
        <f>IF(O846&gt;0,RANK(O846,(N846:P846,Q846:AE846)),0)</f>
        <v>1</v>
      </c>
      <c r="F846" s="3">
        <f>IF(P846&gt;0,RANK(P846,(N846:P846,Q846:AE846)),0)</f>
        <v>3</v>
      </c>
      <c r="G846" s="1">
        <f t="shared" si="355"/>
        <v>4661</v>
      </c>
      <c r="H846" s="2">
        <f t="shared" si="356"/>
        <v>0.41840215439856371</v>
      </c>
      <c r="I846" s="2"/>
      <c r="J846" s="2">
        <f t="shared" si="357"/>
        <v>0.28303411131059247</v>
      </c>
      <c r="K846" s="2">
        <f t="shared" si="358"/>
        <v>0.70143626570915618</v>
      </c>
      <c r="L846" s="2">
        <f t="shared" si="359"/>
        <v>1.0233393177737882E-2</v>
      </c>
      <c r="M846" s="2">
        <f t="shared" si="360"/>
        <v>5.2962298025134077E-3</v>
      </c>
      <c r="N846" s="38">
        <v>3153</v>
      </c>
      <c r="O846" s="38">
        <v>7814</v>
      </c>
      <c r="P846" s="38">
        <v>114</v>
      </c>
      <c r="Q846" s="38">
        <v>29</v>
      </c>
      <c r="R846" s="38"/>
      <c r="S846" s="38"/>
      <c r="T846" s="38">
        <v>6</v>
      </c>
      <c r="U846" s="38"/>
      <c r="V846" s="38"/>
      <c r="W846" s="38">
        <v>20</v>
      </c>
      <c r="X846" s="38"/>
      <c r="Y846" s="38"/>
      <c r="Z846" s="38">
        <v>2</v>
      </c>
      <c r="AA846" s="38"/>
      <c r="AB846" s="38"/>
      <c r="AC846" s="38"/>
      <c r="AD846" s="38"/>
      <c r="AE846" s="38"/>
      <c r="AF846" s="38"/>
      <c r="AG846" s="38"/>
      <c r="AH846" s="38">
        <v>2</v>
      </c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  <c r="BA846" s="3">
        <f>IF(Q846&gt;0,RANK(Q846,(N846:P846,Q846:AE846)),0)</f>
        <v>4</v>
      </c>
      <c r="BB846" s="3">
        <f>IF(R846&gt;0,RANK(R846,(N846:P846,Q846:AE846)),0)</f>
        <v>0</v>
      </c>
      <c r="BC846" s="3">
        <f>IF(S846&gt;0,RANK(S846,(N846:P846,Q846:AE846)),0)</f>
        <v>0</v>
      </c>
      <c r="BD846" s="3">
        <f>IF(T846&gt;0,RANK(T846,(N846:P846,Q846:AE846)),0)</f>
        <v>6</v>
      </c>
      <c r="BE846" s="2">
        <f t="shared" si="361"/>
        <v>2.6032315978456013E-3</v>
      </c>
      <c r="BF846" s="2">
        <f t="shared" si="362"/>
        <v>0</v>
      </c>
      <c r="BG846" s="2">
        <f t="shared" si="363"/>
        <v>0</v>
      </c>
      <c r="BH846" s="2">
        <f t="shared" si="364"/>
        <v>5.3859964093357267E-4</v>
      </c>
      <c r="BJ846" t="s">
        <v>1643</v>
      </c>
      <c r="BK846" t="s">
        <v>1591</v>
      </c>
      <c r="BL846">
        <v>4</v>
      </c>
      <c r="BN846">
        <v>0</v>
      </c>
      <c r="BO846" s="60">
        <v>19</v>
      </c>
      <c r="BP846" s="62">
        <v>27</v>
      </c>
      <c r="BQ846" s="66">
        <f t="shared" si="365"/>
        <v>19027</v>
      </c>
      <c r="BR846" s="66">
        <f t="shared" si="352"/>
        <v>19027</v>
      </c>
      <c r="BS846" s="3" t="s">
        <v>3083</v>
      </c>
    </row>
    <row r="847" spans="1:71" ht="14" hidden="1" customHeight="1" outlineLevel="1" x14ac:dyDescent="0.2">
      <c r="A847" t="s">
        <v>334</v>
      </c>
      <c r="B847" t="s">
        <v>1591</v>
      </c>
      <c r="C847" s="1">
        <f t="shared" si="354"/>
        <v>7217</v>
      </c>
      <c r="D847" s="3">
        <f>IF(N847&gt;0, RANK(N847,(N847:P847,Q847:AE847)),0)</f>
        <v>2</v>
      </c>
      <c r="E847" s="3">
        <f>IF(O847&gt;0,RANK(O847,(N847:P847,Q847:AE847)),0)</f>
        <v>1</v>
      </c>
      <c r="F847" s="3">
        <f>IF(P847&gt;0,RANK(P847,(N847:P847,Q847:AE847)),0)</f>
        <v>3</v>
      </c>
      <c r="G847" s="1">
        <f t="shared" si="355"/>
        <v>2930</v>
      </c>
      <c r="H847" s="2">
        <f t="shared" si="356"/>
        <v>0.40598586670361647</v>
      </c>
      <c r="I847" s="2"/>
      <c r="J847" s="2">
        <f t="shared" si="357"/>
        <v>0.28779271165304143</v>
      </c>
      <c r="K847" s="2">
        <f t="shared" si="358"/>
        <v>0.6937785783566579</v>
      </c>
      <c r="L847" s="2">
        <f t="shared" si="359"/>
        <v>1.0530691423028959E-2</v>
      </c>
      <c r="M847" s="2">
        <f t="shared" si="360"/>
        <v>7.8980185672717033E-3</v>
      </c>
      <c r="N847" s="38">
        <v>2077</v>
      </c>
      <c r="O847" s="38">
        <v>5007</v>
      </c>
      <c r="P847" s="38">
        <v>76</v>
      </c>
      <c r="Q847" s="38">
        <v>30</v>
      </c>
      <c r="R847" s="38"/>
      <c r="S847" s="38"/>
      <c r="T847" s="38">
        <v>1</v>
      </c>
      <c r="U847" s="38"/>
      <c r="V847" s="38"/>
      <c r="W847" s="38">
        <v>22</v>
      </c>
      <c r="X847" s="38"/>
      <c r="Y847" s="38"/>
      <c r="Z847" s="38">
        <v>1</v>
      </c>
      <c r="AA847" s="38"/>
      <c r="AB847" s="38"/>
      <c r="AC847" s="38"/>
      <c r="AD847" s="38"/>
      <c r="AE847" s="38"/>
      <c r="AF847" s="38"/>
      <c r="AG847" s="38"/>
      <c r="AH847" s="38">
        <v>3</v>
      </c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  <c r="BA847" s="3">
        <f>IF(Q847&gt;0,RANK(Q847,(N847:P847,Q847:AE847)),0)</f>
        <v>4</v>
      </c>
      <c r="BB847" s="3">
        <f>IF(R847&gt;0,RANK(R847,(N847:P847,Q847:AE847)),0)</f>
        <v>0</v>
      </c>
      <c r="BC847" s="3">
        <f>IF(S847&gt;0,RANK(S847,(N847:P847,Q847:AE847)),0)</f>
        <v>0</v>
      </c>
      <c r="BD847" s="3">
        <f>IF(T847&gt;0,RANK(T847,(N847:P847,Q847:AE847)),0)</f>
        <v>6</v>
      </c>
      <c r="BE847" s="2">
        <f t="shared" si="361"/>
        <v>4.1568518775114312E-3</v>
      </c>
      <c r="BF847" s="2">
        <f t="shared" si="362"/>
        <v>0</v>
      </c>
      <c r="BG847" s="2">
        <f t="shared" si="363"/>
        <v>0</v>
      </c>
      <c r="BH847" s="2">
        <f t="shared" si="364"/>
        <v>1.3856172925038105E-4</v>
      </c>
      <c r="BJ847" t="s">
        <v>334</v>
      </c>
      <c r="BK847" t="s">
        <v>1591</v>
      </c>
      <c r="BL847">
        <v>3</v>
      </c>
      <c r="BN847">
        <v>0</v>
      </c>
      <c r="BO847" s="60">
        <v>19</v>
      </c>
      <c r="BP847" s="62">
        <v>29</v>
      </c>
      <c r="BQ847" s="66">
        <f t="shared" si="365"/>
        <v>19029</v>
      </c>
      <c r="BR847" s="66">
        <f t="shared" si="352"/>
        <v>19029</v>
      </c>
      <c r="BS847" s="3" t="s">
        <v>3083</v>
      </c>
    </row>
    <row r="848" spans="1:71" ht="14" hidden="1" customHeight="1" outlineLevel="1" x14ac:dyDescent="0.2">
      <c r="A848" t="s">
        <v>1011</v>
      </c>
      <c r="B848" t="s">
        <v>1591</v>
      </c>
      <c r="C848" s="1">
        <f t="shared" si="354"/>
        <v>10644</v>
      </c>
      <c r="D848" s="3">
        <f>IF(N848&gt;0, RANK(N848,(N848:P848,Q848:AE848)),0)</f>
        <v>2</v>
      </c>
      <c r="E848" s="3">
        <f>IF(O848&gt;0,RANK(O848,(N848:P848,Q848:AE848)),0)</f>
        <v>1</v>
      </c>
      <c r="F848" s="3">
        <f>IF(P848&gt;0,RANK(P848,(N848:P848,Q848:AE848)),0)</f>
        <v>3</v>
      </c>
      <c r="G848" s="1">
        <f t="shared" si="355"/>
        <v>2315</v>
      </c>
      <c r="H848" s="2">
        <f t="shared" si="356"/>
        <v>0.2174934235249906</v>
      </c>
      <c r="I848" s="2"/>
      <c r="J848" s="2">
        <f t="shared" si="357"/>
        <v>0.38284479518977826</v>
      </c>
      <c r="K848" s="2">
        <f t="shared" si="358"/>
        <v>0.60033821871476889</v>
      </c>
      <c r="L848" s="2">
        <f t="shared" si="359"/>
        <v>9.1131153701615938E-3</v>
      </c>
      <c r="M848" s="2">
        <f t="shared" si="360"/>
        <v>7.7038707252913077E-3</v>
      </c>
      <c r="N848" s="38">
        <v>4075</v>
      </c>
      <c r="O848" s="38">
        <v>6390</v>
      </c>
      <c r="P848" s="38">
        <v>97</v>
      </c>
      <c r="Q848" s="38">
        <v>46</v>
      </c>
      <c r="R848" s="38"/>
      <c r="S848" s="38"/>
      <c r="T848" s="38">
        <v>8</v>
      </c>
      <c r="U848" s="38"/>
      <c r="V848" s="38"/>
      <c r="W848" s="38">
        <v>20</v>
      </c>
      <c r="X848" s="38"/>
      <c r="Y848" s="38"/>
      <c r="Z848" s="38">
        <v>6</v>
      </c>
      <c r="AA848" s="38"/>
      <c r="AB848" s="38"/>
      <c r="AC848" s="38"/>
      <c r="AD848" s="38"/>
      <c r="AE848" s="38"/>
      <c r="AF848" s="38"/>
      <c r="AG848" s="38"/>
      <c r="AH848" s="38">
        <v>2</v>
      </c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  <c r="BA848" s="3">
        <f>IF(Q848&gt;0,RANK(Q848,(N848:P848,Q848:AE848)),0)</f>
        <v>4</v>
      </c>
      <c r="BB848" s="3">
        <f>IF(R848&gt;0,RANK(R848,(N848:P848,Q848:AE848)),0)</f>
        <v>0</v>
      </c>
      <c r="BC848" s="3">
        <f>IF(S848&gt;0,RANK(S848,(N848:P848,Q848:AE848)),0)</f>
        <v>0</v>
      </c>
      <c r="BD848" s="3">
        <f>IF(T848&gt;0,RANK(T848,(N848:P848,Q848:AE848)),0)</f>
        <v>6</v>
      </c>
      <c r="BE848" s="2">
        <f t="shared" si="361"/>
        <v>4.3216835776024049E-3</v>
      </c>
      <c r="BF848" s="2">
        <f t="shared" si="362"/>
        <v>0</v>
      </c>
      <c r="BG848" s="2">
        <f t="shared" si="363"/>
        <v>0</v>
      </c>
      <c r="BH848" s="2">
        <f t="shared" si="364"/>
        <v>7.5159714393085303E-4</v>
      </c>
      <c r="BJ848" t="s">
        <v>1011</v>
      </c>
      <c r="BK848" t="s">
        <v>1591</v>
      </c>
      <c r="BL848">
        <v>1</v>
      </c>
      <c r="BN848">
        <v>0</v>
      </c>
      <c r="BO848" s="60">
        <v>19</v>
      </c>
      <c r="BP848" s="62">
        <v>31</v>
      </c>
      <c r="BQ848" s="66">
        <f t="shared" si="365"/>
        <v>19031</v>
      </c>
      <c r="BR848" s="66">
        <f t="shared" si="352"/>
        <v>19031</v>
      </c>
      <c r="BS848" s="3" t="s">
        <v>3083</v>
      </c>
    </row>
    <row r="849" spans="1:71" ht="14" hidden="1" customHeight="1" outlineLevel="1" x14ac:dyDescent="0.2">
      <c r="A849" t="s">
        <v>144</v>
      </c>
      <c r="B849" t="s">
        <v>1591</v>
      </c>
      <c r="C849" s="1">
        <f t="shared" si="354"/>
        <v>23020</v>
      </c>
      <c r="D849" s="3">
        <f>IF(N849&gt;0, RANK(N849,(N849:P849,Q849:AE849)),0)</f>
        <v>2</v>
      </c>
      <c r="E849" s="3">
        <f>IF(O849&gt;0,RANK(O849,(N849:P849,Q849:AE849)),0)</f>
        <v>1</v>
      </c>
      <c r="F849" s="3">
        <f>IF(P849&gt;0,RANK(P849,(N849:P849,Q849:AE849)),0)</f>
        <v>3</v>
      </c>
      <c r="G849" s="1">
        <f t="shared" si="355"/>
        <v>2672</v>
      </c>
      <c r="H849" s="2">
        <f t="shared" si="356"/>
        <v>0.11607298001737619</v>
      </c>
      <c r="I849" s="2"/>
      <c r="J849" s="2">
        <f t="shared" si="357"/>
        <v>0.43245004344048654</v>
      </c>
      <c r="K849" s="2">
        <f t="shared" si="358"/>
        <v>0.54852302345786275</v>
      </c>
      <c r="L849" s="2">
        <f t="shared" si="359"/>
        <v>9.9478714161598605E-3</v>
      </c>
      <c r="M849" s="2">
        <f t="shared" si="360"/>
        <v>9.079061685490851E-3</v>
      </c>
      <c r="N849" s="38">
        <v>9955</v>
      </c>
      <c r="O849" s="38">
        <v>12627</v>
      </c>
      <c r="P849" s="38">
        <v>229</v>
      </c>
      <c r="Q849" s="38">
        <v>103</v>
      </c>
      <c r="R849" s="38"/>
      <c r="S849" s="38"/>
      <c r="T849" s="38">
        <v>18</v>
      </c>
      <c r="U849" s="38"/>
      <c r="V849" s="38"/>
      <c r="W849" s="38">
        <v>78</v>
      </c>
      <c r="X849" s="38"/>
      <c r="Y849" s="38"/>
      <c r="Z849" s="38">
        <v>6</v>
      </c>
      <c r="AA849" s="38"/>
      <c r="AB849" s="38"/>
      <c r="AC849" s="38"/>
      <c r="AD849" s="38"/>
      <c r="AE849" s="38"/>
      <c r="AF849" s="38"/>
      <c r="AG849" s="38"/>
      <c r="AH849" s="38">
        <v>4</v>
      </c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  <c r="BA849" s="3">
        <f>IF(Q849&gt;0,RANK(Q849,(N849:P849,Q849:AE849)),0)</f>
        <v>4</v>
      </c>
      <c r="BB849" s="3">
        <f>IF(R849&gt;0,RANK(R849,(N849:P849,Q849:AE849)),0)</f>
        <v>0</v>
      </c>
      <c r="BC849" s="3">
        <f>IF(S849&gt;0,RANK(S849,(N849:P849,Q849:AE849)),0)</f>
        <v>0</v>
      </c>
      <c r="BD849" s="3">
        <f>IF(T849&gt;0,RANK(T849,(N849:P849,Q849:AE849)),0)</f>
        <v>6</v>
      </c>
      <c r="BE849" s="2">
        <f t="shared" si="361"/>
        <v>4.4743701129452652E-3</v>
      </c>
      <c r="BF849" s="2">
        <f t="shared" si="362"/>
        <v>0</v>
      </c>
      <c r="BG849" s="2">
        <f t="shared" si="363"/>
        <v>0</v>
      </c>
      <c r="BH849" s="2">
        <f t="shared" si="364"/>
        <v>7.8192875760208511E-4</v>
      </c>
      <c r="BJ849" t="s">
        <v>144</v>
      </c>
      <c r="BK849" t="s">
        <v>1591</v>
      </c>
      <c r="BL849">
        <v>2</v>
      </c>
      <c r="BN849">
        <v>0</v>
      </c>
      <c r="BO849" s="60">
        <v>19</v>
      </c>
      <c r="BP849" s="62">
        <v>33</v>
      </c>
      <c r="BQ849" s="66">
        <f t="shared" si="365"/>
        <v>19033</v>
      </c>
      <c r="BR849" s="66">
        <f t="shared" si="352"/>
        <v>19033</v>
      </c>
      <c r="BS849" s="3" t="s">
        <v>3083</v>
      </c>
    </row>
    <row r="850" spans="1:71" ht="14" hidden="1" customHeight="1" outlineLevel="1" x14ac:dyDescent="0.2">
      <c r="A850" t="s">
        <v>1620</v>
      </c>
      <c r="B850" t="s">
        <v>1591</v>
      </c>
      <c r="C850" s="1">
        <f t="shared" si="354"/>
        <v>6105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>IF(P850&gt;0,RANK(P850,(N850:P850,Q850:AE850)),0)</f>
        <v>3</v>
      </c>
      <c r="G850" s="1">
        <f t="shared" si="355"/>
        <v>2787</v>
      </c>
      <c r="H850" s="2">
        <f t="shared" si="356"/>
        <v>0.4565110565110565</v>
      </c>
      <c r="I850" s="2"/>
      <c r="J850" s="2">
        <f t="shared" si="357"/>
        <v>0.26388206388206387</v>
      </c>
      <c r="K850" s="2">
        <f t="shared" si="358"/>
        <v>0.72039312039312042</v>
      </c>
      <c r="L850" s="2">
        <f t="shared" si="359"/>
        <v>8.3538083538083532E-3</v>
      </c>
      <c r="M850" s="2">
        <f t="shared" si="360"/>
        <v>7.3710073710074129E-3</v>
      </c>
      <c r="N850" s="38">
        <v>1611</v>
      </c>
      <c r="O850" s="38">
        <v>4398</v>
      </c>
      <c r="P850" s="38">
        <v>51</v>
      </c>
      <c r="Q850" s="38">
        <v>23</v>
      </c>
      <c r="R850" s="38"/>
      <c r="S850" s="38"/>
      <c r="T850" s="38">
        <v>2</v>
      </c>
      <c r="U850" s="38"/>
      <c r="V850" s="38"/>
      <c r="W850" s="38">
        <v>16</v>
      </c>
      <c r="X850" s="38"/>
      <c r="Y850" s="38"/>
      <c r="Z850" s="38">
        <v>2</v>
      </c>
      <c r="AA850" s="38"/>
      <c r="AB850" s="38"/>
      <c r="AC850" s="38"/>
      <c r="AD850" s="38"/>
      <c r="AE850" s="38"/>
      <c r="AF850" s="38"/>
      <c r="AG850" s="38"/>
      <c r="AH850" s="38">
        <v>2</v>
      </c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  <c r="BA850" s="3">
        <f>IF(Q850&gt;0,RANK(Q850,(N850:P850,Q850:AE850)),0)</f>
        <v>4</v>
      </c>
      <c r="BB850" s="3">
        <f>IF(R850&gt;0,RANK(R850,(N850:P850,Q850:AE850)),0)</f>
        <v>0</v>
      </c>
      <c r="BC850" s="3">
        <f>IF(S850&gt;0,RANK(S850,(N850:P850,Q850:AE850)),0)</f>
        <v>0</v>
      </c>
      <c r="BD850" s="3">
        <f>IF(T850&gt;0,RANK(T850,(N850:P850,Q850:AE850)),0)</f>
        <v>6</v>
      </c>
      <c r="BE850" s="2">
        <f t="shared" si="361"/>
        <v>3.7674037674037676E-3</v>
      </c>
      <c r="BF850" s="2">
        <f t="shared" si="362"/>
        <v>0</v>
      </c>
      <c r="BG850" s="2">
        <f t="shared" si="363"/>
        <v>0</v>
      </c>
      <c r="BH850" s="2">
        <f t="shared" si="364"/>
        <v>3.2760032760032761E-4</v>
      </c>
      <c r="BJ850" t="s">
        <v>1620</v>
      </c>
      <c r="BK850" t="s">
        <v>1591</v>
      </c>
      <c r="BL850">
        <v>4</v>
      </c>
      <c r="BN850">
        <v>0</v>
      </c>
      <c r="BO850" s="60">
        <v>19</v>
      </c>
      <c r="BP850" s="62">
        <v>35</v>
      </c>
      <c r="BQ850" s="66">
        <f t="shared" si="365"/>
        <v>19035</v>
      </c>
      <c r="BR850" s="66">
        <f t="shared" si="352"/>
        <v>19035</v>
      </c>
      <c r="BS850" s="3" t="s">
        <v>3083</v>
      </c>
    </row>
    <row r="851" spans="1:71" ht="14" hidden="1" customHeight="1" outlineLevel="1" x14ac:dyDescent="0.2">
      <c r="A851" t="s">
        <v>390</v>
      </c>
      <c r="B851" t="s">
        <v>1591</v>
      </c>
      <c r="C851" s="1">
        <f t="shared" si="354"/>
        <v>6239</v>
      </c>
      <c r="D851" s="3">
        <f>IF(N851&gt;0, RANK(N851,(N851:P851,Q851:AE851)),0)</f>
        <v>2</v>
      </c>
      <c r="E851" s="3">
        <f>IF(O851&gt;0,RANK(O851,(N851:P851,Q851:AE851)),0)</f>
        <v>1</v>
      </c>
      <c r="F851" s="3">
        <f>IF(P851&gt;0,RANK(P851,(N851:P851,Q851:AE851)),0)</f>
        <v>3</v>
      </c>
      <c r="G851" s="1">
        <f t="shared" si="355"/>
        <v>2315</v>
      </c>
      <c r="H851" s="2">
        <f t="shared" si="356"/>
        <v>0.37105305337393812</v>
      </c>
      <c r="I851" s="2"/>
      <c r="J851" s="2">
        <f t="shared" si="357"/>
        <v>0.30758134316396857</v>
      </c>
      <c r="K851" s="2">
        <f t="shared" si="358"/>
        <v>0.67863439653790669</v>
      </c>
      <c r="L851" s="2">
        <f t="shared" si="359"/>
        <v>9.6169257893893249E-3</v>
      </c>
      <c r="M851" s="2">
        <f t="shared" si="360"/>
        <v>4.1673345087354149E-3</v>
      </c>
      <c r="N851" s="38">
        <v>1919</v>
      </c>
      <c r="O851" s="38">
        <v>4234</v>
      </c>
      <c r="P851" s="38">
        <v>60</v>
      </c>
      <c r="Q851" s="38">
        <v>11</v>
      </c>
      <c r="R851" s="38"/>
      <c r="S851" s="38"/>
      <c r="T851" s="38">
        <v>4</v>
      </c>
      <c r="U851" s="38"/>
      <c r="V851" s="38"/>
      <c r="W851" s="38">
        <v>9</v>
      </c>
      <c r="X851" s="38"/>
      <c r="Y851" s="38"/>
      <c r="Z851" s="38">
        <v>0</v>
      </c>
      <c r="AA851" s="38"/>
      <c r="AB851" s="38"/>
      <c r="AC851" s="38"/>
      <c r="AD851" s="38"/>
      <c r="AE851" s="38"/>
      <c r="AF851" s="38"/>
      <c r="AG851" s="38"/>
      <c r="AH851" s="38">
        <v>2</v>
      </c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  <c r="BA851" s="3">
        <f>IF(Q851&gt;0,RANK(Q851,(N851:P851,Q851:AE851)),0)</f>
        <v>4</v>
      </c>
      <c r="BB851" s="3">
        <f>IF(R851&gt;0,RANK(R851,(N851:P851,Q851:AE851)),0)</f>
        <v>0</v>
      </c>
      <c r="BC851" s="3">
        <f>IF(S851&gt;0,RANK(S851,(N851:P851,Q851:AE851)),0)</f>
        <v>0</v>
      </c>
      <c r="BD851" s="3">
        <f>IF(T851&gt;0,RANK(T851,(N851:P851,Q851:AE851)),0)</f>
        <v>6</v>
      </c>
      <c r="BE851" s="2">
        <f t="shared" si="361"/>
        <v>1.7631030613880429E-3</v>
      </c>
      <c r="BF851" s="2">
        <f t="shared" si="362"/>
        <v>0</v>
      </c>
      <c r="BG851" s="2">
        <f t="shared" si="363"/>
        <v>0</v>
      </c>
      <c r="BH851" s="2">
        <f t="shared" si="364"/>
        <v>6.4112838595928832E-4</v>
      </c>
      <c r="BJ851" t="s">
        <v>390</v>
      </c>
      <c r="BK851" t="s">
        <v>1591</v>
      </c>
      <c r="BL851">
        <v>2</v>
      </c>
      <c r="BN851">
        <v>0</v>
      </c>
      <c r="BO851" s="60">
        <v>19</v>
      </c>
      <c r="BP851" s="62">
        <v>37</v>
      </c>
      <c r="BQ851" s="66">
        <f t="shared" si="365"/>
        <v>19037</v>
      </c>
      <c r="BR851" s="66">
        <f t="shared" si="352"/>
        <v>19037</v>
      </c>
      <c r="BS851" s="3" t="s">
        <v>3083</v>
      </c>
    </row>
    <row r="852" spans="1:71" ht="14" hidden="1" customHeight="1" outlineLevel="1" x14ac:dyDescent="0.2">
      <c r="A852" t="s">
        <v>3025</v>
      </c>
      <c r="B852" t="s">
        <v>1591</v>
      </c>
      <c r="C852" s="1">
        <f t="shared" si="354"/>
        <v>4479</v>
      </c>
      <c r="D852" s="3">
        <f>IF(N852&gt;0, RANK(N852,(N852:P852,Q852:AE852)),0)</f>
        <v>2</v>
      </c>
      <c r="E852" s="3">
        <f>IF(O852&gt;0,RANK(O852,(N852:P852,Q852:AE852)),0)</f>
        <v>1</v>
      </c>
      <c r="F852" s="3">
        <f>IF(P852&gt;0,RANK(P852,(N852:P852,Q852:AE852)),0)</f>
        <v>3</v>
      </c>
      <c r="G852" s="1">
        <f t="shared" si="355"/>
        <v>1875</v>
      </c>
      <c r="H852" s="2">
        <f t="shared" si="356"/>
        <v>0.41862022772940388</v>
      </c>
      <c r="I852" s="2"/>
      <c r="J852" s="2">
        <f t="shared" si="357"/>
        <v>0.2824291136414378</v>
      </c>
      <c r="K852" s="2">
        <f t="shared" si="358"/>
        <v>0.70104934137084174</v>
      </c>
      <c r="L852" s="2">
        <f t="shared" si="359"/>
        <v>8.9305648582272829E-3</v>
      </c>
      <c r="M852" s="2">
        <f t="shared" si="360"/>
        <v>7.5909801294931217E-3</v>
      </c>
      <c r="N852" s="38">
        <v>1265</v>
      </c>
      <c r="O852" s="38">
        <v>3140</v>
      </c>
      <c r="P852" s="38">
        <v>40</v>
      </c>
      <c r="Q852" s="38">
        <v>10</v>
      </c>
      <c r="R852" s="38"/>
      <c r="S852" s="38"/>
      <c r="T852" s="38">
        <v>3</v>
      </c>
      <c r="U852" s="38"/>
      <c r="V852" s="38"/>
      <c r="W852" s="38">
        <v>20</v>
      </c>
      <c r="X852" s="38"/>
      <c r="Y852" s="38"/>
      <c r="Z852" s="38">
        <v>0</v>
      </c>
      <c r="AA852" s="38"/>
      <c r="AB852" s="38"/>
      <c r="AC852" s="38"/>
      <c r="AD852" s="38"/>
      <c r="AE852" s="38"/>
      <c r="AF852" s="38"/>
      <c r="AG852" s="38"/>
      <c r="AH852" s="38">
        <v>1</v>
      </c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  <c r="BA852" s="3">
        <f>IF(Q852&gt;0,RANK(Q852,(N852:P852,Q852:AE852)),0)</f>
        <v>5</v>
      </c>
      <c r="BB852" s="3">
        <f>IF(R852&gt;0,RANK(R852,(N852:P852,Q852:AE852)),0)</f>
        <v>0</v>
      </c>
      <c r="BC852" s="3">
        <f>IF(S852&gt;0,RANK(S852,(N852:P852,Q852:AE852)),0)</f>
        <v>0</v>
      </c>
      <c r="BD852" s="3">
        <f>IF(T852&gt;0,RANK(T852,(N852:P852,Q852:AE852)),0)</f>
        <v>6</v>
      </c>
      <c r="BE852" s="2">
        <f t="shared" si="361"/>
        <v>2.2326412145568207E-3</v>
      </c>
      <c r="BF852" s="2">
        <f t="shared" si="362"/>
        <v>0</v>
      </c>
      <c r="BG852" s="2">
        <f t="shared" si="363"/>
        <v>0</v>
      </c>
      <c r="BH852" s="2">
        <f t="shared" si="364"/>
        <v>6.6979236436704619E-4</v>
      </c>
      <c r="BJ852" t="s">
        <v>3025</v>
      </c>
      <c r="BK852" t="s">
        <v>1591</v>
      </c>
      <c r="BL852">
        <v>3</v>
      </c>
      <c r="BN852">
        <v>0</v>
      </c>
      <c r="BO852" s="60">
        <v>19</v>
      </c>
      <c r="BP852" s="62">
        <v>39</v>
      </c>
      <c r="BQ852" s="66">
        <f t="shared" si="365"/>
        <v>19039</v>
      </c>
      <c r="BR852" s="66">
        <f t="shared" si="352"/>
        <v>19039</v>
      </c>
      <c r="BS852" s="3" t="s">
        <v>3083</v>
      </c>
    </row>
    <row r="853" spans="1:71" ht="14" hidden="1" customHeight="1" outlineLevel="1" x14ac:dyDescent="0.2">
      <c r="A853" t="s">
        <v>3026</v>
      </c>
      <c r="B853" t="s">
        <v>1591</v>
      </c>
      <c r="C853" s="1">
        <f t="shared" si="354"/>
        <v>8541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>IF(P853&gt;0,RANK(P853,(N853:P853,Q853:AE853)),0)</f>
        <v>3</v>
      </c>
      <c r="G853" s="1">
        <f t="shared" si="355"/>
        <v>3680</v>
      </c>
      <c r="H853" s="2">
        <f t="shared" si="356"/>
        <v>0.43086289661632127</v>
      </c>
      <c r="I853" s="2"/>
      <c r="J853" s="2">
        <f t="shared" si="357"/>
        <v>0.27713382507903056</v>
      </c>
      <c r="K853" s="2">
        <f t="shared" si="358"/>
        <v>0.70799672169535188</v>
      </c>
      <c r="L853" s="2">
        <f t="shared" si="359"/>
        <v>6.9078562229247164E-3</v>
      </c>
      <c r="M853" s="2">
        <f t="shared" si="360"/>
        <v>7.9615970026928953E-3</v>
      </c>
      <c r="N853" s="38">
        <v>2367</v>
      </c>
      <c r="O853" s="38">
        <v>6047</v>
      </c>
      <c r="P853" s="38">
        <v>59</v>
      </c>
      <c r="Q853" s="38">
        <v>33</v>
      </c>
      <c r="R853" s="38"/>
      <c r="S853" s="38"/>
      <c r="T853" s="38">
        <v>5</v>
      </c>
      <c r="U853" s="38"/>
      <c r="V853" s="38"/>
      <c r="W853" s="38">
        <v>27</v>
      </c>
      <c r="X853" s="38"/>
      <c r="Y853" s="38"/>
      <c r="Z853" s="38">
        <v>2</v>
      </c>
      <c r="AA853" s="38"/>
      <c r="AB853" s="38"/>
      <c r="AC853" s="38"/>
      <c r="AD853" s="38"/>
      <c r="AE853" s="38"/>
      <c r="AF853" s="38"/>
      <c r="AG853" s="38"/>
      <c r="AH853" s="38">
        <v>1</v>
      </c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  <c r="BA853" s="3">
        <f>IF(Q853&gt;0,RANK(Q853,(N853:P853,Q853:AE853)),0)</f>
        <v>4</v>
      </c>
      <c r="BB853" s="3">
        <f>IF(R853&gt;0,RANK(R853,(N853:P853,Q853:AE853)),0)</f>
        <v>0</v>
      </c>
      <c r="BC853" s="3">
        <f>IF(S853&gt;0,RANK(S853,(N853:P853,Q853:AE853)),0)</f>
        <v>0</v>
      </c>
      <c r="BD853" s="3">
        <f>IF(T853&gt;0,RANK(T853,(N853:P853,Q853:AE853)),0)</f>
        <v>6</v>
      </c>
      <c r="BE853" s="2">
        <f t="shared" si="361"/>
        <v>3.8637161924833159E-3</v>
      </c>
      <c r="BF853" s="2">
        <f t="shared" si="362"/>
        <v>0</v>
      </c>
      <c r="BG853" s="2">
        <f t="shared" si="363"/>
        <v>0</v>
      </c>
      <c r="BH853" s="2">
        <f t="shared" si="364"/>
        <v>5.8541154431565395E-4</v>
      </c>
      <c r="BJ853" t="s">
        <v>3026</v>
      </c>
      <c r="BK853" t="s">
        <v>1591</v>
      </c>
      <c r="BL853">
        <v>4</v>
      </c>
      <c r="BN853">
        <v>0</v>
      </c>
      <c r="BO853" s="60">
        <v>19</v>
      </c>
      <c r="BP853" s="62">
        <v>41</v>
      </c>
      <c r="BQ853" s="66">
        <f t="shared" si="365"/>
        <v>19041</v>
      </c>
      <c r="BR853" s="66">
        <f t="shared" si="352"/>
        <v>19041</v>
      </c>
      <c r="BS853" s="3" t="s">
        <v>3083</v>
      </c>
    </row>
    <row r="854" spans="1:71" ht="14" hidden="1" customHeight="1" outlineLevel="1" x14ac:dyDescent="0.2">
      <c r="A854" t="s">
        <v>1469</v>
      </c>
      <c r="B854" t="s">
        <v>1591</v>
      </c>
      <c r="C854" s="1">
        <f t="shared" si="354"/>
        <v>9400</v>
      </c>
      <c r="D854" s="3">
        <f>IF(N854&gt;0, RANK(N854,(N854:P854,Q854:AE854)),0)</f>
        <v>2</v>
      </c>
      <c r="E854" s="3">
        <f>IF(O854&gt;0,RANK(O854,(N854:P854,Q854:AE854)),0)</f>
        <v>1</v>
      </c>
      <c r="F854" s="3">
        <f>IF(P854&gt;0,RANK(P854,(N854:P854,Q854:AE854)),0)</f>
        <v>3</v>
      </c>
      <c r="G854" s="1">
        <f t="shared" si="355"/>
        <v>3238</v>
      </c>
      <c r="H854" s="2">
        <f t="shared" si="356"/>
        <v>0.34446808510638299</v>
      </c>
      <c r="I854" s="2"/>
      <c r="J854" s="2">
        <f t="shared" si="357"/>
        <v>0.32095744680851063</v>
      </c>
      <c r="K854" s="2">
        <f t="shared" si="358"/>
        <v>0.66542553191489362</v>
      </c>
      <c r="L854" s="2">
        <f t="shared" si="359"/>
        <v>6.7021276595744684E-3</v>
      </c>
      <c r="M854" s="2">
        <f t="shared" si="360"/>
        <v>6.9148936170213404E-3</v>
      </c>
      <c r="N854" s="38">
        <v>3017</v>
      </c>
      <c r="O854" s="38">
        <v>6255</v>
      </c>
      <c r="P854" s="38">
        <v>63</v>
      </c>
      <c r="Q854" s="38">
        <v>34</v>
      </c>
      <c r="R854" s="38"/>
      <c r="S854" s="38"/>
      <c r="T854" s="38">
        <v>5</v>
      </c>
      <c r="U854" s="38"/>
      <c r="V854" s="38"/>
      <c r="W854" s="38">
        <v>19</v>
      </c>
      <c r="X854" s="38"/>
      <c r="Y854" s="38"/>
      <c r="Z854" s="38">
        <v>6</v>
      </c>
      <c r="AA854" s="38"/>
      <c r="AB854" s="38"/>
      <c r="AC854" s="38"/>
      <c r="AD854" s="38"/>
      <c r="AE854" s="38"/>
      <c r="AF854" s="38"/>
      <c r="AG854" s="38"/>
      <c r="AH854" s="38">
        <v>1</v>
      </c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  <c r="BA854" s="3">
        <f>IF(Q854&gt;0,RANK(Q854,(N854:P854,Q854:AE854)),0)</f>
        <v>4</v>
      </c>
      <c r="BB854" s="3">
        <f>IF(R854&gt;0,RANK(R854,(N854:P854,Q854:AE854)),0)</f>
        <v>0</v>
      </c>
      <c r="BC854" s="3">
        <f>IF(S854&gt;0,RANK(S854,(N854:P854,Q854:AE854)),0)</f>
        <v>0</v>
      </c>
      <c r="BD854" s="3">
        <f>IF(T854&gt;0,RANK(T854,(N854:P854,Q854:AE854)),0)</f>
        <v>7</v>
      </c>
      <c r="BE854" s="2">
        <f t="shared" si="361"/>
        <v>3.6170212765957448E-3</v>
      </c>
      <c r="BF854" s="2">
        <f t="shared" si="362"/>
        <v>0</v>
      </c>
      <c r="BG854" s="2">
        <f t="shared" si="363"/>
        <v>0</v>
      </c>
      <c r="BH854" s="2">
        <f t="shared" si="364"/>
        <v>5.3191489361702129E-4</v>
      </c>
      <c r="BJ854" t="s">
        <v>1469</v>
      </c>
      <c r="BK854" t="s">
        <v>1591</v>
      </c>
      <c r="BL854">
        <v>2</v>
      </c>
      <c r="BN854">
        <v>0</v>
      </c>
      <c r="BO854" s="60">
        <v>19</v>
      </c>
      <c r="BP854" s="62">
        <v>43</v>
      </c>
      <c r="BQ854" s="66">
        <f t="shared" si="365"/>
        <v>19043</v>
      </c>
      <c r="BR854" s="66">
        <f t="shared" si="352"/>
        <v>19043</v>
      </c>
      <c r="BS854" s="3" t="s">
        <v>3083</v>
      </c>
    </row>
    <row r="855" spans="1:71" ht="14" hidden="1" customHeight="1" outlineLevel="1" x14ac:dyDescent="0.2">
      <c r="A855" t="s">
        <v>1261</v>
      </c>
      <c r="B855" t="s">
        <v>1591</v>
      </c>
      <c r="C855" s="1">
        <f t="shared" si="354"/>
        <v>23878</v>
      </c>
      <c r="D855" s="3">
        <f>IF(N855&gt;0, RANK(N855,(N855:P855,Q855:AE855)),0)</f>
        <v>2</v>
      </c>
      <c r="E855" s="3">
        <f>IF(O855&gt;0,RANK(O855,(N855:P855,Q855:AE855)),0)</f>
        <v>1</v>
      </c>
      <c r="F855" s="3">
        <f>IF(P855&gt;0,RANK(P855,(N855:P855,Q855:AE855)),0)</f>
        <v>3</v>
      </c>
      <c r="G855" s="1">
        <f t="shared" si="355"/>
        <v>4492</v>
      </c>
      <c r="H855" s="2">
        <f t="shared" si="356"/>
        <v>0.18812295837172294</v>
      </c>
      <c r="I855" s="2"/>
      <c r="J855" s="2">
        <f t="shared" si="357"/>
        <v>0.39668313929139792</v>
      </c>
      <c r="K855" s="2">
        <f t="shared" si="358"/>
        <v>0.58480609766312086</v>
      </c>
      <c r="L855" s="2">
        <f t="shared" si="359"/>
        <v>1.0469888600385292E-2</v>
      </c>
      <c r="M855" s="2">
        <f t="shared" si="360"/>
        <v>8.0408744450959791E-3</v>
      </c>
      <c r="N855" s="38">
        <v>9472</v>
      </c>
      <c r="O855" s="38">
        <v>13964</v>
      </c>
      <c r="P855" s="38">
        <v>250</v>
      </c>
      <c r="Q855" s="38">
        <v>91</v>
      </c>
      <c r="R855" s="38"/>
      <c r="S855" s="38"/>
      <c r="T855" s="38">
        <v>21</v>
      </c>
      <c r="U855" s="38"/>
      <c r="V855" s="38"/>
      <c r="W855" s="38">
        <v>65</v>
      </c>
      <c r="X855" s="38"/>
      <c r="Y855" s="38"/>
      <c r="Z855" s="38">
        <v>7</v>
      </c>
      <c r="AA855" s="38"/>
      <c r="AB855" s="38"/>
      <c r="AC855" s="38"/>
      <c r="AD855" s="38"/>
      <c r="AE855" s="38"/>
      <c r="AF855" s="38"/>
      <c r="AG855" s="38"/>
      <c r="AH855" s="38">
        <v>8</v>
      </c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  <c r="BA855" s="3">
        <f>IF(Q855&gt;0,RANK(Q855,(N855:P855,Q855:AE855)),0)</f>
        <v>4</v>
      </c>
      <c r="BB855" s="3">
        <f>IF(R855&gt;0,RANK(R855,(N855:P855,Q855:AE855)),0)</f>
        <v>0</v>
      </c>
      <c r="BC855" s="3">
        <f>IF(S855&gt;0,RANK(S855,(N855:P855,Q855:AE855)),0)</f>
        <v>0</v>
      </c>
      <c r="BD855" s="3">
        <f>IF(T855&gt;0,RANK(T855,(N855:P855,Q855:AE855)),0)</f>
        <v>6</v>
      </c>
      <c r="BE855" s="2">
        <f t="shared" si="361"/>
        <v>3.8110394505402462E-3</v>
      </c>
      <c r="BF855" s="2">
        <f t="shared" si="362"/>
        <v>0</v>
      </c>
      <c r="BG855" s="2">
        <f t="shared" si="363"/>
        <v>0</v>
      </c>
      <c r="BH855" s="2">
        <f t="shared" si="364"/>
        <v>8.794706424323645E-4</v>
      </c>
      <c r="BJ855" t="s">
        <v>1261</v>
      </c>
      <c r="BK855" t="s">
        <v>1591</v>
      </c>
      <c r="BL855">
        <v>1</v>
      </c>
      <c r="BN855">
        <v>0</v>
      </c>
      <c r="BO855" s="60">
        <v>19</v>
      </c>
      <c r="BP855" s="62">
        <v>45</v>
      </c>
      <c r="BQ855" s="66">
        <f t="shared" si="365"/>
        <v>19045</v>
      </c>
      <c r="BR855" s="66">
        <f t="shared" si="352"/>
        <v>19045</v>
      </c>
      <c r="BS855" s="3" t="s">
        <v>3083</v>
      </c>
    </row>
    <row r="856" spans="1:71" ht="14" hidden="1" customHeight="1" outlineLevel="1" x14ac:dyDescent="0.2">
      <c r="A856" t="s">
        <v>1840</v>
      </c>
      <c r="B856" t="s">
        <v>1591</v>
      </c>
      <c r="C856" s="1">
        <f t="shared" si="354"/>
        <v>6545</v>
      </c>
      <c r="D856" s="3">
        <f>IF(N856&gt;0, RANK(N856,(N856:P856,Q856:AE856)),0)</f>
        <v>2</v>
      </c>
      <c r="E856" s="3">
        <f>IF(O856&gt;0,RANK(O856,(N856:P856,Q856:AE856)),0)</f>
        <v>1</v>
      </c>
      <c r="F856" s="3">
        <f>IF(P856&gt;0,RANK(P856,(N856:P856,Q856:AE856)),0)</f>
        <v>3</v>
      </c>
      <c r="G856" s="1">
        <f t="shared" si="355"/>
        <v>2839</v>
      </c>
      <c r="H856" s="2">
        <f t="shared" si="356"/>
        <v>0.43376623376623374</v>
      </c>
      <c r="I856" s="2"/>
      <c r="J856" s="2">
        <f t="shared" si="357"/>
        <v>0.27685255920550039</v>
      </c>
      <c r="K856" s="2">
        <f t="shared" si="358"/>
        <v>0.71061879297173414</v>
      </c>
      <c r="L856" s="2">
        <f t="shared" si="359"/>
        <v>6.8754774637127579E-3</v>
      </c>
      <c r="M856" s="2">
        <f t="shared" si="360"/>
        <v>5.6531703590526573E-3</v>
      </c>
      <c r="N856" s="38">
        <v>1812</v>
      </c>
      <c r="O856" s="38">
        <v>4651</v>
      </c>
      <c r="P856" s="38">
        <v>45</v>
      </c>
      <c r="Q856" s="38">
        <v>11</v>
      </c>
      <c r="R856" s="38"/>
      <c r="S856" s="38"/>
      <c r="T856" s="38">
        <v>3</v>
      </c>
      <c r="U856" s="38"/>
      <c r="V856" s="38"/>
      <c r="W856" s="38">
        <v>20</v>
      </c>
      <c r="X856" s="38"/>
      <c r="Y856" s="38"/>
      <c r="Z856" s="38">
        <v>2</v>
      </c>
      <c r="AA856" s="38"/>
      <c r="AB856" s="38"/>
      <c r="AC856" s="38"/>
      <c r="AD856" s="38"/>
      <c r="AE856" s="38"/>
      <c r="AF856" s="38"/>
      <c r="AG856" s="38"/>
      <c r="AH856" s="38">
        <v>1</v>
      </c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  <c r="BA856" s="3">
        <f>IF(Q856&gt;0,RANK(Q856,(N856:P856,Q856:AE856)),0)</f>
        <v>5</v>
      </c>
      <c r="BB856" s="3">
        <f>IF(R856&gt;0,RANK(R856,(N856:P856,Q856:AE856)),0)</f>
        <v>0</v>
      </c>
      <c r="BC856" s="3">
        <f>IF(S856&gt;0,RANK(S856,(N856:P856,Q856:AE856)),0)</f>
        <v>0</v>
      </c>
      <c r="BD856" s="3">
        <f>IF(T856&gt;0,RANK(T856,(N856:P856,Q856:AE856)),0)</f>
        <v>6</v>
      </c>
      <c r="BE856" s="2">
        <f t="shared" si="361"/>
        <v>1.6806722689075631E-3</v>
      </c>
      <c r="BF856" s="2">
        <f t="shared" si="362"/>
        <v>0</v>
      </c>
      <c r="BG856" s="2">
        <f t="shared" si="363"/>
        <v>0</v>
      </c>
      <c r="BH856" s="2">
        <f t="shared" si="364"/>
        <v>4.5836516424751719E-4</v>
      </c>
      <c r="BJ856" t="s">
        <v>1840</v>
      </c>
      <c r="BK856" t="s">
        <v>1591</v>
      </c>
      <c r="BL856">
        <v>4</v>
      </c>
      <c r="BN856">
        <v>0</v>
      </c>
      <c r="BO856" s="60">
        <v>19</v>
      </c>
      <c r="BP856" s="62">
        <v>47</v>
      </c>
      <c r="BQ856" s="66">
        <f t="shared" si="365"/>
        <v>19047</v>
      </c>
      <c r="BR856" s="66">
        <f t="shared" si="352"/>
        <v>19047</v>
      </c>
      <c r="BS856" s="3" t="s">
        <v>3083</v>
      </c>
    </row>
    <row r="857" spans="1:71" ht="14" hidden="1" customHeight="1" outlineLevel="1" x14ac:dyDescent="0.2">
      <c r="A857" t="s">
        <v>1065</v>
      </c>
      <c r="B857" t="s">
        <v>1591</v>
      </c>
      <c r="C857" s="1">
        <f t="shared" si="354"/>
        <v>62961</v>
      </c>
      <c r="D857" s="3">
        <f>IF(N857&gt;0, RANK(N857,(N857:P857,Q857:AE857)),0)</f>
        <v>2</v>
      </c>
      <c r="E857" s="3">
        <f>IF(O857&gt;0,RANK(O857,(N857:P857,Q857:AE857)),0)</f>
        <v>1</v>
      </c>
      <c r="F857" s="3">
        <f>IF(P857&gt;0,RANK(P857,(N857:P857,Q857:AE857)),0)</f>
        <v>3</v>
      </c>
      <c r="G857" s="1">
        <f t="shared" si="355"/>
        <v>2972</v>
      </c>
      <c r="H857" s="2">
        <f t="shared" si="356"/>
        <v>4.7203824589825451E-2</v>
      </c>
      <c r="I857" s="2"/>
      <c r="J857" s="2">
        <f t="shared" si="357"/>
        <v>0.46698750019853558</v>
      </c>
      <c r="K857" s="2">
        <f t="shared" si="358"/>
        <v>0.51419132478836105</v>
      </c>
      <c r="L857" s="2">
        <f t="shared" si="359"/>
        <v>7.6078842458029575E-3</v>
      </c>
      <c r="M857" s="2">
        <f t="shared" si="360"/>
        <v>1.1213290767300474E-2</v>
      </c>
      <c r="N857" s="38">
        <v>29402</v>
      </c>
      <c r="O857" s="38">
        <v>32374</v>
      </c>
      <c r="P857" s="38">
        <v>479</v>
      </c>
      <c r="Q857" s="38">
        <v>321</v>
      </c>
      <c r="R857" s="38"/>
      <c r="S857" s="38"/>
      <c r="T857" s="38">
        <v>43</v>
      </c>
      <c r="U857" s="38"/>
      <c r="V857" s="38"/>
      <c r="W857" s="38">
        <v>328</v>
      </c>
      <c r="X857" s="38"/>
      <c r="Y857" s="38"/>
      <c r="Z857" s="38">
        <v>8</v>
      </c>
      <c r="AA857" s="38"/>
      <c r="AB857" s="38"/>
      <c r="AC857" s="38"/>
      <c r="AD857" s="38"/>
      <c r="AE857" s="38"/>
      <c r="AF857" s="38"/>
      <c r="AG857" s="38"/>
      <c r="AH857" s="38">
        <v>6</v>
      </c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  <c r="BA857" s="3">
        <f>IF(Q857&gt;0,RANK(Q857,(N857:P857,Q857:AE857)),0)</f>
        <v>5</v>
      </c>
      <c r="BB857" s="3">
        <f>IF(R857&gt;0,RANK(R857,(N857:P857,Q857:AE857)),0)</f>
        <v>0</v>
      </c>
      <c r="BC857" s="3">
        <f>IF(S857&gt;0,RANK(S857,(N857:P857,Q857:AE857)),0)</f>
        <v>0</v>
      </c>
      <c r="BD857" s="3">
        <f>IF(T857&gt;0,RANK(T857,(N857:P857,Q857:AE857)),0)</f>
        <v>6</v>
      </c>
      <c r="BE857" s="2">
        <f t="shared" si="361"/>
        <v>5.0983942440558441E-3</v>
      </c>
      <c r="BF857" s="2">
        <f t="shared" si="362"/>
        <v>0</v>
      </c>
      <c r="BG857" s="2">
        <f t="shared" si="363"/>
        <v>0</v>
      </c>
      <c r="BH857" s="2">
        <f t="shared" si="364"/>
        <v>6.8296246882991061E-4</v>
      </c>
      <c r="BJ857" t="s">
        <v>1065</v>
      </c>
      <c r="BK857" t="s">
        <v>1591</v>
      </c>
      <c r="BL857">
        <v>3</v>
      </c>
      <c r="BN857">
        <v>0</v>
      </c>
      <c r="BO857" s="60">
        <v>19</v>
      </c>
      <c r="BP857" s="62">
        <v>49</v>
      </c>
      <c r="BQ857" s="66">
        <f t="shared" si="365"/>
        <v>19049</v>
      </c>
      <c r="BR857" s="66">
        <f t="shared" si="352"/>
        <v>19049</v>
      </c>
      <c r="BS857" s="3" t="s">
        <v>3083</v>
      </c>
    </row>
    <row r="858" spans="1:71" ht="14" hidden="1" customHeight="1" outlineLevel="1" x14ac:dyDescent="0.2">
      <c r="A858" t="s">
        <v>1805</v>
      </c>
      <c r="B858" t="s">
        <v>1591</v>
      </c>
      <c r="C858" s="1">
        <f t="shared" si="354"/>
        <v>3954</v>
      </c>
      <c r="D858" s="3">
        <f>IF(N858&gt;0, RANK(N858,(N858:P858,Q858:AE858)),0)</f>
        <v>2</v>
      </c>
      <c r="E858" s="3">
        <f>IF(O858&gt;0,RANK(O858,(N858:P858,Q858:AE858)),0)</f>
        <v>1</v>
      </c>
      <c r="F858" s="3">
        <f>IF(P858&gt;0,RANK(P858,(N858:P858,Q858:AE858)),0)</f>
        <v>3</v>
      </c>
      <c r="G858" s="1">
        <f t="shared" si="355"/>
        <v>2149</v>
      </c>
      <c r="H858" s="2">
        <f t="shared" si="356"/>
        <v>0.54350025290844717</v>
      </c>
      <c r="I858" s="2"/>
      <c r="J858" s="2">
        <f t="shared" si="357"/>
        <v>0.22205361659079415</v>
      </c>
      <c r="K858" s="2">
        <f t="shared" si="358"/>
        <v>0.76555386949924131</v>
      </c>
      <c r="L858" s="2">
        <f t="shared" si="359"/>
        <v>9.6105209914011131E-3</v>
      </c>
      <c r="M858" s="2">
        <f t="shared" si="360"/>
        <v>2.7819929185634289E-3</v>
      </c>
      <c r="N858" s="38">
        <v>878</v>
      </c>
      <c r="O858" s="38">
        <v>3027</v>
      </c>
      <c r="P858" s="38">
        <v>38</v>
      </c>
      <c r="Q858" s="38">
        <v>6</v>
      </c>
      <c r="R858" s="38"/>
      <c r="S858" s="38"/>
      <c r="T858" s="38">
        <v>1</v>
      </c>
      <c r="U858" s="38"/>
      <c r="V858" s="38"/>
      <c r="W858" s="38">
        <v>4</v>
      </c>
      <c r="X858" s="38"/>
      <c r="Y858" s="38"/>
      <c r="Z858" s="38">
        <v>0</v>
      </c>
      <c r="AA858" s="38"/>
      <c r="AB858" s="38"/>
      <c r="AC858" s="38"/>
      <c r="AD858" s="38"/>
      <c r="AE858" s="38"/>
      <c r="AF858" s="38"/>
      <c r="AG858" s="38"/>
      <c r="AH858" s="38">
        <v>0</v>
      </c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  <c r="BA858" s="3">
        <f>IF(Q858&gt;0,RANK(Q858,(N858:P858,Q858:AE858)),0)</f>
        <v>4</v>
      </c>
      <c r="BB858" s="3">
        <f>IF(R858&gt;0,RANK(R858,(N858:P858,Q858:AE858)),0)</f>
        <v>0</v>
      </c>
      <c r="BC858" s="3">
        <f>IF(S858&gt;0,RANK(S858,(N858:P858,Q858:AE858)),0)</f>
        <v>0</v>
      </c>
      <c r="BD858" s="3">
        <f>IF(T858&gt;0,RANK(T858,(N858:P858,Q858:AE858)),0)</f>
        <v>6</v>
      </c>
      <c r="BE858" s="2">
        <f t="shared" si="361"/>
        <v>1.5174506828528073E-3</v>
      </c>
      <c r="BF858" s="2">
        <f t="shared" si="362"/>
        <v>0</v>
      </c>
      <c r="BG858" s="2">
        <f t="shared" si="363"/>
        <v>0</v>
      </c>
      <c r="BH858" s="2">
        <f t="shared" si="364"/>
        <v>2.5290844714213456E-4</v>
      </c>
      <c r="BJ858" t="s">
        <v>1805</v>
      </c>
      <c r="BK858" t="s">
        <v>1591</v>
      </c>
      <c r="BL858">
        <v>3</v>
      </c>
      <c r="BN858">
        <v>0</v>
      </c>
      <c r="BO858" s="60">
        <v>19</v>
      </c>
      <c r="BP858" s="62">
        <v>51</v>
      </c>
      <c r="BQ858" s="66">
        <f t="shared" si="365"/>
        <v>19051</v>
      </c>
      <c r="BR858" s="66">
        <f t="shared" si="352"/>
        <v>19051</v>
      </c>
      <c r="BS858" s="3" t="s">
        <v>3083</v>
      </c>
    </row>
    <row r="859" spans="1:71" ht="14" hidden="1" customHeight="1" outlineLevel="1" x14ac:dyDescent="0.2">
      <c r="A859" t="s">
        <v>1899</v>
      </c>
      <c r="B859" t="s">
        <v>1591</v>
      </c>
      <c r="C859" s="1">
        <f t="shared" si="354"/>
        <v>3739</v>
      </c>
      <c r="D859" s="3">
        <f>IF(N859&gt;0, RANK(N859,(N859:P859,Q859:AE859)),0)</f>
        <v>2</v>
      </c>
      <c r="E859" s="3">
        <f>IF(O859&gt;0,RANK(O859,(N859:P859,Q859:AE859)),0)</f>
        <v>1</v>
      </c>
      <c r="F859" s="3">
        <f>IF(P859&gt;0,RANK(P859,(N859:P859,Q859:AE859)),0)</f>
        <v>3</v>
      </c>
      <c r="G859" s="1">
        <f t="shared" si="355"/>
        <v>1754</v>
      </c>
      <c r="H859" s="2">
        <f t="shared" si="356"/>
        <v>0.46910938753677456</v>
      </c>
      <c r="I859" s="2"/>
      <c r="J859" s="2">
        <f t="shared" si="357"/>
        <v>0.25595078898101098</v>
      </c>
      <c r="K859" s="2">
        <f t="shared" si="358"/>
        <v>0.72506017651778554</v>
      </c>
      <c r="L859" s="2">
        <f t="shared" si="359"/>
        <v>1.123294998662744E-2</v>
      </c>
      <c r="M859" s="2">
        <f t="shared" si="360"/>
        <v>7.7560845145760431E-3</v>
      </c>
      <c r="N859" s="38">
        <v>957</v>
      </c>
      <c r="O859" s="38">
        <v>2711</v>
      </c>
      <c r="P859" s="38">
        <v>42</v>
      </c>
      <c r="Q859" s="38">
        <v>13</v>
      </c>
      <c r="R859" s="38"/>
      <c r="S859" s="38"/>
      <c r="T859" s="38">
        <v>1</v>
      </c>
      <c r="U859" s="38"/>
      <c r="V859" s="38"/>
      <c r="W859" s="38">
        <v>12</v>
      </c>
      <c r="X859" s="38"/>
      <c r="Y859" s="38"/>
      <c r="Z859" s="38">
        <v>1</v>
      </c>
      <c r="AA859" s="38"/>
      <c r="AB859" s="38"/>
      <c r="AC859" s="38"/>
      <c r="AD859" s="38"/>
      <c r="AE859" s="38"/>
      <c r="AF859" s="38"/>
      <c r="AG859" s="38"/>
      <c r="AH859" s="38">
        <v>2</v>
      </c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  <c r="BA859" s="3">
        <f>IF(Q859&gt;0,RANK(Q859,(N859:P859,Q859:AE859)),0)</f>
        <v>4</v>
      </c>
      <c r="BB859" s="3">
        <f>IF(R859&gt;0,RANK(R859,(N859:P859,Q859:AE859)),0)</f>
        <v>0</v>
      </c>
      <c r="BC859" s="3">
        <f>IF(S859&gt;0,RANK(S859,(N859:P859,Q859:AE859)),0)</f>
        <v>0</v>
      </c>
      <c r="BD859" s="3">
        <f>IF(T859&gt;0,RANK(T859,(N859:P859,Q859:AE859)),0)</f>
        <v>6</v>
      </c>
      <c r="BE859" s="2">
        <f t="shared" si="361"/>
        <v>3.4768654720513507E-3</v>
      </c>
      <c r="BF859" s="2">
        <f t="shared" si="362"/>
        <v>0</v>
      </c>
      <c r="BG859" s="2">
        <f t="shared" si="363"/>
        <v>0</v>
      </c>
      <c r="BH859" s="2">
        <f t="shared" si="364"/>
        <v>2.6745119015779618E-4</v>
      </c>
      <c r="BJ859" t="s">
        <v>1899</v>
      </c>
      <c r="BK859" t="s">
        <v>1591</v>
      </c>
      <c r="BL859">
        <v>3</v>
      </c>
      <c r="BN859">
        <v>0</v>
      </c>
      <c r="BO859" s="60">
        <v>19</v>
      </c>
      <c r="BP859" s="62">
        <v>53</v>
      </c>
      <c r="BQ859" s="66">
        <f t="shared" si="365"/>
        <v>19053</v>
      </c>
      <c r="BR859" s="66">
        <f t="shared" si="352"/>
        <v>19053</v>
      </c>
      <c r="BS859" s="3" t="s">
        <v>3083</v>
      </c>
    </row>
    <row r="860" spans="1:71" ht="14" hidden="1" customHeight="1" outlineLevel="1" x14ac:dyDescent="0.2">
      <c r="A860" t="s">
        <v>1676</v>
      </c>
      <c r="B860" t="s">
        <v>1591</v>
      </c>
      <c r="C860" s="1">
        <f t="shared" si="354"/>
        <v>10138</v>
      </c>
      <c r="D860" s="3">
        <f>IF(N860&gt;0, RANK(N860,(N860:P860,Q860:AE860)),0)</f>
        <v>2</v>
      </c>
      <c r="E860" s="3">
        <f>IF(O860&gt;0,RANK(O860,(N860:P860,Q860:AE860)),0)</f>
        <v>1</v>
      </c>
      <c r="F860" s="3">
        <f>IF(P860&gt;0,RANK(P860,(N860:P860,Q860:AE860)),0)</f>
        <v>3</v>
      </c>
      <c r="G860" s="1">
        <f t="shared" si="355"/>
        <v>4006</v>
      </c>
      <c r="H860" s="2">
        <f t="shared" si="356"/>
        <v>0.39514697178930758</v>
      </c>
      <c r="I860" s="2"/>
      <c r="J860" s="2">
        <f t="shared" si="357"/>
        <v>0.29374630104557115</v>
      </c>
      <c r="K860" s="2">
        <f t="shared" si="358"/>
        <v>0.68889327283487867</v>
      </c>
      <c r="L860" s="2">
        <f t="shared" si="359"/>
        <v>8.9761294140856193E-3</v>
      </c>
      <c r="M860" s="2">
        <f t="shared" si="360"/>
        <v>8.3842967054645126E-3</v>
      </c>
      <c r="N860" s="38">
        <v>2978</v>
      </c>
      <c r="O860" s="38">
        <v>6984</v>
      </c>
      <c r="P860" s="38">
        <v>91</v>
      </c>
      <c r="Q860" s="38">
        <v>51</v>
      </c>
      <c r="R860" s="38"/>
      <c r="S860" s="38"/>
      <c r="T860" s="38">
        <v>4</v>
      </c>
      <c r="U860" s="38"/>
      <c r="V860" s="38"/>
      <c r="W860" s="38">
        <v>26</v>
      </c>
      <c r="X860" s="38"/>
      <c r="Y860" s="38"/>
      <c r="Z860" s="38">
        <v>1</v>
      </c>
      <c r="AA860" s="38"/>
      <c r="AB860" s="38"/>
      <c r="AC860" s="38"/>
      <c r="AD860" s="38"/>
      <c r="AE860" s="38"/>
      <c r="AF860" s="38"/>
      <c r="AG860" s="38"/>
      <c r="AH860" s="38">
        <v>3</v>
      </c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  <c r="BA860" s="3">
        <f>IF(Q860&gt;0,RANK(Q860,(N860:P860,Q860:AE860)),0)</f>
        <v>4</v>
      </c>
      <c r="BB860" s="3">
        <f>IF(R860&gt;0,RANK(R860,(N860:P860,Q860:AE860)),0)</f>
        <v>0</v>
      </c>
      <c r="BC860" s="3">
        <f>IF(S860&gt;0,RANK(S860,(N860:P860,Q860:AE860)),0)</f>
        <v>0</v>
      </c>
      <c r="BD860" s="3">
        <f>IF(T860&gt;0,RANK(T860,(N860:P860,Q860:AE860)),0)</f>
        <v>6</v>
      </c>
      <c r="BE860" s="2">
        <f t="shared" si="361"/>
        <v>5.030578023278753E-3</v>
      </c>
      <c r="BF860" s="2">
        <f t="shared" si="362"/>
        <v>0</v>
      </c>
      <c r="BG860" s="2">
        <f t="shared" si="363"/>
        <v>0</v>
      </c>
      <c r="BH860" s="2">
        <f t="shared" si="364"/>
        <v>3.9455513908068652E-4</v>
      </c>
      <c r="BJ860" t="s">
        <v>1676</v>
      </c>
      <c r="BK860" t="s">
        <v>1591</v>
      </c>
      <c r="BL860">
        <v>2</v>
      </c>
      <c r="BN860">
        <v>0</v>
      </c>
      <c r="BO860" s="60">
        <v>19</v>
      </c>
      <c r="BP860" s="62">
        <v>55</v>
      </c>
      <c r="BQ860" s="66">
        <f t="shared" si="365"/>
        <v>19055</v>
      </c>
      <c r="BR860" s="66">
        <f t="shared" si="352"/>
        <v>19055</v>
      </c>
      <c r="BS860" s="3" t="s">
        <v>3083</v>
      </c>
    </row>
    <row r="861" spans="1:71" ht="14" hidden="1" customHeight="1" outlineLevel="1" x14ac:dyDescent="0.2">
      <c r="A861" t="s">
        <v>3021</v>
      </c>
      <c r="B861" t="s">
        <v>1591</v>
      </c>
      <c r="C861" s="1">
        <f t="shared" si="354"/>
        <v>19054</v>
      </c>
      <c r="D861" s="3">
        <f>IF(N861&gt;0, RANK(N861,(N861:P861,Q861:AE861)),0)</f>
        <v>2</v>
      </c>
      <c r="E861" s="3">
        <f>IF(O861&gt;0,RANK(O861,(N861:P861,Q861:AE861)),0)</f>
        <v>1</v>
      </c>
      <c r="F861" s="3">
        <f>IF(P861&gt;0,RANK(P861,(N861:P861,Q861:AE861)),0)</f>
        <v>3</v>
      </c>
      <c r="G861" s="1">
        <f t="shared" si="355"/>
        <v>2859</v>
      </c>
      <c r="H861" s="2">
        <f t="shared" si="356"/>
        <v>0.15004723417655086</v>
      </c>
      <c r="I861" s="2"/>
      <c r="J861" s="2">
        <f t="shared" si="357"/>
        <v>0.41644798992337567</v>
      </c>
      <c r="K861" s="2">
        <f t="shared" si="358"/>
        <v>0.56649522409992648</v>
      </c>
      <c r="L861" s="2">
        <f t="shared" si="359"/>
        <v>8.9220111262726994E-3</v>
      </c>
      <c r="M861" s="2">
        <f t="shared" si="360"/>
        <v>8.1347748504250975E-3</v>
      </c>
      <c r="N861" s="38">
        <v>7935</v>
      </c>
      <c r="O861" s="38">
        <v>10794</v>
      </c>
      <c r="P861" s="38">
        <v>170</v>
      </c>
      <c r="Q861" s="38">
        <v>80</v>
      </c>
      <c r="R861" s="38"/>
      <c r="S861" s="38"/>
      <c r="T861" s="38">
        <v>11</v>
      </c>
      <c r="U861" s="38"/>
      <c r="V861" s="38"/>
      <c r="W861" s="38">
        <v>56</v>
      </c>
      <c r="X861" s="38"/>
      <c r="Y861" s="38"/>
      <c r="Z861" s="38">
        <v>6</v>
      </c>
      <c r="AA861" s="38"/>
      <c r="AB861" s="38"/>
      <c r="AC861" s="38"/>
      <c r="AD861" s="38"/>
      <c r="AE861" s="38"/>
      <c r="AF861" s="38"/>
      <c r="AG861" s="38"/>
      <c r="AH861" s="38">
        <v>2</v>
      </c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  <c r="BA861" s="3">
        <f>IF(Q861&gt;0,RANK(Q861,(N861:P861,Q861:AE861)),0)</f>
        <v>4</v>
      </c>
      <c r="BB861" s="3">
        <f>IF(R861&gt;0,RANK(R861,(N861:P861,Q861:AE861)),0)</f>
        <v>0</v>
      </c>
      <c r="BC861" s="3">
        <f>IF(S861&gt;0,RANK(S861,(N861:P861,Q861:AE861)),0)</f>
        <v>0</v>
      </c>
      <c r="BD861" s="3">
        <f>IF(T861&gt;0,RANK(T861,(N861:P861,Q861:AE861)),0)</f>
        <v>6</v>
      </c>
      <c r="BE861" s="2">
        <f t="shared" si="361"/>
        <v>4.1985934711871523E-3</v>
      </c>
      <c r="BF861" s="2">
        <f t="shared" si="362"/>
        <v>0</v>
      </c>
      <c r="BG861" s="2">
        <f t="shared" si="363"/>
        <v>0</v>
      </c>
      <c r="BH861" s="2">
        <f t="shared" si="364"/>
        <v>5.7730660228823348E-4</v>
      </c>
      <c r="BJ861" t="s">
        <v>3021</v>
      </c>
      <c r="BK861" t="s">
        <v>1591</v>
      </c>
      <c r="BL861">
        <v>1</v>
      </c>
      <c r="BN861">
        <v>0</v>
      </c>
      <c r="BO861" s="60">
        <v>19</v>
      </c>
      <c r="BP861" s="62">
        <v>57</v>
      </c>
      <c r="BQ861" s="66">
        <f t="shared" si="365"/>
        <v>19057</v>
      </c>
      <c r="BR861" s="66">
        <f t="shared" si="352"/>
        <v>19057</v>
      </c>
      <c r="BS861" s="3" t="s">
        <v>3083</v>
      </c>
    </row>
    <row r="862" spans="1:71" ht="14" hidden="1" customHeight="1" outlineLevel="1" x14ac:dyDescent="0.2">
      <c r="A862" t="s">
        <v>1027</v>
      </c>
      <c r="B862" t="s">
        <v>1591</v>
      </c>
      <c r="C862" s="1">
        <f t="shared" si="354"/>
        <v>11234</v>
      </c>
      <c r="D862" s="3">
        <f>IF(N862&gt;0, RANK(N862,(N862:P862,Q862:AE862)),0)</f>
        <v>2</v>
      </c>
      <c r="E862" s="3">
        <f>IF(O862&gt;0,RANK(O862,(N862:P862,Q862:AE862)),0)</f>
        <v>1</v>
      </c>
      <c r="F862" s="3">
        <f>IF(P862&gt;0,RANK(P862,(N862:P862,Q862:AE862)),0)</f>
        <v>3</v>
      </c>
      <c r="G862" s="1">
        <f t="shared" si="355"/>
        <v>4478</v>
      </c>
      <c r="H862" s="2">
        <f t="shared" si="356"/>
        <v>0.39861135837635747</v>
      </c>
      <c r="I862" s="2"/>
      <c r="J862" s="2">
        <f t="shared" si="357"/>
        <v>0.2934840662275236</v>
      </c>
      <c r="K862" s="2">
        <f t="shared" si="358"/>
        <v>0.69209542460388107</v>
      </c>
      <c r="L862" s="2">
        <f t="shared" si="359"/>
        <v>7.1212390956026349E-3</v>
      </c>
      <c r="M862" s="2">
        <f t="shared" si="360"/>
        <v>7.2992700729927508E-3</v>
      </c>
      <c r="N862" s="38">
        <v>3297</v>
      </c>
      <c r="O862" s="38">
        <v>7775</v>
      </c>
      <c r="P862" s="38">
        <v>80</v>
      </c>
      <c r="Q862" s="38">
        <v>34</v>
      </c>
      <c r="R862" s="38"/>
      <c r="S862" s="38"/>
      <c r="T862" s="38">
        <v>3</v>
      </c>
      <c r="U862" s="38"/>
      <c r="V862" s="38"/>
      <c r="W862" s="38">
        <v>42</v>
      </c>
      <c r="X862" s="38"/>
      <c r="Y862" s="38"/>
      <c r="Z862" s="38">
        <v>2</v>
      </c>
      <c r="AA862" s="38"/>
      <c r="AB862" s="38"/>
      <c r="AC862" s="38"/>
      <c r="AD862" s="38"/>
      <c r="AE862" s="38"/>
      <c r="AF862" s="38"/>
      <c r="AG862" s="38"/>
      <c r="AH862" s="38">
        <v>1</v>
      </c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  <c r="BA862" s="3">
        <f>IF(Q862&gt;0,RANK(Q862,(N862:P862,Q862:AE862)),0)</f>
        <v>5</v>
      </c>
      <c r="BB862" s="3">
        <f>IF(R862&gt;0,RANK(R862,(N862:P862,Q862:AE862)),0)</f>
        <v>0</v>
      </c>
      <c r="BC862" s="3">
        <f>IF(S862&gt;0,RANK(S862,(N862:P862,Q862:AE862)),0)</f>
        <v>0</v>
      </c>
      <c r="BD862" s="3">
        <f>IF(T862&gt;0,RANK(T862,(N862:P862,Q862:AE862)),0)</f>
        <v>6</v>
      </c>
      <c r="BE862" s="2">
        <f t="shared" si="361"/>
        <v>3.0265266156311197E-3</v>
      </c>
      <c r="BF862" s="2">
        <f t="shared" si="362"/>
        <v>0</v>
      </c>
      <c r="BG862" s="2">
        <f t="shared" si="363"/>
        <v>0</v>
      </c>
      <c r="BH862" s="2">
        <f t="shared" si="364"/>
        <v>2.670464660850988E-4</v>
      </c>
      <c r="BJ862" t="s">
        <v>1027</v>
      </c>
      <c r="BK862" t="s">
        <v>1591</v>
      </c>
      <c r="BL862">
        <v>4</v>
      </c>
      <c r="BN862">
        <v>0</v>
      </c>
      <c r="BO862" s="60">
        <v>19</v>
      </c>
      <c r="BP862" s="62">
        <v>59</v>
      </c>
      <c r="BQ862" s="66">
        <f t="shared" si="365"/>
        <v>19059</v>
      </c>
      <c r="BR862" s="66">
        <f t="shared" si="352"/>
        <v>19059</v>
      </c>
      <c r="BS862" s="3" t="s">
        <v>3083</v>
      </c>
    </row>
    <row r="863" spans="1:71" ht="14" hidden="1" customHeight="1" outlineLevel="1" x14ac:dyDescent="0.2">
      <c r="A863" t="s">
        <v>476</v>
      </c>
      <c r="B863" t="s">
        <v>1591</v>
      </c>
      <c r="C863" s="1">
        <f t="shared" si="354"/>
        <v>52770</v>
      </c>
      <c r="D863" s="3">
        <f>IF(N863&gt;0, RANK(N863,(N863:P863,Q863:AE863)),0)</f>
        <v>2</v>
      </c>
      <c r="E863" s="3">
        <f>IF(O863&gt;0,RANK(O863,(N863:P863,Q863:AE863)),0)</f>
        <v>1</v>
      </c>
      <c r="F863" s="3">
        <f>IF(P863&gt;0,RANK(P863,(N863:P863,Q863:AE863)),0)</f>
        <v>3</v>
      </c>
      <c r="G863" s="1">
        <f t="shared" si="355"/>
        <v>4519</v>
      </c>
      <c r="H863" s="2">
        <f t="shared" si="356"/>
        <v>8.5635777904112184E-2</v>
      </c>
      <c r="I863" s="2"/>
      <c r="J863" s="2">
        <f t="shared" si="357"/>
        <v>0.44921356831533066</v>
      </c>
      <c r="K863" s="2">
        <f t="shared" si="358"/>
        <v>0.53484934621944291</v>
      </c>
      <c r="L863" s="2">
        <f t="shared" si="359"/>
        <v>7.1442107257911691E-3</v>
      </c>
      <c r="M863" s="2">
        <f t="shared" si="360"/>
        <v>8.7928747394352622E-3</v>
      </c>
      <c r="N863" s="38">
        <v>23705</v>
      </c>
      <c r="O863" s="38">
        <v>28224</v>
      </c>
      <c r="P863" s="38">
        <v>377</v>
      </c>
      <c r="Q863" s="38">
        <v>203</v>
      </c>
      <c r="R863" s="38"/>
      <c r="S863" s="38"/>
      <c r="T863" s="38">
        <v>40</v>
      </c>
      <c r="U863" s="38"/>
      <c r="V863" s="38"/>
      <c r="W863" s="38">
        <v>204</v>
      </c>
      <c r="X863" s="38"/>
      <c r="Y863" s="38"/>
      <c r="Z863" s="38">
        <v>5</v>
      </c>
      <c r="AA863" s="38"/>
      <c r="AB863" s="38"/>
      <c r="AC863" s="38"/>
      <c r="AD863" s="38"/>
      <c r="AE863" s="38"/>
      <c r="AF863" s="38"/>
      <c r="AG863" s="38"/>
      <c r="AH863" s="38">
        <v>12</v>
      </c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  <c r="BA863" s="3">
        <f>IF(Q863&gt;0,RANK(Q863,(N863:P863,Q863:AE863)),0)</f>
        <v>5</v>
      </c>
      <c r="BB863" s="3">
        <f>IF(R863&gt;0,RANK(R863,(N863:P863,Q863:AE863)),0)</f>
        <v>0</v>
      </c>
      <c r="BC863" s="3">
        <f>IF(S863&gt;0,RANK(S863,(N863:P863,Q863:AE863)),0)</f>
        <v>0</v>
      </c>
      <c r="BD863" s="3">
        <f>IF(T863&gt;0,RANK(T863,(N863:P863,Q863:AE863)),0)</f>
        <v>6</v>
      </c>
      <c r="BE863" s="2">
        <f t="shared" si="361"/>
        <v>3.8468826985029372E-3</v>
      </c>
      <c r="BF863" s="2">
        <f t="shared" si="362"/>
        <v>0</v>
      </c>
      <c r="BG863" s="2">
        <f t="shared" si="363"/>
        <v>0</v>
      </c>
      <c r="BH863" s="2">
        <f t="shared" si="364"/>
        <v>7.5800644305476592E-4</v>
      </c>
      <c r="BJ863" t="s">
        <v>476</v>
      </c>
      <c r="BK863" t="s">
        <v>1591</v>
      </c>
      <c r="BL863">
        <v>2</v>
      </c>
      <c r="BN863">
        <v>0</v>
      </c>
      <c r="BO863" s="60">
        <v>19</v>
      </c>
      <c r="BP863" s="62">
        <v>61</v>
      </c>
      <c r="BQ863" s="66">
        <f t="shared" si="365"/>
        <v>19061</v>
      </c>
      <c r="BR863" s="66">
        <f t="shared" si="352"/>
        <v>19061</v>
      </c>
      <c r="BS863" s="3" t="s">
        <v>3083</v>
      </c>
    </row>
    <row r="864" spans="1:71" ht="14" hidden="1" customHeight="1" outlineLevel="1" x14ac:dyDescent="0.2">
      <c r="A864" t="s">
        <v>803</v>
      </c>
      <c r="B864" t="s">
        <v>1591</v>
      </c>
      <c r="C864" s="1">
        <f t="shared" si="354"/>
        <v>4798</v>
      </c>
      <c r="D864" s="3">
        <f>IF(N864&gt;0, RANK(N864,(N864:P864,Q864:AE864)),0)</f>
        <v>2</v>
      </c>
      <c r="E864" s="3">
        <f>IF(O864&gt;0,RANK(O864,(N864:P864,Q864:AE864)),0)</f>
        <v>1</v>
      </c>
      <c r="F864" s="3">
        <f>IF(P864&gt;0,RANK(P864,(N864:P864,Q864:AE864)),0)</f>
        <v>3</v>
      </c>
      <c r="G864" s="1">
        <f t="shared" si="355"/>
        <v>2107</v>
      </c>
      <c r="H864" s="2">
        <f t="shared" si="356"/>
        <v>0.43914130887869945</v>
      </c>
      <c r="I864" s="2"/>
      <c r="J864" s="2">
        <f t="shared" si="357"/>
        <v>0.27407253022092537</v>
      </c>
      <c r="K864" s="2">
        <f t="shared" si="358"/>
        <v>0.71321383909962488</v>
      </c>
      <c r="L864" s="2">
        <f t="shared" si="359"/>
        <v>6.4610254272613587E-3</v>
      </c>
      <c r="M864" s="2">
        <f t="shared" si="360"/>
        <v>6.2526052521883913E-3</v>
      </c>
      <c r="N864" s="38">
        <v>1315</v>
      </c>
      <c r="O864" s="38">
        <v>3422</v>
      </c>
      <c r="P864" s="38">
        <v>31</v>
      </c>
      <c r="Q864" s="38">
        <v>12</v>
      </c>
      <c r="R864" s="38"/>
      <c r="S864" s="38"/>
      <c r="T864" s="38">
        <v>4</v>
      </c>
      <c r="U864" s="38"/>
      <c r="V864" s="38"/>
      <c r="W864" s="38">
        <v>12</v>
      </c>
      <c r="X864" s="38"/>
      <c r="Y864" s="38"/>
      <c r="Z864" s="38">
        <v>1</v>
      </c>
      <c r="AA864" s="38"/>
      <c r="AB864" s="38"/>
      <c r="AC864" s="38"/>
      <c r="AD864" s="38"/>
      <c r="AE864" s="38"/>
      <c r="AF864" s="38"/>
      <c r="AG864" s="38"/>
      <c r="AH864" s="38">
        <v>1</v>
      </c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  <c r="BA864" s="3">
        <f>IF(Q864&gt;0,RANK(Q864,(N864:P864,Q864:AE864)),0)</f>
        <v>4</v>
      </c>
      <c r="BB864" s="3">
        <f>IF(R864&gt;0,RANK(R864,(N864:P864,Q864:AE864)),0)</f>
        <v>0</v>
      </c>
      <c r="BC864" s="3">
        <f>IF(S864&gt;0,RANK(S864,(N864:P864,Q864:AE864)),0)</f>
        <v>0</v>
      </c>
      <c r="BD864" s="3">
        <f>IF(T864&gt;0,RANK(T864,(N864:P864,Q864:AE864)),0)</f>
        <v>6</v>
      </c>
      <c r="BE864" s="2">
        <f t="shared" si="361"/>
        <v>2.5010421008753647E-3</v>
      </c>
      <c r="BF864" s="2">
        <f t="shared" si="362"/>
        <v>0</v>
      </c>
      <c r="BG864" s="2">
        <f t="shared" si="363"/>
        <v>0</v>
      </c>
      <c r="BH864" s="2">
        <f t="shared" si="364"/>
        <v>8.3368070029178826E-4</v>
      </c>
      <c r="BJ864" t="s">
        <v>803</v>
      </c>
      <c r="BK864" t="s">
        <v>1591</v>
      </c>
      <c r="BL864">
        <v>4</v>
      </c>
      <c r="BN864">
        <v>0</v>
      </c>
      <c r="BO864" s="60">
        <v>19</v>
      </c>
      <c r="BP864" s="62">
        <v>63</v>
      </c>
      <c r="BQ864" s="66">
        <f t="shared" si="365"/>
        <v>19063</v>
      </c>
      <c r="BR864" s="66">
        <f t="shared" si="352"/>
        <v>19063</v>
      </c>
      <c r="BS864" s="3" t="s">
        <v>3083</v>
      </c>
    </row>
    <row r="865" spans="1:71" ht="14" hidden="1" customHeight="1" outlineLevel="1" x14ac:dyDescent="0.2">
      <c r="A865" t="s">
        <v>1391</v>
      </c>
      <c r="B865" t="s">
        <v>1591</v>
      </c>
      <c r="C865" s="1">
        <f t="shared" ref="C865:C896" si="366">SUM(N865:AY865)</f>
        <v>9848</v>
      </c>
      <c r="D865" s="3">
        <f>IF(N865&gt;0, RANK(N865,(N865:P865,Q865:AE865)),0)</f>
        <v>2</v>
      </c>
      <c r="E865" s="3">
        <f>IF(O865&gt;0,RANK(O865,(N865:P865,Q865:AE865)),0)</f>
        <v>1</v>
      </c>
      <c r="F865" s="3">
        <f>IF(P865&gt;0,RANK(P865,(N865:P865,Q865:AE865)),0)</f>
        <v>3</v>
      </c>
      <c r="G865" s="1">
        <f t="shared" ref="G865:G896" si="367">IF(C865&gt;0,MAX(N865:P865)-LARGE(N865:P865,2),0)</f>
        <v>2991</v>
      </c>
      <c r="H865" s="2">
        <f t="shared" ref="H865:H896" si="368">IF(C865&gt;0,G865/C865,0)</f>
        <v>0.3037164906580016</v>
      </c>
      <c r="I865" s="2"/>
      <c r="J865" s="2">
        <f t="shared" ref="J865:J896" si="369">IF($C865=0,"-",N865/$C865)</f>
        <v>0.33854589764419174</v>
      </c>
      <c r="K865" s="2">
        <f t="shared" ref="K865:K896" si="370">IF($C865=0,"-",O865/$C865)</f>
        <v>0.64226238830219329</v>
      </c>
      <c r="L865" s="2">
        <f t="shared" ref="L865:L896" si="371">IF($C865=0,"-",P865/$C865)</f>
        <v>1.0560519902518278E-2</v>
      </c>
      <c r="M865" s="2">
        <f t="shared" ref="M865:M896" si="372">IF(C865=0,"-",(1-J865-K865-L865))</f>
        <v>8.6311941510966942E-3</v>
      </c>
      <c r="N865" s="38">
        <v>3334</v>
      </c>
      <c r="O865" s="38">
        <v>6325</v>
      </c>
      <c r="P865" s="38">
        <v>104</v>
      </c>
      <c r="Q865" s="38">
        <v>45</v>
      </c>
      <c r="R865" s="38"/>
      <c r="S865" s="38"/>
      <c r="T865" s="38">
        <v>7</v>
      </c>
      <c r="U865" s="38"/>
      <c r="V865" s="38"/>
      <c r="W865" s="38">
        <v>31</v>
      </c>
      <c r="X865" s="38"/>
      <c r="Y865" s="38"/>
      <c r="Z865" s="38">
        <v>0</v>
      </c>
      <c r="AA865" s="38"/>
      <c r="AB865" s="38"/>
      <c r="AC865" s="38"/>
      <c r="AD865" s="38"/>
      <c r="AE865" s="38"/>
      <c r="AF865" s="38"/>
      <c r="AG865" s="38"/>
      <c r="AH865" s="38">
        <v>2</v>
      </c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  <c r="BA865" s="3">
        <f>IF(Q865&gt;0,RANK(Q865,(N865:P865,Q865:AE865)),0)</f>
        <v>4</v>
      </c>
      <c r="BB865" s="3">
        <f>IF(R865&gt;0,RANK(R865,(N865:P865,Q865:AE865)),0)</f>
        <v>0</v>
      </c>
      <c r="BC865" s="3">
        <f>IF(S865&gt;0,RANK(S865,(N865:P865,Q865:AE865)),0)</f>
        <v>0</v>
      </c>
      <c r="BD865" s="3">
        <f>IF(T865&gt;0,RANK(T865,(N865:P865,Q865:AE865)),0)</f>
        <v>6</v>
      </c>
      <c r="BE865" s="2">
        <f t="shared" ref="BE865:BE896" si="373">IF($C865=0,"-",Q865/$C865)</f>
        <v>4.569455727051178E-3</v>
      </c>
      <c r="BF865" s="2">
        <f t="shared" ref="BF865:BF896" si="374">IF($C865=0,"-",R865/$C865)</f>
        <v>0</v>
      </c>
      <c r="BG865" s="2">
        <f t="shared" ref="BG865:BG896" si="375">IF($C865=0,"-",S865/$C865)</f>
        <v>0</v>
      </c>
      <c r="BH865" s="2">
        <f t="shared" ref="BH865:BH896" si="376">IF($C865=0,"-",T865/$C865)</f>
        <v>7.10804224207961E-4</v>
      </c>
      <c r="BJ865" t="s">
        <v>1391</v>
      </c>
      <c r="BK865" t="s">
        <v>1591</v>
      </c>
      <c r="BL865">
        <v>2</v>
      </c>
      <c r="BN865">
        <v>0</v>
      </c>
      <c r="BO865" s="60">
        <v>19</v>
      </c>
      <c r="BP865" s="62">
        <v>65</v>
      </c>
      <c r="BQ865" s="66">
        <f t="shared" ref="BQ865:BQ896" si="377">1000*BO865+BP865</f>
        <v>19065</v>
      </c>
      <c r="BR865" s="66">
        <f t="shared" si="352"/>
        <v>19065</v>
      </c>
      <c r="BS865" s="3" t="s">
        <v>3083</v>
      </c>
    </row>
    <row r="866" spans="1:71" ht="14" hidden="1" customHeight="1" outlineLevel="1" x14ac:dyDescent="0.2">
      <c r="A866" t="s">
        <v>2875</v>
      </c>
      <c r="B866" t="s">
        <v>1591</v>
      </c>
      <c r="C866" s="1">
        <f t="shared" si="366"/>
        <v>7650</v>
      </c>
      <c r="D866" s="3">
        <f>IF(N866&gt;0, RANK(N866,(N866:P866,Q866:AE866)),0)</f>
        <v>2</v>
      </c>
      <c r="E866" s="3">
        <f>IF(O866&gt;0,RANK(O866,(N866:P866,Q866:AE866)),0)</f>
        <v>1</v>
      </c>
      <c r="F866" s="3">
        <f>IF(P866&gt;0,RANK(P866,(N866:P866,Q866:AE866)),0)</f>
        <v>3</v>
      </c>
      <c r="G866" s="1">
        <f t="shared" si="367"/>
        <v>1962</v>
      </c>
      <c r="H866" s="2">
        <f t="shared" si="368"/>
        <v>0.25647058823529412</v>
      </c>
      <c r="I866" s="2"/>
      <c r="J866" s="2">
        <f t="shared" si="369"/>
        <v>0.36366013071895426</v>
      </c>
      <c r="K866" s="2">
        <f t="shared" si="370"/>
        <v>0.62013071895424832</v>
      </c>
      <c r="L866" s="2">
        <f t="shared" si="371"/>
        <v>8.2352941176470594E-3</v>
      </c>
      <c r="M866" s="2">
        <f t="shared" si="372"/>
        <v>7.9738562091504241E-3</v>
      </c>
      <c r="N866" s="38">
        <v>2782</v>
      </c>
      <c r="O866" s="38">
        <v>4744</v>
      </c>
      <c r="P866" s="38">
        <v>63</v>
      </c>
      <c r="Q866" s="38">
        <v>29</v>
      </c>
      <c r="R866" s="38"/>
      <c r="S866" s="38"/>
      <c r="T866" s="38">
        <v>5</v>
      </c>
      <c r="U866" s="38"/>
      <c r="V866" s="38"/>
      <c r="W866" s="38">
        <v>25</v>
      </c>
      <c r="X866" s="38"/>
      <c r="Y866" s="38"/>
      <c r="Z866" s="38">
        <v>1</v>
      </c>
      <c r="AA866" s="38"/>
      <c r="AB866" s="38"/>
      <c r="AC866" s="38"/>
      <c r="AD866" s="38"/>
      <c r="AE866" s="38"/>
      <c r="AF866" s="38"/>
      <c r="AG866" s="38"/>
      <c r="AH866" s="38">
        <v>1</v>
      </c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  <c r="BA866" s="3">
        <f>IF(Q866&gt;0,RANK(Q866,(N866:P866,Q866:AE866)),0)</f>
        <v>4</v>
      </c>
      <c r="BB866" s="3">
        <f>IF(R866&gt;0,RANK(R866,(N866:P866,Q866:AE866)),0)</f>
        <v>0</v>
      </c>
      <c r="BC866" s="3">
        <f>IF(S866&gt;0,RANK(S866,(N866:P866,Q866:AE866)),0)</f>
        <v>0</v>
      </c>
      <c r="BD866" s="3">
        <f>IF(T866&gt;0,RANK(T866,(N866:P866,Q866:AE866)),0)</f>
        <v>6</v>
      </c>
      <c r="BE866" s="2">
        <f t="shared" si="373"/>
        <v>3.7908496732026145E-3</v>
      </c>
      <c r="BF866" s="2">
        <f t="shared" si="374"/>
        <v>0</v>
      </c>
      <c r="BG866" s="2">
        <f t="shared" si="375"/>
        <v>0</v>
      </c>
      <c r="BH866" s="2">
        <f t="shared" si="376"/>
        <v>6.5359477124183002E-4</v>
      </c>
      <c r="BJ866" t="s">
        <v>2875</v>
      </c>
      <c r="BK866" t="s">
        <v>1591</v>
      </c>
      <c r="BL866">
        <v>2</v>
      </c>
      <c r="BN866">
        <v>0</v>
      </c>
      <c r="BO866" s="60">
        <v>19</v>
      </c>
      <c r="BP866" s="62">
        <v>67</v>
      </c>
      <c r="BQ866" s="66">
        <f t="shared" si="377"/>
        <v>19067</v>
      </c>
      <c r="BR866" s="66">
        <f t="shared" si="352"/>
        <v>19067</v>
      </c>
      <c r="BS866" s="3" t="s">
        <v>3083</v>
      </c>
    </row>
    <row r="867" spans="1:71" ht="14" hidden="1" customHeight="1" outlineLevel="1" x14ac:dyDescent="0.2">
      <c r="A867" t="s">
        <v>1117</v>
      </c>
      <c r="B867" t="s">
        <v>1591</v>
      </c>
      <c r="C867" s="1">
        <f t="shared" si="366"/>
        <v>4900</v>
      </c>
      <c r="D867" s="3">
        <f>IF(N867&gt;0, RANK(N867,(N867:P867,Q867:AE867)),0)</f>
        <v>2</v>
      </c>
      <c r="E867" s="3">
        <f>IF(O867&gt;0,RANK(O867,(N867:P867,Q867:AE867)),0)</f>
        <v>1</v>
      </c>
      <c r="F867" s="3">
        <f>IF(P867&gt;0,RANK(P867,(N867:P867,Q867:AE867)),0)</f>
        <v>3</v>
      </c>
      <c r="G867" s="1">
        <f t="shared" si="367"/>
        <v>2038</v>
      </c>
      <c r="H867" s="2">
        <f t="shared" si="368"/>
        <v>0.41591836734693877</v>
      </c>
      <c r="I867" s="2"/>
      <c r="J867" s="2">
        <f t="shared" si="369"/>
        <v>0.28428571428571431</v>
      </c>
      <c r="K867" s="2">
        <f t="shared" si="370"/>
        <v>0.70020408163265302</v>
      </c>
      <c r="L867" s="2">
        <f t="shared" si="371"/>
        <v>7.7551020408163267E-3</v>
      </c>
      <c r="M867" s="2">
        <f t="shared" si="372"/>
        <v>7.7551020408164013E-3</v>
      </c>
      <c r="N867" s="38">
        <v>1393</v>
      </c>
      <c r="O867" s="38">
        <v>3431</v>
      </c>
      <c r="P867" s="38">
        <v>38</v>
      </c>
      <c r="Q867" s="38">
        <v>18</v>
      </c>
      <c r="R867" s="38"/>
      <c r="S867" s="38"/>
      <c r="T867" s="38">
        <v>1</v>
      </c>
      <c r="U867" s="38"/>
      <c r="V867" s="38"/>
      <c r="W867" s="38">
        <v>15</v>
      </c>
      <c r="X867" s="38"/>
      <c r="Y867" s="38"/>
      <c r="Z867" s="38">
        <v>3</v>
      </c>
      <c r="AA867" s="38"/>
      <c r="AB867" s="38"/>
      <c r="AC867" s="38"/>
      <c r="AD867" s="38"/>
      <c r="AE867" s="38"/>
      <c r="AF867" s="38"/>
      <c r="AG867" s="38"/>
      <c r="AH867" s="38">
        <v>1</v>
      </c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  <c r="BA867" s="3">
        <f>IF(Q867&gt;0,RANK(Q867,(N867:P867,Q867:AE867)),0)</f>
        <v>4</v>
      </c>
      <c r="BB867" s="3">
        <f>IF(R867&gt;0,RANK(R867,(N867:P867,Q867:AE867)),0)</f>
        <v>0</v>
      </c>
      <c r="BC867" s="3">
        <f>IF(S867&gt;0,RANK(S867,(N867:P867,Q867:AE867)),0)</f>
        <v>0</v>
      </c>
      <c r="BD867" s="3">
        <f>IF(T867&gt;0,RANK(T867,(N867:P867,Q867:AE867)),0)</f>
        <v>7</v>
      </c>
      <c r="BE867" s="2">
        <f t="shared" si="373"/>
        <v>3.6734693877551019E-3</v>
      </c>
      <c r="BF867" s="2">
        <f t="shared" si="374"/>
        <v>0</v>
      </c>
      <c r="BG867" s="2">
        <f t="shared" si="375"/>
        <v>0</v>
      </c>
      <c r="BH867" s="2">
        <f t="shared" si="376"/>
        <v>2.0408163265306123E-4</v>
      </c>
      <c r="BJ867" t="s">
        <v>1117</v>
      </c>
      <c r="BK867" t="s">
        <v>1591</v>
      </c>
      <c r="BL867">
        <v>4</v>
      </c>
      <c r="BN867">
        <v>0</v>
      </c>
      <c r="BO867" s="60">
        <v>19</v>
      </c>
      <c r="BP867" s="62">
        <v>69</v>
      </c>
      <c r="BQ867" s="66">
        <f t="shared" si="377"/>
        <v>19069</v>
      </c>
      <c r="BR867" s="66">
        <f t="shared" ref="BR867:BR930" si="378">BQ867</f>
        <v>19069</v>
      </c>
      <c r="BS867" s="3" t="s">
        <v>3083</v>
      </c>
    </row>
    <row r="868" spans="1:71" ht="14" hidden="1" customHeight="1" outlineLevel="1" x14ac:dyDescent="0.2">
      <c r="A868" t="s">
        <v>1724</v>
      </c>
      <c r="B868" t="s">
        <v>1591</v>
      </c>
      <c r="C868" s="1">
        <f t="shared" si="366"/>
        <v>3795</v>
      </c>
      <c r="D868" s="3">
        <f>IF(N868&gt;0, RANK(N868,(N868:P868,Q868:AE868)),0)</f>
        <v>2</v>
      </c>
      <c r="E868" s="3">
        <f>IF(O868&gt;0,RANK(O868,(N868:P868,Q868:AE868)),0)</f>
        <v>1</v>
      </c>
      <c r="F868" s="3">
        <f>IF(P868&gt;0,RANK(P868,(N868:P868,Q868:AE868)),0)</f>
        <v>3</v>
      </c>
      <c r="G868" s="1">
        <f t="shared" si="367"/>
        <v>1688</v>
      </c>
      <c r="H868" s="2">
        <f t="shared" si="368"/>
        <v>0.44479578392621871</v>
      </c>
      <c r="I868" s="2"/>
      <c r="J868" s="2">
        <f t="shared" si="369"/>
        <v>0.26956521739130435</v>
      </c>
      <c r="K868" s="2">
        <f t="shared" si="370"/>
        <v>0.714361001317523</v>
      </c>
      <c r="L868" s="2">
        <f t="shared" si="371"/>
        <v>9.22266139657444E-3</v>
      </c>
      <c r="M868" s="2">
        <f t="shared" si="372"/>
        <v>6.8511198945982107E-3</v>
      </c>
      <c r="N868" s="38">
        <v>1023</v>
      </c>
      <c r="O868" s="38">
        <v>2711</v>
      </c>
      <c r="P868" s="38">
        <v>35</v>
      </c>
      <c r="Q868" s="38">
        <v>15</v>
      </c>
      <c r="R868" s="38"/>
      <c r="S868" s="38"/>
      <c r="T868" s="38">
        <v>1</v>
      </c>
      <c r="U868" s="38"/>
      <c r="V868" s="38"/>
      <c r="W868" s="38">
        <v>10</v>
      </c>
      <c r="X868" s="38"/>
      <c r="Y868" s="38"/>
      <c r="Z868" s="38">
        <v>0</v>
      </c>
      <c r="AA868" s="38"/>
      <c r="AB868" s="38"/>
      <c r="AC868" s="38"/>
      <c r="AD868" s="38"/>
      <c r="AE868" s="38"/>
      <c r="AF868" s="38"/>
      <c r="AG868" s="38"/>
      <c r="AH868" s="38">
        <v>0</v>
      </c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  <c r="BA868" s="3">
        <f>IF(Q868&gt;0,RANK(Q868,(N868:P868,Q868:AE868)),0)</f>
        <v>4</v>
      </c>
      <c r="BB868" s="3">
        <f>IF(R868&gt;0,RANK(R868,(N868:P868,Q868:AE868)),0)</f>
        <v>0</v>
      </c>
      <c r="BC868" s="3">
        <f>IF(S868&gt;0,RANK(S868,(N868:P868,Q868:AE868)),0)</f>
        <v>0</v>
      </c>
      <c r="BD868" s="3">
        <f>IF(T868&gt;0,RANK(T868,(N868:P868,Q868:AE868)),0)</f>
        <v>6</v>
      </c>
      <c r="BE868" s="2">
        <f t="shared" si="373"/>
        <v>3.952569169960474E-3</v>
      </c>
      <c r="BF868" s="2">
        <f t="shared" si="374"/>
        <v>0</v>
      </c>
      <c r="BG868" s="2">
        <f t="shared" si="375"/>
        <v>0</v>
      </c>
      <c r="BH868" s="2">
        <f t="shared" si="376"/>
        <v>2.6350461133069827E-4</v>
      </c>
      <c r="BJ868" t="s">
        <v>1724</v>
      </c>
      <c r="BK868" t="s">
        <v>1591</v>
      </c>
      <c r="BL868">
        <v>4</v>
      </c>
      <c r="BN868">
        <v>0</v>
      </c>
      <c r="BO868" s="60">
        <v>19</v>
      </c>
      <c r="BP868" s="62">
        <v>71</v>
      </c>
      <c r="BQ868" s="66">
        <f t="shared" si="377"/>
        <v>19071</v>
      </c>
      <c r="BR868" s="66">
        <f t="shared" si="378"/>
        <v>19071</v>
      </c>
      <c r="BS868" s="3" t="s">
        <v>3083</v>
      </c>
    </row>
    <row r="869" spans="1:71" ht="14" hidden="1" customHeight="1" outlineLevel="1" x14ac:dyDescent="0.2">
      <c r="A869" t="s">
        <v>2147</v>
      </c>
      <c r="B869" t="s">
        <v>1591</v>
      </c>
      <c r="C869" s="1">
        <f t="shared" si="366"/>
        <v>4881</v>
      </c>
      <c r="D869" s="3">
        <f>IF(N869&gt;0, RANK(N869,(N869:P869,Q869:AE869)),0)</f>
        <v>2</v>
      </c>
      <c r="E869" s="3">
        <f>IF(O869&gt;0,RANK(O869,(N869:P869,Q869:AE869)),0)</f>
        <v>1</v>
      </c>
      <c r="F869" s="3">
        <f>IF(P869&gt;0,RANK(P869,(N869:P869,Q869:AE869)),0)</f>
        <v>3</v>
      </c>
      <c r="G869" s="1">
        <f t="shared" si="367"/>
        <v>1608</v>
      </c>
      <c r="H869" s="2">
        <f t="shared" si="368"/>
        <v>0.32944068838352797</v>
      </c>
      <c r="I869" s="2"/>
      <c r="J869" s="2">
        <f t="shared" si="369"/>
        <v>0.32841630813357919</v>
      </c>
      <c r="K869" s="2">
        <f t="shared" si="370"/>
        <v>0.65785699651710716</v>
      </c>
      <c r="L869" s="2">
        <f t="shared" si="371"/>
        <v>6.9657856996517111E-3</v>
      </c>
      <c r="M869" s="2">
        <f t="shared" si="372"/>
        <v>6.760909649661989E-3</v>
      </c>
      <c r="N869" s="38">
        <v>1603</v>
      </c>
      <c r="O869" s="38">
        <v>3211</v>
      </c>
      <c r="P869" s="38">
        <v>34</v>
      </c>
      <c r="Q869" s="38">
        <v>24</v>
      </c>
      <c r="R869" s="38"/>
      <c r="S869" s="38"/>
      <c r="T869" s="38">
        <v>2</v>
      </c>
      <c r="U869" s="38"/>
      <c r="V869" s="38"/>
      <c r="W869" s="38">
        <v>7</v>
      </c>
      <c r="X869" s="38"/>
      <c r="Y869" s="38"/>
      <c r="Z869" s="38">
        <v>0</v>
      </c>
      <c r="AA869" s="38"/>
      <c r="AB869" s="38"/>
      <c r="AC869" s="38"/>
      <c r="AD869" s="38"/>
      <c r="AE869" s="38"/>
      <c r="AF869" s="38"/>
      <c r="AG869" s="38"/>
      <c r="AH869" s="38">
        <v>0</v>
      </c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  <c r="BA869" s="3">
        <f>IF(Q869&gt;0,RANK(Q869,(N869:P869,Q869:AE869)),0)</f>
        <v>4</v>
      </c>
      <c r="BB869" s="3">
        <f>IF(R869&gt;0,RANK(R869,(N869:P869,Q869:AE869)),0)</f>
        <v>0</v>
      </c>
      <c r="BC869" s="3">
        <f>IF(S869&gt;0,RANK(S869,(N869:P869,Q869:AE869)),0)</f>
        <v>0</v>
      </c>
      <c r="BD869" s="3">
        <f>IF(T869&gt;0,RANK(T869,(N869:P869,Q869:AE869)),0)</f>
        <v>6</v>
      </c>
      <c r="BE869" s="2">
        <f t="shared" si="373"/>
        <v>4.9170251997541483E-3</v>
      </c>
      <c r="BF869" s="2">
        <f t="shared" si="374"/>
        <v>0</v>
      </c>
      <c r="BG869" s="2">
        <f t="shared" si="375"/>
        <v>0</v>
      </c>
      <c r="BH869" s="2">
        <f t="shared" si="376"/>
        <v>4.097520999795124E-4</v>
      </c>
      <c r="BJ869" t="s">
        <v>2147</v>
      </c>
      <c r="BK869" t="s">
        <v>1591</v>
      </c>
      <c r="BL869">
        <v>3</v>
      </c>
      <c r="BN869">
        <v>0</v>
      </c>
      <c r="BO869" s="60">
        <v>19</v>
      </c>
      <c r="BP869" s="62">
        <v>73</v>
      </c>
      <c r="BQ869" s="66">
        <f t="shared" si="377"/>
        <v>19073</v>
      </c>
      <c r="BR869" s="66">
        <f t="shared" si="378"/>
        <v>19073</v>
      </c>
      <c r="BS869" s="3" t="s">
        <v>3083</v>
      </c>
    </row>
    <row r="870" spans="1:71" ht="14" hidden="1" customHeight="1" outlineLevel="1" x14ac:dyDescent="0.2">
      <c r="A870" t="s">
        <v>633</v>
      </c>
      <c r="B870" t="s">
        <v>1591</v>
      </c>
      <c r="C870" s="1">
        <f t="shared" si="366"/>
        <v>7146</v>
      </c>
      <c r="D870" s="3">
        <f>IF(N870&gt;0, RANK(N870,(N870:P870,Q870:AE870)),0)</f>
        <v>2</v>
      </c>
      <c r="E870" s="3">
        <f>IF(O870&gt;0,RANK(O870,(N870:P870,Q870:AE870)),0)</f>
        <v>1</v>
      </c>
      <c r="F870" s="3">
        <f>IF(P870&gt;0,RANK(P870,(N870:P870,Q870:AE870)),0)</f>
        <v>3</v>
      </c>
      <c r="G870" s="1">
        <f t="shared" si="367"/>
        <v>2979</v>
      </c>
      <c r="H870" s="2">
        <f t="shared" si="368"/>
        <v>0.41687657430730479</v>
      </c>
      <c r="I870" s="2"/>
      <c r="J870" s="2">
        <f t="shared" si="369"/>
        <v>0.28253568429890846</v>
      </c>
      <c r="K870" s="2">
        <f t="shared" si="370"/>
        <v>0.69941225860621326</v>
      </c>
      <c r="L870" s="2">
        <f t="shared" si="371"/>
        <v>1.1754827875734676E-2</v>
      </c>
      <c r="M870" s="2">
        <f t="shared" si="372"/>
        <v>6.2972292191436612E-3</v>
      </c>
      <c r="N870" s="38">
        <v>2019</v>
      </c>
      <c r="O870" s="38">
        <v>4998</v>
      </c>
      <c r="P870" s="38">
        <v>84</v>
      </c>
      <c r="Q870" s="38">
        <v>23</v>
      </c>
      <c r="R870" s="38"/>
      <c r="S870" s="38"/>
      <c r="T870" s="38">
        <v>1</v>
      </c>
      <c r="U870" s="38"/>
      <c r="V870" s="38"/>
      <c r="W870" s="38">
        <v>15</v>
      </c>
      <c r="X870" s="38"/>
      <c r="Y870" s="38"/>
      <c r="Z870" s="38">
        <v>2</v>
      </c>
      <c r="AA870" s="38"/>
      <c r="AB870" s="38"/>
      <c r="AC870" s="38"/>
      <c r="AD870" s="38"/>
      <c r="AE870" s="38"/>
      <c r="AF870" s="38"/>
      <c r="AG870" s="38"/>
      <c r="AH870" s="38">
        <v>4</v>
      </c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  <c r="BA870" s="3">
        <f>IF(Q870&gt;0,RANK(Q870,(N870:P870,Q870:AE870)),0)</f>
        <v>4</v>
      </c>
      <c r="BB870" s="3">
        <f>IF(R870&gt;0,RANK(R870,(N870:P870,Q870:AE870)),0)</f>
        <v>0</v>
      </c>
      <c r="BC870" s="3">
        <f>IF(S870&gt;0,RANK(S870,(N870:P870,Q870:AE870)),0)</f>
        <v>0</v>
      </c>
      <c r="BD870" s="3">
        <f>IF(T870&gt;0,RANK(T870,(N870:P870,Q870:AE870)),0)</f>
        <v>7</v>
      </c>
      <c r="BE870" s="2">
        <f t="shared" si="373"/>
        <v>3.2185838231178284E-3</v>
      </c>
      <c r="BF870" s="2">
        <f t="shared" si="374"/>
        <v>0</v>
      </c>
      <c r="BG870" s="2">
        <f t="shared" si="375"/>
        <v>0</v>
      </c>
      <c r="BH870" s="2">
        <f t="shared" si="376"/>
        <v>1.3993842709207949E-4</v>
      </c>
      <c r="BJ870" t="s">
        <v>633</v>
      </c>
      <c r="BK870" t="s">
        <v>1591</v>
      </c>
      <c r="BL870">
        <v>2</v>
      </c>
      <c r="BN870">
        <v>0</v>
      </c>
      <c r="BO870" s="60">
        <v>19</v>
      </c>
      <c r="BP870" s="62">
        <v>75</v>
      </c>
      <c r="BQ870" s="66">
        <f t="shared" si="377"/>
        <v>19075</v>
      </c>
      <c r="BR870" s="66">
        <f t="shared" si="378"/>
        <v>19075</v>
      </c>
      <c r="BS870" s="3" t="s">
        <v>3083</v>
      </c>
    </row>
    <row r="871" spans="1:71" ht="14" hidden="1" customHeight="1" outlineLevel="1" x14ac:dyDescent="0.2">
      <c r="A871" t="s">
        <v>1712</v>
      </c>
      <c r="B871" t="s">
        <v>1591</v>
      </c>
      <c r="C871" s="1">
        <f t="shared" si="366"/>
        <v>6543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>IF(P871&gt;0,RANK(P871,(N871:P871,Q871:AE871)),0)</f>
        <v>3</v>
      </c>
      <c r="G871" s="1">
        <f t="shared" si="367"/>
        <v>2472</v>
      </c>
      <c r="H871" s="2">
        <f t="shared" si="368"/>
        <v>0.37780834479596515</v>
      </c>
      <c r="I871" s="2"/>
      <c r="J871" s="2">
        <f t="shared" si="369"/>
        <v>0.30169646950939938</v>
      </c>
      <c r="K871" s="2">
        <f t="shared" si="370"/>
        <v>0.67950481430536447</v>
      </c>
      <c r="L871" s="2">
        <f t="shared" si="371"/>
        <v>9.4757756380865043E-3</v>
      </c>
      <c r="M871" s="2">
        <f t="shared" si="372"/>
        <v>9.3229405471497041E-3</v>
      </c>
      <c r="N871" s="38">
        <v>1974</v>
      </c>
      <c r="O871" s="38">
        <v>4446</v>
      </c>
      <c r="P871" s="38">
        <v>62</v>
      </c>
      <c r="Q871" s="38">
        <v>29</v>
      </c>
      <c r="R871" s="38"/>
      <c r="S871" s="38"/>
      <c r="T871" s="38">
        <v>3</v>
      </c>
      <c r="U871" s="38"/>
      <c r="V871" s="38"/>
      <c r="W871" s="38">
        <v>29</v>
      </c>
      <c r="X871" s="38"/>
      <c r="Y871" s="38"/>
      <c r="Z871" s="38">
        <v>0</v>
      </c>
      <c r="AA871" s="38"/>
      <c r="AB871" s="38"/>
      <c r="AC871" s="38"/>
      <c r="AD871" s="38"/>
      <c r="AE871" s="38"/>
      <c r="AF871" s="38"/>
      <c r="AG871" s="38"/>
      <c r="AH871" s="38">
        <v>0</v>
      </c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  <c r="BA871" s="3">
        <f>IF(Q871&gt;0,RANK(Q871,(N871:P871,Q871:AE871)),0)</f>
        <v>4</v>
      </c>
      <c r="BB871" s="3">
        <f>IF(R871&gt;0,RANK(R871,(N871:P871,Q871:AE871)),0)</f>
        <v>0</v>
      </c>
      <c r="BC871" s="3">
        <f>IF(S871&gt;0,RANK(S871,(N871:P871,Q871:AE871)),0)</f>
        <v>0</v>
      </c>
      <c r="BD871" s="3">
        <f>IF(T871&gt;0,RANK(T871,(N871:P871,Q871:AE871)),0)</f>
        <v>6</v>
      </c>
      <c r="BE871" s="2">
        <f t="shared" si="373"/>
        <v>4.4322176371694938E-3</v>
      </c>
      <c r="BF871" s="2">
        <f t="shared" si="374"/>
        <v>0</v>
      </c>
      <c r="BG871" s="2">
        <f t="shared" si="375"/>
        <v>0</v>
      </c>
      <c r="BH871" s="2">
        <f t="shared" si="376"/>
        <v>4.5850527281063731E-4</v>
      </c>
      <c r="BJ871" t="s">
        <v>1712</v>
      </c>
      <c r="BK871" t="s">
        <v>1591</v>
      </c>
      <c r="BL871">
        <v>3</v>
      </c>
      <c r="BN871">
        <v>0</v>
      </c>
      <c r="BO871" s="60">
        <v>19</v>
      </c>
      <c r="BP871" s="62">
        <v>77</v>
      </c>
      <c r="BQ871" s="66">
        <f t="shared" si="377"/>
        <v>19077</v>
      </c>
      <c r="BR871" s="66">
        <f t="shared" si="378"/>
        <v>19077</v>
      </c>
      <c r="BS871" s="3" t="s">
        <v>3083</v>
      </c>
    </row>
    <row r="872" spans="1:71" ht="14" hidden="1" customHeight="1" outlineLevel="1" x14ac:dyDescent="0.2">
      <c r="A872" t="s">
        <v>2596</v>
      </c>
      <c r="B872" t="s">
        <v>1591</v>
      </c>
      <c r="C872" s="1">
        <f t="shared" si="366"/>
        <v>7597</v>
      </c>
      <c r="D872" s="3">
        <f>IF(N872&gt;0, RANK(N872,(N872:P872,Q872:AE872)),0)</f>
        <v>2</v>
      </c>
      <c r="E872" s="3">
        <f>IF(O872&gt;0,RANK(O872,(N872:P872,Q872:AE872)),0)</f>
        <v>1</v>
      </c>
      <c r="F872" s="3">
        <f>IF(P872&gt;0,RANK(P872,(N872:P872,Q872:AE872)),0)</f>
        <v>3</v>
      </c>
      <c r="G872" s="1">
        <f t="shared" si="367"/>
        <v>2522</v>
      </c>
      <c r="H872" s="2">
        <f t="shared" si="368"/>
        <v>0.33197314729498484</v>
      </c>
      <c r="I872" s="2"/>
      <c r="J872" s="2">
        <f t="shared" si="369"/>
        <v>0.3267079110175069</v>
      </c>
      <c r="K872" s="2">
        <f t="shared" si="370"/>
        <v>0.6586810583124918</v>
      </c>
      <c r="L872" s="2">
        <f t="shared" si="371"/>
        <v>6.7131762537843889E-3</v>
      </c>
      <c r="M872" s="2">
        <f t="shared" si="372"/>
        <v>7.8978544162169682E-3</v>
      </c>
      <c r="N872" s="38">
        <v>2482</v>
      </c>
      <c r="O872" s="38">
        <v>5004</v>
      </c>
      <c r="P872" s="38">
        <v>51</v>
      </c>
      <c r="Q872" s="38">
        <v>28</v>
      </c>
      <c r="R872" s="38"/>
      <c r="S872" s="38"/>
      <c r="T872" s="38">
        <v>4</v>
      </c>
      <c r="U872" s="38"/>
      <c r="V872" s="38"/>
      <c r="W872" s="38">
        <v>24</v>
      </c>
      <c r="X872" s="38"/>
      <c r="Y872" s="38"/>
      <c r="Z872" s="38">
        <v>3</v>
      </c>
      <c r="AA872" s="38"/>
      <c r="AB872" s="38"/>
      <c r="AC872" s="38"/>
      <c r="AD872" s="38"/>
      <c r="AE872" s="38"/>
      <c r="AF872" s="38"/>
      <c r="AG872" s="38"/>
      <c r="AH872" s="38">
        <v>1</v>
      </c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  <c r="BA872" s="3">
        <f>IF(Q872&gt;0,RANK(Q872,(N872:P872,Q872:AE872)),0)</f>
        <v>4</v>
      </c>
      <c r="BB872" s="3">
        <f>IF(R872&gt;0,RANK(R872,(N872:P872,Q872:AE872)),0)</f>
        <v>0</v>
      </c>
      <c r="BC872" s="3">
        <f>IF(S872&gt;0,RANK(S872,(N872:P872,Q872:AE872)),0)</f>
        <v>0</v>
      </c>
      <c r="BD872" s="3">
        <f>IF(T872&gt;0,RANK(T872,(N872:P872,Q872:AE872)),0)</f>
        <v>6</v>
      </c>
      <c r="BE872" s="2">
        <f t="shared" si="373"/>
        <v>3.6856653942345663E-3</v>
      </c>
      <c r="BF872" s="2">
        <f t="shared" si="374"/>
        <v>0</v>
      </c>
      <c r="BG872" s="2">
        <f t="shared" si="375"/>
        <v>0</v>
      </c>
      <c r="BH872" s="2">
        <f t="shared" si="376"/>
        <v>5.2652362774779514E-4</v>
      </c>
      <c r="BJ872" t="s">
        <v>2596</v>
      </c>
      <c r="BK872" t="s">
        <v>1591</v>
      </c>
      <c r="BL872">
        <v>4</v>
      </c>
      <c r="BN872">
        <v>0</v>
      </c>
      <c r="BO872" s="60">
        <v>19</v>
      </c>
      <c r="BP872" s="62">
        <v>79</v>
      </c>
      <c r="BQ872" s="66">
        <f t="shared" si="377"/>
        <v>19079</v>
      </c>
      <c r="BR872" s="66">
        <f t="shared" si="378"/>
        <v>19079</v>
      </c>
      <c r="BS872" s="3" t="s">
        <v>3083</v>
      </c>
    </row>
    <row r="873" spans="1:71" ht="14" hidden="1" customHeight="1" outlineLevel="1" x14ac:dyDescent="0.2">
      <c r="A873" t="s">
        <v>585</v>
      </c>
      <c r="B873" t="s">
        <v>1591</v>
      </c>
      <c r="C873" s="1">
        <f t="shared" si="366"/>
        <v>5939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>IF(P873&gt;0,RANK(P873,(N873:P873,Q873:AE873)),0)</f>
        <v>3</v>
      </c>
      <c r="G873" s="1">
        <f t="shared" si="367"/>
        <v>2813</v>
      </c>
      <c r="H873" s="2">
        <f t="shared" si="368"/>
        <v>0.47364876241791548</v>
      </c>
      <c r="I873" s="2"/>
      <c r="J873" s="2">
        <f t="shared" si="369"/>
        <v>0.25644047819498234</v>
      </c>
      <c r="K873" s="2">
        <f t="shared" si="370"/>
        <v>0.73008924061289782</v>
      </c>
      <c r="L873" s="2">
        <f t="shared" si="371"/>
        <v>8.0821687152719309E-3</v>
      </c>
      <c r="M873" s="2">
        <f t="shared" si="372"/>
        <v>5.388112476847973E-3</v>
      </c>
      <c r="N873" s="38">
        <v>1523</v>
      </c>
      <c r="O873" s="38">
        <v>4336</v>
      </c>
      <c r="P873" s="38">
        <v>48</v>
      </c>
      <c r="Q873" s="38">
        <v>21</v>
      </c>
      <c r="R873" s="38"/>
      <c r="S873" s="38"/>
      <c r="T873" s="38">
        <v>1</v>
      </c>
      <c r="U873" s="38"/>
      <c r="V873" s="38"/>
      <c r="W873" s="38">
        <v>6</v>
      </c>
      <c r="X873" s="38"/>
      <c r="Y873" s="38"/>
      <c r="Z873" s="38">
        <v>3</v>
      </c>
      <c r="AA873" s="38"/>
      <c r="AB873" s="38"/>
      <c r="AC873" s="38"/>
      <c r="AD873" s="38"/>
      <c r="AE873" s="38"/>
      <c r="AF873" s="38"/>
      <c r="AG873" s="38"/>
      <c r="AH873" s="38">
        <v>1</v>
      </c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  <c r="BA873" s="3">
        <f>IF(Q873&gt;0,RANK(Q873,(N873:P873,Q873:AE873)),0)</f>
        <v>4</v>
      </c>
      <c r="BB873" s="3">
        <f>IF(R873&gt;0,RANK(R873,(N873:P873,Q873:AE873)),0)</f>
        <v>0</v>
      </c>
      <c r="BC873" s="3">
        <f>IF(S873&gt;0,RANK(S873,(N873:P873,Q873:AE873)),0)</f>
        <v>0</v>
      </c>
      <c r="BD873" s="3">
        <f>IF(T873&gt;0,RANK(T873,(N873:P873,Q873:AE873)),0)</f>
        <v>7</v>
      </c>
      <c r="BE873" s="2">
        <f t="shared" si="373"/>
        <v>3.5359488129314701E-3</v>
      </c>
      <c r="BF873" s="2">
        <f t="shared" si="374"/>
        <v>0</v>
      </c>
      <c r="BG873" s="2">
        <f t="shared" si="375"/>
        <v>0</v>
      </c>
      <c r="BH873" s="2">
        <f t="shared" si="376"/>
        <v>1.6837851490149856E-4</v>
      </c>
      <c r="BJ873" t="s">
        <v>585</v>
      </c>
      <c r="BK873" t="s">
        <v>1591</v>
      </c>
      <c r="BL873">
        <v>4</v>
      </c>
      <c r="BN873">
        <v>0</v>
      </c>
      <c r="BO873" s="60">
        <v>19</v>
      </c>
      <c r="BP873" s="62">
        <v>81</v>
      </c>
      <c r="BQ873" s="66">
        <f t="shared" si="377"/>
        <v>19081</v>
      </c>
      <c r="BR873" s="66">
        <f t="shared" si="378"/>
        <v>19081</v>
      </c>
      <c r="BS873" s="3" t="s">
        <v>3083</v>
      </c>
    </row>
    <row r="874" spans="1:71" ht="14" hidden="1" customHeight="1" outlineLevel="1" x14ac:dyDescent="0.2">
      <c r="A874" t="s">
        <v>1616</v>
      </c>
      <c r="B874" t="s">
        <v>1591</v>
      </c>
      <c r="C874" s="1">
        <f t="shared" si="366"/>
        <v>8460</v>
      </c>
      <c r="D874" s="3">
        <f>IF(N874&gt;0, RANK(N874,(N874:P874,Q874:AE874)),0)</f>
        <v>2</v>
      </c>
      <c r="E874" s="3">
        <f>IF(O874&gt;0,RANK(O874,(N874:P874,Q874:AE874)),0)</f>
        <v>1</v>
      </c>
      <c r="F874" s="3">
        <f>IF(P874&gt;0,RANK(P874,(N874:P874,Q874:AE874)),0)</f>
        <v>3</v>
      </c>
      <c r="G874" s="1">
        <f t="shared" si="367"/>
        <v>3237</v>
      </c>
      <c r="H874" s="2">
        <f t="shared" si="368"/>
        <v>0.38262411347517733</v>
      </c>
      <c r="I874" s="2"/>
      <c r="J874" s="2">
        <f t="shared" si="369"/>
        <v>0.30177304964539009</v>
      </c>
      <c r="K874" s="2">
        <f t="shared" si="370"/>
        <v>0.68439716312056742</v>
      </c>
      <c r="L874" s="2">
        <f t="shared" si="371"/>
        <v>5.9101654846335696E-3</v>
      </c>
      <c r="M874" s="2">
        <f t="shared" si="372"/>
        <v>7.9196217494089203E-3</v>
      </c>
      <c r="N874" s="38">
        <v>2553</v>
      </c>
      <c r="O874" s="38">
        <v>5790</v>
      </c>
      <c r="P874" s="38">
        <v>50</v>
      </c>
      <c r="Q874" s="38">
        <v>27</v>
      </c>
      <c r="R874" s="38"/>
      <c r="S874" s="38"/>
      <c r="T874" s="38">
        <v>6</v>
      </c>
      <c r="U874" s="38"/>
      <c r="V874" s="38"/>
      <c r="W874" s="38">
        <v>26</v>
      </c>
      <c r="X874" s="38"/>
      <c r="Y874" s="38"/>
      <c r="Z874" s="38">
        <v>3</v>
      </c>
      <c r="AA874" s="38"/>
      <c r="AB874" s="38"/>
      <c r="AC874" s="38"/>
      <c r="AD874" s="38"/>
      <c r="AE874" s="38"/>
      <c r="AF874" s="38"/>
      <c r="AG874" s="38"/>
      <c r="AH874" s="38">
        <v>5</v>
      </c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  <c r="BA874" s="3">
        <f>IF(Q874&gt;0,RANK(Q874,(N874:P874,Q874:AE874)),0)</f>
        <v>4</v>
      </c>
      <c r="BB874" s="3">
        <f>IF(R874&gt;0,RANK(R874,(N874:P874,Q874:AE874)),0)</f>
        <v>0</v>
      </c>
      <c r="BC874" s="3">
        <f>IF(S874&gt;0,RANK(S874,(N874:P874,Q874:AE874)),0)</f>
        <v>0</v>
      </c>
      <c r="BD874" s="3">
        <f>IF(T874&gt;0,RANK(T874,(N874:P874,Q874:AE874)),0)</f>
        <v>6</v>
      </c>
      <c r="BE874" s="2">
        <f t="shared" si="373"/>
        <v>3.1914893617021275E-3</v>
      </c>
      <c r="BF874" s="2">
        <f t="shared" si="374"/>
        <v>0</v>
      </c>
      <c r="BG874" s="2">
        <f t="shared" si="375"/>
        <v>0</v>
      </c>
      <c r="BH874" s="2">
        <f t="shared" si="376"/>
        <v>7.0921985815602842E-4</v>
      </c>
      <c r="BJ874" t="s">
        <v>1616</v>
      </c>
      <c r="BK874" t="s">
        <v>1591</v>
      </c>
      <c r="BL874">
        <v>2</v>
      </c>
      <c r="BN874">
        <v>0</v>
      </c>
      <c r="BO874" s="60">
        <v>19</v>
      </c>
      <c r="BP874" s="62">
        <v>83</v>
      </c>
      <c r="BQ874" s="66">
        <f t="shared" si="377"/>
        <v>19083</v>
      </c>
      <c r="BR874" s="66">
        <f t="shared" si="378"/>
        <v>19083</v>
      </c>
      <c r="BS874" s="3" t="s">
        <v>3083</v>
      </c>
    </row>
    <row r="875" spans="1:71" ht="14" hidden="1" customHeight="1" outlineLevel="1" x14ac:dyDescent="0.2">
      <c r="A875" t="s">
        <v>856</v>
      </c>
      <c r="B875" t="s">
        <v>1591</v>
      </c>
      <c r="C875" s="1">
        <f t="shared" si="366"/>
        <v>7959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>IF(P875&gt;0,RANK(P875,(N875:P875,Q875:AE875)),0)</f>
        <v>3</v>
      </c>
      <c r="G875" s="1">
        <f t="shared" si="367"/>
        <v>3321</v>
      </c>
      <c r="H875" s="2">
        <f t="shared" si="368"/>
        <v>0.41726347531096869</v>
      </c>
      <c r="I875" s="2"/>
      <c r="J875" s="2">
        <f t="shared" si="369"/>
        <v>0.28207061188591531</v>
      </c>
      <c r="K875" s="2">
        <f t="shared" si="370"/>
        <v>0.69933408719688406</v>
      </c>
      <c r="L875" s="2">
        <f t="shared" si="371"/>
        <v>1.0428445784646313E-2</v>
      </c>
      <c r="M875" s="2">
        <f t="shared" si="372"/>
        <v>8.1668551325543171E-3</v>
      </c>
      <c r="N875" s="38">
        <v>2245</v>
      </c>
      <c r="O875" s="38">
        <v>5566</v>
      </c>
      <c r="P875" s="38">
        <v>83</v>
      </c>
      <c r="Q875" s="38">
        <v>36</v>
      </c>
      <c r="R875" s="38"/>
      <c r="S875" s="38"/>
      <c r="T875" s="38">
        <v>4</v>
      </c>
      <c r="U875" s="38"/>
      <c r="V875" s="38"/>
      <c r="W875" s="38">
        <v>21</v>
      </c>
      <c r="X875" s="38"/>
      <c r="Y875" s="38"/>
      <c r="Z875" s="38">
        <v>1</v>
      </c>
      <c r="AA875" s="38"/>
      <c r="AB875" s="38"/>
      <c r="AC875" s="38"/>
      <c r="AD875" s="38"/>
      <c r="AE875" s="38"/>
      <c r="AF875" s="38"/>
      <c r="AG875" s="38"/>
      <c r="AH875" s="38">
        <v>3</v>
      </c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  <c r="BA875" s="3">
        <f>IF(Q875&gt;0,RANK(Q875,(N875:P875,Q875:AE875)),0)</f>
        <v>4</v>
      </c>
      <c r="BB875" s="3">
        <f>IF(R875&gt;0,RANK(R875,(N875:P875,Q875:AE875)),0)</f>
        <v>0</v>
      </c>
      <c r="BC875" s="3">
        <f>IF(S875&gt;0,RANK(S875,(N875:P875,Q875:AE875)),0)</f>
        <v>0</v>
      </c>
      <c r="BD875" s="3">
        <f>IF(T875&gt;0,RANK(T875,(N875:P875,Q875:AE875)),0)</f>
        <v>6</v>
      </c>
      <c r="BE875" s="2">
        <f t="shared" si="373"/>
        <v>4.523181304183943E-3</v>
      </c>
      <c r="BF875" s="2">
        <f t="shared" si="374"/>
        <v>0</v>
      </c>
      <c r="BG875" s="2">
        <f t="shared" si="375"/>
        <v>0</v>
      </c>
      <c r="BH875" s="2">
        <f t="shared" si="376"/>
        <v>5.025757004648825E-4</v>
      </c>
      <c r="BJ875" t="s">
        <v>856</v>
      </c>
      <c r="BK875" t="s">
        <v>1591</v>
      </c>
      <c r="BL875">
        <v>4</v>
      </c>
      <c r="BN875">
        <v>0</v>
      </c>
      <c r="BO875" s="60">
        <v>19</v>
      </c>
      <c r="BP875" s="62">
        <v>85</v>
      </c>
      <c r="BQ875" s="66">
        <f t="shared" si="377"/>
        <v>19085</v>
      </c>
      <c r="BR875" s="66">
        <f t="shared" si="378"/>
        <v>19085</v>
      </c>
      <c r="BS875" s="3" t="s">
        <v>3083</v>
      </c>
    </row>
    <row r="876" spans="1:71" ht="14" hidden="1" customHeight="1" outlineLevel="1" x14ac:dyDescent="0.2">
      <c r="A876" t="s">
        <v>3055</v>
      </c>
      <c r="B876" t="s">
        <v>1591</v>
      </c>
      <c r="C876" s="1">
        <f t="shared" si="366"/>
        <v>9600</v>
      </c>
      <c r="D876" s="3">
        <f>IF(N876&gt;0, RANK(N876,(N876:P876,Q876:AE876)),0)</f>
        <v>2</v>
      </c>
      <c r="E876" s="3">
        <f>IF(O876&gt;0,RANK(O876,(N876:P876,Q876:AE876)),0)</f>
        <v>1</v>
      </c>
      <c r="F876" s="3">
        <f>IF(P876&gt;0,RANK(P876,(N876:P876,Q876:AE876)),0)</f>
        <v>3</v>
      </c>
      <c r="G876" s="1">
        <f t="shared" si="367"/>
        <v>3444</v>
      </c>
      <c r="H876" s="2">
        <f t="shared" si="368"/>
        <v>0.35875000000000001</v>
      </c>
      <c r="I876" s="2"/>
      <c r="J876" s="2">
        <f t="shared" si="369"/>
        <v>0.31197916666666664</v>
      </c>
      <c r="K876" s="2">
        <f t="shared" si="370"/>
        <v>0.67072916666666671</v>
      </c>
      <c r="L876" s="2">
        <f t="shared" si="371"/>
        <v>9.1666666666666667E-3</v>
      </c>
      <c r="M876" s="2">
        <f t="shared" si="372"/>
        <v>8.1249999999999274E-3</v>
      </c>
      <c r="N876" s="38">
        <v>2995</v>
      </c>
      <c r="O876" s="38">
        <v>6439</v>
      </c>
      <c r="P876" s="38">
        <v>88</v>
      </c>
      <c r="Q876" s="38">
        <v>32</v>
      </c>
      <c r="R876" s="38"/>
      <c r="S876" s="38"/>
      <c r="T876" s="38">
        <v>13</v>
      </c>
      <c r="U876" s="38"/>
      <c r="V876" s="38"/>
      <c r="W876" s="38">
        <v>26</v>
      </c>
      <c r="X876" s="38"/>
      <c r="Y876" s="38"/>
      <c r="Z876" s="38">
        <v>5</v>
      </c>
      <c r="AA876" s="38"/>
      <c r="AB876" s="38"/>
      <c r="AC876" s="38"/>
      <c r="AD876" s="38"/>
      <c r="AE876" s="38"/>
      <c r="AF876" s="38"/>
      <c r="AG876" s="38"/>
      <c r="AH876" s="38">
        <v>2</v>
      </c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  <c r="BA876" s="3">
        <f>IF(Q876&gt;0,RANK(Q876,(N876:P876,Q876:AE876)),0)</f>
        <v>4</v>
      </c>
      <c r="BB876" s="3">
        <f>IF(R876&gt;0,RANK(R876,(N876:P876,Q876:AE876)),0)</f>
        <v>0</v>
      </c>
      <c r="BC876" s="3">
        <f>IF(S876&gt;0,RANK(S876,(N876:P876,Q876:AE876)),0)</f>
        <v>0</v>
      </c>
      <c r="BD876" s="3">
        <f>IF(T876&gt;0,RANK(T876,(N876:P876,Q876:AE876)),0)</f>
        <v>6</v>
      </c>
      <c r="BE876" s="2">
        <f t="shared" si="373"/>
        <v>3.3333333333333335E-3</v>
      </c>
      <c r="BF876" s="2">
        <f t="shared" si="374"/>
        <v>0</v>
      </c>
      <c r="BG876" s="2">
        <f t="shared" si="375"/>
        <v>0</v>
      </c>
      <c r="BH876" s="2">
        <f t="shared" si="376"/>
        <v>1.3541666666666667E-3</v>
      </c>
      <c r="BJ876" t="s">
        <v>3055</v>
      </c>
      <c r="BK876" t="s">
        <v>1591</v>
      </c>
      <c r="BL876">
        <v>1</v>
      </c>
      <c r="BN876">
        <v>0</v>
      </c>
      <c r="BO876" s="60">
        <v>19</v>
      </c>
      <c r="BP876" s="62">
        <v>87</v>
      </c>
      <c r="BQ876" s="66">
        <f t="shared" si="377"/>
        <v>19087</v>
      </c>
      <c r="BR876" s="66">
        <f t="shared" si="378"/>
        <v>19087</v>
      </c>
      <c r="BS876" s="3" t="s">
        <v>3083</v>
      </c>
    </row>
    <row r="877" spans="1:71" ht="14" hidden="1" customHeight="1" outlineLevel="1" x14ac:dyDescent="0.2">
      <c r="A877" t="s">
        <v>1029</v>
      </c>
      <c r="B877" t="s">
        <v>1591</v>
      </c>
      <c r="C877" s="1">
        <f t="shared" si="366"/>
        <v>4850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>IF(P877&gt;0,RANK(P877,(N877:P877,Q877:AE877)),0)</f>
        <v>3</v>
      </c>
      <c r="G877" s="1">
        <f t="shared" si="367"/>
        <v>1538</v>
      </c>
      <c r="H877" s="2">
        <f t="shared" si="368"/>
        <v>0.31711340206185568</v>
      </c>
      <c r="I877" s="2"/>
      <c r="J877" s="2">
        <f t="shared" si="369"/>
        <v>0.33381443298969071</v>
      </c>
      <c r="K877" s="2">
        <f t="shared" si="370"/>
        <v>0.65092783505154639</v>
      </c>
      <c r="L877" s="2">
        <f t="shared" si="371"/>
        <v>1.0309278350515464E-2</v>
      </c>
      <c r="M877" s="2">
        <f t="shared" si="372"/>
        <v>4.9484536082474353E-3</v>
      </c>
      <c r="N877" s="38">
        <v>1619</v>
      </c>
      <c r="O877" s="38">
        <v>3157</v>
      </c>
      <c r="P877" s="38">
        <v>50</v>
      </c>
      <c r="Q877" s="38">
        <v>8</v>
      </c>
      <c r="R877" s="38"/>
      <c r="S877" s="38"/>
      <c r="T877" s="38">
        <v>3</v>
      </c>
      <c r="U877" s="38"/>
      <c r="V877" s="38"/>
      <c r="W877" s="38">
        <v>13</v>
      </c>
      <c r="X877" s="38"/>
      <c r="Y877" s="38"/>
      <c r="Z877" s="38">
        <v>0</v>
      </c>
      <c r="AA877" s="38"/>
      <c r="AB877" s="38"/>
      <c r="AC877" s="38"/>
      <c r="AD877" s="38"/>
      <c r="AE877" s="38"/>
      <c r="AF877" s="38"/>
      <c r="AG877" s="38"/>
      <c r="AH877" s="38">
        <v>0</v>
      </c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  <c r="BA877" s="3">
        <f>IF(Q877&gt;0,RANK(Q877,(N877:P877,Q877:AE877)),0)</f>
        <v>5</v>
      </c>
      <c r="BB877" s="3">
        <f>IF(R877&gt;0,RANK(R877,(N877:P877,Q877:AE877)),0)</f>
        <v>0</v>
      </c>
      <c r="BC877" s="3">
        <f>IF(S877&gt;0,RANK(S877,(N877:P877,Q877:AE877)),0)</f>
        <v>0</v>
      </c>
      <c r="BD877" s="3">
        <f>IF(T877&gt;0,RANK(T877,(N877:P877,Q877:AE877)),0)</f>
        <v>6</v>
      </c>
      <c r="BE877" s="2">
        <f t="shared" si="373"/>
        <v>1.6494845360824743E-3</v>
      </c>
      <c r="BF877" s="2">
        <f t="shared" si="374"/>
        <v>0</v>
      </c>
      <c r="BG877" s="2">
        <f t="shared" si="375"/>
        <v>0</v>
      </c>
      <c r="BH877" s="2">
        <f t="shared" si="376"/>
        <v>6.1855670103092778E-4</v>
      </c>
      <c r="BJ877" t="s">
        <v>1029</v>
      </c>
      <c r="BK877" t="s">
        <v>1591</v>
      </c>
      <c r="BL877">
        <v>2</v>
      </c>
      <c r="BN877">
        <v>0</v>
      </c>
      <c r="BO877" s="60">
        <v>19</v>
      </c>
      <c r="BP877" s="62">
        <v>89</v>
      </c>
      <c r="BQ877" s="66">
        <f t="shared" si="377"/>
        <v>19089</v>
      </c>
      <c r="BR877" s="66">
        <f t="shared" si="378"/>
        <v>19089</v>
      </c>
      <c r="BS877" s="3" t="s">
        <v>3083</v>
      </c>
    </row>
    <row r="878" spans="1:71" ht="14" hidden="1" customHeight="1" outlineLevel="1" x14ac:dyDescent="0.2">
      <c r="A878" t="s">
        <v>1843</v>
      </c>
      <c r="B878" t="s">
        <v>1591</v>
      </c>
      <c r="C878" s="1">
        <f t="shared" si="366"/>
        <v>5083</v>
      </c>
      <c r="D878" s="3">
        <f>IF(N878&gt;0, RANK(N878,(N878:P878,Q878:AE878)),0)</f>
        <v>2</v>
      </c>
      <c r="E878" s="3">
        <f>IF(O878&gt;0,RANK(O878,(N878:P878,Q878:AE878)),0)</f>
        <v>1</v>
      </c>
      <c r="F878" s="3">
        <f>IF(P878&gt;0,RANK(P878,(N878:P878,Q878:AE878)),0)</f>
        <v>3</v>
      </c>
      <c r="G878" s="1">
        <f t="shared" si="367"/>
        <v>2534</v>
      </c>
      <c r="H878" s="2">
        <f t="shared" si="368"/>
        <v>0.49852449340940391</v>
      </c>
      <c r="I878" s="2"/>
      <c r="J878" s="2">
        <f t="shared" si="369"/>
        <v>0.24316348613023805</v>
      </c>
      <c r="K878" s="2">
        <f t="shared" si="370"/>
        <v>0.74168797953964194</v>
      </c>
      <c r="L878" s="2">
        <f t="shared" si="371"/>
        <v>7.8693684831792256E-3</v>
      </c>
      <c r="M878" s="2">
        <f t="shared" si="372"/>
        <v>7.2791658469407525E-3</v>
      </c>
      <c r="N878" s="38">
        <v>1236</v>
      </c>
      <c r="O878" s="38">
        <v>3770</v>
      </c>
      <c r="P878" s="38">
        <v>40</v>
      </c>
      <c r="Q878" s="38">
        <v>17</v>
      </c>
      <c r="R878" s="38"/>
      <c r="S878" s="38"/>
      <c r="T878" s="38">
        <v>3</v>
      </c>
      <c r="U878" s="38"/>
      <c r="V878" s="38"/>
      <c r="W878" s="38">
        <v>16</v>
      </c>
      <c r="X878" s="38"/>
      <c r="Y878" s="38"/>
      <c r="Z878" s="38">
        <v>0</v>
      </c>
      <c r="AA878" s="38"/>
      <c r="AB878" s="38"/>
      <c r="AC878" s="38"/>
      <c r="AD878" s="38"/>
      <c r="AE878" s="38"/>
      <c r="AF878" s="38"/>
      <c r="AG878" s="38"/>
      <c r="AH878" s="38">
        <v>1</v>
      </c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  <c r="BA878" s="3">
        <f>IF(Q878&gt;0,RANK(Q878,(N878:P878,Q878:AE878)),0)</f>
        <v>4</v>
      </c>
      <c r="BB878" s="3">
        <f>IF(R878&gt;0,RANK(R878,(N878:P878,Q878:AE878)),0)</f>
        <v>0</v>
      </c>
      <c r="BC878" s="3">
        <f>IF(S878&gt;0,RANK(S878,(N878:P878,Q878:AE878)),0)</f>
        <v>0</v>
      </c>
      <c r="BD878" s="3">
        <f>IF(T878&gt;0,RANK(T878,(N878:P878,Q878:AE878)),0)</f>
        <v>6</v>
      </c>
      <c r="BE878" s="2">
        <f t="shared" si="373"/>
        <v>3.3444816053511705E-3</v>
      </c>
      <c r="BF878" s="2">
        <f t="shared" si="374"/>
        <v>0</v>
      </c>
      <c r="BG878" s="2">
        <f t="shared" si="375"/>
        <v>0</v>
      </c>
      <c r="BH878" s="2">
        <f t="shared" si="376"/>
        <v>5.9020263623844188E-4</v>
      </c>
      <c r="BJ878" t="s">
        <v>1843</v>
      </c>
      <c r="BK878" t="s">
        <v>1591</v>
      </c>
      <c r="BL878">
        <v>4</v>
      </c>
      <c r="BN878">
        <v>0</v>
      </c>
      <c r="BO878" s="60">
        <v>19</v>
      </c>
      <c r="BP878" s="62">
        <v>91</v>
      </c>
      <c r="BQ878" s="66">
        <f t="shared" si="377"/>
        <v>19091</v>
      </c>
      <c r="BR878" s="66">
        <f t="shared" si="378"/>
        <v>19091</v>
      </c>
      <c r="BS878" s="3" t="s">
        <v>3083</v>
      </c>
    </row>
    <row r="879" spans="1:71" ht="14" hidden="1" customHeight="1" outlineLevel="1" x14ac:dyDescent="0.2">
      <c r="A879" t="s">
        <v>65</v>
      </c>
      <c r="B879" t="s">
        <v>1591</v>
      </c>
      <c r="C879" s="1">
        <f t="shared" si="366"/>
        <v>3655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>IF(P879&gt;0,RANK(P879,(N879:P879,Q879:AE879)),0)</f>
        <v>3</v>
      </c>
      <c r="G879" s="1">
        <f t="shared" si="367"/>
        <v>1945</v>
      </c>
      <c r="H879" s="2">
        <f t="shared" si="368"/>
        <v>0.53214774281805743</v>
      </c>
      <c r="I879" s="2"/>
      <c r="J879" s="2">
        <f t="shared" si="369"/>
        <v>0.22599179206566347</v>
      </c>
      <c r="K879" s="2">
        <f t="shared" si="370"/>
        <v>0.75813953488372088</v>
      </c>
      <c r="L879" s="2">
        <f t="shared" si="371"/>
        <v>7.9343365253077974E-3</v>
      </c>
      <c r="M879" s="2">
        <f t="shared" si="372"/>
        <v>7.9343365253078807E-3</v>
      </c>
      <c r="N879" s="38">
        <v>826</v>
      </c>
      <c r="O879" s="38">
        <v>2771</v>
      </c>
      <c r="P879" s="38">
        <v>29</v>
      </c>
      <c r="Q879" s="38">
        <v>11</v>
      </c>
      <c r="R879" s="38"/>
      <c r="S879" s="38"/>
      <c r="T879" s="38">
        <v>4</v>
      </c>
      <c r="U879" s="38"/>
      <c r="V879" s="38"/>
      <c r="W879" s="38">
        <v>13</v>
      </c>
      <c r="X879" s="38"/>
      <c r="Y879" s="38"/>
      <c r="Z879" s="38">
        <v>0</v>
      </c>
      <c r="AA879" s="38"/>
      <c r="AB879" s="38"/>
      <c r="AC879" s="38"/>
      <c r="AD879" s="38"/>
      <c r="AE879" s="38"/>
      <c r="AF879" s="38"/>
      <c r="AG879" s="38"/>
      <c r="AH879" s="38">
        <v>1</v>
      </c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  <c r="BA879" s="3">
        <f>IF(Q879&gt;0,RANK(Q879,(N879:P879,Q879:AE879)),0)</f>
        <v>5</v>
      </c>
      <c r="BB879" s="3">
        <f>IF(R879&gt;0,RANK(R879,(N879:P879,Q879:AE879)),0)</f>
        <v>0</v>
      </c>
      <c r="BC879" s="3">
        <f>IF(S879&gt;0,RANK(S879,(N879:P879,Q879:AE879)),0)</f>
        <v>0</v>
      </c>
      <c r="BD879" s="3">
        <f>IF(T879&gt;0,RANK(T879,(N879:P879,Q879:AE879)),0)</f>
        <v>6</v>
      </c>
      <c r="BE879" s="2">
        <f t="shared" si="373"/>
        <v>3.0095759233926128E-3</v>
      </c>
      <c r="BF879" s="2">
        <f t="shared" si="374"/>
        <v>0</v>
      </c>
      <c r="BG879" s="2">
        <f t="shared" si="375"/>
        <v>0</v>
      </c>
      <c r="BH879" s="2">
        <f t="shared" si="376"/>
        <v>1.094391244870041E-3</v>
      </c>
      <c r="BJ879" t="s">
        <v>65</v>
      </c>
      <c r="BK879" t="s">
        <v>1591</v>
      </c>
      <c r="BL879">
        <v>4</v>
      </c>
      <c r="BN879">
        <v>0</v>
      </c>
      <c r="BO879" s="60">
        <v>19</v>
      </c>
      <c r="BP879" s="62">
        <v>93</v>
      </c>
      <c r="BQ879" s="66">
        <f t="shared" si="377"/>
        <v>19093</v>
      </c>
      <c r="BR879" s="66">
        <f t="shared" si="378"/>
        <v>19093</v>
      </c>
      <c r="BS879" s="3" t="s">
        <v>3083</v>
      </c>
    </row>
    <row r="880" spans="1:71" ht="14" hidden="1" customHeight="1" outlineLevel="1" x14ac:dyDescent="0.2">
      <c r="A880" t="s">
        <v>1590</v>
      </c>
      <c r="B880" t="s">
        <v>1591</v>
      </c>
      <c r="C880" s="1">
        <f t="shared" si="366"/>
        <v>9639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>IF(P880&gt;0,RANK(P880,(N880:P880,Q880:AE880)),0)</f>
        <v>3</v>
      </c>
      <c r="G880" s="1">
        <f t="shared" si="367"/>
        <v>2668</v>
      </c>
      <c r="H880" s="2">
        <f t="shared" si="368"/>
        <v>0.2767921983608258</v>
      </c>
      <c r="I880" s="2"/>
      <c r="J880" s="2">
        <f t="shared" si="369"/>
        <v>0.35273368606701938</v>
      </c>
      <c r="K880" s="2">
        <f t="shared" si="370"/>
        <v>0.62952588442784518</v>
      </c>
      <c r="L880" s="2">
        <f t="shared" si="371"/>
        <v>8.7145969498910684E-3</v>
      </c>
      <c r="M880" s="2">
        <f t="shared" si="372"/>
        <v>9.0258325552443671E-3</v>
      </c>
      <c r="N880" s="38">
        <v>3400</v>
      </c>
      <c r="O880" s="38">
        <v>6068</v>
      </c>
      <c r="P880" s="38">
        <v>84</v>
      </c>
      <c r="Q880" s="38">
        <v>48</v>
      </c>
      <c r="R880" s="38"/>
      <c r="S880" s="38"/>
      <c r="T880" s="38">
        <v>8</v>
      </c>
      <c r="U880" s="38"/>
      <c r="V880" s="38"/>
      <c r="W880" s="38">
        <v>22</v>
      </c>
      <c r="X880" s="38"/>
      <c r="Y880" s="38"/>
      <c r="Z880" s="38">
        <v>5</v>
      </c>
      <c r="AA880" s="38"/>
      <c r="AB880" s="38"/>
      <c r="AC880" s="38"/>
      <c r="AD880" s="38"/>
      <c r="AE880" s="38"/>
      <c r="AF880" s="38"/>
      <c r="AG880" s="38"/>
      <c r="AH880" s="38">
        <v>4</v>
      </c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  <c r="BA880" s="3">
        <f>IF(Q880&gt;0,RANK(Q880,(N880:P880,Q880:AE880)),0)</f>
        <v>4</v>
      </c>
      <c r="BB880" s="3">
        <f>IF(R880&gt;0,RANK(R880,(N880:P880,Q880:AE880)),0)</f>
        <v>0</v>
      </c>
      <c r="BC880" s="3">
        <f>IF(S880&gt;0,RANK(S880,(N880:P880,Q880:AE880)),0)</f>
        <v>0</v>
      </c>
      <c r="BD880" s="3">
        <f>IF(T880&gt;0,RANK(T880,(N880:P880,Q880:AE880)),0)</f>
        <v>6</v>
      </c>
      <c r="BE880" s="2">
        <f t="shared" si="373"/>
        <v>4.9797696856520388E-3</v>
      </c>
      <c r="BF880" s="2">
        <f t="shared" si="374"/>
        <v>0</v>
      </c>
      <c r="BG880" s="2">
        <f t="shared" si="375"/>
        <v>0</v>
      </c>
      <c r="BH880" s="2">
        <f t="shared" si="376"/>
        <v>8.2996161427533973E-4</v>
      </c>
      <c r="BJ880" t="s">
        <v>1590</v>
      </c>
      <c r="BK880" t="s">
        <v>1591</v>
      </c>
      <c r="BL880">
        <v>1</v>
      </c>
      <c r="BN880">
        <v>0</v>
      </c>
      <c r="BO880" s="60">
        <v>19</v>
      </c>
      <c r="BP880" s="62">
        <v>95</v>
      </c>
      <c r="BQ880" s="66">
        <f t="shared" si="377"/>
        <v>19095</v>
      </c>
      <c r="BR880" s="66">
        <f t="shared" si="378"/>
        <v>19095</v>
      </c>
      <c r="BS880" s="3" t="s">
        <v>3083</v>
      </c>
    </row>
    <row r="881" spans="1:71" ht="14" hidden="1" customHeight="1" outlineLevel="1" x14ac:dyDescent="0.2">
      <c r="A881" t="s">
        <v>2861</v>
      </c>
      <c r="B881" t="s">
        <v>1591</v>
      </c>
      <c r="C881" s="1">
        <f t="shared" si="366"/>
        <v>10801</v>
      </c>
      <c r="D881" s="3">
        <f>IF(N881&gt;0, RANK(N881,(N881:P881,Q881:AE881)),0)</f>
        <v>2</v>
      </c>
      <c r="E881" s="3">
        <f>IF(O881&gt;0,RANK(O881,(N881:P881,Q881:AE881)),0)</f>
        <v>1</v>
      </c>
      <c r="F881" s="3">
        <f>IF(P881&gt;0,RANK(P881,(N881:P881,Q881:AE881)),0)</f>
        <v>3</v>
      </c>
      <c r="G881" s="1">
        <f t="shared" si="367"/>
        <v>3507</v>
      </c>
      <c r="H881" s="2">
        <f t="shared" si="368"/>
        <v>0.32469215813350616</v>
      </c>
      <c r="I881" s="2"/>
      <c r="J881" s="2">
        <f t="shared" si="369"/>
        <v>0.33024719933339508</v>
      </c>
      <c r="K881" s="2">
        <f t="shared" si="370"/>
        <v>0.65493935746690124</v>
      </c>
      <c r="L881" s="2">
        <f t="shared" si="371"/>
        <v>8.7028978798259424E-3</v>
      </c>
      <c r="M881" s="2">
        <f t="shared" si="372"/>
        <v>6.1105453198777374E-3</v>
      </c>
      <c r="N881" s="38">
        <v>3567</v>
      </c>
      <c r="O881" s="38">
        <v>7074</v>
      </c>
      <c r="P881" s="38">
        <v>94</v>
      </c>
      <c r="Q881" s="38">
        <v>37</v>
      </c>
      <c r="R881" s="38"/>
      <c r="S881" s="38"/>
      <c r="T881" s="38">
        <v>6</v>
      </c>
      <c r="U881" s="38"/>
      <c r="V881" s="38"/>
      <c r="W881" s="38">
        <v>19</v>
      </c>
      <c r="X881" s="38"/>
      <c r="Y881" s="38"/>
      <c r="Z881" s="38">
        <v>1</v>
      </c>
      <c r="AA881" s="38"/>
      <c r="AB881" s="38"/>
      <c r="AC881" s="38"/>
      <c r="AD881" s="38"/>
      <c r="AE881" s="38"/>
      <c r="AF881" s="38"/>
      <c r="AG881" s="38"/>
      <c r="AH881" s="38">
        <v>3</v>
      </c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  <c r="BA881" s="3">
        <f>IF(Q881&gt;0,RANK(Q881,(N881:P881,Q881:AE881)),0)</f>
        <v>4</v>
      </c>
      <c r="BB881" s="3">
        <f>IF(R881&gt;0,RANK(R881,(N881:P881,Q881:AE881)),0)</f>
        <v>0</v>
      </c>
      <c r="BC881" s="3">
        <f>IF(S881&gt;0,RANK(S881,(N881:P881,Q881:AE881)),0)</f>
        <v>0</v>
      </c>
      <c r="BD881" s="3">
        <f>IF(T881&gt;0,RANK(T881,(N881:P881,Q881:AE881)),0)</f>
        <v>6</v>
      </c>
      <c r="BE881" s="2">
        <f t="shared" si="373"/>
        <v>3.4256087399314877E-3</v>
      </c>
      <c r="BF881" s="2">
        <f t="shared" si="374"/>
        <v>0</v>
      </c>
      <c r="BG881" s="2">
        <f t="shared" si="375"/>
        <v>0</v>
      </c>
      <c r="BH881" s="2">
        <f t="shared" si="376"/>
        <v>5.5550411998888988E-4</v>
      </c>
      <c r="BJ881" t="s">
        <v>2861</v>
      </c>
      <c r="BK881" t="s">
        <v>1591</v>
      </c>
      <c r="BL881">
        <v>1</v>
      </c>
      <c r="BN881">
        <v>0</v>
      </c>
      <c r="BO881" s="60">
        <v>19</v>
      </c>
      <c r="BP881" s="62">
        <v>97</v>
      </c>
      <c r="BQ881" s="66">
        <f t="shared" si="377"/>
        <v>19097</v>
      </c>
      <c r="BR881" s="66">
        <f t="shared" si="378"/>
        <v>19097</v>
      </c>
      <c r="BS881" s="3" t="s">
        <v>3083</v>
      </c>
    </row>
    <row r="882" spans="1:71" ht="14" hidden="1" customHeight="1" outlineLevel="1" x14ac:dyDescent="0.2">
      <c r="A882" t="s">
        <v>1446</v>
      </c>
      <c r="B882" t="s">
        <v>1591</v>
      </c>
      <c r="C882" s="1">
        <f t="shared" si="366"/>
        <v>20198</v>
      </c>
      <c r="D882" s="3">
        <f>IF(N882&gt;0, RANK(N882,(N882:P882,Q882:AE882)),0)</f>
        <v>2</v>
      </c>
      <c r="E882" s="3">
        <f>IF(O882&gt;0,RANK(O882,(N882:P882,Q882:AE882)),0)</f>
        <v>1</v>
      </c>
      <c r="F882" s="3">
        <f>IF(P882&gt;0,RANK(P882,(N882:P882,Q882:AE882)),0)</f>
        <v>3</v>
      </c>
      <c r="G882" s="1">
        <f t="shared" si="367"/>
        <v>5560</v>
      </c>
      <c r="H882" s="2">
        <f t="shared" si="368"/>
        <v>0.27527477968115655</v>
      </c>
      <c r="I882" s="2"/>
      <c r="J882" s="2">
        <f t="shared" si="369"/>
        <v>0.35354985642142789</v>
      </c>
      <c r="K882" s="2">
        <f t="shared" si="370"/>
        <v>0.62882463610258443</v>
      </c>
      <c r="L882" s="2">
        <f t="shared" si="371"/>
        <v>9.5058916724428157E-3</v>
      </c>
      <c r="M882" s="2">
        <f t="shared" si="372"/>
        <v>8.1196158035448628E-3</v>
      </c>
      <c r="N882" s="38">
        <v>7141</v>
      </c>
      <c r="O882" s="38">
        <v>12701</v>
      </c>
      <c r="P882" s="38">
        <v>192</v>
      </c>
      <c r="Q882" s="38">
        <v>100</v>
      </c>
      <c r="R882" s="38"/>
      <c r="S882" s="38"/>
      <c r="T882" s="38">
        <v>7</v>
      </c>
      <c r="U882" s="38"/>
      <c r="V882" s="38"/>
      <c r="W882" s="38">
        <v>49</v>
      </c>
      <c r="X882" s="38"/>
      <c r="Y882" s="38"/>
      <c r="Z882" s="38">
        <v>7</v>
      </c>
      <c r="AA882" s="38"/>
      <c r="AB882" s="38"/>
      <c r="AC882" s="38"/>
      <c r="AD882" s="38"/>
      <c r="AE882" s="38"/>
      <c r="AF882" s="38"/>
      <c r="AG882" s="38"/>
      <c r="AH882" s="38">
        <v>1</v>
      </c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  <c r="BA882" s="3">
        <f>IF(Q882&gt;0,RANK(Q882,(N882:P882,Q882:AE882)),0)</f>
        <v>4</v>
      </c>
      <c r="BB882" s="3">
        <f>IF(R882&gt;0,RANK(R882,(N882:P882,Q882:AE882)),0)</f>
        <v>0</v>
      </c>
      <c r="BC882" s="3">
        <f>IF(S882&gt;0,RANK(S882,(N882:P882,Q882:AE882)),0)</f>
        <v>0</v>
      </c>
      <c r="BD882" s="3">
        <f>IF(T882&gt;0,RANK(T882,(N882:P882,Q882:AE882)),0)</f>
        <v>6</v>
      </c>
      <c r="BE882" s="2">
        <f t="shared" si="373"/>
        <v>4.9509852460639667E-3</v>
      </c>
      <c r="BF882" s="2">
        <f t="shared" si="374"/>
        <v>0</v>
      </c>
      <c r="BG882" s="2">
        <f t="shared" si="375"/>
        <v>0</v>
      </c>
      <c r="BH882" s="2">
        <f t="shared" si="376"/>
        <v>3.4656896722447765E-4</v>
      </c>
      <c r="BJ882" t="s">
        <v>1446</v>
      </c>
      <c r="BK882" t="s">
        <v>1591</v>
      </c>
      <c r="BL882">
        <v>1</v>
      </c>
      <c r="BN882">
        <v>0</v>
      </c>
      <c r="BO882" s="60">
        <v>19</v>
      </c>
      <c r="BP882" s="62">
        <v>99</v>
      </c>
      <c r="BQ882" s="66">
        <f t="shared" si="377"/>
        <v>19099</v>
      </c>
      <c r="BR882" s="66">
        <f t="shared" si="378"/>
        <v>19099</v>
      </c>
      <c r="BS882" s="3" t="s">
        <v>3083</v>
      </c>
    </row>
    <row r="883" spans="1:71" ht="14" hidden="1" customHeight="1" outlineLevel="1" x14ac:dyDescent="0.2">
      <c r="A883" t="s">
        <v>1071</v>
      </c>
      <c r="B883" t="s">
        <v>1591</v>
      </c>
      <c r="C883" s="1">
        <f t="shared" si="366"/>
        <v>8346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>IF(P883&gt;0,RANK(P883,(N883:P883,Q883:AE883)),0)</f>
        <v>3</v>
      </c>
      <c r="G883" s="1">
        <f t="shared" si="367"/>
        <v>565</v>
      </c>
      <c r="H883" s="2">
        <f t="shared" si="368"/>
        <v>6.7697100407380778E-2</v>
      </c>
      <c r="I883" s="2"/>
      <c r="J883" s="2">
        <f t="shared" si="369"/>
        <v>0.45387011742151928</v>
      </c>
      <c r="K883" s="2">
        <f t="shared" si="370"/>
        <v>0.52156721782890003</v>
      </c>
      <c r="L883" s="2">
        <f t="shared" si="371"/>
        <v>1.2700694943685599E-2</v>
      </c>
      <c r="M883" s="2">
        <f t="shared" si="372"/>
        <v>1.1861969805895088E-2</v>
      </c>
      <c r="N883" s="38">
        <v>3788</v>
      </c>
      <c r="O883" s="38">
        <v>4353</v>
      </c>
      <c r="P883" s="38">
        <v>106</v>
      </c>
      <c r="Q883" s="38">
        <v>43</v>
      </c>
      <c r="R883" s="38"/>
      <c r="S883" s="38"/>
      <c r="T883" s="38">
        <v>12</v>
      </c>
      <c r="U883" s="38"/>
      <c r="V883" s="38"/>
      <c r="W883" s="38">
        <v>29</v>
      </c>
      <c r="X883" s="38"/>
      <c r="Y883" s="38"/>
      <c r="Z883" s="38">
        <v>12</v>
      </c>
      <c r="AA883" s="38"/>
      <c r="AB883" s="38"/>
      <c r="AC883" s="38"/>
      <c r="AD883" s="38"/>
      <c r="AE883" s="38"/>
      <c r="AF883" s="38"/>
      <c r="AG883" s="38"/>
      <c r="AH883" s="38">
        <v>3</v>
      </c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  <c r="BA883" s="3">
        <f>IF(Q883&gt;0,RANK(Q883,(N883:P883,Q883:AE883)),0)</f>
        <v>4</v>
      </c>
      <c r="BB883" s="3">
        <f>IF(R883&gt;0,RANK(R883,(N883:P883,Q883:AE883)),0)</f>
        <v>0</v>
      </c>
      <c r="BC883" s="3">
        <f>IF(S883&gt;0,RANK(S883,(N883:P883,Q883:AE883)),0)</f>
        <v>0</v>
      </c>
      <c r="BD883" s="3">
        <f>IF(T883&gt;0,RANK(T883,(N883:P883,Q883:AE883)),0)</f>
        <v>6</v>
      </c>
      <c r="BE883" s="2">
        <f t="shared" si="373"/>
        <v>5.1521687035705728E-3</v>
      </c>
      <c r="BF883" s="2">
        <f t="shared" si="374"/>
        <v>0</v>
      </c>
      <c r="BG883" s="2">
        <f t="shared" si="375"/>
        <v>0</v>
      </c>
      <c r="BH883" s="2">
        <f t="shared" si="376"/>
        <v>1.4378145219266715E-3</v>
      </c>
      <c r="BJ883" t="s">
        <v>1071</v>
      </c>
      <c r="BK883" t="s">
        <v>1591</v>
      </c>
      <c r="BL883">
        <v>1</v>
      </c>
      <c r="BN883">
        <v>0</v>
      </c>
      <c r="BO883" s="60">
        <v>19</v>
      </c>
      <c r="BP883" s="62">
        <v>101</v>
      </c>
      <c r="BQ883" s="66">
        <f t="shared" si="377"/>
        <v>19101</v>
      </c>
      <c r="BR883" s="66">
        <f t="shared" si="378"/>
        <v>19101</v>
      </c>
      <c r="BS883" s="3" t="s">
        <v>3083</v>
      </c>
    </row>
    <row r="884" spans="1:71" ht="14" hidden="1" customHeight="1" outlineLevel="1" x14ac:dyDescent="0.2">
      <c r="A884" t="s">
        <v>1337</v>
      </c>
      <c r="B884" t="s">
        <v>1591</v>
      </c>
      <c r="C884" s="1">
        <f t="shared" si="366"/>
        <v>86644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>IF(P884&gt;0,RANK(P884,(N884:P884,Q884:AE884)),0)</f>
        <v>4</v>
      </c>
      <c r="G884" s="1">
        <f t="shared" si="367"/>
        <v>32759</v>
      </c>
      <c r="H884" s="2">
        <f t="shared" si="368"/>
        <v>0.37808734592124094</v>
      </c>
      <c r="I884" s="2"/>
      <c r="J884" s="2">
        <f t="shared" si="369"/>
        <v>0.67916993675268922</v>
      </c>
      <c r="K884" s="2">
        <f t="shared" si="370"/>
        <v>0.30108259083144823</v>
      </c>
      <c r="L884" s="2">
        <f t="shared" si="371"/>
        <v>5.5860763584322055E-3</v>
      </c>
      <c r="M884" s="2">
        <f t="shared" si="372"/>
        <v>1.4161396057430348E-2</v>
      </c>
      <c r="N884" s="38">
        <v>58846</v>
      </c>
      <c r="O884" s="38">
        <v>26087</v>
      </c>
      <c r="P884" s="38">
        <v>484</v>
      </c>
      <c r="Q884" s="38">
        <v>402</v>
      </c>
      <c r="R884" s="38"/>
      <c r="S884" s="38"/>
      <c r="T884" s="38">
        <v>218</v>
      </c>
      <c r="U884" s="38"/>
      <c r="V884" s="38"/>
      <c r="W884" s="38">
        <v>576</v>
      </c>
      <c r="X884" s="38"/>
      <c r="Y884" s="38"/>
      <c r="Z884" s="38">
        <v>14</v>
      </c>
      <c r="AA884" s="38"/>
      <c r="AB884" s="38"/>
      <c r="AC884" s="38"/>
      <c r="AD884" s="38"/>
      <c r="AE884" s="38"/>
      <c r="AF884" s="38"/>
      <c r="AG884" s="38"/>
      <c r="AH884" s="38">
        <v>17</v>
      </c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  <c r="BA884" s="3">
        <f>IF(Q884&gt;0,RANK(Q884,(N884:P884,Q884:AE884)),0)</f>
        <v>5</v>
      </c>
      <c r="BB884" s="3">
        <f>IF(R884&gt;0,RANK(R884,(N884:P884,Q884:AE884)),0)</f>
        <v>0</v>
      </c>
      <c r="BC884" s="3">
        <f>IF(S884&gt;0,RANK(S884,(N884:P884,Q884:AE884)),0)</f>
        <v>0</v>
      </c>
      <c r="BD884" s="3">
        <f>IF(T884&gt;0,RANK(T884,(N884:P884,Q884:AE884)),0)</f>
        <v>6</v>
      </c>
      <c r="BE884" s="2">
        <f t="shared" si="373"/>
        <v>4.6396749919209637E-3</v>
      </c>
      <c r="BF884" s="2">
        <f t="shared" si="374"/>
        <v>0</v>
      </c>
      <c r="BG884" s="2">
        <f t="shared" si="375"/>
        <v>0</v>
      </c>
      <c r="BH884" s="2">
        <f t="shared" si="376"/>
        <v>2.5160426573103737E-3</v>
      </c>
      <c r="BJ884" t="s">
        <v>1337</v>
      </c>
      <c r="BK884" t="s">
        <v>1591</v>
      </c>
      <c r="BL884">
        <v>1</v>
      </c>
      <c r="BN884">
        <v>0</v>
      </c>
      <c r="BO884" s="60">
        <v>19</v>
      </c>
      <c r="BP884" s="62">
        <v>103</v>
      </c>
      <c r="BQ884" s="66">
        <f t="shared" si="377"/>
        <v>19103</v>
      </c>
      <c r="BR884" s="66">
        <f t="shared" si="378"/>
        <v>19103</v>
      </c>
      <c r="BS884" s="3" t="s">
        <v>3083</v>
      </c>
    </row>
    <row r="885" spans="1:71" ht="14" hidden="1" customHeight="1" outlineLevel="1" x14ac:dyDescent="0.2">
      <c r="A885" t="s">
        <v>238</v>
      </c>
      <c r="B885" t="s">
        <v>1591</v>
      </c>
      <c r="C885" s="1">
        <f t="shared" si="366"/>
        <v>10980</v>
      </c>
      <c r="D885" s="3">
        <f>IF(N885&gt;0, RANK(N885,(N885:P885,Q885:AE885)),0)</f>
        <v>2</v>
      </c>
      <c r="E885" s="3">
        <f>IF(O885&gt;0,RANK(O885,(N885:P885,Q885:AE885)),0)</f>
        <v>1</v>
      </c>
      <c r="F885" s="3">
        <f>IF(P885&gt;0,RANK(P885,(N885:P885,Q885:AE885)),0)</f>
        <v>3</v>
      </c>
      <c r="G885" s="1">
        <f t="shared" si="367"/>
        <v>2878</v>
      </c>
      <c r="H885" s="2">
        <f t="shared" si="368"/>
        <v>0.26211293260473589</v>
      </c>
      <c r="I885" s="2"/>
      <c r="J885" s="2">
        <f t="shared" si="369"/>
        <v>0.35901639344262293</v>
      </c>
      <c r="K885" s="2">
        <f t="shared" si="370"/>
        <v>0.62112932604735882</v>
      </c>
      <c r="L885" s="2">
        <f t="shared" si="371"/>
        <v>1.1020036429872496E-2</v>
      </c>
      <c r="M885" s="2">
        <f t="shared" si="372"/>
        <v>8.8342440801457561E-3</v>
      </c>
      <c r="N885" s="38">
        <v>3942</v>
      </c>
      <c r="O885" s="38">
        <v>6820</v>
      </c>
      <c r="P885" s="38">
        <v>121</v>
      </c>
      <c r="Q885" s="38">
        <v>52</v>
      </c>
      <c r="R885" s="38"/>
      <c r="S885" s="38"/>
      <c r="T885" s="38">
        <v>7</v>
      </c>
      <c r="U885" s="38"/>
      <c r="V885" s="38"/>
      <c r="W885" s="38">
        <v>31</v>
      </c>
      <c r="X885" s="38"/>
      <c r="Y885" s="38"/>
      <c r="Z885" s="38">
        <v>6</v>
      </c>
      <c r="AA885" s="38"/>
      <c r="AB885" s="38"/>
      <c r="AC885" s="38"/>
      <c r="AD885" s="38"/>
      <c r="AE885" s="38"/>
      <c r="AF885" s="38"/>
      <c r="AG885" s="38"/>
      <c r="AH885" s="38">
        <v>1</v>
      </c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  <c r="BA885" s="3">
        <f>IF(Q885&gt;0,RANK(Q885,(N885:P885,Q885:AE885)),0)</f>
        <v>4</v>
      </c>
      <c r="BB885" s="3">
        <f>IF(R885&gt;0,RANK(R885,(N885:P885,Q885:AE885)),0)</f>
        <v>0</v>
      </c>
      <c r="BC885" s="3">
        <f>IF(S885&gt;0,RANK(S885,(N885:P885,Q885:AE885)),0)</f>
        <v>0</v>
      </c>
      <c r="BD885" s="3">
        <f>IF(T885&gt;0,RANK(T885,(N885:P885,Q885:AE885)),0)</f>
        <v>6</v>
      </c>
      <c r="BE885" s="2">
        <f t="shared" si="373"/>
        <v>4.7358834244080146E-3</v>
      </c>
      <c r="BF885" s="2">
        <f t="shared" si="374"/>
        <v>0</v>
      </c>
      <c r="BG885" s="2">
        <f t="shared" si="375"/>
        <v>0</v>
      </c>
      <c r="BH885" s="2">
        <f t="shared" si="376"/>
        <v>6.3752276867030965E-4</v>
      </c>
      <c r="BJ885" t="s">
        <v>238</v>
      </c>
      <c r="BK885" t="s">
        <v>1591</v>
      </c>
      <c r="BL885">
        <v>1</v>
      </c>
      <c r="BN885">
        <v>0</v>
      </c>
      <c r="BO885" s="60">
        <v>19</v>
      </c>
      <c r="BP885" s="62">
        <v>105</v>
      </c>
      <c r="BQ885" s="66">
        <f t="shared" si="377"/>
        <v>19105</v>
      </c>
      <c r="BR885" s="66">
        <f t="shared" si="378"/>
        <v>19105</v>
      </c>
      <c r="BS885" s="3" t="s">
        <v>3083</v>
      </c>
    </row>
    <row r="886" spans="1:71" ht="14" hidden="1" customHeight="1" outlineLevel="1" x14ac:dyDescent="0.2">
      <c r="A886" t="s">
        <v>938</v>
      </c>
      <c r="B886" t="s">
        <v>1591</v>
      </c>
      <c r="C886" s="1">
        <f t="shared" si="366"/>
        <v>5150</v>
      </c>
      <c r="D886" s="3">
        <f>IF(N886&gt;0, RANK(N886,(N886:P886,Q886:AE886)),0)</f>
        <v>2</v>
      </c>
      <c r="E886" s="3">
        <f>IF(O886&gt;0,RANK(O886,(N886:P886,Q886:AE886)),0)</f>
        <v>1</v>
      </c>
      <c r="F886" s="3">
        <f>IF(P886&gt;0,RANK(P886,(N886:P886,Q886:AE886)),0)</f>
        <v>3</v>
      </c>
      <c r="G886" s="1">
        <f t="shared" si="367"/>
        <v>2650</v>
      </c>
      <c r="H886" s="2">
        <f t="shared" si="368"/>
        <v>0.5145631067961165</v>
      </c>
      <c r="I886" s="2"/>
      <c r="J886" s="2">
        <f t="shared" si="369"/>
        <v>0.2366990291262136</v>
      </c>
      <c r="K886" s="2">
        <f t="shared" si="370"/>
        <v>0.75126213592233004</v>
      </c>
      <c r="L886" s="2">
        <f t="shared" si="371"/>
        <v>8.1553398058252426E-3</v>
      </c>
      <c r="M886" s="2">
        <f t="shared" si="372"/>
        <v>3.8834951456310583E-3</v>
      </c>
      <c r="N886" s="38">
        <v>1219</v>
      </c>
      <c r="O886" s="38">
        <v>3869</v>
      </c>
      <c r="P886" s="38">
        <v>42</v>
      </c>
      <c r="Q886" s="38">
        <v>11</v>
      </c>
      <c r="R886" s="38"/>
      <c r="S886" s="38"/>
      <c r="T886" s="38">
        <v>0</v>
      </c>
      <c r="U886" s="38"/>
      <c r="V886" s="38"/>
      <c r="W886" s="38">
        <v>8</v>
      </c>
      <c r="X886" s="38"/>
      <c r="Y886" s="38"/>
      <c r="Z886" s="38">
        <v>0</v>
      </c>
      <c r="AA886" s="38"/>
      <c r="AB886" s="38"/>
      <c r="AC886" s="38"/>
      <c r="AD886" s="38"/>
      <c r="AE886" s="38"/>
      <c r="AF886" s="38"/>
      <c r="AG886" s="38"/>
      <c r="AH886" s="38">
        <v>1</v>
      </c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  <c r="BA886" s="3">
        <f>IF(Q886&gt;0,RANK(Q886,(N886:P886,Q886:AE886)),0)</f>
        <v>4</v>
      </c>
      <c r="BB886" s="3">
        <f>IF(R886&gt;0,RANK(R886,(N886:P886,Q886:AE886)),0)</f>
        <v>0</v>
      </c>
      <c r="BC886" s="3">
        <f>IF(S886&gt;0,RANK(S886,(N886:P886,Q886:AE886)),0)</f>
        <v>0</v>
      </c>
      <c r="BD886" s="3">
        <f>IF(T886&gt;0,RANK(T886,(N886:P886,Q886:AE886)),0)</f>
        <v>0</v>
      </c>
      <c r="BE886" s="2">
        <f t="shared" si="373"/>
        <v>2.1359223300970874E-3</v>
      </c>
      <c r="BF886" s="2">
        <f t="shared" si="374"/>
        <v>0</v>
      </c>
      <c r="BG886" s="2">
        <f t="shared" si="375"/>
        <v>0</v>
      </c>
      <c r="BH886" s="2">
        <f t="shared" si="376"/>
        <v>0</v>
      </c>
      <c r="BJ886" t="s">
        <v>938</v>
      </c>
      <c r="BK886" t="s">
        <v>1591</v>
      </c>
      <c r="BL886">
        <v>1</v>
      </c>
      <c r="BN886">
        <v>0</v>
      </c>
      <c r="BO886" s="60">
        <v>19</v>
      </c>
      <c r="BP886" s="62">
        <v>107</v>
      </c>
      <c r="BQ886" s="66">
        <f t="shared" si="377"/>
        <v>19107</v>
      </c>
      <c r="BR886" s="66">
        <f t="shared" si="378"/>
        <v>19107</v>
      </c>
      <c r="BS886" s="3" t="s">
        <v>3083</v>
      </c>
    </row>
    <row r="887" spans="1:71" ht="14" hidden="1" customHeight="1" outlineLevel="1" x14ac:dyDescent="0.2">
      <c r="A887" t="s">
        <v>2064</v>
      </c>
      <c r="B887" t="s">
        <v>1591</v>
      </c>
      <c r="C887" s="1">
        <f t="shared" si="366"/>
        <v>8397</v>
      </c>
      <c r="D887" s="3">
        <f>IF(N887&gt;0, RANK(N887,(N887:P887,Q887:AE887)),0)</f>
        <v>2</v>
      </c>
      <c r="E887" s="3">
        <f>IF(O887&gt;0,RANK(O887,(N887:P887,Q887:AE887)),0)</f>
        <v>1</v>
      </c>
      <c r="F887" s="3">
        <f>IF(P887&gt;0,RANK(P887,(N887:P887,Q887:AE887)),0)</f>
        <v>3</v>
      </c>
      <c r="G887" s="1">
        <f t="shared" si="367"/>
        <v>3699</v>
      </c>
      <c r="H887" s="2">
        <f t="shared" si="368"/>
        <v>0.44051446945337619</v>
      </c>
      <c r="I887" s="2"/>
      <c r="J887" s="2">
        <f t="shared" si="369"/>
        <v>0.27200190544241992</v>
      </c>
      <c r="K887" s="2">
        <f t="shared" si="370"/>
        <v>0.71251637489579611</v>
      </c>
      <c r="L887" s="2">
        <f t="shared" si="371"/>
        <v>9.2890317970703816E-3</v>
      </c>
      <c r="M887" s="2">
        <f t="shared" si="372"/>
        <v>6.1926878647136398E-3</v>
      </c>
      <c r="N887" s="38">
        <v>2284</v>
      </c>
      <c r="O887" s="38">
        <v>5983</v>
      </c>
      <c r="P887" s="38">
        <v>78</v>
      </c>
      <c r="Q887" s="38">
        <v>24</v>
      </c>
      <c r="R887" s="38"/>
      <c r="S887" s="38"/>
      <c r="T887" s="38">
        <v>3</v>
      </c>
      <c r="U887" s="38"/>
      <c r="V887" s="38"/>
      <c r="W887" s="38">
        <v>21</v>
      </c>
      <c r="X887" s="38"/>
      <c r="Y887" s="38"/>
      <c r="Z887" s="38">
        <v>3</v>
      </c>
      <c r="AA887" s="38"/>
      <c r="AB887" s="38"/>
      <c r="AC887" s="38"/>
      <c r="AD887" s="38"/>
      <c r="AE887" s="38"/>
      <c r="AF887" s="38"/>
      <c r="AG887" s="38"/>
      <c r="AH887" s="38">
        <v>1</v>
      </c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  <c r="BA887" s="3">
        <f>IF(Q887&gt;0,RANK(Q887,(N887:P887,Q887:AE887)),0)</f>
        <v>4</v>
      </c>
      <c r="BB887" s="3">
        <f>IF(R887&gt;0,RANK(R887,(N887:P887,Q887:AE887)),0)</f>
        <v>0</v>
      </c>
      <c r="BC887" s="3">
        <f>IF(S887&gt;0,RANK(S887,(N887:P887,Q887:AE887)),0)</f>
        <v>0</v>
      </c>
      <c r="BD887" s="3">
        <f>IF(T887&gt;0,RANK(T887,(N887:P887,Q887:AE887)),0)</f>
        <v>6</v>
      </c>
      <c r="BE887" s="2">
        <f t="shared" si="373"/>
        <v>2.8581636298678098E-3</v>
      </c>
      <c r="BF887" s="2">
        <f t="shared" si="374"/>
        <v>0</v>
      </c>
      <c r="BG887" s="2">
        <f t="shared" si="375"/>
        <v>0</v>
      </c>
      <c r="BH887" s="2">
        <f t="shared" si="376"/>
        <v>3.5727045373347622E-4</v>
      </c>
      <c r="BJ887" t="s">
        <v>2064</v>
      </c>
      <c r="BK887" t="s">
        <v>1591</v>
      </c>
      <c r="BL887">
        <v>4</v>
      </c>
      <c r="BN887">
        <v>0</v>
      </c>
      <c r="BO887" s="60">
        <v>19</v>
      </c>
      <c r="BP887" s="62">
        <v>109</v>
      </c>
      <c r="BQ887" s="66">
        <f t="shared" si="377"/>
        <v>19109</v>
      </c>
      <c r="BR887" s="66">
        <f t="shared" si="378"/>
        <v>19109</v>
      </c>
      <c r="BS887" s="3" t="s">
        <v>3083</v>
      </c>
    </row>
    <row r="888" spans="1:71" ht="14" hidden="1" customHeight="1" outlineLevel="1" x14ac:dyDescent="0.2">
      <c r="A888" t="s">
        <v>96</v>
      </c>
      <c r="B888" t="s">
        <v>1591</v>
      </c>
      <c r="C888" s="1">
        <f t="shared" si="366"/>
        <v>16198</v>
      </c>
      <c r="D888" s="3">
        <f>IF(N888&gt;0, RANK(N888,(N888:P888,Q888:AE888)),0)</f>
        <v>2</v>
      </c>
      <c r="E888" s="3">
        <f>IF(O888&gt;0,RANK(O888,(N888:P888,Q888:AE888)),0)</f>
        <v>1</v>
      </c>
      <c r="F888" s="3">
        <f>IF(P888&gt;0,RANK(P888,(N888:P888,Q888:AE888)),0)</f>
        <v>3</v>
      </c>
      <c r="G888" s="1">
        <f t="shared" si="367"/>
        <v>4493</v>
      </c>
      <c r="H888" s="2">
        <f t="shared" si="368"/>
        <v>0.27737992344733919</v>
      </c>
      <c r="I888" s="2"/>
      <c r="J888" s="2">
        <f t="shared" si="369"/>
        <v>0.3493641190270404</v>
      </c>
      <c r="K888" s="2">
        <f t="shared" si="370"/>
        <v>0.62674404247437954</v>
      </c>
      <c r="L888" s="2">
        <f t="shared" si="371"/>
        <v>1.4507963946166193E-2</v>
      </c>
      <c r="M888" s="2">
        <f t="shared" si="372"/>
        <v>9.3838745524138165E-3</v>
      </c>
      <c r="N888" s="38">
        <v>5659</v>
      </c>
      <c r="O888" s="38">
        <v>10152</v>
      </c>
      <c r="P888" s="38">
        <v>235</v>
      </c>
      <c r="Q888" s="38">
        <v>87</v>
      </c>
      <c r="R888" s="38"/>
      <c r="S888" s="38"/>
      <c r="T888" s="38">
        <v>6</v>
      </c>
      <c r="U888" s="38"/>
      <c r="V888" s="38"/>
      <c r="W888" s="38">
        <v>44</v>
      </c>
      <c r="X888" s="38"/>
      <c r="Y888" s="38"/>
      <c r="Z888" s="38">
        <v>12</v>
      </c>
      <c r="AA888" s="38"/>
      <c r="AB888" s="38"/>
      <c r="AC888" s="38"/>
      <c r="AD888" s="38"/>
      <c r="AE888" s="38"/>
      <c r="AF888" s="38"/>
      <c r="AG888" s="38"/>
      <c r="AH888" s="38">
        <v>3</v>
      </c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  <c r="BA888" s="3">
        <f>IF(Q888&gt;0,RANK(Q888,(N888:P888,Q888:AE888)),0)</f>
        <v>4</v>
      </c>
      <c r="BB888" s="3">
        <f>IF(R888&gt;0,RANK(R888,(N888:P888,Q888:AE888)),0)</f>
        <v>0</v>
      </c>
      <c r="BC888" s="3">
        <f>IF(S888&gt;0,RANK(S888,(N888:P888,Q888:AE888)),0)</f>
        <v>0</v>
      </c>
      <c r="BD888" s="3">
        <f>IF(T888&gt;0,RANK(T888,(N888:P888,Q888:AE888)),0)</f>
        <v>7</v>
      </c>
      <c r="BE888" s="2">
        <f t="shared" si="373"/>
        <v>5.3710334609211015E-3</v>
      </c>
      <c r="BF888" s="2">
        <f t="shared" si="374"/>
        <v>0</v>
      </c>
      <c r="BG888" s="2">
        <f t="shared" si="375"/>
        <v>0</v>
      </c>
      <c r="BH888" s="2">
        <f t="shared" si="376"/>
        <v>3.7041610075317939E-4</v>
      </c>
      <c r="BJ888" t="s">
        <v>96</v>
      </c>
      <c r="BK888" t="s">
        <v>1591</v>
      </c>
      <c r="BL888">
        <v>1</v>
      </c>
      <c r="BN888">
        <v>0</v>
      </c>
      <c r="BO888" s="60">
        <v>19</v>
      </c>
      <c r="BP888" s="62">
        <v>111</v>
      </c>
      <c r="BQ888" s="66">
        <f t="shared" si="377"/>
        <v>19111</v>
      </c>
      <c r="BR888" s="66">
        <f t="shared" si="378"/>
        <v>19111</v>
      </c>
      <c r="BS888" s="3" t="s">
        <v>3083</v>
      </c>
    </row>
    <row r="889" spans="1:71" ht="14" hidden="1" customHeight="1" outlineLevel="1" x14ac:dyDescent="0.2">
      <c r="A889" t="s">
        <v>1396</v>
      </c>
      <c r="B889" t="s">
        <v>1591</v>
      </c>
      <c r="C889" s="1">
        <f t="shared" si="366"/>
        <v>122959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>IF(P889&gt;0,RANK(P889,(N889:P889,Q889:AE889)),0)</f>
        <v>3</v>
      </c>
      <c r="G889" s="1">
        <f t="shared" si="367"/>
        <v>12121</v>
      </c>
      <c r="H889" s="2">
        <f t="shared" si="368"/>
        <v>9.8577574638700705E-2</v>
      </c>
      <c r="I889" s="2"/>
      <c r="J889" s="2">
        <f t="shared" si="369"/>
        <v>0.53967582690165017</v>
      </c>
      <c r="K889" s="2">
        <f t="shared" si="370"/>
        <v>0.44109825226294946</v>
      </c>
      <c r="L889" s="2">
        <f t="shared" si="371"/>
        <v>7.6285591132003354E-3</v>
      </c>
      <c r="M889" s="2">
        <f t="shared" si="372"/>
        <v>1.1597361722200033E-2</v>
      </c>
      <c r="N889" s="38">
        <v>66358</v>
      </c>
      <c r="O889" s="38">
        <v>54237</v>
      </c>
      <c r="P889" s="38">
        <v>938</v>
      </c>
      <c r="Q889" s="38">
        <v>667</v>
      </c>
      <c r="R889" s="38"/>
      <c r="S889" s="38"/>
      <c r="T889" s="38">
        <v>101</v>
      </c>
      <c r="U889" s="38"/>
      <c r="V889" s="38"/>
      <c r="W889" s="38">
        <v>590</v>
      </c>
      <c r="X889" s="38"/>
      <c r="Y889" s="38"/>
      <c r="Z889" s="38">
        <v>40</v>
      </c>
      <c r="AA889" s="38"/>
      <c r="AB889" s="38"/>
      <c r="AC889" s="38"/>
      <c r="AD889" s="38"/>
      <c r="AE889" s="38"/>
      <c r="AF889" s="38"/>
      <c r="AG889" s="38"/>
      <c r="AH889" s="38">
        <v>28</v>
      </c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  <c r="BA889" s="3">
        <f>IF(Q889&gt;0,RANK(Q889,(N889:P889,Q889:AE889)),0)</f>
        <v>4</v>
      </c>
      <c r="BB889" s="3">
        <f>IF(R889&gt;0,RANK(R889,(N889:P889,Q889:AE889)),0)</f>
        <v>0</v>
      </c>
      <c r="BC889" s="3">
        <f>IF(S889&gt;0,RANK(S889,(N889:P889,Q889:AE889)),0)</f>
        <v>0</v>
      </c>
      <c r="BD889" s="3">
        <f>IF(T889&gt;0,RANK(T889,(N889:P889,Q889:AE889)),0)</f>
        <v>6</v>
      </c>
      <c r="BE889" s="2">
        <f t="shared" si="373"/>
        <v>5.424572418448426E-3</v>
      </c>
      <c r="BF889" s="2">
        <f t="shared" si="374"/>
        <v>0</v>
      </c>
      <c r="BG889" s="2">
        <f t="shared" si="375"/>
        <v>0</v>
      </c>
      <c r="BH889" s="2">
        <f t="shared" si="376"/>
        <v>8.214120153872429E-4</v>
      </c>
      <c r="BJ889" t="s">
        <v>1396</v>
      </c>
      <c r="BK889" t="s">
        <v>1591</v>
      </c>
      <c r="BL889">
        <v>2</v>
      </c>
      <c r="BN889">
        <v>0</v>
      </c>
      <c r="BO889" s="60">
        <v>19</v>
      </c>
      <c r="BP889" s="62">
        <v>113</v>
      </c>
      <c r="BQ889" s="66">
        <f t="shared" si="377"/>
        <v>19113</v>
      </c>
      <c r="BR889" s="66">
        <f t="shared" si="378"/>
        <v>19113</v>
      </c>
      <c r="BS889" s="3" t="s">
        <v>3083</v>
      </c>
    </row>
    <row r="890" spans="1:71" ht="14" hidden="1" customHeight="1" outlineLevel="1" x14ac:dyDescent="0.2">
      <c r="A890" t="s">
        <v>3131</v>
      </c>
      <c r="B890" t="s">
        <v>1591</v>
      </c>
      <c r="C890" s="1">
        <f t="shared" si="366"/>
        <v>5142</v>
      </c>
      <c r="D890" s="3">
        <f>IF(N890&gt;0, RANK(N890,(N890:P890,Q890:AE890)),0)</f>
        <v>2</v>
      </c>
      <c r="E890" s="3">
        <f>IF(O890&gt;0,RANK(O890,(N890:P890,Q890:AE890)),0)</f>
        <v>1</v>
      </c>
      <c r="F890" s="3">
        <f>IF(P890&gt;0,RANK(P890,(N890:P890,Q890:AE890)),0)</f>
        <v>3</v>
      </c>
      <c r="G890" s="1">
        <f t="shared" si="367"/>
        <v>2104</v>
      </c>
      <c r="H890" s="2">
        <f t="shared" si="368"/>
        <v>0.40917930766238819</v>
      </c>
      <c r="I890" s="2"/>
      <c r="J890" s="2">
        <f t="shared" si="369"/>
        <v>0.28782574873590044</v>
      </c>
      <c r="K890" s="2">
        <f t="shared" si="370"/>
        <v>0.69700505639828858</v>
      </c>
      <c r="L890" s="2">
        <f t="shared" si="371"/>
        <v>9.5293660054453517E-3</v>
      </c>
      <c r="M890" s="2">
        <f t="shared" si="372"/>
        <v>5.6398288603656793E-3</v>
      </c>
      <c r="N890" s="38">
        <v>1480</v>
      </c>
      <c r="O890" s="38">
        <v>3584</v>
      </c>
      <c r="P890" s="38">
        <v>49</v>
      </c>
      <c r="Q890" s="38">
        <v>16</v>
      </c>
      <c r="R890" s="38"/>
      <c r="S890" s="38"/>
      <c r="T890" s="38">
        <v>4</v>
      </c>
      <c r="U890" s="38"/>
      <c r="V890" s="38"/>
      <c r="W890" s="38">
        <v>6</v>
      </c>
      <c r="X890" s="38"/>
      <c r="Y890" s="38"/>
      <c r="Z890" s="38">
        <v>2</v>
      </c>
      <c r="AA890" s="38"/>
      <c r="AB890" s="38"/>
      <c r="AC890" s="38"/>
      <c r="AD890" s="38"/>
      <c r="AE890" s="38"/>
      <c r="AF890" s="38"/>
      <c r="AG890" s="38"/>
      <c r="AH890" s="38">
        <v>1</v>
      </c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  <c r="BA890" s="3">
        <f>IF(Q890&gt;0,RANK(Q890,(N890:P890,Q890:AE890)),0)</f>
        <v>4</v>
      </c>
      <c r="BB890" s="3">
        <f>IF(R890&gt;0,RANK(R890,(N890:P890,Q890:AE890)),0)</f>
        <v>0</v>
      </c>
      <c r="BC890" s="3">
        <f>IF(S890&gt;0,RANK(S890,(N890:P890,Q890:AE890)),0)</f>
        <v>0</v>
      </c>
      <c r="BD890" s="3">
        <f>IF(T890&gt;0,RANK(T890,(N890:P890,Q890:AE890)),0)</f>
        <v>6</v>
      </c>
      <c r="BE890" s="2">
        <f t="shared" si="373"/>
        <v>3.1116297160637884E-3</v>
      </c>
      <c r="BF890" s="2">
        <f t="shared" si="374"/>
        <v>0</v>
      </c>
      <c r="BG890" s="2">
        <f t="shared" si="375"/>
        <v>0</v>
      </c>
      <c r="BH890" s="2">
        <f t="shared" si="376"/>
        <v>7.7790742901594711E-4</v>
      </c>
      <c r="BJ890" t="s">
        <v>3131</v>
      </c>
      <c r="BK890" t="s">
        <v>1591</v>
      </c>
      <c r="BL890">
        <v>1</v>
      </c>
      <c r="BN890">
        <v>0</v>
      </c>
      <c r="BO890" s="60">
        <v>19</v>
      </c>
      <c r="BP890" s="62">
        <v>115</v>
      </c>
      <c r="BQ890" s="66">
        <f t="shared" si="377"/>
        <v>19115</v>
      </c>
      <c r="BR890" s="66">
        <f t="shared" si="378"/>
        <v>19115</v>
      </c>
      <c r="BS890" s="3" t="s">
        <v>3083</v>
      </c>
    </row>
    <row r="891" spans="1:71" ht="14" hidden="1" customHeight="1" outlineLevel="1" x14ac:dyDescent="0.2">
      <c r="A891" t="s">
        <v>2029</v>
      </c>
      <c r="B891" t="s">
        <v>1591</v>
      </c>
      <c r="C891" s="1">
        <f t="shared" si="366"/>
        <v>4646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>IF(P891&gt;0,RANK(P891,(N891:P891,Q891:AE891)),0)</f>
        <v>3</v>
      </c>
      <c r="G891" s="1">
        <f t="shared" si="367"/>
        <v>2231</v>
      </c>
      <c r="H891" s="2">
        <f t="shared" si="368"/>
        <v>0.48019801980198018</v>
      </c>
      <c r="I891" s="2"/>
      <c r="J891" s="2">
        <f t="shared" si="369"/>
        <v>0.251614291863969</v>
      </c>
      <c r="K891" s="2">
        <f t="shared" si="370"/>
        <v>0.73181231166594918</v>
      </c>
      <c r="L891" s="2">
        <f t="shared" si="371"/>
        <v>1.2053379250968575E-2</v>
      </c>
      <c r="M891" s="2">
        <f t="shared" si="372"/>
        <v>4.5200172191132496E-3</v>
      </c>
      <c r="N891" s="38">
        <v>1169</v>
      </c>
      <c r="O891" s="38">
        <v>3400</v>
      </c>
      <c r="P891" s="38">
        <v>56</v>
      </c>
      <c r="Q891" s="38">
        <v>11</v>
      </c>
      <c r="R891" s="38"/>
      <c r="S891" s="38"/>
      <c r="T891" s="38">
        <v>2</v>
      </c>
      <c r="U891" s="38"/>
      <c r="V891" s="38"/>
      <c r="W891" s="38">
        <v>7</v>
      </c>
      <c r="X891" s="38"/>
      <c r="Y891" s="38"/>
      <c r="Z891" s="38">
        <v>1</v>
      </c>
      <c r="AA891" s="38"/>
      <c r="AB891" s="38"/>
      <c r="AC891" s="38"/>
      <c r="AD891" s="38"/>
      <c r="AE891" s="38"/>
      <c r="AF891" s="38"/>
      <c r="AG891" s="38"/>
      <c r="AH891" s="38">
        <v>0</v>
      </c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  <c r="BA891" s="3">
        <f>IF(Q891&gt;0,RANK(Q891,(N891:P891,Q891:AE891)),0)</f>
        <v>4</v>
      </c>
      <c r="BB891" s="3">
        <f>IF(R891&gt;0,RANK(R891,(N891:P891,Q891:AE891)),0)</f>
        <v>0</v>
      </c>
      <c r="BC891" s="3">
        <f>IF(S891&gt;0,RANK(S891,(N891:P891,Q891:AE891)),0)</f>
        <v>0</v>
      </c>
      <c r="BD891" s="3">
        <f>IF(T891&gt;0,RANK(T891,(N891:P891,Q891:AE891)),0)</f>
        <v>6</v>
      </c>
      <c r="BE891" s="2">
        <f t="shared" si="373"/>
        <v>2.3676280671545416E-3</v>
      </c>
      <c r="BF891" s="2">
        <f t="shared" si="374"/>
        <v>0</v>
      </c>
      <c r="BG891" s="2">
        <f t="shared" si="375"/>
        <v>0</v>
      </c>
      <c r="BH891" s="2">
        <f t="shared" si="376"/>
        <v>4.3047783039173483E-4</v>
      </c>
      <c r="BJ891" t="s">
        <v>2029</v>
      </c>
      <c r="BK891" t="s">
        <v>1591</v>
      </c>
      <c r="BL891">
        <v>3</v>
      </c>
      <c r="BN891">
        <v>0</v>
      </c>
      <c r="BO891" s="60">
        <v>19</v>
      </c>
      <c r="BP891" s="62">
        <v>117</v>
      </c>
      <c r="BQ891" s="66">
        <f t="shared" si="377"/>
        <v>19117</v>
      </c>
      <c r="BR891" s="66">
        <f t="shared" si="378"/>
        <v>19117</v>
      </c>
      <c r="BS891" s="3" t="s">
        <v>3083</v>
      </c>
    </row>
    <row r="892" spans="1:71" ht="14" hidden="1" customHeight="1" outlineLevel="1" x14ac:dyDescent="0.2">
      <c r="A892" t="s">
        <v>311</v>
      </c>
      <c r="B892" t="s">
        <v>1591</v>
      </c>
      <c r="C892" s="1">
        <f t="shared" si="366"/>
        <v>7002</v>
      </c>
      <c r="D892" s="3">
        <f>IF(N892&gt;0, RANK(N892,(N892:P892,Q892:AE892)),0)</f>
        <v>2</v>
      </c>
      <c r="E892" s="3">
        <f>IF(O892&gt;0,RANK(O892,(N892:P892,Q892:AE892)),0)</f>
        <v>1</v>
      </c>
      <c r="F892" s="3">
        <f>IF(P892&gt;0,RANK(P892,(N892:P892,Q892:AE892)),0)</f>
        <v>3</v>
      </c>
      <c r="G892" s="1">
        <f t="shared" si="367"/>
        <v>4876</v>
      </c>
      <c r="H892" s="2">
        <f t="shared" si="368"/>
        <v>0.69637246500999717</v>
      </c>
      <c r="I892" s="2"/>
      <c r="J892" s="2">
        <f t="shared" si="369"/>
        <v>0.14610111396743788</v>
      </c>
      <c r="K892" s="2">
        <f t="shared" si="370"/>
        <v>0.84247357897743502</v>
      </c>
      <c r="L892" s="2">
        <f t="shared" si="371"/>
        <v>5.4270208511853759E-3</v>
      </c>
      <c r="M892" s="2">
        <f t="shared" si="372"/>
        <v>5.9982862039417448E-3</v>
      </c>
      <c r="N892" s="38">
        <v>1023</v>
      </c>
      <c r="O892" s="38">
        <v>5899</v>
      </c>
      <c r="P892" s="38">
        <v>38</v>
      </c>
      <c r="Q892" s="38">
        <v>20</v>
      </c>
      <c r="R892" s="38"/>
      <c r="S892" s="38"/>
      <c r="T892" s="38">
        <v>2</v>
      </c>
      <c r="U892" s="38"/>
      <c r="V892" s="38"/>
      <c r="W892" s="38">
        <v>18</v>
      </c>
      <c r="X892" s="38"/>
      <c r="Y892" s="38"/>
      <c r="Z892" s="38">
        <v>1</v>
      </c>
      <c r="AA892" s="38"/>
      <c r="AB892" s="38"/>
      <c r="AC892" s="38"/>
      <c r="AD892" s="38"/>
      <c r="AE892" s="38"/>
      <c r="AF892" s="38"/>
      <c r="AG892" s="38"/>
      <c r="AH892" s="38">
        <v>1</v>
      </c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  <c r="BA892" s="3">
        <f>IF(Q892&gt;0,RANK(Q892,(N892:P892,Q892:AE892)),0)</f>
        <v>4</v>
      </c>
      <c r="BB892" s="3">
        <f>IF(R892&gt;0,RANK(R892,(N892:P892,Q892:AE892)),0)</f>
        <v>0</v>
      </c>
      <c r="BC892" s="3">
        <f>IF(S892&gt;0,RANK(S892,(N892:P892,Q892:AE892)),0)</f>
        <v>0</v>
      </c>
      <c r="BD892" s="3">
        <f>IF(T892&gt;0,RANK(T892,(N892:P892,Q892:AE892)),0)</f>
        <v>6</v>
      </c>
      <c r="BE892" s="2">
        <f t="shared" si="373"/>
        <v>2.8563267637817767E-3</v>
      </c>
      <c r="BF892" s="2">
        <f t="shared" si="374"/>
        <v>0</v>
      </c>
      <c r="BG892" s="2">
        <f t="shared" si="375"/>
        <v>0</v>
      </c>
      <c r="BH892" s="2">
        <f t="shared" si="376"/>
        <v>2.8563267637817766E-4</v>
      </c>
      <c r="BJ892" t="s">
        <v>311</v>
      </c>
      <c r="BK892" t="s">
        <v>1591</v>
      </c>
      <c r="BL892">
        <v>4</v>
      </c>
      <c r="BN892">
        <v>0</v>
      </c>
      <c r="BO892" s="60">
        <v>19</v>
      </c>
      <c r="BP892" s="62">
        <v>119</v>
      </c>
      <c r="BQ892" s="66">
        <f t="shared" si="377"/>
        <v>19119</v>
      </c>
      <c r="BR892" s="66">
        <f t="shared" si="378"/>
        <v>19119</v>
      </c>
      <c r="BS892" s="3" t="s">
        <v>3083</v>
      </c>
    </row>
    <row r="893" spans="1:71" ht="14" hidden="1" customHeight="1" outlineLevel="1" x14ac:dyDescent="0.2">
      <c r="A893" t="s">
        <v>1618</v>
      </c>
      <c r="B893" t="s">
        <v>1591</v>
      </c>
      <c r="C893" s="1">
        <f t="shared" si="366"/>
        <v>10028</v>
      </c>
      <c r="D893" s="3">
        <f>IF(N893&gt;0, RANK(N893,(N893:P893,Q893:AE893)),0)</f>
        <v>2</v>
      </c>
      <c r="E893" s="3">
        <f>IF(O893&gt;0,RANK(O893,(N893:P893,Q893:AE893)),0)</f>
        <v>1</v>
      </c>
      <c r="F893" s="3">
        <f>IF(P893&gt;0,RANK(P893,(N893:P893,Q893:AE893)),0)</f>
        <v>3</v>
      </c>
      <c r="G893" s="1">
        <f t="shared" si="367"/>
        <v>3856</v>
      </c>
      <c r="H893" s="2">
        <f t="shared" si="368"/>
        <v>0.38452333466294375</v>
      </c>
      <c r="I893" s="2"/>
      <c r="J893" s="2">
        <f t="shared" si="369"/>
        <v>0.29996011168727565</v>
      </c>
      <c r="K893" s="2">
        <f t="shared" si="370"/>
        <v>0.6844834463502194</v>
      </c>
      <c r="L893" s="2">
        <f t="shared" si="371"/>
        <v>6.7810131631431993E-3</v>
      </c>
      <c r="M893" s="2">
        <f t="shared" si="372"/>
        <v>8.7754287993617418E-3</v>
      </c>
      <c r="N893" s="38">
        <v>3008</v>
      </c>
      <c r="O893" s="38">
        <v>6864</v>
      </c>
      <c r="P893" s="38">
        <v>68</v>
      </c>
      <c r="Q893" s="38">
        <v>46</v>
      </c>
      <c r="R893" s="38"/>
      <c r="S893" s="38"/>
      <c r="T893" s="38">
        <v>4</v>
      </c>
      <c r="U893" s="38"/>
      <c r="V893" s="38"/>
      <c r="W893" s="38">
        <v>33</v>
      </c>
      <c r="X893" s="38"/>
      <c r="Y893" s="38"/>
      <c r="Z893" s="38">
        <v>2</v>
      </c>
      <c r="AA893" s="38"/>
      <c r="AB893" s="38"/>
      <c r="AC893" s="38"/>
      <c r="AD893" s="38"/>
      <c r="AE893" s="38"/>
      <c r="AF893" s="38"/>
      <c r="AG893" s="38"/>
      <c r="AH893" s="38">
        <v>3</v>
      </c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  <c r="BA893" s="3">
        <f>IF(Q893&gt;0,RANK(Q893,(N893:P893,Q893:AE893)),0)</f>
        <v>4</v>
      </c>
      <c r="BB893" s="3">
        <f>IF(R893&gt;0,RANK(R893,(N893:P893,Q893:AE893)),0)</f>
        <v>0</v>
      </c>
      <c r="BC893" s="3">
        <f>IF(S893&gt;0,RANK(S893,(N893:P893,Q893:AE893)),0)</f>
        <v>0</v>
      </c>
      <c r="BD893" s="3">
        <f>IF(T893&gt;0,RANK(T893,(N893:P893,Q893:AE893)),0)</f>
        <v>6</v>
      </c>
      <c r="BE893" s="2">
        <f t="shared" si="373"/>
        <v>4.5871559633027525E-3</v>
      </c>
      <c r="BF893" s="2">
        <f t="shared" si="374"/>
        <v>0</v>
      </c>
      <c r="BG893" s="2">
        <f t="shared" si="375"/>
        <v>0</v>
      </c>
      <c r="BH893" s="2">
        <f t="shared" si="376"/>
        <v>3.9888312724371757E-4</v>
      </c>
      <c r="BJ893" t="s">
        <v>1618</v>
      </c>
      <c r="BK893" t="s">
        <v>1591</v>
      </c>
      <c r="BL893">
        <v>3</v>
      </c>
      <c r="BN893">
        <v>0</v>
      </c>
      <c r="BO893" s="60">
        <v>19</v>
      </c>
      <c r="BP893" s="62">
        <v>121</v>
      </c>
      <c r="BQ893" s="66">
        <f t="shared" si="377"/>
        <v>19121</v>
      </c>
      <c r="BR893" s="66">
        <f t="shared" si="378"/>
        <v>19121</v>
      </c>
      <c r="BS893" s="3" t="s">
        <v>3083</v>
      </c>
    </row>
    <row r="894" spans="1:71" ht="14" hidden="1" customHeight="1" outlineLevel="1" x14ac:dyDescent="0.2">
      <c r="A894" t="s">
        <v>1281</v>
      </c>
      <c r="B894" t="s">
        <v>1591</v>
      </c>
      <c r="C894" s="1">
        <f t="shared" si="366"/>
        <v>10946</v>
      </c>
      <c r="D894" s="3">
        <f>IF(N894&gt;0, RANK(N894,(N894:P894,Q894:AE894)),0)</f>
        <v>2</v>
      </c>
      <c r="E894" s="3">
        <f>IF(O894&gt;0,RANK(O894,(N894:P894,Q894:AE894)),0)</f>
        <v>1</v>
      </c>
      <c r="F894" s="3">
        <f>IF(P894&gt;0,RANK(P894,(N894:P894,Q894:AE894)),0)</f>
        <v>3</v>
      </c>
      <c r="G894" s="1">
        <f t="shared" si="367"/>
        <v>5630</v>
      </c>
      <c r="H894" s="2">
        <f t="shared" si="368"/>
        <v>0.51434313904622697</v>
      </c>
      <c r="I894" s="2"/>
      <c r="J894" s="2">
        <f t="shared" si="369"/>
        <v>0.23542846701991596</v>
      </c>
      <c r="K894" s="2">
        <f t="shared" si="370"/>
        <v>0.7497716060661429</v>
      </c>
      <c r="L894" s="2">
        <f t="shared" si="371"/>
        <v>7.4913210305134299E-3</v>
      </c>
      <c r="M894" s="2">
        <f t="shared" si="372"/>
        <v>7.3086058834277339E-3</v>
      </c>
      <c r="N894" s="38">
        <v>2577</v>
      </c>
      <c r="O894" s="38">
        <v>8207</v>
      </c>
      <c r="P894" s="38">
        <v>82</v>
      </c>
      <c r="Q894" s="38">
        <v>41</v>
      </c>
      <c r="R894" s="38"/>
      <c r="S894" s="38"/>
      <c r="T894" s="38">
        <v>2</v>
      </c>
      <c r="U894" s="38"/>
      <c r="V894" s="38"/>
      <c r="W894" s="38">
        <v>36</v>
      </c>
      <c r="X894" s="38"/>
      <c r="Y894" s="38"/>
      <c r="Z894" s="38">
        <v>1</v>
      </c>
      <c r="AA894" s="38"/>
      <c r="AB894" s="38"/>
      <c r="AC894" s="38"/>
      <c r="AD894" s="38"/>
      <c r="AE894" s="38"/>
      <c r="AF894" s="38"/>
      <c r="AG894" s="38"/>
      <c r="AH894" s="38">
        <v>0</v>
      </c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  <c r="BA894" s="3">
        <f>IF(Q894&gt;0,RANK(Q894,(N894:P894,Q894:AE894)),0)</f>
        <v>4</v>
      </c>
      <c r="BB894" s="3">
        <f>IF(R894&gt;0,RANK(R894,(N894:P894,Q894:AE894)),0)</f>
        <v>0</v>
      </c>
      <c r="BC894" s="3">
        <f>IF(S894&gt;0,RANK(S894,(N894:P894,Q894:AE894)),0)</f>
        <v>0</v>
      </c>
      <c r="BD894" s="3">
        <f>IF(T894&gt;0,RANK(T894,(N894:P894,Q894:AE894)),0)</f>
        <v>6</v>
      </c>
      <c r="BE894" s="2">
        <f t="shared" si="373"/>
        <v>3.7456605152567149E-3</v>
      </c>
      <c r="BF894" s="2">
        <f t="shared" si="374"/>
        <v>0</v>
      </c>
      <c r="BG894" s="2">
        <f t="shared" si="375"/>
        <v>0</v>
      </c>
      <c r="BH894" s="2">
        <f t="shared" si="376"/>
        <v>1.8271514708569341E-4</v>
      </c>
      <c r="BJ894" t="s">
        <v>1281</v>
      </c>
      <c r="BK894" t="s">
        <v>1591</v>
      </c>
      <c r="BL894">
        <v>1</v>
      </c>
      <c r="BN894">
        <v>0</v>
      </c>
      <c r="BO894" s="60">
        <v>19</v>
      </c>
      <c r="BP894" s="62">
        <v>123</v>
      </c>
      <c r="BQ894" s="66">
        <f t="shared" si="377"/>
        <v>19123</v>
      </c>
      <c r="BR894" s="66">
        <f t="shared" si="378"/>
        <v>19123</v>
      </c>
      <c r="BS894" s="3" t="s">
        <v>3083</v>
      </c>
    </row>
    <row r="895" spans="1:71" ht="14" hidden="1" customHeight="1" outlineLevel="1" x14ac:dyDescent="0.2">
      <c r="A895" t="s">
        <v>1791</v>
      </c>
      <c r="B895" t="s">
        <v>1591</v>
      </c>
      <c r="C895" s="1">
        <f t="shared" si="366"/>
        <v>19566</v>
      </c>
      <c r="D895" s="3">
        <f>IF(N895&gt;0, RANK(N895,(N895:P895,Q895:AE895)),0)</f>
        <v>2</v>
      </c>
      <c r="E895" s="3">
        <f>IF(O895&gt;0,RANK(O895,(N895:P895,Q895:AE895)),0)</f>
        <v>1</v>
      </c>
      <c r="F895" s="3">
        <f>IF(P895&gt;0,RANK(P895,(N895:P895,Q895:AE895)),0)</f>
        <v>3</v>
      </c>
      <c r="G895" s="1">
        <f t="shared" si="367"/>
        <v>7361</v>
      </c>
      <c r="H895" s="2">
        <f t="shared" si="368"/>
        <v>0.3762138403352755</v>
      </c>
      <c r="I895" s="2"/>
      <c r="J895" s="2">
        <f t="shared" si="369"/>
        <v>0.30297454768475929</v>
      </c>
      <c r="K895" s="2">
        <f t="shared" si="370"/>
        <v>0.67918838802003478</v>
      </c>
      <c r="L895" s="2">
        <f t="shared" si="371"/>
        <v>8.3307778799959105E-3</v>
      </c>
      <c r="M895" s="2">
        <f t="shared" si="372"/>
        <v>9.5062864152100184E-3</v>
      </c>
      <c r="N895" s="38">
        <v>5928</v>
      </c>
      <c r="O895" s="38">
        <v>13289</v>
      </c>
      <c r="P895" s="38">
        <v>163</v>
      </c>
      <c r="Q895" s="38">
        <v>97</v>
      </c>
      <c r="R895" s="38"/>
      <c r="S895" s="38"/>
      <c r="T895" s="38">
        <v>7</v>
      </c>
      <c r="U895" s="38"/>
      <c r="V895" s="38"/>
      <c r="W895" s="38">
        <v>76</v>
      </c>
      <c r="X895" s="38"/>
      <c r="Y895" s="38"/>
      <c r="Z895" s="38">
        <v>2</v>
      </c>
      <c r="AA895" s="38"/>
      <c r="AB895" s="38"/>
      <c r="AC895" s="38"/>
      <c r="AD895" s="38"/>
      <c r="AE895" s="38"/>
      <c r="AF895" s="38"/>
      <c r="AG895" s="38"/>
      <c r="AH895" s="38">
        <v>4</v>
      </c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  <c r="BA895" s="3">
        <f>IF(Q895&gt;0,RANK(Q895,(N895:P895,Q895:AE895)),0)</f>
        <v>4</v>
      </c>
      <c r="BB895" s="3">
        <f>IF(R895&gt;0,RANK(R895,(N895:P895,Q895:AE895)),0)</f>
        <v>0</v>
      </c>
      <c r="BC895" s="3">
        <f>IF(S895&gt;0,RANK(S895,(N895:P895,Q895:AE895)),0)</f>
        <v>0</v>
      </c>
      <c r="BD895" s="3">
        <f>IF(T895&gt;0,RANK(T895,(N895:P895,Q895:AE895)),0)</f>
        <v>6</v>
      </c>
      <c r="BE895" s="2">
        <f t="shared" si="373"/>
        <v>4.9575794745987936E-3</v>
      </c>
      <c r="BF895" s="2">
        <f t="shared" si="374"/>
        <v>0</v>
      </c>
      <c r="BG895" s="2">
        <f t="shared" si="375"/>
        <v>0</v>
      </c>
      <c r="BH895" s="2">
        <f t="shared" si="376"/>
        <v>3.5776346723908822E-4</v>
      </c>
      <c r="BJ895" t="s">
        <v>1791</v>
      </c>
      <c r="BK895" t="s">
        <v>1591</v>
      </c>
      <c r="BL895">
        <v>1</v>
      </c>
      <c r="BN895">
        <v>0</v>
      </c>
      <c r="BO895" s="60">
        <v>19</v>
      </c>
      <c r="BP895" s="62">
        <v>125</v>
      </c>
      <c r="BQ895" s="66">
        <f t="shared" si="377"/>
        <v>19125</v>
      </c>
      <c r="BR895" s="66">
        <f t="shared" si="378"/>
        <v>19125</v>
      </c>
      <c r="BS895" s="3" t="s">
        <v>3083</v>
      </c>
    </row>
    <row r="896" spans="1:71" ht="14" hidden="1" customHeight="1" outlineLevel="1" x14ac:dyDescent="0.2">
      <c r="A896" t="s">
        <v>1812</v>
      </c>
      <c r="B896" t="s">
        <v>1591</v>
      </c>
      <c r="C896" s="1">
        <f t="shared" si="366"/>
        <v>17270</v>
      </c>
      <c r="D896" s="3">
        <f>IF(N896&gt;0, RANK(N896,(N896:P896,Q896:AE896)),0)</f>
        <v>2</v>
      </c>
      <c r="E896" s="3">
        <f>IF(O896&gt;0,RANK(O896,(N896:P896,Q896:AE896)),0)</f>
        <v>1</v>
      </c>
      <c r="F896" s="3">
        <f>IF(P896&gt;0,RANK(P896,(N896:P896,Q896:AE896)),0)</f>
        <v>3</v>
      </c>
      <c r="G896" s="1">
        <f t="shared" si="367"/>
        <v>2681</v>
      </c>
      <c r="H896" s="2">
        <f t="shared" si="368"/>
        <v>0.1552403011001737</v>
      </c>
      <c r="I896" s="2"/>
      <c r="J896" s="2">
        <f t="shared" si="369"/>
        <v>0.41308627678054427</v>
      </c>
      <c r="K896" s="2">
        <f t="shared" si="370"/>
        <v>0.56832657788071805</v>
      </c>
      <c r="L896" s="2">
        <f t="shared" si="371"/>
        <v>9.8436595251881875E-3</v>
      </c>
      <c r="M896" s="2">
        <f t="shared" si="372"/>
        <v>8.7434858135494332E-3</v>
      </c>
      <c r="N896" s="38">
        <v>7134</v>
      </c>
      <c r="O896" s="38">
        <v>9815</v>
      </c>
      <c r="P896" s="38">
        <v>170</v>
      </c>
      <c r="Q896" s="38">
        <v>77</v>
      </c>
      <c r="R896" s="38"/>
      <c r="S896" s="38"/>
      <c r="T896" s="38">
        <v>16</v>
      </c>
      <c r="U896" s="38"/>
      <c r="V896" s="38"/>
      <c r="W896" s="38">
        <v>53</v>
      </c>
      <c r="X896" s="38"/>
      <c r="Y896" s="38"/>
      <c r="Z896" s="38">
        <v>1</v>
      </c>
      <c r="AA896" s="38"/>
      <c r="AB896" s="38"/>
      <c r="AC896" s="38"/>
      <c r="AD896" s="38"/>
      <c r="AE896" s="38"/>
      <c r="AF896" s="38"/>
      <c r="AG896" s="38"/>
      <c r="AH896" s="38">
        <v>4</v>
      </c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  <c r="BA896" s="3">
        <f>IF(Q896&gt;0,RANK(Q896,(N896:P896,Q896:AE896)),0)</f>
        <v>4</v>
      </c>
      <c r="BB896" s="3">
        <f>IF(R896&gt;0,RANK(R896,(N896:P896,Q896:AE896)),0)</f>
        <v>0</v>
      </c>
      <c r="BC896" s="3">
        <f>IF(S896&gt;0,RANK(S896,(N896:P896,Q896:AE896)),0)</f>
        <v>0</v>
      </c>
      <c r="BD896" s="3">
        <f>IF(T896&gt;0,RANK(T896,(N896:P896,Q896:AE896)),0)</f>
        <v>6</v>
      </c>
      <c r="BE896" s="2">
        <f t="shared" si="373"/>
        <v>4.4585987261146496E-3</v>
      </c>
      <c r="BF896" s="2">
        <f t="shared" si="374"/>
        <v>0</v>
      </c>
      <c r="BG896" s="2">
        <f t="shared" si="375"/>
        <v>0</v>
      </c>
      <c r="BH896" s="2">
        <f t="shared" si="376"/>
        <v>9.2646207295888825E-4</v>
      </c>
      <c r="BJ896" t="s">
        <v>1812</v>
      </c>
      <c r="BK896" t="s">
        <v>1591</v>
      </c>
      <c r="BL896">
        <v>4</v>
      </c>
      <c r="BN896">
        <v>0</v>
      </c>
      <c r="BO896" s="60">
        <v>19</v>
      </c>
      <c r="BP896" s="62">
        <v>127</v>
      </c>
      <c r="BQ896" s="66">
        <f t="shared" si="377"/>
        <v>19127</v>
      </c>
      <c r="BR896" s="66">
        <f t="shared" si="378"/>
        <v>19127</v>
      </c>
      <c r="BS896" s="3" t="s">
        <v>3083</v>
      </c>
    </row>
    <row r="897" spans="1:71" ht="14" hidden="1" customHeight="1" outlineLevel="1" x14ac:dyDescent="0.2">
      <c r="A897" t="s">
        <v>733</v>
      </c>
      <c r="B897" t="s">
        <v>1591</v>
      </c>
      <c r="C897" s="1">
        <f t="shared" ref="C897:C932" si="379">SUM(N897:AY897)</f>
        <v>8253</v>
      </c>
      <c r="D897" s="3">
        <f>IF(N897&gt;0, RANK(N897,(N897:P897,Q897:AE897)),0)</f>
        <v>2</v>
      </c>
      <c r="E897" s="3">
        <f>IF(O897&gt;0,RANK(O897,(N897:P897,Q897:AE897)),0)</f>
        <v>1</v>
      </c>
      <c r="F897" s="3">
        <f>IF(P897&gt;0,RANK(P897,(N897:P897,Q897:AE897)),0)</f>
        <v>3</v>
      </c>
      <c r="G897" s="1">
        <f t="shared" ref="G897:G932" si="380">IF(C897&gt;0,MAX(N897:P897)-LARGE(N897:P897,2),0)</f>
        <v>3215</v>
      </c>
      <c r="H897" s="2">
        <f t="shared" ref="H897:H928" si="381">IF(C897&gt;0,G897/C897,0)</f>
        <v>0.38955531321943537</v>
      </c>
      <c r="I897" s="2"/>
      <c r="J897" s="2">
        <f t="shared" ref="J897:J932" si="382">IF($C897=0,"-",N897/$C897)</f>
        <v>0.29758875560402276</v>
      </c>
      <c r="K897" s="2">
        <f t="shared" ref="K897:K932" si="383">IF($C897=0,"-",O897/$C897)</f>
        <v>0.68714406882345813</v>
      </c>
      <c r="L897" s="2">
        <f t="shared" ref="L897:L932" si="384">IF($C897=0,"-",P897/$C897)</f>
        <v>6.1795710650672485E-3</v>
      </c>
      <c r="M897" s="2">
        <f t="shared" ref="M897:M928" si="385">IF(C897=0,"-",(1-J897-K897-L897))</f>
        <v>9.0876045074518609E-3</v>
      </c>
      <c r="N897" s="38">
        <v>2456</v>
      </c>
      <c r="O897" s="38">
        <v>5671</v>
      </c>
      <c r="P897" s="38">
        <v>51</v>
      </c>
      <c r="Q897" s="38">
        <v>42</v>
      </c>
      <c r="R897" s="38"/>
      <c r="S897" s="38"/>
      <c r="T897" s="38">
        <v>1</v>
      </c>
      <c r="U897" s="38"/>
      <c r="V897" s="38"/>
      <c r="W897" s="38">
        <v>30</v>
      </c>
      <c r="X897" s="38"/>
      <c r="Y897" s="38"/>
      <c r="Z897" s="38">
        <v>1</v>
      </c>
      <c r="AA897" s="38"/>
      <c r="AB897" s="38"/>
      <c r="AC897" s="38"/>
      <c r="AD897" s="38"/>
      <c r="AE897" s="38"/>
      <c r="AF897" s="38"/>
      <c r="AG897" s="38"/>
      <c r="AH897" s="38">
        <v>1</v>
      </c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  <c r="BA897" s="3">
        <f>IF(Q897&gt;0,RANK(Q897,(N897:P897,Q897:AE897)),0)</f>
        <v>4</v>
      </c>
      <c r="BB897" s="3">
        <f>IF(R897&gt;0,RANK(R897,(N897:P897,Q897:AE897)),0)</f>
        <v>0</v>
      </c>
      <c r="BC897" s="3">
        <f>IF(S897&gt;0,RANK(S897,(N897:P897,Q897:AE897)),0)</f>
        <v>0</v>
      </c>
      <c r="BD897" s="3">
        <f>IF(T897&gt;0,RANK(T897,(N897:P897,Q897:AE897)),0)</f>
        <v>6</v>
      </c>
      <c r="BE897" s="2">
        <f t="shared" ref="BE897:BE932" si="386">IF($C897=0,"-",Q897/$C897)</f>
        <v>5.0890585241730284E-3</v>
      </c>
      <c r="BF897" s="2">
        <f t="shared" ref="BF897:BF932" si="387">IF($C897=0,"-",R897/$C897)</f>
        <v>0</v>
      </c>
      <c r="BG897" s="2">
        <f t="shared" ref="BG897:BG932" si="388">IF($C897=0,"-",S897/$C897)</f>
        <v>0</v>
      </c>
      <c r="BH897" s="2">
        <f t="shared" ref="BH897:BH932" si="389">IF($C897=0,"-",T897/$C897)</f>
        <v>1.2116806009935781E-4</v>
      </c>
      <c r="BJ897" t="s">
        <v>733</v>
      </c>
      <c r="BK897" t="s">
        <v>1591</v>
      </c>
      <c r="BL897">
        <v>4</v>
      </c>
      <c r="BN897">
        <v>0</v>
      </c>
      <c r="BO897" s="60">
        <v>19</v>
      </c>
      <c r="BP897" s="62">
        <v>129</v>
      </c>
      <c r="BQ897" s="66">
        <f t="shared" ref="BQ897:BQ928" si="390">1000*BO897+BP897</f>
        <v>19129</v>
      </c>
      <c r="BR897" s="66">
        <f t="shared" si="378"/>
        <v>19129</v>
      </c>
      <c r="BS897" s="3" t="s">
        <v>3083</v>
      </c>
    </row>
    <row r="898" spans="1:71" ht="14" hidden="1" customHeight="1" outlineLevel="1" x14ac:dyDescent="0.2">
      <c r="A898" t="s">
        <v>307</v>
      </c>
      <c r="B898" t="s">
        <v>1591</v>
      </c>
      <c r="C898" s="1">
        <f t="shared" si="379"/>
        <v>5771</v>
      </c>
      <c r="D898" s="3">
        <f>IF(N898&gt;0, RANK(N898,(N898:P898,Q898:AE898)),0)</f>
        <v>2</v>
      </c>
      <c r="E898" s="3">
        <f>IF(O898&gt;0,RANK(O898,(N898:P898,Q898:AE898)),0)</f>
        <v>1</v>
      </c>
      <c r="F898" s="3">
        <f>IF(P898&gt;0,RANK(P898,(N898:P898,Q898:AE898)),0)</f>
        <v>3</v>
      </c>
      <c r="G898" s="1">
        <f t="shared" si="380"/>
        <v>1793</v>
      </c>
      <c r="H898" s="2">
        <f t="shared" si="381"/>
        <v>0.31069138797435453</v>
      </c>
      <c r="I898" s="2"/>
      <c r="J898" s="2">
        <f t="shared" si="382"/>
        <v>0.33668341708542715</v>
      </c>
      <c r="K898" s="2">
        <f t="shared" si="383"/>
        <v>0.64737480505978162</v>
      </c>
      <c r="L898" s="2">
        <f t="shared" si="384"/>
        <v>8.664009703690868E-3</v>
      </c>
      <c r="M898" s="2">
        <f t="shared" si="385"/>
        <v>7.2777681511003601E-3</v>
      </c>
      <c r="N898" s="38">
        <v>1943</v>
      </c>
      <c r="O898" s="38">
        <v>3736</v>
      </c>
      <c r="P898" s="38">
        <v>50</v>
      </c>
      <c r="Q898" s="38">
        <v>24</v>
      </c>
      <c r="R898" s="38"/>
      <c r="S898" s="38"/>
      <c r="T898" s="38">
        <v>1</v>
      </c>
      <c r="U898" s="38"/>
      <c r="V898" s="38"/>
      <c r="W898" s="38">
        <v>14</v>
      </c>
      <c r="X898" s="38"/>
      <c r="Y898" s="38"/>
      <c r="Z898" s="38">
        <v>1</v>
      </c>
      <c r="AA898" s="38"/>
      <c r="AB898" s="38"/>
      <c r="AC898" s="38"/>
      <c r="AD898" s="38"/>
      <c r="AE898" s="38"/>
      <c r="AF898" s="38"/>
      <c r="AG898" s="38"/>
      <c r="AH898" s="38">
        <v>2</v>
      </c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  <c r="BA898" s="3">
        <f>IF(Q898&gt;0,RANK(Q898,(N898:P898,Q898:AE898)),0)</f>
        <v>4</v>
      </c>
      <c r="BB898" s="3">
        <f>IF(R898&gt;0,RANK(R898,(N898:P898,Q898:AE898)),0)</f>
        <v>0</v>
      </c>
      <c r="BC898" s="3">
        <f>IF(S898&gt;0,RANK(S898,(N898:P898,Q898:AE898)),0)</f>
        <v>0</v>
      </c>
      <c r="BD898" s="3">
        <f>IF(T898&gt;0,RANK(T898,(N898:P898,Q898:AE898)),0)</f>
        <v>6</v>
      </c>
      <c r="BE898" s="2">
        <f t="shared" si="386"/>
        <v>4.1587246577716166E-3</v>
      </c>
      <c r="BF898" s="2">
        <f t="shared" si="387"/>
        <v>0</v>
      </c>
      <c r="BG898" s="2">
        <f t="shared" si="388"/>
        <v>0</v>
      </c>
      <c r="BH898" s="2">
        <f t="shared" si="389"/>
        <v>1.7328019407381737E-4</v>
      </c>
      <c r="BJ898" t="s">
        <v>307</v>
      </c>
      <c r="BK898" t="s">
        <v>1591</v>
      </c>
      <c r="BL898">
        <v>2</v>
      </c>
      <c r="BN898">
        <v>0</v>
      </c>
      <c r="BO898" s="60">
        <v>19</v>
      </c>
      <c r="BP898" s="62">
        <v>131</v>
      </c>
      <c r="BQ898" s="66">
        <f t="shared" si="390"/>
        <v>19131</v>
      </c>
      <c r="BR898" s="66">
        <f t="shared" si="378"/>
        <v>19131</v>
      </c>
      <c r="BS898" s="3" t="s">
        <v>3083</v>
      </c>
    </row>
    <row r="899" spans="1:71" ht="14" hidden="1" customHeight="1" outlineLevel="1" x14ac:dyDescent="0.2">
      <c r="A899" t="s">
        <v>289</v>
      </c>
      <c r="B899" t="s">
        <v>1591</v>
      </c>
      <c r="C899" s="1">
        <f t="shared" si="379"/>
        <v>4637</v>
      </c>
      <c r="D899" s="3">
        <f>IF(N899&gt;0, RANK(N899,(N899:P899,Q899:AE899)),0)</f>
        <v>2</v>
      </c>
      <c r="E899" s="3">
        <f>IF(O899&gt;0,RANK(O899,(N899:P899,Q899:AE899)),0)</f>
        <v>1</v>
      </c>
      <c r="F899" s="3">
        <f>IF(P899&gt;0,RANK(P899,(N899:P899,Q899:AE899)),0)</f>
        <v>3</v>
      </c>
      <c r="G899" s="1">
        <f t="shared" si="380"/>
        <v>2095</v>
      </c>
      <c r="H899" s="2">
        <f t="shared" si="381"/>
        <v>0.45180073323269354</v>
      </c>
      <c r="I899" s="2"/>
      <c r="J899" s="2">
        <f t="shared" si="382"/>
        <v>0.2665516497735605</v>
      </c>
      <c r="K899" s="2">
        <f t="shared" si="383"/>
        <v>0.71835238300625404</v>
      </c>
      <c r="L899" s="2">
        <f t="shared" si="384"/>
        <v>7.332326935518654E-3</v>
      </c>
      <c r="M899" s="2">
        <f t="shared" si="385"/>
        <v>7.7636402846668149E-3</v>
      </c>
      <c r="N899" s="38">
        <v>1236</v>
      </c>
      <c r="O899" s="38">
        <v>3331</v>
      </c>
      <c r="P899" s="38">
        <v>34</v>
      </c>
      <c r="Q899" s="38">
        <v>11</v>
      </c>
      <c r="R899" s="38"/>
      <c r="S899" s="38"/>
      <c r="T899" s="38">
        <v>2</v>
      </c>
      <c r="U899" s="38"/>
      <c r="V899" s="38"/>
      <c r="W899" s="38">
        <v>21</v>
      </c>
      <c r="X899" s="38"/>
      <c r="Y899" s="38"/>
      <c r="Z899" s="38">
        <v>0</v>
      </c>
      <c r="AA899" s="38"/>
      <c r="AB899" s="38"/>
      <c r="AC899" s="38"/>
      <c r="AD899" s="38"/>
      <c r="AE899" s="38"/>
      <c r="AF899" s="38"/>
      <c r="AG899" s="38"/>
      <c r="AH899" s="38">
        <v>2</v>
      </c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  <c r="BA899" s="3">
        <f>IF(Q899&gt;0,RANK(Q899,(N899:P899,Q899:AE899)),0)</f>
        <v>5</v>
      </c>
      <c r="BB899" s="3">
        <f>IF(R899&gt;0,RANK(R899,(N899:P899,Q899:AE899)),0)</f>
        <v>0</v>
      </c>
      <c r="BC899" s="3">
        <f>IF(S899&gt;0,RANK(S899,(N899:P899,Q899:AE899)),0)</f>
        <v>0</v>
      </c>
      <c r="BD899" s="3">
        <f>IF(T899&gt;0,RANK(T899,(N899:P899,Q899:AE899)),0)</f>
        <v>6</v>
      </c>
      <c r="BE899" s="2">
        <f t="shared" si="386"/>
        <v>2.3722234203148586E-3</v>
      </c>
      <c r="BF899" s="2">
        <f t="shared" si="387"/>
        <v>0</v>
      </c>
      <c r="BG899" s="2">
        <f t="shared" si="388"/>
        <v>0</v>
      </c>
      <c r="BH899" s="2">
        <f t="shared" si="389"/>
        <v>4.3131334914815614E-4</v>
      </c>
      <c r="BJ899" t="s">
        <v>289</v>
      </c>
      <c r="BK899" t="s">
        <v>1591</v>
      </c>
      <c r="BL899">
        <v>4</v>
      </c>
      <c r="BN899">
        <v>0</v>
      </c>
      <c r="BO899" s="60">
        <v>19</v>
      </c>
      <c r="BP899" s="62">
        <v>133</v>
      </c>
      <c r="BQ899" s="66">
        <f t="shared" si="390"/>
        <v>19133</v>
      </c>
      <c r="BR899" s="66">
        <f t="shared" si="378"/>
        <v>19133</v>
      </c>
      <c r="BS899" s="3" t="s">
        <v>3083</v>
      </c>
    </row>
    <row r="900" spans="1:71" ht="14" hidden="1" customHeight="1" outlineLevel="1" x14ac:dyDescent="0.2">
      <c r="A900" t="s">
        <v>629</v>
      </c>
      <c r="B900" t="s">
        <v>1591</v>
      </c>
      <c r="C900" s="1">
        <f t="shared" si="379"/>
        <v>4158</v>
      </c>
      <c r="D900" s="3">
        <f>IF(N900&gt;0, RANK(N900,(N900:P900,Q900:AE900)),0)</f>
        <v>2</v>
      </c>
      <c r="E900" s="3">
        <f>IF(O900&gt;0,RANK(O900,(N900:P900,Q900:AE900)),0)</f>
        <v>1</v>
      </c>
      <c r="F900" s="3">
        <f>IF(P900&gt;0,RANK(P900,(N900:P900,Q900:AE900)),0)</f>
        <v>3</v>
      </c>
      <c r="G900" s="1">
        <f t="shared" si="380"/>
        <v>2102</v>
      </c>
      <c r="H900" s="2">
        <f t="shared" si="381"/>
        <v>0.5055315055315055</v>
      </c>
      <c r="I900" s="2"/>
      <c r="J900" s="2">
        <f t="shared" si="382"/>
        <v>0.24098124098124099</v>
      </c>
      <c r="K900" s="2">
        <f t="shared" si="383"/>
        <v>0.74651274651274646</v>
      </c>
      <c r="L900" s="2">
        <f t="shared" si="384"/>
        <v>7.4555074555074556E-3</v>
      </c>
      <c r="M900" s="2">
        <f t="shared" si="385"/>
        <v>5.0505050505051203E-3</v>
      </c>
      <c r="N900" s="38">
        <v>1002</v>
      </c>
      <c r="O900" s="38">
        <v>3104</v>
      </c>
      <c r="P900" s="38">
        <v>31</v>
      </c>
      <c r="Q900" s="38">
        <v>6</v>
      </c>
      <c r="R900" s="38"/>
      <c r="S900" s="38"/>
      <c r="T900" s="38">
        <v>1</v>
      </c>
      <c r="U900" s="38"/>
      <c r="V900" s="38"/>
      <c r="W900" s="38">
        <v>12</v>
      </c>
      <c r="X900" s="38"/>
      <c r="Y900" s="38"/>
      <c r="Z900" s="38">
        <v>0</v>
      </c>
      <c r="AA900" s="38"/>
      <c r="AB900" s="38"/>
      <c r="AC900" s="38"/>
      <c r="AD900" s="38"/>
      <c r="AE900" s="38"/>
      <c r="AF900" s="38"/>
      <c r="AG900" s="38"/>
      <c r="AH900" s="38">
        <v>2</v>
      </c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  <c r="BA900" s="3">
        <f>IF(Q900&gt;0,RANK(Q900,(N900:P900,Q900:AE900)),0)</f>
        <v>5</v>
      </c>
      <c r="BB900" s="3">
        <f>IF(R900&gt;0,RANK(R900,(N900:P900,Q900:AE900)),0)</f>
        <v>0</v>
      </c>
      <c r="BC900" s="3">
        <f>IF(S900&gt;0,RANK(S900,(N900:P900,Q900:AE900)),0)</f>
        <v>0</v>
      </c>
      <c r="BD900" s="3">
        <f>IF(T900&gt;0,RANK(T900,(N900:P900,Q900:AE900)),0)</f>
        <v>6</v>
      </c>
      <c r="BE900" s="2">
        <f t="shared" si="386"/>
        <v>1.443001443001443E-3</v>
      </c>
      <c r="BF900" s="2">
        <f t="shared" si="387"/>
        <v>0</v>
      </c>
      <c r="BG900" s="2">
        <f t="shared" si="388"/>
        <v>0</v>
      </c>
      <c r="BH900" s="2">
        <f t="shared" si="389"/>
        <v>2.4050024050024051E-4</v>
      </c>
      <c r="BJ900" t="s">
        <v>629</v>
      </c>
      <c r="BK900" t="s">
        <v>1591</v>
      </c>
      <c r="BL900">
        <v>3</v>
      </c>
      <c r="BN900">
        <v>0</v>
      </c>
      <c r="BO900" s="60">
        <v>19</v>
      </c>
      <c r="BP900" s="62">
        <v>135</v>
      </c>
      <c r="BQ900" s="66">
        <f t="shared" si="390"/>
        <v>19135</v>
      </c>
      <c r="BR900" s="66">
        <f t="shared" si="378"/>
        <v>19135</v>
      </c>
      <c r="BS900" s="3" t="s">
        <v>3083</v>
      </c>
    </row>
    <row r="901" spans="1:71" ht="14" hidden="1" customHeight="1" outlineLevel="1" x14ac:dyDescent="0.2">
      <c r="A901" t="s">
        <v>1381</v>
      </c>
      <c r="B901" t="s">
        <v>1591</v>
      </c>
      <c r="C901" s="1">
        <f t="shared" si="379"/>
        <v>5074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>IF(P901&gt;0,RANK(P901,(N901:P901,Q901:AE901)),0)</f>
        <v>3</v>
      </c>
      <c r="G901" s="1">
        <f t="shared" si="380"/>
        <v>1978</v>
      </c>
      <c r="H901" s="2">
        <f t="shared" si="381"/>
        <v>0.38983050847457629</v>
      </c>
      <c r="I901" s="2"/>
      <c r="J901" s="2">
        <f t="shared" si="382"/>
        <v>0.29720141899881752</v>
      </c>
      <c r="K901" s="2">
        <f t="shared" si="383"/>
        <v>0.68703192747339381</v>
      </c>
      <c r="L901" s="2">
        <f t="shared" si="384"/>
        <v>8.2774931020890823E-3</v>
      </c>
      <c r="M901" s="2">
        <f t="shared" si="385"/>
        <v>7.4891604256996386E-3</v>
      </c>
      <c r="N901" s="38">
        <v>1508</v>
      </c>
      <c r="O901" s="38">
        <v>3486</v>
      </c>
      <c r="P901" s="38">
        <v>42</v>
      </c>
      <c r="Q901" s="38">
        <v>18</v>
      </c>
      <c r="R901" s="38"/>
      <c r="S901" s="38"/>
      <c r="T901" s="38">
        <v>3</v>
      </c>
      <c r="U901" s="38"/>
      <c r="V901" s="38"/>
      <c r="W901" s="38">
        <v>13</v>
      </c>
      <c r="X901" s="38"/>
      <c r="Y901" s="38"/>
      <c r="Z901" s="38">
        <v>2</v>
      </c>
      <c r="AA901" s="38"/>
      <c r="AB901" s="38"/>
      <c r="AC901" s="38"/>
      <c r="AD901" s="38"/>
      <c r="AE901" s="38"/>
      <c r="AF901" s="38"/>
      <c r="AG901" s="38"/>
      <c r="AH901" s="38">
        <v>2</v>
      </c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  <c r="BA901" s="3">
        <f>IF(Q901&gt;0,RANK(Q901,(N901:P901,Q901:AE901)),0)</f>
        <v>4</v>
      </c>
      <c r="BB901" s="3">
        <f>IF(R901&gt;0,RANK(R901,(N901:P901,Q901:AE901)),0)</f>
        <v>0</v>
      </c>
      <c r="BC901" s="3">
        <f>IF(S901&gt;0,RANK(S901,(N901:P901,Q901:AE901)),0)</f>
        <v>0</v>
      </c>
      <c r="BD901" s="3">
        <f>IF(T901&gt;0,RANK(T901,(N901:P901,Q901:AE901)),0)</f>
        <v>6</v>
      </c>
      <c r="BE901" s="2">
        <f t="shared" si="386"/>
        <v>3.5474970437524636E-3</v>
      </c>
      <c r="BF901" s="2">
        <f t="shared" si="387"/>
        <v>0</v>
      </c>
      <c r="BG901" s="2">
        <f t="shared" si="388"/>
        <v>0</v>
      </c>
      <c r="BH901" s="2">
        <f t="shared" si="389"/>
        <v>5.9124950729207723E-4</v>
      </c>
      <c r="BJ901" t="s">
        <v>1381</v>
      </c>
      <c r="BK901" t="s">
        <v>1591</v>
      </c>
      <c r="BL901">
        <v>3</v>
      </c>
      <c r="BN901">
        <v>0</v>
      </c>
      <c r="BO901" s="60">
        <v>19</v>
      </c>
      <c r="BP901" s="62">
        <v>137</v>
      </c>
      <c r="BQ901" s="66">
        <f t="shared" si="390"/>
        <v>19137</v>
      </c>
      <c r="BR901" s="66">
        <f t="shared" si="378"/>
        <v>19137</v>
      </c>
      <c r="BS901" s="3" t="s">
        <v>3083</v>
      </c>
    </row>
    <row r="902" spans="1:71" ht="14" hidden="1" customHeight="1" outlineLevel="1" x14ac:dyDescent="0.2">
      <c r="A902" t="s">
        <v>2042</v>
      </c>
      <c r="B902" t="s">
        <v>1591</v>
      </c>
      <c r="C902" s="1">
        <f t="shared" si="379"/>
        <v>19752</v>
      </c>
      <c r="D902" s="3">
        <f>IF(N902&gt;0, RANK(N902,(N902:P902,Q902:AE902)),0)</f>
        <v>2</v>
      </c>
      <c r="E902" s="3">
        <f>IF(O902&gt;0,RANK(O902,(N902:P902,Q902:AE902)),0)</f>
        <v>1</v>
      </c>
      <c r="F902" s="3">
        <f>IF(P902&gt;0,RANK(P902,(N902:P902,Q902:AE902)),0)</f>
        <v>3</v>
      </c>
      <c r="G902" s="1">
        <f t="shared" si="380"/>
        <v>2940</v>
      </c>
      <c r="H902" s="2">
        <f t="shared" si="381"/>
        <v>0.1488456865127582</v>
      </c>
      <c r="I902" s="2"/>
      <c r="J902" s="2">
        <f t="shared" si="382"/>
        <v>0.41575536654515999</v>
      </c>
      <c r="K902" s="2">
        <f t="shared" si="383"/>
        <v>0.56460105305791819</v>
      </c>
      <c r="L902" s="2">
        <f t="shared" si="384"/>
        <v>1.0328068043742407E-2</v>
      </c>
      <c r="M902" s="2">
        <f t="shared" si="385"/>
        <v>9.315512353179416E-3</v>
      </c>
      <c r="N902" s="38">
        <v>8212</v>
      </c>
      <c r="O902" s="38">
        <v>11152</v>
      </c>
      <c r="P902" s="38">
        <v>204</v>
      </c>
      <c r="Q902" s="38">
        <v>87</v>
      </c>
      <c r="R902" s="38"/>
      <c r="S902" s="38"/>
      <c r="T902" s="38">
        <v>26</v>
      </c>
      <c r="U902" s="38"/>
      <c r="V902" s="38"/>
      <c r="W902" s="38">
        <v>57</v>
      </c>
      <c r="X902" s="38"/>
      <c r="Y902" s="38"/>
      <c r="Z902" s="38">
        <v>6</v>
      </c>
      <c r="AA902" s="38"/>
      <c r="AB902" s="38"/>
      <c r="AC902" s="38"/>
      <c r="AD902" s="38"/>
      <c r="AE902" s="38"/>
      <c r="AF902" s="38"/>
      <c r="AG902" s="38"/>
      <c r="AH902" s="38">
        <v>8</v>
      </c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  <c r="BA902" s="3">
        <f>IF(Q902&gt;0,RANK(Q902,(N902:P902,Q902:AE902)),0)</f>
        <v>4</v>
      </c>
      <c r="BB902" s="3">
        <f>IF(R902&gt;0,RANK(R902,(N902:P902,Q902:AE902)),0)</f>
        <v>0</v>
      </c>
      <c r="BC902" s="3">
        <f>IF(S902&gt;0,RANK(S902,(N902:P902,Q902:AE902)),0)</f>
        <v>0</v>
      </c>
      <c r="BD902" s="3">
        <f>IF(T902&gt;0,RANK(T902,(N902:P902,Q902:AE902)),0)</f>
        <v>6</v>
      </c>
      <c r="BE902" s="2">
        <f t="shared" si="386"/>
        <v>4.4046172539489673E-3</v>
      </c>
      <c r="BF902" s="2">
        <f t="shared" si="387"/>
        <v>0</v>
      </c>
      <c r="BG902" s="2">
        <f t="shared" si="388"/>
        <v>0</v>
      </c>
      <c r="BH902" s="2">
        <f t="shared" si="389"/>
        <v>1.3163223977318752E-3</v>
      </c>
      <c r="BJ902" t="s">
        <v>2042</v>
      </c>
      <c r="BK902" t="s">
        <v>1591</v>
      </c>
      <c r="BL902">
        <v>1</v>
      </c>
      <c r="BN902">
        <v>0</v>
      </c>
      <c r="BO902" s="60">
        <v>19</v>
      </c>
      <c r="BP902" s="62">
        <v>139</v>
      </c>
      <c r="BQ902" s="66">
        <f t="shared" si="390"/>
        <v>19139</v>
      </c>
      <c r="BR902" s="66">
        <f t="shared" si="378"/>
        <v>19139</v>
      </c>
      <c r="BS902" s="3" t="s">
        <v>3083</v>
      </c>
    </row>
    <row r="903" spans="1:71" ht="14" hidden="1" customHeight="1" outlineLevel="1" x14ac:dyDescent="0.2">
      <c r="A903" t="s">
        <v>2182</v>
      </c>
      <c r="B903" t="s">
        <v>1591</v>
      </c>
      <c r="C903" s="1">
        <f t="shared" si="379"/>
        <v>7525</v>
      </c>
      <c r="D903" s="3">
        <f>IF(N903&gt;0, RANK(N903,(N903:P903,Q903:AE903)),0)</f>
        <v>2</v>
      </c>
      <c r="E903" s="3">
        <f>IF(O903&gt;0,RANK(O903,(N903:P903,Q903:AE903)),0)</f>
        <v>1</v>
      </c>
      <c r="F903" s="3">
        <f>IF(P903&gt;0,RANK(P903,(N903:P903,Q903:AE903)),0)</f>
        <v>3</v>
      </c>
      <c r="G903" s="1">
        <f t="shared" si="380"/>
        <v>4570</v>
      </c>
      <c r="H903" s="2">
        <f t="shared" si="381"/>
        <v>0.60730897009966778</v>
      </c>
      <c r="I903" s="2"/>
      <c r="J903" s="2">
        <f t="shared" si="382"/>
        <v>0.18976744186046512</v>
      </c>
      <c r="K903" s="2">
        <f t="shared" si="383"/>
        <v>0.7970764119601329</v>
      </c>
      <c r="L903" s="2">
        <f t="shared" si="384"/>
        <v>6.3787375415282396E-3</v>
      </c>
      <c r="M903" s="2">
        <f t="shared" si="385"/>
        <v>6.7774086378737334E-3</v>
      </c>
      <c r="N903" s="38">
        <v>1428</v>
      </c>
      <c r="O903" s="38">
        <v>5998</v>
      </c>
      <c r="P903" s="38">
        <v>48</v>
      </c>
      <c r="Q903" s="38">
        <v>22</v>
      </c>
      <c r="R903" s="38"/>
      <c r="S903" s="38"/>
      <c r="T903" s="38">
        <v>3</v>
      </c>
      <c r="U903" s="38"/>
      <c r="V903" s="38"/>
      <c r="W903" s="38">
        <v>24</v>
      </c>
      <c r="X903" s="38"/>
      <c r="Y903" s="38"/>
      <c r="Z903" s="38">
        <v>0</v>
      </c>
      <c r="AA903" s="38"/>
      <c r="AB903" s="38"/>
      <c r="AC903" s="38"/>
      <c r="AD903" s="38"/>
      <c r="AE903" s="38"/>
      <c r="AF903" s="38"/>
      <c r="AG903" s="38"/>
      <c r="AH903" s="38">
        <v>2</v>
      </c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  <c r="BA903" s="3">
        <f>IF(Q903&gt;0,RANK(Q903,(N903:P903,Q903:AE903)),0)</f>
        <v>5</v>
      </c>
      <c r="BB903" s="3">
        <f>IF(R903&gt;0,RANK(R903,(N903:P903,Q903:AE903)),0)</f>
        <v>0</v>
      </c>
      <c r="BC903" s="3">
        <f>IF(S903&gt;0,RANK(S903,(N903:P903,Q903:AE903)),0)</f>
        <v>0</v>
      </c>
      <c r="BD903" s="3">
        <f>IF(T903&gt;0,RANK(T903,(N903:P903,Q903:AE903)),0)</f>
        <v>6</v>
      </c>
      <c r="BE903" s="2">
        <f t="shared" si="386"/>
        <v>2.9235880398671096E-3</v>
      </c>
      <c r="BF903" s="2">
        <f t="shared" si="387"/>
        <v>0</v>
      </c>
      <c r="BG903" s="2">
        <f t="shared" si="388"/>
        <v>0</v>
      </c>
      <c r="BH903" s="2">
        <f t="shared" si="389"/>
        <v>3.9867109634551497E-4</v>
      </c>
      <c r="BJ903" t="s">
        <v>2182</v>
      </c>
      <c r="BK903" t="s">
        <v>1591</v>
      </c>
      <c r="BL903">
        <v>4</v>
      </c>
      <c r="BN903">
        <v>0</v>
      </c>
      <c r="BO903" s="60">
        <v>19</v>
      </c>
      <c r="BP903" s="62">
        <v>141</v>
      </c>
      <c r="BQ903" s="66">
        <f t="shared" si="390"/>
        <v>19141</v>
      </c>
      <c r="BR903" s="66">
        <f t="shared" si="378"/>
        <v>19141</v>
      </c>
      <c r="BS903" s="3" t="s">
        <v>3083</v>
      </c>
    </row>
    <row r="904" spans="1:71" ht="14" hidden="1" customHeight="1" outlineLevel="1" x14ac:dyDescent="0.2">
      <c r="A904" t="s">
        <v>829</v>
      </c>
      <c r="B904" t="s">
        <v>1591</v>
      </c>
      <c r="C904" s="1">
        <f t="shared" si="379"/>
        <v>3229</v>
      </c>
      <c r="D904" s="3">
        <f>IF(N904&gt;0, RANK(N904,(N904:P904,Q904:AE904)),0)</f>
        <v>2</v>
      </c>
      <c r="E904" s="3">
        <f>IF(O904&gt;0,RANK(O904,(N904:P904,Q904:AE904)),0)</f>
        <v>1</v>
      </c>
      <c r="F904" s="3">
        <f>IF(P904&gt;0,RANK(P904,(N904:P904,Q904:AE904)),0)</f>
        <v>3</v>
      </c>
      <c r="G904" s="1">
        <f t="shared" si="380"/>
        <v>2068</v>
      </c>
      <c r="H904" s="2">
        <f t="shared" si="381"/>
        <v>0.64044595850108388</v>
      </c>
      <c r="I904" s="2"/>
      <c r="J904" s="2">
        <f t="shared" si="382"/>
        <v>0.17187983895943015</v>
      </c>
      <c r="K904" s="2">
        <f t="shared" si="383"/>
        <v>0.81232579746051414</v>
      </c>
      <c r="L904" s="2">
        <f t="shared" si="384"/>
        <v>9.9101889129761533E-3</v>
      </c>
      <c r="M904" s="2">
        <f t="shared" si="385"/>
        <v>5.8841746670795503E-3</v>
      </c>
      <c r="N904" s="38">
        <v>555</v>
      </c>
      <c r="O904" s="38">
        <v>2623</v>
      </c>
      <c r="P904" s="38">
        <v>32</v>
      </c>
      <c r="Q904" s="38">
        <v>6</v>
      </c>
      <c r="R904" s="38"/>
      <c r="S904" s="38"/>
      <c r="T904" s="38">
        <v>1</v>
      </c>
      <c r="U904" s="38"/>
      <c r="V904" s="38"/>
      <c r="W904" s="38">
        <v>10</v>
      </c>
      <c r="X904" s="38"/>
      <c r="Y904" s="38"/>
      <c r="Z904" s="38">
        <v>1</v>
      </c>
      <c r="AA904" s="38"/>
      <c r="AB904" s="38"/>
      <c r="AC904" s="38"/>
      <c r="AD904" s="38"/>
      <c r="AE904" s="38"/>
      <c r="AF904" s="38"/>
      <c r="AG904" s="38"/>
      <c r="AH904" s="38">
        <v>1</v>
      </c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  <c r="BA904" s="3">
        <f>IF(Q904&gt;0,RANK(Q904,(N904:P904,Q904:AE904)),0)</f>
        <v>5</v>
      </c>
      <c r="BB904" s="3">
        <f>IF(R904&gt;0,RANK(R904,(N904:P904,Q904:AE904)),0)</f>
        <v>0</v>
      </c>
      <c r="BC904" s="3">
        <f>IF(S904&gt;0,RANK(S904,(N904:P904,Q904:AE904)),0)</f>
        <v>0</v>
      </c>
      <c r="BD904" s="3">
        <f>IF(T904&gt;0,RANK(T904,(N904:P904,Q904:AE904)),0)</f>
        <v>6</v>
      </c>
      <c r="BE904" s="2">
        <f t="shared" si="386"/>
        <v>1.8581604211830288E-3</v>
      </c>
      <c r="BF904" s="2">
        <f t="shared" si="387"/>
        <v>0</v>
      </c>
      <c r="BG904" s="2">
        <f t="shared" si="388"/>
        <v>0</v>
      </c>
      <c r="BH904" s="2">
        <f t="shared" si="389"/>
        <v>3.0969340353050479E-4</v>
      </c>
      <c r="BJ904" t="s">
        <v>829</v>
      </c>
      <c r="BK904" t="s">
        <v>1591</v>
      </c>
      <c r="BL904">
        <v>4</v>
      </c>
      <c r="BN904">
        <v>0</v>
      </c>
      <c r="BO904" s="60">
        <v>19</v>
      </c>
      <c r="BP904" s="62">
        <v>143</v>
      </c>
      <c r="BQ904" s="66">
        <f t="shared" si="390"/>
        <v>19143</v>
      </c>
      <c r="BR904" s="66">
        <f t="shared" si="378"/>
        <v>19143</v>
      </c>
      <c r="BS904" s="3" t="s">
        <v>3083</v>
      </c>
    </row>
    <row r="905" spans="1:71" ht="14" hidden="1" customHeight="1" outlineLevel="1" x14ac:dyDescent="0.2">
      <c r="A905" t="s">
        <v>2942</v>
      </c>
      <c r="B905" t="s">
        <v>1591</v>
      </c>
      <c r="C905" s="1">
        <f t="shared" si="379"/>
        <v>7322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>IF(P905&gt;0,RANK(P905,(N905:P905,Q905:AE905)),0)</f>
        <v>3</v>
      </c>
      <c r="G905" s="1">
        <f t="shared" si="380"/>
        <v>3093</v>
      </c>
      <c r="H905" s="2">
        <f t="shared" si="381"/>
        <v>0.4224255667850314</v>
      </c>
      <c r="I905" s="2"/>
      <c r="J905" s="2">
        <f t="shared" si="382"/>
        <v>0.28134389511062552</v>
      </c>
      <c r="K905" s="2">
        <f t="shared" si="383"/>
        <v>0.70376946189565692</v>
      </c>
      <c r="L905" s="2">
        <f t="shared" si="384"/>
        <v>6.965310024583447E-3</v>
      </c>
      <c r="M905" s="2">
        <f t="shared" si="385"/>
        <v>7.9213329691341112E-3</v>
      </c>
      <c r="N905" s="38">
        <v>2060</v>
      </c>
      <c r="O905" s="38">
        <v>5153</v>
      </c>
      <c r="P905" s="38">
        <v>51</v>
      </c>
      <c r="Q905" s="38">
        <v>28</v>
      </c>
      <c r="R905" s="38"/>
      <c r="S905" s="38"/>
      <c r="T905" s="38">
        <v>2</v>
      </c>
      <c r="U905" s="38"/>
      <c r="V905" s="38"/>
      <c r="W905" s="38">
        <v>25</v>
      </c>
      <c r="X905" s="38"/>
      <c r="Y905" s="38"/>
      <c r="Z905" s="38">
        <v>2</v>
      </c>
      <c r="AA905" s="38"/>
      <c r="AB905" s="38"/>
      <c r="AC905" s="38"/>
      <c r="AD905" s="38"/>
      <c r="AE905" s="38"/>
      <c r="AF905" s="38"/>
      <c r="AG905" s="38"/>
      <c r="AH905" s="38">
        <v>1</v>
      </c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  <c r="BA905" s="3">
        <f>IF(Q905&gt;0,RANK(Q905,(N905:P905,Q905:AE905)),0)</f>
        <v>4</v>
      </c>
      <c r="BB905" s="3">
        <f>IF(R905&gt;0,RANK(R905,(N905:P905,Q905:AE905)),0)</f>
        <v>0</v>
      </c>
      <c r="BC905" s="3">
        <f>IF(S905&gt;0,RANK(S905,(N905:P905,Q905:AE905)),0)</f>
        <v>0</v>
      </c>
      <c r="BD905" s="3">
        <f>IF(T905&gt;0,RANK(T905,(N905:P905,Q905:AE905)),0)</f>
        <v>6</v>
      </c>
      <c r="BE905" s="2">
        <f t="shared" si="386"/>
        <v>3.8240917782026767E-3</v>
      </c>
      <c r="BF905" s="2">
        <f t="shared" si="387"/>
        <v>0</v>
      </c>
      <c r="BG905" s="2">
        <f t="shared" si="388"/>
        <v>0</v>
      </c>
      <c r="BH905" s="2">
        <f t="shared" si="389"/>
        <v>2.7314941272876261E-4</v>
      </c>
      <c r="BJ905" t="s">
        <v>2942</v>
      </c>
      <c r="BK905" t="s">
        <v>1591</v>
      </c>
      <c r="BL905">
        <v>3</v>
      </c>
      <c r="BN905">
        <v>0</v>
      </c>
      <c r="BO905" s="60">
        <v>19</v>
      </c>
      <c r="BP905" s="62">
        <v>145</v>
      </c>
      <c r="BQ905" s="66">
        <f t="shared" si="390"/>
        <v>19145</v>
      </c>
      <c r="BR905" s="66">
        <f t="shared" si="378"/>
        <v>19145</v>
      </c>
      <c r="BS905" s="3" t="s">
        <v>3083</v>
      </c>
    </row>
    <row r="906" spans="1:71" ht="14" hidden="1" customHeight="1" outlineLevel="1" x14ac:dyDescent="0.2">
      <c r="A906" t="s">
        <v>599</v>
      </c>
      <c r="B906" t="s">
        <v>1591</v>
      </c>
      <c r="C906" s="1">
        <f t="shared" si="379"/>
        <v>4982</v>
      </c>
      <c r="D906" s="3">
        <f>IF(N906&gt;0, RANK(N906,(N906:P906,Q906:AE906)),0)</f>
        <v>2</v>
      </c>
      <c r="E906" s="3">
        <f>IF(O906&gt;0,RANK(O906,(N906:P906,Q906:AE906)),0)</f>
        <v>1</v>
      </c>
      <c r="F906" s="3">
        <f>IF(P906&gt;0,RANK(P906,(N906:P906,Q906:AE906)),0)</f>
        <v>3</v>
      </c>
      <c r="G906" s="1">
        <f t="shared" si="380"/>
        <v>2238</v>
      </c>
      <c r="H906" s="2">
        <f t="shared" si="381"/>
        <v>0.44921718185467685</v>
      </c>
      <c r="I906" s="2"/>
      <c r="J906" s="2">
        <f t="shared" si="382"/>
        <v>0.26856684062625452</v>
      </c>
      <c r="K906" s="2">
        <f t="shared" si="383"/>
        <v>0.71778402248093132</v>
      </c>
      <c r="L906" s="2">
        <f t="shared" si="384"/>
        <v>9.0325170614211168E-3</v>
      </c>
      <c r="M906" s="2">
        <f t="shared" si="385"/>
        <v>4.6166198313931008E-3</v>
      </c>
      <c r="N906" s="38">
        <v>1338</v>
      </c>
      <c r="O906" s="38">
        <v>3576</v>
      </c>
      <c r="P906" s="38">
        <v>45</v>
      </c>
      <c r="Q906" s="38">
        <v>14</v>
      </c>
      <c r="R906" s="38"/>
      <c r="S906" s="38"/>
      <c r="T906" s="38">
        <v>2</v>
      </c>
      <c r="U906" s="38"/>
      <c r="V906" s="38"/>
      <c r="W906" s="38">
        <v>6</v>
      </c>
      <c r="X906" s="38"/>
      <c r="Y906" s="38"/>
      <c r="Z906" s="38">
        <v>0</v>
      </c>
      <c r="AA906" s="38"/>
      <c r="AB906" s="38"/>
      <c r="AC906" s="38"/>
      <c r="AD906" s="38"/>
      <c r="AE906" s="38"/>
      <c r="AF906" s="38"/>
      <c r="AG906" s="38"/>
      <c r="AH906" s="38">
        <v>1</v>
      </c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  <c r="BA906" s="3">
        <f>IF(Q906&gt;0,RANK(Q906,(N906:P906,Q906:AE906)),0)</f>
        <v>4</v>
      </c>
      <c r="BB906" s="3">
        <f>IF(R906&gt;0,RANK(R906,(N906:P906,Q906:AE906)),0)</f>
        <v>0</v>
      </c>
      <c r="BC906" s="3">
        <f>IF(S906&gt;0,RANK(S906,(N906:P906,Q906:AE906)),0)</f>
        <v>0</v>
      </c>
      <c r="BD906" s="3">
        <f>IF(T906&gt;0,RANK(T906,(N906:P906,Q906:AE906)),0)</f>
        <v>6</v>
      </c>
      <c r="BE906" s="2">
        <f t="shared" si="386"/>
        <v>2.8101164191087916E-3</v>
      </c>
      <c r="BF906" s="2">
        <f t="shared" si="387"/>
        <v>0</v>
      </c>
      <c r="BG906" s="2">
        <f t="shared" si="388"/>
        <v>0</v>
      </c>
      <c r="BH906" s="2">
        <f t="shared" si="389"/>
        <v>4.0144520272982739E-4</v>
      </c>
      <c r="BJ906" t="s">
        <v>599</v>
      </c>
      <c r="BK906" t="s">
        <v>1591</v>
      </c>
      <c r="BL906">
        <v>4</v>
      </c>
      <c r="BN906">
        <v>0</v>
      </c>
      <c r="BO906" s="60">
        <v>19</v>
      </c>
      <c r="BP906" s="62">
        <v>147</v>
      </c>
      <c r="BQ906" s="66">
        <f t="shared" si="390"/>
        <v>19147</v>
      </c>
      <c r="BR906" s="66">
        <f t="shared" si="378"/>
        <v>19147</v>
      </c>
      <c r="BS906" s="3" t="s">
        <v>3083</v>
      </c>
    </row>
    <row r="907" spans="1:71" ht="14" hidden="1" customHeight="1" outlineLevel="1" x14ac:dyDescent="0.2">
      <c r="A907" t="s">
        <v>228</v>
      </c>
      <c r="B907" t="s">
        <v>1591</v>
      </c>
      <c r="C907" s="1">
        <f t="shared" si="379"/>
        <v>13971</v>
      </c>
      <c r="D907" s="3">
        <f>IF(N907&gt;0, RANK(N907,(N907:P907,Q907:AE907)),0)</f>
        <v>2</v>
      </c>
      <c r="E907" s="3">
        <f>IF(O907&gt;0,RANK(O907,(N907:P907,Q907:AE907)),0)</f>
        <v>1</v>
      </c>
      <c r="F907" s="3">
        <f>IF(P907&gt;0,RANK(P907,(N907:P907,Q907:AE907)),0)</f>
        <v>3</v>
      </c>
      <c r="G907" s="1">
        <f t="shared" si="380"/>
        <v>7557</v>
      </c>
      <c r="H907" s="2">
        <f t="shared" si="381"/>
        <v>0.540906162765729</v>
      </c>
      <c r="I907" s="2"/>
      <c r="J907" s="2">
        <f t="shared" si="382"/>
        <v>0.22217450433039868</v>
      </c>
      <c r="K907" s="2">
        <f t="shared" si="383"/>
        <v>0.76308066709612765</v>
      </c>
      <c r="L907" s="2">
        <f t="shared" si="384"/>
        <v>7.6587216376780478E-3</v>
      </c>
      <c r="M907" s="2">
        <f t="shared" si="385"/>
        <v>7.0861069357956528E-3</v>
      </c>
      <c r="N907" s="38">
        <v>3104</v>
      </c>
      <c r="O907" s="38">
        <v>10661</v>
      </c>
      <c r="P907" s="38">
        <v>107</v>
      </c>
      <c r="Q907" s="38">
        <v>45</v>
      </c>
      <c r="R907" s="38"/>
      <c r="S907" s="38"/>
      <c r="T907" s="38">
        <v>7</v>
      </c>
      <c r="U907" s="38"/>
      <c r="V907" s="38"/>
      <c r="W907" s="38">
        <v>40</v>
      </c>
      <c r="X907" s="38"/>
      <c r="Y907" s="38"/>
      <c r="Z907" s="38">
        <v>3</v>
      </c>
      <c r="AA907" s="38"/>
      <c r="AB907" s="38"/>
      <c r="AC907" s="38"/>
      <c r="AD907" s="38"/>
      <c r="AE907" s="38"/>
      <c r="AF907" s="38"/>
      <c r="AG907" s="38"/>
      <c r="AH907" s="38">
        <v>4</v>
      </c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  <c r="BA907" s="3">
        <f>IF(Q907&gt;0,RANK(Q907,(N907:P907,Q907:AE907)),0)</f>
        <v>4</v>
      </c>
      <c r="BB907" s="3">
        <f>IF(R907&gt;0,RANK(R907,(N907:P907,Q907:AE907)),0)</f>
        <v>0</v>
      </c>
      <c r="BC907" s="3">
        <f>IF(S907&gt;0,RANK(S907,(N907:P907,Q907:AE907)),0)</f>
        <v>0</v>
      </c>
      <c r="BD907" s="3">
        <f>IF(T907&gt;0,RANK(T907,(N907:P907,Q907:AE907)),0)</f>
        <v>6</v>
      </c>
      <c r="BE907" s="2">
        <f t="shared" si="386"/>
        <v>3.2209576980888983E-3</v>
      </c>
      <c r="BF907" s="2">
        <f t="shared" si="387"/>
        <v>0</v>
      </c>
      <c r="BG907" s="2">
        <f t="shared" si="388"/>
        <v>0</v>
      </c>
      <c r="BH907" s="2">
        <f t="shared" si="389"/>
        <v>5.01037864147162E-4</v>
      </c>
      <c r="BJ907" t="s">
        <v>228</v>
      </c>
      <c r="BK907" t="s">
        <v>1591</v>
      </c>
      <c r="BL907">
        <v>4</v>
      </c>
      <c r="BN907">
        <v>0</v>
      </c>
      <c r="BO907" s="60">
        <v>19</v>
      </c>
      <c r="BP907" s="62">
        <v>149</v>
      </c>
      <c r="BQ907" s="66">
        <f t="shared" si="390"/>
        <v>19149</v>
      </c>
      <c r="BR907" s="66">
        <f t="shared" si="378"/>
        <v>19149</v>
      </c>
      <c r="BS907" s="3" t="s">
        <v>3083</v>
      </c>
    </row>
    <row r="908" spans="1:71" ht="14" hidden="1" customHeight="1" outlineLevel="1" x14ac:dyDescent="0.2">
      <c r="A908" t="s">
        <v>2578</v>
      </c>
      <c r="B908" t="s">
        <v>1591</v>
      </c>
      <c r="C908" s="1">
        <f t="shared" si="379"/>
        <v>3582</v>
      </c>
      <c r="D908" s="3">
        <f>IF(N908&gt;0, RANK(N908,(N908:P908,Q908:AE908)),0)</f>
        <v>2</v>
      </c>
      <c r="E908" s="3">
        <f>IF(O908&gt;0,RANK(O908,(N908:P908,Q908:AE908)),0)</f>
        <v>1</v>
      </c>
      <c r="F908" s="3">
        <f>IF(P908&gt;0,RANK(P908,(N908:P908,Q908:AE908)),0)</f>
        <v>3</v>
      </c>
      <c r="G908" s="1">
        <f t="shared" si="380"/>
        <v>1931</v>
      </c>
      <c r="H908" s="2">
        <f t="shared" si="381"/>
        <v>0.53908431044109439</v>
      </c>
      <c r="I908" s="2"/>
      <c r="J908" s="2">
        <f t="shared" si="382"/>
        <v>0.22222222222222221</v>
      </c>
      <c r="K908" s="2">
        <f t="shared" si="383"/>
        <v>0.7613065326633166</v>
      </c>
      <c r="L908" s="2">
        <f t="shared" si="384"/>
        <v>7.8168620882188723E-3</v>
      </c>
      <c r="M908" s="2">
        <f t="shared" si="385"/>
        <v>8.6543830262423137E-3</v>
      </c>
      <c r="N908" s="38">
        <v>796</v>
      </c>
      <c r="O908" s="38">
        <v>2727</v>
      </c>
      <c r="P908" s="38">
        <v>28</v>
      </c>
      <c r="Q908" s="38">
        <v>20</v>
      </c>
      <c r="R908" s="38"/>
      <c r="S908" s="38"/>
      <c r="T908" s="38">
        <v>2</v>
      </c>
      <c r="U908" s="38"/>
      <c r="V908" s="38"/>
      <c r="W908" s="38">
        <v>9</v>
      </c>
      <c r="X908" s="38"/>
      <c r="Y908" s="38"/>
      <c r="Z908" s="38">
        <v>0</v>
      </c>
      <c r="AA908" s="38"/>
      <c r="AB908" s="38"/>
      <c r="AC908" s="38"/>
      <c r="AD908" s="38"/>
      <c r="AE908" s="38"/>
      <c r="AF908" s="38"/>
      <c r="AG908" s="38"/>
      <c r="AH908" s="38">
        <v>0</v>
      </c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  <c r="BA908" s="3">
        <f>IF(Q908&gt;0,RANK(Q908,(N908:P908,Q908:AE908)),0)</f>
        <v>4</v>
      </c>
      <c r="BB908" s="3">
        <f>IF(R908&gt;0,RANK(R908,(N908:P908,Q908:AE908)),0)</f>
        <v>0</v>
      </c>
      <c r="BC908" s="3">
        <f>IF(S908&gt;0,RANK(S908,(N908:P908,Q908:AE908)),0)</f>
        <v>0</v>
      </c>
      <c r="BD908" s="3">
        <f>IF(T908&gt;0,RANK(T908,(N908:P908,Q908:AE908)),0)</f>
        <v>6</v>
      </c>
      <c r="BE908" s="2">
        <f t="shared" si="386"/>
        <v>5.5834729201563373E-3</v>
      </c>
      <c r="BF908" s="2">
        <f t="shared" si="387"/>
        <v>0</v>
      </c>
      <c r="BG908" s="2">
        <f t="shared" si="388"/>
        <v>0</v>
      </c>
      <c r="BH908" s="2">
        <f t="shared" si="389"/>
        <v>5.5834729201563373E-4</v>
      </c>
      <c r="BJ908" t="s">
        <v>2578</v>
      </c>
      <c r="BK908" t="s">
        <v>1591</v>
      </c>
      <c r="BL908">
        <v>4</v>
      </c>
      <c r="BN908">
        <v>0</v>
      </c>
      <c r="BO908" s="60">
        <v>19</v>
      </c>
      <c r="BP908" s="62">
        <v>151</v>
      </c>
      <c r="BQ908" s="66">
        <f t="shared" si="390"/>
        <v>19151</v>
      </c>
      <c r="BR908" s="66">
        <f t="shared" si="378"/>
        <v>19151</v>
      </c>
      <c r="BS908" s="3" t="s">
        <v>3083</v>
      </c>
    </row>
    <row r="909" spans="1:71" ht="14" hidden="1" customHeight="1" outlineLevel="1" x14ac:dyDescent="0.2">
      <c r="A909" t="s">
        <v>860</v>
      </c>
      <c r="B909" t="s">
        <v>1591</v>
      </c>
      <c r="C909" s="1">
        <f t="shared" si="379"/>
        <v>256838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>IF(P909&gt;0,RANK(P909,(N909:P909,Q909:AE909)),0)</f>
        <v>3</v>
      </c>
      <c r="G909" s="1">
        <f t="shared" si="380"/>
        <v>27835</v>
      </c>
      <c r="H909" s="2">
        <f t="shared" si="381"/>
        <v>0.10837570764450744</v>
      </c>
      <c r="I909" s="2"/>
      <c r="J909" s="2">
        <f t="shared" si="382"/>
        <v>0.54538269259221761</v>
      </c>
      <c r="K909" s="2">
        <f t="shared" si="383"/>
        <v>0.43700698494771023</v>
      </c>
      <c r="L909" s="2">
        <f t="shared" si="384"/>
        <v>6.2140337489000851E-3</v>
      </c>
      <c r="M909" s="2">
        <f t="shared" si="385"/>
        <v>1.1396288711172074E-2</v>
      </c>
      <c r="N909" s="38">
        <v>140075</v>
      </c>
      <c r="O909" s="38">
        <v>112240</v>
      </c>
      <c r="P909" s="38">
        <v>1596</v>
      </c>
      <c r="Q909" s="38">
        <v>1211</v>
      </c>
      <c r="R909" s="38"/>
      <c r="S909" s="38"/>
      <c r="T909" s="38">
        <v>321</v>
      </c>
      <c r="U909" s="38"/>
      <c r="V909" s="38"/>
      <c r="W909" s="38">
        <v>1275</v>
      </c>
      <c r="X909" s="38"/>
      <c r="Y909" s="38"/>
      <c r="Z909" s="38">
        <v>62</v>
      </c>
      <c r="AA909" s="38"/>
      <c r="AB909" s="38"/>
      <c r="AC909" s="38"/>
      <c r="AD909" s="38"/>
      <c r="AE909" s="38"/>
      <c r="AF909" s="38"/>
      <c r="AG909" s="38"/>
      <c r="AH909" s="38">
        <v>58</v>
      </c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  <c r="BA909" s="3">
        <f>IF(Q909&gt;0,RANK(Q909,(N909:P909,Q909:AE909)),0)</f>
        <v>5</v>
      </c>
      <c r="BB909" s="3">
        <f>IF(R909&gt;0,RANK(R909,(N909:P909,Q909:AE909)),0)</f>
        <v>0</v>
      </c>
      <c r="BC909" s="3">
        <f>IF(S909&gt;0,RANK(S909,(N909:P909,Q909:AE909)),0)</f>
        <v>0</v>
      </c>
      <c r="BD909" s="3">
        <f>IF(T909&gt;0,RANK(T909,(N909:P909,Q909:AE909)),0)</f>
        <v>6</v>
      </c>
      <c r="BE909" s="2">
        <f t="shared" si="386"/>
        <v>4.7150343796478712E-3</v>
      </c>
      <c r="BF909" s="2">
        <f t="shared" si="387"/>
        <v>0</v>
      </c>
      <c r="BG909" s="2">
        <f t="shared" si="388"/>
        <v>0</v>
      </c>
      <c r="BH909" s="2">
        <f t="shared" si="389"/>
        <v>1.249815058519378E-3</v>
      </c>
      <c r="BJ909" t="s">
        <v>860</v>
      </c>
      <c r="BK909" t="s">
        <v>1591</v>
      </c>
      <c r="BL909">
        <v>3</v>
      </c>
      <c r="BN909">
        <v>0</v>
      </c>
      <c r="BO909" s="60">
        <v>19</v>
      </c>
      <c r="BP909" s="62">
        <v>153</v>
      </c>
      <c r="BQ909" s="66">
        <f t="shared" si="390"/>
        <v>19153</v>
      </c>
      <c r="BR909" s="66">
        <f t="shared" si="378"/>
        <v>19153</v>
      </c>
      <c r="BS909" s="3" t="s">
        <v>3083</v>
      </c>
    </row>
    <row r="910" spans="1:71" ht="14" hidden="1" customHeight="1" outlineLevel="1" x14ac:dyDescent="0.2">
      <c r="A910" t="s">
        <v>1193</v>
      </c>
      <c r="B910" t="s">
        <v>1591</v>
      </c>
      <c r="C910" s="1">
        <f t="shared" si="379"/>
        <v>44559</v>
      </c>
      <c r="D910" s="3">
        <f>IF(N910&gt;0, RANK(N910,(N910:P910,Q910:AE910)),0)</f>
        <v>2</v>
      </c>
      <c r="E910" s="3">
        <f>IF(O910&gt;0,RANK(O910,(N910:P910,Q910:AE910)),0)</f>
        <v>1</v>
      </c>
      <c r="F910" s="3">
        <f>IF(P910&gt;0,RANK(P910,(N910:P910,Q910:AE910)),0)</f>
        <v>3</v>
      </c>
      <c r="G910" s="1">
        <f t="shared" si="380"/>
        <v>8867</v>
      </c>
      <c r="H910" s="2">
        <f t="shared" si="381"/>
        <v>0.19899459144056195</v>
      </c>
      <c r="I910" s="2"/>
      <c r="J910" s="2">
        <f t="shared" si="382"/>
        <v>0.39201956955946049</v>
      </c>
      <c r="K910" s="2">
        <f t="shared" si="383"/>
        <v>0.59101416100002246</v>
      </c>
      <c r="L910" s="2">
        <f t="shared" si="384"/>
        <v>8.6402298076707282E-3</v>
      </c>
      <c r="M910" s="2">
        <f t="shared" si="385"/>
        <v>8.3260396328463174E-3</v>
      </c>
      <c r="N910" s="38">
        <v>17468</v>
      </c>
      <c r="O910" s="38">
        <v>26335</v>
      </c>
      <c r="P910" s="38">
        <v>385</v>
      </c>
      <c r="Q910" s="38">
        <v>190</v>
      </c>
      <c r="R910" s="38"/>
      <c r="S910" s="38"/>
      <c r="T910" s="38">
        <v>17</v>
      </c>
      <c r="U910" s="38"/>
      <c r="V910" s="38"/>
      <c r="W910" s="38">
        <v>148</v>
      </c>
      <c r="X910" s="38"/>
      <c r="Y910" s="38"/>
      <c r="Z910" s="38">
        <v>13</v>
      </c>
      <c r="AA910" s="38"/>
      <c r="AB910" s="38"/>
      <c r="AC910" s="38"/>
      <c r="AD910" s="38"/>
      <c r="AE910" s="38"/>
      <c r="AF910" s="38"/>
      <c r="AG910" s="38"/>
      <c r="AH910" s="38">
        <v>3</v>
      </c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  <c r="BA910" s="3">
        <f>IF(Q910&gt;0,RANK(Q910,(N910:P910,Q910:AE910)),0)</f>
        <v>4</v>
      </c>
      <c r="BB910" s="3">
        <f>IF(R910&gt;0,RANK(R910,(N910:P910,Q910:AE910)),0)</f>
        <v>0</v>
      </c>
      <c r="BC910" s="3">
        <f>IF(S910&gt;0,RANK(S910,(N910:P910,Q910:AE910)),0)</f>
        <v>0</v>
      </c>
      <c r="BD910" s="3">
        <f>IF(T910&gt;0,RANK(T910,(N910:P910,Q910:AE910)),0)</f>
        <v>6</v>
      </c>
      <c r="BE910" s="2">
        <f t="shared" si="386"/>
        <v>4.2640095154738659E-3</v>
      </c>
      <c r="BF910" s="2">
        <f t="shared" si="387"/>
        <v>0</v>
      </c>
      <c r="BG910" s="2">
        <f t="shared" si="388"/>
        <v>0</v>
      </c>
      <c r="BH910" s="2">
        <f t="shared" si="389"/>
        <v>3.8151664085818801E-4</v>
      </c>
      <c r="BJ910" t="s">
        <v>1193</v>
      </c>
      <c r="BK910" t="s">
        <v>1591</v>
      </c>
      <c r="BL910">
        <v>4</v>
      </c>
      <c r="BN910">
        <v>0</v>
      </c>
      <c r="BO910" s="60">
        <v>19</v>
      </c>
      <c r="BP910" s="62">
        <v>155</v>
      </c>
      <c r="BQ910" s="66">
        <f t="shared" si="390"/>
        <v>19155</v>
      </c>
      <c r="BR910" s="66">
        <f t="shared" si="378"/>
        <v>19155</v>
      </c>
      <c r="BS910" s="3" t="s">
        <v>3083</v>
      </c>
    </row>
    <row r="911" spans="1:71" ht="14" hidden="1" customHeight="1" outlineLevel="1" x14ac:dyDescent="0.2">
      <c r="A911" t="s">
        <v>1745</v>
      </c>
      <c r="B911" t="s">
        <v>1591</v>
      </c>
      <c r="C911" s="1">
        <f t="shared" si="379"/>
        <v>10013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>IF(P911&gt;0,RANK(P911,(N911:P911,Q911:AE911)),0)</f>
        <v>3</v>
      </c>
      <c r="G911" s="1">
        <f t="shared" si="380"/>
        <v>1691</v>
      </c>
      <c r="H911" s="2">
        <f t="shared" si="381"/>
        <v>0.16888045540796964</v>
      </c>
      <c r="I911" s="2"/>
      <c r="J911" s="2">
        <f t="shared" si="382"/>
        <v>0.40617197643064018</v>
      </c>
      <c r="K911" s="2">
        <f t="shared" si="383"/>
        <v>0.57505243183860977</v>
      </c>
      <c r="L911" s="2">
        <f t="shared" si="384"/>
        <v>9.6874063717167676E-3</v>
      </c>
      <c r="M911" s="2">
        <f t="shared" si="385"/>
        <v>9.0881853590332844E-3</v>
      </c>
      <c r="N911" s="38">
        <v>4067</v>
      </c>
      <c r="O911" s="38">
        <v>5758</v>
      </c>
      <c r="P911" s="38">
        <v>97</v>
      </c>
      <c r="Q911" s="38">
        <v>33</v>
      </c>
      <c r="R911" s="38"/>
      <c r="S911" s="38"/>
      <c r="T911" s="38">
        <v>10</v>
      </c>
      <c r="U911" s="38"/>
      <c r="V911" s="38"/>
      <c r="W911" s="38">
        <v>42</v>
      </c>
      <c r="X911" s="38"/>
      <c r="Y911" s="38"/>
      <c r="Z911" s="38">
        <v>2</v>
      </c>
      <c r="AA911" s="38"/>
      <c r="AB911" s="38"/>
      <c r="AC911" s="38"/>
      <c r="AD911" s="38"/>
      <c r="AE911" s="38"/>
      <c r="AF911" s="38"/>
      <c r="AG911" s="38"/>
      <c r="AH911" s="38">
        <v>4</v>
      </c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  <c r="BA911" s="3">
        <f>IF(Q911&gt;0,RANK(Q911,(N911:P911,Q911:AE911)),0)</f>
        <v>5</v>
      </c>
      <c r="BB911" s="3">
        <f>IF(R911&gt;0,RANK(R911,(N911:P911,Q911:AE911)),0)</f>
        <v>0</v>
      </c>
      <c r="BC911" s="3">
        <f>IF(S911&gt;0,RANK(S911,(N911:P911,Q911:AE911)),0)</f>
        <v>0</v>
      </c>
      <c r="BD911" s="3">
        <f>IF(T911&gt;0,RANK(T911,(N911:P911,Q911:AE911)),0)</f>
        <v>6</v>
      </c>
      <c r="BE911" s="2">
        <f t="shared" si="386"/>
        <v>3.2957155697593129E-3</v>
      </c>
      <c r="BF911" s="2">
        <f t="shared" si="387"/>
        <v>0</v>
      </c>
      <c r="BG911" s="2">
        <f t="shared" si="388"/>
        <v>0</v>
      </c>
      <c r="BH911" s="2">
        <f t="shared" si="389"/>
        <v>9.9870168780585248E-4</v>
      </c>
      <c r="BJ911" t="s">
        <v>1745</v>
      </c>
      <c r="BK911" t="s">
        <v>1591</v>
      </c>
      <c r="BL911">
        <v>2</v>
      </c>
      <c r="BN911">
        <v>0</v>
      </c>
      <c r="BO911" s="60">
        <v>19</v>
      </c>
      <c r="BP911" s="62">
        <v>157</v>
      </c>
      <c r="BQ911" s="66">
        <f t="shared" si="390"/>
        <v>19157</v>
      </c>
      <c r="BR911" s="66">
        <f t="shared" si="378"/>
        <v>19157</v>
      </c>
      <c r="BS911" s="3" t="s">
        <v>3083</v>
      </c>
    </row>
    <row r="912" spans="1:71" ht="14" hidden="1" customHeight="1" outlineLevel="1" x14ac:dyDescent="0.2">
      <c r="A912" t="s">
        <v>1420</v>
      </c>
      <c r="B912" t="s">
        <v>1591</v>
      </c>
      <c r="C912" s="1">
        <f t="shared" si="379"/>
        <v>2686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>IF(P912&gt;0,RANK(P912,(N912:P912,Q912:AE912)),0)</f>
        <v>3</v>
      </c>
      <c r="G912" s="1">
        <f t="shared" si="380"/>
        <v>1377</v>
      </c>
      <c r="H912" s="2">
        <f t="shared" si="381"/>
        <v>0.51265822784810122</v>
      </c>
      <c r="I912" s="2"/>
      <c r="J912" s="2">
        <f t="shared" si="382"/>
        <v>0.23752792256142963</v>
      </c>
      <c r="K912" s="2">
        <f t="shared" si="383"/>
        <v>0.75018615040953085</v>
      </c>
      <c r="L912" s="2">
        <f t="shared" si="384"/>
        <v>1.0052122114668651E-2</v>
      </c>
      <c r="M912" s="2">
        <f t="shared" si="385"/>
        <v>2.2338049143708714E-3</v>
      </c>
      <c r="N912" s="38">
        <v>638</v>
      </c>
      <c r="O912" s="38">
        <v>2015</v>
      </c>
      <c r="P912" s="38">
        <v>27</v>
      </c>
      <c r="Q912" s="38">
        <v>3</v>
      </c>
      <c r="R912" s="38"/>
      <c r="S912" s="38"/>
      <c r="T912" s="38">
        <v>0</v>
      </c>
      <c r="U912" s="38"/>
      <c r="V912" s="38"/>
      <c r="W912" s="38">
        <v>3</v>
      </c>
      <c r="X912" s="38"/>
      <c r="Y912" s="38"/>
      <c r="Z912" s="38">
        <v>0</v>
      </c>
      <c r="AA912" s="38"/>
      <c r="AB912" s="38"/>
      <c r="AC912" s="38"/>
      <c r="AD912" s="38"/>
      <c r="AE912" s="38"/>
      <c r="AF912" s="38"/>
      <c r="AG912" s="38"/>
      <c r="AH912" s="38">
        <v>0</v>
      </c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  <c r="BA912" s="3">
        <f>IF(Q912&gt;0,RANK(Q912,(N912:P912,Q912:AE912)),0)</f>
        <v>4</v>
      </c>
      <c r="BB912" s="3">
        <f>IF(R912&gt;0,RANK(R912,(N912:P912,Q912:AE912)),0)</f>
        <v>0</v>
      </c>
      <c r="BC912" s="3">
        <f>IF(S912&gt;0,RANK(S912,(N912:P912,Q912:AE912)),0)</f>
        <v>0</v>
      </c>
      <c r="BD912" s="3">
        <f>IF(T912&gt;0,RANK(T912,(N912:P912,Q912:AE912)),0)</f>
        <v>0</v>
      </c>
      <c r="BE912" s="2">
        <f t="shared" si="386"/>
        <v>1.1169024571854058E-3</v>
      </c>
      <c r="BF912" s="2">
        <f t="shared" si="387"/>
        <v>0</v>
      </c>
      <c r="BG912" s="2">
        <f t="shared" si="388"/>
        <v>0</v>
      </c>
      <c r="BH912" s="2">
        <f t="shared" si="389"/>
        <v>0</v>
      </c>
      <c r="BJ912" t="s">
        <v>1420</v>
      </c>
      <c r="BK912" t="s">
        <v>1591</v>
      </c>
      <c r="BL912">
        <v>3</v>
      </c>
      <c r="BN912">
        <v>0</v>
      </c>
      <c r="BO912" s="60">
        <v>19</v>
      </c>
      <c r="BP912" s="62">
        <v>159</v>
      </c>
      <c r="BQ912" s="66">
        <f t="shared" si="390"/>
        <v>19159</v>
      </c>
      <c r="BR912" s="66">
        <f t="shared" si="378"/>
        <v>19159</v>
      </c>
      <c r="BS912" s="3" t="s">
        <v>3083</v>
      </c>
    </row>
    <row r="913" spans="1:71" ht="14" hidden="1" customHeight="1" outlineLevel="1" x14ac:dyDescent="0.2">
      <c r="A913" t="s">
        <v>772</v>
      </c>
      <c r="B913" t="s">
        <v>1591</v>
      </c>
      <c r="C913" s="1">
        <f t="shared" si="379"/>
        <v>5460</v>
      </c>
      <c r="D913" s="3">
        <f>IF(N913&gt;0, RANK(N913,(N913:P913,Q913:AE913)),0)</f>
        <v>2</v>
      </c>
      <c r="E913" s="3">
        <f>IF(O913&gt;0,RANK(O913,(N913:P913,Q913:AE913)),0)</f>
        <v>1</v>
      </c>
      <c r="F913" s="3">
        <f>IF(P913&gt;0,RANK(P913,(N913:P913,Q913:AE913)),0)</f>
        <v>3</v>
      </c>
      <c r="G913" s="1">
        <f t="shared" si="380"/>
        <v>2811</v>
      </c>
      <c r="H913" s="2">
        <f t="shared" si="381"/>
        <v>0.51483516483516478</v>
      </c>
      <c r="I913" s="2"/>
      <c r="J913" s="2">
        <f t="shared" si="382"/>
        <v>0.23608058608058607</v>
      </c>
      <c r="K913" s="2">
        <f t="shared" si="383"/>
        <v>0.75091575091575091</v>
      </c>
      <c r="L913" s="2">
        <f t="shared" si="384"/>
        <v>7.326007326007326E-3</v>
      </c>
      <c r="M913" s="2">
        <f t="shared" si="385"/>
        <v>5.6776556776556315E-3</v>
      </c>
      <c r="N913" s="38">
        <v>1289</v>
      </c>
      <c r="O913" s="38">
        <v>4100</v>
      </c>
      <c r="P913" s="38">
        <v>40</v>
      </c>
      <c r="Q913" s="38">
        <v>13</v>
      </c>
      <c r="R913" s="38"/>
      <c r="S913" s="38"/>
      <c r="T913" s="38">
        <v>1</v>
      </c>
      <c r="U913" s="38"/>
      <c r="V913" s="38"/>
      <c r="W913" s="38">
        <v>12</v>
      </c>
      <c r="X913" s="38"/>
      <c r="Y913" s="38"/>
      <c r="Z913" s="38">
        <v>2</v>
      </c>
      <c r="AA913" s="38"/>
      <c r="AB913" s="38"/>
      <c r="AC913" s="38"/>
      <c r="AD913" s="38"/>
      <c r="AE913" s="38"/>
      <c r="AF913" s="38"/>
      <c r="AG913" s="38"/>
      <c r="AH913" s="38">
        <v>3</v>
      </c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  <c r="BA913" s="3">
        <f>IF(Q913&gt;0,RANK(Q913,(N913:P913,Q913:AE913)),0)</f>
        <v>4</v>
      </c>
      <c r="BB913" s="3">
        <f>IF(R913&gt;0,RANK(R913,(N913:P913,Q913:AE913)),0)</f>
        <v>0</v>
      </c>
      <c r="BC913" s="3">
        <f>IF(S913&gt;0,RANK(S913,(N913:P913,Q913:AE913)),0)</f>
        <v>0</v>
      </c>
      <c r="BD913" s="3">
        <f>IF(T913&gt;0,RANK(T913,(N913:P913,Q913:AE913)),0)</f>
        <v>7</v>
      </c>
      <c r="BE913" s="2">
        <f t="shared" si="386"/>
        <v>2.3809523809523812E-3</v>
      </c>
      <c r="BF913" s="2">
        <f t="shared" si="387"/>
        <v>0</v>
      </c>
      <c r="BG913" s="2">
        <f t="shared" si="388"/>
        <v>0</v>
      </c>
      <c r="BH913" s="2">
        <f t="shared" si="389"/>
        <v>1.8315018315018315E-4</v>
      </c>
      <c r="BJ913" t="s">
        <v>772</v>
      </c>
      <c r="BK913" t="s">
        <v>1591</v>
      </c>
      <c r="BL913">
        <v>4</v>
      </c>
      <c r="BN913">
        <v>0</v>
      </c>
      <c r="BO913" s="60">
        <v>19</v>
      </c>
      <c r="BP913" s="62">
        <v>161</v>
      </c>
      <c r="BQ913" s="66">
        <f t="shared" si="390"/>
        <v>19161</v>
      </c>
      <c r="BR913" s="66">
        <f t="shared" si="378"/>
        <v>19161</v>
      </c>
      <c r="BS913" s="3" t="s">
        <v>3083</v>
      </c>
    </row>
    <row r="914" spans="1:71" ht="14" hidden="1" customHeight="1" outlineLevel="1" x14ac:dyDescent="0.2">
      <c r="A914" t="s">
        <v>811</v>
      </c>
      <c r="B914" t="s">
        <v>1591</v>
      </c>
      <c r="C914" s="1">
        <f t="shared" si="379"/>
        <v>90133</v>
      </c>
      <c r="D914" s="3">
        <f>IF(N914&gt;0, RANK(N914,(N914:P914,Q914:AE914)),0)</f>
        <v>2</v>
      </c>
      <c r="E914" s="3">
        <f>IF(O914&gt;0,RANK(O914,(N914:P914,Q914:AE914)),0)</f>
        <v>1</v>
      </c>
      <c r="F914" s="3">
        <f>IF(P914&gt;0,RANK(P914,(N914:P914,Q914:AE914)),0)</f>
        <v>3</v>
      </c>
      <c r="G914" s="1">
        <f t="shared" si="380"/>
        <v>3497</v>
      </c>
      <c r="H914" s="2">
        <f t="shared" si="381"/>
        <v>3.8798220407619849E-2</v>
      </c>
      <c r="I914" s="2"/>
      <c r="J914" s="2">
        <f t="shared" si="382"/>
        <v>0.47129242341872568</v>
      </c>
      <c r="K914" s="2">
        <f t="shared" si="383"/>
        <v>0.5100906438263455</v>
      </c>
      <c r="L914" s="2">
        <f t="shared" si="384"/>
        <v>8.0214793693763661E-3</v>
      </c>
      <c r="M914" s="2">
        <f t="shared" si="385"/>
        <v>1.0595453385552451E-2</v>
      </c>
      <c r="N914" s="38">
        <v>42479</v>
      </c>
      <c r="O914" s="38">
        <v>45976</v>
      </c>
      <c r="P914" s="38">
        <v>723</v>
      </c>
      <c r="Q914" s="38">
        <v>439</v>
      </c>
      <c r="R914" s="38"/>
      <c r="S914" s="38"/>
      <c r="T914" s="38">
        <v>86</v>
      </c>
      <c r="U914" s="38"/>
      <c r="V914" s="38"/>
      <c r="W914" s="38">
        <v>390</v>
      </c>
      <c r="X914" s="38"/>
      <c r="Y914" s="38"/>
      <c r="Z914" s="38">
        <v>20</v>
      </c>
      <c r="AA914" s="38"/>
      <c r="AB914" s="38"/>
      <c r="AC914" s="38"/>
      <c r="AD914" s="38"/>
      <c r="AE914" s="38"/>
      <c r="AF914" s="38"/>
      <c r="AG914" s="38"/>
      <c r="AH914" s="38">
        <v>20</v>
      </c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  <c r="BA914" s="3">
        <f>IF(Q914&gt;0,RANK(Q914,(N914:P914,Q914:AE914)),0)</f>
        <v>4</v>
      </c>
      <c r="BB914" s="3">
        <f>IF(R914&gt;0,RANK(R914,(N914:P914,Q914:AE914)),0)</f>
        <v>0</v>
      </c>
      <c r="BC914" s="3">
        <f>IF(S914&gt;0,RANK(S914,(N914:P914,Q914:AE914)),0)</f>
        <v>0</v>
      </c>
      <c r="BD914" s="3">
        <f>IF(T914&gt;0,RANK(T914,(N914:P914,Q914:AE914)),0)</f>
        <v>6</v>
      </c>
      <c r="BE914" s="2">
        <f t="shared" si="386"/>
        <v>4.8705801426780423E-3</v>
      </c>
      <c r="BF914" s="2">
        <f t="shared" si="387"/>
        <v>0</v>
      </c>
      <c r="BG914" s="2">
        <f t="shared" si="388"/>
        <v>0</v>
      </c>
      <c r="BH914" s="2">
        <f t="shared" si="389"/>
        <v>9.541455404790698E-4</v>
      </c>
      <c r="BJ914" t="s">
        <v>811</v>
      </c>
      <c r="BK914" t="s">
        <v>1591</v>
      </c>
      <c r="BL914">
        <v>1</v>
      </c>
      <c r="BN914">
        <v>0</v>
      </c>
      <c r="BO914" s="60">
        <v>19</v>
      </c>
      <c r="BP914" s="62">
        <v>163</v>
      </c>
      <c r="BQ914" s="66">
        <f t="shared" si="390"/>
        <v>19163</v>
      </c>
      <c r="BR914" s="66">
        <f t="shared" si="378"/>
        <v>19163</v>
      </c>
      <c r="BS914" s="3" t="s">
        <v>3083</v>
      </c>
    </row>
    <row r="915" spans="1:71" ht="14" hidden="1" customHeight="1" outlineLevel="1" x14ac:dyDescent="0.2">
      <c r="A915" t="s">
        <v>23</v>
      </c>
      <c r="B915" t="s">
        <v>1591</v>
      </c>
      <c r="C915" s="1">
        <f t="shared" si="379"/>
        <v>6505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>IF(P915&gt;0,RANK(P915,(N915:P915,Q915:AE915)),0)</f>
        <v>3</v>
      </c>
      <c r="G915" s="1">
        <f t="shared" si="380"/>
        <v>2789</v>
      </c>
      <c r="H915" s="2">
        <f t="shared" si="381"/>
        <v>0.42874711760184475</v>
      </c>
      <c r="I915" s="2"/>
      <c r="J915" s="2">
        <f t="shared" si="382"/>
        <v>0.27840122982321291</v>
      </c>
      <c r="K915" s="2">
        <f t="shared" si="383"/>
        <v>0.70714834742505761</v>
      </c>
      <c r="L915" s="2">
        <f t="shared" si="384"/>
        <v>7.532667179093005E-3</v>
      </c>
      <c r="M915" s="2">
        <f t="shared" si="385"/>
        <v>6.9177555726364698E-3</v>
      </c>
      <c r="N915" s="38">
        <v>1811</v>
      </c>
      <c r="O915" s="38">
        <v>4600</v>
      </c>
      <c r="P915" s="38">
        <v>49</v>
      </c>
      <c r="Q915" s="38">
        <v>21</v>
      </c>
      <c r="R915" s="38"/>
      <c r="S915" s="38"/>
      <c r="T915" s="38">
        <v>3</v>
      </c>
      <c r="U915" s="38"/>
      <c r="V915" s="38"/>
      <c r="W915" s="38">
        <v>19</v>
      </c>
      <c r="X915" s="38"/>
      <c r="Y915" s="38"/>
      <c r="Z915" s="38">
        <v>0</v>
      </c>
      <c r="AA915" s="38"/>
      <c r="AB915" s="38"/>
      <c r="AC915" s="38"/>
      <c r="AD915" s="38"/>
      <c r="AE915" s="38"/>
      <c r="AF915" s="38"/>
      <c r="AG915" s="38"/>
      <c r="AH915" s="38">
        <v>2</v>
      </c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  <c r="BA915" s="3">
        <f>IF(Q915&gt;0,RANK(Q915,(N915:P915,Q915:AE915)),0)</f>
        <v>4</v>
      </c>
      <c r="BB915" s="3">
        <f>IF(R915&gt;0,RANK(R915,(N915:P915,Q915:AE915)),0)</f>
        <v>0</v>
      </c>
      <c r="BC915" s="3">
        <f>IF(S915&gt;0,RANK(S915,(N915:P915,Q915:AE915)),0)</f>
        <v>0</v>
      </c>
      <c r="BD915" s="3">
        <f>IF(T915&gt;0,RANK(T915,(N915:P915,Q915:AE915)),0)</f>
        <v>6</v>
      </c>
      <c r="BE915" s="2">
        <f t="shared" si="386"/>
        <v>3.2282859338970023E-3</v>
      </c>
      <c r="BF915" s="2">
        <f t="shared" si="387"/>
        <v>0</v>
      </c>
      <c r="BG915" s="2">
        <f t="shared" si="388"/>
        <v>0</v>
      </c>
      <c r="BH915" s="2">
        <f t="shared" si="389"/>
        <v>4.6118370484242888E-4</v>
      </c>
      <c r="BJ915" t="s">
        <v>23</v>
      </c>
      <c r="BK915" t="s">
        <v>1591</v>
      </c>
      <c r="BL915">
        <v>4</v>
      </c>
      <c r="BN915">
        <v>0</v>
      </c>
      <c r="BO915" s="60">
        <v>19</v>
      </c>
      <c r="BP915" s="62">
        <v>165</v>
      </c>
      <c r="BQ915" s="66">
        <f t="shared" si="390"/>
        <v>19165</v>
      </c>
      <c r="BR915" s="66">
        <f t="shared" si="378"/>
        <v>19165</v>
      </c>
      <c r="BS915" s="3" t="s">
        <v>3083</v>
      </c>
    </row>
    <row r="916" spans="1:71" ht="14" hidden="1" customHeight="1" outlineLevel="1" x14ac:dyDescent="0.2">
      <c r="A916" t="s">
        <v>974</v>
      </c>
      <c r="B916" t="s">
        <v>1591</v>
      </c>
      <c r="C916" s="1">
        <f t="shared" si="379"/>
        <v>19001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>IF(P916&gt;0,RANK(P916,(N916:P916,Q916:AE916)),0)</f>
        <v>4</v>
      </c>
      <c r="G916" s="1">
        <f t="shared" si="380"/>
        <v>13427</v>
      </c>
      <c r="H916" s="2">
        <f t="shared" si="381"/>
        <v>0.70664701857796963</v>
      </c>
      <c r="I916" s="2"/>
      <c r="J916" s="2">
        <f t="shared" si="382"/>
        <v>0.13820325246039683</v>
      </c>
      <c r="K916" s="2">
        <f t="shared" si="383"/>
        <v>0.84485027103836641</v>
      </c>
      <c r="L916" s="2">
        <f t="shared" si="384"/>
        <v>5.6312825640755749E-3</v>
      </c>
      <c r="M916" s="2">
        <f t="shared" si="385"/>
        <v>1.1315193937161131E-2</v>
      </c>
      <c r="N916" s="38">
        <v>2626</v>
      </c>
      <c r="O916" s="38">
        <v>16053</v>
      </c>
      <c r="P916" s="38">
        <v>107</v>
      </c>
      <c r="Q916" s="38">
        <v>78</v>
      </c>
      <c r="R916" s="38"/>
      <c r="S916" s="38"/>
      <c r="T916" s="38">
        <v>7</v>
      </c>
      <c r="U916" s="38"/>
      <c r="V916" s="38"/>
      <c r="W916" s="38">
        <v>120</v>
      </c>
      <c r="X916" s="38"/>
      <c r="Y916" s="38"/>
      <c r="Z916" s="38">
        <v>9</v>
      </c>
      <c r="AA916" s="38"/>
      <c r="AB916" s="38"/>
      <c r="AC916" s="38"/>
      <c r="AD916" s="38"/>
      <c r="AE916" s="38"/>
      <c r="AF916" s="38"/>
      <c r="AG916" s="38"/>
      <c r="AH916" s="38">
        <v>1</v>
      </c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  <c r="BA916" s="3">
        <f>IF(Q916&gt;0,RANK(Q916,(N916:P916,Q916:AE916)),0)</f>
        <v>5</v>
      </c>
      <c r="BB916" s="3">
        <f>IF(R916&gt;0,RANK(R916,(N916:P916,Q916:AE916)),0)</f>
        <v>0</v>
      </c>
      <c r="BC916" s="3">
        <f>IF(S916&gt;0,RANK(S916,(N916:P916,Q916:AE916)),0)</f>
        <v>0</v>
      </c>
      <c r="BD916" s="3">
        <f>IF(T916&gt;0,RANK(T916,(N916:P916,Q916:AE916)),0)</f>
        <v>7</v>
      </c>
      <c r="BE916" s="2">
        <f t="shared" si="386"/>
        <v>4.1050471027840639E-3</v>
      </c>
      <c r="BF916" s="2">
        <f t="shared" si="387"/>
        <v>0</v>
      </c>
      <c r="BG916" s="2">
        <f t="shared" si="388"/>
        <v>0</v>
      </c>
      <c r="BH916" s="2">
        <f t="shared" si="389"/>
        <v>3.684016630703647E-4</v>
      </c>
      <c r="BJ916" t="s">
        <v>974</v>
      </c>
      <c r="BK916" t="s">
        <v>1591</v>
      </c>
      <c r="BL916">
        <v>4</v>
      </c>
      <c r="BN916">
        <v>0</v>
      </c>
      <c r="BO916" s="60">
        <v>19</v>
      </c>
      <c r="BP916" s="62">
        <v>167</v>
      </c>
      <c r="BQ916" s="66">
        <f t="shared" si="390"/>
        <v>19167</v>
      </c>
      <c r="BR916" s="66">
        <f t="shared" si="378"/>
        <v>19167</v>
      </c>
      <c r="BS916" s="3" t="s">
        <v>3083</v>
      </c>
    </row>
    <row r="917" spans="1:71" ht="14" hidden="1" customHeight="1" outlineLevel="1" x14ac:dyDescent="0.2">
      <c r="A917" t="s">
        <v>111</v>
      </c>
      <c r="B917" t="s">
        <v>1591</v>
      </c>
      <c r="C917" s="1">
        <f t="shared" si="379"/>
        <v>49526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>IF(P917&gt;0,RANK(P917,(N917:P917,Q917:AE917)),0)</f>
        <v>3</v>
      </c>
      <c r="G917" s="1">
        <f t="shared" si="380"/>
        <v>5100</v>
      </c>
      <c r="H917" s="2">
        <f t="shared" si="381"/>
        <v>0.10297621451358882</v>
      </c>
      <c r="I917" s="2"/>
      <c r="J917" s="2">
        <f t="shared" si="382"/>
        <v>0.54042321205023625</v>
      </c>
      <c r="K917" s="2">
        <f t="shared" si="383"/>
        <v>0.4374469975366474</v>
      </c>
      <c r="L917" s="2">
        <f t="shared" si="384"/>
        <v>7.147760772119695E-3</v>
      </c>
      <c r="M917" s="2">
        <f t="shared" si="385"/>
        <v>1.4982029640996663E-2</v>
      </c>
      <c r="N917" s="38">
        <v>26765</v>
      </c>
      <c r="O917" s="38">
        <v>21665</v>
      </c>
      <c r="P917" s="38">
        <v>354</v>
      </c>
      <c r="Q917" s="38">
        <v>303</v>
      </c>
      <c r="R917" s="38"/>
      <c r="S917" s="38"/>
      <c r="T917" s="38">
        <v>77</v>
      </c>
      <c r="U917" s="38"/>
      <c r="V917" s="38"/>
      <c r="W917" s="38">
        <v>326</v>
      </c>
      <c r="X917" s="38"/>
      <c r="Y917" s="38"/>
      <c r="Z917" s="38">
        <v>16</v>
      </c>
      <c r="AA917" s="38"/>
      <c r="AB917" s="38"/>
      <c r="AC917" s="38"/>
      <c r="AD917" s="38"/>
      <c r="AE917" s="38"/>
      <c r="AF917" s="38"/>
      <c r="AG917" s="38"/>
      <c r="AH917" s="38">
        <v>20</v>
      </c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  <c r="BA917" s="3">
        <f>IF(Q917&gt;0,RANK(Q917,(N917:P917,Q917:AE917)),0)</f>
        <v>5</v>
      </c>
      <c r="BB917" s="3">
        <f>IF(R917&gt;0,RANK(R917,(N917:P917,Q917:AE917)),0)</f>
        <v>0</v>
      </c>
      <c r="BC917" s="3">
        <f>IF(S917&gt;0,RANK(S917,(N917:P917,Q917:AE917)),0)</f>
        <v>0</v>
      </c>
      <c r="BD917" s="3">
        <f>IF(T917&gt;0,RANK(T917,(N917:P917,Q917:AE917)),0)</f>
        <v>6</v>
      </c>
      <c r="BE917" s="2">
        <f t="shared" si="386"/>
        <v>6.1179986269838064E-3</v>
      </c>
      <c r="BF917" s="2">
        <f t="shared" si="387"/>
        <v>0</v>
      </c>
      <c r="BG917" s="2">
        <f t="shared" si="388"/>
        <v>0</v>
      </c>
      <c r="BH917" s="2">
        <f t="shared" si="389"/>
        <v>1.5547389250090862E-3</v>
      </c>
      <c r="BJ917" t="s">
        <v>111</v>
      </c>
      <c r="BK917" t="s">
        <v>1591</v>
      </c>
      <c r="BL917">
        <v>4</v>
      </c>
      <c r="BN917">
        <v>0</v>
      </c>
      <c r="BO917" s="60">
        <v>19</v>
      </c>
      <c r="BP917" s="62">
        <v>169</v>
      </c>
      <c r="BQ917" s="66">
        <f t="shared" si="390"/>
        <v>19169</v>
      </c>
      <c r="BR917" s="66">
        <f t="shared" si="378"/>
        <v>19169</v>
      </c>
      <c r="BS917" s="3" t="s">
        <v>3083</v>
      </c>
    </row>
    <row r="918" spans="1:71" ht="14" hidden="1" customHeight="1" outlineLevel="1" x14ac:dyDescent="0.2">
      <c r="A918" t="s">
        <v>1293</v>
      </c>
      <c r="B918" t="s">
        <v>1591</v>
      </c>
      <c r="C918" s="1">
        <f t="shared" si="379"/>
        <v>8616</v>
      </c>
      <c r="D918" s="3">
        <f>IF(N918&gt;0, RANK(N918,(N918:P918,Q918:AE918)),0)</f>
        <v>2</v>
      </c>
      <c r="E918" s="3">
        <f>IF(O918&gt;0,RANK(O918,(N918:P918,Q918:AE918)),0)</f>
        <v>1</v>
      </c>
      <c r="F918" s="3">
        <f>IF(P918&gt;0,RANK(P918,(N918:P918,Q918:AE918)),0)</f>
        <v>3</v>
      </c>
      <c r="G918" s="1">
        <f t="shared" si="380"/>
        <v>2309</v>
      </c>
      <c r="H918" s="2">
        <f t="shared" si="381"/>
        <v>0.26798978644382543</v>
      </c>
      <c r="I918" s="2"/>
      <c r="J918" s="2">
        <f t="shared" si="382"/>
        <v>0.35631383472609102</v>
      </c>
      <c r="K918" s="2">
        <f t="shared" si="383"/>
        <v>0.62430362116991645</v>
      </c>
      <c r="L918" s="2">
        <f t="shared" si="384"/>
        <v>1.149025069637883E-2</v>
      </c>
      <c r="M918" s="2">
        <f t="shared" si="385"/>
        <v>7.8922934076137083E-3</v>
      </c>
      <c r="N918" s="38">
        <v>3070</v>
      </c>
      <c r="O918" s="38">
        <v>5379</v>
      </c>
      <c r="P918" s="38">
        <v>99</v>
      </c>
      <c r="Q918" s="38">
        <v>41</v>
      </c>
      <c r="R918" s="38"/>
      <c r="S918" s="38"/>
      <c r="T918" s="38">
        <v>2</v>
      </c>
      <c r="U918" s="38"/>
      <c r="V918" s="38"/>
      <c r="W918" s="38">
        <v>22</v>
      </c>
      <c r="X918" s="38"/>
      <c r="Y918" s="38"/>
      <c r="Z918" s="38">
        <v>1</v>
      </c>
      <c r="AA918" s="38"/>
      <c r="AB918" s="38"/>
      <c r="AC918" s="38"/>
      <c r="AD918" s="38"/>
      <c r="AE918" s="38"/>
      <c r="AF918" s="38"/>
      <c r="AG918" s="38"/>
      <c r="AH918" s="38">
        <v>2</v>
      </c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  <c r="BA918" s="3">
        <f>IF(Q918&gt;0,RANK(Q918,(N918:P918,Q918:AE918)),0)</f>
        <v>4</v>
      </c>
      <c r="BB918" s="3">
        <f>IF(R918&gt;0,RANK(R918,(N918:P918,Q918:AE918)),0)</f>
        <v>0</v>
      </c>
      <c r="BC918" s="3">
        <f>IF(S918&gt;0,RANK(S918,(N918:P918,Q918:AE918)),0)</f>
        <v>0</v>
      </c>
      <c r="BD918" s="3">
        <f>IF(T918&gt;0,RANK(T918,(N918:P918,Q918:AE918)),0)</f>
        <v>6</v>
      </c>
      <c r="BE918" s="2">
        <f t="shared" si="386"/>
        <v>4.7585886722376972E-3</v>
      </c>
      <c r="BF918" s="2">
        <f t="shared" si="387"/>
        <v>0</v>
      </c>
      <c r="BG918" s="2">
        <f t="shared" si="388"/>
        <v>0</v>
      </c>
      <c r="BH918" s="2">
        <f t="shared" si="389"/>
        <v>2.3212627669452182E-4</v>
      </c>
      <c r="BJ918" t="s">
        <v>1293</v>
      </c>
      <c r="BK918" t="s">
        <v>1591</v>
      </c>
      <c r="BL918">
        <v>2</v>
      </c>
      <c r="BN918">
        <v>0</v>
      </c>
      <c r="BO918" s="60">
        <v>19</v>
      </c>
      <c r="BP918" s="62">
        <v>171</v>
      </c>
      <c r="BQ918" s="66">
        <f t="shared" si="390"/>
        <v>19171</v>
      </c>
      <c r="BR918" s="66">
        <f t="shared" si="378"/>
        <v>19171</v>
      </c>
      <c r="BS918" s="3" t="s">
        <v>3083</v>
      </c>
    </row>
    <row r="919" spans="1:71" ht="14" hidden="1" customHeight="1" outlineLevel="1" x14ac:dyDescent="0.2">
      <c r="A919" t="s">
        <v>1119</v>
      </c>
      <c r="B919" t="s">
        <v>1591</v>
      </c>
      <c r="C919" s="1">
        <f t="shared" si="379"/>
        <v>3081</v>
      </c>
      <c r="D919" s="3">
        <f>IF(N919&gt;0, RANK(N919,(N919:P919,Q919:AE919)),0)</f>
        <v>2</v>
      </c>
      <c r="E919" s="3">
        <f>IF(O919&gt;0,RANK(O919,(N919:P919,Q919:AE919)),0)</f>
        <v>1</v>
      </c>
      <c r="F919" s="3">
        <f>IF(P919&gt;0,RANK(P919,(N919:P919,Q919:AE919)),0)</f>
        <v>3</v>
      </c>
      <c r="G919" s="1">
        <f t="shared" si="380"/>
        <v>1715</v>
      </c>
      <c r="H919" s="2">
        <f t="shared" si="381"/>
        <v>0.55663745537163256</v>
      </c>
      <c r="I919" s="2"/>
      <c r="J919" s="2">
        <f t="shared" si="382"/>
        <v>0.21616358325219084</v>
      </c>
      <c r="K919" s="2">
        <f t="shared" si="383"/>
        <v>0.77280103862382343</v>
      </c>
      <c r="L919" s="2">
        <f t="shared" si="384"/>
        <v>6.815968841285297E-3</v>
      </c>
      <c r="M919" s="2">
        <f t="shared" si="385"/>
        <v>4.2194092827003982E-3</v>
      </c>
      <c r="N919" s="38">
        <v>666</v>
      </c>
      <c r="O919" s="38">
        <v>2381</v>
      </c>
      <c r="P919" s="38">
        <v>21</v>
      </c>
      <c r="Q919" s="38">
        <v>7</v>
      </c>
      <c r="R919" s="38"/>
      <c r="S919" s="38"/>
      <c r="T919" s="38">
        <v>0</v>
      </c>
      <c r="U919" s="38"/>
      <c r="V919" s="38"/>
      <c r="W919" s="38">
        <v>3</v>
      </c>
      <c r="X919" s="38"/>
      <c r="Y919" s="38"/>
      <c r="Z919" s="38">
        <v>1</v>
      </c>
      <c r="AA919" s="38"/>
      <c r="AB919" s="38"/>
      <c r="AC919" s="38"/>
      <c r="AD919" s="38"/>
      <c r="AE919" s="38"/>
      <c r="AF919" s="38"/>
      <c r="AG919" s="38"/>
      <c r="AH919" s="38">
        <v>2</v>
      </c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  <c r="BA919" s="3">
        <f>IF(Q919&gt;0,RANK(Q919,(N919:P919,Q919:AE919)),0)</f>
        <v>4</v>
      </c>
      <c r="BB919" s="3">
        <f>IF(R919&gt;0,RANK(R919,(N919:P919,Q919:AE919)),0)</f>
        <v>0</v>
      </c>
      <c r="BC919" s="3">
        <f>IF(S919&gt;0,RANK(S919,(N919:P919,Q919:AE919)),0)</f>
        <v>0</v>
      </c>
      <c r="BD919" s="3">
        <f>IF(T919&gt;0,RANK(T919,(N919:P919,Q919:AE919)),0)</f>
        <v>0</v>
      </c>
      <c r="BE919" s="2">
        <f t="shared" si="386"/>
        <v>2.2719896137617657E-3</v>
      </c>
      <c r="BF919" s="2">
        <f t="shared" si="387"/>
        <v>0</v>
      </c>
      <c r="BG919" s="2">
        <f t="shared" si="388"/>
        <v>0</v>
      </c>
      <c r="BH919" s="2">
        <f t="shared" si="389"/>
        <v>0</v>
      </c>
      <c r="BJ919" t="s">
        <v>1119</v>
      </c>
      <c r="BK919" t="s">
        <v>1591</v>
      </c>
      <c r="BL919">
        <v>3</v>
      </c>
      <c r="BN919">
        <v>0</v>
      </c>
      <c r="BO919" s="60">
        <v>19</v>
      </c>
      <c r="BP919" s="62">
        <v>173</v>
      </c>
      <c r="BQ919" s="66">
        <f t="shared" si="390"/>
        <v>19173</v>
      </c>
      <c r="BR919" s="66">
        <f t="shared" si="378"/>
        <v>19173</v>
      </c>
      <c r="BS919" s="3" t="s">
        <v>3083</v>
      </c>
    </row>
    <row r="920" spans="1:71" ht="14" hidden="1" customHeight="1" outlineLevel="1" x14ac:dyDescent="0.2">
      <c r="A920" t="s">
        <v>1487</v>
      </c>
      <c r="B920" t="s">
        <v>1591</v>
      </c>
      <c r="C920" s="1">
        <f t="shared" si="379"/>
        <v>6013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>IF(P920&gt;0,RANK(P920,(N920:P920,Q920:AE920)),0)</f>
        <v>3</v>
      </c>
      <c r="G920" s="1">
        <f t="shared" si="380"/>
        <v>2170</v>
      </c>
      <c r="H920" s="2">
        <f t="shared" si="381"/>
        <v>0.36088474970896389</v>
      </c>
      <c r="I920" s="2"/>
      <c r="J920" s="2">
        <f t="shared" si="382"/>
        <v>0.31165807417262598</v>
      </c>
      <c r="K920" s="2">
        <f t="shared" si="383"/>
        <v>0.67254282388158992</v>
      </c>
      <c r="L920" s="2">
        <f t="shared" si="384"/>
        <v>8.8142358223848322E-3</v>
      </c>
      <c r="M920" s="2">
        <f t="shared" si="385"/>
        <v>6.984866123399212E-3</v>
      </c>
      <c r="N920" s="38">
        <v>1874</v>
      </c>
      <c r="O920" s="38">
        <v>4044</v>
      </c>
      <c r="P920" s="38">
        <v>53</v>
      </c>
      <c r="Q920" s="38">
        <v>19</v>
      </c>
      <c r="R920" s="38"/>
      <c r="S920" s="38"/>
      <c r="T920" s="38">
        <v>2</v>
      </c>
      <c r="U920" s="38"/>
      <c r="V920" s="38"/>
      <c r="W920" s="38">
        <v>17</v>
      </c>
      <c r="X920" s="38"/>
      <c r="Y920" s="38"/>
      <c r="Z920" s="38">
        <v>0</v>
      </c>
      <c r="AA920" s="38"/>
      <c r="AB920" s="38"/>
      <c r="AC920" s="38"/>
      <c r="AD920" s="38"/>
      <c r="AE920" s="38"/>
      <c r="AF920" s="38"/>
      <c r="AG920" s="38"/>
      <c r="AH920" s="38">
        <v>4</v>
      </c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  <c r="BA920" s="3">
        <f>IF(Q920&gt;0,RANK(Q920,(N920:P920,Q920:AE920)),0)</f>
        <v>4</v>
      </c>
      <c r="BB920" s="3">
        <f>IF(R920&gt;0,RANK(R920,(N920:P920,Q920:AE920)),0)</f>
        <v>0</v>
      </c>
      <c r="BC920" s="3">
        <f>IF(S920&gt;0,RANK(S920,(N920:P920,Q920:AE920)),0)</f>
        <v>0</v>
      </c>
      <c r="BD920" s="3">
        <f>IF(T920&gt;0,RANK(T920,(N920:P920,Q920:AE920)),0)</f>
        <v>6</v>
      </c>
      <c r="BE920" s="2">
        <f t="shared" si="386"/>
        <v>3.1598203891568268E-3</v>
      </c>
      <c r="BF920" s="2">
        <f t="shared" si="387"/>
        <v>0</v>
      </c>
      <c r="BG920" s="2">
        <f t="shared" si="388"/>
        <v>0</v>
      </c>
      <c r="BH920" s="2">
        <f t="shared" si="389"/>
        <v>3.3261267254282387E-4</v>
      </c>
      <c r="BJ920" t="s">
        <v>1487</v>
      </c>
      <c r="BK920" t="s">
        <v>1591</v>
      </c>
      <c r="BL920">
        <v>3</v>
      </c>
      <c r="BN920">
        <v>0</v>
      </c>
      <c r="BO920" s="60">
        <v>19</v>
      </c>
      <c r="BP920" s="62">
        <v>175</v>
      </c>
      <c r="BQ920" s="66">
        <f t="shared" si="390"/>
        <v>19175</v>
      </c>
      <c r="BR920" s="66">
        <f t="shared" si="378"/>
        <v>19175</v>
      </c>
      <c r="BS920" s="3" t="s">
        <v>3083</v>
      </c>
    </row>
    <row r="921" spans="1:71" ht="14" hidden="1" customHeight="1" outlineLevel="1" x14ac:dyDescent="0.2">
      <c r="A921" t="s">
        <v>1568</v>
      </c>
      <c r="B921" t="s">
        <v>1591</v>
      </c>
      <c r="C921" s="1">
        <f t="shared" si="379"/>
        <v>3625</v>
      </c>
      <c r="D921" s="3">
        <f>IF(N921&gt;0, RANK(N921,(N921:P921,Q921:AE921)),0)</f>
        <v>2</v>
      </c>
      <c r="E921" s="3">
        <f>IF(O921&gt;0,RANK(O921,(N921:P921,Q921:AE921)),0)</f>
        <v>1</v>
      </c>
      <c r="F921" s="3">
        <f>IF(P921&gt;0,RANK(P921,(N921:P921,Q921:AE921)),0)</f>
        <v>3</v>
      </c>
      <c r="G921" s="1">
        <f t="shared" si="380"/>
        <v>2007</v>
      </c>
      <c r="H921" s="2">
        <f t="shared" si="381"/>
        <v>0.55365517241379314</v>
      </c>
      <c r="I921" s="2"/>
      <c r="J921" s="2">
        <f t="shared" si="382"/>
        <v>0.21462068965517242</v>
      </c>
      <c r="K921" s="2">
        <f t="shared" si="383"/>
        <v>0.76827586206896548</v>
      </c>
      <c r="L921" s="2">
        <f t="shared" si="384"/>
        <v>1.0206896551724139E-2</v>
      </c>
      <c r="M921" s="2">
        <f t="shared" si="385"/>
        <v>6.8965517241379379E-3</v>
      </c>
      <c r="N921" s="38">
        <v>778</v>
      </c>
      <c r="O921" s="38">
        <v>2785</v>
      </c>
      <c r="P921" s="38">
        <v>37</v>
      </c>
      <c r="Q921" s="38">
        <v>20</v>
      </c>
      <c r="R921" s="38"/>
      <c r="S921" s="38"/>
      <c r="T921" s="38">
        <v>2</v>
      </c>
      <c r="U921" s="38"/>
      <c r="V921" s="38"/>
      <c r="W921" s="38">
        <v>3</v>
      </c>
      <c r="X921" s="38"/>
      <c r="Y921" s="38"/>
      <c r="Z921" s="38">
        <v>0</v>
      </c>
      <c r="AA921" s="38"/>
      <c r="AB921" s="38"/>
      <c r="AC921" s="38"/>
      <c r="AD921" s="38"/>
      <c r="AE921" s="38"/>
      <c r="AF921" s="38"/>
      <c r="AG921" s="38"/>
      <c r="AH921" s="38">
        <v>0</v>
      </c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  <c r="BA921" s="3">
        <f>IF(Q921&gt;0,RANK(Q921,(N921:P921,Q921:AE921)),0)</f>
        <v>4</v>
      </c>
      <c r="BB921" s="3">
        <f>IF(R921&gt;0,RANK(R921,(N921:P921,Q921:AE921)),0)</f>
        <v>0</v>
      </c>
      <c r="BC921" s="3">
        <f>IF(S921&gt;0,RANK(S921,(N921:P921,Q921:AE921)),0)</f>
        <v>0</v>
      </c>
      <c r="BD921" s="3">
        <f>IF(T921&gt;0,RANK(T921,(N921:P921,Q921:AE921)),0)</f>
        <v>6</v>
      </c>
      <c r="BE921" s="2">
        <f t="shared" si="386"/>
        <v>5.5172413793103444E-3</v>
      </c>
      <c r="BF921" s="2">
        <f t="shared" si="387"/>
        <v>0</v>
      </c>
      <c r="BG921" s="2">
        <f t="shared" si="388"/>
        <v>0</v>
      </c>
      <c r="BH921" s="2">
        <f t="shared" si="389"/>
        <v>5.5172413793103451E-4</v>
      </c>
      <c r="BJ921" t="s">
        <v>1568</v>
      </c>
      <c r="BK921" t="s">
        <v>1591</v>
      </c>
      <c r="BL921">
        <v>1</v>
      </c>
      <c r="BN921">
        <v>0</v>
      </c>
      <c r="BO921" s="60">
        <v>19</v>
      </c>
      <c r="BP921" s="62">
        <v>177</v>
      </c>
      <c r="BQ921" s="66">
        <f t="shared" si="390"/>
        <v>19177</v>
      </c>
      <c r="BR921" s="66">
        <f t="shared" si="378"/>
        <v>19177</v>
      </c>
      <c r="BS921" s="3" t="s">
        <v>3083</v>
      </c>
    </row>
    <row r="922" spans="1:71" ht="14" hidden="1" customHeight="1" outlineLevel="1" x14ac:dyDescent="0.2">
      <c r="A922" t="s">
        <v>1303</v>
      </c>
      <c r="B922" t="s">
        <v>1591</v>
      </c>
      <c r="C922" s="1">
        <f t="shared" si="379"/>
        <v>14583</v>
      </c>
      <c r="D922" s="3">
        <f>IF(N922&gt;0, RANK(N922,(N922:P922,Q922:AE922)),0)</f>
        <v>2</v>
      </c>
      <c r="E922" s="3">
        <f>IF(O922&gt;0,RANK(O922,(N922:P922,Q922:AE922)),0)</f>
        <v>1</v>
      </c>
      <c r="F922" s="3">
        <f>IF(P922&gt;0,RANK(P922,(N922:P922,Q922:AE922)),0)</f>
        <v>3</v>
      </c>
      <c r="G922" s="1">
        <f t="shared" si="380"/>
        <v>4583</v>
      </c>
      <c r="H922" s="2">
        <f t="shared" si="381"/>
        <v>0.31427004045806761</v>
      </c>
      <c r="I922" s="2"/>
      <c r="J922" s="2">
        <f t="shared" si="382"/>
        <v>0.3357333881917301</v>
      </c>
      <c r="K922" s="2">
        <f t="shared" si="383"/>
        <v>0.65000342864979765</v>
      </c>
      <c r="L922" s="2">
        <f t="shared" si="384"/>
        <v>8.7087704861825415E-3</v>
      </c>
      <c r="M922" s="2">
        <f t="shared" si="385"/>
        <v>5.5544126722896509E-3</v>
      </c>
      <c r="N922" s="38">
        <v>4896</v>
      </c>
      <c r="O922" s="38">
        <v>9479</v>
      </c>
      <c r="P922" s="38">
        <v>127</v>
      </c>
      <c r="Q922" s="38">
        <v>52</v>
      </c>
      <c r="R922" s="38"/>
      <c r="S922" s="38"/>
      <c r="T922" s="38">
        <v>13</v>
      </c>
      <c r="U922" s="38"/>
      <c r="V922" s="38"/>
      <c r="W922" s="38">
        <v>12</v>
      </c>
      <c r="X922" s="38"/>
      <c r="Y922" s="38"/>
      <c r="Z922" s="38">
        <v>3</v>
      </c>
      <c r="AA922" s="38"/>
      <c r="AB922" s="38"/>
      <c r="AC922" s="38"/>
      <c r="AD922" s="38"/>
      <c r="AE922" s="38"/>
      <c r="AF922" s="38"/>
      <c r="AG922" s="38"/>
      <c r="AH922" s="38">
        <v>1</v>
      </c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  <c r="BA922" s="3">
        <f>IF(Q922&gt;0,RANK(Q922,(N922:P922,Q922:AE922)),0)</f>
        <v>4</v>
      </c>
      <c r="BB922" s="3">
        <f>IF(R922&gt;0,RANK(R922,(N922:P922,Q922:AE922)),0)</f>
        <v>0</v>
      </c>
      <c r="BC922" s="3">
        <f>IF(S922&gt;0,RANK(S922,(N922:P922,Q922:AE922)),0)</f>
        <v>0</v>
      </c>
      <c r="BD922" s="3">
        <f>IF(T922&gt;0,RANK(T922,(N922:P922,Q922:AE922)),0)</f>
        <v>5</v>
      </c>
      <c r="BE922" s="2">
        <f t="shared" si="386"/>
        <v>3.5657957896180485E-3</v>
      </c>
      <c r="BF922" s="2">
        <f t="shared" si="387"/>
        <v>0</v>
      </c>
      <c r="BG922" s="2">
        <f t="shared" si="388"/>
        <v>0</v>
      </c>
      <c r="BH922" s="2">
        <f t="shared" si="389"/>
        <v>8.9144894740451213E-4</v>
      </c>
      <c r="BJ922" t="s">
        <v>1303</v>
      </c>
      <c r="BK922" t="s">
        <v>1591</v>
      </c>
      <c r="BL922">
        <v>3</v>
      </c>
      <c r="BN922">
        <v>0</v>
      </c>
      <c r="BO922" s="60">
        <v>19</v>
      </c>
      <c r="BP922" s="62">
        <v>179</v>
      </c>
      <c r="BQ922" s="66">
        <f t="shared" si="390"/>
        <v>19179</v>
      </c>
      <c r="BR922" s="66">
        <f t="shared" si="378"/>
        <v>19179</v>
      </c>
      <c r="BS922" s="3" t="s">
        <v>3083</v>
      </c>
    </row>
    <row r="923" spans="1:71" ht="14" hidden="1" customHeight="1" outlineLevel="1" x14ac:dyDescent="0.2">
      <c r="A923" t="s">
        <v>413</v>
      </c>
      <c r="B923" t="s">
        <v>1591</v>
      </c>
      <c r="C923" s="1">
        <f t="shared" si="379"/>
        <v>32804</v>
      </c>
      <c r="D923" s="3">
        <f>IF(N923&gt;0, RANK(N923,(N923:P923,Q923:AE923)),0)</f>
        <v>2</v>
      </c>
      <c r="E923" s="3">
        <f>IF(O923&gt;0,RANK(O923,(N923:P923,Q923:AE923)),0)</f>
        <v>1</v>
      </c>
      <c r="F923" s="3">
        <f>IF(P923&gt;0,RANK(P923,(N923:P923,Q923:AE923)),0)</f>
        <v>3</v>
      </c>
      <c r="G923" s="1">
        <f t="shared" si="380"/>
        <v>6774</v>
      </c>
      <c r="H923" s="2">
        <f t="shared" si="381"/>
        <v>0.20649920741373004</v>
      </c>
      <c r="I923" s="2"/>
      <c r="J923" s="2">
        <f t="shared" si="382"/>
        <v>0.3875137178392879</v>
      </c>
      <c r="K923" s="2">
        <f t="shared" si="383"/>
        <v>0.59401292525301796</v>
      </c>
      <c r="L923" s="2">
        <f t="shared" si="384"/>
        <v>8.0782831362029017E-3</v>
      </c>
      <c r="M923" s="2">
        <f t="shared" si="385"/>
        <v>1.0395073771491237E-2</v>
      </c>
      <c r="N923" s="38">
        <v>12712</v>
      </c>
      <c r="O923" s="38">
        <v>19486</v>
      </c>
      <c r="P923" s="38">
        <v>265</v>
      </c>
      <c r="Q923" s="38">
        <v>171</v>
      </c>
      <c r="R923" s="38"/>
      <c r="S923" s="38"/>
      <c r="T923" s="38">
        <v>12</v>
      </c>
      <c r="U923" s="38"/>
      <c r="V923" s="38"/>
      <c r="W923" s="38">
        <v>142</v>
      </c>
      <c r="X923" s="38"/>
      <c r="Y923" s="38"/>
      <c r="Z923" s="38">
        <v>11</v>
      </c>
      <c r="AA923" s="38"/>
      <c r="AB923" s="38"/>
      <c r="AC923" s="38"/>
      <c r="AD923" s="38"/>
      <c r="AE923" s="38"/>
      <c r="AF923" s="38"/>
      <c r="AG923" s="38"/>
      <c r="AH923" s="38">
        <v>5</v>
      </c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  <c r="BA923" s="3">
        <f>IF(Q923&gt;0,RANK(Q923,(N923:P923,Q923:AE923)),0)</f>
        <v>4</v>
      </c>
      <c r="BB923" s="3">
        <f>IF(R923&gt;0,RANK(R923,(N923:P923,Q923:AE923)),0)</f>
        <v>0</v>
      </c>
      <c r="BC923" s="3">
        <f>IF(S923&gt;0,RANK(S923,(N923:P923,Q923:AE923)),0)</f>
        <v>0</v>
      </c>
      <c r="BD923" s="3">
        <f>IF(T923&gt;0,RANK(T923,(N923:P923,Q923:AE923)),0)</f>
        <v>6</v>
      </c>
      <c r="BE923" s="2">
        <f t="shared" si="386"/>
        <v>5.2127789293988534E-3</v>
      </c>
      <c r="BF923" s="2">
        <f t="shared" si="387"/>
        <v>0</v>
      </c>
      <c r="BG923" s="2">
        <f t="shared" si="388"/>
        <v>0</v>
      </c>
      <c r="BH923" s="2">
        <f t="shared" si="389"/>
        <v>3.6580904767711256E-4</v>
      </c>
      <c r="BJ923" t="s">
        <v>413</v>
      </c>
      <c r="BK923" t="s">
        <v>1591</v>
      </c>
      <c r="BL923">
        <v>1</v>
      </c>
      <c r="BN923">
        <v>0</v>
      </c>
      <c r="BO923" s="60">
        <v>19</v>
      </c>
      <c r="BP923" s="62">
        <v>181</v>
      </c>
      <c r="BQ923" s="66">
        <f t="shared" si="390"/>
        <v>19181</v>
      </c>
      <c r="BR923" s="66">
        <f t="shared" si="378"/>
        <v>19181</v>
      </c>
      <c r="BS923" s="3" t="s">
        <v>3083</v>
      </c>
    </row>
    <row r="924" spans="1:71" ht="14" hidden="1" customHeight="1" outlineLevel="1" x14ac:dyDescent="0.2">
      <c r="A924" t="s">
        <v>674</v>
      </c>
      <c r="B924" t="s">
        <v>1591</v>
      </c>
      <c r="C924" s="1">
        <f t="shared" si="379"/>
        <v>11588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>IF(P924&gt;0,RANK(P924,(N924:P924,Q924:AE924)),0)</f>
        <v>3</v>
      </c>
      <c r="G924" s="1">
        <f t="shared" si="380"/>
        <v>2822</v>
      </c>
      <c r="H924" s="2">
        <f t="shared" si="381"/>
        <v>0.24352778736624095</v>
      </c>
      <c r="I924" s="2"/>
      <c r="J924" s="2">
        <f t="shared" si="382"/>
        <v>0.37081463583016916</v>
      </c>
      <c r="K924" s="2">
        <f t="shared" si="383"/>
        <v>0.61434242319641008</v>
      </c>
      <c r="L924" s="2">
        <f t="shared" si="384"/>
        <v>6.2133241284086987E-3</v>
      </c>
      <c r="M924" s="2">
        <f t="shared" si="385"/>
        <v>8.62961684501206E-3</v>
      </c>
      <c r="N924" s="38">
        <v>4297</v>
      </c>
      <c r="O924" s="38">
        <v>7119</v>
      </c>
      <c r="P924" s="38">
        <v>72</v>
      </c>
      <c r="Q924" s="38">
        <v>48</v>
      </c>
      <c r="R924" s="38"/>
      <c r="S924" s="38"/>
      <c r="T924" s="38">
        <v>13</v>
      </c>
      <c r="U924" s="38"/>
      <c r="V924" s="38"/>
      <c r="W924" s="38">
        <v>37</v>
      </c>
      <c r="X924" s="38"/>
      <c r="Y924" s="38"/>
      <c r="Z924" s="38">
        <v>0</v>
      </c>
      <c r="AA924" s="38"/>
      <c r="AB924" s="38"/>
      <c r="AC924" s="38"/>
      <c r="AD924" s="38"/>
      <c r="AE924" s="38"/>
      <c r="AF924" s="38"/>
      <c r="AG924" s="38"/>
      <c r="AH924" s="38">
        <v>2</v>
      </c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  <c r="BA924" s="3">
        <f>IF(Q924&gt;0,RANK(Q924,(N924:P924,Q924:AE924)),0)</f>
        <v>4</v>
      </c>
      <c r="BB924" s="3">
        <f>IF(R924&gt;0,RANK(R924,(N924:P924,Q924:AE924)),0)</f>
        <v>0</v>
      </c>
      <c r="BC924" s="3">
        <f>IF(S924&gt;0,RANK(S924,(N924:P924,Q924:AE924)),0)</f>
        <v>0</v>
      </c>
      <c r="BD924" s="3">
        <f>IF(T924&gt;0,RANK(T924,(N924:P924,Q924:AE924)),0)</f>
        <v>6</v>
      </c>
      <c r="BE924" s="2">
        <f t="shared" si="386"/>
        <v>4.1422160856057991E-3</v>
      </c>
      <c r="BF924" s="2">
        <f t="shared" si="387"/>
        <v>0</v>
      </c>
      <c r="BG924" s="2">
        <f t="shared" si="388"/>
        <v>0</v>
      </c>
      <c r="BH924" s="2">
        <f t="shared" si="389"/>
        <v>1.1218501898515706E-3</v>
      </c>
      <c r="BJ924" t="s">
        <v>674</v>
      </c>
      <c r="BK924" t="s">
        <v>1591</v>
      </c>
      <c r="BL924">
        <v>1</v>
      </c>
      <c r="BN924">
        <v>0</v>
      </c>
      <c r="BO924" s="60">
        <v>19</v>
      </c>
      <c r="BP924" s="62">
        <v>183</v>
      </c>
      <c r="BQ924" s="66">
        <f t="shared" si="390"/>
        <v>19183</v>
      </c>
      <c r="BR924" s="66">
        <f t="shared" si="378"/>
        <v>19183</v>
      </c>
      <c r="BS924" s="3" t="s">
        <v>3083</v>
      </c>
    </row>
    <row r="925" spans="1:71" ht="14" hidden="1" customHeight="1" outlineLevel="1" x14ac:dyDescent="0.2">
      <c r="A925" t="s">
        <v>414</v>
      </c>
      <c r="B925" t="s">
        <v>1591</v>
      </c>
      <c r="C925" s="1">
        <f t="shared" si="379"/>
        <v>3124</v>
      </c>
      <c r="D925" s="3">
        <f>IF(N925&gt;0, RANK(N925,(N925:P925,Q925:AE925)),0)</f>
        <v>2</v>
      </c>
      <c r="E925" s="3">
        <f>IF(O925&gt;0,RANK(O925,(N925:P925,Q925:AE925)),0)</f>
        <v>1</v>
      </c>
      <c r="F925" s="3">
        <f>IF(P925&gt;0,RANK(P925,(N925:P925,Q925:AE925)),0)</f>
        <v>3</v>
      </c>
      <c r="G925" s="1">
        <f t="shared" si="380"/>
        <v>1783</v>
      </c>
      <c r="H925" s="2">
        <f t="shared" si="381"/>
        <v>0.57074263764404609</v>
      </c>
      <c r="I925" s="2"/>
      <c r="J925" s="2">
        <f t="shared" si="382"/>
        <v>0.20582586427656852</v>
      </c>
      <c r="K925" s="2">
        <f t="shared" si="383"/>
        <v>0.77656850192061455</v>
      </c>
      <c r="L925" s="2">
        <f t="shared" si="384"/>
        <v>1.1523687580025609E-2</v>
      </c>
      <c r="M925" s="2">
        <f t="shared" si="385"/>
        <v>6.0819462227913804E-3</v>
      </c>
      <c r="N925" s="38">
        <v>643</v>
      </c>
      <c r="O925" s="38">
        <v>2426</v>
      </c>
      <c r="P925" s="38">
        <v>36</v>
      </c>
      <c r="Q925" s="38">
        <v>12</v>
      </c>
      <c r="R925" s="38"/>
      <c r="S925" s="38"/>
      <c r="T925" s="38">
        <v>0</v>
      </c>
      <c r="U925" s="38"/>
      <c r="V925" s="38"/>
      <c r="W925" s="38">
        <v>5</v>
      </c>
      <c r="X925" s="38"/>
      <c r="Y925" s="38"/>
      <c r="Z925" s="38">
        <v>2</v>
      </c>
      <c r="AA925" s="38"/>
      <c r="AB925" s="38"/>
      <c r="AC925" s="38"/>
      <c r="AD925" s="38"/>
      <c r="AE925" s="38"/>
      <c r="AF925" s="38"/>
      <c r="AG925" s="38"/>
      <c r="AH925" s="38">
        <v>0</v>
      </c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  <c r="BA925" s="3">
        <f>IF(Q925&gt;0,RANK(Q925,(N925:P925,Q925:AE925)),0)</f>
        <v>4</v>
      </c>
      <c r="BB925" s="3">
        <f>IF(R925&gt;0,RANK(R925,(N925:P925,Q925:AE925)),0)</f>
        <v>0</v>
      </c>
      <c r="BC925" s="3">
        <f>IF(S925&gt;0,RANK(S925,(N925:P925,Q925:AE925)),0)</f>
        <v>0</v>
      </c>
      <c r="BD925" s="3">
        <f>IF(T925&gt;0,RANK(T925,(N925:P925,Q925:AE925)),0)</f>
        <v>0</v>
      </c>
      <c r="BE925" s="2">
        <f t="shared" si="386"/>
        <v>3.8412291933418692E-3</v>
      </c>
      <c r="BF925" s="2">
        <f t="shared" si="387"/>
        <v>0</v>
      </c>
      <c r="BG925" s="2">
        <f t="shared" si="388"/>
        <v>0</v>
      </c>
      <c r="BH925" s="2">
        <f t="shared" si="389"/>
        <v>0</v>
      </c>
      <c r="BJ925" t="s">
        <v>414</v>
      </c>
      <c r="BK925" t="s">
        <v>1591</v>
      </c>
      <c r="BL925">
        <v>3</v>
      </c>
      <c r="BN925">
        <v>0</v>
      </c>
      <c r="BO925" s="60">
        <v>19</v>
      </c>
      <c r="BP925" s="62">
        <v>185</v>
      </c>
      <c r="BQ925" s="66">
        <f t="shared" si="390"/>
        <v>19185</v>
      </c>
      <c r="BR925" s="66">
        <f t="shared" si="378"/>
        <v>19185</v>
      </c>
      <c r="BS925" s="3" t="s">
        <v>3083</v>
      </c>
    </row>
    <row r="926" spans="1:71" ht="14" hidden="1" customHeight="1" outlineLevel="1" x14ac:dyDescent="0.2">
      <c r="A926" t="s">
        <v>679</v>
      </c>
      <c r="B926" t="s">
        <v>1591</v>
      </c>
      <c r="C926" s="1">
        <f t="shared" si="379"/>
        <v>16748</v>
      </c>
      <c r="D926" s="3">
        <f>IF(N926&gt;0, RANK(N926,(N926:P926,Q926:AE926)),0)</f>
        <v>2</v>
      </c>
      <c r="E926" s="3">
        <f>IF(O926&gt;0,RANK(O926,(N926:P926,Q926:AE926)),0)</f>
        <v>1</v>
      </c>
      <c r="F926" s="3">
        <f>IF(P926&gt;0,RANK(P926,(N926:P926,Q926:AE926)),0)</f>
        <v>3</v>
      </c>
      <c r="G926" s="1">
        <f t="shared" si="380"/>
        <v>5209</v>
      </c>
      <c r="H926" s="2">
        <f t="shared" si="381"/>
        <v>0.3110222116073561</v>
      </c>
      <c r="I926" s="2"/>
      <c r="J926" s="2">
        <f t="shared" si="382"/>
        <v>0.33681633627895868</v>
      </c>
      <c r="K926" s="2">
        <f t="shared" si="383"/>
        <v>0.64783854788631479</v>
      </c>
      <c r="L926" s="2">
        <f t="shared" si="384"/>
        <v>9.0160019106759019E-3</v>
      </c>
      <c r="M926" s="2">
        <f t="shared" si="385"/>
        <v>6.3291139240506285E-3</v>
      </c>
      <c r="N926" s="38">
        <v>5641</v>
      </c>
      <c r="O926" s="38">
        <v>10850</v>
      </c>
      <c r="P926" s="38">
        <v>151</v>
      </c>
      <c r="Q926" s="38">
        <v>53</v>
      </c>
      <c r="R926" s="38"/>
      <c r="S926" s="38"/>
      <c r="T926" s="38">
        <v>7</v>
      </c>
      <c r="U926" s="38"/>
      <c r="V926" s="38"/>
      <c r="W926" s="38">
        <v>42</v>
      </c>
      <c r="X926" s="38"/>
      <c r="Y926" s="38"/>
      <c r="Z926" s="38">
        <v>4</v>
      </c>
      <c r="AA926" s="38"/>
      <c r="AB926" s="38"/>
      <c r="AC926" s="38"/>
      <c r="AD926" s="38"/>
      <c r="AE926" s="38"/>
      <c r="AF926" s="38"/>
      <c r="AG926" s="38"/>
      <c r="AH926" s="38">
        <v>0</v>
      </c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  <c r="BA926" s="3">
        <f>IF(Q926&gt;0,RANK(Q926,(N926:P926,Q926:AE926)),0)</f>
        <v>4</v>
      </c>
      <c r="BB926" s="3">
        <f>IF(R926&gt;0,RANK(R926,(N926:P926,Q926:AE926)),0)</f>
        <v>0</v>
      </c>
      <c r="BC926" s="3">
        <f>IF(S926&gt;0,RANK(S926,(N926:P926,Q926:AE926)),0)</f>
        <v>0</v>
      </c>
      <c r="BD926" s="3">
        <f>IF(T926&gt;0,RANK(T926,(N926:P926,Q926:AE926)),0)</f>
        <v>6</v>
      </c>
      <c r="BE926" s="2">
        <f t="shared" si="386"/>
        <v>3.1645569620253164E-3</v>
      </c>
      <c r="BF926" s="2">
        <f t="shared" si="387"/>
        <v>0</v>
      </c>
      <c r="BG926" s="2">
        <f t="shared" si="388"/>
        <v>0</v>
      </c>
      <c r="BH926" s="2">
        <f t="shared" si="389"/>
        <v>4.1796035347504182E-4</v>
      </c>
      <c r="BJ926" t="s">
        <v>679</v>
      </c>
      <c r="BK926" t="s">
        <v>1591</v>
      </c>
      <c r="BL926">
        <v>4</v>
      </c>
      <c r="BN926">
        <v>0</v>
      </c>
      <c r="BO926" s="60">
        <v>19</v>
      </c>
      <c r="BP926" s="62">
        <v>187</v>
      </c>
      <c r="BQ926" s="66">
        <f t="shared" si="390"/>
        <v>19187</v>
      </c>
      <c r="BR926" s="66">
        <f t="shared" si="378"/>
        <v>19187</v>
      </c>
      <c r="BS926" s="3" t="s">
        <v>3083</v>
      </c>
    </row>
    <row r="927" spans="1:71" ht="14" hidden="1" customHeight="1" outlineLevel="1" x14ac:dyDescent="0.2">
      <c r="A927" t="s">
        <v>1586</v>
      </c>
      <c r="B927" t="s">
        <v>1591</v>
      </c>
      <c r="C927" s="1">
        <f t="shared" si="379"/>
        <v>5642</v>
      </c>
      <c r="D927" s="3">
        <f>IF(N927&gt;0, RANK(N927,(N927:P927,Q927:AE927)),0)</f>
        <v>2</v>
      </c>
      <c r="E927" s="3">
        <f>IF(O927&gt;0,RANK(O927,(N927:P927,Q927:AE927)),0)</f>
        <v>1</v>
      </c>
      <c r="F927" s="3">
        <f>IF(P927&gt;0,RANK(P927,(N927:P927,Q927:AE927)),0)</f>
        <v>3</v>
      </c>
      <c r="G927" s="1">
        <f t="shared" si="380"/>
        <v>1727</v>
      </c>
      <c r="H927" s="2">
        <f t="shared" si="381"/>
        <v>0.30609712867777383</v>
      </c>
      <c r="I927" s="2"/>
      <c r="J927" s="2">
        <f t="shared" si="382"/>
        <v>0.33835519319390289</v>
      </c>
      <c r="K927" s="2">
        <f t="shared" si="383"/>
        <v>0.64445232187167667</v>
      </c>
      <c r="L927" s="2">
        <f t="shared" si="384"/>
        <v>9.9255583126550868E-3</v>
      </c>
      <c r="M927" s="2">
        <f t="shared" si="385"/>
        <v>7.2669266217654065E-3</v>
      </c>
      <c r="N927" s="38">
        <v>1909</v>
      </c>
      <c r="O927" s="38">
        <v>3636</v>
      </c>
      <c r="P927" s="38">
        <v>56</v>
      </c>
      <c r="Q927" s="38">
        <v>21</v>
      </c>
      <c r="R927" s="38"/>
      <c r="S927" s="38"/>
      <c r="T927" s="38">
        <v>1</v>
      </c>
      <c r="U927" s="38"/>
      <c r="V927" s="38"/>
      <c r="W927" s="38">
        <v>15</v>
      </c>
      <c r="X927" s="38"/>
      <c r="Y927" s="38"/>
      <c r="Z927" s="38">
        <v>2</v>
      </c>
      <c r="AA927" s="38"/>
      <c r="AB927" s="38"/>
      <c r="AC927" s="38"/>
      <c r="AD927" s="38"/>
      <c r="AE927" s="38"/>
      <c r="AF927" s="38"/>
      <c r="AG927" s="38"/>
      <c r="AH927" s="38">
        <v>2</v>
      </c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  <c r="BA927" s="3">
        <f>IF(Q927&gt;0,RANK(Q927,(N927:P927,Q927:AE927)),0)</f>
        <v>4</v>
      </c>
      <c r="BB927" s="3">
        <f>IF(R927&gt;0,RANK(R927,(N927:P927,Q927:AE927)),0)</f>
        <v>0</v>
      </c>
      <c r="BC927" s="3">
        <f>IF(S927&gt;0,RANK(S927,(N927:P927,Q927:AE927)),0)</f>
        <v>0</v>
      </c>
      <c r="BD927" s="3">
        <f>IF(T927&gt;0,RANK(T927,(N927:P927,Q927:AE927)),0)</f>
        <v>7</v>
      </c>
      <c r="BE927" s="2">
        <f t="shared" si="386"/>
        <v>3.7220843672456576E-3</v>
      </c>
      <c r="BF927" s="2">
        <f t="shared" si="387"/>
        <v>0</v>
      </c>
      <c r="BG927" s="2">
        <f t="shared" si="388"/>
        <v>0</v>
      </c>
      <c r="BH927" s="2">
        <f t="shared" si="389"/>
        <v>1.7724211272598369E-4</v>
      </c>
      <c r="BJ927" t="s">
        <v>1586</v>
      </c>
      <c r="BK927" t="s">
        <v>1591</v>
      </c>
      <c r="BL927">
        <v>4</v>
      </c>
      <c r="BN927">
        <v>0</v>
      </c>
      <c r="BO927" s="60">
        <v>19</v>
      </c>
      <c r="BP927" s="62">
        <v>189</v>
      </c>
      <c r="BQ927" s="66">
        <f t="shared" si="390"/>
        <v>19189</v>
      </c>
      <c r="BR927" s="66">
        <f t="shared" si="378"/>
        <v>19189</v>
      </c>
      <c r="BS927" s="3" t="s">
        <v>3083</v>
      </c>
    </row>
    <row r="928" spans="1:71" ht="14" hidden="1" customHeight="1" outlineLevel="1" x14ac:dyDescent="0.2">
      <c r="A928" t="s">
        <v>766</v>
      </c>
      <c r="B928" t="s">
        <v>1591</v>
      </c>
      <c r="C928" s="1">
        <f t="shared" si="379"/>
        <v>11979</v>
      </c>
      <c r="D928" s="3">
        <f>IF(N928&gt;0, RANK(N928,(N928:P928,Q928:AE928)),0)</f>
        <v>2</v>
      </c>
      <c r="E928" s="3">
        <f>IF(O928&gt;0,RANK(O928,(N928:P928,Q928:AE928)),0)</f>
        <v>1</v>
      </c>
      <c r="F928" s="3">
        <f>IF(P928&gt;0,RANK(P928,(N928:P928,Q928:AE928)),0)</f>
        <v>3</v>
      </c>
      <c r="G928" s="1">
        <f t="shared" si="380"/>
        <v>1106</v>
      </c>
      <c r="H928" s="2">
        <f t="shared" si="381"/>
        <v>9.2328241088571669E-2</v>
      </c>
      <c r="I928" s="2"/>
      <c r="J928" s="2">
        <f t="shared" si="382"/>
        <v>0.44419400617747723</v>
      </c>
      <c r="K928" s="2">
        <f t="shared" si="383"/>
        <v>0.53652224726604891</v>
      </c>
      <c r="L928" s="2">
        <f t="shared" si="384"/>
        <v>9.7670924117205116E-3</v>
      </c>
      <c r="M928" s="2">
        <f t="shared" si="385"/>
        <v>9.5166541447534014E-3</v>
      </c>
      <c r="N928" s="38">
        <v>5321</v>
      </c>
      <c r="O928" s="38">
        <v>6427</v>
      </c>
      <c r="P928" s="38">
        <v>117</v>
      </c>
      <c r="Q928" s="38">
        <v>46</v>
      </c>
      <c r="R928" s="38"/>
      <c r="S928" s="38"/>
      <c r="T928" s="38">
        <v>9</v>
      </c>
      <c r="U928" s="38"/>
      <c r="V928" s="38"/>
      <c r="W928" s="38">
        <v>52</v>
      </c>
      <c r="X928" s="38"/>
      <c r="Y928" s="38"/>
      <c r="Z928" s="38">
        <v>3</v>
      </c>
      <c r="AA928" s="38"/>
      <c r="AB928" s="38"/>
      <c r="AC928" s="38"/>
      <c r="AD928" s="38"/>
      <c r="AE928" s="38"/>
      <c r="AF928" s="38"/>
      <c r="AG928" s="38"/>
      <c r="AH928" s="38">
        <v>4</v>
      </c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  <c r="BA928" s="3">
        <f>IF(Q928&gt;0,RANK(Q928,(N928:P928,Q928:AE928)),0)</f>
        <v>5</v>
      </c>
      <c r="BB928" s="3">
        <f>IF(R928&gt;0,RANK(R928,(N928:P928,Q928:AE928)),0)</f>
        <v>0</v>
      </c>
      <c r="BC928" s="3">
        <f>IF(S928&gt;0,RANK(S928,(N928:P928,Q928:AE928)),0)</f>
        <v>0</v>
      </c>
      <c r="BD928" s="3">
        <f>IF(T928&gt;0,RANK(T928,(N928:P928,Q928:AE928)),0)</f>
        <v>6</v>
      </c>
      <c r="BE928" s="2">
        <f t="shared" si="386"/>
        <v>3.8400534268302863E-3</v>
      </c>
      <c r="BF928" s="2">
        <f t="shared" si="387"/>
        <v>0</v>
      </c>
      <c r="BG928" s="2">
        <f t="shared" si="388"/>
        <v>0</v>
      </c>
      <c r="BH928" s="2">
        <f t="shared" si="389"/>
        <v>7.513148009015778E-4</v>
      </c>
      <c r="BJ928" t="s">
        <v>766</v>
      </c>
      <c r="BK928" t="s">
        <v>1591</v>
      </c>
      <c r="BL928">
        <v>2</v>
      </c>
      <c r="BN928">
        <v>0</v>
      </c>
      <c r="BO928" s="60">
        <v>19</v>
      </c>
      <c r="BP928" s="62">
        <v>191</v>
      </c>
      <c r="BQ928" s="66">
        <f t="shared" si="390"/>
        <v>19191</v>
      </c>
      <c r="BR928" s="66">
        <f t="shared" si="378"/>
        <v>19191</v>
      </c>
      <c r="BS928" s="3" t="s">
        <v>3083</v>
      </c>
    </row>
    <row r="929" spans="1:91" ht="14" hidden="1" customHeight="1" outlineLevel="1" x14ac:dyDescent="0.2">
      <c r="A929" t="s">
        <v>765</v>
      </c>
      <c r="B929" t="s">
        <v>1591</v>
      </c>
      <c r="C929" s="1">
        <f t="shared" si="379"/>
        <v>42921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>IF(P929&gt;0,RANK(P929,(N929:P929,Q929:AE929)),0)</f>
        <v>3</v>
      </c>
      <c r="G929" s="1">
        <f t="shared" si="380"/>
        <v>9824</v>
      </c>
      <c r="H929" s="2">
        <f>IF(C929&gt;0,G929/C929,0)</f>
        <v>0.22888562708231402</v>
      </c>
      <c r="I929" s="2"/>
      <c r="J929" s="2">
        <f t="shared" si="382"/>
        <v>0.3761561939376995</v>
      </c>
      <c r="K929" s="2">
        <f t="shared" si="383"/>
        <v>0.60504182102001347</v>
      </c>
      <c r="L929" s="2">
        <f t="shared" si="384"/>
        <v>8.1778150555672051E-3</v>
      </c>
      <c r="M929" s="2">
        <f>IF(C929=0,"-",(1-J929-K929-L929))</f>
        <v>1.0624169986719823E-2</v>
      </c>
      <c r="N929" s="38">
        <v>16145</v>
      </c>
      <c r="O929" s="38">
        <v>25969</v>
      </c>
      <c r="P929" s="38">
        <v>351</v>
      </c>
      <c r="Q929" s="38">
        <v>159</v>
      </c>
      <c r="R929" s="38"/>
      <c r="S929" s="38"/>
      <c r="T929" s="38">
        <v>34</v>
      </c>
      <c r="U929" s="38"/>
      <c r="V929" s="38"/>
      <c r="W929" s="38">
        <v>247</v>
      </c>
      <c r="X929" s="38"/>
      <c r="Y929" s="38"/>
      <c r="Z929" s="38">
        <v>9</v>
      </c>
      <c r="AA929" s="38"/>
      <c r="AB929" s="38"/>
      <c r="AC929" s="38"/>
      <c r="AD929" s="38"/>
      <c r="AE929" s="38"/>
      <c r="AF929" s="38"/>
      <c r="AG929" s="38"/>
      <c r="AH929" s="38">
        <v>7</v>
      </c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  <c r="BA929" s="3">
        <f>IF(Q929&gt;0,RANK(Q929,(N929:P929,Q929:AE929)),0)</f>
        <v>5</v>
      </c>
      <c r="BB929" s="3">
        <f>IF(R929&gt;0,RANK(R929,(N929:P929,Q929:AE929)),0)</f>
        <v>0</v>
      </c>
      <c r="BC929" s="3">
        <f>IF(S929&gt;0,RANK(S929,(N929:P929,Q929:AE929)),0)</f>
        <v>0</v>
      </c>
      <c r="BD929" s="3">
        <f>IF(T929&gt;0,RANK(T929,(N929:P929,Q929:AE929)),0)</f>
        <v>6</v>
      </c>
      <c r="BE929" s="2">
        <f t="shared" si="386"/>
        <v>3.7044803243167679E-3</v>
      </c>
      <c r="BF929" s="2">
        <f t="shared" si="387"/>
        <v>0</v>
      </c>
      <c r="BG929" s="2">
        <f t="shared" si="388"/>
        <v>0</v>
      </c>
      <c r="BH929" s="2">
        <f t="shared" si="389"/>
        <v>7.9215302532559815E-4</v>
      </c>
      <c r="BJ929" t="s">
        <v>765</v>
      </c>
      <c r="BK929" t="s">
        <v>1591</v>
      </c>
      <c r="BL929">
        <v>4</v>
      </c>
      <c r="BN929">
        <v>0</v>
      </c>
      <c r="BO929" s="60">
        <v>19</v>
      </c>
      <c r="BP929" s="62">
        <v>193</v>
      </c>
      <c r="BQ929" s="66">
        <f>1000*BO929+BP929</f>
        <v>19193</v>
      </c>
      <c r="BR929" s="66">
        <f t="shared" si="378"/>
        <v>19193</v>
      </c>
      <c r="BS929" s="3" t="s">
        <v>3083</v>
      </c>
    </row>
    <row r="930" spans="1:91" ht="14" hidden="1" customHeight="1" outlineLevel="1" x14ac:dyDescent="0.2">
      <c r="A930" t="s">
        <v>1802</v>
      </c>
      <c r="B930" t="s">
        <v>1591</v>
      </c>
      <c r="C930" s="1">
        <f t="shared" si="379"/>
        <v>4287</v>
      </c>
      <c r="D930" s="3">
        <f>IF(N930&gt;0, RANK(N930,(N930:P930,Q930:AE930)),0)</f>
        <v>2</v>
      </c>
      <c r="E930" s="3">
        <f>IF(O930&gt;0,RANK(O930,(N930:P930,Q930:AE930)),0)</f>
        <v>1</v>
      </c>
      <c r="F930" s="3">
        <f>IF(P930&gt;0,RANK(P930,(N930:P930,Q930:AE930)),0)</f>
        <v>3</v>
      </c>
      <c r="G930" s="1">
        <f t="shared" si="380"/>
        <v>1207</v>
      </c>
      <c r="H930" s="2">
        <f>IF(C930&gt;0,G930/C930,0)</f>
        <v>0.28154886867273149</v>
      </c>
      <c r="I930" s="2"/>
      <c r="J930" s="2">
        <f t="shared" si="382"/>
        <v>0.35176113832516914</v>
      </c>
      <c r="K930" s="2">
        <f t="shared" si="383"/>
        <v>0.63331000699790063</v>
      </c>
      <c r="L930" s="2">
        <f t="shared" si="384"/>
        <v>8.8640074644273387E-3</v>
      </c>
      <c r="M930" s="2">
        <f>IF(C930=0,"-",(1-J930-K930-L930))</f>
        <v>6.0648472125029423E-3</v>
      </c>
      <c r="N930" s="38">
        <v>1508</v>
      </c>
      <c r="O930" s="38">
        <v>2715</v>
      </c>
      <c r="P930" s="38">
        <v>38</v>
      </c>
      <c r="Q930" s="38">
        <v>13</v>
      </c>
      <c r="R930" s="38"/>
      <c r="S930" s="38"/>
      <c r="T930" s="38">
        <v>3</v>
      </c>
      <c r="U930" s="38"/>
      <c r="V930" s="38"/>
      <c r="W930" s="38">
        <v>9</v>
      </c>
      <c r="X930" s="38"/>
      <c r="Y930" s="38"/>
      <c r="Z930" s="38">
        <v>0</v>
      </c>
      <c r="AA930" s="38"/>
      <c r="AB930" s="38"/>
      <c r="AC930" s="38"/>
      <c r="AD930" s="38"/>
      <c r="AE930" s="38"/>
      <c r="AF930" s="38"/>
      <c r="AG930" s="38"/>
      <c r="AH930" s="38">
        <v>1</v>
      </c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  <c r="BA930" s="3">
        <f>IF(Q930&gt;0,RANK(Q930,(N930:P930,Q930:AE930)),0)</f>
        <v>4</v>
      </c>
      <c r="BB930" s="3">
        <f>IF(R930&gt;0,RANK(R930,(N930:P930,Q930:AE930)),0)</f>
        <v>0</v>
      </c>
      <c r="BC930" s="3">
        <f>IF(S930&gt;0,RANK(S930,(N930:P930,Q930:AE930)),0)</f>
        <v>0</v>
      </c>
      <c r="BD930" s="3">
        <f>IF(T930&gt;0,RANK(T930,(N930:P930,Q930:AE930)),0)</f>
        <v>6</v>
      </c>
      <c r="BE930" s="2">
        <f t="shared" si="386"/>
        <v>3.0324236062514577E-3</v>
      </c>
      <c r="BF930" s="2">
        <f t="shared" si="387"/>
        <v>0</v>
      </c>
      <c r="BG930" s="2">
        <f t="shared" si="388"/>
        <v>0</v>
      </c>
      <c r="BH930" s="2">
        <f t="shared" si="389"/>
        <v>6.9979006298110562E-4</v>
      </c>
      <c r="BJ930" t="s">
        <v>1802</v>
      </c>
      <c r="BK930" t="s">
        <v>1591</v>
      </c>
      <c r="BL930">
        <v>2</v>
      </c>
      <c r="BN930">
        <v>0</v>
      </c>
      <c r="BO930" s="60">
        <v>19</v>
      </c>
      <c r="BP930" s="62">
        <v>195</v>
      </c>
      <c r="BQ930" s="66">
        <f>1000*BO930+BP930</f>
        <v>19195</v>
      </c>
      <c r="BR930" s="66">
        <f t="shared" si="378"/>
        <v>19195</v>
      </c>
      <c r="BS930" s="3" t="s">
        <v>3083</v>
      </c>
    </row>
    <row r="931" spans="1:91" ht="14" hidden="1" customHeight="1" outlineLevel="1" x14ac:dyDescent="0.2">
      <c r="A931" t="s">
        <v>336</v>
      </c>
      <c r="B931" t="s">
        <v>1591</v>
      </c>
      <c r="C931" s="1">
        <f t="shared" si="379"/>
        <v>5723</v>
      </c>
      <c r="D931" s="3">
        <f>IF(N931&gt;0, RANK(N931,(N931:P931,Q931:AE931)),0)</f>
        <v>2</v>
      </c>
      <c r="E931" s="3">
        <f>IF(O931&gt;0,RANK(O931,(N931:P931,Q931:AE931)),0)</f>
        <v>1</v>
      </c>
      <c r="F931" s="3">
        <f>IF(P931&gt;0,RANK(P931,(N931:P931,Q931:AE931)),0)</f>
        <v>3</v>
      </c>
      <c r="G931" s="1">
        <f t="shared" si="380"/>
        <v>2083</v>
      </c>
      <c r="H931" s="2">
        <f>IF(C931&gt;0,G931/C931,0)</f>
        <v>0.36396994583260528</v>
      </c>
      <c r="I931" s="2"/>
      <c r="J931" s="2">
        <f t="shared" si="382"/>
        <v>0.30927835051546393</v>
      </c>
      <c r="K931" s="2">
        <f t="shared" si="383"/>
        <v>0.67324829634806915</v>
      </c>
      <c r="L931" s="2">
        <f t="shared" si="384"/>
        <v>1.1357679538703477E-2</v>
      </c>
      <c r="M931" s="2">
        <f>IF(C931=0,"-",(1-J931-K931-L931))</f>
        <v>6.1156735977634415E-3</v>
      </c>
      <c r="N931" s="38">
        <v>1770</v>
      </c>
      <c r="O931" s="38">
        <v>3853</v>
      </c>
      <c r="P931" s="38">
        <v>65</v>
      </c>
      <c r="Q931" s="38">
        <v>9</v>
      </c>
      <c r="R931" s="38"/>
      <c r="S931" s="38"/>
      <c r="T931" s="38">
        <v>5</v>
      </c>
      <c r="U931" s="38"/>
      <c r="V931" s="38"/>
      <c r="W931" s="38">
        <v>17</v>
      </c>
      <c r="X931" s="38"/>
      <c r="Y931" s="38"/>
      <c r="Z931" s="38">
        <v>1</v>
      </c>
      <c r="AA931" s="38"/>
      <c r="AB931" s="38"/>
      <c r="AC931" s="38"/>
      <c r="AD931" s="38"/>
      <c r="AE931" s="38"/>
      <c r="AF931" s="38"/>
      <c r="AG931" s="38"/>
      <c r="AH931" s="38">
        <v>3</v>
      </c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  <c r="BA931" s="3">
        <f>IF(Q931&gt;0,RANK(Q931,(N931:P931,Q931:AE931)),0)</f>
        <v>5</v>
      </c>
      <c r="BB931" s="3">
        <f>IF(R931&gt;0,RANK(R931,(N931:P931,Q931:AE931)),0)</f>
        <v>0</v>
      </c>
      <c r="BC931" s="3">
        <f>IF(S931&gt;0,RANK(S931,(N931:P931,Q931:AE931)),0)</f>
        <v>0</v>
      </c>
      <c r="BD931" s="3">
        <f>IF(T931&gt;0,RANK(T931,(N931:P931,Q931:AE931)),0)</f>
        <v>6</v>
      </c>
      <c r="BE931" s="2">
        <f t="shared" si="386"/>
        <v>1.5726017822820198E-3</v>
      </c>
      <c r="BF931" s="2">
        <f t="shared" si="387"/>
        <v>0</v>
      </c>
      <c r="BG931" s="2">
        <f t="shared" si="388"/>
        <v>0</v>
      </c>
      <c r="BH931" s="2">
        <f t="shared" si="389"/>
        <v>8.7366765682334437E-4</v>
      </c>
      <c r="BJ931" t="s">
        <v>336</v>
      </c>
      <c r="BK931" t="s">
        <v>1591</v>
      </c>
      <c r="BL931">
        <v>4</v>
      </c>
      <c r="BN931">
        <v>0</v>
      </c>
      <c r="BO931" s="60">
        <v>19</v>
      </c>
      <c r="BP931" s="62">
        <v>197</v>
      </c>
      <c r="BQ931" s="66">
        <f>1000*BO931+BP931</f>
        <v>19197</v>
      </c>
      <c r="BR931" s="66">
        <f t="shared" ref="BR931:BR994" si="391">BQ931</f>
        <v>19197</v>
      </c>
      <c r="BS931" s="3" t="s">
        <v>3083</v>
      </c>
    </row>
    <row r="932" spans="1:91" ht="14" customHeight="1" collapsed="1" x14ac:dyDescent="0.2">
      <c r="A932" t="s">
        <v>1590</v>
      </c>
      <c r="B932" t="s">
        <v>534</v>
      </c>
      <c r="C932" s="1">
        <f t="shared" si="379"/>
        <v>1663506</v>
      </c>
      <c r="D932" s="3">
        <f>IF(N932&gt;0, RANK(N932,(N932:P932,Q932:AE932)),0)</f>
        <v>2</v>
      </c>
      <c r="E932" s="3">
        <f>IF(O932&gt;0,RANK(O932,(N932:P932,Q932:AE932)),0)</f>
        <v>1</v>
      </c>
      <c r="F932" s="3">
        <f>IF(P932&gt;0,RANK(P932,(N932:P932,Q932:AE932)),0)</f>
        <v>3</v>
      </c>
      <c r="G932" s="1">
        <f t="shared" si="380"/>
        <v>219741</v>
      </c>
      <c r="H932" s="2">
        <f>IF(C932&gt;0,G932/C932,0)</f>
        <v>0.13209510515742054</v>
      </c>
      <c r="I932" s="2"/>
      <c r="J932" s="2">
        <f t="shared" si="382"/>
        <v>0.42517309826354699</v>
      </c>
      <c r="K932" s="2">
        <f t="shared" si="383"/>
        <v>0.5572682034209675</v>
      </c>
      <c r="L932" s="2">
        <f t="shared" si="384"/>
        <v>7.8881591049265835E-3</v>
      </c>
      <c r="M932" s="2">
        <f>IF(C932=0,"-",(1-J932-K932-L932))</f>
        <v>9.6705392105589268E-3</v>
      </c>
      <c r="N932" s="38">
        <v>707278</v>
      </c>
      <c r="O932" s="38">
        <v>927019</v>
      </c>
      <c r="P932" s="38">
        <v>13122</v>
      </c>
      <c r="Q932" s="38">
        <v>7218</v>
      </c>
      <c r="R932" s="38"/>
      <c r="S932" s="38"/>
      <c r="T932" s="38">
        <v>1427</v>
      </c>
      <c r="U932" s="38"/>
      <c r="V932" s="38"/>
      <c r="W932" s="38">
        <v>6657</v>
      </c>
      <c r="X932" s="38"/>
      <c r="Y932" s="38"/>
      <c r="Z932" s="38">
        <v>424</v>
      </c>
      <c r="AA932" s="38"/>
      <c r="AB932" s="38"/>
      <c r="AC932" s="38"/>
      <c r="AD932" s="38"/>
      <c r="AE932" s="38"/>
      <c r="AF932" s="38"/>
      <c r="AG932" s="38"/>
      <c r="AH932" s="38">
        <v>361</v>
      </c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  <c r="BA932" s="3">
        <f>IF(Q932&gt;0,RANK(Q932,(N932:P932,Q932:AE932)),0)</f>
        <v>4</v>
      </c>
      <c r="BB932" s="3">
        <f>IF(R932&gt;0,RANK(R932,(N932:P932,Q932:AE932)),0)</f>
        <v>0</v>
      </c>
      <c r="BC932" s="3">
        <f>IF(S932&gt;0,RANK(S932,(N932:P932,Q932:AE932)),0)</f>
        <v>0</v>
      </c>
      <c r="BD932" s="3">
        <f>IF(T932&gt;0,RANK(T932,(N932:P932,Q932:AE932)),0)</f>
        <v>6</v>
      </c>
      <c r="BE932" s="2">
        <f t="shared" si="386"/>
        <v>4.3390285337113303E-3</v>
      </c>
      <c r="BF932" s="2">
        <f t="shared" si="387"/>
        <v>0</v>
      </c>
      <c r="BG932" s="2">
        <f t="shared" si="388"/>
        <v>0</v>
      </c>
      <c r="BH932" s="2">
        <f t="shared" si="389"/>
        <v>8.5782678271073261E-4</v>
      </c>
      <c r="BJ932" t="s">
        <v>1590</v>
      </c>
      <c r="BK932" t="s">
        <v>534</v>
      </c>
      <c r="BN932">
        <v>0</v>
      </c>
      <c r="BO932" s="60">
        <v>19</v>
      </c>
      <c r="BP932" s="62"/>
      <c r="BQ932" s="60">
        <v>19</v>
      </c>
      <c r="BR932" s="60">
        <f t="shared" si="391"/>
        <v>19</v>
      </c>
      <c r="BS932" s="3" t="s">
        <v>693</v>
      </c>
      <c r="BT932" s="38">
        <f>SUM(BT833:BT931)</f>
        <v>0</v>
      </c>
      <c r="BU932" s="38">
        <f>SUM(BU833:BU931)</f>
        <v>0</v>
      </c>
      <c r="CF932" s="38">
        <f>CF831/CE831</f>
        <v>3.8248971183031787E-3</v>
      </c>
    </row>
    <row r="933" spans="1:91" ht="14" customHeight="1" x14ac:dyDescent="0.2">
      <c r="C933" s="1"/>
      <c r="E933" s="3"/>
      <c r="F933" s="3"/>
      <c r="I933" s="2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  <c r="BA933" s="3"/>
      <c r="BB933" s="3"/>
      <c r="BC933" s="3"/>
      <c r="BD933" s="3"/>
      <c r="BO933" s="60"/>
      <c r="BP933" s="62"/>
      <c r="BQ933" s="66"/>
      <c r="BR933" s="66"/>
      <c r="CJ933" s="1"/>
    </row>
    <row r="934" spans="1:91" ht="14" hidden="1" customHeight="1" outlineLevel="1" x14ac:dyDescent="0.2">
      <c r="A934" t="s">
        <v>1684</v>
      </c>
      <c r="B934" t="s">
        <v>448</v>
      </c>
      <c r="C934" s="1">
        <f t="shared" ref="C934:C965" si="392">SUM(N934:AY934)</f>
        <v>5566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>IF(P934&gt;0,RANK(P934,(N934:P934,Q934:AE934)),0)</f>
        <v>3</v>
      </c>
      <c r="G934" s="1">
        <f t="shared" ref="G934:G965" si="393">IF(C934&gt;0,MAX(N934:P934)-LARGE(N934:P934,2),0)</f>
        <v>2553</v>
      </c>
      <c r="H934" s="2">
        <f t="shared" ref="H934:H965" si="394">IF(C934&gt;0,G934/C934,0)</f>
        <v>0.45867768595041325</v>
      </c>
      <c r="I934" s="2"/>
      <c r="J934" s="2">
        <f t="shared" ref="J934:J965" si="395">IF($C934=0,"-",N934/$C934)</f>
        <v>0.25763564498742364</v>
      </c>
      <c r="K934" s="2">
        <f t="shared" ref="K934:K965" si="396">IF($C934=0,"-",O934/$C934)</f>
        <v>0.71631333093783689</v>
      </c>
      <c r="L934" s="2">
        <f t="shared" ref="L934:L965" si="397">IF($C934=0,"-",P934/$C934)</f>
        <v>1.760689902982393E-2</v>
      </c>
      <c r="M934" s="2">
        <f t="shared" ref="M934:M965" si="398">IF(C934=0,"-",(1-J934-K934-L934))</f>
        <v>8.4441250449155403E-3</v>
      </c>
      <c r="N934" s="38">
        <v>1434</v>
      </c>
      <c r="O934" s="38">
        <v>3987</v>
      </c>
      <c r="P934" s="38">
        <v>98</v>
      </c>
      <c r="Q934" s="38">
        <v>27</v>
      </c>
      <c r="R934" s="38"/>
      <c r="S934" s="38"/>
      <c r="T934" s="38"/>
      <c r="U934" s="38"/>
      <c r="V934" s="38"/>
      <c r="W934" s="38">
        <f>IF(Copyright!B$11=1,CF934,0)</f>
        <v>20</v>
      </c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  <c r="BA934" s="3">
        <f>IF(Q934&gt;0,RANK(Q934,(N934:P934,Q934:AE934)),0)</f>
        <v>4</v>
      </c>
      <c r="BB934" s="3">
        <f>IF(R934&gt;0,RANK(R934,(N934:P934,Q934:AE934)),0)</f>
        <v>0</v>
      </c>
      <c r="BC934" s="3">
        <f>IF(S934&gt;0,RANK(S934,(N934:P934,Q934:AE934)),0)</f>
        <v>0</v>
      </c>
      <c r="BD934" s="3">
        <f>IF(T934&gt;0,RANK(T934,(N934:P934,Q934:AE934)),0)</f>
        <v>0</v>
      </c>
      <c r="BE934" s="2">
        <f t="shared" ref="BE934:BE965" si="399">IF($C934=0,"-",Q934/$C934)</f>
        <v>4.8508803449514911E-3</v>
      </c>
      <c r="BF934" s="2">
        <f t="shared" ref="BF934:BF965" si="400">IF($C934=0,"-",R934/$C934)</f>
        <v>0</v>
      </c>
      <c r="BG934" s="2">
        <f t="shared" ref="BG934:BG965" si="401">IF($C934=0,"-",S934/$C934)</f>
        <v>0</v>
      </c>
      <c r="BH934" s="2">
        <f t="shared" ref="BH934:BH965" si="402">IF($C934=0,"-",T934/$C934)</f>
        <v>0</v>
      </c>
      <c r="BJ934" t="s">
        <v>1684</v>
      </c>
      <c r="BK934" t="s">
        <v>448</v>
      </c>
      <c r="BL934">
        <v>2</v>
      </c>
      <c r="BN934">
        <v>0</v>
      </c>
      <c r="BO934" s="60">
        <v>20</v>
      </c>
      <c r="BP934" s="62">
        <v>1</v>
      </c>
      <c r="BQ934" s="66">
        <f t="shared" ref="BQ934:BQ965" si="403">1000*BO934+BP934</f>
        <v>20001</v>
      </c>
      <c r="BR934" s="66">
        <f t="shared" si="391"/>
        <v>20001</v>
      </c>
      <c r="BS934" s="3" t="s">
        <v>3083</v>
      </c>
      <c r="BY934" s="73"/>
      <c r="CB934" s="95"/>
      <c r="CD934" s="38">
        <f t="shared" ref="CD934:CD997" si="404">C934-CE934</f>
        <v>-54</v>
      </c>
      <c r="CE934" s="38">
        <f>20+4029+27+99+1445</f>
        <v>5620</v>
      </c>
      <c r="CF934" s="38">
        <v>20</v>
      </c>
      <c r="CM934" s="51"/>
    </row>
    <row r="935" spans="1:91" ht="14" hidden="1" customHeight="1" outlineLevel="1" x14ac:dyDescent="0.2">
      <c r="A935" t="s">
        <v>1926</v>
      </c>
      <c r="B935" t="s">
        <v>448</v>
      </c>
      <c r="C935" s="1">
        <f t="shared" si="392"/>
        <v>3746</v>
      </c>
      <c r="D935" s="3">
        <f>IF(N935&gt;0, RANK(N935,(N935:P935,Q935:AE935)),0)</f>
        <v>2</v>
      </c>
      <c r="E935" s="3">
        <f>IF(O935&gt;0,RANK(O935,(N935:P935,Q935:AE935)),0)</f>
        <v>1</v>
      </c>
      <c r="F935" s="3">
        <f>IF(P935&gt;0,RANK(P935,(N935:P935,Q935:AE935)),0)</f>
        <v>3</v>
      </c>
      <c r="G935" s="1">
        <f t="shared" si="393"/>
        <v>2235</v>
      </c>
      <c r="H935" s="2">
        <f t="shared" si="394"/>
        <v>0.59663641217298446</v>
      </c>
      <c r="I935" s="2"/>
      <c r="J935" s="2">
        <f t="shared" si="395"/>
        <v>0.19220501868659903</v>
      </c>
      <c r="K935" s="2">
        <f t="shared" si="396"/>
        <v>0.78884143085958358</v>
      </c>
      <c r="L935" s="2">
        <f t="shared" si="397"/>
        <v>1.201281366791244E-2</v>
      </c>
      <c r="M935" s="2">
        <f t="shared" si="398"/>
        <v>6.9407367859049742E-3</v>
      </c>
      <c r="N935" s="38">
        <v>720</v>
      </c>
      <c r="O935" s="38">
        <v>2955</v>
      </c>
      <c r="P935" s="38">
        <v>45</v>
      </c>
      <c r="Q935" s="38">
        <v>15</v>
      </c>
      <c r="R935" s="38"/>
      <c r="S935" s="38"/>
      <c r="T935" s="38"/>
      <c r="U935" s="38"/>
      <c r="V935" s="38"/>
      <c r="W935" s="38">
        <f>IF(Copyright!B$11=1,CF935,0)</f>
        <v>11</v>
      </c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  <c r="BA935" s="3">
        <f>IF(Q935&gt;0,RANK(Q935,(N935:P935,Q935:AE935)),0)</f>
        <v>4</v>
      </c>
      <c r="BB935" s="3">
        <f>IF(R935&gt;0,RANK(R935,(N935:P935,Q935:AE935)),0)</f>
        <v>0</v>
      </c>
      <c r="BC935" s="3">
        <f>IF(S935&gt;0,RANK(S935,(N935:P935,Q935:AE935)),0)</f>
        <v>0</v>
      </c>
      <c r="BD935" s="3">
        <f>IF(T935&gt;0,RANK(T935,(N935:P935,Q935:AE935)),0)</f>
        <v>0</v>
      </c>
      <c r="BE935" s="2">
        <f t="shared" si="399"/>
        <v>4.0042712226374799E-3</v>
      </c>
      <c r="BF935" s="2">
        <f t="shared" si="400"/>
        <v>0</v>
      </c>
      <c r="BG935" s="2">
        <f t="shared" si="401"/>
        <v>0</v>
      </c>
      <c r="BH935" s="2">
        <f t="shared" si="402"/>
        <v>0</v>
      </c>
      <c r="BJ935" t="s">
        <v>1926</v>
      </c>
      <c r="BK935" t="s">
        <v>448</v>
      </c>
      <c r="BL935">
        <v>3</v>
      </c>
      <c r="BN935">
        <v>0</v>
      </c>
      <c r="BO935" s="60">
        <v>20</v>
      </c>
      <c r="BP935" s="62">
        <v>3</v>
      </c>
      <c r="BQ935" s="66">
        <f t="shared" si="403"/>
        <v>20003</v>
      </c>
      <c r="BR935" s="66">
        <f t="shared" si="391"/>
        <v>20003</v>
      </c>
      <c r="BS935" s="3" t="s">
        <v>3083</v>
      </c>
      <c r="BY935" s="73"/>
      <c r="CB935" s="95"/>
      <c r="CD935" s="38">
        <f t="shared" si="404"/>
        <v>-56</v>
      </c>
      <c r="CE935" s="38">
        <f>732+46+15+2998+11</f>
        <v>3802</v>
      </c>
      <c r="CF935" s="38">
        <v>11</v>
      </c>
      <c r="CM935" s="51"/>
    </row>
    <row r="936" spans="1:91" ht="14" hidden="1" customHeight="1" outlineLevel="1" x14ac:dyDescent="0.2">
      <c r="A936" t="s">
        <v>1680</v>
      </c>
      <c r="B936" t="s">
        <v>448</v>
      </c>
      <c r="C936" s="1">
        <f t="shared" si="392"/>
        <v>7214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>IF(P936&gt;0,RANK(P936,(N936:P936,Q936:AE936)),0)</f>
        <v>3</v>
      </c>
      <c r="G936" s="1">
        <f t="shared" si="393"/>
        <v>2689</v>
      </c>
      <c r="H936" s="2">
        <f t="shared" si="394"/>
        <v>0.37274743554200168</v>
      </c>
      <c r="I936" s="2"/>
      <c r="J936" s="2">
        <f t="shared" si="395"/>
        <v>0.30177432769614637</v>
      </c>
      <c r="K936" s="2">
        <f t="shared" si="396"/>
        <v>0.67452176323814805</v>
      </c>
      <c r="L936" s="2">
        <f t="shared" si="397"/>
        <v>1.3723315774882174E-2</v>
      </c>
      <c r="M936" s="2">
        <f t="shared" si="398"/>
        <v>9.9805932908233457E-3</v>
      </c>
      <c r="N936" s="38">
        <v>2177</v>
      </c>
      <c r="O936" s="38">
        <v>4866</v>
      </c>
      <c r="P936" s="38">
        <v>99</v>
      </c>
      <c r="Q936" s="38">
        <v>43</v>
      </c>
      <c r="R936" s="38"/>
      <c r="S936" s="38"/>
      <c r="T936" s="38"/>
      <c r="U936" s="38"/>
      <c r="V936" s="38"/>
      <c r="W936" s="38">
        <f>IF(Copyright!B$11=1,CF936,0)</f>
        <v>29</v>
      </c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  <c r="BA936" s="3">
        <f>IF(Q936&gt;0,RANK(Q936,(N936:P936,Q936:AE936)),0)</f>
        <v>4</v>
      </c>
      <c r="BB936" s="3">
        <f>IF(R936&gt;0,RANK(R936,(N936:P936,Q936:AE936)),0)</f>
        <v>0</v>
      </c>
      <c r="BC936" s="3">
        <f>IF(S936&gt;0,RANK(S936,(N936:P936,Q936:AE936)),0)</f>
        <v>0</v>
      </c>
      <c r="BD936" s="3">
        <f>IF(T936&gt;0,RANK(T936,(N936:P936,Q936:AE936)),0)</f>
        <v>0</v>
      </c>
      <c r="BE936" s="2">
        <f t="shared" si="399"/>
        <v>5.9606321042417519E-3</v>
      </c>
      <c r="BF936" s="2">
        <f t="shared" si="400"/>
        <v>0</v>
      </c>
      <c r="BG936" s="2">
        <f t="shared" si="401"/>
        <v>0</v>
      </c>
      <c r="BH936" s="2">
        <f t="shared" si="402"/>
        <v>0</v>
      </c>
      <c r="BJ936" t="s">
        <v>1680</v>
      </c>
      <c r="BK936" t="s">
        <v>448</v>
      </c>
      <c r="BL936">
        <v>2</v>
      </c>
      <c r="BN936">
        <v>0</v>
      </c>
      <c r="BO936" s="60">
        <v>20</v>
      </c>
      <c r="BP936" s="62">
        <v>5</v>
      </c>
      <c r="BQ936" s="66">
        <f t="shared" si="403"/>
        <v>20005</v>
      </c>
      <c r="BR936" s="66">
        <f t="shared" si="391"/>
        <v>20005</v>
      </c>
      <c r="BS936" s="3" t="s">
        <v>3083</v>
      </c>
      <c r="BY936" s="73"/>
      <c r="CB936" s="95"/>
      <c r="CD936" s="38">
        <f t="shared" si="404"/>
        <v>-70</v>
      </c>
      <c r="CE936" s="38">
        <f>2201+100+43+4911+23+6</f>
        <v>7284</v>
      </c>
      <c r="CF936" s="38">
        <v>29</v>
      </c>
      <c r="CG936" s="38" t="s">
        <v>3953</v>
      </c>
    </row>
    <row r="937" spans="1:91" ht="14" hidden="1" customHeight="1" outlineLevel="1" x14ac:dyDescent="0.2">
      <c r="A937" t="s">
        <v>2222</v>
      </c>
      <c r="B937" t="s">
        <v>448</v>
      </c>
      <c r="C937" s="1">
        <f t="shared" si="392"/>
        <v>2116</v>
      </c>
      <c r="D937" s="3">
        <f>IF(N937&gt;0, RANK(N937,(N937:P937,Q937:AE937)),0)</f>
        <v>2</v>
      </c>
      <c r="E937" s="3">
        <f>IF(O937&gt;0,RANK(O937,(N937:P937,Q937:AE937)),0)</f>
        <v>1</v>
      </c>
      <c r="F937" s="3">
        <f>IF(P937&gt;0,RANK(P937,(N937:P937,Q937:AE937)),0)</f>
        <v>3</v>
      </c>
      <c r="G937" s="1">
        <f t="shared" si="393"/>
        <v>1522</v>
      </c>
      <c r="H937" s="2">
        <f t="shared" si="394"/>
        <v>0.71928166351606804</v>
      </c>
      <c r="I937" s="2"/>
      <c r="J937" s="2">
        <f t="shared" si="395"/>
        <v>0.13374291115311909</v>
      </c>
      <c r="K937" s="2">
        <f t="shared" si="396"/>
        <v>0.85302457466918713</v>
      </c>
      <c r="L937" s="2">
        <f t="shared" si="397"/>
        <v>8.9792060491493391E-3</v>
      </c>
      <c r="M937" s="2">
        <f t="shared" si="398"/>
        <v>4.253308128544438E-3</v>
      </c>
      <c r="N937" s="38">
        <v>283</v>
      </c>
      <c r="O937" s="38">
        <v>1805</v>
      </c>
      <c r="P937" s="38">
        <v>19</v>
      </c>
      <c r="Q937" s="38">
        <v>9</v>
      </c>
      <c r="R937" s="38"/>
      <c r="S937" s="38"/>
      <c r="T937" s="38"/>
      <c r="U937" s="38"/>
      <c r="V937" s="38"/>
      <c r="W937" s="38">
        <f>IF(Copyright!B$11=1,CF937,0)</f>
        <v>0</v>
      </c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  <c r="BA937" s="3">
        <f>IF(Q937&gt;0,RANK(Q937,(N937:P937,Q937:AE937)),0)</f>
        <v>4</v>
      </c>
      <c r="BB937" s="3">
        <f>IF(R937&gt;0,RANK(R937,(N937:P937,Q937:AE937)),0)</f>
        <v>0</v>
      </c>
      <c r="BC937" s="3">
        <f>IF(S937&gt;0,RANK(S937,(N937:P937,Q937:AE937)),0)</f>
        <v>0</v>
      </c>
      <c r="BD937" s="3">
        <f>IF(T937&gt;0,RANK(T937,(N937:P937,Q937:AE937)),0)</f>
        <v>0</v>
      </c>
      <c r="BE937" s="2">
        <f t="shared" si="399"/>
        <v>4.2533081285444233E-3</v>
      </c>
      <c r="BF937" s="2">
        <f t="shared" si="400"/>
        <v>0</v>
      </c>
      <c r="BG937" s="2">
        <f t="shared" si="401"/>
        <v>0</v>
      </c>
      <c r="BH937" s="2">
        <f t="shared" si="402"/>
        <v>0</v>
      </c>
      <c r="BJ937" t="s">
        <v>2222</v>
      </c>
      <c r="BK937" t="s">
        <v>448</v>
      </c>
      <c r="BL937">
        <v>4</v>
      </c>
      <c r="BN937">
        <v>0</v>
      </c>
      <c r="BO937" s="60">
        <v>20</v>
      </c>
      <c r="BP937" s="62">
        <v>7</v>
      </c>
      <c r="BQ937" s="66">
        <f t="shared" si="403"/>
        <v>20007</v>
      </c>
      <c r="BR937" s="66">
        <f t="shared" si="391"/>
        <v>20007</v>
      </c>
      <c r="BS937" s="3" t="s">
        <v>3083</v>
      </c>
      <c r="BY937" s="73"/>
      <c r="CB937" s="95"/>
      <c r="CD937" s="38">
        <f t="shared" si="404"/>
        <v>8</v>
      </c>
      <c r="CE937" s="38">
        <v>2108</v>
      </c>
      <c r="CM937" s="51"/>
    </row>
    <row r="938" spans="1:91" ht="14" hidden="1" customHeight="1" outlineLevel="1" x14ac:dyDescent="0.2">
      <c r="A938" t="s">
        <v>535</v>
      </c>
      <c r="B938" t="s">
        <v>448</v>
      </c>
      <c r="C938" s="1">
        <f t="shared" si="392"/>
        <v>10468</v>
      </c>
      <c r="D938" s="3">
        <f>IF(N938&gt;0, RANK(N938,(N938:P938,Q938:AE938)),0)</f>
        <v>2</v>
      </c>
      <c r="E938" s="3">
        <f>IF(O938&gt;0,RANK(O938,(N938:P938,Q938:AE938)),0)</f>
        <v>1</v>
      </c>
      <c r="F938" s="3">
        <f>IF(P938&gt;0,RANK(P938,(N938:P938,Q938:AE938)),0)</f>
        <v>3</v>
      </c>
      <c r="G938" s="1">
        <f t="shared" si="393"/>
        <v>5898</v>
      </c>
      <c r="H938" s="2">
        <f t="shared" si="394"/>
        <v>0.56343141001146346</v>
      </c>
      <c r="I938" s="2"/>
      <c r="J938" s="2">
        <f t="shared" si="395"/>
        <v>0.20863584256782575</v>
      </c>
      <c r="K938" s="2">
        <f t="shared" si="396"/>
        <v>0.77206725257928921</v>
      </c>
      <c r="L938" s="2">
        <f t="shared" si="397"/>
        <v>1.0890332441727168E-2</v>
      </c>
      <c r="M938" s="2">
        <f t="shared" si="398"/>
        <v>8.4065724111578762E-3</v>
      </c>
      <c r="N938" s="38">
        <v>2184</v>
      </c>
      <c r="O938" s="38">
        <v>8082</v>
      </c>
      <c r="P938" s="38">
        <v>114</v>
      </c>
      <c r="Q938" s="38">
        <v>41</v>
      </c>
      <c r="R938" s="38"/>
      <c r="S938" s="38"/>
      <c r="T938" s="38"/>
      <c r="U938" s="38"/>
      <c r="V938" s="38"/>
      <c r="W938" s="38">
        <f>IF(Copyright!B$11=1,CF938,0)</f>
        <v>47</v>
      </c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  <c r="BA938" s="3">
        <f>IF(Q938&gt;0,RANK(Q938,(N938:P938,Q938:AE938)),0)</f>
        <v>5</v>
      </c>
      <c r="BB938" s="3">
        <f>IF(R938&gt;0,RANK(R938,(N938:P938,Q938:AE938)),0)</f>
        <v>0</v>
      </c>
      <c r="BC938" s="3">
        <f>IF(S938&gt;0,RANK(S938,(N938:P938,Q938:AE938)),0)</f>
        <v>0</v>
      </c>
      <c r="BD938" s="3">
        <f>IF(T938&gt;0,RANK(T938,(N938:P938,Q938:AE938)),0)</f>
        <v>0</v>
      </c>
      <c r="BE938" s="2">
        <f t="shared" si="399"/>
        <v>3.916698509743982E-3</v>
      </c>
      <c r="BF938" s="2">
        <f t="shared" si="400"/>
        <v>0</v>
      </c>
      <c r="BG938" s="2">
        <f t="shared" si="401"/>
        <v>0</v>
      </c>
      <c r="BH938" s="2">
        <f t="shared" si="402"/>
        <v>0</v>
      </c>
      <c r="BJ938" t="s">
        <v>535</v>
      </c>
      <c r="BK938" t="s">
        <v>448</v>
      </c>
      <c r="BL938">
        <v>1</v>
      </c>
      <c r="BN938">
        <v>0</v>
      </c>
      <c r="BO938" s="60">
        <v>20</v>
      </c>
      <c r="BP938" s="62">
        <v>9</v>
      </c>
      <c r="BQ938" s="66">
        <f t="shared" si="403"/>
        <v>20009</v>
      </c>
      <c r="BR938" s="66">
        <f t="shared" si="391"/>
        <v>20009</v>
      </c>
      <c r="BS938" s="3" t="s">
        <v>3083</v>
      </c>
      <c r="BY938" s="73"/>
      <c r="CB938" s="95"/>
      <c r="CD938" s="38">
        <f t="shared" si="404"/>
        <v>-149</v>
      </c>
      <c r="CE938" s="38">
        <v>10617</v>
      </c>
      <c r="CF938" s="1">
        <v>47</v>
      </c>
      <c r="CM938" s="51"/>
    </row>
    <row r="939" spans="1:91" ht="14" hidden="1" customHeight="1" outlineLevel="1" x14ac:dyDescent="0.2">
      <c r="A939" t="s">
        <v>672</v>
      </c>
      <c r="B939" t="s">
        <v>448</v>
      </c>
      <c r="C939" s="1">
        <f t="shared" si="392"/>
        <v>6490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>IF(P939&gt;0,RANK(P939,(N939:P939,Q939:AE939)),0)</f>
        <v>3</v>
      </c>
      <c r="G939" s="1">
        <f t="shared" si="393"/>
        <v>3495</v>
      </c>
      <c r="H939" s="2">
        <f t="shared" si="394"/>
        <v>0.53852080123266566</v>
      </c>
      <c r="I939" s="2"/>
      <c r="J939" s="2">
        <f t="shared" si="395"/>
        <v>0.21972265023112481</v>
      </c>
      <c r="K939" s="2">
        <f t="shared" si="396"/>
        <v>0.75824345146379046</v>
      </c>
      <c r="L939" s="2">
        <f t="shared" si="397"/>
        <v>1.510015408320493E-2</v>
      </c>
      <c r="M939" s="2">
        <f t="shared" si="398"/>
        <v>6.9337442218798014E-3</v>
      </c>
      <c r="N939" s="38">
        <v>1426</v>
      </c>
      <c r="O939" s="38">
        <v>4921</v>
      </c>
      <c r="P939" s="38">
        <v>98</v>
      </c>
      <c r="Q939" s="38">
        <v>25</v>
      </c>
      <c r="R939" s="38"/>
      <c r="S939" s="38"/>
      <c r="T939" s="38"/>
      <c r="U939" s="38"/>
      <c r="V939" s="38"/>
      <c r="W939" s="38">
        <f>IF(Copyright!B$11=1,CF939,0)</f>
        <v>20</v>
      </c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  <c r="BA939" s="3">
        <f>IF(Q939&gt;0,RANK(Q939,(N939:P939,Q939:AE939)),0)</f>
        <v>4</v>
      </c>
      <c r="BB939" s="3">
        <f>IF(R939&gt;0,RANK(R939,(N939:P939,Q939:AE939)),0)</f>
        <v>0</v>
      </c>
      <c r="BC939" s="3">
        <f>IF(S939&gt;0,RANK(S939,(N939:P939,Q939:AE939)),0)</f>
        <v>0</v>
      </c>
      <c r="BD939" s="3">
        <f>IF(T939&gt;0,RANK(T939,(N939:P939,Q939:AE939)),0)</f>
        <v>0</v>
      </c>
      <c r="BE939" s="2">
        <f t="shared" si="399"/>
        <v>3.852080123266564E-3</v>
      </c>
      <c r="BF939" s="2">
        <f t="shared" si="400"/>
        <v>0</v>
      </c>
      <c r="BG939" s="2">
        <f t="shared" si="401"/>
        <v>0</v>
      </c>
      <c r="BH939" s="2">
        <f t="shared" si="402"/>
        <v>0</v>
      </c>
      <c r="BJ939" t="s">
        <v>672</v>
      </c>
      <c r="BK939" t="s">
        <v>448</v>
      </c>
      <c r="BL939">
        <v>2</v>
      </c>
      <c r="BN939">
        <v>0</v>
      </c>
      <c r="BO939" s="60">
        <v>20</v>
      </c>
      <c r="BP939" s="62">
        <v>11</v>
      </c>
      <c r="BQ939" s="66">
        <f t="shared" si="403"/>
        <v>20011</v>
      </c>
      <c r="BR939" s="66">
        <f t="shared" si="391"/>
        <v>20011</v>
      </c>
      <c r="BS939" s="3" t="s">
        <v>3083</v>
      </c>
      <c r="BY939" s="73"/>
      <c r="CB939" s="95"/>
      <c r="CD939" s="38">
        <f t="shared" si="404"/>
        <v>7</v>
      </c>
      <c r="CE939" s="38">
        <f>4915+1425+98+25+20</f>
        <v>6483</v>
      </c>
      <c r="CF939" s="38">
        <v>20</v>
      </c>
      <c r="CM939" s="51"/>
    </row>
    <row r="940" spans="1:91" ht="14" hidden="1" customHeight="1" outlineLevel="1" x14ac:dyDescent="0.2">
      <c r="A940" t="s">
        <v>567</v>
      </c>
      <c r="B940" t="s">
        <v>448</v>
      </c>
      <c r="C940" s="1">
        <f t="shared" si="392"/>
        <v>4204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>IF(P940&gt;0,RANK(P940,(N940:P940,Q940:AE940)),0)</f>
        <v>3</v>
      </c>
      <c r="G940" s="1">
        <f t="shared" si="393"/>
        <v>2001</v>
      </c>
      <c r="H940" s="2">
        <f t="shared" si="394"/>
        <v>0.47597526165556614</v>
      </c>
      <c r="I940" s="2"/>
      <c r="J940" s="2">
        <f t="shared" si="395"/>
        <v>0.25</v>
      </c>
      <c r="K940" s="2">
        <f t="shared" si="396"/>
        <v>0.72597526165556614</v>
      </c>
      <c r="L940" s="2">
        <f t="shared" si="397"/>
        <v>1.4034253092293053E-2</v>
      </c>
      <c r="M940" s="2">
        <f t="shared" si="398"/>
        <v>9.9904852521408068E-3</v>
      </c>
      <c r="N940" s="38">
        <v>1051</v>
      </c>
      <c r="O940" s="38">
        <v>3052</v>
      </c>
      <c r="P940" s="38">
        <v>59</v>
      </c>
      <c r="Q940" s="38">
        <v>26</v>
      </c>
      <c r="R940" s="38"/>
      <c r="S940" s="38"/>
      <c r="T940" s="38"/>
      <c r="U940" s="38"/>
      <c r="V940" s="38"/>
      <c r="W940" s="38">
        <f>IF(Copyright!B$11=1,CF940,0)</f>
        <v>16</v>
      </c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  <c r="BA940" s="3">
        <f>IF(Q940&gt;0,RANK(Q940,(N940:P940,Q940:AE940)),0)</f>
        <v>4</v>
      </c>
      <c r="BB940" s="3">
        <f>IF(R940&gt;0,RANK(R940,(N940:P940,Q940:AE940)),0)</f>
        <v>0</v>
      </c>
      <c r="BC940" s="3">
        <f>IF(S940&gt;0,RANK(S940,(N940:P940,Q940:AE940)),0)</f>
        <v>0</v>
      </c>
      <c r="BD940" s="3">
        <f>IF(T940&gt;0,RANK(T940,(N940:P940,Q940:AE940)),0)</f>
        <v>0</v>
      </c>
      <c r="BE940" s="2">
        <f t="shared" si="399"/>
        <v>6.1845861084681257E-3</v>
      </c>
      <c r="BF940" s="2">
        <f t="shared" si="400"/>
        <v>0</v>
      </c>
      <c r="BG940" s="2">
        <f t="shared" si="401"/>
        <v>0</v>
      </c>
      <c r="BH940" s="2">
        <f t="shared" si="402"/>
        <v>0</v>
      </c>
      <c r="BJ940" t="s">
        <v>567</v>
      </c>
      <c r="BK940" t="s">
        <v>448</v>
      </c>
      <c r="BL940">
        <v>2</v>
      </c>
      <c r="BN940">
        <v>0</v>
      </c>
      <c r="BO940" s="60">
        <v>20</v>
      </c>
      <c r="BP940" s="62">
        <v>13</v>
      </c>
      <c r="BQ940" s="66">
        <f t="shared" si="403"/>
        <v>20013</v>
      </c>
      <c r="BR940" s="66">
        <f t="shared" si="391"/>
        <v>20013</v>
      </c>
      <c r="BS940" s="3" t="s">
        <v>3083</v>
      </c>
      <c r="CB940" s="95"/>
      <c r="CD940" s="38">
        <f t="shared" si="404"/>
        <v>-70</v>
      </c>
      <c r="CE940" s="38">
        <v>4274</v>
      </c>
      <c r="CF940" s="38">
        <v>16</v>
      </c>
      <c r="CM940" s="51"/>
    </row>
    <row r="941" spans="1:91" ht="14" hidden="1" customHeight="1" outlineLevel="1" x14ac:dyDescent="0.2">
      <c r="A941" t="s">
        <v>1771</v>
      </c>
      <c r="B941" t="s">
        <v>448</v>
      </c>
      <c r="C941" s="1">
        <f t="shared" si="392"/>
        <v>31387</v>
      </c>
      <c r="D941" s="3">
        <f>IF(N941&gt;0, RANK(N941,(N941:P941,Q941:AE941)),0)</f>
        <v>2</v>
      </c>
      <c r="E941" s="3">
        <f>IF(O941&gt;0,RANK(O941,(N941:P941,Q941:AE941)),0)</f>
        <v>1</v>
      </c>
      <c r="F941" s="3">
        <f>IF(P941&gt;0,RANK(P941,(N941:P941,Q941:AE941)),0)</f>
        <v>3</v>
      </c>
      <c r="G941" s="1">
        <f t="shared" si="393"/>
        <v>13075</v>
      </c>
      <c r="H941" s="2">
        <f t="shared" si="394"/>
        <v>0.41657374072068054</v>
      </c>
      <c r="I941" s="2"/>
      <c r="J941" s="2">
        <f t="shared" si="395"/>
        <v>0.2816452671488196</v>
      </c>
      <c r="K941" s="2">
        <f t="shared" si="396"/>
        <v>0.69821900786950009</v>
      </c>
      <c r="L941" s="2">
        <f t="shared" si="397"/>
        <v>1.3763660114059962E-2</v>
      </c>
      <c r="M941" s="2">
        <f t="shared" si="398"/>
        <v>6.372064867620297E-3</v>
      </c>
      <c r="N941" s="38">
        <v>8840</v>
      </c>
      <c r="O941" s="38">
        <v>21915</v>
      </c>
      <c r="P941" s="38">
        <v>432</v>
      </c>
      <c r="Q941" s="38">
        <v>200</v>
      </c>
      <c r="R941" s="38"/>
      <c r="S941" s="38"/>
      <c r="T941" s="38"/>
      <c r="U941" s="38"/>
      <c r="V941" s="38"/>
      <c r="W941" s="38">
        <f>IF(Copyright!B$11=1,CF941,0)</f>
        <v>0</v>
      </c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  <c r="BA941" s="3">
        <f>IF(Q941&gt;0,RANK(Q941,(N941:P941,Q941:AE941)),0)</f>
        <v>4</v>
      </c>
      <c r="BB941" s="3">
        <f>IF(R941&gt;0,RANK(R941,(N941:P941,Q941:AE941)),0)</f>
        <v>0</v>
      </c>
      <c r="BC941" s="3">
        <f>IF(S941&gt;0,RANK(S941,(N941:P941,Q941:AE941)),0)</f>
        <v>0</v>
      </c>
      <c r="BD941" s="3">
        <f>IF(T941&gt;0,RANK(T941,(N941:P941,Q941:AE941)),0)</f>
        <v>0</v>
      </c>
      <c r="BE941" s="2">
        <f t="shared" si="399"/>
        <v>6.3720648676203525E-3</v>
      </c>
      <c r="BF941" s="2">
        <f t="shared" si="400"/>
        <v>0</v>
      </c>
      <c r="BG941" s="2">
        <f t="shared" si="401"/>
        <v>0</v>
      </c>
      <c r="BH941" s="2">
        <f t="shared" si="402"/>
        <v>0</v>
      </c>
      <c r="BJ941" t="s">
        <v>1771</v>
      </c>
      <c r="BK941" t="s">
        <v>448</v>
      </c>
      <c r="BL941">
        <v>4</v>
      </c>
      <c r="BN941">
        <v>0</v>
      </c>
      <c r="BO941" s="60">
        <v>20</v>
      </c>
      <c r="BP941" s="62">
        <v>15</v>
      </c>
      <c r="BQ941" s="66">
        <f t="shared" si="403"/>
        <v>20015</v>
      </c>
      <c r="BR941" s="66">
        <f t="shared" si="391"/>
        <v>20015</v>
      </c>
      <c r="BS941" s="3" t="s">
        <v>3083</v>
      </c>
      <c r="BY941" s="73"/>
      <c r="CD941" s="38">
        <f t="shared" si="404"/>
        <v>31387</v>
      </c>
      <c r="CG941" s="38" t="s">
        <v>3954</v>
      </c>
    </row>
    <row r="942" spans="1:91" ht="14" hidden="1" customHeight="1" outlineLevel="1" x14ac:dyDescent="0.2">
      <c r="A942" t="s">
        <v>212</v>
      </c>
      <c r="B942" t="s">
        <v>448</v>
      </c>
      <c r="C942" s="1">
        <f t="shared" si="392"/>
        <v>1459</v>
      </c>
      <c r="D942" s="3">
        <f>IF(N942&gt;0, RANK(N942,(N942:P942,Q942:AE942)),0)</f>
        <v>2</v>
      </c>
      <c r="E942" s="3">
        <f>IF(O942&gt;0,RANK(O942,(N942:P942,Q942:AE942)),0)</f>
        <v>1</v>
      </c>
      <c r="F942" s="3">
        <f>IF(P942&gt;0,RANK(P942,(N942:P942,Q942:AE942)),0)</f>
        <v>3</v>
      </c>
      <c r="G942" s="1">
        <f t="shared" si="393"/>
        <v>745</v>
      </c>
      <c r="H942" s="2">
        <f t="shared" si="394"/>
        <v>0.5106237148732008</v>
      </c>
      <c r="I942" s="2"/>
      <c r="J942" s="2">
        <f t="shared" si="395"/>
        <v>0.23646333104866346</v>
      </c>
      <c r="K942" s="2">
        <f t="shared" si="396"/>
        <v>0.74708704592186426</v>
      </c>
      <c r="L942" s="2">
        <f t="shared" si="397"/>
        <v>1.233721727210418E-2</v>
      </c>
      <c r="M942" s="2">
        <f t="shared" si="398"/>
        <v>4.1124057573681018E-3</v>
      </c>
      <c r="N942" s="38">
        <v>345</v>
      </c>
      <c r="O942" s="38">
        <v>1090</v>
      </c>
      <c r="P942" s="38">
        <v>18</v>
      </c>
      <c r="Q942" s="38">
        <v>6</v>
      </c>
      <c r="R942" s="38"/>
      <c r="S942" s="38"/>
      <c r="T942" s="38"/>
      <c r="U942" s="38"/>
      <c r="V942" s="38"/>
      <c r="W942" s="38">
        <f>IF(Copyright!B$11=1,CF942,0)</f>
        <v>0</v>
      </c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  <c r="BA942" s="3">
        <f>IF(Q942&gt;0,RANK(Q942,(N942:P942,Q942:AE942)),0)</f>
        <v>4</v>
      </c>
      <c r="BB942" s="3">
        <f>IF(R942&gt;0,RANK(R942,(N942:P942,Q942:AE942)),0)</f>
        <v>0</v>
      </c>
      <c r="BC942" s="3">
        <f>IF(S942&gt;0,RANK(S942,(N942:P942,Q942:AE942)),0)</f>
        <v>0</v>
      </c>
      <c r="BD942" s="3">
        <f>IF(T942&gt;0,RANK(T942,(N942:P942,Q942:AE942)),0)</f>
        <v>0</v>
      </c>
      <c r="BE942" s="2">
        <f t="shared" si="399"/>
        <v>4.1124057573680602E-3</v>
      </c>
      <c r="BF942" s="2">
        <f t="shared" si="400"/>
        <v>0</v>
      </c>
      <c r="BG942" s="2">
        <f t="shared" si="401"/>
        <v>0</v>
      </c>
      <c r="BH942" s="2">
        <f t="shared" si="402"/>
        <v>0</v>
      </c>
      <c r="BJ942" t="s">
        <v>212</v>
      </c>
      <c r="BK942" t="s">
        <v>448</v>
      </c>
      <c r="BL942">
        <v>2</v>
      </c>
      <c r="BN942">
        <v>0</v>
      </c>
      <c r="BO942" s="60">
        <v>20</v>
      </c>
      <c r="BP942" s="62">
        <v>17</v>
      </c>
      <c r="BQ942" s="66">
        <f t="shared" si="403"/>
        <v>20017</v>
      </c>
      <c r="BR942" s="66">
        <f t="shared" si="391"/>
        <v>20017</v>
      </c>
      <c r="BS942" s="3" t="s">
        <v>3083</v>
      </c>
      <c r="BY942" s="73"/>
      <c r="CB942" s="95"/>
      <c r="CD942" s="38">
        <f t="shared" si="404"/>
        <v>-3</v>
      </c>
      <c r="CE942" s="38">
        <v>1462</v>
      </c>
      <c r="CG942" s="38" t="s">
        <v>3954</v>
      </c>
      <c r="CM942" s="51"/>
    </row>
    <row r="943" spans="1:91" ht="14" hidden="1" customHeight="1" outlineLevel="1" x14ac:dyDescent="0.2">
      <c r="A943" t="s">
        <v>1345</v>
      </c>
      <c r="B943" t="s">
        <v>448</v>
      </c>
      <c r="C943" s="1">
        <f t="shared" si="392"/>
        <v>1516</v>
      </c>
      <c r="D943" s="3">
        <f>IF(N943&gt;0, RANK(N943,(N943:P943,Q943:AE943)),0)</f>
        <v>2</v>
      </c>
      <c r="E943" s="3">
        <f>IF(O943&gt;0,RANK(O943,(N943:P943,Q943:AE943)),0)</f>
        <v>1</v>
      </c>
      <c r="F943" s="3">
        <f>IF(P943&gt;0,RANK(P943,(N943:P943,Q943:AE943)),0)</f>
        <v>3</v>
      </c>
      <c r="G943" s="1">
        <f t="shared" si="393"/>
        <v>1077</v>
      </c>
      <c r="H943" s="2">
        <f t="shared" si="394"/>
        <v>0.7104221635883905</v>
      </c>
      <c r="I943" s="2"/>
      <c r="J943" s="2">
        <f t="shared" si="395"/>
        <v>0.13852242744063326</v>
      </c>
      <c r="K943" s="2">
        <f t="shared" si="396"/>
        <v>0.84894459102902375</v>
      </c>
      <c r="L943" s="2">
        <f t="shared" si="397"/>
        <v>1.0554089709762533E-2</v>
      </c>
      <c r="M943" s="2">
        <f t="shared" si="398"/>
        <v>1.9788918205804577E-3</v>
      </c>
      <c r="N943" s="38">
        <v>210</v>
      </c>
      <c r="O943" s="38">
        <v>1287</v>
      </c>
      <c r="P943" s="38">
        <v>16</v>
      </c>
      <c r="Q943" s="38">
        <v>1</v>
      </c>
      <c r="R943" s="38"/>
      <c r="S943" s="38"/>
      <c r="T943" s="38"/>
      <c r="U943" s="38"/>
      <c r="V943" s="38"/>
      <c r="W943" s="38">
        <f>IF(Copyright!B$11=1,CF943,0)</f>
        <v>2</v>
      </c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  <c r="BA943" s="3">
        <f>IF(Q943&gt;0,RANK(Q943,(N943:P943,Q943:AE943)),0)</f>
        <v>5</v>
      </c>
      <c r="BB943" s="3">
        <f>IF(R943&gt;0,RANK(R943,(N943:P943,Q943:AE943)),0)</f>
        <v>0</v>
      </c>
      <c r="BC943" s="3">
        <f>IF(S943&gt;0,RANK(S943,(N943:P943,Q943:AE943)),0)</f>
        <v>0</v>
      </c>
      <c r="BD943" s="3">
        <f>IF(T943&gt;0,RANK(T943,(N943:P943,Q943:AE943)),0)</f>
        <v>0</v>
      </c>
      <c r="BE943" s="2">
        <f t="shared" si="399"/>
        <v>6.5963060686015829E-4</v>
      </c>
      <c r="BF943" s="2">
        <f t="shared" si="400"/>
        <v>0</v>
      </c>
      <c r="BG943" s="2">
        <f t="shared" si="401"/>
        <v>0</v>
      </c>
      <c r="BH943" s="2">
        <f t="shared" si="402"/>
        <v>0</v>
      </c>
      <c r="BJ943" t="s">
        <v>1345</v>
      </c>
      <c r="BK943" t="s">
        <v>448</v>
      </c>
      <c r="BL943">
        <v>4</v>
      </c>
      <c r="BN943">
        <v>0</v>
      </c>
      <c r="BO943" s="60">
        <v>20</v>
      </c>
      <c r="BP943" s="62">
        <v>19</v>
      </c>
      <c r="BQ943" s="66">
        <f t="shared" si="403"/>
        <v>20019</v>
      </c>
      <c r="BR943" s="66">
        <f t="shared" si="391"/>
        <v>20019</v>
      </c>
      <c r="BS943" s="3" t="s">
        <v>3083</v>
      </c>
      <c r="BY943" s="73"/>
      <c r="CB943" s="95"/>
      <c r="CD943" s="38">
        <f t="shared" si="404"/>
        <v>0</v>
      </c>
      <c r="CE943" s="38">
        <f>210+16+1+1287+2</f>
        <v>1516</v>
      </c>
      <c r="CF943" s="38">
        <v>2</v>
      </c>
      <c r="CM943" s="51"/>
    </row>
    <row r="944" spans="1:91" ht="14" hidden="1" customHeight="1" outlineLevel="1" x14ac:dyDescent="0.2">
      <c r="A944" t="s">
        <v>1620</v>
      </c>
      <c r="B944" t="s">
        <v>448</v>
      </c>
      <c r="C944" s="1">
        <f t="shared" si="392"/>
        <v>8520</v>
      </c>
      <c r="D944" s="3">
        <f>IF(N944&gt;0, RANK(N944,(N944:P944,Q944:AE944)),0)</f>
        <v>2</v>
      </c>
      <c r="E944" s="3">
        <f>IF(O944&gt;0,RANK(O944,(N944:P944,Q944:AE944)),0)</f>
        <v>1</v>
      </c>
      <c r="F944" s="3">
        <f>IF(P944&gt;0,RANK(P944,(N944:P944,Q944:AE944)),0)</f>
        <v>3</v>
      </c>
      <c r="G944" s="1">
        <f t="shared" si="393"/>
        <v>4487</v>
      </c>
      <c r="H944" s="2">
        <f t="shared" si="394"/>
        <v>0.52664319248826286</v>
      </c>
      <c r="I944" s="2"/>
      <c r="J944" s="2">
        <f t="shared" si="395"/>
        <v>0.22605633802816902</v>
      </c>
      <c r="K944" s="2">
        <f t="shared" si="396"/>
        <v>0.7526995305164319</v>
      </c>
      <c r="L944" s="2">
        <f t="shared" si="397"/>
        <v>1.3967136150234741E-2</v>
      </c>
      <c r="M944" s="2">
        <f t="shared" si="398"/>
        <v>7.2769953051643101E-3</v>
      </c>
      <c r="N944" s="38">
        <v>1926</v>
      </c>
      <c r="O944" s="38">
        <v>6413</v>
      </c>
      <c r="P944" s="38">
        <v>119</v>
      </c>
      <c r="Q944" s="38">
        <v>39</v>
      </c>
      <c r="R944" s="38"/>
      <c r="S944" s="38"/>
      <c r="T944" s="38"/>
      <c r="U944" s="38"/>
      <c r="V944" s="38"/>
      <c r="W944" s="38">
        <f>IF(Copyright!B$11=1,CF944,0)</f>
        <v>23</v>
      </c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  <c r="BA944" s="3">
        <f>IF(Q944&gt;0,RANK(Q944,(N944:P944,Q944:AE944)),0)</f>
        <v>4</v>
      </c>
      <c r="BB944" s="3">
        <f>IF(R944&gt;0,RANK(R944,(N944:P944,Q944:AE944)),0)</f>
        <v>0</v>
      </c>
      <c r="BC944" s="3">
        <f>IF(S944&gt;0,RANK(S944,(N944:P944,Q944:AE944)),0)</f>
        <v>0</v>
      </c>
      <c r="BD944" s="3">
        <f>IF(T944&gt;0,RANK(T944,(N944:P944,Q944:AE944)),0)</f>
        <v>0</v>
      </c>
      <c r="BE944" s="2">
        <f t="shared" si="399"/>
        <v>4.5774647887323943E-3</v>
      </c>
      <c r="BF944" s="2">
        <f t="shared" si="400"/>
        <v>0</v>
      </c>
      <c r="BG944" s="2">
        <f t="shared" si="401"/>
        <v>0</v>
      </c>
      <c r="BH944" s="2">
        <f t="shared" si="402"/>
        <v>0</v>
      </c>
      <c r="BJ944" t="s">
        <v>1620</v>
      </c>
      <c r="BK944" t="s">
        <v>448</v>
      </c>
      <c r="BL944">
        <v>2</v>
      </c>
      <c r="BN944">
        <v>0</v>
      </c>
      <c r="BO944" s="60">
        <v>20</v>
      </c>
      <c r="BP944" s="62">
        <v>21</v>
      </c>
      <c r="BQ944" s="66">
        <f t="shared" si="403"/>
        <v>20021</v>
      </c>
      <c r="BR944" s="66">
        <f t="shared" si="391"/>
        <v>20021</v>
      </c>
      <c r="BS944" s="3" t="s">
        <v>3083</v>
      </c>
      <c r="BY944" s="73"/>
      <c r="CB944" s="95"/>
      <c r="CD944" s="38">
        <f t="shared" si="404"/>
        <v>-220</v>
      </c>
      <c r="CE944" s="38">
        <f>1970+121+42+6584+23</f>
        <v>8740</v>
      </c>
      <c r="CF944" s="38">
        <v>23</v>
      </c>
      <c r="CM944" s="51"/>
    </row>
    <row r="945" spans="1:91" ht="14" hidden="1" customHeight="1" outlineLevel="1" x14ac:dyDescent="0.2">
      <c r="A945" t="s">
        <v>1965</v>
      </c>
      <c r="B945" t="s">
        <v>448</v>
      </c>
      <c r="C945" s="1">
        <f t="shared" si="392"/>
        <v>1398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>IF(P945&gt;0,RANK(P945,(N945:P945,Q945:AE945)),0)</f>
        <v>3</v>
      </c>
      <c r="G945" s="1">
        <f t="shared" si="393"/>
        <v>965</v>
      </c>
      <c r="H945" s="2">
        <f t="shared" si="394"/>
        <v>0.69027181688125894</v>
      </c>
      <c r="I945" s="2"/>
      <c r="J945" s="2">
        <f t="shared" si="395"/>
        <v>0.14377682403433475</v>
      </c>
      <c r="K945" s="2">
        <f t="shared" si="396"/>
        <v>0.83404864091559372</v>
      </c>
      <c r="L945" s="2">
        <f t="shared" si="397"/>
        <v>1.8597997138769671E-2</v>
      </c>
      <c r="M945" s="2">
        <f t="shared" si="398"/>
        <v>3.5765379113018268E-3</v>
      </c>
      <c r="N945" s="38">
        <v>201</v>
      </c>
      <c r="O945" s="38">
        <v>1166</v>
      </c>
      <c r="P945" s="38">
        <v>26</v>
      </c>
      <c r="Q945" s="38">
        <v>5</v>
      </c>
      <c r="R945" s="38"/>
      <c r="S945" s="38"/>
      <c r="T945" s="38"/>
      <c r="U945" s="38"/>
      <c r="V945" s="38"/>
      <c r="W945" s="38">
        <f>IF(Copyright!B$11=1,CF945,0)</f>
        <v>0</v>
      </c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  <c r="BA945" s="3">
        <f>IF(Q945&gt;0,RANK(Q945,(N945:P945,Q945:AE945)),0)</f>
        <v>4</v>
      </c>
      <c r="BB945" s="3">
        <f>IF(R945&gt;0,RANK(R945,(N945:P945,Q945:AE945)),0)</f>
        <v>0</v>
      </c>
      <c r="BC945" s="3">
        <f>IF(S945&gt;0,RANK(S945,(N945:P945,Q945:AE945)),0)</f>
        <v>0</v>
      </c>
      <c r="BD945" s="3">
        <f>IF(T945&gt;0,RANK(T945,(N945:P945,Q945:AE945)),0)</f>
        <v>0</v>
      </c>
      <c r="BE945" s="2">
        <f t="shared" si="399"/>
        <v>3.5765379113018598E-3</v>
      </c>
      <c r="BF945" s="2">
        <f t="shared" si="400"/>
        <v>0</v>
      </c>
      <c r="BG945" s="2">
        <f t="shared" si="401"/>
        <v>0</v>
      </c>
      <c r="BH945" s="2">
        <f t="shared" si="402"/>
        <v>0</v>
      </c>
      <c r="BJ945" t="s">
        <v>1965</v>
      </c>
      <c r="BK945" t="s">
        <v>448</v>
      </c>
      <c r="BL945">
        <v>1</v>
      </c>
      <c r="BN945">
        <v>0</v>
      </c>
      <c r="BO945" s="60">
        <v>20</v>
      </c>
      <c r="BP945" s="62">
        <v>23</v>
      </c>
      <c r="BQ945" s="66">
        <f t="shared" si="403"/>
        <v>20023</v>
      </c>
      <c r="BR945" s="66">
        <f t="shared" si="391"/>
        <v>20023</v>
      </c>
      <c r="BS945" s="3" t="s">
        <v>3083</v>
      </c>
      <c r="BY945" s="73"/>
      <c r="CD945" s="38">
        <f t="shared" si="404"/>
        <v>1398</v>
      </c>
    </row>
    <row r="946" spans="1:91" ht="14" hidden="1" customHeight="1" outlineLevel="1" x14ac:dyDescent="0.2">
      <c r="A946" t="s">
        <v>385</v>
      </c>
      <c r="B946" t="s">
        <v>448</v>
      </c>
      <c r="C946" s="1">
        <f t="shared" si="392"/>
        <v>1001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>IF(P946&gt;0,RANK(P946,(N946:P946,Q946:AE946)),0)</f>
        <v>3</v>
      </c>
      <c r="G946" s="1">
        <f t="shared" si="393"/>
        <v>727</v>
      </c>
      <c r="H946" s="2">
        <f t="shared" si="394"/>
        <v>0.72627372627372633</v>
      </c>
      <c r="I946" s="2"/>
      <c r="J946" s="2">
        <f t="shared" si="395"/>
        <v>0.12787212787212787</v>
      </c>
      <c r="K946" s="2">
        <f t="shared" si="396"/>
        <v>0.8541458541458542</v>
      </c>
      <c r="L946" s="2">
        <f t="shared" si="397"/>
        <v>1.098901098901099E-2</v>
      </c>
      <c r="M946" s="2">
        <f t="shared" si="398"/>
        <v>6.9930069930069384E-3</v>
      </c>
      <c r="N946" s="38">
        <v>128</v>
      </c>
      <c r="O946" s="38">
        <v>855</v>
      </c>
      <c r="P946" s="38">
        <v>11</v>
      </c>
      <c r="Q946" s="38">
        <v>7</v>
      </c>
      <c r="R946" s="38"/>
      <c r="S946" s="38"/>
      <c r="T946" s="38"/>
      <c r="U946" s="38"/>
      <c r="V946" s="38"/>
      <c r="W946" s="38">
        <f>IF(Copyright!B$11=1,CF946,0)</f>
        <v>0</v>
      </c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  <c r="BA946" s="3">
        <f>IF(Q946&gt;0,RANK(Q946,(N946:P946,Q946:AE946)),0)</f>
        <v>4</v>
      </c>
      <c r="BB946" s="3">
        <f>IF(R946&gt;0,RANK(R946,(N946:P946,Q946:AE946)),0)</f>
        <v>0</v>
      </c>
      <c r="BC946" s="3">
        <f>IF(S946&gt;0,RANK(S946,(N946:P946,Q946:AE946)),0)</f>
        <v>0</v>
      </c>
      <c r="BD946" s="3">
        <f>IF(T946&gt;0,RANK(T946,(N946:P946,Q946:AE946)),0)</f>
        <v>0</v>
      </c>
      <c r="BE946" s="2">
        <f t="shared" si="399"/>
        <v>6.993006993006993E-3</v>
      </c>
      <c r="BF946" s="2">
        <f t="shared" si="400"/>
        <v>0</v>
      </c>
      <c r="BG946" s="2">
        <f t="shared" si="401"/>
        <v>0</v>
      </c>
      <c r="BH946" s="2">
        <f t="shared" si="402"/>
        <v>0</v>
      </c>
      <c r="BJ946" t="s">
        <v>385</v>
      </c>
      <c r="BK946" t="s">
        <v>448</v>
      </c>
      <c r="BL946">
        <v>1</v>
      </c>
      <c r="BN946">
        <v>0</v>
      </c>
      <c r="BO946" s="60">
        <v>20</v>
      </c>
      <c r="BP946" s="62">
        <v>25</v>
      </c>
      <c r="BQ946" s="66">
        <f t="shared" si="403"/>
        <v>20025</v>
      </c>
      <c r="BR946" s="66">
        <f t="shared" si="391"/>
        <v>20025</v>
      </c>
      <c r="BS946" s="3" t="s">
        <v>3083</v>
      </c>
      <c r="BY946" s="73"/>
      <c r="CB946" s="95"/>
      <c r="CD946" s="38">
        <f t="shared" si="404"/>
        <v>3</v>
      </c>
      <c r="CE946" s="38">
        <v>998</v>
      </c>
      <c r="CF946" s="38">
        <v>0</v>
      </c>
      <c r="CM946" s="51"/>
    </row>
    <row r="947" spans="1:91" ht="14" hidden="1" customHeight="1" outlineLevel="1" x14ac:dyDescent="0.2">
      <c r="A947" t="s">
        <v>3026</v>
      </c>
      <c r="B947" t="s">
        <v>448</v>
      </c>
      <c r="C947" s="1">
        <f t="shared" si="392"/>
        <v>3999</v>
      </c>
      <c r="D947" s="3">
        <f>IF(N947&gt;0, RANK(N947,(N947:P947,Q947:AE947)),0)</f>
        <v>2</v>
      </c>
      <c r="E947" s="3">
        <f>IF(O947&gt;0,RANK(O947,(N947:P947,Q947:AE947)),0)</f>
        <v>1</v>
      </c>
      <c r="F947" s="3">
        <f>IF(P947&gt;0,RANK(P947,(N947:P947,Q947:AE947)),0)</f>
        <v>3</v>
      </c>
      <c r="G947" s="1">
        <f t="shared" si="393"/>
        <v>2218</v>
      </c>
      <c r="H947" s="2">
        <f t="shared" si="394"/>
        <v>0.55463865966491621</v>
      </c>
      <c r="I947" s="2"/>
      <c r="J947" s="2">
        <f t="shared" si="395"/>
        <v>0.21105276319079769</v>
      </c>
      <c r="K947" s="2">
        <f t="shared" si="396"/>
        <v>0.7656914228557139</v>
      </c>
      <c r="L947" s="2">
        <f t="shared" si="397"/>
        <v>1.4753688422105527E-2</v>
      </c>
      <c r="M947" s="2">
        <f t="shared" si="398"/>
        <v>8.5021255313828866E-3</v>
      </c>
      <c r="N947" s="38">
        <v>844</v>
      </c>
      <c r="O947" s="38">
        <v>3062</v>
      </c>
      <c r="P947" s="38">
        <v>59</v>
      </c>
      <c r="Q947" s="38">
        <v>34</v>
      </c>
      <c r="R947" s="38"/>
      <c r="S947" s="38"/>
      <c r="T947" s="38"/>
      <c r="U947" s="38"/>
      <c r="V947" s="38"/>
      <c r="W947" s="38">
        <f>IF(Copyright!B$11=1,CF947,0)</f>
        <v>0</v>
      </c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  <c r="BA947" s="3">
        <f>IF(Q947&gt;0,RANK(Q947,(N947:P947,Q947:AE947)),0)</f>
        <v>4</v>
      </c>
      <c r="BB947" s="3">
        <f>IF(R947&gt;0,RANK(R947,(N947:P947,Q947:AE947)),0)</f>
        <v>0</v>
      </c>
      <c r="BC947" s="3">
        <f>IF(S947&gt;0,RANK(S947,(N947:P947,Q947:AE947)),0)</f>
        <v>0</v>
      </c>
      <c r="BD947" s="3">
        <f>IF(T947&gt;0,RANK(T947,(N947:P947,Q947:AE947)),0)</f>
        <v>0</v>
      </c>
      <c r="BE947" s="2">
        <f t="shared" si="399"/>
        <v>8.502125531382845E-3</v>
      </c>
      <c r="BF947" s="2">
        <f t="shared" si="400"/>
        <v>0</v>
      </c>
      <c r="BG947" s="2">
        <f t="shared" si="401"/>
        <v>0</v>
      </c>
      <c r="BH947" s="2">
        <f t="shared" si="402"/>
        <v>0</v>
      </c>
      <c r="BJ947" t="s">
        <v>3026</v>
      </c>
      <c r="BK947" t="s">
        <v>448</v>
      </c>
      <c r="BL947">
        <v>1</v>
      </c>
      <c r="BN947">
        <v>0</v>
      </c>
      <c r="BO947" s="60">
        <v>20</v>
      </c>
      <c r="BP947" s="62">
        <v>27</v>
      </c>
      <c r="BQ947" s="66">
        <f t="shared" si="403"/>
        <v>20027</v>
      </c>
      <c r="BR947" s="66">
        <f t="shared" si="391"/>
        <v>20027</v>
      </c>
      <c r="BS947" s="3" t="s">
        <v>3083</v>
      </c>
      <c r="BY947" s="73"/>
      <c r="CD947" s="38">
        <f t="shared" si="404"/>
        <v>3999</v>
      </c>
    </row>
    <row r="948" spans="1:91" ht="14" hidden="1" customHeight="1" outlineLevel="1" x14ac:dyDescent="0.2">
      <c r="A948" t="s">
        <v>210</v>
      </c>
      <c r="B948" t="s">
        <v>448</v>
      </c>
      <c r="C948" s="1">
        <f t="shared" si="392"/>
        <v>3997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>IF(P948&gt;0,RANK(P948,(N948:P948,Q948:AE948)),0)</f>
        <v>3</v>
      </c>
      <c r="G948" s="1">
        <f t="shared" si="393"/>
        <v>2409</v>
      </c>
      <c r="H948" s="2">
        <f t="shared" si="394"/>
        <v>0.60270202651988991</v>
      </c>
      <c r="I948" s="2"/>
      <c r="J948" s="2">
        <f t="shared" si="395"/>
        <v>0.18939204403302476</v>
      </c>
      <c r="K948" s="2">
        <f t="shared" si="396"/>
        <v>0.7920940705529147</v>
      </c>
      <c r="L948" s="2">
        <f t="shared" si="397"/>
        <v>1.0257693269952465E-2</v>
      </c>
      <c r="M948" s="2">
        <f t="shared" si="398"/>
        <v>8.2561921441080509E-3</v>
      </c>
      <c r="N948" s="38">
        <v>757</v>
      </c>
      <c r="O948" s="38">
        <v>3166</v>
      </c>
      <c r="P948" s="38">
        <v>41</v>
      </c>
      <c r="Q948" s="38">
        <v>19</v>
      </c>
      <c r="R948" s="38"/>
      <c r="S948" s="38"/>
      <c r="T948" s="38"/>
      <c r="U948" s="38"/>
      <c r="V948" s="38"/>
      <c r="W948" s="38">
        <f>IF(Copyright!B$11=1,CF948,0)</f>
        <v>14</v>
      </c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  <c r="BA948" s="3">
        <f>IF(Q948&gt;0,RANK(Q948,(N948:P948,Q948:AE948)),0)</f>
        <v>4</v>
      </c>
      <c r="BB948" s="3">
        <f>IF(R948&gt;0,RANK(R948,(N948:P948,Q948:AE948)),0)</f>
        <v>0</v>
      </c>
      <c r="BC948" s="3">
        <f>IF(S948&gt;0,RANK(S948,(N948:P948,Q948:AE948)),0)</f>
        <v>0</v>
      </c>
      <c r="BD948" s="3">
        <f>IF(T948&gt;0,RANK(T948,(N948:P948,Q948:AE948)),0)</f>
        <v>0</v>
      </c>
      <c r="BE948" s="2">
        <f t="shared" si="399"/>
        <v>4.7535651738804105E-3</v>
      </c>
      <c r="BF948" s="2">
        <f t="shared" si="400"/>
        <v>0</v>
      </c>
      <c r="BG948" s="2">
        <f t="shared" si="401"/>
        <v>0</v>
      </c>
      <c r="BH948" s="2">
        <f t="shared" si="402"/>
        <v>0</v>
      </c>
      <c r="BJ948" t="s">
        <v>210</v>
      </c>
      <c r="BK948" t="s">
        <v>448</v>
      </c>
      <c r="BL948">
        <v>1</v>
      </c>
      <c r="BN948">
        <v>0</v>
      </c>
      <c r="BO948" s="60">
        <v>20</v>
      </c>
      <c r="BP948" s="62">
        <v>29</v>
      </c>
      <c r="BQ948" s="66">
        <f t="shared" si="403"/>
        <v>20029</v>
      </c>
      <c r="BR948" s="66">
        <f t="shared" si="391"/>
        <v>20029</v>
      </c>
      <c r="BS948" s="3" t="s">
        <v>3083</v>
      </c>
      <c r="BY948" s="73"/>
      <c r="CB948" s="95"/>
      <c r="CD948" s="38">
        <f t="shared" si="404"/>
        <v>30</v>
      </c>
      <c r="CE948" s="38">
        <f>743+41+18+3151+14</f>
        <v>3967</v>
      </c>
      <c r="CF948" s="38">
        <v>14</v>
      </c>
      <c r="CM948" s="51"/>
    </row>
    <row r="949" spans="1:91" ht="14" hidden="1" customHeight="1" outlineLevel="1" x14ac:dyDescent="0.2">
      <c r="A949" t="s">
        <v>1506</v>
      </c>
      <c r="B949" t="s">
        <v>448</v>
      </c>
      <c r="C949" s="1">
        <f t="shared" si="392"/>
        <v>4340</v>
      </c>
      <c r="D949" s="3">
        <f>IF(N949&gt;0, RANK(N949,(N949:P949,Q949:AE949)),0)</f>
        <v>2</v>
      </c>
      <c r="E949" s="3">
        <f>IF(O949&gt;0,RANK(O949,(N949:P949,Q949:AE949)),0)</f>
        <v>1</v>
      </c>
      <c r="F949" s="3">
        <f>IF(P949&gt;0,RANK(P949,(N949:P949,Q949:AE949)),0)</f>
        <v>3</v>
      </c>
      <c r="G949" s="1">
        <f t="shared" si="393"/>
        <v>2396</v>
      </c>
      <c r="H949" s="2">
        <f t="shared" si="394"/>
        <v>0.55207373271889404</v>
      </c>
      <c r="I949" s="2"/>
      <c r="J949" s="2">
        <f t="shared" si="395"/>
        <v>0.21359447004608295</v>
      </c>
      <c r="K949" s="2">
        <f t="shared" si="396"/>
        <v>0.76566820276497694</v>
      </c>
      <c r="L949" s="2">
        <f t="shared" si="397"/>
        <v>1.0138248847926268E-2</v>
      </c>
      <c r="M949" s="2">
        <f t="shared" si="398"/>
        <v>1.059907834101379E-2</v>
      </c>
      <c r="N949" s="38">
        <v>927</v>
      </c>
      <c r="O949" s="38">
        <v>3323</v>
      </c>
      <c r="P949" s="38">
        <v>44</v>
      </c>
      <c r="Q949" s="38">
        <v>27</v>
      </c>
      <c r="R949" s="38"/>
      <c r="S949" s="38"/>
      <c r="T949" s="38"/>
      <c r="U949" s="38"/>
      <c r="V949" s="38"/>
      <c r="W949" s="38">
        <f>IF(Copyright!B$11=1,CF949,0)</f>
        <v>19</v>
      </c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  <c r="BA949" s="3">
        <f>IF(Q949&gt;0,RANK(Q949,(N949:P949,Q949:AE949)),0)</f>
        <v>4</v>
      </c>
      <c r="BB949" s="3">
        <f>IF(R949&gt;0,RANK(R949,(N949:P949,Q949:AE949)),0)</f>
        <v>0</v>
      </c>
      <c r="BC949" s="3">
        <f>IF(S949&gt;0,RANK(S949,(N949:P949,Q949:AE949)),0)</f>
        <v>0</v>
      </c>
      <c r="BD949" s="3">
        <f>IF(T949&gt;0,RANK(T949,(N949:P949,Q949:AE949)),0)</f>
        <v>0</v>
      </c>
      <c r="BE949" s="2">
        <f t="shared" si="399"/>
        <v>6.2211981566820274E-3</v>
      </c>
      <c r="BF949" s="2">
        <f t="shared" si="400"/>
        <v>0</v>
      </c>
      <c r="BG949" s="2">
        <f t="shared" si="401"/>
        <v>0</v>
      </c>
      <c r="BH949" s="2">
        <f t="shared" si="402"/>
        <v>0</v>
      </c>
      <c r="BJ949" t="s">
        <v>1506</v>
      </c>
      <c r="BK949" t="s">
        <v>448</v>
      </c>
      <c r="BL949">
        <v>2</v>
      </c>
      <c r="BN949">
        <v>0</v>
      </c>
      <c r="BO949" s="60">
        <v>20</v>
      </c>
      <c r="BP949" s="62">
        <v>31</v>
      </c>
      <c r="BQ949" s="66">
        <f t="shared" si="403"/>
        <v>20031</v>
      </c>
      <c r="BR949" s="66">
        <f t="shared" si="391"/>
        <v>20031</v>
      </c>
      <c r="BS949" s="3" t="s">
        <v>3083</v>
      </c>
      <c r="CB949" s="95"/>
      <c r="CD949" s="38">
        <f t="shared" si="404"/>
        <v>-56</v>
      </c>
      <c r="CE949" s="38">
        <v>4396</v>
      </c>
      <c r="CF949" s="38">
        <v>19</v>
      </c>
      <c r="CM949" s="51"/>
    </row>
    <row r="950" spans="1:91" ht="14" hidden="1" customHeight="1" outlineLevel="1" x14ac:dyDescent="0.2">
      <c r="A950" t="s">
        <v>1121</v>
      </c>
      <c r="B950" t="s">
        <v>448</v>
      </c>
      <c r="C950" s="1">
        <f t="shared" si="392"/>
        <v>843</v>
      </c>
      <c r="D950" s="3">
        <f>IF(N950&gt;0, RANK(N950,(N950:P950,Q950:AE950)),0)</f>
        <v>2</v>
      </c>
      <c r="E950" s="3">
        <f>IF(O950&gt;0,RANK(O950,(N950:P950,Q950:AE950)),0)</f>
        <v>1</v>
      </c>
      <c r="F950" s="3">
        <f>IF(P950&gt;0,RANK(P950,(N950:P950,Q950:AE950)),0)</f>
        <v>3</v>
      </c>
      <c r="G950" s="1">
        <f t="shared" si="393"/>
        <v>574</v>
      </c>
      <c r="H950" s="2">
        <f t="shared" si="394"/>
        <v>0.68090154211150655</v>
      </c>
      <c r="I950" s="2"/>
      <c r="J950" s="2">
        <f t="shared" si="395"/>
        <v>0.15065243179122181</v>
      </c>
      <c r="K950" s="2">
        <f t="shared" si="396"/>
        <v>0.83155397390272834</v>
      </c>
      <c r="L950" s="2">
        <f t="shared" si="397"/>
        <v>1.3048635824436536E-2</v>
      </c>
      <c r="M950" s="2">
        <f t="shared" si="398"/>
        <v>4.74495848161334E-3</v>
      </c>
      <c r="N950" s="38">
        <v>127</v>
      </c>
      <c r="O950" s="38">
        <v>701</v>
      </c>
      <c r="P950" s="38">
        <v>11</v>
      </c>
      <c r="Q950" s="38">
        <v>4</v>
      </c>
      <c r="R950" s="38"/>
      <c r="S950" s="38"/>
      <c r="T950" s="38"/>
      <c r="U950" s="38"/>
      <c r="V950" s="38"/>
      <c r="W950" s="38">
        <f>IF(Copyright!B$11=1,CF950,0)</f>
        <v>0</v>
      </c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  <c r="BA950" s="3">
        <f>IF(Q950&gt;0,RANK(Q950,(N950:P950,Q950:AE950)),0)</f>
        <v>4</v>
      </c>
      <c r="BB950" s="3">
        <f>IF(R950&gt;0,RANK(R950,(N950:P950,Q950:AE950)),0)</f>
        <v>0</v>
      </c>
      <c r="BC950" s="3">
        <f>IF(S950&gt;0,RANK(S950,(N950:P950,Q950:AE950)),0)</f>
        <v>0</v>
      </c>
      <c r="BD950" s="3">
        <f>IF(T950&gt;0,RANK(T950,(N950:P950,Q950:AE950)),0)</f>
        <v>0</v>
      </c>
      <c r="BE950" s="2">
        <f t="shared" si="399"/>
        <v>4.7449584816132862E-3</v>
      </c>
      <c r="BF950" s="2">
        <f t="shared" si="400"/>
        <v>0</v>
      </c>
      <c r="BG950" s="2">
        <f t="shared" si="401"/>
        <v>0</v>
      </c>
      <c r="BH950" s="2">
        <f t="shared" si="402"/>
        <v>0</v>
      </c>
      <c r="BJ950" t="s">
        <v>1121</v>
      </c>
      <c r="BK950" t="s">
        <v>448</v>
      </c>
      <c r="BL950">
        <v>4</v>
      </c>
      <c r="BN950">
        <v>0</v>
      </c>
      <c r="BO950" s="60">
        <v>20</v>
      </c>
      <c r="BP950" s="62">
        <v>33</v>
      </c>
      <c r="BQ950" s="66">
        <f t="shared" si="403"/>
        <v>20033</v>
      </c>
      <c r="BR950" s="66">
        <f t="shared" si="391"/>
        <v>20033</v>
      </c>
      <c r="BS950" s="3" t="s">
        <v>3083</v>
      </c>
      <c r="CD950" s="38">
        <f t="shared" si="404"/>
        <v>843</v>
      </c>
    </row>
    <row r="951" spans="1:91" ht="14" hidden="1" customHeight="1" outlineLevel="1" x14ac:dyDescent="0.2">
      <c r="A951" t="s">
        <v>2630</v>
      </c>
      <c r="B951" t="s">
        <v>448</v>
      </c>
      <c r="C951" s="1">
        <f t="shared" si="392"/>
        <v>13245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>IF(P951&gt;0,RANK(P951,(N951:P951,Q951:AE951)),0)</f>
        <v>3</v>
      </c>
      <c r="G951" s="1">
        <f t="shared" si="393"/>
        <v>5318</v>
      </c>
      <c r="H951" s="2">
        <f t="shared" si="394"/>
        <v>0.40151000377500945</v>
      </c>
      <c r="I951" s="2"/>
      <c r="J951" s="2">
        <f t="shared" si="395"/>
        <v>0.29090222725556814</v>
      </c>
      <c r="K951" s="2">
        <f t="shared" si="396"/>
        <v>0.69241223103057759</v>
      </c>
      <c r="L951" s="2">
        <f t="shared" si="397"/>
        <v>1.3212533031332579E-2</v>
      </c>
      <c r="M951" s="2">
        <f t="shared" si="398"/>
        <v>3.4730086825217003E-3</v>
      </c>
      <c r="N951" s="38">
        <v>3853</v>
      </c>
      <c r="O951" s="38">
        <v>9171</v>
      </c>
      <c r="P951" s="38">
        <v>175</v>
      </c>
      <c r="Q951" s="38">
        <v>46</v>
      </c>
      <c r="R951" s="38"/>
      <c r="S951" s="38"/>
      <c r="T951" s="38"/>
      <c r="U951" s="38"/>
      <c r="V951" s="38"/>
      <c r="W951" s="38">
        <f>IF(Copyright!B$11=1,CF951,0)</f>
        <v>0</v>
      </c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  <c r="BA951" s="3">
        <f>IF(Q951&gt;0,RANK(Q951,(N951:P951,Q951:AE951)),0)</f>
        <v>4</v>
      </c>
      <c r="BB951" s="3">
        <f>IF(R951&gt;0,RANK(R951,(N951:P951,Q951:AE951)),0)</f>
        <v>0</v>
      </c>
      <c r="BC951" s="3">
        <f>IF(S951&gt;0,RANK(S951,(N951:P951,Q951:AE951)),0)</f>
        <v>0</v>
      </c>
      <c r="BD951" s="3">
        <f>IF(T951&gt;0,RANK(T951,(N951:P951,Q951:AE951)),0)</f>
        <v>0</v>
      </c>
      <c r="BE951" s="2">
        <f t="shared" si="399"/>
        <v>3.4730086825217063E-3</v>
      </c>
      <c r="BF951" s="2">
        <f t="shared" si="400"/>
        <v>0</v>
      </c>
      <c r="BG951" s="2">
        <f t="shared" si="401"/>
        <v>0</v>
      </c>
      <c r="BH951" s="2">
        <f t="shared" si="402"/>
        <v>0</v>
      </c>
      <c r="BJ951" t="s">
        <v>2630</v>
      </c>
      <c r="BK951" t="s">
        <v>448</v>
      </c>
      <c r="BL951">
        <v>4</v>
      </c>
      <c r="BN951">
        <v>0</v>
      </c>
      <c r="BO951" s="60">
        <v>20</v>
      </c>
      <c r="BP951" s="62">
        <v>35</v>
      </c>
      <c r="BQ951" s="66">
        <f t="shared" si="403"/>
        <v>20035</v>
      </c>
      <c r="BR951" s="66">
        <f t="shared" si="391"/>
        <v>20035</v>
      </c>
      <c r="BS951" s="3" t="s">
        <v>3083</v>
      </c>
      <c r="BY951" s="73"/>
      <c r="CB951" s="95"/>
      <c r="CD951" s="38">
        <f t="shared" si="404"/>
        <v>-260</v>
      </c>
      <c r="CE951" s="38">
        <f>3919+179+47+9360</f>
        <v>13505</v>
      </c>
      <c r="CG951" s="38" t="s">
        <v>3954</v>
      </c>
    </row>
    <row r="952" spans="1:91" ht="14" hidden="1" customHeight="1" outlineLevel="1" x14ac:dyDescent="0.2">
      <c r="A952" t="s">
        <v>1840</v>
      </c>
      <c r="B952" t="s">
        <v>448</v>
      </c>
      <c r="C952" s="1">
        <f t="shared" si="392"/>
        <v>16023</v>
      </c>
      <c r="D952" s="3">
        <f>IF(N952&gt;0, RANK(N952,(N952:P952,Q952:AE952)),0)</f>
        <v>2</v>
      </c>
      <c r="E952" s="3">
        <f>IF(O952&gt;0,RANK(O952,(N952:P952,Q952:AE952)),0)</f>
        <v>1</v>
      </c>
      <c r="F952" s="3">
        <f>IF(P952&gt;0,RANK(P952,(N952:P952,Q952:AE952)),0)</f>
        <v>3</v>
      </c>
      <c r="G952" s="1">
        <f t="shared" si="393"/>
        <v>3991</v>
      </c>
      <c r="H952" s="2">
        <f t="shared" si="394"/>
        <v>0.24907944829307871</v>
      </c>
      <c r="I952" s="2"/>
      <c r="J952" s="2">
        <f t="shared" si="395"/>
        <v>0.36397678337389999</v>
      </c>
      <c r="K952" s="2">
        <f t="shared" si="396"/>
        <v>0.61305623166697876</v>
      </c>
      <c r="L952" s="2">
        <f t="shared" si="397"/>
        <v>1.2669287898645697E-2</v>
      </c>
      <c r="M952" s="2">
        <f t="shared" si="398"/>
        <v>1.0297697060475498E-2</v>
      </c>
      <c r="N952" s="38">
        <v>5832</v>
      </c>
      <c r="O952" s="38">
        <v>9823</v>
      </c>
      <c r="P952" s="38">
        <v>203</v>
      </c>
      <c r="Q952" s="38">
        <v>82</v>
      </c>
      <c r="R952" s="38"/>
      <c r="S952" s="38"/>
      <c r="T952" s="38"/>
      <c r="U952" s="38"/>
      <c r="V952" s="38"/>
      <c r="W952" s="38">
        <f>IF(Copyright!B$11=1,CF952,0)</f>
        <v>83</v>
      </c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  <c r="BA952" s="3">
        <f>IF(Q952&gt;0,RANK(Q952,(N952:P952,Q952:AE952)),0)</f>
        <v>5</v>
      </c>
      <c r="BB952" s="3">
        <f>IF(R952&gt;0,RANK(R952,(N952:P952,Q952:AE952)),0)</f>
        <v>0</v>
      </c>
      <c r="BC952" s="3">
        <f>IF(S952&gt;0,RANK(S952,(N952:P952,Q952:AE952)),0)</f>
        <v>0</v>
      </c>
      <c r="BD952" s="3">
        <f>IF(T952&gt;0,RANK(T952,(N952:P952,Q952:AE952)),0)</f>
        <v>0</v>
      </c>
      <c r="BE952" s="2">
        <f t="shared" si="399"/>
        <v>5.1176433876302819E-3</v>
      </c>
      <c r="BF952" s="2">
        <f t="shared" si="400"/>
        <v>0</v>
      </c>
      <c r="BG952" s="2">
        <f t="shared" si="401"/>
        <v>0</v>
      </c>
      <c r="BH952" s="2">
        <f t="shared" si="402"/>
        <v>0</v>
      </c>
      <c r="BJ952" t="s">
        <v>1840</v>
      </c>
      <c r="BK952" t="s">
        <v>448</v>
      </c>
      <c r="BL952">
        <v>2</v>
      </c>
      <c r="BN952">
        <v>0</v>
      </c>
      <c r="BO952" s="60">
        <v>20</v>
      </c>
      <c r="BP952" s="62">
        <v>37</v>
      </c>
      <c r="BQ952" s="66">
        <f t="shared" si="403"/>
        <v>20037</v>
      </c>
      <c r="BR952" s="66">
        <f t="shared" si="391"/>
        <v>20037</v>
      </c>
      <c r="BS952" s="3" t="s">
        <v>3083</v>
      </c>
      <c r="BY952" s="73"/>
      <c r="CB952" s="95"/>
      <c r="CD952" s="38">
        <f t="shared" si="404"/>
        <v>-311</v>
      </c>
      <c r="CE952" s="38">
        <f>5956+210+84+10084</f>
        <v>16334</v>
      </c>
      <c r="CF952" s="38">
        <v>83</v>
      </c>
      <c r="CM952" s="51"/>
    </row>
    <row r="953" spans="1:91" ht="14" hidden="1" customHeight="1" outlineLevel="1" x14ac:dyDescent="0.2">
      <c r="A953" t="s">
        <v>1899</v>
      </c>
      <c r="B953" t="s">
        <v>448</v>
      </c>
      <c r="C953" s="1">
        <f t="shared" si="392"/>
        <v>1393</v>
      </c>
      <c r="D953" s="3">
        <f>IF(N953&gt;0, RANK(N953,(N953:P953,Q953:AE953)),0)</f>
        <v>2</v>
      </c>
      <c r="E953" s="3">
        <f>IF(O953&gt;0,RANK(O953,(N953:P953,Q953:AE953)),0)</f>
        <v>1</v>
      </c>
      <c r="F953" s="3">
        <f>IF(P953&gt;0,RANK(P953,(N953:P953,Q953:AE953)),0)</f>
        <v>3</v>
      </c>
      <c r="G953" s="1">
        <f t="shared" si="393"/>
        <v>980</v>
      </c>
      <c r="H953" s="2">
        <f t="shared" si="394"/>
        <v>0.70351758793969854</v>
      </c>
      <c r="I953" s="2"/>
      <c r="J953" s="2">
        <f t="shared" si="395"/>
        <v>0.14142139267767409</v>
      </c>
      <c r="K953" s="2">
        <f t="shared" si="396"/>
        <v>0.8449389806173726</v>
      </c>
      <c r="L953" s="2">
        <f t="shared" si="397"/>
        <v>1.0050251256281407E-2</v>
      </c>
      <c r="M953" s="2">
        <f t="shared" si="398"/>
        <v>3.5893754486719266E-3</v>
      </c>
      <c r="N953" s="38">
        <v>197</v>
      </c>
      <c r="O953" s="38">
        <v>1177</v>
      </c>
      <c r="P953" s="38">
        <v>14</v>
      </c>
      <c r="Q953" s="38">
        <v>5</v>
      </c>
      <c r="R953" s="38"/>
      <c r="S953" s="38"/>
      <c r="T953" s="38"/>
      <c r="U953" s="38"/>
      <c r="V953" s="38"/>
      <c r="W953" s="38">
        <f>IF(Copyright!B$11=1,CF953,0)</f>
        <v>0</v>
      </c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  <c r="BA953" s="3">
        <f>IF(Q953&gt;0,RANK(Q953,(N953:P953,Q953:AE953)),0)</f>
        <v>4</v>
      </c>
      <c r="BB953" s="3">
        <f>IF(R953&gt;0,RANK(R953,(N953:P953,Q953:AE953)),0)</f>
        <v>0</v>
      </c>
      <c r="BC953" s="3">
        <f>IF(S953&gt;0,RANK(S953,(N953:P953,Q953:AE953)),0)</f>
        <v>0</v>
      </c>
      <c r="BD953" s="3">
        <f>IF(T953&gt;0,RANK(T953,(N953:P953,Q953:AE953)),0)</f>
        <v>0</v>
      </c>
      <c r="BE953" s="2">
        <f t="shared" si="399"/>
        <v>3.5893754486719309E-3</v>
      </c>
      <c r="BF953" s="2">
        <f t="shared" si="400"/>
        <v>0</v>
      </c>
      <c r="BG953" s="2">
        <f t="shared" si="401"/>
        <v>0</v>
      </c>
      <c r="BH953" s="2">
        <f t="shared" si="402"/>
        <v>0</v>
      </c>
      <c r="BJ953" t="s">
        <v>1899</v>
      </c>
      <c r="BK953" t="s">
        <v>448</v>
      </c>
      <c r="BL953">
        <v>1</v>
      </c>
      <c r="BN953">
        <v>0</v>
      </c>
      <c r="BO953" s="60">
        <v>20</v>
      </c>
      <c r="BP953" s="62">
        <v>39</v>
      </c>
      <c r="BQ953" s="66">
        <f t="shared" si="403"/>
        <v>20039</v>
      </c>
      <c r="BR953" s="66">
        <f t="shared" si="391"/>
        <v>20039</v>
      </c>
      <c r="BS953" s="3" t="s">
        <v>3083</v>
      </c>
      <c r="CD953" s="38">
        <f t="shared" si="404"/>
        <v>1393</v>
      </c>
    </row>
    <row r="954" spans="1:91" ht="14" hidden="1" customHeight="1" outlineLevel="1" x14ac:dyDescent="0.2">
      <c r="A954" t="s">
        <v>1027</v>
      </c>
      <c r="B954" t="s">
        <v>448</v>
      </c>
      <c r="C954" s="1">
        <f t="shared" si="392"/>
        <v>8949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>IF(P954&gt;0,RANK(P954,(N954:P954,Q954:AE954)),0)</f>
        <v>3</v>
      </c>
      <c r="G954" s="1">
        <f t="shared" si="393"/>
        <v>4904</v>
      </c>
      <c r="H954" s="2">
        <f t="shared" si="394"/>
        <v>0.5479941892948933</v>
      </c>
      <c r="I954" s="2"/>
      <c r="J954" s="2">
        <f t="shared" si="395"/>
        <v>0.21823667448876968</v>
      </c>
      <c r="K954" s="2">
        <f t="shared" si="396"/>
        <v>0.76623086378366301</v>
      </c>
      <c r="L954" s="2">
        <f t="shared" si="397"/>
        <v>1.1062688568555145E-2</v>
      </c>
      <c r="M954" s="2">
        <f t="shared" si="398"/>
        <v>4.4697731590121366E-3</v>
      </c>
      <c r="N954" s="38">
        <v>1953</v>
      </c>
      <c r="O954" s="38">
        <v>6857</v>
      </c>
      <c r="P954" s="38">
        <v>99</v>
      </c>
      <c r="Q954" s="38">
        <v>40</v>
      </c>
      <c r="R954" s="38"/>
      <c r="S954" s="38"/>
      <c r="T954" s="38"/>
      <c r="U954" s="38"/>
      <c r="V954" s="38"/>
      <c r="W954" s="38">
        <f>IF(Copyright!B$11=1,CF954,0)</f>
        <v>0</v>
      </c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  <c r="BA954" s="3">
        <f>IF(Q954&gt;0,RANK(Q954,(N954:P954,Q954:AE954)),0)</f>
        <v>4</v>
      </c>
      <c r="BB954" s="3">
        <f>IF(R954&gt;0,RANK(R954,(N954:P954,Q954:AE954)),0)</f>
        <v>0</v>
      </c>
      <c r="BC954" s="3">
        <f>IF(S954&gt;0,RANK(S954,(N954:P954,Q954:AE954)),0)</f>
        <v>0</v>
      </c>
      <c r="BD954" s="3">
        <f>IF(T954&gt;0,RANK(T954,(N954:P954,Q954:AE954)),0)</f>
        <v>0</v>
      </c>
      <c r="BE954" s="2">
        <f t="shared" si="399"/>
        <v>4.46977315901218E-3</v>
      </c>
      <c r="BF954" s="2">
        <f t="shared" si="400"/>
        <v>0</v>
      </c>
      <c r="BG954" s="2">
        <f t="shared" si="401"/>
        <v>0</v>
      </c>
      <c r="BH954" s="2">
        <f t="shared" si="402"/>
        <v>0</v>
      </c>
      <c r="BJ954" t="s">
        <v>1027</v>
      </c>
      <c r="BK954" t="s">
        <v>448</v>
      </c>
      <c r="BL954">
        <v>1</v>
      </c>
      <c r="BN954">
        <v>0</v>
      </c>
      <c r="BO954" s="60">
        <v>20</v>
      </c>
      <c r="BP954" s="62">
        <v>41</v>
      </c>
      <c r="BQ954" s="66">
        <f t="shared" si="403"/>
        <v>20041</v>
      </c>
      <c r="BR954" s="66">
        <f t="shared" si="391"/>
        <v>20041</v>
      </c>
      <c r="BS954" s="3" t="s">
        <v>3083</v>
      </c>
      <c r="BY954" s="73"/>
      <c r="CB954" s="95"/>
      <c r="CD954" s="38">
        <f t="shared" si="404"/>
        <v>-195</v>
      </c>
      <c r="CE954" s="38">
        <f>1989+100+41+7014</f>
        <v>9144</v>
      </c>
      <c r="CG954" s="38" t="s">
        <v>3954</v>
      </c>
    </row>
    <row r="955" spans="1:91" ht="14" hidden="1" customHeight="1" outlineLevel="1" x14ac:dyDescent="0.2">
      <c r="A955" t="s">
        <v>1509</v>
      </c>
      <c r="B955" t="s">
        <v>448</v>
      </c>
      <c r="C955" s="1">
        <f t="shared" si="392"/>
        <v>3571</v>
      </c>
      <c r="D955" s="3">
        <f>IF(N955&gt;0, RANK(N955,(N955:P955,Q955:AE955)),0)</f>
        <v>2</v>
      </c>
      <c r="E955" s="3">
        <f>IF(O955&gt;0,RANK(O955,(N955:P955,Q955:AE955)),0)</f>
        <v>1</v>
      </c>
      <c r="F955" s="3">
        <f>IF(P955&gt;0,RANK(P955,(N955:P955,Q955:AE955)),0)</f>
        <v>3</v>
      </c>
      <c r="G955" s="1">
        <f t="shared" si="393"/>
        <v>2265</v>
      </c>
      <c r="H955" s="2">
        <f t="shared" si="394"/>
        <v>0.63427611313357601</v>
      </c>
      <c r="I955" s="2"/>
      <c r="J955" s="2">
        <f t="shared" si="395"/>
        <v>0.17390086810417249</v>
      </c>
      <c r="K955" s="2">
        <f t="shared" si="396"/>
        <v>0.8081769812377485</v>
      </c>
      <c r="L955" s="2">
        <f t="shared" si="397"/>
        <v>1.2601512181461775E-2</v>
      </c>
      <c r="M955" s="2">
        <f t="shared" si="398"/>
        <v>5.3206384766172309E-3</v>
      </c>
      <c r="N955" s="38">
        <v>621</v>
      </c>
      <c r="O955" s="38">
        <v>2886</v>
      </c>
      <c r="P955" s="38">
        <v>45</v>
      </c>
      <c r="Q955" s="38">
        <v>7</v>
      </c>
      <c r="R955" s="38"/>
      <c r="S955" s="38"/>
      <c r="T955" s="38"/>
      <c r="U955" s="38"/>
      <c r="V955" s="38"/>
      <c r="W955" s="38">
        <f>IF(Copyright!B$11=1,CF955,0)</f>
        <v>12</v>
      </c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  <c r="BA955" s="3">
        <f>IF(Q955&gt;0,RANK(Q955,(N955:P955,Q955:AE955)),0)</f>
        <v>5</v>
      </c>
      <c r="BB955" s="3">
        <f>IF(R955&gt;0,RANK(R955,(N955:P955,Q955:AE955)),0)</f>
        <v>0</v>
      </c>
      <c r="BC955" s="3">
        <f>IF(S955&gt;0,RANK(S955,(N955:P955,Q955:AE955)),0)</f>
        <v>0</v>
      </c>
      <c r="BD955" s="3">
        <f>IF(T955&gt;0,RANK(T955,(N955:P955,Q955:AE955)),0)</f>
        <v>0</v>
      </c>
      <c r="BE955" s="2">
        <f t="shared" si="399"/>
        <v>1.9602352282273874E-3</v>
      </c>
      <c r="BF955" s="2">
        <f t="shared" si="400"/>
        <v>0</v>
      </c>
      <c r="BG955" s="2">
        <f t="shared" si="401"/>
        <v>0</v>
      </c>
      <c r="BH955" s="2">
        <f t="shared" si="402"/>
        <v>0</v>
      </c>
      <c r="BJ955" t="s">
        <v>1509</v>
      </c>
      <c r="BK955" t="s">
        <v>448</v>
      </c>
      <c r="BL955">
        <v>2</v>
      </c>
      <c r="BN955">
        <v>0</v>
      </c>
      <c r="BO955" s="60">
        <v>20</v>
      </c>
      <c r="BP955" s="62">
        <v>43</v>
      </c>
      <c r="BQ955" s="66">
        <f t="shared" si="403"/>
        <v>20043</v>
      </c>
      <c r="BR955" s="66">
        <f t="shared" si="391"/>
        <v>20043</v>
      </c>
      <c r="BS955" s="3" t="s">
        <v>3083</v>
      </c>
      <c r="BY955" s="73"/>
      <c r="CB955" s="95"/>
      <c r="CD955" s="38">
        <f t="shared" si="404"/>
        <v>-21</v>
      </c>
      <c r="CE955" s="38">
        <f>626+45+7+2899+1+2+12</f>
        <v>3592</v>
      </c>
      <c r="CF955" s="38">
        <v>12</v>
      </c>
    </row>
    <row r="956" spans="1:91" ht="14" hidden="1" customHeight="1" outlineLevel="1" x14ac:dyDescent="0.2">
      <c r="A956" t="s">
        <v>1127</v>
      </c>
      <c r="B956" t="s">
        <v>448</v>
      </c>
      <c r="C956" s="1">
        <f t="shared" si="392"/>
        <v>57071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>IF(P956&gt;0,RANK(P956,(N956:P956,Q956:AE956)),0)</f>
        <v>4</v>
      </c>
      <c r="G956" s="1">
        <f t="shared" si="393"/>
        <v>21510</v>
      </c>
      <c r="H956" s="2">
        <f t="shared" si="394"/>
        <v>0.37689895043016591</v>
      </c>
      <c r="I956" s="2"/>
      <c r="J956" s="2">
        <f t="shared" si="395"/>
        <v>0.67466839550735047</v>
      </c>
      <c r="K956" s="2">
        <f t="shared" si="396"/>
        <v>0.29776944507718456</v>
      </c>
      <c r="L956" s="2">
        <f t="shared" si="397"/>
        <v>1.0320478001086366E-2</v>
      </c>
      <c r="M956" s="2">
        <f t="shared" si="398"/>
        <v>1.7241681414378603E-2</v>
      </c>
      <c r="N956" s="38">
        <v>38504</v>
      </c>
      <c r="O956" s="38">
        <v>16994</v>
      </c>
      <c r="P956" s="38">
        <v>589</v>
      </c>
      <c r="Q956" s="38">
        <v>318</v>
      </c>
      <c r="R956" s="38"/>
      <c r="S956" s="38"/>
      <c r="T956" s="38"/>
      <c r="U956" s="38"/>
      <c r="V956" s="38"/>
      <c r="W956" s="38">
        <f>IF(Copyright!B$11=1,CF956,0)</f>
        <v>666</v>
      </c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  <c r="BA956" s="3">
        <f>IF(Q956&gt;0,RANK(Q956,(N956:P956,Q956:AE956)),0)</f>
        <v>5</v>
      </c>
      <c r="BB956" s="3">
        <f>IF(R956&gt;0,RANK(R956,(N956:P956,Q956:AE956)),0)</f>
        <v>0</v>
      </c>
      <c r="BC956" s="3">
        <f>IF(S956&gt;0,RANK(S956,(N956:P956,Q956:AE956)),0)</f>
        <v>0</v>
      </c>
      <c r="BD956" s="3">
        <f>IF(T956&gt;0,RANK(T956,(N956:P956,Q956:AE956)),0)</f>
        <v>0</v>
      </c>
      <c r="BE956" s="2">
        <f t="shared" si="399"/>
        <v>5.5720067985491756E-3</v>
      </c>
      <c r="BF956" s="2">
        <f t="shared" si="400"/>
        <v>0</v>
      </c>
      <c r="BG956" s="2">
        <f t="shared" si="401"/>
        <v>0</v>
      </c>
      <c r="BH956" s="2">
        <f t="shared" si="402"/>
        <v>0</v>
      </c>
      <c r="BJ956" t="s">
        <v>1127</v>
      </c>
      <c r="BK956" t="s">
        <v>448</v>
      </c>
      <c r="BN956">
        <v>0</v>
      </c>
      <c r="BO956" s="60">
        <v>20</v>
      </c>
      <c r="BP956" s="62">
        <v>45</v>
      </c>
      <c r="BQ956" s="66">
        <f t="shared" si="403"/>
        <v>20045</v>
      </c>
      <c r="BR956" s="66">
        <f t="shared" si="391"/>
        <v>20045</v>
      </c>
      <c r="BS956" s="3" t="s">
        <v>3083</v>
      </c>
      <c r="BY956" s="73"/>
      <c r="CB956" s="95"/>
      <c r="CD956" s="38">
        <f t="shared" si="404"/>
        <v>-1636</v>
      </c>
      <c r="CE956" s="38">
        <f>39582+17523+666+609+327</f>
        <v>58707</v>
      </c>
      <c r="CF956" s="38">
        <v>666</v>
      </c>
      <c r="CM956" s="51"/>
    </row>
    <row r="957" spans="1:91" ht="14" hidden="1" customHeight="1" outlineLevel="1" x14ac:dyDescent="0.2">
      <c r="A957" t="s">
        <v>2076</v>
      </c>
      <c r="B957" t="s">
        <v>448</v>
      </c>
      <c r="C957" s="1">
        <f t="shared" si="392"/>
        <v>1250</v>
      </c>
      <c r="D957" s="3">
        <f>IF(N957&gt;0, RANK(N957,(N957:P957,Q957:AE957)),0)</f>
        <v>2</v>
      </c>
      <c r="E957" s="3">
        <f>IF(O957&gt;0,RANK(O957,(N957:P957,Q957:AE957)),0)</f>
        <v>1</v>
      </c>
      <c r="F957" s="3">
        <f>IF(P957&gt;0,RANK(P957,(N957:P957,Q957:AE957)),0)</f>
        <v>3</v>
      </c>
      <c r="G957" s="1">
        <f t="shared" si="393"/>
        <v>817</v>
      </c>
      <c r="H957" s="2">
        <f t="shared" si="394"/>
        <v>0.65359999999999996</v>
      </c>
      <c r="I957" s="2"/>
      <c r="J957" s="2">
        <f t="shared" si="395"/>
        <v>0.16800000000000001</v>
      </c>
      <c r="K957" s="2">
        <f t="shared" si="396"/>
        <v>0.8216</v>
      </c>
      <c r="L957" s="2">
        <f t="shared" si="397"/>
        <v>6.4000000000000003E-3</v>
      </c>
      <c r="M957" s="2">
        <f t="shared" si="398"/>
        <v>3.9999999999999645E-3</v>
      </c>
      <c r="N957" s="38">
        <v>210</v>
      </c>
      <c r="O957" s="38">
        <v>1027</v>
      </c>
      <c r="P957" s="38">
        <v>8</v>
      </c>
      <c r="Q957" s="38">
        <v>5</v>
      </c>
      <c r="R957" s="38"/>
      <c r="S957" s="38"/>
      <c r="T957" s="38"/>
      <c r="U957" s="38"/>
      <c r="V957" s="38"/>
      <c r="W957" s="38">
        <f>IF(Copyright!B$11=1,CF957,0)</f>
        <v>0</v>
      </c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  <c r="BA957" s="3">
        <f>IF(Q957&gt;0,RANK(Q957,(N957:P957,Q957:AE957)),0)</f>
        <v>4</v>
      </c>
      <c r="BB957" s="3">
        <f>IF(R957&gt;0,RANK(R957,(N957:P957,Q957:AE957)),0)</f>
        <v>0</v>
      </c>
      <c r="BC957" s="3">
        <f>IF(S957&gt;0,RANK(S957,(N957:P957,Q957:AE957)),0)</f>
        <v>0</v>
      </c>
      <c r="BD957" s="3">
        <f>IF(T957&gt;0,RANK(T957,(N957:P957,Q957:AE957)),0)</f>
        <v>0</v>
      </c>
      <c r="BE957" s="2">
        <f t="shared" si="399"/>
        <v>4.0000000000000001E-3</v>
      </c>
      <c r="BF957" s="2">
        <f t="shared" si="400"/>
        <v>0</v>
      </c>
      <c r="BG957" s="2">
        <f t="shared" si="401"/>
        <v>0</v>
      </c>
      <c r="BH957" s="2">
        <f t="shared" si="402"/>
        <v>0</v>
      </c>
      <c r="BJ957" t="s">
        <v>2076</v>
      </c>
      <c r="BK957" t="s">
        <v>448</v>
      </c>
      <c r="BL957">
        <v>4</v>
      </c>
      <c r="BN957">
        <v>0</v>
      </c>
      <c r="BO957" s="60">
        <v>20</v>
      </c>
      <c r="BP957" s="62">
        <v>47</v>
      </c>
      <c r="BQ957" s="66">
        <f t="shared" si="403"/>
        <v>20047</v>
      </c>
      <c r="BR957" s="66">
        <f t="shared" si="391"/>
        <v>20047</v>
      </c>
      <c r="BS957" s="3" t="s">
        <v>3083</v>
      </c>
      <c r="CD957" s="38">
        <f t="shared" si="404"/>
        <v>1250</v>
      </c>
    </row>
    <row r="958" spans="1:91" ht="14" hidden="1" customHeight="1" outlineLevel="1" x14ac:dyDescent="0.2">
      <c r="A958" t="s">
        <v>2077</v>
      </c>
      <c r="B958" t="s">
        <v>448</v>
      </c>
      <c r="C958" s="1">
        <f t="shared" si="392"/>
        <v>1327</v>
      </c>
      <c r="D958" s="3">
        <f>IF(N958&gt;0, RANK(N958,(N958:P958,Q958:AE958)),0)</f>
        <v>2</v>
      </c>
      <c r="E958" s="3">
        <f>IF(O958&gt;0,RANK(O958,(N958:P958,Q958:AE958)),0)</f>
        <v>1</v>
      </c>
      <c r="F958" s="3">
        <f>IF(P958&gt;0,RANK(P958,(N958:P958,Q958:AE958)),0)</f>
        <v>3</v>
      </c>
      <c r="G958" s="1">
        <f t="shared" si="393"/>
        <v>921</v>
      </c>
      <c r="H958" s="2">
        <f t="shared" si="394"/>
        <v>0.6940467219291635</v>
      </c>
      <c r="I958" s="2"/>
      <c r="J958" s="2">
        <f t="shared" si="395"/>
        <v>0.14393368500376791</v>
      </c>
      <c r="K958" s="2">
        <f t="shared" si="396"/>
        <v>0.83798040693293141</v>
      </c>
      <c r="L958" s="2">
        <f t="shared" si="397"/>
        <v>1.2057272042200452E-2</v>
      </c>
      <c r="M958" s="2">
        <f t="shared" si="398"/>
        <v>6.0286360211002296E-3</v>
      </c>
      <c r="N958" s="38">
        <v>191</v>
      </c>
      <c r="O958" s="38">
        <v>1112</v>
      </c>
      <c r="P958" s="38">
        <v>16</v>
      </c>
      <c r="Q958" s="38">
        <v>8</v>
      </c>
      <c r="R958" s="38"/>
      <c r="S958" s="38"/>
      <c r="T958" s="38"/>
      <c r="U958" s="38"/>
      <c r="V958" s="38"/>
      <c r="W958" s="38">
        <f>IF(Copyright!B$11=1,CF958,0)</f>
        <v>0</v>
      </c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  <c r="BA958" s="3">
        <f>IF(Q958&gt;0,RANK(Q958,(N958:P958,Q958:AE958)),0)</f>
        <v>4</v>
      </c>
      <c r="BB958" s="3">
        <f>IF(R958&gt;0,RANK(R958,(N958:P958,Q958:AE958)),0)</f>
        <v>0</v>
      </c>
      <c r="BC958" s="3">
        <f>IF(S958&gt;0,RANK(S958,(N958:P958,Q958:AE958)),0)</f>
        <v>0</v>
      </c>
      <c r="BD958" s="3">
        <f>IF(T958&gt;0,RANK(T958,(N958:P958,Q958:AE958)),0)</f>
        <v>0</v>
      </c>
      <c r="BE958" s="2">
        <f t="shared" si="399"/>
        <v>6.0286360211002261E-3</v>
      </c>
      <c r="BF958" s="2">
        <f t="shared" si="400"/>
        <v>0</v>
      </c>
      <c r="BG958" s="2">
        <f t="shared" si="401"/>
        <v>0</v>
      </c>
      <c r="BH958" s="2">
        <f t="shared" si="402"/>
        <v>0</v>
      </c>
      <c r="BJ958" t="s">
        <v>2077</v>
      </c>
      <c r="BK958" t="s">
        <v>448</v>
      </c>
      <c r="BL958">
        <v>4</v>
      </c>
      <c r="BN958">
        <v>0</v>
      </c>
      <c r="BO958" s="60">
        <v>20</v>
      </c>
      <c r="BP958" s="62">
        <v>49</v>
      </c>
      <c r="BQ958" s="66">
        <f t="shared" si="403"/>
        <v>20049</v>
      </c>
      <c r="BR958" s="66">
        <f t="shared" si="391"/>
        <v>20049</v>
      </c>
      <c r="BS958" s="3" t="s">
        <v>3083</v>
      </c>
      <c r="CD958" s="38">
        <f t="shared" si="404"/>
        <v>1327</v>
      </c>
    </row>
    <row r="959" spans="1:91" ht="14" hidden="1" customHeight="1" outlineLevel="1" x14ac:dyDescent="0.2">
      <c r="A959" t="s">
        <v>2336</v>
      </c>
      <c r="B959" t="s">
        <v>448</v>
      </c>
      <c r="C959" s="1">
        <f t="shared" si="392"/>
        <v>13336</v>
      </c>
      <c r="D959" s="3">
        <f>IF(N959&gt;0, RANK(N959,(N959:P959,Q959:AE959)),0)</f>
        <v>2</v>
      </c>
      <c r="E959" s="3">
        <f>IF(O959&gt;0,RANK(O959,(N959:P959,Q959:AE959)),0)</f>
        <v>1</v>
      </c>
      <c r="F959" s="3">
        <f>IF(P959&gt;0,RANK(P959,(N959:P959,Q959:AE959)),0)</f>
        <v>3</v>
      </c>
      <c r="G959" s="1">
        <f t="shared" si="393"/>
        <v>6145</v>
      </c>
      <c r="H959" s="2">
        <f t="shared" si="394"/>
        <v>0.46078284343131376</v>
      </c>
      <c r="I959" s="2"/>
      <c r="J959" s="2">
        <f t="shared" si="395"/>
        <v>0.25809838032393523</v>
      </c>
      <c r="K959" s="2">
        <f t="shared" si="396"/>
        <v>0.71888122375524899</v>
      </c>
      <c r="L959" s="2">
        <f t="shared" si="397"/>
        <v>1.3497300539892022E-2</v>
      </c>
      <c r="M959" s="2">
        <f t="shared" si="398"/>
        <v>9.5230953809238173E-3</v>
      </c>
      <c r="N959" s="38">
        <v>3442</v>
      </c>
      <c r="O959" s="38">
        <v>9587</v>
      </c>
      <c r="P959" s="38">
        <v>180</v>
      </c>
      <c r="Q959" s="38">
        <v>70</v>
      </c>
      <c r="R959" s="38"/>
      <c r="S959" s="38"/>
      <c r="T959" s="38"/>
      <c r="U959" s="38"/>
      <c r="V959" s="38"/>
      <c r="W959" s="38">
        <f>IF(Copyright!B$11=1,CF959,0)</f>
        <v>57</v>
      </c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  <c r="BA959" s="3">
        <f>IF(Q959&gt;0,RANK(Q959,(N959:P959,Q959:AE959)),0)</f>
        <v>4</v>
      </c>
      <c r="BB959" s="3">
        <f>IF(R959&gt;0,RANK(R959,(N959:P959,Q959:AE959)),0)</f>
        <v>0</v>
      </c>
      <c r="BC959" s="3">
        <f>IF(S959&gt;0,RANK(S959,(N959:P959,Q959:AE959)),0)</f>
        <v>0</v>
      </c>
      <c r="BD959" s="3">
        <f>IF(T959&gt;0,RANK(T959,(N959:P959,Q959:AE959)),0)</f>
        <v>0</v>
      </c>
      <c r="BE959" s="2">
        <f t="shared" si="399"/>
        <v>5.2489502099580081E-3</v>
      </c>
      <c r="BF959" s="2">
        <f t="shared" si="400"/>
        <v>0</v>
      </c>
      <c r="BG959" s="2">
        <f t="shared" si="401"/>
        <v>0</v>
      </c>
      <c r="BH959" s="2">
        <f t="shared" si="402"/>
        <v>0</v>
      </c>
      <c r="BJ959" t="s">
        <v>2336</v>
      </c>
      <c r="BK959" t="s">
        <v>448</v>
      </c>
      <c r="BL959">
        <v>1</v>
      </c>
      <c r="BN959">
        <v>0</v>
      </c>
      <c r="BO959" s="60">
        <v>20</v>
      </c>
      <c r="BP959" s="62">
        <v>51</v>
      </c>
      <c r="BQ959" s="66">
        <f t="shared" si="403"/>
        <v>20051</v>
      </c>
      <c r="BR959" s="66">
        <f t="shared" si="391"/>
        <v>20051</v>
      </c>
      <c r="BS959" s="3" t="s">
        <v>3083</v>
      </c>
      <c r="BY959" s="73"/>
      <c r="CB959" s="95"/>
      <c r="CD959" s="38">
        <f t="shared" si="404"/>
        <v>-232</v>
      </c>
      <c r="CE959" s="38">
        <v>13568</v>
      </c>
      <c r="CF959" s="38">
        <v>57</v>
      </c>
      <c r="CM959" s="51"/>
    </row>
    <row r="960" spans="1:91" ht="14" hidden="1" customHeight="1" outlineLevel="1" x14ac:dyDescent="0.2">
      <c r="A960" t="s">
        <v>1441</v>
      </c>
      <c r="B960" t="s">
        <v>448</v>
      </c>
      <c r="C960" s="1">
        <f t="shared" si="392"/>
        <v>2693</v>
      </c>
      <c r="D960" s="3">
        <f>IF(N960&gt;0, RANK(N960,(N960:P960,Q960:AE960)),0)</f>
        <v>2</v>
      </c>
      <c r="E960" s="3">
        <f>IF(O960&gt;0,RANK(O960,(N960:P960,Q960:AE960)),0)</f>
        <v>1</v>
      </c>
      <c r="F960" s="3">
        <f>IF(P960&gt;0,RANK(P960,(N960:P960,Q960:AE960)),0)</f>
        <v>3</v>
      </c>
      <c r="G960" s="1">
        <f t="shared" si="393"/>
        <v>1388</v>
      </c>
      <c r="H960" s="2">
        <f t="shared" si="394"/>
        <v>0.51541032305978463</v>
      </c>
      <c r="I960" s="2"/>
      <c r="J960" s="2">
        <f t="shared" si="395"/>
        <v>0.23431117712588193</v>
      </c>
      <c r="K960" s="2">
        <f t="shared" si="396"/>
        <v>0.74972150018566652</v>
      </c>
      <c r="L960" s="2">
        <f t="shared" si="397"/>
        <v>1.2253991830672113E-2</v>
      </c>
      <c r="M960" s="2">
        <f t="shared" si="398"/>
        <v>3.7133308577794663E-3</v>
      </c>
      <c r="N960" s="38">
        <v>631</v>
      </c>
      <c r="O960" s="38">
        <v>2019</v>
      </c>
      <c r="P960" s="38">
        <v>33</v>
      </c>
      <c r="Q960" s="38">
        <v>10</v>
      </c>
      <c r="R960" s="38"/>
      <c r="S960" s="38"/>
      <c r="T960" s="38"/>
      <c r="U960" s="38"/>
      <c r="V960" s="38"/>
      <c r="W960" s="38">
        <f>IF(Copyright!B$11=1,CF960,0)</f>
        <v>0</v>
      </c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  <c r="BA960" s="3">
        <f>IF(Q960&gt;0,RANK(Q960,(N960:P960,Q960:AE960)),0)</f>
        <v>4</v>
      </c>
      <c r="BB960" s="3">
        <f>IF(R960&gt;0,RANK(R960,(N960:P960,Q960:AE960)),0)</f>
        <v>0</v>
      </c>
      <c r="BC960" s="3">
        <f>IF(S960&gt;0,RANK(S960,(N960:P960,Q960:AE960)),0)</f>
        <v>0</v>
      </c>
      <c r="BD960" s="3">
        <f>IF(T960&gt;0,RANK(T960,(N960:P960,Q960:AE960)),0)</f>
        <v>0</v>
      </c>
      <c r="BE960" s="2">
        <f t="shared" si="399"/>
        <v>3.7133308577794281E-3</v>
      </c>
      <c r="BF960" s="2">
        <f t="shared" si="400"/>
        <v>0</v>
      </c>
      <c r="BG960" s="2">
        <f t="shared" si="401"/>
        <v>0</v>
      </c>
      <c r="BH960" s="2">
        <f t="shared" si="402"/>
        <v>0</v>
      </c>
      <c r="BJ960" t="s">
        <v>1441</v>
      </c>
      <c r="BK960" t="s">
        <v>448</v>
      </c>
      <c r="BL960">
        <v>1</v>
      </c>
      <c r="BN960">
        <v>0</v>
      </c>
      <c r="BO960" s="60">
        <v>20</v>
      </c>
      <c r="BP960" s="62">
        <v>53</v>
      </c>
      <c r="BQ960" s="66">
        <f t="shared" si="403"/>
        <v>20053</v>
      </c>
      <c r="BR960" s="66">
        <f t="shared" si="391"/>
        <v>20053</v>
      </c>
      <c r="BS960" s="3" t="s">
        <v>3083</v>
      </c>
      <c r="CD960" s="38">
        <f t="shared" si="404"/>
        <v>2693</v>
      </c>
    </row>
    <row r="961" spans="1:91" ht="14" hidden="1" customHeight="1" outlineLevel="1" x14ac:dyDescent="0.2">
      <c r="A961" t="s">
        <v>1767</v>
      </c>
      <c r="B961" t="s">
        <v>448</v>
      </c>
      <c r="C961" s="1">
        <f t="shared" si="392"/>
        <v>10345</v>
      </c>
      <c r="D961" s="3">
        <f>IF(N961&gt;0, RANK(N961,(N961:P961,Q961:AE961)),0)</f>
        <v>2</v>
      </c>
      <c r="E961" s="3">
        <f>IF(O961&gt;0,RANK(O961,(N961:P961,Q961:AE961)),0)</f>
        <v>1</v>
      </c>
      <c r="F961" s="3">
        <f>IF(P961&gt;0,RANK(P961,(N961:P961,Q961:AE961)),0)</f>
        <v>3</v>
      </c>
      <c r="G961" s="1">
        <f t="shared" si="393"/>
        <v>3618</v>
      </c>
      <c r="H961" s="2">
        <f t="shared" si="394"/>
        <v>0.34973417109714838</v>
      </c>
      <c r="I961" s="2"/>
      <c r="J961" s="2">
        <f t="shared" si="395"/>
        <v>0.31483808603189944</v>
      </c>
      <c r="K961" s="2">
        <f t="shared" si="396"/>
        <v>0.66457225712904788</v>
      </c>
      <c r="L961" s="2">
        <f t="shared" si="397"/>
        <v>1.1889801836636056E-2</v>
      </c>
      <c r="M961" s="2">
        <f t="shared" si="398"/>
        <v>8.6998550024166166E-3</v>
      </c>
      <c r="N961" s="38">
        <v>3257</v>
      </c>
      <c r="O961" s="38">
        <v>6875</v>
      </c>
      <c r="P961" s="38">
        <v>123</v>
      </c>
      <c r="Q961" s="38">
        <v>56</v>
      </c>
      <c r="R961" s="38"/>
      <c r="S961" s="38"/>
      <c r="T961" s="38"/>
      <c r="U961" s="38"/>
      <c r="V961" s="38"/>
      <c r="W961" s="38">
        <f>IF(Copyright!B$11=1,CF961,0)</f>
        <v>34</v>
      </c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  <c r="BA961" s="3">
        <f>IF(Q961&gt;0,RANK(Q961,(N961:P961,Q961:AE961)),0)</f>
        <v>4</v>
      </c>
      <c r="BB961" s="3">
        <f>IF(R961&gt;0,RANK(R961,(N961:P961,Q961:AE961)),0)</f>
        <v>0</v>
      </c>
      <c r="BC961" s="3">
        <f>IF(S961&gt;0,RANK(S961,(N961:P961,Q961:AE961)),0)</f>
        <v>0</v>
      </c>
      <c r="BD961" s="3">
        <f>IF(T961&gt;0,RANK(T961,(N961:P961,Q961:AE961)),0)</f>
        <v>0</v>
      </c>
      <c r="BE961" s="2">
        <f t="shared" si="399"/>
        <v>5.4132431126147898E-3</v>
      </c>
      <c r="BF961" s="2">
        <f t="shared" si="400"/>
        <v>0</v>
      </c>
      <c r="BG961" s="2">
        <f t="shared" si="401"/>
        <v>0</v>
      </c>
      <c r="BH961" s="2">
        <f t="shared" si="402"/>
        <v>0</v>
      </c>
      <c r="BJ961" t="s">
        <v>1767</v>
      </c>
      <c r="BK961" t="s">
        <v>448</v>
      </c>
      <c r="BL961">
        <v>1</v>
      </c>
      <c r="BN961">
        <v>0</v>
      </c>
      <c r="BO961" s="60">
        <v>20</v>
      </c>
      <c r="BP961" s="62">
        <v>55</v>
      </c>
      <c r="BQ961" s="66">
        <f t="shared" si="403"/>
        <v>20055</v>
      </c>
      <c r="BR961" s="66">
        <f t="shared" si="391"/>
        <v>20055</v>
      </c>
      <c r="BS961" s="3" t="s">
        <v>3083</v>
      </c>
      <c r="BY961" s="73"/>
      <c r="CD961" s="38">
        <f t="shared" si="404"/>
        <v>0</v>
      </c>
      <c r="CE961" s="38">
        <v>10345</v>
      </c>
      <c r="CF961" s="38">
        <v>34</v>
      </c>
      <c r="CM961" s="51"/>
    </row>
    <row r="962" spans="1:91" ht="14" hidden="1" customHeight="1" outlineLevel="1" x14ac:dyDescent="0.2">
      <c r="A962" t="s">
        <v>761</v>
      </c>
      <c r="B962" t="s">
        <v>448</v>
      </c>
      <c r="C962" s="1">
        <f t="shared" si="392"/>
        <v>8021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>IF(P962&gt;0,RANK(P962,(N962:P962,Q962:AE962)),0)</f>
        <v>3</v>
      </c>
      <c r="G962" s="1">
        <f t="shared" si="393"/>
        <v>3094</v>
      </c>
      <c r="H962" s="2">
        <f t="shared" si="394"/>
        <v>0.38573743922204212</v>
      </c>
      <c r="I962" s="2"/>
      <c r="J962" s="2">
        <f t="shared" si="395"/>
        <v>0.29684577982795163</v>
      </c>
      <c r="K962" s="2">
        <f t="shared" si="396"/>
        <v>0.68258321904999375</v>
      </c>
      <c r="L962" s="2">
        <f t="shared" si="397"/>
        <v>1.408801895025558E-2</v>
      </c>
      <c r="M962" s="2">
        <f t="shared" si="398"/>
        <v>6.4829821717990975E-3</v>
      </c>
      <c r="N962" s="38">
        <v>2381</v>
      </c>
      <c r="O962" s="38">
        <v>5475</v>
      </c>
      <c r="P962" s="38">
        <v>113</v>
      </c>
      <c r="Q962" s="38">
        <v>29</v>
      </c>
      <c r="R962" s="38"/>
      <c r="S962" s="38"/>
      <c r="T962" s="38"/>
      <c r="U962" s="38"/>
      <c r="V962" s="38"/>
      <c r="W962" s="38">
        <f>IF(Copyright!B$11=1,CF962,0)</f>
        <v>23</v>
      </c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  <c r="BA962" s="3">
        <f>IF(Q962&gt;0,RANK(Q962,(N962:P962,Q962:AE962)),0)</f>
        <v>4</v>
      </c>
      <c r="BB962" s="3">
        <f>IF(R962&gt;0,RANK(R962,(N962:P962,Q962:AE962)),0)</f>
        <v>0</v>
      </c>
      <c r="BC962" s="3">
        <f>IF(S962&gt;0,RANK(S962,(N962:P962,Q962:AE962)),0)</f>
        <v>0</v>
      </c>
      <c r="BD962" s="3">
        <f>IF(T962&gt;0,RANK(T962,(N962:P962,Q962:AE962)),0)</f>
        <v>0</v>
      </c>
      <c r="BE962" s="2">
        <f t="shared" si="399"/>
        <v>3.6155092881186885E-3</v>
      </c>
      <c r="BF962" s="2">
        <f t="shared" si="400"/>
        <v>0</v>
      </c>
      <c r="BG962" s="2">
        <f t="shared" si="401"/>
        <v>0</v>
      </c>
      <c r="BH962" s="2">
        <f t="shared" si="402"/>
        <v>0</v>
      </c>
      <c r="BJ962" t="s">
        <v>761</v>
      </c>
      <c r="BK962" t="s">
        <v>448</v>
      </c>
      <c r="BL962">
        <v>1</v>
      </c>
      <c r="BN962">
        <v>0</v>
      </c>
      <c r="BO962" s="60">
        <v>20</v>
      </c>
      <c r="BP962" s="62">
        <v>57</v>
      </c>
      <c r="BQ962" s="66">
        <f t="shared" si="403"/>
        <v>20057</v>
      </c>
      <c r="BR962" s="66">
        <f t="shared" si="391"/>
        <v>20057</v>
      </c>
      <c r="BS962" s="3" t="s">
        <v>3083</v>
      </c>
      <c r="BY962" s="73"/>
      <c r="CB962" s="95"/>
      <c r="CD962" s="38">
        <f t="shared" si="404"/>
        <v>-226</v>
      </c>
      <c r="CE962" s="38">
        <f>5616+2461+116+31+23</f>
        <v>8247</v>
      </c>
      <c r="CF962" s="38">
        <v>23</v>
      </c>
      <c r="CM962" s="51"/>
    </row>
    <row r="963" spans="1:91" ht="14" hidden="1" customHeight="1" outlineLevel="1" x14ac:dyDescent="0.2">
      <c r="A963" t="s">
        <v>1117</v>
      </c>
      <c r="B963" t="s">
        <v>448</v>
      </c>
      <c r="C963" s="1">
        <f t="shared" si="392"/>
        <v>12466</v>
      </c>
      <c r="D963" s="3">
        <f>IF(N963&gt;0, RANK(N963,(N963:P963,Q963:AE963)),0)</f>
        <v>2</v>
      </c>
      <c r="E963" s="3">
        <f>IF(O963&gt;0,RANK(O963,(N963:P963,Q963:AE963)),0)</f>
        <v>1</v>
      </c>
      <c r="F963" s="3">
        <f>IF(P963&gt;0,RANK(P963,(N963:P963,Q963:AE963)),0)</f>
        <v>3</v>
      </c>
      <c r="G963" s="1">
        <f t="shared" si="393"/>
        <v>4966</v>
      </c>
      <c r="H963" s="2">
        <f t="shared" si="394"/>
        <v>0.39836354885287983</v>
      </c>
      <c r="I963" s="2"/>
      <c r="J963" s="2">
        <f t="shared" si="395"/>
        <v>0.29087116958126102</v>
      </c>
      <c r="K963" s="2">
        <f t="shared" si="396"/>
        <v>0.68923471843414086</v>
      </c>
      <c r="L963" s="2">
        <f t="shared" si="397"/>
        <v>1.5562329536338841E-2</v>
      </c>
      <c r="M963" s="2">
        <f t="shared" si="398"/>
        <v>4.3317824482592762E-3</v>
      </c>
      <c r="N963" s="38">
        <v>3626</v>
      </c>
      <c r="O963" s="38">
        <v>8592</v>
      </c>
      <c r="P963" s="38">
        <v>194</v>
      </c>
      <c r="Q963" s="38">
        <v>54</v>
      </c>
      <c r="R963" s="38"/>
      <c r="S963" s="38"/>
      <c r="T963" s="38"/>
      <c r="U963" s="38"/>
      <c r="V963" s="38"/>
      <c r="W963" s="38">
        <f>IF(Copyright!B$11=1,CF963,0)</f>
        <v>0</v>
      </c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  <c r="BA963" s="3">
        <f>IF(Q963&gt;0,RANK(Q963,(N963:P963,Q963:AE963)),0)</f>
        <v>4</v>
      </c>
      <c r="BB963" s="3">
        <f>IF(R963&gt;0,RANK(R963,(N963:P963,Q963:AE963)),0)</f>
        <v>0</v>
      </c>
      <c r="BC963" s="3">
        <f>IF(S963&gt;0,RANK(S963,(N963:P963,Q963:AE963)),0)</f>
        <v>0</v>
      </c>
      <c r="BD963" s="3">
        <f>IF(T963&gt;0,RANK(T963,(N963:P963,Q963:AE963)),0)</f>
        <v>0</v>
      </c>
      <c r="BE963" s="2">
        <f t="shared" si="399"/>
        <v>4.3317824482592649E-3</v>
      </c>
      <c r="BF963" s="2">
        <f t="shared" si="400"/>
        <v>0</v>
      </c>
      <c r="BG963" s="2">
        <f t="shared" si="401"/>
        <v>0</v>
      </c>
      <c r="BH963" s="2">
        <f t="shared" si="402"/>
        <v>0</v>
      </c>
      <c r="BJ963" t="s">
        <v>1117</v>
      </c>
      <c r="BK963" t="s">
        <v>448</v>
      </c>
      <c r="BL963">
        <v>3</v>
      </c>
      <c r="BN963">
        <v>0</v>
      </c>
      <c r="BO963" s="60">
        <v>20</v>
      </c>
      <c r="BP963" s="62">
        <v>59</v>
      </c>
      <c r="BQ963" s="66">
        <f t="shared" si="403"/>
        <v>20059</v>
      </c>
      <c r="BR963" s="66">
        <f t="shared" si="391"/>
        <v>20059</v>
      </c>
      <c r="BS963" s="3" t="s">
        <v>3083</v>
      </c>
      <c r="BY963" s="73"/>
      <c r="CD963" s="38">
        <f t="shared" si="404"/>
        <v>12466</v>
      </c>
      <c r="CG963" s="38" t="s">
        <v>3954</v>
      </c>
    </row>
    <row r="964" spans="1:91" ht="14" hidden="1" customHeight="1" outlineLevel="1" x14ac:dyDescent="0.2">
      <c r="A964" t="s">
        <v>1566</v>
      </c>
      <c r="B964" t="s">
        <v>448</v>
      </c>
      <c r="C964" s="1">
        <f t="shared" si="392"/>
        <v>8845</v>
      </c>
      <c r="D964" s="3">
        <f>IF(N964&gt;0, RANK(N964,(N964:P964,Q964:AE964)),0)</f>
        <v>2</v>
      </c>
      <c r="E964" s="3">
        <f>IF(O964&gt;0,RANK(O964,(N964:P964,Q964:AE964)),0)</f>
        <v>1</v>
      </c>
      <c r="F964" s="3">
        <f>IF(P964&gt;0,RANK(P964,(N964:P964,Q964:AE964)),0)</f>
        <v>3</v>
      </c>
      <c r="G964" s="1">
        <f t="shared" si="393"/>
        <v>1570</v>
      </c>
      <c r="H964" s="2">
        <f t="shared" si="394"/>
        <v>0.17750141322781232</v>
      </c>
      <c r="I964" s="2"/>
      <c r="J964" s="2">
        <f t="shared" si="395"/>
        <v>0.3989824759751272</v>
      </c>
      <c r="K964" s="2">
        <f t="shared" si="396"/>
        <v>0.57648388920293947</v>
      </c>
      <c r="L964" s="2">
        <f t="shared" si="397"/>
        <v>1.6280384397964951E-2</v>
      </c>
      <c r="M964" s="2">
        <f t="shared" si="398"/>
        <v>8.253250423968319E-3</v>
      </c>
      <c r="N964" s="38">
        <v>3529</v>
      </c>
      <c r="O964" s="38">
        <v>5099</v>
      </c>
      <c r="P964" s="38">
        <v>144</v>
      </c>
      <c r="Q964" s="38">
        <v>49</v>
      </c>
      <c r="R964" s="38"/>
      <c r="S964" s="38"/>
      <c r="T964" s="38"/>
      <c r="U964" s="38"/>
      <c r="V964" s="38"/>
      <c r="W964" s="38">
        <f>IF(Copyright!B$11=1,CF964,0)</f>
        <v>24</v>
      </c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  <c r="BA964" s="3">
        <f>IF(Q964&gt;0,RANK(Q964,(N964:P964,Q964:AE964)),0)</f>
        <v>4</v>
      </c>
      <c r="BB964" s="3">
        <f>IF(R964&gt;0,RANK(R964,(N964:P964,Q964:AE964)),0)</f>
        <v>0</v>
      </c>
      <c r="BC964" s="3">
        <f>IF(S964&gt;0,RANK(S964,(N964:P964,Q964:AE964)),0)</f>
        <v>0</v>
      </c>
      <c r="BD964" s="3">
        <f>IF(T964&gt;0,RANK(T964,(N964:P964,Q964:AE964)),0)</f>
        <v>0</v>
      </c>
      <c r="BE964" s="2">
        <f t="shared" si="399"/>
        <v>5.5398530243075186E-3</v>
      </c>
      <c r="BF964" s="2">
        <f t="shared" si="400"/>
        <v>0</v>
      </c>
      <c r="BG964" s="2">
        <f t="shared" si="401"/>
        <v>0</v>
      </c>
      <c r="BH964" s="2">
        <f t="shared" si="402"/>
        <v>0</v>
      </c>
      <c r="BJ964" t="s">
        <v>1566</v>
      </c>
      <c r="BK964" t="s">
        <v>448</v>
      </c>
      <c r="BL964">
        <v>2</v>
      </c>
      <c r="BN964">
        <v>0</v>
      </c>
      <c r="BO964" s="60">
        <v>20</v>
      </c>
      <c r="BP964" s="62">
        <v>61</v>
      </c>
      <c r="BQ964" s="66">
        <f t="shared" si="403"/>
        <v>20061</v>
      </c>
      <c r="BR964" s="66">
        <f t="shared" si="391"/>
        <v>20061</v>
      </c>
      <c r="BS964" s="3" t="s">
        <v>3083</v>
      </c>
      <c r="BY964" s="73"/>
      <c r="CB964" s="95"/>
      <c r="CD964" s="38">
        <f t="shared" si="404"/>
        <v>-342</v>
      </c>
      <c r="CE964" s="38">
        <v>9187</v>
      </c>
      <c r="CF964" s="38">
        <v>24</v>
      </c>
      <c r="CM964" s="51"/>
    </row>
    <row r="965" spans="1:91" ht="14" hidden="1" customHeight="1" outlineLevel="1" x14ac:dyDescent="0.2">
      <c r="A965" t="s">
        <v>1524</v>
      </c>
      <c r="B965" t="s">
        <v>448</v>
      </c>
      <c r="C965" s="1">
        <f t="shared" si="392"/>
        <v>1377</v>
      </c>
      <c r="D965" s="3">
        <f>IF(N965&gt;0, RANK(N965,(N965:P965,Q965:AE965)),0)</f>
        <v>2</v>
      </c>
      <c r="E965" s="3">
        <f>IF(O965&gt;0,RANK(O965,(N965:P965,Q965:AE965)),0)</f>
        <v>1</v>
      </c>
      <c r="F965" s="3">
        <f>IF(P965&gt;0,RANK(P965,(N965:P965,Q965:AE965)),0)</f>
        <v>3</v>
      </c>
      <c r="G965" s="1">
        <f t="shared" si="393"/>
        <v>1064</v>
      </c>
      <c r="H965" s="2">
        <f t="shared" si="394"/>
        <v>0.77269426289034138</v>
      </c>
      <c r="I965" s="2"/>
      <c r="J965" s="2">
        <f t="shared" si="395"/>
        <v>0.10675381263616558</v>
      </c>
      <c r="K965" s="2">
        <f t="shared" si="396"/>
        <v>0.87944807552650694</v>
      </c>
      <c r="L965" s="2">
        <f t="shared" si="397"/>
        <v>1.0167029774872912E-2</v>
      </c>
      <c r="M965" s="2">
        <f t="shared" si="398"/>
        <v>3.6310820624545753E-3</v>
      </c>
      <c r="N965" s="38">
        <v>147</v>
      </c>
      <c r="O965" s="38">
        <v>1211</v>
      </c>
      <c r="P965" s="38">
        <v>14</v>
      </c>
      <c r="Q965" s="38">
        <v>5</v>
      </c>
      <c r="R965" s="38"/>
      <c r="S965" s="38"/>
      <c r="T965" s="38"/>
      <c r="U965" s="38"/>
      <c r="V965" s="38"/>
      <c r="W965" s="38">
        <f>IF(Copyright!B$11=1,CF965,0)</f>
        <v>0</v>
      </c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  <c r="BA965" s="3">
        <f>IF(Q965&gt;0,RANK(Q965,(N965:P965,Q965:AE965)),0)</f>
        <v>4</v>
      </c>
      <c r="BB965" s="3">
        <f>IF(R965&gt;0,RANK(R965,(N965:P965,Q965:AE965)),0)</f>
        <v>0</v>
      </c>
      <c r="BC965" s="3">
        <f>IF(S965&gt;0,RANK(S965,(N965:P965,Q965:AE965)),0)</f>
        <v>0</v>
      </c>
      <c r="BD965" s="3">
        <f>IF(T965&gt;0,RANK(T965,(N965:P965,Q965:AE965)),0)</f>
        <v>0</v>
      </c>
      <c r="BE965" s="2">
        <f t="shared" si="399"/>
        <v>3.6310820624546117E-3</v>
      </c>
      <c r="BF965" s="2">
        <f t="shared" si="400"/>
        <v>0</v>
      </c>
      <c r="BG965" s="2">
        <f t="shared" si="401"/>
        <v>0</v>
      </c>
      <c r="BH965" s="2">
        <f t="shared" si="402"/>
        <v>0</v>
      </c>
      <c r="BJ965" t="s">
        <v>1524</v>
      </c>
      <c r="BK965" t="s">
        <v>448</v>
      </c>
      <c r="BL965">
        <v>1</v>
      </c>
      <c r="BN965">
        <v>0</v>
      </c>
      <c r="BO965" s="60">
        <v>20</v>
      </c>
      <c r="BP965" s="62">
        <v>63</v>
      </c>
      <c r="BQ965" s="66">
        <f t="shared" si="403"/>
        <v>20063</v>
      </c>
      <c r="BR965" s="66">
        <f t="shared" si="391"/>
        <v>20063</v>
      </c>
      <c r="BS965" s="3" t="s">
        <v>3083</v>
      </c>
      <c r="CD965" s="38">
        <f t="shared" si="404"/>
        <v>1377</v>
      </c>
    </row>
    <row r="966" spans="1:91" ht="14" hidden="1" customHeight="1" outlineLevel="1" x14ac:dyDescent="0.2">
      <c r="A966" t="s">
        <v>918</v>
      </c>
      <c r="B966" t="s">
        <v>448</v>
      </c>
      <c r="C966" s="1">
        <f t="shared" ref="C966:C997" si="405">SUM(N966:AY966)</f>
        <v>1194</v>
      </c>
      <c r="D966" s="3">
        <f>IF(N966&gt;0, RANK(N966,(N966:P966,Q966:AE966)),0)</f>
        <v>2</v>
      </c>
      <c r="E966" s="3">
        <f>IF(O966&gt;0,RANK(O966,(N966:P966,Q966:AE966)),0)</f>
        <v>1</v>
      </c>
      <c r="F966" s="3">
        <f>IF(P966&gt;0,RANK(P966,(N966:P966,Q966:AE966)),0)</f>
        <v>3</v>
      </c>
      <c r="G966" s="1">
        <f t="shared" ref="G966:G997" si="406">IF(C966&gt;0,MAX(N966:P966)-LARGE(N966:P966,2),0)</f>
        <v>791</v>
      </c>
      <c r="H966" s="2">
        <f t="shared" ref="H966:H997" si="407">IF(C966&gt;0,G966/C966,0)</f>
        <v>0.66247906197654938</v>
      </c>
      <c r="I966" s="2"/>
      <c r="J966" s="2">
        <f t="shared" ref="J966:J997" si="408">IF($C966=0,"-",N966/$C966)</f>
        <v>0.16080402010050251</v>
      </c>
      <c r="K966" s="2">
        <f t="shared" ref="K966:K997" si="409">IF($C966=0,"-",O966/$C966)</f>
        <v>0.82328308207705192</v>
      </c>
      <c r="L966" s="2">
        <f t="shared" ref="L966:L997" si="410">IF($C966=0,"-",P966/$C966)</f>
        <v>1.507537688442211E-2</v>
      </c>
      <c r="M966" s="2">
        <f t="shared" ref="M966:M997" si="411">IF(C966=0,"-",(1-J966-K966-L966))</f>
        <v>8.3752093802342761E-4</v>
      </c>
      <c r="N966" s="38">
        <v>192</v>
      </c>
      <c r="O966" s="38">
        <v>983</v>
      </c>
      <c r="P966" s="38">
        <v>18</v>
      </c>
      <c r="Q966" s="38">
        <v>1</v>
      </c>
      <c r="R966" s="38"/>
      <c r="S966" s="38"/>
      <c r="T966" s="38"/>
      <c r="U966" s="38"/>
      <c r="V966" s="38"/>
      <c r="W966" s="38">
        <f>IF(Copyright!B$11=1,CF966,0)</f>
        <v>0</v>
      </c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  <c r="BA966" s="3">
        <f>IF(Q966&gt;0,RANK(Q966,(N966:P966,Q966:AE966)),0)</f>
        <v>4</v>
      </c>
      <c r="BB966" s="3">
        <f>IF(R966&gt;0,RANK(R966,(N966:P966,Q966:AE966)),0)</f>
        <v>0</v>
      </c>
      <c r="BC966" s="3">
        <f>IF(S966&gt;0,RANK(S966,(N966:P966,Q966:AE966)),0)</f>
        <v>0</v>
      </c>
      <c r="BD966" s="3">
        <f>IF(T966&gt;0,RANK(T966,(N966:P966,Q966:AE966)),0)</f>
        <v>0</v>
      </c>
      <c r="BE966" s="2">
        <f t="shared" ref="BE966:BE997" si="412">IF($C966=0,"-",Q966/$C966)</f>
        <v>8.375209380234506E-4</v>
      </c>
      <c r="BF966" s="2">
        <f t="shared" ref="BF966:BF997" si="413">IF($C966=0,"-",R966/$C966)</f>
        <v>0</v>
      </c>
      <c r="BG966" s="2">
        <f t="shared" ref="BG966:BG997" si="414">IF($C966=0,"-",S966/$C966)</f>
        <v>0</v>
      </c>
      <c r="BH966" s="2">
        <f t="shared" ref="BH966:BH997" si="415">IF($C966=0,"-",T966/$C966)</f>
        <v>0</v>
      </c>
      <c r="BJ966" t="s">
        <v>918</v>
      </c>
      <c r="BK966" t="s">
        <v>448</v>
      </c>
      <c r="BL966">
        <v>1</v>
      </c>
      <c r="BN966">
        <v>0</v>
      </c>
      <c r="BO966" s="60">
        <v>20</v>
      </c>
      <c r="BP966" s="62">
        <v>65</v>
      </c>
      <c r="BQ966" s="66">
        <f t="shared" ref="BQ966:BQ997" si="416">1000*BO966+BP966</f>
        <v>20065</v>
      </c>
      <c r="BR966" s="66">
        <f t="shared" si="391"/>
        <v>20065</v>
      </c>
      <c r="BS966" s="3" t="s">
        <v>3083</v>
      </c>
      <c r="CD966" s="38">
        <f t="shared" si="404"/>
        <v>1194</v>
      </c>
    </row>
    <row r="967" spans="1:91" ht="14" hidden="1" customHeight="1" outlineLevel="1" x14ac:dyDescent="0.2">
      <c r="A967" t="s">
        <v>1392</v>
      </c>
      <c r="B967" t="s">
        <v>448</v>
      </c>
      <c r="C967" s="1">
        <f t="shared" si="405"/>
        <v>2166</v>
      </c>
      <c r="D967" s="3">
        <f>IF(N967&gt;0, RANK(N967,(N967:P967,Q967:AE967)),0)</f>
        <v>2</v>
      </c>
      <c r="E967" s="3">
        <f>IF(O967&gt;0,RANK(O967,(N967:P967,Q967:AE967)),0)</f>
        <v>1</v>
      </c>
      <c r="F967" s="3">
        <f>IF(P967&gt;0,RANK(P967,(N967:P967,Q967:AE967)),0)</f>
        <v>3</v>
      </c>
      <c r="G967" s="1">
        <f t="shared" si="406"/>
        <v>1368</v>
      </c>
      <c r="H967" s="2">
        <f t="shared" si="407"/>
        <v>0.63157894736842102</v>
      </c>
      <c r="I967" s="2"/>
      <c r="J967" s="2">
        <f t="shared" si="408"/>
        <v>0.17728531855955679</v>
      </c>
      <c r="K967" s="2">
        <f t="shared" si="409"/>
        <v>0.80886426592797789</v>
      </c>
      <c r="L967" s="2">
        <f t="shared" si="410"/>
        <v>9.6952908587257611E-3</v>
      </c>
      <c r="M967" s="2">
        <f t="shared" si="411"/>
        <v>4.1551246537395916E-3</v>
      </c>
      <c r="N967" s="38">
        <v>384</v>
      </c>
      <c r="O967" s="38">
        <v>1752</v>
      </c>
      <c r="P967" s="38">
        <v>21</v>
      </c>
      <c r="Q967" s="38">
        <v>9</v>
      </c>
      <c r="R967" s="38"/>
      <c r="S967" s="38"/>
      <c r="T967" s="38"/>
      <c r="U967" s="38"/>
      <c r="V967" s="38"/>
      <c r="W967" s="38">
        <f>IF(Copyright!B$11=1,CF967,0)</f>
        <v>0</v>
      </c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  <c r="BA967" s="3">
        <f>IF(Q967&gt;0,RANK(Q967,(N967:P967,Q967:AE967)),0)</f>
        <v>4</v>
      </c>
      <c r="BB967" s="3">
        <f>IF(R967&gt;0,RANK(R967,(N967:P967,Q967:AE967)),0)</f>
        <v>0</v>
      </c>
      <c r="BC967" s="3">
        <f>IF(S967&gt;0,RANK(S967,(N967:P967,Q967:AE967)),0)</f>
        <v>0</v>
      </c>
      <c r="BD967" s="3">
        <f>IF(T967&gt;0,RANK(T967,(N967:P967,Q967:AE967)),0)</f>
        <v>0</v>
      </c>
      <c r="BE967" s="2">
        <f t="shared" si="412"/>
        <v>4.1551246537396124E-3</v>
      </c>
      <c r="BF967" s="2">
        <f t="shared" si="413"/>
        <v>0</v>
      </c>
      <c r="BG967" s="2">
        <f t="shared" si="414"/>
        <v>0</v>
      </c>
      <c r="BH967" s="2">
        <f t="shared" si="415"/>
        <v>0</v>
      </c>
      <c r="BJ967" t="s">
        <v>1392</v>
      </c>
      <c r="BK967" t="s">
        <v>448</v>
      </c>
      <c r="BL967">
        <v>1</v>
      </c>
      <c r="BN967">
        <v>0</v>
      </c>
      <c r="BO967" s="60">
        <v>20</v>
      </c>
      <c r="BP967" s="62">
        <v>67</v>
      </c>
      <c r="BQ967" s="66">
        <f t="shared" si="416"/>
        <v>20067</v>
      </c>
      <c r="BR967" s="66">
        <f t="shared" si="391"/>
        <v>20067</v>
      </c>
      <c r="BS967" s="3" t="s">
        <v>3083</v>
      </c>
      <c r="CD967" s="38">
        <f t="shared" si="404"/>
        <v>2166</v>
      </c>
    </row>
    <row r="968" spans="1:91" ht="14" hidden="1" customHeight="1" outlineLevel="1" x14ac:dyDescent="0.2">
      <c r="A968" t="s">
        <v>2165</v>
      </c>
      <c r="B968" t="s">
        <v>448</v>
      </c>
      <c r="C968" s="1">
        <f t="shared" si="405"/>
        <v>2150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>IF(P968&gt;0,RANK(P968,(N968:P968,Q968:AE968)),0)</f>
        <v>3</v>
      </c>
      <c r="G968" s="1">
        <f t="shared" si="406"/>
        <v>1480</v>
      </c>
      <c r="H968" s="2">
        <f t="shared" si="407"/>
        <v>0.68837209302325586</v>
      </c>
      <c r="I968" s="2"/>
      <c r="J968" s="2">
        <f t="shared" si="408"/>
        <v>0.14837209302325582</v>
      </c>
      <c r="K968" s="2">
        <f t="shared" si="409"/>
        <v>0.83674418604651157</v>
      </c>
      <c r="L968" s="2">
        <f t="shared" si="410"/>
        <v>1.3488372093023256E-2</v>
      </c>
      <c r="M968" s="2">
        <f t="shared" si="411"/>
        <v>1.3953488372093464E-3</v>
      </c>
      <c r="N968" s="38">
        <v>319</v>
      </c>
      <c r="O968" s="38">
        <v>1799</v>
      </c>
      <c r="P968" s="38">
        <v>29</v>
      </c>
      <c r="Q968" s="38">
        <v>3</v>
      </c>
      <c r="R968" s="38"/>
      <c r="S968" s="38"/>
      <c r="T968" s="38"/>
      <c r="U968" s="38"/>
      <c r="V968" s="38"/>
      <c r="W968" s="38">
        <f>IF(Copyright!B$11=1,CF968,0)</f>
        <v>0</v>
      </c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  <c r="BA968" s="3">
        <f>IF(Q968&gt;0,RANK(Q968,(N968:P968,Q968:AE968)),0)</f>
        <v>4</v>
      </c>
      <c r="BB968" s="3">
        <f>IF(R968&gt;0,RANK(R968,(N968:P968,Q968:AE968)),0)</f>
        <v>0</v>
      </c>
      <c r="BC968" s="3">
        <f>IF(S968&gt;0,RANK(S968,(N968:P968,Q968:AE968)),0)</f>
        <v>0</v>
      </c>
      <c r="BD968" s="3">
        <f>IF(T968&gt;0,RANK(T968,(N968:P968,Q968:AE968)),0)</f>
        <v>0</v>
      </c>
      <c r="BE968" s="2">
        <f t="shared" si="412"/>
        <v>1.3953488372093023E-3</v>
      </c>
      <c r="BF968" s="2">
        <f t="shared" si="413"/>
        <v>0</v>
      </c>
      <c r="BG968" s="2">
        <f t="shared" si="414"/>
        <v>0</v>
      </c>
      <c r="BH968" s="2">
        <f t="shared" si="415"/>
        <v>0</v>
      </c>
      <c r="BJ968" t="s">
        <v>2165</v>
      </c>
      <c r="BK968" t="s">
        <v>448</v>
      </c>
      <c r="BL968">
        <v>1</v>
      </c>
      <c r="BN968">
        <v>0</v>
      </c>
      <c r="BO968" s="60">
        <v>20</v>
      </c>
      <c r="BP968" s="62">
        <v>69</v>
      </c>
      <c r="BQ968" s="66">
        <f t="shared" si="416"/>
        <v>20069</v>
      </c>
      <c r="BR968" s="66">
        <f t="shared" si="391"/>
        <v>20069</v>
      </c>
      <c r="BS968" s="3" t="s">
        <v>3083</v>
      </c>
      <c r="CD968" s="38">
        <f t="shared" si="404"/>
        <v>2150</v>
      </c>
    </row>
    <row r="969" spans="1:91" ht="14" hidden="1" customHeight="1" outlineLevel="1" x14ac:dyDescent="0.2">
      <c r="A969" t="s">
        <v>2093</v>
      </c>
      <c r="B969" t="s">
        <v>448</v>
      </c>
      <c r="C969" s="1">
        <f t="shared" si="405"/>
        <v>591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>IF(P969&gt;0,RANK(P969,(N969:P969,Q969:AE969)),0)</f>
        <v>3</v>
      </c>
      <c r="G969" s="1">
        <f t="shared" si="406"/>
        <v>434</v>
      </c>
      <c r="H969" s="2">
        <f t="shared" si="407"/>
        <v>0.73434856175972929</v>
      </c>
      <c r="I969" s="2"/>
      <c r="J969" s="2">
        <f t="shared" si="408"/>
        <v>0.12690355329949238</v>
      </c>
      <c r="K969" s="2">
        <f t="shared" si="409"/>
        <v>0.86125211505922161</v>
      </c>
      <c r="L969" s="2">
        <f t="shared" si="410"/>
        <v>1.1844331641285956E-2</v>
      </c>
      <c r="M969" s="2">
        <f t="shared" si="411"/>
        <v>-1.7347234759768071E-18</v>
      </c>
      <c r="N969" s="38">
        <v>75</v>
      </c>
      <c r="O969" s="38">
        <v>509</v>
      </c>
      <c r="P969" s="38">
        <v>7</v>
      </c>
      <c r="Q969" s="38">
        <v>0</v>
      </c>
      <c r="R969" s="38"/>
      <c r="S969" s="38"/>
      <c r="T969" s="38"/>
      <c r="U969" s="38"/>
      <c r="V969" s="38"/>
      <c r="W969" s="38">
        <f>IF(Copyright!B$11=1,CF969,0)</f>
        <v>0</v>
      </c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  <c r="BA969" s="3">
        <f>IF(Q969&gt;0,RANK(Q969,(N969:P969,Q969:AE969)),0)</f>
        <v>0</v>
      </c>
      <c r="BB969" s="3">
        <f>IF(R969&gt;0,RANK(R969,(N969:P969,Q969:AE969)),0)</f>
        <v>0</v>
      </c>
      <c r="BC969" s="3">
        <f>IF(S969&gt;0,RANK(S969,(N969:P969,Q969:AE969)),0)</f>
        <v>0</v>
      </c>
      <c r="BD969" s="3">
        <f>IF(T969&gt;0,RANK(T969,(N969:P969,Q969:AE969)),0)</f>
        <v>0</v>
      </c>
      <c r="BE969" s="2">
        <f t="shared" si="412"/>
        <v>0</v>
      </c>
      <c r="BF969" s="2">
        <f t="shared" si="413"/>
        <v>0</v>
      </c>
      <c r="BG969" s="2">
        <f t="shared" si="414"/>
        <v>0</v>
      </c>
      <c r="BH969" s="2">
        <f t="shared" si="415"/>
        <v>0</v>
      </c>
      <c r="BJ969" t="s">
        <v>2093</v>
      </c>
      <c r="BK969" t="s">
        <v>448</v>
      </c>
      <c r="BL969">
        <v>1</v>
      </c>
      <c r="BN969">
        <v>0</v>
      </c>
      <c r="BO969" s="60">
        <v>20</v>
      </c>
      <c r="BP969" s="62">
        <v>71</v>
      </c>
      <c r="BQ969" s="66">
        <f t="shared" si="416"/>
        <v>20071</v>
      </c>
      <c r="BR969" s="66">
        <f t="shared" si="391"/>
        <v>20071</v>
      </c>
      <c r="BS969" s="3" t="s">
        <v>3083</v>
      </c>
      <c r="CD969" s="38">
        <f t="shared" si="404"/>
        <v>591</v>
      </c>
    </row>
    <row r="970" spans="1:91" ht="14" hidden="1" customHeight="1" outlineLevel="1" x14ac:dyDescent="0.2">
      <c r="A970" t="s">
        <v>637</v>
      </c>
      <c r="B970" t="s">
        <v>448</v>
      </c>
      <c r="C970" s="1">
        <f t="shared" si="405"/>
        <v>2867</v>
      </c>
      <c r="D970" s="3">
        <f>IF(N970&gt;0, RANK(N970,(N970:P970,Q970:AE970)),0)</f>
        <v>2</v>
      </c>
      <c r="E970" s="3">
        <f>IF(O970&gt;0,RANK(O970,(N970:P970,Q970:AE970)),0)</f>
        <v>1</v>
      </c>
      <c r="F970" s="3">
        <f>IF(P970&gt;0,RANK(P970,(N970:P970,Q970:AE970)),0)</f>
        <v>3</v>
      </c>
      <c r="G970" s="1">
        <f t="shared" si="406"/>
        <v>1750</v>
      </c>
      <c r="H970" s="2">
        <f t="shared" si="407"/>
        <v>0.61039414021625393</v>
      </c>
      <c r="I970" s="2"/>
      <c r="J970" s="2">
        <f t="shared" si="408"/>
        <v>0.18730380188350193</v>
      </c>
      <c r="K970" s="2">
        <f t="shared" si="409"/>
        <v>0.79769794209975586</v>
      </c>
      <c r="L970" s="2">
        <f t="shared" si="410"/>
        <v>9.7663062434600635E-3</v>
      </c>
      <c r="M970" s="2">
        <f t="shared" si="411"/>
        <v>5.2319497732821428E-3</v>
      </c>
      <c r="N970" s="38">
        <v>537</v>
      </c>
      <c r="O970" s="38">
        <v>2287</v>
      </c>
      <c r="P970" s="38">
        <v>28</v>
      </c>
      <c r="Q970" s="38">
        <v>15</v>
      </c>
      <c r="R970" s="38"/>
      <c r="S970" s="38"/>
      <c r="T970" s="38"/>
      <c r="U970" s="38"/>
      <c r="V970" s="38"/>
      <c r="W970" s="38">
        <f>IF(Copyright!B$11=1,CF970,0)</f>
        <v>0</v>
      </c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  <c r="BA970" s="3">
        <f>IF(Q970&gt;0,RANK(Q970,(N970:P970,Q970:AE970)),0)</f>
        <v>4</v>
      </c>
      <c r="BB970" s="3">
        <f>IF(R970&gt;0,RANK(R970,(N970:P970,Q970:AE970)),0)</f>
        <v>0</v>
      </c>
      <c r="BC970" s="3">
        <f>IF(S970&gt;0,RANK(S970,(N970:P970,Q970:AE970)),0)</f>
        <v>0</v>
      </c>
      <c r="BD970" s="3">
        <f>IF(T970&gt;0,RANK(T970,(N970:P970,Q970:AE970)),0)</f>
        <v>0</v>
      </c>
      <c r="BE970" s="2">
        <f t="shared" si="412"/>
        <v>5.2319497732821766E-3</v>
      </c>
      <c r="BF970" s="2">
        <f t="shared" si="413"/>
        <v>0</v>
      </c>
      <c r="BG970" s="2">
        <f t="shared" si="414"/>
        <v>0</v>
      </c>
      <c r="BH970" s="2">
        <f t="shared" si="415"/>
        <v>0</v>
      </c>
      <c r="BJ970" t="s">
        <v>637</v>
      </c>
      <c r="BK970" t="s">
        <v>448</v>
      </c>
      <c r="BL970">
        <v>4</v>
      </c>
      <c r="BN970">
        <v>0</v>
      </c>
      <c r="BO970" s="60">
        <v>20</v>
      </c>
      <c r="BP970" s="62">
        <v>73</v>
      </c>
      <c r="BQ970" s="66">
        <f t="shared" si="416"/>
        <v>20073</v>
      </c>
      <c r="BR970" s="66">
        <f t="shared" si="391"/>
        <v>20073</v>
      </c>
      <c r="BS970" s="3" t="s">
        <v>3083</v>
      </c>
      <c r="CD970" s="38">
        <f t="shared" si="404"/>
        <v>2867</v>
      </c>
    </row>
    <row r="971" spans="1:91" ht="14" hidden="1" customHeight="1" outlineLevel="1" x14ac:dyDescent="0.2">
      <c r="A971" t="s">
        <v>2596</v>
      </c>
      <c r="B971" t="s">
        <v>448</v>
      </c>
      <c r="C971" s="1">
        <f t="shared" si="405"/>
        <v>798</v>
      </c>
      <c r="D971" s="3">
        <f>IF(N971&gt;0, RANK(N971,(N971:P971,Q971:AE971)),0)</f>
        <v>2</v>
      </c>
      <c r="E971" s="3">
        <f>IF(O971&gt;0,RANK(O971,(N971:P971,Q971:AE971)),0)</f>
        <v>1</v>
      </c>
      <c r="F971" s="3">
        <f>IF(P971&gt;0,RANK(P971,(N971:P971,Q971:AE971)),0)</f>
        <v>3</v>
      </c>
      <c r="G971" s="1">
        <f t="shared" si="406"/>
        <v>529</v>
      </c>
      <c r="H971" s="2">
        <f t="shared" si="407"/>
        <v>0.66290726817042611</v>
      </c>
      <c r="I971" s="2"/>
      <c r="J971" s="2">
        <f t="shared" si="408"/>
        <v>0.16040100250626566</v>
      </c>
      <c r="K971" s="2">
        <f t="shared" si="409"/>
        <v>0.82330827067669177</v>
      </c>
      <c r="L971" s="2">
        <f t="shared" si="410"/>
        <v>1.1278195488721804E-2</v>
      </c>
      <c r="M971" s="2">
        <f t="shared" si="411"/>
        <v>5.012531328320774E-3</v>
      </c>
      <c r="N971" s="38">
        <v>128</v>
      </c>
      <c r="O971" s="38">
        <v>657</v>
      </c>
      <c r="P971" s="38">
        <v>9</v>
      </c>
      <c r="Q971" s="38">
        <v>4</v>
      </c>
      <c r="R971" s="38"/>
      <c r="S971" s="38"/>
      <c r="T971" s="38"/>
      <c r="U971" s="38"/>
      <c r="V971" s="38"/>
      <c r="W971" s="38">
        <f>IF(Copyright!B$11=1,CF971,0)</f>
        <v>0</v>
      </c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  <c r="BA971" s="3">
        <f>IF(Q971&gt;0,RANK(Q971,(N971:P971,Q971:AE971)),0)</f>
        <v>4</v>
      </c>
      <c r="BB971" s="3">
        <f>IF(R971&gt;0,RANK(R971,(N971:P971,Q971:AE971)),0)</f>
        <v>0</v>
      </c>
      <c r="BC971" s="3">
        <f>IF(S971&gt;0,RANK(S971,(N971:P971,Q971:AE971)),0)</f>
        <v>0</v>
      </c>
      <c r="BD971" s="3">
        <f>IF(T971&gt;0,RANK(T971,(N971:P971,Q971:AE971)),0)</f>
        <v>0</v>
      </c>
      <c r="BE971" s="2">
        <f t="shared" si="412"/>
        <v>5.0125313283208017E-3</v>
      </c>
      <c r="BF971" s="2">
        <f t="shared" si="413"/>
        <v>0</v>
      </c>
      <c r="BG971" s="2">
        <f t="shared" si="414"/>
        <v>0</v>
      </c>
      <c r="BH971" s="2">
        <f t="shared" si="415"/>
        <v>0</v>
      </c>
      <c r="BJ971" t="s">
        <v>2596</v>
      </c>
      <c r="BK971" t="s">
        <v>448</v>
      </c>
      <c r="BL971">
        <v>1</v>
      </c>
      <c r="BN971">
        <v>0</v>
      </c>
      <c r="BO971" s="60">
        <v>20</v>
      </c>
      <c r="BP971" s="62">
        <v>75</v>
      </c>
      <c r="BQ971" s="66">
        <f t="shared" si="416"/>
        <v>20075</v>
      </c>
      <c r="BR971" s="66">
        <f t="shared" si="391"/>
        <v>20075</v>
      </c>
      <c r="BS971" s="3" t="s">
        <v>3083</v>
      </c>
      <c r="CD971" s="38">
        <f t="shared" si="404"/>
        <v>798</v>
      </c>
    </row>
    <row r="972" spans="1:91" ht="14" hidden="1" customHeight="1" outlineLevel="1" x14ac:dyDescent="0.2">
      <c r="A972" t="s">
        <v>1152</v>
      </c>
      <c r="B972" t="s">
        <v>448</v>
      </c>
      <c r="C972" s="1">
        <f t="shared" si="405"/>
        <v>2492</v>
      </c>
      <c r="D972" s="3">
        <f>IF(N972&gt;0, RANK(N972,(N972:P972,Q972:AE972)),0)</f>
        <v>2</v>
      </c>
      <c r="E972" s="3">
        <f>IF(O972&gt;0,RANK(O972,(N972:P972,Q972:AE972)),0)</f>
        <v>1</v>
      </c>
      <c r="F972" s="3">
        <f>IF(P972&gt;0,RANK(P972,(N972:P972,Q972:AE972)),0)</f>
        <v>3</v>
      </c>
      <c r="G972" s="1">
        <f t="shared" si="406"/>
        <v>1586</v>
      </c>
      <c r="H972" s="2">
        <f t="shared" si="407"/>
        <v>0.6364365971107544</v>
      </c>
      <c r="I972" s="2"/>
      <c r="J972" s="2">
        <f t="shared" si="408"/>
        <v>0.17295345104333867</v>
      </c>
      <c r="K972" s="2">
        <f t="shared" si="409"/>
        <v>0.8093900481540931</v>
      </c>
      <c r="L972" s="2">
        <f t="shared" si="410"/>
        <v>1.2439807383627608E-2</v>
      </c>
      <c r="M972" s="2">
        <f t="shared" si="411"/>
        <v>5.2166934189405902E-3</v>
      </c>
      <c r="N972" s="38">
        <v>431</v>
      </c>
      <c r="O972" s="38">
        <v>2017</v>
      </c>
      <c r="P972" s="38">
        <v>31</v>
      </c>
      <c r="Q972" s="38">
        <v>13</v>
      </c>
      <c r="R972" s="38"/>
      <c r="S972" s="38"/>
      <c r="T972" s="38"/>
      <c r="U972" s="38"/>
      <c r="V972" s="38"/>
      <c r="W972" s="38">
        <f>IF(Copyright!B$11=1,CF972,0)</f>
        <v>0</v>
      </c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  <c r="BA972" s="3">
        <f>IF(Q972&gt;0,RANK(Q972,(N972:P972,Q972:AE972)),0)</f>
        <v>4</v>
      </c>
      <c r="BB972" s="3">
        <f>IF(R972&gt;0,RANK(R972,(N972:P972,Q972:AE972)),0)</f>
        <v>0</v>
      </c>
      <c r="BC972" s="3">
        <f>IF(S972&gt;0,RANK(S972,(N972:P972,Q972:AE972)),0)</f>
        <v>0</v>
      </c>
      <c r="BD972" s="3">
        <f>IF(T972&gt;0,RANK(T972,(N972:P972,Q972:AE972)),0)</f>
        <v>0</v>
      </c>
      <c r="BE972" s="2">
        <f t="shared" si="412"/>
        <v>5.2166934189406102E-3</v>
      </c>
      <c r="BF972" s="2">
        <f t="shared" si="413"/>
        <v>0</v>
      </c>
      <c r="BG972" s="2">
        <f t="shared" si="414"/>
        <v>0</v>
      </c>
      <c r="BH972" s="2">
        <f t="shared" si="415"/>
        <v>0</v>
      </c>
      <c r="BJ972" t="s">
        <v>1152</v>
      </c>
      <c r="BK972" t="s">
        <v>448</v>
      </c>
      <c r="BL972">
        <v>4</v>
      </c>
      <c r="BN972">
        <v>0</v>
      </c>
      <c r="BO972" s="60">
        <v>20</v>
      </c>
      <c r="BP972" s="62">
        <v>77</v>
      </c>
      <c r="BQ972" s="66">
        <f t="shared" si="416"/>
        <v>20077</v>
      </c>
      <c r="BR972" s="66">
        <f t="shared" si="391"/>
        <v>20077</v>
      </c>
      <c r="BS972" s="3" t="s">
        <v>3083</v>
      </c>
      <c r="CD972" s="38">
        <f t="shared" si="404"/>
        <v>2492</v>
      </c>
    </row>
    <row r="973" spans="1:91" ht="14" hidden="1" customHeight="1" outlineLevel="1" x14ac:dyDescent="0.2">
      <c r="A973" t="s">
        <v>936</v>
      </c>
      <c r="B973" t="s">
        <v>448</v>
      </c>
      <c r="C973" s="1">
        <f t="shared" si="405"/>
        <v>15873</v>
      </c>
      <c r="D973" s="3">
        <f>IF(N973&gt;0, RANK(N973,(N973:P973,Q973:AE973)),0)</f>
        <v>2</v>
      </c>
      <c r="E973" s="3">
        <f>IF(O973&gt;0,RANK(O973,(N973:P973,Q973:AE973)),0)</f>
        <v>1</v>
      </c>
      <c r="F973" s="3">
        <f>IF(P973&gt;0,RANK(P973,(N973:P973,Q973:AE973)),0)</f>
        <v>3</v>
      </c>
      <c r="G973" s="1">
        <f t="shared" si="406"/>
        <v>3305</v>
      </c>
      <c r="H973" s="2">
        <f t="shared" si="407"/>
        <v>0.20821520821520823</v>
      </c>
      <c r="I973" s="2"/>
      <c r="J973" s="2">
        <f t="shared" si="408"/>
        <v>0.38430038430038432</v>
      </c>
      <c r="K973" s="2">
        <f t="shared" si="409"/>
        <v>0.59251559251559249</v>
      </c>
      <c r="L973" s="2">
        <f t="shared" si="410"/>
        <v>1.3167013167013167E-2</v>
      </c>
      <c r="M973" s="2">
        <f t="shared" si="411"/>
        <v>1.0017010017010072E-2</v>
      </c>
      <c r="N973" s="38">
        <v>6100</v>
      </c>
      <c r="O973" s="38">
        <v>9405</v>
      </c>
      <c r="P973" s="38">
        <v>209</v>
      </c>
      <c r="Q973" s="38">
        <v>76</v>
      </c>
      <c r="R973" s="38"/>
      <c r="S973" s="38"/>
      <c r="T973" s="38"/>
      <c r="U973" s="38"/>
      <c r="V973" s="38"/>
      <c r="W973" s="38">
        <f>IF(Copyright!B$11=1,CF973,0)</f>
        <v>83</v>
      </c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  <c r="BA973" s="3">
        <f>IF(Q973&gt;0,RANK(Q973,(N973:P973,Q973:AE973)),0)</f>
        <v>5</v>
      </c>
      <c r="BB973" s="3">
        <f>IF(R973&gt;0,RANK(R973,(N973:P973,Q973:AE973)),0)</f>
        <v>0</v>
      </c>
      <c r="BC973" s="3">
        <f>IF(S973&gt;0,RANK(S973,(N973:P973,Q973:AE973)),0)</f>
        <v>0</v>
      </c>
      <c r="BD973" s="3">
        <f>IF(T973&gt;0,RANK(T973,(N973:P973,Q973:AE973)),0)</f>
        <v>0</v>
      </c>
      <c r="BE973" s="2">
        <f t="shared" si="412"/>
        <v>4.7880047880047884E-3</v>
      </c>
      <c r="BF973" s="2">
        <f t="shared" si="413"/>
        <v>0</v>
      </c>
      <c r="BG973" s="2">
        <f t="shared" si="414"/>
        <v>0</v>
      </c>
      <c r="BH973" s="2">
        <f t="shared" si="415"/>
        <v>0</v>
      </c>
      <c r="BJ973" t="s">
        <v>936</v>
      </c>
      <c r="BK973" t="s">
        <v>448</v>
      </c>
      <c r="BL973">
        <v>4</v>
      </c>
      <c r="BN973">
        <v>0</v>
      </c>
      <c r="BO973" s="60">
        <v>20</v>
      </c>
      <c r="BP973" s="62">
        <v>79</v>
      </c>
      <c r="BQ973" s="66">
        <f t="shared" si="416"/>
        <v>20079</v>
      </c>
      <c r="BR973" s="66">
        <f t="shared" si="391"/>
        <v>20079</v>
      </c>
      <c r="BS973" s="3" t="s">
        <v>3083</v>
      </c>
      <c r="BY973" s="73"/>
      <c r="CB973" s="95"/>
      <c r="CD973" s="38">
        <f t="shared" si="404"/>
        <v>-296</v>
      </c>
      <c r="CE973" s="38">
        <v>16169</v>
      </c>
      <c r="CF973" s="38">
        <v>83</v>
      </c>
      <c r="CM973" s="51"/>
    </row>
    <row r="974" spans="1:91" ht="14" hidden="1" customHeight="1" outlineLevel="1" x14ac:dyDescent="0.2">
      <c r="A974" t="s">
        <v>2273</v>
      </c>
      <c r="B974" t="s">
        <v>448</v>
      </c>
      <c r="C974" s="1">
        <f t="shared" si="405"/>
        <v>1253</v>
      </c>
      <c r="D974" s="3">
        <f>IF(N974&gt;0, RANK(N974,(N974:P974,Q974:AE974)),0)</f>
        <v>2</v>
      </c>
      <c r="E974" s="3">
        <f>IF(O974&gt;0,RANK(O974,(N974:P974,Q974:AE974)),0)</f>
        <v>1</v>
      </c>
      <c r="F974" s="3">
        <f>IF(P974&gt;0,RANK(P974,(N974:P974,Q974:AE974)),0)</f>
        <v>3</v>
      </c>
      <c r="G974" s="1">
        <f t="shared" si="406"/>
        <v>801</v>
      </c>
      <c r="H974" s="2">
        <f t="shared" si="407"/>
        <v>0.63926576217079012</v>
      </c>
      <c r="I974" s="2"/>
      <c r="J974" s="2">
        <f t="shared" si="408"/>
        <v>0.17557861133280128</v>
      </c>
      <c r="K974" s="2">
        <f t="shared" si="409"/>
        <v>0.8148443735035914</v>
      </c>
      <c r="L974" s="2">
        <f t="shared" si="410"/>
        <v>8.7789305666400638E-3</v>
      </c>
      <c r="M974" s="2">
        <f t="shared" si="411"/>
        <v>7.9808459696725266E-4</v>
      </c>
      <c r="N974" s="38">
        <v>220</v>
      </c>
      <c r="O974" s="38">
        <v>1021</v>
      </c>
      <c r="P974" s="38">
        <v>11</v>
      </c>
      <c r="Q974" s="38">
        <v>1</v>
      </c>
      <c r="R974" s="38"/>
      <c r="S974" s="38"/>
      <c r="T974" s="38"/>
      <c r="U974" s="38"/>
      <c r="V974" s="38"/>
      <c r="W974" s="38">
        <f>IF(Copyright!B$11=1,CF974,0)</f>
        <v>0</v>
      </c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  <c r="BA974" s="3">
        <f>IF(Q974&gt;0,RANK(Q974,(N974:P974,Q974:AE974)),0)</f>
        <v>4</v>
      </c>
      <c r="BB974" s="3">
        <f>IF(R974&gt;0,RANK(R974,(N974:P974,Q974:AE974)),0)</f>
        <v>0</v>
      </c>
      <c r="BC974" s="3">
        <f>IF(S974&gt;0,RANK(S974,(N974:P974,Q974:AE974)),0)</f>
        <v>0</v>
      </c>
      <c r="BD974" s="3">
        <f>IF(T974&gt;0,RANK(T974,(N974:P974,Q974:AE974)),0)</f>
        <v>0</v>
      </c>
      <c r="BE974" s="2">
        <f t="shared" si="412"/>
        <v>7.9808459696727857E-4</v>
      </c>
      <c r="BF974" s="2">
        <f t="shared" si="413"/>
        <v>0</v>
      </c>
      <c r="BG974" s="2">
        <f t="shared" si="414"/>
        <v>0</v>
      </c>
      <c r="BH974" s="2">
        <f t="shared" si="415"/>
        <v>0</v>
      </c>
      <c r="BJ974" t="s">
        <v>2273</v>
      </c>
      <c r="BK974" t="s">
        <v>448</v>
      </c>
      <c r="BL974">
        <v>1</v>
      </c>
      <c r="BN974">
        <v>0</v>
      </c>
      <c r="BO974" s="60">
        <v>20</v>
      </c>
      <c r="BP974" s="62">
        <v>81</v>
      </c>
      <c r="BQ974" s="66">
        <f t="shared" si="416"/>
        <v>20081</v>
      </c>
      <c r="BR974" s="66">
        <f t="shared" si="391"/>
        <v>20081</v>
      </c>
      <c r="BS974" s="3" t="s">
        <v>3083</v>
      </c>
      <c r="CD974" s="38">
        <f t="shared" si="404"/>
        <v>1253</v>
      </c>
    </row>
    <row r="975" spans="1:91" ht="14" hidden="1" customHeight="1" outlineLevel="1" x14ac:dyDescent="0.2">
      <c r="A975" t="s">
        <v>1360</v>
      </c>
      <c r="B975" t="s">
        <v>448</v>
      </c>
      <c r="C975" s="1">
        <f t="shared" si="405"/>
        <v>945</v>
      </c>
      <c r="D975" s="3">
        <f>IF(N975&gt;0, RANK(N975,(N975:P975,Q975:AE975)),0)</f>
        <v>2</v>
      </c>
      <c r="E975" s="3">
        <f>IF(O975&gt;0,RANK(O975,(N975:P975,Q975:AE975)),0)</f>
        <v>1</v>
      </c>
      <c r="F975" s="3">
        <f>IF(P975&gt;0,RANK(P975,(N975:P975,Q975:AE975)),0)</f>
        <v>3</v>
      </c>
      <c r="G975" s="1">
        <f t="shared" si="406"/>
        <v>670</v>
      </c>
      <c r="H975" s="2">
        <f t="shared" si="407"/>
        <v>0.70899470899470896</v>
      </c>
      <c r="I975" s="2"/>
      <c r="J975" s="2">
        <f t="shared" si="408"/>
        <v>0.13862433862433862</v>
      </c>
      <c r="K975" s="2">
        <f t="shared" si="409"/>
        <v>0.84761904761904761</v>
      </c>
      <c r="L975" s="2">
        <f t="shared" si="410"/>
        <v>1.0582010582010581E-2</v>
      </c>
      <c r="M975" s="2">
        <f t="shared" si="411"/>
        <v>3.1746031746031633E-3</v>
      </c>
      <c r="N975" s="38">
        <v>131</v>
      </c>
      <c r="O975" s="38">
        <v>801</v>
      </c>
      <c r="P975" s="38">
        <v>10</v>
      </c>
      <c r="Q975" s="38">
        <v>3</v>
      </c>
      <c r="R975" s="38"/>
      <c r="S975" s="38"/>
      <c r="T975" s="38"/>
      <c r="U975" s="38"/>
      <c r="V975" s="38"/>
      <c r="W975" s="38">
        <f>IF(Copyright!B$11=1,CF975,0)</f>
        <v>0</v>
      </c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  <c r="BA975" s="3">
        <f>IF(Q975&gt;0,RANK(Q975,(N975:P975,Q975:AE975)),0)</f>
        <v>4</v>
      </c>
      <c r="BB975" s="3">
        <f>IF(R975&gt;0,RANK(R975,(N975:P975,Q975:AE975)),0)</f>
        <v>0</v>
      </c>
      <c r="BC975" s="3">
        <f>IF(S975&gt;0,RANK(S975,(N975:P975,Q975:AE975)),0)</f>
        <v>0</v>
      </c>
      <c r="BD975" s="3">
        <f>IF(T975&gt;0,RANK(T975,(N975:P975,Q975:AE975)),0)</f>
        <v>0</v>
      </c>
      <c r="BE975" s="2">
        <f t="shared" si="412"/>
        <v>3.1746031746031746E-3</v>
      </c>
      <c r="BF975" s="2">
        <f t="shared" si="413"/>
        <v>0</v>
      </c>
      <c r="BG975" s="2">
        <f t="shared" si="414"/>
        <v>0</v>
      </c>
      <c r="BH975" s="2">
        <f t="shared" si="415"/>
        <v>0</v>
      </c>
      <c r="BJ975" t="s">
        <v>1360</v>
      </c>
      <c r="BK975" t="s">
        <v>448</v>
      </c>
      <c r="BL975">
        <v>1</v>
      </c>
      <c r="BN975">
        <v>0</v>
      </c>
      <c r="BO975" s="60">
        <v>20</v>
      </c>
      <c r="BP975" s="62">
        <v>83</v>
      </c>
      <c r="BQ975" s="66">
        <f t="shared" si="416"/>
        <v>20083</v>
      </c>
      <c r="BR975" s="66">
        <f t="shared" si="391"/>
        <v>20083</v>
      </c>
      <c r="BS975" s="3" t="s">
        <v>3083</v>
      </c>
      <c r="CD975" s="38">
        <f t="shared" si="404"/>
        <v>945</v>
      </c>
    </row>
    <row r="976" spans="1:91" ht="14" hidden="1" customHeight="1" outlineLevel="1" x14ac:dyDescent="0.2">
      <c r="A976" t="s">
        <v>2861</v>
      </c>
      <c r="B976" t="s">
        <v>448</v>
      </c>
      <c r="C976" s="1">
        <f t="shared" si="405"/>
        <v>6433</v>
      </c>
      <c r="D976" s="3">
        <f>IF(N976&gt;0, RANK(N976,(N976:P976,Q976:AE976)),0)</f>
        <v>2</v>
      </c>
      <c r="E976" s="3">
        <f>IF(O976&gt;0,RANK(O976,(N976:P976,Q976:AE976)),0)</f>
        <v>1</v>
      </c>
      <c r="F976" s="3">
        <f>IF(P976&gt;0,RANK(P976,(N976:P976,Q976:AE976)),0)</f>
        <v>3</v>
      </c>
      <c r="G976" s="1">
        <f t="shared" si="406"/>
        <v>2734</v>
      </c>
      <c r="H976" s="2">
        <f t="shared" si="407"/>
        <v>0.42499611378827917</v>
      </c>
      <c r="I976" s="2"/>
      <c r="J976" s="2">
        <f t="shared" si="408"/>
        <v>0.2763873775843308</v>
      </c>
      <c r="K976" s="2">
        <f t="shared" si="409"/>
        <v>0.70138349137261002</v>
      </c>
      <c r="L976" s="2">
        <f t="shared" si="410"/>
        <v>1.4923053007927872E-2</v>
      </c>
      <c r="M976" s="2">
        <f t="shared" si="411"/>
        <v>7.3060780351312526E-3</v>
      </c>
      <c r="N976" s="38">
        <v>1778</v>
      </c>
      <c r="O976" s="38">
        <v>4512</v>
      </c>
      <c r="P976" s="38">
        <v>96</v>
      </c>
      <c r="Q976" s="38">
        <v>22</v>
      </c>
      <c r="R976" s="38"/>
      <c r="S976" s="38"/>
      <c r="T976" s="38"/>
      <c r="U976" s="38"/>
      <c r="V976" s="38"/>
      <c r="W976" s="38">
        <f>IF(Copyright!B$11=1,CF976,0)</f>
        <v>25</v>
      </c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  <c r="BA976" s="3">
        <f>IF(Q976&gt;0,RANK(Q976,(N976:P976,Q976:AE976)),0)</f>
        <v>5</v>
      </c>
      <c r="BB976" s="3">
        <f>IF(R976&gt;0,RANK(R976,(N976:P976,Q976:AE976)),0)</f>
        <v>0</v>
      </c>
      <c r="BC976" s="3">
        <f>IF(S976&gt;0,RANK(S976,(N976:P976,Q976:AE976)),0)</f>
        <v>0</v>
      </c>
      <c r="BD976" s="3">
        <f>IF(T976&gt;0,RANK(T976,(N976:P976,Q976:AE976)),0)</f>
        <v>0</v>
      </c>
      <c r="BE976" s="2">
        <f t="shared" si="412"/>
        <v>3.4198663143168041E-3</v>
      </c>
      <c r="BF976" s="2">
        <f t="shared" si="413"/>
        <v>0</v>
      </c>
      <c r="BG976" s="2">
        <f t="shared" si="414"/>
        <v>0</v>
      </c>
      <c r="BH976" s="2">
        <f t="shared" si="415"/>
        <v>0</v>
      </c>
      <c r="BJ976" t="s">
        <v>2861</v>
      </c>
      <c r="BK976" t="s">
        <v>448</v>
      </c>
      <c r="BN976">
        <v>0</v>
      </c>
      <c r="BO976" s="60">
        <v>20</v>
      </c>
      <c r="BP976" s="62">
        <v>85</v>
      </c>
      <c r="BQ976" s="66">
        <f t="shared" si="416"/>
        <v>20085</v>
      </c>
      <c r="BR976" s="66">
        <f t="shared" si="391"/>
        <v>20085</v>
      </c>
      <c r="BS976" s="3" t="s">
        <v>3083</v>
      </c>
      <c r="BY976" s="73"/>
      <c r="CB976" s="95"/>
      <c r="CD976" s="38">
        <f t="shared" si="404"/>
        <v>-66</v>
      </c>
      <c r="CE976" s="38">
        <f>1799+4557+22+96+25</f>
        <v>6499</v>
      </c>
      <c r="CF976" s="38">
        <v>25</v>
      </c>
    </row>
    <row r="977" spans="1:91" ht="14" hidden="1" customHeight="1" outlineLevel="1" x14ac:dyDescent="0.2">
      <c r="A977" t="s">
        <v>1071</v>
      </c>
      <c r="B977" t="s">
        <v>448</v>
      </c>
      <c r="C977" s="1">
        <f t="shared" si="405"/>
        <v>9713</v>
      </c>
      <c r="D977" s="3">
        <f>IF(N977&gt;0, RANK(N977,(N977:P977,Q977:AE977)),0)</f>
        <v>2</v>
      </c>
      <c r="E977" s="3">
        <f>IF(O977&gt;0,RANK(O977,(N977:P977,Q977:AE977)),0)</f>
        <v>1</v>
      </c>
      <c r="F977" s="3">
        <f>IF(P977&gt;0,RANK(P977,(N977:P977,Q977:AE977)),0)</f>
        <v>3</v>
      </c>
      <c r="G977" s="1">
        <f t="shared" si="406"/>
        <v>3570</v>
      </c>
      <c r="H977" s="2">
        <f t="shared" si="407"/>
        <v>0.36754864614434263</v>
      </c>
      <c r="I977" s="2"/>
      <c r="J977" s="2">
        <f t="shared" si="408"/>
        <v>0.30608462884793575</v>
      </c>
      <c r="K977" s="2">
        <f t="shared" si="409"/>
        <v>0.67363327499227843</v>
      </c>
      <c r="L977" s="2">
        <f t="shared" si="410"/>
        <v>1.4825491609183568E-2</v>
      </c>
      <c r="M977" s="2">
        <f t="shared" si="411"/>
        <v>5.4566045506022551E-3</v>
      </c>
      <c r="N977" s="38">
        <v>2973</v>
      </c>
      <c r="O977" s="38">
        <v>6543</v>
      </c>
      <c r="P977" s="38">
        <v>144</v>
      </c>
      <c r="Q977" s="38">
        <v>53</v>
      </c>
      <c r="R977" s="38"/>
      <c r="S977" s="38"/>
      <c r="T977" s="38"/>
      <c r="U977" s="38"/>
      <c r="V977" s="38"/>
      <c r="W977" s="38">
        <f>IF(Copyright!B$11=1,CF977,0)</f>
        <v>0</v>
      </c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  <c r="BA977" s="3">
        <f>IF(Q977&gt;0,RANK(Q977,(N977:P977,Q977:AE977)),0)</f>
        <v>4</v>
      </c>
      <c r="BB977" s="3">
        <f>IF(R977&gt;0,RANK(R977,(N977:P977,Q977:AE977)),0)</f>
        <v>0</v>
      </c>
      <c r="BC977" s="3">
        <f>IF(S977&gt;0,RANK(S977,(N977:P977,Q977:AE977)),0)</f>
        <v>0</v>
      </c>
      <c r="BD977" s="3">
        <f>IF(T977&gt;0,RANK(T977,(N977:P977,Q977:AE977)),0)</f>
        <v>0</v>
      </c>
      <c r="BE977" s="2">
        <f t="shared" si="412"/>
        <v>5.4566045506022854E-3</v>
      </c>
      <c r="BF977" s="2">
        <f t="shared" si="413"/>
        <v>0</v>
      </c>
      <c r="BG977" s="2">
        <f t="shared" si="414"/>
        <v>0</v>
      </c>
      <c r="BH977" s="2">
        <f t="shared" si="415"/>
        <v>0</v>
      </c>
      <c r="BJ977" t="s">
        <v>1071</v>
      </c>
      <c r="BK977" t="s">
        <v>448</v>
      </c>
      <c r="BL977">
        <v>1</v>
      </c>
      <c r="BN977">
        <v>0</v>
      </c>
      <c r="BO977" s="60">
        <v>20</v>
      </c>
      <c r="BP977" s="62">
        <v>87</v>
      </c>
      <c r="BQ977" s="66">
        <f t="shared" si="416"/>
        <v>20087</v>
      </c>
      <c r="BR977" s="66">
        <f t="shared" si="391"/>
        <v>20087</v>
      </c>
      <c r="BS977" s="3" t="s">
        <v>3083</v>
      </c>
      <c r="BY977" s="73"/>
      <c r="CB977" s="95"/>
      <c r="CD977" s="38">
        <f t="shared" si="404"/>
        <v>11</v>
      </c>
      <c r="CE977" s="38">
        <v>9702</v>
      </c>
      <c r="CG977" s="38" t="s">
        <v>3954</v>
      </c>
      <c r="CM977" s="51"/>
    </row>
    <row r="978" spans="1:91" ht="14" hidden="1" customHeight="1" outlineLevel="1" x14ac:dyDescent="0.2">
      <c r="A978" t="s">
        <v>1356</v>
      </c>
      <c r="B978" t="s">
        <v>448</v>
      </c>
      <c r="C978" s="1">
        <f t="shared" si="405"/>
        <v>1563</v>
      </c>
      <c r="D978" s="3">
        <f>IF(N978&gt;0, RANK(N978,(N978:P978,Q978:AE978)),0)</f>
        <v>2</v>
      </c>
      <c r="E978" s="3">
        <f>IF(O978&gt;0,RANK(O978,(N978:P978,Q978:AE978)),0)</f>
        <v>1</v>
      </c>
      <c r="F978" s="3">
        <f>IF(P978&gt;0,RANK(P978,(N978:P978,Q978:AE978)),0)</f>
        <v>3</v>
      </c>
      <c r="G978" s="1">
        <f t="shared" si="406"/>
        <v>1184</v>
      </c>
      <c r="H978" s="2">
        <f t="shared" si="407"/>
        <v>0.75751759436980171</v>
      </c>
      <c r="I978" s="2"/>
      <c r="J978" s="2">
        <f t="shared" si="408"/>
        <v>0.1126039667306462</v>
      </c>
      <c r="K978" s="2">
        <f t="shared" si="409"/>
        <v>0.8701215611004478</v>
      </c>
      <c r="L978" s="2">
        <f t="shared" si="410"/>
        <v>1.2156110044785669E-2</v>
      </c>
      <c r="M978" s="2">
        <f t="shared" si="411"/>
        <v>5.118362124120316E-3</v>
      </c>
      <c r="N978" s="38">
        <v>176</v>
      </c>
      <c r="O978" s="38">
        <v>1360</v>
      </c>
      <c r="P978" s="38">
        <v>19</v>
      </c>
      <c r="Q978" s="38">
        <v>8</v>
      </c>
      <c r="R978" s="38"/>
      <c r="S978" s="38"/>
      <c r="T978" s="38"/>
      <c r="U978" s="38"/>
      <c r="V978" s="38"/>
      <c r="W978" s="38">
        <f>IF(Copyright!B$11=1,CF978,0)</f>
        <v>0</v>
      </c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  <c r="BA978" s="3">
        <f>IF(Q978&gt;0,RANK(Q978,(N978:P978,Q978:AE978)),0)</f>
        <v>4</v>
      </c>
      <c r="BB978" s="3">
        <f>IF(R978&gt;0,RANK(R978,(N978:P978,Q978:AE978)),0)</f>
        <v>0</v>
      </c>
      <c r="BC978" s="3">
        <f>IF(S978&gt;0,RANK(S978,(N978:P978,Q978:AE978)),0)</f>
        <v>0</v>
      </c>
      <c r="BD978" s="3">
        <f>IF(T978&gt;0,RANK(T978,(N978:P978,Q978:AE978)),0)</f>
        <v>0</v>
      </c>
      <c r="BE978" s="2">
        <f t="shared" si="412"/>
        <v>5.1183621241202813E-3</v>
      </c>
      <c r="BF978" s="2">
        <f t="shared" si="413"/>
        <v>0</v>
      </c>
      <c r="BG978" s="2">
        <f t="shared" si="414"/>
        <v>0</v>
      </c>
      <c r="BH978" s="2">
        <f t="shared" si="415"/>
        <v>0</v>
      </c>
      <c r="BJ978" t="s">
        <v>1356</v>
      </c>
      <c r="BK978" t="s">
        <v>448</v>
      </c>
      <c r="BL978">
        <v>1</v>
      </c>
      <c r="BN978">
        <v>0</v>
      </c>
      <c r="BO978" s="60">
        <v>20</v>
      </c>
      <c r="BP978" s="62">
        <v>89</v>
      </c>
      <c r="BQ978" s="66">
        <f t="shared" si="416"/>
        <v>20089</v>
      </c>
      <c r="BR978" s="66">
        <f t="shared" si="391"/>
        <v>20089</v>
      </c>
      <c r="BS978" s="3" t="s">
        <v>3083</v>
      </c>
      <c r="CD978" s="38">
        <f t="shared" si="404"/>
        <v>1563</v>
      </c>
    </row>
    <row r="979" spans="1:91" ht="14" hidden="1" customHeight="1" outlineLevel="1" x14ac:dyDescent="0.2">
      <c r="A979" t="s">
        <v>1337</v>
      </c>
      <c r="B979" t="s">
        <v>448</v>
      </c>
      <c r="C979" s="1">
        <f t="shared" si="405"/>
        <v>340281</v>
      </c>
      <c r="D979" s="3">
        <f>IF(N979&gt;0, RANK(N979,(N979:P979,Q979:AE979)),0)</f>
        <v>1</v>
      </c>
      <c r="E979" s="3">
        <f>IF(O979&gt;0,RANK(O979,(N979:P979,Q979:AE979)),0)</f>
        <v>2</v>
      </c>
      <c r="F979" s="3">
        <f>IF(P979&gt;0,RANK(P979,(N979:P979,Q979:AE979)),0)</f>
        <v>3</v>
      </c>
      <c r="G979" s="1">
        <f t="shared" si="406"/>
        <v>28720</v>
      </c>
      <c r="H979" s="2">
        <f t="shared" si="407"/>
        <v>8.4400833428842637E-2</v>
      </c>
      <c r="I979" s="2"/>
      <c r="J979" s="2">
        <f t="shared" si="408"/>
        <v>0.52893931779911307</v>
      </c>
      <c r="K979" s="2">
        <f t="shared" si="409"/>
        <v>0.44453848437027044</v>
      </c>
      <c r="L979" s="2">
        <f t="shared" si="410"/>
        <v>1.073230653489322E-2</v>
      </c>
      <c r="M979" s="2">
        <f t="shared" si="411"/>
        <v>1.5789891295723269E-2</v>
      </c>
      <c r="N979" s="38">
        <v>179988</v>
      </c>
      <c r="O979" s="38">
        <v>151268</v>
      </c>
      <c r="P979" s="38">
        <v>3652</v>
      </c>
      <c r="Q979" s="38">
        <v>2293</v>
      </c>
      <c r="R979" s="38"/>
      <c r="S979" s="38"/>
      <c r="T979" s="38"/>
      <c r="U979" s="38"/>
      <c r="V979" s="38"/>
      <c r="W979" s="38">
        <f>IF(Copyright!B$11=1,CF979,0)</f>
        <v>3080</v>
      </c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  <c r="BA979" s="3">
        <f>IF(Q979&gt;0,RANK(Q979,(N979:P979,Q979:AE979)),0)</f>
        <v>5</v>
      </c>
      <c r="BB979" s="3">
        <f>IF(R979&gt;0,RANK(R979,(N979:P979,Q979:AE979)),0)</f>
        <v>0</v>
      </c>
      <c r="BC979" s="3">
        <f>IF(S979&gt;0,RANK(S979,(N979:P979,Q979:AE979)),0)</f>
        <v>0</v>
      </c>
      <c r="BD979" s="3">
        <f>IF(T979&gt;0,RANK(T979,(N979:P979,Q979:AE979)),0)</f>
        <v>0</v>
      </c>
      <c r="BE979" s="2">
        <f t="shared" si="412"/>
        <v>6.7385484349699216E-3</v>
      </c>
      <c r="BF979" s="2">
        <f t="shared" si="413"/>
        <v>0</v>
      </c>
      <c r="BG979" s="2">
        <f t="shared" si="414"/>
        <v>0</v>
      </c>
      <c r="BH979" s="2">
        <f t="shared" si="415"/>
        <v>0</v>
      </c>
      <c r="BJ979" t="s">
        <v>1337</v>
      </c>
      <c r="BK979" t="s">
        <v>448</v>
      </c>
      <c r="BL979">
        <v>3</v>
      </c>
      <c r="BN979">
        <v>0</v>
      </c>
      <c r="BO979" s="60">
        <v>20</v>
      </c>
      <c r="BP979" s="62">
        <v>91</v>
      </c>
      <c r="BQ979" s="66">
        <f t="shared" si="416"/>
        <v>20091</v>
      </c>
      <c r="BR979" s="66">
        <f t="shared" si="391"/>
        <v>20091</v>
      </c>
      <c r="BS979" s="3" t="s">
        <v>3083</v>
      </c>
      <c r="BY979" s="73"/>
      <c r="CB979" s="95"/>
      <c r="CD979" s="38">
        <f t="shared" si="404"/>
        <v>-6579</v>
      </c>
      <c r="CE979" s="38">
        <v>346860</v>
      </c>
      <c r="CF979" s="38">
        <v>3080</v>
      </c>
      <c r="CM979" s="51"/>
    </row>
    <row r="980" spans="1:91" ht="14" hidden="1" customHeight="1" outlineLevel="1" x14ac:dyDescent="0.2">
      <c r="A980" t="s">
        <v>807</v>
      </c>
      <c r="B980" t="s">
        <v>448</v>
      </c>
      <c r="C980" s="1">
        <f t="shared" si="405"/>
        <v>1270</v>
      </c>
      <c r="D980" s="3">
        <f>IF(N980&gt;0, RANK(N980,(N980:P980,Q980:AE980)),0)</f>
        <v>2</v>
      </c>
      <c r="E980" s="3">
        <f>IF(O980&gt;0,RANK(O980,(N980:P980,Q980:AE980)),0)</f>
        <v>1</v>
      </c>
      <c r="F980" s="3">
        <f>IF(P980&gt;0,RANK(P980,(N980:P980,Q980:AE980)),0)</f>
        <v>3</v>
      </c>
      <c r="G980" s="1">
        <f t="shared" si="406"/>
        <v>876</v>
      </c>
      <c r="H980" s="2">
        <f t="shared" si="407"/>
        <v>0.68976377952755907</v>
      </c>
      <c r="I980" s="2"/>
      <c r="J980" s="2">
        <f t="shared" si="408"/>
        <v>0.14488188976377953</v>
      </c>
      <c r="K980" s="2">
        <f t="shared" si="409"/>
        <v>0.83464566929133854</v>
      </c>
      <c r="L980" s="2">
        <f t="shared" si="410"/>
        <v>1.4173228346456693E-2</v>
      </c>
      <c r="M980" s="2">
        <f t="shared" si="411"/>
        <v>6.2992125984251829E-3</v>
      </c>
      <c r="N980" s="38">
        <v>184</v>
      </c>
      <c r="O980" s="38">
        <v>1060</v>
      </c>
      <c r="P980" s="38">
        <v>18</v>
      </c>
      <c r="Q980" s="38">
        <v>8</v>
      </c>
      <c r="R980" s="38"/>
      <c r="S980" s="38"/>
      <c r="T980" s="38"/>
      <c r="U980" s="38"/>
      <c r="V980" s="38"/>
      <c r="W980" s="38">
        <f>IF(Copyright!B$11=1,CF980,0)</f>
        <v>0</v>
      </c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  <c r="BA980" s="3">
        <f>IF(Q980&gt;0,RANK(Q980,(N980:P980,Q980:AE980)),0)</f>
        <v>4</v>
      </c>
      <c r="BB980" s="3">
        <f>IF(R980&gt;0,RANK(R980,(N980:P980,Q980:AE980)),0)</f>
        <v>0</v>
      </c>
      <c r="BC980" s="3">
        <f>IF(S980&gt;0,RANK(S980,(N980:P980,Q980:AE980)),0)</f>
        <v>0</v>
      </c>
      <c r="BD980" s="3">
        <f>IF(T980&gt;0,RANK(T980,(N980:P980,Q980:AE980)),0)</f>
        <v>0</v>
      </c>
      <c r="BE980" s="2">
        <f t="shared" si="412"/>
        <v>6.2992125984251968E-3</v>
      </c>
      <c r="BF980" s="2">
        <f t="shared" si="413"/>
        <v>0</v>
      </c>
      <c r="BG980" s="2">
        <f t="shared" si="414"/>
        <v>0</v>
      </c>
      <c r="BH980" s="2">
        <f t="shared" si="415"/>
        <v>0</v>
      </c>
      <c r="BJ980" t="s">
        <v>807</v>
      </c>
      <c r="BK980" t="s">
        <v>448</v>
      </c>
      <c r="BL980">
        <v>1</v>
      </c>
      <c r="BN980">
        <v>0</v>
      </c>
      <c r="BO980" s="60">
        <v>20</v>
      </c>
      <c r="BP980" s="62">
        <v>93</v>
      </c>
      <c r="BQ980" s="66">
        <f t="shared" si="416"/>
        <v>20093</v>
      </c>
      <c r="BR980" s="66">
        <f t="shared" si="391"/>
        <v>20093</v>
      </c>
      <c r="BS980" s="3" t="s">
        <v>3083</v>
      </c>
      <c r="CD980" s="38">
        <f t="shared" si="404"/>
        <v>1270</v>
      </c>
    </row>
    <row r="981" spans="1:91" ht="14" hidden="1" customHeight="1" outlineLevel="1" x14ac:dyDescent="0.2">
      <c r="A981" t="s">
        <v>1314</v>
      </c>
      <c r="B981" t="s">
        <v>448</v>
      </c>
      <c r="C981" s="1">
        <f t="shared" si="405"/>
        <v>3895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>IF(P981&gt;0,RANK(P981,(N981:P981,Q981:AE981)),0)</f>
        <v>3</v>
      </c>
      <c r="G981" s="1">
        <f t="shared" si="406"/>
        <v>2323</v>
      </c>
      <c r="H981" s="2">
        <f t="shared" si="407"/>
        <v>0.59640564826700904</v>
      </c>
      <c r="I981" s="2"/>
      <c r="J981" s="2">
        <f t="shared" si="408"/>
        <v>0.19229781771501925</v>
      </c>
      <c r="K981" s="2">
        <f t="shared" si="409"/>
        <v>0.78870346598202823</v>
      </c>
      <c r="L981" s="2">
        <f t="shared" si="410"/>
        <v>1.2066752246469832E-2</v>
      </c>
      <c r="M981" s="2">
        <f t="shared" si="411"/>
        <v>6.9319640564827461E-3</v>
      </c>
      <c r="N981" s="38">
        <v>749</v>
      </c>
      <c r="O981" s="38">
        <v>3072</v>
      </c>
      <c r="P981" s="38">
        <v>47</v>
      </c>
      <c r="Q981" s="38">
        <v>27</v>
      </c>
      <c r="R981" s="38"/>
      <c r="S981" s="38"/>
      <c r="T981" s="38"/>
      <c r="U981" s="38"/>
      <c r="V981" s="38"/>
      <c r="W981" s="38">
        <f>IF(Copyright!B$11=1,CF981,0)</f>
        <v>0</v>
      </c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  <c r="BA981" s="3">
        <f>IF(Q981&gt;0,RANK(Q981,(N981:P981,Q981:AE981)),0)</f>
        <v>4</v>
      </c>
      <c r="BB981" s="3">
        <f>IF(R981&gt;0,RANK(R981,(N981:P981,Q981:AE981)),0)</f>
        <v>0</v>
      </c>
      <c r="BC981" s="3">
        <f>IF(S981&gt;0,RANK(S981,(N981:P981,Q981:AE981)),0)</f>
        <v>0</v>
      </c>
      <c r="BD981" s="3">
        <f>IF(T981&gt;0,RANK(T981,(N981:P981,Q981:AE981)),0)</f>
        <v>0</v>
      </c>
      <c r="BE981" s="2">
        <f t="shared" si="412"/>
        <v>6.9319640564826698E-3</v>
      </c>
      <c r="BF981" s="2">
        <f t="shared" si="413"/>
        <v>0</v>
      </c>
      <c r="BG981" s="2">
        <f t="shared" si="414"/>
        <v>0</v>
      </c>
      <c r="BH981" s="2">
        <f t="shared" si="415"/>
        <v>0</v>
      </c>
      <c r="BJ981" t="s">
        <v>1314</v>
      </c>
      <c r="BK981" t="s">
        <v>448</v>
      </c>
      <c r="BL981">
        <v>4</v>
      </c>
      <c r="BN981">
        <v>0</v>
      </c>
      <c r="BO981" s="60">
        <v>20</v>
      </c>
      <c r="BP981" s="62">
        <v>95</v>
      </c>
      <c r="BQ981" s="66">
        <f t="shared" si="416"/>
        <v>20095</v>
      </c>
      <c r="BR981" s="66">
        <f t="shared" si="391"/>
        <v>20095</v>
      </c>
      <c r="BS981" s="3" t="s">
        <v>3083</v>
      </c>
      <c r="BY981" s="73"/>
      <c r="CB981" s="95"/>
      <c r="CD981" s="38">
        <f t="shared" si="404"/>
        <v>3895</v>
      </c>
      <c r="CG981" s="38" t="s">
        <v>4013</v>
      </c>
    </row>
    <row r="982" spans="1:91" ht="14" hidden="1" customHeight="1" outlineLevel="1" x14ac:dyDescent="0.2">
      <c r="A982" t="s">
        <v>1214</v>
      </c>
      <c r="B982" t="s">
        <v>448</v>
      </c>
      <c r="C982" s="1">
        <f t="shared" si="405"/>
        <v>1096</v>
      </c>
      <c r="D982" s="3">
        <f>IF(N982&gt;0, RANK(N982,(N982:P982,Q982:AE982)),0)</f>
        <v>2</v>
      </c>
      <c r="E982" s="3">
        <f>IF(O982&gt;0,RANK(O982,(N982:P982,Q982:AE982)),0)</f>
        <v>1</v>
      </c>
      <c r="F982" s="3">
        <f>IF(P982&gt;0,RANK(P982,(N982:P982,Q982:AE982)),0)</f>
        <v>3</v>
      </c>
      <c r="G982" s="1">
        <f t="shared" si="406"/>
        <v>780</v>
      </c>
      <c r="H982" s="2">
        <f t="shared" si="407"/>
        <v>0.71167883211678828</v>
      </c>
      <c r="I982" s="2"/>
      <c r="J982" s="2">
        <f t="shared" si="408"/>
        <v>0.13777372262773724</v>
      </c>
      <c r="K982" s="2">
        <f t="shared" si="409"/>
        <v>0.84945255474452552</v>
      </c>
      <c r="L982" s="2">
        <f t="shared" si="410"/>
        <v>1.0036496350364963E-2</v>
      </c>
      <c r="M982" s="2">
        <f t="shared" si="411"/>
        <v>2.737226277372275E-3</v>
      </c>
      <c r="N982" s="38">
        <v>151</v>
      </c>
      <c r="O982" s="38">
        <v>931</v>
      </c>
      <c r="P982" s="38">
        <v>11</v>
      </c>
      <c r="Q982" s="38">
        <v>3</v>
      </c>
      <c r="R982" s="38"/>
      <c r="S982" s="38"/>
      <c r="T982" s="38"/>
      <c r="U982" s="38"/>
      <c r="V982" s="38"/>
      <c r="W982" s="38">
        <f>IF(Copyright!B$11=1,CF982,0)</f>
        <v>0</v>
      </c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  <c r="BA982" s="3">
        <f>IF(Q982&gt;0,RANK(Q982,(N982:P982,Q982:AE982)),0)</f>
        <v>4</v>
      </c>
      <c r="BB982" s="3">
        <f>IF(R982&gt;0,RANK(R982,(N982:P982,Q982:AE982)),0)</f>
        <v>0</v>
      </c>
      <c r="BC982" s="3">
        <f>IF(S982&gt;0,RANK(S982,(N982:P982,Q982:AE982)),0)</f>
        <v>0</v>
      </c>
      <c r="BD982" s="3">
        <f>IF(T982&gt;0,RANK(T982,(N982:P982,Q982:AE982)),0)</f>
        <v>0</v>
      </c>
      <c r="BE982" s="2">
        <f t="shared" si="412"/>
        <v>2.7372262773722629E-3</v>
      </c>
      <c r="BF982" s="2">
        <f t="shared" si="413"/>
        <v>0</v>
      </c>
      <c r="BG982" s="2">
        <f t="shared" si="414"/>
        <v>0</v>
      </c>
      <c r="BH982" s="2">
        <f t="shared" si="415"/>
        <v>0</v>
      </c>
      <c r="BJ982" t="s">
        <v>1214</v>
      </c>
      <c r="BK982" t="s">
        <v>448</v>
      </c>
      <c r="BL982">
        <v>4</v>
      </c>
      <c r="BN982">
        <v>0</v>
      </c>
      <c r="BO982" s="60">
        <v>20</v>
      </c>
      <c r="BP982" s="62">
        <v>97</v>
      </c>
      <c r="BQ982" s="66">
        <f t="shared" si="416"/>
        <v>20097</v>
      </c>
      <c r="BR982" s="66">
        <f t="shared" si="391"/>
        <v>20097</v>
      </c>
      <c r="BS982" s="3" t="s">
        <v>3083</v>
      </c>
      <c r="CD982" s="38">
        <f t="shared" si="404"/>
        <v>1096</v>
      </c>
      <c r="CF982" s="71"/>
    </row>
    <row r="983" spans="1:91" ht="14" hidden="1" customHeight="1" outlineLevel="1" x14ac:dyDescent="0.2">
      <c r="A983" t="s">
        <v>3077</v>
      </c>
      <c r="B983" t="s">
        <v>448</v>
      </c>
      <c r="C983" s="1">
        <f t="shared" si="405"/>
        <v>7806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>IF(P983&gt;0,RANK(P983,(N983:P983,Q983:AE983)),0)</f>
        <v>3</v>
      </c>
      <c r="G983" s="1">
        <f t="shared" si="406"/>
        <v>2976</v>
      </c>
      <c r="H983" s="2">
        <f t="shared" si="407"/>
        <v>0.38124519600307455</v>
      </c>
      <c r="I983" s="2"/>
      <c r="J983" s="2">
        <f t="shared" si="408"/>
        <v>0.30130668716372022</v>
      </c>
      <c r="K983" s="2">
        <f t="shared" si="409"/>
        <v>0.68255188316679483</v>
      </c>
      <c r="L983" s="2">
        <f t="shared" si="410"/>
        <v>1.1401486036382269E-2</v>
      </c>
      <c r="M983" s="2">
        <f t="shared" si="411"/>
        <v>4.7399436331026831E-3</v>
      </c>
      <c r="N983" s="38">
        <v>2352</v>
      </c>
      <c r="O983" s="38">
        <v>5328</v>
      </c>
      <c r="P983" s="38">
        <v>89</v>
      </c>
      <c r="Q983" s="38">
        <v>37</v>
      </c>
      <c r="R983" s="38"/>
      <c r="S983" s="38"/>
      <c r="T983" s="38"/>
      <c r="U983" s="38"/>
      <c r="V983" s="38"/>
      <c r="W983" s="38">
        <f>IF(Copyright!B$11=1,CF983,0)</f>
        <v>0</v>
      </c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  <c r="BA983" s="3">
        <f>IF(Q983&gt;0,RANK(Q983,(N983:P983,Q983:AE983)),0)</f>
        <v>4</v>
      </c>
      <c r="BB983" s="3">
        <f>IF(R983&gt;0,RANK(R983,(N983:P983,Q983:AE983)),0)</f>
        <v>0</v>
      </c>
      <c r="BC983" s="3">
        <f>IF(S983&gt;0,RANK(S983,(N983:P983,Q983:AE983)),0)</f>
        <v>0</v>
      </c>
      <c r="BD983" s="3">
        <f>IF(T983&gt;0,RANK(T983,(N983:P983,Q983:AE983)),0)</f>
        <v>0</v>
      </c>
      <c r="BE983" s="2">
        <f t="shared" si="412"/>
        <v>4.7399436331027412E-3</v>
      </c>
      <c r="BF983" s="2">
        <f t="shared" si="413"/>
        <v>0</v>
      </c>
      <c r="BG983" s="2">
        <f t="shared" si="414"/>
        <v>0</v>
      </c>
      <c r="BH983" s="2">
        <f t="shared" si="415"/>
        <v>0</v>
      </c>
      <c r="BJ983" t="s">
        <v>3077</v>
      </c>
      <c r="BK983" t="s">
        <v>448</v>
      </c>
      <c r="BL983">
        <v>2</v>
      </c>
      <c r="BN983">
        <v>0</v>
      </c>
      <c r="BO983" s="60">
        <v>20</v>
      </c>
      <c r="BP983" s="62">
        <v>99</v>
      </c>
      <c r="BQ983" s="66">
        <f t="shared" si="416"/>
        <v>20099</v>
      </c>
      <c r="BR983" s="66">
        <f t="shared" si="391"/>
        <v>20099</v>
      </c>
      <c r="BS983" s="3" t="s">
        <v>3083</v>
      </c>
      <c r="BY983" s="73"/>
      <c r="CD983" s="38">
        <f t="shared" si="404"/>
        <v>7806</v>
      </c>
    </row>
    <row r="984" spans="1:91" ht="14" hidden="1" customHeight="1" outlineLevel="1" x14ac:dyDescent="0.2">
      <c r="A984" t="s">
        <v>1828</v>
      </c>
      <c r="B984" t="s">
        <v>448</v>
      </c>
      <c r="C984" s="1">
        <f t="shared" si="405"/>
        <v>821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>IF(P984&gt;0,RANK(P984,(N984:P984,Q984:AE984)),0)</f>
        <v>3</v>
      </c>
      <c r="G984" s="1">
        <f t="shared" si="406"/>
        <v>580</v>
      </c>
      <c r="H984" s="2">
        <f t="shared" si="407"/>
        <v>0.70645554202192451</v>
      </c>
      <c r="I984" s="2"/>
      <c r="J984" s="2">
        <f t="shared" si="408"/>
        <v>0.13276492082825822</v>
      </c>
      <c r="K984" s="2">
        <f t="shared" si="409"/>
        <v>0.8392204628501827</v>
      </c>
      <c r="L984" s="2">
        <f t="shared" si="410"/>
        <v>2.3142509135200974E-2</v>
      </c>
      <c r="M984" s="2">
        <f t="shared" si="411"/>
        <v>4.8721071863581308E-3</v>
      </c>
      <c r="N984" s="38">
        <v>109</v>
      </c>
      <c r="O984" s="38">
        <v>689</v>
      </c>
      <c r="P984" s="38">
        <v>19</v>
      </c>
      <c r="Q984" s="38">
        <v>4</v>
      </c>
      <c r="R984" s="38"/>
      <c r="S984" s="38"/>
      <c r="T984" s="38"/>
      <c r="U984" s="38"/>
      <c r="V984" s="38"/>
      <c r="W984" s="38">
        <f>IF(Copyright!B$11=1,CF984,0)</f>
        <v>0</v>
      </c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  <c r="BA984" s="3">
        <f>IF(Q984&gt;0,RANK(Q984,(N984:P984,Q984:AE984)),0)</f>
        <v>4</v>
      </c>
      <c r="BB984" s="3">
        <f>IF(R984&gt;0,RANK(R984,(N984:P984,Q984:AE984)),0)</f>
        <v>0</v>
      </c>
      <c r="BC984" s="3">
        <f>IF(S984&gt;0,RANK(S984,(N984:P984,Q984:AE984)),0)</f>
        <v>0</v>
      </c>
      <c r="BD984" s="3">
        <f>IF(T984&gt;0,RANK(T984,(N984:P984,Q984:AE984)),0)</f>
        <v>0</v>
      </c>
      <c r="BE984" s="2">
        <f t="shared" si="412"/>
        <v>4.8721071863580996E-3</v>
      </c>
      <c r="BF984" s="2">
        <f t="shared" si="413"/>
        <v>0</v>
      </c>
      <c r="BG984" s="2">
        <f t="shared" si="414"/>
        <v>0</v>
      </c>
      <c r="BH984" s="2">
        <f t="shared" si="415"/>
        <v>0</v>
      </c>
      <c r="BJ984" t="s">
        <v>1828</v>
      </c>
      <c r="BK984" t="s">
        <v>448</v>
      </c>
      <c r="BL984">
        <v>1</v>
      </c>
      <c r="BN984">
        <v>0</v>
      </c>
      <c r="BO984" s="60">
        <v>20</v>
      </c>
      <c r="BP984" s="62">
        <v>101</v>
      </c>
      <c r="BQ984" s="66">
        <f t="shared" si="416"/>
        <v>20101</v>
      </c>
      <c r="BR984" s="66">
        <f t="shared" si="391"/>
        <v>20101</v>
      </c>
      <c r="BS984" s="3" t="s">
        <v>3083</v>
      </c>
      <c r="CD984" s="38">
        <f t="shared" si="404"/>
        <v>821</v>
      </c>
    </row>
    <row r="985" spans="1:91" ht="14" hidden="1" customHeight="1" outlineLevel="1" x14ac:dyDescent="0.2">
      <c r="A985" t="s">
        <v>925</v>
      </c>
      <c r="B985" t="s">
        <v>448</v>
      </c>
      <c r="C985" s="1">
        <f t="shared" si="405"/>
        <v>36347</v>
      </c>
      <c r="D985" s="3">
        <f>IF(N985&gt;0, RANK(N985,(N985:P985,Q985:AE985)),0)</f>
        <v>2</v>
      </c>
      <c r="E985" s="3">
        <f>IF(O985&gt;0,RANK(O985,(N985:P985,Q985:AE985)),0)</f>
        <v>1</v>
      </c>
      <c r="F985" s="3">
        <f>IF(P985&gt;0,RANK(P985,(N985:P985,Q985:AE985)),0)</f>
        <v>3</v>
      </c>
      <c r="G985" s="1">
        <f t="shared" si="406"/>
        <v>8166</v>
      </c>
      <c r="H985" s="2">
        <f t="shared" si="407"/>
        <v>0.22466778551187169</v>
      </c>
      <c r="I985" s="2"/>
      <c r="J985" s="2">
        <f t="shared" si="408"/>
        <v>0.37444630918645277</v>
      </c>
      <c r="K985" s="2">
        <f t="shared" si="409"/>
        <v>0.59911409469832444</v>
      </c>
      <c r="L985" s="2">
        <f t="shared" si="410"/>
        <v>1.3178529177098523E-2</v>
      </c>
      <c r="M985" s="2">
        <f t="shared" si="411"/>
        <v>1.3261066938124318E-2</v>
      </c>
      <c r="N985" s="38">
        <v>13610</v>
      </c>
      <c r="O985" s="38">
        <v>21776</v>
      </c>
      <c r="P985" s="38">
        <v>479</v>
      </c>
      <c r="Q985" s="38">
        <v>273</v>
      </c>
      <c r="R985" s="38"/>
      <c r="S985" s="38"/>
      <c r="T985" s="38"/>
      <c r="U985" s="38"/>
      <c r="V985" s="38"/>
      <c r="W985" s="38">
        <f>IF(Copyright!B$11=1,CF985,0)</f>
        <v>209</v>
      </c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  <c r="BA985" s="3">
        <f>IF(Q985&gt;0,RANK(Q985,(N985:P985,Q985:AE985)),0)</f>
        <v>4</v>
      </c>
      <c r="BB985" s="3">
        <f>IF(R985&gt;0,RANK(R985,(N985:P985,Q985:AE985)),0)</f>
        <v>0</v>
      </c>
      <c r="BC985" s="3">
        <f>IF(S985&gt;0,RANK(S985,(N985:P985,Q985:AE985)),0)</f>
        <v>0</v>
      </c>
      <c r="BD985" s="3">
        <f>IF(T985&gt;0,RANK(T985,(N985:P985,Q985:AE985)),0)</f>
        <v>0</v>
      </c>
      <c r="BE985" s="2">
        <f t="shared" si="412"/>
        <v>7.510936253335901E-3</v>
      </c>
      <c r="BF985" s="2">
        <f t="shared" si="413"/>
        <v>0</v>
      </c>
      <c r="BG985" s="2">
        <f t="shared" si="414"/>
        <v>0</v>
      </c>
      <c r="BH985" s="2">
        <f t="shared" si="415"/>
        <v>0</v>
      </c>
      <c r="BJ985" t="s">
        <v>925</v>
      </c>
      <c r="BK985" t="s">
        <v>448</v>
      </c>
      <c r="BL985">
        <v>2</v>
      </c>
      <c r="BN985">
        <v>0</v>
      </c>
      <c r="BO985" s="60">
        <v>20</v>
      </c>
      <c r="BP985" s="62">
        <v>103</v>
      </c>
      <c r="BQ985" s="66">
        <f t="shared" si="416"/>
        <v>20103</v>
      </c>
      <c r="BR985" s="66">
        <f t="shared" si="391"/>
        <v>20103</v>
      </c>
      <c r="BS985" s="3" t="s">
        <v>3083</v>
      </c>
      <c r="BY985" s="73"/>
      <c r="CB985" s="95"/>
      <c r="CD985" s="38">
        <f t="shared" si="404"/>
        <v>-409</v>
      </c>
      <c r="CE985" s="38">
        <f>276+22055+13732+484+209</f>
        <v>36756</v>
      </c>
      <c r="CF985" s="38">
        <v>209</v>
      </c>
      <c r="CM985" s="51"/>
    </row>
    <row r="986" spans="1:91" ht="14" hidden="1" customHeight="1" outlineLevel="1" x14ac:dyDescent="0.2">
      <c r="A986" t="s">
        <v>1567</v>
      </c>
      <c r="B986" t="s">
        <v>448</v>
      </c>
      <c r="C986" s="1">
        <f t="shared" si="405"/>
        <v>1493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>IF(P986&gt;0,RANK(P986,(N986:P986,Q986:AE986)),0)</f>
        <v>3</v>
      </c>
      <c r="G986" s="1">
        <f t="shared" si="406"/>
        <v>973</v>
      </c>
      <c r="H986" s="2">
        <f t="shared" si="407"/>
        <v>0.65170797052913598</v>
      </c>
      <c r="I986" s="2"/>
      <c r="J986" s="2">
        <f t="shared" si="408"/>
        <v>0.1667782987273945</v>
      </c>
      <c r="K986" s="2">
        <f t="shared" si="409"/>
        <v>0.81848626925653045</v>
      </c>
      <c r="L986" s="2">
        <f t="shared" si="410"/>
        <v>1.2726054922973878E-2</v>
      </c>
      <c r="M986" s="2">
        <f t="shared" si="411"/>
        <v>2.0093770931012001E-3</v>
      </c>
      <c r="N986" s="38">
        <v>249</v>
      </c>
      <c r="O986" s="38">
        <v>1222</v>
      </c>
      <c r="P986" s="38">
        <v>19</v>
      </c>
      <c r="Q986" s="38">
        <v>3</v>
      </c>
      <c r="R986" s="38"/>
      <c r="S986" s="38"/>
      <c r="T986" s="38"/>
      <c r="U986" s="38"/>
      <c r="V986" s="38"/>
      <c r="W986" s="38">
        <f>IF(Copyright!B$11=1,CF986,0)</f>
        <v>0</v>
      </c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  <c r="BA986" s="3">
        <f>IF(Q986&gt;0,RANK(Q986,(N986:P986,Q986:AE986)),0)</f>
        <v>4</v>
      </c>
      <c r="BB986" s="3">
        <f>IF(R986&gt;0,RANK(R986,(N986:P986,Q986:AE986)),0)</f>
        <v>0</v>
      </c>
      <c r="BC986" s="3">
        <f>IF(S986&gt;0,RANK(S986,(N986:P986,Q986:AE986)),0)</f>
        <v>0</v>
      </c>
      <c r="BD986" s="3">
        <f>IF(T986&gt;0,RANK(T986,(N986:P986,Q986:AE986)),0)</f>
        <v>0</v>
      </c>
      <c r="BE986" s="2">
        <f t="shared" si="412"/>
        <v>2.0093770931011385E-3</v>
      </c>
      <c r="BF986" s="2">
        <f t="shared" si="413"/>
        <v>0</v>
      </c>
      <c r="BG986" s="2">
        <f t="shared" si="414"/>
        <v>0</v>
      </c>
      <c r="BH986" s="2">
        <f t="shared" si="415"/>
        <v>0</v>
      </c>
      <c r="BJ986" t="s">
        <v>1567</v>
      </c>
      <c r="BK986" t="s">
        <v>448</v>
      </c>
      <c r="BL986">
        <v>1</v>
      </c>
      <c r="BN986">
        <v>0</v>
      </c>
      <c r="BO986" s="60">
        <v>20</v>
      </c>
      <c r="BP986" s="62">
        <v>105</v>
      </c>
      <c r="BQ986" s="66">
        <f t="shared" si="416"/>
        <v>20105</v>
      </c>
      <c r="BR986" s="66">
        <f t="shared" si="391"/>
        <v>20105</v>
      </c>
      <c r="BS986" s="3" t="s">
        <v>3083</v>
      </c>
      <c r="CD986" s="38">
        <f t="shared" si="404"/>
        <v>1493</v>
      </c>
    </row>
    <row r="987" spans="1:91" ht="14" hidden="1" customHeight="1" outlineLevel="1" x14ac:dyDescent="0.2">
      <c r="A987" t="s">
        <v>1396</v>
      </c>
      <c r="B987" t="s">
        <v>448</v>
      </c>
      <c r="C987" s="1">
        <f t="shared" si="405"/>
        <v>4908</v>
      </c>
      <c r="D987" s="3">
        <f>IF(N987&gt;0, RANK(N987,(N987:P987,Q987:AE987)),0)</f>
        <v>2</v>
      </c>
      <c r="E987" s="3">
        <f>IF(O987&gt;0,RANK(O987,(N987:P987,Q987:AE987)),0)</f>
        <v>1</v>
      </c>
      <c r="F987" s="3">
        <f>IF(P987&gt;0,RANK(P987,(N987:P987,Q987:AE987)),0)</f>
        <v>3</v>
      </c>
      <c r="G987" s="1">
        <f t="shared" si="406"/>
        <v>3146</v>
      </c>
      <c r="H987" s="2">
        <f t="shared" si="407"/>
        <v>0.6409942950285249</v>
      </c>
      <c r="I987" s="2"/>
      <c r="J987" s="2">
        <f t="shared" si="408"/>
        <v>0.17155664221678893</v>
      </c>
      <c r="K987" s="2">
        <f t="shared" si="409"/>
        <v>0.8125509372453138</v>
      </c>
      <c r="L987" s="2">
        <f t="shared" si="410"/>
        <v>1.0798696006519967E-2</v>
      </c>
      <c r="M987" s="2">
        <f t="shared" si="411"/>
        <v>5.0937245313773336E-3</v>
      </c>
      <c r="N987" s="38">
        <v>842</v>
      </c>
      <c r="O987" s="38">
        <v>3988</v>
      </c>
      <c r="P987" s="38">
        <v>53</v>
      </c>
      <c r="Q987" s="38">
        <v>12</v>
      </c>
      <c r="R987" s="38"/>
      <c r="S987" s="38"/>
      <c r="T987" s="38"/>
      <c r="U987" s="38"/>
      <c r="V987" s="38"/>
      <c r="W987" s="38">
        <f>IF(Copyright!B$11=1,CF987,0)</f>
        <v>13</v>
      </c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  <c r="BA987" s="3">
        <f>IF(Q987&gt;0,RANK(Q987,(N987:P987,Q987:AE987)),0)</f>
        <v>5</v>
      </c>
      <c r="BB987" s="3">
        <f>IF(R987&gt;0,RANK(R987,(N987:P987,Q987:AE987)),0)</f>
        <v>0</v>
      </c>
      <c r="BC987" s="3">
        <f>IF(S987&gt;0,RANK(S987,(N987:P987,Q987:AE987)),0)</f>
        <v>0</v>
      </c>
      <c r="BD987" s="3">
        <f>IF(T987&gt;0,RANK(T987,(N987:P987,Q987:AE987)),0)</f>
        <v>0</v>
      </c>
      <c r="BE987" s="2">
        <f t="shared" si="412"/>
        <v>2.4449877750611247E-3</v>
      </c>
      <c r="BF987" s="2">
        <f t="shared" si="413"/>
        <v>0</v>
      </c>
      <c r="BG987" s="2">
        <f t="shared" si="414"/>
        <v>0</v>
      </c>
      <c r="BH987" s="2">
        <f t="shared" si="415"/>
        <v>0</v>
      </c>
      <c r="BJ987" t="s">
        <v>1396</v>
      </c>
      <c r="BK987" t="s">
        <v>448</v>
      </c>
      <c r="BL987">
        <v>2</v>
      </c>
      <c r="BN987">
        <v>0</v>
      </c>
      <c r="BO987" s="60">
        <v>20</v>
      </c>
      <c r="BP987" s="62">
        <v>107</v>
      </c>
      <c r="BQ987" s="66">
        <f t="shared" si="416"/>
        <v>20107</v>
      </c>
      <c r="BR987" s="66">
        <f t="shared" si="391"/>
        <v>20107</v>
      </c>
      <c r="BS987" s="3" t="s">
        <v>3083</v>
      </c>
      <c r="BY987" s="73"/>
      <c r="CB987" s="95"/>
      <c r="CD987" s="38">
        <f t="shared" si="404"/>
        <v>6</v>
      </c>
      <c r="CE987" s="38">
        <f>12+3982+842+53+13</f>
        <v>4902</v>
      </c>
      <c r="CF987" s="71">
        <v>13</v>
      </c>
      <c r="CM987" s="51"/>
    </row>
    <row r="988" spans="1:91" ht="14" hidden="1" customHeight="1" outlineLevel="1" x14ac:dyDescent="0.2">
      <c r="A988" t="s">
        <v>825</v>
      </c>
      <c r="B988" t="s">
        <v>448</v>
      </c>
      <c r="C988" s="1">
        <f t="shared" si="405"/>
        <v>1397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>IF(P988&gt;0,RANK(P988,(N988:P988,Q988:AE988)),0)</f>
        <v>3</v>
      </c>
      <c r="G988" s="1">
        <f t="shared" si="406"/>
        <v>1000</v>
      </c>
      <c r="H988" s="2">
        <f t="shared" si="407"/>
        <v>0.71581961345740874</v>
      </c>
      <c r="I988" s="2"/>
      <c r="J988" s="2">
        <f t="shared" si="408"/>
        <v>0.13099498926270581</v>
      </c>
      <c r="K988" s="2">
        <f t="shared" si="409"/>
        <v>0.84681460272011455</v>
      </c>
      <c r="L988" s="2">
        <f t="shared" si="410"/>
        <v>1.6463851109520401E-2</v>
      </c>
      <c r="M988" s="2">
        <f t="shared" si="411"/>
        <v>5.7265569076592401E-3</v>
      </c>
      <c r="N988" s="38">
        <v>183</v>
      </c>
      <c r="O988" s="38">
        <v>1183</v>
      </c>
      <c r="P988" s="38">
        <v>23</v>
      </c>
      <c r="Q988" s="38">
        <v>8</v>
      </c>
      <c r="R988" s="38"/>
      <c r="S988" s="38"/>
      <c r="T988" s="38"/>
      <c r="U988" s="38"/>
      <c r="V988" s="38"/>
      <c r="W988" s="38">
        <f>IF(Copyright!B$11=1,CF988,0)</f>
        <v>0</v>
      </c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  <c r="BA988" s="3">
        <f>IF(Q988&gt;0,RANK(Q988,(N988:P988,Q988:AE988)),0)</f>
        <v>4</v>
      </c>
      <c r="BB988" s="3">
        <f>IF(R988&gt;0,RANK(R988,(N988:P988,Q988:AE988)),0)</f>
        <v>0</v>
      </c>
      <c r="BC988" s="3">
        <f>IF(S988&gt;0,RANK(S988,(N988:P988,Q988:AE988)),0)</f>
        <v>0</v>
      </c>
      <c r="BD988" s="3">
        <f>IF(T988&gt;0,RANK(T988,(N988:P988,Q988:AE988)),0)</f>
        <v>0</v>
      </c>
      <c r="BE988" s="2">
        <f t="shared" si="412"/>
        <v>5.7265569076592696E-3</v>
      </c>
      <c r="BF988" s="2">
        <f t="shared" si="413"/>
        <v>0</v>
      </c>
      <c r="BG988" s="2">
        <f t="shared" si="414"/>
        <v>0</v>
      </c>
      <c r="BH988" s="2">
        <f t="shared" si="415"/>
        <v>0</v>
      </c>
      <c r="BJ988" t="s">
        <v>825</v>
      </c>
      <c r="BK988" t="s">
        <v>448</v>
      </c>
      <c r="BL988">
        <v>1</v>
      </c>
      <c r="BN988">
        <v>0</v>
      </c>
      <c r="BO988" s="60">
        <v>20</v>
      </c>
      <c r="BP988" s="62">
        <v>109</v>
      </c>
      <c r="BQ988" s="66">
        <f t="shared" si="416"/>
        <v>20109</v>
      </c>
      <c r="BR988" s="66">
        <f t="shared" si="391"/>
        <v>20109</v>
      </c>
      <c r="BS988" s="3" t="s">
        <v>3083</v>
      </c>
      <c r="CD988" s="38">
        <f t="shared" si="404"/>
        <v>1397</v>
      </c>
    </row>
    <row r="989" spans="1:91" ht="14" hidden="1" customHeight="1" outlineLevel="1" x14ac:dyDescent="0.2">
      <c r="A989" t="s">
        <v>311</v>
      </c>
      <c r="B989" t="s">
        <v>448</v>
      </c>
      <c r="C989" s="1">
        <f t="shared" si="405"/>
        <v>12861</v>
      </c>
      <c r="D989" s="3">
        <f>IF(N989&gt;0, RANK(N989,(N989:P989,Q989:AE989)),0)</f>
        <v>2</v>
      </c>
      <c r="E989" s="3">
        <f>IF(O989&gt;0,RANK(O989,(N989:P989,Q989:AE989)),0)</f>
        <v>1</v>
      </c>
      <c r="F989" s="3">
        <f>IF(P989&gt;0,RANK(P989,(N989:P989,Q989:AE989)),0)</f>
        <v>3</v>
      </c>
      <c r="G989" s="1">
        <f t="shared" si="406"/>
        <v>1893</v>
      </c>
      <c r="H989" s="2">
        <f t="shared" si="407"/>
        <v>0.14718917658035924</v>
      </c>
      <c r="I989" s="2"/>
      <c r="J989" s="2">
        <f t="shared" si="408"/>
        <v>0.4138091905761605</v>
      </c>
      <c r="K989" s="2">
        <f t="shared" si="409"/>
        <v>0.56099836715651974</v>
      </c>
      <c r="L989" s="2">
        <f t="shared" si="410"/>
        <v>1.50066091283726E-2</v>
      </c>
      <c r="M989" s="2">
        <f t="shared" si="411"/>
        <v>1.0185833138947159E-2</v>
      </c>
      <c r="N989" s="38">
        <v>5322</v>
      </c>
      <c r="O989" s="38">
        <v>7215</v>
      </c>
      <c r="P989" s="38">
        <v>193</v>
      </c>
      <c r="Q989" s="38">
        <v>73</v>
      </c>
      <c r="R989" s="38"/>
      <c r="S989" s="38"/>
      <c r="T989" s="38"/>
      <c r="U989" s="38"/>
      <c r="V989" s="38"/>
      <c r="W989" s="38">
        <f>IF(Copyright!B$11=1,CF989,0)</f>
        <v>58</v>
      </c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  <c r="BA989" s="3">
        <f>IF(Q989&gt;0,RANK(Q989,(N989:P989,Q989:AE989)),0)</f>
        <v>4</v>
      </c>
      <c r="BB989" s="3">
        <f>IF(R989&gt;0,RANK(R989,(N989:P989,Q989:AE989)),0)</f>
        <v>0</v>
      </c>
      <c r="BC989" s="3">
        <f>IF(S989&gt;0,RANK(S989,(N989:P989,Q989:AE989)),0)</f>
        <v>0</v>
      </c>
      <c r="BD989" s="3">
        <f>IF(T989&gt;0,RANK(T989,(N989:P989,Q989:AE989)),0)</f>
        <v>0</v>
      </c>
      <c r="BE989" s="2">
        <f t="shared" si="412"/>
        <v>5.6760749552911905E-3</v>
      </c>
      <c r="BF989" s="2">
        <f t="shared" si="413"/>
        <v>0</v>
      </c>
      <c r="BG989" s="2">
        <f t="shared" si="414"/>
        <v>0</v>
      </c>
      <c r="BH989" s="2">
        <f t="shared" si="415"/>
        <v>0</v>
      </c>
      <c r="BJ989" t="s">
        <v>311</v>
      </c>
      <c r="BK989" t="s">
        <v>448</v>
      </c>
      <c r="BL989">
        <v>2</v>
      </c>
      <c r="BN989">
        <v>0</v>
      </c>
      <c r="BO989" s="60">
        <v>20</v>
      </c>
      <c r="BP989" s="62">
        <v>111</v>
      </c>
      <c r="BQ989" s="66">
        <f t="shared" si="416"/>
        <v>20111</v>
      </c>
      <c r="BR989" s="66">
        <f t="shared" si="391"/>
        <v>20111</v>
      </c>
      <c r="BS989" s="3" t="s">
        <v>3083</v>
      </c>
      <c r="BY989" s="73"/>
      <c r="CB989" s="95"/>
      <c r="CD989" s="38">
        <f t="shared" si="404"/>
        <v>-453</v>
      </c>
      <c r="CE989" s="38">
        <v>13314</v>
      </c>
      <c r="CF989" s="38">
        <v>58</v>
      </c>
      <c r="CM989" s="51"/>
    </row>
    <row r="990" spans="1:91" ht="14" hidden="1" customHeight="1" outlineLevel="1" x14ac:dyDescent="0.2">
      <c r="A990" t="s">
        <v>1310</v>
      </c>
      <c r="B990" t="s">
        <v>448</v>
      </c>
      <c r="C990" s="1">
        <f t="shared" si="405"/>
        <v>13781</v>
      </c>
      <c r="D990" s="3">
        <f>IF(N990&gt;0, RANK(N990,(N990:P990,Q990:AE990)),0)</f>
        <v>2</v>
      </c>
      <c r="E990" s="3">
        <f>IF(O990&gt;0,RANK(O990,(N990:P990,Q990:AE990)),0)</f>
        <v>1</v>
      </c>
      <c r="F990" s="3">
        <f>IF(P990&gt;0,RANK(P990,(N990:P990,Q990:AE990)),0)</f>
        <v>3</v>
      </c>
      <c r="G990" s="1">
        <f t="shared" si="406"/>
        <v>5641</v>
      </c>
      <c r="H990" s="2">
        <f t="shared" si="407"/>
        <v>0.40933168855670854</v>
      </c>
      <c r="I990" s="2"/>
      <c r="J990" s="2">
        <f t="shared" si="408"/>
        <v>0.28379653145635297</v>
      </c>
      <c r="K990" s="2">
        <f t="shared" si="409"/>
        <v>0.69312822001306151</v>
      </c>
      <c r="L990" s="2">
        <f t="shared" si="410"/>
        <v>1.3279152456280386E-2</v>
      </c>
      <c r="M990" s="2">
        <f t="shared" si="411"/>
        <v>9.796096074305127E-3</v>
      </c>
      <c r="N990" s="38">
        <v>3911</v>
      </c>
      <c r="O990" s="38">
        <v>9552</v>
      </c>
      <c r="P990" s="38">
        <v>183</v>
      </c>
      <c r="Q990" s="38">
        <v>72</v>
      </c>
      <c r="R990" s="38"/>
      <c r="S990" s="38"/>
      <c r="T990" s="38"/>
      <c r="U990" s="38"/>
      <c r="V990" s="38"/>
      <c r="W990" s="38">
        <f>IF(Copyright!B$11=1,CF990,0)</f>
        <v>63</v>
      </c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  <c r="BA990" s="3">
        <f>IF(Q990&gt;0,RANK(Q990,(N990:P990,Q990:AE990)),0)</f>
        <v>4</v>
      </c>
      <c r="BB990" s="3">
        <f>IF(R990&gt;0,RANK(R990,(N990:P990,Q990:AE990)),0)</f>
        <v>0</v>
      </c>
      <c r="BC990" s="3">
        <f>IF(S990&gt;0,RANK(S990,(N990:P990,Q990:AE990)),0)</f>
        <v>0</v>
      </c>
      <c r="BD990" s="3">
        <f>IF(T990&gt;0,RANK(T990,(N990:P990,Q990:AE990)),0)</f>
        <v>0</v>
      </c>
      <c r="BE990" s="2">
        <f t="shared" si="412"/>
        <v>5.2245845729627744E-3</v>
      </c>
      <c r="BF990" s="2">
        <f t="shared" si="413"/>
        <v>0</v>
      </c>
      <c r="BG990" s="2">
        <f t="shared" si="414"/>
        <v>0</v>
      </c>
      <c r="BH990" s="2">
        <f t="shared" si="415"/>
        <v>0</v>
      </c>
      <c r="BJ990" t="s">
        <v>1310</v>
      </c>
      <c r="BK990" t="s">
        <v>448</v>
      </c>
      <c r="BL990">
        <v>1</v>
      </c>
      <c r="BN990">
        <v>0</v>
      </c>
      <c r="BO990" s="60">
        <v>20</v>
      </c>
      <c r="BP990" s="62">
        <v>113</v>
      </c>
      <c r="BQ990" s="66">
        <f t="shared" si="416"/>
        <v>20113</v>
      </c>
      <c r="BR990" s="66">
        <f t="shared" si="391"/>
        <v>20113</v>
      </c>
      <c r="BS990" s="3" t="s">
        <v>3083</v>
      </c>
      <c r="BY990" s="73"/>
      <c r="CB990" s="95"/>
      <c r="CD990" s="38">
        <f t="shared" si="404"/>
        <v>-3</v>
      </c>
      <c r="CE990" s="38">
        <v>13784</v>
      </c>
      <c r="CF990" s="38">
        <v>63</v>
      </c>
      <c r="CM990" s="51"/>
    </row>
    <row r="991" spans="1:91" ht="14" hidden="1" customHeight="1" outlineLevel="1" x14ac:dyDescent="0.2">
      <c r="A991" t="s">
        <v>1791</v>
      </c>
      <c r="B991" t="s">
        <v>448</v>
      </c>
      <c r="C991" s="1">
        <f t="shared" si="405"/>
        <v>5724</v>
      </c>
      <c r="D991" s="3">
        <f>IF(N991&gt;0, RANK(N991,(N991:P991,Q991:AE991)),0)</f>
        <v>2</v>
      </c>
      <c r="E991" s="3">
        <f>IF(O991&gt;0,RANK(O991,(N991:P991,Q991:AE991)),0)</f>
        <v>1</v>
      </c>
      <c r="F991" s="3">
        <f>IF(P991&gt;0,RANK(P991,(N991:P991,Q991:AE991)),0)</f>
        <v>3</v>
      </c>
      <c r="G991" s="1">
        <f t="shared" si="406"/>
        <v>2839</v>
      </c>
      <c r="H991" s="2">
        <f t="shared" si="407"/>
        <v>0.49598183088749126</v>
      </c>
      <c r="I991" s="2"/>
      <c r="J991" s="2">
        <f t="shared" si="408"/>
        <v>0.24109014675052412</v>
      </c>
      <c r="K991" s="2">
        <f t="shared" si="409"/>
        <v>0.73707197763801535</v>
      </c>
      <c r="L991" s="2">
        <f t="shared" si="410"/>
        <v>1.5373864430468204E-2</v>
      </c>
      <c r="M991" s="2">
        <f t="shared" si="411"/>
        <v>6.4640111809923517E-3</v>
      </c>
      <c r="N991" s="38">
        <v>1380</v>
      </c>
      <c r="O991" s="38">
        <v>4219</v>
      </c>
      <c r="P991" s="38">
        <v>88</v>
      </c>
      <c r="Q991" s="38">
        <v>37</v>
      </c>
      <c r="R991" s="38"/>
      <c r="S991" s="38"/>
      <c r="T991" s="38"/>
      <c r="U991" s="38"/>
      <c r="V991" s="38"/>
      <c r="W991" s="38">
        <f>IF(Copyright!B$11=1,CF991,0)</f>
        <v>0</v>
      </c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  <c r="BA991" s="3">
        <f>IF(Q991&gt;0,RANK(Q991,(N991:P991,Q991:AE991)),0)</f>
        <v>4</v>
      </c>
      <c r="BB991" s="3">
        <f>IF(R991&gt;0,RANK(R991,(N991:P991,Q991:AE991)),0)</f>
        <v>0</v>
      </c>
      <c r="BC991" s="3">
        <f>IF(S991&gt;0,RANK(S991,(N991:P991,Q991:AE991)),0)</f>
        <v>0</v>
      </c>
      <c r="BD991" s="3">
        <f>IF(T991&gt;0,RANK(T991,(N991:P991,Q991:AE991)),0)</f>
        <v>0</v>
      </c>
      <c r="BE991" s="2">
        <f t="shared" si="412"/>
        <v>6.4640111809923127E-3</v>
      </c>
      <c r="BF991" s="2">
        <f t="shared" si="413"/>
        <v>0</v>
      </c>
      <c r="BG991" s="2">
        <f t="shared" si="414"/>
        <v>0</v>
      </c>
      <c r="BH991" s="2">
        <f t="shared" si="415"/>
        <v>0</v>
      </c>
      <c r="BJ991" t="s">
        <v>1791</v>
      </c>
      <c r="BK991" t="s">
        <v>448</v>
      </c>
      <c r="BL991">
        <v>2</v>
      </c>
      <c r="BN991">
        <v>0</v>
      </c>
      <c r="BO991" s="60">
        <v>20</v>
      </c>
      <c r="BP991" s="62">
        <v>115</v>
      </c>
      <c r="BQ991" s="66">
        <f t="shared" si="416"/>
        <v>20115</v>
      </c>
      <c r="BR991" s="66">
        <f t="shared" si="391"/>
        <v>20115</v>
      </c>
      <c r="BS991" s="3" t="s">
        <v>3083</v>
      </c>
      <c r="BY991" s="73"/>
      <c r="CB991" s="95"/>
      <c r="CD991" s="38">
        <f t="shared" si="404"/>
        <v>5724</v>
      </c>
      <c r="CG991" s="38" t="s">
        <v>4013</v>
      </c>
    </row>
    <row r="992" spans="1:91" ht="14" hidden="1" customHeight="1" outlineLevel="1" x14ac:dyDescent="0.2">
      <c r="A992" t="s">
        <v>1812</v>
      </c>
      <c r="B992" t="s">
        <v>448</v>
      </c>
      <c r="C992" s="1">
        <f t="shared" si="405"/>
        <v>4858</v>
      </c>
      <c r="D992" s="3">
        <f>IF(N992&gt;0, RANK(N992,(N992:P992,Q992:AE992)),0)</f>
        <v>2</v>
      </c>
      <c r="E992" s="3">
        <f>IF(O992&gt;0,RANK(O992,(N992:P992,Q992:AE992)),0)</f>
        <v>1</v>
      </c>
      <c r="F992" s="3">
        <f>IF(P992&gt;0,RANK(P992,(N992:P992,Q992:AE992)),0)</f>
        <v>3</v>
      </c>
      <c r="G992" s="1">
        <f t="shared" si="406"/>
        <v>2391</v>
      </c>
      <c r="H992" s="2">
        <f t="shared" si="407"/>
        <v>0.49217785096747635</v>
      </c>
      <c r="I992" s="2"/>
      <c r="J992" s="2">
        <f t="shared" si="408"/>
        <v>0.24186908192671883</v>
      </c>
      <c r="K992" s="2">
        <f t="shared" si="409"/>
        <v>0.73404693289419509</v>
      </c>
      <c r="L992" s="2">
        <f t="shared" si="410"/>
        <v>1.7291066282420751E-2</v>
      </c>
      <c r="M992" s="2">
        <f t="shared" si="411"/>
        <v>6.792918896665303E-3</v>
      </c>
      <c r="N992" s="38">
        <v>1175</v>
      </c>
      <c r="O992" s="38">
        <v>3566</v>
      </c>
      <c r="P992" s="38">
        <v>84</v>
      </c>
      <c r="Q992" s="38">
        <v>33</v>
      </c>
      <c r="R992" s="38"/>
      <c r="S992" s="38"/>
      <c r="T992" s="38"/>
      <c r="U992" s="38"/>
      <c r="V992" s="38"/>
      <c r="W992" s="38">
        <f>IF(Copyright!B$11=1,CF992,0)</f>
        <v>0</v>
      </c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  <c r="BA992" s="3">
        <f>IF(Q992&gt;0,RANK(Q992,(N992:P992,Q992:AE992)),0)</f>
        <v>4</v>
      </c>
      <c r="BB992" s="3">
        <f>IF(R992&gt;0,RANK(R992,(N992:P992,Q992:AE992)),0)</f>
        <v>0</v>
      </c>
      <c r="BC992" s="3">
        <f>IF(S992&gt;0,RANK(S992,(N992:P992,Q992:AE992)),0)</f>
        <v>0</v>
      </c>
      <c r="BD992" s="3">
        <f>IF(T992&gt;0,RANK(T992,(N992:P992,Q992:AE992)),0)</f>
        <v>0</v>
      </c>
      <c r="BE992" s="2">
        <f t="shared" si="412"/>
        <v>6.7929188966652943E-3</v>
      </c>
      <c r="BF992" s="2">
        <f t="shared" si="413"/>
        <v>0</v>
      </c>
      <c r="BG992" s="2">
        <f t="shared" si="414"/>
        <v>0</v>
      </c>
      <c r="BH992" s="2">
        <f t="shared" si="415"/>
        <v>0</v>
      </c>
      <c r="BJ992" t="s">
        <v>1812</v>
      </c>
      <c r="BK992" t="s">
        <v>448</v>
      </c>
      <c r="BL992">
        <v>1</v>
      </c>
      <c r="BN992">
        <v>0</v>
      </c>
      <c r="BO992" s="60">
        <v>20</v>
      </c>
      <c r="BP992" s="62">
        <v>117</v>
      </c>
      <c r="BQ992" s="66">
        <f t="shared" si="416"/>
        <v>20117</v>
      </c>
      <c r="BR992" s="66">
        <f t="shared" si="391"/>
        <v>20117</v>
      </c>
      <c r="BS992" s="3" t="s">
        <v>3083</v>
      </c>
      <c r="BY992" s="73"/>
      <c r="CB992" s="95"/>
      <c r="CD992" s="38">
        <f t="shared" si="404"/>
        <v>7</v>
      </c>
      <c r="CE992" s="38">
        <v>4851</v>
      </c>
      <c r="CG992" s="38" t="s">
        <v>3954</v>
      </c>
      <c r="CM992" s="51"/>
    </row>
    <row r="993" spans="1:91" ht="14" hidden="1" customHeight="1" outlineLevel="1" x14ac:dyDescent="0.2">
      <c r="A993" t="s">
        <v>1753</v>
      </c>
      <c r="B993" t="s">
        <v>448</v>
      </c>
      <c r="C993" s="1">
        <f t="shared" si="405"/>
        <v>1656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>IF(P993&gt;0,RANK(P993,(N993:P993,Q993:AE993)),0)</f>
        <v>3</v>
      </c>
      <c r="G993" s="1">
        <f t="shared" si="406"/>
        <v>1157</v>
      </c>
      <c r="H993" s="2">
        <f t="shared" si="407"/>
        <v>0.69867149758454106</v>
      </c>
      <c r="I993" s="2"/>
      <c r="J993" s="2">
        <f t="shared" si="408"/>
        <v>0.14432367149758454</v>
      </c>
      <c r="K993" s="2">
        <f t="shared" si="409"/>
        <v>0.84299516908212557</v>
      </c>
      <c r="L993" s="2">
        <f t="shared" si="410"/>
        <v>7.246376811594203E-3</v>
      </c>
      <c r="M993" s="2">
        <f t="shared" si="411"/>
        <v>5.4347826086957084E-3</v>
      </c>
      <c r="N993" s="38">
        <v>239</v>
      </c>
      <c r="O993" s="38">
        <v>1396</v>
      </c>
      <c r="P993" s="38">
        <v>12</v>
      </c>
      <c r="Q993" s="38">
        <v>9</v>
      </c>
      <c r="R993" s="38"/>
      <c r="S993" s="38"/>
      <c r="T993" s="38"/>
      <c r="U993" s="38"/>
      <c r="V993" s="38"/>
      <c r="W993" s="38">
        <f>IF(Copyright!B$11=1,CF993,0)</f>
        <v>0</v>
      </c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  <c r="BA993" s="3">
        <f>IF(Q993&gt;0,RANK(Q993,(N993:P993,Q993:AE993)),0)</f>
        <v>4</v>
      </c>
      <c r="BB993" s="3">
        <f>IF(R993&gt;0,RANK(R993,(N993:P993,Q993:AE993)),0)</f>
        <v>0</v>
      </c>
      <c r="BC993" s="3">
        <f>IF(S993&gt;0,RANK(S993,(N993:P993,Q993:AE993)),0)</f>
        <v>0</v>
      </c>
      <c r="BD993" s="3">
        <f>IF(T993&gt;0,RANK(T993,(N993:P993,Q993:AE993)),0)</f>
        <v>0</v>
      </c>
      <c r="BE993" s="2">
        <f t="shared" si="412"/>
        <v>5.434782608695652E-3</v>
      </c>
      <c r="BF993" s="2">
        <f t="shared" si="413"/>
        <v>0</v>
      </c>
      <c r="BG993" s="2">
        <f t="shared" si="414"/>
        <v>0</v>
      </c>
      <c r="BH993" s="2">
        <f t="shared" si="415"/>
        <v>0</v>
      </c>
      <c r="BJ993" t="s">
        <v>1753</v>
      </c>
      <c r="BK993" t="s">
        <v>448</v>
      </c>
      <c r="BL993">
        <v>1</v>
      </c>
      <c r="BN993">
        <v>0</v>
      </c>
      <c r="BO993" s="60">
        <v>20</v>
      </c>
      <c r="BP993" s="62">
        <v>119</v>
      </c>
      <c r="BQ993" s="66">
        <f t="shared" si="416"/>
        <v>20119</v>
      </c>
      <c r="BR993" s="66">
        <f t="shared" si="391"/>
        <v>20119</v>
      </c>
      <c r="BS993" s="3" t="s">
        <v>3083</v>
      </c>
      <c r="CD993" s="38">
        <f t="shared" si="404"/>
        <v>1656</v>
      </c>
      <c r="CF993" s="71"/>
    </row>
    <row r="994" spans="1:91" ht="14" hidden="1" customHeight="1" outlineLevel="1" x14ac:dyDescent="0.2">
      <c r="A994" t="s">
        <v>179</v>
      </c>
      <c r="B994" t="s">
        <v>448</v>
      </c>
      <c r="C994" s="1">
        <f t="shared" si="405"/>
        <v>18512</v>
      </c>
      <c r="D994" s="3">
        <f>IF(N994&gt;0, RANK(N994,(N994:P994,Q994:AE994)),0)</f>
        <v>2</v>
      </c>
      <c r="E994" s="3">
        <f>IF(O994&gt;0,RANK(O994,(N994:P994,Q994:AE994)),0)</f>
        <v>1</v>
      </c>
      <c r="F994" s="3">
        <f>IF(P994&gt;0,RANK(P994,(N994:P994,Q994:AE994)),0)</f>
        <v>3</v>
      </c>
      <c r="G994" s="1">
        <f t="shared" si="406"/>
        <v>7264</v>
      </c>
      <c r="H994" s="2">
        <f t="shared" si="407"/>
        <v>0.39239412273120139</v>
      </c>
      <c r="I994" s="2"/>
      <c r="J994" s="2">
        <f t="shared" si="408"/>
        <v>0.29245894554883317</v>
      </c>
      <c r="K994" s="2">
        <f t="shared" si="409"/>
        <v>0.68485306828003456</v>
      </c>
      <c r="L994" s="2">
        <f t="shared" si="410"/>
        <v>1.3504753673292999E-2</v>
      </c>
      <c r="M994" s="2">
        <f t="shared" si="411"/>
        <v>9.1832324978393248E-3</v>
      </c>
      <c r="N994" s="38">
        <v>5414</v>
      </c>
      <c r="O994" s="38">
        <v>12678</v>
      </c>
      <c r="P994" s="38">
        <v>250</v>
      </c>
      <c r="Q994" s="38">
        <v>105</v>
      </c>
      <c r="R994" s="38"/>
      <c r="S994" s="38"/>
      <c r="T994" s="38"/>
      <c r="U994" s="38"/>
      <c r="V994" s="38"/>
      <c r="W994" s="38">
        <f>IF(Copyright!B$11=1,CF994,0)</f>
        <v>65</v>
      </c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  <c r="BA994" s="3">
        <f>IF(Q994&gt;0,RANK(Q994,(N994:P994,Q994:AE994)),0)</f>
        <v>4</v>
      </c>
      <c r="BB994" s="3">
        <f>IF(R994&gt;0,RANK(R994,(N994:P994,Q994:AE994)),0)</f>
        <v>0</v>
      </c>
      <c r="BC994" s="3">
        <f>IF(S994&gt;0,RANK(S994,(N994:P994,Q994:AE994)),0)</f>
        <v>0</v>
      </c>
      <c r="BD994" s="3">
        <f>IF(T994&gt;0,RANK(T994,(N994:P994,Q994:AE994)),0)</f>
        <v>0</v>
      </c>
      <c r="BE994" s="2">
        <f t="shared" si="412"/>
        <v>5.6719965427830593E-3</v>
      </c>
      <c r="BF994" s="2">
        <f t="shared" si="413"/>
        <v>0</v>
      </c>
      <c r="BG994" s="2">
        <f t="shared" si="414"/>
        <v>0</v>
      </c>
      <c r="BH994" s="2">
        <f t="shared" si="415"/>
        <v>0</v>
      </c>
      <c r="BJ994" t="s">
        <v>179</v>
      </c>
      <c r="BK994" t="s">
        <v>448</v>
      </c>
      <c r="BL994">
        <v>3</v>
      </c>
      <c r="BN994">
        <v>0</v>
      </c>
      <c r="BO994" s="60">
        <v>20</v>
      </c>
      <c r="BP994" s="62">
        <v>121</v>
      </c>
      <c r="BQ994" s="66">
        <f t="shared" si="416"/>
        <v>20121</v>
      </c>
      <c r="BR994" s="66">
        <f t="shared" si="391"/>
        <v>20121</v>
      </c>
      <c r="BS994" s="3" t="s">
        <v>3083</v>
      </c>
      <c r="BY994" s="73"/>
      <c r="CB994" s="95"/>
      <c r="CD994" s="38">
        <f t="shared" si="404"/>
        <v>-238</v>
      </c>
      <c r="CE994" s="38">
        <v>18750</v>
      </c>
      <c r="CF994" s="38">
        <v>65</v>
      </c>
      <c r="CM994" s="51"/>
    </row>
    <row r="995" spans="1:91" ht="14" hidden="1" customHeight="1" outlineLevel="1" x14ac:dyDescent="0.2">
      <c r="A995" t="s">
        <v>307</v>
      </c>
      <c r="B995" t="s">
        <v>448</v>
      </c>
      <c r="C995" s="1">
        <f t="shared" si="405"/>
        <v>3112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>IF(P995&gt;0,RANK(P995,(N995:P995,Q995:AE995)),0)</f>
        <v>3</v>
      </c>
      <c r="G995" s="1">
        <f t="shared" si="406"/>
        <v>2047</v>
      </c>
      <c r="H995" s="2">
        <f t="shared" si="407"/>
        <v>0.65777634961439591</v>
      </c>
      <c r="I995" s="2"/>
      <c r="J995" s="2">
        <f t="shared" si="408"/>
        <v>0.1654884318766067</v>
      </c>
      <c r="K995" s="2">
        <f t="shared" si="409"/>
        <v>0.82326478149100257</v>
      </c>
      <c r="L995" s="2">
        <f t="shared" si="410"/>
        <v>8.0334190231362464E-3</v>
      </c>
      <c r="M995" s="2">
        <f t="shared" si="411"/>
        <v>3.2133676092545131E-3</v>
      </c>
      <c r="N995" s="38">
        <v>515</v>
      </c>
      <c r="O995" s="38">
        <v>2562</v>
      </c>
      <c r="P995" s="38">
        <v>25</v>
      </c>
      <c r="Q995" s="38">
        <v>10</v>
      </c>
      <c r="R995" s="38"/>
      <c r="S995" s="38"/>
      <c r="T995" s="38"/>
      <c r="U995" s="38"/>
      <c r="V995" s="38"/>
      <c r="W995" s="38">
        <f>IF(Copyright!B$11=1,CF995,0)</f>
        <v>0</v>
      </c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  <c r="BA995" s="3">
        <f>IF(Q995&gt;0,RANK(Q995,(N995:P995,Q995:AE995)),0)</f>
        <v>4</v>
      </c>
      <c r="BB995" s="3">
        <f>IF(R995&gt;0,RANK(R995,(N995:P995,Q995:AE995)),0)</f>
        <v>0</v>
      </c>
      <c r="BC995" s="3">
        <f>IF(S995&gt;0,RANK(S995,(N995:P995,Q995:AE995)),0)</f>
        <v>0</v>
      </c>
      <c r="BD995" s="3">
        <f>IF(T995&gt;0,RANK(T995,(N995:P995,Q995:AE995)),0)</f>
        <v>0</v>
      </c>
      <c r="BE995" s="2">
        <f t="shared" si="412"/>
        <v>3.2133676092544988E-3</v>
      </c>
      <c r="BF995" s="2">
        <f t="shared" si="413"/>
        <v>0</v>
      </c>
      <c r="BG995" s="2">
        <f t="shared" si="414"/>
        <v>0</v>
      </c>
      <c r="BH995" s="2">
        <f t="shared" si="415"/>
        <v>0</v>
      </c>
      <c r="BJ995" t="s">
        <v>307</v>
      </c>
      <c r="BK995" t="s">
        <v>448</v>
      </c>
      <c r="BL995">
        <v>1</v>
      </c>
      <c r="BN995">
        <v>0</v>
      </c>
      <c r="BO995" s="60">
        <v>20</v>
      </c>
      <c r="BP995" s="62">
        <v>123</v>
      </c>
      <c r="BQ995" s="66">
        <f t="shared" si="416"/>
        <v>20123</v>
      </c>
      <c r="BR995" s="66">
        <f t="shared" ref="BR995:BR1058" si="417">BQ995</f>
        <v>20123</v>
      </c>
      <c r="BS995" s="3" t="s">
        <v>3083</v>
      </c>
      <c r="BY995" s="73"/>
      <c r="CD995" s="38">
        <f t="shared" si="404"/>
        <v>3112</v>
      </c>
    </row>
    <row r="996" spans="1:91" ht="14" hidden="1" customHeight="1" outlineLevel="1" x14ac:dyDescent="0.2">
      <c r="A996" t="s">
        <v>1381</v>
      </c>
      <c r="B996" t="s">
        <v>448</v>
      </c>
      <c r="C996" s="1">
        <f t="shared" si="405"/>
        <v>11670</v>
      </c>
      <c r="D996" s="3">
        <f>IF(N996&gt;0, RANK(N996,(N996:P996,Q996:AE996)),0)</f>
        <v>2</v>
      </c>
      <c r="E996" s="3">
        <f>IF(O996&gt;0,RANK(O996,(N996:P996,Q996:AE996)),0)</f>
        <v>1</v>
      </c>
      <c r="F996" s="3">
        <f>IF(P996&gt;0,RANK(P996,(N996:P996,Q996:AE996)),0)</f>
        <v>3</v>
      </c>
      <c r="G996" s="1">
        <f t="shared" si="406"/>
        <v>5907</v>
      </c>
      <c r="H996" s="2">
        <f t="shared" si="407"/>
        <v>0.50616966580976863</v>
      </c>
      <c r="I996" s="2"/>
      <c r="J996" s="2">
        <f t="shared" si="408"/>
        <v>0.23847472150814053</v>
      </c>
      <c r="K996" s="2">
        <f t="shared" si="409"/>
        <v>0.74464438731790916</v>
      </c>
      <c r="L996" s="2">
        <f t="shared" si="410"/>
        <v>1.1910882604970009E-2</v>
      </c>
      <c r="M996" s="2">
        <f t="shared" si="411"/>
        <v>4.9700085689802984E-3</v>
      </c>
      <c r="N996" s="38">
        <v>2783</v>
      </c>
      <c r="O996" s="38">
        <v>8690</v>
      </c>
      <c r="P996" s="38">
        <v>139</v>
      </c>
      <c r="Q996" s="38">
        <v>58</v>
      </c>
      <c r="R996" s="38"/>
      <c r="S996" s="38"/>
      <c r="T996" s="38"/>
      <c r="U996" s="38"/>
      <c r="V996" s="38"/>
      <c r="W996" s="38">
        <f>IF(Copyright!B$11=1,CF996,0)</f>
        <v>0</v>
      </c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  <c r="BA996" s="3">
        <f>IF(Q996&gt;0,RANK(Q996,(N996:P996,Q996:AE996)),0)</f>
        <v>4</v>
      </c>
      <c r="BB996" s="3">
        <f>IF(R996&gt;0,RANK(R996,(N996:P996,Q996:AE996)),0)</f>
        <v>0</v>
      </c>
      <c r="BC996" s="3">
        <f>IF(S996&gt;0,RANK(S996,(N996:P996,Q996:AE996)),0)</f>
        <v>0</v>
      </c>
      <c r="BD996" s="3">
        <f>IF(T996&gt;0,RANK(T996,(N996:P996,Q996:AE996)),0)</f>
        <v>0</v>
      </c>
      <c r="BE996" s="2">
        <f t="shared" si="412"/>
        <v>4.9700085689802914E-3</v>
      </c>
      <c r="BF996" s="2">
        <f t="shared" si="413"/>
        <v>0</v>
      </c>
      <c r="BG996" s="2">
        <f t="shared" si="414"/>
        <v>0</v>
      </c>
      <c r="BH996" s="2">
        <f t="shared" si="415"/>
        <v>0</v>
      </c>
      <c r="BJ996" t="s">
        <v>1381</v>
      </c>
      <c r="BK996" t="s">
        <v>448</v>
      </c>
      <c r="BL996">
        <v>2</v>
      </c>
      <c r="BN996">
        <v>0</v>
      </c>
      <c r="BO996" s="60">
        <v>20</v>
      </c>
      <c r="BP996" s="62">
        <v>125</v>
      </c>
      <c r="BQ996" s="66">
        <f t="shared" si="416"/>
        <v>20125</v>
      </c>
      <c r="BR996" s="66">
        <f t="shared" si="417"/>
        <v>20125</v>
      </c>
      <c r="BS996" s="3" t="s">
        <v>3083</v>
      </c>
      <c r="BY996" s="73"/>
      <c r="CD996" s="38">
        <f t="shared" si="404"/>
        <v>11670</v>
      </c>
    </row>
    <row r="997" spans="1:91" ht="14" hidden="1" customHeight="1" outlineLevel="1" x14ac:dyDescent="0.2">
      <c r="A997" t="s">
        <v>2570</v>
      </c>
      <c r="B997" t="s">
        <v>448</v>
      </c>
      <c r="C997" s="1">
        <f t="shared" si="405"/>
        <v>2748</v>
      </c>
      <c r="D997" s="3">
        <f>IF(N997&gt;0, RANK(N997,(N997:P997,Q997:AE997)),0)</f>
        <v>2</v>
      </c>
      <c r="E997" s="3">
        <f>IF(O997&gt;0,RANK(O997,(N997:P997,Q997:AE997)),0)</f>
        <v>1</v>
      </c>
      <c r="F997" s="3">
        <f>IF(P997&gt;0,RANK(P997,(N997:P997,Q997:AE997)),0)</f>
        <v>3</v>
      </c>
      <c r="G997" s="1">
        <f t="shared" si="406"/>
        <v>1271</v>
      </c>
      <c r="H997" s="2">
        <f t="shared" si="407"/>
        <v>0.46251819505094616</v>
      </c>
      <c r="I997" s="2"/>
      <c r="J997" s="2">
        <f t="shared" si="408"/>
        <v>0.25982532751091703</v>
      </c>
      <c r="K997" s="2">
        <f t="shared" si="409"/>
        <v>0.72234352256186318</v>
      </c>
      <c r="L997" s="2">
        <f t="shared" si="410"/>
        <v>1.4919941775836972E-2</v>
      </c>
      <c r="M997" s="2">
        <f t="shared" si="411"/>
        <v>2.9112081513828197E-3</v>
      </c>
      <c r="N997" s="38">
        <v>714</v>
      </c>
      <c r="O997" s="38">
        <v>1985</v>
      </c>
      <c r="P997" s="38">
        <v>41</v>
      </c>
      <c r="Q997" s="38">
        <v>8</v>
      </c>
      <c r="R997" s="38"/>
      <c r="S997" s="38"/>
      <c r="T997" s="38"/>
      <c r="U997" s="38"/>
      <c r="V997" s="38"/>
      <c r="W997" s="38">
        <f>IF(Copyright!B$11=1,CF997,0)</f>
        <v>0</v>
      </c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  <c r="BA997" s="3">
        <f>IF(Q997&gt;0,RANK(Q997,(N997:P997,Q997:AE997)),0)</f>
        <v>4</v>
      </c>
      <c r="BB997" s="3">
        <f>IF(R997&gt;0,RANK(R997,(N997:P997,Q997:AE997)),0)</f>
        <v>0</v>
      </c>
      <c r="BC997" s="3">
        <f>IF(S997&gt;0,RANK(S997,(N997:P997,Q997:AE997)),0)</f>
        <v>0</v>
      </c>
      <c r="BD997" s="3">
        <f>IF(T997&gt;0,RANK(T997,(N997:P997,Q997:AE997)),0)</f>
        <v>0</v>
      </c>
      <c r="BE997" s="2">
        <f t="shared" si="412"/>
        <v>2.911208151382824E-3</v>
      </c>
      <c r="BF997" s="2">
        <f t="shared" si="413"/>
        <v>0</v>
      </c>
      <c r="BG997" s="2">
        <f t="shared" si="414"/>
        <v>0</v>
      </c>
      <c r="BH997" s="2">
        <f t="shared" si="415"/>
        <v>0</v>
      </c>
      <c r="BJ997" t="s">
        <v>2570</v>
      </c>
      <c r="BK997" t="s">
        <v>448</v>
      </c>
      <c r="BL997">
        <v>2</v>
      </c>
      <c r="BN997">
        <v>0</v>
      </c>
      <c r="BO997" s="60">
        <v>20</v>
      </c>
      <c r="BP997" s="62">
        <v>127</v>
      </c>
      <c r="BQ997" s="66">
        <f t="shared" si="416"/>
        <v>20127</v>
      </c>
      <c r="BR997" s="66">
        <f t="shared" si="417"/>
        <v>20127</v>
      </c>
      <c r="BS997" s="3" t="s">
        <v>3083</v>
      </c>
      <c r="BY997" s="73"/>
      <c r="CB997" s="95"/>
      <c r="CD997" s="38">
        <f t="shared" si="404"/>
        <v>5</v>
      </c>
      <c r="CE997" s="38">
        <v>2743</v>
      </c>
      <c r="CM997" s="51"/>
    </row>
    <row r="998" spans="1:91" ht="14" hidden="1" customHeight="1" outlineLevel="1" x14ac:dyDescent="0.2">
      <c r="A998" t="s">
        <v>921</v>
      </c>
      <c r="B998" t="s">
        <v>448</v>
      </c>
      <c r="C998" s="1">
        <f t="shared" ref="C998:C1029" si="418">SUM(N998:AY998)</f>
        <v>1029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>IF(P998&gt;0,RANK(P998,(N998:P998,Q998:AE998)),0)</f>
        <v>3</v>
      </c>
      <c r="G998" s="1">
        <f t="shared" ref="G998:G1029" si="419">IF(C998&gt;0,MAX(N998:P998)-LARGE(N998:P998,2),0)</f>
        <v>749</v>
      </c>
      <c r="H998" s="2">
        <f t="shared" ref="H998:H1029" si="420">IF(C998&gt;0,G998/C998,0)</f>
        <v>0.72789115646258506</v>
      </c>
      <c r="I998" s="2"/>
      <c r="J998" s="2">
        <f t="shared" ref="J998:J1029" si="421">IF($C998=0,"-",N998/$C998)</f>
        <v>0.12633624878522837</v>
      </c>
      <c r="K998" s="2">
        <f t="shared" ref="K998:K1029" si="422">IF($C998=0,"-",O998/$C998)</f>
        <v>0.85422740524781338</v>
      </c>
      <c r="L998" s="2">
        <f t="shared" ref="L998:L1029" si="423">IF($C998=0,"-",P998/$C998)</f>
        <v>1.5549076773566569E-2</v>
      </c>
      <c r="M998" s="2">
        <f t="shared" ref="M998:M1029" si="424">IF(C998=0,"-",(1-J998-K998-L998))</f>
        <v>3.8872691933916331E-3</v>
      </c>
      <c r="N998" s="38">
        <v>130</v>
      </c>
      <c r="O998" s="38">
        <v>879</v>
      </c>
      <c r="P998" s="38">
        <v>16</v>
      </c>
      <c r="Q998" s="38">
        <v>4</v>
      </c>
      <c r="R998" s="38"/>
      <c r="S998" s="38"/>
      <c r="T998" s="38"/>
      <c r="U998" s="38"/>
      <c r="V998" s="38"/>
      <c r="W998" s="38">
        <f>IF(Copyright!B$11=1,CF998,0)</f>
        <v>0</v>
      </c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  <c r="BA998" s="3">
        <f>IF(Q998&gt;0,RANK(Q998,(N998:P998,Q998:AE998)),0)</f>
        <v>4</v>
      </c>
      <c r="BB998" s="3">
        <f>IF(R998&gt;0,RANK(R998,(N998:P998,Q998:AE998)),0)</f>
        <v>0</v>
      </c>
      <c r="BC998" s="3">
        <f>IF(S998&gt;0,RANK(S998,(N998:P998,Q998:AE998)),0)</f>
        <v>0</v>
      </c>
      <c r="BD998" s="3">
        <f>IF(T998&gt;0,RANK(T998,(N998:P998,Q998:AE998)),0)</f>
        <v>0</v>
      </c>
      <c r="BE998" s="2">
        <f t="shared" ref="BE998:BE1029" si="425">IF($C998=0,"-",Q998/$C998)</f>
        <v>3.8872691933916422E-3</v>
      </c>
      <c r="BF998" s="2">
        <f t="shared" ref="BF998:BF1029" si="426">IF($C998=0,"-",R998/$C998)</f>
        <v>0</v>
      </c>
      <c r="BG998" s="2">
        <f t="shared" ref="BG998:BG1029" si="427">IF($C998=0,"-",S998/$C998)</f>
        <v>0</v>
      </c>
      <c r="BH998" s="2">
        <f t="shared" ref="BH998:BH1029" si="428">IF($C998=0,"-",T998/$C998)</f>
        <v>0</v>
      </c>
      <c r="BJ998" t="s">
        <v>921</v>
      </c>
      <c r="BK998" t="s">
        <v>448</v>
      </c>
      <c r="BL998">
        <v>1</v>
      </c>
      <c r="BN998">
        <v>0</v>
      </c>
      <c r="BO998" s="60">
        <v>20</v>
      </c>
      <c r="BP998" s="62">
        <v>129</v>
      </c>
      <c r="BQ998" s="66">
        <f t="shared" ref="BQ998:BQ1029" si="429">1000*BO998+BP998</f>
        <v>20129</v>
      </c>
      <c r="BR998" s="66">
        <f t="shared" si="417"/>
        <v>20129</v>
      </c>
      <c r="BS998" s="3" t="s">
        <v>3083</v>
      </c>
      <c r="BY998" s="73"/>
      <c r="CD998" s="38">
        <f t="shared" ref="CD998:CD1039" si="430">C998-CE998</f>
        <v>1029</v>
      </c>
    </row>
    <row r="999" spans="1:91" ht="14" hidden="1" customHeight="1" outlineLevel="1" x14ac:dyDescent="0.2">
      <c r="A999" t="s">
        <v>406</v>
      </c>
      <c r="B999" t="s">
        <v>448</v>
      </c>
      <c r="C999" s="1">
        <f t="shared" si="418"/>
        <v>5511</v>
      </c>
      <c r="D999" s="3">
        <f>IF(N999&gt;0, RANK(N999,(N999:P999,Q999:AE999)),0)</f>
        <v>2</v>
      </c>
      <c r="E999" s="3">
        <f>IF(O999&gt;0,RANK(O999,(N999:P999,Q999:AE999)),0)</f>
        <v>1</v>
      </c>
      <c r="F999" s="3">
        <f>IF(P999&gt;0,RANK(P999,(N999:P999,Q999:AE999)),0)</f>
        <v>3</v>
      </c>
      <c r="G999" s="1">
        <f t="shared" si="419"/>
        <v>3690</v>
      </c>
      <c r="H999" s="2">
        <f t="shared" si="420"/>
        <v>0.66956995100707672</v>
      </c>
      <c r="I999" s="2"/>
      <c r="J999" s="2">
        <f t="shared" si="421"/>
        <v>0.15695880965342043</v>
      </c>
      <c r="K999" s="2">
        <f t="shared" si="422"/>
        <v>0.82652876066049719</v>
      </c>
      <c r="L999" s="2">
        <f t="shared" si="423"/>
        <v>9.0727635637815277E-3</v>
      </c>
      <c r="M999" s="2">
        <f t="shared" si="424"/>
        <v>7.439666122300825E-3</v>
      </c>
      <c r="N999" s="38">
        <v>865</v>
      </c>
      <c r="O999" s="38">
        <v>4555</v>
      </c>
      <c r="P999" s="38">
        <v>50</v>
      </c>
      <c r="Q999" s="38">
        <v>24</v>
      </c>
      <c r="R999" s="38"/>
      <c r="S999" s="38"/>
      <c r="T999" s="38"/>
      <c r="U999" s="38"/>
      <c r="V999" s="38"/>
      <c r="W999" s="38">
        <f>IF(Copyright!B$11=1,CF999,0)</f>
        <v>17</v>
      </c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  <c r="BA999" s="3">
        <f>IF(Q999&gt;0,RANK(Q999,(N999:P999,Q999:AE999)),0)</f>
        <v>4</v>
      </c>
      <c r="BB999" s="3">
        <f>IF(R999&gt;0,RANK(R999,(N999:P999,Q999:AE999)),0)</f>
        <v>0</v>
      </c>
      <c r="BC999" s="3">
        <f>IF(S999&gt;0,RANK(S999,(N999:P999,Q999:AE999)),0)</f>
        <v>0</v>
      </c>
      <c r="BD999" s="3">
        <f>IF(T999&gt;0,RANK(T999,(N999:P999,Q999:AE999)),0)</f>
        <v>0</v>
      </c>
      <c r="BE999" s="2">
        <f t="shared" si="425"/>
        <v>4.3549265106151338E-3</v>
      </c>
      <c r="BF999" s="2">
        <f t="shared" si="426"/>
        <v>0</v>
      </c>
      <c r="BG999" s="2">
        <f t="shared" si="427"/>
        <v>0</v>
      </c>
      <c r="BH999" s="2">
        <f t="shared" si="428"/>
        <v>0</v>
      </c>
      <c r="BJ999" t="s">
        <v>406</v>
      </c>
      <c r="BK999" t="s">
        <v>448</v>
      </c>
      <c r="BL999">
        <v>2</v>
      </c>
      <c r="BN999">
        <v>0</v>
      </c>
      <c r="BO999" s="60">
        <v>20</v>
      </c>
      <c r="BP999" s="62">
        <v>131</v>
      </c>
      <c r="BQ999" s="66">
        <f t="shared" si="429"/>
        <v>20131</v>
      </c>
      <c r="BR999" s="66">
        <f t="shared" si="417"/>
        <v>20131</v>
      </c>
      <c r="BS999" s="3" t="s">
        <v>3083</v>
      </c>
      <c r="BY999" s="73"/>
      <c r="CB999" s="95"/>
      <c r="CD999" s="38">
        <f t="shared" si="430"/>
        <v>0</v>
      </c>
      <c r="CE999" s="38">
        <v>5511</v>
      </c>
      <c r="CF999" s="38">
        <v>17</v>
      </c>
    </row>
    <row r="1000" spans="1:91" ht="14" hidden="1" customHeight="1" outlineLevel="1" x14ac:dyDescent="0.2">
      <c r="A1000" t="s">
        <v>1971</v>
      </c>
      <c r="B1000" t="s">
        <v>448</v>
      </c>
      <c r="C1000" s="1">
        <f t="shared" si="418"/>
        <v>6648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>IF(P1000&gt;0,RANK(P1000,(N1000:P1000,Q1000:AE1000)),0)</f>
        <v>3</v>
      </c>
      <c r="G1000" s="1">
        <f t="shared" si="419"/>
        <v>3184</v>
      </c>
      <c r="H1000" s="2">
        <f t="shared" si="420"/>
        <v>0.47894103489771361</v>
      </c>
      <c r="I1000" s="2"/>
      <c r="J1000" s="2">
        <f t="shared" si="421"/>
        <v>0.24939831528279183</v>
      </c>
      <c r="K1000" s="2">
        <f t="shared" si="422"/>
        <v>0.72833935018050544</v>
      </c>
      <c r="L1000" s="2">
        <f t="shared" si="423"/>
        <v>1.3688327316486162E-2</v>
      </c>
      <c r="M1000" s="2">
        <f t="shared" si="424"/>
        <v>8.574007220216515E-3</v>
      </c>
      <c r="N1000" s="38">
        <v>1658</v>
      </c>
      <c r="O1000" s="38">
        <v>4842</v>
      </c>
      <c r="P1000" s="38">
        <v>91</v>
      </c>
      <c r="Q1000" s="38">
        <v>32</v>
      </c>
      <c r="R1000" s="38"/>
      <c r="S1000" s="38"/>
      <c r="T1000" s="38"/>
      <c r="U1000" s="38"/>
      <c r="V1000" s="38"/>
      <c r="W1000" s="38">
        <f>IF(Copyright!B$11=1,CF1000,0)</f>
        <v>25</v>
      </c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  <c r="BA1000" s="3">
        <f>IF(Q1000&gt;0,RANK(Q1000,(N1000:P1000,Q1000:AE1000)),0)</f>
        <v>4</v>
      </c>
      <c r="BB1000" s="3">
        <f>IF(R1000&gt;0,RANK(R1000,(N1000:P1000,Q1000:AE1000)),0)</f>
        <v>0</v>
      </c>
      <c r="BC1000" s="3">
        <f>IF(S1000&gt;0,RANK(S1000,(N1000:P1000,Q1000:AE1000)),0)</f>
        <v>0</v>
      </c>
      <c r="BD1000" s="3">
        <f>IF(T1000&gt;0,RANK(T1000,(N1000:P1000,Q1000:AE1000)),0)</f>
        <v>0</v>
      </c>
      <c r="BE1000" s="2">
        <f t="shared" si="425"/>
        <v>4.8134777376654635E-3</v>
      </c>
      <c r="BF1000" s="2">
        <f t="shared" si="426"/>
        <v>0</v>
      </c>
      <c r="BG1000" s="2">
        <f t="shared" si="427"/>
        <v>0</v>
      </c>
      <c r="BH1000" s="2">
        <f t="shared" si="428"/>
        <v>0</v>
      </c>
      <c r="BJ1000" t="s">
        <v>1971</v>
      </c>
      <c r="BK1000" t="s">
        <v>448</v>
      </c>
      <c r="BL1000">
        <v>2</v>
      </c>
      <c r="BN1000">
        <v>0</v>
      </c>
      <c r="BO1000" s="60">
        <v>20</v>
      </c>
      <c r="BP1000" s="62">
        <v>133</v>
      </c>
      <c r="BQ1000" s="66">
        <f t="shared" si="429"/>
        <v>20133</v>
      </c>
      <c r="BR1000" s="66">
        <f t="shared" si="417"/>
        <v>20133</v>
      </c>
      <c r="BS1000" s="3" t="s">
        <v>3083</v>
      </c>
      <c r="CB1000" s="95"/>
      <c r="CD1000" s="38">
        <f t="shared" si="430"/>
        <v>-161</v>
      </c>
      <c r="CE1000" s="38">
        <v>6809</v>
      </c>
      <c r="CF1000" s="38">
        <v>25</v>
      </c>
      <c r="CM1000" s="51"/>
    </row>
    <row r="1001" spans="1:91" ht="14" hidden="1" customHeight="1" outlineLevel="1" x14ac:dyDescent="0.2">
      <c r="A1001" t="s">
        <v>102</v>
      </c>
      <c r="B1001" t="s">
        <v>448</v>
      </c>
      <c r="C1001" s="1">
        <f t="shared" si="418"/>
        <v>1330</v>
      </c>
      <c r="D1001" s="3">
        <f>IF(N1001&gt;0, RANK(N1001,(N1001:P1001,Q1001:AE1001)),0)</f>
        <v>2</v>
      </c>
      <c r="E1001" s="3">
        <f>IF(O1001&gt;0,RANK(O1001,(N1001:P1001,Q1001:AE1001)),0)</f>
        <v>1</v>
      </c>
      <c r="F1001" s="3">
        <f>IF(P1001&gt;0,RANK(P1001,(N1001:P1001,Q1001:AE1001)),0)</f>
        <v>3</v>
      </c>
      <c r="G1001" s="1">
        <f t="shared" si="419"/>
        <v>1045</v>
      </c>
      <c r="H1001" s="2">
        <f t="shared" si="420"/>
        <v>0.7857142857142857</v>
      </c>
      <c r="I1001" s="2"/>
      <c r="J1001" s="2">
        <f t="shared" si="421"/>
        <v>9.6240601503759404E-2</v>
      </c>
      <c r="K1001" s="2">
        <f t="shared" si="422"/>
        <v>0.88195488721804516</v>
      </c>
      <c r="L1001" s="2">
        <f t="shared" si="423"/>
        <v>1.3533834586466165E-2</v>
      </c>
      <c r="M1001" s="2">
        <f t="shared" si="424"/>
        <v>8.2706766917293277E-3</v>
      </c>
      <c r="N1001" s="38">
        <v>128</v>
      </c>
      <c r="O1001" s="38">
        <v>1173</v>
      </c>
      <c r="P1001" s="38">
        <v>18</v>
      </c>
      <c r="Q1001" s="38">
        <v>11</v>
      </c>
      <c r="R1001" s="38"/>
      <c r="S1001" s="38"/>
      <c r="T1001" s="38"/>
      <c r="U1001" s="38"/>
      <c r="V1001" s="38"/>
      <c r="W1001" s="38">
        <f>IF(Copyright!B$11=1,CF1001,0)</f>
        <v>0</v>
      </c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  <c r="BA1001" s="3">
        <f>IF(Q1001&gt;0,RANK(Q1001,(N1001:P1001,Q1001:AE1001)),0)</f>
        <v>4</v>
      </c>
      <c r="BB1001" s="3">
        <f>IF(R1001&gt;0,RANK(R1001,(N1001:P1001,Q1001:AE1001)),0)</f>
        <v>0</v>
      </c>
      <c r="BC1001" s="3">
        <f>IF(S1001&gt;0,RANK(S1001,(N1001:P1001,Q1001:AE1001)),0)</f>
        <v>0</v>
      </c>
      <c r="BD1001" s="3">
        <f>IF(T1001&gt;0,RANK(T1001,(N1001:P1001,Q1001:AE1001)),0)</f>
        <v>0</v>
      </c>
      <c r="BE1001" s="2">
        <f t="shared" si="425"/>
        <v>8.2706766917293225E-3</v>
      </c>
      <c r="BF1001" s="2">
        <f t="shared" si="426"/>
        <v>0</v>
      </c>
      <c r="BG1001" s="2">
        <f t="shared" si="427"/>
        <v>0</v>
      </c>
      <c r="BH1001" s="2">
        <f t="shared" si="428"/>
        <v>0</v>
      </c>
      <c r="BJ1001" t="s">
        <v>102</v>
      </c>
      <c r="BK1001" t="s">
        <v>448</v>
      </c>
      <c r="BL1001">
        <v>1</v>
      </c>
      <c r="BN1001">
        <v>0</v>
      </c>
      <c r="BO1001" s="60">
        <v>20</v>
      </c>
      <c r="BP1001" s="62">
        <v>135</v>
      </c>
      <c r="BQ1001" s="66">
        <f t="shared" si="429"/>
        <v>20135</v>
      </c>
      <c r="BR1001" s="66">
        <f t="shared" si="417"/>
        <v>20135</v>
      </c>
      <c r="BS1001" s="3" t="s">
        <v>3083</v>
      </c>
      <c r="BY1001" s="73"/>
      <c r="CD1001" s="38">
        <f t="shared" si="430"/>
        <v>1330</v>
      </c>
      <c r="CG1001" s="38" t="s">
        <v>4013</v>
      </c>
    </row>
    <row r="1002" spans="1:91" ht="14" hidden="1" customHeight="1" outlineLevel="1" x14ac:dyDescent="0.2">
      <c r="A1002" t="s">
        <v>2430</v>
      </c>
      <c r="B1002" t="s">
        <v>448</v>
      </c>
      <c r="C1002" s="1">
        <f t="shared" si="418"/>
        <v>2213</v>
      </c>
      <c r="D1002" s="3">
        <f>IF(N1002&gt;0, RANK(N1002,(N1002:P1002,Q1002:AE1002)),0)</f>
        <v>2</v>
      </c>
      <c r="E1002" s="3">
        <f>IF(O1002&gt;0,RANK(O1002,(N1002:P1002,Q1002:AE1002)),0)</f>
        <v>1</v>
      </c>
      <c r="F1002" s="3">
        <f>IF(P1002&gt;0,RANK(P1002,(N1002:P1002,Q1002:AE1002)),0)</f>
        <v>3</v>
      </c>
      <c r="G1002" s="1">
        <f t="shared" si="419"/>
        <v>1486</v>
      </c>
      <c r="H1002" s="2">
        <f t="shared" si="420"/>
        <v>0.67148666967916859</v>
      </c>
      <c r="I1002" s="2"/>
      <c r="J1002" s="2">
        <f t="shared" si="421"/>
        <v>0.15363759602349752</v>
      </c>
      <c r="K1002" s="2">
        <f t="shared" si="422"/>
        <v>0.82512426570266606</v>
      </c>
      <c r="L1002" s="2">
        <f t="shared" si="423"/>
        <v>1.5815634884771803E-2</v>
      </c>
      <c r="M1002" s="2">
        <f t="shared" si="424"/>
        <v>5.422503389064668E-3</v>
      </c>
      <c r="N1002" s="38">
        <v>340</v>
      </c>
      <c r="O1002" s="38">
        <v>1826</v>
      </c>
      <c r="P1002" s="38">
        <v>35</v>
      </c>
      <c r="Q1002" s="38">
        <v>7</v>
      </c>
      <c r="R1002" s="38"/>
      <c r="S1002" s="38"/>
      <c r="T1002" s="38"/>
      <c r="U1002" s="38"/>
      <c r="V1002" s="38"/>
      <c r="W1002" s="38">
        <f>IF(Copyright!B$11=1,CF1002,0)</f>
        <v>5</v>
      </c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  <c r="BA1002" s="3">
        <f>IF(Q1002&gt;0,RANK(Q1002,(N1002:P1002,Q1002:AE1002)),0)</f>
        <v>4</v>
      </c>
      <c r="BB1002" s="3">
        <f>IF(R1002&gt;0,RANK(R1002,(N1002:P1002,Q1002:AE1002)),0)</f>
        <v>0</v>
      </c>
      <c r="BC1002" s="3">
        <f>IF(S1002&gt;0,RANK(S1002,(N1002:P1002,Q1002:AE1002)),0)</f>
        <v>0</v>
      </c>
      <c r="BD1002" s="3">
        <f>IF(T1002&gt;0,RANK(T1002,(N1002:P1002,Q1002:AE1002)),0)</f>
        <v>0</v>
      </c>
      <c r="BE1002" s="2">
        <f t="shared" si="425"/>
        <v>3.1631269769543608E-3</v>
      </c>
      <c r="BF1002" s="2">
        <f t="shared" si="426"/>
        <v>0</v>
      </c>
      <c r="BG1002" s="2">
        <f t="shared" si="427"/>
        <v>0</v>
      </c>
      <c r="BH1002" s="2">
        <f t="shared" si="428"/>
        <v>0</v>
      </c>
      <c r="BJ1002" t="s">
        <v>2430</v>
      </c>
      <c r="BK1002" t="s">
        <v>448</v>
      </c>
      <c r="BL1002">
        <v>1</v>
      </c>
      <c r="BN1002">
        <v>0</v>
      </c>
      <c r="BO1002" s="60">
        <v>20</v>
      </c>
      <c r="BP1002" s="62">
        <v>137</v>
      </c>
      <c r="BQ1002" s="66">
        <f t="shared" si="429"/>
        <v>20137</v>
      </c>
      <c r="BR1002" s="66">
        <f t="shared" si="417"/>
        <v>20137</v>
      </c>
      <c r="BS1002" s="3" t="s">
        <v>3083</v>
      </c>
      <c r="BY1002" s="73"/>
      <c r="CB1002" s="95"/>
      <c r="CD1002" s="38">
        <f t="shared" si="430"/>
        <v>4</v>
      </c>
      <c r="CE1002" s="38">
        <v>2209</v>
      </c>
      <c r="CF1002" s="38">
        <v>5</v>
      </c>
      <c r="CM1002" s="51"/>
    </row>
    <row r="1003" spans="1:91" ht="14" hidden="1" customHeight="1" outlineLevel="1" x14ac:dyDescent="0.2">
      <c r="A1003" t="s">
        <v>368</v>
      </c>
      <c r="B1003" t="s">
        <v>448</v>
      </c>
      <c r="C1003" s="1">
        <f t="shared" si="418"/>
        <v>7736</v>
      </c>
      <c r="D1003" s="3">
        <f>IF(N1003&gt;0, RANK(N1003,(N1003:P1003,Q1003:AE1003)),0)</f>
        <v>2</v>
      </c>
      <c r="E1003" s="3">
        <f>IF(O1003&gt;0,RANK(O1003,(N1003:P1003,Q1003:AE1003)),0)</f>
        <v>1</v>
      </c>
      <c r="F1003" s="3">
        <f>IF(P1003&gt;0,RANK(P1003,(N1003:P1003,Q1003:AE1003)),0)</f>
        <v>3</v>
      </c>
      <c r="G1003" s="1">
        <f t="shared" si="419"/>
        <v>3688</v>
      </c>
      <c r="H1003" s="2">
        <f t="shared" si="420"/>
        <v>0.47673216132368151</v>
      </c>
      <c r="I1003" s="2"/>
      <c r="J1003" s="2">
        <f t="shared" si="421"/>
        <v>0.2467683557394002</v>
      </c>
      <c r="K1003" s="2">
        <f t="shared" si="422"/>
        <v>0.72350051706308172</v>
      </c>
      <c r="L1003" s="2">
        <f t="shared" si="423"/>
        <v>2.0423991726990692E-2</v>
      </c>
      <c r="M1003" s="2">
        <f t="shared" si="424"/>
        <v>9.3071354705273335E-3</v>
      </c>
      <c r="N1003" s="38">
        <v>1909</v>
      </c>
      <c r="O1003" s="38">
        <v>5597</v>
      </c>
      <c r="P1003" s="38">
        <v>158</v>
      </c>
      <c r="Q1003" s="38">
        <v>46</v>
      </c>
      <c r="R1003" s="38"/>
      <c r="S1003" s="38"/>
      <c r="T1003" s="38"/>
      <c r="U1003" s="38"/>
      <c r="V1003" s="38"/>
      <c r="W1003" s="38">
        <f>IF(Copyright!B$11=1,CF1003,0)</f>
        <v>26</v>
      </c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  <c r="BA1003" s="3">
        <f>IF(Q1003&gt;0,RANK(Q1003,(N1003:P1003,Q1003:AE1003)),0)</f>
        <v>4</v>
      </c>
      <c r="BB1003" s="3">
        <f>IF(R1003&gt;0,RANK(R1003,(N1003:P1003,Q1003:AE1003)),0)</f>
        <v>0</v>
      </c>
      <c r="BC1003" s="3">
        <f>IF(S1003&gt;0,RANK(S1003,(N1003:P1003,Q1003:AE1003)),0)</f>
        <v>0</v>
      </c>
      <c r="BD1003" s="3">
        <f>IF(T1003&gt;0,RANK(T1003,(N1003:P1003,Q1003:AE1003)),0)</f>
        <v>0</v>
      </c>
      <c r="BE1003" s="2">
        <f t="shared" si="425"/>
        <v>5.9462254395036196E-3</v>
      </c>
      <c r="BF1003" s="2">
        <f t="shared" si="426"/>
        <v>0</v>
      </c>
      <c r="BG1003" s="2">
        <f t="shared" si="427"/>
        <v>0</v>
      </c>
      <c r="BH1003" s="2">
        <f t="shared" si="428"/>
        <v>0</v>
      </c>
      <c r="BJ1003" t="s">
        <v>368</v>
      </c>
      <c r="BK1003" t="s">
        <v>448</v>
      </c>
      <c r="BL1003">
        <v>2</v>
      </c>
      <c r="BN1003">
        <v>0</v>
      </c>
      <c r="BO1003" s="60">
        <v>20</v>
      </c>
      <c r="BP1003" s="62">
        <v>139</v>
      </c>
      <c r="BQ1003" s="66">
        <f t="shared" si="429"/>
        <v>20139</v>
      </c>
      <c r="BR1003" s="66">
        <f t="shared" si="417"/>
        <v>20139</v>
      </c>
      <c r="BS1003" s="3" t="s">
        <v>3083</v>
      </c>
      <c r="BY1003" s="73"/>
      <c r="CB1003" s="95"/>
      <c r="CD1003" s="38">
        <f t="shared" si="430"/>
        <v>0</v>
      </c>
      <c r="CE1003" s="38">
        <f>46+5597+1909+158+26</f>
        <v>7736</v>
      </c>
      <c r="CF1003" s="38">
        <v>26</v>
      </c>
      <c r="CM1003" s="51"/>
    </row>
    <row r="1004" spans="1:91" ht="14" hidden="1" customHeight="1" outlineLevel="1" x14ac:dyDescent="0.2">
      <c r="A1004" t="s">
        <v>564</v>
      </c>
      <c r="B1004" t="s">
        <v>448</v>
      </c>
      <c r="C1004" s="1">
        <f t="shared" si="418"/>
        <v>1732</v>
      </c>
      <c r="D1004" s="3">
        <f>IF(N1004&gt;0, RANK(N1004,(N1004:P1004,Q1004:AE1004)),0)</f>
        <v>2</v>
      </c>
      <c r="E1004" s="3">
        <f>IF(O1004&gt;0,RANK(O1004,(N1004:P1004,Q1004:AE1004)),0)</f>
        <v>1</v>
      </c>
      <c r="F1004" s="3">
        <f>IF(P1004&gt;0,RANK(P1004,(N1004:P1004,Q1004:AE1004)),0)</f>
        <v>3</v>
      </c>
      <c r="G1004" s="1">
        <f t="shared" si="419"/>
        <v>1189</v>
      </c>
      <c r="H1004" s="2">
        <f t="shared" si="420"/>
        <v>0.68648960739030018</v>
      </c>
      <c r="I1004" s="2"/>
      <c r="J1004" s="2">
        <f t="shared" si="421"/>
        <v>0.14607390300230946</v>
      </c>
      <c r="K1004" s="2">
        <f t="shared" si="422"/>
        <v>0.83256351039260967</v>
      </c>
      <c r="L1004" s="2">
        <f t="shared" si="423"/>
        <v>1.5011547344110854E-2</v>
      </c>
      <c r="M1004" s="2">
        <f t="shared" si="424"/>
        <v>6.351039260969981E-3</v>
      </c>
      <c r="N1004" s="38">
        <v>253</v>
      </c>
      <c r="O1004" s="38">
        <v>1442</v>
      </c>
      <c r="P1004" s="38">
        <v>26</v>
      </c>
      <c r="Q1004" s="38">
        <v>10</v>
      </c>
      <c r="R1004" s="38"/>
      <c r="S1004" s="38"/>
      <c r="T1004" s="38"/>
      <c r="U1004" s="38"/>
      <c r="V1004" s="38"/>
      <c r="W1004" s="38">
        <f>IF(Copyright!B$11=1,CF1004,0)</f>
        <v>1</v>
      </c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  <c r="BA1004" s="3">
        <f>IF(Q1004&gt;0,RANK(Q1004,(N1004:P1004,Q1004:AE1004)),0)</f>
        <v>4</v>
      </c>
      <c r="BB1004" s="3">
        <f>IF(R1004&gt;0,RANK(R1004,(N1004:P1004,Q1004:AE1004)),0)</f>
        <v>0</v>
      </c>
      <c r="BC1004" s="3">
        <f>IF(S1004&gt;0,RANK(S1004,(N1004:P1004,Q1004:AE1004)),0)</f>
        <v>0</v>
      </c>
      <c r="BD1004" s="3">
        <f>IF(T1004&gt;0,RANK(T1004,(N1004:P1004,Q1004:AE1004)),0)</f>
        <v>0</v>
      </c>
      <c r="BE1004" s="2">
        <f t="shared" si="425"/>
        <v>5.7736720554272519E-3</v>
      </c>
      <c r="BF1004" s="2">
        <f t="shared" si="426"/>
        <v>0</v>
      </c>
      <c r="BG1004" s="2">
        <f t="shared" si="427"/>
        <v>0</v>
      </c>
      <c r="BH1004" s="2">
        <f t="shared" si="428"/>
        <v>0</v>
      </c>
      <c r="BJ1004" t="s">
        <v>564</v>
      </c>
      <c r="BK1004" t="s">
        <v>448</v>
      </c>
      <c r="BL1004">
        <v>1</v>
      </c>
      <c r="BN1004">
        <v>0</v>
      </c>
      <c r="BO1004" s="60">
        <v>20</v>
      </c>
      <c r="BP1004" s="62">
        <v>141</v>
      </c>
      <c r="BQ1004" s="66">
        <f t="shared" si="429"/>
        <v>20141</v>
      </c>
      <c r="BR1004" s="66">
        <f t="shared" si="417"/>
        <v>20141</v>
      </c>
      <c r="BS1004" s="3" t="s">
        <v>3083</v>
      </c>
      <c r="BY1004" s="73"/>
      <c r="CB1004" s="95"/>
      <c r="CD1004" s="38">
        <f t="shared" si="430"/>
        <v>-43</v>
      </c>
      <c r="CE1004" s="38">
        <v>1775</v>
      </c>
      <c r="CF1004" s="38">
        <v>1</v>
      </c>
      <c r="CM1004" s="51"/>
    </row>
    <row r="1005" spans="1:91" ht="14" hidden="1" customHeight="1" outlineLevel="1" x14ac:dyDescent="0.2">
      <c r="A1005" t="s">
        <v>37</v>
      </c>
      <c r="B1005" t="s">
        <v>448</v>
      </c>
      <c r="C1005" s="1">
        <f t="shared" si="418"/>
        <v>2943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>IF(P1005&gt;0,RANK(P1005,(N1005:P1005,Q1005:AE1005)),0)</f>
        <v>3</v>
      </c>
      <c r="G1005" s="1">
        <f t="shared" si="419"/>
        <v>1951</v>
      </c>
      <c r="H1005" s="2">
        <f t="shared" si="420"/>
        <v>0.66292898402990141</v>
      </c>
      <c r="I1005" s="2"/>
      <c r="J1005" s="2">
        <f t="shared" si="421"/>
        <v>0.16004077471967379</v>
      </c>
      <c r="K1005" s="2">
        <f t="shared" si="422"/>
        <v>0.82296975874957523</v>
      </c>
      <c r="L1005" s="2">
        <f t="shared" si="423"/>
        <v>1.2911994563370711E-2</v>
      </c>
      <c r="M1005" s="2">
        <f t="shared" si="424"/>
        <v>4.0774719673802411E-3</v>
      </c>
      <c r="N1005" s="38">
        <v>471</v>
      </c>
      <c r="O1005" s="38">
        <v>2422</v>
      </c>
      <c r="P1005" s="38">
        <v>38</v>
      </c>
      <c r="Q1005" s="38">
        <v>12</v>
      </c>
      <c r="R1005" s="38"/>
      <c r="S1005" s="38"/>
      <c r="T1005" s="38"/>
      <c r="U1005" s="38"/>
      <c r="V1005" s="38"/>
      <c r="W1005" s="38">
        <f>IF(Copyright!B$11=1,CF1005,0)</f>
        <v>0</v>
      </c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  <c r="BA1005" s="3">
        <f>IF(Q1005&gt;0,RANK(Q1005,(N1005:P1005,Q1005:AE1005)),0)</f>
        <v>4</v>
      </c>
      <c r="BB1005" s="3">
        <f>IF(R1005&gt;0,RANK(R1005,(N1005:P1005,Q1005:AE1005)),0)</f>
        <v>0</v>
      </c>
      <c r="BC1005" s="3">
        <f>IF(S1005&gt;0,RANK(S1005,(N1005:P1005,Q1005:AE1005)),0)</f>
        <v>0</v>
      </c>
      <c r="BD1005" s="3">
        <f>IF(T1005&gt;0,RANK(T1005,(N1005:P1005,Q1005:AE1005)),0)</f>
        <v>0</v>
      </c>
      <c r="BE1005" s="2">
        <f t="shared" si="425"/>
        <v>4.0774719673802246E-3</v>
      </c>
      <c r="BF1005" s="2">
        <f t="shared" si="426"/>
        <v>0</v>
      </c>
      <c r="BG1005" s="2">
        <f t="shared" si="427"/>
        <v>0</v>
      </c>
      <c r="BH1005" s="2">
        <f t="shared" si="428"/>
        <v>0</v>
      </c>
      <c r="BJ1005" t="s">
        <v>37</v>
      </c>
      <c r="BK1005" t="s">
        <v>448</v>
      </c>
      <c r="BL1005">
        <v>1</v>
      </c>
      <c r="BN1005">
        <v>0</v>
      </c>
      <c r="BO1005" s="60">
        <v>20</v>
      </c>
      <c r="BP1005" s="62">
        <v>143</v>
      </c>
      <c r="BQ1005" s="66">
        <f t="shared" si="429"/>
        <v>20143</v>
      </c>
      <c r="BR1005" s="66">
        <f t="shared" si="417"/>
        <v>20143</v>
      </c>
      <c r="BS1005" s="3" t="s">
        <v>3083</v>
      </c>
      <c r="BY1005" s="73"/>
      <c r="CD1005" s="38">
        <f t="shared" si="430"/>
        <v>2943</v>
      </c>
    </row>
    <row r="1006" spans="1:91" ht="14" hidden="1" customHeight="1" outlineLevel="1" x14ac:dyDescent="0.2">
      <c r="A1006" t="s">
        <v>20</v>
      </c>
      <c r="B1006" t="s">
        <v>448</v>
      </c>
      <c r="C1006" s="1">
        <f t="shared" si="418"/>
        <v>2629</v>
      </c>
      <c r="D1006" s="3">
        <f>IF(N1006&gt;0, RANK(N1006,(N1006:P1006,Q1006:AE1006)),0)</f>
        <v>2</v>
      </c>
      <c r="E1006" s="3">
        <f>IF(O1006&gt;0,RANK(O1006,(N1006:P1006,Q1006:AE1006)),0)</f>
        <v>1</v>
      </c>
      <c r="F1006" s="3">
        <f>IF(P1006&gt;0,RANK(P1006,(N1006:P1006,Q1006:AE1006)),0)</f>
        <v>3</v>
      </c>
      <c r="G1006" s="1">
        <f t="shared" si="419"/>
        <v>1359</v>
      </c>
      <c r="H1006" s="2">
        <f t="shared" si="420"/>
        <v>0.51692658805629521</v>
      </c>
      <c r="I1006" s="2"/>
      <c r="J1006" s="2">
        <f t="shared" si="421"/>
        <v>0.23278813236972232</v>
      </c>
      <c r="K1006" s="2">
        <f t="shared" si="422"/>
        <v>0.7497147204260175</v>
      </c>
      <c r="L1006" s="2">
        <f t="shared" si="423"/>
        <v>1.2552301255230125E-2</v>
      </c>
      <c r="M1006" s="2">
        <f t="shared" si="424"/>
        <v>4.9448459490300852E-3</v>
      </c>
      <c r="N1006" s="38">
        <v>612</v>
      </c>
      <c r="O1006" s="38">
        <v>1971</v>
      </c>
      <c r="P1006" s="38">
        <v>33</v>
      </c>
      <c r="Q1006" s="38">
        <v>13</v>
      </c>
      <c r="R1006" s="38"/>
      <c r="S1006" s="38"/>
      <c r="T1006" s="38"/>
      <c r="U1006" s="38"/>
      <c r="V1006" s="38"/>
      <c r="W1006" s="38">
        <f>IF(Copyright!B$11=1,CF1006,0)</f>
        <v>0</v>
      </c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  <c r="BA1006" s="3">
        <f>IF(Q1006&gt;0,RANK(Q1006,(N1006:P1006,Q1006:AE1006)),0)</f>
        <v>4</v>
      </c>
      <c r="BB1006" s="3">
        <f>IF(R1006&gt;0,RANK(R1006,(N1006:P1006,Q1006:AE1006)),0)</f>
        <v>0</v>
      </c>
      <c r="BC1006" s="3">
        <f>IF(S1006&gt;0,RANK(S1006,(N1006:P1006,Q1006:AE1006)),0)</f>
        <v>0</v>
      </c>
      <c r="BD1006" s="3">
        <f>IF(T1006&gt;0,RANK(T1006,(N1006:P1006,Q1006:AE1006)),0)</f>
        <v>0</v>
      </c>
      <c r="BE1006" s="2">
        <f t="shared" si="425"/>
        <v>4.9448459490300497E-3</v>
      </c>
      <c r="BF1006" s="2">
        <f t="shared" si="426"/>
        <v>0</v>
      </c>
      <c r="BG1006" s="2">
        <f t="shared" si="427"/>
        <v>0</v>
      </c>
      <c r="BH1006" s="2">
        <f t="shared" si="428"/>
        <v>0</v>
      </c>
      <c r="BJ1006" t="s">
        <v>20</v>
      </c>
      <c r="BK1006" t="s">
        <v>448</v>
      </c>
      <c r="BN1006">
        <v>0</v>
      </c>
      <c r="BO1006" s="60">
        <v>20</v>
      </c>
      <c r="BP1006" s="62">
        <v>145</v>
      </c>
      <c r="BQ1006" s="66">
        <f t="shared" si="429"/>
        <v>20145</v>
      </c>
      <c r="BR1006" s="66">
        <f t="shared" si="417"/>
        <v>20145</v>
      </c>
      <c r="BS1006" s="3" t="s">
        <v>3083</v>
      </c>
      <c r="BY1006" s="73"/>
      <c r="CD1006" s="38">
        <f t="shared" si="430"/>
        <v>2629</v>
      </c>
    </row>
    <row r="1007" spans="1:91" ht="14" hidden="1" customHeight="1" outlineLevel="1" x14ac:dyDescent="0.2">
      <c r="A1007" t="s">
        <v>2441</v>
      </c>
      <c r="B1007" t="s">
        <v>448</v>
      </c>
      <c r="C1007" s="1">
        <f t="shared" si="418"/>
        <v>2583</v>
      </c>
      <c r="D1007" s="3">
        <f>IF(N1007&gt;0, RANK(N1007,(N1007:P1007,Q1007:AE1007)),0)</f>
        <v>2</v>
      </c>
      <c r="E1007" s="3">
        <f>IF(O1007&gt;0,RANK(O1007,(N1007:P1007,Q1007:AE1007)),0)</f>
        <v>1</v>
      </c>
      <c r="F1007" s="3">
        <f>IF(P1007&gt;0,RANK(P1007,(N1007:P1007,Q1007:AE1007)),0)</f>
        <v>3</v>
      </c>
      <c r="G1007" s="1">
        <f t="shared" si="419"/>
        <v>1896</v>
      </c>
      <c r="H1007" s="2">
        <f t="shared" si="420"/>
        <v>0.73403019744483156</v>
      </c>
      <c r="I1007" s="2"/>
      <c r="J1007" s="2">
        <f t="shared" si="421"/>
        <v>0.12427409988385599</v>
      </c>
      <c r="K1007" s="2">
        <f t="shared" si="422"/>
        <v>0.85830429732868763</v>
      </c>
      <c r="L1007" s="2">
        <f t="shared" si="423"/>
        <v>1.316298877274487E-2</v>
      </c>
      <c r="M1007" s="2">
        <f t="shared" si="424"/>
        <v>4.2586140147115436E-3</v>
      </c>
      <c r="N1007" s="38">
        <v>321</v>
      </c>
      <c r="O1007" s="38">
        <v>2217</v>
      </c>
      <c r="P1007" s="38">
        <v>34</v>
      </c>
      <c r="Q1007" s="38">
        <v>11</v>
      </c>
      <c r="R1007" s="38"/>
      <c r="S1007" s="38"/>
      <c r="T1007" s="38"/>
      <c r="U1007" s="38"/>
      <c r="V1007" s="38"/>
      <c r="W1007" s="38">
        <f>IF(Copyright!B$11=1,CF1007,0)</f>
        <v>0</v>
      </c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  <c r="BA1007" s="3">
        <f>IF(Q1007&gt;0,RANK(Q1007,(N1007:P1007,Q1007:AE1007)),0)</f>
        <v>4</v>
      </c>
      <c r="BB1007" s="3">
        <f>IF(R1007&gt;0,RANK(R1007,(N1007:P1007,Q1007:AE1007)),0)</f>
        <v>0</v>
      </c>
      <c r="BC1007" s="3">
        <f>IF(S1007&gt;0,RANK(S1007,(N1007:P1007,Q1007:AE1007)),0)</f>
        <v>0</v>
      </c>
      <c r="BD1007" s="3">
        <f>IF(T1007&gt;0,RANK(T1007,(N1007:P1007,Q1007:AE1007)),0)</f>
        <v>0</v>
      </c>
      <c r="BE1007" s="2">
        <f t="shared" si="425"/>
        <v>4.2586140147115757E-3</v>
      </c>
      <c r="BF1007" s="2">
        <f t="shared" si="426"/>
        <v>0</v>
      </c>
      <c r="BG1007" s="2">
        <f t="shared" si="427"/>
        <v>0</v>
      </c>
      <c r="BH1007" s="2">
        <f t="shared" si="428"/>
        <v>0</v>
      </c>
      <c r="BJ1007" t="s">
        <v>2441</v>
      </c>
      <c r="BK1007" t="s">
        <v>448</v>
      </c>
      <c r="BL1007">
        <v>1</v>
      </c>
      <c r="BN1007">
        <v>0</v>
      </c>
      <c r="BO1007" s="60">
        <v>20</v>
      </c>
      <c r="BP1007" s="62">
        <v>147</v>
      </c>
      <c r="BQ1007" s="66">
        <f t="shared" si="429"/>
        <v>20147</v>
      </c>
      <c r="BR1007" s="66">
        <f t="shared" si="417"/>
        <v>20147</v>
      </c>
      <c r="BS1007" s="3" t="s">
        <v>3083</v>
      </c>
      <c r="CD1007" s="38">
        <f t="shared" si="430"/>
        <v>2583</v>
      </c>
    </row>
    <row r="1008" spans="1:91" ht="14" hidden="1" customHeight="1" outlineLevel="1" x14ac:dyDescent="0.2">
      <c r="A1008" t="s">
        <v>2263</v>
      </c>
      <c r="B1008" t="s">
        <v>448</v>
      </c>
      <c r="C1008" s="1">
        <f t="shared" si="418"/>
        <v>13236</v>
      </c>
      <c r="D1008" s="3">
        <f>IF(N1008&gt;0, RANK(N1008,(N1008:P1008,Q1008:AE1008)),0)</f>
        <v>2</v>
      </c>
      <c r="E1008" s="3">
        <f>IF(O1008&gt;0,RANK(O1008,(N1008:P1008,Q1008:AE1008)),0)</f>
        <v>1</v>
      </c>
      <c r="F1008" s="3">
        <f>IF(P1008&gt;0,RANK(P1008,(N1008:P1008,Q1008:AE1008)),0)</f>
        <v>3</v>
      </c>
      <c r="G1008" s="1">
        <f t="shared" si="419"/>
        <v>6248</v>
      </c>
      <c r="H1008" s="2">
        <f t="shared" si="420"/>
        <v>0.47204593532789363</v>
      </c>
      <c r="I1008" s="2"/>
      <c r="J1008" s="2">
        <f t="shared" si="421"/>
        <v>0.25407978241160473</v>
      </c>
      <c r="K1008" s="2">
        <f t="shared" si="422"/>
        <v>0.7261257177394983</v>
      </c>
      <c r="L1008" s="2">
        <f t="shared" si="423"/>
        <v>1.3825929283771533E-2</v>
      </c>
      <c r="M1008" s="2">
        <f t="shared" si="424"/>
        <v>5.9685705651253852E-3</v>
      </c>
      <c r="N1008" s="38">
        <v>3363</v>
      </c>
      <c r="O1008" s="38">
        <v>9611</v>
      </c>
      <c r="P1008" s="38">
        <v>183</v>
      </c>
      <c r="Q1008" s="38">
        <v>79</v>
      </c>
      <c r="R1008" s="38"/>
      <c r="S1008" s="38"/>
      <c r="T1008" s="38"/>
      <c r="U1008" s="38"/>
      <c r="V1008" s="38"/>
      <c r="W1008" s="38">
        <f>IF(Copyright!B$11=1,CF1008,0)</f>
        <v>0</v>
      </c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  <c r="BA1008" s="3">
        <f>IF(Q1008&gt;0,RANK(Q1008,(N1008:P1008,Q1008:AE1008)),0)</f>
        <v>4</v>
      </c>
      <c r="BB1008" s="3">
        <f>IF(R1008&gt;0,RANK(R1008,(N1008:P1008,Q1008:AE1008)),0)</f>
        <v>0</v>
      </c>
      <c r="BC1008" s="3">
        <f>IF(S1008&gt;0,RANK(S1008,(N1008:P1008,Q1008:AE1008)),0)</f>
        <v>0</v>
      </c>
      <c r="BD1008" s="3">
        <f>IF(T1008&gt;0,RANK(T1008,(N1008:P1008,Q1008:AE1008)),0)</f>
        <v>0</v>
      </c>
      <c r="BE1008" s="2">
        <f t="shared" si="425"/>
        <v>5.9685705651254155E-3</v>
      </c>
      <c r="BF1008" s="2">
        <f t="shared" si="426"/>
        <v>0</v>
      </c>
      <c r="BG1008" s="2">
        <f t="shared" si="427"/>
        <v>0</v>
      </c>
      <c r="BH1008" s="2">
        <f t="shared" si="428"/>
        <v>0</v>
      </c>
      <c r="BJ1008" t="s">
        <v>2263</v>
      </c>
      <c r="BK1008" t="s">
        <v>448</v>
      </c>
      <c r="BL1008">
        <v>1</v>
      </c>
      <c r="BN1008">
        <v>0</v>
      </c>
      <c r="BO1008" s="60">
        <v>20</v>
      </c>
      <c r="BP1008" s="62">
        <v>149</v>
      </c>
      <c r="BQ1008" s="66">
        <f t="shared" si="429"/>
        <v>20149</v>
      </c>
      <c r="BR1008" s="66">
        <f t="shared" si="417"/>
        <v>20149</v>
      </c>
      <c r="BS1008" s="3" t="s">
        <v>3083</v>
      </c>
      <c r="BY1008" s="73"/>
      <c r="CD1008" s="38">
        <f t="shared" si="430"/>
        <v>13236</v>
      </c>
      <c r="CG1008" s="38" t="s">
        <v>3954</v>
      </c>
    </row>
    <row r="1009" spans="1:91" ht="14" hidden="1" customHeight="1" outlineLevel="1" x14ac:dyDescent="0.2">
      <c r="A1009" t="s">
        <v>21</v>
      </c>
      <c r="B1009" t="s">
        <v>448</v>
      </c>
      <c r="C1009" s="1">
        <f t="shared" si="418"/>
        <v>4074</v>
      </c>
      <c r="D1009" s="3">
        <f>IF(N1009&gt;0, RANK(N1009,(N1009:P1009,Q1009:AE1009)),0)</f>
        <v>2</v>
      </c>
      <c r="E1009" s="3">
        <f>IF(O1009&gt;0,RANK(O1009,(N1009:P1009,Q1009:AE1009)),0)</f>
        <v>1</v>
      </c>
      <c r="F1009" s="3">
        <f>IF(P1009&gt;0,RANK(P1009,(N1009:P1009,Q1009:AE1009)),0)</f>
        <v>3</v>
      </c>
      <c r="G1009" s="1">
        <f t="shared" si="419"/>
        <v>2094</v>
      </c>
      <c r="H1009" s="2">
        <f t="shared" si="420"/>
        <v>0.51399116347569951</v>
      </c>
      <c r="I1009" s="2"/>
      <c r="J1009" s="2">
        <f t="shared" si="421"/>
        <v>0.23392243495336279</v>
      </c>
      <c r="K1009" s="2">
        <f t="shared" si="422"/>
        <v>0.74791359842906235</v>
      </c>
      <c r="L1009" s="2">
        <f t="shared" si="423"/>
        <v>1.2763868433971527E-2</v>
      </c>
      <c r="M1009" s="2">
        <f t="shared" si="424"/>
        <v>5.400098183603274E-3</v>
      </c>
      <c r="N1009" s="38">
        <v>953</v>
      </c>
      <c r="O1009" s="38">
        <v>3047</v>
      </c>
      <c r="P1009" s="38">
        <v>52</v>
      </c>
      <c r="Q1009" s="38">
        <v>22</v>
      </c>
      <c r="R1009" s="38"/>
      <c r="S1009" s="38"/>
      <c r="T1009" s="38"/>
      <c r="U1009" s="38"/>
      <c r="V1009" s="38"/>
      <c r="W1009" s="38">
        <f>IF(Copyright!B$11=1,CF1009,0)</f>
        <v>0</v>
      </c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  <c r="BA1009" s="3">
        <f>IF(Q1009&gt;0,RANK(Q1009,(N1009:P1009,Q1009:AE1009)),0)</f>
        <v>4</v>
      </c>
      <c r="BB1009" s="3">
        <f>IF(R1009&gt;0,RANK(R1009,(N1009:P1009,Q1009:AE1009)),0)</f>
        <v>0</v>
      </c>
      <c r="BC1009" s="3">
        <f>IF(S1009&gt;0,RANK(S1009,(N1009:P1009,Q1009:AE1009)),0)</f>
        <v>0</v>
      </c>
      <c r="BD1009" s="3">
        <f>IF(T1009&gt;0,RANK(T1009,(N1009:P1009,Q1009:AE1009)),0)</f>
        <v>0</v>
      </c>
      <c r="BE1009" s="2">
        <f t="shared" si="425"/>
        <v>5.4000981836033381E-3</v>
      </c>
      <c r="BF1009" s="2">
        <f t="shared" si="426"/>
        <v>0</v>
      </c>
      <c r="BG1009" s="2">
        <f t="shared" si="427"/>
        <v>0</v>
      </c>
      <c r="BH1009" s="2">
        <f t="shared" si="428"/>
        <v>0</v>
      </c>
      <c r="BJ1009" t="s">
        <v>21</v>
      </c>
      <c r="BK1009" t="s">
        <v>448</v>
      </c>
      <c r="BL1009">
        <v>4</v>
      </c>
      <c r="BN1009">
        <v>0</v>
      </c>
      <c r="BO1009" s="60">
        <v>20</v>
      </c>
      <c r="BP1009" s="62">
        <v>151</v>
      </c>
      <c r="BQ1009" s="66">
        <f t="shared" si="429"/>
        <v>20151</v>
      </c>
      <c r="BR1009" s="66">
        <f t="shared" si="417"/>
        <v>20151</v>
      </c>
      <c r="BS1009" s="3" t="s">
        <v>3083</v>
      </c>
      <c r="CD1009" s="38">
        <f t="shared" si="430"/>
        <v>4074</v>
      </c>
    </row>
    <row r="1010" spans="1:91" ht="14" hidden="1" customHeight="1" outlineLevel="1" x14ac:dyDescent="0.2">
      <c r="A1010" t="s">
        <v>586</v>
      </c>
      <c r="B1010" t="s">
        <v>448</v>
      </c>
      <c r="C1010" s="1">
        <f t="shared" si="418"/>
        <v>1392</v>
      </c>
      <c r="D1010" s="3">
        <f>IF(N1010&gt;0, RANK(N1010,(N1010:P1010,Q1010:AE1010)),0)</f>
        <v>2</v>
      </c>
      <c r="E1010" s="3">
        <f>IF(O1010&gt;0,RANK(O1010,(N1010:P1010,Q1010:AE1010)),0)</f>
        <v>1</v>
      </c>
      <c r="F1010" s="3">
        <f>IF(P1010&gt;0,RANK(P1010,(N1010:P1010,Q1010:AE1010)),0)</f>
        <v>3</v>
      </c>
      <c r="G1010" s="1">
        <f t="shared" si="419"/>
        <v>1013</v>
      </c>
      <c r="H1010" s="2">
        <f t="shared" si="420"/>
        <v>0.72772988505747127</v>
      </c>
      <c r="I1010" s="2"/>
      <c r="J1010" s="2">
        <f t="shared" si="421"/>
        <v>0.12428160919540229</v>
      </c>
      <c r="K1010" s="2">
        <f t="shared" si="422"/>
        <v>0.85201149425287359</v>
      </c>
      <c r="L1010" s="2">
        <f t="shared" si="423"/>
        <v>2.1551724137931036E-2</v>
      </c>
      <c r="M1010" s="2">
        <f t="shared" si="424"/>
        <v>2.1551724137930522E-3</v>
      </c>
      <c r="N1010" s="38">
        <v>173</v>
      </c>
      <c r="O1010" s="38">
        <v>1186</v>
      </c>
      <c r="P1010" s="38">
        <v>30</v>
      </c>
      <c r="Q1010" s="38">
        <v>3</v>
      </c>
      <c r="R1010" s="38"/>
      <c r="S1010" s="38"/>
      <c r="T1010" s="38"/>
      <c r="U1010" s="38"/>
      <c r="V1010" s="38"/>
      <c r="W1010" s="38">
        <f>IF(Copyright!B$11=1,CF1010,0)</f>
        <v>0</v>
      </c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  <c r="BA1010" s="3">
        <f>IF(Q1010&gt;0,RANK(Q1010,(N1010:P1010,Q1010:AE1010)),0)</f>
        <v>4</v>
      </c>
      <c r="BB1010" s="3">
        <f>IF(R1010&gt;0,RANK(R1010,(N1010:P1010,Q1010:AE1010)),0)</f>
        <v>0</v>
      </c>
      <c r="BC1010" s="3">
        <f>IF(S1010&gt;0,RANK(S1010,(N1010:P1010,Q1010:AE1010)),0)</f>
        <v>0</v>
      </c>
      <c r="BD1010" s="3">
        <f>IF(T1010&gt;0,RANK(T1010,(N1010:P1010,Q1010:AE1010)),0)</f>
        <v>0</v>
      </c>
      <c r="BE1010" s="2">
        <f t="shared" si="425"/>
        <v>2.1551724137931034E-3</v>
      </c>
      <c r="BF1010" s="2">
        <f t="shared" si="426"/>
        <v>0</v>
      </c>
      <c r="BG1010" s="2">
        <f t="shared" si="427"/>
        <v>0</v>
      </c>
      <c r="BH1010" s="2">
        <f t="shared" si="428"/>
        <v>0</v>
      </c>
      <c r="BJ1010" t="s">
        <v>586</v>
      </c>
      <c r="BK1010" t="s">
        <v>448</v>
      </c>
      <c r="BL1010">
        <v>1</v>
      </c>
      <c r="BN1010">
        <v>0</v>
      </c>
      <c r="BO1010" s="60">
        <v>20</v>
      </c>
      <c r="BP1010" s="62">
        <v>153</v>
      </c>
      <c r="BQ1010" s="66">
        <f t="shared" si="429"/>
        <v>20153</v>
      </c>
      <c r="BR1010" s="66">
        <f t="shared" si="417"/>
        <v>20153</v>
      </c>
      <c r="BS1010" s="3" t="s">
        <v>3083</v>
      </c>
      <c r="CD1010" s="38">
        <f t="shared" si="430"/>
        <v>1392</v>
      </c>
    </row>
    <row r="1011" spans="1:91" ht="14" hidden="1" customHeight="1" outlineLevel="1" x14ac:dyDescent="0.2">
      <c r="A1011" t="s">
        <v>587</v>
      </c>
      <c r="B1011" t="s">
        <v>448</v>
      </c>
      <c r="C1011" s="1">
        <f t="shared" si="418"/>
        <v>26375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>IF(P1011&gt;0,RANK(P1011,(N1011:P1011,Q1011:AE1011)),0)</f>
        <v>3</v>
      </c>
      <c r="G1011" s="1">
        <f t="shared" si="419"/>
        <v>9054</v>
      </c>
      <c r="H1011" s="2">
        <f t="shared" si="420"/>
        <v>0.34327962085308056</v>
      </c>
      <c r="I1011" s="2"/>
      <c r="J1011" s="2">
        <f t="shared" si="421"/>
        <v>0.31598104265402843</v>
      </c>
      <c r="K1011" s="2">
        <f t="shared" si="422"/>
        <v>0.65926066350710899</v>
      </c>
      <c r="L1011" s="2">
        <f t="shared" si="423"/>
        <v>1.471090047393365E-2</v>
      </c>
      <c r="M1011" s="2">
        <f t="shared" si="424"/>
        <v>1.0047393364928983E-2</v>
      </c>
      <c r="N1011" s="38">
        <v>8334</v>
      </c>
      <c r="O1011" s="38">
        <v>17388</v>
      </c>
      <c r="P1011" s="38">
        <v>388</v>
      </c>
      <c r="Q1011" s="38">
        <v>138</v>
      </c>
      <c r="R1011" s="38"/>
      <c r="S1011" s="38"/>
      <c r="T1011" s="38"/>
      <c r="U1011" s="38"/>
      <c r="V1011" s="38"/>
      <c r="W1011" s="38">
        <f>IF(Copyright!B$11=1,CF1011,0)</f>
        <v>127</v>
      </c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  <c r="BA1011" s="3">
        <f>IF(Q1011&gt;0,RANK(Q1011,(N1011:P1011,Q1011:AE1011)),0)</f>
        <v>4</v>
      </c>
      <c r="BB1011" s="3">
        <f>IF(R1011&gt;0,RANK(R1011,(N1011:P1011,Q1011:AE1011)),0)</f>
        <v>0</v>
      </c>
      <c r="BC1011" s="3">
        <f>IF(S1011&gt;0,RANK(S1011,(N1011:P1011,Q1011:AE1011)),0)</f>
        <v>0</v>
      </c>
      <c r="BD1011" s="3">
        <f>IF(T1011&gt;0,RANK(T1011,(N1011:P1011,Q1011:AE1011)),0)</f>
        <v>0</v>
      </c>
      <c r="BE1011" s="2">
        <f t="shared" si="425"/>
        <v>5.2322274881516587E-3</v>
      </c>
      <c r="BF1011" s="2">
        <f t="shared" si="426"/>
        <v>0</v>
      </c>
      <c r="BG1011" s="2">
        <f t="shared" si="427"/>
        <v>0</v>
      </c>
      <c r="BH1011" s="2">
        <f t="shared" si="428"/>
        <v>0</v>
      </c>
      <c r="BJ1011" t="s">
        <v>587</v>
      </c>
      <c r="BK1011" t="s">
        <v>448</v>
      </c>
      <c r="BL1011">
        <v>1</v>
      </c>
      <c r="BN1011">
        <v>0</v>
      </c>
      <c r="BO1011" s="60">
        <v>20</v>
      </c>
      <c r="BP1011" s="62">
        <v>155</v>
      </c>
      <c r="BQ1011" s="66">
        <f t="shared" si="429"/>
        <v>20155</v>
      </c>
      <c r="BR1011" s="66">
        <f t="shared" si="417"/>
        <v>20155</v>
      </c>
      <c r="BS1011" s="3" t="s">
        <v>3083</v>
      </c>
      <c r="BY1011" s="73"/>
      <c r="CB1011" s="95"/>
      <c r="CD1011" s="38">
        <f t="shared" si="430"/>
        <v>-692</v>
      </c>
      <c r="CE1011" s="38">
        <f>26940+127</f>
        <v>27067</v>
      </c>
      <c r="CF1011" s="38">
        <v>127</v>
      </c>
      <c r="CM1011" s="51"/>
    </row>
    <row r="1012" spans="1:91" ht="14" hidden="1" customHeight="1" outlineLevel="1" x14ac:dyDescent="0.2">
      <c r="A1012" t="s">
        <v>1765</v>
      </c>
      <c r="B1012" t="s">
        <v>448</v>
      </c>
      <c r="C1012" s="1">
        <f t="shared" si="418"/>
        <v>2402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>IF(P1012&gt;0,RANK(P1012,(N1012:P1012,Q1012:AE1012)),0)</f>
        <v>3</v>
      </c>
      <c r="G1012" s="1">
        <f t="shared" si="419"/>
        <v>1575</v>
      </c>
      <c r="H1012" s="2">
        <f t="shared" si="420"/>
        <v>0.65570358034970855</v>
      </c>
      <c r="I1012" s="2"/>
      <c r="J1012" s="2">
        <f t="shared" si="421"/>
        <v>0.16278101582014987</v>
      </c>
      <c r="K1012" s="2">
        <f t="shared" si="422"/>
        <v>0.81848459616985847</v>
      </c>
      <c r="L1012" s="2">
        <f t="shared" si="423"/>
        <v>1.498751040799334E-2</v>
      </c>
      <c r="M1012" s="2">
        <f t="shared" si="424"/>
        <v>3.7468776019982698E-3</v>
      </c>
      <c r="N1012" s="38">
        <v>391</v>
      </c>
      <c r="O1012" s="38">
        <v>1966</v>
      </c>
      <c r="P1012" s="38">
        <v>36</v>
      </c>
      <c r="Q1012" s="38">
        <v>9</v>
      </c>
      <c r="R1012" s="38"/>
      <c r="S1012" s="38"/>
      <c r="T1012" s="38"/>
      <c r="U1012" s="38"/>
      <c r="V1012" s="38"/>
      <c r="W1012" s="38">
        <f>IF(Copyright!B$11=1,CF1012,0)</f>
        <v>0</v>
      </c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  <c r="BA1012" s="3">
        <f>IF(Q1012&gt;0,RANK(Q1012,(N1012:P1012,Q1012:AE1012)),0)</f>
        <v>4</v>
      </c>
      <c r="BB1012" s="3">
        <f>IF(R1012&gt;0,RANK(R1012,(N1012:P1012,Q1012:AE1012)),0)</f>
        <v>0</v>
      </c>
      <c r="BC1012" s="3">
        <f>IF(S1012&gt;0,RANK(S1012,(N1012:P1012,Q1012:AE1012)),0)</f>
        <v>0</v>
      </c>
      <c r="BD1012" s="3">
        <f>IF(T1012&gt;0,RANK(T1012,(N1012:P1012,Q1012:AE1012)),0)</f>
        <v>0</v>
      </c>
      <c r="BE1012" s="2">
        <f t="shared" si="425"/>
        <v>3.7468776019983349E-3</v>
      </c>
      <c r="BF1012" s="2">
        <f t="shared" si="426"/>
        <v>0</v>
      </c>
      <c r="BG1012" s="2">
        <f t="shared" si="427"/>
        <v>0</v>
      </c>
      <c r="BH1012" s="2">
        <f t="shared" si="428"/>
        <v>0</v>
      </c>
      <c r="BJ1012" t="s">
        <v>1765</v>
      </c>
      <c r="BK1012" t="s">
        <v>448</v>
      </c>
      <c r="BL1012">
        <v>1</v>
      </c>
      <c r="BN1012">
        <v>0</v>
      </c>
      <c r="BO1012" s="60">
        <v>20</v>
      </c>
      <c r="BP1012" s="62">
        <v>157</v>
      </c>
      <c r="BQ1012" s="66">
        <f t="shared" si="429"/>
        <v>20157</v>
      </c>
      <c r="BR1012" s="66">
        <f t="shared" si="417"/>
        <v>20157</v>
      </c>
      <c r="BS1012" s="3" t="s">
        <v>3083</v>
      </c>
      <c r="CD1012" s="38">
        <f t="shared" si="430"/>
        <v>2402</v>
      </c>
    </row>
    <row r="1013" spans="1:91" ht="14" hidden="1" customHeight="1" outlineLevel="1" x14ac:dyDescent="0.2">
      <c r="A1013" t="s">
        <v>404</v>
      </c>
      <c r="B1013" t="s">
        <v>448</v>
      </c>
      <c r="C1013" s="1">
        <f t="shared" si="418"/>
        <v>3882</v>
      </c>
      <c r="D1013" s="3">
        <f>IF(N1013&gt;0, RANK(N1013,(N1013:P1013,Q1013:AE1013)),0)</f>
        <v>2</v>
      </c>
      <c r="E1013" s="3">
        <f>IF(O1013&gt;0,RANK(O1013,(N1013:P1013,Q1013:AE1013)),0)</f>
        <v>1</v>
      </c>
      <c r="F1013" s="3">
        <f>IF(P1013&gt;0,RANK(P1013,(N1013:P1013,Q1013:AE1013)),0)</f>
        <v>3</v>
      </c>
      <c r="G1013" s="1">
        <f t="shared" si="419"/>
        <v>2220</v>
      </c>
      <c r="H1013" s="2">
        <f t="shared" si="420"/>
        <v>0.57187017001545593</v>
      </c>
      <c r="I1013" s="2"/>
      <c r="J1013" s="2">
        <f t="shared" si="421"/>
        <v>0.20530654301906234</v>
      </c>
      <c r="K1013" s="2">
        <f t="shared" si="422"/>
        <v>0.7771767130345183</v>
      </c>
      <c r="L1013" s="2">
        <f t="shared" si="423"/>
        <v>1.2107161257083977E-2</v>
      </c>
      <c r="M1013" s="2">
        <f t="shared" si="424"/>
        <v>5.4095826893353557E-3</v>
      </c>
      <c r="N1013" s="38">
        <v>797</v>
      </c>
      <c r="O1013" s="38">
        <v>3017</v>
      </c>
      <c r="P1013" s="38">
        <v>47</v>
      </c>
      <c r="Q1013" s="38">
        <v>21</v>
      </c>
      <c r="R1013" s="38"/>
      <c r="S1013" s="38"/>
      <c r="T1013" s="38"/>
      <c r="U1013" s="38"/>
      <c r="V1013" s="38"/>
      <c r="W1013" s="38">
        <f>IF(Copyright!B$11=1,CF1013,0)</f>
        <v>0</v>
      </c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  <c r="BA1013" s="3">
        <f>IF(Q1013&gt;0,RANK(Q1013,(N1013:P1013,Q1013:AE1013)),0)</f>
        <v>4</v>
      </c>
      <c r="BB1013" s="3">
        <f>IF(R1013&gt;0,RANK(R1013,(N1013:P1013,Q1013:AE1013)),0)</f>
        <v>0</v>
      </c>
      <c r="BC1013" s="3">
        <f>IF(S1013&gt;0,RANK(S1013,(N1013:P1013,Q1013:AE1013)),0)</f>
        <v>0</v>
      </c>
      <c r="BD1013" s="3">
        <f>IF(T1013&gt;0,RANK(T1013,(N1013:P1013,Q1013:AE1013)),0)</f>
        <v>0</v>
      </c>
      <c r="BE1013" s="2">
        <f t="shared" si="425"/>
        <v>5.4095826893353939E-3</v>
      </c>
      <c r="BF1013" s="2">
        <f t="shared" si="426"/>
        <v>0</v>
      </c>
      <c r="BG1013" s="2">
        <f t="shared" si="427"/>
        <v>0</v>
      </c>
      <c r="BH1013" s="2">
        <f t="shared" si="428"/>
        <v>0</v>
      </c>
      <c r="BJ1013" t="s">
        <v>404</v>
      </c>
      <c r="BK1013" t="s">
        <v>448</v>
      </c>
      <c r="BL1013">
        <v>1</v>
      </c>
      <c r="BN1013">
        <v>0</v>
      </c>
      <c r="BO1013" s="60">
        <v>20</v>
      </c>
      <c r="BP1013" s="62">
        <v>159</v>
      </c>
      <c r="BQ1013" s="66">
        <f t="shared" si="429"/>
        <v>20159</v>
      </c>
      <c r="BR1013" s="66">
        <f t="shared" si="417"/>
        <v>20159</v>
      </c>
      <c r="BS1013" s="3" t="s">
        <v>3083</v>
      </c>
      <c r="BY1013" s="73"/>
      <c r="CD1013" s="38">
        <f t="shared" si="430"/>
        <v>3882</v>
      </c>
      <c r="CG1013" s="38" t="s">
        <v>4013</v>
      </c>
    </row>
    <row r="1014" spans="1:91" ht="14" hidden="1" customHeight="1" outlineLevel="1" x14ac:dyDescent="0.2">
      <c r="A1014" t="s">
        <v>1547</v>
      </c>
      <c r="B1014" t="s">
        <v>448</v>
      </c>
      <c r="C1014" s="1">
        <f t="shared" si="418"/>
        <v>23759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>IF(P1014&gt;0,RANK(P1014,(N1014:P1014,Q1014:AE1014)),0)</f>
        <v>3</v>
      </c>
      <c r="G1014" s="1">
        <f t="shared" si="419"/>
        <v>312</v>
      </c>
      <c r="H1014" s="2">
        <f t="shared" si="420"/>
        <v>1.3131865819268488E-2</v>
      </c>
      <c r="I1014" s="2"/>
      <c r="J1014" s="2">
        <f t="shared" si="421"/>
        <v>0.48987752009764723</v>
      </c>
      <c r="K1014" s="2">
        <f t="shared" si="422"/>
        <v>0.47674565427837873</v>
      </c>
      <c r="L1014" s="2">
        <f t="shared" si="423"/>
        <v>1.7551243739214614E-2</v>
      </c>
      <c r="M1014" s="2">
        <f>IF(C1014=0,"-",(1-J1014-K1014-L1014))</f>
        <v>1.5825581884759368E-2</v>
      </c>
      <c r="N1014" s="38">
        <v>11639</v>
      </c>
      <c r="O1014" s="38">
        <v>11327</v>
      </c>
      <c r="P1014" s="38">
        <v>417</v>
      </c>
      <c r="Q1014" s="38">
        <v>176</v>
      </c>
      <c r="R1014" s="38"/>
      <c r="S1014" s="38"/>
      <c r="T1014" s="38"/>
      <c r="U1014" s="38"/>
      <c r="V1014" s="38"/>
      <c r="W1014" s="38">
        <f>IF(Copyright!B$11=1,CF1014,0)</f>
        <v>200</v>
      </c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  <c r="BA1014" s="3">
        <f>IF(Q1014&gt;0,RANK(Q1014,(N1014:P1014,Q1014:AE1014)),0)</f>
        <v>5</v>
      </c>
      <c r="BB1014" s="3">
        <f>IF(R1014&gt;0,RANK(R1014,(N1014:P1014,Q1014:AE1014)),0)</f>
        <v>0</v>
      </c>
      <c r="BC1014" s="3">
        <f>IF(S1014&gt;0,RANK(S1014,(N1014:P1014,Q1014:AE1014)),0)</f>
        <v>0</v>
      </c>
      <c r="BD1014" s="3">
        <f>IF(T1014&gt;0,RANK(T1014,(N1014:P1014,Q1014:AE1014)),0)</f>
        <v>0</v>
      </c>
      <c r="BE1014" s="2">
        <f t="shared" si="425"/>
        <v>7.4077191801001727E-3</v>
      </c>
      <c r="BF1014" s="2">
        <f t="shared" si="426"/>
        <v>0</v>
      </c>
      <c r="BG1014" s="2">
        <f t="shared" si="427"/>
        <v>0</v>
      </c>
      <c r="BH1014" s="2">
        <f t="shared" si="428"/>
        <v>0</v>
      </c>
      <c r="BJ1014" t="s">
        <v>1547</v>
      </c>
      <c r="BK1014" t="s">
        <v>448</v>
      </c>
      <c r="BL1014">
        <v>1</v>
      </c>
      <c r="BN1014">
        <v>0</v>
      </c>
      <c r="BO1014" s="60">
        <v>20</v>
      </c>
      <c r="BP1014" s="62">
        <v>161</v>
      </c>
      <c r="BQ1014" s="66">
        <f t="shared" si="429"/>
        <v>20161</v>
      </c>
      <c r="BR1014" s="66">
        <f t="shared" si="417"/>
        <v>20161</v>
      </c>
      <c r="BS1014" s="3" t="s">
        <v>3083</v>
      </c>
      <c r="BY1014" s="73"/>
      <c r="CB1014" s="95"/>
      <c r="CD1014" s="38">
        <f t="shared" si="430"/>
        <v>-361</v>
      </c>
      <c r="CE1014" s="38">
        <v>24120</v>
      </c>
      <c r="CF1014" s="38">
        <v>200</v>
      </c>
      <c r="CM1014" s="51"/>
    </row>
    <row r="1015" spans="1:91" ht="14" hidden="1" customHeight="1" outlineLevel="1" x14ac:dyDescent="0.2">
      <c r="A1015" t="s">
        <v>645</v>
      </c>
      <c r="B1015" t="s">
        <v>448</v>
      </c>
      <c r="C1015" s="1">
        <f t="shared" si="418"/>
        <v>2504</v>
      </c>
      <c r="D1015" s="3">
        <f>IF(N1015&gt;0, RANK(N1015,(N1015:P1015,Q1015:AE1015)),0)</f>
        <v>2</v>
      </c>
      <c r="E1015" s="3">
        <f>IF(O1015&gt;0,RANK(O1015,(N1015:P1015,Q1015:AE1015)),0)</f>
        <v>1</v>
      </c>
      <c r="F1015" s="3">
        <f>IF(P1015&gt;0,RANK(P1015,(N1015:P1015,Q1015:AE1015)),0)</f>
        <v>3</v>
      </c>
      <c r="G1015" s="1">
        <f t="shared" si="419"/>
        <v>1780</v>
      </c>
      <c r="H1015" s="2">
        <f t="shared" si="420"/>
        <v>0.71086261980830667</v>
      </c>
      <c r="I1015" s="2"/>
      <c r="J1015" s="2">
        <f t="shared" si="421"/>
        <v>0.13817891373801916</v>
      </c>
      <c r="K1015" s="2">
        <f t="shared" si="422"/>
        <v>0.84904153354632583</v>
      </c>
      <c r="L1015" s="2">
        <f t="shared" si="423"/>
        <v>1.0782747603833865E-2</v>
      </c>
      <c r="M1015" s="2">
        <f t="shared" si="424"/>
        <v>1.9968051118211417E-3</v>
      </c>
      <c r="N1015" s="38">
        <v>346</v>
      </c>
      <c r="O1015" s="38">
        <v>2126</v>
      </c>
      <c r="P1015" s="38">
        <v>27</v>
      </c>
      <c r="Q1015" s="38">
        <v>5</v>
      </c>
      <c r="R1015" s="38"/>
      <c r="S1015" s="38"/>
      <c r="T1015" s="38"/>
      <c r="U1015" s="38"/>
      <c r="V1015" s="38"/>
      <c r="W1015" s="38">
        <f>IF(Copyright!B$11=1,CF1015,0)</f>
        <v>0</v>
      </c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  <c r="BA1015" s="3">
        <f>IF(Q1015&gt;0,RANK(Q1015,(N1015:P1015,Q1015:AE1015)),0)</f>
        <v>4</v>
      </c>
      <c r="BB1015" s="3">
        <f>IF(R1015&gt;0,RANK(R1015,(N1015:P1015,Q1015:AE1015)),0)</f>
        <v>0</v>
      </c>
      <c r="BC1015" s="3">
        <f>IF(S1015&gt;0,RANK(S1015,(N1015:P1015,Q1015:AE1015)),0)</f>
        <v>0</v>
      </c>
      <c r="BD1015" s="3">
        <f>IF(T1015&gt;0,RANK(T1015,(N1015:P1015,Q1015:AE1015)),0)</f>
        <v>0</v>
      </c>
      <c r="BE1015" s="2">
        <f t="shared" si="425"/>
        <v>1.9968051118210862E-3</v>
      </c>
      <c r="BF1015" s="2">
        <f t="shared" si="426"/>
        <v>0</v>
      </c>
      <c r="BG1015" s="2">
        <f t="shared" si="427"/>
        <v>0</v>
      </c>
      <c r="BH1015" s="2">
        <f t="shared" si="428"/>
        <v>0</v>
      </c>
      <c r="BJ1015" t="s">
        <v>645</v>
      </c>
      <c r="BK1015" t="s">
        <v>448</v>
      </c>
      <c r="BL1015">
        <v>1</v>
      </c>
      <c r="BN1015">
        <v>0</v>
      </c>
      <c r="BO1015" s="60">
        <v>20</v>
      </c>
      <c r="BP1015" s="62">
        <v>163</v>
      </c>
      <c r="BQ1015" s="66">
        <f t="shared" si="429"/>
        <v>20163</v>
      </c>
      <c r="BR1015" s="66">
        <f t="shared" si="417"/>
        <v>20163</v>
      </c>
      <c r="BS1015" s="3" t="s">
        <v>3083</v>
      </c>
      <c r="CD1015" s="38">
        <f t="shared" si="430"/>
        <v>2504</v>
      </c>
    </row>
    <row r="1016" spans="1:91" ht="14" hidden="1" customHeight="1" outlineLevel="1" x14ac:dyDescent="0.2">
      <c r="A1016" t="s">
        <v>2438</v>
      </c>
      <c r="B1016" t="s">
        <v>448</v>
      </c>
      <c r="C1016" s="1">
        <f t="shared" si="418"/>
        <v>1602</v>
      </c>
      <c r="D1016" s="3">
        <f>IF(N1016&gt;0, RANK(N1016,(N1016:P1016,Q1016:AE1016)),0)</f>
        <v>2</v>
      </c>
      <c r="E1016" s="3">
        <f>IF(O1016&gt;0,RANK(O1016,(N1016:P1016,Q1016:AE1016)),0)</f>
        <v>1</v>
      </c>
      <c r="F1016" s="3">
        <f>IF(P1016&gt;0,RANK(P1016,(N1016:P1016,Q1016:AE1016)),0)</f>
        <v>3</v>
      </c>
      <c r="G1016" s="1">
        <f t="shared" si="419"/>
        <v>1049</v>
      </c>
      <c r="H1016" s="2">
        <f t="shared" si="420"/>
        <v>0.65480649188514362</v>
      </c>
      <c r="I1016" s="2"/>
      <c r="J1016" s="2">
        <f t="shared" si="421"/>
        <v>0.1641697877652934</v>
      </c>
      <c r="K1016" s="2">
        <f t="shared" si="422"/>
        <v>0.81897627965043696</v>
      </c>
      <c r="L1016" s="2">
        <f t="shared" si="423"/>
        <v>1.3108614232209739E-2</v>
      </c>
      <c r="M1016" s="2">
        <f t="shared" si="424"/>
        <v>3.7453183520598544E-3</v>
      </c>
      <c r="N1016" s="38">
        <v>263</v>
      </c>
      <c r="O1016" s="38">
        <v>1312</v>
      </c>
      <c r="P1016" s="38">
        <v>21</v>
      </c>
      <c r="Q1016" s="38">
        <v>6</v>
      </c>
      <c r="R1016" s="38"/>
      <c r="S1016" s="38"/>
      <c r="T1016" s="38"/>
      <c r="U1016" s="38"/>
      <c r="V1016" s="38"/>
      <c r="W1016" s="38">
        <f>IF(Copyright!B$11=1,CF1016,0)</f>
        <v>0</v>
      </c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  <c r="BA1016" s="3">
        <f>IF(Q1016&gt;0,RANK(Q1016,(N1016:P1016,Q1016:AE1016)),0)</f>
        <v>4</v>
      </c>
      <c r="BB1016" s="3">
        <f>IF(R1016&gt;0,RANK(R1016,(N1016:P1016,Q1016:AE1016)),0)</f>
        <v>0</v>
      </c>
      <c r="BC1016" s="3">
        <f>IF(S1016&gt;0,RANK(S1016,(N1016:P1016,Q1016:AE1016)),0)</f>
        <v>0</v>
      </c>
      <c r="BD1016" s="3">
        <f>IF(T1016&gt;0,RANK(T1016,(N1016:P1016,Q1016:AE1016)),0)</f>
        <v>0</v>
      </c>
      <c r="BE1016" s="2">
        <f t="shared" si="425"/>
        <v>3.7453183520599251E-3</v>
      </c>
      <c r="BF1016" s="2">
        <f t="shared" si="426"/>
        <v>0</v>
      </c>
      <c r="BG1016" s="2">
        <f t="shared" si="427"/>
        <v>0</v>
      </c>
      <c r="BH1016" s="2">
        <f t="shared" si="428"/>
        <v>0</v>
      </c>
      <c r="BJ1016" t="s">
        <v>2438</v>
      </c>
      <c r="BK1016" t="s">
        <v>448</v>
      </c>
      <c r="BL1016">
        <v>1</v>
      </c>
      <c r="BN1016">
        <v>0</v>
      </c>
      <c r="BO1016" s="60">
        <v>20</v>
      </c>
      <c r="BP1016" s="62">
        <v>165</v>
      </c>
      <c r="BQ1016" s="66">
        <f t="shared" si="429"/>
        <v>20165</v>
      </c>
      <c r="BR1016" s="66">
        <f t="shared" si="417"/>
        <v>20165</v>
      </c>
      <c r="BS1016" s="3" t="s">
        <v>3083</v>
      </c>
      <c r="CD1016" s="38">
        <f t="shared" si="430"/>
        <v>1602</v>
      </c>
    </row>
    <row r="1017" spans="1:91" ht="14" hidden="1" customHeight="1" outlineLevel="1" x14ac:dyDescent="0.2">
      <c r="A1017" t="s">
        <v>1785</v>
      </c>
      <c r="B1017" t="s">
        <v>448</v>
      </c>
      <c r="C1017" s="1">
        <f t="shared" si="418"/>
        <v>3262</v>
      </c>
      <c r="D1017" s="3">
        <f>IF(N1017&gt;0, RANK(N1017,(N1017:P1017,Q1017:AE1017)),0)</f>
        <v>2</v>
      </c>
      <c r="E1017" s="3">
        <f>IF(O1017&gt;0,RANK(O1017,(N1017:P1017,Q1017:AE1017)),0)</f>
        <v>1</v>
      </c>
      <c r="F1017" s="3">
        <f>IF(P1017&gt;0,RANK(P1017,(N1017:P1017,Q1017:AE1017)),0)</f>
        <v>3</v>
      </c>
      <c r="G1017" s="1">
        <f t="shared" si="419"/>
        <v>1987</v>
      </c>
      <c r="H1017" s="2">
        <f t="shared" si="420"/>
        <v>0.60913549969343961</v>
      </c>
      <c r="I1017" s="2"/>
      <c r="J1017" s="2">
        <f t="shared" si="421"/>
        <v>0.18393623543838136</v>
      </c>
      <c r="K1017" s="2">
        <f t="shared" si="422"/>
        <v>0.79307173513182094</v>
      </c>
      <c r="L1017" s="2">
        <f t="shared" si="423"/>
        <v>1.6554261189454321E-2</v>
      </c>
      <c r="M1017" s="2">
        <f t="shared" si="424"/>
        <v>6.4377682403434014E-3</v>
      </c>
      <c r="N1017" s="38">
        <v>600</v>
      </c>
      <c r="O1017" s="38">
        <v>2587</v>
      </c>
      <c r="P1017" s="38">
        <v>54</v>
      </c>
      <c r="Q1017" s="38">
        <v>7</v>
      </c>
      <c r="R1017" s="38"/>
      <c r="S1017" s="38"/>
      <c r="T1017" s="38"/>
      <c r="U1017" s="38"/>
      <c r="V1017" s="38"/>
      <c r="W1017" s="38">
        <f>IF(Copyright!B$11=1,CF1017,0)</f>
        <v>14</v>
      </c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  <c r="BA1017" s="3">
        <f>IF(Q1017&gt;0,RANK(Q1017,(N1017:P1017,Q1017:AE1017)),0)</f>
        <v>5</v>
      </c>
      <c r="BB1017" s="3">
        <f>IF(R1017&gt;0,RANK(R1017,(N1017:P1017,Q1017:AE1017)),0)</f>
        <v>0</v>
      </c>
      <c r="BC1017" s="3">
        <f>IF(S1017&gt;0,RANK(S1017,(N1017:P1017,Q1017:AE1017)),0)</f>
        <v>0</v>
      </c>
      <c r="BD1017" s="3">
        <f>IF(T1017&gt;0,RANK(T1017,(N1017:P1017,Q1017:AE1017)),0)</f>
        <v>0</v>
      </c>
      <c r="BE1017" s="2">
        <f t="shared" si="425"/>
        <v>2.1459227467811159E-3</v>
      </c>
      <c r="BF1017" s="2">
        <f t="shared" si="426"/>
        <v>0</v>
      </c>
      <c r="BG1017" s="2">
        <f t="shared" si="427"/>
        <v>0</v>
      </c>
      <c r="BH1017" s="2">
        <f t="shared" si="428"/>
        <v>0</v>
      </c>
      <c r="BJ1017" t="s">
        <v>1785</v>
      </c>
      <c r="BK1017" t="s">
        <v>448</v>
      </c>
      <c r="BL1017">
        <v>1</v>
      </c>
      <c r="BN1017">
        <v>0</v>
      </c>
      <c r="BO1017" s="60">
        <v>20</v>
      </c>
      <c r="BP1017" s="62">
        <v>167</v>
      </c>
      <c r="BQ1017" s="66">
        <f t="shared" si="429"/>
        <v>20167</v>
      </c>
      <c r="BR1017" s="66">
        <f t="shared" si="417"/>
        <v>20167</v>
      </c>
      <c r="BS1017" s="3" t="s">
        <v>3083</v>
      </c>
      <c r="BY1017" s="73"/>
      <c r="CD1017" s="38">
        <f t="shared" si="430"/>
        <v>-53</v>
      </c>
      <c r="CE1017" s="38">
        <v>3315</v>
      </c>
      <c r="CF1017" s="38">
        <v>14</v>
      </c>
      <c r="CM1017" s="51"/>
    </row>
    <row r="1018" spans="1:91" ht="14" hidden="1" customHeight="1" outlineLevel="1" x14ac:dyDescent="0.2">
      <c r="A1018" t="s">
        <v>634</v>
      </c>
      <c r="B1018" t="s">
        <v>448</v>
      </c>
      <c r="C1018" s="1">
        <f t="shared" si="418"/>
        <v>22862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>IF(P1018&gt;0,RANK(P1018,(N1018:P1018,Q1018:AE1018)),0)</f>
        <v>3</v>
      </c>
      <c r="G1018" s="1">
        <f t="shared" si="419"/>
        <v>7205</v>
      </c>
      <c r="H1018" s="2">
        <f t="shared" si="420"/>
        <v>0.3151517802466976</v>
      </c>
      <c r="I1018" s="2"/>
      <c r="J1018" s="2">
        <f t="shared" si="421"/>
        <v>0.33146706324905956</v>
      </c>
      <c r="K1018" s="2">
        <f t="shared" si="422"/>
        <v>0.64661884349575716</v>
      </c>
      <c r="L1018" s="2">
        <f t="shared" si="423"/>
        <v>1.2422360248447204E-2</v>
      </c>
      <c r="M1018" s="2">
        <f t="shared" si="424"/>
        <v>9.4917330067361382E-3</v>
      </c>
      <c r="N1018" s="38">
        <v>7578</v>
      </c>
      <c r="O1018" s="38">
        <v>14783</v>
      </c>
      <c r="P1018" s="38">
        <v>284</v>
      </c>
      <c r="Q1018" s="38">
        <v>119</v>
      </c>
      <c r="R1018" s="38"/>
      <c r="S1018" s="38"/>
      <c r="T1018" s="38"/>
      <c r="U1018" s="38"/>
      <c r="V1018" s="38"/>
      <c r="W1018" s="38">
        <f>IF(Copyright!B$11=1,CF1018,0)</f>
        <v>98</v>
      </c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  <c r="BA1018" s="3">
        <f>IF(Q1018&gt;0,RANK(Q1018,(N1018:P1018,Q1018:AE1018)),0)</f>
        <v>4</v>
      </c>
      <c r="BB1018" s="3">
        <f>IF(R1018&gt;0,RANK(R1018,(N1018:P1018,Q1018:AE1018)),0)</f>
        <v>0</v>
      </c>
      <c r="BC1018" s="3">
        <f>IF(S1018&gt;0,RANK(S1018,(N1018:P1018,Q1018:AE1018)),0)</f>
        <v>0</v>
      </c>
      <c r="BD1018" s="3">
        <f>IF(T1018&gt;0,RANK(T1018,(N1018:P1018,Q1018:AE1018)),0)</f>
        <v>0</v>
      </c>
      <c r="BE1018" s="2">
        <f t="shared" si="425"/>
        <v>5.2051439069197795E-3</v>
      </c>
      <c r="BF1018" s="2">
        <f t="shared" si="426"/>
        <v>0</v>
      </c>
      <c r="BG1018" s="2">
        <f t="shared" si="427"/>
        <v>0</v>
      </c>
      <c r="BH1018" s="2">
        <f t="shared" si="428"/>
        <v>0</v>
      </c>
      <c r="BJ1018" t="s">
        <v>634</v>
      </c>
      <c r="BK1018" t="s">
        <v>448</v>
      </c>
      <c r="BL1018">
        <v>1</v>
      </c>
      <c r="BN1018">
        <v>0</v>
      </c>
      <c r="BO1018" s="60">
        <v>20</v>
      </c>
      <c r="BP1018" s="62">
        <v>169</v>
      </c>
      <c r="BQ1018" s="66">
        <f t="shared" si="429"/>
        <v>20169</v>
      </c>
      <c r="BR1018" s="66">
        <f t="shared" si="417"/>
        <v>20169</v>
      </c>
      <c r="BS1018" s="3" t="s">
        <v>3083</v>
      </c>
      <c r="BY1018" s="73"/>
      <c r="CB1018" s="95"/>
      <c r="CD1018" s="38">
        <f t="shared" si="430"/>
        <v>-462</v>
      </c>
      <c r="CE1018" s="38">
        <f>300+123+15069+7734+98</f>
        <v>23324</v>
      </c>
      <c r="CF1018" s="38">
        <v>98</v>
      </c>
    </row>
    <row r="1019" spans="1:91" ht="14" hidden="1" customHeight="1" outlineLevel="1" x14ac:dyDescent="0.2">
      <c r="A1019" t="s">
        <v>811</v>
      </c>
      <c r="B1019" t="s">
        <v>448</v>
      </c>
      <c r="C1019" s="1">
        <f t="shared" si="418"/>
        <v>2059</v>
      </c>
      <c r="D1019" s="3">
        <f>IF(N1019&gt;0, RANK(N1019,(N1019:P1019,Q1019:AE1019)),0)</f>
        <v>2</v>
      </c>
      <c r="E1019" s="3">
        <f>IF(O1019&gt;0,RANK(O1019,(N1019:P1019,Q1019:AE1019)),0)</f>
        <v>1</v>
      </c>
      <c r="F1019" s="3">
        <f>IF(P1019&gt;0,RANK(P1019,(N1019:P1019,Q1019:AE1019)),0)</f>
        <v>3</v>
      </c>
      <c r="G1019" s="1">
        <f t="shared" si="419"/>
        <v>1542</v>
      </c>
      <c r="H1019" s="2">
        <f t="shared" si="420"/>
        <v>0.74890723652258373</v>
      </c>
      <c r="I1019" s="2"/>
      <c r="J1019" s="2">
        <f t="shared" si="421"/>
        <v>0.11559009227780476</v>
      </c>
      <c r="K1019" s="2">
        <f t="shared" si="422"/>
        <v>0.86449732880038854</v>
      </c>
      <c r="L1019" s="2">
        <f t="shared" si="423"/>
        <v>1.4084507042253521E-2</v>
      </c>
      <c r="M1019" s="2">
        <f t="shared" si="424"/>
        <v>5.8280718795531237E-3</v>
      </c>
      <c r="N1019" s="38">
        <v>238</v>
      </c>
      <c r="O1019" s="38">
        <v>1780</v>
      </c>
      <c r="P1019" s="38">
        <v>29</v>
      </c>
      <c r="Q1019" s="38">
        <v>12</v>
      </c>
      <c r="R1019" s="38"/>
      <c r="S1019" s="38"/>
      <c r="T1019" s="38"/>
      <c r="U1019" s="38"/>
      <c r="V1019" s="38"/>
      <c r="W1019" s="38">
        <f>IF(Copyright!B$11=1,CF1019,0)</f>
        <v>0</v>
      </c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  <c r="BA1019" s="3">
        <f>IF(Q1019&gt;0,RANK(Q1019,(N1019:P1019,Q1019:AE1019)),0)</f>
        <v>4</v>
      </c>
      <c r="BB1019" s="3">
        <f>IF(R1019&gt;0,RANK(R1019,(N1019:P1019,Q1019:AE1019)),0)</f>
        <v>0</v>
      </c>
      <c r="BC1019" s="3">
        <f>IF(S1019&gt;0,RANK(S1019,(N1019:P1019,Q1019:AE1019)),0)</f>
        <v>0</v>
      </c>
      <c r="BD1019" s="3">
        <f>IF(T1019&gt;0,RANK(T1019,(N1019:P1019,Q1019:AE1019)),0)</f>
        <v>0</v>
      </c>
      <c r="BE1019" s="2">
        <f t="shared" si="425"/>
        <v>5.8280718795531809E-3</v>
      </c>
      <c r="BF1019" s="2">
        <f t="shared" si="426"/>
        <v>0</v>
      </c>
      <c r="BG1019" s="2">
        <f t="shared" si="427"/>
        <v>0</v>
      </c>
      <c r="BH1019" s="2">
        <f t="shared" si="428"/>
        <v>0</v>
      </c>
      <c r="BJ1019" t="s">
        <v>811</v>
      </c>
      <c r="BK1019" t="s">
        <v>448</v>
      </c>
      <c r="BL1019">
        <v>1</v>
      </c>
      <c r="BN1019">
        <v>0</v>
      </c>
      <c r="BO1019" s="60">
        <v>20</v>
      </c>
      <c r="BP1019" s="62">
        <v>171</v>
      </c>
      <c r="BQ1019" s="66">
        <f t="shared" si="429"/>
        <v>20171</v>
      </c>
      <c r="BR1019" s="66">
        <f t="shared" si="417"/>
        <v>20171</v>
      </c>
      <c r="BS1019" s="3" t="s">
        <v>3083</v>
      </c>
      <c r="BY1019" s="73"/>
      <c r="CD1019" s="38">
        <f t="shared" si="430"/>
        <v>2059</v>
      </c>
      <c r="CG1019" s="38" t="s">
        <v>4013</v>
      </c>
    </row>
    <row r="1020" spans="1:91" ht="14" hidden="1" customHeight="1" outlineLevel="1" x14ac:dyDescent="0.2">
      <c r="A1020" t="s">
        <v>2776</v>
      </c>
      <c r="B1020" t="s">
        <v>448</v>
      </c>
      <c r="C1020" s="1">
        <f t="shared" si="418"/>
        <v>208122</v>
      </c>
      <c r="D1020" s="3">
        <f>IF(N1020&gt;0, RANK(N1020,(N1020:P1020,Q1020:AE1020)),0)</f>
        <v>2</v>
      </c>
      <c r="E1020" s="3">
        <f>IF(O1020&gt;0,RANK(O1020,(N1020:P1020,Q1020:AE1020)),0)</f>
        <v>1</v>
      </c>
      <c r="F1020" s="3">
        <f>IF(P1020&gt;0,RANK(P1020,(N1020:P1020,Q1020:AE1020)),0)</f>
        <v>3</v>
      </c>
      <c r="G1020" s="1">
        <f t="shared" si="419"/>
        <v>29008</v>
      </c>
      <c r="H1020" s="2">
        <f t="shared" si="420"/>
        <v>0.1393797868557865</v>
      </c>
      <c r="I1020" s="2"/>
      <c r="J1020" s="2">
        <f t="shared" si="421"/>
        <v>0.41886970142512564</v>
      </c>
      <c r="K1020" s="2">
        <f t="shared" si="422"/>
        <v>0.55824948828091214</v>
      </c>
      <c r="L1020" s="2">
        <f t="shared" si="423"/>
        <v>1.0479430334130943E-2</v>
      </c>
      <c r="M1020" s="2">
        <f t="shared" si="424"/>
        <v>1.2401379959831219E-2</v>
      </c>
      <c r="N1020" s="38">
        <v>87176</v>
      </c>
      <c r="O1020" s="38">
        <v>116184</v>
      </c>
      <c r="P1020" s="38">
        <v>2181</v>
      </c>
      <c r="Q1020" s="38">
        <v>1183</v>
      </c>
      <c r="R1020" s="38"/>
      <c r="S1020" s="38"/>
      <c r="T1020" s="38"/>
      <c r="U1020" s="38"/>
      <c r="V1020" s="38"/>
      <c r="W1020" s="38">
        <f>IF(Copyright!B$11=1,CF1020,0)</f>
        <v>1398</v>
      </c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  <c r="BA1020" s="3">
        <f>IF(Q1020&gt;0,RANK(Q1020,(N1020:P1020,Q1020:AE1020)),0)</f>
        <v>5</v>
      </c>
      <c r="BB1020" s="3">
        <f>IF(R1020&gt;0,RANK(R1020,(N1020:P1020,Q1020:AE1020)),0)</f>
        <v>0</v>
      </c>
      <c r="BC1020" s="3">
        <f>IF(S1020&gt;0,RANK(S1020,(N1020:P1020,Q1020:AE1020)),0)</f>
        <v>0</v>
      </c>
      <c r="BD1020" s="3">
        <f>IF(T1020&gt;0,RANK(T1020,(N1020:P1020,Q1020:AE1020)),0)</f>
        <v>0</v>
      </c>
      <c r="BE1020" s="2">
        <f t="shared" si="425"/>
        <v>5.6841660180086684E-3</v>
      </c>
      <c r="BF1020" s="2">
        <f t="shared" si="426"/>
        <v>0</v>
      </c>
      <c r="BG1020" s="2">
        <f t="shared" si="427"/>
        <v>0</v>
      </c>
      <c r="BH1020" s="2">
        <f t="shared" si="428"/>
        <v>0</v>
      </c>
      <c r="BJ1020" t="s">
        <v>2776</v>
      </c>
      <c r="BK1020" t="s">
        <v>448</v>
      </c>
      <c r="BL1020">
        <v>4</v>
      </c>
      <c r="BN1020">
        <v>0</v>
      </c>
      <c r="BO1020" s="60">
        <v>20</v>
      </c>
      <c r="BP1020" s="62">
        <v>173</v>
      </c>
      <c r="BQ1020" s="66">
        <f t="shared" si="429"/>
        <v>20173</v>
      </c>
      <c r="BR1020" s="66">
        <f t="shared" si="417"/>
        <v>20173</v>
      </c>
      <c r="BS1020" s="3" t="s">
        <v>3083</v>
      </c>
      <c r="BY1020" s="73"/>
      <c r="CB1020" s="95"/>
      <c r="CD1020" s="38">
        <f t="shared" si="430"/>
        <v>-7428</v>
      </c>
      <c r="CE1020" s="38">
        <v>215550</v>
      </c>
      <c r="CF1020" s="38">
        <v>1398</v>
      </c>
      <c r="CM1020" s="51"/>
    </row>
    <row r="1021" spans="1:91" ht="14" hidden="1" customHeight="1" outlineLevel="1" x14ac:dyDescent="0.2">
      <c r="A1021" t="s">
        <v>635</v>
      </c>
      <c r="B1021" t="s">
        <v>448</v>
      </c>
      <c r="C1021" s="1">
        <f t="shared" si="418"/>
        <v>4410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>IF(P1021&gt;0,RANK(P1021,(N1021:P1021,Q1021:AE1021)),0)</f>
        <v>3</v>
      </c>
      <c r="G1021" s="1">
        <f t="shared" si="419"/>
        <v>1751</v>
      </c>
      <c r="H1021" s="2">
        <f t="shared" si="420"/>
        <v>0.39705215419501133</v>
      </c>
      <c r="I1021" s="2"/>
      <c r="J1021" s="2">
        <f t="shared" si="421"/>
        <v>0.29183673469387755</v>
      </c>
      <c r="K1021" s="2">
        <f t="shared" si="422"/>
        <v>0.68888888888888888</v>
      </c>
      <c r="L1021" s="2">
        <f t="shared" si="423"/>
        <v>1.2471655328798186E-2</v>
      </c>
      <c r="M1021" s="2">
        <f t="shared" si="424"/>
        <v>6.802721088435432E-3</v>
      </c>
      <c r="N1021" s="38">
        <v>1287</v>
      </c>
      <c r="O1021" s="38">
        <v>3038</v>
      </c>
      <c r="P1021" s="38">
        <v>55</v>
      </c>
      <c r="Q1021" s="38">
        <v>22</v>
      </c>
      <c r="R1021" s="38"/>
      <c r="S1021" s="38"/>
      <c r="T1021" s="38"/>
      <c r="U1021" s="38"/>
      <c r="V1021" s="38"/>
      <c r="W1021" s="38">
        <f>IF(Copyright!B$11=1,CF1021,0)</f>
        <v>8</v>
      </c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  <c r="BA1021" s="3">
        <f>IF(Q1021&gt;0,RANK(Q1021,(N1021:P1021,Q1021:AE1021)),0)</f>
        <v>4</v>
      </c>
      <c r="BB1021" s="3">
        <f>IF(R1021&gt;0,RANK(R1021,(N1021:P1021,Q1021:AE1021)),0)</f>
        <v>0</v>
      </c>
      <c r="BC1021" s="3">
        <f>IF(S1021&gt;0,RANK(S1021,(N1021:P1021,Q1021:AE1021)),0)</f>
        <v>0</v>
      </c>
      <c r="BD1021" s="3">
        <f>IF(T1021&gt;0,RANK(T1021,(N1021:P1021,Q1021:AE1021)),0)</f>
        <v>0</v>
      </c>
      <c r="BE1021" s="2">
        <f t="shared" si="425"/>
        <v>4.9886621315192742E-3</v>
      </c>
      <c r="BF1021" s="2">
        <f t="shared" si="426"/>
        <v>0</v>
      </c>
      <c r="BG1021" s="2">
        <f t="shared" si="427"/>
        <v>0</v>
      </c>
      <c r="BH1021" s="2">
        <f t="shared" si="428"/>
        <v>0</v>
      </c>
      <c r="BJ1021" t="s">
        <v>635</v>
      </c>
      <c r="BK1021" t="s">
        <v>448</v>
      </c>
      <c r="BL1021">
        <v>1</v>
      </c>
      <c r="BN1021">
        <v>0</v>
      </c>
      <c r="BO1021" s="60">
        <v>20</v>
      </c>
      <c r="BP1021" s="62">
        <v>175</v>
      </c>
      <c r="BQ1021" s="66">
        <f t="shared" si="429"/>
        <v>20175</v>
      </c>
      <c r="BR1021" s="66">
        <f t="shared" si="417"/>
        <v>20175</v>
      </c>
      <c r="BS1021" s="3" t="s">
        <v>3083</v>
      </c>
      <c r="BY1021" s="73"/>
      <c r="CB1021" s="95"/>
      <c r="CD1021" s="38">
        <f t="shared" si="430"/>
        <v>-163</v>
      </c>
      <c r="CE1021" s="38">
        <v>4573</v>
      </c>
      <c r="CF1021" s="38">
        <v>8</v>
      </c>
      <c r="CM1021" s="51"/>
    </row>
    <row r="1022" spans="1:91" ht="14" hidden="1" customHeight="1" outlineLevel="1" x14ac:dyDescent="0.2">
      <c r="A1022" t="s">
        <v>87</v>
      </c>
      <c r="B1022" t="s">
        <v>448</v>
      </c>
      <c r="C1022" s="1">
        <f t="shared" si="418"/>
        <v>81103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>IF(P1022&gt;0,RANK(P1022,(N1022:P1022,Q1022:AE1022)),0)</f>
        <v>3</v>
      </c>
      <c r="G1022" s="1">
        <f t="shared" si="419"/>
        <v>349</v>
      </c>
      <c r="H1022" s="2">
        <f t="shared" si="420"/>
        <v>4.3031700430317009E-3</v>
      </c>
      <c r="I1022" s="2"/>
      <c r="J1022" s="2">
        <f t="shared" si="421"/>
        <v>0.48918042489180424</v>
      </c>
      <c r="K1022" s="2">
        <f t="shared" si="422"/>
        <v>0.48487725484877253</v>
      </c>
      <c r="L1022" s="2">
        <f t="shared" si="423"/>
        <v>1.3563000135630001E-2</v>
      </c>
      <c r="M1022" s="2">
        <f t="shared" si="424"/>
        <v>1.2379320123793223E-2</v>
      </c>
      <c r="N1022" s="38">
        <v>39674</v>
      </c>
      <c r="O1022" s="38">
        <v>39325</v>
      </c>
      <c r="P1022" s="38">
        <v>1100</v>
      </c>
      <c r="Q1022" s="38">
        <v>473</v>
      </c>
      <c r="R1022" s="38"/>
      <c r="S1022" s="38"/>
      <c r="T1022" s="38"/>
      <c r="U1022" s="38"/>
      <c r="V1022" s="38"/>
      <c r="W1022" s="38">
        <f>IF(Copyright!B$11=1,CF1022,0)</f>
        <v>531</v>
      </c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  <c r="BA1022" s="3">
        <f>IF(Q1022&gt;0,RANK(Q1022,(N1022:P1022,Q1022:AE1022)),0)</f>
        <v>5</v>
      </c>
      <c r="BB1022" s="3">
        <f>IF(R1022&gt;0,RANK(R1022,(N1022:P1022,Q1022:AE1022)),0)</f>
        <v>0</v>
      </c>
      <c r="BC1022" s="3">
        <f>IF(S1022&gt;0,RANK(S1022,(N1022:P1022,Q1022:AE1022)),0)</f>
        <v>0</v>
      </c>
      <c r="BD1022" s="3">
        <f>IF(T1022&gt;0,RANK(T1022,(N1022:P1022,Q1022:AE1022)),0)</f>
        <v>0</v>
      </c>
      <c r="BE1022" s="2">
        <f t="shared" si="425"/>
        <v>5.8320900583209009E-3</v>
      </c>
      <c r="BF1022" s="2">
        <f t="shared" si="426"/>
        <v>0</v>
      </c>
      <c r="BG1022" s="2">
        <f t="shared" si="427"/>
        <v>0</v>
      </c>
      <c r="BH1022" s="2">
        <f t="shared" si="428"/>
        <v>0</v>
      </c>
      <c r="BJ1022" t="s">
        <v>87</v>
      </c>
      <c r="BK1022" t="s">
        <v>448</v>
      </c>
      <c r="BL1022">
        <v>2</v>
      </c>
      <c r="BN1022">
        <v>0</v>
      </c>
      <c r="BO1022" s="60">
        <v>20</v>
      </c>
      <c r="BP1022" s="62">
        <v>177</v>
      </c>
      <c r="BQ1022" s="66">
        <f t="shared" si="429"/>
        <v>20177</v>
      </c>
      <c r="BR1022" s="66">
        <f t="shared" si="417"/>
        <v>20177</v>
      </c>
      <c r="BS1022" s="3" t="s">
        <v>3083</v>
      </c>
      <c r="BY1022" s="73"/>
      <c r="CB1022" s="95"/>
      <c r="CD1022" s="38">
        <f t="shared" si="430"/>
        <v>-1239</v>
      </c>
      <c r="CE1022" s="38">
        <v>82342</v>
      </c>
      <c r="CF1022" s="38">
        <v>531</v>
      </c>
      <c r="CM1022" s="51"/>
    </row>
    <row r="1023" spans="1:91" ht="14" hidden="1" customHeight="1" outlineLevel="1" x14ac:dyDescent="0.2">
      <c r="A1023" t="s">
        <v>298</v>
      </c>
      <c r="B1023" t="s">
        <v>448</v>
      </c>
      <c r="C1023" s="1">
        <f t="shared" si="418"/>
        <v>1347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>IF(P1023&gt;0,RANK(P1023,(N1023:P1023,Q1023:AE1023)),0)</f>
        <v>3</v>
      </c>
      <c r="G1023" s="1">
        <f t="shared" si="419"/>
        <v>1085</v>
      </c>
      <c r="H1023" s="2">
        <f t="shared" si="420"/>
        <v>0.80549368968077206</v>
      </c>
      <c r="I1023" s="2"/>
      <c r="J1023" s="2">
        <f t="shared" si="421"/>
        <v>9.0571640682999263E-2</v>
      </c>
      <c r="K1023" s="2">
        <f t="shared" si="422"/>
        <v>0.89606533036377134</v>
      </c>
      <c r="L1023" s="2">
        <f t="shared" si="423"/>
        <v>1.1135857461024499E-2</v>
      </c>
      <c r="M1023" s="2">
        <f t="shared" si="424"/>
        <v>2.2271714922048845E-3</v>
      </c>
      <c r="N1023" s="38">
        <v>122</v>
      </c>
      <c r="O1023" s="38">
        <v>1207</v>
      </c>
      <c r="P1023" s="38">
        <v>15</v>
      </c>
      <c r="Q1023" s="38">
        <v>3</v>
      </c>
      <c r="R1023" s="38"/>
      <c r="S1023" s="38"/>
      <c r="T1023" s="38"/>
      <c r="U1023" s="38"/>
      <c r="V1023" s="38"/>
      <c r="W1023" s="38">
        <f>IF(Copyright!B$11=1,CF1023,0)</f>
        <v>0</v>
      </c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  <c r="BA1023" s="3">
        <f>IF(Q1023&gt;0,RANK(Q1023,(N1023:P1023,Q1023:AE1023)),0)</f>
        <v>4</v>
      </c>
      <c r="BB1023" s="3">
        <f>IF(R1023&gt;0,RANK(R1023,(N1023:P1023,Q1023:AE1023)),0)</f>
        <v>0</v>
      </c>
      <c r="BC1023" s="3">
        <f>IF(S1023&gt;0,RANK(S1023,(N1023:P1023,Q1023:AE1023)),0)</f>
        <v>0</v>
      </c>
      <c r="BD1023" s="3">
        <f>IF(T1023&gt;0,RANK(T1023,(N1023:P1023,Q1023:AE1023)),0)</f>
        <v>0</v>
      </c>
      <c r="BE1023" s="2">
        <f t="shared" si="425"/>
        <v>2.2271714922048997E-3</v>
      </c>
      <c r="BF1023" s="2">
        <f t="shared" si="426"/>
        <v>0</v>
      </c>
      <c r="BG1023" s="2">
        <f t="shared" si="427"/>
        <v>0</v>
      </c>
      <c r="BH1023" s="2">
        <f t="shared" si="428"/>
        <v>0</v>
      </c>
      <c r="BJ1023" t="s">
        <v>298</v>
      </c>
      <c r="BK1023" t="s">
        <v>448</v>
      </c>
      <c r="BL1023">
        <v>1</v>
      </c>
      <c r="BN1023">
        <v>0</v>
      </c>
      <c r="BO1023" s="60">
        <v>20</v>
      </c>
      <c r="BP1023" s="62">
        <v>179</v>
      </c>
      <c r="BQ1023" s="66">
        <f t="shared" si="429"/>
        <v>20179</v>
      </c>
      <c r="BR1023" s="66">
        <f t="shared" si="417"/>
        <v>20179</v>
      </c>
      <c r="BS1023" s="3" t="s">
        <v>3083</v>
      </c>
      <c r="CD1023" s="38">
        <f t="shared" si="430"/>
        <v>1347</v>
      </c>
    </row>
    <row r="1024" spans="1:91" ht="14" hidden="1" customHeight="1" outlineLevel="1" x14ac:dyDescent="0.2">
      <c r="A1024" t="s">
        <v>2820</v>
      </c>
      <c r="B1024" t="s">
        <v>448</v>
      </c>
      <c r="C1024" s="1">
        <f t="shared" si="418"/>
        <v>2528</v>
      </c>
      <c r="D1024" s="3">
        <f>IF(N1024&gt;0, RANK(N1024,(N1024:P1024,Q1024:AE1024)),0)</f>
        <v>2</v>
      </c>
      <c r="E1024" s="3">
        <f>IF(O1024&gt;0,RANK(O1024,(N1024:P1024,Q1024:AE1024)),0)</f>
        <v>1</v>
      </c>
      <c r="F1024" s="3">
        <f>IF(P1024&gt;0,RANK(P1024,(N1024:P1024,Q1024:AE1024)),0)</f>
        <v>3</v>
      </c>
      <c r="G1024" s="1">
        <f t="shared" si="419"/>
        <v>1748</v>
      </c>
      <c r="H1024" s="2">
        <f t="shared" si="420"/>
        <v>0.69145569620253167</v>
      </c>
      <c r="I1024" s="2"/>
      <c r="J1024" s="2">
        <f t="shared" si="421"/>
        <v>0.14438291139240506</v>
      </c>
      <c r="K1024" s="2">
        <f t="shared" si="422"/>
        <v>0.83583860759493667</v>
      </c>
      <c r="L1024" s="2">
        <f t="shared" si="423"/>
        <v>1.7009493670886076E-2</v>
      </c>
      <c r="M1024" s="2">
        <f t="shared" si="424"/>
        <v>2.7689873417721458E-3</v>
      </c>
      <c r="N1024" s="38">
        <v>365</v>
      </c>
      <c r="O1024" s="38">
        <v>2113</v>
      </c>
      <c r="P1024" s="38">
        <v>43</v>
      </c>
      <c r="Q1024" s="38">
        <v>7</v>
      </c>
      <c r="R1024" s="38"/>
      <c r="S1024" s="38"/>
      <c r="T1024" s="38"/>
      <c r="U1024" s="38"/>
      <c r="V1024" s="38"/>
      <c r="W1024" s="38">
        <f>IF(Copyright!B$11=1,CF1024,0)</f>
        <v>0</v>
      </c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  <c r="BA1024" s="3">
        <f>IF(Q1024&gt;0,RANK(Q1024,(N1024:P1024,Q1024:AE1024)),0)</f>
        <v>4</v>
      </c>
      <c r="BB1024" s="3">
        <f>IF(R1024&gt;0,RANK(R1024,(N1024:P1024,Q1024:AE1024)),0)</f>
        <v>0</v>
      </c>
      <c r="BC1024" s="3">
        <f>IF(S1024&gt;0,RANK(S1024,(N1024:P1024,Q1024:AE1024)),0)</f>
        <v>0</v>
      </c>
      <c r="BD1024" s="3">
        <f>IF(T1024&gt;0,RANK(T1024,(N1024:P1024,Q1024:AE1024)),0)</f>
        <v>0</v>
      </c>
      <c r="BE1024" s="2">
        <f t="shared" si="425"/>
        <v>2.7689873417721519E-3</v>
      </c>
      <c r="BF1024" s="2">
        <f t="shared" si="426"/>
        <v>0</v>
      </c>
      <c r="BG1024" s="2">
        <f t="shared" si="427"/>
        <v>0</v>
      </c>
      <c r="BH1024" s="2">
        <f t="shared" si="428"/>
        <v>0</v>
      </c>
      <c r="BJ1024" t="s">
        <v>2820</v>
      </c>
      <c r="BK1024" t="s">
        <v>448</v>
      </c>
      <c r="BL1024">
        <v>1</v>
      </c>
      <c r="BN1024">
        <v>0</v>
      </c>
      <c r="BO1024" s="60">
        <v>20</v>
      </c>
      <c r="BP1024" s="62">
        <v>181</v>
      </c>
      <c r="BQ1024" s="66">
        <f t="shared" si="429"/>
        <v>20181</v>
      </c>
      <c r="BR1024" s="66">
        <f t="shared" si="417"/>
        <v>20181</v>
      </c>
      <c r="BS1024" s="3" t="s">
        <v>3083</v>
      </c>
      <c r="CD1024" s="38">
        <f t="shared" si="430"/>
        <v>2528</v>
      </c>
    </row>
    <row r="1025" spans="1:95" ht="14" hidden="1" customHeight="1" outlineLevel="1" x14ac:dyDescent="0.2">
      <c r="A1025" t="s">
        <v>1949</v>
      </c>
      <c r="B1025" t="s">
        <v>448</v>
      </c>
      <c r="C1025" s="1">
        <f t="shared" si="418"/>
        <v>1986</v>
      </c>
      <c r="D1025" s="3">
        <f>IF(N1025&gt;0, RANK(N1025,(N1025:P1025,Q1025:AE1025)),0)</f>
        <v>2</v>
      </c>
      <c r="E1025" s="3">
        <f>IF(O1025&gt;0,RANK(O1025,(N1025:P1025,Q1025:AE1025)),0)</f>
        <v>1</v>
      </c>
      <c r="F1025" s="3">
        <f>IF(P1025&gt;0,RANK(P1025,(N1025:P1025,Q1025:AE1025)),0)</f>
        <v>3</v>
      </c>
      <c r="G1025" s="1">
        <f t="shared" si="419"/>
        <v>1361</v>
      </c>
      <c r="H1025" s="2">
        <f t="shared" si="420"/>
        <v>0.68529707955689834</v>
      </c>
      <c r="I1025" s="2"/>
      <c r="J1025" s="2">
        <f t="shared" si="421"/>
        <v>0.14954682779456194</v>
      </c>
      <c r="K1025" s="2">
        <f t="shared" si="422"/>
        <v>0.83484390735146019</v>
      </c>
      <c r="L1025" s="2">
        <f t="shared" si="423"/>
        <v>1.2588116817724069E-2</v>
      </c>
      <c r="M1025" s="2">
        <f t="shared" si="424"/>
        <v>3.0211480362537756E-3</v>
      </c>
      <c r="N1025" s="38">
        <v>297</v>
      </c>
      <c r="O1025" s="38">
        <v>1658</v>
      </c>
      <c r="P1025" s="38">
        <v>25</v>
      </c>
      <c r="Q1025" s="38">
        <v>6</v>
      </c>
      <c r="R1025" s="38"/>
      <c r="S1025" s="38"/>
      <c r="T1025" s="38"/>
      <c r="U1025" s="38"/>
      <c r="V1025" s="38"/>
      <c r="W1025" s="38">
        <f>IF(Copyright!B$11=1,CF1025,0)</f>
        <v>0</v>
      </c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  <c r="BA1025" s="3">
        <f>IF(Q1025&gt;0,RANK(Q1025,(N1025:P1025,Q1025:AE1025)),0)</f>
        <v>4</v>
      </c>
      <c r="BB1025" s="3">
        <f>IF(R1025&gt;0,RANK(R1025,(N1025:P1025,Q1025:AE1025)),0)</f>
        <v>0</v>
      </c>
      <c r="BC1025" s="3">
        <f>IF(S1025&gt;0,RANK(S1025,(N1025:P1025,Q1025:AE1025)),0)</f>
        <v>0</v>
      </c>
      <c r="BD1025" s="3">
        <f>IF(T1025&gt;0,RANK(T1025,(N1025:P1025,Q1025:AE1025)),0)</f>
        <v>0</v>
      </c>
      <c r="BE1025" s="2">
        <f t="shared" si="425"/>
        <v>3.0211480362537764E-3</v>
      </c>
      <c r="BF1025" s="2">
        <f t="shared" si="426"/>
        <v>0</v>
      </c>
      <c r="BG1025" s="2">
        <f t="shared" si="427"/>
        <v>0</v>
      </c>
      <c r="BH1025" s="2">
        <f t="shared" si="428"/>
        <v>0</v>
      </c>
      <c r="BJ1025" t="s">
        <v>1949</v>
      </c>
      <c r="BK1025" t="s">
        <v>448</v>
      </c>
      <c r="BL1025">
        <v>1</v>
      </c>
      <c r="BN1025">
        <v>0</v>
      </c>
      <c r="BO1025" s="60">
        <v>20</v>
      </c>
      <c r="BP1025" s="62">
        <v>183</v>
      </c>
      <c r="BQ1025" s="66">
        <f t="shared" si="429"/>
        <v>20183</v>
      </c>
      <c r="BR1025" s="66">
        <f t="shared" si="417"/>
        <v>20183</v>
      </c>
      <c r="BS1025" s="3" t="s">
        <v>3083</v>
      </c>
      <c r="CD1025" s="38">
        <f t="shared" si="430"/>
        <v>1986</v>
      </c>
    </row>
    <row r="1026" spans="1:95" ht="14" hidden="1" customHeight="1" outlineLevel="1" x14ac:dyDescent="0.2">
      <c r="A1026" t="s">
        <v>2632</v>
      </c>
      <c r="B1026" t="s">
        <v>448</v>
      </c>
      <c r="C1026" s="1">
        <f t="shared" si="418"/>
        <v>1887</v>
      </c>
      <c r="D1026" s="3">
        <f>IF(N1026&gt;0, RANK(N1026,(N1026:P1026,Q1026:AE1026)),0)</f>
        <v>2</v>
      </c>
      <c r="E1026" s="3">
        <f>IF(O1026&gt;0,RANK(O1026,(N1026:P1026,Q1026:AE1026)),0)</f>
        <v>1</v>
      </c>
      <c r="F1026" s="3">
        <f>IF(P1026&gt;0,RANK(P1026,(N1026:P1026,Q1026:AE1026)),0)</f>
        <v>3</v>
      </c>
      <c r="G1026" s="1">
        <f t="shared" si="419"/>
        <v>1204</v>
      </c>
      <c r="H1026" s="2">
        <f t="shared" si="420"/>
        <v>0.63804981452040277</v>
      </c>
      <c r="I1026" s="2"/>
      <c r="J1026" s="2">
        <f t="shared" si="421"/>
        <v>0.17170111287758347</v>
      </c>
      <c r="K1026" s="2">
        <f t="shared" si="422"/>
        <v>0.80975092739798626</v>
      </c>
      <c r="L1026" s="2">
        <f t="shared" si="423"/>
        <v>1.1658717541070483E-2</v>
      </c>
      <c r="M1026" s="2">
        <f t="shared" si="424"/>
        <v>6.8892421833597582E-3</v>
      </c>
      <c r="N1026" s="38">
        <v>324</v>
      </c>
      <c r="O1026" s="38">
        <v>1528</v>
      </c>
      <c r="P1026" s="38">
        <v>22</v>
      </c>
      <c r="Q1026" s="38">
        <v>13</v>
      </c>
      <c r="R1026" s="38"/>
      <c r="S1026" s="38"/>
      <c r="T1026" s="38"/>
      <c r="U1026" s="38"/>
      <c r="V1026" s="38"/>
      <c r="W1026" s="38">
        <f>IF(Copyright!B$11=1,CF1026,0)</f>
        <v>0</v>
      </c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  <c r="BA1026" s="3">
        <f>IF(Q1026&gt;0,RANK(Q1026,(N1026:P1026,Q1026:AE1026)),0)</f>
        <v>4</v>
      </c>
      <c r="BB1026" s="3">
        <f>IF(R1026&gt;0,RANK(R1026,(N1026:P1026,Q1026:AE1026)),0)</f>
        <v>0</v>
      </c>
      <c r="BC1026" s="3">
        <f>IF(S1026&gt;0,RANK(S1026,(N1026:P1026,Q1026:AE1026)),0)</f>
        <v>0</v>
      </c>
      <c r="BD1026" s="3">
        <f>IF(T1026&gt;0,RANK(T1026,(N1026:P1026,Q1026:AE1026)),0)</f>
        <v>0</v>
      </c>
      <c r="BE1026" s="2">
        <f t="shared" si="425"/>
        <v>6.8892421833598302E-3</v>
      </c>
      <c r="BF1026" s="2">
        <f t="shared" si="426"/>
        <v>0</v>
      </c>
      <c r="BG1026" s="2">
        <f t="shared" si="427"/>
        <v>0</v>
      </c>
      <c r="BH1026" s="2">
        <f t="shared" si="428"/>
        <v>0</v>
      </c>
      <c r="BJ1026" t="s">
        <v>2632</v>
      </c>
      <c r="BK1026" t="s">
        <v>448</v>
      </c>
      <c r="BL1026">
        <v>4</v>
      </c>
      <c r="BN1026">
        <v>0</v>
      </c>
      <c r="BO1026" s="60">
        <v>20</v>
      </c>
      <c r="BP1026" s="62">
        <v>185</v>
      </c>
      <c r="BQ1026" s="66">
        <f t="shared" si="429"/>
        <v>20185</v>
      </c>
      <c r="BR1026" s="66">
        <f t="shared" si="417"/>
        <v>20185</v>
      </c>
      <c r="BS1026" s="3" t="s">
        <v>3083</v>
      </c>
      <c r="CD1026" s="38">
        <f t="shared" si="430"/>
        <v>1887</v>
      </c>
    </row>
    <row r="1027" spans="1:95" ht="14" hidden="1" customHeight="1" outlineLevel="1" x14ac:dyDescent="0.2">
      <c r="A1027" t="s">
        <v>2471</v>
      </c>
      <c r="B1027" t="s">
        <v>448</v>
      </c>
      <c r="C1027" s="1">
        <f t="shared" si="418"/>
        <v>651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>IF(P1027&gt;0,RANK(P1027,(N1027:P1027,Q1027:AE1027)),0)</f>
        <v>3</v>
      </c>
      <c r="G1027" s="1">
        <f t="shared" si="419"/>
        <v>417</v>
      </c>
      <c r="H1027" s="2">
        <f t="shared" si="420"/>
        <v>0.64055299539170507</v>
      </c>
      <c r="I1027" s="2"/>
      <c r="J1027" s="2">
        <f t="shared" si="421"/>
        <v>0.17050691244239632</v>
      </c>
      <c r="K1027" s="2">
        <f t="shared" si="422"/>
        <v>0.81105990783410142</v>
      </c>
      <c r="L1027" s="2">
        <f t="shared" si="423"/>
        <v>1.3824884792626729E-2</v>
      </c>
      <c r="M1027" s="2">
        <f t="shared" si="424"/>
        <v>4.6082949308754954E-3</v>
      </c>
      <c r="N1027" s="38">
        <v>111</v>
      </c>
      <c r="O1027" s="38">
        <v>528</v>
      </c>
      <c r="P1027" s="38">
        <v>9</v>
      </c>
      <c r="Q1027" s="38">
        <v>3</v>
      </c>
      <c r="R1027" s="38"/>
      <c r="S1027" s="38"/>
      <c r="T1027" s="38"/>
      <c r="U1027" s="38"/>
      <c r="V1027" s="38"/>
      <c r="W1027" s="38">
        <f>IF(Copyright!B$11=1,CF1027,0)</f>
        <v>0</v>
      </c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  <c r="BA1027" s="3">
        <f>IF(Q1027&gt;0,RANK(Q1027,(N1027:P1027,Q1027:AE1027)),0)</f>
        <v>4</v>
      </c>
      <c r="BB1027" s="3">
        <f>IF(R1027&gt;0,RANK(R1027,(N1027:P1027,Q1027:AE1027)),0)</f>
        <v>0</v>
      </c>
      <c r="BC1027" s="3">
        <f>IF(S1027&gt;0,RANK(S1027,(N1027:P1027,Q1027:AE1027)),0)</f>
        <v>0</v>
      </c>
      <c r="BD1027" s="3">
        <f>IF(T1027&gt;0,RANK(T1027,(N1027:P1027,Q1027:AE1027)),0)</f>
        <v>0</v>
      </c>
      <c r="BE1027" s="2">
        <f t="shared" si="425"/>
        <v>4.608294930875576E-3</v>
      </c>
      <c r="BF1027" s="2">
        <f t="shared" si="426"/>
        <v>0</v>
      </c>
      <c r="BG1027" s="2">
        <f t="shared" si="427"/>
        <v>0</v>
      </c>
      <c r="BH1027" s="2">
        <f t="shared" si="428"/>
        <v>0</v>
      </c>
      <c r="BJ1027" t="s">
        <v>2471</v>
      </c>
      <c r="BK1027" t="s">
        <v>448</v>
      </c>
      <c r="BL1027">
        <v>1</v>
      </c>
      <c r="BN1027">
        <v>0</v>
      </c>
      <c r="BO1027" s="60">
        <v>20</v>
      </c>
      <c r="BP1027" s="62">
        <v>187</v>
      </c>
      <c r="BQ1027" s="66">
        <f t="shared" si="429"/>
        <v>20187</v>
      </c>
      <c r="BR1027" s="66">
        <f t="shared" si="417"/>
        <v>20187</v>
      </c>
      <c r="BS1027" s="3" t="s">
        <v>3083</v>
      </c>
      <c r="CD1027" s="38">
        <f t="shared" si="430"/>
        <v>651</v>
      </c>
    </row>
    <row r="1028" spans="1:95" ht="14" hidden="1" customHeight="1" outlineLevel="1" x14ac:dyDescent="0.2">
      <c r="A1028" t="s">
        <v>2725</v>
      </c>
      <c r="B1028" t="s">
        <v>448</v>
      </c>
      <c r="C1028" s="1">
        <f t="shared" si="418"/>
        <v>1796</v>
      </c>
      <c r="D1028" s="3">
        <f>IF(N1028&gt;0, RANK(N1028,(N1028:P1028,Q1028:AE1028)),0)</f>
        <v>2</v>
      </c>
      <c r="E1028" s="3">
        <f>IF(O1028&gt;0,RANK(O1028,(N1028:P1028,Q1028:AE1028)),0)</f>
        <v>1</v>
      </c>
      <c r="F1028" s="3">
        <f>IF(P1028&gt;0,RANK(P1028,(N1028:P1028,Q1028:AE1028)),0)</f>
        <v>3</v>
      </c>
      <c r="G1028" s="1">
        <f t="shared" si="419"/>
        <v>1352</v>
      </c>
      <c r="H1028" s="2">
        <f t="shared" si="420"/>
        <v>0.75278396436525608</v>
      </c>
      <c r="I1028" s="2"/>
      <c r="J1028" s="2">
        <f t="shared" si="421"/>
        <v>0.11525612472160357</v>
      </c>
      <c r="K1028" s="2">
        <f t="shared" si="422"/>
        <v>0.8680400890868597</v>
      </c>
      <c r="L1028" s="2">
        <f t="shared" si="423"/>
        <v>1.1135857461024499E-2</v>
      </c>
      <c r="M1028" s="2">
        <f t="shared" si="424"/>
        <v>5.5679287305122858E-3</v>
      </c>
      <c r="N1028" s="38">
        <v>207</v>
      </c>
      <c r="O1028" s="38">
        <v>1559</v>
      </c>
      <c r="P1028" s="38">
        <v>20</v>
      </c>
      <c r="Q1028" s="38">
        <v>10</v>
      </c>
      <c r="R1028" s="38"/>
      <c r="S1028" s="38"/>
      <c r="T1028" s="38"/>
      <c r="U1028" s="38"/>
      <c r="V1028" s="38"/>
      <c r="W1028" s="38">
        <f>IF(Copyright!B$11=1,CF1028,0)</f>
        <v>0</v>
      </c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  <c r="BA1028" s="3">
        <f>IF(Q1028&gt;0,RANK(Q1028,(N1028:P1028,Q1028:AE1028)),0)</f>
        <v>4</v>
      </c>
      <c r="BB1028" s="3">
        <f>IF(R1028&gt;0,RANK(R1028,(N1028:P1028,Q1028:AE1028)),0)</f>
        <v>0</v>
      </c>
      <c r="BC1028" s="3">
        <f>IF(S1028&gt;0,RANK(S1028,(N1028:P1028,Q1028:AE1028)),0)</f>
        <v>0</v>
      </c>
      <c r="BD1028" s="3">
        <f>IF(T1028&gt;0,RANK(T1028,(N1028:P1028,Q1028:AE1028)),0)</f>
        <v>0</v>
      </c>
      <c r="BE1028" s="2">
        <f t="shared" si="425"/>
        <v>5.5679287305122494E-3</v>
      </c>
      <c r="BF1028" s="2">
        <f t="shared" si="426"/>
        <v>0</v>
      </c>
      <c r="BG1028" s="2">
        <f t="shared" si="427"/>
        <v>0</v>
      </c>
      <c r="BH1028" s="2">
        <f t="shared" si="428"/>
        <v>0</v>
      </c>
      <c r="BJ1028" t="s">
        <v>2725</v>
      </c>
      <c r="BK1028" t="s">
        <v>448</v>
      </c>
      <c r="BL1028">
        <v>1</v>
      </c>
      <c r="BN1028">
        <v>0</v>
      </c>
      <c r="BO1028" s="60">
        <v>20</v>
      </c>
      <c r="BP1028" s="62">
        <v>189</v>
      </c>
      <c r="BQ1028" s="66">
        <f t="shared" si="429"/>
        <v>20189</v>
      </c>
      <c r="BR1028" s="66">
        <f t="shared" si="417"/>
        <v>20189</v>
      </c>
      <c r="BS1028" s="3" t="s">
        <v>3083</v>
      </c>
      <c r="CD1028" s="38">
        <f t="shared" si="430"/>
        <v>1796</v>
      </c>
    </row>
    <row r="1029" spans="1:95" ht="14" hidden="1" customHeight="1" outlineLevel="1" x14ac:dyDescent="0.2">
      <c r="A1029" t="s">
        <v>3099</v>
      </c>
      <c r="B1029" t="s">
        <v>448</v>
      </c>
      <c r="C1029" s="1">
        <f t="shared" si="418"/>
        <v>10379</v>
      </c>
      <c r="D1029" s="3">
        <f>IF(N1029&gt;0, RANK(N1029,(N1029:P1029,Q1029:AE1029)),0)</f>
        <v>2</v>
      </c>
      <c r="E1029" s="3">
        <f>IF(O1029&gt;0,RANK(O1029,(N1029:P1029,Q1029:AE1029)),0)</f>
        <v>1</v>
      </c>
      <c r="F1029" s="3">
        <f>IF(P1029&gt;0,RANK(P1029,(N1029:P1029,Q1029:AE1029)),0)</f>
        <v>3</v>
      </c>
      <c r="G1029" s="1">
        <f t="shared" si="419"/>
        <v>5148</v>
      </c>
      <c r="H1029" s="2">
        <f t="shared" si="420"/>
        <v>0.49600154157433279</v>
      </c>
      <c r="I1029" s="2"/>
      <c r="J1029" s="2">
        <f t="shared" si="421"/>
        <v>0.24038924751902882</v>
      </c>
      <c r="K1029" s="2">
        <f t="shared" si="422"/>
        <v>0.73639078909336164</v>
      </c>
      <c r="L1029" s="2">
        <f t="shared" si="423"/>
        <v>1.4644956161479912E-2</v>
      </c>
      <c r="M1029" s="2">
        <f t="shared" si="424"/>
        <v>8.575007226129654E-3</v>
      </c>
      <c r="N1029" s="38">
        <v>2495</v>
      </c>
      <c r="O1029" s="38">
        <v>7643</v>
      </c>
      <c r="P1029" s="38">
        <v>152</v>
      </c>
      <c r="Q1029" s="38">
        <v>57</v>
      </c>
      <c r="R1029" s="38"/>
      <c r="S1029" s="38"/>
      <c r="T1029" s="38"/>
      <c r="U1029" s="38"/>
      <c r="V1029" s="38"/>
      <c r="W1029" s="38">
        <f>IF(Copyright!B$11=1,CF1029,0)</f>
        <v>32</v>
      </c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  <c r="BA1029" s="3">
        <f>IF(Q1029&gt;0,RANK(Q1029,(N1029:P1029,Q1029:AE1029)),0)</f>
        <v>4</v>
      </c>
      <c r="BB1029" s="3">
        <f>IF(R1029&gt;0,RANK(R1029,(N1029:P1029,Q1029:AE1029)),0)</f>
        <v>0</v>
      </c>
      <c r="BC1029" s="3">
        <f>IF(S1029&gt;0,RANK(S1029,(N1029:P1029,Q1029:AE1029)),0)</f>
        <v>0</v>
      </c>
      <c r="BD1029" s="3">
        <f>IF(T1029&gt;0,RANK(T1029,(N1029:P1029,Q1029:AE1029)),0)</f>
        <v>0</v>
      </c>
      <c r="BE1029" s="2">
        <f t="shared" si="425"/>
        <v>5.4918585605549667E-3</v>
      </c>
      <c r="BF1029" s="2">
        <f t="shared" si="426"/>
        <v>0</v>
      </c>
      <c r="BG1029" s="2">
        <f t="shared" si="427"/>
        <v>0</v>
      </c>
      <c r="BH1029" s="2">
        <f t="shared" si="428"/>
        <v>0</v>
      </c>
      <c r="BJ1029" t="s">
        <v>3099</v>
      </c>
      <c r="BK1029" t="s">
        <v>448</v>
      </c>
      <c r="BL1029">
        <v>4</v>
      </c>
      <c r="BN1029">
        <v>0</v>
      </c>
      <c r="BO1029" s="60">
        <v>20</v>
      </c>
      <c r="BP1029" s="62">
        <v>191</v>
      </c>
      <c r="BQ1029" s="66">
        <f t="shared" si="429"/>
        <v>20191</v>
      </c>
      <c r="BR1029" s="66">
        <f t="shared" si="417"/>
        <v>20191</v>
      </c>
      <c r="BS1029" s="3" t="s">
        <v>3083</v>
      </c>
      <c r="BY1029" s="73"/>
      <c r="CB1029" s="95"/>
      <c r="CD1029" s="38">
        <f t="shared" si="430"/>
        <v>-202</v>
      </c>
      <c r="CE1029" s="38">
        <v>10581</v>
      </c>
      <c r="CF1029" s="38">
        <v>32</v>
      </c>
      <c r="CM1029" s="51"/>
    </row>
    <row r="1030" spans="1:95" ht="14" hidden="1" customHeight="1" outlineLevel="1" x14ac:dyDescent="0.2">
      <c r="A1030" t="s">
        <v>1882</v>
      </c>
      <c r="B1030" t="s">
        <v>448</v>
      </c>
      <c r="C1030" s="1">
        <f t="shared" ref="C1030:C1039" si="431">SUM(N1030:AY1030)</f>
        <v>3578</v>
      </c>
      <c r="D1030" s="3">
        <f>IF(N1030&gt;0, RANK(N1030,(N1030:P1030,Q1030:AE1030)),0)</f>
        <v>2</v>
      </c>
      <c r="E1030" s="3">
        <f>IF(O1030&gt;0,RANK(O1030,(N1030:P1030,Q1030:AE1030)),0)</f>
        <v>1</v>
      </c>
      <c r="F1030" s="3">
        <f>IF(P1030&gt;0,RANK(P1030,(N1030:P1030,Q1030:AE1030)),0)</f>
        <v>3</v>
      </c>
      <c r="G1030" s="1">
        <f t="shared" ref="G1030:G1039" si="432">IF(C1030&gt;0,MAX(N1030:P1030)-LARGE(N1030:P1030,2),0)</f>
        <v>2344</v>
      </c>
      <c r="H1030" s="2">
        <f t="shared" ref="H1030:H1039" si="433">IF(C1030&gt;0,G1030/C1030,0)</f>
        <v>0.655114589155953</v>
      </c>
      <c r="I1030" s="2"/>
      <c r="J1030" s="2">
        <f t="shared" ref="J1030:J1039" si="434">IF($C1030=0,"-",N1030/$C1030)</f>
        <v>0.16461710452766909</v>
      </c>
      <c r="K1030" s="2">
        <f t="shared" ref="K1030:K1039" si="435">IF($C1030=0,"-",O1030/$C1030)</f>
        <v>0.81973169368362209</v>
      </c>
      <c r="L1030" s="2">
        <f t="shared" ref="L1030:L1039" si="436">IF($C1030=0,"-",P1030/$C1030)</f>
        <v>1.2576858580212409E-2</v>
      </c>
      <c r="M1030" s="2">
        <f t="shared" ref="M1030:M1039" si="437">IF(C1030=0,"-",(1-J1030-K1030-L1030))</f>
        <v>3.0743432084964148E-3</v>
      </c>
      <c r="N1030" s="38">
        <v>589</v>
      </c>
      <c r="O1030" s="38">
        <v>2933</v>
      </c>
      <c r="P1030" s="38">
        <v>45</v>
      </c>
      <c r="Q1030" s="38">
        <v>11</v>
      </c>
      <c r="R1030" s="38"/>
      <c r="S1030" s="38"/>
      <c r="T1030" s="38"/>
      <c r="U1030" s="38"/>
      <c r="V1030" s="38"/>
      <c r="W1030" s="38">
        <f>IF(Copyright!B$11=1,CF1030,0)</f>
        <v>0</v>
      </c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  <c r="BA1030" s="3">
        <f>IF(Q1030&gt;0,RANK(Q1030,(N1030:P1030,Q1030:AE1030)),0)</f>
        <v>4</v>
      </c>
      <c r="BB1030" s="3">
        <f>IF(R1030&gt;0,RANK(R1030,(N1030:P1030,Q1030:AE1030)),0)</f>
        <v>0</v>
      </c>
      <c r="BC1030" s="3">
        <f>IF(S1030&gt;0,RANK(S1030,(N1030:P1030,Q1030:AE1030)),0)</f>
        <v>0</v>
      </c>
      <c r="BD1030" s="3">
        <f>IF(T1030&gt;0,RANK(T1030,(N1030:P1030,Q1030:AE1030)),0)</f>
        <v>0</v>
      </c>
      <c r="BE1030" s="2">
        <f t="shared" ref="BE1030:BE1039" si="438">IF($C1030=0,"-",Q1030/$C1030)</f>
        <v>3.0743432084963667E-3</v>
      </c>
      <c r="BF1030" s="2">
        <f t="shared" ref="BF1030:BF1039" si="439">IF($C1030=0,"-",R1030/$C1030)</f>
        <v>0</v>
      </c>
      <c r="BG1030" s="2">
        <f t="shared" ref="BG1030:BG1039" si="440">IF($C1030=0,"-",S1030/$C1030)</f>
        <v>0</v>
      </c>
      <c r="BH1030" s="2">
        <f t="shared" ref="BH1030:BH1039" si="441">IF($C1030=0,"-",T1030/$C1030)</f>
        <v>0</v>
      </c>
      <c r="BJ1030" t="s">
        <v>1882</v>
      </c>
      <c r="BK1030" t="s">
        <v>448</v>
      </c>
      <c r="BL1030">
        <v>1</v>
      </c>
      <c r="BN1030">
        <v>0</v>
      </c>
      <c r="BO1030" s="60">
        <v>20</v>
      </c>
      <c r="BP1030" s="62">
        <v>193</v>
      </c>
      <c r="BQ1030" s="66">
        <f t="shared" ref="BQ1030:BQ1038" si="442">1000*BO1030+BP1030</f>
        <v>20193</v>
      </c>
      <c r="BR1030" s="66">
        <f t="shared" si="417"/>
        <v>20193</v>
      </c>
      <c r="BS1030" s="3" t="s">
        <v>3083</v>
      </c>
      <c r="CD1030" s="38">
        <f t="shared" si="430"/>
        <v>3578</v>
      </c>
    </row>
    <row r="1031" spans="1:95" ht="14" hidden="1" customHeight="1" outlineLevel="1" x14ac:dyDescent="0.2">
      <c r="A1031" t="s">
        <v>2288</v>
      </c>
      <c r="B1031" t="s">
        <v>448</v>
      </c>
      <c r="C1031" s="1">
        <f t="shared" si="431"/>
        <v>1570</v>
      </c>
      <c r="D1031" s="3">
        <f>IF(N1031&gt;0, RANK(N1031,(N1031:P1031,Q1031:AE1031)),0)</f>
        <v>2</v>
      </c>
      <c r="E1031" s="3">
        <f>IF(O1031&gt;0,RANK(O1031,(N1031:P1031,Q1031:AE1031)),0)</f>
        <v>1</v>
      </c>
      <c r="F1031" s="3">
        <f>IF(P1031&gt;0,RANK(P1031,(N1031:P1031,Q1031:AE1031)),0)</f>
        <v>3</v>
      </c>
      <c r="G1031" s="1">
        <f t="shared" si="432"/>
        <v>1113</v>
      </c>
      <c r="H1031" s="2">
        <f t="shared" si="433"/>
        <v>0.70891719745222925</v>
      </c>
      <c r="I1031" s="2"/>
      <c r="J1031" s="2">
        <f t="shared" si="434"/>
        <v>0.1356687898089172</v>
      </c>
      <c r="K1031" s="2">
        <f t="shared" si="435"/>
        <v>0.84458598726114653</v>
      </c>
      <c r="L1031" s="2">
        <f t="shared" si="436"/>
        <v>1.5923566878980892E-2</v>
      </c>
      <c r="M1031" s="2">
        <f t="shared" si="437"/>
        <v>3.8216560509554097E-3</v>
      </c>
      <c r="N1031" s="38">
        <v>213</v>
      </c>
      <c r="O1031" s="38">
        <v>1326</v>
      </c>
      <c r="P1031" s="38">
        <v>25</v>
      </c>
      <c r="Q1031" s="38">
        <v>2</v>
      </c>
      <c r="R1031" s="38"/>
      <c r="S1031" s="38"/>
      <c r="T1031" s="38"/>
      <c r="U1031" s="38"/>
      <c r="V1031" s="38"/>
      <c r="W1031" s="38">
        <f>IF(Copyright!B$11=1,CF1031,0)</f>
        <v>4</v>
      </c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  <c r="BA1031" s="3">
        <f>IF(Q1031&gt;0,RANK(Q1031,(N1031:P1031,Q1031:AE1031)),0)</f>
        <v>5</v>
      </c>
      <c r="BB1031" s="3">
        <f>IF(R1031&gt;0,RANK(R1031,(N1031:P1031,Q1031:AE1031)),0)</f>
        <v>0</v>
      </c>
      <c r="BC1031" s="3">
        <f>IF(S1031&gt;0,RANK(S1031,(N1031:P1031,Q1031:AE1031)),0)</f>
        <v>0</v>
      </c>
      <c r="BD1031" s="3">
        <f>IF(T1031&gt;0,RANK(T1031,(N1031:P1031,Q1031:AE1031)),0)</f>
        <v>0</v>
      </c>
      <c r="BE1031" s="2">
        <f t="shared" si="438"/>
        <v>1.2738853503184713E-3</v>
      </c>
      <c r="BF1031" s="2">
        <f t="shared" si="439"/>
        <v>0</v>
      </c>
      <c r="BG1031" s="2">
        <f t="shared" si="440"/>
        <v>0</v>
      </c>
      <c r="BH1031" s="2">
        <f t="shared" si="441"/>
        <v>0</v>
      </c>
      <c r="BJ1031" t="s">
        <v>2288</v>
      </c>
      <c r="BK1031" t="s">
        <v>448</v>
      </c>
      <c r="BL1031">
        <v>1</v>
      </c>
      <c r="BN1031">
        <v>0</v>
      </c>
      <c r="BO1031" s="60">
        <v>20</v>
      </c>
      <c r="BP1031" s="62">
        <v>195</v>
      </c>
      <c r="BQ1031" s="66">
        <f t="shared" si="442"/>
        <v>20195</v>
      </c>
      <c r="BR1031" s="66">
        <f t="shared" si="417"/>
        <v>20195</v>
      </c>
      <c r="BS1031" s="3" t="s">
        <v>3083</v>
      </c>
      <c r="CB1031" s="95"/>
      <c r="CD1031" s="38">
        <f t="shared" si="430"/>
        <v>-21</v>
      </c>
      <c r="CE1031" s="38">
        <v>1591</v>
      </c>
      <c r="CF1031" s="38">
        <v>4</v>
      </c>
      <c r="CM1031" s="51"/>
    </row>
    <row r="1032" spans="1:95" ht="14" hidden="1" customHeight="1" outlineLevel="1" x14ac:dyDescent="0.2">
      <c r="A1032" t="s">
        <v>2177</v>
      </c>
      <c r="B1032" t="s">
        <v>448</v>
      </c>
      <c r="C1032" s="1">
        <f t="shared" si="431"/>
        <v>3792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>IF(P1032&gt;0,RANK(P1032,(N1032:P1032,Q1032:AE1032)),0)</f>
        <v>3</v>
      </c>
      <c r="G1032" s="1">
        <f t="shared" si="432"/>
        <v>1822</v>
      </c>
      <c r="H1032" s="2">
        <f t="shared" si="433"/>
        <v>0.48048523206751054</v>
      </c>
      <c r="I1032" s="2"/>
      <c r="J1032" s="2">
        <f t="shared" si="434"/>
        <v>0.24657172995780591</v>
      </c>
      <c r="K1032" s="2">
        <f t="shared" si="435"/>
        <v>0.72705696202531644</v>
      </c>
      <c r="L1032" s="2">
        <f t="shared" si="436"/>
        <v>1.45042194092827E-2</v>
      </c>
      <c r="M1032" s="2">
        <f t="shared" si="437"/>
        <v>1.1867088607595003E-2</v>
      </c>
      <c r="N1032" s="38">
        <v>935</v>
      </c>
      <c r="O1032" s="38">
        <v>2757</v>
      </c>
      <c r="P1032" s="38">
        <v>55</v>
      </c>
      <c r="Q1032" s="38">
        <v>21</v>
      </c>
      <c r="R1032" s="38"/>
      <c r="S1032" s="38"/>
      <c r="T1032" s="38"/>
      <c r="U1032" s="38"/>
      <c r="V1032" s="38"/>
      <c r="W1032" s="38">
        <f>IF(Copyright!B$11=1,CF1032,0)</f>
        <v>24</v>
      </c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  <c r="BA1032" s="3">
        <f>IF(Q1032&gt;0,RANK(Q1032,(N1032:P1032,Q1032:AE1032)),0)</f>
        <v>5</v>
      </c>
      <c r="BB1032" s="3">
        <f>IF(R1032&gt;0,RANK(R1032,(N1032:P1032,Q1032:AE1032)),0)</f>
        <v>0</v>
      </c>
      <c r="BC1032" s="3">
        <f>IF(S1032&gt;0,RANK(S1032,(N1032:P1032,Q1032:AE1032)),0)</f>
        <v>0</v>
      </c>
      <c r="BD1032" s="3">
        <f>IF(T1032&gt;0,RANK(T1032,(N1032:P1032,Q1032:AE1032)),0)</f>
        <v>0</v>
      </c>
      <c r="BE1032" s="2">
        <f t="shared" si="438"/>
        <v>5.5379746835443038E-3</v>
      </c>
      <c r="BF1032" s="2">
        <f t="shared" si="439"/>
        <v>0</v>
      </c>
      <c r="BG1032" s="2">
        <f t="shared" si="440"/>
        <v>0</v>
      </c>
      <c r="BH1032" s="2">
        <f t="shared" si="441"/>
        <v>0</v>
      </c>
      <c r="BJ1032" t="s">
        <v>2177</v>
      </c>
      <c r="BK1032" t="s">
        <v>448</v>
      </c>
      <c r="BL1032">
        <v>2</v>
      </c>
      <c r="BN1032">
        <v>0</v>
      </c>
      <c r="BO1032" s="60">
        <v>20</v>
      </c>
      <c r="BP1032" s="62">
        <v>197</v>
      </c>
      <c r="BQ1032" s="66">
        <f t="shared" si="442"/>
        <v>20197</v>
      </c>
      <c r="BR1032" s="66">
        <f t="shared" si="417"/>
        <v>20197</v>
      </c>
      <c r="BS1032" s="3" t="s">
        <v>3083</v>
      </c>
      <c r="BY1032" s="73"/>
      <c r="CB1032" s="95"/>
      <c r="CD1032" s="38">
        <f t="shared" si="430"/>
        <v>-68</v>
      </c>
      <c r="CE1032" s="38">
        <v>3860</v>
      </c>
      <c r="CF1032" s="38">
        <v>24</v>
      </c>
      <c r="CM1032" s="51"/>
    </row>
    <row r="1033" spans="1:95" ht="14" hidden="1" customHeight="1" outlineLevel="1" x14ac:dyDescent="0.2">
      <c r="A1033" t="s">
        <v>330</v>
      </c>
      <c r="B1033" t="s">
        <v>448</v>
      </c>
      <c r="C1033" s="1">
        <f t="shared" si="431"/>
        <v>721</v>
      </c>
      <c r="D1033" s="3">
        <f>IF(N1033&gt;0, RANK(N1033,(N1033:P1033,Q1033:AE1033)),0)</f>
        <v>2</v>
      </c>
      <c r="E1033" s="3">
        <f>IF(O1033&gt;0,RANK(O1033,(N1033:P1033,Q1033:AE1033)),0)</f>
        <v>1</v>
      </c>
      <c r="F1033" s="3">
        <f>IF(P1033&gt;0,RANK(P1033,(N1033:P1033,Q1033:AE1033)),0)</f>
        <v>3</v>
      </c>
      <c r="G1033" s="1">
        <f t="shared" si="432"/>
        <v>611</v>
      </c>
      <c r="H1033" s="2">
        <f t="shared" si="433"/>
        <v>0.84743411927877943</v>
      </c>
      <c r="I1033" s="2"/>
      <c r="J1033" s="2">
        <f t="shared" si="434"/>
        <v>6.9348127600554782E-2</v>
      </c>
      <c r="K1033" s="2">
        <f t="shared" si="435"/>
        <v>0.91678224687933429</v>
      </c>
      <c r="L1033" s="2">
        <f t="shared" si="436"/>
        <v>1.3869625520110958E-2</v>
      </c>
      <c r="M1033" s="2">
        <f t="shared" si="437"/>
        <v>-6.9388939039072284E-18</v>
      </c>
      <c r="N1033" s="38">
        <v>50</v>
      </c>
      <c r="O1033" s="38">
        <v>661</v>
      </c>
      <c r="P1033" s="38">
        <v>10</v>
      </c>
      <c r="Q1033" s="38">
        <v>0</v>
      </c>
      <c r="R1033" s="38"/>
      <c r="S1033" s="38"/>
      <c r="T1033" s="38"/>
      <c r="U1033" s="38"/>
      <c r="V1033" s="38"/>
      <c r="W1033" s="38">
        <f>IF(Copyright!B$11=1,CF1033,0)</f>
        <v>0</v>
      </c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  <c r="BA1033" s="3">
        <f>IF(Q1033&gt;0,RANK(Q1033,(N1033:P1033,Q1033:AE1033)),0)</f>
        <v>0</v>
      </c>
      <c r="BB1033" s="3">
        <f>IF(R1033&gt;0,RANK(R1033,(N1033:P1033,Q1033:AE1033)),0)</f>
        <v>0</v>
      </c>
      <c r="BC1033" s="3">
        <f>IF(S1033&gt;0,RANK(S1033,(N1033:P1033,Q1033:AE1033)),0)</f>
        <v>0</v>
      </c>
      <c r="BD1033" s="3">
        <f>IF(T1033&gt;0,RANK(T1033,(N1033:P1033,Q1033:AE1033)),0)</f>
        <v>0</v>
      </c>
      <c r="BE1033" s="2">
        <f t="shared" si="438"/>
        <v>0</v>
      </c>
      <c r="BF1033" s="2">
        <f t="shared" si="439"/>
        <v>0</v>
      </c>
      <c r="BG1033" s="2">
        <f t="shared" si="440"/>
        <v>0</v>
      </c>
      <c r="BH1033" s="2">
        <f t="shared" si="441"/>
        <v>0</v>
      </c>
      <c r="BJ1033" t="s">
        <v>330</v>
      </c>
      <c r="BK1033" t="s">
        <v>448</v>
      </c>
      <c r="BL1033">
        <v>1</v>
      </c>
      <c r="BN1033">
        <v>0</v>
      </c>
      <c r="BO1033" s="60">
        <v>20</v>
      </c>
      <c r="BP1033" s="62">
        <v>199</v>
      </c>
      <c r="BQ1033" s="66">
        <f t="shared" si="442"/>
        <v>20199</v>
      </c>
      <c r="BR1033" s="66">
        <f t="shared" si="417"/>
        <v>20199</v>
      </c>
      <c r="BS1033" s="3" t="s">
        <v>3083</v>
      </c>
      <c r="CD1033" s="38">
        <f t="shared" si="430"/>
        <v>721</v>
      </c>
    </row>
    <row r="1034" spans="1:95" ht="14" hidden="1" customHeight="1" outlineLevel="1" x14ac:dyDescent="0.2">
      <c r="A1034" t="s">
        <v>674</v>
      </c>
      <c r="B1034" t="s">
        <v>448</v>
      </c>
      <c r="C1034" s="1">
        <f t="shared" si="431"/>
        <v>2655</v>
      </c>
      <c r="D1034" s="3">
        <f>IF(N1034&gt;0, RANK(N1034,(N1034:P1034,Q1034:AE1034)),0)</f>
        <v>2</v>
      </c>
      <c r="E1034" s="3">
        <f>IF(O1034&gt;0,RANK(O1034,(N1034:P1034,Q1034:AE1034)),0)</f>
        <v>1</v>
      </c>
      <c r="F1034" s="3">
        <f>IF(P1034&gt;0,RANK(P1034,(N1034:P1034,Q1034:AE1034)),0)</f>
        <v>3</v>
      </c>
      <c r="G1034" s="1">
        <f t="shared" si="432"/>
        <v>1826</v>
      </c>
      <c r="H1034" s="2">
        <f t="shared" si="433"/>
        <v>0.68775894538606408</v>
      </c>
      <c r="I1034" s="2"/>
      <c r="J1034" s="2">
        <f t="shared" si="434"/>
        <v>0.14839924670433144</v>
      </c>
      <c r="K1034" s="2">
        <f t="shared" si="435"/>
        <v>0.83615819209039544</v>
      </c>
      <c r="L1034" s="2">
        <f t="shared" si="436"/>
        <v>1.1299435028248588E-2</v>
      </c>
      <c r="M1034" s="2">
        <f t="shared" si="437"/>
        <v>4.1431261770245101E-3</v>
      </c>
      <c r="N1034" s="38">
        <v>394</v>
      </c>
      <c r="O1034" s="38">
        <v>2220</v>
      </c>
      <c r="P1034" s="38">
        <v>30</v>
      </c>
      <c r="Q1034" s="38">
        <v>11</v>
      </c>
      <c r="R1034" s="38"/>
      <c r="S1034" s="38"/>
      <c r="T1034" s="38"/>
      <c r="U1034" s="38"/>
      <c r="V1034" s="38"/>
      <c r="W1034" s="38">
        <f>IF(Copyright!B$11=1,CF1034,0)</f>
        <v>0</v>
      </c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  <c r="BA1034" s="3">
        <f>IF(Q1034&gt;0,RANK(Q1034,(N1034:P1034,Q1034:AE1034)),0)</f>
        <v>4</v>
      </c>
      <c r="BB1034" s="3">
        <f>IF(R1034&gt;0,RANK(R1034,(N1034:P1034,Q1034:AE1034)),0)</f>
        <v>0</v>
      </c>
      <c r="BC1034" s="3">
        <f>IF(S1034&gt;0,RANK(S1034,(N1034:P1034,Q1034:AE1034)),0)</f>
        <v>0</v>
      </c>
      <c r="BD1034" s="3">
        <f>IF(T1034&gt;0,RANK(T1034,(N1034:P1034,Q1034:AE1034)),0)</f>
        <v>0</v>
      </c>
      <c r="BE1034" s="2">
        <f t="shared" si="438"/>
        <v>4.1431261770244823E-3</v>
      </c>
      <c r="BF1034" s="2">
        <f t="shared" si="439"/>
        <v>0</v>
      </c>
      <c r="BG1034" s="2">
        <f t="shared" si="440"/>
        <v>0</v>
      </c>
      <c r="BH1034" s="2">
        <f t="shared" si="441"/>
        <v>0</v>
      </c>
      <c r="BJ1034" t="s">
        <v>674</v>
      </c>
      <c r="BK1034" t="s">
        <v>448</v>
      </c>
      <c r="BL1034">
        <v>1</v>
      </c>
      <c r="BN1034">
        <v>0</v>
      </c>
      <c r="BO1034" s="60">
        <v>20</v>
      </c>
      <c r="BP1034" s="62">
        <v>201</v>
      </c>
      <c r="BQ1034" s="66">
        <f t="shared" si="442"/>
        <v>20201</v>
      </c>
      <c r="BR1034" s="66">
        <f t="shared" si="417"/>
        <v>20201</v>
      </c>
      <c r="BS1034" s="3" t="s">
        <v>3083</v>
      </c>
      <c r="CD1034" s="38">
        <f t="shared" si="430"/>
        <v>2655</v>
      </c>
    </row>
    <row r="1035" spans="1:95" ht="14" hidden="1" customHeight="1" outlineLevel="1" x14ac:dyDescent="0.2">
      <c r="A1035" t="s">
        <v>1207</v>
      </c>
      <c r="B1035" t="s">
        <v>448</v>
      </c>
      <c r="C1035" s="1">
        <f t="shared" si="431"/>
        <v>845</v>
      </c>
      <c r="D1035" s="3">
        <f>IF(N1035&gt;0, RANK(N1035,(N1035:P1035,Q1035:AE1035)),0)</f>
        <v>2</v>
      </c>
      <c r="E1035" s="3">
        <f>IF(O1035&gt;0,RANK(O1035,(N1035:P1035,Q1035:AE1035)),0)</f>
        <v>1</v>
      </c>
      <c r="F1035" s="3">
        <f>IF(P1035&gt;0,RANK(P1035,(N1035:P1035,Q1035:AE1035)),0)</f>
        <v>3</v>
      </c>
      <c r="G1035" s="1">
        <f t="shared" si="432"/>
        <v>623</v>
      </c>
      <c r="H1035" s="2">
        <f t="shared" si="433"/>
        <v>0.73727810650887571</v>
      </c>
      <c r="I1035" s="2"/>
      <c r="J1035" s="2">
        <f t="shared" si="434"/>
        <v>0.1242603550295858</v>
      </c>
      <c r="K1035" s="2">
        <f t="shared" si="435"/>
        <v>0.86153846153846159</v>
      </c>
      <c r="L1035" s="2">
        <f t="shared" si="436"/>
        <v>1.0650887573964497E-2</v>
      </c>
      <c r="M1035" s="2">
        <f t="shared" si="437"/>
        <v>3.5502958579881495E-3</v>
      </c>
      <c r="N1035" s="38">
        <v>105</v>
      </c>
      <c r="O1035" s="38">
        <v>728</v>
      </c>
      <c r="P1035" s="38">
        <v>9</v>
      </c>
      <c r="Q1035" s="38">
        <v>3</v>
      </c>
      <c r="R1035" s="38"/>
      <c r="S1035" s="38"/>
      <c r="T1035" s="38"/>
      <c r="U1035" s="38"/>
      <c r="V1035" s="38"/>
      <c r="W1035" s="38">
        <f>IF(Copyright!B$11=1,CF1035,0)</f>
        <v>0</v>
      </c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  <c r="BA1035" s="3">
        <f>IF(Q1035&gt;0,RANK(Q1035,(N1035:P1035,Q1035:AE1035)),0)</f>
        <v>4</v>
      </c>
      <c r="BB1035" s="3">
        <f>IF(R1035&gt;0,RANK(R1035,(N1035:P1035,Q1035:AE1035)),0)</f>
        <v>0</v>
      </c>
      <c r="BC1035" s="3">
        <f>IF(S1035&gt;0,RANK(S1035,(N1035:P1035,Q1035:AE1035)),0)</f>
        <v>0</v>
      </c>
      <c r="BD1035" s="3">
        <f>IF(T1035&gt;0,RANK(T1035,(N1035:P1035,Q1035:AE1035)),0)</f>
        <v>0</v>
      </c>
      <c r="BE1035" s="2">
        <f t="shared" si="438"/>
        <v>3.5502958579881655E-3</v>
      </c>
      <c r="BF1035" s="2">
        <f t="shared" si="439"/>
        <v>0</v>
      </c>
      <c r="BG1035" s="2">
        <f t="shared" si="440"/>
        <v>0</v>
      </c>
      <c r="BH1035" s="2">
        <f t="shared" si="441"/>
        <v>0</v>
      </c>
      <c r="BJ1035" t="s">
        <v>1207</v>
      </c>
      <c r="BK1035" t="s">
        <v>448</v>
      </c>
      <c r="BL1035">
        <v>1</v>
      </c>
      <c r="BN1035">
        <v>0</v>
      </c>
      <c r="BO1035" s="60">
        <v>20</v>
      </c>
      <c r="BP1035" s="62">
        <v>203</v>
      </c>
      <c r="BQ1035" s="66">
        <f t="shared" si="442"/>
        <v>20203</v>
      </c>
      <c r="BR1035" s="66">
        <f t="shared" si="417"/>
        <v>20203</v>
      </c>
      <c r="BS1035" s="3" t="s">
        <v>3083</v>
      </c>
      <c r="CD1035" s="38">
        <f t="shared" si="430"/>
        <v>845</v>
      </c>
    </row>
    <row r="1036" spans="1:95" ht="14" hidden="1" customHeight="1" outlineLevel="1" x14ac:dyDescent="0.2">
      <c r="A1036" t="s">
        <v>1208</v>
      </c>
      <c r="B1036" t="s">
        <v>448</v>
      </c>
      <c r="C1036" s="1">
        <f t="shared" si="431"/>
        <v>3548</v>
      </c>
      <c r="D1036" s="3">
        <f>IF(N1036&gt;0, RANK(N1036,(N1036:P1036,Q1036:AE1036)),0)</f>
        <v>2</v>
      </c>
      <c r="E1036" s="3">
        <f>IF(O1036&gt;0,RANK(O1036,(N1036:P1036,Q1036:AE1036)),0)</f>
        <v>1</v>
      </c>
      <c r="F1036" s="3">
        <f>IF(P1036&gt;0,RANK(P1036,(N1036:P1036,Q1036:AE1036)),0)</f>
        <v>3</v>
      </c>
      <c r="G1036" s="1">
        <f t="shared" si="432"/>
        <v>2205</v>
      </c>
      <c r="H1036" s="2">
        <f t="shared" si="433"/>
        <v>0.62147688838782411</v>
      </c>
      <c r="I1036" s="2"/>
      <c r="J1036" s="2">
        <f t="shared" si="434"/>
        <v>0.18066516347237879</v>
      </c>
      <c r="K1036" s="2">
        <f t="shared" si="435"/>
        <v>0.80214205186020293</v>
      </c>
      <c r="L1036" s="2">
        <f t="shared" si="436"/>
        <v>1.0428410372040587E-2</v>
      </c>
      <c r="M1036" s="2">
        <f t="shared" si="437"/>
        <v>6.7643742953776616E-3</v>
      </c>
      <c r="N1036" s="38">
        <v>641</v>
      </c>
      <c r="O1036" s="38">
        <v>2846</v>
      </c>
      <c r="P1036" s="38">
        <v>37</v>
      </c>
      <c r="Q1036" s="38">
        <v>24</v>
      </c>
      <c r="R1036" s="38"/>
      <c r="S1036" s="38"/>
      <c r="T1036" s="38"/>
      <c r="U1036" s="38"/>
      <c r="V1036" s="38"/>
      <c r="W1036" s="38">
        <f>IF(Copyright!B$11=1,CF1036,0)</f>
        <v>0</v>
      </c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  <c r="BA1036" s="3">
        <f>IF(Q1036&gt;0,RANK(Q1036,(N1036:P1036,Q1036:AE1036)),0)</f>
        <v>4</v>
      </c>
      <c r="BB1036" s="3">
        <f>IF(R1036&gt;0,RANK(R1036,(N1036:P1036,Q1036:AE1036)),0)</f>
        <v>0</v>
      </c>
      <c r="BC1036" s="3">
        <f>IF(S1036&gt;0,RANK(S1036,(N1036:P1036,Q1036:AE1036)),0)</f>
        <v>0</v>
      </c>
      <c r="BD1036" s="3">
        <f>IF(T1036&gt;0,RANK(T1036,(N1036:P1036,Q1036:AE1036)),0)</f>
        <v>0</v>
      </c>
      <c r="BE1036" s="2">
        <f t="shared" si="438"/>
        <v>6.7643742953776773E-3</v>
      </c>
      <c r="BF1036" s="2">
        <f t="shared" si="439"/>
        <v>0</v>
      </c>
      <c r="BG1036" s="2">
        <f t="shared" si="440"/>
        <v>0</v>
      </c>
      <c r="BH1036" s="2">
        <f t="shared" si="441"/>
        <v>0</v>
      </c>
      <c r="BJ1036" t="s">
        <v>1208</v>
      </c>
      <c r="BK1036" t="s">
        <v>448</v>
      </c>
      <c r="BL1036">
        <v>2</v>
      </c>
      <c r="BN1036">
        <v>0</v>
      </c>
      <c r="BO1036" s="60">
        <v>20</v>
      </c>
      <c r="BP1036" s="62">
        <v>205</v>
      </c>
      <c r="BQ1036" s="66">
        <f t="shared" si="442"/>
        <v>20205</v>
      </c>
      <c r="BR1036" s="66">
        <f t="shared" si="417"/>
        <v>20205</v>
      </c>
      <c r="BS1036" s="3" t="s">
        <v>3083</v>
      </c>
      <c r="CD1036" s="38">
        <f t="shared" si="430"/>
        <v>3548</v>
      </c>
    </row>
    <row r="1037" spans="1:95" ht="14" hidden="1" customHeight="1" outlineLevel="1" x14ac:dyDescent="0.2">
      <c r="A1037" t="s">
        <v>2872</v>
      </c>
      <c r="B1037" t="s">
        <v>448</v>
      </c>
      <c r="C1037" s="1">
        <f t="shared" si="431"/>
        <v>1476</v>
      </c>
      <c r="D1037" s="3">
        <f>IF(N1037&gt;0, RANK(N1037,(N1037:P1037,Q1037:AE1037)),0)</f>
        <v>2</v>
      </c>
      <c r="E1037" s="3">
        <f>IF(O1037&gt;0,RANK(O1037,(N1037:P1037,Q1037:AE1037)),0)</f>
        <v>1</v>
      </c>
      <c r="F1037" s="3">
        <f>IF(P1037&gt;0,RANK(P1037,(N1037:P1037,Q1037:AE1037)),0)</f>
        <v>3</v>
      </c>
      <c r="G1037" s="1">
        <f t="shared" si="432"/>
        <v>903</v>
      </c>
      <c r="H1037" s="2">
        <f t="shared" si="433"/>
        <v>0.61178861788617889</v>
      </c>
      <c r="I1037" s="2"/>
      <c r="J1037" s="2">
        <f t="shared" si="434"/>
        <v>0.18834688346883469</v>
      </c>
      <c r="K1037" s="2">
        <f t="shared" si="435"/>
        <v>0.80013550135501355</v>
      </c>
      <c r="L1037" s="2">
        <f t="shared" si="436"/>
        <v>8.130081300813009E-3</v>
      </c>
      <c r="M1037" s="2">
        <f t="shared" si="437"/>
        <v>3.3875338753387874E-3</v>
      </c>
      <c r="N1037" s="38">
        <v>278</v>
      </c>
      <c r="O1037" s="38">
        <v>1181</v>
      </c>
      <c r="P1037" s="38">
        <v>12</v>
      </c>
      <c r="Q1037" s="38">
        <v>5</v>
      </c>
      <c r="R1037" s="38"/>
      <c r="S1037" s="38"/>
      <c r="T1037" s="38"/>
      <c r="U1037" s="38"/>
      <c r="V1037" s="38"/>
      <c r="W1037" s="38">
        <f>IF(Copyright!B$11=1,CF1037,0)</f>
        <v>0</v>
      </c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  <c r="BA1037" s="3">
        <f>IF(Q1037&gt;0,RANK(Q1037,(N1037:P1037,Q1037:AE1037)),0)</f>
        <v>4</v>
      </c>
      <c r="BB1037" s="3">
        <f>IF(R1037&gt;0,RANK(R1037,(N1037:P1037,Q1037:AE1037)),0)</f>
        <v>0</v>
      </c>
      <c r="BC1037" s="3">
        <f>IF(S1037&gt;0,RANK(S1037,(N1037:P1037,Q1037:AE1037)),0)</f>
        <v>0</v>
      </c>
      <c r="BD1037" s="3">
        <f>IF(T1037&gt;0,RANK(T1037,(N1037:P1037,Q1037:AE1037)),0)</f>
        <v>0</v>
      </c>
      <c r="BE1037" s="2">
        <f t="shared" si="438"/>
        <v>3.3875338753387536E-3</v>
      </c>
      <c r="BF1037" s="2">
        <f t="shared" si="439"/>
        <v>0</v>
      </c>
      <c r="BG1037" s="2">
        <f t="shared" si="440"/>
        <v>0</v>
      </c>
      <c r="BH1037" s="2">
        <f t="shared" si="441"/>
        <v>0</v>
      </c>
      <c r="BJ1037" t="s">
        <v>2872</v>
      </c>
      <c r="BK1037" t="s">
        <v>448</v>
      </c>
      <c r="BL1037">
        <v>2</v>
      </c>
      <c r="BN1037">
        <v>0</v>
      </c>
      <c r="BO1037" s="60">
        <v>20</v>
      </c>
      <c r="BP1037" s="62">
        <v>207</v>
      </c>
      <c r="BQ1037" s="66">
        <f t="shared" si="442"/>
        <v>20207</v>
      </c>
      <c r="BR1037" s="66">
        <f t="shared" si="417"/>
        <v>20207</v>
      </c>
      <c r="BS1037" s="3" t="s">
        <v>3083</v>
      </c>
      <c r="BY1037" s="73"/>
      <c r="CD1037" s="38">
        <f t="shared" si="430"/>
        <v>1476</v>
      </c>
    </row>
    <row r="1038" spans="1:95" ht="14" hidden="1" customHeight="1" outlineLevel="1" x14ac:dyDescent="0.2">
      <c r="A1038" t="s">
        <v>1512</v>
      </c>
      <c r="B1038" t="s">
        <v>448</v>
      </c>
      <c r="C1038" s="1">
        <f t="shared" si="431"/>
        <v>49563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>IF(P1038&gt;0,RANK(P1038,(N1038:P1038,Q1038:AE1038)),0)</f>
        <v>3</v>
      </c>
      <c r="G1038" s="1">
        <f t="shared" si="432"/>
        <v>11698</v>
      </c>
      <c r="H1038" s="2">
        <f t="shared" si="433"/>
        <v>0.23602283961826362</v>
      </c>
      <c r="I1038" s="2"/>
      <c r="J1038" s="2">
        <f t="shared" si="434"/>
        <v>0.60722716542582167</v>
      </c>
      <c r="K1038" s="2">
        <f t="shared" si="435"/>
        <v>0.37120432580755808</v>
      </c>
      <c r="L1038" s="2">
        <f t="shared" si="436"/>
        <v>1.1661925226479431E-2</v>
      </c>
      <c r="M1038" s="2">
        <f t="shared" si="437"/>
        <v>9.9065835401408227E-3</v>
      </c>
      <c r="N1038" s="38">
        <v>30096</v>
      </c>
      <c r="O1038" s="38">
        <v>18398</v>
      </c>
      <c r="P1038" s="38">
        <v>578</v>
      </c>
      <c r="Q1038" s="38">
        <v>192</v>
      </c>
      <c r="R1038" s="38"/>
      <c r="S1038" s="38"/>
      <c r="T1038" s="38"/>
      <c r="U1038" s="38"/>
      <c r="V1038" s="38"/>
      <c r="W1038" s="38">
        <f>IF(Copyright!B$11=1,CF1038,0)</f>
        <v>299</v>
      </c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  <c r="BA1038" s="3">
        <f>IF(Q1038&gt;0,RANK(Q1038,(N1038:P1038,Q1038:AE1038)),0)</f>
        <v>5</v>
      </c>
      <c r="BB1038" s="3">
        <f>IF(R1038&gt;0,RANK(R1038,(N1038:P1038,Q1038:AE1038)),0)</f>
        <v>0</v>
      </c>
      <c r="BC1038" s="3">
        <f>IF(S1038&gt;0,RANK(S1038,(N1038:P1038,Q1038:AE1038)),0)</f>
        <v>0</v>
      </c>
      <c r="BD1038" s="3">
        <f>IF(T1038&gt;0,RANK(T1038,(N1038:P1038,Q1038:AE1038)),0)</f>
        <v>0</v>
      </c>
      <c r="BE1038" s="2">
        <f t="shared" si="438"/>
        <v>3.8738575146782884E-3</v>
      </c>
      <c r="BF1038" s="2">
        <f t="shared" si="439"/>
        <v>0</v>
      </c>
      <c r="BG1038" s="2">
        <f t="shared" si="440"/>
        <v>0</v>
      </c>
      <c r="BH1038" s="2">
        <f t="shared" si="441"/>
        <v>0</v>
      </c>
      <c r="BJ1038" t="s">
        <v>1512</v>
      </c>
      <c r="BK1038" t="s">
        <v>448</v>
      </c>
      <c r="BN1038">
        <v>0</v>
      </c>
      <c r="BO1038" s="60">
        <v>20</v>
      </c>
      <c r="BP1038" s="62">
        <v>209</v>
      </c>
      <c r="BQ1038" s="66">
        <f t="shared" si="442"/>
        <v>20209</v>
      </c>
      <c r="BR1038" s="66">
        <f t="shared" si="417"/>
        <v>20209</v>
      </c>
      <c r="BS1038" s="3" t="s">
        <v>3083</v>
      </c>
      <c r="BY1038" s="73"/>
      <c r="CB1038" s="95"/>
      <c r="CD1038" s="38">
        <f t="shared" si="430"/>
        <v>-1338</v>
      </c>
      <c r="CE1038" s="38">
        <v>50901</v>
      </c>
      <c r="CF1038" s="38">
        <v>299</v>
      </c>
      <c r="CM1038" s="51"/>
    </row>
    <row r="1039" spans="1:95" ht="14" customHeight="1" collapsed="1" x14ac:dyDescent="0.2">
      <c r="A1039" t="s">
        <v>89</v>
      </c>
      <c r="B1039" t="s">
        <v>534</v>
      </c>
      <c r="C1039" s="1">
        <f t="shared" si="431"/>
        <v>1304170</v>
      </c>
      <c r="D1039" s="3">
        <f>IF(N1039&gt;0, RANK(N1039,(N1039:P1039,Q1039:AE1039)),0)</f>
        <v>2</v>
      </c>
      <c r="E1039" s="3">
        <f>IF(O1039&gt;0,RANK(O1039,(N1039:P1039,Q1039:AE1039)),0)</f>
        <v>1</v>
      </c>
      <c r="F1039" s="3">
        <f>IF(P1039&gt;0,RANK(P1039,(N1039:P1039,Q1039:AE1039)),0)</f>
        <v>3</v>
      </c>
      <c r="G1039" s="1">
        <f t="shared" si="432"/>
        <v>209475</v>
      </c>
      <c r="H1039" s="2">
        <f t="shared" si="433"/>
        <v>0.16061939777789705</v>
      </c>
      <c r="I1039" s="2"/>
      <c r="J1039" s="2">
        <f t="shared" si="434"/>
        <v>0.40791384558761512</v>
      </c>
      <c r="K1039" s="2">
        <f t="shared" si="435"/>
        <v>0.56853324336551214</v>
      </c>
      <c r="L1039" s="2">
        <f t="shared" si="436"/>
        <v>1.2119585636841823E-2</v>
      </c>
      <c r="M1039" s="2">
        <f t="shared" si="437"/>
        <v>1.1433325410030915E-2</v>
      </c>
      <c r="N1039" s="38">
        <v>531989</v>
      </c>
      <c r="O1039" s="38">
        <v>741464</v>
      </c>
      <c r="P1039" s="38">
        <v>15806</v>
      </c>
      <c r="Q1039" s="38">
        <v>7406</v>
      </c>
      <c r="R1039" s="38"/>
      <c r="S1039" s="38"/>
      <c r="T1039" s="38"/>
      <c r="U1039" s="71"/>
      <c r="V1039" s="38"/>
      <c r="W1039" s="38">
        <f>SUM(W934:W1038)</f>
        <v>7505</v>
      </c>
      <c r="X1039" s="38"/>
      <c r="Y1039" s="38"/>
      <c r="Z1039" s="38"/>
      <c r="AA1039" s="71"/>
      <c r="AB1039" s="71"/>
      <c r="AC1039" s="71"/>
      <c r="AD1039" s="38"/>
      <c r="AE1039" s="71"/>
      <c r="AF1039" s="71"/>
      <c r="AG1039" s="71"/>
      <c r="AH1039" s="38"/>
      <c r="AI1039" s="71"/>
      <c r="AJ1039" s="38"/>
      <c r="AK1039" s="71"/>
      <c r="AL1039" s="38"/>
      <c r="AM1039" s="71"/>
      <c r="AN1039" s="38"/>
      <c r="AO1039" s="71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  <c r="BA1039" s="3">
        <f>IF(Q1039&gt;0,RANK(Q1039,(N1039:P1039,Q1039:AE1039)),0)</f>
        <v>5</v>
      </c>
      <c r="BB1039" s="3">
        <f>IF(R1039&gt;0,RANK(R1039,(N1039:P1039,Q1039:AE1039)),0)</f>
        <v>0</v>
      </c>
      <c r="BC1039" s="3">
        <f>IF(S1039&gt;0,RANK(S1039,(N1039:P1039,Q1039:AE1039)),0)</f>
        <v>0</v>
      </c>
      <c r="BD1039" s="3">
        <f>IF(T1039&gt;0,RANK(T1039,(N1039:P1039,Q1039:AE1039)),0)</f>
        <v>0</v>
      </c>
      <c r="BE1039" s="2">
        <f t="shared" si="438"/>
        <v>5.6787075304599857E-3</v>
      </c>
      <c r="BF1039" s="2">
        <f t="shared" si="439"/>
        <v>0</v>
      </c>
      <c r="BG1039" s="2">
        <f t="shared" si="440"/>
        <v>0</v>
      </c>
      <c r="BH1039" s="2">
        <f t="shared" si="441"/>
        <v>0</v>
      </c>
      <c r="BJ1039" t="s">
        <v>89</v>
      </c>
      <c r="BK1039" t="s">
        <v>534</v>
      </c>
      <c r="BN1039">
        <v>0</v>
      </c>
      <c r="BO1039" s="60">
        <v>20</v>
      </c>
      <c r="BP1039" s="62"/>
      <c r="BQ1039" s="60">
        <v>20</v>
      </c>
      <c r="BR1039" s="60">
        <f t="shared" si="417"/>
        <v>20</v>
      </c>
      <c r="BS1039" s="3" t="s">
        <v>693</v>
      </c>
      <c r="CD1039" s="38">
        <f t="shared" si="430"/>
        <v>154680</v>
      </c>
      <c r="CE1039" s="38">
        <f>SUM(CE934:CE1038)</f>
        <v>1149490</v>
      </c>
      <c r="CF1039" s="38">
        <f>SUM(CF934:CF1038)</f>
        <v>7505</v>
      </c>
      <c r="CM1039" s="38"/>
      <c r="CN1039" s="38"/>
      <c r="CO1039" s="38"/>
      <c r="CP1039" s="38"/>
    </row>
    <row r="1040" spans="1:95" ht="14" customHeight="1" x14ac:dyDescent="0.2">
      <c r="C1040" s="1"/>
      <c r="E1040" s="3"/>
      <c r="F1040" s="3"/>
      <c r="I1040" s="2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6"/>
      <c r="AB1040" s="6"/>
      <c r="AC1040" s="6"/>
      <c r="AD1040" s="6"/>
      <c r="AE1040"/>
      <c r="AF1040"/>
      <c r="AG1040"/>
      <c r="AH1040" s="6"/>
      <c r="AI1040"/>
      <c r="AJ1040" s="6"/>
      <c r="AK1040" s="6"/>
      <c r="AL1040" s="38"/>
      <c r="AM1040"/>
      <c r="AN1040"/>
      <c r="AO1040" s="6"/>
      <c r="AP1040" s="6"/>
      <c r="AQ1040"/>
      <c r="AR1040" s="6"/>
      <c r="AS1040" s="6"/>
      <c r="AT1040" s="6"/>
      <c r="AU1040" s="6"/>
      <c r="AV1040" s="6"/>
      <c r="AW1040" s="6"/>
      <c r="AX1040" s="6"/>
      <c r="AY1040" s="6"/>
      <c r="BA1040" s="3"/>
      <c r="BB1040" s="3"/>
      <c r="BC1040" s="3"/>
      <c r="BD1040" s="3"/>
      <c r="BO1040" s="60"/>
      <c r="BP1040" s="62"/>
      <c r="BQ1040" s="66"/>
      <c r="BR1040" s="66"/>
      <c r="CF1040" s="1"/>
      <c r="CG1040" s="1"/>
      <c r="CH1040" s="1"/>
      <c r="CJ1040" s="1"/>
      <c r="CK1040" s="1"/>
      <c r="CL1040" s="1"/>
      <c r="CQ1040"/>
    </row>
    <row r="1041" spans="1:83" ht="14" hidden="1" customHeight="1" outlineLevel="1" x14ac:dyDescent="0.2">
      <c r="A1041" t="s">
        <v>1557</v>
      </c>
      <c r="B1041" t="s">
        <v>989</v>
      </c>
      <c r="C1041" s="1">
        <f t="shared" ref="C1041:C1072" si="443">SUM(N1041:AY1041)</f>
        <v>8974</v>
      </c>
      <c r="D1041" s="3">
        <f>IF(N1041&gt;0, RANK(N1041,(N1041:P1041,Q1041:AE1041)),0)</f>
        <v>2</v>
      </c>
      <c r="E1041" s="3">
        <f>IF(O1041&gt;0,RANK(O1041,(N1041:P1041,Q1041:AE1041)),0)</f>
        <v>1</v>
      </c>
      <c r="F1041" s="3">
        <f>IF(P1041&gt;0,RANK(P1041,(N1041:P1041,Q1041:AE1041)),0)</f>
        <v>3</v>
      </c>
      <c r="G1041" s="1">
        <f t="shared" ref="G1041:G1094" si="444">IF(C1041&gt;0,MAX(N1041:P1041)-LARGE(N1041:P1041,2),0)</f>
        <v>6386</v>
      </c>
      <c r="H1041" s="2">
        <f t="shared" ref="H1041:H1094" si="445">IF(C1041&gt;0,G1041/C1041,0)</f>
        <v>0.71161132159572094</v>
      </c>
      <c r="I1041" s="2"/>
      <c r="J1041" s="2">
        <f t="shared" ref="J1041:J1072" si="446">IF($C1041=0,"-",N1041/$C1041)</f>
        <v>0.14007131713839982</v>
      </c>
      <c r="K1041" s="2">
        <f t="shared" ref="K1041:K1072" si="447">IF($C1041=0,"-",O1041/$C1041)</f>
        <v>0.85168263873412076</v>
      </c>
      <c r="L1041" s="2">
        <f t="shared" ref="L1041:L1072" si="448">IF($C1041=0,"-",P1041/$C1041)</f>
        <v>5.3487853799866281E-3</v>
      </c>
      <c r="M1041" s="2">
        <f t="shared" ref="M1041:M1072" si="449">IF(C1041=0,"-",(1-J1041-K1041-L1041))</f>
        <v>2.8972587474927957E-3</v>
      </c>
      <c r="N1041" s="38">
        <v>1257</v>
      </c>
      <c r="O1041" s="38">
        <v>7643</v>
      </c>
      <c r="P1041" s="38">
        <v>48</v>
      </c>
      <c r="Q1041" s="38">
        <v>7</v>
      </c>
      <c r="R1041" s="38">
        <v>13</v>
      </c>
      <c r="S1041" s="38"/>
      <c r="T1041" s="38">
        <v>1</v>
      </c>
      <c r="U1041" s="38">
        <v>0</v>
      </c>
      <c r="V1041" s="38"/>
      <c r="W1041" s="38">
        <v>0</v>
      </c>
      <c r="X1041" s="38">
        <v>2</v>
      </c>
      <c r="Y1041" s="38">
        <v>0</v>
      </c>
      <c r="Z1041" s="38">
        <v>3</v>
      </c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>
        <v>0</v>
      </c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  <c r="BA1041" s="3">
        <f>IF(Q1041&gt;0,RANK(Q1041,(N1041:P1041,Q1041:AE1041)),0)</f>
        <v>5</v>
      </c>
      <c r="BB1041" s="3">
        <f>IF(R1041&gt;0,RANK(R1041,(N1041:P1041,Q1041:AE1041)),0)</f>
        <v>4</v>
      </c>
      <c r="BC1041" s="3">
        <f>IF(S1041&gt;0,RANK(S1041,(N1041:P1041,Q1041:AE1041)),0)</f>
        <v>0</v>
      </c>
      <c r="BD1041" s="3">
        <f>IF(T1041&gt;0,RANK(T1041,(N1041:P1041,Q1041:AE1041)),0)</f>
        <v>8</v>
      </c>
      <c r="BE1041" s="2">
        <f t="shared" ref="BE1041:BE1072" si="450">IF($C1041=0,"-",Q1041/$C1041)</f>
        <v>7.8003120124804995E-4</v>
      </c>
      <c r="BF1041" s="2">
        <f t="shared" ref="BF1041:BF1072" si="451">IF($C1041=0,"-",R1041/$C1041)</f>
        <v>1.4486293737463784E-3</v>
      </c>
      <c r="BG1041" s="2">
        <f t="shared" ref="BG1041:BG1072" si="452">IF($C1041=0,"-",S1041/$C1041)</f>
        <v>0</v>
      </c>
      <c r="BH1041" s="2">
        <f t="shared" ref="BH1041:BH1072" si="453">IF($C1041=0,"-",T1041/$C1041)</f>
        <v>1.1143302874972142E-4</v>
      </c>
      <c r="BJ1041" t="s">
        <v>1557</v>
      </c>
      <c r="BK1041" t="s">
        <v>989</v>
      </c>
      <c r="BL1041">
        <v>1</v>
      </c>
      <c r="BN1041">
        <v>0</v>
      </c>
      <c r="BO1041" s="60">
        <v>21</v>
      </c>
      <c r="BP1041" s="62">
        <v>1</v>
      </c>
      <c r="BQ1041" s="66">
        <f t="shared" ref="BQ1041:BQ1072" si="454">1000*BO1041+BP1041</f>
        <v>21001</v>
      </c>
      <c r="BR1041" s="66">
        <f t="shared" si="417"/>
        <v>21001</v>
      </c>
      <c r="BS1041" s="3" t="s">
        <v>3083</v>
      </c>
      <c r="CE1041" s="38">
        <f t="shared" ref="CE1041:CE1072" si="455">C1041</f>
        <v>8974</v>
      </c>
    </row>
    <row r="1042" spans="1:83" ht="14" hidden="1" customHeight="1" outlineLevel="1" x14ac:dyDescent="0.2">
      <c r="A1042" t="s">
        <v>1684</v>
      </c>
      <c r="B1042" t="s">
        <v>989</v>
      </c>
      <c r="C1042" s="1">
        <f t="shared" si="443"/>
        <v>9418</v>
      </c>
      <c r="D1042" s="3">
        <f>IF(N1042&gt;0, RANK(N1042,(N1042:P1042,Q1042:AE1042)),0)</f>
        <v>2</v>
      </c>
      <c r="E1042" s="3">
        <f>IF(O1042&gt;0,RANK(O1042,(N1042:P1042,Q1042:AE1042)),0)</f>
        <v>1</v>
      </c>
      <c r="F1042" s="3">
        <f>IF(P1042&gt;0,RANK(P1042,(N1042:P1042,Q1042:AE1042)),0)</f>
        <v>3</v>
      </c>
      <c r="G1042" s="1">
        <f t="shared" si="444"/>
        <v>6319</v>
      </c>
      <c r="H1042" s="2">
        <f t="shared" si="445"/>
        <v>0.67094924612444251</v>
      </c>
      <c r="I1042" s="2"/>
      <c r="J1042" s="2">
        <f t="shared" si="446"/>
        <v>0.15980038224676152</v>
      </c>
      <c r="K1042" s="2">
        <f t="shared" si="447"/>
        <v>0.83074962837120403</v>
      </c>
      <c r="L1042" s="2">
        <f t="shared" si="448"/>
        <v>6.0522403907411343E-3</v>
      </c>
      <c r="M1042" s="2">
        <f t="shared" si="449"/>
        <v>3.3977489912933173E-3</v>
      </c>
      <c r="N1042" s="38">
        <v>1505</v>
      </c>
      <c r="O1042" s="38">
        <v>7824</v>
      </c>
      <c r="P1042" s="38">
        <v>57</v>
      </c>
      <c r="Q1042" s="38">
        <v>16</v>
      </c>
      <c r="R1042" s="38">
        <v>14</v>
      </c>
      <c r="S1042" s="38"/>
      <c r="T1042" s="38">
        <v>0</v>
      </c>
      <c r="U1042" s="38">
        <v>0</v>
      </c>
      <c r="V1042" s="38"/>
      <c r="W1042" s="38">
        <v>0</v>
      </c>
      <c r="X1042" s="38">
        <v>0</v>
      </c>
      <c r="Y1042" s="38">
        <v>0</v>
      </c>
      <c r="Z1042" s="38">
        <v>2</v>
      </c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>
        <v>0</v>
      </c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  <c r="BA1042" s="3">
        <f>IF(Q1042&gt;0,RANK(Q1042,(N1042:P1042,Q1042:AE1042)),0)</f>
        <v>4</v>
      </c>
      <c r="BB1042" s="3">
        <f>IF(R1042&gt;0,RANK(R1042,(N1042:P1042,Q1042:AE1042)),0)</f>
        <v>5</v>
      </c>
      <c r="BC1042" s="3">
        <f>IF(S1042&gt;0,RANK(S1042,(N1042:P1042,Q1042:AE1042)),0)</f>
        <v>0</v>
      </c>
      <c r="BD1042" s="3">
        <f>IF(T1042&gt;0,RANK(T1042,(N1042:P1042,Q1042:AE1042)),0)</f>
        <v>0</v>
      </c>
      <c r="BE1042" s="2">
        <f t="shared" si="450"/>
        <v>1.6988744956466342E-3</v>
      </c>
      <c r="BF1042" s="2">
        <f t="shared" si="451"/>
        <v>1.4865151836908049E-3</v>
      </c>
      <c r="BG1042" s="2">
        <f t="shared" si="452"/>
        <v>0</v>
      </c>
      <c r="BH1042" s="2">
        <f t="shared" si="453"/>
        <v>0</v>
      </c>
      <c r="BJ1042" t="s">
        <v>1684</v>
      </c>
      <c r="BK1042" t="s">
        <v>989</v>
      </c>
      <c r="BL1042">
        <v>1</v>
      </c>
      <c r="BN1042">
        <v>0</v>
      </c>
      <c r="BO1042" s="60">
        <v>21</v>
      </c>
      <c r="BP1042" s="62">
        <v>3</v>
      </c>
      <c r="BQ1042" s="66">
        <f t="shared" si="454"/>
        <v>21003</v>
      </c>
      <c r="BR1042" s="66">
        <f t="shared" si="417"/>
        <v>21003</v>
      </c>
      <c r="BS1042" s="3" t="s">
        <v>3083</v>
      </c>
      <c r="CE1042" s="38">
        <f t="shared" si="455"/>
        <v>9418</v>
      </c>
    </row>
    <row r="1043" spans="1:83" ht="14" hidden="1" customHeight="1" outlineLevel="1" x14ac:dyDescent="0.2">
      <c r="A1043" t="s">
        <v>1926</v>
      </c>
      <c r="B1043" t="s">
        <v>989</v>
      </c>
      <c r="C1043" s="1">
        <f t="shared" si="443"/>
        <v>13095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>IF(P1043&gt;0,RANK(P1043,(N1043:P1043,Q1043:AE1043)),0)</f>
        <v>3</v>
      </c>
      <c r="G1043" s="1">
        <f t="shared" si="444"/>
        <v>6424</v>
      </c>
      <c r="H1043" s="2">
        <f t="shared" si="445"/>
        <v>0.49056891943489883</v>
      </c>
      <c r="I1043" s="2"/>
      <c r="J1043" s="2">
        <f t="shared" si="446"/>
        <v>0.24635357006491027</v>
      </c>
      <c r="K1043" s="2">
        <f t="shared" si="447"/>
        <v>0.7369224894998091</v>
      </c>
      <c r="L1043" s="2">
        <f t="shared" si="448"/>
        <v>9.5456281023291335E-3</v>
      </c>
      <c r="M1043" s="2">
        <f t="shared" si="449"/>
        <v>7.1783123329515596E-3</v>
      </c>
      <c r="N1043" s="38">
        <v>3226</v>
      </c>
      <c r="O1043" s="38">
        <v>9650</v>
      </c>
      <c r="P1043" s="38">
        <v>125</v>
      </c>
      <c r="Q1043" s="38">
        <v>45</v>
      </c>
      <c r="R1043" s="38">
        <v>39</v>
      </c>
      <c r="S1043" s="38"/>
      <c r="T1043" s="38">
        <v>0</v>
      </c>
      <c r="U1043" s="38">
        <v>1</v>
      </c>
      <c r="V1043" s="38"/>
      <c r="W1043" s="38">
        <v>0</v>
      </c>
      <c r="X1043" s="38">
        <v>4</v>
      </c>
      <c r="Y1043" s="38">
        <v>0</v>
      </c>
      <c r="Z1043" s="38">
        <v>5</v>
      </c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>
        <v>0</v>
      </c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  <c r="BA1043" s="3">
        <f>IF(Q1043&gt;0,RANK(Q1043,(N1043:P1043,Q1043:AE1043)),0)</f>
        <v>4</v>
      </c>
      <c r="BB1043" s="3">
        <f>IF(R1043&gt;0,RANK(R1043,(N1043:P1043,Q1043:AE1043)),0)</f>
        <v>5</v>
      </c>
      <c r="BC1043" s="3">
        <f>IF(S1043&gt;0,RANK(S1043,(N1043:P1043,Q1043:AE1043)),0)</f>
        <v>0</v>
      </c>
      <c r="BD1043" s="3">
        <f>IF(T1043&gt;0,RANK(T1043,(N1043:P1043,Q1043:AE1043)),0)</f>
        <v>0</v>
      </c>
      <c r="BE1043" s="2">
        <f t="shared" si="450"/>
        <v>3.4364261168384879E-3</v>
      </c>
      <c r="BF1043" s="2">
        <f t="shared" si="451"/>
        <v>2.9782359679266894E-3</v>
      </c>
      <c r="BG1043" s="2">
        <f t="shared" si="452"/>
        <v>0</v>
      </c>
      <c r="BH1043" s="2">
        <f t="shared" si="453"/>
        <v>0</v>
      </c>
      <c r="BJ1043" t="s">
        <v>1926</v>
      </c>
      <c r="BK1043" t="s">
        <v>989</v>
      </c>
      <c r="BN1043">
        <v>0</v>
      </c>
      <c r="BO1043" s="60">
        <v>21</v>
      </c>
      <c r="BP1043" s="62">
        <v>5</v>
      </c>
      <c r="BQ1043" s="66">
        <f t="shared" si="454"/>
        <v>21005</v>
      </c>
      <c r="BR1043" s="66">
        <f t="shared" si="417"/>
        <v>21005</v>
      </c>
      <c r="BS1043" s="3" t="s">
        <v>3083</v>
      </c>
      <c r="CE1043" s="38">
        <f t="shared" si="455"/>
        <v>13095</v>
      </c>
    </row>
    <row r="1044" spans="1:83" ht="14" hidden="1" customHeight="1" outlineLevel="1" x14ac:dyDescent="0.2">
      <c r="A1044" t="s">
        <v>1366</v>
      </c>
      <c r="B1044" t="s">
        <v>989</v>
      </c>
      <c r="C1044" s="1">
        <f t="shared" si="443"/>
        <v>4088</v>
      </c>
      <c r="D1044" s="3">
        <f>IF(N1044&gt;0, RANK(N1044,(N1044:P1044,Q1044:AE1044)),0)</f>
        <v>2</v>
      </c>
      <c r="E1044" s="3">
        <f>IF(O1044&gt;0,RANK(O1044,(N1044:P1044,Q1044:AE1044)),0)</f>
        <v>1</v>
      </c>
      <c r="F1044" s="3">
        <f>IF(P1044&gt;0,RANK(P1044,(N1044:P1044,Q1044:AE1044)),0)</f>
        <v>3</v>
      </c>
      <c r="G1044" s="1">
        <f t="shared" si="444"/>
        <v>2634</v>
      </c>
      <c r="H1044" s="2">
        <f t="shared" si="445"/>
        <v>0.64432485322896282</v>
      </c>
      <c r="I1044" s="2"/>
      <c r="J1044" s="2">
        <f t="shared" si="446"/>
        <v>0.1704990215264188</v>
      </c>
      <c r="K1044" s="2">
        <f t="shared" si="447"/>
        <v>0.81482387475538165</v>
      </c>
      <c r="L1044" s="2">
        <f t="shared" si="448"/>
        <v>8.8062622309197647E-3</v>
      </c>
      <c r="M1044" s="2">
        <f t="shared" si="449"/>
        <v>5.8708414872797599E-3</v>
      </c>
      <c r="N1044" s="38">
        <v>697</v>
      </c>
      <c r="O1044" s="38">
        <v>3331</v>
      </c>
      <c r="P1044" s="38">
        <v>36</v>
      </c>
      <c r="Q1044" s="38">
        <v>7</v>
      </c>
      <c r="R1044" s="38">
        <v>17</v>
      </c>
      <c r="S1044" s="38"/>
      <c r="T1044" s="38">
        <v>0</v>
      </c>
      <c r="U1044" s="38">
        <v>0</v>
      </c>
      <c r="V1044" s="38"/>
      <c r="W1044" s="38">
        <v>0</v>
      </c>
      <c r="X1044" s="38">
        <v>0</v>
      </c>
      <c r="Y1044" s="38">
        <v>0</v>
      </c>
      <c r="Z1044" s="38">
        <v>0</v>
      </c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>
        <v>0</v>
      </c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  <c r="BA1044" s="3">
        <f>IF(Q1044&gt;0,RANK(Q1044,(N1044:P1044,Q1044:AE1044)),0)</f>
        <v>5</v>
      </c>
      <c r="BB1044" s="3">
        <f>IF(R1044&gt;0,RANK(R1044,(N1044:P1044,Q1044:AE1044)),0)</f>
        <v>4</v>
      </c>
      <c r="BC1044" s="3">
        <f>IF(S1044&gt;0,RANK(S1044,(N1044:P1044,Q1044:AE1044)),0)</f>
        <v>0</v>
      </c>
      <c r="BD1044" s="3">
        <f>IF(T1044&gt;0,RANK(T1044,(N1044:P1044,Q1044:AE1044)),0)</f>
        <v>0</v>
      </c>
      <c r="BE1044" s="2">
        <f t="shared" si="450"/>
        <v>1.7123287671232876E-3</v>
      </c>
      <c r="BF1044" s="2">
        <f t="shared" si="451"/>
        <v>4.1585127201565555E-3</v>
      </c>
      <c r="BG1044" s="2">
        <f t="shared" si="452"/>
        <v>0</v>
      </c>
      <c r="BH1044" s="2">
        <f t="shared" si="453"/>
        <v>0</v>
      </c>
      <c r="BJ1044" t="s">
        <v>1366</v>
      </c>
      <c r="BK1044" t="s">
        <v>989</v>
      </c>
      <c r="BL1044">
        <v>1</v>
      </c>
      <c r="BN1044">
        <v>0</v>
      </c>
      <c r="BO1044" s="60">
        <v>21</v>
      </c>
      <c r="BP1044" s="62">
        <v>7</v>
      </c>
      <c r="BQ1044" s="66">
        <f t="shared" si="454"/>
        <v>21007</v>
      </c>
      <c r="BR1044" s="66">
        <f t="shared" si="417"/>
        <v>21007</v>
      </c>
      <c r="BS1044" s="3" t="s">
        <v>3083</v>
      </c>
      <c r="CE1044" s="38">
        <f t="shared" si="455"/>
        <v>4088</v>
      </c>
    </row>
    <row r="1045" spans="1:83" ht="14" hidden="1" customHeight="1" outlineLevel="1" x14ac:dyDescent="0.2">
      <c r="A1045" t="s">
        <v>1705</v>
      </c>
      <c r="B1045" t="s">
        <v>989</v>
      </c>
      <c r="C1045" s="1">
        <f t="shared" si="443"/>
        <v>19802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>IF(P1045&gt;0,RANK(P1045,(N1045:P1045,Q1045:AE1045)),0)</f>
        <v>3</v>
      </c>
      <c r="G1045" s="1">
        <f t="shared" si="444"/>
        <v>10454</v>
      </c>
      <c r="H1045" s="2">
        <f t="shared" si="445"/>
        <v>0.52792647207352794</v>
      </c>
      <c r="I1045" s="2"/>
      <c r="J1045" s="2">
        <f t="shared" si="446"/>
        <v>0.23053226946773053</v>
      </c>
      <c r="K1045" s="2">
        <f t="shared" si="447"/>
        <v>0.75845874154125847</v>
      </c>
      <c r="L1045" s="2">
        <f t="shared" si="448"/>
        <v>6.8679931320068683E-3</v>
      </c>
      <c r="M1045" s="2">
        <f t="shared" si="449"/>
        <v>4.1409958590041245E-3</v>
      </c>
      <c r="N1045" s="38">
        <v>4565</v>
      </c>
      <c r="O1045" s="38">
        <v>15019</v>
      </c>
      <c r="P1045" s="38">
        <v>136</v>
      </c>
      <c r="Q1045" s="38">
        <v>39</v>
      </c>
      <c r="R1045" s="38">
        <v>31</v>
      </c>
      <c r="S1045" s="38"/>
      <c r="T1045" s="38">
        <v>0</v>
      </c>
      <c r="U1045" s="38">
        <v>1</v>
      </c>
      <c r="V1045" s="38"/>
      <c r="W1045" s="38">
        <v>0</v>
      </c>
      <c r="X1045" s="38">
        <v>2</v>
      </c>
      <c r="Y1045" s="38">
        <v>0</v>
      </c>
      <c r="Z1045" s="38">
        <v>9</v>
      </c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>
        <v>0</v>
      </c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  <c r="BA1045" s="3">
        <f>IF(Q1045&gt;0,RANK(Q1045,(N1045:P1045,Q1045:AE1045)),0)</f>
        <v>4</v>
      </c>
      <c r="BB1045" s="3">
        <f>IF(R1045&gt;0,RANK(R1045,(N1045:P1045,Q1045:AE1045)),0)</f>
        <v>5</v>
      </c>
      <c r="BC1045" s="3">
        <f>IF(S1045&gt;0,RANK(S1045,(N1045:P1045,Q1045:AE1045)),0)</f>
        <v>0</v>
      </c>
      <c r="BD1045" s="3">
        <f>IF(T1045&gt;0,RANK(T1045,(N1045:P1045,Q1045:AE1045)),0)</f>
        <v>0</v>
      </c>
      <c r="BE1045" s="2">
        <f t="shared" si="450"/>
        <v>1.9694980305019695E-3</v>
      </c>
      <c r="BF1045" s="2">
        <f t="shared" si="451"/>
        <v>1.5654984345015656E-3</v>
      </c>
      <c r="BG1045" s="2">
        <f t="shared" si="452"/>
        <v>0</v>
      </c>
      <c r="BH1045" s="2">
        <f t="shared" si="453"/>
        <v>0</v>
      </c>
      <c r="BJ1045" t="s">
        <v>1705</v>
      </c>
      <c r="BK1045" t="s">
        <v>989</v>
      </c>
      <c r="BL1045">
        <v>2</v>
      </c>
      <c r="BN1045">
        <v>0</v>
      </c>
      <c r="BO1045" s="60">
        <v>21</v>
      </c>
      <c r="BP1045" s="62">
        <v>9</v>
      </c>
      <c r="BQ1045" s="66">
        <f t="shared" si="454"/>
        <v>21009</v>
      </c>
      <c r="BR1045" s="66">
        <f t="shared" si="417"/>
        <v>21009</v>
      </c>
      <c r="BS1045" s="3" t="s">
        <v>3083</v>
      </c>
      <c r="CE1045" s="38">
        <f t="shared" si="455"/>
        <v>19802</v>
      </c>
    </row>
    <row r="1046" spans="1:83" ht="14" hidden="1" customHeight="1" outlineLevel="1" x14ac:dyDescent="0.2">
      <c r="A1046" t="s">
        <v>690</v>
      </c>
      <c r="B1046" t="s">
        <v>989</v>
      </c>
      <c r="C1046" s="1">
        <f t="shared" si="443"/>
        <v>5389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>IF(P1046&gt;0,RANK(P1046,(N1046:P1046,Q1046:AE1046)),0)</f>
        <v>3</v>
      </c>
      <c r="G1046" s="1">
        <f t="shared" si="444"/>
        <v>2763</v>
      </c>
      <c r="H1046" s="2">
        <f t="shared" si="445"/>
        <v>0.51271107812210059</v>
      </c>
      <c r="I1046" s="2"/>
      <c r="J1046" s="2">
        <f t="shared" si="446"/>
        <v>0.23714974948970124</v>
      </c>
      <c r="K1046" s="2">
        <f t="shared" si="447"/>
        <v>0.74986082761180184</v>
      </c>
      <c r="L1046" s="2">
        <f t="shared" si="448"/>
        <v>9.0925960289478559E-3</v>
      </c>
      <c r="M1046" s="2">
        <f t="shared" si="449"/>
        <v>3.8968268695490603E-3</v>
      </c>
      <c r="N1046" s="38">
        <v>1278</v>
      </c>
      <c r="O1046" s="38">
        <v>4041</v>
      </c>
      <c r="P1046" s="38">
        <v>49</v>
      </c>
      <c r="Q1046" s="38">
        <v>10</v>
      </c>
      <c r="R1046" s="38">
        <v>9</v>
      </c>
      <c r="S1046" s="38"/>
      <c r="T1046" s="38">
        <v>0</v>
      </c>
      <c r="U1046" s="38">
        <v>0</v>
      </c>
      <c r="V1046" s="38"/>
      <c r="W1046" s="38">
        <v>0</v>
      </c>
      <c r="X1046" s="38">
        <v>0</v>
      </c>
      <c r="Y1046" s="38">
        <v>0</v>
      </c>
      <c r="Z1046" s="38">
        <v>2</v>
      </c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>
        <v>0</v>
      </c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  <c r="BA1046" s="3">
        <f>IF(Q1046&gt;0,RANK(Q1046,(N1046:P1046,Q1046:AE1046)),0)</f>
        <v>4</v>
      </c>
      <c r="BB1046" s="3">
        <f>IF(R1046&gt;0,RANK(R1046,(N1046:P1046,Q1046:AE1046)),0)</f>
        <v>5</v>
      </c>
      <c r="BC1046" s="3">
        <f>IF(S1046&gt;0,RANK(S1046,(N1046:P1046,Q1046:AE1046)),0)</f>
        <v>0</v>
      </c>
      <c r="BD1046" s="3">
        <f>IF(T1046&gt;0,RANK(T1046,(N1046:P1046,Q1046:AE1046)),0)</f>
        <v>0</v>
      </c>
      <c r="BE1046" s="2">
        <f t="shared" si="450"/>
        <v>1.8556318426424198E-3</v>
      </c>
      <c r="BF1046" s="2">
        <f t="shared" si="451"/>
        <v>1.6700686583781777E-3</v>
      </c>
      <c r="BG1046" s="2">
        <f t="shared" si="452"/>
        <v>0</v>
      </c>
      <c r="BH1046" s="2">
        <f t="shared" si="453"/>
        <v>0</v>
      </c>
      <c r="BJ1046" t="s">
        <v>690</v>
      </c>
      <c r="BK1046" t="s">
        <v>989</v>
      </c>
      <c r="BN1046">
        <v>0</v>
      </c>
      <c r="BO1046" s="60">
        <v>21</v>
      </c>
      <c r="BP1046" s="62">
        <v>11</v>
      </c>
      <c r="BQ1046" s="66">
        <f t="shared" si="454"/>
        <v>21011</v>
      </c>
      <c r="BR1046" s="66">
        <f t="shared" si="417"/>
        <v>21011</v>
      </c>
      <c r="BS1046" s="3" t="s">
        <v>3083</v>
      </c>
      <c r="CE1046" s="38">
        <f t="shared" si="455"/>
        <v>5389</v>
      </c>
    </row>
    <row r="1047" spans="1:83" ht="14" hidden="1" customHeight="1" outlineLevel="1" x14ac:dyDescent="0.2">
      <c r="A1047" t="s">
        <v>1937</v>
      </c>
      <c r="B1047" t="s">
        <v>989</v>
      </c>
      <c r="C1047" s="1">
        <f t="shared" si="443"/>
        <v>9340</v>
      </c>
      <c r="D1047" s="3">
        <f>IF(N1047&gt;0, RANK(N1047,(N1047:P1047,Q1047:AE1047)),0)</f>
        <v>2</v>
      </c>
      <c r="E1047" s="3">
        <f>IF(O1047&gt;0,RANK(O1047,(N1047:P1047,Q1047:AE1047)),0)</f>
        <v>1</v>
      </c>
      <c r="F1047" s="3">
        <f>IF(P1047&gt;0,RANK(P1047,(N1047:P1047,Q1047:AE1047)),0)</f>
        <v>3</v>
      </c>
      <c r="G1047" s="1">
        <f t="shared" si="444"/>
        <v>6412</v>
      </c>
      <c r="H1047" s="2">
        <f t="shared" si="445"/>
        <v>0.68650963597430403</v>
      </c>
      <c r="I1047" s="2"/>
      <c r="J1047" s="2">
        <f t="shared" si="446"/>
        <v>0.15192719486081371</v>
      </c>
      <c r="K1047" s="2">
        <f t="shared" si="447"/>
        <v>0.83843683083511777</v>
      </c>
      <c r="L1047" s="2">
        <f t="shared" si="448"/>
        <v>5.7815845824411138E-3</v>
      </c>
      <c r="M1047" s="2">
        <f t="shared" si="449"/>
        <v>3.8543897216273704E-3</v>
      </c>
      <c r="N1047" s="38">
        <v>1419</v>
      </c>
      <c r="O1047" s="38">
        <v>7831</v>
      </c>
      <c r="P1047" s="38">
        <v>54</v>
      </c>
      <c r="Q1047" s="38">
        <v>11</v>
      </c>
      <c r="R1047" s="38">
        <v>17</v>
      </c>
      <c r="S1047" s="38"/>
      <c r="T1047" s="38">
        <v>0</v>
      </c>
      <c r="U1047" s="38">
        <v>1</v>
      </c>
      <c r="V1047" s="38"/>
      <c r="W1047" s="38">
        <v>0</v>
      </c>
      <c r="X1047" s="38">
        <v>2</v>
      </c>
      <c r="Y1047" s="38">
        <v>0</v>
      </c>
      <c r="Z1047" s="38">
        <v>5</v>
      </c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>
        <v>0</v>
      </c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  <c r="BA1047" s="3">
        <f>IF(Q1047&gt;0,RANK(Q1047,(N1047:P1047,Q1047:AE1047)),0)</f>
        <v>5</v>
      </c>
      <c r="BB1047" s="3">
        <f>IF(R1047&gt;0,RANK(R1047,(N1047:P1047,Q1047:AE1047)),0)</f>
        <v>4</v>
      </c>
      <c r="BC1047" s="3">
        <f>IF(S1047&gt;0,RANK(S1047,(N1047:P1047,Q1047:AE1047)),0)</f>
        <v>0</v>
      </c>
      <c r="BD1047" s="3">
        <f>IF(T1047&gt;0,RANK(T1047,(N1047:P1047,Q1047:AE1047)),0)</f>
        <v>0</v>
      </c>
      <c r="BE1047" s="2">
        <f t="shared" si="450"/>
        <v>1.1777301927194861E-3</v>
      </c>
      <c r="BF1047" s="2">
        <f t="shared" si="451"/>
        <v>1.8201284796573877E-3</v>
      </c>
      <c r="BG1047" s="2">
        <f t="shared" si="452"/>
        <v>0</v>
      </c>
      <c r="BH1047" s="2">
        <f t="shared" si="453"/>
        <v>0</v>
      </c>
      <c r="BJ1047" t="s">
        <v>1937</v>
      </c>
      <c r="BK1047" t="s">
        <v>989</v>
      </c>
      <c r="BL1047">
        <v>5</v>
      </c>
      <c r="BN1047">
        <v>0</v>
      </c>
      <c r="BO1047" s="60">
        <v>21</v>
      </c>
      <c r="BP1047" s="62">
        <v>13</v>
      </c>
      <c r="BQ1047" s="66">
        <f t="shared" si="454"/>
        <v>21013</v>
      </c>
      <c r="BR1047" s="66">
        <f t="shared" si="417"/>
        <v>21013</v>
      </c>
      <c r="BS1047" s="3" t="s">
        <v>3083</v>
      </c>
      <c r="CE1047" s="38">
        <f t="shared" si="455"/>
        <v>9340</v>
      </c>
    </row>
    <row r="1048" spans="1:83" ht="14" hidden="1" customHeight="1" outlineLevel="1" x14ac:dyDescent="0.2">
      <c r="A1048" t="s">
        <v>1023</v>
      </c>
      <c r="B1048" t="s">
        <v>989</v>
      </c>
      <c r="C1048" s="1">
        <f t="shared" si="443"/>
        <v>67421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>IF(P1048&gt;0,RANK(P1048,(N1048:P1048,Q1048:AE1048)),0)</f>
        <v>3</v>
      </c>
      <c r="G1048" s="1">
        <f t="shared" si="444"/>
        <v>25049</v>
      </c>
      <c r="H1048" s="2">
        <f t="shared" si="445"/>
        <v>0.37153112531703769</v>
      </c>
      <c r="I1048" s="2"/>
      <c r="J1048" s="2">
        <f t="shared" si="446"/>
        <v>0.3055576155797155</v>
      </c>
      <c r="K1048" s="2">
        <f t="shared" si="447"/>
        <v>0.67708874089675319</v>
      </c>
      <c r="L1048" s="2">
        <f t="shared" si="448"/>
        <v>7.8907165423236086E-3</v>
      </c>
      <c r="M1048" s="2">
        <f t="shared" si="449"/>
        <v>9.4629269812076949E-3</v>
      </c>
      <c r="N1048" s="38">
        <v>20601</v>
      </c>
      <c r="O1048" s="38">
        <v>45650</v>
      </c>
      <c r="P1048" s="38">
        <v>532</v>
      </c>
      <c r="Q1048" s="38">
        <v>331</v>
      </c>
      <c r="R1048" s="38">
        <v>226</v>
      </c>
      <c r="S1048" s="38"/>
      <c r="T1048" s="38">
        <v>11</v>
      </c>
      <c r="U1048" s="38">
        <v>0</v>
      </c>
      <c r="V1048" s="38"/>
      <c r="W1048" s="38">
        <v>1</v>
      </c>
      <c r="X1048" s="38">
        <v>25</v>
      </c>
      <c r="Y1048" s="38">
        <v>0</v>
      </c>
      <c r="Z1048" s="38">
        <v>42</v>
      </c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>
        <v>2</v>
      </c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  <c r="BA1048" s="3">
        <f>IF(Q1048&gt;0,RANK(Q1048,(N1048:P1048,Q1048:AE1048)),0)</f>
        <v>4</v>
      </c>
      <c r="BB1048" s="3">
        <f>IF(R1048&gt;0,RANK(R1048,(N1048:P1048,Q1048:AE1048)),0)</f>
        <v>5</v>
      </c>
      <c r="BC1048" s="3">
        <f>IF(S1048&gt;0,RANK(S1048,(N1048:P1048,Q1048:AE1048)),0)</f>
        <v>0</v>
      </c>
      <c r="BD1048" s="3">
        <f>IF(T1048&gt;0,RANK(T1048,(N1048:P1048,Q1048:AE1048)),0)</f>
        <v>8</v>
      </c>
      <c r="BE1048" s="2">
        <f t="shared" si="450"/>
        <v>4.9094495780246513E-3</v>
      </c>
      <c r="BF1048" s="2">
        <f t="shared" si="451"/>
        <v>3.3520713130923601E-3</v>
      </c>
      <c r="BG1048" s="2">
        <f t="shared" si="452"/>
        <v>0</v>
      </c>
      <c r="BH1048" s="2">
        <f t="shared" si="453"/>
        <v>1.6315391346909716E-4</v>
      </c>
      <c r="BJ1048" t="s">
        <v>1023</v>
      </c>
      <c r="BK1048" t="s">
        <v>989</v>
      </c>
      <c r="BL1048">
        <v>4</v>
      </c>
      <c r="BN1048">
        <v>0</v>
      </c>
      <c r="BO1048" s="60">
        <v>21</v>
      </c>
      <c r="BP1048" s="62">
        <v>15</v>
      </c>
      <c r="BQ1048" s="66">
        <f t="shared" si="454"/>
        <v>21015</v>
      </c>
      <c r="BR1048" s="66">
        <f t="shared" si="417"/>
        <v>21015</v>
      </c>
      <c r="BS1048" s="3" t="s">
        <v>3083</v>
      </c>
      <c r="CE1048" s="38">
        <f t="shared" si="455"/>
        <v>67421</v>
      </c>
    </row>
    <row r="1049" spans="1:83" ht="14" hidden="1" customHeight="1" outlineLevel="1" x14ac:dyDescent="0.2">
      <c r="A1049" t="s">
        <v>672</v>
      </c>
      <c r="B1049" t="s">
        <v>989</v>
      </c>
      <c r="C1049" s="1">
        <f t="shared" si="443"/>
        <v>9537</v>
      </c>
      <c r="D1049" s="3">
        <f>IF(N1049&gt;0, RANK(N1049,(N1049:P1049,Q1049:AE1049)),0)</f>
        <v>2</v>
      </c>
      <c r="E1049" s="3">
        <f>IF(O1049&gt;0,RANK(O1049,(N1049:P1049,Q1049:AE1049)),0)</f>
        <v>1</v>
      </c>
      <c r="F1049" s="3">
        <f>IF(P1049&gt;0,RANK(P1049,(N1049:P1049,Q1049:AE1049)),0)</f>
        <v>3</v>
      </c>
      <c r="G1049" s="1">
        <f t="shared" si="444"/>
        <v>3196</v>
      </c>
      <c r="H1049" s="2">
        <f t="shared" si="445"/>
        <v>0.33511586452762926</v>
      </c>
      <c r="I1049" s="2"/>
      <c r="J1049" s="2">
        <f t="shared" si="446"/>
        <v>0.32379154870504351</v>
      </c>
      <c r="K1049" s="2">
        <f t="shared" si="447"/>
        <v>0.65890741323267277</v>
      </c>
      <c r="L1049" s="2">
        <f t="shared" si="448"/>
        <v>1.0380622837370242E-2</v>
      </c>
      <c r="M1049" s="2">
        <f t="shared" si="449"/>
        <v>6.9204152249134274E-3</v>
      </c>
      <c r="N1049" s="38">
        <v>3088</v>
      </c>
      <c r="O1049" s="38">
        <v>6284</v>
      </c>
      <c r="P1049" s="38">
        <v>99</v>
      </c>
      <c r="Q1049" s="38">
        <v>33</v>
      </c>
      <c r="R1049" s="38">
        <v>31</v>
      </c>
      <c r="S1049" s="38"/>
      <c r="T1049" s="38">
        <v>1</v>
      </c>
      <c r="U1049" s="38">
        <v>0</v>
      </c>
      <c r="V1049" s="38"/>
      <c r="W1049" s="38">
        <v>0</v>
      </c>
      <c r="X1049" s="38">
        <v>1</v>
      </c>
      <c r="Y1049" s="38">
        <v>0</v>
      </c>
      <c r="Z1049" s="38">
        <v>0</v>
      </c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>
        <v>0</v>
      </c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  <c r="BA1049" s="3">
        <f>IF(Q1049&gt;0,RANK(Q1049,(N1049:P1049,Q1049:AE1049)),0)</f>
        <v>4</v>
      </c>
      <c r="BB1049" s="3">
        <f>IF(R1049&gt;0,RANK(R1049,(N1049:P1049,Q1049:AE1049)),0)</f>
        <v>5</v>
      </c>
      <c r="BC1049" s="3">
        <f>IF(S1049&gt;0,RANK(S1049,(N1049:P1049,Q1049:AE1049)),0)</f>
        <v>0</v>
      </c>
      <c r="BD1049" s="3">
        <f>IF(T1049&gt;0,RANK(T1049,(N1049:P1049,Q1049:AE1049)),0)</f>
        <v>6</v>
      </c>
      <c r="BE1049" s="2">
        <f t="shared" si="450"/>
        <v>3.4602076124567475E-3</v>
      </c>
      <c r="BF1049" s="2">
        <f t="shared" si="451"/>
        <v>3.2504980601866414E-3</v>
      </c>
      <c r="BG1049" s="2">
        <f t="shared" si="452"/>
        <v>0</v>
      </c>
      <c r="BH1049" s="2">
        <f t="shared" si="453"/>
        <v>1.0485477613505295E-4</v>
      </c>
      <c r="BJ1049" t="s">
        <v>672</v>
      </c>
      <c r="BK1049" t="s">
        <v>989</v>
      </c>
      <c r="BL1049">
        <v>6</v>
      </c>
      <c r="BN1049">
        <v>0</v>
      </c>
      <c r="BO1049" s="60">
        <v>21</v>
      </c>
      <c r="BP1049" s="62">
        <v>17</v>
      </c>
      <c r="BQ1049" s="66">
        <f t="shared" si="454"/>
        <v>21017</v>
      </c>
      <c r="BR1049" s="66">
        <f t="shared" si="417"/>
        <v>21017</v>
      </c>
      <c r="BS1049" s="3" t="s">
        <v>3083</v>
      </c>
      <c r="CE1049" s="38">
        <f t="shared" si="455"/>
        <v>9537</v>
      </c>
    </row>
    <row r="1050" spans="1:83" ht="14" hidden="1" customHeight="1" outlineLevel="1" x14ac:dyDescent="0.2">
      <c r="A1050" t="s">
        <v>2239</v>
      </c>
      <c r="B1050" t="s">
        <v>989</v>
      </c>
      <c r="C1050" s="1">
        <f t="shared" si="443"/>
        <v>20951</v>
      </c>
      <c r="D1050" s="3">
        <f>IF(N1050&gt;0, RANK(N1050,(N1050:P1050,Q1050:AE1050)),0)</f>
        <v>2</v>
      </c>
      <c r="E1050" s="3">
        <f>IF(O1050&gt;0,RANK(O1050,(N1050:P1050,Q1050:AE1050)),0)</f>
        <v>1</v>
      </c>
      <c r="F1050" s="3">
        <f>IF(P1050&gt;0,RANK(P1050,(N1050:P1050,Q1050:AE1050)),0)</f>
        <v>3</v>
      </c>
      <c r="G1050" s="1">
        <f t="shared" si="444"/>
        <v>8072</v>
      </c>
      <c r="H1050" s="2">
        <f t="shared" si="445"/>
        <v>0.38527993890506418</v>
      </c>
      <c r="I1050" s="2"/>
      <c r="J1050" s="2">
        <f t="shared" si="446"/>
        <v>0.30027206338599588</v>
      </c>
      <c r="K1050" s="2">
        <f t="shared" si="447"/>
        <v>0.68555200229106006</v>
      </c>
      <c r="L1050" s="2">
        <f t="shared" si="448"/>
        <v>8.5914753472387945E-3</v>
      </c>
      <c r="M1050" s="2">
        <f t="shared" si="449"/>
        <v>5.5844589757052671E-3</v>
      </c>
      <c r="N1050" s="38">
        <v>6291</v>
      </c>
      <c r="O1050" s="38">
        <v>14363</v>
      </c>
      <c r="P1050" s="38">
        <v>180</v>
      </c>
      <c r="Q1050" s="38">
        <v>54</v>
      </c>
      <c r="R1050" s="38">
        <v>51</v>
      </c>
      <c r="S1050" s="38"/>
      <c r="T1050" s="38">
        <v>0</v>
      </c>
      <c r="U1050" s="38">
        <v>0</v>
      </c>
      <c r="V1050" s="38"/>
      <c r="W1050" s="38">
        <v>0</v>
      </c>
      <c r="X1050" s="38">
        <v>0</v>
      </c>
      <c r="Y1050" s="38">
        <v>0</v>
      </c>
      <c r="Z1050" s="38">
        <v>12</v>
      </c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>
        <v>0</v>
      </c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  <c r="BA1050" s="3">
        <f>IF(Q1050&gt;0,RANK(Q1050,(N1050:P1050,Q1050:AE1050)),0)</f>
        <v>4</v>
      </c>
      <c r="BB1050" s="3">
        <f>IF(R1050&gt;0,RANK(R1050,(N1050:P1050,Q1050:AE1050)),0)</f>
        <v>5</v>
      </c>
      <c r="BC1050" s="3">
        <f>IF(S1050&gt;0,RANK(S1050,(N1050:P1050,Q1050:AE1050)),0)</f>
        <v>0</v>
      </c>
      <c r="BD1050" s="3">
        <f>IF(T1050&gt;0,RANK(T1050,(N1050:P1050,Q1050:AE1050)),0)</f>
        <v>0</v>
      </c>
      <c r="BE1050" s="2">
        <f t="shared" si="450"/>
        <v>2.5774426041716386E-3</v>
      </c>
      <c r="BF1050" s="2">
        <f t="shared" si="451"/>
        <v>2.4342513483843254E-3</v>
      </c>
      <c r="BG1050" s="2">
        <f t="shared" si="452"/>
        <v>0</v>
      </c>
      <c r="BH1050" s="2">
        <f t="shared" si="453"/>
        <v>0</v>
      </c>
      <c r="BJ1050" t="s">
        <v>2239</v>
      </c>
      <c r="BK1050" t="s">
        <v>989</v>
      </c>
      <c r="BL1050">
        <v>5</v>
      </c>
      <c r="BN1050">
        <v>0</v>
      </c>
      <c r="BO1050" s="60">
        <v>21</v>
      </c>
      <c r="BP1050" s="62">
        <v>19</v>
      </c>
      <c r="BQ1050" s="66">
        <f t="shared" si="454"/>
        <v>21019</v>
      </c>
      <c r="BR1050" s="66">
        <f t="shared" si="417"/>
        <v>21019</v>
      </c>
      <c r="BS1050" s="3" t="s">
        <v>3083</v>
      </c>
      <c r="CE1050" s="38">
        <f t="shared" si="455"/>
        <v>20951</v>
      </c>
    </row>
    <row r="1051" spans="1:83" ht="14" hidden="1" customHeight="1" outlineLevel="1" x14ac:dyDescent="0.2">
      <c r="A1051" t="s">
        <v>1921</v>
      </c>
      <c r="B1051" t="s">
        <v>989</v>
      </c>
      <c r="C1051" s="1">
        <f t="shared" si="443"/>
        <v>14373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>IF(P1051&gt;0,RANK(P1051,(N1051:P1051,Q1051:AE1051)),0)</f>
        <v>3</v>
      </c>
      <c r="G1051" s="1">
        <f t="shared" si="444"/>
        <v>4169</v>
      </c>
      <c r="H1051" s="2">
        <f t="shared" si="445"/>
        <v>0.29005774716482291</v>
      </c>
      <c r="I1051" s="2"/>
      <c r="J1051" s="2">
        <f t="shared" si="446"/>
        <v>0.34717873791136156</v>
      </c>
      <c r="K1051" s="2">
        <f t="shared" si="447"/>
        <v>0.63723648507618447</v>
      </c>
      <c r="L1051" s="2">
        <f t="shared" si="448"/>
        <v>8.4185625826201909E-3</v>
      </c>
      <c r="M1051" s="2">
        <f t="shared" si="449"/>
        <v>7.1662144298337855E-3</v>
      </c>
      <c r="N1051" s="38">
        <v>4990</v>
      </c>
      <c r="O1051" s="38">
        <v>9159</v>
      </c>
      <c r="P1051" s="38">
        <v>121</v>
      </c>
      <c r="Q1051" s="38">
        <v>51</v>
      </c>
      <c r="R1051" s="38">
        <v>41</v>
      </c>
      <c r="S1051" s="38"/>
      <c r="T1051" s="38">
        <v>0</v>
      </c>
      <c r="U1051" s="38">
        <v>0</v>
      </c>
      <c r="V1051" s="38"/>
      <c r="W1051" s="38">
        <v>0</v>
      </c>
      <c r="X1051" s="38">
        <v>2</v>
      </c>
      <c r="Y1051" s="38">
        <v>0</v>
      </c>
      <c r="Z1051" s="38">
        <v>9</v>
      </c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>
        <v>0</v>
      </c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  <c r="BA1051" s="3">
        <f>IF(Q1051&gt;0,RANK(Q1051,(N1051:P1051,Q1051:AE1051)),0)</f>
        <v>4</v>
      </c>
      <c r="BB1051" s="3">
        <f>IF(R1051&gt;0,RANK(R1051,(N1051:P1051,Q1051:AE1051)),0)</f>
        <v>5</v>
      </c>
      <c r="BC1051" s="3">
        <f>IF(S1051&gt;0,RANK(S1051,(N1051:P1051,Q1051:AE1051)),0)</f>
        <v>0</v>
      </c>
      <c r="BD1051" s="3">
        <f>IF(T1051&gt;0,RANK(T1051,(N1051:P1051,Q1051:AE1051)),0)</f>
        <v>0</v>
      </c>
      <c r="BE1051" s="2">
        <f t="shared" si="450"/>
        <v>3.548319766228345E-3</v>
      </c>
      <c r="BF1051" s="2">
        <f t="shared" si="451"/>
        <v>2.8525707924580809E-3</v>
      </c>
      <c r="BG1051" s="2">
        <f t="shared" si="452"/>
        <v>0</v>
      </c>
      <c r="BH1051" s="2">
        <f t="shared" si="453"/>
        <v>0</v>
      </c>
      <c r="BJ1051" t="s">
        <v>1921</v>
      </c>
      <c r="BK1051" t="s">
        <v>989</v>
      </c>
      <c r="BL1051">
        <v>1</v>
      </c>
      <c r="BN1051">
        <v>0</v>
      </c>
      <c r="BO1051" s="60">
        <v>21</v>
      </c>
      <c r="BP1051" s="62">
        <v>21</v>
      </c>
      <c r="BQ1051" s="66">
        <f t="shared" si="454"/>
        <v>21021</v>
      </c>
      <c r="BR1051" s="66">
        <f t="shared" si="417"/>
        <v>21021</v>
      </c>
      <c r="BS1051" s="3" t="s">
        <v>3083</v>
      </c>
      <c r="CE1051" s="38">
        <f t="shared" si="455"/>
        <v>14373</v>
      </c>
    </row>
    <row r="1052" spans="1:83" ht="14" hidden="1" customHeight="1" outlineLevel="1" x14ac:dyDescent="0.2">
      <c r="A1052" t="s">
        <v>1991</v>
      </c>
      <c r="B1052" t="s">
        <v>989</v>
      </c>
      <c r="C1052" s="1">
        <f t="shared" si="443"/>
        <v>4153</v>
      </c>
      <c r="D1052" s="3">
        <f>IF(N1052&gt;0, RANK(N1052,(N1052:P1052,Q1052:AE1052)),0)</f>
        <v>2</v>
      </c>
      <c r="E1052" s="3">
        <f>IF(O1052&gt;0,RANK(O1052,(N1052:P1052,Q1052:AE1052)),0)</f>
        <v>1</v>
      </c>
      <c r="F1052" s="3">
        <f>IF(P1052&gt;0,RANK(P1052,(N1052:P1052,Q1052:AE1052)),0)</f>
        <v>3</v>
      </c>
      <c r="G1052" s="1">
        <f t="shared" si="444"/>
        <v>2697</v>
      </c>
      <c r="H1052" s="2">
        <f t="shared" si="445"/>
        <v>0.64941006501324339</v>
      </c>
      <c r="I1052" s="2"/>
      <c r="J1052" s="2">
        <f t="shared" si="446"/>
        <v>0.16903443294004333</v>
      </c>
      <c r="K1052" s="2">
        <f t="shared" si="447"/>
        <v>0.81844449795328678</v>
      </c>
      <c r="L1052" s="2">
        <f t="shared" si="448"/>
        <v>5.2973753912834093E-3</v>
      </c>
      <c r="M1052" s="2">
        <f t="shared" si="449"/>
        <v>7.2236937153865371E-3</v>
      </c>
      <c r="N1052" s="38">
        <v>702</v>
      </c>
      <c r="O1052" s="38">
        <v>3399</v>
      </c>
      <c r="P1052" s="38">
        <v>22</v>
      </c>
      <c r="Q1052" s="38">
        <v>8</v>
      </c>
      <c r="R1052" s="38">
        <v>8</v>
      </c>
      <c r="S1052" s="38"/>
      <c r="T1052" s="38">
        <v>0</v>
      </c>
      <c r="U1052" s="38">
        <v>0</v>
      </c>
      <c r="V1052" s="38"/>
      <c r="W1052" s="38">
        <v>5</v>
      </c>
      <c r="X1052" s="38">
        <v>2</v>
      </c>
      <c r="Y1052" s="38">
        <v>0</v>
      </c>
      <c r="Z1052" s="38">
        <v>7</v>
      </c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>
        <v>0</v>
      </c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  <c r="BA1052" s="3">
        <f>IF(Q1052&gt;0,RANK(Q1052,(N1052:P1052,Q1052:AE1052)),0)</f>
        <v>4</v>
      </c>
      <c r="BB1052" s="3">
        <f>IF(R1052&gt;0,RANK(R1052,(N1052:P1052,Q1052:AE1052)),0)</f>
        <v>4</v>
      </c>
      <c r="BC1052" s="3">
        <f>IF(S1052&gt;0,RANK(S1052,(N1052:P1052,Q1052:AE1052)),0)</f>
        <v>0</v>
      </c>
      <c r="BD1052" s="3">
        <f>IF(T1052&gt;0,RANK(T1052,(N1052:P1052,Q1052:AE1052)),0)</f>
        <v>0</v>
      </c>
      <c r="BE1052" s="2">
        <f t="shared" si="450"/>
        <v>1.926318324103058E-3</v>
      </c>
      <c r="BF1052" s="2">
        <f t="shared" si="451"/>
        <v>1.926318324103058E-3</v>
      </c>
      <c r="BG1052" s="2">
        <f t="shared" si="452"/>
        <v>0</v>
      </c>
      <c r="BH1052" s="2">
        <f t="shared" si="453"/>
        <v>0</v>
      </c>
      <c r="BJ1052" t="s">
        <v>1991</v>
      </c>
      <c r="BK1052" t="s">
        <v>989</v>
      </c>
      <c r="BL1052">
        <v>4</v>
      </c>
      <c r="BN1052">
        <v>0</v>
      </c>
      <c r="BO1052" s="60">
        <v>21</v>
      </c>
      <c r="BP1052" s="62">
        <v>23</v>
      </c>
      <c r="BQ1052" s="66">
        <f t="shared" si="454"/>
        <v>21023</v>
      </c>
      <c r="BR1052" s="66">
        <f t="shared" si="417"/>
        <v>21023</v>
      </c>
      <c r="BS1052" s="3" t="s">
        <v>3083</v>
      </c>
      <c r="CE1052" s="38">
        <f t="shared" si="455"/>
        <v>4153</v>
      </c>
    </row>
    <row r="1053" spans="1:83" ht="14" hidden="1" customHeight="1" outlineLevel="1" x14ac:dyDescent="0.2">
      <c r="A1053" t="s">
        <v>2277</v>
      </c>
      <c r="B1053" t="s">
        <v>989</v>
      </c>
      <c r="C1053" s="1">
        <f t="shared" si="443"/>
        <v>5113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>IF(P1053&gt;0,RANK(P1053,(N1053:P1053,Q1053:AE1053)),0)</f>
        <v>3</v>
      </c>
      <c r="G1053" s="1">
        <f t="shared" si="444"/>
        <v>3034</v>
      </c>
      <c r="H1053" s="2">
        <f t="shared" si="445"/>
        <v>0.59338939956972425</v>
      </c>
      <c r="I1053" s="2"/>
      <c r="J1053" s="2">
        <f t="shared" si="446"/>
        <v>0.19597105417563074</v>
      </c>
      <c r="K1053" s="2">
        <f t="shared" si="447"/>
        <v>0.78936045374535502</v>
      </c>
      <c r="L1053" s="2">
        <f t="shared" si="448"/>
        <v>7.8231957754742818E-3</v>
      </c>
      <c r="M1053" s="2">
        <f t="shared" si="449"/>
        <v>6.8452963035399352E-3</v>
      </c>
      <c r="N1053" s="38">
        <v>1002</v>
      </c>
      <c r="O1053" s="38">
        <v>4036</v>
      </c>
      <c r="P1053" s="38">
        <v>40</v>
      </c>
      <c r="Q1053" s="38">
        <v>12</v>
      </c>
      <c r="R1053" s="38">
        <v>17</v>
      </c>
      <c r="S1053" s="38"/>
      <c r="T1053" s="38">
        <v>0</v>
      </c>
      <c r="U1053" s="38">
        <v>0</v>
      </c>
      <c r="V1053" s="38"/>
      <c r="W1053" s="38">
        <v>0</v>
      </c>
      <c r="X1053" s="38">
        <v>0</v>
      </c>
      <c r="Y1053" s="38">
        <v>0</v>
      </c>
      <c r="Z1053" s="38">
        <v>6</v>
      </c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>
        <v>0</v>
      </c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  <c r="BA1053" s="3">
        <f>IF(Q1053&gt;0,RANK(Q1053,(N1053:P1053,Q1053:AE1053)),0)</f>
        <v>5</v>
      </c>
      <c r="BB1053" s="3">
        <f>IF(R1053&gt;0,RANK(R1053,(N1053:P1053,Q1053:AE1053)),0)</f>
        <v>4</v>
      </c>
      <c r="BC1053" s="3">
        <f>IF(S1053&gt;0,RANK(S1053,(N1053:P1053,Q1053:AE1053)),0)</f>
        <v>0</v>
      </c>
      <c r="BD1053" s="3">
        <f>IF(T1053&gt;0,RANK(T1053,(N1053:P1053,Q1053:AE1053)),0)</f>
        <v>0</v>
      </c>
      <c r="BE1053" s="2">
        <f t="shared" si="450"/>
        <v>2.3469587326422842E-3</v>
      </c>
      <c r="BF1053" s="2">
        <f t="shared" si="451"/>
        <v>3.3248582045765696E-3</v>
      </c>
      <c r="BG1053" s="2">
        <f t="shared" si="452"/>
        <v>0</v>
      </c>
      <c r="BH1053" s="2">
        <f t="shared" si="453"/>
        <v>0</v>
      </c>
      <c r="BJ1053" t="s">
        <v>2277</v>
      </c>
      <c r="BK1053" t="s">
        <v>989</v>
      </c>
      <c r="BL1053">
        <v>5</v>
      </c>
      <c r="BN1053">
        <v>0</v>
      </c>
      <c r="BO1053" s="60">
        <v>21</v>
      </c>
      <c r="BP1053" s="62">
        <v>25</v>
      </c>
      <c r="BQ1053" s="66">
        <f t="shared" si="454"/>
        <v>21025</v>
      </c>
      <c r="BR1053" s="66">
        <f t="shared" si="417"/>
        <v>21025</v>
      </c>
      <c r="BS1053" s="3" t="s">
        <v>3083</v>
      </c>
      <c r="CE1053" s="38">
        <f t="shared" si="455"/>
        <v>5113</v>
      </c>
    </row>
    <row r="1054" spans="1:83" ht="14" hidden="1" customHeight="1" outlineLevel="1" x14ac:dyDescent="0.2">
      <c r="A1054" t="s">
        <v>362</v>
      </c>
      <c r="B1054" t="s">
        <v>989</v>
      </c>
      <c r="C1054" s="1">
        <f t="shared" si="443"/>
        <v>10048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>IF(P1054&gt;0,RANK(P1054,(N1054:P1054,Q1054:AE1054)),0)</f>
        <v>3</v>
      </c>
      <c r="G1054" s="1">
        <f t="shared" si="444"/>
        <v>5844</v>
      </c>
      <c r="H1054" s="2">
        <f t="shared" si="445"/>
        <v>0.58160828025477707</v>
      </c>
      <c r="I1054" s="2"/>
      <c r="J1054" s="2">
        <f t="shared" si="446"/>
        <v>0.20282643312101911</v>
      </c>
      <c r="K1054" s="2">
        <f t="shared" si="447"/>
        <v>0.78443471337579618</v>
      </c>
      <c r="L1054" s="2">
        <f t="shared" si="448"/>
        <v>8.1608280254777069E-3</v>
      </c>
      <c r="M1054" s="2">
        <f t="shared" si="449"/>
        <v>4.5780254777070036E-3</v>
      </c>
      <c r="N1054" s="38">
        <v>2038</v>
      </c>
      <c r="O1054" s="38">
        <v>7882</v>
      </c>
      <c r="P1054" s="38">
        <v>82</v>
      </c>
      <c r="Q1054" s="38">
        <v>16</v>
      </c>
      <c r="R1054" s="38">
        <v>26</v>
      </c>
      <c r="S1054" s="38"/>
      <c r="T1054" s="38">
        <v>0</v>
      </c>
      <c r="U1054" s="38">
        <v>0</v>
      </c>
      <c r="V1054" s="38"/>
      <c r="W1054" s="38">
        <v>0</v>
      </c>
      <c r="X1054" s="38">
        <v>2</v>
      </c>
      <c r="Y1054" s="38">
        <v>0</v>
      </c>
      <c r="Z1054" s="38">
        <v>2</v>
      </c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>
        <v>0</v>
      </c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  <c r="BA1054" s="3">
        <f>IF(Q1054&gt;0,RANK(Q1054,(N1054:P1054,Q1054:AE1054)),0)</f>
        <v>5</v>
      </c>
      <c r="BB1054" s="3">
        <f>IF(R1054&gt;0,RANK(R1054,(N1054:P1054,Q1054:AE1054)),0)</f>
        <v>4</v>
      </c>
      <c r="BC1054" s="3">
        <f>IF(S1054&gt;0,RANK(S1054,(N1054:P1054,Q1054:AE1054)),0)</f>
        <v>0</v>
      </c>
      <c r="BD1054" s="3">
        <f>IF(T1054&gt;0,RANK(T1054,(N1054:P1054,Q1054:AE1054)),0)</f>
        <v>0</v>
      </c>
      <c r="BE1054" s="2">
        <f t="shared" si="450"/>
        <v>1.5923566878980893E-3</v>
      </c>
      <c r="BF1054" s="2">
        <f t="shared" si="451"/>
        <v>2.5875796178343948E-3</v>
      </c>
      <c r="BG1054" s="2">
        <f t="shared" si="452"/>
        <v>0</v>
      </c>
      <c r="BH1054" s="2">
        <f t="shared" si="453"/>
        <v>0</v>
      </c>
      <c r="BJ1054" t="s">
        <v>362</v>
      </c>
      <c r="BK1054" t="s">
        <v>989</v>
      </c>
      <c r="BL1054">
        <v>2</v>
      </c>
      <c r="BN1054">
        <v>0</v>
      </c>
      <c r="BO1054" s="60">
        <v>21</v>
      </c>
      <c r="BP1054" s="62">
        <v>27</v>
      </c>
      <c r="BQ1054" s="66">
        <f t="shared" si="454"/>
        <v>21027</v>
      </c>
      <c r="BR1054" s="66">
        <f t="shared" si="417"/>
        <v>21027</v>
      </c>
      <c r="BS1054" s="3" t="s">
        <v>3083</v>
      </c>
      <c r="CE1054" s="38">
        <f t="shared" si="455"/>
        <v>10048</v>
      </c>
    </row>
    <row r="1055" spans="1:83" ht="14" hidden="1" customHeight="1" outlineLevel="1" x14ac:dyDescent="0.2">
      <c r="A1055" t="s">
        <v>2454</v>
      </c>
      <c r="B1055" t="s">
        <v>989</v>
      </c>
      <c r="C1055" s="1">
        <f t="shared" si="443"/>
        <v>43209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>IF(P1055&gt;0,RANK(P1055,(N1055:P1055,Q1055:AE1055)),0)</f>
        <v>3</v>
      </c>
      <c r="G1055" s="1">
        <f t="shared" si="444"/>
        <v>22019</v>
      </c>
      <c r="H1055" s="2">
        <f t="shared" si="445"/>
        <v>0.50959290888472308</v>
      </c>
      <c r="I1055" s="2"/>
      <c r="J1055" s="2">
        <f t="shared" si="446"/>
        <v>0.23791339767178135</v>
      </c>
      <c r="K1055" s="2">
        <f t="shared" si="447"/>
        <v>0.74750630655650441</v>
      </c>
      <c r="L1055" s="2">
        <f t="shared" si="448"/>
        <v>8.6787474831632305E-3</v>
      </c>
      <c r="M1055" s="2">
        <f t="shared" si="449"/>
        <v>5.9015482885510385E-3</v>
      </c>
      <c r="N1055" s="38">
        <v>10280</v>
      </c>
      <c r="O1055" s="38">
        <v>32299</v>
      </c>
      <c r="P1055" s="38">
        <v>375</v>
      </c>
      <c r="Q1055" s="38">
        <v>114</v>
      </c>
      <c r="R1055" s="38">
        <v>98</v>
      </c>
      <c r="S1055" s="38"/>
      <c r="T1055" s="38">
        <v>6</v>
      </c>
      <c r="U1055" s="38">
        <v>1</v>
      </c>
      <c r="V1055" s="38"/>
      <c r="W1055" s="38">
        <v>0</v>
      </c>
      <c r="X1055" s="38">
        <v>15</v>
      </c>
      <c r="Y1055" s="38">
        <v>0</v>
      </c>
      <c r="Z1055" s="38">
        <v>21</v>
      </c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>
        <v>0</v>
      </c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  <c r="BA1055" s="3">
        <f>IF(Q1055&gt;0,RANK(Q1055,(N1055:P1055,Q1055:AE1055)),0)</f>
        <v>4</v>
      </c>
      <c r="BB1055" s="3">
        <f>IF(R1055&gt;0,RANK(R1055,(N1055:P1055,Q1055:AE1055)),0)</f>
        <v>5</v>
      </c>
      <c r="BC1055" s="3">
        <f>IF(S1055&gt;0,RANK(S1055,(N1055:P1055,Q1055:AE1055)),0)</f>
        <v>0</v>
      </c>
      <c r="BD1055" s="3">
        <f>IF(T1055&gt;0,RANK(T1055,(N1055:P1055,Q1055:AE1055)),0)</f>
        <v>8</v>
      </c>
      <c r="BE1055" s="2">
        <f t="shared" si="450"/>
        <v>2.6383392348816219E-3</v>
      </c>
      <c r="BF1055" s="2">
        <f t="shared" si="451"/>
        <v>2.2680460089333243E-3</v>
      </c>
      <c r="BG1055" s="2">
        <f t="shared" si="452"/>
        <v>0</v>
      </c>
      <c r="BH1055" s="2">
        <f t="shared" si="453"/>
        <v>1.3885995973061168E-4</v>
      </c>
      <c r="BJ1055" t="s">
        <v>2454</v>
      </c>
      <c r="BK1055" t="s">
        <v>989</v>
      </c>
      <c r="BL1055">
        <v>2</v>
      </c>
      <c r="BN1055">
        <v>0</v>
      </c>
      <c r="BO1055" s="60">
        <v>21</v>
      </c>
      <c r="BP1055" s="62">
        <v>29</v>
      </c>
      <c r="BQ1055" s="66">
        <f t="shared" si="454"/>
        <v>21029</v>
      </c>
      <c r="BR1055" s="66">
        <f t="shared" si="417"/>
        <v>21029</v>
      </c>
      <c r="BS1055" s="3" t="s">
        <v>3083</v>
      </c>
      <c r="CE1055" s="38">
        <f t="shared" si="455"/>
        <v>43209</v>
      </c>
    </row>
    <row r="1056" spans="1:83" ht="14" hidden="1" customHeight="1" outlineLevel="1" x14ac:dyDescent="0.2">
      <c r="A1056" t="s">
        <v>1771</v>
      </c>
      <c r="B1056" t="s">
        <v>989</v>
      </c>
      <c r="C1056" s="1">
        <f t="shared" si="443"/>
        <v>5943</v>
      </c>
      <c r="D1056" s="3">
        <f>IF(N1056&gt;0, RANK(N1056,(N1056:P1056,Q1056:AE1056)),0)</f>
        <v>2</v>
      </c>
      <c r="E1056" s="3">
        <f>IF(O1056&gt;0,RANK(O1056,(N1056:P1056,Q1056:AE1056)),0)</f>
        <v>1</v>
      </c>
      <c r="F1056" s="3">
        <f>IF(P1056&gt;0,RANK(P1056,(N1056:P1056,Q1056:AE1056)),0)</f>
        <v>3</v>
      </c>
      <c r="G1056" s="1">
        <f t="shared" si="444"/>
        <v>3940</v>
      </c>
      <c r="H1056" s="2">
        <f t="shared" si="445"/>
        <v>0.66296483257614003</v>
      </c>
      <c r="I1056" s="2"/>
      <c r="J1056" s="2">
        <f t="shared" si="446"/>
        <v>0.16237590442537439</v>
      </c>
      <c r="K1056" s="2">
        <f t="shared" si="447"/>
        <v>0.82534073700151434</v>
      </c>
      <c r="L1056" s="2">
        <f t="shared" si="448"/>
        <v>7.0671378091872791E-3</v>
      </c>
      <c r="M1056" s="2">
        <f t="shared" si="449"/>
        <v>5.2162207639239681E-3</v>
      </c>
      <c r="N1056" s="38">
        <v>965</v>
      </c>
      <c r="O1056" s="38">
        <v>4905</v>
      </c>
      <c r="P1056" s="38">
        <v>42</v>
      </c>
      <c r="Q1056" s="38">
        <v>19</v>
      </c>
      <c r="R1056" s="38">
        <v>11</v>
      </c>
      <c r="S1056" s="38"/>
      <c r="T1056" s="38">
        <v>1</v>
      </c>
      <c r="U1056" s="38">
        <v>0</v>
      </c>
      <c r="V1056" s="38"/>
      <c r="W1056" s="38">
        <v>0</v>
      </c>
      <c r="X1056" s="38">
        <v>0</v>
      </c>
      <c r="Y1056" s="38">
        <v>0</v>
      </c>
      <c r="Z1056" s="38">
        <v>0</v>
      </c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>
        <v>0</v>
      </c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  <c r="BA1056" s="3">
        <f>IF(Q1056&gt;0,RANK(Q1056,(N1056:P1056,Q1056:AE1056)),0)</f>
        <v>4</v>
      </c>
      <c r="BB1056" s="3">
        <f>IF(R1056&gt;0,RANK(R1056,(N1056:P1056,Q1056:AE1056)),0)</f>
        <v>5</v>
      </c>
      <c r="BC1056" s="3">
        <f>IF(S1056&gt;0,RANK(S1056,(N1056:P1056,Q1056:AE1056)),0)</f>
        <v>0</v>
      </c>
      <c r="BD1056" s="3">
        <f>IF(T1056&gt;0,RANK(T1056,(N1056:P1056,Q1056:AE1056)),0)</f>
        <v>6</v>
      </c>
      <c r="BE1056" s="2">
        <f t="shared" si="450"/>
        <v>3.1970385327275788E-3</v>
      </c>
      <c r="BF1056" s="2">
        <f t="shared" si="451"/>
        <v>1.8509170452633351E-3</v>
      </c>
      <c r="BG1056" s="2">
        <f t="shared" si="452"/>
        <v>0</v>
      </c>
      <c r="BH1056" s="2">
        <f t="shared" si="453"/>
        <v>1.6826518593303046E-4</v>
      </c>
      <c r="BJ1056" t="s">
        <v>1771</v>
      </c>
      <c r="BK1056" t="s">
        <v>989</v>
      </c>
      <c r="BL1056">
        <v>2</v>
      </c>
      <c r="BN1056">
        <v>0</v>
      </c>
      <c r="BO1056" s="60">
        <v>21</v>
      </c>
      <c r="BP1056" s="62">
        <v>31</v>
      </c>
      <c r="BQ1056" s="66">
        <f t="shared" si="454"/>
        <v>21031</v>
      </c>
      <c r="BR1056" s="66">
        <f t="shared" si="417"/>
        <v>21031</v>
      </c>
      <c r="BS1056" s="3" t="s">
        <v>3083</v>
      </c>
      <c r="CE1056" s="38">
        <f t="shared" si="455"/>
        <v>5943</v>
      </c>
    </row>
    <row r="1057" spans="1:83" ht="14" hidden="1" customHeight="1" outlineLevel="1" x14ac:dyDescent="0.2">
      <c r="A1057" t="s">
        <v>312</v>
      </c>
      <c r="B1057" t="s">
        <v>989</v>
      </c>
      <c r="C1057" s="1">
        <f t="shared" si="443"/>
        <v>6188</v>
      </c>
      <c r="D1057" s="3">
        <f>IF(N1057&gt;0, RANK(N1057,(N1057:P1057,Q1057:AE1057)),0)</f>
        <v>2</v>
      </c>
      <c r="E1057" s="3">
        <f>IF(O1057&gt;0,RANK(O1057,(N1057:P1057,Q1057:AE1057)),0)</f>
        <v>1</v>
      </c>
      <c r="F1057" s="3">
        <f>IF(P1057&gt;0,RANK(P1057,(N1057:P1057,Q1057:AE1057)),0)</f>
        <v>3</v>
      </c>
      <c r="G1057" s="1">
        <f t="shared" si="444"/>
        <v>3604</v>
      </c>
      <c r="H1057" s="2">
        <f t="shared" si="445"/>
        <v>0.58241758241758246</v>
      </c>
      <c r="I1057" s="2"/>
      <c r="J1057" s="2">
        <f t="shared" si="446"/>
        <v>0.20297349709114415</v>
      </c>
      <c r="K1057" s="2">
        <f t="shared" si="447"/>
        <v>0.78539107950872655</v>
      </c>
      <c r="L1057" s="2">
        <f t="shared" si="448"/>
        <v>6.4641241111829343E-3</v>
      </c>
      <c r="M1057" s="2">
        <f t="shared" si="449"/>
        <v>5.1712992889464179E-3</v>
      </c>
      <c r="N1057" s="38">
        <v>1256</v>
      </c>
      <c r="O1057" s="38">
        <v>4860</v>
      </c>
      <c r="P1057" s="38">
        <v>40</v>
      </c>
      <c r="Q1057" s="38">
        <v>20</v>
      </c>
      <c r="R1057" s="38">
        <v>9</v>
      </c>
      <c r="S1057" s="38"/>
      <c r="T1057" s="38">
        <v>0</v>
      </c>
      <c r="U1057" s="38">
        <v>0</v>
      </c>
      <c r="V1057" s="38"/>
      <c r="W1057" s="38">
        <v>0</v>
      </c>
      <c r="X1057" s="38">
        <v>0</v>
      </c>
      <c r="Y1057" s="38">
        <v>0</v>
      </c>
      <c r="Z1057" s="38">
        <v>3</v>
      </c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>
        <v>0</v>
      </c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  <c r="BA1057" s="3">
        <f>IF(Q1057&gt;0,RANK(Q1057,(N1057:P1057,Q1057:AE1057)),0)</f>
        <v>4</v>
      </c>
      <c r="BB1057" s="3">
        <f>IF(R1057&gt;0,RANK(R1057,(N1057:P1057,Q1057:AE1057)),0)</f>
        <v>5</v>
      </c>
      <c r="BC1057" s="3">
        <f>IF(S1057&gt;0,RANK(S1057,(N1057:P1057,Q1057:AE1057)),0)</f>
        <v>0</v>
      </c>
      <c r="BD1057" s="3">
        <f>IF(T1057&gt;0,RANK(T1057,(N1057:P1057,Q1057:AE1057)),0)</f>
        <v>0</v>
      </c>
      <c r="BE1057" s="2">
        <f t="shared" si="450"/>
        <v>3.2320620555914671E-3</v>
      </c>
      <c r="BF1057" s="2">
        <f t="shared" si="451"/>
        <v>1.4544279250161603E-3</v>
      </c>
      <c r="BG1057" s="2">
        <f t="shared" si="452"/>
        <v>0</v>
      </c>
      <c r="BH1057" s="2">
        <f t="shared" si="453"/>
        <v>0</v>
      </c>
      <c r="BJ1057" t="s">
        <v>312</v>
      </c>
      <c r="BK1057" t="s">
        <v>989</v>
      </c>
      <c r="BL1057">
        <v>1</v>
      </c>
      <c r="BN1057">
        <v>0</v>
      </c>
      <c r="BO1057" s="60">
        <v>21</v>
      </c>
      <c r="BP1057" s="62">
        <v>33</v>
      </c>
      <c r="BQ1057" s="66">
        <f t="shared" si="454"/>
        <v>21033</v>
      </c>
      <c r="BR1057" s="66">
        <f t="shared" si="417"/>
        <v>21033</v>
      </c>
      <c r="BS1057" s="3" t="s">
        <v>3083</v>
      </c>
      <c r="CE1057" s="38">
        <f t="shared" si="455"/>
        <v>6188</v>
      </c>
    </row>
    <row r="1058" spans="1:83" ht="14" hidden="1" customHeight="1" outlineLevel="1" x14ac:dyDescent="0.2">
      <c r="A1058" t="s">
        <v>202</v>
      </c>
      <c r="B1058" t="s">
        <v>989</v>
      </c>
      <c r="C1058" s="1">
        <f t="shared" si="443"/>
        <v>16945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>IF(P1058&gt;0,RANK(P1058,(N1058:P1058,Q1058:AE1058)),0)</f>
        <v>3</v>
      </c>
      <c r="G1058" s="1">
        <f t="shared" si="444"/>
        <v>6428</v>
      </c>
      <c r="H1058" s="2">
        <f t="shared" si="445"/>
        <v>0.37934493951018</v>
      </c>
      <c r="I1058" s="2"/>
      <c r="J1058" s="2">
        <f t="shared" si="446"/>
        <v>0.30162289760991445</v>
      </c>
      <c r="K1058" s="2">
        <f t="shared" si="447"/>
        <v>0.68096783712009445</v>
      </c>
      <c r="L1058" s="2">
        <f t="shared" si="448"/>
        <v>9.7373856594865742E-3</v>
      </c>
      <c r="M1058" s="2">
        <f t="shared" si="449"/>
        <v>7.671879610504518E-3</v>
      </c>
      <c r="N1058" s="38">
        <v>5111</v>
      </c>
      <c r="O1058" s="38">
        <v>11539</v>
      </c>
      <c r="P1058" s="38">
        <v>165</v>
      </c>
      <c r="Q1058" s="38">
        <v>54</v>
      </c>
      <c r="R1058" s="38">
        <v>59</v>
      </c>
      <c r="S1058" s="38"/>
      <c r="T1058" s="38">
        <v>3</v>
      </c>
      <c r="U1058" s="38">
        <v>3</v>
      </c>
      <c r="V1058" s="38"/>
      <c r="W1058" s="38">
        <v>0</v>
      </c>
      <c r="X1058" s="38">
        <v>3</v>
      </c>
      <c r="Y1058" s="38">
        <v>0</v>
      </c>
      <c r="Z1058" s="38">
        <v>8</v>
      </c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>
        <v>0</v>
      </c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  <c r="BA1058" s="3">
        <f>IF(Q1058&gt;0,RANK(Q1058,(N1058:P1058,Q1058:AE1058)),0)</f>
        <v>5</v>
      </c>
      <c r="BB1058" s="3">
        <f>IF(R1058&gt;0,RANK(R1058,(N1058:P1058,Q1058:AE1058)),0)</f>
        <v>4</v>
      </c>
      <c r="BC1058" s="3">
        <f>IF(S1058&gt;0,RANK(S1058,(N1058:P1058,Q1058:AE1058)),0)</f>
        <v>0</v>
      </c>
      <c r="BD1058" s="3">
        <f>IF(T1058&gt;0,RANK(T1058,(N1058:P1058,Q1058:AE1058)),0)</f>
        <v>7</v>
      </c>
      <c r="BE1058" s="2">
        <f t="shared" si="450"/>
        <v>3.1867807612865153E-3</v>
      </c>
      <c r="BF1058" s="2">
        <f t="shared" si="451"/>
        <v>3.4818530539982295E-3</v>
      </c>
      <c r="BG1058" s="2">
        <f t="shared" si="452"/>
        <v>0</v>
      </c>
      <c r="BH1058" s="2">
        <f t="shared" si="453"/>
        <v>1.7704337562702863E-4</v>
      </c>
      <c r="BJ1058" t="s">
        <v>202</v>
      </c>
      <c r="BK1058" t="s">
        <v>989</v>
      </c>
      <c r="BL1058">
        <v>1</v>
      </c>
      <c r="BN1058">
        <v>0</v>
      </c>
      <c r="BO1058" s="60">
        <v>21</v>
      </c>
      <c r="BP1058" s="62">
        <v>35</v>
      </c>
      <c r="BQ1058" s="66">
        <f t="shared" si="454"/>
        <v>21035</v>
      </c>
      <c r="BR1058" s="66">
        <f t="shared" si="417"/>
        <v>21035</v>
      </c>
      <c r="BS1058" s="3" t="s">
        <v>3083</v>
      </c>
      <c r="CE1058" s="38">
        <f t="shared" si="455"/>
        <v>16945</v>
      </c>
    </row>
    <row r="1059" spans="1:83" ht="14" hidden="1" customHeight="1" outlineLevel="1" x14ac:dyDescent="0.2">
      <c r="A1059" t="s">
        <v>203</v>
      </c>
      <c r="B1059" t="s">
        <v>989</v>
      </c>
      <c r="C1059" s="1">
        <f t="shared" si="443"/>
        <v>48334</v>
      </c>
      <c r="D1059" s="3">
        <f>IF(N1059&gt;0, RANK(N1059,(N1059:P1059,Q1059:AE1059)),0)</f>
        <v>2</v>
      </c>
      <c r="E1059" s="3">
        <f>IF(O1059&gt;0,RANK(O1059,(N1059:P1059,Q1059:AE1059)),0)</f>
        <v>1</v>
      </c>
      <c r="F1059" s="3">
        <f>IF(P1059&gt;0,RANK(P1059,(N1059:P1059,Q1059:AE1059)),0)</f>
        <v>3</v>
      </c>
      <c r="G1059" s="1">
        <f t="shared" si="444"/>
        <v>9498</v>
      </c>
      <c r="H1059" s="2">
        <f t="shared" si="445"/>
        <v>0.19650763437745686</v>
      </c>
      <c r="I1059" s="2"/>
      <c r="J1059" s="2">
        <f t="shared" si="446"/>
        <v>0.3921049364836347</v>
      </c>
      <c r="K1059" s="2">
        <f t="shared" si="447"/>
        <v>0.58861257086109153</v>
      </c>
      <c r="L1059" s="2">
        <f t="shared" si="448"/>
        <v>8.9171183845740062E-3</v>
      </c>
      <c r="M1059" s="2">
        <f t="shared" si="449"/>
        <v>1.0365374270699813E-2</v>
      </c>
      <c r="N1059" s="38">
        <v>18952</v>
      </c>
      <c r="O1059" s="38">
        <v>28450</v>
      </c>
      <c r="P1059" s="38">
        <v>431</v>
      </c>
      <c r="Q1059" s="38">
        <v>232</v>
      </c>
      <c r="R1059" s="38">
        <v>212</v>
      </c>
      <c r="S1059" s="38"/>
      <c r="T1059" s="38">
        <v>12</v>
      </c>
      <c r="U1059" s="38">
        <v>4</v>
      </c>
      <c r="V1059" s="38"/>
      <c r="W1059" s="38">
        <v>2</v>
      </c>
      <c r="X1059" s="38">
        <v>14</v>
      </c>
      <c r="Y1059" s="38">
        <v>0</v>
      </c>
      <c r="Z1059" s="38">
        <v>25</v>
      </c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>
        <v>0</v>
      </c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  <c r="BA1059" s="3">
        <f>IF(Q1059&gt;0,RANK(Q1059,(N1059:P1059,Q1059:AE1059)),0)</f>
        <v>4</v>
      </c>
      <c r="BB1059" s="3">
        <f>IF(R1059&gt;0,RANK(R1059,(N1059:P1059,Q1059:AE1059)),0)</f>
        <v>5</v>
      </c>
      <c r="BC1059" s="3">
        <f>IF(S1059&gt;0,RANK(S1059,(N1059:P1059,Q1059:AE1059)),0)</f>
        <v>0</v>
      </c>
      <c r="BD1059" s="3">
        <f>IF(T1059&gt;0,RANK(T1059,(N1059:P1059,Q1059:AE1059)),0)</f>
        <v>8</v>
      </c>
      <c r="BE1059" s="2">
        <f t="shared" si="450"/>
        <v>4.7999337940166338E-3</v>
      </c>
      <c r="BF1059" s="2">
        <f t="shared" si="451"/>
        <v>4.3861463979807174E-3</v>
      </c>
      <c r="BG1059" s="2">
        <f t="shared" si="452"/>
        <v>0</v>
      </c>
      <c r="BH1059" s="2">
        <f t="shared" si="453"/>
        <v>2.4827243762155007E-4</v>
      </c>
      <c r="BJ1059" t="s">
        <v>203</v>
      </c>
      <c r="BK1059" t="s">
        <v>989</v>
      </c>
      <c r="BL1059">
        <v>4</v>
      </c>
      <c r="BN1059">
        <v>0</v>
      </c>
      <c r="BO1059" s="60">
        <v>21</v>
      </c>
      <c r="BP1059" s="62">
        <v>37</v>
      </c>
      <c r="BQ1059" s="66">
        <f t="shared" si="454"/>
        <v>21037</v>
      </c>
      <c r="BR1059" s="66">
        <f t="shared" ref="BR1059:BR1122" si="456">BQ1059</f>
        <v>21037</v>
      </c>
      <c r="BS1059" s="3" t="s">
        <v>3083</v>
      </c>
      <c r="CE1059" s="38">
        <f t="shared" si="455"/>
        <v>48334</v>
      </c>
    </row>
    <row r="1060" spans="1:83" ht="14" hidden="1" customHeight="1" outlineLevel="1" x14ac:dyDescent="0.2">
      <c r="A1060" t="s">
        <v>497</v>
      </c>
      <c r="B1060" t="s">
        <v>989</v>
      </c>
      <c r="C1060" s="1">
        <f t="shared" si="443"/>
        <v>2610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>IF(P1060&gt;0,RANK(P1060,(N1060:P1060,Q1060:AE1060)),0)</f>
        <v>3</v>
      </c>
      <c r="G1060" s="1">
        <f t="shared" si="444"/>
        <v>1774</v>
      </c>
      <c r="H1060" s="2">
        <f t="shared" si="445"/>
        <v>0.67969348659003836</v>
      </c>
      <c r="I1060" s="2"/>
      <c r="J1060" s="2">
        <f t="shared" si="446"/>
        <v>0.15632183908045977</v>
      </c>
      <c r="K1060" s="2">
        <f t="shared" si="447"/>
        <v>0.83601532567049808</v>
      </c>
      <c r="L1060" s="2">
        <f t="shared" si="448"/>
        <v>5.3639846743295016E-3</v>
      </c>
      <c r="M1060" s="2">
        <f t="shared" si="449"/>
        <v>2.2988505747127087E-3</v>
      </c>
      <c r="N1060" s="38">
        <v>408</v>
      </c>
      <c r="O1060" s="38">
        <v>2182</v>
      </c>
      <c r="P1060" s="38">
        <v>14</v>
      </c>
      <c r="Q1060" s="38">
        <v>4</v>
      </c>
      <c r="R1060" s="38">
        <v>1</v>
      </c>
      <c r="S1060" s="38"/>
      <c r="T1060" s="38">
        <v>0</v>
      </c>
      <c r="U1060" s="38">
        <v>0</v>
      </c>
      <c r="V1060" s="38"/>
      <c r="W1060" s="38">
        <v>0</v>
      </c>
      <c r="X1060" s="38">
        <v>0</v>
      </c>
      <c r="Y1060" s="38">
        <v>0</v>
      </c>
      <c r="Z1060" s="38">
        <v>1</v>
      </c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>
        <v>0</v>
      </c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  <c r="BA1060" s="3">
        <f>IF(Q1060&gt;0,RANK(Q1060,(N1060:P1060,Q1060:AE1060)),0)</f>
        <v>4</v>
      </c>
      <c r="BB1060" s="3">
        <f>IF(R1060&gt;0,RANK(R1060,(N1060:P1060,Q1060:AE1060)),0)</f>
        <v>5</v>
      </c>
      <c r="BC1060" s="3">
        <f>IF(S1060&gt;0,RANK(S1060,(N1060:P1060,Q1060:AE1060)),0)</f>
        <v>0</v>
      </c>
      <c r="BD1060" s="3">
        <f>IF(T1060&gt;0,RANK(T1060,(N1060:P1060,Q1060:AE1060)),0)</f>
        <v>0</v>
      </c>
      <c r="BE1060" s="2">
        <f t="shared" si="450"/>
        <v>1.5325670498084292E-3</v>
      </c>
      <c r="BF1060" s="2">
        <f t="shared" si="451"/>
        <v>3.8314176245210729E-4</v>
      </c>
      <c r="BG1060" s="2">
        <f t="shared" si="452"/>
        <v>0</v>
      </c>
      <c r="BH1060" s="2">
        <f t="shared" si="453"/>
        <v>0</v>
      </c>
      <c r="BJ1060" t="s">
        <v>497</v>
      </c>
      <c r="BK1060" t="s">
        <v>989</v>
      </c>
      <c r="BL1060">
        <v>1</v>
      </c>
      <c r="BN1060">
        <v>0</v>
      </c>
      <c r="BO1060" s="60">
        <v>21</v>
      </c>
      <c r="BP1060" s="62">
        <v>39</v>
      </c>
      <c r="BQ1060" s="66">
        <f t="shared" si="454"/>
        <v>21039</v>
      </c>
      <c r="BR1060" s="66">
        <f t="shared" si="456"/>
        <v>21039</v>
      </c>
      <c r="BS1060" s="3" t="s">
        <v>3083</v>
      </c>
      <c r="CE1060" s="38">
        <f t="shared" si="455"/>
        <v>2610</v>
      </c>
    </row>
    <row r="1061" spans="1:83" ht="14" hidden="1" customHeight="1" outlineLevel="1" x14ac:dyDescent="0.2">
      <c r="A1061" t="s">
        <v>1643</v>
      </c>
      <c r="B1061" t="s">
        <v>989</v>
      </c>
      <c r="C1061" s="1">
        <f t="shared" si="443"/>
        <v>4025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>IF(P1061&gt;0,RANK(P1061,(N1061:P1061,Q1061:AE1061)),0)</f>
        <v>3</v>
      </c>
      <c r="G1061" s="1">
        <f t="shared" si="444"/>
        <v>2051</v>
      </c>
      <c r="H1061" s="2">
        <f t="shared" si="445"/>
        <v>0.50956521739130434</v>
      </c>
      <c r="I1061" s="2"/>
      <c r="J1061" s="2">
        <f t="shared" si="446"/>
        <v>0.23925465838509316</v>
      </c>
      <c r="K1061" s="2">
        <f t="shared" si="447"/>
        <v>0.74881987577639753</v>
      </c>
      <c r="L1061" s="2">
        <f t="shared" si="448"/>
        <v>7.2049689440993785E-3</v>
      </c>
      <c r="M1061" s="2">
        <f t="shared" si="449"/>
        <v>4.7204968944099075E-3</v>
      </c>
      <c r="N1061" s="38">
        <v>963</v>
      </c>
      <c r="O1061" s="38">
        <v>3014</v>
      </c>
      <c r="P1061" s="38">
        <v>29</v>
      </c>
      <c r="Q1061" s="38">
        <v>11</v>
      </c>
      <c r="R1061" s="38">
        <v>8</v>
      </c>
      <c r="S1061" s="38"/>
      <c r="T1061" s="38">
        <v>0</v>
      </c>
      <c r="U1061" s="38">
        <v>0</v>
      </c>
      <c r="V1061" s="38"/>
      <c r="W1061" s="38">
        <v>0</v>
      </c>
      <c r="X1061" s="38">
        <v>0</v>
      </c>
      <c r="Y1061" s="38">
        <v>0</v>
      </c>
      <c r="Z1061" s="38">
        <v>0</v>
      </c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>
        <v>0</v>
      </c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  <c r="BA1061" s="3">
        <f>IF(Q1061&gt;0,RANK(Q1061,(N1061:P1061,Q1061:AE1061)),0)</f>
        <v>4</v>
      </c>
      <c r="BB1061" s="3">
        <f>IF(R1061&gt;0,RANK(R1061,(N1061:P1061,Q1061:AE1061)),0)</f>
        <v>5</v>
      </c>
      <c r="BC1061" s="3">
        <f>IF(S1061&gt;0,RANK(S1061,(N1061:P1061,Q1061:AE1061)),0)</f>
        <v>0</v>
      </c>
      <c r="BD1061" s="3">
        <f>IF(T1061&gt;0,RANK(T1061,(N1061:P1061,Q1061:AE1061)),0)</f>
        <v>0</v>
      </c>
      <c r="BE1061" s="2">
        <f t="shared" si="450"/>
        <v>2.732919254658385E-3</v>
      </c>
      <c r="BF1061" s="2">
        <f t="shared" si="451"/>
        <v>1.9875776397515529E-3</v>
      </c>
      <c r="BG1061" s="2">
        <f t="shared" si="452"/>
        <v>0</v>
      </c>
      <c r="BH1061" s="2">
        <f t="shared" si="453"/>
        <v>0</v>
      </c>
      <c r="BJ1061" t="s">
        <v>1643</v>
      </c>
      <c r="BK1061" t="s">
        <v>989</v>
      </c>
      <c r="BL1061">
        <v>4</v>
      </c>
      <c r="BN1061">
        <v>0</v>
      </c>
      <c r="BO1061" s="60">
        <v>21</v>
      </c>
      <c r="BP1061" s="62">
        <v>41</v>
      </c>
      <c r="BQ1061" s="66">
        <f t="shared" si="454"/>
        <v>21041</v>
      </c>
      <c r="BR1061" s="66">
        <f t="shared" si="456"/>
        <v>21041</v>
      </c>
      <c r="BS1061" s="3" t="s">
        <v>3083</v>
      </c>
      <c r="CE1061" s="38">
        <f t="shared" si="455"/>
        <v>4025</v>
      </c>
    </row>
    <row r="1062" spans="1:83" ht="14" hidden="1" customHeight="1" outlineLevel="1" x14ac:dyDescent="0.2">
      <c r="A1062" t="s">
        <v>1807</v>
      </c>
      <c r="B1062" t="s">
        <v>989</v>
      </c>
      <c r="C1062" s="1">
        <f t="shared" si="443"/>
        <v>11422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>IF(P1062&gt;0,RANK(P1062,(N1062:P1062,Q1062:AE1062)),0)</f>
        <v>3</v>
      </c>
      <c r="G1062" s="1">
        <f t="shared" si="444"/>
        <v>6676</v>
      </c>
      <c r="H1062" s="2">
        <f t="shared" si="445"/>
        <v>0.58448607949571008</v>
      </c>
      <c r="I1062" s="2"/>
      <c r="J1062" s="2">
        <f t="shared" si="446"/>
        <v>0.20180353703379444</v>
      </c>
      <c r="K1062" s="2">
        <f t="shared" si="447"/>
        <v>0.78628961652950446</v>
      </c>
      <c r="L1062" s="2">
        <f t="shared" si="448"/>
        <v>7.0915776571528633E-3</v>
      </c>
      <c r="M1062" s="2">
        <f t="shared" si="449"/>
        <v>4.8152687795481718E-3</v>
      </c>
      <c r="N1062" s="38">
        <v>2305</v>
      </c>
      <c r="O1062" s="38">
        <v>8981</v>
      </c>
      <c r="P1062" s="38">
        <v>81</v>
      </c>
      <c r="Q1062" s="38">
        <v>27</v>
      </c>
      <c r="R1062" s="38">
        <v>22</v>
      </c>
      <c r="S1062" s="38"/>
      <c r="T1062" s="38">
        <v>1</v>
      </c>
      <c r="U1062" s="38">
        <v>0</v>
      </c>
      <c r="V1062" s="38"/>
      <c r="W1062" s="38">
        <v>0</v>
      </c>
      <c r="X1062" s="38">
        <v>1</v>
      </c>
      <c r="Y1062" s="38">
        <v>0</v>
      </c>
      <c r="Z1062" s="38">
        <v>4</v>
      </c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>
        <v>0</v>
      </c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  <c r="BA1062" s="3">
        <f>IF(Q1062&gt;0,RANK(Q1062,(N1062:P1062,Q1062:AE1062)),0)</f>
        <v>4</v>
      </c>
      <c r="BB1062" s="3">
        <f>IF(R1062&gt;0,RANK(R1062,(N1062:P1062,Q1062:AE1062)),0)</f>
        <v>5</v>
      </c>
      <c r="BC1062" s="3">
        <f>IF(S1062&gt;0,RANK(S1062,(N1062:P1062,Q1062:AE1062)),0)</f>
        <v>0</v>
      </c>
      <c r="BD1062" s="3">
        <f>IF(T1062&gt;0,RANK(T1062,(N1062:P1062,Q1062:AE1062)),0)</f>
        <v>7</v>
      </c>
      <c r="BE1062" s="2">
        <f t="shared" si="450"/>
        <v>2.3638592190509543E-3</v>
      </c>
      <c r="BF1062" s="2">
        <f t="shared" si="451"/>
        <v>1.9261075118192962E-3</v>
      </c>
      <c r="BG1062" s="2">
        <f t="shared" si="452"/>
        <v>0</v>
      </c>
      <c r="BH1062" s="2">
        <f t="shared" si="453"/>
        <v>8.7550341446331645E-5</v>
      </c>
      <c r="BJ1062" t="s">
        <v>1807</v>
      </c>
      <c r="BK1062" t="s">
        <v>989</v>
      </c>
      <c r="BN1062">
        <v>0</v>
      </c>
      <c r="BO1062" s="60">
        <v>21</v>
      </c>
      <c r="BP1062" s="62">
        <v>43</v>
      </c>
      <c r="BQ1062" s="66">
        <f t="shared" si="454"/>
        <v>21043</v>
      </c>
      <c r="BR1062" s="66">
        <f t="shared" si="456"/>
        <v>21043</v>
      </c>
      <c r="BS1062" s="3" t="s">
        <v>3083</v>
      </c>
      <c r="CE1062" s="38">
        <f t="shared" si="455"/>
        <v>11422</v>
      </c>
    </row>
    <row r="1063" spans="1:83" ht="14" hidden="1" customHeight="1" outlineLevel="1" x14ac:dyDescent="0.2">
      <c r="A1063" t="s">
        <v>431</v>
      </c>
      <c r="B1063" t="s">
        <v>989</v>
      </c>
      <c r="C1063" s="1">
        <f t="shared" si="443"/>
        <v>7080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>IF(P1063&gt;0,RANK(P1063,(N1063:P1063,Q1063:AE1063)),0)</f>
        <v>3</v>
      </c>
      <c r="G1063" s="1">
        <f t="shared" si="444"/>
        <v>5412</v>
      </c>
      <c r="H1063" s="2">
        <f t="shared" si="445"/>
        <v>0.764406779661017</v>
      </c>
      <c r="I1063" s="2"/>
      <c r="J1063" s="2">
        <f t="shared" si="446"/>
        <v>0.11355932203389831</v>
      </c>
      <c r="K1063" s="2">
        <f t="shared" si="447"/>
        <v>0.87796610169491529</v>
      </c>
      <c r="L1063" s="2">
        <f t="shared" si="448"/>
        <v>5.6497175141242938E-3</v>
      </c>
      <c r="M1063" s="2">
        <f t="shared" si="449"/>
        <v>2.8248587570621243E-3</v>
      </c>
      <c r="N1063" s="38">
        <v>804</v>
      </c>
      <c r="O1063" s="38">
        <v>6216</v>
      </c>
      <c r="P1063" s="38">
        <v>40</v>
      </c>
      <c r="Q1063" s="38">
        <v>12</v>
      </c>
      <c r="R1063" s="38">
        <v>6</v>
      </c>
      <c r="S1063" s="38"/>
      <c r="T1063" s="38">
        <v>0</v>
      </c>
      <c r="U1063" s="38">
        <v>0</v>
      </c>
      <c r="V1063" s="38"/>
      <c r="W1063" s="38">
        <v>0</v>
      </c>
      <c r="X1063" s="38">
        <v>0</v>
      </c>
      <c r="Y1063" s="38">
        <v>0</v>
      </c>
      <c r="Z1063" s="38">
        <v>2</v>
      </c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>
        <v>0</v>
      </c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  <c r="BA1063" s="3">
        <f>IF(Q1063&gt;0,RANK(Q1063,(N1063:P1063,Q1063:AE1063)),0)</f>
        <v>4</v>
      </c>
      <c r="BB1063" s="3">
        <f>IF(R1063&gt;0,RANK(R1063,(N1063:P1063,Q1063:AE1063)),0)</f>
        <v>5</v>
      </c>
      <c r="BC1063" s="3">
        <f>IF(S1063&gt;0,RANK(S1063,(N1063:P1063,Q1063:AE1063)),0)</f>
        <v>0</v>
      </c>
      <c r="BD1063" s="3">
        <f>IF(T1063&gt;0,RANK(T1063,(N1063:P1063,Q1063:AE1063)),0)</f>
        <v>0</v>
      </c>
      <c r="BE1063" s="2">
        <f t="shared" si="450"/>
        <v>1.6949152542372881E-3</v>
      </c>
      <c r="BF1063" s="2">
        <f t="shared" si="451"/>
        <v>8.4745762711864404E-4</v>
      </c>
      <c r="BG1063" s="2">
        <f t="shared" si="452"/>
        <v>0</v>
      </c>
      <c r="BH1063" s="2">
        <f t="shared" si="453"/>
        <v>0</v>
      </c>
      <c r="BJ1063" t="s">
        <v>431</v>
      </c>
      <c r="BK1063" t="s">
        <v>989</v>
      </c>
      <c r="BL1063">
        <v>1</v>
      </c>
      <c r="BN1063">
        <v>0</v>
      </c>
      <c r="BO1063" s="60">
        <v>21</v>
      </c>
      <c r="BP1063" s="62">
        <v>45</v>
      </c>
      <c r="BQ1063" s="66">
        <f t="shared" si="454"/>
        <v>21045</v>
      </c>
      <c r="BR1063" s="66">
        <f t="shared" si="456"/>
        <v>21045</v>
      </c>
      <c r="BS1063" s="3" t="s">
        <v>3083</v>
      </c>
      <c r="CE1063" s="38">
        <f t="shared" si="455"/>
        <v>7080</v>
      </c>
    </row>
    <row r="1064" spans="1:83" ht="14" hidden="1" customHeight="1" outlineLevel="1" x14ac:dyDescent="0.2">
      <c r="A1064" t="s">
        <v>2780</v>
      </c>
      <c r="B1064" t="s">
        <v>989</v>
      </c>
      <c r="C1064" s="1">
        <f t="shared" si="443"/>
        <v>21671</v>
      </c>
      <c r="D1064" s="3">
        <f>IF(N1064&gt;0, RANK(N1064,(N1064:P1064,Q1064:AE1064)),0)</f>
        <v>2</v>
      </c>
      <c r="E1064" s="3">
        <f>IF(O1064&gt;0,RANK(O1064,(N1064:P1064,Q1064:AE1064)),0)</f>
        <v>1</v>
      </c>
      <c r="F1064" s="3">
        <f>IF(P1064&gt;0,RANK(P1064,(N1064:P1064,Q1064:AE1064)),0)</f>
        <v>3</v>
      </c>
      <c r="G1064" s="1">
        <f t="shared" si="444"/>
        <v>7277</v>
      </c>
      <c r="H1064" s="2">
        <f t="shared" si="445"/>
        <v>0.33579437958562136</v>
      </c>
      <c r="I1064" s="2"/>
      <c r="J1064" s="2">
        <f t="shared" si="446"/>
        <v>0.32555027456047253</v>
      </c>
      <c r="K1064" s="2">
        <f t="shared" si="447"/>
        <v>0.66134465414609389</v>
      </c>
      <c r="L1064" s="2">
        <f t="shared" si="448"/>
        <v>7.3369941396336114E-3</v>
      </c>
      <c r="M1064" s="2">
        <f t="shared" si="449"/>
        <v>5.768077153799912E-3</v>
      </c>
      <c r="N1064" s="38">
        <v>7055</v>
      </c>
      <c r="O1064" s="38">
        <v>14332</v>
      </c>
      <c r="P1064" s="38">
        <v>159</v>
      </c>
      <c r="Q1064" s="38">
        <v>58</v>
      </c>
      <c r="R1064" s="38">
        <v>56</v>
      </c>
      <c r="S1064" s="38"/>
      <c r="T1064" s="38">
        <v>0</v>
      </c>
      <c r="U1064" s="38">
        <v>0</v>
      </c>
      <c r="V1064" s="38"/>
      <c r="W1064" s="38">
        <v>0</v>
      </c>
      <c r="X1064" s="38">
        <v>0</v>
      </c>
      <c r="Y1064" s="38">
        <v>0</v>
      </c>
      <c r="Z1064" s="38">
        <v>11</v>
      </c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>
        <v>0</v>
      </c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  <c r="BA1064" s="3">
        <f>IF(Q1064&gt;0,RANK(Q1064,(N1064:P1064,Q1064:AE1064)),0)</f>
        <v>4</v>
      </c>
      <c r="BB1064" s="3">
        <f>IF(R1064&gt;0,RANK(R1064,(N1064:P1064,Q1064:AE1064)),0)</f>
        <v>5</v>
      </c>
      <c r="BC1064" s="3">
        <f>IF(S1064&gt;0,RANK(S1064,(N1064:P1064,Q1064:AE1064)),0)</f>
        <v>0</v>
      </c>
      <c r="BD1064" s="3">
        <f>IF(T1064&gt;0,RANK(T1064,(N1064:P1064,Q1064:AE1064)),0)</f>
        <v>0</v>
      </c>
      <c r="BE1064" s="2">
        <f t="shared" si="450"/>
        <v>2.6763877993632042E-3</v>
      </c>
      <c r="BF1064" s="2">
        <f t="shared" si="451"/>
        <v>2.5840985649024043E-3</v>
      </c>
      <c r="BG1064" s="2">
        <f t="shared" si="452"/>
        <v>0</v>
      </c>
      <c r="BH1064" s="2">
        <f t="shared" si="453"/>
        <v>0</v>
      </c>
      <c r="BJ1064" t="s">
        <v>2780</v>
      </c>
      <c r="BK1064" t="s">
        <v>989</v>
      </c>
      <c r="BL1064">
        <v>1</v>
      </c>
      <c r="BN1064">
        <v>0</v>
      </c>
      <c r="BO1064" s="60">
        <v>21</v>
      </c>
      <c r="BP1064" s="62">
        <v>47</v>
      </c>
      <c r="BQ1064" s="66">
        <f t="shared" si="454"/>
        <v>21047</v>
      </c>
      <c r="BR1064" s="66">
        <f t="shared" si="456"/>
        <v>21047</v>
      </c>
      <c r="BS1064" s="3" t="s">
        <v>3083</v>
      </c>
      <c r="CE1064" s="38">
        <f t="shared" si="455"/>
        <v>21671</v>
      </c>
    </row>
    <row r="1065" spans="1:83" ht="14" hidden="1" customHeight="1" outlineLevel="1" x14ac:dyDescent="0.2">
      <c r="A1065" t="s">
        <v>385</v>
      </c>
      <c r="B1065" t="s">
        <v>989</v>
      </c>
      <c r="C1065" s="1">
        <f t="shared" si="443"/>
        <v>17885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>IF(P1065&gt;0,RANK(P1065,(N1065:P1065,Q1065:AE1065)),0)</f>
        <v>3</v>
      </c>
      <c r="G1065" s="1">
        <f t="shared" si="444"/>
        <v>6311</v>
      </c>
      <c r="H1065" s="2">
        <f t="shared" si="445"/>
        <v>0.35286552977355323</v>
      </c>
      <c r="I1065" s="2"/>
      <c r="J1065" s="2">
        <f t="shared" si="446"/>
        <v>0.31529214425496227</v>
      </c>
      <c r="K1065" s="2">
        <f t="shared" si="447"/>
        <v>0.66815767402851556</v>
      </c>
      <c r="L1065" s="2">
        <f t="shared" si="448"/>
        <v>9.2256080514397532E-3</v>
      </c>
      <c r="M1065" s="2">
        <f t="shared" si="449"/>
        <v>7.3245736650823633E-3</v>
      </c>
      <c r="N1065" s="38">
        <v>5639</v>
      </c>
      <c r="O1065" s="38">
        <v>11950</v>
      </c>
      <c r="P1065" s="38">
        <v>165</v>
      </c>
      <c r="Q1065" s="38">
        <v>51</v>
      </c>
      <c r="R1065" s="38">
        <v>60</v>
      </c>
      <c r="S1065" s="38"/>
      <c r="T1065" s="38">
        <v>4</v>
      </c>
      <c r="U1065" s="38">
        <v>5</v>
      </c>
      <c r="V1065" s="38"/>
      <c r="W1065" s="38">
        <v>0</v>
      </c>
      <c r="X1065" s="38">
        <v>7</v>
      </c>
      <c r="Y1065" s="38">
        <v>0</v>
      </c>
      <c r="Z1065" s="38">
        <v>3</v>
      </c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>
        <v>1</v>
      </c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  <c r="BA1065" s="3">
        <f>IF(Q1065&gt;0,RANK(Q1065,(N1065:P1065,Q1065:AE1065)),0)</f>
        <v>5</v>
      </c>
      <c r="BB1065" s="3">
        <f>IF(R1065&gt;0,RANK(R1065,(N1065:P1065,Q1065:AE1065)),0)</f>
        <v>4</v>
      </c>
      <c r="BC1065" s="3">
        <f>IF(S1065&gt;0,RANK(S1065,(N1065:P1065,Q1065:AE1065)),0)</f>
        <v>0</v>
      </c>
      <c r="BD1065" s="3">
        <f>IF(T1065&gt;0,RANK(T1065,(N1065:P1065,Q1065:AE1065)),0)</f>
        <v>8</v>
      </c>
      <c r="BE1065" s="2">
        <f t="shared" si="450"/>
        <v>2.8515515795359239E-3</v>
      </c>
      <c r="BF1065" s="2">
        <f t="shared" si="451"/>
        <v>3.3547665641599105E-3</v>
      </c>
      <c r="BG1065" s="2">
        <f t="shared" si="452"/>
        <v>0</v>
      </c>
      <c r="BH1065" s="2">
        <f t="shared" si="453"/>
        <v>2.2365110427732736E-4</v>
      </c>
      <c r="BJ1065" t="s">
        <v>385</v>
      </c>
      <c r="BK1065" t="s">
        <v>989</v>
      </c>
      <c r="BL1065">
        <v>6</v>
      </c>
      <c r="BN1065">
        <v>0</v>
      </c>
      <c r="BO1065" s="60">
        <v>21</v>
      </c>
      <c r="BP1065" s="62">
        <v>49</v>
      </c>
      <c r="BQ1065" s="66">
        <f t="shared" si="454"/>
        <v>21049</v>
      </c>
      <c r="BR1065" s="66">
        <f t="shared" si="456"/>
        <v>21049</v>
      </c>
      <c r="BS1065" s="3" t="s">
        <v>3083</v>
      </c>
      <c r="CE1065" s="38">
        <f t="shared" si="455"/>
        <v>17885</v>
      </c>
    </row>
    <row r="1066" spans="1:83" ht="14" hidden="1" customHeight="1" outlineLevel="1" x14ac:dyDescent="0.2">
      <c r="A1066" t="s">
        <v>3026</v>
      </c>
      <c r="B1066" t="s">
        <v>989</v>
      </c>
      <c r="C1066" s="1">
        <f t="shared" si="443"/>
        <v>7517</v>
      </c>
      <c r="D1066" s="3">
        <f>IF(N1066&gt;0, RANK(N1066,(N1066:P1066,Q1066:AE1066)),0)</f>
        <v>2</v>
      </c>
      <c r="E1066" s="3">
        <f>IF(O1066&gt;0,RANK(O1066,(N1066:P1066,Q1066:AE1066)),0)</f>
        <v>1</v>
      </c>
      <c r="F1066" s="3">
        <f>IF(P1066&gt;0,RANK(P1066,(N1066:P1066,Q1066:AE1066)),0)</f>
        <v>3</v>
      </c>
      <c r="G1066" s="1">
        <f t="shared" si="444"/>
        <v>6037</v>
      </c>
      <c r="H1066" s="2">
        <f t="shared" si="445"/>
        <v>0.80311294399361444</v>
      </c>
      <c r="I1066" s="2"/>
      <c r="J1066" s="2">
        <f t="shared" si="446"/>
        <v>9.205800186244513E-2</v>
      </c>
      <c r="K1066" s="2">
        <f t="shared" si="447"/>
        <v>0.89517094585605961</v>
      </c>
      <c r="L1066" s="2">
        <f t="shared" si="448"/>
        <v>8.9131302381269123E-3</v>
      </c>
      <c r="M1066" s="2">
        <f t="shared" si="449"/>
        <v>3.8579220433683087E-3</v>
      </c>
      <c r="N1066" s="38">
        <v>692</v>
      </c>
      <c r="O1066" s="38">
        <v>6729</v>
      </c>
      <c r="P1066" s="38">
        <v>67</v>
      </c>
      <c r="Q1066" s="38">
        <v>13</v>
      </c>
      <c r="R1066" s="38">
        <v>6</v>
      </c>
      <c r="S1066" s="38"/>
      <c r="T1066" s="38">
        <v>0</v>
      </c>
      <c r="U1066" s="38">
        <v>0</v>
      </c>
      <c r="V1066" s="38"/>
      <c r="W1066" s="38">
        <v>0</v>
      </c>
      <c r="X1066" s="38">
        <v>0</v>
      </c>
      <c r="Y1066" s="38">
        <v>0</v>
      </c>
      <c r="Z1066" s="38">
        <v>10</v>
      </c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>
        <v>0</v>
      </c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  <c r="BA1066" s="3">
        <f>IF(Q1066&gt;0,RANK(Q1066,(N1066:P1066,Q1066:AE1066)),0)</f>
        <v>4</v>
      </c>
      <c r="BB1066" s="3">
        <f>IF(R1066&gt;0,RANK(R1066,(N1066:P1066,Q1066:AE1066)),0)</f>
        <v>6</v>
      </c>
      <c r="BC1066" s="3">
        <f>IF(S1066&gt;0,RANK(S1066,(N1066:P1066,Q1066:AE1066)),0)</f>
        <v>0</v>
      </c>
      <c r="BD1066" s="3">
        <f>IF(T1066&gt;0,RANK(T1066,(N1066:P1066,Q1066:AE1066)),0)</f>
        <v>0</v>
      </c>
      <c r="BE1066" s="2">
        <f t="shared" si="450"/>
        <v>1.7294133297858188E-3</v>
      </c>
      <c r="BF1066" s="2">
        <f t="shared" si="451"/>
        <v>7.9819076759345489E-4</v>
      </c>
      <c r="BG1066" s="2">
        <f t="shared" si="452"/>
        <v>0</v>
      </c>
      <c r="BH1066" s="2">
        <f t="shared" si="453"/>
        <v>0</v>
      </c>
      <c r="BJ1066" t="s">
        <v>3026</v>
      </c>
      <c r="BK1066" t="s">
        <v>989</v>
      </c>
      <c r="BL1066">
        <v>5</v>
      </c>
      <c r="BN1066">
        <v>0</v>
      </c>
      <c r="BO1066" s="60">
        <v>21</v>
      </c>
      <c r="BP1066" s="62">
        <v>51</v>
      </c>
      <c r="BQ1066" s="66">
        <f t="shared" si="454"/>
        <v>21051</v>
      </c>
      <c r="BR1066" s="66">
        <f t="shared" si="456"/>
        <v>21051</v>
      </c>
      <c r="BS1066" s="3" t="s">
        <v>3083</v>
      </c>
      <c r="CE1066" s="38">
        <f t="shared" si="455"/>
        <v>7517</v>
      </c>
    </row>
    <row r="1067" spans="1:83" ht="14" hidden="1" customHeight="1" outlineLevel="1" x14ac:dyDescent="0.2">
      <c r="A1067" t="s">
        <v>1261</v>
      </c>
      <c r="B1067" t="s">
        <v>989</v>
      </c>
      <c r="C1067" s="1">
        <f t="shared" si="443"/>
        <v>4880</v>
      </c>
      <c r="D1067" s="3">
        <f>IF(N1067&gt;0, RANK(N1067,(N1067:P1067,Q1067:AE1067)),0)</f>
        <v>2</v>
      </c>
      <c r="E1067" s="3">
        <f>IF(O1067&gt;0,RANK(O1067,(N1067:P1067,Q1067:AE1067)),0)</f>
        <v>1</v>
      </c>
      <c r="F1067" s="3">
        <f>IF(P1067&gt;0,RANK(P1067,(N1067:P1067,Q1067:AE1067)),0)</f>
        <v>3</v>
      </c>
      <c r="G1067" s="1">
        <f t="shared" si="444"/>
        <v>3727</v>
      </c>
      <c r="H1067" s="2">
        <f t="shared" si="445"/>
        <v>0.76372950819672136</v>
      </c>
      <c r="I1067" s="2"/>
      <c r="J1067" s="2">
        <f t="shared" si="446"/>
        <v>0.1125</v>
      </c>
      <c r="K1067" s="2">
        <f t="shared" si="447"/>
        <v>0.8762295081967213</v>
      </c>
      <c r="L1067" s="2">
        <f t="shared" si="448"/>
        <v>7.9918032786885241E-3</v>
      </c>
      <c r="M1067" s="2">
        <f t="shared" si="449"/>
        <v>3.2786885245901353E-3</v>
      </c>
      <c r="N1067" s="38">
        <v>549</v>
      </c>
      <c r="O1067" s="38">
        <v>4276</v>
      </c>
      <c r="P1067" s="38">
        <v>39</v>
      </c>
      <c r="Q1067" s="38">
        <v>11</v>
      </c>
      <c r="R1067" s="38">
        <v>5</v>
      </c>
      <c r="S1067" s="38"/>
      <c r="T1067" s="38">
        <v>0</v>
      </c>
      <c r="U1067" s="38">
        <v>0</v>
      </c>
      <c r="V1067" s="38"/>
      <c r="W1067" s="38">
        <v>0</v>
      </c>
      <c r="X1067" s="38">
        <v>0</v>
      </c>
      <c r="Y1067" s="38">
        <v>0</v>
      </c>
      <c r="Z1067" s="38">
        <v>0</v>
      </c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>
        <v>0</v>
      </c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  <c r="BA1067" s="3">
        <f>IF(Q1067&gt;0,RANK(Q1067,(N1067:P1067,Q1067:AE1067)),0)</f>
        <v>4</v>
      </c>
      <c r="BB1067" s="3">
        <f>IF(R1067&gt;0,RANK(R1067,(N1067:P1067,Q1067:AE1067)),0)</f>
        <v>5</v>
      </c>
      <c r="BC1067" s="3">
        <f>IF(S1067&gt;0,RANK(S1067,(N1067:P1067,Q1067:AE1067)),0)</f>
        <v>0</v>
      </c>
      <c r="BD1067" s="3">
        <f>IF(T1067&gt;0,RANK(T1067,(N1067:P1067,Q1067:AE1067)),0)</f>
        <v>0</v>
      </c>
      <c r="BE1067" s="2">
        <f t="shared" si="450"/>
        <v>2.2540983606557379E-3</v>
      </c>
      <c r="BF1067" s="2">
        <f t="shared" si="451"/>
        <v>1.0245901639344263E-3</v>
      </c>
      <c r="BG1067" s="2">
        <f t="shared" si="452"/>
        <v>0</v>
      </c>
      <c r="BH1067" s="2">
        <f t="shared" si="453"/>
        <v>0</v>
      </c>
      <c r="BJ1067" t="s">
        <v>1261</v>
      </c>
      <c r="BK1067" t="s">
        <v>989</v>
      </c>
      <c r="BL1067">
        <v>1</v>
      </c>
      <c r="BN1067">
        <v>0</v>
      </c>
      <c r="BO1067" s="60">
        <v>21</v>
      </c>
      <c r="BP1067" s="62">
        <v>53</v>
      </c>
      <c r="BQ1067" s="66">
        <f t="shared" si="454"/>
        <v>21053</v>
      </c>
      <c r="BR1067" s="66">
        <f t="shared" si="456"/>
        <v>21053</v>
      </c>
      <c r="BS1067" s="3" t="s">
        <v>3083</v>
      </c>
      <c r="CE1067" s="38">
        <f t="shared" si="455"/>
        <v>4880</v>
      </c>
    </row>
    <row r="1068" spans="1:83" ht="14" hidden="1" customHeight="1" outlineLevel="1" x14ac:dyDescent="0.2">
      <c r="A1068" t="s">
        <v>1821</v>
      </c>
      <c r="B1068" t="s">
        <v>989</v>
      </c>
      <c r="C1068" s="1">
        <f t="shared" si="443"/>
        <v>4010</v>
      </c>
      <c r="D1068" s="3">
        <f>IF(N1068&gt;0, RANK(N1068,(N1068:P1068,Q1068:AE1068)),0)</f>
        <v>2</v>
      </c>
      <c r="E1068" s="3">
        <f>IF(O1068&gt;0,RANK(O1068,(N1068:P1068,Q1068:AE1068)),0)</f>
        <v>1</v>
      </c>
      <c r="F1068" s="3">
        <f>IF(P1068&gt;0,RANK(P1068,(N1068:P1068,Q1068:AE1068)),0)</f>
        <v>3</v>
      </c>
      <c r="G1068" s="1">
        <f t="shared" si="444"/>
        <v>2741</v>
      </c>
      <c r="H1068" s="2">
        <f t="shared" si="445"/>
        <v>0.68354114713216962</v>
      </c>
      <c r="I1068" s="2"/>
      <c r="J1068" s="2">
        <f t="shared" si="446"/>
        <v>0.15162094763092268</v>
      </c>
      <c r="K1068" s="2">
        <f t="shared" si="447"/>
        <v>0.83516209476309222</v>
      </c>
      <c r="L1068" s="2">
        <f t="shared" si="448"/>
        <v>7.2319201995012473E-3</v>
      </c>
      <c r="M1068" s="2">
        <f t="shared" si="449"/>
        <v>5.9850374064838218E-3</v>
      </c>
      <c r="N1068" s="38">
        <v>608</v>
      </c>
      <c r="O1068" s="38">
        <v>3349</v>
      </c>
      <c r="P1068" s="38">
        <v>29</v>
      </c>
      <c r="Q1068" s="38">
        <v>6</v>
      </c>
      <c r="R1068" s="38">
        <v>15</v>
      </c>
      <c r="S1068" s="38"/>
      <c r="T1068" s="38">
        <v>0</v>
      </c>
      <c r="U1068" s="38">
        <v>0</v>
      </c>
      <c r="V1068" s="38"/>
      <c r="W1068" s="38">
        <v>0</v>
      </c>
      <c r="X1068" s="38">
        <v>2</v>
      </c>
      <c r="Y1068" s="38">
        <v>0</v>
      </c>
      <c r="Z1068" s="38">
        <v>1</v>
      </c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>
        <v>0</v>
      </c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  <c r="BA1068" s="3">
        <f>IF(Q1068&gt;0,RANK(Q1068,(N1068:P1068,Q1068:AE1068)),0)</f>
        <v>5</v>
      </c>
      <c r="BB1068" s="3">
        <f>IF(R1068&gt;0,RANK(R1068,(N1068:P1068,Q1068:AE1068)),0)</f>
        <v>4</v>
      </c>
      <c r="BC1068" s="3">
        <f>IF(S1068&gt;0,RANK(S1068,(N1068:P1068,Q1068:AE1068)),0)</f>
        <v>0</v>
      </c>
      <c r="BD1068" s="3">
        <f>IF(T1068&gt;0,RANK(T1068,(N1068:P1068,Q1068:AE1068)),0)</f>
        <v>0</v>
      </c>
      <c r="BE1068" s="2">
        <f t="shared" si="450"/>
        <v>1.4962593516209476E-3</v>
      </c>
      <c r="BF1068" s="2">
        <f t="shared" si="451"/>
        <v>3.740648379052369E-3</v>
      </c>
      <c r="BG1068" s="2">
        <f t="shared" si="452"/>
        <v>0</v>
      </c>
      <c r="BH1068" s="2">
        <f t="shared" si="453"/>
        <v>0</v>
      </c>
      <c r="BJ1068" t="s">
        <v>1821</v>
      </c>
      <c r="BK1068" t="s">
        <v>989</v>
      </c>
      <c r="BL1068">
        <v>1</v>
      </c>
      <c r="BN1068">
        <v>0</v>
      </c>
      <c r="BO1068" s="60">
        <v>21</v>
      </c>
      <c r="BP1068" s="62">
        <v>55</v>
      </c>
      <c r="BQ1068" s="66">
        <f t="shared" si="454"/>
        <v>21055</v>
      </c>
      <c r="BR1068" s="66">
        <f t="shared" si="456"/>
        <v>21055</v>
      </c>
      <c r="BS1068" s="3" t="s">
        <v>3083</v>
      </c>
      <c r="CE1068" s="38">
        <f t="shared" si="455"/>
        <v>4010</v>
      </c>
    </row>
    <row r="1069" spans="1:83" ht="14" hidden="1" customHeight="1" outlineLevel="1" x14ac:dyDescent="0.2">
      <c r="A1069" t="s">
        <v>1504</v>
      </c>
      <c r="B1069" t="s">
        <v>989</v>
      </c>
      <c r="C1069" s="1">
        <f t="shared" si="443"/>
        <v>3442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>IF(P1069&gt;0,RANK(P1069,(N1069:P1069,Q1069:AE1069)),0)</f>
        <v>3</v>
      </c>
      <c r="G1069" s="1">
        <f t="shared" si="444"/>
        <v>2439</v>
      </c>
      <c r="H1069" s="2">
        <f t="shared" si="445"/>
        <v>0.70859965136548519</v>
      </c>
      <c r="I1069" s="2"/>
      <c r="J1069" s="2">
        <f t="shared" si="446"/>
        <v>0.14032539221382917</v>
      </c>
      <c r="K1069" s="2">
        <f t="shared" si="447"/>
        <v>0.84892504357931431</v>
      </c>
      <c r="L1069" s="2">
        <f t="shared" si="448"/>
        <v>6.6821615339918653E-3</v>
      </c>
      <c r="M1069" s="2">
        <f t="shared" si="449"/>
        <v>4.0674026728646003E-3</v>
      </c>
      <c r="N1069" s="38">
        <v>483</v>
      </c>
      <c r="O1069" s="38">
        <v>2922</v>
      </c>
      <c r="P1069" s="38">
        <v>23</v>
      </c>
      <c r="Q1069" s="38">
        <v>6</v>
      </c>
      <c r="R1069" s="38">
        <v>3</v>
      </c>
      <c r="S1069" s="38"/>
      <c r="T1069" s="38">
        <v>0</v>
      </c>
      <c r="U1069" s="38">
        <v>0</v>
      </c>
      <c r="V1069" s="38"/>
      <c r="W1069" s="38">
        <v>0</v>
      </c>
      <c r="X1069" s="38">
        <v>3</v>
      </c>
      <c r="Y1069" s="38">
        <v>0</v>
      </c>
      <c r="Z1069" s="38">
        <v>2</v>
      </c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>
        <v>0</v>
      </c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  <c r="BA1069" s="3">
        <f>IF(Q1069&gt;0,RANK(Q1069,(N1069:P1069,Q1069:AE1069)),0)</f>
        <v>4</v>
      </c>
      <c r="BB1069" s="3">
        <f>IF(R1069&gt;0,RANK(R1069,(N1069:P1069,Q1069:AE1069)),0)</f>
        <v>5</v>
      </c>
      <c r="BC1069" s="3">
        <f>IF(S1069&gt;0,RANK(S1069,(N1069:P1069,Q1069:AE1069)),0)</f>
        <v>0</v>
      </c>
      <c r="BD1069" s="3">
        <f>IF(T1069&gt;0,RANK(T1069,(N1069:P1069,Q1069:AE1069)),0)</f>
        <v>0</v>
      </c>
      <c r="BE1069" s="2">
        <f t="shared" si="450"/>
        <v>1.7431725740848344E-3</v>
      </c>
      <c r="BF1069" s="2">
        <f t="shared" si="451"/>
        <v>8.7158628704241722E-4</v>
      </c>
      <c r="BG1069" s="2">
        <f t="shared" si="452"/>
        <v>0</v>
      </c>
      <c r="BH1069" s="2">
        <f t="shared" si="453"/>
        <v>0</v>
      </c>
      <c r="BJ1069" t="s">
        <v>1504</v>
      </c>
      <c r="BK1069" t="s">
        <v>989</v>
      </c>
      <c r="BL1069">
        <v>1</v>
      </c>
      <c r="BN1069">
        <v>0</v>
      </c>
      <c r="BO1069" s="60">
        <v>21</v>
      </c>
      <c r="BP1069" s="62">
        <v>57</v>
      </c>
      <c r="BQ1069" s="66">
        <f t="shared" si="454"/>
        <v>21057</v>
      </c>
      <c r="BR1069" s="66">
        <f t="shared" si="456"/>
        <v>21057</v>
      </c>
      <c r="BS1069" s="3" t="s">
        <v>3083</v>
      </c>
      <c r="CE1069" s="38">
        <f t="shared" si="455"/>
        <v>3442</v>
      </c>
    </row>
    <row r="1070" spans="1:83" ht="14" hidden="1" customHeight="1" outlineLevel="1" x14ac:dyDescent="0.2">
      <c r="A1070" t="s">
        <v>1379</v>
      </c>
      <c r="B1070" t="s">
        <v>989</v>
      </c>
      <c r="C1070" s="1">
        <f t="shared" si="443"/>
        <v>47097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>IF(P1070&gt;0,RANK(P1070,(N1070:P1070,Q1070:AE1070)),0)</f>
        <v>3</v>
      </c>
      <c r="G1070" s="1">
        <f t="shared" si="444"/>
        <v>15032</v>
      </c>
      <c r="H1070" s="2">
        <f t="shared" si="445"/>
        <v>0.31917107246746079</v>
      </c>
      <c r="I1070" s="2"/>
      <c r="J1070" s="2">
        <f t="shared" si="446"/>
        <v>0.33278128118563816</v>
      </c>
      <c r="K1070" s="2">
        <f t="shared" si="447"/>
        <v>0.65195235365309889</v>
      </c>
      <c r="L1070" s="2">
        <f t="shared" si="448"/>
        <v>8.5780410641866783E-3</v>
      </c>
      <c r="M1070" s="2">
        <f t="shared" si="449"/>
        <v>6.6883240970763286E-3</v>
      </c>
      <c r="N1070" s="38">
        <v>15673</v>
      </c>
      <c r="O1070" s="38">
        <v>30705</v>
      </c>
      <c r="P1070" s="38">
        <v>404</v>
      </c>
      <c r="Q1070" s="38">
        <v>130</v>
      </c>
      <c r="R1070" s="38">
        <v>133</v>
      </c>
      <c r="S1070" s="38"/>
      <c r="T1070" s="38">
        <v>8</v>
      </c>
      <c r="U1070" s="38">
        <v>0</v>
      </c>
      <c r="V1070" s="38"/>
      <c r="W1070" s="38">
        <v>2</v>
      </c>
      <c r="X1070" s="38">
        <v>20</v>
      </c>
      <c r="Y1070" s="38">
        <v>0</v>
      </c>
      <c r="Z1070" s="38">
        <v>22</v>
      </c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>
        <v>0</v>
      </c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  <c r="BA1070" s="3">
        <f>IF(Q1070&gt;0,RANK(Q1070,(N1070:P1070,Q1070:AE1070)),0)</f>
        <v>5</v>
      </c>
      <c r="BB1070" s="3">
        <f>IF(R1070&gt;0,RANK(R1070,(N1070:P1070,Q1070:AE1070)),0)</f>
        <v>4</v>
      </c>
      <c r="BC1070" s="3">
        <f>IF(S1070&gt;0,RANK(S1070,(N1070:P1070,Q1070:AE1070)),0)</f>
        <v>0</v>
      </c>
      <c r="BD1070" s="3">
        <f>IF(T1070&gt;0,RANK(T1070,(N1070:P1070,Q1070:AE1070)),0)</f>
        <v>8</v>
      </c>
      <c r="BE1070" s="2">
        <f t="shared" si="450"/>
        <v>2.7602607384759116E-3</v>
      </c>
      <c r="BF1070" s="2">
        <f t="shared" si="451"/>
        <v>2.8239590632099707E-3</v>
      </c>
      <c r="BG1070" s="2">
        <f t="shared" si="452"/>
        <v>0</v>
      </c>
      <c r="BH1070" s="2">
        <f t="shared" si="453"/>
        <v>1.6986219929082531E-4</v>
      </c>
      <c r="BJ1070" t="s">
        <v>1379</v>
      </c>
      <c r="BK1070" t="s">
        <v>989</v>
      </c>
      <c r="BL1070">
        <v>2</v>
      </c>
      <c r="BN1070">
        <v>0</v>
      </c>
      <c r="BO1070" s="60">
        <v>21</v>
      </c>
      <c r="BP1070" s="62">
        <v>59</v>
      </c>
      <c r="BQ1070" s="66">
        <f t="shared" si="454"/>
        <v>21059</v>
      </c>
      <c r="BR1070" s="66">
        <f t="shared" si="456"/>
        <v>21059</v>
      </c>
      <c r="BS1070" s="3" t="s">
        <v>3083</v>
      </c>
      <c r="CE1070" s="38">
        <f t="shared" si="455"/>
        <v>47097</v>
      </c>
    </row>
    <row r="1071" spans="1:83" ht="14" hidden="1" customHeight="1" outlineLevel="1" x14ac:dyDescent="0.2">
      <c r="A1071" t="s">
        <v>3108</v>
      </c>
      <c r="B1071" t="s">
        <v>989</v>
      </c>
      <c r="C1071" s="1">
        <f t="shared" si="443"/>
        <v>6247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>IF(P1071&gt;0,RANK(P1071,(N1071:P1071,Q1071:AE1071)),0)</f>
        <v>3</v>
      </c>
      <c r="G1071" s="1">
        <f t="shared" si="444"/>
        <v>3930</v>
      </c>
      <c r="H1071" s="2">
        <f t="shared" si="445"/>
        <v>0.62910196894509363</v>
      </c>
      <c r="I1071" s="2"/>
      <c r="J1071" s="2">
        <f t="shared" si="446"/>
        <v>0.17896590363374421</v>
      </c>
      <c r="K1071" s="2">
        <f t="shared" si="447"/>
        <v>0.80806787257883783</v>
      </c>
      <c r="L1071" s="2">
        <f t="shared" si="448"/>
        <v>9.1243797022570843E-3</v>
      </c>
      <c r="M1071" s="2">
        <f t="shared" si="449"/>
        <v>3.8418440851608789E-3</v>
      </c>
      <c r="N1071" s="38">
        <v>1118</v>
      </c>
      <c r="O1071" s="38">
        <v>5048</v>
      </c>
      <c r="P1071" s="38">
        <v>57</v>
      </c>
      <c r="Q1071" s="38">
        <v>14</v>
      </c>
      <c r="R1071" s="38">
        <v>6</v>
      </c>
      <c r="S1071" s="38"/>
      <c r="T1071" s="38">
        <v>0</v>
      </c>
      <c r="U1071" s="38">
        <v>0</v>
      </c>
      <c r="V1071" s="38"/>
      <c r="W1071" s="38">
        <v>0</v>
      </c>
      <c r="X1071" s="38">
        <v>0</v>
      </c>
      <c r="Y1071" s="38">
        <v>0</v>
      </c>
      <c r="Z1071" s="38">
        <v>4</v>
      </c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>
        <v>0</v>
      </c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  <c r="BA1071" s="3">
        <f>IF(Q1071&gt;0,RANK(Q1071,(N1071:P1071,Q1071:AE1071)),0)</f>
        <v>4</v>
      </c>
      <c r="BB1071" s="3">
        <f>IF(R1071&gt;0,RANK(R1071,(N1071:P1071,Q1071:AE1071)),0)</f>
        <v>5</v>
      </c>
      <c r="BC1071" s="3">
        <f>IF(S1071&gt;0,RANK(S1071,(N1071:P1071,Q1071:AE1071)),0)</f>
        <v>0</v>
      </c>
      <c r="BD1071" s="3">
        <f>IF(T1071&gt;0,RANK(T1071,(N1071:P1071,Q1071:AE1071)),0)</f>
        <v>0</v>
      </c>
      <c r="BE1071" s="2">
        <f t="shared" si="450"/>
        <v>2.2410757163438448E-3</v>
      </c>
      <c r="BF1071" s="2">
        <f t="shared" si="451"/>
        <v>9.6046102129021928E-4</v>
      </c>
      <c r="BG1071" s="2">
        <f t="shared" si="452"/>
        <v>0</v>
      </c>
      <c r="BH1071" s="2">
        <f t="shared" si="453"/>
        <v>0</v>
      </c>
      <c r="BJ1071" t="s">
        <v>3108</v>
      </c>
      <c r="BK1071" t="s">
        <v>989</v>
      </c>
      <c r="BL1071">
        <v>2</v>
      </c>
      <c r="BN1071">
        <v>0</v>
      </c>
      <c r="BO1071" s="60">
        <v>21</v>
      </c>
      <c r="BP1071" s="62">
        <v>61</v>
      </c>
      <c r="BQ1071" s="66">
        <f t="shared" si="454"/>
        <v>21061</v>
      </c>
      <c r="BR1071" s="66">
        <f t="shared" si="456"/>
        <v>21061</v>
      </c>
      <c r="BS1071" s="3" t="s">
        <v>3083</v>
      </c>
      <c r="CE1071" s="38">
        <f t="shared" si="455"/>
        <v>6247</v>
      </c>
    </row>
    <row r="1072" spans="1:83" ht="14" hidden="1" customHeight="1" outlineLevel="1" x14ac:dyDescent="0.2">
      <c r="A1072" t="s">
        <v>531</v>
      </c>
      <c r="B1072" t="s">
        <v>989</v>
      </c>
      <c r="C1072" s="1">
        <f t="shared" si="443"/>
        <v>2911</v>
      </c>
      <c r="D1072" s="3">
        <f>IF(N1072&gt;0, RANK(N1072,(N1072:P1072,Q1072:AE1072)),0)</f>
        <v>2</v>
      </c>
      <c r="E1072" s="3">
        <f>IF(O1072&gt;0,RANK(O1072,(N1072:P1072,Q1072:AE1072)),0)</f>
        <v>1</v>
      </c>
      <c r="F1072" s="3">
        <f>IF(P1072&gt;0,RANK(P1072,(N1072:P1072,Q1072:AE1072)),0)</f>
        <v>3</v>
      </c>
      <c r="G1072" s="1">
        <f t="shared" si="444"/>
        <v>1803</v>
      </c>
      <c r="H1072" s="2">
        <f t="shared" si="445"/>
        <v>0.61937478529714873</v>
      </c>
      <c r="I1072" s="2"/>
      <c r="J1072" s="2">
        <f t="shared" si="446"/>
        <v>0.1827550669872896</v>
      </c>
      <c r="K1072" s="2">
        <f t="shared" si="447"/>
        <v>0.80212985228443834</v>
      </c>
      <c r="L1072" s="2">
        <f t="shared" si="448"/>
        <v>7.9010649261422195E-3</v>
      </c>
      <c r="M1072" s="2">
        <f t="shared" si="449"/>
        <v>7.2140158021298372E-3</v>
      </c>
      <c r="N1072" s="38">
        <v>532</v>
      </c>
      <c r="O1072" s="38">
        <v>2335</v>
      </c>
      <c r="P1072" s="38">
        <v>23</v>
      </c>
      <c r="Q1072" s="38">
        <v>8</v>
      </c>
      <c r="R1072" s="38">
        <v>9</v>
      </c>
      <c r="S1072" s="38"/>
      <c r="T1072" s="38">
        <v>0</v>
      </c>
      <c r="U1072" s="38">
        <v>0</v>
      </c>
      <c r="V1072" s="38"/>
      <c r="W1072" s="38">
        <v>0</v>
      </c>
      <c r="X1072" s="38">
        <v>0</v>
      </c>
      <c r="Y1072" s="38">
        <v>0</v>
      </c>
      <c r="Z1072" s="38">
        <v>4</v>
      </c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>
        <v>0</v>
      </c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  <c r="BA1072" s="3">
        <f>IF(Q1072&gt;0,RANK(Q1072,(N1072:P1072,Q1072:AE1072)),0)</f>
        <v>5</v>
      </c>
      <c r="BB1072" s="3">
        <f>IF(R1072&gt;0,RANK(R1072,(N1072:P1072,Q1072:AE1072)),0)</f>
        <v>4</v>
      </c>
      <c r="BC1072" s="3">
        <f>IF(S1072&gt;0,RANK(S1072,(N1072:P1072,Q1072:AE1072)),0)</f>
        <v>0</v>
      </c>
      <c r="BD1072" s="3">
        <f>IF(T1072&gt;0,RANK(T1072,(N1072:P1072,Q1072:AE1072)),0)</f>
        <v>0</v>
      </c>
      <c r="BE1072" s="2">
        <f t="shared" si="450"/>
        <v>2.7481964960494676E-3</v>
      </c>
      <c r="BF1072" s="2">
        <f t="shared" si="451"/>
        <v>3.091721058055651E-3</v>
      </c>
      <c r="BG1072" s="2">
        <f t="shared" si="452"/>
        <v>0</v>
      </c>
      <c r="BH1072" s="2">
        <f t="shared" si="453"/>
        <v>0</v>
      </c>
      <c r="BJ1072" t="s">
        <v>531</v>
      </c>
      <c r="BK1072" t="s">
        <v>989</v>
      </c>
      <c r="BL1072">
        <v>5</v>
      </c>
      <c r="BN1072">
        <v>0</v>
      </c>
      <c r="BO1072" s="60">
        <v>21</v>
      </c>
      <c r="BP1072" s="62">
        <v>63</v>
      </c>
      <c r="BQ1072" s="66">
        <f t="shared" si="454"/>
        <v>21063</v>
      </c>
      <c r="BR1072" s="66">
        <f t="shared" si="456"/>
        <v>21063</v>
      </c>
      <c r="BS1072" s="3" t="s">
        <v>3083</v>
      </c>
      <c r="CE1072" s="38">
        <f t="shared" si="455"/>
        <v>2911</v>
      </c>
    </row>
    <row r="1073" spans="1:83" ht="14" hidden="1" customHeight="1" outlineLevel="1" x14ac:dyDescent="0.2">
      <c r="A1073" t="s">
        <v>547</v>
      </c>
      <c r="B1073" t="s">
        <v>989</v>
      </c>
      <c r="C1073" s="1">
        <f t="shared" ref="C1073:C1104" si="457">SUM(N1073:AY1073)</f>
        <v>6290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>IF(P1073&gt;0,RANK(P1073,(N1073:P1073,Q1073:AE1073)),0)</f>
        <v>3</v>
      </c>
      <c r="G1073" s="1">
        <f t="shared" si="444"/>
        <v>3977</v>
      </c>
      <c r="H1073" s="2">
        <f t="shared" si="445"/>
        <v>0.63227344992050871</v>
      </c>
      <c r="I1073" s="2"/>
      <c r="J1073" s="2">
        <f t="shared" ref="J1073:J1104" si="458">IF($C1073=0,"-",N1073/$C1073)</f>
        <v>0.17710651828298887</v>
      </c>
      <c r="K1073" s="2">
        <f t="shared" ref="K1073:K1104" si="459">IF($C1073=0,"-",O1073/$C1073)</f>
        <v>0.80937996820349767</v>
      </c>
      <c r="L1073" s="2">
        <f t="shared" ref="L1073:L1104" si="460">IF($C1073=0,"-",P1073/$C1073)</f>
        <v>8.744038155802861E-3</v>
      </c>
      <c r="M1073" s="2">
        <f t="shared" ref="M1073:M1104" si="461">IF(C1073=0,"-",(1-J1073-K1073-L1073))</f>
        <v>4.7694753577106255E-3</v>
      </c>
      <c r="N1073" s="38">
        <v>1114</v>
      </c>
      <c r="O1073" s="38">
        <v>5091</v>
      </c>
      <c r="P1073" s="38">
        <v>55</v>
      </c>
      <c r="Q1073" s="38">
        <v>18</v>
      </c>
      <c r="R1073" s="38">
        <v>8</v>
      </c>
      <c r="S1073" s="38"/>
      <c r="T1073" s="38">
        <v>0</v>
      </c>
      <c r="U1073" s="38">
        <v>0</v>
      </c>
      <c r="V1073" s="38"/>
      <c r="W1073" s="38">
        <v>0</v>
      </c>
      <c r="X1073" s="38">
        <v>1</v>
      </c>
      <c r="Y1073" s="38">
        <v>0</v>
      </c>
      <c r="Z1073" s="38">
        <v>3</v>
      </c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>
        <v>0</v>
      </c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  <c r="BA1073" s="3">
        <f>IF(Q1073&gt;0,RANK(Q1073,(N1073:P1073,Q1073:AE1073)),0)</f>
        <v>4</v>
      </c>
      <c r="BB1073" s="3">
        <f>IF(R1073&gt;0,RANK(R1073,(N1073:P1073,Q1073:AE1073)),0)</f>
        <v>5</v>
      </c>
      <c r="BC1073" s="3">
        <f>IF(S1073&gt;0,RANK(S1073,(N1073:P1073,Q1073:AE1073)),0)</f>
        <v>0</v>
      </c>
      <c r="BD1073" s="3">
        <f>IF(T1073&gt;0,RANK(T1073,(N1073:P1073,Q1073:AE1073)),0)</f>
        <v>0</v>
      </c>
      <c r="BE1073" s="2">
        <f t="shared" ref="BE1073:BE1104" si="462">IF($C1073=0,"-",Q1073/$C1073)</f>
        <v>2.861685214626391E-3</v>
      </c>
      <c r="BF1073" s="2">
        <f t="shared" ref="BF1073:BF1104" si="463">IF($C1073=0,"-",R1073/$C1073)</f>
        <v>1.2718600953895071E-3</v>
      </c>
      <c r="BG1073" s="2">
        <f t="shared" ref="BG1073:BG1104" si="464">IF($C1073=0,"-",S1073/$C1073)</f>
        <v>0</v>
      </c>
      <c r="BH1073" s="2">
        <f t="shared" ref="BH1073:BH1104" si="465">IF($C1073=0,"-",T1073/$C1073)</f>
        <v>0</v>
      </c>
      <c r="BJ1073" t="s">
        <v>547</v>
      </c>
      <c r="BK1073" t="s">
        <v>989</v>
      </c>
      <c r="BL1073">
        <v>6</v>
      </c>
      <c r="BN1073">
        <v>0</v>
      </c>
      <c r="BO1073" s="60">
        <v>21</v>
      </c>
      <c r="BP1073" s="62">
        <v>65</v>
      </c>
      <c r="BQ1073" s="66">
        <f t="shared" ref="BQ1073:BQ1104" si="466">1000*BO1073+BP1073</f>
        <v>21065</v>
      </c>
      <c r="BR1073" s="66">
        <f t="shared" si="456"/>
        <v>21065</v>
      </c>
      <c r="BS1073" s="3" t="s">
        <v>3083</v>
      </c>
      <c r="CE1073" s="38">
        <f t="shared" ref="CE1073:CE1104" si="467">C1073</f>
        <v>6290</v>
      </c>
    </row>
    <row r="1074" spans="1:83" ht="14" hidden="1" customHeight="1" outlineLevel="1" x14ac:dyDescent="0.2">
      <c r="A1074" t="s">
        <v>1391</v>
      </c>
      <c r="B1074" t="s">
        <v>989</v>
      </c>
      <c r="C1074" s="1">
        <f t="shared" si="457"/>
        <v>139711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>IF(P1074&gt;0,RANK(P1074,(N1074:P1074,Q1074:AE1074)),0)</f>
        <v>3</v>
      </c>
      <c r="G1074" s="1">
        <f t="shared" si="444"/>
        <v>24031</v>
      </c>
      <c r="H1074" s="2">
        <f t="shared" si="445"/>
        <v>0.17200506760383935</v>
      </c>
      <c r="I1074" s="2"/>
      <c r="J1074" s="2">
        <f t="shared" si="458"/>
        <v>0.5747650507118266</v>
      </c>
      <c r="K1074" s="2">
        <f t="shared" si="459"/>
        <v>0.40275998310798722</v>
      </c>
      <c r="L1074" s="2">
        <f t="shared" si="460"/>
        <v>8.8110456585379828E-3</v>
      </c>
      <c r="M1074" s="2">
        <f t="shared" si="461"/>
        <v>1.3663920521648202E-2</v>
      </c>
      <c r="N1074" s="38">
        <v>80301</v>
      </c>
      <c r="O1074" s="38">
        <v>56270</v>
      </c>
      <c r="P1074" s="38">
        <v>1231</v>
      </c>
      <c r="Q1074" s="38">
        <v>656</v>
      </c>
      <c r="R1074" s="38">
        <v>992</v>
      </c>
      <c r="S1074" s="38"/>
      <c r="T1074" s="38">
        <v>40</v>
      </c>
      <c r="U1074" s="38">
        <v>34</v>
      </c>
      <c r="V1074" s="38"/>
      <c r="W1074" s="38">
        <v>0</v>
      </c>
      <c r="X1074" s="38">
        <v>89</v>
      </c>
      <c r="Y1074" s="38">
        <v>3</v>
      </c>
      <c r="Z1074" s="38">
        <v>94</v>
      </c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>
        <v>1</v>
      </c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  <c r="BA1074" s="3">
        <f>IF(Q1074&gt;0,RANK(Q1074,(N1074:P1074,Q1074:AE1074)),0)</f>
        <v>5</v>
      </c>
      <c r="BB1074" s="3">
        <f>IF(R1074&gt;0,RANK(R1074,(N1074:P1074,Q1074:AE1074)),0)</f>
        <v>4</v>
      </c>
      <c r="BC1074" s="3">
        <f>IF(S1074&gt;0,RANK(S1074,(N1074:P1074,Q1074:AE1074)),0)</f>
        <v>0</v>
      </c>
      <c r="BD1074" s="3">
        <f>IF(T1074&gt;0,RANK(T1074,(N1074:P1074,Q1074:AE1074)),0)</f>
        <v>8</v>
      </c>
      <c r="BE1074" s="2">
        <f t="shared" si="462"/>
        <v>4.6954069471981446E-3</v>
      </c>
      <c r="BF1074" s="2">
        <f t="shared" si="463"/>
        <v>7.1003714811289018E-3</v>
      </c>
      <c r="BG1074" s="2">
        <f t="shared" si="464"/>
        <v>0</v>
      </c>
      <c r="BH1074" s="2">
        <f t="shared" si="465"/>
        <v>2.8630530165842344E-4</v>
      </c>
      <c r="BJ1074" t="s">
        <v>1391</v>
      </c>
      <c r="BK1074" t="s">
        <v>989</v>
      </c>
      <c r="BL1074">
        <v>6</v>
      </c>
      <c r="BN1074">
        <v>0</v>
      </c>
      <c r="BO1074" s="60">
        <v>21</v>
      </c>
      <c r="BP1074" s="62">
        <v>67</v>
      </c>
      <c r="BQ1074" s="66">
        <f t="shared" si="466"/>
        <v>21067</v>
      </c>
      <c r="BR1074" s="66">
        <f t="shared" si="456"/>
        <v>21067</v>
      </c>
      <c r="BS1074" s="3" t="s">
        <v>3083</v>
      </c>
      <c r="CE1074" s="38">
        <f t="shared" si="467"/>
        <v>139711</v>
      </c>
    </row>
    <row r="1075" spans="1:83" ht="14" hidden="1" customHeight="1" outlineLevel="1" x14ac:dyDescent="0.2">
      <c r="A1075" t="s">
        <v>1488</v>
      </c>
      <c r="B1075" t="s">
        <v>989</v>
      </c>
      <c r="C1075" s="1">
        <f t="shared" si="457"/>
        <v>7000</v>
      </c>
      <c r="D1075" s="3">
        <f>IF(N1075&gt;0, RANK(N1075,(N1075:P1075,Q1075:AE1075)),0)</f>
        <v>2</v>
      </c>
      <c r="E1075" s="3">
        <f>IF(O1075&gt;0,RANK(O1075,(N1075:P1075,Q1075:AE1075)),0)</f>
        <v>1</v>
      </c>
      <c r="F1075" s="3">
        <f>IF(P1075&gt;0,RANK(P1075,(N1075:P1075,Q1075:AE1075)),0)</f>
        <v>3</v>
      </c>
      <c r="G1075" s="1">
        <f t="shared" si="444"/>
        <v>4244</v>
      </c>
      <c r="H1075" s="2">
        <f t="shared" si="445"/>
        <v>0.60628571428571432</v>
      </c>
      <c r="I1075" s="2"/>
      <c r="J1075" s="2">
        <f t="shared" si="458"/>
        <v>0.19057142857142856</v>
      </c>
      <c r="K1075" s="2">
        <f t="shared" si="459"/>
        <v>0.79685714285714282</v>
      </c>
      <c r="L1075" s="2">
        <f t="shared" si="460"/>
        <v>9.1428571428571435E-3</v>
      </c>
      <c r="M1075" s="2">
        <f t="shared" si="461"/>
        <v>3.4285714285714232E-3</v>
      </c>
      <c r="N1075" s="38">
        <v>1334</v>
      </c>
      <c r="O1075" s="38">
        <v>5578</v>
      </c>
      <c r="P1075" s="38">
        <v>64</v>
      </c>
      <c r="Q1075" s="38">
        <v>9</v>
      </c>
      <c r="R1075" s="38">
        <v>9</v>
      </c>
      <c r="S1075" s="38"/>
      <c r="T1075" s="38">
        <v>0</v>
      </c>
      <c r="U1075" s="38">
        <v>0</v>
      </c>
      <c r="V1075" s="38"/>
      <c r="W1075" s="38">
        <v>0</v>
      </c>
      <c r="X1075" s="38">
        <v>0</v>
      </c>
      <c r="Y1075" s="38">
        <v>0</v>
      </c>
      <c r="Z1075" s="38">
        <v>6</v>
      </c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>
        <v>0</v>
      </c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  <c r="BA1075" s="3">
        <f>IF(Q1075&gt;0,RANK(Q1075,(N1075:P1075,Q1075:AE1075)),0)</f>
        <v>4</v>
      </c>
      <c r="BB1075" s="3">
        <f>IF(R1075&gt;0,RANK(R1075,(N1075:P1075,Q1075:AE1075)),0)</f>
        <v>4</v>
      </c>
      <c r="BC1075" s="3">
        <f>IF(S1075&gt;0,RANK(S1075,(N1075:P1075,Q1075:AE1075)),0)</f>
        <v>0</v>
      </c>
      <c r="BD1075" s="3">
        <f>IF(T1075&gt;0,RANK(T1075,(N1075:P1075,Q1075:AE1075)),0)</f>
        <v>0</v>
      </c>
      <c r="BE1075" s="2">
        <f t="shared" si="462"/>
        <v>1.2857142857142856E-3</v>
      </c>
      <c r="BF1075" s="2">
        <f t="shared" si="463"/>
        <v>1.2857142857142856E-3</v>
      </c>
      <c r="BG1075" s="2">
        <f t="shared" si="464"/>
        <v>0</v>
      </c>
      <c r="BH1075" s="2">
        <f t="shared" si="465"/>
        <v>0</v>
      </c>
      <c r="BJ1075" t="s">
        <v>1488</v>
      </c>
      <c r="BK1075" t="s">
        <v>989</v>
      </c>
      <c r="BL1075">
        <v>6</v>
      </c>
      <c r="BN1075">
        <v>0</v>
      </c>
      <c r="BO1075" s="60">
        <v>21</v>
      </c>
      <c r="BP1075" s="62">
        <v>69</v>
      </c>
      <c r="BQ1075" s="66">
        <f t="shared" si="466"/>
        <v>21069</v>
      </c>
      <c r="BR1075" s="66">
        <f t="shared" si="456"/>
        <v>21069</v>
      </c>
      <c r="BS1075" s="3" t="s">
        <v>3083</v>
      </c>
      <c r="CE1075" s="38">
        <f t="shared" si="467"/>
        <v>7000</v>
      </c>
    </row>
    <row r="1076" spans="1:83" ht="14" hidden="1" customHeight="1" outlineLevel="1" x14ac:dyDescent="0.2">
      <c r="A1076" t="s">
        <v>2875</v>
      </c>
      <c r="B1076" t="s">
        <v>989</v>
      </c>
      <c r="C1076" s="1">
        <f t="shared" si="457"/>
        <v>15652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>IF(P1076&gt;0,RANK(P1076,(N1076:P1076,Q1076:AE1076)),0)</f>
        <v>3</v>
      </c>
      <c r="G1076" s="1">
        <f t="shared" si="444"/>
        <v>9265</v>
      </c>
      <c r="H1076" s="2">
        <f t="shared" si="445"/>
        <v>0.59193713263480707</v>
      </c>
      <c r="I1076" s="2"/>
      <c r="J1076" s="2">
        <f t="shared" si="458"/>
        <v>0.19556606184513162</v>
      </c>
      <c r="K1076" s="2">
        <f t="shared" si="459"/>
        <v>0.78750319447993866</v>
      </c>
      <c r="L1076" s="2">
        <f t="shared" si="460"/>
        <v>1.0414004600051112E-2</v>
      </c>
      <c r="M1076" s="2">
        <f t="shared" si="461"/>
        <v>6.5167390748786368E-3</v>
      </c>
      <c r="N1076" s="38">
        <v>3061</v>
      </c>
      <c r="O1076" s="38">
        <v>12326</v>
      </c>
      <c r="P1076" s="38">
        <v>163</v>
      </c>
      <c r="Q1076" s="38">
        <v>46</v>
      </c>
      <c r="R1076" s="38">
        <v>40</v>
      </c>
      <c r="S1076" s="38"/>
      <c r="T1076" s="38">
        <v>1</v>
      </c>
      <c r="U1076" s="38">
        <v>1</v>
      </c>
      <c r="V1076" s="38"/>
      <c r="W1076" s="38">
        <v>0</v>
      </c>
      <c r="X1076" s="38">
        <v>0</v>
      </c>
      <c r="Y1076" s="38">
        <v>0</v>
      </c>
      <c r="Z1076" s="38">
        <v>14</v>
      </c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>
        <v>0</v>
      </c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  <c r="BA1076" s="3">
        <f>IF(Q1076&gt;0,RANK(Q1076,(N1076:P1076,Q1076:AE1076)),0)</f>
        <v>4</v>
      </c>
      <c r="BB1076" s="3">
        <f>IF(R1076&gt;0,RANK(R1076,(N1076:P1076,Q1076:AE1076)),0)</f>
        <v>5</v>
      </c>
      <c r="BC1076" s="3">
        <f>IF(S1076&gt;0,RANK(S1076,(N1076:P1076,Q1076:AE1076)),0)</f>
        <v>0</v>
      </c>
      <c r="BD1076" s="3">
        <f>IF(T1076&gt;0,RANK(T1076,(N1076:P1076,Q1076:AE1076)),0)</f>
        <v>7</v>
      </c>
      <c r="BE1076" s="2">
        <f t="shared" si="462"/>
        <v>2.9389215435727065E-3</v>
      </c>
      <c r="BF1076" s="2">
        <f t="shared" si="463"/>
        <v>2.555583950932788E-3</v>
      </c>
      <c r="BG1076" s="2">
        <f t="shared" si="464"/>
        <v>0</v>
      </c>
      <c r="BH1076" s="2">
        <f t="shared" si="465"/>
        <v>6.3889598773319702E-5</v>
      </c>
      <c r="BJ1076" t="s">
        <v>2875</v>
      </c>
      <c r="BK1076" t="s">
        <v>989</v>
      </c>
      <c r="BL1076">
        <v>5</v>
      </c>
      <c r="BN1076">
        <v>0</v>
      </c>
      <c r="BO1076" s="60">
        <v>21</v>
      </c>
      <c r="BP1076" s="62">
        <v>71</v>
      </c>
      <c r="BQ1076" s="66">
        <f t="shared" si="466"/>
        <v>21071</v>
      </c>
      <c r="BR1076" s="66">
        <f t="shared" si="456"/>
        <v>21071</v>
      </c>
      <c r="BS1076" s="3" t="s">
        <v>3083</v>
      </c>
      <c r="CE1076" s="38">
        <f t="shared" si="467"/>
        <v>15652</v>
      </c>
    </row>
    <row r="1077" spans="1:83" ht="14" hidden="1" customHeight="1" outlineLevel="1" x14ac:dyDescent="0.2">
      <c r="A1077" t="s">
        <v>1117</v>
      </c>
      <c r="B1077" t="s">
        <v>989</v>
      </c>
      <c r="C1077" s="1">
        <f t="shared" si="457"/>
        <v>25763</v>
      </c>
      <c r="D1077" s="3">
        <f>IF(N1077&gt;0, RANK(N1077,(N1077:P1077,Q1077:AE1077)),0)</f>
        <v>2</v>
      </c>
      <c r="E1077" s="3">
        <f>IF(O1077&gt;0,RANK(O1077,(N1077:P1077,Q1077:AE1077)),0)</f>
        <v>1</v>
      </c>
      <c r="F1077" s="3">
        <f>IF(P1077&gt;0,RANK(P1077,(N1077:P1077,Q1077:AE1077)),0)</f>
        <v>3</v>
      </c>
      <c r="G1077" s="1">
        <f t="shared" si="444"/>
        <v>1250</v>
      </c>
      <c r="H1077" s="2">
        <f t="shared" si="445"/>
        <v>4.8519194193222842E-2</v>
      </c>
      <c r="I1077" s="2"/>
      <c r="J1077" s="2">
        <f t="shared" si="458"/>
        <v>0.46562900283352093</v>
      </c>
      <c r="K1077" s="2">
        <f t="shared" si="459"/>
        <v>0.51414819702674375</v>
      </c>
      <c r="L1077" s="2">
        <f t="shared" si="460"/>
        <v>1.0945930209991073E-2</v>
      </c>
      <c r="M1077" s="2">
        <f t="shared" si="461"/>
        <v>9.276869929744247E-3</v>
      </c>
      <c r="N1077" s="38">
        <v>11996</v>
      </c>
      <c r="O1077" s="38">
        <v>13246</v>
      </c>
      <c r="P1077" s="38">
        <v>282</v>
      </c>
      <c r="Q1077" s="38">
        <v>80</v>
      </c>
      <c r="R1077" s="38">
        <v>127</v>
      </c>
      <c r="S1077" s="38"/>
      <c r="T1077" s="38">
        <v>5</v>
      </c>
      <c r="U1077" s="38">
        <v>2</v>
      </c>
      <c r="V1077" s="38"/>
      <c r="W1077" s="38">
        <v>0</v>
      </c>
      <c r="X1077" s="38">
        <v>7</v>
      </c>
      <c r="Y1077" s="38">
        <v>0</v>
      </c>
      <c r="Z1077" s="38">
        <v>18</v>
      </c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>
        <v>0</v>
      </c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  <c r="BA1077" s="3">
        <f>IF(Q1077&gt;0,RANK(Q1077,(N1077:P1077,Q1077:AE1077)),0)</f>
        <v>5</v>
      </c>
      <c r="BB1077" s="3">
        <f>IF(R1077&gt;0,RANK(R1077,(N1077:P1077,Q1077:AE1077)),0)</f>
        <v>4</v>
      </c>
      <c r="BC1077" s="3">
        <f>IF(S1077&gt;0,RANK(S1077,(N1077:P1077,Q1077:AE1077)),0)</f>
        <v>0</v>
      </c>
      <c r="BD1077" s="3">
        <f>IF(T1077&gt;0,RANK(T1077,(N1077:P1077,Q1077:AE1077)),0)</f>
        <v>8</v>
      </c>
      <c r="BE1077" s="2">
        <f t="shared" si="462"/>
        <v>3.1052284283662615E-3</v>
      </c>
      <c r="BF1077" s="2">
        <f t="shared" si="463"/>
        <v>4.92955013003144E-3</v>
      </c>
      <c r="BG1077" s="2">
        <f t="shared" si="464"/>
        <v>0</v>
      </c>
      <c r="BH1077" s="2">
        <f t="shared" si="465"/>
        <v>1.9407677677289135E-4</v>
      </c>
      <c r="BJ1077" t="s">
        <v>1117</v>
      </c>
      <c r="BK1077" t="s">
        <v>989</v>
      </c>
      <c r="BL1077">
        <v>1</v>
      </c>
      <c r="BN1077">
        <v>0</v>
      </c>
      <c r="BO1077" s="60">
        <v>21</v>
      </c>
      <c r="BP1077" s="62">
        <v>73</v>
      </c>
      <c r="BQ1077" s="66">
        <f t="shared" si="466"/>
        <v>21073</v>
      </c>
      <c r="BR1077" s="66">
        <f t="shared" si="456"/>
        <v>21073</v>
      </c>
      <c r="BS1077" s="3" t="s">
        <v>3083</v>
      </c>
      <c r="CE1077" s="38">
        <f t="shared" si="467"/>
        <v>25763</v>
      </c>
    </row>
    <row r="1078" spans="1:83" ht="14" hidden="1" customHeight="1" outlineLevel="1" x14ac:dyDescent="0.2">
      <c r="A1078" t="s">
        <v>2343</v>
      </c>
      <c r="B1078" t="s">
        <v>989</v>
      </c>
      <c r="C1078" s="1">
        <f t="shared" si="457"/>
        <v>2145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>IF(P1078&gt;0,RANK(P1078,(N1078:P1078,Q1078:AE1078)),0)</f>
        <v>3</v>
      </c>
      <c r="G1078" s="1">
        <f t="shared" si="444"/>
        <v>855</v>
      </c>
      <c r="H1078" s="2">
        <f t="shared" si="445"/>
        <v>0.39860139860139859</v>
      </c>
      <c r="I1078" s="2"/>
      <c r="J1078" s="2">
        <f t="shared" si="458"/>
        <v>0.2965034965034965</v>
      </c>
      <c r="K1078" s="2">
        <f t="shared" si="459"/>
        <v>0.69510489510489515</v>
      </c>
      <c r="L1078" s="2">
        <f t="shared" si="460"/>
        <v>5.5944055944055944E-3</v>
      </c>
      <c r="M1078" s="2">
        <f t="shared" si="461"/>
        <v>2.7972027972027573E-3</v>
      </c>
      <c r="N1078" s="38">
        <v>636</v>
      </c>
      <c r="O1078" s="38">
        <v>1491</v>
      </c>
      <c r="P1078" s="38">
        <v>12</v>
      </c>
      <c r="Q1078" s="38">
        <v>3</v>
      </c>
      <c r="R1078" s="38">
        <v>2</v>
      </c>
      <c r="S1078" s="38"/>
      <c r="T1078" s="38">
        <v>0</v>
      </c>
      <c r="U1078" s="38">
        <v>0</v>
      </c>
      <c r="V1078" s="38"/>
      <c r="W1078" s="38">
        <v>0</v>
      </c>
      <c r="X1078" s="38">
        <v>0</v>
      </c>
      <c r="Y1078" s="38">
        <v>0</v>
      </c>
      <c r="Z1078" s="38">
        <v>1</v>
      </c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>
        <v>0</v>
      </c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  <c r="BA1078" s="3">
        <f>IF(Q1078&gt;0,RANK(Q1078,(N1078:P1078,Q1078:AE1078)),0)</f>
        <v>4</v>
      </c>
      <c r="BB1078" s="3">
        <f>IF(R1078&gt;0,RANK(R1078,(N1078:P1078,Q1078:AE1078)),0)</f>
        <v>5</v>
      </c>
      <c r="BC1078" s="3">
        <f>IF(S1078&gt;0,RANK(S1078,(N1078:P1078,Q1078:AE1078)),0)</f>
        <v>0</v>
      </c>
      <c r="BD1078" s="3">
        <f>IF(T1078&gt;0,RANK(T1078,(N1078:P1078,Q1078:AE1078)),0)</f>
        <v>0</v>
      </c>
      <c r="BE1078" s="2">
        <f t="shared" si="462"/>
        <v>1.3986013986013986E-3</v>
      </c>
      <c r="BF1078" s="2">
        <f t="shared" si="463"/>
        <v>9.324009324009324E-4</v>
      </c>
      <c r="BG1078" s="2">
        <f t="shared" si="464"/>
        <v>0</v>
      </c>
      <c r="BH1078" s="2">
        <f t="shared" si="465"/>
        <v>0</v>
      </c>
      <c r="BJ1078" t="s">
        <v>2343</v>
      </c>
      <c r="BK1078" t="s">
        <v>989</v>
      </c>
      <c r="BL1078">
        <v>1</v>
      </c>
      <c r="BN1078">
        <v>0</v>
      </c>
      <c r="BO1078" s="60">
        <v>21</v>
      </c>
      <c r="BP1078" s="62">
        <v>75</v>
      </c>
      <c r="BQ1078" s="66">
        <f t="shared" si="466"/>
        <v>21075</v>
      </c>
      <c r="BR1078" s="66">
        <f t="shared" si="456"/>
        <v>21075</v>
      </c>
      <c r="BS1078" s="3" t="s">
        <v>3083</v>
      </c>
      <c r="CE1078" s="38">
        <f t="shared" si="467"/>
        <v>2145</v>
      </c>
    </row>
    <row r="1079" spans="1:83" ht="14" hidden="1" customHeight="1" outlineLevel="1" x14ac:dyDescent="0.2">
      <c r="A1079" t="s">
        <v>44</v>
      </c>
      <c r="B1079" t="s">
        <v>989</v>
      </c>
      <c r="C1079" s="1">
        <f t="shared" si="457"/>
        <v>3917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>IF(P1079&gt;0,RANK(P1079,(N1079:P1079,Q1079:AE1079)),0)</f>
        <v>3</v>
      </c>
      <c r="G1079" s="1">
        <f t="shared" si="444"/>
        <v>2348</v>
      </c>
      <c r="H1079" s="2">
        <f t="shared" si="445"/>
        <v>0.59943834567270871</v>
      </c>
      <c r="I1079" s="2"/>
      <c r="J1079" s="2">
        <f t="shared" si="458"/>
        <v>0.19428133775848863</v>
      </c>
      <c r="K1079" s="2">
        <f t="shared" si="459"/>
        <v>0.79371968343119736</v>
      </c>
      <c r="L1079" s="2">
        <f t="shared" si="460"/>
        <v>6.1271381159050294E-3</v>
      </c>
      <c r="M1079" s="2">
        <f t="shared" si="461"/>
        <v>5.8718406944089467E-3</v>
      </c>
      <c r="N1079" s="38">
        <v>761</v>
      </c>
      <c r="O1079" s="38">
        <v>3109</v>
      </c>
      <c r="P1079" s="38">
        <v>24</v>
      </c>
      <c r="Q1079" s="38">
        <v>12</v>
      </c>
      <c r="R1079" s="38">
        <v>9</v>
      </c>
      <c r="S1079" s="38"/>
      <c r="T1079" s="38">
        <v>0</v>
      </c>
      <c r="U1079" s="38">
        <v>0</v>
      </c>
      <c r="V1079" s="38"/>
      <c r="W1079" s="38">
        <v>0</v>
      </c>
      <c r="X1079" s="38">
        <v>0</v>
      </c>
      <c r="Y1079" s="38">
        <v>0</v>
      </c>
      <c r="Z1079" s="38">
        <v>2</v>
      </c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>
        <v>0</v>
      </c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  <c r="BA1079" s="3">
        <f>IF(Q1079&gt;0,RANK(Q1079,(N1079:P1079,Q1079:AE1079)),0)</f>
        <v>4</v>
      </c>
      <c r="BB1079" s="3">
        <f>IF(R1079&gt;0,RANK(R1079,(N1079:P1079,Q1079:AE1079)),0)</f>
        <v>5</v>
      </c>
      <c r="BC1079" s="3">
        <f>IF(S1079&gt;0,RANK(S1079,(N1079:P1079,Q1079:AE1079)),0)</f>
        <v>0</v>
      </c>
      <c r="BD1079" s="3">
        <f>IF(T1079&gt;0,RANK(T1079,(N1079:P1079,Q1079:AE1079)),0)</f>
        <v>0</v>
      </c>
      <c r="BE1079" s="2">
        <f t="shared" si="462"/>
        <v>3.0635690579525147E-3</v>
      </c>
      <c r="BF1079" s="2">
        <f t="shared" si="463"/>
        <v>2.297676793464386E-3</v>
      </c>
      <c r="BG1079" s="2">
        <f t="shared" si="464"/>
        <v>0</v>
      </c>
      <c r="BH1079" s="2">
        <f t="shared" si="465"/>
        <v>0</v>
      </c>
      <c r="BJ1079" t="s">
        <v>44</v>
      </c>
      <c r="BK1079" t="s">
        <v>989</v>
      </c>
      <c r="BL1079">
        <v>4</v>
      </c>
      <c r="BN1079">
        <v>0</v>
      </c>
      <c r="BO1079" s="60">
        <v>21</v>
      </c>
      <c r="BP1079" s="62">
        <v>77</v>
      </c>
      <c r="BQ1079" s="66">
        <f t="shared" si="466"/>
        <v>21077</v>
      </c>
      <c r="BR1079" s="66">
        <f t="shared" si="456"/>
        <v>21077</v>
      </c>
      <c r="BS1079" s="3" t="s">
        <v>3083</v>
      </c>
      <c r="CE1079" s="38">
        <f t="shared" si="467"/>
        <v>3917</v>
      </c>
    </row>
    <row r="1080" spans="1:83" ht="14" hidden="1" customHeight="1" outlineLevel="1" x14ac:dyDescent="0.2">
      <c r="A1080" t="s">
        <v>337</v>
      </c>
      <c r="B1080" t="s">
        <v>989</v>
      </c>
      <c r="C1080" s="1">
        <f t="shared" si="457"/>
        <v>8917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>IF(P1080&gt;0,RANK(P1080,(N1080:P1080,Q1080:AE1080)),0)</f>
        <v>3</v>
      </c>
      <c r="G1080" s="1">
        <f t="shared" si="444"/>
        <v>5367</v>
      </c>
      <c r="H1080" s="2">
        <f t="shared" si="445"/>
        <v>0.60188404171806664</v>
      </c>
      <c r="I1080" s="2"/>
      <c r="J1080" s="2">
        <f t="shared" si="458"/>
        <v>0.19277784008074464</v>
      </c>
      <c r="K1080" s="2">
        <f t="shared" si="459"/>
        <v>0.79466188179881125</v>
      </c>
      <c r="L1080" s="2">
        <f t="shared" si="460"/>
        <v>6.72872042166648E-3</v>
      </c>
      <c r="M1080" s="2">
        <f t="shared" si="461"/>
        <v>5.8315576987776549E-3</v>
      </c>
      <c r="N1080" s="38">
        <v>1719</v>
      </c>
      <c r="O1080" s="38">
        <v>7086</v>
      </c>
      <c r="P1080" s="38">
        <v>60</v>
      </c>
      <c r="Q1080" s="38">
        <v>28</v>
      </c>
      <c r="R1080" s="38">
        <v>21</v>
      </c>
      <c r="S1080" s="38"/>
      <c r="T1080" s="38">
        <v>0</v>
      </c>
      <c r="U1080" s="38">
        <v>0</v>
      </c>
      <c r="V1080" s="38"/>
      <c r="W1080" s="38">
        <v>0</v>
      </c>
      <c r="X1080" s="38">
        <v>0</v>
      </c>
      <c r="Y1080" s="38">
        <v>0</v>
      </c>
      <c r="Z1080" s="38">
        <v>3</v>
      </c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>
        <v>0</v>
      </c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  <c r="BA1080" s="3">
        <f>IF(Q1080&gt;0,RANK(Q1080,(N1080:P1080,Q1080:AE1080)),0)</f>
        <v>4</v>
      </c>
      <c r="BB1080" s="3">
        <f>IF(R1080&gt;0,RANK(R1080,(N1080:P1080,Q1080:AE1080)),0)</f>
        <v>5</v>
      </c>
      <c r="BC1080" s="3">
        <f>IF(S1080&gt;0,RANK(S1080,(N1080:P1080,Q1080:AE1080)),0)</f>
        <v>0</v>
      </c>
      <c r="BD1080" s="3">
        <f>IF(T1080&gt;0,RANK(T1080,(N1080:P1080,Q1080:AE1080)),0)</f>
        <v>0</v>
      </c>
      <c r="BE1080" s="2">
        <f t="shared" si="462"/>
        <v>3.1400695301110238E-3</v>
      </c>
      <c r="BF1080" s="2">
        <f t="shared" si="463"/>
        <v>2.3550521475832679E-3</v>
      </c>
      <c r="BG1080" s="2">
        <f t="shared" si="464"/>
        <v>0</v>
      </c>
      <c r="BH1080" s="2">
        <f t="shared" si="465"/>
        <v>0</v>
      </c>
      <c r="BJ1080" t="s">
        <v>337</v>
      </c>
      <c r="BK1080" t="s">
        <v>989</v>
      </c>
      <c r="BL1080">
        <v>6</v>
      </c>
      <c r="BN1080">
        <v>0</v>
      </c>
      <c r="BO1080" s="60">
        <v>21</v>
      </c>
      <c r="BP1080" s="62">
        <v>79</v>
      </c>
      <c r="BQ1080" s="66">
        <f t="shared" si="466"/>
        <v>21079</v>
      </c>
      <c r="BR1080" s="66">
        <f t="shared" si="456"/>
        <v>21079</v>
      </c>
      <c r="BS1080" s="3" t="s">
        <v>3083</v>
      </c>
      <c r="CE1080" s="38">
        <f t="shared" si="467"/>
        <v>8917</v>
      </c>
    </row>
    <row r="1081" spans="1:83" ht="14" hidden="1" customHeight="1" outlineLevel="1" x14ac:dyDescent="0.2">
      <c r="A1081" t="s">
        <v>1392</v>
      </c>
      <c r="B1081" t="s">
        <v>989</v>
      </c>
      <c r="C1081" s="1">
        <f t="shared" si="457"/>
        <v>11469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>IF(P1081&gt;0,RANK(P1081,(N1081:P1081,Q1081:AE1081)),0)</f>
        <v>3</v>
      </c>
      <c r="G1081" s="1">
        <f t="shared" si="444"/>
        <v>7428</v>
      </c>
      <c r="H1081" s="2">
        <f t="shared" si="445"/>
        <v>0.64765890661783942</v>
      </c>
      <c r="I1081" s="2"/>
      <c r="J1081" s="2">
        <f t="shared" si="458"/>
        <v>0.16950039236201936</v>
      </c>
      <c r="K1081" s="2">
        <f t="shared" si="459"/>
        <v>0.81715929897985873</v>
      </c>
      <c r="L1081" s="2">
        <f t="shared" si="460"/>
        <v>8.37038974627256E-3</v>
      </c>
      <c r="M1081" s="2">
        <f t="shared" si="461"/>
        <v>4.9699189118494087E-3</v>
      </c>
      <c r="N1081" s="38">
        <v>1944</v>
      </c>
      <c r="O1081" s="38">
        <v>9372</v>
      </c>
      <c r="P1081" s="38">
        <v>96</v>
      </c>
      <c r="Q1081" s="38">
        <v>19</v>
      </c>
      <c r="R1081" s="38">
        <v>28</v>
      </c>
      <c r="S1081" s="38"/>
      <c r="T1081" s="38">
        <v>0</v>
      </c>
      <c r="U1081" s="38">
        <v>0</v>
      </c>
      <c r="V1081" s="38"/>
      <c r="W1081" s="38">
        <v>2</v>
      </c>
      <c r="X1081" s="38">
        <v>1</v>
      </c>
      <c r="Y1081" s="38">
        <v>0</v>
      </c>
      <c r="Z1081" s="38">
        <v>7</v>
      </c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>
        <v>0</v>
      </c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  <c r="BA1081" s="3">
        <f>IF(Q1081&gt;0,RANK(Q1081,(N1081:P1081,Q1081:AE1081)),0)</f>
        <v>5</v>
      </c>
      <c r="BB1081" s="3">
        <f>IF(R1081&gt;0,RANK(R1081,(N1081:P1081,Q1081:AE1081)),0)</f>
        <v>4</v>
      </c>
      <c r="BC1081" s="3">
        <f>IF(S1081&gt;0,RANK(S1081,(N1081:P1081,Q1081:AE1081)),0)</f>
        <v>0</v>
      </c>
      <c r="BD1081" s="3">
        <f>IF(T1081&gt;0,RANK(T1081,(N1081:P1081,Q1081:AE1081)),0)</f>
        <v>0</v>
      </c>
      <c r="BE1081" s="2">
        <f t="shared" si="462"/>
        <v>1.6566396372831109E-3</v>
      </c>
      <c r="BF1081" s="2">
        <f t="shared" si="463"/>
        <v>2.4413636759961638E-3</v>
      </c>
      <c r="BG1081" s="2">
        <f t="shared" si="464"/>
        <v>0</v>
      </c>
      <c r="BH1081" s="2">
        <f t="shared" si="465"/>
        <v>0</v>
      </c>
      <c r="BJ1081" t="s">
        <v>1392</v>
      </c>
      <c r="BK1081" t="s">
        <v>989</v>
      </c>
      <c r="BL1081">
        <v>4</v>
      </c>
      <c r="BN1081">
        <v>0</v>
      </c>
      <c r="BO1081" s="60">
        <v>21</v>
      </c>
      <c r="BP1081" s="62">
        <v>81</v>
      </c>
      <c r="BQ1081" s="66">
        <f t="shared" si="466"/>
        <v>21081</v>
      </c>
      <c r="BR1081" s="66">
        <f t="shared" si="456"/>
        <v>21081</v>
      </c>
      <c r="BS1081" s="3" t="s">
        <v>3083</v>
      </c>
      <c r="CE1081" s="38">
        <f t="shared" si="467"/>
        <v>11469</v>
      </c>
    </row>
    <row r="1082" spans="1:83" ht="14" hidden="1" customHeight="1" outlineLevel="1" x14ac:dyDescent="0.2">
      <c r="A1082" t="s">
        <v>213</v>
      </c>
      <c r="B1082" t="s">
        <v>989</v>
      </c>
      <c r="C1082" s="1">
        <f t="shared" si="457"/>
        <v>16678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>IF(P1082&gt;0,RANK(P1082,(N1082:P1082,Q1082:AE1082)),0)</f>
        <v>3</v>
      </c>
      <c r="G1082" s="1">
        <f t="shared" si="444"/>
        <v>10273</v>
      </c>
      <c r="H1082" s="2">
        <f t="shared" si="445"/>
        <v>0.61596114642043409</v>
      </c>
      <c r="I1082" s="2"/>
      <c r="J1082" s="2">
        <f t="shared" si="458"/>
        <v>0.18617340208658112</v>
      </c>
      <c r="K1082" s="2">
        <f t="shared" si="459"/>
        <v>0.80213454850701527</v>
      </c>
      <c r="L1082" s="2">
        <f t="shared" si="460"/>
        <v>6.6554742774913057E-3</v>
      </c>
      <c r="M1082" s="2">
        <f t="shared" si="461"/>
        <v>5.0365751289123649E-3</v>
      </c>
      <c r="N1082" s="38">
        <v>3105</v>
      </c>
      <c r="O1082" s="38">
        <v>13378</v>
      </c>
      <c r="P1082" s="38">
        <v>111</v>
      </c>
      <c r="Q1082" s="38">
        <v>44</v>
      </c>
      <c r="R1082" s="38">
        <v>35</v>
      </c>
      <c r="S1082" s="38"/>
      <c r="T1082" s="38">
        <v>0</v>
      </c>
      <c r="U1082" s="38">
        <v>0</v>
      </c>
      <c r="V1082" s="38"/>
      <c r="W1082" s="38">
        <v>0</v>
      </c>
      <c r="X1082" s="38">
        <v>0</v>
      </c>
      <c r="Y1082" s="38">
        <v>0</v>
      </c>
      <c r="Z1082" s="38">
        <v>5</v>
      </c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>
        <v>0</v>
      </c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  <c r="BA1082" s="3">
        <f>IF(Q1082&gt;0,RANK(Q1082,(N1082:P1082,Q1082:AE1082)),0)</f>
        <v>4</v>
      </c>
      <c r="BB1082" s="3">
        <f>IF(R1082&gt;0,RANK(R1082,(N1082:P1082,Q1082:AE1082)),0)</f>
        <v>5</v>
      </c>
      <c r="BC1082" s="3">
        <f>IF(S1082&gt;0,RANK(S1082,(N1082:P1082,Q1082:AE1082)),0)</f>
        <v>0</v>
      </c>
      <c r="BD1082" s="3">
        <f>IF(T1082&gt;0,RANK(T1082,(N1082:P1082,Q1082:AE1082)),0)</f>
        <v>0</v>
      </c>
      <c r="BE1082" s="2">
        <f t="shared" si="462"/>
        <v>2.6382060199064638E-3</v>
      </c>
      <c r="BF1082" s="2">
        <f t="shared" si="463"/>
        <v>2.0985729703801416E-3</v>
      </c>
      <c r="BG1082" s="2">
        <f t="shared" si="464"/>
        <v>0</v>
      </c>
      <c r="BH1082" s="2">
        <f t="shared" si="465"/>
        <v>0</v>
      </c>
      <c r="BJ1082" t="s">
        <v>213</v>
      </c>
      <c r="BK1082" t="s">
        <v>989</v>
      </c>
      <c r="BL1082">
        <v>1</v>
      </c>
      <c r="BN1082">
        <v>0</v>
      </c>
      <c r="BO1082" s="60">
        <v>21</v>
      </c>
      <c r="BP1082" s="62">
        <v>83</v>
      </c>
      <c r="BQ1082" s="66">
        <f t="shared" si="466"/>
        <v>21083</v>
      </c>
      <c r="BR1082" s="66">
        <f t="shared" si="456"/>
        <v>21083</v>
      </c>
      <c r="BS1082" s="3" t="s">
        <v>3083</v>
      </c>
      <c r="CE1082" s="38">
        <f t="shared" si="467"/>
        <v>16678</v>
      </c>
    </row>
    <row r="1083" spans="1:83" ht="14" hidden="1" customHeight="1" outlineLevel="1" x14ac:dyDescent="0.2">
      <c r="A1083" t="s">
        <v>2206</v>
      </c>
      <c r="B1083" t="s">
        <v>989</v>
      </c>
      <c r="C1083" s="1">
        <f t="shared" si="457"/>
        <v>12095</v>
      </c>
      <c r="D1083" s="3">
        <f>IF(N1083&gt;0, RANK(N1083,(N1083:P1083,Q1083:AE1083)),0)</f>
        <v>2</v>
      </c>
      <c r="E1083" s="3">
        <f>IF(O1083&gt;0,RANK(O1083,(N1083:P1083,Q1083:AE1083)),0)</f>
        <v>1</v>
      </c>
      <c r="F1083" s="3">
        <f>IF(P1083&gt;0,RANK(P1083,(N1083:P1083,Q1083:AE1083)),0)</f>
        <v>3</v>
      </c>
      <c r="G1083" s="1">
        <f t="shared" si="444"/>
        <v>7475</v>
      </c>
      <c r="H1083" s="2">
        <f t="shared" si="445"/>
        <v>0.61802397684993804</v>
      </c>
      <c r="I1083" s="2"/>
      <c r="J1083" s="2">
        <f t="shared" si="458"/>
        <v>0.18478710210830923</v>
      </c>
      <c r="K1083" s="2">
        <f t="shared" si="459"/>
        <v>0.80281107895824722</v>
      </c>
      <c r="L1083" s="2">
        <f t="shared" si="460"/>
        <v>7.6064489458453908E-3</v>
      </c>
      <c r="M1083" s="2">
        <f t="shared" si="461"/>
        <v>4.7953699875982183E-3</v>
      </c>
      <c r="N1083" s="38">
        <v>2235</v>
      </c>
      <c r="O1083" s="38">
        <v>9710</v>
      </c>
      <c r="P1083" s="38">
        <v>92</v>
      </c>
      <c r="Q1083" s="38">
        <v>27</v>
      </c>
      <c r="R1083" s="38">
        <v>25</v>
      </c>
      <c r="S1083" s="38"/>
      <c r="T1083" s="38">
        <v>0</v>
      </c>
      <c r="U1083" s="38">
        <v>0</v>
      </c>
      <c r="V1083" s="38"/>
      <c r="W1083" s="38">
        <v>0</v>
      </c>
      <c r="X1083" s="38">
        <v>0</v>
      </c>
      <c r="Y1083" s="38">
        <v>0</v>
      </c>
      <c r="Z1083" s="38">
        <v>6</v>
      </c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>
        <v>0</v>
      </c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  <c r="BA1083" s="3">
        <f>IF(Q1083&gt;0,RANK(Q1083,(N1083:P1083,Q1083:AE1083)),0)</f>
        <v>4</v>
      </c>
      <c r="BB1083" s="3">
        <f>IF(R1083&gt;0,RANK(R1083,(N1083:P1083,Q1083:AE1083)),0)</f>
        <v>5</v>
      </c>
      <c r="BC1083" s="3">
        <f>IF(S1083&gt;0,RANK(S1083,(N1083:P1083,Q1083:AE1083)),0)</f>
        <v>0</v>
      </c>
      <c r="BD1083" s="3">
        <f>IF(T1083&gt;0,RANK(T1083,(N1083:P1083,Q1083:AE1083)),0)</f>
        <v>0</v>
      </c>
      <c r="BE1083" s="2">
        <f t="shared" si="462"/>
        <v>2.2323274080198428E-3</v>
      </c>
      <c r="BF1083" s="2">
        <f t="shared" si="463"/>
        <v>2.0669698222405952E-3</v>
      </c>
      <c r="BG1083" s="2">
        <f t="shared" si="464"/>
        <v>0</v>
      </c>
      <c r="BH1083" s="2">
        <f t="shared" si="465"/>
        <v>0</v>
      </c>
      <c r="BJ1083" t="s">
        <v>2206</v>
      </c>
      <c r="BK1083" t="s">
        <v>989</v>
      </c>
      <c r="BL1083">
        <v>2</v>
      </c>
      <c r="BN1083">
        <v>0</v>
      </c>
      <c r="BO1083" s="60">
        <v>21</v>
      </c>
      <c r="BP1083" s="62">
        <v>85</v>
      </c>
      <c r="BQ1083" s="66">
        <f t="shared" si="466"/>
        <v>21085</v>
      </c>
      <c r="BR1083" s="66">
        <f t="shared" si="456"/>
        <v>21085</v>
      </c>
      <c r="BS1083" s="3" t="s">
        <v>3083</v>
      </c>
      <c r="CE1083" s="38">
        <f t="shared" si="467"/>
        <v>12095</v>
      </c>
    </row>
    <row r="1084" spans="1:83" ht="14" hidden="1" customHeight="1" outlineLevel="1" x14ac:dyDescent="0.2">
      <c r="A1084" t="s">
        <v>2347</v>
      </c>
      <c r="B1084" t="s">
        <v>989</v>
      </c>
      <c r="C1084" s="1">
        <f t="shared" si="457"/>
        <v>5857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>IF(P1084&gt;0,RANK(P1084,(N1084:P1084,Q1084:AE1084)),0)</f>
        <v>3</v>
      </c>
      <c r="G1084" s="1">
        <f t="shared" si="444"/>
        <v>4251</v>
      </c>
      <c r="H1084" s="2">
        <f t="shared" si="445"/>
        <v>0.725798190199761</v>
      </c>
      <c r="I1084" s="2"/>
      <c r="J1084" s="2">
        <f t="shared" si="458"/>
        <v>0.1335154515963804</v>
      </c>
      <c r="K1084" s="2">
        <f t="shared" si="459"/>
        <v>0.85931364179614134</v>
      </c>
      <c r="L1084" s="2">
        <f t="shared" si="460"/>
        <v>4.2683967901656142E-3</v>
      </c>
      <c r="M1084" s="2">
        <f t="shared" si="461"/>
        <v>2.9025098173127081E-3</v>
      </c>
      <c r="N1084" s="38">
        <v>782</v>
      </c>
      <c r="O1084" s="38">
        <v>5033</v>
      </c>
      <c r="P1084" s="38">
        <v>25</v>
      </c>
      <c r="Q1084" s="38">
        <v>6</v>
      </c>
      <c r="R1084" s="38">
        <v>11</v>
      </c>
      <c r="S1084" s="38"/>
      <c r="T1084" s="38">
        <v>0</v>
      </c>
      <c r="U1084" s="38">
        <v>0</v>
      </c>
      <c r="V1084" s="38"/>
      <c r="W1084" s="38">
        <v>0</v>
      </c>
      <c r="X1084" s="38">
        <v>0</v>
      </c>
      <c r="Y1084" s="38">
        <v>0</v>
      </c>
      <c r="Z1084" s="38">
        <v>0</v>
      </c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>
        <v>0</v>
      </c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  <c r="BA1084" s="3">
        <f>IF(Q1084&gt;0,RANK(Q1084,(N1084:P1084,Q1084:AE1084)),0)</f>
        <v>5</v>
      </c>
      <c r="BB1084" s="3">
        <f>IF(R1084&gt;0,RANK(R1084,(N1084:P1084,Q1084:AE1084)),0)</f>
        <v>4</v>
      </c>
      <c r="BC1084" s="3">
        <f>IF(S1084&gt;0,RANK(S1084,(N1084:P1084,Q1084:AE1084)),0)</f>
        <v>0</v>
      </c>
      <c r="BD1084" s="3">
        <f>IF(T1084&gt;0,RANK(T1084,(N1084:P1084,Q1084:AE1084)),0)</f>
        <v>0</v>
      </c>
      <c r="BE1084" s="2">
        <f t="shared" si="462"/>
        <v>1.0244152296397474E-3</v>
      </c>
      <c r="BF1084" s="2">
        <f t="shared" si="463"/>
        <v>1.8780945876728701E-3</v>
      </c>
      <c r="BG1084" s="2">
        <f t="shared" si="464"/>
        <v>0</v>
      </c>
      <c r="BH1084" s="2">
        <f t="shared" si="465"/>
        <v>0</v>
      </c>
      <c r="BJ1084" t="s">
        <v>2347</v>
      </c>
      <c r="BK1084" t="s">
        <v>989</v>
      </c>
      <c r="BL1084">
        <v>2</v>
      </c>
      <c r="BN1084">
        <v>0</v>
      </c>
      <c r="BO1084" s="60">
        <v>21</v>
      </c>
      <c r="BP1084" s="62">
        <v>87</v>
      </c>
      <c r="BQ1084" s="66">
        <f t="shared" si="466"/>
        <v>21087</v>
      </c>
      <c r="BR1084" s="66">
        <f t="shared" si="456"/>
        <v>21087</v>
      </c>
      <c r="BS1084" s="3" t="s">
        <v>3083</v>
      </c>
      <c r="CE1084" s="38">
        <f t="shared" si="467"/>
        <v>5857</v>
      </c>
    </row>
    <row r="1085" spans="1:83" ht="14" hidden="1" customHeight="1" outlineLevel="1" x14ac:dyDescent="0.2">
      <c r="A1085" t="s">
        <v>2269</v>
      </c>
      <c r="B1085" t="s">
        <v>989</v>
      </c>
      <c r="C1085" s="1">
        <f t="shared" si="457"/>
        <v>17374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>IF(P1085&gt;0,RANK(P1085,(N1085:P1085,Q1085:AE1085)),0)</f>
        <v>3</v>
      </c>
      <c r="G1085" s="1">
        <f t="shared" si="444"/>
        <v>8780</v>
      </c>
      <c r="H1085" s="2">
        <f t="shared" si="445"/>
        <v>0.50535282606193166</v>
      </c>
      <c r="I1085" s="2"/>
      <c r="J1085" s="2">
        <f t="shared" si="458"/>
        <v>0.24064694370899045</v>
      </c>
      <c r="K1085" s="2">
        <f t="shared" si="459"/>
        <v>0.74599976977092208</v>
      </c>
      <c r="L1085" s="2">
        <f t="shared" si="460"/>
        <v>8.0004604581558648E-3</v>
      </c>
      <c r="M1085" s="2">
        <f t="shared" si="461"/>
        <v>5.352826061931628E-3</v>
      </c>
      <c r="N1085" s="38">
        <v>4181</v>
      </c>
      <c r="O1085" s="38">
        <v>12961</v>
      </c>
      <c r="P1085" s="38">
        <v>139</v>
      </c>
      <c r="Q1085" s="38">
        <v>46</v>
      </c>
      <c r="R1085" s="38">
        <v>39</v>
      </c>
      <c r="S1085" s="38"/>
      <c r="T1085" s="38">
        <v>0</v>
      </c>
      <c r="U1085" s="38">
        <v>1</v>
      </c>
      <c r="V1085" s="38"/>
      <c r="W1085" s="38">
        <v>0</v>
      </c>
      <c r="X1085" s="38">
        <v>0</v>
      </c>
      <c r="Y1085" s="38">
        <v>0</v>
      </c>
      <c r="Z1085" s="38">
        <v>6</v>
      </c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>
        <v>1</v>
      </c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  <c r="BA1085" s="3">
        <f>IF(Q1085&gt;0,RANK(Q1085,(N1085:P1085,Q1085:AE1085)),0)</f>
        <v>4</v>
      </c>
      <c r="BB1085" s="3">
        <f>IF(R1085&gt;0,RANK(R1085,(N1085:P1085,Q1085:AE1085)),0)</f>
        <v>5</v>
      </c>
      <c r="BC1085" s="3">
        <f>IF(S1085&gt;0,RANK(S1085,(N1085:P1085,Q1085:AE1085)),0)</f>
        <v>0</v>
      </c>
      <c r="BD1085" s="3">
        <f>IF(T1085&gt;0,RANK(T1085,(N1085:P1085,Q1085:AE1085)),0)</f>
        <v>0</v>
      </c>
      <c r="BE1085" s="2">
        <f t="shared" si="462"/>
        <v>2.6476343962242429E-3</v>
      </c>
      <c r="BF1085" s="2">
        <f t="shared" si="463"/>
        <v>2.244733509842293E-3</v>
      </c>
      <c r="BG1085" s="2">
        <f t="shared" si="464"/>
        <v>0</v>
      </c>
      <c r="BH1085" s="2">
        <f t="shared" si="465"/>
        <v>0</v>
      </c>
      <c r="BJ1085" t="s">
        <v>2269</v>
      </c>
      <c r="BK1085" t="s">
        <v>989</v>
      </c>
      <c r="BL1085">
        <v>4</v>
      </c>
      <c r="BN1085">
        <v>0</v>
      </c>
      <c r="BO1085" s="60">
        <v>21</v>
      </c>
      <c r="BP1085" s="62">
        <v>89</v>
      </c>
      <c r="BQ1085" s="66">
        <f t="shared" si="466"/>
        <v>21089</v>
      </c>
      <c r="BR1085" s="66">
        <f t="shared" si="456"/>
        <v>21089</v>
      </c>
      <c r="BS1085" s="3" t="s">
        <v>3083</v>
      </c>
      <c r="CE1085" s="38">
        <f t="shared" si="467"/>
        <v>17374</v>
      </c>
    </row>
    <row r="1086" spans="1:83" ht="14" hidden="1" customHeight="1" outlineLevel="1" x14ac:dyDescent="0.2">
      <c r="A1086" t="s">
        <v>585</v>
      </c>
      <c r="B1086" t="s">
        <v>989</v>
      </c>
      <c r="C1086" s="1">
        <f t="shared" si="457"/>
        <v>4633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>IF(P1086&gt;0,RANK(P1086,(N1086:P1086,Q1086:AE1086)),0)</f>
        <v>3</v>
      </c>
      <c r="G1086" s="1">
        <f t="shared" si="444"/>
        <v>2202</v>
      </c>
      <c r="H1086" s="2">
        <f t="shared" si="445"/>
        <v>0.4752859917979711</v>
      </c>
      <c r="I1086" s="2"/>
      <c r="J1086" s="2">
        <f t="shared" si="458"/>
        <v>0.25318368227930066</v>
      </c>
      <c r="K1086" s="2">
        <f t="shared" si="459"/>
        <v>0.7284696740772717</v>
      </c>
      <c r="L1086" s="2">
        <f t="shared" si="460"/>
        <v>1.1655514785236349E-2</v>
      </c>
      <c r="M1086" s="2">
        <f t="shared" si="461"/>
        <v>6.6911288581912916E-3</v>
      </c>
      <c r="N1086" s="38">
        <v>1173</v>
      </c>
      <c r="O1086" s="38">
        <v>3375</v>
      </c>
      <c r="P1086" s="38">
        <v>54</v>
      </c>
      <c r="Q1086" s="38">
        <v>21</v>
      </c>
      <c r="R1086" s="38">
        <v>9</v>
      </c>
      <c r="S1086" s="38"/>
      <c r="T1086" s="38">
        <v>0</v>
      </c>
      <c r="U1086" s="38">
        <v>0</v>
      </c>
      <c r="V1086" s="38"/>
      <c r="W1086" s="38">
        <v>0</v>
      </c>
      <c r="X1086" s="38">
        <v>0</v>
      </c>
      <c r="Y1086" s="38">
        <v>0</v>
      </c>
      <c r="Z1086" s="38">
        <v>1</v>
      </c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>
        <v>0</v>
      </c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  <c r="BA1086" s="3">
        <f>IF(Q1086&gt;0,RANK(Q1086,(N1086:P1086,Q1086:AE1086)),0)</f>
        <v>4</v>
      </c>
      <c r="BB1086" s="3">
        <f>IF(R1086&gt;0,RANK(R1086,(N1086:P1086,Q1086:AE1086)),0)</f>
        <v>5</v>
      </c>
      <c r="BC1086" s="3">
        <f>IF(S1086&gt;0,RANK(S1086,(N1086:P1086,Q1086:AE1086)),0)</f>
        <v>0</v>
      </c>
      <c r="BD1086" s="3">
        <f>IF(T1086&gt;0,RANK(T1086,(N1086:P1086,Q1086:AE1086)),0)</f>
        <v>0</v>
      </c>
      <c r="BE1086" s="2">
        <f t="shared" si="462"/>
        <v>4.5327001942585795E-3</v>
      </c>
      <c r="BF1086" s="2">
        <f t="shared" si="463"/>
        <v>1.9425857975393912E-3</v>
      </c>
      <c r="BG1086" s="2">
        <f t="shared" si="464"/>
        <v>0</v>
      </c>
      <c r="BH1086" s="2">
        <f t="shared" si="465"/>
        <v>0</v>
      </c>
      <c r="BJ1086" t="s">
        <v>585</v>
      </c>
      <c r="BK1086" t="s">
        <v>989</v>
      </c>
      <c r="BL1086">
        <v>2</v>
      </c>
      <c r="BN1086">
        <v>0</v>
      </c>
      <c r="BO1086" s="60">
        <v>21</v>
      </c>
      <c r="BP1086" s="62">
        <v>91</v>
      </c>
      <c r="BQ1086" s="66">
        <f t="shared" si="466"/>
        <v>21091</v>
      </c>
      <c r="BR1086" s="66">
        <f t="shared" si="456"/>
        <v>21091</v>
      </c>
      <c r="BS1086" s="3" t="s">
        <v>3083</v>
      </c>
      <c r="CE1086" s="38">
        <f t="shared" si="467"/>
        <v>4633</v>
      </c>
    </row>
    <row r="1087" spans="1:83" ht="14" hidden="1" customHeight="1" outlineLevel="1" x14ac:dyDescent="0.2">
      <c r="A1087" t="s">
        <v>1616</v>
      </c>
      <c r="B1087" t="s">
        <v>989</v>
      </c>
      <c r="C1087" s="1">
        <f t="shared" si="457"/>
        <v>48082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>IF(P1087&gt;0,RANK(P1087,(N1087:P1087,Q1087:AE1087)),0)</f>
        <v>3</v>
      </c>
      <c r="G1087" s="1">
        <f t="shared" si="444"/>
        <v>14100</v>
      </c>
      <c r="H1087" s="2">
        <f t="shared" si="445"/>
        <v>0.29324903290212556</v>
      </c>
      <c r="I1087" s="2"/>
      <c r="J1087" s="2">
        <f t="shared" si="458"/>
        <v>0.34466120377688114</v>
      </c>
      <c r="K1087" s="2">
        <f t="shared" si="459"/>
        <v>0.6379102366790067</v>
      </c>
      <c r="L1087" s="2">
        <f t="shared" si="460"/>
        <v>9.3590116883657086E-3</v>
      </c>
      <c r="M1087" s="2">
        <f t="shared" si="461"/>
        <v>8.0695478557464458E-3</v>
      </c>
      <c r="N1087" s="38">
        <v>16572</v>
      </c>
      <c r="O1087" s="38">
        <v>30672</v>
      </c>
      <c r="P1087" s="38">
        <v>450</v>
      </c>
      <c r="Q1087" s="38">
        <v>154</v>
      </c>
      <c r="R1087" s="38">
        <v>185</v>
      </c>
      <c r="S1087" s="38"/>
      <c r="T1087" s="38">
        <v>9</v>
      </c>
      <c r="U1087" s="38">
        <v>2</v>
      </c>
      <c r="V1087" s="38"/>
      <c r="W1087" s="38">
        <v>0</v>
      </c>
      <c r="X1087" s="38">
        <v>11</v>
      </c>
      <c r="Y1087" s="38">
        <v>0</v>
      </c>
      <c r="Z1087" s="38">
        <v>27</v>
      </c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>
        <v>0</v>
      </c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  <c r="BA1087" s="3">
        <f>IF(Q1087&gt;0,RANK(Q1087,(N1087:P1087,Q1087:AE1087)),0)</f>
        <v>5</v>
      </c>
      <c r="BB1087" s="3">
        <f>IF(R1087&gt;0,RANK(R1087,(N1087:P1087,Q1087:AE1087)),0)</f>
        <v>4</v>
      </c>
      <c r="BC1087" s="3">
        <f>IF(S1087&gt;0,RANK(S1087,(N1087:P1087,Q1087:AE1087)),0)</f>
        <v>0</v>
      </c>
      <c r="BD1087" s="3">
        <f>IF(T1087&gt;0,RANK(T1087,(N1087:P1087,Q1087:AE1087)),0)</f>
        <v>8</v>
      </c>
      <c r="BE1087" s="2">
        <f t="shared" si="462"/>
        <v>3.2028617777962649E-3</v>
      </c>
      <c r="BF1087" s="2">
        <f t="shared" si="463"/>
        <v>3.8475936941059024E-3</v>
      </c>
      <c r="BG1087" s="2">
        <f t="shared" si="464"/>
        <v>0</v>
      </c>
      <c r="BH1087" s="2">
        <f t="shared" si="465"/>
        <v>1.8718023376731416E-4</v>
      </c>
      <c r="BJ1087" t="s">
        <v>1616</v>
      </c>
      <c r="BK1087" t="s">
        <v>989</v>
      </c>
      <c r="BL1087">
        <v>2</v>
      </c>
      <c r="BN1087">
        <v>0</v>
      </c>
      <c r="BO1087" s="60">
        <v>21</v>
      </c>
      <c r="BP1087" s="62">
        <v>93</v>
      </c>
      <c r="BQ1087" s="66">
        <f t="shared" si="466"/>
        <v>21093</v>
      </c>
      <c r="BR1087" s="66">
        <f t="shared" si="456"/>
        <v>21093</v>
      </c>
      <c r="BS1087" s="3" t="s">
        <v>3083</v>
      </c>
      <c r="CE1087" s="38">
        <f t="shared" si="467"/>
        <v>48082</v>
      </c>
    </row>
    <row r="1088" spans="1:83" ht="14" hidden="1" customHeight="1" outlineLevel="1" x14ac:dyDescent="0.2">
      <c r="A1088" t="s">
        <v>1408</v>
      </c>
      <c r="B1088" t="s">
        <v>989</v>
      </c>
      <c r="C1088" s="1">
        <f t="shared" si="457"/>
        <v>10388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>IF(P1088&gt;0,RANK(P1088,(N1088:P1088,Q1088:AE1088)),0)</f>
        <v>3</v>
      </c>
      <c r="G1088" s="1">
        <f t="shared" si="444"/>
        <v>7910</v>
      </c>
      <c r="H1088" s="2">
        <f t="shared" si="445"/>
        <v>0.76145552560646901</v>
      </c>
      <c r="I1088" s="2"/>
      <c r="J1088" s="2">
        <f t="shared" si="458"/>
        <v>0.11542164035425491</v>
      </c>
      <c r="K1088" s="2">
        <f t="shared" si="459"/>
        <v>0.87687716596072396</v>
      </c>
      <c r="L1088" s="2">
        <f t="shared" si="460"/>
        <v>4.1393916056988835E-3</v>
      </c>
      <c r="M1088" s="2">
        <f t="shared" si="461"/>
        <v>3.561802079322207E-3</v>
      </c>
      <c r="N1088" s="38">
        <v>1199</v>
      </c>
      <c r="O1088" s="38">
        <v>9109</v>
      </c>
      <c r="P1088" s="38">
        <v>43</v>
      </c>
      <c r="Q1088" s="38">
        <v>16</v>
      </c>
      <c r="R1088" s="38">
        <v>14</v>
      </c>
      <c r="S1088" s="38"/>
      <c r="T1088" s="38">
        <v>0</v>
      </c>
      <c r="U1088" s="38">
        <v>1</v>
      </c>
      <c r="V1088" s="38"/>
      <c r="W1088" s="38">
        <v>0</v>
      </c>
      <c r="X1088" s="38">
        <v>3</v>
      </c>
      <c r="Y1088" s="38">
        <v>0</v>
      </c>
      <c r="Z1088" s="38">
        <v>3</v>
      </c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>
        <v>0</v>
      </c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  <c r="BA1088" s="3">
        <f>IF(Q1088&gt;0,RANK(Q1088,(N1088:P1088,Q1088:AE1088)),0)</f>
        <v>4</v>
      </c>
      <c r="BB1088" s="3">
        <f>IF(R1088&gt;0,RANK(R1088,(N1088:P1088,Q1088:AE1088)),0)</f>
        <v>5</v>
      </c>
      <c r="BC1088" s="3">
        <f>IF(S1088&gt;0,RANK(S1088,(N1088:P1088,Q1088:AE1088)),0)</f>
        <v>0</v>
      </c>
      <c r="BD1088" s="3">
        <f>IF(T1088&gt;0,RANK(T1088,(N1088:P1088,Q1088:AE1088)),0)</f>
        <v>0</v>
      </c>
      <c r="BE1088" s="2">
        <f t="shared" si="462"/>
        <v>1.5402387370042356E-3</v>
      </c>
      <c r="BF1088" s="2">
        <f t="shared" si="463"/>
        <v>1.3477088948787063E-3</v>
      </c>
      <c r="BG1088" s="2">
        <f t="shared" si="464"/>
        <v>0</v>
      </c>
      <c r="BH1088" s="2">
        <f t="shared" si="465"/>
        <v>0</v>
      </c>
      <c r="BJ1088" t="s">
        <v>1408</v>
      </c>
      <c r="BK1088" t="s">
        <v>989</v>
      </c>
      <c r="BL1088">
        <v>5</v>
      </c>
      <c r="BN1088">
        <v>0</v>
      </c>
      <c r="BO1088" s="60">
        <v>21</v>
      </c>
      <c r="BP1088" s="62">
        <v>95</v>
      </c>
      <c r="BQ1088" s="66">
        <f t="shared" si="466"/>
        <v>21095</v>
      </c>
      <c r="BR1088" s="66">
        <f t="shared" si="456"/>
        <v>21095</v>
      </c>
      <c r="BS1088" s="3" t="s">
        <v>3083</v>
      </c>
      <c r="CE1088" s="38">
        <f t="shared" si="467"/>
        <v>10388</v>
      </c>
    </row>
    <row r="1089" spans="1:83" ht="14" hidden="1" customHeight="1" outlineLevel="1" x14ac:dyDescent="0.2">
      <c r="A1089" t="s">
        <v>856</v>
      </c>
      <c r="B1089" t="s">
        <v>989</v>
      </c>
      <c r="C1089" s="1">
        <f t="shared" si="457"/>
        <v>9018</v>
      </c>
      <c r="D1089" s="3">
        <f>IF(N1089&gt;0, RANK(N1089,(N1089:P1089,Q1089:AE1089)),0)</f>
        <v>2</v>
      </c>
      <c r="E1089" s="3">
        <f>IF(O1089&gt;0,RANK(O1089,(N1089:P1089,Q1089:AE1089)),0)</f>
        <v>1</v>
      </c>
      <c r="F1089" s="3">
        <f>IF(P1089&gt;0,RANK(P1089,(N1089:P1089,Q1089:AE1089)),0)</f>
        <v>3</v>
      </c>
      <c r="G1089" s="1">
        <f t="shared" si="444"/>
        <v>4374</v>
      </c>
      <c r="H1089" s="2">
        <f t="shared" si="445"/>
        <v>0.48502994011976047</v>
      </c>
      <c r="I1089" s="2"/>
      <c r="J1089" s="2">
        <f t="shared" si="458"/>
        <v>0.25116433799068527</v>
      </c>
      <c r="K1089" s="2">
        <f t="shared" si="459"/>
        <v>0.7361942781104458</v>
      </c>
      <c r="L1089" s="2">
        <f t="shared" si="460"/>
        <v>7.762253271235307E-3</v>
      </c>
      <c r="M1089" s="2">
        <f t="shared" si="461"/>
        <v>4.8791306276336228E-3</v>
      </c>
      <c r="N1089" s="38">
        <v>2265</v>
      </c>
      <c r="O1089" s="38">
        <v>6639</v>
      </c>
      <c r="P1089" s="38">
        <v>70</v>
      </c>
      <c r="Q1089" s="38">
        <v>22</v>
      </c>
      <c r="R1089" s="38">
        <v>22</v>
      </c>
      <c r="S1089" s="38"/>
      <c r="T1089" s="38">
        <v>0</v>
      </c>
      <c r="U1089" s="38">
        <v>0</v>
      </c>
      <c r="V1089" s="38"/>
      <c r="W1089" s="38">
        <v>0</v>
      </c>
      <c r="X1089" s="38">
        <v>0</v>
      </c>
      <c r="Y1089" s="38">
        <v>0</v>
      </c>
      <c r="Z1089" s="38">
        <v>0</v>
      </c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>
        <v>0</v>
      </c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  <c r="BA1089" s="3">
        <f>IF(Q1089&gt;0,RANK(Q1089,(N1089:P1089,Q1089:AE1089)),0)</f>
        <v>4</v>
      </c>
      <c r="BB1089" s="3">
        <f>IF(R1089&gt;0,RANK(R1089,(N1089:P1089,Q1089:AE1089)),0)</f>
        <v>4</v>
      </c>
      <c r="BC1089" s="3">
        <f>IF(S1089&gt;0,RANK(S1089,(N1089:P1089,Q1089:AE1089)),0)</f>
        <v>0</v>
      </c>
      <c r="BD1089" s="3">
        <f>IF(T1089&gt;0,RANK(T1089,(N1089:P1089,Q1089:AE1089)),0)</f>
        <v>0</v>
      </c>
      <c r="BE1089" s="2">
        <f t="shared" si="462"/>
        <v>2.439565313816811E-3</v>
      </c>
      <c r="BF1089" s="2">
        <f t="shared" si="463"/>
        <v>2.439565313816811E-3</v>
      </c>
      <c r="BG1089" s="2">
        <f t="shared" si="464"/>
        <v>0</v>
      </c>
      <c r="BH1089" s="2">
        <f t="shared" si="465"/>
        <v>0</v>
      </c>
      <c r="BJ1089" t="s">
        <v>856</v>
      </c>
      <c r="BK1089" t="s">
        <v>989</v>
      </c>
      <c r="BL1089">
        <v>4</v>
      </c>
      <c r="BN1089">
        <v>0</v>
      </c>
      <c r="BO1089" s="60">
        <v>21</v>
      </c>
      <c r="BP1089" s="62">
        <v>97</v>
      </c>
      <c r="BQ1089" s="66">
        <f t="shared" si="466"/>
        <v>21097</v>
      </c>
      <c r="BR1089" s="66">
        <f t="shared" si="456"/>
        <v>21097</v>
      </c>
      <c r="BS1089" s="3" t="s">
        <v>3083</v>
      </c>
      <c r="CE1089" s="38">
        <f t="shared" si="467"/>
        <v>9018</v>
      </c>
    </row>
    <row r="1090" spans="1:83" ht="14" hidden="1" customHeight="1" outlineLevel="1" x14ac:dyDescent="0.2">
      <c r="A1090" t="s">
        <v>2876</v>
      </c>
      <c r="B1090" t="s">
        <v>989</v>
      </c>
      <c r="C1090" s="1">
        <f t="shared" si="457"/>
        <v>8409</v>
      </c>
      <c r="D1090" s="3">
        <f>IF(N1090&gt;0, RANK(N1090,(N1090:P1090,Q1090:AE1090)),0)</f>
        <v>2</v>
      </c>
      <c r="E1090" s="3">
        <f>IF(O1090&gt;0,RANK(O1090,(N1090:P1090,Q1090:AE1090)),0)</f>
        <v>1</v>
      </c>
      <c r="F1090" s="3">
        <f>IF(P1090&gt;0,RANK(P1090,(N1090:P1090,Q1090:AE1090)),0)</f>
        <v>3</v>
      </c>
      <c r="G1090" s="1">
        <f t="shared" si="444"/>
        <v>5049</v>
      </c>
      <c r="H1090" s="2">
        <f t="shared" si="445"/>
        <v>0.60042811273635388</v>
      </c>
      <c r="I1090" s="2"/>
      <c r="J1090" s="2">
        <f t="shared" si="458"/>
        <v>0.19526697585919847</v>
      </c>
      <c r="K1090" s="2">
        <f t="shared" si="459"/>
        <v>0.79569508859555238</v>
      </c>
      <c r="L1090" s="2">
        <f t="shared" si="460"/>
        <v>5.7081698180520869E-3</v>
      </c>
      <c r="M1090" s="2">
        <f t="shared" si="461"/>
        <v>3.3297657271970336E-3</v>
      </c>
      <c r="N1090" s="38">
        <v>1642</v>
      </c>
      <c r="O1090" s="38">
        <v>6691</v>
      </c>
      <c r="P1090" s="38">
        <v>48</v>
      </c>
      <c r="Q1090" s="38">
        <v>13</v>
      </c>
      <c r="R1090" s="38">
        <v>13</v>
      </c>
      <c r="S1090" s="38"/>
      <c r="T1090" s="38">
        <v>0</v>
      </c>
      <c r="U1090" s="38">
        <v>0</v>
      </c>
      <c r="V1090" s="38"/>
      <c r="W1090" s="38">
        <v>0</v>
      </c>
      <c r="X1090" s="38">
        <v>0</v>
      </c>
      <c r="Y1090" s="38">
        <v>0</v>
      </c>
      <c r="Z1090" s="38">
        <v>2</v>
      </c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>
        <v>0</v>
      </c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  <c r="BA1090" s="3">
        <f>IF(Q1090&gt;0,RANK(Q1090,(N1090:P1090,Q1090:AE1090)),0)</f>
        <v>4</v>
      </c>
      <c r="BB1090" s="3">
        <f>IF(R1090&gt;0,RANK(R1090,(N1090:P1090,Q1090:AE1090)),0)</f>
        <v>4</v>
      </c>
      <c r="BC1090" s="3">
        <f>IF(S1090&gt;0,RANK(S1090,(N1090:P1090,Q1090:AE1090)),0)</f>
        <v>0</v>
      </c>
      <c r="BD1090" s="3">
        <f>IF(T1090&gt;0,RANK(T1090,(N1090:P1090,Q1090:AE1090)),0)</f>
        <v>0</v>
      </c>
      <c r="BE1090" s="2">
        <f t="shared" si="462"/>
        <v>1.5459626590557736E-3</v>
      </c>
      <c r="BF1090" s="2">
        <f t="shared" si="463"/>
        <v>1.5459626590557736E-3</v>
      </c>
      <c r="BG1090" s="2">
        <f t="shared" si="464"/>
        <v>0</v>
      </c>
      <c r="BH1090" s="2">
        <f t="shared" si="465"/>
        <v>0</v>
      </c>
      <c r="BJ1090" t="s">
        <v>2876</v>
      </c>
      <c r="BK1090" t="s">
        <v>989</v>
      </c>
      <c r="BL1090">
        <v>2</v>
      </c>
      <c r="BN1090">
        <v>0</v>
      </c>
      <c r="BO1090" s="60">
        <v>21</v>
      </c>
      <c r="BP1090" s="62">
        <v>99</v>
      </c>
      <c r="BQ1090" s="66">
        <f t="shared" si="466"/>
        <v>21099</v>
      </c>
      <c r="BR1090" s="66">
        <f t="shared" si="456"/>
        <v>21099</v>
      </c>
      <c r="BS1090" s="3" t="s">
        <v>3083</v>
      </c>
      <c r="CE1090" s="38">
        <f t="shared" si="467"/>
        <v>8409</v>
      </c>
    </row>
    <row r="1091" spans="1:83" ht="14" hidden="1" customHeight="1" outlineLevel="1" x14ac:dyDescent="0.2">
      <c r="A1091" t="s">
        <v>934</v>
      </c>
      <c r="B1091" t="s">
        <v>989</v>
      </c>
      <c r="C1091" s="1">
        <f t="shared" si="457"/>
        <v>19688</v>
      </c>
      <c r="D1091" s="3">
        <f>IF(N1091&gt;0, RANK(N1091,(N1091:P1091,Q1091:AE1091)),0)</f>
        <v>2</v>
      </c>
      <c r="E1091" s="3">
        <f>IF(O1091&gt;0,RANK(O1091,(N1091:P1091,Q1091:AE1091)),0)</f>
        <v>1</v>
      </c>
      <c r="F1091" s="3">
        <f>IF(P1091&gt;0,RANK(P1091,(N1091:P1091,Q1091:AE1091)),0)</f>
        <v>3</v>
      </c>
      <c r="G1091" s="1">
        <f t="shared" si="444"/>
        <v>5755</v>
      </c>
      <c r="H1091" s="2">
        <f t="shared" si="445"/>
        <v>0.29231003657049981</v>
      </c>
      <c r="I1091" s="2"/>
      <c r="J1091" s="2">
        <f t="shared" si="458"/>
        <v>0.34726737098740351</v>
      </c>
      <c r="K1091" s="2">
        <f t="shared" si="459"/>
        <v>0.63957740755790327</v>
      </c>
      <c r="L1091" s="2">
        <f t="shared" si="460"/>
        <v>7.6696464851686305E-3</v>
      </c>
      <c r="M1091" s="2">
        <f t="shared" si="461"/>
        <v>5.4855749695246472E-3</v>
      </c>
      <c r="N1091" s="38">
        <v>6837</v>
      </c>
      <c r="O1091" s="38">
        <v>12592</v>
      </c>
      <c r="P1091" s="38">
        <v>151</v>
      </c>
      <c r="Q1091" s="38">
        <v>51</v>
      </c>
      <c r="R1091" s="38">
        <v>48</v>
      </c>
      <c r="S1091" s="38"/>
      <c r="T1091" s="38">
        <v>0</v>
      </c>
      <c r="U1091" s="38">
        <v>0</v>
      </c>
      <c r="V1091" s="38"/>
      <c r="W1091" s="38">
        <v>0</v>
      </c>
      <c r="X1091" s="38">
        <v>4</v>
      </c>
      <c r="Y1091" s="38">
        <v>0</v>
      </c>
      <c r="Z1091" s="38">
        <v>5</v>
      </c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>
        <v>0</v>
      </c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  <c r="BA1091" s="3">
        <f>IF(Q1091&gt;0,RANK(Q1091,(N1091:P1091,Q1091:AE1091)),0)</f>
        <v>4</v>
      </c>
      <c r="BB1091" s="3">
        <f>IF(R1091&gt;0,RANK(R1091,(N1091:P1091,Q1091:AE1091)),0)</f>
        <v>5</v>
      </c>
      <c r="BC1091" s="3">
        <f>IF(S1091&gt;0,RANK(S1091,(N1091:P1091,Q1091:AE1091)),0)</f>
        <v>0</v>
      </c>
      <c r="BD1091" s="3">
        <f>IF(T1091&gt;0,RANK(T1091,(N1091:P1091,Q1091:AE1091)),0)</f>
        <v>0</v>
      </c>
      <c r="BE1091" s="2">
        <f t="shared" si="462"/>
        <v>2.5904104022754977E-3</v>
      </c>
      <c r="BF1091" s="2">
        <f t="shared" si="463"/>
        <v>2.4380333197887038E-3</v>
      </c>
      <c r="BG1091" s="2">
        <f t="shared" si="464"/>
        <v>0</v>
      </c>
      <c r="BH1091" s="2">
        <f t="shared" si="465"/>
        <v>0</v>
      </c>
      <c r="BJ1091" t="s">
        <v>934</v>
      </c>
      <c r="BK1091" t="s">
        <v>989</v>
      </c>
      <c r="BL1091">
        <v>1</v>
      </c>
      <c r="BN1091">
        <v>0</v>
      </c>
      <c r="BO1091" s="60">
        <v>21</v>
      </c>
      <c r="BP1091" s="62">
        <v>101</v>
      </c>
      <c r="BQ1091" s="66">
        <f t="shared" si="466"/>
        <v>21101</v>
      </c>
      <c r="BR1091" s="66">
        <f t="shared" si="456"/>
        <v>21101</v>
      </c>
      <c r="BS1091" s="3" t="s">
        <v>3083</v>
      </c>
      <c r="CE1091" s="38">
        <f t="shared" si="467"/>
        <v>19688</v>
      </c>
    </row>
    <row r="1092" spans="1:83" ht="14" hidden="1" customHeight="1" outlineLevel="1" x14ac:dyDescent="0.2">
      <c r="A1092" t="s">
        <v>3055</v>
      </c>
      <c r="B1092" t="s">
        <v>989</v>
      </c>
      <c r="C1092" s="1">
        <f t="shared" si="457"/>
        <v>8074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>IF(P1092&gt;0,RANK(P1092,(N1092:P1092,Q1092:AE1092)),0)</f>
        <v>3</v>
      </c>
      <c r="G1092" s="1">
        <f t="shared" si="444"/>
        <v>4236</v>
      </c>
      <c r="H1092" s="2">
        <f t="shared" si="445"/>
        <v>0.52464701511023037</v>
      </c>
      <c r="I1092" s="2"/>
      <c r="J1092" s="2">
        <f t="shared" si="458"/>
        <v>0.22999752291305425</v>
      </c>
      <c r="K1092" s="2">
        <f t="shared" si="459"/>
        <v>0.75464453802328457</v>
      </c>
      <c r="L1092" s="2">
        <f t="shared" si="460"/>
        <v>1.0403765172157542E-2</v>
      </c>
      <c r="M1092" s="2">
        <f t="shared" si="461"/>
        <v>4.9541738915036878E-3</v>
      </c>
      <c r="N1092" s="38">
        <v>1857</v>
      </c>
      <c r="O1092" s="38">
        <v>6093</v>
      </c>
      <c r="P1092" s="38">
        <v>84</v>
      </c>
      <c r="Q1092" s="38">
        <v>21</v>
      </c>
      <c r="R1092" s="38">
        <v>19</v>
      </c>
      <c r="S1092" s="38"/>
      <c r="T1092" s="38">
        <v>0</v>
      </c>
      <c r="U1092" s="38">
        <v>0</v>
      </c>
      <c r="V1092" s="38"/>
      <c r="W1092" s="38">
        <v>0</v>
      </c>
      <c r="X1092" s="38">
        <v>0</v>
      </c>
      <c r="Y1092" s="38">
        <v>0</v>
      </c>
      <c r="Z1092" s="38">
        <v>0</v>
      </c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>
        <v>0</v>
      </c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  <c r="BA1092" s="3">
        <f>IF(Q1092&gt;0,RANK(Q1092,(N1092:P1092,Q1092:AE1092)),0)</f>
        <v>4</v>
      </c>
      <c r="BB1092" s="3">
        <f>IF(R1092&gt;0,RANK(R1092,(N1092:P1092,Q1092:AE1092)),0)</f>
        <v>5</v>
      </c>
      <c r="BC1092" s="3">
        <f>IF(S1092&gt;0,RANK(S1092,(N1092:P1092,Q1092:AE1092)),0)</f>
        <v>0</v>
      </c>
      <c r="BD1092" s="3">
        <f>IF(T1092&gt;0,RANK(T1092,(N1092:P1092,Q1092:AE1092)),0)</f>
        <v>0</v>
      </c>
      <c r="BE1092" s="2">
        <f t="shared" si="462"/>
        <v>2.6009412930393856E-3</v>
      </c>
      <c r="BF1092" s="2">
        <f t="shared" si="463"/>
        <v>2.3532325984642059E-3</v>
      </c>
      <c r="BG1092" s="2">
        <f t="shared" si="464"/>
        <v>0</v>
      </c>
      <c r="BH1092" s="2">
        <f t="shared" si="465"/>
        <v>0</v>
      </c>
      <c r="BJ1092" t="s">
        <v>3055</v>
      </c>
      <c r="BK1092" t="s">
        <v>989</v>
      </c>
      <c r="BL1092">
        <v>4</v>
      </c>
      <c r="BN1092">
        <v>0</v>
      </c>
      <c r="BO1092" s="60">
        <v>21</v>
      </c>
      <c r="BP1092" s="62">
        <v>103</v>
      </c>
      <c r="BQ1092" s="66">
        <f t="shared" si="466"/>
        <v>21103</v>
      </c>
      <c r="BR1092" s="66">
        <f t="shared" si="456"/>
        <v>21103</v>
      </c>
      <c r="BS1092" s="3" t="s">
        <v>3083</v>
      </c>
      <c r="CE1092" s="38">
        <f t="shared" si="467"/>
        <v>8074</v>
      </c>
    </row>
    <row r="1093" spans="1:83" ht="14" hidden="1" customHeight="1" outlineLevel="1" x14ac:dyDescent="0.2">
      <c r="A1093" t="s">
        <v>434</v>
      </c>
      <c r="B1093" t="s">
        <v>989</v>
      </c>
      <c r="C1093" s="1">
        <f t="shared" si="457"/>
        <v>2069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>IF(P1093&gt;0,RANK(P1093,(N1093:P1093,Q1093:AE1093)),0)</f>
        <v>3</v>
      </c>
      <c r="G1093" s="1">
        <f t="shared" si="444"/>
        <v>1262</v>
      </c>
      <c r="H1093" s="2">
        <f t="shared" si="445"/>
        <v>0.60995650072498797</v>
      </c>
      <c r="I1093" s="2"/>
      <c r="J1093" s="2">
        <f t="shared" si="458"/>
        <v>0.19043015949734171</v>
      </c>
      <c r="K1093" s="2">
        <f t="shared" si="459"/>
        <v>0.80038666022232963</v>
      </c>
      <c r="L1093" s="2">
        <f t="shared" si="460"/>
        <v>5.7999033349444172E-3</v>
      </c>
      <c r="M1093" s="2">
        <f t="shared" si="461"/>
        <v>3.3832769453843005E-3</v>
      </c>
      <c r="N1093" s="38">
        <v>394</v>
      </c>
      <c r="O1093" s="38">
        <v>1656</v>
      </c>
      <c r="P1093" s="38">
        <v>12</v>
      </c>
      <c r="Q1093" s="38">
        <v>2</v>
      </c>
      <c r="R1093" s="38">
        <v>5</v>
      </c>
      <c r="S1093" s="38"/>
      <c r="T1093" s="38">
        <v>0</v>
      </c>
      <c r="U1093" s="38">
        <v>0</v>
      </c>
      <c r="V1093" s="38"/>
      <c r="W1093" s="38">
        <v>0</v>
      </c>
      <c r="X1093" s="38">
        <v>0</v>
      </c>
      <c r="Y1093" s="38">
        <v>0</v>
      </c>
      <c r="Z1093" s="38">
        <v>0</v>
      </c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>
        <v>0</v>
      </c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  <c r="BA1093" s="3">
        <f>IF(Q1093&gt;0,RANK(Q1093,(N1093:P1093,Q1093:AE1093)),0)</f>
        <v>5</v>
      </c>
      <c r="BB1093" s="3">
        <f>IF(R1093&gt;0,RANK(R1093,(N1093:P1093,Q1093:AE1093)),0)</f>
        <v>4</v>
      </c>
      <c r="BC1093" s="3">
        <f>IF(S1093&gt;0,RANK(S1093,(N1093:P1093,Q1093:AE1093)),0)</f>
        <v>0</v>
      </c>
      <c r="BD1093" s="3">
        <f>IF(T1093&gt;0,RANK(T1093,(N1093:P1093,Q1093:AE1093)),0)</f>
        <v>0</v>
      </c>
      <c r="BE1093" s="2">
        <f t="shared" si="462"/>
        <v>9.666505558240696E-4</v>
      </c>
      <c r="BF1093" s="2">
        <f t="shared" si="463"/>
        <v>2.4166263895601739E-3</v>
      </c>
      <c r="BG1093" s="2">
        <f t="shared" si="464"/>
        <v>0</v>
      </c>
      <c r="BH1093" s="2">
        <f t="shared" si="465"/>
        <v>0</v>
      </c>
      <c r="BJ1093" t="s">
        <v>434</v>
      </c>
      <c r="BK1093" t="s">
        <v>989</v>
      </c>
      <c r="BL1093">
        <v>1</v>
      </c>
      <c r="BN1093">
        <v>0</v>
      </c>
      <c r="BO1093" s="60">
        <v>21</v>
      </c>
      <c r="BP1093" s="62">
        <v>105</v>
      </c>
      <c r="BQ1093" s="66">
        <f t="shared" si="466"/>
        <v>21105</v>
      </c>
      <c r="BR1093" s="66">
        <f t="shared" si="456"/>
        <v>21105</v>
      </c>
      <c r="BS1093" s="3" t="s">
        <v>3083</v>
      </c>
      <c r="CE1093" s="38">
        <f t="shared" si="467"/>
        <v>2069</v>
      </c>
    </row>
    <row r="1094" spans="1:83" ht="14" hidden="1" customHeight="1" outlineLevel="1" x14ac:dyDescent="0.2">
      <c r="A1094" t="s">
        <v>39</v>
      </c>
      <c r="B1094" t="s">
        <v>989</v>
      </c>
      <c r="C1094" s="1">
        <f t="shared" si="457"/>
        <v>20311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>IF(P1094&gt;0,RANK(P1094,(N1094:P1094,Q1094:AE1094)),0)</f>
        <v>3</v>
      </c>
      <c r="G1094" s="1">
        <f t="shared" si="444"/>
        <v>10294</v>
      </c>
      <c r="H1094" s="2">
        <f t="shared" si="445"/>
        <v>0.50681896509280688</v>
      </c>
      <c r="I1094" s="2"/>
      <c r="J1094" s="2">
        <f t="shared" si="458"/>
        <v>0.24026389641081189</v>
      </c>
      <c r="K1094" s="2">
        <f t="shared" si="459"/>
        <v>0.74708286150361869</v>
      </c>
      <c r="L1094" s="2">
        <f t="shared" si="460"/>
        <v>6.8435822953079612E-3</v>
      </c>
      <c r="M1094" s="2">
        <f t="shared" si="461"/>
        <v>5.8096597902614327E-3</v>
      </c>
      <c r="N1094" s="38">
        <v>4880</v>
      </c>
      <c r="O1094" s="38">
        <v>15174</v>
      </c>
      <c r="P1094" s="38">
        <v>139</v>
      </c>
      <c r="Q1094" s="38">
        <v>57</v>
      </c>
      <c r="R1094" s="38">
        <v>47</v>
      </c>
      <c r="S1094" s="38"/>
      <c r="T1094" s="38">
        <v>1</v>
      </c>
      <c r="U1094" s="38">
        <v>2</v>
      </c>
      <c r="V1094" s="38"/>
      <c r="W1094" s="38">
        <v>0</v>
      </c>
      <c r="X1094" s="38">
        <v>2</v>
      </c>
      <c r="Y1094" s="38">
        <v>0</v>
      </c>
      <c r="Z1094" s="38">
        <v>9</v>
      </c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>
        <v>0</v>
      </c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  <c r="BA1094" s="3">
        <f>IF(Q1094&gt;0,RANK(Q1094,(N1094:P1094,Q1094:AE1094)),0)</f>
        <v>4</v>
      </c>
      <c r="BB1094" s="3">
        <f>IF(R1094&gt;0,RANK(R1094,(N1094:P1094,Q1094:AE1094)),0)</f>
        <v>5</v>
      </c>
      <c r="BC1094" s="3">
        <f>IF(S1094&gt;0,RANK(S1094,(N1094:P1094,Q1094:AE1094)),0)</f>
        <v>0</v>
      </c>
      <c r="BD1094" s="3">
        <f>IF(T1094&gt;0,RANK(T1094,(N1094:P1094,Q1094:AE1094)),0)</f>
        <v>9</v>
      </c>
      <c r="BE1094" s="2">
        <f t="shared" si="462"/>
        <v>2.8063610851262861E-3</v>
      </c>
      <c r="BF1094" s="2">
        <f t="shared" si="463"/>
        <v>2.3140170351041308E-3</v>
      </c>
      <c r="BG1094" s="2">
        <f t="shared" si="464"/>
        <v>0</v>
      </c>
      <c r="BH1094" s="2">
        <f t="shared" si="465"/>
        <v>4.9234405002215551E-5</v>
      </c>
      <c r="BJ1094" t="s">
        <v>39</v>
      </c>
      <c r="BK1094" t="s">
        <v>989</v>
      </c>
      <c r="BL1094">
        <v>1</v>
      </c>
      <c r="BN1094">
        <v>0</v>
      </c>
      <c r="BO1094" s="60">
        <v>21</v>
      </c>
      <c r="BP1094" s="62">
        <v>107</v>
      </c>
      <c r="BQ1094" s="66">
        <f t="shared" si="466"/>
        <v>21107</v>
      </c>
      <c r="BR1094" s="66">
        <f t="shared" si="456"/>
        <v>21107</v>
      </c>
      <c r="BS1094" s="3" t="s">
        <v>3083</v>
      </c>
      <c r="CE1094" s="38">
        <f t="shared" si="467"/>
        <v>20311</v>
      </c>
    </row>
    <row r="1095" spans="1:83" ht="14" hidden="1" customHeight="1" outlineLevel="1" x14ac:dyDescent="0.2">
      <c r="A1095" t="s">
        <v>2861</v>
      </c>
      <c r="B1095" t="s">
        <v>989</v>
      </c>
      <c r="C1095" s="1">
        <f t="shared" si="457"/>
        <v>5934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>IF(P1095&gt;0,RANK(P1095,(N1095:P1095,Q1095:AE1095)),0)</f>
        <v>3</v>
      </c>
      <c r="G1095" s="1">
        <f t="shared" ref="G1095:G1158" si="468">IF(C1095&gt;0,MAX(N1095:P1095)-LARGE(N1095:P1095,2),0)</f>
        <v>4852</v>
      </c>
      <c r="H1095" s="2">
        <f t="shared" ref="H1095:H1158" si="469">IF(C1095&gt;0,G1095/C1095,0)</f>
        <v>0.81766093697337383</v>
      </c>
      <c r="I1095" s="2"/>
      <c r="J1095" s="2">
        <f t="shared" si="458"/>
        <v>8.5271317829457363E-2</v>
      </c>
      <c r="K1095" s="2">
        <f t="shared" si="459"/>
        <v>0.90293225480283112</v>
      </c>
      <c r="L1095" s="2">
        <f t="shared" si="460"/>
        <v>7.0778564206268957E-3</v>
      </c>
      <c r="M1095" s="2">
        <f t="shared" si="461"/>
        <v>4.7185709470845749E-3</v>
      </c>
      <c r="N1095" s="38">
        <v>506</v>
      </c>
      <c r="O1095" s="38">
        <v>5358</v>
      </c>
      <c r="P1095" s="38">
        <v>42</v>
      </c>
      <c r="Q1095" s="38">
        <v>9</v>
      </c>
      <c r="R1095" s="38">
        <v>15</v>
      </c>
      <c r="S1095" s="38"/>
      <c r="T1095" s="38">
        <v>0</v>
      </c>
      <c r="U1095" s="38">
        <v>0</v>
      </c>
      <c r="V1095" s="38"/>
      <c r="W1095" s="38">
        <v>0</v>
      </c>
      <c r="X1095" s="38">
        <v>0</v>
      </c>
      <c r="Y1095" s="38">
        <v>0</v>
      </c>
      <c r="Z1095" s="38">
        <v>4</v>
      </c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>
        <v>0</v>
      </c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  <c r="BA1095" s="3">
        <f>IF(Q1095&gt;0,RANK(Q1095,(N1095:P1095,Q1095:AE1095)),0)</f>
        <v>5</v>
      </c>
      <c r="BB1095" s="3">
        <f>IF(R1095&gt;0,RANK(R1095,(N1095:P1095,Q1095:AE1095)),0)</f>
        <v>4</v>
      </c>
      <c r="BC1095" s="3">
        <f>IF(S1095&gt;0,RANK(S1095,(N1095:P1095,Q1095:AE1095)),0)</f>
        <v>0</v>
      </c>
      <c r="BD1095" s="3">
        <f>IF(T1095&gt;0,RANK(T1095,(N1095:P1095,Q1095:AE1095)),0)</f>
        <v>0</v>
      </c>
      <c r="BE1095" s="2">
        <f t="shared" si="462"/>
        <v>1.5166835187057635E-3</v>
      </c>
      <c r="BF1095" s="2">
        <f t="shared" si="463"/>
        <v>2.5278058645096056E-3</v>
      </c>
      <c r="BG1095" s="2">
        <f t="shared" si="464"/>
        <v>0</v>
      </c>
      <c r="BH1095" s="2">
        <f t="shared" si="465"/>
        <v>0</v>
      </c>
      <c r="BJ1095" t="s">
        <v>2861</v>
      </c>
      <c r="BK1095" t="s">
        <v>989</v>
      </c>
      <c r="BL1095">
        <v>5</v>
      </c>
      <c r="BN1095">
        <v>0</v>
      </c>
      <c r="BO1095" s="60">
        <v>21</v>
      </c>
      <c r="BP1095" s="62">
        <v>109</v>
      </c>
      <c r="BQ1095" s="66">
        <f t="shared" si="466"/>
        <v>21109</v>
      </c>
      <c r="BR1095" s="66">
        <f t="shared" si="456"/>
        <v>21109</v>
      </c>
      <c r="BS1095" s="3" t="s">
        <v>3083</v>
      </c>
      <c r="CE1095" s="38">
        <f t="shared" si="467"/>
        <v>5934</v>
      </c>
    </row>
    <row r="1096" spans="1:83" ht="14" hidden="1" customHeight="1" outlineLevel="1" x14ac:dyDescent="0.2">
      <c r="A1096" t="s">
        <v>1071</v>
      </c>
      <c r="B1096" t="s">
        <v>989</v>
      </c>
      <c r="C1096" s="1">
        <f t="shared" si="457"/>
        <v>354094</v>
      </c>
      <c r="D1096" s="3">
        <f>IF(N1096&gt;0, RANK(N1096,(N1096:P1096,Q1096:AE1096)),0)</f>
        <v>1</v>
      </c>
      <c r="E1096" s="3">
        <f>IF(O1096&gt;0,RANK(O1096,(N1096:P1096,Q1096:AE1096)),0)</f>
        <v>2</v>
      </c>
      <c r="F1096" s="3">
        <f>IF(P1096&gt;0,RANK(P1096,(N1096:P1096,Q1096:AE1096)),0)</f>
        <v>3</v>
      </c>
      <c r="G1096" s="1">
        <f t="shared" si="468"/>
        <v>58517</v>
      </c>
      <c r="H1096" s="2">
        <f t="shared" si="469"/>
        <v>0.1652583777189108</v>
      </c>
      <c r="I1096" s="2"/>
      <c r="J1096" s="2">
        <f t="shared" si="458"/>
        <v>0.57349178466734818</v>
      </c>
      <c r="K1096" s="2">
        <f t="shared" si="459"/>
        <v>0.40823340694843741</v>
      </c>
      <c r="L1096" s="2">
        <f t="shared" si="460"/>
        <v>7.3963410845707634E-3</v>
      </c>
      <c r="M1096" s="2">
        <f t="shared" si="461"/>
        <v>1.0878467299643649E-2</v>
      </c>
      <c r="N1096" s="38">
        <v>203070</v>
      </c>
      <c r="O1096" s="38">
        <v>144553</v>
      </c>
      <c r="P1096" s="38">
        <v>2619</v>
      </c>
      <c r="Q1096" s="38">
        <v>1167</v>
      </c>
      <c r="R1096" s="38">
        <v>2029</v>
      </c>
      <c r="S1096" s="38"/>
      <c r="T1096" s="38">
        <v>204</v>
      </c>
      <c r="U1096" s="38">
        <v>78</v>
      </c>
      <c r="V1096" s="38"/>
      <c r="W1096" s="38">
        <v>1</v>
      </c>
      <c r="X1096" s="38">
        <v>198</v>
      </c>
      <c r="Y1096" s="38">
        <v>2</v>
      </c>
      <c r="Z1096" s="38">
        <v>171</v>
      </c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>
        <v>2</v>
      </c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  <c r="BA1096" s="3">
        <f>IF(Q1096&gt;0,RANK(Q1096,(N1096:P1096,Q1096:AE1096)),0)</f>
        <v>5</v>
      </c>
      <c r="BB1096" s="3">
        <f>IF(R1096&gt;0,RANK(R1096,(N1096:P1096,Q1096:AE1096)),0)</f>
        <v>4</v>
      </c>
      <c r="BC1096" s="3">
        <f>IF(S1096&gt;0,RANK(S1096,(N1096:P1096,Q1096:AE1096)),0)</f>
        <v>0</v>
      </c>
      <c r="BD1096" s="3">
        <f>IF(T1096&gt;0,RANK(T1096,(N1096:P1096,Q1096:AE1096)),0)</f>
        <v>6</v>
      </c>
      <c r="BE1096" s="2">
        <f t="shared" si="462"/>
        <v>3.2957350308110275E-3</v>
      </c>
      <c r="BF1096" s="2">
        <f t="shared" si="463"/>
        <v>5.7301168616243148E-3</v>
      </c>
      <c r="BG1096" s="2">
        <f t="shared" si="464"/>
        <v>0</v>
      </c>
      <c r="BH1096" s="2">
        <f t="shared" si="465"/>
        <v>5.7611820590012825E-4</v>
      </c>
      <c r="BJ1096" t="s">
        <v>1071</v>
      </c>
      <c r="BK1096" t="s">
        <v>989</v>
      </c>
      <c r="BN1096">
        <v>0</v>
      </c>
      <c r="BO1096" s="60">
        <v>21</v>
      </c>
      <c r="BP1096" s="62">
        <v>111</v>
      </c>
      <c r="BQ1096" s="66">
        <f t="shared" si="466"/>
        <v>21111</v>
      </c>
      <c r="BR1096" s="66">
        <f t="shared" si="456"/>
        <v>21111</v>
      </c>
      <c r="BS1096" s="3" t="s">
        <v>3083</v>
      </c>
      <c r="CE1096" s="38">
        <f t="shared" si="467"/>
        <v>354094</v>
      </c>
    </row>
    <row r="1097" spans="1:83" ht="14" hidden="1" customHeight="1" outlineLevel="1" x14ac:dyDescent="0.2">
      <c r="A1097" t="s">
        <v>592</v>
      </c>
      <c r="B1097" t="s">
        <v>989</v>
      </c>
      <c r="C1097" s="1">
        <f t="shared" si="457"/>
        <v>26685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>IF(P1097&gt;0,RANK(P1097,(N1097:P1097,Q1097:AE1097)),0)</f>
        <v>3</v>
      </c>
      <c r="G1097" s="1">
        <f t="shared" si="468"/>
        <v>9551</v>
      </c>
      <c r="H1097" s="2">
        <f t="shared" si="469"/>
        <v>0.35791643245268878</v>
      </c>
      <c r="I1097" s="2"/>
      <c r="J1097" s="2">
        <f t="shared" si="458"/>
        <v>0.31114858534757356</v>
      </c>
      <c r="K1097" s="2">
        <f t="shared" si="459"/>
        <v>0.66906501780026228</v>
      </c>
      <c r="L1097" s="2">
        <f t="shared" si="460"/>
        <v>8.9188682780588346E-3</v>
      </c>
      <c r="M1097" s="2">
        <f t="shared" si="461"/>
        <v>1.0867528574105377E-2</v>
      </c>
      <c r="N1097" s="38">
        <v>8303</v>
      </c>
      <c r="O1097" s="38">
        <v>17854</v>
      </c>
      <c r="P1097" s="38">
        <v>238</v>
      </c>
      <c r="Q1097" s="38">
        <v>105</v>
      </c>
      <c r="R1097" s="38">
        <v>131</v>
      </c>
      <c r="S1097" s="38"/>
      <c r="T1097" s="38">
        <v>3</v>
      </c>
      <c r="U1097" s="38">
        <v>4</v>
      </c>
      <c r="V1097" s="38"/>
      <c r="W1097" s="38">
        <v>1</v>
      </c>
      <c r="X1097" s="38">
        <v>30</v>
      </c>
      <c r="Y1097" s="38">
        <v>3</v>
      </c>
      <c r="Z1097" s="38">
        <v>13</v>
      </c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>
        <v>0</v>
      </c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  <c r="BA1097" s="3">
        <f>IF(Q1097&gt;0,RANK(Q1097,(N1097:P1097,Q1097:AE1097)),0)</f>
        <v>5</v>
      </c>
      <c r="BB1097" s="3">
        <f>IF(R1097&gt;0,RANK(R1097,(N1097:P1097,Q1097:AE1097)),0)</f>
        <v>4</v>
      </c>
      <c r="BC1097" s="3">
        <f>IF(S1097&gt;0,RANK(S1097,(N1097:P1097,Q1097:AE1097)),0)</f>
        <v>0</v>
      </c>
      <c r="BD1097" s="3">
        <f>IF(T1097&gt;0,RANK(T1097,(N1097:P1097,Q1097:AE1097)),0)</f>
        <v>9</v>
      </c>
      <c r="BE1097" s="2">
        <f t="shared" si="462"/>
        <v>3.9347948285553686E-3</v>
      </c>
      <c r="BF1097" s="2">
        <f t="shared" si="463"/>
        <v>4.9091249765786018E-3</v>
      </c>
      <c r="BG1097" s="2">
        <f t="shared" si="464"/>
        <v>0</v>
      </c>
      <c r="BH1097" s="2">
        <f t="shared" si="465"/>
        <v>1.1242270938729624E-4</v>
      </c>
      <c r="BJ1097" t="s">
        <v>592</v>
      </c>
      <c r="BK1097" t="s">
        <v>989</v>
      </c>
      <c r="BL1097">
        <v>6</v>
      </c>
      <c r="BN1097">
        <v>0</v>
      </c>
      <c r="BO1097" s="60">
        <v>21</v>
      </c>
      <c r="BP1097" s="62">
        <v>113</v>
      </c>
      <c r="BQ1097" s="66">
        <f t="shared" si="466"/>
        <v>21113</v>
      </c>
      <c r="BR1097" s="66">
        <f t="shared" si="456"/>
        <v>21113</v>
      </c>
      <c r="BS1097" s="3" t="s">
        <v>3083</v>
      </c>
      <c r="CE1097" s="38">
        <f t="shared" si="467"/>
        <v>26685</v>
      </c>
    </row>
    <row r="1098" spans="1:83" ht="14" hidden="1" customHeight="1" outlineLevel="1" x14ac:dyDescent="0.2">
      <c r="A1098" t="s">
        <v>1337</v>
      </c>
      <c r="B1098" t="s">
        <v>989</v>
      </c>
      <c r="C1098" s="1">
        <f t="shared" si="457"/>
        <v>9622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>IF(P1098&gt;0,RANK(P1098,(N1098:P1098,Q1098:AE1098)),0)</f>
        <v>3</v>
      </c>
      <c r="G1098" s="1">
        <f t="shared" si="468"/>
        <v>6800</v>
      </c>
      <c r="H1098" s="2">
        <f t="shared" si="469"/>
        <v>0.70671378091872794</v>
      </c>
      <c r="I1098" s="2"/>
      <c r="J1098" s="2">
        <f t="shared" si="458"/>
        <v>0.14030347121180628</v>
      </c>
      <c r="K1098" s="2">
        <f t="shared" si="459"/>
        <v>0.84701725213053414</v>
      </c>
      <c r="L1098" s="2">
        <f t="shared" si="460"/>
        <v>8.2103512783205154E-3</v>
      </c>
      <c r="M1098" s="2">
        <f t="shared" si="461"/>
        <v>4.4689253793390397E-3</v>
      </c>
      <c r="N1098" s="38">
        <v>1350</v>
      </c>
      <c r="O1098" s="38">
        <v>8150</v>
      </c>
      <c r="P1098" s="38">
        <v>79</v>
      </c>
      <c r="Q1098" s="38">
        <v>20</v>
      </c>
      <c r="R1098" s="38">
        <v>17</v>
      </c>
      <c r="S1098" s="38"/>
      <c r="T1098" s="38">
        <v>0</v>
      </c>
      <c r="U1098" s="38">
        <v>0</v>
      </c>
      <c r="V1098" s="38"/>
      <c r="W1098" s="38">
        <v>0</v>
      </c>
      <c r="X1098" s="38">
        <v>0</v>
      </c>
      <c r="Y1098" s="38">
        <v>0</v>
      </c>
      <c r="Z1098" s="38">
        <v>6</v>
      </c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>
        <v>0</v>
      </c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  <c r="BA1098" s="3">
        <f>IF(Q1098&gt;0,RANK(Q1098,(N1098:P1098,Q1098:AE1098)),0)</f>
        <v>4</v>
      </c>
      <c r="BB1098" s="3">
        <f>IF(R1098&gt;0,RANK(R1098,(N1098:P1098,Q1098:AE1098)),0)</f>
        <v>5</v>
      </c>
      <c r="BC1098" s="3">
        <f>IF(S1098&gt;0,RANK(S1098,(N1098:P1098,Q1098:AE1098)),0)</f>
        <v>0</v>
      </c>
      <c r="BD1098" s="3">
        <f>IF(T1098&gt;0,RANK(T1098,(N1098:P1098,Q1098:AE1098)),0)</f>
        <v>0</v>
      </c>
      <c r="BE1098" s="2">
        <f t="shared" si="462"/>
        <v>2.0785699438786117E-3</v>
      </c>
      <c r="BF1098" s="2">
        <f t="shared" si="463"/>
        <v>1.7667844522968198E-3</v>
      </c>
      <c r="BG1098" s="2">
        <f t="shared" si="464"/>
        <v>0</v>
      </c>
      <c r="BH1098" s="2">
        <f t="shared" si="465"/>
        <v>0</v>
      </c>
      <c r="BJ1098" t="s">
        <v>1337</v>
      </c>
      <c r="BK1098" t="s">
        <v>989</v>
      </c>
      <c r="BL1098">
        <v>5</v>
      </c>
      <c r="BN1098">
        <v>0</v>
      </c>
      <c r="BO1098" s="60">
        <v>21</v>
      </c>
      <c r="BP1098" s="62">
        <v>115</v>
      </c>
      <c r="BQ1098" s="66">
        <f t="shared" si="466"/>
        <v>21115</v>
      </c>
      <c r="BR1098" s="66">
        <f t="shared" si="456"/>
        <v>21115</v>
      </c>
      <c r="BS1098" s="3" t="s">
        <v>3083</v>
      </c>
      <c r="CE1098" s="38">
        <f t="shared" si="467"/>
        <v>9622</v>
      </c>
    </row>
    <row r="1099" spans="1:83" ht="14" hidden="1" customHeight="1" outlineLevel="1" x14ac:dyDescent="0.2">
      <c r="A1099" t="s">
        <v>877</v>
      </c>
      <c r="B1099" t="s">
        <v>989</v>
      </c>
      <c r="C1099" s="1">
        <f t="shared" si="457"/>
        <v>80948</v>
      </c>
      <c r="D1099" s="3">
        <f>IF(N1099&gt;0, RANK(N1099,(N1099:P1099,Q1099:AE1099)),0)</f>
        <v>2</v>
      </c>
      <c r="E1099" s="3">
        <f>IF(O1099&gt;0,RANK(O1099,(N1099:P1099,Q1099:AE1099)),0)</f>
        <v>1</v>
      </c>
      <c r="F1099" s="3">
        <f>IF(P1099&gt;0,RANK(P1099,(N1099:P1099,Q1099:AE1099)),0)</f>
        <v>3</v>
      </c>
      <c r="G1099" s="1">
        <f t="shared" si="468"/>
        <v>17585</v>
      </c>
      <c r="H1099" s="2">
        <f t="shared" si="469"/>
        <v>0.21723822700993231</v>
      </c>
      <c r="I1099" s="2"/>
      <c r="J1099" s="2">
        <f t="shared" si="458"/>
        <v>0.38122004249641744</v>
      </c>
      <c r="K1099" s="2">
        <f t="shared" si="459"/>
        <v>0.59845826950634973</v>
      </c>
      <c r="L1099" s="2">
        <f t="shared" si="460"/>
        <v>8.6722340267826256E-3</v>
      </c>
      <c r="M1099" s="2">
        <f t="shared" si="461"/>
        <v>1.1649453970450259E-2</v>
      </c>
      <c r="N1099" s="38">
        <v>30859</v>
      </c>
      <c r="O1099" s="38">
        <v>48444</v>
      </c>
      <c r="P1099" s="38">
        <v>702</v>
      </c>
      <c r="Q1099" s="38">
        <v>368</v>
      </c>
      <c r="R1099" s="38">
        <v>440</v>
      </c>
      <c r="S1099" s="38"/>
      <c r="T1099" s="38">
        <v>30</v>
      </c>
      <c r="U1099" s="38">
        <v>7</v>
      </c>
      <c r="V1099" s="38"/>
      <c r="W1099" s="38">
        <v>1</v>
      </c>
      <c r="X1099" s="38">
        <v>35</v>
      </c>
      <c r="Y1099" s="38">
        <v>0</v>
      </c>
      <c r="Z1099" s="38">
        <v>62</v>
      </c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>
        <v>0</v>
      </c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  <c r="BA1099" s="3">
        <f>IF(Q1099&gt;0,RANK(Q1099,(N1099:P1099,Q1099:AE1099)),0)</f>
        <v>5</v>
      </c>
      <c r="BB1099" s="3">
        <f>IF(R1099&gt;0,RANK(R1099,(N1099:P1099,Q1099:AE1099)),0)</f>
        <v>4</v>
      </c>
      <c r="BC1099" s="3">
        <f>IF(S1099&gt;0,RANK(S1099,(N1099:P1099,Q1099:AE1099)),0)</f>
        <v>0</v>
      </c>
      <c r="BD1099" s="3">
        <f>IF(T1099&gt;0,RANK(T1099,(N1099:P1099,Q1099:AE1099)),0)</f>
        <v>8</v>
      </c>
      <c r="BE1099" s="2">
        <f t="shared" si="462"/>
        <v>4.5461283787122594E-3</v>
      </c>
      <c r="BF1099" s="2">
        <f t="shared" si="463"/>
        <v>5.4355882788950935E-3</v>
      </c>
      <c r="BG1099" s="2">
        <f t="shared" si="464"/>
        <v>0</v>
      </c>
      <c r="BH1099" s="2">
        <f t="shared" si="465"/>
        <v>3.7060829174284725E-4</v>
      </c>
      <c r="BJ1099" t="s">
        <v>877</v>
      </c>
      <c r="BK1099" t="s">
        <v>989</v>
      </c>
      <c r="BL1099">
        <v>4</v>
      </c>
      <c r="BN1099">
        <v>0</v>
      </c>
      <c r="BO1099" s="60">
        <v>21</v>
      </c>
      <c r="BP1099" s="62">
        <v>117</v>
      </c>
      <c r="BQ1099" s="66">
        <f t="shared" si="466"/>
        <v>21117</v>
      </c>
      <c r="BR1099" s="66">
        <f t="shared" si="456"/>
        <v>21117</v>
      </c>
      <c r="BS1099" s="3" t="s">
        <v>3083</v>
      </c>
      <c r="CE1099" s="38">
        <f t="shared" si="467"/>
        <v>80948</v>
      </c>
    </row>
    <row r="1100" spans="1:83" ht="14" hidden="1" customHeight="1" outlineLevel="1" x14ac:dyDescent="0.2">
      <c r="A1100" t="s">
        <v>1219</v>
      </c>
      <c r="B1100" t="s">
        <v>989</v>
      </c>
      <c r="C1100" s="1">
        <f t="shared" si="457"/>
        <v>6003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>IF(P1100&gt;0,RANK(P1100,(N1100:P1100,Q1100:AE1100)),0)</f>
        <v>3</v>
      </c>
      <c r="G1100" s="1">
        <f t="shared" si="468"/>
        <v>3551</v>
      </c>
      <c r="H1100" s="2">
        <f t="shared" si="469"/>
        <v>0.59153756455105777</v>
      </c>
      <c r="I1100" s="2"/>
      <c r="J1100" s="2">
        <f t="shared" si="458"/>
        <v>0.19673496585040812</v>
      </c>
      <c r="K1100" s="2">
        <f t="shared" si="459"/>
        <v>0.78827253040146594</v>
      </c>
      <c r="L1100" s="2">
        <f t="shared" si="460"/>
        <v>8.1625853739796771E-3</v>
      </c>
      <c r="M1100" s="2">
        <f t="shared" si="461"/>
        <v>6.8299183741463189E-3</v>
      </c>
      <c r="N1100" s="38">
        <v>1181</v>
      </c>
      <c r="O1100" s="38">
        <v>4732</v>
      </c>
      <c r="P1100" s="38">
        <v>49</v>
      </c>
      <c r="Q1100" s="38">
        <v>15</v>
      </c>
      <c r="R1100" s="38">
        <v>20</v>
      </c>
      <c r="S1100" s="38"/>
      <c r="T1100" s="38">
        <v>0</v>
      </c>
      <c r="U1100" s="38">
        <v>0</v>
      </c>
      <c r="V1100" s="38"/>
      <c r="W1100" s="38">
        <v>0</v>
      </c>
      <c r="X1100" s="38">
        <v>0</v>
      </c>
      <c r="Y1100" s="38">
        <v>0</v>
      </c>
      <c r="Z1100" s="38">
        <v>6</v>
      </c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>
        <v>0</v>
      </c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  <c r="BA1100" s="3">
        <f>IF(Q1100&gt;0,RANK(Q1100,(N1100:P1100,Q1100:AE1100)),0)</f>
        <v>5</v>
      </c>
      <c r="BB1100" s="3">
        <f>IF(R1100&gt;0,RANK(R1100,(N1100:P1100,Q1100:AE1100)),0)</f>
        <v>4</v>
      </c>
      <c r="BC1100" s="3">
        <f>IF(S1100&gt;0,RANK(S1100,(N1100:P1100,Q1100:AE1100)),0)</f>
        <v>0</v>
      </c>
      <c r="BD1100" s="3">
        <f>IF(T1100&gt;0,RANK(T1100,(N1100:P1100,Q1100:AE1100)),0)</f>
        <v>0</v>
      </c>
      <c r="BE1100" s="2">
        <f t="shared" si="462"/>
        <v>2.4987506246876563E-3</v>
      </c>
      <c r="BF1100" s="2">
        <f t="shared" si="463"/>
        <v>3.3316674995835416E-3</v>
      </c>
      <c r="BG1100" s="2">
        <f t="shared" si="464"/>
        <v>0</v>
      </c>
      <c r="BH1100" s="2">
        <f t="shared" si="465"/>
        <v>0</v>
      </c>
      <c r="BJ1100" t="s">
        <v>1219</v>
      </c>
      <c r="BK1100" t="s">
        <v>989</v>
      </c>
      <c r="BL1100">
        <v>5</v>
      </c>
      <c r="BN1100">
        <v>0</v>
      </c>
      <c r="BO1100" s="60">
        <v>21</v>
      </c>
      <c r="BP1100" s="62">
        <v>119</v>
      </c>
      <c r="BQ1100" s="66">
        <f t="shared" si="466"/>
        <v>21119</v>
      </c>
      <c r="BR1100" s="66">
        <f t="shared" si="456"/>
        <v>21119</v>
      </c>
      <c r="BS1100" s="3" t="s">
        <v>3083</v>
      </c>
      <c r="CE1100" s="38">
        <f t="shared" si="467"/>
        <v>6003</v>
      </c>
    </row>
    <row r="1101" spans="1:83" ht="14" hidden="1" customHeight="1" outlineLevel="1" x14ac:dyDescent="0.2">
      <c r="A1101" t="s">
        <v>1696</v>
      </c>
      <c r="B1101" t="s">
        <v>989</v>
      </c>
      <c r="C1101" s="1">
        <f t="shared" si="457"/>
        <v>13156</v>
      </c>
      <c r="D1101" s="3">
        <f>IF(N1101&gt;0, RANK(N1101,(N1101:P1101,Q1101:AE1101)),0)</f>
        <v>2</v>
      </c>
      <c r="E1101" s="3">
        <f>IF(O1101&gt;0,RANK(O1101,(N1101:P1101,Q1101:AE1101)),0)</f>
        <v>1</v>
      </c>
      <c r="F1101" s="3">
        <f>IF(P1101&gt;0,RANK(P1101,(N1101:P1101,Q1101:AE1101)),0)</f>
        <v>3</v>
      </c>
      <c r="G1101" s="1">
        <f t="shared" si="468"/>
        <v>9357</v>
      </c>
      <c r="H1101" s="2">
        <f t="shared" si="469"/>
        <v>0.71123441775615692</v>
      </c>
      <c r="I1101" s="2"/>
      <c r="J1101" s="2">
        <f t="shared" si="458"/>
        <v>0.13841593189419277</v>
      </c>
      <c r="K1101" s="2">
        <f t="shared" si="459"/>
        <v>0.84965034965034969</v>
      </c>
      <c r="L1101" s="2">
        <f t="shared" si="460"/>
        <v>6.384919428397689E-3</v>
      </c>
      <c r="M1101" s="2">
        <f t="shared" si="461"/>
        <v>5.5487990270598536E-3</v>
      </c>
      <c r="N1101" s="38">
        <v>1821</v>
      </c>
      <c r="O1101" s="38">
        <v>11178</v>
      </c>
      <c r="P1101" s="38">
        <v>84</v>
      </c>
      <c r="Q1101" s="38">
        <v>30</v>
      </c>
      <c r="R1101" s="38">
        <v>36</v>
      </c>
      <c r="S1101" s="38"/>
      <c r="T1101" s="38">
        <v>0</v>
      </c>
      <c r="U1101" s="38">
        <v>0</v>
      </c>
      <c r="V1101" s="38"/>
      <c r="W1101" s="38">
        <v>0</v>
      </c>
      <c r="X1101" s="38">
        <v>0</v>
      </c>
      <c r="Y1101" s="38">
        <v>0</v>
      </c>
      <c r="Z1101" s="38">
        <v>7</v>
      </c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>
        <v>0</v>
      </c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  <c r="BA1101" s="3">
        <f>IF(Q1101&gt;0,RANK(Q1101,(N1101:P1101,Q1101:AE1101)),0)</f>
        <v>5</v>
      </c>
      <c r="BB1101" s="3">
        <f>IF(R1101&gt;0,RANK(R1101,(N1101:P1101,Q1101:AE1101)),0)</f>
        <v>4</v>
      </c>
      <c r="BC1101" s="3">
        <f>IF(S1101&gt;0,RANK(S1101,(N1101:P1101,Q1101:AE1101)),0)</f>
        <v>0</v>
      </c>
      <c r="BD1101" s="3">
        <f>IF(T1101&gt;0,RANK(T1101,(N1101:P1101,Q1101:AE1101)),0)</f>
        <v>0</v>
      </c>
      <c r="BE1101" s="2">
        <f t="shared" si="462"/>
        <v>2.280328367284889E-3</v>
      </c>
      <c r="BF1101" s="2">
        <f t="shared" si="463"/>
        <v>2.736394040741867E-3</v>
      </c>
      <c r="BG1101" s="2">
        <f t="shared" si="464"/>
        <v>0</v>
      </c>
      <c r="BH1101" s="2">
        <f t="shared" si="465"/>
        <v>0</v>
      </c>
      <c r="BJ1101" t="s">
        <v>1696</v>
      </c>
      <c r="BK1101" t="s">
        <v>989</v>
      </c>
      <c r="BL1101">
        <v>5</v>
      </c>
      <c r="BN1101">
        <v>0</v>
      </c>
      <c r="BO1101" s="60">
        <v>21</v>
      </c>
      <c r="BP1101" s="62">
        <v>121</v>
      </c>
      <c r="BQ1101" s="66">
        <f t="shared" si="466"/>
        <v>21121</v>
      </c>
      <c r="BR1101" s="66">
        <f t="shared" si="456"/>
        <v>21121</v>
      </c>
      <c r="BS1101" s="3" t="s">
        <v>3083</v>
      </c>
      <c r="CE1101" s="38">
        <f t="shared" si="467"/>
        <v>13156</v>
      </c>
    </row>
    <row r="1102" spans="1:83" ht="14" hidden="1" customHeight="1" outlineLevel="1" x14ac:dyDescent="0.2">
      <c r="A1102" t="s">
        <v>101</v>
      </c>
      <c r="B1102" t="s">
        <v>989</v>
      </c>
      <c r="C1102" s="1">
        <f t="shared" si="457"/>
        <v>7259</v>
      </c>
      <c r="D1102" s="3">
        <f>IF(N1102&gt;0, RANK(N1102,(N1102:P1102,Q1102:AE1102)),0)</f>
        <v>2</v>
      </c>
      <c r="E1102" s="3">
        <f>IF(O1102&gt;0,RANK(O1102,(N1102:P1102,Q1102:AE1102)),0)</f>
        <v>1</v>
      </c>
      <c r="F1102" s="3">
        <f>IF(P1102&gt;0,RANK(P1102,(N1102:P1102,Q1102:AE1102)),0)</f>
        <v>3</v>
      </c>
      <c r="G1102" s="1">
        <f t="shared" si="468"/>
        <v>4384</v>
      </c>
      <c r="H1102" s="2">
        <f t="shared" si="469"/>
        <v>0.60393993663038981</v>
      </c>
      <c r="I1102" s="2"/>
      <c r="J1102" s="2">
        <f t="shared" si="458"/>
        <v>0.19134867061578731</v>
      </c>
      <c r="K1102" s="2">
        <f t="shared" si="459"/>
        <v>0.79528860724617711</v>
      </c>
      <c r="L1102" s="2">
        <f t="shared" si="460"/>
        <v>8.4033613445378148E-3</v>
      </c>
      <c r="M1102" s="2">
        <f t="shared" si="461"/>
        <v>4.9593607934977618E-3</v>
      </c>
      <c r="N1102" s="38">
        <v>1389</v>
      </c>
      <c r="O1102" s="38">
        <v>5773</v>
      </c>
      <c r="P1102" s="38">
        <v>61</v>
      </c>
      <c r="Q1102" s="38">
        <v>15</v>
      </c>
      <c r="R1102" s="38">
        <v>16</v>
      </c>
      <c r="S1102" s="38"/>
      <c r="T1102" s="38">
        <v>0</v>
      </c>
      <c r="U1102" s="38">
        <v>1</v>
      </c>
      <c r="V1102" s="38"/>
      <c r="W1102" s="38">
        <v>0</v>
      </c>
      <c r="X1102" s="38">
        <v>0</v>
      </c>
      <c r="Y1102" s="38">
        <v>0</v>
      </c>
      <c r="Z1102" s="38">
        <v>4</v>
      </c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>
        <v>0</v>
      </c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  <c r="BA1102" s="3">
        <f>IF(Q1102&gt;0,RANK(Q1102,(N1102:P1102,Q1102:AE1102)),0)</f>
        <v>5</v>
      </c>
      <c r="BB1102" s="3">
        <f>IF(R1102&gt;0,RANK(R1102,(N1102:P1102,Q1102:AE1102)),0)</f>
        <v>4</v>
      </c>
      <c r="BC1102" s="3">
        <f>IF(S1102&gt;0,RANK(S1102,(N1102:P1102,Q1102:AE1102)),0)</f>
        <v>0</v>
      </c>
      <c r="BD1102" s="3">
        <f>IF(T1102&gt;0,RANK(T1102,(N1102:P1102,Q1102:AE1102)),0)</f>
        <v>0</v>
      </c>
      <c r="BE1102" s="2">
        <f t="shared" si="462"/>
        <v>2.0664003306240528E-3</v>
      </c>
      <c r="BF1102" s="2">
        <f t="shared" si="463"/>
        <v>2.2041603526656564E-3</v>
      </c>
      <c r="BG1102" s="2">
        <f t="shared" si="464"/>
        <v>0</v>
      </c>
      <c r="BH1102" s="2">
        <f t="shared" si="465"/>
        <v>0</v>
      </c>
      <c r="BJ1102" t="s">
        <v>101</v>
      </c>
      <c r="BK1102" t="s">
        <v>989</v>
      </c>
      <c r="BL1102">
        <v>2</v>
      </c>
      <c r="BN1102">
        <v>0</v>
      </c>
      <c r="BO1102" s="60">
        <v>21</v>
      </c>
      <c r="BP1102" s="62">
        <v>123</v>
      </c>
      <c r="BQ1102" s="66">
        <f t="shared" si="466"/>
        <v>21123</v>
      </c>
      <c r="BR1102" s="66">
        <f t="shared" si="456"/>
        <v>21123</v>
      </c>
      <c r="BS1102" s="3" t="s">
        <v>3083</v>
      </c>
      <c r="CE1102" s="38">
        <f t="shared" si="467"/>
        <v>7259</v>
      </c>
    </row>
    <row r="1103" spans="1:83" ht="14" hidden="1" customHeight="1" outlineLevel="1" x14ac:dyDescent="0.2">
      <c r="A1103" t="s">
        <v>827</v>
      </c>
      <c r="B1103" t="s">
        <v>989</v>
      </c>
      <c r="C1103" s="1">
        <f t="shared" si="457"/>
        <v>27887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>IF(P1103&gt;0,RANK(P1103,(N1103:P1103,Q1103:AE1103)),0)</f>
        <v>3</v>
      </c>
      <c r="G1103" s="1">
        <f t="shared" si="468"/>
        <v>19479</v>
      </c>
      <c r="H1103" s="2">
        <f t="shared" si="469"/>
        <v>0.69849750779933306</v>
      </c>
      <c r="I1103" s="2"/>
      <c r="J1103" s="2">
        <f t="shared" si="458"/>
        <v>0.14476279269910711</v>
      </c>
      <c r="K1103" s="2">
        <f t="shared" si="459"/>
        <v>0.84326030049844014</v>
      </c>
      <c r="L1103" s="2">
        <f t="shared" si="460"/>
        <v>6.5621974396672285E-3</v>
      </c>
      <c r="M1103" s="2">
        <f t="shared" si="461"/>
        <v>5.4147093627855518E-3</v>
      </c>
      <c r="N1103" s="38">
        <v>4037</v>
      </c>
      <c r="O1103" s="38">
        <v>23516</v>
      </c>
      <c r="P1103" s="38">
        <v>183</v>
      </c>
      <c r="Q1103" s="38">
        <v>60</v>
      </c>
      <c r="R1103" s="38">
        <v>74</v>
      </c>
      <c r="S1103" s="38"/>
      <c r="T1103" s="38">
        <v>0</v>
      </c>
      <c r="U1103" s="38">
        <v>2</v>
      </c>
      <c r="V1103" s="38"/>
      <c r="W1103" s="38">
        <v>0</v>
      </c>
      <c r="X1103" s="38">
        <v>1</v>
      </c>
      <c r="Y1103" s="38">
        <v>0</v>
      </c>
      <c r="Z1103" s="38">
        <v>14</v>
      </c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>
        <v>0</v>
      </c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  <c r="BA1103" s="3">
        <f>IF(Q1103&gt;0,RANK(Q1103,(N1103:P1103,Q1103:AE1103)),0)</f>
        <v>5</v>
      </c>
      <c r="BB1103" s="3">
        <f>IF(R1103&gt;0,RANK(R1103,(N1103:P1103,Q1103:AE1103)),0)</f>
        <v>4</v>
      </c>
      <c r="BC1103" s="3">
        <f>IF(S1103&gt;0,RANK(S1103,(N1103:P1103,Q1103:AE1103)),0)</f>
        <v>0</v>
      </c>
      <c r="BD1103" s="3">
        <f>IF(T1103&gt;0,RANK(T1103,(N1103:P1103,Q1103:AE1103)),0)</f>
        <v>0</v>
      </c>
      <c r="BE1103" s="2">
        <f t="shared" si="462"/>
        <v>2.1515401441531898E-3</v>
      </c>
      <c r="BF1103" s="2">
        <f t="shared" si="463"/>
        <v>2.6535661777889337E-3</v>
      </c>
      <c r="BG1103" s="2">
        <f t="shared" si="464"/>
        <v>0</v>
      </c>
      <c r="BH1103" s="2">
        <f t="shared" si="465"/>
        <v>0</v>
      </c>
      <c r="BJ1103" t="s">
        <v>827</v>
      </c>
      <c r="BK1103" t="s">
        <v>989</v>
      </c>
      <c r="BL1103">
        <v>5</v>
      </c>
      <c r="BN1103">
        <v>0</v>
      </c>
      <c r="BO1103" s="60">
        <v>21</v>
      </c>
      <c r="BP1103" s="62">
        <v>125</v>
      </c>
      <c r="BQ1103" s="66">
        <f t="shared" si="466"/>
        <v>21125</v>
      </c>
      <c r="BR1103" s="66">
        <f t="shared" si="456"/>
        <v>21125</v>
      </c>
      <c r="BS1103" s="3" t="s">
        <v>3083</v>
      </c>
      <c r="CE1103" s="38">
        <f t="shared" si="467"/>
        <v>27887</v>
      </c>
    </row>
    <row r="1104" spans="1:83" ht="14" hidden="1" customHeight="1" outlineLevel="1" x14ac:dyDescent="0.2">
      <c r="A1104" t="s">
        <v>538</v>
      </c>
      <c r="B1104" t="s">
        <v>989</v>
      </c>
      <c r="C1104" s="1">
        <f t="shared" si="457"/>
        <v>6574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>IF(P1104&gt;0,RANK(P1104,(N1104:P1104,Q1104:AE1104)),0)</f>
        <v>3</v>
      </c>
      <c r="G1104" s="1">
        <f t="shared" si="468"/>
        <v>4420</v>
      </c>
      <c r="H1104" s="2">
        <f t="shared" si="469"/>
        <v>0.67234560389412834</v>
      </c>
      <c r="I1104" s="2"/>
      <c r="J1104" s="2">
        <f t="shared" si="458"/>
        <v>0.15880742318223304</v>
      </c>
      <c r="K1104" s="2">
        <f t="shared" si="459"/>
        <v>0.83115302707636141</v>
      </c>
      <c r="L1104" s="2">
        <f t="shared" si="460"/>
        <v>5.9324612108305448E-3</v>
      </c>
      <c r="M1104" s="2">
        <f t="shared" si="461"/>
        <v>4.1070885305749842E-3</v>
      </c>
      <c r="N1104" s="38">
        <v>1044</v>
      </c>
      <c r="O1104" s="38">
        <v>5464</v>
      </c>
      <c r="P1104" s="38">
        <v>39</v>
      </c>
      <c r="Q1104" s="38">
        <v>10</v>
      </c>
      <c r="R1104" s="38">
        <v>12</v>
      </c>
      <c r="S1104" s="38"/>
      <c r="T1104" s="38">
        <v>1</v>
      </c>
      <c r="U1104" s="38">
        <v>0</v>
      </c>
      <c r="V1104" s="38"/>
      <c r="W1104" s="38">
        <v>0</v>
      </c>
      <c r="X1104" s="38">
        <v>1</v>
      </c>
      <c r="Y1104" s="38">
        <v>0</v>
      </c>
      <c r="Z1104" s="38">
        <v>3</v>
      </c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>
        <v>0</v>
      </c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  <c r="BA1104" s="3">
        <f>IF(Q1104&gt;0,RANK(Q1104,(N1104:P1104,Q1104:AE1104)),0)</f>
        <v>5</v>
      </c>
      <c r="BB1104" s="3">
        <f>IF(R1104&gt;0,RANK(R1104,(N1104:P1104,Q1104:AE1104)),0)</f>
        <v>4</v>
      </c>
      <c r="BC1104" s="3">
        <f>IF(S1104&gt;0,RANK(S1104,(N1104:P1104,Q1104:AE1104)),0)</f>
        <v>0</v>
      </c>
      <c r="BD1104" s="3">
        <f>IF(T1104&gt;0,RANK(T1104,(N1104:P1104,Q1104:AE1104)),0)</f>
        <v>7</v>
      </c>
      <c r="BE1104" s="2">
        <f t="shared" si="462"/>
        <v>1.5211439002129601E-3</v>
      </c>
      <c r="BF1104" s="2">
        <f t="shared" si="463"/>
        <v>1.8253726802555522E-3</v>
      </c>
      <c r="BG1104" s="2">
        <f t="shared" si="464"/>
        <v>0</v>
      </c>
      <c r="BH1104" s="2">
        <f t="shared" si="465"/>
        <v>1.5211439002129601E-4</v>
      </c>
      <c r="BJ1104" t="s">
        <v>538</v>
      </c>
      <c r="BK1104" t="s">
        <v>989</v>
      </c>
      <c r="BL1104">
        <v>5</v>
      </c>
      <c r="BN1104">
        <v>0</v>
      </c>
      <c r="BO1104" s="60">
        <v>21</v>
      </c>
      <c r="BP1104" s="62">
        <v>127</v>
      </c>
      <c r="BQ1104" s="66">
        <f t="shared" si="466"/>
        <v>21127</v>
      </c>
      <c r="BR1104" s="66">
        <f t="shared" si="456"/>
        <v>21127</v>
      </c>
      <c r="BS1104" s="3" t="s">
        <v>3083</v>
      </c>
      <c r="CE1104" s="38">
        <f t="shared" si="467"/>
        <v>6574</v>
      </c>
    </row>
    <row r="1105" spans="1:83" ht="14" hidden="1" customHeight="1" outlineLevel="1" x14ac:dyDescent="0.2">
      <c r="A1105" t="s">
        <v>96</v>
      </c>
      <c r="B1105" t="s">
        <v>989</v>
      </c>
      <c r="C1105" s="1">
        <f t="shared" ref="C1105:C1136" si="470">SUM(N1105:AY1105)</f>
        <v>2690</v>
      </c>
      <c r="D1105" s="3">
        <f>IF(N1105&gt;0, RANK(N1105,(N1105:P1105,Q1105:AE1105)),0)</f>
        <v>2</v>
      </c>
      <c r="E1105" s="3">
        <f>IF(O1105&gt;0,RANK(O1105,(N1105:P1105,Q1105:AE1105)),0)</f>
        <v>1</v>
      </c>
      <c r="F1105" s="3">
        <f>IF(P1105&gt;0,RANK(P1105,(N1105:P1105,Q1105:AE1105)),0)</f>
        <v>3</v>
      </c>
      <c r="G1105" s="1">
        <f t="shared" si="468"/>
        <v>1821</v>
      </c>
      <c r="H1105" s="2">
        <f t="shared" si="469"/>
        <v>0.6769516728624535</v>
      </c>
      <c r="I1105" s="2"/>
      <c r="J1105" s="2">
        <f t="shared" ref="J1105:J1136" si="471">IF($C1105=0,"-",N1105/$C1105)</f>
        <v>0.15092936802973977</v>
      </c>
      <c r="K1105" s="2">
        <f t="shared" ref="K1105:K1136" si="472">IF($C1105=0,"-",O1105/$C1105)</f>
        <v>0.82788104089219328</v>
      </c>
      <c r="L1105" s="2">
        <f t="shared" ref="L1105:L1136" si="473">IF($C1105=0,"-",P1105/$C1105)</f>
        <v>1.0780669144981412E-2</v>
      </c>
      <c r="M1105" s="2">
        <f t="shared" ref="M1105:M1136" si="474">IF(C1105=0,"-",(1-J1105-K1105-L1105))</f>
        <v>1.0408921933085537E-2</v>
      </c>
      <c r="N1105" s="38">
        <v>406</v>
      </c>
      <c r="O1105" s="38">
        <v>2227</v>
      </c>
      <c r="P1105" s="38">
        <v>29</v>
      </c>
      <c r="Q1105" s="38">
        <v>12</v>
      </c>
      <c r="R1105" s="38">
        <v>16</v>
      </c>
      <c r="S1105" s="38"/>
      <c r="T1105" s="38">
        <v>0</v>
      </c>
      <c r="U1105" s="38">
        <v>0</v>
      </c>
      <c r="V1105" s="38"/>
      <c r="W1105" s="38">
        <v>0</v>
      </c>
      <c r="X1105" s="38">
        <v>0</v>
      </c>
      <c r="Y1105" s="38">
        <v>0</v>
      </c>
      <c r="Z1105" s="38">
        <v>0</v>
      </c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>
        <v>0</v>
      </c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  <c r="BA1105" s="3">
        <f>IF(Q1105&gt;0,RANK(Q1105,(N1105:P1105,Q1105:AE1105)),0)</f>
        <v>5</v>
      </c>
      <c r="BB1105" s="3">
        <f>IF(R1105&gt;0,RANK(R1105,(N1105:P1105,Q1105:AE1105)),0)</f>
        <v>4</v>
      </c>
      <c r="BC1105" s="3">
        <f>IF(S1105&gt;0,RANK(S1105,(N1105:P1105,Q1105:AE1105)),0)</f>
        <v>0</v>
      </c>
      <c r="BD1105" s="3">
        <f>IF(T1105&gt;0,RANK(T1105,(N1105:P1105,Q1105:AE1105)),0)</f>
        <v>0</v>
      </c>
      <c r="BE1105" s="2">
        <f t="shared" ref="BE1105:BE1136" si="475">IF($C1105=0,"-",Q1105/$C1105)</f>
        <v>4.4609665427509295E-3</v>
      </c>
      <c r="BF1105" s="2">
        <f t="shared" ref="BF1105:BF1136" si="476">IF($C1105=0,"-",R1105/$C1105)</f>
        <v>5.9479553903345724E-3</v>
      </c>
      <c r="BG1105" s="2">
        <f t="shared" ref="BG1105:BG1136" si="477">IF($C1105=0,"-",S1105/$C1105)</f>
        <v>0</v>
      </c>
      <c r="BH1105" s="2">
        <f t="shared" ref="BH1105:BH1136" si="478">IF($C1105=0,"-",T1105/$C1105)</f>
        <v>0</v>
      </c>
      <c r="BJ1105" t="s">
        <v>96</v>
      </c>
      <c r="BK1105" t="s">
        <v>989</v>
      </c>
      <c r="BL1105">
        <v>5</v>
      </c>
      <c r="BN1105">
        <v>0</v>
      </c>
      <c r="BO1105" s="60">
        <v>21</v>
      </c>
      <c r="BP1105" s="62">
        <v>129</v>
      </c>
      <c r="BQ1105" s="66">
        <f t="shared" ref="BQ1105:BQ1136" si="479">1000*BO1105+BP1105</f>
        <v>21129</v>
      </c>
      <c r="BR1105" s="66">
        <f t="shared" si="456"/>
        <v>21129</v>
      </c>
      <c r="BS1105" s="3" t="s">
        <v>3083</v>
      </c>
      <c r="CE1105" s="38">
        <f t="shared" ref="CE1105:CE1136" si="480">C1105</f>
        <v>2690</v>
      </c>
    </row>
    <row r="1106" spans="1:83" ht="14" hidden="1" customHeight="1" outlineLevel="1" x14ac:dyDescent="0.2">
      <c r="A1106" t="s">
        <v>549</v>
      </c>
      <c r="B1106" t="s">
        <v>989</v>
      </c>
      <c r="C1106" s="1">
        <f t="shared" si="470"/>
        <v>4357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>IF(P1106&gt;0,RANK(P1106,(N1106:P1106,Q1106:AE1106)),0)</f>
        <v>3</v>
      </c>
      <c r="G1106" s="1">
        <f t="shared" si="468"/>
        <v>3526</v>
      </c>
      <c r="H1106" s="2">
        <f t="shared" si="469"/>
        <v>0.80927243516180858</v>
      </c>
      <c r="I1106" s="2"/>
      <c r="J1106" s="2">
        <f t="shared" si="471"/>
        <v>8.7675005737893053E-2</v>
      </c>
      <c r="K1106" s="2">
        <f t="shared" si="472"/>
        <v>0.89694744089970158</v>
      </c>
      <c r="L1106" s="2">
        <f t="shared" si="473"/>
        <v>8.2625659857700259E-3</v>
      </c>
      <c r="M1106" s="2">
        <f t="shared" si="474"/>
        <v>7.1149873766354014E-3</v>
      </c>
      <c r="N1106" s="38">
        <v>382</v>
      </c>
      <c r="O1106" s="38">
        <v>3908</v>
      </c>
      <c r="P1106" s="38">
        <v>36</v>
      </c>
      <c r="Q1106" s="38">
        <v>12</v>
      </c>
      <c r="R1106" s="38">
        <v>16</v>
      </c>
      <c r="S1106" s="38"/>
      <c r="T1106" s="38">
        <v>0</v>
      </c>
      <c r="U1106" s="38">
        <v>0</v>
      </c>
      <c r="V1106" s="38"/>
      <c r="W1106" s="38">
        <v>0</v>
      </c>
      <c r="X1106" s="38">
        <v>0</v>
      </c>
      <c r="Y1106" s="38">
        <v>0</v>
      </c>
      <c r="Z1106" s="38">
        <v>3</v>
      </c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>
        <v>0</v>
      </c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  <c r="BA1106" s="3">
        <f>IF(Q1106&gt;0,RANK(Q1106,(N1106:P1106,Q1106:AE1106)),0)</f>
        <v>5</v>
      </c>
      <c r="BB1106" s="3">
        <f>IF(R1106&gt;0,RANK(R1106,(N1106:P1106,Q1106:AE1106)),0)</f>
        <v>4</v>
      </c>
      <c r="BC1106" s="3">
        <f>IF(S1106&gt;0,RANK(S1106,(N1106:P1106,Q1106:AE1106)),0)</f>
        <v>0</v>
      </c>
      <c r="BD1106" s="3">
        <f>IF(T1106&gt;0,RANK(T1106,(N1106:P1106,Q1106:AE1106)),0)</f>
        <v>0</v>
      </c>
      <c r="BE1106" s="2">
        <f t="shared" si="475"/>
        <v>2.754188661923342E-3</v>
      </c>
      <c r="BF1106" s="2">
        <f t="shared" si="476"/>
        <v>3.6722515492311225E-3</v>
      </c>
      <c r="BG1106" s="2">
        <f t="shared" si="477"/>
        <v>0</v>
      </c>
      <c r="BH1106" s="2">
        <f t="shared" si="478"/>
        <v>0</v>
      </c>
      <c r="BJ1106" t="s">
        <v>549</v>
      </c>
      <c r="BK1106" t="s">
        <v>989</v>
      </c>
      <c r="BL1106">
        <v>5</v>
      </c>
      <c r="BN1106">
        <v>0</v>
      </c>
      <c r="BO1106" s="60">
        <v>21</v>
      </c>
      <c r="BP1106" s="62">
        <v>131</v>
      </c>
      <c r="BQ1106" s="66">
        <f t="shared" si="479"/>
        <v>21131</v>
      </c>
      <c r="BR1106" s="66">
        <f t="shared" si="456"/>
        <v>21131</v>
      </c>
      <c r="BS1106" s="3" t="s">
        <v>3083</v>
      </c>
      <c r="CE1106" s="38">
        <f t="shared" si="480"/>
        <v>4357</v>
      </c>
    </row>
    <row r="1107" spans="1:83" ht="14" hidden="1" customHeight="1" outlineLevel="1" x14ac:dyDescent="0.2">
      <c r="A1107" t="s">
        <v>1697</v>
      </c>
      <c r="B1107" t="s">
        <v>989</v>
      </c>
      <c r="C1107" s="1">
        <f t="shared" si="470"/>
        <v>8431</v>
      </c>
      <c r="D1107" s="3">
        <f>IF(N1107&gt;0, RANK(N1107,(N1107:P1107,Q1107:AE1107)),0)</f>
        <v>2</v>
      </c>
      <c r="E1107" s="3">
        <f>IF(O1107&gt;0,RANK(O1107,(N1107:P1107,Q1107:AE1107)),0)</f>
        <v>1</v>
      </c>
      <c r="F1107" s="3">
        <f>IF(P1107&gt;0,RANK(P1107,(N1107:P1107,Q1107:AE1107)),0)</f>
        <v>3</v>
      </c>
      <c r="G1107" s="1">
        <f t="shared" si="468"/>
        <v>5391</v>
      </c>
      <c r="H1107" s="2">
        <f t="shared" si="469"/>
        <v>0.6394259281224054</v>
      </c>
      <c r="I1107" s="2"/>
      <c r="J1107" s="2">
        <f t="shared" si="471"/>
        <v>0.17281461273870241</v>
      </c>
      <c r="K1107" s="2">
        <f t="shared" si="472"/>
        <v>0.81224054086110786</v>
      </c>
      <c r="L1107" s="2">
        <f t="shared" si="473"/>
        <v>9.4887913651998581E-3</v>
      </c>
      <c r="M1107" s="2">
        <f t="shared" si="474"/>
        <v>5.4560550349898127E-3</v>
      </c>
      <c r="N1107" s="38">
        <v>1457</v>
      </c>
      <c r="O1107" s="38">
        <v>6848</v>
      </c>
      <c r="P1107" s="38">
        <v>80</v>
      </c>
      <c r="Q1107" s="38">
        <v>20</v>
      </c>
      <c r="R1107" s="38">
        <v>23</v>
      </c>
      <c r="S1107" s="38"/>
      <c r="T1107" s="38">
        <v>1</v>
      </c>
      <c r="U1107" s="38">
        <v>0</v>
      </c>
      <c r="V1107" s="38"/>
      <c r="W1107" s="38">
        <v>0</v>
      </c>
      <c r="X1107" s="38">
        <v>0</v>
      </c>
      <c r="Y1107" s="38">
        <v>0</v>
      </c>
      <c r="Z1107" s="38">
        <v>2</v>
      </c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>
        <v>0</v>
      </c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  <c r="BA1107" s="3">
        <f>IF(Q1107&gt;0,RANK(Q1107,(N1107:P1107,Q1107:AE1107)),0)</f>
        <v>5</v>
      </c>
      <c r="BB1107" s="3">
        <f>IF(R1107&gt;0,RANK(R1107,(N1107:P1107,Q1107:AE1107)),0)</f>
        <v>4</v>
      </c>
      <c r="BC1107" s="3">
        <f>IF(S1107&gt;0,RANK(S1107,(N1107:P1107,Q1107:AE1107)),0)</f>
        <v>0</v>
      </c>
      <c r="BD1107" s="3">
        <f>IF(T1107&gt;0,RANK(T1107,(N1107:P1107,Q1107:AE1107)),0)</f>
        <v>7</v>
      </c>
      <c r="BE1107" s="2">
        <f t="shared" si="475"/>
        <v>2.3721978412999645E-3</v>
      </c>
      <c r="BF1107" s="2">
        <f t="shared" si="476"/>
        <v>2.7280275174949593E-3</v>
      </c>
      <c r="BG1107" s="2">
        <f t="shared" si="477"/>
        <v>0</v>
      </c>
      <c r="BH1107" s="2">
        <f t="shared" si="478"/>
        <v>1.1860989206499822E-4</v>
      </c>
      <c r="BJ1107" t="s">
        <v>1697</v>
      </c>
      <c r="BK1107" t="s">
        <v>989</v>
      </c>
      <c r="BL1107">
        <v>5</v>
      </c>
      <c r="BN1107">
        <v>0</v>
      </c>
      <c r="BO1107" s="60">
        <v>21</v>
      </c>
      <c r="BP1107" s="62">
        <v>133</v>
      </c>
      <c r="BQ1107" s="66">
        <f t="shared" si="479"/>
        <v>21133</v>
      </c>
      <c r="BR1107" s="66">
        <f t="shared" si="456"/>
        <v>21133</v>
      </c>
      <c r="BS1107" s="3" t="s">
        <v>3083</v>
      </c>
      <c r="CE1107" s="38">
        <f t="shared" si="480"/>
        <v>8431</v>
      </c>
    </row>
    <row r="1108" spans="1:83" ht="14" hidden="1" customHeight="1" outlineLevel="1" x14ac:dyDescent="0.2">
      <c r="A1108" t="s">
        <v>2733</v>
      </c>
      <c r="B1108" t="s">
        <v>989</v>
      </c>
      <c r="C1108" s="1">
        <f t="shared" si="470"/>
        <v>5721</v>
      </c>
      <c r="D1108" s="3">
        <f>IF(N1108&gt;0, RANK(N1108,(N1108:P1108,Q1108:AE1108)),0)</f>
        <v>2</v>
      </c>
      <c r="E1108" s="3">
        <f>IF(O1108&gt;0,RANK(O1108,(N1108:P1108,Q1108:AE1108)),0)</f>
        <v>1</v>
      </c>
      <c r="F1108" s="3">
        <f>IF(P1108&gt;0,RANK(P1108,(N1108:P1108,Q1108:AE1108)),0)</f>
        <v>3</v>
      </c>
      <c r="G1108" s="1">
        <f t="shared" si="468"/>
        <v>4331</v>
      </c>
      <c r="H1108" s="2">
        <f t="shared" si="469"/>
        <v>0.75703548330711412</v>
      </c>
      <c r="I1108" s="2"/>
      <c r="J1108" s="2">
        <f t="shared" si="471"/>
        <v>0.11641321447299423</v>
      </c>
      <c r="K1108" s="2">
        <f t="shared" si="472"/>
        <v>0.87344869778010836</v>
      </c>
      <c r="L1108" s="2">
        <f t="shared" si="473"/>
        <v>5.943016955077784E-3</v>
      </c>
      <c r="M1108" s="2">
        <f t="shared" si="474"/>
        <v>4.1950707918196111E-3</v>
      </c>
      <c r="N1108" s="38">
        <v>666</v>
      </c>
      <c r="O1108" s="38">
        <v>4997</v>
      </c>
      <c r="P1108" s="38">
        <v>34</v>
      </c>
      <c r="Q1108" s="38">
        <v>12</v>
      </c>
      <c r="R1108" s="38">
        <v>9</v>
      </c>
      <c r="S1108" s="38"/>
      <c r="T1108" s="38">
        <v>0</v>
      </c>
      <c r="U1108" s="38">
        <v>0</v>
      </c>
      <c r="V1108" s="38"/>
      <c r="W1108" s="38">
        <v>0</v>
      </c>
      <c r="X1108" s="38">
        <v>0</v>
      </c>
      <c r="Y1108" s="38">
        <v>0</v>
      </c>
      <c r="Z1108" s="38">
        <v>3</v>
      </c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>
        <v>0</v>
      </c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  <c r="BA1108" s="3">
        <f>IF(Q1108&gt;0,RANK(Q1108,(N1108:P1108,Q1108:AE1108)),0)</f>
        <v>4</v>
      </c>
      <c r="BB1108" s="3">
        <f>IF(R1108&gt;0,RANK(R1108,(N1108:P1108,Q1108:AE1108)),0)</f>
        <v>5</v>
      </c>
      <c r="BC1108" s="3">
        <f>IF(S1108&gt;0,RANK(S1108,(N1108:P1108,Q1108:AE1108)),0)</f>
        <v>0</v>
      </c>
      <c r="BD1108" s="3">
        <f>IF(T1108&gt;0,RANK(T1108,(N1108:P1108,Q1108:AE1108)),0)</f>
        <v>0</v>
      </c>
      <c r="BE1108" s="2">
        <f t="shared" si="475"/>
        <v>2.097535395909806E-3</v>
      </c>
      <c r="BF1108" s="2">
        <f t="shared" si="476"/>
        <v>1.5731515469323545E-3</v>
      </c>
      <c r="BG1108" s="2">
        <f t="shared" si="477"/>
        <v>0</v>
      </c>
      <c r="BH1108" s="2">
        <f t="shared" si="478"/>
        <v>0</v>
      </c>
      <c r="BJ1108" t="s">
        <v>2733</v>
      </c>
      <c r="BK1108" t="s">
        <v>989</v>
      </c>
      <c r="BL1108">
        <v>4</v>
      </c>
      <c r="BN1108">
        <v>0</v>
      </c>
      <c r="BO1108" s="60">
        <v>21</v>
      </c>
      <c r="BP1108" s="62">
        <v>135</v>
      </c>
      <c r="BQ1108" s="66">
        <f t="shared" si="479"/>
        <v>21135</v>
      </c>
      <c r="BR1108" s="66">
        <f t="shared" si="456"/>
        <v>21135</v>
      </c>
      <c r="BS1108" s="3" t="s">
        <v>3083</v>
      </c>
      <c r="CE1108" s="38">
        <f t="shared" si="480"/>
        <v>5721</v>
      </c>
    </row>
    <row r="1109" spans="1:83" ht="14" hidden="1" customHeight="1" outlineLevel="1" x14ac:dyDescent="0.2">
      <c r="A1109" t="s">
        <v>1567</v>
      </c>
      <c r="B1109" t="s">
        <v>989</v>
      </c>
      <c r="C1109" s="1">
        <f t="shared" si="470"/>
        <v>11034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>IF(P1109&gt;0,RANK(P1109,(N1109:P1109,Q1109:AE1109)),0)</f>
        <v>3</v>
      </c>
      <c r="G1109" s="1">
        <f t="shared" si="468"/>
        <v>6753</v>
      </c>
      <c r="H1109" s="2">
        <f t="shared" si="469"/>
        <v>0.6120174007612833</v>
      </c>
      <c r="I1109" s="2"/>
      <c r="J1109" s="2">
        <f t="shared" si="471"/>
        <v>0.18850824723581658</v>
      </c>
      <c r="K1109" s="2">
        <f t="shared" si="472"/>
        <v>0.80052564799709991</v>
      </c>
      <c r="L1109" s="2">
        <f t="shared" si="473"/>
        <v>6.797172376291463E-3</v>
      </c>
      <c r="M1109" s="2">
        <f t="shared" si="474"/>
        <v>4.1689323907920213E-3</v>
      </c>
      <c r="N1109" s="38">
        <v>2080</v>
      </c>
      <c r="O1109" s="38">
        <v>8833</v>
      </c>
      <c r="P1109" s="38">
        <v>75</v>
      </c>
      <c r="Q1109" s="38">
        <v>23</v>
      </c>
      <c r="R1109" s="38">
        <v>17</v>
      </c>
      <c r="S1109" s="38"/>
      <c r="T1109" s="38">
        <v>0</v>
      </c>
      <c r="U1109" s="38">
        <v>0</v>
      </c>
      <c r="V1109" s="38"/>
      <c r="W1109" s="38">
        <v>0</v>
      </c>
      <c r="X1109" s="38">
        <v>0</v>
      </c>
      <c r="Y1109" s="38">
        <v>0</v>
      </c>
      <c r="Z1109" s="38">
        <v>6</v>
      </c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>
        <v>0</v>
      </c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  <c r="BA1109" s="3">
        <f>IF(Q1109&gt;0,RANK(Q1109,(N1109:P1109,Q1109:AE1109)),0)</f>
        <v>4</v>
      </c>
      <c r="BB1109" s="3">
        <f>IF(R1109&gt;0,RANK(R1109,(N1109:P1109,Q1109:AE1109)),0)</f>
        <v>5</v>
      </c>
      <c r="BC1109" s="3">
        <f>IF(S1109&gt;0,RANK(S1109,(N1109:P1109,Q1109:AE1109)),0)</f>
        <v>0</v>
      </c>
      <c r="BD1109" s="3">
        <f>IF(T1109&gt;0,RANK(T1109,(N1109:P1109,Q1109:AE1109)),0)</f>
        <v>0</v>
      </c>
      <c r="BE1109" s="2">
        <f t="shared" si="475"/>
        <v>2.0844661953960484E-3</v>
      </c>
      <c r="BF1109" s="2">
        <f t="shared" si="476"/>
        <v>1.5406924052927316E-3</v>
      </c>
      <c r="BG1109" s="2">
        <f t="shared" si="477"/>
        <v>0</v>
      </c>
      <c r="BH1109" s="2">
        <f t="shared" si="478"/>
        <v>0</v>
      </c>
      <c r="BJ1109" t="s">
        <v>1567</v>
      </c>
      <c r="BK1109" t="s">
        <v>989</v>
      </c>
      <c r="BL1109">
        <v>5</v>
      </c>
      <c r="BN1109">
        <v>0</v>
      </c>
      <c r="BO1109" s="60">
        <v>21</v>
      </c>
      <c r="BP1109" s="62">
        <v>137</v>
      </c>
      <c r="BQ1109" s="66">
        <f t="shared" si="479"/>
        <v>21137</v>
      </c>
      <c r="BR1109" s="66">
        <f t="shared" si="456"/>
        <v>21137</v>
      </c>
      <c r="BS1109" s="3" t="s">
        <v>3083</v>
      </c>
      <c r="CE1109" s="38">
        <f t="shared" si="480"/>
        <v>11034</v>
      </c>
    </row>
    <row r="1110" spans="1:83" ht="14" hidden="1" customHeight="1" outlineLevel="1" x14ac:dyDescent="0.2">
      <c r="A1110" t="s">
        <v>601</v>
      </c>
      <c r="B1110" t="s">
        <v>989</v>
      </c>
      <c r="C1110" s="1">
        <f t="shared" si="470"/>
        <v>4972</v>
      </c>
      <c r="D1110" s="3">
        <f>IF(N1110&gt;0, RANK(N1110,(N1110:P1110,Q1110:AE1110)),0)</f>
        <v>2</v>
      </c>
      <c r="E1110" s="3">
        <f>IF(O1110&gt;0,RANK(O1110,(N1110:P1110,Q1110:AE1110)),0)</f>
        <v>1</v>
      </c>
      <c r="F1110" s="3">
        <f>IF(P1110&gt;0,RANK(P1110,(N1110:P1110,Q1110:AE1110)),0)</f>
        <v>3</v>
      </c>
      <c r="G1110" s="1">
        <f t="shared" si="468"/>
        <v>3135</v>
      </c>
      <c r="H1110" s="2">
        <f t="shared" si="469"/>
        <v>0.63053097345132747</v>
      </c>
      <c r="I1110" s="2"/>
      <c r="J1110" s="2">
        <f t="shared" si="471"/>
        <v>0.17819790828640386</v>
      </c>
      <c r="K1110" s="2">
        <f t="shared" si="472"/>
        <v>0.80872888173773128</v>
      </c>
      <c r="L1110" s="2">
        <f t="shared" si="473"/>
        <v>8.2461786001609017E-3</v>
      </c>
      <c r="M1110" s="2">
        <f t="shared" si="474"/>
        <v>4.8270313757040172E-3</v>
      </c>
      <c r="N1110" s="38">
        <v>886</v>
      </c>
      <c r="O1110" s="38">
        <v>4021</v>
      </c>
      <c r="P1110" s="38">
        <v>41</v>
      </c>
      <c r="Q1110" s="38">
        <v>12</v>
      </c>
      <c r="R1110" s="38">
        <v>9</v>
      </c>
      <c r="S1110" s="38"/>
      <c r="T1110" s="38">
        <v>0</v>
      </c>
      <c r="U1110" s="38">
        <v>0</v>
      </c>
      <c r="V1110" s="38"/>
      <c r="W1110" s="38">
        <v>0</v>
      </c>
      <c r="X1110" s="38">
        <v>0</v>
      </c>
      <c r="Y1110" s="38">
        <v>0</v>
      </c>
      <c r="Z1110" s="38">
        <v>3</v>
      </c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>
        <v>0</v>
      </c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  <c r="BA1110" s="3">
        <f>IF(Q1110&gt;0,RANK(Q1110,(N1110:P1110,Q1110:AE1110)),0)</f>
        <v>4</v>
      </c>
      <c r="BB1110" s="3">
        <f>IF(R1110&gt;0,RANK(R1110,(N1110:P1110,Q1110:AE1110)),0)</f>
        <v>5</v>
      </c>
      <c r="BC1110" s="3">
        <f>IF(S1110&gt;0,RANK(S1110,(N1110:P1110,Q1110:AE1110)),0)</f>
        <v>0</v>
      </c>
      <c r="BD1110" s="3">
        <f>IF(T1110&gt;0,RANK(T1110,(N1110:P1110,Q1110:AE1110)),0)</f>
        <v>0</v>
      </c>
      <c r="BE1110" s="2">
        <f t="shared" si="475"/>
        <v>2.4135156878519709E-3</v>
      </c>
      <c r="BF1110" s="2">
        <f t="shared" si="476"/>
        <v>1.8101367658889783E-3</v>
      </c>
      <c r="BG1110" s="2">
        <f t="shared" si="477"/>
        <v>0</v>
      </c>
      <c r="BH1110" s="2">
        <f t="shared" si="478"/>
        <v>0</v>
      </c>
      <c r="BJ1110" t="s">
        <v>601</v>
      </c>
      <c r="BK1110" t="s">
        <v>989</v>
      </c>
      <c r="BL1110">
        <v>1</v>
      </c>
      <c r="BN1110">
        <v>0</v>
      </c>
      <c r="BO1110" s="60">
        <v>21</v>
      </c>
      <c r="BP1110" s="62">
        <v>139</v>
      </c>
      <c r="BQ1110" s="66">
        <f t="shared" si="479"/>
        <v>21139</v>
      </c>
      <c r="BR1110" s="66">
        <f t="shared" si="456"/>
        <v>21139</v>
      </c>
      <c r="BS1110" s="3" t="s">
        <v>3083</v>
      </c>
      <c r="CE1110" s="38">
        <f t="shared" si="480"/>
        <v>4972</v>
      </c>
    </row>
    <row r="1111" spans="1:83" ht="14" hidden="1" customHeight="1" outlineLevel="1" x14ac:dyDescent="0.2">
      <c r="A1111" t="s">
        <v>825</v>
      </c>
      <c r="B1111" t="s">
        <v>989</v>
      </c>
      <c r="C1111" s="1">
        <f t="shared" si="470"/>
        <v>12511</v>
      </c>
      <c r="D1111" s="3">
        <f>IF(N1111&gt;0, RANK(N1111,(N1111:P1111,Q1111:AE1111)),0)</f>
        <v>2</v>
      </c>
      <c r="E1111" s="3">
        <f>IF(O1111&gt;0,RANK(O1111,(N1111:P1111,Q1111:AE1111)),0)</f>
        <v>1</v>
      </c>
      <c r="F1111" s="3">
        <f>IF(P1111&gt;0,RANK(P1111,(N1111:P1111,Q1111:AE1111)),0)</f>
        <v>3</v>
      </c>
      <c r="G1111" s="1">
        <f t="shared" si="468"/>
        <v>6886</v>
      </c>
      <c r="H1111" s="2">
        <f t="shared" si="469"/>
        <v>0.55039565182639283</v>
      </c>
      <c r="I1111" s="2"/>
      <c r="J1111" s="2">
        <f t="shared" si="471"/>
        <v>0.21852769562784749</v>
      </c>
      <c r="K1111" s="2">
        <f t="shared" si="472"/>
        <v>0.76892334745424029</v>
      </c>
      <c r="L1111" s="2">
        <f t="shared" si="473"/>
        <v>7.9929661897530178E-3</v>
      </c>
      <c r="M1111" s="2">
        <f t="shared" si="474"/>
        <v>4.5559907281592284E-3</v>
      </c>
      <c r="N1111" s="38">
        <v>2734</v>
      </c>
      <c r="O1111" s="38">
        <v>9620</v>
      </c>
      <c r="P1111" s="38">
        <v>100</v>
      </c>
      <c r="Q1111" s="38">
        <v>33</v>
      </c>
      <c r="R1111" s="38">
        <v>16</v>
      </c>
      <c r="S1111" s="38"/>
      <c r="T1111" s="38">
        <v>0</v>
      </c>
      <c r="U1111" s="38">
        <v>0</v>
      </c>
      <c r="V1111" s="38"/>
      <c r="W1111" s="38">
        <v>2</v>
      </c>
      <c r="X1111" s="38">
        <v>3</v>
      </c>
      <c r="Y1111" s="38">
        <v>0</v>
      </c>
      <c r="Z1111" s="38">
        <v>3</v>
      </c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>
        <v>0</v>
      </c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  <c r="BA1111" s="3">
        <f>IF(Q1111&gt;0,RANK(Q1111,(N1111:P1111,Q1111:AE1111)),0)</f>
        <v>4</v>
      </c>
      <c r="BB1111" s="3">
        <f>IF(R1111&gt;0,RANK(R1111,(N1111:P1111,Q1111:AE1111)),0)</f>
        <v>5</v>
      </c>
      <c r="BC1111" s="3">
        <f>IF(S1111&gt;0,RANK(S1111,(N1111:P1111,Q1111:AE1111)),0)</f>
        <v>0</v>
      </c>
      <c r="BD1111" s="3">
        <f>IF(T1111&gt;0,RANK(T1111,(N1111:P1111,Q1111:AE1111)),0)</f>
        <v>0</v>
      </c>
      <c r="BE1111" s="2">
        <f t="shared" si="475"/>
        <v>2.6376788426184959E-3</v>
      </c>
      <c r="BF1111" s="2">
        <f t="shared" si="476"/>
        <v>1.2788745903604829E-3</v>
      </c>
      <c r="BG1111" s="2">
        <f t="shared" si="477"/>
        <v>0</v>
      </c>
      <c r="BH1111" s="2">
        <f t="shared" si="478"/>
        <v>0</v>
      </c>
      <c r="BJ1111" t="s">
        <v>825</v>
      </c>
      <c r="BK1111" t="s">
        <v>989</v>
      </c>
      <c r="BN1111">
        <v>0</v>
      </c>
      <c r="BO1111" s="60">
        <v>21</v>
      </c>
      <c r="BP1111" s="62">
        <v>141</v>
      </c>
      <c r="BQ1111" s="66">
        <f t="shared" si="479"/>
        <v>21141</v>
      </c>
      <c r="BR1111" s="66">
        <f t="shared" si="456"/>
        <v>21141</v>
      </c>
      <c r="BS1111" s="3" t="s">
        <v>3083</v>
      </c>
      <c r="CE1111" s="38">
        <f t="shared" si="480"/>
        <v>12511</v>
      </c>
    </row>
    <row r="1112" spans="1:83" ht="14" hidden="1" customHeight="1" outlineLevel="1" x14ac:dyDescent="0.2">
      <c r="A1112" t="s">
        <v>311</v>
      </c>
      <c r="B1112" t="s">
        <v>989</v>
      </c>
      <c r="C1112" s="1">
        <f t="shared" si="470"/>
        <v>4187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>IF(P1112&gt;0,RANK(P1112,(N1112:P1112,Q1112:AE1112)),0)</f>
        <v>3</v>
      </c>
      <c r="G1112" s="1">
        <f t="shared" si="468"/>
        <v>2237</v>
      </c>
      <c r="H1112" s="2">
        <f t="shared" si="469"/>
        <v>0.53427274898495347</v>
      </c>
      <c r="I1112" s="2"/>
      <c r="J1112" s="2">
        <f t="shared" si="471"/>
        <v>0.2268927633150227</v>
      </c>
      <c r="K1112" s="2">
        <f t="shared" si="472"/>
        <v>0.76116551229997609</v>
      </c>
      <c r="L1112" s="2">
        <f t="shared" si="473"/>
        <v>9.3145450203009315E-3</v>
      </c>
      <c r="M1112" s="2">
        <f t="shared" si="474"/>
        <v>2.627179364700253E-3</v>
      </c>
      <c r="N1112" s="38">
        <v>950</v>
      </c>
      <c r="O1112" s="38">
        <v>3187</v>
      </c>
      <c r="P1112" s="38">
        <v>39</v>
      </c>
      <c r="Q1112" s="38">
        <v>7</v>
      </c>
      <c r="R1112" s="38">
        <v>4</v>
      </c>
      <c r="S1112" s="38"/>
      <c r="T1112" s="38">
        <v>0</v>
      </c>
      <c r="U1112" s="38">
        <v>0</v>
      </c>
      <c r="V1112" s="38"/>
      <c r="W1112" s="38">
        <v>0</v>
      </c>
      <c r="X1112" s="38">
        <v>0</v>
      </c>
      <c r="Y1112" s="38">
        <v>0</v>
      </c>
      <c r="Z1112" s="38">
        <v>0</v>
      </c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>
        <v>0</v>
      </c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  <c r="BA1112" s="3">
        <f>IF(Q1112&gt;0,RANK(Q1112,(N1112:P1112,Q1112:AE1112)),0)</f>
        <v>4</v>
      </c>
      <c r="BB1112" s="3">
        <f>IF(R1112&gt;0,RANK(R1112,(N1112:P1112,Q1112:AE1112)),0)</f>
        <v>5</v>
      </c>
      <c r="BC1112" s="3">
        <f>IF(S1112&gt;0,RANK(S1112,(N1112:P1112,Q1112:AE1112)),0)</f>
        <v>0</v>
      </c>
      <c r="BD1112" s="3">
        <f>IF(T1112&gt;0,RANK(T1112,(N1112:P1112,Q1112:AE1112)),0)</f>
        <v>0</v>
      </c>
      <c r="BE1112" s="2">
        <f t="shared" si="475"/>
        <v>1.6718414139001673E-3</v>
      </c>
      <c r="BF1112" s="2">
        <f t="shared" si="476"/>
        <v>9.5533795080009556E-4</v>
      </c>
      <c r="BG1112" s="2">
        <f t="shared" si="477"/>
        <v>0</v>
      </c>
      <c r="BH1112" s="2">
        <f t="shared" si="478"/>
        <v>0</v>
      </c>
      <c r="BJ1112" t="s">
        <v>311</v>
      </c>
      <c r="BK1112" t="s">
        <v>989</v>
      </c>
      <c r="BL1112">
        <v>1</v>
      </c>
      <c r="BN1112">
        <v>0</v>
      </c>
      <c r="BO1112" s="60">
        <v>21</v>
      </c>
      <c r="BP1112" s="62">
        <v>143</v>
      </c>
      <c r="BQ1112" s="66">
        <f t="shared" si="479"/>
        <v>21143</v>
      </c>
      <c r="BR1112" s="66">
        <f t="shared" si="456"/>
        <v>21143</v>
      </c>
      <c r="BS1112" s="3" t="s">
        <v>3083</v>
      </c>
      <c r="CE1112" s="38">
        <f t="shared" si="480"/>
        <v>4187</v>
      </c>
    </row>
    <row r="1113" spans="1:83" ht="14" hidden="1" customHeight="1" outlineLevel="1" x14ac:dyDescent="0.2">
      <c r="A1113" t="s">
        <v>539</v>
      </c>
      <c r="B1113" t="s">
        <v>989</v>
      </c>
      <c r="C1113" s="1">
        <f t="shared" si="470"/>
        <v>31947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>IF(P1113&gt;0,RANK(P1113,(N1113:P1113,Q1113:AE1113)),0)</f>
        <v>3</v>
      </c>
      <c r="G1113" s="1">
        <f t="shared" si="468"/>
        <v>11158</v>
      </c>
      <c r="H1113" s="2">
        <f t="shared" si="469"/>
        <v>0.34926597176573698</v>
      </c>
      <c r="I1113" s="2"/>
      <c r="J1113" s="2">
        <f t="shared" si="471"/>
        <v>0.3189970889285379</v>
      </c>
      <c r="K1113" s="2">
        <f t="shared" si="472"/>
        <v>0.66826306069427488</v>
      </c>
      <c r="L1113" s="2">
        <f t="shared" si="473"/>
        <v>6.8238019219332017E-3</v>
      </c>
      <c r="M1113" s="2">
        <f t="shared" si="474"/>
        <v>5.9160484552540768E-3</v>
      </c>
      <c r="N1113" s="38">
        <v>10191</v>
      </c>
      <c r="O1113" s="38">
        <v>21349</v>
      </c>
      <c r="P1113" s="38">
        <v>218</v>
      </c>
      <c r="Q1113" s="38">
        <v>97</v>
      </c>
      <c r="R1113" s="38">
        <v>78</v>
      </c>
      <c r="S1113" s="38"/>
      <c r="T1113" s="38">
        <v>2</v>
      </c>
      <c r="U1113" s="38">
        <v>2</v>
      </c>
      <c r="V1113" s="38"/>
      <c r="W1113" s="38">
        <v>0</v>
      </c>
      <c r="X1113" s="38">
        <v>6</v>
      </c>
      <c r="Y1113" s="38">
        <v>0</v>
      </c>
      <c r="Z1113" s="38">
        <v>4</v>
      </c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>
        <v>0</v>
      </c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  <c r="BA1113" s="3">
        <f>IF(Q1113&gt;0,RANK(Q1113,(N1113:P1113,Q1113:AE1113)),0)</f>
        <v>4</v>
      </c>
      <c r="BB1113" s="3">
        <f>IF(R1113&gt;0,RANK(R1113,(N1113:P1113,Q1113:AE1113)),0)</f>
        <v>5</v>
      </c>
      <c r="BC1113" s="3">
        <f>IF(S1113&gt;0,RANK(S1113,(N1113:P1113,Q1113:AE1113)),0)</f>
        <v>0</v>
      </c>
      <c r="BD1113" s="3">
        <f>IF(T1113&gt;0,RANK(T1113,(N1113:P1113,Q1113:AE1113)),0)</f>
        <v>8</v>
      </c>
      <c r="BE1113" s="2">
        <f t="shared" si="475"/>
        <v>3.0362788368234889E-3</v>
      </c>
      <c r="BF1113" s="2">
        <f t="shared" si="476"/>
        <v>2.4415438069302284E-3</v>
      </c>
      <c r="BG1113" s="2">
        <f t="shared" si="477"/>
        <v>0</v>
      </c>
      <c r="BH1113" s="2">
        <f t="shared" si="478"/>
        <v>6.260368735718534E-5</v>
      </c>
      <c r="BJ1113" t="s">
        <v>539</v>
      </c>
      <c r="BK1113" t="s">
        <v>989</v>
      </c>
      <c r="BL1113">
        <v>1</v>
      </c>
      <c r="BN1113">
        <v>0</v>
      </c>
      <c r="BO1113" s="60">
        <v>21</v>
      </c>
      <c r="BP1113" s="62">
        <v>145</v>
      </c>
      <c r="BQ1113" s="66">
        <f t="shared" si="479"/>
        <v>21145</v>
      </c>
      <c r="BR1113" s="66">
        <f t="shared" si="456"/>
        <v>21145</v>
      </c>
      <c r="BS1113" s="3" t="s">
        <v>3083</v>
      </c>
      <c r="CE1113" s="38">
        <f t="shared" si="480"/>
        <v>31947</v>
      </c>
    </row>
    <row r="1114" spans="1:83" ht="14" hidden="1" customHeight="1" outlineLevel="1" x14ac:dyDescent="0.2">
      <c r="A1114" t="s">
        <v>162</v>
      </c>
      <c r="B1114" t="s">
        <v>989</v>
      </c>
      <c r="C1114" s="1">
        <f t="shared" si="470"/>
        <v>6212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>IF(P1114&gt;0,RANK(P1114,(N1114:P1114,Q1114:AE1114)),0)</f>
        <v>3</v>
      </c>
      <c r="G1114" s="1">
        <f t="shared" si="468"/>
        <v>4890</v>
      </c>
      <c r="H1114" s="2">
        <f t="shared" si="469"/>
        <v>0.78718609143593044</v>
      </c>
      <c r="I1114" s="2"/>
      <c r="J1114" s="2">
        <f t="shared" si="471"/>
        <v>0.10318737926593689</v>
      </c>
      <c r="K1114" s="2">
        <f t="shared" si="472"/>
        <v>0.89037347070186734</v>
      </c>
      <c r="L1114" s="2">
        <f t="shared" si="473"/>
        <v>4.1854475209272372E-3</v>
      </c>
      <c r="M1114" s="2">
        <f t="shared" si="474"/>
        <v>2.2537025112685134E-3</v>
      </c>
      <c r="N1114" s="38">
        <v>641</v>
      </c>
      <c r="O1114" s="38">
        <v>5531</v>
      </c>
      <c r="P1114" s="38">
        <v>26</v>
      </c>
      <c r="Q1114" s="38">
        <v>9</v>
      </c>
      <c r="R1114" s="38">
        <v>4</v>
      </c>
      <c r="S1114" s="38"/>
      <c r="T1114" s="38">
        <v>0</v>
      </c>
      <c r="U1114" s="38">
        <v>1</v>
      </c>
      <c r="V1114" s="38"/>
      <c r="W1114" s="38">
        <v>0</v>
      </c>
      <c r="X1114" s="38">
        <v>0</v>
      </c>
      <c r="Y1114" s="38">
        <v>0</v>
      </c>
      <c r="Z1114" s="38">
        <v>0</v>
      </c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>
        <v>0</v>
      </c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  <c r="BA1114" s="3">
        <f>IF(Q1114&gt;0,RANK(Q1114,(N1114:P1114,Q1114:AE1114)),0)</f>
        <v>4</v>
      </c>
      <c r="BB1114" s="3">
        <f>IF(R1114&gt;0,RANK(R1114,(N1114:P1114,Q1114:AE1114)),0)</f>
        <v>5</v>
      </c>
      <c r="BC1114" s="3">
        <f>IF(S1114&gt;0,RANK(S1114,(N1114:P1114,Q1114:AE1114)),0)</f>
        <v>0</v>
      </c>
      <c r="BD1114" s="3">
        <f>IF(T1114&gt;0,RANK(T1114,(N1114:P1114,Q1114:AE1114)),0)</f>
        <v>0</v>
      </c>
      <c r="BE1114" s="2">
        <f t="shared" si="475"/>
        <v>1.4488087572440437E-3</v>
      </c>
      <c r="BF1114" s="2">
        <f t="shared" si="476"/>
        <v>6.43915003219575E-4</v>
      </c>
      <c r="BG1114" s="2">
        <f t="shared" si="477"/>
        <v>0</v>
      </c>
      <c r="BH1114" s="2">
        <f t="shared" si="478"/>
        <v>0</v>
      </c>
      <c r="BJ1114" t="s">
        <v>162</v>
      </c>
      <c r="BK1114" t="s">
        <v>989</v>
      </c>
      <c r="BL1114">
        <v>5</v>
      </c>
      <c r="BN1114">
        <v>0</v>
      </c>
      <c r="BO1114" s="60">
        <v>21</v>
      </c>
      <c r="BP1114" s="62">
        <v>147</v>
      </c>
      <c r="BQ1114" s="66">
        <f t="shared" si="479"/>
        <v>21147</v>
      </c>
      <c r="BR1114" s="66">
        <f t="shared" si="456"/>
        <v>21147</v>
      </c>
      <c r="BS1114" s="3" t="s">
        <v>3083</v>
      </c>
      <c r="CE1114" s="38">
        <f t="shared" si="480"/>
        <v>6212</v>
      </c>
    </row>
    <row r="1115" spans="1:83" ht="14" hidden="1" customHeight="1" outlineLevel="1" x14ac:dyDescent="0.2">
      <c r="A1115" t="s">
        <v>114</v>
      </c>
      <c r="B1115" t="s">
        <v>989</v>
      </c>
      <c r="C1115" s="1">
        <f t="shared" si="470"/>
        <v>4634</v>
      </c>
      <c r="D1115" s="3">
        <f>IF(N1115&gt;0, RANK(N1115,(N1115:P1115,Q1115:AE1115)),0)</f>
        <v>2</v>
      </c>
      <c r="E1115" s="3">
        <f>IF(O1115&gt;0,RANK(O1115,(N1115:P1115,Q1115:AE1115)),0)</f>
        <v>1</v>
      </c>
      <c r="F1115" s="3">
        <f>IF(P1115&gt;0,RANK(P1115,(N1115:P1115,Q1115:AE1115)),0)</f>
        <v>3</v>
      </c>
      <c r="G1115" s="1">
        <f t="shared" si="468"/>
        <v>2589</v>
      </c>
      <c r="H1115" s="2">
        <f t="shared" si="469"/>
        <v>0.55869659041864483</v>
      </c>
      <c r="I1115" s="2"/>
      <c r="J1115" s="2">
        <f t="shared" si="471"/>
        <v>0.21342252913249893</v>
      </c>
      <c r="K1115" s="2">
        <f t="shared" si="472"/>
        <v>0.77211911955114376</v>
      </c>
      <c r="L1115" s="2">
        <f t="shared" si="473"/>
        <v>9.7108329736728533E-3</v>
      </c>
      <c r="M1115" s="2">
        <f t="shared" si="474"/>
        <v>4.7475183426844564E-3</v>
      </c>
      <c r="N1115" s="38">
        <v>989</v>
      </c>
      <c r="O1115" s="38">
        <v>3578</v>
      </c>
      <c r="P1115" s="38">
        <v>45</v>
      </c>
      <c r="Q1115" s="38">
        <v>10</v>
      </c>
      <c r="R1115" s="38">
        <v>10</v>
      </c>
      <c r="S1115" s="38"/>
      <c r="T1115" s="38">
        <v>1</v>
      </c>
      <c r="U1115" s="38">
        <v>0</v>
      </c>
      <c r="V1115" s="38"/>
      <c r="W1115" s="38">
        <v>0</v>
      </c>
      <c r="X1115" s="38">
        <v>0</v>
      </c>
      <c r="Y1115" s="38">
        <v>0</v>
      </c>
      <c r="Z1115" s="38">
        <v>1</v>
      </c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>
        <v>0</v>
      </c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  <c r="BA1115" s="3">
        <f>IF(Q1115&gt;0,RANK(Q1115,(N1115:P1115,Q1115:AE1115)),0)</f>
        <v>4</v>
      </c>
      <c r="BB1115" s="3">
        <f>IF(R1115&gt;0,RANK(R1115,(N1115:P1115,Q1115:AE1115)),0)</f>
        <v>4</v>
      </c>
      <c r="BC1115" s="3">
        <f>IF(S1115&gt;0,RANK(S1115,(N1115:P1115,Q1115:AE1115)),0)</f>
        <v>0</v>
      </c>
      <c r="BD1115" s="3">
        <f>IF(T1115&gt;0,RANK(T1115,(N1115:P1115,Q1115:AE1115)),0)</f>
        <v>6</v>
      </c>
      <c r="BE1115" s="2">
        <f t="shared" si="475"/>
        <v>2.1579628830384117E-3</v>
      </c>
      <c r="BF1115" s="2">
        <f t="shared" si="476"/>
        <v>2.1579628830384117E-3</v>
      </c>
      <c r="BG1115" s="2">
        <f t="shared" si="477"/>
        <v>0</v>
      </c>
      <c r="BH1115" s="2">
        <f t="shared" si="478"/>
        <v>2.1579628830384117E-4</v>
      </c>
      <c r="BJ1115" t="s">
        <v>114</v>
      </c>
      <c r="BK1115" t="s">
        <v>989</v>
      </c>
      <c r="BL1115">
        <v>2</v>
      </c>
      <c r="BN1115">
        <v>0</v>
      </c>
      <c r="BO1115" s="60">
        <v>21</v>
      </c>
      <c r="BP1115" s="62">
        <v>149</v>
      </c>
      <c r="BQ1115" s="66">
        <f t="shared" si="479"/>
        <v>21149</v>
      </c>
      <c r="BR1115" s="66">
        <f t="shared" si="456"/>
        <v>21149</v>
      </c>
      <c r="BS1115" s="3" t="s">
        <v>3083</v>
      </c>
      <c r="CE1115" s="38">
        <f t="shared" si="480"/>
        <v>4634</v>
      </c>
    </row>
    <row r="1116" spans="1:83" ht="14" hidden="1" customHeight="1" outlineLevel="1" x14ac:dyDescent="0.2">
      <c r="A1116" t="s">
        <v>1618</v>
      </c>
      <c r="B1116" t="s">
        <v>989</v>
      </c>
      <c r="C1116" s="1">
        <f t="shared" si="470"/>
        <v>45188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>IF(P1116&gt;0,RANK(P1116,(N1116:P1116,Q1116:AE1116)),0)</f>
        <v>3</v>
      </c>
      <c r="G1116" s="1">
        <f t="shared" si="468"/>
        <v>13950</v>
      </c>
      <c r="H1116" s="2">
        <f t="shared" si="469"/>
        <v>0.30871027706470744</v>
      </c>
      <c r="I1116" s="2"/>
      <c r="J1116" s="2">
        <f t="shared" si="471"/>
        <v>0.33592989289191821</v>
      </c>
      <c r="K1116" s="2">
        <f t="shared" si="472"/>
        <v>0.64464016995662565</v>
      </c>
      <c r="L1116" s="2">
        <f t="shared" si="473"/>
        <v>1.0046915110206249E-2</v>
      </c>
      <c r="M1116" s="2">
        <f t="shared" si="474"/>
        <v>9.383022041249885E-3</v>
      </c>
      <c r="N1116" s="38">
        <v>15180</v>
      </c>
      <c r="O1116" s="38">
        <v>29130</v>
      </c>
      <c r="P1116" s="38">
        <v>454</v>
      </c>
      <c r="Q1116" s="38">
        <v>174</v>
      </c>
      <c r="R1116" s="38">
        <v>200</v>
      </c>
      <c r="S1116" s="38"/>
      <c r="T1116" s="38">
        <v>4</v>
      </c>
      <c r="U1116" s="38">
        <v>1</v>
      </c>
      <c r="V1116" s="38"/>
      <c r="W1116" s="38">
        <v>1</v>
      </c>
      <c r="X1116" s="38">
        <v>18</v>
      </c>
      <c r="Y1116" s="38">
        <v>0</v>
      </c>
      <c r="Z1116" s="38">
        <v>26</v>
      </c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>
        <v>0</v>
      </c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  <c r="BA1116" s="3">
        <f>IF(Q1116&gt;0,RANK(Q1116,(N1116:P1116,Q1116:AE1116)),0)</f>
        <v>5</v>
      </c>
      <c r="BB1116" s="3">
        <f>IF(R1116&gt;0,RANK(R1116,(N1116:P1116,Q1116:AE1116)),0)</f>
        <v>4</v>
      </c>
      <c r="BC1116" s="3">
        <f>IF(S1116&gt;0,RANK(S1116,(N1116:P1116,Q1116:AE1116)),0)</f>
        <v>0</v>
      </c>
      <c r="BD1116" s="3">
        <f>IF(T1116&gt;0,RANK(T1116,(N1116:P1116,Q1116:AE1116)),0)</f>
        <v>8</v>
      </c>
      <c r="BE1116" s="2">
        <f t="shared" si="475"/>
        <v>3.8505797999468885E-3</v>
      </c>
      <c r="BF1116" s="2">
        <f t="shared" si="476"/>
        <v>4.4259537930424007E-3</v>
      </c>
      <c r="BG1116" s="2">
        <f t="shared" si="477"/>
        <v>0</v>
      </c>
      <c r="BH1116" s="2">
        <f t="shared" si="478"/>
        <v>8.851907586084801E-5</v>
      </c>
      <c r="BJ1116" t="s">
        <v>1618</v>
      </c>
      <c r="BK1116" t="s">
        <v>989</v>
      </c>
      <c r="BL1116">
        <v>6</v>
      </c>
      <c r="BN1116">
        <v>0</v>
      </c>
      <c r="BO1116" s="60">
        <v>21</v>
      </c>
      <c r="BP1116" s="62">
        <v>151</v>
      </c>
      <c r="BQ1116" s="66">
        <f t="shared" si="479"/>
        <v>21151</v>
      </c>
      <c r="BR1116" s="66">
        <f t="shared" si="456"/>
        <v>21151</v>
      </c>
      <c r="BS1116" s="3" t="s">
        <v>3083</v>
      </c>
      <c r="CE1116" s="38">
        <f t="shared" si="480"/>
        <v>45188</v>
      </c>
    </row>
    <row r="1117" spans="1:83" ht="14" hidden="1" customHeight="1" outlineLevel="1" x14ac:dyDescent="0.2">
      <c r="A1117" t="s">
        <v>536</v>
      </c>
      <c r="B1117" t="s">
        <v>989</v>
      </c>
      <c r="C1117" s="1">
        <f t="shared" si="470"/>
        <v>5274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>IF(P1117&gt;0,RANK(P1117,(N1117:P1117,Q1117:AE1117)),0)</f>
        <v>3</v>
      </c>
      <c r="G1117" s="1">
        <f t="shared" si="468"/>
        <v>3379</v>
      </c>
      <c r="H1117" s="2">
        <f t="shared" si="469"/>
        <v>0.64069017823284036</v>
      </c>
      <c r="I1117" s="2"/>
      <c r="J1117" s="2">
        <f t="shared" si="471"/>
        <v>0.17235494880546076</v>
      </c>
      <c r="K1117" s="2">
        <f t="shared" si="472"/>
        <v>0.81304512703830112</v>
      </c>
      <c r="L1117" s="2">
        <f t="shared" si="473"/>
        <v>8.5324232081911266E-3</v>
      </c>
      <c r="M1117" s="2">
        <f t="shared" si="474"/>
        <v>6.0675009480469933E-3</v>
      </c>
      <c r="N1117" s="38">
        <v>909</v>
      </c>
      <c r="O1117" s="38">
        <v>4288</v>
      </c>
      <c r="P1117" s="38">
        <v>45</v>
      </c>
      <c r="Q1117" s="38">
        <v>13</v>
      </c>
      <c r="R1117" s="38">
        <v>16</v>
      </c>
      <c r="S1117" s="38"/>
      <c r="T1117" s="38">
        <v>0</v>
      </c>
      <c r="U1117" s="38">
        <v>0</v>
      </c>
      <c r="V1117" s="38"/>
      <c r="W1117" s="38">
        <v>0</v>
      </c>
      <c r="X1117" s="38">
        <v>0</v>
      </c>
      <c r="Y1117" s="38">
        <v>0</v>
      </c>
      <c r="Z1117" s="38">
        <v>3</v>
      </c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>
        <v>0</v>
      </c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  <c r="BA1117" s="3">
        <f>IF(Q1117&gt;0,RANK(Q1117,(N1117:P1117,Q1117:AE1117)),0)</f>
        <v>5</v>
      </c>
      <c r="BB1117" s="3">
        <f>IF(R1117&gt;0,RANK(R1117,(N1117:P1117,Q1117:AE1117)),0)</f>
        <v>4</v>
      </c>
      <c r="BC1117" s="3">
        <f>IF(S1117&gt;0,RANK(S1117,(N1117:P1117,Q1117:AE1117)),0)</f>
        <v>0</v>
      </c>
      <c r="BD1117" s="3">
        <f>IF(T1117&gt;0,RANK(T1117,(N1117:P1117,Q1117:AE1117)),0)</f>
        <v>0</v>
      </c>
      <c r="BE1117" s="2">
        <f t="shared" si="475"/>
        <v>2.4649222601441033E-3</v>
      </c>
      <c r="BF1117" s="2">
        <f t="shared" si="476"/>
        <v>3.0337504740235114E-3</v>
      </c>
      <c r="BG1117" s="2">
        <f t="shared" si="477"/>
        <v>0</v>
      </c>
      <c r="BH1117" s="2">
        <f t="shared" si="478"/>
        <v>0</v>
      </c>
      <c r="BJ1117" t="s">
        <v>536</v>
      </c>
      <c r="BK1117" t="s">
        <v>989</v>
      </c>
      <c r="BL1117">
        <v>5</v>
      </c>
      <c r="BN1117">
        <v>0</v>
      </c>
      <c r="BO1117" s="60">
        <v>21</v>
      </c>
      <c r="BP1117" s="62">
        <v>153</v>
      </c>
      <c r="BQ1117" s="66">
        <f t="shared" si="479"/>
        <v>21153</v>
      </c>
      <c r="BR1117" s="66">
        <f t="shared" si="456"/>
        <v>21153</v>
      </c>
      <c r="BS1117" s="3" t="s">
        <v>3083</v>
      </c>
      <c r="CE1117" s="38">
        <f t="shared" si="480"/>
        <v>5274</v>
      </c>
    </row>
    <row r="1118" spans="1:83" ht="14" hidden="1" customHeight="1" outlineLevel="1" x14ac:dyDescent="0.2">
      <c r="A1118" t="s">
        <v>1791</v>
      </c>
      <c r="B1118" t="s">
        <v>989</v>
      </c>
      <c r="C1118" s="1">
        <f t="shared" si="470"/>
        <v>9101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>IF(P1118&gt;0,RANK(P1118,(N1118:P1118,Q1118:AE1118)),0)</f>
        <v>3</v>
      </c>
      <c r="G1118" s="1">
        <f t="shared" si="468"/>
        <v>3960</v>
      </c>
      <c r="H1118" s="2">
        <f t="shared" si="469"/>
        <v>0.4351170201076805</v>
      </c>
      <c r="I1118" s="2"/>
      <c r="J1118" s="2">
        <f t="shared" si="471"/>
        <v>0.27612350291176796</v>
      </c>
      <c r="K1118" s="2">
        <f t="shared" si="472"/>
        <v>0.7112405230194484</v>
      </c>
      <c r="L1118" s="2">
        <f t="shared" si="473"/>
        <v>8.9001208658389189E-3</v>
      </c>
      <c r="M1118" s="2">
        <f t="shared" si="474"/>
        <v>3.7358532029447764E-3</v>
      </c>
      <c r="N1118" s="38">
        <v>2513</v>
      </c>
      <c r="O1118" s="38">
        <v>6473</v>
      </c>
      <c r="P1118" s="38">
        <v>81</v>
      </c>
      <c r="Q1118" s="38">
        <v>15</v>
      </c>
      <c r="R1118" s="38">
        <v>16</v>
      </c>
      <c r="S1118" s="38"/>
      <c r="T1118" s="38">
        <v>0</v>
      </c>
      <c r="U1118" s="38">
        <v>0</v>
      </c>
      <c r="V1118" s="38"/>
      <c r="W1118" s="38">
        <v>1</v>
      </c>
      <c r="X1118" s="38">
        <v>0</v>
      </c>
      <c r="Y1118" s="38">
        <v>0</v>
      </c>
      <c r="Z1118" s="38">
        <v>2</v>
      </c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>
        <v>0</v>
      </c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  <c r="BA1118" s="3">
        <f>IF(Q1118&gt;0,RANK(Q1118,(N1118:P1118,Q1118:AE1118)),0)</f>
        <v>5</v>
      </c>
      <c r="BB1118" s="3">
        <f>IF(R1118&gt;0,RANK(R1118,(N1118:P1118,Q1118:AE1118)),0)</f>
        <v>4</v>
      </c>
      <c r="BC1118" s="3">
        <f>IF(S1118&gt;0,RANK(S1118,(N1118:P1118,Q1118:AE1118)),0)</f>
        <v>0</v>
      </c>
      <c r="BD1118" s="3">
        <f>IF(T1118&gt;0,RANK(T1118,(N1118:P1118,Q1118:AE1118)),0)</f>
        <v>0</v>
      </c>
      <c r="BE1118" s="2">
        <f t="shared" si="475"/>
        <v>1.6481705307109108E-3</v>
      </c>
      <c r="BF1118" s="2">
        <f t="shared" si="476"/>
        <v>1.7580485660916383E-3</v>
      </c>
      <c r="BG1118" s="2">
        <f t="shared" si="477"/>
        <v>0</v>
      </c>
      <c r="BH1118" s="2">
        <f t="shared" si="478"/>
        <v>0</v>
      </c>
      <c r="BJ1118" t="s">
        <v>1791</v>
      </c>
      <c r="BK1118" t="s">
        <v>989</v>
      </c>
      <c r="BL1118">
        <v>1</v>
      </c>
      <c r="BN1118">
        <v>0</v>
      </c>
      <c r="BO1118" s="60">
        <v>21</v>
      </c>
      <c r="BP1118" s="62">
        <v>155</v>
      </c>
      <c r="BQ1118" s="66">
        <f t="shared" si="479"/>
        <v>21155</v>
      </c>
      <c r="BR1118" s="66">
        <f t="shared" si="456"/>
        <v>21155</v>
      </c>
      <c r="BS1118" s="3" t="s">
        <v>3083</v>
      </c>
      <c r="CE1118" s="38">
        <f t="shared" si="480"/>
        <v>9101</v>
      </c>
    </row>
    <row r="1119" spans="1:83" ht="14" hidden="1" customHeight="1" outlineLevel="1" x14ac:dyDescent="0.2">
      <c r="A1119" t="s">
        <v>1812</v>
      </c>
      <c r="B1119" t="s">
        <v>989</v>
      </c>
      <c r="C1119" s="1">
        <f t="shared" si="470"/>
        <v>17602</v>
      </c>
      <c r="D1119" s="3">
        <f>IF(N1119&gt;0, RANK(N1119,(N1119:P1119,Q1119:AE1119)),0)</f>
        <v>2</v>
      </c>
      <c r="E1119" s="3">
        <f>IF(O1119&gt;0,RANK(O1119,(N1119:P1119,Q1119:AE1119)),0)</f>
        <v>1</v>
      </c>
      <c r="F1119" s="3">
        <f>IF(P1119&gt;0,RANK(P1119,(N1119:P1119,Q1119:AE1119)),0)</f>
        <v>3</v>
      </c>
      <c r="G1119" s="1">
        <f t="shared" si="468"/>
        <v>9977</v>
      </c>
      <c r="H1119" s="2">
        <f t="shared" si="469"/>
        <v>0.5668105897057153</v>
      </c>
      <c r="I1119" s="2"/>
      <c r="J1119" s="2">
        <f t="shared" si="471"/>
        <v>0.21020338597886604</v>
      </c>
      <c r="K1119" s="2">
        <f t="shared" si="472"/>
        <v>0.7770139756845813</v>
      </c>
      <c r="L1119" s="2">
        <f t="shared" si="473"/>
        <v>7.6695830019315988E-3</v>
      </c>
      <c r="M1119" s="2">
        <f t="shared" si="474"/>
        <v>5.1130553346210887E-3</v>
      </c>
      <c r="N1119" s="38">
        <v>3700</v>
      </c>
      <c r="O1119" s="38">
        <v>13677</v>
      </c>
      <c r="P1119" s="38">
        <v>135</v>
      </c>
      <c r="Q1119" s="38">
        <v>46</v>
      </c>
      <c r="R1119" s="38">
        <v>36</v>
      </c>
      <c r="S1119" s="38"/>
      <c r="T1119" s="38">
        <v>1</v>
      </c>
      <c r="U1119" s="38">
        <v>0</v>
      </c>
      <c r="V1119" s="38"/>
      <c r="W1119" s="38">
        <v>2</v>
      </c>
      <c r="X1119" s="38">
        <v>0</v>
      </c>
      <c r="Y1119" s="38">
        <v>0</v>
      </c>
      <c r="Z1119" s="38">
        <v>5</v>
      </c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>
        <v>0</v>
      </c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  <c r="BA1119" s="3">
        <f>IF(Q1119&gt;0,RANK(Q1119,(N1119:P1119,Q1119:AE1119)),0)</f>
        <v>4</v>
      </c>
      <c r="BB1119" s="3">
        <f>IF(R1119&gt;0,RANK(R1119,(N1119:P1119,Q1119:AE1119)),0)</f>
        <v>5</v>
      </c>
      <c r="BC1119" s="3">
        <f>IF(S1119&gt;0,RANK(S1119,(N1119:P1119,Q1119:AE1119)),0)</f>
        <v>0</v>
      </c>
      <c r="BD1119" s="3">
        <f>IF(T1119&gt;0,RANK(T1119,(N1119:P1119,Q1119:AE1119)),0)</f>
        <v>8</v>
      </c>
      <c r="BE1119" s="2">
        <f t="shared" si="475"/>
        <v>2.6133393932507671E-3</v>
      </c>
      <c r="BF1119" s="2">
        <f t="shared" si="476"/>
        <v>2.0452221338484265E-3</v>
      </c>
      <c r="BG1119" s="2">
        <f t="shared" si="477"/>
        <v>0</v>
      </c>
      <c r="BH1119" s="2">
        <f t="shared" si="478"/>
        <v>5.6811725940234061E-5</v>
      </c>
      <c r="BJ1119" t="s">
        <v>1812</v>
      </c>
      <c r="BK1119" t="s">
        <v>989</v>
      </c>
      <c r="BL1119">
        <v>1</v>
      </c>
      <c r="BN1119">
        <v>0</v>
      </c>
      <c r="BO1119" s="60">
        <v>21</v>
      </c>
      <c r="BP1119" s="62">
        <v>157</v>
      </c>
      <c r="BQ1119" s="66">
        <f t="shared" si="479"/>
        <v>21157</v>
      </c>
      <c r="BR1119" s="66">
        <f t="shared" si="456"/>
        <v>21157</v>
      </c>
      <c r="BS1119" s="3" t="s">
        <v>3083</v>
      </c>
      <c r="CE1119" s="38">
        <f t="shared" si="480"/>
        <v>17602</v>
      </c>
    </row>
    <row r="1120" spans="1:83" ht="14" hidden="1" customHeight="1" outlineLevel="1" x14ac:dyDescent="0.2">
      <c r="A1120" t="s">
        <v>1</v>
      </c>
      <c r="B1120" t="s">
        <v>989</v>
      </c>
      <c r="C1120" s="1">
        <f t="shared" si="470"/>
        <v>3655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>IF(P1120&gt;0,RANK(P1120,(N1120:P1120,Q1120:AE1120)),0)</f>
        <v>3</v>
      </c>
      <c r="G1120" s="1">
        <f t="shared" si="468"/>
        <v>3056</v>
      </c>
      <c r="H1120" s="2">
        <f t="shared" si="469"/>
        <v>0.83611491108071134</v>
      </c>
      <c r="I1120" s="2"/>
      <c r="J1120" s="2">
        <f t="shared" si="471"/>
        <v>7.8522571819425444E-2</v>
      </c>
      <c r="K1120" s="2">
        <f t="shared" si="472"/>
        <v>0.9146374829001368</v>
      </c>
      <c r="L1120" s="2">
        <f t="shared" si="473"/>
        <v>3.8303693570451436E-3</v>
      </c>
      <c r="M1120" s="2">
        <f t="shared" si="474"/>
        <v>3.0095759233925989E-3</v>
      </c>
      <c r="N1120" s="38">
        <v>287</v>
      </c>
      <c r="O1120" s="38">
        <v>3343</v>
      </c>
      <c r="P1120" s="38">
        <v>14</v>
      </c>
      <c r="Q1120" s="38">
        <v>4</v>
      </c>
      <c r="R1120" s="38">
        <v>6</v>
      </c>
      <c r="S1120" s="38"/>
      <c r="T1120" s="38">
        <v>0</v>
      </c>
      <c r="U1120" s="38">
        <v>0</v>
      </c>
      <c r="V1120" s="38"/>
      <c r="W1120" s="38">
        <v>0</v>
      </c>
      <c r="X1120" s="38">
        <v>0</v>
      </c>
      <c r="Y1120" s="38">
        <v>0</v>
      </c>
      <c r="Z1120" s="38">
        <v>1</v>
      </c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>
        <v>0</v>
      </c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  <c r="BA1120" s="3">
        <f>IF(Q1120&gt;0,RANK(Q1120,(N1120:P1120,Q1120:AE1120)),0)</f>
        <v>5</v>
      </c>
      <c r="BB1120" s="3">
        <f>IF(R1120&gt;0,RANK(R1120,(N1120:P1120,Q1120:AE1120)),0)</f>
        <v>4</v>
      </c>
      <c r="BC1120" s="3">
        <f>IF(S1120&gt;0,RANK(S1120,(N1120:P1120,Q1120:AE1120)),0)</f>
        <v>0</v>
      </c>
      <c r="BD1120" s="3">
        <f>IF(T1120&gt;0,RANK(T1120,(N1120:P1120,Q1120:AE1120)),0)</f>
        <v>0</v>
      </c>
      <c r="BE1120" s="2">
        <f t="shared" si="475"/>
        <v>1.094391244870041E-3</v>
      </c>
      <c r="BF1120" s="2">
        <f t="shared" si="476"/>
        <v>1.6415868673050615E-3</v>
      </c>
      <c r="BG1120" s="2">
        <f t="shared" si="477"/>
        <v>0</v>
      </c>
      <c r="BH1120" s="2">
        <f t="shared" si="478"/>
        <v>0</v>
      </c>
      <c r="BJ1120" t="s">
        <v>1</v>
      </c>
      <c r="BK1120" t="s">
        <v>989</v>
      </c>
      <c r="BL1120">
        <v>5</v>
      </c>
      <c r="BN1120">
        <v>0</v>
      </c>
      <c r="BO1120" s="60">
        <v>21</v>
      </c>
      <c r="BP1120" s="62">
        <v>159</v>
      </c>
      <c r="BQ1120" s="66">
        <f t="shared" si="479"/>
        <v>21159</v>
      </c>
      <c r="BR1120" s="66">
        <f t="shared" si="456"/>
        <v>21159</v>
      </c>
      <c r="BS1120" s="3" t="s">
        <v>3083</v>
      </c>
      <c r="CE1120" s="38">
        <f t="shared" si="480"/>
        <v>3655</v>
      </c>
    </row>
    <row r="1121" spans="1:83" ht="14" hidden="1" customHeight="1" outlineLevel="1" x14ac:dyDescent="0.2">
      <c r="A1121" t="s">
        <v>1907</v>
      </c>
      <c r="B1121" t="s">
        <v>989</v>
      </c>
      <c r="C1121" s="1">
        <f t="shared" si="470"/>
        <v>7901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>IF(P1121&gt;0,RANK(P1121,(N1121:P1121,Q1121:AE1121)),0)</f>
        <v>3</v>
      </c>
      <c r="G1121" s="1">
        <f t="shared" si="468"/>
        <v>3451</v>
      </c>
      <c r="H1121" s="2">
        <f t="shared" si="469"/>
        <v>0.43678015441083407</v>
      </c>
      <c r="I1121" s="2"/>
      <c r="J1121" s="2">
        <f t="shared" si="471"/>
        <v>0.27464877863561576</v>
      </c>
      <c r="K1121" s="2">
        <f t="shared" si="472"/>
        <v>0.71142893304644983</v>
      </c>
      <c r="L1121" s="2">
        <f t="shared" si="473"/>
        <v>8.8596380205037337E-3</v>
      </c>
      <c r="M1121" s="2">
        <f t="shared" si="474"/>
        <v>5.0626502974306722E-3</v>
      </c>
      <c r="N1121" s="38">
        <v>2170</v>
      </c>
      <c r="O1121" s="38">
        <v>5621</v>
      </c>
      <c r="P1121" s="38">
        <v>70</v>
      </c>
      <c r="Q1121" s="38">
        <v>12</v>
      </c>
      <c r="R1121" s="38">
        <v>20</v>
      </c>
      <c r="S1121" s="38"/>
      <c r="T1121" s="38">
        <v>0</v>
      </c>
      <c r="U1121" s="38">
        <v>1</v>
      </c>
      <c r="V1121" s="38"/>
      <c r="W1121" s="38">
        <v>1</v>
      </c>
      <c r="X1121" s="38">
        <v>1</v>
      </c>
      <c r="Y1121" s="38">
        <v>0</v>
      </c>
      <c r="Z1121" s="38">
        <v>5</v>
      </c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>
        <v>0</v>
      </c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  <c r="BA1121" s="3">
        <f>IF(Q1121&gt;0,RANK(Q1121,(N1121:P1121,Q1121:AE1121)),0)</f>
        <v>5</v>
      </c>
      <c r="BB1121" s="3">
        <f>IF(R1121&gt;0,RANK(R1121,(N1121:P1121,Q1121:AE1121)),0)</f>
        <v>4</v>
      </c>
      <c r="BC1121" s="3">
        <f>IF(S1121&gt;0,RANK(S1121,(N1121:P1121,Q1121:AE1121)),0)</f>
        <v>0</v>
      </c>
      <c r="BD1121" s="3">
        <f>IF(T1121&gt;0,RANK(T1121,(N1121:P1121,Q1121:AE1121)),0)</f>
        <v>0</v>
      </c>
      <c r="BE1121" s="2">
        <f t="shared" si="475"/>
        <v>1.5187950892292116E-3</v>
      </c>
      <c r="BF1121" s="2">
        <f t="shared" si="476"/>
        <v>2.5313251487153526E-3</v>
      </c>
      <c r="BG1121" s="2">
        <f t="shared" si="477"/>
        <v>0</v>
      </c>
      <c r="BH1121" s="2">
        <f t="shared" si="478"/>
        <v>0</v>
      </c>
      <c r="BJ1121" t="s">
        <v>1907</v>
      </c>
      <c r="BK1121" t="s">
        <v>989</v>
      </c>
      <c r="BL1121">
        <v>4</v>
      </c>
      <c r="BN1121">
        <v>0</v>
      </c>
      <c r="BO1121" s="60">
        <v>21</v>
      </c>
      <c r="BP1121" s="62">
        <v>161</v>
      </c>
      <c r="BQ1121" s="66">
        <f t="shared" si="479"/>
        <v>21161</v>
      </c>
      <c r="BR1121" s="66">
        <f t="shared" si="456"/>
        <v>21161</v>
      </c>
      <c r="BS1121" s="3" t="s">
        <v>3083</v>
      </c>
      <c r="CE1121" s="38">
        <f t="shared" si="480"/>
        <v>7901</v>
      </c>
    </row>
    <row r="1122" spans="1:83" ht="14" hidden="1" customHeight="1" outlineLevel="1" x14ac:dyDescent="0.2">
      <c r="A1122" t="s">
        <v>1753</v>
      </c>
      <c r="B1122" t="s">
        <v>989</v>
      </c>
      <c r="C1122" s="1">
        <f t="shared" si="470"/>
        <v>14123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>IF(P1122&gt;0,RANK(P1122,(N1122:P1122,Q1122:AE1122)),0)</f>
        <v>3</v>
      </c>
      <c r="G1122" s="1">
        <f t="shared" si="468"/>
        <v>7351</v>
      </c>
      <c r="H1122" s="2">
        <f t="shared" si="469"/>
        <v>0.52049847766055368</v>
      </c>
      <c r="I1122" s="2"/>
      <c r="J1122" s="2">
        <f t="shared" si="471"/>
        <v>0.23217446718119381</v>
      </c>
      <c r="K1122" s="2">
        <f t="shared" si="472"/>
        <v>0.75267294484174752</v>
      </c>
      <c r="L1122" s="2">
        <f t="shared" si="473"/>
        <v>9.8421015365007438E-3</v>
      </c>
      <c r="M1122" s="2">
        <f t="shared" si="474"/>
        <v>5.3104864405579075E-3</v>
      </c>
      <c r="N1122" s="38">
        <v>3279</v>
      </c>
      <c r="O1122" s="38">
        <v>10630</v>
      </c>
      <c r="P1122" s="38">
        <v>139</v>
      </c>
      <c r="Q1122" s="38">
        <v>38</v>
      </c>
      <c r="R1122" s="38">
        <v>27</v>
      </c>
      <c r="S1122" s="38"/>
      <c r="T1122" s="38">
        <v>2</v>
      </c>
      <c r="U1122" s="38">
        <v>0</v>
      </c>
      <c r="V1122" s="38"/>
      <c r="W1122" s="38">
        <v>0</v>
      </c>
      <c r="X1122" s="38">
        <v>2</v>
      </c>
      <c r="Y1122" s="38">
        <v>0</v>
      </c>
      <c r="Z1122" s="38">
        <v>6</v>
      </c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>
        <v>0</v>
      </c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  <c r="BA1122" s="3">
        <f>IF(Q1122&gt;0,RANK(Q1122,(N1122:P1122,Q1122:AE1122)),0)</f>
        <v>4</v>
      </c>
      <c r="BB1122" s="3">
        <f>IF(R1122&gt;0,RANK(R1122,(N1122:P1122,Q1122:AE1122)),0)</f>
        <v>5</v>
      </c>
      <c r="BC1122" s="3">
        <f>IF(S1122&gt;0,RANK(S1122,(N1122:P1122,Q1122:AE1122)),0)</f>
        <v>0</v>
      </c>
      <c r="BD1122" s="3">
        <f>IF(T1122&gt;0,RANK(T1122,(N1122:P1122,Q1122:AE1122)),0)</f>
        <v>7</v>
      </c>
      <c r="BE1122" s="2">
        <f t="shared" si="475"/>
        <v>2.6906464632160307E-3</v>
      </c>
      <c r="BF1122" s="2">
        <f t="shared" si="476"/>
        <v>1.9117751186008638E-3</v>
      </c>
      <c r="BG1122" s="2">
        <f t="shared" si="477"/>
        <v>0</v>
      </c>
      <c r="BH1122" s="2">
        <f t="shared" si="478"/>
        <v>1.4161297174821214E-4</v>
      </c>
      <c r="BJ1122" t="s">
        <v>1753</v>
      </c>
      <c r="BK1122" t="s">
        <v>989</v>
      </c>
      <c r="BL1122">
        <v>2</v>
      </c>
      <c r="BN1122">
        <v>0</v>
      </c>
      <c r="BO1122" s="60">
        <v>21</v>
      </c>
      <c r="BP1122" s="62">
        <v>163</v>
      </c>
      <c r="BQ1122" s="66">
        <f t="shared" si="479"/>
        <v>21163</v>
      </c>
      <c r="BR1122" s="66">
        <f t="shared" si="456"/>
        <v>21163</v>
      </c>
      <c r="BS1122" s="3" t="s">
        <v>3083</v>
      </c>
      <c r="CE1122" s="38">
        <f t="shared" si="480"/>
        <v>14123</v>
      </c>
    </row>
    <row r="1123" spans="1:83" ht="14" hidden="1" customHeight="1" outlineLevel="1" x14ac:dyDescent="0.2">
      <c r="A1123" t="s">
        <v>1894</v>
      </c>
      <c r="B1123" t="s">
        <v>989</v>
      </c>
      <c r="C1123" s="1">
        <f t="shared" si="470"/>
        <v>3294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>IF(P1123&gt;0,RANK(P1123,(N1123:P1123,Q1123:AE1123)),0)</f>
        <v>3</v>
      </c>
      <c r="G1123" s="1">
        <f t="shared" si="468"/>
        <v>1899</v>
      </c>
      <c r="H1123" s="2">
        <f t="shared" si="469"/>
        <v>0.57650273224043713</v>
      </c>
      <c r="I1123" s="2"/>
      <c r="J1123" s="2">
        <f t="shared" si="471"/>
        <v>0.20157862780813601</v>
      </c>
      <c r="K1123" s="2">
        <f t="shared" si="472"/>
        <v>0.7780813600485732</v>
      </c>
      <c r="L1123" s="2">
        <f t="shared" si="473"/>
        <v>1.2143290831815421E-2</v>
      </c>
      <c r="M1123" s="2">
        <f t="shared" si="474"/>
        <v>8.1967213114754207E-3</v>
      </c>
      <c r="N1123" s="38">
        <v>664</v>
      </c>
      <c r="O1123" s="38">
        <v>2563</v>
      </c>
      <c r="P1123" s="38">
        <v>40</v>
      </c>
      <c r="Q1123" s="38">
        <v>8</v>
      </c>
      <c r="R1123" s="38">
        <v>12</v>
      </c>
      <c r="S1123" s="38"/>
      <c r="T1123" s="38">
        <v>0</v>
      </c>
      <c r="U1123" s="38">
        <v>0</v>
      </c>
      <c r="V1123" s="38"/>
      <c r="W1123" s="38">
        <v>0</v>
      </c>
      <c r="X1123" s="38">
        <v>2</v>
      </c>
      <c r="Y1123" s="38">
        <v>0</v>
      </c>
      <c r="Z1123" s="38">
        <v>5</v>
      </c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>
        <v>0</v>
      </c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  <c r="BA1123" s="3">
        <f>IF(Q1123&gt;0,RANK(Q1123,(N1123:P1123,Q1123:AE1123)),0)</f>
        <v>5</v>
      </c>
      <c r="BB1123" s="3">
        <f>IF(R1123&gt;0,RANK(R1123,(N1123:P1123,Q1123:AE1123)),0)</f>
        <v>4</v>
      </c>
      <c r="BC1123" s="3">
        <f>IF(S1123&gt;0,RANK(S1123,(N1123:P1123,Q1123:AE1123)),0)</f>
        <v>0</v>
      </c>
      <c r="BD1123" s="3">
        <f>IF(T1123&gt;0,RANK(T1123,(N1123:P1123,Q1123:AE1123)),0)</f>
        <v>0</v>
      </c>
      <c r="BE1123" s="2">
        <f t="shared" si="475"/>
        <v>2.4286581663630845E-3</v>
      </c>
      <c r="BF1123" s="2">
        <f t="shared" si="476"/>
        <v>3.6429872495446266E-3</v>
      </c>
      <c r="BG1123" s="2">
        <f t="shared" si="477"/>
        <v>0</v>
      </c>
      <c r="BH1123" s="2">
        <f t="shared" si="478"/>
        <v>0</v>
      </c>
      <c r="BJ1123" t="s">
        <v>1894</v>
      </c>
      <c r="BK1123" t="s">
        <v>989</v>
      </c>
      <c r="BL1123">
        <v>5</v>
      </c>
      <c r="BN1123">
        <v>0</v>
      </c>
      <c r="BO1123" s="60">
        <v>21</v>
      </c>
      <c r="BP1123" s="62">
        <v>165</v>
      </c>
      <c r="BQ1123" s="66">
        <f t="shared" si="479"/>
        <v>21165</v>
      </c>
      <c r="BR1123" s="66">
        <f t="shared" ref="BR1123:BR1186" si="481">BQ1123</f>
        <v>21165</v>
      </c>
      <c r="BS1123" s="3" t="s">
        <v>3083</v>
      </c>
      <c r="CE1123" s="38">
        <f t="shared" si="480"/>
        <v>3294</v>
      </c>
    </row>
    <row r="1124" spans="1:83" ht="14" hidden="1" customHeight="1" outlineLevel="1" x14ac:dyDescent="0.2">
      <c r="A1124" t="s">
        <v>440</v>
      </c>
      <c r="B1124" t="s">
        <v>989</v>
      </c>
      <c r="C1124" s="1">
        <f t="shared" si="470"/>
        <v>11851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>IF(P1124&gt;0,RANK(P1124,(N1124:P1124,Q1124:AE1124)),0)</f>
        <v>3</v>
      </c>
      <c r="G1124" s="1">
        <f t="shared" si="468"/>
        <v>5988</v>
      </c>
      <c r="H1124" s="2">
        <f t="shared" si="469"/>
        <v>0.50527381655556491</v>
      </c>
      <c r="I1124" s="2"/>
      <c r="J1124" s="2">
        <f t="shared" si="471"/>
        <v>0.23947346215509241</v>
      </c>
      <c r="K1124" s="2">
        <f t="shared" si="472"/>
        <v>0.74474727871065738</v>
      </c>
      <c r="L1124" s="2">
        <f t="shared" si="473"/>
        <v>9.1131550080162018E-3</v>
      </c>
      <c r="M1124" s="2">
        <f t="shared" si="474"/>
        <v>6.6661041262339547E-3</v>
      </c>
      <c r="N1124" s="38">
        <v>2838</v>
      </c>
      <c r="O1124" s="38">
        <v>8826</v>
      </c>
      <c r="P1124" s="38">
        <v>108</v>
      </c>
      <c r="Q1124" s="38">
        <v>38</v>
      </c>
      <c r="R1124" s="38">
        <v>25</v>
      </c>
      <c r="S1124" s="38"/>
      <c r="T1124" s="38">
        <v>1</v>
      </c>
      <c r="U1124" s="38">
        <v>1</v>
      </c>
      <c r="V1124" s="38"/>
      <c r="W1124" s="38">
        <v>0</v>
      </c>
      <c r="X1124" s="38">
        <v>8</v>
      </c>
      <c r="Y1124" s="38">
        <v>0</v>
      </c>
      <c r="Z1124" s="38">
        <v>6</v>
      </c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>
        <v>0</v>
      </c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  <c r="BA1124" s="3">
        <f>IF(Q1124&gt;0,RANK(Q1124,(N1124:P1124,Q1124:AE1124)),0)</f>
        <v>4</v>
      </c>
      <c r="BB1124" s="3">
        <f>IF(R1124&gt;0,RANK(R1124,(N1124:P1124,Q1124:AE1124)),0)</f>
        <v>5</v>
      </c>
      <c r="BC1124" s="3">
        <f>IF(S1124&gt;0,RANK(S1124,(N1124:P1124,Q1124:AE1124)),0)</f>
        <v>0</v>
      </c>
      <c r="BD1124" s="3">
        <f>IF(T1124&gt;0,RANK(T1124,(N1124:P1124,Q1124:AE1124)),0)</f>
        <v>8</v>
      </c>
      <c r="BE1124" s="2">
        <f t="shared" si="475"/>
        <v>3.206480465783478E-3</v>
      </c>
      <c r="BF1124" s="2">
        <f t="shared" si="476"/>
        <v>2.1095266222259726E-3</v>
      </c>
      <c r="BG1124" s="2">
        <f t="shared" si="477"/>
        <v>0</v>
      </c>
      <c r="BH1124" s="2">
        <f t="shared" si="478"/>
        <v>8.4381064889038903E-5</v>
      </c>
      <c r="BJ1124" t="s">
        <v>440</v>
      </c>
      <c r="BK1124" t="s">
        <v>989</v>
      </c>
      <c r="BL1124">
        <v>6</v>
      </c>
      <c r="BN1124">
        <v>0</v>
      </c>
      <c r="BO1124" s="60">
        <v>21</v>
      </c>
      <c r="BP1124" s="62">
        <v>167</v>
      </c>
      <c r="BQ1124" s="66">
        <f t="shared" si="479"/>
        <v>21167</v>
      </c>
      <c r="BR1124" s="66">
        <f t="shared" si="481"/>
        <v>21167</v>
      </c>
      <c r="BS1124" s="3" t="s">
        <v>3083</v>
      </c>
      <c r="CE1124" s="38">
        <f t="shared" si="480"/>
        <v>11851</v>
      </c>
    </row>
    <row r="1125" spans="1:83" ht="14" hidden="1" customHeight="1" outlineLevel="1" x14ac:dyDescent="0.2">
      <c r="A1125" t="s">
        <v>1956</v>
      </c>
      <c r="B1125" t="s">
        <v>989</v>
      </c>
      <c r="C1125" s="1">
        <f t="shared" si="470"/>
        <v>5127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>IF(P1125&gt;0,RANK(P1125,(N1125:P1125,Q1125:AE1125)),0)</f>
        <v>3</v>
      </c>
      <c r="G1125" s="1">
        <f t="shared" si="468"/>
        <v>3313</v>
      </c>
      <c r="H1125" s="2">
        <f t="shared" si="469"/>
        <v>0.64618685391066899</v>
      </c>
      <c r="I1125" s="2"/>
      <c r="J1125" s="2">
        <f t="shared" si="471"/>
        <v>0.17242051882192316</v>
      </c>
      <c r="K1125" s="2">
        <f t="shared" si="472"/>
        <v>0.81860737273259221</v>
      </c>
      <c r="L1125" s="2">
        <f t="shared" si="473"/>
        <v>4.2910083869709386E-3</v>
      </c>
      <c r="M1125" s="2">
        <f t="shared" si="474"/>
        <v>4.6811000585136337E-3</v>
      </c>
      <c r="N1125" s="38">
        <v>884</v>
      </c>
      <c r="O1125" s="38">
        <v>4197</v>
      </c>
      <c r="P1125" s="38">
        <v>22</v>
      </c>
      <c r="Q1125" s="38">
        <v>11</v>
      </c>
      <c r="R1125" s="38">
        <v>9</v>
      </c>
      <c r="S1125" s="38"/>
      <c r="T1125" s="38">
        <v>1</v>
      </c>
      <c r="U1125" s="38">
        <v>0</v>
      </c>
      <c r="V1125" s="38"/>
      <c r="W1125" s="38">
        <v>0</v>
      </c>
      <c r="X1125" s="38">
        <v>0</v>
      </c>
      <c r="Y1125" s="38">
        <v>0</v>
      </c>
      <c r="Z1125" s="38">
        <v>1</v>
      </c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>
        <v>2</v>
      </c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  <c r="BA1125" s="3">
        <f>IF(Q1125&gt;0,RANK(Q1125,(N1125:P1125,Q1125:AE1125)),0)</f>
        <v>4</v>
      </c>
      <c r="BB1125" s="3">
        <f>IF(R1125&gt;0,RANK(R1125,(N1125:P1125,Q1125:AE1125)),0)</f>
        <v>5</v>
      </c>
      <c r="BC1125" s="3">
        <f>IF(S1125&gt;0,RANK(S1125,(N1125:P1125,Q1125:AE1125)),0)</f>
        <v>0</v>
      </c>
      <c r="BD1125" s="3">
        <f>IF(T1125&gt;0,RANK(T1125,(N1125:P1125,Q1125:AE1125)),0)</f>
        <v>6</v>
      </c>
      <c r="BE1125" s="2">
        <f t="shared" si="475"/>
        <v>2.1455041934854693E-3</v>
      </c>
      <c r="BF1125" s="2">
        <f t="shared" si="476"/>
        <v>1.7554125219426564E-3</v>
      </c>
      <c r="BG1125" s="2">
        <f t="shared" si="477"/>
        <v>0</v>
      </c>
      <c r="BH1125" s="2">
        <f t="shared" si="478"/>
        <v>1.9504583577140629E-4</v>
      </c>
      <c r="BJ1125" t="s">
        <v>1956</v>
      </c>
      <c r="BK1125" t="s">
        <v>989</v>
      </c>
      <c r="BL1125">
        <v>1</v>
      </c>
      <c r="BN1125">
        <v>0</v>
      </c>
      <c r="BO1125" s="60">
        <v>21</v>
      </c>
      <c r="BP1125" s="62">
        <v>169</v>
      </c>
      <c r="BQ1125" s="66">
        <f t="shared" si="479"/>
        <v>21169</v>
      </c>
      <c r="BR1125" s="66">
        <f t="shared" si="481"/>
        <v>21169</v>
      </c>
      <c r="BS1125" s="3" t="s">
        <v>3083</v>
      </c>
      <c r="CE1125" s="38">
        <f t="shared" si="480"/>
        <v>5127</v>
      </c>
    </row>
    <row r="1126" spans="1:83" ht="14" hidden="1" customHeight="1" outlineLevel="1" x14ac:dyDescent="0.2">
      <c r="A1126" t="s">
        <v>629</v>
      </c>
      <c r="B1126" t="s">
        <v>989</v>
      </c>
      <c r="C1126" s="1">
        <f t="shared" si="470"/>
        <v>5308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>IF(P1126&gt;0,RANK(P1126,(N1126:P1126,Q1126:AE1126)),0)</f>
        <v>3</v>
      </c>
      <c r="G1126" s="1">
        <f t="shared" si="468"/>
        <v>4103</v>
      </c>
      <c r="H1126" s="2">
        <f t="shared" si="469"/>
        <v>0.77298417483044457</v>
      </c>
      <c r="I1126" s="2"/>
      <c r="J1126" s="2">
        <f t="shared" si="471"/>
        <v>0.10851544837980406</v>
      </c>
      <c r="K1126" s="2">
        <f t="shared" si="472"/>
        <v>0.88149962321024866</v>
      </c>
      <c r="L1126" s="2">
        <f t="shared" si="473"/>
        <v>7.3474001507159003E-3</v>
      </c>
      <c r="M1126" s="2">
        <f t="shared" si="474"/>
        <v>2.6375282592313466E-3</v>
      </c>
      <c r="N1126" s="38">
        <v>576</v>
      </c>
      <c r="O1126" s="38">
        <v>4679</v>
      </c>
      <c r="P1126" s="38">
        <v>39</v>
      </c>
      <c r="Q1126" s="38">
        <v>5</v>
      </c>
      <c r="R1126" s="38">
        <v>8</v>
      </c>
      <c r="S1126" s="38"/>
      <c r="T1126" s="38">
        <v>0</v>
      </c>
      <c r="U1126" s="38">
        <v>0</v>
      </c>
      <c r="V1126" s="38"/>
      <c r="W1126" s="38">
        <v>0</v>
      </c>
      <c r="X1126" s="38">
        <v>0</v>
      </c>
      <c r="Y1126" s="38">
        <v>0</v>
      </c>
      <c r="Z1126" s="38">
        <v>1</v>
      </c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>
        <v>0</v>
      </c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  <c r="BA1126" s="3">
        <f>IF(Q1126&gt;0,RANK(Q1126,(N1126:P1126,Q1126:AE1126)),0)</f>
        <v>5</v>
      </c>
      <c r="BB1126" s="3">
        <f>IF(R1126&gt;0,RANK(R1126,(N1126:P1126,Q1126:AE1126)),0)</f>
        <v>4</v>
      </c>
      <c r="BC1126" s="3">
        <f>IF(S1126&gt;0,RANK(S1126,(N1126:P1126,Q1126:AE1126)),0)</f>
        <v>0</v>
      </c>
      <c r="BD1126" s="3">
        <f>IF(T1126&gt;0,RANK(T1126,(N1126:P1126,Q1126:AE1126)),0)</f>
        <v>0</v>
      </c>
      <c r="BE1126" s="2">
        <f t="shared" si="475"/>
        <v>9.4197437829691034E-4</v>
      </c>
      <c r="BF1126" s="2">
        <f t="shared" si="476"/>
        <v>1.5071590052750565E-3</v>
      </c>
      <c r="BG1126" s="2">
        <f t="shared" si="477"/>
        <v>0</v>
      </c>
      <c r="BH1126" s="2">
        <f t="shared" si="478"/>
        <v>0</v>
      </c>
      <c r="BJ1126" t="s">
        <v>629</v>
      </c>
      <c r="BK1126" t="s">
        <v>989</v>
      </c>
      <c r="BL1126">
        <v>1</v>
      </c>
      <c r="BN1126">
        <v>0</v>
      </c>
      <c r="BO1126" s="60">
        <v>21</v>
      </c>
      <c r="BP1126" s="62">
        <v>171</v>
      </c>
      <c r="BQ1126" s="66">
        <f t="shared" si="479"/>
        <v>21171</v>
      </c>
      <c r="BR1126" s="66">
        <f t="shared" si="481"/>
        <v>21171</v>
      </c>
      <c r="BS1126" s="3" t="s">
        <v>3083</v>
      </c>
      <c r="CE1126" s="38">
        <f t="shared" si="480"/>
        <v>5308</v>
      </c>
    </row>
    <row r="1127" spans="1:83" ht="14" hidden="1" customHeight="1" outlineLevel="1" x14ac:dyDescent="0.2">
      <c r="A1127" t="s">
        <v>1381</v>
      </c>
      <c r="B1127" t="s">
        <v>989</v>
      </c>
      <c r="C1127" s="1">
        <f t="shared" si="470"/>
        <v>12821</v>
      </c>
      <c r="D1127" s="3">
        <f>IF(N1127&gt;0, RANK(N1127,(N1127:P1127,Q1127:AE1127)),0)</f>
        <v>2</v>
      </c>
      <c r="E1127" s="3">
        <f>IF(O1127&gt;0,RANK(O1127,(N1127:P1127,Q1127:AE1127)),0)</f>
        <v>1</v>
      </c>
      <c r="F1127" s="3">
        <f>IF(P1127&gt;0,RANK(P1127,(N1127:P1127,Q1127:AE1127)),0)</f>
        <v>3</v>
      </c>
      <c r="G1127" s="1">
        <f t="shared" si="468"/>
        <v>5973</v>
      </c>
      <c r="H1127" s="2">
        <f t="shared" si="469"/>
        <v>0.46587629670072539</v>
      </c>
      <c r="I1127" s="2"/>
      <c r="J1127" s="2">
        <f t="shared" si="471"/>
        <v>0.25965213321893765</v>
      </c>
      <c r="K1127" s="2">
        <f t="shared" si="472"/>
        <v>0.72552842991966304</v>
      </c>
      <c r="L1127" s="2">
        <f t="shared" si="473"/>
        <v>9.3596443335153268E-3</v>
      </c>
      <c r="M1127" s="2">
        <f t="shared" si="474"/>
        <v>5.4597925278839776E-3</v>
      </c>
      <c r="N1127" s="38">
        <v>3329</v>
      </c>
      <c r="O1127" s="38">
        <v>9302</v>
      </c>
      <c r="P1127" s="38">
        <v>120</v>
      </c>
      <c r="Q1127" s="38">
        <v>29</v>
      </c>
      <c r="R1127" s="38">
        <v>33</v>
      </c>
      <c r="S1127" s="38"/>
      <c r="T1127" s="38">
        <v>1</v>
      </c>
      <c r="U1127" s="38">
        <v>0</v>
      </c>
      <c r="V1127" s="38"/>
      <c r="W1127" s="38">
        <v>0</v>
      </c>
      <c r="X1127" s="38">
        <v>1</v>
      </c>
      <c r="Y1127" s="38">
        <v>0</v>
      </c>
      <c r="Z1127" s="38">
        <v>6</v>
      </c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>
        <v>0</v>
      </c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  <c r="BA1127" s="3">
        <f>IF(Q1127&gt;0,RANK(Q1127,(N1127:P1127,Q1127:AE1127)),0)</f>
        <v>5</v>
      </c>
      <c r="BB1127" s="3">
        <f>IF(R1127&gt;0,RANK(R1127,(N1127:P1127,Q1127:AE1127)),0)</f>
        <v>4</v>
      </c>
      <c r="BC1127" s="3">
        <f>IF(S1127&gt;0,RANK(S1127,(N1127:P1127,Q1127:AE1127)),0)</f>
        <v>0</v>
      </c>
      <c r="BD1127" s="3">
        <f>IF(T1127&gt;0,RANK(T1127,(N1127:P1127,Q1127:AE1127)),0)</f>
        <v>7</v>
      </c>
      <c r="BE1127" s="2">
        <f t="shared" si="475"/>
        <v>2.2619140472662038E-3</v>
      </c>
      <c r="BF1127" s="2">
        <f t="shared" si="476"/>
        <v>2.5739021917167149E-3</v>
      </c>
      <c r="BG1127" s="2">
        <f t="shared" si="477"/>
        <v>0</v>
      </c>
      <c r="BH1127" s="2">
        <f t="shared" si="478"/>
        <v>7.7997036112627719E-5</v>
      </c>
      <c r="BJ1127" t="s">
        <v>1381</v>
      </c>
      <c r="BK1127" t="s">
        <v>989</v>
      </c>
      <c r="BL1127">
        <v>6</v>
      </c>
      <c r="BN1127">
        <v>0</v>
      </c>
      <c r="BO1127" s="60">
        <v>21</v>
      </c>
      <c r="BP1127" s="62">
        <v>173</v>
      </c>
      <c r="BQ1127" s="66">
        <f t="shared" si="479"/>
        <v>21173</v>
      </c>
      <c r="BR1127" s="66">
        <f t="shared" si="481"/>
        <v>21173</v>
      </c>
      <c r="BS1127" s="3" t="s">
        <v>3083</v>
      </c>
      <c r="CE1127" s="38">
        <f t="shared" si="480"/>
        <v>12821</v>
      </c>
    </row>
    <row r="1128" spans="1:83" ht="14" hidden="1" customHeight="1" outlineLevel="1" x14ac:dyDescent="0.2">
      <c r="A1128" t="s">
        <v>1124</v>
      </c>
      <c r="B1128" t="s">
        <v>989</v>
      </c>
      <c r="C1128" s="1">
        <f t="shared" si="470"/>
        <v>5373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>IF(P1128&gt;0,RANK(P1128,(N1128:P1128,Q1128:AE1128)),0)</f>
        <v>3</v>
      </c>
      <c r="G1128" s="1">
        <f t="shared" si="468"/>
        <v>3414</v>
      </c>
      <c r="H1128" s="2">
        <f t="shared" si="469"/>
        <v>0.6353992183137912</v>
      </c>
      <c r="I1128" s="2"/>
      <c r="J1128" s="2">
        <f t="shared" si="471"/>
        <v>0.17476270240089337</v>
      </c>
      <c r="K1128" s="2">
        <f t="shared" si="472"/>
        <v>0.81016192071468451</v>
      </c>
      <c r="L1128" s="2">
        <f t="shared" si="473"/>
        <v>1.0050251256281407E-2</v>
      </c>
      <c r="M1128" s="2">
        <f t="shared" si="474"/>
        <v>5.0251256281407686E-3</v>
      </c>
      <c r="N1128" s="38">
        <v>939</v>
      </c>
      <c r="O1128" s="38">
        <v>4353</v>
      </c>
      <c r="P1128" s="38">
        <v>54</v>
      </c>
      <c r="Q1128" s="38">
        <v>6</v>
      </c>
      <c r="R1128" s="38">
        <v>18</v>
      </c>
      <c r="S1128" s="38"/>
      <c r="T1128" s="38">
        <v>0</v>
      </c>
      <c r="U1128" s="38">
        <v>0</v>
      </c>
      <c r="V1128" s="38"/>
      <c r="W1128" s="38">
        <v>0</v>
      </c>
      <c r="X1128" s="38">
        <v>0</v>
      </c>
      <c r="Y1128" s="38">
        <v>0</v>
      </c>
      <c r="Z1128" s="38">
        <v>3</v>
      </c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>
        <v>0</v>
      </c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  <c r="BA1128" s="3">
        <f>IF(Q1128&gt;0,RANK(Q1128,(N1128:P1128,Q1128:AE1128)),0)</f>
        <v>5</v>
      </c>
      <c r="BB1128" s="3">
        <f>IF(R1128&gt;0,RANK(R1128,(N1128:P1128,Q1128:AE1128)),0)</f>
        <v>4</v>
      </c>
      <c r="BC1128" s="3">
        <f>IF(S1128&gt;0,RANK(S1128,(N1128:P1128,Q1128:AE1128)),0)</f>
        <v>0</v>
      </c>
      <c r="BD1128" s="3">
        <f>IF(T1128&gt;0,RANK(T1128,(N1128:P1128,Q1128:AE1128)),0)</f>
        <v>0</v>
      </c>
      <c r="BE1128" s="2">
        <f t="shared" si="475"/>
        <v>1.1166945840312675E-3</v>
      </c>
      <c r="BF1128" s="2">
        <f t="shared" si="476"/>
        <v>3.3500837520938024E-3</v>
      </c>
      <c r="BG1128" s="2">
        <f t="shared" si="477"/>
        <v>0</v>
      </c>
      <c r="BH1128" s="2">
        <f t="shared" si="478"/>
        <v>0</v>
      </c>
      <c r="BJ1128" t="s">
        <v>1124</v>
      </c>
      <c r="BK1128" t="s">
        <v>989</v>
      </c>
      <c r="BL1128">
        <v>5</v>
      </c>
      <c r="BN1128">
        <v>0</v>
      </c>
      <c r="BO1128" s="60">
        <v>21</v>
      </c>
      <c r="BP1128" s="62">
        <v>175</v>
      </c>
      <c r="BQ1128" s="66">
        <f t="shared" si="479"/>
        <v>21175</v>
      </c>
      <c r="BR1128" s="66">
        <f t="shared" si="481"/>
        <v>21175</v>
      </c>
      <c r="BS1128" s="3" t="s">
        <v>3083</v>
      </c>
      <c r="CE1128" s="38">
        <f t="shared" si="480"/>
        <v>5373</v>
      </c>
    </row>
    <row r="1129" spans="1:83" ht="14" hidden="1" customHeight="1" outlineLevel="1" x14ac:dyDescent="0.2">
      <c r="A1129" t="s">
        <v>1278</v>
      </c>
      <c r="B1129" t="s">
        <v>989</v>
      </c>
      <c r="C1129" s="1">
        <f t="shared" si="470"/>
        <v>13692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>IF(P1129&gt;0,RANK(P1129,(N1129:P1129,Q1129:AE1129)),0)</f>
        <v>3</v>
      </c>
      <c r="G1129" s="1">
        <f t="shared" si="468"/>
        <v>7443</v>
      </c>
      <c r="H1129" s="2">
        <f t="shared" si="469"/>
        <v>0.54360210341805437</v>
      </c>
      <c r="I1129" s="2"/>
      <c r="J1129" s="2">
        <f t="shared" si="471"/>
        <v>0.22261174408413673</v>
      </c>
      <c r="K1129" s="2">
        <f t="shared" si="472"/>
        <v>0.76621384750219101</v>
      </c>
      <c r="L1129" s="2">
        <f t="shared" si="473"/>
        <v>7.0113935144609993E-3</v>
      </c>
      <c r="M1129" s="2">
        <f t="shared" si="474"/>
        <v>4.1630148992112329E-3</v>
      </c>
      <c r="N1129" s="38">
        <v>3048</v>
      </c>
      <c r="O1129" s="38">
        <v>10491</v>
      </c>
      <c r="P1129" s="38">
        <v>96</v>
      </c>
      <c r="Q1129" s="38">
        <v>25</v>
      </c>
      <c r="R1129" s="38">
        <v>27</v>
      </c>
      <c r="S1129" s="38"/>
      <c r="T1129" s="38">
        <v>0</v>
      </c>
      <c r="U1129" s="38">
        <v>0</v>
      </c>
      <c r="V1129" s="38"/>
      <c r="W1129" s="38">
        <v>0</v>
      </c>
      <c r="X1129" s="38">
        <v>0</v>
      </c>
      <c r="Y1129" s="38">
        <v>0</v>
      </c>
      <c r="Z1129" s="38">
        <v>4</v>
      </c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>
        <v>1</v>
      </c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  <c r="BA1129" s="3">
        <f>IF(Q1129&gt;0,RANK(Q1129,(N1129:P1129,Q1129:AE1129)),0)</f>
        <v>5</v>
      </c>
      <c r="BB1129" s="3">
        <f>IF(R1129&gt;0,RANK(R1129,(N1129:P1129,Q1129:AE1129)),0)</f>
        <v>4</v>
      </c>
      <c r="BC1129" s="3">
        <f>IF(S1129&gt;0,RANK(S1129,(N1129:P1129,Q1129:AE1129)),0)</f>
        <v>0</v>
      </c>
      <c r="BD1129" s="3">
        <f>IF(T1129&gt;0,RANK(T1129,(N1129:P1129,Q1129:AE1129)),0)</f>
        <v>0</v>
      </c>
      <c r="BE1129" s="2">
        <f t="shared" si="475"/>
        <v>1.8258837277242185E-3</v>
      </c>
      <c r="BF1129" s="2">
        <f t="shared" si="476"/>
        <v>1.9719544259421558E-3</v>
      </c>
      <c r="BG1129" s="2">
        <f t="shared" si="477"/>
        <v>0</v>
      </c>
      <c r="BH1129" s="2">
        <f t="shared" si="478"/>
        <v>0</v>
      </c>
      <c r="BJ1129" t="s">
        <v>1278</v>
      </c>
      <c r="BK1129" t="s">
        <v>989</v>
      </c>
      <c r="BL1129">
        <v>2</v>
      </c>
      <c r="BN1129">
        <v>0</v>
      </c>
      <c r="BO1129" s="60">
        <v>21</v>
      </c>
      <c r="BP1129" s="62">
        <v>177</v>
      </c>
      <c r="BQ1129" s="66">
        <f t="shared" si="479"/>
        <v>21177</v>
      </c>
      <c r="BR1129" s="66">
        <f t="shared" si="481"/>
        <v>21177</v>
      </c>
      <c r="BS1129" s="3" t="s">
        <v>3083</v>
      </c>
      <c r="CE1129" s="38">
        <f t="shared" si="480"/>
        <v>13692</v>
      </c>
    </row>
    <row r="1130" spans="1:83" ht="14" hidden="1" customHeight="1" outlineLevel="1" x14ac:dyDescent="0.2">
      <c r="A1130" t="s">
        <v>415</v>
      </c>
      <c r="B1130" t="s">
        <v>989</v>
      </c>
      <c r="C1130" s="1">
        <f t="shared" si="470"/>
        <v>22852</v>
      </c>
      <c r="D1130" s="3">
        <f>IF(N1130&gt;0, RANK(N1130,(N1130:P1130,Q1130:AE1130)),0)</f>
        <v>2</v>
      </c>
      <c r="E1130" s="3">
        <f>IF(O1130&gt;0,RANK(O1130,(N1130:P1130,Q1130:AE1130)),0)</f>
        <v>1</v>
      </c>
      <c r="F1130" s="3">
        <f>IF(P1130&gt;0,RANK(P1130,(N1130:P1130,Q1130:AE1130)),0)</f>
        <v>3</v>
      </c>
      <c r="G1130" s="1">
        <f t="shared" si="468"/>
        <v>9537</v>
      </c>
      <c r="H1130" s="2">
        <f t="shared" si="469"/>
        <v>0.41733765097146858</v>
      </c>
      <c r="I1130" s="2"/>
      <c r="J1130" s="2">
        <f t="shared" si="471"/>
        <v>0.28509539646420445</v>
      </c>
      <c r="K1130" s="2">
        <f t="shared" si="472"/>
        <v>0.70243304743567303</v>
      </c>
      <c r="L1130" s="2">
        <f t="shared" si="473"/>
        <v>7.2641344302468054E-3</v>
      </c>
      <c r="M1130" s="2">
        <f t="shared" si="474"/>
        <v>5.2074216698757107E-3</v>
      </c>
      <c r="N1130" s="38">
        <v>6515</v>
      </c>
      <c r="O1130" s="38">
        <v>16052</v>
      </c>
      <c r="P1130" s="38">
        <v>166</v>
      </c>
      <c r="Q1130" s="38">
        <v>51</v>
      </c>
      <c r="R1130" s="38">
        <v>43</v>
      </c>
      <c r="S1130" s="38"/>
      <c r="T1130" s="38">
        <v>2</v>
      </c>
      <c r="U1130" s="38">
        <v>0</v>
      </c>
      <c r="V1130" s="38"/>
      <c r="W1130" s="38">
        <v>0</v>
      </c>
      <c r="X1130" s="38">
        <v>12</v>
      </c>
      <c r="Y1130" s="38">
        <v>0</v>
      </c>
      <c r="Z1130" s="38">
        <v>11</v>
      </c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>
        <v>0</v>
      </c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  <c r="BA1130" s="3">
        <f>IF(Q1130&gt;0,RANK(Q1130,(N1130:P1130,Q1130:AE1130)),0)</f>
        <v>4</v>
      </c>
      <c r="BB1130" s="3">
        <f>IF(R1130&gt;0,RANK(R1130,(N1130:P1130,Q1130:AE1130)),0)</f>
        <v>5</v>
      </c>
      <c r="BC1130" s="3">
        <f>IF(S1130&gt;0,RANK(S1130,(N1130:P1130,Q1130:AE1130)),0)</f>
        <v>0</v>
      </c>
      <c r="BD1130" s="3">
        <f>IF(T1130&gt;0,RANK(T1130,(N1130:P1130,Q1130:AE1130)),0)</f>
        <v>8</v>
      </c>
      <c r="BE1130" s="2">
        <f t="shared" si="475"/>
        <v>2.2317521442324524E-3</v>
      </c>
      <c r="BF1130" s="2">
        <f t="shared" si="476"/>
        <v>1.8816733765097146E-3</v>
      </c>
      <c r="BG1130" s="2">
        <f t="shared" si="477"/>
        <v>0</v>
      </c>
      <c r="BH1130" s="2">
        <f t="shared" si="478"/>
        <v>8.7519691930684407E-5</v>
      </c>
      <c r="BJ1130" t="s">
        <v>415</v>
      </c>
      <c r="BK1130" t="s">
        <v>989</v>
      </c>
      <c r="BN1130">
        <v>0</v>
      </c>
      <c r="BO1130" s="60">
        <v>21</v>
      </c>
      <c r="BP1130" s="62">
        <v>179</v>
      </c>
      <c r="BQ1130" s="66">
        <f t="shared" si="479"/>
        <v>21179</v>
      </c>
      <c r="BR1130" s="66">
        <f t="shared" si="481"/>
        <v>21179</v>
      </c>
      <c r="BS1130" s="3" t="s">
        <v>3083</v>
      </c>
      <c r="CE1130" s="38">
        <f t="shared" si="480"/>
        <v>22852</v>
      </c>
    </row>
    <row r="1131" spans="1:83" ht="14" hidden="1" customHeight="1" outlineLevel="1" x14ac:dyDescent="0.2">
      <c r="A1131" t="s">
        <v>2080</v>
      </c>
      <c r="B1131" t="s">
        <v>989</v>
      </c>
      <c r="C1131" s="1">
        <f t="shared" si="470"/>
        <v>3319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>IF(P1131&gt;0,RANK(P1131,(N1131:P1131,Q1131:AE1131)),0)</f>
        <v>3</v>
      </c>
      <c r="G1131" s="1">
        <f t="shared" si="468"/>
        <v>1627</v>
      </c>
      <c r="H1131" s="2">
        <f t="shared" si="469"/>
        <v>0.49020789394395903</v>
      </c>
      <c r="I1131" s="2"/>
      <c r="J1131" s="2">
        <f t="shared" si="471"/>
        <v>0.24826755046700813</v>
      </c>
      <c r="K1131" s="2">
        <f t="shared" si="472"/>
        <v>0.73847544441096713</v>
      </c>
      <c r="L1131" s="2">
        <f t="shared" si="473"/>
        <v>7.8336848448327806E-3</v>
      </c>
      <c r="M1131" s="2">
        <f t="shared" si="474"/>
        <v>5.4233202771919869E-3</v>
      </c>
      <c r="N1131" s="38">
        <v>824</v>
      </c>
      <c r="O1131" s="38">
        <v>2451</v>
      </c>
      <c r="P1131" s="38">
        <v>26</v>
      </c>
      <c r="Q1131" s="38">
        <v>9</v>
      </c>
      <c r="R1131" s="38">
        <v>7</v>
      </c>
      <c r="S1131" s="38"/>
      <c r="T1131" s="38">
        <v>0</v>
      </c>
      <c r="U1131" s="38">
        <v>0</v>
      </c>
      <c r="V1131" s="38"/>
      <c r="W1131" s="38">
        <v>0</v>
      </c>
      <c r="X1131" s="38">
        <v>0</v>
      </c>
      <c r="Y1131" s="38">
        <v>0</v>
      </c>
      <c r="Z1131" s="38">
        <v>2</v>
      </c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>
        <v>0</v>
      </c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  <c r="BA1131" s="3">
        <f>IF(Q1131&gt;0,RANK(Q1131,(N1131:P1131,Q1131:AE1131)),0)</f>
        <v>4</v>
      </c>
      <c r="BB1131" s="3">
        <f>IF(R1131&gt;0,RANK(R1131,(N1131:P1131,Q1131:AE1131)),0)</f>
        <v>5</v>
      </c>
      <c r="BC1131" s="3">
        <f>IF(S1131&gt;0,RANK(S1131,(N1131:P1131,Q1131:AE1131)),0)</f>
        <v>0</v>
      </c>
      <c r="BD1131" s="3">
        <f>IF(T1131&gt;0,RANK(T1131,(N1131:P1131,Q1131:AE1131)),0)</f>
        <v>0</v>
      </c>
      <c r="BE1131" s="2">
        <f t="shared" si="475"/>
        <v>2.7116601385959627E-3</v>
      </c>
      <c r="BF1131" s="2">
        <f t="shared" si="476"/>
        <v>2.1090689966857487E-3</v>
      </c>
      <c r="BG1131" s="2">
        <f t="shared" si="477"/>
        <v>0</v>
      </c>
      <c r="BH1131" s="2">
        <f t="shared" si="478"/>
        <v>0</v>
      </c>
      <c r="BJ1131" t="s">
        <v>2080</v>
      </c>
      <c r="BK1131" t="s">
        <v>989</v>
      </c>
      <c r="BL1131">
        <v>6</v>
      </c>
      <c r="BN1131">
        <v>0</v>
      </c>
      <c r="BO1131" s="60">
        <v>21</v>
      </c>
      <c r="BP1131" s="62">
        <v>181</v>
      </c>
      <c r="BQ1131" s="66">
        <f t="shared" si="479"/>
        <v>21181</v>
      </c>
      <c r="BR1131" s="66">
        <f t="shared" si="481"/>
        <v>21181</v>
      </c>
      <c r="BS1131" s="3" t="s">
        <v>3083</v>
      </c>
      <c r="CE1131" s="38">
        <f t="shared" si="480"/>
        <v>3319</v>
      </c>
    </row>
    <row r="1132" spans="1:83" ht="14" hidden="1" customHeight="1" outlineLevel="1" x14ac:dyDescent="0.2">
      <c r="A1132" t="s">
        <v>718</v>
      </c>
      <c r="B1132" t="s">
        <v>989</v>
      </c>
      <c r="C1132" s="1">
        <f t="shared" si="470"/>
        <v>10937</v>
      </c>
      <c r="D1132" s="3">
        <f>IF(N1132&gt;0, RANK(N1132,(N1132:P1132,Q1132:AE1132)),0)</f>
        <v>2</v>
      </c>
      <c r="E1132" s="3">
        <f>IF(O1132&gt;0,RANK(O1132,(N1132:P1132,Q1132:AE1132)),0)</f>
        <v>1</v>
      </c>
      <c r="F1132" s="3">
        <f>IF(P1132&gt;0,RANK(P1132,(N1132:P1132,Q1132:AE1132)),0)</f>
        <v>3</v>
      </c>
      <c r="G1132" s="1">
        <f t="shared" si="468"/>
        <v>6585</v>
      </c>
      <c r="H1132" s="2">
        <f t="shared" si="469"/>
        <v>0.60208466672762184</v>
      </c>
      <c r="I1132" s="2"/>
      <c r="J1132" s="2">
        <f t="shared" si="471"/>
        <v>0.19146018103684739</v>
      </c>
      <c r="K1132" s="2">
        <f t="shared" si="472"/>
        <v>0.79354484776446921</v>
      </c>
      <c r="L1132" s="2">
        <f t="shared" si="473"/>
        <v>1.0514766389320654E-2</v>
      </c>
      <c r="M1132" s="2">
        <f t="shared" si="474"/>
        <v>4.4802048093627728E-3</v>
      </c>
      <c r="N1132" s="38">
        <v>2094</v>
      </c>
      <c r="O1132" s="38">
        <v>8679</v>
      </c>
      <c r="P1132" s="38">
        <v>115</v>
      </c>
      <c r="Q1132" s="38">
        <v>20</v>
      </c>
      <c r="R1132" s="38">
        <v>23</v>
      </c>
      <c r="S1132" s="38"/>
      <c r="T1132" s="38">
        <v>2</v>
      </c>
      <c r="U1132" s="38">
        <v>0</v>
      </c>
      <c r="V1132" s="38"/>
      <c r="W1132" s="38">
        <v>0</v>
      </c>
      <c r="X1132" s="38">
        <v>0</v>
      </c>
      <c r="Y1132" s="38">
        <v>0</v>
      </c>
      <c r="Z1132" s="38">
        <v>4</v>
      </c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>
        <v>0</v>
      </c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  <c r="BA1132" s="3">
        <f>IF(Q1132&gt;0,RANK(Q1132,(N1132:P1132,Q1132:AE1132)),0)</f>
        <v>5</v>
      </c>
      <c r="BB1132" s="3">
        <f>IF(R1132&gt;0,RANK(R1132,(N1132:P1132,Q1132:AE1132)),0)</f>
        <v>4</v>
      </c>
      <c r="BC1132" s="3">
        <f>IF(S1132&gt;0,RANK(S1132,(N1132:P1132,Q1132:AE1132)),0)</f>
        <v>0</v>
      </c>
      <c r="BD1132" s="3">
        <f>IF(T1132&gt;0,RANK(T1132,(N1132:P1132,Q1132:AE1132)),0)</f>
        <v>7</v>
      </c>
      <c r="BE1132" s="2">
        <f t="shared" si="475"/>
        <v>1.828655024229679E-3</v>
      </c>
      <c r="BF1132" s="2">
        <f t="shared" si="476"/>
        <v>2.1029532778641309E-3</v>
      </c>
      <c r="BG1132" s="2">
        <f t="shared" si="477"/>
        <v>0</v>
      </c>
      <c r="BH1132" s="2">
        <f t="shared" si="478"/>
        <v>1.8286550242296791E-4</v>
      </c>
      <c r="BJ1132" t="s">
        <v>718</v>
      </c>
      <c r="BK1132" t="s">
        <v>989</v>
      </c>
      <c r="BL1132">
        <v>2</v>
      </c>
      <c r="BN1132">
        <v>0</v>
      </c>
      <c r="BO1132" s="60">
        <v>21</v>
      </c>
      <c r="BP1132" s="62">
        <v>183</v>
      </c>
      <c r="BQ1132" s="66">
        <f t="shared" si="479"/>
        <v>21183</v>
      </c>
      <c r="BR1132" s="66">
        <f t="shared" si="481"/>
        <v>21183</v>
      </c>
      <c r="BS1132" s="3" t="s">
        <v>3083</v>
      </c>
      <c r="CE1132" s="38">
        <f t="shared" si="480"/>
        <v>10937</v>
      </c>
    </row>
    <row r="1133" spans="1:83" ht="14" hidden="1" customHeight="1" outlineLevel="1" x14ac:dyDescent="0.2">
      <c r="A1133" t="s">
        <v>1419</v>
      </c>
      <c r="B1133" t="s">
        <v>989</v>
      </c>
      <c r="C1133" s="1">
        <f t="shared" si="470"/>
        <v>38210</v>
      </c>
      <c r="D1133" s="3">
        <f>IF(N1133&gt;0, RANK(N1133,(N1133:P1133,Q1133:AE1133)),0)</f>
        <v>2</v>
      </c>
      <c r="E1133" s="3">
        <f>IF(O1133&gt;0,RANK(O1133,(N1133:P1133,Q1133:AE1133)),0)</f>
        <v>1</v>
      </c>
      <c r="F1133" s="3">
        <f>IF(P1133&gt;0,RANK(P1133,(N1133:P1133,Q1133:AE1133)),0)</f>
        <v>3</v>
      </c>
      <c r="G1133" s="1">
        <f t="shared" si="468"/>
        <v>8623</v>
      </c>
      <c r="H1133" s="2">
        <f t="shared" si="469"/>
        <v>0.22567390735409579</v>
      </c>
      <c r="I1133" s="2"/>
      <c r="J1133" s="2">
        <f t="shared" si="471"/>
        <v>0.37691703742475791</v>
      </c>
      <c r="K1133" s="2">
        <f t="shared" si="472"/>
        <v>0.60259094477885367</v>
      </c>
      <c r="L1133" s="2">
        <f t="shared" si="473"/>
        <v>9.4477885370321899E-3</v>
      </c>
      <c r="M1133" s="2">
        <f t="shared" si="474"/>
        <v>1.1044229259356239E-2</v>
      </c>
      <c r="N1133" s="38">
        <v>14402</v>
      </c>
      <c r="O1133" s="38">
        <v>23025</v>
      </c>
      <c r="P1133" s="38">
        <v>361</v>
      </c>
      <c r="Q1133" s="38">
        <v>181</v>
      </c>
      <c r="R1133" s="38">
        <v>193</v>
      </c>
      <c r="S1133" s="38"/>
      <c r="T1133" s="38">
        <v>5</v>
      </c>
      <c r="U1133" s="38">
        <v>4</v>
      </c>
      <c r="V1133" s="38"/>
      <c r="W1133" s="38">
        <v>0</v>
      </c>
      <c r="X1133" s="38">
        <v>14</v>
      </c>
      <c r="Y1133" s="38">
        <v>0</v>
      </c>
      <c r="Z1133" s="38">
        <v>25</v>
      </c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>
        <v>0</v>
      </c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  <c r="BA1133" s="3">
        <f>IF(Q1133&gt;0,RANK(Q1133,(N1133:P1133,Q1133:AE1133)),0)</f>
        <v>5</v>
      </c>
      <c r="BB1133" s="3">
        <f>IF(R1133&gt;0,RANK(R1133,(N1133:P1133,Q1133:AE1133)),0)</f>
        <v>4</v>
      </c>
      <c r="BC1133" s="3">
        <f>IF(S1133&gt;0,RANK(S1133,(N1133:P1133,Q1133:AE1133)),0)</f>
        <v>0</v>
      </c>
      <c r="BD1133" s="3">
        <f>IF(T1133&gt;0,RANK(T1133,(N1133:P1133,Q1133:AE1133)),0)</f>
        <v>8</v>
      </c>
      <c r="BE1133" s="2">
        <f t="shared" si="475"/>
        <v>4.7369798482072758E-3</v>
      </c>
      <c r="BF1133" s="2">
        <f t="shared" si="476"/>
        <v>5.0510337607956035E-3</v>
      </c>
      <c r="BG1133" s="2">
        <f t="shared" si="477"/>
        <v>0</v>
      </c>
      <c r="BH1133" s="2">
        <f t="shared" si="478"/>
        <v>1.3085579691180318E-4</v>
      </c>
      <c r="BJ1133" t="s">
        <v>1419</v>
      </c>
      <c r="BK1133" t="s">
        <v>989</v>
      </c>
      <c r="BL1133">
        <v>4</v>
      </c>
      <c r="BN1133">
        <v>0</v>
      </c>
      <c r="BO1133" s="60">
        <v>21</v>
      </c>
      <c r="BP1133" s="62">
        <v>185</v>
      </c>
      <c r="BQ1133" s="66">
        <f t="shared" si="479"/>
        <v>21185</v>
      </c>
      <c r="BR1133" s="66">
        <f t="shared" si="481"/>
        <v>21185</v>
      </c>
      <c r="BS1133" s="3" t="s">
        <v>3083</v>
      </c>
      <c r="CE1133" s="38">
        <f t="shared" si="480"/>
        <v>38210</v>
      </c>
    </row>
    <row r="1134" spans="1:83" ht="14" hidden="1" customHeight="1" outlineLevel="1" x14ac:dyDescent="0.2">
      <c r="A1134" t="s">
        <v>2721</v>
      </c>
      <c r="B1134" t="s">
        <v>989</v>
      </c>
      <c r="C1134" s="1">
        <f t="shared" si="470"/>
        <v>5500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>IF(P1134&gt;0,RANK(P1134,(N1134:P1134,Q1134:AE1134)),0)</f>
        <v>3</v>
      </c>
      <c r="G1134" s="1">
        <f t="shared" si="468"/>
        <v>3446</v>
      </c>
      <c r="H1134" s="2">
        <f t="shared" si="469"/>
        <v>0.62654545454545452</v>
      </c>
      <c r="I1134" s="2"/>
      <c r="J1134" s="2">
        <f t="shared" si="471"/>
        <v>0.17963636363636365</v>
      </c>
      <c r="K1134" s="2">
        <f t="shared" si="472"/>
        <v>0.80618181818181822</v>
      </c>
      <c r="L1134" s="2">
        <f t="shared" si="473"/>
        <v>8.9090909090909099E-3</v>
      </c>
      <c r="M1134" s="2">
        <f t="shared" si="474"/>
        <v>5.2727272727272744E-3</v>
      </c>
      <c r="N1134" s="38">
        <v>988</v>
      </c>
      <c r="O1134" s="38">
        <v>4434</v>
      </c>
      <c r="P1134" s="38">
        <v>49</v>
      </c>
      <c r="Q1134" s="38">
        <v>10</v>
      </c>
      <c r="R1134" s="38">
        <v>11</v>
      </c>
      <c r="S1134" s="38"/>
      <c r="T1134" s="38">
        <v>3</v>
      </c>
      <c r="U1134" s="38">
        <v>1</v>
      </c>
      <c r="V1134" s="38"/>
      <c r="W1134" s="38">
        <v>0</v>
      </c>
      <c r="X1134" s="38">
        <v>2</v>
      </c>
      <c r="Y1134" s="38">
        <v>0</v>
      </c>
      <c r="Z1134" s="38">
        <v>2</v>
      </c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>
        <v>0</v>
      </c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  <c r="BA1134" s="3">
        <f>IF(Q1134&gt;0,RANK(Q1134,(N1134:P1134,Q1134:AE1134)),0)</f>
        <v>5</v>
      </c>
      <c r="BB1134" s="3">
        <f>IF(R1134&gt;0,RANK(R1134,(N1134:P1134,Q1134:AE1134)),0)</f>
        <v>4</v>
      </c>
      <c r="BC1134" s="3">
        <f>IF(S1134&gt;0,RANK(S1134,(N1134:P1134,Q1134:AE1134)),0)</f>
        <v>0</v>
      </c>
      <c r="BD1134" s="3">
        <f>IF(T1134&gt;0,RANK(T1134,(N1134:P1134,Q1134:AE1134)),0)</f>
        <v>6</v>
      </c>
      <c r="BE1134" s="2">
        <f t="shared" si="475"/>
        <v>1.8181818181818182E-3</v>
      </c>
      <c r="BF1134" s="2">
        <f t="shared" si="476"/>
        <v>2E-3</v>
      </c>
      <c r="BG1134" s="2">
        <f t="shared" si="477"/>
        <v>0</v>
      </c>
      <c r="BH1134" s="2">
        <f t="shared" si="478"/>
        <v>5.4545454545454548E-4</v>
      </c>
      <c r="BJ1134" t="s">
        <v>2721</v>
      </c>
      <c r="BK1134" t="s">
        <v>989</v>
      </c>
      <c r="BL1134">
        <v>4</v>
      </c>
      <c r="BN1134">
        <v>0</v>
      </c>
      <c r="BO1134" s="60">
        <v>21</v>
      </c>
      <c r="BP1134" s="62">
        <v>187</v>
      </c>
      <c r="BQ1134" s="66">
        <f t="shared" si="479"/>
        <v>21187</v>
      </c>
      <c r="BR1134" s="66">
        <f t="shared" si="481"/>
        <v>21187</v>
      </c>
      <c r="BS1134" s="3" t="s">
        <v>3083</v>
      </c>
      <c r="CE1134" s="38">
        <f t="shared" si="480"/>
        <v>5500</v>
      </c>
    </row>
    <row r="1135" spans="1:83" ht="14" hidden="1" customHeight="1" outlineLevel="1" x14ac:dyDescent="0.2">
      <c r="A1135" t="s">
        <v>366</v>
      </c>
      <c r="B1135" t="s">
        <v>989</v>
      </c>
      <c r="C1135" s="1">
        <f t="shared" si="470"/>
        <v>1839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>IF(P1135&gt;0,RANK(P1135,(N1135:P1135,Q1135:AE1135)),0)</f>
        <v>3</v>
      </c>
      <c r="G1135" s="1">
        <f t="shared" si="468"/>
        <v>1422</v>
      </c>
      <c r="H1135" s="2">
        <f t="shared" si="469"/>
        <v>0.77324632952691685</v>
      </c>
      <c r="I1135" s="2"/>
      <c r="J1135" s="2">
        <f t="shared" si="471"/>
        <v>0.11038607939097335</v>
      </c>
      <c r="K1135" s="2">
        <f t="shared" si="472"/>
        <v>0.88363240891789019</v>
      </c>
      <c r="L1135" s="2">
        <f t="shared" si="473"/>
        <v>4.3501903208265358E-3</v>
      </c>
      <c r="M1135" s="2">
        <f t="shared" si="474"/>
        <v>1.6313213703099405E-3</v>
      </c>
      <c r="N1135" s="38">
        <v>203</v>
      </c>
      <c r="O1135" s="38">
        <v>1625</v>
      </c>
      <c r="P1135" s="38">
        <v>8</v>
      </c>
      <c r="Q1135" s="38">
        <v>2</v>
      </c>
      <c r="R1135" s="38">
        <v>0</v>
      </c>
      <c r="S1135" s="38"/>
      <c r="T1135" s="38">
        <v>0</v>
      </c>
      <c r="U1135" s="38">
        <v>0</v>
      </c>
      <c r="V1135" s="38"/>
      <c r="W1135" s="38">
        <v>0</v>
      </c>
      <c r="X1135" s="38">
        <v>0</v>
      </c>
      <c r="Y1135" s="38">
        <v>0</v>
      </c>
      <c r="Z1135" s="38">
        <v>1</v>
      </c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>
        <v>0</v>
      </c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  <c r="BA1135" s="3">
        <f>IF(Q1135&gt;0,RANK(Q1135,(N1135:P1135,Q1135:AE1135)),0)</f>
        <v>4</v>
      </c>
      <c r="BB1135" s="3">
        <f>IF(R1135&gt;0,RANK(R1135,(N1135:P1135,Q1135:AE1135)),0)</f>
        <v>0</v>
      </c>
      <c r="BC1135" s="3">
        <f>IF(S1135&gt;0,RANK(S1135,(N1135:P1135,Q1135:AE1135)),0)</f>
        <v>0</v>
      </c>
      <c r="BD1135" s="3">
        <f>IF(T1135&gt;0,RANK(T1135,(N1135:P1135,Q1135:AE1135)),0)</f>
        <v>0</v>
      </c>
      <c r="BE1135" s="2">
        <f t="shared" si="475"/>
        <v>1.0875475802066339E-3</v>
      </c>
      <c r="BF1135" s="2">
        <f t="shared" si="476"/>
        <v>0</v>
      </c>
      <c r="BG1135" s="2">
        <f t="shared" si="477"/>
        <v>0</v>
      </c>
      <c r="BH1135" s="2">
        <f t="shared" si="478"/>
        <v>0</v>
      </c>
      <c r="BJ1135" t="s">
        <v>366</v>
      </c>
      <c r="BK1135" t="s">
        <v>989</v>
      </c>
      <c r="BL1135">
        <v>5</v>
      </c>
      <c r="BN1135">
        <v>0</v>
      </c>
      <c r="BO1135" s="60">
        <v>21</v>
      </c>
      <c r="BP1135" s="62">
        <v>189</v>
      </c>
      <c r="BQ1135" s="66">
        <f t="shared" si="479"/>
        <v>21189</v>
      </c>
      <c r="BR1135" s="66">
        <f t="shared" si="481"/>
        <v>21189</v>
      </c>
      <c r="BS1135" s="3" t="s">
        <v>3083</v>
      </c>
      <c r="CE1135" s="38">
        <f t="shared" si="480"/>
        <v>1839</v>
      </c>
    </row>
    <row r="1136" spans="1:83" ht="14" hidden="1" customHeight="1" outlineLevel="1" x14ac:dyDescent="0.2">
      <c r="A1136" t="s">
        <v>328</v>
      </c>
      <c r="B1136" t="s">
        <v>989</v>
      </c>
      <c r="C1136" s="1">
        <f t="shared" si="470"/>
        <v>6900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>IF(P1136&gt;0,RANK(P1136,(N1136:P1136,Q1136:AE1136)),0)</f>
        <v>3</v>
      </c>
      <c r="G1136" s="1">
        <f t="shared" si="468"/>
        <v>4383</v>
      </c>
      <c r="H1136" s="2">
        <f t="shared" si="469"/>
        <v>0.63521739130434784</v>
      </c>
      <c r="I1136" s="2"/>
      <c r="J1136" s="2">
        <f t="shared" si="471"/>
        <v>0.17536231884057971</v>
      </c>
      <c r="K1136" s="2">
        <f t="shared" si="472"/>
        <v>0.81057971014492758</v>
      </c>
      <c r="L1136" s="2">
        <f t="shared" si="473"/>
        <v>8.1159420289855077E-3</v>
      </c>
      <c r="M1136" s="2">
        <f t="shared" si="474"/>
        <v>5.9420289855071796E-3</v>
      </c>
      <c r="N1136" s="38">
        <v>1210</v>
      </c>
      <c r="O1136" s="38">
        <v>5593</v>
      </c>
      <c r="P1136" s="38">
        <v>56</v>
      </c>
      <c r="Q1136" s="38">
        <v>16</v>
      </c>
      <c r="R1136" s="38">
        <v>21</v>
      </c>
      <c r="S1136" s="38"/>
      <c r="T1136" s="38">
        <v>0</v>
      </c>
      <c r="U1136" s="38">
        <v>0</v>
      </c>
      <c r="V1136" s="38"/>
      <c r="W1136" s="38">
        <v>0</v>
      </c>
      <c r="X1136" s="38">
        <v>0</v>
      </c>
      <c r="Y1136" s="38">
        <v>0</v>
      </c>
      <c r="Z1136" s="38">
        <v>4</v>
      </c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>
        <v>0</v>
      </c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  <c r="BA1136" s="3">
        <f>IF(Q1136&gt;0,RANK(Q1136,(N1136:P1136,Q1136:AE1136)),0)</f>
        <v>5</v>
      </c>
      <c r="BB1136" s="3">
        <f>IF(R1136&gt;0,RANK(R1136,(N1136:P1136,Q1136:AE1136)),0)</f>
        <v>4</v>
      </c>
      <c r="BC1136" s="3">
        <f>IF(S1136&gt;0,RANK(S1136,(N1136:P1136,Q1136:AE1136)),0)</f>
        <v>0</v>
      </c>
      <c r="BD1136" s="3">
        <f>IF(T1136&gt;0,RANK(T1136,(N1136:P1136,Q1136:AE1136)),0)</f>
        <v>0</v>
      </c>
      <c r="BE1136" s="2">
        <f t="shared" si="475"/>
        <v>2.3188405797101449E-3</v>
      </c>
      <c r="BF1136" s="2">
        <f t="shared" si="476"/>
        <v>3.0434782608695652E-3</v>
      </c>
      <c r="BG1136" s="2">
        <f t="shared" si="477"/>
        <v>0</v>
      </c>
      <c r="BH1136" s="2">
        <f t="shared" si="478"/>
        <v>0</v>
      </c>
      <c r="BJ1136" t="s">
        <v>328</v>
      </c>
      <c r="BK1136" t="s">
        <v>989</v>
      </c>
      <c r="BL1136">
        <v>4</v>
      </c>
      <c r="BN1136">
        <v>0</v>
      </c>
      <c r="BO1136" s="60">
        <v>21</v>
      </c>
      <c r="BP1136" s="62">
        <v>191</v>
      </c>
      <c r="BQ1136" s="66">
        <f t="shared" si="479"/>
        <v>21191</v>
      </c>
      <c r="BR1136" s="66">
        <f t="shared" si="481"/>
        <v>21191</v>
      </c>
      <c r="BS1136" s="3" t="s">
        <v>3083</v>
      </c>
      <c r="CE1136" s="38">
        <f t="shared" si="480"/>
        <v>6900</v>
      </c>
    </row>
    <row r="1137" spans="1:83" ht="14" hidden="1" customHeight="1" outlineLevel="1" x14ac:dyDescent="0.2">
      <c r="A1137" t="s">
        <v>2079</v>
      </c>
      <c r="B1137" t="s">
        <v>989</v>
      </c>
      <c r="C1137" s="1">
        <f t="shared" ref="C1137:C1161" si="482">SUM(N1137:AY1137)</f>
        <v>9992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>IF(P1137&gt;0,RANK(P1137,(N1137:P1137,Q1137:AE1137)),0)</f>
        <v>3</v>
      </c>
      <c r="G1137" s="1">
        <f t="shared" si="468"/>
        <v>5947</v>
      </c>
      <c r="H1137" s="2">
        <f t="shared" si="469"/>
        <v>0.59517614091273019</v>
      </c>
      <c r="I1137" s="2"/>
      <c r="J1137" s="2">
        <f t="shared" ref="J1137:J1161" si="483">IF($C1137=0,"-",N1137/$C1137)</f>
        <v>0.19675740592473978</v>
      </c>
      <c r="K1137" s="2">
        <f t="shared" ref="K1137:K1161" si="484">IF($C1137=0,"-",O1137/$C1137)</f>
        <v>0.79193354683746997</v>
      </c>
      <c r="L1137" s="2">
        <f t="shared" ref="L1137:L1161" si="485">IF($C1137=0,"-",P1137/$C1137)</f>
        <v>7.1056845476381103E-3</v>
      </c>
      <c r="M1137" s="2">
        <f t="shared" ref="M1137:M1161" si="486">IF(C1137=0,"-",(1-J1137-K1137-L1137))</f>
        <v>4.2033626901521381E-3</v>
      </c>
      <c r="N1137" s="38">
        <v>1966</v>
      </c>
      <c r="O1137" s="38">
        <v>7913</v>
      </c>
      <c r="P1137" s="38">
        <v>71</v>
      </c>
      <c r="Q1137" s="38">
        <v>18</v>
      </c>
      <c r="R1137" s="38">
        <v>21</v>
      </c>
      <c r="S1137" s="38"/>
      <c r="T1137" s="38">
        <v>0</v>
      </c>
      <c r="U1137" s="38">
        <v>0</v>
      </c>
      <c r="V1137" s="38"/>
      <c r="W1137" s="38">
        <v>0</v>
      </c>
      <c r="X1137" s="38">
        <v>0</v>
      </c>
      <c r="Y1137" s="38">
        <v>0</v>
      </c>
      <c r="Z1137" s="38">
        <v>3</v>
      </c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>
        <v>0</v>
      </c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  <c r="BA1137" s="3">
        <f>IF(Q1137&gt;0,RANK(Q1137,(N1137:P1137,Q1137:AE1137)),0)</f>
        <v>5</v>
      </c>
      <c r="BB1137" s="3">
        <f>IF(R1137&gt;0,RANK(R1137,(N1137:P1137,Q1137:AE1137)),0)</f>
        <v>4</v>
      </c>
      <c r="BC1137" s="3">
        <f>IF(S1137&gt;0,RANK(S1137,(N1137:P1137,Q1137:AE1137)),0)</f>
        <v>0</v>
      </c>
      <c r="BD1137" s="3">
        <f>IF(T1137&gt;0,RANK(T1137,(N1137:P1137,Q1137:AE1137)),0)</f>
        <v>0</v>
      </c>
      <c r="BE1137" s="2">
        <f t="shared" ref="BE1137:BE1161" si="487">IF($C1137=0,"-",Q1137/$C1137)</f>
        <v>1.801441152922338E-3</v>
      </c>
      <c r="BF1137" s="2">
        <f t="shared" ref="BF1137:BF1161" si="488">IF($C1137=0,"-",R1137/$C1137)</f>
        <v>2.1016813450760608E-3</v>
      </c>
      <c r="BG1137" s="2">
        <f t="shared" ref="BG1137:BG1161" si="489">IF($C1137=0,"-",S1137/$C1137)</f>
        <v>0</v>
      </c>
      <c r="BH1137" s="2">
        <f t="shared" ref="BH1137:BH1161" si="490">IF($C1137=0,"-",T1137/$C1137)</f>
        <v>0</v>
      </c>
      <c r="BJ1137" t="s">
        <v>2079</v>
      </c>
      <c r="BK1137" t="s">
        <v>989</v>
      </c>
      <c r="BL1137">
        <v>5</v>
      </c>
      <c r="BN1137">
        <v>0</v>
      </c>
      <c r="BO1137" s="60">
        <v>21</v>
      </c>
      <c r="BP1137" s="62">
        <v>193</v>
      </c>
      <c r="BQ1137" s="66">
        <f t="shared" ref="BQ1137:BQ1160" si="491">1000*BO1137+BP1137</f>
        <v>21193</v>
      </c>
      <c r="BR1137" s="66">
        <f t="shared" si="481"/>
        <v>21193</v>
      </c>
      <c r="BS1137" s="3" t="s">
        <v>3083</v>
      </c>
      <c r="CE1137" s="38">
        <f t="shared" ref="CE1137:CE1160" si="492">C1137</f>
        <v>9992</v>
      </c>
    </row>
    <row r="1138" spans="1:83" ht="14" hidden="1" customHeight="1" outlineLevel="1" x14ac:dyDescent="0.2">
      <c r="A1138" t="s">
        <v>2605</v>
      </c>
      <c r="B1138" t="s">
        <v>989</v>
      </c>
      <c r="C1138" s="1">
        <f t="shared" si="482"/>
        <v>23950</v>
      </c>
      <c r="D1138" s="3">
        <f>IF(N1138&gt;0, RANK(N1138,(N1138:P1138,Q1138:AE1138)),0)</f>
        <v>2</v>
      </c>
      <c r="E1138" s="3">
        <f>IF(O1138&gt;0,RANK(O1138,(N1138:P1138,Q1138:AE1138)),0)</f>
        <v>1</v>
      </c>
      <c r="F1138" s="3">
        <f>IF(P1138&gt;0,RANK(P1138,(N1138:P1138,Q1138:AE1138)),0)</f>
        <v>3</v>
      </c>
      <c r="G1138" s="1">
        <f t="shared" si="468"/>
        <v>15659</v>
      </c>
      <c r="H1138" s="2">
        <f t="shared" si="469"/>
        <v>0.65382045929018784</v>
      </c>
      <c r="I1138" s="2"/>
      <c r="J1138" s="2">
        <f t="shared" si="483"/>
        <v>0.16805845511482254</v>
      </c>
      <c r="K1138" s="2">
        <f t="shared" si="484"/>
        <v>0.82187891440501049</v>
      </c>
      <c r="L1138" s="2">
        <f t="shared" si="485"/>
        <v>6.7223382045929021E-3</v>
      </c>
      <c r="M1138" s="2">
        <f t="shared" si="486"/>
        <v>3.3402922755740765E-3</v>
      </c>
      <c r="N1138" s="38">
        <v>4025</v>
      </c>
      <c r="O1138" s="38">
        <v>19684</v>
      </c>
      <c r="P1138" s="38">
        <v>161</v>
      </c>
      <c r="Q1138" s="38">
        <v>33</v>
      </c>
      <c r="R1138" s="38">
        <v>34</v>
      </c>
      <c r="S1138" s="38"/>
      <c r="T1138" s="38">
        <v>0</v>
      </c>
      <c r="U1138" s="38">
        <v>0</v>
      </c>
      <c r="V1138" s="38"/>
      <c r="W1138" s="38">
        <v>0</v>
      </c>
      <c r="X1138" s="38">
        <v>4</v>
      </c>
      <c r="Y1138" s="38">
        <v>0</v>
      </c>
      <c r="Z1138" s="38">
        <v>9</v>
      </c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>
        <v>0</v>
      </c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  <c r="BA1138" s="3">
        <f>IF(Q1138&gt;0,RANK(Q1138,(N1138:P1138,Q1138:AE1138)),0)</f>
        <v>5</v>
      </c>
      <c r="BB1138" s="3">
        <f>IF(R1138&gt;0,RANK(R1138,(N1138:P1138,Q1138:AE1138)),0)</f>
        <v>4</v>
      </c>
      <c r="BC1138" s="3">
        <f>IF(S1138&gt;0,RANK(S1138,(N1138:P1138,Q1138:AE1138)),0)</f>
        <v>0</v>
      </c>
      <c r="BD1138" s="3">
        <f>IF(T1138&gt;0,RANK(T1138,(N1138:P1138,Q1138:AE1138)),0)</f>
        <v>0</v>
      </c>
      <c r="BE1138" s="2">
        <f t="shared" si="487"/>
        <v>1.3778705636743214E-3</v>
      </c>
      <c r="BF1138" s="2">
        <f t="shared" si="488"/>
        <v>1.4196242171189979E-3</v>
      </c>
      <c r="BG1138" s="2">
        <f t="shared" si="489"/>
        <v>0</v>
      </c>
      <c r="BH1138" s="2">
        <f t="shared" si="490"/>
        <v>0</v>
      </c>
      <c r="BJ1138" t="s">
        <v>2605</v>
      </c>
      <c r="BK1138" t="s">
        <v>989</v>
      </c>
      <c r="BL1138">
        <v>5</v>
      </c>
      <c r="BN1138">
        <v>0</v>
      </c>
      <c r="BO1138" s="60">
        <v>21</v>
      </c>
      <c r="BP1138" s="62">
        <v>195</v>
      </c>
      <c r="BQ1138" s="66">
        <f t="shared" si="491"/>
        <v>21195</v>
      </c>
      <c r="BR1138" s="66">
        <f t="shared" si="481"/>
        <v>21195</v>
      </c>
      <c r="BS1138" s="3" t="s">
        <v>3083</v>
      </c>
      <c r="CE1138" s="38">
        <f t="shared" si="492"/>
        <v>23950</v>
      </c>
    </row>
    <row r="1139" spans="1:83" ht="14" hidden="1" customHeight="1" outlineLevel="1" x14ac:dyDescent="0.2">
      <c r="A1139" t="s">
        <v>1916</v>
      </c>
      <c r="B1139" t="s">
        <v>989</v>
      </c>
      <c r="C1139" s="1">
        <f t="shared" si="482"/>
        <v>5360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>IF(P1139&gt;0,RANK(P1139,(N1139:P1139,Q1139:AE1139)),0)</f>
        <v>3</v>
      </c>
      <c r="G1139" s="1">
        <f t="shared" si="468"/>
        <v>2918</v>
      </c>
      <c r="H1139" s="2">
        <f t="shared" si="469"/>
        <v>0.54440298507462681</v>
      </c>
      <c r="I1139" s="2"/>
      <c r="J1139" s="2">
        <f t="shared" si="483"/>
        <v>0.21902985074626866</v>
      </c>
      <c r="K1139" s="2">
        <f t="shared" si="484"/>
        <v>0.76343283582089549</v>
      </c>
      <c r="L1139" s="2">
        <f t="shared" si="485"/>
        <v>1.1753731343283582E-2</v>
      </c>
      <c r="M1139" s="2">
        <f t="shared" si="486"/>
        <v>5.7835820895522395E-3</v>
      </c>
      <c r="N1139" s="38">
        <v>1174</v>
      </c>
      <c r="O1139" s="38">
        <v>4092</v>
      </c>
      <c r="P1139" s="38">
        <v>63</v>
      </c>
      <c r="Q1139" s="38">
        <v>13</v>
      </c>
      <c r="R1139" s="38">
        <v>13</v>
      </c>
      <c r="S1139" s="38"/>
      <c r="T1139" s="38">
        <v>0</v>
      </c>
      <c r="U1139" s="38">
        <v>0</v>
      </c>
      <c r="V1139" s="38"/>
      <c r="W1139" s="38">
        <v>0</v>
      </c>
      <c r="X1139" s="38">
        <v>0</v>
      </c>
      <c r="Y1139" s="38">
        <v>0</v>
      </c>
      <c r="Z1139" s="38">
        <v>5</v>
      </c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>
        <v>0</v>
      </c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  <c r="BA1139" s="3">
        <f>IF(Q1139&gt;0,RANK(Q1139,(N1139:P1139,Q1139:AE1139)),0)</f>
        <v>4</v>
      </c>
      <c r="BB1139" s="3">
        <f>IF(R1139&gt;0,RANK(R1139,(N1139:P1139,Q1139:AE1139)),0)</f>
        <v>4</v>
      </c>
      <c r="BC1139" s="3">
        <f>IF(S1139&gt;0,RANK(S1139,(N1139:P1139,Q1139:AE1139)),0)</f>
        <v>0</v>
      </c>
      <c r="BD1139" s="3">
        <f>IF(T1139&gt;0,RANK(T1139,(N1139:P1139,Q1139:AE1139)),0)</f>
        <v>0</v>
      </c>
      <c r="BE1139" s="2">
        <f t="shared" si="487"/>
        <v>2.4253731343283581E-3</v>
      </c>
      <c r="BF1139" s="2">
        <f t="shared" si="488"/>
        <v>2.4253731343283581E-3</v>
      </c>
      <c r="BG1139" s="2">
        <f t="shared" si="489"/>
        <v>0</v>
      </c>
      <c r="BH1139" s="2">
        <f t="shared" si="490"/>
        <v>0</v>
      </c>
      <c r="BJ1139" t="s">
        <v>1916</v>
      </c>
      <c r="BK1139" t="s">
        <v>989</v>
      </c>
      <c r="BL1139">
        <v>6</v>
      </c>
      <c r="BN1139">
        <v>0</v>
      </c>
      <c r="BO1139" s="60">
        <v>21</v>
      </c>
      <c r="BP1139" s="62">
        <v>197</v>
      </c>
      <c r="BQ1139" s="66">
        <f t="shared" si="491"/>
        <v>21197</v>
      </c>
      <c r="BR1139" s="66">
        <f t="shared" si="481"/>
        <v>21197</v>
      </c>
      <c r="BS1139" s="3" t="s">
        <v>3083</v>
      </c>
      <c r="CE1139" s="38">
        <f t="shared" si="492"/>
        <v>5360</v>
      </c>
    </row>
    <row r="1140" spans="1:83" ht="14" hidden="1" customHeight="1" outlineLevel="1" x14ac:dyDescent="0.2">
      <c r="A1140" t="s">
        <v>2049</v>
      </c>
      <c r="B1140" t="s">
        <v>989</v>
      </c>
      <c r="C1140" s="1">
        <f t="shared" si="482"/>
        <v>31735</v>
      </c>
      <c r="D1140" s="3">
        <f>IF(N1140&gt;0, RANK(N1140,(N1140:P1140,Q1140:AE1140)),0)</f>
        <v>2</v>
      </c>
      <c r="E1140" s="3">
        <f>IF(O1140&gt;0,RANK(O1140,(N1140:P1140,Q1140:AE1140)),0)</f>
        <v>1</v>
      </c>
      <c r="F1140" s="3">
        <f>IF(P1140&gt;0,RANK(P1140,(N1140:P1140,Q1140:AE1140)),0)</f>
        <v>3</v>
      </c>
      <c r="G1140" s="1">
        <f t="shared" si="468"/>
        <v>20700</v>
      </c>
      <c r="H1140" s="2">
        <f t="shared" si="469"/>
        <v>0.65227666614148416</v>
      </c>
      <c r="I1140" s="2"/>
      <c r="J1140" s="2">
        <f t="shared" si="483"/>
        <v>0.16861509374507641</v>
      </c>
      <c r="K1140" s="2">
        <f t="shared" si="484"/>
        <v>0.8208917598865606</v>
      </c>
      <c r="L1140" s="2">
        <f t="shared" si="485"/>
        <v>5.577438159760517E-3</v>
      </c>
      <c r="M1140" s="2">
        <f t="shared" si="486"/>
        <v>4.915708208602443E-3</v>
      </c>
      <c r="N1140" s="38">
        <v>5351</v>
      </c>
      <c r="O1140" s="38">
        <v>26051</v>
      </c>
      <c r="P1140" s="38">
        <v>177</v>
      </c>
      <c r="Q1140" s="38">
        <v>72</v>
      </c>
      <c r="R1140" s="38">
        <v>65</v>
      </c>
      <c r="S1140" s="38"/>
      <c r="T1140" s="38">
        <v>2</v>
      </c>
      <c r="U1140" s="38">
        <v>1</v>
      </c>
      <c r="V1140" s="38"/>
      <c r="W1140" s="38">
        <v>1</v>
      </c>
      <c r="X1140" s="38">
        <v>6</v>
      </c>
      <c r="Y1140" s="38">
        <v>0</v>
      </c>
      <c r="Z1140" s="38">
        <v>9</v>
      </c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>
        <v>0</v>
      </c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  <c r="BA1140" s="3">
        <f>IF(Q1140&gt;0,RANK(Q1140,(N1140:P1140,Q1140:AE1140)),0)</f>
        <v>4</v>
      </c>
      <c r="BB1140" s="3">
        <f>IF(R1140&gt;0,RANK(R1140,(N1140:P1140,Q1140:AE1140)),0)</f>
        <v>5</v>
      </c>
      <c r="BC1140" s="3">
        <f>IF(S1140&gt;0,RANK(S1140,(N1140:P1140,Q1140:AE1140)),0)</f>
        <v>0</v>
      </c>
      <c r="BD1140" s="3">
        <f>IF(T1140&gt;0,RANK(T1140,(N1140:P1140,Q1140:AE1140)),0)</f>
        <v>8</v>
      </c>
      <c r="BE1140" s="2">
        <f t="shared" si="487"/>
        <v>2.2687884039703796E-3</v>
      </c>
      <c r="BF1140" s="2">
        <f t="shared" si="488"/>
        <v>2.0482117535843706E-3</v>
      </c>
      <c r="BG1140" s="2">
        <f t="shared" si="489"/>
        <v>0</v>
      </c>
      <c r="BH1140" s="2">
        <f t="shared" si="490"/>
        <v>6.3021900110288325E-5</v>
      </c>
      <c r="BJ1140" t="s">
        <v>2049</v>
      </c>
      <c r="BK1140" t="s">
        <v>989</v>
      </c>
      <c r="BL1140">
        <v>5</v>
      </c>
      <c r="BN1140">
        <v>0</v>
      </c>
      <c r="BO1140" s="60">
        <v>21</v>
      </c>
      <c r="BP1140" s="62">
        <v>199</v>
      </c>
      <c r="BQ1140" s="66">
        <f t="shared" si="491"/>
        <v>21199</v>
      </c>
      <c r="BR1140" s="66">
        <f t="shared" si="481"/>
        <v>21199</v>
      </c>
      <c r="BS1140" s="3" t="s">
        <v>3083</v>
      </c>
      <c r="CE1140" s="38">
        <f t="shared" si="492"/>
        <v>31735</v>
      </c>
    </row>
    <row r="1141" spans="1:83" ht="14" hidden="1" customHeight="1" outlineLevel="1" x14ac:dyDescent="0.2">
      <c r="A1141" t="s">
        <v>1650</v>
      </c>
      <c r="B1141" t="s">
        <v>989</v>
      </c>
      <c r="C1141" s="1">
        <f t="shared" si="482"/>
        <v>1144</v>
      </c>
      <c r="D1141" s="3">
        <f>IF(N1141&gt;0, RANK(N1141,(N1141:P1141,Q1141:AE1141)),0)</f>
        <v>2</v>
      </c>
      <c r="E1141" s="3">
        <f>IF(O1141&gt;0,RANK(O1141,(N1141:P1141,Q1141:AE1141)),0)</f>
        <v>1</v>
      </c>
      <c r="F1141" s="3">
        <f>IF(P1141&gt;0,RANK(P1141,(N1141:P1141,Q1141:AE1141)),0)</f>
        <v>3</v>
      </c>
      <c r="G1141" s="1">
        <f t="shared" si="468"/>
        <v>700</v>
      </c>
      <c r="H1141" s="2">
        <f t="shared" si="469"/>
        <v>0.61188811188811187</v>
      </c>
      <c r="I1141" s="2"/>
      <c r="J1141" s="2">
        <f t="shared" si="483"/>
        <v>0.18793706293706294</v>
      </c>
      <c r="K1141" s="2">
        <f t="shared" si="484"/>
        <v>0.79982517482517479</v>
      </c>
      <c r="L1141" s="2">
        <f t="shared" si="485"/>
        <v>1.048951048951049E-2</v>
      </c>
      <c r="M1141" s="2">
        <f t="shared" si="486"/>
        <v>1.7482517482518053E-3</v>
      </c>
      <c r="N1141" s="38">
        <v>215</v>
      </c>
      <c r="O1141" s="38">
        <v>915</v>
      </c>
      <c r="P1141" s="38">
        <v>12</v>
      </c>
      <c r="Q1141" s="38">
        <v>0</v>
      </c>
      <c r="R1141" s="38">
        <v>1</v>
      </c>
      <c r="S1141" s="38"/>
      <c r="T1141" s="38">
        <v>0</v>
      </c>
      <c r="U1141" s="38">
        <v>0</v>
      </c>
      <c r="V1141" s="38"/>
      <c r="W1141" s="38">
        <v>0</v>
      </c>
      <c r="X1141" s="38">
        <v>0</v>
      </c>
      <c r="Y1141" s="38">
        <v>0</v>
      </c>
      <c r="Z1141" s="38">
        <v>1</v>
      </c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>
        <v>0</v>
      </c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  <c r="BA1141" s="3">
        <f>IF(Q1141&gt;0,RANK(Q1141,(N1141:P1141,Q1141:AE1141)),0)</f>
        <v>0</v>
      </c>
      <c r="BB1141" s="3">
        <f>IF(R1141&gt;0,RANK(R1141,(N1141:P1141,Q1141:AE1141)),0)</f>
        <v>4</v>
      </c>
      <c r="BC1141" s="3">
        <f>IF(S1141&gt;0,RANK(S1141,(N1141:P1141,Q1141:AE1141)),0)</f>
        <v>0</v>
      </c>
      <c r="BD1141" s="3">
        <f>IF(T1141&gt;0,RANK(T1141,(N1141:P1141,Q1141:AE1141)),0)</f>
        <v>0</v>
      </c>
      <c r="BE1141" s="2">
        <f t="shared" si="487"/>
        <v>0</v>
      </c>
      <c r="BF1141" s="2">
        <f t="shared" si="488"/>
        <v>8.7412587412587413E-4</v>
      </c>
      <c r="BG1141" s="2">
        <f t="shared" si="489"/>
        <v>0</v>
      </c>
      <c r="BH1141" s="2">
        <f t="shared" si="490"/>
        <v>0</v>
      </c>
      <c r="BJ1141" t="s">
        <v>1650</v>
      </c>
      <c r="BK1141" t="s">
        <v>989</v>
      </c>
      <c r="BL1141">
        <v>4</v>
      </c>
      <c r="BN1141">
        <v>0</v>
      </c>
      <c r="BO1141" s="60">
        <v>21</v>
      </c>
      <c r="BP1141" s="62">
        <v>201</v>
      </c>
      <c r="BQ1141" s="66">
        <f t="shared" si="491"/>
        <v>21201</v>
      </c>
      <c r="BR1141" s="66">
        <f t="shared" si="481"/>
        <v>21201</v>
      </c>
      <c r="BS1141" s="3" t="s">
        <v>3083</v>
      </c>
      <c r="CE1141" s="38">
        <f t="shared" si="492"/>
        <v>1144</v>
      </c>
    </row>
    <row r="1142" spans="1:83" ht="14" hidden="1" customHeight="1" outlineLevel="1" x14ac:dyDescent="0.2">
      <c r="A1142" t="s">
        <v>1367</v>
      </c>
      <c r="B1142" t="s">
        <v>989</v>
      </c>
      <c r="C1142" s="1">
        <f t="shared" si="482"/>
        <v>7724</v>
      </c>
      <c r="D1142" s="3">
        <f>IF(N1142&gt;0, RANK(N1142,(N1142:P1142,Q1142:AE1142)),0)</f>
        <v>2</v>
      </c>
      <c r="E1142" s="3">
        <f>IF(O1142&gt;0,RANK(O1142,(N1142:P1142,Q1142:AE1142)),0)</f>
        <v>1</v>
      </c>
      <c r="F1142" s="3">
        <f>IF(P1142&gt;0,RANK(P1142,(N1142:P1142,Q1142:AE1142)),0)</f>
        <v>3</v>
      </c>
      <c r="G1142" s="1">
        <f t="shared" si="468"/>
        <v>5649</v>
      </c>
      <c r="H1142" s="2">
        <f t="shared" si="469"/>
        <v>0.73135680994303465</v>
      </c>
      <c r="I1142" s="2"/>
      <c r="J1142" s="2">
        <f t="shared" si="483"/>
        <v>0.12765406525116521</v>
      </c>
      <c r="K1142" s="2">
        <f t="shared" si="484"/>
        <v>0.85901087519419994</v>
      </c>
      <c r="L1142" s="2">
        <f t="shared" si="485"/>
        <v>7.2501294665976174E-3</v>
      </c>
      <c r="M1142" s="2">
        <f t="shared" si="486"/>
        <v>6.0849300880372586E-3</v>
      </c>
      <c r="N1142" s="38">
        <v>986</v>
      </c>
      <c r="O1142" s="38">
        <v>6635</v>
      </c>
      <c r="P1142" s="38">
        <v>56</v>
      </c>
      <c r="Q1142" s="38">
        <v>16</v>
      </c>
      <c r="R1142" s="38">
        <v>26</v>
      </c>
      <c r="S1142" s="38"/>
      <c r="T1142" s="38">
        <v>0</v>
      </c>
      <c r="U1142" s="38">
        <v>0</v>
      </c>
      <c r="V1142" s="38"/>
      <c r="W1142" s="38">
        <v>0</v>
      </c>
      <c r="X1142" s="38">
        <v>0</v>
      </c>
      <c r="Y1142" s="38">
        <v>0</v>
      </c>
      <c r="Z1142" s="38">
        <v>5</v>
      </c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>
        <v>0</v>
      </c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  <c r="BA1142" s="3">
        <f>IF(Q1142&gt;0,RANK(Q1142,(N1142:P1142,Q1142:AE1142)),0)</f>
        <v>5</v>
      </c>
      <c r="BB1142" s="3">
        <f>IF(R1142&gt;0,RANK(R1142,(N1142:P1142,Q1142:AE1142)),0)</f>
        <v>4</v>
      </c>
      <c r="BC1142" s="3">
        <f>IF(S1142&gt;0,RANK(S1142,(N1142:P1142,Q1142:AE1142)),0)</f>
        <v>0</v>
      </c>
      <c r="BD1142" s="3">
        <f>IF(T1142&gt;0,RANK(T1142,(N1142:P1142,Q1142:AE1142)),0)</f>
        <v>0</v>
      </c>
      <c r="BE1142" s="2">
        <f t="shared" si="487"/>
        <v>2.0714655618850335E-3</v>
      </c>
      <c r="BF1142" s="2">
        <f t="shared" si="488"/>
        <v>3.3661315380631796E-3</v>
      </c>
      <c r="BG1142" s="2">
        <f t="shared" si="489"/>
        <v>0</v>
      </c>
      <c r="BH1142" s="2">
        <f t="shared" si="490"/>
        <v>0</v>
      </c>
      <c r="BJ1142" t="s">
        <v>1367</v>
      </c>
      <c r="BK1142" t="s">
        <v>989</v>
      </c>
      <c r="BL1142">
        <v>5</v>
      </c>
      <c r="BN1142">
        <v>0</v>
      </c>
      <c r="BO1142" s="60">
        <v>21</v>
      </c>
      <c r="BP1142" s="62">
        <v>203</v>
      </c>
      <c r="BQ1142" s="66">
        <f t="shared" si="491"/>
        <v>21203</v>
      </c>
      <c r="BR1142" s="66">
        <f t="shared" si="481"/>
        <v>21203</v>
      </c>
      <c r="BS1142" s="3" t="s">
        <v>3083</v>
      </c>
      <c r="CE1142" s="38">
        <f t="shared" si="492"/>
        <v>7724</v>
      </c>
    </row>
    <row r="1143" spans="1:83" ht="14" hidden="1" customHeight="1" outlineLevel="1" x14ac:dyDescent="0.2">
      <c r="A1143" t="s">
        <v>165</v>
      </c>
      <c r="B1143" t="s">
        <v>989</v>
      </c>
      <c r="C1143" s="1">
        <f t="shared" si="482"/>
        <v>9873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>IF(P1143&gt;0,RANK(P1143,(N1143:P1143,Q1143:AE1143)),0)</f>
        <v>3</v>
      </c>
      <c r="G1143" s="1">
        <f t="shared" si="468"/>
        <v>2740</v>
      </c>
      <c r="H1143" s="2">
        <f t="shared" si="469"/>
        <v>0.27752456193659475</v>
      </c>
      <c r="I1143" s="2"/>
      <c r="J1143" s="2">
        <f t="shared" si="483"/>
        <v>0.3528815962726628</v>
      </c>
      <c r="K1143" s="2">
        <f t="shared" si="484"/>
        <v>0.63040615820925761</v>
      </c>
      <c r="L1143" s="2">
        <f t="shared" si="485"/>
        <v>1.0128633647320976E-2</v>
      </c>
      <c r="M1143" s="2">
        <f t="shared" si="486"/>
        <v>6.5836118707586176E-3</v>
      </c>
      <c r="N1143" s="38">
        <v>3484</v>
      </c>
      <c r="O1143" s="38">
        <v>6224</v>
      </c>
      <c r="P1143" s="38">
        <v>100</v>
      </c>
      <c r="Q1143" s="38">
        <v>28</v>
      </c>
      <c r="R1143" s="38">
        <v>33</v>
      </c>
      <c r="S1143" s="38"/>
      <c r="T1143" s="38">
        <v>0</v>
      </c>
      <c r="U1143" s="38">
        <v>0</v>
      </c>
      <c r="V1143" s="38"/>
      <c r="W1143" s="38">
        <v>0</v>
      </c>
      <c r="X1143" s="38">
        <v>1</v>
      </c>
      <c r="Y1143" s="38">
        <v>0</v>
      </c>
      <c r="Z1143" s="38">
        <v>3</v>
      </c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>
        <v>0</v>
      </c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  <c r="BA1143" s="3">
        <f>IF(Q1143&gt;0,RANK(Q1143,(N1143:P1143,Q1143:AE1143)),0)</f>
        <v>5</v>
      </c>
      <c r="BB1143" s="3">
        <f>IF(R1143&gt;0,RANK(R1143,(N1143:P1143,Q1143:AE1143)),0)</f>
        <v>4</v>
      </c>
      <c r="BC1143" s="3">
        <f>IF(S1143&gt;0,RANK(S1143,(N1143:P1143,Q1143:AE1143)),0)</f>
        <v>0</v>
      </c>
      <c r="BD1143" s="3">
        <f>IF(T1143&gt;0,RANK(T1143,(N1143:P1143,Q1143:AE1143)),0)</f>
        <v>0</v>
      </c>
      <c r="BE1143" s="2">
        <f t="shared" si="487"/>
        <v>2.8360174212498732E-3</v>
      </c>
      <c r="BF1143" s="2">
        <f t="shared" si="488"/>
        <v>3.3424491036159222E-3</v>
      </c>
      <c r="BG1143" s="2">
        <f t="shared" si="489"/>
        <v>0</v>
      </c>
      <c r="BH1143" s="2">
        <f t="shared" si="490"/>
        <v>0</v>
      </c>
      <c r="BJ1143" t="s">
        <v>165</v>
      </c>
      <c r="BK1143" t="s">
        <v>989</v>
      </c>
      <c r="BL1143">
        <v>5</v>
      </c>
      <c r="BN1143">
        <v>0</v>
      </c>
      <c r="BO1143" s="60">
        <v>21</v>
      </c>
      <c r="BP1143" s="62">
        <v>205</v>
      </c>
      <c r="BQ1143" s="66">
        <f t="shared" si="491"/>
        <v>21205</v>
      </c>
      <c r="BR1143" s="66">
        <f t="shared" si="481"/>
        <v>21205</v>
      </c>
      <c r="BS1143" s="3" t="s">
        <v>3083</v>
      </c>
      <c r="CE1143" s="38">
        <f t="shared" si="492"/>
        <v>9873</v>
      </c>
    </row>
    <row r="1144" spans="1:83" ht="14" hidden="1" customHeight="1" outlineLevel="1" x14ac:dyDescent="0.2">
      <c r="A1144" t="s">
        <v>1785</v>
      </c>
      <c r="B1144" t="s">
        <v>989</v>
      </c>
      <c r="C1144" s="1">
        <f t="shared" si="482"/>
        <v>8893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>IF(P1144&gt;0,RANK(P1144,(N1144:P1144,Q1144:AE1144)),0)</f>
        <v>3</v>
      </c>
      <c r="G1144" s="1">
        <f t="shared" si="468"/>
        <v>6422</v>
      </c>
      <c r="H1144" s="2">
        <f t="shared" si="469"/>
        <v>0.72214100978297535</v>
      </c>
      <c r="I1144" s="2"/>
      <c r="J1144" s="2">
        <f t="shared" si="483"/>
        <v>0.13493759136399416</v>
      </c>
      <c r="K1144" s="2">
        <f t="shared" si="484"/>
        <v>0.85707860114696954</v>
      </c>
      <c r="L1144" s="2">
        <f t="shared" si="485"/>
        <v>4.9477116833464519E-3</v>
      </c>
      <c r="M1144" s="2">
        <f t="shared" si="486"/>
        <v>3.0360958056898134E-3</v>
      </c>
      <c r="N1144" s="38">
        <v>1200</v>
      </c>
      <c r="O1144" s="38">
        <v>7622</v>
      </c>
      <c r="P1144" s="38">
        <v>44</v>
      </c>
      <c r="Q1144" s="38">
        <v>16</v>
      </c>
      <c r="R1144" s="38">
        <v>6</v>
      </c>
      <c r="S1144" s="38"/>
      <c r="T1144" s="38">
        <v>0</v>
      </c>
      <c r="U1144" s="38">
        <v>0</v>
      </c>
      <c r="V1144" s="38"/>
      <c r="W1144" s="38">
        <v>0</v>
      </c>
      <c r="X1144" s="38">
        <v>0</v>
      </c>
      <c r="Y1144" s="38">
        <v>0</v>
      </c>
      <c r="Z1144" s="38">
        <v>5</v>
      </c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>
        <v>0</v>
      </c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  <c r="BA1144" s="3">
        <f>IF(Q1144&gt;0,RANK(Q1144,(N1144:P1144,Q1144:AE1144)),0)</f>
        <v>4</v>
      </c>
      <c r="BB1144" s="3">
        <f>IF(R1144&gt;0,RANK(R1144,(N1144:P1144,Q1144:AE1144)),0)</f>
        <v>5</v>
      </c>
      <c r="BC1144" s="3">
        <f>IF(S1144&gt;0,RANK(S1144,(N1144:P1144,Q1144:AE1144)),0)</f>
        <v>0</v>
      </c>
      <c r="BD1144" s="3">
        <f>IF(T1144&gt;0,RANK(T1144,(N1144:P1144,Q1144:AE1144)),0)</f>
        <v>0</v>
      </c>
      <c r="BE1144" s="2">
        <f t="shared" si="487"/>
        <v>1.7991678848532553E-3</v>
      </c>
      <c r="BF1144" s="2">
        <f t="shared" si="488"/>
        <v>6.7468795681997079E-4</v>
      </c>
      <c r="BG1144" s="2">
        <f t="shared" si="489"/>
        <v>0</v>
      </c>
      <c r="BH1144" s="2">
        <f t="shared" si="490"/>
        <v>0</v>
      </c>
      <c r="BJ1144" t="s">
        <v>1785</v>
      </c>
      <c r="BK1144" t="s">
        <v>989</v>
      </c>
      <c r="BL1144">
        <v>1</v>
      </c>
      <c r="BN1144">
        <v>0</v>
      </c>
      <c r="BO1144" s="60">
        <v>21</v>
      </c>
      <c r="BP1144" s="62">
        <v>207</v>
      </c>
      <c r="BQ1144" s="66">
        <f t="shared" si="491"/>
        <v>21207</v>
      </c>
      <c r="BR1144" s="66">
        <f t="shared" si="481"/>
        <v>21207</v>
      </c>
      <c r="BS1144" s="3" t="s">
        <v>3083</v>
      </c>
      <c r="CE1144" s="38">
        <f t="shared" si="492"/>
        <v>8893</v>
      </c>
    </row>
    <row r="1145" spans="1:83" ht="14" hidden="1" customHeight="1" outlineLevel="1" x14ac:dyDescent="0.2">
      <c r="A1145" t="s">
        <v>811</v>
      </c>
      <c r="B1145" t="s">
        <v>989</v>
      </c>
      <c r="C1145" s="1">
        <f t="shared" si="482"/>
        <v>29769</v>
      </c>
      <c r="D1145" s="3">
        <f>IF(N1145&gt;0, RANK(N1145,(N1145:P1145,Q1145:AE1145)),0)</f>
        <v>2</v>
      </c>
      <c r="E1145" s="3">
        <f>IF(O1145&gt;0,RANK(O1145,(N1145:P1145,Q1145:AE1145)),0)</f>
        <v>1</v>
      </c>
      <c r="F1145" s="3">
        <f>IF(P1145&gt;0,RANK(P1145,(N1145:P1145,Q1145:AE1145)),0)</f>
        <v>3</v>
      </c>
      <c r="G1145" s="1">
        <f t="shared" si="468"/>
        <v>8246</v>
      </c>
      <c r="H1145" s="2">
        <f t="shared" si="469"/>
        <v>0.2769995633041083</v>
      </c>
      <c r="I1145" s="2"/>
      <c r="J1145" s="2">
        <f t="shared" si="483"/>
        <v>0.35274950451812287</v>
      </c>
      <c r="K1145" s="2">
        <f t="shared" si="484"/>
        <v>0.62974906782223117</v>
      </c>
      <c r="L1145" s="2">
        <f t="shared" si="485"/>
        <v>9.7752695757331448E-3</v>
      </c>
      <c r="M1145" s="2">
        <f t="shared" si="486"/>
        <v>7.7261580839128735E-3</v>
      </c>
      <c r="N1145" s="38">
        <v>10501</v>
      </c>
      <c r="O1145" s="38">
        <v>18747</v>
      </c>
      <c r="P1145" s="38">
        <v>291</v>
      </c>
      <c r="Q1145" s="38">
        <v>115</v>
      </c>
      <c r="R1145" s="38">
        <v>95</v>
      </c>
      <c r="S1145" s="38"/>
      <c r="T1145" s="38">
        <v>1</v>
      </c>
      <c r="U1145" s="38">
        <v>3</v>
      </c>
      <c r="V1145" s="38"/>
      <c r="W1145" s="38">
        <v>0</v>
      </c>
      <c r="X1145" s="38">
        <v>4</v>
      </c>
      <c r="Y1145" s="38">
        <v>0</v>
      </c>
      <c r="Z1145" s="38">
        <v>12</v>
      </c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>
        <v>0</v>
      </c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  <c r="BA1145" s="3">
        <f>IF(Q1145&gt;0,RANK(Q1145,(N1145:P1145,Q1145:AE1145)),0)</f>
        <v>4</v>
      </c>
      <c r="BB1145" s="3">
        <f>IF(R1145&gt;0,RANK(R1145,(N1145:P1145,Q1145:AE1145)),0)</f>
        <v>5</v>
      </c>
      <c r="BC1145" s="3">
        <f>IF(S1145&gt;0,RANK(S1145,(N1145:P1145,Q1145:AE1145)),0)</f>
        <v>0</v>
      </c>
      <c r="BD1145" s="3">
        <f>IF(T1145&gt;0,RANK(T1145,(N1145:P1145,Q1145:AE1145)),0)</f>
        <v>9</v>
      </c>
      <c r="BE1145" s="2">
        <f t="shared" si="487"/>
        <v>3.8630790419563977E-3</v>
      </c>
      <c r="BF1145" s="2">
        <f t="shared" si="488"/>
        <v>3.1912392085726763E-3</v>
      </c>
      <c r="BG1145" s="2">
        <f t="shared" si="489"/>
        <v>0</v>
      </c>
      <c r="BH1145" s="2">
        <f t="shared" si="490"/>
        <v>3.3591991669186069E-5</v>
      </c>
      <c r="BJ1145" t="s">
        <v>811</v>
      </c>
      <c r="BK1145" t="s">
        <v>989</v>
      </c>
      <c r="BL1145">
        <v>6</v>
      </c>
      <c r="BN1145">
        <v>0</v>
      </c>
      <c r="BO1145" s="60">
        <v>21</v>
      </c>
      <c r="BP1145" s="62">
        <v>209</v>
      </c>
      <c r="BQ1145" s="66">
        <f t="shared" si="491"/>
        <v>21209</v>
      </c>
      <c r="BR1145" s="66">
        <f t="shared" si="481"/>
        <v>21209</v>
      </c>
      <c r="BS1145" s="3" t="s">
        <v>3083</v>
      </c>
      <c r="CE1145" s="38">
        <f t="shared" si="492"/>
        <v>29769</v>
      </c>
    </row>
    <row r="1146" spans="1:83" ht="14" hidden="1" customHeight="1" outlineLevel="1" x14ac:dyDescent="0.2">
      <c r="A1146" t="s">
        <v>23</v>
      </c>
      <c r="B1146" t="s">
        <v>989</v>
      </c>
      <c r="C1146" s="1">
        <f t="shared" si="482"/>
        <v>24620</v>
      </c>
      <c r="D1146" s="3">
        <f>IF(N1146&gt;0, RANK(N1146,(N1146:P1146,Q1146:AE1146)),0)</f>
        <v>2</v>
      </c>
      <c r="E1146" s="3">
        <f>IF(O1146&gt;0,RANK(O1146,(N1146:P1146,Q1146:AE1146)),0)</f>
        <v>1</v>
      </c>
      <c r="F1146" s="3">
        <f>IF(P1146&gt;0,RANK(P1146,(N1146:P1146,Q1146:AE1146)),0)</f>
        <v>3</v>
      </c>
      <c r="G1146" s="1">
        <f t="shared" si="468"/>
        <v>8534</v>
      </c>
      <c r="H1146" s="2">
        <f t="shared" si="469"/>
        <v>0.34662875710804225</v>
      </c>
      <c r="I1146" s="2"/>
      <c r="J1146" s="2">
        <f t="shared" si="483"/>
        <v>0.31770917952883837</v>
      </c>
      <c r="K1146" s="2">
        <f t="shared" si="484"/>
        <v>0.66433793663688057</v>
      </c>
      <c r="L1146" s="2">
        <f t="shared" si="485"/>
        <v>1.0032493907392364E-2</v>
      </c>
      <c r="M1146" s="2">
        <f t="shared" si="486"/>
        <v>7.9203899268886994E-3</v>
      </c>
      <c r="N1146" s="38">
        <v>7822</v>
      </c>
      <c r="O1146" s="38">
        <v>16356</v>
      </c>
      <c r="P1146" s="38">
        <v>247</v>
      </c>
      <c r="Q1146" s="38">
        <v>88</v>
      </c>
      <c r="R1146" s="38">
        <v>81</v>
      </c>
      <c r="S1146" s="38"/>
      <c r="T1146" s="38">
        <v>4</v>
      </c>
      <c r="U1146" s="38">
        <v>1</v>
      </c>
      <c r="V1146" s="38"/>
      <c r="W1146" s="38">
        <v>0</v>
      </c>
      <c r="X1146" s="38">
        <v>8</v>
      </c>
      <c r="Y1146" s="38">
        <v>0</v>
      </c>
      <c r="Z1146" s="38">
        <v>13</v>
      </c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>
        <v>0</v>
      </c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  <c r="BA1146" s="3">
        <f>IF(Q1146&gt;0,RANK(Q1146,(N1146:P1146,Q1146:AE1146)),0)</f>
        <v>4</v>
      </c>
      <c r="BB1146" s="3">
        <f>IF(R1146&gt;0,RANK(R1146,(N1146:P1146,Q1146:AE1146)),0)</f>
        <v>5</v>
      </c>
      <c r="BC1146" s="3">
        <f>IF(S1146&gt;0,RANK(S1146,(N1146:P1146,Q1146:AE1146)),0)</f>
        <v>0</v>
      </c>
      <c r="BD1146" s="3">
        <f>IF(T1146&gt;0,RANK(T1146,(N1146:P1146,Q1146:AE1146)),0)</f>
        <v>8</v>
      </c>
      <c r="BE1146" s="2">
        <f t="shared" si="487"/>
        <v>3.5743298131600326E-3</v>
      </c>
      <c r="BF1146" s="2">
        <f t="shared" si="488"/>
        <v>3.2900081234768482E-3</v>
      </c>
      <c r="BG1146" s="2">
        <f t="shared" si="489"/>
        <v>0</v>
      </c>
      <c r="BH1146" s="2">
        <f t="shared" si="490"/>
        <v>1.6246953696181965E-4</v>
      </c>
      <c r="BJ1146" t="s">
        <v>23</v>
      </c>
      <c r="BK1146" t="s">
        <v>989</v>
      </c>
      <c r="BL1146">
        <v>4</v>
      </c>
      <c r="BN1146">
        <v>0</v>
      </c>
      <c r="BO1146" s="60">
        <v>21</v>
      </c>
      <c r="BP1146" s="62">
        <v>211</v>
      </c>
      <c r="BQ1146" s="66">
        <f t="shared" si="491"/>
        <v>21211</v>
      </c>
      <c r="BR1146" s="66">
        <f t="shared" si="481"/>
        <v>21211</v>
      </c>
      <c r="BS1146" s="3" t="s">
        <v>3083</v>
      </c>
      <c r="CE1146" s="38">
        <f t="shared" si="492"/>
        <v>24620</v>
      </c>
    </row>
    <row r="1147" spans="1:83" ht="14" hidden="1" customHeight="1" outlineLevel="1" x14ac:dyDescent="0.2">
      <c r="A1147" t="s">
        <v>166</v>
      </c>
      <c r="B1147" t="s">
        <v>989</v>
      </c>
      <c r="C1147" s="1">
        <f t="shared" si="482"/>
        <v>8776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>IF(P1147&gt;0,RANK(P1147,(N1147:P1147,Q1147:AE1147)),0)</f>
        <v>3</v>
      </c>
      <c r="G1147" s="1">
        <f t="shared" si="468"/>
        <v>3850</v>
      </c>
      <c r="H1147" s="2">
        <f t="shared" si="469"/>
        <v>0.43869644484958981</v>
      </c>
      <c r="I1147" s="2"/>
      <c r="J1147" s="2">
        <f t="shared" si="483"/>
        <v>0.27381494986326343</v>
      </c>
      <c r="K1147" s="2">
        <f t="shared" si="484"/>
        <v>0.71251139471285319</v>
      </c>
      <c r="L1147" s="2">
        <f t="shared" si="485"/>
        <v>8.2041932543299913E-3</v>
      </c>
      <c r="M1147" s="2">
        <f t="shared" si="486"/>
        <v>5.4694621695534438E-3</v>
      </c>
      <c r="N1147" s="38">
        <v>2403</v>
      </c>
      <c r="O1147" s="38">
        <v>6253</v>
      </c>
      <c r="P1147" s="38">
        <v>72</v>
      </c>
      <c r="Q1147" s="38">
        <v>26</v>
      </c>
      <c r="R1147" s="38">
        <v>19</v>
      </c>
      <c r="S1147" s="38"/>
      <c r="T1147" s="38">
        <v>0</v>
      </c>
      <c r="U1147" s="38">
        <v>0</v>
      </c>
      <c r="V1147" s="38"/>
      <c r="W1147" s="38">
        <v>0</v>
      </c>
      <c r="X1147" s="38">
        <v>0</v>
      </c>
      <c r="Y1147" s="38">
        <v>0</v>
      </c>
      <c r="Z1147" s="38">
        <v>3</v>
      </c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>
        <v>0</v>
      </c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  <c r="BA1147" s="3">
        <f>IF(Q1147&gt;0,RANK(Q1147,(N1147:P1147,Q1147:AE1147)),0)</f>
        <v>4</v>
      </c>
      <c r="BB1147" s="3">
        <f>IF(R1147&gt;0,RANK(R1147,(N1147:P1147,Q1147:AE1147)),0)</f>
        <v>5</v>
      </c>
      <c r="BC1147" s="3">
        <f>IF(S1147&gt;0,RANK(S1147,(N1147:P1147,Q1147:AE1147)),0)</f>
        <v>0</v>
      </c>
      <c r="BD1147" s="3">
        <f>IF(T1147&gt;0,RANK(T1147,(N1147:P1147,Q1147:AE1147)),0)</f>
        <v>0</v>
      </c>
      <c r="BE1147" s="2">
        <f t="shared" si="487"/>
        <v>2.9626253418413855E-3</v>
      </c>
      <c r="BF1147" s="2">
        <f t="shared" si="488"/>
        <v>2.1649954421148589E-3</v>
      </c>
      <c r="BG1147" s="2">
        <f t="shared" si="489"/>
        <v>0</v>
      </c>
      <c r="BH1147" s="2">
        <f t="shared" si="490"/>
        <v>0</v>
      </c>
      <c r="BJ1147" t="s">
        <v>166</v>
      </c>
      <c r="BK1147" t="s">
        <v>989</v>
      </c>
      <c r="BL1147">
        <v>1</v>
      </c>
      <c r="BN1147">
        <v>0</v>
      </c>
      <c r="BO1147" s="60">
        <v>21</v>
      </c>
      <c r="BP1147" s="62">
        <v>213</v>
      </c>
      <c r="BQ1147" s="66">
        <f t="shared" si="491"/>
        <v>21213</v>
      </c>
      <c r="BR1147" s="66">
        <f t="shared" si="481"/>
        <v>21213</v>
      </c>
      <c r="BS1147" s="3" t="s">
        <v>3083</v>
      </c>
      <c r="CE1147" s="38">
        <f t="shared" si="492"/>
        <v>8776</v>
      </c>
    </row>
    <row r="1148" spans="1:83" ht="14" hidden="1" customHeight="1" outlineLevel="1" x14ac:dyDescent="0.2">
      <c r="A1148" t="s">
        <v>619</v>
      </c>
      <c r="B1148" t="s">
        <v>989</v>
      </c>
      <c r="C1148" s="1">
        <f t="shared" si="482"/>
        <v>11480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>IF(P1148&gt;0,RANK(P1148,(N1148:P1148,Q1148:AE1148)),0)</f>
        <v>3</v>
      </c>
      <c r="G1148" s="1">
        <f t="shared" si="468"/>
        <v>6512</v>
      </c>
      <c r="H1148" s="2">
        <f t="shared" si="469"/>
        <v>0.56724738675958186</v>
      </c>
      <c r="I1148" s="2"/>
      <c r="J1148" s="2">
        <f t="shared" si="483"/>
        <v>0.21036585365853658</v>
      </c>
      <c r="K1148" s="2">
        <f t="shared" si="484"/>
        <v>0.77761324041811841</v>
      </c>
      <c r="L1148" s="2">
        <f t="shared" si="485"/>
        <v>7.0557491289198609E-3</v>
      </c>
      <c r="M1148" s="2">
        <f t="shared" si="486"/>
        <v>4.9651567944251768E-3</v>
      </c>
      <c r="N1148" s="38">
        <v>2415</v>
      </c>
      <c r="O1148" s="38">
        <v>8927</v>
      </c>
      <c r="P1148" s="38">
        <v>81</v>
      </c>
      <c r="Q1148" s="38">
        <v>32</v>
      </c>
      <c r="R1148" s="38">
        <v>20</v>
      </c>
      <c r="S1148" s="38"/>
      <c r="T1148" s="38">
        <v>0</v>
      </c>
      <c r="U1148" s="38">
        <v>0</v>
      </c>
      <c r="V1148" s="38"/>
      <c r="W1148" s="38">
        <v>0</v>
      </c>
      <c r="X1148" s="38">
        <v>1</v>
      </c>
      <c r="Y1148" s="38">
        <v>0</v>
      </c>
      <c r="Z1148" s="38">
        <v>4</v>
      </c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>
        <v>0</v>
      </c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  <c r="BA1148" s="3">
        <f>IF(Q1148&gt;0,RANK(Q1148,(N1148:P1148,Q1148:AE1148)),0)</f>
        <v>4</v>
      </c>
      <c r="BB1148" s="3">
        <f>IF(R1148&gt;0,RANK(R1148,(N1148:P1148,Q1148:AE1148)),0)</f>
        <v>5</v>
      </c>
      <c r="BC1148" s="3">
        <f>IF(S1148&gt;0,RANK(S1148,(N1148:P1148,Q1148:AE1148)),0)</f>
        <v>0</v>
      </c>
      <c r="BD1148" s="3">
        <f>IF(T1148&gt;0,RANK(T1148,(N1148:P1148,Q1148:AE1148)),0)</f>
        <v>0</v>
      </c>
      <c r="BE1148" s="2">
        <f t="shared" si="487"/>
        <v>2.7874564459930314E-3</v>
      </c>
      <c r="BF1148" s="2">
        <f t="shared" si="488"/>
        <v>1.7421602787456446E-3</v>
      </c>
      <c r="BG1148" s="2">
        <f t="shared" si="489"/>
        <v>0</v>
      </c>
      <c r="BH1148" s="2">
        <f t="shared" si="490"/>
        <v>0</v>
      </c>
      <c r="BJ1148" t="s">
        <v>619</v>
      </c>
      <c r="BK1148" t="s">
        <v>989</v>
      </c>
      <c r="BL1148">
        <v>4</v>
      </c>
      <c r="BN1148">
        <v>0</v>
      </c>
      <c r="BO1148" s="60">
        <v>21</v>
      </c>
      <c r="BP1148" s="62">
        <v>215</v>
      </c>
      <c r="BQ1148" s="66">
        <f t="shared" si="491"/>
        <v>21215</v>
      </c>
      <c r="BR1148" s="66">
        <f t="shared" si="481"/>
        <v>21215</v>
      </c>
      <c r="BS1148" s="3" t="s">
        <v>3083</v>
      </c>
      <c r="CE1148" s="38">
        <f t="shared" si="492"/>
        <v>11480</v>
      </c>
    </row>
    <row r="1149" spans="1:83" ht="14" hidden="1" customHeight="1" outlineLevel="1" x14ac:dyDescent="0.2">
      <c r="A1149" t="s">
        <v>1119</v>
      </c>
      <c r="B1149" t="s">
        <v>989</v>
      </c>
      <c r="C1149" s="1">
        <f t="shared" si="482"/>
        <v>12261</v>
      </c>
      <c r="D1149" s="3">
        <f>IF(N1149&gt;0, RANK(N1149,(N1149:P1149,Q1149:AE1149)),0)</f>
        <v>2</v>
      </c>
      <c r="E1149" s="3">
        <f>IF(O1149&gt;0,RANK(O1149,(N1149:P1149,Q1149:AE1149)),0)</f>
        <v>1</v>
      </c>
      <c r="F1149" s="3">
        <f>IF(P1149&gt;0,RANK(P1149,(N1149:P1149,Q1149:AE1149)),0)</f>
        <v>3</v>
      </c>
      <c r="G1149" s="1">
        <f t="shared" si="468"/>
        <v>6947</v>
      </c>
      <c r="H1149" s="2">
        <f t="shared" si="469"/>
        <v>0.56659326319223557</v>
      </c>
      <c r="I1149" s="2"/>
      <c r="J1149" s="2">
        <f t="shared" si="483"/>
        <v>0.21009705570508116</v>
      </c>
      <c r="K1149" s="2">
        <f t="shared" si="484"/>
        <v>0.77669031889731666</v>
      </c>
      <c r="L1149" s="2">
        <f t="shared" si="485"/>
        <v>9.2162140119076748E-3</v>
      </c>
      <c r="M1149" s="2">
        <f t="shared" si="486"/>
        <v>3.9964113856944764E-3</v>
      </c>
      <c r="N1149" s="38">
        <v>2576</v>
      </c>
      <c r="O1149" s="38">
        <v>9523</v>
      </c>
      <c r="P1149" s="38">
        <v>113</v>
      </c>
      <c r="Q1149" s="38">
        <v>17</v>
      </c>
      <c r="R1149" s="38">
        <v>22</v>
      </c>
      <c r="S1149" s="38"/>
      <c r="T1149" s="38">
        <v>0</v>
      </c>
      <c r="U1149" s="38">
        <v>5</v>
      </c>
      <c r="V1149" s="38"/>
      <c r="W1149" s="38">
        <v>0</v>
      </c>
      <c r="X1149" s="38">
        <v>0</v>
      </c>
      <c r="Y1149" s="38">
        <v>0</v>
      </c>
      <c r="Z1149" s="38">
        <v>5</v>
      </c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>
        <v>0</v>
      </c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  <c r="BA1149" s="3">
        <f>IF(Q1149&gt;0,RANK(Q1149,(N1149:P1149,Q1149:AE1149)),0)</f>
        <v>5</v>
      </c>
      <c r="BB1149" s="3">
        <f>IF(R1149&gt;0,RANK(R1149,(N1149:P1149,Q1149:AE1149)),0)</f>
        <v>4</v>
      </c>
      <c r="BC1149" s="3">
        <f>IF(S1149&gt;0,RANK(S1149,(N1149:P1149,Q1149:AE1149)),0)</f>
        <v>0</v>
      </c>
      <c r="BD1149" s="3">
        <f>IF(T1149&gt;0,RANK(T1149,(N1149:P1149,Q1149:AE1149)),0)</f>
        <v>0</v>
      </c>
      <c r="BE1149" s="2">
        <f t="shared" si="487"/>
        <v>1.3865100725878802E-3</v>
      </c>
      <c r="BF1149" s="2">
        <f t="shared" si="488"/>
        <v>1.7943071527607862E-3</v>
      </c>
      <c r="BG1149" s="2">
        <f t="shared" si="489"/>
        <v>0</v>
      </c>
      <c r="BH1149" s="2">
        <f t="shared" si="490"/>
        <v>0</v>
      </c>
      <c r="BJ1149" t="s">
        <v>1119</v>
      </c>
      <c r="BK1149" t="s">
        <v>989</v>
      </c>
      <c r="BL1149">
        <v>1</v>
      </c>
      <c r="BN1149">
        <v>0</v>
      </c>
      <c r="BO1149" s="60">
        <v>21</v>
      </c>
      <c r="BP1149" s="62">
        <v>217</v>
      </c>
      <c r="BQ1149" s="66">
        <f t="shared" si="491"/>
        <v>21217</v>
      </c>
      <c r="BR1149" s="66">
        <f t="shared" si="481"/>
        <v>21217</v>
      </c>
      <c r="BS1149" s="3" t="s">
        <v>3083</v>
      </c>
      <c r="CE1149" s="38">
        <f t="shared" si="492"/>
        <v>12261</v>
      </c>
    </row>
    <row r="1150" spans="1:83" ht="14" hidden="1" customHeight="1" outlineLevel="1" x14ac:dyDescent="0.2">
      <c r="A1150" t="s">
        <v>1964</v>
      </c>
      <c r="B1150" t="s">
        <v>989</v>
      </c>
      <c r="C1150" s="1">
        <f t="shared" si="482"/>
        <v>5112</v>
      </c>
      <c r="D1150" s="3">
        <f>IF(N1150&gt;0, RANK(N1150,(N1150:P1150,Q1150:AE1150)),0)</f>
        <v>2</v>
      </c>
      <c r="E1150" s="3">
        <f>IF(O1150&gt;0,RANK(O1150,(N1150:P1150,Q1150:AE1150)),0)</f>
        <v>1</v>
      </c>
      <c r="F1150" s="3">
        <f>IF(P1150&gt;0,RANK(P1150,(N1150:P1150,Q1150:AE1150)),0)</f>
        <v>3</v>
      </c>
      <c r="G1150" s="1">
        <f t="shared" si="468"/>
        <v>2958</v>
      </c>
      <c r="H1150" s="2">
        <f t="shared" si="469"/>
        <v>0.57863849765258213</v>
      </c>
      <c r="I1150" s="2"/>
      <c r="J1150" s="2">
        <f t="shared" si="483"/>
        <v>0.20559467918622848</v>
      </c>
      <c r="K1150" s="2">
        <f t="shared" si="484"/>
        <v>0.78423317683881066</v>
      </c>
      <c r="L1150" s="2">
        <f t="shared" si="485"/>
        <v>4.6948356807511738E-3</v>
      </c>
      <c r="M1150" s="2">
        <f t="shared" si="486"/>
        <v>5.4773082942097383E-3</v>
      </c>
      <c r="N1150" s="38">
        <v>1051</v>
      </c>
      <c r="O1150" s="38">
        <v>4009</v>
      </c>
      <c r="P1150" s="38">
        <v>24</v>
      </c>
      <c r="Q1150" s="38">
        <v>17</v>
      </c>
      <c r="R1150" s="38">
        <v>11</v>
      </c>
      <c r="S1150" s="38"/>
      <c r="T1150" s="38">
        <v>0</v>
      </c>
      <c r="U1150" s="38">
        <v>0</v>
      </c>
      <c r="V1150" s="38"/>
      <c r="W1150" s="38">
        <v>0</v>
      </c>
      <c r="X1150" s="38">
        <v>0</v>
      </c>
      <c r="Y1150" s="38">
        <v>0</v>
      </c>
      <c r="Z1150" s="38">
        <v>0</v>
      </c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>
        <v>0</v>
      </c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  <c r="BA1150" s="3">
        <f>IF(Q1150&gt;0,RANK(Q1150,(N1150:P1150,Q1150:AE1150)),0)</f>
        <v>4</v>
      </c>
      <c r="BB1150" s="3">
        <f>IF(R1150&gt;0,RANK(R1150,(N1150:P1150,Q1150:AE1150)),0)</f>
        <v>5</v>
      </c>
      <c r="BC1150" s="3">
        <f>IF(S1150&gt;0,RANK(S1150,(N1150:P1150,Q1150:AE1150)),0)</f>
        <v>0</v>
      </c>
      <c r="BD1150" s="3">
        <f>IF(T1150&gt;0,RANK(T1150,(N1150:P1150,Q1150:AE1150)),0)</f>
        <v>0</v>
      </c>
      <c r="BE1150" s="2">
        <f t="shared" si="487"/>
        <v>3.3255086071987479E-3</v>
      </c>
      <c r="BF1150" s="2">
        <f t="shared" si="488"/>
        <v>2.1517996870109544E-3</v>
      </c>
      <c r="BG1150" s="2">
        <f t="shared" si="489"/>
        <v>0</v>
      </c>
      <c r="BH1150" s="2">
        <f t="shared" si="490"/>
        <v>0</v>
      </c>
      <c r="BJ1150" t="s">
        <v>1964</v>
      </c>
      <c r="BK1150" t="s">
        <v>989</v>
      </c>
      <c r="BL1150">
        <v>1</v>
      </c>
      <c r="BN1150">
        <v>0</v>
      </c>
      <c r="BO1150" s="60">
        <v>21</v>
      </c>
      <c r="BP1150" s="62">
        <v>219</v>
      </c>
      <c r="BQ1150" s="66">
        <f t="shared" si="491"/>
        <v>21219</v>
      </c>
      <c r="BR1150" s="66">
        <f t="shared" si="481"/>
        <v>21219</v>
      </c>
      <c r="BS1150" s="3" t="s">
        <v>3083</v>
      </c>
      <c r="CE1150" s="38">
        <f t="shared" si="492"/>
        <v>5112</v>
      </c>
    </row>
    <row r="1151" spans="1:83" ht="14" hidden="1" customHeight="1" outlineLevel="1" x14ac:dyDescent="0.2">
      <c r="A1151" t="s">
        <v>627</v>
      </c>
      <c r="B1151" t="s">
        <v>989</v>
      </c>
      <c r="C1151" s="1">
        <f t="shared" si="482"/>
        <v>7196</v>
      </c>
      <c r="D1151" s="3">
        <f>IF(N1151&gt;0, RANK(N1151,(N1151:P1151,Q1151:AE1151)),0)</f>
        <v>2</v>
      </c>
      <c r="E1151" s="3">
        <f>IF(O1151&gt;0,RANK(O1151,(N1151:P1151,Q1151:AE1151)),0)</f>
        <v>1</v>
      </c>
      <c r="F1151" s="3">
        <f>IF(P1151&gt;0,RANK(P1151,(N1151:P1151,Q1151:AE1151)),0)</f>
        <v>3</v>
      </c>
      <c r="G1151" s="1">
        <f t="shared" si="468"/>
        <v>3769</v>
      </c>
      <c r="H1151" s="2">
        <f t="shared" si="469"/>
        <v>0.52376320177876601</v>
      </c>
      <c r="I1151" s="2"/>
      <c r="J1151" s="2">
        <f t="shared" si="483"/>
        <v>0.23165647581989995</v>
      </c>
      <c r="K1151" s="2">
        <f t="shared" si="484"/>
        <v>0.75541967759866591</v>
      </c>
      <c r="L1151" s="2">
        <f t="shared" si="485"/>
        <v>8.6158977209560873E-3</v>
      </c>
      <c r="M1151" s="2">
        <f t="shared" si="486"/>
        <v>4.3079488604779968E-3</v>
      </c>
      <c r="N1151" s="38">
        <v>1667</v>
      </c>
      <c r="O1151" s="38">
        <v>5436</v>
      </c>
      <c r="P1151" s="38">
        <v>62</v>
      </c>
      <c r="Q1151" s="38">
        <v>16</v>
      </c>
      <c r="R1151" s="38">
        <v>11</v>
      </c>
      <c r="S1151" s="38"/>
      <c r="T1151" s="38">
        <v>0</v>
      </c>
      <c r="U1151" s="38">
        <v>0</v>
      </c>
      <c r="V1151" s="38"/>
      <c r="W1151" s="38">
        <v>0</v>
      </c>
      <c r="X1151" s="38">
        <v>0</v>
      </c>
      <c r="Y1151" s="38">
        <v>0</v>
      </c>
      <c r="Z1151" s="38">
        <v>4</v>
      </c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>
        <v>0</v>
      </c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  <c r="BA1151" s="3">
        <f>IF(Q1151&gt;0,RANK(Q1151,(N1151:P1151,Q1151:AE1151)),0)</f>
        <v>4</v>
      </c>
      <c r="BB1151" s="3">
        <f>IF(R1151&gt;0,RANK(R1151,(N1151:P1151,Q1151:AE1151)),0)</f>
        <v>5</v>
      </c>
      <c r="BC1151" s="3">
        <f>IF(S1151&gt;0,RANK(S1151,(N1151:P1151,Q1151:AE1151)),0)</f>
        <v>0</v>
      </c>
      <c r="BD1151" s="3">
        <f>IF(T1151&gt;0,RANK(T1151,(N1151:P1151,Q1151:AE1151)),0)</f>
        <v>0</v>
      </c>
      <c r="BE1151" s="2">
        <f t="shared" si="487"/>
        <v>2.2234574763757642E-3</v>
      </c>
      <c r="BF1151" s="2">
        <f t="shared" si="488"/>
        <v>1.528627015008338E-3</v>
      </c>
      <c r="BG1151" s="2">
        <f t="shared" si="489"/>
        <v>0</v>
      </c>
      <c r="BH1151" s="2">
        <f t="shared" si="490"/>
        <v>0</v>
      </c>
      <c r="BJ1151" t="s">
        <v>627</v>
      </c>
      <c r="BK1151" t="s">
        <v>989</v>
      </c>
      <c r="BL1151">
        <v>1</v>
      </c>
      <c r="BN1151">
        <v>0</v>
      </c>
      <c r="BO1151" s="60">
        <v>21</v>
      </c>
      <c r="BP1151" s="62">
        <v>221</v>
      </c>
      <c r="BQ1151" s="66">
        <f t="shared" si="491"/>
        <v>21221</v>
      </c>
      <c r="BR1151" s="66">
        <f t="shared" si="481"/>
        <v>21221</v>
      </c>
      <c r="BS1151" s="3" t="s">
        <v>3083</v>
      </c>
      <c r="CE1151" s="38">
        <f t="shared" si="492"/>
        <v>7196</v>
      </c>
    </row>
    <row r="1152" spans="1:83" ht="14" hidden="1" customHeight="1" outlineLevel="1" x14ac:dyDescent="0.2">
      <c r="A1152" t="s">
        <v>1009</v>
      </c>
      <c r="B1152" t="s">
        <v>989</v>
      </c>
      <c r="C1152" s="1">
        <f t="shared" si="482"/>
        <v>4249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>IF(P1152&gt;0,RANK(P1152,(N1152:P1152,Q1152:AE1152)),0)</f>
        <v>3</v>
      </c>
      <c r="G1152" s="1">
        <f t="shared" si="468"/>
        <v>2360</v>
      </c>
      <c r="H1152" s="2">
        <f t="shared" si="469"/>
        <v>0.55542480583666742</v>
      </c>
      <c r="I1152" s="2"/>
      <c r="J1152" s="2">
        <f t="shared" si="483"/>
        <v>0.21722758296069664</v>
      </c>
      <c r="K1152" s="2">
        <f t="shared" si="484"/>
        <v>0.77265238879736409</v>
      </c>
      <c r="L1152" s="2">
        <f t="shared" si="485"/>
        <v>6.5897858319604614E-3</v>
      </c>
      <c r="M1152" s="2">
        <f t="shared" si="486"/>
        <v>3.5302424099787882E-3</v>
      </c>
      <c r="N1152" s="38">
        <v>923</v>
      </c>
      <c r="O1152" s="38">
        <v>3283</v>
      </c>
      <c r="P1152" s="38">
        <v>28</v>
      </c>
      <c r="Q1152" s="38">
        <v>6</v>
      </c>
      <c r="R1152" s="38">
        <v>9</v>
      </c>
      <c r="S1152" s="38"/>
      <c r="T1152" s="38">
        <v>0</v>
      </c>
      <c r="U1152" s="38">
        <v>0</v>
      </c>
      <c r="V1152" s="38"/>
      <c r="W1152" s="38">
        <v>0</v>
      </c>
      <c r="X1152" s="38">
        <v>0</v>
      </c>
      <c r="Y1152" s="38">
        <v>0</v>
      </c>
      <c r="Z1152" s="38">
        <v>0</v>
      </c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>
        <v>0</v>
      </c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  <c r="BA1152" s="3">
        <f>IF(Q1152&gt;0,RANK(Q1152,(N1152:P1152,Q1152:AE1152)),0)</f>
        <v>5</v>
      </c>
      <c r="BB1152" s="3">
        <f>IF(R1152&gt;0,RANK(R1152,(N1152:P1152,Q1152:AE1152)),0)</f>
        <v>4</v>
      </c>
      <c r="BC1152" s="3">
        <f>IF(S1152&gt;0,RANK(S1152,(N1152:P1152,Q1152:AE1152)),0)</f>
        <v>0</v>
      </c>
      <c r="BD1152" s="3">
        <f>IF(T1152&gt;0,RANK(T1152,(N1152:P1152,Q1152:AE1152)),0)</f>
        <v>0</v>
      </c>
      <c r="BE1152" s="2">
        <f t="shared" si="487"/>
        <v>1.4120969639915275E-3</v>
      </c>
      <c r="BF1152" s="2">
        <f t="shared" si="488"/>
        <v>2.118145445987291E-3</v>
      </c>
      <c r="BG1152" s="2">
        <f t="shared" si="489"/>
        <v>0</v>
      </c>
      <c r="BH1152" s="2">
        <f t="shared" si="490"/>
        <v>0</v>
      </c>
      <c r="BJ1152" t="s">
        <v>1009</v>
      </c>
      <c r="BK1152" t="s">
        <v>989</v>
      </c>
      <c r="BL1152">
        <v>4</v>
      </c>
      <c r="BN1152">
        <v>0</v>
      </c>
      <c r="BO1152" s="60">
        <v>21</v>
      </c>
      <c r="BP1152" s="62">
        <v>223</v>
      </c>
      <c r="BQ1152" s="66">
        <f t="shared" si="491"/>
        <v>21223</v>
      </c>
      <c r="BR1152" s="66">
        <f t="shared" si="481"/>
        <v>21223</v>
      </c>
      <c r="BS1152" s="3" t="s">
        <v>3083</v>
      </c>
      <c r="CE1152" s="38">
        <f t="shared" si="492"/>
        <v>4249</v>
      </c>
    </row>
    <row r="1153" spans="1:101" ht="14" hidden="1" customHeight="1" outlineLevel="1" x14ac:dyDescent="0.2">
      <c r="A1153" t="s">
        <v>1487</v>
      </c>
      <c r="B1153" t="s">
        <v>989</v>
      </c>
      <c r="C1153" s="1">
        <f t="shared" si="482"/>
        <v>6058</v>
      </c>
      <c r="D1153" s="3">
        <f>IF(N1153&gt;0, RANK(N1153,(N1153:P1153,Q1153:AE1153)),0)</f>
        <v>2</v>
      </c>
      <c r="E1153" s="3">
        <f>IF(O1153&gt;0,RANK(O1153,(N1153:P1153,Q1153:AE1153)),0)</f>
        <v>1</v>
      </c>
      <c r="F1153" s="3">
        <f>IF(P1153&gt;0,RANK(P1153,(N1153:P1153,Q1153:AE1153)),0)</f>
        <v>3</v>
      </c>
      <c r="G1153" s="1">
        <f t="shared" si="468"/>
        <v>3533</v>
      </c>
      <c r="H1153" s="2">
        <f t="shared" si="469"/>
        <v>0.5831957741828987</v>
      </c>
      <c r="I1153" s="2"/>
      <c r="J1153" s="2">
        <f t="shared" si="483"/>
        <v>0.20221195113898977</v>
      </c>
      <c r="K1153" s="2">
        <f t="shared" si="484"/>
        <v>0.78540772532188841</v>
      </c>
      <c r="L1153" s="2">
        <f t="shared" si="485"/>
        <v>8.4186200066028397E-3</v>
      </c>
      <c r="M1153" s="2">
        <f t="shared" si="486"/>
        <v>3.9617035325190449E-3</v>
      </c>
      <c r="N1153" s="38">
        <v>1225</v>
      </c>
      <c r="O1153" s="38">
        <v>4758</v>
      </c>
      <c r="P1153" s="38">
        <v>51</v>
      </c>
      <c r="Q1153" s="38">
        <v>8</v>
      </c>
      <c r="R1153" s="38">
        <v>11</v>
      </c>
      <c r="S1153" s="38"/>
      <c r="T1153" s="38">
        <v>0</v>
      </c>
      <c r="U1153" s="38">
        <v>0</v>
      </c>
      <c r="V1153" s="38"/>
      <c r="W1153" s="38">
        <v>0</v>
      </c>
      <c r="X1153" s="38">
        <v>0</v>
      </c>
      <c r="Y1153" s="38">
        <v>0</v>
      </c>
      <c r="Z1153" s="38">
        <v>5</v>
      </c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>
        <v>0</v>
      </c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  <c r="BA1153" s="3">
        <f>IF(Q1153&gt;0,RANK(Q1153,(N1153:P1153,Q1153:AE1153)),0)</f>
        <v>5</v>
      </c>
      <c r="BB1153" s="3">
        <f>IF(R1153&gt;0,RANK(R1153,(N1153:P1153,Q1153:AE1153)),0)</f>
        <v>4</v>
      </c>
      <c r="BC1153" s="3">
        <f>IF(S1153&gt;0,RANK(S1153,(N1153:P1153,Q1153:AE1153)),0)</f>
        <v>0</v>
      </c>
      <c r="BD1153" s="3">
        <f>IF(T1153&gt;0,RANK(T1153,(N1153:P1153,Q1153:AE1153)),0)</f>
        <v>0</v>
      </c>
      <c r="BE1153" s="2">
        <f t="shared" si="487"/>
        <v>1.3205678441729944E-3</v>
      </c>
      <c r="BF1153" s="2">
        <f t="shared" si="488"/>
        <v>1.8157807857378673E-3</v>
      </c>
      <c r="BG1153" s="2">
        <f t="shared" si="489"/>
        <v>0</v>
      </c>
      <c r="BH1153" s="2">
        <f t="shared" si="490"/>
        <v>0</v>
      </c>
      <c r="BJ1153" t="s">
        <v>1487</v>
      </c>
      <c r="BK1153" t="s">
        <v>989</v>
      </c>
      <c r="BL1153">
        <v>1</v>
      </c>
      <c r="BN1153">
        <v>0</v>
      </c>
      <c r="BO1153" s="60">
        <v>21</v>
      </c>
      <c r="BP1153" s="62">
        <v>225</v>
      </c>
      <c r="BQ1153" s="66">
        <f t="shared" si="491"/>
        <v>21225</v>
      </c>
      <c r="BR1153" s="66">
        <f t="shared" si="481"/>
        <v>21225</v>
      </c>
      <c r="BS1153" s="3" t="s">
        <v>3083</v>
      </c>
      <c r="CE1153" s="38">
        <f t="shared" si="492"/>
        <v>6058</v>
      </c>
    </row>
    <row r="1154" spans="1:101" ht="14" hidden="1" customHeight="1" outlineLevel="1" x14ac:dyDescent="0.2">
      <c r="A1154" t="s">
        <v>413</v>
      </c>
      <c r="B1154" t="s">
        <v>989</v>
      </c>
      <c r="C1154" s="1">
        <f t="shared" si="482"/>
        <v>56891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>IF(P1154&gt;0,RANK(P1154,(N1154:P1154,Q1154:AE1154)),0)</f>
        <v>3</v>
      </c>
      <c r="G1154" s="1">
        <f t="shared" si="468"/>
        <v>13797</v>
      </c>
      <c r="H1154" s="2">
        <f t="shared" si="469"/>
        <v>0.24251639099330299</v>
      </c>
      <c r="I1154" s="2"/>
      <c r="J1154" s="2">
        <f t="shared" si="483"/>
        <v>0.37026946265665922</v>
      </c>
      <c r="K1154" s="2">
        <f t="shared" si="484"/>
        <v>0.61278585364996219</v>
      </c>
      <c r="L1154" s="2">
        <f t="shared" si="485"/>
        <v>8.7711588827758345E-3</v>
      </c>
      <c r="M1154" s="2">
        <f t="shared" si="486"/>
        <v>8.1735248106028138E-3</v>
      </c>
      <c r="N1154" s="38">
        <v>21065</v>
      </c>
      <c r="O1154" s="38">
        <v>34862</v>
      </c>
      <c r="P1154" s="38">
        <v>499</v>
      </c>
      <c r="Q1154" s="38">
        <v>200</v>
      </c>
      <c r="R1154" s="38">
        <v>209</v>
      </c>
      <c r="S1154" s="38"/>
      <c r="T1154" s="38">
        <v>13</v>
      </c>
      <c r="U1154" s="38">
        <v>0</v>
      </c>
      <c r="V1154" s="38"/>
      <c r="W1154" s="38">
        <v>0</v>
      </c>
      <c r="X1154" s="38">
        <v>18</v>
      </c>
      <c r="Y1154" s="38">
        <v>0</v>
      </c>
      <c r="Z1154" s="38">
        <v>25</v>
      </c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>
        <v>0</v>
      </c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  <c r="BA1154" s="3">
        <f>IF(Q1154&gt;0,RANK(Q1154,(N1154:P1154,Q1154:AE1154)),0)</f>
        <v>5</v>
      </c>
      <c r="BB1154" s="3">
        <f>IF(R1154&gt;0,RANK(R1154,(N1154:P1154,Q1154:AE1154)),0)</f>
        <v>4</v>
      </c>
      <c r="BC1154" s="3">
        <f>IF(S1154&gt;0,RANK(S1154,(N1154:P1154,Q1154:AE1154)),0)</f>
        <v>0</v>
      </c>
      <c r="BD1154" s="3">
        <f>IF(T1154&gt;0,RANK(T1154,(N1154:P1154,Q1154:AE1154)),0)</f>
        <v>8</v>
      </c>
      <c r="BE1154" s="2">
        <f t="shared" si="487"/>
        <v>3.5154945421947232E-3</v>
      </c>
      <c r="BF1154" s="2">
        <f t="shared" si="488"/>
        <v>3.6736917965934858E-3</v>
      </c>
      <c r="BG1154" s="2">
        <f t="shared" si="489"/>
        <v>0</v>
      </c>
      <c r="BH1154" s="2">
        <f t="shared" si="490"/>
        <v>2.2850714524265701E-4</v>
      </c>
      <c r="BJ1154" t="s">
        <v>413</v>
      </c>
      <c r="BK1154" t="s">
        <v>989</v>
      </c>
      <c r="BL1154">
        <v>2</v>
      </c>
      <c r="BN1154">
        <v>0</v>
      </c>
      <c r="BO1154" s="60">
        <v>21</v>
      </c>
      <c r="BP1154" s="62">
        <v>227</v>
      </c>
      <c r="BQ1154" s="66">
        <f t="shared" si="491"/>
        <v>21227</v>
      </c>
      <c r="BR1154" s="66">
        <f t="shared" si="481"/>
        <v>21227</v>
      </c>
      <c r="BS1154" s="3" t="s">
        <v>3083</v>
      </c>
      <c r="CE1154" s="38">
        <f t="shared" si="492"/>
        <v>56891</v>
      </c>
    </row>
    <row r="1155" spans="1:101" ht="14" hidden="1" customHeight="1" outlineLevel="1" x14ac:dyDescent="0.2">
      <c r="A1155" t="s">
        <v>674</v>
      </c>
      <c r="B1155" t="s">
        <v>989</v>
      </c>
      <c r="C1155" s="1">
        <f t="shared" si="482"/>
        <v>6341</v>
      </c>
      <c r="D1155" s="3">
        <f>IF(N1155&gt;0, RANK(N1155,(N1155:P1155,Q1155:AE1155)),0)</f>
        <v>2</v>
      </c>
      <c r="E1155" s="3">
        <f>IF(O1155&gt;0,RANK(O1155,(N1155:P1155,Q1155:AE1155)),0)</f>
        <v>1</v>
      </c>
      <c r="F1155" s="3">
        <f>IF(P1155&gt;0,RANK(P1155,(N1155:P1155,Q1155:AE1155)),0)</f>
        <v>3</v>
      </c>
      <c r="G1155" s="1">
        <f t="shared" si="468"/>
        <v>3187</v>
      </c>
      <c r="H1155" s="2">
        <f t="shared" si="469"/>
        <v>0.50260211323135151</v>
      </c>
      <c r="I1155" s="2"/>
      <c r="J1155" s="2">
        <f t="shared" si="483"/>
        <v>0.24175997476738684</v>
      </c>
      <c r="K1155" s="2">
        <f t="shared" si="484"/>
        <v>0.74436208799873838</v>
      </c>
      <c r="L1155" s="2">
        <f t="shared" si="485"/>
        <v>8.0428954423592495E-3</v>
      </c>
      <c r="M1155" s="2">
        <f t="shared" si="486"/>
        <v>5.8350417915155103E-3</v>
      </c>
      <c r="N1155" s="38">
        <v>1533</v>
      </c>
      <c r="O1155" s="38">
        <v>4720</v>
      </c>
      <c r="P1155" s="38">
        <v>51</v>
      </c>
      <c r="Q1155" s="38">
        <v>16</v>
      </c>
      <c r="R1155" s="38">
        <v>16</v>
      </c>
      <c r="S1155" s="38"/>
      <c r="T1155" s="38">
        <v>0</v>
      </c>
      <c r="U1155" s="38">
        <v>1</v>
      </c>
      <c r="V1155" s="38"/>
      <c r="W1155" s="38">
        <v>0</v>
      </c>
      <c r="X1155" s="38">
        <v>2</v>
      </c>
      <c r="Y1155" s="38">
        <v>0</v>
      </c>
      <c r="Z1155" s="38">
        <v>2</v>
      </c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>
        <v>0</v>
      </c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  <c r="BA1155" s="3">
        <f>IF(Q1155&gt;0,RANK(Q1155,(N1155:P1155,Q1155:AE1155)),0)</f>
        <v>4</v>
      </c>
      <c r="BB1155" s="3">
        <f>IF(R1155&gt;0,RANK(R1155,(N1155:P1155,Q1155:AE1155)),0)</f>
        <v>4</v>
      </c>
      <c r="BC1155" s="3">
        <f>IF(S1155&gt;0,RANK(S1155,(N1155:P1155,Q1155:AE1155)),0)</f>
        <v>0</v>
      </c>
      <c r="BD1155" s="3">
        <f>IF(T1155&gt;0,RANK(T1155,(N1155:P1155,Q1155:AE1155)),0)</f>
        <v>0</v>
      </c>
      <c r="BE1155" s="2">
        <f t="shared" si="487"/>
        <v>2.5232613152499604E-3</v>
      </c>
      <c r="BF1155" s="2">
        <f t="shared" si="488"/>
        <v>2.5232613152499604E-3</v>
      </c>
      <c r="BG1155" s="2">
        <f t="shared" si="489"/>
        <v>0</v>
      </c>
      <c r="BH1155" s="2">
        <f t="shared" si="490"/>
        <v>0</v>
      </c>
      <c r="BJ1155" t="s">
        <v>674</v>
      </c>
      <c r="BK1155" t="s">
        <v>989</v>
      </c>
      <c r="BL1155">
        <v>1</v>
      </c>
      <c r="BN1155">
        <v>0</v>
      </c>
      <c r="BO1155" s="60">
        <v>21</v>
      </c>
      <c r="BP1155" s="62">
        <v>229</v>
      </c>
      <c r="BQ1155" s="66">
        <f t="shared" si="491"/>
        <v>21229</v>
      </c>
      <c r="BR1155" s="66">
        <f t="shared" si="481"/>
        <v>21229</v>
      </c>
      <c r="BS1155" s="3" t="s">
        <v>3083</v>
      </c>
      <c r="CE1155" s="38">
        <f t="shared" si="492"/>
        <v>6341</v>
      </c>
    </row>
    <row r="1156" spans="1:101" ht="14" hidden="1" customHeight="1" outlineLevel="1" x14ac:dyDescent="0.2">
      <c r="A1156" t="s">
        <v>414</v>
      </c>
      <c r="B1156" t="s">
        <v>989</v>
      </c>
      <c r="C1156" s="1">
        <f t="shared" si="482"/>
        <v>8733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>IF(P1156&gt;0,RANK(P1156,(N1156:P1156,Q1156:AE1156)),0)</f>
        <v>3</v>
      </c>
      <c r="G1156" s="1">
        <f t="shared" si="468"/>
        <v>5759</v>
      </c>
      <c r="H1156" s="2">
        <f t="shared" si="469"/>
        <v>0.65945265086453686</v>
      </c>
      <c r="I1156" s="2"/>
      <c r="J1156" s="2">
        <f t="shared" si="483"/>
        <v>0.16534982251230962</v>
      </c>
      <c r="K1156" s="2">
        <f t="shared" si="484"/>
        <v>0.82480247337684642</v>
      </c>
      <c r="L1156" s="2">
        <f t="shared" si="485"/>
        <v>6.8704912401236686E-3</v>
      </c>
      <c r="M1156" s="2">
        <f t="shared" si="486"/>
        <v>2.9772128707203447E-3</v>
      </c>
      <c r="N1156" s="38">
        <v>1444</v>
      </c>
      <c r="O1156" s="38">
        <v>7203</v>
      </c>
      <c r="P1156" s="38">
        <v>60</v>
      </c>
      <c r="Q1156" s="38">
        <v>10</v>
      </c>
      <c r="R1156" s="38">
        <v>14</v>
      </c>
      <c r="S1156" s="38"/>
      <c r="T1156" s="38">
        <v>0</v>
      </c>
      <c r="U1156" s="38">
        <v>0</v>
      </c>
      <c r="V1156" s="38"/>
      <c r="W1156" s="38">
        <v>0</v>
      </c>
      <c r="X1156" s="38">
        <v>0</v>
      </c>
      <c r="Y1156" s="38">
        <v>0</v>
      </c>
      <c r="Z1156" s="38">
        <v>2</v>
      </c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>
        <v>0</v>
      </c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  <c r="BA1156" s="3">
        <f>IF(Q1156&gt;0,RANK(Q1156,(N1156:P1156,Q1156:AE1156)),0)</f>
        <v>5</v>
      </c>
      <c r="BB1156" s="3">
        <f>IF(R1156&gt;0,RANK(R1156,(N1156:P1156,Q1156:AE1156)),0)</f>
        <v>4</v>
      </c>
      <c r="BC1156" s="3">
        <f>IF(S1156&gt;0,RANK(S1156,(N1156:P1156,Q1156:AE1156)),0)</f>
        <v>0</v>
      </c>
      <c r="BD1156" s="3">
        <f>IF(T1156&gt;0,RANK(T1156,(N1156:P1156,Q1156:AE1156)),0)</f>
        <v>0</v>
      </c>
      <c r="BE1156" s="2">
        <f t="shared" si="487"/>
        <v>1.1450818733539448E-3</v>
      </c>
      <c r="BF1156" s="2">
        <f t="shared" si="488"/>
        <v>1.6031146226955226E-3</v>
      </c>
      <c r="BG1156" s="2">
        <f t="shared" si="489"/>
        <v>0</v>
      </c>
      <c r="BH1156" s="2">
        <f t="shared" si="490"/>
        <v>0</v>
      </c>
      <c r="BJ1156" t="s">
        <v>414</v>
      </c>
      <c r="BK1156" t="s">
        <v>989</v>
      </c>
      <c r="BL1156">
        <v>5</v>
      </c>
      <c r="BN1156">
        <v>0</v>
      </c>
      <c r="BO1156" s="60">
        <v>21</v>
      </c>
      <c r="BP1156" s="62">
        <v>231</v>
      </c>
      <c r="BQ1156" s="66">
        <f t="shared" si="491"/>
        <v>21231</v>
      </c>
      <c r="BR1156" s="66">
        <f t="shared" si="481"/>
        <v>21231</v>
      </c>
      <c r="BS1156" s="3" t="s">
        <v>3083</v>
      </c>
      <c r="CE1156" s="38">
        <f t="shared" si="492"/>
        <v>8733</v>
      </c>
    </row>
    <row r="1157" spans="1:101" ht="14" hidden="1" customHeight="1" outlineLevel="1" x14ac:dyDescent="0.2">
      <c r="A1157" t="s">
        <v>679</v>
      </c>
      <c r="B1157" t="s">
        <v>989</v>
      </c>
      <c r="C1157" s="1">
        <f t="shared" si="482"/>
        <v>5556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>IF(P1157&gt;0,RANK(P1157,(N1157:P1157,Q1157:AE1157)),0)</f>
        <v>3</v>
      </c>
      <c r="G1157" s="1">
        <f t="shared" si="468"/>
        <v>3186</v>
      </c>
      <c r="H1157" s="2">
        <f t="shared" si="469"/>
        <v>0.57343412526997839</v>
      </c>
      <c r="I1157" s="2"/>
      <c r="J1157" s="2">
        <f t="shared" si="483"/>
        <v>0.20752339812814974</v>
      </c>
      <c r="K1157" s="2">
        <f t="shared" si="484"/>
        <v>0.78095752339812818</v>
      </c>
      <c r="L1157" s="2">
        <f t="shared" si="485"/>
        <v>6.6594672426205899E-3</v>
      </c>
      <c r="M1157" s="2">
        <f t="shared" si="486"/>
        <v>4.8596112311015431E-3</v>
      </c>
      <c r="N1157" s="38">
        <v>1153</v>
      </c>
      <c r="O1157" s="38">
        <v>4339</v>
      </c>
      <c r="P1157" s="38">
        <v>37</v>
      </c>
      <c r="Q1157" s="38">
        <v>9</v>
      </c>
      <c r="R1157" s="38">
        <v>17</v>
      </c>
      <c r="S1157" s="38"/>
      <c r="T1157" s="38">
        <v>0</v>
      </c>
      <c r="U1157" s="38">
        <v>0</v>
      </c>
      <c r="V1157" s="38"/>
      <c r="W1157" s="38">
        <v>0</v>
      </c>
      <c r="X1157" s="38">
        <v>0</v>
      </c>
      <c r="Y1157" s="38">
        <v>0</v>
      </c>
      <c r="Z1157" s="38">
        <v>1</v>
      </c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>
        <v>0</v>
      </c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  <c r="BA1157" s="3">
        <f>IF(Q1157&gt;0,RANK(Q1157,(N1157:P1157,Q1157:AE1157)),0)</f>
        <v>5</v>
      </c>
      <c r="BB1157" s="3">
        <f>IF(R1157&gt;0,RANK(R1157,(N1157:P1157,Q1157:AE1157)),0)</f>
        <v>4</v>
      </c>
      <c r="BC1157" s="3">
        <f>IF(S1157&gt;0,RANK(S1157,(N1157:P1157,Q1157:AE1157)),0)</f>
        <v>0</v>
      </c>
      <c r="BD1157" s="3">
        <f>IF(T1157&gt;0,RANK(T1157,(N1157:P1157,Q1157:AE1157)),0)</f>
        <v>0</v>
      </c>
      <c r="BE1157" s="2">
        <f t="shared" si="487"/>
        <v>1.6198704103671706E-3</v>
      </c>
      <c r="BF1157" s="2">
        <f t="shared" si="488"/>
        <v>3.0597552195824333E-3</v>
      </c>
      <c r="BG1157" s="2">
        <f t="shared" si="489"/>
        <v>0</v>
      </c>
      <c r="BH1157" s="2">
        <f t="shared" si="490"/>
        <v>0</v>
      </c>
      <c r="BJ1157" t="s">
        <v>679</v>
      </c>
      <c r="BK1157" t="s">
        <v>989</v>
      </c>
      <c r="BL1157">
        <v>1</v>
      </c>
      <c r="BN1157">
        <v>0</v>
      </c>
      <c r="BO1157" s="60">
        <v>21</v>
      </c>
      <c r="BP1157" s="62">
        <v>233</v>
      </c>
      <c r="BQ1157" s="66">
        <f t="shared" si="491"/>
        <v>21233</v>
      </c>
      <c r="BR1157" s="66">
        <f t="shared" si="481"/>
        <v>21233</v>
      </c>
      <c r="BS1157" s="3" t="s">
        <v>3083</v>
      </c>
      <c r="CE1157" s="38">
        <f t="shared" si="492"/>
        <v>5556</v>
      </c>
    </row>
    <row r="1158" spans="1:101" ht="14" hidden="1" customHeight="1" outlineLevel="1" x14ac:dyDescent="0.2">
      <c r="A1158" t="s">
        <v>2069</v>
      </c>
      <c r="B1158" t="s">
        <v>989</v>
      </c>
      <c r="C1158" s="1">
        <f t="shared" si="482"/>
        <v>15075</v>
      </c>
      <c r="D1158" s="3">
        <f>IF(N1158&gt;0, RANK(N1158,(N1158:P1158,Q1158:AE1158)),0)</f>
        <v>2</v>
      </c>
      <c r="E1158" s="3">
        <f>IF(O1158&gt;0,RANK(O1158,(N1158:P1158,Q1158:AE1158)),0)</f>
        <v>1</v>
      </c>
      <c r="F1158" s="3">
        <f>IF(P1158&gt;0,RANK(P1158,(N1158:P1158,Q1158:AE1158)),0)</f>
        <v>3</v>
      </c>
      <c r="G1158" s="1">
        <f t="shared" si="468"/>
        <v>10450</v>
      </c>
      <c r="H1158" s="2">
        <f t="shared" si="469"/>
        <v>0.69320066334991703</v>
      </c>
      <c r="I1158" s="2"/>
      <c r="J1158" s="2">
        <f t="shared" si="483"/>
        <v>0.14839137645107794</v>
      </c>
      <c r="K1158" s="2">
        <f t="shared" si="484"/>
        <v>0.84159203980099506</v>
      </c>
      <c r="L1158" s="2">
        <f t="shared" si="485"/>
        <v>6.1691542288557213E-3</v>
      </c>
      <c r="M1158" s="2">
        <f t="shared" si="486"/>
        <v>3.8474295190713001E-3</v>
      </c>
      <c r="N1158" s="38">
        <v>2237</v>
      </c>
      <c r="O1158" s="38">
        <v>12687</v>
      </c>
      <c r="P1158" s="38">
        <v>93</v>
      </c>
      <c r="Q1158" s="38">
        <v>32</v>
      </c>
      <c r="R1158" s="38">
        <v>19</v>
      </c>
      <c r="S1158" s="38"/>
      <c r="T1158" s="38">
        <v>0</v>
      </c>
      <c r="U1158" s="38">
        <v>0</v>
      </c>
      <c r="V1158" s="38"/>
      <c r="W1158" s="38">
        <v>0</v>
      </c>
      <c r="X1158" s="38">
        <v>0</v>
      </c>
      <c r="Y1158" s="38">
        <v>0</v>
      </c>
      <c r="Z1158" s="38">
        <v>7</v>
      </c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>
        <v>0</v>
      </c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  <c r="BA1158" s="3">
        <f>IF(Q1158&gt;0,RANK(Q1158,(N1158:P1158,Q1158:AE1158)),0)</f>
        <v>4</v>
      </c>
      <c r="BB1158" s="3">
        <f>IF(R1158&gt;0,RANK(R1158,(N1158:P1158,Q1158:AE1158)),0)</f>
        <v>5</v>
      </c>
      <c r="BC1158" s="3">
        <f>IF(S1158&gt;0,RANK(S1158,(N1158:P1158,Q1158:AE1158)),0)</f>
        <v>0</v>
      </c>
      <c r="BD1158" s="3">
        <f>IF(T1158&gt;0,RANK(T1158,(N1158:P1158,Q1158:AE1158)),0)</f>
        <v>0</v>
      </c>
      <c r="BE1158" s="2">
        <f t="shared" si="487"/>
        <v>2.1227197346600332E-3</v>
      </c>
      <c r="BF1158" s="2">
        <f t="shared" si="488"/>
        <v>1.2603648424543946E-3</v>
      </c>
      <c r="BG1158" s="2">
        <f t="shared" si="489"/>
        <v>0</v>
      </c>
      <c r="BH1158" s="2">
        <f t="shared" si="490"/>
        <v>0</v>
      </c>
      <c r="BJ1158" t="s">
        <v>2069</v>
      </c>
      <c r="BK1158" t="s">
        <v>989</v>
      </c>
      <c r="BL1158">
        <v>5</v>
      </c>
      <c r="BN1158">
        <v>0</v>
      </c>
      <c r="BO1158" s="60">
        <v>21</v>
      </c>
      <c r="BP1158" s="62">
        <v>235</v>
      </c>
      <c r="BQ1158" s="66">
        <f t="shared" si="491"/>
        <v>21235</v>
      </c>
      <c r="BR1158" s="66">
        <f t="shared" si="481"/>
        <v>21235</v>
      </c>
      <c r="BS1158" s="3" t="s">
        <v>3083</v>
      </c>
      <c r="CE1158" s="38">
        <f t="shared" si="492"/>
        <v>15075</v>
      </c>
    </row>
    <row r="1159" spans="1:101" ht="14" hidden="1" customHeight="1" outlineLevel="1" x14ac:dyDescent="0.2">
      <c r="A1159" t="s">
        <v>1010</v>
      </c>
      <c r="B1159" t="s">
        <v>989</v>
      </c>
      <c r="C1159" s="1">
        <f t="shared" si="482"/>
        <v>2915</v>
      </c>
      <c r="D1159" s="3">
        <f>IF(N1159&gt;0, RANK(N1159,(N1159:P1159,Q1159:AE1159)),0)</f>
        <v>2</v>
      </c>
      <c r="E1159" s="3">
        <f>IF(O1159&gt;0,RANK(O1159,(N1159:P1159,Q1159:AE1159)),0)</f>
        <v>1</v>
      </c>
      <c r="F1159" s="3">
        <f>IF(P1159&gt;0,RANK(P1159,(N1159:P1159,Q1159:AE1159)),0)</f>
        <v>3</v>
      </c>
      <c r="G1159" s="1">
        <f t="shared" ref="G1159:G1222" si="493">IF(C1159&gt;0,MAX(N1159:P1159)-LARGE(N1159:P1159,2),0)</f>
        <v>1474</v>
      </c>
      <c r="H1159" s="2">
        <f t="shared" ref="H1159:H1222" si="494">IF(C1159&gt;0,G1159/C1159,0)</f>
        <v>0.50566037735849056</v>
      </c>
      <c r="I1159" s="2"/>
      <c r="J1159" s="2">
        <f t="shared" si="483"/>
        <v>0.23636363636363636</v>
      </c>
      <c r="K1159" s="2">
        <f t="shared" si="484"/>
        <v>0.7420240137221269</v>
      </c>
      <c r="L1159" s="2">
        <f t="shared" si="485"/>
        <v>1.0291595197255575E-2</v>
      </c>
      <c r="M1159" s="2">
        <f t="shared" si="486"/>
        <v>1.1320754716981197E-2</v>
      </c>
      <c r="N1159" s="38">
        <v>689</v>
      </c>
      <c r="O1159" s="38">
        <v>2163</v>
      </c>
      <c r="P1159" s="38">
        <v>30</v>
      </c>
      <c r="Q1159" s="38">
        <v>12</v>
      </c>
      <c r="R1159" s="38">
        <v>15</v>
      </c>
      <c r="S1159" s="38"/>
      <c r="T1159" s="38">
        <v>0</v>
      </c>
      <c r="U1159" s="38">
        <v>0</v>
      </c>
      <c r="V1159" s="38"/>
      <c r="W1159" s="38">
        <v>0</v>
      </c>
      <c r="X1159" s="38">
        <v>0</v>
      </c>
      <c r="Y1159" s="38">
        <v>0</v>
      </c>
      <c r="Z1159" s="38">
        <v>6</v>
      </c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>
        <v>0</v>
      </c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  <c r="BA1159" s="3">
        <f>IF(Q1159&gt;0,RANK(Q1159,(N1159:P1159,Q1159:AE1159)),0)</f>
        <v>5</v>
      </c>
      <c r="BB1159" s="3">
        <f>IF(R1159&gt;0,RANK(R1159,(N1159:P1159,Q1159:AE1159)),0)</f>
        <v>4</v>
      </c>
      <c r="BC1159" s="3">
        <f>IF(S1159&gt;0,RANK(S1159,(N1159:P1159,Q1159:AE1159)),0)</f>
        <v>0</v>
      </c>
      <c r="BD1159" s="3">
        <f>IF(T1159&gt;0,RANK(T1159,(N1159:P1159,Q1159:AE1159)),0)</f>
        <v>0</v>
      </c>
      <c r="BE1159" s="2">
        <f t="shared" si="487"/>
        <v>4.11663807890223E-3</v>
      </c>
      <c r="BF1159" s="2">
        <f t="shared" si="488"/>
        <v>5.1457975986277877E-3</v>
      </c>
      <c r="BG1159" s="2">
        <f t="shared" si="489"/>
        <v>0</v>
      </c>
      <c r="BH1159" s="2">
        <f t="shared" si="490"/>
        <v>0</v>
      </c>
      <c r="BJ1159" t="s">
        <v>1010</v>
      </c>
      <c r="BK1159" t="s">
        <v>989</v>
      </c>
      <c r="BL1159">
        <v>5</v>
      </c>
      <c r="BN1159">
        <v>0</v>
      </c>
      <c r="BO1159" s="60">
        <v>21</v>
      </c>
      <c r="BP1159" s="62">
        <v>237</v>
      </c>
      <c r="BQ1159" s="66">
        <f t="shared" si="491"/>
        <v>21237</v>
      </c>
      <c r="BR1159" s="66">
        <f t="shared" si="481"/>
        <v>21237</v>
      </c>
      <c r="BS1159" s="3" t="s">
        <v>3083</v>
      </c>
      <c r="CE1159" s="38">
        <f t="shared" si="492"/>
        <v>2915</v>
      </c>
    </row>
    <row r="1160" spans="1:101" ht="14" hidden="1" customHeight="1" outlineLevel="1" x14ac:dyDescent="0.2">
      <c r="A1160" t="s">
        <v>2128</v>
      </c>
      <c r="B1160" t="s">
        <v>989</v>
      </c>
      <c r="C1160" s="1">
        <f t="shared" si="482"/>
        <v>14993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>IF(P1160&gt;0,RANK(P1160,(N1160:P1160,Q1160:AE1160)),0)</f>
        <v>3</v>
      </c>
      <c r="G1160" s="1">
        <f t="shared" si="493"/>
        <v>2137</v>
      </c>
      <c r="H1160" s="2">
        <f t="shared" si="494"/>
        <v>0.14253318215167077</v>
      </c>
      <c r="I1160" s="2"/>
      <c r="J1160" s="2">
        <f t="shared" si="483"/>
        <v>0.41899553124791572</v>
      </c>
      <c r="K1160" s="2">
        <f t="shared" si="484"/>
        <v>0.56152871339958643</v>
      </c>
      <c r="L1160" s="2">
        <f t="shared" si="485"/>
        <v>9.6044820916427673E-3</v>
      </c>
      <c r="M1160" s="2">
        <f t="shared" si="486"/>
        <v>9.871273260855136E-3</v>
      </c>
      <c r="N1160" s="38">
        <v>6282</v>
      </c>
      <c r="O1160" s="38">
        <v>8419</v>
      </c>
      <c r="P1160" s="38">
        <v>144</v>
      </c>
      <c r="Q1160" s="38">
        <v>69</v>
      </c>
      <c r="R1160" s="38">
        <v>60</v>
      </c>
      <c r="S1160" s="38"/>
      <c r="T1160" s="38">
        <v>1</v>
      </c>
      <c r="U1160" s="38">
        <v>1</v>
      </c>
      <c r="V1160" s="38"/>
      <c r="W1160" s="38">
        <v>0</v>
      </c>
      <c r="X1160" s="38">
        <v>7</v>
      </c>
      <c r="Y1160" s="38">
        <v>0</v>
      </c>
      <c r="Z1160" s="38">
        <v>10</v>
      </c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>
        <v>0</v>
      </c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  <c r="BA1160" s="3">
        <f>IF(Q1160&gt;0,RANK(Q1160,(N1160:P1160,Q1160:AE1160)),0)</f>
        <v>4</v>
      </c>
      <c r="BB1160" s="3">
        <f>IF(R1160&gt;0,RANK(R1160,(N1160:P1160,Q1160:AE1160)),0)</f>
        <v>5</v>
      </c>
      <c r="BC1160" s="3">
        <f>IF(S1160&gt;0,RANK(S1160,(N1160:P1160,Q1160:AE1160)),0)</f>
        <v>0</v>
      </c>
      <c r="BD1160" s="3">
        <f>IF(T1160&gt;0,RANK(T1160,(N1160:P1160,Q1160:AE1160)),0)</f>
        <v>8</v>
      </c>
      <c r="BE1160" s="2">
        <f t="shared" si="487"/>
        <v>4.6021476689121592E-3</v>
      </c>
      <c r="BF1160" s="2">
        <f t="shared" si="488"/>
        <v>4.0018675381844858E-3</v>
      </c>
      <c r="BG1160" s="2">
        <f t="shared" si="489"/>
        <v>0</v>
      </c>
      <c r="BH1160" s="2">
        <f t="shared" si="490"/>
        <v>6.6697792303074767E-5</v>
      </c>
      <c r="BJ1160" t="s">
        <v>2128</v>
      </c>
      <c r="BK1160" t="s">
        <v>989</v>
      </c>
      <c r="BL1160">
        <v>6</v>
      </c>
      <c r="BN1160">
        <v>0</v>
      </c>
      <c r="BO1160" s="60">
        <v>21</v>
      </c>
      <c r="BP1160" s="62">
        <v>239</v>
      </c>
      <c r="BQ1160" s="66">
        <f t="shared" si="491"/>
        <v>21239</v>
      </c>
      <c r="BR1160" s="66">
        <f t="shared" si="481"/>
        <v>21239</v>
      </c>
      <c r="BS1160" s="3" t="s">
        <v>3083</v>
      </c>
      <c r="CE1160" s="38">
        <f t="shared" si="492"/>
        <v>14993</v>
      </c>
    </row>
    <row r="1161" spans="1:101" ht="14" customHeight="1" collapsed="1" x14ac:dyDescent="0.2">
      <c r="A1161" t="s">
        <v>2550</v>
      </c>
      <c r="B1161" t="s">
        <v>534</v>
      </c>
      <c r="C1161" s="1">
        <f t="shared" si="482"/>
        <v>2070079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>IF(P1161&gt;0,RANK(P1161,(N1161:P1161,Q1161:AE1161)),0)</f>
        <v>3</v>
      </c>
      <c r="G1161" s="1">
        <f t="shared" si="493"/>
        <v>635309</v>
      </c>
      <c r="H1161" s="2">
        <f t="shared" si="494"/>
        <v>0.3069008477454242</v>
      </c>
      <c r="I1161" s="2"/>
      <c r="J1161" s="2">
        <f t="shared" si="483"/>
        <v>0.33859625647137137</v>
      </c>
      <c r="K1161" s="2">
        <f t="shared" si="484"/>
        <v>0.64549710421679563</v>
      </c>
      <c r="L1161" s="2">
        <f t="shared" si="485"/>
        <v>8.0929278544442027E-3</v>
      </c>
      <c r="M1161" s="2">
        <f t="shared" si="486"/>
        <v>7.8137114573888014E-3</v>
      </c>
      <c r="N1161" s="38">
        <v>700921</v>
      </c>
      <c r="O1161" s="38">
        <v>1336230</v>
      </c>
      <c r="P1161" s="38">
        <v>16753</v>
      </c>
      <c r="Q1161" s="38">
        <v>6409</v>
      </c>
      <c r="R1161" s="38">
        <v>7538</v>
      </c>
      <c r="S1161" s="38"/>
      <c r="T1161" s="38">
        <v>389</v>
      </c>
      <c r="U1161" s="38">
        <v>174</v>
      </c>
      <c r="V1161" s="38"/>
      <c r="W1161" s="38">
        <v>23</v>
      </c>
      <c r="X1161" s="38">
        <v>610</v>
      </c>
      <c r="Y1161" s="38">
        <v>8</v>
      </c>
      <c r="Z1161" s="38">
        <v>1014</v>
      </c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>
        <v>10</v>
      </c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  <c r="BA1161" s="3">
        <f>IF(Q1161&gt;0,RANK(Q1161,(N1161:P1161,Q1161:AE1161)),0)</f>
        <v>5</v>
      </c>
      <c r="BB1161" s="3">
        <f>IF(R1161&gt;0,RANK(R1161,(N1161:P1161,Q1161:AE1161)),0)</f>
        <v>4</v>
      </c>
      <c r="BC1161" s="3">
        <f>IF(S1161&gt;0,RANK(S1161,(N1161:P1161,Q1161:AE1161)),0)</f>
        <v>0</v>
      </c>
      <c r="BD1161" s="3">
        <f>IF(T1161&gt;0,RANK(T1161,(N1161:P1161,Q1161:AE1161)),0)</f>
        <v>8</v>
      </c>
      <c r="BE1161" s="2">
        <f t="shared" si="487"/>
        <v>3.0960171085258098E-3</v>
      </c>
      <c r="BF1161" s="2">
        <f t="shared" si="488"/>
        <v>3.6414069221512801E-3</v>
      </c>
      <c r="BG1161" s="2">
        <f t="shared" si="489"/>
        <v>0</v>
      </c>
      <c r="BH1161" s="2">
        <f t="shared" si="490"/>
        <v>1.8791553365837729E-4</v>
      </c>
      <c r="BJ1161" t="s">
        <v>2550</v>
      </c>
      <c r="BK1161" t="s">
        <v>534</v>
      </c>
      <c r="BN1161">
        <v>0</v>
      </c>
      <c r="BO1161" s="60">
        <v>21</v>
      </c>
      <c r="BP1161" s="62"/>
      <c r="BQ1161" s="60">
        <v>21</v>
      </c>
      <c r="BR1161" s="60">
        <f t="shared" si="481"/>
        <v>21</v>
      </c>
      <c r="BS1161" s="3" t="s">
        <v>693</v>
      </c>
      <c r="CF1161" s="38">
        <f>SUM(CF1041:CF1160)</f>
        <v>0</v>
      </c>
      <c r="CM1161" s="38"/>
      <c r="CN1161" s="38"/>
      <c r="CO1161" s="38"/>
      <c r="CP1161" s="38"/>
      <c r="CQ1161" s="38"/>
      <c r="CR1161" s="38"/>
      <c r="CS1161" s="38"/>
      <c r="CT1161" s="38"/>
      <c r="CU1161" s="38"/>
      <c r="CV1161" s="38"/>
      <c r="CW1161" s="38"/>
    </row>
    <row r="1162" spans="1:101" ht="14" customHeight="1" x14ac:dyDescent="0.2">
      <c r="C1162" s="1"/>
      <c r="E1162" s="3"/>
      <c r="F1162" s="3"/>
      <c r="I1162" s="2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  <c r="BA1162" s="3"/>
      <c r="BB1162" s="3"/>
      <c r="BC1162" s="3"/>
      <c r="BD1162" s="3"/>
      <c r="BO1162" s="60"/>
      <c r="BP1162" s="62"/>
      <c r="BQ1162" s="66"/>
      <c r="BR1162" s="66"/>
    </row>
    <row r="1163" spans="1:101" ht="14" hidden="1" customHeight="1" outlineLevel="1" x14ac:dyDescent="0.2">
      <c r="A1163" t="s">
        <v>223</v>
      </c>
      <c r="B1163" t="s">
        <v>315</v>
      </c>
      <c r="C1163" s="1">
        <f t="shared" ref="C1163:C1194" si="495">SUM(N1163:AY1163)</f>
        <v>26720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>IF(P1163&gt;0,RANK(P1163,(N1163:P1163,Q1163:AE1163)),0)</f>
        <v>3</v>
      </c>
      <c r="G1163" s="1">
        <f t="shared" si="493"/>
        <v>17088</v>
      </c>
      <c r="H1163" s="2">
        <f t="shared" si="494"/>
        <v>0.63952095808383236</v>
      </c>
      <c r="I1163" s="2"/>
      <c r="J1163" s="2">
        <f t="shared" ref="J1163:J1194" si="496">IF($C1163=0,"-",N1163/$C1163)</f>
        <v>0.17571107784431136</v>
      </c>
      <c r="K1163" s="2">
        <f t="shared" ref="K1163:K1194" si="497">IF($C1163=0,"-",O1163/$C1163)</f>
        <v>0.81523203592814375</v>
      </c>
      <c r="L1163" s="2">
        <f t="shared" ref="L1163:L1194" si="498">IF($C1163=0,"-",P1163/$C1163)</f>
        <v>2.4326347305389222E-3</v>
      </c>
      <c r="M1163" s="2">
        <f t="shared" ref="M1163:M1194" si="499">IF(C1163=0,"-",(1-J1163-K1163-L1163))</f>
        <v>6.6242514970059358E-3</v>
      </c>
      <c r="N1163" s="38">
        <v>4695</v>
      </c>
      <c r="O1163" s="38">
        <v>21783</v>
      </c>
      <c r="P1163" s="38">
        <v>65</v>
      </c>
      <c r="Q1163" s="38">
        <v>42</v>
      </c>
      <c r="R1163" s="38">
        <v>47</v>
      </c>
      <c r="S1163" s="38">
        <v>10</v>
      </c>
      <c r="T1163" s="38">
        <v>6</v>
      </c>
      <c r="U1163" s="38">
        <v>20</v>
      </c>
      <c r="V1163" s="38">
        <v>4</v>
      </c>
      <c r="W1163" s="38"/>
      <c r="X1163" s="38">
        <v>28</v>
      </c>
      <c r="Y1163" s="38"/>
      <c r="Z1163" s="38"/>
      <c r="AA1163" s="38"/>
      <c r="AB1163" s="38"/>
      <c r="AC1163" s="38"/>
      <c r="AD1163" s="38">
        <v>20</v>
      </c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  <c r="BA1163" s="3">
        <f>IF(Q1163&gt;0,RANK(Q1163,(N1163:P1163,Q1163:AE1163)),0)</f>
        <v>5</v>
      </c>
      <c r="BB1163" s="3">
        <f>IF(R1163&gt;0,RANK(R1163,(N1163:P1163,Q1163:AE1163)),0)</f>
        <v>4</v>
      </c>
      <c r="BC1163" s="3">
        <f>IF(S1163&gt;0,RANK(S1163,(N1163:P1163,Q1163:AE1163)),0)</f>
        <v>9</v>
      </c>
      <c r="BD1163" s="3">
        <f>IF(T1163&gt;0,RANK(T1163,(N1163:P1163,Q1163:AE1163)),0)</f>
        <v>10</v>
      </c>
      <c r="BE1163" s="2">
        <f t="shared" ref="BE1163:BE1194" si="500">IF($C1163=0,"-",Q1163/$C1163)</f>
        <v>1.5718562874251496E-3</v>
      </c>
      <c r="BF1163" s="2">
        <f t="shared" ref="BF1163:BF1194" si="501">IF($C1163=0,"-",R1163/$C1163)</f>
        <v>1.7589820359281438E-3</v>
      </c>
      <c r="BG1163" s="2">
        <f t="shared" ref="BG1163:BG1194" si="502">IF($C1163=0,"-",S1163/$C1163)</f>
        <v>3.7425149700598805E-4</v>
      </c>
      <c r="BH1163" s="2">
        <f t="shared" ref="BH1163:BH1194" si="503">IF($C1163=0,"-",T1163/$C1163)</f>
        <v>2.2455089820359281E-4</v>
      </c>
      <c r="BJ1163" t="s">
        <v>223</v>
      </c>
      <c r="BK1163" t="s">
        <v>315</v>
      </c>
      <c r="BL1163">
        <v>3</v>
      </c>
      <c r="BN1163">
        <v>0</v>
      </c>
      <c r="BO1163" s="60">
        <v>22</v>
      </c>
      <c r="BP1163" s="62">
        <v>1</v>
      </c>
      <c r="BQ1163" s="66">
        <f t="shared" ref="BQ1163:BQ1194" si="504">1000*BO1163+BP1163</f>
        <v>22001</v>
      </c>
      <c r="BR1163" s="66">
        <f t="shared" si="481"/>
        <v>22001</v>
      </c>
      <c r="BS1163" s="3" t="s">
        <v>488</v>
      </c>
    </row>
    <row r="1164" spans="1:101" ht="14" hidden="1" customHeight="1" outlineLevel="1" x14ac:dyDescent="0.2">
      <c r="A1164" t="s">
        <v>1684</v>
      </c>
      <c r="B1164" t="s">
        <v>315</v>
      </c>
      <c r="C1164" s="1">
        <f t="shared" si="495"/>
        <v>8751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>IF(P1164&gt;0,RANK(P1164,(N1164:P1164,Q1164:AE1164)),0)</f>
        <v>3</v>
      </c>
      <c r="G1164" s="1">
        <f t="shared" si="493"/>
        <v>5342</v>
      </c>
      <c r="H1164" s="2">
        <f t="shared" si="494"/>
        <v>0.61044452062621413</v>
      </c>
      <c r="I1164" s="2"/>
      <c r="J1164" s="2">
        <f t="shared" si="496"/>
        <v>0.18980687921380412</v>
      </c>
      <c r="K1164" s="2">
        <f t="shared" si="497"/>
        <v>0.80025139984001825</v>
      </c>
      <c r="L1164" s="2">
        <f t="shared" si="498"/>
        <v>2.5139984001828364E-3</v>
      </c>
      <c r="M1164" s="2">
        <f t="shared" si="499"/>
        <v>7.427722545994787E-3</v>
      </c>
      <c r="N1164" s="38">
        <v>1661</v>
      </c>
      <c r="O1164" s="38">
        <v>7003</v>
      </c>
      <c r="P1164" s="38">
        <v>22</v>
      </c>
      <c r="Q1164" s="38">
        <v>14</v>
      </c>
      <c r="R1164" s="38">
        <v>14</v>
      </c>
      <c r="S1164" s="38">
        <v>6</v>
      </c>
      <c r="T1164" s="38">
        <v>0</v>
      </c>
      <c r="U1164" s="38">
        <v>5</v>
      </c>
      <c r="V1164" s="38">
        <v>2</v>
      </c>
      <c r="W1164" s="38"/>
      <c r="X1164" s="38">
        <v>6</v>
      </c>
      <c r="Y1164" s="38"/>
      <c r="Z1164" s="38"/>
      <c r="AA1164" s="38"/>
      <c r="AB1164" s="38"/>
      <c r="AC1164" s="38"/>
      <c r="AD1164" s="38">
        <v>18</v>
      </c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  <c r="BA1164" s="3">
        <f>IF(Q1164&gt;0,RANK(Q1164,(N1164:P1164,Q1164:AE1164)),0)</f>
        <v>5</v>
      </c>
      <c r="BB1164" s="3">
        <f>IF(R1164&gt;0,RANK(R1164,(N1164:P1164,Q1164:AE1164)),0)</f>
        <v>5</v>
      </c>
      <c r="BC1164" s="3">
        <f>IF(S1164&gt;0,RANK(S1164,(N1164:P1164,Q1164:AE1164)),0)</f>
        <v>7</v>
      </c>
      <c r="BD1164" s="3">
        <f>IF(T1164&gt;0,RANK(T1164,(N1164:P1164,Q1164:AE1164)),0)</f>
        <v>0</v>
      </c>
      <c r="BE1164" s="2">
        <f t="shared" si="500"/>
        <v>1.599817163752714E-3</v>
      </c>
      <c r="BF1164" s="2">
        <f t="shared" si="501"/>
        <v>1.599817163752714E-3</v>
      </c>
      <c r="BG1164" s="2">
        <f t="shared" si="502"/>
        <v>6.8563592732259174E-4</v>
      </c>
      <c r="BH1164" s="2">
        <f t="shared" si="503"/>
        <v>0</v>
      </c>
      <c r="BJ1164" t="s">
        <v>1684</v>
      </c>
      <c r="BK1164" t="s">
        <v>315</v>
      </c>
      <c r="BL1164">
        <v>4</v>
      </c>
      <c r="BN1164">
        <v>0</v>
      </c>
      <c r="BO1164" s="60">
        <v>22</v>
      </c>
      <c r="BP1164" s="62">
        <v>3</v>
      </c>
      <c r="BQ1164" s="66">
        <f t="shared" si="504"/>
        <v>22003</v>
      </c>
      <c r="BR1164" s="66">
        <f t="shared" si="481"/>
        <v>22003</v>
      </c>
      <c r="BS1164" s="3" t="s">
        <v>488</v>
      </c>
    </row>
    <row r="1165" spans="1:101" ht="14" hidden="1" customHeight="1" outlineLevel="1" x14ac:dyDescent="0.2">
      <c r="A1165" t="s">
        <v>631</v>
      </c>
      <c r="B1165" t="s">
        <v>315</v>
      </c>
      <c r="C1165" s="1">
        <f t="shared" si="495"/>
        <v>62473</v>
      </c>
      <c r="D1165" s="3">
        <f>IF(N1165&gt;0, RANK(N1165,(N1165:P1165,Q1165:AE1165)),0)</f>
        <v>2</v>
      </c>
      <c r="E1165" s="3">
        <f>IF(O1165&gt;0,RANK(O1165,(N1165:P1165,Q1165:AE1165)),0)</f>
        <v>1</v>
      </c>
      <c r="F1165" s="3">
        <f>IF(P1165&gt;0,RANK(P1165,(N1165:P1165,Q1165:AE1165)),0)</f>
        <v>3</v>
      </c>
      <c r="G1165" s="1">
        <f t="shared" si="493"/>
        <v>21206</v>
      </c>
      <c r="H1165" s="2">
        <f t="shared" si="494"/>
        <v>0.33944263922014312</v>
      </c>
      <c r="I1165" s="2"/>
      <c r="J1165" s="2">
        <f t="shared" si="496"/>
        <v>0.32194708113905207</v>
      </c>
      <c r="K1165" s="2">
        <f t="shared" si="497"/>
        <v>0.66138972035919519</v>
      </c>
      <c r="L1165" s="2">
        <f t="shared" si="498"/>
        <v>4.0657564067677239E-3</v>
      </c>
      <c r="M1165" s="2">
        <f t="shared" si="499"/>
        <v>1.2597442094984961E-2</v>
      </c>
      <c r="N1165" s="38">
        <v>20113</v>
      </c>
      <c r="O1165" s="38">
        <v>41319</v>
      </c>
      <c r="P1165" s="38">
        <v>254</v>
      </c>
      <c r="Q1165" s="38">
        <v>241</v>
      </c>
      <c r="R1165" s="38">
        <v>181</v>
      </c>
      <c r="S1165" s="38">
        <v>45</v>
      </c>
      <c r="T1165" s="38">
        <v>33</v>
      </c>
      <c r="U1165" s="38">
        <v>78</v>
      </c>
      <c r="V1165" s="38">
        <v>9</v>
      </c>
      <c r="W1165" s="38"/>
      <c r="X1165" s="38">
        <v>84</v>
      </c>
      <c r="Y1165" s="38"/>
      <c r="Z1165" s="38"/>
      <c r="AA1165" s="38"/>
      <c r="AB1165" s="38"/>
      <c r="AC1165" s="38"/>
      <c r="AD1165" s="38">
        <v>116</v>
      </c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  <c r="BA1165" s="3">
        <f>IF(Q1165&gt;0,RANK(Q1165,(N1165:P1165,Q1165:AE1165)),0)</f>
        <v>4</v>
      </c>
      <c r="BB1165" s="3">
        <f>IF(R1165&gt;0,RANK(R1165,(N1165:P1165,Q1165:AE1165)),0)</f>
        <v>5</v>
      </c>
      <c r="BC1165" s="3">
        <f>IF(S1165&gt;0,RANK(S1165,(N1165:P1165,Q1165:AE1165)),0)</f>
        <v>9</v>
      </c>
      <c r="BD1165" s="3">
        <f>IF(T1165&gt;0,RANK(T1165,(N1165:P1165,Q1165:AE1165)),0)</f>
        <v>10</v>
      </c>
      <c r="BE1165" s="2">
        <f t="shared" si="500"/>
        <v>3.8576665119331552E-3</v>
      </c>
      <c r="BF1165" s="2">
        <f t="shared" si="501"/>
        <v>2.897251612696685E-3</v>
      </c>
      <c r="BG1165" s="2">
        <f t="shared" si="502"/>
        <v>7.2031117442735262E-4</v>
      </c>
      <c r="BH1165" s="2">
        <f t="shared" si="503"/>
        <v>5.2822819458005861E-4</v>
      </c>
      <c r="BJ1165" t="s">
        <v>631</v>
      </c>
      <c r="BK1165" t="s">
        <v>315</v>
      </c>
      <c r="BN1165">
        <v>0</v>
      </c>
      <c r="BO1165" s="60">
        <v>22</v>
      </c>
      <c r="BP1165" s="62">
        <v>5</v>
      </c>
      <c r="BQ1165" s="66">
        <f t="shared" si="504"/>
        <v>22005</v>
      </c>
      <c r="BR1165" s="66">
        <f t="shared" si="481"/>
        <v>22005</v>
      </c>
      <c r="BS1165" s="3" t="s">
        <v>488</v>
      </c>
    </row>
    <row r="1166" spans="1:101" ht="14" hidden="1" customHeight="1" outlineLevel="1" x14ac:dyDescent="0.2">
      <c r="A1166" t="s">
        <v>2676</v>
      </c>
      <c r="B1166" t="s">
        <v>315</v>
      </c>
      <c r="C1166" s="1">
        <f t="shared" si="495"/>
        <v>10367</v>
      </c>
      <c r="D1166" s="3">
        <f>IF(N1166&gt;0, RANK(N1166,(N1166:P1166,Q1166:AE1166)),0)</f>
        <v>2</v>
      </c>
      <c r="E1166" s="3">
        <f>IF(O1166&gt;0,RANK(O1166,(N1166:P1166,Q1166:AE1166)),0)</f>
        <v>1</v>
      </c>
      <c r="F1166" s="3">
        <f>IF(P1166&gt;0,RANK(P1166,(N1166:P1166,Q1166:AE1166)),0)</f>
        <v>4</v>
      </c>
      <c r="G1166" s="1">
        <f t="shared" si="493"/>
        <v>3690</v>
      </c>
      <c r="H1166" s="2">
        <f t="shared" si="494"/>
        <v>0.35593710813157131</v>
      </c>
      <c r="I1166" s="2"/>
      <c r="J1166" s="2">
        <f t="shared" si="496"/>
        <v>0.31571332111507666</v>
      </c>
      <c r="K1166" s="2">
        <f t="shared" si="497"/>
        <v>0.67165042924664797</v>
      </c>
      <c r="L1166" s="2">
        <f t="shared" si="498"/>
        <v>2.4114980225716214E-3</v>
      </c>
      <c r="M1166" s="2">
        <f t="shared" si="499"/>
        <v>1.0224751615703744E-2</v>
      </c>
      <c r="N1166" s="38">
        <v>3273</v>
      </c>
      <c r="O1166" s="38">
        <v>6963</v>
      </c>
      <c r="P1166" s="38">
        <v>25</v>
      </c>
      <c r="Q1166" s="38">
        <v>22</v>
      </c>
      <c r="R1166" s="38">
        <v>28</v>
      </c>
      <c r="S1166" s="38">
        <v>5</v>
      </c>
      <c r="T1166" s="38">
        <v>2</v>
      </c>
      <c r="U1166" s="38">
        <v>18</v>
      </c>
      <c r="V1166" s="38">
        <v>1</v>
      </c>
      <c r="W1166" s="38"/>
      <c r="X1166" s="38">
        <v>11</v>
      </c>
      <c r="Y1166" s="38"/>
      <c r="Z1166" s="38"/>
      <c r="AA1166" s="38"/>
      <c r="AB1166" s="38"/>
      <c r="AC1166" s="38"/>
      <c r="AD1166" s="38">
        <v>19</v>
      </c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  <c r="BA1166" s="3">
        <f>IF(Q1166&gt;0,RANK(Q1166,(N1166:P1166,Q1166:AE1166)),0)</f>
        <v>5</v>
      </c>
      <c r="BB1166" s="3">
        <f>IF(R1166&gt;0,RANK(R1166,(N1166:P1166,Q1166:AE1166)),0)</f>
        <v>3</v>
      </c>
      <c r="BC1166" s="3">
        <f>IF(S1166&gt;0,RANK(S1166,(N1166:P1166,Q1166:AE1166)),0)</f>
        <v>9</v>
      </c>
      <c r="BD1166" s="3">
        <f>IF(T1166&gt;0,RANK(T1166,(N1166:P1166,Q1166:AE1166)),0)</f>
        <v>10</v>
      </c>
      <c r="BE1166" s="2">
        <f t="shared" si="500"/>
        <v>2.122118259863027E-3</v>
      </c>
      <c r="BF1166" s="2">
        <f t="shared" si="501"/>
        <v>2.7008777852802163E-3</v>
      </c>
      <c r="BG1166" s="2">
        <f t="shared" si="502"/>
        <v>4.8229960451432428E-4</v>
      </c>
      <c r="BH1166" s="2">
        <f t="shared" si="503"/>
        <v>1.9291984180572972E-4</v>
      </c>
      <c r="BJ1166" t="s">
        <v>2676</v>
      </c>
      <c r="BK1166" t="s">
        <v>315</v>
      </c>
      <c r="BL1166">
        <v>2</v>
      </c>
      <c r="BN1166">
        <v>0</v>
      </c>
      <c r="BO1166" s="60">
        <v>22</v>
      </c>
      <c r="BP1166" s="62">
        <v>7</v>
      </c>
      <c r="BQ1166" s="66">
        <f t="shared" si="504"/>
        <v>22007</v>
      </c>
      <c r="BR1166" s="66">
        <f t="shared" si="481"/>
        <v>22007</v>
      </c>
      <c r="BS1166" s="3" t="s">
        <v>488</v>
      </c>
    </row>
    <row r="1167" spans="1:101" ht="14" hidden="1" customHeight="1" outlineLevel="1" x14ac:dyDescent="0.2">
      <c r="A1167" t="s">
        <v>271</v>
      </c>
      <c r="B1167" t="s">
        <v>315</v>
      </c>
      <c r="C1167" s="1">
        <f t="shared" si="495"/>
        <v>16037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>IF(P1167&gt;0,RANK(P1167,(N1167:P1167,Q1167:AE1167)),0)</f>
        <v>3</v>
      </c>
      <c r="G1167" s="1">
        <f t="shared" si="493"/>
        <v>6919</v>
      </c>
      <c r="H1167" s="2">
        <f t="shared" si="494"/>
        <v>0.43143979547296873</v>
      </c>
      <c r="I1167" s="2"/>
      <c r="J1167" s="2">
        <f t="shared" si="496"/>
        <v>0.2781068778449835</v>
      </c>
      <c r="K1167" s="2">
        <f t="shared" si="497"/>
        <v>0.70954667331795218</v>
      </c>
      <c r="L1167" s="2">
        <f t="shared" si="498"/>
        <v>3.2425017147845606E-3</v>
      </c>
      <c r="M1167" s="2">
        <f t="shared" si="499"/>
        <v>9.1039471222797014E-3</v>
      </c>
      <c r="N1167" s="38">
        <v>4460</v>
      </c>
      <c r="O1167" s="38">
        <v>11379</v>
      </c>
      <c r="P1167" s="38">
        <v>52</v>
      </c>
      <c r="Q1167" s="38">
        <v>44</v>
      </c>
      <c r="R1167" s="38">
        <v>43</v>
      </c>
      <c r="S1167" s="38">
        <v>8</v>
      </c>
      <c r="T1167" s="38">
        <v>5</v>
      </c>
      <c r="U1167" s="38">
        <v>12</v>
      </c>
      <c r="V1167" s="38">
        <v>2</v>
      </c>
      <c r="W1167" s="38"/>
      <c r="X1167" s="38">
        <v>12</v>
      </c>
      <c r="Y1167" s="38"/>
      <c r="Z1167" s="38"/>
      <c r="AA1167" s="38"/>
      <c r="AB1167" s="38"/>
      <c r="AC1167" s="38"/>
      <c r="AD1167" s="38">
        <v>20</v>
      </c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  <c r="BA1167" s="3">
        <f>IF(Q1167&gt;0,RANK(Q1167,(N1167:P1167,Q1167:AE1167)),0)</f>
        <v>4</v>
      </c>
      <c r="BB1167" s="3">
        <f>IF(R1167&gt;0,RANK(R1167,(N1167:P1167,Q1167:AE1167)),0)</f>
        <v>5</v>
      </c>
      <c r="BC1167" s="3">
        <f>IF(S1167&gt;0,RANK(S1167,(N1167:P1167,Q1167:AE1167)),0)</f>
        <v>9</v>
      </c>
      <c r="BD1167" s="3">
        <f>IF(T1167&gt;0,RANK(T1167,(N1167:P1167,Q1167:AE1167)),0)</f>
        <v>10</v>
      </c>
      <c r="BE1167" s="2">
        <f t="shared" si="500"/>
        <v>2.7436552971253974E-3</v>
      </c>
      <c r="BF1167" s="2">
        <f t="shared" si="501"/>
        <v>2.6812994949180022E-3</v>
      </c>
      <c r="BG1167" s="2">
        <f t="shared" si="502"/>
        <v>4.9884641765916317E-4</v>
      </c>
      <c r="BH1167" s="2">
        <f t="shared" si="503"/>
        <v>3.1177901103697698E-4</v>
      </c>
      <c r="BJ1167" t="s">
        <v>271</v>
      </c>
      <c r="BK1167" t="s">
        <v>315</v>
      </c>
      <c r="BN1167">
        <v>0</v>
      </c>
      <c r="BO1167" s="60">
        <v>22</v>
      </c>
      <c r="BP1167" s="62">
        <v>9</v>
      </c>
      <c r="BQ1167" s="66">
        <f t="shared" si="504"/>
        <v>22009</v>
      </c>
      <c r="BR1167" s="66">
        <f t="shared" si="481"/>
        <v>22009</v>
      </c>
      <c r="BS1167" s="3" t="s">
        <v>488</v>
      </c>
    </row>
    <row r="1168" spans="1:101" ht="14" hidden="1" customHeight="1" outlineLevel="1" x14ac:dyDescent="0.2">
      <c r="A1168" t="s">
        <v>481</v>
      </c>
      <c r="B1168" t="s">
        <v>315</v>
      </c>
      <c r="C1168" s="1">
        <f t="shared" si="495"/>
        <v>15874</v>
      </c>
      <c r="D1168" s="3">
        <f>IF(N1168&gt;0, RANK(N1168,(N1168:P1168,Q1168:AE1168)),0)</f>
        <v>2</v>
      </c>
      <c r="E1168" s="3">
        <f>IF(O1168&gt;0,RANK(O1168,(N1168:P1168,Q1168:AE1168)),0)</f>
        <v>1</v>
      </c>
      <c r="F1168" s="3">
        <f>IF(P1168&gt;0,RANK(P1168,(N1168:P1168,Q1168:AE1168)),0)</f>
        <v>3</v>
      </c>
      <c r="G1168" s="1">
        <f t="shared" si="493"/>
        <v>11312</v>
      </c>
      <c r="H1168" s="2">
        <f t="shared" si="494"/>
        <v>0.7126118180672798</v>
      </c>
      <c r="I1168" s="2"/>
      <c r="J1168" s="2">
        <f t="shared" si="496"/>
        <v>0.13808743857880812</v>
      </c>
      <c r="K1168" s="2">
        <f t="shared" si="497"/>
        <v>0.85069925664608792</v>
      </c>
      <c r="L1168" s="2">
        <f t="shared" si="498"/>
        <v>3.2128008063500063E-3</v>
      </c>
      <c r="M1168" s="2">
        <f t="shared" si="499"/>
        <v>8.0005039687539546E-3</v>
      </c>
      <c r="N1168" s="38">
        <v>2192</v>
      </c>
      <c r="O1168" s="38">
        <v>13504</v>
      </c>
      <c r="P1168" s="38">
        <v>51</v>
      </c>
      <c r="Q1168" s="38">
        <v>47</v>
      </c>
      <c r="R1168" s="38">
        <v>17</v>
      </c>
      <c r="S1168" s="38">
        <v>14</v>
      </c>
      <c r="T1168" s="38">
        <v>1</v>
      </c>
      <c r="U1168" s="38">
        <v>10</v>
      </c>
      <c r="V1168" s="38">
        <v>2</v>
      </c>
      <c r="W1168" s="38"/>
      <c r="X1168" s="38">
        <v>15</v>
      </c>
      <c r="Y1168" s="38"/>
      <c r="Z1168" s="38"/>
      <c r="AA1168" s="38"/>
      <c r="AB1168" s="38"/>
      <c r="AC1168" s="38"/>
      <c r="AD1168" s="38">
        <v>21</v>
      </c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  <c r="BA1168" s="3">
        <f>IF(Q1168&gt;0,RANK(Q1168,(N1168:P1168,Q1168:AE1168)),0)</f>
        <v>4</v>
      </c>
      <c r="BB1168" s="3">
        <f>IF(R1168&gt;0,RANK(R1168,(N1168:P1168,Q1168:AE1168)),0)</f>
        <v>6</v>
      </c>
      <c r="BC1168" s="3">
        <f>IF(S1168&gt;0,RANK(S1168,(N1168:P1168,Q1168:AE1168)),0)</f>
        <v>8</v>
      </c>
      <c r="BD1168" s="3">
        <f>IF(T1168&gt;0,RANK(T1168,(N1168:P1168,Q1168:AE1168)),0)</f>
        <v>11</v>
      </c>
      <c r="BE1168" s="2">
        <f t="shared" si="500"/>
        <v>2.9608164293813783E-3</v>
      </c>
      <c r="BF1168" s="2">
        <f t="shared" si="501"/>
        <v>1.0709336021166688E-3</v>
      </c>
      <c r="BG1168" s="2">
        <f t="shared" si="502"/>
        <v>8.8194531939019786E-4</v>
      </c>
      <c r="BH1168" s="2">
        <f t="shared" si="503"/>
        <v>6.2996094242156984E-5</v>
      </c>
      <c r="BJ1168" t="s">
        <v>481</v>
      </c>
      <c r="BK1168" t="s">
        <v>315</v>
      </c>
      <c r="BL1168">
        <v>4</v>
      </c>
      <c r="BN1168">
        <v>0</v>
      </c>
      <c r="BO1168" s="60">
        <v>22</v>
      </c>
      <c r="BP1168" s="62">
        <v>11</v>
      </c>
      <c r="BQ1168" s="66">
        <f t="shared" si="504"/>
        <v>22011</v>
      </c>
      <c r="BR1168" s="66">
        <f t="shared" si="481"/>
        <v>22011</v>
      </c>
      <c r="BS1168" s="3" t="s">
        <v>488</v>
      </c>
    </row>
    <row r="1169" spans="1:71" ht="14" hidden="1" customHeight="1" outlineLevel="1" x14ac:dyDescent="0.2">
      <c r="A1169" t="s">
        <v>998</v>
      </c>
      <c r="B1169" t="s">
        <v>315</v>
      </c>
      <c r="C1169" s="1">
        <f t="shared" si="495"/>
        <v>6256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>IF(P1169&gt;0,RANK(P1169,(N1169:P1169,Q1169:AE1169)),0)</f>
        <v>3</v>
      </c>
      <c r="G1169" s="1">
        <f t="shared" si="493"/>
        <v>1129</v>
      </c>
      <c r="H1169" s="2">
        <f t="shared" si="494"/>
        <v>0.18046675191815856</v>
      </c>
      <c r="I1169" s="2"/>
      <c r="J1169" s="2">
        <f t="shared" si="496"/>
        <v>0.40457161125319691</v>
      </c>
      <c r="K1169" s="2">
        <f t="shared" si="497"/>
        <v>0.58503836317135549</v>
      </c>
      <c r="L1169" s="2">
        <f t="shared" si="498"/>
        <v>1.59846547314578E-3</v>
      </c>
      <c r="M1169" s="2">
        <f t="shared" si="499"/>
        <v>8.7915601023017681E-3</v>
      </c>
      <c r="N1169" s="38">
        <v>2531</v>
      </c>
      <c r="O1169" s="38">
        <v>3660</v>
      </c>
      <c r="P1169" s="38">
        <v>10</v>
      </c>
      <c r="Q1169" s="38">
        <v>10</v>
      </c>
      <c r="R1169" s="38">
        <v>10</v>
      </c>
      <c r="S1169" s="38">
        <v>3</v>
      </c>
      <c r="T1169" s="38">
        <v>6</v>
      </c>
      <c r="U1169" s="38">
        <v>9</v>
      </c>
      <c r="V1169" s="38">
        <v>2</v>
      </c>
      <c r="W1169" s="38"/>
      <c r="X1169" s="38">
        <v>7</v>
      </c>
      <c r="Y1169" s="38"/>
      <c r="Z1169" s="38"/>
      <c r="AA1169" s="38"/>
      <c r="AB1169" s="38"/>
      <c r="AC1169" s="38"/>
      <c r="AD1169" s="38">
        <v>8</v>
      </c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  <c r="BA1169" s="3">
        <f>IF(Q1169&gt;0,RANK(Q1169,(N1169:P1169,Q1169:AE1169)),0)</f>
        <v>3</v>
      </c>
      <c r="BB1169" s="3">
        <f>IF(R1169&gt;0,RANK(R1169,(N1169:P1169,Q1169:AE1169)),0)</f>
        <v>3</v>
      </c>
      <c r="BC1169" s="3">
        <f>IF(S1169&gt;0,RANK(S1169,(N1169:P1169,Q1169:AE1169)),0)</f>
        <v>10</v>
      </c>
      <c r="BD1169" s="3">
        <f>IF(T1169&gt;0,RANK(T1169,(N1169:P1169,Q1169:AE1169)),0)</f>
        <v>9</v>
      </c>
      <c r="BE1169" s="2">
        <f t="shared" si="500"/>
        <v>1.59846547314578E-3</v>
      </c>
      <c r="BF1169" s="2">
        <f t="shared" si="501"/>
        <v>1.59846547314578E-3</v>
      </c>
      <c r="BG1169" s="2">
        <f t="shared" si="502"/>
        <v>4.7953964194373403E-4</v>
      </c>
      <c r="BH1169" s="2">
        <f t="shared" si="503"/>
        <v>9.5907928388746806E-4</v>
      </c>
      <c r="BJ1169" t="s">
        <v>998</v>
      </c>
      <c r="BK1169" t="s">
        <v>315</v>
      </c>
      <c r="BL1169">
        <v>4</v>
      </c>
      <c r="BN1169">
        <v>0</v>
      </c>
      <c r="BO1169" s="60">
        <v>22</v>
      </c>
      <c r="BP1169" s="62">
        <v>13</v>
      </c>
      <c r="BQ1169" s="66">
        <f t="shared" si="504"/>
        <v>22013</v>
      </c>
      <c r="BR1169" s="66">
        <f t="shared" si="481"/>
        <v>22013</v>
      </c>
      <c r="BS1169" s="3" t="s">
        <v>488</v>
      </c>
    </row>
    <row r="1170" spans="1:71" ht="14" hidden="1" customHeight="1" outlineLevel="1" x14ac:dyDescent="0.2">
      <c r="A1170" t="s">
        <v>715</v>
      </c>
      <c r="B1170" t="s">
        <v>315</v>
      </c>
      <c r="C1170" s="1">
        <f t="shared" si="495"/>
        <v>52232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>IF(P1170&gt;0,RANK(P1170,(N1170:P1170,Q1170:AE1170)),0)</f>
        <v>5</v>
      </c>
      <c r="G1170" s="1">
        <f t="shared" si="493"/>
        <v>22638</v>
      </c>
      <c r="H1170" s="2">
        <f t="shared" si="494"/>
        <v>0.43341246745290246</v>
      </c>
      <c r="I1170" s="2"/>
      <c r="J1170" s="2">
        <f t="shared" si="496"/>
        <v>0.27697580027569307</v>
      </c>
      <c r="K1170" s="2">
        <f t="shared" si="497"/>
        <v>0.71038826772859553</v>
      </c>
      <c r="L1170" s="2">
        <f t="shared" si="498"/>
        <v>2.6037678051769029E-3</v>
      </c>
      <c r="M1170" s="2">
        <f t="shared" si="499"/>
        <v>1.0032164190534544E-2</v>
      </c>
      <c r="N1170" s="38">
        <v>14467</v>
      </c>
      <c r="O1170" s="38">
        <v>37105</v>
      </c>
      <c r="P1170" s="38">
        <v>136</v>
      </c>
      <c r="Q1170" s="38">
        <v>176</v>
      </c>
      <c r="R1170" s="38">
        <v>137</v>
      </c>
      <c r="S1170" s="38">
        <v>42</v>
      </c>
      <c r="T1170" s="38">
        <v>14</v>
      </c>
      <c r="U1170" s="38">
        <v>47</v>
      </c>
      <c r="V1170" s="38">
        <v>8</v>
      </c>
      <c r="W1170" s="38"/>
      <c r="X1170" s="38">
        <v>40</v>
      </c>
      <c r="Y1170" s="38"/>
      <c r="Z1170" s="38"/>
      <c r="AA1170" s="38"/>
      <c r="AB1170" s="38"/>
      <c r="AC1170" s="38"/>
      <c r="AD1170" s="38">
        <v>60</v>
      </c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  <c r="BA1170" s="3">
        <f>IF(Q1170&gt;0,RANK(Q1170,(N1170:P1170,Q1170:AE1170)),0)</f>
        <v>3</v>
      </c>
      <c r="BB1170" s="3">
        <f>IF(R1170&gt;0,RANK(R1170,(N1170:P1170,Q1170:AE1170)),0)</f>
        <v>4</v>
      </c>
      <c r="BC1170" s="3">
        <f>IF(S1170&gt;0,RANK(S1170,(N1170:P1170,Q1170:AE1170)),0)</f>
        <v>8</v>
      </c>
      <c r="BD1170" s="3">
        <f>IF(T1170&gt;0,RANK(T1170,(N1170:P1170,Q1170:AE1170)),0)</f>
        <v>10</v>
      </c>
      <c r="BE1170" s="2">
        <f t="shared" si="500"/>
        <v>3.3695818655230512E-3</v>
      </c>
      <c r="BF1170" s="2">
        <f t="shared" si="501"/>
        <v>2.6229131566855566E-3</v>
      </c>
      <c r="BG1170" s="2">
        <f t="shared" si="502"/>
        <v>8.0410476336345538E-4</v>
      </c>
      <c r="BH1170" s="2">
        <f t="shared" si="503"/>
        <v>2.6803492112115179E-4</v>
      </c>
      <c r="BJ1170" t="s">
        <v>715</v>
      </c>
      <c r="BK1170" t="s">
        <v>315</v>
      </c>
      <c r="BL1170">
        <v>4</v>
      </c>
      <c r="BN1170">
        <v>0</v>
      </c>
      <c r="BO1170" s="60">
        <v>22</v>
      </c>
      <c r="BP1170" s="62">
        <v>15</v>
      </c>
      <c r="BQ1170" s="66">
        <f t="shared" si="504"/>
        <v>22015</v>
      </c>
      <c r="BR1170" s="66">
        <f t="shared" si="481"/>
        <v>22015</v>
      </c>
      <c r="BS1170" s="3" t="s">
        <v>488</v>
      </c>
    </row>
    <row r="1171" spans="1:71" ht="14" hidden="1" customHeight="1" outlineLevel="1" x14ac:dyDescent="0.2">
      <c r="A1171" t="s">
        <v>1915</v>
      </c>
      <c r="B1171" t="s">
        <v>315</v>
      </c>
      <c r="C1171" s="1">
        <f t="shared" si="495"/>
        <v>94699</v>
      </c>
      <c r="D1171" s="3">
        <f>IF(N1171&gt;0, RANK(N1171,(N1171:P1171,Q1171:AE1171)),0)</f>
        <v>1</v>
      </c>
      <c r="E1171" s="3">
        <f>IF(O1171&gt;0,RANK(O1171,(N1171:P1171,Q1171:AE1171)),0)</f>
        <v>2</v>
      </c>
      <c r="F1171" s="3">
        <f>IF(P1171&gt;0,RANK(P1171,(N1171:P1171,Q1171:AE1171)),0)</f>
        <v>5</v>
      </c>
      <c r="G1171" s="1">
        <f t="shared" si="493"/>
        <v>4393</v>
      </c>
      <c r="H1171" s="2">
        <f t="shared" si="494"/>
        <v>4.6389085418008638E-2</v>
      </c>
      <c r="I1171" s="2"/>
      <c r="J1171" s="2">
        <f t="shared" si="496"/>
        <v>0.51599277711485869</v>
      </c>
      <c r="K1171" s="2">
        <f t="shared" si="497"/>
        <v>0.46960369169685001</v>
      </c>
      <c r="L1171" s="2">
        <f t="shared" si="498"/>
        <v>2.6505031732119663E-3</v>
      </c>
      <c r="M1171" s="2">
        <f t="shared" si="499"/>
        <v>1.1753028015079331E-2</v>
      </c>
      <c r="N1171" s="38">
        <v>48864</v>
      </c>
      <c r="O1171" s="38">
        <v>44471</v>
      </c>
      <c r="P1171" s="38">
        <v>251</v>
      </c>
      <c r="Q1171" s="38">
        <v>304</v>
      </c>
      <c r="R1171" s="38">
        <v>264</v>
      </c>
      <c r="S1171" s="38">
        <v>67</v>
      </c>
      <c r="T1171" s="38">
        <v>64</v>
      </c>
      <c r="U1171" s="38">
        <v>160</v>
      </c>
      <c r="V1171" s="38">
        <v>18</v>
      </c>
      <c r="W1171" s="38"/>
      <c r="X1171" s="38">
        <v>83</v>
      </c>
      <c r="Y1171" s="38"/>
      <c r="Z1171" s="38"/>
      <c r="AA1171" s="38"/>
      <c r="AB1171" s="38"/>
      <c r="AC1171" s="38"/>
      <c r="AD1171" s="38">
        <v>153</v>
      </c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  <c r="BA1171" s="3">
        <f>IF(Q1171&gt;0,RANK(Q1171,(N1171:P1171,Q1171:AE1171)),0)</f>
        <v>3</v>
      </c>
      <c r="BB1171" s="3">
        <f>IF(R1171&gt;0,RANK(R1171,(N1171:P1171,Q1171:AE1171)),0)</f>
        <v>4</v>
      </c>
      <c r="BC1171" s="3">
        <f>IF(S1171&gt;0,RANK(S1171,(N1171:P1171,Q1171:AE1171)),0)</f>
        <v>9</v>
      </c>
      <c r="BD1171" s="3">
        <f>IF(T1171&gt;0,RANK(T1171,(N1171:P1171,Q1171:AE1171)),0)</f>
        <v>10</v>
      </c>
      <c r="BE1171" s="2">
        <f t="shared" si="500"/>
        <v>3.2101711739300309E-3</v>
      </c>
      <c r="BF1171" s="2">
        <f t="shared" si="501"/>
        <v>2.787780229991869E-3</v>
      </c>
      <c r="BG1171" s="2">
        <f t="shared" si="502"/>
        <v>7.0750483109642125E-4</v>
      </c>
      <c r="BH1171" s="2">
        <f t="shared" si="503"/>
        <v>6.7582551030105913E-4</v>
      </c>
      <c r="BJ1171" t="s">
        <v>1915</v>
      </c>
      <c r="BK1171" t="s">
        <v>315</v>
      </c>
      <c r="BN1171">
        <v>0</v>
      </c>
      <c r="BO1171" s="60">
        <v>22</v>
      </c>
      <c r="BP1171" s="62">
        <v>17</v>
      </c>
      <c r="BQ1171" s="66">
        <f t="shared" si="504"/>
        <v>22017</v>
      </c>
      <c r="BR1171" s="66">
        <f t="shared" si="481"/>
        <v>22017</v>
      </c>
      <c r="BS1171" s="3" t="s">
        <v>488</v>
      </c>
    </row>
    <row r="1172" spans="1:71" ht="14" hidden="1" customHeight="1" outlineLevel="1" x14ac:dyDescent="0.2">
      <c r="A1172" t="s">
        <v>2646</v>
      </c>
      <c r="B1172" t="s">
        <v>315</v>
      </c>
      <c r="C1172" s="1">
        <f t="shared" si="495"/>
        <v>81201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>IF(P1172&gt;0,RANK(P1172,(N1172:P1172,Q1172:AE1172)),0)</f>
        <v>3</v>
      </c>
      <c r="G1172" s="1">
        <f t="shared" si="493"/>
        <v>32146</v>
      </c>
      <c r="H1172" s="2">
        <f t="shared" si="494"/>
        <v>0.39588182411546657</v>
      </c>
      <c r="I1172" s="2"/>
      <c r="J1172" s="2">
        <f t="shared" si="496"/>
        <v>0.29455302274602529</v>
      </c>
      <c r="K1172" s="2">
        <f t="shared" si="497"/>
        <v>0.69043484686149181</v>
      </c>
      <c r="L1172" s="2">
        <f t="shared" si="498"/>
        <v>4.0024137633772987E-3</v>
      </c>
      <c r="M1172" s="2">
        <f t="shared" si="499"/>
        <v>1.1009716629105538E-2</v>
      </c>
      <c r="N1172" s="38">
        <v>23918</v>
      </c>
      <c r="O1172" s="38">
        <v>56064</v>
      </c>
      <c r="P1172" s="38">
        <v>325</v>
      </c>
      <c r="Q1172" s="38">
        <v>277</v>
      </c>
      <c r="R1172" s="38">
        <v>207</v>
      </c>
      <c r="S1172" s="38">
        <v>69</v>
      </c>
      <c r="T1172" s="38">
        <v>29</v>
      </c>
      <c r="U1172" s="38">
        <v>93</v>
      </c>
      <c r="V1172" s="38">
        <v>15</v>
      </c>
      <c r="W1172" s="38"/>
      <c r="X1172" s="38">
        <v>80</v>
      </c>
      <c r="Y1172" s="38"/>
      <c r="Z1172" s="38"/>
      <c r="AA1172" s="38"/>
      <c r="AB1172" s="38"/>
      <c r="AC1172" s="38"/>
      <c r="AD1172" s="38">
        <v>124</v>
      </c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  <c r="BA1172" s="3">
        <f>IF(Q1172&gt;0,RANK(Q1172,(N1172:P1172,Q1172:AE1172)),0)</f>
        <v>4</v>
      </c>
      <c r="BB1172" s="3">
        <f>IF(R1172&gt;0,RANK(R1172,(N1172:P1172,Q1172:AE1172)),0)</f>
        <v>5</v>
      </c>
      <c r="BC1172" s="3">
        <f>IF(S1172&gt;0,RANK(S1172,(N1172:P1172,Q1172:AE1172)),0)</f>
        <v>9</v>
      </c>
      <c r="BD1172" s="3">
        <f>IF(T1172&gt;0,RANK(T1172,(N1172:P1172,Q1172:AE1172)),0)</f>
        <v>10</v>
      </c>
      <c r="BE1172" s="2">
        <f t="shared" si="500"/>
        <v>3.4112880383246513E-3</v>
      </c>
      <c r="BF1172" s="2">
        <f t="shared" si="501"/>
        <v>2.5492296892895409E-3</v>
      </c>
      <c r="BG1172" s="2">
        <f t="shared" si="502"/>
        <v>8.497432297631803E-4</v>
      </c>
      <c r="BH1172" s="2">
        <f t="shared" si="503"/>
        <v>3.5713845888597431E-4</v>
      </c>
      <c r="BJ1172" t="s">
        <v>2646</v>
      </c>
      <c r="BK1172" t="s">
        <v>315</v>
      </c>
      <c r="BN1172">
        <v>0</v>
      </c>
      <c r="BO1172" s="60">
        <v>22</v>
      </c>
      <c r="BP1172" s="62">
        <v>19</v>
      </c>
      <c r="BQ1172" s="66">
        <f t="shared" si="504"/>
        <v>22019</v>
      </c>
      <c r="BR1172" s="66">
        <f t="shared" si="481"/>
        <v>22019</v>
      </c>
      <c r="BS1172" s="3" t="s">
        <v>488</v>
      </c>
    </row>
    <row r="1173" spans="1:71" ht="14" hidden="1" customHeight="1" outlineLevel="1" x14ac:dyDescent="0.2">
      <c r="A1173" t="s">
        <v>312</v>
      </c>
      <c r="B1173" t="s">
        <v>315</v>
      </c>
      <c r="C1173" s="1">
        <f t="shared" si="495"/>
        <v>4334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>IF(P1173&gt;0,RANK(P1173,(N1173:P1173,Q1173:AE1173)),0)</f>
        <v>3</v>
      </c>
      <c r="G1173" s="1">
        <f t="shared" si="493"/>
        <v>3144</v>
      </c>
      <c r="H1173" s="2">
        <f t="shared" si="494"/>
        <v>0.72542685740655288</v>
      </c>
      <c r="I1173" s="2"/>
      <c r="J1173" s="2">
        <f t="shared" si="496"/>
        <v>0.13382556529764653</v>
      </c>
      <c r="K1173" s="2">
        <f t="shared" si="497"/>
        <v>0.85925242270419933</v>
      </c>
      <c r="L1173" s="2">
        <f t="shared" si="498"/>
        <v>2.5380710659898475E-3</v>
      </c>
      <c r="M1173" s="2">
        <f t="shared" si="499"/>
        <v>4.3839409321642731E-3</v>
      </c>
      <c r="N1173" s="38">
        <v>580</v>
      </c>
      <c r="O1173" s="38">
        <v>3724</v>
      </c>
      <c r="P1173" s="38">
        <v>11</v>
      </c>
      <c r="Q1173" s="38">
        <v>5</v>
      </c>
      <c r="R1173" s="38">
        <v>4</v>
      </c>
      <c r="S1173" s="38">
        <v>1</v>
      </c>
      <c r="T1173" s="38">
        <v>0</v>
      </c>
      <c r="U1173" s="38">
        <v>3</v>
      </c>
      <c r="V1173" s="38">
        <v>0</v>
      </c>
      <c r="W1173" s="38"/>
      <c r="X1173" s="38">
        <v>2</v>
      </c>
      <c r="Y1173" s="38"/>
      <c r="Z1173" s="38"/>
      <c r="AA1173" s="38"/>
      <c r="AB1173" s="38"/>
      <c r="AC1173" s="38"/>
      <c r="AD1173" s="38">
        <v>4</v>
      </c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  <c r="BA1173" s="3">
        <f>IF(Q1173&gt;0,RANK(Q1173,(N1173:P1173,Q1173:AE1173)),0)</f>
        <v>4</v>
      </c>
      <c r="BB1173" s="3">
        <f>IF(R1173&gt;0,RANK(R1173,(N1173:P1173,Q1173:AE1173)),0)</f>
        <v>5</v>
      </c>
      <c r="BC1173" s="3">
        <f>IF(S1173&gt;0,RANK(S1173,(N1173:P1173,Q1173:AE1173)),0)</f>
        <v>9</v>
      </c>
      <c r="BD1173" s="3">
        <f>IF(T1173&gt;0,RANK(T1173,(N1173:P1173,Q1173:AE1173)),0)</f>
        <v>0</v>
      </c>
      <c r="BE1173" s="2">
        <f t="shared" si="500"/>
        <v>1.1536686663590216E-3</v>
      </c>
      <c r="BF1173" s="2">
        <f t="shared" si="501"/>
        <v>9.2293493308721734E-4</v>
      </c>
      <c r="BG1173" s="2">
        <f t="shared" si="502"/>
        <v>2.3073373327180433E-4</v>
      </c>
      <c r="BH1173" s="2">
        <f t="shared" si="503"/>
        <v>0</v>
      </c>
      <c r="BJ1173" t="s">
        <v>312</v>
      </c>
      <c r="BK1173" t="s">
        <v>315</v>
      </c>
      <c r="BL1173">
        <v>5</v>
      </c>
      <c r="BN1173">
        <v>0</v>
      </c>
      <c r="BO1173" s="60">
        <v>22</v>
      </c>
      <c r="BP1173" s="62">
        <v>21</v>
      </c>
      <c r="BQ1173" s="66">
        <f t="shared" si="504"/>
        <v>22021</v>
      </c>
      <c r="BR1173" s="66">
        <f t="shared" si="481"/>
        <v>22021</v>
      </c>
      <c r="BS1173" s="3" t="s">
        <v>488</v>
      </c>
    </row>
    <row r="1174" spans="1:71" ht="14" hidden="1" customHeight="1" outlineLevel="1" x14ac:dyDescent="0.2">
      <c r="A1174" t="s">
        <v>2648</v>
      </c>
      <c r="B1174" t="s">
        <v>315</v>
      </c>
      <c r="C1174" s="1">
        <f t="shared" si="495"/>
        <v>3362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>IF(P1174&gt;0,RANK(P1174,(N1174:P1174,Q1174:AE1174)),0)</f>
        <v>3</v>
      </c>
      <c r="G1174" s="1">
        <f t="shared" si="493"/>
        <v>2901</v>
      </c>
      <c r="H1174" s="2">
        <f t="shared" si="494"/>
        <v>0.86287923854848303</v>
      </c>
      <c r="I1174" s="2"/>
      <c r="J1174" s="2">
        <f t="shared" si="496"/>
        <v>6.5139797739440813E-2</v>
      </c>
      <c r="K1174" s="2">
        <f t="shared" si="497"/>
        <v>0.92801903628792382</v>
      </c>
      <c r="L1174" s="2">
        <f t="shared" si="498"/>
        <v>2.9744199881023199E-3</v>
      </c>
      <c r="M1174" s="2">
        <f t="shared" si="499"/>
        <v>3.8667459845330792E-3</v>
      </c>
      <c r="N1174" s="38">
        <v>219</v>
      </c>
      <c r="O1174" s="38">
        <v>3120</v>
      </c>
      <c r="P1174" s="38">
        <v>10</v>
      </c>
      <c r="Q1174" s="38">
        <v>1</v>
      </c>
      <c r="R1174" s="38">
        <v>3</v>
      </c>
      <c r="S1174" s="38">
        <v>2</v>
      </c>
      <c r="T1174" s="38">
        <v>3</v>
      </c>
      <c r="U1174" s="38">
        <v>1</v>
      </c>
      <c r="V1174" s="38">
        <v>0</v>
      </c>
      <c r="W1174" s="38"/>
      <c r="X1174" s="38">
        <v>0</v>
      </c>
      <c r="Y1174" s="38"/>
      <c r="Z1174" s="38"/>
      <c r="AA1174" s="38"/>
      <c r="AB1174" s="38"/>
      <c r="AC1174" s="38"/>
      <c r="AD1174" s="38">
        <v>3</v>
      </c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  <c r="BA1174" s="3">
        <f>IF(Q1174&gt;0,RANK(Q1174,(N1174:P1174,Q1174:AE1174)),0)</f>
        <v>8</v>
      </c>
      <c r="BB1174" s="3">
        <f>IF(R1174&gt;0,RANK(R1174,(N1174:P1174,Q1174:AE1174)),0)</f>
        <v>4</v>
      </c>
      <c r="BC1174" s="3">
        <f>IF(S1174&gt;0,RANK(S1174,(N1174:P1174,Q1174:AE1174)),0)</f>
        <v>7</v>
      </c>
      <c r="BD1174" s="3">
        <f>IF(T1174&gt;0,RANK(T1174,(N1174:P1174,Q1174:AE1174)),0)</f>
        <v>4</v>
      </c>
      <c r="BE1174" s="2">
        <f t="shared" si="500"/>
        <v>2.9744199881023202E-4</v>
      </c>
      <c r="BF1174" s="2">
        <f t="shared" si="501"/>
        <v>8.92325996430696E-4</v>
      </c>
      <c r="BG1174" s="2">
        <f t="shared" si="502"/>
        <v>5.9488399762046404E-4</v>
      </c>
      <c r="BH1174" s="2">
        <f t="shared" si="503"/>
        <v>8.92325996430696E-4</v>
      </c>
      <c r="BJ1174" t="s">
        <v>2648</v>
      </c>
      <c r="BK1174" t="s">
        <v>315</v>
      </c>
      <c r="BL1174">
        <v>3</v>
      </c>
      <c r="BN1174">
        <v>0</v>
      </c>
      <c r="BO1174" s="60">
        <v>22</v>
      </c>
      <c r="BP1174" s="62">
        <v>23</v>
      </c>
      <c r="BQ1174" s="66">
        <f t="shared" si="504"/>
        <v>22023</v>
      </c>
      <c r="BR1174" s="66">
        <f t="shared" si="481"/>
        <v>22023</v>
      </c>
      <c r="BS1174" s="3" t="s">
        <v>488</v>
      </c>
    </row>
    <row r="1175" spans="1:71" ht="14" hidden="1" customHeight="1" outlineLevel="1" x14ac:dyDescent="0.2">
      <c r="A1175" t="s">
        <v>40</v>
      </c>
      <c r="B1175" t="s">
        <v>315</v>
      </c>
      <c r="C1175" s="1">
        <f t="shared" si="495"/>
        <v>4348</v>
      </c>
      <c r="D1175" s="3">
        <f>IF(N1175&gt;0, RANK(N1175,(N1175:P1175,Q1175:AE1175)),0)</f>
        <v>2</v>
      </c>
      <c r="E1175" s="3">
        <f>IF(O1175&gt;0,RANK(O1175,(N1175:P1175,Q1175:AE1175)),0)</f>
        <v>1</v>
      </c>
      <c r="F1175" s="3">
        <f>IF(P1175&gt;0,RANK(P1175,(N1175:P1175,Q1175:AE1175)),0)</f>
        <v>3</v>
      </c>
      <c r="G1175" s="1">
        <f t="shared" si="493"/>
        <v>2198</v>
      </c>
      <c r="H1175" s="2">
        <f t="shared" si="494"/>
        <v>0.50551977920883162</v>
      </c>
      <c r="I1175" s="2"/>
      <c r="J1175" s="2">
        <f t="shared" si="496"/>
        <v>0.24379024839006438</v>
      </c>
      <c r="K1175" s="2">
        <f t="shared" si="497"/>
        <v>0.74931002759889609</v>
      </c>
      <c r="L1175" s="2">
        <f t="shared" si="498"/>
        <v>2.5298988040478379E-3</v>
      </c>
      <c r="M1175" s="2">
        <f t="shared" si="499"/>
        <v>4.3698252069917162E-3</v>
      </c>
      <c r="N1175" s="38">
        <v>1060</v>
      </c>
      <c r="O1175" s="38">
        <v>3258</v>
      </c>
      <c r="P1175" s="38">
        <v>11</v>
      </c>
      <c r="Q1175" s="38">
        <v>0</v>
      </c>
      <c r="R1175" s="38">
        <v>5</v>
      </c>
      <c r="S1175" s="38">
        <v>3</v>
      </c>
      <c r="T1175" s="38">
        <v>1</v>
      </c>
      <c r="U1175" s="38">
        <v>3</v>
      </c>
      <c r="V1175" s="38">
        <v>0</v>
      </c>
      <c r="W1175" s="38"/>
      <c r="X1175" s="38">
        <v>0</v>
      </c>
      <c r="Y1175" s="38"/>
      <c r="Z1175" s="38"/>
      <c r="AA1175" s="38"/>
      <c r="AB1175" s="38"/>
      <c r="AC1175" s="38"/>
      <c r="AD1175" s="38">
        <v>7</v>
      </c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  <c r="BA1175" s="3">
        <f>IF(Q1175&gt;0,RANK(Q1175,(N1175:P1175,Q1175:AE1175)),0)</f>
        <v>0</v>
      </c>
      <c r="BB1175" s="3">
        <f>IF(R1175&gt;0,RANK(R1175,(N1175:P1175,Q1175:AE1175)),0)</f>
        <v>5</v>
      </c>
      <c r="BC1175" s="3">
        <f>IF(S1175&gt;0,RANK(S1175,(N1175:P1175,Q1175:AE1175)),0)</f>
        <v>6</v>
      </c>
      <c r="BD1175" s="3">
        <f>IF(T1175&gt;0,RANK(T1175,(N1175:P1175,Q1175:AE1175)),0)</f>
        <v>8</v>
      </c>
      <c r="BE1175" s="2">
        <f t="shared" si="500"/>
        <v>0</v>
      </c>
      <c r="BF1175" s="2">
        <f t="shared" si="501"/>
        <v>1.1499540018399263E-3</v>
      </c>
      <c r="BG1175" s="2">
        <f t="shared" si="502"/>
        <v>6.8997240110395589E-4</v>
      </c>
      <c r="BH1175" s="2">
        <f t="shared" si="503"/>
        <v>2.2999080036798528E-4</v>
      </c>
      <c r="BJ1175" t="s">
        <v>40</v>
      </c>
      <c r="BK1175" t="s">
        <v>315</v>
      </c>
      <c r="BL1175">
        <v>5</v>
      </c>
      <c r="BN1175">
        <v>0</v>
      </c>
      <c r="BO1175" s="60">
        <v>22</v>
      </c>
      <c r="BP1175" s="62">
        <v>25</v>
      </c>
      <c r="BQ1175" s="66">
        <f t="shared" si="504"/>
        <v>22025</v>
      </c>
      <c r="BR1175" s="66">
        <f t="shared" si="481"/>
        <v>22025</v>
      </c>
      <c r="BS1175" s="3" t="s">
        <v>488</v>
      </c>
    </row>
    <row r="1176" spans="1:71" ht="14" hidden="1" customHeight="1" outlineLevel="1" x14ac:dyDescent="0.2">
      <c r="A1176" t="s">
        <v>917</v>
      </c>
      <c r="B1176" t="s">
        <v>315</v>
      </c>
      <c r="C1176" s="1">
        <f t="shared" si="495"/>
        <v>5816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>IF(P1176&gt;0,RANK(P1176,(N1176:P1176,Q1176:AE1176)),0)</f>
        <v>3</v>
      </c>
      <c r="G1176" s="1">
        <f t="shared" si="493"/>
        <v>1283</v>
      </c>
      <c r="H1176" s="2">
        <f t="shared" si="494"/>
        <v>0.22059834938101788</v>
      </c>
      <c r="I1176" s="2"/>
      <c r="J1176" s="2">
        <f t="shared" si="496"/>
        <v>0.38497248968363135</v>
      </c>
      <c r="K1176" s="2">
        <f t="shared" si="497"/>
        <v>0.60557083906464926</v>
      </c>
      <c r="L1176" s="2">
        <f t="shared" si="498"/>
        <v>2.5790921595598348E-3</v>
      </c>
      <c r="M1176" s="2">
        <f t="shared" si="499"/>
        <v>6.8775790921596159E-3</v>
      </c>
      <c r="N1176" s="38">
        <v>2239</v>
      </c>
      <c r="O1176" s="38">
        <v>3522</v>
      </c>
      <c r="P1176" s="38">
        <v>15</v>
      </c>
      <c r="Q1176" s="38">
        <v>5</v>
      </c>
      <c r="R1176" s="38">
        <v>11</v>
      </c>
      <c r="S1176" s="38">
        <v>2</v>
      </c>
      <c r="T1176" s="38">
        <v>2</v>
      </c>
      <c r="U1176" s="38">
        <v>3</v>
      </c>
      <c r="V1176" s="38">
        <v>2</v>
      </c>
      <c r="W1176" s="38"/>
      <c r="X1176" s="38">
        <v>3</v>
      </c>
      <c r="Y1176" s="38"/>
      <c r="Z1176" s="38"/>
      <c r="AA1176" s="38"/>
      <c r="AB1176" s="38"/>
      <c r="AC1176" s="38"/>
      <c r="AD1176" s="38">
        <v>12</v>
      </c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  <c r="BA1176" s="3">
        <f>IF(Q1176&gt;0,RANK(Q1176,(N1176:P1176,Q1176:AE1176)),0)</f>
        <v>6</v>
      </c>
      <c r="BB1176" s="3">
        <f>IF(R1176&gt;0,RANK(R1176,(N1176:P1176,Q1176:AE1176)),0)</f>
        <v>5</v>
      </c>
      <c r="BC1176" s="3">
        <f>IF(S1176&gt;0,RANK(S1176,(N1176:P1176,Q1176:AE1176)),0)</f>
        <v>9</v>
      </c>
      <c r="BD1176" s="3">
        <f>IF(T1176&gt;0,RANK(T1176,(N1176:P1176,Q1176:AE1176)),0)</f>
        <v>9</v>
      </c>
      <c r="BE1176" s="2">
        <f t="shared" si="500"/>
        <v>8.5969738651994494E-4</v>
      </c>
      <c r="BF1176" s="2">
        <f t="shared" si="501"/>
        <v>1.891334250343879E-3</v>
      </c>
      <c r="BG1176" s="2">
        <f t="shared" si="502"/>
        <v>3.43878954607978E-4</v>
      </c>
      <c r="BH1176" s="2">
        <f t="shared" si="503"/>
        <v>3.43878954607978E-4</v>
      </c>
      <c r="BJ1176" t="s">
        <v>917</v>
      </c>
      <c r="BK1176" t="s">
        <v>315</v>
      </c>
      <c r="BL1176">
        <v>4</v>
      </c>
      <c r="BN1176">
        <v>0</v>
      </c>
      <c r="BO1176" s="60">
        <v>22</v>
      </c>
      <c r="BP1176" s="62">
        <v>27</v>
      </c>
      <c r="BQ1176" s="66">
        <f t="shared" si="504"/>
        <v>22027</v>
      </c>
      <c r="BR1176" s="66">
        <f t="shared" si="481"/>
        <v>22027</v>
      </c>
      <c r="BS1176" s="3" t="s">
        <v>488</v>
      </c>
    </row>
    <row r="1177" spans="1:71" ht="14" hidden="1" customHeight="1" outlineLevel="1" x14ac:dyDescent="0.2">
      <c r="A1177" t="s">
        <v>1962</v>
      </c>
      <c r="B1177" t="s">
        <v>315</v>
      </c>
      <c r="C1177" s="1">
        <f t="shared" si="495"/>
        <v>7755</v>
      </c>
      <c r="D1177" s="3">
        <f>IF(N1177&gt;0, RANK(N1177,(N1177:P1177,Q1177:AE1177)),0)</f>
        <v>2</v>
      </c>
      <c r="E1177" s="3">
        <f>IF(O1177&gt;0,RANK(O1177,(N1177:P1177,Q1177:AE1177)),0)</f>
        <v>1</v>
      </c>
      <c r="F1177" s="3">
        <f>IF(P1177&gt;0,RANK(P1177,(N1177:P1177,Q1177:AE1177)),0)</f>
        <v>3</v>
      </c>
      <c r="G1177" s="1">
        <f t="shared" si="493"/>
        <v>2276</v>
      </c>
      <c r="H1177" s="2">
        <f t="shared" si="494"/>
        <v>0.29348807221147649</v>
      </c>
      <c r="I1177" s="2"/>
      <c r="J1177" s="2">
        <f t="shared" si="496"/>
        <v>0.34790457769181171</v>
      </c>
      <c r="K1177" s="2">
        <f t="shared" si="497"/>
        <v>0.64139264990328815</v>
      </c>
      <c r="L1177" s="2">
        <f t="shared" si="498"/>
        <v>1.9342359767891683E-3</v>
      </c>
      <c r="M1177" s="2">
        <f t="shared" si="499"/>
        <v>8.7685364281109724E-3</v>
      </c>
      <c r="N1177" s="38">
        <v>2698</v>
      </c>
      <c r="O1177" s="38">
        <v>4974</v>
      </c>
      <c r="P1177" s="38">
        <v>15</v>
      </c>
      <c r="Q1177" s="38">
        <v>15</v>
      </c>
      <c r="R1177" s="38">
        <v>14</v>
      </c>
      <c r="S1177" s="38">
        <v>3</v>
      </c>
      <c r="T1177" s="38">
        <v>6</v>
      </c>
      <c r="U1177" s="38">
        <v>7</v>
      </c>
      <c r="V1177" s="38">
        <v>3</v>
      </c>
      <c r="W1177" s="38"/>
      <c r="X1177" s="38">
        <v>11</v>
      </c>
      <c r="Y1177" s="38"/>
      <c r="Z1177" s="38"/>
      <c r="AA1177" s="38"/>
      <c r="AB1177" s="38"/>
      <c r="AC1177" s="38"/>
      <c r="AD1177" s="38">
        <v>9</v>
      </c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  <c r="BA1177" s="3">
        <f>IF(Q1177&gt;0,RANK(Q1177,(N1177:P1177,Q1177:AE1177)),0)</f>
        <v>3</v>
      </c>
      <c r="BB1177" s="3">
        <f>IF(R1177&gt;0,RANK(R1177,(N1177:P1177,Q1177:AE1177)),0)</f>
        <v>5</v>
      </c>
      <c r="BC1177" s="3">
        <f>IF(S1177&gt;0,RANK(S1177,(N1177:P1177,Q1177:AE1177)),0)</f>
        <v>10</v>
      </c>
      <c r="BD1177" s="3">
        <f>IF(T1177&gt;0,RANK(T1177,(N1177:P1177,Q1177:AE1177)),0)</f>
        <v>9</v>
      </c>
      <c r="BE1177" s="2">
        <f t="shared" si="500"/>
        <v>1.9342359767891683E-3</v>
      </c>
      <c r="BF1177" s="2">
        <f t="shared" si="501"/>
        <v>1.8052869116698903E-3</v>
      </c>
      <c r="BG1177" s="2">
        <f t="shared" si="502"/>
        <v>3.8684719535783365E-4</v>
      </c>
      <c r="BH1177" s="2">
        <f t="shared" si="503"/>
        <v>7.7369439071566729E-4</v>
      </c>
      <c r="BJ1177" t="s">
        <v>1962</v>
      </c>
      <c r="BK1177" t="s">
        <v>315</v>
      </c>
      <c r="BL1177">
        <v>5</v>
      </c>
      <c r="BN1177">
        <v>0</v>
      </c>
      <c r="BO1177" s="60">
        <v>22</v>
      </c>
      <c r="BP1177" s="62">
        <v>29</v>
      </c>
      <c r="BQ1177" s="66">
        <f t="shared" si="504"/>
        <v>22029</v>
      </c>
      <c r="BR1177" s="66">
        <f t="shared" si="481"/>
        <v>22029</v>
      </c>
      <c r="BS1177" s="3" t="s">
        <v>488</v>
      </c>
    </row>
    <row r="1178" spans="1:71" ht="14" hidden="1" customHeight="1" outlineLevel="1" x14ac:dyDescent="0.2">
      <c r="A1178" t="s">
        <v>489</v>
      </c>
      <c r="B1178" t="s">
        <v>315</v>
      </c>
      <c r="C1178" s="1">
        <f t="shared" si="495"/>
        <v>13913</v>
      </c>
      <c r="D1178" s="3">
        <f>IF(N1178&gt;0, RANK(N1178,(N1178:P1178,Q1178:AE1178)),0)</f>
        <v>2</v>
      </c>
      <c r="E1178" s="3">
        <f>IF(O1178&gt;0,RANK(O1178,(N1178:P1178,Q1178:AE1178)),0)</f>
        <v>1</v>
      </c>
      <c r="F1178" s="3">
        <f>IF(P1178&gt;0,RANK(P1178,(N1178:P1178,Q1178:AE1178)),0)</f>
        <v>6</v>
      </c>
      <c r="G1178" s="1">
        <f t="shared" si="493"/>
        <v>4933</v>
      </c>
      <c r="H1178" s="2">
        <f t="shared" si="494"/>
        <v>0.35456048300150939</v>
      </c>
      <c r="I1178" s="2"/>
      <c r="J1178" s="2">
        <f t="shared" si="496"/>
        <v>0.31811974412420041</v>
      </c>
      <c r="K1178" s="2">
        <f t="shared" si="497"/>
        <v>0.67268022712570974</v>
      </c>
      <c r="L1178" s="2">
        <f t="shared" si="498"/>
        <v>1.2937540429813843E-3</v>
      </c>
      <c r="M1178" s="2">
        <f t="shared" si="499"/>
        <v>7.9062747071084669E-3</v>
      </c>
      <c r="N1178" s="38">
        <v>4426</v>
      </c>
      <c r="O1178" s="38">
        <v>9359</v>
      </c>
      <c r="P1178" s="38">
        <v>18</v>
      </c>
      <c r="Q1178" s="38">
        <v>20</v>
      </c>
      <c r="R1178" s="38">
        <v>21</v>
      </c>
      <c r="S1178" s="38">
        <v>9</v>
      </c>
      <c r="T1178" s="38">
        <v>7</v>
      </c>
      <c r="U1178" s="38">
        <v>11</v>
      </c>
      <c r="V1178" s="38">
        <v>2</v>
      </c>
      <c r="W1178" s="38"/>
      <c r="X1178" s="38">
        <v>17</v>
      </c>
      <c r="Y1178" s="38"/>
      <c r="Z1178" s="38"/>
      <c r="AA1178" s="38"/>
      <c r="AB1178" s="38"/>
      <c r="AC1178" s="38"/>
      <c r="AD1178" s="38">
        <v>23</v>
      </c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  <c r="BA1178" s="3">
        <f>IF(Q1178&gt;0,RANK(Q1178,(N1178:P1178,Q1178:AE1178)),0)</f>
        <v>5</v>
      </c>
      <c r="BB1178" s="3">
        <f>IF(R1178&gt;0,RANK(R1178,(N1178:P1178,Q1178:AE1178)),0)</f>
        <v>4</v>
      </c>
      <c r="BC1178" s="3">
        <f>IF(S1178&gt;0,RANK(S1178,(N1178:P1178,Q1178:AE1178)),0)</f>
        <v>9</v>
      </c>
      <c r="BD1178" s="3">
        <f>IF(T1178&gt;0,RANK(T1178,(N1178:P1178,Q1178:AE1178)),0)</f>
        <v>10</v>
      </c>
      <c r="BE1178" s="2">
        <f t="shared" si="500"/>
        <v>1.437504492201538E-3</v>
      </c>
      <c r="BF1178" s="2">
        <f t="shared" si="501"/>
        <v>1.509379716811615E-3</v>
      </c>
      <c r="BG1178" s="2">
        <f t="shared" si="502"/>
        <v>6.4687702149069217E-4</v>
      </c>
      <c r="BH1178" s="2">
        <f t="shared" si="503"/>
        <v>5.0312657227053836E-4</v>
      </c>
      <c r="BJ1178" t="s">
        <v>489</v>
      </c>
      <c r="BK1178" t="s">
        <v>315</v>
      </c>
      <c r="BN1178">
        <v>0</v>
      </c>
      <c r="BO1178" s="60">
        <v>22</v>
      </c>
      <c r="BP1178" s="62">
        <v>31</v>
      </c>
      <c r="BQ1178" s="66">
        <f t="shared" si="504"/>
        <v>22031</v>
      </c>
      <c r="BR1178" s="66">
        <f t="shared" si="481"/>
        <v>22031</v>
      </c>
      <c r="BS1178" s="3" t="s">
        <v>488</v>
      </c>
    </row>
    <row r="1179" spans="1:71" ht="14" hidden="1" customHeight="1" outlineLevel="1" x14ac:dyDescent="0.2">
      <c r="A1179" t="s">
        <v>1146</v>
      </c>
      <c r="B1179" t="s">
        <v>315</v>
      </c>
      <c r="C1179" s="1">
        <f t="shared" si="495"/>
        <v>190643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>IF(P1179&gt;0,RANK(P1179,(N1179:P1179,Q1179:AE1179)),0)</f>
        <v>5</v>
      </c>
      <c r="G1179" s="1">
        <f t="shared" si="493"/>
        <v>21100</v>
      </c>
      <c r="H1179" s="2">
        <f t="shared" si="494"/>
        <v>0.11067807367697739</v>
      </c>
      <c r="I1179" s="2"/>
      <c r="J1179" s="2">
        <f t="shared" si="496"/>
        <v>0.54457808574141198</v>
      </c>
      <c r="K1179" s="2">
        <f t="shared" si="497"/>
        <v>0.43390001206443457</v>
      </c>
      <c r="L1179" s="2">
        <f t="shared" si="498"/>
        <v>4.3064786013648545E-3</v>
      </c>
      <c r="M1179" s="2">
        <f t="shared" si="499"/>
        <v>1.7215423592788597E-2</v>
      </c>
      <c r="N1179" s="38">
        <v>103820</v>
      </c>
      <c r="O1179" s="38">
        <v>82720</v>
      </c>
      <c r="P1179" s="38">
        <v>821</v>
      </c>
      <c r="Q1179" s="38">
        <v>967</v>
      </c>
      <c r="R1179" s="38">
        <v>833</v>
      </c>
      <c r="S1179" s="38">
        <v>179</v>
      </c>
      <c r="T1179" s="38">
        <v>146</v>
      </c>
      <c r="U1179" s="38">
        <v>362</v>
      </c>
      <c r="V1179" s="38">
        <v>41</v>
      </c>
      <c r="W1179" s="38"/>
      <c r="X1179" s="38">
        <v>327</v>
      </c>
      <c r="Y1179" s="38"/>
      <c r="Z1179" s="38"/>
      <c r="AA1179" s="38"/>
      <c r="AB1179" s="38"/>
      <c r="AC1179" s="38"/>
      <c r="AD1179" s="38">
        <v>427</v>
      </c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  <c r="BA1179" s="3">
        <f>IF(Q1179&gt;0,RANK(Q1179,(N1179:P1179,Q1179:AE1179)),0)</f>
        <v>3</v>
      </c>
      <c r="BB1179" s="3">
        <f>IF(R1179&gt;0,RANK(R1179,(N1179:P1179,Q1179:AE1179)),0)</f>
        <v>4</v>
      </c>
      <c r="BC1179" s="3">
        <f>IF(S1179&gt;0,RANK(S1179,(N1179:P1179,Q1179:AE1179)),0)</f>
        <v>9</v>
      </c>
      <c r="BD1179" s="3">
        <f>IF(T1179&gt;0,RANK(T1179,(N1179:P1179,Q1179:AE1179)),0)</f>
        <v>10</v>
      </c>
      <c r="BE1179" s="2">
        <f t="shared" si="500"/>
        <v>5.0723079263335132E-3</v>
      </c>
      <c r="BF1179" s="2">
        <f t="shared" si="501"/>
        <v>4.3694234773896763E-3</v>
      </c>
      <c r="BG1179" s="2">
        <f t="shared" si="502"/>
        <v>9.3892773403691718E-4</v>
      </c>
      <c r="BH1179" s="2">
        <f t="shared" si="503"/>
        <v>7.6582932496865874E-4</v>
      </c>
      <c r="BJ1179" t="s">
        <v>1146</v>
      </c>
      <c r="BK1179" t="s">
        <v>315</v>
      </c>
      <c r="BN1179">
        <v>0</v>
      </c>
      <c r="BO1179" s="60">
        <v>22</v>
      </c>
      <c r="BP1179" s="62">
        <v>33</v>
      </c>
      <c r="BQ1179" s="66">
        <f t="shared" si="504"/>
        <v>22033</v>
      </c>
      <c r="BR1179" s="66">
        <f t="shared" si="481"/>
        <v>22033</v>
      </c>
      <c r="BS1179" s="3" t="s">
        <v>488</v>
      </c>
    </row>
    <row r="1180" spans="1:71" ht="14" hidden="1" customHeight="1" outlineLevel="1" x14ac:dyDescent="0.2">
      <c r="A1180" t="s">
        <v>1658</v>
      </c>
      <c r="B1180" t="s">
        <v>315</v>
      </c>
      <c r="C1180" s="1">
        <f t="shared" si="495"/>
        <v>2306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>IF(P1180&gt;0,RANK(P1180,(N1180:P1180,Q1180:AE1180)),0)</f>
        <v>3</v>
      </c>
      <c r="G1180" s="1">
        <f t="shared" si="493"/>
        <v>407</v>
      </c>
      <c r="H1180" s="2">
        <f t="shared" si="494"/>
        <v>0.17649609713790113</v>
      </c>
      <c r="I1180" s="2"/>
      <c r="J1180" s="2">
        <f t="shared" si="496"/>
        <v>0.58022549869904594</v>
      </c>
      <c r="K1180" s="2">
        <f t="shared" si="497"/>
        <v>0.40372940156114484</v>
      </c>
      <c r="L1180" s="2">
        <f t="shared" si="498"/>
        <v>3.469210754553339E-3</v>
      </c>
      <c r="M1180" s="2">
        <f t="shared" si="499"/>
        <v>1.2575888985255882E-2</v>
      </c>
      <c r="N1180" s="38">
        <v>1338</v>
      </c>
      <c r="O1180" s="38">
        <v>931</v>
      </c>
      <c r="P1180" s="38">
        <v>8</v>
      </c>
      <c r="Q1180" s="38">
        <v>3</v>
      </c>
      <c r="R1180" s="38">
        <v>6</v>
      </c>
      <c r="S1180" s="38">
        <v>3</v>
      </c>
      <c r="T1180" s="38">
        <v>2</v>
      </c>
      <c r="U1180" s="38">
        <v>6</v>
      </c>
      <c r="V1180" s="38">
        <v>3</v>
      </c>
      <c r="W1180" s="38"/>
      <c r="X1180" s="38">
        <v>3</v>
      </c>
      <c r="Y1180" s="38"/>
      <c r="Z1180" s="38"/>
      <c r="AA1180" s="38"/>
      <c r="AB1180" s="38"/>
      <c r="AC1180" s="38"/>
      <c r="AD1180" s="38">
        <v>3</v>
      </c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  <c r="BA1180" s="3">
        <f>IF(Q1180&gt;0,RANK(Q1180,(N1180:P1180,Q1180:AE1180)),0)</f>
        <v>6</v>
      </c>
      <c r="BB1180" s="3">
        <f>IF(R1180&gt;0,RANK(R1180,(N1180:P1180,Q1180:AE1180)),0)</f>
        <v>4</v>
      </c>
      <c r="BC1180" s="3">
        <f>IF(S1180&gt;0,RANK(S1180,(N1180:P1180,Q1180:AE1180)),0)</f>
        <v>6</v>
      </c>
      <c r="BD1180" s="3">
        <f>IF(T1180&gt;0,RANK(T1180,(N1180:P1180,Q1180:AE1180)),0)</f>
        <v>11</v>
      </c>
      <c r="BE1180" s="2">
        <f t="shared" si="500"/>
        <v>1.3009540329575022E-3</v>
      </c>
      <c r="BF1180" s="2">
        <f t="shared" si="501"/>
        <v>2.6019080659150044E-3</v>
      </c>
      <c r="BG1180" s="2">
        <f t="shared" si="502"/>
        <v>1.3009540329575022E-3</v>
      </c>
      <c r="BH1180" s="2">
        <f t="shared" si="503"/>
        <v>8.6730268863833475E-4</v>
      </c>
      <c r="BJ1180" t="s">
        <v>1658</v>
      </c>
      <c r="BK1180" t="s">
        <v>315</v>
      </c>
      <c r="BL1180">
        <v>5</v>
      </c>
      <c r="BN1180">
        <v>0</v>
      </c>
      <c r="BO1180" s="60">
        <v>22</v>
      </c>
      <c r="BP1180" s="62">
        <v>35</v>
      </c>
      <c r="BQ1180" s="66">
        <f t="shared" si="504"/>
        <v>22035</v>
      </c>
      <c r="BR1180" s="66">
        <f t="shared" si="481"/>
        <v>22035</v>
      </c>
      <c r="BS1180" s="3" t="s">
        <v>488</v>
      </c>
    </row>
    <row r="1181" spans="1:71" ht="14" hidden="1" customHeight="1" outlineLevel="1" x14ac:dyDescent="0.2">
      <c r="A1181" t="s">
        <v>1321</v>
      </c>
      <c r="B1181" t="s">
        <v>315</v>
      </c>
      <c r="C1181" s="1">
        <f t="shared" si="495"/>
        <v>9947</v>
      </c>
      <c r="D1181" s="3">
        <f>IF(N1181&gt;0, RANK(N1181,(N1181:P1181,Q1181:AE1181)),0)</f>
        <v>2</v>
      </c>
      <c r="E1181" s="3">
        <f>IF(O1181&gt;0,RANK(O1181,(N1181:P1181,Q1181:AE1181)),0)</f>
        <v>1</v>
      </c>
      <c r="F1181" s="3">
        <f>IF(P1181&gt;0,RANK(P1181,(N1181:P1181,Q1181:AE1181)),0)</f>
        <v>3</v>
      </c>
      <c r="G1181" s="1">
        <f t="shared" si="493"/>
        <v>2211</v>
      </c>
      <c r="H1181" s="2">
        <f t="shared" si="494"/>
        <v>0.2222780737910928</v>
      </c>
      <c r="I1181" s="2"/>
      <c r="J1181" s="2">
        <f t="shared" si="496"/>
        <v>0.38292952649039913</v>
      </c>
      <c r="K1181" s="2">
        <f t="shared" si="497"/>
        <v>0.6052076002814919</v>
      </c>
      <c r="L1181" s="2">
        <f t="shared" si="498"/>
        <v>2.4127877752086056E-3</v>
      </c>
      <c r="M1181" s="2">
        <f t="shared" si="499"/>
        <v>9.4500854529003669E-3</v>
      </c>
      <c r="N1181" s="38">
        <v>3809</v>
      </c>
      <c r="O1181" s="38">
        <v>6020</v>
      </c>
      <c r="P1181" s="38">
        <v>24</v>
      </c>
      <c r="Q1181" s="38">
        <v>24</v>
      </c>
      <c r="R1181" s="38">
        <v>18</v>
      </c>
      <c r="S1181" s="38">
        <v>8</v>
      </c>
      <c r="T1181" s="38">
        <v>7</v>
      </c>
      <c r="U1181" s="38">
        <v>7</v>
      </c>
      <c r="V1181" s="38">
        <v>1</v>
      </c>
      <c r="W1181" s="38"/>
      <c r="X1181" s="38">
        <v>11</v>
      </c>
      <c r="Y1181" s="38"/>
      <c r="Z1181" s="38"/>
      <c r="AA1181" s="38"/>
      <c r="AB1181" s="38"/>
      <c r="AC1181" s="38"/>
      <c r="AD1181" s="38">
        <v>18</v>
      </c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  <c r="BA1181" s="3">
        <f>IF(Q1181&gt;0,RANK(Q1181,(N1181:P1181,Q1181:AE1181)),0)</f>
        <v>3</v>
      </c>
      <c r="BB1181" s="3">
        <f>IF(R1181&gt;0,RANK(R1181,(N1181:P1181,Q1181:AE1181)),0)</f>
        <v>5</v>
      </c>
      <c r="BC1181" s="3">
        <f>IF(S1181&gt;0,RANK(S1181,(N1181:P1181,Q1181:AE1181)),0)</f>
        <v>8</v>
      </c>
      <c r="BD1181" s="3">
        <f>IF(T1181&gt;0,RANK(T1181,(N1181:P1181,Q1181:AE1181)),0)</f>
        <v>9</v>
      </c>
      <c r="BE1181" s="2">
        <f t="shared" si="500"/>
        <v>2.4127877752086056E-3</v>
      </c>
      <c r="BF1181" s="2">
        <f t="shared" si="501"/>
        <v>1.8095908314064541E-3</v>
      </c>
      <c r="BG1181" s="2">
        <f t="shared" si="502"/>
        <v>8.0426259173620185E-4</v>
      </c>
      <c r="BH1181" s="2">
        <f t="shared" si="503"/>
        <v>7.0372976776917663E-4</v>
      </c>
      <c r="BJ1181" t="s">
        <v>1321</v>
      </c>
      <c r="BK1181" t="s">
        <v>315</v>
      </c>
      <c r="BL1181">
        <v>5</v>
      </c>
      <c r="BN1181">
        <v>0</v>
      </c>
      <c r="BO1181" s="60">
        <v>22</v>
      </c>
      <c r="BP1181" s="62">
        <v>37</v>
      </c>
      <c r="BQ1181" s="66">
        <f t="shared" si="504"/>
        <v>22037</v>
      </c>
      <c r="BR1181" s="66">
        <f t="shared" si="481"/>
        <v>22037</v>
      </c>
      <c r="BS1181" s="3" t="s">
        <v>488</v>
      </c>
    </row>
    <row r="1182" spans="1:71" ht="14" hidden="1" customHeight="1" outlineLevel="1" x14ac:dyDescent="0.2">
      <c r="A1182" t="s">
        <v>1863</v>
      </c>
      <c r="B1182" t="s">
        <v>315</v>
      </c>
      <c r="C1182" s="1">
        <f t="shared" si="495"/>
        <v>14176</v>
      </c>
      <c r="D1182" s="3">
        <f>IF(N1182&gt;0, RANK(N1182,(N1182:P1182,Q1182:AE1182)),0)</f>
        <v>2</v>
      </c>
      <c r="E1182" s="3">
        <f>IF(O1182&gt;0,RANK(O1182,(N1182:P1182,Q1182:AE1182)),0)</f>
        <v>1</v>
      </c>
      <c r="F1182" s="3">
        <f>IF(P1182&gt;0,RANK(P1182,(N1182:P1182,Q1182:AE1182)),0)</f>
        <v>4</v>
      </c>
      <c r="G1182" s="1">
        <f t="shared" si="493"/>
        <v>6957</v>
      </c>
      <c r="H1182" s="2">
        <f t="shared" si="494"/>
        <v>0.49075902934537247</v>
      </c>
      <c r="I1182" s="2"/>
      <c r="J1182" s="2">
        <f t="shared" si="496"/>
        <v>0.24873024830699775</v>
      </c>
      <c r="K1182" s="2">
        <f t="shared" si="497"/>
        <v>0.73948927765237016</v>
      </c>
      <c r="L1182" s="2">
        <f t="shared" si="498"/>
        <v>2.3984198645598193E-3</v>
      </c>
      <c r="M1182" s="2">
        <f t="shared" si="499"/>
        <v>9.3820541760722756E-3</v>
      </c>
      <c r="N1182" s="38">
        <v>3526</v>
      </c>
      <c r="O1182" s="38">
        <v>10483</v>
      </c>
      <c r="P1182" s="38">
        <v>34</v>
      </c>
      <c r="Q1182" s="38">
        <v>38</v>
      </c>
      <c r="R1182" s="38">
        <v>28</v>
      </c>
      <c r="S1182" s="38">
        <v>10</v>
      </c>
      <c r="T1182" s="38">
        <v>11</v>
      </c>
      <c r="U1182" s="38">
        <v>15</v>
      </c>
      <c r="V1182" s="38">
        <v>2</v>
      </c>
      <c r="W1182" s="38"/>
      <c r="X1182" s="38">
        <v>13</v>
      </c>
      <c r="Y1182" s="38"/>
      <c r="Z1182" s="38"/>
      <c r="AA1182" s="38"/>
      <c r="AB1182" s="38"/>
      <c r="AC1182" s="38"/>
      <c r="AD1182" s="38">
        <v>16</v>
      </c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  <c r="BA1182" s="3">
        <f>IF(Q1182&gt;0,RANK(Q1182,(N1182:P1182,Q1182:AE1182)),0)</f>
        <v>3</v>
      </c>
      <c r="BB1182" s="3">
        <f>IF(R1182&gt;0,RANK(R1182,(N1182:P1182,Q1182:AE1182)),0)</f>
        <v>5</v>
      </c>
      <c r="BC1182" s="3">
        <f>IF(S1182&gt;0,RANK(S1182,(N1182:P1182,Q1182:AE1182)),0)</f>
        <v>10</v>
      </c>
      <c r="BD1182" s="3">
        <f>IF(T1182&gt;0,RANK(T1182,(N1182:P1182,Q1182:AE1182)),0)</f>
        <v>9</v>
      </c>
      <c r="BE1182" s="2">
        <f t="shared" si="500"/>
        <v>2.68058690744921E-3</v>
      </c>
      <c r="BF1182" s="2">
        <f t="shared" si="501"/>
        <v>1.9751693002257337E-3</v>
      </c>
      <c r="BG1182" s="2">
        <f t="shared" si="502"/>
        <v>7.0541760722347632E-4</v>
      </c>
      <c r="BH1182" s="2">
        <f t="shared" si="503"/>
        <v>7.7595936794582388E-4</v>
      </c>
      <c r="BJ1182" t="s">
        <v>1863</v>
      </c>
      <c r="BK1182" t="s">
        <v>315</v>
      </c>
      <c r="BL1182">
        <v>4</v>
      </c>
      <c r="BN1182">
        <v>0</v>
      </c>
      <c r="BO1182" s="60">
        <v>22</v>
      </c>
      <c r="BP1182" s="62">
        <v>39</v>
      </c>
      <c r="BQ1182" s="66">
        <f t="shared" si="504"/>
        <v>22039</v>
      </c>
      <c r="BR1182" s="66">
        <f t="shared" si="481"/>
        <v>22039</v>
      </c>
      <c r="BS1182" s="3" t="s">
        <v>488</v>
      </c>
    </row>
    <row r="1183" spans="1:71" ht="14" hidden="1" customHeight="1" outlineLevel="1" x14ac:dyDescent="0.2">
      <c r="A1183" t="s">
        <v>1117</v>
      </c>
      <c r="B1183" t="s">
        <v>315</v>
      </c>
      <c r="C1183" s="1">
        <f t="shared" si="495"/>
        <v>8798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>IF(P1183&gt;0,RANK(P1183,(N1183:P1183,Q1183:AE1183)),0)</f>
        <v>3</v>
      </c>
      <c r="G1183" s="1">
        <f t="shared" si="493"/>
        <v>4328</v>
      </c>
      <c r="H1183" s="2">
        <f t="shared" si="494"/>
        <v>0.49192998408729255</v>
      </c>
      <c r="I1183" s="2"/>
      <c r="J1183" s="2">
        <f t="shared" si="496"/>
        <v>0.24960218231416231</v>
      </c>
      <c r="K1183" s="2">
        <f t="shared" si="497"/>
        <v>0.74153216640145492</v>
      </c>
      <c r="L1183" s="2">
        <f t="shared" si="498"/>
        <v>2.3869061150261421E-3</v>
      </c>
      <c r="M1183" s="2">
        <f t="shared" si="499"/>
        <v>6.478745169356627E-3</v>
      </c>
      <c r="N1183" s="38">
        <v>2196</v>
      </c>
      <c r="O1183" s="38">
        <v>6524</v>
      </c>
      <c r="P1183" s="38">
        <v>21</v>
      </c>
      <c r="Q1183" s="38">
        <v>18</v>
      </c>
      <c r="R1183" s="38">
        <v>11</v>
      </c>
      <c r="S1183" s="38">
        <v>3</v>
      </c>
      <c r="T1183" s="38">
        <v>4</v>
      </c>
      <c r="U1183" s="38">
        <v>3</v>
      </c>
      <c r="V1183" s="38">
        <v>0</v>
      </c>
      <c r="W1183" s="38"/>
      <c r="X1183" s="38">
        <v>3</v>
      </c>
      <c r="Y1183" s="38"/>
      <c r="Z1183" s="38"/>
      <c r="AA1183" s="38"/>
      <c r="AB1183" s="38"/>
      <c r="AC1183" s="38"/>
      <c r="AD1183" s="38">
        <v>15</v>
      </c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  <c r="BA1183" s="3">
        <f>IF(Q1183&gt;0,RANK(Q1183,(N1183:P1183,Q1183:AE1183)),0)</f>
        <v>4</v>
      </c>
      <c r="BB1183" s="3">
        <f>IF(R1183&gt;0,RANK(R1183,(N1183:P1183,Q1183:AE1183)),0)</f>
        <v>6</v>
      </c>
      <c r="BC1183" s="3">
        <f>IF(S1183&gt;0,RANK(S1183,(N1183:P1183,Q1183:AE1183)),0)</f>
        <v>8</v>
      </c>
      <c r="BD1183" s="3">
        <f>IF(T1183&gt;0,RANK(T1183,(N1183:P1183,Q1183:AE1183)),0)</f>
        <v>7</v>
      </c>
      <c r="BE1183" s="2">
        <f t="shared" si="500"/>
        <v>2.0459195271652648E-3</v>
      </c>
      <c r="BF1183" s="2">
        <f t="shared" si="501"/>
        <v>1.2502841554898842E-3</v>
      </c>
      <c r="BG1183" s="2">
        <f t="shared" si="502"/>
        <v>3.4098658786087748E-4</v>
      </c>
      <c r="BH1183" s="2">
        <f t="shared" si="503"/>
        <v>4.5464878381450331E-4</v>
      </c>
      <c r="BJ1183" t="s">
        <v>1117</v>
      </c>
      <c r="BK1183" t="s">
        <v>315</v>
      </c>
      <c r="BL1183">
        <v>5</v>
      </c>
      <c r="BN1183">
        <v>0</v>
      </c>
      <c r="BO1183" s="60">
        <v>22</v>
      </c>
      <c r="BP1183" s="62">
        <v>41</v>
      </c>
      <c r="BQ1183" s="66">
        <f t="shared" si="504"/>
        <v>22041</v>
      </c>
      <c r="BR1183" s="66">
        <f t="shared" si="481"/>
        <v>22041</v>
      </c>
      <c r="BS1183" s="3" t="s">
        <v>488</v>
      </c>
    </row>
    <row r="1184" spans="1:71" ht="14" hidden="1" customHeight="1" outlineLevel="1" x14ac:dyDescent="0.2">
      <c r="A1184" t="s">
        <v>1392</v>
      </c>
      <c r="B1184" t="s">
        <v>315</v>
      </c>
      <c r="C1184" s="1">
        <f t="shared" si="495"/>
        <v>9018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>IF(P1184&gt;0,RANK(P1184,(N1184:P1184,Q1184:AE1184)),0)</f>
        <v>3</v>
      </c>
      <c r="G1184" s="1">
        <f t="shared" si="493"/>
        <v>6929</v>
      </c>
      <c r="H1184" s="2">
        <f t="shared" si="494"/>
        <v>0.76835218451984921</v>
      </c>
      <c r="I1184" s="2"/>
      <c r="J1184" s="2">
        <f t="shared" si="496"/>
        <v>0.1104457751164338</v>
      </c>
      <c r="K1184" s="2">
        <f t="shared" si="497"/>
        <v>0.87879795963628304</v>
      </c>
      <c r="L1184" s="2">
        <f t="shared" si="498"/>
        <v>3.1049013084941228E-3</v>
      </c>
      <c r="M1184" s="2">
        <f t="shared" si="499"/>
        <v>7.6513639387890027E-3</v>
      </c>
      <c r="N1184" s="38">
        <v>996</v>
      </c>
      <c r="O1184" s="38">
        <v>7925</v>
      </c>
      <c r="P1184" s="38">
        <v>28</v>
      </c>
      <c r="Q1184" s="38">
        <v>24</v>
      </c>
      <c r="R1184" s="38">
        <v>16</v>
      </c>
      <c r="S1184" s="38">
        <v>5</v>
      </c>
      <c r="T1184" s="38">
        <v>2</v>
      </c>
      <c r="U1184" s="38">
        <v>1</v>
      </c>
      <c r="V1184" s="38">
        <v>2</v>
      </c>
      <c r="W1184" s="38"/>
      <c r="X1184" s="38">
        <v>8</v>
      </c>
      <c r="Y1184" s="38"/>
      <c r="Z1184" s="38"/>
      <c r="AA1184" s="38"/>
      <c r="AB1184" s="38"/>
      <c r="AC1184" s="38"/>
      <c r="AD1184" s="38">
        <v>11</v>
      </c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  <c r="BA1184" s="3">
        <f>IF(Q1184&gt;0,RANK(Q1184,(N1184:P1184,Q1184:AE1184)),0)</f>
        <v>4</v>
      </c>
      <c r="BB1184" s="3">
        <f>IF(R1184&gt;0,RANK(R1184,(N1184:P1184,Q1184:AE1184)),0)</f>
        <v>5</v>
      </c>
      <c r="BC1184" s="3">
        <f>IF(S1184&gt;0,RANK(S1184,(N1184:P1184,Q1184:AE1184)),0)</f>
        <v>8</v>
      </c>
      <c r="BD1184" s="3">
        <f>IF(T1184&gt;0,RANK(T1184,(N1184:P1184,Q1184:AE1184)),0)</f>
        <v>9</v>
      </c>
      <c r="BE1184" s="2">
        <f t="shared" si="500"/>
        <v>2.6613439787092482E-3</v>
      </c>
      <c r="BF1184" s="2">
        <f t="shared" si="501"/>
        <v>1.7742293191394987E-3</v>
      </c>
      <c r="BG1184" s="2">
        <f t="shared" si="502"/>
        <v>5.5444666223109342E-4</v>
      </c>
      <c r="BH1184" s="2">
        <f t="shared" si="503"/>
        <v>2.2177866489243733E-4</v>
      </c>
      <c r="BJ1184" t="s">
        <v>1392</v>
      </c>
      <c r="BK1184" t="s">
        <v>315</v>
      </c>
      <c r="BL1184">
        <v>4</v>
      </c>
      <c r="BN1184">
        <v>0</v>
      </c>
      <c r="BO1184" s="60">
        <v>22</v>
      </c>
      <c r="BP1184" s="62">
        <v>43</v>
      </c>
      <c r="BQ1184" s="66">
        <f t="shared" si="504"/>
        <v>22043</v>
      </c>
      <c r="BR1184" s="66">
        <f t="shared" si="481"/>
        <v>22043</v>
      </c>
      <c r="BS1184" s="3" t="s">
        <v>488</v>
      </c>
    </row>
    <row r="1185" spans="1:71" ht="14" hidden="1" customHeight="1" outlineLevel="1" x14ac:dyDescent="0.2">
      <c r="A1185" t="s">
        <v>2087</v>
      </c>
      <c r="B1185" t="s">
        <v>315</v>
      </c>
      <c r="C1185" s="1">
        <f t="shared" si="495"/>
        <v>29331</v>
      </c>
      <c r="D1185" s="3">
        <f>IF(N1185&gt;0, RANK(N1185,(N1185:P1185,Q1185:AE1185)),0)</f>
        <v>2</v>
      </c>
      <c r="E1185" s="3">
        <f>IF(O1185&gt;0,RANK(O1185,(N1185:P1185,Q1185:AE1185)),0)</f>
        <v>1</v>
      </c>
      <c r="F1185" s="3">
        <f>IF(P1185&gt;0,RANK(P1185,(N1185:P1185,Q1185:AE1185)),0)</f>
        <v>3</v>
      </c>
      <c r="G1185" s="1">
        <f t="shared" si="493"/>
        <v>10007</v>
      </c>
      <c r="H1185" s="2">
        <f t="shared" si="494"/>
        <v>0.34117486618253723</v>
      </c>
      <c r="I1185" s="2"/>
      <c r="J1185" s="2">
        <f t="shared" si="496"/>
        <v>0.32402577477753913</v>
      </c>
      <c r="K1185" s="2">
        <f t="shared" si="497"/>
        <v>0.66520064096007636</v>
      </c>
      <c r="L1185" s="2">
        <f t="shared" si="498"/>
        <v>2.5570215812621457E-3</v>
      </c>
      <c r="M1185" s="2">
        <f t="shared" si="499"/>
        <v>8.2165626811223601E-3</v>
      </c>
      <c r="N1185" s="38">
        <v>9504</v>
      </c>
      <c r="O1185" s="38">
        <v>19511</v>
      </c>
      <c r="P1185" s="38">
        <v>75</v>
      </c>
      <c r="Q1185" s="38">
        <v>54</v>
      </c>
      <c r="R1185" s="38">
        <v>70</v>
      </c>
      <c r="S1185" s="38">
        <v>26</v>
      </c>
      <c r="T1185" s="38">
        <v>15</v>
      </c>
      <c r="U1185" s="38">
        <v>19</v>
      </c>
      <c r="V1185" s="38">
        <v>2</v>
      </c>
      <c r="W1185" s="38"/>
      <c r="X1185" s="38">
        <v>19</v>
      </c>
      <c r="Y1185" s="38"/>
      <c r="Z1185" s="38"/>
      <c r="AA1185" s="38"/>
      <c r="AB1185" s="38"/>
      <c r="AC1185" s="38"/>
      <c r="AD1185" s="38">
        <v>36</v>
      </c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  <c r="BA1185" s="3">
        <f>IF(Q1185&gt;0,RANK(Q1185,(N1185:P1185,Q1185:AE1185)),0)</f>
        <v>5</v>
      </c>
      <c r="BB1185" s="3">
        <f>IF(R1185&gt;0,RANK(R1185,(N1185:P1185,Q1185:AE1185)),0)</f>
        <v>4</v>
      </c>
      <c r="BC1185" s="3">
        <f>IF(S1185&gt;0,RANK(S1185,(N1185:P1185,Q1185:AE1185)),0)</f>
        <v>7</v>
      </c>
      <c r="BD1185" s="3">
        <f>IF(T1185&gt;0,RANK(T1185,(N1185:P1185,Q1185:AE1185)),0)</f>
        <v>10</v>
      </c>
      <c r="BE1185" s="2">
        <f t="shared" si="500"/>
        <v>1.8410555385087451E-3</v>
      </c>
      <c r="BF1185" s="2">
        <f t="shared" si="501"/>
        <v>2.3865534758446692E-3</v>
      </c>
      <c r="BG1185" s="2">
        <f t="shared" si="502"/>
        <v>8.8643414817087722E-4</v>
      </c>
      <c r="BH1185" s="2">
        <f t="shared" si="503"/>
        <v>5.1140431625242922E-4</v>
      </c>
      <c r="BJ1185" t="s">
        <v>2087</v>
      </c>
      <c r="BK1185" t="s">
        <v>315</v>
      </c>
      <c r="BL1185">
        <v>3</v>
      </c>
      <c r="BN1185">
        <v>0</v>
      </c>
      <c r="BO1185" s="60">
        <v>22</v>
      </c>
      <c r="BP1185" s="62">
        <v>45</v>
      </c>
      <c r="BQ1185" s="66">
        <f t="shared" si="504"/>
        <v>22045</v>
      </c>
      <c r="BR1185" s="66">
        <f t="shared" si="481"/>
        <v>22045</v>
      </c>
      <c r="BS1185" s="3" t="s">
        <v>488</v>
      </c>
    </row>
    <row r="1186" spans="1:71" ht="14" hidden="1" customHeight="1" outlineLevel="1" x14ac:dyDescent="0.2">
      <c r="A1186" t="s">
        <v>2344</v>
      </c>
      <c r="B1186" t="s">
        <v>315</v>
      </c>
      <c r="C1186" s="1">
        <f t="shared" si="495"/>
        <v>15354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>IF(P1186&gt;0,RANK(P1186,(N1186:P1186,Q1186:AE1186)),0)</f>
        <v>3</v>
      </c>
      <c r="G1186" s="1">
        <f t="shared" si="493"/>
        <v>113</v>
      </c>
      <c r="H1186" s="2">
        <f t="shared" si="494"/>
        <v>7.3596456949329165E-3</v>
      </c>
      <c r="I1186" s="2"/>
      <c r="J1186" s="2">
        <f t="shared" si="496"/>
        <v>0.48866744822196173</v>
      </c>
      <c r="K1186" s="2">
        <f t="shared" si="497"/>
        <v>0.49602709391689465</v>
      </c>
      <c r="L1186" s="2">
        <f t="shared" si="498"/>
        <v>3.3867396118275367E-3</v>
      </c>
      <c r="M1186" s="2">
        <f t="shared" si="499"/>
        <v>1.1918718249316087E-2</v>
      </c>
      <c r="N1186" s="38">
        <v>7503</v>
      </c>
      <c r="O1186" s="38">
        <v>7616</v>
      </c>
      <c r="P1186" s="38">
        <v>52</v>
      </c>
      <c r="Q1186" s="38">
        <v>47</v>
      </c>
      <c r="R1186" s="38">
        <v>47</v>
      </c>
      <c r="S1186" s="38">
        <v>15</v>
      </c>
      <c r="T1186" s="38">
        <v>12</v>
      </c>
      <c r="U1186" s="38">
        <v>16</v>
      </c>
      <c r="V1186" s="38">
        <v>4</v>
      </c>
      <c r="W1186" s="38"/>
      <c r="X1186" s="38">
        <v>21</v>
      </c>
      <c r="Y1186" s="38"/>
      <c r="Z1186" s="38"/>
      <c r="AA1186" s="38"/>
      <c r="AB1186" s="38"/>
      <c r="AC1186" s="38"/>
      <c r="AD1186" s="38">
        <v>21</v>
      </c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  <c r="BA1186" s="3">
        <f>IF(Q1186&gt;0,RANK(Q1186,(N1186:P1186,Q1186:AE1186)),0)</f>
        <v>4</v>
      </c>
      <c r="BB1186" s="3">
        <f>IF(R1186&gt;0,RANK(R1186,(N1186:P1186,Q1186:AE1186)),0)</f>
        <v>4</v>
      </c>
      <c r="BC1186" s="3">
        <f>IF(S1186&gt;0,RANK(S1186,(N1186:P1186,Q1186:AE1186)),0)</f>
        <v>9</v>
      </c>
      <c r="BD1186" s="3">
        <f>IF(T1186&gt;0,RANK(T1186,(N1186:P1186,Q1186:AE1186)),0)</f>
        <v>10</v>
      </c>
      <c r="BE1186" s="2">
        <f t="shared" si="500"/>
        <v>3.061091572228735E-3</v>
      </c>
      <c r="BF1186" s="2">
        <f t="shared" si="501"/>
        <v>3.061091572228735E-3</v>
      </c>
      <c r="BG1186" s="2">
        <f t="shared" si="502"/>
        <v>9.7694411879640478E-4</v>
      </c>
      <c r="BH1186" s="2">
        <f t="shared" si="503"/>
        <v>7.8155529503712393E-4</v>
      </c>
      <c r="BJ1186" t="s">
        <v>2344</v>
      </c>
      <c r="BK1186" t="s">
        <v>315</v>
      </c>
      <c r="BL1186">
        <v>2</v>
      </c>
      <c r="BN1186">
        <v>0</v>
      </c>
      <c r="BO1186" s="60">
        <v>22</v>
      </c>
      <c r="BP1186" s="62">
        <v>47</v>
      </c>
      <c r="BQ1186" s="66">
        <f t="shared" si="504"/>
        <v>22047</v>
      </c>
      <c r="BR1186" s="66">
        <f t="shared" si="481"/>
        <v>22047</v>
      </c>
      <c r="BS1186" s="3" t="s">
        <v>488</v>
      </c>
    </row>
    <row r="1187" spans="1:71" ht="14" hidden="1" customHeight="1" outlineLevel="1" x14ac:dyDescent="0.2">
      <c r="A1187" t="s">
        <v>2861</v>
      </c>
      <c r="B1187" t="s">
        <v>315</v>
      </c>
      <c r="C1187" s="1">
        <f t="shared" si="495"/>
        <v>7226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>IF(P1187&gt;0,RANK(P1187,(N1187:P1187,Q1187:AE1187)),0)</f>
        <v>3</v>
      </c>
      <c r="G1187" s="1">
        <f t="shared" si="493"/>
        <v>3439</v>
      </c>
      <c r="H1187" s="2">
        <f t="shared" si="494"/>
        <v>0.47592028784943258</v>
      </c>
      <c r="I1187" s="2"/>
      <c r="J1187" s="2">
        <f t="shared" si="496"/>
        <v>0.2562967063382231</v>
      </c>
      <c r="K1187" s="2">
        <f t="shared" si="497"/>
        <v>0.73221699418765573</v>
      </c>
      <c r="L1187" s="2">
        <f t="shared" si="498"/>
        <v>2.6293938555217271E-3</v>
      </c>
      <c r="M1187" s="2">
        <f t="shared" si="499"/>
        <v>8.8569056185994373E-3</v>
      </c>
      <c r="N1187" s="38">
        <v>1852</v>
      </c>
      <c r="O1187" s="38">
        <v>5291</v>
      </c>
      <c r="P1187" s="38">
        <v>19</v>
      </c>
      <c r="Q1187" s="38">
        <v>15</v>
      </c>
      <c r="R1187" s="38">
        <v>10</v>
      </c>
      <c r="S1187" s="38">
        <v>9</v>
      </c>
      <c r="T1187" s="38">
        <v>2</v>
      </c>
      <c r="U1187" s="38">
        <v>13</v>
      </c>
      <c r="V1187" s="38">
        <v>1</v>
      </c>
      <c r="W1187" s="38"/>
      <c r="X1187" s="38">
        <v>3</v>
      </c>
      <c r="Y1187" s="38"/>
      <c r="Z1187" s="38"/>
      <c r="AA1187" s="38"/>
      <c r="AB1187" s="38"/>
      <c r="AC1187" s="38"/>
      <c r="AD1187" s="38">
        <v>11</v>
      </c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  <c r="BA1187" s="3">
        <f>IF(Q1187&gt;0,RANK(Q1187,(N1187:P1187,Q1187:AE1187)),0)</f>
        <v>4</v>
      </c>
      <c r="BB1187" s="3">
        <f>IF(R1187&gt;0,RANK(R1187,(N1187:P1187,Q1187:AE1187)),0)</f>
        <v>7</v>
      </c>
      <c r="BC1187" s="3">
        <f>IF(S1187&gt;0,RANK(S1187,(N1187:P1187,Q1187:AE1187)),0)</f>
        <v>8</v>
      </c>
      <c r="BD1187" s="3">
        <f>IF(T1187&gt;0,RANK(T1187,(N1187:P1187,Q1187:AE1187)),0)</f>
        <v>10</v>
      </c>
      <c r="BE1187" s="2">
        <f t="shared" si="500"/>
        <v>2.0758372543592581E-3</v>
      </c>
      <c r="BF1187" s="2">
        <f t="shared" si="501"/>
        <v>1.3838915029061722E-3</v>
      </c>
      <c r="BG1187" s="2">
        <f t="shared" si="502"/>
        <v>1.2455023526155549E-3</v>
      </c>
      <c r="BH1187" s="2">
        <f t="shared" si="503"/>
        <v>2.7677830058123442E-4</v>
      </c>
      <c r="BJ1187" t="s">
        <v>2861</v>
      </c>
      <c r="BK1187" t="s">
        <v>315</v>
      </c>
      <c r="BL1187">
        <v>4</v>
      </c>
      <c r="BN1187">
        <v>0</v>
      </c>
      <c r="BO1187" s="60">
        <v>22</v>
      </c>
      <c r="BP1187" s="62">
        <v>49</v>
      </c>
      <c r="BQ1187" s="66">
        <f t="shared" si="504"/>
        <v>22049</v>
      </c>
      <c r="BR1187" s="66">
        <f t="shared" ref="BR1187:BR1250" si="505">BQ1187</f>
        <v>22049</v>
      </c>
      <c r="BS1187" s="3" t="s">
        <v>488</v>
      </c>
    </row>
    <row r="1188" spans="1:71" ht="14" hidden="1" customHeight="1" outlineLevel="1" x14ac:dyDescent="0.2">
      <c r="A1188" t="s">
        <v>1071</v>
      </c>
      <c r="B1188" t="s">
        <v>315</v>
      </c>
      <c r="C1188" s="1">
        <f t="shared" si="495"/>
        <v>178205</v>
      </c>
      <c r="D1188" s="3">
        <f>IF(N1188&gt;0, RANK(N1188,(N1188:P1188,Q1188:AE1188)),0)</f>
        <v>2</v>
      </c>
      <c r="E1188" s="3">
        <f>IF(O1188&gt;0,RANK(O1188,(N1188:P1188,Q1188:AE1188)),0)</f>
        <v>1</v>
      </c>
      <c r="F1188" s="3">
        <f>IF(P1188&gt;0,RANK(P1188,(N1188:P1188,Q1188:AE1188)),0)</f>
        <v>5</v>
      </c>
      <c r="G1188" s="1">
        <f t="shared" si="493"/>
        <v>23079</v>
      </c>
      <c r="H1188" s="2">
        <f t="shared" si="494"/>
        <v>0.12950815072528829</v>
      </c>
      <c r="I1188" s="2"/>
      <c r="J1188" s="2">
        <f t="shared" si="496"/>
        <v>0.42496562947167588</v>
      </c>
      <c r="K1188" s="2">
        <f t="shared" si="497"/>
        <v>0.55447378019696414</v>
      </c>
      <c r="L1188" s="2">
        <f t="shared" si="498"/>
        <v>3.4286355601694679E-3</v>
      </c>
      <c r="M1188" s="2">
        <f t="shared" si="499"/>
        <v>1.713195477119046E-2</v>
      </c>
      <c r="N1188" s="38">
        <v>75731</v>
      </c>
      <c r="O1188" s="38">
        <v>98810</v>
      </c>
      <c r="P1188" s="38">
        <v>611</v>
      </c>
      <c r="Q1188" s="38">
        <v>731</v>
      </c>
      <c r="R1188" s="38">
        <v>1287</v>
      </c>
      <c r="S1188" s="38">
        <v>153</v>
      </c>
      <c r="T1188" s="38">
        <v>120</v>
      </c>
      <c r="U1188" s="38">
        <v>232</v>
      </c>
      <c r="V1188" s="38">
        <v>32</v>
      </c>
      <c r="W1188" s="38"/>
      <c r="X1188" s="38">
        <v>254</v>
      </c>
      <c r="Y1188" s="38"/>
      <c r="Z1188" s="38"/>
      <c r="AA1188" s="38"/>
      <c r="AB1188" s="38"/>
      <c r="AC1188" s="38"/>
      <c r="AD1188" s="38">
        <v>244</v>
      </c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  <c r="BA1188" s="3">
        <f>IF(Q1188&gt;0,RANK(Q1188,(N1188:P1188,Q1188:AE1188)),0)</f>
        <v>4</v>
      </c>
      <c r="BB1188" s="3">
        <f>IF(R1188&gt;0,RANK(R1188,(N1188:P1188,Q1188:AE1188)),0)</f>
        <v>3</v>
      </c>
      <c r="BC1188" s="3">
        <f>IF(S1188&gt;0,RANK(S1188,(N1188:P1188,Q1188:AE1188)),0)</f>
        <v>9</v>
      </c>
      <c r="BD1188" s="3">
        <f>IF(T1188&gt;0,RANK(T1188,(N1188:P1188,Q1188:AE1188)),0)</f>
        <v>10</v>
      </c>
      <c r="BE1188" s="2">
        <f t="shared" si="500"/>
        <v>4.1020173395808195E-3</v>
      </c>
      <c r="BF1188" s="2">
        <f t="shared" si="501"/>
        <v>7.2220195841867516E-3</v>
      </c>
      <c r="BG1188" s="2">
        <f t="shared" si="502"/>
        <v>8.5856176874947389E-4</v>
      </c>
      <c r="BH1188" s="2">
        <f t="shared" si="503"/>
        <v>6.733817794113521E-4</v>
      </c>
      <c r="BJ1188" t="s">
        <v>1071</v>
      </c>
      <c r="BK1188" t="s">
        <v>315</v>
      </c>
      <c r="BN1188">
        <v>0</v>
      </c>
      <c r="BO1188" s="60">
        <v>22</v>
      </c>
      <c r="BP1188" s="62">
        <v>51</v>
      </c>
      <c r="BQ1188" s="66">
        <f t="shared" si="504"/>
        <v>22051</v>
      </c>
      <c r="BR1188" s="66">
        <f t="shared" si="505"/>
        <v>22051</v>
      </c>
      <c r="BS1188" s="3" t="s">
        <v>488</v>
      </c>
    </row>
    <row r="1189" spans="1:71" ht="14" hidden="1" customHeight="1" outlineLevel="1" x14ac:dyDescent="0.2">
      <c r="A1189" t="s">
        <v>2737</v>
      </c>
      <c r="B1189" t="s">
        <v>315</v>
      </c>
      <c r="C1189" s="1">
        <f t="shared" si="495"/>
        <v>14358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>IF(P1189&gt;0,RANK(P1189,(N1189:P1189,Q1189:AE1189)),0)</f>
        <v>3</v>
      </c>
      <c r="G1189" s="1">
        <f t="shared" si="493"/>
        <v>8779</v>
      </c>
      <c r="H1189" s="2">
        <f t="shared" si="494"/>
        <v>0.61143613316617917</v>
      </c>
      <c r="I1189" s="2"/>
      <c r="J1189" s="2">
        <f t="shared" si="496"/>
        <v>0.18797882713469843</v>
      </c>
      <c r="K1189" s="2">
        <f t="shared" si="497"/>
        <v>0.79941496030087755</v>
      </c>
      <c r="L1189" s="2">
        <f t="shared" si="498"/>
        <v>3.621674327900822E-3</v>
      </c>
      <c r="M1189" s="2">
        <f t="shared" si="499"/>
        <v>8.9845382365231347E-3</v>
      </c>
      <c r="N1189" s="38">
        <v>2699</v>
      </c>
      <c r="O1189" s="38">
        <v>11478</v>
      </c>
      <c r="P1189" s="38">
        <v>52</v>
      </c>
      <c r="Q1189" s="38">
        <v>33</v>
      </c>
      <c r="R1189" s="38">
        <v>26</v>
      </c>
      <c r="S1189" s="38">
        <v>5</v>
      </c>
      <c r="T1189" s="38">
        <v>6</v>
      </c>
      <c r="U1189" s="38">
        <v>7</v>
      </c>
      <c r="V1189" s="38">
        <v>2</v>
      </c>
      <c r="W1189" s="38"/>
      <c r="X1189" s="38">
        <v>21</v>
      </c>
      <c r="Y1189" s="38"/>
      <c r="Z1189" s="38"/>
      <c r="AA1189" s="38"/>
      <c r="AB1189" s="38"/>
      <c r="AC1189" s="38"/>
      <c r="AD1189" s="38">
        <v>29</v>
      </c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  <c r="BA1189" s="3">
        <f>IF(Q1189&gt;0,RANK(Q1189,(N1189:P1189,Q1189:AE1189)),0)</f>
        <v>4</v>
      </c>
      <c r="BB1189" s="3">
        <f>IF(R1189&gt;0,RANK(R1189,(N1189:P1189,Q1189:AE1189)),0)</f>
        <v>6</v>
      </c>
      <c r="BC1189" s="3">
        <f>IF(S1189&gt;0,RANK(S1189,(N1189:P1189,Q1189:AE1189)),0)</f>
        <v>10</v>
      </c>
      <c r="BD1189" s="3">
        <f>IF(T1189&gt;0,RANK(T1189,(N1189:P1189,Q1189:AE1189)),0)</f>
        <v>9</v>
      </c>
      <c r="BE1189" s="2">
        <f t="shared" si="500"/>
        <v>2.2983702465524448E-3</v>
      </c>
      <c r="BF1189" s="2">
        <f t="shared" si="501"/>
        <v>1.810837163950411E-3</v>
      </c>
      <c r="BG1189" s="2">
        <f t="shared" si="502"/>
        <v>3.4823791614430977E-4</v>
      </c>
      <c r="BH1189" s="2">
        <f t="shared" si="503"/>
        <v>4.1788549937317178E-4</v>
      </c>
      <c r="BJ1189" t="s">
        <v>2737</v>
      </c>
      <c r="BK1189" t="s">
        <v>315</v>
      </c>
      <c r="BL1189">
        <v>3</v>
      </c>
      <c r="BN1189">
        <v>0</v>
      </c>
      <c r="BO1189" s="60">
        <v>22</v>
      </c>
      <c r="BP1189" s="62">
        <v>53</v>
      </c>
      <c r="BQ1189" s="66">
        <f t="shared" si="504"/>
        <v>22053</v>
      </c>
      <c r="BR1189" s="66">
        <f t="shared" si="505"/>
        <v>22053</v>
      </c>
      <c r="BS1189" s="3" t="s">
        <v>488</v>
      </c>
    </row>
    <row r="1190" spans="1:71" ht="14" hidden="1" customHeight="1" outlineLevel="1" x14ac:dyDescent="0.2">
      <c r="A1190" t="s">
        <v>486</v>
      </c>
      <c r="B1190" t="s">
        <v>315</v>
      </c>
      <c r="C1190" s="1">
        <f t="shared" si="495"/>
        <v>111086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>IF(P1190&gt;0,RANK(P1190,(N1190:P1190,Q1190:AE1190)),0)</f>
        <v>3</v>
      </c>
      <c r="G1190" s="1">
        <f t="shared" si="493"/>
        <v>34837</v>
      </c>
      <c r="H1190" s="2">
        <f t="shared" si="494"/>
        <v>0.31360387447563148</v>
      </c>
      <c r="I1190" s="2"/>
      <c r="J1190" s="2">
        <f t="shared" si="496"/>
        <v>0.3346056208703167</v>
      </c>
      <c r="K1190" s="2">
        <f t="shared" si="497"/>
        <v>0.64820949534594818</v>
      </c>
      <c r="L1190" s="2">
        <f t="shared" si="498"/>
        <v>4.4920151954341682E-3</v>
      </c>
      <c r="M1190" s="2">
        <f t="shared" si="499"/>
        <v>1.2692868588300894E-2</v>
      </c>
      <c r="N1190" s="38">
        <v>37170</v>
      </c>
      <c r="O1190" s="38">
        <v>72007</v>
      </c>
      <c r="P1190" s="38">
        <v>499</v>
      </c>
      <c r="Q1190" s="38">
        <v>437</v>
      </c>
      <c r="R1190" s="38">
        <v>404</v>
      </c>
      <c r="S1190" s="38">
        <v>71</v>
      </c>
      <c r="T1190" s="38">
        <v>62</v>
      </c>
      <c r="U1190" s="38">
        <v>105</v>
      </c>
      <c r="V1190" s="38">
        <v>21</v>
      </c>
      <c r="W1190" s="38"/>
      <c r="X1190" s="38">
        <v>171</v>
      </c>
      <c r="Y1190" s="38"/>
      <c r="Z1190" s="38"/>
      <c r="AA1190" s="38"/>
      <c r="AB1190" s="38"/>
      <c r="AC1190" s="38"/>
      <c r="AD1190" s="38">
        <v>139</v>
      </c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  <c r="BA1190" s="3">
        <f>IF(Q1190&gt;0,RANK(Q1190,(N1190:P1190,Q1190:AE1190)),0)</f>
        <v>4</v>
      </c>
      <c r="BB1190" s="3">
        <f>IF(R1190&gt;0,RANK(R1190,(N1190:P1190,Q1190:AE1190)),0)</f>
        <v>5</v>
      </c>
      <c r="BC1190" s="3">
        <f>IF(S1190&gt;0,RANK(S1190,(N1190:P1190,Q1190:AE1190)),0)</f>
        <v>9</v>
      </c>
      <c r="BD1190" s="3">
        <f>IF(T1190&gt;0,RANK(T1190,(N1190:P1190,Q1190:AE1190)),0)</f>
        <v>10</v>
      </c>
      <c r="BE1190" s="2">
        <f t="shared" si="500"/>
        <v>3.9338890589273173E-3</v>
      </c>
      <c r="BF1190" s="2">
        <f t="shared" si="501"/>
        <v>3.6368219217543167E-3</v>
      </c>
      <c r="BG1190" s="2">
        <f t="shared" si="502"/>
        <v>6.3914444664494175E-4</v>
      </c>
      <c r="BH1190" s="2">
        <f t="shared" si="503"/>
        <v>5.5812613650685057E-4</v>
      </c>
      <c r="BJ1190" t="s">
        <v>486</v>
      </c>
      <c r="BK1190" t="s">
        <v>315</v>
      </c>
      <c r="BN1190">
        <v>0</v>
      </c>
      <c r="BO1190" s="60">
        <v>22</v>
      </c>
      <c r="BP1190" s="62">
        <v>55</v>
      </c>
      <c r="BQ1190" s="66">
        <f t="shared" si="504"/>
        <v>22055</v>
      </c>
      <c r="BR1190" s="66">
        <f t="shared" si="505"/>
        <v>22055</v>
      </c>
      <c r="BS1190" s="3" t="s">
        <v>488</v>
      </c>
    </row>
    <row r="1191" spans="1:71" ht="14" hidden="1" customHeight="1" outlineLevel="1" x14ac:dyDescent="0.2">
      <c r="A1191" t="s">
        <v>2616</v>
      </c>
      <c r="B1191" t="s">
        <v>315</v>
      </c>
      <c r="C1191" s="1">
        <f t="shared" si="495"/>
        <v>42845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>IF(P1191&gt;0,RANK(P1191,(N1191:P1191,Q1191:AE1191)),0)</f>
        <v>3</v>
      </c>
      <c r="G1191" s="1">
        <f t="shared" si="493"/>
        <v>26597</v>
      </c>
      <c r="H1191" s="2">
        <f t="shared" si="494"/>
        <v>0.62077255222312988</v>
      </c>
      <c r="I1191" s="2"/>
      <c r="J1191" s="2">
        <f t="shared" si="496"/>
        <v>0.18354533784572297</v>
      </c>
      <c r="K1191" s="2">
        <f t="shared" si="497"/>
        <v>0.80431789006885279</v>
      </c>
      <c r="L1191" s="2">
        <f t="shared" si="498"/>
        <v>3.3609522698097795E-3</v>
      </c>
      <c r="M1191" s="2">
        <f t="shared" si="499"/>
        <v>8.7758198156144065E-3</v>
      </c>
      <c r="N1191" s="38">
        <v>7864</v>
      </c>
      <c r="O1191" s="38">
        <v>34461</v>
      </c>
      <c r="P1191" s="38">
        <v>144</v>
      </c>
      <c r="Q1191" s="38">
        <v>129</v>
      </c>
      <c r="R1191" s="38">
        <v>84</v>
      </c>
      <c r="S1191" s="38">
        <v>31</v>
      </c>
      <c r="T1191" s="38">
        <v>16</v>
      </c>
      <c r="U1191" s="38">
        <v>17</v>
      </c>
      <c r="V1191" s="38">
        <v>6</v>
      </c>
      <c r="W1191" s="38"/>
      <c r="X1191" s="38">
        <v>32</v>
      </c>
      <c r="Y1191" s="38"/>
      <c r="Z1191" s="38"/>
      <c r="AA1191" s="38"/>
      <c r="AB1191" s="38"/>
      <c r="AC1191" s="38"/>
      <c r="AD1191" s="38">
        <v>61</v>
      </c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  <c r="BA1191" s="3">
        <f>IF(Q1191&gt;0,RANK(Q1191,(N1191:P1191,Q1191:AE1191)),0)</f>
        <v>4</v>
      </c>
      <c r="BB1191" s="3">
        <f>IF(R1191&gt;0,RANK(R1191,(N1191:P1191,Q1191:AE1191)),0)</f>
        <v>5</v>
      </c>
      <c r="BC1191" s="3">
        <f>IF(S1191&gt;0,RANK(S1191,(N1191:P1191,Q1191:AE1191)),0)</f>
        <v>8</v>
      </c>
      <c r="BD1191" s="3">
        <f>IF(T1191&gt;0,RANK(T1191,(N1191:P1191,Q1191:AE1191)),0)</f>
        <v>10</v>
      </c>
      <c r="BE1191" s="2">
        <f t="shared" si="500"/>
        <v>3.0108530750379272E-3</v>
      </c>
      <c r="BF1191" s="2">
        <f t="shared" si="501"/>
        <v>1.9605554907223713E-3</v>
      </c>
      <c r="BG1191" s="2">
        <f t="shared" si="502"/>
        <v>7.2353833586182752E-4</v>
      </c>
      <c r="BH1191" s="2">
        <f t="shared" si="503"/>
        <v>3.7343914108997552E-4</v>
      </c>
      <c r="BJ1191" t="s">
        <v>2616</v>
      </c>
      <c r="BK1191" t="s">
        <v>315</v>
      </c>
      <c r="BN1191">
        <v>0</v>
      </c>
      <c r="BO1191" s="60">
        <v>22</v>
      </c>
      <c r="BP1191" s="62">
        <v>57</v>
      </c>
      <c r="BQ1191" s="66">
        <f t="shared" si="504"/>
        <v>22057</v>
      </c>
      <c r="BR1191" s="66">
        <f t="shared" si="505"/>
        <v>22057</v>
      </c>
      <c r="BS1191" s="3" t="s">
        <v>488</v>
      </c>
    </row>
    <row r="1192" spans="1:71" ht="14" hidden="1" customHeight="1" outlineLevel="1" x14ac:dyDescent="0.2">
      <c r="A1192" s="6" t="s">
        <v>2617</v>
      </c>
      <c r="B1192" t="s">
        <v>315</v>
      </c>
      <c r="C1192" s="1">
        <f t="shared" si="495"/>
        <v>6620</v>
      </c>
      <c r="D1192" s="3">
        <f>IF(N1192&gt;0, RANK(N1192,(N1192:P1192,Q1192:AE1192)),0)</f>
        <v>2</v>
      </c>
      <c r="E1192" s="3">
        <f>IF(O1192&gt;0,RANK(O1192,(N1192:P1192,Q1192:AE1192)),0)</f>
        <v>1</v>
      </c>
      <c r="F1192" s="3">
        <f>IF(P1192&gt;0,RANK(P1192,(N1192:P1192,Q1192:AE1192)),0)</f>
        <v>3</v>
      </c>
      <c r="G1192" s="1">
        <f t="shared" si="493"/>
        <v>5477</v>
      </c>
      <c r="H1192" s="2">
        <f t="shared" si="494"/>
        <v>0.82734138972809668</v>
      </c>
      <c r="I1192" s="2"/>
      <c r="J1192" s="2">
        <f t="shared" si="496"/>
        <v>8.2477341389728093E-2</v>
      </c>
      <c r="K1192" s="2">
        <f t="shared" si="497"/>
        <v>0.90981873111782474</v>
      </c>
      <c r="L1192" s="2">
        <f t="shared" si="498"/>
        <v>2.1148036253776435E-3</v>
      </c>
      <c r="M1192" s="2">
        <f t="shared" si="499"/>
        <v>5.5891238670695495E-3</v>
      </c>
      <c r="N1192" s="38">
        <v>546</v>
      </c>
      <c r="O1192" s="38">
        <v>6023</v>
      </c>
      <c r="P1192" s="38">
        <v>14</v>
      </c>
      <c r="Q1192" s="38">
        <v>13</v>
      </c>
      <c r="R1192" s="38">
        <v>8</v>
      </c>
      <c r="S1192" s="38">
        <v>5</v>
      </c>
      <c r="T1192" s="38">
        <v>2</v>
      </c>
      <c r="U1192" s="38">
        <v>0</v>
      </c>
      <c r="V1192" s="38">
        <v>0</v>
      </c>
      <c r="W1192" s="38"/>
      <c r="X1192" s="38">
        <v>3</v>
      </c>
      <c r="Y1192" s="38"/>
      <c r="Z1192" s="38"/>
      <c r="AA1192" s="38"/>
      <c r="AB1192" s="38"/>
      <c r="AC1192" s="38"/>
      <c r="AD1192" s="38">
        <v>6</v>
      </c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  <c r="BA1192" s="3">
        <f>IF(Q1192&gt;0,RANK(Q1192,(N1192:P1192,Q1192:AE1192)),0)</f>
        <v>4</v>
      </c>
      <c r="BB1192" s="3">
        <f>IF(R1192&gt;0,RANK(R1192,(N1192:P1192,Q1192:AE1192)),0)</f>
        <v>5</v>
      </c>
      <c r="BC1192" s="3">
        <f>IF(S1192&gt;0,RANK(S1192,(N1192:P1192,Q1192:AE1192)),0)</f>
        <v>7</v>
      </c>
      <c r="BD1192" s="3">
        <f>IF(T1192&gt;0,RANK(T1192,(N1192:P1192,Q1192:AE1192)),0)</f>
        <v>9</v>
      </c>
      <c r="BE1192" s="2">
        <f t="shared" si="500"/>
        <v>1.9637462235649549E-3</v>
      </c>
      <c r="BF1192" s="2">
        <f t="shared" si="501"/>
        <v>1.2084592145015106E-3</v>
      </c>
      <c r="BG1192" s="2">
        <f t="shared" si="502"/>
        <v>7.5528700906344411E-4</v>
      </c>
      <c r="BH1192" s="2">
        <f t="shared" si="503"/>
        <v>3.0211480362537764E-4</v>
      </c>
      <c r="BJ1192" t="s">
        <v>380</v>
      </c>
      <c r="BK1192" t="s">
        <v>315</v>
      </c>
      <c r="BL1192">
        <v>5</v>
      </c>
      <c r="BN1192">
        <v>0</v>
      </c>
      <c r="BO1192" s="60">
        <v>22</v>
      </c>
      <c r="BP1192" s="62">
        <v>59</v>
      </c>
      <c r="BQ1192" s="66">
        <f t="shared" si="504"/>
        <v>22059</v>
      </c>
      <c r="BR1192" s="66">
        <f t="shared" si="505"/>
        <v>22059</v>
      </c>
      <c r="BS1192" s="3" t="s">
        <v>488</v>
      </c>
    </row>
    <row r="1193" spans="1:71" ht="14" hidden="1" customHeight="1" outlineLevel="1" x14ac:dyDescent="0.2">
      <c r="A1193" t="s">
        <v>1567</v>
      </c>
      <c r="B1193" t="s">
        <v>315</v>
      </c>
      <c r="C1193" s="1">
        <f t="shared" si="495"/>
        <v>18157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>IF(P1193&gt;0,RANK(P1193,(N1193:P1193,Q1193:AE1193)),0)</f>
        <v>3</v>
      </c>
      <c r="G1193" s="1">
        <f t="shared" si="493"/>
        <v>4621</v>
      </c>
      <c r="H1193" s="2">
        <f t="shared" si="494"/>
        <v>0.25450239577022638</v>
      </c>
      <c r="I1193" s="2"/>
      <c r="J1193" s="2">
        <f t="shared" si="496"/>
        <v>0.36498320207082668</v>
      </c>
      <c r="K1193" s="2">
        <f t="shared" si="497"/>
        <v>0.61948559784105306</v>
      </c>
      <c r="L1193" s="2">
        <f t="shared" si="498"/>
        <v>3.8001872556038992E-3</v>
      </c>
      <c r="M1193" s="2">
        <f t="shared" si="499"/>
        <v>1.1731012832516357E-2</v>
      </c>
      <c r="N1193" s="38">
        <v>6627</v>
      </c>
      <c r="O1193" s="38">
        <v>11248</v>
      </c>
      <c r="P1193" s="38">
        <v>69</v>
      </c>
      <c r="Q1193" s="38">
        <v>58</v>
      </c>
      <c r="R1193" s="38">
        <v>60</v>
      </c>
      <c r="S1193" s="38">
        <v>15</v>
      </c>
      <c r="T1193" s="38">
        <v>12</v>
      </c>
      <c r="U1193" s="38">
        <v>18</v>
      </c>
      <c r="V1193" s="38">
        <v>1</v>
      </c>
      <c r="W1193" s="38"/>
      <c r="X1193" s="38">
        <v>29</v>
      </c>
      <c r="Y1193" s="38"/>
      <c r="Z1193" s="38"/>
      <c r="AA1193" s="38"/>
      <c r="AB1193" s="38"/>
      <c r="AC1193" s="38"/>
      <c r="AD1193" s="38">
        <v>20</v>
      </c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  <c r="BA1193" s="3">
        <f>IF(Q1193&gt;0,RANK(Q1193,(N1193:P1193,Q1193:AE1193)),0)</f>
        <v>5</v>
      </c>
      <c r="BB1193" s="3">
        <f>IF(R1193&gt;0,RANK(R1193,(N1193:P1193,Q1193:AE1193)),0)</f>
        <v>4</v>
      </c>
      <c r="BC1193" s="3">
        <f>IF(S1193&gt;0,RANK(S1193,(N1193:P1193,Q1193:AE1193)),0)</f>
        <v>9</v>
      </c>
      <c r="BD1193" s="3">
        <f>IF(T1193&gt;0,RANK(T1193,(N1193:P1193,Q1193:AE1193)),0)</f>
        <v>10</v>
      </c>
      <c r="BE1193" s="2">
        <f t="shared" si="500"/>
        <v>3.1943603018119732E-3</v>
      </c>
      <c r="BF1193" s="2">
        <f t="shared" si="501"/>
        <v>3.3045106570468688E-3</v>
      </c>
      <c r="BG1193" s="2">
        <f t="shared" si="502"/>
        <v>8.2612766426171721E-4</v>
      </c>
      <c r="BH1193" s="2">
        <f t="shared" si="503"/>
        <v>6.6090213140937383E-4</v>
      </c>
      <c r="BJ1193" t="s">
        <v>1567</v>
      </c>
      <c r="BK1193" t="s">
        <v>315</v>
      </c>
      <c r="BL1193">
        <v>4</v>
      </c>
      <c r="BN1193">
        <v>0</v>
      </c>
      <c r="BO1193" s="60">
        <v>22</v>
      </c>
      <c r="BP1193" s="62">
        <v>61</v>
      </c>
      <c r="BQ1193" s="66">
        <f t="shared" si="504"/>
        <v>22061</v>
      </c>
      <c r="BR1193" s="66">
        <f t="shared" si="505"/>
        <v>22061</v>
      </c>
      <c r="BS1193" s="3" t="s">
        <v>488</v>
      </c>
    </row>
    <row r="1194" spans="1:71" ht="14" hidden="1" customHeight="1" outlineLevel="1" x14ac:dyDescent="0.2">
      <c r="A1194" t="s">
        <v>601</v>
      </c>
      <c r="B1194" t="s">
        <v>315</v>
      </c>
      <c r="C1194" s="1">
        <f t="shared" si="495"/>
        <v>65906</v>
      </c>
      <c r="D1194" s="3">
        <f>IF(N1194&gt;0, RANK(N1194,(N1194:P1194,Q1194:AE1194)),0)</f>
        <v>2</v>
      </c>
      <c r="E1194" s="3">
        <f>IF(O1194&gt;0,RANK(O1194,(N1194:P1194,Q1194:AE1194)),0)</f>
        <v>1</v>
      </c>
      <c r="F1194" s="3">
        <f>IF(P1194&gt;0,RANK(P1194,(N1194:P1194,Q1194:AE1194)),0)</f>
        <v>4</v>
      </c>
      <c r="G1194" s="1">
        <f t="shared" si="493"/>
        <v>45136</v>
      </c>
      <c r="H1194" s="2">
        <f t="shared" si="494"/>
        <v>0.68485418626528693</v>
      </c>
      <c r="I1194" s="2"/>
      <c r="J1194" s="2">
        <f t="shared" si="496"/>
        <v>0.15120019421600461</v>
      </c>
      <c r="K1194" s="2">
        <f t="shared" si="497"/>
        <v>0.83605438048129155</v>
      </c>
      <c r="L1194" s="2">
        <f t="shared" si="498"/>
        <v>3.5201650836039207E-3</v>
      </c>
      <c r="M1194" s="2">
        <f t="shared" si="499"/>
        <v>9.2252602190999178E-3</v>
      </c>
      <c r="N1194" s="38">
        <v>9965</v>
      </c>
      <c r="O1194" s="38">
        <v>55101</v>
      </c>
      <c r="P1194" s="38">
        <v>232</v>
      </c>
      <c r="Q1194" s="38">
        <v>237</v>
      </c>
      <c r="R1194" s="38">
        <v>117</v>
      </c>
      <c r="S1194" s="38">
        <v>45</v>
      </c>
      <c r="T1194" s="38">
        <v>22</v>
      </c>
      <c r="U1194" s="38">
        <v>39</v>
      </c>
      <c r="V1194" s="38">
        <v>5</v>
      </c>
      <c r="W1194" s="38"/>
      <c r="X1194" s="38">
        <v>67</v>
      </c>
      <c r="Y1194" s="38"/>
      <c r="Z1194" s="38"/>
      <c r="AA1194" s="38"/>
      <c r="AB1194" s="38"/>
      <c r="AC1194" s="38"/>
      <c r="AD1194" s="38">
        <v>76</v>
      </c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  <c r="BA1194" s="3">
        <f>IF(Q1194&gt;0,RANK(Q1194,(N1194:P1194,Q1194:AE1194)),0)</f>
        <v>3</v>
      </c>
      <c r="BB1194" s="3">
        <f>IF(R1194&gt;0,RANK(R1194,(N1194:P1194,Q1194:AE1194)),0)</f>
        <v>5</v>
      </c>
      <c r="BC1194" s="3">
        <f>IF(S1194&gt;0,RANK(S1194,(N1194:P1194,Q1194:AE1194)),0)</f>
        <v>8</v>
      </c>
      <c r="BD1194" s="3">
        <f>IF(T1194&gt;0,RANK(T1194,(N1194:P1194,Q1194:AE1194)),0)</f>
        <v>10</v>
      </c>
      <c r="BE1194" s="2">
        <f t="shared" si="500"/>
        <v>3.5960307104057295E-3</v>
      </c>
      <c r="BF1194" s="2">
        <f t="shared" si="501"/>
        <v>1.775255667162322E-3</v>
      </c>
      <c r="BG1194" s="2">
        <f t="shared" si="502"/>
        <v>6.8279064121627773E-4</v>
      </c>
      <c r="BH1194" s="2">
        <f t="shared" si="503"/>
        <v>3.3380875792795802E-4</v>
      </c>
      <c r="BJ1194" t="s">
        <v>601</v>
      </c>
      <c r="BK1194" t="s">
        <v>315</v>
      </c>
      <c r="BN1194">
        <v>0</v>
      </c>
      <c r="BO1194" s="60">
        <v>22</v>
      </c>
      <c r="BP1194" s="62">
        <v>63</v>
      </c>
      <c r="BQ1194" s="66">
        <f t="shared" si="504"/>
        <v>22063</v>
      </c>
      <c r="BR1194" s="66">
        <f t="shared" si="505"/>
        <v>22063</v>
      </c>
      <c r="BS1194" s="3" t="s">
        <v>488</v>
      </c>
    </row>
    <row r="1195" spans="1:71" ht="14" hidden="1" customHeight="1" outlineLevel="1" x14ac:dyDescent="0.2">
      <c r="A1195" t="s">
        <v>1618</v>
      </c>
      <c r="B1195" t="s">
        <v>315</v>
      </c>
      <c r="C1195" s="1">
        <f t="shared" ref="C1195:C1227" si="506">SUM(N1195:AY1195)</f>
        <v>3992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>IF(P1195&gt;0,RANK(P1195,(N1195:P1195,Q1195:AE1195)),0)</f>
        <v>3</v>
      </c>
      <c r="G1195" s="1">
        <f t="shared" si="493"/>
        <v>248</v>
      </c>
      <c r="H1195" s="2">
        <f t="shared" si="494"/>
        <v>6.2124248496993988E-2</v>
      </c>
      <c r="I1195" s="2"/>
      <c r="J1195" s="2">
        <f t="shared" ref="J1195:J1227" si="507">IF($C1195=0,"-",N1195/$C1195)</f>
        <v>0.52454909819639284</v>
      </c>
      <c r="K1195" s="2">
        <f t="shared" ref="K1195:K1227" si="508">IF($C1195=0,"-",O1195/$C1195)</f>
        <v>0.46242484969939879</v>
      </c>
      <c r="L1195" s="2">
        <f t="shared" ref="L1195:L1227" si="509">IF($C1195=0,"-",P1195/$C1195)</f>
        <v>2.7555110220440883E-3</v>
      </c>
      <c r="M1195" s="2">
        <f t="shared" ref="M1195:M1226" si="510">IF(C1195=0,"-",(1-J1195-K1195-L1195))</f>
        <v>1.0270541082164287E-2</v>
      </c>
      <c r="N1195" s="38">
        <v>2094</v>
      </c>
      <c r="O1195" s="38">
        <v>1846</v>
      </c>
      <c r="P1195" s="38">
        <v>11</v>
      </c>
      <c r="Q1195" s="38">
        <v>7</v>
      </c>
      <c r="R1195" s="38">
        <v>9</v>
      </c>
      <c r="S1195" s="38">
        <v>4</v>
      </c>
      <c r="T1195" s="38">
        <v>4</v>
      </c>
      <c r="U1195" s="38">
        <v>8</v>
      </c>
      <c r="V1195" s="38">
        <v>1</v>
      </c>
      <c r="W1195" s="38"/>
      <c r="X1195" s="38">
        <v>2</v>
      </c>
      <c r="Y1195" s="38"/>
      <c r="Z1195" s="38"/>
      <c r="AA1195" s="38"/>
      <c r="AB1195" s="38"/>
      <c r="AC1195" s="38"/>
      <c r="AD1195" s="38">
        <v>6</v>
      </c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  <c r="BA1195" s="3">
        <f>IF(Q1195&gt;0,RANK(Q1195,(N1195:P1195,Q1195:AE1195)),0)</f>
        <v>6</v>
      </c>
      <c r="BB1195" s="3">
        <f>IF(R1195&gt;0,RANK(R1195,(N1195:P1195,Q1195:AE1195)),0)</f>
        <v>4</v>
      </c>
      <c r="BC1195" s="3">
        <f>IF(S1195&gt;0,RANK(S1195,(N1195:P1195,Q1195:AE1195)),0)</f>
        <v>8</v>
      </c>
      <c r="BD1195" s="3">
        <f>IF(T1195&gt;0,RANK(T1195,(N1195:P1195,Q1195:AE1195)),0)</f>
        <v>8</v>
      </c>
      <c r="BE1195" s="2">
        <f t="shared" ref="BE1195:BE1227" si="511">IF($C1195=0,"-",Q1195/$C1195)</f>
        <v>1.7535070140280561E-3</v>
      </c>
      <c r="BF1195" s="2">
        <f t="shared" ref="BF1195:BF1227" si="512">IF($C1195=0,"-",R1195/$C1195)</f>
        <v>2.2545090180360722E-3</v>
      </c>
      <c r="BG1195" s="2">
        <f t="shared" ref="BG1195:BG1227" si="513">IF($C1195=0,"-",S1195/$C1195)</f>
        <v>1.002004008016032E-3</v>
      </c>
      <c r="BH1195" s="2">
        <f t="shared" ref="BH1195:BH1227" si="514">IF($C1195=0,"-",T1195/$C1195)</f>
        <v>1.002004008016032E-3</v>
      </c>
      <c r="BJ1195" t="s">
        <v>1618</v>
      </c>
      <c r="BK1195" t="s">
        <v>315</v>
      </c>
      <c r="BL1195">
        <v>5</v>
      </c>
      <c r="BN1195">
        <v>0</v>
      </c>
      <c r="BO1195" s="60">
        <v>22</v>
      </c>
      <c r="BP1195" s="62">
        <v>65</v>
      </c>
      <c r="BQ1195" s="66">
        <f t="shared" ref="BQ1195:BQ1226" si="515">1000*BO1195+BP1195</f>
        <v>22065</v>
      </c>
      <c r="BR1195" s="66">
        <f t="shared" si="505"/>
        <v>22065</v>
      </c>
      <c r="BS1195" s="3" t="s">
        <v>488</v>
      </c>
    </row>
    <row r="1196" spans="1:71" ht="14" hidden="1" customHeight="1" outlineLevel="1" x14ac:dyDescent="0.2">
      <c r="A1196" t="s">
        <v>2608</v>
      </c>
      <c r="B1196" t="s">
        <v>315</v>
      </c>
      <c r="C1196" s="1">
        <f t="shared" si="506"/>
        <v>10097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>IF(P1196&gt;0,RANK(P1196,(N1196:P1196,Q1196:AE1196)),0)</f>
        <v>3</v>
      </c>
      <c r="G1196" s="1">
        <f t="shared" si="493"/>
        <v>1953</v>
      </c>
      <c r="H1196" s="2">
        <f t="shared" si="494"/>
        <v>0.19342378924432999</v>
      </c>
      <c r="I1196" s="2"/>
      <c r="J1196" s="2">
        <f t="shared" si="507"/>
        <v>0.39694958898682775</v>
      </c>
      <c r="K1196" s="2">
        <f t="shared" si="508"/>
        <v>0.59037337823115776</v>
      </c>
      <c r="L1196" s="2">
        <f t="shared" si="509"/>
        <v>2.5750222838466872E-3</v>
      </c>
      <c r="M1196" s="2">
        <f t="shared" si="510"/>
        <v>1.0102010498167798E-2</v>
      </c>
      <c r="N1196" s="38">
        <v>4008</v>
      </c>
      <c r="O1196" s="38">
        <v>5961</v>
      </c>
      <c r="P1196" s="38">
        <v>26</v>
      </c>
      <c r="Q1196" s="38">
        <v>22</v>
      </c>
      <c r="R1196" s="38">
        <v>18</v>
      </c>
      <c r="S1196" s="38">
        <v>7</v>
      </c>
      <c r="T1196" s="38">
        <v>14</v>
      </c>
      <c r="U1196" s="38">
        <v>11</v>
      </c>
      <c r="V1196" s="38">
        <v>5</v>
      </c>
      <c r="W1196" s="38"/>
      <c r="X1196" s="38">
        <v>10</v>
      </c>
      <c r="Y1196" s="38"/>
      <c r="Z1196" s="38"/>
      <c r="AA1196" s="38"/>
      <c r="AB1196" s="38"/>
      <c r="AC1196" s="38"/>
      <c r="AD1196" s="38">
        <v>15</v>
      </c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  <c r="BA1196" s="3">
        <f>IF(Q1196&gt;0,RANK(Q1196,(N1196:P1196,Q1196:AE1196)),0)</f>
        <v>4</v>
      </c>
      <c r="BB1196" s="3">
        <f>IF(R1196&gt;0,RANK(R1196,(N1196:P1196,Q1196:AE1196)),0)</f>
        <v>5</v>
      </c>
      <c r="BC1196" s="3">
        <f>IF(S1196&gt;0,RANK(S1196,(N1196:P1196,Q1196:AE1196)),0)</f>
        <v>10</v>
      </c>
      <c r="BD1196" s="3">
        <f>IF(T1196&gt;0,RANK(T1196,(N1196:P1196,Q1196:AE1196)),0)</f>
        <v>7</v>
      </c>
      <c r="BE1196" s="2">
        <f t="shared" si="511"/>
        <v>2.1788650094087354E-3</v>
      </c>
      <c r="BF1196" s="2">
        <f t="shared" si="512"/>
        <v>1.7827077349707834E-3</v>
      </c>
      <c r="BG1196" s="2">
        <f t="shared" si="513"/>
        <v>6.9327523026641578E-4</v>
      </c>
      <c r="BH1196" s="2">
        <f t="shared" si="514"/>
        <v>1.3865504605328316E-3</v>
      </c>
      <c r="BJ1196" t="s">
        <v>2608</v>
      </c>
      <c r="BK1196" t="s">
        <v>315</v>
      </c>
      <c r="BL1196">
        <v>5</v>
      </c>
      <c r="BN1196">
        <v>0</v>
      </c>
      <c r="BO1196" s="60">
        <v>22</v>
      </c>
      <c r="BP1196" s="62">
        <v>67</v>
      </c>
      <c r="BQ1196" s="66">
        <f t="shared" si="515"/>
        <v>22067</v>
      </c>
      <c r="BR1196" s="66">
        <f t="shared" si="505"/>
        <v>22067</v>
      </c>
      <c r="BS1196" s="3" t="s">
        <v>488</v>
      </c>
    </row>
    <row r="1197" spans="1:71" ht="14" hidden="1" customHeight="1" outlineLevel="1" x14ac:dyDescent="0.2">
      <c r="A1197" t="s">
        <v>1806</v>
      </c>
      <c r="B1197" t="s">
        <v>315</v>
      </c>
      <c r="C1197" s="1">
        <f t="shared" si="506"/>
        <v>15040</v>
      </c>
      <c r="D1197" s="3">
        <f>IF(N1197&gt;0, RANK(N1197,(N1197:P1197,Q1197:AE1197)),0)</f>
        <v>2</v>
      </c>
      <c r="E1197" s="3">
        <f>IF(O1197&gt;0,RANK(O1197,(N1197:P1197,Q1197:AE1197)),0)</f>
        <v>1</v>
      </c>
      <c r="F1197" s="3">
        <f>IF(P1197&gt;0,RANK(P1197,(N1197:P1197,Q1197:AE1197)),0)</f>
        <v>5</v>
      </c>
      <c r="G1197" s="1">
        <f t="shared" si="493"/>
        <v>3360</v>
      </c>
      <c r="H1197" s="2">
        <f t="shared" si="494"/>
        <v>0.22340425531914893</v>
      </c>
      <c r="I1197" s="2"/>
      <c r="J1197" s="2">
        <f t="shared" si="507"/>
        <v>0.38164893617021278</v>
      </c>
      <c r="K1197" s="2">
        <f t="shared" si="508"/>
        <v>0.60505319148936165</v>
      </c>
      <c r="L1197" s="2">
        <f t="shared" si="509"/>
        <v>2.1276595744680851E-3</v>
      </c>
      <c r="M1197" s="2">
        <f t="shared" si="510"/>
        <v>1.117021276595748E-2</v>
      </c>
      <c r="N1197" s="38">
        <v>5740</v>
      </c>
      <c r="O1197" s="38">
        <v>9100</v>
      </c>
      <c r="P1197" s="38">
        <v>32</v>
      </c>
      <c r="Q1197" s="38">
        <v>42</v>
      </c>
      <c r="R1197" s="38">
        <v>38</v>
      </c>
      <c r="S1197" s="38">
        <v>12</v>
      </c>
      <c r="T1197" s="38">
        <v>11</v>
      </c>
      <c r="U1197" s="38">
        <v>21</v>
      </c>
      <c r="V1197" s="38">
        <v>2</v>
      </c>
      <c r="W1197" s="38"/>
      <c r="X1197" s="38">
        <v>16</v>
      </c>
      <c r="Y1197" s="38"/>
      <c r="Z1197" s="38"/>
      <c r="AA1197" s="38"/>
      <c r="AB1197" s="38"/>
      <c r="AC1197" s="38"/>
      <c r="AD1197" s="38">
        <v>26</v>
      </c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  <c r="BA1197" s="3">
        <f>IF(Q1197&gt;0,RANK(Q1197,(N1197:P1197,Q1197:AE1197)),0)</f>
        <v>3</v>
      </c>
      <c r="BB1197" s="3">
        <f>IF(R1197&gt;0,RANK(R1197,(N1197:P1197,Q1197:AE1197)),0)</f>
        <v>4</v>
      </c>
      <c r="BC1197" s="3">
        <f>IF(S1197&gt;0,RANK(S1197,(N1197:P1197,Q1197:AE1197)),0)</f>
        <v>9</v>
      </c>
      <c r="BD1197" s="3">
        <f>IF(T1197&gt;0,RANK(T1197,(N1197:P1197,Q1197:AE1197)),0)</f>
        <v>10</v>
      </c>
      <c r="BE1197" s="2">
        <f t="shared" si="511"/>
        <v>2.7925531914893618E-3</v>
      </c>
      <c r="BF1197" s="2">
        <f t="shared" si="512"/>
        <v>2.5265957446808512E-3</v>
      </c>
      <c r="BG1197" s="2">
        <f t="shared" si="513"/>
        <v>7.9787234042553187E-4</v>
      </c>
      <c r="BH1197" s="2">
        <f t="shared" si="514"/>
        <v>7.3138297872340423E-4</v>
      </c>
      <c r="BJ1197" t="s">
        <v>1806</v>
      </c>
      <c r="BK1197" t="s">
        <v>315</v>
      </c>
      <c r="BL1197">
        <v>6</v>
      </c>
      <c r="BN1197">
        <v>0</v>
      </c>
      <c r="BO1197" s="60">
        <v>22</v>
      </c>
      <c r="BP1197" s="62">
        <v>69</v>
      </c>
      <c r="BQ1197" s="66">
        <f t="shared" si="515"/>
        <v>22069</v>
      </c>
      <c r="BR1197" s="66">
        <f t="shared" si="505"/>
        <v>22069</v>
      </c>
      <c r="BS1197" s="3" t="s">
        <v>488</v>
      </c>
    </row>
    <row r="1198" spans="1:71" ht="14" hidden="1" customHeight="1" outlineLevel="1" x14ac:dyDescent="0.2">
      <c r="A1198" t="s">
        <v>397</v>
      </c>
      <c r="B1198" t="s">
        <v>315</v>
      </c>
      <c r="C1198" s="1">
        <f t="shared" si="506"/>
        <v>159130</v>
      </c>
      <c r="D1198" s="3">
        <f>IF(N1198&gt;0, RANK(N1198,(N1198:P1198,Q1198:AE1198)),0)</f>
        <v>1</v>
      </c>
      <c r="E1198" s="3">
        <f>IF(O1198&gt;0,RANK(O1198,(N1198:P1198,Q1198:AE1198)),0)</f>
        <v>2</v>
      </c>
      <c r="F1198" s="3">
        <f>IF(P1198&gt;0,RANK(P1198,(N1198:P1198,Q1198:AE1198)),0)</f>
        <v>6</v>
      </c>
      <c r="G1198" s="1">
        <f t="shared" si="493"/>
        <v>106630</v>
      </c>
      <c r="H1198" s="2">
        <f t="shared" si="494"/>
        <v>0.67008106579526172</v>
      </c>
      <c r="I1198" s="2"/>
      <c r="J1198" s="2">
        <f t="shared" si="507"/>
        <v>0.82164896625400619</v>
      </c>
      <c r="K1198" s="2">
        <f t="shared" si="508"/>
        <v>0.15156790045874441</v>
      </c>
      <c r="L1198" s="2">
        <f t="shared" si="509"/>
        <v>3.2803368315213978E-3</v>
      </c>
      <c r="M1198" s="2">
        <f t="shared" si="510"/>
        <v>2.3502796455728007E-2</v>
      </c>
      <c r="N1198" s="38">
        <v>130749</v>
      </c>
      <c r="O1198" s="38">
        <v>24119</v>
      </c>
      <c r="P1198" s="38">
        <v>522</v>
      </c>
      <c r="Q1198" s="38">
        <v>763</v>
      </c>
      <c r="R1198" s="38">
        <v>1380</v>
      </c>
      <c r="S1198" s="38">
        <v>79</v>
      </c>
      <c r="T1198" s="38">
        <v>504</v>
      </c>
      <c r="U1198" s="38">
        <v>623</v>
      </c>
      <c r="V1198" s="38">
        <v>40</v>
      </c>
      <c r="W1198" s="38"/>
      <c r="X1198" s="38">
        <v>182</v>
      </c>
      <c r="Y1198" s="38"/>
      <c r="Z1198" s="38"/>
      <c r="AA1198" s="38"/>
      <c r="AB1198" s="38"/>
      <c r="AC1198" s="38"/>
      <c r="AD1198" s="38">
        <v>169</v>
      </c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  <c r="BA1198" s="3">
        <f>IF(Q1198&gt;0,RANK(Q1198,(N1198:P1198,Q1198:AE1198)),0)</f>
        <v>4</v>
      </c>
      <c r="BB1198" s="3">
        <f>IF(R1198&gt;0,RANK(R1198,(N1198:P1198,Q1198:AE1198)),0)</f>
        <v>3</v>
      </c>
      <c r="BC1198" s="3">
        <f>IF(S1198&gt;0,RANK(S1198,(N1198:P1198,Q1198:AE1198)),0)</f>
        <v>10</v>
      </c>
      <c r="BD1198" s="3">
        <f>IF(T1198&gt;0,RANK(T1198,(N1198:P1198,Q1198:AE1198)),0)</f>
        <v>7</v>
      </c>
      <c r="BE1198" s="2">
        <f t="shared" si="511"/>
        <v>4.7948218437755298E-3</v>
      </c>
      <c r="BF1198" s="2">
        <f t="shared" si="512"/>
        <v>8.6721548419531197E-3</v>
      </c>
      <c r="BG1198" s="2">
        <f t="shared" si="513"/>
        <v>4.9644944385093944E-4</v>
      </c>
      <c r="BH1198" s="2">
        <f t="shared" si="514"/>
        <v>3.1672217683654871E-3</v>
      </c>
      <c r="BJ1198" t="s">
        <v>397</v>
      </c>
      <c r="BK1198" t="s">
        <v>315</v>
      </c>
      <c r="BN1198">
        <v>0</v>
      </c>
      <c r="BO1198" s="60">
        <v>22</v>
      </c>
      <c r="BP1198" s="62">
        <v>71</v>
      </c>
      <c r="BQ1198" s="66">
        <f t="shared" si="515"/>
        <v>22071</v>
      </c>
      <c r="BR1198" s="66">
        <f t="shared" si="505"/>
        <v>22071</v>
      </c>
      <c r="BS1198" s="3" t="s">
        <v>488</v>
      </c>
    </row>
    <row r="1199" spans="1:71" ht="14" hidden="1" customHeight="1" outlineLevel="1" x14ac:dyDescent="0.2">
      <c r="A1199" t="s">
        <v>184</v>
      </c>
      <c r="B1199" t="s">
        <v>315</v>
      </c>
      <c r="C1199" s="1">
        <f t="shared" si="506"/>
        <v>64436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>IF(P1199&gt;0,RANK(P1199,(N1199:P1199,Q1199:AE1199)),0)</f>
        <v>3</v>
      </c>
      <c r="G1199" s="1">
        <f t="shared" si="493"/>
        <v>17963</v>
      </c>
      <c r="H1199" s="2">
        <f t="shared" si="494"/>
        <v>0.27877273573778633</v>
      </c>
      <c r="I1199" s="2"/>
      <c r="J1199" s="2">
        <f t="shared" si="507"/>
        <v>0.35453783599230243</v>
      </c>
      <c r="K1199" s="2">
        <f t="shared" si="508"/>
        <v>0.63331057173008876</v>
      </c>
      <c r="L1199" s="2">
        <f t="shared" si="509"/>
        <v>2.8400273139238936E-3</v>
      </c>
      <c r="M1199" s="2">
        <f t="shared" si="510"/>
        <v>9.3115649636849752E-3</v>
      </c>
      <c r="N1199" s="38">
        <v>22845</v>
      </c>
      <c r="O1199" s="38">
        <v>40808</v>
      </c>
      <c r="P1199" s="38">
        <v>183</v>
      </c>
      <c r="Q1199" s="38">
        <v>152</v>
      </c>
      <c r="R1199" s="38">
        <v>154</v>
      </c>
      <c r="S1199" s="38">
        <v>38</v>
      </c>
      <c r="T1199" s="38">
        <v>31</v>
      </c>
      <c r="U1199" s="38">
        <v>68</v>
      </c>
      <c r="V1199" s="38">
        <v>14</v>
      </c>
      <c r="W1199" s="38"/>
      <c r="X1199" s="38">
        <v>54</v>
      </c>
      <c r="Y1199" s="38"/>
      <c r="Z1199" s="38"/>
      <c r="AA1199" s="38"/>
      <c r="AB1199" s="38"/>
      <c r="AC1199" s="38"/>
      <c r="AD1199" s="38">
        <v>89</v>
      </c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  <c r="BA1199" s="3">
        <f>IF(Q1199&gt;0,RANK(Q1199,(N1199:P1199,Q1199:AE1199)),0)</f>
        <v>5</v>
      </c>
      <c r="BB1199" s="3">
        <f>IF(R1199&gt;0,RANK(R1199,(N1199:P1199,Q1199:AE1199)),0)</f>
        <v>4</v>
      </c>
      <c r="BC1199" s="3">
        <f>IF(S1199&gt;0,RANK(S1199,(N1199:P1199,Q1199:AE1199)),0)</f>
        <v>9</v>
      </c>
      <c r="BD1199" s="3">
        <f>IF(T1199&gt;0,RANK(T1199,(N1199:P1199,Q1199:AE1199)),0)</f>
        <v>10</v>
      </c>
      <c r="BE1199" s="2">
        <f t="shared" si="511"/>
        <v>2.3589297908001737E-3</v>
      </c>
      <c r="BF1199" s="2">
        <f t="shared" si="512"/>
        <v>2.3899683406791235E-3</v>
      </c>
      <c r="BG1199" s="2">
        <f t="shared" si="513"/>
        <v>5.8973244770004342E-4</v>
      </c>
      <c r="BH1199" s="2">
        <f t="shared" si="514"/>
        <v>4.8109752312371968E-4</v>
      </c>
      <c r="BJ1199" t="s">
        <v>184</v>
      </c>
      <c r="BK1199" t="s">
        <v>315</v>
      </c>
      <c r="BN1199">
        <v>0</v>
      </c>
      <c r="BO1199" s="60">
        <v>22</v>
      </c>
      <c r="BP1199" s="62">
        <v>73</v>
      </c>
      <c r="BQ1199" s="66">
        <f t="shared" si="515"/>
        <v>22073</v>
      </c>
      <c r="BR1199" s="66">
        <f t="shared" si="505"/>
        <v>22073</v>
      </c>
      <c r="BS1199" s="3" t="s">
        <v>488</v>
      </c>
    </row>
    <row r="1200" spans="1:71" ht="14" hidden="1" customHeight="1" outlineLevel="1" x14ac:dyDescent="0.2">
      <c r="A1200" t="s">
        <v>42</v>
      </c>
      <c r="B1200" t="s">
        <v>315</v>
      </c>
      <c r="C1200" s="1">
        <f t="shared" si="506"/>
        <v>9945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>IF(P1200&gt;0,RANK(P1200,(N1200:P1200,Q1200:AE1200)),0)</f>
        <v>3</v>
      </c>
      <c r="G1200" s="1">
        <f t="shared" si="493"/>
        <v>3780</v>
      </c>
      <c r="H1200" s="2">
        <f t="shared" si="494"/>
        <v>0.38009049773755654</v>
      </c>
      <c r="I1200" s="2"/>
      <c r="J1200" s="2">
        <f t="shared" si="507"/>
        <v>0.30397184514831571</v>
      </c>
      <c r="K1200" s="2">
        <f t="shared" si="508"/>
        <v>0.68406234288587231</v>
      </c>
      <c r="L1200" s="2">
        <f t="shared" si="509"/>
        <v>3.3182503770739064E-3</v>
      </c>
      <c r="M1200" s="2">
        <f t="shared" si="510"/>
        <v>8.6475615887380165E-3</v>
      </c>
      <c r="N1200" s="38">
        <v>3023</v>
      </c>
      <c r="O1200" s="38">
        <v>6803</v>
      </c>
      <c r="P1200" s="38">
        <v>33</v>
      </c>
      <c r="Q1200" s="38">
        <v>22</v>
      </c>
      <c r="R1200" s="38">
        <v>28</v>
      </c>
      <c r="S1200" s="38">
        <v>10</v>
      </c>
      <c r="T1200" s="38">
        <v>6</v>
      </c>
      <c r="U1200" s="38">
        <v>8</v>
      </c>
      <c r="V1200" s="38">
        <v>0</v>
      </c>
      <c r="W1200" s="38"/>
      <c r="X1200" s="38">
        <v>5</v>
      </c>
      <c r="Y1200" s="38"/>
      <c r="Z1200" s="38"/>
      <c r="AA1200" s="38"/>
      <c r="AB1200" s="38"/>
      <c r="AC1200" s="38"/>
      <c r="AD1200" s="38">
        <v>7</v>
      </c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  <c r="BA1200" s="3">
        <f>IF(Q1200&gt;0,RANK(Q1200,(N1200:P1200,Q1200:AE1200)),0)</f>
        <v>5</v>
      </c>
      <c r="BB1200" s="3">
        <f>IF(R1200&gt;0,RANK(R1200,(N1200:P1200,Q1200:AE1200)),0)</f>
        <v>4</v>
      </c>
      <c r="BC1200" s="3">
        <f>IF(S1200&gt;0,RANK(S1200,(N1200:P1200,Q1200:AE1200)),0)</f>
        <v>6</v>
      </c>
      <c r="BD1200" s="3">
        <f>IF(T1200&gt;0,RANK(T1200,(N1200:P1200,Q1200:AE1200)),0)</f>
        <v>9</v>
      </c>
      <c r="BE1200" s="2">
        <f t="shared" si="511"/>
        <v>2.2121669180492709E-3</v>
      </c>
      <c r="BF1200" s="2">
        <f t="shared" si="512"/>
        <v>2.8154851684263449E-3</v>
      </c>
      <c r="BG1200" s="2">
        <f t="shared" si="513"/>
        <v>1.0055304172951231E-3</v>
      </c>
      <c r="BH1200" s="2">
        <f t="shared" si="514"/>
        <v>6.0331825037707393E-4</v>
      </c>
      <c r="BJ1200" t="s">
        <v>42</v>
      </c>
      <c r="BK1200" t="s">
        <v>315</v>
      </c>
      <c r="BL1200">
        <v>1</v>
      </c>
      <c r="BN1200">
        <v>0</v>
      </c>
      <c r="BO1200" s="60">
        <v>22</v>
      </c>
      <c r="BP1200" s="62">
        <v>75</v>
      </c>
      <c r="BQ1200" s="66">
        <f t="shared" si="515"/>
        <v>22075</v>
      </c>
      <c r="BR1200" s="66">
        <f t="shared" si="505"/>
        <v>22075</v>
      </c>
      <c r="BS1200" s="3" t="s">
        <v>488</v>
      </c>
    </row>
    <row r="1201" spans="1:71" ht="14" hidden="1" customHeight="1" outlineLevel="1" x14ac:dyDescent="0.2">
      <c r="A1201" t="s">
        <v>875</v>
      </c>
      <c r="B1201" t="s">
        <v>315</v>
      </c>
      <c r="C1201" s="1">
        <f t="shared" si="506"/>
        <v>11570</v>
      </c>
      <c r="D1201" s="3">
        <f>IF(N1201&gt;0, RANK(N1201,(N1201:P1201,Q1201:AE1201)),0)</f>
        <v>2</v>
      </c>
      <c r="E1201" s="3">
        <f>IF(O1201&gt;0,RANK(O1201,(N1201:P1201,Q1201:AE1201)),0)</f>
        <v>1</v>
      </c>
      <c r="F1201" s="3">
        <f>IF(P1201&gt;0,RANK(P1201,(N1201:P1201,Q1201:AE1201)),0)</f>
        <v>3</v>
      </c>
      <c r="G1201" s="1">
        <f t="shared" si="493"/>
        <v>3187</v>
      </c>
      <c r="H1201" s="2">
        <f t="shared" si="494"/>
        <v>0.27545375972342262</v>
      </c>
      <c r="I1201" s="2"/>
      <c r="J1201" s="2">
        <f t="shared" si="507"/>
        <v>0.35713050993949869</v>
      </c>
      <c r="K1201" s="2">
        <f t="shared" si="508"/>
        <v>0.63258426966292136</v>
      </c>
      <c r="L1201" s="2">
        <f t="shared" si="509"/>
        <v>3.2843560933448574E-3</v>
      </c>
      <c r="M1201" s="2">
        <f t="shared" si="510"/>
        <v>7.0008643042350953E-3</v>
      </c>
      <c r="N1201" s="38">
        <v>4132</v>
      </c>
      <c r="O1201" s="38">
        <v>7319</v>
      </c>
      <c r="P1201" s="38">
        <v>38</v>
      </c>
      <c r="Q1201" s="38">
        <v>21</v>
      </c>
      <c r="R1201" s="38">
        <v>20</v>
      </c>
      <c r="S1201" s="38">
        <v>5</v>
      </c>
      <c r="T1201" s="38">
        <v>4</v>
      </c>
      <c r="U1201" s="38">
        <v>5</v>
      </c>
      <c r="V1201" s="38">
        <v>1</v>
      </c>
      <c r="W1201" s="38"/>
      <c r="X1201" s="38">
        <v>11</v>
      </c>
      <c r="Y1201" s="38"/>
      <c r="Z1201" s="38"/>
      <c r="AA1201" s="38"/>
      <c r="AB1201" s="38"/>
      <c r="AC1201" s="38"/>
      <c r="AD1201" s="38">
        <v>14</v>
      </c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  <c r="BA1201" s="3">
        <f>IF(Q1201&gt;0,RANK(Q1201,(N1201:P1201,Q1201:AE1201)),0)</f>
        <v>4</v>
      </c>
      <c r="BB1201" s="3">
        <f>IF(R1201&gt;0,RANK(R1201,(N1201:P1201,Q1201:AE1201)),0)</f>
        <v>5</v>
      </c>
      <c r="BC1201" s="3">
        <f>IF(S1201&gt;0,RANK(S1201,(N1201:P1201,Q1201:AE1201)),0)</f>
        <v>8</v>
      </c>
      <c r="BD1201" s="3">
        <f>IF(T1201&gt;0,RANK(T1201,(N1201:P1201,Q1201:AE1201)),0)</f>
        <v>10</v>
      </c>
      <c r="BE1201" s="2">
        <f t="shared" si="511"/>
        <v>1.8150388936905792E-3</v>
      </c>
      <c r="BF1201" s="2">
        <f t="shared" si="512"/>
        <v>1.7286084701815039E-3</v>
      </c>
      <c r="BG1201" s="2">
        <f t="shared" si="513"/>
        <v>4.3215211754537599E-4</v>
      </c>
      <c r="BH1201" s="2">
        <f t="shared" si="514"/>
        <v>3.4572169403630077E-4</v>
      </c>
      <c r="BJ1201" t="s">
        <v>875</v>
      </c>
      <c r="BK1201" t="s">
        <v>315</v>
      </c>
      <c r="BL1201">
        <v>6</v>
      </c>
      <c r="BN1201">
        <v>0</v>
      </c>
      <c r="BO1201" s="60">
        <v>22</v>
      </c>
      <c r="BP1201" s="62">
        <v>77</v>
      </c>
      <c r="BQ1201" s="66">
        <f t="shared" si="515"/>
        <v>22077</v>
      </c>
      <c r="BR1201" s="66">
        <f t="shared" si="505"/>
        <v>22077</v>
      </c>
      <c r="BS1201" s="3" t="s">
        <v>488</v>
      </c>
    </row>
    <row r="1202" spans="1:71" ht="14" hidden="1" customHeight="1" outlineLevel="1" x14ac:dyDescent="0.2">
      <c r="A1202" t="s">
        <v>1486</v>
      </c>
      <c r="B1202" t="s">
        <v>315</v>
      </c>
      <c r="C1202" s="1">
        <f t="shared" si="506"/>
        <v>53395</v>
      </c>
      <c r="D1202" s="3">
        <f>IF(N1202&gt;0, RANK(N1202,(N1202:P1202,Q1202:AE1202)),0)</f>
        <v>2</v>
      </c>
      <c r="E1202" s="3">
        <f>IF(O1202&gt;0,RANK(O1202,(N1202:P1202,Q1202:AE1202)),0)</f>
        <v>1</v>
      </c>
      <c r="F1202" s="3">
        <f>IF(P1202&gt;0,RANK(P1202,(N1202:P1202,Q1202:AE1202)),0)</f>
        <v>4</v>
      </c>
      <c r="G1202" s="1">
        <f t="shared" si="493"/>
        <v>19634</v>
      </c>
      <c r="H1202" s="2">
        <f t="shared" si="494"/>
        <v>0.36771233261541342</v>
      </c>
      <c r="I1202" s="2"/>
      <c r="J1202" s="2">
        <f t="shared" si="507"/>
        <v>0.30971064706433188</v>
      </c>
      <c r="K1202" s="2">
        <f t="shared" si="508"/>
        <v>0.6774229796797453</v>
      </c>
      <c r="L1202" s="2">
        <f t="shared" si="509"/>
        <v>2.7717951119018633E-3</v>
      </c>
      <c r="M1202" s="2">
        <f t="shared" si="510"/>
        <v>1.0094578144021017E-2</v>
      </c>
      <c r="N1202" s="38">
        <v>16537</v>
      </c>
      <c r="O1202" s="38">
        <v>36171</v>
      </c>
      <c r="P1202" s="38">
        <v>148</v>
      </c>
      <c r="Q1202" s="38">
        <v>166</v>
      </c>
      <c r="R1202" s="38">
        <v>128</v>
      </c>
      <c r="S1202" s="38">
        <v>44</v>
      </c>
      <c r="T1202" s="38">
        <v>21</v>
      </c>
      <c r="U1202" s="38">
        <v>51</v>
      </c>
      <c r="V1202" s="38">
        <v>6</v>
      </c>
      <c r="W1202" s="38"/>
      <c r="X1202" s="38">
        <v>50</v>
      </c>
      <c r="Y1202" s="38"/>
      <c r="Z1202" s="38"/>
      <c r="AA1202" s="38"/>
      <c r="AB1202" s="38"/>
      <c r="AC1202" s="38"/>
      <c r="AD1202" s="38">
        <v>73</v>
      </c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  <c r="BA1202" s="3">
        <f>IF(Q1202&gt;0,RANK(Q1202,(N1202:P1202,Q1202:AE1202)),0)</f>
        <v>3</v>
      </c>
      <c r="BB1202" s="3">
        <f>IF(R1202&gt;0,RANK(R1202,(N1202:P1202,Q1202:AE1202)),0)</f>
        <v>5</v>
      </c>
      <c r="BC1202" s="3">
        <f>IF(S1202&gt;0,RANK(S1202,(N1202:P1202,Q1202:AE1202)),0)</f>
        <v>9</v>
      </c>
      <c r="BD1202" s="3">
        <f>IF(T1202&gt;0,RANK(T1202,(N1202:P1202,Q1202:AE1202)),0)</f>
        <v>10</v>
      </c>
      <c r="BE1202" s="2">
        <f t="shared" si="511"/>
        <v>3.1089053282142521E-3</v>
      </c>
      <c r="BF1202" s="2">
        <f t="shared" si="512"/>
        <v>2.3972282048880982E-3</v>
      </c>
      <c r="BG1202" s="2">
        <f t="shared" si="513"/>
        <v>8.2404719543028378E-4</v>
      </c>
      <c r="BH1202" s="2">
        <f t="shared" si="514"/>
        <v>3.932952523644536E-4</v>
      </c>
      <c r="BJ1202" t="s">
        <v>1486</v>
      </c>
      <c r="BK1202" t="s">
        <v>315</v>
      </c>
      <c r="BN1202">
        <v>0</v>
      </c>
      <c r="BO1202" s="60">
        <v>22</v>
      </c>
      <c r="BP1202" s="62">
        <v>79</v>
      </c>
      <c r="BQ1202" s="66">
        <f t="shared" si="515"/>
        <v>22079</v>
      </c>
      <c r="BR1202" s="66">
        <f t="shared" si="505"/>
        <v>22079</v>
      </c>
      <c r="BS1202" s="3" t="s">
        <v>488</v>
      </c>
    </row>
    <row r="1203" spans="1:71" ht="14" hidden="1" customHeight="1" outlineLevel="1" x14ac:dyDescent="0.2">
      <c r="A1203" t="s">
        <v>848</v>
      </c>
      <c r="B1203" t="s">
        <v>315</v>
      </c>
      <c r="C1203" s="1">
        <f t="shared" si="506"/>
        <v>3725</v>
      </c>
      <c r="D1203" s="3">
        <f>IF(N1203&gt;0, RANK(N1203,(N1203:P1203,Q1203:AE1203)),0)</f>
        <v>2</v>
      </c>
      <c r="E1203" s="3">
        <f>IF(O1203&gt;0,RANK(O1203,(N1203:P1203,Q1203:AE1203)),0)</f>
        <v>1</v>
      </c>
      <c r="F1203" s="3">
        <f>IF(P1203&gt;0,RANK(P1203,(N1203:P1203,Q1203:AE1203)),0)</f>
        <v>3</v>
      </c>
      <c r="G1203" s="1">
        <f t="shared" si="493"/>
        <v>1016</v>
      </c>
      <c r="H1203" s="2">
        <f t="shared" si="494"/>
        <v>0.27275167785234899</v>
      </c>
      <c r="I1203" s="2"/>
      <c r="J1203" s="2">
        <f t="shared" si="507"/>
        <v>0.3546308724832215</v>
      </c>
      <c r="K1203" s="2">
        <f t="shared" si="508"/>
        <v>0.62738255033557044</v>
      </c>
      <c r="L1203" s="2">
        <f t="shared" si="509"/>
        <v>5.6375838926174494E-3</v>
      </c>
      <c r="M1203" s="2">
        <f t="shared" si="510"/>
        <v>1.2348993288590657E-2</v>
      </c>
      <c r="N1203" s="38">
        <v>1321</v>
      </c>
      <c r="O1203" s="38">
        <v>2337</v>
      </c>
      <c r="P1203" s="38">
        <v>21</v>
      </c>
      <c r="Q1203" s="38">
        <v>5</v>
      </c>
      <c r="R1203" s="38">
        <v>10</v>
      </c>
      <c r="S1203" s="38">
        <v>4</v>
      </c>
      <c r="T1203" s="38">
        <v>2</v>
      </c>
      <c r="U1203" s="38">
        <v>6</v>
      </c>
      <c r="V1203" s="38">
        <v>3</v>
      </c>
      <c r="W1203" s="38"/>
      <c r="X1203" s="38">
        <v>7</v>
      </c>
      <c r="Y1203" s="38"/>
      <c r="Z1203" s="38"/>
      <c r="AA1203" s="38"/>
      <c r="AB1203" s="38"/>
      <c r="AC1203" s="38"/>
      <c r="AD1203" s="38">
        <v>9</v>
      </c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  <c r="BA1203" s="3">
        <f>IF(Q1203&gt;0,RANK(Q1203,(N1203:P1203,Q1203:AE1203)),0)</f>
        <v>8</v>
      </c>
      <c r="BB1203" s="3">
        <f>IF(R1203&gt;0,RANK(R1203,(N1203:P1203,Q1203:AE1203)),0)</f>
        <v>4</v>
      </c>
      <c r="BC1203" s="3">
        <f>IF(S1203&gt;0,RANK(S1203,(N1203:P1203,Q1203:AE1203)),0)</f>
        <v>9</v>
      </c>
      <c r="BD1203" s="3">
        <f>IF(T1203&gt;0,RANK(T1203,(N1203:P1203,Q1203:AE1203)),0)</f>
        <v>11</v>
      </c>
      <c r="BE1203" s="2">
        <f t="shared" si="511"/>
        <v>1.3422818791946308E-3</v>
      </c>
      <c r="BF1203" s="2">
        <f t="shared" si="512"/>
        <v>2.6845637583892616E-3</v>
      </c>
      <c r="BG1203" s="2">
        <f t="shared" si="513"/>
        <v>1.0738255033557046E-3</v>
      </c>
      <c r="BH1203" s="2">
        <f t="shared" si="514"/>
        <v>5.369127516778523E-4</v>
      </c>
      <c r="BJ1203" t="s">
        <v>848</v>
      </c>
      <c r="BK1203" t="s">
        <v>315</v>
      </c>
      <c r="BL1203">
        <v>4</v>
      </c>
      <c r="BN1203">
        <v>0</v>
      </c>
      <c r="BO1203" s="60">
        <v>22</v>
      </c>
      <c r="BP1203" s="62">
        <v>81</v>
      </c>
      <c r="BQ1203" s="66">
        <f t="shared" si="515"/>
        <v>22081</v>
      </c>
      <c r="BR1203" s="66">
        <f t="shared" si="505"/>
        <v>22081</v>
      </c>
      <c r="BS1203" s="3" t="s">
        <v>488</v>
      </c>
    </row>
    <row r="1204" spans="1:71" ht="14" hidden="1" customHeight="1" outlineLevel="1" x14ac:dyDescent="0.2">
      <c r="A1204" t="s">
        <v>49</v>
      </c>
      <c r="B1204" t="s">
        <v>315</v>
      </c>
      <c r="C1204" s="1">
        <f t="shared" si="506"/>
        <v>9193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>IF(P1204&gt;0,RANK(P1204,(N1204:P1204,Q1204:AE1204)),0)</f>
        <v>3</v>
      </c>
      <c r="G1204" s="1">
        <f t="shared" si="493"/>
        <v>3622</v>
      </c>
      <c r="H1204" s="2">
        <f t="shared" si="494"/>
        <v>0.39399543130642878</v>
      </c>
      <c r="I1204" s="2"/>
      <c r="J1204" s="2">
        <f t="shared" si="507"/>
        <v>0.29718263896442948</v>
      </c>
      <c r="K1204" s="2">
        <f t="shared" si="508"/>
        <v>0.69117807027085831</v>
      </c>
      <c r="L1204" s="2">
        <f t="shared" si="509"/>
        <v>2.5019036223213314E-3</v>
      </c>
      <c r="M1204" s="2">
        <f t="shared" si="510"/>
        <v>9.1373871423909309E-3</v>
      </c>
      <c r="N1204" s="38">
        <v>2732</v>
      </c>
      <c r="O1204" s="38">
        <v>6354</v>
      </c>
      <c r="P1204" s="38">
        <v>23</v>
      </c>
      <c r="Q1204" s="38">
        <v>13</v>
      </c>
      <c r="R1204" s="38">
        <v>19</v>
      </c>
      <c r="S1204" s="38">
        <v>10</v>
      </c>
      <c r="T1204" s="38">
        <v>7</v>
      </c>
      <c r="U1204" s="38">
        <v>2</v>
      </c>
      <c r="V1204" s="38">
        <v>2</v>
      </c>
      <c r="W1204" s="38"/>
      <c r="X1204" s="38">
        <v>12</v>
      </c>
      <c r="Y1204" s="38"/>
      <c r="Z1204" s="38"/>
      <c r="AA1204" s="38"/>
      <c r="AB1204" s="38"/>
      <c r="AC1204" s="38"/>
      <c r="AD1204" s="38">
        <v>19</v>
      </c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  <c r="BA1204" s="3">
        <f>IF(Q1204&gt;0,RANK(Q1204,(N1204:P1204,Q1204:AE1204)),0)</f>
        <v>6</v>
      </c>
      <c r="BB1204" s="3">
        <f>IF(R1204&gt;0,RANK(R1204,(N1204:P1204,Q1204:AE1204)),0)</f>
        <v>4</v>
      </c>
      <c r="BC1204" s="3">
        <f>IF(S1204&gt;0,RANK(S1204,(N1204:P1204,Q1204:AE1204)),0)</f>
        <v>8</v>
      </c>
      <c r="BD1204" s="3">
        <f>IF(T1204&gt;0,RANK(T1204,(N1204:P1204,Q1204:AE1204)),0)</f>
        <v>9</v>
      </c>
      <c r="BE1204" s="2">
        <f t="shared" si="511"/>
        <v>1.4141194387033613E-3</v>
      </c>
      <c r="BF1204" s="2">
        <f t="shared" si="512"/>
        <v>2.0667899488741432E-3</v>
      </c>
      <c r="BG1204" s="2">
        <f t="shared" si="513"/>
        <v>1.0877841836179703E-3</v>
      </c>
      <c r="BH1204" s="2">
        <f t="shared" si="514"/>
        <v>7.6144892853257913E-4</v>
      </c>
      <c r="BJ1204" t="s">
        <v>49</v>
      </c>
      <c r="BK1204" t="s">
        <v>315</v>
      </c>
      <c r="BL1204">
        <v>5</v>
      </c>
      <c r="BN1204">
        <v>0</v>
      </c>
      <c r="BO1204" s="60">
        <v>22</v>
      </c>
      <c r="BP1204" s="62">
        <v>83</v>
      </c>
      <c r="BQ1204" s="66">
        <f t="shared" si="515"/>
        <v>22083</v>
      </c>
      <c r="BR1204" s="66">
        <f t="shared" si="505"/>
        <v>22083</v>
      </c>
      <c r="BS1204" s="3" t="s">
        <v>488</v>
      </c>
    </row>
    <row r="1205" spans="1:71" ht="14" hidden="1" customHeight="1" outlineLevel="1" x14ac:dyDescent="0.2">
      <c r="A1205" t="s">
        <v>799</v>
      </c>
      <c r="B1205" t="s">
        <v>315</v>
      </c>
      <c r="C1205" s="1">
        <f t="shared" si="506"/>
        <v>10170</v>
      </c>
      <c r="D1205" s="3">
        <f>IF(N1205&gt;0, RANK(N1205,(N1205:P1205,Q1205:AE1205)),0)</f>
        <v>2</v>
      </c>
      <c r="E1205" s="3">
        <f>IF(O1205&gt;0,RANK(O1205,(N1205:P1205,Q1205:AE1205)),0)</f>
        <v>1</v>
      </c>
      <c r="F1205" s="3">
        <f>IF(P1205&gt;0,RANK(P1205,(N1205:P1205,Q1205:AE1205)),0)</f>
        <v>3</v>
      </c>
      <c r="G1205" s="1">
        <f t="shared" si="493"/>
        <v>7125</v>
      </c>
      <c r="H1205" s="2">
        <f t="shared" si="494"/>
        <v>0.70058997050147498</v>
      </c>
      <c r="I1205" s="2"/>
      <c r="J1205" s="2">
        <f t="shared" si="507"/>
        <v>0.14631268436578171</v>
      </c>
      <c r="K1205" s="2">
        <f t="shared" si="508"/>
        <v>0.84690265486725669</v>
      </c>
      <c r="L1205" s="2">
        <f t="shared" si="509"/>
        <v>2.1632251720747294E-3</v>
      </c>
      <c r="M1205" s="2">
        <f t="shared" si="510"/>
        <v>4.6214355948868743E-3</v>
      </c>
      <c r="N1205" s="38">
        <v>1488</v>
      </c>
      <c r="O1205" s="38">
        <v>8613</v>
      </c>
      <c r="P1205" s="38">
        <v>22</v>
      </c>
      <c r="Q1205" s="38">
        <v>9</v>
      </c>
      <c r="R1205" s="38">
        <v>13</v>
      </c>
      <c r="S1205" s="38">
        <v>3</v>
      </c>
      <c r="T1205" s="38">
        <v>3</v>
      </c>
      <c r="U1205" s="38">
        <v>3</v>
      </c>
      <c r="V1205" s="38">
        <v>0</v>
      </c>
      <c r="W1205" s="38"/>
      <c r="X1205" s="38">
        <v>2</v>
      </c>
      <c r="Y1205" s="38"/>
      <c r="Z1205" s="38"/>
      <c r="AA1205" s="38"/>
      <c r="AB1205" s="38"/>
      <c r="AC1205" s="38"/>
      <c r="AD1205" s="38">
        <v>14</v>
      </c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  <c r="BA1205" s="3">
        <f>IF(Q1205&gt;0,RANK(Q1205,(N1205:P1205,Q1205:AE1205)),0)</f>
        <v>6</v>
      </c>
      <c r="BB1205" s="3">
        <f>IF(R1205&gt;0,RANK(R1205,(N1205:P1205,Q1205:AE1205)),0)</f>
        <v>5</v>
      </c>
      <c r="BC1205" s="3">
        <f>IF(S1205&gt;0,RANK(S1205,(N1205:P1205,Q1205:AE1205)),0)</f>
        <v>7</v>
      </c>
      <c r="BD1205" s="3">
        <f>IF(T1205&gt;0,RANK(T1205,(N1205:P1205,Q1205:AE1205)),0)</f>
        <v>7</v>
      </c>
      <c r="BE1205" s="2">
        <f t="shared" si="511"/>
        <v>8.8495575221238937E-4</v>
      </c>
      <c r="BF1205" s="2">
        <f t="shared" si="512"/>
        <v>1.2782694198623403E-3</v>
      </c>
      <c r="BG1205" s="2">
        <f t="shared" si="513"/>
        <v>2.9498525073746312E-4</v>
      </c>
      <c r="BH1205" s="2">
        <f t="shared" si="514"/>
        <v>2.9498525073746312E-4</v>
      </c>
      <c r="BJ1205" t="s">
        <v>799</v>
      </c>
      <c r="BK1205" t="s">
        <v>315</v>
      </c>
      <c r="BL1205">
        <v>4</v>
      </c>
      <c r="BN1205">
        <v>0</v>
      </c>
      <c r="BO1205" s="60">
        <v>22</v>
      </c>
      <c r="BP1205" s="62">
        <v>85</v>
      </c>
      <c r="BQ1205" s="66">
        <f t="shared" si="515"/>
        <v>22085</v>
      </c>
      <c r="BR1205" s="66">
        <f t="shared" si="505"/>
        <v>22085</v>
      </c>
      <c r="BS1205" s="3" t="s">
        <v>488</v>
      </c>
    </row>
    <row r="1206" spans="1:71" ht="14" hidden="1" customHeight="1" outlineLevel="1" x14ac:dyDescent="0.2">
      <c r="A1206" t="s">
        <v>1875</v>
      </c>
      <c r="B1206" t="s">
        <v>315</v>
      </c>
      <c r="C1206" s="1">
        <f t="shared" si="506"/>
        <v>17292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>IF(P1206&gt;0,RANK(P1206,(N1206:P1206,Q1206:AE1206)),0)</f>
        <v>4</v>
      </c>
      <c r="G1206" s="1">
        <f t="shared" si="493"/>
        <v>5066</v>
      </c>
      <c r="H1206" s="2">
        <f t="shared" si="494"/>
        <v>0.29296784640296092</v>
      </c>
      <c r="I1206" s="2"/>
      <c r="J1206" s="2">
        <f t="shared" si="507"/>
        <v>0.34507286606523246</v>
      </c>
      <c r="K1206" s="2">
        <f t="shared" si="508"/>
        <v>0.63804071246819338</v>
      </c>
      <c r="L1206" s="2">
        <f t="shared" si="509"/>
        <v>3.9324543141337036E-3</v>
      </c>
      <c r="M1206" s="2">
        <f t="shared" si="510"/>
        <v>1.2953967152440449E-2</v>
      </c>
      <c r="N1206" s="38">
        <v>5967</v>
      </c>
      <c r="O1206" s="38">
        <v>11033</v>
      </c>
      <c r="P1206" s="38">
        <v>68</v>
      </c>
      <c r="Q1206" s="38">
        <v>53</v>
      </c>
      <c r="R1206" s="38">
        <v>86</v>
      </c>
      <c r="S1206" s="38">
        <v>11</v>
      </c>
      <c r="T1206" s="38">
        <v>19</v>
      </c>
      <c r="U1206" s="38">
        <v>22</v>
      </c>
      <c r="V1206" s="38">
        <v>2</v>
      </c>
      <c r="W1206" s="38"/>
      <c r="X1206" s="38">
        <v>6</v>
      </c>
      <c r="Y1206" s="38"/>
      <c r="Z1206" s="38"/>
      <c r="AA1206" s="38"/>
      <c r="AB1206" s="38"/>
      <c r="AC1206" s="38"/>
      <c r="AD1206" s="38">
        <v>25</v>
      </c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  <c r="BA1206" s="3">
        <f>IF(Q1206&gt;0,RANK(Q1206,(N1206:P1206,Q1206:AE1206)),0)</f>
        <v>5</v>
      </c>
      <c r="BB1206" s="3">
        <f>IF(R1206&gt;0,RANK(R1206,(N1206:P1206,Q1206:AE1206)),0)</f>
        <v>3</v>
      </c>
      <c r="BC1206" s="3">
        <f>IF(S1206&gt;0,RANK(S1206,(N1206:P1206,Q1206:AE1206)),0)</f>
        <v>9</v>
      </c>
      <c r="BD1206" s="3">
        <f>IF(T1206&gt;0,RANK(T1206,(N1206:P1206,Q1206:AE1206)),0)</f>
        <v>8</v>
      </c>
      <c r="BE1206" s="2">
        <f t="shared" si="511"/>
        <v>3.06500115660421E-3</v>
      </c>
      <c r="BF1206" s="2">
        <f t="shared" si="512"/>
        <v>4.9733981031690952E-3</v>
      </c>
      <c r="BG1206" s="2">
        <f t="shared" si="513"/>
        <v>6.3613231552162855E-4</v>
      </c>
      <c r="BH1206" s="2">
        <f t="shared" si="514"/>
        <v>1.0987739995373584E-3</v>
      </c>
      <c r="BJ1206" t="s">
        <v>1875</v>
      </c>
      <c r="BK1206" t="s">
        <v>315</v>
      </c>
      <c r="BN1206">
        <v>0</v>
      </c>
      <c r="BO1206" s="60">
        <v>22</v>
      </c>
      <c r="BP1206" s="62">
        <v>87</v>
      </c>
      <c r="BQ1206" s="66">
        <f t="shared" si="515"/>
        <v>22087</v>
      </c>
      <c r="BR1206" s="66">
        <f t="shared" si="505"/>
        <v>22087</v>
      </c>
      <c r="BS1206" s="3" t="s">
        <v>488</v>
      </c>
    </row>
    <row r="1207" spans="1:71" ht="14" hidden="1" customHeight="1" outlineLevel="1" x14ac:dyDescent="0.2">
      <c r="A1207" t="s">
        <v>2092</v>
      </c>
      <c r="B1207" t="s">
        <v>315</v>
      </c>
      <c r="C1207" s="1">
        <f t="shared" si="506"/>
        <v>26685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>IF(P1207&gt;0,RANK(P1207,(N1207:P1207,Q1207:AE1207)),0)</f>
        <v>3</v>
      </c>
      <c r="G1207" s="1">
        <f t="shared" si="493"/>
        <v>8631</v>
      </c>
      <c r="H1207" s="2">
        <f t="shared" si="494"/>
        <v>0.32344013490725126</v>
      </c>
      <c r="I1207" s="2"/>
      <c r="J1207" s="2">
        <f t="shared" si="507"/>
        <v>0.33022297170695147</v>
      </c>
      <c r="K1207" s="2">
        <f t="shared" si="508"/>
        <v>0.65366310661420268</v>
      </c>
      <c r="L1207" s="2">
        <f t="shared" si="509"/>
        <v>4.4219599025669852E-3</v>
      </c>
      <c r="M1207" s="2">
        <f t="shared" si="510"/>
        <v>1.1691961776278858E-2</v>
      </c>
      <c r="N1207" s="38">
        <v>8812</v>
      </c>
      <c r="O1207" s="38">
        <v>17443</v>
      </c>
      <c r="P1207" s="38">
        <v>118</v>
      </c>
      <c r="Q1207" s="38">
        <v>97</v>
      </c>
      <c r="R1207" s="38">
        <v>87</v>
      </c>
      <c r="S1207" s="38">
        <v>19</v>
      </c>
      <c r="T1207" s="38">
        <v>12</v>
      </c>
      <c r="U1207" s="38">
        <v>32</v>
      </c>
      <c r="V1207" s="38">
        <v>4</v>
      </c>
      <c r="W1207" s="38"/>
      <c r="X1207" s="38">
        <v>27</v>
      </c>
      <c r="Y1207" s="38"/>
      <c r="Z1207" s="38"/>
      <c r="AA1207" s="38"/>
      <c r="AB1207" s="38"/>
      <c r="AC1207" s="38"/>
      <c r="AD1207" s="38">
        <v>34</v>
      </c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  <c r="BA1207" s="3">
        <f>IF(Q1207&gt;0,RANK(Q1207,(N1207:P1207,Q1207:AE1207)),0)</f>
        <v>4</v>
      </c>
      <c r="BB1207" s="3">
        <f>IF(R1207&gt;0,RANK(R1207,(N1207:P1207,Q1207:AE1207)),0)</f>
        <v>5</v>
      </c>
      <c r="BC1207" s="3">
        <f>IF(S1207&gt;0,RANK(S1207,(N1207:P1207,Q1207:AE1207)),0)</f>
        <v>9</v>
      </c>
      <c r="BD1207" s="3">
        <f>IF(T1207&gt;0,RANK(T1207,(N1207:P1207,Q1207:AE1207)),0)</f>
        <v>10</v>
      </c>
      <c r="BE1207" s="2">
        <f t="shared" si="511"/>
        <v>3.6350009368559116E-3</v>
      </c>
      <c r="BF1207" s="2">
        <f t="shared" si="512"/>
        <v>3.2602585722315909E-3</v>
      </c>
      <c r="BG1207" s="2">
        <f t="shared" si="513"/>
        <v>7.1201049278620952E-4</v>
      </c>
      <c r="BH1207" s="2">
        <f t="shared" si="514"/>
        <v>4.4969083754918494E-4</v>
      </c>
      <c r="BJ1207" t="s">
        <v>2092</v>
      </c>
      <c r="BK1207" t="s">
        <v>315</v>
      </c>
      <c r="BN1207">
        <v>0</v>
      </c>
      <c r="BO1207" s="60">
        <v>22</v>
      </c>
      <c r="BP1207" s="62">
        <v>89</v>
      </c>
      <c r="BQ1207" s="66">
        <f t="shared" si="515"/>
        <v>22089</v>
      </c>
      <c r="BR1207" s="66">
        <f t="shared" si="505"/>
        <v>22089</v>
      </c>
      <c r="BS1207" s="3" t="s">
        <v>488</v>
      </c>
    </row>
    <row r="1208" spans="1:71" ht="14" hidden="1" customHeight="1" outlineLevel="1" x14ac:dyDescent="0.2">
      <c r="A1208" t="s">
        <v>234</v>
      </c>
      <c r="B1208" t="s">
        <v>315</v>
      </c>
      <c r="C1208" s="1">
        <f t="shared" si="506"/>
        <v>5745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>IF(P1208&gt;0,RANK(P1208,(N1208:P1208,Q1208:AE1208)),0)</f>
        <v>6</v>
      </c>
      <c r="G1208" s="1">
        <f t="shared" si="493"/>
        <v>44</v>
      </c>
      <c r="H1208" s="2">
        <f t="shared" si="494"/>
        <v>7.6588337684943431E-3</v>
      </c>
      <c r="I1208" s="2"/>
      <c r="J1208" s="2">
        <f t="shared" si="507"/>
        <v>0.49573542210617927</v>
      </c>
      <c r="K1208" s="2">
        <f t="shared" si="508"/>
        <v>0.48807658833768497</v>
      </c>
      <c r="L1208" s="2">
        <f t="shared" si="509"/>
        <v>2.2628372497824193E-3</v>
      </c>
      <c r="M1208" s="2">
        <f t="shared" si="510"/>
        <v>1.3925152306353343E-2</v>
      </c>
      <c r="N1208" s="38">
        <v>2848</v>
      </c>
      <c r="O1208" s="38">
        <v>2804</v>
      </c>
      <c r="P1208" s="38">
        <v>13</v>
      </c>
      <c r="Q1208" s="38">
        <v>15</v>
      </c>
      <c r="R1208" s="38">
        <v>15</v>
      </c>
      <c r="S1208" s="38">
        <v>7</v>
      </c>
      <c r="T1208" s="38">
        <v>8</v>
      </c>
      <c r="U1208" s="38">
        <v>10</v>
      </c>
      <c r="V1208" s="38">
        <v>5</v>
      </c>
      <c r="W1208" s="38"/>
      <c r="X1208" s="38">
        <v>5</v>
      </c>
      <c r="Y1208" s="38"/>
      <c r="Z1208" s="38"/>
      <c r="AA1208" s="38"/>
      <c r="AB1208" s="38"/>
      <c r="AC1208" s="38"/>
      <c r="AD1208" s="38">
        <v>15</v>
      </c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  <c r="BA1208" s="3">
        <f>IF(Q1208&gt;0,RANK(Q1208,(N1208:P1208,Q1208:AE1208)),0)</f>
        <v>3</v>
      </c>
      <c r="BB1208" s="3">
        <f>IF(R1208&gt;0,RANK(R1208,(N1208:P1208,Q1208:AE1208)),0)</f>
        <v>3</v>
      </c>
      <c r="BC1208" s="3">
        <f>IF(S1208&gt;0,RANK(S1208,(N1208:P1208,Q1208:AE1208)),0)</f>
        <v>9</v>
      </c>
      <c r="BD1208" s="3">
        <f>IF(T1208&gt;0,RANK(T1208,(N1208:P1208,Q1208:AE1208)),0)</f>
        <v>8</v>
      </c>
      <c r="BE1208" s="2">
        <f t="shared" si="511"/>
        <v>2.6109660574412533E-3</v>
      </c>
      <c r="BF1208" s="2">
        <f t="shared" si="512"/>
        <v>2.6109660574412533E-3</v>
      </c>
      <c r="BG1208" s="2">
        <f t="shared" si="513"/>
        <v>1.2184508268059183E-3</v>
      </c>
      <c r="BH1208" s="2">
        <f t="shared" si="514"/>
        <v>1.392515230635335E-3</v>
      </c>
      <c r="BJ1208" t="s">
        <v>234</v>
      </c>
      <c r="BK1208" t="s">
        <v>315</v>
      </c>
      <c r="BL1208">
        <v>5</v>
      </c>
      <c r="BN1208">
        <v>0</v>
      </c>
      <c r="BO1208" s="60">
        <v>22</v>
      </c>
      <c r="BP1208" s="62">
        <v>91</v>
      </c>
      <c r="BQ1208" s="66">
        <f t="shared" si="515"/>
        <v>22091</v>
      </c>
      <c r="BR1208" s="66">
        <f t="shared" si="505"/>
        <v>22091</v>
      </c>
      <c r="BS1208" s="3" t="s">
        <v>488</v>
      </c>
    </row>
    <row r="1209" spans="1:71" ht="14" hidden="1" customHeight="1" outlineLevel="1" x14ac:dyDescent="0.2">
      <c r="A1209" t="s">
        <v>235</v>
      </c>
      <c r="B1209" t="s">
        <v>315</v>
      </c>
      <c r="C1209" s="1">
        <f t="shared" si="506"/>
        <v>11789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>IF(P1209&gt;0,RANK(P1209,(N1209:P1209,Q1209:AE1209)),0)</f>
        <v>3</v>
      </c>
      <c r="G1209" s="1">
        <f t="shared" si="493"/>
        <v>110</v>
      </c>
      <c r="H1209" s="2">
        <f t="shared" si="494"/>
        <v>9.3307320383408266E-3</v>
      </c>
      <c r="I1209" s="2"/>
      <c r="J1209" s="2">
        <f t="shared" si="507"/>
        <v>0.49130545423700062</v>
      </c>
      <c r="K1209" s="2">
        <f t="shared" si="508"/>
        <v>0.50063618627534145</v>
      </c>
      <c r="L1209" s="2">
        <f t="shared" si="509"/>
        <v>2.2902705912291117E-3</v>
      </c>
      <c r="M1209" s="2">
        <f t="shared" si="510"/>
        <v>5.7680888964288732E-3</v>
      </c>
      <c r="N1209" s="38">
        <v>5792</v>
      </c>
      <c r="O1209" s="38">
        <v>5902</v>
      </c>
      <c r="P1209" s="38">
        <v>27</v>
      </c>
      <c r="Q1209" s="38">
        <v>15</v>
      </c>
      <c r="R1209" s="38">
        <v>18</v>
      </c>
      <c r="S1209" s="38">
        <v>6</v>
      </c>
      <c r="T1209" s="38">
        <v>5</v>
      </c>
      <c r="U1209" s="38">
        <v>7</v>
      </c>
      <c r="V1209" s="38">
        <v>5</v>
      </c>
      <c r="W1209" s="38"/>
      <c r="X1209" s="38">
        <v>2</v>
      </c>
      <c r="Y1209" s="38"/>
      <c r="Z1209" s="38"/>
      <c r="AA1209" s="38"/>
      <c r="AB1209" s="38"/>
      <c r="AC1209" s="38"/>
      <c r="AD1209" s="38">
        <v>10</v>
      </c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  <c r="BA1209" s="3">
        <f>IF(Q1209&gt;0,RANK(Q1209,(N1209:P1209,Q1209:AE1209)),0)</f>
        <v>5</v>
      </c>
      <c r="BB1209" s="3">
        <f>IF(R1209&gt;0,RANK(R1209,(N1209:P1209,Q1209:AE1209)),0)</f>
        <v>4</v>
      </c>
      <c r="BC1209" s="3">
        <f>IF(S1209&gt;0,RANK(S1209,(N1209:P1209,Q1209:AE1209)),0)</f>
        <v>8</v>
      </c>
      <c r="BD1209" s="3">
        <f>IF(T1209&gt;0,RANK(T1209,(N1209:P1209,Q1209:AE1209)),0)</f>
        <v>9</v>
      </c>
      <c r="BE1209" s="2">
        <f t="shared" si="511"/>
        <v>1.27237255068284E-3</v>
      </c>
      <c r="BF1209" s="2">
        <f t="shared" si="512"/>
        <v>1.5268470608194079E-3</v>
      </c>
      <c r="BG1209" s="2">
        <f t="shared" si="513"/>
        <v>5.08949020273136E-4</v>
      </c>
      <c r="BH1209" s="2">
        <f t="shared" si="514"/>
        <v>4.2412418356094667E-4</v>
      </c>
      <c r="BJ1209" t="s">
        <v>235</v>
      </c>
      <c r="BK1209" t="s">
        <v>315</v>
      </c>
      <c r="BL1209">
        <v>2</v>
      </c>
      <c r="BN1209">
        <v>0</v>
      </c>
      <c r="BO1209" s="60">
        <v>22</v>
      </c>
      <c r="BP1209" s="62">
        <v>93</v>
      </c>
      <c r="BQ1209" s="66">
        <f t="shared" si="515"/>
        <v>22093</v>
      </c>
      <c r="BR1209" s="66">
        <f t="shared" si="505"/>
        <v>22093</v>
      </c>
      <c r="BS1209" s="3" t="s">
        <v>488</v>
      </c>
    </row>
    <row r="1210" spans="1:71" ht="14" hidden="1" customHeight="1" outlineLevel="1" x14ac:dyDescent="0.2">
      <c r="A1210" t="s">
        <v>640</v>
      </c>
      <c r="B1210" t="s">
        <v>315</v>
      </c>
      <c r="C1210" s="1">
        <f t="shared" si="506"/>
        <v>18827</v>
      </c>
      <c r="D1210" s="3">
        <f>IF(N1210&gt;0, RANK(N1210,(N1210:P1210,Q1210:AE1210)),0)</f>
        <v>1</v>
      </c>
      <c r="E1210" s="3">
        <f>IF(O1210&gt;0,RANK(O1210,(N1210:P1210,Q1210:AE1210)),0)</f>
        <v>2</v>
      </c>
      <c r="F1210" s="3">
        <f>IF(P1210&gt;0,RANK(P1210,(N1210:P1210,Q1210:AE1210)),0)</f>
        <v>4</v>
      </c>
      <c r="G1210" s="1">
        <f t="shared" si="493"/>
        <v>5486</v>
      </c>
      <c r="H1210" s="2">
        <f t="shared" si="494"/>
        <v>0.29139002496414723</v>
      </c>
      <c r="I1210" s="2"/>
      <c r="J1210" s="2">
        <f t="shared" si="507"/>
        <v>0.63966643650077015</v>
      </c>
      <c r="K1210" s="2">
        <f t="shared" si="508"/>
        <v>0.34827641153662292</v>
      </c>
      <c r="L1210" s="2">
        <f t="shared" si="509"/>
        <v>2.1777234822329631E-3</v>
      </c>
      <c r="M1210" s="2">
        <f t="shared" si="510"/>
        <v>9.8794284803739637E-3</v>
      </c>
      <c r="N1210" s="38">
        <v>12043</v>
      </c>
      <c r="O1210" s="38">
        <v>6557</v>
      </c>
      <c r="P1210" s="38">
        <v>41</v>
      </c>
      <c r="Q1210" s="38">
        <v>29</v>
      </c>
      <c r="R1210" s="38">
        <v>56</v>
      </c>
      <c r="S1210" s="38">
        <v>10</v>
      </c>
      <c r="T1210" s="38">
        <v>16</v>
      </c>
      <c r="U1210" s="38">
        <v>32</v>
      </c>
      <c r="V1210" s="38">
        <v>1</v>
      </c>
      <c r="W1210" s="38"/>
      <c r="X1210" s="38">
        <v>19</v>
      </c>
      <c r="Y1210" s="38"/>
      <c r="Z1210" s="38"/>
      <c r="AA1210" s="38"/>
      <c r="AB1210" s="38"/>
      <c r="AC1210" s="38"/>
      <c r="AD1210" s="38">
        <v>23</v>
      </c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  <c r="BA1210" s="3">
        <f>IF(Q1210&gt;0,RANK(Q1210,(N1210:P1210,Q1210:AE1210)),0)</f>
        <v>6</v>
      </c>
      <c r="BB1210" s="3">
        <f>IF(R1210&gt;0,RANK(R1210,(N1210:P1210,Q1210:AE1210)),0)</f>
        <v>3</v>
      </c>
      <c r="BC1210" s="3">
        <f>IF(S1210&gt;0,RANK(S1210,(N1210:P1210,Q1210:AE1210)),0)</f>
        <v>10</v>
      </c>
      <c r="BD1210" s="3">
        <f>IF(T1210&gt;0,RANK(T1210,(N1210:P1210,Q1210:AE1210)),0)</f>
        <v>9</v>
      </c>
      <c r="BE1210" s="2">
        <f t="shared" si="511"/>
        <v>1.5403409996281937E-3</v>
      </c>
      <c r="BF1210" s="2">
        <f t="shared" si="512"/>
        <v>2.9744515854889255E-3</v>
      </c>
      <c r="BG1210" s="2">
        <f t="shared" si="513"/>
        <v>5.3115206883730815E-4</v>
      </c>
      <c r="BH1210" s="2">
        <f t="shared" si="514"/>
        <v>8.4984331013969298E-4</v>
      </c>
      <c r="BJ1210" t="s">
        <v>640</v>
      </c>
      <c r="BK1210" t="s">
        <v>315</v>
      </c>
      <c r="BL1210">
        <v>2</v>
      </c>
      <c r="BN1210">
        <v>0</v>
      </c>
      <c r="BO1210" s="60">
        <v>22</v>
      </c>
      <c r="BP1210" s="62">
        <v>95</v>
      </c>
      <c r="BQ1210" s="66">
        <f t="shared" si="515"/>
        <v>22095</v>
      </c>
      <c r="BR1210" s="66">
        <f t="shared" si="505"/>
        <v>22095</v>
      </c>
      <c r="BS1210" s="3" t="s">
        <v>488</v>
      </c>
    </row>
    <row r="1211" spans="1:71" ht="14" hidden="1" customHeight="1" outlineLevel="1" x14ac:dyDescent="0.2">
      <c r="A1211" t="s">
        <v>2623</v>
      </c>
      <c r="B1211" t="s">
        <v>315</v>
      </c>
      <c r="C1211" s="1">
        <f t="shared" si="506"/>
        <v>37043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>IF(P1211&gt;0,RANK(P1211,(N1211:P1211,Q1211:AE1211)),0)</f>
        <v>5</v>
      </c>
      <c r="G1211" s="1">
        <f t="shared" si="493"/>
        <v>6979</v>
      </c>
      <c r="H1211" s="2">
        <f t="shared" si="494"/>
        <v>0.18840266717058554</v>
      </c>
      <c r="I1211" s="2"/>
      <c r="J1211" s="2">
        <f t="shared" si="507"/>
        <v>0.40042653132845613</v>
      </c>
      <c r="K1211" s="2">
        <f t="shared" si="508"/>
        <v>0.58882919849904169</v>
      </c>
      <c r="L1211" s="2">
        <f t="shared" si="509"/>
        <v>1.7817131441837863E-3</v>
      </c>
      <c r="M1211" s="2">
        <f t="shared" si="510"/>
        <v>8.9625570283184477E-3</v>
      </c>
      <c r="N1211" s="38">
        <v>14833</v>
      </c>
      <c r="O1211" s="38">
        <v>21812</v>
      </c>
      <c r="P1211" s="38">
        <v>66</v>
      </c>
      <c r="Q1211" s="38">
        <v>67</v>
      </c>
      <c r="R1211" s="38">
        <v>78</v>
      </c>
      <c r="S1211" s="38">
        <v>30</v>
      </c>
      <c r="T1211" s="38">
        <v>24</v>
      </c>
      <c r="U1211" s="38">
        <v>42</v>
      </c>
      <c r="V1211" s="38">
        <v>10</v>
      </c>
      <c r="W1211" s="38"/>
      <c r="X1211" s="38">
        <v>30</v>
      </c>
      <c r="Y1211" s="38"/>
      <c r="Z1211" s="38"/>
      <c r="AA1211" s="38"/>
      <c r="AB1211" s="38"/>
      <c r="AC1211" s="38"/>
      <c r="AD1211" s="38">
        <v>51</v>
      </c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  <c r="BA1211" s="3">
        <f>IF(Q1211&gt;0,RANK(Q1211,(N1211:P1211,Q1211:AE1211)),0)</f>
        <v>4</v>
      </c>
      <c r="BB1211" s="3">
        <f>IF(R1211&gt;0,RANK(R1211,(N1211:P1211,Q1211:AE1211)),0)</f>
        <v>3</v>
      </c>
      <c r="BC1211" s="3">
        <f>IF(S1211&gt;0,RANK(S1211,(N1211:P1211,Q1211:AE1211)),0)</f>
        <v>8</v>
      </c>
      <c r="BD1211" s="3">
        <f>IF(T1211&gt;0,RANK(T1211,(N1211:P1211,Q1211:AE1211)),0)</f>
        <v>10</v>
      </c>
      <c r="BE1211" s="2">
        <f t="shared" si="511"/>
        <v>1.8087087978835407E-3</v>
      </c>
      <c r="BF1211" s="2">
        <f t="shared" si="512"/>
        <v>2.1056609885808384E-3</v>
      </c>
      <c r="BG1211" s="2">
        <f t="shared" si="513"/>
        <v>8.0986961099263014E-4</v>
      </c>
      <c r="BH1211" s="2">
        <f t="shared" si="514"/>
        <v>6.4789568879410411E-4</v>
      </c>
      <c r="BJ1211" t="s">
        <v>2623</v>
      </c>
      <c r="BK1211" t="s">
        <v>315</v>
      </c>
      <c r="BL1211">
        <v>6</v>
      </c>
      <c r="BN1211">
        <v>0</v>
      </c>
      <c r="BO1211" s="60">
        <v>22</v>
      </c>
      <c r="BP1211" s="62">
        <v>97</v>
      </c>
      <c r="BQ1211" s="66">
        <f t="shared" si="515"/>
        <v>22097</v>
      </c>
      <c r="BR1211" s="66">
        <f t="shared" si="505"/>
        <v>22097</v>
      </c>
      <c r="BS1211" s="3" t="s">
        <v>488</v>
      </c>
    </row>
    <row r="1212" spans="1:71" ht="14" hidden="1" customHeight="1" outlineLevel="1" x14ac:dyDescent="0.2">
      <c r="A1212" t="s">
        <v>1330</v>
      </c>
      <c r="B1212" t="s">
        <v>315</v>
      </c>
      <c r="C1212" s="1">
        <f t="shared" si="506"/>
        <v>25006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>IF(P1212&gt;0,RANK(P1212,(N1212:P1212,Q1212:AE1212)),0)</f>
        <v>4</v>
      </c>
      <c r="G1212" s="1">
        <f t="shared" si="493"/>
        <v>10182</v>
      </c>
      <c r="H1212" s="2">
        <f t="shared" si="494"/>
        <v>0.40718227625369913</v>
      </c>
      <c r="I1212" s="2"/>
      <c r="J1212" s="2">
        <f t="shared" si="507"/>
        <v>0.29129009037830922</v>
      </c>
      <c r="K1212" s="2">
        <f t="shared" si="508"/>
        <v>0.69847236663200829</v>
      </c>
      <c r="L1212" s="2">
        <f t="shared" si="509"/>
        <v>2.1594817243861474E-3</v>
      </c>
      <c r="M1212" s="2">
        <f t="shared" si="510"/>
        <v>8.0780612652963431E-3</v>
      </c>
      <c r="N1212" s="38">
        <v>7284</v>
      </c>
      <c r="O1212" s="38">
        <v>17466</v>
      </c>
      <c r="P1212" s="38">
        <v>54</v>
      </c>
      <c r="Q1212" s="38">
        <v>46</v>
      </c>
      <c r="R1212" s="38">
        <v>55</v>
      </c>
      <c r="S1212" s="38">
        <v>13</v>
      </c>
      <c r="T1212" s="38">
        <v>11</v>
      </c>
      <c r="U1212" s="38">
        <v>12</v>
      </c>
      <c r="V1212" s="38">
        <v>2</v>
      </c>
      <c r="W1212" s="38"/>
      <c r="X1212" s="38">
        <v>34</v>
      </c>
      <c r="Y1212" s="38"/>
      <c r="Z1212" s="38"/>
      <c r="AA1212" s="38"/>
      <c r="AB1212" s="38"/>
      <c r="AC1212" s="38"/>
      <c r="AD1212" s="38">
        <v>29</v>
      </c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  <c r="BA1212" s="3">
        <f>IF(Q1212&gt;0,RANK(Q1212,(N1212:P1212,Q1212:AE1212)),0)</f>
        <v>5</v>
      </c>
      <c r="BB1212" s="3">
        <f>IF(R1212&gt;0,RANK(R1212,(N1212:P1212,Q1212:AE1212)),0)</f>
        <v>3</v>
      </c>
      <c r="BC1212" s="3">
        <f>IF(S1212&gt;0,RANK(S1212,(N1212:P1212,Q1212:AE1212)),0)</f>
        <v>8</v>
      </c>
      <c r="BD1212" s="3">
        <f>IF(T1212&gt;0,RANK(T1212,(N1212:P1212,Q1212:AE1212)),0)</f>
        <v>10</v>
      </c>
      <c r="BE1212" s="2">
        <f t="shared" si="511"/>
        <v>1.83955850595857E-3</v>
      </c>
      <c r="BF1212" s="2">
        <f t="shared" si="512"/>
        <v>2.1994721266895946E-3</v>
      </c>
      <c r="BG1212" s="2">
        <f t="shared" si="513"/>
        <v>5.1987522994481324E-4</v>
      </c>
      <c r="BH1212" s="2">
        <f t="shared" si="514"/>
        <v>4.3989442533791888E-4</v>
      </c>
      <c r="BJ1212" t="s">
        <v>1330</v>
      </c>
      <c r="BK1212" t="s">
        <v>315</v>
      </c>
      <c r="BL1212">
        <v>3</v>
      </c>
      <c r="BN1212">
        <v>0</v>
      </c>
      <c r="BO1212" s="60">
        <v>22</v>
      </c>
      <c r="BP1212" s="62">
        <v>99</v>
      </c>
      <c r="BQ1212" s="66">
        <f t="shared" si="515"/>
        <v>22099</v>
      </c>
      <c r="BR1212" s="66">
        <f t="shared" si="505"/>
        <v>22099</v>
      </c>
      <c r="BS1212" s="3" t="s">
        <v>488</v>
      </c>
    </row>
    <row r="1213" spans="1:71" ht="14" hidden="1" customHeight="1" outlineLevel="1" x14ac:dyDescent="0.2">
      <c r="A1213" t="s">
        <v>1328</v>
      </c>
      <c r="B1213" t="s">
        <v>315</v>
      </c>
      <c r="C1213" s="1">
        <f t="shared" si="506"/>
        <v>20897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>IF(P1213&gt;0,RANK(P1213,(N1213:P1213,Q1213:AE1213)),0)</f>
        <v>3</v>
      </c>
      <c r="G1213" s="1">
        <f t="shared" si="493"/>
        <v>6660</v>
      </c>
      <c r="H1213" s="2">
        <f t="shared" si="494"/>
        <v>0.31870603435899891</v>
      </c>
      <c r="I1213" s="2"/>
      <c r="J1213" s="2">
        <f t="shared" si="507"/>
        <v>0.33550270373737856</v>
      </c>
      <c r="K1213" s="2">
        <f t="shared" si="508"/>
        <v>0.65420873809637747</v>
      </c>
      <c r="L1213" s="2">
        <f t="shared" si="509"/>
        <v>2.5362492223764176E-3</v>
      </c>
      <c r="M1213" s="2">
        <f t="shared" si="510"/>
        <v>7.7523089438675486E-3</v>
      </c>
      <c r="N1213" s="38">
        <v>7011</v>
      </c>
      <c r="O1213" s="38">
        <v>13671</v>
      </c>
      <c r="P1213" s="38">
        <v>53</v>
      </c>
      <c r="Q1213" s="38">
        <v>36</v>
      </c>
      <c r="R1213" s="38">
        <v>40</v>
      </c>
      <c r="S1213" s="38">
        <v>14</v>
      </c>
      <c r="T1213" s="38">
        <v>5</v>
      </c>
      <c r="U1213" s="38">
        <v>18</v>
      </c>
      <c r="V1213" s="38">
        <v>3</v>
      </c>
      <c r="W1213" s="38"/>
      <c r="X1213" s="38">
        <v>17</v>
      </c>
      <c r="Y1213" s="38"/>
      <c r="Z1213" s="38"/>
      <c r="AA1213" s="38"/>
      <c r="AB1213" s="38"/>
      <c r="AC1213" s="38"/>
      <c r="AD1213" s="38">
        <v>29</v>
      </c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  <c r="BA1213" s="3">
        <f>IF(Q1213&gt;0,RANK(Q1213,(N1213:P1213,Q1213:AE1213)),0)</f>
        <v>5</v>
      </c>
      <c r="BB1213" s="3">
        <f>IF(R1213&gt;0,RANK(R1213,(N1213:P1213,Q1213:AE1213)),0)</f>
        <v>4</v>
      </c>
      <c r="BC1213" s="3">
        <f>IF(S1213&gt;0,RANK(S1213,(N1213:P1213,Q1213:AE1213)),0)</f>
        <v>9</v>
      </c>
      <c r="BD1213" s="3">
        <f>IF(T1213&gt;0,RANK(T1213,(N1213:P1213,Q1213:AE1213)),0)</f>
        <v>10</v>
      </c>
      <c r="BE1213" s="2">
        <f t="shared" si="511"/>
        <v>1.7227353208594536E-3</v>
      </c>
      <c r="BF1213" s="2">
        <f t="shared" si="512"/>
        <v>1.9141503565105039E-3</v>
      </c>
      <c r="BG1213" s="2">
        <f t="shared" si="513"/>
        <v>6.6995262477867641E-4</v>
      </c>
      <c r="BH1213" s="2">
        <f t="shared" si="514"/>
        <v>2.3926879456381299E-4</v>
      </c>
      <c r="BJ1213" t="s">
        <v>1328</v>
      </c>
      <c r="BK1213" t="s">
        <v>315</v>
      </c>
      <c r="BL1213">
        <v>3</v>
      </c>
      <c r="BN1213">
        <v>0</v>
      </c>
      <c r="BO1213" s="60">
        <v>22</v>
      </c>
      <c r="BP1213" s="62">
        <v>101</v>
      </c>
      <c r="BQ1213" s="66">
        <f t="shared" si="515"/>
        <v>22101</v>
      </c>
      <c r="BR1213" s="66">
        <f t="shared" si="505"/>
        <v>22101</v>
      </c>
      <c r="BS1213" s="3" t="s">
        <v>488</v>
      </c>
    </row>
    <row r="1214" spans="1:71" ht="14" hidden="1" customHeight="1" outlineLevel="1" x14ac:dyDescent="0.2">
      <c r="A1214" t="s">
        <v>1910</v>
      </c>
      <c r="B1214" t="s">
        <v>315</v>
      </c>
      <c r="C1214" s="1">
        <f t="shared" si="506"/>
        <v>138384</v>
      </c>
      <c r="D1214" s="3">
        <f>IF(N1214&gt;0, RANK(N1214,(N1214:P1214,Q1214:AE1214)),0)</f>
        <v>2</v>
      </c>
      <c r="E1214" s="3">
        <f>IF(O1214&gt;0,RANK(O1214,(N1214:P1214,Q1214:AE1214)),0)</f>
        <v>1</v>
      </c>
      <c r="F1214" s="3">
        <f>IF(P1214&gt;0,RANK(P1214,(N1214:P1214,Q1214:AE1214)),0)</f>
        <v>4</v>
      </c>
      <c r="G1214" s="1">
        <f t="shared" si="493"/>
        <v>60600</v>
      </c>
      <c r="H1214" s="2">
        <f t="shared" si="494"/>
        <v>0.43791189732917102</v>
      </c>
      <c r="I1214" s="2"/>
      <c r="J1214" s="2">
        <f t="shared" si="507"/>
        <v>0.27298676147531509</v>
      </c>
      <c r="K1214" s="2">
        <f t="shared" si="508"/>
        <v>0.71089865880448611</v>
      </c>
      <c r="L1214" s="2">
        <f t="shared" si="509"/>
        <v>3.7648861140016187E-3</v>
      </c>
      <c r="M1214" s="2">
        <f t="shared" si="510"/>
        <v>1.2349693606197188E-2</v>
      </c>
      <c r="N1214" s="38">
        <v>37777</v>
      </c>
      <c r="O1214" s="38">
        <v>98377</v>
      </c>
      <c r="P1214" s="38">
        <v>521</v>
      </c>
      <c r="Q1214" s="38">
        <v>656</v>
      </c>
      <c r="R1214" s="38">
        <v>445</v>
      </c>
      <c r="S1214" s="38">
        <v>106</v>
      </c>
      <c r="T1214" s="38">
        <v>73</v>
      </c>
      <c r="U1214" s="38">
        <v>118</v>
      </c>
      <c r="V1214" s="38">
        <v>17</v>
      </c>
      <c r="W1214" s="38"/>
      <c r="X1214" s="38">
        <v>176</v>
      </c>
      <c r="Y1214" s="38"/>
      <c r="Z1214" s="38"/>
      <c r="AA1214" s="38"/>
      <c r="AB1214" s="38"/>
      <c r="AC1214" s="38"/>
      <c r="AD1214" s="38">
        <v>118</v>
      </c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  <c r="BA1214" s="3">
        <f>IF(Q1214&gt;0,RANK(Q1214,(N1214:P1214,Q1214:AE1214)),0)</f>
        <v>3</v>
      </c>
      <c r="BB1214" s="3">
        <f>IF(R1214&gt;0,RANK(R1214,(N1214:P1214,Q1214:AE1214)),0)</f>
        <v>5</v>
      </c>
      <c r="BC1214" s="3">
        <f>IF(S1214&gt;0,RANK(S1214,(N1214:P1214,Q1214:AE1214)),0)</f>
        <v>9</v>
      </c>
      <c r="BD1214" s="3">
        <f>IF(T1214&gt;0,RANK(T1214,(N1214:P1214,Q1214:AE1214)),0)</f>
        <v>10</v>
      </c>
      <c r="BE1214" s="2">
        <f t="shared" si="511"/>
        <v>4.7404324199329401E-3</v>
      </c>
      <c r="BF1214" s="2">
        <f t="shared" si="512"/>
        <v>3.215689675106949E-3</v>
      </c>
      <c r="BG1214" s="2">
        <f t="shared" si="513"/>
        <v>7.6598450687940807E-4</v>
      </c>
      <c r="BH1214" s="2">
        <f t="shared" si="514"/>
        <v>5.2751763209619605E-4</v>
      </c>
      <c r="BJ1214" t="s">
        <v>1910</v>
      </c>
      <c r="BK1214" t="s">
        <v>315</v>
      </c>
      <c r="BL1214">
        <v>1</v>
      </c>
      <c r="BN1214">
        <v>0</v>
      </c>
      <c r="BO1214" s="60">
        <v>22</v>
      </c>
      <c r="BP1214" s="62">
        <v>103</v>
      </c>
      <c r="BQ1214" s="66">
        <f t="shared" si="515"/>
        <v>22103</v>
      </c>
      <c r="BR1214" s="66">
        <f t="shared" si="505"/>
        <v>22103</v>
      </c>
      <c r="BS1214" s="3" t="s">
        <v>488</v>
      </c>
    </row>
    <row r="1215" spans="1:71" ht="14" hidden="1" customHeight="1" outlineLevel="1" x14ac:dyDescent="0.2">
      <c r="A1215" t="s">
        <v>526</v>
      </c>
      <c r="B1215" t="s">
        <v>315</v>
      </c>
      <c r="C1215" s="1">
        <f t="shared" si="506"/>
        <v>55104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>IF(P1215&gt;0,RANK(P1215,(N1215:P1215,Q1215:AE1215)),0)</f>
        <v>3</v>
      </c>
      <c r="G1215" s="1">
        <f t="shared" si="493"/>
        <v>20614</v>
      </c>
      <c r="H1215" s="2">
        <f t="shared" si="494"/>
        <v>0.37409262485481998</v>
      </c>
      <c r="I1215" s="2"/>
      <c r="J1215" s="2">
        <f t="shared" si="507"/>
        <v>0.30643873403019745</v>
      </c>
      <c r="K1215" s="2">
        <f t="shared" si="508"/>
        <v>0.68053135888501737</v>
      </c>
      <c r="L1215" s="2">
        <f t="shared" si="509"/>
        <v>3.0124854819976771E-3</v>
      </c>
      <c r="M1215" s="2">
        <f t="shared" si="510"/>
        <v>1.0017421602787454E-2</v>
      </c>
      <c r="N1215" s="38">
        <v>16886</v>
      </c>
      <c r="O1215" s="38">
        <v>37500</v>
      </c>
      <c r="P1215" s="38">
        <v>166</v>
      </c>
      <c r="Q1215" s="38">
        <v>164</v>
      </c>
      <c r="R1215" s="38">
        <v>121</v>
      </c>
      <c r="S1215" s="38">
        <v>27</v>
      </c>
      <c r="T1215" s="38">
        <v>30</v>
      </c>
      <c r="U1215" s="38">
        <v>59</v>
      </c>
      <c r="V1215" s="38">
        <v>12</v>
      </c>
      <c r="W1215" s="38"/>
      <c r="X1215" s="38">
        <v>51</v>
      </c>
      <c r="Y1215" s="38"/>
      <c r="Z1215" s="38"/>
      <c r="AA1215" s="38"/>
      <c r="AB1215" s="38"/>
      <c r="AC1215" s="38"/>
      <c r="AD1215" s="38">
        <v>88</v>
      </c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  <c r="BA1215" s="3">
        <f>IF(Q1215&gt;0,RANK(Q1215,(N1215:P1215,Q1215:AE1215)),0)</f>
        <v>4</v>
      </c>
      <c r="BB1215" s="3">
        <f>IF(R1215&gt;0,RANK(R1215,(N1215:P1215,Q1215:AE1215)),0)</f>
        <v>5</v>
      </c>
      <c r="BC1215" s="3">
        <f>IF(S1215&gt;0,RANK(S1215,(N1215:P1215,Q1215:AE1215)),0)</f>
        <v>10</v>
      </c>
      <c r="BD1215" s="3">
        <f>IF(T1215&gt;0,RANK(T1215,(N1215:P1215,Q1215:AE1215)),0)</f>
        <v>9</v>
      </c>
      <c r="BE1215" s="2">
        <f t="shared" si="511"/>
        <v>2.976190476190476E-3</v>
      </c>
      <c r="BF1215" s="2">
        <f t="shared" si="512"/>
        <v>2.1958478513356564E-3</v>
      </c>
      <c r="BG1215" s="2">
        <f t="shared" si="513"/>
        <v>4.8998257839721253E-4</v>
      </c>
      <c r="BH1215" s="2">
        <f t="shared" si="514"/>
        <v>5.4442508710801391E-4</v>
      </c>
      <c r="BJ1215" t="s">
        <v>526</v>
      </c>
      <c r="BK1215" t="s">
        <v>315</v>
      </c>
      <c r="BN1215">
        <v>0</v>
      </c>
      <c r="BO1215" s="60">
        <v>22</v>
      </c>
      <c r="BP1215" s="62">
        <v>105</v>
      </c>
      <c r="BQ1215" s="66">
        <f t="shared" si="515"/>
        <v>22105</v>
      </c>
      <c r="BR1215" s="66">
        <f t="shared" si="505"/>
        <v>22105</v>
      </c>
      <c r="BS1215" s="3" t="s">
        <v>488</v>
      </c>
    </row>
    <row r="1216" spans="1:71" ht="14" hidden="1" customHeight="1" outlineLevel="1" x14ac:dyDescent="0.2">
      <c r="A1216" t="s">
        <v>696</v>
      </c>
      <c r="B1216" t="s">
        <v>315</v>
      </c>
      <c r="C1216" s="1">
        <f t="shared" si="506"/>
        <v>2128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>IF(P1216&gt;0,RANK(P1216,(N1216:P1216,Q1216:AE1216)),0)</f>
        <v>3</v>
      </c>
      <c r="G1216" s="1">
        <f t="shared" si="493"/>
        <v>91</v>
      </c>
      <c r="H1216" s="2">
        <f t="shared" si="494"/>
        <v>4.2763157894736843E-2</v>
      </c>
      <c r="I1216" s="2"/>
      <c r="J1216" s="2">
        <f t="shared" si="507"/>
        <v>0.47086466165413532</v>
      </c>
      <c r="K1216" s="2">
        <f t="shared" si="508"/>
        <v>0.51362781954887216</v>
      </c>
      <c r="L1216" s="2">
        <f t="shared" si="509"/>
        <v>3.2894736842105261E-3</v>
      </c>
      <c r="M1216" s="2">
        <f t="shared" si="510"/>
        <v>1.2218045112781999E-2</v>
      </c>
      <c r="N1216" s="38">
        <v>1002</v>
      </c>
      <c r="O1216" s="38">
        <v>1093</v>
      </c>
      <c r="P1216" s="38">
        <v>7</v>
      </c>
      <c r="Q1216" s="38">
        <v>4</v>
      </c>
      <c r="R1216" s="38">
        <v>4</v>
      </c>
      <c r="S1216" s="38">
        <v>6</v>
      </c>
      <c r="T1216" s="38">
        <v>3</v>
      </c>
      <c r="U1216" s="38">
        <v>2</v>
      </c>
      <c r="V1216" s="38">
        <v>1</v>
      </c>
      <c r="W1216" s="38"/>
      <c r="X1216" s="38">
        <v>1</v>
      </c>
      <c r="Y1216" s="38"/>
      <c r="Z1216" s="38"/>
      <c r="AA1216" s="38"/>
      <c r="AB1216" s="38"/>
      <c r="AC1216" s="38"/>
      <c r="AD1216" s="38">
        <v>5</v>
      </c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  <c r="BA1216" s="3">
        <f>IF(Q1216&gt;0,RANK(Q1216,(N1216:P1216,Q1216:AE1216)),0)</f>
        <v>6</v>
      </c>
      <c r="BB1216" s="3">
        <f>IF(R1216&gt;0,RANK(R1216,(N1216:P1216,Q1216:AE1216)),0)</f>
        <v>6</v>
      </c>
      <c r="BC1216" s="3">
        <f>IF(S1216&gt;0,RANK(S1216,(N1216:P1216,Q1216:AE1216)),0)</f>
        <v>4</v>
      </c>
      <c r="BD1216" s="3">
        <f>IF(T1216&gt;0,RANK(T1216,(N1216:P1216,Q1216:AE1216)),0)</f>
        <v>8</v>
      </c>
      <c r="BE1216" s="2">
        <f t="shared" si="511"/>
        <v>1.8796992481203006E-3</v>
      </c>
      <c r="BF1216" s="2">
        <f t="shared" si="512"/>
        <v>1.8796992481203006E-3</v>
      </c>
      <c r="BG1216" s="2">
        <f t="shared" si="513"/>
        <v>2.819548872180451E-3</v>
      </c>
      <c r="BH1216" s="2">
        <f t="shared" si="514"/>
        <v>1.4097744360902255E-3</v>
      </c>
      <c r="BJ1216" t="s">
        <v>696</v>
      </c>
      <c r="BK1216" t="s">
        <v>315</v>
      </c>
      <c r="BL1216">
        <v>5</v>
      </c>
      <c r="BN1216">
        <v>0</v>
      </c>
      <c r="BO1216" s="60">
        <v>22</v>
      </c>
      <c r="BP1216" s="62">
        <v>107</v>
      </c>
      <c r="BQ1216" s="66">
        <f t="shared" si="515"/>
        <v>22107</v>
      </c>
      <c r="BR1216" s="66">
        <f t="shared" si="505"/>
        <v>22107</v>
      </c>
      <c r="BS1216" s="3" t="s">
        <v>488</v>
      </c>
    </row>
    <row r="1217" spans="1:88" ht="14" hidden="1" customHeight="1" outlineLevel="1" x14ac:dyDescent="0.2">
      <c r="A1217" t="s">
        <v>1164</v>
      </c>
      <c r="B1217" t="s">
        <v>315</v>
      </c>
      <c r="C1217" s="1">
        <f t="shared" si="506"/>
        <v>41327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>IF(P1217&gt;0,RANK(P1217,(N1217:P1217,Q1217:AE1217)),0)</f>
        <v>3</v>
      </c>
      <c r="G1217" s="1">
        <f t="shared" si="493"/>
        <v>21413</v>
      </c>
      <c r="H1217" s="2">
        <f t="shared" si="494"/>
        <v>0.51813584339535901</v>
      </c>
      <c r="I1217" s="2"/>
      <c r="J1217" s="2">
        <f t="shared" si="507"/>
        <v>0.23476177801437317</v>
      </c>
      <c r="K1217" s="2">
        <f t="shared" si="508"/>
        <v>0.75289762140973215</v>
      </c>
      <c r="L1217" s="2">
        <f t="shared" si="509"/>
        <v>3.3392213323009171E-3</v>
      </c>
      <c r="M1217" s="2">
        <f t="shared" si="510"/>
        <v>9.0013792435937826E-3</v>
      </c>
      <c r="N1217" s="38">
        <v>9702</v>
      </c>
      <c r="O1217" s="38">
        <v>31115</v>
      </c>
      <c r="P1217" s="38">
        <v>138</v>
      </c>
      <c r="Q1217" s="38">
        <v>114</v>
      </c>
      <c r="R1217" s="38">
        <v>97</v>
      </c>
      <c r="S1217" s="38">
        <v>29</v>
      </c>
      <c r="T1217" s="38">
        <v>15</v>
      </c>
      <c r="U1217" s="38">
        <v>25</v>
      </c>
      <c r="V1217" s="38">
        <v>5</v>
      </c>
      <c r="W1217" s="38"/>
      <c r="X1217" s="38">
        <v>45</v>
      </c>
      <c r="Y1217" s="38"/>
      <c r="Z1217" s="38"/>
      <c r="AA1217" s="38"/>
      <c r="AB1217" s="38"/>
      <c r="AC1217" s="38"/>
      <c r="AD1217" s="38">
        <v>42</v>
      </c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  <c r="BA1217" s="3">
        <f>IF(Q1217&gt;0,RANK(Q1217,(N1217:P1217,Q1217:AE1217)),0)</f>
        <v>4</v>
      </c>
      <c r="BB1217" s="3">
        <f>IF(R1217&gt;0,RANK(R1217,(N1217:P1217,Q1217:AE1217)),0)</f>
        <v>5</v>
      </c>
      <c r="BC1217" s="3">
        <f>IF(S1217&gt;0,RANK(S1217,(N1217:P1217,Q1217:AE1217)),0)</f>
        <v>8</v>
      </c>
      <c r="BD1217" s="3">
        <f>IF(T1217&gt;0,RANK(T1217,(N1217:P1217,Q1217:AE1217)),0)</f>
        <v>10</v>
      </c>
      <c r="BE1217" s="2">
        <f t="shared" si="511"/>
        <v>2.7584871875529315E-3</v>
      </c>
      <c r="BF1217" s="2">
        <f t="shared" si="512"/>
        <v>2.3471338350231083E-3</v>
      </c>
      <c r="BG1217" s="2">
        <f t="shared" si="513"/>
        <v>7.0172042490381588E-4</v>
      </c>
      <c r="BH1217" s="2">
        <f t="shared" si="514"/>
        <v>3.6295884046749099E-4</v>
      </c>
      <c r="BJ1217" t="s">
        <v>1164</v>
      </c>
      <c r="BK1217" t="s">
        <v>315</v>
      </c>
      <c r="BL1217">
        <v>3</v>
      </c>
      <c r="BN1217">
        <v>0</v>
      </c>
      <c r="BO1217" s="60">
        <v>22</v>
      </c>
      <c r="BP1217" s="62">
        <v>109</v>
      </c>
      <c r="BQ1217" s="66">
        <f t="shared" si="515"/>
        <v>22109</v>
      </c>
      <c r="BR1217" s="66">
        <f t="shared" si="505"/>
        <v>22109</v>
      </c>
      <c r="BS1217" s="3" t="s">
        <v>488</v>
      </c>
    </row>
    <row r="1218" spans="1:88" ht="14" hidden="1" customHeight="1" outlineLevel="1" x14ac:dyDescent="0.2">
      <c r="A1218" t="s">
        <v>1487</v>
      </c>
      <c r="B1218" t="s">
        <v>315</v>
      </c>
      <c r="C1218" s="1">
        <f t="shared" si="506"/>
        <v>10475</v>
      </c>
      <c r="D1218" s="3">
        <f>IF(N1218&gt;0, RANK(N1218,(N1218:P1218,Q1218:AE1218)),0)</f>
        <v>2</v>
      </c>
      <c r="E1218" s="3">
        <f>IF(O1218&gt;0,RANK(O1218,(N1218:P1218,Q1218:AE1218)),0)</f>
        <v>1</v>
      </c>
      <c r="F1218" s="3">
        <f>IF(P1218&gt;0,RANK(P1218,(N1218:P1218,Q1218:AE1218)),0)</f>
        <v>3</v>
      </c>
      <c r="G1218" s="1">
        <f t="shared" si="493"/>
        <v>5970</v>
      </c>
      <c r="H1218" s="2">
        <f t="shared" si="494"/>
        <v>0.56992840095465391</v>
      </c>
      <c r="I1218" s="2"/>
      <c r="J1218" s="2">
        <f t="shared" si="507"/>
        <v>0.21059665871121719</v>
      </c>
      <c r="K1218" s="2">
        <f t="shared" si="508"/>
        <v>0.78052505966587116</v>
      </c>
      <c r="L1218" s="2">
        <f t="shared" si="509"/>
        <v>2.3866348448687352E-3</v>
      </c>
      <c r="M1218" s="2">
        <f t="shared" si="510"/>
        <v>6.4916467780429749E-3</v>
      </c>
      <c r="N1218" s="38">
        <v>2206</v>
      </c>
      <c r="O1218" s="38">
        <v>8176</v>
      </c>
      <c r="P1218" s="38">
        <v>25</v>
      </c>
      <c r="Q1218" s="38">
        <v>14</v>
      </c>
      <c r="R1218" s="38">
        <v>15</v>
      </c>
      <c r="S1218" s="38">
        <v>6</v>
      </c>
      <c r="T1218" s="38">
        <v>3</v>
      </c>
      <c r="U1218" s="38">
        <v>7</v>
      </c>
      <c r="V1218" s="38">
        <v>6</v>
      </c>
      <c r="W1218" s="38"/>
      <c r="X1218" s="38">
        <v>6</v>
      </c>
      <c r="Y1218" s="38"/>
      <c r="Z1218" s="38"/>
      <c r="AA1218" s="38"/>
      <c r="AB1218" s="38"/>
      <c r="AC1218" s="38"/>
      <c r="AD1218" s="38">
        <v>11</v>
      </c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  <c r="BA1218" s="3">
        <f>IF(Q1218&gt;0,RANK(Q1218,(N1218:P1218,Q1218:AE1218)),0)</f>
        <v>5</v>
      </c>
      <c r="BB1218" s="3">
        <f>IF(R1218&gt;0,RANK(R1218,(N1218:P1218,Q1218:AE1218)),0)</f>
        <v>4</v>
      </c>
      <c r="BC1218" s="3">
        <f>IF(S1218&gt;0,RANK(S1218,(N1218:P1218,Q1218:AE1218)),0)</f>
        <v>8</v>
      </c>
      <c r="BD1218" s="3">
        <f>IF(T1218&gt;0,RANK(T1218,(N1218:P1218,Q1218:AE1218)),0)</f>
        <v>11</v>
      </c>
      <c r="BE1218" s="2">
        <f t="shared" si="511"/>
        <v>1.3365155131264917E-3</v>
      </c>
      <c r="BF1218" s="2">
        <f t="shared" si="512"/>
        <v>1.431980906921241E-3</v>
      </c>
      <c r="BG1218" s="2">
        <f t="shared" si="513"/>
        <v>5.7279236276849637E-4</v>
      </c>
      <c r="BH1218" s="2">
        <f t="shared" si="514"/>
        <v>2.8639618138424818E-4</v>
      </c>
      <c r="BJ1218" t="s">
        <v>1487</v>
      </c>
      <c r="BK1218" t="s">
        <v>315</v>
      </c>
      <c r="BL1218">
        <v>4</v>
      </c>
      <c r="BN1218">
        <v>0</v>
      </c>
      <c r="BO1218" s="60">
        <v>22</v>
      </c>
      <c r="BP1218" s="62">
        <v>111</v>
      </c>
      <c r="BQ1218" s="66">
        <f t="shared" si="515"/>
        <v>22111</v>
      </c>
      <c r="BR1218" s="66">
        <f t="shared" si="505"/>
        <v>22111</v>
      </c>
      <c r="BS1218" s="3" t="s">
        <v>488</v>
      </c>
    </row>
    <row r="1219" spans="1:88" ht="14" hidden="1" customHeight="1" outlineLevel="1" x14ac:dyDescent="0.2">
      <c r="A1219" t="s">
        <v>1548</v>
      </c>
      <c r="B1219" t="s">
        <v>315</v>
      </c>
      <c r="C1219" s="1">
        <f t="shared" si="506"/>
        <v>26429</v>
      </c>
      <c r="D1219" s="3">
        <f>IF(N1219&gt;0, RANK(N1219,(N1219:P1219,Q1219:AE1219)),0)</f>
        <v>2</v>
      </c>
      <c r="E1219" s="3">
        <f>IF(O1219&gt;0,RANK(O1219,(N1219:P1219,Q1219:AE1219)),0)</f>
        <v>1</v>
      </c>
      <c r="F1219" s="3">
        <f>IF(P1219&gt;0,RANK(P1219,(N1219:P1219,Q1219:AE1219)),0)</f>
        <v>3</v>
      </c>
      <c r="G1219" s="1">
        <f t="shared" si="493"/>
        <v>16873</v>
      </c>
      <c r="H1219" s="2">
        <f t="shared" si="494"/>
        <v>0.63842748495970336</v>
      </c>
      <c r="I1219" s="2"/>
      <c r="J1219" s="2">
        <f t="shared" si="507"/>
        <v>0.17545120889931515</v>
      </c>
      <c r="K1219" s="2">
        <f t="shared" si="508"/>
        <v>0.81387869385901845</v>
      </c>
      <c r="L1219" s="2">
        <f t="shared" si="509"/>
        <v>2.9134662681145713E-3</v>
      </c>
      <c r="M1219" s="2">
        <f t="shared" si="510"/>
        <v>7.7566309735517718E-3</v>
      </c>
      <c r="N1219" s="38">
        <v>4637</v>
      </c>
      <c r="O1219" s="38">
        <v>21510</v>
      </c>
      <c r="P1219" s="38">
        <v>77</v>
      </c>
      <c r="Q1219" s="38">
        <v>61</v>
      </c>
      <c r="R1219" s="38">
        <v>45</v>
      </c>
      <c r="S1219" s="38">
        <v>11</v>
      </c>
      <c r="T1219" s="38">
        <v>5</v>
      </c>
      <c r="U1219" s="38">
        <v>13</v>
      </c>
      <c r="V1219" s="38">
        <v>5</v>
      </c>
      <c r="W1219" s="38"/>
      <c r="X1219" s="38">
        <v>25</v>
      </c>
      <c r="Y1219" s="38"/>
      <c r="Z1219" s="38"/>
      <c r="AA1219" s="38"/>
      <c r="AB1219" s="38"/>
      <c r="AC1219" s="38"/>
      <c r="AD1219" s="38">
        <v>40</v>
      </c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  <c r="BA1219" s="3">
        <f>IF(Q1219&gt;0,RANK(Q1219,(N1219:P1219,Q1219:AE1219)),0)</f>
        <v>4</v>
      </c>
      <c r="BB1219" s="3">
        <f>IF(R1219&gt;0,RANK(R1219,(N1219:P1219,Q1219:AE1219)),0)</f>
        <v>5</v>
      </c>
      <c r="BC1219" s="3">
        <f>IF(S1219&gt;0,RANK(S1219,(N1219:P1219,Q1219:AE1219)),0)</f>
        <v>9</v>
      </c>
      <c r="BD1219" s="3">
        <f>IF(T1219&gt;0,RANK(T1219,(N1219:P1219,Q1219:AE1219)),0)</f>
        <v>10</v>
      </c>
      <c r="BE1219" s="2">
        <f t="shared" si="511"/>
        <v>2.3080706799349202E-3</v>
      </c>
      <c r="BF1219" s="2">
        <f t="shared" si="512"/>
        <v>1.7026750917552688E-3</v>
      </c>
      <c r="BG1219" s="2">
        <f t="shared" si="513"/>
        <v>4.1620946687351013E-4</v>
      </c>
      <c r="BH1219" s="2">
        <f t="shared" si="514"/>
        <v>1.8918612130614098E-4</v>
      </c>
      <c r="BJ1219" t="s">
        <v>1548</v>
      </c>
      <c r="BK1219" t="s">
        <v>315</v>
      </c>
      <c r="BL1219">
        <v>3</v>
      </c>
      <c r="BN1219">
        <v>0</v>
      </c>
      <c r="BO1219" s="60">
        <v>22</v>
      </c>
      <c r="BP1219" s="62">
        <v>113</v>
      </c>
      <c r="BQ1219" s="66">
        <f t="shared" si="515"/>
        <v>22113</v>
      </c>
      <c r="BR1219" s="66">
        <f t="shared" si="505"/>
        <v>22113</v>
      </c>
      <c r="BS1219" s="3" t="s">
        <v>488</v>
      </c>
    </row>
    <row r="1220" spans="1:88" ht="14" hidden="1" customHeight="1" outlineLevel="1" x14ac:dyDescent="0.2">
      <c r="A1220" t="s">
        <v>1829</v>
      </c>
      <c r="B1220" t="s">
        <v>315</v>
      </c>
      <c r="C1220" s="1">
        <f t="shared" si="506"/>
        <v>16149</v>
      </c>
      <c r="D1220" s="3">
        <f>IF(N1220&gt;0, RANK(N1220,(N1220:P1220,Q1220:AE1220)),0)</f>
        <v>2</v>
      </c>
      <c r="E1220" s="3">
        <f>IF(O1220&gt;0,RANK(O1220,(N1220:P1220,Q1220:AE1220)),0)</f>
        <v>1</v>
      </c>
      <c r="F1220" s="3">
        <f>IF(P1220&gt;0,RANK(P1220,(N1220:P1220,Q1220:AE1220)),0)</f>
        <v>4</v>
      </c>
      <c r="G1220" s="1">
        <f t="shared" si="493"/>
        <v>10961</v>
      </c>
      <c r="H1220" s="2">
        <f t="shared" si="494"/>
        <v>0.67874171775342129</v>
      </c>
      <c r="I1220" s="2"/>
      <c r="J1220" s="2">
        <f t="shared" si="507"/>
        <v>0.15561335067186824</v>
      </c>
      <c r="K1220" s="2">
        <f t="shared" si="508"/>
        <v>0.8343550684252895</v>
      </c>
      <c r="L1220" s="2">
        <f t="shared" si="509"/>
        <v>2.4769335562573533E-3</v>
      </c>
      <c r="M1220" s="2">
        <f t="shared" si="510"/>
        <v>7.554647346584932E-3</v>
      </c>
      <c r="N1220" s="38">
        <v>2513</v>
      </c>
      <c r="O1220" s="38">
        <v>13474</v>
      </c>
      <c r="P1220" s="38">
        <v>40</v>
      </c>
      <c r="Q1220" s="38">
        <v>50</v>
      </c>
      <c r="R1220" s="38">
        <v>28</v>
      </c>
      <c r="S1220" s="38">
        <v>8</v>
      </c>
      <c r="T1220" s="38">
        <v>2</v>
      </c>
      <c r="U1220" s="38">
        <v>4</v>
      </c>
      <c r="V1220" s="38">
        <v>0</v>
      </c>
      <c r="W1220" s="38"/>
      <c r="X1220" s="38">
        <v>11</v>
      </c>
      <c r="Y1220" s="38"/>
      <c r="Z1220" s="38"/>
      <c r="AA1220" s="38"/>
      <c r="AB1220" s="38"/>
      <c r="AC1220" s="38"/>
      <c r="AD1220" s="38">
        <v>19</v>
      </c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  <c r="BA1220" s="3">
        <f>IF(Q1220&gt;0,RANK(Q1220,(N1220:P1220,Q1220:AE1220)),0)</f>
        <v>3</v>
      </c>
      <c r="BB1220" s="3">
        <f>IF(R1220&gt;0,RANK(R1220,(N1220:P1220,Q1220:AE1220)),0)</f>
        <v>5</v>
      </c>
      <c r="BC1220" s="3">
        <f>IF(S1220&gt;0,RANK(S1220,(N1220:P1220,Q1220:AE1220)),0)</f>
        <v>8</v>
      </c>
      <c r="BD1220" s="3">
        <f>IF(T1220&gt;0,RANK(T1220,(N1220:P1220,Q1220:AE1220)),0)</f>
        <v>10</v>
      </c>
      <c r="BE1220" s="2">
        <f t="shared" si="511"/>
        <v>3.0961669453216916E-3</v>
      </c>
      <c r="BF1220" s="2">
        <f t="shared" si="512"/>
        <v>1.7338534893801473E-3</v>
      </c>
      <c r="BG1220" s="2">
        <f t="shared" si="513"/>
        <v>4.953867112514707E-4</v>
      </c>
      <c r="BH1220" s="2">
        <f t="shared" si="514"/>
        <v>1.2384667781286768E-4</v>
      </c>
      <c r="BJ1220" t="s">
        <v>1829</v>
      </c>
      <c r="BK1220" t="s">
        <v>315</v>
      </c>
      <c r="BL1220">
        <v>4</v>
      </c>
      <c r="BN1220">
        <v>0</v>
      </c>
      <c r="BO1220" s="60">
        <v>22</v>
      </c>
      <c r="BP1220" s="62">
        <v>115</v>
      </c>
      <c r="BQ1220" s="66">
        <f t="shared" si="515"/>
        <v>22115</v>
      </c>
      <c r="BR1220" s="66">
        <f t="shared" si="505"/>
        <v>22115</v>
      </c>
      <c r="BS1220" s="3" t="s">
        <v>488</v>
      </c>
    </row>
    <row r="1221" spans="1:88" ht="14" hidden="1" customHeight="1" outlineLevel="1" x14ac:dyDescent="0.2">
      <c r="A1221" t="s">
        <v>674</v>
      </c>
      <c r="B1221" t="s">
        <v>315</v>
      </c>
      <c r="C1221" s="1">
        <f t="shared" si="506"/>
        <v>18455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>IF(P1221&gt;0,RANK(P1221,(N1221:P1221,Q1221:AE1221)),0)</f>
        <v>3</v>
      </c>
      <c r="G1221" s="1">
        <f t="shared" si="493"/>
        <v>7435</v>
      </c>
      <c r="H1221" s="2">
        <f t="shared" si="494"/>
        <v>0.40287185044703333</v>
      </c>
      <c r="I1221" s="2"/>
      <c r="J1221" s="2">
        <f t="shared" si="507"/>
        <v>0.29319967488485504</v>
      </c>
      <c r="K1221" s="2">
        <f t="shared" si="508"/>
        <v>0.69607152533188843</v>
      </c>
      <c r="L1221" s="2">
        <f t="shared" si="509"/>
        <v>2.9260363045245192E-3</v>
      </c>
      <c r="M1221" s="2">
        <f t="shared" si="510"/>
        <v>7.8027634787319515E-3</v>
      </c>
      <c r="N1221" s="38">
        <v>5411</v>
      </c>
      <c r="O1221" s="38">
        <v>12846</v>
      </c>
      <c r="P1221" s="38">
        <v>54</v>
      </c>
      <c r="Q1221" s="38">
        <v>30</v>
      </c>
      <c r="R1221" s="38">
        <v>32</v>
      </c>
      <c r="S1221" s="38">
        <v>9</v>
      </c>
      <c r="T1221" s="38">
        <v>4</v>
      </c>
      <c r="U1221" s="38">
        <v>22</v>
      </c>
      <c r="V1221" s="38">
        <v>5</v>
      </c>
      <c r="W1221" s="38"/>
      <c r="X1221" s="38">
        <v>14</v>
      </c>
      <c r="Y1221" s="38"/>
      <c r="Z1221" s="38"/>
      <c r="AA1221" s="38"/>
      <c r="AB1221" s="38"/>
      <c r="AC1221" s="38"/>
      <c r="AD1221" s="38">
        <v>28</v>
      </c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  <c r="BA1221" s="3">
        <f>IF(Q1221&gt;0,RANK(Q1221,(N1221:P1221,Q1221:AE1221)),0)</f>
        <v>5</v>
      </c>
      <c r="BB1221" s="3">
        <f>IF(R1221&gt;0,RANK(R1221,(N1221:P1221,Q1221:AE1221)),0)</f>
        <v>4</v>
      </c>
      <c r="BC1221" s="3">
        <f>IF(S1221&gt;0,RANK(S1221,(N1221:P1221,Q1221:AE1221)),0)</f>
        <v>9</v>
      </c>
      <c r="BD1221" s="3">
        <f>IF(T1221&gt;0,RANK(T1221,(N1221:P1221,Q1221:AE1221)),0)</f>
        <v>11</v>
      </c>
      <c r="BE1221" s="2">
        <f t="shared" si="511"/>
        <v>1.625575724735844E-3</v>
      </c>
      <c r="BF1221" s="2">
        <f t="shared" si="512"/>
        <v>1.7339474397182336E-3</v>
      </c>
      <c r="BG1221" s="2">
        <f t="shared" si="513"/>
        <v>4.8767271742075321E-4</v>
      </c>
      <c r="BH1221" s="2">
        <f t="shared" si="514"/>
        <v>2.167434299647792E-4</v>
      </c>
      <c r="BJ1221" t="s">
        <v>674</v>
      </c>
      <c r="BK1221" t="s">
        <v>315</v>
      </c>
      <c r="BL1221">
        <v>5</v>
      </c>
      <c r="BN1221">
        <v>0</v>
      </c>
      <c r="BO1221" s="60">
        <v>22</v>
      </c>
      <c r="BP1221" s="62">
        <v>117</v>
      </c>
      <c r="BQ1221" s="66">
        <f t="shared" si="515"/>
        <v>22117</v>
      </c>
      <c r="BR1221" s="66">
        <f t="shared" si="505"/>
        <v>22117</v>
      </c>
      <c r="BS1221" s="3" t="s">
        <v>488</v>
      </c>
    </row>
    <row r="1222" spans="1:88" ht="14" hidden="1" customHeight="1" outlineLevel="1" x14ac:dyDescent="0.2">
      <c r="A1222" t="s">
        <v>679</v>
      </c>
      <c r="B1222" t="s">
        <v>315</v>
      </c>
      <c r="C1222" s="1">
        <f t="shared" si="506"/>
        <v>16205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>IF(P1222&gt;0,RANK(P1222,(N1222:P1222,Q1222:AE1222)),0)</f>
        <v>4</v>
      </c>
      <c r="G1222" s="1">
        <f t="shared" si="493"/>
        <v>5912</v>
      </c>
      <c r="H1222" s="2">
        <f t="shared" si="494"/>
        <v>0.36482567108917002</v>
      </c>
      <c r="I1222" s="2"/>
      <c r="J1222" s="2">
        <f t="shared" si="507"/>
        <v>0.31181734032705954</v>
      </c>
      <c r="K1222" s="2">
        <f t="shared" si="508"/>
        <v>0.67664301141622951</v>
      </c>
      <c r="L1222" s="2">
        <f t="shared" si="509"/>
        <v>2.776920703486578E-3</v>
      </c>
      <c r="M1222" s="2">
        <f t="shared" si="510"/>
        <v>8.7627275532243653E-3</v>
      </c>
      <c r="N1222" s="38">
        <v>5053</v>
      </c>
      <c r="O1222" s="38">
        <v>10965</v>
      </c>
      <c r="P1222" s="38">
        <v>45</v>
      </c>
      <c r="Q1222" s="38">
        <v>32</v>
      </c>
      <c r="R1222" s="38">
        <v>19</v>
      </c>
      <c r="S1222" s="38">
        <v>6</v>
      </c>
      <c r="T1222" s="38">
        <v>5</v>
      </c>
      <c r="U1222" s="38">
        <v>14</v>
      </c>
      <c r="V1222" s="38">
        <v>5</v>
      </c>
      <c r="W1222" s="38"/>
      <c r="X1222" s="38">
        <v>10</v>
      </c>
      <c r="Y1222" s="38"/>
      <c r="Z1222" s="38"/>
      <c r="AA1222" s="38"/>
      <c r="AB1222" s="38"/>
      <c r="AC1222" s="38"/>
      <c r="AD1222" s="38">
        <v>51</v>
      </c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  <c r="BA1222" s="3">
        <f>IF(Q1222&gt;0,RANK(Q1222,(N1222:P1222,Q1222:AE1222)),0)</f>
        <v>5</v>
      </c>
      <c r="BB1222" s="3">
        <f>IF(R1222&gt;0,RANK(R1222,(N1222:P1222,Q1222:AE1222)),0)</f>
        <v>6</v>
      </c>
      <c r="BC1222" s="3">
        <f>IF(S1222&gt;0,RANK(S1222,(N1222:P1222,Q1222:AE1222)),0)</f>
        <v>9</v>
      </c>
      <c r="BD1222" s="3">
        <f>IF(T1222&gt;0,RANK(T1222,(N1222:P1222,Q1222:AE1222)),0)</f>
        <v>10</v>
      </c>
      <c r="BE1222" s="2">
        <f t="shared" si="511"/>
        <v>1.9746991669237889E-3</v>
      </c>
      <c r="BF1222" s="2">
        <f t="shared" si="512"/>
        <v>1.1724776303609996E-3</v>
      </c>
      <c r="BG1222" s="2">
        <f t="shared" si="513"/>
        <v>3.7025609379821042E-4</v>
      </c>
      <c r="BH1222" s="2">
        <f t="shared" si="514"/>
        <v>3.0854674483184202E-4</v>
      </c>
      <c r="BJ1222" t="s">
        <v>679</v>
      </c>
      <c r="BK1222" t="s">
        <v>315</v>
      </c>
      <c r="BL1222">
        <v>4</v>
      </c>
      <c r="BN1222">
        <v>0</v>
      </c>
      <c r="BO1222" s="60">
        <v>22</v>
      </c>
      <c r="BP1222" s="62">
        <v>119</v>
      </c>
      <c r="BQ1222" s="66">
        <f t="shared" si="515"/>
        <v>22119</v>
      </c>
      <c r="BR1222" s="66">
        <f t="shared" si="505"/>
        <v>22119</v>
      </c>
      <c r="BS1222" s="3" t="s">
        <v>488</v>
      </c>
    </row>
    <row r="1223" spans="1:88" ht="14" hidden="1" customHeight="1" outlineLevel="1" x14ac:dyDescent="0.2">
      <c r="A1223" t="s">
        <v>1377</v>
      </c>
      <c r="B1223" t="s">
        <v>315</v>
      </c>
      <c r="C1223" s="1">
        <f t="shared" si="506"/>
        <v>13836</v>
      </c>
      <c r="D1223" s="3">
        <f>IF(N1223&gt;0, RANK(N1223,(N1223:P1223,Q1223:AE1223)),0)</f>
        <v>2</v>
      </c>
      <c r="E1223" s="3">
        <f>IF(O1223&gt;0,RANK(O1223,(N1223:P1223,Q1223:AE1223)),0)</f>
        <v>1</v>
      </c>
      <c r="F1223" s="3">
        <f>IF(P1223&gt;0,RANK(P1223,(N1223:P1223,Q1223:AE1223)),0)</f>
        <v>3</v>
      </c>
      <c r="G1223" s="1">
        <f t="shared" ref="G1223:G1287" si="516">IF(C1223&gt;0,MAX(N1223:P1223)-LARGE(N1223:P1223,2),0)</f>
        <v>1619</v>
      </c>
      <c r="H1223" s="2">
        <f t="shared" ref="H1223:H1287" si="517">IF(C1223&gt;0,G1223/C1223,0)</f>
        <v>0.117013587742122</v>
      </c>
      <c r="I1223" s="2"/>
      <c r="J1223" s="2">
        <f t="shared" si="507"/>
        <v>0.43422954611159292</v>
      </c>
      <c r="K1223" s="2">
        <f t="shared" si="508"/>
        <v>0.55124313385371493</v>
      </c>
      <c r="L1223" s="2">
        <f t="shared" si="509"/>
        <v>3.7583116507661175E-3</v>
      </c>
      <c r="M1223" s="2">
        <f t="shared" si="510"/>
        <v>1.076900838392603E-2</v>
      </c>
      <c r="N1223" s="38">
        <v>6008</v>
      </c>
      <c r="O1223" s="38">
        <v>7627</v>
      </c>
      <c r="P1223" s="38">
        <v>52</v>
      </c>
      <c r="Q1223" s="38">
        <v>40</v>
      </c>
      <c r="R1223" s="38">
        <v>30</v>
      </c>
      <c r="S1223" s="38">
        <v>6</v>
      </c>
      <c r="T1223" s="38">
        <v>8</v>
      </c>
      <c r="U1223" s="38">
        <v>28</v>
      </c>
      <c r="V1223" s="38">
        <v>4</v>
      </c>
      <c r="W1223" s="38"/>
      <c r="X1223" s="38">
        <v>12</v>
      </c>
      <c r="Y1223" s="38"/>
      <c r="Z1223" s="38"/>
      <c r="AA1223" s="38"/>
      <c r="AB1223" s="38"/>
      <c r="AC1223" s="38"/>
      <c r="AD1223" s="38">
        <v>21</v>
      </c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  <c r="BA1223" s="3">
        <f>IF(Q1223&gt;0,RANK(Q1223,(N1223:P1223,Q1223:AE1223)),0)</f>
        <v>4</v>
      </c>
      <c r="BB1223" s="3">
        <f>IF(R1223&gt;0,RANK(R1223,(N1223:P1223,Q1223:AE1223)),0)</f>
        <v>5</v>
      </c>
      <c r="BC1223" s="3">
        <f>IF(S1223&gt;0,RANK(S1223,(N1223:P1223,Q1223:AE1223)),0)</f>
        <v>10</v>
      </c>
      <c r="BD1223" s="3">
        <f>IF(T1223&gt;0,RANK(T1223,(N1223:P1223,Q1223:AE1223)),0)</f>
        <v>9</v>
      </c>
      <c r="BE1223" s="2">
        <f t="shared" si="511"/>
        <v>2.8910089621277824E-3</v>
      </c>
      <c r="BF1223" s="2">
        <f t="shared" si="512"/>
        <v>2.1682567215958368E-3</v>
      </c>
      <c r="BG1223" s="2">
        <f t="shared" si="513"/>
        <v>4.3365134431916737E-4</v>
      </c>
      <c r="BH1223" s="2">
        <f t="shared" si="514"/>
        <v>5.7820179242555657E-4</v>
      </c>
      <c r="BJ1223" t="s">
        <v>1377</v>
      </c>
      <c r="BK1223" t="s">
        <v>315</v>
      </c>
      <c r="BL1223">
        <v>6</v>
      </c>
      <c r="BN1223">
        <v>0</v>
      </c>
      <c r="BO1223" s="60">
        <v>22</v>
      </c>
      <c r="BP1223" s="62">
        <v>121</v>
      </c>
      <c r="BQ1223" s="66">
        <f t="shared" si="515"/>
        <v>22121</v>
      </c>
      <c r="BR1223" s="66">
        <f t="shared" si="505"/>
        <v>22121</v>
      </c>
      <c r="BS1223" s="3" t="s">
        <v>488</v>
      </c>
    </row>
    <row r="1224" spans="1:88" ht="14" hidden="1" customHeight="1" outlineLevel="1" x14ac:dyDescent="0.2">
      <c r="A1224" t="s">
        <v>2127</v>
      </c>
      <c r="B1224" t="s">
        <v>315</v>
      </c>
      <c r="C1224" s="1">
        <f t="shared" si="506"/>
        <v>4603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>IF(P1224&gt;0,RANK(P1224,(N1224:P1224,Q1224:AE1224)),0)</f>
        <v>3</v>
      </c>
      <c r="G1224" s="1">
        <f t="shared" si="516"/>
        <v>3408</v>
      </c>
      <c r="H1224" s="2">
        <f t="shared" si="517"/>
        <v>0.74038670432326747</v>
      </c>
      <c r="I1224" s="2"/>
      <c r="J1224" s="2">
        <f t="shared" si="507"/>
        <v>0.12557028025200956</v>
      </c>
      <c r="K1224" s="2">
        <f t="shared" si="508"/>
        <v>0.86595698457527703</v>
      </c>
      <c r="L1224" s="2">
        <f t="shared" si="509"/>
        <v>2.6069954377579839E-3</v>
      </c>
      <c r="M1224" s="2">
        <f t="shared" si="510"/>
        <v>5.8657397349554247E-3</v>
      </c>
      <c r="N1224" s="38">
        <v>578</v>
      </c>
      <c r="O1224" s="38">
        <v>3986</v>
      </c>
      <c r="P1224" s="38">
        <v>12</v>
      </c>
      <c r="Q1224" s="38">
        <v>7</v>
      </c>
      <c r="R1224" s="38">
        <v>2</v>
      </c>
      <c r="S1224" s="38">
        <v>3</v>
      </c>
      <c r="T1224" s="38">
        <v>1</v>
      </c>
      <c r="U1224" s="38">
        <v>2</v>
      </c>
      <c r="V1224" s="38">
        <v>0</v>
      </c>
      <c r="W1224" s="38"/>
      <c r="X1224" s="38">
        <v>3</v>
      </c>
      <c r="Y1224" s="38"/>
      <c r="Z1224" s="38"/>
      <c r="AA1224" s="38"/>
      <c r="AB1224" s="38"/>
      <c r="AC1224" s="38"/>
      <c r="AD1224" s="38">
        <v>9</v>
      </c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  <c r="BA1224" s="3">
        <f>IF(Q1224&gt;0,RANK(Q1224,(N1224:P1224,Q1224:AE1224)),0)</f>
        <v>5</v>
      </c>
      <c r="BB1224" s="3">
        <f>IF(R1224&gt;0,RANK(R1224,(N1224:P1224,Q1224:AE1224)),0)</f>
        <v>8</v>
      </c>
      <c r="BC1224" s="3">
        <f>IF(S1224&gt;0,RANK(S1224,(N1224:P1224,Q1224:AE1224)),0)</f>
        <v>6</v>
      </c>
      <c r="BD1224" s="3">
        <f>IF(T1224&gt;0,RANK(T1224,(N1224:P1224,Q1224:AE1224)),0)</f>
        <v>10</v>
      </c>
      <c r="BE1224" s="2">
        <f t="shared" si="511"/>
        <v>1.5207473386921572E-3</v>
      </c>
      <c r="BF1224" s="2">
        <f t="shared" si="512"/>
        <v>4.3449923962633063E-4</v>
      </c>
      <c r="BG1224" s="2">
        <f t="shared" si="513"/>
        <v>6.5174885943949598E-4</v>
      </c>
      <c r="BH1224" s="2">
        <f t="shared" si="514"/>
        <v>2.1724961981316532E-4</v>
      </c>
      <c r="BJ1224" t="s">
        <v>2127</v>
      </c>
      <c r="BK1224" t="s">
        <v>315</v>
      </c>
      <c r="BL1224">
        <v>5</v>
      </c>
      <c r="BN1224">
        <v>0</v>
      </c>
      <c r="BO1224" s="60">
        <v>22</v>
      </c>
      <c r="BP1224" s="62">
        <v>123</v>
      </c>
      <c r="BQ1224" s="66">
        <f t="shared" si="515"/>
        <v>22123</v>
      </c>
      <c r="BR1224" s="66">
        <f t="shared" si="505"/>
        <v>22123</v>
      </c>
      <c r="BS1224" s="3" t="s">
        <v>488</v>
      </c>
    </row>
    <row r="1225" spans="1:88" ht="14" hidden="1" customHeight="1" outlineLevel="1" x14ac:dyDescent="0.2">
      <c r="A1225" t="s">
        <v>2210</v>
      </c>
      <c r="B1225" t="s">
        <v>315</v>
      </c>
      <c r="C1225" s="1">
        <f t="shared" si="506"/>
        <v>6008</v>
      </c>
      <c r="D1225" s="3">
        <f>IF(N1225&gt;0, RANK(N1225,(N1225:P1225,Q1225:AE1225)),0)</f>
        <v>2</v>
      </c>
      <c r="E1225" s="3">
        <f>IF(O1225&gt;0,RANK(O1225,(N1225:P1225,Q1225:AE1225)),0)</f>
        <v>1</v>
      </c>
      <c r="F1225" s="3">
        <f>IF(P1225&gt;0,RANK(P1225,(N1225:P1225,Q1225:AE1225)),0)</f>
        <v>4</v>
      </c>
      <c r="G1225" s="1">
        <f t="shared" si="516"/>
        <v>1919</v>
      </c>
      <c r="H1225" s="2">
        <f t="shared" si="517"/>
        <v>0.31940745672436749</v>
      </c>
      <c r="I1225" s="2"/>
      <c r="J1225" s="2">
        <f t="shared" si="507"/>
        <v>0.33355525965379496</v>
      </c>
      <c r="K1225" s="2">
        <f t="shared" si="508"/>
        <v>0.6529627163781625</v>
      </c>
      <c r="L1225" s="2">
        <f t="shared" si="509"/>
        <v>3.3288948069241011E-3</v>
      </c>
      <c r="M1225" s="2">
        <f t="shared" si="510"/>
        <v>1.0153129161118444E-2</v>
      </c>
      <c r="N1225" s="38">
        <v>2004</v>
      </c>
      <c r="O1225" s="38">
        <v>3923</v>
      </c>
      <c r="P1225" s="38">
        <v>20</v>
      </c>
      <c r="Q1225" s="38">
        <v>24</v>
      </c>
      <c r="R1225" s="38">
        <v>12</v>
      </c>
      <c r="S1225" s="38">
        <v>2</v>
      </c>
      <c r="T1225" s="38">
        <v>1</v>
      </c>
      <c r="U1225" s="38">
        <v>4</v>
      </c>
      <c r="V1225" s="38">
        <v>1</v>
      </c>
      <c r="W1225" s="38"/>
      <c r="X1225" s="38">
        <v>7</v>
      </c>
      <c r="Y1225" s="38"/>
      <c r="Z1225" s="38"/>
      <c r="AA1225" s="38"/>
      <c r="AB1225" s="38"/>
      <c r="AC1225" s="38"/>
      <c r="AD1225" s="38">
        <v>10</v>
      </c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  <c r="BA1225" s="3">
        <f>IF(Q1225&gt;0,RANK(Q1225,(N1225:P1225,Q1225:AE1225)),0)</f>
        <v>3</v>
      </c>
      <c r="BB1225" s="3">
        <f>IF(R1225&gt;0,RANK(R1225,(N1225:P1225,Q1225:AE1225)),0)</f>
        <v>5</v>
      </c>
      <c r="BC1225" s="3">
        <f>IF(S1225&gt;0,RANK(S1225,(N1225:P1225,Q1225:AE1225)),0)</f>
        <v>9</v>
      </c>
      <c r="BD1225" s="3">
        <f>IF(T1225&gt;0,RANK(T1225,(N1225:P1225,Q1225:AE1225)),0)</f>
        <v>10</v>
      </c>
      <c r="BE1225" s="2">
        <f t="shared" si="511"/>
        <v>3.9946737683089215E-3</v>
      </c>
      <c r="BF1225" s="2">
        <f t="shared" si="512"/>
        <v>1.9973368841544607E-3</v>
      </c>
      <c r="BG1225" s="2">
        <f t="shared" si="513"/>
        <v>3.3288948069241014E-4</v>
      </c>
      <c r="BH1225" s="2">
        <f t="shared" si="514"/>
        <v>1.6644474034620507E-4</v>
      </c>
      <c r="BJ1225" t="s">
        <v>2210</v>
      </c>
      <c r="BK1225" t="s">
        <v>315</v>
      </c>
      <c r="BL1225">
        <v>5</v>
      </c>
      <c r="BN1225">
        <v>0</v>
      </c>
      <c r="BO1225" s="60">
        <v>22</v>
      </c>
      <c r="BP1225" s="62">
        <v>125</v>
      </c>
      <c r="BQ1225" s="66">
        <f t="shared" si="515"/>
        <v>22125</v>
      </c>
      <c r="BR1225" s="66">
        <f t="shared" si="505"/>
        <v>22125</v>
      </c>
      <c r="BS1225" s="3" t="s">
        <v>488</v>
      </c>
    </row>
    <row r="1226" spans="1:88" ht="14" hidden="1" customHeight="1" outlineLevel="1" x14ac:dyDescent="0.2">
      <c r="A1226" t="s">
        <v>1417</v>
      </c>
      <c r="B1226" t="s">
        <v>315</v>
      </c>
      <c r="C1226" s="1">
        <f t="shared" si="506"/>
        <v>5781</v>
      </c>
      <c r="D1226" s="3">
        <f>IF(N1226&gt;0, RANK(N1226,(N1226:P1226,Q1226:AE1226)),0)</f>
        <v>2</v>
      </c>
      <c r="E1226" s="3">
        <f>IF(O1226&gt;0,RANK(O1226,(N1226:P1226,Q1226:AE1226)),0)</f>
        <v>1</v>
      </c>
      <c r="F1226" s="3">
        <f>IF(P1226&gt;0,RANK(P1226,(N1226:P1226,Q1226:AE1226)),0)</f>
        <v>3</v>
      </c>
      <c r="G1226" s="1">
        <f t="shared" si="516"/>
        <v>3145</v>
      </c>
      <c r="H1226" s="2">
        <f t="shared" si="517"/>
        <v>0.54402352534163645</v>
      </c>
      <c r="I1226" s="2"/>
      <c r="J1226" s="2">
        <f t="shared" si="507"/>
        <v>0.22349074554575332</v>
      </c>
      <c r="K1226" s="2">
        <f t="shared" si="508"/>
        <v>0.76751427088738977</v>
      </c>
      <c r="L1226" s="2">
        <f t="shared" si="509"/>
        <v>1.9027849852966616E-3</v>
      </c>
      <c r="M1226" s="2">
        <f t="shared" si="510"/>
        <v>7.0921985815602454E-3</v>
      </c>
      <c r="N1226" s="38">
        <v>1292</v>
      </c>
      <c r="O1226" s="38">
        <v>4437</v>
      </c>
      <c r="P1226" s="38">
        <v>11</v>
      </c>
      <c r="Q1226" s="38">
        <v>8</v>
      </c>
      <c r="R1226" s="38">
        <v>5</v>
      </c>
      <c r="S1226" s="38">
        <v>7</v>
      </c>
      <c r="T1226" s="38">
        <v>4</v>
      </c>
      <c r="U1226" s="38">
        <v>4</v>
      </c>
      <c r="V1226" s="38">
        <v>1</v>
      </c>
      <c r="W1226" s="38"/>
      <c r="X1226" s="38">
        <v>4</v>
      </c>
      <c r="Y1226" s="38"/>
      <c r="Z1226" s="38"/>
      <c r="AA1226" s="38"/>
      <c r="AB1226" s="38"/>
      <c r="AC1226" s="38"/>
      <c r="AD1226" s="38">
        <v>8</v>
      </c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  <c r="BA1226" s="3">
        <f>IF(Q1226&gt;0,RANK(Q1226,(N1226:P1226,Q1226:AE1226)),0)</f>
        <v>4</v>
      </c>
      <c r="BB1226" s="3">
        <f>IF(R1226&gt;0,RANK(R1226,(N1226:P1226,Q1226:AE1226)),0)</f>
        <v>7</v>
      </c>
      <c r="BC1226" s="3">
        <f>IF(S1226&gt;0,RANK(S1226,(N1226:P1226,Q1226:AE1226)),0)</f>
        <v>6</v>
      </c>
      <c r="BD1226" s="3">
        <f>IF(T1226&gt;0,RANK(T1226,(N1226:P1226,Q1226:AE1226)),0)</f>
        <v>8</v>
      </c>
      <c r="BE1226" s="2">
        <f t="shared" si="511"/>
        <v>1.3838436256702993E-3</v>
      </c>
      <c r="BF1226" s="2">
        <f t="shared" si="512"/>
        <v>8.6490226604393706E-4</v>
      </c>
      <c r="BG1226" s="2">
        <f t="shared" si="513"/>
        <v>1.2108631724615118E-3</v>
      </c>
      <c r="BH1226" s="2">
        <f t="shared" si="514"/>
        <v>6.9192181283514963E-4</v>
      </c>
      <c r="BJ1226" t="s">
        <v>1417</v>
      </c>
      <c r="BK1226" t="s">
        <v>315</v>
      </c>
      <c r="BL1226">
        <v>4</v>
      </c>
      <c r="BN1226">
        <v>0</v>
      </c>
      <c r="BO1226" s="60">
        <v>22</v>
      </c>
      <c r="BP1226" s="62">
        <v>127</v>
      </c>
      <c r="BQ1226" s="66">
        <f t="shared" si="515"/>
        <v>22127</v>
      </c>
      <c r="BR1226" s="66">
        <f t="shared" si="505"/>
        <v>22127</v>
      </c>
      <c r="BS1226" s="3" t="s">
        <v>488</v>
      </c>
    </row>
    <row r="1227" spans="1:88" ht="14" customHeight="1" collapsed="1" x14ac:dyDescent="0.2">
      <c r="A1227" t="s">
        <v>2406</v>
      </c>
      <c r="B1227" t="s">
        <v>534</v>
      </c>
      <c r="C1227" s="1">
        <f t="shared" si="506"/>
        <v>2006975</v>
      </c>
      <c r="D1227" s="3">
        <f>IF(N1227&gt;0, RANK(N1227,(N1227:P1227,Q1227:AE1227)),0)</f>
        <v>2</v>
      </c>
      <c r="E1227" s="3">
        <f>IF(O1227&gt;0,RANK(O1227,(N1227:P1227,Q1227:AE1227)),0)</f>
        <v>1</v>
      </c>
      <c r="F1227" s="3">
        <f>IF(P1227&gt;0,RANK(P1227,(N1227:P1227,Q1227:AE1227)),0)</f>
        <v>5</v>
      </c>
      <c r="G1227" s="1">
        <f t="shared" si="516"/>
        <v>441635</v>
      </c>
      <c r="H1227" s="2">
        <f t="shared" si="517"/>
        <v>0.22005007536217441</v>
      </c>
      <c r="I1227" s="2"/>
      <c r="J1227" s="2">
        <f t="shared" si="507"/>
        <v>0.3821024178178602</v>
      </c>
      <c r="K1227" s="2">
        <f t="shared" si="508"/>
        <v>0.60215249318003461</v>
      </c>
      <c r="L1227" s="2">
        <f t="shared" si="509"/>
        <v>3.3089600019930491E-3</v>
      </c>
      <c r="M1227" s="2">
        <f>IF(C1227=0,"-",(1-J1227-K1227-L1227))</f>
        <v>1.243612900011209E-2</v>
      </c>
      <c r="N1227" s="38">
        <v>766870</v>
      </c>
      <c r="O1227" s="38">
        <v>1208505</v>
      </c>
      <c r="P1227" s="38">
        <v>6641</v>
      </c>
      <c r="Q1227" s="38">
        <v>6835</v>
      </c>
      <c r="R1227" s="38">
        <v>7138</v>
      </c>
      <c r="S1227" s="38">
        <v>1424</v>
      </c>
      <c r="T1227" s="38">
        <v>1481</v>
      </c>
      <c r="U1227" s="38">
        <v>2623</v>
      </c>
      <c r="V1227" s="38">
        <v>361</v>
      </c>
      <c r="W1227" s="38"/>
      <c r="X1227" s="38">
        <v>2240</v>
      </c>
      <c r="Y1227" s="38"/>
      <c r="Z1227" s="38"/>
      <c r="AA1227" s="38"/>
      <c r="AB1227" s="38"/>
      <c r="AC1227" s="38"/>
      <c r="AD1227" s="38">
        <v>2857</v>
      </c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  <c r="BA1227" s="3">
        <f>IF(Q1227&gt;0,RANK(Q1227,(N1227:P1227,Q1227:AE1227)),0)</f>
        <v>4</v>
      </c>
      <c r="BB1227" s="3">
        <f>IF(R1227&gt;0,RANK(R1227,(N1227:P1227,Q1227:AE1227)),0)</f>
        <v>3</v>
      </c>
      <c r="BC1227" s="3">
        <f>IF(S1227&gt;0,RANK(S1227,(N1227:P1227,Q1227:AE1227)),0)</f>
        <v>10</v>
      </c>
      <c r="BD1227" s="3">
        <f>IF(T1227&gt;0,RANK(T1227,(N1227:P1227,Q1227:AE1227)),0)</f>
        <v>9</v>
      </c>
      <c r="BE1227" s="2">
        <f t="shared" si="511"/>
        <v>3.4056228901705302E-3</v>
      </c>
      <c r="BF1227" s="2">
        <f t="shared" si="512"/>
        <v>3.55659637015907E-3</v>
      </c>
      <c r="BG1227" s="2">
        <f t="shared" si="513"/>
        <v>7.0952552971511847E-4</v>
      </c>
      <c r="BH1227" s="2">
        <f t="shared" si="514"/>
        <v>7.3792648139613104E-4</v>
      </c>
      <c r="BJ1227" t="s">
        <v>2406</v>
      </c>
      <c r="BK1227" t="s">
        <v>534</v>
      </c>
      <c r="BN1227">
        <v>0</v>
      </c>
      <c r="BO1227" s="60">
        <v>22</v>
      </c>
      <c r="BP1227" s="62"/>
      <c r="BQ1227" s="60">
        <v>22</v>
      </c>
      <c r="BR1227" s="60">
        <f t="shared" si="505"/>
        <v>22</v>
      </c>
      <c r="BS1227" s="3" t="s">
        <v>693</v>
      </c>
      <c r="CF1227" s="108" t="s">
        <v>3949</v>
      </c>
      <c r="CG1227" s="38" t="s">
        <v>3948</v>
      </c>
    </row>
    <row r="1228" spans="1:88" ht="14" customHeight="1" x14ac:dyDescent="0.2">
      <c r="C1228" s="1"/>
      <c r="E1228" s="3"/>
      <c r="F1228" s="3"/>
      <c r="I1228" s="2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  <c r="BA1228" s="3"/>
      <c r="BB1228" s="3"/>
      <c r="BC1228" s="3"/>
      <c r="BD1228" s="3"/>
      <c r="BO1228" s="60"/>
      <c r="BP1228" s="62"/>
      <c r="BQ1228" s="66"/>
      <c r="BR1228" s="66"/>
      <c r="CI1228" s="1"/>
      <c r="CJ1228" s="1"/>
    </row>
    <row r="1229" spans="1:88" ht="14" hidden="1" customHeight="1" outlineLevel="1" x14ac:dyDescent="0.2">
      <c r="A1229" t="s">
        <v>1097</v>
      </c>
      <c r="B1229" t="s">
        <v>1665</v>
      </c>
      <c r="C1229" s="1">
        <f t="shared" ref="C1229:C1246" si="518">SUM(N1229:AY1229)</f>
        <v>58847</v>
      </c>
      <c r="D1229" s="3">
        <f>IF(N1229&gt;0, RANK(N1229,(N1229:P1229,Q1229:AE1229)),0)</f>
        <v>2</v>
      </c>
      <c r="E1229" s="3">
        <f>IF(O1229&gt;0,RANK(O1229,(N1229:P1229,Q1229:AE1229)),0)</f>
        <v>1</v>
      </c>
      <c r="F1229" s="3">
        <f>IF(P1229&gt;0,RANK(P1229,(N1229:P1229,Q1229:AE1229)),0)</f>
        <v>0</v>
      </c>
      <c r="G1229" s="1">
        <f t="shared" si="516"/>
        <v>3586</v>
      </c>
      <c r="H1229" s="2">
        <f t="shared" si="517"/>
        <v>6.0937685863340529E-2</v>
      </c>
      <c r="I1229" s="2"/>
      <c r="J1229" s="2">
        <f t="shared" ref="J1229:J1246" si="519">IF($C1229=0,"-",N1229/$C1229)</f>
        <v>0.45913980321851583</v>
      </c>
      <c r="K1229" s="2">
        <f t="shared" ref="K1229:K1246" si="520">IF($C1229=0,"-",O1229/$C1229)</f>
        <v>0.52007748908185636</v>
      </c>
      <c r="L1229" s="2">
        <f t="shared" ref="L1229:L1246" si="521">IF($C1229=0,"-",P1229/$C1229)</f>
        <v>0</v>
      </c>
      <c r="M1229" s="2">
        <f t="shared" ref="M1229:M1246" si="522">IF(C1229=0,"-",(1-J1229-K1229-L1229))</f>
        <v>2.0782707699627756E-2</v>
      </c>
      <c r="N1229" s="38">
        <v>27019</v>
      </c>
      <c r="O1229" s="38">
        <v>30605</v>
      </c>
      <c r="P1229" s="38"/>
      <c r="Q1229" s="38">
        <v>370</v>
      </c>
      <c r="R1229" s="38">
        <v>634</v>
      </c>
      <c r="S1229" s="38"/>
      <c r="T1229" s="38">
        <v>0</v>
      </c>
      <c r="U1229" s="38">
        <v>189</v>
      </c>
      <c r="V1229" s="38"/>
      <c r="W1229" s="38">
        <v>30</v>
      </c>
      <c r="X1229" s="38">
        <v>0</v>
      </c>
      <c r="Y1229" s="38"/>
      <c r="Z1229" s="38">
        <v>0</v>
      </c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  <c r="BA1229" s="3">
        <f>IF(Q1229&gt;0,RANK(Q1229,(N1229:P1229,Q1229:AE1229)),0)</f>
        <v>4</v>
      </c>
      <c r="BB1229" s="3">
        <f>IF(R1229&gt;0,RANK(R1229,(N1229:P1229,Q1229:AE1229)),0)</f>
        <v>3</v>
      </c>
      <c r="BC1229" s="3">
        <f>IF(S1229&gt;0,RANK(S1229,(N1229:P1229,Q1229:AE1229)),0)</f>
        <v>0</v>
      </c>
      <c r="BD1229" s="3">
        <f>IF(T1229&gt;0,RANK(T1229,(N1229:P1229,Q1229:AE1229)),0)</f>
        <v>0</v>
      </c>
      <c r="BE1229" s="2">
        <f t="shared" ref="BE1229:BE1246" si="523">IF($C1229=0,"-",Q1229/$C1229)</f>
        <v>6.2874912909749014E-3</v>
      </c>
      <c r="BF1229" s="2">
        <f t="shared" ref="BF1229:BF1246" si="524">IF($C1229=0,"-",R1229/$C1229)</f>
        <v>1.0773701293184019E-2</v>
      </c>
      <c r="BG1229" s="2">
        <f t="shared" ref="BG1229:BG1246" si="525">IF($C1229=0,"-",S1229/$C1229)</f>
        <v>0</v>
      </c>
      <c r="BH1229" s="2">
        <f t="shared" ref="BH1229:BH1246" si="526">IF($C1229=0,"-",T1229/$C1229)</f>
        <v>0</v>
      </c>
      <c r="BJ1229" t="s">
        <v>1097</v>
      </c>
      <c r="BK1229" t="s">
        <v>1665</v>
      </c>
      <c r="BL1229">
        <v>2</v>
      </c>
      <c r="BN1229">
        <v>0</v>
      </c>
      <c r="BO1229" s="60">
        <v>23</v>
      </c>
      <c r="BP1229" s="62">
        <v>1</v>
      </c>
      <c r="BQ1229" s="66">
        <f t="shared" ref="BQ1229:BQ1245" si="527">1000*BO1229+BP1229</f>
        <v>23001</v>
      </c>
      <c r="BR1229" s="66">
        <f t="shared" si="505"/>
        <v>23001</v>
      </c>
      <c r="BS1229" s="3" t="s">
        <v>3083</v>
      </c>
      <c r="BT1229" s="38">
        <f>SUMIF(Town!$BJ$174:$BJ$687,$BQ1229,Town!BO$174:BO$687)</f>
        <v>0</v>
      </c>
      <c r="CF1229" s="38">
        <f>SUMIF(Town!$BJ$174:$BJ$687,$BQ1229,Town!CA$174:CA$687)</f>
        <v>0</v>
      </c>
    </row>
    <row r="1230" spans="1:88" ht="14" hidden="1" customHeight="1" outlineLevel="1" x14ac:dyDescent="0.2">
      <c r="A1230" t="s">
        <v>2774</v>
      </c>
      <c r="B1230" t="s">
        <v>1665</v>
      </c>
      <c r="C1230" s="1">
        <f t="shared" si="518"/>
        <v>35653</v>
      </c>
      <c r="D1230" s="3">
        <f>IF(N1230&gt;0, RANK(N1230,(N1230:P1230,Q1230:AE1230)),0)</f>
        <v>2</v>
      </c>
      <c r="E1230" s="3">
        <f>IF(O1230&gt;0,RANK(O1230,(N1230:P1230,Q1230:AE1230)),0)</f>
        <v>1</v>
      </c>
      <c r="F1230" s="3">
        <f>IF(P1230&gt;0,RANK(P1230,(N1230:P1230,Q1230:AE1230)),0)</f>
        <v>0</v>
      </c>
      <c r="G1230" s="1">
        <f t="shared" si="516"/>
        <v>9346</v>
      </c>
      <c r="H1230" s="2">
        <f t="shared" si="517"/>
        <v>0.26213782851372958</v>
      </c>
      <c r="I1230" s="2"/>
      <c r="J1230" s="2">
        <f t="shared" si="519"/>
        <v>0.36182088463803885</v>
      </c>
      <c r="K1230" s="2">
        <f t="shared" si="520"/>
        <v>0.62395871315176843</v>
      </c>
      <c r="L1230" s="2">
        <f t="shared" si="521"/>
        <v>0</v>
      </c>
      <c r="M1230" s="2">
        <f t="shared" si="522"/>
        <v>1.4220402210192717E-2</v>
      </c>
      <c r="N1230" s="38">
        <v>12900</v>
      </c>
      <c r="O1230" s="38">
        <v>22246</v>
      </c>
      <c r="P1230" s="38"/>
      <c r="Q1230" s="38">
        <v>180</v>
      </c>
      <c r="R1230" s="38">
        <v>251</v>
      </c>
      <c r="S1230" s="38"/>
      <c r="T1230" s="38">
        <v>0</v>
      </c>
      <c r="U1230" s="38">
        <v>62</v>
      </c>
      <c r="V1230" s="38"/>
      <c r="W1230" s="38">
        <v>14</v>
      </c>
      <c r="X1230" s="38">
        <v>0</v>
      </c>
      <c r="Y1230" s="38"/>
      <c r="Z1230" s="38">
        <v>0</v>
      </c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  <c r="BA1230" s="3">
        <f>IF(Q1230&gt;0,RANK(Q1230,(N1230:P1230,Q1230:AE1230)),0)</f>
        <v>4</v>
      </c>
      <c r="BB1230" s="3">
        <f>IF(R1230&gt;0,RANK(R1230,(N1230:P1230,Q1230:AE1230)),0)</f>
        <v>3</v>
      </c>
      <c r="BC1230" s="3">
        <f>IF(S1230&gt;0,RANK(S1230,(N1230:P1230,Q1230:AE1230)),0)</f>
        <v>0</v>
      </c>
      <c r="BD1230" s="3">
        <f>IF(T1230&gt;0,RANK(T1230,(N1230:P1230,Q1230:AE1230)),0)</f>
        <v>0</v>
      </c>
      <c r="BE1230" s="2">
        <f t="shared" si="523"/>
        <v>5.0486635065772863E-3</v>
      </c>
      <c r="BF1230" s="2">
        <f t="shared" si="524"/>
        <v>7.0400807786161054E-3</v>
      </c>
      <c r="BG1230" s="2">
        <f t="shared" si="525"/>
        <v>0</v>
      </c>
      <c r="BH1230" s="2">
        <f t="shared" si="526"/>
        <v>0</v>
      </c>
      <c r="BJ1230" t="s">
        <v>2774</v>
      </c>
      <c r="BK1230" t="s">
        <v>1665</v>
      </c>
      <c r="BL1230">
        <v>2</v>
      </c>
      <c r="BN1230">
        <v>0</v>
      </c>
      <c r="BO1230" s="60">
        <v>23</v>
      </c>
      <c r="BP1230" s="62">
        <v>3</v>
      </c>
      <c r="BQ1230" s="66">
        <f t="shared" si="527"/>
        <v>23003</v>
      </c>
      <c r="BR1230" s="66">
        <f t="shared" si="505"/>
        <v>23003</v>
      </c>
      <c r="BS1230" s="3" t="s">
        <v>3083</v>
      </c>
      <c r="BT1230" s="38">
        <f>SUMIF(Town!$BJ$174:$BJ$687,$BQ1230,Town!BO$174:BO$687)</f>
        <v>0</v>
      </c>
      <c r="CF1230" s="38">
        <f>SUMIF(Town!$BJ$174:$BJ$687,$BQ1230,Town!CA$174:CA$687)</f>
        <v>0</v>
      </c>
    </row>
    <row r="1231" spans="1:88" ht="14" hidden="1" customHeight="1" outlineLevel="1" x14ac:dyDescent="0.2">
      <c r="A1231" t="s">
        <v>1504</v>
      </c>
      <c r="B1231" t="s">
        <v>1665</v>
      </c>
      <c r="C1231" s="1">
        <f t="shared" si="518"/>
        <v>192656</v>
      </c>
      <c r="D1231" s="3">
        <f>IF(N1231&gt;0, RANK(N1231,(N1231:P1231,Q1231:AE1231)),0)</f>
        <v>1</v>
      </c>
      <c r="E1231" s="3">
        <f>IF(O1231&gt;0,RANK(O1231,(N1231:P1231,Q1231:AE1231)),0)</f>
        <v>2</v>
      </c>
      <c r="F1231" s="3">
        <f>IF(P1231&gt;0,RANK(P1231,(N1231:P1231,Q1231:AE1231)),0)</f>
        <v>0</v>
      </c>
      <c r="G1231" s="1">
        <f t="shared" si="516"/>
        <v>68007</v>
      </c>
      <c r="H1231" s="2">
        <f t="shared" si="517"/>
        <v>0.35299705173988871</v>
      </c>
      <c r="I1231" s="2"/>
      <c r="J1231" s="2">
        <f t="shared" si="519"/>
        <v>0.66424611743210693</v>
      </c>
      <c r="K1231" s="2">
        <f t="shared" si="520"/>
        <v>0.31124906569221827</v>
      </c>
      <c r="L1231" s="2">
        <f t="shared" si="521"/>
        <v>0</v>
      </c>
      <c r="M1231" s="2">
        <f t="shared" si="522"/>
        <v>2.4504816875674795E-2</v>
      </c>
      <c r="N1231" s="38">
        <v>127971</v>
      </c>
      <c r="O1231" s="38">
        <v>59964</v>
      </c>
      <c r="P1231" s="38"/>
      <c r="Q1231" s="38">
        <v>1244</v>
      </c>
      <c r="R1231" s="38">
        <v>2370</v>
      </c>
      <c r="S1231" s="38"/>
      <c r="T1231" s="38">
        <v>0</v>
      </c>
      <c r="U1231" s="38">
        <v>890</v>
      </c>
      <c r="V1231" s="38"/>
      <c r="W1231" s="38">
        <v>217</v>
      </c>
      <c r="X1231" s="38">
        <v>0</v>
      </c>
      <c r="Y1231" s="38"/>
      <c r="Z1231" s="38">
        <v>0</v>
      </c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  <c r="BA1231" s="3">
        <f>IF(Q1231&gt;0,RANK(Q1231,(N1231:P1231,Q1231:AE1231)),0)</f>
        <v>4</v>
      </c>
      <c r="BB1231" s="3">
        <f>IF(R1231&gt;0,RANK(R1231,(N1231:P1231,Q1231:AE1231)),0)</f>
        <v>3</v>
      </c>
      <c r="BC1231" s="3">
        <f>IF(S1231&gt;0,RANK(S1231,(N1231:P1231,Q1231:AE1231)),0)</f>
        <v>0</v>
      </c>
      <c r="BD1231" s="3">
        <f>IF(T1231&gt;0,RANK(T1231,(N1231:P1231,Q1231:AE1231)),0)</f>
        <v>0</v>
      </c>
      <c r="BE1231" s="2">
        <f t="shared" si="523"/>
        <v>6.4571048916202975E-3</v>
      </c>
      <c r="BF1231" s="2">
        <f t="shared" si="524"/>
        <v>1.2301719126318411E-2</v>
      </c>
      <c r="BG1231" s="2">
        <f t="shared" si="525"/>
        <v>0</v>
      </c>
      <c r="BH1231" s="2">
        <f t="shared" si="526"/>
        <v>0</v>
      </c>
      <c r="BJ1231" t="s">
        <v>1504</v>
      </c>
      <c r="BK1231" t="s">
        <v>1665</v>
      </c>
      <c r="BL1231">
        <v>1</v>
      </c>
      <c r="BN1231">
        <v>0</v>
      </c>
      <c r="BO1231" s="60">
        <v>23</v>
      </c>
      <c r="BP1231" s="62">
        <v>5</v>
      </c>
      <c r="BQ1231" s="66">
        <f t="shared" si="527"/>
        <v>23005</v>
      </c>
      <c r="BR1231" s="66">
        <f t="shared" si="505"/>
        <v>23005</v>
      </c>
      <c r="BS1231" s="3" t="s">
        <v>3083</v>
      </c>
      <c r="BT1231" s="38">
        <f>SUMIF(Town!$BJ$174:$BJ$687,$BQ1231,Town!BO$174:BO$687)</f>
        <v>0</v>
      </c>
      <c r="CF1231" s="38">
        <f>SUMIF(Town!$BJ$174:$BJ$687,$BQ1231,Town!CA$174:CA$687)</f>
        <v>0</v>
      </c>
    </row>
    <row r="1232" spans="1:88" ht="14" hidden="1" customHeight="1" outlineLevel="1" x14ac:dyDescent="0.2">
      <c r="A1232" t="s">
        <v>1117</v>
      </c>
      <c r="B1232" t="s">
        <v>1665</v>
      </c>
      <c r="C1232" s="1">
        <f t="shared" si="518"/>
        <v>17836</v>
      </c>
      <c r="D1232" s="3">
        <f>IF(N1232&gt;0, RANK(N1232,(N1232:P1232,Q1232:AE1232)),0)</f>
        <v>2</v>
      </c>
      <c r="E1232" s="3">
        <f>IF(O1232&gt;0,RANK(O1232,(N1232:P1232,Q1232:AE1232)),0)</f>
        <v>1</v>
      </c>
      <c r="F1232" s="3">
        <f>IF(P1232&gt;0,RANK(P1232,(N1232:P1232,Q1232:AE1232)),0)</f>
        <v>0</v>
      </c>
      <c r="G1232" s="1">
        <f t="shared" si="516"/>
        <v>1469</v>
      </c>
      <c r="H1232" s="2">
        <f t="shared" si="517"/>
        <v>8.2361516034985427E-2</v>
      </c>
      <c r="I1232" s="2"/>
      <c r="J1232" s="2">
        <f t="shared" si="519"/>
        <v>0.4479703969499888</v>
      </c>
      <c r="K1232" s="2">
        <f t="shared" si="520"/>
        <v>0.53033191298497417</v>
      </c>
      <c r="L1232" s="2">
        <f t="shared" si="521"/>
        <v>0</v>
      </c>
      <c r="M1232" s="2">
        <f t="shared" si="522"/>
        <v>2.1697690065036968E-2</v>
      </c>
      <c r="N1232" s="38">
        <v>7990</v>
      </c>
      <c r="O1232" s="38">
        <v>9459</v>
      </c>
      <c r="P1232" s="38"/>
      <c r="Q1232" s="38">
        <v>119</v>
      </c>
      <c r="R1232" s="38">
        <v>208</v>
      </c>
      <c r="S1232" s="38"/>
      <c r="T1232" s="38">
        <v>0</v>
      </c>
      <c r="U1232" s="38">
        <v>58</v>
      </c>
      <c r="V1232" s="38"/>
      <c r="W1232" s="38">
        <v>2</v>
      </c>
      <c r="X1232" s="38">
        <v>0</v>
      </c>
      <c r="Y1232" s="38"/>
      <c r="Z1232" s="38">
        <v>0</v>
      </c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  <c r="BA1232" s="3">
        <f>IF(Q1232&gt;0,RANK(Q1232,(N1232:P1232,Q1232:AE1232)),0)</f>
        <v>4</v>
      </c>
      <c r="BB1232" s="3">
        <f>IF(R1232&gt;0,RANK(R1232,(N1232:P1232,Q1232:AE1232)),0)</f>
        <v>3</v>
      </c>
      <c r="BC1232" s="3">
        <f>IF(S1232&gt;0,RANK(S1232,(N1232:P1232,Q1232:AE1232)),0)</f>
        <v>0</v>
      </c>
      <c r="BD1232" s="3">
        <f>IF(T1232&gt;0,RANK(T1232,(N1232:P1232,Q1232:AE1232)),0)</f>
        <v>0</v>
      </c>
      <c r="BE1232" s="2">
        <f t="shared" si="523"/>
        <v>6.6718995290423865E-3</v>
      </c>
      <c r="BF1232" s="2">
        <f t="shared" si="524"/>
        <v>1.1661807580174927E-2</v>
      </c>
      <c r="BG1232" s="2">
        <f t="shared" si="525"/>
        <v>0</v>
      </c>
      <c r="BH1232" s="2">
        <f t="shared" si="526"/>
        <v>0</v>
      </c>
      <c r="BJ1232" t="s">
        <v>1117</v>
      </c>
      <c r="BK1232" t="s">
        <v>1665</v>
      </c>
      <c r="BL1232">
        <v>2</v>
      </c>
      <c r="BN1232">
        <v>0</v>
      </c>
      <c r="BO1232" s="60">
        <v>23</v>
      </c>
      <c r="BP1232" s="62">
        <v>7</v>
      </c>
      <c r="BQ1232" s="66">
        <f t="shared" si="527"/>
        <v>23007</v>
      </c>
      <c r="BR1232" s="66">
        <f t="shared" si="505"/>
        <v>23007</v>
      </c>
      <c r="BS1232" s="3" t="s">
        <v>3083</v>
      </c>
      <c r="BT1232" s="38">
        <f>SUMIF(Town!$BJ$174:$BJ$687,$BQ1232,Town!BO$174:BO$687)</f>
        <v>0</v>
      </c>
      <c r="CF1232" s="38">
        <f>SUMIF(Town!$BJ$174:$BJ$687,$BQ1232,Town!CA$174:CA$687)</f>
        <v>0</v>
      </c>
    </row>
    <row r="1233" spans="1:125" ht="14" hidden="1" customHeight="1" outlineLevel="1" x14ac:dyDescent="0.2">
      <c r="A1233" t="s">
        <v>585</v>
      </c>
      <c r="B1233" t="s">
        <v>1665</v>
      </c>
      <c r="C1233" s="1">
        <f t="shared" si="518"/>
        <v>36253</v>
      </c>
      <c r="D1233" s="3">
        <f>IF(N1233&gt;0, RANK(N1233,(N1233:P1233,Q1233:AE1233)),0)</f>
        <v>1</v>
      </c>
      <c r="E1233" s="3">
        <f>IF(O1233&gt;0,RANK(O1233,(N1233:P1233,Q1233:AE1233)),0)</f>
        <v>2</v>
      </c>
      <c r="F1233" s="3">
        <f>IF(P1233&gt;0,RANK(P1233,(N1233:P1233,Q1233:AE1233)),0)</f>
        <v>0</v>
      </c>
      <c r="G1233" s="1">
        <f t="shared" si="516"/>
        <v>4266</v>
      </c>
      <c r="H1233" s="2">
        <f t="shared" si="517"/>
        <v>0.11767302016384851</v>
      </c>
      <c r="I1233" s="2"/>
      <c r="J1233" s="2">
        <f t="shared" si="519"/>
        <v>0.54663062367252369</v>
      </c>
      <c r="K1233" s="2">
        <f t="shared" si="520"/>
        <v>0.42895760350867512</v>
      </c>
      <c r="L1233" s="2">
        <f t="shared" si="521"/>
        <v>0</v>
      </c>
      <c r="M1233" s="2">
        <f t="shared" si="522"/>
        <v>2.4411772818801192E-2</v>
      </c>
      <c r="N1233" s="38">
        <v>19817</v>
      </c>
      <c r="O1233" s="38">
        <v>15551</v>
      </c>
      <c r="P1233" s="38"/>
      <c r="Q1233" s="38">
        <v>222</v>
      </c>
      <c r="R1233" s="38">
        <v>462</v>
      </c>
      <c r="S1233" s="38"/>
      <c r="T1233" s="38">
        <v>0</v>
      </c>
      <c r="U1233" s="38">
        <v>172</v>
      </c>
      <c r="V1233" s="38"/>
      <c r="W1233" s="38">
        <v>29</v>
      </c>
      <c r="X1233" s="38">
        <v>0</v>
      </c>
      <c r="Y1233" s="38"/>
      <c r="Z1233" s="38">
        <v>0</v>
      </c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  <c r="BA1233" s="3">
        <f>IF(Q1233&gt;0,RANK(Q1233,(N1233:P1233,Q1233:AE1233)),0)</f>
        <v>4</v>
      </c>
      <c r="BB1233" s="3">
        <f>IF(R1233&gt;0,RANK(R1233,(N1233:P1233,Q1233:AE1233)),0)</f>
        <v>3</v>
      </c>
      <c r="BC1233" s="3">
        <f>IF(S1233&gt;0,RANK(S1233,(N1233:P1233,Q1233:AE1233)),0)</f>
        <v>0</v>
      </c>
      <c r="BD1233" s="3">
        <f>IF(T1233&gt;0,RANK(T1233,(N1233:P1233,Q1233:AE1233)),0)</f>
        <v>0</v>
      </c>
      <c r="BE1233" s="2">
        <f t="shared" si="523"/>
        <v>6.1236311477670816E-3</v>
      </c>
      <c r="BF1233" s="2">
        <f t="shared" si="524"/>
        <v>1.27437729291369E-2</v>
      </c>
      <c r="BG1233" s="2">
        <f t="shared" si="525"/>
        <v>0</v>
      </c>
      <c r="BH1233" s="2">
        <f t="shared" si="526"/>
        <v>0</v>
      </c>
      <c r="BJ1233" t="s">
        <v>585</v>
      </c>
      <c r="BK1233" t="s">
        <v>1665</v>
      </c>
      <c r="BL1233">
        <v>2</v>
      </c>
      <c r="BN1233">
        <v>0</v>
      </c>
      <c r="BO1233" s="60">
        <v>23</v>
      </c>
      <c r="BP1233" s="62">
        <v>9</v>
      </c>
      <c r="BQ1233" s="66">
        <f t="shared" si="527"/>
        <v>23009</v>
      </c>
      <c r="BR1233" s="66">
        <f t="shared" si="505"/>
        <v>23009</v>
      </c>
      <c r="BS1233" s="3" t="s">
        <v>3083</v>
      </c>
      <c r="BT1233" s="38">
        <f>SUMIF(Town!$BJ$174:$BJ$687,$BQ1233,Town!BO$174:BO$687)</f>
        <v>0</v>
      </c>
      <c r="CF1233" s="38">
        <f>SUMIF(Town!$BJ$174:$BJ$687,$BQ1233,Town!CA$174:CA$687)</f>
        <v>0</v>
      </c>
    </row>
    <row r="1234" spans="1:125" ht="14" hidden="1" customHeight="1" outlineLevel="1" x14ac:dyDescent="0.2">
      <c r="A1234" t="s">
        <v>2945</v>
      </c>
      <c r="B1234" t="s">
        <v>1665</v>
      </c>
      <c r="C1234" s="1">
        <f t="shared" si="518"/>
        <v>72886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>IF(P1234&gt;0,RANK(P1234,(N1234:P1234,Q1234:AE1234)),0)</f>
        <v>0</v>
      </c>
      <c r="G1234" s="1">
        <f t="shared" si="516"/>
        <v>2004</v>
      </c>
      <c r="H1234" s="2">
        <f t="shared" si="517"/>
        <v>2.7494992179568092E-2</v>
      </c>
      <c r="I1234" s="2"/>
      <c r="J1234" s="2">
        <f t="shared" si="519"/>
        <v>0.47450813599319486</v>
      </c>
      <c r="K1234" s="2">
        <f t="shared" si="520"/>
        <v>0.50200312817276294</v>
      </c>
      <c r="L1234" s="2">
        <f t="shared" si="521"/>
        <v>0</v>
      </c>
      <c r="M1234" s="2">
        <f t="shared" si="522"/>
        <v>2.3488735834042207E-2</v>
      </c>
      <c r="N1234" s="38">
        <v>34585</v>
      </c>
      <c r="O1234" s="38">
        <v>36589</v>
      </c>
      <c r="P1234" s="38"/>
      <c r="Q1234" s="38">
        <v>581</v>
      </c>
      <c r="R1234" s="38">
        <v>826</v>
      </c>
      <c r="S1234" s="38"/>
      <c r="T1234" s="38">
        <v>0</v>
      </c>
      <c r="U1234" s="38">
        <v>283</v>
      </c>
      <c r="V1234" s="38"/>
      <c r="W1234" s="38">
        <v>22</v>
      </c>
      <c r="X1234" s="38">
        <v>0</v>
      </c>
      <c r="Y1234" s="38"/>
      <c r="Z1234" s="38">
        <v>0</v>
      </c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  <c r="BA1234" s="3">
        <f>IF(Q1234&gt;0,RANK(Q1234,(N1234:P1234,Q1234:AE1234)),0)</f>
        <v>4</v>
      </c>
      <c r="BB1234" s="3">
        <f>IF(R1234&gt;0,RANK(R1234,(N1234:P1234,Q1234:AE1234)),0)</f>
        <v>3</v>
      </c>
      <c r="BC1234" s="3">
        <f>IF(S1234&gt;0,RANK(S1234,(N1234:P1234,Q1234:AE1234)),0)</f>
        <v>0</v>
      </c>
      <c r="BD1234" s="3">
        <f>IF(T1234&gt;0,RANK(T1234,(N1234:P1234,Q1234:AE1234)),0)</f>
        <v>0</v>
      </c>
      <c r="BE1234" s="2">
        <f t="shared" si="523"/>
        <v>7.9713525231182945E-3</v>
      </c>
      <c r="BF1234" s="2">
        <f t="shared" si="524"/>
        <v>1.133276623768625E-2</v>
      </c>
      <c r="BG1234" s="2">
        <f t="shared" si="525"/>
        <v>0</v>
      </c>
      <c r="BH1234" s="2">
        <f t="shared" si="526"/>
        <v>0</v>
      </c>
      <c r="BJ1234" t="s">
        <v>2945</v>
      </c>
      <c r="BK1234" t="s">
        <v>1665</v>
      </c>
      <c r="BN1234">
        <v>0</v>
      </c>
      <c r="BO1234" s="60">
        <v>23</v>
      </c>
      <c r="BP1234" s="62">
        <v>11</v>
      </c>
      <c r="BQ1234" s="66">
        <f t="shared" si="527"/>
        <v>23011</v>
      </c>
      <c r="BR1234" s="66">
        <f t="shared" si="505"/>
        <v>23011</v>
      </c>
      <c r="BS1234" s="3" t="s">
        <v>3083</v>
      </c>
      <c r="BT1234" s="38">
        <f>SUMIF(Town!$BJ$174:$BJ$687,$BQ1234,Town!BO$174:BO$687)</f>
        <v>0</v>
      </c>
      <c r="BX1234"/>
      <c r="CF1234" s="38">
        <f>SUMIF(Town!$BJ$174:$BJ$687,$BQ1234,Town!CA$174:CA$687)</f>
        <v>0</v>
      </c>
    </row>
    <row r="1235" spans="1:125" ht="14" hidden="1" customHeight="1" outlineLevel="1" x14ac:dyDescent="0.2">
      <c r="A1235" t="s">
        <v>1696</v>
      </c>
      <c r="B1235" t="s">
        <v>1665</v>
      </c>
      <c r="C1235" s="1">
        <f t="shared" si="518"/>
        <v>25893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>IF(P1235&gt;0,RANK(P1235,(N1235:P1235,Q1235:AE1235)),0)</f>
        <v>0</v>
      </c>
      <c r="G1235" s="1">
        <f t="shared" si="516"/>
        <v>4814</v>
      </c>
      <c r="H1235" s="2">
        <f t="shared" si="517"/>
        <v>0.18591897424014212</v>
      </c>
      <c r="I1235" s="2"/>
      <c r="J1235" s="2">
        <f t="shared" si="519"/>
        <v>0.58224230487004214</v>
      </c>
      <c r="K1235" s="2">
        <f t="shared" si="520"/>
        <v>0.39632333062989999</v>
      </c>
      <c r="L1235" s="2">
        <f t="shared" si="521"/>
        <v>0</v>
      </c>
      <c r="M1235" s="2">
        <f t="shared" si="522"/>
        <v>2.1434364500057868E-2</v>
      </c>
      <c r="N1235" s="38">
        <v>15076</v>
      </c>
      <c r="O1235" s="38">
        <v>10262</v>
      </c>
      <c r="P1235" s="38"/>
      <c r="Q1235" s="38">
        <v>148</v>
      </c>
      <c r="R1235" s="38">
        <v>286</v>
      </c>
      <c r="S1235" s="38"/>
      <c r="T1235" s="38">
        <v>0</v>
      </c>
      <c r="U1235" s="38">
        <v>108</v>
      </c>
      <c r="V1235" s="38"/>
      <c r="W1235" s="38">
        <v>13</v>
      </c>
      <c r="X1235" s="38">
        <v>0</v>
      </c>
      <c r="Y1235" s="38"/>
      <c r="Z1235" s="38">
        <v>0</v>
      </c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  <c r="BA1235" s="3">
        <f>IF(Q1235&gt;0,RANK(Q1235,(N1235:P1235,Q1235:AE1235)),0)</f>
        <v>4</v>
      </c>
      <c r="BB1235" s="3">
        <f>IF(R1235&gt;0,RANK(R1235,(N1235:P1235,Q1235:AE1235)),0)</f>
        <v>3</v>
      </c>
      <c r="BC1235" s="3">
        <f>IF(S1235&gt;0,RANK(S1235,(N1235:P1235,Q1235:AE1235)),0)</f>
        <v>0</v>
      </c>
      <c r="BD1235" s="3">
        <f>IF(T1235&gt;0,RANK(T1235,(N1235:P1235,Q1235:AE1235)),0)</f>
        <v>0</v>
      </c>
      <c r="BE1235" s="2">
        <f t="shared" si="523"/>
        <v>5.7158305333487817E-3</v>
      </c>
      <c r="BF1235" s="2">
        <f t="shared" si="524"/>
        <v>1.1045456300930753E-2</v>
      </c>
      <c r="BG1235" s="2">
        <f t="shared" si="525"/>
        <v>0</v>
      </c>
      <c r="BH1235" s="2">
        <f t="shared" si="526"/>
        <v>0</v>
      </c>
      <c r="BJ1235" t="s">
        <v>1696</v>
      </c>
      <c r="BK1235" t="s">
        <v>1665</v>
      </c>
      <c r="BL1235">
        <v>1</v>
      </c>
      <c r="BN1235">
        <v>0</v>
      </c>
      <c r="BO1235" s="60">
        <v>23</v>
      </c>
      <c r="BP1235" s="62">
        <v>13</v>
      </c>
      <c r="BQ1235" s="66">
        <f t="shared" si="527"/>
        <v>23013</v>
      </c>
      <c r="BR1235" s="66">
        <f t="shared" si="505"/>
        <v>23013</v>
      </c>
      <c r="BS1235" s="3" t="s">
        <v>3083</v>
      </c>
      <c r="BT1235" s="38">
        <f>SUMIF(Town!$BJ$174:$BJ$687,$BQ1235,Town!BO$174:BO$687)</f>
        <v>0</v>
      </c>
      <c r="CF1235" s="38">
        <f>SUMIF(Town!$BJ$174:$BJ$687,$BQ1235,Town!CA$174:CA$687)</f>
        <v>0</v>
      </c>
    </row>
    <row r="1236" spans="1:125" ht="14" hidden="1" customHeight="1" outlineLevel="1" x14ac:dyDescent="0.2">
      <c r="A1236" t="s">
        <v>1567</v>
      </c>
      <c r="B1236" t="s">
        <v>1665</v>
      </c>
      <c r="C1236" s="1">
        <f t="shared" si="518"/>
        <v>24003</v>
      </c>
      <c r="D1236" s="3">
        <f>IF(N1236&gt;0, RANK(N1236,(N1236:P1236,Q1236:AE1236)),0)</f>
        <v>1</v>
      </c>
      <c r="E1236" s="3">
        <f>IF(O1236&gt;0,RANK(O1236,(N1236:P1236,Q1236:AE1236)),0)</f>
        <v>2</v>
      </c>
      <c r="F1236" s="3">
        <f>IF(P1236&gt;0,RANK(P1236,(N1236:P1236,Q1236:AE1236)),0)</f>
        <v>0</v>
      </c>
      <c r="G1236" s="1">
        <f t="shared" si="516"/>
        <v>2701</v>
      </c>
      <c r="H1236" s="2">
        <f t="shared" si="517"/>
        <v>0.11252760071657709</v>
      </c>
      <c r="I1236" s="2"/>
      <c r="J1236" s="2">
        <f t="shared" si="519"/>
        <v>0.54618172728408954</v>
      </c>
      <c r="K1236" s="2">
        <f t="shared" si="520"/>
        <v>0.4336541265675124</v>
      </c>
      <c r="L1236" s="2">
        <f t="shared" si="521"/>
        <v>0</v>
      </c>
      <c r="M1236" s="2">
        <f t="shared" si="522"/>
        <v>2.0164146148398066E-2</v>
      </c>
      <c r="N1236" s="38">
        <v>13110</v>
      </c>
      <c r="O1236" s="38">
        <v>10409</v>
      </c>
      <c r="P1236" s="38"/>
      <c r="Q1236" s="38">
        <v>148</v>
      </c>
      <c r="R1236" s="38">
        <v>259</v>
      </c>
      <c r="S1236" s="38"/>
      <c r="T1236" s="38">
        <v>0</v>
      </c>
      <c r="U1236" s="38">
        <v>59</v>
      </c>
      <c r="V1236" s="38"/>
      <c r="W1236" s="38">
        <v>18</v>
      </c>
      <c r="X1236" s="38">
        <v>0</v>
      </c>
      <c r="Y1236" s="38"/>
      <c r="Z1236" s="38">
        <v>0</v>
      </c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  <c r="BA1236" s="3">
        <f>IF(Q1236&gt;0,RANK(Q1236,(N1236:P1236,Q1236:AE1236)),0)</f>
        <v>4</v>
      </c>
      <c r="BB1236" s="3">
        <f>IF(R1236&gt;0,RANK(R1236,(N1236:P1236,Q1236:AE1236)),0)</f>
        <v>3</v>
      </c>
      <c r="BC1236" s="3">
        <f>IF(S1236&gt;0,RANK(S1236,(N1236:P1236,Q1236:AE1236)),0)</f>
        <v>0</v>
      </c>
      <c r="BD1236" s="3">
        <f>IF(T1236&gt;0,RANK(T1236,(N1236:P1236,Q1236:AE1236)),0)</f>
        <v>0</v>
      </c>
      <c r="BE1236" s="2">
        <f t="shared" si="523"/>
        <v>6.1658959296754575E-3</v>
      </c>
      <c r="BF1236" s="2">
        <f t="shared" si="524"/>
        <v>1.079031787693205E-2</v>
      </c>
      <c r="BG1236" s="2">
        <f t="shared" si="525"/>
        <v>0</v>
      </c>
      <c r="BH1236" s="2">
        <f t="shared" si="526"/>
        <v>0</v>
      </c>
      <c r="BJ1236" t="s">
        <v>1567</v>
      </c>
      <c r="BK1236" t="s">
        <v>1665</v>
      </c>
      <c r="BL1236">
        <v>1</v>
      </c>
      <c r="BN1236">
        <v>0</v>
      </c>
      <c r="BO1236" s="60">
        <v>23</v>
      </c>
      <c r="BP1236" s="62">
        <v>15</v>
      </c>
      <c r="BQ1236" s="66">
        <f t="shared" si="527"/>
        <v>23015</v>
      </c>
      <c r="BR1236" s="66">
        <f t="shared" si="505"/>
        <v>23015</v>
      </c>
      <c r="BS1236" s="3" t="s">
        <v>3083</v>
      </c>
      <c r="BT1236" s="38">
        <f>SUMIF(Town!$BJ$174:$BJ$687,$BQ1236,Town!BO$174:BO$687)</f>
        <v>0</v>
      </c>
      <c r="CF1236" s="38">
        <f>SUMIF(Town!$BJ$174:$BJ$687,$BQ1236,Town!CA$174:CA$687)</f>
        <v>0</v>
      </c>
    </row>
    <row r="1237" spans="1:125" ht="14" hidden="1" customHeight="1" outlineLevel="1" x14ac:dyDescent="0.2">
      <c r="A1237" t="s">
        <v>2338</v>
      </c>
      <c r="B1237" t="s">
        <v>1665</v>
      </c>
      <c r="C1237" s="1">
        <f t="shared" si="518"/>
        <v>34590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>IF(P1237&gt;0,RANK(P1237,(N1237:P1237,Q1237:AE1237)),0)</f>
        <v>0</v>
      </c>
      <c r="G1237" s="1">
        <f t="shared" si="516"/>
        <v>4463</v>
      </c>
      <c r="H1237" s="2">
        <f t="shared" si="517"/>
        <v>0.12902572997976294</v>
      </c>
      <c r="I1237" s="2"/>
      <c r="J1237" s="2">
        <f t="shared" si="519"/>
        <v>0.42685747325816709</v>
      </c>
      <c r="K1237" s="2">
        <f t="shared" si="520"/>
        <v>0.55588320323793006</v>
      </c>
      <c r="L1237" s="2">
        <f t="shared" si="521"/>
        <v>0</v>
      </c>
      <c r="M1237" s="2">
        <f t="shared" si="522"/>
        <v>1.7259323503902801E-2</v>
      </c>
      <c r="N1237" s="38">
        <v>14765</v>
      </c>
      <c r="O1237" s="38">
        <v>19228</v>
      </c>
      <c r="P1237" s="38"/>
      <c r="Q1237" s="38">
        <v>200</v>
      </c>
      <c r="R1237" s="38">
        <v>305</v>
      </c>
      <c r="S1237" s="38"/>
      <c r="T1237" s="38">
        <v>0</v>
      </c>
      <c r="U1237" s="38">
        <v>83</v>
      </c>
      <c r="V1237" s="38"/>
      <c r="W1237" s="38">
        <v>9</v>
      </c>
      <c r="X1237" s="38">
        <v>0</v>
      </c>
      <c r="Y1237" s="38"/>
      <c r="Z1237" s="38">
        <v>0</v>
      </c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  <c r="BA1237" s="3">
        <f>IF(Q1237&gt;0,RANK(Q1237,(N1237:P1237,Q1237:AE1237)),0)</f>
        <v>4</v>
      </c>
      <c r="BB1237" s="3">
        <f>IF(R1237&gt;0,RANK(R1237,(N1237:P1237,Q1237:AE1237)),0)</f>
        <v>3</v>
      </c>
      <c r="BC1237" s="3">
        <f>IF(S1237&gt;0,RANK(S1237,(N1237:P1237,Q1237:AE1237)),0)</f>
        <v>0</v>
      </c>
      <c r="BD1237" s="3">
        <f>IF(T1237&gt;0,RANK(T1237,(N1237:P1237,Q1237:AE1237)),0)</f>
        <v>0</v>
      </c>
      <c r="BE1237" s="2">
        <f t="shared" si="523"/>
        <v>5.7820179242555649E-3</v>
      </c>
      <c r="BF1237" s="2">
        <f t="shared" si="524"/>
        <v>8.8175773344897363E-3</v>
      </c>
      <c r="BG1237" s="2">
        <f t="shared" si="525"/>
        <v>0</v>
      </c>
      <c r="BH1237" s="2">
        <f t="shared" si="526"/>
        <v>0</v>
      </c>
      <c r="BJ1237" t="s">
        <v>2338</v>
      </c>
      <c r="BK1237" t="s">
        <v>1665</v>
      </c>
      <c r="BL1237">
        <v>2</v>
      </c>
      <c r="BN1237">
        <v>0</v>
      </c>
      <c r="BO1237" s="60">
        <v>23</v>
      </c>
      <c r="BP1237" s="62">
        <v>17</v>
      </c>
      <c r="BQ1237" s="66">
        <f t="shared" si="527"/>
        <v>23017</v>
      </c>
      <c r="BR1237" s="66">
        <f t="shared" si="505"/>
        <v>23017</v>
      </c>
      <c r="BS1237" s="3" t="s">
        <v>3083</v>
      </c>
      <c r="BT1237" s="38">
        <f>SUMIF(Town!$BJ$174:$BJ$687,$BQ1237,Town!BO$174:BO$687)</f>
        <v>0</v>
      </c>
      <c r="CF1237" s="38">
        <f>SUMIF(Town!$BJ$174:$BJ$687,$BQ1237,Town!CA$174:CA$687)</f>
        <v>0</v>
      </c>
    </row>
    <row r="1238" spans="1:125" ht="14" hidden="1" customHeight="1" outlineLevel="1" x14ac:dyDescent="0.2">
      <c r="A1238" t="s">
        <v>2436</v>
      </c>
      <c r="B1238" t="s">
        <v>1665</v>
      </c>
      <c r="C1238" s="1">
        <f t="shared" si="518"/>
        <v>87073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>IF(P1238&gt;0,RANK(P1238,(N1238:P1238,Q1238:AE1238)),0)</f>
        <v>0</v>
      </c>
      <c r="G1238" s="1">
        <f t="shared" si="516"/>
        <v>9493</v>
      </c>
      <c r="H1238" s="2">
        <f t="shared" si="517"/>
        <v>0.1090234630712161</v>
      </c>
      <c r="I1238" s="2"/>
      <c r="J1238" s="2">
        <f t="shared" si="519"/>
        <v>0.43578376764324189</v>
      </c>
      <c r="K1238" s="2">
        <f t="shared" si="520"/>
        <v>0.54480723071445802</v>
      </c>
      <c r="L1238" s="2">
        <f t="shared" si="521"/>
        <v>0</v>
      </c>
      <c r="M1238" s="2">
        <f t="shared" si="522"/>
        <v>1.9409001642300083E-2</v>
      </c>
      <c r="N1238" s="38">
        <v>37945</v>
      </c>
      <c r="O1238" s="38">
        <v>47438</v>
      </c>
      <c r="P1238" s="38"/>
      <c r="Q1238" s="38">
        <v>576</v>
      </c>
      <c r="R1238" s="38">
        <v>801</v>
      </c>
      <c r="S1238" s="38"/>
      <c r="T1238" s="38">
        <v>0</v>
      </c>
      <c r="U1238" s="38">
        <v>240</v>
      </c>
      <c r="V1238" s="38"/>
      <c r="W1238" s="38">
        <v>73</v>
      </c>
      <c r="X1238" s="38">
        <v>0</v>
      </c>
      <c r="Y1238" s="38"/>
      <c r="Z1238" s="38">
        <v>0</v>
      </c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  <c r="BA1238" s="3">
        <f>IF(Q1238&gt;0,RANK(Q1238,(N1238:P1238,Q1238:AE1238)),0)</f>
        <v>4</v>
      </c>
      <c r="BB1238" s="3">
        <f>IF(R1238&gt;0,RANK(R1238,(N1238:P1238,Q1238:AE1238)),0)</f>
        <v>3</v>
      </c>
      <c r="BC1238" s="3">
        <f>IF(S1238&gt;0,RANK(S1238,(N1238:P1238,Q1238:AE1238)),0)</f>
        <v>0</v>
      </c>
      <c r="BD1238" s="3">
        <f>IF(T1238&gt;0,RANK(T1238,(N1238:P1238,Q1238:AE1238)),0)</f>
        <v>0</v>
      </c>
      <c r="BE1238" s="2">
        <f t="shared" si="523"/>
        <v>6.6151390212809942E-3</v>
      </c>
      <c r="BF1238" s="2">
        <f t="shared" si="524"/>
        <v>9.1991777014688823E-3</v>
      </c>
      <c r="BG1238" s="2">
        <f t="shared" si="525"/>
        <v>0</v>
      </c>
      <c r="BH1238" s="2">
        <f t="shared" si="526"/>
        <v>0</v>
      </c>
      <c r="BJ1238" t="s">
        <v>2436</v>
      </c>
      <c r="BK1238" t="s">
        <v>1665</v>
      </c>
      <c r="BL1238">
        <v>2</v>
      </c>
      <c r="BN1238">
        <v>0</v>
      </c>
      <c r="BO1238" s="60">
        <v>23</v>
      </c>
      <c r="BP1238" s="62">
        <v>19</v>
      </c>
      <c r="BQ1238" s="66">
        <f t="shared" si="527"/>
        <v>23019</v>
      </c>
      <c r="BR1238" s="66">
        <f t="shared" si="505"/>
        <v>23019</v>
      </c>
      <c r="BS1238" s="3" t="s">
        <v>3083</v>
      </c>
      <c r="BT1238" s="38">
        <f>SUMIF(Town!$BJ$174:$BJ$687,$BQ1238,Town!BO$174:BO$687)</f>
        <v>0</v>
      </c>
      <c r="CF1238" s="38">
        <f>SUMIF(Town!$BJ$174:$BJ$687,$BQ1238,Town!CA$174:CA$687)</f>
        <v>0</v>
      </c>
    </row>
    <row r="1239" spans="1:125" ht="14" hidden="1" customHeight="1" outlineLevel="1" x14ac:dyDescent="0.2">
      <c r="A1239" t="s">
        <v>1922</v>
      </c>
      <c r="B1239" t="s">
        <v>1665</v>
      </c>
      <c r="C1239" s="1">
        <f t="shared" si="518"/>
        <v>10205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>IF(P1239&gt;0,RANK(P1239,(N1239:P1239,Q1239:AE1239)),0)</f>
        <v>0</v>
      </c>
      <c r="G1239" s="1">
        <f t="shared" si="516"/>
        <v>2977</v>
      </c>
      <c r="H1239" s="2">
        <f t="shared" si="517"/>
        <v>0.29171974522292993</v>
      </c>
      <c r="I1239" s="2"/>
      <c r="J1239" s="2">
        <f t="shared" si="519"/>
        <v>0.34394904458598724</v>
      </c>
      <c r="K1239" s="2">
        <f t="shared" si="520"/>
        <v>0.63566878980891717</v>
      </c>
      <c r="L1239" s="2">
        <f t="shared" si="521"/>
        <v>0</v>
      </c>
      <c r="M1239" s="2">
        <f t="shared" si="522"/>
        <v>2.0382165605095648E-2</v>
      </c>
      <c r="N1239" s="38">
        <v>3510</v>
      </c>
      <c r="O1239" s="38">
        <v>6487</v>
      </c>
      <c r="P1239" s="38"/>
      <c r="Q1239" s="38">
        <v>63</v>
      </c>
      <c r="R1239" s="38">
        <v>121</v>
      </c>
      <c r="S1239" s="38"/>
      <c r="T1239" s="38">
        <v>0</v>
      </c>
      <c r="U1239" s="38">
        <v>21</v>
      </c>
      <c r="V1239" s="38"/>
      <c r="W1239" s="38">
        <v>3</v>
      </c>
      <c r="X1239" s="38">
        <v>0</v>
      </c>
      <c r="Y1239" s="38"/>
      <c r="Z1239" s="38">
        <v>0</v>
      </c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  <c r="BA1239" s="3">
        <f>IF(Q1239&gt;0,RANK(Q1239,(N1239:P1239,Q1239:AE1239)),0)</f>
        <v>4</v>
      </c>
      <c r="BB1239" s="3">
        <f>IF(R1239&gt;0,RANK(R1239,(N1239:P1239,Q1239:AE1239)),0)</f>
        <v>3</v>
      </c>
      <c r="BC1239" s="3">
        <f>IF(S1239&gt;0,RANK(S1239,(N1239:P1239,Q1239:AE1239)),0)</f>
        <v>0</v>
      </c>
      <c r="BD1239" s="3">
        <f>IF(T1239&gt;0,RANK(T1239,(N1239:P1239,Q1239:AE1239)),0)</f>
        <v>0</v>
      </c>
      <c r="BE1239" s="2">
        <f t="shared" si="523"/>
        <v>6.1734443900048992E-3</v>
      </c>
      <c r="BF1239" s="2">
        <f t="shared" si="524"/>
        <v>1.1856932876041157E-2</v>
      </c>
      <c r="BG1239" s="2">
        <f t="shared" si="525"/>
        <v>0</v>
      </c>
      <c r="BH1239" s="2">
        <f t="shared" si="526"/>
        <v>0</v>
      </c>
      <c r="BJ1239" t="s">
        <v>1922</v>
      </c>
      <c r="BK1239" t="s">
        <v>1665</v>
      </c>
      <c r="BL1239">
        <v>2</v>
      </c>
      <c r="BN1239">
        <v>0</v>
      </c>
      <c r="BO1239" s="60">
        <v>23</v>
      </c>
      <c r="BP1239" s="62">
        <v>21</v>
      </c>
      <c r="BQ1239" s="66">
        <f t="shared" si="527"/>
        <v>23021</v>
      </c>
      <c r="BR1239" s="66">
        <f t="shared" si="505"/>
        <v>23021</v>
      </c>
      <c r="BS1239" s="3" t="s">
        <v>3083</v>
      </c>
      <c r="BT1239" s="38">
        <f>SUMIF(Town!$BJ$174:$BJ$687,$BQ1239,Town!BO$174:BO$687)</f>
        <v>0</v>
      </c>
      <c r="BX1239"/>
      <c r="CF1239" s="38">
        <f>SUMIF(Town!$BJ$174:$BJ$687,$BQ1239,Town!CA$174:CA$687)</f>
        <v>0</v>
      </c>
    </row>
    <row r="1240" spans="1:125" ht="14" hidden="1" customHeight="1" outlineLevel="1" x14ac:dyDescent="0.2">
      <c r="A1240" t="s">
        <v>1259</v>
      </c>
      <c r="B1240" t="s">
        <v>1665</v>
      </c>
      <c r="C1240" s="1">
        <f t="shared" si="518"/>
        <v>24456</v>
      </c>
      <c r="D1240" s="3">
        <f>IF(N1240&gt;0, RANK(N1240,(N1240:P1240,Q1240:AE1240)),0)</f>
        <v>1</v>
      </c>
      <c r="E1240" s="3">
        <f>IF(O1240&gt;0,RANK(O1240,(N1240:P1240,Q1240:AE1240)),0)</f>
        <v>2</v>
      </c>
      <c r="F1240" s="3">
        <f>IF(P1240&gt;0,RANK(P1240,(N1240:P1240,Q1240:AE1240)),0)</f>
        <v>0</v>
      </c>
      <c r="G1240" s="1">
        <f t="shared" si="516"/>
        <v>4065</v>
      </c>
      <c r="H1240" s="2">
        <f t="shared" si="517"/>
        <v>0.16621687929342494</v>
      </c>
      <c r="I1240" s="2"/>
      <c r="J1240" s="2">
        <f t="shared" si="519"/>
        <v>0.57172064115145571</v>
      </c>
      <c r="K1240" s="2">
        <f t="shared" si="520"/>
        <v>0.40550376185803078</v>
      </c>
      <c r="L1240" s="2">
        <f t="shared" si="521"/>
        <v>0</v>
      </c>
      <c r="M1240" s="2">
        <f t="shared" si="522"/>
        <v>2.2775596990513514E-2</v>
      </c>
      <c r="N1240" s="38">
        <v>13982</v>
      </c>
      <c r="O1240" s="38">
        <v>9917</v>
      </c>
      <c r="P1240" s="38"/>
      <c r="Q1240" s="38">
        <v>162</v>
      </c>
      <c r="R1240" s="38">
        <v>287</v>
      </c>
      <c r="S1240" s="38"/>
      <c r="T1240" s="38">
        <v>0</v>
      </c>
      <c r="U1240" s="38">
        <v>96</v>
      </c>
      <c r="V1240" s="38"/>
      <c r="W1240" s="38">
        <v>12</v>
      </c>
      <c r="X1240" s="38">
        <v>0</v>
      </c>
      <c r="Y1240" s="38"/>
      <c r="Z1240" s="38">
        <v>0</v>
      </c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  <c r="BA1240" s="3">
        <f>IF(Q1240&gt;0,RANK(Q1240,(N1240:P1240,Q1240:AE1240)),0)</f>
        <v>4</v>
      </c>
      <c r="BB1240" s="3">
        <f>IF(R1240&gt;0,RANK(R1240,(N1240:P1240,Q1240:AE1240)),0)</f>
        <v>3</v>
      </c>
      <c r="BC1240" s="3">
        <f>IF(S1240&gt;0,RANK(S1240,(N1240:P1240,Q1240:AE1240)),0)</f>
        <v>0</v>
      </c>
      <c r="BD1240" s="3">
        <f>IF(T1240&gt;0,RANK(T1240,(N1240:P1240,Q1240:AE1240)),0)</f>
        <v>0</v>
      </c>
      <c r="BE1240" s="2">
        <f t="shared" si="523"/>
        <v>6.6241413150147201E-3</v>
      </c>
      <c r="BF1240" s="2">
        <f t="shared" si="524"/>
        <v>1.1735361465489041E-2</v>
      </c>
      <c r="BG1240" s="2">
        <f t="shared" si="525"/>
        <v>0</v>
      </c>
      <c r="BH1240" s="2">
        <f t="shared" si="526"/>
        <v>0</v>
      </c>
      <c r="BJ1240" t="s">
        <v>1259</v>
      </c>
      <c r="BK1240" t="s">
        <v>1665</v>
      </c>
      <c r="BL1240">
        <v>1</v>
      </c>
      <c r="BN1240">
        <v>0</v>
      </c>
      <c r="BO1240" s="60">
        <v>23</v>
      </c>
      <c r="BP1240" s="62">
        <v>23</v>
      </c>
      <c r="BQ1240" s="66">
        <f t="shared" si="527"/>
        <v>23023</v>
      </c>
      <c r="BR1240" s="66">
        <f t="shared" si="505"/>
        <v>23023</v>
      </c>
      <c r="BS1240" s="3" t="s">
        <v>3083</v>
      </c>
      <c r="BT1240" s="38">
        <f>SUMIF(Town!$BJ$174:$BJ$687,$BQ1240,Town!BO$174:BO$687)</f>
        <v>0</v>
      </c>
      <c r="CF1240" s="38">
        <f>SUMIF(Town!$BJ$174:$BJ$687,$BQ1240,Town!CA$174:CA$687)</f>
        <v>0</v>
      </c>
    </row>
    <row r="1241" spans="1:125" ht="14" hidden="1" customHeight="1" outlineLevel="1" x14ac:dyDescent="0.2">
      <c r="A1241" t="s">
        <v>1752</v>
      </c>
      <c r="B1241" t="s">
        <v>1665</v>
      </c>
      <c r="C1241" s="1">
        <f t="shared" si="518"/>
        <v>28441</v>
      </c>
      <c r="D1241" s="3">
        <f>IF(N1241&gt;0, RANK(N1241,(N1241:P1241,Q1241:AE1241)),0)</f>
        <v>2</v>
      </c>
      <c r="E1241" s="3">
        <f>IF(O1241&gt;0,RANK(O1241,(N1241:P1241,Q1241:AE1241)),0)</f>
        <v>1</v>
      </c>
      <c r="F1241" s="3">
        <f>IF(P1241&gt;0,RANK(P1241,(N1241:P1241,Q1241:AE1241)),0)</f>
        <v>0</v>
      </c>
      <c r="G1241" s="1">
        <f t="shared" si="516"/>
        <v>7692</v>
      </c>
      <c r="H1241" s="2">
        <f t="shared" si="517"/>
        <v>0.27045462536479026</v>
      </c>
      <c r="I1241" s="2"/>
      <c r="J1241" s="2">
        <f t="shared" si="519"/>
        <v>0.35631658521149046</v>
      </c>
      <c r="K1241" s="2">
        <f t="shared" si="520"/>
        <v>0.62677121057628071</v>
      </c>
      <c r="L1241" s="2">
        <f t="shared" si="521"/>
        <v>0</v>
      </c>
      <c r="M1241" s="2">
        <f t="shared" si="522"/>
        <v>1.6912204212228832E-2</v>
      </c>
      <c r="N1241" s="38">
        <v>10134</v>
      </c>
      <c r="O1241" s="38">
        <v>17826</v>
      </c>
      <c r="P1241" s="38"/>
      <c r="Q1241" s="38">
        <v>155</v>
      </c>
      <c r="R1241" s="38">
        <v>233</v>
      </c>
      <c r="S1241" s="38"/>
      <c r="T1241" s="38">
        <v>0</v>
      </c>
      <c r="U1241" s="38">
        <v>84</v>
      </c>
      <c r="V1241" s="38"/>
      <c r="W1241" s="38">
        <v>9</v>
      </c>
      <c r="X1241" s="38">
        <v>0</v>
      </c>
      <c r="Y1241" s="38"/>
      <c r="Z1241" s="38">
        <v>0</v>
      </c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  <c r="BA1241" s="3">
        <f>IF(Q1241&gt;0,RANK(Q1241,(N1241:P1241,Q1241:AE1241)),0)</f>
        <v>4</v>
      </c>
      <c r="BB1241" s="3">
        <f>IF(R1241&gt;0,RANK(R1241,(N1241:P1241,Q1241:AE1241)),0)</f>
        <v>3</v>
      </c>
      <c r="BC1241" s="3">
        <f>IF(S1241&gt;0,RANK(S1241,(N1241:P1241,Q1241:AE1241)),0)</f>
        <v>0</v>
      </c>
      <c r="BD1241" s="3">
        <f>IF(T1241&gt;0,RANK(T1241,(N1241:P1241,Q1241:AE1241)),0)</f>
        <v>0</v>
      </c>
      <c r="BE1241" s="2">
        <f t="shared" si="523"/>
        <v>5.4498786962483741E-3</v>
      </c>
      <c r="BF1241" s="2">
        <f t="shared" si="524"/>
        <v>8.1923982982314257E-3</v>
      </c>
      <c r="BG1241" s="2">
        <f t="shared" si="525"/>
        <v>0</v>
      </c>
      <c r="BH1241" s="2">
        <f t="shared" si="526"/>
        <v>0</v>
      </c>
      <c r="BJ1241" t="s">
        <v>1752</v>
      </c>
      <c r="BK1241" t="s">
        <v>1665</v>
      </c>
      <c r="BL1241">
        <v>2</v>
      </c>
      <c r="BN1241">
        <v>0</v>
      </c>
      <c r="BO1241" s="60">
        <v>23</v>
      </c>
      <c r="BP1241" s="62">
        <v>25</v>
      </c>
      <c r="BQ1241" s="66">
        <f t="shared" si="527"/>
        <v>23025</v>
      </c>
      <c r="BR1241" s="66">
        <f t="shared" si="505"/>
        <v>23025</v>
      </c>
      <c r="BS1241" s="3" t="s">
        <v>3083</v>
      </c>
      <c r="BT1241" s="38">
        <f>SUMIF(Town!$BJ$174:$BJ$687,$BQ1241,Town!BO$174:BO$687)</f>
        <v>0</v>
      </c>
      <c r="BX1241"/>
      <c r="CF1241" s="38">
        <f>SUMIF(Town!$BJ$174:$BJ$687,$BQ1241,Town!CA$174:CA$687)</f>
        <v>0</v>
      </c>
    </row>
    <row r="1242" spans="1:125" ht="14" hidden="1" customHeight="1" outlineLevel="1" x14ac:dyDescent="0.2">
      <c r="A1242" t="s">
        <v>214</v>
      </c>
      <c r="B1242" t="s">
        <v>1665</v>
      </c>
      <c r="C1242" s="1">
        <f t="shared" si="518"/>
        <v>25130</v>
      </c>
      <c r="D1242" s="3">
        <f>IF(N1242&gt;0, RANK(N1242,(N1242:P1242,Q1242:AE1242)),0)</f>
        <v>1</v>
      </c>
      <c r="E1242" s="3">
        <f>IF(O1242&gt;0,RANK(O1242,(N1242:P1242,Q1242:AE1242)),0)</f>
        <v>2</v>
      </c>
      <c r="F1242" s="3">
        <f>IF(P1242&gt;0,RANK(P1242,(N1242:P1242,Q1242:AE1242)),0)</f>
        <v>0</v>
      </c>
      <c r="G1242" s="1">
        <f t="shared" si="516"/>
        <v>846</v>
      </c>
      <c r="H1242" s="2">
        <f t="shared" si="517"/>
        <v>3.3664942300039795E-2</v>
      </c>
      <c r="I1242" s="2"/>
      <c r="J1242" s="2">
        <f t="shared" si="519"/>
        <v>0.50382013529645842</v>
      </c>
      <c r="K1242" s="2">
        <f t="shared" si="520"/>
        <v>0.47015519299641861</v>
      </c>
      <c r="L1242" s="2">
        <f t="shared" si="521"/>
        <v>0</v>
      </c>
      <c r="M1242" s="2">
        <f t="shared" si="522"/>
        <v>2.6024671707122971E-2</v>
      </c>
      <c r="N1242" s="38">
        <v>12661</v>
      </c>
      <c r="O1242" s="38">
        <v>11815</v>
      </c>
      <c r="P1242" s="38"/>
      <c r="Q1242" s="38">
        <v>137</v>
      </c>
      <c r="R1242" s="38">
        <v>347</v>
      </c>
      <c r="S1242" s="38"/>
      <c r="T1242" s="38">
        <v>0</v>
      </c>
      <c r="U1242" s="38">
        <v>139</v>
      </c>
      <c r="V1242" s="38"/>
      <c r="W1242" s="38">
        <v>31</v>
      </c>
      <c r="X1242" s="38">
        <v>0</v>
      </c>
      <c r="Y1242" s="38"/>
      <c r="Z1242" s="38">
        <v>0</v>
      </c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  <c r="BA1242" s="3">
        <f>IF(Q1242&gt;0,RANK(Q1242,(N1242:P1242,Q1242:AE1242)),0)</f>
        <v>5</v>
      </c>
      <c r="BB1242" s="3">
        <f>IF(R1242&gt;0,RANK(R1242,(N1242:P1242,Q1242:AE1242)),0)</f>
        <v>3</v>
      </c>
      <c r="BC1242" s="3">
        <f>IF(S1242&gt;0,RANK(S1242,(N1242:P1242,Q1242:AE1242)),0)</f>
        <v>0</v>
      </c>
      <c r="BD1242" s="3">
        <f>IF(T1242&gt;0,RANK(T1242,(N1242:P1242,Q1242:AE1242)),0)</f>
        <v>0</v>
      </c>
      <c r="BE1242" s="2">
        <f t="shared" si="523"/>
        <v>5.4516514126541982E-3</v>
      </c>
      <c r="BF1242" s="2">
        <f t="shared" si="524"/>
        <v>1.3808197373656983E-2</v>
      </c>
      <c r="BG1242" s="2">
        <f t="shared" si="525"/>
        <v>0</v>
      </c>
      <c r="BH1242" s="2">
        <f t="shared" si="526"/>
        <v>0</v>
      </c>
      <c r="BJ1242" t="s">
        <v>214</v>
      </c>
      <c r="BK1242" t="s">
        <v>1665</v>
      </c>
      <c r="BL1242">
        <v>2</v>
      </c>
      <c r="BN1242">
        <v>0</v>
      </c>
      <c r="BO1242" s="60">
        <v>23</v>
      </c>
      <c r="BP1242" s="62">
        <v>27</v>
      </c>
      <c r="BQ1242" s="66">
        <f t="shared" si="527"/>
        <v>23027</v>
      </c>
      <c r="BR1242" s="66">
        <f t="shared" si="505"/>
        <v>23027</v>
      </c>
      <c r="BS1242" s="3" t="s">
        <v>3083</v>
      </c>
      <c r="BT1242" s="38">
        <f>SUMIF(Town!$BJ$174:$BJ$687,$BQ1242,Town!BO$174:BO$687)</f>
        <v>0</v>
      </c>
      <c r="CF1242" s="38">
        <f>SUMIF(Town!$BJ$174:$BJ$687,$BQ1242,Town!CA$174:CA$687)</f>
        <v>0</v>
      </c>
    </row>
    <row r="1243" spans="1:125" ht="14" hidden="1" customHeight="1" outlineLevel="1" x14ac:dyDescent="0.2">
      <c r="A1243" t="s">
        <v>674</v>
      </c>
      <c r="B1243" t="s">
        <v>1665</v>
      </c>
      <c r="C1243" s="1">
        <f t="shared" si="518"/>
        <v>18046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>IF(P1243&gt;0,RANK(P1243,(N1243:P1243,Q1243:AE1243)),0)</f>
        <v>0</v>
      </c>
      <c r="G1243" s="1">
        <f t="shared" si="516"/>
        <v>4238</v>
      </c>
      <c r="H1243" s="2">
        <f t="shared" si="517"/>
        <v>0.23484428682256456</v>
      </c>
      <c r="I1243" s="2"/>
      <c r="J1243" s="2">
        <f t="shared" si="519"/>
        <v>0.37476449074587165</v>
      </c>
      <c r="K1243" s="2">
        <f t="shared" si="520"/>
        <v>0.60960877756843623</v>
      </c>
      <c r="L1243" s="2">
        <f t="shared" si="521"/>
        <v>0</v>
      </c>
      <c r="M1243" s="2">
        <f t="shared" si="522"/>
        <v>1.5626731685692175E-2</v>
      </c>
      <c r="N1243" s="38">
        <v>6763</v>
      </c>
      <c r="O1243" s="38">
        <v>11001</v>
      </c>
      <c r="P1243" s="38"/>
      <c r="Q1243" s="38">
        <v>82</v>
      </c>
      <c r="R1243" s="38">
        <v>148</v>
      </c>
      <c r="S1243" s="38"/>
      <c r="T1243" s="38">
        <v>0</v>
      </c>
      <c r="U1243" s="38">
        <v>43</v>
      </c>
      <c r="V1243" s="38"/>
      <c r="W1243" s="38">
        <v>9</v>
      </c>
      <c r="X1243" s="38">
        <v>0</v>
      </c>
      <c r="Y1243" s="38"/>
      <c r="Z1243" s="38">
        <v>0</v>
      </c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  <c r="BA1243" s="3">
        <f>IF(Q1243&gt;0,RANK(Q1243,(N1243:P1243,Q1243:AE1243)),0)</f>
        <v>4</v>
      </c>
      <c r="BB1243" s="3">
        <f>IF(R1243&gt;0,RANK(R1243,(N1243:P1243,Q1243:AE1243)),0)</f>
        <v>3</v>
      </c>
      <c r="BC1243" s="3">
        <f>IF(S1243&gt;0,RANK(S1243,(N1243:P1243,Q1243:AE1243)),0)</f>
        <v>0</v>
      </c>
      <c r="BD1243" s="3">
        <f>IF(T1243&gt;0,RANK(T1243,(N1243:P1243,Q1243:AE1243)),0)</f>
        <v>0</v>
      </c>
      <c r="BE1243" s="2">
        <f t="shared" si="523"/>
        <v>4.5439432561232406E-3</v>
      </c>
      <c r="BF1243" s="2">
        <f t="shared" si="524"/>
        <v>8.2012634378809714E-3</v>
      </c>
      <c r="BG1243" s="2">
        <f t="shared" si="525"/>
        <v>0</v>
      </c>
      <c r="BH1243" s="2">
        <f t="shared" si="526"/>
        <v>0</v>
      </c>
      <c r="BJ1243" t="s">
        <v>674</v>
      </c>
      <c r="BK1243" t="s">
        <v>1665</v>
      </c>
      <c r="BL1243">
        <v>2</v>
      </c>
      <c r="BN1243">
        <v>0</v>
      </c>
      <c r="BO1243" s="60">
        <v>23</v>
      </c>
      <c r="BP1243" s="62">
        <v>29</v>
      </c>
      <c r="BQ1243" s="66">
        <f t="shared" si="527"/>
        <v>23029</v>
      </c>
      <c r="BR1243" s="66">
        <f t="shared" si="505"/>
        <v>23029</v>
      </c>
      <c r="BS1243" s="3" t="s">
        <v>3083</v>
      </c>
      <c r="BT1243" s="38">
        <f>SUMIF(Town!$BJ$174:$BJ$687,$BQ1243,Town!BO$174:BO$687)</f>
        <v>0</v>
      </c>
      <c r="BX1243"/>
      <c r="CF1243" s="38">
        <f>SUMIF(Town!$BJ$174:$BJ$687,$BQ1243,Town!CA$174:CA$687)</f>
        <v>0</v>
      </c>
    </row>
    <row r="1244" spans="1:125" ht="14" hidden="1" customHeight="1" outlineLevel="1" x14ac:dyDescent="0.2">
      <c r="A1244" t="s">
        <v>905</v>
      </c>
      <c r="B1244" t="s">
        <v>1665</v>
      </c>
      <c r="C1244" s="1">
        <f t="shared" si="518"/>
        <v>132452</v>
      </c>
      <c r="D1244" s="3">
        <f>IF(N1244&gt;0, RANK(N1244,(N1244:P1244,Q1244:AE1244)),0)</f>
        <v>1</v>
      </c>
      <c r="E1244" s="3">
        <f>IF(O1244&gt;0,RANK(O1244,(N1244:P1244,Q1244:AE1244)),0)</f>
        <v>2</v>
      </c>
      <c r="F1244" s="3">
        <f>IF(P1244&gt;0,RANK(P1244,(N1244:P1244,Q1244:AE1244)),0)</f>
        <v>0</v>
      </c>
      <c r="G1244" s="1">
        <f>IF(C1244&gt;0,MAX(N1244:P1244)-LARGE(N1244:P1244,2),0)</f>
        <v>13759</v>
      </c>
      <c r="H1244" s="2">
        <f>IF(C1244&gt;0,G1244/C1244,0)</f>
        <v>0.10387914112282186</v>
      </c>
      <c r="I1244" s="2"/>
      <c r="J1244" s="2">
        <f>IF($C1244=0,"-",N1244/$C1244)</f>
        <v>0.54218131851538676</v>
      </c>
      <c r="K1244" s="2">
        <f>IF($C1244=0,"-",O1244/$C1244)</f>
        <v>0.43830217739256483</v>
      </c>
      <c r="L1244" s="2">
        <f>IF($C1244=0,"-",P1244/$C1244)</f>
        <v>0</v>
      </c>
      <c r="M1244" s="2">
        <f>IF(C1244=0,"-",(1-J1244-K1244-L1244))</f>
        <v>1.9516504092048415E-2</v>
      </c>
      <c r="N1244" s="38">
        <v>71813</v>
      </c>
      <c r="O1244" s="38">
        <v>58054</v>
      </c>
      <c r="P1244" s="38"/>
      <c r="Q1244" s="38">
        <v>884</v>
      </c>
      <c r="R1244" s="38">
        <v>1266</v>
      </c>
      <c r="S1244" s="38"/>
      <c r="T1244" s="38">
        <v>0</v>
      </c>
      <c r="U1244" s="38">
        <v>366</v>
      </c>
      <c r="V1244" s="38"/>
      <c r="W1244" s="38">
        <v>69</v>
      </c>
      <c r="X1244" s="38">
        <v>0</v>
      </c>
      <c r="Y1244" s="38"/>
      <c r="Z1244" s="38">
        <v>0</v>
      </c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  <c r="BA1244" s="3">
        <f>IF(Q1244&gt;0,RANK(Q1244,(N1244:P1244,Q1244:AE1244)),0)</f>
        <v>4</v>
      </c>
      <c r="BB1244" s="3">
        <f>IF(R1244&gt;0,RANK(R1244,(N1244:P1244,Q1244:AE1244)),0)</f>
        <v>3</v>
      </c>
      <c r="BC1244" s="3">
        <f>IF(S1244&gt;0,RANK(S1244,(N1244:P1244,Q1244:AE1244)),0)</f>
        <v>0</v>
      </c>
      <c r="BD1244" s="3">
        <f>IF(T1244&gt;0,RANK(T1244,(N1244:P1244,Q1244:AE1244)),0)</f>
        <v>0</v>
      </c>
      <c r="BE1244" s="2">
        <f t="shared" si="523"/>
        <v>6.6741159061395831E-3</v>
      </c>
      <c r="BF1244" s="2">
        <f t="shared" si="524"/>
        <v>9.558179566937457E-3</v>
      </c>
      <c r="BG1244" s="2">
        <f t="shared" si="525"/>
        <v>0</v>
      </c>
      <c r="BH1244" s="2">
        <f t="shared" si="526"/>
        <v>0</v>
      </c>
      <c r="BJ1244" t="s">
        <v>905</v>
      </c>
      <c r="BK1244" t="s">
        <v>1665</v>
      </c>
      <c r="BL1244">
        <v>1</v>
      </c>
      <c r="BN1244">
        <v>0</v>
      </c>
      <c r="BO1244" s="60">
        <v>23</v>
      </c>
      <c r="BP1244" s="62">
        <v>31</v>
      </c>
      <c r="BQ1244" s="66">
        <f t="shared" si="527"/>
        <v>23031</v>
      </c>
      <c r="BR1244" s="66">
        <f t="shared" si="505"/>
        <v>23031</v>
      </c>
      <c r="BS1244" s="3" t="s">
        <v>3083</v>
      </c>
      <c r="BT1244" s="38">
        <f>SUMIF(Town!$BJ$174:$BJ$687,$BQ1244,Town!BO$174:BO$687)</f>
        <v>0</v>
      </c>
      <c r="CF1244" s="38">
        <f>SUMIF(Town!$BJ$174:$BJ$687,$BQ1244,Town!CA$174:CA$687)</f>
        <v>0</v>
      </c>
    </row>
    <row r="1245" spans="1:125" ht="14" hidden="1" customHeight="1" outlineLevel="1" x14ac:dyDescent="0.2">
      <c r="A1245" t="s">
        <v>2652</v>
      </c>
      <c r="B1245" t="s">
        <v>1665</v>
      </c>
      <c r="C1245" s="1">
        <f t="shared" si="518"/>
        <v>6569</v>
      </c>
      <c r="D1245" s="3">
        <f>IF(N1245&gt;0, RANK(N1245,(N1245:P1245,Q1245:AE1245)),0)</f>
        <v>1</v>
      </c>
      <c r="E1245" s="3">
        <f>IF(O1245&gt;0,RANK(O1245,(N1245:P1245,Q1245:AE1245)),0)</f>
        <v>2</v>
      </c>
      <c r="F1245" s="3">
        <f>IF(P1245&gt;0,RANK(P1245,(N1245:P1245,Q1245:AE1245)),0)</f>
        <v>0</v>
      </c>
      <c r="G1245" s="1">
        <f t="shared" si="516"/>
        <v>4324</v>
      </c>
      <c r="H1245" s="2">
        <f t="shared" si="517"/>
        <v>0.65824326381488807</v>
      </c>
      <c r="I1245" s="2"/>
      <c r="J1245" s="2">
        <f t="shared" si="519"/>
        <v>0.80834221342670121</v>
      </c>
      <c r="K1245" s="2">
        <f t="shared" si="520"/>
        <v>0.15009894961181305</v>
      </c>
      <c r="L1245" s="2">
        <f t="shared" si="521"/>
        <v>0</v>
      </c>
      <c r="M1245" s="2">
        <f t="shared" si="522"/>
        <v>4.155883696148574E-2</v>
      </c>
      <c r="N1245" s="38">
        <v>5310</v>
      </c>
      <c r="O1245" s="38">
        <v>986</v>
      </c>
      <c r="P1245" s="38"/>
      <c r="Q1245" s="38">
        <v>33</v>
      </c>
      <c r="R1245" s="38">
        <v>169</v>
      </c>
      <c r="S1245" s="38"/>
      <c r="T1245" s="38">
        <v>0</v>
      </c>
      <c r="U1245" s="38">
        <v>50</v>
      </c>
      <c r="V1245" s="38"/>
      <c r="W1245" s="38">
        <v>21</v>
      </c>
      <c r="X1245" s="38">
        <v>0</v>
      </c>
      <c r="Y1245" s="38"/>
      <c r="Z1245" s="38">
        <v>0</v>
      </c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  <c r="BA1245" s="3">
        <f>IF(Q1245&gt;0,RANK(Q1245,(N1245:P1245,Q1245:AE1245)),0)</f>
        <v>5</v>
      </c>
      <c r="BB1245" s="3">
        <f>IF(R1245&gt;0,RANK(R1245,(N1245:P1245,Q1245:AE1245)),0)</f>
        <v>3</v>
      </c>
      <c r="BC1245" s="3">
        <f>IF(S1245&gt;0,RANK(S1245,(N1245:P1245,Q1245:AE1245)),0)</f>
        <v>0</v>
      </c>
      <c r="BD1245" s="3">
        <f>IF(T1245&gt;0,RANK(T1245,(N1245:P1245,Q1245:AE1245)),0)</f>
        <v>0</v>
      </c>
      <c r="BE1245" s="2">
        <f t="shared" si="523"/>
        <v>5.0235956766631149E-3</v>
      </c>
      <c r="BF1245" s="2">
        <f t="shared" si="524"/>
        <v>2.5726899071395949E-2</v>
      </c>
      <c r="BG1245" s="2">
        <f t="shared" si="525"/>
        <v>0</v>
      </c>
      <c r="BH1245" s="2">
        <f t="shared" si="526"/>
        <v>0</v>
      </c>
      <c r="BJ1245" t="s">
        <v>2652</v>
      </c>
      <c r="BK1245" t="s">
        <v>1665</v>
      </c>
      <c r="BN1245">
        <v>0</v>
      </c>
      <c r="BO1245" s="60">
        <v>23</v>
      </c>
      <c r="BP1245" s="62">
        <v>99</v>
      </c>
      <c r="BQ1245" s="66">
        <f t="shared" si="527"/>
        <v>23099</v>
      </c>
      <c r="BR1245" s="66">
        <f t="shared" si="505"/>
        <v>23099</v>
      </c>
      <c r="BS1245" s="3" t="s">
        <v>2652</v>
      </c>
      <c r="BT1245" s="38">
        <f>SUMIF(Town!$BJ$174:$BJ$687,$BQ1245,Town!BO$174:BO$687)</f>
        <v>0</v>
      </c>
      <c r="CF1245" s="38">
        <f>SUMIF(Town!$BJ$174:$BJ$687,$BQ1245,Town!CA$174:CA$687)</f>
        <v>0</v>
      </c>
    </row>
    <row r="1246" spans="1:125" ht="14" customHeight="1" collapsed="1" x14ac:dyDescent="0.2">
      <c r="A1246" t="s">
        <v>3101</v>
      </c>
      <c r="B1246" t="s">
        <v>534</v>
      </c>
      <c r="C1246" s="1">
        <f t="shared" si="518"/>
        <v>830989</v>
      </c>
      <c r="D1246" s="3">
        <f>IF(N1246&gt;0, RANK(N1246,(N1246:P1246,Q1246:AE1246)),0)</f>
        <v>1</v>
      </c>
      <c r="E1246" s="3">
        <f>IF(O1246&gt;0,RANK(O1246,(N1246:P1246,Q1246:AE1246)),0)</f>
        <v>2</v>
      </c>
      <c r="F1246" s="3">
        <f>IF(P1246&gt;0,RANK(P1246,(N1246:P1246,Q1246:AE1246)),0)</f>
        <v>0</v>
      </c>
      <c r="G1246" s="1">
        <f t="shared" si="516"/>
        <v>57514</v>
      </c>
      <c r="H1246" s="2">
        <f t="shared" si="517"/>
        <v>6.9211505808139465E-2</v>
      </c>
      <c r="I1246" s="2"/>
      <c r="J1246" s="2">
        <f t="shared" si="519"/>
        <v>0.5238950214744118</v>
      </c>
      <c r="K1246" s="2">
        <f t="shared" si="520"/>
        <v>0.45468351566627235</v>
      </c>
      <c r="L1246" s="2">
        <f t="shared" si="521"/>
        <v>0</v>
      </c>
      <c r="M1246" s="2">
        <f t="shared" si="522"/>
        <v>2.1421462859315843E-2</v>
      </c>
      <c r="N1246" s="38">
        <v>435351</v>
      </c>
      <c r="O1246" s="38">
        <v>377837</v>
      </c>
      <c r="P1246" s="99"/>
      <c r="Q1246" s="38">
        <v>5304</v>
      </c>
      <c r="R1246" s="38">
        <v>8973</v>
      </c>
      <c r="S1246" s="99"/>
      <c r="T1246" s="38">
        <v>0</v>
      </c>
      <c r="U1246" s="38">
        <v>2943</v>
      </c>
      <c r="V1246" s="38"/>
      <c r="W1246" s="38">
        <v>581</v>
      </c>
      <c r="X1246" s="38">
        <v>0</v>
      </c>
      <c r="Y1246" s="38"/>
      <c r="Z1246" s="38">
        <v>0</v>
      </c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  <c r="BA1246" s="3">
        <f>IF(Q1246&gt;0,RANK(Q1246,(N1246:P1246,Q1246:AE1246)),0)</f>
        <v>4</v>
      </c>
      <c r="BB1246" s="3">
        <f>IF(R1246&gt;0,RANK(R1246,(N1246:P1246,Q1246:AE1246)),0)</f>
        <v>3</v>
      </c>
      <c r="BC1246" s="3">
        <f>IF(S1246&gt;0,RANK(S1246,(N1246:P1246,Q1246:AE1246)),0)</f>
        <v>0</v>
      </c>
      <c r="BD1246" s="3">
        <f>IF(T1246&gt;0,RANK(T1246,(N1246:P1246,Q1246:AE1246)),0)</f>
        <v>0</v>
      </c>
      <c r="BE1246" s="2">
        <f t="shared" si="523"/>
        <v>6.3827559690922504E-3</v>
      </c>
      <c r="BF1246" s="2">
        <f t="shared" si="524"/>
        <v>1.079797686852654E-2</v>
      </c>
      <c r="BG1246" s="2">
        <f t="shared" si="525"/>
        <v>0</v>
      </c>
      <c r="BH1246" s="2">
        <f t="shared" si="526"/>
        <v>0</v>
      </c>
      <c r="BJ1246" t="s">
        <v>3101</v>
      </c>
      <c r="BK1246" t="s">
        <v>534</v>
      </c>
      <c r="BN1246">
        <v>0</v>
      </c>
      <c r="BO1246" s="60">
        <v>23</v>
      </c>
      <c r="BP1246" s="62"/>
      <c r="BQ1246" s="60">
        <v>23</v>
      </c>
      <c r="BR1246" s="60">
        <f t="shared" si="505"/>
        <v>23</v>
      </c>
      <c r="BS1246" s="3" t="s">
        <v>693</v>
      </c>
      <c r="BT1246" s="38">
        <f>SUM(BT1229:BT1245)</f>
        <v>0</v>
      </c>
      <c r="CF1246" s="38">
        <f>SUM(BY1229:BY1245)</f>
        <v>0</v>
      </c>
    </row>
    <row r="1247" spans="1:125" ht="14" customHeight="1" x14ac:dyDescent="0.2">
      <c r="C1247" s="1"/>
      <c r="E1247" s="3"/>
      <c r="F1247" s="3"/>
      <c r="I1247" s="2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  <c r="BA1247" s="3"/>
      <c r="BB1247" s="3"/>
      <c r="BC1247" s="3"/>
      <c r="BD1247" s="3"/>
      <c r="BO1247" s="60"/>
      <c r="BP1247" s="62"/>
      <c r="BQ1247" s="66"/>
      <c r="BR1247" s="66"/>
      <c r="CG1247" s="1"/>
      <c r="CH1247" s="1"/>
      <c r="CM1247" s="38"/>
      <c r="CN1247" s="38"/>
      <c r="CO1247" s="38"/>
      <c r="CP1247" s="38"/>
      <c r="CQ1247" s="38"/>
      <c r="CR1247" s="38"/>
      <c r="CS1247" s="38"/>
      <c r="CT1247" s="38"/>
      <c r="CU1247" s="38"/>
      <c r="CV1247" s="38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</row>
    <row r="1248" spans="1:125" ht="14" hidden="1" customHeight="1" outlineLevel="1" x14ac:dyDescent="0.2">
      <c r="A1248" t="s">
        <v>2456</v>
      </c>
      <c r="B1248" t="s">
        <v>3040</v>
      </c>
      <c r="C1248" s="1">
        <f t="shared" ref="C1248:C1272" si="528">SUM(N1248:AY1248)</f>
        <v>32137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>IF(P1248&gt;0,RANK(P1248,(N1248:P1248,Q1248:AE1248)),0)</f>
        <v>3</v>
      </c>
      <c r="G1248" s="1">
        <f t="shared" si="516"/>
        <v>12910</v>
      </c>
      <c r="H1248" s="2">
        <f t="shared" si="517"/>
        <v>0.40171764632666396</v>
      </c>
      <c r="I1248" s="2"/>
      <c r="J1248" s="2">
        <f t="shared" ref="J1248:J1272" si="529">IF($C1248=0,"-",N1248/$C1248)</f>
        <v>0.2872390079970128</v>
      </c>
      <c r="K1248" s="2">
        <f t="shared" ref="K1248:K1272" si="530">IF($C1248=0,"-",O1248/$C1248)</f>
        <v>0.68895665432367681</v>
      </c>
      <c r="L1248" s="2">
        <f t="shared" ref="L1248:L1272" si="531">IF($C1248=0,"-",P1248/$C1248)</f>
        <v>1.1295391604692411E-2</v>
      </c>
      <c r="M1248" s="2">
        <f t="shared" ref="M1248:M1272" si="532">IF(C1248=0,"-",(1-J1248-K1248-L1248))</f>
        <v>1.2508946074617928E-2</v>
      </c>
      <c r="N1248" s="38">
        <v>9231</v>
      </c>
      <c r="O1248" s="38">
        <v>22141</v>
      </c>
      <c r="P1248" s="38">
        <v>363</v>
      </c>
      <c r="Q1248" s="38">
        <v>130</v>
      </c>
      <c r="R1248" s="38">
        <v>136</v>
      </c>
      <c r="S1248" s="38"/>
      <c r="T1248" s="38">
        <v>6</v>
      </c>
      <c r="U1248" s="38">
        <v>2</v>
      </c>
      <c r="V1248" s="38"/>
      <c r="W1248" s="38">
        <v>119</v>
      </c>
      <c r="X1248" s="38">
        <v>9</v>
      </c>
      <c r="Y1248" s="38">
        <v>0</v>
      </c>
      <c r="Z1248" s="38">
        <v>0</v>
      </c>
      <c r="AA1248" s="38"/>
      <c r="AB1248" s="38"/>
      <c r="AC1248" s="38"/>
      <c r="AD1248" s="38"/>
      <c r="AE1248" s="38"/>
      <c r="AF1248" s="38"/>
      <c r="AG1248" s="38"/>
      <c r="AH1248" s="38">
        <v>0</v>
      </c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  <c r="BA1248" s="3">
        <f>IF(Q1248&gt;0,RANK(Q1248,(N1248:P1248,Q1248:AE1248)),0)</f>
        <v>5</v>
      </c>
      <c r="BB1248" s="3">
        <f>IF(R1248&gt;0,RANK(R1248,(N1248:P1248,Q1248:AE1248)),0)</f>
        <v>4</v>
      </c>
      <c r="BC1248" s="3">
        <f>IF(S1248&gt;0,RANK(S1248,(N1248:P1248,Q1248:AE1248)),0)</f>
        <v>0</v>
      </c>
      <c r="BD1248" s="3">
        <f>IF(T1248&gt;0,RANK(T1248,(N1248:P1248,Q1248:AE1248)),0)</f>
        <v>8</v>
      </c>
      <c r="BE1248" s="2">
        <f t="shared" ref="BE1248:BE1272" si="533">IF($C1248=0,"-",Q1248/$C1248)</f>
        <v>4.0451815664187697E-3</v>
      </c>
      <c r="BF1248" s="2">
        <f t="shared" ref="BF1248:BF1272" si="534">IF($C1248=0,"-",R1248/$C1248)</f>
        <v>4.2318822540996356E-3</v>
      </c>
      <c r="BG1248" s="2">
        <f t="shared" ref="BG1248:BG1272" si="535">IF($C1248=0,"-",S1248/$C1248)</f>
        <v>0</v>
      </c>
      <c r="BH1248" s="2">
        <f t="shared" ref="BH1248:BH1272" si="536">IF($C1248=0,"-",T1248/$C1248)</f>
        <v>1.8670068768086628E-4</v>
      </c>
      <c r="BI1248" s="56"/>
      <c r="BJ1248" t="s">
        <v>2456</v>
      </c>
      <c r="BK1248" t="s">
        <v>3040</v>
      </c>
      <c r="BL1248">
        <v>6</v>
      </c>
      <c r="BN1248">
        <v>0</v>
      </c>
      <c r="BO1248" s="60">
        <v>24</v>
      </c>
      <c r="BP1248" s="62">
        <v>1</v>
      </c>
      <c r="BQ1248" s="66">
        <f t="shared" ref="BQ1248:BQ1271" si="537">1000*BO1248+BP1248</f>
        <v>24001</v>
      </c>
      <c r="BR1248" s="66">
        <f t="shared" si="505"/>
        <v>24001</v>
      </c>
      <c r="BS1248" s="3" t="s">
        <v>3083</v>
      </c>
      <c r="CD1248" s="38">
        <f t="shared" ref="CD1248:CD1272" si="538">C1248-CE1248</f>
        <v>32137</v>
      </c>
      <c r="CF1248" s="38">
        <f t="shared" ref="CF1248" si="539">SUM(CG1248:DE1248)+SUM(S1248:AB1248)+SUM(AD1248:AY1248)</f>
        <v>136</v>
      </c>
      <c r="CG1248" s="1"/>
      <c r="CH1248" s="1"/>
      <c r="CM1248" s="38"/>
      <c r="CN1248" s="38"/>
      <c r="CO1248" s="38"/>
      <c r="CP1248" s="38"/>
      <c r="CQ1248" s="38"/>
      <c r="CR1248" s="38"/>
      <c r="CS1248" s="38"/>
      <c r="CT1248" s="38"/>
      <c r="CU1248" s="38"/>
      <c r="CV1248" s="38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</row>
    <row r="1249" spans="1:125" ht="14" hidden="1" customHeight="1" outlineLevel="1" x14ac:dyDescent="0.2">
      <c r="A1249" t="s">
        <v>2447</v>
      </c>
      <c r="B1249" t="s">
        <v>3040</v>
      </c>
      <c r="C1249" s="1">
        <f t="shared" si="528"/>
        <v>311572</v>
      </c>
      <c r="D1249" s="3">
        <f>IF(N1249&gt;0, RANK(N1249,(N1249:P1249,Q1249:AE1249)),0)</f>
        <v>1</v>
      </c>
      <c r="E1249" s="3">
        <f>IF(O1249&gt;0,RANK(O1249,(N1249:P1249,Q1249:AE1249)),0)</f>
        <v>2</v>
      </c>
      <c r="F1249" s="3">
        <f>IF(P1249&gt;0,RANK(P1249,(N1249:P1249,Q1249:AE1249)),0)</f>
        <v>3</v>
      </c>
      <c r="G1249" s="1">
        <f t="shared" si="516"/>
        <v>43053</v>
      </c>
      <c r="H1249" s="2">
        <f t="shared" si="517"/>
        <v>0.13817993914729179</v>
      </c>
      <c r="I1249" s="2"/>
      <c r="J1249" s="2">
        <f t="shared" si="529"/>
        <v>0.55186281180593888</v>
      </c>
      <c r="K1249" s="2">
        <f t="shared" si="530"/>
        <v>0.41368287265864712</v>
      </c>
      <c r="L1249" s="2">
        <f t="shared" si="531"/>
        <v>1.0832167203728191E-2</v>
      </c>
      <c r="M1249" s="2">
        <f t="shared" si="532"/>
        <v>2.3622148331685813E-2</v>
      </c>
      <c r="N1249" s="38">
        <v>171945</v>
      </c>
      <c r="O1249" s="38">
        <v>128892</v>
      </c>
      <c r="P1249" s="38">
        <v>3375</v>
      </c>
      <c r="Q1249" s="38">
        <v>2141</v>
      </c>
      <c r="R1249" s="38">
        <v>2429</v>
      </c>
      <c r="S1249" s="38"/>
      <c r="T1249" s="38">
        <v>73</v>
      </c>
      <c r="U1249" s="38">
        <v>69</v>
      </c>
      <c r="V1249" s="38"/>
      <c r="W1249" s="38">
        <v>2533</v>
      </c>
      <c r="X1249" s="38">
        <v>108</v>
      </c>
      <c r="Y1249" s="38">
        <v>0</v>
      </c>
      <c r="Z1249" s="38">
        <v>7</v>
      </c>
      <c r="AA1249" s="38"/>
      <c r="AB1249" s="38"/>
      <c r="AC1249" s="38"/>
      <c r="AD1249" s="38"/>
      <c r="AE1249" s="38"/>
      <c r="AF1249" s="38"/>
      <c r="AG1249" s="38"/>
      <c r="AH1249" s="38">
        <v>0</v>
      </c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  <c r="BA1249" s="3">
        <f>IF(Q1249&gt;0,RANK(Q1249,(N1249:P1249,Q1249:AE1249)),0)</f>
        <v>6</v>
      </c>
      <c r="BB1249" s="3">
        <f>IF(R1249&gt;0,RANK(R1249,(N1249:P1249,Q1249:AE1249)),0)</f>
        <v>5</v>
      </c>
      <c r="BC1249" s="3">
        <f>IF(S1249&gt;0,RANK(S1249,(N1249:P1249,Q1249:AE1249)),0)</f>
        <v>0</v>
      </c>
      <c r="BD1249" s="3">
        <f>IF(T1249&gt;0,RANK(T1249,(N1249:P1249,Q1249:AE1249)),0)</f>
        <v>8</v>
      </c>
      <c r="BE1249" s="2">
        <f t="shared" si="533"/>
        <v>6.8716059209428318E-3</v>
      </c>
      <c r="BF1249" s="2">
        <f t="shared" si="534"/>
        <v>7.7959508556609712E-3</v>
      </c>
      <c r="BG1249" s="2">
        <f t="shared" si="535"/>
        <v>0</v>
      </c>
      <c r="BH1249" s="2">
        <f t="shared" si="536"/>
        <v>2.3429576470286161E-4</v>
      </c>
      <c r="BI1249" s="56"/>
      <c r="BJ1249" t="s">
        <v>2447</v>
      </c>
      <c r="BK1249" t="s">
        <v>3040</v>
      </c>
      <c r="BN1249">
        <v>0</v>
      </c>
      <c r="BO1249" s="60">
        <v>24</v>
      </c>
      <c r="BP1249" s="62">
        <v>3</v>
      </c>
      <c r="BQ1249" s="66">
        <f t="shared" si="537"/>
        <v>24003</v>
      </c>
      <c r="BR1249" s="66">
        <f t="shared" si="505"/>
        <v>24003</v>
      </c>
      <c r="BS1249" s="3" t="s">
        <v>3083</v>
      </c>
      <c r="CD1249" s="38">
        <f t="shared" si="538"/>
        <v>311572</v>
      </c>
      <c r="CF1249" s="38">
        <f>SUM(CG1249:DE1249)+SUM(S1249:AB1249)+SUM(AD1249:AY1249)</f>
        <v>2790</v>
      </c>
      <c r="CG1249" s="1"/>
      <c r="CH1249" s="1"/>
      <c r="CM1249" s="38"/>
      <c r="CN1249" s="38"/>
      <c r="CO1249" s="38"/>
      <c r="CP1249" s="38"/>
      <c r="CQ1249" s="38"/>
      <c r="CR1249" s="38"/>
      <c r="CS1249" s="38"/>
      <c r="CT1249" s="38"/>
      <c r="CU1249" s="38"/>
      <c r="CV1249" s="38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</row>
    <row r="1250" spans="1:125" ht="14" hidden="1" customHeight="1" outlineLevel="1" x14ac:dyDescent="0.2">
      <c r="A1250" t="s">
        <v>1904</v>
      </c>
      <c r="B1250" t="s">
        <v>3040</v>
      </c>
      <c r="C1250" s="1">
        <f t="shared" si="528"/>
        <v>412915</v>
      </c>
      <c r="D1250" s="3">
        <f>IF(N1250&gt;0, RANK(N1250,(N1250:P1250,Q1250:AE1250)),0)</f>
        <v>1</v>
      </c>
      <c r="E1250" s="3">
        <f>IF(O1250&gt;0,RANK(O1250,(N1250:P1250,Q1250:AE1250)),0)</f>
        <v>2</v>
      </c>
      <c r="F1250" s="3">
        <f>IF(P1250&gt;0,RANK(P1250,(N1250:P1250,Q1250:AE1250)),0)</f>
        <v>4</v>
      </c>
      <c r="G1250" s="1">
        <f t="shared" si="516"/>
        <v>100398</v>
      </c>
      <c r="H1250" s="2">
        <f t="shared" si="517"/>
        <v>0.24314447283339186</v>
      </c>
      <c r="I1250" s="2"/>
      <c r="J1250" s="2">
        <f t="shared" si="529"/>
        <v>0.60534976932298412</v>
      </c>
      <c r="K1250" s="2">
        <f t="shared" si="530"/>
        <v>0.36220529648959227</v>
      </c>
      <c r="L1250" s="2">
        <f t="shared" si="531"/>
        <v>9.3433273191819138E-3</v>
      </c>
      <c r="M1250" s="2">
        <f t="shared" si="532"/>
        <v>2.3101606868241698E-2</v>
      </c>
      <c r="N1250" s="38">
        <v>249958</v>
      </c>
      <c r="O1250" s="38">
        <v>149560</v>
      </c>
      <c r="P1250" s="38">
        <v>3858</v>
      </c>
      <c r="Q1250" s="38">
        <v>2240</v>
      </c>
      <c r="R1250" s="38">
        <v>4195</v>
      </c>
      <c r="S1250" s="38"/>
      <c r="T1250" s="38">
        <v>117</v>
      </c>
      <c r="U1250" s="38">
        <v>106</v>
      </c>
      <c r="V1250" s="38"/>
      <c r="W1250" s="38">
        <v>2745</v>
      </c>
      <c r="X1250" s="38">
        <v>124</v>
      </c>
      <c r="Y1250" s="38">
        <v>7</v>
      </c>
      <c r="Z1250" s="38">
        <v>4</v>
      </c>
      <c r="AA1250" s="38"/>
      <c r="AB1250" s="38"/>
      <c r="AC1250" s="38"/>
      <c r="AD1250" s="38"/>
      <c r="AE1250" s="38"/>
      <c r="AF1250" s="38"/>
      <c r="AG1250" s="38"/>
      <c r="AH1250" s="38">
        <v>1</v>
      </c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  <c r="BA1250" s="3">
        <f>IF(Q1250&gt;0,RANK(Q1250,(N1250:P1250,Q1250:AE1250)),0)</f>
        <v>6</v>
      </c>
      <c r="BB1250" s="3">
        <f>IF(R1250&gt;0,RANK(R1250,(N1250:P1250,Q1250:AE1250)),0)</f>
        <v>3</v>
      </c>
      <c r="BC1250" s="3">
        <f>IF(S1250&gt;0,RANK(S1250,(N1250:P1250,Q1250:AE1250)),0)</f>
        <v>0</v>
      </c>
      <c r="BD1250" s="3">
        <f>IF(T1250&gt;0,RANK(T1250,(N1250:P1250,Q1250:AE1250)),0)</f>
        <v>8</v>
      </c>
      <c r="BE1250" s="2">
        <f t="shared" si="533"/>
        <v>5.4248453071455384E-3</v>
      </c>
      <c r="BF1250" s="2">
        <f t="shared" si="534"/>
        <v>1.0159475921194434E-2</v>
      </c>
      <c r="BG1250" s="2">
        <f t="shared" si="535"/>
        <v>0</v>
      </c>
      <c r="BH1250" s="2">
        <f t="shared" si="536"/>
        <v>2.8335129506072677E-4</v>
      </c>
      <c r="BI1250" s="56"/>
      <c r="BJ1250" t="s">
        <v>1904</v>
      </c>
      <c r="BK1250" t="s">
        <v>3040</v>
      </c>
      <c r="BN1250">
        <v>0</v>
      </c>
      <c r="BO1250" s="60">
        <v>24</v>
      </c>
      <c r="BP1250" s="62">
        <v>5</v>
      </c>
      <c r="BQ1250" s="66">
        <f t="shared" si="537"/>
        <v>24005</v>
      </c>
      <c r="BR1250" s="66">
        <f t="shared" si="505"/>
        <v>24005</v>
      </c>
      <c r="BS1250" s="3" t="s">
        <v>3083</v>
      </c>
      <c r="CD1250" s="38">
        <f t="shared" si="538"/>
        <v>412915</v>
      </c>
      <c r="CF1250" s="38">
        <f t="shared" ref="CF1250:CF1271" si="540">SUM(CG1250:DE1250)+SUM(S1250:AB1250)+SUM(AD1250:AY1250)</f>
        <v>3104</v>
      </c>
      <c r="CG1250" s="1"/>
      <c r="CH1250" s="1"/>
      <c r="CM1250" s="38"/>
      <c r="CN1250" s="38"/>
      <c r="CO1250" s="38"/>
      <c r="CP1250" s="38"/>
      <c r="CQ1250" s="38"/>
      <c r="CR1250" s="38"/>
      <c r="CS1250" s="38"/>
      <c r="CT1250" s="38"/>
      <c r="CU1250" s="38"/>
      <c r="CV1250" s="38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</row>
    <row r="1251" spans="1:125" ht="14" hidden="1" customHeight="1" outlineLevel="1" x14ac:dyDescent="0.2">
      <c r="A1251" t="s">
        <v>2377</v>
      </c>
      <c r="B1251" t="s">
        <v>3040</v>
      </c>
      <c r="C1251" s="1">
        <f t="shared" si="528"/>
        <v>54191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>IF(P1251&gt;0,RANK(P1251,(N1251:P1251,Q1251:AE1251)),0)</f>
        <v>3</v>
      </c>
      <c r="G1251" s="1">
        <f t="shared" si="516"/>
        <v>5923</v>
      </c>
      <c r="H1251" s="2">
        <f t="shared" si="517"/>
        <v>0.10929859201712462</v>
      </c>
      <c r="I1251" s="2"/>
      <c r="J1251" s="2">
        <f t="shared" si="529"/>
        <v>0.43250724290011255</v>
      </c>
      <c r="K1251" s="2">
        <f t="shared" si="530"/>
        <v>0.54180583491723722</v>
      </c>
      <c r="L1251" s="2">
        <f t="shared" si="531"/>
        <v>1.0223099776715691E-2</v>
      </c>
      <c r="M1251" s="2">
        <f t="shared" si="532"/>
        <v>1.5463822405934538E-2</v>
      </c>
      <c r="N1251" s="38">
        <v>23438</v>
      </c>
      <c r="O1251" s="38">
        <v>29361</v>
      </c>
      <c r="P1251" s="38">
        <v>554</v>
      </c>
      <c r="Q1251" s="38">
        <v>297</v>
      </c>
      <c r="R1251" s="38">
        <v>232</v>
      </c>
      <c r="S1251" s="38"/>
      <c r="T1251" s="38">
        <v>8</v>
      </c>
      <c r="U1251" s="38">
        <v>9</v>
      </c>
      <c r="V1251" s="38"/>
      <c r="W1251" s="38">
        <v>278</v>
      </c>
      <c r="X1251" s="38">
        <v>11</v>
      </c>
      <c r="Y1251" s="38">
        <v>0</v>
      </c>
      <c r="Z1251" s="38">
        <v>3</v>
      </c>
      <c r="AA1251" s="38"/>
      <c r="AB1251" s="38"/>
      <c r="AC1251" s="38"/>
      <c r="AD1251" s="38"/>
      <c r="AE1251" s="38"/>
      <c r="AF1251" s="38"/>
      <c r="AG1251" s="38"/>
      <c r="AH1251" s="38">
        <v>0</v>
      </c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  <c r="BA1251" s="3">
        <f>IF(Q1251&gt;0,RANK(Q1251,(N1251:P1251,Q1251:AE1251)),0)</f>
        <v>4</v>
      </c>
      <c r="BB1251" s="3">
        <f>IF(R1251&gt;0,RANK(R1251,(N1251:P1251,Q1251:AE1251)),0)</f>
        <v>6</v>
      </c>
      <c r="BC1251" s="3">
        <f>IF(S1251&gt;0,RANK(S1251,(N1251:P1251,Q1251:AE1251)),0)</f>
        <v>0</v>
      </c>
      <c r="BD1251" s="3">
        <f>IF(T1251&gt;0,RANK(T1251,(N1251:P1251,Q1251:AE1251)),0)</f>
        <v>9</v>
      </c>
      <c r="BE1251" s="2">
        <f t="shared" si="533"/>
        <v>5.4806148622464981E-3</v>
      </c>
      <c r="BF1251" s="2">
        <f t="shared" si="534"/>
        <v>4.2811536971083756E-3</v>
      </c>
      <c r="BG1251" s="2">
        <f t="shared" si="535"/>
        <v>0</v>
      </c>
      <c r="BH1251" s="2">
        <f t="shared" si="536"/>
        <v>1.4762598955546125E-4</v>
      </c>
      <c r="BI1251" s="56"/>
      <c r="BJ1251" t="s">
        <v>2377</v>
      </c>
      <c r="BK1251" t="s">
        <v>3040</v>
      </c>
      <c r="BL1251">
        <v>5</v>
      </c>
      <c r="BN1251">
        <v>0</v>
      </c>
      <c r="BO1251" s="60">
        <v>24</v>
      </c>
      <c r="BP1251" s="62">
        <v>9</v>
      </c>
      <c r="BQ1251" s="66">
        <f t="shared" si="537"/>
        <v>24009</v>
      </c>
      <c r="BR1251" s="66">
        <f t="shared" ref="BR1251:BR1314" si="541">BQ1251</f>
        <v>24009</v>
      </c>
      <c r="BS1251" s="3" t="s">
        <v>3083</v>
      </c>
      <c r="CD1251" s="38">
        <f t="shared" si="538"/>
        <v>54191</v>
      </c>
      <c r="CF1251" s="38">
        <f t="shared" si="540"/>
        <v>309</v>
      </c>
      <c r="CG1251" s="1"/>
      <c r="CH1251" s="1"/>
      <c r="CM1251" s="38"/>
      <c r="CN1251" s="38"/>
      <c r="CO1251" s="38"/>
      <c r="CP1251" s="38"/>
      <c r="CQ1251" s="38"/>
      <c r="CR1251" s="38"/>
      <c r="CS1251" s="38"/>
      <c r="CT1251" s="38"/>
      <c r="CU1251" s="38"/>
      <c r="CV1251" s="38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</row>
    <row r="1252" spans="1:125" ht="14" hidden="1" customHeight="1" outlineLevel="1" x14ac:dyDescent="0.2">
      <c r="A1252" t="s">
        <v>15</v>
      </c>
      <c r="B1252" t="s">
        <v>3040</v>
      </c>
      <c r="C1252" s="1">
        <f t="shared" si="528"/>
        <v>16330</v>
      </c>
      <c r="D1252" s="3">
        <f>IF(N1252&gt;0, RANK(N1252,(N1252:P1252,Q1252:AE1252)),0)</f>
        <v>2</v>
      </c>
      <c r="E1252" s="3">
        <f>IF(O1252&gt;0,RANK(O1252,(N1252:P1252,Q1252:AE1252)),0)</f>
        <v>1</v>
      </c>
      <c r="F1252" s="3">
        <f>IF(P1252&gt;0,RANK(P1252,(N1252:P1252,Q1252:AE1252)),0)</f>
        <v>3</v>
      </c>
      <c r="G1252" s="1">
        <f t="shared" si="516"/>
        <v>6193</v>
      </c>
      <c r="H1252" s="2">
        <f t="shared" si="517"/>
        <v>0.37924066135946111</v>
      </c>
      <c r="I1252" s="2"/>
      <c r="J1252" s="2">
        <f t="shared" si="529"/>
        <v>0.2976117575015309</v>
      </c>
      <c r="K1252" s="2">
        <f t="shared" si="530"/>
        <v>0.67685241886099201</v>
      </c>
      <c r="L1252" s="2">
        <f t="shared" si="531"/>
        <v>1.1022657685241886E-2</v>
      </c>
      <c r="M1252" s="2">
        <f t="shared" si="532"/>
        <v>1.4513165952235198E-2</v>
      </c>
      <c r="N1252" s="38">
        <v>4860</v>
      </c>
      <c r="O1252" s="38">
        <v>11053</v>
      </c>
      <c r="P1252" s="38">
        <v>180</v>
      </c>
      <c r="Q1252" s="38">
        <v>84</v>
      </c>
      <c r="R1252" s="38">
        <v>99</v>
      </c>
      <c r="S1252" s="38"/>
      <c r="T1252" s="38">
        <v>1</v>
      </c>
      <c r="U1252" s="38">
        <v>0</v>
      </c>
      <c r="V1252" s="38"/>
      <c r="W1252" s="38">
        <v>51</v>
      </c>
      <c r="X1252" s="38">
        <v>1</v>
      </c>
      <c r="Y1252" s="38">
        <v>0</v>
      </c>
      <c r="Z1252" s="38">
        <v>1</v>
      </c>
      <c r="AA1252" s="38"/>
      <c r="AB1252" s="38"/>
      <c r="AC1252" s="38"/>
      <c r="AD1252" s="38"/>
      <c r="AE1252" s="38"/>
      <c r="AF1252" s="38"/>
      <c r="AG1252" s="38"/>
      <c r="AH1252" s="38">
        <v>0</v>
      </c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  <c r="BA1252" s="3">
        <f>IF(Q1252&gt;0,RANK(Q1252,(N1252:P1252,Q1252:AE1252)),0)</f>
        <v>5</v>
      </c>
      <c r="BB1252" s="3">
        <f>IF(R1252&gt;0,RANK(R1252,(N1252:P1252,Q1252:AE1252)),0)</f>
        <v>4</v>
      </c>
      <c r="BC1252" s="3">
        <f>IF(S1252&gt;0,RANK(S1252,(N1252:P1252,Q1252:AE1252)),0)</f>
        <v>0</v>
      </c>
      <c r="BD1252" s="3">
        <f>IF(T1252&gt;0,RANK(T1252,(N1252:P1252,Q1252:AE1252)),0)</f>
        <v>7</v>
      </c>
      <c r="BE1252" s="2">
        <f t="shared" si="533"/>
        <v>5.143906919779547E-3</v>
      </c>
      <c r="BF1252" s="2">
        <f t="shared" si="534"/>
        <v>6.0624617268830372E-3</v>
      </c>
      <c r="BG1252" s="2">
        <f t="shared" si="535"/>
        <v>0</v>
      </c>
      <c r="BH1252" s="2">
        <f t="shared" si="536"/>
        <v>6.1236987140232696E-5</v>
      </c>
      <c r="BI1252" s="56"/>
      <c r="BJ1252" t="s">
        <v>15</v>
      </c>
      <c r="BK1252" t="s">
        <v>3040</v>
      </c>
      <c r="BL1252">
        <v>1</v>
      </c>
      <c r="BN1252">
        <v>0</v>
      </c>
      <c r="BO1252" s="60">
        <v>24</v>
      </c>
      <c r="BP1252" s="62">
        <v>11</v>
      </c>
      <c r="BQ1252" s="66">
        <f t="shared" si="537"/>
        <v>24011</v>
      </c>
      <c r="BR1252" s="66">
        <f t="shared" si="541"/>
        <v>24011</v>
      </c>
      <c r="BS1252" s="3" t="s">
        <v>3083</v>
      </c>
      <c r="CD1252" s="38">
        <f t="shared" si="538"/>
        <v>16330</v>
      </c>
      <c r="CF1252" s="38">
        <f t="shared" si="540"/>
        <v>54</v>
      </c>
      <c r="CG1252" s="1"/>
      <c r="CH1252" s="1"/>
      <c r="CM1252" s="38"/>
      <c r="CN1252" s="38"/>
      <c r="CO1252" s="38"/>
      <c r="CP1252" s="38"/>
      <c r="CQ1252" s="38"/>
      <c r="CR1252" s="38"/>
      <c r="CS1252" s="38"/>
      <c r="CT1252" s="38"/>
      <c r="CU1252" s="38"/>
      <c r="CV1252" s="38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</row>
    <row r="1253" spans="1:125" ht="14" hidden="1" customHeight="1" outlineLevel="1" x14ac:dyDescent="0.2">
      <c r="A1253" t="s">
        <v>1643</v>
      </c>
      <c r="B1253" t="s">
        <v>3040</v>
      </c>
      <c r="C1253" s="1">
        <f t="shared" si="528"/>
        <v>102651</v>
      </c>
      <c r="D1253" s="3">
        <f>IF(N1253&gt;0, RANK(N1253,(N1253:P1253,Q1253:AE1253)),0)</f>
        <v>2</v>
      </c>
      <c r="E1253" s="3">
        <f>IF(O1253&gt;0,RANK(O1253,(N1253:P1253,Q1253:AE1253)),0)</f>
        <v>1</v>
      </c>
      <c r="F1253" s="3">
        <f>IF(P1253&gt;0,RANK(P1253,(N1253:P1253,Q1253:AE1253)),0)</f>
        <v>3</v>
      </c>
      <c r="G1253" s="1">
        <f t="shared" si="516"/>
        <v>25406</v>
      </c>
      <c r="H1253" s="2">
        <f t="shared" si="517"/>
        <v>0.2474988066360776</v>
      </c>
      <c r="I1253" s="2"/>
      <c r="J1253" s="2">
        <f t="shared" si="529"/>
        <v>0.35914896104275651</v>
      </c>
      <c r="K1253" s="2">
        <f t="shared" si="530"/>
        <v>0.6066477676788341</v>
      </c>
      <c r="L1253" s="2">
        <f t="shared" si="531"/>
        <v>1.1514744133033288E-2</v>
      </c>
      <c r="M1253" s="2">
        <f t="shared" si="532"/>
        <v>2.26885271453761E-2</v>
      </c>
      <c r="N1253" s="38">
        <v>36867</v>
      </c>
      <c r="O1253" s="38">
        <v>62273</v>
      </c>
      <c r="P1253" s="38">
        <v>1182</v>
      </c>
      <c r="Q1253" s="38">
        <v>845</v>
      </c>
      <c r="R1253" s="38">
        <v>629</v>
      </c>
      <c r="S1253" s="38"/>
      <c r="T1253" s="38">
        <v>21</v>
      </c>
      <c r="U1253" s="38">
        <v>13</v>
      </c>
      <c r="V1253" s="38"/>
      <c r="W1253" s="38">
        <v>759</v>
      </c>
      <c r="X1253" s="38">
        <v>61</v>
      </c>
      <c r="Y1253" s="38">
        <v>0</v>
      </c>
      <c r="Z1253" s="38">
        <v>1</v>
      </c>
      <c r="AA1253" s="38"/>
      <c r="AB1253" s="38"/>
      <c r="AC1253" s="38"/>
      <c r="AD1253" s="38"/>
      <c r="AE1253" s="38"/>
      <c r="AF1253" s="38"/>
      <c r="AG1253" s="38"/>
      <c r="AH1253" s="38">
        <v>0</v>
      </c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  <c r="BA1253" s="3">
        <f>IF(Q1253&gt;0,RANK(Q1253,(N1253:P1253,Q1253:AE1253)),0)</f>
        <v>4</v>
      </c>
      <c r="BB1253" s="3">
        <f>IF(R1253&gt;0,RANK(R1253,(N1253:P1253,Q1253:AE1253)),0)</f>
        <v>6</v>
      </c>
      <c r="BC1253" s="3">
        <f>IF(S1253&gt;0,RANK(S1253,(N1253:P1253,Q1253:AE1253)),0)</f>
        <v>0</v>
      </c>
      <c r="BD1253" s="3">
        <f>IF(T1253&gt;0,RANK(T1253,(N1253:P1253,Q1253:AE1253)),0)</f>
        <v>8</v>
      </c>
      <c r="BE1253" s="2">
        <f t="shared" si="533"/>
        <v>8.2317756280990938E-3</v>
      </c>
      <c r="BF1253" s="2">
        <f t="shared" si="534"/>
        <v>6.1275584261234672E-3</v>
      </c>
      <c r="BG1253" s="2">
        <f t="shared" si="535"/>
        <v>0</v>
      </c>
      <c r="BH1253" s="2">
        <f t="shared" si="536"/>
        <v>2.04576672414297E-4</v>
      </c>
      <c r="BI1253" s="56"/>
      <c r="BJ1253" t="s">
        <v>1643</v>
      </c>
      <c r="BK1253" t="s">
        <v>3040</v>
      </c>
      <c r="BN1253">
        <v>0</v>
      </c>
      <c r="BO1253" s="60">
        <v>24</v>
      </c>
      <c r="BP1253" s="62">
        <v>13</v>
      </c>
      <c r="BQ1253" s="66">
        <f t="shared" si="537"/>
        <v>24013</v>
      </c>
      <c r="BR1253" s="66">
        <f t="shared" si="541"/>
        <v>24013</v>
      </c>
      <c r="BS1253" s="3" t="s">
        <v>3083</v>
      </c>
      <c r="CD1253" s="38">
        <f t="shared" si="538"/>
        <v>102651</v>
      </c>
      <c r="CF1253" s="38">
        <f t="shared" si="540"/>
        <v>855</v>
      </c>
      <c r="CG1253" s="1"/>
      <c r="CH1253" s="1"/>
      <c r="CM1253" s="38"/>
      <c r="CN1253" s="38"/>
      <c r="CO1253" s="38"/>
      <c r="CP1253" s="38"/>
      <c r="CQ1253" s="38"/>
      <c r="CR1253" s="38"/>
      <c r="CS1253" s="38"/>
      <c r="CT1253" s="38"/>
      <c r="CU1253" s="38"/>
      <c r="CV1253" s="38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</row>
    <row r="1254" spans="1:125" ht="14" hidden="1" customHeight="1" outlineLevel="1" x14ac:dyDescent="0.2">
      <c r="A1254" t="s">
        <v>502</v>
      </c>
      <c r="B1254" t="s">
        <v>3040</v>
      </c>
      <c r="C1254" s="1">
        <f t="shared" si="528"/>
        <v>52831</v>
      </c>
      <c r="D1254" s="3">
        <f>IF(N1254&gt;0, RANK(N1254,(N1254:P1254,Q1254:AE1254)),0)</f>
        <v>2</v>
      </c>
      <c r="E1254" s="3">
        <f>IF(O1254&gt;0,RANK(O1254,(N1254:P1254,Q1254:AE1254)),0)</f>
        <v>1</v>
      </c>
      <c r="F1254" s="3">
        <f>IF(P1254&gt;0,RANK(P1254,(N1254:P1254,Q1254:AE1254)),0)</f>
        <v>3</v>
      </c>
      <c r="G1254" s="1">
        <f t="shared" si="516"/>
        <v>16243</v>
      </c>
      <c r="H1254" s="2">
        <f t="shared" si="517"/>
        <v>0.30745206412901516</v>
      </c>
      <c r="I1254" s="2"/>
      <c r="J1254" s="2">
        <f t="shared" si="529"/>
        <v>0.33366773295981528</v>
      </c>
      <c r="K1254" s="2">
        <f t="shared" si="530"/>
        <v>0.64111979708883038</v>
      </c>
      <c r="L1254" s="2">
        <f t="shared" si="531"/>
        <v>1.014555847892336E-2</v>
      </c>
      <c r="M1254" s="2">
        <f t="shared" si="532"/>
        <v>1.5066911472431039E-2</v>
      </c>
      <c r="N1254" s="38">
        <v>17628</v>
      </c>
      <c r="O1254" s="38">
        <v>33871</v>
      </c>
      <c r="P1254" s="38">
        <v>536</v>
      </c>
      <c r="Q1254" s="38">
        <v>291</v>
      </c>
      <c r="R1254" s="38">
        <v>286</v>
      </c>
      <c r="S1254" s="38"/>
      <c r="T1254" s="38">
        <v>6</v>
      </c>
      <c r="U1254" s="38">
        <v>0</v>
      </c>
      <c r="V1254" s="38"/>
      <c r="W1254" s="38">
        <v>201</v>
      </c>
      <c r="X1254" s="38">
        <v>12</v>
      </c>
      <c r="Y1254" s="38">
        <v>0</v>
      </c>
      <c r="Z1254" s="38">
        <v>0</v>
      </c>
      <c r="AA1254" s="38"/>
      <c r="AB1254" s="38"/>
      <c r="AC1254" s="38"/>
      <c r="AD1254" s="38"/>
      <c r="AE1254" s="38"/>
      <c r="AF1254" s="38"/>
      <c r="AG1254" s="38"/>
      <c r="AH1254" s="38">
        <v>0</v>
      </c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  <c r="BA1254" s="3">
        <f>IF(Q1254&gt;0,RANK(Q1254,(N1254:P1254,Q1254:AE1254)),0)</f>
        <v>4</v>
      </c>
      <c r="BB1254" s="3">
        <f>IF(R1254&gt;0,RANK(R1254,(N1254:P1254,Q1254:AE1254)),0)</f>
        <v>5</v>
      </c>
      <c r="BC1254" s="3">
        <f>IF(S1254&gt;0,RANK(S1254,(N1254:P1254,Q1254:AE1254)),0)</f>
        <v>0</v>
      </c>
      <c r="BD1254" s="3">
        <f>IF(T1254&gt;0,RANK(T1254,(N1254:P1254,Q1254:AE1254)),0)</f>
        <v>8</v>
      </c>
      <c r="BE1254" s="2">
        <f t="shared" si="533"/>
        <v>5.5081296965796599E-3</v>
      </c>
      <c r="BF1254" s="2">
        <f t="shared" si="534"/>
        <v>5.4134882928583592E-3</v>
      </c>
      <c r="BG1254" s="2">
        <f t="shared" si="535"/>
        <v>0</v>
      </c>
      <c r="BH1254" s="2">
        <f t="shared" si="536"/>
        <v>1.1356968446555999E-4</v>
      </c>
      <c r="BI1254" s="56"/>
      <c r="BJ1254" t="s">
        <v>502</v>
      </c>
      <c r="BK1254" t="s">
        <v>3040</v>
      </c>
      <c r="BL1254">
        <v>1</v>
      </c>
      <c r="BN1254">
        <v>0</v>
      </c>
      <c r="BO1254" s="60">
        <v>24</v>
      </c>
      <c r="BP1254" s="62">
        <v>15</v>
      </c>
      <c r="BQ1254" s="66">
        <f t="shared" si="537"/>
        <v>24015</v>
      </c>
      <c r="BR1254" s="66">
        <f t="shared" si="541"/>
        <v>24015</v>
      </c>
      <c r="BS1254" s="3" t="s">
        <v>3083</v>
      </c>
      <c r="CD1254" s="38">
        <f t="shared" si="538"/>
        <v>52831</v>
      </c>
      <c r="CF1254" s="38">
        <f t="shared" si="540"/>
        <v>219</v>
      </c>
      <c r="CG1254" s="1"/>
      <c r="CH1254" s="1"/>
      <c r="CM1254" s="38"/>
      <c r="CN1254" s="38"/>
      <c r="CO1254" s="38"/>
      <c r="CP1254" s="38"/>
      <c r="CQ1254" s="38"/>
      <c r="CR1254" s="38"/>
      <c r="CS1254" s="38"/>
      <c r="CT1254" s="38"/>
      <c r="CU1254" s="38"/>
      <c r="CV1254" s="38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</row>
    <row r="1255" spans="1:125" ht="14" hidden="1" customHeight="1" outlineLevel="1" x14ac:dyDescent="0.2">
      <c r="A1255" t="s">
        <v>1629</v>
      </c>
      <c r="B1255" t="s">
        <v>3040</v>
      </c>
      <c r="C1255" s="1">
        <f t="shared" si="528"/>
        <v>92097</v>
      </c>
      <c r="D1255" s="3">
        <f>IF(N1255&gt;0, RANK(N1255,(N1255:P1255,Q1255:AE1255)),0)</f>
        <v>1</v>
      </c>
      <c r="E1255" s="3">
        <f>IF(O1255&gt;0,RANK(O1255,(N1255:P1255,Q1255:AE1255)),0)</f>
        <v>2</v>
      </c>
      <c r="F1255" s="3">
        <f>IF(P1255&gt;0,RANK(P1255,(N1255:P1255,Q1255:AE1255)),0)</f>
        <v>3</v>
      </c>
      <c r="G1255" s="1">
        <f t="shared" si="516"/>
        <v>37309</v>
      </c>
      <c r="H1255" s="2">
        <f t="shared" si="517"/>
        <v>0.40510548660651269</v>
      </c>
      <c r="I1255" s="2"/>
      <c r="J1255" s="2">
        <f t="shared" si="529"/>
        <v>0.68899095518855125</v>
      </c>
      <c r="K1255" s="2">
        <f t="shared" si="530"/>
        <v>0.2838854685820385</v>
      </c>
      <c r="L1255" s="2">
        <f t="shared" si="531"/>
        <v>9.6528659999782843E-3</v>
      </c>
      <c r="M1255" s="2">
        <f t="shared" si="532"/>
        <v>1.7470710229431967E-2</v>
      </c>
      <c r="N1255" s="38">
        <v>63454</v>
      </c>
      <c r="O1255" s="38">
        <v>26145</v>
      </c>
      <c r="P1255" s="38">
        <v>889</v>
      </c>
      <c r="Q1255" s="38">
        <v>334</v>
      </c>
      <c r="R1255" s="38">
        <v>828</v>
      </c>
      <c r="S1255" s="38"/>
      <c r="T1255" s="38">
        <v>17</v>
      </c>
      <c r="U1255" s="38">
        <v>28</v>
      </c>
      <c r="V1255" s="38"/>
      <c r="W1255" s="38">
        <v>377</v>
      </c>
      <c r="X1255" s="38">
        <v>25</v>
      </c>
      <c r="Y1255" s="38">
        <v>0</v>
      </c>
      <c r="Z1255" s="38">
        <v>0</v>
      </c>
      <c r="AA1255" s="38"/>
      <c r="AB1255" s="38"/>
      <c r="AC1255" s="38"/>
      <c r="AD1255" s="38"/>
      <c r="AE1255" s="38"/>
      <c r="AF1255" s="38"/>
      <c r="AG1255" s="38"/>
      <c r="AH1255" s="38">
        <v>0</v>
      </c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  <c r="BA1255" s="3">
        <f>IF(Q1255&gt;0,RANK(Q1255,(N1255:P1255,Q1255:AE1255)),0)</f>
        <v>6</v>
      </c>
      <c r="BB1255" s="3">
        <f>IF(R1255&gt;0,RANK(R1255,(N1255:P1255,Q1255:AE1255)),0)</f>
        <v>4</v>
      </c>
      <c r="BC1255" s="3">
        <f>IF(S1255&gt;0,RANK(S1255,(N1255:P1255,Q1255:AE1255)),0)</f>
        <v>0</v>
      </c>
      <c r="BD1255" s="3">
        <f>IF(T1255&gt;0,RANK(T1255,(N1255:P1255,Q1255:AE1255)),0)</f>
        <v>9</v>
      </c>
      <c r="BE1255" s="2">
        <f t="shared" si="533"/>
        <v>3.6266110731077018E-3</v>
      </c>
      <c r="BF1255" s="2">
        <f t="shared" si="534"/>
        <v>8.9905208638717867E-3</v>
      </c>
      <c r="BG1255" s="2">
        <f t="shared" si="535"/>
        <v>0</v>
      </c>
      <c r="BH1255" s="2">
        <f t="shared" si="536"/>
        <v>1.845879887509908E-4</v>
      </c>
      <c r="BI1255" s="56"/>
      <c r="BJ1255" t="s">
        <v>1629</v>
      </c>
      <c r="BK1255" t="s">
        <v>3040</v>
      </c>
      <c r="BL1255">
        <v>5</v>
      </c>
      <c r="BN1255">
        <v>0</v>
      </c>
      <c r="BO1255" s="60">
        <v>24</v>
      </c>
      <c r="BP1255" s="62">
        <v>17</v>
      </c>
      <c r="BQ1255" s="66">
        <f t="shared" si="537"/>
        <v>24017</v>
      </c>
      <c r="BR1255" s="66">
        <f t="shared" si="541"/>
        <v>24017</v>
      </c>
      <c r="BS1255" s="3" t="s">
        <v>3083</v>
      </c>
      <c r="CD1255" s="38">
        <f t="shared" si="538"/>
        <v>92097</v>
      </c>
      <c r="CF1255" s="38">
        <f t="shared" si="540"/>
        <v>447</v>
      </c>
      <c r="CG1255" s="1"/>
      <c r="CH1255" s="1"/>
      <c r="CM1255" s="38"/>
      <c r="CN1255" s="38"/>
      <c r="CO1255" s="38"/>
      <c r="CP1255" s="38"/>
      <c r="CQ1255" s="38"/>
      <c r="CR1255" s="38"/>
      <c r="CS1255" s="38"/>
      <c r="CT1255" s="38"/>
      <c r="CU1255" s="38"/>
      <c r="CV1255" s="38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</row>
    <row r="1256" spans="1:125" ht="14" hidden="1" customHeight="1" outlineLevel="1" x14ac:dyDescent="0.2">
      <c r="A1256" t="s">
        <v>774</v>
      </c>
      <c r="B1256" t="s">
        <v>3040</v>
      </c>
      <c r="C1256" s="1">
        <f t="shared" si="528"/>
        <v>16772</v>
      </c>
      <c r="D1256" s="3">
        <f>IF(N1256&gt;0, RANK(N1256,(N1256:P1256,Q1256:AE1256)),0)</f>
        <v>2</v>
      </c>
      <c r="E1256" s="3">
        <f>IF(O1256&gt;0,RANK(O1256,(N1256:P1256,Q1256:AE1256)),0)</f>
        <v>1</v>
      </c>
      <c r="F1256" s="3">
        <f>IF(P1256&gt;0,RANK(P1256,(N1256:P1256,Q1256:AE1256)),0)</f>
        <v>3</v>
      </c>
      <c r="G1256" s="1">
        <f t="shared" si="516"/>
        <v>2436</v>
      </c>
      <c r="H1256" s="2">
        <f t="shared" si="517"/>
        <v>0.14524207011686144</v>
      </c>
      <c r="I1256" s="2"/>
      <c r="J1256" s="2">
        <f t="shared" si="529"/>
        <v>0.41461960410207488</v>
      </c>
      <c r="K1256" s="2">
        <f t="shared" si="530"/>
        <v>0.55986167421893629</v>
      </c>
      <c r="L1256" s="2">
        <f t="shared" si="531"/>
        <v>1.1388027665156213E-2</v>
      </c>
      <c r="M1256" s="2">
        <f t="shared" si="532"/>
        <v>1.4130694013832618E-2</v>
      </c>
      <c r="N1256" s="38">
        <v>6954</v>
      </c>
      <c r="O1256" s="38">
        <v>9390</v>
      </c>
      <c r="P1256" s="38">
        <v>191</v>
      </c>
      <c r="Q1256" s="38">
        <v>57</v>
      </c>
      <c r="R1256" s="38">
        <v>138</v>
      </c>
      <c r="S1256" s="38"/>
      <c r="T1256" s="38">
        <v>0</v>
      </c>
      <c r="U1256" s="38">
        <v>0</v>
      </c>
      <c r="V1256" s="38"/>
      <c r="W1256" s="38">
        <v>42</v>
      </c>
      <c r="X1256" s="38">
        <v>0</v>
      </c>
      <c r="Y1256" s="38">
        <v>0</v>
      </c>
      <c r="Z1256" s="38">
        <v>0</v>
      </c>
      <c r="AA1256" s="38"/>
      <c r="AB1256" s="38"/>
      <c r="AC1256" s="38"/>
      <c r="AD1256" s="38"/>
      <c r="AE1256" s="38"/>
      <c r="AF1256" s="38"/>
      <c r="AG1256" s="38"/>
      <c r="AH1256" s="38">
        <v>0</v>
      </c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  <c r="BA1256" s="3">
        <f>IF(Q1256&gt;0,RANK(Q1256,(N1256:P1256,Q1256:AE1256)),0)</f>
        <v>5</v>
      </c>
      <c r="BB1256" s="3">
        <f>IF(R1256&gt;0,RANK(R1256,(N1256:P1256,Q1256:AE1256)),0)</f>
        <v>4</v>
      </c>
      <c r="BC1256" s="3">
        <f>IF(S1256&gt;0,RANK(S1256,(N1256:P1256,Q1256:AE1256)),0)</f>
        <v>0</v>
      </c>
      <c r="BD1256" s="3">
        <f>IF(T1256&gt;0,RANK(T1256,(N1256:P1256,Q1256:AE1256)),0)</f>
        <v>0</v>
      </c>
      <c r="BE1256" s="2">
        <f t="shared" si="533"/>
        <v>3.3985213450989744E-3</v>
      </c>
      <c r="BF1256" s="2">
        <f t="shared" si="534"/>
        <v>8.2279990460290969E-3</v>
      </c>
      <c r="BG1256" s="2">
        <f t="shared" si="535"/>
        <v>0</v>
      </c>
      <c r="BH1256" s="2">
        <f t="shared" si="536"/>
        <v>0</v>
      </c>
      <c r="BI1256" s="56"/>
      <c r="BJ1256" t="s">
        <v>774</v>
      </c>
      <c r="BK1256" t="s">
        <v>3040</v>
      </c>
      <c r="BL1256">
        <v>1</v>
      </c>
      <c r="BN1256">
        <v>0</v>
      </c>
      <c r="BO1256" s="60">
        <v>24</v>
      </c>
      <c r="BP1256" s="62">
        <v>19</v>
      </c>
      <c r="BQ1256" s="66">
        <f t="shared" si="537"/>
        <v>24019</v>
      </c>
      <c r="BR1256" s="66">
        <f t="shared" si="541"/>
        <v>24019</v>
      </c>
      <c r="BS1256" s="3" t="s">
        <v>3083</v>
      </c>
      <c r="CD1256" s="38">
        <f t="shared" si="538"/>
        <v>16772</v>
      </c>
      <c r="CF1256" s="38">
        <f t="shared" si="540"/>
        <v>42</v>
      </c>
      <c r="CG1256" s="1"/>
      <c r="CH1256" s="1"/>
      <c r="CM1256" s="38"/>
      <c r="CN1256" s="38"/>
      <c r="CO1256" s="38"/>
      <c r="CP1256" s="38"/>
      <c r="CQ1256" s="38"/>
      <c r="CR1256" s="38"/>
      <c r="CS1256" s="38"/>
      <c r="CT1256" s="38"/>
      <c r="CU1256" s="38"/>
      <c r="CV1256" s="38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</row>
    <row r="1257" spans="1:125" ht="14" hidden="1" customHeight="1" outlineLevel="1" x14ac:dyDescent="0.2">
      <c r="A1257" t="s">
        <v>2907</v>
      </c>
      <c r="B1257" t="s">
        <v>3040</v>
      </c>
      <c r="C1257" s="1">
        <f t="shared" si="528"/>
        <v>156114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>IF(P1257&gt;0,RANK(P1257,(N1257:P1257,Q1257:AE1257)),0)</f>
        <v>3</v>
      </c>
      <c r="G1257" s="1">
        <f t="shared" si="516"/>
        <v>13656</v>
      </c>
      <c r="H1257" s="2">
        <f t="shared" si="517"/>
        <v>8.7474537837733971E-2</v>
      </c>
      <c r="I1257" s="2"/>
      <c r="J1257" s="2">
        <f t="shared" si="529"/>
        <v>0.52787706419667679</v>
      </c>
      <c r="K1257" s="2">
        <f t="shared" si="530"/>
        <v>0.44040252635894284</v>
      </c>
      <c r="L1257" s="2">
        <f t="shared" si="531"/>
        <v>9.5699296667819678E-3</v>
      </c>
      <c r="M1257" s="2">
        <f t="shared" si="532"/>
        <v>2.2150479777598403E-2</v>
      </c>
      <c r="N1257" s="38">
        <v>82409</v>
      </c>
      <c r="O1257" s="38">
        <v>68753</v>
      </c>
      <c r="P1257" s="38">
        <v>1494</v>
      </c>
      <c r="Q1257" s="38">
        <v>970</v>
      </c>
      <c r="R1257" s="38">
        <v>1378</v>
      </c>
      <c r="S1257" s="38"/>
      <c r="T1257" s="38">
        <v>48</v>
      </c>
      <c r="U1257" s="38">
        <v>28</v>
      </c>
      <c r="V1257" s="38"/>
      <c r="W1257" s="38">
        <v>965</v>
      </c>
      <c r="X1257" s="38">
        <v>66</v>
      </c>
      <c r="Y1257" s="38">
        <v>0</v>
      </c>
      <c r="Z1257" s="38">
        <v>3</v>
      </c>
      <c r="AA1257" s="38"/>
      <c r="AB1257" s="38"/>
      <c r="AC1257" s="38"/>
      <c r="AD1257" s="38"/>
      <c r="AE1257" s="38"/>
      <c r="AF1257" s="38"/>
      <c r="AG1257" s="38"/>
      <c r="AH1257" s="38">
        <v>0</v>
      </c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  <c r="BA1257" s="3">
        <f>IF(Q1257&gt;0,RANK(Q1257,(N1257:P1257,Q1257:AE1257)),0)</f>
        <v>5</v>
      </c>
      <c r="BB1257" s="3">
        <f>IF(R1257&gt;0,RANK(R1257,(N1257:P1257,Q1257:AE1257)),0)</f>
        <v>4</v>
      </c>
      <c r="BC1257" s="3">
        <f>IF(S1257&gt;0,RANK(S1257,(N1257:P1257,Q1257:AE1257)),0)</f>
        <v>0</v>
      </c>
      <c r="BD1257" s="3">
        <f>IF(T1257&gt;0,RANK(T1257,(N1257:P1257,Q1257:AE1257)),0)</f>
        <v>8</v>
      </c>
      <c r="BE1257" s="2">
        <f t="shared" si="533"/>
        <v>6.2134081504541553E-3</v>
      </c>
      <c r="BF1257" s="2">
        <f t="shared" si="534"/>
        <v>8.8268829188926038E-3</v>
      </c>
      <c r="BG1257" s="2">
        <f t="shared" si="535"/>
        <v>0</v>
      </c>
      <c r="BH1257" s="2">
        <f t="shared" si="536"/>
        <v>3.074676198162881E-4</v>
      </c>
      <c r="BI1257" s="56"/>
      <c r="BJ1257" t="s">
        <v>2907</v>
      </c>
      <c r="BK1257" t="s">
        <v>3040</v>
      </c>
      <c r="BL1257">
        <v>6</v>
      </c>
      <c r="BN1257">
        <v>0</v>
      </c>
      <c r="BO1257" s="60">
        <v>24</v>
      </c>
      <c r="BP1257" s="62">
        <v>21</v>
      </c>
      <c r="BQ1257" s="66">
        <f t="shared" si="537"/>
        <v>24021</v>
      </c>
      <c r="BR1257" s="66">
        <f t="shared" si="541"/>
        <v>24021</v>
      </c>
      <c r="BS1257" s="3" t="s">
        <v>3083</v>
      </c>
      <c r="BX1257" s="73"/>
      <c r="BY1257" s="73"/>
      <c r="CD1257" s="38">
        <f t="shared" si="538"/>
        <v>156114</v>
      </c>
      <c r="CF1257" s="38">
        <f t="shared" si="540"/>
        <v>1110</v>
      </c>
      <c r="CG1257" s="1"/>
      <c r="CH1257" s="1"/>
      <c r="CM1257" s="38"/>
      <c r="CN1257" s="38"/>
      <c r="CO1257" s="38"/>
      <c r="CP1257" s="38"/>
      <c r="CQ1257" s="38"/>
      <c r="CR1257" s="38"/>
      <c r="CS1257" s="38"/>
      <c r="CT1257" s="38"/>
      <c r="CU1257" s="38"/>
      <c r="CV1257" s="38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</row>
    <row r="1258" spans="1:125" ht="14" hidden="1" customHeight="1" outlineLevel="1" x14ac:dyDescent="0.2">
      <c r="A1258" t="s">
        <v>2391</v>
      </c>
      <c r="B1258" t="s">
        <v>3040</v>
      </c>
      <c r="C1258" s="1">
        <f t="shared" si="528"/>
        <v>15838</v>
      </c>
      <c r="D1258" s="3">
        <f>IF(N1258&gt;0, RANK(N1258,(N1258:P1258,Q1258:AE1258)),0)</f>
        <v>2</v>
      </c>
      <c r="E1258" s="3">
        <f>IF(O1258&gt;0,RANK(O1258,(N1258:P1258,Q1258:AE1258)),0)</f>
        <v>1</v>
      </c>
      <c r="F1258" s="3">
        <f>IF(P1258&gt;0,RANK(P1258,(N1258:P1258,Q1258:AE1258)),0)</f>
        <v>3</v>
      </c>
      <c r="G1258" s="1">
        <f t="shared" si="516"/>
        <v>8527</v>
      </c>
      <c r="H1258" s="2">
        <f t="shared" si="517"/>
        <v>0.53838868544008078</v>
      </c>
      <c r="I1258" s="2"/>
      <c r="J1258" s="2">
        <f t="shared" si="529"/>
        <v>0.21820936986993308</v>
      </c>
      <c r="K1258" s="2">
        <f t="shared" si="530"/>
        <v>0.7565980553100139</v>
      </c>
      <c r="L1258" s="2">
        <f t="shared" si="531"/>
        <v>1.4080060613713852E-2</v>
      </c>
      <c r="M1258" s="2">
        <f t="shared" si="532"/>
        <v>1.1112514206339141E-2</v>
      </c>
      <c r="N1258" s="38">
        <v>3456</v>
      </c>
      <c r="O1258" s="38">
        <v>11983</v>
      </c>
      <c r="P1258" s="38">
        <v>223</v>
      </c>
      <c r="Q1258" s="38">
        <v>75</v>
      </c>
      <c r="R1258" s="38">
        <v>48</v>
      </c>
      <c r="S1258" s="38"/>
      <c r="T1258" s="38">
        <v>0</v>
      </c>
      <c r="U1258" s="38">
        <v>2</v>
      </c>
      <c r="V1258" s="38"/>
      <c r="W1258" s="38">
        <v>49</v>
      </c>
      <c r="X1258" s="38">
        <v>2</v>
      </c>
      <c r="Y1258" s="38">
        <v>0</v>
      </c>
      <c r="Z1258" s="38">
        <v>0</v>
      </c>
      <c r="AA1258" s="38"/>
      <c r="AB1258" s="38"/>
      <c r="AC1258" s="38"/>
      <c r="AD1258" s="38"/>
      <c r="AE1258" s="38"/>
      <c r="AF1258" s="38"/>
      <c r="AG1258" s="38"/>
      <c r="AH1258" s="38">
        <v>0</v>
      </c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  <c r="BA1258" s="3">
        <f>IF(Q1258&gt;0,RANK(Q1258,(N1258:P1258,Q1258:AE1258)),0)</f>
        <v>4</v>
      </c>
      <c r="BB1258" s="3">
        <f>IF(R1258&gt;0,RANK(R1258,(N1258:P1258,Q1258:AE1258)),0)</f>
        <v>6</v>
      </c>
      <c r="BC1258" s="3">
        <f>IF(S1258&gt;0,RANK(S1258,(N1258:P1258,Q1258:AE1258)),0)</f>
        <v>0</v>
      </c>
      <c r="BD1258" s="3">
        <f>IF(T1258&gt;0,RANK(T1258,(N1258:P1258,Q1258:AE1258)),0)</f>
        <v>0</v>
      </c>
      <c r="BE1258" s="2">
        <f t="shared" si="533"/>
        <v>4.7354463947468116E-3</v>
      </c>
      <c r="BF1258" s="2">
        <f t="shared" si="534"/>
        <v>3.0306856926379596E-3</v>
      </c>
      <c r="BG1258" s="2">
        <f t="shared" si="535"/>
        <v>0</v>
      </c>
      <c r="BH1258" s="2">
        <f t="shared" si="536"/>
        <v>0</v>
      </c>
      <c r="BI1258" s="56"/>
      <c r="BJ1258" t="s">
        <v>2391</v>
      </c>
      <c r="BK1258" t="s">
        <v>3040</v>
      </c>
      <c r="BL1258">
        <v>6</v>
      </c>
      <c r="BN1258">
        <v>0</v>
      </c>
      <c r="BO1258" s="60">
        <v>24</v>
      </c>
      <c r="BP1258" s="62">
        <v>23</v>
      </c>
      <c r="BQ1258" s="66">
        <f t="shared" si="537"/>
        <v>24023</v>
      </c>
      <c r="BR1258" s="66">
        <f t="shared" si="541"/>
        <v>24023</v>
      </c>
      <c r="BS1258" s="3" t="s">
        <v>3083</v>
      </c>
      <c r="CD1258" s="38">
        <f t="shared" si="538"/>
        <v>15838</v>
      </c>
      <c r="CF1258" s="38">
        <f t="shared" si="540"/>
        <v>53</v>
      </c>
      <c r="CG1258" s="1"/>
      <c r="CH1258" s="1"/>
      <c r="CM1258" s="38"/>
      <c r="CN1258" s="38"/>
      <c r="CO1258" s="38"/>
      <c r="CP1258" s="38"/>
      <c r="CQ1258" s="38"/>
      <c r="CR1258" s="38"/>
      <c r="CS1258" s="38"/>
      <c r="CT1258" s="38"/>
      <c r="CU1258" s="38"/>
      <c r="CV1258" s="38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</row>
    <row r="1259" spans="1:125" ht="14" hidden="1" customHeight="1" outlineLevel="1" x14ac:dyDescent="0.2">
      <c r="A1259" t="s">
        <v>2892</v>
      </c>
      <c r="B1259" t="s">
        <v>3040</v>
      </c>
      <c r="C1259" s="1">
        <f t="shared" si="528"/>
        <v>150090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>IF(P1259&gt;0,RANK(P1259,(N1259:P1259,Q1259:AE1259)),0)</f>
        <v>3</v>
      </c>
      <c r="G1259" s="1">
        <f t="shared" si="516"/>
        <v>20597</v>
      </c>
      <c r="H1259" s="2">
        <f t="shared" si="517"/>
        <v>0.13723099473649145</v>
      </c>
      <c r="I1259" s="2"/>
      <c r="J1259" s="2">
        <f t="shared" si="529"/>
        <v>0.41610367113065494</v>
      </c>
      <c r="K1259" s="2">
        <f t="shared" si="530"/>
        <v>0.55333466586714641</v>
      </c>
      <c r="L1259" s="2">
        <f t="shared" si="531"/>
        <v>1.038710107268972E-2</v>
      </c>
      <c r="M1259" s="2">
        <f t="shared" si="532"/>
        <v>2.0174561929508929E-2</v>
      </c>
      <c r="N1259" s="38">
        <v>62453</v>
      </c>
      <c r="O1259" s="38">
        <v>83050</v>
      </c>
      <c r="P1259" s="38">
        <v>1559</v>
      </c>
      <c r="Q1259" s="38">
        <v>1023</v>
      </c>
      <c r="R1259" s="38">
        <v>935</v>
      </c>
      <c r="S1259" s="38"/>
      <c r="T1259" s="38">
        <v>22</v>
      </c>
      <c r="U1259" s="38">
        <v>19</v>
      </c>
      <c r="V1259" s="38"/>
      <c r="W1259" s="38">
        <v>991</v>
      </c>
      <c r="X1259" s="38">
        <v>31</v>
      </c>
      <c r="Y1259" s="38">
        <v>1</v>
      </c>
      <c r="Z1259" s="38">
        <v>6</v>
      </c>
      <c r="AA1259" s="38"/>
      <c r="AB1259" s="38"/>
      <c r="AC1259" s="38"/>
      <c r="AD1259" s="38"/>
      <c r="AE1259" s="38"/>
      <c r="AF1259" s="38"/>
      <c r="AG1259" s="38"/>
      <c r="AH1259" s="38">
        <v>0</v>
      </c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  <c r="BA1259" s="3">
        <f>IF(Q1259&gt;0,RANK(Q1259,(N1259:P1259,Q1259:AE1259)),0)</f>
        <v>4</v>
      </c>
      <c r="BB1259" s="3">
        <f>IF(R1259&gt;0,RANK(R1259,(N1259:P1259,Q1259:AE1259)),0)</f>
        <v>6</v>
      </c>
      <c r="BC1259" s="3">
        <f>IF(S1259&gt;0,RANK(S1259,(N1259:P1259,Q1259:AE1259)),0)</f>
        <v>0</v>
      </c>
      <c r="BD1259" s="3">
        <f>IF(T1259&gt;0,RANK(T1259,(N1259:P1259,Q1259:AE1259)),0)</f>
        <v>8</v>
      </c>
      <c r="BE1259" s="2">
        <f t="shared" si="533"/>
        <v>6.8159104537277634E-3</v>
      </c>
      <c r="BF1259" s="2">
        <f t="shared" si="534"/>
        <v>6.2295955759877411E-3</v>
      </c>
      <c r="BG1259" s="2">
        <f t="shared" si="535"/>
        <v>0</v>
      </c>
      <c r="BH1259" s="2">
        <f t="shared" si="536"/>
        <v>1.4657871943500567E-4</v>
      </c>
      <c r="BI1259" s="56"/>
      <c r="BJ1259" t="s">
        <v>2892</v>
      </c>
      <c r="BK1259" t="s">
        <v>3040</v>
      </c>
      <c r="BL1259">
        <v>1</v>
      </c>
      <c r="BN1259">
        <v>0</v>
      </c>
      <c r="BO1259" s="60">
        <v>24</v>
      </c>
      <c r="BP1259" s="62">
        <v>25</v>
      </c>
      <c r="BQ1259" s="66">
        <f t="shared" si="537"/>
        <v>24025</v>
      </c>
      <c r="BR1259" s="66">
        <f t="shared" si="541"/>
        <v>24025</v>
      </c>
      <c r="BS1259" s="3" t="s">
        <v>3083</v>
      </c>
      <c r="BX1259" s="73"/>
      <c r="BY1259" s="73"/>
      <c r="CD1259" s="38">
        <f t="shared" si="538"/>
        <v>150090</v>
      </c>
      <c r="CF1259" s="38">
        <f t="shared" si="540"/>
        <v>1070</v>
      </c>
      <c r="CG1259" s="1"/>
      <c r="CH1259" s="1"/>
      <c r="CM1259" s="38"/>
      <c r="CN1259" s="38"/>
      <c r="CO1259" s="38"/>
      <c r="CP1259" s="38"/>
      <c r="CQ1259" s="38"/>
      <c r="CR1259" s="38"/>
      <c r="CS1259" s="38"/>
      <c r="CT1259" s="38"/>
      <c r="CU1259" s="38"/>
      <c r="CV1259" s="38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</row>
    <row r="1260" spans="1:125" ht="14" hidden="1" customHeight="1" outlineLevel="1" x14ac:dyDescent="0.2">
      <c r="A1260" t="s">
        <v>1029</v>
      </c>
      <c r="B1260" t="s">
        <v>3040</v>
      </c>
      <c r="C1260" s="1">
        <f t="shared" si="528"/>
        <v>182291</v>
      </c>
      <c r="D1260" s="3">
        <f>IF(N1260&gt;0, RANK(N1260,(N1260:P1260,Q1260:AE1260)),0)</f>
        <v>1</v>
      </c>
      <c r="E1260" s="3">
        <f>IF(O1260&gt;0,RANK(O1260,(N1260:P1260,Q1260:AE1260)),0)</f>
        <v>2</v>
      </c>
      <c r="F1260" s="3">
        <f>IF(P1260&gt;0,RANK(P1260,(N1260:P1260,Q1260:AE1260)),0)</f>
        <v>4</v>
      </c>
      <c r="G1260" s="1">
        <f t="shared" si="516"/>
        <v>75339</v>
      </c>
      <c r="H1260" s="2">
        <f t="shared" si="517"/>
        <v>0.41328974003104924</v>
      </c>
      <c r="I1260" s="2"/>
      <c r="J1260" s="2">
        <f t="shared" si="529"/>
        <v>0.68442216017247148</v>
      </c>
      <c r="K1260" s="2">
        <f t="shared" si="530"/>
        <v>0.27113242014142225</v>
      </c>
      <c r="L1260" s="2">
        <f t="shared" si="531"/>
        <v>9.3915772034823437E-3</v>
      </c>
      <c r="M1260" s="2">
        <f t="shared" si="532"/>
        <v>3.5053842482623929E-2</v>
      </c>
      <c r="N1260" s="38">
        <v>124764</v>
      </c>
      <c r="O1260" s="38">
        <v>49425</v>
      </c>
      <c r="P1260" s="38">
        <v>1712</v>
      </c>
      <c r="Q1260" s="38">
        <v>1246</v>
      </c>
      <c r="R1260" s="38">
        <v>3341</v>
      </c>
      <c r="S1260" s="38"/>
      <c r="T1260" s="38">
        <v>87</v>
      </c>
      <c r="U1260" s="38">
        <v>51</v>
      </c>
      <c r="V1260" s="38"/>
      <c r="W1260" s="38">
        <v>1583</v>
      </c>
      <c r="X1260" s="38">
        <v>82</v>
      </c>
      <c r="Y1260" s="38">
        <v>0</v>
      </c>
      <c r="Z1260" s="38">
        <v>0</v>
      </c>
      <c r="AA1260" s="38"/>
      <c r="AB1260" s="38"/>
      <c r="AC1260" s="38"/>
      <c r="AD1260" s="38"/>
      <c r="AE1260" s="38"/>
      <c r="AF1260" s="38"/>
      <c r="AG1260" s="38"/>
      <c r="AH1260" s="38">
        <v>0</v>
      </c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  <c r="BA1260" s="3">
        <f>IF(Q1260&gt;0,RANK(Q1260,(N1260:P1260,Q1260:AE1260)),0)</f>
        <v>6</v>
      </c>
      <c r="BB1260" s="3">
        <f>IF(R1260&gt;0,RANK(R1260,(N1260:P1260,Q1260:AE1260)),0)</f>
        <v>3</v>
      </c>
      <c r="BC1260" s="3">
        <f>IF(S1260&gt;0,RANK(S1260,(N1260:P1260,Q1260:AE1260)),0)</f>
        <v>0</v>
      </c>
      <c r="BD1260" s="3">
        <f>IF(T1260&gt;0,RANK(T1260,(N1260:P1260,Q1260:AE1260)),0)</f>
        <v>7</v>
      </c>
      <c r="BE1260" s="2">
        <f t="shared" si="533"/>
        <v>6.8352249973942765E-3</v>
      </c>
      <c r="BF1260" s="2">
        <f t="shared" si="534"/>
        <v>1.8327838456094925E-2</v>
      </c>
      <c r="BG1260" s="2">
        <f t="shared" si="535"/>
        <v>0</v>
      </c>
      <c r="BH1260" s="2">
        <f t="shared" si="536"/>
        <v>4.772588882610771E-4</v>
      </c>
      <c r="BI1260" s="56"/>
      <c r="BJ1260" t="s">
        <v>1029</v>
      </c>
      <c r="BK1260" t="s">
        <v>3040</v>
      </c>
      <c r="BL1260">
        <v>3</v>
      </c>
      <c r="BN1260">
        <v>0</v>
      </c>
      <c r="BO1260" s="60">
        <v>24</v>
      </c>
      <c r="BP1260" s="62">
        <v>27</v>
      </c>
      <c r="BQ1260" s="66">
        <f t="shared" si="537"/>
        <v>24027</v>
      </c>
      <c r="BR1260" s="66">
        <f t="shared" si="541"/>
        <v>24027</v>
      </c>
      <c r="BS1260" s="3" t="s">
        <v>3083</v>
      </c>
      <c r="BX1260" s="73"/>
      <c r="BY1260" s="73"/>
      <c r="CD1260" s="38">
        <f t="shared" si="538"/>
        <v>182291</v>
      </c>
      <c r="CF1260" s="38">
        <f t="shared" si="540"/>
        <v>1803</v>
      </c>
      <c r="CG1260" s="1"/>
      <c r="CH1260" s="1"/>
      <c r="CM1260" s="38"/>
      <c r="CN1260" s="38"/>
      <c r="CO1260" s="38"/>
      <c r="CP1260" s="38"/>
      <c r="CQ1260" s="38"/>
      <c r="CR1260" s="38"/>
      <c r="CS1260" s="38"/>
      <c r="CT1260" s="38"/>
      <c r="CU1260" s="38"/>
      <c r="CV1260" s="38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</row>
    <row r="1261" spans="1:125" ht="14" hidden="1" customHeight="1" outlineLevel="1" x14ac:dyDescent="0.2">
      <c r="A1261" t="s">
        <v>707</v>
      </c>
      <c r="B1261" t="s">
        <v>3040</v>
      </c>
      <c r="C1261" s="1">
        <f t="shared" si="528"/>
        <v>11128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>IF(P1261&gt;0,RANK(P1261,(N1261:P1261,Q1261:AE1261)),0)</f>
        <v>3</v>
      </c>
      <c r="G1261" s="1">
        <f t="shared" si="516"/>
        <v>310</v>
      </c>
      <c r="H1261" s="2">
        <f t="shared" si="517"/>
        <v>2.7857656362329258E-2</v>
      </c>
      <c r="I1261" s="2"/>
      <c r="J1261" s="2">
        <f t="shared" si="529"/>
        <v>0.4718727534148095</v>
      </c>
      <c r="K1261" s="2">
        <f t="shared" si="530"/>
        <v>0.49973040977713873</v>
      </c>
      <c r="L1261" s="2">
        <f t="shared" si="531"/>
        <v>1.0244428468727534E-2</v>
      </c>
      <c r="M1261" s="2">
        <f t="shared" si="532"/>
        <v>1.8152408339324237E-2</v>
      </c>
      <c r="N1261" s="38">
        <v>5251</v>
      </c>
      <c r="O1261" s="38">
        <v>5561</v>
      </c>
      <c r="P1261" s="38">
        <v>114</v>
      </c>
      <c r="Q1261" s="38">
        <v>60</v>
      </c>
      <c r="R1261" s="38">
        <v>82</v>
      </c>
      <c r="S1261" s="38"/>
      <c r="T1261" s="38">
        <v>1</v>
      </c>
      <c r="U1261" s="38">
        <v>1</v>
      </c>
      <c r="V1261" s="38"/>
      <c r="W1261" s="38">
        <v>57</v>
      </c>
      <c r="X1261" s="38">
        <v>1</v>
      </c>
      <c r="Y1261" s="38">
        <v>0</v>
      </c>
      <c r="Z1261" s="38">
        <v>0</v>
      </c>
      <c r="AA1261" s="38"/>
      <c r="AB1261" s="38"/>
      <c r="AC1261" s="38"/>
      <c r="AD1261" s="38"/>
      <c r="AE1261" s="38"/>
      <c r="AF1261" s="38"/>
      <c r="AG1261" s="38"/>
      <c r="AH1261" s="38">
        <v>0</v>
      </c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  <c r="BA1261" s="3">
        <f>IF(Q1261&gt;0,RANK(Q1261,(N1261:P1261,Q1261:AE1261)),0)</f>
        <v>5</v>
      </c>
      <c r="BB1261" s="3">
        <f>IF(R1261&gt;0,RANK(R1261,(N1261:P1261,Q1261:AE1261)),0)</f>
        <v>4</v>
      </c>
      <c r="BC1261" s="3">
        <f>IF(S1261&gt;0,RANK(S1261,(N1261:P1261,Q1261:AE1261)),0)</f>
        <v>0</v>
      </c>
      <c r="BD1261" s="3">
        <f>IF(T1261&gt;0,RANK(T1261,(N1261:P1261,Q1261:AE1261)),0)</f>
        <v>7</v>
      </c>
      <c r="BE1261" s="2">
        <f t="shared" si="533"/>
        <v>5.3918044572250183E-3</v>
      </c>
      <c r="BF1261" s="2">
        <f t="shared" si="534"/>
        <v>7.368799424874191E-3</v>
      </c>
      <c r="BG1261" s="2">
        <f t="shared" si="535"/>
        <v>0</v>
      </c>
      <c r="BH1261" s="2">
        <f t="shared" si="536"/>
        <v>8.986340762041697E-5</v>
      </c>
      <c r="BI1261" s="56"/>
      <c r="BJ1261" t="s">
        <v>707</v>
      </c>
      <c r="BK1261" t="s">
        <v>3040</v>
      </c>
      <c r="BL1261">
        <v>1</v>
      </c>
      <c r="BN1261">
        <v>0</v>
      </c>
      <c r="BO1261" s="60">
        <v>24</v>
      </c>
      <c r="BP1261" s="62">
        <v>29</v>
      </c>
      <c r="BQ1261" s="66">
        <f t="shared" si="537"/>
        <v>24029</v>
      </c>
      <c r="BR1261" s="66">
        <f t="shared" si="541"/>
        <v>24029</v>
      </c>
      <c r="BS1261" s="3" t="s">
        <v>3083</v>
      </c>
      <c r="BX1261" s="73"/>
      <c r="BY1261" s="73"/>
      <c r="CD1261" s="38">
        <f t="shared" si="538"/>
        <v>11128</v>
      </c>
      <c r="CF1261" s="38">
        <f t="shared" si="540"/>
        <v>60</v>
      </c>
      <c r="CG1261" s="1"/>
      <c r="CH1261" s="1"/>
      <c r="CM1261" s="38"/>
      <c r="CN1261" s="38"/>
      <c r="CO1261" s="38"/>
      <c r="CP1261" s="38"/>
      <c r="CQ1261" s="38"/>
      <c r="CR1261" s="38"/>
      <c r="CS1261" s="38"/>
      <c r="CT1261" s="38"/>
      <c r="CU1261" s="38"/>
      <c r="CV1261" s="38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</row>
    <row r="1262" spans="1:125" ht="14" hidden="1" customHeight="1" outlineLevel="1" x14ac:dyDescent="0.2">
      <c r="A1262" t="s">
        <v>1381</v>
      </c>
      <c r="B1262" t="s">
        <v>3040</v>
      </c>
      <c r="C1262" s="1">
        <f t="shared" si="528"/>
        <v>519221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>IF(P1262&gt;0,RANK(P1262,(N1262:P1262,Q1262:AE1262)),0)</f>
        <v>5</v>
      </c>
      <c r="G1262" s="1">
        <f t="shared" si="516"/>
        <v>273944</v>
      </c>
      <c r="H1262" s="2">
        <f t="shared" si="517"/>
        <v>0.52760577865687253</v>
      </c>
      <c r="I1262" s="2"/>
      <c r="J1262" s="2">
        <f t="shared" si="529"/>
        <v>0.7445403787597189</v>
      </c>
      <c r="K1262" s="2">
        <f t="shared" si="530"/>
        <v>0.21693460010284638</v>
      </c>
      <c r="L1262" s="2">
        <f t="shared" si="531"/>
        <v>8.2354142070524879E-3</v>
      </c>
      <c r="M1262" s="2">
        <f t="shared" si="532"/>
        <v>3.0289606930382233E-2</v>
      </c>
      <c r="N1262" s="38">
        <v>386581</v>
      </c>
      <c r="O1262" s="38">
        <v>112637</v>
      </c>
      <c r="P1262" s="38">
        <v>4276</v>
      </c>
      <c r="Q1262" s="38">
        <v>2416</v>
      </c>
      <c r="R1262" s="38">
        <v>8009</v>
      </c>
      <c r="S1262" s="38"/>
      <c r="T1262" s="38">
        <v>296</v>
      </c>
      <c r="U1262" s="38">
        <v>213</v>
      </c>
      <c r="V1262" s="38"/>
      <c r="W1262" s="38">
        <v>4566</v>
      </c>
      <c r="X1262" s="38">
        <v>222</v>
      </c>
      <c r="Y1262" s="38">
        <v>1</v>
      </c>
      <c r="Z1262" s="38">
        <v>3</v>
      </c>
      <c r="AA1262" s="38"/>
      <c r="AB1262" s="38"/>
      <c r="AC1262" s="38"/>
      <c r="AD1262" s="38"/>
      <c r="AE1262" s="38"/>
      <c r="AF1262" s="38"/>
      <c r="AG1262" s="38"/>
      <c r="AH1262" s="38">
        <v>1</v>
      </c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  <c r="BA1262" s="3">
        <f>IF(Q1262&gt;0,RANK(Q1262,(N1262:P1262,Q1262:AE1262)),0)</f>
        <v>6</v>
      </c>
      <c r="BB1262" s="3">
        <f>IF(R1262&gt;0,RANK(R1262,(N1262:P1262,Q1262:AE1262)),0)</f>
        <v>3</v>
      </c>
      <c r="BC1262" s="3">
        <f>IF(S1262&gt;0,RANK(S1262,(N1262:P1262,Q1262:AE1262)),0)</f>
        <v>0</v>
      </c>
      <c r="BD1262" s="3">
        <f>IF(T1262&gt;0,RANK(T1262,(N1262:P1262,Q1262:AE1262)),0)</f>
        <v>7</v>
      </c>
      <c r="BE1262" s="2">
        <f t="shared" si="533"/>
        <v>4.6531245847144086E-3</v>
      </c>
      <c r="BF1262" s="2">
        <f t="shared" si="534"/>
        <v>1.5425030959841763E-2</v>
      </c>
      <c r="BG1262" s="2">
        <f t="shared" si="535"/>
        <v>0</v>
      </c>
      <c r="BH1262" s="2">
        <f t="shared" si="536"/>
        <v>5.7008480011401692E-4</v>
      </c>
      <c r="BI1262" s="56"/>
      <c r="BJ1262" t="s">
        <v>1381</v>
      </c>
      <c r="BK1262" t="s">
        <v>3040</v>
      </c>
      <c r="BN1262">
        <v>0</v>
      </c>
      <c r="BO1262" s="60">
        <v>24</v>
      </c>
      <c r="BP1262" s="62">
        <v>31</v>
      </c>
      <c r="BQ1262" s="66">
        <f t="shared" si="537"/>
        <v>24031</v>
      </c>
      <c r="BR1262" s="66">
        <f t="shared" si="541"/>
        <v>24031</v>
      </c>
      <c r="BS1262" s="3" t="s">
        <v>3083</v>
      </c>
      <c r="BX1262" s="73"/>
      <c r="BY1262" s="73"/>
      <c r="CD1262" s="38">
        <f t="shared" si="538"/>
        <v>519221</v>
      </c>
      <c r="CF1262" s="38">
        <f t="shared" si="540"/>
        <v>5302</v>
      </c>
      <c r="CG1262" s="1"/>
      <c r="CH1262" s="1"/>
      <c r="CM1262" s="38"/>
      <c r="CN1262" s="38"/>
      <c r="CO1262" s="38"/>
      <c r="CP1262" s="38"/>
      <c r="CQ1262" s="38"/>
      <c r="CR1262" s="38"/>
      <c r="CS1262" s="38"/>
      <c r="CT1262" s="38"/>
      <c r="CU1262" s="38"/>
      <c r="CV1262" s="38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</row>
    <row r="1263" spans="1:125" ht="14" hidden="1" customHeight="1" outlineLevel="1" x14ac:dyDescent="0.2">
      <c r="A1263" t="s">
        <v>872</v>
      </c>
      <c r="B1263" t="s">
        <v>3040</v>
      </c>
      <c r="C1263" s="1">
        <f t="shared" si="528"/>
        <v>400771</v>
      </c>
      <c r="D1263" s="3">
        <f>IF(N1263&gt;0, RANK(N1263,(N1263:P1263,Q1263:AE1263)),0)</f>
        <v>1</v>
      </c>
      <c r="E1263" s="3">
        <f>IF(O1263&gt;0,RANK(O1263,(N1263:P1263,Q1263:AE1263)),0)</f>
        <v>2</v>
      </c>
      <c r="F1263" s="3">
        <f>IF(P1263&gt;0,RANK(P1263,(N1263:P1263,Q1263:AE1263)),0)</f>
        <v>4</v>
      </c>
      <c r="G1263" s="1">
        <f t="shared" si="516"/>
        <v>300023</v>
      </c>
      <c r="H1263" s="2">
        <f t="shared" si="517"/>
        <v>0.74861454546361883</v>
      </c>
      <c r="I1263" s="2"/>
      <c r="J1263" s="2">
        <f t="shared" si="529"/>
        <v>0.85952077370867652</v>
      </c>
      <c r="K1263" s="2">
        <f t="shared" si="530"/>
        <v>0.11090622824505765</v>
      </c>
      <c r="L1263" s="2">
        <f t="shared" si="531"/>
        <v>8.4761621973645802E-3</v>
      </c>
      <c r="M1263" s="2">
        <f t="shared" si="532"/>
        <v>2.1096835848901249E-2</v>
      </c>
      <c r="N1263" s="38">
        <v>344471</v>
      </c>
      <c r="O1263" s="38">
        <v>44448</v>
      </c>
      <c r="P1263" s="38">
        <v>3397</v>
      </c>
      <c r="Q1263" s="38">
        <v>1026</v>
      </c>
      <c r="R1263" s="38">
        <v>5322</v>
      </c>
      <c r="S1263" s="38"/>
      <c r="T1263" s="38">
        <v>122</v>
      </c>
      <c r="U1263" s="38">
        <v>180</v>
      </c>
      <c r="V1263" s="38"/>
      <c r="W1263" s="38">
        <v>1653</v>
      </c>
      <c r="X1263" s="38">
        <v>151</v>
      </c>
      <c r="Y1263" s="38">
        <v>0</v>
      </c>
      <c r="Z1263" s="38">
        <v>0</v>
      </c>
      <c r="AA1263" s="38"/>
      <c r="AB1263" s="38"/>
      <c r="AC1263" s="38"/>
      <c r="AD1263" s="38"/>
      <c r="AE1263" s="38"/>
      <c r="AF1263" s="38"/>
      <c r="AG1263" s="38"/>
      <c r="AH1263" s="38">
        <v>1</v>
      </c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  <c r="BA1263" s="3">
        <f>IF(Q1263&gt;0,RANK(Q1263,(N1263:P1263,Q1263:AE1263)),0)</f>
        <v>6</v>
      </c>
      <c r="BB1263" s="3">
        <f>IF(R1263&gt;0,RANK(R1263,(N1263:P1263,Q1263:AE1263)),0)</f>
        <v>3</v>
      </c>
      <c r="BC1263" s="3">
        <f>IF(S1263&gt;0,RANK(S1263,(N1263:P1263,Q1263:AE1263)),0)</f>
        <v>0</v>
      </c>
      <c r="BD1263" s="3">
        <f>IF(T1263&gt;0,RANK(T1263,(N1263:P1263,Q1263:AE1263)),0)</f>
        <v>9</v>
      </c>
      <c r="BE1263" s="2">
        <f t="shared" si="533"/>
        <v>2.5600654737992518E-3</v>
      </c>
      <c r="BF1263" s="2">
        <f t="shared" si="534"/>
        <v>1.3279403948888517E-2</v>
      </c>
      <c r="BG1263" s="2">
        <f t="shared" si="535"/>
        <v>0</v>
      </c>
      <c r="BH1263" s="2">
        <f t="shared" si="536"/>
        <v>3.0441324347320537E-4</v>
      </c>
      <c r="BI1263" s="56"/>
      <c r="BJ1263" t="s">
        <v>872</v>
      </c>
      <c r="BK1263" t="s">
        <v>3040</v>
      </c>
      <c r="BN1263">
        <v>0</v>
      </c>
      <c r="BO1263" s="60">
        <v>24</v>
      </c>
      <c r="BP1263" s="62">
        <v>33</v>
      </c>
      <c r="BQ1263" s="66">
        <f t="shared" si="537"/>
        <v>24033</v>
      </c>
      <c r="BR1263" s="66">
        <f t="shared" si="541"/>
        <v>24033</v>
      </c>
      <c r="BS1263" s="3" t="s">
        <v>3083</v>
      </c>
      <c r="CD1263" s="38">
        <f t="shared" si="538"/>
        <v>400771</v>
      </c>
      <c r="CF1263" s="38">
        <f t="shared" si="540"/>
        <v>2107</v>
      </c>
      <c r="CG1263" s="1"/>
      <c r="CH1263" s="1"/>
      <c r="CM1263" s="38"/>
      <c r="CN1263" s="38"/>
      <c r="CO1263" s="38"/>
      <c r="CP1263" s="38"/>
      <c r="CQ1263" s="38"/>
      <c r="CR1263" s="38"/>
      <c r="CS1263" s="38"/>
      <c r="CT1263" s="38"/>
      <c r="CU1263" s="38"/>
      <c r="CV1263" s="38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</row>
    <row r="1264" spans="1:125" ht="14" hidden="1" customHeight="1" outlineLevel="1" x14ac:dyDescent="0.2">
      <c r="A1264" t="s">
        <v>1726</v>
      </c>
      <c r="B1264" t="s">
        <v>3040</v>
      </c>
      <c r="C1264" s="1">
        <f t="shared" si="528"/>
        <v>32347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>IF(P1264&gt;0,RANK(P1264,(N1264:P1264,Q1264:AE1264)),0)</f>
        <v>3</v>
      </c>
      <c r="G1264" s="1">
        <f t="shared" si="516"/>
        <v>8927</v>
      </c>
      <c r="H1264" s="2">
        <f t="shared" si="517"/>
        <v>0.27597613379911584</v>
      </c>
      <c r="I1264" s="2"/>
      <c r="J1264" s="2">
        <f t="shared" si="529"/>
        <v>0.34850217949114293</v>
      </c>
      <c r="K1264" s="2">
        <f t="shared" si="530"/>
        <v>0.62447831329025871</v>
      </c>
      <c r="L1264" s="2">
        <f t="shared" si="531"/>
        <v>1.0387362042847868E-2</v>
      </c>
      <c r="M1264" s="2">
        <f t="shared" si="532"/>
        <v>1.6632145175750492E-2</v>
      </c>
      <c r="N1264" s="38">
        <v>11273</v>
      </c>
      <c r="O1264" s="38">
        <v>20200</v>
      </c>
      <c r="P1264" s="38">
        <v>336</v>
      </c>
      <c r="Q1264" s="38">
        <v>174</v>
      </c>
      <c r="R1264" s="38">
        <v>153</v>
      </c>
      <c r="S1264" s="38"/>
      <c r="T1264" s="38">
        <v>4</v>
      </c>
      <c r="U1264" s="38">
        <v>4</v>
      </c>
      <c r="V1264" s="38"/>
      <c r="W1264" s="38">
        <v>201</v>
      </c>
      <c r="X1264" s="38">
        <v>2</v>
      </c>
      <c r="Y1264" s="38">
        <v>0</v>
      </c>
      <c r="Z1264" s="38">
        <v>0</v>
      </c>
      <c r="AA1264" s="38"/>
      <c r="AB1264" s="38"/>
      <c r="AC1264" s="38"/>
      <c r="AD1264" s="38"/>
      <c r="AE1264" s="38"/>
      <c r="AF1264" s="38"/>
      <c r="AG1264" s="38"/>
      <c r="AH1264" s="38">
        <v>0</v>
      </c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  <c r="BA1264" s="3">
        <f>IF(Q1264&gt;0,RANK(Q1264,(N1264:P1264,Q1264:AE1264)),0)</f>
        <v>5</v>
      </c>
      <c r="BB1264" s="3">
        <f>IF(R1264&gt;0,RANK(R1264,(N1264:P1264,Q1264:AE1264)),0)</f>
        <v>6</v>
      </c>
      <c r="BC1264" s="3">
        <f>IF(S1264&gt;0,RANK(S1264,(N1264:P1264,Q1264:AE1264)),0)</f>
        <v>0</v>
      </c>
      <c r="BD1264" s="3">
        <f>IF(T1264&gt;0,RANK(T1264,(N1264:P1264,Q1264:AE1264)),0)</f>
        <v>7</v>
      </c>
      <c r="BE1264" s="2">
        <f t="shared" si="533"/>
        <v>5.3791696293319317E-3</v>
      </c>
      <c r="BF1264" s="2">
        <f t="shared" si="534"/>
        <v>4.7299595016539403E-3</v>
      </c>
      <c r="BG1264" s="2">
        <f t="shared" si="535"/>
        <v>0</v>
      </c>
      <c r="BH1264" s="2">
        <f t="shared" si="536"/>
        <v>1.236590719386651E-4</v>
      </c>
      <c r="BI1264" s="56"/>
      <c r="BJ1264" t="s">
        <v>1726</v>
      </c>
      <c r="BK1264" t="s">
        <v>3040</v>
      </c>
      <c r="BL1264">
        <v>1</v>
      </c>
      <c r="BN1264">
        <v>0</v>
      </c>
      <c r="BO1264" s="60">
        <v>24</v>
      </c>
      <c r="BP1264" s="62">
        <v>35</v>
      </c>
      <c r="BQ1264" s="66">
        <f t="shared" si="537"/>
        <v>24035</v>
      </c>
      <c r="BR1264" s="66">
        <f t="shared" si="541"/>
        <v>24035</v>
      </c>
      <c r="BS1264" s="3" t="s">
        <v>3083</v>
      </c>
      <c r="BX1264" s="73"/>
      <c r="BY1264" s="73"/>
      <c r="CD1264" s="38">
        <f t="shared" si="538"/>
        <v>32347</v>
      </c>
      <c r="CF1264" s="38">
        <f t="shared" si="540"/>
        <v>211</v>
      </c>
      <c r="CG1264" s="1"/>
      <c r="CH1264" s="1"/>
      <c r="CM1264" s="38"/>
      <c r="CN1264" s="38"/>
      <c r="CO1264" s="38"/>
      <c r="CP1264" s="38"/>
      <c r="CQ1264" s="38"/>
      <c r="CR1264" s="38"/>
      <c r="CS1264" s="38"/>
      <c r="CT1264" s="38"/>
      <c r="CU1264" s="38"/>
      <c r="CV1264" s="38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</row>
    <row r="1265" spans="1:126" ht="14" hidden="1" customHeight="1" outlineLevel="1" x14ac:dyDescent="0.2">
      <c r="A1265" t="s">
        <v>1876</v>
      </c>
      <c r="B1265" t="s">
        <v>3040</v>
      </c>
      <c r="C1265" s="1">
        <f t="shared" si="528"/>
        <v>58954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>IF(P1265&gt;0,RANK(P1265,(N1265:P1265,Q1265:AE1265)),0)</f>
        <v>3</v>
      </c>
      <c r="G1265" s="1">
        <f t="shared" si="516"/>
        <v>10051</v>
      </c>
      <c r="H1265" s="2">
        <f t="shared" si="517"/>
        <v>0.17048885571801745</v>
      </c>
      <c r="I1265" s="2"/>
      <c r="J1265" s="2">
        <f t="shared" si="529"/>
        <v>0.39914170370119079</v>
      </c>
      <c r="K1265" s="2">
        <f t="shared" si="530"/>
        <v>0.56963055941920815</v>
      </c>
      <c r="L1265" s="2">
        <f t="shared" si="531"/>
        <v>1.1347830511924551E-2</v>
      </c>
      <c r="M1265" s="2">
        <f t="shared" si="532"/>
        <v>1.9879906367676458E-2</v>
      </c>
      <c r="N1265" s="38">
        <v>23531</v>
      </c>
      <c r="O1265" s="38">
        <v>33582</v>
      </c>
      <c r="P1265" s="38">
        <v>669</v>
      </c>
      <c r="Q1265" s="38">
        <v>409</v>
      </c>
      <c r="R1265" s="38">
        <v>352</v>
      </c>
      <c r="S1265" s="38"/>
      <c r="T1265" s="38">
        <v>6</v>
      </c>
      <c r="U1265" s="38">
        <v>8</v>
      </c>
      <c r="V1265" s="38"/>
      <c r="W1265" s="38">
        <v>373</v>
      </c>
      <c r="X1265" s="38">
        <v>24</v>
      </c>
      <c r="Y1265" s="38">
        <v>0</v>
      </c>
      <c r="Z1265" s="38">
        <v>0</v>
      </c>
      <c r="AA1265" s="38"/>
      <c r="AB1265" s="38"/>
      <c r="AC1265" s="38"/>
      <c r="AD1265" s="38"/>
      <c r="AE1265" s="38"/>
      <c r="AF1265" s="38"/>
      <c r="AG1265" s="38"/>
      <c r="AH1265" s="38">
        <v>0</v>
      </c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  <c r="BA1265" s="3">
        <f>IF(Q1265&gt;0,RANK(Q1265,(N1265:P1265,Q1265:AE1265)),0)</f>
        <v>4</v>
      </c>
      <c r="BB1265" s="3">
        <f>IF(R1265&gt;0,RANK(R1265,(N1265:P1265,Q1265:AE1265)),0)</f>
        <v>6</v>
      </c>
      <c r="BC1265" s="3">
        <f>IF(S1265&gt;0,RANK(S1265,(N1265:P1265,Q1265:AE1265)),0)</f>
        <v>0</v>
      </c>
      <c r="BD1265" s="3">
        <f>IF(T1265&gt;0,RANK(T1265,(N1265:P1265,Q1265:AE1265)),0)</f>
        <v>9</v>
      </c>
      <c r="BE1265" s="2">
        <f t="shared" si="533"/>
        <v>6.9376123757505853E-3</v>
      </c>
      <c r="BF1265" s="2">
        <f t="shared" si="534"/>
        <v>5.9707568612816769E-3</v>
      </c>
      <c r="BG1265" s="2">
        <f t="shared" si="535"/>
        <v>0</v>
      </c>
      <c r="BH1265" s="2">
        <f t="shared" si="536"/>
        <v>1.0177426468093768E-4</v>
      </c>
      <c r="BI1265" s="56"/>
      <c r="BJ1265" t="s">
        <v>1876</v>
      </c>
      <c r="BK1265" t="s">
        <v>3040</v>
      </c>
      <c r="BL1265">
        <v>5</v>
      </c>
      <c r="BN1265">
        <v>0</v>
      </c>
      <c r="BO1265" s="60">
        <v>24</v>
      </c>
      <c r="BP1265" s="62">
        <v>37</v>
      </c>
      <c r="BQ1265" s="66">
        <f t="shared" si="537"/>
        <v>24037</v>
      </c>
      <c r="BR1265" s="66">
        <f t="shared" si="541"/>
        <v>24037</v>
      </c>
      <c r="BS1265" s="3" t="s">
        <v>3083</v>
      </c>
      <c r="BX1265" s="73"/>
      <c r="BY1265" s="73"/>
      <c r="CD1265" s="38">
        <f t="shared" si="538"/>
        <v>58954</v>
      </c>
      <c r="CF1265" s="38">
        <f t="shared" si="540"/>
        <v>411</v>
      </c>
      <c r="CG1265" s="1"/>
      <c r="CH1265" s="1"/>
      <c r="CM1265" s="38"/>
      <c r="CN1265" s="38"/>
      <c r="CO1265" s="38"/>
      <c r="CP1265" s="38"/>
      <c r="CQ1265" s="38"/>
      <c r="CR1265" s="38"/>
      <c r="CS1265" s="38"/>
      <c r="CT1265" s="38"/>
      <c r="CU1265" s="38"/>
      <c r="CV1265" s="38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</row>
    <row r="1266" spans="1:126" ht="14" hidden="1" customHeight="1" outlineLevel="1" x14ac:dyDescent="0.2">
      <c r="A1266" t="s">
        <v>1752</v>
      </c>
      <c r="B1266" t="s">
        <v>3040</v>
      </c>
      <c r="C1266" s="1">
        <f t="shared" si="528"/>
        <v>10137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>IF(P1266&gt;0,RANK(P1266,(N1266:P1266,Q1266:AE1266)),0)</f>
        <v>3</v>
      </c>
      <c r="G1266" s="1">
        <f t="shared" si="516"/>
        <v>1751</v>
      </c>
      <c r="H1266" s="2">
        <f t="shared" si="517"/>
        <v>0.17273355036006707</v>
      </c>
      <c r="I1266" s="2"/>
      <c r="J1266" s="2">
        <f t="shared" si="529"/>
        <v>0.39992108118772812</v>
      </c>
      <c r="K1266" s="2">
        <f t="shared" si="530"/>
        <v>0.57265463154779517</v>
      </c>
      <c r="L1266" s="2">
        <f t="shared" si="531"/>
        <v>1.1245930748742231E-2</v>
      </c>
      <c r="M1266" s="2">
        <f t="shared" si="532"/>
        <v>1.6178356515734536E-2</v>
      </c>
      <c r="N1266" s="38">
        <v>4054</v>
      </c>
      <c r="O1266" s="38">
        <v>5805</v>
      </c>
      <c r="P1266" s="38">
        <v>114</v>
      </c>
      <c r="Q1266" s="38">
        <v>32</v>
      </c>
      <c r="R1266" s="38">
        <v>85</v>
      </c>
      <c r="S1266" s="38"/>
      <c r="T1266" s="38">
        <v>0</v>
      </c>
      <c r="U1266" s="38">
        <v>0</v>
      </c>
      <c r="V1266" s="38"/>
      <c r="W1266" s="38">
        <v>46</v>
      </c>
      <c r="X1266" s="38">
        <v>1</v>
      </c>
      <c r="Y1266" s="38">
        <v>0</v>
      </c>
      <c r="Z1266" s="38">
        <v>0</v>
      </c>
      <c r="AA1266" s="38"/>
      <c r="AB1266" s="38"/>
      <c r="AC1266" s="38"/>
      <c r="AD1266" s="38"/>
      <c r="AE1266" s="38"/>
      <c r="AF1266" s="38"/>
      <c r="AG1266" s="38"/>
      <c r="AH1266" s="38">
        <v>0</v>
      </c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  <c r="BA1266" s="3">
        <f>IF(Q1266&gt;0,RANK(Q1266,(N1266:P1266,Q1266:AE1266)),0)</f>
        <v>6</v>
      </c>
      <c r="BB1266" s="3">
        <f>IF(R1266&gt;0,RANK(R1266,(N1266:P1266,Q1266:AE1266)),0)</f>
        <v>4</v>
      </c>
      <c r="BC1266" s="3">
        <f>IF(S1266&gt;0,RANK(S1266,(N1266:P1266,Q1266:AE1266)),0)</f>
        <v>0</v>
      </c>
      <c r="BD1266" s="3">
        <f>IF(T1266&gt;0,RANK(T1266,(N1266:P1266,Q1266:AE1266)),0)</f>
        <v>0</v>
      </c>
      <c r="BE1266" s="2">
        <f t="shared" si="533"/>
        <v>3.1567524908750122E-3</v>
      </c>
      <c r="BF1266" s="2">
        <f t="shared" si="534"/>
        <v>8.3851238038867518E-3</v>
      </c>
      <c r="BG1266" s="2">
        <f t="shared" si="535"/>
        <v>0</v>
      </c>
      <c r="BH1266" s="2">
        <f t="shared" si="536"/>
        <v>0</v>
      </c>
      <c r="BI1266" s="56"/>
      <c r="BJ1266" t="s">
        <v>1752</v>
      </c>
      <c r="BK1266" t="s">
        <v>3040</v>
      </c>
      <c r="BL1266">
        <v>1</v>
      </c>
      <c r="BN1266">
        <v>0</v>
      </c>
      <c r="BO1266" s="60">
        <v>24</v>
      </c>
      <c r="BP1266" s="62">
        <v>39</v>
      </c>
      <c r="BQ1266" s="66">
        <f t="shared" si="537"/>
        <v>24039</v>
      </c>
      <c r="BR1266" s="66">
        <f t="shared" si="541"/>
        <v>24039</v>
      </c>
      <c r="BS1266" s="3" t="s">
        <v>3083</v>
      </c>
      <c r="BX1266" s="73"/>
      <c r="BY1266" s="73"/>
      <c r="CD1266" s="38">
        <f t="shared" si="538"/>
        <v>10137</v>
      </c>
      <c r="CF1266" s="38">
        <f t="shared" si="540"/>
        <v>47</v>
      </c>
      <c r="CG1266" s="1"/>
      <c r="CH1266" s="1"/>
      <c r="CM1266" s="38"/>
      <c r="CN1266" s="38"/>
      <c r="CO1266" s="38"/>
      <c r="CP1266" s="38"/>
      <c r="CQ1266" s="38"/>
      <c r="CR1266" s="38"/>
      <c r="CS1266" s="38"/>
      <c r="CT1266" s="38"/>
      <c r="CU1266" s="38"/>
      <c r="CV1266" s="38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</row>
    <row r="1267" spans="1:126" ht="14" hidden="1" customHeight="1" outlineLevel="1" x14ac:dyDescent="0.2">
      <c r="A1267" t="s">
        <v>1979</v>
      </c>
      <c r="B1267" t="s">
        <v>3040</v>
      </c>
      <c r="C1267" s="1">
        <f t="shared" si="528"/>
        <v>22830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>IF(P1267&gt;0,RANK(P1267,(N1267:P1267,Q1267:AE1267)),0)</f>
        <v>3</v>
      </c>
      <c r="G1267" s="1">
        <f t="shared" si="516"/>
        <v>6</v>
      </c>
      <c r="H1267" s="2">
        <f t="shared" si="517"/>
        <v>2.6281208935611036E-4</v>
      </c>
      <c r="I1267" s="2"/>
      <c r="J1267" s="2">
        <f t="shared" si="529"/>
        <v>0.4870346035917652</v>
      </c>
      <c r="K1267" s="2">
        <f t="shared" si="530"/>
        <v>0.48729741568112134</v>
      </c>
      <c r="L1267" s="2">
        <f t="shared" si="531"/>
        <v>8.4975908891809018E-3</v>
      </c>
      <c r="M1267" s="2">
        <f t="shared" si="532"/>
        <v>1.7170389837932558E-2</v>
      </c>
      <c r="N1267" s="38">
        <v>11119</v>
      </c>
      <c r="O1267" s="38">
        <v>11125</v>
      </c>
      <c r="P1267" s="38">
        <v>194</v>
      </c>
      <c r="Q1267" s="38">
        <v>109</v>
      </c>
      <c r="R1267" s="38">
        <v>120</v>
      </c>
      <c r="S1267" s="38"/>
      <c r="T1267" s="38">
        <v>2</v>
      </c>
      <c r="U1267" s="38">
        <v>4</v>
      </c>
      <c r="V1267" s="38"/>
      <c r="W1267" s="38">
        <v>155</v>
      </c>
      <c r="X1267" s="38">
        <v>1</v>
      </c>
      <c r="Y1267" s="38">
        <v>0</v>
      </c>
      <c r="Z1267" s="38">
        <v>1</v>
      </c>
      <c r="AA1267" s="38"/>
      <c r="AB1267" s="38"/>
      <c r="AC1267" s="38"/>
      <c r="AD1267" s="38"/>
      <c r="AE1267" s="38"/>
      <c r="AF1267" s="38"/>
      <c r="AG1267" s="38"/>
      <c r="AH1267" s="38">
        <v>0</v>
      </c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  <c r="BA1267" s="3">
        <f>IF(Q1267&gt;0,RANK(Q1267,(N1267:P1267,Q1267:AE1267)),0)</f>
        <v>6</v>
      </c>
      <c r="BB1267" s="3">
        <f>IF(R1267&gt;0,RANK(R1267,(N1267:P1267,Q1267:AE1267)),0)</f>
        <v>5</v>
      </c>
      <c r="BC1267" s="3">
        <f>IF(S1267&gt;0,RANK(S1267,(N1267:P1267,Q1267:AE1267)),0)</f>
        <v>0</v>
      </c>
      <c r="BD1267" s="3">
        <f>IF(T1267&gt;0,RANK(T1267,(N1267:P1267,Q1267:AE1267)),0)</f>
        <v>8</v>
      </c>
      <c r="BE1267" s="2">
        <f t="shared" si="533"/>
        <v>4.7744196233026719E-3</v>
      </c>
      <c r="BF1267" s="2">
        <f t="shared" si="534"/>
        <v>5.2562417871222077E-3</v>
      </c>
      <c r="BG1267" s="2">
        <f t="shared" si="535"/>
        <v>0</v>
      </c>
      <c r="BH1267" s="2">
        <f t="shared" si="536"/>
        <v>8.7604029785370131E-5</v>
      </c>
      <c r="BI1267" s="56"/>
      <c r="BJ1267" t="s">
        <v>1979</v>
      </c>
      <c r="BK1267" t="s">
        <v>3040</v>
      </c>
      <c r="BL1267">
        <v>1</v>
      </c>
      <c r="BN1267">
        <v>0</v>
      </c>
      <c r="BO1267" s="60">
        <v>24</v>
      </c>
      <c r="BP1267" s="62">
        <v>41</v>
      </c>
      <c r="BQ1267" s="66">
        <f t="shared" si="537"/>
        <v>24041</v>
      </c>
      <c r="BR1267" s="66">
        <f t="shared" si="541"/>
        <v>24041</v>
      </c>
      <c r="BS1267" s="3" t="s">
        <v>3083</v>
      </c>
      <c r="CD1267" s="38">
        <f t="shared" si="538"/>
        <v>22830</v>
      </c>
      <c r="CF1267" s="38">
        <f t="shared" si="540"/>
        <v>163</v>
      </c>
      <c r="CG1267" s="1"/>
      <c r="CH1267" s="1"/>
      <c r="CM1267" s="38"/>
      <c r="CN1267" s="38"/>
      <c r="CO1267" s="38"/>
      <c r="CP1267" s="38"/>
      <c r="CQ1267" s="38"/>
      <c r="CR1267" s="38"/>
      <c r="CS1267" s="38"/>
      <c r="CT1267" s="38"/>
      <c r="CU1267" s="38"/>
      <c r="CV1267" s="38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</row>
    <row r="1268" spans="1:126" ht="14" hidden="1" customHeight="1" outlineLevel="1" x14ac:dyDescent="0.2">
      <c r="A1268" t="s">
        <v>674</v>
      </c>
      <c r="B1268" t="s">
        <v>3040</v>
      </c>
      <c r="C1268" s="1">
        <f t="shared" si="528"/>
        <v>73332</v>
      </c>
      <c r="D1268" s="3">
        <f>IF(N1268&gt;0, RANK(N1268,(N1268:P1268,Q1268:AE1268)),0)</f>
        <v>2</v>
      </c>
      <c r="E1268" s="3">
        <f>IF(O1268&gt;0,RANK(O1268,(N1268:P1268,Q1268:AE1268)),0)</f>
        <v>1</v>
      </c>
      <c r="F1268" s="3">
        <f>IF(P1268&gt;0,RANK(P1268,(N1268:P1268,Q1268:AE1268)),0)</f>
        <v>3</v>
      </c>
      <c r="G1268" s="1">
        <f t="shared" si="516"/>
        <v>16794</v>
      </c>
      <c r="H1268" s="2">
        <f t="shared" si="517"/>
        <v>0.22901325478645065</v>
      </c>
      <c r="I1268" s="2"/>
      <c r="J1268" s="2">
        <f t="shared" si="529"/>
        <v>0.37173403152784595</v>
      </c>
      <c r="K1268" s="2">
        <f t="shared" si="530"/>
        <v>0.60074728631429664</v>
      </c>
      <c r="L1268" s="2">
        <f t="shared" si="531"/>
        <v>1.1059291987127039E-2</v>
      </c>
      <c r="M1268" s="2">
        <f t="shared" si="532"/>
        <v>1.6459390170730427E-2</v>
      </c>
      <c r="N1268" s="38">
        <v>27260</v>
      </c>
      <c r="O1268" s="38">
        <v>44054</v>
      </c>
      <c r="P1268" s="38">
        <v>811</v>
      </c>
      <c r="Q1268" s="38">
        <v>363</v>
      </c>
      <c r="R1268" s="38">
        <v>513</v>
      </c>
      <c r="S1268" s="38"/>
      <c r="T1268" s="38">
        <v>12</v>
      </c>
      <c r="U1268" s="38">
        <v>11</v>
      </c>
      <c r="V1268" s="38"/>
      <c r="W1268" s="38">
        <v>289</v>
      </c>
      <c r="X1268" s="38">
        <v>17</v>
      </c>
      <c r="Y1268" s="38">
        <v>0</v>
      </c>
      <c r="Z1268" s="38">
        <v>2</v>
      </c>
      <c r="AA1268" s="38"/>
      <c r="AB1268" s="38"/>
      <c r="AC1268" s="38"/>
      <c r="AD1268" s="38"/>
      <c r="AE1268" s="38"/>
      <c r="AF1268" s="38"/>
      <c r="AG1268" s="38"/>
      <c r="AH1268" s="38">
        <v>0</v>
      </c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  <c r="BA1268" s="3">
        <f>IF(Q1268&gt;0,RANK(Q1268,(N1268:P1268,Q1268:AE1268)),0)</f>
        <v>5</v>
      </c>
      <c r="BB1268" s="3">
        <f>IF(R1268&gt;0,RANK(R1268,(N1268:P1268,Q1268:AE1268)),0)</f>
        <v>4</v>
      </c>
      <c r="BC1268" s="3">
        <f>IF(S1268&gt;0,RANK(S1268,(N1268:P1268,Q1268:AE1268)),0)</f>
        <v>0</v>
      </c>
      <c r="BD1268" s="3">
        <f>IF(T1268&gt;0,RANK(T1268,(N1268:P1268,Q1268:AE1268)),0)</f>
        <v>8</v>
      </c>
      <c r="BE1268" s="2">
        <f t="shared" si="533"/>
        <v>4.9500900016363931E-3</v>
      </c>
      <c r="BF1268" s="2">
        <f t="shared" si="534"/>
        <v>6.9955817378497794E-3</v>
      </c>
      <c r="BG1268" s="2">
        <f t="shared" si="535"/>
        <v>0</v>
      </c>
      <c r="BH1268" s="2">
        <f t="shared" si="536"/>
        <v>1.6363933889707084E-4</v>
      </c>
      <c r="BI1268" s="56"/>
      <c r="BJ1268" t="s">
        <v>674</v>
      </c>
      <c r="BK1268" t="s">
        <v>3040</v>
      </c>
      <c r="BL1268">
        <v>6</v>
      </c>
      <c r="BN1268">
        <v>0</v>
      </c>
      <c r="BO1268" s="60">
        <v>24</v>
      </c>
      <c r="BP1268" s="62">
        <v>43</v>
      </c>
      <c r="BQ1268" s="66">
        <f t="shared" si="537"/>
        <v>24043</v>
      </c>
      <c r="BR1268" s="66">
        <f t="shared" si="541"/>
        <v>24043</v>
      </c>
      <c r="BS1268" s="3" t="s">
        <v>3083</v>
      </c>
      <c r="CD1268" s="38">
        <f t="shared" si="538"/>
        <v>73332</v>
      </c>
      <c r="CF1268" s="38">
        <f t="shared" si="540"/>
        <v>331</v>
      </c>
      <c r="CG1268" s="1"/>
      <c r="CH1268" s="1"/>
      <c r="CM1268" s="38"/>
      <c r="CN1268" s="38"/>
      <c r="CO1268" s="38"/>
      <c r="CP1268" s="38"/>
      <c r="CQ1268" s="38"/>
      <c r="CR1268" s="38"/>
      <c r="CS1268" s="38"/>
      <c r="CT1268" s="38"/>
      <c r="CU1268" s="38"/>
      <c r="CV1268" s="38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</row>
    <row r="1269" spans="1:126" ht="14" hidden="1" customHeight="1" outlineLevel="1" x14ac:dyDescent="0.2">
      <c r="A1269" t="s">
        <v>2692</v>
      </c>
      <c r="B1269" t="s">
        <v>3040</v>
      </c>
      <c r="C1269" s="1">
        <f t="shared" si="528"/>
        <v>46912</v>
      </c>
      <c r="D1269" s="3">
        <f>IF(N1269&gt;0, RANK(N1269,(N1269:P1269,Q1269:AE1269)),0)</f>
        <v>2</v>
      </c>
      <c r="E1269" s="3">
        <f>IF(O1269&gt;0,RANK(O1269,(N1269:P1269,Q1269:AE1269)),0)</f>
        <v>1</v>
      </c>
      <c r="F1269" s="3">
        <f>IF(P1269&gt;0,RANK(P1269,(N1269:P1269,Q1269:AE1269)),0)</f>
        <v>3</v>
      </c>
      <c r="G1269" s="1">
        <f t="shared" si="516"/>
        <v>2552</v>
      </c>
      <c r="H1269" s="2">
        <f t="shared" si="517"/>
        <v>5.4399727148703954E-2</v>
      </c>
      <c r="I1269" s="2"/>
      <c r="J1269" s="2">
        <f t="shared" si="529"/>
        <v>0.4585820259208731</v>
      </c>
      <c r="K1269" s="2">
        <f t="shared" si="530"/>
        <v>0.51298175306957705</v>
      </c>
      <c r="L1269" s="2">
        <f t="shared" si="531"/>
        <v>1.1596180081855388E-2</v>
      </c>
      <c r="M1269" s="2">
        <f t="shared" si="532"/>
        <v>1.6840040927694512E-2</v>
      </c>
      <c r="N1269" s="38">
        <v>21513</v>
      </c>
      <c r="O1269" s="38">
        <v>24065</v>
      </c>
      <c r="P1269" s="38">
        <v>544</v>
      </c>
      <c r="Q1269" s="38">
        <v>205</v>
      </c>
      <c r="R1269" s="38">
        <v>371</v>
      </c>
      <c r="S1269" s="38"/>
      <c r="T1269" s="38">
        <v>4</v>
      </c>
      <c r="U1269" s="38">
        <v>3</v>
      </c>
      <c r="V1269" s="38"/>
      <c r="W1269" s="38">
        <v>200</v>
      </c>
      <c r="X1269" s="38">
        <v>7</v>
      </c>
      <c r="Y1269" s="38">
        <v>0</v>
      </c>
      <c r="Z1269" s="38">
        <v>0</v>
      </c>
      <c r="AA1269" s="38"/>
      <c r="AB1269" s="38"/>
      <c r="AC1269" s="38"/>
      <c r="AD1269" s="38"/>
      <c r="AE1269" s="38"/>
      <c r="AF1269" s="38"/>
      <c r="AG1269" s="38"/>
      <c r="AH1269" s="38">
        <v>0</v>
      </c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  <c r="BA1269" s="3">
        <f>IF(Q1269&gt;0,RANK(Q1269,(N1269:P1269,Q1269:AE1269)),0)</f>
        <v>5</v>
      </c>
      <c r="BB1269" s="3">
        <f>IF(R1269&gt;0,RANK(R1269,(N1269:P1269,Q1269:AE1269)),0)</f>
        <v>4</v>
      </c>
      <c r="BC1269" s="3">
        <f>IF(S1269&gt;0,RANK(S1269,(N1269:P1269,Q1269:AE1269)),0)</f>
        <v>0</v>
      </c>
      <c r="BD1269" s="3">
        <f>IF(T1269&gt;0,RANK(T1269,(N1269:P1269,Q1269:AE1269)),0)</f>
        <v>8</v>
      </c>
      <c r="BE1269" s="2">
        <f t="shared" si="533"/>
        <v>4.3698840381991818E-3</v>
      </c>
      <c r="BF1269" s="2">
        <f t="shared" si="534"/>
        <v>7.9084242837653487E-3</v>
      </c>
      <c r="BG1269" s="2">
        <f t="shared" si="535"/>
        <v>0</v>
      </c>
      <c r="BH1269" s="2">
        <f t="shared" si="536"/>
        <v>8.5266030013642565E-5</v>
      </c>
      <c r="BI1269" s="56"/>
      <c r="BJ1269" t="s">
        <v>2692</v>
      </c>
      <c r="BK1269" t="s">
        <v>3040</v>
      </c>
      <c r="BL1269">
        <v>1</v>
      </c>
      <c r="BN1269">
        <v>0</v>
      </c>
      <c r="BO1269" s="60">
        <v>24</v>
      </c>
      <c r="BP1269" s="62">
        <v>45</v>
      </c>
      <c r="BQ1269" s="66">
        <f t="shared" si="537"/>
        <v>24045</v>
      </c>
      <c r="BR1269" s="66">
        <f t="shared" si="541"/>
        <v>24045</v>
      </c>
      <c r="BS1269" s="3" t="s">
        <v>3083</v>
      </c>
      <c r="CD1269" s="38">
        <f t="shared" si="538"/>
        <v>46912</v>
      </c>
      <c r="CF1269" s="38">
        <f t="shared" si="540"/>
        <v>214</v>
      </c>
      <c r="CG1269" s="1"/>
      <c r="CH1269" s="1"/>
      <c r="CM1269" s="38"/>
      <c r="CN1269" s="38"/>
      <c r="CO1269" s="38"/>
      <c r="CP1269" s="38"/>
      <c r="CQ1269" s="38"/>
      <c r="CR1269" s="38"/>
      <c r="CS1269" s="38"/>
      <c r="CT1269" s="38"/>
      <c r="CU1269" s="38"/>
      <c r="CV1269" s="38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</row>
    <row r="1270" spans="1:126" ht="14" hidden="1" customHeight="1" outlineLevel="1" x14ac:dyDescent="0.2">
      <c r="A1270" t="s">
        <v>1739</v>
      </c>
      <c r="B1270" t="s">
        <v>3040</v>
      </c>
      <c r="C1270" s="1">
        <f t="shared" si="528"/>
        <v>32881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>IF(P1270&gt;0,RANK(P1270,(N1270:P1270,Q1270:AE1270)),0)</f>
        <v>3</v>
      </c>
      <c r="G1270" s="1">
        <f>IF(C1270&gt;0,MAX(N1270:P1270)-LARGE(N1270:P1270,2),0)</f>
        <v>7201</v>
      </c>
      <c r="H1270" s="2">
        <f>IF(C1270&gt;0,G1270/C1270,0)</f>
        <v>0.21900185517472096</v>
      </c>
      <c r="I1270" s="2"/>
      <c r="J1270" s="2">
        <f t="shared" ref="J1270:L1271" si="542">IF($C1270=0,"-",N1270/$C1270)</f>
        <v>0.37806027797208114</v>
      </c>
      <c r="K1270" s="2">
        <f t="shared" si="542"/>
        <v>0.59706213314680212</v>
      </c>
      <c r="L1270" s="2">
        <f t="shared" si="542"/>
        <v>1.0401143517532923E-2</v>
      </c>
      <c r="M1270" s="2">
        <f>IF(C1270=0,"-",(1-J1270-K1270-L1270))</f>
        <v>1.4476445363583763E-2</v>
      </c>
      <c r="N1270" s="38">
        <v>12431</v>
      </c>
      <c r="O1270" s="38">
        <v>19632</v>
      </c>
      <c r="P1270" s="38">
        <v>342</v>
      </c>
      <c r="Q1270" s="38">
        <v>139</v>
      </c>
      <c r="R1270" s="38">
        <v>184</v>
      </c>
      <c r="S1270" s="38"/>
      <c r="T1270" s="38">
        <v>1</v>
      </c>
      <c r="U1270" s="38">
        <v>3</v>
      </c>
      <c r="V1270" s="38"/>
      <c r="W1270" s="38">
        <v>147</v>
      </c>
      <c r="X1270" s="38">
        <v>2</v>
      </c>
      <c r="Y1270" s="38">
        <v>0</v>
      </c>
      <c r="Z1270" s="38">
        <v>0</v>
      </c>
      <c r="AA1270" s="38"/>
      <c r="AB1270" s="38"/>
      <c r="AC1270" s="38"/>
      <c r="AD1270" s="38"/>
      <c r="AE1270" s="38"/>
      <c r="AF1270" s="38"/>
      <c r="AG1270" s="38"/>
      <c r="AH1270" s="38">
        <v>0</v>
      </c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  <c r="BA1270" s="3">
        <f>IF(Q1270&gt;0,RANK(Q1270,(N1270:P1270,Q1270:AE1270)),0)</f>
        <v>6</v>
      </c>
      <c r="BB1270" s="3">
        <f>IF(R1270&gt;0,RANK(R1270,(N1270:P1270,Q1270:AE1270)),0)</f>
        <v>4</v>
      </c>
      <c r="BC1270" s="3">
        <f>IF(S1270&gt;0,RANK(S1270,(N1270:P1270,Q1270:AE1270)),0)</f>
        <v>0</v>
      </c>
      <c r="BD1270" s="3">
        <f>IF(T1270&gt;0,RANK(T1270,(N1270:P1270,Q1270:AE1270)),0)</f>
        <v>9</v>
      </c>
      <c r="BE1270" s="2">
        <f t="shared" si="533"/>
        <v>4.2273653477692286E-3</v>
      </c>
      <c r="BF1270" s="2">
        <f t="shared" si="534"/>
        <v>5.5959368632340868E-3</v>
      </c>
      <c r="BG1270" s="2">
        <f t="shared" si="535"/>
        <v>0</v>
      </c>
      <c r="BH1270" s="2">
        <f t="shared" si="536"/>
        <v>3.0412700343663514E-5</v>
      </c>
      <c r="BI1270" s="56"/>
      <c r="BJ1270" t="s">
        <v>1739</v>
      </c>
      <c r="BK1270" t="s">
        <v>3040</v>
      </c>
      <c r="BL1270">
        <v>1</v>
      </c>
      <c r="BN1270">
        <v>0</v>
      </c>
      <c r="BO1270" s="60">
        <v>24</v>
      </c>
      <c r="BP1270" s="62">
        <v>47</v>
      </c>
      <c r="BQ1270" s="66">
        <f t="shared" si="537"/>
        <v>24047</v>
      </c>
      <c r="BR1270" s="66">
        <f t="shared" si="541"/>
        <v>24047</v>
      </c>
      <c r="BS1270" s="3" t="s">
        <v>3083</v>
      </c>
      <c r="CD1270" s="38">
        <f t="shared" si="538"/>
        <v>32881</v>
      </c>
      <c r="CF1270" s="38">
        <f t="shared" si="540"/>
        <v>153</v>
      </c>
      <c r="CG1270" s="1"/>
      <c r="CH1270" s="1"/>
      <c r="CM1270" s="38"/>
      <c r="CN1270" s="38"/>
      <c r="CO1270" s="38"/>
      <c r="CP1270" s="38"/>
      <c r="CQ1270" s="38"/>
      <c r="CR1270" s="38"/>
      <c r="CS1270" s="38"/>
      <c r="CT1270" s="38"/>
      <c r="CU1270" s="38"/>
      <c r="CV1270" s="38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</row>
    <row r="1271" spans="1:126" ht="14" hidden="1" customHeight="1" outlineLevel="1" x14ac:dyDescent="0.2">
      <c r="A1271" t="s">
        <v>1904</v>
      </c>
      <c r="B1271" t="s">
        <v>3040</v>
      </c>
      <c r="C1271" s="1">
        <f t="shared" si="528"/>
        <v>230754</v>
      </c>
      <c r="D1271" s="3">
        <f>IF(N1271&gt;0, RANK(N1271,(N1271:P1271,Q1271:AE1271)),0)</f>
        <v>1</v>
      </c>
      <c r="E1271" s="3">
        <f>IF(O1271&gt;0,RANK(O1271,(N1271:P1271,Q1271:AE1271)),0)</f>
        <v>2</v>
      </c>
      <c r="F1271" s="3">
        <f>IF(P1271&gt;0,RANK(P1271,(N1271:P1271,Q1271:AE1271)),0)</f>
        <v>4</v>
      </c>
      <c r="G1271" s="1">
        <f>IF(C1271&gt;0,MAX(N1271:P1271)-LARGE(N1271:P1271,2),0)</f>
        <v>167125</v>
      </c>
      <c r="H1271" s="2">
        <f>IF(C1271&gt;0,G1271/C1271,0)</f>
        <v>0.72425613423819302</v>
      </c>
      <c r="I1271" s="2"/>
      <c r="J1271" s="2">
        <f t="shared" si="542"/>
        <v>0.84552813819045392</v>
      </c>
      <c r="K1271" s="2">
        <f t="shared" si="542"/>
        <v>0.12127200395226084</v>
      </c>
      <c r="L1271" s="2">
        <f t="shared" si="542"/>
        <v>8.1255362853948354E-3</v>
      </c>
      <c r="M1271" s="2">
        <f>IF(C1271=0,"-",(1-J1271-K1271-L1271))</f>
        <v>2.5074321571890407E-2</v>
      </c>
      <c r="N1271" s="38">
        <v>195109</v>
      </c>
      <c r="O1271" s="38">
        <v>27984</v>
      </c>
      <c r="P1271" s="38">
        <v>1875</v>
      </c>
      <c r="Q1271" s="38">
        <v>892</v>
      </c>
      <c r="R1271" s="38">
        <v>3222</v>
      </c>
      <c r="S1271" s="38"/>
      <c r="T1271" s="38">
        <v>263</v>
      </c>
      <c r="U1271" s="38">
        <v>148</v>
      </c>
      <c r="V1271" s="38"/>
      <c r="W1271" s="38">
        <v>1216</v>
      </c>
      <c r="X1271" s="38">
        <v>42</v>
      </c>
      <c r="Y1271" s="38">
        <v>3</v>
      </c>
      <c r="Z1271" s="38">
        <v>0</v>
      </c>
      <c r="AA1271" s="38"/>
      <c r="AB1271" s="38"/>
      <c r="AC1271" s="38"/>
      <c r="AD1271" s="38"/>
      <c r="AE1271" s="38"/>
      <c r="AF1271" s="38"/>
      <c r="AG1271" s="38"/>
      <c r="AH1271" s="38">
        <v>0</v>
      </c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  <c r="BA1271" s="3">
        <f>IF(Q1271&gt;0,RANK(Q1271,(N1271:P1271,Q1271:AE1271)),0)</f>
        <v>6</v>
      </c>
      <c r="BB1271" s="3">
        <f>IF(R1271&gt;0,RANK(R1271,(N1271:P1271,Q1271:AE1271)),0)</f>
        <v>3</v>
      </c>
      <c r="BC1271" s="3">
        <f>IF(S1271&gt;0,RANK(S1271,(N1271:P1271,Q1271:AE1271)),0)</f>
        <v>0</v>
      </c>
      <c r="BD1271" s="3">
        <f>IF(T1271&gt;0,RANK(T1271,(N1271:P1271,Q1271:AE1271)),0)</f>
        <v>7</v>
      </c>
      <c r="BE1271" s="2">
        <f t="shared" si="533"/>
        <v>3.8655884621718365E-3</v>
      </c>
      <c r="BF1271" s="2">
        <f t="shared" si="534"/>
        <v>1.3962921552822487E-2</v>
      </c>
      <c r="BG1271" s="2">
        <f t="shared" si="535"/>
        <v>0</v>
      </c>
      <c r="BH1271" s="2">
        <f t="shared" si="536"/>
        <v>1.1397418896313823E-3</v>
      </c>
      <c r="BI1271" s="56"/>
      <c r="BJ1271" t="s">
        <v>2272</v>
      </c>
      <c r="BK1271" t="s">
        <v>3040</v>
      </c>
      <c r="BN1271">
        <v>0</v>
      </c>
      <c r="BO1271" s="60">
        <v>24</v>
      </c>
      <c r="BP1271" s="62">
        <v>510</v>
      </c>
      <c r="BQ1271" s="66">
        <f t="shared" si="537"/>
        <v>24510</v>
      </c>
      <c r="BR1271" s="66">
        <f t="shared" si="541"/>
        <v>24510</v>
      </c>
      <c r="BS1271" s="3" t="s">
        <v>1225</v>
      </c>
      <c r="CD1271" s="38">
        <f t="shared" si="538"/>
        <v>230754</v>
      </c>
      <c r="CF1271" s="38">
        <f t="shared" si="540"/>
        <v>1672</v>
      </c>
      <c r="CG1271" s="1"/>
      <c r="CH1271" s="1"/>
      <c r="CM1271" s="38"/>
      <c r="CN1271" s="38"/>
      <c r="CO1271" s="38"/>
      <c r="CP1271" s="38"/>
      <c r="CQ1271" s="38"/>
      <c r="CR1271" s="38"/>
      <c r="CS1271" s="38"/>
      <c r="CT1271" s="38"/>
      <c r="CU1271" s="38"/>
      <c r="CV1271" s="38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</row>
    <row r="1272" spans="1:126" ht="14" customHeight="1" collapsed="1" x14ac:dyDescent="0.2">
      <c r="A1272" t="s">
        <v>2494</v>
      </c>
      <c r="B1272" t="s">
        <v>534</v>
      </c>
      <c r="C1272" s="1">
        <f t="shared" si="528"/>
        <v>3035096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>IF(P1272&gt;0,RANK(P1272,(N1272:P1272,Q1272:AE1272)),0)</f>
        <v>4</v>
      </c>
      <c r="G1272" s="1">
        <f t="shared" si="516"/>
        <v>865020</v>
      </c>
      <c r="H1272" s="2">
        <f t="shared" si="517"/>
        <v>0.28500581200726433</v>
      </c>
      <c r="I1272" s="2"/>
      <c r="J1272" s="2">
        <f t="shared" si="529"/>
        <v>0.62601314752482295</v>
      </c>
      <c r="K1272" s="2">
        <f t="shared" si="530"/>
        <v>0.34100733551755857</v>
      </c>
      <c r="L1272" s="2">
        <f t="shared" si="531"/>
        <v>9.4850377055618676E-3</v>
      </c>
      <c r="M1272" s="2">
        <f t="shared" si="532"/>
        <v>2.3494479252056603E-2</v>
      </c>
      <c r="N1272" s="38">
        <v>1900010</v>
      </c>
      <c r="O1272" s="38">
        <v>1034990</v>
      </c>
      <c r="P1272" s="38">
        <v>28788</v>
      </c>
      <c r="Q1272" s="38">
        <v>15558</v>
      </c>
      <c r="R1272" s="38">
        <v>33087</v>
      </c>
      <c r="S1272" s="38"/>
      <c r="T1272" s="38">
        <v>1117</v>
      </c>
      <c r="U1272" s="38">
        <v>902</v>
      </c>
      <c r="V1272" s="38"/>
      <c r="W1272" s="38">
        <v>19596</v>
      </c>
      <c r="X1272" s="38">
        <v>1002</v>
      </c>
      <c r="Y1272" s="38">
        <v>12</v>
      </c>
      <c r="Z1272" s="38">
        <v>31</v>
      </c>
      <c r="AA1272" s="38"/>
      <c r="AB1272" s="38"/>
      <c r="AC1272" s="38"/>
      <c r="AD1272" s="38"/>
      <c r="AE1272" s="38"/>
      <c r="AF1272" s="38"/>
      <c r="AG1272" s="38"/>
      <c r="AH1272" s="38">
        <v>3</v>
      </c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  <c r="BA1272" s="3">
        <f>IF(Q1272&gt;0,RANK(Q1272,(N1272:P1272,Q1272:AE1272)),0)</f>
        <v>6</v>
      </c>
      <c r="BB1272" s="3">
        <f>IF(R1272&gt;0,RANK(R1272,(N1272:P1272,Q1272:AE1272)),0)</f>
        <v>3</v>
      </c>
      <c r="BC1272" s="3">
        <f>IF(S1272&gt;0,RANK(S1272,(N1272:P1272,Q1272:AE1272)),0)</f>
        <v>0</v>
      </c>
      <c r="BD1272" s="3">
        <f>IF(T1272&gt;0,RANK(T1272,(N1272:P1272,Q1272:AE1272)),0)</f>
        <v>7</v>
      </c>
      <c r="BE1272" s="2">
        <f t="shared" si="533"/>
        <v>5.1260322572992748E-3</v>
      </c>
      <c r="BF1272" s="2">
        <f t="shared" si="534"/>
        <v>1.0901467367094813E-2</v>
      </c>
      <c r="BG1272" s="2">
        <f t="shared" si="535"/>
        <v>0</v>
      </c>
      <c r="BH1272" s="2">
        <f t="shared" si="536"/>
        <v>3.6802789763486888E-4</v>
      </c>
      <c r="BI1272" s="56"/>
      <c r="BJ1272" t="s">
        <v>2494</v>
      </c>
      <c r="BK1272" t="s">
        <v>534</v>
      </c>
      <c r="BN1272">
        <v>0</v>
      </c>
      <c r="BO1272" s="60">
        <v>24</v>
      </c>
      <c r="BP1272" s="62"/>
      <c r="BQ1272" s="60">
        <v>24</v>
      </c>
      <c r="BR1272" s="60">
        <f t="shared" si="541"/>
        <v>24</v>
      </c>
      <c r="BS1272" s="3" t="s">
        <v>693</v>
      </c>
      <c r="BT1272" s="38">
        <f>SUM(BT1248:BT1271)</f>
        <v>0</v>
      </c>
      <c r="BU1272" s="38">
        <f>SUM(BU1248:BU1271)</f>
        <v>0</v>
      </c>
      <c r="CD1272" s="38">
        <f t="shared" si="538"/>
        <v>3035096</v>
      </c>
      <c r="CE1272" s="38">
        <f>SUM(CE1248:CE1271)</f>
        <v>0</v>
      </c>
      <c r="CF1272" s="38">
        <f>SUM(CF1248:CF1271)</f>
        <v>22663</v>
      </c>
      <c r="CG1272" s="38">
        <f>SUM(CG1248:CG1271)</f>
        <v>0</v>
      </c>
      <c r="CM1272" s="38"/>
      <c r="CN1272" s="38"/>
      <c r="CO1272" s="38"/>
      <c r="CP1272" s="38"/>
      <c r="CQ1272" s="38"/>
      <c r="CR1272" s="38"/>
      <c r="CS1272" s="38"/>
      <c r="CT1272" s="38"/>
      <c r="CU1272" s="38"/>
      <c r="CV1272" s="38"/>
      <c r="CW1272" s="38"/>
      <c r="CX1272" s="38"/>
      <c r="CY1272" s="38"/>
      <c r="CZ1272" s="38"/>
      <c r="DA1272" s="38"/>
      <c r="DB1272" s="38"/>
      <c r="DC1272" s="38"/>
      <c r="DD1272" s="38"/>
      <c r="DE1272" s="38"/>
      <c r="DF1272" s="38"/>
      <c r="DG1272" s="38"/>
      <c r="DH1272" s="38"/>
      <c r="DI1272" s="38"/>
      <c r="DJ1272" s="38"/>
      <c r="DK1272" s="38"/>
      <c r="DL1272" s="38"/>
      <c r="DM1272" s="38"/>
      <c r="DN1272" s="38"/>
      <c r="DO1272" s="38"/>
      <c r="DP1272" s="38"/>
      <c r="DQ1272" s="38"/>
      <c r="DR1272" s="38"/>
      <c r="DS1272" s="38"/>
      <c r="DT1272" s="38"/>
      <c r="DU1272" s="38"/>
      <c r="DV1272" s="6"/>
    </row>
    <row r="1273" spans="1:126" ht="14" customHeight="1" x14ac:dyDescent="0.2">
      <c r="C1273" s="1"/>
      <c r="E1273" s="3"/>
      <c r="F1273" s="3"/>
      <c r="I1273" s="2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  <c r="BA1273" s="3"/>
      <c r="BB1273" s="3"/>
      <c r="BC1273" s="3"/>
      <c r="BD1273" s="3"/>
      <c r="BO1273" s="60"/>
      <c r="BP1273" s="62"/>
      <c r="BQ1273" s="66"/>
      <c r="BR1273" s="66"/>
    </row>
    <row r="1274" spans="1:126" ht="14" hidden="1" customHeight="1" outlineLevel="1" x14ac:dyDescent="0.2">
      <c r="A1274" t="s">
        <v>2366</v>
      </c>
      <c r="B1274" t="s">
        <v>1296</v>
      </c>
      <c r="C1274" s="1">
        <f t="shared" ref="C1274:C1288" si="543">SUM(N1274:AY1274)</f>
        <v>148785</v>
      </c>
      <c r="D1274" s="3">
        <f>IF(N1274&gt;0, RANK(N1274,(N1274:P1274,Q1274:AE1274)),0)</f>
        <v>1</v>
      </c>
      <c r="E1274" s="3">
        <f>IF(O1274&gt;0,RANK(O1274,(N1274:P1274,Q1274:AE1274)),0)</f>
        <v>2</v>
      </c>
      <c r="F1274" s="3">
        <f>IF(P1274&gt;0,RANK(P1274,(N1274:P1274,Q1274:AE1274)),0)</f>
        <v>0</v>
      </c>
      <c r="G1274" s="1">
        <f t="shared" si="516"/>
        <v>30678</v>
      </c>
      <c r="H1274" s="2">
        <f t="shared" si="517"/>
        <v>0.20619014013509426</v>
      </c>
      <c r="I1274" s="2"/>
      <c r="J1274" s="2">
        <f t="shared" ref="J1274:J1288" si="544">IF($C1274=0,"-",N1274/$C1274)</f>
        <v>0.59232449507678864</v>
      </c>
      <c r="K1274" s="2">
        <f t="shared" ref="K1274:K1288" si="545">IF($C1274=0,"-",O1274/$C1274)</f>
        <v>0.3861343549416944</v>
      </c>
      <c r="L1274" s="2">
        <f t="shared" ref="L1274:L1288" si="546">IF($C1274=0,"-",P1274/$C1274)</f>
        <v>0</v>
      </c>
      <c r="M1274" s="2">
        <f t="shared" ref="M1274:M1288" si="547">IF(C1274=0,"-",(1-J1274-K1274-L1274))</f>
        <v>2.154114998151696E-2</v>
      </c>
      <c r="N1274" s="38">
        <v>88129</v>
      </c>
      <c r="O1274" s="38">
        <v>57451</v>
      </c>
      <c r="P1274" s="38"/>
      <c r="Q1274" s="38">
        <v>684</v>
      </c>
      <c r="R1274" s="38">
        <v>670</v>
      </c>
      <c r="S1274" s="38"/>
      <c r="T1274" s="38">
        <v>248</v>
      </c>
      <c r="U1274" s="38">
        <v>0</v>
      </c>
      <c r="V1274" s="38"/>
      <c r="W1274" s="38">
        <v>936</v>
      </c>
      <c r="X1274" s="38">
        <v>1</v>
      </c>
      <c r="Y1274" s="38"/>
      <c r="Z1274" s="38">
        <v>666</v>
      </c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  <c r="BA1274" s="3">
        <f>IF(Q1274&gt;0,RANK(Q1274,(N1274:P1274,Q1274:AE1274)),0)</f>
        <v>4</v>
      </c>
      <c r="BB1274" s="3">
        <f>IF(R1274&gt;0,RANK(R1274,(N1274:P1274,Q1274:AE1274)),0)</f>
        <v>5</v>
      </c>
      <c r="BC1274" s="3">
        <f>IF(S1274&gt;0,RANK(S1274,(N1274:P1274,Q1274:AE1274)),0)</f>
        <v>0</v>
      </c>
      <c r="BD1274" s="3">
        <f>IF(T1274&gt;0,RANK(T1274,(N1274:P1274,Q1274:AE1274)),0)</f>
        <v>7</v>
      </c>
      <c r="BE1274" s="2">
        <f t="shared" ref="BE1274:BE1288" si="548">IF($C1274=0,"-",Q1274/$C1274)</f>
        <v>4.5972376247605607E-3</v>
      </c>
      <c r="BF1274" s="2">
        <f t="shared" ref="BF1274:BF1288" si="549">IF($C1274=0,"-",R1274/$C1274)</f>
        <v>4.5031421178210167E-3</v>
      </c>
      <c r="BG1274" s="2">
        <f t="shared" ref="BG1274:BG1288" si="550">IF($C1274=0,"-",S1274/$C1274)</f>
        <v>0</v>
      </c>
      <c r="BH1274" s="2">
        <f t="shared" ref="BH1274:BH1288" si="551">IF($C1274=0,"-",T1274/$C1274)</f>
        <v>1.6668346943576301E-3</v>
      </c>
      <c r="BJ1274" t="s">
        <v>2366</v>
      </c>
      <c r="BK1274" t="s">
        <v>1296</v>
      </c>
      <c r="BL1274">
        <v>9</v>
      </c>
      <c r="BN1274">
        <v>0</v>
      </c>
      <c r="BO1274" s="60">
        <v>25</v>
      </c>
      <c r="BP1274" s="62">
        <v>1</v>
      </c>
      <c r="BQ1274" s="66">
        <f t="shared" ref="BQ1274:BQ1287" si="552">1000*BO1274+BP1274</f>
        <v>25001</v>
      </c>
      <c r="BR1274" s="66">
        <f t="shared" si="541"/>
        <v>25001</v>
      </c>
      <c r="BS1274" s="3" t="s">
        <v>3083</v>
      </c>
      <c r="BT1274" s="38">
        <f>SUMIF(Town!$BJ$690:$BJ$1040,$BQ1274,Town!BO$690:BO$1040)</f>
        <v>0</v>
      </c>
    </row>
    <row r="1275" spans="1:126" ht="14" hidden="1" customHeight="1" outlineLevel="1" x14ac:dyDescent="0.2">
      <c r="A1275" t="s">
        <v>2268</v>
      </c>
      <c r="B1275" t="s">
        <v>1296</v>
      </c>
      <c r="C1275" s="1">
        <f t="shared" si="543"/>
        <v>68674</v>
      </c>
      <c r="D1275" s="3">
        <f>IF(N1275&gt;0, RANK(N1275,(N1275:P1275,Q1275:AE1275)),0)</f>
        <v>1</v>
      </c>
      <c r="E1275" s="3">
        <f>IF(O1275&gt;0,RANK(O1275,(N1275:P1275,Q1275:AE1275)),0)</f>
        <v>2</v>
      </c>
      <c r="F1275" s="3">
        <f>IF(P1275&gt;0,RANK(P1275,(N1275:P1275,Q1275:AE1275)),0)</f>
        <v>0</v>
      </c>
      <c r="G1275" s="1">
        <f t="shared" si="516"/>
        <v>27289</v>
      </c>
      <c r="H1275" s="2">
        <f t="shared" si="517"/>
        <v>0.39737018376678218</v>
      </c>
      <c r="I1275" s="2"/>
      <c r="J1275" s="2">
        <f t="shared" si="544"/>
        <v>0.6857617147683257</v>
      </c>
      <c r="K1275" s="2">
        <f t="shared" si="545"/>
        <v>0.28839153100154352</v>
      </c>
      <c r="L1275" s="2">
        <f t="shared" si="546"/>
        <v>0</v>
      </c>
      <c r="M1275" s="2">
        <f t="shared" si="547"/>
        <v>2.5846754230130775E-2</v>
      </c>
      <c r="N1275" s="38">
        <v>47094</v>
      </c>
      <c r="O1275" s="38">
        <v>19805</v>
      </c>
      <c r="P1275" s="38"/>
      <c r="Q1275" s="38">
        <v>323</v>
      </c>
      <c r="R1275" s="38">
        <v>568</v>
      </c>
      <c r="S1275" s="38"/>
      <c r="T1275" s="38">
        <v>221</v>
      </c>
      <c r="U1275" s="38">
        <v>0</v>
      </c>
      <c r="V1275" s="38"/>
      <c r="W1275" s="38">
        <v>330</v>
      </c>
      <c r="X1275" s="38">
        <v>3</v>
      </c>
      <c r="Y1275" s="38"/>
      <c r="Z1275" s="38">
        <v>330</v>
      </c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  <c r="BA1275" s="3">
        <f>IF(Q1275&gt;0,RANK(Q1275,(N1275:P1275,Q1275:AE1275)),0)</f>
        <v>6</v>
      </c>
      <c r="BB1275" s="3">
        <f>IF(R1275&gt;0,RANK(R1275,(N1275:P1275,Q1275:AE1275)),0)</f>
        <v>3</v>
      </c>
      <c r="BC1275" s="3">
        <f>IF(S1275&gt;0,RANK(S1275,(N1275:P1275,Q1275:AE1275)),0)</f>
        <v>0</v>
      </c>
      <c r="BD1275" s="3">
        <f>IF(T1275&gt;0,RANK(T1275,(N1275:P1275,Q1275:AE1275)),0)</f>
        <v>7</v>
      </c>
      <c r="BE1275" s="2">
        <f t="shared" si="548"/>
        <v>4.7033811922998518E-3</v>
      </c>
      <c r="BF1275" s="2">
        <f t="shared" si="549"/>
        <v>8.2709613536418435E-3</v>
      </c>
      <c r="BG1275" s="2">
        <f t="shared" si="550"/>
        <v>0</v>
      </c>
      <c r="BH1275" s="2">
        <f t="shared" si="551"/>
        <v>3.2181029210472667E-3</v>
      </c>
      <c r="BJ1275" t="s">
        <v>2268</v>
      </c>
      <c r="BK1275" t="s">
        <v>1296</v>
      </c>
      <c r="BL1275">
        <v>1</v>
      </c>
      <c r="BN1275">
        <v>0</v>
      </c>
      <c r="BO1275" s="60">
        <v>25</v>
      </c>
      <c r="BP1275" s="62">
        <v>3</v>
      </c>
      <c r="BQ1275" s="66">
        <f t="shared" si="552"/>
        <v>25003</v>
      </c>
      <c r="BR1275" s="66">
        <f t="shared" si="541"/>
        <v>25003</v>
      </c>
      <c r="BS1275" s="3" t="s">
        <v>3083</v>
      </c>
      <c r="BT1275" s="38">
        <f>SUMIF(Town!$BJ$690:$BJ$1040,$BQ1275,Town!BO$690:BO$1040)</f>
        <v>0</v>
      </c>
    </row>
    <row r="1276" spans="1:126" ht="14" hidden="1" customHeight="1" outlineLevel="1" x14ac:dyDescent="0.2">
      <c r="A1276" t="s">
        <v>2173</v>
      </c>
      <c r="B1276" t="s">
        <v>1296</v>
      </c>
      <c r="C1276" s="1">
        <f t="shared" si="543"/>
        <v>278002</v>
      </c>
      <c r="D1276" s="3">
        <f>IF(N1276&gt;0, RANK(N1276,(N1276:P1276,Q1276:AE1276)),0)</f>
        <v>1</v>
      </c>
      <c r="E1276" s="3">
        <f>IF(O1276&gt;0,RANK(O1276,(N1276:P1276,Q1276:AE1276)),0)</f>
        <v>2</v>
      </c>
      <c r="F1276" s="3">
        <f>IF(P1276&gt;0,RANK(P1276,(N1276:P1276,Q1276:AE1276)),0)</f>
        <v>0</v>
      </c>
      <c r="G1276" s="1">
        <f t="shared" si="516"/>
        <v>3612</v>
      </c>
      <c r="H1276" s="2">
        <f t="shared" si="517"/>
        <v>1.2992712282645449E-2</v>
      </c>
      <c r="I1276" s="2"/>
      <c r="J1276" s="2">
        <f t="shared" si="544"/>
        <v>0.49572664944856509</v>
      </c>
      <c r="K1276" s="2">
        <f t="shared" si="545"/>
        <v>0.48273393716591967</v>
      </c>
      <c r="L1276" s="2">
        <f t="shared" si="546"/>
        <v>0</v>
      </c>
      <c r="M1276" s="2">
        <f t="shared" si="547"/>
        <v>2.1539413385515294E-2</v>
      </c>
      <c r="N1276" s="38">
        <v>137813</v>
      </c>
      <c r="O1276" s="38">
        <v>134201</v>
      </c>
      <c r="P1276" s="38"/>
      <c r="Q1276" s="38">
        <v>1221</v>
      </c>
      <c r="R1276" s="38">
        <v>1439</v>
      </c>
      <c r="S1276" s="38"/>
      <c r="T1276" s="38">
        <v>655</v>
      </c>
      <c r="U1276" s="38">
        <v>9</v>
      </c>
      <c r="V1276" s="38"/>
      <c r="W1276" s="38">
        <v>1077</v>
      </c>
      <c r="X1276" s="38">
        <v>6</v>
      </c>
      <c r="Y1276" s="38"/>
      <c r="Z1276" s="38">
        <v>1581</v>
      </c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  <c r="BA1276" s="3">
        <f>IF(Q1276&gt;0,RANK(Q1276,(N1276:P1276,Q1276:AE1276)),0)</f>
        <v>5</v>
      </c>
      <c r="BB1276" s="3">
        <f>IF(R1276&gt;0,RANK(R1276,(N1276:P1276,Q1276:AE1276)),0)</f>
        <v>4</v>
      </c>
      <c r="BC1276" s="3">
        <f>IF(S1276&gt;0,RANK(S1276,(N1276:P1276,Q1276:AE1276)),0)</f>
        <v>0</v>
      </c>
      <c r="BD1276" s="3">
        <f>IF(T1276&gt;0,RANK(T1276,(N1276:P1276,Q1276:AE1276)),0)</f>
        <v>7</v>
      </c>
      <c r="BE1276" s="2">
        <f t="shared" si="548"/>
        <v>4.3920547334191842E-3</v>
      </c>
      <c r="BF1276" s="2">
        <f t="shared" si="549"/>
        <v>5.176221753800332E-3</v>
      </c>
      <c r="BG1276" s="2">
        <f t="shared" si="550"/>
        <v>0</v>
      </c>
      <c r="BH1276" s="2">
        <f t="shared" si="551"/>
        <v>2.3560981575672119E-3</v>
      </c>
      <c r="BJ1276" t="s">
        <v>2173</v>
      </c>
      <c r="BK1276" t="s">
        <v>1296</v>
      </c>
      <c r="BN1276">
        <v>0</v>
      </c>
      <c r="BO1276" s="60">
        <v>25</v>
      </c>
      <c r="BP1276" s="62">
        <v>5</v>
      </c>
      <c r="BQ1276" s="66">
        <f t="shared" si="552"/>
        <v>25005</v>
      </c>
      <c r="BR1276" s="66">
        <f t="shared" si="541"/>
        <v>25005</v>
      </c>
      <c r="BS1276" s="3" t="s">
        <v>3083</v>
      </c>
      <c r="BT1276" s="38">
        <f>SUMIF(Town!$BJ$690:$BJ$1040,$BQ1276,Town!BO$690:BO$1040)</f>
        <v>0</v>
      </c>
    </row>
    <row r="1277" spans="1:126" ht="14" hidden="1" customHeight="1" outlineLevel="1" x14ac:dyDescent="0.2">
      <c r="A1277" t="s">
        <v>2969</v>
      </c>
      <c r="B1277" t="s">
        <v>1296</v>
      </c>
      <c r="C1277" s="1">
        <f t="shared" si="543"/>
        <v>12209</v>
      </c>
      <c r="D1277" s="3">
        <f>IF(N1277&gt;0, RANK(N1277,(N1277:P1277,Q1277:AE1277)),0)</f>
        <v>1</v>
      </c>
      <c r="E1277" s="3">
        <f>IF(O1277&gt;0,RANK(O1277,(N1277:P1277,Q1277:AE1277)),0)</f>
        <v>2</v>
      </c>
      <c r="F1277" s="3">
        <f>IF(P1277&gt;0,RANK(P1277,(N1277:P1277,Q1277:AE1277)),0)</f>
        <v>0</v>
      </c>
      <c r="G1277" s="1">
        <f t="shared" si="516"/>
        <v>6392</v>
      </c>
      <c r="H1277" s="2">
        <f t="shared" si="517"/>
        <v>0.52354820214595787</v>
      </c>
      <c r="I1277" s="2"/>
      <c r="J1277" s="2">
        <f t="shared" si="544"/>
        <v>0.74838234089606026</v>
      </c>
      <c r="K1277" s="2">
        <f t="shared" si="545"/>
        <v>0.22483413875010239</v>
      </c>
      <c r="L1277" s="2">
        <f t="shared" si="546"/>
        <v>0</v>
      </c>
      <c r="M1277" s="2">
        <f t="shared" si="547"/>
        <v>2.6783520353837353E-2</v>
      </c>
      <c r="N1277" s="38">
        <v>9137</v>
      </c>
      <c r="O1277" s="38">
        <v>2745</v>
      </c>
      <c r="P1277" s="38"/>
      <c r="Q1277" s="38">
        <v>53</v>
      </c>
      <c r="R1277" s="38">
        <v>123</v>
      </c>
      <c r="S1277" s="38"/>
      <c r="T1277" s="38">
        <v>35</v>
      </c>
      <c r="U1277" s="38">
        <v>1</v>
      </c>
      <c r="V1277" s="38"/>
      <c r="W1277" s="38">
        <v>59</v>
      </c>
      <c r="X1277" s="38">
        <v>0</v>
      </c>
      <c r="Y1277" s="38"/>
      <c r="Z1277" s="38">
        <v>56</v>
      </c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  <c r="BA1277" s="3">
        <f>IF(Q1277&gt;0,RANK(Q1277,(N1277:P1277,Q1277:AE1277)),0)</f>
        <v>6</v>
      </c>
      <c r="BB1277" s="3">
        <f>IF(R1277&gt;0,RANK(R1277,(N1277:P1277,Q1277:AE1277)),0)</f>
        <v>3</v>
      </c>
      <c r="BC1277" s="3">
        <f>IF(S1277&gt;0,RANK(S1277,(N1277:P1277,Q1277:AE1277)),0)</f>
        <v>0</v>
      </c>
      <c r="BD1277" s="3">
        <f>IF(T1277&gt;0,RANK(T1277,(N1277:P1277,Q1277:AE1277)),0)</f>
        <v>7</v>
      </c>
      <c r="BE1277" s="2">
        <f t="shared" si="548"/>
        <v>4.3410598738635436E-3</v>
      </c>
      <c r="BF1277" s="2">
        <f t="shared" si="549"/>
        <v>1.0074535178966336E-2</v>
      </c>
      <c r="BG1277" s="2">
        <f t="shared" si="550"/>
        <v>0</v>
      </c>
      <c r="BH1277" s="2">
        <f t="shared" si="551"/>
        <v>2.8667376525513964E-3</v>
      </c>
      <c r="BJ1277" t="s">
        <v>2969</v>
      </c>
      <c r="BK1277" t="s">
        <v>1296</v>
      </c>
      <c r="BL1277">
        <v>9</v>
      </c>
      <c r="BN1277">
        <v>0</v>
      </c>
      <c r="BO1277" s="60">
        <v>25</v>
      </c>
      <c r="BP1277" s="62">
        <v>7</v>
      </c>
      <c r="BQ1277" s="66">
        <f t="shared" si="552"/>
        <v>25007</v>
      </c>
      <c r="BR1277" s="66">
        <f t="shared" si="541"/>
        <v>25007</v>
      </c>
      <c r="BS1277" s="3" t="s">
        <v>3083</v>
      </c>
      <c r="BT1277" s="38">
        <f>SUMIF(Town!$BJ$690:$BJ$1040,$BQ1277,Town!BO$690:BO$1040)</f>
        <v>0</v>
      </c>
    </row>
    <row r="1278" spans="1:126" ht="14" hidden="1" customHeight="1" outlineLevel="1" x14ac:dyDescent="0.2">
      <c r="A1278" t="s">
        <v>823</v>
      </c>
      <c r="B1278" t="s">
        <v>1296</v>
      </c>
      <c r="C1278" s="1">
        <f t="shared" si="543"/>
        <v>401851</v>
      </c>
      <c r="D1278" s="3">
        <f>IF(N1278&gt;0, RANK(N1278,(N1278:P1278,Q1278:AE1278)),0)</f>
        <v>1</v>
      </c>
      <c r="E1278" s="3">
        <f>IF(O1278&gt;0,RANK(O1278,(N1278:P1278,Q1278:AE1278)),0)</f>
        <v>2</v>
      </c>
      <c r="F1278" s="3">
        <f>IF(P1278&gt;0,RANK(P1278,(N1278:P1278,Q1278:AE1278)),0)</f>
        <v>0</v>
      </c>
      <c r="G1278" s="1">
        <f t="shared" si="516"/>
        <v>81288</v>
      </c>
      <c r="H1278" s="2">
        <f t="shared" si="517"/>
        <v>0.20228393110879406</v>
      </c>
      <c r="I1278" s="2"/>
      <c r="J1278" s="2">
        <f t="shared" si="544"/>
        <v>0.58883516527270063</v>
      </c>
      <c r="K1278" s="2">
        <f t="shared" si="545"/>
        <v>0.38655123416390652</v>
      </c>
      <c r="L1278" s="2">
        <f t="shared" si="546"/>
        <v>0</v>
      </c>
      <c r="M1278" s="2">
        <f t="shared" si="547"/>
        <v>2.4613600563392846E-2</v>
      </c>
      <c r="N1278" s="38">
        <v>236624</v>
      </c>
      <c r="O1278" s="38">
        <v>155336</v>
      </c>
      <c r="P1278" s="38"/>
      <c r="Q1278" s="38">
        <v>1948</v>
      </c>
      <c r="R1278" s="38">
        <v>2355</v>
      </c>
      <c r="S1278" s="38"/>
      <c r="T1278" s="38">
        <v>1318</v>
      </c>
      <c r="U1278" s="38">
        <v>21</v>
      </c>
      <c r="V1278" s="38"/>
      <c r="W1278" s="38">
        <v>2074</v>
      </c>
      <c r="X1278" s="38">
        <v>37</v>
      </c>
      <c r="Y1278" s="38"/>
      <c r="Z1278" s="38">
        <v>2138</v>
      </c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  <c r="BA1278" s="3">
        <f>IF(Q1278&gt;0,RANK(Q1278,(N1278:P1278,Q1278:AE1278)),0)</f>
        <v>6</v>
      </c>
      <c r="BB1278" s="3">
        <f>IF(R1278&gt;0,RANK(R1278,(N1278:P1278,Q1278:AE1278)),0)</f>
        <v>3</v>
      </c>
      <c r="BC1278" s="3">
        <f>IF(S1278&gt;0,RANK(S1278,(N1278:P1278,Q1278:AE1278)),0)</f>
        <v>0</v>
      </c>
      <c r="BD1278" s="3">
        <f>IF(T1278&gt;0,RANK(T1278,(N1278:P1278,Q1278:AE1278)),0)</f>
        <v>7</v>
      </c>
      <c r="BE1278" s="2">
        <f t="shared" si="548"/>
        <v>4.8475678796369801E-3</v>
      </c>
      <c r="BF1278" s="2">
        <f t="shared" si="549"/>
        <v>5.8603810865221189E-3</v>
      </c>
      <c r="BG1278" s="2">
        <f t="shared" si="550"/>
        <v>0</v>
      </c>
      <c r="BH1278" s="2">
        <f t="shared" si="551"/>
        <v>3.2798226208221454E-3</v>
      </c>
      <c r="BJ1278" t="s">
        <v>823</v>
      </c>
      <c r="BK1278" t="s">
        <v>1296</v>
      </c>
      <c r="BN1278">
        <v>0</v>
      </c>
      <c r="BO1278" s="60">
        <v>25</v>
      </c>
      <c r="BP1278" s="62">
        <v>9</v>
      </c>
      <c r="BQ1278" s="66">
        <f t="shared" si="552"/>
        <v>25009</v>
      </c>
      <c r="BR1278" s="66">
        <f t="shared" si="541"/>
        <v>25009</v>
      </c>
      <c r="BS1278" s="3" t="s">
        <v>3083</v>
      </c>
      <c r="BT1278" s="38">
        <f>SUMIF(Town!$BJ$690:$BJ$1040,$BQ1278,Town!BO$690:BO$1040)</f>
        <v>0</v>
      </c>
    </row>
    <row r="1279" spans="1:126" ht="14" hidden="1" customHeight="1" outlineLevel="1" x14ac:dyDescent="0.2">
      <c r="A1279" t="s">
        <v>1117</v>
      </c>
      <c r="B1279" t="s">
        <v>1296</v>
      </c>
      <c r="C1279" s="1">
        <f t="shared" si="543"/>
        <v>42248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>IF(P1279&gt;0,RANK(P1279,(N1279:P1279,Q1279:AE1279)),0)</f>
        <v>0</v>
      </c>
      <c r="G1279" s="1">
        <f t="shared" si="516"/>
        <v>15877</v>
      </c>
      <c r="H1279" s="2">
        <f t="shared" si="517"/>
        <v>0.37580477182351829</v>
      </c>
      <c r="I1279" s="2"/>
      <c r="J1279" s="2">
        <f t="shared" si="544"/>
        <v>0.66997254307896237</v>
      </c>
      <c r="K1279" s="2">
        <f t="shared" si="545"/>
        <v>0.29416777125544402</v>
      </c>
      <c r="L1279" s="2">
        <f t="shared" si="546"/>
        <v>0</v>
      </c>
      <c r="M1279" s="2">
        <f t="shared" si="547"/>
        <v>3.585968566559361E-2</v>
      </c>
      <c r="N1279" s="38">
        <v>28305</v>
      </c>
      <c r="O1279" s="38">
        <v>12428</v>
      </c>
      <c r="P1279" s="38"/>
      <c r="Q1279" s="38">
        <v>259</v>
      </c>
      <c r="R1279" s="38">
        <v>601</v>
      </c>
      <c r="S1279" s="38"/>
      <c r="T1279" s="38">
        <v>236</v>
      </c>
      <c r="U1279" s="38">
        <v>5</v>
      </c>
      <c r="V1279" s="38"/>
      <c r="W1279" s="38">
        <v>187</v>
      </c>
      <c r="X1279" s="38">
        <v>2</v>
      </c>
      <c r="Y1279" s="38"/>
      <c r="Z1279" s="38">
        <v>225</v>
      </c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  <c r="BA1279" s="3">
        <f>IF(Q1279&gt;0,RANK(Q1279,(N1279:P1279,Q1279:AE1279)),0)</f>
        <v>4</v>
      </c>
      <c r="BB1279" s="3">
        <f>IF(R1279&gt;0,RANK(R1279,(N1279:P1279,Q1279:AE1279)),0)</f>
        <v>3</v>
      </c>
      <c r="BC1279" s="3">
        <f>IF(S1279&gt;0,RANK(S1279,(N1279:P1279,Q1279:AE1279)),0)</f>
        <v>0</v>
      </c>
      <c r="BD1279" s="3">
        <f>IF(T1279&gt;0,RANK(T1279,(N1279:P1279,Q1279:AE1279)),0)</f>
        <v>5</v>
      </c>
      <c r="BE1279" s="2">
        <f t="shared" si="548"/>
        <v>6.1304677144480213E-3</v>
      </c>
      <c r="BF1279" s="2">
        <f t="shared" si="549"/>
        <v>1.4225525468661238E-2</v>
      </c>
      <c r="BG1279" s="2">
        <f t="shared" si="550"/>
        <v>0</v>
      </c>
      <c r="BH1279" s="2">
        <f t="shared" si="551"/>
        <v>5.5860632455974248E-3</v>
      </c>
      <c r="BJ1279" t="s">
        <v>1117</v>
      </c>
      <c r="BK1279" t="s">
        <v>1296</v>
      </c>
      <c r="BN1279">
        <v>0</v>
      </c>
      <c r="BO1279" s="60">
        <v>25</v>
      </c>
      <c r="BP1279" s="62">
        <v>11</v>
      </c>
      <c r="BQ1279" s="66">
        <f t="shared" si="552"/>
        <v>25011</v>
      </c>
      <c r="BR1279" s="66">
        <f t="shared" si="541"/>
        <v>25011</v>
      </c>
      <c r="BS1279" s="3" t="s">
        <v>3083</v>
      </c>
      <c r="BT1279" s="38">
        <f>SUMIF(Town!$BJ$690:$BJ$1040,$BQ1279,Town!BO$690:BO$1040)</f>
        <v>0</v>
      </c>
    </row>
    <row r="1280" spans="1:126" ht="14" hidden="1" customHeight="1" outlineLevel="1" x14ac:dyDescent="0.2">
      <c r="A1280" t="s">
        <v>2795</v>
      </c>
      <c r="B1280" t="s">
        <v>1296</v>
      </c>
      <c r="C1280" s="1">
        <f t="shared" si="543"/>
        <v>208604</v>
      </c>
      <c r="D1280" s="3">
        <f>IF(N1280&gt;0, RANK(N1280,(N1280:P1280,Q1280:AE1280)),0)</f>
        <v>1</v>
      </c>
      <c r="E1280" s="3">
        <f>IF(O1280&gt;0,RANK(O1280,(N1280:P1280,Q1280:AE1280)),0)</f>
        <v>2</v>
      </c>
      <c r="F1280" s="3">
        <f>IF(P1280&gt;0,RANK(P1280,(N1280:P1280,Q1280:AE1280)),0)</f>
        <v>0</v>
      </c>
      <c r="G1280" s="1">
        <f t="shared" si="516"/>
        <v>18463</v>
      </c>
      <c r="H1280" s="2">
        <f t="shared" si="517"/>
        <v>8.8507411171406106E-2</v>
      </c>
      <c r="I1280" s="2"/>
      <c r="J1280" s="2">
        <f t="shared" si="544"/>
        <v>0.53180667676554616</v>
      </c>
      <c r="K1280" s="2">
        <f t="shared" si="545"/>
        <v>0.44329926559414007</v>
      </c>
      <c r="L1280" s="2">
        <f t="shared" si="546"/>
        <v>0</v>
      </c>
      <c r="M1280" s="2">
        <f t="shared" si="547"/>
        <v>2.4894057640313771E-2</v>
      </c>
      <c r="N1280" s="38">
        <v>110937</v>
      </c>
      <c r="O1280" s="38">
        <v>92474</v>
      </c>
      <c r="P1280" s="38"/>
      <c r="Q1280" s="38">
        <v>931</v>
      </c>
      <c r="R1280" s="38">
        <v>1275</v>
      </c>
      <c r="S1280" s="38"/>
      <c r="T1280" s="38">
        <v>796</v>
      </c>
      <c r="U1280" s="38">
        <v>0</v>
      </c>
      <c r="V1280" s="38"/>
      <c r="W1280" s="38">
        <v>852</v>
      </c>
      <c r="X1280" s="38">
        <v>5</v>
      </c>
      <c r="Y1280" s="38"/>
      <c r="Z1280" s="38">
        <v>1334</v>
      </c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  <c r="BA1280" s="3">
        <f>IF(Q1280&gt;0,RANK(Q1280,(N1280:P1280,Q1280:AE1280)),0)</f>
        <v>5</v>
      </c>
      <c r="BB1280" s="3">
        <f>IF(R1280&gt;0,RANK(R1280,(N1280:P1280,Q1280:AE1280)),0)</f>
        <v>4</v>
      </c>
      <c r="BC1280" s="3">
        <f>IF(S1280&gt;0,RANK(S1280,(N1280:P1280,Q1280:AE1280)),0)</f>
        <v>0</v>
      </c>
      <c r="BD1280" s="3">
        <f>IF(T1280&gt;0,RANK(T1280,(N1280:P1280,Q1280:AE1280)),0)</f>
        <v>7</v>
      </c>
      <c r="BE1280" s="2">
        <f t="shared" si="548"/>
        <v>4.4630016682326318E-3</v>
      </c>
      <c r="BF1280" s="2">
        <f t="shared" si="549"/>
        <v>6.1120592126708978E-3</v>
      </c>
      <c r="BG1280" s="2">
        <f t="shared" si="550"/>
        <v>0</v>
      </c>
      <c r="BH1280" s="2">
        <f t="shared" si="551"/>
        <v>3.8158424574792431E-3</v>
      </c>
      <c r="BJ1280" t="s">
        <v>2795</v>
      </c>
      <c r="BK1280" t="s">
        <v>1296</v>
      </c>
      <c r="BL1280">
        <v>1</v>
      </c>
      <c r="BN1280">
        <v>0</v>
      </c>
      <c r="BO1280" s="60">
        <v>25</v>
      </c>
      <c r="BP1280" s="62">
        <v>13</v>
      </c>
      <c r="BQ1280" s="66">
        <f t="shared" si="552"/>
        <v>25013</v>
      </c>
      <c r="BR1280" s="66">
        <f t="shared" si="541"/>
        <v>25013</v>
      </c>
      <c r="BS1280" s="3" t="s">
        <v>3083</v>
      </c>
      <c r="BT1280" s="38">
        <f>SUMIF(Town!$BJ$690:$BJ$1040,$BQ1280,Town!BO$690:BO$1040)</f>
        <v>0</v>
      </c>
    </row>
    <row r="1281" spans="1:91" ht="14" hidden="1" customHeight="1" outlineLevel="1" x14ac:dyDescent="0.2">
      <c r="A1281" t="s">
        <v>2136</v>
      </c>
      <c r="B1281" t="s">
        <v>1296</v>
      </c>
      <c r="C1281" s="1">
        <f t="shared" si="543"/>
        <v>84720</v>
      </c>
      <c r="D1281" s="3">
        <f>IF(N1281&gt;0, RANK(N1281,(N1281:P1281,Q1281:AE1281)),0)</f>
        <v>1</v>
      </c>
      <c r="E1281" s="3">
        <f>IF(O1281&gt;0,RANK(O1281,(N1281:P1281,Q1281:AE1281)),0)</f>
        <v>2</v>
      </c>
      <c r="F1281" s="3">
        <f>IF(P1281&gt;0,RANK(P1281,(N1281:P1281,Q1281:AE1281)),0)</f>
        <v>0</v>
      </c>
      <c r="G1281" s="1">
        <f t="shared" si="516"/>
        <v>35361</v>
      </c>
      <c r="H1281" s="2">
        <f t="shared" si="517"/>
        <v>0.41738668555240793</v>
      </c>
      <c r="I1281" s="2"/>
      <c r="J1281" s="2">
        <f t="shared" si="544"/>
        <v>0.69189093484419262</v>
      </c>
      <c r="K1281" s="2">
        <f t="shared" si="545"/>
        <v>0.27450424929178469</v>
      </c>
      <c r="L1281" s="2">
        <f t="shared" si="546"/>
        <v>0</v>
      </c>
      <c r="M1281" s="2">
        <f t="shared" si="547"/>
        <v>3.3604815864022697E-2</v>
      </c>
      <c r="N1281" s="38">
        <v>58617</v>
      </c>
      <c r="O1281" s="38">
        <v>23256</v>
      </c>
      <c r="P1281" s="38"/>
      <c r="Q1281" s="38">
        <v>412</v>
      </c>
      <c r="R1281" s="38">
        <v>1119</v>
      </c>
      <c r="S1281" s="38"/>
      <c r="T1281" s="38">
        <v>614</v>
      </c>
      <c r="U1281" s="38">
        <v>21</v>
      </c>
      <c r="V1281" s="38"/>
      <c r="W1281" s="38">
        <v>345</v>
      </c>
      <c r="X1281" s="38">
        <v>9</v>
      </c>
      <c r="Y1281" s="38"/>
      <c r="Z1281" s="38">
        <v>327</v>
      </c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  <c r="BA1281" s="3">
        <f>IF(Q1281&gt;0,RANK(Q1281,(N1281:P1281,Q1281:AE1281)),0)</f>
        <v>5</v>
      </c>
      <c r="BB1281" s="3">
        <f>IF(R1281&gt;0,RANK(R1281,(N1281:P1281,Q1281:AE1281)),0)</f>
        <v>3</v>
      </c>
      <c r="BC1281" s="3">
        <f>IF(S1281&gt;0,RANK(S1281,(N1281:P1281,Q1281:AE1281)),0)</f>
        <v>0</v>
      </c>
      <c r="BD1281" s="3">
        <f>IF(T1281&gt;0,RANK(T1281,(N1281:P1281,Q1281:AE1281)),0)</f>
        <v>4</v>
      </c>
      <c r="BE1281" s="2">
        <f t="shared" si="548"/>
        <v>4.863078375826251E-3</v>
      </c>
      <c r="BF1281" s="2">
        <f t="shared" si="549"/>
        <v>1.3208215297450424E-2</v>
      </c>
      <c r="BG1281" s="2">
        <f t="shared" si="550"/>
        <v>0</v>
      </c>
      <c r="BH1281" s="2">
        <f t="shared" si="551"/>
        <v>7.2474032105760153E-3</v>
      </c>
      <c r="BJ1281" t="s">
        <v>2136</v>
      </c>
      <c r="BK1281" t="s">
        <v>1296</v>
      </c>
      <c r="BN1281">
        <v>0</v>
      </c>
      <c r="BO1281" s="60">
        <v>25</v>
      </c>
      <c r="BP1281" s="62">
        <v>15</v>
      </c>
      <c r="BQ1281" s="66">
        <f t="shared" si="552"/>
        <v>25015</v>
      </c>
      <c r="BR1281" s="66">
        <f t="shared" si="541"/>
        <v>25015</v>
      </c>
      <c r="BS1281" s="3" t="s">
        <v>3083</v>
      </c>
      <c r="BT1281" s="38">
        <f>SUMIF(Town!$BJ$690:$BJ$1040,$BQ1281,Town!BO$690:BO$1040)</f>
        <v>0</v>
      </c>
    </row>
    <row r="1282" spans="1:91" ht="14" hidden="1" customHeight="1" outlineLevel="1" x14ac:dyDescent="0.2">
      <c r="A1282" t="s">
        <v>493</v>
      </c>
      <c r="B1282" t="s">
        <v>1296</v>
      </c>
      <c r="C1282" s="1">
        <f t="shared" si="543"/>
        <v>814832</v>
      </c>
      <c r="D1282" s="3">
        <f>IF(N1282&gt;0, RANK(N1282,(N1282:P1282,Q1282:AE1282)),0)</f>
        <v>1</v>
      </c>
      <c r="E1282" s="3">
        <f>IF(O1282&gt;0,RANK(O1282,(N1282:P1282,Q1282:AE1282)),0)</f>
        <v>2</v>
      </c>
      <c r="F1282" s="3">
        <f>IF(P1282&gt;0,RANK(P1282,(N1282:P1282,Q1282:AE1282)),0)</f>
        <v>0</v>
      </c>
      <c r="G1282" s="1">
        <f t="shared" si="516"/>
        <v>319353</v>
      </c>
      <c r="H1282" s="2">
        <f t="shared" si="517"/>
        <v>0.39192496121899972</v>
      </c>
      <c r="I1282" s="2"/>
      <c r="J1282" s="2">
        <f t="shared" si="544"/>
        <v>0.68047278457399807</v>
      </c>
      <c r="K1282" s="2">
        <f t="shared" si="545"/>
        <v>0.28854782335499835</v>
      </c>
      <c r="L1282" s="2">
        <f t="shared" si="546"/>
        <v>0</v>
      </c>
      <c r="M1282" s="2">
        <f t="shared" si="547"/>
        <v>3.0979392071003586E-2</v>
      </c>
      <c r="N1282" s="38">
        <v>554471</v>
      </c>
      <c r="O1282" s="38">
        <v>235118</v>
      </c>
      <c r="P1282" s="38"/>
      <c r="Q1282" s="38">
        <v>4541</v>
      </c>
      <c r="R1282" s="38">
        <v>7931</v>
      </c>
      <c r="S1282" s="38"/>
      <c r="T1282" s="38">
        <v>3471</v>
      </c>
      <c r="U1282" s="38">
        <v>89</v>
      </c>
      <c r="V1282" s="38"/>
      <c r="W1282" s="38">
        <v>5107</v>
      </c>
      <c r="X1282" s="38">
        <v>123</v>
      </c>
      <c r="Y1282" s="38"/>
      <c r="Z1282" s="38">
        <v>3981</v>
      </c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  <c r="BA1282" s="3">
        <f>IF(Q1282&gt;0,RANK(Q1282,(N1282:P1282,Q1282:AE1282)),0)</f>
        <v>5</v>
      </c>
      <c r="BB1282" s="3">
        <f>IF(R1282&gt;0,RANK(R1282,(N1282:P1282,Q1282:AE1282)),0)</f>
        <v>3</v>
      </c>
      <c r="BC1282" s="3">
        <f>IF(S1282&gt;0,RANK(S1282,(N1282:P1282,Q1282:AE1282)),0)</f>
        <v>0</v>
      </c>
      <c r="BD1282" s="3">
        <f>IF(T1282&gt;0,RANK(T1282,(N1282:P1282,Q1282:AE1282)),0)</f>
        <v>7</v>
      </c>
      <c r="BE1282" s="2">
        <f t="shared" si="548"/>
        <v>5.5729279164293986E-3</v>
      </c>
      <c r="BF1282" s="2">
        <f t="shared" si="549"/>
        <v>9.7332947159659913E-3</v>
      </c>
      <c r="BG1282" s="2">
        <f t="shared" si="550"/>
        <v>0</v>
      </c>
      <c r="BH1282" s="2">
        <f t="shared" si="551"/>
        <v>4.2597737938618024E-3</v>
      </c>
      <c r="BJ1282" t="s">
        <v>493</v>
      </c>
      <c r="BK1282" t="s">
        <v>1296</v>
      </c>
      <c r="BN1282">
        <v>0</v>
      </c>
      <c r="BO1282" s="60">
        <v>25</v>
      </c>
      <c r="BP1282" s="62">
        <v>17</v>
      </c>
      <c r="BQ1282" s="66">
        <f t="shared" si="552"/>
        <v>25017</v>
      </c>
      <c r="BR1282" s="66">
        <f t="shared" si="541"/>
        <v>25017</v>
      </c>
      <c r="BS1282" s="3" t="s">
        <v>3083</v>
      </c>
      <c r="BT1282" s="38">
        <f>SUMIF(Town!$BJ$690:$BJ$1040,$BQ1282,Town!BO$690:BO$1040)</f>
        <v>0</v>
      </c>
    </row>
    <row r="1283" spans="1:91" ht="14" hidden="1" customHeight="1" outlineLevel="1" x14ac:dyDescent="0.2">
      <c r="A1283" t="s">
        <v>3073</v>
      </c>
      <c r="B1283" t="s">
        <v>1296</v>
      </c>
      <c r="C1283" s="1">
        <f t="shared" si="543"/>
        <v>7118</v>
      </c>
      <c r="D1283" s="3">
        <f>IF(N1283&gt;0, RANK(N1283,(N1283:P1283,Q1283:AE1283)),0)</f>
        <v>1</v>
      </c>
      <c r="E1283" s="3">
        <f>IF(O1283&gt;0,RANK(O1283,(N1283:P1283,Q1283:AE1283)),0)</f>
        <v>2</v>
      </c>
      <c r="F1283" s="3">
        <f>IF(P1283&gt;0,RANK(P1283,(N1283:P1283,Q1283:AE1283)),0)</f>
        <v>0</v>
      </c>
      <c r="G1283" s="1">
        <f t="shared" si="516"/>
        <v>2613</v>
      </c>
      <c r="H1283" s="2">
        <f t="shared" si="517"/>
        <v>0.36709749929755547</v>
      </c>
      <c r="I1283" s="2"/>
      <c r="J1283" s="2">
        <f t="shared" si="544"/>
        <v>0.67209890418656926</v>
      </c>
      <c r="K1283" s="2">
        <f t="shared" si="545"/>
        <v>0.30500140488901378</v>
      </c>
      <c r="L1283" s="2">
        <f t="shared" si="546"/>
        <v>0</v>
      </c>
      <c r="M1283" s="2">
        <f t="shared" si="547"/>
        <v>2.289969092441696E-2</v>
      </c>
      <c r="N1283" s="38">
        <v>4784</v>
      </c>
      <c r="O1283" s="38">
        <v>2171</v>
      </c>
      <c r="P1283" s="38"/>
      <c r="Q1283" s="38">
        <v>33</v>
      </c>
      <c r="R1283" s="38">
        <v>39</v>
      </c>
      <c r="S1283" s="38"/>
      <c r="T1283" s="38">
        <v>17</v>
      </c>
      <c r="U1283" s="38">
        <v>0</v>
      </c>
      <c r="V1283" s="38"/>
      <c r="W1283" s="38">
        <v>36</v>
      </c>
      <c r="X1283" s="38">
        <v>0</v>
      </c>
      <c r="Y1283" s="38"/>
      <c r="Z1283" s="38">
        <v>38</v>
      </c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  <c r="BA1283" s="3">
        <f>IF(Q1283&gt;0,RANK(Q1283,(N1283:P1283,Q1283:AE1283)),0)</f>
        <v>6</v>
      </c>
      <c r="BB1283" s="3">
        <f>IF(R1283&gt;0,RANK(R1283,(N1283:P1283,Q1283:AE1283)),0)</f>
        <v>3</v>
      </c>
      <c r="BC1283" s="3">
        <f>IF(S1283&gt;0,RANK(S1283,(N1283:P1283,Q1283:AE1283)),0)</f>
        <v>0</v>
      </c>
      <c r="BD1283" s="3">
        <f>IF(T1283&gt;0,RANK(T1283,(N1283:P1283,Q1283:AE1283)),0)</f>
        <v>7</v>
      </c>
      <c r="BE1283" s="2">
        <f t="shared" si="548"/>
        <v>4.6361337454341109E-3</v>
      </c>
      <c r="BF1283" s="2">
        <f t="shared" si="549"/>
        <v>5.4790671536948578E-3</v>
      </c>
      <c r="BG1283" s="2">
        <f t="shared" si="550"/>
        <v>0</v>
      </c>
      <c r="BH1283" s="2">
        <f t="shared" si="551"/>
        <v>2.388311323405451E-3</v>
      </c>
      <c r="BJ1283" t="s">
        <v>3073</v>
      </c>
      <c r="BK1283" t="s">
        <v>1296</v>
      </c>
      <c r="BL1283">
        <v>9</v>
      </c>
      <c r="BN1283">
        <v>0</v>
      </c>
      <c r="BO1283" s="60">
        <v>25</v>
      </c>
      <c r="BP1283" s="62">
        <v>19</v>
      </c>
      <c r="BQ1283" s="66">
        <f t="shared" si="552"/>
        <v>25019</v>
      </c>
      <c r="BR1283" s="66">
        <f t="shared" si="541"/>
        <v>25019</v>
      </c>
      <c r="BS1283" s="3" t="s">
        <v>3083</v>
      </c>
      <c r="BT1283" s="38">
        <f>SUMIF(Town!$BJ$690:$BJ$1040,$BQ1283,Town!BO$690:BO$1040)</f>
        <v>0</v>
      </c>
    </row>
    <row r="1284" spans="1:91" ht="14" hidden="1" customHeight="1" outlineLevel="1" x14ac:dyDescent="0.2">
      <c r="A1284" t="s">
        <v>734</v>
      </c>
      <c r="B1284" t="s">
        <v>1296</v>
      </c>
      <c r="C1284" s="1">
        <f t="shared" si="543"/>
        <v>386447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>IF(P1284&gt;0,RANK(P1284,(N1284:P1284,Q1284:AE1284)),0)</f>
        <v>0</v>
      </c>
      <c r="G1284" s="1">
        <f t="shared" si="516"/>
        <v>110215</v>
      </c>
      <c r="H1284" s="2">
        <f t="shared" si="517"/>
        <v>0.28520081667085007</v>
      </c>
      <c r="I1284" s="2"/>
      <c r="J1284" s="2">
        <f t="shared" si="544"/>
        <v>0.62806025147044742</v>
      </c>
      <c r="K1284" s="2">
        <f t="shared" si="545"/>
        <v>0.34285943479959735</v>
      </c>
      <c r="L1284" s="2">
        <f t="shared" si="546"/>
        <v>0</v>
      </c>
      <c r="M1284" s="2">
        <f t="shared" si="547"/>
        <v>2.9080313729955232E-2</v>
      </c>
      <c r="N1284" s="38">
        <v>242712</v>
      </c>
      <c r="O1284" s="38">
        <v>132497</v>
      </c>
      <c r="P1284" s="38"/>
      <c r="Q1284" s="38">
        <v>2040</v>
      </c>
      <c r="R1284" s="38">
        <v>2943</v>
      </c>
      <c r="S1284" s="38"/>
      <c r="T1284" s="38">
        <v>1051</v>
      </c>
      <c r="U1284" s="38">
        <v>12</v>
      </c>
      <c r="V1284" s="38"/>
      <c r="W1284" s="38">
        <v>3156</v>
      </c>
      <c r="X1284" s="38">
        <v>21</v>
      </c>
      <c r="Y1284" s="38"/>
      <c r="Z1284" s="38">
        <v>2015</v>
      </c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  <c r="BA1284" s="3">
        <f>IF(Q1284&gt;0,RANK(Q1284,(N1284:P1284,Q1284:AE1284)),0)</f>
        <v>5</v>
      </c>
      <c r="BB1284" s="3">
        <f>IF(R1284&gt;0,RANK(R1284,(N1284:P1284,Q1284:AE1284)),0)</f>
        <v>4</v>
      </c>
      <c r="BC1284" s="3">
        <f>IF(S1284&gt;0,RANK(S1284,(N1284:P1284,Q1284:AE1284)),0)</f>
        <v>0</v>
      </c>
      <c r="BD1284" s="3">
        <f>IF(T1284&gt;0,RANK(T1284,(N1284:P1284,Q1284:AE1284)),0)</f>
        <v>7</v>
      </c>
      <c r="BE1284" s="2">
        <f t="shared" si="548"/>
        <v>5.2788610081071921E-3</v>
      </c>
      <c r="BF1284" s="2">
        <f t="shared" si="549"/>
        <v>7.6155333072840522E-3</v>
      </c>
      <c r="BG1284" s="2">
        <f t="shared" si="550"/>
        <v>0</v>
      </c>
      <c r="BH1284" s="2">
        <f t="shared" si="551"/>
        <v>2.7196484899611071E-3</v>
      </c>
      <c r="BJ1284" t="s">
        <v>734</v>
      </c>
      <c r="BK1284" t="s">
        <v>1296</v>
      </c>
      <c r="BN1284">
        <v>0</v>
      </c>
      <c r="BO1284" s="60">
        <v>25</v>
      </c>
      <c r="BP1284" s="62">
        <v>21</v>
      </c>
      <c r="BQ1284" s="66">
        <f t="shared" si="552"/>
        <v>25021</v>
      </c>
      <c r="BR1284" s="66">
        <f t="shared" si="541"/>
        <v>25021</v>
      </c>
      <c r="BS1284" s="3" t="s">
        <v>3083</v>
      </c>
      <c r="BT1284" s="38">
        <f>SUMIF(Town!$BJ$690:$BJ$1040,$BQ1284,Town!BO$690:BO$1040)</f>
        <v>0</v>
      </c>
    </row>
    <row r="1285" spans="1:91" ht="14" hidden="1" customHeight="1" outlineLevel="1" x14ac:dyDescent="0.2">
      <c r="A1285" t="s">
        <v>228</v>
      </c>
      <c r="B1285" t="s">
        <v>1296</v>
      </c>
      <c r="C1285" s="1">
        <f t="shared" si="543"/>
        <v>300129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>IF(P1285&gt;0,RANK(P1285,(N1285:P1285,Q1285:AE1285)),0)</f>
        <v>0</v>
      </c>
      <c r="G1285" s="1">
        <f t="shared" si="516"/>
        <v>26418</v>
      </c>
      <c r="H1285" s="2">
        <f t="shared" si="517"/>
        <v>8.802215047529563E-2</v>
      </c>
      <c r="I1285" s="2"/>
      <c r="J1285" s="2">
        <f t="shared" si="544"/>
        <v>0.53297748634753728</v>
      </c>
      <c r="K1285" s="2">
        <f t="shared" si="545"/>
        <v>0.44495533587224162</v>
      </c>
      <c r="L1285" s="2">
        <f t="shared" si="546"/>
        <v>0</v>
      </c>
      <c r="M1285" s="2">
        <f t="shared" si="547"/>
        <v>2.2067177780221103E-2</v>
      </c>
      <c r="N1285" s="38">
        <v>159962</v>
      </c>
      <c r="O1285" s="38">
        <v>133544</v>
      </c>
      <c r="P1285" s="38"/>
      <c r="Q1285" s="38">
        <v>1515</v>
      </c>
      <c r="R1285" s="38">
        <v>1269</v>
      </c>
      <c r="S1285" s="38"/>
      <c r="T1285" s="38">
        <v>593</v>
      </c>
      <c r="U1285" s="38">
        <v>11</v>
      </c>
      <c r="V1285" s="38"/>
      <c r="W1285" s="38">
        <v>1421</v>
      </c>
      <c r="X1285" s="38">
        <v>15</v>
      </c>
      <c r="Y1285" s="38"/>
      <c r="Z1285" s="38">
        <v>1799</v>
      </c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  <c r="BA1285" s="3">
        <f>IF(Q1285&gt;0,RANK(Q1285,(N1285:P1285,Q1285:AE1285)),0)</f>
        <v>4</v>
      </c>
      <c r="BB1285" s="3">
        <f>IF(R1285&gt;0,RANK(R1285,(N1285:P1285,Q1285:AE1285)),0)</f>
        <v>6</v>
      </c>
      <c r="BC1285" s="3">
        <f>IF(S1285&gt;0,RANK(S1285,(N1285:P1285,Q1285:AE1285)),0)</f>
        <v>0</v>
      </c>
      <c r="BD1285" s="3">
        <f>IF(T1285&gt;0,RANK(T1285,(N1285:P1285,Q1285:AE1285)),0)</f>
        <v>7</v>
      </c>
      <c r="BE1285" s="2">
        <f t="shared" si="548"/>
        <v>5.0478294333436624E-3</v>
      </c>
      <c r="BF1285" s="2">
        <f t="shared" si="549"/>
        <v>4.2281818817908297E-3</v>
      </c>
      <c r="BG1285" s="2">
        <f t="shared" si="550"/>
        <v>0</v>
      </c>
      <c r="BH1285" s="2">
        <f t="shared" si="551"/>
        <v>1.9758170653285754E-3</v>
      </c>
      <c r="BJ1285" t="s">
        <v>228</v>
      </c>
      <c r="BK1285" t="s">
        <v>1296</v>
      </c>
      <c r="BN1285">
        <v>0</v>
      </c>
      <c r="BO1285" s="60">
        <v>25</v>
      </c>
      <c r="BP1285" s="62">
        <v>23</v>
      </c>
      <c r="BQ1285" s="66">
        <f t="shared" si="552"/>
        <v>25023</v>
      </c>
      <c r="BR1285" s="66">
        <f t="shared" si="541"/>
        <v>25023</v>
      </c>
      <c r="BS1285" s="3" t="s">
        <v>3083</v>
      </c>
      <c r="BT1285" s="38">
        <f>SUMIF(Town!$BJ$690:$BJ$1040,$BQ1285,Town!BO$690:BO$1040)</f>
        <v>0</v>
      </c>
    </row>
    <row r="1286" spans="1:91" ht="14" hidden="1" customHeight="1" outlineLevel="1" x14ac:dyDescent="0.2">
      <c r="A1286" t="s">
        <v>1443</v>
      </c>
      <c r="B1286" t="s">
        <v>1296</v>
      </c>
      <c r="C1286" s="1">
        <f t="shared" si="543"/>
        <v>299193</v>
      </c>
      <c r="D1286" s="3">
        <f>IF(N1286&gt;0, RANK(N1286,(N1286:P1286,Q1286:AE1286)),0)</f>
        <v>1</v>
      </c>
      <c r="E1286" s="3">
        <f>IF(O1286&gt;0,RANK(O1286,(N1286:P1286,Q1286:AE1286)),0)</f>
        <v>2</v>
      </c>
      <c r="F1286" s="3">
        <f>IF(P1286&gt;0,RANK(P1286,(N1286:P1286,Q1286:AE1286)),0)</f>
        <v>0</v>
      </c>
      <c r="G1286" s="1">
        <f t="shared" si="516"/>
        <v>155800</v>
      </c>
      <c r="H1286" s="2">
        <f t="shared" si="517"/>
        <v>0.52073410808407949</v>
      </c>
      <c r="I1286" s="2"/>
      <c r="J1286" s="2">
        <f t="shared" si="544"/>
        <v>0.74293181992894219</v>
      </c>
      <c r="K1286" s="2">
        <f t="shared" si="545"/>
        <v>0.22219771184486267</v>
      </c>
      <c r="L1286" s="2">
        <f t="shared" si="546"/>
        <v>0</v>
      </c>
      <c r="M1286" s="2">
        <f t="shared" si="547"/>
        <v>3.4870468226195134E-2</v>
      </c>
      <c r="N1286" s="38">
        <v>222280</v>
      </c>
      <c r="O1286" s="38">
        <v>66480</v>
      </c>
      <c r="P1286" s="38"/>
      <c r="Q1286" s="38">
        <v>1324</v>
      </c>
      <c r="R1286" s="38">
        <v>3209</v>
      </c>
      <c r="S1286" s="38"/>
      <c r="T1286" s="38">
        <v>2397</v>
      </c>
      <c r="U1286" s="38">
        <v>62</v>
      </c>
      <c r="V1286" s="38"/>
      <c r="W1286" s="38">
        <v>2056</v>
      </c>
      <c r="X1286" s="38">
        <v>34</v>
      </c>
      <c r="Y1286" s="38"/>
      <c r="Z1286" s="38">
        <v>1351</v>
      </c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  <c r="BA1286" s="3">
        <f>IF(Q1286&gt;0,RANK(Q1286,(N1286:P1286,Q1286:AE1286)),0)</f>
        <v>7</v>
      </c>
      <c r="BB1286" s="3">
        <f>IF(R1286&gt;0,RANK(R1286,(N1286:P1286,Q1286:AE1286)),0)</f>
        <v>3</v>
      </c>
      <c r="BC1286" s="3">
        <f>IF(S1286&gt;0,RANK(S1286,(N1286:P1286,Q1286:AE1286)),0)</f>
        <v>0</v>
      </c>
      <c r="BD1286" s="3">
        <f>IF(T1286&gt;0,RANK(T1286,(N1286:P1286,Q1286:AE1286)),0)</f>
        <v>4</v>
      </c>
      <c r="BE1286" s="2">
        <f t="shared" si="548"/>
        <v>4.425237221459058E-3</v>
      </c>
      <c r="BF1286" s="2">
        <f t="shared" si="549"/>
        <v>1.0725518310923049E-2</v>
      </c>
      <c r="BG1286" s="2">
        <f t="shared" si="550"/>
        <v>0</v>
      </c>
      <c r="BH1286" s="2">
        <f t="shared" si="551"/>
        <v>8.011551072384715E-3</v>
      </c>
      <c r="BJ1286" t="s">
        <v>1443</v>
      </c>
      <c r="BK1286" t="s">
        <v>1296</v>
      </c>
      <c r="BN1286">
        <v>0</v>
      </c>
      <c r="BO1286" s="60">
        <v>25</v>
      </c>
      <c r="BP1286" s="62">
        <v>25</v>
      </c>
      <c r="BQ1286" s="66">
        <f t="shared" si="552"/>
        <v>25025</v>
      </c>
      <c r="BR1286" s="66">
        <f t="shared" si="541"/>
        <v>25025</v>
      </c>
      <c r="BS1286" s="3" t="s">
        <v>3083</v>
      </c>
      <c r="BT1286" s="38">
        <f>SUMIF(Town!$BJ$690:$BJ$1040,$BQ1286,Town!BO$690:BO$1040)</f>
        <v>0</v>
      </c>
    </row>
    <row r="1287" spans="1:91" ht="14" hidden="1" customHeight="1" outlineLevel="1" x14ac:dyDescent="0.2">
      <c r="A1287" t="s">
        <v>1739</v>
      </c>
      <c r="B1287" t="s">
        <v>1296</v>
      </c>
      <c r="C1287" s="1">
        <f t="shared" si="543"/>
        <v>420841</v>
      </c>
      <c r="D1287" s="3">
        <f>IF(N1287&gt;0, RANK(N1287,(N1287:P1287,Q1287:AE1287)),0)</f>
        <v>1</v>
      </c>
      <c r="E1287" s="3">
        <f>IF(O1287&gt;0,RANK(O1287,(N1287:P1287,Q1287:AE1287)),0)</f>
        <v>2</v>
      </c>
      <c r="F1287" s="3">
        <f>IF(P1287&gt;0,RANK(P1287,(N1287:P1287,Q1287:AE1287)),0)</f>
        <v>0</v>
      </c>
      <c r="G1287" s="1">
        <f t="shared" si="516"/>
        <v>41878</v>
      </c>
      <c r="H1287" s="2">
        <f t="shared" si="517"/>
        <v>9.9510266347622972E-2</v>
      </c>
      <c r="I1287" s="2"/>
      <c r="J1287" s="2">
        <f t="shared" si="544"/>
        <v>0.53625953745001076</v>
      </c>
      <c r="K1287" s="2">
        <f t="shared" si="545"/>
        <v>0.43674927110238781</v>
      </c>
      <c r="L1287" s="2">
        <f t="shared" si="546"/>
        <v>0</v>
      </c>
      <c r="M1287" s="2">
        <f t="shared" si="547"/>
        <v>2.6991191447601426E-2</v>
      </c>
      <c r="N1287" s="38">
        <v>225680</v>
      </c>
      <c r="O1287" s="38">
        <v>183802</v>
      </c>
      <c r="P1287" s="38"/>
      <c r="Q1287" s="38">
        <v>2450</v>
      </c>
      <c r="R1287" s="38">
        <v>3003</v>
      </c>
      <c r="S1287" s="38"/>
      <c r="T1287" s="38">
        <v>1235</v>
      </c>
      <c r="U1287" s="38">
        <v>12</v>
      </c>
      <c r="V1287" s="38"/>
      <c r="W1287" s="38">
        <v>2057</v>
      </c>
      <c r="X1287" s="38">
        <v>24</v>
      </c>
      <c r="Y1287" s="38"/>
      <c r="Z1287" s="38">
        <v>2578</v>
      </c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  <c r="BA1287" s="3">
        <f>IF(Q1287&gt;0,RANK(Q1287,(N1287:P1287,Q1287:AE1287)),0)</f>
        <v>5</v>
      </c>
      <c r="BB1287" s="3">
        <f>IF(R1287&gt;0,RANK(R1287,(N1287:P1287,Q1287:AE1287)),0)</f>
        <v>3</v>
      </c>
      <c r="BC1287" s="3">
        <f>IF(S1287&gt;0,RANK(S1287,(N1287:P1287,Q1287:AE1287)),0)</f>
        <v>0</v>
      </c>
      <c r="BD1287" s="3">
        <f>IF(T1287&gt;0,RANK(T1287,(N1287:P1287,Q1287:AE1287)),0)</f>
        <v>7</v>
      </c>
      <c r="BE1287" s="2">
        <f t="shared" si="548"/>
        <v>5.8216761199597952E-3</v>
      </c>
      <c r="BF1287" s="2">
        <f t="shared" si="549"/>
        <v>7.1357115870364345E-3</v>
      </c>
      <c r="BG1287" s="2">
        <f t="shared" si="550"/>
        <v>0</v>
      </c>
      <c r="BH1287" s="2">
        <f t="shared" si="551"/>
        <v>2.9346000033266722E-3</v>
      </c>
      <c r="BJ1287" t="s">
        <v>1739</v>
      </c>
      <c r="BK1287" t="s">
        <v>1296</v>
      </c>
      <c r="BN1287">
        <v>0</v>
      </c>
      <c r="BO1287" s="60">
        <v>25</v>
      </c>
      <c r="BP1287" s="62">
        <v>27</v>
      </c>
      <c r="BQ1287" s="66">
        <f t="shared" si="552"/>
        <v>25027</v>
      </c>
      <c r="BR1287" s="66">
        <f t="shared" si="541"/>
        <v>25027</v>
      </c>
      <c r="BS1287" s="3" t="s">
        <v>3083</v>
      </c>
      <c r="BT1287" s="38">
        <f>SUMIF(Town!$BJ$690:$BJ$1040,$BQ1287,Town!BO$690:BO$1040)</f>
        <v>0</v>
      </c>
    </row>
    <row r="1288" spans="1:91" ht="14" customHeight="1" collapsed="1" x14ac:dyDescent="0.2">
      <c r="A1288" t="s">
        <v>2433</v>
      </c>
      <c r="B1288" t="s">
        <v>534</v>
      </c>
      <c r="C1288" s="1">
        <f t="shared" si="543"/>
        <v>3473653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>IF(P1288&gt;0,RANK(P1288,(N1288:P1288,Q1288:AE1288)),0)</f>
        <v>0</v>
      </c>
      <c r="G1288" s="1">
        <f t="shared" ref="G1288:G1351" si="553">IF(C1288&gt;0,MAX(N1288:P1288)-LARGE(N1288:P1288,2),0)</f>
        <v>875237</v>
      </c>
      <c r="H1288" s="2">
        <f t="shared" ref="H1288:H1351" si="554">IF(C1288&gt;0,G1288/C1288,0)</f>
        <v>0.25196443052889855</v>
      </c>
      <c r="I1288" s="2"/>
      <c r="J1288" s="2">
        <f t="shared" si="544"/>
        <v>0.61219269742832694</v>
      </c>
      <c r="K1288" s="2">
        <f t="shared" si="545"/>
        <v>0.36022826689942833</v>
      </c>
      <c r="L1288" s="2">
        <f t="shared" si="546"/>
        <v>0</v>
      </c>
      <c r="M1288" s="2">
        <f t="shared" si="547"/>
        <v>2.7579035672244734E-2</v>
      </c>
      <c r="N1288" s="38">
        <v>2126545</v>
      </c>
      <c r="O1288" s="38">
        <v>1251308</v>
      </c>
      <c r="P1288" s="38"/>
      <c r="Q1288" s="38">
        <v>17734</v>
      </c>
      <c r="R1288" s="38">
        <v>26544</v>
      </c>
      <c r="S1288" s="38"/>
      <c r="T1288" s="38">
        <v>12887</v>
      </c>
      <c r="U1288" s="38">
        <v>243</v>
      </c>
      <c r="V1288" s="38"/>
      <c r="W1288" s="38">
        <v>19693</v>
      </c>
      <c r="X1288" s="38">
        <v>280</v>
      </c>
      <c r="Y1288" s="38"/>
      <c r="Z1288" s="38">
        <v>18419</v>
      </c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  <c r="BA1288" s="3">
        <f>IF(Q1288&gt;0,RANK(Q1288,(N1288:P1288,Q1288:AE1288)),0)</f>
        <v>6</v>
      </c>
      <c r="BB1288" s="3">
        <f>IF(R1288&gt;0,RANK(R1288,(N1288:P1288,Q1288:AE1288)),0)</f>
        <v>3</v>
      </c>
      <c r="BC1288" s="3">
        <f>IF(S1288&gt;0,RANK(S1288,(N1288:P1288,Q1288:AE1288)),0)</f>
        <v>0</v>
      </c>
      <c r="BD1288" s="3">
        <f>IF(T1288&gt;0,RANK(T1288,(N1288:P1288,Q1288:AE1288)),0)</f>
        <v>7</v>
      </c>
      <c r="BE1288" s="2">
        <f t="shared" si="548"/>
        <v>5.1052882944842212E-3</v>
      </c>
      <c r="BF1288" s="2">
        <f t="shared" si="549"/>
        <v>7.6415232033827211E-3</v>
      </c>
      <c r="BG1288" s="2">
        <f t="shared" si="550"/>
        <v>0</v>
      </c>
      <c r="BH1288" s="2">
        <f t="shared" si="551"/>
        <v>3.7099272725283727E-3</v>
      </c>
      <c r="BJ1288" t="s">
        <v>2433</v>
      </c>
      <c r="BK1288" t="s">
        <v>534</v>
      </c>
      <c r="BN1288">
        <v>0</v>
      </c>
      <c r="BO1288" s="60">
        <v>25</v>
      </c>
      <c r="BP1288" s="62"/>
      <c r="BQ1288" s="60">
        <v>25</v>
      </c>
      <c r="BR1288" s="60">
        <f t="shared" si="541"/>
        <v>25</v>
      </c>
      <c r="BS1288" s="3" t="s">
        <v>693</v>
      </c>
      <c r="BT1288" s="38">
        <f>SUM(BT1274:BT1287)</f>
        <v>0</v>
      </c>
    </row>
    <row r="1289" spans="1:91" ht="14" customHeight="1" x14ac:dyDescent="0.2">
      <c r="C1289" s="1"/>
      <c r="E1289" s="3"/>
      <c r="F1289" s="3"/>
      <c r="I1289" s="2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1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  <c r="BA1289" s="3"/>
      <c r="BB1289" s="3"/>
      <c r="BC1289" s="3"/>
      <c r="BD1289" s="3"/>
      <c r="BO1289" s="60"/>
      <c r="BP1289" s="62"/>
      <c r="BQ1289" s="66"/>
      <c r="BR1289" s="66"/>
      <c r="CF1289" s="1"/>
      <c r="CG1289" s="1"/>
      <c r="CH1289" s="1"/>
      <c r="CI1289" s="1"/>
    </row>
    <row r="1290" spans="1:91" ht="14" hidden="1" customHeight="1" outlineLevel="1" x14ac:dyDescent="0.2">
      <c r="A1290" t="s">
        <v>295</v>
      </c>
      <c r="B1290" t="s">
        <v>3046</v>
      </c>
      <c r="C1290" s="1">
        <f t="shared" ref="C1290:C1321" si="555">SUM(N1290:AY1290)</f>
        <v>7487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>IF(P1290&gt;0,RANK(P1290,(N1290:P1290,Q1290:AE1290)),0)</f>
        <v>3</v>
      </c>
      <c r="G1290" s="1">
        <f t="shared" si="553"/>
        <v>3117</v>
      </c>
      <c r="H1290" s="2">
        <f t="shared" si="554"/>
        <v>0.41632162414852408</v>
      </c>
      <c r="I1290" s="2"/>
      <c r="J1290" s="2">
        <f t="shared" ref="J1290:J1321" si="556">IF($C1290=0,"-",N1290/$C1290)</f>
        <v>0.28582876986777078</v>
      </c>
      <c r="K1290" s="2">
        <f t="shared" ref="K1290:K1321" si="557">IF($C1290=0,"-",O1290/$C1290)</f>
        <v>0.70215039401629487</v>
      </c>
      <c r="L1290" s="2">
        <f t="shared" ref="L1290:L1321" si="558">IF($C1290=0,"-",P1290/$C1290)</f>
        <v>4.2740750634433014E-3</v>
      </c>
      <c r="M1290" s="2">
        <f t="shared" ref="M1290:M1321" si="559">IF(C1290=0,"-",(1-J1290-K1290-L1290))</f>
        <v>7.7467610524909955E-3</v>
      </c>
      <c r="N1290" s="38">
        <v>2140</v>
      </c>
      <c r="O1290" s="38">
        <v>5257</v>
      </c>
      <c r="P1290" s="38">
        <v>32</v>
      </c>
      <c r="Q1290" s="38">
        <v>26</v>
      </c>
      <c r="R1290" s="38">
        <v>12</v>
      </c>
      <c r="S1290" s="38">
        <v>8</v>
      </c>
      <c r="T1290" s="38">
        <v>0</v>
      </c>
      <c r="U1290" s="38">
        <v>2</v>
      </c>
      <c r="V1290" s="38"/>
      <c r="W1290" s="38">
        <f>IF(Copyright!B$11=1,IF(CF1290&gt;0,CF1290-T1290-X1290-SUM(Z1290:AY1290),SUM(CN1290:CR1290)),SUM(CN1290:CR1290))</f>
        <v>4</v>
      </c>
      <c r="X1290" s="38">
        <v>2</v>
      </c>
      <c r="Y1290" s="38">
        <v>4</v>
      </c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>
        <v>0</v>
      </c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  <c r="BA1290" s="3">
        <f>IF(Q1290&gt;0,RANK(Q1290,(N1290:P1290,Q1290:AE1290)),0)</f>
        <v>4</v>
      </c>
      <c r="BB1290" s="3">
        <f>IF(R1290&gt;0,RANK(R1290,(N1290:P1290,Q1290:AE1290)),0)</f>
        <v>5</v>
      </c>
      <c r="BC1290" s="3">
        <f>IF(S1290&gt;0,RANK(S1290,(N1290:P1290,Q1290:AE1290)),0)</f>
        <v>6</v>
      </c>
      <c r="BD1290" s="3">
        <f>IF(T1290&gt;0,RANK(T1290,(N1290:P1290,Q1290:AE1290)),0)</f>
        <v>0</v>
      </c>
      <c r="BE1290" s="2">
        <f t="shared" ref="BE1290:BE1321" si="560">IF($C1290=0,"-",Q1290/$C1290)</f>
        <v>3.4726859890476828E-3</v>
      </c>
      <c r="BF1290" s="2">
        <f t="shared" ref="BF1290:BF1321" si="561">IF($C1290=0,"-",R1290/$C1290)</f>
        <v>1.6027781487912382E-3</v>
      </c>
      <c r="BG1290" s="2">
        <f t="shared" ref="BG1290:BG1321" si="562">IF($C1290=0,"-",S1290/$C1290)</f>
        <v>1.0685187658608254E-3</v>
      </c>
      <c r="BH1290" s="2">
        <f t="shared" ref="BH1290:BH1321" si="563">IF($C1290=0,"-",T1290/$C1290)</f>
        <v>0</v>
      </c>
      <c r="BJ1290" t="s">
        <v>295</v>
      </c>
      <c r="BK1290" t="s">
        <v>3046</v>
      </c>
      <c r="BL1290">
        <v>1</v>
      </c>
      <c r="BN1290">
        <v>0</v>
      </c>
      <c r="BO1290" s="60">
        <v>26</v>
      </c>
      <c r="BP1290" s="62">
        <v>1</v>
      </c>
      <c r="BQ1290" s="66">
        <f t="shared" ref="BQ1290:BQ1321" si="564">1000*BO1290+BP1290</f>
        <v>26001</v>
      </c>
      <c r="BR1290" s="66">
        <f t="shared" si="541"/>
        <v>26001</v>
      </c>
      <c r="BS1290" s="3" t="s">
        <v>3083</v>
      </c>
      <c r="BX1290" s="73"/>
      <c r="BY1290" s="73"/>
      <c r="CB1290" s="95"/>
      <c r="CD1290" s="38">
        <f t="shared" ref="CD1290:CD1353" si="565">C1290-CE1290</f>
        <v>0</v>
      </c>
      <c r="CE1290" s="38">
        <f>7483+4</f>
        <v>7487</v>
      </c>
      <c r="CF1290" s="38">
        <v>6</v>
      </c>
      <c r="CM1290" s="51"/>
    </row>
    <row r="1291" spans="1:91" ht="14" hidden="1" customHeight="1" outlineLevel="1" x14ac:dyDescent="0.2">
      <c r="A1291" t="s">
        <v>1987</v>
      </c>
      <c r="B1291" t="s">
        <v>3046</v>
      </c>
      <c r="C1291" s="1">
        <f t="shared" si="555"/>
        <v>5258</v>
      </c>
      <c r="D1291" s="3">
        <f>IF(N1291&gt;0, RANK(N1291,(N1291:P1291,Q1291:AE1291)),0)</f>
        <v>2</v>
      </c>
      <c r="E1291" s="3">
        <f>IF(O1291&gt;0,RANK(O1291,(N1291:P1291,Q1291:AE1291)),0)</f>
        <v>1</v>
      </c>
      <c r="F1291" s="3">
        <f>IF(P1291&gt;0,RANK(P1291,(N1291:P1291,Q1291:AE1291)),0)</f>
        <v>3</v>
      </c>
      <c r="G1291" s="1">
        <f t="shared" si="553"/>
        <v>1041</v>
      </c>
      <c r="H1291" s="2">
        <f t="shared" si="554"/>
        <v>0.19798402434385698</v>
      </c>
      <c r="I1291" s="2"/>
      <c r="J1291" s="2">
        <f t="shared" si="556"/>
        <v>0.39463674400912896</v>
      </c>
      <c r="K1291" s="2">
        <f t="shared" si="557"/>
        <v>0.59262076835298594</v>
      </c>
      <c r="L1291" s="2">
        <f t="shared" si="558"/>
        <v>5.3252187143400529E-3</v>
      </c>
      <c r="M1291" s="2">
        <f t="shared" si="559"/>
        <v>7.4172689235450498E-3</v>
      </c>
      <c r="N1291" s="38">
        <v>2075</v>
      </c>
      <c r="O1291" s="38">
        <v>3116</v>
      </c>
      <c r="P1291" s="38">
        <v>28</v>
      </c>
      <c r="Q1291" s="38">
        <v>23</v>
      </c>
      <c r="R1291" s="38">
        <v>9</v>
      </c>
      <c r="S1291" s="38">
        <v>6</v>
      </c>
      <c r="T1291" s="38">
        <v>0</v>
      </c>
      <c r="U1291" s="38">
        <v>0</v>
      </c>
      <c r="V1291" s="38"/>
      <c r="W1291" s="38">
        <f>IF(Copyright!B$11=1,IF(CF1291&gt;0,CF1291-T1291-X1291-SUM(Z1291:AY1291),SUM(CN1291:CR1291)),SUM(CN1291:CR1291))</f>
        <v>0</v>
      </c>
      <c r="X1291" s="38">
        <v>0</v>
      </c>
      <c r="Y1291" s="38">
        <v>1</v>
      </c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>
        <v>0</v>
      </c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  <c r="BA1291" s="3">
        <f>IF(Q1291&gt;0,RANK(Q1291,(N1291:P1291,Q1291:AE1291)),0)</f>
        <v>4</v>
      </c>
      <c r="BB1291" s="3">
        <f>IF(R1291&gt;0,RANK(R1291,(N1291:P1291,Q1291:AE1291)),0)</f>
        <v>5</v>
      </c>
      <c r="BC1291" s="3">
        <f>IF(S1291&gt;0,RANK(S1291,(N1291:P1291,Q1291:AE1291)),0)</f>
        <v>6</v>
      </c>
      <c r="BD1291" s="3">
        <f>IF(T1291&gt;0,RANK(T1291,(N1291:P1291,Q1291:AE1291)),0)</f>
        <v>0</v>
      </c>
      <c r="BE1291" s="2">
        <f t="shared" si="560"/>
        <v>4.374286801065044E-3</v>
      </c>
      <c r="BF1291" s="2">
        <f t="shared" si="561"/>
        <v>1.7116774438950171E-3</v>
      </c>
      <c r="BG1291" s="2">
        <f t="shared" si="562"/>
        <v>1.1411182959300114E-3</v>
      </c>
      <c r="BH1291" s="2">
        <f t="shared" si="563"/>
        <v>0</v>
      </c>
      <c r="BJ1291" t="s">
        <v>1987</v>
      </c>
      <c r="BK1291" t="s">
        <v>3046</v>
      </c>
      <c r="BL1291">
        <v>1</v>
      </c>
      <c r="BN1291">
        <v>0</v>
      </c>
      <c r="BO1291" s="60">
        <v>26</v>
      </c>
      <c r="BP1291" s="62">
        <v>3</v>
      </c>
      <c r="BQ1291" s="66">
        <f t="shared" si="564"/>
        <v>26003</v>
      </c>
      <c r="BR1291" s="66">
        <f t="shared" si="541"/>
        <v>26003</v>
      </c>
      <c r="BS1291" s="3" t="s">
        <v>3083</v>
      </c>
      <c r="BX1291" s="73"/>
      <c r="BY1291" s="73"/>
      <c r="CB1291" s="95"/>
      <c r="CD1291" s="38">
        <f t="shared" si="565"/>
        <v>-8</v>
      </c>
      <c r="CE1291" s="38">
        <v>5266</v>
      </c>
      <c r="CF1291" s="38">
        <v>0</v>
      </c>
      <c r="CM1291" s="51"/>
    </row>
    <row r="1292" spans="1:91" ht="14" hidden="1" customHeight="1" outlineLevel="1" x14ac:dyDescent="0.2">
      <c r="A1292" t="s">
        <v>1108</v>
      </c>
      <c r="B1292" t="s">
        <v>3046</v>
      </c>
      <c r="C1292" s="1">
        <f t="shared" si="555"/>
        <v>72024</v>
      </c>
      <c r="D1292" s="3">
        <f>IF(N1292&gt;0, RANK(N1292,(N1292:P1292,Q1292:AE1292)),0)</f>
        <v>2</v>
      </c>
      <c r="E1292" s="3">
        <f>IF(O1292&gt;0,RANK(O1292,(N1292:P1292,Q1292:AE1292)),0)</f>
        <v>1</v>
      </c>
      <c r="F1292" s="3">
        <f>IF(P1292&gt;0,RANK(P1292,(N1292:P1292,Q1292:AE1292)),0)</f>
        <v>3</v>
      </c>
      <c r="G1292" s="1">
        <f t="shared" si="553"/>
        <v>19569</v>
      </c>
      <c r="H1292" s="2">
        <f t="shared" si="554"/>
        <v>0.27170109963345551</v>
      </c>
      <c r="I1292" s="2"/>
      <c r="J1292" s="2">
        <f t="shared" si="556"/>
        <v>0.35595079417971787</v>
      </c>
      <c r="K1292" s="2">
        <f t="shared" si="557"/>
        <v>0.62765189381317343</v>
      </c>
      <c r="L1292" s="2">
        <f t="shared" si="558"/>
        <v>5.303787626346773E-3</v>
      </c>
      <c r="M1292" s="2">
        <f t="shared" si="559"/>
        <v>1.1093524380761926E-2</v>
      </c>
      <c r="N1292" s="38">
        <v>25637</v>
      </c>
      <c r="O1292" s="38">
        <v>45206</v>
      </c>
      <c r="P1292" s="38">
        <v>382</v>
      </c>
      <c r="Q1292" s="38">
        <v>367</v>
      </c>
      <c r="R1292" s="38">
        <v>160</v>
      </c>
      <c r="S1292" s="38">
        <v>89</v>
      </c>
      <c r="T1292" s="38">
        <v>0</v>
      </c>
      <c r="U1292" s="38">
        <v>27</v>
      </c>
      <c r="V1292" s="38"/>
      <c r="W1292" s="38">
        <f>IF(Copyright!B$11=1,IF(CF1292&gt;0,CF1292-T1292-X1292-SUM(Z1292:AY1292),SUM(CN1292:CR1292)),SUM(CN1292:CR1292))</f>
        <v>112</v>
      </c>
      <c r="X1292" s="38">
        <v>22</v>
      </c>
      <c r="Y1292" s="38">
        <v>22</v>
      </c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>
        <v>0</v>
      </c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  <c r="BA1292" s="3">
        <f>IF(Q1292&gt;0,RANK(Q1292,(N1292:P1292,Q1292:AE1292)),0)</f>
        <v>4</v>
      </c>
      <c r="BB1292" s="3">
        <f>IF(R1292&gt;0,RANK(R1292,(N1292:P1292,Q1292:AE1292)),0)</f>
        <v>5</v>
      </c>
      <c r="BC1292" s="3">
        <f>IF(S1292&gt;0,RANK(S1292,(N1292:P1292,Q1292:AE1292)),0)</f>
        <v>7</v>
      </c>
      <c r="BD1292" s="3">
        <f>IF(T1292&gt;0,RANK(T1292,(N1292:P1292,Q1292:AE1292)),0)</f>
        <v>0</v>
      </c>
      <c r="BE1292" s="2">
        <f t="shared" si="560"/>
        <v>5.09552371431745E-3</v>
      </c>
      <c r="BF1292" s="2">
        <f t="shared" si="561"/>
        <v>2.2214817283127846E-3</v>
      </c>
      <c r="BG1292" s="2">
        <f t="shared" si="562"/>
        <v>1.2356992113739865E-3</v>
      </c>
      <c r="BH1292" s="2">
        <f t="shared" si="563"/>
        <v>0</v>
      </c>
      <c r="BJ1292" t="s">
        <v>1108</v>
      </c>
      <c r="BK1292" t="s">
        <v>3046</v>
      </c>
      <c r="BL1292">
        <v>4</v>
      </c>
      <c r="BN1292">
        <v>0</v>
      </c>
      <c r="BO1292" s="60">
        <v>26</v>
      </c>
      <c r="BP1292" s="62">
        <v>5</v>
      </c>
      <c r="BQ1292" s="66">
        <f t="shared" si="564"/>
        <v>26005</v>
      </c>
      <c r="BR1292" s="66">
        <f t="shared" si="541"/>
        <v>26005</v>
      </c>
      <c r="BS1292" s="3" t="s">
        <v>3083</v>
      </c>
      <c r="BX1292" s="73"/>
      <c r="BY1292" s="73"/>
      <c r="CB1292" s="95"/>
      <c r="CD1292" s="38">
        <f t="shared" si="565"/>
        <v>4318</v>
      </c>
      <c r="CE1292" s="1">
        <f>67572+134</f>
        <v>67706</v>
      </c>
      <c r="CF1292" s="1">
        <v>134</v>
      </c>
    </row>
    <row r="1293" spans="1:91" ht="14" hidden="1" customHeight="1" outlineLevel="1" x14ac:dyDescent="0.2">
      <c r="A1293" t="s">
        <v>357</v>
      </c>
      <c r="B1293" t="s">
        <v>3046</v>
      </c>
      <c r="C1293" s="1">
        <f t="shared" si="555"/>
        <v>17241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>IF(P1293&gt;0,RANK(P1293,(N1293:P1293,Q1293:AE1293)),0)</f>
        <v>4</v>
      </c>
      <c r="G1293" s="1">
        <f t="shared" si="553"/>
        <v>4929</v>
      </c>
      <c r="H1293" s="2">
        <f t="shared" si="554"/>
        <v>0.28588828954236994</v>
      </c>
      <c r="I1293" s="2"/>
      <c r="J1293" s="2">
        <f t="shared" si="556"/>
        <v>0.35021170465750245</v>
      </c>
      <c r="K1293" s="2">
        <f t="shared" si="557"/>
        <v>0.6360999941998724</v>
      </c>
      <c r="L1293" s="2">
        <f t="shared" si="558"/>
        <v>4.2340931500493015E-3</v>
      </c>
      <c r="M1293" s="2">
        <f t="shared" si="559"/>
        <v>9.4542079925759026E-3</v>
      </c>
      <c r="N1293" s="38">
        <v>6038</v>
      </c>
      <c r="O1293" s="38">
        <v>10967</v>
      </c>
      <c r="P1293" s="38">
        <v>73</v>
      </c>
      <c r="Q1293" s="38">
        <v>76</v>
      </c>
      <c r="R1293" s="38">
        <v>22</v>
      </c>
      <c r="S1293" s="38">
        <v>25</v>
      </c>
      <c r="T1293" s="38">
        <v>2</v>
      </c>
      <c r="U1293" s="38">
        <v>5</v>
      </c>
      <c r="V1293" s="38"/>
      <c r="W1293" s="38">
        <f>IF(Copyright!B$11=1,IF(CF1293&gt;0,CF1293-T1293-X1293-SUM(Z1293:AY1293),SUM(CN1293:CR1293)),SUM(CN1293:CR1293))</f>
        <v>28</v>
      </c>
      <c r="X1293" s="38">
        <v>1</v>
      </c>
      <c r="Y1293" s="38">
        <v>4</v>
      </c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>
        <v>0</v>
      </c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  <c r="BA1293" s="3">
        <f>IF(Q1293&gt;0,RANK(Q1293,(N1293:P1293,Q1293:AE1293)),0)</f>
        <v>3</v>
      </c>
      <c r="BB1293" s="3">
        <f>IF(R1293&gt;0,RANK(R1293,(N1293:P1293,Q1293:AE1293)),0)</f>
        <v>7</v>
      </c>
      <c r="BC1293" s="3">
        <f>IF(S1293&gt;0,RANK(S1293,(N1293:P1293,Q1293:AE1293)),0)</f>
        <v>6</v>
      </c>
      <c r="BD1293" s="3">
        <f>IF(T1293&gt;0,RANK(T1293,(N1293:P1293,Q1293:AE1293)),0)</f>
        <v>10</v>
      </c>
      <c r="BE1293" s="2">
        <f t="shared" si="560"/>
        <v>4.4080969781335189E-3</v>
      </c>
      <c r="BF1293" s="2">
        <f t="shared" si="561"/>
        <v>1.2760280726175975E-3</v>
      </c>
      <c r="BG1293" s="2">
        <f t="shared" si="562"/>
        <v>1.4500319007018155E-3</v>
      </c>
      <c r="BH1293" s="2">
        <f t="shared" si="563"/>
        <v>1.1600255205614524E-4</v>
      </c>
      <c r="BJ1293" t="s">
        <v>357</v>
      </c>
      <c r="BK1293" t="s">
        <v>3046</v>
      </c>
      <c r="BL1293">
        <v>1</v>
      </c>
      <c r="BN1293">
        <v>0</v>
      </c>
      <c r="BO1293" s="60">
        <v>26</v>
      </c>
      <c r="BP1293" s="62">
        <v>7</v>
      </c>
      <c r="BQ1293" s="66">
        <f t="shared" si="564"/>
        <v>26007</v>
      </c>
      <c r="BR1293" s="66">
        <f t="shared" si="541"/>
        <v>26007</v>
      </c>
      <c r="BS1293" s="3" t="s">
        <v>3083</v>
      </c>
      <c r="BX1293" s="73"/>
      <c r="BY1293" s="73"/>
      <c r="CB1293" s="95"/>
      <c r="CD1293" s="38">
        <f t="shared" si="565"/>
        <v>0</v>
      </c>
      <c r="CE1293" s="1">
        <v>17241</v>
      </c>
      <c r="CF1293" s="38">
        <v>31</v>
      </c>
    </row>
    <row r="1294" spans="1:91" ht="14" hidden="1" customHeight="1" outlineLevel="1" x14ac:dyDescent="0.2">
      <c r="A1294" t="s">
        <v>712</v>
      </c>
      <c r="B1294" t="s">
        <v>3046</v>
      </c>
      <c r="C1294" s="1">
        <f t="shared" si="555"/>
        <v>16912</v>
      </c>
      <c r="D1294" s="3">
        <f>IF(N1294&gt;0, RANK(N1294,(N1294:P1294,Q1294:AE1294)),0)</f>
        <v>2</v>
      </c>
      <c r="E1294" s="3">
        <f>IF(O1294&gt;0,RANK(O1294,(N1294:P1294,Q1294:AE1294)),0)</f>
        <v>1</v>
      </c>
      <c r="F1294" s="3">
        <f>IF(P1294&gt;0,RANK(P1294,(N1294:P1294,Q1294:AE1294)),0)</f>
        <v>3</v>
      </c>
      <c r="G1294" s="1">
        <f t="shared" si="553"/>
        <v>4011</v>
      </c>
      <c r="H1294" s="2">
        <f t="shared" si="554"/>
        <v>0.23716887417218543</v>
      </c>
      <c r="I1294" s="2"/>
      <c r="J1294" s="2">
        <f t="shared" si="556"/>
        <v>0.37429044465468309</v>
      </c>
      <c r="K1294" s="2">
        <f t="shared" si="557"/>
        <v>0.61145931882686855</v>
      </c>
      <c r="L1294" s="2">
        <f t="shared" si="558"/>
        <v>4.7894985808893094E-3</v>
      </c>
      <c r="M1294" s="2">
        <f t="shared" si="559"/>
        <v>9.4607379375590585E-3</v>
      </c>
      <c r="N1294" s="38">
        <v>6330</v>
      </c>
      <c r="O1294" s="38">
        <v>10341</v>
      </c>
      <c r="P1294" s="38">
        <v>81</v>
      </c>
      <c r="Q1294" s="38">
        <v>70</v>
      </c>
      <c r="R1294" s="38">
        <v>29</v>
      </c>
      <c r="S1294" s="38">
        <v>16</v>
      </c>
      <c r="T1294" s="38">
        <v>1</v>
      </c>
      <c r="U1294" s="38">
        <v>6</v>
      </c>
      <c r="V1294" s="38"/>
      <c r="W1294" s="38">
        <f>IF(Copyright!B$11=1,IF(CF1294&gt;0,CF1294-T1294-X1294-SUM(Z1294:AY1294),SUM(CN1294:CR1294)),SUM(CN1294:CR1294))</f>
        <v>29</v>
      </c>
      <c r="X1294" s="38">
        <v>0</v>
      </c>
      <c r="Y1294" s="38">
        <v>9</v>
      </c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>
        <v>0</v>
      </c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  <c r="BA1294" s="3">
        <f>IF(Q1294&gt;0,RANK(Q1294,(N1294:P1294,Q1294:AE1294)),0)</f>
        <v>4</v>
      </c>
      <c r="BB1294" s="3">
        <f>IF(R1294&gt;0,RANK(R1294,(N1294:P1294,Q1294:AE1294)),0)</f>
        <v>5</v>
      </c>
      <c r="BC1294" s="3">
        <f>IF(S1294&gt;0,RANK(S1294,(N1294:P1294,Q1294:AE1294)),0)</f>
        <v>7</v>
      </c>
      <c r="BD1294" s="3">
        <f>IF(T1294&gt;0,RANK(T1294,(N1294:P1294,Q1294:AE1294)),0)</f>
        <v>10</v>
      </c>
      <c r="BE1294" s="2">
        <f t="shared" si="560"/>
        <v>4.1390728476821195E-3</v>
      </c>
      <c r="BF1294" s="2">
        <f t="shared" si="561"/>
        <v>1.7147587511825923E-3</v>
      </c>
      <c r="BG1294" s="2">
        <f t="shared" si="562"/>
        <v>9.4607379375591296E-4</v>
      </c>
      <c r="BH1294" s="2">
        <f t="shared" si="563"/>
        <v>5.912961210974456E-5</v>
      </c>
      <c r="BJ1294" t="s">
        <v>712</v>
      </c>
      <c r="BK1294" t="s">
        <v>3046</v>
      </c>
      <c r="BL1294">
        <v>1</v>
      </c>
      <c r="BN1294">
        <v>0</v>
      </c>
      <c r="BO1294" s="60">
        <v>26</v>
      </c>
      <c r="BP1294" s="62">
        <v>9</v>
      </c>
      <c r="BQ1294" s="66">
        <f t="shared" si="564"/>
        <v>26009</v>
      </c>
      <c r="BR1294" s="66">
        <f t="shared" si="541"/>
        <v>26009</v>
      </c>
      <c r="BS1294" s="3" t="s">
        <v>3083</v>
      </c>
      <c r="BX1294" s="73"/>
      <c r="BY1294" s="73"/>
      <c r="CB1294" s="95"/>
      <c r="CD1294" s="38">
        <f t="shared" si="565"/>
        <v>3</v>
      </c>
      <c r="CE1294" s="1">
        <f>16879+30</f>
        <v>16909</v>
      </c>
      <c r="CF1294" s="38">
        <v>30</v>
      </c>
      <c r="CM1294" s="51"/>
    </row>
    <row r="1295" spans="1:91" ht="14" hidden="1" customHeight="1" outlineLevel="1" x14ac:dyDescent="0.2">
      <c r="A1295" t="s">
        <v>1129</v>
      </c>
      <c r="B1295" t="s">
        <v>3046</v>
      </c>
      <c r="C1295" s="1">
        <f t="shared" si="555"/>
        <v>9163</v>
      </c>
      <c r="D1295" s="3">
        <f>IF(N1295&gt;0, RANK(N1295,(N1295:P1295,Q1295:AE1295)),0)</f>
        <v>2</v>
      </c>
      <c r="E1295" s="3">
        <f>IF(O1295&gt;0,RANK(O1295,(N1295:P1295,Q1295:AE1295)),0)</f>
        <v>1</v>
      </c>
      <c r="F1295" s="3">
        <f>IF(P1295&gt;0,RANK(P1295,(N1295:P1295,Q1295:AE1295)),0)</f>
        <v>3</v>
      </c>
      <c r="G1295" s="1">
        <f t="shared" si="553"/>
        <v>3717</v>
      </c>
      <c r="H1295" s="2">
        <f t="shared" si="554"/>
        <v>0.40565317035905274</v>
      </c>
      <c r="I1295" s="2"/>
      <c r="J1295" s="2">
        <f t="shared" si="556"/>
        <v>0.29051620648259302</v>
      </c>
      <c r="K1295" s="2">
        <f t="shared" si="557"/>
        <v>0.6961693768416457</v>
      </c>
      <c r="L1295" s="2">
        <f t="shared" si="558"/>
        <v>4.6927862053912474E-3</v>
      </c>
      <c r="M1295" s="2">
        <f t="shared" si="559"/>
        <v>8.6216304703700293E-3</v>
      </c>
      <c r="N1295" s="38">
        <v>2662</v>
      </c>
      <c r="O1295" s="38">
        <v>6379</v>
      </c>
      <c r="P1295" s="38">
        <v>43</v>
      </c>
      <c r="Q1295" s="38">
        <v>42</v>
      </c>
      <c r="R1295" s="38">
        <v>13</v>
      </c>
      <c r="S1295" s="38">
        <v>14</v>
      </c>
      <c r="T1295" s="38">
        <v>0</v>
      </c>
      <c r="U1295" s="38">
        <v>1</v>
      </c>
      <c r="V1295" s="38"/>
      <c r="W1295" s="38">
        <f>IF(Copyright!B$11=1,IF(CF1295&gt;0,CF1295-T1295-X1295-SUM(Z1295:AY1295),SUM(CN1295:CR1295)),SUM(CN1295:CR1295))</f>
        <v>5</v>
      </c>
      <c r="X1295" s="38">
        <v>0</v>
      </c>
      <c r="Y1295" s="38">
        <v>4</v>
      </c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>
        <v>0</v>
      </c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  <c r="BA1295" s="3">
        <f>IF(Q1295&gt;0,RANK(Q1295,(N1295:P1295,Q1295:AE1295)),0)</f>
        <v>4</v>
      </c>
      <c r="BB1295" s="3">
        <f>IF(R1295&gt;0,RANK(R1295,(N1295:P1295,Q1295:AE1295)),0)</f>
        <v>6</v>
      </c>
      <c r="BC1295" s="3">
        <f>IF(S1295&gt;0,RANK(S1295,(N1295:P1295,Q1295:AE1295)),0)</f>
        <v>5</v>
      </c>
      <c r="BD1295" s="3">
        <f>IF(T1295&gt;0,RANK(T1295,(N1295:P1295,Q1295:AE1295)),0)</f>
        <v>0</v>
      </c>
      <c r="BE1295" s="2">
        <f t="shared" si="560"/>
        <v>4.5836516424751722E-3</v>
      </c>
      <c r="BF1295" s="2">
        <f t="shared" si="561"/>
        <v>1.4187493179089819E-3</v>
      </c>
      <c r="BG1295" s="2">
        <f t="shared" si="562"/>
        <v>1.5278838808250573E-3</v>
      </c>
      <c r="BH1295" s="2">
        <f t="shared" si="563"/>
        <v>0</v>
      </c>
      <c r="BJ1295" t="s">
        <v>1129</v>
      </c>
      <c r="BK1295" t="s">
        <v>3046</v>
      </c>
      <c r="BL1295">
        <v>1</v>
      </c>
      <c r="BN1295">
        <v>0</v>
      </c>
      <c r="BO1295" s="60">
        <v>26</v>
      </c>
      <c r="BP1295" s="62">
        <v>11</v>
      </c>
      <c r="BQ1295" s="66">
        <f t="shared" si="564"/>
        <v>26011</v>
      </c>
      <c r="BR1295" s="66">
        <f t="shared" si="541"/>
        <v>26011</v>
      </c>
      <c r="BS1295" s="3" t="s">
        <v>3083</v>
      </c>
      <c r="BX1295" s="73"/>
      <c r="BY1295" s="73"/>
      <c r="CB1295" s="95"/>
      <c r="CD1295" s="38">
        <f t="shared" si="565"/>
        <v>0</v>
      </c>
      <c r="CE1295" s="38">
        <f>9158+5</f>
        <v>9163</v>
      </c>
      <c r="CF1295" s="38">
        <v>5</v>
      </c>
      <c r="CM1295" s="51"/>
    </row>
    <row r="1296" spans="1:91" ht="14" hidden="1" customHeight="1" outlineLevel="1" x14ac:dyDescent="0.2">
      <c r="A1296" t="s">
        <v>870</v>
      </c>
      <c r="B1296" t="s">
        <v>3046</v>
      </c>
      <c r="C1296" s="1">
        <f t="shared" si="555"/>
        <v>4336</v>
      </c>
      <c r="D1296" s="3">
        <f>IF(N1296&gt;0, RANK(N1296,(N1296:P1296,Q1296:AE1296)),0)</f>
        <v>2</v>
      </c>
      <c r="E1296" s="3">
        <f>IF(O1296&gt;0,RANK(O1296,(N1296:P1296,Q1296:AE1296)),0)</f>
        <v>1</v>
      </c>
      <c r="F1296" s="3">
        <f>IF(P1296&gt;0,RANK(P1296,(N1296:P1296,Q1296:AE1296)),0)</f>
        <v>3</v>
      </c>
      <c r="G1296" s="1">
        <f t="shared" si="553"/>
        <v>1291</v>
      </c>
      <c r="H1296" s="2">
        <f t="shared" si="554"/>
        <v>0.29773985239852396</v>
      </c>
      <c r="I1296" s="2"/>
      <c r="J1296" s="2">
        <f t="shared" si="556"/>
        <v>0.34317343173431736</v>
      </c>
      <c r="K1296" s="2">
        <f t="shared" si="557"/>
        <v>0.64091328413284132</v>
      </c>
      <c r="L1296" s="2">
        <f t="shared" si="558"/>
        <v>6.6881918819188188E-3</v>
      </c>
      <c r="M1296" s="2">
        <f t="shared" si="559"/>
        <v>9.2250922509225022E-3</v>
      </c>
      <c r="N1296" s="38">
        <v>1488</v>
      </c>
      <c r="O1296" s="38">
        <v>2779</v>
      </c>
      <c r="P1296" s="38">
        <v>29</v>
      </c>
      <c r="Q1296" s="38">
        <v>13</v>
      </c>
      <c r="R1296" s="38">
        <v>9</v>
      </c>
      <c r="S1296" s="38">
        <v>11</v>
      </c>
      <c r="T1296" s="38">
        <v>0</v>
      </c>
      <c r="U1296" s="38">
        <v>2</v>
      </c>
      <c r="V1296" s="38"/>
      <c r="W1296" s="38">
        <f>IF(Copyright!B$11=1,IF(CF1296&gt;0,CF1296-T1296-X1296-SUM(Z1296:AY1296),SUM(CN1296:CR1296)),SUM(CN1296:CR1296))</f>
        <v>4</v>
      </c>
      <c r="X1296" s="38">
        <v>0</v>
      </c>
      <c r="Y1296" s="38">
        <v>1</v>
      </c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>
        <v>0</v>
      </c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  <c r="BA1296" s="3">
        <f>IF(Q1296&gt;0,RANK(Q1296,(N1296:P1296,Q1296:AE1296)),0)</f>
        <v>4</v>
      </c>
      <c r="BB1296" s="3">
        <f>IF(R1296&gt;0,RANK(R1296,(N1296:P1296,Q1296:AE1296)),0)</f>
        <v>6</v>
      </c>
      <c r="BC1296" s="3">
        <f>IF(S1296&gt;0,RANK(S1296,(N1296:P1296,Q1296:AE1296)),0)</f>
        <v>5</v>
      </c>
      <c r="BD1296" s="3">
        <f>IF(T1296&gt;0,RANK(T1296,(N1296:P1296,Q1296:AE1296)),0)</f>
        <v>0</v>
      </c>
      <c r="BE1296" s="2">
        <f t="shared" si="560"/>
        <v>2.9981549815498157E-3</v>
      </c>
      <c r="BF1296" s="2">
        <f t="shared" si="561"/>
        <v>2.0756457564575647E-3</v>
      </c>
      <c r="BG1296" s="2">
        <f t="shared" si="562"/>
        <v>2.5369003690036899E-3</v>
      </c>
      <c r="BH1296" s="2">
        <f t="shared" si="563"/>
        <v>0</v>
      </c>
      <c r="BJ1296" t="s">
        <v>870</v>
      </c>
      <c r="BK1296" t="s">
        <v>3046</v>
      </c>
      <c r="BL1296">
        <v>1</v>
      </c>
      <c r="BN1296">
        <v>0</v>
      </c>
      <c r="BO1296" s="60">
        <v>26</v>
      </c>
      <c r="BP1296" s="62">
        <v>13</v>
      </c>
      <c r="BQ1296" s="66">
        <f t="shared" si="564"/>
        <v>26013</v>
      </c>
      <c r="BR1296" s="66">
        <f t="shared" si="541"/>
        <v>26013</v>
      </c>
      <c r="BS1296" s="3" t="s">
        <v>3083</v>
      </c>
      <c r="BX1296" s="73"/>
      <c r="BY1296" s="73"/>
      <c r="CB1296" s="95"/>
      <c r="CD1296" s="38">
        <f t="shared" si="565"/>
        <v>0</v>
      </c>
      <c r="CE1296" s="1">
        <f>4332+4</f>
        <v>4336</v>
      </c>
      <c r="CF1296" s="38">
        <v>4</v>
      </c>
      <c r="CM1296" s="51"/>
    </row>
    <row r="1297" spans="1:91" ht="14" hidden="1" customHeight="1" outlineLevel="1" x14ac:dyDescent="0.2">
      <c r="A1297" t="s">
        <v>1309</v>
      </c>
      <c r="B1297" t="s">
        <v>3046</v>
      </c>
      <c r="C1297" s="1">
        <f t="shared" si="555"/>
        <v>38683</v>
      </c>
      <c r="D1297" s="3">
        <f>IF(N1297&gt;0, RANK(N1297,(N1297:P1297,Q1297:AE1297)),0)</f>
        <v>2</v>
      </c>
      <c r="E1297" s="3">
        <f>IF(O1297&gt;0,RANK(O1297,(N1297:P1297,Q1297:AE1297)),0)</f>
        <v>1</v>
      </c>
      <c r="F1297" s="3">
        <f>IF(P1297&gt;0,RANK(P1297,(N1297:P1297,Q1297:AE1297)),0)</f>
        <v>3</v>
      </c>
      <c r="G1297" s="1">
        <f t="shared" si="553"/>
        <v>13259</v>
      </c>
      <c r="H1297" s="2">
        <f t="shared" si="554"/>
        <v>0.34276038569914435</v>
      </c>
      <c r="I1297" s="2"/>
      <c r="J1297" s="2">
        <f t="shared" si="556"/>
        <v>0.32032158829459967</v>
      </c>
      <c r="K1297" s="2">
        <f t="shared" si="557"/>
        <v>0.66308197399374402</v>
      </c>
      <c r="L1297" s="2">
        <f t="shared" si="558"/>
        <v>6.3076803763927308E-3</v>
      </c>
      <c r="M1297" s="2">
        <f t="shared" si="559"/>
        <v>1.0288757335263578E-2</v>
      </c>
      <c r="N1297" s="38">
        <v>12391</v>
      </c>
      <c r="O1297" s="38">
        <v>25650</v>
      </c>
      <c r="P1297" s="38">
        <v>244</v>
      </c>
      <c r="Q1297" s="38">
        <v>178</v>
      </c>
      <c r="R1297" s="38">
        <v>68</v>
      </c>
      <c r="S1297" s="38">
        <v>66</v>
      </c>
      <c r="T1297" s="38">
        <v>0</v>
      </c>
      <c r="U1297" s="38">
        <v>11</v>
      </c>
      <c r="V1297" s="38"/>
      <c r="W1297" s="38">
        <f>IF(Copyright!B$11=1,IF(CF1297&gt;0,CF1297-T1297-X1297-SUM(Z1297:AY1297),SUM(CN1297:CR1297)),SUM(CN1297:CR1297))</f>
        <v>58</v>
      </c>
      <c r="X1297" s="38">
        <v>4</v>
      </c>
      <c r="Y1297" s="38">
        <v>13</v>
      </c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>
        <v>0</v>
      </c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  <c r="BA1297" s="3">
        <f>IF(Q1297&gt;0,RANK(Q1297,(N1297:P1297,Q1297:AE1297)),0)</f>
        <v>4</v>
      </c>
      <c r="BB1297" s="3">
        <f>IF(R1297&gt;0,RANK(R1297,(N1297:P1297,Q1297:AE1297)),0)</f>
        <v>5</v>
      </c>
      <c r="BC1297" s="3">
        <f>IF(S1297&gt;0,RANK(S1297,(N1297:P1297,Q1297:AE1297)),0)</f>
        <v>6</v>
      </c>
      <c r="BD1297" s="3">
        <f>IF(T1297&gt;0,RANK(T1297,(N1297:P1297,Q1297:AE1297)),0)</f>
        <v>0</v>
      </c>
      <c r="BE1297" s="2">
        <f t="shared" si="560"/>
        <v>4.601504536876664E-3</v>
      </c>
      <c r="BF1297" s="2">
        <f t="shared" si="561"/>
        <v>1.7578781376832201E-3</v>
      </c>
      <c r="BG1297" s="2">
        <f t="shared" si="562"/>
        <v>1.7061758395160666E-3</v>
      </c>
      <c r="BH1297" s="2">
        <f t="shared" si="563"/>
        <v>0</v>
      </c>
      <c r="BJ1297" t="s">
        <v>1309</v>
      </c>
      <c r="BK1297" t="s">
        <v>3046</v>
      </c>
      <c r="BL1297">
        <v>2</v>
      </c>
      <c r="BN1297">
        <v>0</v>
      </c>
      <c r="BO1297" s="60">
        <v>26</v>
      </c>
      <c r="BP1297" s="62">
        <v>15</v>
      </c>
      <c r="BQ1297" s="66">
        <f t="shared" si="564"/>
        <v>26015</v>
      </c>
      <c r="BR1297" s="66">
        <f t="shared" si="541"/>
        <v>26015</v>
      </c>
      <c r="BS1297" s="3" t="s">
        <v>3083</v>
      </c>
      <c r="BX1297" s="73"/>
      <c r="BY1297" s="73"/>
      <c r="CB1297" s="95"/>
      <c r="CD1297" s="38">
        <f t="shared" si="565"/>
        <v>0</v>
      </c>
      <c r="CE1297" s="1">
        <f>38625+58</f>
        <v>38683</v>
      </c>
      <c r="CF1297" s="38">
        <v>62</v>
      </c>
      <c r="CM1297" s="51"/>
    </row>
    <row r="1298" spans="1:91" ht="14" hidden="1" customHeight="1" outlineLevel="1" x14ac:dyDescent="0.2">
      <c r="A1298" t="s">
        <v>3032</v>
      </c>
      <c r="B1298" t="s">
        <v>3046</v>
      </c>
      <c r="C1298" s="1">
        <f t="shared" si="555"/>
        <v>61338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>IF(P1298&gt;0,RANK(P1298,(N1298:P1298,Q1298:AE1298)),0)</f>
        <v>3</v>
      </c>
      <c r="G1298" s="1">
        <f t="shared" si="553"/>
        <v>9025</v>
      </c>
      <c r="H1298" s="2">
        <f t="shared" si="554"/>
        <v>0.14713554403469301</v>
      </c>
      <c r="I1298" s="2"/>
      <c r="J1298" s="2">
        <f t="shared" si="556"/>
        <v>0.42008216766115619</v>
      </c>
      <c r="K1298" s="2">
        <f t="shared" si="557"/>
        <v>0.56721771169584922</v>
      </c>
      <c r="L1298" s="2">
        <f t="shared" si="558"/>
        <v>4.6952949232123642E-3</v>
      </c>
      <c r="M1298" s="2">
        <f t="shared" si="559"/>
        <v>8.0048257197822756E-3</v>
      </c>
      <c r="N1298" s="38">
        <v>25767</v>
      </c>
      <c r="O1298" s="38">
        <v>34792</v>
      </c>
      <c r="P1298" s="38">
        <v>288</v>
      </c>
      <c r="Q1298" s="38">
        <v>195</v>
      </c>
      <c r="R1298" s="38">
        <v>136</v>
      </c>
      <c r="S1298" s="38">
        <v>66</v>
      </c>
      <c r="T1298" s="38">
        <v>3</v>
      </c>
      <c r="U1298" s="38">
        <v>34</v>
      </c>
      <c r="V1298" s="38"/>
      <c r="W1298" s="38">
        <f>IF(Copyright!B$11=1,IF(CF1298&gt;0,CF1298-T1298-X1298-SUM(Z1298:AY1298),SUM(CN1298:CR1298)),SUM(CN1298:CR1298))</f>
        <v>0</v>
      </c>
      <c r="X1298" s="38">
        <v>4</v>
      </c>
      <c r="Y1298" s="38">
        <v>53</v>
      </c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>
        <v>0</v>
      </c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  <c r="BA1298" s="3">
        <f>IF(Q1298&gt;0,RANK(Q1298,(N1298:P1298,Q1298:AE1298)),0)</f>
        <v>4</v>
      </c>
      <c r="BB1298" s="3">
        <f>IF(R1298&gt;0,RANK(R1298,(N1298:P1298,Q1298:AE1298)),0)</f>
        <v>5</v>
      </c>
      <c r="BC1298" s="3">
        <f>IF(S1298&gt;0,RANK(S1298,(N1298:P1298,Q1298:AE1298)),0)</f>
        <v>6</v>
      </c>
      <c r="BD1298" s="3">
        <f>IF(T1298&gt;0,RANK(T1298,(N1298:P1298,Q1298:AE1298)),0)</f>
        <v>10</v>
      </c>
      <c r="BE1298" s="2">
        <f t="shared" si="560"/>
        <v>3.179105937591705E-3</v>
      </c>
      <c r="BF1298" s="2">
        <f t="shared" si="561"/>
        <v>2.2172226026280608E-3</v>
      </c>
      <c r="BG1298" s="2">
        <f t="shared" si="562"/>
        <v>1.0760050865695002E-3</v>
      </c>
      <c r="BH1298" s="2">
        <f t="shared" si="563"/>
        <v>4.8909322116795458E-5</v>
      </c>
      <c r="BJ1298" t="s">
        <v>3032</v>
      </c>
      <c r="BK1298" t="s">
        <v>3046</v>
      </c>
      <c r="BL1298">
        <v>8</v>
      </c>
      <c r="BN1298">
        <v>0</v>
      </c>
      <c r="BO1298" s="60">
        <v>26</v>
      </c>
      <c r="BP1298" s="62">
        <v>17</v>
      </c>
      <c r="BQ1298" s="66">
        <f t="shared" si="564"/>
        <v>26017</v>
      </c>
      <c r="BR1298" s="66">
        <f t="shared" si="541"/>
        <v>26017</v>
      </c>
      <c r="BS1298" s="3" t="s">
        <v>3083</v>
      </c>
      <c r="BX1298" s="73"/>
      <c r="BY1298" s="73"/>
      <c r="CB1298" s="95"/>
      <c r="CD1298" s="38">
        <f t="shared" si="565"/>
        <v>0</v>
      </c>
      <c r="CE1298" s="38">
        <f>25767+34792+195+66+136+288+53+34+7</f>
        <v>61338</v>
      </c>
      <c r="CF1298" s="38">
        <v>7</v>
      </c>
      <c r="CM1298" s="51"/>
    </row>
    <row r="1299" spans="1:91" ht="14" hidden="1" customHeight="1" outlineLevel="1" x14ac:dyDescent="0.2">
      <c r="A1299" t="s">
        <v>1109</v>
      </c>
      <c r="B1299" t="s">
        <v>3046</v>
      </c>
      <c r="C1299" s="1">
        <f t="shared" si="555"/>
        <v>12871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>IF(P1299&gt;0,RANK(P1299,(N1299:P1299,Q1299:AE1299)),0)</f>
        <v>3</v>
      </c>
      <c r="G1299" s="1">
        <f t="shared" si="553"/>
        <v>1115</v>
      </c>
      <c r="H1299" s="2">
        <f t="shared" si="554"/>
        <v>8.6628855566778032E-2</v>
      </c>
      <c r="I1299" s="2"/>
      <c r="J1299" s="2">
        <f t="shared" si="556"/>
        <v>0.44907155621163858</v>
      </c>
      <c r="K1299" s="2">
        <f t="shared" si="557"/>
        <v>0.53570041177841654</v>
      </c>
      <c r="L1299" s="2">
        <f t="shared" si="558"/>
        <v>4.5062543702897992E-3</v>
      </c>
      <c r="M1299" s="2">
        <f t="shared" si="559"/>
        <v>1.0721777639655136E-2</v>
      </c>
      <c r="N1299" s="38">
        <v>5780</v>
      </c>
      <c r="O1299" s="38">
        <v>6895</v>
      </c>
      <c r="P1299" s="38">
        <v>58</v>
      </c>
      <c r="Q1299" s="38">
        <v>54</v>
      </c>
      <c r="R1299" s="38">
        <v>36</v>
      </c>
      <c r="S1299" s="38">
        <v>13</v>
      </c>
      <c r="T1299" s="38">
        <v>0</v>
      </c>
      <c r="U1299" s="38">
        <v>5</v>
      </c>
      <c r="V1299" s="38"/>
      <c r="W1299" s="38">
        <f>IF(Copyright!B$11=1,IF(CF1299&gt;0,CF1299-T1299-X1299-SUM(Z1299:AY1299),SUM(CN1299:CR1299)),SUM(CN1299:CR1299))</f>
        <v>25</v>
      </c>
      <c r="X1299" s="38">
        <v>1</v>
      </c>
      <c r="Y1299" s="38">
        <v>4</v>
      </c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>
        <v>0</v>
      </c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  <c r="BA1299" s="3">
        <f>IF(Q1299&gt;0,RANK(Q1299,(N1299:P1299,Q1299:AE1299)),0)</f>
        <v>4</v>
      </c>
      <c r="BB1299" s="3">
        <f>IF(R1299&gt;0,RANK(R1299,(N1299:P1299,Q1299:AE1299)),0)</f>
        <v>5</v>
      </c>
      <c r="BC1299" s="3">
        <f>IF(S1299&gt;0,RANK(S1299,(N1299:P1299,Q1299:AE1299)),0)</f>
        <v>7</v>
      </c>
      <c r="BD1299" s="3">
        <f>IF(T1299&gt;0,RANK(T1299,(N1299:P1299,Q1299:AE1299)),0)</f>
        <v>0</v>
      </c>
      <c r="BE1299" s="2">
        <f t="shared" si="560"/>
        <v>4.1954782068215372E-3</v>
      </c>
      <c r="BF1299" s="2">
        <f t="shared" si="561"/>
        <v>2.796985471214358E-3</v>
      </c>
      <c r="BG1299" s="2">
        <f t="shared" si="562"/>
        <v>1.0100225312718513E-3</v>
      </c>
      <c r="BH1299" s="2">
        <f t="shared" si="563"/>
        <v>0</v>
      </c>
      <c r="BJ1299" t="s">
        <v>1109</v>
      </c>
      <c r="BK1299" t="s">
        <v>3046</v>
      </c>
      <c r="BL1299">
        <v>1</v>
      </c>
      <c r="BN1299">
        <v>0</v>
      </c>
      <c r="BO1299" s="60">
        <v>26</v>
      </c>
      <c r="BP1299" s="62">
        <v>19</v>
      </c>
      <c r="BQ1299" s="66">
        <f t="shared" si="564"/>
        <v>26019</v>
      </c>
      <c r="BR1299" s="66">
        <f t="shared" si="541"/>
        <v>26019</v>
      </c>
      <c r="BS1299" s="3" t="s">
        <v>3083</v>
      </c>
      <c r="BX1299" s="73"/>
      <c r="BY1299" s="73"/>
      <c r="CB1299" s="95"/>
      <c r="CD1299" s="38">
        <f t="shared" si="565"/>
        <v>0</v>
      </c>
      <c r="CE1299" s="38">
        <v>12871</v>
      </c>
      <c r="CF1299" s="38">
        <v>26</v>
      </c>
      <c r="CM1299" s="51"/>
    </row>
    <row r="1300" spans="1:91" ht="14" hidden="1" customHeight="1" outlineLevel="1" x14ac:dyDescent="0.2">
      <c r="A1300" t="s">
        <v>2382</v>
      </c>
      <c r="B1300" t="s">
        <v>3046</v>
      </c>
      <c r="C1300" s="1">
        <f t="shared" si="555"/>
        <v>84668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>IF(P1300&gt;0,RANK(P1300,(N1300:P1300,Q1300:AE1300)),0)</f>
        <v>3</v>
      </c>
      <c r="G1300" s="1">
        <f t="shared" si="553"/>
        <v>6652</v>
      </c>
      <c r="H1300" s="2">
        <f t="shared" si="554"/>
        <v>7.8565691878868055E-2</v>
      </c>
      <c r="I1300" s="2"/>
      <c r="J1300" s="2">
        <f t="shared" si="556"/>
        <v>0.452626730287712</v>
      </c>
      <c r="K1300" s="2">
        <f t="shared" si="557"/>
        <v>0.53119242216658002</v>
      </c>
      <c r="L1300" s="2">
        <f t="shared" si="558"/>
        <v>4.5117399725988563E-3</v>
      </c>
      <c r="M1300" s="2">
        <f t="shared" si="559"/>
        <v>1.1669107573109065E-2</v>
      </c>
      <c r="N1300" s="38">
        <v>38323</v>
      </c>
      <c r="O1300" s="38">
        <v>44975</v>
      </c>
      <c r="P1300" s="38">
        <v>382</v>
      </c>
      <c r="Q1300" s="38">
        <v>360</v>
      </c>
      <c r="R1300" s="38">
        <v>236</v>
      </c>
      <c r="S1300" s="38">
        <v>107</v>
      </c>
      <c r="T1300" s="38">
        <v>2</v>
      </c>
      <c r="U1300" s="38">
        <v>64</v>
      </c>
      <c r="V1300" s="38"/>
      <c r="W1300" s="38">
        <f>IF(Copyright!B$11=1,IF(CF1300&gt;0,CF1300-T1300-X1300-SUM(Z1300:AY1300),SUM(CN1300:CR1300)),SUM(CN1300:CR1300))</f>
        <v>180</v>
      </c>
      <c r="X1300" s="38">
        <v>8</v>
      </c>
      <c r="Y1300" s="38">
        <v>31</v>
      </c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>
        <v>0</v>
      </c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  <c r="BA1300" s="3">
        <f>IF(Q1300&gt;0,RANK(Q1300,(N1300:P1300,Q1300:AE1300)),0)</f>
        <v>4</v>
      </c>
      <c r="BB1300" s="3">
        <f>IF(R1300&gt;0,RANK(R1300,(N1300:P1300,Q1300:AE1300)),0)</f>
        <v>5</v>
      </c>
      <c r="BC1300" s="3">
        <f>IF(S1300&gt;0,RANK(S1300,(N1300:P1300,Q1300:AE1300)),0)</f>
        <v>7</v>
      </c>
      <c r="BD1300" s="3">
        <f>IF(T1300&gt;0,RANK(T1300,(N1300:P1300,Q1300:AE1300)),0)</f>
        <v>11</v>
      </c>
      <c r="BE1300" s="2">
        <f t="shared" si="560"/>
        <v>4.2519015448575616E-3</v>
      </c>
      <c r="BF1300" s="2">
        <f t="shared" si="561"/>
        <v>2.7873576794066237E-3</v>
      </c>
      <c r="BG1300" s="2">
        <f t="shared" si="562"/>
        <v>1.2637596258326641E-3</v>
      </c>
      <c r="BH1300" s="2">
        <f t="shared" si="563"/>
        <v>2.3621675249208673E-5</v>
      </c>
      <c r="BJ1300" t="s">
        <v>2382</v>
      </c>
      <c r="BK1300" t="s">
        <v>3046</v>
      </c>
      <c r="BN1300">
        <v>0</v>
      </c>
      <c r="BO1300" s="60">
        <v>26</v>
      </c>
      <c r="BP1300" s="62">
        <v>21</v>
      </c>
      <c r="BQ1300" s="66">
        <f t="shared" si="564"/>
        <v>26021</v>
      </c>
      <c r="BR1300" s="66">
        <f t="shared" si="541"/>
        <v>26021</v>
      </c>
      <c r="BS1300" s="3" t="s">
        <v>3083</v>
      </c>
      <c r="BX1300" s="73"/>
      <c r="BY1300" s="73"/>
      <c r="CB1300" s="95"/>
      <c r="CD1300" s="38">
        <f t="shared" si="565"/>
        <v>0</v>
      </c>
      <c r="CE1300" s="1">
        <v>84668</v>
      </c>
      <c r="CF1300" s="38">
        <v>190</v>
      </c>
      <c r="CM1300" s="51"/>
    </row>
    <row r="1301" spans="1:91" ht="14" hidden="1" customHeight="1" outlineLevel="1" x14ac:dyDescent="0.2">
      <c r="A1301" t="s">
        <v>2378</v>
      </c>
      <c r="B1301" t="s">
        <v>3046</v>
      </c>
      <c r="C1301" s="1">
        <f t="shared" si="555"/>
        <v>21089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>IF(P1301&gt;0,RANK(P1301,(N1301:P1301,Q1301:AE1301)),0)</f>
        <v>3</v>
      </c>
      <c r="G1301" s="1">
        <f t="shared" si="553"/>
        <v>8937</v>
      </c>
      <c r="H1301" s="2">
        <f t="shared" si="554"/>
        <v>0.42377542794821943</v>
      </c>
      <c r="I1301" s="2"/>
      <c r="J1301" s="2">
        <f t="shared" si="556"/>
        <v>0.2802883019583669</v>
      </c>
      <c r="K1301" s="2">
        <f t="shared" si="557"/>
        <v>0.70406372990658639</v>
      </c>
      <c r="L1301" s="2">
        <f t="shared" si="558"/>
        <v>5.3582436341220539E-3</v>
      </c>
      <c r="M1301" s="2">
        <f t="shared" si="559"/>
        <v>1.028972450092471E-2</v>
      </c>
      <c r="N1301" s="38">
        <v>5911</v>
      </c>
      <c r="O1301" s="38">
        <v>14848</v>
      </c>
      <c r="P1301" s="38">
        <v>113</v>
      </c>
      <c r="Q1301" s="38">
        <v>77</v>
      </c>
      <c r="R1301" s="38">
        <v>77</v>
      </c>
      <c r="S1301" s="38">
        <v>39</v>
      </c>
      <c r="T1301" s="38">
        <v>0</v>
      </c>
      <c r="U1301" s="38">
        <v>12</v>
      </c>
      <c r="V1301" s="38"/>
      <c r="W1301" s="38">
        <f>IF(Copyright!B$11=1,IF(CF1301&gt;0,CF1301-T1301-X1301-SUM(Z1301:AY1301),SUM(CN1301:CR1301)),SUM(CN1301:CR1301))</f>
        <v>0</v>
      </c>
      <c r="X1301" s="38">
        <v>1</v>
      </c>
      <c r="Y1301" s="38">
        <v>11</v>
      </c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>
        <v>0</v>
      </c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  <c r="BA1301" s="3">
        <f>IF(Q1301&gt;0,RANK(Q1301,(N1301:P1301,Q1301:AE1301)),0)</f>
        <v>4</v>
      </c>
      <c r="BB1301" s="3">
        <f>IF(R1301&gt;0,RANK(R1301,(N1301:P1301,Q1301:AE1301)),0)</f>
        <v>4</v>
      </c>
      <c r="BC1301" s="3">
        <f>IF(S1301&gt;0,RANK(S1301,(N1301:P1301,Q1301:AE1301)),0)</f>
        <v>6</v>
      </c>
      <c r="BD1301" s="3">
        <f>IF(T1301&gt;0,RANK(T1301,(N1301:P1301,Q1301:AE1301)),0)</f>
        <v>0</v>
      </c>
      <c r="BE1301" s="2">
        <f t="shared" si="560"/>
        <v>3.6511925648442314E-3</v>
      </c>
      <c r="BF1301" s="2">
        <f t="shared" si="561"/>
        <v>3.6511925648442314E-3</v>
      </c>
      <c r="BG1301" s="2">
        <f t="shared" si="562"/>
        <v>1.8493053250509745E-3</v>
      </c>
      <c r="BH1301" s="2">
        <f t="shared" si="563"/>
        <v>0</v>
      </c>
      <c r="BJ1301" t="s">
        <v>2378</v>
      </c>
      <c r="BK1301" t="s">
        <v>3046</v>
      </c>
      <c r="BL1301">
        <v>5</v>
      </c>
      <c r="BN1301">
        <v>0</v>
      </c>
      <c r="BO1301" s="60">
        <v>26</v>
      </c>
      <c r="BP1301" s="62">
        <v>23</v>
      </c>
      <c r="BQ1301" s="66">
        <f t="shared" si="564"/>
        <v>26023</v>
      </c>
      <c r="BR1301" s="66">
        <f t="shared" si="541"/>
        <v>26023</v>
      </c>
      <c r="BS1301" s="3" t="s">
        <v>3083</v>
      </c>
      <c r="BX1301" s="73"/>
      <c r="BY1301" s="73"/>
      <c r="CB1301" s="95"/>
      <c r="CD1301" s="38">
        <f t="shared" si="565"/>
        <v>0</v>
      </c>
      <c r="CE1301" s="1">
        <f>5911+14848+77+39+77+113+11+12+1</f>
        <v>21089</v>
      </c>
      <c r="CF1301" s="38">
        <v>1</v>
      </c>
      <c r="CG1301" s="38" t="s">
        <v>3953</v>
      </c>
    </row>
    <row r="1302" spans="1:91" ht="14" hidden="1" customHeight="1" outlineLevel="1" x14ac:dyDescent="0.2">
      <c r="A1302" t="s">
        <v>1174</v>
      </c>
      <c r="B1302" t="s">
        <v>3046</v>
      </c>
      <c r="C1302" s="1">
        <f t="shared" si="555"/>
        <v>68590</v>
      </c>
      <c r="D1302" s="3">
        <f>IF(N1302&gt;0, RANK(N1302,(N1302:P1302,Q1302:AE1302)),0)</f>
        <v>2</v>
      </c>
      <c r="E1302" s="3">
        <f>IF(O1302&gt;0,RANK(O1302,(N1302:P1302,Q1302:AE1302)),0)</f>
        <v>1</v>
      </c>
      <c r="F1302" s="3">
        <f>IF(P1302&gt;0,RANK(P1302,(N1302:P1302,Q1302:AE1302)),0)</f>
        <v>3</v>
      </c>
      <c r="G1302" s="1">
        <f t="shared" si="553"/>
        <v>9618</v>
      </c>
      <c r="H1302" s="2">
        <f t="shared" si="554"/>
        <v>0.14022452252514944</v>
      </c>
      <c r="I1302" s="2"/>
      <c r="J1302" s="2">
        <f t="shared" si="556"/>
        <v>0.42262720513194341</v>
      </c>
      <c r="K1302" s="2">
        <f t="shared" si="557"/>
        <v>0.5628517276570929</v>
      </c>
      <c r="L1302" s="2">
        <f t="shared" si="558"/>
        <v>4.8257763522379354E-3</v>
      </c>
      <c r="M1302" s="2">
        <f t="shared" si="559"/>
        <v>9.6952908587257542E-3</v>
      </c>
      <c r="N1302" s="38">
        <v>28988</v>
      </c>
      <c r="O1302" s="38">
        <v>38606</v>
      </c>
      <c r="P1302" s="38">
        <v>331</v>
      </c>
      <c r="Q1302" s="38">
        <v>262</v>
      </c>
      <c r="R1302" s="38">
        <v>170</v>
      </c>
      <c r="S1302" s="38">
        <v>70</v>
      </c>
      <c r="T1302" s="38">
        <v>8</v>
      </c>
      <c r="U1302" s="38">
        <v>47</v>
      </c>
      <c r="V1302" s="38"/>
      <c r="W1302" s="38">
        <f>IF(Copyright!B$11=1,IF(CF1302&gt;0,CF1302-T1302-X1302-SUM(Z1302:AY1302),SUM(CN1302:CR1302)),SUM(CN1302:CR1302))</f>
        <v>85</v>
      </c>
      <c r="X1302" s="38">
        <v>7</v>
      </c>
      <c r="Y1302" s="38">
        <v>16</v>
      </c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>
        <v>0</v>
      </c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  <c r="BA1302" s="3">
        <f>IF(Q1302&gt;0,RANK(Q1302,(N1302:P1302,Q1302:AE1302)),0)</f>
        <v>4</v>
      </c>
      <c r="BB1302" s="3">
        <f>IF(R1302&gt;0,RANK(R1302,(N1302:P1302,Q1302:AE1302)),0)</f>
        <v>5</v>
      </c>
      <c r="BC1302" s="3">
        <f>IF(S1302&gt;0,RANK(S1302,(N1302:P1302,Q1302:AE1302)),0)</f>
        <v>7</v>
      </c>
      <c r="BD1302" s="3">
        <f>IF(T1302&gt;0,RANK(T1302,(N1302:P1302,Q1302:AE1302)),0)</f>
        <v>10</v>
      </c>
      <c r="BE1302" s="2">
        <f t="shared" si="560"/>
        <v>3.8197988044904505E-3</v>
      </c>
      <c r="BF1302" s="2">
        <f t="shared" si="561"/>
        <v>2.4784954074938037E-3</v>
      </c>
      <c r="BG1302" s="2">
        <f t="shared" si="562"/>
        <v>1.0205569324974486E-3</v>
      </c>
      <c r="BH1302" s="2">
        <f t="shared" si="563"/>
        <v>1.1663507799970841E-4</v>
      </c>
      <c r="BJ1302" t="s">
        <v>1174</v>
      </c>
      <c r="BK1302" t="s">
        <v>3046</v>
      </c>
      <c r="BN1302">
        <v>0</v>
      </c>
      <c r="BO1302" s="60">
        <v>26</v>
      </c>
      <c r="BP1302" s="62">
        <v>25</v>
      </c>
      <c r="BQ1302" s="66">
        <f t="shared" si="564"/>
        <v>26025</v>
      </c>
      <c r="BR1302" s="66">
        <f t="shared" si="541"/>
        <v>26025</v>
      </c>
      <c r="BS1302" s="3" t="s">
        <v>3083</v>
      </c>
      <c r="BX1302" s="73"/>
      <c r="BY1302" s="73"/>
      <c r="CB1302" s="95"/>
      <c r="CD1302" s="38">
        <f t="shared" si="565"/>
        <v>0</v>
      </c>
      <c r="CE1302" s="1">
        <f>68505+85</f>
        <v>68590</v>
      </c>
      <c r="CF1302" s="38">
        <v>100</v>
      </c>
      <c r="CM1302" s="51"/>
    </row>
    <row r="1303" spans="1:91" ht="14" hidden="1" customHeight="1" outlineLevel="1" x14ac:dyDescent="0.2">
      <c r="A1303" t="s">
        <v>334</v>
      </c>
      <c r="B1303" t="s">
        <v>3046</v>
      </c>
      <c r="C1303" s="1">
        <f t="shared" si="555"/>
        <v>27915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>IF(P1303&gt;0,RANK(P1303,(N1303:P1303,Q1303:AE1303)),0)</f>
        <v>3</v>
      </c>
      <c r="G1303" s="1">
        <f t="shared" si="553"/>
        <v>9455</v>
      </c>
      <c r="H1303" s="2">
        <f t="shared" si="554"/>
        <v>0.33870678846498298</v>
      </c>
      <c r="I1303" s="2"/>
      <c r="J1303" s="2">
        <f t="shared" si="556"/>
        <v>0.32419845960952892</v>
      </c>
      <c r="K1303" s="2">
        <f t="shared" si="557"/>
        <v>0.6629052480745119</v>
      </c>
      <c r="L1303" s="2">
        <f t="shared" si="558"/>
        <v>3.9405337632097441E-3</v>
      </c>
      <c r="M1303" s="2">
        <f t="shared" si="559"/>
        <v>8.9557585527494897E-3</v>
      </c>
      <c r="N1303" s="38">
        <v>9050</v>
      </c>
      <c r="O1303" s="38">
        <v>18505</v>
      </c>
      <c r="P1303" s="38">
        <v>110</v>
      </c>
      <c r="Q1303" s="38">
        <v>94</v>
      </c>
      <c r="R1303" s="38">
        <v>49</v>
      </c>
      <c r="S1303" s="38">
        <v>34</v>
      </c>
      <c r="T1303" s="38">
        <v>0</v>
      </c>
      <c r="U1303" s="38">
        <v>15</v>
      </c>
      <c r="V1303" s="38"/>
      <c r="W1303" s="38">
        <f>IF(Copyright!B$11=1,IF(CF1303&gt;0,CF1303-T1303-X1303-SUM(Z1303:AY1303),SUM(CN1303:CR1303)),SUM(CN1303:CR1303))</f>
        <v>44</v>
      </c>
      <c r="X1303" s="38">
        <v>2</v>
      </c>
      <c r="Y1303" s="38">
        <v>12</v>
      </c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>
        <v>0</v>
      </c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  <c r="BA1303" s="3">
        <f>IF(Q1303&gt;0,RANK(Q1303,(N1303:P1303,Q1303:AE1303)),0)</f>
        <v>4</v>
      </c>
      <c r="BB1303" s="3">
        <f>IF(R1303&gt;0,RANK(R1303,(N1303:P1303,Q1303:AE1303)),0)</f>
        <v>5</v>
      </c>
      <c r="BC1303" s="3">
        <f>IF(S1303&gt;0,RANK(S1303,(N1303:P1303,Q1303:AE1303)),0)</f>
        <v>7</v>
      </c>
      <c r="BD1303" s="3">
        <f>IF(T1303&gt;0,RANK(T1303,(N1303:P1303,Q1303:AE1303)),0)</f>
        <v>0</v>
      </c>
      <c r="BE1303" s="2">
        <f t="shared" si="560"/>
        <v>3.3673652158337812E-3</v>
      </c>
      <c r="BF1303" s="2">
        <f t="shared" si="561"/>
        <v>1.7553286763388859E-3</v>
      </c>
      <c r="BG1303" s="2">
        <f t="shared" si="562"/>
        <v>1.2179831631739207E-3</v>
      </c>
      <c r="BH1303" s="2">
        <f t="shared" si="563"/>
        <v>0</v>
      </c>
      <c r="BJ1303" t="s">
        <v>334</v>
      </c>
      <c r="BK1303" t="s">
        <v>3046</v>
      </c>
      <c r="BL1303">
        <v>5</v>
      </c>
      <c r="BN1303">
        <v>0</v>
      </c>
      <c r="BO1303" s="60">
        <v>26</v>
      </c>
      <c r="BP1303" s="62">
        <v>27</v>
      </c>
      <c r="BQ1303" s="66">
        <f t="shared" si="564"/>
        <v>26027</v>
      </c>
      <c r="BR1303" s="66">
        <f t="shared" si="541"/>
        <v>26027</v>
      </c>
      <c r="BS1303" s="3" t="s">
        <v>3083</v>
      </c>
      <c r="BX1303" s="73"/>
      <c r="BY1303" s="73"/>
      <c r="CB1303" s="95"/>
      <c r="CD1303" s="38">
        <f t="shared" si="565"/>
        <v>5</v>
      </c>
      <c r="CE1303" s="1">
        <f>9048+18502+94+34+49+110+12+15+46</f>
        <v>27910</v>
      </c>
      <c r="CF1303" s="38">
        <v>46</v>
      </c>
      <c r="CM1303" s="51"/>
    </row>
    <row r="1304" spans="1:91" ht="14" hidden="1" customHeight="1" outlineLevel="1" x14ac:dyDescent="0.2">
      <c r="A1304" t="s">
        <v>2555</v>
      </c>
      <c r="B1304" t="s">
        <v>3046</v>
      </c>
      <c r="C1304" s="1">
        <f t="shared" si="555"/>
        <v>17679</v>
      </c>
      <c r="D1304" s="3">
        <f>IF(N1304&gt;0, RANK(N1304,(N1304:P1304,Q1304:AE1304)),0)</f>
        <v>2</v>
      </c>
      <c r="E1304" s="3">
        <f>IF(O1304&gt;0,RANK(O1304,(N1304:P1304,Q1304:AE1304)),0)</f>
        <v>1</v>
      </c>
      <c r="F1304" s="3">
        <f>IF(P1304&gt;0,RANK(P1304,(N1304:P1304,Q1304:AE1304)),0)</f>
        <v>3</v>
      </c>
      <c r="G1304" s="1">
        <f t="shared" si="553"/>
        <v>2986</v>
      </c>
      <c r="H1304" s="2">
        <f t="shared" si="554"/>
        <v>0.16890095593642174</v>
      </c>
      <c r="I1304" s="2"/>
      <c r="J1304" s="2">
        <f t="shared" si="556"/>
        <v>0.40709316137790597</v>
      </c>
      <c r="K1304" s="2">
        <f t="shared" si="557"/>
        <v>0.5759941173143277</v>
      </c>
      <c r="L1304" s="2">
        <f t="shared" si="558"/>
        <v>6.4483285253690821E-3</v>
      </c>
      <c r="M1304" s="2">
        <f t="shared" si="559"/>
        <v>1.0464392782397251E-2</v>
      </c>
      <c r="N1304" s="38">
        <v>7197</v>
      </c>
      <c r="O1304" s="38">
        <v>10183</v>
      </c>
      <c r="P1304" s="38">
        <v>114</v>
      </c>
      <c r="Q1304" s="38">
        <v>75</v>
      </c>
      <c r="R1304" s="38">
        <v>57</v>
      </c>
      <c r="S1304" s="38">
        <v>18</v>
      </c>
      <c r="T1304" s="38">
        <v>0</v>
      </c>
      <c r="U1304" s="38">
        <v>11</v>
      </c>
      <c r="V1304" s="38"/>
      <c r="W1304" s="38">
        <f>IF(Copyright!B$11=1,IF(CF1304&gt;0,CF1304-T1304-X1304-SUM(Z1304:AY1304),SUM(CN1304:CR1304)),SUM(CN1304:CR1304))</f>
        <v>18</v>
      </c>
      <c r="X1304" s="38">
        <v>2</v>
      </c>
      <c r="Y1304" s="38">
        <v>4</v>
      </c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>
        <v>0</v>
      </c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  <c r="BA1304" s="3">
        <f>IF(Q1304&gt;0,RANK(Q1304,(N1304:P1304,Q1304:AE1304)),0)</f>
        <v>4</v>
      </c>
      <c r="BB1304" s="3">
        <f>IF(R1304&gt;0,RANK(R1304,(N1304:P1304,Q1304:AE1304)),0)</f>
        <v>5</v>
      </c>
      <c r="BC1304" s="3">
        <f>IF(S1304&gt;0,RANK(S1304,(N1304:P1304,Q1304:AE1304)),0)</f>
        <v>6</v>
      </c>
      <c r="BD1304" s="3">
        <f>IF(T1304&gt;0,RANK(T1304,(N1304:P1304,Q1304:AE1304)),0)</f>
        <v>0</v>
      </c>
      <c r="BE1304" s="2">
        <f t="shared" si="560"/>
        <v>4.2423213982691332E-3</v>
      </c>
      <c r="BF1304" s="2">
        <f t="shared" si="561"/>
        <v>3.2241642626845411E-3</v>
      </c>
      <c r="BG1304" s="2">
        <f t="shared" si="562"/>
        <v>1.018157135584592E-3</v>
      </c>
      <c r="BH1304" s="2">
        <f t="shared" si="563"/>
        <v>0</v>
      </c>
      <c r="BJ1304" t="s">
        <v>2555</v>
      </c>
      <c r="BK1304" t="s">
        <v>3046</v>
      </c>
      <c r="BL1304">
        <v>1</v>
      </c>
      <c r="BN1304">
        <v>0</v>
      </c>
      <c r="BO1304" s="60">
        <v>26</v>
      </c>
      <c r="BP1304" s="62">
        <v>29</v>
      </c>
      <c r="BQ1304" s="66">
        <f t="shared" si="564"/>
        <v>26029</v>
      </c>
      <c r="BR1304" s="66">
        <f t="shared" si="541"/>
        <v>26029</v>
      </c>
      <c r="BS1304" s="3" t="s">
        <v>3083</v>
      </c>
      <c r="BX1304" s="73"/>
      <c r="BY1304" s="73"/>
      <c r="CB1304" s="95"/>
      <c r="CD1304" s="38">
        <f t="shared" si="565"/>
        <v>0</v>
      </c>
      <c r="CE1304" s="1">
        <f>17661+18</f>
        <v>17679</v>
      </c>
      <c r="CF1304" s="38">
        <v>20</v>
      </c>
      <c r="CM1304" s="51"/>
    </row>
    <row r="1305" spans="1:91" ht="14" hidden="1" customHeight="1" outlineLevel="1" x14ac:dyDescent="0.2">
      <c r="A1305" t="s">
        <v>2802</v>
      </c>
      <c r="B1305" t="s">
        <v>3046</v>
      </c>
      <c r="C1305" s="1">
        <f t="shared" si="555"/>
        <v>16457</v>
      </c>
      <c r="D1305" s="3">
        <f>IF(N1305&gt;0, RANK(N1305,(N1305:P1305,Q1305:AE1305)),0)</f>
        <v>2</v>
      </c>
      <c r="E1305" s="3">
        <f>IF(O1305&gt;0,RANK(O1305,(N1305:P1305,Q1305:AE1305)),0)</f>
        <v>1</v>
      </c>
      <c r="F1305" s="3">
        <f>IF(P1305&gt;0,RANK(P1305,(N1305:P1305,Q1305:AE1305)),0)</f>
        <v>3</v>
      </c>
      <c r="G1305" s="1">
        <f t="shared" si="553"/>
        <v>5110</v>
      </c>
      <c r="H1305" s="2">
        <f t="shared" si="554"/>
        <v>0.31050616758826033</v>
      </c>
      <c r="I1305" s="2"/>
      <c r="J1305" s="2">
        <f t="shared" si="556"/>
        <v>0.33681715987117944</v>
      </c>
      <c r="K1305" s="2">
        <f t="shared" si="557"/>
        <v>0.64732332745943977</v>
      </c>
      <c r="L1305" s="2">
        <f t="shared" si="558"/>
        <v>5.2257398067691559E-3</v>
      </c>
      <c r="M1305" s="2">
        <f t="shared" si="559"/>
        <v>1.0633772862611638E-2</v>
      </c>
      <c r="N1305" s="38">
        <v>5543</v>
      </c>
      <c r="O1305" s="38">
        <v>10653</v>
      </c>
      <c r="P1305" s="38">
        <v>86</v>
      </c>
      <c r="Q1305" s="38">
        <v>66</v>
      </c>
      <c r="R1305" s="38">
        <v>40</v>
      </c>
      <c r="S1305" s="38">
        <v>23</v>
      </c>
      <c r="T1305" s="38">
        <v>0</v>
      </c>
      <c r="U1305" s="38">
        <v>4</v>
      </c>
      <c r="V1305" s="38"/>
      <c r="W1305" s="38">
        <f>IF(Copyright!B$11=1,IF(CF1305&gt;0,CF1305-T1305-X1305-SUM(Z1305:AY1305),SUM(CN1305:CR1305)),SUM(CN1305:CR1305))</f>
        <v>34</v>
      </c>
      <c r="X1305" s="38">
        <v>0</v>
      </c>
      <c r="Y1305" s="38">
        <v>8</v>
      </c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>
        <v>0</v>
      </c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  <c r="BA1305" s="3">
        <f>IF(Q1305&gt;0,RANK(Q1305,(N1305:P1305,Q1305:AE1305)),0)</f>
        <v>4</v>
      </c>
      <c r="BB1305" s="3">
        <f>IF(R1305&gt;0,RANK(R1305,(N1305:P1305,Q1305:AE1305)),0)</f>
        <v>5</v>
      </c>
      <c r="BC1305" s="3">
        <f>IF(S1305&gt;0,RANK(S1305,(N1305:P1305,Q1305:AE1305)),0)</f>
        <v>7</v>
      </c>
      <c r="BD1305" s="3">
        <f>IF(T1305&gt;0,RANK(T1305,(N1305:P1305,Q1305:AE1305)),0)</f>
        <v>0</v>
      </c>
      <c r="BE1305" s="2">
        <f t="shared" si="560"/>
        <v>4.0104514796135381E-3</v>
      </c>
      <c r="BF1305" s="2">
        <f t="shared" si="561"/>
        <v>2.4305766543112352E-3</v>
      </c>
      <c r="BG1305" s="2">
        <f t="shared" si="562"/>
        <v>1.3975815762289603E-3</v>
      </c>
      <c r="BH1305" s="2">
        <f t="shared" si="563"/>
        <v>0</v>
      </c>
      <c r="BJ1305" t="s">
        <v>2802</v>
      </c>
      <c r="BK1305" t="s">
        <v>3046</v>
      </c>
      <c r="BL1305">
        <v>1</v>
      </c>
      <c r="BN1305">
        <v>0</v>
      </c>
      <c r="BO1305" s="60">
        <v>26</v>
      </c>
      <c r="BP1305" s="62">
        <v>31</v>
      </c>
      <c r="BQ1305" s="66">
        <f t="shared" si="564"/>
        <v>26031</v>
      </c>
      <c r="BR1305" s="66">
        <f t="shared" si="541"/>
        <v>26031</v>
      </c>
      <c r="BS1305" s="3" t="s">
        <v>3083</v>
      </c>
      <c r="BX1305" s="73"/>
      <c r="BY1305" s="73"/>
      <c r="CB1305" s="95"/>
      <c r="CD1305" s="38">
        <f t="shared" si="565"/>
        <v>0</v>
      </c>
      <c r="CE1305" s="38">
        <f>16423+34</f>
        <v>16457</v>
      </c>
      <c r="CF1305" s="38">
        <v>34</v>
      </c>
      <c r="CM1305" s="51"/>
    </row>
    <row r="1306" spans="1:91" ht="14" hidden="1" customHeight="1" outlineLevel="1" x14ac:dyDescent="0.2">
      <c r="A1306" t="s">
        <v>1594</v>
      </c>
      <c r="B1306" t="s">
        <v>3046</v>
      </c>
      <c r="C1306" s="1">
        <f t="shared" si="555"/>
        <v>18387</v>
      </c>
      <c r="D1306" s="3">
        <f>IF(N1306&gt;0, RANK(N1306,(N1306:P1306,Q1306:AE1306)),0)</f>
        <v>2</v>
      </c>
      <c r="E1306" s="3">
        <f>IF(O1306&gt;0,RANK(O1306,(N1306:P1306,Q1306:AE1306)),0)</f>
        <v>1</v>
      </c>
      <c r="F1306" s="3">
        <f>IF(P1306&gt;0,RANK(P1306,(N1306:P1306,Q1306:AE1306)),0)</f>
        <v>3</v>
      </c>
      <c r="G1306" s="1">
        <f t="shared" si="553"/>
        <v>4453</v>
      </c>
      <c r="H1306" s="2">
        <f t="shared" si="554"/>
        <v>0.24218197639636699</v>
      </c>
      <c r="I1306" s="2"/>
      <c r="J1306" s="2">
        <f t="shared" si="556"/>
        <v>0.36960896285419048</v>
      </c>
      <c r="K1306" s="2">
        <f t="shared" si="557"/>
        <v>0.6117909392505575</v>
      </c>
      <c r="L1306" s="2">
        <f t="shared" si="558"/>
        <v>6.6351226409963561E-3</v>
      </c>
      <c r="M1306" s="2">
        <f t="shared" si="559"/>
        <v>1.1964975254255609E-2</v>
      </c>
      <c r="N1306" s="38">
        <v>6796</v>
      </c>
      <c r="O1306" s="38">
        <v>11249</v>
      </c>
      <c r="P1306" s="38">
        <v>122</v>
      </c>
      <c r="Q1306" s="38">
        <v>90</v>
      </c>
      <c r="R1306" s="38">
        <v>61</v>
      </c>
      <c r="S1306" s="38">
        <v>25</v>
      </c>
      <c r="T1306" s="38">
        <v>0</v>
      </c>
      <c r="U1306" s="38">
        <v>12</v>
      </c>
      <c r="V1306" s="38"/>
      <c r="W1306" s="38">
        <f>IF(Copyright!B$11=1,IF(CF1306&gt;0,CF1306-T1306-X1306-SUM(Z1306:AY1306),SUM(CN1306:CR1306)),SUM(CN1306:CR1306))</f>
        <v>22</v>
      </c>
      <c r="X1306" s="38">
        <v>2</v>
      </c>
      <c r="Y1306" s="38">
        <v>8</v>
      </c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>
        <v>0</v>
      </c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  <c r="BA1306" s="3">
        <f>IF(Q1306&gt;0,RANK(Q1306,(N1306:P1306,Q1306:AE1306)),0)</f>
        <v>4</v>
      </c>
      <c r="BB1306" s="3">
        <f>IF(R1306&gt;0,RANK(R1306,(N1306:P1306,Q1306:AE1306)),0)</f>
        <v>5</v>
      </c>
      <c r="BC1306" s="3">
        <f>IF(S1306&gt;0,RANK(S1306,(N1306:P1306,Q1306:AE1306)),0)</f>
        <v>6</v>
      </c>
      <c r="BD1306" s="3">
        <f>IF(T1306&gt;0,RANK(T1306,(N1306:P1306,Q1306:AE1306)),0)</f>
        <v>0</v>
      </c>
      <c r="BE1306" s="2">
        <f t="shared" si="560"/>
        <v>4.8947626040137049E-3</v>
      </c>
      <c r="BF1306" s="2">
        <f t="shared" si="561"/>
        <v>3.317561320498178E-3</v>
      </c>
      <c r="BG1306" s="2">
        <f t="shared" si="562"/>
        <v>1.3596562788926959E-3</v>
      </c>
      <c r="BH1306" s="2">
        <f t="shared" si="563"/>
        <v>0</v>
      </c>
      <c r="BJ1306" t="s">
        <v>1594</v>
      </c>
      <c r="BK1306" t="s">
        <v>3046</v>
      </c>
      <c r="BL1306">
        <v>1</v>
      </c>
      <c r="BN1306">
        <v>0</v>
      </c>
      <c r="BO1306" s="60">
        <v>26</v>
      </c>
      <c r="BP1306" s="62">
        <v>33</v>
      </c>
      <c r="BQ1306" s="66">
        <f t="shared" si="564"/>
        <v>26033</v>
      </c>
      <c r="BR1306" s="66">
        <f t="shared" si="541"/>
        <v>26033</v>
      </c>
      <c r="BS1306" s="3" t="s">
        <v>3083</v>
      </c>
      <c r="BX1306" s="73"/>
      <c r="BY1306" s="73"/>
      <c r="CB1306" s="95"/>
      <c r="CD1306" s="38">
        <f t="shared" si="565"/>
        <v>0</v>
      </c>
      <c r="CE1306" s="1">
        <f>18365+22</f>
        <v>18387</v>
      </c>
      <c r="CF1306" s="1">
        <v>24</v>
      </c>
      <c r="CM1306" s="51"/>
    </row>
    <row r="1307" spans="1:91" ht="14" hidden="1" customHeight="1" outlineLevel="1" x14ac:dyDescent="0.2">
      <c r="A1307" t="s">
        <v>1226</v>
      </c>
      <c r="B1307" t="s">
        <v>3046</v>
      </c>
      <c r="C1307" s="1">
        <f t="shared" si="555"/>
        <v>17310</v>
      </c>
      <c r="D1307" s="3">
        <f>IF(N1307&gt;0, RANK(N1307,(N1307:P1307,Q1307:AE1307)),0)</f>
        <v>2</v>
      </c>
      <c r="E1307" s="3">
        <f>IF(O1307&gt;0,RANK(O1307,(N1307:P1307,Q1307:AE1307)),0)</f>
        <v>1</v>
      </c>
      <c r="F1307" s="3">
        <f>IF(P1307&gt;0,RANK(P1307,(N1307:P1307,Q1307:AE1307)),0)</f>
        <v>3</v>
      </c>
      <c r="G1307" s="1">
        <f t="shared" si="553"/>
        <v>6499</v>
      </c>
      <c r="H1307" s="2">
        <f t="shared" si="554"/>
        <v>0.37544771808203353</v>
      </c>
      <c r="I1307" s="2"/>
      <c r="J1307" s="2">
        <f t="shared" si="556"/>
        <v>0.3046216060080878</v>
      </c>
      <c r="K1307" s="2">
        <f t="shared" si="557"/>
        <v>0.68006932409012133</v>
      </c>
      <c r="L1307" s="2">
        <f t="shared" si="558"/>
        <v>6.5857885615251298E-3</v>
      </c>
      <c r="M1307" s="2">
        <f t="shared" si="559"/>
        <v>8.7232813402657976E-3</v>
      </c>
      <c r="N1307" s="38">
        <v>5273</v>
      </c>
      <c r="O1307" s="38">
        <v>11772</v>
      </c>
      <c r="P1307" s="38">
        <v>114</v>
      </c>
      <c r="Q1307" s="38">
        <v>72</v>
      </c>
      <c r="R1307" s="38">
        <v>25</v>
      </c>
      <c r="S1307" s="38">
        <v>18</v>
      </c>
      <c r="T1307" s="38">
        <v>0</v>
      </c>
      <c r="U1307" s="38">
        <v>6</v>
      </c>
      <c r="V1307" s="38"/>
      <c r="W1307" s="38">
        <f>IF(Copyright!B$11=1,IF(CF1307&gt;0,CF1307-T1307-X1307-SUM(Z1307:AY1307),SUM(CN1307:CR1307)),SUM(CN1307:CR1307))</f>
        <v>22</v>
      </c>
      <c r="X1307" s="38">
        <v>0</v>
      </c>
      <c r="Y1307" s="38">
        <v>8</v>
      </c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>
        <v>0</v>
      </c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  <c r="BA1307" s="3">
        <f>IF(Q1307&gt;0,RANK(Q1307,(N1307:P1307,Q1307:AE1307)),0)</f>
        <v>4</v>
      </c>
      <c r="BB1307" s="3">
        <f>IF(R1307&gt;0,RANK(R1307,(N1307:P1307,Q1307:AE1307)),0)</f>
        <v>5</v>
      </c>
      <c r="BC1307" s="3">
        <f>IF(S1307&gt;0,RANK(S1307,(N1307:P1307,Q1307:AE1307)),0)</f>
        <v>7</v>
      </c>
      <c r="BD1307" s="3">
        <f>IF(T1307&gt;0,RANK(T1307,(N1307:P1307,Q1307:AE1307)),0)</f>
        <v>0</v>
      </c>
      <c r="BE1307" s="2">
        <f t="shared" si="560"/>
        <v>4.1594454072790294E-3</v>
      </c>
      <c r="BF1307" s="2">
        <f t="shared" si="561"/>
        <v>1.4442518775274408E-3</v>
      </c>
      <c r="BG1307" s="2">
        <f t="shared" si="562"/>
        <v>1.0398613518197574E-3</v>
      </c>
      <c r="BH1307" s="2">
        <f t="shared" si="563"/>
        <v>0</v>
      </c>
      <c r="BJ1307" t="s">
        <v>1226</v>
      </c>
      <c r="BK1307" t="s">
        <v>3046</v>
      </c>
      <c r="BL1307">
        <v>2</v>
      </c>
      <c r="BN1307">
        <v>0</v>
      </c>
      <c r="BO1307" s="60">
        <v>26</v>
      </c>
      <c r="BP1307" s="62">
        <v>35</v>
      </c>
      <c r="BQ1307" s="66">
        <f t="shared" si="564"/>
        <v>26035</v>
      </c>
      <c r="BR1307" s="66">
        <f t="shared" si="541"/>
        <v>26035</v>
      </c>
      <c r="BS1307" s="3" t="s">
        <v>3083</v>
      </c>
      <c r="BX1307" s="73"/>
      <c r="BY1307" s="73"/>
      <c r="CB1307" s="95"/>
      <c r="CD1307" s="38">
        <f t="shared" si="565"/>
        <v>3</v>
      </c>
      <c r="CE1307" s="1">
        <f>17285+22</f>
        <v>17307</v>
      </c>
      <c r="CF1307" s="1">
        <v>22</v>
      </c>
      <c r="CM1307" s="51"/>
    </row>
    <row r="1308" spans="1:91" ht="14" hidden="1" customHeight="1" outlineLevel="1" x14ac:dyDescent="0.2">
      <c r="A1308" t="s">
        <v>1261</v>
      </c>
      <c r="B1308" t="s">
        <v>3046</v>
      </c>
      <c r="C1308" s="1">
        <f t="shared" si="555"/>
        <v>50074</v>
      </c>
      <c r="D1308" s="3">
        <f>IF(N1308&gt;0, RANK(N1308,(N1308:P1308,Q1308:AE1308)),0)</f>
        <v>2</v>
      </c>
      <c r="E1308" s="3">
        <f>IF(O1308&gt;0,RANK(O1308,(N1308:P1308,Q1308:AE1308)),0)</f>
        <v>1</v>
      </c>
      <c r="F1308" s="3">
        <f>IF(P1308&gt;0,RANK(P1308,(N1308:P1308,Q1308:AE1308)),0)</f>
        <v>3</v>
      </c>
      <c r="G1308" s="1">
        <f t="shared" si="553"/>
        <v>4301</v>
      </c>
      <c r="H1308" s="2">
        <f t="shared" si="554"/>
        <v>8.5892878539761158E-2</v>
      </c>
      <c r="I1308" s="2"/>
      <c r="J1308" s="2">
        <f t="shared" si="556"/>
        <v>0.44833646203618643</v>
      </c>
      <c r="K1308" s="2">
        <f t="shared" si="557"/>
        <v>0.53422934057594762</v>
      </c>
      <c r="L1308" s="2">
        <f t="shared" si="558"/>
        <v>5.3720493669369334E-3</v>
      </c>
      <c r="M1308" s="2">
        <f t="shared" si="559"/>
        <v>1.2062148020928958E-2</v>
      </c>
      <c r="N1308" s="38">
        <v>22450</v>
      </c>
      <c r="O1308" s="38">
        <v>26751</v>
      </c>
      <c r="P1308" s="38">
        <v>269</v>
      </c>
      <c r="Q1308" s="38">
        <v>220</v>
      </c>
      <c r="R1308" s="38">
        <v>152</v>
      </c>
      <c r="S1308" s="38">
        <v>61</v>
      </c>
      <c r="T1308" s="38">
        <v>2</v>
      </c>
      <c r="U1308" s="38">
        <v>31</v>
      </c>
      <c r="V1308" s="38"/>
      <c r="W1308" s="38">
        <f>IF(Copyright!B$11=1,IF(CF1308&gt;0,CF1308-T1308-X1308-SUM(Z1308:AY1308),SUM(CN1308:CR1308)),SUM(CN1308:CR1308))</f>
        <v>88</v>
      </c>
      <c r="X1308" s="38">
        <v>23</v>
      </c>
      <c r="Y1308" s="38">
        <v>27</v>
      </c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>
        <v>0</v>
      </c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  <c r="BA1308" s="3">
        <f>IF(Q1308&gt;0,RANK(Q1308,(N1308:P1308,Q1308:AE1308)),0)</f>
        <v>4</v>
      </c>
      <c r="BB1308" s="3">
        <f>IF(R1308&gt;0,RANK(R1308,(N1308:P1308,Q1308:AE1308)),0)</f>
        <v>5</v>
      </c>
      <c r="BC1308" s="3">
        <f>IF(S1308&gt;0,RANK(S1308,(N1308:P1308,Q1308:AE1308)),0)</f>
        <v>7</v>
      </c>
      <c r="BD1308" s="3">
        <f>IF(T1308&gt;0,RANK(T1308,(N1308:P1308,Q1308:AE1308)),0)</f>
        <v>11</v>
      </c>
      <c r="BE1308" s="2">
        <f t="shared" si="560"/>
        <v>4.3934976235171942E-3</v>
      </c>
      <c r="BF1308" s="2">
        <f t="shared" si="561"/>
        <v>3.0355074489755163E-3</v>
      </c>
      <c r="BG1308" s="2">
        <f t="shared" si="562"/>
        <v>1.2181970683388585E-3</v>
      </c>
      <c r="BH1308" s="2">
        <f t="shared" si="563"/>
        <v>3.994088748651995E-5</v>
      </c>
      <c r="BJ1308" t="s">
        <v>1261</v>
      </c>
      <c r="BK1308" t="s">
        <v>3046</v>
      </c>
      <c r="BL1308">
        <v>7</v>
      </c>
      <c r="BN1308">
        <v>0</v>
      </c>
      <c r="BO1308" s="60">
        <v>26</v>
      </c>
      <c r="BP1308" s="62">
        <v>37</v>
      </c>
      <c r="BQ1308" s="66">
        <f t="shared" si="564"/>
        <v>26037</v>
      </c>
      <c r="BR1308" s="66">
        <f t="shared" si="541"/>
        <v>26037</v>
      </c>
      <c r="BS1308" s="3" t="s">
        <v>3083</v>
      </c>
      <c r="BX1308" s="73"/>
      <c r="BY1308" s="73"/>
      <c r="CB1308" s="95"/>
      <c r="CD1308" s="38">
        <f t="shared" si="565"/>
        <v>0</v>
      </c>
      <c r="CE1308" s="38">
        <f>49986+88</f>
        <v>50074</v>
      </c>
      <c r="CF1308" s="38">
        <f>88+23+2</f>
        <v>113</v>
      </c>
      <c r="CM1308" s="51"/>
    </row>
    <row r="1309" spans="1:91" ht="14" hidden="1" customHeight="1" outlineLevel="1" x14ac:dyDescent="0.2">
      <c r="A1309" t="s">
        <v>1840</v>
      </c>
      <c r="B1309" t="s">
        <v>3046</v>
      </c>
      <c r="C1309" s="1">
        <f t="shared" si="555"/>
        <v>8487</v>
      </c>
      <c r="D1309" s="3">
        <f>IF(N1309&gt;0, RANK(N1309,(N1309:P1309,Q1309:AE1309)),0)</f>
        <v>2</v>
      </c>
      <c r="E1309" s="3">
        <f>IF(O1309&gt;0,RANK(O1309,(N1309:P1309,Q1309:AE1309)),0)</f>
        <v>1</v>
      </c>
      <c r="F1309" s="3">
        <f>IF(P1309&gt;0,RANK(P1309,(N1309:P1309,Q1309:AE1309)),0)</f>
        <v>3</v>
      </c>
      <c r="G1309" s="1">
        <f t="shared" si="553"/>
        <v>2861</v>
      </c>
      <c r="H1309" s="2">
        <f t="shared" si="554"/>
        <v>0.3371038058206669</v>
      </c>
      <c r="I1309" s="2"/>
      <c r="J1309" s="2">
        <f t="shared" si="556"/>
        <v>0.32426063391068694</v>
      </c>
      <c r="K1309" s="2">
        <f t="shared" si="557"/>
        <v>0.66136443973135384</v>
      </c>
      <c r="L1309" s="2">
        <f t="shared" si="558"/>
        <v>4.9487451396253096E-3</v>
      </c>
      <c r="M1309" s="2">
        <f t="shared" si="559"/>
        <v>9.4261812183339191E-3</v>
      </c>
      <c r="N1309" s="38">
        <v>2752</v>
      </c>
      <c r="O1309" s="38">
        <v>5613</v>
      </c>
      <c r="P1309" s="38">
        <v>42</v>
      </c>
      <c r="Q1309" s="38">
        <v>31</v>
      </c>
      <c r="R1309" s="38">
        <v>21</v>
      </c>
      <c r="S1309" s="38">
        <v>16</v>
      </c>
      <c r="T1309" s="38">
        <v>0</v>
      </c>
      <c r="U1309" s="38">
        <v>1</v>
      </c>
      <c r="V1309" s="38"/>
      <c r="W1309" s="38">
        <f>IF(Copyright!B$11=1,IF(CF1309&gt;0,CF1309-T1309-X1309-SUM(Z1309:AY1309),SUM(CN1309:CR1309)),SUM(CN1309:CR1309))</f>
        <v>11</v>
      </c>
      <c r="X1309" s="38">
        <v>0</v>
      </c>
      <c r="Y1309" s="38">
        <v>0</v>
      </c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>
        <v>0</v>
      </c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  <c r="BA1309" s="3">
        <f>IF(Q1309&gt;0,RANK(Q1309,(N1309:P1309,Q1309:AE1309)),0)</f>
        <v>4</v>
      </c>
      <c r="BB1309" s="3">
        <f>IF(R1309&gt;0,RANK(R1309,(N1309:P1309,Q1309:AE1309)),0)</f>
        <v>5</v>
      </c>
      <c r="BC1309" s="3">
        <f>IF(S1309&gt;0,RANK(S1309,(N1309:P1309,Q1309:AE1309)),0)</f>
        <v>6</v>
      </c>
      <c r="BD1309" s="3">
        <f>IF(T1309&gt;0,RANK(T1309,(N1309:P1309,Q1309:AE1309)),0)</f>
        <v>0</v>
      </c>
      <c r="BE1309" s="2">
        <f t="shared" si="560"/>
        <v>3.6526452221043951E-3</v>
      </c>
      <c r="BF1309" s="2">
        <f t="shared" si="561"/>
        <v>2.4743725698126548E-3</v>
      </c>
      <c r="BG1309" s="2">
        <f t="shared" si="562"/>
        <v>1.8852362436667844E-3</v>
      </c>
      <c r="BH1309" s="2">
        <f t="shared" si="563"/>
        <v>0</v>
      </c>
      <c r="BJ1309" t="s">
        <v>1840</v>
      </c>
      <c r="BK1309" t="s">
        <v>3046</v>
      </c>
      <c r="BL1309">
        <v>1</v>
      </c>
      <c r="BN1309">
        <v>0</v>
      </c>
      <c r="BO1309" s="60">
        <v>26</v>
      </c>
      <c r="BP1309" s="62">
        <v>39</v>
      </c>
      <c r="BQ1309" s="66">
        <f t="shared" si="564"/>
        <v>26039</v>
      </c>
      <c r="BR1309" s="66">
        <f t="shared" si="541"/>
        <v>26039</v>
      </c>
      <c r="BS1309" s="3" t="s">
        <v>3083</v>
      </c>
      <c r="BX1309" s="73"/>
      <c r="BY1309" s="73"/>
      <c r="CB1309" s="95"/>
      <c r="CD1309" s="38">
        <f t="shared" si="565"/>
        <v>0</v>
      </c>
      <c r="CE1309" s="38">
        <f>8476+11</f>
        <v>8487</v>
      </c>
      <c r="CF1309" s="38">
        <v>11</v>
      </c>
      <c r="CM1309" s="51"/>
    </row>
    <row r="1310" spans="1:91" ht="14" hidden="1" customHeight="1" outlineLevel="1" x14ac:dyDescent="0.2">
      <c r="A1310" t="s">
        <v>2583</v>
      </c>
      <c r="B1310" t="s">
        <v>3046</v>
      </c>
      <c r="C1310" s="1">
        <f t="shared" si="555"/>
        <v>21897</v>
      </c>
      <c r="D1310" s="3">
        <f>IF(N1310&gt;0, RANK(N1310,(N1310:P1310,Q1310:AE1310)),0)</f>
        <v>2</v>
      </c>
      <c r="E1310" s="3">
        <f>IF(O1310&gt;0,RANK(O1310,(N1310:P1310,Q1310:AE1310)),0)</f>
        <v>1</v>
      </c>
      <c r="F1310" s="3">
        <f>IF(P1310&gt;0,RANK(P1310,(N1310:P1310,Q1310:AE1310)),0)</f>
        <v>3</v>
      </c>
      <c r="G1310" s="1">
        <f t="shared" si="553"/>
        <v>6647</v>
      </c>
      <c r="H1310" s="2">
        <f t="shared" si="554"/>
        <v>0.30355756496323699</v>
      </c>
      <c r="I1310" s="2"/>
      <c r="J1310" s="2">
        <f t="shared" si="556"/>
        <v>0.34077727542585745</v>
      </c>
      <c r="K1310" s="2">
        <f t="shared" si="557"/>
        <v>0.64433484038909439</v>
      </c>
      <c r="L1310" s="2">
        <f t="shared" si="558"/>
        <v>5.6172078366899577E-3</v>
      </c>
      <c r="M1310" s="2">
        <f t="shared" si="559"/>
        <v>9.2706763483582037E-3</v>
      </c>
      <c r="N1310" s="38">
        <v>7462</v>
      </c>
      <c r="O1310" s="38">
        <v>14109</v>
      </c>
      <c r="P1310" s="38">
        <v>123</v>
      </c>
      <c r="Q1310" s="38">
        <v>86</v>
      </c>
      <c r="R1310" s="38">
        <v>47</v>
      </c>
      <c r="S1310" s="38">
        <v>21</v>
      </c>
      <c r="T1310" s="38">
        <v>0</v>
      </c>
      <c r="U1310" s="38">
        <v>18</v>
      </c>
      <c r="V1310" s="38"/>
      <c r="W1310" s="38">
        <f>IF(Copyright!B$11=1,IF(CF1310&gt;0,CF1310-T1310-X1310-SUM(Z1310:AY1310),SUM(CN1310:CR1310)),SUM(CN1310:CR1310))</f>
        <v>23</v>
      </c>
      <c r="X1310" s="38">
        <v>0</v>
      </c>
      <c r="Y1310" s="38">
        <v>8</v>
      </c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>
        <v>0</v>
      </c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  <c r="BA1310" s="3">
        <f>IF(Q1310&gt;0,RANK(Q1310,(N1310:P1310,Q1310:AE1310)),0)</f>
        <v>4</v>
      </c>
      <c r="BB1310" s="3">
        <f>IF(R1310&gt;0,RANK(R1310,(N1310:P1310,Q1310:AE1310)),0)</f>
        <v>5</v>
      </c>
      <c r="BC1310" s="3">
        <f>IF(S1310&gt;0,RANK(S1310,(N1310:P1310,Q1310:AE1310)),0)</f>
        <v>7</v>
      </c>
      <c r="BD1310" s="3">
        <f>IF(T1310&gt;0,RANK(T1310,(N1310:P1310,Q1310:AE1310)),0)</f>
        <v>0</v>
      </c>
      <c r="BE1310" s="2">
        <f t="shared" si="560"/>
        <v>3.9274786500433853E-3</v>
      </c>
      <c r="BF1310" s="2">
        <f t="shared" si="561"/>
        <v>2.1464127506051057E-3</v>
      </c>
      <c r="BG1310" s="2">
        <f t="shared" si="562"/>
        <v>9.5903548431291953E-4</v>
      </c>
      <c r="BH1310" s="2">
        <f t="shared" si="563"/>
        <v>0</v>
      </c>
      <c r="BJ1310" t="s">
        <v>2583</v>
      </c>
      <c r="BK1310" t="s">
        <v>3046</v>
      </c>
      <c r="BL1310">
        <v>1</v>
      </c>
      <c r="BN1310">
        <v>0</v>
      </c>
      <c r="BO1310" s="60">
        <v>26</v>
      </c>
      <c r="BP1310" s="62">
        <v>41</v>
      </c>
      <c r="BQ1310" s="66">
        <f t="shared" si="564"/>
        <v>26041</v>
      </c>
      <c r="BR1310" s="66">
        <f t="shared" si="541"/>
        <v>26041</v>
      </c>
      <c r="BS1310" s="3" t="s">
        <v>3083</v>
      </c>
      <c r="BX1310" s="73"/>
      <c r="BY1310" s="73"/>
      <c r="CB1310" s="95"/>
      <c r="CD1310" s="38">
        <f t="shared" si="565"/>
        <v>0</v>
      </c>
      <c r="CE1310" s="38">
        <v>21897</v>
      </c>
      <c r="CF1310" s="38">
        <v>23</v>
      </c>
      <c r="CM1310" s="51"/>
    </row>
    <row r="1311" spans="1:91" ht="14" hidden="1" customHeight="1" outlineLevel="1" x14ac:dyDescent="0.2">
      <c r="A1311" t="s">
        <v>1027</v>
      </c>
      <c r="B1311" t="s">
        <v>3046</v>
      </c>
      <c r="C1311" s="1">
        <f t="shared" si="555"/>
        <v>15344</v>
      </c>
      <c r="D1311" s="3">
        <f>IF(N1311&gt;0, RANK(N1311,(N1311:P1311,Q1311:AE1311)),0)</f>
        <v>2</v>
      </c>
      <c r="E1311" s="3">
        <f>IF(O1311&gt;0,RANK(O1311,(N1311:P1311,Q1311:AE1311)),0)</f>
        <v>1</v>
      </c>
      <c r="F1311" s="3">
        <f>IF(P1311&gt;0,RANK(P1311,(N1311:P1311,Q1311:AE1311)),0)</f>
        <v>3</v>
      </c>
      <c r="G1311" s="1">
        <f t="shared" si="553"/>
        <v>5561</v>
      </c>
      <c r="H1311" s="2">
        <f t="shared" si="554"/>
        <v>0.3624217935349322</v>
      </c>
      <c r="I1311" s="2"/>
      <c r="J1311" s="2">
        <f t="shared" si="556"/>
        <v>0.31041449426485923</v>
      </c>
      <c r="K1311" s="2">
        <f t="shared" si="557"/>
        <v>0.67283628779979143</v>
      </c>
      <c r="L1311" s="2">
        <f t="shared" si="558"/>
        <v>6.3868613138686131E-3</v>
      </c>
      <c r="M1311" s="2">
        <f t="shared" si="559"/>
        <v>1.0362356621480724E-2</v>
      </c>
      <c r="N1311" s="38">
        <v>4763</v>
      </c>
      <c r="O1311" s="38">
        <v>10324</v>
      </c>
      <c r="P1311" s="38">
        <v>98</v>
      </c>
      <c r="Q1311" s="38">
        <v>56</v>
      </c>
      <c r="R1311" s="38">
        <v>44</v>
      </c>
      <c r="S1311" s="38">
        <v>17</v>
      </c>
      <c r="T1311" s="38">
        <v>0</v>
      </c>
      <c r="U1311" s="38">
        <v>4</v>
      </c>
      <c r="V1311" s="38"/>
      <c r="W1311" s="38">
        <f>IF(Copyright!B$11=1,IF(CF1311&gt;0,CF1311-T1311-X1311-SUM(Z1311:AY1311),SUM(CN1311:CR1311)),SUM(CN1311:CR1311))</f>
        <v>32</v>
      </c>
      <c r="X1311" s="38">
        <v>1</v>
      </c>
      <c r="Y1311" s="38">
        <v>5</v>
      </c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>
        <v>0</v>
      </c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  <c r="BA1311" s="3">
        <f>IF(Q1311&gt;0,RANK(Q1311,(N1311:P1311,Q1311:AE1311)),0)</f>
        <v>4</v>
      </c>
      <c r="BB1311" s="3">
        <f>IF(R1311&gt;0,RANK(R1311,(N1311:P1311,Q1311:AE1311)),0)</f>
        <v>5</v>
      </c>
      <c r="BC1311" s="3">
        <f>IF(S1311&gt;0,RANK(S1311,(N1311:P1311,Q1311:AE1311)),0)</f>
        <v>7</v>
      </c>
      <c r="BD1311" s="3">
        <f>IF(T1311&gt;0,RANK(T1311,(N1311:P1311,Q1311:AE1311)),0)</f>
        <v>0</v>
      </c>
      <c r="BE1311" s="2">
        <f t="shared" si="560"/>
        <v>3.6496350364963502E-3</v>
      </c>
      <c r="BF1311" s="2">
        <f t="shared" si="561"/>
        <v>2.867570385818561E-3</v>
      </c>
      <c r="BG1311" s="2">
        <f t="shared" si="562"/>
        <v>1.1079249217935349E-3</v>
      </c>
      <c r="BH1311" s="2">
        <f t="shared" si="563"/>
        <v>0</v>
      </c>
      <c r="BJ1311" t="s">
        <v>1027</v>
      </c>
      <c r="BK1311" t="s">
        <v>3046</v>
      </c>
      <c r="BL1311">
        <v>1</v>
      </c>
      <c r="BN1311">
        <v>0</v>
      </c>
      <c r="BO1311" s="60">
        <v>26</v>
      </c>
      <c r="BP1311" s="62">
        <v>43</v>
      </c>
      <c r="BQ1311" s="66">
        <f t="shared" si="564"/>
        <v>26043</v>
      </c>
      <c r="BR1311" s="66">
        <f t="shared" si="541"/>
        <v>26043</v>
      </c>
      <c r="BS1311" s="3" t="s">
        <v>3083</v>
      </c>
      <c r="BX1311" s="73"/>
      <c r="BY1311" s="73"/>
      <c r="CB1311" s="95"/>
      <c r="CD1311" s="38">
        <f t="shared" si="565"/>
        <v>2</v>
      </c>
      <c r="CE1311" s="38">
        <f>15309+33</f>
        <v>15342</v>
      </c>
      <c r="CF1311" s="38">
        <v>33</v>
      </c>
      <c r="CM1311" s="51"/>
    </row>
    <row r="1312" spans="1:91" ht="14" hidden="1" customHeight="1" outlineLevel="1" x14ac:dyDescent="0.2">
      <c r="A1312" t="s">
        <v>508</v>
      </c>
      <c r="B1312" t="s">
        <v>3046</v>
      </c>
      <c r="C1312" s="1">
        <f t="shared" si="555"/>
        <v>65208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>IF(P1312&gt;0,RANK(P1312,(N1312:P1312,Q1312:AE1312)),0)</f>
        <v>3</v>
      </c>
      <c r="G1312" s="1">
        <f t="shared" si="553"/>
        <v>2046</v>
      </c>
      <c r="H1312" s="2">
        <f t="shared" si="554"/>
        <v>3.137651821862348E-2</v>
      </c>
      <c r="I1312" s="2"/>
      <c r="J1312" s="2">
        <f t="shared" si="556"/>
        <v>0.4762605815237394</v>
      </c>
      <c r="K1312" s="2">
        <f t="shared" si="557"/>
        <v>0.50763709974236293</v>
      </c>
      <c r="L1312" s="2">
        <f t="shared" si="558"/>
        <v>5.4287817445712186E-3</v>
      </c>
      <c r="M1312" s="2">
        <f t="shared" si="559"/>
        <v>1.0673536989326451E-2</v>
      </c>
      <c r="N1312" s="38">
        <v>31056</v>
      </c>
      <c r="O1312" s="38">
        <v>33102</v>
      </c>
      <c r="P1312" s="38">
        <v>354</v>
      </c>
      <c r="Q1312" s="38">
        <v>310</v>
      </c>
      <c r="R1312" s="38">
        <v>183</v>
      </c>
      <c r="S1312" s="38">
        <v>88</v>
      </c>
      <c r="T1312" s="38">
        <v>7</v>
      </c>
      <c r="U1312" s="38">
        <v>46</v>
      </c>
      <c r="V1312" s="38"/>
      <c r="W1312" s="38">
        <f>IF(Copyright!B$11=1,IF(CF1312&gt;0,CF1312-T1312-X1312-SUM(Z1312:AY1312),SUM(CN1312:CR1312)),SUM(CN1312:CR1312))</f>
        <v>0</v>
      </c>
      <c r="X1312" s="38">
        <v>30</v>
      </c>
      <c r="Y1312" s="38">
        <v>32</v>
      </c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>
        <v>0</v>
      </c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  <c r="BA1312" s="3">
        <f>IF(Q1312&gt;0,RANK(Q1312,(N1312:P1312,Q1312:AE1312)),0)</f>
        <v>4</v>
      </c>
      <c r="BB1312" s="3">
        <f>IF(R1312&gt;0,RANK(R1312,(N1312:P1312,Q1312:AE1312)),0)</f>
        <v>5</v>
      </c>
      <c r="BC1312" s="3">
        <f>IF(S1312&gt;0,RANK(S1312,(N1312:P1312,Q1312:AE1312)),0)</f>
        <v>6</v>
      </c>
      <c r="BD1312" s="3">
        <f>IF(T1312&gt;0,RANK(T1312,(N1312:P1312,Q1312:AE1312)),0)</f>
        <v>10</v>
      </c>
      <c r="BE1312" s="2">
        <f t="shared" si="560"/>
        <v>4.7540179119126488E-3</v>
      </c>
      <c r="BF1312" s="2">
        <f t="shared" si="561"/>
        <v>2.8064041221935957E-3</v>
      </c>
      <c r="BG1312" s="2">
        <f t="shared" si="562"/>
        <v>1.3495276653171389E-3</v>
      </c>
      <c r="BH1312" s="2">
        <f t="shared" si="563"/>
        <v>1.0734879155931788E-4</v>
      </c>
      <c r="BJ1312" t="s">
        <v>508</v>
      </c>
      <c r="BK1312" t="s">
        <v>3046</v>
      </c>
      <c r="BN1312">
        <v>0</v>
      </c>
      <c r="BO1312" s="60">
        <v>26</v>
      </c>
      <c r="BP1312" s="62">
        <v>45</v>
      </c>
      <c r="BQ1312" s="66">
        <f t="shared" si="564"/>
        <v>26045</v>
      </c>
      <c r="BR1312" s="66">
        <f t="shared" si="541"/>
        <v>26045</v>
      </c>
      <c r="BS1312" s="3" t="s">
        <v>3083</v>
      </c>
      <c r="BX1312" s="73"/>
      <c r="BY1312" s="73"/>
      <c r="CB1312" s="95"/>
      <c r="CD1312" s="38">
        <f t="shared" si="565"/>
        <v>0</v>
      </c>
      <c r="CE1312" s="1">
        <v>65208</v>
      </c>
      <c r="CF1312" s="38">
        <v>37</v>
      </c>
      <c r="CM1312" s="51"/>
    </row>
    <row r="1313" spans="1:95" ht="14" hidden="1" customHeight="1" outlineLevel="1" x14ac:dyDescent="0.2">
      <c r="A1313" t="s">
        <v>803</v>
      </c>
      <c r="B1313" t="s">
        <v>3046</v>
      </c>
      <c r="C1313" s="1">
        <f t="shared" si="555"/>
        <v>22901</v>
      </c>
      <c r="D1313" s="3">
        <f>IF(N1313&gt;0, RANK(N1313,(N1313:P1313,Q1313:AE1313)),0)</f>
        <v>2</v>
      </c>
      <c r="E1313" s="3">
        <f>IF(O1313&gt;0,RANK(O1313,(N1313:P1313,Q1313:AE1313)),0)</f>
        <v>1</v>
      </c>
      <c r="F1313" s="3">
        <f>IF(P1313&gt;0,RANK(P1313,(N1313:P1313,Q1313:AE1313)),0)</f>
        <v>3</v>
      </c>
      <c r="G1313" s="1">
        <f t="shared" si="553"/>
        <v>2460</v>
      </c>
      <c r="H1313" s="2">
        <f t="shared" si="554"/>
        <v>0.10741889000480329</v>
      </c>
      <c r="I1313" s="2"/>
      <c r="J1313" s="2">
        <f t="shared" si="556"/>
        <v>0.43688048556831577</v>
      </c>
      <c r="K1313" s="2">
        <f t="shared" si="557"/>
        <v>0.54429937557311903</v>
      </c>
      <c r="L1313" s="2">
        <f t="shared" si="558"/>
        <v>6.3752674555696259E-3</v>
      </c>
      <c r="M1313" s="2">
        <f t="shared" si="559"/>
        <v>1.2444871402995635E-2</v>
      </c>
      <c r="N1313" s="38">
        <v>10005</v>
      </c>
      <c r="O1313" s="38">
        <v>12465</v>
      </c>
      <c r="P1313" s="38">
        <v>146</v>
      </c>
      <c r="Q1313" s="38">
        <v>88</v>
      </c>
      <c r="R1313" s="38">
        <v>64</v>
      </c>
      <c r="S1313" s="38">
        <v>36</v>
      </c>
      <c r="T1313" s="38">
        <v>0</v>
      </c>
      <c r="U1313" s="38">
        <v>15</v>
      </c>
      <c r="V1313" s="38"/>
      <c r="W1313" s="38">
        <f>IF(Copyright!B$11=1,IF(CF1313&gt;0,CF1313-T1313-X1313-SUM(Z1313:AY1313),SUM(CN1313:CR1313)),SUM(CN1313:CR1313))</f>
        <v>50</v>
      </c>
      <c r="X1313" s="38">
        <v>3</v>
      </c>
      <c r="Y1313" s="38">
        <v>29</v>
      </c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>
        <v>0</v>
      </c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  <c r="BA1313" s="3">
        <f>IF(Q1313&gt;0,RANK(Q1313,(N1313:P1313,Q1313:AE1313)),0)</f>
        <v>4</v>
      </c>
      <c r="BB1313" s="3">
        <f>IF(R1313&gt;0,RANK(R1313,(N1313:P1313,Q1313:AE1313)),0)</f>
        <v>5</v>
      </c>
      <c r="BC1313" s="3">
        <f>IF(S1313&gt;0,RANK(S1313,(N1313:P1313,Q1313:AE1313)),0)</f>
        <v>7</v>
      </c>
      <c r="BD1313" s="3">
        <f>IF(T1313&gt;0,RANK(T1313,(N1313:P1313,Q1313:AE1313)),0)</f>
        <v>0</v>
      </c>
      <c r="BE1313" s="2">
        <f t="shared" si="560"/>
        <v>3.8426269595214181E-3</v>
      </c>
      <c r="BF1313" s="2">
        <f t="shared" si="561"/>
        <v>2.7946377887428497E-3</v>
      </c>
      <c r="BG1313" s="2">
        <f t="shared" si="562"/>
        <v>1.5719837561678528E-3</v>
      </c>
      <c r="BH1313" s="2">
        <f t="shared" si="563"/>
        <v>0</v>
      </c>
      <c r="BJ1313" t="s">
        <v>803</v>
      </c>
      <c r="BK1313" t="s">
        <v>3046</v>
      </c>
      <c r="BL1313">
        <v>1</v>
      </c>
      <c r="BN1313">
        <v>0</v>
      </c>
      <c r="BO1313" s="60">
        <v>26</v>
      </c>
      <c r="BP1313" s="62">
        <v>47</v>
      </c>
      <c r="BQ1313" s="66">
        <f t="shared" si="564"/>
        <v>26047</v>
      </c>
      <c r="BR1313" s="66">
        <f t="shared" si="541"/>
        <v>26047</v>
      </c>
      <c r="BS1313" s="3" t="s">
        <v>3083</v>
      </c>
      <c r="BX1313" s="73"/>
      <c r="BY1313" s="73"/>
      <c r="CB1313" s="95"/>
      <c r="CD1313" s="38">
        <f t="shared" si="565"/>
        <v>0</v>
      </c>
      <c r="CE1313" s="1">
        <v>22901</v>
      </c>
      <c r="CF1313" s="38">
        <v>53</v>
      </c>
      <c r="CM1313" s="51"/>
    </row>
    <row r="1314" spans="1:95" ht="14" hidden="1" customHeight="1" outlineLevel="1" x14ac:dyDescent="0.2">
      <c r="A1314" t="s">
        <v>490</v>
      </c>
      <c r="B1314" t="s">
        <v>3046</v>
      </c>
      <c r="C1314" s="1">
        <f t="shared" si="555"/>
        <v>223268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>IF(P1314&gt;0,RANK(P1314,(N1314:P1314,Q1314:AE1314)),0)</f>
        <v>3</v>
      </c>
      <c r="G1314" s="1">
        <f t="shared" si="553"/>
        <v>9367</v>
      </c>
      <c r="H1314" s="2">
        <f t="shared" si="554"/>
        <v>4.195406417399717E-2</v>
      </c>
      <c r="I1314" s="2"/>
      <c r="J1314" s="2">
        <f t="shared" si="556"/>
        <v>0.51359800777540887</v>
      </c>
      <c r="K1314" s="2">
        <f t="shared" si="557"/>
        <v>0.47164394360141176</v>
      </c>
      <c r="L1314" s="2">
        <f t="shared" si="558"/>
        <v>4.693910457387534E-3</v>
      </c>
      <c r="M1314" s="2">
        <f t="shared" si="559"/>
        <v>1.0064138165791832E-2</v>
      </c>
      <c r="N1314" s="38">
        <v>114670</v>
      </c>
      <c r="O1314" s="38">
        <v>105303</v>
      </c>
      <c r="P1314" s="38">
        <v>1048</v>
      </c>
      <c r="Q1314" s="38">
        <v>679</v>
      </c>
      <c r="R1314" s="38">
        <v>929</v>
      </c>
      <c r="S1314" s="38">
        <v>232</v>
      </c>
      <c r="T1314" s="38">
        <v>12</v>
      </c>
      <c r="U1314" s="38">
        <v>246</v>
      </c>
      <c r="V1314" s="38"/>
      <c r="W1314" s="38">
        <f>IF(Copyright!B$11=1,IF(CF1314&gt;0,CF1314-T1314-X1314-SUM(Z1314:AY1314),SUM(CN1314:CR1314)),SUM(CN1314:CR1314))</f>
        <v>0</v>
      </c>
      <c r="X1314" s="38">
        <v>53</v>
      </c>
      <c r="Y1314" s="38">
        <v>96</v>
      </c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>
        <v>0</v>
      </c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  <c r="BA1314" s="3">
        <f>IF(Q1314&gt;0,RANK(Q1314,(N1314:P1314,Q1314:AE1314)),0)</f>
        <v>5</v>
      </c>
      <c r="BB1314" s="3">
        <f>IF(R1314&gt;0,RANK(R1314,(N1314:P1314,Q1314:AE1314)),0)</f>
        <v>4</v>
      </c>
      <c r="BC1314" s="3">
        <f>IF(S1314&gt;0,RANK(S1314,(N1314:P1314,Q1314:AE1314)),0)</f>
        <v>7</v>
      </c>
      <c r="BD1314" s="3">
        <f>IF(T1314&gt;0,RANK(T1314,(N1314:P1314,Q1314:AE1314)),0)</f>
        <v>10</v>
      </c>
      <c r="BE1314" s="2">
        <f t="shared" si="560"/>
        <v>3.0411881684791371E-3</v>
      </c>
      <c r="BF1314" s="2">
        <f t="shared" si="561"/>
        <v>4.1609187165200564E-3</v>
      </c>
      <c r="BG1314" s="2">
        <f t="shared" si="562"/>
        <v>1.0391099485819733E-3</v>
      </c>
      <c r="BH1314" s="2">
        <f t="shared" si="563"/>
        <v>5.3747066305964136E-5</v>
      </c>
      <c r="BJ1314" t="s">
        <v>490</v>
      </c>
      <c r="BK1314" t="s">
        <v>3046</v>
      </c>
      <c r="BN1314">
        <v>0</v>
      </c>
      <c r="BO1314" s="60">
        <v>26</v>
      </c>
      <c r="BP1314" s="62">
        <v>49</v>
      </c>
      <c r="BQ1314" s="66">
        <f t="shared" si="564"/>
        <v>26049</v>
      </c>
      <c r="BR1314" s="66">
        <f t="shared" si="541"/>
        <v>26049</v>
      </c>
      <c r="BS1314" s="3" t="s">
        <v>3083</v>
      </c>
      <c r="BX1314" s="73"/>
      <c r="BY1314" s="73"/>
      <c r="CB1314" s="95"/>
      <c r="CD1314" s="38">
        <f t="shared" si="565"/>
        <v>0</v>
      </c>
      <c r="CE1314" s="38">
        <v>223268</v>
      </c>
      <c r="CF1314" s="38">
        <f>53+12</f>
        <v>65</v>
      </c>
      <c r="CG1314" s="38" t="s">
        <v>3953</v>
      </c>
      <c r="CK1314" s="99"/>
      <c r="CM1314" s="51"/>
      <c r="CQ1314" s="73"/>
    </row>
    <row r="1315" spans="1:95" ht="14" hidden="1" customHeight="1" outlineLevel="1" x14ac:dyDescent="0.2">
      <c r="A1315" t="s">
        <v>1068</v>
      </c>
      <c r="B1315" t="s">
        <v>3046</v>
      </c>
      <c r="C1315" s="1">
        <f t="shared" si="555"/>
        <v>15506</v>
      </c>
      <c r="D1315" s="3">
        <f>IF(N1315&gt;0, RANK(N1315,(N1315:P1315,Q1315:AE1315)),0)</f>
        <v>2</v>
      </c>
      <c r="E1315" s="3">
        <f>IF(O1315&gt;0,RANK(O1315,(N1315:P1315,Q1315:AE1315)),0)</f>
        <v>1</v>
      </c>
      <c r="F1315" s="3">
        <f>IF(P1315&gt;0,RANK(P1315,(N1315:P1315,Q1315:AE1315)),0)</f>
        <v>3</v>
      </c>
      <c r="G1315" s="1">
        <f t="shared" si="553"/>
        <v>6308</v>
      </c>
      <c r="H1315" s="2">
        <f t="shared" si="554"/>
        <v>0.40681026699342188</v>
      </c>
      <c r="I1315" s="2"/>
      <c r="J1315" s="2">
        <f t="shared" si="556"/>
        <v>0.29027473236166645</v>
      </c>
      <c r="K1315" s="2">
        <f t="shared" si="557"/>
        <v>0.69708499935508839</v>
      </c>
      <c r="L1315" s="2">
        <f t="shared" si="558"/>
        <v>4.9013285179930347E-3</v>
      </c>
      <c r="M1315" s="2">
        <f t="shared" si="559"/>
        <v>7.7389397652521249E-3</v>
      </c>
      <c r="N1315" s="38">
        <v>4501</v>
      </c>
      <c r="O1315" s="38">
        <v>10809</v>
      </c>
      <c r="P1315" s="38">
        <v>76</v>
      </c>
      <c r="Q1315" s="38">
        <v>46</v>
      </c>
      <c r="R1315" s="38">
        <v>28</v>
      </c>
      <c r="S1315" s="38">
        <v>18</v>
      </c>
      <c r="T1315" s="38">
        <v>0</v>
      </c>
      <c r="U1315" s="38">
        <v>3</v>
      </c>
      <c r="V1315" s="38"/>
      <c r="W1315" s="38">
        <f>IF(Copyright!B$11=1,IF(CF1315&gt;0,CF1315-T1315-X1315-SUM(Z1315:AY1315),SUM(CN1315:CR1315)),SUM(CN1315:CR1315))</f>
        <v>18</v>
      </c>
      <c r="X1315" s="38">
        <v>0</v>
      </c>
      <c r="Y1315" s="38">
        <v>7</v>
      </c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>
        <v>0</v>
      </c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  <c r="BA1315" s="3">
        <f>IF(Q1315&gt;0,RANK(Q1315,(N1315:P1315,Q1315:AE1315)),0)</f>
        <v>4</v>
      </c>
      <c r="BB1315" s="3">
        <f>IF(R1315&gt;0,RANK(R1315,(N1315:P1315,Q1315:AE1315)),0)</f>
        <v>5</v>
      </c>
      <c r="BC1315" s="3">
        <f>IF(S1315&gt;0,RANK(S1315,(N1315:P1315,Q1315:AE1315)),0)</f>
        <v>6</v>
      </c>
      <c r="BD1315" s="3">
        <f>IF(T1315&gt;0,RANK(T1315,(N1315:P1315,Q1315:AE1315)),0)</f>
        <v>0</v>
      </c>
      <c r="BE1315" s="2">
        <f t="shared" si="560"/>
        <v>2.966593576679995E-3</v>
      </c>
      <c r="BF1315" s="2">
        <f t="shared" si="561"/>
        <v>1.8057526118921707E-3</v>
      </c>
      <c r="BG1315" s="2">
        <f t="shared" si="562"/>
        <v>1.1608409647878241E-3</v>
      </c>
      <c r="BH1315" s="2">
        <f t="shared" si="563"/>
        <v>0</v>
      </c>
      <c r="BJ1315" t="s">
        <v>1068</v>
      </c>
      <c r="BK1315" t="s">
        <v>3046</v>
      </c>
      <c r="BL1315">
        <v>2</v>
      </c>
      <c r="BN1315">
        <v>0</v>
      </c>
      <c r="BO1315" s="60">
        <v>26</v>
      </c>
      <c r="BP1315" s="62">
        <v>51</v>
      </c>
      <c r="BQ1315" s="66">
        <f t="shared" si="564"/>
        <v>26051</v>
      </c>
      <c r="BR1315" s="66">
        <f t="shared" ref="BR1315:BR1378" si="566">BQ1315</f>
        <v>26051</v>
      </c>
      <c r="BS1315" s="3" t="s">
        <v>3083</v>
      </c>
      <c r="BX1315" s="73"/>
      <c r="BY1315" s="73"/>
      <c r="CB1315" s="95"/>
      <c r="CD1315" s="38">
        <f t="shared" si="565"/>
        <v>0</v>
      </c>
      <c r="CE1315" s="1">
        <f>15488+18</f>
        <v>15506</v>
      </c>
      <c r="CF1315" s="38">
        <v>18</v>
      </c>
      <c r="CM1315" s="51"/>
    </row>
    <row r="1316" spans="1:95" ht="14" hidden="1" customHeight="1" outlineLevel="1" x14ac:dyDescent="0.2">
      <c r="A1316" t="s">
        <v>1801</v>
      </c>
      <c r="B1316" t="s">
        <v>3046</v>
      </c>
      <c r="C1316" s="1">
        <f t="shared" si="555"/>
        <v>8315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>IF(P1316&gt;0,RANK(P1316,(N1316:P1316,Q1316:AE1316)),0)</f>
        <v>3</v>
      </c>
      <c r="G1316" s="1">
        <f t="shared" si="553"/>
        <v>1418</v>
      </c>
      <c r="H1316" s="2">
        <f t="shared" si="554"/>
        <v>0.17053517739025856</v>
      </c>
      <c r="I1316" s="2"/>
      <c r="J1316" s="2">
        <f t="shared" si="556"/>
        <v>0.40709561034275404</v>
      </c>
      <c r="K1316" s="2">
        <f t="shared" si="557"/>
        <v>0.57763078773301257</v>
      </c>
      <c r="L1316" s="2">
        <f t="shared" si="558"/>
        <v>4.4497895369813587E-3</v>
      </c>
      <c r="M1316" s="2">
        <f t="shared" si="559"/>
        <v>1.0823812387251969E-2</v>
      </c>
      <c r="N1316" s="38">
        <v>3385</v>
      </c>
      <c r="O1316" s="38">
        <v>4803</v>
      </c>
      <c r="P1316" s="38">
        <v>37</v>
      </c>
      <c r="Q1316" s="38">
        <v>24</v>
      </c>
      <c r="R1316" s="38">
        <v>22</v>
      </c>
      <c r="S1316" s="38">
        <v>15</v>
      </c>
      <c r="T1316" s="38">
        <v>3</v>
      </c>
      <c r="U1316" s="38">
        <v>3</v>
      </c>
      <c r="V1316" s="38"/>
      <c r="W1316" s="38">
        <f>IF(Copyright!B$11=1,IF(CF1316&gt;0,CF1316-T1316-X1316-SUM(Z1316:AY1316),SUM(CN1316:CR1316)),SUM(CN1316:CR1316))</f>
        <v>20</v>
      </c>
      <c r="X1316" s="38">
        <v>0</v>
      </c>
      <c r="Y1316" s="38">
        <v>3</v>
      </c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>
        <v>0</v>
      </c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  <c r="BA1316" s="3">
        <f>IF(Q1316&gt;0,RANK(Q1316,(N1316:P1316,Q1316:AE1316)),0)</f>
        <v>4</v>
      </c>
      <c r="BB1316" s="3">
        <f>IF(R1316&gt;0,RANK(R1316,(N1316:P1316,Q1316:AE1316)),0)</f>
        <v>5</v>
      </c>
      <c r="BC1316" s="3">
        <f>IF(S1316&gt;0,RANK(S1316,(N1316:P1316,Q1316:AE1316)),0)</f>
        <v>7</v>
      </c>
      <c r="BD1316" s="3">
        <f>IF(T1316&gt;0,RANK(T1316,(N1316:P1316,Q1316:AE1316)),0)</f>
        <v>8</v>
      </c>
      <c r="BE1316" s="2">
        <f t="shared" si="560"/>
        <v>2.8863499699338544E-3</v>
      </c>
      <c r="BF1316" s="2">
        <f t="shared" si="561"/>
        <v>2.6458208057727E-3</v>
      </c>
      <c r="BG1316" s="2">
        <f t="shared" si="562"/>
        <v>1.8039687312086591E-3</v>
      </c>
      <c r="BH1316" s="2">
        <f t="shared" si="563"/>
        <v>3.6079374624173181E-4</v>
      </c>
      <c r="BJ1316" t="s">
        <v>1801</v>
      </c>
      <c r="BK1316" t="s">
        <v>3046</v>
      </c>
      <c r="BL1316">
        <v>1</v>
      </c>
      <c r="BN1316">
        <v>0</v>
      </c>
      <c r="BO1316" s="60">
        <v>26</v>
      </c>
      <c r="BP1316" s="62">
        <v>53</v>
      </c>
      <c r="BQ1316" s="66">
        <f t="shared" si="564"/>
        <v>26053</v>
      </c>
      <c r="BR1316" s="66">
        <f t="shared" si="566"/>
        <v>26053</v>
      </c>
      <c r="BS1316" s="3" t="s">
        <v>3083</v>
      </c>
      <c r="BX1316" s="73"/>
      <c r="BY1316" s="73"/>
      <c r="CB1316" s="95"/>
      <c r="CD1316" s="38">
        <f t="shared" si="565"/>
        <v>0</v>
      </c>
      <c r="CE1316" s="1">
        <v>8315</v>
      </c>
      <c r="CF1316" s="1">
        <v>23</v>
      </c>
      <c r="CM1316" s="51"/>
    </row>
    <row r="1317" spans="1:95" ht="14" hidden="1" customHeight="1" outlineLevel="1" x14ac:dyDescent="0.2">
      <c r="A1317" t="s">
        <v>249</v>
      </c>
      <c r="B1317" t="s">
        <v>3046</v>
      </c>
      <c r="C1317" s="1">
        <f t="shared" si="555"/>
        <v>62887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>IF(P1317&gt;0,RANK(P1317,(N1317:P1317,Q1317:AE1317)),0)</f>
        <v>4</v>
      </c>
      <c r="G1317" s="1">
        <f t="shared" si="553"/>
        <v>1084</v>
      </c>
      <c r="H1317" s="2">
        <f t="shared" si="554"/>
        <v>1.7237266843703785E-2</v>
      </c>
      <c r="I1317" s="2"/>
      <c r="J1317" s="2">
        <f t="shared" si="556"/>
        <v>0.482436751633883</v>
      </c>
      <c r="K1317" s="2">
        <f t="shared" si="557"/>
        <v>0.4996740184775868</v>
      </c>
      <c r="L1317" s="2">
        <f t="shared" si="558"/>
        <v>4.8658705296802203E-3</v>
      </c>
      <c r="M1317" s="2">
        <f t="shared" si="559"/>
        <v>1.3023359358849979E-2</v>
      </c>
      <c r="N1317" s="38">
        <v>30339</v>
      </c>
      <c r="O1317" s="38">
        <v>31423</v>
      </c>
      <c r="P1317" s="38">
        <v>306</v>
      </c>
      <c r="Q1317" s="38">
        <v>351</v>
      </c>
      <c r="R1317" s="38">
        <v>210</v>
      </c>
      <c r="S1317" s="38">
        <v>65</v>
      </c>
      <c r="T1317" s="38">
        <v>1</v>
      </c>
      <c r="U1317" s="38">
        <v>40</v>
      </c>
      <c r="V1317" s="38"/>
      <c r="W1317" s="38">
        <f>IF(Copyright!B$11=1,IF(CF1317&gt;0,CF1317-T1317-X1317-SUM(Z1317:AY1317),SUM(CN1317:CR1317)),SUM(CN1317:CR1317))</f>
        <v>115</v>
      </c>
      <c r="X1317" s="38">
        <v>11</v>
      </c>
      <c r="Y1317" s="38">
        <v>26</v>
      </c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>
        <v>0</v>
      </c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  <c r="BA1317" s="3">
        <f>IF(Q1317&gt;0,RANK(Q1317,(N1317:P1317,Q1317:AE1317)),0)</f>
        <v>3</v>
      </c>
      <c r="BB1317" s="3">
        <f>IF(R1317&gt;0,RANK(R1317,(N1317:P1317,Q1317:AE1317)),0)</f>
        <v>5</v>
      </c>
      <c r="BC1317" s="3">
        <f>IF(S1317&gt;0,RANK(S1317,(N1317:P1317,Q1317:AE1317)),0)</f>
        <v>7</v>
      </c>
      <c r="BD1317" s="3">
        <f>IF(T1317&gt;0,RANK(T1317,(N1317:P1317,Q1317:AE1317)),0)</f>
        <v>11</v>
      </c>
      <c r="BE1317" s="2">
        <f t="shared" si="560"/>
        <v>5.5814397252214286E-3</v>
      </c>
      <c r="BF1317" s="2">
        <f t="shared" si="561"/>
        <v>3.339322912525641E-3</v>
      </c>
      <c r="BG1317" s="2">
        <f t="shared" si="562"/>
        <v>1.0335999491150793E-3</v>
      </c>
      <c r="BH1317" s="2">
        <f t="shared" si="563"/>
        <v>1.5901537678693529E-5</v>
      </c>
      <c r="BJ1317" t="s">
        <v>249</v>
      </c>
      <c r="BK1317" t="s">
        <v>3046</v>
      </c>
      <c r="BL1317">
        <v>1</v>
      </c>
      <c r="BN1317">
        <v>0</v>
      </c>
      <c r="BO1317" s="60">
        <v>26</v>
      </c>
      <c r="BP1317" s="62">
        <v>55</v>
      </c>
      <c r="BQ1317" s="66">
        <f t="shared" si="564"/>
        <v>26055</v>
      </c>
      <c r="BR1317" s="66">
        <f t="shared" si="566"/>
        <v>26055</v>
      </c>
      <c r="BS1317" s="3" t="s">
        <v>3083</v>
      </c>
      <c r="BX1317" s="73"/>
      <c r="BY1317" s="73"/>
      <c r="CB1317" s="95"/>
      <c r="CD1317" s="38">
        <f t="shared" si="565"/>
        <v>0</v>
      </c>
      <c r="CE1317" s="1">
        <v>62887</v>
      </c>
      <c r="CF1317" s="38">
        <v>127</v>
      </c>
      <c r="CM1317" s="51"/>
    </row>
    <row r="1318" spans="1:95" ht="14" hidden="1" customHeight="1" outlineLevel="1" x14ac:dyDescent="0.2">
      <c r="A1318" t="s">
        <v>1025</v>
      </c>
      <c r="B1318" t="s">
        <v>3046</v>
      </c>
      <c r="C1318" s="1">
        <f t="shared" si="555"/>
        <v>19864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>IF(P1318&gt;0,RANK(P1318,(N1318:P1318,Q1318:AE1318)),0)</f>
        <v>3</v>
      </c>
      <c r="G1318" s="1">
        <f t="shared" si="553"/>
        <v>6212</v>
      </c>
      <c r="H1318" s="2">
        <f t="shared" si="554"/>
        <v>0.31272654047523157</v>
      </c>
      <c r="I1318" s="2"/>
      <c r="J1318" s="2">
        <f t="shared" si="556"/>
        <v>0.33638743455497383</v>
      </c>
      <c r="K1318" s="2">
        <f t="shared" si="557"/>
        <v>0.6491139750302054</v>
      </c>
      <c r="L1318" s="2">
        <f t="shared" si="558"/>
        <v>5.5376560612162709E-3</v>
      </c>
      <c r="M1318" s="2">
        <f t="shared" si="559"/>
        <v>8.9609343536045521E-3</v>
      </c>
      <c r="N1318" s="38">
        <v>6682</v>
      </c>
      <c r="O1318" s="38">
        <v>12894</v>
      </c>
      <c r="P1318" s="38">
        <v>110</v>
      </c>
      <c r="Q1318" s="38">
        <v>74</v>
      </c>
      <c r="R1318" s="38">
        <v>45</v>
      </c>
      <c r="S1318" s="38">
        <v>26</v>
      </c>
      <c r="T1318" s="38">
        <v>0</v>
      </c>
      <c r="U1318" s="38">
        <v>10</v>
      </c>
      <c r="V1318" s="38"/>
      <c r="W1318" s="38">
        <f>IF(Copyright!B$11=1,IF(CF1318&gt;0,CF1318-T1318-X1318-SUM(Z1318:AY1318),SUM(CN1318:CR1318)),SUM(CN1318:CR1318))</f>
        <v>16</v>
      </c>
      <c r="X1318" s="38">
        <v>0</v>
      </c>
      <c r="Y1318" s="38">
        <v>7</v>
      </c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>
        <v>0</v>
      </c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  <c r="BA1318" s="3">
        <f>IF(Q1318&gt;0,RANK(Q1318,(N1318:P1318,Q1318:AE1318)),0)</f>
        <v>4</v>
      </c>
      <c r="BB1318" s="3">
        <f>IF(R1318&gt;0,RANK(R1318,(N1318:P1318,Q1318:AE1318)),0)</f>
        <v>5</v>
      </c>
      <c r="BC1318" s="3">
        <f>IF(S1318&gt;0,RANK(S1318,(N1318:P1318,Q1318:AE1318)),0)</f>
        <v>6</v>
      </c>
      <c r="BD1318" s="3">
        <f>IF(T1318&gt;0,RANK(T1318,(N1318:P1318,Q1318:AE1318)),0)</f>
        <v>0</v>
      </c>
      <c r="BE1318" s="2">
        <f t="shared" si="560"/>
        <v>3.7253322593636729E-3</v>
      </c>
      <c r="BF1318" s="2">
        <f t="shared" si="561"/>
        <v>2.265404752315747E-3</v>
      </c>
      <c r="BG1318" s="2">
        <f t="shared" si="562"/>
        <v>1.3089005235602095E-3</v>
      </c>
      <c r="BH1318" s="2">
        <f t="shared" si="563"/>
        <v>0</v>
      </c>
      <c r="BJ1318" t="s">
        <v>1025</v>
      </c>
      <c r="BK1318" t="s">
        <v>3046</v>
      </c>
      <c r="BL1318">
        <v>2</v>
      </c>
      <c r="BN1318">
        <v>0</v>
      </c>
      <c r="BO1318" s="60">
        <v>26</v>
      </c>
      <c r="BP1318" s="62">
        <v>57</v>
      </c>
      <c r="BQ1318" s="66">
        <f t="shared" si="564"/>
        <v>26057</v>
      </c>
      <c r="BR1318" s="66">
        <f t="shared" si="566"/>
        <v>26057</v>
      </c>
      <c r="BS1318" s="3" t="s">
        <v>3083</v>
      </c>
      <c r="BX1318" s="73"/>
      <c r="BY1318" s="73"/>
      <c r="CB1318" s="95"/>
      <c r="CD1318" s="38">
        <f t="shared" si="565"/>
        <v>0</v>
      </c>
      <c r="CE1318" s="1">
        <f>19848+16</f>
        <v>19864</v>
      </c>
      <c r="CF1318" s="38">
        <v>16</v>
      </c>
      <c r="CM1318" s="51"/>
    </row>
    <row r="1319" spans="1:95" ht="14" hidden="1" customHeight="1" outlineLevel="1" x14ac:dyDescent="0.2">
      <c r="A1319" t="s">
        <v>710</v>
      </c>
      <c r="B1319" t="s">
        <v>3046</v>
      </c>
      <c r="C1319" s="1">
        <f t="shared" si="555"/>
        <v>24828</v>
      </c>
      <c r="D1319" s="3">
        <f>IF(N1319&gt;0, RANK(N1319,(N1319:P1319,Q1319:AE1319)),0)</f>
        <v>2</v>
      </c>
      <c r="E1319" s="3">
        <f>IF(O1319&gt;0,RANK(O1319,(N1319:P1319,Q1319:AE1319)),0)</f>
        <v>1</v>
      </c>
      <c r="F1319" s="3">
        <f>IF(P1319&gt;0,RANK(P1319,(N1319:P1319,Q1319:AE1319)),0)</f>
        <v>3</v>
      </c>
      <c r="G1319" s="1">
        <f t="shared" si="553"/>
        <v>12756</v>
      </c>
      <c r="H1319" s="2">
        <f t="shared" si="554"/>
        <v>0.51377477042049302</v>
      </c>
      <c r="I1319" s="2"/>
      <c r="J1319" s="2">
        <f t="shared" si="556"/>
        <v>0.23662800064443371</v>
      </c>
      <c r="K1319" s="2">
        <f t="shared" si="557"/>
        <v>0.7504027710649267</v>
      </c>
      <c r="L1319" s="2">
        <f t="shared" si="558"/>
        <v>4.7526985661350092E-3</v>
      </c>
      <c r="M1319" s="2">
        <f t="shared" si="559"/>
        <v>8.2165297245046127E-3</v>
      </c>
      <c r="N1319" s="38">
        <v>5875</v>
      </c>
      <c r="O1319" s="38">
        <v>18631</v>
      </c>
      <c r="P1319" s="38">
        <v>118</v>
      </c>
      <c r="Q1319" s="38">
        <v>95</v>
      </c>
      <c r="R1319" s="38">
        <v>47</v>
      </c>
      <c r="S1319" s="38">
        <v>25</v>
      </c>
      <c r="T1319" s="38">
        <v>0</v>
      </c>
      <c r="U1319" s="38">
        <v>11</v>
      </c>
      <c r="V1319" s="38"/>
      <c r="W1319" s="38">
        <f>IF(Copyright!B$11=1,IF(CF1319&gt;0,CF1319-T1319-X1319-SUM(Z1319:AY1319),SUM(CN1319:CR1319)),SUM(CN1319:CR1319))</f>
        <v>0</v>
      </c>
      <c r="X1319" s="38">
        <v>15</v>
      </c>
      <c r="Y1319" s="38">
        <v>11</v>
      </c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>
        <v>0</v>
      </c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  <c r="BA1319" s="3">
        <f>IF(Q1319&gt;0,RANK(Q1319,(N1319:P1319,Q1319:AE1319)),0)</f>
        <v>4</v>
      </c>
      <c r="BB1319" s="3">
        <f>IF(R1319&gt;0,RANK(R1319,(N1319:P1319,Q1319:AE1319)),0)</f>
        <v>5</v>
      </c>
      <c r="BC1319" s="3">
        <f>IF(S1319&gt;0,RANK(S1319,(N1319:P1319,Q1319:AE1319)),0)</f>
        <v>6</v>
      </c>
      <c r="BD1319" s="3">
        <f>IF(T1319&gt;0,RANK(T1319,(N1319:P1319,Q1319:AE1319)),0)</f>
        <v>0</v>
      </c>
      <c r="BE1319" s="2">
        <f t="shared" si="560"/>
        <v>3.8263251168036087E-3</v>
      </c>
      <c r="BF1319" s="2">
        <f t="shared" si="561"/>
        <v>1.8930240051554697E-3</v>
      </c>
      <c r="BG1319" s="2">
        <f t="shared" si="562"/>
        <v>1.0069276623167391E-3</v>
      </c>
      <c r="BH1319" s="2">
        <f t="shared" si="563"/>
        <v>0</v>
      </c>
      <c r="BJ1319" t="s">
        <v>710</v>
      </c>
      <c r="BK1319" t="s">
        <v>3046</v>
      </c>
      <c r="BL1319">
        <v>5</v>
      </c>
      <c r="BN1319">
        <v>0</v>
      </c>
      <c r="BO1319" s="60">
        <v>26</v>
      </c>
      <c r="BP1319" s="62">
        <v>59</v>
      </c>
      <c r="BQ1319" s="66">
        <f t="shared" si="564"/>
        <v>26059</v>
      </c>
      <c r="BR1319" s="66">
        <f t="shared" si="566"/>
        <v>26059</v>
      </c>
      <c r="BS1319" s="3" t="s">
        <v>3083</v>
      </c>
      <c r="BX1319" s="73"/>
      <c r="BY1319" s="73"/>
      <c r="CB1319" s="95"/>
      <c r="CD1319" s="38">
        <f t="shared" si="565"/>
        <v>0</v>
      </c>
      <c r="CE1319" s="1">
        <v>24828</v>
      </c>
      <c r="CM1319" s="51"/>
    </row>
    <row r="1320" spans="1:95" ht="14" hidden="1" customHeight="1" outlineLevel="1" x14ac:dyDescent="0.2">
      <c r="A1320" t="s">
        <v>274</v>
      </c>
      <c r="B1320" t="s">
        <v>3046</v>
      </c>
      <c r="C1320" s="1">
        <f t="shared" si="555"/>
        <v>19405</v>
      </c>
      <c r="D1320" s="3">
        <f>IF(N1320&gt;0, RANK(N1320,(N1320:P1320,Q1320:AE1320)),0)</f>
        <v>2</v>
      </c>
      <c r="E1320" s="3">
        <f>IF(O1320&gt;0,RANK(O1320,(N1320:P1320,Q1320:AE1320)),0)</f>
        <v>1</v>
      </c>
      <c r="F1320" s="3">
        <f>IF(P1320&gt;0,RANK(P1320,(N1320:P1320,Q1320:AE1320)),0)</f>
        <v>3</v>
      </c>
      <c r="G1320" s="1">
        <f t="shared" si="553"/>
        <v>3300</v>
      </c>
      <c r="H1320" s="2">
        <f t="shared" si="554"/>
        <v>0.17005926307652666</v>
      </c>
      <c r="I1320" s="2"/>
      <c r="J1320" s="2">
        <f t="shared" si="556"/>
        <v>0.40613244009275962</v>
      </c>
      <c r="K1320" s="2">
        <f t="shared" si="557"/>
        <v>0.57619170316928625</v>
      </c>
      <c r="L1320" s="2">
        <f t="shared" si="558"/>
        <v>6.2870394228291679E-3</v>
      </c>
      <c r="M1320" s="2">
        <f t="shared" si="559"/>
        <v>1.1388817315124963E-2</v>
      </c>
      <c r="N1320" s="38">
        <v>7881</v>
      </c>
      <c r="O1320" s="38">
        <v>11181</v>
      </c>
      <c r="P1320" s="38">
        <v>122</v>
      </c>
      <c r="Q1320" s="38">
        <v>75</v>
      </c>
      <c r="R1320" s="38">
        <v>61</v>
      </c>
      <c r="S1320" s="38">
        <v>24</v>
      </c>
      <c r="T1320" s="38">
        <v>3</v>
      </c>
      <c r="U1320" s="38">
        <v>14</v>
      </c>
      <c r="V1320" s="38"/>
      <c r="W1320" s="38">
        <f>IF(Copyright!B$11=1,IF(CF1320&gt;0,CF1320-T1320-X1320-SUM(Z1320:AY1320),SUM(CN1320:CR1320)),SUM(CN1320:CR1320))</f>
        <v>31</v>
      </c>
      <c r="X1320" s="38">
        <v>7</v>
      </c>
      <c r="Y1320" s="38">
        <v>6</v>
      </c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>
        <v>0</v>
      </c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  <c r="BA1320" s="3">
        <f>IF(Q1320&gt;0,RANK(Q1320,(N1320:P1320,Q1320:AE1320)),0)</f>
        <v>4</v>
      </c>
      <c r="BB1320" s="3">
        <f>IF(R1320&gt;0,RANK(R1320,(N1320:P1320,Q1320:AE1320)),0)</f>
        <v>5</v>
      </c>
      <c r="BC1320" s="3">
        <f>IF(S1320&gt;0,RANK(S1320,(N1320:P1320,Q1320:AE1320)),0)</f>
        <v>7</v>
      </c>
      <c r="BD1320" s="3">
        <f>IF(T1320&gt;0,RANK(T1320,(N1320:P1320,Q1320:AE1320)),0)</f>
        <v>11</v>
      </c>
      <c r="BE1320" s="2">
        <f t="shared" si="560"/>
        <v>3.8649832517392425E-3</v>
      </c>
      <c r="BF1320" s="2">
        <f t="shared" si="561"/>
        <v>3.1435197114145839E-3</v>
      </c>
      <c r="BG1320" s="2">
        <f t="shared" si="562"/>
        <v>1.2367946405565575E-3</v>
      </c>
      <c r="BH1320" s="2">
        <f t="shared" si="563"/>
        <v>1.5459933006956969E-4</v>
      </c>
      <c r="BJ1320" t="s">
        <v>274</v>
      </c>
      <c r="BK1320" t="s">
        <v>3046</v>
      </c>
      <c r="BL1320">
        <v>1</v>
      </c>
      <c r="BN1320">
        <v>0</v>
      </c>
      <c r="BO1320" s="60">
        <v>26</v>
      </c>
      <c r="BP1320" s="62">
        <v>61</v>
      </c>
      <c r="BQ1320" s="66">
        <f t="shared" si="564"/>
        <v>26061</v>
      </c>
      <c r="BR1320" s="66">
        <f t="shared" si="566"/>
        <v>26061</v>
      </c>
      <c r="BS1320" s="3" t="s">
        <v>3083</v>
      </c>
      <c r="BX1320" s="73"/>
      <c r="BY1320" s="73"/>
      <c r="CB1320" s="95"/>
      <c r="CD1320" s="38">
        <f t="shared" si="565"/>
        <v>0</v>
      </c>
      <c r="CE1320" s="1">
        <f>19374+31</f>
        <v>19405</v>
      </c>
      <c r="CF1320" s="38">
        <v>41</v>
      </c>
      <c r="CM1320" s="51"/>
    </row>
    <row r="1321" spans="1:95" ht="14" hidden="1" customHeight="1" outlineLevel="1" x14ac:dyDescent="0.2">
      <c r="A1321" t="s">
        <v>1890</v>
      </c>
      <c r="B1321" t="s">
        <v>3046</v>
      </c>
      <c r="C1321" s="1">
        <f t="shared" si="555"/>
        <v>18969</v>
      </c>
      <c r="D1321" s="3">
        <f>IF(N1321&gt;0, RANK(N1321,(N1321:P1321,Q1321:AE1321)),0)</f>
        <v>2</v>
      </c>
      <c r="E1321" s="3">
        <f>IF(O1321&gt;0,RANK(O1321,(N1321:P1321,Q1321:AE1321)),0)</f>
        <v>1</v>
      </c>
      <c r="F1321" s="3">
        <f>IF(P1321&gt;0,RANK(P1321,(N1321:P1321,Q1321:AE1321)),0)</f>
        <v>3</v>
      </c>
      <c r="G1321" s="1">
        <f t="shared" si="553"/>
        <v>7702</v>
      </c>
      <c r="H1321" s="2">
        <f t="shared" si="554"/>
        <v>0.40603089250883018</v>
      </c>
      <c r="I1321" s="2"/>
      <c r="J1321" s="2">
        <f t="shared" si="556"/>
        <v>0.29110654225314986</v>
      </c>
      <c r="K1321" s="2">
        <f t="shared" si="557"/>
        <v>0.69713743476198009</v>
      </c>
      <c r="L1321" s="2">
        <f t="shared" si="558"/>
        <v>4.4282777162739208E-3</v>
      </c>
      <c r="M1321" s="2">
        <f t="shared" si="559"/>
        <v>7.3277452685961862E-3</v>
      </c>
      <c r="N1321" s="38">
        <v>5522</v>
      </c>
      <c r="O1321" s="38">
        <v>13224</v>
      </c>
      <c r="P1321" s="38">
        <v>84</v>
      </c>
      <c r="Q1321" s="38">
        <v>70</v>
      </c>
      <c r="R1321" s="38">
        <v>33</v>
      </c>
      <c r="S1321" s="38">
        <v>22</v>
      </c>
      <c r="T1321" s="38">
        <v>0</v>
      </c>
      <c r="U1321" s="38">
        <v>7</v>
      </c>
      <c r="V1321" s="38"/>
      <c r="W1321" s="38">
        <f>IF(Copyright!B$11=1,IF(CF1321&gt;0,CF1321-T1321-X1321-SUM(Z1321:AY1321),SUM(CN1321:CR1321)),SUM(CN1321:CR1321))</f>
        <v>0</v>
      </c>
      <c r="X1321" s="38">
        <v>0</v>
      </c>
      <c r="Y1321" s="38">
        <v>7</v>
      </c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>
        <v>0</v>
      </c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  <c r="BA1321" s="3">
        <f>IF(Q1321&gt;0,RANK(Q1321,(N1321:P1321,Q1321:AE1321)),0)</f>
        <v>4</v>
      </c>
      <c r="BB1321" s="3">
        <f>IF(R1321&gt;0,RANK(R1321,(N1321:P1321,Q1321:AE1321)),0)</f>
        <v>5</v>
      </c>
      <c r="BC1321" s="3">
        <f>IF(S1321&gt;0,RANK(S1321,(N1321:P1321,Q1321:AE1321)),0)</f>
        <v>6</v>
      </c>
      <c r="BD1321" s="3">
        <f>IF(T1321&gt;0,RANK(T1321,(N1321:P1321,Q1321:AE1321)),0)</f>
        <v>0</v>
      </c>
      <c r="BE1321" s="2">
        <f t="shared" si="560"/>
        <v>3.6902314302282671E-3</v>
      </c>
      <c r="BF1321" s="2">
        <f t="shared" si="561"/>
        <v>1.739680531393326E-3</v>
      </c>
      <c r="BG1321" s="2">
        <f t="shared" si="562"/>
        <v>1.1597870209288841E-3</v>
      </c>
      <c r="BH1321" s="2">
        <f t="shared" si="563"/>
        <v>0</v>
      </c>
      <c r="BJ1321" t="s">
        <v>1890</v>
      </c>
      <c r="BK1321" t="s">
        <v>3046</v>
      </c>
      <c r="BL1321">
        <v>9</v>
      </c>
      <c r="BN1321">
        <v>0</v>
      </c>
      <c r="BO1321" s="60">
        <v>26</v>
      </c>
      <c r="BP1321" s="62">
        <v>63</v>
      </c>
      <c r="BQ1321" s="66">
        <f t="shared" si="564"/>
        <v>26063</v>
      </c>
      <c r="BR1321" s="66">
        <f t="shared" si="566"/>
        <v>26063</v>
      </c>
      <c r="BS1321" s="3" t="s">
        <v>3083</v>
      </c>
      <c r="BX1321" s="73"/>
      <c r="BY1321" s="73"/>
      <c r="CB1321" s="95"/>
      <c r="CD1321" s="38">
        <f t="shared" si="565"/>
        <v>0</v>
      </c>
      <c r="CE1321" s="38">
        <v>18969</v>
      </c>
      <c r="CM1321" s="51"/>
    </row>
    <row r="1322" spans="1:95" ht="14" hidden="1" customHeight="1" outlineLevel="1" x14ac:dyDescent="0.2">
      <c r="A1322" t="s">
        <v>1206</v>
      </c>
      <c r="B1322" t="s">
        <v>3046</v>
      </c>
      <c r="C1322" s="1">
        <f t="shared" ref="C1322:C1353" si="567">SUM(N1322:AY1322)</f>
        <v>148303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>IF(P1322&gt;0,RANK(P1322,(N1322:P1322,Q1322:AE1322)),0)</f>
        <v>4</v>
      </c>
      <c r="G1322" s="1">
        <f t="shared" si="553"/>
        <v>43978</v>
      </c>
      <c r="H1322" s="2">
        <f t="shared" si="554"/>
        <v>0.29654153995536164</v>
      </c>
      <c r="I1322" s="2"/>
      <c r="J1322" s="2">
        <f t="shared" ref="J1322:J1353" si="568">IF($C1322=0,"-",N1322/$C1322)</f>
        <v>0.63749216131838193</v>
      </c>
      <c r="K1322" s="2">
        <f t="shared" ref="K1322:K1353" si="569">IF($C1322=0,"-",O1322/$C1322)</f>
        <v>0.34095062136302029</v>
      </c>
      <c r="L1322" s="2">
        <f t="shared" ref="L1322:L1353" si="570">IF($C1322=0,"-",P1322/$C1322)</f>
        <v>4.9223549085318568E-3</v>
      </c>
      <c r="M1322" s="2">
        <f t="shared" ref="M1322:M1353" si="571">IF(C1322=0,"-",(1-J1322-K1322-L1322))</f>
        <v>1.6634862410065919E-2</v>
      </c>
      <c r="N1322" s="38">
        <v>94542</v>
      </c>
      <c r="O1322" s="38">
        <v>50564</v>
      </c>
      <c r="P1322" s="38">
        <v>730</v>
      </c>
      <c r="Q1322" s="38">
        <v>659</v>
      </c>
      <c r="R1322" s="38">
        <v>1067</v>
      </c>
      <c r="S1322" s="38">
        <v>206</v>
      </c>
      <c r="T1322" s="38">
        <v>24</v>
      </c>
      <c r="U1322" s="38">
        <v>186</v>
      </c>
      <c r="V1322" s="38"/>
      <c r="W1322" s="38">
        <f>IF(Copyright!B$11=1,IF(CF1322&gt;0,CF1322-T1322-X1322-SUM(Z1322:AY1322),SUM(CN1322:CR1322)),SUM(CN1322:CR1322))</f>
        <v>202</v>
      </c>
      <c r="X1322" s="38">
        <v>65</v>
      </c>
      <c r="Y1322" s="38">
        <v>58</v>
      </c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>
        <v>0</v>
      </c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  <c r="BA1322" s="3">
        <f>IF(Q1322&gt;0,RANK(Q1322,(N1322:P1322,Q1322:AE1322)),0)</f>
        <v>5</v>
      </c>
      <c r="BB1322" s="3">
        <f>IF(R1322&gt;0,RANK(R1322,(N1322:P1322,Q1322:AE1322)),0)</f>
        <v>3</v>
      </c>
      <c r="BC1322" s="3">
        <f>IF(S1322&gt;0,RANK(S1322,(N1322:P1322,Q1322:AE1322)),0)</f>
        <v>6</v>
      </c>
      <c r="BD1322" s="3">
        <f>IF(T1322&gt;0,RANK(T1322,(N1322:P1322,Q1322:AE1322)),0)</f>
        <v>11</v>
      </c>
      <c r="BE1322" s="2">
        <f t="shared" ref="BE1322:BE1353" si="572">IF($C1322=0,"-",Q1322/$C1322)</f>
        <v>4.4436053215376626E-3</v>
      </c>
      <c r="BF1322" s="2">
        <f t="shared" ref="BF1322:BF1353" si="573">IF($C1322=0,"-",R1322/$C1322)</f>
        <v>7.1947297087719062E-3</v>
      </c>
      <c r="BG1322" s="2">
        <f t="shared" ref="BG1322:BG1353" si="574">IF($C1322=0,"-",S1322/$C1322)</f>
        <v>1.3890480974761131E-3</v>
      </c>
      <c r="BH1322" s="2">
        <f t="shared" ref="BH1322:BH1353" si="575">IF($C1322=0,"-",T1322/$C1322)</f>
        <v>1.6183084630789666E-4</v>
      </c>
      <c r="BJ1322" t="s">
        <v>1206</v>
      </c>
      <c r="BK1322" t="s">
        <v>3046</v>
      </c>
      <c r="BL1322">
        <v>7</v>
      </c>
      <c r="BN1322">
        <v>0</v>
      </c>
      <c r="BO1322" s="60">
        <v>26</v>
      </c>
      <c r="BP1322" s="62">
        <v>65</v>
      </c>
      <c r="BQ1322" s="66">
        <f t="shared" ref="BQ1322:BQ1353" si="576">1000*BO1322+BP1322</f>
        <v>26065</v>
      </c>
      <c r="BR1322" s="66">
        <f t="shared" si="566"/>
        <v>26065</v>
      </c>
      <c r="BS1322" s="3" t="s">
        <v>3083</v>
      </c>
      <c r="BX1322" s="73"/>
      <c r="BY1322" s="73"/>
      <c r="CB1322" s="95"/>
      <c r="CD1322" s="38">
        <f t="shared" si="565"/>
        <v>0</v>
      </c>
      <c r="CE1322" s="38">
        <f>148012+291</f>
        <v>148303</v>
      </c>
      <c r="CF1322" s="38">
        <v>291</v>
      </c>
      <c r="CM1322" s="51"/>
    </row>
    <row r="1323" spans="1:95" ht="14" hidden="1" customHeight="1" outlineLevel="1" x14ac:dyDescent="0.2">
      <c r="A1323" t="s">
        <v>361</v>
      </c>
      <c r="B1323" t="s">
        <v>3046</v>
      </c>
      <c r="C1323" s="1">
        <f t="shared" si="567"/>
        <v>34021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>IF(P1323&gt;0,RANK(P1323,(N1323:P1323,Q1323:AE1323)),0)</f>
        <v>4</v>
      </c>
      <c r="G1323" s="1">
        <f t="shared" si="553"/>
        <v>10841</v>
      </c>
      <c r="H1323" s="2">
        <f t="shared" si="554"/>
        <v>0.31865612415860795</v>
      </c>
      <c r="I1323" s="2"/>
      <c r="J1323" s="2">
        <f t="shared" si="568"/>
        <v>0.33326474824373181</v>
      </c>
      <c r="K1323" s="2">
        <f t="shared" si="569"/>
        <v>0.65192087240233976</v>
      </c>
      <c r="L1323" s="2">
        <f t="shared" si="570"/>
        <v>4.9969136709679318E-3</v>
      </c>
      <c r="M1323" s="2">
        <f t="shared" si="571"/>
        <v>9.8174656829604426E-3</v>
      </c>
      <c r="N1323" s="38">
        <v>11338</v>
      </c>
      <c r="O1323" s="38">
        <v>22179</v>
      </c>
      <c r="P1323" s="38">
        <v>170</v>
      </c>
      <c r="Q1323" s="38">
        <v>173</v>
      </c>
      <c r="R1323" s="38">
        <v>77</v>
      </c>
      <c r="S1323" s="38">
        <v>48</v>
      </c>
      <c r="T1323" s="38">
        <v>1</v>
      </c>
      <c r="U1323" s="38">
        <v>12</v>
      </c>
      <c r="V1323" s="38"/>
      <c r="W1323" s="38">
        <f>IF(Copyright!B$11=1,IF(CF1323&gt;0,CF1323-T1323-X1323-SUM(Z1323:AY1323),SUM(CN1323:CR1323)),SUM(CN1323:CR1323))</f>
        <v>0</v>
      </c>
      <c r="X1323" s="38">
        <v>7</v>
      </c>
      <c r="Y1323" s="38">
        <v>16</v>
      </c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>
        <v>0</v>
      </c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  <c r="BA1323" s="3">
        <f>IF(Q1323&gt;0,RANK(Q1323,(N1323:P1323,Q1323:AE1323)),0)</f>
        <v>3</v>
      </c>
      <c r="BB1323" s="3">
        <f>IF(R1323&gt;0,RANK(R1323,(N1323:P1323,Q1323:AE1323)),0)</f>
        <v>5</v>
      </c>
      <c r="BC1323" s="3">
        <f>IF(S1323&gt;0,RANK(S1323,(N1323:P1323,Q1323:AE1323)),0)</f>
        <v>6</v>
      </c>
      <c r="BD1323" s="3">
        <f>IF(T1323&gt;0,RANK(T1323,(N1323:P1323,Q1323:AE1323)),0)</f>
        <v>10</v>
      </c>
      <c r="BE1323" s="2">
        <f t="shared" si="572"/>
        <v>5.0850945004556006E-3</v>
      </c>
      <c r="BF1323" s="2">
        <f t="shared" si="573"/>
        <v>2.2633079568501807E-3</v>
      </c>
      <c r="BG1323" s="2">
        <f t="shared" si="574"/>
        <v>1.41089327180271E-3</v>
      </c>
      <c r="BH1323" s="2">
        <f t="shared" si="575"/>
        <v>2.9393609829223128E-5</v>
      </c>
      <c r="BJ1323" t="s">
        <v>361</v>
      </c>
      <c r="BK1323" t="s">
        <v>3046</v>
      </c>
      <c r="BL1323">
        <v>2</v>
      </c>
      <c r="BN1323">
        <v>0</v>
      </c>
      <c r="BO1323" s="60">
        <v>26</v>
      </c>
      <c r="BP1323" s="62">
        <v>67</v>
      </c>
      <c r="BQ1323" s="66">
        <f t="shared" si="576"/>
        <v>26067</v>
      </c>
      <c r="BR1323" s="66">
        <f t="shared" si="566"/>
        <v>26067</v>
      </c>
      <c r="BS1323" s="3" t="s">
        <v>3083</v>
      </c>
      <c r="BV1323" s="73"/>
      <c r="BX1323" s="73"/>
      <c r="BY1323" s="73"/>
      <c r="CB1323" s="95"/>
      <c r="CD1323" s="38">
        <f t="shared" si="565"/>
        <v>1</v>
      </c>
      <c r="CE1323" s="1">
        <v>34020</v>
      </c>
      <c r="CF1323" s="38">
        <v>8</v>
      </c>
      <c r="CG1323" s="38" t="s">
        <v>3953</v>
      </c>
      <c r="CM1323" s="51"/>
    </row>
    <row r="1324" spans="1:95" ht="14" hidden="1" customHeight="1" outlineLevel="1" x14ac:dyDescent="0.2">
      <c r="A1324" t="s">
        <v>520</v>
      </c>
      <c r="B1324" t="s">
        <v>3046</v>
      </c>
      <c r="C1324" s="1">
        <f t="shared" si="567"/>
        <v>15754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>IF(P1324&gt;0,RANK(P1324,(N1324:P1324,Q1324:AE1324)),0)</f>
        <v>3</v>
      </c>
      <c r="G1324" s="1">
        <f t="shared" si="553"/>
        <v>4811</v>
      </c>
      <c r="H1324" s="2">
        <f t="shared" si="554"/>
        <v>0.305382759933985</v>
      </c>
      <c r="I1324" s="2"/>
      <c r="J1324" s="2">
        <f t="shared" si="568"/>
        <v>0.33921543734924464</v>
      </c>
      <c r="K1324" s="2">
        <f t="shared" si="569"/>
        <v>0.64459819728322965</v>
      </c>
      <c r="L1324" s="2">
        <f t="shared" si="570"/>
        <v>6.3475942617747874E-3</v>
      </c>
      <c r="M1324" s="2">
        <f t="shared" si="571"/>
        <v>9.838771105750925E-3</v>
      </c>
      <c r="N1324" s="38">
        <v>5344</v>
      </c>
      <c r="O1324" s="38">
        <v>10155</v>
      </c>
      <c r="P1324" s="38">
        <v>100</v>
      </c>
      <c r="Q1324" s="38">
        <v>66</v>
      </c>
      <c r="R1324" s="38">
        <v>31</v>
      </c>
      <c r="S1324" s="38">
        <v>21</v>
      </c>
      <c r="T1324" s="38">
        <v>0</v>
      </c>
      <c r="U1324" s="38">
        <v>6</v>
      </c>
      <c r="V1324" s="38"/>
      <c r="W1324" s="38">
        <f>IF(Copyright!B$11=1,IF(CF1324&gt;0,CF1324-T1324-X1324-SUM(Z1324:AY1324),SUM(CN1324:CR1324)),SUM(CN1324:CR1324))</f>
        <v>23</v>
      </c>
      <c r="X1324" s="38">
        <v>0</v>
      </c>
      <c r="Y1324" s="38">
        <v>8</v>
      </c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>
        <v>0</v>
      </c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  <c r="BA1324" s="3">
        <f>IF(Q1324&gt;0,RANK(Q1324,(N1324:P1324,Q1324:AE1324)),0)</f>
        <v>4</v>
      </c>
      <c r="BB1324" s="3">
        <f>IF(R1324&gt;0,RANK(R1324,(N1324:P1324,Q1324:AE1324)),0)</f>
        <v>5</v>
      </c>
      <c r="BC1324" s="3">
        <f>IF(S1324&gt;0,RANK(S1324,(N1324:P1324,Q1324:AE1324)),0)</f>
        <v>7</v>
      </c>
      <c r="BD1324" s="3">
        <f>IF(T1324&gt;0,RANK(T1324,(N1324:P1324,Q1324:AE1324)),0)</f>
        <v>0</v>
      </c>
      <c r="BE1324" s="2">
        <f t="shared" si="572"/>
        <v>4.1894122127713596E-3</v>
      </c>
      <c r="BF1324" s="2">
        <f t="shared" si="573"/>
        <v>1.967754221150184E-3</v>
      </c>
      <c r="BG1324" s="2">
        <f t="shared" si="574"/>
        <v>1.3329947949727054E-3</v>
      </c>
      <c r="BH1324" s="2">
        <f t="shared" si="575"/>
        <v>0</v>
      </c>
      <c r="BJ1324" t="s">
        <v>520</v>
      </c>
      <c r="BK1324" t="s">
        <v>3046</v>
      </c>
      <c r="BL1324">
        <v>1</v>
      </c>
      <c r="BN1324">
        <v>0</v>
      </c>
      <c r="BO1324" s="60">
        <v>26</v>
      </c>
      <c r="BP1324" s="62">
        <v>69</v>
      </c>
      <c r="BQ1324" s="66">
        <f t="shared" si="576"/>
        <v>26069</v>
      </c>
      <c r="BR1324" s="66">
        <f t="shared" si="566"/>
        <v>26069</v>
      </c>
      <c r="BS1324" s="3" t="s">
        <v>3083</v>
      </c>
      <c r="BX1324" s="73"/>
      <c r="BY1324" s="73"/>
      <c r="CB1324" s="95"/>
      <c r="CD1324" s="38">
        <f t="shared" si="565"/>
        <v>0</v>
      </c>
      <c r="CE1324" s="38">
        <v>15754</v>
      </c>
      <c r="CF1324" s="38">
        <v>23</v>
      </c>
      <c r="CM1324" s="51"/>
    </row>
    <row r="1325" spans="1:95" ht="14" hidden="1" customHeight="1" outlineLevel="1" x14ac:dyDescent="0.2">
      <c r="A1325" t="s">
        <v>2777</v>
      </c>
      <c r="B1325" t="s">
        <v>3046</v>
      </c>
      <c r="C1325" s="1">
        <f t="shared" si="567"/>
        <v>7033</v>
      </c>
      <c r="D1325" s="3">
        <f>IF(N1325&gt;0, RANK(N1325,(N1325:P1325,Q1325:AE1325)),0)</f>
        <v>2</v>
      </c>
      <c r="E1325" s="3">
        <f>IF(O1325&gt;0,RANK(O1325,(N1325:P1325,Q1325:AE1325)),0)</f>
        <v>1</v>
      </c>
      <c r="F1325" s="3">
        <f>IF(P1325&gt;0,RANK(P1325,(N1325:P1325,Q1325:AE1325)),0)</f>
        <v>3</v>
      </c>
      <c r="G1325" s="1">
        <f t="shared" si="553"/>
        <v>2060</v>
      </c>
      <c r="H1325" s="2">
        <f t="shared" si="554"/>
        <v>0.29290487700838902</v>
      </c>
      <c r="I1325" s="2"/>
      <c r="J1325" s="2">
        <f t="shared" si="568"/>
        <v>0.34707806057159107</v>
      </c>
      <c r="K1325" s="2">
        <f t="shared" si="569"/>
        <v>0.63998293757998015</v>
      </c>
      <c r="L1325" s="2">
        <f t="shared" si="570"/>
        <v>6.2562206739655906E-3</v>
      </c>
      <c r="M1325" s="2">
        <f t="shared" si="571"/>
        <v>6.6827811744631866E-3</v>
      </c>
      <c r="N1325" s="38">
        <v>2441</v>
      </c>
      <c r="O1325" s="38">
        <v>4501</v>
      </c>
      <c r="P1325" s="38">
        <v>44</v>
      </c>
      <c r="Q1325" s="38">
        <v>23</v>
      </c>
      <c r="R1325" s="38">
        <v>6</v>
      </c>
      <c r="S1325" s="38">
        <v>7</v>
      </c>
      <c r="T1325" s="38">
        <v>0</v>
      </c>
      <c r="U1325" s="38">
        <v>2</v>
      </c>
      <c r="V1325" s="38"/>
      <c r="W1325" s="38">
        <f>IF(Copyright!B$11=1,IF(CF1325&gt;0,CF1325-T1325-X1325-SUM(Z1325:AY1325),SUM(CN1325:CR1325)),SUM(CN1325:CR1325))</f>
        <v>6</v>
      </c>
      <c r="X1325" s="38">
        <v>0</v>
      </c>
      <c r="Y1325" s="38">
        <v>3</v>
      </c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>
        <v>0</v>
      </c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  <c r="BA1325" s="3">
        <f>IF(Q1325&gt;0,RANK(Q1325,(N1325:P1325,Q1325:AE1325)),0)</f>
        <v>4</v>
      </c>
      <c r="BB1325" s="3">
        <f>IF(R1325&gt;0,RANK(R1325,(N1325:P1325,Q1325:AE1325)),0)</f>
        <v>6</v>
      </c>
      <c r="BC1325" s="3">
        <f>IF(S1325&gt;0,RANK(S1325,(N1325:P1325,Q1325:AE1325)),0)</f>
        <v>5</v>
      </c>
      <c r="BD1325" s="3">
        <f>IF(T1325&gt;0,RANK(T1325,(N1325:P1325,Q1325:AE1325)),0)</f>
        <v>0</v>
      </c>
      <c r="BE1325" s="2">
        <f t="shared" si="572"/>
        <v>3.2702971704820132E-3</v>
      </c>
      <c r="BF1325" s="2">
        <f t="shared" si="573"/>
        <v>8.5312100099530787E-4</v>
      </c>
      <c r="BG1325" s="2">
        <f t="shared" si="574"/>
        <v>9.9530783449452574E-4</v>
      </c>
      <c r="BH1325" s="2">
        <f t="shared" si="575"/>
        <v>0</v>
      </c>
      <c r="BJ1325" t="s">
        <v>2777</v>
      </c>
      <c r="BK1325" t="s">
        <v>3046</v>
      </c>
      <c r="BL1325">
        <v>1</v>
      </c>
      <c r="BN1325">
        <v>0</v>
      </c>
      <c r="BO1325" s="60">
        <v>26</v>
      </c>
      <c r="BP1325" s="62">
        <v>71</v>
      </c>
      <c r="BQ1325" s="66">
        <f t="shared" si="576"/>
        <v>26071</v>
      </c>
      <c r="BR1325" s="66">
        <f t="shared" si="566"/>
        <v>26071</v>
      </c>
      <c r="BS1325" s="3" t="s">
        <v>3083</v>
      </c>
      <c r="BX1325" s="73"/>
      <c r="BY1325" s="73"/>
      <c r="CB1325" s="95"/>
      <c r="CD1325" s="38">
        <f t="shared" si="565"/>
        <v>0</v>
      </c>
      <c r="CE1325" s="38">
        <f>7027+6</f>
        <v>7033</v>
      </c>
      <c r="CF1325" s="38">
        <v>6</v>
      </c>
      <c r="CM1325" s="51"/>
    </row>
    <row r="1326" spans="1:95" ht="14" hidden="1" customHeight="1" outlineLevel="1" x14ac:dyDescent="0.2">
      <c r="A1326" t="s">
        <v>1201</v>
      </c>
      <c r="B1326" t="s">
        <v>3046</v>
      </c>
      <c r="C1326" s="1">
        <f t="shared" si="567"/>
        <v>30900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IF(P1326&gt;0,RANK(P1326,(N1326:P1326,Q1326:AE1326)),0)</f>
        <v>3</v>
      </c>
      <c r="G1326" s="1">
        <f t="shared" si="553"/>
        <v>2309</v>
      </c>
      <c r="H1326" s="2">
        <f t="shared" si="554"/>
        <v>7.4724919093851136E-2</v>
      </c>
      <c r="I1326" s="2"/>
      <c r="J1326" s="2">
        <f t="shared" si="568"/>
        <v>0.45343042071197409</v>
      </c>
      <c r="K1326" s="2">
        <f t="shared" si="569"/>
        <v>0.5281553398058253</v>
      </c>
      <c r="L1326" s="2">
        <f t="shared" si="570"/>
        <v>6.1488673139158574E-3</v>
      </c>
      <c r="M1326" s="2">
        <f t="shared" si="571"/>
        <v>1.2265372168284699E-2</v>
      </c>
      <c r="N1326" s="38">
        <v>14011</v>
      </c>
      <c r="O1326" s="38">
        <v>16320</v>
      </c>
      <c r="P1326" s="38">
        <v>190</v>
      </c>
      <c r="Q1326" s="38">
        <v>116</v>
      </c>
      <c r="R1326" s="38">
        <v>106</v>
      </c>
      <c r="S1326" s="38">
        <v>39</v>
      </c>
      <c r="T1326" s="38">
        <v>2</v>
      </c>
      <c r="U1326" s="38">
        <v>15</v>
      </c>
      <c r="V1326" s="38"/>
      <c r="W1326" s="38">
        <f>IF(Copyright!B$11=1,IF(CF1326&gt;0,CF1326-T1326-X1326-SUM(Z1326:AY1326),SUM(CN1326:CR1326)),SUM(CN1326:CR1326))</f>
        <v>67</v>
      </c>
      <c r="X1326" s="38">
        <v>14</v>
      </c>
      <c r="Y1326" s="38">
        <v>20</v>
      </c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>
        <v>0</v>
      </c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  <c r="BA1326" s="3">
        <f>IF(Q1326&gt;0,RANK(Q1326,(N1326:P1326,Q1326:AE1326)),0)</f>
        <v>4</v>
      </c>
      <c r="BB1326" s="3">
        <f>IF(R1326&gt;0,RANK(R1326,(N1326:P1326,Q1326:AE1326)),0)</f>
        <v>5</v>
      </c>
      <c r="BC1326" s="3">
        <f>IF(S1326&gt;0,RANK(S1326,(N1326:P1326,Q1326:AE1326)),0)</f>
        <v>7</v>
      </c>
      <c r="BD1326" s="3">
        <f>IF(T1326&gt;0,RANK(T1326,(N1326:P1326,Q1326:AE1326)),0)</f>
        <v>11</v>
      </c>
      <c r="BE1326" s="2">
        <f t="shared" si="572"/>
        <v>3.7540453074433656E-3</v>
      </c>
      <c r="BF1326" s="2">
        <f t="shared" si="573"/>
        <v>3.4304207119741099E-3</v>
      </c>
      <c r="BG1326" s="2">
        <f t="shared" si="574"/>
        <v>1.262135922330097E-3</v>
      </c>
      <c r="BH1326" s="2">
        <f t="shared" si="575"/>
        <v>6.4724919093851128E-5</v>
      </c>
      <c r="BJ1326" t="s">
        <v>1201</v>
      </c>
      <c r="BK1326" t="s">
        <v>3046</v>
      </c>
      <c r="BL1326">
        <v>2</v>
      </c>
      <c r="BN1326">
        <v>0</v>
      </c>
      <c r="BO1326" s="60">
        <v>26</v>
      </c>
      <c r="BP1326" s="62">
        <v>73</v>
      </c>
      <c r="BQ1326" s="66">
        <f t="shared" si="576"/>
        <v>26073</v>
      </c>
      <c r="BR1326" s="66">
        <f t="shared" si="566"/>
        <v>26073</v>
      </c>
      <c r="BS1326" s="3" t="s">
        <v>3083</v>
      </c>
      <c r="BX1326" s="73"/>
      <c r="BY1326" s="73"/>
      <c r="CB1326" s="95"/>
      <c r="CD1326" s="38">
        <f t="shared" si="565"/>
        <v>0</v>
      </c>
      <c r="CE1326" s="38">
        <v>30900</v>
      </c>
      <c r="CF1326" s="38">
        <v>83</v>
      </c>
      <c r="CM1326" s="51"/>
    </row>
    <row r="1327" spans="1:95" ht="14" hidden="1" customHeight="1" outlineLevel="1" x14ac:dyDescent="0.2">
      <c r="A1327" t="s">
        <v>2861</v>
      </c>
      <c r="B1327" t="s">
        <v>3046</v>
      </c>
      <c r="C1327" s="1">
        <f t="shared" si="567"/>
        <v>83827</v>
      </c>
      <c r="D1327" s="3">
        <f>IF(N1327&gt;0, RANK(N1327,(N1327:P1327,Q1327:AE1327)),0)</f>
        <v>2</v>
      </c>
      <c r="E1327" s="3">
        <f>IF(O1327&gt;0,RANK(O1327,(N1327:P1327,Q1327:AE1327)),0)</f>
        <v>1</v>
      </c>
      <c r="F1327" s="3">
        <f>IF(P1327&gt;0,RANK(P1327,(N1327:P1327,Q1327:AE1327)),0)</f>
        <v>3</v>
      </c>
      <c r="G1327" s="1">
        <f t="shared" si="553"/>
        <v>17851</v>
      </c>
      <c r="H1327" s="2">
        <f t="shared" si="554"/>
        <v>0.21295048134849154</v>
      </c>
      <c r="I1327" s="2"/>
      <c r="J1327" s="2">
        <f t="shared" si="568"/>
        <v>0.38588998771278943</v>
      </c>
      <c r="K1327" s="2">
        <f t="shared" si="569"/>
        <v>0.59884046906128097</v>
      </c>
      <c r="L1327" s="2">
        <f t="shared" si="570"/>
        <v>5.9288773306929747E-3</v>
      </c>
      <c r="M1327" s="2">
        <f t="shared" si="571"/>
        <v>9.3406658952365738E-3</v>
      </c>
      <c r="N1327" s="38">
        <v>32348</v>
      </c>
      <c r="O1327" s="38">
        <v>50199</v>
      </c>
      <c r="P1327" s="38">
        <v>497</v>
      </c>
      <c r="Q1327" s="38">
        <v>332</v>
      </c>
      <c r="R1327" s="38">
        <v>220</v>
      </c>
      <c r="S1327" s="38">
        <v>120</v>
      </c>
      <c r="T1327" s="38">
        <v>3</v>
      </c>
      <c r="U1327" s="38">
        <v>44</v>
      </c>
      <c r="V1327" s="38"/>
      <c r="W1327" s="38">
        <f>IF(Copyright!B$11=1,IF(CF1327&gt;0,CF1327-T1327-X1327-SUM(Z1327:AY1327),SUM(CN1327:CR1327)),SUM(CN1327:CR1327))</f>
        <v>0</v>
      </c>
      <c r="X1327" s="38">
        <v>21</v>
      </c>
      <c r="Y1327" s="38">
        <v>43</v>
      </c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>
        <v>0</v>
      </c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  <c r="BA1327" s="3">
        <f>IF(Q1327&gt;0,RANK(Q1327,(N1327:P1327,Q1327:AE1327)),0)</f>
        <v>4</v>
      </c>
      <c r="BB1327" s="3">
        <f>IF(R1327&gt;0,RANK(R1327,(N1327:P1327,Q1327:AE1327)),0)</f>
        <v>5</v>
      </c>
      <c r="BC1327" s="3">
        <f>IF(S1327&gt;0,RANK(S1327,(N1327:P1327,Q1327:AE1327)),0)</f>
        <v>6</v>
      </c>
      <c r="BD1327" s="3">
        <f>IF(T1327&gt;0,RANK(T1327,(N1327:P1327,Q1327:AE1327)),0)</f>
        <v>10</v>
      </c>
      <c r="BE1327" s="2">
        <f t="shared" si="572"/>
        <v>3.9605377742254885E-3</v>
      </c>
      <c r="BF1327" s="2">
        <f t="shared" si="573"/>
        <v>2.6244527419566487E-3</v>
      </c>
      <c r="BG1327" s="2">
        <f t="shared" si="574"/>
        <v>1.4315196774308994E-3</v>
      </c>
      <c r="BH1327" s="2">
        <f t="shared" si="575"/>
        <v>3.5787991935772482E-5</v>
      </c>
      <c r="BJ1327" t="s">
        <v>2861</v>
      </c>
      <c r="BK1327" t="s">
        <v>3046</v>
      </c>
      <c r="BL1327">
        <v>5</v>
      </c>
      <c r="BN1327">
        <v>0</v>
      </c>
      <c r="BO1327" s="60">
        <v>26</v>
      </c>
      <c r="BP1327" s="62">
        <v>75</v>
      </c>
      <c r="BQ1327" s="66">
        <f t="shared" si="576"/>
        <v>26075</v>
      </c>
      <c r="BR1327" s="66">
        <f t="shared" si="566"/>
        <v>26075</v>
      </c>
      <c r="BS1327" s="3" t="s">
        <v>3083</v>
      </c>
      <c r="BX1327" s="73"/>
      <c r="BY1327" s="73"/>
      <c r="CB1327" s="95"/>
      <c r="CD1327" s="38">
        <f t="shared" si="565"/>
        <v>0</v>
      </c>
      <c r="CE1327" s="1">
        <v>83827</v>
      </c>
      <c r="CF1327" s="38">
        <v>24</v>
      </c>
      <c r="CM1327" s="51"/>
    </row>
    <row r="1328" spans="1:95" ht="14" hidden="1" customHeight="1" outlineLevel="1" x14ac:dyDescent="0.2">
      <c r="A1328" t="s">
        <v>325</v>
      </c>
      <c r="B1328" t="s">
        <v>3046</v>
      </c>
      <c r="C1328" s="1">
        <f t="shared" si="567"/>
        <v>146119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>IF(P1328&gt;0,RANK(P1328,(N1328:P1328,Q1328:AE1328)),0)</f>
        <v>5</v>
      </c>
      <c r="G1328" s="1">
        <f t="shared" si="553"/>
        <v>25830</v>
      </c>
      <c r="H1328" s="2">
        <f t="shared" si="554"/>
        <v>0.17677372552508572</v>
      </c>
      <c r="I1328" s="2"/>
      <c r="J1328" s="2">
        <f t="shared" si="568"/>
        <v>0.57830261636063751</v>
      </c>
      <c r="K1328" s="2">
        <f t="shared" si="569"/>
        <v>0.40152889083555182</v>
      </c>
      <c r="L1328" s="2">
        <f t="shared" si="570"/>
        <v>4.6195224440353407E-3</v>
      </c>
      <c r="M1328" s="2">
        <f t="shared" si="571"/>
        <v>1.5548970359775326E-2</v>
      </c>
      <c r="N1328" s="38">
        <v>84501</v>
      </c>
      <c r="O1328" s="38">
        <v>58671</v>
      </c>
      <c r="P1328" s="38">
        <v>675</v>
      </c>
      <c r="Q1328" s="38">
        <v>680</v>
      </c>
      <c r="R1328" s="38">
        <v>693</v>
      </c>
      <c r="S1328" s="38">
        <v>203</v>
      </c>
      <c r="T1328" s="38">
        <v>22</v>
      </c>
      <c r="U1328" s="38">
        <v>156</v>
      </c>
      <c r="V1328" s="38"/>
      <c r="W1328" s="38">
        <f>IF(Copyright!B$11=1,IF(CF1328&gt;0,CF1328-T1328-X1328-SUM(Z1328:AY1328),SUM(CN1328:CR1328)),SUM(CN1328:CR1328))</f>
        <v>409</v>
      </c>
      <c r="X1328" s="38">
        <v>42</v>
      </c>
      <c r="Y1328" s="38">
        <v>67</v>
      </c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>
        <v>0</v>
      </c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  <c r="BA1328" s="3">
        <f>IF(Q1328&gt;0,RANK(Q1328,(N1328:P1328,Q1328:AE1328)),0)</f>
        <v>4</v>
      </c>
      <c r="BB1328" s="3">
        <f>IF(R1328&gt;0,RANK(R1328,(N1328:P1328,Q1328:AE1328)),0)</f>
        <v>3</v>
      </c>
      <c r="BC1328" s="3">
        <f>IF(S1328&gt;0,RANK(S1328,(N1328:P1328,Q1328:AE1328)),0)</f>
        <v>7</v>
      </c>
      <c r="BD1328" s="3">
        <f>IF(T1328&gt;0,RANK(T1328,(N1328:P1328,Q1328:AE1328)),0)</f>
        <v>11</v>
      </c>
      <c r="BE1328" s="2">
        <f t="shared" si="572"/>
        <v>4.6537411288059731E-3</v>
      </c>
      <c r="BF1328" s="2">
        <f t="shared" si="573"/>
        <v>4.7427097092096167E-3</v>
      </c>
      <c r="BG1328" s="2">
        <f t="shared" si="574"/>
        <v>1.3892786016876655E-3</v>
      </c>
      <c r="BH1328" s="2">
        <f t="shared" si="575"/>
        <v>1.5056221299078148E-4</v>
      </c>
      <c r="BJ1328" t="s">
        <v>325</v>
      </c>
      <c r="BK1328" t="s">
        <v>3046</v>
      </c>
      <c r="BN1328">
        <v>0</v>
      </c>
      <c r="BO1328" s="60">
        <v>26</v>
      </c>
      <c r="BP1328" s="62">
        <v>77</v>
      </c>
      <c r="BQ1328" s="66">
        <f t="shared" si="576"/>
        <v>26077</v>
      </c>
      <c r="BR1328" s="66">
        <f t="shared" si="566"/>
        <v>26077</v>
      </c>
      <c r="BS1328" s="3" t="s">
        <v>3083</v>
      </c>
      <c r="BX1328" s="73"/>
      <c r="BY1328" s="73"/>
      <c r="CB1328" s="95"/>
      <c r="CD1328" s="38">
        <f t="shared" si="565"/>
        <v>0</v>
      </c>
      <c r="CE1328" s="1">
        <v>146119</v>
      </c>
      <c r="CF1328" s="38">
        <f>409+22+42</f>
        <v>473</v>
      </c>
      <c r="CM1328" s="51"/>
    </row>
    <row r="1329" spans="1:91" ht="14" hidden="1" customHeight="1" outlineLevel="1" x14ac:dyDescent="0.2">
      <c r="A1329" t="s">
        <v>965</v>
      </c>
      <c r="B1329" t="s">
        <v>3046</v>
      </c>
      <c r="C1329" s="1">
        <f t="shared" si="567"/>
        <v>11550</v>
      </c>
      <c r="D1329" s="3">
        <f>IF(N1329&gt;0, RANK(N1329,(N1329:P1329,Q1329:AE1329)),0)</f>
        <v>2</v>
      </c>
      <c r="E1329" s="3">
        <f>IF(O1329&gt;0,RANK(O1329,(N1329:P1329,Q1329:AE1329)),0)</f>
        <v>1</v>
      </c>
      <c r="F1329" s="3">
        <f>IF(P1329&gt;0,RANK(P1329,(N1329:P1329,Q1329:AE1329)),0)</f>
        <v>4</v>
      </c>
      <c r="G1329" s="1">
        <f t="shared" si="553"/>
        <v>4943</v>
      </c>
      <c r="H1329" s="2">
        <f t="shared" si="554"/>
        <v>0.42796536796536794</v>
      </c>
      <c r="I1329" s="2"/>
      <c r="J1329" s="2">
        <f t="shared" si="568"/>
        <v>0.27757575757575759</v>
      </c>
      <c r="K1329" s="2">
        <f t="shared" si="569"/>
        <v>0.70554112554112558</v>
      </c>
      <c r="L1329" s="2">
        <f t="shared" si="570"/>
        <v>5.6277056277056281E-3</v>
      </c>
      <c r="M1329" s="2">
        <f t="shared" si="571"/>
        <v>1.1255411255411206E-2</v>
      </c>
      <c r="N1329" s="38">
        <v>3206</v>
      </c>
      <c r="O1329" s="38">
        <v>8149</v>
      </c>
      <c r="P1329" s="38">
        <v>65</v>
      </c>
      <c r="Q1329" s="38">
        <v>67</v>
      </c>
      <c r="R1329" s="38">
        <v>24</v>
      </c>
      <c r="S1329" s="38">
        <v>11</v>
      </c>
      <c r="T1329" s="38">
        <v>0</v>
      </c>
      <c r="U1329" s="38">
        <v>2</v>
      </c>
      <c r="V1329" s="38"/>
      <c r="W1329" s="38">
        <f>IF(Copyright!B$11=1,IF(CF1329&gt;0,CF1329-T1329-X1329-SUM(Z1329:AY1329),SUM(CN1329:CR1329)),SUM(CN1329:CR1329))</f>
        <v>21</v>
      </c>
      <c r="X1329" s="38">
        <v>0</v>
      </c>
      <c r="Y1329" s="38">
        <v>5</v>
      </c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>
        <v>0</v>
      </c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  <c r="BA1329" s="3">
        <f>IF(Q1329&gt;0,RANK(Q1329,(N1329:P1329,Q1329:AE1329)),0)</f>
        <v>3</v>
      </c>
      <c r="BB1329" s="3">
        <f>IF(R1329&gt;0,RANK(R1329,(N1329:P1329,Q1329:AE1329)),0)</f>
        <v>5</v>
      </c>
      <c r="BC1329" s="3">
        <f>IF(S1329&gt;0,RANK(S1329,(N1329:P1329,Q1329:AE1329)),0)</f>
        <v>7</v>
      </c>
      <c r="BD1329" s="3">
        <f>IF(T1329&gt;0,RANK(T1329,(N1329:P1329,Q1329:AE1329)),0)</f>
        <v>0</v>
      </c>
      <c r="BE1329" s="2">
        <f t="shared" si="572"/>
        <v>5.8008658008658013E-3</v>
      </c>
      <c r="BF1329" s="2">
        <f t="shared" si="573"/>
        <v>2.0779220779220779E-3</v>
      </c>
      <c r="BG1329" s="2">
        <f t="shared" si="574"/>
        <v>9.5238095238095238E-4</v>
      </c>
      <c r="BH1329" s="2">
        <f t="shared" si="575"/>
        <v>0</v>
      </c>
      <c r="BJ1329" t="s">
        <v>965</v>
      </c>
      <c r="BK1329" t="s">
        <v>3046</v>
      </c>
      <c r="BL1329">
        <v>1</v>
      </c>
      <c r="BN1329">
        <v>0</v>
      </c>
      <c r="BO1329" s="60">
        <v>26</v>
      </c>
      <c r="BP1329" s="62">
        <v>79</v>
      </c>
      <c r="BQ1329" s="66">
        <f t="shared" si="576"/>
        <v>26079</v>
      </c>
      <c r="BR1329" s="66">
        <f t="shared" si="566"/>
        <v>26079</v>
      </c>
      <c r="BS1329" s="3" t="s">
        <v>3083</v>
      </c>
      <c r="BX1329" s="73"/>
      <c r="BY1329" s="73"/>
      <c r="CB1329" s="95"/>
      <c r="CD1329" s="38">
        <f t="shared" si="565"/>
        <v>0</v>
      </c>
      <c r="CE1329" s="38">
        <v>11550</v>
      </c>
      <c r="CF1329" s="38">
        <v>21</v>
      </c>
      <c r="CM1329" s="51"/>
    </row>
    <row r="1330" spans="1:91" ht="14" hidden="1" customHeight="1" outlineLevel="1" x14ac:dyDescent="0.2">
      <c r="A1330" t="s">
        <v>707</v>
      </c>
      <c r="B1330" t="s">
        <v>3046</v>
      </c>
      <c r="C1330" s="1">
        <f t="shared" si="567"/>
        <v>372930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>IF(P1330&gt;0,RANK(P1330,(N1330:P1330,Q1330:AE1330)),0)</f>
        <v>4</v>
      </c>
      <c r="G1330" s="1">
        <f t="shared" si="553"/>
        <v>19948</v>
      </c>
      <c r="H1330" s="2">
        <f t="shared" si="554"/>
        <v>5.3489931086262835E-2</v>
      </c>
      <c r="I1330" s="2"/>
      <c r="J1330" s="2">
        <f t="shared" si="568"/>
        <v>0.51663314831201568</v>
      </c>
      <c r="K1330" s="2">
        <f t="shared" si="569"/>
        <v>0.4631432172257528</v>
      </c>
      <c r="L1330" s="2">
        <f t="shared" si="570"/>
        <v>5.0572493497439194E-3</v>
      </c>
      <c r="M1330" s="2">
        <f t="shared" si="571"/>
        <v>1.5166385112487602E-2</v>
      </c>
      <c r="N1330" s="38">
        <v>192668</v>
      </c>
      <c r="O1330" s="38">
        <v>172720</v>
      </c>
      <c r="P1330" s="38">
        <v>1886</v>
      </c>
      <c r="Q1330" s="38">
        <v>1947</v>
      </c>
      <c r="R1330" s="38">
        <v>1544</v>
      </c>
      <c r="S1330" s="38">
        <v>456</v>
      </c>
      <c r="T1330" s="38">
        <v>48</v>
      </c>
      <c r="U1330" s="38">
        <v>354</v>
      </c>
      <c r="V1330" s="38"/>
      <c r="W1330" s="38">
        <f>IF(Copyright!B$11=1,IF(CF1330&gt;0,CF1330-T1330-X1330-SUM(Z1330:AY1330),SUM(CN1330:CR1330)),SUM(CN1330:CR1330))</f>
        <v>983</v>
      </c>
      <c r="X1330" s="38">
        <v>176</v>
      </c>
      <c r="Y1330" s="38">
        <v>147</v>
      </c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>
        <v>1</v>
      </c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  <c r="BA1330" s="3">
        <f>IF(Q1330&gt;0,RANK(Q1330,(N1330:P1330,Q1330:AE1330)),0)</f>
        <v>3</v>
      </c>
      <c r="BB1330" s="3">
        <f>IF(R1330&gt;0,RANK(R1330,(N1330:P1330,Q1330:AE1330)),0)</f>
        <v>5</v>
      </c>
      <c r="BC1330" s="3">
        <f>IF(S1330&gt;0,RANK(S1330,(N1330:P1330,Q1330:AE1330)),0)</f>
        <v>7</v>
      </c>
      <c r="BD1330" s="3">
        <f>IF(T1330&gt;0,RANK(T1330,(N1330:P1330,Q1330:AE1330)),0)</f>
        <v>11</v>
      </c>
      <c r="BE1330" s="2">
        <f t="shared" si="572"/>
        <v>5.2208189204408333E-3</v>
      </c>
      <c r="BF1330" s="2">
        <f t="shared" si="573"/>
        <v>4.1401871664923711E-3</v>
      </c>
      <c r="BG1330" s="2">
        <f t="shared" si="574"/>
        <v>1.2227495776687314E-3</v>
      </c>
      <c r="BH1330" s="2">
        <f t="shared" si="575"/>
        <v>1.2871048185986647E-4</v>
      </c>
      <c r="BJ1330" t="s">
        <v>707</v>
      </c>
      <c r="BK1330" t="s">
        <v>3046</v>
      </c>
      <c r="BN1330">
        <v>0</v>
      </c>
      <c r="BO1330" s="60">
        <v>26</v>
      </c>
      <c r="BP1330" s="62">
        <v>81</v>
      </c>
      <c r="BQ1330" s="66">
        <f t="shared" si="576"/>
        <v>26081</v>
      </c>
      <c r="BR1330" s="66">
        <f t="shared" si="566"/>
        <v>26081</v>
      </c>
      <c r="BS1330" s="3" t="s">
        <v>3083</v>
      </c>
      <c r="BX1330" s="73"/>
      <c r="BY1330" s="73"/>
      <c r="CB1330" s="95"/>
      <c r="CD1330" s="38">
        <f t="shared" si="565"/>
        <v>0</v>
      </c>
      <c r="CE1330" s="1">
        <f>371722+1208</f>
        <v>372930</v>
      </c>
      <c r="CF1330" s="38">
        <v>1208</v>
      </c>
      <c r="CM1330" s="51"/>
    </row>
    <row r="1331" spans="1:91" ht="14" hidden="1" customHeight="1" outlineLevel="1" x14ac:dyDescent="0.2">
      <c r="A1331" t="s">
        <v>1131</v>
      </c>
      <c r="B1331" t="s">
        <v>3046</v>
      </c>
      <c r="C1331" s="1">
        <f t="shared" si="567"/>
        <v>1614</v>
      </c>
      <c r="D1331" s="3">
        <f>IF(N1331&gt;0, RANK(N1331,(N1331:P1331,Q1331:AE1331)),0)</f>
        <v>2</v>
      </c>
      <c r="E1331" s="3">
        <f>IF(O1331&gt;0,RANK(O1331,(N1331:P1331,Q1331:AE1331)),0)</f>
        <v>1</v>
      </c>
      <c r="F1331" s="3">
        <f>IF(P1331&gt;0,RANK(P1331,(N1331:P1331,Q1331:AE1331)),0)</f>
        <v>3</v>
      </c>
      <c r="G1331" s="1">
        <f t="shared" si="553"/>
        <v>206</v>
      </c>
      <c r="H1331" s="2">
        <f t="shared" si="554"/>
        <v>0.12763320941759604</v>
      </c>
      <c r="I1331" s="2"/>
      <c r="J1331" s="2">
        <f t="shared" si="568"/>
        <v>0.42750929368029739</v>
      </c>
      <c r="K1331" s="2">
        <f t="shared" si="569"/>
        <v>0.55514250309789348</v>
      </c>
      <c r="L1331" s="2">
        <f t="shared" si="570"/>
        <v>4.9566294919454771E-3</v>
      </c>
      <c r="M1331" s="2">
        <f t="shared" si="571"/>
        <v>1.2391573729863711E-2</v>
      </c>
      <c r="N1331" s="38">
        <v>690</v>
      </c>
      <c r="O1331" s="38">
        <v>896</v>
      </c>
      <c r="P1331" s="38">
        <v>8</v>
      </c>
      <c r="Q1331" s="38">
        <v>6</v>
      </c>
      <c r="R1331" s="38">
        <v>3</v>
      </c>
      <c r="S1331" s="38">
        <v>2</v>
      </c>
      <c r="T1331" s="38">
        <v>0</v>
      </c>
      <c r="U1331" s="38">
        <v>4</v>
      </c>
      <c r="V1331" s="38"/>
      <c r="W1331" s="38">
        <f>IF(Copyright!B$11=1,IF(CF1331&gt;0,CF1331-T1331-X1331-SUM(Z1331:AY1331),SUM(CN1331:CR1331)),SUM(CN1331:CR1331))</f>
        <v>3</v>
      </c>
      <c r="X1331" s="38">
        <v>0</v>
      </c>
      <c r="Y1331" s="38">
        <v>2</v>
      </c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>
        <v>0</v>
      </c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  <c r="BA1331" s="3">
        <f>IF(Q1331&gt;0,RANK(Q1331,(N1331:P1331,Q1331:AE1331)),0)</f>
        <v>4</v>
      </c>
      <c r="BB1331" s="3">
        <f>IF(R1331&gt;0,RANK(R1331,(N1331:P1331,Q1331:AE1331)),0)</f>
        <v>6</v>
      </c>
      <c r="BC1331" s="3">
        <f>IF(S1331&gt;0,RANK(S1331,(N1331:P1331,Q1331:AE1331)),0)</f>
        <v>8</v>
      </c>
      <c r="BD1331" s="3">
        <f>IF(T1331&gt;0,RANK(T1331,(N1331:P1331,Q1331:AE1331)),0)</f>
        <v>0</v>
      </c>
      <c r="BE1331" s="2">
        <f t="shared" si="572"/>
        <v>3.7174721189591076E-3</v>
      </c>
      <c r="BF1331" s="2">
        <f t="shared" si="573"/>
        <v>1.8587360594795538E-3</v>
      </c>
      <c r="BG1331" s="2">
        <f t="shared" si="574"/>
        <v>1.2391573729863693E-3</v>
      </c>
      <c r="BH1331" s="2">
        <f t="shared" si="575"/>
        <v>0</v>
      </c>
      <c r="BJ1331" t="s">
        <v>1131</v>
      </c>
      <c r="BK1331" t="s">
        <v>3046</v>
      </c>
      <c r="BL1331">
        <v>1</v>
      </c>
      <c r="BN1331">
        <v>0</v>
      </c>
      <c r="BO1331" s="60">
        <v>26</v>
      </c>
      <c r="BP1331" s="62">
        <v>83</v>
      </c>
      <c r="BQ1331" s="66">
        <f t="shared" si="576"/>
        <v>26083</v>
      </c>
      <c r="BR1331" s="66">
        <f t="shared" si="566"/>
        <v>26083</v>
      </c>
      <c r="BS1331" s="3" t="s">
        <v>3083</v>
      </c>
      <c r="BX1331" s="73"/>
      <c r="BY1331" s="73"/>
      <c r="CB1331" s="95"/>
      <c r="CD1331" s="38">
        <f t="shared" si="565"/>
        <v>0</v>
      </c>
      <c r="CE1331" s="38">
        <v>1614</v>
      </c>
      <c r="CF1331" s="38">
        <v>3</v>
      </c>
      <c r="CM1331" s="51"/>
    </row>
    <row r="1332" spans="1:91" ht="14" hidden="1" customHeight="1" outlineLevel="1" x14ac:dyDescent="0.2">
      <c r="A1332" t="s">
        <v>801</v>
      </c>
      <c r="B1332" t="s">
        <v>3046</v>
      </c>
      <c r="C1332" s="1">
        <f t="shared" si="567"/>
        <v>6930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>IF(P1332&gt;0,RANK(P1332,(N1332:P1332,Q1332:AE1332)),0)</f>
        <v>3</v>
      </c>
      <c r="G1332" s="1">
        <f t="shared" si="553"/>
        <v>2225</v>
      </c>
      <c r="H1332" s="2">
        <f t="shared" si="554"/>
        <v>0.32106782106782106</v>
      </c>
      <c r="I1332" s="2"/>
      <c r="J1332" s="2">
        <f t="shared" si="568"/>
        <v>0.33160173160173162</v>
      </c>
      <c r="K1332" s="2">
        <f t="shared" si="569"/>
        <v>0.65266955266955262</v>
      </c>
      <c r="L1332" s="2">
        <f t="shared" si="570"/>
        <v>5.4834054834054834E-3</v>
      </c>
      <c r="M1332" s="2">
        <f t="shared" si="571"/>
        <v>1.0245310245310221E-2</v>
      </c>
      <c r="N1332" s="38">
        <v>2298</v>
      </c>
      <c r="O1332" s="38">
        <v>4523</v>
      </c>
      <c r="P1332" s="38">
        <v>38</v>
      </c>
      <c r="Q1332" s="38">
        <v>27</v>
      </c>
      <c r="R1332" s="38">
        <v>12</v>
      </c>
      <c r="S1332" s="38">
        <v>10</v>
      </c>
      <c r="T1332" s="38">
        <v>0</v>
      </c>
      <c r="U1332" s="38">
        <v>3</v>
      </c>
      <c r="V1332" s="38"/>
      <c r="W1332" s="38">
        <f>IF(Copyright!B$11=1,IF(CF1332&gt;0,CF1332-T1332-X1332-SUM(Z1332:AY1332),SUM(CN1332:CR1332)),SUM(CN1332:CR1332))</f>
        <v>15</v>
      </c>
      <c r="X1332" s="38">
        <v>0</v>
      </c>
      <c r="Y1332" s="38">
        <v>4</v>
      </c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>
        <v>0</v>
      </c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  <c r="BA1332" s="3">
        <f>IF(Q1332&gt;0,RANK(Q1332,(N1332:P1332,Q1332:AE1332)),0)</f>
        <v>4</v>
      </c>
      <c r="BB1332" s="3">
        <f>IF(R1332&gt;0,RANK(R1332,(N1332:P1332,Q1332:AE1332)),0)</f>
        <v>6</v>
      </c>
      <c r="BC1332" s="3">
        <f>IF(S1332&gt;0,RANK(S1332,(N1332:P1332,Q1332:AE1332)),0)</f>
        <v>7</v>
      </c>
      <c r="BD1332" s="3">
        <f>IF(T1332&gt;0,RANK(T1332,(N1332:P1332,Q1332:AE1332)),0)</f>
        <v>0</v>
      </c>
      <c r="BE1332" s="2">
        <f t="shared" si="572"/>
        <v>3.8961038961038961E-3</v>
      </c>
      <c r="BF1332" s="2">
        <f t="shared" si="573"/>
        <v>1.7316017316017316E-3</v>
      </c>
      <c r="BG1332" s="2">
        <f t="shared" si="574"/>
        <v>1.443001443001443E-3</v>
      </c>
      <c r="BH1332" s="2">
        <f t="shared" si="575"/>
        <v>0</v>
      </c>
      <c r="BJ1332" t="s">
        <v>801</v>
      </c>
      <c r="BK1332" t="s">
        <v>3046</v>
      </c>
      <c r="BL1332">
        <v>2</v>
      </c>
      <c r="BN1332">
        <v>0</v>
      </c>
      <c r="BO1332" s="60">
        <v>26</v>
      </c>
      <c r="BP1332" s="62">
        <v>85</v>
      </c>
      <c r="BQ1332" s="66">
        <f t="shared" si="576"/>
        <v>26085</v>
      </c>
      <c r="BR1332" s="66">
        <f t="shared" si="566"/>
        <v>26085</v>
      </c>
      <c r="BS1332" s="3" t="s">
        <v>3083</v>
      </c>
      <c r="BX1332" s="73"/>
      <c r="BY1332" s="73"/>
      <c r="CB1332" s="95"/>
      <c r="CD1332" s="38">
        <f t="shared" si="565"/>
        <v>7</v>
      </c>
      <c r="CE1332" s="38">
        <f>2298+4523+27+10+12+38+4+3+8</f>
        <v>6923</v>
      </c>
      <c r="CF1332" s="38">
        <v>15</v>
      </c>
      <c r="CM1332" s="51"/>
    </row>
    <row r="1333" spans="1:91" ht="14" hidden="1" customHeight="1" outlineLevel="1" x14ac:dyDescent="0.2">
      <c r="A1333" t="s">
        <v>146</v>
      </c>
      <c r="B1333" t="s">
        <v>3046</v>
      </c>
      <c r="C1333" s="1">
        <f t="shared" si="567"/>
        <v>55508</v>
      </c>
      <c r="D1333" s="3">
        <f>IF(N1333&gt;0, RANK(N1333,(N1333:P1333,Q1333:AE1333)),0)</f>
        <v>2</v>
      </c>
      <c r="E1333" s="3">
        <f>IF(O1333&gt;0,RANK(O1333,(N1333:P1333,Q1333:AE1333)),0)</f>
        <v>1</v>
      </c>
      <c r="F1333" s="3">
        <f>IF(P1333&gt;0,RANK(P1333,(N1333:P1333,Q1333:AE1333)),0)</f>
        <v>3</v>
      </c>
      <c r="G1333" s="1">
        <f t="shared" si="553"/>
        <v>22060</v>
      </c>
      <c r="H1333" s="2">
        <f t="shared" si="554"/>
        <v>0.39742019168408155</v>
      </c>
      <c r="I1333" s="2"/>
      <c r="J1333" s="2">
        <f t="shared" si="568"/>
        <v>0.29433595157454784</v>
      </c>
      <c r="K1333" s="2">
        <f t="shared" si="569"/>
        <v>0.69175614325862944</v>
      </c>
      <c r="L1333" s="2">
        <f t="shared" si="570"/>
        <v>5.0803487785544424E-3</v>
      </c>
      <c r="M1333" s="2">
        <f t="shared" si="571"/>
        <v>8.8275563882682789E-3</v>
      </c>
      <c r="N1333" s="38">
        <v>16338</v>
      </c>
      <c r="O1333" s="38">
        <v>38398</v>
      </c>
      <c r="P1333" s="38">
        <v>282</v>
      </c>
      <c r="Q1333" s="38">
        <v>206</v>
      </c>
      <c r="R1333" s="38">
        <v>132</v>
      </c>
      <c r="S1333" s="38">
        <v>53</v>
      </c>
      <c r="T1333" s="38">
        <v>2</v>
      </c>
      <c r="U1333" s="38">
        <v>12</v>
      </c>
      <c r="V1333" s="38"/>
      <c r="W1333" s="38">
        <f>IF(Copyright!B$11=1,IF(CF1333&gt;0,CF1333-T1333-X1333-SUM(Z1333:AY1333),SUM(CN1333:CR1333)),SUM(CN1333:CR1333))</f>
        <v>69</v>
      </c>
      <c r="X1333" s="38">
        <v>2</v>
      </c>
      <c r="Y1333" s="38">
        <v>14</v>
      </c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>
        <v>0</v>
      </c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  <c r="BA1333" s="3">
        <f>IF(Q1333&gt;0,RANK(Q1333,(N1333:P1333,Q1333:AE1333)),0)</f>
        <v>4</v>
      </c>
      <c r="BB1333" s="3">
        <f>IF(R1333&gt;0,RANK(R1333,(N1333:P1333,Q1333:AE1333)),0)</f>
        <v>5</v>
      </c>
      <c r="BC1333" s="3">
        <f>IF(S1333&gt;0,RANK(S1333,(N1333:P1333,Q1333:AE1333)),0)</f>
        <v>7</v>
      </c>
      <c r="BD1333" s="3">
        <f>IF(T1333&gt;0,RANK(T1333,(N1333:P1333,Q1333:AE1333)),0)</f>
        <v>10</v>
      </c>
      <c r="BE1333" s="2">
        <f t="shared" si="572"/>
        <v>3.7111767673128197E-3</v>
      </c>
      <c r="BF1333" s="2">
        <f t="shared" si="573"/>
        <v>2.3780355984722923E-3</v>
      </c>
      <c r="BG1333" s="2">
        <f t="shared" si="574"/>
        <v>9.5481732362902641E-4</v>
      </c>
      <c r="BH1333" s="2">
        <f t="shared" si="575"/>
        <v>3.6030842401095338E-5</v>
      </c>
      <c r="BJ1333" t="s">
        <v>146</v>
      </c>
      <c r="BK1333" t="s">
        <v>3046</v>
      </c>
      <c r="BL1333">
        <v>9</v>
      </c>
      <c r="BN1333">
        <v>0</v>
      </c>
      <c r="BO1333" s="60">
        <v>26</v>
      </c>
      <c r="BP1333" s="62">
        <v>87</v>
      </c>
      <c r="BQ1333" s="66">
        <f t="shared" si="576"/>
        <v>26087</v>
      </c>
      <c r="BR1333" s="66">
        <f t="shared" si="566"/>
        <v>26087</v>
      </c>
      <c r="BS1333" s="3" t="s">
        <v>3083</v>
      </c>
      <c r="BX1333" s="73"/>
      <c r="BY1333" s="73"/>
      <c r="CB1333" s="95"/>
      <c r="CD1333" s="38">
        <f t="shared" si="565"/>
        <v>0</v>
      </c>
      <c r="CE1333" s="1">
        <f>55439+69</f>
        <v>55508</v>
      </c>
      <c r="CF1333" s="38">
        <v>73</v>
      </c>
      <c r="CM1333" s="51"/>
    </row>
    <row r="1334" spans="1:91" ht="14" hidden="1" customHeight="1" outlineLevel="1" x14ac:dyDescent="0.2">
      <c r="A1334" t="s">
        <v>1691</v>
      </c>
      <c r="B1334" t="s">
        <v>3046</v>
      </c>
      <c r="C1334" s="1">
        <f t="shared" si="567"/>
        <v>17720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>IF(P1334&gt;0,RANK(P1334,(N1334:P1334,Q1334:AE1334)),0)</f>
        <v>3</v>
      </c>
      <c r="G1334" s="1">
        <f t="shared" si="553"/>
        <v>1371</v>
      </c>
      <c r="H1334" s="2">
        <f t="shared" si="554"/>
        <v>7.7370203160270878E-2</v>
      </c>
      <c r="I1334" s="2"/>
      <c r="J1334" s="2">
        <f t="shared" si="568"/>
        <v>0.53081264108352144</v>
      </c>
      <c r="K1334" s="2">
        <f t="shared" si="569"/>
        <v>0.45344243792325056</v>
      </c>
      <c r="L1334" s="2">
        <f t="shared" si="570"/>
        <v>4.8532731376975165E-3</v>
      </c>
      <c r="M1334" s="2">
        <f t="shared" si="571"/>
        <v>1.0891647855530479E-2</v>
      </c>
      <c r="N1334" s="38">
        <v>9406</v>
      </c>
      <c r="O1334" s="38">
        <v>8035</v>
      </c>
      <c r="P1334" s="38">
        <v>86</v>
      </c>
      <c r="Q1334" s="38">
        <v>77</v>
      </c>
      <c r="R1334" s="38">
        <v>53</v>
      </c>
      <c r="S1334" s="38">
        <v>9</v>
      </c>
      <c r="T1334" s="38">
        <v>1</v>
      </c>
      <c r="U1334" s="38">
        <v>9</v>
      </c>
      <c r="V1334" s="38"/>
      <c r="W1334" s="38">
        <f>IF(Copyright!B$11=1,IF(CF1334&gt;0,CF1334-T1334-X1334-SUM(Z1334:AY1334),SUM(CN1334:CR1334)),SUM(CN1334:CR1334))</f>
        <v>35</v>
      </c>
      <c r="X1334" s="38">
        <v>4</v>
      </c>
      <c r="Y1334" s="38">
        <v>5</v>
      </c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>
        <v>0</v>
      </c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  <c r="BA1334" s="3">
        <f>IF(Q1334&gt;0,RANK(Q1334,(N1334:P1334,Q1334:AE1334)),0)</f>
        <v>4</v>
      </c>
      <c r="BB1334" s="3">
        <f>IF(R1334&gt;0,RANK(R1334,(N1334:P1334,Q1334:AE1334)),0)</f>
        <v>5</v>
      </c>
      <c r="BC1334" s="3">
        <f>IF(S1334&gt;0,RANK(S1334,(N1334:P1334,Q1334:AE1334)),0)</f>
        <v>7</v>
      </c>
      <c r="BD1334" s="3">
        <f>IF(T1334&gt;0,RANK(T1334,(N1334:P1334,Q1334:AE1334)),0)</f>
        <v>11</v>
      </c>
      <c r="BE1334" s="2">
        <f t="shared" si="572"/>
        <v>4.3453724604966141E-3</v>
      </c>
      <c r="BF1334" s="2">
        <f t="shared" si="573"/>
        <v>2.9909706546275396E-3</v>
      </c>
      <c r="BG1334" s="2">
        <f t="shared" si="574"/>
        <v>5.0790067720090292E-4</v>
      </c>
      <c r="BH1334" s="2">
        <f t="shared" si="575"/>
        <v>5.64334085778781E-5</v>
      </c>
      <c r="BJ1334" t="s">
        <v>1691</v>
      </c>
      <c r="BK1334" t="s">
        <v>3046</v>
      </c>
      <c r="BL1334">
        <v>1</v>
      </c>
      <c r="BN1334">
        <v>0</v>
      </c>
      <c r="BO1334" s="60">
        <v>26</v>
      </c>
      <c r="BP1334" s="62">
        <v>89</v>
      </c>
      <c r="BQ1334" s="66">
        <f t="shared" si="576"/>
        <v>26089</v>
      </c>
      <c r="BR1334" s="66">
        <f t="shared" si="566"/>
        <v>26089</v>
      </c>
      <c r="BS1334" s="3" t="s">
        <v>3083</v>
      </c>
      <c r="BX1334" s="73"/>
      <c r="BY1334" s="73"/>
      <c r="CB1334" s="95"/>
      <c r="CD1334" s="38">
        <f t="shared" si="565"/>
        <v>0</v>
      </c>
      <c r="CE1334" s="1">
        <f>17685+35</f>
        <v>17720</v>
      </c>
      <c r="CF1334" s="38">
        <v>40</v>
      </c>
    </row>
    <row r="1335" spans="1:91" ht="14" hidden="1" customHeight="1" outlineLevel="1" x14ac:dyDescent="0.2">
      <c r="A1335" t="s">
        <v>8</v>
      </c>
      <c r="B1335" t="s">
        <v>3046</v>
      </c>
      <c r="C1335" s="1">
        <f t="shared" si="567"/>
        <v>55093</v>
      </c>
      <c r="D1335" s="3">
        <f>IF(N1335&gt;0, RANK(N1335,(N1335:P1335,Q1335:AE1335)),0)</f>
        <v>2</v>
      </c>
      <c r="E1335" s="3">
        <f>IF(O1335&gt;0,RANK(O1335,(N1335:P1335,Q1335:AE1335)),0)</f>
        <v>1</v>
      </c>
      <c r="F1335" s="3">
        <f>IF(P1335&gt;0,RANK(P1335,(N1335:P1335,Q1335:AE1335)),0)</f>
        <v>3</v>
      </c>
      <c r="G1335" s="1">
        <f t="shared" si="553"/>
        <v>12676</v>
      </c>
      <c r="H1335" s="2">
        <f t="shared" si="554"/>
        <v>0.23008367669213875</v>
      </c>
      <c r="I1335" s="2"/>
      <c r="J1335" s="2">
        <f t="shared" si="568"/>
        <v>0.37730746192801262</v>
      </c>
      <c r="K1335" s="2">
        <f t="shared" si="569"/>
        <v>0.60739113862015137</v>
      </c>
      <c r="L1335" s="2">
        <f t="shared" si="570"/>
        <v>5.1367687365000995E-3</v>
      </c>
      <c r="M1335" s="2">
        <f t="shared" si="571"/>
        <v>1.0164630715335961E-2</v>
      </c>
      <c r="N1335" s="38">
        <v>20787</v>
      </c>
      <c r="O1335" s="38">
        <v>33463</v>
      </c>
      <c r="P1335" s="38">
        <v>283</v>
      </c>
      <c r="Q1335" s="38">
        <v>226</v>
      </c>
      <c r="R1335" s="38">
        <v>137</v>
      </c>
      <c r="S1335" s="38">
        <v>61</v>
      </c>
      <c r="T1335" s="38">
        <v>1</v>
      </c>
      <c r="U1335" s="38">
        <v>36</v>
      </c>
      <c r="V1335" s="38"/>
      <c r="W1335" s="38">
        <f>IF(Copyright!B$11=1,IF(CF1335&gt;0,CF1335-T1335-X1335-SUM(Z1335:AY1335),SUM(CN1335:CR1335)),SUM(CN1335:CR1335))</f>
        <v>77</v>
      </c>
      <c r="X1335" s="38">
        <v>3</v>
      </c>
      <c r="Y1335" s="38">
        <v>19</v>
      </c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>
        <v>0</v>
      </c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  <c r="BA1335" s="3">
        <f>IF(Q1335&gt;0,RANK(Q1335,(N1335:P1335,Q1335:AE1335)),0)</f>
        <v>4</v>
      </c>
      <c r="BB1335" s="3">
        <f>IF(R1335&gt;0,RANK(R1335,(N1335:P1335,Q1335:AE1335)),0)</f>
        <v>5</v>
      </c>
      <c r="BC1335" s="3">
        <f>IF(S1335&gt;0,RANK(S1335,(N1335:P1335,Q1335:AE1335)),0)</f>
        <v>7</v>
      </c>
      <c r="BD1335" s="3">
        <f>IF(T1335&gt;0,RANK(T1335,(N1335:P1335,Q1335:AE1335)),0)</f>
        <v>11</v>
      </c>
      <c r="BE1335" s="2">
        <f t="shared" si="572"/>
        <v>4.1021545386891256E-3</v>
      </c>
      <c r="BF1335" s="2">
        <f t="shared" si="573"/>
        <v>2.4867043000018152E-3</v>
      </c>
      <c r="BG1335" s="2">
        <f t="shared" si="574"/>
        <v>1.1072187029205162E-3</v>
      </c>
      <c r="BH1335" s="2">
        <f t="shared" si="575"/>
        <v>1.815112627738551E-5</v>
      </c>
      <c r="BJ1335" t="s">
        <v>8</v>
      </c>
      <c r="BK1335" t="s">
        <v>3046</v>
      </c>
      <c r="BL1335">
        <v>5</v>
      </c>
      <c r="BN1335">
        <v>0</v>
      </c>
      <c r="BO1335" s="60">
        <v>26</v>
      </c>
      <c r="BP1335" s="62">
        <v>91</v>
      </c>
      <c r="BQ1335" s="66">
        <f t="shared" si="576"/>
        <v>26091</v>
      </c>
      <c r="BR1335" s="66">
        <f t="shared" si="566"/>
        <v>26091</v>
      </c>
      <c r="BS1335" s="3" t="s">
        <v>3083</v>
      </c>
      <c r="BX1335" s="73"/>
      <c r="BY1335" s="73"/>
      <c r="CB1335" s="95"/>
      <c r="CD1335" s="38">
        <f t="shared" si="565"/>
        <v>0</v>
      </c>
      <c r="CE1335" s="1">
        <f>55012+81</f>
        <v>55093</v>
      </c>
      <c r="CF1335" s="38">
        <v>81</v>
      </c>
      <c r="CM1335" s="51"/>
    </row>
    <row r="1336" spans="1:91" ht="14" hidden="1" customHeight="1" outlineLevel="1" x14ac:dyDescent="0.2">
      <c r="A1336" t="s">
        <v>601</v>
      </c>
      <c r="B1336" t="s">
        <v>3046</v>
      </c>
      <c r="C1336" s="1">
        <f t="shared" si="567"/>
        <v>132716</v>
      </c>
      <c r="D1336" s="3">
        <f>IF(N1336&gt;0, RANK(N1336,(N1336:P1336,Q1336:AE1336)),0)</f>
        <v>2</v>
      </c>
      <c r="E1336" s="3">
        <f>IF(O1336&gt;0,RANK(O1336,(N1336:P1336,Q1336:AE1336)),0)</f>
        <v>1</v>
      </c>
      <c r="F1336" s="3">
        <f>IF(P1336&gt;0,RANK(P1336,(N1336:P1336,Q1336:AE1336)),0)</f>
        <v>3</v>
      </c>
      <c r="G1336" s="1">
        <f t="shared" si="553"/>
        <v>31714</v>
      </c>
      <c r="H1336" s="2">
        <f t="shared" si="554"/>
        <v>0.23896139124144791</v>
      </c>
      <c r="I1336" s="2"/>
      <c r="J1336" s="2">
        <f t="shared" si="568"/>
        <v>0.37299948762771634</v>
      </c>
      <c r="K1336" s="2">
        <f t="shared" si="569"/>
        <v>0.61196087886916428</v>
      </c>
      <c r="L1336" s="2">
        <f t="shared" si="570"/>
        <v>4.4305132764700566E-3</v>
      </c>
      <c r="M1336" s="2">
        <f t="shared" si="571"/>
        <v>1.0609120226649376E-2</v>
      </c>
      <c r="N1336" s="38">
        <v>49503</v>
      </c>
      <c r="O1336" s="38">
        <v>81217</v>
      </c>
      <c r="P1336" s="38">
        <v>588</v>
      </c>
      <c r="Q1336" s="38">
        <v>545</v>
      </c>
      <c r="R1336" s="38">
        <v>332</v>
      </c>
      <c r="S1336" s="38">
        <v>127</v>
      </c>
      <c r="T1336" s="38">
        <v>9</v>
      </c>
      <c r="U1336" s="38">
        <v>52</v>
      </c>
      <c r="V1336" s="38"/>
      <c r="W1336" s="38">
        <f>IF(Copyright!B$11=1,IF(CF1336&gt;0,CF1336-T1336-X1336-SUM(Z1336:AY1336),SUM(CN1336:CR1336)),SUM(CN1336:CR1336))</f>
        <v>268</v>
      </c>
      <c r="X1336" s="38">
        <v>37</v>
      </c>
      <c r="Y1336" s="38">
        <v>38</v>
      </c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>
        <v>0</v>
      </c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  <c r="BA1336" s="3">
        <f>IF(Q1336&gt;0,RANK(Q1336,(N1336:P1336,Q1336:AE1336)),0)</f>
        <v>4</v>
      </c>
      <c r="BB1336" s="3">
        <f>IF(R1336&gt;0,RANK(R1336,(N1336:P1336,Q1336:AE1336)),0)</f>
        <v>5</v>
      </c>
      <c r="BC1336" s="3">
        <f>IF(S1336&gt;0,RANK(S1336,(N1336:P1336,Q1336:AE1336)),0)</f>
        <v>7</v>
      </c>
      <c r="BD1336" s="3">
        <f>IF(T1336&gt;0,RANK(T1336,(N1336:P1336,Q1336:AE1336)),0)</f>
        <v>11</v>
      </c>
      <c r="BE1336" s="2">
        <f t="shared" si="572"/>
        <v>4.106513155911872E-3</v>
      </c>
      <c r="BF1336" s="2">
        <f t="shared" si="573"/>
        <v>2.5015823261701677E-3</v>
      </c>
      <c r="BG1336" s="2">
        <f t="shared" si="574"/>
        <v>9.5693058862533526E-4</v>
      </c>
      <c r="BH1336" s="2">
        <f t="shared" si="575"/>
        <v>6.7813978721480457E-5</v>
      </c>
      <c r="BJ1336" t="s">
        <v>601</v>
      </c>
      <c r="BK1336" t="s">
        <v>3046</v>
      </c>
      <c r="BL1336">
        <v>7</v>
      </c>
      <c r="BN1336">
        <v>0</v>
      </c>
      <c r="BO1336" s="60">
        <v>26</v>
      </c>
      <c r="BP1336" s="62">
        <v>93</v>
      </c>
      <c r="BQ1336" s="66">
        <f t="shared" si="576"/>
        <v>26093</v>
      </c>
      <c r="BR1336" s="66">
        <f t="shared" si="566"/>
        <v>26093</v>
      </c>
      <c r="BS1336" s="3" t="s">
        <v>3083</v>
      </c>
      <c r="BX1336" s="73"/>
      <c r="BY1336" s="73"/>
      <c r="CB1336" s="95"/>
      <c r="CD1336" s="38">
        <f t="shared" si="565"/>
        <v>0</v>
      </c>
      <c r="CE1336" s="1">
        <f>132448+268</f>
        <v>132716</v>
      </c>
      <c r="CF1336" s="38">
        <f>268+9+37</f>
        <v>314</v>
      </c>
      <c r="CM1336" s="51"/>
    </row>
    <row r="1337" spans="1:91" ht="14" hidden="1" customHeight="1" outlineLevel="1" x14ac:dyDescent="0.2">
      <c r="A1337" t="s">
        <v>2176</v>
      </c>
      <c r="B1337" t="s">
        <v>3046</v>
      </c>
      <c r="C1337" s="1">
        <f t="shared" si="567"/>
        <v>2991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>IF(P1337&gt;0,RANK(P1337,(N1337:P1337,Q1337:AE1337)),0)</f>
        <v>3</v>
      </c>
      <c r="G1337" s="1">
        <f t="shared" si="553"/>
        <v>1401</v>
      </c>
      <c r="H1337" s="2">
        <f t="shared" si="554"/>
        <v>0.46840521564694082</v>
      </c>
      <c r="I1337" s="2"/>
      <c r="J1337" s="2">
        <f t="shared" si="568"/>
        <v>0.2571046472751588</v>
      </c>
      <c r="K1337" s="2">
        <f t="shared" si="569"/>
        <v>0.72550986292209962</v>
      </c>
      <c r="L1337" s="2">
        <f t="shared" si="570"/>
        <v>5.0150451354062184E-3</v>
      </c>
      <c r="M1337" s="2">
        <f t="shared" si="571"/>
        <v>1.2370444667335353E-2</v>
      </c>
      <c r="N1337" s="38">
        <v>769</v>
      </c>
      <c r="O1337" s="38">
        <v>2170</v>
      </c>
      <c r="P1337" s="38">
        <v>15</v>
      </c>
      <c r="Q1337" s="38">
        <v>13</v>
      </c>
      <c r="R1337" s="38">
        <v>11</v>
      </c>
      <c r="S1337" s="38">
        <v>5</v>
      </c>
      <c r="T1337" s="38">
        <v>0</v>
      </c>
      <c r="U1337" s="38">
        <v>1</v>
      </c>
      <c r="V1337" s="38"/>
      <c r="W1337" s="38">
        <f>IF(Copyright!B$11=1,IF(CF1337&gt;0,CF1337-T1337-X1337-SUM(Z1337:AY1337),SUM(CN1337:CR1337)),SUM(CN1337:CR1337))</f>
        <v>6</v>
      </c>
      <c r="X1337" s="38">
        <v>0</v>
      </c>
      <c r="Y1337" s="38">
        <v>1</v>
      </c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>
        <v>0</v>
      </c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  <c r="BA1337" s="3">
        <f>IF(Q1337&gt;0,RANK(Q1337,(N1337:P1337,Q1337:AE1337)),0)</f>
        <v>4</v>
      </c>
      <c r="BB1337" s="3">
        <f>IF(R1337&gt;0,RANK(R1337,(N1337:P1337,Q1337:AE1337)),0)</f>
        <v>5</v>
      </c>
      <c r="BC1337" s="3">
        <f>IF(S1337&gt;0,RANK(S1337,(N1337:P1337,Q1337:AE1337)),0)</f>
        <v>7</v>
      </c>
      <c r="BD1337" s="3">
        <f>IF(T1337&gt;0,RANK(T1337,(N1337:P1337,Q1337:AE1337)),0)</f>
        <v>0</v>
      </c>
      <c r="BE1337" s="2">
        <f t="shared" si="572"/>
        <v>4.3463724506853894E-3</v>
      </c>
      <c r="BF1337" s="2">
        <f t="shared" si="573"/>
        <v>3.6776997659645604E-3</v>
      </c>
      <c r="BG1337" s="2">
        <f t="shared" si="574"/>
        <v>1.671681711802073E-3</v>
      </c>
      <c r="BH1337" s="2">
        <f t="shared" si="575"/>
        <v>0</v>
      </c>
      <c r="BJ1337" t="s">
        <v>2176</v>
      </c>
      <c r="BK1337" t="s">
        <v>3046</v>
      </c>
      <c r="BL1337">
        <v>1</v>
      </c>
      <c r="BN1337">
        <v>0</v>
      </c>
      <c r="BO1337" s="60">
        <v>26</v>
      </c>
      <c r="BP1337" s="62">
        <v>95</v>
      </c>
      <c r="BQ1337" s="66">
        <f t="shared" si="576"/>
        <v>26095</v>
      </c>
      <c r="BR1337" s="66">
        <f t="shared" si="566"/>
        <v>26095</v>
      </c>
      <c r="BS1337" s="3" t="s">
        <v>3083</v>
      </c>
      <c r="BX1337" s="73"/>
      <c r="BY1337" s="73"/>
      <c r="CB1337" s="95"/>
      <c r="CD1337" s="38">
        <f t="shared" si="565"/>
        <v>0</v>
      </c>
      <c r="CE1337" s="1">
        <f>2985+6</f>
        <v>2991</v>
      </c>
      <c r="CF1337" s="38">
        <v>6</v>
      </c>
      <c r="CM1337" s="51"/>
    </row>
    <row r="1338" spans="1:91" ht="14" hidden="1" customHeight="1" outlineLevel="1" x14ac:dyDescent="0.2">
      <c r="A1338" t="s">
        <v>2130</v>
      </c>
      <c r="B1338" t="s">
        <v>3046</v>
      </c>
      <c r="C1338" s="1">
        <f t="shared" si="567"/>
        <v>7248</v>
      </c>
      <c r="D1338" s="3">
        <f>IF(N1338&gt;0, RANK(N1338,(N1338:P1338,Q1338:AE1338)),0)</f>
        <v>2</v>
      </c>
      <c r="E1338" s="3">
        <f>IF(O1338&gt;0,RANK(O1338,(N1338:P1338,Q1338:AE1338)),0)</f>
        <v>1</v>
      </c>
      <c r="F1338" s="3">
        <f>IF(P1338&gt;0,RANK(P1338,(N1338:P1338,Q1338:AE1338)),0)</f>
        <v>3</v>
      </c>
      <c r="G1338" s="1">
        <f t="shared" si="553"/>
        <v>1801</v>
      </c>
      <c r="H1338" s="2">
        <f t="shared" si="554"/>
        <v>0.2484823399558499</v>
      </c>
      <c r="I1338" s="2"/>
      <c r="J1338" s="2">
        <f t="shared" si="568"/>
        <v>0.36906732891832228</v>
      </c>
      <c r="K1338" s="2">
        <f t="shared" si="569"/>
        <v>0.61754966887417218</v>
      </c>
      <c r="L1338" s="2">
        <f t="shared" si="570"/>
        <v>5.3807947019867547E-3</v>
      </c>
      <c r="M1338" s="2">
        <f t="shared" si="571"/>
        <v>8.0022075055187908E-3</v>
      </c>
      <c r="N1338" s="38">
        <v>2675</v>
      </c>
      <c r="O1338" s="38">
        <v>4476</v>
      </c>
      <c r="P1338" s="38">
        <v>39</v>
      </c>
      <c r="Q1338" s="38">
        <v>21</v>
      </c>
      <c r="R1338" s="38">
        <v>11</v>
      </c>
      <c r="S1338" s="38">
        <v>11</v>
      </c>
      <c r="T1338" s="38">
        <v>0</v>
      </c>
      <c r="U1338" s="38">
        <v>4</v>
      </c>
      <c r="V1338" s="38"/>
      <c r="W1338" s="38">
        <f>IF(Copyright!B$11=1,IF(CF1338&gt;0,CF1338-T1338-X1338-SUM(Z1338:AY1338),SUM(CN1338:CR1338)),SUM(CN1338:CR1338))</f>
        <v>10</v>
      </c>
      <c r="X1338" s="38">
        <v>0</v>
      </c>
      <c r="Y1338" s="38">
        <v>1</v>
      </c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>
        <v>0</v>
      </c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  <c r="BA1338" s="3">
        <f>IF(Q1338&gt;0,RANK(Q1338,(N1338:P1338,Q1338:AE1338)),0)</f>
        <v>4</v>
      </c>
      <c r="BB1338" s="3">
        <f>IF(R1338&gt;0,RANK(R1338,(N1338:P1338,Q1338:AE1338)),0)</f>
        <v>5</v>
      </c>
      <c r="BC1338" s="3">
        <f>IF(S1338&gt;0,RANK(S1338,(N1338:P1338,Q1338:AE1338)),0)</f>
        <v>5</v>
      </c>
      <c r="BD1338" s="3">
        <f>IF(T1338&gt;0,RANK(T1338,(N1338:P1338,Q1338:AE1338)),0)</f>
        <v>0</v>
      </c>
      <c r="BE1338" s="2">
        <f t="shared" si="572"/>
        <v>2.8973509933774835E-3</v>
      </c>
      <c r="BF1338" s="2">
        <f t="shared" si="573"/>
        <v>1.5176600441501103E-3</v>
      </c>
      <c r="BG1338" s="2">
        <f t="shared" si="574"/>
        <v>1.5176600441501103E-3</v>
      </c>
      <c r="BH1338" s="2">
        <f t="shared" si="575"/>
        <v>0</v>
      </c>
      <c r="BJ1338" t="s">
        <v>2130</v>
      </c>
      <c r="BK1338" t="s">
        <v>3046</v>
      </c>
      <c r="BL1338">
        <v>1</v>
      </c>
      <c r="BN1338">
        <v>0</v>
      </c>
      <c r="BO1338" s="60">
        <v>26</v>
      </c>
      <c r="BP1338" s="62">
        <v>97</v>
      </c>
      <c r="BQ1338" s="66">
        <f t="shared" si="576"/>
        <v>26097</v>
      </c>
      <c r="BR1338" s="66">
        <f t="shared" si="566"/>
        <v>26097</v>
      </c>
      <c r="BS1338" s="3" t="s">
        <v>3083</v>
      </c>
      <c r="BX1338" s="73"/>
      <c r="BY1338" s="73"/>
      <c r="CB1338" s="95"/>
      <c r="CD1338" s="38">
        <f t="shared" si="565"/>
        <v>1</v>
      </c>
      <c r="CE1338" s="1">
        <f>7237+10</f>
        <v>7247</v>
      </c>
      <c r="CF1338" s="38">
        <v>10</v>
      </c>
      <c r="CM1338" s="51"/>
    </row>
    <row r="1339" spans="1:91" ht="14" hidden="1" customHeight="1" outlineLevel="1" x14ac:dyDescent="0.2">
      <c r="A1339" t="s">
        <v>1376</v>
      </c>
      <c r="B1339" t="s">
        <v>3046</v>
      </c>
      <c r="C1339" s="1">
        <f t="shared" si="567"/>
        <v>510076</v>
      </c>
      <c r="D1339" s="3">
        <f>IF(N1339&gt;0, RANK(N1339,(N1339:P1339,Q1339:AE1339)),0)</f>
        <v>2</v>
      </c>
      <c r="E1339" s="3">
        <f>IF(O1339&gt;0,RANK(O1339,(N1339:P1339,Q1339:AE1339)),0)</f>
        <v>1</v>
      </c>
      <c r="F1339" s="3">
        <f>IF(P1339&gt;0,RANK(P1339,(N1339:P1339,Q1339:AE1339)),0)</f>
        <v>4</v>
      </c>
      <c r="G1339" s="1">
        <f t="shared" si="553"/>
        <v>69683</v>
      </c>
      <c r="H1339" s="2">
        <f t="shared" si="554"/>
        <v>0.13661297532132466</v>
      </c>
      <c r="I1339" s="2"/>
      <c r="J1339" s="2">
        <f t="shared" si="568"/>
        <v>0.42146072350002745</v>
      </c>
      <c r="K1339" s="2">
        <f t="shared" si="569"/>
        <v>0.55807369882135216</v>
      </c>
      <c r="L1339" s="2">
        <f t="shared" si="570"/>
        <v>4.2327025776550944E-3</v>
      </c>
      <c r="M1339" s="2">
        <f t="shared" si="571"/>
        <v>1.6232875100965355E-2</v>
      </c>
      <c r="N1339" s="38">
        <v>214977</v>
      </c>
      <c r="O1339" s="38">
        <v>284660</v>
      </c>
      <c r="P1339" s="38">
        <v>2159</v>
      </c>
      <c r="Q1339" s="38">
        <v>1695</v>
      </c>
      <c r="R1339" s="38">
        <v>4257</v>
      </c>
      <c r="S1339" s="38">
        <v>492</v>
      </c>
      <c r="T1339" s="38">
        <v>28</v>
      </c>
      <c r="U1339" s="38">
        <v>594</v>
      </c>
      <c r="V1339" s="38"/>
      <c r="W1339" s="38">
        <f>IF(Copyright!B$11=1,IF(CF1339&gt;0,CF1339-T1339-X1339-SUM(Z1339:AY1339),SUM(CN1339:CR1339)),SUM(CN1339:CR1339))</f>
        <v>926</v>
      </c>
      <c r="X1339" s="38">
        <v>66</v>
      </c>
      <c r="Y1339" s="38">
        <v>222</v>
      </c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>
        <v>0</v>
      </c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  <c r="BA1339" s="3">
        <f>IF(Q1339&gt;0,RANK(Q1339,(N1339:P1339,Q1339:AE1339)),0)</f>
        <v>5</v>
      </c>
      <c r="BB1339" s="3">
        <f>IF(R1339&gt;0,RANK(R1339,(N1339:P1339,Q1339:AE1339)),0)</f>
        <v>3</v>
      </c>
      <c r="BC1339" s="3">
        <f>IF(S1339&gt;0,RANK(S1339,(N1339:P1339,Q1339:AE1339)),0)</f>
        <v>8</v>
      </c>
      <c r="BD1339" s="3">
        <f>IF(T1339&gt;0,RANK(T1339,(N1339:P1339,Q1339:AE1339)),0)</f>
        <v>11</v>
      </c>
      <c r="BE1339" s="2">
        <f t="shared" si="572"/>
        <v>3.3230342145092102E-3</v>
      </c>
      <c r="BF1339" s="2">
        <f t="shared" si="573"/>
        <v>8.3458151334310973E-3</v>
      </c>
      <c r="BG1339" s="2">
        <f t="shared" si="574"/>
        <v>9.6456214368054953E-4</v>
      </c>
      <c r="BH1339" s="2">
        <f t="shared" si="575"/>
        <v>5.4893780534665423E-5</v>
      </c>
      <c r="BJ1339" t="s">
        <v>1376</v>
      </c>
      <c r="BK1339" t="s">
        <v>3046</v>
      </c>
      <c r="BN1339">
        <v>0</v>
      </c>
      <c r="BO1339" s="60">
        <v>26</v>
      </c>
      <c r="BP1339" s="62">
        <v>99</v>
      </c>
      <c r="BQ1339" s="66">
        <f t="shared" si="576"/>
        <v>26099</v>
      </c>
      <c r="BR1339" s="66">
        <f t="shared" si="566"/>
        <v>26099</v>
      </c>
      <c r="BS1339" s="3" t="s">
        <v>3083</v>
      </c>
      <c r="BX1339" s="73"/>
      <c r="BY1339" s="73"/>
      <c r="CB1339" s="95"/>
      <c r="CD1339" s="38">
        <f t="shared" si="565"/>
        <v>0</v>
      </c>
      <c r="CE1339" s="38">
        <v>510076</v>
      </c>
      <c r="CF1339" s="38">
        <v>1020</v>
      </c>
      <c r="CM1339" s="51"/>
    </row>
    <row r="1340" spans="1:91" ht="14" hidden="1" customHeight="1" outlineLevel="1" x14ac:dyDescent="0.2">
      <c r="A1340" t="s">
        <v>980</v>
      </c>
      <c r="B1340" t="s">
        <v>3046</v>
      </c>
      <c r="C1340" s="1">
        <f t="shared" si="567"/>
        <v>15323</v>
      </c>
      <c r="D1340" s="3">
        <f>IF(N1340&gt;0, RANK(N1340,(N1340:P1340,Q1340:AE1340)),0)</f>
        <v>2</v>
      </c>
      <c r="E1340" s="3">
        <f>IF(O1340&gt;0,RANK(O1340,(N1340:P1340,Q1340:AE1340)),0)</f>
        <v>1</v>
      </c>
      <c r="F1340" s="3">
        <f>IF(P1340&gt;0,RANK(P1340,(N1340:P1340,Q1340:AE1340)),0)</f>
        <v>3</v>
      </c>
      <c r="G1340" s="1">
        <f t="shared" si="553"/>
        <v>2439</v>
      </c>
      <c r="H1340" s="2">
        <f t="shared" si="554"/>
        <v>0.15917248580565163</v>
      </c>
      <c r="I1340" s="2"/>
      <c r="J1340" s="2">
        <f t="shared" si="568"/>
        <v>0.41173399464856753</v>
      </c>
      <c r="K1340" s="2">
        <f t="shared" si="569"/>
        <v>0.5709064804542191</v>
      </c>
      <c r="L1340" s="2">
        <f t="shared" si="570"/>
        <v>5.8735234614631596E-3</v>
      </c>
      <c r="M1340" s="2">
        <f t="shared" si="571"/>
        <v>1.1486001435750215E-2</v>
      </c>
      <c r="N1340" s="38">
        <v>6309</v>
      </c>
      <c r="O1340" s="38">
        <v>8748</v>
      </c>
      <c r="P1340" s="38">
        <v>90</v>
      </c>
      <c r="Q1340" s="38">
        <v>63</v>
      </c>
      <c r="R1340" s="38">
        <v>44</v>
      </c>
      <c r="S1340" s="38">
        <v>29</v>
      </c>
      <c r="T1340" s="38">
        <v>0</v>
      </c>
      <c r="U1340" s="38">
        <v>8</v>
      </c>
      <c r="V1340" s="38"/>
      <c r="W1340" s="38">
        <f>IF(Copyright!B$11=1,IF(CF1340&gt;0,CF1340-T1340-X1340-SUM(Z1340:AY1340),SUM(CN1340:CR1340)),SUM(CN1340:CR1340))</f>
        <v>26</v>
      </c>
      <c r="X1340" s="38">
        <v>1</v>
      </c>
      <c r="Y1340" s="38">
        <v>5</v>
      </c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>
        <v>0</v>
      </c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  <c r="BA1340" s="3">
        <f>IF(Q1340&gt;0,RANK(Q1340,(N1340:P1340,Q1340:AE1340)),0)</f>
        <v>4</v>
      </c>
      <c r="BB1340" s="3">
        <f>IF(R1340&gt;0,RANK(R1340,(N1340:P1340,Q1340:AE1340)),0)</f>
        <v>5</v>
      </c>
      <c r="BC1340" s="3">
        <f>IF(S1340&gt;0,RANK(S1340,(N1340:P1340,Q1340:AE1340)),0)</f>
        <v>6</v>
      </c>
      <c r="BD1340" s="3">
        <f>IF(T1340&gt;0,RANK(T1340,(N1340:P1340,Q1340:AE1340)),0)</f>
        <v>0</v>
      </c>
      <c r="BE1340" s="2">
        <f t="shared" si="572"/>
        <v>4.1114664230242123E-3</v>
      </c>
      <c r="BF1340" s="2">
        <f t="shared" si="573"/>
        <v>2.871500358937545E-3</v>
      </c>
      <c r="BG1340" s="2">
        <f t="shared" si="574"/>
        <v>1.8925797820270181E-3</v>
      </c>
      <c r="BH1340" s="2">
        <f t="shared" si="575"/>
        <v>0</v>
      </c>
      <c r="BJ1340" t="s">
        <v>980</v>
      </c>
      <c r="BK1340" t="s">
        <v>3046</v>
      </c>
      <c r="BL1340">
        <v>2</v>
      </c>
      <c r="BN1340">
        <v>0</v>
      </c>
      <c r="BO1340" s="60">
        <v>26</v>
      </c>
      <c r="BP1340" s="62">
        <v>101</v>
      </c>
      <c r="BQ1340" s="66">
        <f t="shared" si="576"/>
        <v>26101</v>
      </c>
      <c r="BR1340" s="66">
        <f t="shared" si="566"/>
        <v>26101</v>
      </c>
      <c r="BS1340" s="3" t="s">
        <v>3083</v>
      </c>
      <c r="BX1340" s="73"/>
      <c r="BY1340" s="73"/>
      <c r="CB1340" s="95"/>
      <c r="CD1340" s="38">
        <f t="shared" si="565"/>
        <v>0</v>
      </c>
      <c r="CE1340" s="1">
        <f>15296+27</f>
        <v>15323</v>
      </c>
      <c r="CF1340" s="38">
        <v>27</v>
      </c>
      <c r="CM1340" s="51"/>
    </row>
    <row r="1341" spans="1:91" ht="14" hidden="1" customHeight="1" outlineLevel="1" x14ac:dyDescent="0.2">
      <c r="A1341" t="s">
        <v>504</v>
      </c>
      <c r="B1341" t="s">
        <v>3046</v>
      </c>
      <c r="C1341" s="1">
        <f t="shared" si="567"/>
        <v>39009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>IF(P1341&gt;0,RANK(P1341,(N1341:P1341,Q1341:AE1341)),0)</f>
        <v>3</v>
      </c>
      <c r="G1341" s="1">
        <f t="shared" si="553"/>
        <v>3407</v>
      </c>
      <c r="H1341" s="2">
        <f t="shared" si="554"/>
        <v>8.7338819246840477E-2</v>
      </c>
      <c r="I1341" s="2"/>
      <c r="J1341" s="2">
        <f t="shared" si="568"/>
        <v>0.53490220205593586</v>
      </c>
      <c r="K1341" s="2">
        <f t="shared" si="569"/>
        <v>0.44756338280909536</v>
      </c>
      <c r="L1341" s="2">
        <f t="shared" si="570"/>
        <v>6.6138583403829885E-3</v>
      </c>
      <c r="M1341" s="2">
        <f t="shared" si="571"/>
        <v>1.0920556794585794E-2</v>
      </c>
      <c r="N1341" s="38">
        <v>20866</v>
      </c>
      <c r="O1341" s="38">
        <v>17459</v>
      </c>
      <c r="P1341" s="38">
        <v>258</v>
      </c>
      <c r="Q1341" s="38">
        <v>167</v>
      </c>
      <c r="R1341" s="38">
        <v>139</v>
      </c>
      <c r="S1341" s="38">
        <v>58</v>
      </c>
      <c r="T1341" s="38">
        <v>8</v>
      </c>
      <c r="U1341" s="38">
        <v>30</v>
      </c>
      <c r="V1341" s="38"/>
      <c r="W1341" s="38">
        <f>IF(Copyright!B$11=1,IF(CF1341&gt;0,CF1341-T1341-X1341-SUM(Z1341:AY1341),SUM(CN1341:CR1341)),SUM(CN1341:CR1341))</f>
        <v>0</v>
      </c>
      <c r="X1341" s="38">
        <v>9</v>
      </c>
      <c r="Y1341" s="38">
        <v>15</v>
      </c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>
        <v>0</v>
      </c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  <c r="BA1341" s="3">
        <f>IF(Q1341&gt;0,RANK(Q1341,(N1341:P1341,Q1341:AE1341)),0)</f>
        <v>4</v>
      </c>
      <c r="BB1341" s="3">
        <f>IF(R1341&gt;0,RANK(R1341,(N1341:P1341,Q1341:AE1341)),0)</f>
        <v>5</v>
      </c>
      <c r="BC1341" s="3">
        <f>IF(S1341&gt;0,RANK(S1341,(N1341:P1341,Q1341:AE1341)),0)</f>
        <v>6</v>
      </c>
      <c r="BD1341" s="3">
        <f>IF(T1341&gt;0,RANK(T1341,(N1341:P1341,Q1341:AE1341)),0)</f>
        <v>10</v>
      </c>
      <c r="BE1341" s="2">
        <f t="shared" si="572"/>
        <v>4.2810633443564304E-3</v>
      </c>
      <c r="BF1341" s="2">
        <f t="shared" si="573"/>
        <v>3.5632802686559511E-3</v>
      </c>
      <c r="BG1341" s="2">
        <f t="shared" si="574"/>
        <v>1.4868363710938502E-3</v>
      </c>
      <c r="BH1341" s="2">
        <f t="shared" si="575"/>
        <v>2.0508087877156553E-4</v>
      </c>
      <c r="BJ1341" t="s">
        <v>504</v>
      </c>
      <c r="BK1341" t="s">
        <v>3046</v>
      </c>
      <c r="BL1341">
        <v>1</v>
      </c>
      <c r="BN1341">
        <v>0</v>
      </c>
      <c r="BO1341" s="60">
        <v>26</v>
      </c>
      <c r="BP1341" s="62">
        <v>103</v>
      </c>
      <c r="BQ1341" s="66">
        <f t="shared" si="576"/>
        <v>26103</v>
      </c>
      <c r="BR1341" s="66">
        <f t="shared" si="566"/>
        <v>26103</v>
      </c>
      <c r="BS1341" s="3" t="s">
        <v>3083</v>
      </c>
      <c r="BX1341" s="73"/>
      <c r="BY1341" s="73"/>
      <c r="CB1341" s="95"/>
      <c r="CD1341" s="38">
        <f t="shared" si="565"/>
        <v>0</v>
      </c>
      <c r="CE1341" s="1">
        <f>20866+17459+167+58+139+258+15+30+8+9</f>
        <v>39009</v>
      </c>
      <c r="CF1341" s="38">
        <v>17</v>
      </c>
      <c r="CM1341" s="51"/>
    </row>
    <row r="1342" spans="1:91" ht="14" hidden="1" customHeight="1" outlineLevel="1" x14ac:dyDescent="0.2">
      <c r="A1342" t="s">
        <v>1907</v>
      </c>
      <c r="B1342" t="s">
        <v>3046</v>
      </c>
      <c r="C1342" s="1">
        <f t="shared" si="567"/>
        <v>18091</v>
      </c>
      <c r="D1342" s="3">
        <f>IF(N1342&gt;0, RANK(N1342,(N1342:P1342,Q1342:AE1342)),0)</f>
        <v>2</v>
      </c>
      <c r="E1342" s="3">
        <f>IF(O1342&gt;0,RANK(O1342,(N1342:P1342,Q1342:AE1342)),0)</f>
        <v>1</v>
      </c>
      <c r="F1342" s="3">
        <f>IF(P1342&gt;0,RANK(P1342,(N1342:P1342,Q1342:AE1342)),0)</f>
        <v>3</v>
      </c>
      <c r="G1342" s="1">
        <f t="shared" si="553"/>
        <v>3857</v>
      </c>
      <c r="H1342" s="2">
        <f t="shared" si="554"/>
        <v>0.21319993366867504</v>
      </c>
      <c r="I1342" s="2"/>
      <c r="J1342" s="2">
        <f t="shared" si="568"/>
        <v>0.38544027416947652</v>
      </c>
      <c r="K1342" s="2">
        <f t="shared" si="569"/>
        <v>0.59864020783815153</v>
      </c>
      <c r="L1342" s="2">
        <f t="shared" si="570"/>
        <v>5.1959537891769388E-3</v>
      </c>
      <c r="M1342" s="2">
        <f t="shared" si="571"/>
        <v>1.0723564203195073E-2</v>
      </c>
      <c r="N1342" s="38">
        <v>6973</v>
      </c>
      <c r="O1342" s="38">
        <v>10830</v>
      </c>
      <c r="P1342" s="38">
        <v>94</v>
      </c>
      <c r="Q1342" s="38">
        <v>74</v>
      </c>
      <c r="R1342" s="38">
        <v>45</v>
      </c>
      <c r="S1342" s="38">
        <v>18</v>
      </c>
      <c r="T1342" s="38">
        <v>4</v>
      </c>
      <c r="U1342" s="38">
        <v>12</v>
      </c>
      <c r="V1342" s="38"/>
      <c r="W1342" s="38">
        <f>IF(Copyright!B$11=1,IF(CF1342&gt;0,CF1342-T1342-X1342-SUM(Z1342:AY1342),SUM(CN1342:CR1342)),SUM(CN1342:CR1342))</f>
        <v>27</v>
      </c>
      <c r="X1342" s="38">
        <v>4</v>
      </c>
      <c r="Y1342" s="38">
        <v>10</v>
      </c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>
        <v>0</v>
      </c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  <c r="BA1342" s="3">
        <f>IF(Q1342&gt;0,RANK(Q1342,(N1342:P1342,Q1342:AE1342)),0)</f>
        <v>4</v>
      </c>
      <c r="BB1342" s="3">
        <f>IF(R1342&gt;0,RANK(R1342,(N1342:P1342,Q1342:AE1342)),0)</f>
        <v>5</v>
      </c>
      <c r="BC1342" s="3">
        <f>IF(S1342&gt;0,RANK(S1342,(N1342:P1342,Q1342:AE1342)),0)</f>
        <v>7</v>
      </c>
      <c r="BD1342" s="3">
        <f>IF(T1342&gt;0,RANK(T1342,(N1342:P1342,Q1342:AE1342)),0)</f>
        <v>10</v>
      </c>
      <c r="BE1342" s="2">
        <f t="shared" si="572"/>
        <v>4.0904317063733351E-3</v>
      </c>
      <c r="BF1342" s="2">
        <f t="shared" si="573"/>
        <v>2.4874246863081091E-3</v>
      </c>
      <c r="BG1342" s="2">
        <f t="shared" si="574"/>
        <v>9.949698745232436E-4</v>
      </c>
      <c r="BH1342" s="2">
        <f t="shared" si="575"/>
        <v>2.211044165607208E-4</v>
      </c>
      <c r="BJ1342" t="s">
        <v>1907</v>
      </c>
      <c r="BK1342" t="s">
        <v>3046</v>
      </c>
      <c r="BL1342">
        <v>2</v>
      </c>
      <c r="BN1342">
        <v>0</v>
      </c>
      <c r="BO1342" s="60">
        <v>26</v>
      </c>
      <c r="BP1342" s="62">
        <v>105</v>
      </c>
      <c r="BQ1342" s="66">
        <f t="shared" si="576"/>
        <v>26105</v>
      </c>
      <c r="BR1342" s="66">
        <f t="shared" si="566"/>
        <v>26105</v>
      </c>
      <c r="BS1342" s="3" t="s">
        <v>3083</v>
      </c>
      <c r="BX1342" s="73"/>
      <c r="BY1342" s="73"/>
      <c r="CB1342" s="95"/>
      <c r="CD1342" s="38">
        <f t="shared" si="565"/>
        <v>0</v>
      </c>
      <c r="CE1342" s="1">
        <v>18091</v>
      </c>
      <c r="CF1342" s="38">
        <f>27+4+4</f>
        <v>35</v>
      </c>
      <c r="CM1342" s="51"/>
    </row>
    <row r="1343" spans="1:91" ht="14" hidden="1" customHeight="1" outlineLevel="1" x14ac:dyDescent="0.2">
      <c r="A1343" t="s">
        <v>1551</v>
      </c>
      <c r="B1343" t="s">
        <v>3046</v>
      </c>
      <c r="C1343" s="1">
        <f t="shared" si="567"/>
        <v>22521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>IF(P1343&gt;0,RANK(P1343,(N1343:P1343,Q1343:AE1343)),0)</f>
        <v>3</v>
      </c>
      <c r="G1343" s="1">
        <f t="shared" si="553"/>
        <v>6757</v>
      </c>
      <c r="H1343" s="2">
        <f t="shared" si="554"/>
        <v>0.30003108210115004</v>
      </c>
      <c r="I1343" s="2"/>
      <c r="J1343" s="2">
        <f t="shared" si="568"/>
        <v>0.34137027663070024</v>
      </c>
      <c r="K1343" s="2">
        <f t="shared" si="569"/>
        <v>0.64140135873185022</v>
      </c>
      <c r="L1343" s="2">
        <f t="shared" si="570"/>
        <v>6.3052262332933704E-3</v>
      </c>
      <c r="M1343" s="2">
        <f t="shared" si="571"/>
        <v>1.0923138404156107E-2</v>
      </c>
      <c r="N1343" s="38">
        <v>7688</v>
      </c>
      <c r="O1343" s="38">
        <v>14445</v>
      </c>
      <c r="P1343" s="38">
        <v>142</v>
      </c>
      <c r="Q1343" s="38">
        <v>109</v>
      </c>
      <c r="R1343" s="38">
        <v>55</v>
      </c>
      <c r="S1343" s="38">
        <v>32</v>
      </c>
      <c r="T1343" s="38">
        <v>0</v>
      </c>
      <c r="U1343" s="38">
        <v>9</v>
      </c>
      <c r="V1343" s="38"/>
      <c r="W1343" s="38">
        <f>IF(Copyright!B$11=1,IF(CF1343&gt;0,CF1343-T1343-X1343-SUM(Z1343:AY1343),SUM(CN1343:CR1343)),SUM(CN1343:CR1343))</f>
        <v>32</v>
      </c>
      <c r="X1343" s="38">
        <v>0</v>
      </c>
      <c r="Y1343" s="38">
        <v>9</v>
      </c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>
        <v>0</v>
      </c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  <c r="BA1343" s="3">
        <f>IF(Q1343&gt;0,RANK(Q1343,(N1343:P1343,Q1343:AE1343)),0)</f>
        <v>4</v>
      </c>
      <c r="BB1343" s="3">
        <f>IF(R1343&gt;0,RANK(R1343,(N1343:P1343,Q1343:AE1343)),0)</f>
        <v>5</v>
      </c>
      <c r="BC1343" s="3">
        <f>IF(S1343&gt;0,RANK(S1343,(N1343:P1343,Q1343:AE1343)),0)</f>
        <v>6</v>
      </c>
      <c r="BD1343" s="3">
        <f>IF(T1343&gt;0,RANK(T1343,(N1343:P1343,Q1343:AE1343)),0)</f>
        <v>0</v>
      </c>
      <c r="BE1343" s="2">
        <f t="shared" si="572"/>
        <v>4.8399271790773059E-3</v>
      </c>
      <c r="BF1343" s="2">
        <f t="shared" si="573"/>
        <v>2.4421650903601083E-3</v>
      </c>
      <c r="BG1343" s="2">
        <f t="shared" si="574"/>
        <v>1.420896052573154E-3</v>
      </c>
      <c r="BH1343" s="2">
        <f t="shared" si="575"/>
        <v>0</v>
      </c>
      <c r="BJ1343" t="s">
        <v>1551</v>
      </c>
      <c r="BK1343" t="s">
        <v>3046</v>
      </c>
      <c r="BL1343">
        <v>2</v>
      </c>
      <c r="BN1343">
        <v>0</v>
      </c>
      <c r="BO1343" s="60">
        <v>26</v>
      </c>
      <c r="BP1343" s="62">
        <v>107</v>
      </c>
      <c r="BQ1343" s="66">
        <f t="shared" si="576"/>
        <v>26107</v>
      </c>
      <c r="BR1343" s="66">
        <f t="shared" si="566"/>
        <v>26107</v>
      </c>
      <c r="BS1343" s="3" t="s">
        <v>3083</v>
      </c>
      <c r="BX1343" s="73"/>
      <c r="BY1343" s="73"/>
      <c r="CB1343" s="95"/>
      <c r="CD1343" s="38">
        <f t="shared" si="565"/>
        <v>0</v>
      </c>
      <c r="CE1343" s="38">
        <f>22489+32</f>
        <v>22521</v>
      </c>
      <c r="CF1343" s="38">
        <v>32</v>
      </c>
    </row>
    <row r="1344" spans="1:91" ht="14" hidden="1" customHeight="1" outlineLevel="1" x14ac:dyDescent="0.2">
      <c r="A1344" t="s">
        <v>2339</v>
      </c>
      <c r="B1344" t="s">
        <v>3046</v>
      </c>
      <c r="C1344" s="1">
        <f t="shared" si="567"/>
        <v>13087</v>
      </c>
      <c r="D1344" s="3">
        <f>IF(N1344&gt;0, RANK(N1344,(N1344:P1344,Q1344:AE1344)),0)</f>
        <v>2</v>
      </c>
      <c r="E1344" s="3">
        <f>IF(O1344&gt;0,RANK(O1344,(N1344:P1344,Q1344:AE1344)),0)</f>
        <v>1</v>
      </c>
      <c r="F1344" s="3">
        <f>IF(P1344&gt;0,RANK(P1344,(N1344:P1344,Q1344:AE1344)),0)</f>
        <v>3</v>
      </c>
      <c r="G1344" s="1">
        <f t="shared" si="553"/>
        <v>4391</v>
      </c>
      <c r="H1344" s="2">
        <f t="shared" si="554"/>
        <v>0.33552380224650419</v>
      </c>
      <c r="I1344" s="2"/>
      <c r="J1344" s="2">
        <f t="shared" si="568"/>
        <v>0.32520822189959503</v>
      </c>
      <c r="K1344" s="2">
        <f t="shared" si="569"/>
        <v>0.66073202414609922</v>
      </c>
      <c r="L1344" s="2">
        <f t="shared" si="570"/>
        <v>5.0431726140444718E-3</v>
      </c>
      <c r="M1344" s="2">
        <f t="shared" si="571"/>
        <v>9.0165813402612264E-3</v>
      </c>
      <c r="N1344" s="38">
        <v>4256</v>
      </c>
      <c r="O1344" s="38">
        <v>8647</v>
      </c>
      <c r="P1344" s="38">
        <v>66</v>
      </c>
      <c r="Q1344" s="38">
        <v>45</v>
      </c>
      <c r="R1344" s="38">
        <v>24</v>
      </c>
      <c r="S1344" s="38">
        <v>14</v>
      </c>
      <c r="T1344" s="38">
        <v>0</v>
      </c>
      <c r="U1344" s="38">
        <v>3</v>
      </c>
      <c r="V1344" s="38"/>
      <c r="W1344" s="38">
        <f>IF(Copyright!B$11=1,IF(CF1344&gt;0,CF1344-T1344-X1344-SUM(Z1344:AY1344),SUM(CN1344:CR1344)),SUM(CN1344:CR1344))</f>
        <v>27</v>
      </c>
      <c r="X1344" s="38">
        <v>0</v>
      </c>
      <c r="Y1344" s="38">
        <v>5</v>
      </c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>
        <v>0</v>
      </c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  <c r="BA1344" s="3">
        <f>IF(Q1344&gt;0,RANK(Q1344,(N1344:P1344,Q1344:AE1344)),0)</f>
        <v>4</v>
      </c>
      <c r="BB1344" s="3">
        <f>IF(R1344&gt;0,RANK(R1344,(N1344:P1344,Q1344:AE1344)),0)</f>
        <v>6</v>
      </c>
      <c r="BC1344" s="3">
        <f>IF(S1344&gt;0,RANK(S1344,(N1344:P1344,Q1344:AE1344)),0)</f>
        <v>7</v>
      </c>
      <c r="BD1344" s="3">
        <f>IF(T1344&gt;0,RANK(T1344,(N1344:P1344,Q1344:AE1344)),0)</f>
        <v>0</v>
      </c>
      <c r="BE1344" s="2">
        <f t="shared" si="572"/>
        <v>3.4385267823030486E-3</v>
      </c>
      <c r="BF1344" s="2">
        <f t="shared" si="573"/>
        <v>1.8338809505616261E-3</v>
      </c>
      <c r="BG1344" s="2">
        <f t="shared" si="574"/>
        <v>1.0697638878276153E-3</v>
      </c>
      <c r="BH1344" s="2">
        <f t="shared" si="575"/>
        <v>0</v>
      </c>
      <c r="BJ1344" t="s">
        <v>2339</v>
      </c>
      <c r="BK1344" t="s">
        <v>3046</v>
      </c>
      <c r="BL1344">
        <v>1</v>
      </c>
      <c r="BN1344">
        <v>0</v>
      </c>
      <c r="BO1344" s="60">
        <v>26</v>
      </c>
      <c r="BP1344" s="62">
        <v>109</v>
      </c>
      <c r="BQ1344" s="66">
        <f t="shared" si="576"/>
        <v>26109</v>
      </c>
      <c r="BR1344" s="66">
        <f t="shared" si="566"/>
        <v>26109</v>
      </c>
      <c r="BS1344" s="3" t="s">
        <v>3083</v>
      </c>
      <c r="BX1344" s="73"/>
      <c r="BY1344" s="73"/>
      <c r="CB1344" s="95"/>
      <c r="CD1344" s="38">
        <f t="shared" si="565"/>
        <v>0</v>
      </c>
      <c r="CE1344" s="1">
        <f>13060+27</f>
        <v>13087</v>
      </c>
      <c r="CF1344" s="1">
        <v>27</v>
      </c>
      <c r="CM1344" s="51"/>
    </row>
    <row r="1345" spans="1:95" ht="14" hidden="1" customHeight="1" outlineLevel="1" x14ac:dyDescent="0.2">
      <c r="A1345" t="s">
        <v>2483</v>
      </c>
      <c r="B1345" t="s">
        <v>3046</v>
      </c>
      <c r="C1345" s="1">
        <f t="shared" si="567"/>
        <v>50379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>IF(P1345&gt;0,RANK(P1345,(N1345:P1345,Q1345:AE1345)),0)</f>
        <v>4</v>
      </c>
      <c r="G1345" s="1">
        <f t="shared" si="553"/>
        <v>7645</v>
      </c>
      <c r="H1345" s="2">
        <f t="shared" si="554"/>
        <v>0.1517497369935886</v>
      </c>
      <c r="I1345" s="2"/>
      <c r="J1345" s="2">
        <f t="shared" si="568"/>
        <v>0.41537148415014191</v>
      </c>
      <c r="K1345" s="2">
        <f t="shared" si="569"/>
        <v>0.56712122114373054</v>
      </c>
      <c r="L1345" s="2">
        <f t="shared" si="570"/>
        <v>4.9028364993350402E-3</v>
      </c>
      <c r="M1345" s="2">
        <f t="shared" si="571"/>
        <v>1.2604458206792513E-2</v>
      </c>
      <c r="N1345" s="38">
        <v>20926</v>
      </c>
      <c r="O1345" s="38">
        <v>28571</v>
      </c>
      <c r="P1345" s="38">
        <v>247</v>
      </c>
      <c r="Q1345" s="38">
        <v>252</v>
      </c>
      <c r="R1345" s="38">
        <v>169</v>
      </c>
      <c r="S1345" s="38">
        <v>81</v>
      </c>
      <c r="T1345" s="38">
        <v>5</v>
      </c>
      <c r="U1345" s="38">
        <v>17</v>
      </c>
      <c r="V1345" s="38"/>
      <c r="W1345" s="38">
        <f>IF(Copyright!B$11=1,IF(CF1345&gt;0,CF1345-T1345-X1345-SUM(Z1345:AY1345),SUM(CN1345:CR1345)),SUM(CN1345:CR1345))</f>
        <v>78</v>
      </c>
      <c r="X1345" s="38">
        <v>8</v>
      </c>
      <c r="Y1345" s="38">
        <v>24</v>
      </c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>
        <v>1</v>
      </c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  <c r="BA1345" s="3">
        <f>IF(Q1345&gt;0,RANK(Q1345,(N1345:P1345,Q1345:AE1345)),0)</f>
        <v>3</v>
      </c>
      <c r="BB1345" s="3">
        <f>IF(R1345&gt;0,RANK(R1345,(N1345:P1345,Q1345:AE1345)),0)</f>
        <v>5</v>
      </c>
      <c r="BC1345" s="3">
        <f>IF(S1345&gt;0,RANK(S1345,(N1345:P1345,Q1345:AE1345)),0)</f>
        <v>6</v>
      </c>
      <c r="BD1345" s="3">
        <f>IF(T1345&gt;0,RANK(T1345,(N1345:P1345,Q1345:AE1345)),0)</f>
        <v>11</v>
      </c>
      <c r="BE1345" s="2">
        <f t="shared" si="572"/>
        <v>5.0020842017507294E-3</v>
      </c>
      <c r="BF1345" s="2">
        <f t="shared" si="573"/>
        <v>3.3545723416502906E-3</v>
      </c>
      <c r="BG1345" s="2">
        <f t="shared" si="574"/>
        <v>1.6078127791341631E-3</v>
      </c>
      <c r="BH1345" s="2">
        <f t="shared" si="575"/>
        <v>9.9247702415689083E-5</v>
      </c>
      <c r="BJ1345" t="s">
        <v>2483</v>
      </c>
      <c r="BK1345" t="s">
        <v>3046</v>
      </c>
      <c r="BN1345">
        <v>0</v>
      </c>
      <c r="BO1345" s="60">
        <v>26</v>
      </c>
      <c r="BP1345" s="62">
        <v>111</v>
      </c>
      <c r="BQ1345" s="66">
        <f t="shared" si="576"/>
        <v>26111</v>
      </c>
      <c r="BR1345" s="66">
        <f t="shared" si="566"/>
        <v>26111</v>
      </c>
      <c r="BS1345" s="3" t="s">
        <v>3083</v>
      </c>
      <c r="BX1345" s="73"/>
      <c r="BY1345" s="73"/>
      <c r="CB1345" s="95"/>
      <c r="CD1345" s="38">
        <f t="shared" si="565"/>
        <v>0</v>
      </c>
      <c r="CE1345" s="1">
        <f>20926+28571+252+81+169+247+24+17+92</f>
        <v>50379</v>
      </c>
      <c r="CF1345" s="1">
        <v>92</v>
      </c>
      <c r="CM1345" s="51"/>
    </row>
    <row r="1346" spans="1:95" ht="14" hidden="1" customHeight="1" outlineLevel="1" x14ac:dyDescent="0.2">
      <c r="A1346" t="s">
        <v>2944</v>
      </c>
      <c r="B1346" t="s">
        <v>3046</v>
      </c>
      <c r="C1346" s="1">
        <f t="shared" si="567"/>
        <v>9152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>IF(P1346&gt;0,RANK(P1346,(N1346:P1346,Q1346:AE1346)),0)</f>
        <v>4</v>
      </c>
      <c r="G1346" s="1">
        <f t="shared" si="553"/>
        <v>5121</v>
      </c>
      <c r="H1346" s="2">
        <f t="shared" si="554"/>
        <v>0.55954982517482521</v>
      </c>
      <c r="I1346" s="2"/>
      <c r="J1346" s="2">
        <f t="shared" si="568"/>
        <v>0.21252185314685315</v>
      </c>
      <c r="K1346" s="2">
        <f t="shared" si="569"/>
        <v>0.77207167832167833</v>
      </c>
      <c r="L1346" s="2">
        <f t="shared" si="570"/>
        <v>4.152097902097902E-3</v>
      </c>
      <c r="M1346" s="2">
        <f t="shared" si="571"/>
        <v>1.125437062937064E-2</v>
      </c>
      <c r="N1346" s="38">
        <v>1945</v>
      </c>
      <c r="O1346" s="38">
        <v>7066</v>
      </c>
      <c r="P1346" s="38">
        <v>38</v>
      </c>
      <c r="Q1346" s="38">
        <v>67</v>
      </c>
      <c r="R1346" s="38">
        <v>13</v>
      </c>
      <c r="S1346" s="38">
        <v>11</v>
      </c>
      <c r="T1346" s="38">
        <v>0</v>
      </c>
      <c r="U1346" s="38">
        <v>3</v>
      </c>
      <c r="V1346" s="38"/>
      <c r="W1346" s="38">
        <f>IF(Copyright!B$11=1,IF(CF1346&gt;0,CF1346-T1346-X1346-SUM(Z1346:AY1346),SUM(CN1346:CR1346)),SUM(CN1346:CR1346))</f>
        <v>0</v>
      </c>
      <c r="X1346" s="38">
        <v>1</v>
      </c>
      <c r="Y1346" s="38">
        <v>8</v>
      </c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>
        <v>0</v>
      </c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  <c r="BA1346" s="3">
        <f>IF(Q1346&gt;0,RANK(Q1346,(N1346:P1346,Q1346:AE1346)),0)</f>
        <v>3</v>
      </c>
      <c r="BB1346" s="3">
        <f>IF(R1346&gt;0,RANK(R1346,(N1346:P1346,Q1346:AE1346)),0)</f>
        <v>5</v>
      </c>
      <c r="BC1346" s="3">
        <f>IF(S1346&gt;0,RANK(S1346,(N1346:P1346,Q1346:AE1346)),0)</f>
        <v>6</v>
      </c>
      <c r="BD1346" s="3">
        <f>IF(T1346&gt;0,RANK(T1346,(N1346:P1346,Q1346:AE1346)),0)</f>
        <v>0</v>
      </c>
      <c r="BE1346" s="2">
        <f t="shared" si="572"/>
        <v>7.320804195804196E-3</v>
      </c>
      <c r="BF1346" s="2">
        <f t="shared" si="573"/>
        <v>1.4204545454545455E-3</v>
      </c>
      <c r="BG1346" s="2">
        <f t="shared" si="574"/>
        <v>1.201923076923077E-3</v>
      </c>
      <c r="BH1346" s="2">
        <f t="shared" si="575"/>
        <v>0</v>
      </c>
      <c r="BJ1346" t="s">
        <v>2944</v>
      </c>
      <c r="BK1346" t="s">
        <v>3046</v>
      </c>
      <c r="BL1346">
        <v>1</v>
      </c>
      <c r="BN1346">
        <v>0</v>
      </c>
      <c r="BO1346" s="60">
        <v>26</v>
      </c>
      <c r="BP1346" s="62">
        <v>113</v>
      </c>
      <c r="BQ1346" s="66">
        <f t="shared" si="576"/>
        <v>26113</v>
      </c>
      <c r="BR1346" s="66">
        <f t="shared" si="566"/>
        <v>26113</v>
      </c>
      <c r="BS1346" s="3" t="s">
        <v>3083</v>
      </c>
      <c r="BX1346" s="73"/>
      <c r="BY1346" s="73"/>
      <c r="CB1346" s="95"/>
      <c r="CD1346" s="38">
        <f t="shared" si="565"/>
        <v>0</v>
      </c>
      <c r="CE1346" s="38">
        <f>1945+7066+67+11+13+38+8+3+1</f>
        <v>9152</v>
      </c>
      <c r="CF1346" s="38">
        <v>1</v>
      </c>
    </row>
    <row r="1347" spans="1:95" ht="14" hidden="1" customHeight="1" outlineLevel="1" x14ac:dyDescent="0.2">
      <c r="A1347" t="s">
        <v>629</v>
      </c>
      <c r="B1347" t="s">
        <v>3046</v>
      </c>
      <c r="C1347" s="1">
        <f t="shared" si="567"/>
        <v>91488</v>
      </c>
      <c r="D1347" s="3">
        <f>IF(N1347&gt;0, RANK(N1347,(N1347:P1347,Q1347:AE1347)),0)</f>
        <v>2</v>
      </c>
      <c r="E1347" s="3">
        <f>IF(O1347&gt;0,RANK(O1347,(N1347:P1347,Q1347:AE1347)),0)</f>
        <v>1</v>
      </c>
      <c r="F1347" s="3">
        <f>IF(P1347&gt;0,RANK(P1347,(N1347:P1347,Q1347:AE1347)),0)</f>
        <v>3</v>
      </c>
      <c r="G1347" s="1">
        <f t="shared" si="553"/>
        <v>24783</v>
      </c>
      <c r="H1347" s="2">
        <f t="shared" si="554"/>
        <v>0.27088798530954877</v>
      </c>
      <c r="I1347" s="2"/>
      <c r="J1347" s="2">
        <f t="shared" si="568"/>
        <v>0.35657135362014691</v>
      </c>
      <c r="K1347" s="2">
        <f t="shared" si="569"/>
        <v>0.62745933892969574</v>
      </c>
      <c r="L1347" s="2">
        <f t="shared" si="570"/>
        <v>5.0389122070654078E-3</v>
      </c>
      <c r="M1347" s="2">
        <f t="shared" si="571"/>
        <v>1.0930395243091936E-2</v>
      </c>
      <c r="N1347" s="38">
        <v>32622</v>
      </c>
      <c r="O1347" s="38">
        <v>57405</v>
      </c>
      <c r="P1347" s="38">
        <v>461</v>
      </c>
      <c r="Q1347" s="38">
        <v>382</v>
      </c>
      <c r="R1347" s="38">
        <v>277</v>
      </c>
      <c r="S1347" s="38">
        <v>111</v>
      </c>
      <c r="T1347" s="38">
        <v>3</v>
      </c>
      <c r="U1347" s="38">
        <v>48</v>
      </c>
      <c r="V1347" s="38"/>
      <c r="W1347" s="38">
        <f>IF(Copyright!B$11=1,IF(CF1347&gt;0,CF1347-T1347-X1347-SUM(Z1347:AY1347),SUM(CN1347:CR1347)),SUM(CN1347:CR1347))</f>
        <v>132</v>
      </c>
      <c r="X1347" s="38">
        <v>15</v>
      </c>
      <c r="Y1347" s="38">
        <v>32</v>
      </c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>
        <v>0</v>
      </c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  <c r="BA1347" s="3">
        <f>IF(Q1347&gt;0,RANK(Q1347,(N1347:P1347,Q1347:AE1347)),0)</f>
        <v>4</v>
      </c>
      <c r="BB1347" s="3">
        <f>IF(R1347&gt;0,RANK(R1347,(N1347:P1347,Q1347:AE1347)),0)</f>
        <v>5</v>
      </c>
      <c r="BC1347" s="3">
        <f>IF(S1347&gt;0,RANK(S1347,(N1347:P1347,Q1347:AE1347)),0)</f>
        <v>7</v>
      </c>
      <c r="BD1347" s="3">
        <f>IF(T1347&gt;0,RANK(T1347,(N1347:P1347,Q1347:AE1347)),0)</f>
        <v>11</v>
      </c>
      <c r="BE1347" s="2">
        <f t="shared" si="572"/>
        <v>4.1754109828611406E-3</v>
      </c>
      <c r="BF1347" s="2">
        <f t="shared" si="573"/>
        <v>3.0277194823364814E-3</v>
      </c>
      <c r="BG1347" s="2">
        <f t="shared" si="574"/>
        <v>1.2132738719832109E-3</v>
      </c>
      <c r="BH1347" s="2">
        <f t="shared" si="575"/>
        <v>3.2791185729275972E-5</v>
      </c>
      <c r="BJ1347" t="s">
        <v>629</v>
      </c>
      <c r="BK1347" t="s">
        <v>3046</v>
      </c>
      <c r="BN1347">
        <v>0</v>
      </c>
      <c r="BO1347" s="60">
        <v>26</v>
      </c>
      <c r="BP1347" s="62">
        <v>115</v>
      </c>
      <c r="BQ1347" s="66">
        <f t="shared" si="576"/>
        <v>26115</v>
      </c>
      <c r="BR1347" s="66">
        <f t="shared" si="566"/>
        <v>26115</v>
      </c>
      <c r="BS1347" s="3" t="s">
        <v>3083</v>
      </c>
      <c r="BX1347" s="73"/>
      <c r="BY1347" s="73"/>
      <c r="CB1347" s="95"/>
      <c r="CD1347" s="38">
        <f t="shared" si="565"/>
        <v>0</v>
      </c>
      <c r="CE1347" s="1">
        <f>91356+132</f>
        <v>91488</v>
      </c>
      <c r="CF1347" s="1">
        <f>132+18</f>
        <v>150</v>
      </c>
      <c r="CM1347" s="51"/>
      <c r="CQ1347" s="95"/>
    </row>
    <row r="1348" spans="1:95" ht="14" hidden="1" customHeight="1" outlineLevel="1" x14ac:dyDescent="0.2">
      <c r="A1348" t="s">
        <v>2812</v>
      </c>
      <c r="B1348" t="s">
        <v>3046</v>
      </c>
      <c r="C1348" s="1">
        <f t="shared" si="567"/>
        <v>34845</v>
      </c>
      <c r="D1348" s="3">
        <f>IF(N1348&gt;0, RANK(N1348,(N1348:P1348,Q1348:AE1348)),0)</f>
        <v>2</v>
      </c>
      <c r="E1348" s="3">
        <f>IF(O1348&gt;0,RANK(O1348,(N1348:P1348,Q1348:AE1348)),0)</f>
        <v>1</v>
      </c>
      <c r="F1348" s="3">
        <f>IF(P1348&gt;0,RANK(P1348,(N1348:P1348,Q1348:AE1348)),0)</f>
        <v>3</v>
      </c>
      <c r="G1348" s="1">
        <f t="shared" si="553"/>
        <v>13578</v>
      </c>
      <c r="H1348" s="2">
        <f t="shared" si="554"/>
        <v>0.38966853207059837</v>
      </c>
      <c r="I1348" s="2"/>
      <c r="J1348" s="2">
        <f t="shared" si="568"/>
        <v>0.29754627636676712</v>
      </c>
      <c r="K1348" s="2">
        <f t="shared" si="569"/>
        <v>0.68721480843736549</v>
      </c>
      <c r="L1348" s="2">
        <f t="shared" si="570"/>
        <v>5.7397044052231311E-3</v>
      </c>
      <c r="M1348" s="2">
        <f t="shared" si="571"/>
        <v>9.4992107906442663E-3</v>
      </c>
      <c r="N1348" s="38">
        <v>10368</v>
      </c>
      <c r="O1348" s="38">
        <v>23946</v>
      </c>
      <c r="P1348" s="38">
        <v>200</v>
      </c>
      <c r="Q1348" s="38">
        <v>153</v>
      </c>
      <c r="R1348" s="38">
        <v>81</v>
      </c>
      <c r="S1348" s="38">
        <v>62</v>
      </c>
      <c r="T1348" s="38">
        <v>2</v>
      </c>
      <c r="U1348" s="38">
        <v>12</v>
      </c>
      <c r="V1348" s="38"/>
      <c r="W1348" s="38">
        <f>IF(Copyright!B$11=1,IF(CF1348&gt;0,CF1348-T1348-X1348-SUM(Z1348:AY1348),SUM(CN1348:CR1348)),SUM(CN1348:CR1348))</f>
        <v>0</v>
      </c>
      <c r="X1348" s="38">
        <v>8</v>
      </c>
      <c r="Y1348" s="38">
        <v>13</v>
      </c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>
        <v>0</v>
      </c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  <c r="BA1348" s="3">
        <f>IF(Q1348&gt;0,RANK(Q1348,(N1348:P1348,Q1348:AE1348)),0)</f>
        <v>4</v>
      </c>
      <c r="BB1348" s="3">
        <f>IF(R1348&gt;0,RANK(R1348,(N1348:P1348,Q1348:AE1348)),0)</f>
        <v>5</v>
      </c>
      <c r="BC1348" s="3">
        <f>IF(S1348&gt;0,RANK(S1348,(N1348:P1348,Q1348:AE1348)),0)</f>
        <v>6</v>
      </c>
      <c r="BD1348" s="3">
        <f>IF(T1348&gt;0,RANK(T1348,(N1348:P1348,Q1348:AE1348)),0)</f>
        <v>10</v>
      </c>
      <c r="BE1348" s="2">
        <f t="shared" si="572"/>
        <v>4.3908738699956953E-3</v>
      </c>
      <c r="BF1348" s="2">
        <f t="shared" si="573"/>
        <v>2.3245802841153681E-3</v>
      </c>
      <c r="BG1348" s="2">
        <f t="shared" si="574"/>
        <v>1.7793083656191706E-3</v>
      </c>
      <c r="BH1348" s="2">
        <f t="shared" si="575"/>
        <v>5.7397044052231311E-5</v>
      </c>
      <c r="BJ1348" t="s">
        <v>2812</v>
      </c>
      <c r="BK1348" t="s">
        <v>3046</v>
      </c>
      <c r="BL1348">
        <v>2</v>
      </c>
      <c r="BN1348">
        <v>0</v>
      </c>
      <c r="BO1348" s="60">
        <v>26</v>
      </c>
      <c r="BP1348" s="62">
        <v>117</v>
      </c>
      <c r="BQ1348" s="66">
        <f t="shared" si="576"/>
        <v>26117</v>
      </c>
      <c r="BR1348" s="66">
        <f t="shared" si="566"/>
        <v>26117</v>
      </c>
      <c r="BS1348" s="3" t="s">
        <v>3083</v>
      </c>
      <c r="BX1348" s="73"/>
      <c r="BY1348" s="73"/>
      <c r="CB1348" s="95"/>
      <c r="CD1348" s="38">
        <f t="shared" si="565"/>
        <v>0</v>
      </c>
      <c r="CE1348" s="1">
        <v>34845</v>
      </c>
      <c r="CF1348" s="1">
        <v>10</v>
      </c>
      <c r="CG1348" s="38" t="s">
        <v>3953</v>
      </c>
      <c r="CM1348" s="51"/>
    </row>
    <row r="1349" spans="1:95" ht="14" hidden="1" customHeight="1" outlineLevel="1" x14ac:dyDescent="0.2">
      <c r="A1349" t="s">
        <v>1288</v>
      </c>
      <c r="B1349" t="s">
        <v>3046</v>
      </c>
      <c r="C1349" s="1">
        <f t="shared" si="567"/>
        <v>6401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>IF(P1349&gt;0,RANK(P1349,(N1349:P1349,Q1349:AE1349)),0)</f>
        <v>3</v>
      </c>
      <c r="G1349" s="1">
        <f t="shared" si="553"/>
        <v>2897</v>
      </c>
      <c r="H1349" s="2">
        <f t="shared" si="554"/>
        <v>0.45258553351038899</v>
      </c>
      <c r="I1349" s="2"/>
      <c r="J1349" s="2">
        <f t="shared" si="568"/>
        <v>0.26589595375722541</v>
      </c>
      <c r="K1349" s="2">
        <f t="shared" si="569"/>
        <v>0.7184814872676144</v>
      </c>
      <c r="L1349" s="2">
        <f t="shared" si="570"/>
        <v>6.4052491798156537E-3</v>
      </c>
      <c r="M1349" s="2">
        <f t="shared" si="571"/>
        <v>9.2173097953445297E-3</v>
      </c>
      <c r="N1349" s="38">
        <v>1702</v>
      </c>
      <c r="O1349" s="38">
        <v>4599</v>
      </c>
      <c r="P1349" s="38">
        <v>41</v>
      </c>
      <c r="Q1349" s="38">
        <v>27</v>
      </c>
      <c r="R1349" s="38">
        <v>12</v>
      </c>
      <c r="S1349" s="38">
        <v>5</v>
      </c>
      <c r="T1349" s="38">
        <v>0</v>
      </c>
      <c r="U1349" s="38">
        <v>2</v>
      </c>
      <c r="V1349" s="38"/>
      <c r="W1349" s="38">
        <f>IF(Copyright!B$11=1,IF(CF1349&gt;0,CF1349-T1349-X1349-SUM(Z1349:AY1349),SUM(CN1349:CR1349)),SUM(CN1349:CR1349))</f>
        <v>10</v>
      </c>
      <c r="X1349" s="38">
        <v>0</v>
      </c>
      <c r="Y1349" s="38">
        <v>3</v>
      </c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>
        <v>0</v>
      </c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  <c r="BA1349" s="3">
        <f>IF(Q1349&gt;0,RANK(Q1349,(N1349:P1349,Q1349:AE1349)),0)</f>
        <v>4</v>
      </c>
      <c r="BB1349" s="3">
        <f>IF(R1349&gt;0,RANK(R1349,(N1349:P1349,Q1349:AE1349)),0)</f>
        <v>5</v>
      </c>
      <c r="BC1349" s="3">
        <f>IF(S1349&gt;0,RANK(S1349,(N1349:P1349,Q1349:AE1349)),0)</f>
        <v>7</v>
      </c>
      <c r="BD1349" s="3">
        <f>IF(T1349&gt;0,RANK(T1349,(N1349:P1349,Q1349:AE1349)),0)</f>
        <v>0</v>
      </c>
      <c r="BE1349" s="2">
        <f t="shared" si="572"/>
        <v>4.2180909232932351E-3</v>
      </c>
      <c r="BF1349" s="2">
        <f t="shared" si="573"/>
        <v>1.8747070770192159E-3</v>
      </c>
      <c r="BG1349" s="2">
        <f t="shared" si="574"/>
        <v>7.8112794875800657E-4</v>
      </c>
      <c r="BH1349" s="2">
        <f t="shared" si="575"/>
        <v>0</v>
      </c>
      <c r="BJ1349" t="s">
        <v>1288</v>
      </c>
      <c r="BK1349" t="s">
        <v>3046</v>
      </c>
      <c r="BL1349">
        <v>1</v>
      </c>
      <c r="BN1349">
        <v>0</v>
      </c>
      <c r="BO1349" s="60">
        <v>26</v>
      </c>
      <c r="BP1349" s="62">
        <v>119</v>
      </c>
      <c r="BQ1349" s="66">
        <f t="shared" si="576"/>
        <v>26119</v>
      </c>
      <c r="BR1349" s="66">
        <f t="shared" si="566"/>
        <v>26119</v>
      </c>
      <c r="BS1349" s="3" t="s">
        <v>3083</v>
      </c>
      <c r="BX1349" s="73"/>
      <c r="BY1349" s="73"/>
      <c r="CB1349" s="95"/>
      <c r="CD1349" s="38">
        <f t="shared" si="565"/>
        <v>0</v>
      </c>
      <c r="CE1349" s="38">
        <f>6391+10</f>
        <v>6401</v>
      </c>
      <c r="CF1349" s="38">
        <v>10</v>
      </c>
      <c r="CM1349" s="51"/>
    </row>
    <row r="1350" spans="1:95" ht="14" hidden="1" customHeight="1" outlineLevel="1" x14ac:dyDescent="0.2">
      <c r="A1350" t="s">
        <v>2</v>
      </c>
      <c r="B1350" t="s">
        <v>3046</v>
      </c>
      <c r="C1350" s="1">
        <f t="shared" si="567"/>
        <v>95181</v>
      </c>
      <c r="D1350" s="3">
        <f>IF(N1350&gt;0, RANK(N1350,(N1350:P1350,Q1350:AE1350)),0)</f>
        <v>2</v>
      </c>
      <c r="E1350" s="3">
        <f>IF(O1350&gt;0,RANK(O1350,(N1350:P1350,Q1350:AE1350)),0)</f>
        <v>1</v>
      </c>
      <c r="F1350" s="3">
        <f>IF(P1350&gt;0,RANK(P1350,(N1350:P1350,Q1350:AE1350)),0)</f>
        <v>3</v>
      </c>
      <c r="G1350" s="1">
        <f t="shared" si="553"/>
        <v>1705</v>
      </c>
      <c r="H1350" s="2">
        <f t="shared" si="554"/>
        <v>1.7913238986772571E-2</v>
      </c>
      <c r="I1350" s="2"/>
      <c r="J1350" s="2">
        <f t="shared" si="568"/>
        <v>0.48358390855317762</v>
      </c>
      <c r="K1350" s="2">
        <f t="shared" si="569"/>
        <v>0.50149714753995023</v>
      </c>
      <c r="L1350" s="2">
        <f t="shared" si="570"/>
        <v>5.5263130246582829E-3</v>
      </c>
      <c r="M1350" s="2">
        <f t="shared" si="571"/>
        <v>9.3926308822138115E-3</v>
      </c>
      <c r="N1350" s="38">
        <v>46028</v>
      </c>
      <c r="O1350" s="38">
        <v>47733</v>
      </c>
      <c r="P1350" s="38">
        <v>526</v>
      </c>
      <c r="Q1350" s="38">
        <v>369</v>
      </c>
      <c r="R1350" s="38">
        <v>251</v>
      </c>
      <c r="S1350" s="38">
        <v>115</v>
      </c>
      <c r="T1350" s="38">
        <v>3</v>
      </c>
      <c r="U1350" s="38">
        <v>96</v>
      </c>
      <c r="V1350" s="38"/>
      <c r="W1350" s="38">
        <f>IF(Copyright!B$11=1,IF(CF1350&gt;0,CF1350-T1350-X1350-SUM(Z1350:AY1350),SUM(CN1350:CR1350)),SUM(CN1350:CR1350))</f>
        <v>0</v>
      </c>
      <c r="X1350" s="38">
        <v>18</v>
      </c>
      <c r="Y1350" s="38">
        <v>42</v>
      </c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>
        <v>0</v>
      </c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  <c r="BA1350" s="3">
        <f>IF(Q1350&gt;0,RANK(Q1350,(N1350:P1350,Q1350:AE1350)),0)</f>
        <v>4</v>
      </c>
      <c r="BB1350" s="3">
        <f>IF(R1350&gt;0,RANK(R1350,(N1350:P1350,Q1350:AE1350)),0)</f>
        <v>5</v>
      </c>
      <c r="BC1350" s="3">
        <f>IF(S1350&gt;0,RANK(S1350,(N1350:P1350,Q1350:AE1350)),0)</f>
        <v>6</v>
      </c>
      <c r="BD1350" s="3">
        <f>IF(T1350&gt;0,RANK(T1350,(N1350:P1350,Q1350:AE1350)),0)</f>
        <v>10</v>
      </c>
      <c r="BE1350" s="2">
        <f t="shared" si="572"/>
        <v>3.8768241560815709E-3</v>
      </c>
      <c r="BF1350" s="2">
        <f t="shared" si="573"/>
        <v>2.6370809300175456E-3</v>
      </c>
      <c r="BG1350" s="2">
        <f t="shared" si="574"/>
        <v>1.2082243304861265E-3</v>
      </c>
      <c r="BH1350" s="2">
        <f t="shared" si="575"/>
        <v>3.1518895577898949E-5</v>
      </c>
      <c r="BJ1350" t="s">
        <v>2</v>
      </c>
      <c r="BK1350" t="s">
        <v>3046</v>
      </c>
      <c r="BN1350">
        <v>0</v>
      </c>
      <c r="BO1350" s="60">
        <v>26</v>
      </c>
      <c r="BP1350" s="62">
        <v>121</v>
      </c>
      <c r="BQ1350" s="66">
        <f t="shared" si="576"/>
        <v>26121</v>
      </c>
      <c r="BR1350" s="66">
        <f t="shared" si="566"/>
        <v>26121</v>
      </c>
      <c r="BS1350" s="3" t="s">
        <v>3083</v>
      </c>
      <c r="BX1350" s="73"/>
      <c r="BY1350" s="73"/>
      <c r="CB1350" s="95"/>
      <c r="CD1350" s="38">
        <f t="shared" si="565"/>
        <v>1</v>
      </c>
      <c r="CE1350" s="38">
        <v>95180</v>
      </c>
      <c r="CF1350" s="38">
        <v>21</v>
      </c>
      <c r="CM1350" s="51"/>
    </row>
    <row r="1351" spans="1:95" ht="14" hidden="1" customHeight="1" outlineLevel="1" x14ac:dyDescent="0.2">
      <c r="A1351" t="s">
        <v>3</v>
      </c>
      <c r="B1351" t="s">
        <v>3046</v>
      </c>
      <c r="C1351" s="1">
        <f t="shared" si="567"/>
        <v>29238</v>
      </c>
      <c r="D1351" s="3">
        <f>IF(N1351&gt;0, RANK(N1351,(N1351:P1351,Q1351:AE1351)),0)</f>
        <v>2</v>
      </c>
      <c r="E1351" s="3">
        <f>IF(O1351&gt;0,RANK(O1351,(N1351:P1351,Q1351:AE1351)),0)</f>
        <v>1</v>
      </c>
      <c r="F1351" s="3">
        <f>IF(P1351&gt;0,RANK(P1351,(N1351:P1351,Q1351:AE1351)),0)</f>
        <v>3</v>
      </c>
      <c r="G1351" s="1">
        <f t="shared" si="553"/>
        <v>12499</v>
      </c>
      <c r="H1351" s="2">
        <f t="shared" si="554"/>
        <v>0.42749162049387784</v>
      </c>
      <c r="I1351" s="2"/>
      <c r="J1351" s="2">
        <f t="shared" si="568"/>
        <v>0.27809699705862234</v>
      </c>
      <c r="K1351" s="2">
        <f t="shared" si="569"/>
        <v>0.70558861755250013</v>
      </c>
      <c r="L1351" s="2">
        <f t="shared" si="570"/>
        <v>4.7540871468636703E-3</v>
      </c>
      <c r="M1351" s="2">
        <f t="shared" si="571"/>
        <v>1.1560298242013857E-2</v>
      </c>
      <c r="N1351" s="38">
        <v>8131</v>
      </c>
      <c r="O1351" s="38">
        <v>20630</v>
      </c>
      <c r="P1351" s="38">
        <v>139</v>
      </c>
      <c r="Q1351" s="38">
        <v>133</v>
      </c>
      <c r="R1351" s="38">
        <v>72</v>
      </c>
      <c r="S1351" s="38">
        <v>64</v>
      </c>
      <c r="T1351" s="38">
        <v>0</v>
      </c>
      <c r="U1351" s="38">
        <v>16</v>
      </c>
      <c r="V1351" s="38"/>
      <c r="W1351" s="38">
        <f>IF(Copyright!B$11=1,IF(CF1351&gt;0,CF1351-T1351-X1351-SUM(Z1351:AY1351),SUM(CN1351:CR1351)),SUM(CN1351:CR1351))</f>
        <v>37</v>
      </c>
      <c r="X1351" s="38">
        <v>4</v>
      </c>
      <c r="Y1351" s="38">
        <v>12</v>
      </c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>
        <v>0</v>
      </c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  <c r="BA1351" s="3">
        <f>IF(Q1351&gt;0,RANK(Q1351,(N1351:P1351,Q1351:AE1351)),0)</f>
        <v>4</v>
      </c>
      <c r="BB1351" s="3">
        <f>IF(R1351&gt;0,RANK(R1351,(N1351:P1351,Q1351:AE1351)),0)</f>
        <v>5</v>
      </c>
      <c r="BC1351" s="3">
        <f>IF(S1351&gt;0,RANK(S1351,(N1351:P1351,Q1351:AE1351)),0)</f>
        <v>6</v>
      </c>
      <c r="BD1351" s="3">
        <f>IF(T1351&gt;0,RANK(T1351,(N1351:P1351,Q1351:AE1351)),0)</f>
        <v>0</v>
      </c>
      <c r="BE1351" s="2">
        <f t="shared" si="572"/>
        <v>4.5488747520350233E-3</v>
      </c>
      <c r="BF1351" s="2">
        <f t="shared" si="573"/>
        <v>2.4625487379437718E-3</v>
      </c>
      <c r="BG1351" s="2">
        <f t="shared" si="574"/>
        <v>2.188932211505575E-3</v>
      </c>
      <c r="BH1351" s="2">
        <f t="shared" si="575"/>
        <v>0</v>
      </c>
      <c r="BJ1351" t="s">
        <v>3</v>
      </c>
      <c r="BK1351" t="s">
        <v>3046</v>
      </c>
      <c r="BL1351">
        <v>2</v>
      </c>
      <c r="BN1351">
        <v>0</v>
      </c>
      <c r="BO1351" s="60">
        <v>26</v>
      </c>
      <c r="BP1351" s="62">
        <v>123</v>
      </c>
      <c r="BQ1351" s="66">
        <f t="shared" si="576"/>
        <v>26123</v>
      </c>
      <c r="BR1351" s="66">
        <f t="shared" si="566"/>
        <v>26123</v>
      </c>
      <c r="BS1351" s="3" t="s">
        <v>3083</v>
      </c>
      <c r="BX1351" s="73"/>
      <c r="BY1351" s="73"/>
      <c r="CB1351" s="95"/>
      <c r="CD1351" s="38">
        <f t="shared" si="565"/>
        <v>0</v>
      </c>
      <c r="CE1351" s="1">
        <v>29238</v>
      </c>
      <c r="CF1351" s="38">
        <v>41</v>
      </c>
      <c r="CM1351" s="51"/>
    </row>
    <row r="1352" spans="1:95" ht="14" hidden="1" customHeight="1" outlineLevel="1" x14ac:dyDescent="0.2">
      <c r="A1352" t="s">
        <v>2800</v>
      </c>
      <c r="B1352" t="s">
        <v>3046</v>
      </c>
      <c r="C1352" s="1">
        <f t="shared" si="567"/>
        <v>773913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>IF(P1352&gt;0,RANK(P1352,(N1352:P1352,Q1352:AE1352)),0)</f>
        <v>4</v>
      </c>
      <c r="G1352" s="1">
        <f t="shared" ref="G1352:G1415" si="577">IF(C1352&gt;0,MAX(N1352:P1352)-LARGE(N1352:P1352,2),0)</f>
        <v>81728</v>
      </c>
      <c r="H1352" s="2">
        <f t="shared" ref="H1352:H1415" si="578">IF(C1352&gt;0,G1352/C1352,0)</f>
        <v>0.10560360143840458</v>
      </c>
      <c r="I1352" s="2"/>
      <c r="J1352" s="2">
        <f t="shared" si="568"/>
        <v>0.54207514281321023</v>
      </c>
      <c r="K1352" s="2">
        <f t="shared" si="569"/>
        <v>0.4364715413748057</v>
      </c>
      <c r="L1352" s="2">
        <f t="shared" si="570"/>
        <v>4.1425845023923876E-3</v>
      </c>
      <c r="M1352" s="2">
        <f t="shared" si="571"/>
        <v>1.7310731309591675E-2</v>
      </c>
      <c r="N1352" s="38">
        <v>419519</v>
      </c>
      <c r="O1352" s="38">
        <v>337791</v>
      </c>
      <c r="P1352" s="38">
        <v>3206</v>
      </c>
      <c r="Q1352" s="38">
        <v>2926</v>
      </c>
      <c r="R1352" s="38">
        <v>6701</v>
      </c>
      <c r="S1352" s="38">
        <v>632</v>
      </c>
      <c r="T1352" s="38">
        <v>81</v>
      </c>
      <c r="U1352" s="38">
        <v>909</v>
      </c>
      <c r="V1352" s="38"/>
      <c r="W1352" s="38">
        <f>IF(Copyright!B$11=1,IF(CF1352&gt;0,CF1352-T1352-X1352-SUM(Z1352:AY1352),SUM(CN1352:CR1352)),SUM(CN1352:CR1352))</f>
        <v>1768</v>
      </c>
      <c r="X1352" s="38">
        <v>125</v>
      </c>
      <c r="Y1352" s="38">
        <v>255</v>
      </c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>
        <v>0</v>
      </c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  <c r="BA1352" s="3">
        <f>IF(Q1352&gt;0,RANK(Q1352,(N1352:P1352,Q1352:AE1352)),0)</f>
        <v>5</v>
      </c>
      <c r="BB1352" s="3">
        <f>IF(R1352&gt;0,RANK(R1352,(N1352:P1352,Q1352:AE1352)),0)</f>
        <v>3</v>
      </c>
      <c r="BC1352" s="3">
        <f>IF(S1352&gt;0,RANK(S1352,(N1352:P1352,Q1352:AE1352)),0)</f>
        <v>8</v>
      </c>
      <c r="BD1352" s="3">
        <f>IF(T1352&gt;0,RANK(T1352,(N1352:P1352,Q1352:AE1352)),0)</f>
        <v>11</v>
      </c>
      <c r="BE1352" s="2">
        <f t="shared" si="572"/>
        <v>3.7807867292576815E-3</v>
      </c>
      <c r="BF1352" s="2">
        <f t="shared" si="573"/>
        <v>8.6585959920559546E-3</v>
      </c>
      <c r="BG1352" s="2">
        <f t="shared" si="574"/>
        <v>8.1662925936119434E-4</v>
      </c>
      <c r="BH1352" s="2">
        <f t="shared" si="575"/>
        <v>1.0466292722825434E-4</v>
      </c>
      <c r="BJ1352" t="s">
        <v>2800</v>
      </c>
      <c r="BK1352" t="s">
        <v>3046</v>
      </c>
      <c r="BN1352">
        <v>0</v>
      </c>
      <c r="BO1352" s="60">
        <v>26</v>
      </c>
      <c r="BP1352" s="62">
        <v>125</v>
      </c>
      <c r="BQ1352" s="66">
        <f t="shared" si="576"/>
        <v>26125</v>
      </c>
      <c r="BR1352" s="66">
        <f t="shared" si="566"/>
        <v>26125</v>
      </c>
      <c r="BS1352" s="3" t="s">
        <v>3083</v>
      </c>
      <c r="BX1352" s="73"/>
      <c r="BY1352" s="73"/>
      <c r="CB1352" s="95"/>
      <c r="CD1352" s="38">
        <f t="shared" si="565"/>
        <v>0</v>
      </c>
      <c r="CE1352" s="1">
        <v>773913</v>
      </c>
      <c r="CF1352" s="38">
        <f>1768+125+81</f>
        <v>1974</v>
      </c>
      <c r="CM1352" s="51"/>
    </row>
    <row r="1353" spans="1:95" ht="14" hidden="1" customHeight="1" outlineLevel="1" x14ac:dyDescent="0.2">
      <c r="A1353" t="s">
        <v>2410</v>
      </c>
      <c r="B1353" t="s">
        <v>3046</v>
      </c>
      <c r="C1353" s="1">
        <f t="shared" si="567"/>
        <v>14884</v>
      </c>
      <c r="D1353" s="3">
        <f>IF(N1353&gt;0, RANK(N1353,(N1353:P1353,Q1353:AE1353)),0)</f>
        <v>2</v>
      </c>
      <c r="E1353" s="3">
        <f>IF(O1353&gt;0,RANK(O1353,(N1353:P1353,Q1353:AE1353)),0)</f>
        <v>1</v>
      </c>
      <c r="F1353" s="3">
        <f>IF(P1353&gt;0,RANK(P1353,(N1353:P1353,Q1353:AE1353)),0)</f>
        <v>3</v>
      </c>
      <c r="G1353" s="1">
        <f t="shared" si="577"/>
        <v>4462</v>
      </c>
      <c r="H1353" s="2">
        <f t="shared" si="578"/>
        <v>0.29978500403117442</v>
      </c>
      <c r="I1353" s="2"/>
      <c r="J1353" s="2">
        <f t="shared" si="568"/>
        <v>0.34164203171190538</v>
      </c>
      <c r="K1353" s="2">
        <f t="shared" si="569"/>
        <v>0.6414270357430798</v>
      </c>
      <c r="L1353" s="2">
        <f t="shared" si="570"/>
        <v>6.4498790647675355E-3</v>
      </c>
      <c r="M1353" s="2">
        <f t="shared" si="571"/>
        <v>1.0481053480247341E-2</v>
      </c>
      <c r="N1353" s="38">
        <v>5085</v>
      </c>
      <c r="O1353" s="38">
        <v>9547</v>
      </c>
      <c r="P1353" s="38">
        <v>96</v>
      </c>
      <c r="Q1353" s="38">
        <v>71</v>
      </c>
      <c r="R1353" s="38">
        <v>27</v>
      </c>
      <c r="S1353" s="38">
        <v>24</v>
      </c>
      <c r="T1353" s="38">
        <v>0</v>
      </c>
      <c r="U1353" s="38">
        <v>8</v>
      </c>
      <c r="V1353" s="38"/>
      <c r="W1353" s="38">
        <f>IF(Copyright!B$11=1,IF(CF1353&gt;0,CF1353-T1353-X1353-SUM(Z1353:AY1353),SUM(CN1353:CR1353)),SUM(CN1353:CR1353))</f>
        <v>14</v>
      </c>
      <c r="X1353" s="38">
        <v>0</v>
      </c>
      <c r="Y1353" s="38">
        <v>12</v>
      </c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>
        <v>0</v>
      </c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  <c r="BA1353" s="3">
        <f>IF(Q1353&gt;0,RANK(Q1353,(N1353:P1353,Q1353:AE1353)),0)</f>
        <v>4</v>
      </c>
      <c r="BB1353" s="3">
        <f>IF(R1353&gt;0,RANK(R1353,(N1353:P1353,Q1353:AE1353)),0)</f>
        <v>5</v>
      </c>
      <c r="BC1353" s="3">
        <f>IF(S1353&gt;0,RANK(S1353,(N1353:P1353,Q1353:AE1353)),0)</f>
        <v>6</v>
      </c>
      <c r="BD1353" s="3">
        <f>IF(T1353&gt;0,RANK(T1353,(N1353:P1353,Q1353:AE1353)),0)</f>
        <v>0</v>
      </c>
      <c r="BE1353" s="2">
        <f t="shared" si="572"/>
        <v>4.7702230583176568E-3</v>
      </c>
      <c r="BF1353" s="2">
        <f t="shared" si="573"/>
        <v>1.8140284869658694E-3</v>
      </c>
      <c r="BG1353" s="2">
        <f t="shared" si="574"/>
        <v>1.6124697661918839E-3</v>
      </c>
      <c r="BH1353" s="2">
        <f t="shared" si="575"/>
        <v>0</v>
      </c>
      <c r="BJ1353" t="s">
        <v>2410</v>
      </c>
      <c r="BK1353" t="s">
        <v>3046</v>
      </c>
      <c r="BL1353">
        <v>2</v>
      </c>
      <c r="BN1353">
        <v>0</v>
      </c>
      <c r="BO1353" s="60">
        <v>26</v>
      </c>
      <c r="BP1353" s="62">
        <v>127</v>
      </c>
      <c r="BQ1353" s="66">
        <f t="shared" si="576"/>
        <v>26127</v>
      </c>
      <c r="BR1353" s="66">
        <f t="shared" si="566"/>
        <v>26127</v>
      </c>
      <c r="BS1353" s="3" t="s">
        <v>3083</v>
      </c>
      <c r="BX1353" s="73"/>
      <c r="BY1353" s="73"/>
      <c r="CB1353" s="95"/>
      <c r="CD1353" s="38">
        <f t="shared" si="565"/>
        <v>0</v>
      </c>
      <c r="CE1353" s="38">
        <f>14870+14</f>
        <v>14884</v>
      </c>
      <c r="CF1353" s="38">
        <v>14</v>
      </c>
      <c r="CM1353" s="51"/>
    </row>
    <row r="1354" spans="1:95" ht="14" hidden="1" customHeight="1" outlineLevel="1" x14ac:dyDescent="0.2">
      <c r="A1354" t="s">
        <v>268</v>
      </c>
      <c r="B1354" t="s">
        <v>3046</v>
      </c>
      <c r="C1354" s="1">
        <f t="shared" ref="C1354:C1373" si="579">SUM(N1354:AY1354)</f>
        <v>12642</v>
      </c>
      <c r="D1354" s="3">
        <f>IF(N1354&gt;0, RANK(N1354,(N1354:P1354,Q1354:AE1354)),0)</f>
        <v>2</v>
      </c>
      <c r="E1354" s="3">
        <f>IF(O1354&gt;0,RANK(O1354,(N1354:P1354,Q1354:AE1354)),0)</f>
        <v>1</v>
      </c>
      <c r="F1354" s="3">
        <f>IF(P1354&gt;0,RANK(P1354,(N1354:P1354,Q1354:AE1354)),0)</f>
        <v>3</v>
      </c>
      <c r="G1354" s="1">
        <f t="shared" si="577"/>
        <v>5301</v>
      </c>
      <c r="H1354" s="2">
        <f t="shared" si="578"/>
        <v>0.41931656383483629</v>
      </c>
      <c r="I1354" s="2"/>
      <c r="J1354" s="2">
        <f t="shared" ref="J1354:J1373" si="580">IF($C1354=0,"-",N1354/$C1354)</f>
        <v>0.28302483784211357</v>
      </c>
      <c r="K1354" s="2">
        <f t="shared" ref="K1354:K1373" si="581">IF($C1354=0,"-",O1354/$C1354)</f>
        <v>0.70234140167694981</v>
      </c>
      <c r="L1354" s="2">
        <f t="shared" ref="L1354:L1373" si="582">IF($C1354=0,"-",P1354/$C1354)</f>
        <v>4.7460844803037493E-3</v>
      </c>
      <c r="M1354" s="2">
        <f t="shared" ref="M1354:M1373" si="583">IF(C1354=0,"-",(1-J1354-K1354-L1354))</f>
        <v>9.8876760006328147E-3</v>
      </c>
      <c r="N1354" s="38">
        <v>3578</v>
      </c>
      <c r="O1354" s="38">
        <v>8879</v>
      </c>
      <c r="P1354" s="38">
        <v>60</v>
      </c>
      <c r="Q1354" s="38">
        <v>44</v>
      </c>
      <c r="R1354" s="38">
        <v>28</v>
      </c>
      <c r="S1354" s="38">
        <v>22</v>
      </c>
      <c r="T1354" s="38">
        <v>0</v>
      </c>
      <c r="U1354" s="38">
        <v>1</v>
      </c>
      <c r="V1354" s="38"/>
      <c r="W1354" s="38">
        <f>IF(Copyright!B$11=1,IF(CF1354&gt;0,CF1354-T1354-X1354-SUM(Z1354:AY1354),SUM(CN1354:CR1354)),SUM(CN1354:CR1354))</f>
        <v>20</v>
      </c>
      <c r="X1354" s="38">
        <v>2</v>
      </c>
      <c r="Y1354" s="38">
        <v>8</v>
      </c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>
        <v>0</v>
      </c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  <c r="BA1354" s="3">
        <f>IF(Q1354&gt;0,RANK(Q1354,(N1354:P1354,Q1354:AE1354)),0)</f>
        <v>4</v>
      </c>
      <c r="BB1354" s="3">
        <f>IF(R1354&gt;0,RANK(R1354,(N1354:P1354,Q1354:AE1354)),0)</f>
        <v>5</v>
      </c>
      <c r="BC1354" s="3">
        <f>IF(S1354&gt;0,RANK(S1354,(N1354:P1354,Q1354:AE1354)),0)</f>
        <v>6</v>
      </c>
      <c r="BD1354" s="3">
        <f>IF(T1354&gt;0,RANK(T1354,(N1354:P1354,Q1354:AE1354)),0)</f>
        <v>0</v>
      </c>
      <c r="BE1354" s="2">
        <f t="shared" ref="BE1354:BE1373" si="584">IF($C1354=0,"-",Q1354/$C1354)</f>
        <v>3.4804619522227497E-3</v>
      </c>
      <c r="BF1354" s="2">
        <f t="shared" ref="BF1354:BF1373" si="585">IF($C1354=0,"-",R1354/$C1354)</f>
        <v>2.2148394241417496E-3</v>
      </c>
      <c r="BG1354" s="2">
        <f t="shared" ref="BG1354:BG1373" si="586">IF($C1354=0,"-",S1354/$C1354)</f>
        <v>1.7402309761113748E-3</v>
      </c>
      <c r="BH1354" s="2">
        <f t="shared" ref="BH1354:BH1373" si="587">IF($C1354=0,"-",T1354/$C1354)</f>
        <v>0</v>
      </c>
      <c r="BJ1354" t="s">
        <v>268</v>
      </c>
      <c r="BK1354" t="s">
        <v>3046</v>
      </c>
      <c r="BL1354">
        <v>1</v>
      </c>
      <c r="BN1354">
        <v>0</v>
      </c>
      <c r="BO1354" s="60">
        <v>26</v>
      </c>
      <c r="BP1354" s="62">
        <v>129</v>
      </c>
      <c r="BQ1354" s="66">
        <f t="shared" ref="BQ1354:BQ1372" si="588">1000*BO1354+BP1354</f>
        <v>26129</v>
      </c>
      <c r="BR1354" s="66">
        <f t="shared" si="566"/>
        <v>26129</v>
      </c>
      <c r="BS1354" s="3" t="s">
        <v>3083</v>
      </c>
      <c r="BX1354" s="73"/>
      <c r="BY1354" s="73"/>
      <c r="CB1354" s="95"/>
      <c r="CD1354" s="38">
        <f t="shared" ref="CD1354:CD1373" si="589">C1354-CE1354</f>
        <v>0</v>
      </c>
      <c r="CE1354" s="1">
        <f>12622+20</f>
        <v>12642</v>
      </c>
      <c r="CF1354" s="38">
        <v>22</v>
      </c>
      <c r="CM1354" s="51"/>
    </row>
    <row r="1355" spans="1:95" ht="14" hidden="1" customHeight="1" outlineLevel="1" x14ac:dyDescent="0.2">
      <c r="A1355" t="s">
        <v>2653</v>
      </c>
      <c r="B1355" t="s">
        <v>3046</v>
      </c>
      <c r="C1355" s="1">
        <f t="shared" si="579"/>
        <v>3844</v>
      </c>
      <c r="D1355" s="3">
        <f>IF(N1355&gt;0, RANK(N1355,(N1355:P1355,Q1355:AE1355)),0)</f>
        <v>2</v>
      </c>
      <c r="E1355" s="3">
        <f>IF(O1355&gt;0,RANK(O1355,(N1355:P1355,Q1355:AE1355)),0)</f>
        <v>1</v>
      </c>
      <c r="F1355" s="3">
        <f>IF(P1355&gt;0,RANK(P1355,(N1355:P1355,Q1355:AE1355)),0)</f>
        <v>3</v>
      </c>
      <c r="G1355" s="1">
        <f t="shared" si="577"/>
        <v>1166</v>
      </c>
      <c r="H1355" s="2">
        <f t="shared" si="578"/>
        <v>0.30332986472424556</v>
      </c>
      <c r="I1355" s="2"/>
      <c r="J1355" s="2">
        <f t="shared" si="580"/>
        <v>0.3415712799167534</v>
      </c>
      <c r="K1355" s="2">
        <f t="shared" si="581"/>
        <v>0.64490114464099901</v>
      </c>
      <c r="L1355" s="2">
        <f t="shared" si="582"/>
        <v>4.6826222684703432E-3</v>
      </c>
      <c r="M1355" s="2">
        <f t="shared" si="583"/>
        <v>8.8449531737772417E-3</v>
      </c>
      <c r="N1355" s="38">
        <v>1313</v>
      </c>
      <c r="O1355" s="38">
        <v>2479</v>
      </c>
      <c r="P1355" s="38">
        <v>18</v>
      </c>
      <c r="Q1355" s="38">
        <v>14</v>
      </c>
      <c r="R1355" s="38">
        <v>8</v>
      </c>
      <c r="S1355" s="38">
        <v>5</v>
      </c>
      <c r="T1355" s="38">
        <v>0</v>
      </c>
      <c r="U1355" s="38">
        <v>2</v>
      </c>
      <c r="V1355" s="38"/>
      <c r="W1355" s="38">
        <f>IF(Copyright!B$11=1,IF(CF1355&gt;0,CF1355-T1355-X1355-SUM(Z1355:AY1355),SUM(CN1355:CR1355)),SUM(CN1355:CR1355))</f>
        <v>3</v>
      </c>
      <c r="X1355" s="38">
        <v>0</v>
      </c>
      <c r="Y1355" s="38">
        <v>2</v>
      </c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>
        <v>0</v>
      </c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  <c r="BA1355" s="3">
        <f>IF(Q1355&gt;0,RANK(Q1355,(N1355:P1355,Q1355:AE1355)),0)</f>
        <v>4</v>
      </c>
      <c r="BB1355" s="3">
        <f>IF(R1355&gt;0,RANK(R1355,(N1355:P1355,Q1355:AE1355)),0)</f>
        <v>5</v>
      </c>
      <c r="BC1355" s="3">
        <f>IF(S1355&gt;0,RANK(S1355,(N1355:P1355,Q1355:AE1355)),0)</f>
        <v>6</v>
      </c>
      <c r="BD1355" s="3">
        <f>IF(T1355&gt;0,RANK(T1355,(N1355:P1355,Q1355:AE1355)),0)</f>
        <v>0</v>
      </c>
      <c r="BE1355" s="2">
        <f t="shared" si="584"/>
        <v>3.6420395421436005E-3</v>
      </c>
      <c r="BF1355" s="2">
        <f t="shared" si="585"/>
        <v>2.0811654526534861E-3</v>
      </c>
      <c r="BG1355" s="2">
        <f t="shared" si="586"/>
        <v>1.3007284079084287E-3</v>
      </c>
      <c r="BH1355" s="2">
        <f t="shared" si="587"/>
        <v>0</v>
      </c>
      <c r="BJ1355" t="s">
        <v>2653</v>
      </c>
      <c r="BK1355" t="s">
        <v>3046</v>
      </c>
      <c r="BL1355">
        <v>1</v>
      </c>
      <c r="BN1355">
        <v>0</v>
      </c>
      <c r="BO1355" s="60">
        <v>26</v>
      </c>
      <c r="BP1355" s="62">
        <v>131</v>
      </c>
      <c r="BQ1355" s="66">
        <f t="shared" si="588"/>
        <v>26131</v>
      </c>
      <c r="BR1355" s="66">
        <f t="shared" si="566"/>
        <v>26131</v>
      </c>
      <c r="BS1355" s="3" t="s">
        <v>3083</v>
      </c>
      <c r="BX1355" s="73"/>
      <c r="BY1355" s="73"/>
      <c r="CB1355" s="95"/>
      <c r="CD1355" s="38">
        <f t="shared" si="589"/>
        <v>0</v>
      </c>
      <c r="CE1355" s="38">
        <f>3841+3</f>
        <v>3844</v>
      </c>
      <c r="CF1355" s="38">
        <v>3</v>
      </c>
      <c r="CM1355" s="51"/>
    </row>
    <row r="1356" spans="1:95" ht="14" hidden="1" customHeight="1" outlineLevel="1" x14ac:dyDescent="0.2">
      <c r="A1356" t="s">
        <v>829</v>
      </c>
      <c r="B1356" t="s">
        <v>3046</v>
      </c>
      <c r="C1356" s="1">
        <f t="shared" si="579"/>
        <v>13202</v>
      </c>
      <c r="D1356" s="3">
        <f>IF(N1356&gt;0, RANK(N1356,(N1356:P1356,Q1356:AE1356)),0)</f>
        <v>2</v>
      </c>
      <c r="E1356" s="3">
        <f>IF(O1356&gt;0,RANK(O1356,(N1356:P1356,Q1356:AE1356)),0)</f>
        <v>1</v>
      </c>
      <c r="F1356" s="3">
        <f>IF(P1356&gt;0,RANK(P1356,(N1356:P1356,Q1356:AE1356)),0)</f>
        <v>3</v>
      </c>
      <c r="G1356" s="1">
        <f t="shared" si="577"/>
        <v>6313</v>
      </c>
      <c r="H1356" s="2">
        <f t="shared" si="578"/>
        <v>0.4781851234661415</v>
      </c>
      <c r="I1356" s="2"/>
      <c r="J1356" s="2">
        <f t="shared" si="580"/>
        <v>0.25193152552643538</v>
      </c>
      <c r="K1356" s="2">
        <f t="shared" si="581"/>
        <v>0.73011664899257689</v>
      </c>
      <c r="L1356" s="2">
        <f t="shared" si="582"/>
        <v>6.2111801242236021E-3</v>
      </c>
      <c r="M1356" s="2">
        <f t="shared" si="583"/>
        <v>1.1740645356764124E-2</v>
      </c>
      <c r="N1356" s="38">
        <v>3326</v>
      </c>
      <c r="O1356" s="38">
        <v>9639</v>
      </c>
      <c r="P1356" s="38">
        <v>82</v>
      </c>
      <c r="Q1356" s="38">
        <v>68</v>
      </c>
      <c r="R1356" s="38">
        <v>39</v>
      </c>
      <c r="S1356" s="38">
        <v>19</v>
      </c>
      <c r="T1356" s="38">
        <v>0</v>
      </c>
      <c r="U1356" s="38">
        <v>4</v>
      </c>
      <c r="V1356" s="38"/>
      <c r="W1356" s="38">
        <f>IF(Copyright!B$11=1,IF(CF1356&gt;0,CF1356-T1356-X1356-SUM(Z1356:AY1356),SUM(CN1356:CR1356)),SUM(CN1356:CR1356))</f>
        <v>18</v>
      </c>
      <c r="X1356" s="38">
        <v>0</v>
      </c>
      <c r="Y1356" s="38">
        <v>7</v>
      </c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>
        <v>0</v>
      </c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  <c r="BA1356" s="3">
        <f>IF(Q1356&gt;0,RANK(Q1356,(N1356:P1356,Q1356:AE1356)),0)</f>
        <v>4</v>
      </c>
      <c r="BB1356" s="3">
        <f>IF(R1356&gt;0,RANK(R1356,(N1356:P1356,Q1356:AE1356)),0)</f>
        <v>5</v>
      </c>
      <c r="BC1356" s="3">
        <f>IF(S1356&gt;0,RANK(S1356,(N1356:P1356,Q1356:AE1356)),0)</f>
        <v>6</v>
      </c>
      <c r="BD1356" s="3">
        <f>IF(T1356&gt;0,RANK(T1356,(N1356:P1356,Q1356:AE1356)),0)</f>
        <v>0</v>
      </c>
      <c r="BE1356" s="2">
        <f t="shared" si="584"/>
        <v>5.1507347371610359E-3</v>
      </c>
      <c r="BF1356" s="2">
        <f t="shared" si="585"/>
        <v>2.9540978639600061E-3</v>
      </c>
      <c r="BG1356" s="2">
        <f t="shared" si="586"/>
        <v>1.4391758824420543E-3</v>
      </c>
      <c r="BH1356" s="2">
        <f t="shared" si="587"/>
        <v>0</v>
      </c>
      <c r="BJ1356" t="s">
        <v>829</v>
      </c>
      <c r="BK1356" t="s">
        <v>3046</v>
      </c>
      <c r="BL1356">
        <v>2</v>
      </c>
      <c r="BN1356">
        <v>0</v>
      </c>
      <c r="BO1356" s="60">
        <v>26</v>
      </c>
      <c r="BP1356" s="62">
        <v>133</v>
      </c>
      <c r="BQ1356" s="66">
        <f t="shared" si="588"/>
        <v>26133</v>
      </c>
      <c r="BR1356" s="66">
        <f t="shared" si="566"/>
        <v>26133</v>
      </c>
      <c r="BS1356" s="3" t="s">
        <v>3083</v>
      </c>
      <c r="BX1356" s="73"/>
      <c r="BY1356" s="73"/>
      <c r="CB1356" s="95"/>
      <c r="CD1356" s="38">
        <f t="shared" si="589"/>
        <v>0</v>
      </c>
      <c r="CE1356" s="38">
        <v>13202</v>
      </c>
      <c r="CF1356" s="38">
        <v>18</v>
      </c>
      <c r="CM1356" s="51"/>
    </row>
    <row r="1357" spans="1:95" ht="14" hidden="1" customHeight="1" outlineLevel="1" x14ac:dyDescent="0.2">
      <c r="A1357" t="s">
        <v>2573</v>
      </c>
      <c r="B1357" t="s">
        <v>3046</v>
      </c>
      <c r="C1357" s="1">
        <f t="shared" si="579"/>
        <v>5197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>IF(P1357&gt;0,RANK(P1357,(N1357:P1357,Q1357:AE1357)),0)</f>
        <v>3</v>
      </c>
      <c r="G1357" s="1">
        <f t="shared" si="577"/>
        <v>2302</v>
      </c>
      <c r="H1357" s="2">
        <f t="shared" si="578"/>
        <v>0.44294785453146046</v>
      </c>
      <c r="I1357" s="2"/>
      <c r="J1357" s="2">
        <f t="shared" si="580"/>
        <v>0.27208004618048875</v>
      </c>
      <c r="K1357" s="2">
        <f t="shared" si="581"/>
        <v>0.71502790071194922</v>
      </c>
      <c r="L1357" s="2">
        <f t="shared" si="582"/>
        <v>6.1573984991341157E-3</v>
      </c>
      <c r="M1357" s="2">
        <f t="shared" si="583"/>
        <v>6.7346546084279136E-3</v>
      </c>
      <c r="N1357" s="38">
        <v>1414</v>
      </c>
      <c r="O1357" s="38">
        <v>3716</v>
      </c>
      <c r="P1357" s="38">
        <v>32</v>
      </c>
      <c r="Q1357" s="38">
        <v>12</v>
      </c>
      <c r="R1357" s="38">
        <v>7</v>
      </c>
      <c r="S1357" s="38">
        <v>8</v>
      </c>
      <c r="T1357" s="38">
        <v>0</v>
      </c>
      <c r="U1357" s="38">
        <v>1</v>
      </c>
      <c r="V1357" s="38"/>
      <c r="W1357" s="38">
        <f>IF(Copyright!B$11=1,IF(CF1357&gt;0,CF1357-T1357-X1357-SUM(Z1357:AY1357),SUM(CN1357:CR1357)),SUM(CN1357:CR1357))</f>
        <v>5</v>
      </c>
      <c r="X1357" s="38">
        <v>0</v>
      </c>
      <c r="Y1357" s="38">
        <v>2</v>
      </c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>
        <v>0</v>
      </c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  <c r="BA1357" s="3">
        <f>IF(Q1357&gt;0,RANK(Q1357,(N1357:P1357,Q1357:AE1357)),0)</f>
        <v>4</v>
      </c>
      <c r="BB1357" s="3">
        <f>IF(R1357&gt;0,RANK(R1357,(N1357:P1357,Q1357:AE1357)),0)</f>
        <v>6</v>
      </c>
      <c r="BC1357" s="3">
        <f>IF(S1357&gt;0,RANK(S1357,(N1357:P1357,Q1357:AE1357)),0)</f>
        <v>5</v>
      </c>
      <c r="BD1357" s="3">
        <f>IF(T1357&gt;0,RANK(T1357,(N1357:P1357,Q1357:AE1357)),0)</f>
        <v>0</v>
      </c>
      <c r="BE1357" s="2">
        <f t="shared" si="584"/>
        <v>2.3090244371752936E-3</v>
      </c>
      <c r="BF1357" s="2">
        <f t="shared" si="585"/>
        <v>1.3469309216855877E-3</v>
      </c>
      <c r="BG1357" s="2">
        <f t="shared" si="586"/>
        <v>1.5393496247835289E-3</v>
      </c>
      <c r="BH1357" s="2">
        <f t="shared" si="587"/>
        <v>0</v>
      </c>
      <c r="BJ1357" t="s">
        <v>2573</v>
      </c>
      <c r="BK1357" t="s">
        <v>3046</v>
      </c>
      <c r="BL1357">
        <v>1</v>
      </c>
      <c r="BN1357">
        <v>0</v>
      </c>
      <c r="BO1357" s="60">
        <v>26</v>
      </c>
      <c r="BP1357" s="62">
        <v>135</v>
      </c>
      <c r="BQ1357" s="66">
        <f t="shared" si="588"/>
        <v>26135</v>
      </c>
      <c r="BR1357" s="66">
        <f t="shared" si="566"/>
        <v>26135</v>
      </c>
      <c r="BS1357" s="3" t="s">
        <v>3083</v>
      </c>
      <c r="BX1357" s="73"/>
      <c r="BY1357" s="73"/>
      <c r="CB1357" s="95"/>
      <c r="CD1357" s="38">
        <f t="shared" si="589"/>
        <v>0</v>
      </c>
      <c r="CE1357" s="38">
        <f>5192+5</f>
        <v>5197</v>
      </c>
      <c r="CF1357" s="38">
        <v>5</v>
      </c>
      <c r="CM1357" s="51"/>
    </row>
    <row r="1358" spans="1:95" ht="14" hidden="1" customHeight="1" outlineLevel="1" x14ac:dyDescent="0.2">
      <c r="A1358" t="s">
        <v>2921</v>
      </c>
      <c r="B1358" t="s">
        <v>3046</v>
      </c>
      <c r="C1358" s="1">
        <f t="shared" si="579"/>
        <v>15999</v>
      </c>
      <c r="D1358" s="3">
        <f>IF(N1358&gt;0, RANK(N1358,(N1358:P1358,Q1358:AE1358)),0)</f>
        <v>2</v>
      </c>
      <c r="E1358" s="3">
        <f>IF(O1358&gt;0,RANK(O1358,(N1358:P1358,Q1358:AE1358)),0)</f>
        <v>1</v>
      </c>
      <c r="F1358" s="3">
        <f>IF(P1358&gt;0,RANK(P1358,(N1358:P1358,Q1358:AE1358)),0)</f>
        <v>3</v>
      </c>
      <c r="G1358" s="1">
        <f t="shared" si="577"/>
        <v>5641</v>
      </c>
      <c r="H1358" s="2">
        <f t="shared" si="578"/>
        <v>0.35258453653353333</v>
      </c>
      <c r="I1358" s="2"/>
      <c r="J1358" s="2">
        <f t="shared" si="580"/>
        <v>0.31576973560847554</v>
      </c>
      <c r="K1358" s="2">
        <f t="shared" si="581"/>
        <v>0.66835427214200882</v>
      </c>
      <c r="L1358" s="2">
        <f t="shared" si="582"/>
        <v>5.6878554909681857E-3</v>
      </c>
      <c r="M1358" s="2">
        <f t="shared" si="583"/>
        <v>1.0188136758547451E-2</v>
      </c>
      <c r="N1358" s="38">
        <v>5052</v>
      </c>
      <c r="O1358" s="38">
        <v>10693</v>
      </c>
      <c r="P1358" s="38">
        <v>91</v>
      </c>
      <c r="Q1358" s="38">
        <v>66</v>
      </c>
      <c r="R1358" s="38">
        <v>33</v>
      </c>
      <c r="S1358" s="38">
        <v>25</v>
      </c>
      <c r="T1358" s="38">
        <v>0</v>
      </c>
      <c r="U1358" s="38">
        <v>7</v>
      </c>
      <c r="V1358" s="38"/>
      <c r="W1358" s="38">
        <f>IF(Copyright!B$11=1,IF(CF1358&gt;0,CF1358-T1358-X1358-SUM(Z1358:AY1358),SUM(CN1358:CR1358)),SUM(CN1358:CR1358))</f>
        <v>28</v>
      </c>
      <c r="X1358" s="38">
        <v>0</v>
      </c>
      <c r="Y1358" s="38">
        <v>4</v>
      </c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>
        <v>0</v>
      </c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  <c r="BA1358" s="3">
        <f>IF(Q1358&gt;0,RANK(Q1358,(N1358:P1358,Q1358:AE1358)),0)</f>
        <v>4</v>
      </c>
      <c r="BB1358" s="3">
        <f>IF(R1358&gt;0,RANK(R1358,(N1358:P1358,Q1358:AE1358)),0)</f>
        <v>5</v>
      </c>
      <c r="BC1358" s="3">
        <f>IF(S1358&gt;0,RANK(S1358,(N1358:P1358,Q1358:AE1358)),0)</f>
        <v>7</v>
      </c>
      <c r="BD1358" s="3">
        <f>IF(T1358&gt;0,RANK(T1358,(N1358:P1358,Q1358:AE1358)),0)</f>
        <v>0</v>
      </c>
      <c r="BE1358" s="2">
        <f t="shared" si="584"/>
        <v>4.1252578286142885E-3</v>
      </c>
      <c r="BF1358" s="2">
        <f t="shared" si="585"/>
        <v>2.0626289143071443E-3</v>
      </c>
      <c r="BG1358" s="2">
        <f t="shared" si="586"/>
        <v>1.5625976623538972E-3</v>
      </c>
      <c r="BH1358" s="2">
        <f t="shared" si="587"/>
        <v>0</v>
      </c>
      <c r="BJ1358" t="s">
        <v>2921</v>
      </c>
      <c r="BK1358" t="s">
        <v>3046</v>
      </c>
      <c r="BL1358">
        <v>1</v>
      </c>
      <c r="BN1358">
        <v>0</v>
      </c>
      <c r="BO1358" s="60">
        <v>26</v>
      </c>
      <c r="BP1358" s="62">
        <v>137</v>
      </c>
      <c r="BQ1358" s="66">
        <f t="shared" si="588"/>
        <v>26137</v>
      </c>
      <c r="BR1358" s="66">
        <f t="shared" si="566"/>
        <v>26137</v>
      </c>
      <c r="BS1358" s="3" t="s">
        <v>3083</v>
      </c>
      <c r="BX1358" s="73"/>
      <c r="BY1358" s="73"/>
      <c r="CB1358" s="95"/>
      <c r="CD1358" s="38">
        <f t="shared" si="589"/>
        <v>0</v>
      </c>
      <c r="CE1358" s="1">
        <f>15971+28</f>
        <v>15999</v>
      </c>
      <c r="CF1358" s="38">
        <v>28</v>
      </c>
      <c r="CM1358" s="51"/>
    </row>
    <row r="1359" spans="1:95" ht="14" hidden="1" customHeight="1" outlineLevel="1" x14ac:dyDescent="0.2">
      <c r="A1359" t="s">
        <v>37</v>
      </c>
      <c r="B1359" t="s">
        <v>3046</v>
      </c>
      <c r="C1359" s="1">
        <f t="shared" si="579"/>
        <v>178513</v>
      </c>
      <c r="D1359" s="3">
        <f>IF(N1359&gt;0, RANK(N1359,(N1359:P1359,Q1359:AE1359)),0)</f>
        <v>2</v>
      </c>
      <c r="E1359" s="3">
        <f>IF(O1359&gt;0,RANK(O1359,(N1359:P1359,Q1359:AE1359)),0)</f>
        <v>1</v>
      </c>
      <c r="F1359" s="3">
        <f>IF(P1359&gt;0,RANK(P1359,(N1359:P1359,Q1359:AE1359)),0)</f>
        <v>4</v>
      </c>
      <c r="G1359" s="1">
        <f t="shared" si="577"/>
        <v>36480</v>
      </c>
      <c r="H1359" s="2">
        <f t="shared" si="578"/>
        <v>0.20435486491179913</v>
      </c>
      <c r="I1359" s="2"/>
      <c r="J1359" s="2">
        <f t="shared" si="580"/>
        <v>0.39018446835804677</v>
      </c>
      <c r="K1359" s="2">
        <f t="shared" si="581"/>
        <v>0.59453933326984587</v>
      </c>
      <c r="L1359" s="2">
        <f t="shared" si="582"/>
        <v>4.5710956625007702E-3</v>
      </c>
      <c r="M1359" s="2">
        <f t="shared" si="583"/>
        <v>1.0705102709606593E-2</v>
      </c>
      <c r="N1359" s="38">
        <v>69653</v>
      </c>
      <c r="O1359" s="38">
        <v>106133</v>
      </c>
      <c r="P1359" s="38">
        <v>816</v>
      </c>
      <c r="Q1359" s="38">
        <v>966</v>
      </c>
      <c r="R1359" s="38">
        <v>454</v>
      </c>
      <c r="S1359" s="38">
        <v>240</v>
      </c>
      <c r="T1359" s="38">
        <v>12</v>
      </c>
      <c r="U1359" s="38">
        <v>95</v>
      </c>
      <c r="V1359" s="38"/>
      <c r="W1359" s="38">
        <f>IF(Copyright!B$11=1,IF(CF1359&gt;0,CF1359-T1359-X1359-SUM(Z1359:AY1359),SUM(CN1359:CR1359)),SUM(CN1359:CR1359))</f>
        <v>6</v>
      </c>
      <c r="X1359" s="38">
        <v>93</v>
      </c>
      <c r="Y1359" s="38">
        <v>45</v>
      </c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>
        <v>0</v>
      </c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  <c r="BA1359" s="3">
        <f>IF(Q1359&gt;0,RANK(Q1359,(N1359:P1359,Q1359:AE1359)),0)</f>
        <v>3</v>
      </c>
      <c r="BB1359" s="3">
        <f>IF(R1359&gt;0,RANK(R1359,(N1359:P1359,Q1359:AE1359)),0)</f>
        <v>5</v>
      </c>
      <c r="BC1359" s="3">
        <f>IF(S1359&gt;0,RANK(S1359,(N1359:P1359,Q1359:AE1359)),0)</f>
        <v>6</v>
      </c>
      <c r="BD1359" s="3">
        <f>IF(T1359&gt;0,RANK(T1359,(N1359:P1359,Q1359:AE1359)),0)</f>
        <v>10</v>
      </c>
      <c r="BE1359" s="2">
        <f t="shared" si="584"/>
        <v>5.4113706004604708E-3</v>
      </c>
      <c r="BF1359" s="2">
        <f t="shared" si="585"/>
        <v>2.5432321455580264E-3</v>
      </c>
      <c r="BG1359" s="2">
        <f t="shared" si="586"/>
        <v>1.3444399007355207E-3</v>
      </c>
      <c r="BH1359" s="2">
        <f t="shared" si="587"/>
        <v>6.7221995036776037E-5</v>
      </c>
      <c r="BJ1359" t="s">
        <v>37</v>
      </c>
      <c r="BK1359" t="s">
        <v>3046</v>
      </c>
      <c r="BN1359">
        <v>0</v>
      </c>
      <c r="BO1359" s="60">
        <v>26</v>
      </c>
      <c r="BP1359" s="62">
        <v>139</v>
      </c>
      <c r="BQ1359" s="66">
        <f t="shared" si="588"/>
        <v>26139</v>
      </c>
      <c r="BR1359" s="66">
        <f t="shared" si="566"/>
        <v>26139</v>
      </c>
      <c r="BS1359" s="3" t="s">
        <v>3083</v>
      </c>
      <c r="BX1359" s="73"/>
      <c r="BY1359" s="73"/>
      <c r="CB1359" s="95"/>
      <c r="CD1359" s="38">
        <f t="shared" si="589"/>
        <v>-4173</v>
      </c>
      <c r="CE1359" s="38">
        <f>71636+108263+986+248+463+836+46+97+12+99</f>
        <v>182686</v>
      </c>
      <c r="CF1359" s="38">
        <f>12+99</f>
        <v>111</v>
      </c>
      <c r="CG1359" s="38" t="s">
        <v>3953</v>
      </c>
      <c r="CM1359" s="51"/>
    </row>
    <row r="1360" spans="1:95" ht="14" hidden="1" customHeight="1" outlineLevel="1" x14ac:dyDescent="0.2">
      <c r="A1360" t="s">
        <v>231</v>
      </c>
      <c r="B1360" t="s">
        <v>3046</v>
      </c>
      <c r="C1360" s="1">
        <f t="shared" si="579"/>
        <v>8762</v>
      </c>
      <c r="D1360" s="3">
        <f>IF(N1360&gt;0, RANK(N1360,(N1360:P1360,Q1360:AE1360)),0)</f>
        <v>2</v>
      </c>
      <c r="E1360" s="3">
        <f>IF(O1360&gt;0,RANK(O1360,(N1360:P1360,Q1360:AE1360)),0)</f>
        <v>1</v>
      </c>
      <c r="F1360" s="3">
        <f>IF(P1360&gt;0,RANK(P1360,(N1360:P1360,Q1360:AE1360)),0)</f>
        <v>3</v>
      </c>
      <c r="G1360" s="1">
        <f t="shared" si="577"/>
        <v>2532</v>
      </c>
      <c r="H1360" s="2">
        <f t="shared" si="578"/>
        <v>0.28897511983565394</v>
      </c>
      <c r="I1360" s="2"/>
      <c r="J1360" s="2">
        <f t="shared" si="580"/>
        <v>0.34649623373658983</v>
      </c>
      <c r="K1360" s="2">
        <f t="shared" si="581"/>
        <v>0.63547135357224382</v>
      </c>
      <c r="L1360" s="2">
        <f t="shared" si="582"/>
        <v>7.1901392376169824E-3</v>
      </c>
      <c r="M1360" s="2">
        <f t="shared" si="583"/>
        <v>1.0842273453549416E-2</v>
      </c>
      <c r="N1360" s="38">
        <v>3036</v>
      </c>
      <c r="O1360" s="38">
        <v>5568</v>
      </c>
      <c r="P1360" s="38">
        <v>63</v>
      </c>
      <c r="Q1360" s="38">
        <v>35</v>
      </c>
      <c r="R1360" s="38">
        <v>14</v>
      </c>
      <c r="S1360" s="38">
        <v>17</v>
      </c>
      <c r="T1360" s="38">
        <v>1</v>
      </c>
      <c r="U1360" s="38">
        <v>2</v>
      </c>
      <c r="V1360" s="38"/>
      <c r="W1360" s="38">
        <f>IF(Copyright!B$11=1,IF(CF1360&gt;0,CF1360-T1360-X1360-SUM(Z1360:AY1360),SUM(CN1360:CR1360)),SUM(CN1360:CR1360))</f>
        <v>20</v>
      </c>
      <c r="X1360" s="38">
        <v>2</v>
      </c>
      <c r="Y1360" s="38">
        <v>4</v>
      </c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>
        <v>0</v>
      </c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  <c r="BA1360" s="3">
        <f>IF(Q1360&gt;0,RANK(Q1360,(N1360:P1360,Q1360:AE1360)),0)</f>
        <v>4</v>
      </c>
      <c r="BB1360" s="3">
        <f>IF(R1360&gt;0,RANK(R1360,(N1360:P1360,Q1360:AE1360)),0)</f>
        <v>7</v>
      </c>
      <c r="BC1360" s="3">
        <f>IF(S1360&gt;0,RANK(S1360,(N1360:P1360,Q1360:AE1360)),0)</f>
        <v>6</v>
      </c>
      <c r="BD1360" s="3">
        <f>IF(T1360&gt;0,RANK(T1360,(N1360:P1360,Q1360:AE1360)),0)</f>
        <v>11</v>
      </c>
      <c r="BE1360" s="2">
        <f t="shared" si="584"/>
        <v>3.994521798676101E-3</v>
      </c>
      <c r="BF1360" s="2">
        <f t="shared" si="585"/>
        <v>1.5978087194704405E-3</v>
      </c>
      <c r="BG1360" s="2">
        <f t="shared" si="586"/>
        <v>1.9401963022141063E-3</v>
      </c>
      <c r="BH1360" s="2">
        <f t="shared" si="587"/>
        <v>1.1412919424788861E-4</v>
      </c>
      <c r="BJ1360" t="s">
        <v>231</v>
      </c>
      <c r="BK1360" t="s">
        <v>3046</v>
      </c>
      <c r="BL1360">
        <v>1</v>
      </c>
      <c r="BN1360">
        <v>0</v>
      </c>
      <c r="BO1360" s="60">
        <v>26</v>
      </c>
      <c r="BP1360" s="62">
        <v>141</v>
      </c>
      <c r="BQ1360" s="66">
        <f t="shared" si="588"/>
        <v>26141</v>
      </c>
      <c r="BR1360" s="66">
        <f t="shared" si="566"/>
        <v>26141</v>
      </c>
      <c r="BS1360" s="3" t="s">
        <v>3083</v>
      </c>
      <c r="BX1360" s="73"/>
      <c r="BY1360" s="73"/>
      <c r="CB1360" s="95"/>
      <c r="CD1360" s="38">
        <f t="shared" si="589"/>
        <v>2</v>
      </c>
      <c r="CE1360" s="1">
        <f>8737+23</f>
        <v>8760</v>
      </c>
      <c r="CF1360" s="1">
        <v>23</v>
      </c>
      <c r="CM1360" s="51"/>
    </row>
    <row r="1361" spans="1:95" ht="14" hidden="1" customHeight="1" outlineLevel="1" x14ac:dyDescent="0.2">
      <c r="A1361" t="s">
        <v>2102</v>
      </c>
      <c r="B1361" t="s">
        <v>3046</v>
      </c>
      <c r="C1361" s="1">
        <f t="shared" si="579"/>
        <v>16073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>IF(P1361&gt;0,RANK(P1361,(N1361:P1361,Q1361:AE1361)),0)</f>
        <v>3</v>
      </c>
      <c r="G1361" s="1">
        <f t="shared" si="577"/>
        <v>5292</v>
      </c>
      <c r="H1361" s="2">
        <f t="shared" si="578"/>
        <v>0.32924780688110494</v>
      </c>
      <c r="I1361" s="2"/>
      <c r="J1361" s="2">
        <f t="shared" si="580"/>
        <v>0.3291233746033721</v>
      </c>
      <c r="K1361" s="2">
        <f t="shared" si="581"/>
        <v>0.65837118148447704</v>
      </c>
      <c r="L1361" s="2">
        <f t="shared" si="582"/>
        <v>4.9150749704473338E-3</v>
      </c>
      <c r="M1361" s="2">
        <f t="shared" si="583"/>
        <v>7.5903689417034705E-3</v>
      </c>
      <c r="N1361" s="38">
        <v>5290</v>
      </c>
      <c r="O1361" s="38">
        <v>10582</v>
      </c>
      <c r="P1361" s="38">
        <v>79</v>
      </c>
      <c r="Q1361" s="38">
        <v>48</v>
      </c>
      <c r="R1361" s="38">
        <v>29</v>
      </c>
      <c r="S1361" s="38">
        <v>26</v>
      </c>
      <c r="T1361" s="38">
        <v>0</v>
      </c>
      <c r="U1361" s="38">
        <v>5</v>
      </c>
      <c r="V1361" s="38"/>
      <c r="W1361" s="38">
        <f>IF(Copyright!B$11=1,IF(CF1361&gt;0,CF1361-T1361-X1361-SUM(Z1361:AY1361),SUM(CN1361:CR1361)),SUM(CN1361:CR1361))</f>
        <v>5</v>
      </c>
      <c r="X1361" s="38">
        <v>3</v>
      </c>
      <c r="Y1361" s="38">
        <v>6</v>
      </c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>
        <v>0</v>
      </c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  <c r="BA1361" s="3">
        <f>IF(Q1361&gt;0,RANK(Q1361,(N1361:P1361,Q1361:AE1361)),0)</f>
        <v>4</v>
      </c>
      <c r="BB1361" s="3">
        <f>IF(R1361&gt;0,RANK(R1361,(N1361:P1361,Q1361:AE1361)),0)</f>
        <v>5</v>
      </c>
      <c r="BC1361" s="3">
        <f>IF(S1361&gt;0,RANK(S1361,(N1361:P1361,Q1361:AE1361)),0)</f>
        <v>6</v>
      </c>
      <c r="BD1361" s="3">
        <f>IF(T1361&gt;0,RANK(T1361,(N1361:P1361,Q1361:AE1361)),0)</f>
        <v>0</v>
      </c>
      <c r="BE1361" s="2">
        <f t="shared" si="584"/>
        <v>2.9863746655882538E-3</v>
      </c>
      <c r="BF1361" s="2">
        <f t="shared" si="585"/>
        <v>1.8042680271262365E-3</v>
      </c>
      <c r="BG1361" s="2">
        <f t="shared" si="586"/>
        <v>1.6176196105269706E-3</v>
      </c>
      <c r="BH1361" s="2">
        <f t="shared" si="587"/>
        <v>0</v>
      </c>
      <c r="BJ1361" t="s">
        <v>2102</v>
      </c>
      <c r="BK1361" t="s">
        <v>3046</v>
      </c>
      <c r="BL1361">
        <v>1</v>
      </c>
      <c r="BN1361">
        <v>0</v>
      </c>
      <c r="BO1361" s="60">
        <v>26</v>
      </c>
      <c r="BP1361" s="62">
        <v>143</v>
      </c>
      <c r="BQ1361" s="66">
        <f t="shared" si="588"/>
        <v>26143</v>
      </c>
      <c r="BR1361" s="66">
        <f t="shared" si="566"/>
        <v>26143</v>
      </c>
      <c r="BS1361" s="3" t="s">
        <v>3083</v>
      </c>
      <c r="BX1361" s="73"/>
      <c r="BY1361" s="73"/>
      <c r="CB1361" s="95"/>
      <c r="CD1361" s="38">
        <f t="shared" si="589"/>
        <v>0</v>
      </c>
      <c r="CE1361" s="38">
        <v>16073</v>
      </c>
      <c r="CF1361" s="38">
        <v>8</v>
      </c>
      <c r="CM1361" s="51"/>
      <c r="CQ1361" s="95"/>
    </row>
    <row r="1362" spans="1:95" ht="14" hidden="1" customHeight="1" outlineLevel="1" x14ac:dyDescent="0.2">
      <c r="A1362" t="s">
        <v>2103</v>
      </c>
      <c r="B1362" t="s">
        <v>3046</v>
      </c>
      <c r="C1362" s="1">
        <f t="shared" si="579"/>
        <v>104000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>IF(P1362&gt;0,RANK(P1362,(N1362:P1362,Q1362:AE1362)),0)</f>
        <v>3</v>
      </c>
      <c r="G1362" s="1">
        <f t="shared" si="577"/>
        <v>3397</v>
      </c>
      <c r="H1362" s="2">
        <f t="shared" si="578"/>
        <v>3.2663461538461537E-2</v>
      </c>
      <c r="I1362" s="2"/>
      <c r="J1362" s="2">
        <f t="shared" si="580"/>
        <v>0.47610576923076925</v>
      </c>
      <c r="K1362" s="2">
        <f t="shared" si="581"/>
        <v>0.50876923076923075</v>
      </c>
      <c r="L1362" s="2">
        <f t="shared" si="582"/>
        <v>4.6346153846153846E-3</v>
      </c>
      <c r="M1362" s="2">
        <f t="shared" si="583"/>
        <v>1.0490384615384559E-2</v>
      </c>
      <c r="N1362" s="38">
        <v>49515</v>
      </c>
      <c r="O1362" s="38">
        <v>52912</v>
      </c>
      <c r="P1362" s="38">
        <v>482</v>
      </c>
      <c r="Q1362" s="38">
        <v>360</v>
      </c>
      <c r="R1362" s="38">
        <v>315</v>
      </c>
      <c r="S1362" s="38">
        <v>96</v>
      </c>
      <c r="T1362" s="38">
        <v>4</v>
      </c>
      <c r="U1362" s="38">
        <v>115</v>
      </c>
      <c r="V1362" s="38"/>
      <c r="W1362" s="38">
        <f>IF(Copyright!B$11=1,IF(CF1362&gt;0,CF1362-T1362-X1362-SUM(Z1362:AY1362),SUM(CN1362:CR1362)),SUM(CN1362:CR1362))</f>
        <v>154</v>
      </c>
      <c r="X1362" s="38">
        <v>4</v>
      </c>
      <c r="Y1362" s="38">
        <v>43</v>
      </c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>
        <v>0</v>
      </c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  <c r="BA1362" s="3">
        <f>IF(Q1362&gt;0,RANK(Q1362,(N1362:P1362,Q1362:AE1362)),0)</f>
        <v>4</v>
      </c>
      <c r="BB1362" s="3">
        <f>IF(R1362&gt;0,RANK(R1362,(N1362:P1362,Q1362:AE1362)),0)</f>
        <v>5</v>
      </c>
      <c r="BC1362" s="3">
        <f>IF(S1362&gt;0,RANK(S1362,(N1362:P1362,Q1362:AE1362)),0)</f>
        <v>8</v>
      </c>
      <c r="BD1362" s="3">
        <f>IF(T1362&gt;0,RANK(T1362,(N1362:P1362,Q1362:AE1362)),0)</f>
        <v>10</v>
      </c>
      <c r="BE1362" s="2">
        <f t="shared" si="584"/>
        <v>3.4615384615384616E-3</v>
      </c>
      <c r="BF1362" s="2">
        <f t="shared" si="585"/>
        <v>3.0288461538461537E-3</v>
      </c>
      <c r="BG1362" s="2">
        <f t="shared" si="586"/>
        <v>9.2307692307692305E-4</v>
      </c>
      <c r="BH1362" s="2">
        <f t="shared" si="587"/>
        <v>3.8461538461538463E-5</v>
      </c>
      <c r="BJ1362" t="s">
        <v>2103</v>
      </c>
      <c r="BK1362" t="s">
        <v>3046</v>
      </c>
      <c r="BL1362">
        <v>8</v>
      </c>
      <c r="BN1362">
        <v>0</v>
      </c>
      <c r="BO1362" s="60">
        <v>26</v>
      </c>
      <c r="BP1362" s="62">
        <v>145</v>
      </c>
      <c r="BQ1362" s="66">
        <f t="shared" si="588"/>
        <v>26145</v>
      </c>
      <c r="BR1362" s="66">
        <f t="shared" si="566"/>
        <v>26145</v>
      </c>
      <c r="BS1362" s="3" t="s">
        <v>3083</v>
      </c>
      <c r="BX1362" s="73"/>
      <c r="BY1362" s="73"/>
      <c r="CB1362" s="95"/>
      <c r="CD1362" s="38">
        <f t="shared" si="589"/>
        <v>0</v>
      </c>
      <c r="CE1362" s="38">
        <v>104000</v>
      </c>
      <c r="CF1362" s="38">
        <v>162</v>
      </c>
      <c r="CM1362" s="51"/>
    </row>
    <row r="1363" spans="1:95" ht="14" hidden="1" customHeight="1" outlineLevel="1" x14ac:dyDescent="0.2">
      <c r="A1363" t="s">
        <v>914</v>
      </c>
      <c r="B1363" t="s">
        <v>3046</v>
      </c>
      <c r="C1363" s="1">
        <f t="shared" si="579"/>
        <v>96663</v>
      </c>
      <c r="D1363" s="3">
        <f>IF(N1363&gt;0, RANK(N1363,(N1363:P1363,Q1363:AE1363)),0)</f>
        <v>2</v>
      </c>
      <c r="E1363" s="3">
        <f>IF(O1363&gt;0,RANK(O1363,(N1363:P1363,Q1363:AE1363)),0)</f>
        <v>1</v>
      </c>
      <c r="F1363" s="3">
        <f>IF(P1363&gt;0,RANK(P1363,(N1363:P1363,Q1363:AE1363)),0)</f>
        <v>3</v>
      </c>
      <c r="G1363" s="1">
        <f t="shared" si="577"/>
        <v>33433</v>
      </c>
      <c r="H1363" s="2">
        <f t="shared" si="578"/>
        <v>0.34587173996255033</v>
      </c>
      <c r="I1363" s="2"/>
      <c r="J1363" s="2">
        <f t="shared" si="580"/>
        <v>0.31908796540558437</v>
      </c>
      <c r="K1363" s="2">
        <f t="shared" si="581"/>
        <v>0.66495970536813465</v>
      </c>
      <c r="L1363" s="2">
        <f t="shared" si="582"/>
        <v>5.7312518750711238E-3</v>
      </c>
      <c r="M1363" s="2">
        <f t="shared" si="583"/>
        <v>1.0221077351209858E-2</v>
      </c>
      <c r="N1363" s="38">
        <v>30844</v>
      </c>
      <c r="O1363" s="38">
        <v>64277</v>
      </c>
      <c r="P1363" s="38">
        <v>554</v>
      </c>
      <c r="Q1363" s="38">
        <v>379</v>
      </c>
      <c r="R1363" s="38">
        <v>256</v>
      </c>
      <c r="S1363" s="38">
        <v>121</v>
      </c>
      <c r="T1363" s="38">
        <v>2</v>
      </c>
      <c r="U1363" s="38">
        <v>55</v>
      </c>
      <c r="V1363" s="38"/>
      <c r="W1363" s="38">
        <f>IF(Copyright!B$11=1,IF(CF1363&gt;0,CF1363-T1363-X1363-SUM(Z1363:AY1363),SUM(CN1363:CR1363)),SUM(CN1363:CR1363))</f>
        <v>139</v>
      </c>
      <c r="X1363" s="38">
        <v>3</v>
      </c>
      <c r="Y1363" s="38">
        <v>33</v>
      </c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>
        <v>0</v>
      </c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  <c r="BA1363" s="3">
        <f>IF(Q1363&gt;0,RANK(Q1363,(N1363:P1363,Q1363:AE1363)),0)</f>
        <v>4</v>
      </c>
      <c r="BB1363" s="3">
        <f>IF(R1363&gt;0,RANK(R1363,(N1363:P1363,Q1363:AE1363)),0)</f>
        <v>5</v>
      </c>
      <c r="BC1363" s="3">
        <f>IF(S1363&gt;0,RANK(S1363,(N1363:P1363,Q1363:AE1363)),0)</f>
        <v>7</v>
      </c>
      <c r="BD1363" s="3">
        <f>IF(T1363&gt;0,RANK(T1363,(N1363:P1363,Q1363:AE1363)),0)</f>
        <v>11</v>
      </c>
      <c r="BE1363" s="2">
        <f t="shared" si="584"/>
        <v>3.9208383766280788E-3</v>
      </c>
      <c r="BF1363" s="2">
        <f t="shared" si="585"/>
        <v>2.6483763177223962E-3</v>
      </c>
      <c r="BG1363" s="2">
        <f t="shared" si="586"/>
        <v>1.2517716189234763E-3</v>
      </c>
      <c r="BH1363" s="2">
        <f t="shared" si="587"/>
        <v>2.069043998220622E-5</v>
      </c>
      <c r="BJ1363" t="s">
        <v>914</v>
      </c>
      <c r="BK1363" t="s">
        <v>3046</v>
      </c>
      <c r="BL1363">
        <v>9</v>
      </c>
      <c r="BN1363">
        <v>0</v>
      </c>
      <c r="BO1363" s="60">
        <v>26</v>
      </c>
      <c r="BP1363" s="62">
        <v>147</v>
      </c>
      <c r="BQ1363" s="66">
        <f t="shared" si="588"/>
        <v>26147</v>
      </c>
      <c r="BR1363" s="66">
        <f t="shared" si="566"/>
        <v>26147</v>
      </c>
      <c r="BS1363" s="3" t="s">
        <v>3083</v>
      </c>
      <c r="BX1363" s="73"/>
      <c r="BY1363" s="73"/>
      <c r="CB1363" s="95"/>
      <c r="CD1363" s="38">
        <f t="shared" si="589"/>
        <v>0</v>
      </c>
      <c r="CE1363" s="38">
        <f>30844+64277+379+121+256+554+33+55+139+5</f>
        <v>96663</v>
      </c>
      <c r="CF1363" s="38">
        <f>139+5</f>
        <v>144</v>
      </c>
      <c r="CM1363" s="51"/>
    </row>
    <row r="1364" spans="1:95" ht="14" hidden="1" customHeight="1" outlineLevel="1" x14ac:dyDescent="0.2">
      <c r="A1364" t="s">
        <v>1667</v>
      </c>
      <c r="B1364" t="s">
        <v>3046</v>
      </c>
      <c r="C1364" s="1">
        <f t="shared" si="579"/>
        <v>29350</v>
      </c>
      <c r="D1364" s="3">
        <f>IF(N1364&gt;0, RANK(N1364,(N1364:P1364,Q1364:AE1364)),0)</f>
        <v>2</v>
      </c>
      <c r="E1364" s="3">
        <f>IF(O1364&gt;0,RANK(O1364,(N1364:P1364,Q1364:AE1364)),0)</f>
        <v>1</v>
      </c>
      <c r="F1364" s="3">
        <f>IF(P1364&gt;0,RANK(P1364,(N1364:P1364,Q1364:AE1364)),0)</f>
        <v>3</v>
      </c>
      <c r="G1364" s="1">
        <f t="shared" si="577"/>
        <v>9951</v>
      </c>
      <c r="H1364" s="2">
        <f t="shared" si="578"/>
        <v>0.33904599659284496</v>
      </c>
      <c r="I1364" s="2"/>
      <c r="J1364" s="2">
        <f t="shared" si="580"/>
        <v>0.32204429301533222</v>
      </c>
      <c r="K1364" s="2">
        <f t="shared" si="581"/>
        <v>0.66109028960817717</v>
      </c>
      <c r="L1364" s="2">
        <f t="shared" si="582"/>
        <v>6.7120954003407158E-3</v>
      </c>
      <c r="M1364" s="2">
        <f t="shared" si="583"/>
        <v>1.0153321976149893E-2</v>
      </c>
      <c r="N1364" s="38">
        <v>9452</v>
      </c>
      <c r="O1364" s="38">
        <v>19403</v>
      </c>
      <c r="P1364" s="38">
        <v>197</v>
      </c>
      <c r="Q1364" s="38">
        <v>138</v>
      </c>
      <c r="R1364" s="38">
        <v>62</v>
      </c>
      <c r="S1364" s="38">
        <v>26</v>
      </c>
      <c r="T1364" s="38">
        <v>0</v>
      </c>
      <c r="U1364" s="38">
        <v>20</v>
      </c>
      <c r="V1364" s="38"/>
      <c r="W1364" s="38">
        <f>IF(Copyright!B$11=1,IF(CF1364&gt;0,CF1364-T1364-X1364-SUM(Z1364:AY1364),SUM(CN1364:CR1364)),SUM(CN1364:CR1364))</f>
        <v>43</v>
      </c>
      <c r="X1364" s="38">
        <v>0</v>
      </c>
      <c r="Y1364" s="38">
        <v>9</v>
      </c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>
        <v>0</v>
      </c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  <c r="BA1364" s="3">
        <f>IF(Q1364&gt;0,RANK(Q1364,(N1364:P1364,Q1364:AE1364)),0)</f>
        <v>4</v>
      </c>
      <c r="BB1364" s="3">
        <f>IF(R1364&gt;0,RANK(R1364,(N1364:P1364,Q1364:AE1364)),0)</f>
        <v>5</v>
      </c>
      <c r="BC1364" s="3">
        <f>IF(S1364&gt;0,RANK(S1364,(N1364:P1364,Q1364:AE1364)),0)</f>
        <v>7</v>
      </c>
      <c r="BD1364" s="3">
        <f>IF(T1364&gt;0,RANK(T1364,(N1364:P1364,Q1364:AE1364)),0)</f>
        <v>0</v>
      </c>
      <c r="BE1364" s="2">
        <f t="shared" si="584"/>
        <v>4.7018739352640542E-3</v>
      </c>
      <c r="BF1364" s="2">
        <f t="shared" si="585"/>
        <v>2.1124361158432708E-3</v>
      </c>
      <c r="BG1364" s="2">
        <f t="shared" si="586"/>
        <v>8.8586030664395234E-4</v>
      </c>
      <c r="BH1364" s="2">
        <f t="shared" si="587"/>
        <v>0</v>
      </c>
      <c r="BJ1364" t="s">
        <v>1667</v>
      </c>
      <c r="BK1364" t="s">
        <v>3046</v>
      </c>
      <c r="BL1364">
        <v>5</v>
      </c>
      <c r="BN1364">
        <v>0</v>
      </c>
      <c r="BO1364" s="60">
        <v>26</v>
      </c>
      <c r="BP1364" s="62">
        <v>149</v>
      </c>
      <c r="BQ1364" s="66">
        <f t="shared" si="588"/>
        <v>26149</v>
      </c>
      <c r="BR1364" s="66">
        <f t="shared" si="566"/>
        <v>26149</v>
      </c>
      <c r="BS1364" s="3" t="s">
        <v>3083</v>
      </c>
      <c r="BX1364" s="73"/>
      <c r="BY1364" s="73"/>
      <c r="CB1364" s="95"/>
      <c r="CD1364" s="38">
        <f t="shared" si="589"/>
        <v>0</v>
      </c>
      <c r="CE1364" s="1">
        <f>9452+19403+138+26+62+197+9+20+43</f>
        <v>29350</v>
      </c>
      <c r="CF1364" s="1">
        <v>43</v>
      </c>
      <c r="CM1364" s="51"/>
    </row>
    <row r="1365" spans="1:95" ht="14" hidden="1" customHeight="1" outlineLevel="1" x14ac:dyDescent="0.2">
      <c r="A1365" t="s">
        <v>2779</v>
      </c>
      <c r="B1365" t="s">
        <v>3046</v>
      </c>
      <c r="C1365" s="1">
        <f t="shared" si="579"/>
        <v>23362</v>
      </c>
      <c r="D1365" s="3">
        <f>IF(N1365&gt;0, RANK(N1365,(N1365:P1365,Q1365:AE1365)),0)</f>
        <v>2</v>
      </c>
      <c r="E1365" s="3">
        <f>IF(O1365&gt;0,RANK(O1365,(N1365:P1365,Q1365:AE1365)),0)</f>
        <v>1</v>
      </c>
      <c r="F1365" s="3">
        <f>IF(P1365&gt;0,RANK(P1365,(N1365:P1365,Q1365:AE1365)),0)</f>
        <v>3</v>
      </c>
      <c r="G1365" s="1">
        <f t="shared" si="577"/>
        <v>11123</v>
      </c>
      <c r="H1365" s="2">
        <f t="shared" si="578"/>
        <v>0.47611505864223952</v>
      </c>
      <c r="I1365" s="2"/>
      <c r="J1365" s="2">
        <f t="shared" si="580"/>
        <v>0.25498673058813459</v>
      </c>
      <c r="K1365" s="2">
        <f t="shared" si="581"/>
        <v>0.73110178923037417</v>
      </c>
      <c r="L1365" s="2">
        <f t="shared" si="582"/>
        <v>4.8797192021231058E-3</v>
      </c>
      <c r="M1365" s="2">
        <f t="shared" si="583"/>
        <v>9.0317609793681367E-3</v>
      </c>
      <c r="N1365" s="38">
        <v>5957</v>
      </c>
      <c r="O1365" s="38">
        <v>17080</v>
      </c>
      <c r="P1365" s="38">
        <v>114</v>
      </c>
      <c r="Q1365" s="38">
        <v>92</v>
      </c>
      <c r="R1365" s="38">
        <v>53</v>
      </c>
      <c r="S1365" s="38">
        <v>21</v>
      </c>
      <c r="T1365" s="38">
        <v>0</v>
      </c>
      <c r="U1365" s="38">
        <v>9</v>
      </c>
      <c r="V1365" s="38"/>
      <c r="W1365" s="38">
        <f>IF(Copyright!B$11=1,IF(CF1365&gt;0,CF1365-T1365-X1365-SUM(Z1365:AY1365),SUM(CN1365:CR1365)),SUM(CN1365:CR1365))</f>
        <v>23</v>
      </c>
      <c r="X1365" s="38">
        <v>0</v>
      </c>
      <c r="Y1365" s="38">
        <v>13</v>
      </c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>
        <v>0</v>
      </c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  <c r="BA1365" s="3">
        <f>IF(Q1365&gt;0,RANK(Q1365,(N1365:P1365,Q1365:AE1365)),0)</f>
        <v>4</v>
      </c>
      <c r="BB1365" s="3">
        <f>IF(R1365&gt;0,RANK(R1365,(N1365:P1365,Q1365:AE1365)),0)</f>
        <v>5</v>
      </c>
      <c r="BC1365" s="3">
        <f>IF(S1365&gt;0,RANK(S1365,(N1365:P1365,Q1365:AE1365)),0)</f>
        <v>7</v>
      </c>
      <c r="BD1365" s="3">
        <f>IF(T1365&gt;0,RANK(T1365,(N1365:P1365,Q1365:AE1365)),0)</f>
        <v>0</v>
      </c>
      <c r="BE1365" s="2">
        <f t="shared" si="584"/>
        <v>3.9380190052221552E-3</v>
      </c>
      <c r="BF1365" s="2">
        <f t="shared" si="585"/>
        <v>2.2686413834431983E-3</v>
      </c>
      <c r="BG1365" s="2">
        <f t="shared" si="586"/>
        <v>8.9889564249636159E-4</v>
      </c>
      <c r="BH1365" s="2">
        <f t="shared" si="587"/>
        <v>0</v>
      </c>
      <c r="BJ1365" t="s">
        <v>2779</v>
      </c>
      <c r="BK1365" t="s">
        <v>3046</v>
      </c>
      <c r="BL1365">
        <v>9</v>
      </c>
      <c r="BN1365">
        <v>0</v>
      </c>
      <c r="BO1365" s="60">
        <v>26</v>
      </c>
      <c r="BP1365" s="62">
        <v>151</v>
      </c>
      <c r="BQ1365" s="66">
        <f t="shared" si="588"/>
        <v>26151</v>
      </c>
      <c r="BR1365" s="66">
        <f t="shared" si="566"/>
        <v>26151</v>
      </c>
      <c r="BS1365" s="3" t="s">
        <v>3083</v>
      </c>
      <c r="BX1365" s="73"/>
      <c r="BY1365" s="73"/>
      <c r="CB1365" s="95"/>
      <c r="CD1365" s="38">
        <f t="shared" si="589"/>
        <v>0</v>
      </c>
      <c r="CE1365" s="38">
        <f>23339+23</f>
        <v>23362</v>
      </c>
      <c r="CF1365" s="38">
        <v>23</v>
      </c>
      <c r="CM1365" s="51"/>
    </row>
    <row r="1366" spans="1:95" ht="14" hidden="1" customHeight="1" outlineLevel="1" x14ac:dyDescent="0.2">
      <c r="A1366" t="s">
        <v>2635</v>
      </c>
      <c r="B1366" t="s">
        <v>3046</v>
      </c>
      <c r="C1366" s="1">
        <f t="shared" si="579"/>
        <v>4898</v>
      </c>
      <c r="D1366" s="3">
        <f>IF(N1366&gt;0, RANK(N1366,(N1366:P1366,Q1366:AE1366)),0)</f>
        <v>2</v>
      </c>
      <c r="E1366" s="3">
        <f>IF(O1366&gt;0,RANK(O1366,(N1366:P1366,Q1366:AE1366)),0)</f>
        <v>1</v>
      </c>
      <c r="F1366" s="3">
        <f>IF(P1366&gt;0,RANK(P1366,(N1366:P1366,Q1366:AE1366)),0)</f>
        <v>3</v>
      </c>
      <c r="G1366" s="1">
        <f t="shared" si="577"/>
        <v>1565</v>
      </c>
      <c r="H1366" s="2">
        <f t="shared" si="578"/>
        <v>0.31951817068191096</v>
      </c>
      <c r="I1366" s="2"/>
      <c r="J1366" s="2">
        <f t="shared" si="580"/>
        <v>0.3329930583911801</v>
      </c>
      <c r="K1366" s="2">
        <f t="shared" si="581"/>
        <v>0.652511229073091</v>
      </c>
      <c r="L1366" s="2">
        <f t="shared" si="582"/>
        <v>7.962433646386281E-3</v>
      </c>
      <c r="M1366" s="2">
        <f t="shared" si="583"/>
        <v>6.5332788893426186E-3</v>
      </c>
      <c r="N1366" s="38">
        <v>1631</v>
      </c>
      <c r="O1366" s="38">
        <v>3196</v>
      </c>
      <c r="P1366" s="38">
        <v>39</v>
      </c>
      <c r="Q1366" s="38">
        <v>11</v>
      </c>
      <c r="R1366" s="38">
        <v>9</v>
      </c>
      <c r="S1366" s="38">
        <v>6</v>
      </c>
      <c r="T1366" s="38">
        <v>0</v>
      </c>
      <c r="U1366" s="38">
        <v>4</v>
      </c>
      <c r="V1366" s="38"/>
      <c r="W1366" s="38">
        <f>IF(Copyright!B$11=1,IF(CF1366&gt;0,CF1366-T1366-X1366-SUM(Z1366:AY1366),SUM(CN1366:CR1366)),SUM(CN1366:CR1366))</f>
        <v>0</v>
      </c>
      <c r="X1366" s="38">
        <v>1</v>
      </c>
      <c r="Y1366" s="38">
        <v>1</v>
      </c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>
        <v>0</v>
      </c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  <c r="BA1366" s="3">
        <f>IF(Q1366&gt;0,RANK(Q1366,(N1366:P1366,Q1366:AE1366)),0)</f>
        <v>4</v>
      </c>
      <c r="BB1366" s="3">
        <f>IF(R1366&gt;0,RANK(R1366,(N1366:P1366,Q1366:AE1366)),0)</f>
        <v>5</v>
      </c>
      <c r="BC1366" s="3">
        <f>IF(S1366&gt;0,RANK(S1366,(N1366:P1366,Q1366:AE1366)),0)</f>
        <v>6</v>
      </c>
      <c r="BD1366" s="3">
        <f>IF(T1366&gt;0,RANK(T1366,(N1366:P1366,Q1366:AE1366)),0)</f>
        <v>0</v>
      </c>
      <c r="BE1366" s="2">
        <f t="shared" si="584"/>
        <v>2.245814618211515E-3</v>
      </c>
      <c r="BF1366" s="2">
        <f t="shared" si="585"/>
        <v>1.8374846876276032E-3</v>
      </c>
      <c r="BG1366" s="2">
        <f t="shared" si="586"/>
        <v>1.2249897917517355E-3</v>
      </c>
      <c r="BH1366" s="2">
        <f t="shared" si="587"/>
        <v>0</v>
      </c>
      <c r="BJ1366" t="s">
        <v>2635</v>
      </c>
      <c r="BK1366" t="s">
        <v>3046</v>
      </c>
      <c r="BL1366">
        <v>1</v>
      </c>
      <c r="BN1366">
        <v>0</v>
      </c>
      <c r="BO1366" s="60">
        <v>26</v>
      </c>
      <c r="BP1366" s="62">
        <v>153</v>
      </c>
      <c r="BQ1366" s="66">
        <f t="shared" si="588"/>
        <v>26153</v>
      </c>
      <c r="BR1366" s="66">
        <f t="shared" si="566"/>
        <v>26153</v>
      </c>
      <c r="BS1366" s="3" t="s">
        <v>3083</v>
      </c>
      <c r="BX1366" s="73"/>
      <c r="BY1366" s="73"/>
      <c r="CB1366" s="95"/>
      <c r="CD1366" s="38">
        <f t="shared" si="589"/>
        <v>0</v>
      </c>
      <c r="CE1366" s="1">
        <f>4898</f>
        <v>4898</v>
      </c>
      <c r="CF1366" s="1">
        <v>1</v>
      </c>
    </row>
    <row r="1367" spans="1:95" ht="14" hidden="1" customHeight="1" outlineLevel="1" x14ac:dyDescent="0.2">
      <c r="A1367" t="s">
        <v>2727</v>
      </c>
      <c r="B1367" t="s">
        <v>3046</v>
      </c>
      <c r="C1367" s="1">
        <f t="shared" si="579"/>
        <v>40752</v>
      </c>
      <c r="D1367" s="3">
        <f>IF(N1367&gt;0, RANK(N1367,(N1367:P1367,Q1367:AE1367)),0)</f>
        <v>2</v>
      </c>
      <c r="E1367" s="3">
        <f>IF(O1367&gt;0,RANK(O1367,(N1367:P1367,Q1367:AE1367)),0)</f>
        <v>1</v>
      </c>
      <c r="F1367" s="3">
        <f>IF(P1367&gt;0,RANK(P1367,(N1367:P1367,Q1367:AE1367)),0)</f>
        <v>3</v>
      </c>
      <c r="G1367" s="1">
        <f t="shared" si="577"/>
        <v>9383</v>
      </c>
      <c r="H1367" s="2">
        <f t="shared" si="578"/>
        <v>0.2302463682764036</v>
      </c>
      <c r="I1367" s="2"/>
      <c r="J1367" s="2">
        <f t="shared" si="580"/>
        <v>0.37630054966627402</v>
      </c>
      <c r="K1367" s="2">
        <f t="shared" si="581"/>
        <v>0.60654691794267768</v>
      </c>
      <c r="L1367" s="2">
        <f t="shared" si="582"/>
        <v>6.3800549666274044E-3</v>
      </c>
      <c r="M1367" s="2">
        <f t="shared" si="583"/>
        <v>1.0772477424420899E-2</v>
      </c>
      <c r="N1367" s="38">
        <v>15335</v>
      </c>
      <c r="O1367" s="38">
        <v>24718</v>
      </c>
      <c r="P1367" s="38">
        <v>260</v>
      </c>
      <c r="Q1367" s="38">
        <v>172</v>
      </c>
      <c r="R1367" s="38">
        <v>91</v>
      </c>
      <c r="S1367" s="38">
        <v>63</v>
      </c>
      <c r="T1367" s="38">
        <v>0</v>
      </c>
      <c r="U1367" s="38">
        <v>18</v>
      </c>
      <c r="V1367" s="38"/>
      <c r="W1367" s="38">
        <f>IF(Copyright!B$11=1,IF(CF1367&gt;0,CF1367-T1367-X1367-SUM(Z1367:AY1367),SUM(CN1367:CR1367)),SUM(CN1367:CR1367))</f>
        <v>67</v>
      </c>
      <c r="X1367" s="38">
        <v>3</v>
      </c>
      <c r="Y1367" s="38">
        <v>25</v>
      </c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>
        <v>0</v>
      </c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  <c r="BA1367" s="3">
        <f>IF(Q1367&gt;0,RANK(Q1367,(N1367:P1367,Q1367:AE1367)),0)</f>
        <v>4</v>
      </c>
      <c r="BB1367" s="3">
        <f>IF(R1367&gt;0,RANK(R1367,(N1367:P1367,Q1367:AE1367)),0)</f>
        <v>5</v>
      </c>
      <c r="BC1367" s="3">
        <f>IF(S1367&gt;0,RANK(S1367,(N1367:P1367,Q1367:AE1367)),0)</f>
        <v>7</v>
      </c>
      <c r="BD1367" s="3">
        <f>IF(T1367&gt;0,RANK(T1367,(N1367:P1367,Q1367:AE1367)),0)</f>
        <v>0</v>
      </c>
      <c r="BE1367" s="2">
        <f t="shared" si="584"/>
        <v>4.2206517471535141E-3</v>
      </c>
      <c r="BF1367" s="2">
        <f t="shared" si="585"/>
        <v>2.2330192383195916E-3</v>
      </c>
      <c r="BG1367" s="2">
        <f t="shared" si="586"/>
        <v>1.5459363957597172E-3</v>
      </c>
      <c r="BH1367" s="2">
        <f t="shared" si="587"/>
        <v>0</v>
      </c>
      <c r="BJ1367" t="s">
        <v>2727</v>
      </c>
      <c r="BK1367" t="s">
        <v>3046</v>
      </c>
      <c r="BL1367">
        <v>7</v>
      </c>
      <c r="BN1367">
        <v>0</v>
      </c>
      <c r="BO1367" s="60">
        <v>26</v>
      </c>
      <c r="BP1367" s="62">
        <v>155</v>
      </c>
      <c r="BQ1367" s="66">
        <f t="shared" si="588"/>
        <v>26155</v>
      </c>
      <c r="BR1367" s="66">
        <f t="shared" si="566"/>
        <v>26155</v>
      </c>
      <c r="BS1367" s="3" t="s">
        <v>3083</v>
      </c>
      <c r="BX1367" s="73"/>
      <c r="BY1367" s="73"/>
      <c r="CB1367" s="95"/>
      <c r="CD1367" s="38">
        <f t="shared" si="589"/>
        <v>0</v>
      </c>
      <c r="CE1367" s="1">
        <v>40752</v>
      </c>
      <c r="CF1367" s="38">
        <v>70</v>
      </c>
      <c r="CM1367" s="51"/>
    </row>
    <row r="1368" spans="1:95" ht="14" hidden="1" customHeight="1" outlineLevel="1" x14ac:dyDescent="0.2">
      <c r="A1368" t="s">
        <v>3059</v>
      </c>
      <c r="B1368" t="s">
        <v>3046</v>
      </c>
      <c r="C1368" s="1">
        <f t="shared" si="579"/>
        <v>30746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>IF(P1368&gt;0,RANK(P1368,(N1368:P1368,Q1368:AE1368)),0)</f>
        <v>3</v>
      </c>
      <c r="G1368" s="1">
        <f t="shared" si="577"/>
        <v>13202</v>
      </c>
      <c r="H1368" s="2">
        <f t="shared" si="578"/>
        <v>0.42938918883757238</v>
      </c>
      <c r="I1368" s="2"/>
      <c r="J1368" s="2">
        <f t="shared" si="580"/>
        <v>0.27847524881285368</v>
      </c>
      <c r="K1368" s="2">
        <f t="shared" si="581"/>
        <v>0.70786443765042606</v>
      </c>
      <c r="L1368" s="2">
        <f t="shared" si="582"/>
        <v>4.748585181812268E-3</v>
      </c>
      <c r="M1368" s="2">
        <f t="shared" si="583"/>
        <v>8.9117283549079909E-3</v>
      </c>
      <c r="N1368" s="38">
        <v>8562</v>
      </c>
      <c r="O1368" s="38">
        <v>21764</v>
      </c>
      <c r="P1368" s="38">
        <v>146</v>
      </c>
      <c r="Q1368" s="38">
        <v>123</v>
      </c>
      <c r="R1368" s="38">
        <v>47</v>
      </c>
      <c r="S1368" s="38">
        <v>47</v>
      </c>
      <c r="T1368" s="38">
        <v>0</v>
      </c>
      <c r="U1368" s="38">
        <v>14</v>
      </c>
      <c r="V1368" s="38"/>
      <c r="W1368" s="38">
        <f>IF(Copyright!B$11=1,IF(CF1368&gt;0,CF1368-T1368-X1368-SUM(Z1368:AY1368),SUM(CN1368:CR1368)),SUM(CN1368:CR1368))</f>
        <v>29</v>
      </c>
      <c r="X1368" s="38">
        <v>1</v>
      </c>
      <c r="Y1368" s="38">
        <v>13</v>
      </c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>
        <v>0</v>
      </c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  <c r="BA1368" s="3">
        <f>IF(Q1368&gt;0,RANK(Q1368,(N1368:P1368,Q1368:AE1368)),0)</f>
        <v>4</v>
      </c>
      <c r="BB1368" s="3">
        <f>IF(R1368&gt;0,RANK(R1368,(N1368:P1368,Q1368:AE1368)),0)</f>
        <v>5</v>
      </c>
      <c r="BC1368" s="3">
        <f>IF(S1368&gt;0,RANK(S1368,(N1368:P1368,Q1368:AE1368)),0)</f>
        <v>5</v>
      </c>
      <c r="BD1368" s="3">
        <f>IF(T1368&gt;0,RANK(T1368,(N1368:P1368,Q1368:AE1368)),0)</f>
        <v>0</v>
      </c>
      <c r="BE1368" s="2">
        <f t="shared" si="584"/>
        <v>4.0005203928966367E-3</v>
      </c>
      <c r="BF1368" s="2">
        <f t="shared" si="585"/>
        <v>1.5286541338710726E-3</v>
      </c>
      <c r="BG1368" s="2">
        <f t="shared" si="586"/>
        <v>1.5286541338710726E-3</v>
      </c>
      <c r="BH1368" s="2">
        <f t="shared" si="587"/>
        <v>0</v>
      </c>
      <c r="BJ1368" t="s">
        <v>3059</v>
      </c>
      <c r="BK1368" t="s">
        <v>3046</v>
      </c>
      <c r="BN1368">
        <v>0</v>
      </c>
      <c r="BO1368" s="60">
        <v>26</v>
      </c>
      <c r="BP1368" s="62">
        <v>157</v>
      </c>
      <c r="BQ1368" s="66">
        <f t="shared" si="588"/>
        <v>26157</v>
      </c>
      <c r="BR1368" s="66">
        <f t="shared" si="566"/>
        <v>26157</v>
      </c>
      <c r="BS1368" s="3" t="s">
        <v>3083</v>
      </c>
      <c r="BX1368" s="73"/>
      <c r="BY1368" s="73"/>
      <c r="CB1368" s="95"/>
      <c r="CD1368" s="38">
        <f t="shared" si="589"/>
        <v>0</v>
      </c>
      <c r="CE1368" s="1">
        <f>30717+29</f>
        <v>30746</v>
      </c>
      <c r="CF1368" s="38">
        <v>30</v>
      </c>
      <c r="CM1368" s="51"/>
    </row>
    <row r="1369" spans="1:95" ht="14" hidden="1" customHeight="1" outlineLevel="1" x14ac:dyDescent="0.2">
      <c r="A1369" t="s">
        <v>1568</v>
      </c>
      <c r="B1369" t="s">
        <v>3046</v>
      </c>
      <c r="C1369" s="1">
        <f t="shared" si="579"/>
        <v>41249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>IF(P1369&gt;0,RANK(P1369,(N1369:P1369,Q1369:AE1369)),0)</f>
        <v>3</v>
      </c>
      <c r="G1369" s="1">
        <f t="shared" si="577"/>
        <v>6232</v>
      </c>
      <c r="H1369" s="2">
        <f t="shared" si="578"/>
        <v>0.1510824504836481</v>
      </c>
      <c r="I1369" s="2"/>
      <c r="J1369" s="2">
        <f t="shared" si="580"/>
        <v>0.416373730272249</v>
      </c>
      <c r="K1369" s="2">
        <f t="shared" si="581"/>
        <v>0.5674561807558971</v>
      </c>
      <c r="L1369" s="2">
        <f t="shared" si="582"/>
        <v>4.7273873306019542E-3</v>
      </c>
      <c r="M1369" s="2">
        <f t="shared" si="583"/>
        <v>1.1442701641251947E-2</v>
      </c>
      <c r="N1369" s="38">
        <v>17175</v>
      </c>
      <c r="O1369" s="38">
        <v>23407</v>
      </c>
      <c r="P1369" s="38">
        <v>195</v>
      </c>
      <c r="Q1369" s="38">
        <v>159</v>
      </c>
      <c r="R1369" s="38">
        <v>119</v>
      </c>
      <c r="S1369" s="38">
        <v>64</v>
      </c>
      <c r="T1369" s="38">
        <v>2</v>
      </c>
      <c r="U1369" s="38">
        <v>24</v>
      </c>
      <c r="V1369" s="38"/>
      <c r="W1369" s="38">
        <f>IF(Copyright!B$11=1,IF(CF1369&gt;0,CF1369-T1369-X1369-SUM(Z1369:AY1369),SUM(CN1369:CR1369)),SUM(CN1369:CR1369))</f>
        <v>80</v>
      </c>
      <c r="X1369" s="38">
        <v>5</v>
      </c>
      <c r="Y1369" s="38">
        <v>19</v>
      </c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>
        <v>0</v>
      </c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  <c r="BA1369" s="3">
        <f>IF(Q1369&gt;0,RANK(Q1369,(N1369:P1369,Q1369:AE1369)),0)</f>
        <v>4</v>
      </c>
      <c r="BB1369" s="3">
        <f>IF(R1369&gt;0,RANK(R1369,(N1369:P1369,Q1369:AE1369)),0)</f>
        <v>5</v>
      </c>
      <c r="BC1369" s="3">
        <f>IF(S1369&gt;0,RANK(S1369,(N1369:P1369,Q1369:AE1369)),0)</f>
        <v>7</v>
      </c>
      <c r="BD1369" s="3">
        <f>IF(T1369&gt;0,RANK(T1369,(N1369:P1369,Q1369:AE1369)),0)</f>
        <v>11</v>
      </c>
      <c r="BE1369" s="2">
        <f t="shared" si="584"/>
        <v>3.8546389003369778E-3</v>
      </c>
      <c r="BF1369" s="2">
        <f t="shared" si="585"/>
        <v>2.8849184222647824E-3</v>
      </c>
      <c r="BG1369" s="2">
        <f t="shared" si="586"/>
        <v>1.5515527649155132E-3</v>
      </c>
      <c r="BH1369" s="2">
        <f t="shared" si="587"/>
        <v>4.8486023903609787E-5</v>
      </c>
      <c r="BJ1369" t="s">
        <v>1568</v>
      </c>
      <c r="BK1369" t="s">
        <v>3046</v>
      </c>
      <c r="BL1369">
        <v>4</v>
      </c>
      <c r="BN1369">
        <v>0</v>
      </c>
      <c r="BO1369" s="60">
        <v>26</v>
      </c>
      <c r="BP1369" s="62">
        <v>159</v>
      </c>
      <c r="BQ1369" s="66">
        <f t="shared" si="588"/>
        <v>26159</v>
      </c>
      <c r="BR1369" s="66">
        <f t="shared" si="566"/>
        <v>26159</v>
      </c>
      <c r="BS1369" s="3" t="s">
        <v>3083</v>
      </c>
      <c r="BX1369" s="73"/>
      <c r="BY1369" s="73"/>
      <c r="CB1369" s="95"/>
      <c r="CD1369" s="38">
        <f t="shared" si="589"/>
        <v>0</v>
      </c>
      <c r="CE1369" s="1">
        <f>17175+23407+159+64+119+195+19+24+80+7</f>
        <v>41249</v>
      </c>
      <c r="CF1369" s="38">
        <v>87</v>
      </c>
      <c r="CM1369" s="51"/>
    </row>
    <row r="1370" spans="1:95" ht="14" hidden="1" customHeight="1" outlineLevel="1" x14ac:dyDescent="0.2">
      <c r="A1370" t="s">
        <v>546</v>
      </c>
      <c r="B1370" t="s">
        <v>3046</v>
      </c>
      <c r="C1370" s="1">
        <f t="shared" si="579"/>
        <v>222169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>IF(P1370&gt;0,RANK(P1370,(N1370:P1370,Q1370:AE1370)),0)</f>
        <v>5</v>
      </c>
      <c r="G1370" s="1">
        <f t="shared" si="577"/>
        <v>98308</v>
      </c>
      <c r="H1370" s="2">
        <f t="shared" si="578"/>
        <v>0.44249197682845043</v>
      </c>
      <c r="I1370" s="2"/>
      <c r="J1370" s="2">
        <f t="shared" si="580"/>
        <v>0.70735341114196848</v>
      </c>
      <c r="K1370" s="2">
        <f t="shared" si="581"/>
        <v>0.26486143431351811</v>
      </c>
      <c r="L1370" s="2">
        <f t="shared" si="582"/>
        <v>3.5558516264645383E-3</v>
      </c>
      <c r="M1370" s="2">
        <f t="shared" si="583"/>
        <v>2.4229302918048874E-2</v>
      </c>
      <c r="N1370" s="38">
        <v>157152</v>
      </c>
      <c r="O1370" s="38">
        <v>58844</v>
      </c>
      <c r="P1370" s="38">
        <v>790</v>
      </c>
      <c r="Q1370" s="38">
        <v>935</v>
      </c>
      <c r="R1370" s="38">
        <v>2830</v>
      </c>
      <c r="S1370" s="38">
        <v>291</v>
      </c>
      <c r="T1370" s="38">
        <v>65</v>
      </c>
      <c r="U1370" s="38">
        <v>372</v>
      </c>
      <c r="V1370" s="38"/>
      <c r="W1370" s="38">
        <f>IF(Copyright!B$11=1,IF(CF1370&gt;0,CF1370-T1370-X1370-SUM(Z1370:AY1370),SUM(CN1370:CR1370)),SUM(CN1370:CR1370))</f>
        <v>627</v>
      </c>
      <c r="X1370" s="38">
        <v>172</v>
      </c>
      <c r="Y1370" s="38">
        <v>90</v>
      </c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>
        <v>1</v>
      </c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  <c r="BA1370" s="3">
        <f>IF(Q1370&gt;0,RANK(Q1370,(N1370:P1370,Q1370:AE1370)),0)</f>
        <v>4</v>
      </c>
      <c r="BB1370" s="3">
        <f>IF(R1370&gt;0,RANK(R1370,(N1370:P1370,Q1370:AE1370)),0)</f>
        <v>3</v>
      </c>
      <c r="BC1370" s="3">
        <f>IF(S1370&gt;0,RANK(S1370,(N1370:P1370,Q1370:AE1370)),0)</f>
        <v>8</v>
      </c>
      <c r="BD1370" s="3">
        <f>IF(T1370&gt;0,RANK(T1370,(N1370:P1370,Q1370:AE1370)),0)</f>
        <v>11</v>
      </c>
      <c r="BE1370" s="2">
        <f t="shared" si="584"/>
        <v>4.2085079376510673E-3</v>
      </c>
      <c r="BF1370" s="2">
        <f t="shared" si="585"/>
        <v>1.2738050763157776E-2</v>
      </c>
      <c r="BG1370" s="2">
        <f t="shared" si="586"/>
        <v>1.3098137003812412E-3</v>
      </c>
      <c r="BH1370" s="2">
        <f t="shared" si="587"/>
        <v>2.9257007053189236E-4</v>
      </c>
      <c r="BJ1370" t="s">
        <v>546</v>
      </c>
      <c r="BK1370" t="s">
        <v>3046</v>
      </c>
      <c r="BL1370">
        <v>6</v>
      </c>
      <c r="BN1370">
        <v>0</v>
      </c>
      <c r="BO1370" s="60">
        <v>26</v>
      </c>
      <c r="BP1370" s="62">
        <v>161</v>
      </c>
      <c r="BQ1370" s="66">
        <f t="shared" si="588"/>
        <v>26161</v>
      </c>
      <c r="BR1370" s="66">
        <f t="shared" si="566"/>
        <v>26161</v>
      </c>
      <c r="BS1370" s="3" t="s">
        <v>3083</v>
      </c>
      <c r="BX1370" s="73"/>
      <c r="BY1370" s="73"/>
      <c r="CB1370" s="95"/>
      <c r="CD1370" s="38">
        <f t="shared" si="589"/>
        <v>0</v>
      </c>
      <c r="CE1370" s="1">
        <f>157152+58844+935+291+2830+790+90+372+65+1+172+627</f>
        <v>222169</v>
      </c>
      <c r="CF1370" s="38">
        <f>627+172+1+65</f>
        <v>865</v>
      </c>
      <c r="CM1370" s="51"/>
    </row>
    <row r="1371" spans="1:95" ht="14" hidden="1" customHeight="1" outlineLevel="1" x14ac:dyDescent="0.2">
      <c r="A1371" t="s">
        <v>414</v>
      </c>
      <c r="B1371" t="s">
        <v>3046</v>
      </c>
      <c r="C1371" s="1">
        <f t="shared" si="579"/>
        <v>859326</v>
      </c>
      <c r="D1371" s="3">
        <f>IF(N1371&gt;0, RANK(N1371,(N1371:P1371,Q1371:AE1371)),0)</f>
        <v>1</v>
      </c>
      <c r="E1371" s="3">
        <f>IF(O1371&gt;0,RANK(O1371,(N1371:P1371,Q1371:AE1371)),0)</f>
        <v>2</v>
      </c>
      <c r="F1371" s="3">
        <f>IF(P1371&gt;0,RANK(P1371,(N1371:P1371,Q1371:AE1371)),0)</f>
        <v>4</v>
      </c>
      <c r="G1371" s="1">
        <f t="shared" si="577"/>
        <v>248172</v>
      </c>
      <c r="H1371" s="2">
        <f t="shared" si="578"/>
        <v>0.28879843039777686</v>
      </c>
      <c r="I1371" s="2"/>
      <c r="J1371" s="2">
        <f t="shared" si="580"/>
        <v>0.62494559689803408</v>
      </c>
      <c r="K1371" s="2">
        <f t="shared" si="581"/>
        <v>0.33614716650025717</v>
      </c>
      <c r="L1371" s="2">
        <f t="shared" si="582"/>
        <v>4.2312230748284118E-3</v>
      </c>
      <c r="M1371" s="2">
        <f t="shared" si="583"/>
        <v>3.4676013526880337E-2</v>
      </c>
      <c r="N1371" s="38">
        <v>537032</v>
      </c>
      <c r="O1371" s="38">
        <v>288860</v>
      </c>
      <c r="P1371" s="38">
        <v>3636</v>
      </c>
      <c r="Q1371" s="38">
        <v>2654</v>
      </c>
      <c r="R1371" s="38">
        <v>20454</v>
      </c>
      <c r="S1371" s="38">
        <v>937</v>
      </c>
      <c r="T1371" s="38">
        <v>81</v>
      </c>
      <c r="U1371" s="38">
        <v>2532</v>
      </c>
      <c r="V1371" s="38"/>
      <c r="W1371" s="38">
        <f>IF(Copyright!B$11=1,IF(CF1371&gt;0,CF1371-T1371-X1371-SUM(Z1371:AY1371),SUM(CN1371:CR1371)),SUM(CN1371:CR1371))</f>
        <v>2639</v>
      </c>
      <c r="X1371" s="38">
        <v>94</v>
      </c>
      <c r="Y1371" s="38">
        <v>406</v>
      </c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>
        <v>1</v>
      </c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  <c r="BA1371" s="3">
        <f>IF(Q1371&gt;0,RANK(Q1371,(N1371:P1371,Q1371:AE1371)),0)</f>
        <v>5</v>
      </c>
      <c r="BB1371" s="3">
        <f>IF(R1371&gt;0,RANK(R1371,(N1371:P1371,Q1371:AE1371)),0)</f>
        <v>3</v>
      </c>
      <c r="BC1371" s="3">
        <f>IF(S1371&gt;0,RANK(S1371,(N1371:P1371,Q1371:AE1371)),0)</f>
        <v>8</v>
      </c>
      <c r="BD1371" s="3">
        <f>IF(T1371&gt;0,RANK(T1371,(N1371:P1371,Q1371:AE1371)),0)</f>
        <v>11</v>
      </c>
      <c r="BE1371" s="2">
        <f t="shared" si="584"/>
        <v>3.0884670078643031E-3</v>
      </c>
      <c r="BF1371" s="2">
        <f t="shared" si="585"/>
        <v>2.3802375349983591E-2</v>
      </c>
      <c r="BG1371" s="2">
        <f t="shared" si="586"/>
        <v>1.0903894447508861E-3</v>
      </c>
      <c r="BH1371" s="2">
        <f t="shared" si="587"/>
        <v>9.4259919983801264E-5</v>
      </c>
      <c r="BJ1371" t="s">
        <v>414</v>
      </c>
      <c r="BK1371" t="s">
        <v>3046</v>
      </c>
      <c r="BN1371">
        <v>0</v>
      </c>
      <c r="BO1371" s="60">
        <v>26</v>
      </c>
      <c r="BP1371" s="62">
        <v>163</v>
      </c>
      <c r="BQ1371" s="66">
        <f t="shared" si="588"/>
        <v>26163</v>
      </c>
      <c r="BR1371" s="66">
        <f t="shared" si="566"/>
        <v>26163</v>
      </c>
      <c r="BS1371" s="3" t="s">
        <v>3083</v>
      </c>
      <c r="BX1371" s="73"/>
      <c r="BY1371" s="73"/>
      <c r="CB1371" s="95"/>
      <c r="CD1371" s="38">
        <f t="shared" si="589"/>
        <v>0</v>
      </c>
      <c r="CE1371" s="1">
        <v>859326</v>
      </c>
      <c r="CF1371" s="38">
        <v>2815</v>
      </c>
      <c r="CM1371" s="51"/>
    </row>
    <row r="1372" spans="1:95" ht="14" hidden="1" customHeight="1" outlineLevel="1" x14ac:dyDescent="0.2">
      <c r="A1372" t="s">
        <v>354</v>
      </c>
      <c r="B1372" t="s">
        <v>3046</v>
      </c>
      <c r="C1372" s="1">
        <f t="shared" si="579"/>
        <v>19499</v>
      </c>
      <c r="D1372" s="3">
        <f>IF(N1372&gt;0, RANK(N1372,(N1372:P1372,Q1372:AE1372)),0)</f>
        <v>2</v>
      </c>
      <c r="E1372" s="3">
        <f>IF(O1372&gt;0,RANK(O1372,(N1372:P1372,Q1372:AE1372)),0)</f>
        <v>1</v>
      </c>
      <c r="F1372" s="3">
        <f>IF(P1372&gt;0,RANK(P1372,(N1372:P1372,Q1372:AE1372)),0)</f>
        <v>3</v>
      </c>
      <c r="G1372" s="1">
        <f t="shared" si="577"/>
        <v>6744</v>
      </c>
      <c r="H1372" s="2">
        <f t="shared" si="578"/>
        <v>0.34586389045592081</v>
      </c>
      <c r="I1372" s="2"/>
      <c r="J1372" s="2">
        <f t="shared" si="580"/>
        <v>0.31919585619775376</v>
      </c>
      <c r="K1372" s="2">
        <f t="shared" si="581"/>
        <v>0.66505974665367451</v>
      </c>
      <c r="L1372" s="2">
        <f t="shared" si="582"/>
        <v>5.5900302579619471E-3</v>
      </c>
      <c r="M1372" s="2">
        <f t="shared" si="583"/>
        <v>1.0154366890609841E-2</v>
      </c>
      <c r="N1372" s="38">
        <v>6224</v>
      </c>
      <c r="O1372" s="38">
        <v>12968</v>
      </c>
      <c r="P1372" s="38">
        <v>109</v>
      </c>
      <c r="Q1372" s="38">
        <v>102</v>
      </c>
      <c r="R1372" s="38">
        <v>38</v>
      </c>
      <c r="S1372" s="38">
        <v>24</v>
      </c>
      <c r="T1372" s="38">
        <v>0</v>
      </c>
      <c r="U1372" s="38">
        <v>6</v>
      </c>
      <c r="V1372" s="38"/>
      <c r="W1372" s="38">
        <f>IF(Copyright!B$11=1,IF(CF1372&gt;0,CF1372-T1372-X1372-SUM(Z1372:AY1372),SUM(CN1372:CR1372)),SUM(CN1372:CR1372))</f>
        <v>23</v>
      </c>
      <c r="X1372" s="38">
        <v>0</v>
      </c>
      <c r="Y1372" s="38">
        <v>5</v>
      </c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>
        <v>0</v>
      </c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  <c r="BA1372" s="3">
        <f>IF(Q1372&gt;0,RANK(Q1372,(N1372:P1372,Q1372:AE1372)),0)</f>
        <v>4</v>
      </c>
      <c r="BB1372" s="3">
        <f>IF(R1372&gt;0,RANK(R1372,(N1372:P1372,Q1372:AE1372)),0)</f>
        <v>5</v>
      </c>
      <c r="BC1372" s="3">
        <f>IF(S1372&gt;0,RANK(S1372,(N1372:P1372,Q1372:AE1372)),0)</f>
        <v>6</v>
      </c>
      <c r="BD1372" s="3">
        <f>IF(T1372&gt;0,RANK(T1372,(N1372:P1372,Q1372:AE1372)),0)</f>
        <v>0</v>
      </c>
      <c r="BE1372" s="2">
        <f t="shared" si="584"/>
        <v>5.2310374891020054E-3</v>
      </c>
      <c r="BF1372" s="2">
        <f t="shared" si="585"/>
        <v>1.9488178880968255E-3</v>
      </c>
      <c r="BG1372" s="2">
        <f t="shared" si="586"/>
        <v>1.2308323503769424E-3</v>
      </c>
      <c r="BH1372" s="2">
        <f t="shared" si="587"/>
        <v>0</v>
      </c>
      <c r="BJ1372" t="s">
        <v>354</v>
      </c>
      <c r="BK1372" t="s">
        <v>3046</v>
      </c>
      <c r="BN1372">
        <v>0</v>
      </c>
      <c r="BO1372" s="60">
        <v>26</v>
      </c>
      <c r="BP1372" s="62">
        <v>165</v>
      </c>
      <c r="BQ1372" s="66">
        <f t="shared" si="588"/>
        <v>26165</v>
      </c>
      <c r="BR1372" s="66">
        <f t="shared" si="566"/>
        <v>26165</v>
      </c>
      <c r="BS1372" s="3" t="s">
        <v>3083</v>
      </c>
      <c r="BX1372" s="73"/>
      <c r="BY1372" s="73"/>
      <c r="CB1372" s="95"/>
      <c r="CD1372" s="38">
        <f t="shared" si="589"/>
        <v>1</v>
      </c>
      <c r="CE1372" s="1">
        <f>19475+23</f>
        <v>19498</v>
      </c>
      <c r="CF1372" s="38">
        <v>23</v>
      </c>
      <c r="CM1372" s="51"/>
    </row>
    <row r="1373" spans="1:95" ht="14" customHeight="1" collapsed="1" x14ac:dyDescent="0.2">
      <c r="A1373" t="s">
        <v>1079</v>
      </c>
      <c r="B1373" t="s">
        <v>534</v>
      </c>
      <c r="C1373" s="1">
        <f t="shared" si="579"/>
        <v>5674452</v>
      </c>
      <c r="D1373" s="3">
        <f>IF(N1373&gt;0, RANK(N1373,(N1373:P1373,Q1373:AE1373)),0)</f>
        <v>2</v>
      </c>
      <c r="E1373" s="3">
        <f>IF(O1373&gt;0,RANK(O1373,(N1373:P1373,Q1373:AE1373)),0)</f>
        <v>1</v>
      </c>
      <c r="F1373" s="3">
        <f>IF(P1373&gt;0,RANK(P1373,(N1373:P1373,Q1373:AE1373)),0)</f>
        <v>4</v>
      </c>
      <c r="G1373" s="1">
        <f t="shared" si="577"/>
        <v>80103</v>
      </c>
      <c r="H1373" s="2">
        <f t="shared" si="578"/>
        <v>1.4116429216424775E-2</v>
      </c>
      <c r="I1373" s="2"/>
      <c r="J1373" s="2">
        <f t="shared" si="580"/>
        <v>0.48225502656467972</v>
      </c>
      <c r="K1373" s="2">
        <f t="shared" si="581"/>
        <v>0.49637145578110448</v>
      </c>
      <c r="L1373" s="2">
        <f t="shared" si="582"/>
        <v>4.720279597043027E-3</v>
      </c>
      <c r="M1373" s="2">
        <f t="shared" si="583"/>
        <v>1.665323805717283E-2</v>
      </c>
      <c r="N1373" s="38">
        <v>2736533</v>
      </c>
      <c r="O1373" s="38">
        <v>2816636</v>
      </c>
      <c r="P1373" s="38">
        <v>26785</v>
      </c>
      <c r="Q1373" s="38">
        <v>22440</v>
      </c>
      <c r="R1373" s="38">
        <v>44607</v>
      </c>
      <c r="S1373" s="38">
        <v>6509</v>
      </c>
      <c r="T1373" s="38">
        <v>458</v>
      </c>
      <c r="U1373" s="38">
        <v>6664</v>
      </c>
      <c r="V1373" s="38"/>
      <c r="W1373" s="38">
        <f>SUM(W1290:W1372)</f>
        <v>10274</v>
      </c>
      <c r="X1373" s="38">
        <v>1212</v>
      </c>
      <c r="Y1373" s="38">
        <v>2330</v>
      </c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>
        <v>4</v>
      </c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  <c r="BA1373" s="3">
        <f>IF(Q1373&gt;0,RANK(Q1373,(N1373:P1373,Q1373:AE1373)),0)</f>
        <v>5</v>
      </c>
      <c r="BB1373" s="3">
        <f>IF(R1373&gt;0,RANK(R1373,(N1373:P1373,Q1373:AE1373)),0)</f>
        <v>3</v>
      </c>
      <c r="BC1373" s="3">
        <f>IF(S1373&gt;0,RANK(S1373,(N1373:P1373,Q1373:AE1373)),0)</f>
        <v>8</v>
      </c>
      <c r="BD1373" s="3">
        <f>IF(T1373&gt;0,RANK(T1373,(N1373:P1373,Q1373:AE1373)),0)</f>
        <v>11</v>
      </c>
      <c r="BE1373" s="2">
        <f t="shared" si="584"/>
        <v>3.954566890335842E-3</v>
      </c>
      <c r="BF1373" s="2">
        <f t="shared" si="585"/>
        <v>7.861023408075353E-3</v>
      </c>
      <c r="BG1373" s="2">
        <f t="shared" si="586"/>
        <v>1.1470711180568626E-3</v>
      </c>
      <c r="BH1373" s="2">
        <f t="shared" si="587"/>
        <v>8.0712639740366119E-5</v>
      </c>
      <c r="BJ1373" t="s">
        <v>1079</v>
      </c>
      <c r="BK1373" t="s">
        <v>534</v>
      </c>
      <c r="BN1373">
        <v>0</v>
      </c>
      <c r="BO1373" s="60">
        <v>26</v>
      </c>
      <c r="BP1373" s="62"/>
      <c r="BQ1373" s="60">
        <v>26</v>
      </c>
      <c r="BR1373" s="60">
        <f t="shared" si="566"/>
        <v>26</v>
      </c>
      <c r="BS1373" s="3" t="s">
        <v>693</v>
      </c>
      <c r="CD1373" s="38">
        <f t="shared" si="589"/>
        <v>163</v>
      </c>
      <c r="CE1373" s="38">
        <f>SUM(CE1290:CE1372)</f>
        <v>5674289</v>
      </c>
      <c r="CF1373" s="38">
        <f>SUM(CF1290:CF1372)</f>
        <v>11933</v>
      </c>
      <c r="CI1373" s="38">
        <f>SUM(CJ1373:CS1373)</f>
        <v>0</v>
      </c>
    </row>
    <row r="1374" spans="1:95" ht="14" customHeight="1" x14ac:dyDescent="0.2">
      <c r="C1374" s="1"/>
      <c r="E1374" s="3"/>
      <c r="F1374" s="3"/>
      <c r="I1374" s="2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  <c r="BA1374" s="3"/>
      <c r="BB1374" s="3"/>
      <c r="BC1374" s="3"/>
      <c r="BD1374" s="3"/>
      <c r="BO1374" s="60"/>
      <c r="BP1374" s="62"/>
      <c r="BQ1374" s="66"/>
      <c r="BR1374" s="66"/>
      <c r="CG1374" s="1"/>
      <c r="CH1374" s="1"/>
      <c r="CI1374" s="1"/>
      <c r="CJ1374" s="1"/>
    </row>
    <row r="1375" spans="1:95" ht="14" hidden="1" customHeight="1" outlineLevel="1" x14ac:dyDescent="0.2">
      <c r="A1375" t="s">
        <v>1126</v>
      </c>
      <c r="B1375" t="s">
        <v>2673</v>
      </c>
      <c r="C1375" s="1">
        <f t="shared" ref="C1375:C1406" si="590">SUM(N1375:AY1375)</f>
        <v>10446</v>
      </c>
      <c r="D1375" s="3">
        <f>IF(N1375&gt;0, RANK(N1375,(N1375:P1375,Q1375:AE1375)),0)</f>
        <v>2</v>
      </c>
      <c r="E1375" s="3">
        <f>IF(O1375&gt;0,RANK(O1375,(N1375:P1375,Q1375:AE1375)),0)</f>
        <v>1</v>
      </c>
      <c r="F1375" s="3">
        <f>IF(P1375&gt;0,RANK(P1375,(N1375:P1375,Q1375:AE1375)),0)</f>
        <v>3</v>
      </c>
      <c r="G1375" s="1">
        <f t="shared" si="577"/>
        <v>3217</v>
      </c>
      <c r="H1375" s="2">
        <f t="shared" si="578"/>
        <v>0.30796477120428872</v>
      </c>
      <c r="I1375" s="2"/>
      <c r="J1375" s="2">
        <f t="shared" ref="J1375:J1406" si="591">IF($C1375=0,"-",N1375/$C1375)</f>
        <v>0.33735401110472907</v>
      </c>
      <c r="K1375" s="2">
        <f t="shared" ref="K1375:K1406" si="592">IF($C1375=0,"-",O1375/$C1375)</f>
        <v>0.64531878230901785</v>
      </c>
      <c r="L1375" s="2">
        <f t="shared" ref="L1375:L1406" si="593">IF($C1375=0,"-",P1375/$C1375)</f>
        <v>7.8498946965345588E-3</v>
      </c>
      <c r="M1375" s="2">
        <f t="shared" ref="M1375:M1406" si="594">IF(C1375=0,"-",(1-J1375-K1375-L1375))</f>
        <v>9.4773118897185267E-3</v>
      </c>
      <c r="N1375" s="38">
        <v>3524</v>
      </c>
      <c r="O1375" s="38">
        <v>6741</v>
      </c>
      <c r="P1375" s="38">
        <v>82</v>
      </c>
      <c r="Q1375" s="38">
        <v>31</v>
      </c>
      <c r="R1375" s="38">
        <v>25</v>
      </c>
      <c r="S1375" s="38"/>
      <c r="T1375" s="38">
        <v>0</v>
      </c>
      <c r="U1375" s="38">
        <v>1</v>
      </c>
      <c r="V1375" s="38">
        <v>0</v>
      </c>
      <c r="W1375" s="38">
        <v>27</v>
      </c>
      <c r="X1375" s="38"/>
      <c r="Y1375" s="38"/>
      <c r="Z1375" s="38">
        <v>15</v>
      </c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  <c r="BA1375" s="3">
        <f>IF(Q1375&gt;0,RANK(Q1375,(N1375:P1375,Q1375:AE1375)),0)</f>
        <v>4</v>
      </c>
      <c r="BB1375" s="3">
        <f>IF(R1375&gt;0,RANK(R1375,(N1375:P1375,Q1375:AE1375)),0)</f>
        <v>6</v>
      </c>
      <c r="BC1375" s="3">
        <f>IF(S1375&gt;0,RANK(S1375,(N1375:P1375,Q1375:AE1375)),0)</f>
        <v>0</v>
      </c>
      <c r="BD1375" s="3">
        <f>IF(T1375&gt;0,RANK(T1375,(N1375:P1375,Q1375:AE1375)),0)</f>
        <v>0</v>
      </c>
      <c r="BE1375" s="2">
        <f t="shared" ref="BE1375:BE1406" si="595">IF($C1375=0,"-",Q1375/$C1375)</f>
        <v>2.9676431169825771E-3</v>
      </c>
      <c r="BF1375" s="2">
        <f t="shared" ref="BF1375:BF1406" si="596">IF($C1375=0,"-",R1375/$C1375)</f>
        <v>2.3932605782117557E-3</v>
      </c>
      <c r="BG1375" s="2">
        <f t="shared" ref="BG1375:BG1406" si="597">IF($C1375=0,"-",S1375/$C1375)</f>
        <v>0</v>
      </c>
      <c r="BH1375" s="2">
        <f t="shared" ref="BH1375:BH1406" si="598">IF($C1375=0,"-",T1375/$C1375)</f>
        <v>0</v>
      </c>
      <c r="BJ1375" t="s">
        <v>1126</v>
      </c>
      <c r="BK1375" t="s">
        <v>2673</v>
      </c>
      <c r="BL1375">
        <v>8</v>
      </c>
      <c r="BN1375">
        <v>0</v>
      </c>
      <c r="BO1375" s="60">
        <v>27</v>
      </c>
      <c r="BP1375" s="62">
        <v>1</v>
      </c>
      <c r="BQ1375" s="66">
        <f t="shared" ref="BQ1375:BQ1406" si="599">1000*BO1375+BP1375</f>
        <v>27001</v>
      </c>
      <c r="BR1375" s="66">
        <f t="shared" si="566"/>
        <v>27001</v>
      </c>
      <c r="BS1375" s="3" t="s">
        <v>3083</v>
      </c>
    </row>
    <row r="1376" spans="1:95" ht="14" hidden="1" customHeight="1" outlineLevel="1" x14ac:dyDescent="0.2">
      <c r="A1376" t="s">
        <v>211</v>
      </c>
      <c r="B1376" t="s">
        <v>2673</v>
      </c>
      <c r="C1376" s="1">
        <f t="shared" si="590"/>
        <v>210481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>IF(P1376&gt;0,RANK(P1376,(N1376:P1376,Q1376:AE1376)),0)</f>
        <v>4</v>
      </c>
      <c r="G1376" s="1">
        <f t="shared" si="577"/>
        <v>9307</v>
      </c>
      <c r="H1376" s="2">
        <f t="shared" si="578"/>
        <v>4.4217767874534991E-2</v>
      </c>
      <c r="I1376" s="2"/>
      <c r="J1376" s="2">
        <f t="shared" si="591"/>
        <v>0.4640181299024615</v>
      </c>
      <c r="K1376" s="2">
        <f t="shared" si="592"/>
        <v>0.50823589777699651</v>
      </c>
      <c r="L1376" s="2">
        <f t="shared" si="593"/>
        <v>7.5588770482846431E-3</v>
      </c>
      <c r="M1376" s="2">
        <f t="shared" si="594"/>
        <v>2.0187095272257347E-2</v>
      </c>
      <c r="N1376" s="38">
        <v>97667</v>
      </c>
      <c r="O1376" s="38">
        <v>106974</v>
      </c>
      <c r="P1376" s="38">
        <v>1591</v>
      </c>
      <c r="Q1376" s="38">
        <v>1137</v>
      </c>
      <c r="R1376" s="38">
        <v>1725</v>
      </c>
      <c r="S1376" s="38"/>
      <c r="T1376" s="38">
        <v>145</v>
      </c>
      <c r="U1376" s="38">
        <v>191</v>
      </c>
      <c r="V1376" s="38">
        <v>22</v>
      </c>
      <c r="W1376" s="38">
        <v>825</v>
      </c>
      <c r="X1376" s="38"/>
      <c r="Y1376" s="38"/>
      <c r="Z1376" s="38">
        <v>204</v>
      </c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  <c r="BA1376" s="3">
        <f>IF(Q1376&gt;0,RANK(Q1376,(N1376:P1376,Q1376:AE1376)),0)</f>
        <v>5</v>
      </c>
      <c r="BB1376" s="3">
        <f>IF(R1376&gt;0,RANK(R1376,(N1376:P1376,Q1376:AE1376)),0)</f>
        <v>3</v>
      </c>
      <c r="BC1376" s="3">
        <f>IF(S1376&gt;0,RANK(S1376,(N1376:P1376,Q1376:AE1376)),0)</f>
        <v>0</v>
      </c>
      <c r="BD1376" s="3">
        <f>IF(T1376&gt;0,RANK(T1376,(N1376:P1376,Q1376:AE1376)),0)</f>
        <v>9</v>
      </c>
      <c r="BE1376" s="2">
        <f t="shared" si="595"/>
        <v>5.4019127617219607E-3</v>
      </c>
      <c r="BF1376" s="2">
        <f t="shared" si="596"/>
        <v>8.1955140844066684E-3</v>
      </c>
      <c r="BG1376" s="2">
        <f t="shared" si="597"/>
        <v>0</v>
      </c>
      <c r="BH1376" s="2">
        <f t="shared" si="598"/>
        <v>6.8889828535592288E-4</v>
      </c>
      <c r="BJ1376" t="s">
        <v>211</v>
      </c>
      <c r="BK1376" t="s">
        <v>2673</v>
      </c>
      <c r="BN1376">
        <v>0</v>
      </c>
      <c r="BO1376" s="60">
        <v>27</v>
      </c>
      <c r="BP1376" s="62">
        <v>3</v>
      </c>
      <c r="BQ1376" s="66">
        <f t="shared" si="599"/>
        <v>27003</v>
      </c>
      <c r="BR1376" s="66">
        <f t="shared" si="566"/>
        <v>27003</v>
      </c>
      <c r="BS1376" s="3" t="s">
        <v>3083</v>
      </c>
    </row>
    <row r="1377" spans="1:71" ht="14" hidden="1" customHeight="1" outlineLevel="1" x14ac:dyDescent="0.2">
      <c r="A1377" t="s">
        <v>246</v>
      </c>
      <c r="B1377" t="s">
        <v>2673</v>
      </c>
      <c r="C1377" s="1">
        <f t="shared" si="590"/>
        <v>19739</v>
      </c>
      <c r="D1377" s="3">
        <f>IF(N1377&gt;0, RANK(N1377,(N1377:P1377,Q1377:AE1377)),0)</f>
        <v>2</v>
      </c>
      <c r="E1377" s="3">
        <f>IF(O1377&gt;0,RANK(O1377,(N1377:P1377,Q1377:AE1377)),0)</f>
        <v>1</v>
      </c>
      <c r="F1377" s="3">
        <f>IF(P1377&gt;0,RANK(P1377,(N1377:P1377,Q1377:AE1377)),0)</f>
        <v>3</v>
      </c>
      <c r="G1377" s="1">
        <f t="shared" si="577"/>
        <v>6526</v>
      </c>
      <c r="H1377" s="2">
        <f t="shared" si="578"/>
        <v>0.33061451947920362</v>
      </c>
      <c r="I1377" s="2"/>
      <c r="J1377" s="2">
        <f t="shared" si="591"/>
        <v>0.32600435685698365</v>
      </c>
      <c r="K1377" s="2">
        <f t="shared" si="592"/>
        <v>0.65661887633618721</v>
      </c>
      <c r="L1377" s="2">
        <f t="shared" si="593"/>
        <v>9.2203252444399419E-3</v>
      </c>
      <c r="M1377" s="2">
        <f t="shared" si="594"/>
        <v>8.1564415623891495E-3</v>
      </c>
      <c r="N1377" s="38">
        <v>6435</v>
      </c>
      <c r="O1377" s="38">
        <v>12961</v>
      </c>
      <c r="P1377" s="38">
        <v>182</v>
      </c>
      <c r="Q1377" s="38">
        <v>58</v>
      </c>
      <c r="R1377" s="38">
        <v>31</v>
      </c>
      <c r="S1377" s="38"/>
      <c r="T1377" s="38">
        <v>1</v>
      </c>
      <c r="U1377" s="38">
        <v>8</v>
      </c>
      <c r="V1377" s="38">
        <v>2</v>
      </c>
      <c r="W1377" s="38">
        <v>43</v>
      </c>
      <c r="X1377" s="38"/>
      <c r="Y1377" s="38"/>
      <c r="Z1377" s="38">
        <v>18</v>
      </c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  <c r="BA1377" s="3">
        <f>IF(Q1377&gt;0,RANK(Q1377,(N1377:P1377,Q1377:AE1377)),0)</f>
        <v>4</v>
      </c>
      <c r="BB1377" s="3">
        <f>IF(R1377&gt;0,RANK(R1377,(N1377:P1377,Q1377:AE1377)),0)</f>
        <v>6</v>
      </c>
      <c r="BC1377" s="3">
        <f>IF(S1377&gt;0,RANK(S1377,(N1377:P1377,Q1377:AE1377)),0)</f>
        <v>0</v>
      </c>
      <c r="BD1377" s="3">
        <f>IF(T1377&gt;0,RANK(T1377,(N1377:P1377,Q1377:AE1377)),0)</f>
        <v>10</v>
      </c>
      <c r="BE1377" s="2">
        <f t="shared" si="595"/>
        <v>2.9383454075687723E-3</v>
      </c>
      <c r="BF1377" s="2">
        <f t="shared" si="596"/>
        <v>1.5704949592177922E-3</v>
      </c>
      <c r="BG1377" s="2">
        <f t="shared" si="597"/>
        <v>0</v>
      </c>
      <c r="BH1377" s="2">
        <f t="shared" si="598"/>
        <v>5.0661127716702972E-5</v>
      </c>
      <c r="BJ1377" t="s">
        <v>246</v>
      </c>
      <c r="BK1377" t="s">
        <v>2673</v>
      </c>
      <c r="BN1377">
        <v>0</v>
      </c>
      <c r="BO1377" s="60">
        <v>27</v>
      </c>
      <c r="BP1377" s="62">
        <v>5</v>
      </c>
      <c r="BQ1377" s="66">
        <f t="shared" si="599"/>
        <v>27005</v>
      </c>
      <c r="BR1377" s="66">
        <f t="shared" si="566"/>
        <v>27005</v>
      </c>
      <c r="BS1377" s="3" t="s">
        <v>3083</v>
      </c>
    </row>
    <row r="1378" spans="1:71" ht="14" hidden="1" customHeight="1" outlineLevel="1" x14ac:dyDescent="0.2">
      <c r="A1378" t="s">
        <v>1688</v>
      </c>
      <c r="B1378" t="s">
        <v>2673</v>
      </c>
      <c r="C1378" s="1">
        <f t="shared" si="590"/>
        <v>24874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>IF(P1378&gt;0,RANK(P1378,(N1378:P1378,Q1378:AE1378)),0)</f>
        <v>3</v>
      </c>
      <c r="G1378" s="1">
        <f t="shared" si="577"/>
        <v>1405</v>
      </c>
      <c r="H1378" s="2">
        <f t="shared" si="578"/>
        <v>5.6484682801318645E-2</v>
      </c>
      <c r="I1378" s="2"/>
      <c r="J1378" s="2">
        <f t="shared" si="591"/>
        <v>0.46204872557690763</v>
      </c>
      <c r="K1378" s="2">
        <f t="shared" si="592"/>
        <v>0.51853340837822626</v>
      </c>
      <c r="L1378" s="2">
        <f t="shared" si="593"/>
        <v>7.7189032724933665E-3</v>
      </c>
      <c r="M1378" s="2">
        <f t="shared" si="594"/>
        <v>1.1698962772372694E-2</v>
      </c>
      <c r="N1378" s="38">
        <v>11493</v>
      </c>
      <c r="O1378" s="38">
        <v>12898</v>
      </c>
      <c r="P1378" s="38">
        <v>192</v>
      </c>
      <c r="Q1378" s="38">
        <v>97</v>
      </c>
      <c r="R1378" s="38">
        <v>62</v>
      </c>
      <c r="S1378" s="38"/>
      <c r="T1378" s="38">
        <v>13</v>
      </c>
      <c r="U1378" s="38">
        <v>19</v>
      </c>
      <c r="V1378" s="38">
        <v>5</v>
      </c>
      <c r="W1378" s="38">
        <v>67</v>
      </c>
      <c r="X1378" s="38"/>
      <c r="Y1378" s="38"/>
      <c r="Z1378" s="38">
        <v>28</v>
      </c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  <c r="BA1378" s="3">
        <f>IF(Q1378&gt;0,RANK(Q1378,(N1378:P1378,Q1378:AE1378)),0)</f>
        <v>4</v>
      </c>
      <c r="BB1378" s="3">
        <f>IF(R1378&gt;0,RANK(R1378,(N1378:P1378,Q1378:AE1378)),0)</f>
        <v>6</v>
      </c>
      <c r="BC1378" s="3">
        <f>IF(S1378&gt;0,RANK(S1378,(N1378:P1378,Q1378:AE1378)),0)</f>
        <v>0</v>
      </c>
      <c r="BD1378" s="3">
        <f>IF(T1378&gt;0,RANK(T1378,(N1378:P1378,Q1378:AE1378)),0)</f>
        <v>9</v>
      </c>
      <c r="BE1378" s="2">
        <f t="shared" si="595"/>
        <v>3.8996542574575863E-3</v>
      </c>
      <c r="BF1378" s="2">
        <f t="shared" si="596"/>
        <v>2.492562515075983E-3</v>
      </c>
      <c r="BG1378" s="2">
        <f t="shared" si="597"/>
        <v>0</v>
      </c>
      <c r="BH1378" s="2">
        <f t="shared" si="598"/>
        <v>5.2263407574173841E-4</v>
      </c>
      <c r="BJ1378" t="s">
        <v>1688</v>
      </c>
      <c r="BK1378" t="s">
        <v>2673</v>
      </c>
      <c r="BL1378">
        <v>8</v>
      </c>
      <c r="BN1378">
        <v>0</v>
      </c>
      <c r="BO1378" s="60">
        <v>27</v>
      </c>
      <c r="BP1378" s="62">
        <v>7</v>
      </c>
      <c r="BQ1378" s="66">
        <f t="shared" si="599"/>
        <v>27007</v>
      </c>
      <c r="BR1378" s="66">
        <f t="shared" si="566"/>
        <v>27007</v>
      </c>
      <c r="BS1378" s="3" t="s">
        <v>3083</v>
      </c>
    </row>
    <row r="1379" spans="1:71" ht="14" hidden="1" customHeight="1" outlineLevel="1" x14ac:dyDescent="0.2">
      <c r="A1379" t="s">
        <v>1077</v>
      </c>
      <c r="B1379" t="s">
        <v>2673</v>
      </c>
      <c r="C1379" s="1">
        <f t="shared" si="590"/>
        <v>22824</v>
      </c>
      <c r="D1379" s="3">
        <f>IF(N1379&gt;0, RANK(N1379,(N1379:P1379,Q1379:AE1379)),0)</f>
        <v>2</v>
      </c>
      <c r="E1379" s="3">
        <f>IF(O1379&gt;0,RANK(O1379,(N1379:P1379,Q1379:AE1379)),0)</f>
        <v>1</v>
      </c>
      <c r="F1379" s="3">
        <f>IF(P1379&gt;0,RANK(P1379,(N1379:P1379,Q1379:AE1379)),0)</f>
        <v>3</v>
      </c>
      <c r="G1379" s="1">
        <f t="shared" si="577"/>
        <v>8176</v>
      </c>
      <c r="H1379" s="2">
        <f t="shared" si="578"/>
        <v>0.35821941815632669</v>
      </c>
      <c r="I1379" s="2"/>
      <c r="J1379" s="2">
        <f t="shared" si="591"/>
        <v>0.31037504381352959</v>
      </c>
      <c r="K1379" s="2">
        <f t="shared" si="592"/>
        <v>0.66859446196985628</v>
      </c>
      <c r="L1379" s="2">
        <f t="shared" si="593"/>
        <v>8.5436382754994749E-3</v>
      </c>
      <c r="M1379" s="2">
        <f t="shared" si="594"/>
        <v>1.2486855941114707E-2</v>
      </c>
      <c r="N1379" s="38">
        <v>7084</v>
      </c>
      <c r="O1379" s="38">
        <v>15260</v>
      </c>
      <c r="P1379" s="38">
        <v>195</v>
      </c>
      <c r="Q1379" s="38">
        <v>118</v>
      </c>
      <c r="R1379" s="38">
        <v>75</v>
      </c>
      <c r="S1379" s="38"/>
      <c r="T1379" s="38">
        <v>14</v>
      </c>
      <c r="U1379" s="38">
        <v>4</v>
      </c>
      <c r="V1379" s="38">
        <v>3</v>
      </c>
      <c r="W1379" s="38">
        <v>61</v>
      </c>
      <c r="X1379" s="38"/>
      <c r="Y1379" s="38"/>
      <c r="Z1379" s="38">
        <v>10</v>
      </c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  <c r="BA1379" s="3">
        <f>IF(Q1379&gt;0,RANK(Q1379,(N1379:P1379,Q1379:AE1379)),0)</f>
        <v>4</v>
      </c>
      <c r="BB1379" s="3">
        <f>IF(R1379&gt;0,RANK(R1379,(N1379:P1379,Q1379:AE1379)),0)</f>
        <v>5</v>
      </c>
      <c r="BC1379" s="3">
        <f>IF(S1379&gt;0,RANK(S1379,(N1379:P1379,Q1379:AE1379)),0)</f>
        <v>0</v>
      </c>
      <c r="BD1379" s="3">
        <f>IF(T1379&gt;0,RANK(T1379,(N1379:P1379,Q1379:AE1379)),0)</f>
        <v>7</v>
      </c>
      <c r="BE1379" s="2">
        <f t="shared" si="595"/>
        <v>5.1699964949176308E-3</v>
      </c>
      <c r="BF1379" s="2">
        <f t="shared" si="596"/>
        <v>3.2860147213459516E-3</v>
      </c>
      <c r="BG1379" s="2">
        <f t="shared" si="597"/>
        <v>0</v>
      </c>
      <c r="BH1379" s="2">
        <f t="shared" si="598"/>
        <v>6.1338941465124432E-4</v>
      </c>
      <c r="BJ1379" t="s">
        <v>1077</v>
      </c>
      <c r="BK1379" t="s">
        <v>2673</v>
      </c>
      <c r="BL1379">
        <v>6</v>
      </c>
      <c r="BN1379">
        <v>0</v>
      </c>
      <c r="BO1379" s="60">
        <v>27</v>
      </c>
      <c r="BP1379" s="62">
        <v>9</v>
      </c>
      <c r="BQ1379" s="66">
        <f t="shared" si="599"/>
        <v>27009</v>
      </c>
      <c r="BR1379" s="66">
        <f t="shared" ref="BR1379:BR1442" si="600">BQ1379</f>
        <v>27009</v>
      </c>
      <c r="BS1379" s="3" t="s">
        <v>3083</v>
      </c>
    </row>
    <row r="1380" spans="1:71" ht="14" hidden="1" customHeight="1" outlineLevel="1" x14ac:dyDescent="0.2">
      <c r="A1380" t="s">
        <v>1571</v>
      </c>
      <c r="B1380" t="s">
        <v>2673</v>
      </c>
      <c r="C1380" s="1">
        <f t="shared" si="590"/>
        <v>2824</v>
      </c>
      <c r="D1380" s="3">
        <f>IF(N1380&gt;0, RANK(N1380,(N1380:P1380,Q1380:AE1380)),0)</f>
        <v>2</v>
      </c>
      <c r="E1380" s="3">
        <f>IF(O1380&gt;0,RANK(O1380,(N1380:P1380,Q1380:AE1380)),0)</f>
        <v>1</v>
      </c>
      <c r="F1380" s="3">
        <f>IF(P1380&gt;0,RANK(P1380,(N1380:P1380,Q1380:AE1380)),0)</f>
        <v>3</v>
      </c>
      <c r="G1380" s="1">
        <f t="shared" si="577"/>
        <v>832</v>
      </c>
      <c r="H1380" s="2">
        <f t="shared" si="578"/>
        <v>0.29461756373937675</v>
      </c>
      <c r="I1380" s="2"/>
      <c r="J1380" s="2">
        <f t="shared" si="591"/>
        <v>0.34135977337110479</v>
      </c>
      <c r="K1380" s="2">
        <f t="shared" si="592"/>
        <v>0.63597733711048154</v>
      </c>
      <c r="L1380" s="2">
        <f t="shared" si="593"/>
        <v>1.5580736543909348E-2</v>
      </c>
      <c r="M1380" s="2">
        <f t="shared" si="594"/>
        <v>7.0821529745043171E-3</v>
      </c>
      <c r="N1380" s="38">
        <v>964</v>
      </c>
      <c r="O1380" s="38">
        <v>1796</v>
      </c>
      <c r="P1380" s="38">
        <v>44</v>
      </c>
      <c r="Q1380" s="38">
        <v>6</v>
      </c>
      <c r="R1380" s="38">
        <v>3</v>
      </c>
      <c r="S1380" s="38"/>
      <c r="T1380" s="38">
        <v>0</v>
      </c>
      <c r="U1380" s="38">
        <v>0</v>
      </c>
      <c r="V1380" s="38">
        <v>0</v>
      </c>
      <c r="W1380" s="38">
        <v>8</v>
      </c>
      <c r="X1380" s="38"/>
      <c r="Y1380" s="38"/>
      <c r="Z1380" s="38">
        <v>3</v>
      </c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  <c r="BA1380" s="3">
        <f>IF(Q1380&gt;0,RANK(Q1380,(N1380:P1380,Q1380:AE1380)),0)</f>
        <v>5</v>
      </c>
      <c r="BB1380" s="3">
        <f>IF(R1380&gt;0,RANK(R1380,(N1380:P1380,Q1380:AE1380)),0)</f>
        <v>6</v>
      </c>
      <c r="BC1380" s="3">
        <f>IF(S1380&gt;0,RANK(S1380,(N1380:P1380,Q1380:AE1380)),0)</f>
        <v>0</v>
      </c>
      <c r="BD1380" s="3">
        <f>IF(T1380&gt;0,RANK(T1380,(N1380:P1380,Q1380:AE1380)),0)</f>
        <v>0</v>
      </c>
      <c r="BE1380" s="2">
        <f t="shared" si="595"/>
        <v>2.124645892351275E-3</v>
      </c>
      <c r="BF1380" s="2">
        <f t="shared" si="596"/>
        <v>1.0623229461756375E-3</v>
      </c>
      <c r="BG1380" s="2">
        <f t="shared" si="597"/>
        <v>0</v>
      </c>
      <c r="BH1380" s="2">
        <f t="shared" si="598"/>
        <v>0</v>
      </c>
      <c r="BJ1380" t="s">
        <v>1571</v>
      </c>
      <c r="BK1380" t="s">
        <v>2673</v>
      </c>
      <c r="BL1380">
        <v>7</v>
      </c>
      <c r="BN1380">
        <v>0</v>
      </c>
      <c r="BO1380" s="60">
        <v>27</v>
      </c>
      <c r="BP1380" s="62">
        <v>11</v>
      </c>
      <c r="BQ1380" s="66">
        <f t="shared" si="599"/>
        <v>27011</v>
      </c>
      <c r="BR1380" s="66">
        <f t="shared" si="600"/>
        <v>27011</v>
      </c>
      <c r="BS1380" s="3" t="s">
        <v>3083</v>
      </c>
    </row>
    <row r="1381" spans="1:71" ht="14" hidden="1" customHeight="1" outlineLevel="1" x14ac:dyDescent="0.2">
      <c r="A1381" t="s">
        <v>3072</v>
      </c>
      <c r="B1381" t="s">
        <v>2673</v>
      </c>
      <c r="C1381" s="1">
        <f t="shared" si="590"/>
        <v>36442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>IF(P1381&gt;0,RANK(P1381,(N1381:P1381,Q1381:AE1381)),0)</f>
        <v>3</v>
      </c>
      <c r="G1381" s="1">
        <f t="shared" si="577"/>
        <v>443</v>
      </c>
      <c r="H1381" s="2">
        <f t="shared" si="578"/>
        <v>1.2156303166675814E-2</v>
      </c>
      <c r="I1381" s="2"/>
      <c r="J1381" s="2">
        <f t="shared" si="591"/>
        <v>0.48180670654739038</v>
      </c>
      <c r="K1381" s="2">
        <f t="shared" si="592"/>
        <v>0.4939630097140662</v>
      </c>
      <c r="L1381" s="2">
        <f t="shared" si="593"/>
        <v>9.6317435925580373E-3</v>
      </c>
      <c r="M1381" s="2">
        <f t="shared" si="594"/>
        <v>1.459854014598543E-2</v>
      </c>
      <c r="N1381" s="38">
        <v>17558</v>
      </c>
      <c r="O1381" s="38">
        <v>18001</v>
      </c>
      <c r="P1381" s="38">
        <v>351</v>
      </c>
      <c r="Q1381" s="38">
        <v>160</v>
      </c>
      <c r="R1381" s="38">
        <v>140</v>
      </c>
      <c r="S1381" s="38"/>
      <c r="T1381" s="38">
        <v>40</v>
      </c>
      <c r="U1381" s="38">
        <v>24</v>
      </c>
      <c r="V1381" s="38">
        <v>8</v>
      </c>
      <c r="W1381" s="38">
        <v>116</v>
      </c>
      <c r="X1381" s="38"/>
      <c r="Y1381" s="38"/>
      <c r="Z1381" s="38">
        <v>44</v>
      </c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  <c r="BA1381" s="3">
        <f>IF(Q1381&gt;0,RANK(Q1381,(N1381:P1381,Q1381:AE1381)),0)</f>
        <v>4</v>
      </c>
      <c r="BB1381" s="3">
        <f>IF(R1381&gt;0,RANK(R1381,(N1381:P1381,Q1381:AE1381)),0)</f>
        <v>5</v>
      </c>
      <c r="BC1381" s="3">
        <f>IF(S1381&gt;0,RANK(S1381,(N1381:P1381,Q1381:AE1381)),0)</f>
        <v>0</v>
      </c>
      <c r="BD1381" s="3">
        <f>IF(T1381&gt;0,RANK(T1381,(N1381:P1381,Q1381:AE1381)),0)</f>
        <v>8</v>
      </c>
      <c r="BE1381" s="2">
        <f t="shared" si="595"/>
        <v>4.3905383897700455E-3</v>
      </c>
      <c r="BF1381" s="2">
        <f t="shared" si="596"/>
        <v>3.8417210910487898E-3</v>
      </c>
      <c r="BG1381" s="2">
        <f t="shared" si="597"/>
        <v>0</v>
      </c>
      <c r="BH1381" s="2">
        <f t="shared" si="598"/>
        <v>1.0976345974425114E-3</v>
      </c>
      <c r="BJ1381" t="s">
        <v>3072</v>
      </c>
      <c r="BK1381" t="s">
        <v>2673</v>
      </c>
      <c r="BL1381">
        <v>1</v>
      </c>
      <c r="BN1381">
        <v>0</v>
      </c>
      <c r="BO1381" s="60">
        <v>27</v>
      </c>
      <c r="BP1381" s="62">
        <v>13</v>
      </c>
      <c r="BQ1381" s="66">
        <f t="shared" si="599"/>
        <v>27013</v>
      </c>
      <c r="BR1381" s="66">
        <f t="shared" si="600"/>
        <v>27013</v>
      </c>
      <c r="BS1381" s="3" t="s">
        <v>3083</v>
      </c>
    </row>
    <row r="1382" spans="1:71" ht="14" hidden="1" customHeight="1" outlineLevel="1" x14ac:dyDescent="0.2">
      <c r="A1382" t="s">
        <v>567</v>
      </c>
      <c r="B1382" t="s">
        <v>2673</v>
      </c>
      <c r="C1382" s="1">
        <f t="shared" si="590"/>
        <v>14598</v>
      </c>
      <c r="D1382" s="3">
        <f>IF(N1382&gt;0, RANK(N1382,(N1382:P1382,Q1382:AE1382)),0)</f>
        <v>2</v>
      </c>
      <c r="E1382" s="3">
        <f>IF(O1382&gt;0,RANK(O1382,(N1382:P1382,Q1382:AE1382)),0)</f>
        <v>1</v>
      </c>
      <c r="F1382" s="3">
        <f>IF(P1382&gt;0,RANK(P1382,(N1382:P1382,Q1382:AE1382)),0)</f>
        <v>3</v>
      </c>
      <c r="G1382" s="1">
        <f t="shared" si="577"/>
        <v>5116</v>
      </c>
      <c r="H1382" s="2">
        <f t="shared" si="578"/>
        <v>0.35045896698177831</v>
      </c>
      <c r="I1382" s="2"/>
      <c r="J1382" s="2">
        <f t="shared" si="591"/>
        <v>0.31346759830113713</v>
      </c>
      <c r="K1382" s="2">
        <f t="shared" si="592"/>
        <v>0.66392656528291549</v>
      </c>
      <c r="L1382" s="2">
        <f t="shared" si="593"/>
        <v>8.9738320317851762E-3</v>
      </c>
      <c r="M1382" s="2">
        <f t="shared" si="594"/>
        <v>1.3632004384162202E-2</v>
      </c>
      <c r="N1382" s="38">
        <v>4576</v>
      </c>
      <c r="O1382" s="38">
        <v>9692</v>
      </c>
      <c r="P1382" s="38">
        <v>131</v>
      </c>
      <c r="Q1382" s="38">
        <v>67</v>
      </c>
      <c r="R1382" s="38">
        <v>27</v>
      </c>
      <c r="S1382" s="38"/>
      <c r="T1382" s="38">
        <v>5</v>
      </c>
      <c r="U1382" s="38">
        <v>7</v>
      </c>
      <c r="V1382" s="38">
        <v>0</v>
      </c>
      <c r="W1382" s="38">
        <v>72</v>
      </c>
      <c r="X1382" s="38"/>
      <c r="Y1382" s="38"/>
      <c r="Z1382" s="38">
        <v>21</v>
      </c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  <c r="BA1382" s="3">
        <f>IF(Q1382&gt;0,RANK(Q1382,(N1382:P1382,Q1382:AE1382)),0)</f>
        <v>5</v>
      </c>
      <c r="BB1382" s="3">
        <f>IF(R1382&gt;0,RANK(R1382,(N1382:P1382,Q1382:AE1382)),0)</f>
        <v>6</v>
      </c>
      <c r="BC1382" s="3">
        <f>IF(S1382&gt;0,RANK(S1382,(N1382:P1382,Q1382:AE1382)),0)</f>
        <v>0</v>
      </c>
      <c r="BD1382" s="3">
        <f>IF(T1382&gt;0,RANK(T1382,(N1382:P1382,Q1382:AE1382)),0)</f>
        <v>9</v>
      </c>
      <c r="BE1382" s="2">
        <f t="shared" si="595"/>
        <v>4.589669817783258E-3</v>
      </c>
      <c r="BF1382" s="2">
        <f t="shared" si="596"/>
        <v>1.8495684340320592E-3</v>
      </c>
      <c r="BG1382" s="2">
        <f t="shared" si="597"/>
        <v>0</v>
      </c>
      <c r="BH1382" s="2">
        <f t="shared" si="598"/>
        <v>3.4251267296889985E-4</v>
      </c>
      <c r="BJ1382" t="s">
        <v>567</v>
      </c>
      <c r="BK1382" t="s">
        <v>2673</v>
      </c>
      <c r="BN1382">
        <v>0</v>
      </c>
      <c r="BO1382" s="60">
        <v>27</v>
      </c>
      <c r="BP1382" s="62">
        <v>15</v>
      </c>
      <c r="BQ1382" s="66">
        <f t="shared" si="599"/>
        <v>27015</v>
      </c>
      <c r="BR1382" s="66">
        <f t="shared" si="600"/>
        <v>27015</v>
      </c>
      <c r="BS1382" s="3" t="s">
        <v>3083</v>
      </c>
    </row>
    <row r="1383" spans="1:71" ht="14" hidden="1" customHeight="1" outlineLevel="1" x14ac:dyDescent="0.2">
      <c r="A1383" t="s">
        <v>187</v>
      </c>
      <c r="B1383" t="s">
        <v>2673</v>
      </c>
      <c r="C1383" s="1">
        <f t="shared" si="590"/>
        <v>20815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>IF(P1383&gt;0,RANK(P1383,(N1383:P1383,Q1383:AE1383)),0)</f>
        <v>3</v>
      </c>
      <c r="G1383" s="1">
        <f t="shared" si="577"/>
        <v>530</v>
      </c>
      <c r="H1383" s="2">
        <f t="shared" si="578"/>
        <v>2.5462406918087918E-2</v>
      </c>
      <c r="I1383" s="2"/>
      <c r="J1383" s="2">
        <f t="shared" si="591"/>
        <v>0.4758587557050204</v>
      </c>
      <c r="K1383" s="2">
        <f t="shared" si="592"/>
        <v>0.50132116262310833</v>
      </c>
      <c r="L1383" s="2">
        <f t="shared" si="593"/>
        <v>1.1001681479702138E-2</v>
      </c>
      <c r="M1383" s="2">
        <f t="shared" si="594"/>
        <v>1.1818400192169079E-2</v>
      </c>
      <c r="N1383" s="38">
        <v>9905</v>
      </c>
      <c r="O1383" s="38">
        <v>10435</v>
      </c>
      <c r="P1383" s="38">
        <v>229</v>
      </c>
      <c r="Q1383" s="38">
        <v>79</v>
      </c>
      <c r="R1383" s="38">
        <v>52</v>
      </c>
      <c r="S1383" s="38"/>
      <c r="T1383" s="38">
        <v>5</v>
      </c>
      <c r="U1383" s="38">
        <v>10</v>
      </c>
      <c r="V1383" s="38">
        <v>4</v>
      </c>
      <c r="W1383" s="38">
        <v>69</v>
      </c>
      <c r="X1383" s="38"/>
      <c r="Y1383" s="38"/>
      <c r="Z1383" s="38">
        <v>27</v>
      </c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  <c r="BA1383" s="3">
        <f>IF(Q1383&gt;0,RANK(Q1383,(N1383:P1383,Q1383:AE1383)),0)</f>
        <v>4</v>
      </c>
      <c r="BB1383" s="3">
        <f>IF(R1383&gt;0,RANK(R1383,(N1383:P1383,Q1383:AE1383)),0)</f>
        <v>6</v>
      </c>
      <c r="BC1383" s="3">
        <f>IF(S1383&gt;0,RANK(S1383,(N1383:P1383,Q1383:AE1383)),0)</f>
        <v>0</v>
      </c>
      <c r="BD1383" s="3">
        <f>IF(T1383&gt;0,RANK(T1383,(N1383:P1383,Q1383:AE1383)),0)</f>
        <v>9</v>
      </c>
      <c r="BE1383" s="2">
        <f t="shared" si="595"/>
        <v>3.7953398991112178E-3</v>
      </c>
      <c r="BF1383" s="2">
        <f t="shared" si="596"/>
        <v>2.4981984146048523E-3</v>
      </c>
      <c r="BG1383" s="2">
        <f t="shared" si="597"/>
        <v>0</v>
      </c>
      <c r="BH1383" s="2">
        <f t="shared" si="598"/>
        <v>2.4021138601969732E-4</v>
      </c>
      <c r="BJ1383" t="s">
        <v>187</v>
      </c>
      <c r="BK1383" t="s">
        <v>2673</v>
      </c>
      <c r="BL1383">
        <v>8</v>
      </c>
      <c r="BN1383">
        <v>0</v>
      </c>
      <c r="BO1383" s="60">
        <v>27</v>
      </c>
      <c r="BP1383" s="62">
        <v>17</v>
      </c>
      <c r="BQ1383" s="66">
        <f t="shared" si="599"/>
        <v>27017</v>
      </c>
      <c r="BR1383" s="66">
        <f t="shared" si="600"/>
        <v>27017</v>
      </c>
      <c r="BS1383" s="3" t="s">
        <v>3083</v>
      </c>
    </row>
    <row r="1384" spans="1:71" ht="14" hidden="1" customHeight="1" outlineLevel="1" x14ac:dyDescent="0.2">
      <c r="A1384" t="s">
        <v>78</v>
      </c>
      <c r="B1384" t="s">
        <v>2673</v>
      </c>
      <c r="C1384" s="1">
        <f t="shared" si="590"/>
        <v>69160</v>
      </c>
      <c r="D1384" s="3">
        <f>IF(N1384&gt;0, RANK(N1384,(N1384:P1384,Q1384:AE1384)),0)</f>
        <v>2</v>
      </c>
      <c r="E1384" s="3">
        <f>IF(O1384&gt;0,RANK(O1384,(N1384:P1384,Q1384:AE1384)),0)</f>
        <v>1</v>
      </c>
      <c r="F1384" s="3">
        <f>IF(P1384&gt;0,RANK(P1384,(N1384:P1384,Q1384:AE1384)),0)</f>
        <v>3</v>
      </c>
      <c r="G1384" s="1">
        <f t="shared" si="577"/>
        <v>3717</v>
      </c>
      <c r="H1384" s="2">
        <f t="shared" si="578"/>
        <v>5.3744939271255059E-2</v>
      </c>
      <c r="I1384" s="2"/>
      <c r="J1384" s="2">
        <f t="shared" si="591"/>
        <v>0.46080104106419895</v>
      </c>
      <c r="K1384" s="2">
        <f t="shared" si="592"/>
        <v>0.51454598033545407</v>
      </c>
      <c r="L1384" s="2">
        <f t="shared" si="593"/>
        <v>8.1116252168883744E-3</v>
      </c>
      <c r="M1384" s="2">
        <f t="shared" si="594"/>
        <v>1.6541353383458614E-2</v>
      </c>
      <c r="N1384" s="38">
        <v>31869</v>
      </c>
      <c r="O1384" s="38">
        <v>35586</v>
      </c>
      <c r="P1384" s="38">
        <v>561</v>
      </c>
      <c r="Q1384" s="38">
        <v>413</v>
      </c>
      <c r="R1384" s="38">
        <v>262</v>
      </c>
      <c r="S1384" s="38"/>
      <c r="T1384" s="38">
        <v>23</v>
      </c>
      <c r="U1384" s="38">
        <v>30</v>
      </c>
      <c r="V1384" s="38">
        <v>7</v>
      </c>
      <c r="W1384" s="38">
        <v>356</v>
      </c>
      <c r="X1384" s="38"/>
      <c r="Y1384" s="38"/>
      <c r="Z1384" s="38">
        <v>53</v>
      </c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  <c r="BA1384" s="3">
        <f>IF(Q1384&gt;0,RANK(Q1384,(N1384:P1384,Q1384:AE1384)),0)</f>
        <v>4</v>
      </c>
      <c r="BB1384" s="3">
        <f>IF(R1384&gt;0,RANK(R1384,(N1384:P1384,Q1384:AE1384)),0)</f>
        <v>6</v>
      </c>
      <c r="BC1384" s="3">
        <f>IF(S1384&gt;0,RANK(S1384,(N1384:P1384,Q1384:AE1384)),0)</f>
        <v>0</v>
      </c>
      <c r="BD1384" s="3">
        <f>IF(T1384&gt;0,RANK(T1384,(N1384:P1384,Q1384:AE1384)),0)</f>
        <v>9</v>
      </c>
      <c r="BE1384" s="2">
        <f t="shared" si="595"/>
        <v>5.9716599190283402E-3</v>
      </c>
      <c r="BF1384" s="2">
        <f t="shared" si="596"/>
        <v>3.7883169462116831E-3</v>
      </c>
      <c r="BG1384" s="2">
        <f t="shared" si="597"/>
        <v>0</v>
      </c>
      <c r="BH1384" s="2">
        <f t="shared" si="598"/>
        <v>3.325621746674378E-4</v>
      </c>
      <c r="BJ1384" t="s">
        <v>78</v>
      </c>
      <c r="BK1384" t="s">
        <v>2673</v>
      </c>
      <c r="BL1384">
        <v>6</v>
      </c>
      <c r="BN1384">
        <v>0</v>
      </c>
      <c r="BO1384" s="60">
        <v>27</v>
      </c>
      <c r="BP1384" s="62">
        <v>19</v>
      </c>
      <c r="BQ1384" s="66">
        <f t="shared" si="599"/>
        <v>27019</v>
      </c>
      <c r="BR1384" s="66">
        <f t="shared" si="600"/>
        <v>27019</v>
      </c>
      <c r="BS1384" s="3" t="s">
        <v>3083</v>
      </c>
    </row>
    <row r="1385" spans="1:71" ht="14" hidden="1" customHeight="1" outlineLevel="1" x14ac:dyDescent="0.2">
      <c r="A1385" t="s">
        <v>334</v>
      </c>
      <c r="B1385" t="s">
        <v>2673</v>
      </c>
      <c r="C1385" s="1">
        <f t="shared" si="590"/>
        <v>19363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>IF(P1385&gt;0,RANK(P1385,(N1385:P1385,Q1385:AE1385)),0)</f>
        <v>3</v>
      </c>
      <c r="G1385" s="1">
        <f t="shared" si="577"/>
        <v>6459</v>
      </c>
      <c r="H1385" s="2">
        <f t="shared" si="578"/>
        <v>0.33357434281877807</v>
      </c>
      <c r="I1385" s="2"/>
      <c r="J1385" s="2">
        <f t="shared" si="591"/>
        <v>0.32536280535041057</v>
      </c>
      <c r="K1385" s="2">
        <f t="shared" si="592"/>
        <v>0.65893714816918869</v>
      </c>
      <c r="L1385" s="2">
        <f t="shared" si="593"/>
        <v>7.4885090120332589E-3</v>
      </c>
      <c r="M1385" s="2">
        <f t="shared" si="594"/>
        <v>8.2115374683675389E-3</v>
      </c>
      <c r="N1385" s="38">
        <v>6300</v>
      </c>
      <c r="O1385" s="38">
        <v>12759</v>
      </c>
      <c r="P1385" s="38">
        <v>145</v>
      </c>
      <c r="Q1385" s="38">
        <v>54</v>
      </c>
      <c r="R1385" s="38">
        <v>34</v>
      </c>
      <c r="S1385" s="38"/>
      <c r="T1385" s="38">
        <v>3</v>
      </c>
      <c r="U1385" s="38">
        <v>11</v>
      </c>
      <c r="V1385" s="38">
        <v>0</v>
      </c>
      <c r="W1385" s="38">
        <v>47</v>
      </c>
      <c r="X1385" s="38"/>
      <c r="Y1385" s="38"/>
      <c r="Z1385" s="38">
        <v>10</v>
      </c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  <c r="BA1385" s="3">
        <f>IF(Q1385&gt;0,RANK(Q1385,(N1385:P1385,Q1385:AE1385)),0)</f>
        <v>4</v>
      </c>
      <c r="BB1385" s="3">
        <f>IF(R1385&gt;0,RANK(R1385,(N1385:P1385,Q1385:AE1385)),0)</f>
        <v>6</v>
      </c>
      <c r="BC1385" s="3">
        <f>IF(S1385&gt;0,RANK(S1385,(N1385:P1385,Q1385:AE1385)),0)</f>
        <v>0</v>
      </c>
      <c r="BD1385" s="3">
        <f>IF(T1385&gt;0,RANK(T1385,(N1385:P1385,Q1385:AE1385)),0)</f>
        <v>9</v>
      </c>
      <c r="BE1385" s="2">
        <f t="shared" si="595"/>
        <v>2.7888240458606621E-3</v>
      </c>
      <c r="BF1385" s="2">
        <f t="shared" si="596"/>
        <v>1.7559262510974539E-3</v>
      </c>
      <c r="BG1385" s="2">
        <f t="shared" si="597"/>
        <v>0</v>
      </c>
      <c r="BH1385" s="2">
        <f t="shared" si="598"/>
        <v>1.5493466921448124E-4</v>
      </c>
      <c r="BJ1385" t="s">
        <v>334</v>
      </c>
      <c r="BK1385" t="s">
        <v>2673</v>
      </c>
      <c r="BL1385">
        <v>8</v>
      </c>
      <c r="BN1385">
        <v>0</v>
      </c>
      <c r="BO1385" s="60">
        <v>27</v>
      </c>
      <c r="BP1385" s="62">
        <v>21</v>
      </c>
      <c r="BQ1385" s="66">
        <f t="shared" si="599"/>
        <v>27021</v>
      </c>
      <c r="BR1385" s="66">
        <f t="shared" si="600"/>
        <v>27021</v>
      </c>
      <c r="BS1385" s="3" t="s">
        <v>3083</v>
      </c>
    </row>
    <row r="1386" spans="1:71" ht="14" hidden="1" customHeight="1" outlineLevel="1" x14ac:dyDescent="0.2">
      <c r="A1386" t="s">
        <v>1594</v>
      </c>
      <c r="B1386" t="s">
        <v>2673</v>
      </c>
      <c r="C1386" s="1">
        <f t="shared" si="590"/>
        <v>6318</v>
      </c>
      <c r="D1386" s="3">
        <f>IF(N1386&gt;0, RANK(N1386,(N1386:P1386,Q1386:AE1386)),0)</f>
        <v>2</v>
      </c>
      <c r="E1386" s="3">
        <f>IF(O1386&gt;0,RANK(O1386,(N1386:P1386,Q1386:AE1386)),0)</f>
        <v>1</v>
      </c>
      <c r="F1386" s="3">
        <f>IF(P1386&gt;0,RANK(P1386,(N1386:P1386,Q1386:AE1386)),0)</f>
        <v>3</v>
      </c>
      <c r="G1386" s="1">
        <f t="shared" si="577"/>
        <v>2149</v>
      </c>
      <c r="H1386" s="2">
        <f t="shared" si="578"/>
        <v>0.34013928458372905</v>
      </c>
      <c r="I1386" s="2"/>
      <c r="J1386" s="2">
        <f t="shared" si="591"/>
        <v>0.3206710984488762</v>
      </c>
      <c r="K1386" s="2">
        <f t="shared" si="592"/>
        <v>0.66081038303260531</v>
      </c>
      <c r="L1386" s="2">
        <f t="shared" si="593"/>
        <v>9.0218423551756879E-3</v>
      </c>
      <c r="M1386" s="2">
        <f t="shared" si="594"/>
        <v>9.4966761633428019E-3</v>
      </c>
      <c r="N1386" s="38">
        <v>2026</v>
      </c>
      <c r="O1386" s="38">
        <v>4175</v>
      </c>
      <c r="P1386" s="38">
        <v>57</v>
      </c>
      <c r="Q1386" s="38">
        <v>16</v>
      </c>
      <c r="R1386" s="38">
        <v>11</v>
      </c>
      <c r="S1386" s="38"/>
      <c r="T1386" s="38">
        <v>4</v>
      </c>
      <c r="U1386" s="38">
        <v>4</v>
      </c>
      <c r="V1386" s="38">
        <v>0</v>
      </c>
      <c r="W1386" s="38">
        <v>18</v>
      </c>
      <c r="X1386" s="38"/>
      <c r="Y1386" s="38"/>
      <c r="Z1386" s="38">
        <v>7</v>
      </c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  <c r="BA1386" s="3">
        <f>IF(Q1386&gt;0,RANK(Q1386,(N1386:P1386,Q1386:AE1386)),0)</f>
        <v>5</v>
      </c>
      <c r="BB1386" s="3">
        <f>IF(R1386&gt;0,RANK(R1386,(N1386:P1386,Q1386:AE1386)),0)</f>
        <v>6</v>
      </c>
      <c r="BC1386" s="3">
        <f>IF(S1386&gt;0,RANK(S1386,(N1386:P1386,Q1386:AE1386)),0)</f>
        <v>0</v>
      </c>
      <c r="BD1386" s="3">
        <f>IF(T1386&gt;0,RANK(T1386,(N1386:P1386,Q1386:AE1386)),0)</f>
        <v>8</v>
      </c>
      <c r="BE1386" s="2">
        <f t="shared" si="595"/>
        <v>2.5324469768914213E-3</v>
      </c>
      <c r="BF1386" s="2">
        <f t="shared" si="596"/>
        <v>1.7410572966128522E-3</v>
      </c>
      <c r="BG1386" s="2">
        <f t="shared" si="597"/>
        <v>0</v>
      </c>
      <c r="BH1386" s="2">
        <f t="shared" si="598"/>
        <v>6.3311174422285533E-4</v>
      </c>
      <c r="BJ1386" t="s">
        <v>1594</v>
      </c>
      <c r="BK1386" t="s">
        <v>2673</v>
      </c>
      <c r="BL1386">
        <v>7</v>
      </c>
      <c r="BN1386">
        <v>0</v>
      </c>
      <c r="BO1386" s="60">
        <v>27</v>
      </c>
      <c r="BP1386" s="62">
        <v>23</v>
      </c>
      <c r="BQ1386" s="66">
        <f t="shared" si="599"/>
        <v>27023</v>
      </c>
      <c r="BR1386" s="66">
        <f t="shared" si="600"/>
        <v>27023</v>
      </c>
      <c r="BS1386" s="3" t="s">
        <v>3083</v>
      </c>
    </row>
    <row r="1387" spans="1:71" ht="14" hidden="1" customHeight="1" outlineLevel="1" x14ac:dyDescent="0.2">
      <c r="A1387" t="s">
        <v>1633</v>
      </c>
      <c r="B1387" t="s">
        <v>2673</v>
      </c>
      <c r="C1387" s="1">
        <f t="shared" si="590"/>
        <v>35601</v>
      </c>
      <c r="D1387" s="3">
        <f>IF(N1387&gt;0, RANK(N1387,(N1387:P1387,Q1387:AE1387)),0)</f>
        <v>2</v>
      </c>
      <c r="E1387" s="3">
        <f>IF(O1387&gt;0,RANK(O1387,(N1387:P1387,Q1387:AE1387)),0)</f>
        <v>1</v>
      </c>
      <c r="F1387" s="3">
        <f>IF(P1387&gt;0,RANK(P1387,(N1387:P1387,Q1387:AE1387)),0)</f>
        <v>3</v>
      </c>
      <c r="G1387" s="1">
        <f t="shared" si="577"/>
        <v>11153</v>
      </c>
      <c r="H1387" s="2">
        <f t="shared" si="578"/>
        <v>0.31327771691806411</v>
      </c>
      <c r="I1387" s="2"/>
      <c r="J1387" s="2">
        <f t="shared" si="591"/>
        <v>0.33409173899609562</v>
      </c>
      <c r="K1387" s="2">
        <f t="shared" si="592"/>
        <v>0.64736945591415973</v>
      </c>
      <c r="L1387" s="2">
        <f t="shared" si="593"/>
        <v>7.1627201483104403E-3</v>
      </c>
      <c r="M1387" s="2">
        <f t="shared" si="594"/>
        <v>1.1376084941434262E-2</v>
      </c>
      <c r="N1387" s="38">
        <v>11894</v>
      </c>
      <c r="O1387" s="38">
        <v>23047</v>
      </c>
      <c r="P1387" s="38">
        <v>255</v>
      </c>
      <c r="Q1387" s="38">
        <v>185</v>
      </c>
      <c r="R1387" s="38">
        <v>67</v>
      </c>
      <c r="S1387" s="38"/>
      <c r="T1387" s="38">
        <v>4</v>
      </c>
      <c r="U1387" s="38">
        <v>14</v>
      </c>
      <c r="V1387" s="38">
        <v>3</v>
      </c>
      <c r="W1387" s="38">
        <v>99</v>
      </c>
      <c r="X1387" s="38"/>
      <c r="Y1387" s="38"/>
      <c r="Z1387" s="38">
        <v>33</v>
      </c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  <c r="BA1387" s="3">
        <f>IF(Q1387&gt;0,RANK(Q1387,(N1387:P1387,Q1387:AE1387)),0)</f>
        <v>4</v>
      </c>
      <c r="BB1387" s="3">
        <f>IF(R1387&gt;0,RANK(R1387,(N1387:P1387,Q1387:AE1387)),0)</f>
        <v>6</v>
      </c>
      <c r="BC1387" s="3">
        <f>IF(S1387&gt;0,RANK(S1387,(N1387:P1387,Q1387:AE1387)),0)</f>
        <v>0</v>
      </c>
      <c r="BD1387" s="3">
        <f>IF(T1387&gt;0,RANK(T1387,(N1387:P1387,Q1387:AE1387)),0)</f>
        <v>9</v>
      </c>
      <c r="BE1387" s="2">
        <f t="shared" si="595"/>
        <v>5.1964832448526729E-3</v>
      </c>
      <c r="BF1387" s="2">
        <f t="shared" si="596"/>
        <v>1.8819696075952923E-3</v>
      </c>
      <c r="BG1387" s="2">
        <f t="shared" si="597"/>
        <v>0</v>
      </c>
      <c r="BH1387" s="2">
        <f t="shared" si="598"/>
        <v>1.1235639448330103E-4</v>
      </c>
      <c r="BJ1387" t="s">
        <v>1633</v>
      </c>
      <c r="BK1387" t="s">
        <v>2673</v>
      </c>
      <c r="BL1387">
        <v>8</v>
      </c>
      <c r="BN1387">
        <v>0</v>
      </c>
      <c r="BO1387" s="60">
        <v>27</v>
      </c>
      <c r="BP1387" s="62">
        <v>25</v>
      </c>
      <c r="BQ1387" s="66">
        <f t="shared" si="599"/>
        <v>27025</v>
      </c>
      <c r="BR1387" s="66">
        <f t="shared" si="600"/>
        <v>27025</v>
      </c>
      <c r="BS1387" s="3" t="s">
        <v>3083</v>
      </c>
    </row>
    <row r="1388" spans="1:71" ht="14" hidden="1" customHeight="1" outlineLevel="1" x14ac:dyDescent="0.2">
      <c r="A1388" t="s">
        <v>3026</v>
      </c>
      <c r="B1388" t="s">
        <v>2673</v>
      </c>
      <c r="C1388" s="1">
        <f t="shared" si="590"/>
        <v>32874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>IF(P1388&gt;0,RANK(P1388,(N1388:P1388,Q1388:AE1388)),0)</f>
        <v>3</v>
      </c>
      <c r="G1388" s="1">
        <f t="shared" si="577"/>
        <v>156</v>
      </c>
      <c r="H1388" s="2">
        <f t="shared" si="578"/>
        <v>4.7453914947983211E-3</v>
      </c>
      <c r="I1388" s="2"/>
      <c r="J1388" s="2">
        <f t="shared" si="591"/>
        <v>0.49038754030540854</v>
      </c>
      <c r="K1388" s="2">
        <f t="shared" si="592"/>
        <v>0.48564214881061019</v>
      </c>
      <c r="L1388" s="2">
        <f t="shared" si="593"/>
        <v>9.3995254608505198E-3</v>
      </c>
      <c r="M1388" s="2">
        <f t="shared" si="594"/>
        <v>1.4570785423130752E-2</v>
      </c>
      <c r="N1388" s="38">
        <v>16121</v>
      </c>
      <c r="O1388" s="38">
        <v>15965</v>
      </c>
      <c r="P1388" s="38">
        <v>309</v>
      </c>
      <c r="Q1388" s="38">
        <v>141</v>
      </c>
      <c r="R1388" s="38">
        <v>115</v>
      </c>
      <c r="S1388" s="38"/>
      <c r="T1388" s="38">
        <v>26</v>
      </c>
      <c r="U1388" s="38">
        <v>24</v>
      </c>
      <c r="V1388" s="38">
        <v>6</v>
      </c>
      <c r="W1388" s="38">
        <v>140</v>
      </c>
      <c r="X1388" s="38"/>
      <c r="Y1388" s="38"/>
      <c r="Z1388" s="38">
        <v>27</v>
      </c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  <c r="BA1388" s="3">
        <f>IF(Q1388&gt;0,RANK(Q1388,(N1388:P1388,Q1388:AE1388)),0)</f>
        <v>4</v>
      </c>
      <c r="BB1388" s="3">
        <f>IF(R1388&gt;0,RANK(R1388,(N1388:P1388,Q1388:AE1388)),0)</f>
        <v>6</v>
      </c>
      <c r="BC1388" s="3">
        <f>IF(S1388&gt;0,RANK(S1388,(N1388:P1388,Q1388:AE1388)),0)</f>
        <v>0</v>
      </c>
      <c r="BD1388" s="3">
        <f>IF(T1388&gt;0,RANK(T1388,(N1388:P1388,Q1388:AE1388)),0)</f>
        <v>8</v>
      </c>
      <c r="BE1388" s="2">
        <f t="shared" si="595"/>
        <v>4.2891038510677127E-3</v>
      </c>
      <c r="BF1388" s="2">
        <f t="shared" si="596"/>
        <v>3.4982052686013264E-3</v>
      </c>
      <c r="BG1388" s="2">
        <f t="shared" si="597"/>
        <v>0</v>
      </c>
      <c r="BH1388" s="2">
        <f t="shared" si="598"/>
        <v>7.9089858246638681E-4</v>
      </c>
      <c r="BJ1388" t="s">
        <v>3026</v>
      </c>
      <c r="BK1388" t="s">
        <v>2673</v>
      </c>
      <c r="BL1388">
        <v>7</v>
      </c>
      <c r="BN1388">
        <v>0</v>
      </c>
      <c r="BO1388" s="60">
        <v>27</v>
      </c>
      <c r="BP1388" s="62">
        <v>27</v>
      </c>
      <c r="BQ1388" s="66">
        <f t="shared" si="599"/>
        <v>27027</v>
      </c>
      <c r="BR1388" s="66">
        <f t="shared" si="600"/>
        <v>27027</v>
      </c>
      <c r="BS1388" s="3" t="s">
        <v>3083</v>
      </c>
    </row>
    <row r="1389" spans="1:71" ht="14" hidden="1" customHeight="1" outlineLevel="1" x14ac:dyDescent="0.2">
      <c r="A1389" t="s">
        <v>572</v>
      </c>
      <c r="B1389" t="s">
        <v>2673</v>
      </c>
      <c r="C1389" s="1">
        <f t="shared" si="590"/>
        <v>4814</v>
      </c>
      <c r="D1389" s="3">
        <f>IF(N1389&gt;0, RANK(N1389,(N1389:P1389,Q1389:AE1389)),0)</f>
        <v>2</v>
      </c>
      <c r="E1389" s="3">
        <f>IF(O1389&gt;0,RANK(O1389,(N1389:P1389,Q1389:AE1389)),0)</f>
        <v>1</v>
      </c>
      <c r="F1389" s="3">
        <f>IF(P1389&gt;0,RANK(P1389,(N1389:P1389,Q1389:AE1389)),0)</f>
        <v>3</v>
      </c>
      <c r="G1389" s="1">
        <f t="shared" si="577"/>
        <v>2406</v>
      </c>
      <c r="H1389" s="2">
        <f t="shared" si="578"/>
        <v>0.49979227253842956</v>
      </c>
      <c r="I1389" s="2"/>
      <c r="J1389" s="2">
        <f t="shared" si="591"/>
        <v>0.24283340257582053</v>
      </c>
      <c r="K1389" s="2">
        <f t="shared" si="592"/>
        <v>0.74262567511425015</v>
      </c>
      <c r="L1389" s="2">
        <f t="shared" si="593"/>
        <v>6.024096385542169E-3</v>
      </c>
      <c r="M1389" s="2">
        <f t="shared" si="594"/>
        <v>8.5168259243871471E-3</v>
      </c>
      <c r="N1389" s="38">
        <v>1169</v>
      </c>
      <c r="O1389" s="38">
        <v>3575</v>
      </c>
      <c r="P1389" s="38">
        <v>29</v>
      </c>
      <c r="Q1389" s="38">
        <v>16</v>
      </c>
      <c r="R1389" s="38">
        <v>8</v>
      </c>
      <c r="S1389" s="38"/>
      <c r="T1389" s="38">
        <v>0</v>
      </c>
      <c r="U1389" s="38">
        <v>4</v>
      </c>
      <c r="V1389" s="38">
        <v>0</v>
      </c>
      <c r="W1389" s="38">
        <v>9</v>
      </c>
      <c r="X1389" s="38"/>
      <c r="Y1389" s="38"/>
      <c r="Z1389" s="38">
        <v>4</v>
      </c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  <c r="BA1389" s="3">
        <f>IF(Q1389&gt;0,RANK(Q1389,(N1389:P1389,Q1389:AE1389)),0)</f>
        <v>4</v>
      </c>
      <c r="BB1389" s="3">
        <f>IF(R1389&gt;0,RANK(R1389,(N1389:P1389,Q1389:AE1389)),0)</f>
        <v>6</v>
      </c>
      <c r="BC1389" s="3">
        <f>IF(S1389&gt;0,RANK(S1389,(N1389:P1389,Q1389:AE1389)),0)</f>
        <v>0</v>
      </c>
      <c r="BD1389" s="3">
        <f>IF(T1389&gt;0,RANK(T1389,(N1389:P1389,Q1389:AE1389)),0)</f>
        <v>0</v>
      </c>
      <c r="BE1389" s="2">
        <f t="shared" si="595"/>
        <v>3.3236393851267137E-3</v>
      </c>
      <c r="BF1389" s="2">
        <f t="shared" si="596"/>
        <v>1.6618196925633569E-3</v>
      </c>
      <c r="BG1389" s="2">
        <f t="shared" si="597"/>
        <v>0</v>
      </c>
      <c r="BH1389" s="2">
        <f t="shared" si="598"/>
        <v>0</v>
      </c>
      <c r="BJ1389" t="s">
        <v>572</v>
      </c>
      <c r="BK1389" t="s">
        <v>2673</v>
      </c>
      <c r="BL1389">
        <v>8</v>
      </c>
      <c r="BN1389">
        <v>0</v>
      </c>
      <c r="BO1389" s="60">
        <v>27</v>
      </c>
      <c r="BP1389" s="62">
        <v>29</v>
      </c>
      <c r="BQ1389" s="66">
        <f t="shared" si="599"/>
        <v>27029</v>
      </c>
      <c r="BR1389" s="66">
        <f t="shared" si="600"/>
        <v>27029</v>
      </c>
      <c r="BS1389" s="3" t="s">
        <v>3083</v>
      </c>
    </row>
    <row r="1390" spans="1:71" ht="14" hidden="1" customHeight="1" outlineLevel="1" x14ac:dyDescent="0.2">
      <c r="A1390" t="s">
        <v>1100</v>
      </c>
      <c r="B1390" t="s">
        <v>2673</v>
      </c>
      <c r="C1390" s="1">
        <f t="shared" si="590"/>
        <v>3660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>IF(P1390&gt;0,RANK(P1390,(N1390:P1390,Q1390:AE1390)),0)</f>
        <v>3</v>
      </c>
      <c r="G1390" s="1">
        <f t="shared" si="577"/>
        <v>1274</v>
      </c>
      <c r="H1390" s="2">
        <f t="shared" si="578"/>
        <v>0.34808743169398909</v>
      </c>
      <c r="I1390" s="2"/>
      <c r="J1390" s="2">
        <f t="shared" si="591"/>
        <v>0.66010928961748638</v>
      </c>
      <c r="K1390" s="2">
        <f t="shared" si="592"/>
        <v>0.31202185792349729</v>
      </c>
      <c r="L1390" s="2">
        <f t="shared" si="593"/>
        <v>8.7431693989071038E-3</v>
      </c>
      <c r="M1390" s="2">
        <f t="shared" si="594"/>
        <v>1.9125683060109221E-2</v>
      </c>
      <c r="N1390" s="38">
        <v>2416</v>
      </c>
      <c r="O1390" s="38">
        <v>1142</v>
      </c>
      <c r="P1390" s="38">
        <v>32</v>
      </c>
      <c r="Q1390" s="38">
        <v>12</v>
      </c>
      <c r="R1390" s="38">
        <v>26</v>
      </c>
      <c r="S1390" s="38"/>
      <c r="T1390" s="38">
        <v>4</v>
      </c>
      <c r="U1390" s="38">
        <v>5</v>
      </c>
      <c r="V1390" s="38">
        <v>0</v>
      </c>
      <c r="W1390" s="38">
        <v>19</v>
      </c>
      <c r="X1390" s="38"/>
      <c r="Y1390" s="38"/>
      <c r="Z1390" s="38">
        <v>4</v>
      </c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  <c r="BA1390" s="3">
        <f>IF(Q1390&gt;0,RANK(Q1390,(N1390:P1390,Q1390:AE1390)),0)</f>
        <v>6</v>
      </c>
      <c r="BB1390" s="3">
        <f>IF(R1390&gt;0,RANK(R1390,(N1390:P1390,Q1390:AE1390)),0)</f>
        <v>4</v>
      </c>
      <c r="BC1390" s="3">
        <f>IF(S1390&gt;0,RANK(S1390,(N1390:P1390,Q1390:AE1390)),0)</f>
        <v>0</v>
      </c>
      <c r="BD1390" s="3">
        <f>IF(T1390&gt;0,RANK(T1390,(N1390:P1390,Q1390:AE1390)),0)</f>
        <v>8</v>
      </c>
      <c r="BE1390" s="2">
        <f t="shared" si="595"/>
        <v>3.2786885245901639E-3</v>
      </c>
      <c r="BF1390" s="2">
        <f t="shared" si="596"/>
        <v>7.1038251366120223E-3</v>
      </c>
      <c r="BG1390" s="2">
        <f t="shared" si="597"/>
        <v>0</v>
      </c>
      <c r="BH1390" s="2">
        <f t="shared" si="598"/>
        <v>1.092896174863388E-3</v>
      </c>
      <c r="BJ1390" t="s">
        <v>1100</v>
      </c>
      <c r="BK1390" t="s">
        <v>2673</v>
      </c>
      <c r="BL1390">
        <v>8</v>
      </c>
      <c r="BN1390">
        <v>0</v>
      </c>
      <c r="BO1390" s="60">
        <v>27</v>
      </c>
      <c r="BP1390" s="62">
        <v>31</v>
      </c>
      <c r="BQ1390" s="66">
        <f t="shared" si="599"/>
        <v>27031</v>
      </c>
      <c r="BR1390" s="66">
        <f t="shared" si="600"/>
        <v>27031</v>
      </c>
      <c r="BS1390" s="3" t="s">
        <v>3083</v>
      </c>
    </row>
    <row r="1391" spans="1:71" ht="14" hidden="1" customHeight="1" outlineLevel="1" x14ac:dyDescent="0.2">
      <c r="A1391" t="s">
        <v>369</v>
      </c>
      <c r="B1391" t="s">
        <v>2673</v>
      </c>
      <c r="C1391" s="1">
        <f t="shared" si="590"/>
        <v>5988</v>
      </c>
      <c r="D1391" s="3">
        <f>IF(N1391&gt;0, RANK(N1391,(N1391:P1391,Q1391:AE1391)),0)</f>
        <v>2</v>
      </c>
      <c r="E1391" s="3">
        <f>IF(O1391&gt;0,RANK(O1391,(N1391:P1391,Q1391:AE1391)),0)</f>
        <v>1</v>
      </c>
      <c r="F1391" s="3">
        <f>IF(P1391&gt;0,RANK(P1391,(N1391:P1391,Q1391:AE1391)),0)</f>
        <v>3</v>
      </c>
      <c r="G1391" s="1">
        <f t="shared" si="577"/>
        <v>2452</v>
      </c>
      <c r="H1391" s="2">
        <f t="shared" si="578"/>
        <v>0.40948563794255177</v>
      </c>
      <c r="I1391" s="2"/>
      <c r="J1391" s="2">
        <f t="shared" si="591"/>
        <v>0.28473613894455579</v>
      </c>
      <c r="K1391" s="2">
        <f t="shared" si="592"/>
        <v>0.69422177688710751</v>
      </c>
      <c r="L1391" s="2">
        <f t="shared" si="593"/>
        <v>1.1189044756179024E-2</v>
      </c>
      <c r="M1391" s="2">
        <f t="shared" si="594"/>
        <v>9.8530394121577256E-3</v>
      </c>
      <c r="N1391" s="38">
        <v>1705</v>
      </c>
      <c r="O1391" s="38">
        <v>4157</v>
      </c>
      <c r="P1391" s="38">
        <v>67</v>
      </c>
      <c r="Q1391" s="38">
        <v>15</v>
      </c>
      <c r="R1391" s="38">
        <v>8</v>
      </c>
      <c r="S1391" s="38"/>
      <c r="T1391" s="38">
        <v>4</v>
      </c>
      <c r="U1391" s="38">
        <v>4</v>
      </c>
      <c r="V1391" s="38">
        <v>0</v>
      </c>
      <c r="W1391" s="38">
        <v>23</v>
      </c>
      <c r="X1391" s="38"/>
      <c r="Y1391" s="38"/>
      <c r="Z1391" s="38">
        <v>5</v>
      </c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  <c r="BA1391" s="3">
        <f>IF(Q1391&gt;0,RANK(Q1391,(N1391:P1391,Q1391:AE1391)),0)</f>
        <v>5</v>
      </c>
      <c r="BB1391" s="3">
        <f>IF(R1391&gt;0,RANK(R1391,(N1391:P1391,Q1391:AE1391)),0)</f>
        <v>6</v>
      </c>
      <c r="BC1391" s="3">
        <f>IF(S1391&gt;0,RANK(S1391,(N1391:P1391,Q1391:AE1391)),0)</f>
        <v>0</v>
      </c>
      <c r="BD1391" s="3">
        <f>IF(T1391&gt;0,RANK(T1391,(N1391:P1391,Q1391:AE1391)),0)</f>
        <v>8</v>
      </c>
      <c r="BE1391" s="2">
        <f t="shared" si="595"/>
        <v>2.5050100200400801E-3</v>
      </c>
      <c r="BF1391" s="2">
        <f t="shared" si="596"/>
        <v>1.3360053440213762E-3</v>
      </c>
      <c r="BG1391" s="2">
        <f t="shared" si="597"/>
        <v>0</v>
      </c>
      <c r="BH1391" s="2">
        <f t="shared" si="598"/>
        <v>6.680026720106881E-4</v>
      </c>
      <c r="BJ1391" t="s">
        <v>369</v>
      </c>
      <c r="BK1391" t="s">
        <v>2673</v>
      </c>
      <c r="BL1391">
        <v>7</v>
      </c>
      <c r="BN1391">
        <v>0</v>
      </c>
      <c r="BO1391" s="60">
        <v>27</v>
      </c>
      <c r="BP1391" s="62">
        <v>33</v>
      </c>
      <c r="BQ1391" s="66">
        <f t="shared" si="599"/>
        <v>27033</v>
      </c>
      <c r="BR1391" s="66">
        <f t="shared" si="600"/>
        <v>27033</v>
      </c>
      <c r="BS1391" s="3" t="s">
        <v>3083</v>
      </c>
    </row>
    <row r="1392" spans="1:71" ht="14" hidden="1" customHeight="1" outlineLevel="1" x14ac:dyDescent="0.2">
      <c r="A1392" t="s">
        <v>342</v>
      </c>
      <c r="B1392" t="s">
        <v>2673</v>
      </c>
      <c r="C1392" s="1">
        <f t="shared" si="590"/>
        <v>42366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>IF(P1392&gt;0,RANK(P1392,(N1392:P1392,Q1392:AE1392)),0)</f>
        <v>3</v>
      </c>
      <c r="G1392" s="1">
        <f t="shared" si="577"/>
        <v>13250</v>
      </c>
      <c r="H1392" s="2">
        <f t="shared" si="578"/>
        <v>0.31275079072841427</v>
      </c>
      <c r="I1392" s="2"/>
      <c r="J1392" s="2">
        <f t="shared" si="591"/>
        <v>0.33453712882972192</v>
      </c>
      <c r="K1392" s="2">
        <f t="shared" si="592"/>
        <v>0.64728791955813625</v>
      </c>
      <c r="L1392" s="2">
        <f t="shared" si="593"/>
        <v>7.3879998111693341E-3</v>
      </c>
      <c r="M1392" s="2">
        <f t="shared" si="594"/>
        <v>1.0786951800972553E-2</v>
      </c>
      <c r="N1392" s="38">
        <v>14173</v>
      </c>
      <c r="O1392" s="38">
        <v>27423</v>
      </c>
      <c r="P1392" s="38">
        <v>313</v>
      </c>
      <c r="Q1392" s="38">
        <v>157</v>
      </c>
      <c r="R1392" s="38">
        <v>91</v>
      </c>
      <c r="S1392" s="38"/>
      <c r="T1392" s="38">
        <v>11</v>
      </c>
      <c r="U1392" s="38">
        <v>9</v>
      </c>
      <c r="V1392" s="38">
        <v>5</v>
      </c>
      <c r="W1392" s="38">
        <v>154</v>
      </c>
      <c r="X1392" s="38"/>
      <c r="Y1392" s="38"/>
      <c r="Z1392" s="38">
        <v>30</v>
      </c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  <c r="BA1392" s="3">
        <f>IF(Q1392&gt;0,RANK(Q1392,(N1392:P1392,Q1392:AE1392)),0)</f>
        <v>4</v>
      </c>
      <c r="BB1392" s="3">
        <f>IF(R1392&gt;0,RANK(R1392,(N1392:P1392,Q1392:AE1392)),0)</f>
        <v>6</v>
      </c>
      <c r="BC1392" s="3">
        <f>IF(S1392&gt;0,RANK(S1392,(N1392:P1392,Q1392:AE1392)),0)</f>
        <v>0</v>
      </c>
      <c r="BD1392" s="3">
        <f>IF(T1392&gt;0,RANK(T1392,(N1392:P1392,Q1392:AE1392)),0)</f>
        <v>8</v>
      </c>
      <c r="BE1392" s="2">
        <f t="shared" si="595"/>
        <v>3.705801822215928E-3</v>
      </c>
      <c r="BF1392" s="2">
        <f t="shared" si="596"/>
        <v>2.1479488268894868E-3</v>
      </c>
      <c r="BG1392" s="2">
        <f t="shared" si="597"/>
        <v>0</v>
      </c>
      <c r="BH1392" s="2">
        <f t="shared" si="598"/>
        <v>2.5964216588774015E-4</v>
      </c>
      <c r="BJ1392" t="s">
        <v>342</v>
      </c>
      <c r="BK1392" t="s">
        <v>2673</v>
      </c>
      <c r="BL1392">
        <v>8</v>
      </c>
      <c r="BN1392">
        <v>0</v>
      </c>
      <c r="BO1392" s="60">
        <v>27</v>
      </c>
      <c r="BP1392" s="62">
        <v>35</v>
      </c>
      <c r="BQ1392" s="66">
        <f t="shared" si="599"/>
        <v>27035</v>
      </c>
      <c r="BR1392" s="66">
        <f t="shared" si="600"/>
        <v>27035</v>
      </c>
      <c r="BS1392" s="3" t="s">
        <v>3083</v>
      </c>
    </row>
    <row r="1393" spans="1:71" ht="14" hidden="1" customHeight="1" outlineLevel="1" x14ac:dyDescent="0.2">
      <c r="A1393" t="s">
        <v>2240</v>
      </c>
      <c r="B1393" t="s">
        <v>2673</v>
      </c>
      <c r="C1393" s="1">
        <f t="shared" si="590"/>
        <v>259805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>IF(P1393&gt;0,RANK(P1393,(N1393:P1393,Q1393:AE1393)),0)</f>
        <v>3</v>
      </c>
      <c r="G1393" s="1">
        <f t="shared" si="577"/>
        <v>33272</v>
      </c>
      <c r="H1393" s="2">
        <f t="shared" si="578"/>
        <v>0.12806527972902754</v>
      </c>
      <c r="I1393" s="2"/>
      <c r="J1393" s="2">
        <f t="shared" si="591"/>
        <v>0.55144050345451401</v>
      </c>
      <c r="K1393" s="2">
        <f t="shared" si="592"/>
        <v>0.42337522372548642</v>
      </c>
      <c r="L1393" s="2">
        <f t="shared" si="593"/>
        <v>6.8397451935105179E-3</v>
      </c>
      <c r="M1393" s="2">
        <f t="shared" si="594"/>
        <v>1.8344527626489058E-2</v>
      </c>
      <c r="N1393" s="38">
        <v>143267</v>
      </c>
      <c r="O1393" s="38">
        <v>109995</v>
      </c>
      <c r="P1393" s="38">
        <v>1777</v>
      </c>
      <c r="Q1393" s="38">
        <v>1346</v>
      </c>
      <c r="R1393" s="38">
        <v>1499</v>
      </c>
      <c r="S1393" s="38"/>
      <c r="T1393" s="38">
        <v>173</v>
      </c>
      <c r="U1393" s="38">
        <v>235</v>
      </c>
      <c r="V1393" s="38">
        <v>26</v>
      </c>
      <c r="W1393" s="38">
        <v>1215</v>
      </c>
      <c r="X1393" s="38"/>
      <c r="Y1393" s="38"/>
      <c r="Z1393" s="38">
        <v>272</v>
      </c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  <c r="BA1393" s="3">
        <f>IF(Q1393&gt;0,RANK(Q1393,(N1393:P1393,Q1393:AE1393)),0)</f>
        <v>5</v>
      </c>
      <c r="BB1393" s="3">
        <f>IF(R1393&gt;0,RANK(R1393,(N1393:P1393,Q1393:AE1393)),0)</f>
        <v>4</v>
      </c>
      <c r="BC1393" s="3">
        <f>IF(S1393&gt;0,RANK(S1393,(N1393:P1393,Q1393:AE1393)),0)</f>
        <v>0</v>
      </c>
      <c r="BD1393" s="3">
        <f>IF(T1393&gt;0,RANK(T1393,(N1393:P1393,Q1393:AE1393)),0)</f>
        <v>9</v>
      </c>
      <c r="BE1393" s="2">
        <f t="shared" si="595"/>
        <v>5.1808086834356538E-3</v>
      </c>
      <c r="BF1393" s="2">
        <f t="shared" si="596"/>
        <v>5.7697118993090971E-3</v>
      </c>
      <c r="BG1393" s="2">
        <f t="shared" si="597"/>
        <v>0</v>
      </c>
      <c r="BH1393" s="2">
        <f t="shared" si="598"/>
        <v>6.6588402840591981E-4</v>
      </c>
      <c r="BJ1393" t="s">
        <v>2240</v>
      </c>
      <c r="BK1393" t="s">
        <v>2673</v>
      </c>
      <c r="BL1393">
        <v>2</v>
      </c>
      <c r="BN1393">
        <v>0</v>
      </c>
      <c r="BO1393" s="60">
        <v>27</v>
      </c>
      <c r="BP1393" s="62">
        <v>37</v>
      </c>
      <c r="BQ1393" s="66">
        <f t="shared" si="599"/>
        <v>27037</v>
      </c>
      <c r="BR1393" s="66">
        <f t="shared" si="600"/>
        <v>27037</v>
      </c>
      <c r="BS1393" s="3" t="s">
        <v>3083</v>
      </c>
    </row>
    <row r="1394" spans="1:71" ht="14" hidden="1" customHeight="1" outlineLevel="1" x14ac:dyDescent="0.2">
      <c r="A1394" t="s">
        <v>3071</v>
      </c>
      <c r="B1394" t="s">
        <v>2673</v>
      </c>
      <c r="C1394" s="1">
        <f t="shared" si="590"/>
        <v>12484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>IF(P1394&gt;0,RANK(P1394,(N1394:P1394,Q1394:AE1394)),0)</f>
        <v>3</v>
      </c>
      <c r="G1394" s="1">
        <f t="shared" si="577"/>
        <v>3987</v>
      </c>
      <c r="H1394" s="2">
        <f t="shared" si="578"/>
        <v>0.3193687920538289</v>
      </c>
      <c r="I1394" s="2"/>
      <c r="J1394" s="2">
        <f t="shared" si="591"/>
        <v>0.32906119833386738</v>
      </c>
      <c r="K1394" s="2">
        <f t="shared" si="592"/>
        <v>0.64842999038769622</v>
      </c>
      <c r="L1394" s="2">
        <f t="shared" si="593"/>
        <v>1.0974046779878245E-2</v>
      </c>
      <c r="M1394" s="2">
        <f t="shared" si="594"/>
        <v>1.1534764498558158E-2</v>
      </c>
      <c r="N1394" s="38">
        <v>4108</v>
      </c>
      <c r="O1394" s="38">
        <v>8095</v>
      </c>
      <c r="P1394" s="38">
        <v>137</v>
      </c>
      <c r="Q1394" s="38">
        <v>50</v>
      </c>
      <c r="R1394" s="38">
        <v>29</v>
      </c>
      <c r="S1394" s="38"/>
      <c r="T1394" s="38">
        <v>6</v>
      </c>
      <c r="U1394" s="38">
        <v>9</v>
      </c>
      <c r="V1394" s="38">
        <v>2</v>
      </c>
      <c r="W1394" s="38">
        <v>36</v>
      </c>
      <c r="X1394" s="38"/>
      <c r="Y1394" s="38"/>
      <c r="Z1394" s="38">
        <v>12</v>
      </c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  <c r="BA1394" s="3">
        <f>IF(Q1394&gt;0,RANK(Q1394,(N1394:P1394,Q1394:AE1394)),0)</f>
        <v>4</v>
      </c>
      <c r="BB1394" s="3">
        <f>IF(R1394&gt;0,RANK(R1394,(N1394:P1394,Q1394:AE1394)),0)</f>
        <v>6</v>
      </c>
      <c r="BC1394" s="3">
        <f>IF(S1394&gt;0,RANK(S1394,(N1394:P1394,Q1394:AE1394)),0)</f>
        <v>0</v>
      </c>
      <c r="BD1394" s="3">
        <f>IF(T1394&gt;0,RANK(T1394,(N1394:P1394,Q1394:AE1394)),0)</f>
        <v>9</v>
      </c>
      <c r="BE1394" s="2">
        <f t="shared" si="595"/>
        <v>4.0051265619993589E-3</v>
      </c>
      <c r="BF1394" s="2">
        <f t="shared" si="596"/>
        <v>2.3229734059596282E-3</v>
      </c>
      <c r="BG1394" s="2">
        <f t="shared" si="597"/>
        <v>0</v>
      </c>
      <c r="BH1394" s="2">
        <f t="shared" si="598"/>
        <v>4.8061518743992311E-4</v>
      </c>
      <c r="BJ1394" t="s">
        <v>3071</v>
      </c>
      <c r="BK1394" t="s">
        <v>2673</v>
      </c>
      <c r="BL1394">
        <v>1</v>
      </c>
      <c r="BN1394">
        <v>0</v>
      </c>
      <c r="BO1394" s="60">
        <v>27</v>
      </c>
      <c r="BP1394" s="62">
        <v>39</v>
      </c>
      <c r="BQ1394" s="66">
        <f t="shared" si="599"/>
        <v>27039</v>
      </c>
      <c r="BR1394" s="66">
        <f t="shared" si="600"/>
        <v>27039</v>
      </c>
      <c r="BS1394" s="3" t="s">
        <v>3083</v>
      </c>
    </row>
    <row r="1395" spans="1:71" ht="14" hidden="1" customHeight="1" outlineLevel="1" x14ac:dyDescent="0.2">
      <c r="A1395" t="s">
        <v>1127</v>
      </c>
      <c r="B1395" t="s">
        <v>2673</v>
      </c>
      <c r="C1395" s="1">
        <f t="shared" si="590"/>
        <v>25106</v>
      </c>
      <c r="D1395" s="3">
        <f>IF(N1395&gt;0, RANK(N1395,(N1395:P1395,Q1395:AE1395)),0)</f>
        <v>2</v>
      </c>
      <c r="E1395" s="3">
        <f>IF(O1395&gt;0,RANK(O1395,(N1395:P1395,Q1395:AE1395)),0)</f>
        <v>1</v>
      </c>
      <c r="F1395" s="3">
        <f>IF(P1395&gt;0,RANK(P1395,(N1395:P1395,Q1395:AE1395)),0)</f>
        <v>3</v>
      </c>
      <c r="G1395" s="1">
        <f t="shared" si="577"/>
        <v>8788</v>
      </c>
      <c r="H1395" s="2">
        <f t="shared" si="578"/>
        <v>0.35003584800446108</v>
      </c>
      <c r="I1395" s="2"/>
      <c r="J1395" s="2">
        <f t="shared" si="591"/>
        <v>0.3161793993467697</v>
      </c>
      <c r="K1395" s="2">
        <f t="shared" si="592"/>
        <v>0.66621524735123083</v>
      </c>
      <c r="L1395" s="2">
        <f t="shared" si="593"/>
        <v>7.6874054010993391E-3</v>
      </c>
      <c r="M1395" s="2">
        <f t="shared" si="594"/>
        <v>9.9179479009001877E-3</v>
      </c>
      <c r="N1395" s="38">
        <v>7938</v>
      </c>
      <c r="O1395" s="38">
        <v>16726</v>
      </c>
      <c r="P1395" s="38">
        <v>193</v>
      </c>
      <c r="Q1395" s="38">
        <v>72</v>
      </c>
      <c r="R1395" s="38">
        <v>47</v>
      </c>
      <c r="S1395" s="38"/>
      <c r="T1395" s="38">
        <v>7</v>
      </c>
      <c r="U1395" s="38">
        <v>11</v>
      </c>
      <c r="V1395" s="38">
        <v>0</v>
      </c>
      <c r="W1395" s="38">
        <v>87</v>
      </c>
      <c r="X1395" s="38"/>
      <c r="Y1395" s="38"/>
      <c r="Z1395" s="38">
        <v>25</v>
      </c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  <c r="BA1395" s="3">
        <f>IF(Q1395&gt;0,RANK(Q1395,(N1395:P1395,Q1395:AE1395)),0)</f>
        <v>5</v>
      </c>
      <c r="BB1395" s="3">
        <f>IF(R1395&gt;0,RANK(R1395,(N1395:P1395,Q1395:AE1395)),0)</f>
        <v>6</v>
      </c>
      <c r="BC1395" s="3">
        <f>IF(S1395&gt;0,RANK(S1395,(N1395:P1395,Q1395:AE1395)),0)</f>
        <v>0</v>
      </c>
      <c r="BD1395" s="3">
        <f>IF(T1395&gt;0,RANK(T1395,(N1395:P1395,Q1395:AE1395)),0)</f>
        <v>9</v>
      </c>
      <c r="BE1395" s="2">
        <f t="shared" si="595"/>
        <v>2.8678403568868E-3</v>
      </c>
      <c r="BF1395" s="2">
        <f t="shared" si="596"/>
        <v>1.8720624551899945E-3</v>
      </c>
      <c r="BG1395" s="2">
        <f t="shared" si="597"/>
        <v>0</v>
      </c>
      <c r="BH1395" s="2">
        <f t="shared" si="598"/>
        <v>2.7881781247510553E-4</v>
      </c>
      <c r="BJ1395" t="s">
        <v>1127</v>
      </c>
      <c r="BK1395" t="s">
        <v>2673</v>
      </c>
      <c r="BL1395">
        <v>7</v>
      </c>
      <c r="BN1395">
        <v>0</v>
      </c>
      <c r="BO1395" s="60">
        <v>27</v>
      </c>
      <c r="BP1395" s="62">
        <v>41</v>
      </c>
      <c r="BQ1395" s="66">
        <f t="shared" si="599"/>
        <v>27041</v>
      </c>
      <c r="BR1395" s="66">
        <f t="shared" si="600"/>
        <v>27041</v>
      </c>
      <c r="BS1395" s="3" t="s">
        <v>3083</v>
      </c>
    </row>
    <row r="1396" spans="1:71" ht="14" hidden="1" customHeight="1" outlineLevel="1" x14ac:dyDescent="0.2">
      <c r="A1396" t="s">
        <v>317</v>
      </c>
      <c r="B1396" t="s">
        <v>2673</v>
      </c>
      <c r="C1396" s="1">
        <f t="shared" si="590"/>
        <v>7761</v>
      </c>
      <c r="D1396" s="3">
        <f>IF(N1396&gt;0, RANK(N1396,(N1396:P1396,Q1396:AE1396)),0)</f>
        <v>2</v>
      </c>
      <c r="E1396" s="3">
        <f>IF(O1396&gt;0,RANK(O1396,(N1396:P1396,Q1396:AE1396)),0)</f>
        <v>1</v>
      </c>
      <c r="F1396" s="3">
        <f>IF(P1396&gt;0,RANK(P1396,(N1396:P1396,Q1396:AE1396)),0)</f>
        <v>3</v>
      </c>
      <c r="G1396" s="1">
        <f t="shared" si="577"/>
        <v>2895</v>
      </c>
      <c r="H1396" s="2">
        <f t="shared" si="578"/>
        <v>0.37301894085813686</v>
      </c>
      <c r="I1396" s="2"/>
      <c r="J1396" s="2">
        <f t="shared" si="591"/>
        <v>0.30305373018940857</v>
      </c>
      <c r="K1396" s="2">
        <f t="shared" si="592"/>
        <v>0.67607267104754543</v>
      </c>
      <c r="L1396" s="2">
        <f t="shared" si="593"/>
        <v>1.056564875660353E-2</v>
      </c>
      <c r="M1396" s="2">
        <f t="shared" si="594"/>
        <v>1.0307950006442534E-2</v>
      </c>
      <c r="N1396" s="38">
        <v>2352</v>
      </c>
      <c r="O1396" s="38">
        <v>5247</v>
      </c>
      <c r="P1396" s="38">
        <v>82</v>
      </c>
      <c r="Q1396" s="38">
        <v>23</v>
      </c>
      <c r="R1396" s="38">
        <v>14</v>
      </c>
      <c r="S1396" s="38"/>
      <c r="T1396" s="38">
        <v>1</v>
      </c>
      <c r="U1396" s="38">
        <v>6</v>
      </c>
      <c r="V1396" s="38">
        <v>1</v>
      </c>
      <c r="W1396" s="38">
        <v>22</v>
      </c>
      <c r="X1396" s="38"/>
      <c r="Y1396" s="38"/>
      <c r="Z1396" s="38">
        <v>13</v>
      </c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  <c r="BA1396" s="3">
        <f>IF(Q1396&gt;0,RANK(Q1396,(N1396:P1396,Q1396:AE1396)),0)</f>
        <v>4</v>
      </c>
      <c r="BB1396" s="3">
        <f>IF(R1396&gt;0,RANK(R1396,(N1396:P1396,Q1396:AE1396)),0)</f>
        <v>6</v>
      </c>
      <c r="BC1396" s="3">
        <f>IF(S1396&gt;0,RANK(S1396,(N1396:P1396,Q1396:AE1396)),0)</f>
        <v>0</v>
      </c>
      <c r="BD1396" s="3">
        <f>IF(T1396&gt;0,RANK(T1396,(N1396:P1396,Q1396:AE1396)),0)</f>
        <v>9</v>
      </c>
      <c r="BE1396" s="2">
        <f t="shared" si="595"/>
        <v>2.9635356268522097E-3</v>
      </c>
      <c r="BF1396" s="2">
        <f t="shared" si="596"/>
        <v>1.803891251127432E-3</v>
      </c>
      <c r="BG1396" s="2">
        <f t="shared" si="597"/>
        <v>0</v>
      </c>
      <c r="BH1396" s="2">
        <f t="shared" si="598"/>
        <v>1.2884937508053087E-4</v>
      </c>
      <c r="BJ1396" t="s">
        <v>317</v>
      </c>
      <c r="BK1396" t="s">
        <v>2673</v>
      </c>
      <c r="BL1396">
        <v>1</v>
      </c>
      <c r="BN1396">
        <v>0</v>
      </c>
      <c r="BO1396" s="60">
        <v>27</v>
      </c>
      <c r="BP1396" s="62">
        <v>43</v>
      </c>
      <c r="BQ1396" s="66">
        <f t="shared" si="599"/>
        <v>27043</v>
      </c>
      <c r="BR1396" s="66">
        <f t="shared" si="600"/>
        <v>27043</v>
      </c>
      <c r="BS1396" s="3" t="s">
        <v>3083</v>
      </c>
    </row>
    <row r="1397" spans="1:71" ht="14" hidden="1" customHeight="1" outlineLevel="1" x14ac:dyDescent="0.2">
      <c r="A1397" t="s">
        <v>1966</v>
      </c>
      <c r="B1397" t="s">
        <v>2673</v>
      </c>
      <c r="C1397" s="1">
        <f t="shared" si="590"/>
        <v>12385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>IF(P1397&gt;0,RANK(P1397,(N1397:P1397,Q1397:AE1397)),0)</f>
        <v>3</v>
      </c>
      <c r="G1397" s="1">
        <f t="shared" si="577"/>
        <v>3147</v>
      </c>
      <c r="H1397" s="2">
        <f t="shared" si="578"/>
        <v>0.25409769882922889</v>
      </c>
      <c r="I1397" s="2"/>
      <c r="J1397" s="2">
        <f t="shared" si="591"/>
        <v>0.36261606782398065</v>
      </c>
      <c r="K1397" s="2">
        <f t="shared" si="592"/>
        <v>0.61671376665320954</v>
      </c>
      <c r="L1397" s="2">
        <f t="shared" si="593"/>
        <v>9.043197416229309E-3</v>
      </c>
      <c r="M1397" s="2">
        <f t="shared" si="594"/>
        <v>1.1626968106580449E-2</v>
      </c>
      <c r="N1397" s="38">
        <v>4491</v>
      </c>
      <c r="O1397" s="38">
        <v>7638</v>
      </c>
      <c r="P1397" s="38">
        <v>112</v>
      </c>
      <c r="Q1397" s="38">
        <v>40</v>
      </c>
      <c r="R1397" s="38">
        <v>28</v>
      </c>
      <c r="S1397" s="38"/>
      <c r="T1397" s="38">
        <v>1</v>
      </c>
      <c r="U1397" s="38">
        <v>4</v>
      </c>
      <c r="V1397" s="38">
        <v>3</v>
      </c>
      <c r="W1397" s="38">
        <v>50</v>
      </c>
      <c r="X1397" s="38"/>
      <c r="Y1397" s="38"/>
      <c r="Z1397" s="38">
        <v>18</v>
      </c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  <c r="BA1397" s="3">
        <f>IF(Q1397&gt;0,RANK(Q1397,(N1397:P1397,Q1397:AE1397)),0)</f>
        <v>5</v>
      </c>
      <c r="BB1397" s="3">
        <f>IF(R1397&gt;0,RANK(R1397,(N1397:P1397,Q1397:AE1397)),0)</f>
        <v>6</v>
      </c>
      <c r="BC1397" s="3">
        <f>IF(S1397&gt;0,RANK(S1397,(N1397:P1397,Q1397:AE1397)),0)</f>
        <v>0</v>
      </c>
      <c r="BD1397" s="3">
        <f>IF(T1397&gt;0,RANK(T1397,(N1397:P1397,Q1397:AE1397)),0)</f>
        <v>10</v>
      </c>
      <c r="BE1397" s="2">
        <f t="shared" si="595"/>
        <v>3.229713362939039E-3</v>
      </c>
      <c r="BF1397" s="2">
        <f t="shared" si="596"/>
        <v>2.2607993540573273E-3</v>
      </c>
      <c r="BG1397" s="2">
        <f t="shared" si="597"/>
        <v>0</v>
      </c>
      <c r="BH1397" s="2">
        <f t="shared" si="598"/>
        <v>8.0742834073475983E-5</v>
      </c>
      <c r="BJ1397" t="s">
        <v>1966</v>
      </c>
      <c r="BK1397" t="s">
        <v>2673</v>
      </c>
      <c r="BL1397">
        <v>1</v>
      </c>
      <c r="BN1397">
        <v>0</v>
      </c>
      <c r="BO1397" s="60">
        <v>27</v>
      </c>
      <c r="BP1397" s="62">
        <v>45</v>
      </c>
      <c r="BQ1397" s="66">
        <f t="shared" si="599"/>
        <v>27045</v>
      </c>
      <c r="BR1397" s="66">
        <f t="shared" si="600"/>
        <v>27045</v>
      </c>
      <c r="BS1397" s="3" t="s">
        <v>3083</v>
      </c>
    </row>
    <row r="1398" spans="1:71" ht="14" hidden="1" customHeight="1" outlineLevel="1" x14ac:dyDescent="0.2">
      <c r="A1398" t="s">
        <v>1209</v>
      </c>
      <c r="B1398" t="s">
        <v>2673</v>
      </c>
      <c r="C1398" s="1">
        <f t="shared" si="590"/>
        <v>16704</v>
      </c>
      <c r="D1398" s="3">
        <f>IF(N1398&gt;0, RANK(N1398,(N1398:P1398,Q1398:AE1398)),0)</f>
        <v>2</v>
      </c>
      <c r="E1398" s="3">
        <f>IF(O1398&gt;0,RANK(O1398,(N1398:P1398,Q1398:AE1398)),0)</f>
        <v>1</v>
      </c>
      <c r="F1398" s="3">
        <f>IF(P1398&gt;0,RANK(P1398,(N1398:P1398,Q1398:AE1398)),0)</f>
        <v>3</v>
      </c>
      <c r="G1398" s="1">
        <f t="shared" si="577"/>
        <v>3555</v>
      </c>
      <c r="H1398" s="2">
        <f t="shared" si="578"/>
        <v>0.21282327586206898</v>
      </c>
      <c r="I1398" s="2"/>
      <c r="J1398" s="2">
        <f t="shared" si="591"/>
        <v>0.38601532567049807</v>
      </c>
      <c r="K1398" s="2">
        <f t="shared" si="592"/>
        <v>0.59883860153256707</v>
      </c>
      <c r="L1398" s="2">
        <f t="shared" si="593"/>
        <v>7.4233716475095787E-3</v>
      </c>
      <c r="M1398" s="2">
        <f t="shared" si="594"/>
        <v>7.7227011494252276E-3</v>
      </c>
      <c r="N1398" s="38">
        <v>6448</v>
      </c>
      <c r="O1398" s="38">
        <v>10003</v>
      </c>
      <c r="P1398" s="38">
        <v>124</v>
      </c>
      <c r="Q1398" s="38">
        <v>46</v>
      </c>
      <c r="R1398" s="38">
        <v>29</v>
      </c>
      <c r="S1398" s="38"/>
      <c r="T1398" s="38">
        <v>3</v>
      </c>
      <c r="U1398" s="38">
        <v>7</v>
      </c>
      <c r="V1398" s="38">
        <v>1</v>
      </c>
      <c r="W1398" s="38">
        <v>34</v>
      </c>
      <c r="X1398" s="38"/>
      <c r="Y1398" s="38"/>
      <c r="Z1398" s="38">
        <v>9</v>
      </c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  <c r="BA1398" s="3">
        <f>IF(Q1398&gt;0,RANK(Q1398,(N1398:P1398,Q1398:AE1398)),0)</f>
        <v>4</v>
      </c>
      <c r="BB1398" s="3">
        <f>IF(R1398&gt;0,RANK(R1398,(N1398:P1398,Q1398:AE1398)),0)</f>
        <v>6</v>
      </c>
      <c r="BC1398" s="3">
        <f>IF(S1398&gt;0,RANK(S1398,(N1398:P1398,Q1398:AE1398)),0)</f>
        <v>0</v>
      </c>
      <c r="BD1398" s="3">
        <f>IF(T1398&gt;0,RANK(T1398,(N1398:P1398,Q1398:AE1398)),0)</f>
        <v>9</v>
      </c>
      <c r="BE1398" s="2">
        <f t="shared" si="595"/>
        <v>2.7538314176245209E-3</v>
      </c>
      <c r="BF1398" s="2">
        <f t="shared" si="596"/>
        <v>1.736111111111111E-3</v>
      </c>
      <c r="BG1398" s="2">
        <f t="shared" si="597"/>
        <v>0</v>
      </c>
      <c r="BH1398" s="2">
        <f t="shared" si="598"/>
        <v>1.7959770114942528E-4</v>
      </c>
      <c r="BJ1398" t="s">
        <v>1209</v>
      </c>
      <c r="BK1398" t="s">
        <v>2673</v>
      </c>
      <c r="BL1398">
        <v>1</v>
      </c>
      <c r="BN1398">
        <v>0</v>
      </c>
      <c r="BO1398" s="60">
        <v>27</v>
      </c>
      <c r="BP1398" s="62">
        <v>47</v>
      </c>
      <c r="BQ1398" s="66">
        <f t="shared" si="599"/>
        <v>27047</v>
      </c>
      <c r="BR1398" s="66">
        <f t="shared" si="600"/>
        <v>27047</v>
      </c>
      <c r="BS1398" s="3" t="s">
        <v>3083</v>
      </c>
    </row>
    <row r="1399" spans="1:71" ht="14" hidden="1" customHeight="1" outlineLevel="1" x14ac:dyDescent="0.2">
      <c r="A1399" t="s">
        <v>900</v>
      </c>
      <c r="B1399" t="s">
        <v>2673</v>
      </c>
      <c r="C1399" s="1">
        <f t="shared" si="590"/>
        <v>28817</v>
      </c>
      <c r="D1399" s="3">
        <f>IF(N1399&gt;0, RANK(N1399,(N1399:P1399,Q1399:AE1399)),0)</f>
        <v>2</v>
      </c>
      <c r="E1399" s="3">
        <f>IF(O1399&gt;0,RANK(O1399,(N1399:P1399,Q1399:AE1399)),0)</f>
        <v>1</v>
      </c>
      <c r="F1399" s="3">
        <f>IF(P1399&gt;0,RANK(P1399,(N1399:P1399,Q1399:AE1399)),0)</f>
        <v>3</v>
      </c>
      <c r="G1399" s="1">
        <f t="shared" si="577"/>
        <v>4730</v>
      </c>
      <c r="H1399" s="2">
        <f t="shared" si="578"/>
        <v>0.1641392233750911</v>
      </c>
      <c r="I1399" s="2"/>
      <c r="J1399" s="2">
        <f t="shared" si="591"/>
        <v>0.40708609501336018</v>
      </c>
      <c r="K1399" s="2">
        <f t="shared" si="592"/>
        <v>0.57122531838845125</v>
      </c>
      <c r="L1399" s="2">
        <f t="shared" si="593"/>
        <v>8.8489433320609358E-3</v>
      </c>
      <c r="M1399" s="2">
        <f t="shared" si="594"/>
        <v>1.2839643266127684E-2</v>
      </c>
      <c r="N1399" s="38">
        <v>11731</v>
      </c>
      <c r="O1399" s="38">
        <v>16461</v>
      </c>
      <c r="P1399" s="38">
        <v>255</v>
      </c>
      <c r="Q1399" s="38">
        <v>157</v>
      </c>
      <c r="R1399" s="38">
        <v>75</v>
      </c>
      <c r="S1399" s="38"/>
      <c r="T1399" s="38">
        <v>11</v>
      </c>
      <c r="U1399" s="38">
        <v>18</v>
      </c>
      <c r="V1399" s="38">
        <v>3</v>
      </c>
      <c r="W1399" s="38">
        <v>71</v>
      </c>
      <c r="X1399" s="38"/>
      <c r="Y1399" s="38"/>
      <c r="Z1399" s="38">
        <v>35</v>
      </c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  <c r="BA1399" s="3">
        <f>IF(Q1399&gt;0,RANK(Q1399,(N1399:P1399,Q1399:AE1399)),0)</f>
        <v>4</v>
      </c>
      <c r="BB1399" s="3">
        <f>IF(R1399&gt;0,RANK(R1399,(N1399:P1399,Q1399:AE1399)),0)</f>
        <v>5</v>
      </c>
      <c r="BC1399" s="3">
        <f>IF(S1399&gt;0,RANK(S1399,(N1399:P1399,Q1399:AE1399)),0)</f>
        <v>0</v>
      </c>
      <c r="BD1399" s="3">
        <f>IF(T1399&gt;0,RANK(T1399,(N1399:P1399,Q1399:AE1399)),0)</f>
        <v>9</v>
      </c>
      <c r="BE1399" s="2">
        <f t="shared" si="595"/>
        <v>5.4481729534649687E-3</v>
      </c>
      <c r="BF1399" s="2">
        <f t="shared" si="596"/>
        <v>2.6026303917826283E-3</v>
      </c>
      <c r="BG1399" s="2">
        <f t="shared" si="597"/>
        <v>0</v>
      </c>
      <c r="BH1399" s="2">
        <f t="shared" si="598"/>
        <v>3.8171912412811884E-4</v>
      </c>
      <c r="BJ1399" t="s">
        <v>900</v>
      </c>
      <c r="BK1399" t="s">
        <v>2673</v>
      </c>
      <c r="BL1399">
        <v>1</v>
      </c>
      <c r="BN1399">
        <v>0</v>
      </c>
      <c r="BO1399" s="60">
        <v>27</v>
      </c>
      <c r="BP1399" s="62">
        <v>49</v>
      </c>
      <c r="BQ1399" s="66">
        <f t="shared" si="599"/>
        <v>27049</v>
      </c>
      <c r="BR1399" s="66">
        <f t="shared" si="600"/>
        <v>27049</v>
      </c>
      <c r="BS1399" s="3" t="s">
        <v>3083</v>
      </c>
    </row>
    <row r="1400" spans="1:71" ht="14" hidden="1" customHeight="1" outlineLevel="1" x14ac:dyDescent="0.2">
      <c r="A1400" t="s">
        <v>1392</v>
      </c>
      <c r="B1400" t="s">
        <v>2673</v>
      </c>
      <c r="C1400" s="1">
        <f t="shared" si="590"/>
        <v>3543</v>
      </c>
      <c r="D1400" s="3">
        <f>IF(N1400&gt;0, RANK(N1400,(N1400:P1400,Q1400:AE1400)),0)</f>
        <v>2</v>
      </c>
      <c r="E1400" s="3">
        <f>IF(O1400&gt;0,RANK(O1400,(N1400:P1400,Q1400:AE1400)),0)</f>
        <v>1</v>
      </c>
      <c r="F1400" s="3">
        <f>IF(P1400&gt;0,RANK(P1400,(N1400:P1400,Q1400:AE1400)),0)</f>
        <v>3</v>
      </c>
      <c r="G1400" s="1">
        <f t="shared" si="577"/>
        <v>1079</v>
      </c>
      <c r="H1400" s="2">
        <f t="shared" si="578"/>
        <v>0.30454417160598363</v>
      </c>
      <c r="I1400" s="2"/>
      <c r="J1400" s="2">
        <f t="shared" si="591"/>
        <v>0.33502681343494212</v>
      </c>
      <c r="K1400" s="2">
        <f t="shared" si="592"/>
        <v>0.6395709850409258</v>
      </c>
      <c r="L1400" s="2">
        <f t="shared" si="593"/>
        <v>1.6088060965283656E-2</v>
      </c>
      <c r="M1400" s="2">
        <f t="shared" si="594"/>
        <v>9.3141405588484279E-3</v>
      </c>
      <c r="N1400" s="38">
        <v>1187</v>
      </c>
      <c r="O1400" s="38">
        <v>2266</v>
      </c>
      <c r="P1400" s="38">
        <v>57</v>
      </c>
      <c r="Q1400" s="38">
        <v>11</v>
      </c>
      <c r="R1400" s="38">
        <v>5</v>
      </c>
      <c r="S1400" s="38"/>
      <c r="T1400" s="38">
        <v>2</v>
      </c>
      <c r="U1400" s="38">
        <v>0</v>
      </c>
      <c r="V1400" s="38">
        <v>0</v>
      </c>
      <c r="W1400" s="38">
        <v>12</v>
      </c>
      <c r="X1400" s="38"/>
      <c r="Y1400" s="38"/>
      <c r="Z1400" s="38">
        <v>3</v>
      </c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  <c r="BA1400" s="3">
        <f>IF(Q1400&gt;0,RANK(Q1400,(N1400:P1400,Q1400:AE1400)),0)</f>
        <v>5</v>
      </c>
      <c r="BB1400" s="3">
        <f>IF(R1400&gt;0,RANK(R1400,(N1400:P1400,Q1400:AE1400)),0)</f>
        <v>6</v>
      </c>
      <c r="BC1400" s="3">
        <f>IF(S1400&gt;0,RANK(S1400,(N1400:P1400,Q1400:AE1400)),0)</f>
        <v>0</v>
      </c>
      <c r="BD1400" s="3">
        <f>IF(T1400&gt;0,RANK(T1400,(N1400:P1400,Q1400:AE1400)),0)</f>
        <v>8</v>
      </c>
      <c r="BE1400" s="2">
        <f t="shared" si="595"/>
        <v>3.1047135196161446E-3</v>
      </c>
      <c r="BF1400" s="2">
        <f t="shared" si="596"/>
        <v>1.4112334180073384E-3</v>
      </c>
      <c r="BG1400" s="2">
        <f t="shared" si="597"/>
        <v>0</v>
      </c>
      <c r="BH1400" s="2">
        <f t="shared" si="598"/>
        <v>5.6449336720293538E-4</v>
      </c>
      <c r="BJ1400" t="s">
        <v>1392</v>
      </c>
      <c r="BK1400" t="s">
        <v>2673</v>
      </c>
      <c r="BL1400">
        <v>7</v>
      </c>
      <c r="BN1400">
        <v>0</v>
      </c>
      <c r="BO1400" s="60">
        <v>27</v>
      </c>
      <c r="BP1400" s="62">
        <v>51</v>
      </c>
      <c r="BQ1400" s="66">
        <f t="shared" si="599"/>
        <v>27051</v>
      </c>
      <c r="BR1400" s="66">
        <f t="shared" si="600"/>
        <v>27051</v>
      </c>
      <c r="BS1400" s="3" t="s">
        <v>3083</v>
      </c>
    </row>
    <row r="1401" spans="1:71" ht="14" hidden="1" customHeight="1" outlineLevel="1" x14ac:dyDescent="0.2">
      <c r="A1401" t="s">
        <v>2191</v>
      </c>
      <c r="B1401" t="s">
        <v>2673</v>
      </c>
      <c r="C1401" s="1">
        <f t="shared" si="590"/>
        <v>720173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>IF(P1401&gt;0,RANK(P1401,(N1401:P1401,Q1401:AE1401)),0)</f>
        <v>4</v>
      </c>
      <c r="G1401" s="1">
        <f t="shared" si="577"/>
        <v>305466</v>
      </c>
      <c r="H1401" s="2">
        <f t="shared" si="578"/>
        <v>0.42415641797179288</v>
      </c>
      <c r="I1401" s="2"/>
      <c r="J1401" s="2">
        <f t="shared" si="591"/>
        <v>0.69804060968683912</v>
      </c>
      <c r="K1401" s="2">
        <f t="shared" si="592"/>
        <v>0.27388419171504624</v>
      </c>
      <c r="L1401" s="2">
        <f t="shared" si="593"/>
        <v>5.8444290469095621E-3</v>
      </c>
      <c r="M1401" s="2">
        <f t="shared" si="594"/>
        <v>2.2230769551205076E-2</v>
      </c>
      <c r="N1401" s="38">
        <v>502710</v>
      </c>
      <c r="O1401" s="38">
        <v>197244</v>
      </c>
      <c r="P1401" s="38">
        <v>4209</v>
      </c>
      <c r="Q1401" s="38">
        <v>3585</v>
      </c>
      <c r="R1401" s="38">
        <v>5522</v>
      </c>
      <c r="S1401" s="38"/>
      <c r="T1401" s="38">
        <v>1370</v>
      </c>
      <c r="U1401" s="38">
        <v>1234</v>
      </c>
      <c r="V1401" s="38">
        <v>143</v>
      </c>
      <c r="W1401" s="38">
        <v>3582</v>
      </c>
      <c r="X1401" s="38"/>
      <c r="Y1401" s="38"/>
      <c r="Z1401" s="38">
        <v>574</v>
      </c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  <c r="BA1401" s="3">
        <f>IF(Q1401&gt;0,RANK(Q1401,(N1401:P1401,Q1401:AE1401)),0)</f>
        <v>5</v>
      </c>
      <c r="BB1401" s="3">
        <f>IF(R1401&gt;0,RANK(R1401,(N1401:P1401,Q1401:AE1401)),0)</f>
        <v>3</v>
      </c>
      <c r="BC1401" s="3">
        <f>IF(S1401&gt;0,RANK(S1401,(N1401:P1401,Q1401:AE1401)),0)</f>
        <v>0</v>
      </c>
      <c r="BD1401" s="3">
        <f>IF(T1401&gt;0,RANK(T1401,(N1401:P1401,Q1401:AE1401)),0)</f>
        <v>7</v>
      </c>
      <c r="BE1401" s="2">
        <f t="shared" si="595"/>
        <v>4.9779705709600336E-3</v>
      </c>
      <c r="BF1401" s="2">
        <f t="shared" si="596"/>
        <v>7.6676020900533623E-3</v>
      </c>
      <c r="BG1401" s="2">
        <f t="shared" si="597"/>
        <v>0</v>
      </c>
      <c r="BH1401" s="2">
        <f t="shared" si="598"/>
        <v>1.9023206923891899E-3</v>
      </c>
      <c r="BJ1401" t="s">
        <v>2191</v>
      </c>
      <c r="BK1401" t="s">
        <v>2673</v>
      </c>
      <c r="BN1401">
        <v>0</v>
      </c>
      <c r="BO1401" s="60">
        <v>27</v>
      </c>
      <c r="BP1401" s="62">
        <v>53</v>
      </c>
      <c r="BQ1401" s="66">
        <f t="shared" si="599"/>
        <v>27053</v>
      </c>
      <c r="BR1401" s="66">
        <f t="shared" si="600"/>
        <v>27053</v>
      </c>
      <c r="BS1401" s="3" t="s">
        <v>3083</v>
      </c>
    </row>
    <row r="1402" spans="1:71" ht="14" hidden="1" customHeight="1" outlineLevel="1" x14ac:dyDescent="0.2">
      <c r="A1402" t="s">
        <v>987</v>
      </c>
      <c r="B1402" t="s">
        <v>2673</v>
      </c>
      <c r="C1402" s="1">
        <f t="shared" si="590"/>
        <v>11428</v>
      </c>
      <c r="D1402" s="3">
        <f>IF(N1402&gt;0, RANK(N1402,(N1402:P1402,Q1402:AE1402)),0)</f>
        <v>2</v>
      </c>
      <c r="E1402" s="3">
        <f>IF(O1402&gt;0,RANK(O1402,(N1402:P1402,Q1402:AE1402)),0)</f>
        <v>1</v>
      </c>
      <c r="F1402" s="3">
        <f>IF(P1402&gt;0,RANK(P1402,(N1402:P1402,Q1402:AE1402)),0)</f>
        <v>3</v>
      </c>
      <c r="G1402" s="1">
        <f t="shared" si="577"/>
        <v>1880</v>
      </c>
      <c r="H1402" s="2">
        <f t="shared" si="578"/>
        <v>0.16450822541127055</v>
      </c>
      <c r="I1402" s="2"/>
      <c r="J1402" s="2">
        <f t="shared" si="591"/>
        <v>0.40838291914595731</v>
      </c>
      <c r="K1402" s="2">
        <f t="shared" si="592"/>
        <v>0.57289114455722789</v>
      </c>
      <c r="L1402" s="2">
        <f t="shared" si="593"/>
        <v>7.9628981449072454E-3</v>
      </c>
      <c r="M1402" s="2">
        <f t="shared" si="594"/>
        <v>1.0763038151907493E-2</v>
      </c>
      <c r="N1402" s="38">
        <v>4667</v>
      </c>
      <c r="O1402" s="38">
        <v>6547</v>
      </c>
      <c r="P1402" s="38">
        <v>91</v>
      </c>
      <c r="Q1402" s="38">
        <v>43</v>
      </c>
      <c r="R1402" s="38">
        <v>31</v>
      </c>
      <c r="S1402" s="38"/>
      <c r="T1402" s="38">
        <v>0</v>
      </c>
      <c r="U1402" s="38">
        <v>3</v>
      </c>
      <c r="V1402" s="38">
        <v>3</v>
      </c>
      <c r="W1402" s="38">
        <v>34</v>
      </c>
      <c r="X1402" s="38"/>
      <c r="Y1402" s="38"/>
      <c r="Z1402" s="38">
        <v>9</v>
      </c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  <c r="BA1402" s="3">
        <f>IF(Q1402&gt;0,RANK(Q1402,(N1402:P1402,Q1402:AE1402)),0)</f>
        <v>4</v>
      </c>
      <c r="BB1402" s="3">
        <f>IF(R1402&gt;0,RANK(R1402,(N1402:P1402,Q1402:AE1402)),0)</f>
        <v>6</v>
      </c>
      <c r="BC1402" s="3">
        <f>IF(S1402&gt;0,RANK(S1402,(N1402:P1402,Q1402:AE1402)),0)</f>
        <v>0</v>
      </c>
      <c r="BD1402" s="3">
        <f>IF(T1402&gt;0,RANK(T1402,(N1402:P1402,Q1402:AE1402)),0)</f>
        <v>0</v>
      </c>
      <c r="BE1402" s="2">
        <f t="shared" si="595"/>
        <v>3.7626881344067203E-3</v>
      </c>
      <c r="BF1402" s="2">
        <f t="shared" si="596"/>
        <v>2.712635631781589E-3</v>
      </c>
      <c r="BG1402" s="2">
        <f t="shared" si="597"/>
        <v>0</v>
      </c>
      <c r="BH1402" s="2">
        <f t="shared" si="598"/>
        <v>0</v>
      </c>
      <c r="BJ1402" t="s">
        <v>987</v>
      </c>
      <c r="BK1402" t="s">
        <v>2673</v>
      </c>
      <c r="BL1402">
        <v>1</v>
      </c>
      <c r="BN1402">
        <v>0</v>
      </c>
      <c r="BO1402" s="60">
        <v>27</v>
      </c>
      <c r="BP1402" s="62">
        <v>55</v>
      </c>
      <c r="BQ1402" s="66">
        <f t="shared" si="599"/>
        <v>27055</v>
      </c>
      <c r="BR1402" s="66">
        <f t="shared" si="600"/>
        <v>27055</v>
      </c>
      <c r="BS1402" s="3" t="s">
        <v>3083</v>
      </c>
    </row>
    <row r="1403" spans="1:71" ht="14" hidden="1" customHeight="1" outlineLevel="1" x14ac:dyDescent="0.2">
      <c r="A1403" t="s">
        <v>1789</v>
      </c>
      <c r="B1403" t="s">
        <v>2673</v>
      </c>
      <c r="C1403" s="1">
        <f t="shared" si="590"/>
        <v>13617</v>
      </c>
      <c r="D1403" s="3">
        <f>IF(N1403&gt;0, RANK(N1403,(N1403:P1403,Q1403:AE1403)),0)</f>
        <v>2</v>
      </c>
      <c r="E1403" s="3">
        <f>IF(O1403&gt;0,RANK(O1403,(N1403:P1403,Q1403:AE1403)),0)</f>
        <v>1</v>
      </c>
      <c r="F1403" s="3">
        <f>IF(P1403&gt;0,RANK(P1403,(N1403:P1403,Q1403:AE1403)),0)</f>
        <v>3</v>
      </c>
      <c r="G1403" s="1">
        <f t="shared" si="577"/>
        <v>4273</v>
      </c>
      <c r="H1403" s="2">
        <f t="shared" si="578"/>
        <v>0.31379892781082469</v>
      </c>
      <c r="I1403" s="2"/>
      <c r="J1403" s="2">
        <f t="shared" si="591"/>
        <v>0.33311302048909452</v>
      </c>
      <c r="K1403" s="2">
        <f t="shared" si="592"/>
        <v>0.64691194829991927</v>
      </c>
      <c r="L1403" s="2">
        <f t="shared" si="593"/>
        <v>8.4453256958214006E-3</v>
      </c>
      <c r="M1403" s="2">
        <f t="shared" si="594"/>
        <v>1.1529705515164804E-2</v>
      </c>
      <c r="N1403" s="38">
        <v>4536</v>
      </c>
      <c r="O1403" s="38">
        <v>8809</v>
      </c>
      <c r="P1403" s="38">
        <v>115</v>
      </c>
      <c r="Q1403" s="38">
        <v>54</v>
      </c>
      <c r="R1403" s="38">
        <v>32</v>
      </c>
      <c r="S1403" s="38"/>
      <c r="T1403" s="38">
        <v>4</v>
      </c>
      <c r="U1403" s="38">
        <v>5</v>
      </c>
      <c r="V1403" s="38">
        <v>1</v>
      </c>
      <c r="W1403" s="38">
        <v>47</v>
      </c>
      <c r="X1403" s="38"/>
      <c r="Y1403" s="38"/>
      <c r="Z1403" s="38">
        <v>14</v>
      </c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  <c r="BA1403" s="3">
        <f>IF(Q1403&gt;0,RANK(Q1403,(N1403:P1403,Q1403:AE1403)),0)</f>
        <v>4</v>
      </c>
      <c r="BB1403" s="3">
        <f>IF(R1403&gt;0,RANK(R1403,(N1403:P1403,Q1403:AE1403)),0)</f>
        <v>6</v>
      </c>
      <c r="BC1403" s="3">
        <f>IF(S1403&gt;0,RANK(S1403,(N1403:P1403,Q1403:AE1403)),0)</f>
        <v>0</v>
      </c>
      <c r="BD1403" s="3">
        <f>IF(T1403&gt;0,RANK(T1403,(N1403:P1403,Q1403:AE1403)),0)</f>
        <v>9</v>
      </c>
      <c r="BE1403" s="2">
        <f t="shared" si="595"/>
        <v>3.9656311962987445E-3</v>
      </c>
      <c r="BF1403" s="2">
        <f t="shared" si="596"/>
        <v>2.3500036718807375E-3</v>
      </c>
      <c r="BG1403" s="2">
        <f t="shared" si="597"/>
        <v>0</v>
      </c>
      <c r="BH1403" s="2">
        <f t="shared" si="598"/>
        <v>2.9375045898509219E-4</v>
      </c>
      <c r="BJ1403" t="s">
        <v>1789</v>
      </c>
      <c r="BK1403" t="s">
        <v>2673</v>
      </c>
      <c r="BN1403">
        <v>0</v>
      </c>
      <c r="BO1403" s="60">
        <v>27</v>
      </c>
      <c r="BP1403" s="62">
        <v>57</v>
      </c>
      <c r="BQ1403" s="66">
        <f t="shared" si="599"/>
        <v>27057</v>
      </c>
      <c r="BR1403" s="66">
        <f t="shared" si="600"/>
        <v>27057</v>
      </c>
      <c r="BS1403" s="3" t="s">
        <v>3083</v>
      </c>
    </row>
    <row r="1404" spans="1:71" ht="14" hidden="1" customHeight="1" outlineLevel="1" x14ac:dyDescent="0.2">
      <c r="A1404" t="s">
        <v>1723</v>
      </c>
      <c r="B1404" t="s">
        <v>2673</v>
      </c>
      <c r="C1404" s="1">
        <f t="shared" si="590"/>
        <v>25918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>IF(P1404&gt;0,RANK(P1404,(N1404:P1404,Q1404:AE1404)),0)</f>
        <v>3</v>
      </c>
      <c r="G1404" s="1">
        <f t="shared" si="577"/>
        <v>10643</v>
      </c>
      <c r="H1404" s="2">
        <f t="shared" si="578"/>
        <v>0.41064125318311601</v>
      </c>
      <c r="I1404" s="2"/>
      <c r="J1404" s="2">
        <f t="shared" si="591"/>
        <v>0.28489852612084265</v>
      </c>
      <c r="K1404" s="2">
        <f t="shared" si="592"/>
        <v>0.69553977930395861</v>
      </c>
      <c r="L1404" s="2">
        <f t="shared" si="593"/>
        <v>8.1410602669959101E-3</v>
      </c>
      <c r="M1404" s="2">
        <f t="shared" si="594"/>
        <v>1.142063430820283E-2</v>
      </c>
      <c r="N1404" s="38">
        <v>7384</v>
      </c>
      <c r="O1404" s="38">
        <v>18027</v>
      </c>
      <c r="P1404" s="38">
        <v>211</v>
      </c>
      <c r="Q1404" s="38">
        <v>108</v>
      </c>
      <c r="R1404" s="38">
        <v>56</v>
      </c>
      <c r="S1404" s="38"/>
      <c r="T1404" s="38">
        <v>4</v>
      </c>
      <c r="U1404" s="38">
        <v>14</v>
      </c>
      <c r="V1404" s="38">
        <v>1</v>
      </c>
      <c r="W1404" s="38">
        <v>89</v>
      </c>
      <c r="X1404" s="38"/>
      <c r="Y1404" s="38"/>
      <c r="Z1404" s="38">
        <v>24</v>
      </c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  <c r="BA1404" s="3">
        <f>IF(Q1404&gt;0,RANK(Q1404,(N1404:P1404,Q1404:AE1404)),0)</f>
        <v>4</v>
      </c>
      <c r="BB1404" s="3">
        <f>IF(R1404&gt;0,RANK(R1404,(N1404:P1404,Q1404:AE1404)),0)</f>
        <v>6</v>
      </c>
      <c r="BC1404" s="3">
        <f>IF(S1404&gt;0,RANK(S1404,(N1404:P1404,Q1404:AE1404)),0)</f>
        <v>0</v>
      </c>
      <c r="BD1404" s="3">
        <f>IF(T1404&gt;0,RANK(T1404,(N1404:P1404,Q1404:AE1404)),0)</f>
        <v>9</v>
      </c>
      <c r="BE1404" s="2">
        <f t="shared" si="595"/>
        <v>4.1669881935334514E-3</v>
      </c>
      <c r="BF1404" s="2">
        <f t="shared" si="596"/>
        <v>2.1606605447951231E-3</v>
      </c>
      <c r="BG1404" s="2">
        <f t="shared" si="597"/>
        <v>0</v>
      </c>
      <c r="BH1404" s="2">
        <f t="shared" si="598"/>
        <v>1.5433289605679452E-4</v>
      </c>
      <c r="BJ1404" t="s">
        <v>1723</v>
      </c>
      <c r="BK1404" t="s">
        <v>2673</v>
      </c>
      <c r="BL1404">
        <v>8</v>
      </c>
      <c r="BN1404">
        <v>0</v>
      </c>
      <c r="BO1404" s="60">
        <v>27</v>
      </c>
      <c r="BP1404" s="62">
        <v>59</v>
      </c>
      <c r="BQ1404" s="66">
        <f t="shared" si="599"/>
        <v>27059</v>
      </c>
      <c r="BR1404" s="66">
        <f t="shared" si="600"/>
        <v>27059</v>
      </c>
      <c r="BS1404" s="3" t="s">
        <v>3083</v>
      </c>
    </row>
    <row r="1405" spans="1:71" ht="14" hidden="1" customHeight="1" outlineLevel="1" x14ac:dyDescent="0.2">
      <c r="A1405" t="s">
        <v>7</v>
      </c>
      <c r="B1405" t="s">
        <v>2673</v>
      </c>
      <c r="C1405" s="1">
        <f t="shared" si="590"/>
        <v>26840</v>
      </c>
      <c r="D1405" s="3">
        <f>IF(N1405&gt;0, RANK(N1405,(N1405:P1405,Q1405:AE1405)),0)</f>
        <v>2</v>
      </c>
      <c r="E1405" s="3">
        <f>IF(O1405&gt;0,RANK(O1405,(N1405:P1405,Q1405:AE1405)),0)</f>
        <v>1</v>
      </c>
      <c r="F1405" s="3">
        <f>IF(P1405&gt;0,RANK(P1405,(N1405:P1405,Q1405:AE1405)),0)</f>
        <v>3</v>
      </c>
      <c r="G1405" s="1">
        <f t="shared" si="577"/>
        <v>5396</v>
      </c>
      <c r="H1405" s="2">
        <f t="shared" si="578"/>
        <v>0.20104321907600597</v>
      </c>
      <c r="I1405" s="2"/>
      <c r="J1405" s="2">
        <f t="shared" si="591"/>
        <v>0.38997764530551415</v>
      </c>
      <c r="K1405" s="2">
        <f t="shared" si="592"/>
        <v>0.59102086438152013</v>
      </c>
      <c r="L1405" s="2">
        <f t="shared" si="593"/>
        <v>9.4634873323397907E-3</v>
      </c>
      <c r="M1405" s="2">
        <f t="shared" si="594"/>
        <v>9.538002980625928E-3</v>
      </c>
      <c r="N1405" s="38">
        <v>10467</v>
      </c>
      <c r="O1405" s="38">
        <v>15863</v>
      </c>
      <c r="P1405" s="38">
        <v>254</v>
      </c>
      <c r="Q1405" s="38">
        <v>95</v>
      </c>
      <c r="R1405" s="38">
        <v>51</v>
      </c>
      <c r="S1405" s="38"/>
      <c r="T1405" s="38">
        <v>5</v>
      </c>
      <c r="U1405" s="38">
        <v>9</v>
      </c>
      <c r="V1405" s="38">
        <v>0</v>
      </c>
      <c r="W1405" s="38">
        <v>80</v>
      </c>
      <c r="X1405" s="38"/>
      <c r="Y1405" s="38"/>
      <c r="Z1405" s="38">
        <v>16</v>
      </c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  <c r="BA1405" s="3">
        <f>IF(Q1405&gt;0,RANK(Q1405,(N1405:P1405,Q1405:AE1405)),0)</f>
        <v>4</v>
      </c>
      <c r="BB1405" s="3">
        <f>IF(R1405&gt;0,RANK(R1405,(N1405:P1405,Q1405:AE1405)),0)</f>
        <v>6</v>
      </c>
      <c r="BC1405" s="3">
        <f>IF(S1405&gt;0,RANK(S1405,(N1405:P1405,Q1405:AE1405)),0)</f>
        <v>0</v>
      </c>
      <c r="BD1405" s="3">
        <f>IF(T1405&gt;0,RANK(T1405,(N1405:P1405,Q1405:AE1405)),0)</f>
        <v>9</v>
      </c>
      <c r="BE1405" s="2">
        <f t="shared" si="595"/>
        <v>3.5394932935916544E-3</v>
      </c>
      <c r="BF1405" s="2">
        <f t="shared" si="596"/>
        <v>1.9001490312965724E-3</v>
      </c>
      <c r="BG1405" s="2">
        <f t="shared" si="597"/>
        <v>0</v>
      </c>
      <c r="BH1405" s="2">
        <f t="shared" si="598"/>
        <v>1.8628912071535022E-4</v>
      </c>
      <c r="BJ1405" t="s">
        <v>7</v>
      </c>
      <c r="BK1405" t="s">
        <v>2673</v>
      </c>
      <c r="BL1405">
        <v>8</v>
      </c>
      <c r="BN1405">
        <v>0</v>
      </c>
      <c r="BO1405" s="60">
        <v>27</v>
      </c>
      <c r="BP1405" s="62">
        <v>61</v>
      </c>
      <c r="BQ1405" s="66">
        <f t="shared" si="599"/>
        <v>27061</v>
      </c>
      <c r="BR1405" s="66">
        <f t="shared" si="600"/>
        <v>27061</v>
      </c>
      <c r="BS1405" s="3" t="s">
        <v>3083</v>
      </c>
    </row>
    <row r="1406" spans="1:71" ht="14" hidden="1" customHeight="1" outlineLevel="1" x14ac:dyDescent="0.2">
      <c r="A1406" t="s">
        <v>2861</v>
      </c>
      <c r="B1406" t="s">
        <v>2673</v>
      </c>
      <c r="C1406" s="1">
        <f t="shared" si="590"/>
        <v>5644</v>
      </c>
      <c r="D1406" s="3">
        <f>IF(N1406&gt;0, RANK(N1406,(N1406:P1406,Q1406:AE1406)),0)</f>
        <v>2</v>
      </c>
      <c r="E1406" s="3">
        <f>IF(O1406&gt;0,RANK(O1406,(N1406:P1406,Q1406:AE1406)),0)</f>
        <v>1</v>
      </c>
      <c r="F1406" s="3">
        <f>IF(P1406&gt;0,RANK(P1406,(N1406:P1406,Q1406:AE1406)),0)</f>
        <v>3</v>
      </c>
      <c r="G1406" s="1">
        <f t="shared" si="577"/>
        <v>2368</v>
      </c>
      <c r="H1406" s="2">
        <f t="shared" si="578"/>
        <v>0.41956059532246631</v>
      </c>
      <c r="I1406" s="2"/>
      <c r="J1406" s="2">
        <f t="shared" si="591"/>
        <v>0.28012048192771083</v>
      </c>
      <c r="K1406" s="2">
        <f t="shared" si="592"/>
        <v>0.69968107725017714</v>
      </c>
      <c r="L1406" s="2">
        <f t="shared" si="593"/>
        <v>1.151665485471297E-2</v>
      </c>
      <c r="M1406" s="2">
        <f t="shared" si="594"/>
        <v>8.6817859673991148E-3</v>
      </c>
      <c r="N1406" s="38">
        <v>1581</v>
      </c>
      <c r="O1406" s="38">
        <v>3949</v>
      </c>
      <c r="P1406" s="38">
        <v>65</v>
      </c>
      <c r="Q1406" s="38">
        <v>12</v>
      </c>
      <c r="R1406" s="38">
        <v>4</v>
      </c>
      <c r="S1406" s="38"/>
      <c r="T1406" s="38">
        <v>1</v>
      </c>
      <c r="U1406" s="38">
        <v>1</v>
      </c>
      <c r="V1406" s="38">
        <v>1</v>
      </c>
      <c r="W1406" s="38">
        <v>19</v>
      </c>
      <c r="X1406" s="38"/>
      <c r="Y1406" s="38"/>
      <c r="Z1406" s="38">
        <v>11</v>
      </c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  <c r="BA1406" s="3">
        <f>IF(Q1406&gt;0,RANK(Q1406,(N1406:P1406,Q1406:AE1406)),0)</f>
        <v>5</v>
      </c>
      <c r="BB1406" s="3">
        <f>IF(R1406&gt;0,RANK(R1406,(N1406:P1406,Q1406:AE1406)),0)</f>
        <v>7</v>
      </c>
      <c r="BC1406" s="3">
        <f>IF(S1406&gt;0,RANK(S1406,(N1406:P1406,Q1406:AE1406)),0)</f>
        <v>0</v>
      </c>
      <c r="BD1406" s="3">
        <f>IF(T1406&gt;0,RANK(T1406,(N1406:P1406,Q1406:AE1406)),0)</f>
        <v>8</v>
      </c>
      <c r="BE1406" s="2">
        <f t="shared" si="595"/>
        <v>2.1261516654854712E-3</v>
      </c>
      <c r="BF1406" s="2">
        <f t="shared" si="596"/>
        <v>7.0871722182849046E-4</v>
      </c>
      <c r="BG1406" s="2">
        <f t="shared" si="597"/>
        <v>0</v>
      </c>
      <c r="BH1406" s="2">
        <f t="shared" si="598"/>
        <v>1.7717930545712261E-4</v>
      </c>
      <c r="BJ1406" t="s">
        <v>2861</v>
      </c>
      <c r="BK1406" t="s">
        <v>2673</v>
      </c>
      <c r="BL1406">
        <v>1</v>
      </c>
      <c r="BN1406">
        <v>0</v>
      </c>
      <c r="BO1406" s="60">
        <v>27</v>
      </c>
      <c r="BP1406" s="62">
        <v>63</v>
      </c>
      <c r="BQ1406" s="66">
        <f t="shared" si="599"/>
        <v>27063</v>
      </c>
      <c r="BR1406" s="66">
        <f t="shared" si="600"/>
        <v>27063</v>
      </c>
      <c r="BS1406" s="3" t="s">
        <v>3083</v>
      </c>
    </row>
    <row r="1407" spans="1:71" ht="14" hidden="1" customHeight="1" outlineLevel="1" x14ac:dyDescent="0.2">
      <c r="A1407" t="s">
        <v>2124</v>
      </c>
      <c r="B1407" t="s">
        <v>2673</v>
      </c>
      <c r="C1407" s="1">
        <f t="shared" ref="C1407:C1438" si="601">SUM(N1407:AY1407)</f>
        <v>9703</v>
      </c>
      <c r="D1407" s="3">
        <f>IF(N1407&gt;0, RANK(N1407,(N1407:P1407,Q1407:AE1407)),0)</f>
        <v>2</v>
      </c>
      <c r="E1407" s="3">
        <f>IF(O1407&gt;0,RANK(O1407,(N1407:P1407,Q1407:AE1407)),0)</f>
        <v>1</v>
      </c>
      <c r="F1407" s="3">
        <f>IF(P1407&gt;0,RANK(P1407,(N1407:P1407,Q1407:AE1407)),0)</f>
        <v>3</v>
      </c>
      <c r="G1407" s="1">
        <f t="shared" si="577"/>
        <v>4100</v>
      </c>
      <c r="H1407" s="2">
        <f t="shared" si="578"/>
        <v>0.42254972688859116</v>
      </c>
      <c r="I1407" s="2"/>
      <c r="J1407" s="2">
        <f t="shared" ref="J1407:J1438" si="602">IF($C1407=0,"-",N1407/$C1407)</f>
        <v>0.28011955065443678</v>
      </c>
      <c r="K1407" s="2">
        <f t="shared" ref="K1407:K1438" si="603">IF($C1407=0,"-",O1407/$C1407)</f>
        <v>0.70266927754302788</v>
      </c>
      <c r="L1407" s="2">
        <f t="shared" ref="L1407:L1438" si="604">IF($C1407=0,"-",P1407/$C1407)</f>
        <v>7.0081418118107799E-3</v>
      </c>
      <c r="M1407" s="2">
        <f t="shared" ref="M1407:M1438" si="605">IF(C1407=0,"-",(1-J1407-K1407-L1407))</f>
        <v>1.0203029990724616E-2</v>
      </c>
      <c r="N1407" s="38">
        <v>2718</v>
      </c>
      <c r="O1407" s="38">
        <v>6818</v>
      </c>
      <c r="P1407" s="38">
        <v>68</v>
      </c>
      <c r="Q1407" s="38">
        <v>36</v>
      </c>
      <c r="R1407" s="38">
        <v>23</v>
      </c>
      <c r="S1407" s="38"/>
      <c r="T1407" s="38">
        <v>3</v>
      </c>
      <c r="U1407" s="38">
        <v>3</v>
      </c>
      <c r="V1407" s="38">
        <v>2</v>
      </c>
      <c r="W1407" s="38">
        <v>21</v>
      </c>
      <c r="X1407" s="38"/>
      <c r="Y1407" s="38"/>
      <c r="Z1407" s="38">
        <v>11</v>
      </c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  <c r="BA1407" s="3">
        <f>IF(Q1407&gt;0,RANK(Q1407,(N1407:P1407,Q1407:AE1407)),0)</f>
        <v>4</v>
      </c>
      <c r="BB1407" s="3">
        <f>IF(R1407&gt;0,RANK(R1407,(N1407:P1407,Q1407:AE1407)),0)</f>
        <v>5</v>
      </c>
      <c r="BC1407" s="3">
        <f>IF(S1407&gt;0,RANK(S1407,(N1407:P1407,Q1407:AE1407)),0)</f>
        <v>0</v>
      </c>
      <c r="BD1407" s="3">
        <f>IF(T1407&gt;0,RANK(T1407,(N1407:P1407,Q1407:AE1407)),0)</f>
        <v>8</v>
      </c>
      <c r="BE1407" s="2">
        <f t="shared" ref="BE1407:BE1438" si="606">IF($C1407=0,"-",Q1407/$C1407)</f>
        <v>3.7101927238998248E-3</v>
      </c>
      <c r="BF1407" s="2">
        <f t="shared" ref="BF1407:BF1438" si="607">IF($C1407=0,"-",R1407/$C1407)</f>
        <v>2.3704009069359993E-3</v>
      </c>
      <c r="BG1407" s="2">
        <f t="shared" ref="BG1407:BG1438" si="608">IF($C1407=0,"-",S1407/$C1407)</f>
        <v>0</v>
      </c>
      <c r="BH1407" s="2">
        <f t="shared" ref="BH1407:BH1438" si="609">IF($C1407=0,"-",T1407/$C1407)</f>
        <v>3.0918272699165207E-4</v>
      </c>
      <c r="BJ1407" t="s">
        <v>2124</v>
      </c>
      <c r="BK1407" t="s">
        <v>2673</v>
      </c>
      <c r="BL1407">
        <v>8</v>
      </c>
      <c r="BN1407">
        <v>0</v>
      </c>
      <c r="BO1407" s="60">
        <v>27</v>
      </c>
      <c r="BP1407" s="62">
        <v>65</v>
      </c>
      <c r="BQ1407" s="66">
        <f t="shared" ref="BQ1407:BQ1438" si="610">1000*BO1407+BP1407</f>
        <v>27065</v>
      </c>
      <c r="BR1407" s="66">
        <f t="shared" si="600"/>
        <v>27065</v>
      </c>
      <c r="BS1407" s="3" t="s">
        <v>3083</v>
      </c>
    </row>
    <row r="1408" spans="1:71" ht="14" hidden="1" customHeight="1" outlineLevel="1" x14ac:dyDescent="0.2">
      <c r="A1408" t="s">
        <v>809</v>
      </c>
      <c r="B1408" t="s">
        <v>2673</v>
      </c>
      <c r="C1408" s="1">
        <f t="shared" si="601"/>
        <v>23283</v>
      </c>
      <c r="D1408" s="3">
        <f>IF(N1408&gt;0, RANK(N1408,(N1408:P1408,Q1408:AE1408)),0)</f>
        <v>2</v>
      </c>
      <c r="E1408" s="3">
        <f>IF(O1408&gt;0,RANK(O1408,(N1408:P1408,Q1408:AE1408)),0)</f>
        <v>1</v>
      </c>
      <c r="F1408" s="3">
        <f>IF(P1408&gt;0,RANK(P1408,(N1408:P1408,Q1408:AE1408)),0)</f>
        <v>3</v>
      </c>
      <c r="G1408" s="1">
        <f t="shared" si="577"/>
        <v>7200</v>
      </c>
      <c r="H1408" s="2">
        <f t="shared" si="578"/>
        <v>0.30923850019327404</v>
      </c>
      <c r="I1408" s="2"/>
      <c r="J1408" s="2">
        <f t="shared" si="602"/>
        <v>0.33560967229308936</v>
      </c>
      <c r="K1408" s="2">
        <f t="shared" si="603"/>
        <v>0.64484817248636339</v>
      </c>
      <c r="L1408" s="2">
        <f t="shared" si="604"/>
        <v>7.4732637546707902E-3</v>
      </c>
      <c r="M1408" s="2">
        <f t="shared" si="605"/>
        <v>1.2068891465876462E-2</v>
      </c>
      <c r="N1408" s="38">
        <v>7814</v>
      </c>
      <c r="O1408" s="38">
        <v>15014</v>
      </c>
      <c r="P1408" s="38">
        <v>174</v>
      </c>
      <c r="Q1408" s="38">
        <v>96</v>
      </c>
      <c r="R1408" s="38">
        <v>63</v>
      </c>
      <c r="S1408" s="38"/>
      <c r="T1408" s="38">
        <v>10</v>
      </c>
      <c r="U1408" s="38">
        <v>22</v>
      </c>
      <c r="V1408" s="38">
        <v>1</v>
      </c>
      <c r="W1408" s="38">
        <v>70</v>
      </c>
      <c r="X1408" s="38"/>
      <c r="Y1408" s="38"/>
      <c r="Z1408" s="38">
        <v>19</v>
      </c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  <c r="BA1408" s="3">
        <f>IF(Q1408&gt;0,RANK(Q1408,(N1408:P1408,Q1408:AE1408)),0)</f>
        <v>4</v>
      </c>
      <c r="BB1408" s="3">
        <f>IF(R1408&gt;0,RANK(R1408,(N1408:P1408,Q1408:AE1408)),0)</f>
        <v>6</v>
      </c>
      <c r="BC1408" s="3">
        <f>IF(S1408&gt;0,RANK(S1408,(N1408:P1408,Q1408:AE1408)),0)</f>
        <v>0</v>
      </c>
      <c r="BD1408" s="3">
        <f>IF(T1408&gt;0,RANK(T1408,(N1408:P1408,Q1408:AE1408)),0)</f>
        <v>9</v>
      </c>
      <c r="BE1408" s="2">
        <f t="shared" si="606"/>
        <v>4.1231800025769878E-3</v>
      </c>
      <c r="BF1408" s="2">
        <f t="shared" si="607"/>
        <v>2.7058368766911482E-3</v>
      </c>
      <c r="BG1408" s="2">
        <f t="shared" si="608"/>
        <v>0</v>
      </c>
      <c r="BH1408" s="2">
        <f t="shared" si="609"/>
        <v>4.2949791693510286E-4</v>
      </c>
      <c r="BJ1408" t="s">
        <v>809</v>
      </c>
      <c r="BK1408" t="s">
        <v>2673</v>
      </c>
      <c r="BL1408">
        <v>7</v>
      </c>
      <c r="BN1408">
        <v>0</v>
      </c>
      <c r="BO1408" s="60">
        <v>27</v>
      </c>
      <c r="BP1408" s="62">
        <v>67</v>
      </c>
      <c r="BQ1408" s="66">
        <f t="shared" si="610"/>
        <v>27067</v>
      </c>
      <c r="BR1408" s="66">
        <f t="shared" si="600"/>
        <v>27067</v>
      </c>
      <c r="BS1408" s="3" t="s">
        <v>3083</v>
      </c>
    </row>
    <row r="1409" spans="1:71" ht="14" hidden="1" customHeight="1" outlineLevel="1" x14ac:dyDescent="0.2">
      <c r="A1409" t="s">
        <v>1730</v>
      </c>
      <c r="B1409" t="s">
        <v>2673</v>
      </c>
      <c r="C1409" s="1">
        <f t="shared" si="601"/>
        <v>2500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>IF(P1409&gt;0,RANK(P1409,(N1409:P1409,Q1409:AE1409)),0)</f>
        <v>3</v>
      </c>
      <c r="G1409" s="1">
        <f t="shared" si="577"/>
        <v>624</v>
      </c>
      <c r="H1409" s="2">
        <f t="shared" si="578"/>
        <v>0.24959999999999999</v>
      </c>
      <c r="I1409" s="2"/>
      <c r="J1409" s="2">
        <f t="shared" si="602"/>
        <v>0.3644</v>
      </c>
      <c r="K1409" s="2">
        <f t="shared" si="603"/>
        <v>0.61399999999999999</v>
      </c>
      <c r="L1409" s="2">
        <f t="shared" si="604"/>
        <v>9.5999999999999992E-3</v>
      </c>
      <c r="M1409" s="2">
        <f t="shared" si="605"/>
        <v>1.1999999999999953E-2</v>
      </c>
      <c r="N1409" s="38">
        <v>911</v>
      </c>
      <c r="O1409" s="38">
        <v>1535</v>
      </c>
      <c r="P1409" s="38">
        <v>24</v>
      </c>
      <c r="Q1409" s="38">
        <v>18</v>
      </c>
      <c r="R1409" s="38">
        <v>3</v>
      </c>
      <c r="S1409" s="38"/>
      <c r="T1409" s="38">
        <v>0</v>
      </c>
      <c r="U1409" s="38">
        <v>3</v>
      </c>
      <c r="V1409" s="38">
        <v>0</v>
      </c>
      <c r="W1409" s="38">
        <v>5</v>
      </c>
      <c r="X1409" s="38"/>
      <c r="Y1409" s="38"/>
      <c r="Z1409" s="38">
        <v>1</v>
      </c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  <c r="BA1409" s="3">
        <f>IF(Q1409&gt;0,RANK(Q1409,(N1409:P1409,Q1409:AE1409)),0)</f>
        <v>4</v>
      </c>
      <c r="BB1409" s="3">
        <f>IF(R1409&gt;0,RANK(R1409,(N1409:P1409,Q1409:AE1409)),0)</f>
        <v>6</v>
      </c>
      <c r="BC1409" s="3">
        <f>IF(S1409&gt;0,RANK(S1409,(N1409:P1409,Q1409:AE1409)),0)</f>
        <v>0</v>
      </c>
      <c r="BD1409" s="3">
        <f>IF(T1409&gt;0,RANK(T1409,(N1409:P1409,Q1409:AE1409)),0)</f>
        <v>0</v>
      </c>
      <c r="BE1409" s="2">
        <f t="shared" si="606"/>
        <v>7.1999999999999998E-3</v>
      </c>
      <c r="BF1409" s="2">
        <f t="shared" si="607"/>
        <v>1.1999999999999999E-3</v>
      </c>
      <c r="BG1409" s="2">
        <f t="shared" si="608"/>
        <v>0</v>
      </c>
      <c r="BH1409" s="2">
        <f t="shared" si="609"/>
        <v>0</v>
      </c>
      <c r="BJ1409" t="s">
        <v>1730</v>
      </c>
      <c r="BK1409" t="s">
        <v>2673</v>
      </c>
      <c r="BL1409">
        <v>7</v>
      </c>
      <c r="BN1409">
        <v>0</v>
      </c>
      <c r="BO1409" s="60">
        <v>27</v>
      </c>
      <c r="BP1409" s="62">
        <v>69</v>
      </c>
      <c r="BQ1409" s="66">
        <f t="shared" si="610"/>
        <v>27069</v>
      </c>
      <c r="BR1409" s="66">
        <f t="shared" si="600"/>
        <v>27069</v>
      </c>
      <c r="BS1409" s="3" t="s">
        <v>3083</v>
      </c>
    </row>
    <row r="1410" spans="1:71" ht="14" hidden="1" customHeight="1" outlineLevel="1" x14ac:dyDescent="0.2">
      <c r="A1410" t="s">
        <v>795</v>
      </c>
      <c r="B1410" t="s">
        <v>2673</v>
      </c>
      <c r="C1410" s="1">
        <f t="shared" si="601"/>
        <v>6789</v>
      </c>
      <c r="D1410" s="3">
        <f>IF(N1410&gt;0, RANK(N1410,(N1410:P1410,Q1410:AE1410)),0)</f>
        <v>2</v>
      </c>
      <c r="E1410" s="3">
        <f>IF(O1410&gt;0,RANK(O1410,(N1410:P1410,Q1410:AE1410)),0)</f>
        <v>1</v>
      </c>
      <c r="F1410" s="3">
        <f>IF(P1410&gt;0,RANK(P1410,(N1410:P1410,Q1410:AE1410)),0)</f>
        <v>3</v>
      </c>
      <c r="G1410" s="1">
        <f t="shared" si="577"/>
        <v>1739</v>
      </c>
      <c r="H1410" s="2">
        <f t="shared" si="578"/>
        <v>0.25614965385181909</v>
      </c>
      <c r="I1410" s="2"/>
      <c r="J1410" s="2">
        <f t="shared" si="602"/>
        <v>0.36308734717926056</v>
      </c>
      <c r="K1410" s="2">
        <f t="shared" si="603"/>
        <v>0.6192370010310797</v>
      </c>
      <c r="L1410" s="2">
        <f t="shared" si="604"/>
        <v>7.6594491088525559E-3</v>
      </c>
      <c r="M1410" s="2">
        <f t="shared" si="605"/>
        <v>1.001620268080713E-2</v>
      </c>
      <c r="N1410" s="38">
        <v>2465</v>
      </c>
      <c r="O1410" s="38">
        <v>4204</v>
      </c>
      <c r="P1410" s="38">
        <v>52</v>
      </c>
      <c r="Q1410" s="38">
        <v>25</v>
      </c>
      <c r="R1410" s="38">
        <v>20</v>
      </c>
      <c r="S1410" s="38"/>
      <c r="T1410" s="38">
        <v>2</v>
      </c>
      <c r="U1410" s="38">
        <v>1</v>
      </c>
      <c r="V1410" s="38">
        <v>1</v>
      </c>
      <c r="W1410" s="38">
        <v>13</v>
      </c>
      <c r="X1410" s="38"/>
      <c r="Y1410" s="38"/>
      <c r="Z1410" s="38">
        <v>6</v>
      </c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  <c r="BA1410" s="3">
        <f>IF(Q1410&gt;0,RANK(Q1410,(N1410:P1410,Q1410:AE1410)),0)</f>
        <v>4</v>
      </c>
      <c r="BB1410" s="3">
        <f>IF(R1410&gt;0,RANK(R1410,(N1410:P1410,Q1410:AE1410)),0)</f>
        <v>5</v>
      </c>
      <c r="BC1410" s="3">
        <f>IF(S1410&gt;0,RANK(S1410,(N1410:P1410,Q1410:AE1410)),0)</f>
        <v>0</v>
      </c>
      <c r="BD1410" s="3">
        <f>IF(T1410&gt;0,RANK(T1410,(N1410:P1410,Q1410:AE1410)),0)</f>
        <v>8</v>
      </c>
      <c r="BE1410" s="2">
        <f t="shared" si="606"/>
        <v>3.6824274561791134E-3</v>
      </c>
      <c r="BF1410" s="2">
        <f t="shared" si="607"/>
        <v>2.9459419649432907E-3</v>
      </c>
      <c r="BG1410" s="2">
        <f t="shared" si="608"/>
        <v>0</v>
      </c>
      <c r="BH1410" s="2">
        <f t="shared" si="609"/>
        <v>2.9459419649432907E-4</v>
      </c>
      <c r="BJ1410" t="s">
        <v>795</v>
      </c>
      <c r="BK1410" t="s">
        <v>2673</v>
      </c>
      <c r="BL1410">
        <v>8</v>
      </c>
      <c r="BN1410">
        <v>0</v>
      </c>
      <c r="BO1410" s="60">
        <v>27</v>
      </c>
      <c r="BP1410" s="62">
        <v>71</v>
      </c>
      <c r="BQ1410" s="66">
        <f t="shared" si="610"/>
        <v>27071</v>
      </c>
      <c r="BR1410" s="66">
        <f t="shared" si="600"/>
        <v>27071</v>
      </c>
      <c r="BS1410" s="3" t="s">
        <v>3083</v>
      </c>
    </row>
    <row r="1411" spans="1:71" ht="14" hidden="1" customHeight="1" outlineLevel="1" x14ac:dyDescent="0.2">
      <c r="A1411" t="s">
        <v>2521</v>
      </c>
      <c r="B1411" t="s">
        <v>2673</v>
      </c>
      <c r="C1411" s="1">
        <f t="shared" si="601"/>
        <v>3996</v>
      </c>
      <c r="D1411" s="3">
        <f>IF(N1411&gt;0, RANK(N1411,(N1411:P1411,Q1411:AE1411)),0)</f>
        <v>2</v>
      </c>
      <c r="E1411" s="3">
        <f>IF(O1411&gt;0,RANK(O1411,(N1411:P1411,Q1411:AE1411)),0)</f>
        <v>1</v>
      </c>
      <c r="F1411" s="3">
        <f>IF(P1411&gt;0,RANK(P1411,(N1411:P1411,Q1411:AE1411)),0)</f>
        <v>3</v>
      </c>
      <c r="G1411" s="1">
        <f t="shared" si="577"/>
        <v>1286</v>
      </c>
      <c r="H1411" s="2">
        <f t="shared" si="578"/>
        <v>0.32182182182182184</v>
      </c>
      <c r="I1411" s="2"/>
      <c r="J1411" s="2">
        <f t="shared" si="602"/>
        <v>0.32882882882882886</v>
      </c>
      <c r="K1411" s="2">
        <f t="shared" si="603"/>
        <v>0.65065065065065064</v>
      </c>
      <c r="L1411" s="2">
        <f t="shared" si="604"/>
        <v>9.5095095095095103E-3</v>
      </c>
      <c r="M1411" s="2">
        <f t="shared" si="605"/>
        <v>1.1011011011011047E-2</v>
      </c>
      <c r="N1411" s="38">
        <v>1314</v>
      </c>
      <c r="O1411" s="38">
        <v>2600</v>
      </c>
      <c r="P1411" s="38">
        <v>38</v>
      </c>
      <c r="Q1411" s="38">
        <v>15</v>
      </c>
      <c r="R1411" s="38">
        <v>10</v>
      </c>
      <c r="S1411" s="38"/>
      <c r="T1411" s="38">
        <v>2</v>
      </c>
      <c r="U1411" s="38">
        <v>5</v>
      </c>
      <c r="V1411" s="38">
        <v>0</v>
      </c>
      <c r="W1411" s="38">
        <v>7</v>
      </c>
      <c r="X1411" s="38"/>
      <c r="Y1411" s="38"/>
      <c r="Z1411" s="38">
        <v>5</v>
      </c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  <c r="BA1411" s="3">
        <f>IF(Q1411&gt;0,RANK(Q1411,(N1411:P1411,Q1411:AE1411)),0)</f>
        <v>4</v>
      </c>
      <c r="BB1411" s="3">
        <f>IF(R1411&gt;0,RANK(R1411,(N1411:P1411,Q1411:AE1411)),0)</f>
        <v>5</v>
      </c>
      <c r="BC1411" s="3">
        <f>IF(S1411&gt;0,RANK(S1411,(N1411:P1411,Q1411:AE1411)),0)</f>
        <v>0</v>
      </c>
      <c r="BD1411" s="3">
        <f>IF(T1411&gt;0,RANK(T1411,(N1411:P1411,Q1411:AE1411)),0)</f>
        <v>9</v>
      </c>
      <c r="BE1411" s="2">
        <f t="shared" si="606"/>
        <v>3.7537537537537537E-3</v>
      </c>
      <c r="BF1411" s="2">
        <f t="shared" si="607"/>
        <v>2.5025025025025025E-3</v>
      </c>
      <c r="BG1411" s="2">
        <f t="shared" si="608"/>
        <v>0</v>
      </c>
      <c r="BH1411" s="2">
        <f t="shared" si="609"/>
        <v>5.005005005005005E-4</v>
      </c>
      <c r="BJ1411" t="s">
        <v>2521</v>
      </c>
      <c r="BK1411" t="s">
        <v>2673</v>
      </c>
      <c r="BL1411">
        <v>7</v>
      </c>
      <c r="BN1411">
        <v>0</v>
      </c>
      <c r="BO1411" s="60">
        <v>27</v>
      </c>
      <c r="BP1411" s="62">
        <v>73</v>
      </c>
      <c r="BQ1411" s="66">
        <f t="shared" si="610"/>
        <v>27073</v>
      </c>
      <c r="BR1411" s="66">
        <f t="shared" si="600"/>
        <v>27073</v>
      </c>
      <c r="BS1411" s="3" t="s">
        <v>3083</v>
      </c>
    </row>
    <row r="1412" spans="1:71" ht="14" hidden="1" customHeight="1" outlineLevel="1" x14ac:dyDescent="0.2">
      <c r="A1412" t="s">
        <v>801</v>
      </c>
      <c r="B1412" t="s">
        <v>2673</v>
      </c>
      <c r="C1412" s="1">
        <f t="shared" si="601"/>
        <v>6954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>IF(P1412&gt;0,RANK(P1412,(N1412:P1412,Q1412:AE1412)),0)</f>
        <v>3</v>
      </c>
      <c r="G1412" s="1">
        <f t="shared" si="577"/>
        <v>269</v>
      </c>
      <c r="H1412" s="2">
        <f t="shared" si="578"/>
        <v>3.8682772505033075E-2</v>
      </c>
      <c r="I1412" s="2"/>
      <c r="J1412" s="2">
        <f t="shared" si="602"/>
        <v>0.50819672131147542</v>
      </c>
      <c r="K1412" s="2">
        <f t="shared" si="603"/>
        <v>0.46951394880644232</v>
      </c>
      <c r="L1412" s="2">
        <f t="shared" si="604"/>
        <v>8.1967213114754103E-3</v>
      </c>
      <c r="M1412" s="2">
        <f t="shared" si="605"/>
        <v>1.4092608570606855E-2</v>
      </c>
      <c r="N1412" s="38">
        <v>3534</v>
      </c>
      <c r="O1412" s="38">
        <v>3265</v>
      </c>
      <c r="P1412" s="38">
        <v>57</v>
      </c>
      <c r="Q1412" s="38">
        <v>28</v>
      </c>
      <c r="R1412" s="38">
        <v>30</v>
      </c>
      <c r="S1412" s="38"/>
      <c r="T1412" s="38">
        <v>4</v>
      </c>
      <c r="U1412" s="38">
        <v>5</v>
      </c>
      <c r="V1412" s="38">
        <v>0</v>
      </c>
      <c r="W1412" s="38">
        <v>25</v>
      </c>
      <c r="X1412" s="38"/>
      <c r="Y1412" s="38"/>
      <c r="Z1412" s="38">
        <v>6</v>
      </c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  <c r="BA1412" s="3">
        <f>IF(Q1412&gt;0,RANK(Q1412,(N1412:P1412,Q1412:AE1412)),0)</f>
        <v>5</v>
      </c>
      <c r="BB1412" s="3">
        <f>IF(R1412&gt;0,RANK(R1412,(N1412:P1412,Q1412:AE1412)),0)</f>
        <v>4</v>
      </c>
      <c r="BC1412" s="3">
        <f>IF(S1412&gt;0,RANK(S1412,(N1412:P1412,Q1412:AE1412)),0)</f>
        <v>0</v>
      </c>
      <c r="BD1412" s="3">
        <f>IF(T1412&gt;0,RANK(T1412,(N1412:P1412,Q1412:AE1412)),0)</f>
        <v>9</v>
      </c>
      <c r="BE1412" s="2">
        <f t="shared" si="606"/>
        <v>4.0264595916019554E-3</v>
      </c>
      <c r="BF1412" s="2">
        <f t="shared" si="607"/>
        <v>4.3140638481449526E-3</v>
      </c>
      <c r="BG1412" s="2">
        <f t="shared" si="608"/>
        <v>0</v>
      </c>
      <c r="BH1412" s="2">
        <f t="shared" si="609"/>
        <v>5.7520851308599363E-4</v>
      </c>
      <c r="BJ1412" t="s">
        <v>801</v>
      </c>
      <c r="BK1412" t="s">
        <v>2673</v>
      </c>
      <c r="BL1412">
        <v>8</v>
      </c>
      <c r="BN1412">
        <v>0</v>
      </c>
      <c r="BO1412" s="60">
        <v>27</v>
      </c>
      <c r="BP1412" s="62">
        <v>75</v>
      </c>
      <c r="BQ1412" s="66">
        <f t="shared" si="610"/>
        <v>27075</v>
      </c>
      <c r="BR1412" s="66">
        <f t="shared" si="600"/>
        <v>27075</v>
      </c>
      <c r="BS1412" s="3" t="s">
        <v>3083</v>
      </c>
    </row>
    <row r="1413" spans="1:71" ht="14" hidden="1" customHeight="1" outlineLevel="1" x14ac:dyDescent="0.2">
      <c r="A1413" t="s">
        <v>612</v>
      </c>
      <c r="B1413" t="s">
        <v>2673</v>
      </c>
      <c r="C1413" s="1">
        <f t="shared" si="601"/>
        <v>2347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>IF(P1413&gt;0,RANK(P1413,(N1413:P1413,Q1413:AE1413)),0)</f>
        <v>3</v>
      </c>
      <c r="G1413" s="1">
        <f t="shared" si="577"/>
        <v>1106</v>
      </c>
      <c r="H1413" s="2">
        <f t="shared" si="578"/>
        <v>0.47123988069876438</v>
      </c>
      <c r="I1413" s="2"/>
      <c r="J1413" s="2">
        <f t="shared" si="602"/>
        <v>0.25734980826587134</v>
      </c>
      <c r="K1413" s="2">
        <f t="shared" si="603"/>
        <v>0.72858968896463572</v>
      </c>
      <c r="L1413" s="2">
        <f t="shared" si="604"/>
        <v>7.2432893054963782E-3</v>
      </c>
      <c r="M1413" s="2">
        <f t="shared" si="605"/>
        <v>6.8172134639965104E-3</v>
      </c>
      <c r="N1413" s="38">
        <v>604</v>
      </c>
      <c r="O1413" s="38">
        <v>1710</v>
      </c>
      <c r="P1413" s="38">
        <v>17</v>
      </c>
      <c r="Q1413" s="38">
        <v>11</v>
      </c>
      <c r="R1413" s="38">
        <v>4</v>
      </c>
      <c r="S1413" s="38"/>
      <c r="T1413" s="38">
        <v>0</v>
      </c>
      <c r="U1413" s="38">
        <v>0</v>
      </c>
      <c r="V1413" s="38">
        <v>0</v>
      </c>
      <c r="W1413" s="38">
        <v>1</v>
      </c>
      <c r="X1413" s="38"/>
      <c r="Y1413" s="38"/>
      <c r="Z1413" s="38">
        <v>0</v>
      </c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  <c r="BA1413" s="3">
        <f>IF(Q1413&gt;0,RANK(Q1413,(N1413:P1413,Q1413:AE1413)),0)</f>
        <v>4</v>
      </c>
      <c r="BB1413" s="3">
        <f>IF(R1413&gt;0,RANK(R1413,(N1413:P1413,Q1413:AE1413)),0)</f>
        <v>5</v>
      </c>
      <c r="BC1413" s="3">
        <f>IF(S1413&gt;0,RANK(S1413,(N1413:P1413,Q1413:AE1413)),0)</f>
        <v>0</v>
      </c>
      <c r="BD1413" s="3">
        <f>IF(T1413&gt;0,RANK(T1413,(N1413:P1413,Q1413:AE1413)),0)</f>
        <v>0</v>
      </c>
      <c r="BE1413" s="2">
        <f t="shared" si="606"/>
        <v>4.6868342564976564E-3</v>
      </c>
      <c r="BF1413" s="2">
        <f t="shared" si="607"/>
        <v>1.7043033659991478E-3</v>
      </c>
      <c r="BG1413" s="2">
        <f t="shared" si="608"/>
        <v>0</v>
      </c>
      <c r="BH1413" s="2">
        <f t="shared" si="609"/>
        <v>0</v>
      </c>
      <c r="BJ1413" t="s">
        <v>612</v>
      </c>
      <c r="BK1413" t="s">
        <v>2673</v>
      </c>
      <c r="BL1413">
        <v>8</v>
      </c>
      <c r="BN1413">
        <v>0</v>
      </c>
      <c r="BO1413" s="60">
        <v>27</v>
      </c>
      <c r="BP1413" s="62">
        <v>77</v>
      </c>
      <c r="BQ1413" s="66">
        <f t="shared" si="610"/>
        <v>27077</v>
      </c>
      <c r="BR1413" s="66">
        <f t="shared" si="600"/>
        <v>27077</v>
      </c>
      <c r="BS1413" s="3" t="s">
        <v>3083</v>
      </c>
    </row>
    <row r="1414" spans="1:71" ht="14" hidden="1" customHeight="1" outlineLevel="1" x14ac:dyDescent="0.2">
      <c r="A1414" t="s">
        <v>282</v>
      </c>
      <c r="B1414" t="s">
        <v>2673</v>
      </c>
      <c r="C1414" s="1">
        <f t="shared" si="601"/>
        <v>17469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>IF(P1414&gt;0,RANK(P1414,(N1414:P1414,Q1414:AE1414)),0)</f>
        <v>3</v>
      </c>
      <c r="G1414" s="1">
        <f t="shared" si="577"/>
        <v>5867</v>
      </c>
      <c r="H1414" s="2">
        <f t="shared" si="578"/>
        <v>0.33585208082889689</v>
      </c>
      <c r="I1414" s="2"/>
      <c r="J1414" s="2">
        <f t="shared" si="602"/>
        <v>0.32262865647718814</v>
      </c>
      <c r="K1414" s="2">
        <f t="shared" si="603"/>
        <v>0.65848073730608503</v>
      </c>
      <c r="L1414" s="2">
        <f t="shared" si="604"/>
        <v>9.0445932795237272E-3</v>
      </c>
      <c r="M1414" s="2">
        <f t="shared" si="605"/>
        <v>9.8460129372031635E-3</v>
      </c>
      <c r="N1414" s="38">
        <v>5636</v>
      </c>
      <c r="O1414" s="38">
        <v>11503</v>
      </c>
      <c r="P1414" s="38">
        <v>158</v>
      </c>
      <c r="Q1414" s="38">
        <v>57</v>
      </c>
      <c r="R1414" s="38">
        <v>38</v>
      </c>
      <c r="S1414" s="38"/>
      <c r="T1414" s="38">
        <v>9</v>
      </c>
      <c r="U1414" s="38">
        <v>5</v>
      </c>
      <c r="V1414" s="38">
        <v>1</v>
      </c>
      <c r="W1414" s="38">
        <v>47</v>
      </c>
      <c r="X1414" s="38"/>
      <c r="Y1414" s="38"/>
      <c r="Z1414" s="38">
        <v>15</v>
      </c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  <c r="BA1414" s="3">
        <f>IF(Q1414&gt;0,RANK(Q1414,(N1414:P1414,Q1414:AE1414)),0)</f>
        <v>4</v>
      </c>
      <c r="BB1414" s="3">
        <f>IF(R1414&gt;0,RANK(R1414,(N1414:P1414,Q1414:AE1414)),0)</f>
        <v>6</v>
      </c>
      <c r="BC1414" s="3">
        <f>IF(S1414&gt;0,RANK(S1414,(N1414:P1414,Q1414:AE1414)),0)</f>
        <v>0</v>
      </c>
      <c r="BD1414" s="3">
        <f>IF(T1414&gt;0,RANK(T1414,(N1414:P1414,Q1414:AE1414)),0)</f>
        <v>8</v>
      </c>
      <c r="BE1414" s="2">
        <f t="shared" si="606"/>
        <v>3.2629228919800789E-3</v>
      </c>
      <c r="BF1414" s="2">
        <f t="shared" si="607"/>
        <v>2.1752819279867194E-3</v>
      </c>
      <c r="BG1414" s="2">
        <f t="shared" si="608"/>
        <v>0</v>
      </c>
      <c r="BH1414" s="2">
        <f t="shared" si="609"/>
        <v>5.1519835136527566E-4</v>
      </c>
      <c r="BJ1414" t="s">
        <v>282</v>
      </c>
      <c r="BK1414" t="s">
        <v>2673</v>
      </c>
      <c r="BL1414">
        <v>2</v>
      </c>
      <c r="BN1414">
        <v>0</v>
      </c>
      <c r="BO1414" s="60">
        <v>27</v>
      </c>
      <c r="BP1414" s="62">
        <v>79</v>
      </c>
      <c r="BQ1414" s="66">
        <f t="shared" si="610"/>
        <v>27079</v>
      </c>
      <c r="BR1414" s="66">
        <f t="shared" si="600"/>
        <v>27079</v>
      </c>
      <c r="BS1414" s="3" t="s">
        <v>3083</v>
      </c>
    </row>
    <row r="1415" spans="1:71" ht="14" hidden="1" customHeight="1" outlineLevel="1" x14ac:dyDescent="0.2">
      <c r="A1415" t="s">
        <v>1567</v>
      </c>
      <c r="B1415" t="s">
        <v>2673</v>
      </c>
      <c r="C1415" s="1">
        <f t="shared" si="601"/>
        <v>3235</v>
      </c>
      <c r="D1415" s="3">
        <f>IF(N1415&gt;0, RANK(N1415,(N1415:P1415,Q1415:AE1415)),0)</f>
        <v>2</v>
      </c>
      <c r="E1415" s="3">
        <f>IF(O1415&gt;0,RANK(O1415,(N1415:P1415,Q1415:AE1415)),0)</f>
        <v>1</v>
      </c>
      <c r="F1415" s="3">
        <f>IF(P1415&gt;0,RANK(P1415,(N1415:P1415,Q1415:AE1415)),0)</f>
        <v>3</v>
      </c>
      <c r="G1415" s="1">
        <f t="shared" si="577"/>
        <v>1218</v>
      </c>
      <c r="H1415" s="2">
        <f t="shared" si="578"/>
        <v>0.37650695517774341</v>
      </c>
      <c r="I1415" s="2"/>
      <c r="J1415" s="2">
        <f t="shared" si="602"/>
        <v>0.30046367851622874</v>
      </c>
      <c r="K1415" s="2">
        <f t="shared" si="603"/>
        <v>0.67697063369397215</v>
      </c>
      <c r="L1415" s="2">
        <f t="shared" si="604"/>
        <v>1.1746522411128285E-2</v>
      </c>
      <c r="M1415" s="2">
        <f t="shared" si="605"/>
        <v>1.0819165378670887E-2</v>
      </c>
      <c r="N1415" s="38">
        <v>972</v>
      </c>
      <c r="O1415" s="38">
        <v>2190</v>
      </c>
      <c r="P1415" s="38">
        <v>38</v>
      </c>
      <c r="Q1415" s="38">
        <v>13</v>
      </c>
      <c r="R1415" s="38">
        <v>6</v>
      </c>
      <c r="S1415" s="38"/>
      <c r="T1415" s="38">
        <v>2</v>
      </c>
      <c r="U1415" s="38">
        <v>0</v>
      </c>
      <c r="V1415" s="38">
        <v>0</v>
      </c>
      <c r="W1415" s="38">
        <v>9</v>
      </c>
      <c r="X1415" s="38"/>
      <c r="Y1415" s="38"/>
      <c r="Z1415" s="38">
        <v>5</v>
      </c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  <c r="BA1415" s="3">
        <f>IF(Q1415&gt;0,RANK(Q1415,(N1415:P1415,Q1415:AE1415)),0)</f>
        <v>4</v>
      </c>
      <c r="BB1415" s="3">
        <f>IF(R1415&gt;0,RANK(R1415,(N1415:P1415,Q1415:AE1415)),0)</f>
        <v>6</v>
      </c>
      <c r="BC1415" s="3">
        <f>IF(S1415&gt;0,RANK(S1415,(N1415:P1415,Q1415:AE1415)),0)</f>
        <v>0</v>
      </c>
      <c r="BD1415" s="3">
        <f>IF(T1415&gt;0,RANK(T1415,(N1415:P1415,Q1415:AE1415)),0)</f>
        <v>8</v>
      </c>
      <c r="BE1415" s="2">
        <f t="shared" si="606"/>
        <v>4.0185471406491502E-3</v>
      </c>
      <c r="BF1415" s="2">
        <f t="shared" si="607"/>
        <v>1.8547140649149924E-3</v>
      </c>
      <c r="BG1415" s="2">
        <f t="shared" si="608"/>
        <v>0</v>
      </c>
      <c r="BH1415" s="2">
        <f t="shared" si="609"/>
        <v>6.1823802163833079E-4</v>
      </c>
      <c r="BJ1415" t="s">
        <v>1567</v>
      </c>
      <c r="BK1415" t="s">
        <v>2673</v>
      </c>
      <c r="BL1415">
        <v>7</v>
      </c>
      <c r="BN1415">
        <v>0</v>
      </c>
      <c r="BO1415" s="60">
        <v>27</v>
      </c>
      <c r="BP1415" s="62">
        <v>81</v>
      </c>
      <c r="BQ1415" s="66">
        <f t="shared" si="610"/>
        <v>27081</v>
      </c>
      <c r="BR1415" s="66">
        <f t="shared" si="600"/>
        <v>27081</v>
      </c>
      <c r="BS1415" s="3" t="s">
        <v>3083</v>
      </c>
    </row>
    <row r="1416" spans="1:71" ht="14" hidden="1" customHeight="1" outlineLevel="1" x14ac:dyDescent="0.2">
      <c r="A1416" t="s">
        <v>311</v>
      </c>
      <c r="B1416" t="s">
        <v>2673</v>
      </c>
      <c r="C1416" s="1">
        <f t="shared" si="601"/>
        <v>12990</v>
      </c>
      <c r="D1416" s="3">
        <f>IF(N1416&gt;0, RANK(N1416,(N1416:P1416,Q1416:AE1416)),0)</f>
        <v>2</v>
      </c>
      <c r="E1416" s="3">
        <f>IF(O1416&gt;0,RANK(O1416,(N1416:P1416,Q1416:AE1416)),0)</f>
        <v>1</v>
      </c>
      <c r="F1416" s="3">
        <f>IF(P1416&gt;0,RANK(P1416,(N1416:P1416,Q1416:AE1416)),0)</f>
        <v>3</v>
      </c>
      <c r="G1416" s="1">
        <f t="shared" ref="G1416:G1479" si="611">IF(C1416&gt;0,MAX(N1416:P1416)-LARGE(N1416:P1416,2),0)</f>
        <v>4116</v>
      </c>
      <c r="H1416" s="2">
        <f t="shared" ref="H1416:H1479" si="612">IF(C1416&gt;0,G1416/C1416,0)</f>
        <v>0.31685912240184755</v>
      </c>
      <c r="I1416" s="2"/>
      <c r="J1416" s="2">
        <f t="shared" si="602"/>
        <v>0.32979214780600463</v>
      </c>
      <c r="K1416" s="2">
        <f t="shared" si="603"/>
        <v>0.64665127020785218</v>
      </c>
      <c r="L1416" s="2">
        <f t="shared" si="604"/>
        <v>1.147036181678214E-2</v>
      </c>
      <c r="M1416" s="2">
        <f t="shared" si="605"/>
        <v>1.2086220169361048E-2</v>
      </c>
      <c r="N1416" s="38">
        <v>4284</v>
      </c>
      <c r="O1416" s="38">
        <v>8400</v>
      </c>
      <c r="P1416" s="38">
        <v>149</v>
      </c>
      <c r="Q1416" s="38">
        <v>64</v>
      </c>
      <c r="R1416" s="38">
        <v>25</v>
      </c>
      <c r="S1416" s="38"/>
      <c r="T1416" s="38">
        <v>3</v>
      </c>
      <c r="U1416" s="38">
        <v>7</v>
      </c>
      <c r="V1416" s="38">
        <v>1</v>
      </c>
      <c r="W1416" s="38">
        <v>44</v>
      </c>
      <c r="X1416" s="38"/>
      <c r="Y1416" s="38"/>
      <c r="Z1416" s="38">
        <v>13</v>
      </c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  <c r="BA1416" s="3">
        <f>IF(Q1416&gt;0,RANK(Q1416,(N1416:P1416,Q1416:AE1416)),0)</f>
        <v>4</v>
      </c>
      <c r="BB1416" s="3">
        <f>IF(R1416&gt;0,RANK(R1416,(N1416:P1416,Q1416:AE1416)),0)</f>
        <v>6</v>
      </c>
      <c r="BC1416" s="3">
        <f>IF(S1416&gt;0,RANK(S1416,(N1416:P1416,Q1416:AE1416)),0)</f>
        <v>0</v>
      </c>
      <c r="BD1416" s="3">
        <f>IF(T1416&gt;0,RANK(T1416,(N1416:P1416,Q1416:AE1416)),0)</f>
        <v>9</v>
      </c>
      <c r="BE1416" s="2">
        <f t="shared" si="606"/>
        <v>4.926866820631255E-3</v>
      </c>
      <c r="BF1416" s="2">
        <f t="shared" si="607"/>
        <v>1.924557351809084E-3</v>
      </c>
      <c r="BG1416" s="2">
        <f t="shared" si="608"/>
        <v>0</v>
      </c>
      <c r="BH1416" s="2">
        <f t="shared" si="609"/>
        <v>2.3094688221709007E-4</v>
      </c>
      <c r="BJ1416" t="s">
        <v>311</v>
      </c>
      <c r="BK1416" t="s">
        <v>2673</v>
      </c>
      <c r="BL1416">
        <v>7</v>
      </c>
      <c r="BN1416">
        <v>0</v>
      </c>
      <c r="BO1416" s="60">
        <v>27</v>
      </c>
      <c r="BP1416" s="62">
        <v>83</v>
      </c>
      <c r="BQ1416" s="66">
        <f t="shared" si="610"/>
        <v>27083</v>
      </c>
      <c r="BR1416" s="66">
        <f t="shared" si="600"/>
        <v>27083</v>
      </c>
      <c r="BS1416" s="3" t="s">
        <v>3083</v>
      </c>
    </row>
    <row r="1417" spans="1:71" ht="14" hidden="1" customHeight="1" outlineLevel="1" x14ac:dyDescent="0.2">
      <c r="A1417" t="s">
        <v>255</v>
      </c>
      <c r="B1417" t="s">
        <v>2673</v>
      </c>
      <c r="C1417" s="1">
        <f t="shared" si="601"/>
        <v>21199</v>
      </c>
      <c r="D1417" s="3">
        <f>IF(N1417&gt;0, RANK(N1417,(N1417:P1417,Q1417:AE1417)),0)</f>
        <v>2</v>
      </c>
      <c r="E1417" s="3">
        <f>IF(O1417&gt;0,RANK(O1417,(N1417:P1417,Q1417:AE1417)),0)</f>
        <v>1</v>
      </c>
      <c r="F1417" s="3">
        <f>IF(P1417&gt;0,RANK(P1417,(N1417:P1417,Q1417:AE1417)),0)</f>
        <v>3</v>
      </c>
      <c r="G1417" s="1">
        <f t="shared" si="611"/>
        <v>8020</v>
      </c>
      <c r="H1417" s="2">
        <f t="shared" si="612"/>
        <v>0.37831973206283315</v>
      </c>
      <c r="I1417" s="2"/>
      <c r="J1417" s="2">
        <f t="shared" si="602"/>
        <v>0.30067456012076044</v>
      </c>
      <c r="K1417" s="2">
        <f t="shared" si="603"/>
        <v>0.67899429218359353</v>
      </c>
      <c r="L1417" s="2">
        <f t="shared" si="604"/>
        <v>8.4909665550261804E-3</v>
      </c>
      <c r="M1417" s="2">
        <f t="shared" si="605"/>
        <v>1.1840181140619854E-2</v>
      </c>
      <c r="N1417" s="38">
        <v>6374</v>
      </c>
      <c r="O1417" s="38">
        <v>14394</v>
      </c>
      <c r="P1417" s="38">
        <v>180</v>
      </c>
      <c r="Q1417" s="38">
        <v>84</v>
      </c>
      <c r="R1417" s="38">
        <v>42</v>
      </c>
      <c r="S1417" s="38"/>
      <c r="T1417" s="38">
        <v>9</v>
      </c>
      <c r="U1417" s="38">
        <v>10</v>
      </c>
      <c r="V1417" s="38">
        <v>3</v>
      </c>
      <c r="W1417" s="38">
        <v>68</v>
      </c>
      <c r="X1417" s="38"/>
      <c r="Y1417" s="38"/>
      <c r="Z1417" s="38">
        <v>35</v>
      </c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  <c r="BA1417" s="3">
        <f>IF(Q1417&gt;0,RANK(Q1417,(N1417:P1417,Q1417:AE1417)),0)</f>
        <v>4</v>
      </c>
      <c r="BB1417" s="3">
        <f>IF(R1417&gt;0,RANK(R1417,(N1417:P1417,Q1417:AE1417)),0)</f>
        <v>6</v>
      </c>
      <c r="BC1417" s="3">
        <f>IF(S1417&gt;0,RANK(S1417,(N1417:P1417,Q1417:AE1417)),0)</f>
        <v>0</v>
      </c>
      <c r="BD1417" s="3">
        <f>IF(T1417&gt;0,RANK(T1417,(N1417:P1417,Q1417:AE1417)),0)</f>
        <v>9</v>
      </c>
      <c r="BE1417" s="2">
        <f t="shared" si="606"/>
        <v>3.9624510590122175E-3</v>
      </c>
      <c r="BF1417" s="2">
        <f t="shared" si="607"/>
        <v>1.9812255295061088E-3</v>
      </c>
      <c r="BG1417" s="2">
        <f t="shared" si="608"/>
        <v>0</v>
      </c>
      <c r="BH1417" s="2">
        <f t="shared" si="609"/>
        <v>4.2454832775130902E-4</v>
      </c>
      <c r="BJ1417" t="s">
        <v>255</v>
      </c>
      <c r="BK1417" t="s">
        <v>2673</v>
      </c>
      <c r="BL1417">
        <v>7</v>
      </c>
      <c r="BN1417">
        <v>0</v>
      </c>
      <c r="BO1417" s="60">
        <v>27</v>
      </c>
      <c r="BP1417" s="62">
        <v>85</v>
      </c>
      <c r="BQ1417" s="66">
        <f t="shared" si="610"/>
        <v>27085</v>
      </c>
      <c r="BR1417" s="66">
        <f t="shared" si="600"/>
        <v>27085</v>
      </c>
      <c r="BS1417" s="3" t="s">
        <v>3083</v>
      </c>
    </row>
    <row r="1418" spans="1:71" ht="14" hidden="1" customHeight="1" outlineLevel="1" x14ac:dyDescent="0.2">
      <c r="A1418" t="s">
        <v>405</v>
      </c>
      <c r="B1418" t="s">
        <v>2673</v>
      </c>
      <c r="C1418" s="1">
        <f t="shared" si="601"/>
        <v>2183</v>
      </c>
      <c r="D1418" s="3">
        <f>IF(N1418&gt;0, RANK(N1418,(N1418:P1418,Q1418:AE1418)),0)</f>
        <v>2</v>
      </c>
      <c r="E1418" s="3">
        <f>IF(O1418&gt;0,RANK(O1418,(N1418:P1418,Q1418:AE1418)),0)</f>
        <v>1</v>
      </c>
      <c r="F1418" s="3">
        <f>IF(P1418&gt;0,RANK(P1418,(N1418:P1418,Q1418:AE1418)),0)</f>
        <v>3</v>
      </c>
      <c r="G1418" s="1">
        <f t="shared" si="611"/>
        <v>190</v>
      </c>
      <c r="H1418" s="2">
        <f t="shared" si="612"/>
        <v>8.7036188731103983E-2</v>
      </c>
      <c r="I1418" s="2"/>
      <c r="J1418" s="2">
        <f t="shared" si="602"/>
        <v>0.44663307375171785</v>
      </c>
      <c r="K1418" s="2">
        <f t="shared" si="603"/>
        <v>0.53366926248282176</v>
      </c>
      <c r="L1418" s="2">
        <f t="shared" si="604"/>
        <v>1.2368300503893724E-2</v>
      </c>
      <c r="M1418" s="2">
        <f t="shared" si="605"/>
        <v>7.3293632615666141E-3</v>
      </c>
      <c r="N1418" s="38">
        <v>975</v>
      </c>
      <c r="O1418" s="38">
        <v>1165</v>
      </c>
      <c r="P1418" s="38">
        <v>27</v>
      </c>
      <c r="Q1418" s="38">
        <v>1</v>
      </c>
      <c r="R1418" s="38">
        <v>3</v>
      </c>
      <c r="S1418" s="38"/>
      <c r="T1418" s="38">
        <v>1</v>
      </c>
      <c r="U1418" s="38">
        <v>1</v>
      </c>
      <c r="V1418" s="38">
        <v>1</v>
      </c>
      <c r="W1418" s="38">
        <v>7</v>
      </c>
      <c r="X1418" s="38"/>
      <c r="Y1418" s="38"/>
      <c r="Z1418" s="38">
        <v>2</v>
      </c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  <c r="BA1418" s="3">
        <f>IF(Q1418&gt;0,RANK(Q1418,(N1418:P1418,Q1418:AE1418)),0)</f>
        <v>7</v>
      </c>
      <c r="BB1418" s="3">
        <f>IF(R1418&gt;0,RANK(R1418,(N1418:P1418,Q1418:AE1418)),0)</f>
        <v>5</v>
      </c>
      <c r="BC1418" s="3">
        <f>IF(S1418&gt;0,RANK(S1418,(N1418:P1418,Q1418:AE1418)),0)</f>
        <v>0</v>
      </c>
      <c r="BD1418" s="3">
        <f>IF(T1418&gt;0,RANK(T1418,(N1418:P1418,Q1418:AE1418)),0)</f>
        <v>7</v>
      </c>
      <c r="BE1418" s="2">
        <f t="shared" si="606"/>
        <v>4.5808520384791571E-4</v>
      </c>
      <c r="BF1418" s="2">
        <f t="shared" si="607"/>
        <v>1.3742556115437471E-3</v>
      </c>
      <c r="BG1418" s="2">
        <f t="shared" si="608"/>
        <v>0</v>
      </c>
      <c r="BH1418" s="2">
        <f t="shared" si="609"/>
        <v>4.5808520384791571E-4</v>
      </c>
      <c r="BJ1418" t="s">
        <v>405</v>
      </c>
      <c r="BK1418" t="s">
        <v>2673</v>
      </c>
      <c r="BL1418">
        <v>8</v>
      </c>
      <c r="BN1418">
        <v>0</v>
      </c>
      <c r="BO1418" s="60">
        <v>27</v>
      </c>
      <c r="BP1418" s="62">
        <v>87</v>
      </c>
      <c r="BQ1418" s="66">
        <f t="shared" si="610"/>
        <v>27087</v>
      </c>
      <c r="BR1418" s="66">
        <f t="shared" si="600"/>
        <v>27087</v>
      </c>
      <c r="BS1418" s="3" t="s">
        <v>3083</v>
      </c>
    </row>
    <row r="1419" spans="1:71" ht="14" hidden="1" customHeight="1" outlineLevel="1" x14ac:dyDescent="0.2">
      <c r="A1419" t="s">
        <v>1812</v>
      </c>
      <c r="B1419" t="s">
        <v>2673</v>
      </c>
      <c r="C1419" s="1">
        <f t="shared" si="601"/>
        <v>5031</v>
      </c>
      <c r="D1419" s="3">
        <f>IF(N1419&gt;0, RANK(N1419,(N1419:P1419,Q1419:AE1419)),0)</f>
        <v>2</v>
      </c>
      <c r="E1419" s="3">
        <f>IF(O1419&gt;0,RANK(O1419,(N1419:P1419,Q1419:AE1419)),0)</f>
        <v>1</v>
      </c>
      <c r="F1419" s="3">
        <f>IF(P1419&gt;0,RANK(P1419,(N1419:P1419,Q1419:AE1419)),0)</f>
        <v>3</v>
      </c>
      <c r="G1419" s="1">
        <f t="shared" si="611"/>
        <v>2597</v>
      </c>
      <c r="H1419" s="2">
        <f t="shared" si="612"/>
        <v>0.51619956271119061</v>
      </c>
      <c r="I1419" s="2"/>
      <c r="J1419" s="2">
        <f t="shared" si="602"/>
        <v>0.23394951301928046</v>
      </c>
      <c r="K1419" s="2">
        <f t="shared" si="603"/>
        <v>0.75014907573047107</v>
      </c>
      <c r="L1419" s="2">
        <f t="shared" si="604"/>
        <v>9.3420791095209701E-3</v>
      </c>
      <c r="M1419" s="2">
        <f t="shared" si="605"/>
        <v>6.5593321407274949E-3</v>
      </c>
      <c r="N1419" s="38">
        <v>1177</v>
      </c>
      <c r="O1419" s="38">
        <v>3774</v>
      </c>
      <c r="P1419" s="38">
        <v>47</v>
      </c>
      <c r="Q1419" s="38">
        <v>15</v>
      </c>
      <c r="R1419" s="38">
        <v>6</v>
      </c>
      <c r="S1419" s="38"/>
      <c r="T1419" s="38">
        <v>1</v>
      </c>
      <c r="U1419" s="38">
        <v>0</v>
      </c>
      <c r="V1419" s="38">
        <v>0</v>
      </c>
      <c r="W1419" s="38">
        <v>7</v>
      </c>
      <c r="X1419" s="38"/>
      <c r="Y1419" s="38"/>
      <c r="Z1419" s="38">
        <v>4</v>
      </c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  <c r="BA1419" s="3">
        <f>IF(Q1419&gt;0,RANK(Q1419,(N1419:P1419,Q1419:AE1419)),0)</f>
        <v>4</v>
      </c>
      <c r="BB1419" s="3">
        <f>IF(R1419&gt;0,RANK(R1419,(N1419:P1419,Q1419:AE1419)),0)</f>
        <v>6</v>
      </c>
      <c r="BC1419" s="3">
        <f>IF(S1419&gt;0,RANK(S1419,(N1419:P1419,Q1419:AE1419)),0)</f>
        <v>0</v>
      </c>
      <c r="BD1419" s="3">
        <f>IF(T1419&gt;0,RANK(T1419,(N1419:P1419,Q1419:AE1419)),0)</f>
        <v>8</v>
      </c>
      <c r="BE1419" s="2">
        <f t="shared" si="606"/>
        <v>2.9815146094215863E-3</v>
      </c>
      <c r="BF1419" s="2">
        <f t="shared" si="607"/>
        <v>1.1926058437686344E-3</v>
      </c>
      <c r="BG1419" s="2">
        <f t="shared" si="608"/>
        <v>0</v>
      </c>
      <c r="BH1419" s="2">
        <f t="shared" si="609"/>
        <v>1.9876764062810574E-4</v>
      </c>
      <c r="BJ1419" t="s">
        <v>1812</v>
      </c>
      <c r="BK1419" t="s">
        <v>2673</v>
      </c>
      <c r="BL1419">
        <v>7</v>
      </c>
      <c r="BN1419">
        <v>0</v>
      </c>
      <c r="BO1419" s="60">
        <v>27</v>
      </c>
      <c r="BP1419" s="62">
        <v>89</v>
      </c>
      <c r="BQ1419" s="66">
        <f t="shared" si="610"/>
        <v>27089</v>
      </c>
      <c r="BR1419" s="66">
        <f t="shared" si="600"/>
        <v>27089</v>
      </c>
      <c r="BS1419" s="3" t="s">
        <v>3083</v>
      </c>
    </row>
    <row r="1420" spans="1:71" ht="14" hidden="1" customHeight="1" outlineLevel="1" x14ac:dyDescent="0.2">
      <c r="A1420" t="s">
        <v>1</v>
      </c>
      <c r="B1420" t="s">
        <v>2673</v>
      </c>
      <c r="C1420" s="1">
        <f t="shared" si="601"/>
        <v>10796</v>
      </c>
      <c r="D1420" s="3">
        <f>IF(N1420&gt;0, RANK(N1420,(N1420:P1420,Q1420:AE1420)),0)</f>
        <v>2</v>
      </c>
      <c r="E1420" s="3">
        <f>IF(O1420&gt;0,RANK(O1420,(N1420:P1420,Q1420:AE1420)),0)</f>
        <v>1</v>
      </c>
      <c r="F1420" s="3">
        <f>IF(P1420&gt;0,RANK(P1420,(N1420:P1420,Q1420:AE1420)),0)</f>
        <v>3</v>
      </c>
      <c r="G1420" s="1">
        <f t="shared" si="611"/>
        <v>4271</v>
      </c>
      <c r="H1420" s="2">
        <f t="shared" si="612"/>
        <v>0.39560948499444237</v>
      </c>
      <c r="I1420" s="2"/>
      <c r="J1420" s="2">
        <f t="shared" si="602"/>
        <v>0.29371989625787331</v>
      </c>
      <c r="K1420" s="2">
        <f t="shared" si="603"/>
        <v>0.68932938125231569</v>
      </c>
      <c r="L1420" s="2">
        <f t="shared" si="604"/>
        <v>8.7995553908855138E-3</v>
      </c>
      <c r="M1420" s="2">
        <f t="shared" si="605"/>
        <v>8.151167098925485E-3</v>
      </c>
      <c r="N1420" s="38">
        <v>3171</v>
      </c>
      <c r="O1420" s="38">
        <v>7442</v>
      </c>
      <c r="P1420" s="38">
        <v>95</v>
      </c>
      <c r="Q1420" s="38">
        <v>28</v>
      </c>
      <c r="R1420" s="38">
        <v>15</v>
      </c>
      <c r="S1420" s="38"/>
      <c r="T1420" s="38">
        <v>0</v>
      </c>
      <c r="U1420" s="38">
        <v>3</v>
      </c>
      <c r="V1420" s="38">
        <v>0</v>
      </c>
      <c r="W1420" s="38">
        <v>31</v>
      </c>
      <c r="X1420" s="38"/>
      <c r="Y1420" s="38"/>
      <c r="Z1420" s="38">
        <v>11</v>
      </c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  <c r="BA1420" s="3">
        <f>IF(Q1420&gt;0,RANK(Q1420,(N1420:P1420,Q1420:AE1420)),0)</f>
        <v>5</v>
      </c>
      <c r="BB1420" s="3">
        <f>IF(R1420&gt;0,RANK(R1420,(N1420:P1420,Q1420:AE1420)),0)</f>
        <v>6</v>
      </c>
      <c r="BC1420" s="3">
        <f>IF(S1420&gt;0,RANK(S1420,(N1420:P1420,Q1420:AE1420)),0)</f>
        <v>0</v>
      </c>
      <c r="BD1420" s="3">
        <f>IF(T1420&gt;0,RANK(T1420,(N1420:P1420,Q1420:AE1420)),0)</f>
        <v>0</v>
      </c>
      <c r="BE1420" s="2">
        <f t="shared" si="606"/>
        <v>2.5935531678399409E-3</v>
      </c>
      <c r="BF1420" s="2">
        <f t="shared" si="607"/>
        <v>1.3894034827713969E-3</v>
      </c>
      <c r="BG1420" s="2">
        <f t="shared" si="608"/>
        <v>0</v>
      </c>
      <c r="BH1420" s="2">
        <f t="shared" si="609"/>
        <v>0</v>
      </c>
      <c r="BJ1420" t="s">
        <v>1</v>
      </c>
      <c r="BK1420" t="s">
        <v>2673</v>
      </c>
      <c r="BL1420">
        <v>1</v>
      </c>
      <c r="BN1420">
        <v>0</v>
      </c>
      <c r="BO1420" s="60">
        <v>27</v>
      </c>
      <c r="BP1420" s="62">
        <v>91</v>
      </c>
      <c r="BQ1420" s="66">
        <f t="shared" si="610"/>
        <v>27091</v>
      </c>
      <c r="BR1420" s="66">
        <f t="shared" si="600"/>
        <v>27091</v>
      </c>
      <c r="BS1420" s="3" t="s">
        <v>3083</v>
      </c>
    </row>
    <row r="1421" spans="1:71" ht="14" hidden="1" customHeight="1" outlineLevel="1" x14ac:dyDescent="0.2">
      <c r="A1421" t="s">
        <v>263</v>
      </c>
      <c r="B1421" t="s">
        <v>2673</v>
      </c>
      <c r="C1421" s="1">
        <f t="shared" si="601"/>
        <v>13694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>IF(P1421&gt;0,RANK(P1421,(N1421:P1421,Q1421:AE1421)),0)</f>
        <v>3</v>
      </c>
      <c r="G1421" s="1">
        <f t="shared" si="611"/>
        <v>5843</v>
      </c>
      <c r="H1421" s="2">
        <f t="shared" si="612"/>
        <v>0.42668321892799765</v>
      </c>
      <c r="I1421" s="2"/>
      <c r="J1421" s="2">
        <f t="shared" si="602"/>
        <v>0.27763984226668614</v>
      </c>
      <c r="K1421" s="2">
        <f t="shared" si="603"/>
        <v>0.7043230611946838</v>
      </c>
      <c r="L1421" s="2">
        <f t="shared" si="604"/>
        <v>8.2517891047173952E-3</v>
      </c>
      <c r="M1421" s="2">
        <f t="shared" si="605"/>
        <v>9.7853074339126645E-3</v>
      </c>
      <c r="N1421" s="38">
        <v>3802</v>
      </c>
      <c r="O1421" s="38">
        <v>9645</v>
      </c>
      <c r="P1421" s="38">
        <v>113</v>
      </c>
      <c r="Q1421" s="38">
        <v>49</v>
      </c>
      <c r="R1421" s="38">
        <v>23</v>
      </c>
      <c r="S1421" s="38"/>
      <c r="T1421" s="38">
        <v>5</v>
      </c>
      <c r="U1421" s="38">
        <v>0</v>
      </c>
      <c r="V1421" s="38">
        <v>2</v>
      </c>
      <c r="W1421" s="38">
        <v>47</v>
      </c>
      <c r="X1421" s="38"/>
      <c r="Y1421" s="38"/>
      <c r="Z1421" s="38">
        <v>8</v>
      </c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  <c r="BA1421" s="3">
        <f>IF(Q1421&gt;0,RANK(Q1421,(N1421:P1421,Q1421:AE1421)),0)</f>
        <v>4</v>
      </c>
      <c r="BB1421" s="3">
        <f>IF(R1421&gt;0,RANK(R1421,(N1421:P1421,Q1421:AE1421)),0)</f>
        <v>6</v>
      </c>
      <c r="BC1421" s="3">
        <f>IF(S1421&gt;0,RANK(S1421,(N1421:P1421,Q1421:AE1421)),0)</f>
        <v>0</v>
      </c>
      <c r="BD1421" s="3">
        <f>IF(T1421&gt;0,RANK(T1421,(N1421:P1421,Q1421:AE1421)),0)</f>
        <v>8</v>
      </c>
      <c r="BE1421" s="2">
        <f t="shared" si="606"/>
        <v>3.5782094347889585E-3</v>
      </c>
      <c r="BF1421" s="2">
        <f t="shared" si="607"/>
        <v>1.6795676938805317E-3</v>
      </c>
      <c r="BG1421" s="2">
        <f t="shared" si="608"/>
        <v>0</v>
      </c>
      <c r="BH1421" s="2">
        <f t="shared" si="609"/>
        <v>3.6512341171315903E-4</v>
      </c>
      <c r="BJ1421" t="s">
        <v>263</v>
      </c>
      <c r="BK1421" t="s">
        <v>2673</v>
      </c>
      <c r="BL1421">
        <v>7</v>
      </c>
      <c r="BN1421">
        <v>0</v>
      </c>
      <c r="BO1421" s="60">
        <v>27</v>
      </c>
      <c r="BP1421" s="62">
        <v>93</v>
      </c>
      <c r="BQ1421" s="66">
        <f t="shared" si="610"/>
        <v>27093</v>
      </c>
      <c r="BR1421" s="66">
        <f t="shared" si="600"/>
        <v>27093</v>
      </c>
      <c r="BS1421" s="3" t="s">
        <v>3083</v>
      </c>
    </row>
    <row r="1422" spans="1:71" ht="14" hidden="1" customHeight="1" outlineLevel="1" x14ac:dyDescent="0.2">
      <c r="A1422" t="s">
        <v>1707</v>
      </c>
      <c r="B1422" t="s">
        <v>2673</v>
      </c>
      <c r="C1422" s="1">
        <f t="shared" si="601"/>
        <v>15190</v>
      </c>
      <c r="D1422" s="3">
        <f>IF(N1422&gt;0, RANK(N1422,(N1422:P1422,Q1422:AE1422)),0)</f>
        <v>2</v>
      </c>
      <c r="E1422" s="3">
        <f>IF(O1422&gt;0,RANK(O1422,(N1422:P1422,Q1422:AE1422)),0)</f>
        <v>1</v>
      </c>
      <c r="F1422" s="3">
        <f>IF(P1422&gt;0,RANK(P1422,(N1422:P1422,Q1422:AE1422)),0)</f>
        <v>3</v>
      </c>
      <c r="G1422" s="1">
        <f t="shared" si="611"/>
        <v>6196</v>
      </c>
      <c r="H1422" s="2">
        <f t="shared" si="612"/>
        <v>0.40789993416721526</v>
      </c>
      <c r="I1422" s="2"/>
      <c r="J1422" s="2">
        <f t="shared" si="602"/>
        <v>0.28795260039499671</v>
      </c>
      <c r="K1422" s="2">
        <f t="shared" si="603"/>
        <v>0.69585253456221197</v>
      </c>
      <c r="L1422" s="2">
        <f t="shared" si="604"/>
        <v>7.1099407504937456E-3</v>
      </c>
      <c r="M1422" s="2">
        <f t="shared" si="605"/>
        <v>9.0849242922975831E-3</v>
      </c>
      <c r="N1422" s="38">
        <v>4374</v>
      </c>
      <c r="O1422" s="38">
        <v>10570</v>
      </c>
      <c r="P1422" s="38">
        <v>108</v>
      </c>
      <c r="Q1422" s="38">
        <v>57</v>
      </c>
      <c r="R1422" s="38">
        <v>26</v>
      </c>
      <c r="S1422" s="38"/>
      <c r="T1422" s="38">
        <v>8</v>
      </c>
      <c r="U1422" s="38">
        <v>5</v>
      </c>
      <c r="V1422" s="38">
        <v>2</v>
      </c>
      <c r="W1422" s="38">
        <v>27</v>
      </c>
      <c r="X1422" s="38"/>
      <c r="Y1422" s="38"/>
      <c r="Z1422" s="38">
        <v>13</v>
      </c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  <c r="BA1422" s="3">
        <f>IF(Q1422&gt;0,RANK(Q1422,(N1422:P1422,Q1422:AE1422)),0)</f>
        <v>4</v>
      </c>
      <c r="BB1422" s="3">
        <f>IF(R1422&gt;0,RANK(R1422,(N1422:P1422,Q1422:AE1422)),0)</f>
        <v>6</v>
      </c>
      <c r="BC1422" s="3">
        <f>IF(S1422&gt;0,RANK(S1422,(N1422:P1422,Q1422:AE1422)),0)</f>
        <v>0</v>
      </c>
      <c r="BD1422" s="3">
        <f>IF(T1422&gt;0,RANK(T1422,(N1422:P1422,Q1422:AE1422)),0)</f>
        <v>8</v>
      </c>
      <c r="BE1422" s="2">
        <f t="shared" si="606"/>
        <v>3.7524687294272548E-3</v>
      </c>
      <c r="BF1422" s="2">
        <f t="shared" si="607"/>
        <v>1.7116524028966426E-3</v>
      </c>
      <c r="BG1422" s="2">
        <f t="shared" si="608"/>
        <v>0</v>
      </c>
      <c r="BH1422" s="2">
        <f t="shared" si="609"/>
        <v>5.266622778143515E-4</v>
      </c>
      <c r="BJ1422" t="s">
        <v>1707</v>
      </c>
      <c r="BK1422" t="s">
        <v>2673</v>
      </c>
      <c r="BL1422">
        <v>8</v>
      </c>
      <c r="BN1422">
        <v>0</v>
      </c>
      <c r="BO1422" s="60">
        <v>27</v>
      </c>
      <c r="BP1422" s="62">
        <v>95</v>
      </c>
      <c r="BQ1422" s="66">
        <f t="shared" si="610"/>
        <v>27095</v>
      </c>
      <c r="BR1422" s="66">
        <f t="shared" si="600"/>
        <v>27095</v>
      </c>
      <c r="BS1422" s="3" t="s">
        <v>3083</v>
      </c>
    </row>
    <row r="1423" spans="1:71" ht="14" hidden="1" customHeight="1" outlineLevel="1" x14ac:dyDescent="0.2">
      <c r="A1423" t="s">
        <v>781</v>
      </c>
      <c r="B1423" t="s">
        <v>2673</v>
      </c>
      <c r="C1423" s="1">
        <f t="shared" si="601"/>
        <v>20313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>IF(P1423&gt;0,RANK(P1423,(N1423:P1423,Q1423:AE1423)),0)</f>
        <v>3</v>
      </c>
      <c r="G1423" s="1">
        <f t="shared" si="611"/>
        <v>11360</v>
      </c>
      <c r="H1423" s="2">
        <f t="shared" si="612"/>
        <v>0.55924777236252643</v>
      </c>
      <c r="I1423" s="2"/>
      <c r="J1423" s="2">
        <f t="shared" si="602"/>
        <v>0.21198247427755623</v>
      </c>
      <c r="K1423" s="2">
        <f t="shared" si="603"/>
        <v>0.77123024664008266</v>
      </c>
      <c r="L1423" s="2">
        <f t="shared" si="604"/>
        <v>8.4182543198936637E-3</v>
      </c>
      <c r="M1423" s="2">
        <f t="shared" si="605"/>
        <v>8.3690247624674426E-3</v>
      </c>
      <c r="N1423" s="38">
        <v>4306</v>
      </c>
      <c r="O1423" s="38">
        <v>15666</v>
      </c>
      <c r="P1423" s="38">
        <v>171</v>
      </c>
      <c r="Q1423" s="38">
        <v>64</v>
      </c>
      <c r="R1423" s="38">
        <v>37</v>
      </c>
      <c r="S1423" s="38"/>
      <c r="T1423" s="38">
        <v>5</v>
      </c>
      <c r="U1423" s="38">
        <v>6</v>
      </c>
      <c r="V1423" s="38">
        <v>2</v>
      </c>
      <c r="W1423" s="38">
        <v>41</v>
      </c>
      <c r="X1423" s="38"/>
      <c r="Y1423" s="38"/>
      <c r="Z1423" s="38">
        <v>15</v>
      </c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  <c r="BA1423" s="3">
        <f>IF(Q1423&gt;0,RANK(Q1423,(N1423:P1423,Q1423:AE1423)),0)</f>
        <v>4</v>
      </c>
      <c r="BB1423" s="3">
        <f>IF(R1423&gt;0,RANK(R1423,(N1423:P1423,Q1423:AE1423)),0)</f>
        <v>6</v>
      </c>
      <c r="BC1423" s="3">
        <f>IF(S1423&gt;0,RANK(S1423,(N1423:P1423,Q1423:AE1423)),0)</f>
        <v>0</v>
      </c>
      <c r="BD1423" s="3">
        <f>IF(T1423&gt;0,RANK(T1423,(N1423:P1423,Q1423:AE1423)),0)</f>
        <v>9</v>
      </c>
      <c r="BE1423" s="2">
        <f t="shared" si="606"/>
        <v>3.1506916752818393E-3</v>
      </c>
      <c r="BF1423" s="2">
        <f t="shared" si="607"/>
        <v>1.8214936247723133E-3</v>
      </c>
      <c r="BG1423" s="2">
        <f t="shared" si="608"/>
        <v>0</v>
      </c>
      <c r="BH1423" s="2">
        <f t="shared" si="609"/>
        <v>2.461477871313937E-4</v>
      </c>
      <c r="BJ1423" t="s">
        <v>781</v>
      </c>
      <c r="BK1423" t="s">
        <v>2673</v>
      </c>
      <c r="BL1423">
        <v>7</v>
      </c>
      <c r="BN1423">
        <v>0</v>
      </c>
      <c r="BO1423" s="60">
        <v>27</v>
      </c>
      <c r="BP1423" s="62">
        <v>97</v>
      </c>
      <c r="BQ1423" s="66">
        <f t="shared" si="610"/>
        <v>27097</v>
      </c>
      <c r="BR1423" s="66">
        <f t="shared" si="600"/>
        <v>27097</v>
      </c>
      <c r="BS1423" s="3" t="s">
        <v>3083</v>
      </c>
    </row>
    <row r="1424" spans="1:71" ht="14" hidden="1" customHeight="1" outlineLevel="1" x14ac:dyDescent="0.2">
      <c r="A1424" t="s">
        <v>643</v>
      </c>
      <c r="B1424" t="s">
        <v>2673</v>
      </c>
      <c r="C1424" s="1">
        <f t="shared" si="601"/>
        <v>18969</v>
      </c>
      <c r="D1424" s="3">
        <f>IF(N1424&gt;0, RANK(N1424,(N1424:P1424,Q1424:AE1424)),0)</f>
        <v>2</v>
      </c>
      <c r="E1424" s="3">
        <f>IF(O1424&gt;0,RANK(O1424,(N1424:P1424,Q1424:AE1424)),0)</f>
        <v>1</v>
      </c>
      <c r="F1424" s="3">
        <f>IF(P1424&gt;0,RANK(P1424,(N1424:P1424,Q1424:AE1424)),0)</f>
        <v>3</v>
      </c>
      <c r="G1424" s="1">
        <f t="shared" si="611"/>
        <v>1985</v>
      </c>
      <c r="H1424" s="2">
        <f t="shared" si="612"/>
        <v>0.10464441984290157</v>
      </c>
      <c r="I1424" s="2"/>
      <c r="J1424" s="2">
        <f t="shared" si="602"/>
        <v>0.43818862354367655</v>
      </c>
      <c r="K1424" s="2">
        <f t="shared" si="603"/>
        <v>0.54283304338657812</v>
      </c>
      <c r="L1424" s="2">
        <f t="shared" si="604"/>
        <v>9.7527544941747053E-3</v>
      </c>
      <c r="M1424" s="2">
        <f t="shared" si="605"/>
        <v>9.2255785755706848E-3</v>
      </c>
      <c r="N1424" s="38">
        <v>8312</v>
      </c>
      <c r="O1424" s="38">
        <v>10297</v>
      </c>
      <c r="P1424" s="38">
        <v>185</v>
      </c>
      <c r="Q1424" s="38">
        <v>54</v>
      </c>
      <c r="R1424" s="38">
        <v>39</v>
      </c>
      <c r="S1424" s="38"/>
      <c r="T1424" s="38">
        <v>9</v>
      </c>
      <c r="U1424" s="38">
        <v>5</v>
      </c>
      <c r="V1424" s="38">
        <v>2</v>
      </c>
      <c r="W1424" s="38">
        <v>43</v>
      </c>
      <c r="X1424" s="38"/>
      <c r="Y1424" s="38"/>
      <c r="Z1424" s="38">
        <v>23</v>
      </c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  <c r="BA1424" s="3">
        <f>IF(Q1424&gt;0,RANK(Q1424,(N1424:P1424,Q1424:AE1424)),0)</f>
        <v>4</v>
      </c>
      <c r="BB1424" s="3">
        <f>IF(R1424&gt;0,RANK(R1424,(N1424:P1424,Q1424:AE1424)),0)</f>
        <v>6</v>
      </c>
      <c r="BC1424" s="3">
        <f>IF(S1424&gt;0,RANK(S1424,(N1424:P1424,Q1424:AE1424)),0)</f>
        <v>0</v>
      </c>
      <c r="BD1424" s="3">
        <f>IF(T1424&gt;0,RANK(T1424,(N1424:P1424,Q1424:AE1424)),0)</f>
        <v>8</v>
      </c>
      <c r="BE1424" s="2">
        <f t="shared" si="606"/>
        <v>2.846749960461806E-3</v>
      </c>
      <c r="BF1424" s="2">
        <f t="shared" si="607"/>
        <v>2.0559860825557488E-3</v>
      </c>
      <c r="BG1424" s="2">
        <f t="shared" si="608"/>
        <v>0</v>
      </c>
      <c r="BH1424" s="2">
        <f t="shared" si="609"/>
        <v>4.7445832674363435E-4</v>
      </c>
      <c r="BJ1424" t="s">
        <v>643</v>
      </c>
      <c r="BK1424" t="s">
        <v>2673</v>
      </c>
      <c r="BL1424">
        <v>1</v>
      </c>
      <c r="BN1424">
        <v>0</v>
      </c>
      <c r="BO1424" s="60">
        <v>27</v>
      </c>
      <c r="BP1424" s="62">
        <v>99</v>
      </c>
      <c r="BQ1424" s="66">
        <f t="shared" si="610"/>
        <v>27099</v>
      </c>
      <c r="BR1424" s="66">
        <f t="shared" si="600"/>
        <v>27099</v>
      </c>
      <c r="BS1424" s="3" t="s">
        <v>3083</v>
      </c>
    </row>
    <row r="1425" spans="1:71" ht="14" hidden="1" customHeight="1" outlineLevel="1" x14ac:dyDescent="0.2">
      <c r="A1425" t="s">
        <v>1833</v>
      </c>
      <c r="B1425" t="s">
        <v>2673</v>
      </c>
      <c r="C1425" s="1">
        <f t="shared" si="601"/>
        <v>4769</v>
      </c>
      <c r="D1425" s="3">
        <f>IF(N1425&gt;0, RANK(N1425,(N1425:P1425,Q1425:AE1425)),0)</f>
        <v>2</v>
      </c>
      <c r="E1425" s="3">
        <f>IF(O1425&gt;0,RANK(O1425,(N1425:P1425,Q1425:AE1425)),0)</f>
        <v>1</v>
      </c>
      <c r="F1425" s="3">
        <f>IF(P1425&gt;0,RANK(P1425,(N1425:P1425,Q1425:AE1425)),0)</f>
        <v>3</v>
      </c>
      <c r="G1425" s="1">
        <f t="shared" si="611"/>
        <v>2017</v>
      </c>
      <c r="H1425" s="2">
        <f t="shared" si="612"/>
        <v>0.42293981966869365</v>
      </c>
      <c r="I1425" s="2"/>
      <c r="J1425" s="2">
        <f t="shared" si="602"/>
        <v>0.27867477458586704</v>
      </c>
      <c r="K1425" s="2">
        <f t="shared" si="603"/>
        <v>0.70161459425456074</v>
      </c>
      <c r="L1425" s="2">
        <f t="shared" si="604"/>
        <v>1.1323128538477669E-2</v>
      </c>
      <c r="M1425" s="2">
        <f t="shared" si="605"/>
        <v>8.3875026210944986E-3</v>
      </c>
      <c r="N1425" s="38">
        <v>1329</v>
      </c>
      <c r="O1425" s="38">
        <v>3346</v>
      </c>
      <c r="P1425" s="38">
        <v>54</v>
      </c>
      <c r="Q1425" s="38">
        <v>15</v>
      </c>
      <c r="R1425" s="38">
        <v>5</v>
      </c>
      <c r="S1425" s="38"/>
      <c r="T1425" s="38">
        <v>2</v>
      </c>
      <c r="U1425" s="38">
        <v>0</v>
      </c>
      <c r="V1425" s="38">
        <v>0</v>
      </c>
      <c r="W1425" s="38">
        <v>14</v>
      </c>
      <c r="X1425" s="38"/>
      <c r="Y1425" s="38"/>
      <c r="Z1425" s="38">
        <v>4</v>
      </c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  <c r="BA1425" s="3">
        <f>IF(Q1425&gt;0,RANK(Q1425,(N1425:P1425,Q1425:AE1425)),0)</f>
        <v>4</v>
      </c>
      <c r="BB1425" s="3">
        <f>IF(R1425&gt;0,RANK(R1425,(N1425:P1425,Q1425:AE1425)),0)</f>
        <v>6</v>
      </c>
      <c r="BC1425" s="3">
        <f>IF(S1425&gt;0,RANK(S1425,(N1425:P1425,Q1425:AE1425)),0)</f>
        <v>0</v>
      </c>
      <c r="BD1425" s="3">
        <f>IF(T1425&gt;0,RANK(T1425,(N1425:P1425,Q1425:AE1425)),0)</f>
        <v>8</v>
      </c>
      <c r="BE1425" s="2">
        <f t="shared" si="606"/>
        <v>3.1453134829104632E-3</v>
      </c>
      <c r="BF1425" s="2">
        <f t="shared" si="607"/>
        <v>1.0484378276368212E-3</v>
      </c>
      <c r="BG1425" s="2">
        <f t="shared" si="608"/>
        <v>0</v>
      </c>
      <c r="BH1425" s="2">
        <f t="shared" si="609"/>
        <v>4.1937513105472847E-4</v>
      </c>
      <c r="BJ1425" t="s">
        <v>1833</v>
      </c>
      <c r="BK1425" t="s">
        <v>2673</v>
      </c>
      <c r="BL1425">
        <v>7</v>
      </c>
      <c r="BN1425">
        <v>0</v>
      </c>
      <c r="BO1425" s="60">
        <v>27</v>
      </c>
      <c r="BP1425" s="62">
        <v>101</v>
      </c>
      <c r="BQ1425" s="66">
        <f t="shared" si="610"/>
        <v>27101</v>
      </c>
      <c r="BR1425" s="66">
        <f t="shared" si="600"/>
        <v>27101</v>
      </c>
      <c r="BS1425" s="3" t="s">
        <v>3083</v>
      </c>
    </row>
    <row r="1426" spans="1:71" ht="14" hidden="1" customHeight="1" outlineLevel="1" x14ac:dyDescent="0.2">
      <c r="A1426" t="s">
        <v>1099</v>
      </c>
      <c r="B1426" t="s">
        <v>2673</v>
      </c>
      <c r="C1426" s="1">
        <f t="shared" si="601"/>
        <v>19417</v>
      </c>
      <c r="D1426" s="3">
        <f>IF(N1426&gt;0, RANK(N1426,(N1426:P1426,Q1426:AE1426)),0)</f>
        <v>2</v>
      </c>
      <c r="E1426" s="3">
        <f>IF(O1426&gt;0,RANK(O1426,(N1426:P1426,Q1426:AE1426)),0)</f>
        <v>1</v>
      </c>
      <c r="F1426" s="3">
        <f>IF(P1426&gt;0,RANK(P1426,(N1426:P1426,Q1426:AE1426)),0)</f>
        <v>3</v>
      </c>
      <c r="G1426" s="1">
        <f t="shared" si="611"/>
        <v>99</v>
      </c>
      <c r="H1426" s="2">
        <f t="shared" si="612"/>
        <v>5.0986249163104498E-3</v>
      </c>
      <c r="I1426" s="2"/>
      <c r="J1426" s="2">
        <f t="shared" si="602"/>
        <v>0.48622341247360562</v>
      </c>
      <c r="K1426" s="2">
        <f t="shared" si="603"/>
        <v>0.49132203738991603</v>
      </c>
      <c r="L1426" s="2">
        <f t="shared" si="604"/>
        <v>9.9397435237163316E-3</v>
      </c>
      <c r="M1426" s="2">
        <f t="shared" si="605"/>
        <v>1.251480661276207E-2</v>
      </c>
      <c r="N1426" s="38">
        <v>9441</v>
      </c>
      <c r="O1426" s="38">
        <v>9540</v>
      </c>
      <c r="P1426" s="38">
        <v>193</v>
      </c>
      <c r="Q1426" s="38">
        <v>81</v>
      </c>
      <c r="R1426" s="38">
        <v>48</v>
      </c>
      <c r="S1426" s="38"/>
      <c r="T1426" s="38">
        <v>13</v>
      </c>
      <c r="U1426" s="38">
        <v>18</v>
      </c>
      <c r="V1426" s="38">
        <v>2</v>
      </c>
      <c r="W1426" s="38">
        <v>63</v>
      </c>
      <c r="X1426" s="38"/>
      <c r="Y1426" s="38"/>
      <c r="Z1426" s="38">
        <v>18</v>
      </c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  <c r="BA1426" s="3">
        <f>IF(Q1426&gt;0,RANK(Q1426,(N1426:P1426,Q1426:AE1426)),0)</f>
        <v>4</v>
      </c>
      <c r="BB1426" s="3">
        <f>IF(R1426&gt;0,RANK(R1426,(N1426:P1426,Q1426:AE1426)),0)</f>
        <v>6</v>
      </c>
      <c r="BC1426" s="3">
        <f>IF(S1426&gt;0,RANK(S1426,(N1426:P1426,Q1426:AE1426)),0)</f>
        <v>0</v>
      </c>
      <c r="BD1426" s="3">
        <f>IF(T1426&gt;0,RANK(T1426,(N1426:P1426,Q1426:AE1426)),0)</f>
        <v>9</v>
      </c>
      <c r="BE1426" s="2">
        <f t="shared" si="606"/>
        <v>4.1716022042540043E-3</v>
      </c>
      <c r="BF1426" s="2">
        <f t="shared" si="607"/>
        <v>2.4720605654838545E-3</v>
      </c>
      <c r="BG1426" s="2">
        <f t="shared" si="608"/>
        <v>0</v>
      </c>
      <c r="BH1426" s="2">
        <f t="shared" si="609"/>
        <v>6.6951640315187722E-4</v>
      </c>
      <c r="BJ1426" t="s">
        <v>1099</v>
      </c>
      <c r="BK1426" t="s">
        <v>2673</v>
      </c>
      <c r="BL1426">
        <v>1</v>
      </c>
      <c r="BN1426">
        <v>0</v>
      </c>
      <c r="BO1426" s="60">
        <v>27</v>
      </c>
      <c r="BP1426" s="62">
        <v>103</v>
      </c>
      <c r="BQ1426" s="66">
        <f t="shared" si="610"/>
        <v>27103</v>
      </c>
      <c r="BR1426" s="66">
        <f t="shared" si="600"/>
        <v>27103</v>
      </c>
      <c r="BS1426" s="3" t="s">
        <v>3083</v>
      </c>
    </row>
    <row r="1427" spans="1:71" ht="14" hidden="1" customHeight="1" outlineLevel="1" x14ac:dyDescent="0.2">
      <c r="A1427" t="s">
        <v>411</v>
      </c>
      <c r="B1427" t="s">
        <v>2673</v>
      </c>
      <c r="C1427" s="1">
        <f t="shared" si="601"/>
        <v>8275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>IF(P1427&gt;0,RANK(P1427,(N1427:P1427,Q1427:AE1427)),0)</f>
        <v>3</v>
      </c>
      <c r="G1427" s="1">
        <f t="shared" si="611"/>
        <v>2942</v>
      </c>
      <c r="H1427" s="2">
        <f t="shared" si="612"/>
        <v>0.35552870090634442</v>
      </c>
      <c r="I1427" s="2"/>
      <c r="J1427" s="2">
        <f t="shared" si="602"/>
        <v>0.31407854984894262</v>
      </c>
      <c r="K1427" s="2">
        <f t="shared" si="603"/>
        <v>0.66960725075528704</v>
      </c>
      <c r="L1427" s="2">
        <f t="shared" si="604"/>
        <v>9.9093655589123867E-3</v>
      </c>
      <c r="M1427" s="2">
        <f t="shared" si="605"/>
        <v>6.4048338368578924E-3</v>
      </c>
      <c r="N1427" s="38">
        <v>2599</v>
      </c>
      <c r="O1427" s="38">
        <v>5541</v>
      </c>
      <c r="P1427" s="38">
        <v>82</v>
      </c>
      <c r="Q1427" s="38">
        <v>15</v>
      </c>
      <c r="R1427" s="38">
        <v>9</v>
      </c>
      <c r="S1427" s="38"/>
      <c r="T1427" s="38">
        <v>1</v>
      </c>
      <c r="U1427" s="38">
        <v>3</v>
      </c>
      <c r="V1427" s="38">
        <v>2</v>
      </c>
      <c r="W1427" s="38">
        <v>17</v>
      </c>
      <c r="X1427" s="38"/>
      <c r="Y1427" s="38"/>
      <c r="Z1427" s="38">
        <v>6</v>
      </c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  <c r="BA1427" s="3">
        <f>IF(Q1427&gt;0,RANK(Q1427,(N1427:P1427,Q1427:AE1427)),0)</f>
        <v>5</v>
      </c>
      <c r="BB1427" s="3">
        <f>IF(R1427&gt;0,RANK(R1427,(N1427:P1427,Q1427:AE1427)),0)</f>
        <v>6</v>
      </c>
      <c r="BC1427" s="3">
        <f>IF(S1427&gt;0,RANK(S1427,(N1427:P1427,Q1427:AE1427)),0)</f>
        <v>0</v>
      </c>
      <c r="BD1427" s="3">
        <f>IF(T1427&gt;0,RANK(T1427,(N1427:P1427,Q1427:AE1427)),0)</f>
        <v>10</v>
      </c>
      <c r="BE1427" s="2">
        <f t="shared" si="606"/>
        <v>1.8126888217522659E-3</v>
      </c>
      <c r="BF1427" s="2">
        <f t="shared" si="607"/>
        <v>1.0876132930513595E-3</v>
      </c>
      <c r="BG1427" s="2">
        <f t="shared" si="608"/>
        <v>0</v>
      </c>
      <c r="BH1427" s="2">
        <f t="shared" si="609"/>
        <v>1.2084592145015106E-4</v>
      </c>
      <c r="BJ1427" t="s">
        <v>411</v>
      </c>
      <c r="BK1427" t="s">
        <v>2673</v>
      </c>
      <c r="BL1427">
        <v>1</v>
      </c>
      <c r="BN1427">
        <v>0</v>
      </c>
      <c r="BO1427" s="60">
        <v>27</v>
      </c>
      <c r="BP1427" s="62">
        <v>105</v>
      </c>
      <c r="BQ1427" s="66">
        <f t="shared" si="610"/>
        <v>27105</v>
      </c>
      <c r="BR1427" s="66">
        <f t="shared" si="600"/>
        <v>27105</v>
      </c>
      <c r="BS1427" s="3" t="s">
        <v>3083</v>
      </c>
    </row>
    <row r="1428" spans="1:71" ht="14" hidden="1" customHeight="1" outlineLevel="1" x14ac:dyDescent="0.2">
      <c r="A1428" t="s">
        <v>1898</v>
      </c>
      <c r="B1428" t="s">
        <v>2673</v>
      </c>
      <c r="C1428" s="1">
        <f t="shared" si="601"/>
        <v>3294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>IF(P1428&gt;0,RANK(P1428,(N1428:P1428,Q1428:AE1428)),0)</f>
        <v>3</v>
      </c>
      <c r="G1428" s="1">
        <f t="shared" si="611"/>
        <v>730</v>
      </c>
      <c r="H1428" s="2">
        <f t="shared" si="612"/>
        <v>0.22161505768063144</v>
      </c>
      <c r="I1428" s="2"/>
      <c r="J1428" s="2">
        <f t="shared" si="602"/>
        <v>0.37431693989071041</v>
      </c>
      <c r="K1428" s="2">
        <f t="shared" si="603"/>
        <v>0.59593199757134185</v>
      </c>
      <c r="L1428" s="2">
        <f t="shared" si="604"/>
        <v>1.5179113539769277E-2</v>
      </c>
      <c r="M1428" s="2">
        <f t="shared" si="605"/>
        <v>1.4571948998178404E-2</v>
      </c>
      <c r="N1428" s="38">
        <v>1233</v>
      </c>
      <c r="O1428" s="38">
        <v>1963</v>
      </c>
      <c r="P1428" s="38">
        <v>50</v>
      </c>
      <c r="Q1428" s="38">
        <v>18</v>
      </c>
      <c r="R1428" s="38">
        <v>10</v>
      </c>
      <c r="S1428" s="38"/>
      <c r="T1428" s="38">
        <v>0</v>
      </c>
      <c r="U1428" s="38">
        <v>1</v>
      </c>
      <c r="V1428" s="38">
        <v>3</v>
      </c>
      <c r="W1428" s="38">
        <v>9</v>
      </c>
      <c r="X1428" s="38"/>
      <c r="Y1428" s="38"/>
      <c r="Z1428" s="38">
        <v>7</v>
      </c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  <c r="BA1428" s="3">
        <f>IF(Q1428&gt;0,RANK(Q1428,(N1428:P1428,Q1428:AE1428)),0)</f>
        <v>4</v>
      </c>
      <c r="BB1428" s="3">
        <f>IF(R1428&gt;0,RANK(R1428,(N1428:P1428,Q1428:AE1428)),0)</f>
        <v>5</v>
      </c>
      <c r="BC1428" s="3">
        <f>IF(S1428&gt;0,RANK(S1428,(N1428:P1428,Q1428:AE1428)),0)</f>
        <v>0</v>
      </c>
      <c r="BD1428" s="3">
        <f>IF(T1428&gt;0,RANK(T1428,(N1428:P1428,Q1428:AE1428)),0)</f>
        <v>0</v>
      </c>
      <c r="BE1428" s="2">
        <f t="shared" si="606"/>
        <v>5.4644808743169399E-3</v>
      </c>
      <c r="BF1428" s="2">
        <f t="shared" si="607"/>
        <v>3.0358227079538553E-3</v>
      </c>
      <c r="BG1428" s="2">
        <f t="shared" si="608"/>
        <v>0</v>
      </c>
      <c r="BH1428" s="2">
        <f t="shared" si="609"/>
        <v>0</v>
      </c>
      <c r="BJ1428" t="s">
        <v>1898</v>
      </c>
      <c r="BK1428" t="s">
        <v>2673</v>
      </c>
      <c r="BL1428">
        <v>7</v>
      </c>
      <c r="BN1428">
        <v>0</v>
      </c>
      <c r="BO1428" s="60">
        <v>27</v>
      </c>
      <c r="BP1428" s="62">
        <v>107</v>
      </c>
      <c r="BQ1428" s="66">
        <f t="shared" si="610"/>
        <v>27107</v>
      </c>
      <c r="BR1428" s="66">
        <f t="shared" si="600"/>
        <v>27107</v>
      </c>
      <c r="BS1428" s="3" t="s">
        <v>3083</v>
      </c>
    </row>
    <row r="1429" spans="1:71" ht="14" hidden="1" customHeight="1" outlineLevel="1" x14ac:dyDescent="0.2">
      <c r="A1429" t="s">
        <v>2261</v>
      </c>
      <c r="B1429" t="s">
        <v>2673</v>
      </c>
      <c r="C1429" s="1">
        <f t="shared" si="601"/>
        <v>90924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>IF(P1429&gt;0,RANK(P1429,(N1429:P1429,Q1429:AE1429)),0)</f>
        <v>3</v>
      </c>
      <c r="G1429" s="1">
        <f t="shared" si="611"/>
        <v>9654</v>
      </c>
      <c r="H1429" s="2">
        <f t="shared" si="612"/>
        <v>0.10617658703972549</v>
      </c>
      <c r="I1429" s="2"/>
      <c r="J1429" s="2">
        <f t="shared" si="602"/>
        <v>0.54024240024635961</v>
      </c>
      <c r="K1429" s="2">
        <f t="shared" si="603"/>
        <v>0.43406581320663412</v>
      </c>
      <c r="L1429" s="2">
        <f t="shared" si="604"/>
        <v>7.6987374070652415E-3</v>
      </c>
      <c r="M1429" s="2">
        <f t="shared" si="605"/>
        <v>1.7993049139941028E-2</v>
      </c>
      <c r="N1429" s="38">
        <v>49121</v>
      </c>
      <c r="O1429" s="38">
        <v>39467</v>
      </c>
      <c r="P1429" s="38">
        <v>700</v>
      </c>
      <c r="Q1429" s="38">
        <v>494</v>
      </c>
      <c r="R1429" s="38">
        <v>521</v>
      </c>
      <c r="S1429" s="38"/>
      <c r="T1429" s="38">
        <v>57</v>
      </c>
      <c r="U1429" s="38">
        <v>90</v>
      </c>
      <c r="V1429" s="38">
        <v>13</v>
      </c>
      <c r="W1429" s="38">
        <v>400</v>
      </c>
      <c r="X1429" s="38"/>
      <c r="Y1429" s="38"/>
      <c r="Z1429" s="38">
        <v>61</v>
      </c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  <c r="BA1429" s="3">
        <f>IF(Q1429&gt;0,RANK(Q1429,(N1429:P1429,Q1429:AE1429)),0)</f>
        <v>5</v>
      </c>
      <c r="BB1429" s="3">
        <f>IF(R1429&gt;0,RANK(R1429,(N1429:P1429,Q1429:AE1429)),0)</f>
        <v>4</v>
      </c>
      <c r="BC1429" s="3">
        <f>IF(S1429&gt;0,RANK(S1429,(N1429:P1429,Q1429:AE1429)),0)</f>
        <v>0</v>
      </c>
      <c r="BD1429" s="3">
        <f>IF(T1429&gt;0,RANK(T1429,(N1429:P1429,Q1429:AE1429)),0)</f>
        <v>9</v>
      </c>
      <c r="BE1429" s="2">
        <f t="shared" si="606"/>
        <v>5.4331089701288989E-3</v>
      </c>
      <c r="BF1429" s="2">
        <f t="shared" si="607"/>
        <v>5.730060270115701E-3</v>
      </c>
      <c r="BG1429" s="2">
        <f t="shared" si="608"/>
        <v>0</v>
      </c>
      <c r="BH1429" s="2">
        <f t="shared" si="609"/>
        <v>6.2689718886102682E-4</v>
      </c>
      <c r="BJ1429" t="s">
        <v>2261</v>
      </c>
      <c r="BK1429" t="s">
        <v>2673</v>
      </c>
      <c r="BL1429">
        <v>1</v>
      </c>
      <c r="BN1429">
        <v>0</v>
      </c>
      <c r="BO1429" s="60">
        <v>27</v>
      </c>
      <c r="BP1429" s="62">
        <v>109</v>
      </c>
      <c r="BQ1429" s="66">
        <f t="shared" si="610"/>
        <v>27109</v>
      </c>
      <c r="BR1429" s="66">
        <f t="shared" si="600"/>
        <v>27109</v>
      </c>
      <c r="BS1429" s="3" t="s">
        <v>3083</v>
      </c>
    </row>
    <row r="1430" spans="1:71" ht="14" hidden="1" customHeight="1" outlineLevel="1" x14ac:dyDescent="0.2">
      <c r="A1430" t="s">
        <v>941</v>
      </c>
      <c r="B1430" t="s">
        <v>2673</v>
      </c>
      <c r="C1430" s="1">
        <f t="shared" si="601"/>
        <v>36736</v>
      </c>
      <c r="D1430" s="3">
        <f>IF(N1430&gt;0, RANK(N1430,(N1430:P1430,Q1430:AE1430)),0)</f>
        <v>2</v>
      </c>
      <c r="E1430" s="3">
        <f>IF(O1430&gt;0,RANK(O1430,(N1430:P1430,Q1430:AE1430)),0)</f>
        <v>1</v>
      </c>
      <c r="F1430" s="3">
        <f>IF(P1430&gt;0,RANK(P1430,(N1430:P1430,Q1430:AE1430)),0)</f>
        <v>3</v>
      </c>
      <c r="G1430" s="1">
        <f t="shared" si="611"/>
        <v>12524</v>
      </c>
      <c r="H1430" s="2">
        <f t="shared" si="612"/>
        <v>0.34091898954703831</v>
      </c>
      <c r="I1430" s="2"/>
      <c r="J1430" s="2">
        <f t="shared" si="602"/>
        <v>0.31990418118466901</v>
      </c>
      <c r="K1430" s="2">
        <f t="shared" si="603"/>
        <v>0.66082317073170727</v>
      </c>
      <c r="L1430" s="2">
        <f t="shared" si="604"/>
        <v>8.3569250871080147E-3</v>
      </c>
      <c r="M1430" s="2">
        <f t="shared" si="605"/>
        <v>1.0915722996515708E-2</v>
      </c>
      <c r="N1430" s="38">
        <v>11752</v>
      </c>
      <c r="O1430" s="38">
        <v>24276</v>
      </c>
      <c r="P1430" s="38">
        <v>307</v>
      </c>
      <c r="Q1430" s="38">
        <v>146</v>
      </c>
      <c r="R1430" s="38">
        <v>71</v>
      </c>
      <c r="S1430" s="38"/>
      <c r="T1430" s="38">
        <v>10</v>
      </c>
      <c r="U1430" s="38">
        <v>13</v>
      </c>
      <c r="V1430" s="38">
        <v>6</v>
      </c>
      <c r="W1430" s="38">
        <v>128</v>
      </c>
      <c r="X1430" s="38"/>
      <c r="Y1430" s="38"/>
      <c r="Z1430" s="38">
        <v>27</v>
      </c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  <c r="BA1430" s="3">
        <f>IF(Q1430&gt;0,RANK(Q1430,(N1430:P1430,Q1430:AE1430)),0)</f>
        <v>4</v>
      </c>
      <c r="BB1430" s="3">
        <f>IF(R1430&gt;0,RANK(R1430,(N1430:P1430,Q1430:AE1430)),0)</f>
        <v>6</v>
      </c>
      <c r="BC1430" s="3">
        <f>IF(S1430&gt;0,RANK(S1430,(N1430:P1430,Q1430:AE1430)),0)</f>
        <v>0</v>
      </c>
      <c r="BD1430" s="3">
        <f>IF(T1430&gt;0,RANK(T1430,(N1430:P1430,Q1430:AE1430)),0)</f>
        <v>9</v>
      </c>
      <c r="BE1430" s="2">
        <f t="shared" si="606"/>
        <v>3.9743031358885021E-3</v>
      </c>
      <c r="BF1430" s="2">
        <f t="shared" si="607"/>
        <v>1.9327090592334494E-3</v>
      </c>
      <c r="BG1430" s="2">
        <f t="shared" si="608"/>
        <v>0</v>
      </c>
      <c r="BH1430" s="2">
        <f t="shared" si="609"/>
        <v>2.7221254355400695E-4</v>
      </c>
      <c r="BJ1430" t="s">
        <v>941</v>
      </c>
      <c r="BK1430" t="s">
        <v>2673</v>
      </c>
      <c r="BL1430">
        <v>7</v>
      </c>
      <c r="BN1430">
        <v>0</v>
      </c>
      <c r="BO1430" s="60">
        <v>27</v>
      </c>
      <c r="BP1430" s="62">
        <v>111</v>
      </c>
      <c r="BQ1430" s="66">
        <f t="shared" si="610"/>
        <v>27111</v>
      </c>
      <c r="BR1430" s="66">
        <f t="shared" si="600"/>
        <v>27111</v>
      </c>
      <c r="BS1430" s="3" t="s">
        <v>3083</v>
      </c>
    </row>
    <row r="1431" spans="1:71" ht="14" hidden="1" customHeight="1" outlineLevel="1" x14ac:dyDescent="0.2">
      <c r="A1431" t="s">
        <v>1692</v>
      </c>
      <c r="B1431" t="s">
        <v>2673</v>
      </c>
      <c r="C1431" s="1">
        <f t="shared" si="601"/>
        <v>7381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>IF(P1431&gt;0,RANK(P1431,(N1431:P1431,Q1431:AE1431)),0)</f>
        <v>3</v>
      </c>
      <c r="G1431" s="1">
        <f t="shared" si="611"/>
        <v>2317</v>
      </c>
      <c r="H1431" s="2">
        <f t="shared" si="612"/>
        <v>0.31391410377997564</v>
      </c>
      <c r="I1431" s="2"/>
      <c r="J1431" s="2">
        <f t="shared" si="602"/>
        <v>0.33044302939981035</v>
      </c>
      <c r="K1431" s="2">
        <f t="shared" si="603"/>
        <v>0.64435713317978593</v>
      </c>
      <c r="L1431" s="2">
        <f t="shared" si="604"/>
        <v>1.2464435713317979E-2</v>
      </c>
      <c r="M1431" s="2">
        <f t="shared" si="605"/>
        <v>1.273540170708568E-2</v>
      </c>
      <c r="N1431" s="38">
        <v>2439</v>
      </c>
      <c r="O1431" s="38">
        <v>4756</v>
      </c>
      <c r="P1431" s="38">
        <v>92</v>
      </c>
      <c r="Q1431" s="38">
        <v>39</v>
      </c>
      <c r="R1431" s="38">
        <v>9</v>
      </c>
      <c r="S1431" s="38"/>
      <c r="T1431" s="38">
        <v>5</v>
      </c>
      <c r="U1431" s="38">
        <v>6</v>
      </c>
      <c r="V1431" s="38">
        <v>1</v>
      </c>
      <c r="W1431" s="38">
        <v>20</v>
      </c>
      <c r="X1431" s="38"/>
      <c r="Y1431" s="38"/>
      <c r="Z1431" s="38">
        <v>14</v>
      </c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  <c r="BA1431" s="3">
        <f>IF(Q1431&gt;0,RANK(Q1431,(N1431:P1431,Q1431:AE1431)),0)</f>
        <v>4</v>
      </c>
      <c r="BB1431" s="3">
        <f>IF(R1431&gt;0,RANK(R1431,(N1431:P1431,Q1431:AE1431)),0)</f>
        <v>7</v>
      </c>
      <c r="BC1431" s="3">
        <f>IF(S1431&gt;0,RANK(S1431,(N1431:P1431,Q1431:AE1431)),0)</f>
        <v>0</v>
      </c>
      <c r="BD1431" s="3">
        <f>IF(T1431&gt;0,RANK(T1431,(N1431:P1431,Q1431:AE1431)),0)</f>
        <v>9</v>
      </c>
      <c r="BE1431" s="2">
        <f t="shared" si="606"/>
        <v>5.283836878471752E-3</v>
      </c>
      <c r="BF1431" s="2">
        <f t="shared" si="607"/>
        <v>1.2193469719550196E-3</v>
      </c>
      <c r="BG1431" s="2">
        <f t="shared" si="608"/>
        <v>0</v>
      </c>
      <c r="BH1431" s="2">
        <f t="shared" si="609"/>
        <v>6.7741498441945534E-4</v>
      </c>
      <c r="BJ1431" t="s">
        <v>1692</v>
      </c>
      <c r="BK1431" t="s">
        <v>2673</v>
      </c>
      <c r="BL1431">
        <v>7</v>
      </c>
      <c r="BN1431">
        <v>0</v>
      </c>
      <c r="BO1431" s="60">
        <v>27</v>
      </c>
      <c r="BP1431" s="62">
        <v>113</v>
      </c>
      <c r="BQ1431" s="66">
        <f t="shared" si="610"/>
        <v>27113</v>
      </c>
      <c r="BR1431" s="66">
        <f t="shared" si="600"/>
        <v>27113</v>
      </c>
      <c r="BS1431" s="3" t="s">
        <v>3083</v>
      </c>
    </row>
    <row r="1432" spans="1:71" ht="14" hidden="1" customHeight="1" outlineLevel="1" x14ac:dyDescent="0.2">
      <c r="A1432" t="s">
        <v>1974</v>
      </c>
      <c r="B1432" t="s">
        <v>2673</v>
      </c>
      <c r="C1432" s="1">
        <f t="shared" si="601"/>
        <v>16911</v>
      </c>
      <c r="D1432" s="3">
        <f>IF(N1432&gt;0, RANK(N1432,(N1432:P1432,Q1432:AE1432)),0)</f>
        <v>2</v>
      </c>
      <c r="E1432" s="3">
        <f>IF(O1432&gt;0,RANK(O1432,(N1432:P1432,Q1432:AE1432)),0)</f>
        <v>1</v>
      </c>
      <c r="F1432" s="3">
        <f>IF(P1432&gt;0,RANK(P1432,(N1432:P1432,Q1432:AE1432)),0)</f>
        <v>3</v>
      </c>
      <c r="G1432" s="1">
        <f t="shared" si="611"/>
        <v>5935</v>
      </c>
      <c r="H1432" s="2">
        <f t="shared" si="612"/>
        <v>0.35095499970433447</v>
      </c>
      <c r="I1432" s="2"/>
      <c r="J1432" s="2">
        <f t="shared" si="602"/>
        <v>0.31571166696233222</v>
      </c>
      <c r="K1432" s="2">
        <f t="shared" si="603"/>
        <v>0.66666666666666663</v>
      </c>
      <c r="L1432" s="2">
        <f t="shared" si="604"/>
        <v>8.3969014251079176E-3</v>
      </c>
      <c r="M1432" s="2">
        <f t="shared" si="605"/>
        <v>9.2247649458932369E-3</v>
      </c>
      <c r="N1432" s="38">
        <v>5339</v>
      </c>
      <c r="O1432" s="38">
        <v>11274</v>
      </c>
      <c r="P1432" s="38">
        <v>142</v>
      </c>
      <c r="Q1432" s="38">
        <v>62</v>
      </c>
      <c r="R1432" s="38">
        <v>36</v>
      </c>
      <c r="S1432" s="38"/>
      <c r="T1432" s="38">
        <v>8</v>
      </c>
      <c r="U1432" s="38">
        <v>4</v>
      </c>
      <c r="V1432" s="38">
        <v>0</v>
      </c>
      <c r="W1432" s="38">
        <v>35</v>
      </c>
      <c r="X1432" s="38"/>
      <c r="Y1432" s="38"/>
      <c r="Z1432" s="38">
        <v>11</v>
      </c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  <c r="BA1432" s="3">
        <f>IF(Q1432&gt;0,RANK(Q1432,(N1432:P1432,Q1432:AE1432)),0)</f>
        <v>4</v>
      </c>
      <c r="BB1432" s="3">
        <f>IF(R1432&gt;0,RANK(R1432,(N1432:P1432,Q1432:AE1432)),0)</f>
        <v>5</v>
      </c>
      <c r="BC1432" s="3">
        <f>IF(S1432&gt;0,RANK(S1432,(N1432:P1432,Q1432:AE1432)),0)</f>
        <v>0</v>
      </c>
      <c r="BD1432" s="3">
        <f>IF(T1432&gt;0,RANK(T1432,(N1432:P1432,Q1432:AE1432)),0)</f>
        <v>8</v>
      </c>
      <c r="BE1432" s="2">
        <f t="shared" si="606"/>
        <v>3.6662527349062739E-3</v>
      </c>
      <c r="BF1432" s="2">
        <f t="shared" si="607"/>
        <v>2.1287919105907396E-3</v>
      </c>
      <c r="BG1432" s="2">
        <f t="shared" si="608"/>
        <v>0</v>
      </c>
      <c r="BH1432" s="2">
        <f t="shared" si="609"/>
        <v>4.7306486902016441E-4</v>
      </c>
      <c r="BJ1432" t="s">
        <v>1974</v>
      </c>
      <c r="BK1432" t="s">
        <v>2673</v>
      </c>
      <c r="BL1432">
        <v>8</v>
      </c>
      <c r="BN1432">
        <v>0</v>
      </c>
      <c r="BO1432" s="60">
        <v>27</v>
      </c>
      <c r="BP1432" s="62">
        <v>115</v>
      </c>
      <c r="BQ1432" s="66">
        <f t="shared" si="610"/>
        <v>27115</v>
      </c>
      <c r="BR1432" s="66">
        <f t="shared" si="600"/>
        <v>27115</v>
      </c>
      <c r="BS1432" s="3" t="s">
        <v>3083</v>
      </c>
    </row>
    <row r="1433" spans="1:71" ht="14" hidden="1" customHeight="1" outlineLevel="1" x14ac:dyDescent="0.2">
      <c r="A1433" t="s">
        <v>139</v>
      </c>
      <c r="B1433" t="s">
        <v>2673</v>
      </c>
      <c r="C1433" s="1">
        <f t="shared" si="601"/>
        <v>4837</v>
      </c>
      <c r="D1433" s="3">
        <f>IF(N1433&gt;0, RANK(N1433,(N1433:P1433,Q1433:AE1433)),0)</f>
        <v>2</v>
      </c>
      <c r="E1433" s="3">
        <f>IF(O1433&gt;0,RANK(O1433,(N1433:P1433,Q1433:AE1433)),0)</f>
        <v>1</v>
      </c>
      <c r="F1433" s="3">
        <f>IF(P1433&gt;0,RANK(P1433,(N1433:P1433,Q1433:AE1433)),0)</f>
        <v>3</v>
      </c>
      <c r="G1433" s="1">
        <f t="shared" si="611"/>
        <v>2322</v>
      </c>
      <c r="H1433" s="2">
        <f t="shared" si="612"/>
        <v>0.48004961753152781</v>
      </c>
      <c r="I1433" s="2"/>
      <c r="J1433" s="2">
        <f t="shared" si="602"/>
        <v>0.25118875335952034</v>
      </c>
      <c r="K1433" s="2">
        <f t="shared" si="603"/>
        <v>0.73123837089104815</v>
      </c>
      <c r="L1433" s="2">
        <f t="shared" si="604"/>
        <v>1.0957204879057266E-2</v>
      </c>
      <c r="M1433" s="2">
        <f t="shared" si="605"/>
        <v>6.615670870374294E-3</v>
      </c>
      <c r="N1433" s="38">
        <v>1215</v>
      </c>
      <c r="O1433" s="38">
        <v>3537</v>
      </c>
      <c r="P1433" s="38">
        <v>53</v>
      </c>
      <c r="Q1433" s="38">
        <v>13</v>
      </c>
      <c r="R1433" s="38">
        <v>4</v>
      </c>
      <c r="S1433" s="38"/>
      <c r="T1433" s="38">
        <v>2</v>
      </c>
      <c r="U1433" s="38">
        <v>2</v>
      </c>
      <c r="V1433" s="38">
        <v>0</v>
      </c>
      <c r="W1433" s="38">
        <v>9</v>
      </c>
      <c r="X1433" s="38"/>
      <c r="Y1433" s="38"/>
      <c r="Z1433" s="38">
        <v>2</v>
      </c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  <c r="BA1433" s="3">
        <f>IF(Q1433&gt;0,RANK(Q1433,(N1433:P1433,Q1433:AE1433)),0)</f>
        <v>4</v>
      </c>
      <c r="BB1433" s="3">
        <f>IF(R1433&gt;0,RANK(R1433,(N1433:P1433,Q1433:AE1433)),0)</f>
        <v>6</v>
      </c>
      <c r="BC1433" s="3">
        <f>IF(S1433&gt;0,RANK(S1433,(N1433:P1433,Q1433:AE1433)),0)</f>
        <v>0</v>
      </c>
      <c r="BD1433" s="3">
        <f>IF(T1433&gt;0,RANK(T1433,(N1433:P1433,Q1433:AE1433)),0)</f>
        <v>7</v>
      </c>
      <c r="BE1433" s="2">
        <f t="shared" si="606"/>
        <v>2.6876162910895183E-3</v>
      </c>
      <c r="BF1433" s="2">
        <f t="shared" si="607"/>
        <v>8.2695885879677483E-4</v>
      </c>
      <c r="BG1433" s="2">
        <f t="shared" si="608"/>
        <v>0</v>
      </c>
      <c r="BH1433" s="2">
        <f t="shared" si="609"/>
        <v>4.1347942939838741E-4</v>
      </c>
      <c r="BJ1433" t="s">
        <v>139</v>
      </c>
      <c r="BK1433" t="s">
        <v>2673</v>
      </c>
      <c r="BL1433">
        <v>7</v>
      </c>
      <c r="BN1433">
        <v>0</v>
      </c>
      <c r="BO1433" s="60">
        <v>27</v>
      </c>
      <c r="BP1433" s="62">
        <v>117</v>
      </c>
      <c r="BQ1433" s="66">
        <f t="shared" si="610"/>
        <v>27117</v>
      </c>
      <c r="BR1433" s="66">
        <f t="shared" si="600"/>
        <v>27117</v>
      </c>
      <c r="BS1433" s="3" t="s">
        <v>3083</v>
      </c>
    </row>
    <row r="1434" spans="1:71" ht="14" hidden="1" customHeight="1" outlineLevel="1" x14ac:dyDescent="0.2">
      <c r="A1434" t="s">
        <v>860</v>
      </c>
      <c r="B1434" t="s">
        <v>2673</v>
      </c>
      <c r="C1434" s="1">
        <f t="shared" si="601"/>
        <v>15419</v>
      </c>
      <c r="D1434" s="3">
        <f>IF(N1434&gt;0, RANK(N1434,(N1434:P1434,Q1434:AE1434)),0)</f>
        <v>2</v>
      </c>
      <c r="E1434" s="3">
        <f>IF(O1434&gt;0,RANK(O1434,(N1434:P1434,Q1434:AE1434)),0)</f>
        <v>1</v>
      </c>
      <c r="F1434" s="3">
        <f>IF(P1434&gt;0,RANK(P1434,(N1434:P1434,Q1434:AE1434)),0)</f>
        <v>3</v>
      </c>
      <c r="G1434" s="1">
        <f t="shared" si="611"/>
        <v>5195</v>
      </c>
      <c r="H1434" s="2">
        <f t="shared" si="612"/>
        <v>0.33692197937609442</v>
      </c>
      <c r="I1434" s="2"/>
      <c r="J1434" s="2">
        <f t="shared" si="602"/>
        <v>0.32213502821194628</v>
      </c>
      <c r="K1434" s="2">
        <f t="shared" si="603"/>
        <v>0.65905700758804076</v>
      </c>
      <c r="L1434" s="2">
        <f t="shared" si="604"/>
        <v>9.2742720020753608E-3</v>
      </c>
      <c r="M1434" s="2">
        <f t="shared" si="605"/>
        <v>9.5336921979376002E-3</v>
      </c>
      <c r="N1434" s="38">
        <v>4967</v>
      </c>
      <c r="O1434" s="38">
        <v>10162</v>
      </c>
      <c r="P1434" s="38">
        <v>143</v>
      </c>
      <c r="Q1434" s="38">
        <v>52</v>
      </c>
      <c r="R1434" s="38">
        <v>27</v>
      </c>
      <c r="S1434" s="38"/>
      <c r="T1434" s="38">
        <v>10</v>
      </c>
      <c r="U1434" s="38">
        <v>10</v>
      </c>
      <c r="V1434" s="38">
        <v>2</v>
      </c>
      <c r="W1434" s="38">
        <v>32</v>
      </c>
      <c r="X1434" s="38"/>
      <c r="Y1434" s="38"/>
      <c r="Z1434" s="38">
        <v>14</v>
      </c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  <c r="BA1434" s="3">
        <f>IF(Q1434&gt;0,RANK(Q1434,(N1434:P1434,Q1434:AE1434)),0)</f>
        <v>4</v>
      </c>
      <c r="BB1434" s="3">
        <f>IF(R1434&gt;0,RANK(R1434,(N1434:P1434,Q1434:AE1434)),0)</f>
        <v>6</v>
      </c>
      <c r="BC1434" s="3">
        <f>IF(S1434&gt;0,RANK(S1434,(N1434:P1434,Q1434:AE1434)),0)</f>
        <v>0</v>
      </c>
      <c r="BD1434" s="3">
        <f>IF(T1434&gt;0,RANK(T1434,(N1434:P1434,Q1434:AE1434)),0)</f>
        <v>8</v>
      </c>
      <c r="BE1434" s="2">
        <f t="shared" si="606"/>
        <v>3.3724625462092225E-3</v>
      </c>
      <c r="BF1434" s="2">
        <f t="shared" si="607"/>
        <v>1.7510863220701733E-3</v>
      </c>
      <c r="BG1434" s="2">
        <f t="shared" si="608"/>
        <v>0</v>
      </c>
      <c r="BH1434" s="2">
        <f t="shared" si="609"/>
        <v>6.4855048965561967E-4</v>
      </c>
      <c r="BJ1434" t="s">
        <v>860</v>
      </c>
      <c r="BK1434" t="s">
        <v>2673</v>
      </c>
      <c r="BL1434">
        <v>7</v>
      </c>
      <c r="BN1434">
        <v>0</v>
      </c>
      <c r="BO1434" s="60">
        <v>27</v>
      </c>
      <c r="BP1434" s="62">
        <v>119</v>
      </c>
      <c r="BQ1434" s="66">
        <f t="shared" si="610"/>
        <v>27119</v>
      </c>
      <c r="BR1434" s="66">
        <f t="shared" si="600"/>
        <v>27119</v>
      </c>
      <c r="BS1434" s="3" t="s">
        <v>3083</v>
      </c>
    </row>
    <row r="1435" spans="1:71" ht="14" hidden="1" customHeight="1" outlineLevel="1" x14ac:dyDescent="0.2">
      <c r="A1435" t="s">
        <v>556</v>
      </c>
      <c r="B1435" t="s">
        <v>2673</v>
      </c>
      <c r="C1435" s="1">
        <f t="shared" si="601"/>
        <v>7218</v>
      </c>
      <c r="D1435" s="3">
        <f>IF(N1435&gt;0, RANK(N1435,(N1435:P1435,Q1435:AE1435)),0)</f>
        <v>2</v>
      </c>
      <c r="E1435" s="3">
        <f>IF(O1435&gt;0,RANK(O1435,(N1435:P1435,Q1435:AE1435)),0)</f>
        <v>1</v>
      </c>
      <c r="F1435" s="3">
        <f>IF(P1435&gt;0,RANK(P1435,(N1435:P1435,Q1435:AE1435)),0)</f>
        <v>3</v>
      </c>
      <c r="G1435" s="1">
        <f t="shared" si="611"/>
        <v>2279</v>
      </c>
      <c r="H1435" s="2">
        <f t="shared" si="612"/>
        <v>0.31573843169853144</v>
      </c>
      <c r="I1435" s="2"/>
      <c r="J1435" s="2">
        <f t="shared" si="602"/>
        <v>0.3322249930728734</v>
      </c>
      <c r="K1435" s="2">
        <f t="shared" si="603"/>
        <v>0.64796342477140478</v>
      </c>
      <c r="L1435" s="2">
        <f t="shared" si="604"/>
        <v>9.8365198115821558E-3</v>
      </c>
      <c r="M1435" s="2">
        <f t="shared" si="605"/>
        <v>9.9750623441397183E-3</v>
      </c>
      <c r="N1435" s="38">
        <v>2398</v>
      </c>
      <c r="O1435" s="38">
        <v>4677</v>
      </c>
      <c r="P1435" s="38">
        <v>71</v>
      </c>
      <c r="Q1435" s="38">
        <v>23</v>
      </c>
      <c r="R1435" s="38">
        <v>10</v>
      </c>
      <c r="S1435" s="38"/>
      <c r="T1435" s="38">
        <v>0</v>
      </c>
      <c r="U1435" s="38">
        <v>6</v>
      </c>
      <c r="V1435" s="38">
        <v>1</v>
      </c>
      <c r="W1435" s="38">
        <v>27</v>
      </c>
      <c r="X1435" s="38"/>
      <c r="Y1435" s="38"/>
      <c r="Z1435" s="38">
        <v>5</v>
      </c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  <c r="BA1435" s="3">
        <f>IF(Q1435&gt;0,RANK(Q1435,(N1435:P1435,Q1435:AE1435)),0)</f>
        <v>5</v>
      </c>
      <c r="BB1435" s="3">
        <f>IF(R1435&gt;0,RANK(R1435,(N1435:P1435,Q1435:AE1435)),0)</f>
        <v>6</v>
      </c>
      <c r="BC1435" s="3">
        <f>IF(S1435&gt;0,RANK(S1435,(N1435:P1435,Q1435:AE1435)),0)</f>
        <v>0</v>
      </c>
      <c r="BD1435" s="3">
        <f>IF(T1435&gt;0,RANK(T1435,(N1435:P1435,Q1435:AE1435)),0)</f>
        <v>0</v>
      </c>
      <c r="BE1435" s="2">
        <f t="shared" si="606"/>
        <v>3.1864782488223884E-3</v>
      </c>
      <c r="BF1435" s="2">
        <f t="shared" si="607"/>
        <v>1.3854253255749516E-3</v>
      </c>
      <c r="BG1435" s="2">
        <f t="shared" si="608"/>
        <v>0</v>
      </c>
      <c r="BH1435" s="2">
        <f t="shared" si="609"/>
        <v>0</v>
      </c>
      <c r="BJ1435" t="s">
        <v>556</v>
      </c>
      <c r="BK1435" t="s">
        <v>2673</v>
      </c>
      <c r="BL1435">
        <v>7</v>
      </c>
      <c r="BN1435">
        <v>0</v>
      </c>
      <c r="BO1435" s="60">
        <v>27</v>
      </c>
      <c r="BP1435" s="62">
        <v>121</v>
      </c>
      <c r="BQ1435" s="66">
        <f t="shared" si="610"/>
        <v>27121</v>
      </c>
      <c r="BR1435" s="66">
        <f t="shared" si="600"/>
        <v>27121</v>
      </c>
      <c r="BS1435" s="3" t="s">
        <v>3083</v>
      </c>
    </row>
    <row r="1436" spans="1:71" ht="14" hidden="1" customHeight="1" outlineLevel="1" x14ac:dyDescent="0.2">
      <c r="A1436" t="s">
        <v>232</v>
      </c>
      <c r="B1436" t="s">
        <v>2673</v>
      </c>
      <c r="C1436" s="1">
        <f t="shared" si="601"/>
        <v>278025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>IF(P1436&gt;0,RANK(P1436,(N1436:P1436,Q1436:AE1436)),0)</f>
        <v>4</v>
      </c>
      <c r="G1436" s="1">
        <f t="shared" si="611"/>
        <v>119884</v>
      </c>
      <c r="H1436" s="2">
        <f t="shared" si="612"/>
        <v>0.43119863321643737</v>
      </c>
      <c r="I1436" s="2"/>
      <c r="J1436" s="2">
        <f t="shared" si="602"/>
        <v>0.70198003776638795</v>
      </c>
      <c r="K1436" s="2">
        <f t="shared" si="603"/>
        <v>0.27078140454995053</v>
      </c>
      <c r="L1436" s="2">
        <f t="shared" si="604"/>
        <v>5.4995054401582588E-3</v>
      </c>
      <c r="M1436" s="2">
        <f t="shared" si="605"/>
        <v>2.1739052243503254E-2</v>
      </c>
      <c r="N1436" s="38">
        <v>195168</v>
      </c>
      <c r="O1436" s="38">
        <v>75284</v>
      </c>
      <c r="P1436" s="38">
        <v>1529</v>
      </c>
      <c r="Q1436" s="38">
        <v>1331</v>
      </c>
      <c r="R1436" s="38">
        <v>2127</v>
      </c>
      <c r="S1436" s="38"/>
      <c r="T1436" s="38">
        <v>549</v>
      </c>
      <c r="U1436" s="38">
        <v>469</v>
      </c>
      <c r="V1436" s="38">
        <v>79</v>
      </c>
      <c r="W1436" s="38">
        <v>1289</v>
      </c>
      <c r="X1436" s="38"/>
      <c r="Y1436" s="38"/>
      <c r="Z1436" s="38">
        <v>200</v>
      </c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  <c r="BA1436" s="3">
        <f>IF(Q1436&gt;0,RANK(Q1436,(N1436:P1436,Q1436:AE1436)),0)</f>
        <v>5</v>
      </c>
      <c r="BB1436" s="3">
        <f>IF(R1436&gt;0,RANK(R1436,(N1436:P1436,Q1436:AE1436)),0)</f>
        <v>3</v>
      </c>
      <c r="BC1436" s="3">
        <f>IF(S1436&gt;0,RANK(S1436,(N1436:P1436,Q1436:AE1436)),0)</f>
        <v>0</v>
      </c>
      <c r="BD1436" s="3">
        <f>IF(T1436&gt;0,RANK(T1436,(N1436:P1436,Q1436:AE1436)),0)</f>
        <v>7</v>
      </c>
      <c r="BE1436" s="2">
        <f t="shared" si="606"/>
        <v>4.7873392680514342E-3</v>
      </c>
      <c r="BF1436" s="2">
        <f t="shared" si="607"/>
        <v>7.6503911518748316E-3</v>
      </c>
      <c r="BG1436" s="2">
        <f t="shared" si="608"/>
        <v>0</v>
      </c>
      <c r="BH1436" s="2">
        <f t="shared" si="609"/>
        <v>1.974642568114378E-3</v>
      </c>
      <c r="BJ1436" t="s">
        <v>232</v>
      </c>
      <c r="BK1436" t="s">
        <v>2673</v>
      </c>
      <c r="BN1436">
        <v>0</v>
      </c>
      <c r="BO1436" s="60">
        <v>27</v>
      </c>
      <c r="BP1436" s="62">
        <v>123</v>
      </c>
      <c r="BQ1436" s="66">
        <f t="shared" si="610"/>
        <v>27123</v>
      </c>
      <c r="BR1436" s="66">
        <f t="shared" si="600"/>
        <v>27123</v>
      </c>
      <c r="BS1436" s="3" t="s">
        <v>3083</v>
      </c>
    </row>
    <row r="1437" spans="1:71" ht="14" hidden="1" customHeight="1" outlineLevel="1" x14ac:dyDescent="0.2">
      <c r="A1437" t="s">
        <v>2297</v>
      </c>
      <c r="B1437" t="s">
        <v>2673</v>
      </c>
      <c r="C1437" s="1">
        <f t="shared" si="601"/>
        <v>2116</v>
      </c>
      <c r="D1437" s="3">
        <f>IF(N1437&gt;0, RANK(N1437,(N1437:P1437,Q1437:AE1437)),0)</f>
        <v>2</v>
      </c>
      <c r="E1437" s="3">
        <f>IF(O1437&gt;0,RANK(O1437,(N1437:P1437,Q1437:AE1437)),0)</f>
        <v>1</v>
      </c>
      <c r="F1437" s="3">
        <f>IF(P1437&gt;0,RANK(P1437,(N1437:P1437,Q1437:AE1437)),0)</f>
        <v>3</v>
      </c>
      <c r="G1437" s="1">
        <f t="shared" si="611"/>
        <v>783</v>
      </c>
      <c r="H1437" s="2">
        <f t="shared" si="612"/>
        <v>0.37003780718336482</v>
      </c>
      <c r="I1437" s="2"/>
      <c r="J1437" s="2">
        <f t="shared" si="602"/>
        <v>0.30340264650283555</v>
      </c>
      <c r="K1437" s="2">
        <f t="shared" si="603"/>
        <v>0.67344045368620042</v>
      </c>
      <c r="L1437" s="2">
        <f t="shared" si="604"/>
        <v>1.3232514177693762E-2</v>
      </c>
      <c r="M1437" s="2">
        <f t="shared" si="605"/>
        <v>9.9243856332702652E-3</v>
      </c>
      <c r="N1437" s="38">
        <v>642</v>
      </c>
      <c r="O1437" s="38">
        <v>1425</v>
      </c>
      <c r="P1437" s="38">
        <v>28</v>
      </c>
      <c r="Q1437" s="38">
        <v>7</v>
      </c>
      <c r="R1437" s="38">
        <v>6</v>
      </c>
      <c r="S1437" s="38"/>
      <c r="T1437" s="38">
        <v>0</v>
      </c>
      <c r="U1437" s="38">
        <v>0</v>
      </c>
      <c r="V1437" s="38">
        <v>1</v>
      </c>
      <c r="W1437" s="38">
        <v>6</v>
      </c>
      <c r="X1437" s="38"/>
      <c r="Y1437" s="38"/>
      <c r="Z1437" s="38">
        <v>1</v>
      </c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  <c r="BA1437" s="3">
        <f>IF(Q1437&gt;0,RANK(Q1437,(N1437:P1437,Q1437:AE1437)),0)</f>
        <v>4</v>
      </c>
      <c r="BB1437" s="3">
        <f>IF(R1437&gt;0,RANK(R1437,(N1437:P1437,Q1437:AE1437)),0)</f>
        <v>5</v>
      </c>
      <c r="BC1437" s="3">
        <f>IF(S1437&gt;0,RANK(S1437,(N1437:P1437,Q1437:AE1437)),0)</f>
        <v>0</v>
      </c>
      <c r="BD1437" s="3">
        <f>IF(T1437&gt;0,RANK(T1437,(N1437:P1437,Q1437:AE1437)),0)</f>
        <v>0</v>
      </c>
      <c r="BE1437" s="2">
        <f t="shared" si="606"/>
        <v>3.3081285444234404E-3</v>
      </c>
      <c r="BF1437" s="2">
        <f t="shared" si="607"/>
        <v>2.8355387523629491E-3</v>
      </c>
      <c r="BG1437" s="2">
        <f t="shared" si="608"/>
        <v>0</v>
      </c>
      <c r="BH1437" s="2">
        <f t="shared" si="609"/>
        <v>0</v>
      </c>
      <c r="BJ1437" t="s">
        <v>2297</v>
      </c>
      <c r="BK1437" t="s">
        <v>2673</v>
      </c>
      <c r="BL1437">
        <v>7</v>
      </c>
      <c r="BN1437">
        <v>0</v>
      </c>
      <c r="BO1437" s="60">
        <v>27</v>
      </c>
      <c r="BP1437" s="62">
        <v>125</v>
      </c>
      <c r="BQ1437" s="66">
        <f t="shared" si="610"/>
        <v>27125</v>
      </c>
      <c r="BR1437" s="66">
        <f t="shared" si="600"/>
        <v>27125</v>
      </c>
      <c r="BS1437" s="3" t="s">
        <v>3083</v>
      </c>
    </row>
    <row r="1438" spans="1:71" ht="14" hidden="1" customHeight="1" outlineLevel="1" x14ac:dyDescent="0.2">
      <c r="A1438" t="s">
        <v>2718</v>
      </c>
      <c r="B1438" t="s">
        <v>2673</v>
      </c>
      <c r="C1438" s="1">
        <f t="shared" si="601"/>
        <v>8326</v>
      </c>
      <c r="D1438" s="3">
        <f>IF(N1438&gt;0, RANK(N1438,(N1438:P1438,Q1438:AE1438)),0)</f>
        <v>2</v>
      </c>
      <c r="E1438" s="3">
        <f>IF(O1438&gt;0,RANK(O1438,(N1438:P1438,Q1438:AE1438)),0)</f>
        <v>1</v>
      </c>
      <c r="F1438" s="3">
        <f>IF(P1438&gt;0,RANK(P1438,(N1438:P1438,Q1438:AE1438)),0)</f>
        <v>3</v>
      </c>
      <c r="G1438" s="1">
        <f t="shared" si="611"/>
        <v>3595</v>
      </c>
      <c r="H1438" s="2">
        <f t="shared" si="612"/>
        <v>0.43177996637040594</v>
      </c>
      <c r="I1438" s="2"/>
      <c r="J1438" s="2">
        <f t="shared" si="602"/>
        <v>0.27624309392265195</v>
      </c>
      <c r="K1438" s="2">
        <f t="shared" si="603"/>
        <v>0.70802306029305784</v>
      </c>
      <c r="L1438" s="2">
        <f t="shared" si="604"/>
        <v>7.8068700456401631E-3</v>
      </c>
      <c r="M1438" s="2">
        <f t="shared" si="605"/>
        <v>7.9269757386501057E-3</v>
      </c>
      <c r="N1438" s="38">
        <v>2300</v>
      </c>
      <c r="O1438" s="38">
        <v>5895</v>
      </c>
      <c r="P1438" s="38">
        <v>65</v>
      </c>
      <c r="Q1438" s="38">
        <v>24</v>
      </c>
      <c r="R1438" s="38">
        <v>8</v>
      </c>
      <c r="S1438" s="38"/>
      <c r="T1438" s="38">
        <v>1</v>
      </c>
      <c r="U1438" s="38">
        <v>3</v>
      </c>
      <c r="V1438" s="38">
        <v>0</v>
      </c>
      <c r="W1438" s="38">
        <v>27</v>
      </c>
      <c r="X1438" s="38"/>
      <c r="Y1438" s="38"/>
      <c r="Z1438" s="38">
        <v>3</v>
      </c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  <c r="BA1438" s="3">
        <f>IF(Q1438&gt;0,RANK(Q1438,(N1438:P1438,Q1438:AE1438)),0)</f>
        <v>5</v>
      </c>
      <c r="BB1438" s="3">
        <f>IF(R1438&gt;0,RANK(R1438,(N1438:P1438,Q1438:AE1438)),0)</f>
        <v>6</v>
      </c>
      <c r="BC1438" s="3">
        <f>IF(S1438&gt;0,RANK(S1438,(N1438:P1438,Q1438:AE1438)),0)</f>
        <v>0</v>
      </c>
      <c r="BD1438" s="3">
        <f>IF(T1438&gt;0,RANK(T1438,(N1438:P1438,Q1438:AE1438)),0)</f>
        <v>9</v>
      </c>
      <c r="BE1438" s="2">
        <f t="shared" si="606"/>
        <v>2.8825366322363681E-3</v>
      </c>
      <c r="BF1438" s="2">
        <f t="shared" si="607"/>
        <v>9.6084554407878929E-4</v>
      </c>
      <c r="BG1438" s="2">
        <f t="shared" si="608"/>
        <v>0</v>
      </c>
      <c r="BH1438" s="2">
        <f t="shared" si="609"/>
        <v>1.2010569300984866E-4</v>
      </c>
      <c r="BJ1438" t="s">
        <v>2718</v>
      </c>
      <c r="BK1438" t="s">
        <v>2673</v>
      </c>
      <c r="BL1438">
        <v>7</v>
      </c>
      <c r="BN1438">
        <v>0</v>
      </c>
      <c r="BO1438" s="60">
        <v>27</v>
      </c>
      <c r="BP1438" s="62">
        <v>127</v>
      </c>
      <c r="BQ1438" s="66">
        <f t="shared" si="610"/>
        <v>27127</v>
      </c>
      <c r="BR1438" s="66">
        <f t="shared" si="600"/>
        <v>27127</v>
      </c>
      <c r="BS1438" s="3" t="s">
        <v>3083</v>
      </c>
    </row>
    <row r="1439" spans="1:71" ht="14" hidden="1" customHeight="1" outlineLevel="1" x14ac:dyDescent="0.2">
      <c r="A1439" t="s">
        <v>2561</v>
      </c>
      <c r="B1439" t="s">
        <v>2673</v>
      </c>
      <c r="C1439" s="1">
        <f t="shared" ref="C1439:C1462" si="613">SUM(N1439:AY1439)</f>
        <v>8058</v>
      </c>
      <c r="D1439" s="3">
        <f>IF(N1439&gt;0, RANK(N1439,(N1439:P1439,Q1439:AE1439)),0)</f>
        <v>2</v>
      </c>
      <c r="E1439" s="3">
        <f>IF(O1439&gt;0,RANK(O1439,(N1439:P1439,Q1439:AE1439)),0)</f>
        <v>1</v>
      </c>
      <c r="F1439" s="3">
        <f>IF(P1439&gt;0,RANK(P1439,(N1439:P1439,Q1439:AE1439)),0)</f>
        <v>3</v>
      </c>
      <c r="G1439" s="1">
        <f t="shared" si="611"/>
        <v>3330</v>
      </c>
      <c r="H1439" s="2">
        <f t="shared" si="612"/>
        <v>0.41325390915860016</v>
      </c>
      <c r="I1439" s="2"/>
      <c r="J1439" s="2">
        <f t="shared" ref="J1439:J1462" si="614">IF($C1439=0,"-",N1439/$C1439)</f>
        <v>0.28294862248696945</v>
      </c>
      <c r="K1439" s="2">
        <f t="shared" ref="K1439:K1462" si="615">IF($C1439=0,"-",O1439/$C1439)</f>
        <v>0.69620253164556967</v>
      </c>
      <c r="L1439" s="2">
        <f t="shared" ref="L1439:L1462" si="616">IF($C1439=0,"-",P1439/$C1439)</f>
        <v>1.0796723752792257E-2</v>
      </c>
      <c r="M1439" s="2">
        <f t="shared" ref="M1439:M1462" si="617">IF(C1439=0,"-",(1-J1439-K1439-L1439))</f>
        <v>1.0052122114668573E-2</v>
      </c>
      <c r="N1439" s="38">
        <v>2280</v>
      </c>
      <c r="O1439" s="38">
        <v>5610</v>
      </c>
      <c r="P1439" s="38">
        <v>87</v>
      </c>
      <c r="Q1439" s="38">
        <v>30</v>
      </c>
      <c r="R1439" s="38">
        <v>16</v>
      </c>
      <c r="S1439" s="38"/>
      <c r="T1439" s="38">
        <v>4</v>
      </c>
      <c r="U1439" s="38">
        <v>3</v>
      </c>
      <c r="V1439" s="38">
        <v>0</v>
      </c>
      <c r="W1439" s="38">
        <v>16</v>
      </c>
      <c r="X1439" s="38"/>
      <c r="Y1439" s="38"/>
      <c r="Z1439" s="38">
        <v>12</v>
      </c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  <c r="BA1439" s="3">
        <f>IF(Q1439&gt;0,RANK(Q1439,(N1439:P1439,Q1439:AE1439)),0)</f>
        <v>4</v>
      </c>
      <c r="BB1439" s="3">
        <f>IF(R1439&gt;0,RANK(R1439,(N1439:P1439,Q1439:AE1439)),0)</f>
        <v>5</v>
      </c>
      <c r="BC1439" s="3">
        <f>IF(S1439&gt;0,RANK(S1439,(N1439:P1439,Q1439:AE1439)),0)</f>
        <v>0</v>
      </c>
      <c r="BD1439" s="3">
        <f>IF(T1439&gt;0,RANK(T1439,(N1439:P1439,Q1439:AE1439)),0)</f>
        <v>8</v>
      </c>
      <c r="BE1439" s="2">
        <f t="shared" ref="BE1439:BE1462" si="618">IF($C1439=0,"-",Q1439/$C1439)</f>
        <v>3.7230081906180195E-3</v>
      </c>
      <c r="BF1439" s="2">
        <f t="shared" ref="BF1439:BF1462" si="619">IF($C1439=0,"-",R1439/$C1439)</f>
        <v>1.9856043683296105E-3</v>
      </c>
      <c r="BG1439" s="2">
        <f t="shared" ref="BG1439:BG1462" si="620">IF($C1439=0,"-",S1439/$C1439)</f>
        <v>0</v>
      </c>
      <c r="BH1439" s="2">
        <f t="shared" ref="BH1439:BH1462" si="621">IF($C1439=0,"-",T1439/$C1439)</f>
        <v>4.9640109208240262E-4</v>
      </c>
      <c r="BJ1439" t="s">
        <v>2561</v>
      </c>
      <c r="BK1439" t="s">
        <v>2673</v>
      </c>
      <c r="BL1439">
        <v>7</v>
      </c>
      <c r="BN1439">
        <v>0</v>
      </c>
      <c r="BO1439" s="60">
        <v>27</v>
      </c>
      <c r="BP1439" s="62">
        <v>129</v>
      </c>
      <c r="BQ1439" s="66">
        <f t="shared" ref="BQ1439:BQ1461" si="622">1000*BO1439+BP1439</f>
        <v>27129</v>
      </c>
      <c r="BR1439" s="66">
        <f t="shared" si="600"/>
        <v>27129</v>
      </c>
      <c r="BS1439" s="3" t="s">
        <v>3083</v>
      </c>
    </row>
    <row r="1440" spans="1:71" ht="14" hidden="1" customHeight="1" outlineLevel="1" x14ac:dyDescent="0.2">
      <c r="A1440" t="s">
        <v>404</v>
      </c>
      <c r="B1440" t="s">
        <v>2673</v>
      </c>
      <c r="C1440" s="1">
        <f t="shared" si="613"/>
        <v>36412</v>
      </c>
      <c r="D1440" s="3">
        <f>IF(N1440&gt;0, RANK(N1440,(N1440:P1440,Q1440:AE1440)),0)</f>
        <v>2</v>
      </c>
      <c r="E1440" s="3">
        <f>IF(O1440&gt;0,RANK(O1440,(N1440:P1440,Q1440:AE1440)),0)</f>
        <v>1</v>
      </c>
      <c r="F1440" s="3">
        <f>IF(P1440&gt;0,RANK(P1440,(N1440:P1440,Q1440:AE1440)),0)</f>
        <v>3</v>
      </c>
      <c r="G1440" s="1">
        <f t="shared" si="611"/>
        <v>911</v>
      </c>
      <c r="H1440" s="2">
        <f t="shared" si="612"/>
        <v>2.5019224431506098E-2</v>
      </c>
      <c r="I1440" s="2"/>
      <c r="J1440" s="2">
        <f t="shared" si="614"/>
        <v>0.47657365703614191</v>
      </c>
      <c r="K1440" s="2">
        <f t="shared" si="615"/>
        <v>0.50159288146764802</v>
      </c>
      <c r="L1440" s="2">
        <f t="shared" si="616"/>
        <v>7.9369438646600017E-3</v>
      </c>
      <c r="M1440" s="2">
        <f t="shared" si="617"/>
        <v>1.3896517631550125E-2</v>
      </c>
      <c r="N1440" s="38">
        <v>17353</v>
      </c>
      <c r="O1440" s="38">
        <v>18264</v>
      </c>
      <c r="P1440" s="38">
        <v>289</v>
      </c>
      <c r="Q1440" s="38">
        <v>155</v>
      </c>
      <c r="R1440" s="38">
        <v>139</v>
      </c>
      <c r="S1440" s="38"/>
      <c r="T1440" s="38">
        <v>25</v>
      </c>
      <c r="U1440" s="38">
        <v>21</v>
      </c>
      <c r="V1440" s="38">
        <v>4</v>
      </c>
      <c r="W1440" s="38">
        <v>128</v>
      </c>
      <c r="X1440" s="38"/>
      <c r="Y1440" s="38"/>
      <c r="Z1440" s="38">
        <v>34</v>
      </c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  <c r="BA1440" s="3">
        <f>IF(Q1440&gt;0,RANK(Q1440,(N1440:P1440,Q1440:AE1440)),0)</f>
        <v>4</v>
      </c>
      <c r="BB1440" s="3">
        <f>IF(R1440&gt;0,RANK(R1440,(N1440:P1440,Q1440:AE1440)),0)</f>
        <v>5</v>
      </c>
      <c r="BC1440" s="3">
        <f>IF(S1440&gt;0,RANK(S1440,(N1440:P1440,Q1440:AE1440)),0)</f>
        <v>0</v>
      </c>
      <c r="BD1440" s="3">
        <f>IF(T1440&gt;0,RANK(T1440,(N1440:P1440,Q1440:AE1440)),0)</f>
        <v>8</v>
      </c>
      <c r="BE1440" s="2">
        <f t="shared" si="618"/>
        <v>4.2568384049214546E-3</v>
      </c>
      <c r="BF1440" s="2">
        <f t="shared" si="619"/>
        <v>3.8174228276392397E-3</v>
      </c>
      <c r="BG1440" s="2">
        <f t="shared" si="620"/>
        <v>0</v>
      </c>
      <c r="BH1440" s="2">
        <f t="shared" si="621"/>
        <v>6.8658683950346044E-4</v>
      </c>
      <c r="BJ1440" t="s">
        <v>404</v>
      </c>
      <c r="BK1440" t="s">
        <v>2673</v>
      </c>
      <c r="BN1440">
        <v>0</v>
      </c>
      <c r="BO1440" s="60">
        <v>27</v>
      </c>
      <c r="BP1440" s="62">
        <v>131</v>
      </c>
      <c r="BQ1440" s="66">
        <f t="shared" si="622"/>
        <v>27131</v>
      </c>
      <c r="BR1440" s="66">
        <f t="shared" si="600"/>
        <v>27131</v>
      </c>
      <c r="BS1440" s="3" t="s">
        <v>3083</v>
      </c>
    </row>
    <row r="1441" spans="1:71" ht="14" hidden="1" customHeight="1" outlineLevel="1" x14ac:dyDescent="0.2">
      <c r="A1441" t="s">
        <v>1477</v>
      </c>
      <c r="B1441" t="s">
        <v>2673</v>
      </c>
      <c r="C1441" s="1">
        <f t="shared" si="613"/>
        <v>5373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>IF(P1441&gt;0,RANK(P1441,(N1441:P1441,Q1441:AE1441)),0)</f>
        <v>3</v>
      </c>
      <c r="G1441" s="1">
        <f t="shared" si="611"/>
        <v>2105</v>
      </c>
      <c r="H1441" s="2">
        <f t="shared" si="612"/>
        <v>0.39177368323096967</v>
      </c>
      <c r="I1441" s="2"/>
      <c r="J1441" s="2">
        <f t="shared" si="614"/>
        <v>0.2949934859482598</v>
      </c>
      <c r="K1441" s="2">
        <f t="shared" si="615"/>
        <v>0.68676716917922953</v>
      </c>
      <c r="L1441" s="2">
        <f t="shared" si="616"/>
        <v>8.5613251442397172E-3</v>
      </c>
      <c r="M1441" s="2">
        <f t="shared" si="617"/>
        <v>9.6780197282709483E-3</v>
      </c>
      <c r="N1441" s="38">
        <v>1585</v>
      </c>
      <c r="O1441" s="38">
        <v>3690</v>
      </c>
      <c r="P1441" s="38">
        <v>46</v>
      </c>
      <c r="Q1441" s="38">
        <v>22</v>
      </c>
      <c r="R1441" s="38">
        <v>9</v>
      </c>
      <c r="S1441" s="38"/>
      <c r="T1441" s="38">
        <v>1</v>
      </c>
      <c r="U1441" s="38">
        <v>2</v>
      </c>
      <c r="V1441" s="38">
        <v>2</v>
      </c>
      <c r="W1441" s="38">
        <v>12</v>
      </c>
      <c r="X1441" s="38"/>
      <c r="Y1441" s="38"/>
      <c r="Z1441" s="38">
        <v>4</v>
      </c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  <c r="BA1441" s="3">
        <f>IF(Q1441&gt;0,RANK(Q1441,(N1441:P1441,Q1441:AE1441)),0)</f>
        <v>4</v>
      </c>
      <c r="BB1441" s="3">
        <f>IF(R1441&gt;0,RANK(R1441,(N1441:P1441,Q1441:AE1441)),0)</f>
        <v>6</v>
      </c>
      <c r="BC1441" s="3">
        <f>IF(S1441&gt;0,RANK(S1441,(N1441:P1441,Q1441:AE1441)),0)</f>
        <v>0</v>
      </c>
      <c r="BD1441" s="3">
        <f>IF(T1441&gt;0,RANK(T1441,(N1441:P1441,Q1441:AE1441)),0)</f>
        <v>10</v>
      </c>
      <c r="BE1441" s="2">
        <f t="shared" si="618"/>
        <v>4.0945468081146474E-3</v>
      </c>
      <c r="BF1441" s="2">
        <f t="shared" si="619"/>
        <v>1.6750418760469012E-3</v>
      </c>
      <c r="BG1441" s="2">
        <f t="shared" si="620"/>
        <v>0</v>
      </c>
      <c r="BH1441" s="2">
        <f t="shared" si="621"/>
        <v>1.8611576400521124E-4</v>
      </c>
      <c r="BJ1441" t="s">
        <v>1477</v>
      </c>
      <c r="BK1441" t="s">
        <v>2673</v>
      </c>
      <c r="BL1441">
        <v>1</v>
      </c>
      <c r="BN1441">
        <v>0</v>
      </c>
      <c r="BO1441" s="60">
        <v>27</v>
      </c>
      <c r="BP1441" s="62">
        <v>133</v>
      </c>
      <c r="BQ1441" s="66">
        <f t="shared" si="622"/>
        <v>27133</v>
      </c>
      <c r="BR1441" s="66">
        <f t="shared" si="600"/>
        <v>27133</v>
      </c>
      <c r="BS1441" s="3" t="s">
        <v>3083</v>
      </c>
    </row>
    <row r="1442" spans="1:71" ht="14" hidden="1" customHeight="1" outlineLevel="1" x14ac:dyDescent="0.2">
      <c r="A1442" t="s">
        <v>1722</v>
      </c>
      <c r="B1442" t="s">
        <v>2673</v>
      </c>
      <c r="C1442" s="1">
        <f t="shared" si="613"/>
        <v>8499</v>
      </c>
      <c r="D1442" s="3">
        <f>IF(N1442&gt;0, RANK(N1442,(N1442:P1442,Q1442:AE1442)),0)</f>
        <v>2</v>
      </c>
      <c r="E1442" s="3">
        <f>IF(O1442&gt;0,RANK(O1442,(N1442:P1442,Q1442:AE1442)),0)</f>
        <v>1</v>
      </c>
      <c r="F1442" s="3">
        <f>IF(P1442&gt;0,RANK(P1442,(N1442:P1442,Q1442:AE1442)),0)</f>
        <v>3</v>
      </c>
      <c r="G1442" s="1">
        <f t="shared" si="611"/>
        <v>4186</v>
      </c>
      <c r="H1442" s="2">
        <f t="shared" si="612"/>
        <v>0.49252853276856101</v>
      </c>
      <c r="I1442" s="2"/>
      <c r="J1442" s="2">
        <f t="shared" si="614"/>
        <v>0.24626426638428051</v>
      </c>
      <c r="K1442" s="2">
        <f t="shared" si="615"/>
        <v>0.73879279915284146</v>
      </c>
      <c r="L1442" s="2">
        <f t="shared" si="616"/>
        <v>7.7656194846452524E-3</v>
      </c>
      <c r="M1442" s="2">
        <f t="shared" si="617"/>
        <v>7.1773149782328356E-3</v>
      </c>
      <c r="N1442" s="38">
        <v>2093</v>
      </c>
      <c r="O1442" s="38">
        <v>6279</v>
      </c>
      <c r="P1442" s="38">
        <v>66</v>
      </c>
      <c r="Q1442" s="38">
        <v>16</v>
      </c>
      <c r="R1442" s="38">
        <v>15</v>
      </c>
      <c r="S1442" s="38"/>
      <c r="T1442" s="38">
        <v>1</v>
      </c>
      <c r="U1442" s="38">
        <v>4</v>
      </c>
      <c r="V1442" s="38">
        <v>2</v>
      </c>
      <c r="W1442" s="38">
        <v>13</v>
      </c>
      <c r="X1442" s="38"/>
      <c r="Y1442" s="38"/>
      <c r="Z1442" s="38">
        <v>10</v>
      </c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  <c r="BA1442" s="3">
        <f>IF(Q1442&gt;0,RANK(Q1442,(N1442:P1442,Q1442:AE1442)),0)</f>
        <v>4</v>
      </c>
      <c r="BB1442" s="3">
        <f>IF(R1442&gt;0,RANK(R1442,(N1442:P1442,Q1442:AE1442)),0)</f>
        <v>5</v>
      </c>
      <c r="BC1442" s="3">
        <f>IF(S1442&gt;0,RANK(S1442,(N1442:P1442,Q1442:AE1442)),0)</f>
        <v>0</v>
      </c>
      <c r="BD1442" s="3">
        <f>IF(T1442&gt;0,RANK(T1442,(N1442:P1442,Q1442:AE1442)),0)</f>
        <v>10</v>
      </c>
      <c r="BE1442" s="2">
        <f t="shared" si="618"/>
        <v>1.8825744205200612E-3</v>
      </c>
      <c r="BF1442" s="2">
        <f t="shared" si="619"/>
        <v>1.7649135192375574E-3</v>
      </c>
      <c r="BG1442" s="2">
        <f t="shared" si="620"/>
        <v>0</v>
      </c>
      <c r="BH1442" s="2">
        <f t="shared" si="621"/>
        <v>1.1766090128250382E-4</v>
      </c>
      <c r="BJ1442" t="s">
        <v>1722</v>
      </c>
      <c r="BK1442" t="s">
        <v>2673</v>
      </c>
      <c r="BL1442">
        <v>7</v>
      </c>
      <c r="BN1442">
        <v>0</v>
      </c>
      <c r="BO1442" s="60">
        <v>27</v>
      </c>
      <c r="BP1442" s="62">
        <v>135</v>
      </c>
      <c r="BQ1442" s="66">
        <f t="shared" si="622"/>
        <v>27135</v>
      </c>
      <c r="BR1442" s="66">
        <f t="shared" si="600"/>
        <v>27135</v>
      </c>
      <c r="BS1442" s="3" t="s">
        <v>3083</v>
      </c>
    </row>
    <row r="1443" spans="1:71" ht="14" hidden="1" customHeight="1" outlineLevel="1" x14ac:dyDescent="0.2">
      <c r="A1443" t="s">
        <v>496</v>
      </c>
      <c r="B1443" t="s">
        <v>2673</v>
      </c>
      <c r="C1443" s="1">
        <f t="shared" si="613"/>
        <v>119009</v>
      </c>
      <c r="D1443" s="3">
        <f>IF(N1443&gt;0, RANK(N1443,(N1443:P1443,Q1443:AE1443)),0)</f>
        <v>1</v>
      </c>
      <c r="E1443" s="3">
        <f>IF(O1443&gt;0,RANK(O1443,(N1443:P1443,Q1443:AE1443)),0)</f>
        <v>2</v>
      </c>
      <c r="F1443" s="3">
        <f>IF(P1443&gt;0,RANK(P1443,(N1443:P1443,Q1443:AE1443)),0)</f>
        <v>3</v>
      </c>
      <c r="G1443" s="1">
        <f t="shared" si="611"/>
        <v>16270</v>
      </c>
      <c r="H1443" s="2">
        <f t="shared" si="612"/>
        <v>0.13671234948617331</v>
      </c>
      <c r="I1443" s="2"/>
      <c r="J1443" s="2">
        <f t="shared" si="614"/>
        <v>0.55739481887924447</v>
      </c>
      <c r="K1443" s="2">
        <f t="shared" si="615"/>
        <v>0.42068246939307113</v>
      </c>
      <c r="L1443" s="2">
        <f t="shared" si="616"/>
        <v>8.1926576981572827E-3</v>
      </c>
      <c r="M1443" s="2">
        <f t="shared" si="617"/>
        <v>1.3730054029527114E-2</v>
      </c>
      <c r="N1443" s="38">
        <v>66335</v>
      </c>
      <c r="O1443" s="38">
        <v>50065</v>
      </c>
      <c r="P1443" s="38">
        <v>975</v>
      </c>
      <c r="Q1443" s="38">
        <v>507</v>
      </c>
      <c r="R1443" s="38">
        <v>425</v>
      </c>
      <c r="S1443" s="38"/>
      <c r="T1443" s="38">
        <v>85</v>
      </c>
      <c r="U1443" s="38">
        <v>71</v>
      </c>
      <c r="V1443" s="38">
        <v>18</v>
      </c>
      <c r="W1443" s="38">
        <v>422</v>
      </c>
      <c r="X1443" s="38"/>
      <c r="Y1443" s="38"/>
      <c r="Z1443" s="38">
        <v>106</v>
      </c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  <c r="BA1443" s="3">
        <f>IF(Q1443&gt;0,RANK(Q1443,(N1443:P1443,Q1443:AE1443)),0)</f>
        <v>4</v>
      </c>
      <c r="BB1443" s="3">
        <f>IF(R1443&gt;0,RANK(R1443,(N1443:P1443,Q1443:AE1443)),0)</f>
        <v>5</v>
      </c>
      <c r="BC1443" s="3">
        <f>IF(S1443&gt;0,RANK(S1443,(N1443:P1443,Q1443:AE1443)),0)</f>
        <v>0</v>
      </c>
      <c r="BD1443" s="3">
        <f>IF(T1443&gt;0,RANK(T1443,(N1443:P1443,Q1443:AE1443)),0)</f>
        <v>8</v>
      </c>
      <c r="BE1443" s="2">
        <f t="shared" si="618"/>
        <v>4.2601820030417868E-3</v>
      </c>
      <c r="BF1443" s="2">
        <f t="shared" si="619"/>
        <v>3.5711584838121488E-3</v>
      </c>
      <c r="BG1443" s="2">
        <f t="shared" si="620"/>
        <v>0</v>
      </c>
      <c r="BH1443" s="2">
        <f t="shared" si="621"/>
        <v>7.1423169676242972E-4</v>
      </c>
      <c r="BJ1443" t="s">
        <v>496</v>
      </c>
      <c r="BK1443" t="s">
        <v>2673</v>
      </c>
      <c r="BL1443">
        <v>8</v>
      </c>
      <c r="BN1443">
        <v>0</v>
      </c>
      <c r="BO1443" s="60">
        <v>27</v>
      </c>
      <c r="BP1443" s="62">
        <v>137</v>
      </c>
      <c r="BQ1443" s="66">
        <f t="shared" si="622"/>
        <v>27137</v>
      </c>
      <c r="BR1443" s="66">
        <f t="shared" ref="BR1443:BR1506" si="623">BQ1443</f>
        <v>27137</v>
      </c>
      <c r="BS1443" s="3" t="s">
        <v>3083</v>
      </c>
    </row>
    <row r="1444" spans="1:71" ht="14" hidden="1" customHeight="1" outlineLevel="1" x14ac:dyDescent="0.2">
      <c r="A1444" t="s">
        <v>811</v>
      </c>
      <c r="B1444" t="s">
        <v>2673</v>
      </c>
      <c r="C1444" s="1">
        <f t="shared" si="613"/>
        <v>90141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>IF(P1444&gt;0,RANK(P1444,(N1444:P1444,Q1444:AE1444)),0)</f>
        <v>3</v>
      </c>
      <c r="G1444" s="1">
        <f t="shared" si="611"/>
        <v>7623</v>
      </c>
      <c r="H1444" s="2">
        <f t="shared" si="612"/>
        <v>8.4567510899590637E-2</v>
      </c>
      <c r="I1444" s="2"/>
      <c r="J1444" s="2">
        <f t="shared" si="614"/>
        <v>0.44612329572558546</v>
      </c>
      <c r="K1444" s="2">
        <f t="shared" si="615"/>
        <v>0.53069080662517609</v>
      </c>
      <c r="L1444" s="2">
        <f t="shared" si="616"/>
        <v>7.477174648606073E-3</v>
      </c>
      <c r="M1444" s="2">
        <f t="shared" si="617"/>
        <v>1.5708723000632432E-2</v>
      </c>
      <c r="N1444" s="38">
        <v>40214</v>
      </c>
      <c r="O1444" s="38">
        <v>47837</v>
      </c>
      <c r="P1444" s="38">
        <v>674</v>
      </c>
      <c r="Q1444" s="38">
        <v>494</v>
      </c>
      <c r="R1444" s="38">
        <v>400</v>
      </c>
      <c r="S1444" s="38"/>
      <c r="T1444" s="38">
        <v>28</v>
      </c>
      <c r="U1444" s="38">
        <v>73</v>
      </c>
      <c r="V1444" s="38">
        <v>5</v>
      </c>
      <c r="W1444" s="38">
        <v>335</v>
      </c>
      <c r="X1444" s="38"/>
      <c r="Y1444" s="38"/>
      <c r="Z1444" s="38">
        <v>81</v>
      </c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  <c r="BA1444" s="3">
        <f>IF(Q1444&gt;0,RANK(Q1444,(N1444:P1444,Q1444:AE1444)),0)</f>
        <v>4</v>
      </c>
      <c r="BB1444" s="3">
        <f>IF(R1444&gt;0,RANK(R1444,(N1444:P1444,Q1444:AE1444)),0)</f>
        <v>5</v>
      </c>
      <c r="BC1444" s="3">
        <f>IF(S1444&gt;0,RANK(S1444,(N1444:P1444,Q1444:AE1444)),0)</f>
        <v>0</v>
      </c>
      <c r="BD1444" s="3">
        <f>IF(T1444&gt;0,RANK(T1444,(N1444:P1444,Q1444:AE1444)),0)</f>
        <v>9</v>
      </c>
      <c r="BE1444" s="2">
        <f t="shared" si="618"/>
        <v>5.4803030807290803E-3</v>
      </c>
      <c r="BF1444" s="2">
        <f t="shared" si="619"/>
        <v>4.4374923730599834E-3</v>
      </c>
      <c r="BG1444" s="2">
        <f t="shared" si="620"/>
        <v>0</v>
      </c>
      <c r="BH1444" s="2">
        <f t="shared" si="621"/>
        <v>3.1062446611419885E-4</v>
      </c>
      <c r="BJ1444" t="s">
        <v>811</v>
      </c>
      <c r="BK1444" t="s">
        <v>2673</v>
      </c>
      <c r="BL1444">
        <v>2</v>
      </c>
      <c r="BN1444">
        <v>0</v>
      </c>
      <c r="BO1444" s="60">
        <v>27</v>
      </c>
      <c r="BP1444" s="62">
        <v>139</v>
      </c>
      <c r="BQ1444" s="66">
        <f t="shared" si="622"/>
        <v>27139</v>
      </c>
      <c r="BR1444" s="66">
        <f t="shared" si="623"/>
        <v>27139</v>
      </c>
      <c r="BS1444" s="3" t="s">
        <v>3083</v>
      </c>
    </row>
    <row r="1445" spans="1:71" ht="14" hidden="1" customHeight="1" outlineLevel="1" x14ac:dyDescent="0.2">
      <c r="A1445" t="s">
        <v>751</v>
      </c>
      <c r="B1445" t="s">
        <v>2673</v>
      </c>
      <c r="C1445" s="1">
        <f t="shared" si="613"/>
        <v>57960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>IF(P1445&gt;0,RANK(P1445,(N1445:P1445,Q1445:AE1445)),0)</f>
        <v>3</v>
      </c>
      <c r="G1445" s="1">
        <f t="shared" si="611"/>
        <v>20162</v>
      </c>
      <c r="H1445" s="2">
        <f t="shared" si="612"/>
        <v>0.34786059351276744</v>
      </c>
      <c r="I1445" s="2"/>
      <c r="J1445" s="2">
        <f t="shared" si="614"/>
        <v>0.31623533471359561</v>
      </c>
      <c r="K1445" s="2">
        <f t="shared" si="615"/>
        <v>0.66409592822636299</v>
      </c>
      <c r="L1445" s="2">
        <f t="shared" si="616"/>
        <v>6.7460317460317464E-3</v>
      </c>
      <c r="M1445" s="2">
        <f t="shared" si="617"/>
        <v>1.2922705314009717E-2</v>
      </c>
      <c r="N1445" s="38">
        <v>18329</v>
      </c>
      <c r="O1445" s="38">
        <v>38491</v>
      </c>
      <c r="P1445" s="38">
        <v>391</v>
      </c>
      <c r="Q1445" s="38">
        <v>302</v>
      </c>
      <c r="R1445" s="38">
        <v>139</v>
      </c>
      <c r="S1445" s="38"/>
      <c r="T1445" s="38">
        <v>25</v>
      </c>
      <c r="U1445" s="38">
        <v>37</v>
      </c>
      <c r="V1445" s="38">
        <v>11</v>
      </c>
      <c r="W1445" s="38">
        <v>183</v>
      </c>
      <c r="X1445" s="38"/>
      <c r="Y1445" s="38"/>
      <c r="Z1445" s="38">
        <v>52</v>
      </c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  <c r="BA1445" s="3">
        <f>IF(Q1445&gt;0,RANK(Q1445,(N1445:P1445,Q1445:AE1445)),0)</f>
        <v>4</v>
      </c>
      <c r="BB1445" s="3">
        <f>IF(R1445&gt;0,RANK(R1445,(N1445:P1445,Q1445:AE1445)),0)</f>
        <v>6</v>
      </c>
      <c r="BC1445" s="3">
        <f>IF(S1445&gt;0,RANK(S1445,(N1445:P1445,Q1445:AE1445)),0)</f>
        <v>0</v>
      </c>
      <c r="BD1445" s="3">
        <f>IF(T1445&gt;0,RANK(T1445,(N1445:P1445,Q1445:AE1445)),0)</f>
        <v>9</v>
      </c>
      <c r="BE1445" s="2">
        <f t="shared" si="618"/>
        <v>5.2104899930986888E-3</v>
      </c>
      <c r="BF1445" s="2">
        <f t="shared" si="619"/>
        <v>2.3982056590752241E-3</v>
      </c>
      <c r="BG1445" s="2">
        <f t="shared" si="620"/>
        <v>0</v>
      </c>
      <c r="BH1445" s="2">
        <f t="shared" si="621"/>
        <v>4.313319530710835E-4</v>
      </c>
      <c r="BJ1445" t="s">
        <v>751</v>
      </c>
      <c r="BK1445" t="s">
        <v>2673</v>
      </c>
      <c r="BL1445">
        <v>6</v>
      </c>
      <c r="BN1445">
        <v>0</v>
      </c>
      <c r="BO1445" s="60">
        <v>27</v>
      </c>
      <c r="BP1445" s="62">
        <v>141</v>
      </c>
      <c r="BQ1445" s="66">
        <f t="shared" si="622"/>
        <v>27141</v>
      </c>
      <c r="BR1445" s="66">
        <f t="shared" si="623"/>
        <v>27141</v>
      </c>
      <c r="BS1445" s="3" t="s">
        <v>3083</v>
      </c>
    </row>
    <row r="1446" spans="1:71" ht="14" hidden="1" customHeight="1" outlineLevel="1" x14ac:dyDescent="0.2">
      <c r="A1446" t="s">
        <v>1561</v>
      </c>
      <c r="B1446" t="s">
        <v>2673</v>
      </c>
      <c r="C1446" s="1">
        <f t="shared" si="613"/>
        <v>8537</v>
      </c>
      <c r="D1446" s="3">
        <f>IF(N1446&gt;0, RANK(N1446,(N1446:P1446,Q1446:AE1446)),0)</f>
        <v>2</v>
      </c>
      <c r="E1446" s="3">
        <f>IF(O1446&gt;0,RANK(O1446,(N1446:P1446,Q1446:AE1446)),0)</f>
        <v>1</v>
      </c>
      <c r="F1446" s="3">
        <f>IF(P1446&gt;0,RANK(P1446,(N1446:P1446,Q1446:AE1446)),0)</f>
        <v>3</v>
      </c>
      <c r="G1446" s="1">
        <f t="shared" si="611"/>
        <v>3663</v>
      </c>
      <c r="H1446" s="2">
        <f t="shared" si="612"/>
        <v>0.42907344500409977</v>
      </c>
      <c r="I1446" s="2"/>
      <c r="J1446" s="2">
        <f t="shared" si="614"/>
        <v>0.27538948108234745</v>
      </c>
      <c r="K1446" s="2">
        <f t="shared" si="615"/>
        <v>0.70446292608644723</v>
      </c>
      <c r="L1446" s="2">
        <f t="shared" si="616"/>
        <v>9.1366990746163754E-3</v>
      </c>
      <c r="M1446" s="2">
        <f t="shared" si="617"/>
        <v>1.1010893756588999E-2</v>
      </c>
      <c r="N1446" s="38">
        <v>2351</v>
      </c>
      <c r="O1446" s="38">
        <v>6014</v>
      </c>
      <c r="P1446" s="38">
        <v>78</v>
      </c>
      <c r="Q1446" s="38">
        <v>33</v>
      </c>
      <c r="R1446" s="38">
        <v>18</v>
      </c>
      <c r="S1446" s="38"/>
      <c r="T1446" s="38">
        <v>4</v>
      </c>
      <c r="U1446" s="38">
        <v>3</v>
      </c>
      <c r="V1446" s="38">
        <v>3</v>
      </c>
      <c r="W1446" s="38">
        <v>25</v>
      </c>
      <c r="X1446" s="38"/>
      <c r="Y1446" s="38"/>
      <c r="Z1446" s="38">
        <v>8</v>
      </c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  <c r="BA1446" s="3">
        <f>IF(Q1446&gt;0,RANK(Q1446,(N1446:P1446,Q1446:AE1446)),0)</f>
        <v>4</v>
      </c>
      <c r="BB1446" s="3">
        <f>IF(R1446&gt;0,RANK(R1446,(N1446:P1446,Q1446:AE1446)),0)</f>
        <v>6</v>
      </c>
      <c r="BC1446" s="3">
        <f>IF(S1446&gt;0,RANK(S1446,(N1446:P1446,Q1446:AE1446)),0)</f>
        <v>0</v>
      </c>
      <c r="BD1446" s="3">
        <f>IF(T1446&gt;0,RANK(T1446,(N1446:P1446,Q1446:AE1446)),0)</f>
        <v>8</v>
      </c>
      <c r="BE1446" s="2">
        <f t="shared" si="618"/>
        <v>3.8655265315684665E-3</v>
      </c>
      <c r="BF1446" s="2">
        <f t="shared" si="619"/>
        <v>2.1084690172191636E-3</v>
      </c>
      <c r="BG1446" s="2">
        <f t="shared" si="620"/>
        <v>0</v>
      </c>
      <c r="BH1446" s="2">
        <f t="shared" si="621"/>
        <v>4.6854867049314749E-4</v>
      </c>
      <c r="BJ1446" t="s">
        <v>1561</v>
      </c>
      <c r="BK1446" t="s">
        <v>2673</v>
      </c>
      <c r="BL1446">
        <v>7</v>
      </c>
      <c r="BN1446">
        <v>0</v>
      </c>
      <c r="BO1446" s="60">
        <v>27</v>
      </c>
      <c r="BP1446" s="62">
        <v>143</v>
      </c>
      <c r="BQ1446" s="66">
        <f t="shared" si="622"/>
        <v>27143</v>
      </c>
      <c r="BR1446" s="66">
        <f t="shared" si="623"/>
        <v>27143</v>
      </c>
      <c r="BS1446" s="3" t="s">
        <v>3083</v>
      </c>
    </row>
    <row r="1447" spans="1:71" ht="14" hidden="1" customHeight="1" outlineLevel="1" x14ac:dyDescent="0.2">
      <c r="A1447" t="s">
        <v>201</v>
      </c>
      <c r="B1447" t="s">
        <v>2673</v>
      </c>
      <c r="C1447" s="1">
        <f t="shared" si="613"/>
        <v>86632</v>
      </c>
      <c r="D1447" s="3">
        <f>IF(N1447&gt;0, RANK(N1447,(N1447:P1447,Q1447:AE1447)),0)</f>
        <v>2</v>
      </c>
      <c r="E1447" s="3">
        <f>IF(O1447&gt;0,RANK(O1447,(N1447:P1447,Q1447:AE1447)),0)</f>
        <v>1</v>
      </c>
      <c r="F1447" s="3">
        <f>IF(P1447&gt;0,RANK(P1447,(N1447:P1447,Q1447:AE1447)),0)</f>
        <v>3</v>
      </c>
      <c r="G1447" s="1">
        <f t="shared" si="611"/>
        <v>23103</v>
      </c>
      <c r="H1447" s="2">
        <f t="shared" si="612"/>
        <v>0.26667974882260598</v>
      </c>
      <c r="I1447" s="2"/>
      <c r="J1447" s="2">
        <f t="shared" si="614"/>
        <v>0.35586157539939051</v>
      </c>
      <c r="K1447" s="2">
        <f t="shared" si="615"/>
        <v>0.62254132422199648</v>
      </c>
      <c r="L1447" s="2">
        <f t="shared" si="616"/>
        <v>8.1378705328285159E-3</v>
      </c>
      <c r="M1447" s="2">
        <f t="shared" si="617"/>
        <v>1.3459229845784439E-2</v>
      </c>
      <c r="N1447" s="38">
        <v>30829</v>
      </c>
      <c r="O1447" s="38">
        <v>53932</v>
      </c>
      <c r="P1447" s="38">
        <v>705</v>
      </c>
      <c r="Q1447" s="38">
        <v>338</v>
      </c>
      <c r="R1447" s="38">
        <v>354</v>
      </c>
      <c r="S1447" s="38"/>
      <c r="T1447" s="38">
        <v>41</v>
      </c>
      <c r="U1447" s="38">
        <v>82</v>
      </c>
      <c r="V1447" s="38">
        <v>13</v>
      </c>
      <c r="W1447" s="38">
        <v>271</v>
      </c>
      <c r="X1447" s="38"/>
      <c r="Y1447" s="38"/>
      <c r="Z1447" s="38">
        <v>67</v>
      </c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  <c r="BA1447" s="3">
        <f>IF(Q1447&gt;0,RANK(Q1447,(N1447:P1447,Q1447:AE1447)),0)</f>
        <v>5</v>
      </c>
      <c r="BB1447" s="3">
        <f>IF(R1447&gt;0,RANK(R1447,(N1447:P1447,Q1447:AE1447)),0)</f>
        <v>4</v>
      </c>
      <c r="BC1447" s="3">
        <f>IF(S1447&gt;0,RANK(S1447,(N1447:P1447,Q1447:AE1447)),0)</f>
        <v>0</v>
      </c>
      <c r="BD1447" s="3">
        <f>IF(T1447&gt;0,RANK(T1447,(N1447:P1447,Q1447:AE1447)),0)</f>
        <v>9</v>
      </c>
      <c r="BE1447" s="2">
        <f t="shared" si="618"/>
        <v>3.9015606242496998E-3</v>
      </c>
      <c r="BF1447" s="2">
        <f t="shared" si="619"/>
        <v>4.0862498845692123E-3</v>
      </c>
      <c r="BG1447" s="2">
        <f t="shared" si="620"/>
        <v>0</v>
      </c>
      <c r="BH1447" s="2">
        <f t="shared" si="621"/>
        <v>4.7326622956875058E-4</v>
      </c>
      <c r="BJ1447" t="s">
        <v>201</v>
      </c>
      <c r="BK1447" t="s">
        <v>2673</v>
      </c>
      <c r="BN1447">
        <v>0</v>
      </c>
      <c r="BO1447" s="60">
        <v>27</v>
      </c>
      <c r="BP1447" s="62">
        <v>145</v>
      </c>
      <c r="BQ1447" s="66">
        <f t="shared" si="622"/>
        <v>27145</v>
      </c>
      <c r="BR1447" s="66">
        <f t="shared" si="623"/>
        <v>27145</v>
      </c>
      <c r="BS1447" s="3" t="s">
        <v>3083</v>
      </c>
    </row>
    <row r="1448" spans="1:71" ht="14" hidden="1" customHeight="1" outlineLevel="1" x14ac:dyDescent="0.2">
      <c r="A1448" t="s">
        <v>1698</v>
      </c>
      <c r="B1448" t="s">
        <v>2673</v>
      </c>
      <c r="C1448" s="1">
        <f t="shared" si="613"/>
        <v>20872</v>
      </c>
      <c r="D1448" s="3">
        <f>IF(N1448&gt;0, RANK(N1448,(N1448:P1448,Q1448:AE1448)),0)</f>
        <v>2</v>
      </c>
      <c r="E1448" s="3">
        <f>IF(O1448&gt;0,RANK(O1448,(N1448:P1448,Q1448:AE1448)),0)</f>
        <v>1</v>
      </c>
      <c r="F1448" s="3">
        <f>IF(P1448&gt;0,RANK(P1448,(N1448:P1448,Q1448:AE1448)),0)</f>
        <v>3</v>
      </c>
      <c r="G1448" s="1">
        <f t="shared" si="611"/>
        <v>5092</v>
      </c>
      <c r="H1448" s="2">
        <f t="shared" si="612"/>
        <v>0.2439632042928325</v>
      </c>
      <c r="I1448" s="2"/>
      <c r="J1448" s="2">
        <f t="shared" si="614"/>
        <v>0.36651973936374088</v>
      </c>
      <c r="K1448" s="2">
        <f t="shared" si="615"/>
        <v>0.61048294365657341</v>
      </c>
      <c r="L1448" s="2">
        <f t="shared" si="616"/>
        <v>9.9655040245304714E-3</v>
      </c>
      <c r="M1448" s="2">
        <f t="shared" si="617"/>
        <v>1.3031812955155184E-2</v>
      </c>
      <c r="N1448" s="38">
        <v>7650</v>
      </c>
      <c r="O1448" s="38">
        <v>12742</v>
      </c>
      <c r="P1448" s="38">
        <v>208</v>
      </c>
      <c r="Q1448" s="38">
        <v>89</v>
      </c>
      <c r="R1448" s="38">
        <v>62</v>
      </c>
      <c r="S1448" s="38"/>
      <c r="T1448" s="38">
        <v>11</v>
      </c>
      <c r="U1448" s="38">
        <v>27</v>
      </c>
      <c r="V1448" s="38">
        <v>1</v>
      </c>
      <c r="W1448" s="38">
        <v>63</v>
      </c>
      <c r="X1448" s="38"/>
      <c r="Y1448" s="38"/>
      <c r="Z1448" s="38">
        <v>19</v>
      </c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  <c r="BA1448" s="3">
        <f>IF(Q1448&gt;0,RANK(Q1448,(N1448:P1448,Q1448:AE1448)),0)</f>
        <v>4</v>
      </c>
      <c r="BB1448" s="3">
        <f>IF(R1448&gt;0,RANK(R1448,(N1448:P1448,Q1448:AE1448)),0)</f>
        <v>6</v>
      </c>
      <c r="BC1448" s="3">
        <f>IF(S1448&gt;0,RANK(S1448,(N1448:P1448,Q1448:AE1448)),0)</f>
        <v>0</v>
      </c>
      <c r="BD1448" s="3">
        <f>IF(T1448&gt;0,RANK(T1448,(N1448:P1448,Q1448:AE1448)),0)</f>
        <v>9</v>
      </c>
      <c r="BE1448" s="2">
        <f t="shared" si="618"/>
        <v>4.2640858566500572E-3</v>
      </c>
      <c r="BF1448" s="2">
        <f t="shared" si="619"/>
        <v>2.9704867765427368E-3</v>
      </c>
      <c r="BG1448" s="2">
        <f t="shared" si="620"/>
        <v>0</v>
      </c>
      <c r="BH1448" s="2">
        <f t="shared" si="621"/>
        <v>5.2702184745113067E-4</v>
      </c>
      <c r="BJ1448" t="s">
        <v>1698</v>
      </c>
      <c r="BK1448" t="s">
        <v>2673</v>
      </c>
      <c r="BL1448">
        <v>1</v>
      </c>
      <c r="BN1448">
        <v>0</v>
      </c>
      <c r="BO1448" s="60">
        <v>27</v>
      </c>
      <c r="BP1448" s="62">
        <v>147</v>
      </c>
      <c r="BQ1448" s="66">
        <f t="shared" si="622"/>
        <v>27147</v>
      </c>
      <c r="BR1448" s="66">
        <f t="shared" si="623"/>
        <v>27147</v>
      </c>
      <c r="BS1448" s="3" t="s">
        <v>3083</v>
      </c>
    </row>
    <row r="1449" spans="1:71" ht="14" hidden="1" customHeight="1" outlineLevel="1" x14ac:dyDescent="0.2">
      <c r="A1449" t="s">
        <v>2725</v>
      </c>
      <c r="B1449" t="s">
        <v>2673</v>
      </c>
      <c r="C1449" s="1">
        <f t="shared" si="613"/>
        <v>5139</v>
      </c>
      <c r="D1449" s="3">
        <f>IF(N1449&gt;0, RANK(N1449,(N1449:P1449,Q1449:AE1449)),0)</f>
        <v>2</v>
      </c>
      <c r="E1449" s="3">
        <f>IF(O1449&gt;0,RANK(O1449,(N1449:P1449,Q1449:AE1449)),0)</f>
        <v>1</v>
      </c>
      <c r="F1449" s="3">
        <f>IF(P1449&gt;0,RANK(P1449,(N1449:P1449,Q1449:AE1449)),0)</f>
        <v>3</v>
      </c>
      <c r="G1449" s="1">
        <f t="shared" si="611"/>
        <v>1386</v>
      </c>
      <c r="H1449" s="2">
        <f t="shared" si="612"/>
        <v>0.26970227670753066</v>
      </c>
      <c r="I1449" s="2"/>
      <c r="J1449" s="2">
        <f t="shared" si="614"/>
        <v>0.35551663747810858</v>
      </c>
      <c r="K1449" s="2">
        <f t="shared" si="615"/>
        <v>0.62521891418563924</v>
      </c>
      <c r="L1449" s="2">
        <f t="shared" si="616"/>
        <v>8.3673866510994357E-3</v>
      </c>
      <c r="M1449" s="2">
        <f t="shared" si="617"/>
        <v>1.0897061685152747E-2</v>
      </c>
      <c r="N1449" s="38">
        <v>1827</v>
      </c>
      <c r="O1449" s="38">
        <v>3213</v>
      </c>
      <c r="P1449" s="38">
        <v>43</v>
      </c>
      <c r="Q1449" s="38">
        <v>20</v>
      </c>
      <c r="R1449" s="38">
        <v>9</v>
      </c>
      <c r="S1449" s="38"/>
      <c r="T1449" s="38">
        <v>0</v>
      </c>
      <c r="U1449" s="38">
        <v>4</v>
      </c>
      <c r="V1449" s="38">
        <v>0</v>
      </c>
      <c r="W1449" s="38">
        <v>17</v>
      </c>
      <c r="X1449" s="38"/>
      <c r="Y1449" s="38"/>
      <c r="Z1449" s="38">
        <v>6</v>
      </c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  <c r="BA1449" s="3">
        <f>IF(Q1449&gt;0,RANK(Q1449,(N1449:P1449,Q1449:AE1449)),0)</f>
        <v>4</v>
      </c>
      <c r="BB1449" s="3">
        <f>IF(R1449&gt;0,RANK(R1449,(N1449:P1449,Q1449:AE1449)),0)</f>
        <v>6</v>
      </c>
      <c r="BC1449" s="3">
        <f>IF(S1449&gt;0,RANK(S1449,(N1449:P1449,Q1449:AE1449)),0)</f>
        <v>0</v>
      </c>
      <c r="BD1449" s="3">
        <f>IF(T1449&gt;0,RANK(T1449,(N1449:P1449,Q1449:AE1449)),0)</f>
        <v>0</v>
      </c>
      <c r="BE1449" s="2">
        <f t="shared" si="618"/>
        <v>3.891807744697412E-3</v>
      </c>
      <c r="BF1449" s="2">
        <f t="shared" si="619"/>
        <v>1.7513134851138354E-3</v>
      </c>
      <c r="BG1449" s="2">
        <f t="shared" si="620"/>
        <v>0</v>
      </c>
      <c r="BH1449" s="2">
        <f t="shared" si="621"/>
        <v>0</v>
      </c>
      <c r="BJ1449" t="s">
        <v>2725</v>
      </c>
      <c r="BK1449" t="s">
        <v>2673</v>
      </c>
      <c r="BL1449">
        <v>7</v>
      </c>
      <c r="BN1449">
        <v>0</v>
      </c>
      <c r="BO1449" s="60">
        <v>27</v>
      </c>
      <c r="BP1449" s="62">
        <v>149</v>
      </c>
      <c r="BQ1449" s="66">
        <f t="shared" si="622"/>
        <v>27149</v>
      </c>
      <c r="BR1449" s="66">
        <f t="shared" si="623"/>
        <v>27149</v>
      </c>
      <c r="BS1449" s="3" t="s">
        <v>3083</v>
      </c>
    </row>
    <row r="1450" spans="1:71" ht="14" hidden="1" customHeight="1" outlineLevel="1" x14ac:dyDescent="0.2">
      <c r="A1450" t="s">
        <v>251</v>
      </c>
      <c r="B1450" t="s">
        <v>2673</v>
      </c>
      <c r="C1450" s="1">
        <f t="shared" si="613"/>
        <v>5054</v>
      </c>
      <c r="D1450" s="3">
        <f>IF(N1450&gt;0, RANK(N1450,(N1450:P1450,Q1450:AE1450)),0)</f>
        <v>2</v>
      </c>
      <c r="E1450" s="3">
        <f>IF(O1450&gt;0,RANK(O1450,(N1450:P1450,Q1450:AE1450)),0)</f>
        <v>1</v>
      </c>
      <c r="F1450" s="3">
        <f>IF(P1450&gt;0,RANK(P1450,(N1450:P1450,Q1450:AE1450)),0)</f>
        <v>3</v>
      </c>
      <c r="G1450" s="1">
        <f t="shared" si="611"/>
        <v>1722</v>
      </c>
      <c r="H1450" s="2">
        <f t="shared" si="612"/>
        <v>0.34072022160664822</v>
      </c>
      <c r="I1450" s="2"/>
      <c r="J1450" s="2">
        <f t="shared" si="614"/>
        <v>0.32014246141669966</v>
      </c>
      <c r="K1450" s="2">
        <f t="shared" si="615"/>
        <v>0.66086268302334783</v>
      </c>
      <c r="L1450" s="2">
        <f t="shared" si="616"/>
        <v>9.8931539374752676E-3</v>
      </c>
      <c r="M1450" s="2">
        <f t="shared" si="617"/>
        <v>9.1017016224772384E-3</v>
      </c>
      <c r="N1450" s="38">
        <v>1618</v>
      </c>
      <c r="O1450" s="38">
        <v>3340</v>
      </c>
      <c r="P1450" s="38">
        <v>50</v>
      </c>
      <c r="Q1450" s="38">
        <v>18</v>
      </c>
      <c r="R1450" s="38">
        <v>5</v>
      </c>
      <c r="S1450" s="38"/>
      <c r="T1450" s="38">
        <v>1</v>
      </c>
      <c r="U1450" s="38">
        <v>4</v>
      </c>
      <c r="V1450" s="38">
        <v>0</v>
      </c>
      <c r="W1450" s="38">
        <v>13</v>
      </c>
      <c r="X1450" s="38"/>
      <c r="Y1450" s="38"/>
      <c r="Z1450" s="38">
        <v>5</v>
      </c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  <c r="BA1450" s="3">
        <f>IF(Q1450&gt;0,RANK(Q1450,(N1450:P1450,Q1450:AE1450)),0)</f>
        <v>4</v>
      </c>
      <c r="BB1450" s="3">
        <f>IF(R1450&gt;0,RANK(R1450,(N1450:P1450,Q1450:AE1450)),0)</f>
        <v>6</v>
      </c>
      <c r="BC1450" s="3">
        <f>IF(S1450&gt;0,RANK(S1450,(N1450:P1450,Q1450:AE1450)),0)</f>
        <v>0</v>
      </c>
      <c r="BD1450" s="3">
        <f>IF(T1450&gt;0,RANK(T1450,(N1450:P1450,Q1450:AE1450)),0)</f>
        <v>9</v>
      </c>
      <c r="BE1450" s="2">
        <f t="shared" si="618"/>
        <v>3.5615354174910962E-3</v>
      </c>
      <c r="BF1450" s="2">
        <f t="shared" si="619"/>
        <v>9.8931539374752671E-4</v>
      </c>
      <c r="BG1450" s="2">
        <f t="shared" si="620"/>
        <v>0</v>
      </c>
      <c r="BH1450" s="2">
        <f t="shared" si="621"/>
        <v>1.9786307874950534E-4</v>
      </c>
      <c r="BJ1450" t="s">
        <v>251</v>
      </c>
      <c r="BK1450" t="s">
        <v>2673</v>
      </c>
      <c r="BL1450">
        <v>7</v>
      </c>
      <c r="BN1450">
        <v>0</v>
      </c>
      <c r="BO1450" s="60">
        <v>27</v>
      </c>
      <c r="BP1450" s="62">
        <v>151</v>
      </c>
      <c r="BQ1450" s="66">
        <f t="shared" si="622"/>
        <v>27151</v>
      </c>
      <c r="BR1450" s="66">
        <f t="shared" si="623"/>
        <v>27151</v>
      </c>
      <c r="BS1450" s="3" t="s">
        <v>3083</v>
      </c>
    </row>
    <row r="1451" spans="1:71" ht="14" hidden="1" customHeight="1" outlineLevel="1" x14ac:dyDescent="0.2">
      <c r="A1451" t="s">
        <v>1964</v>
      </c>
      <c r="B1451" t="s">
        <v>2673</v>
      </c>
      <c r="C1451" s="1">
        <f t="shared" si="613"/>
        <v>13718</v>
      </c>
      <c r="D1451" s="3">
        <f>IF(N1451&gt;0, RANK(N1451,(N1451:P1451,Q1451:AE1451)),0)</f>
        <v>2</v>
      </c>
      <c r="E1451" s="3">
        <f>IF(O1451&gt;0,RANK(O1451,(N1451:P1451,Q1451:AE1451)),0)</f>
        <v>1</v>
      </c>
      <c r="F1451" s="3">
        <f>IF(P1451&gt;0,RANK(P1451,(N1451:P1451,Q1451:AE1451)),0)</f>
        <v>3</v>
      </c>
      <c r="G1451" s="1">
        <f t="shared" si="611"/>
        <v>7320</v>
      </c>
      <c r="H1451" s="2">
        <f t="shared" si="612"/>
        <v>0.53360548184866596</v>
      </c>
      <c r="I1451" s="2"/>
      <c r="J1451" s="2">
        <f t="shared" si="614"/>
        <v>0.22393934975944016</v>
      </c>
      <c r="K1451" s="2">
        <f t="shared" si="615"/>
        <v>0.75754483160810615</v>
      </c>
      <c r="L1451" s="2">
        <f t="shared" si="616"/>
        <v>8.3831462312290422E-3</v>
      </c>
      <c r="M1451" s="2">
        <f t="shared" si="617"/>
        <v>1.013267240122462E-2</v>
      </c>
      <c r="N1451" s="38">
        <v>3072</v>
      </c>
      <c r="O1451" s="38">
        <v>10392</v>
      </c>
      <c r="P1451" s="38">
        <v>115</v>
      </c>
      <c r="Q1451" s="38">
        <v>46</v>
      </c>
      <c r="R1451" s="38">
        <v>28</v>
      </c>
      <c r="S1451" s="38"/>
      <c r="T1451" s="38">
        <v>2</v>
      </c>
      <c r="U1451" s="38">
        <v>7</v>
      </c>
      <c r="V1451" s="38">
        <v>1</v>
      </c>
      <c r="W1451" s="38">
        <v>46</v>
      </c>
      <c r="X1451" s="38"/>
      <c r="Y1451" s="38"/>
      <c r="Z1451" s="38">
        <v>9</v>
      </c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  <c r="BA1451" s="3">
        <f>IF(Q1451&gt;0,RANK(Q1451,(N1451:P1451,Q1451:AE1451)),0)</f>
        <v>4</v>
      </c>
      <c r="BB1451" s="3">
        <f>IF(R1451&gt;0,RANK(R1451,(N1451:P1451,Q1451:AE1451)),0)</f>
        <v>6</v>
      </c>
      <c r="BC1451" s="3">
        <f>IF(S1451&gt;0,RANK(S1451,(N1451:P1451,Q1451:AE1451)),0)</f>
        <v>0</v>
      </c>
      <c r="BD1451" s="3">
        <f>IF(T1451&gt;0,RANK(T1451,(N1451:P1451,Q1451:AE1451)),0)</f>
        <v>9</v>
      </c>
      <c r="BE1451" s="2">
        <f t="shared" si="618"/>
        <v>3.353258492491617E-3</v>
      </c>
      <c r="BF1451" s="2">
        <f t="shared" si="619"/>
        <v>2.0411138649948971E-3</v>
      </c>
      <c r="BG1451" s="2">
        <f t="shared" si="620"/>
        <v>0</v>
      </c>
      <c r="BH1451" s="2">
        <f t="shared" si="621"/>
        <v>1.4579384749963551E-4</v>
      </c>
      <c r="BJ1451" t="s">
        <v>1964</v>
      </c>
      <c r="BK1451" t="s">
        <v>2673</v>
      </c>
      <c r="BL1451">
        <v>7</v>
      </c>
      <c r="BN1451">
        <v>0</v>
      </c>
      <c r="BO1451" s="60">
        <v>27</v>
      </c>
      <c r="BP1451" s="62">
        <v>153</v>
      </c>
      <c r="BQ1451" s="66">
        <f t="shared" si="622"/>
        <v>27153</v>
      </c>
      <c r="BR1451" s="66">
        <f t="shared" si="623"/>
        <v>27153</v>
      </c>
      <c r="BS1451" s="3" t="s">
        <v>3083</v>
      </c>
    </row>
    <row r="1452" spans="1:71" ht="14" hidden="1" customHeight="1" outlineLevel="1" x14ac:dyDescent="0.2">
      <c r="A1452" t="s">
        <v>984</v>
      </c>
      <c r="B1452" t="s">
        <v>2673</v>
      </c>
      <c r="C1452" s="1">
        <f t="shared" si="613"/>
        <v>1802</v>
      </c>
      <c r="D1452" s="3">
        <f>IF(N1452&gt;0, RANK(N1452,(N1452:P1452,Q1452:AE1452)),0)</f>
        <v>2</v>
      </c>
      <c r="E1452" s="3">
        <f>IF(O1452&gt;0,RANK(O1452,(N1452:P1452,Q1452:AE1452)),0)</f>
        <v>1</v>
      </c>
      <c r="F1452" s="3">
        <f>IF(P1452&gt;0,RANK(P1452,(N1452:P1452,Q1452:AE1452)),0)</f>
        <v>3</v>
      </c>
      <c r="G1452" s="1">
        <f t="shared" si="611"/>
        <v>568</v>
      </c>
      <c r="H1452" s="2">
        <f t="shared" si="612"/>
        <v>0.31520532741398444</v>
      </c>
      <c r="I1452" s="2"/>
      <c r="J1452" s="2">
        <f t="shared" si="614"/>
        <v>0.33129855715871254</v>
      </c>
      <c r="K1452" s="2">
        <f t="shared" si="615"/>
        <v>0.64650388457269703</v>
      </c>
      <c r="L1452" s="2">
        <f t="shared" si="616"/>
        <v>1.3873473917869035E-2</v>
      </c>
      <c r="M1452" s="2">
        <f t="shared" si="617"/>
        <v>8.3240843507213433E-3</v>
      </c>
      <c r="N1452" s="38">
        <v>597</v>
      </c>
      <c r="O1452" s="38">
        <v>1165</v>
      </c>
      <c r="P1452" s="38">
        <v>25</v>
      </c>
      <c r="Q1452" s="38">
        <v>5</v>
      </c>
      <c r="R1452" s="38">
        <v>4</v>
      </c>
      <c r="S1452" s="38"/>
      <c r="T1452" s="38">
        <v>2</v>
      </c>
      <c r="U1452" s="38">
        <v>0</v>
      </c>
      <c r="V1452" s="38">
        <v>1</v>
      </c>
      <c r="W1452" s="38">
        <v>1</v>
      </c>
      <c r="X1452" s="38"/>
      <c r="Y1452" s="38"/>
      <c r="Z1452" s="38">
        <v>2</v>
      </c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  <c r="BA1452" s="3">
        <f>IF(Q1452&gt;0,RANK(Q1452,(N1452:P1452,Q1452:AE1452)),0)</f>
        <v>4</v>
      </c>
      <c r="BB1452" s="3">
        <f>IF(R1452&gt;0,RANK(R1452,(N1452:P1452,Q1452:AE1452)),0)</f>
        <v>5</v>
      </c>
      <c r="BC1452" s="3">
        <f>IF(S1452&gt;0,RANK(S1452,(N1452:P1452,Q1452:AE1452)),0)</f>
        <v>0</v>
      </c>
      <c r="BD1452" s="3">
        <f>IF(T1452&gt;0,RANK(T1452,(N1452:P1452,Q1452:AE1452)),0)</f>
        <v>6</v>
      </c>
      <c r="BE1452" s="2">
        <f t="shared" si="618"/>
        <v>2.7746947835738068E-3</v>
      </c>
      <c r="BF1452" s="2">
        <f t="shared" si="619"/>
        <v>2.2197558268590455E-3</v>
      </c>
      <c r="BG1452" s="2">
        <f t="shared" si="620"/>
        <v>0</v>
      </c>
      <c r="BH1452" s="2">
        <f t="shared" si="621"/>
        <v>1.1098779134295228E-3</v>
      </c>
      <c r="BJ1452" t="s">
        <v>984</v>
      </c>
      <c r="BK1452" t="s">
        <v>2673</v>
      </c>
      <c r="BL1452">
        <v>7</v>
      </c>
      <c r="BN1452">
        <v>0</v>
      </c>
      <c r="BO1452" s="60">
        <v>27</v>
      </c>
      <c r="BP1452" s="62">
        <v>155</v>
      </c>
      <c r="BQ1452" s="66">
        <f t="shared" si="622"/>
        <v>27155</v>
      </c>
      <c r="BR1452" s="66">
        <f t="shared" si="623"/>
        <v>27155</v>
      </c>
      <c r="BS1452" s="3" t="s">
        <v>3083</v>
      </c>
    </row>
    <row r="1453" spans="1:71" ht="14" hidden="1" customHeight="1" outlineLevel="1" x14ac:dyDescent="0.2">
      <c r="A1453" t="s">
        <v>1133</v>
      </c>
      <c r="B1453" t="s">
        <v>2673</v>
      </c>
      <c r="C1453" s="1">
        <f t="shared" si="613"/>
        <v>13509</v>
      </c>
      <c r="D1453" s="3">
        <f>IF(N1453&gt;0, RANK(N1453,(N1453:P1453,Q1453:AE1453)),0)</f>
        <v>2</v>
      </c>
      <c r="E1453" s="3">
        <f>IF(O1453&gt;0,RANK(O1453,(N1453:P1453,Q1453:AE1453)),0)</f>
        <v>1</v>
      </c>
      <c r="F1453" s="3">
        <f>IF(P1453&gt;0,RANK(P1453,(N1453:P1453,Q1453:AE1453)),0)</f>
        <v>3</v>
      </c>
      <c r="G1453" s="1">
        <f t="shared" si="611"/>
        <v>3802</v>
      </c>
      <c r="H1453" s="2">
        <f t="shared" si="612"/>
        <v>0.28144200162854394</v>
      </c>
      <c r="I1453" s="2"/>
      <c r="J1453" s="2">
        <f t="shared" si="614"/>
        <v>0.34947072322155598</v>
      </c>
      <c r="K1453" s="2">
        <f t="shared" si="615"/>
        <v>0.63091272485009997</v>
      </c>
      <c r="L1453" s="2">
        <f t="shared" si="616"/>
        <v>9.475164705011474E-3</v>
      </c>
      <c r="M1453" s="2">
        <f t="shared" si="617"/>
        <v>1.0141387223332632E-2</v>
      </c>
      <c r="N1453" s="38">
        <v>4721</v>
      </c>
      <c r="O1453" s="38">
        <v>8523</v>
      </c>
      <c r="P1453" s="38">
        <v>128</v>
      </c>
      <c r="Q1453" s="38">
        <v>57</v>
      </c>
      <c r="R1453" s="38">
        <v>32</v>
      </c>
      <c r="S1453" s="38"/>
      <c r="T1453" s="38">
        <v>4</v>
      </c>
      <c r="U1453" s="38">
        <v>3</v>
      </c>
      <c r="V1453" s="38">
        <v>0</v>
      </c>
      <c r="W1453" s="38">
        <v>28</v>
      </c>
      <c r="X1453" s="38"/>
      <c r="Y1453" s="38"/>
      <c r="Z1453" s="38">
        <v>13</v>
      </c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  <c r="BA1453" s="3">
        <f>IF(Q1453&gt;0,RANK(Q1453,(N1453:P1453,Q1453:AE1453)),0)</f>
        <v>4</v>
      </c>
      <c r="BB1453" s="3">
        <f>IF(R1453&gt;0,RANK(R1453,(N1453:P1453,Q1453:AE1453)),0)</f>
        <v>5</v>
      </c>
      <c r="BC1453" s="3">
        <f>IF(S1453&gt;0,RANK(S1453,(N1453:P1453,Q1453:AE1453)),0)</f>
        <v>0</v>
      </c>
      <c r="BD1453" s="3">
        <f>IF(T1453&gt;0,RANK(T1453,(N1453:P1453,Q1453:AE1453)),0)</f>
        <v>8</v>
      </c>
      <c r="BE1453" s="2">
        <f t="shared" si="618"/>
        <v>4.2194092827004216E-3</v>
      </c>
      <c r="BF1453" s="2">
        <f t="shared" si="619"/>
        <v>2.3687911762528685E-3</v>
      </c>
      <c r="BG1453" s="2">
        <f t="shared" si="620"/>
        <v>0</v>
      </c>
      <c r="BH1453" s="2">
        <f t="shared" si="621"/>
        <v>2.9609889703160856E-4</v>
      </c>
      <c r="BJ1453" t="s">
        <v>1133</v>
      </c>
      <c r="BK1453" t="s">
        <v>2673</v>
      </c>
      <c r="BL1453">
        <v>1</v>
      </c>
      <c r="BN1453">
        <v>0</v>
      </c>
      <c r="BO1453" s="60">
        <v>27</v>
      </c>
      <c r="BP1453" s="62">
        <v>157</v>
      </c>
      <c r="BQ1453" s="66">
        <f t="shared" si="622"/>
        <v>27157</v>
      </c>
      <c r="BR1453" s="66">
        <f t="shared" si="623"/>
        <v>27157</v>
      </c>
      <c r="BS1453" s="3" t="s">
        <v>3083</v>
      </c>
    </row>
    <row r="1454" spans="1:71" ht="14" hidden="1" customHeight="1" outlineLevel="1" x14ac:dyDescent="0.2">
      <c r="A1454" t="s">
        <v>2558</v>
      </c>
      <c r="B1454" t="s">
        <v>2673</v>
      </c>
      <c r="C1454" s="1">
        <f t="shared" si="613"/>
        <v>8047</v>
      </c>
      <c r="D1454" s="3">
        <f>IF(N1454&gt;0, RANK(N1454,(N1454:P1454,Q1454:AE1454)),0)</f>
        <v>2</v>
      </c>
      <c r="E1454" s="3">
        <f>IF(O1454&gt;0,RANK(O1454,(N1454:P1454,Q1454:AE1454)),0)</f>
        <v>1</v>
      </c>
      <c r="F1454" s="3">
        <f>IF(P1454&gt;0,RANK(P1454,(N1454:P1454,Q1454:AE1454)),0)</f>
        <v>3</v>
      </c>
      <c r="G1454" s="1">
        <f t="shared" si="611"/>
        <v>4130</v>
      </c>
      <c r="H1454" s="2">
        <f t="shared" si="612"/>
        <v>0.51323474586802531</v>
      </c>
      <c r="I1454" s="2"/>
      <c r="J1454" s="2">
        <f t="shared" si="614"/>
        <v>0.23586429725363489</v>
      </c>
      <c r="K1454" s="2">
        <f t="shared" si="615"/>
        <v>0.7490990431216602</v>
      </c>
      <c r="L1454" s="2">
        <f t="shared" si="616"/>
        <v>8.0775444264943458E-3</v>
      </c>
      <c r="M1454" s="2">
        <f t="shared" si="617"/>
        <v>6.9591151982105609E-3</v>
      </c>
      <c r="N1454" s="38">
        <v>1898</v>
      </c>
      <c r="O1454" s="38">
        <v>6028</v>
      </c>
      <c r="P1454" s="38">
        <v>65</v>
      </c>
      <c r="Q1454" s="38">
        <v>11</v>
      </c>
      <c r="R1454" s="38">
        <v>8</v>
      </c>
      <c r="S1454" s="38"/>
      <c r="T1454" s="38">
        <v>1</v>
      </c>
      <c r="U1454" s="38">
        <v>4</v>
      </c>
      <c r="V1454" s="38">
        <v>1</v>
      </c>
      <c r="W1454" s="38">
        <v>23</v>
      </c>
      <c r="X1454" s="38"/>
      <c r="Y1454" s="38"/>
      <c r="Z1454" s="38">
        <v>8</v>
      </c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  <c r="BA1454" s="3">
        <f>IF(Q1454&gt;0,RANK(Q1454,(N1454:P1454,Q1454:AE1454)),0)</f>
        <v>5</v>
      </c>
      <c r="BB1454" s="3">
        <f>IF(R1454&gt;0,RANK(R1454,(N1454:P1454,Q1454:AE1454)),0)</f>
        <v>6</v>
      </c>
      <c r="BC1454" s="3">
        <f>IF(S1454&gt;0,RANK(S1454,(N1454:P1454,Q1454:AE1454)),0)</f>
        <v>0</v>
      </c>
      <c r="BD1454" s="3">
        <f>IF(T1454&gt;0,RANK(T1454,(N1454:P1454,Q1454:AE1454)),0)</f>
        <v>9</v>
      </c>
      <c r="BE1454" s="2">
        <f t="shared" si="618"/>
        <v>1.3669690567913509E-3</v>
      </c>
      <c r="BF1454" s="2">
        <f t="shared" si="619"/>
        <v>9.9415931403007331E-4</v>
      </c>
      <c r="BG1454" s="2">
        <f t="shared" si="620"/>
        <v>0</v>
      </c>
      <c r="BH1454" s="2">
        <f t="shared" si="621"/>
        <v>1.2426991425375916E-4</v>
      </c>
      <c r="BJ1454" t="s">
        <v>2558</v>
      </c>
      <c r="BK1454" t="s">
        <v>2673</v>
      </c>
      <c r="BL1454">
        <v>7</v>
      </c>
      <c r="BN1454">
        <v>0</v>
      </c>
      <c r="BO1454" s="60">
        <v>27</v>
      </c>
      <c r="BP1454" s="62">
        <v>159</v>
      </c>
      <c r="BQ1454" s="66">
        <f t="shared" si="622"/>
        <v>27159</v>
      </c>
      <c r="BR1454" s="66">
        <f t="shared" si="623"/>
        <v>27159</v>
      </c>
      <c r="BS1454" s="3" t="s">
        <v>3083</v>
      </c>
    </row>
    <row r="1455" spans="1:71" ht="14" hidden="1" customHeight="1" outlineLevel="1" x14ac:dyDescent="0.2">
      <c r="A1455" t="s">
        <v>2390</v>
      </c>
      <c r="B1455" t="s">
        <v>2673</v>
      </c>
      <c r="C1455" s="1">
        <f t="shared" si="613"/>
        <v>10387</v>
      </c>
      <c r="D1455" s="3">
        <f>IF(N1455&gt;0, RANK(N1455,(N1455:P1455,Q1455:AE1455)),0)</f>
        <v>2</v>
      </c>
      <c r="E1455" s="3">
        <f>IF(O1455&gt;0,RANK(O1455,(N1455:P1455,Q1455:AE1455)),0)</f>
        <v>1</v>
      </c>
      <c r="F1455" s="3">
        <f>IF(P1455&gt;0,RANK(P1455,(N1455:P1455,Q1455:AE1455)),0)</f>
        <v>3</v>
      </c>
      <c r="G1455" s="1">
        <f t="shared" si="611"/>
        <v>3368</v>
      </c>
      <c r="H1455" s="2">
        <f t="shared" si="612"/>
        <v>0.32425146818138056</v>
      </c>
      <c r="I1455" s="2"/>
      <c r="J1455" s="2">
        <f t="shared" si="614"/>
        <v>0.32752479060363915</v>
      </c>
      <c r="K1455" s="2">
        <f t="shared" si="615"/>
        <v>0.65177625878501977</v>
      </c>
      <c r="L1455" s="2">
        <f t="shared" si="616"/>
        <v>8.9534995667661498E-3</v>
      </c>
      <c r="M1455" s="2">
        <f t="shared" si="617"/>
        <v>1.1745451044574933E-2</v>
      </c>
      <c r="N1455" s="38">
        <v>3402</v>
      </c>
      <c r="O1455" s="38">
        <v>6770</v>
      </c>
      <c r="P1455" s="38">
        <v>93</v>
      </c>
      <c r="Q1455" s="38">
        <v>52</v>
      </c>
      <c r="R1455" s="38">
        <v>28</v>
      </c>
      <c r="S1455" s="38"/>
      <c r="T1455" s="38">
        <v>4</v>
      </c>
      <c r="U1455" s="38">
        <v>3</v>
      </c>
      <c r="V1455" s="38">
        <v>0</v>
      </c>
      <c r="W1455" s="38">
        <v>26</v>
      </c>
      <c r="X1455" s="38"/>
      <c r="Y1455" s="38"/>
      <c r="Z1455" s="38">
        <v>9</v>
      </c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  <c r="BA1455" s="3">
        <f>IF(Q1455&gt;0,RANK(Q1455,(N1455:P1455,Q1455:AE1455)),0)</f>
        <v>4</v>
      </c>
      <c r="BB1455" s="3">
        <f>IF(R1455&gt;0,RANK(R1455,(N1455:P1455,Q1455:AE1455)),0)</f>
        <v>5</v>
      </c>
      <c r="BC1455" s="3">
        <f>IF(S1455&gt;0,RANK(S1455,(N1455:P1455,Q1455:AE1455)),0)</f>
        <v>0</v>
      </c>
      <c r="BD1455" s="3">
        <f>IF(T1455&gt;0,RANK(T1455,(N1455:P1455,Q1455:AE1455)),0)</f>
        <v>8</v>
      </c>
      <c r="BE1455" s="2">
        <f t="shared" si="618"/>
        <v>5.0062578222778474E-3</v>
      </c>
      <c r="BF1455" s="2">
        <f t="shared" si="619"/>
        <v>2.6956772889188407E-3</v>
      </c>
      <c r="BG1455" s="2">
        <f t="shared" si="620"/>
        <v>0</v>
      </c>
      <c r="BH1455" s="2">
        <f t="shared" si="621"/>
        <v>3.850967555598344E-4</v>
      </c>
      <c r="BJ1455" t="s">
        <v>2390</v>
      </c>
      <c r="BK1455" t="s">
        <v>2673</v>
      </c>
      <c r="BL1455">
        <v>1</v>
      </c>
      <c r="BN1455">
        <v>0</v>
      </c>
      <c r="BO1455" s="60">
        <v>27</v>
      </c>
      <c r="BP1455" s="62">
        <v>161</v>
      </c>
      <c r="BQ1455" s="66">
        <f t="shared" si="622"/>
        <v>27161</v>
      </c>
      <c r="BR1455" s="66">
        <f t="shared" si="623"/>
        <v>27161</v>
      </c>
      <c r="BS1455" s="3" t="s">
        <v>3083</v>
      </c>
    </row>
    <row r="1456" spans="1:71" ht="14" hidden="1" customHeight="1" outlineLevel="1" x14ac:dyDescent="0.2">
      <c r="A1456" t="s">
        <v>674</v>
      </c>
      <c r="B1456" t="s">
        <v>2673</v>
      </c>
      <c r="C1456" s="1">
        <f t="shared" si="613"/>
        <v>169536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>IF(P1456&gt;0,RANK(P1456,(N1456:P1456,Q1456:AE1456)),0)</f>
        <v>3</v>
      </c>
      <c r="G1456" s="1">
        <f t="shared" si="611"/>
        <v>15053</v>
      </c>
      <c r="H1456" s="2">
        <f t="shared" si="612"/>
        <v>8.8789401661004158E-2</v>
      </c>
      <c r="I1456" s="2"/>
      <c r="J1456" s="2">
        <f t="shared" si="614"/>
        <v>0.53277180067950169</v>
      </c>
      <c r="K1456" s="2">
        <f t="shared" si="615"/>
        <v>0.44398239901849756</v>
      </c>
      <c r="L1456" s="2">
        <f t="shared" si="616"/>
        <v>6.6888448471121176E-3</v>
      </c>
      <c r="M1456" s="2">
        <f t="shared" si="617"/>
        <v>1.6556955454888625E-2</v>
      </c>
      <c r="N1456" s="38">
        <v>90324</v>
      </c>
      <c r="O1456" s="38">
        <v>75271</v>
      </c>
      <c r="P1456" s="38">
        <v>1134</v>
      </c>
      <c r="Q1456" s="38">
        <v>894</v>
      </c>
      <c r="R1456" s="38">
        <v>753</v>
      </c>
      <c r="S1456" s="38"/>
      <c r="T1456" s="38">
        <v>78</v>
      </c>
      <c r="U1456" s="38">
        <v>112</v>
      </c>
      <c r="V1456" s="38">
        <v>12</v>
      </c>
      <c r="W1456" s="38">
        <v>793</v>
      </c>
      <c r="X1456" s="38"/>
      <c r="Y1456" s="38"/>
      <c r="Z1456" s="38">
        <v>165</v>
      </c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  <c r="BA1456" s="3">
        <f>IF(Q1456&gt;0,RANK(Q1456,(N1456:P1456,Q1456:AE1456)),0)</f>
        <v>4</v>
      </c>
      <c r="BB1456" s="3">
        <f>IF(R1456&gt;0,RANK(R1456,(N1456:P1456,Q1456:AE1456)),0)</f>
        <v>6</v>
      </c>
      <c r="BC1456" s="3">
        <f>IF(S1456&gt;0,RANK(S1456,(N1456:P1456,Q1456:AE1456)),0)</f>
        <v>0</v>
      </c>
      <c r="BD1456" s="3">
        <f>IF(T1456&gt;0,RANK(T1456,(N1456:P1456,Q1456:AE1456)),0)</f>
        <v>9</v>
      </c>
      <c r="BE1456" s="2">
        <f t="shared" si="618"/>
        <v>5.2732163080407698E-3</v>
      </c>
      <c r="BF1456" s="2">
        <f t="shared" si="619"/>
        <v>4.4415345413363529E-3</v>
      </c>
      <c r="BG1456" s="2">
        <f t="shared" si="620"/>
        <v>0</v>
      </c>
      <c r="BH1456" s="2">
        <f t="shared" si="621"/>
        <v>4.6007927519818798E-4</v>
      </c>
      <c r="BJ1456" t="s">
        <v>674</v>
      </c>
      <c r="BK1456" t="s">
        <v>2673</v>
      </c>
      <c r="BN1456">
        <v>0</v>
      </c>
      <c r="BO1456" s="60">
        <v>27</v>
      </c>
      <c r="BP1456" s="62">
        <v>163</v>
      </c>
      <c r="BQ1456" s="66">
        <f t="shared" si="622"/>
        <v>27163</v>
      </c>
      <c r="BR1456" s="66">
        <f t="shared" si="623"/>
        <v>27163</v>
      </c>
      <c r="BS1456" s="3" t="s">
        <v>3083</v>
      </c>
    </row>
    <row r="1457" spans="1:104" ht="14" hidden="1" customHeight="1" outlineLevel="1" x14ac:dyDescent="0.2">
      <c r="A1457" t="s">
        <v>2368</v>
      </c>
      <c r="B1457" t="s">
        <v>2673</v>
      </c>
      <c r="C1457" s="1">
        <f t="shared" si="613"/>
        <v>4933</v>
      </c>
      <c r="D1457" s="3">
        <f>IF(N1457&gt;0, RANK(N1457,(N1457:P1457,Q1457:AE1457)),0)</f>
        <v>2</v>
      </c>
      <c r="E1457" s="3">
        <f>IF(O1457&gt;0,RANK(O1457,(N1457:P1457,Q1457:AE1457)),0)</f>
        <v>1</v>
      </c>
      <c r="F1457" s="3">
        <f>IF(P1457&gt;0,RANK(P1457,(N1457:P1457,Q1457:AE1457)),0)</f>
        <v>3</v>
      </c>
      <c r="G1457" s="1">
        <f t="shared" si="611"/>
        <v>1364</v>
      </c>
      <c r="H1457" s="2">
        <f t="shared" si="612"/>
        <v>0.2765051692681938</v>
      </c>
      <c r="I1457" s="2"/>
      <c r="J1457" s="2">
        <f t="shared" si="614"/>
        <v>0.34928035678086355</v>
      </c>
      <c r="K1457" s="2">
        <f t="shared" si="615"/>
        <v>0.62578552604905735</v>
      </c>
      <c r="L1457" s="2">
        <f t="shared" si="616"/>
        <v>1.1554834786134198E-2</v>
      </c>
      <c r="M1457" s="2">
        <f t="shared" si="617"/>
        <v>1.3379282383944898E-2</v>
      </c>
      <c r="N1457" s="38">
        <v>1723</v>
      </c>
      <c r="O1457" s="38">
        <v>3087</v>
      </c>
      <c r="P1457" s="38">
        <v>57</v>
      </c>
      <c r="Q1457" s="38">
        <v>21</v>
      </c>
      <c r="R1457" s="38">
        <v>13</v>
      </c>
      <c r="S1457" s="38"/>
      <c r="T1457" s="38">
        <v>2</v>
      </c>
      <c r="U1457" s="38">
        <v>0</v>
      </c>
      <c r="V1457" s="38">
        <v>0</v>
      </c>
      <c r="W1457" s="38">
        <v>23</v>
      </c>
      <c r="X1457" s="38"/>
      <c r="Y1457" s="38"/>
      <c r="Z1457" s="38">
        <v>7</v>
      </c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  <c r="BA1457" s="3">
        <f>IF(Q1457&gt;0,RANK(Q1457,(N1457:P1457,Q1457:AE1457)),0)</f>
        <v>5</v>
      </c>
      <c r="BB1457" s="3">
        <f>IF(R1457&gt;0,RANK(R1457,(N1457:P1457,Q1457:AE1457)),0)</f>
        <v>6</v>
      </c>
      <c r="BC1457" s="3">
        <f>IF(S1457&gt;0,RANK(S1457,(N1457:P1457,Q1457:AE1457)),0)</f>
        <v>0</v>
      </c>
      <c r="BD1457" s="3">
        <f>IF(T1457&gt;0,RANK(T1457,(N1457:P1457,Q1457:AE1457)),0)</f>
        <v>8</v>
      </c>
      <c r="BE1457" s="2">
        <f t="shared" si="618"/>
        <v>4.2570443948915463E-3</v>
      </c>
      <c r="BF1457" s="2">
        <f t="shared" si="619"/>
        <v>2.6353131968376241E-3</v>
      </c>
      <c r="BG1457" s="2">
        <f t="shared" si="620"/>
        <v>0</v>
      </c>
      <c r="BH1457" s="2">
        <f t="shared" si="621"/>
        <v>4.0543279951348065E-4</v>
      </c>
      <c r="BJ1457" t="s">
        <v>2368</v>
      </c>
      <c r="BK1457" t="s">
        <v>2673</v>
      </c>
      <c r="BL1457">
        <v>1</v>
      </c>
      <c r="BN1457">
        <v>0</v>
      </c>
      <c r="BO1457" s="60">
        <v>27</v>
      </c>
      <c r="BP1457" s="62">
        <v>165</v>
      </c>
      <c r="BQ1457" s="66">
        <f t="shared" si="622"/>
        <v>27165</v>
      </c>
      <c r="BR1457" s="66">
        <f t="shared" si="623"/>
        <v>27165</v>
      </c>
      <c r="BS1457" s="3" t="s">
        <v>3083</v>
      </c>
    </row>
    <row r="1458" spans="1:104" ht="14" hidden="1" customHeight="1" outlineLevel="1" x14ac:dyDescent="0.2">
      <c r="A1458" t="s">
        <v>2279</v>
      </c>
      <c r="B1458" t="s">
        <v>2673</v>
      </c>
      <c r="C1458" s="1">
        <f t="shared" si="613"/>
        <v>3353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>IF(P1458&gt;0,RANK(P1458,(N1458:P1458,Q1458:AE1458)),0)</f>
        <v>3</v>
      </c>
      <c r="G1458" s="1">
        <f t="shared" si="611"/>
        <v>1304</v>
      </c>
      <c r="H1458" s="2">
        <f t="shared" si="612"/>
        <v>0.388905457798986</v>
      </c>
      <c r="I1458" s="2"/>
      <c r="J1458" s="2">
        <f t="shared" si="614"/>
        <v>0.29406501640322097</v>
      </c>
      <c r="K1458" s="2">
        <f t="shared" si="615"/>
        <v>0.68297047420220702</v>
      </c>
      <c r="L1458" s="2">
        <f t="shared" si="616"/>
        <v>1.1333134506412169E-2</v>
      </c>
      <c r="M1458" s="2">
        <f t="shared" si="617"/>
        <v>1.1631374888159783E-2</v>
      </c>
      <c r="N1458" s="38">
        <v>986</v>
      </c>
      <c r="O1458" s="38">
        <v>2290</v>
      </c>
      <c r="P1458" s="38">
        <v>38</v>
      </c>
      <c r="Q1458" s="38">
        <v>15</v>
      </c>
      <c r="R1458" s="38">
        <v>2</v>
      </c>
      <c r="S1458" s="38"/>
      <c r="T1458" s="38">
        <v>3</v>
      </c>
      <c r="U1458" s="38">
        <v>1</v>
      </c>
      <c r="V1458" s="38">
        <v>0</v>
      </c>
      <c r="W1458" s="38">
        <v>10</v>
      </c>
      <c r="X1458" s="38"/>
      <c r="Y1458" s="38"/>
      <c r="Z1458" s="38">
        <v>8</v>
      </c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  <c r="BA1458" s="3">
        <f>IF(Q1458&gt;0,RANK(Q1458,(N1458:P1458,Q1458:AE1458)),0)</f>
        <v>4</v>
      </c>
      <c r="BB1458" s="3">
        <f>IF(R1458&gt;0,RANK(R1458,(N1458:P1458,Q1458:AE1458)),0)</f>
        <v>8</v>
      </c>
      <c r="BC1458" s="3">
        <f>IF(S1458&gt;0,RANK(S1458,(N1458:P1458,Q1458:AE1458)),0)</f>
        <v>0</v>
      </c>
      <c r="BD1458" s="3">
        <f>IF(T1458&gt;0,RANK(T1458,(N1458:P1458,Q1458:AE1458)),0)</f>
        <v>7</v>
      </c>
      <c r="BE1458" s="2">
        <f t="shared" si="618"/>
        <v>4.4736057262153295E-3</v>
      </c>
      <c r="BF1458" s="2">
        <f t="shared" si="619"/>
        <v>5.9648076349537731E-4</v>
      </c>
      <c r="BG1458" s="2">
        <f t="shared" si="620"/>
        <v>0</v>
      </c>
      <c r="BH1458" s="2">
        <f t="shared" si="621"/>
        <v>8.9472114524306596E-4</v>
      </c>
      <c r="BJ1458" t="s">
        <v>2279</v>
      </c>
      <c r="BK1458" t="s">
        <v>2673</v>
      </c>
      <c r="BL1458">
        <v>7</v>
      </c>
      <c r="BN1458">
        <v>0</v>
      </c>
      <c r="BO1458" s="60">
        <v>27</v>
      </c>
      <c r="BP1458" s="62">
        <v>167</v>
      </c>
      <c r="BQ1458" s="66">
        <f t="shared" si="622"/>
        <v>27167</v>
      </c>
      <c r="BR1458" s="66">
        <f t="shared" si="623"/>
        <v>27167</v>
      </c>
      <c r="BS1458" s="3" t="s">
        <v>3083</v>
      </c>
    </row>
    <row r="1459" spans="1:104" ht="14" hidden="1" customHeight="1" outlineLevel="1" x14ac:dyDescent="0.2">
      <c r="A1459" t="s">
        <v>426</v>
      </c>
      <c r="B1459" t="s">
        <v>2673</v>
      </c>
      <c r="C1459" s="1">
        <f t="shared" si="613"/>
        <v>27797</v>
      </c>
      <c r="D1459" s="3">
        <f>IF(N1459&gt;0, RANK(N1459,(N1459:P1459,Q1459:AE1459)),0)</f>
        <v>2</v>
      </c>
      <c r="E1459" s="3">
        <f>IF(O1459&gt;0,RANK(O1459,(N1459:P1459,Q1459:AE1459)),0)</f>
        <v>1</v>
      </c>
      <c r="F1459" s="3">
        <f>IF(P1459&gt;0,RANK(P1459,(N1459:P1459,Q1459:AE1459)),0)</f>
        <v>3</v>
      </c>
      <c r="G1459" s="1">
        <f t="shared" si="611"/>
        <v>1359</v>
      </c>
      <c r="H1459" s="2">
        <f t="shared" si="612"/>
        <v>4.8890168003741408E-2</v>
      </c>
      <c r="I1459" s="2"/>
      <c r="J1459" s="2">
        <f t="shared" si="614"/>
        <v>0.46512213548224629</v>
      </c>
      <c r="K1459" s="2">
        <f t="shared" si="615"/>
        <v>0.5140123034859877</v>
      </c>
      <c r="L1459" s="2">
        <f t="shared" si="616"/>
        <v>8.8498758858869663E-3</v>
      </c>
      <c r="M1459" s="2">
        <f t="shared" si="617"/>
        <v>1.2015685145878989E-2</v>
      </c>
      <c r="N1459" s="38">
        <v>12929</v>
      </c>
      <c r="O1459" s="38">
        <v>14288</v>
      </c>
      <c r="P1459" s="38">
        <v>246</v>
      </c>
      <c r="Q1459" s="38">
        <v>93</v>
      </c>
      <c r="R1459" s="38">
        <v>95</v>
      </c>
      <c r="S1459" s="38"/>
      <c r="T1459" s="38">
        <v>26</v>
      </c>
      <c r="U1459" s="38">
        <v>13</v>
      </c>
      <c r="V1459" s="38">
        <v>0</v>
      </c>
      <c r="W1459" s="38">
        <v>76</v>
      </c>
      <c r="X1459" s="38"/>
      <c r="Y1459" s="38"/>
      <c r="Z1459" s="38">
        <v>31</v>
      </c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  <c r="BA1459" s="3">
        <f>IF(Q1459&gt;0,RANK(Q1459,(N1459:P1459,Q1459:AE1459)),0)</f>
        <v>5</v>
      </c>
      <c r="BB1459" s="3">
        <f>IF(R1459&gt;0,RANK(R1459,(N1459:P1459,Q1459:AE1459)),0)</f>
        <v>4</v>
      </c>
      <c r="BC1459" s="3">
        <f>IF(S1459&gt;0,RANK(S1459,(N1459:P1459,Q1459:AE1459)),0)</f>
        <v>0</v>
      </c>
      <c r="BD1459" s="3">
        <f>IF(T1459&gt;0,RANK(T1459,(N1459:P1459,Q1459:AE1459)),0)</f>
        <v>8</v>
      </c>
      <c r="BE1459" s="2">
        <f t="shared" si="618"/>
        <v>3.3456847861279993E-3</v>
      </c>
      <c r="BF1459" s="2">
        <f t="shared" si="619"/>
        <v>3.4176349965823649E-3</v>
      </c>
      <c r="BG1459" s="2">
        <f t="shared" si="620"/>
        <v>0</v>
      </c>
      <c r="BH1459" s="2">
        <f t="shared" si="621"/>
        <v>9.353527359067525E-4</v>
      </c>
      <c r="BJ1459" t="s">
        <v>426</v>
      </c>
      <c r="BK1459" t="s">
        <v>2673</v>
      </c>
      <c r="BL1459">
        <v>1</v>
      </c>
      <c r="BN1459">
        <v>0</v>
      </c>
      <c r="BO1459" s="60">
        <v>27</v>
      </c>
      <c r="BP1459" s="62">
        <v>169</v>
      </c>
      <c r="BQ1459" s="66">
        <f t="shared" si="622"/>
        <v>27169</v>
      </c>
      <c r="BR1459" s="66">
        <f t="shared" si="623"/>
        <v>27169</v>
      </c>
      <c r="BS1459" s="3" t="s">
        <v>3083</v>
      </c>
    </row>
    <row r="1460" spans="1:104" ht="14" hidden="1" customHeight="1" outlineLevel="1" x14ac:dyDescent="0.2">
      <c r="A1460" t="s">
        <v>336</v>
      </c>
      <c r="B1460" t="s">
        <v>2673</v>
      </c>
      <c r="C1460" s="1">
        <f t="shared" si="613"/>
        <v>90041</v>
      </c>
      <c r="D1460" s="3">
        <f>IF(N1460&gt;0, RANK(N1460,(N1460:P1460,Q1460:AE1460)),0)</f>
        <v>2</v>
      </c>
      <c r="E1460" s="3">
        <f>IF(O1460&gt;0,RANK(O1460,(N1460:P1460,Q1460:AE1460)),0)</f>
        <v>1</v>
      </c>
      <c r="F1460" s="3">
        <f>IF(P1460&gt;0,RANK(P1460,(N1460:P1460,Q1460:AE1460)),0)</f>
        <v>3</v>
      </c>
      <c r="G1460" s="1">
        <f t="shared" si="611"/>
        <v>26328</v>
      </c>
      <c r="H1460" s="2">
        <f t="shared" si="612"/>
        <v>0.29240012883019956</v>
      </c>
      <c r="I1460" s="2"/>
      <c r="J1460" s="2">
        <f t="shared" si="614"/>
        <v>0.34298819426705612</v>
      </c>
      <c r="K1460" s="2">
        <f t="shared" si="615"/>
        <v>0.63538832309725568</v>
      </c>
      <c r="L1460" s="2">
        <f t="shared" si="616"/>
        <v>8.5294476960495781E-3</v>
      </c>
      <c r="M1460" s="2">
        <f t="shared" si="617"/>
        <v>1.3094034939638673E-2</v>
      </c>
      <c r="N1460" s="38">
        <v>30883</v>
      </c>
      <c r="O1460" s="38">
        <v>57211</v>
      </c>
      <c r="P1460" s="38">
        <v>768</v>
      </c>
      <c r="Q1460" s="38">
        <v>474</v>
      </c>
      <c r="R1460" s="38">
        <v>224</v>
      </c>
      <c r="S1460" s="38"/>
      <c r="T1460" s="38">
        <v>27</v>
      </c>
      <c r="U1460" s="38">
        <v>28</v>
      </c>
      <c r="V1460" s="38">
        <v>5</v>
      </c>
      <c r="W1460" s="38">
        <v>341</v>
      </c>
      <c r="X1460" s="38"/>
      <c r="Y1460" s="38"/>
      <c r="Z1460" s="38">
        <v>80</v>
      </c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  <c r="BA1460" s="3">
        <f>IF(Q1460&gt;0,RANK(Q1460,(N1460:P1460,Q1460:AE1460)),0)</f>
        <v>4</v>
      </c>
      <c r="BB1460" s="3">
        <f>IF(R1460&gt;0,RANK(R1460,(N1460:P1460,Q1460:AE1460)),0)</f>
        <v>6</v>
      </c>
      <c r="BC1460" s="3">
        <f>IF(S1460&gt;0,RANK(S1460,(N1460:P1460,Q1460:AE1460)),0)</f>
        <v>0</v>
      </c>
      <c r="BD1460" s="3">
        <f>IF(T1460&gt;0,RANK(T1460,(N1460:P1460,Q1460:AE1460)),0)</f>
        <v>9</v>
      </c>
      <c r="BE1460" s="2">
        <f t="shared" si="618"/>
        <v>5.2642684999055986E-3</v>
      </c>
      <c r="BF1460" s="2">
        <f t="shared" si="619"/>
        <v>2.48775557801446E-3</v>
      </c>
      <c r="BG1460" s="2">
        <f t="shared" si="620"/>
        <v>0</v>
      </c>
      <c r="BH1460" s="2">
        <f t="shared" si="621"/>
        <v>2.9986339556424297E-4</v>
      </c>
      <c r="BJ1460" t="s">
        <v>336</v>
      </c>
      <c r="BK1460" t="s">
        <v>2673</v>
      </c>
      <c r="BL1460">
        <v>6</v>
      </c>
      <c r="BN1460">
        <v>0</v>
      </c>
      <c r="BO1460" s="60">
        <v>27</v>
      </c>
      <c r="BP1460" s="62">
        <v>171</v>
      </c>
      <c r="BQ1460" s="66">
        <f t="shared" si="622"/>
        <v>27171</v>
      </c>
      <c r="BR1460" s="66">
        <f t="shared" si="623"/>
        <v>27171</v>
      </c>
      <c r="BS1460" s="3" t="s">
        <v>3083</v>
      </c>
    </row>
    <row r="1461" spans="1:104" ht="14" hidden="1" customHeight="1" outlineLevel="1" x14ac:dyDescent="0.2">
      <c r="A1461" t="s">
        <v>2208</v>
      </c>
      <c r="B1461" t="s">
        <v>2673</v>
      </c>
      <c r="C1461" s="1">
        <f t="shared" si="613"/>
        <v>5410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>IF(P1461&gt;0,RANK(P1461,(N1461:P1461,Q1461:AE1461)),0)</f>
        <v>3</v>
      </c>
      <c r="G1461" s="1">
        <f t="shared" si="611"/>
        <v>2190</v>
      </c>
      <c r="H1461" s="2">
        <f t="shared" si="612"/>
        <v>0.40480591497227358</v>
      </c>
      <c r="I1461" s="2"/>
      <c r="J1461" s="2">
        <f t="shared" si="614"/>
        <v>0.28613678373382623</v>
      </c>
      <c r="K1461" s="2">
        <f t="shared" si="615"/>
        <v>0.69094269870609981</v>
      </c>
      <c r="L1461" s="2">
        <f t="shared" si="616"/>
        <v>1.1645101663585952E-2</v>
      </c>
      <c r="M1461" s="2">
        <f t="shared" si="617"/>
        <v>1.1275415896488009E-2</v>
      </c>
      <c r="N1461" s="38">
        <v>1548</v>
      </c>
      <c r="O1461" s="38">
        <v>3738</v>
      </c>
      <c r="P1461" s="38">
        <v>63</v>
      </c>
      <c r="Q1461" s="38">
        <v>24</v>
      </c>
      <c r="R1461" s="38">
        <v>9</v>
      </c>
      <c r="S1461" s="38"/>
      <c r="T1461" s="38">
        <v>0</v>
      </c>
      <c r="U1461" s="38">
        <v>3</v>
      </c>
      <c r="V1461" s="38">
        <v>0</v>
      </c>
      <c r="W1461" s="38">
        <v>19</v>
      </c>
      <c r="X1461" s="38"/>
      <c r="Y1461" s="38"/>
      <c r="Z1461" s="38">
        <v>6</v>
      </c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  <c r="BA1461" s="3">
        <f>IF(Q1461&gt;0,RANK(Q1461,(N1461:P1461,Q1461:AE1461)),0)</f>
        <v>4</v>
      </c>
      <c r="BB1461" s="3">
        <f>IF(R1461&gt;0,RANK(R1461,(N1461:P1461,Q1461:AE1461)),0)</f>
        <v>6</v>
      </c>
      <c r="BC1461" s="3">
        <f>IF(S1461&gt;0,RANK(S1461,(N1461:P1461,Q1461:AE1461)),0)</f>
        <v>0</v>
      </c>
      <c r="BD1461" s="3">
        <f>IF(T1461&gt;0,RANK(T1461,(N1461:P1461,Q1461:AE1461)),0)</f>
        <v>0</v>
      </c>
      <c r="BE1461" s="2">
        <f t="shared" si="618"/>
        <v>4.4362292051756003E-3</v>
      </c>
      <c r="BF1461" s="2">
        <f t="shared" si="619"/>
        <v>1.6635859519408503E-3</v>
      </c>
      <c r="BG1461" s="2">
        <f t="shared" si="620"/>
        <v>0</v>
      </c>
      <c r="BH1461" s="2">
        <f t="shared" si="621"/>
        <v>0</v>
      </c>
      <c r="BJ1461" t="s">
        <v>2208</v>
      </c>
      <c r="BK1461" t="s">
        <v>2673</v>
      </c>
      <c r="BL1461">
        <v>7</v>
      </c>
      <c r="BN1461">
        <v>0</v>
      </c>
      <c r="BO1461" s="60">
        <v>27</v>
      </c>
      <c r="BP1461" s="62">
        <v>173</v>
      </c>
      <c r="BQ1461" s="66">
        <f t="shared" si="622"/>
        <v>27173</v>
      </c>
      <c r="BR1461" s="66">
        <f t="shared" si="623"/>
        <v>27173</v>
      </c>
      <c r="BS1461" s="3" t="s">
        <v>3083</v>
      </c>
    </row>
    <row r="1462" spans="1:104" ht="14" customHeight="1" collapsed="1" x14ac:dyDescent="0.2">
      <c r="A1462" t="s">
        <v>2672</v>
      </c>
      <c r="B1462" t="s">
        <v>534</v>
      </c>
      <c r="C1462" s="1">
        <f t="shared" si="613"/>
        <v>3253920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>IF(P1462&gt;0,RANK(P1462,(N1462:P1462,Q1462:AE1462)),0)</f>
        <v>3</v>
      </c>
      <c r="G1462" s="1">
        <f t="shared" si="611"/>
        <v>137947</v>
      </c>
      <c r="H1462" s="2">
        <f t="shared" si="612"/>
        <v>4.2394096966120863E-2</v>
      </c>
      <c r="I1462" s="2"/>
      <c r="J1462" s="2">
        <f t="shared" si="614"/>
        <v>0.50922548802674927</v>
      </c>
      <c r="K1462" s="2">
        <f t="shared" si="615"/>
        <v>0.46683139106062843</v>
      </c>
      <c r="L1462" s="2">
        <f t="shared" si="616"/>
        <v>7.3760264542459559E-3</v>
      </c>
      <c r="M1462" s="2">
        <f t="shared" si="617"/>
        <v>1.6567094458376341E-2</v>
      </c>
      <c r="N1462" s="38">
        <v>1656979</v>
      </c>
      <c r="O1462" s="38">
        <v>1519032</v>
      </c>
      <c r="P1462" s="38">
        <v>24001</v>
      </c>
      <c r="Q1462" s="38">
        <v>15155</v>
      </c>
      <c r="R1462" s="38">
        <v>16275</v>
      </c>
      <c r="S1462" s="38"/>
      <c r="T1462" s="38">
        <v>2996</v>
      </c>
      <c r="U1462" s="38">
        <v>3136</v>
      </c>
      <c r="V1462" s="38">
        <v>457</v>
      </c>
      <c r="W1462" s="38">
        <v>13004</v>
      </c>
      <c r="X1462" s="38"/>
      <c r="Y1462" s="38"/>
      <c r="Z1462" s="38">
        <v>2885</v>
      </c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  <c r="BA1462" s="3">
        <f>IF(Q1462&gt;0,RANK(Q1462,(N1462:P1462,Q1462:AE1462)),0)</f>
        <v>5</v>
      </c>
      <c r="BB1462" s="3">
        <f>IF(R1462&gt;0,RANK(R1462,(N1462:P1462,Q1462:AE1462)),0)</f>
        <v>4</v>
      </c>
      <c r="BC1462" s="3">
        <f>IF(S1462&gt;0,RANK(S1462,(N1462:P1462,Q1462:AE1462)),0)</f>
        <v>0</v>
      </c>
      <c r="BD1462" s="3">
        <f>IF(T1462&gt;0,RANK(T1462,(N1462:P1462,Q1462:AE1462)),0)</f>
        <v>8</v>
      </c>
      <c r="BE1462" s="2">
        <f t="shared" si="618"/>
        <v>4.657459310616118E-3</v>
      </c>
      <c r="BF1462" s="2">
        <f t="shared" si="619"/>
        <v>5.0016595368048387E-3</v>
      </c>
      <c r="BG1462" s="2">
        <f t="shared" si="620"/>
        <v>0</v>
      </c>
      <c r="BH1462" s="2">
        <f t="shared" si="621"/>
        <v>9.2073560505482623E-4</v>
      </c>
      <c r="BJ1462" t="s">
        <v>2672</v>
      </c>
      <c r="BK1462" t="s">
        <v>534</v>
      </c>
      <c r="BN1462">
        <v>0</v>
      </c>
      <c r="BO1462" s="60">
        <v>27</v>
      </c>
      <c r="BP1462" s="62"/>
      <c r="BQ1462" s="60">
        <v>27</v>
      </c>
      <c r="BR1462" s="60">
        <f t="shared" si="623"/>
        <v>27</v>
      </c>
      <c r="BS1462" s="3" t="s">
        <v>693</v>
      </c>
      <c r="CF1462" s="38">
        <f>SUM(CF1375:CF1461)</f>
        <v>0</v>
      </c>
      <c r="CM1462" s="38"/>
      <c r="CN1462" s="38"/>
    </row>
    <row r="1463" spans="1:104" ht="14" customHeight="1" x14ac:dyDescent="0.2">
      <c r="C1463" s="1"/>
      <c r="E1463" s="3"/>
      <c r="F1463" s="3"/>
      <c r="I1463" s="2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  <c r="BA1463" s="3"/>
      <c r="BB1463" s="3"/>
      <c r="BC1463" s="3"/>
      <c r="BD1463" s="3"/>
      <c r="BO1463" s="60"/>
      <c r="BP1463" s="62"/>
      <c r="BQ1463" s="66"/>
      <c r="BR1463" s="66"/>
    </row>
    <row r="1464" spans="1:104" ht="14" hidden="1" customHeight="1" outlineLevel="1" x14ac:dyDescent="0.2">
      <c r="A1464" t="s">
        <v>1006</v>
      </c>
      <c r="B1464" t="s">
        <v>1092</v>
      </c>
      <c r="C1464" s="1">
        <f t="shared" ref="C1464:C1495" si="624">SUM(N1464:AY1464)</f>
        <v>11928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>IF(P1464&gt;0,RANK(P1464,(N1464:P1464,Q1464:AE1464)),0)</f>
        <v>3</v>
      </c>
      <c r="G1464" s="1">
        <f t="shared" si="611"/>
        <v>1662</v>
      </c>
      <c r="H1464" s="2">
        <f t="shared" si="612"/>
        <v>0.13933601609657947</v>
      </c>
      <c r="I1464" s="2"/>
      <c r="J1464" s="2">
        <f t="shared" ref="J1464:J1495" si="625">IF($C1464=0,"-",N1464/$C1464)</f>
        <v>0.56530851777330648</v>
      </c>
      <c r="K1464" s="2">
        <f t="shared" ref="K1464:K1495" si="626">IF($C1464=0,"-",O1464/$C1464)</f>
        <v>0.42597250167672701</v>
      </c>
      <c r="L1464" s="2">
        <f t="shared" ref="L1464:L1495" si="627">IF($C1464=0,"-",P1464/$C1464)</f>
        <v>3.1019450033534538E-3</v>
      </c>
      <c r="M1464" s="2">
        <f t="shared" ref="M1464:M1495" si="628">IF(C1464=0,"-",(1-J1464-K1464-L1464))</f>
        <v>5.6170355466130502E-3</v>
      </c>
      <c r="N1464" s="38">
        <v>6743</v>
      </c>
      <c r="O1464" s="38">
        <v>5081</v>
      </c>
      <c r="P1464" s="38">
        <v>37</v>
      </c>
      <c r="Q1464" s="38">
        <v>18</v>
      </c>
      <c r="R1464" s="38">
        <v>14</v>
      </c>
      <c r="S1464" s="38">
        <v>13</v>
      </c>
      <c r="T1464" s="38">
        <v>6</v>
      </c>
      <c r="U1464" s="38"/>
      <c r="V1464" s="38"/>
      <c r="W1464" s="38">
        <f>IF(Copyright!B$11=1,IF(CF1464&gt;0,CF1464-U1464-SUM(AA1464:AY1464),SUM(CN1464:CR1464)),SUM(CN1464:CR1464))</f>
        <v>0</v>
      </c>
      <c r="X1464" s="38">
        <v>12</v>
      </c>
      <c r="Y1464" s="38"/>
      <c r="Z1464" s="38">
        <v>4</v>
      </c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  <c r="BA1464" s="3">
        <f>IF(Q1464&gt;0,RANK(Q1464,(N1464:P1464,Q1464:AE1464)),0)</f>
        <v>4</v>
      </c>
      <c r="BB1464" s="3">
        <f>IF(R1464&gt;0,RANK(R1464,(N1464:P1464,Q1464:AE1464)),0)</f>
        <v>5</v>
      </c>
      <c r="BC1464" s="3">
        <f>IF(S1464&gt;0,RANK(S1464,(N1464:P1464,Q1464:AE1464)),0)</f>
        <v>6</v>
      </c>
      <c r="BD1464" s="3">
        <f>IF(T1464&gt;0,RANK(T1464,(N1464:P1464,Q1464:AE1464)),0)</f>
        <v>8</v>
      </c>
      <c r="BE1464" s="2">
        <f t="shared" ref="BE1464:BE1495" si="629">IF($C1464=0,"-",Q1464/$C1464)</f>
        <v>1.5090543259557343E-3</v>
      </c>
      <c r="BF1464" s="2">
        <f t="shared" ref="BF1464:BF1495" si="630">IF($C1464=0,"-",R1464/$C1464)</f>
        <v>1.1737089201877935E-3</v>
      </c>
      <c r="BG1464" s="2">
        <f t="shared" ref="BG1464:BG1495" si="631">IF($C1464=0,"-",S1464/$C1464)</f>
        <v>1.0898725687458082E-3</v>
      </c>
      <c r="BH1464" s="2">
        <f t="shared" ref="BH1464:BH1495" si="632">IF($C1464=0,"-",T1464/$C1464)</f>
        <v>5.0301810865191151E-4</v>
      </c>
      <c r="BJ1464" t="s">
        <v>1006</v>
      </c>
      <c r="BK1464" t="s">
        <v>1092</v>
      </c>
      <c r="BL1464">
        <v>2</v>
      </c>
      <c r="BN1464">
        <v>0</v>
      </c>
      <c r="BO1464" s="60">
        <v>28</v>
      </c>
      <c r="BP1464" s="62">
        <v>1</v>
      </c>
      <c r="BQ1464" s="66">
        <f t="shared" ref="BQ1464:BQ1495" si="633">1000*BO1464+BP1464</f>
        <v>28001</v>
      </c>
      <c r="BR1464" s="66">
        <f t="shared" si="623"/>
        <v>28001</v>
      </c>
      <c r="BS1464" s="3" t="s">
        <v>3083</v>
      </c>
      <c r="CD1464" s="38">
        <f t="shared" ref="CD1464:CD1527" si="634">C1464-CE1464</f>
        <v>11928</v>
      </c>
    </row>
    <row r="1465" spans="1:104" ht="14" hidden="1" customHeight="1" outlineLevel="1" x14ac:dyDescent="0.2">
      <c r="A1465" t="s">
        <v>794</v>
      </c>
      <c r="B1465" t="s">
        <v>1092</v>
      </c>
      <c r="C1465" s="1">
        <f t="shared" si="624"/>
        <v>15112</v>
      </c>
      <c r="D1465" s="3">
        <f>IF(N1465&gt;0, RANK(N1465,(N1465:P1465,Q1465:AE1465)),0)</f>
        <v>2</v>
      </c>
      <c r="E1465" s="3">
        <f>IF(O1465&gt;0,RANK(O1465,(N1465:P1465,Q1465:AE1465)),0)</f>
        <v>1</v>
      </c>
      <c r="F1465" s="3">
        <f>IF(P1465&gt;0,RANK(P1465,(N1465:P1465,Q1465:AE1465)),0)</f>
        <v>3</v>
      </c>
      <c r="G1465" s="1">
        <f t="shared" si="611"/>
        <v>10329</v>
      </c>
      <c r="H1465" s="2">
        <f t="shared" si="612"/>
        <v>0.68349655902593964</v>
      </c>
      <c r="I1465" s="2"/>
      <c r="J1465" s="2">
        <f t="shared" si="625"/>
        <v>0.1540497617787189</v>
      </c>
      <c r="K1465" s="2">
        <f t="shared" si="626"/>
        <v>0.83754632080465852</v>
      </c>
      <c r="L1465" s="2">
        <f t="shared" si="627"/>
        <v>3.8380095288512439E-3</v>
      </c>
      <c r="M1465" s="2">
        <f t="shared" si="628"/>
        <v>4.5659078877713644E-3</v>
      </c>
      <c r="N1465" s="38">
        <v>2328</v>
      </c>
      <c r="O1465" s="38">
        <v>12657</v>
      </c>
      <c r="P1465" s="38">
        <v>58</v>
      </c>
      <c r="Q1465" s="38">
        <v>26</v>
      </c>
      <c r="R1465" s="38">
        <v>12</v>
      </c>
      <c r="S1465" s="38">
        <v>11</v>
      </c>
      <c r="T1465" s="38">
        <v>3</v>
      </c>
      <c r="U1465" s="38"/>
      <c r="V1465" s="38"/>
      <c r="W1465" s="38">
        <f>IF(Copyright!B$11=1,IF(CF1465&gt;0,CF1465-U1465-SUM(AA1465:AY1465),SUM(CN1465:CR1465)),SUM(CN1465:CR1465))</f>
        <v>0</v>
      </c>
      <c r="X1465" s="38">
        <v>14</v>
      </c>
      <c r="Y1465" s="38"/>
      <c r="Z1465" s="38">
        <v>3</v>
      </c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  <c r="BA1465" s="3">
        <f>IF(Q1465&gt;0,RANK(Q1465,(N1465:P1465,Q1465:AE1465)),0)</f>
        <v>4</v>
      </c>
      <c r="BB1465" s="3">
        <f>IF(R1465&gt;0,RANK(R1465,(N1465:P1465,Q1465:AE1465)),0)</f>
        <v>6</v>
      </c>
      <c r="BC1465" s="3">
        <f>IF(S1465&gt;0,RANK(S1465,(N1465:P1465,Q1465:AE1465)),0)</f>
        <v>7</v>
      </c>
      <c r="BD1465" s="3">
        <f>IF(T1465&gt;0,RANK(T1465,(N1465:P1465,Q1465:AE1465)),0)</f>
        <v>8</v>
      </c>
      <c r="BE1465" s="2">
        <f t="shared" si="629"/>
        <v>1.7204870301746956E-3</v>
      </c>
      <c r="BF1465" s="2">
        <f t="shared" si="630"/>
        <v>7.9407093700370566E-4</v>
      </c>
      <c r="BG1465" s="2">
        <f t="shared" si="631"/>
        <v>7.2789835892006353E-4</v>
      </c>
      <c r="BH1465" s="2">
        <f t="shared" si="632"/>
        <v>1.9851773425092641E-4</v>
      </c>
      <c r="BJ1465" t="s">
        <v>794</v>
      </c>
      <c r="BK1465" t="s">
        <v>1092</v>
      </c>
      <c r="BL1465">
        <v>1</v>
      </c>
      <c r="BN1465">
        <v>0</v>
      </c>
      <c r="BO1465" s="60">
        <v>28</v>
      </c>
      <c r="BP1465" s="62">
        <v>3</v>
      </c>
      <c r="BQ1465" s="66">
        <f t="shared" si="633"/>
        <v>28003</v>
      </c>
      <c r="BR1465" s="66">
        <f t="shared" si="623"/>
        <v>28003</v>
      </c>
      <c r="BS1465" s="3" t="s">
        <v>3083</v>
      </c>
      <c r="CD1465" s="38">
        <f t="shared" si="634"/>
        <v>15112</v>
      </c>
      <c r="CY1465" s="6"/>
      <c r="CZ1465" s="6"/>
    </row>
    <row r="1466" spans="1:104" ht="14" hidden="1" customHeight="1" outlineLevel="1" x14ac:dyDescent="0.2">
      <c r="A1466" t="s">
        <v>154</v>
      </c>
      <c r="B1466" t="s">
        <v>1092</v>
      </c>
      <c r="C1466" s="1">
        <f t="shared" si="624"/>
        <v>6815</v>
      </c>
      <c r="D1466" s="3">
        <f>IF(N1466&gt;0, RANK(N1466,(N1466:P1466,Q1466:AE1466)),0)</f>
        <v>2</v>
      </c>
      <c r="E1466" s="3">
        <f>IF(O1466&gt;0,RANK(O1466,(N1466:P1466,Q1466:AE1466)),0)</f>
        <v>1</v>
      </c>
      <c r="F1466" s="3">
        <f>IF(P1466&gt;0,RANK(P1466,(N1466:P1466,Q1466:AE1466)),0)</f>
        <v>3</v>
      </c>
      <c r="G1466" s="1">
        <f t="shared" si="611"/>
        <v>2238</v>
      </c>
      <c r="H1466" s="2">
        <f t="shared" si="612"/>
        <v>0.32839325018341892</v>
      </c>
      <c r="I1466" s="2"/>
      <c r="J1466" s="2">
        <f t="shared" si="625"/>
        <v>0.32956713132795307</v>
      </c>
      <c r="K1466" s="2">
        <f t="shared" si="626"/>
        <v>0.65796038151137193</v>
      </c>
      <c r="L1466" s="2">
        <f t="shared" si="627"/>
        <v>3.3749082905355833E-3</v>
      </c>
      <c r="M1466" s="2">
        <f t="shared" si="628"/>
        <v>9.0975788701393671E-3</v>
      </c>
      <c r="N1466" s="38">
        <v>2246</v>
      </c>
      <c r="O1466" s="38">
        <v>4484</v>
      </c>
      <c r="P1466" s="38">
        <v>23</v>
      </c>
      <c r="Q1466" s="38">
        <v>17</v>
      </c>
      <c r="R1466" s="38">
        <v>11</v>
      </c>
      <c r="S1466" s="38">
        <v>11</v>
      </c>
      <c r="T1466" s="38">
        <v>8</v>
      </c>
      <c r="U1466" s="38"/>
      <c r="V1466" s="38"/>
      <c r="W1466" s="38">
        <f>IF(Copyright!B$11=1,IF(CF1466&gt;0,CF1466-U1466-SUM(AA1466:AY1466),SUM(CN1466:CR1466)),SUM(CN1466:CR1466))</f>
        <v>0</v>
      </c>
      <c r="X1466" s="38">
        <v>8</v>
      </c>
      <c r="Y1466" s="38"/>
      <c r="Z1466" s="38">
        <v>7</v>
      </c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  <c r="BA1466" s="3">
        <f>IF(Q1466&gt;0,RANK(Q1466,(N1466:P1466,Q1466:AE1466)),0)</f>
        <v>4</v>
      </c>
      <c r="BB1466" s="3">
        <f>IF(R1466&gt;0,RANK(R1466,(N1466:P1466,Q1466:AE1466)),0)</f>
        <v>5</v>
      </c>
      <c r="BC1466" s="3">
        <f>IF(S1466&gt;0,RANK(S1466,(N1466:P1466,Q1466:AE1466)),0)</f>
        <v>5</v>
      </c>
      <c r="BD1466" s="3">
        <f>IF(T1466&gt;0,RANK(T1466,(N1466:P1466,Q1466:AE1466)),0)</f>
        <v>7</v>
      </c>
      <c r="BE1466" s="2">
        <f t="shared" si="629"/>
        <v>2.4944974321349962E-3</v>
      </c>
      <c r="BF1466" s="2">
        <f t="shared" si="630"/>
        <v>1.6140865737344094E-3</v>
      </c>
      <c r="BG1466" s="2">
        <f t="shared" si="631"/>
        <v>1.6140865737344094E-3</v>
      </c>
      <c r="BH1466" s="2">
        <f t="shared" si="632"/>
        <v>1.1738811445341159E-3</v>
      </c>
      <c r="BJ1466" t="s">
        <v>154</v>
      </c>
      <c r="BK1466" t="s">
        <v>1092</v>
      </c>
      <c r="BL1466">
        <v>2</v>
      </c>
      <c r="BN1466">
        <v>0</v>
      </c>
      <c r="BO1466" s="60">
        <v>28</v>
      </c>
      <c r="BP1466" s="62">
        <v>5</v>
      </c>
      <c r="BQ1466" s="66">
        <f t="shared" si="633"/>
        <v>28005</v>
      </c>
      <c r="BR1466" s="66">
        <f t="shared" si="623"/>
        <v>28005</v>
      </c>
      <c r="BS1466" s="3" t="s">
        <v>3083</v>
      </c>
      <c r="CD1466" s="38">
        <f t="shared" si="634"/>
        <v>6815</v>
      </c>
      <c r="CY1466" s="6"/>
      <c r="CZ1466" s="6"/>
    </row>
    <row r="1467" spans="1:104" ht="14" hidden="1" customHeight="1" outlineLevel="1" x14ac:dyDescent="0.2">
      <c r="A1467" t="s">
        <v>349</v>
      </c>
      <c r="B1467" t="s">
        <v>1092</v>
      </c>
      <c r="C1467" s="1">
        <f t="shared" si="624"/>
        <v>7703</v>
      </c>
      <c r="D1467" s="3">
        <f>IF(N1467&gt;0, RANK(N1467,(N1467:P1467,Q1467:AE1467)),0)</f>
        <v>2</v>
      </c>
      <c r="E1467" s="3">
        <f>IF(O1467&gt;0,RANK(O1467,(N1467:P1467,Q1467:AE1467)),0)</f>
        <v>1</v>
      </c>
      <c r="F1467" s="3">
        <f>IF(P1467&gt;0,RANK(P1467,(N1467:P1467,Q1467:AE1467)),0)</f>
        <v>3</v>
      </c>
      <c r="G1467" s="1">
        <f t="shared" si="611"/>
        <v>1793</v>
      </c>
      <c r="H1467" s="2">
        <f t="shared" si="612"/>
        <v>0.232766454628067</v>
      </c>
      <c r="I1467" s="2"/>
      <c r="J1467" s="2">
        <f t="shared" si="625"/>
        <v>0.38037128391535763</v>
      </c>
      <c r="K1467" s="2">
        <f t="shared" si="626"/>
        <v>0.61313773854342468</v>
      </c>
      <c r="L1467" s="2">
        <f t="shared" si="627"/>
        <v>3.2454887706088536E-3</v>
      </c>
      <c r="M1467" s="2">
        <f t="shared" si="628"/>
        <v>3.2454887706087816E-3</v>
      </c>
      <c r="N1467" s="38">
        <v>2930</v>
      </c>
      <c r="O1467" s="38">
        <v>4723</v>
      </c>
      <c r="P1467" s="38">
        <v>25</v>
      </c>
      <c r="Q1467" s="38">
        <v>4</v>
      </c>
      <c r="R1467" s="38">
        <v>3</v>
      </c>
      <c r="S1467" s="38">
        <v>10</v>
      </c>
      <c r="T1467" s="38">
        <v>4</v>
      </c>
      <c r="U1467" s="38"/>
      <c r="V1467" s="38"/>
      <c r="W1467" s="38">
        <f>IF(Copyright!B$11=1,IF(CF1467&gt;0,CF1467-U1467-SUM(AA1467:AY1467),SUM(CN1467:CR1467)),SUM(CN1467:CR1467))</f>
        <v>0</v>
      </c>
      <c r="X1467" s="38">
        <v>0</v>
      </c>
      <c r="Y1467" s="38"/>
      <c r="Z1467" s="38">
        <v>4</v>
      </c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  <c r="BA1467" s="3">
        <f>IF(Q1467&gt;0,RANK(Q1467,(N1467:P1467,Q1467:AE1467)),0)</f>
        <v>5</v>
      </c>
      <c r="BB1467" s="3">
        <f>IF(R1467&gt;0,RANK(R1467,(N1467:P1467,Q1467:AE1467)),0)</f>
        <v>8</v>
      </c>
      <c r="BC1467" s="3">
        <f>IF(S1467&gt;0,RANK(S1467,(N1467:P1467,Q1467:AE1467)),0)</f>
        <v>4</v>
      </c>
      <c r="BD1467" s="3">
        <f>IF(T1467&gt;0,RANK(T1467,(N1467:P1467,Q1467:AE1467)),0)</f>
        <v>5</v>
      </c>
      <c r="BE1467" s="2">
        <f t="shared" si="629"/>
        <v>5.1927820329741663E-4</v>
      </c>
      <c r="BF1467" s="2">
        <f t="shared" si="630"/>
        <v>3.8945865247306242E-4</v>
      </c>
      <c r="BG1467" s="2">
        <f t="shared" si="631"/>
        <v>1.2981955082435415E-3</v>
      </c>
      <c r="BH1467" s="2">
        <f t="shared" si="632"/>
        <v>5.1927820329741663E-4</v>
      </c>
      <c r="BJ1467" t="s">
        <v>349</v>
      </c>
      <c r="BK1467" t="s">
        <v>1092</v>
      </c>
      <c r="BL1467">
        <v>2</v>
      </c>
      <c r="BN1467">
        <v>0</v>
      </c>
      <c r="BO1467" s="60">
        <v>28</v>
      </c>
      <c r="BP1467" s="62">
        <v>7</v>
      </c>
      <c r="BQ1467" s="66">
        <f t="shared" si="633"/>
        <v>28007</v>
      </c>
      <c r="BR1467" s="66">
        <f t="shared" si="623"/>
        <v>28007</v>
      </c>
      <c r="BS1467" s="3" t="s">
        <v>3083</v>
      </c>
      <c r="CD1467" s="38">
        <f t="shared" si="634"/>
        <v>7703</v>
      </c>
      <c r="CY1467" s="6"/>
      <c r="CZ1467" s="6"/>
    </row>
    <row r="1468" spans="1:104" ht="14" hidden="1" customHeight="1" outlineLevel="1" x14ac:dyDescent="0.2">
      <c r="A1468" t="s">
        <v>1077</v>
      </c>
      <c r="B1468" t="s">
        <v>1092</v>
      </c>
      <c r="C1468" s="1">
        <f t="shared" si="624"/>
        <v>3884</v>
      </c>
      <c r="D1468" s="3">
        <f>IF(N1468&gt;0, RANK(N1468,(N1468:P1468,Q1468:AE1468)),0)</f>
        <v>2</v>
      </c>
      <c r="E1468" s="3">
        <f>IF(O1468&gt;0,RANK(O1468,(N1468:P1468,Q1468:AE1468)),0)</f>
        <v>1</v>
      </c>
      <c r="F1468" s="3">
        <f>IF(P1468&gt;0,RANK(P1468,(N1468:P1468,Q1468:AE1468)),0)</f>
        <v>3</v>
      </c>
      <c r="G1468" s="1">
        <f t="shared" si="611"/>
        <v>1217</v>
      </c>
      <c r="H1468" s="2">
        <f t="shared" si="612"/>
        <v>0.31333676622039136</v>
      </c>
      <c r="I1468" s="2"/>
      <c r="J1468" s="2">
        <f t="shared" si="625"/>
        <v>0.33934088568486098</v>
      </c>
      <c r="K1468" s="2">
        <f t="shared" si="626"/>
        <v>0.65267765190525229</v>
      </c>
      <c r="L1468" s="2">
        <f t="shared" si="627"/>
        <v>3.3470648815653965E-3</v>
      </c>
      <c r="M1468" s="2">
        <f t="shared" si="628"/>
        <v>4.6343975283213339E-3</v>
      </c>
      <c r="N1468" s="38">
        <v>1318</v>
      </c>
      <c r="O1468" s="38">
        <v>2535</v>
      </c>
      <c r="P1468" s="38">
        <v>13</v>
      </c>
      <c r="Q1468" s="38">
        <v>5</v>
      </c>
      <c r="R1468" s="38">
        <v>4</v>
      </c>
      <c r="S1468" s="38">
        <v>1</v>
      </c>
      <c r="T1468" s="38">
        <v>1</v>
      </c>
      <c r="U1468" s="38"/>
      <c r="V1468" s="38"/>
      <c r="W1468" s="38">
        <f>IF(Copyright!B$11=1,IF(CF1468&gt;0,CF1468-U1468-SUM(AA1468:AY1468),SUM(CN1468:CR1468)),SUM(CN1468:CR1468))</f>
        <v>4</v>
      </c>
      <c r="X1468" s="38">
        <v>0</v>
      </c>
      <c r="Y1468" s="38"/>
      <c r="Z1468" s="38">
        <v>3</v>
      </c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  <c r="BA1468" s="3">
        <f>IF(Q1468&gt;0,RANK(Q1468,(N1468:P1468,Q1468:AE1468)),0)</f>
        <v>4</v>
      </c>
      <c r="BB1468" s="3">
        <f>IF(R1468&gt;0,RANK(R1468,(N1468:P1468,Q1468:AE1468)),0)</f>
        <v>5</v>
      </c>
      <c r="BC1468" s="3">
        <f>IF(S1468&gt;0,RANK(S1468,(N1468:P1468,Q1468:AE1468)),0)</f>
        <v>8</v>
      </c>
      <c r="BD1468" s="3">
        <f>IF(T1468&gt;0,RANK(T1468,(N1468:P1468,Q1468:AE1468)),0)</f>
        <v>8</v>
      </c>
      <c r="BE1468" s="2">
        <f t="shared" si="629"/>
        <v>1.2873326467559218E-3</v>
      </c>
      <c r="BF1468" s="2">
        <f t="shared" si="630"/>
        <v>1.0298661174047373E-3</v>
      </c>
      <c r="BG1468" s="2">
        <f t="shared" si="631"/>
        <v>2.5746652935118434E-4</v>
      </c>
      <c r="BH1468" s="2">
        <f t="shared" si="632"/>
        <v>2.5746652935118434E-4</v>
      </c>
      <c r="BJ1468" t="s">
        <v>1077</v>
      </c>
      <c r="BK1468" t="s">
        <v>1092</v>
      </c>
      <c r="BL1468">
        <v>1</v>
      </c>
      <c r="BN1468">
        <v>0</v>
      </c>
      <c r="BO1468" s="60">
        <v>28</v>
      </c>
      <c r="BP1468" s="62">
        <v>9</v>
      </c>
      <c r="BQ1468" s="66">
        <f t="shared" si="633"/>
        <v>28009</v>
      </c>
      <c r="BR1468" s="66">
        <f t="shared" si="623"/>
        <v>28009</v>
      </c>
      <c r="BS1468" s="3" t="s">
        <v>3083</v>
      </c>
      <c r="CB1468" s="95"/>
      <c r="CD1468" s="38">
        <f t="shared" si="634"/>
        <v>-17</v>
      </c>
      <c r="CE1468" s="38">
        <v>3901</v>
      </c>
      <c r="CF1468" s="71">
        <v>4</v>
      </c>
      <c r="CM1468" s="51"/>
      <c r="CY1468" s="6"/>
      <c r="CZ1468" s="6"/>
    </row>
    <row r="1469" spans="1:104" ht="14" hidden="1" customHeight="1" outlineLevel="1" x14ac:dyDescent="0.2">
      <c r="A1469" t="s">
        <v>648</v>
      </c>
      <c r="B1469" t="s">
        <v>1092</v>
      </c>
      <c r="C1469" s="1">
        <f t="shared" si="624"/>
        <v>10435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>IF(P1469&gt;0,RANK(P1469,(N1469:P1469,Q1469:AE1469)),0)</f>
        <v>3</v>
      </c>
      <c r="G1469" s="1">
        <f t="shared" si="611"/>
        <v>2476</v>
      </c>
      <c r="H1469" s="2">
        <f t="shared" si="612"/>
        <v>0.23727839003354098</v>
      </c>
      <c r="I1469" s="2"/>
      <c r="J1469" s="2">
        <f t="shared" si="625"/>
        <v>0.61514135122184954</v>
      </c>
      <c r="K1469" s="2">
        <f t="shared" si="626"/>
        <v>0.37786296118830859</v>
      </c>
      <c r="L1469" s="2">
        <f t="shared" si="627"/>
        <v>2.8749401054144704E-3</v>
      </c>
      <c r="M1469" s="2">
        <f t="shared" si="628"/>
        <v>4.1207474844274002E-3</v>
      </c>
      <c r="N1469" s="38">
        <v>6419</v>
      </c>
      <c r="O1469" s="38">
        <v>3943</v>
      </c>
      <c r="P1469" s="38">
        <v>30</v>
      </c>
      <c r="Q1469" s="38">
        <v>9</v>
      </c>
      <c r="R1469" s="38">
        <v>12</v>
      </c>
      <c r="S1469" s="38">
        <v>4</v>
      </c>
      <c r="T1469" s="38">
        <v>9</v>
      </c>
      <c r="U1469" s="38"/>
      <c r="V1469" s="38"/>
      <c r="W1469" s="38">
        <f>IF(Copyright!B$11=1,IF(CF1469&gt;0,CF1469-U1469-SUM(AA1469:AY1469),SUM(CN1469:CR1469)),SUM(CN1469:CR1469))</f>
        <v>0</v>
      </c>
      <c r="X1469" s="38">
        <v>6</v>
      </c>
      <c r="Y1469" s="38"/>
      <c r="Z1469" s="38">
        <v>3</v>
      </c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  <c r="BA1469" s="3">
        <f>IF(Q1469&gt;0,RANK(Q1469,(N1469:P1469,Q1469:AE1469)),0)</f>
        <v>5</v>
      </c>
      <c r="BB1469" s="3">
        <f>IF(R1469&gt;0,RANK(R1469,(N1469:P1469,Q1469:AE1469)),0)</f>
        <v>4</v>
      </c>
      <c r="BC1469" s="3">
        <f>IF(S1469&gt;0,RANK(S1469,(N1469:P1469,Q1469:AE1469)),0)</f>
        <v>8</v>
      </c>
      <c r="BD1469" s="3">
        <f>IF(T1469&gt;0,RANK(T1469,(N1469:P1469,Q1469:AE1469)),0)</f>
        <v>5</v>
      </c>
      <c r="BE1469" s="2">
        <f t="shared" si="629"/>
        <v>8.6248203162434119E-4</v>
      </c>
      <c r="BF1469" s="2">
        <f t="shared" si="630"/>
        <v>1.1499760421657883E-3</v>
      </c>
      <c r="BG1469" s="2">
        <f t="shared" si="631"/>
        <v>3.8332534738859609E-4</v>
      </c>
      <c r="BH1469" s="2">
        <f t="shared" si="632"/>
        <v>8.6248203162434119E-4</v>
      </c>
      <c r="BJ1469" t="s">
        <v>648</v>
      </c>
      <c r="BK1469" t="s">
        <v>1092</v>
      </c>
      <c r="BL1469">
        <v>2</v>
      </c>
      <c r="BN1469">
        <v>0</v>
      </c>
      <c r="BO1469" s="60">
        <v>28</v>
      </c>
      <c r="BP1469" s="62">
        <v>11</v>
      </c>
      <c r="BQ1469" s="66">
        <f t="shared" si="633"/>
        <v>28011</v>
      </c>
      <c r="BR1469" s="66">
        <f t="shared" si="623"/>
        <v>28011</v>
      </c>
      <c r="BS1469" s="3" t="s">
        <v>3083</v>
      </c>
      <c r="CD1469" s="38">
        <f t="shared" si="634"/>
        <v>10435</v>
      </c>
    </row>
    <row r="1470" spans="1:104" ht="14" hidden="1" customHeight="1" outlineLevel="1" x14ac:dyDescent="0.2">
      <c r="A1470" t="s">
        <v>1174</v>
      </c>
      <c r="B1470" t="s">
        <v>1092</v>
      </c>
      <c r="C1470" s="1">
        <f t="shared" si="624"/>
        <v>6034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>IF(P1470&gt;0,RANK(P1470,(N1470:P1470,Q1470:AE1470)),0)</f>
        <v>3</v>
      </c>
      <c r="G1470" s="1">
        <f t="shared" si="611"/>
        <v>2896</v>
      </c>
      <c r="H1470" s="2">
        <f t="shared" si="612"/>
        <v>0.47994696718594632</v>
      </c>
      <c r="I1470" s="2"/>
      <c r="J1470" s="2">
        <f t="shared" si="625"/>
        <v>0.25638051044083526</v>
      </c>
      <c r="K1470" s="2">
        <f t="shared" si="626"/>
        <v>0.73632747762678152</v>
      </c>
      <c r="L1470" s="2">
        <f t="shared" si="627"/>
        <v>3.3145508783559829E-3</v>
      </c>
      <c r="M1470" s="2">
        <f t="shared" si="628"/>
        <v>3.977461054027286E-3</v>
      </c>
      <c r="N1470" s="38">
        <v>1547</v>
      </c>
      <c r="O1470" s="38">
        <v>4443</v>
      </c>
      <c r="P1470" s="38">
        <v>20</v>
      </c>
      <c r="Q1470" s="38">
        <v>9</v>
      </c>
      <c r="R1470" s="38">
        <v>0</v>
      </c>
      <c r="S1470" s="38">
        <v>7</v>
      </c>
      <c r="T1470" s="38">
        <v>5</v>
      </c>
      <c r="U1470" s="38"/>
      <c r="V1470" s="38"/>
      <c r="W1470" s="38">
        <f>IF(Copyright!B$11=1,IF(CF1470&gt;0,CF1470-U1470-SUM(AA1470:AY1470),SUM(CN1470:CR1470)),SUM(CN1470:CR1470))</f>
        <v>0</v>
      </c>
      <c r="X1470" s="38">
        <v>0</v>
      </c>
      <c r="Y1470" s="38"/>
      <c r="Z1470" s="38">
        <v>3</v>
      </c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  <c r="BA1470" s="3">
        <f>IF(Q1470&gt;0,RANK(Q1470,(N1470:P1470,Q1470:AE1470)),0)</f>
        <v>4</v>
      </c>
      <c r="BB1470" s="3">
        <f>IF(R1470&gt;0,RANK(R1470,(N1470:P1470,Q1470:AE1470)),0)</f>
        <v>0</v>
      </c>
      <c r="BC1470" s="3">
        <f>IF(S1470&gt;0,RANK(S1470,(N1470:P1470,Q1470:AE1470)),0)</f>
        <v>5</v>
      </c>
      <c r="BD1470" s="3">
        <f>IF(T1470&gt;0,RANK(T1470,(N1470:P1470,Q1470:AE1470)),0)</f>
        <v>6</v>
      </c>
      <c r="BE1470" s="2">
        <f t="shared" si="629"/>
        <v>1.4915478952601923E-3</v>
      </c>
      <c r="BF1470" s="2">
        <f t="shared" si="630"/>
        <v>0</v>
      </c>
      <c r="BG1470" s="2">
        <f t="shared" si="631"/>
        <v>1.1600928074245939E-3</v>
      </c>
      <c r="BH1470" s="2">
        <f t="shared" si="632"/>
        <v>8.2863771958899572E-4</v>
      </c>
      <c r="BJ1470" t="s">
        <v>1174</v>
      </c>
      <c r="BK1470" t="s">
        <v>1092</v>
      </c>
      <c r="BL1470">
        <v>1</v>
      </c>
      <c r="BN1470">
        <v>0</v>
      </c>
      <c r="BO1470" s="60">
        <v>28</v>
      </c>
      <c r="BP1470" s="62">
        <v>13</v>
      </c>
      <c r="BQ1470" s="66">
        <f t="shared" si="633"/>
        <v>28013</v>
      </c>
      <c r="BR1470" s="66">
        <f t="shared" si="623"/>
        <v>28013</v>
      </c>
      <c r="BS1470" s="3" t="s">
        <v>3083</v>
      </c>
      <c r="CD1470" s="38">
        <f t="shared" si="634"/>
        <v>6034</v>
      </c>
      <c r="CY1470" s="6"/>
      <c r="CZ1470" s="6"/>
    </row>
    <row r="1471" spans="1:104" ht="14" hidden="1" customHeight="1" outlineLevel="1" x14ac:dyDescent="0.2">
      <c r="A1471" t="s">
        <v>1643</v>
      </c>
      <c r="B1471" t="s">
        <v>1092</v>
      </c>
      <c r="C1471" s="1">
        <f t="shared" si="624"/>
        <v>5194</v>
      </c>
      <c r="D1471" s="3">
        <f>IF(N1471&gt;0, RANK(N1471,(N1471:P1471,Q1471:AE1471)),0)</f>
        <v>2</v>
      </c>
      <c r="E1471" s="3">
        <f>IF(O1471&gt;0,RANK(O1471,(N1471:P1471,Q1471:AE1471)),0)</f>
        <v>1</v>
      </c>
      <c r="F1471" s="3">
        <f>IF(P1471&gt;0,RANK(P1471,(N1471:P1471,Q1471:AE1471)),0)</f>
        <v>3</v>
      </c>
      <c r="G1471" s="1">
        <f t="shared" si="611"/>
        <v>2299</v>
      </c>
      <c r="H1471" s="2">
        <f t="shared" si="612"/>
        <v>0.44262610704659222</v>
      </c>
      <c r="I1471" s="2"/>
      <c r="J1471" s="2">
        <f t="shared" si="625"/>
        <v>0.27551020408163263</v>
      </c>
      <c r="K1471" s="2">
        <f t="shared" si="626"/>
        <v>0.71813631112822485</v>
      </c>
      <c r="L1471" s="2">
        <f t="shared" si="627"/>
        <v>3.4655371582595304E-3</v>
      </c>
      <c r="M1471" s="2">
        <f t="shared" si="628"/>
        <v>2.887947631882997E-3</v>
      </c>
      <c r="N1471" s="38">
        <v>1431</v>
      </c>
      <c r="O1471" s="38">
        <v>3730</v>
      </c>
      <c r="P1471" s="38">
        <v>18</v>
      </c>
      <c r="Q1471" s="38">
        <v>1</v>
      </c>
      <c r="R1471" s="38">
        <v>3</v>
      </c>
      <c r="S1471" s="38">
        <v>3</v>
      </c>
      <c r="T1471" s="38">
        <v>5</v>
      </c>
      <c r="U1471" s="38"/>
      <c r="V1471" s="38"/>
      <c r="W1471" s="38">
        <f>IF(Copyright!B$11=1,IF(CF1471&gt;0,CF1471-U1471-SUM(AA1471:AY1471),SUM(CN1471:CR1471)),SUM(CN1471:CR1471))</f>
        <v>0</v>
      </c>
      <c r="X1471" s="38">
        <v>1</v>
      </c>
      <c r="Y1471" s="38"/>
      <c r="Z1471" s="38">
        <v>2</v>
      </c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  <c r="BA1471" s="3">
        <f>IF(Q1471&gt;0,RANK(Q1471,(N1471:P1471,Q1471:AE1471)),0)</f>
        <v>8</v>
      </c>
      <c r="BB1471" s="3">
        <f>IF(R1471&gt;0,RANK(R1471,(N1471:P1471,Q1471:AE1471)),0)</f>
        <v>5</v>
      </c>
      <c r="BC1471" s="3">
        <f>IF(S1471&gt;0,RANK(S1471,(N1471:P1471,Q1471:AE1471)),0)</f>
        <v>5</v>
      </c>
      <c r="BD1471" s="3">
        <f>IF(T1471&gt;0,RANK(T1471,(N1471:P1471,Q1471:AE1471)),0)</f>
        <v>4</v>
      </c>
      <c r="BE1471" s="2">
        <f t="shared" si="629"/>
        <v>1.9252984212552945E-4</v>
      </c>
      <c r="BF1471" s="2">
        <f t="shared" si="630"/>
        <v>5.7758952637658836E-4</v>
      </c>
      <c r="BG1471" s="2">
        <f t="shared" si="631"/>
        <v>5.7758952637658836E-4</v>
      </c>
      <c r="BH1471" s="2">
        <f t="shared" si="632"/>
        <v>9.6264921062764726E-4</v>
      </c>
      <c r="BJ1471" t="s">
        <v>1643</v>
      </c>
      <c r="BK1471" t="s">
        <v>1092</v>
      </c>
      <c r="BL1471">
        <v>2</v>
      </c>
      <c r="BN1471">
        <v>0</v>
      </c>
      <c r="BO1471" s="60">
        <v>28</v>
      </c>
      <c r="BP1471" s="62">
        <v>15</v>
      </c>
      <c r="BQ1471" s="66">
        <f t="shared" si="633"/>
        <v>28015</v>
      </c>
      <c r="BR1471" s="66">
        <f t="shared" si="623"/>
        <v>28015</v>
      </c>
      <c r="BS1471" s="3" t="s">
        <v>3083</v>
      </c>
      <c r="CD1471" s="38">
        <f t="shared" si="634"/>
        <v>5194</v>
      </c>
    </row>
    <row r="1472" spans="1:104" ht="14" hidden="1" customHeight="1" outlineLevel="1" x14ac:dyDescent="0.2">
      <c r="A1472" t="s">
        <v>390</v>
      </c>
      <c r="B1472" t="s">
        <v>1092</v>
      </c>
      <c r="C1472" s="1">
        <f t="shared" si="624"/>
        <v>7234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>IF(P1472&gt;0,RANK(P1472,(N1472:P1472,Q1472:AE1472)),0)</f>
        <v>3</v>
      </c>
      <c r="G1472" s="1">
        <f t="shared" si="611"/>
        <v>989</v>
      </c>
      <c r="H1472" s="2">
        <f t="shared" si="612"/>
        <v>0.13671551009123584</v>
      </c>
      <c r="I1472" s="2"/>
      <c r="J1472" s="2">
        <f t="shared" si="625"/>
        <v>0.42714957146806748</v>
      </c>
      <c r="K1472" s="2">
        <f t="shared" si="626"/>
        <v>0.56386508155930326</v>
      </c>
      <c r="L1472" s="2">
        <f t="shared" si="627"/>
        <v>3.7323748963229196E-3</v>
      </c>
      <c r="M1472" s="2">
        <f t="shared" si="628"/>
        <v>5.2529720763062849E-3</v>
      </c>
      <c r="N1472" s="38">
        <v>3090</v>
      </c>
      <c r="O1472" s="38">
        <v>4079</v>
      </c>
      <c r="P1472" s="38">
        <v>27</v>
      </c>
      <c r="Q1472" s="38">
        <v>11</v>
      </c>
      <c r="R1472" s="38">
        <v>4</v>
      </c>
      <c r="S1472" s="38">
        <v>9</v>
      </c>
      <c r="T1472" s="38">
        <v>4</v>
      </c>
      <c r="U1472" s="38"/>
      <c r="V1472" s="38"/>
      <c r="W1472" s="38">
        <f>IF(Copyright!B$11=1,IF(CF1472&gt;0,CF1472-U1472-SUM(AA1472:AY1472),SUM(CN1472:CR1472)),SUM(CN1472:CR1472))</f>
        <v>0</v>
      </c>
      <c r="X1472" s="38">
        <v>5</v>
      </c>
      <c r="Y1472" s="38"/>
      <c r="Z1472" s="38">
        <v>5</v>
      </c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  <c r="BA1472" s="3">
        <f>IF(Q1472&gt;0,RANK(Q1472,(N1472:P1472,Q1472:AE1472)),0)</f>
        <v>4</v>
      </c>
      <c r="BB1472" s="3">
        <f>IF(R1472&gt;0,RANK(R1472,(N1472:P1472,Q1472:AE1472)),0)</f>
        <v>8</v>
      </c>
      <c r="BC1472" s="3">
        <f>IF(S1472&gt;0,RANK(S1472,(N1472:P1472,Q1472:AE1472)),0)</f>
        <v>5</v>
      </c>
      <c r="BD1472" s="3">
        <f>IF(T1472&gt;0,RANK(T1472,(N1472:P1472,Q1472:AE1472)),0)</f>
        <v>8</v>
      </c>
      <c r="BE1472" s="2">
        <f t="shared" si="629"/>
        <v>1.5205971799834117E-3</v>
      </c>
      <c r="BF1472" s="2">
        <f t="shared" si="630"/>
        <v>5.5294442908487699E-4</v>
      </c>
      <c r="BG1472" s="2">
        <f t="shared" si="631"/>
        <v>1.2441249654409731E-3</v>
      </c>
      <c r="BH1472" s="2">
        <f t="shared" si="632"/>
        <v>5.5294442908487699E-4</v>
      </c>
      <c r="BJ1472" t="s">
        <v>390</v>
      </c>
      <c r="BK1472" t="s">
        <v>1092</v>
      </c>
      <c r="BL1472">
        <v>1</v>
      </c>
      <c r="BN1472">
        <v>0</v>
      </c>
      <c r="BO1472" s="60">
        <v>28</v>
      </c>
      <c r="BP1472" s="62">
        <v>17</v>
      </c>
      <c r="BQ1472" s="66">
        <f t="shared" si="633"/>
        <v>28017</v>
      </c>
      <c r="BR1472" s="66">
        <f t="shared" si="623"/>
        <v>28017</v>
      </c>
      <c r="BS1472" s="3" t="s">
        <v>3083</v>
      </c>
      <c r="CD1472" s="38">
        <f t="shared" si="634"/>
        <v>7234</v>
      </c>
      <c r="CY1472" s="6"/>
      <c r="CZ1472" s="6"/>
    </row>
    <row r="1473" spans="1:104" ht="14" hidden="1" customHeight="1" outlineLevel="1" x14ac:dyDescent="0.2">
      <c r="A1473" t="s">
        <v>3037</v>
      </c>
      <c r="B1473" t="s">
        <v>1092</v>
      </c>
      <c r="C1473" s="1">
        <f t="shared" si="624"/>
        <v>3890</v>
      </c>
      <c r="D1473" s="3">
        <f>IF(N1473&gt;0, RANK(N1473,(N1473:P1473,Q1473:AE1473)),0)</f>
        <v>2</v>
      </c>
      <c r="E1473" s="3">
        <f>IF(O1473&gt;0,RANK(O1473,(N1473:P1473,Q1473:AE1473)),0)</f>
        <v>1</v>
      </c>
      <c r="F1473" s="3">
        <f>IF(P1473&gt;0,RANK(P1473,(N1473:P1473,Q1473:AE1473)),0)</f>
        <v>3</v>
      </c>
      <c r="G1473" s="1">
        <f t="shared" si="611"/>
        <v>1916</v>
      </c>
      <c r="H1473" s="2">
        <f t="shared" si="612"/>
        <v>0.49254498714652956</v>
      </c>
      <c r="I1473" s="2"/>
      <c r="J1473" s="2">
        <f t="shared" si="625"/>
        <v>0.24807197943444731</v>
      </c>
      <c r="K1473" s="2">
        <f t="shared" si="626"/>
        <v>0.74061696658097687</v>
      </c>
      <c r="L1473" s="2">
        <f t="shared" si="627"/>
        <v>5.3984575835475581E-3</v>
      </c>
      <c r="M1473" s="2">
        <f t="shared" si="628"/>
        <v>5.9125964010283225E-3</v>
      </c>
      <c r="N1473" s="38">
        <v>965</v>
      </c>
      <c r="O1473" s="38">
        <v>2881</v>
      </c>
      <c r="P1473" s="38">
        <v>21</v>
      </c>
      <c r="Q1473" s="38">
        <v>7</v>
      </c>
      <c r="R1473" s="38">
        <v>7</v>
      </c>
      <c r="S1473" s="38">
        <v>4</v>
      </c>
      <c r="T1473" s="38">
        <v>0</v>
      </c>
      <c r="U1473" s="38"/>
      <c r="V1473" s="38"/>
      <c r="W1473" s="38">
        <f>IF(Copyright!B$11=1,IF(CF1473&gt;0,CF1473-U1473-SUM(AA1473:AY1473),SUM(CN1473:CR1473)),SUM(CN1473:CR1473))</f>
        <v>0</v>
      </c>
      <c r="X1473" s="38">
        <v>1</v>
      </c>
      <c r="Y1473" s="38"/>
      <c r="Z1473" s="38">
        <v>4</v>
      </c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  <c r="BA1473" s="3">
        <f>IF(Q1473&gt;0,RANK(Q1473,(N1473:P1473,Q1473:AE1473)),0)</f>
        <v>4</v>
      </c>
      <c r="BB1473" s="3">
        <f>IF(R1473&gt;0,RANK(R1473,(N1473:P1473,Q1473:AE1473)),0)</f>
        <v>4</v>
      </c>
      <c r="BC1473" s="3">
        <f>IF(S1473&gt;0,RANK(S1473,(N1473:P1473,Q1473:AE1473)),0)</f>
        <v>6</v>
      </c>
      <c r="BD1473" s="3">
        <f>IF(T1473&gt;0,RANK(T1473,(N1473:P1473,Q1473:AE1473)),0)</f>
        <v>0</v>
      </c>
      <c r="BE1473" s="2">
        <f t="shared" si="629"/>
        <v>1.7994858611825194E-3</v>
      </c>
      <c r="BF1473" s="2">
        <f t="shared" si="630"/>
        <v>1.7994858611825194E-3</v>
      </c>
      <c r="BG1473" s="2">
        <f t="shared" si="631"/>
        <v>1.0282776349614395E-3</v>
      </c>
      <c r="BH1473" s="2">
        <f t="shared" si="632"/>
        <v>0</v>
      </c>
      <c r="BJ1473" t="s">
        <v>3037</v>
      </c>
      <c r="BK1473" t="s">
        <v>1092</v>
      </c>
      <c r="BL1473">
        <v>1</v>
      </c>
      <c r="BN1473">
        <v>0</v>
      </c>
      <c r="BO1473" s="60">
        <v>28</v>
      </c>
      <c r="BP1473" s="62">
        <v>19</v>
      </c>
      <c r="BQ1473" s="66">
        <f t="shared" si="633"/>
        <v>28019</v>
      </c>
      <c r="BR1473" s="66">
        <f t="shared" si="623"/>
        <v>28019</v>
      </c>
      <c r="BS1473" s="3" t="s">
        <v>3083</v>
      </c>
      <c r="CD1473" s="38">
        <f t="shared" si="634"/>
        <v>3890</v>
      </c>
      <c r="CY1473" s="6"/>
      <c r="CZ1473" s="6"/>
    </row>
    <row r="1474" spans="1:104" ht="14" hidden="1" customHeight="1" outlineLevel="1" x14ac:dyDescent="0.2">
      <c r="A1474" t="s">
        <v>917</v>
      </c>
      <c r="B1474" t="s">
        <v>1092</v>
      </c>
      <c r="C1474" s="1">
        <f t="shared" si="624"/>
        <v>3541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>IF(P1474&gt;0,RANK(P1474,(N1474:P1474,Q1474:AE1474)),0)</f>
        <v>3</v>
      </c>
      <c r="G1474" s="1">
        <f t="shared" si="611"/>
        <v>2392</v>
      </c>
      <c r="H1474" s="2">
        <f t="shared" si="612"/>
        <v>0.67551539113244841</v>
      </c>
      <c r="I1474" s="2"/>
      <c r="J1474" s="2">
        <f t="shared" si="625"/>
        <v>0.83309799491669023</v>
      </c>
      <c r="K1474" s="2">
        <f t="shared" si="626"/>
        <v>0.15758260378424174</v>
      </c>
      <c r="L1474" s="2">
        <f t="shared" si="627"/>
        <v>3.9536853996046317E-3</v>
      </c>
      <c r="M1474" s="2">
        <f t="shared" si="628"/>
        <v>5.3657158994633936E-3</v>
      </c>
      <c r="N1474" s="38">
        <v>2950</v>
      </c>
      <c r="O1474" s="38">
        <v>558</v>
      </c>
      <c r="P1474" s="38">
        <v>14</v>
      </c>
      <c r="Q1474" s="38">
        <v>2</v>
      </c>
      <c r="R1474" s="38">
        <v>4</v>
      </c>
      <c r="S1474" s="38">
        <v>2</v>
      </c>
      <c r="T1474" s="38">
        <v>7</v>
      </c>
      <c r="U1474" s="38"/>
      <c r="V1474" s="38"/>
      <c r="W1474" s="38">
        <f>IF(Copyright!B$11=1,IF(CF1474&gt;0,CF1474-U1474-SUM(AA1474:AY1474),SUM(CN1474:CR1474)),SUM(CN1474:CR1474))</f>
        <v>0</v>
      </c>
      <c r="X1474" s="38">
        <v>1</v>
      </c>
      <c r="Y1474" s="38"/>
      <c r="Z1474" s="38">
        <v>3</v>
      </c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  <c r="BA1474" s="3">
        <f>IF(Q1474&gt;0,RANK(Q1474,(N1474:P1474,Q1474:AE1474)),0)</f>
        <v>7</v>
      </c>
      <c r="BB1474" s="3">
        <f>IF(R1474&gt;0,RANK(R1474,(N1474:P1474,Q1474:AE1474)),0)</f>
        <v>5</v>
      </c>
      <c r="BC1474" s="3">
        <f>IF(S1474&gt;0,RANK(S1474,(N1474:P1474,Q1474:AE1474)),0)</f>
        <v>7</v>
      </c>
      <c r="BD1474" s="3">
        <f>IF(T1474&gt;0,RANK(T1474,(N1474:P1474,Q1474:AE1474)),0)</f>
        <v>4</v>
      </c>
      <c r="BE1474" s="2">
        <f t="shared" si="629"/>
        <v>5.6481219994351881E-4</v>
      </c>
      <c r="BF1474" s="2">
        <f t="shared" si="630"/>
        <v>1.1296243998870376E-3</v>
      </c>
      <c r="BG1474" s="2">
        <f t="shared" si="631"/>
        <v>5.6481219994351881E-4</v>
      </c>
      <c r="BH1474" s="2">
        <f t="shared" si="632"/>
        <v>1.9768426998023158E-3</v>
      </c>
      <c r="BJ1474" t="s">
        <v>917</v>
      </c>
      <c r="BK1474" t="s">
        <v>1092</v>
      </c>
      <c r="BL1474">
        <v>2</v>
      </c>
      <c r="BN1474">
        <v>0</v>
      </c>
      <c r="BO1474" s="60">
        <v>28</v>
      </c>
      <c r="BP1474" s="62">
        <v>21</v>
      </c>
      <c r="BQ1474" s="66">
        <f t="shared" si="633"/>
        <v>28021</v>
      </c>
      <c r="BR1474" s="66">
        <f t="shared" si="623"/>
        <v>28021</v>
      </c>
      <c r="BS1474" s="3" t="s">
        <v>3083</v>
      </c>
      <c r="CD1474" s="38">
        <f t="shared" si="634"/>
        <v>3541</v>
      </c>
    </row>
    <row r="1475" spans="1:104" ht="14" hidden="1" customHeight="1" outlineLevel="1" x14ac:dyDescent="0.2">
      <c r="A1475" t="s">
        <v>3025</v>
      </c>
      <c r="B1475" t="s">
        <v>1092</v>
      </c>
      <c r="C1475" s="1">
        <f t="shared" si="624"/>
        <v>7571</v>
      </c>
      <c r="D1475" s="3">
        <f>IF(N1475&gt;0, RANK(N1475,(N1475:P1475,Q1475:AE1475)),0)</f>
        <v>2</v>
      </c>
      <c r="E1475" s="3">
        <f>IF(O1475&gt;0,RANK(O1475,(N1475:P1475,Q1475:AE1475)),0)</f>
        <v>1</v>
      </c>
      <c r="F1475" s="3">
        <f>IF(P1475&gt;0,RANK(P1475,(N1475:P1475,Q1475:AE1475)),0)</f>
        <v>3</v>
      </c>
      <c r="G1475" s="1">
        <f t="shared" si="611"/>
        <v>2663</v>
      </c>
      <c r="H1475" s="2">
        <f t="shared" si="612"/>
        <v>0.35173689076740194</v>
      </c>
      <c r="I1475" s="2"/>
      <c r="J1475" s="2">
        <f t="shared" si="625"/>
        <v>0.32096156386210539</v>
      </c>
      <c r="K1475" s="2">
        <f t="shared" si="626"/>
        <v>0.67269845462950728</v>
      </c>
      <c r="L1475" s="2">
        <f t="shared" si="627"/>
        <v>3.0379078061022321E-3</v>
      </c>
      <c r="M1475" s="2">
        <f t="shared" si="628"/>
        <v>3.3020737022850946E-3</v>
      </c>
      <c r="N1475" s="38">
        <v>2430</v>
      </c>
      <c r="O1475" s="38">
        <v>5093</v>
      </c>
      <c r="P1475" s="38">
        <v>23</v>
      </c>
      <c r="Q1475" s="38">
        <v>10</v>
      </c>
      <c r="R1475" s="38">
        <v>5</v>
      </c>
      <c r="S1475" s="38">
        <v>4</v>
      </c>
      <c r="T1475" s="38">
        <v>2</v>
      </c>
      <c r="U1475" s="38"/>
      <c r="V1475" s="38"/>
      <c r="W1475" s="38">
        <f>IF(Copyright!B$11=1,IF(CF1475&gt;0,CF1475-U1475-SUM(AA1475:AY1475),SUM(CN1475:CR1475)),SUM(CN1475:CR1475))</f>
        <v>0</v>
      </c>
      <c r="X1475" s="38">
        <v>3</v>
      </c>
      <c r="Y1475" s="38"/>
      <c r="Z1475" s="38">
        <v>1</v>
      </c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  <c r="BA1475" s="3">
        <f>IF(Q1475&gt;0,RANK(Q1475,(N1475:P1475,Q1475:AE1475)),0)</f>
        <v>4</v>
      </c>
      <c r="BB1475" s="3">
        <f>IF(R1475&gt;0,RANK(R1475,(N1475:P1475,Q1475:AE1475)),0)</f>
        <v>5</v>
      </c>
      <c r="BC1475" s="3">
        <f>IF(S1475&gt;0,RANK(S1475,(N1475:P1475,Q1475:AE1475)),0)</f>
        <v>6</v>
      </c>
      <c r="BD1475" s="3">
        <f>IF(T1475&gt;0,RANK(T1475,(N1475:P1475,Q1475:AE1475)),0)</f>
        <v>8</v>
      </c>
      <c r="BE1475" s="2">
        <f t="shared" si="629"/>
        <v>1.3208294809140141E-3</v>
      </c>
      <c r="BF1475" s="2">
        <f t="shared" si="630"/>
        <v>6.6041474045700703E-4</v>
      </c>
      <c r="BG1475" s="2">
        <f t="shared" si="631"/>
        <v>5.2833179236560558E-4</v>
      </c>
      <c r="BH1475" s="2">
        <f t="shared" si="632"/>
        <v>2.6416589618280279E-4</v>
      </c>
      <c r="BJ1475" t="s">
        <v>3025</v>
      </c>
      <c r="BK1475" t="s">
        <v>1092</v>
      </c>
      <c r="BL1475">
        <v>3</v>
      </c>
      <c r="BN1475">
        <v>0</v>
      </c>
      <c r="BO1475" s="60">
        <v>28</v>
      </c>
      <c r="BP1475" s="62">
        <v>23</v>
      </c>
      <c r="BQ1475" s="66">
        <f t="shared" si="633"/>
        <v>28023</v>
      </c>
      <c r="BR1475" s="66">
        <f t="shared" si="623"/>
        <v>28023</v>
      </c>
      <c r="BS1475" s="3" t="s">
        <v>3083</v>
      </c>
      <c r="CD1475" s="38">
        <f t="shared" si="634"/>
        <v>7571</v>
      </c>
    </row>
    <row r="1476" spans="1:104" ht="14" hidden="1" customHeight="1" outlineLevel="1" x14ac:dyDescent="0.2">
      <c r="A1476" t="s">
        <v>3026</v>
      </c>
      <c r="B1476" t="s">
        <v>1092</v>
      </c>
      <c r="C1476" s="1">
        <f t="shared" si="624"/>
        <v>9057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>IF(P1476&gt;0,RANK(P1476,(N1476:P1476,Q1476:AE1476)),0)</f>
        <v>3</v>
      </c>
      <c r="G1476" s="1">
        <f t="shared" si="611"/>
        <v>943</v>
      </c>
      <c r="H1476" s="2">
        <f t="shared" si="612"/>
        <v>0.10411836148835155</v>
      </c>
      <c r="I1476" s="2"/>
      <c r="J1476" s="2">
        <f t="shared" si="625"/>
        <v>0.5476427072982224</v>
      </c>
      <c r="K1476" s="2">
        <f t="shared" si="626"/>
        <v>0.44352434580987082</v>
      </c>
      <c r="L1476" s="2">
        <f t="shared" si="627"/>
        <v>4.1956497736557359E-3</v>
      </c>
      <c r="M1476" s="2">
        <f t="shared" si="628"/>
        <v>4.6372971182510429E-3</v>
      </c>
      <c r="N1476" s="38">
        <v>4960</v>
      </c>
      <c r="O1476" s="38">
        <v>4017</v>
      </c>
      <c r="P1476" s="38">
        <v>38</v>
      </c>
      <c r="Q1476" s="38">
        <v>12</v>
      </c>
      <c r="R1476" s="38">
        <v>9</v>
      </c>
      <c r="S1476" s="38">
        <v>5</v>
      </c>
      <c r="T1476" s="38">
        <v>4</v>
      </c>
      <c r="U1476" s="38"/>
      <c r="V1476" s="38"/>
      <c r="W1476" s="38">
        <f>IF(Copyright!B$11=1,IF(CF1476&gt;0,CF1476-U1476-SUM(AA1476:AY1476),SUM(CN1476:CR1476)),SUM(CN1476:CR1476))</f>
        <v>0</v>
      </c>
      <c r="X1476" s="38">
        <v>4</v>
      </c>
      <c r="Y1476" s="38"/>
      <c r="Z1476" s="38">
        <v>8</v>
      </c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  <c r="BA1476" s="3">
        <f>IF(Q1476&gt;0,RANK(Q1476,(N1476:P1476,Q1476:AE1476)),0)</f>
        <v>4</v>
      </c>
      <c r="BB1476" s="3">
        <f>IF(R1476&gt;0,RANK(R1476,(N1476:P1476,Q1476:AE1476)),0)</f>
        <v>5</v>
      </c>
      <c r="BC1476" s="3">
        <f>IF(S1476&gt;0,RANK(S1476,(N1476:P1476,Q1476:AE1476)),0)</f>
        <v>7</v>
      </c>
      <c r="BD1476" s="3">
        <f>IF(T1476&gt;0,RANK(T1476,(N1476:P1476,Q1476:AE1476)),0)</f>
        <v>8</v>
      </c>
      <c r="BE1476" s="2">
        <f t="shared" si="629"/>
        <v>1.3249420337860219E-3</v>
      </c>
      <c r="BF1476" s="2">
        <f t="shared" si="630"/>
        <v>9.9370652533951648E-4</v>
      </c>
      <c r="BG1476" s="2">
        <f t="shared" si="631"/>
        <v>5.5205918074417574E-4</v>
      </c>
      <c r="BH1476" s="2">
        <f t="shared" si="632"/>
        <v>4.4164734459534063E-4</v>
      </c>
      <c r="BJ1476" t="s">
        <v>3026</v>
      </c>
      <c r="BK1476" t="s">
        <v>1092</v>
      </c>
      <c r="BL1476">
        <v>1</v>
      </c>
      <c r="BN1476">
        <v>0</v>
      </c>
      <c r="BO1476" s="60">
        <v>28</v>
      </c>
      <c r="BP1476" s="62">
        <v>25</v>
      </c>
      <c r="BQ1476" s="66">
        <f t="shared" si="633"/>
        <v>28025</v>
      </c>
      <c r="BR1476" s="66">
        <f t="shared" si="623"/>
        <v>28025</v>
      </c>
      <c r="BS1476" s="3" t="s">
        <v>3083</v>
      </c>
      <c r="CD1476" s="38">
        <f t="shared" si="634"/>
        <v>9057</v>
      </c>
      <c r="CY1476" s="6"/>
      <c r="CZ1476" s="6"/>
    </row>
    <row r="1477" spans="1:104" ht="14" hidden="1" customHeight="1" outlineLevel="1" x14ac:dyDescent="0.2">
      <c r="A1477" t="s">
        <v>939</v>
      </c>
      <c r="B1477" t="s">
        <v>1092</v>
      </c>
      <c r="C1477" s="1">
        <f t="shared" si="624"/>
        <v>6790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>IF(P1477&gt;0,RANK(P1477,(N1477:P1477,Q1477:AE1477)),0)</f>
        <v>3</v>
      </c>
      <c r="G1477" s="1">
        <f t="shared" si="611"/>
        <v>2703</v>
      </c>
      <c r="H1477" s="2">
        <f t="shared" si="612"/>
        <v>0.39808541973490424</v>
      </c>
      <c r="I1477" s="2"/>
      <c r="J1477" s="2">
        <f t="shared" si="625"/>
        <v>0.6938144329896907</v>
      </c>
      <c r="K1477" s="2">
        <f t="shared" si="626"/>
        <v>0.29572901325478645</v>
      </c>
      <c r="L1477" s="2">
        <f t="shared" si="627"/>
        <v>5.7437407952871875E-3</v>
      </c>
      <c r="M1477" s="2">
        <f t="shared" si="628"/>
        <v>4.7128129602356586E-3</v>
      </c>
      <c r="N1477" s="38">
        <v>4711</v>
      </c>
      <c r="O1477" s="38">
        <v>2008</v>
      </c>
      <c r="P1477" s="38">
        <v>39</v>
      </c>
      <c r="Q1477" s="38">
        <v>7</v>
      </c>
      <c r="R1477" s="38">
        <v>5</v>
      </c>
      <c r="S1477" s="38">
        <v>6</v>
      </c>
      <c r="T1477" s="38">
        <v>7</v>
      </c>
      <c r="U1477" s="38"/>
      <c r="V1477" s="38"/>
      <c r="W1477" s="38">
        <f>IF(Copyright!B$11=1,IF(CF1477&gt;0,CF1477-U1477-SUM(AA1477:AY1477),SUM(CN1477:CR1477)),SUM(CN1477:CR1477))</f>
        <v>0</v>
      </c>
      <c r="X1477" s="38">
        <v>2</v>
      </c>
      <c r="Y1477" s="38"/>
      <c r="Z1477" s="38">
        <v>5</v>
      </c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  <c r="BA1477" s="3">
        <f>IF(Q1477&gt;0,RANK(Q1477,(N1477:P1477,Q1477:AE1477)),0)</f>
        <v>4</v>
      </c>
      <c r="BB1477" s="3">
        <f>IF(R1477&gt;0,RANK(R1477,(N1477:P1477,Q1477:AE1477)),0)</f>
        <v>7</v>
      </c>
      <c r="BC1477" s="3">
        <f>IF(S1477&gt;0,RANK(S1477,(N1477:P1477,Q1477:AE1477)),0)</f>
        <v>6</v>
      </c>
      <c r="BD1477" s="3">
        <f>IF(T1477&gt;0,RANK(T1477,(N1477:P1477,Q1477:AE1477)),0)</f>
        <v>4</v>
      </c>
      <c r="BE1477" s="2">
        <f t="shared" si="629"/>
        <v>1.0309278350515464E-3</v>
      </c>
      <c r="BF1477" s="2">
        <f t="shared" si="630"/>
        <v>7.3637702503681884E-4</v>
      </c>
      <c r="BG1477" s="2">
        <f t="shared" si="631"/>
        <v>8.8365243004418263E-4</v>
      </c>
      <c r="BH1477" s="2">
        <f t="shared" si="632"/>
        <v>1.0309278350515464E-3</v>
      </c>
      <c r="BJ1477" t="s">
        <v>939</v>
      </c>
      <c r="BK1477" t="s">
        <v>1092</v>
      </c>
      <c r="BL1477">
        <v>2</v>
      </c>
      <c r="BN1477">
        <v>0</v>
      </c>
      <c r="BO1477" s="60">
        <v>28</v>
      </c>
      <c r="BP1477" s="62">
        <v>27</v>
      </c>
      <c r="BQ1477" s="66">
        <f t="shared" si="633"/>
        <v>28027</v>
      </c>
      <c r="BR1477" s="66">
        <f t="shared" si="623"/>
        <v>28027</v>
      </c>
      <c r="BS1477" s="3" t="s">
        <v>3083</v>
      </c>
      <c r="CD1477" s="38">
        <f t="shared" si="634"/>
        <v>6790</v>
      </c>
      <c r="CY1477" s="6"/>
      <c r="CZ1477" s="6"/>
    </row>
    <row r="1478" spans="1:104" ht="14" hidden="1" customHeight="1" outlineLevel="1" x14ac:dyDescent="0.2">
      <c r="A1478" t="s">
        <v>2256</v>
      </c>
      <c r="B1478" t="s">
        <v>1092</v>
      </c>
      <c r="C1478" s="1">
        <f t="shared" si="624"/>
        <v>11665</v>
      </c>
      <c r="D1478" s="3">
        <f>IF(N1478&gt;0, RANK(N1478,(N1478:P1478,Q1478:AE1478)),0)</f>
        <v>2</v>
      </c>
      <c r="E1478" s="3">
        <f>IF(O1478&gt;0,RANK(O1478,(N1478:P1478,Q1478:AE1478)),0)</f>
        <v>1</v>
      </c>
      <c r="F1478" s="3">
        <f>IF(P1478&gt;0,RANK(P1478,(N1478:P1478,Q1478:AE1478)),0)</f>
        <v>3</v>
      </c>
      <c r="G1478" s="1">
        <f t="shared" si="611"/>
        <v>708</v>
      </c>
      <c r="H1478" s="2">
        <f t="shared" si="612"/>
        <v>6.0694384912130306E-2</v>
      </c>
      <c r="I1478" s="2"/>
      <c r="J1478" s="2">
        <f t="shared" si="625"/>
        <v>0.46515216459494213</v>
      </c>
      <c r="K1478" s="2">
        <f t="shared" si="626"/>
        <v>0.52584654950707244</v>
      </c>
      <c r="L1478" s="2">
        <f t="shared" si="627"/>
        <v>4.2863266180882984E-3</v>
      </c>
      <c r="M1478" s="2">
        <f t="shared" si="628"/>
        <v>4.7149592798971353E-3</v>
      </c>
      <c r="N1478" s="38">
        <v>5426</v>
      </c>
      <c r="O1478" s="38">
        <v>6134</v>
      </c>
      <c r="P1478" s="38">
        <v>50</v>
      </c>
      <c r="Q1478" s="38">
        <v>14</v>
      </c>
      <c r="R1478" s="38">
        <v>8</v>
      </c>
      <c r="S1478" s="38">
        <v>9</v>
      </c>
      <c r="T1478" s="38">
        <v>7</v>
      </c>
      <c r="U1478" s="38"/>
      <c r="V1478" s="38"/>
      <c r="W1478" s="38">
        <f>IF(Copyright!B$11=1,IF(CF1478&gt;0,CF1478-U1478-SUM(AA1478:AY1478),SUM(CN1478:CR1478)),SUM(CN1478:CR1478))</f>
        <v>0</v>
      </c>
      <c r="X1478" s="38">
        <v>11</v>
      </c>
      <c r="Y1478" s="38"/>
      <c r="Z1478" s="38">
        <v>6</v>
      </c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  <c r="BA1478" s="3">
        <f>IF(Q1478&gt;0,RANK(Q1478,(N1478:P1478,Q1478:AE1478)),0)</f>
        <v>4</v>
      </c>
      <c r="BB1478" s="3">
        <f>IF(R1478&gt;0,RANK(R1478,(N1478:P1478,Q1478:AE1478)),0)</f>
        <v>7</v>
      </c>
      <c r="BC1478" s="3">
        <f>IF(S1478&gt;0,RANK(S1478,(N1478:P1478,Q1478:AE1478)),0)</f>
        <v>6</v>
      </c>
      <c r="BD1478" s="3">
        <f>IF(T1478&gt;0,RANK(T1478,(N1478:P1478,Q1478:AE1478)),0)</f>
        <v>8</v>
      </c>
      <c r="BE1478" s="2">
        <f t="shared" si="629"/>
        <v>1.2001714530647236E-3</v>
      </c>
      <c r="BF1478" s="2">
        <f t="shared" si="630"/>
        <v>6.8581225889412776E-4</v>
      </c>
      <c r="BG1478" s="2">
        <f t="shared" si="631"/>
        <v>7.715387912558937E-4</v>
      </c>
      <c r="BH1478" s="2">
        <f t="shared" si="632"/>
        <v>6.0008572653236182E-4</v>
      </c>
      <c r="BJ1478" t="s">
        <v>2256</v>
      </c>
      <c r="BK1478" t="s">
        <v>1092</v>
      </c>
      <c r="BL1478">
        <v>2</v>
      </c>
      <c r="BN1478">
        <v>0</v>
      </c>
      <c r="BO1478" s="60">
        <v>28</v>
      </c>
      <c r="BP1478" s="62">
        <v>29</v>
      </c>
      <c r="BQ1478" s="66">
        <f t="shared" si="633"/>
        <v>28029</v>
      </c>
      <c r="BR1478" s="66">
        <f t="shared" si="623"/>
        <v>28029</v>
      </c>
      <c r="BS1478" s="3" t="s">
        <v>3083</v>
      </c>
      <c r="CD1478" s="38">
        <f t="shared" si="634"/>
        <v>11665</v>
      </c>
      <c r="CY1478" s="6"/>
      <c r="CZ1478" s="6"/>
    </row>
    <row r="1479" spans="1:104" ht="14" hidden="1" customHeight="1" outlineLevel="1" x14ac:dyDescent="0.2">
      <c r="A1479" t="s">
        <v>1490</v>
      </c>
      <c r="B1479" t="s">
        <v>1092</v>
      </c>
      <c r="C1479" s="1">
        <f t="shared" si="624"/>
        <v>8861</v>
      </c>
      <c r="D1479" s="3">
        <f>IF(N1479&gt;0, RANK(N1479,(N1479:P1479,Q1479:AE1479)),0)</f>
        <v>2</v>
      </c>
      <c r="E1479" s="3">
        <f>IF(O1479&gt;0,RANK(O1479,(N1479:P1479,Q1479:AE1479)),0)</f>
        <v>1</v>
      </c>
      <c r="F1479" s="3">
        <f>IF(P1479&gt;0,RANK(P1479,(N1479:P1479,Q1479:AE1479)),0)</f>
        <v>3</v>
      </c>
      <c r="G1479" s="1">
        <f t="shared" si="611"/>
        <v>2948</v>
      </c>
      <c r="H1479" s="2">
        <f t="shared" si="612"/>
        <v>0.33269382688184179</v>
      </c>
      <c r="I1479" s="2"/>
      <c r="J1479" s="2">
        <f t="shared" si="625"/>
        <v>0.32964676673061732</v>
      </c>
      <c r="K1479" s="2">
        <f t="shared" si="626"/>
        <v>0.66234059361245912</v>
      </c>
      <c r="L1479" s="2">
        <f t="shared" si="627"/>
        <v>3.8370387089493286E-3</v>
      </c>
      <c r="M1479" s="2">
        <f t="shared" si="628"/>
        <v>4.1756009479742302E-3</v>
      </c>
      <c r="N1479" s="38">
        <v>2921</v>
      </c>
      <c r="O1479" s="38">
        <v>5869</v>
      </c>
      <c r="P1479" s="38">
        <v>34</v>
      </c>
      <c r="Q1479" s="38">
        <v>12</v>
      </c>
      <c r="R1479" s="38">
        <v>7</v>
      </c>
      <c r="S1479" s="38">
        <v>6</v>
      </c>
      <c r="T1479" s="38">
        <v>5</v>
      </c>
      <c r="U1479" s="38"/>
      <c r="V1479" s="38"/>
      <c r="W1479" s="38">
        <f>IF(Copyright!B$11=1,IF(CF1479&gt;0,CF1479-U1479-SUM(AA1479:AY1479),SUM(CN1479:CR1479)),SUM(CN1479:CR1479))</f>
        <v>0</v>
      </c>
      <c r="X1479" s="38">
        <v>2</v>
      </c>
      <c r="Y1479" s="38"/>
      <c r="Z1479" s="38">
        <v>5</v>
      </c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  <c r="BA1479" s="3">
        <f>IF(Q1479&gt;0,RANK(Q1479,(N1479:P1479,Q1479:AE1479)),0)</f>
        <v>4</v>
      </c>
      <c r="BB1479" s="3">
        <f>IF(R1479&gt;0,RANK(R1479,(N1479:P1479,Q1479:AE1479)),0)</f>
        <v>5</v>
      </c>
      <c r="BC1479" s="3">
        <f>IF(S1479&gt;0,RANK(S1479,(N1479:P1479,Q1479:AE1479)),0)</f>
        <v>6</v>
      </c>
      <c r="BD1479" s="3">
        <f>IF(T1479&gt;0,RANK(T1479,(N1479:P1479,Q1479:AE1479)),0)</f>
        <v>7</v>
      </c>
      <c r="BE1479" s="2">
        <f t="shared" si="629"/>
        <v>1.3542489560997629E-3</v>
      </c>
      <c r="BF1479" s="2">
        <f t="shared" si="630"/>
        <v>7.8997855772486173E-4</v>
      </c>
      <c r="BG1479" s="2">
        <f t="shared" si="631"/>
        <v>6.7712447804988145E-4</v>
      </c>
      <c r="BH1479" s="2">
        <f t="shared" si="632"/>
        <v>5.6427039837490128E-4</v>
      </c>
      <c r="BJ1479" t="s">
        <v>1490</v>
      </c>
      <c r="BK1479" t="s">
        <v>1092</v>
      </c>
      <c r="BL1479">
        <v>3</v>
      </c>
      <c r="BN1479">
        <v>0</v>
      </c>
      <c r="BO1479" s="60">
        <v>28</v>
      </c>
      <c r="BP1479" s="62">
        <v>31</v>
      </c>
      <c r="BQ1479" s="66">
        <f t="shared" si="633"/>
        <v>28031</v>
      </c>
      <c r="BR1479" s="66">
        <f t="shared" si="623"/>
        <v>28031</v>
      </c>
      <c r="BS1479" s="3" t="s">
        <v>3083</v>
      </c>
      <c r="CD1479" s="38">
        <f t="shared" si="634"/>
        <v>8861</v>
      </c>
    </row>
    <row r="1480" spans="1:104" ht="14" hidden="1" customHeight="1" outlineLevel="1" x14ac:dyDescent="0.2">
      <c r="A1480" t="s">
        <v>844</v>
      </c>
      <c r="B1480" t="s">
        <v>1092</v>
      </c>
      <c r="C1480" s="1">
        <f t="shared" si="624"/>
        <v>79254</v>
      </c>
      <c r="D1480" s="3">
        <f>IF(N1480&gt;0, RANK(N1480,(N1480:P1480,Q1480:AE1480)),0)</f>
        <v>2</v>
      </c>
      <c r="E1480" s="3">
        <f>IF(O1480&gt;0,RANK(O1480,(N1480:P1480,Q1480:AE1480)),0)</f>
        <v>1</v>
      </c>
      <c r="F1480" s="3">
        <f>IF(P1480&gt;0,RANK(P1480,(N1480:P1480,Q1480:AE1480)),0)</f>
        <v>3</v>
      </c>
      <c r="G1480" s="1">
        <f t="shared" ref="G1480:G1543" si="635">IF(C1480&gt;0,MAX(N1480:P1480)-LARGE(N1480:P1480,2),0)</f>
        <v>19041</v>
      </c>
      <c r="H1480" s="2">
        <f t="shared" ref="H1480:H1543" si="636">IF(C1480&gt;0,G1480/C1480,0)</f>
        <v>0.24025285789991671</v>
      </c>
      <c r="I1480" s="2"/>
      <c r="J1480" s="2">
        <f t="shared" si="625"/>
        <v>0.36620233679057207</v>
      </c>
      <c r="K1480" s="2">
        <f t="shared" si="626"/>
        <v>0.60645519469048881</v>
      </c>
      <c r="L1480" s="2">
        <f t="shared" si="627"/>
        <v>8.8449794332147273E-3</v>
      </c>
      <c r="M1480" s="2">
        <f t="shared" si="628"/>
        <v>1.8497489085724451E-2</v>
      </c>
      <c r="N1480" s="38">
        <v>29023</v>
      </c>
      <c r="O1480" s="38">
        <v>48064</v>
      </c>
      <c r="P1480" s="38">
        <v>701</v>
      </c>
      <c r="Q1480" s="38">
        <v>234</v>
      </c>
      <c r="R1480" s="38">
        <v>267</v>
      </c>
      <c r="S1480" s="38">
        <v>127</v>
      </c>
      <c r="T1480" s="38">
        <v>334</v>
      </c>
      <c r="U1480" s="38"/>
      <c r="V1480" s="38"/>
      <c r="W1480" s="38">
        <f>IF(Copyright!B$11=1,IF(CF1480&gt;0,CF1480-U1480-SUM(AA1480:AY1480),SUM(CN1480:CR1480)),SUM(CN1480:CR1480))</f>
        <v>172</v>
      </c>
      <c r="X1480" s="38">
        <v>206</v>
      </c>
      <c r="Y1480" s="38"/>
      <c r="Z1480" s="38">
        <v>126</v>
      </c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  <c r="BA1480" s="3">
        <f>IF(Q1480&gt;0,RANK(Q1480,(N1480:P1480,Q1480:AE1480)),0)</f>
        <v>6</v>
      </c>
      <c r="BB1480" s="3">
        <f>IF(R1480&gt;0,RANK(R1480,(N1480:P1480,Q1480:AE1480)),0)</f>
        <v>5</v>
      </c>
      <c r="BC1480" s="3">
        <f>IF(S1480&gt;0,RANK(S1480,(N1480:P1480,Q1480:AE1480)),0)</f>
        <v>9</v>
      </c>
      <c r="BD1480" s="3">
        <f>IF(T1480&gt;0,RANK(T1480,(N1480:P1480,Q1480:AE1480)),0)</f>
        <v>4</v>
      </c>
      <c r="BE1480" s="2">
        <f t="shared" si="629"/>
        <v>2.9525323642970703E-3</v>
      </c>
      <c r="BF1480" s="2">
        <f t="shared" si="630"/>
        <v>3.3689151336210158E-3</v>
      </c>
      <c r="BG1480" s="2">
        <f t="shared" si="631"/>
        <v>1.6024427789133671E-3</v>
      </c>
      <c r="BH1480" s="2">
        <f t="shared" si="632"/>
        <v>4.2142983319453904E-3</v>
      </c>
      <c r="BJ1480" t="s">
        <v>844</v>
      </c>
      <c r="BK1480" t="s">
        <v>1092</v>
      </c>
      <c r="BL1480">
        <v>1</v>
      </c>
      <c r="BN1480">
        <v>0</v>
      </c>
      <c r="BO1480" s="60">
        <v>28</v>
      </c>
      <c r="BP1480" s="62">
        <v>33</v>
      </c>
      <c r="BQ1480" s="66">
        <f t="shared" si="633"/>
        <v>28033</v>
      </c>
      <c r="BR1480" s="66">
        <f t="shared" si="623"/>
        <v>28033</v>
      </c>
      <c r="BS1480" s="3" t="s">
        <v>3083</v>
      </c>
      <c r="CB1480" s="95"/>
      <c r="CD1480" s="38">
        <f t="shared" si="634"/>
        <v>0</v>
      </c>
      <c r="CE1480" s="38">
        <f>29023+234+267+127+48064+126+334+701+206+172</f>
        <v>79254</v>
      </c>
      <c r="CF1480" s="38">
        <v>172</v>
      </c>
      <c r="CM1480" s="51"/>
    </row>
    <row r="1481" spans="1:104" ht="14" hidden="1" customHeight="1" outlineLevel="1" x14ac:dyDescent="0.2">
      <c r="A1481" t="s">
        <v>2257</v>
      </c>
      <c r="B1481" t="s">
        <v>1092</v>
      </c>
      <c r="C1481" s="1">
        <f t="shared" si="624"/>
        <v>28466</v>
      </c>
      <c r="D1481" s="3">
        <f>IF(N1481&gt;0, RANK(N1481,(N1481:P1481,Q1481:AE1481)),0)</f>
        <v>2</v>
      </c>
      <c r="E1481" s="3">
        <f>IF(O1481&gt;0,RANK(O1481,(N1481:P1481,Q1481:AE1481)),0)</f>
        <v>1</v>
      </c>
      <c r="F1481" s="3">
        <f>IF(P1481&gt;0,RANK(P1481,(N1481:P1481,Q1481:AE1481)),0)</f>
        <v>3</v>
      </c>
      <c r="G1481" s="1">
        <f t="shared" si="635"/>
        <v>5104</v>
      </c>
      <c r="H1481" s="2">
        <f t="shared" si="636"/>
        <v>0.17930162298882879</v>
      </c>
      <c r="I1481" s="2"/>
      <c r="J1481" s="2">
        <f t="shared" si="625"/>
        <v>0.40311248506990793</v>
      </c>
      <c r="K1481" s="2">
        <f t="shared" si="626"/>
        <v>0.58241410805873672</v>
      </c>
      <c r="L1481" s="2">
        <f t="shared" si="627"/>
        <v>5.9017775591934237E-3</v>
      </c>
      <c r="M1481" s="2">
        <f t="shared" si="628"/>
        <v>8.5716293121619186E-3</v>
      </c>
      <c r="N1481" s="38">
        <v>11475</v>
      </c>
      <c r="O1481" s="38">
        <v>16579</v>
      </c>
      <c r="P1481" s="38">
        <v>168</v>
      </c>
      <c r="Q1481" s="38">
        <v>77</v>
      </c>
      <c r="R1481" s="38">
        <v>69</v>
      </c>
      <c r="S1481" s="38">
        <v>23</v>
      </c>
      <c r="T1481" s="38">
        <v>35</v>
      </c>
      <c r="U1481" s="38"/>
      <c r="V1481" s="38"/>
      <c r="W1481" s="38">
        <f>IF(Copyright!B$11=1,IF(CF1481&gt;0,CF1481-U1481-SUM(AA1481:AY1481),SUM(CN1481:CR1481)),SUM(CN1481:CR1481))</f>
        <v>0</v>
      </c>
      <c r="X1481" s="38">
        <v>28</v>
      </c>
      <c r="Y1481" s="38"/>
      <c r="Z1481" s="38">
        <v>12</v>
      </c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  <c r="BA1481" s="3">
        <f>IF(Q1481&gt;0,RANK(Q1481,(N1481:P1481,Q1481:AE1481)),0)</f>
        <v>4</v>
      </c>
      <c r="BB1481" s="3">
        <f>IF(R1481&gt;0,RANK(R1481,(N1481:P1481,Q1481:AE1481)),0)</f>
        <v>5</v>
      </c>
      <c r="BC1481" s="3">
        <f>IF(S1481&gt;0,RANK(S1481,(N1481:P1481,Q1481:AE1481)),0)</f>
        <v>8</v>
      </c>
      <c r="BD1481" s="3">
        <f>IF(T1481&gt;0,RANK(T1481,(N1481:P1481,Q1481:AE1481)),0)</f>
        <v>6</v>
      </c>
      <c r="BE1481" s="2">
        <f t="shared" si="629"/>
        <v>2.7049813812969857E-3</v>
      </c>
      <c r="BF1481" s="2">
        <f t="shared" si="630"/>
        <v>2.4239443546687275E-3</v>
      </c>
      <c r="BG1481" s="2">
        <f t="shared" si="631"/>
        <v>8.0798145155624253E-4</v>
      </c>
      <c r="BH1481" s="2">
        <f t="shared" si="632"/>
        <v>1.22953699149863E-3</v>
      </c>
      <c r="BJ1481" t="s">
        <v>2257</v>
      </c>
      <c r="BK1481" t="s">
        <v>1092</v>
      </c>
      <c r="BL1481">
        <v>4</v>
      </c>
      <c r="BN1481">
        <v>0</v>
      </c>
      <c r="BO1481" s="60">
        <v>28</v>
      </c>
      <c r="BP1481" s="62">
        <v>35</v>
      </c>
      <c r="BQ1481" s="66">
        <f t="shared" si="633"/>
        <v>28035</v>
      </c>
      <c r="BR1481" s="66">
        <f t="shared" si="623"/>
        <v>28035</v>
      </c>
      <c r="BS1481" s="3" t="s">
        <v>3083</v>
      </c>
      <c r="CD1481" s="38">
        <f t="shared" si="634"/>
        <v>28466</v>
      </c>
    </row>
    <row r="1482" spans="1:104" ht="14" hidden="1" customHeight="1" outlineLevel="1" x14ac:dyDescent="0.2">
      <c r="A1482" t="s">
        <v>1117</v>
      </c>
      <c r="B1482" t="s">
        <v>1092</v>
      </c>
      <c r="C1482" s="1">
        <f t="shared" si="624"/>
        <v>4066</v>
      </c>
      <c r="D1482" s="3">
        <f>IF(N1482&gt;0, RANK(N1482,(N1482:P1482,Q1482:AE1482)),0)</f>
        <v>2</v>
      </c>
      <c r="E1482" s="3">
        <f>IF(O1482&gt;0,RANK(O1482,(N1482:P1482,Q1482:AE1482)),0)</f>
        <v>1</v>
      </c>
      <c r="F1482" s="3">
        <f>IF(P1482&gt;0,RANK(P1482,(N1482:P1482,Q1482:AE1482)),0)</f>
        <v>3</v>
      </c>
      <c r="G1482" s="1">
        <f t="shared" si="635"/>
        <v>1618</v>
      </c>
      <c r="H1482" s="2">
        <f t="shared" si="636"/>
        <v>0.39793408755533693</v>
      </c>
      <c r="I1482" s="2"/>
      <c r="J1482" s="2">
        <f t="shared" si="625"/>
        <v>0.29832759468765374</v>
      </c>
      <c r="K1482" s="2">
        <f t="shared" si="626"/>
        <v>0.69626168224299068</v>
      </c>
      <c r="L1482" s="2">
        <f t="shared" si="627"/>
        <v>3.1972454500737825E-3</v>
      </c>
      <c r="M1482" s="2">
        <f t="shared" si="628"/>
        <v>2.213477619281745E-3</v>
      </c>
      <c r="N1482" s="38">
        <v>1213</v>
      </c>
      <c r="O1482" s="38">
        <v>2831</v>
      </c>
      <c r="P1482" s="38">
        <v>13</v>
      </c>
      <c r="Q1482" s="38">
        <v>2</v>
      </c>
      <c r="R1482" s="38">
        <v>2</v>
      </c>
      <c r="S1482" s="38">
        <v>1</v>
      </c>
      <c r="T1482" s="38">
        <v>1</v>
      </c>
      <c r="U1482" s="38"/>
      <c r="V1482" s="38"/>
      <c r="W1482" s="38">
        <f>IF(Copyright!B$11=1,IF(CF1482&gt;0,CF1482-U1482-SUM(AA1482:AY1482),SUM(CN1482:CR1482)),SUM(CN1482:CR1482))</f>
        <v>0</v>
      </c>
      <c r="X1482" s="38">
        <v>2</v>
      </c>
      <c r="Y1482" s="38"/>
      <c r="Z1482" s="38">
        <v>1</v>
      </c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  <c r="BA1482" s="3">
        <f>IF(Q1482&gt;0,RANK(Q1482,(N1482:P1482,Q1482:AE1482)),0)</f>
        <v>4</v>
      </c>
      <c r="BB1482" s="3">
        <f>IF(R1482&gt;0,RANK(R1482,(N1482:P1482,Q1482:AE1482)),0)</f>
        <v>4</v>
      </c>
      <c r="BC1482" s="3">
        <f>IF(S1482&gt;0,RANK(S1482,(N1482:P1482,Q1482:AE1482)),0)</f>
        <v>7</v>
      </c>
      <c r="BD1482" s="3">
        <f>IF(T1482&gt;0,RANK(T1482,(N1482:P1482,Q1482:AE1482)),0)</f>
        <v>7</v>
      </c>
      <c r="BE1482" s="2">
        <f t="shared" si="629"/>
        <v>4.9188391539596653E-4</v>
      </c>
      <c r="BF1482" s="2">
        <f t="shared" si="630"/>
        <v>4.9188391539596653E-4</v>
      </c>
      <c r="BG1482" s="2">
        <f t="shared" si="631"/>
        <v>2.4594195769798326E-4</v>
      </c>
      <c r="BH1482" s="2">
        <f t="shared" si="632"/>
        <v>2.4594195769798326E-4</v>
      </c>
      <c r="BJ1482" t="s">
        <v>1117</v>
      </c>
      <c r="BK1482" t="s">
        <v>1092</v>
      </c>
      <c r="BL1482">
        <v>2</v>
      </c>
      <c r="BN1482">
        <v>0</v>
      </c>
      <c r="BO1482" s="60">
        <v>28</v>
      </c>
      <c r="BP1482" s="62">
        <v>37</v>
      </c>
      <c r="BQ1482" s="66">
        <f t="shared" si="633"/>
        <v>28037</v>
      </c>
      <c r="BR1482" s="66">
        <f t="shared" si="623"/>
        <v>28037</v>
      </c>
      <c r="BS1482" s="3" t="s">
        <v>3083</v>
      </c>
      <c r="CD1482" s="38">
        <f t="shared" si="634"/>
        <v>4066</v>
      </c>
      <c r="CY1482" s="6"/>
      <c r="CZ1482" s="6"/>
    </row>
    <row r="1483" spans="1:104" ht="14" hidden="1" customHeight="1" outlineLevel="1" x14ac:dyDescent="0.2">
      <c r="A1483" t="s">
        <v>2218</v>
      </c>
      <c r="B1483" t="s">
        <v>1092</v>
      </c>
      <c r="C1483" s="1">
        <f t="shared" si="624"/>
        <v>11069</v>
      </c>
      <c r="D1483" s="3">
        <f>IF(N1483&gt;0, RANK(N1483,(N1483:P1483,Q1483:AE1483)),0)</f>
        <v>2</v>
      </c>
      <c r="E1483" s="3">
        <f>IF(O1483&gt;0,RANK(O1483,(N1483:P1483,Q1483:AE1483)),0)</f>
        <v>1</v>
      </c>
      <c r="F1483" s="3">
        <f>IF(P1483&gt;0,RANK(P1483,(N1483:P1483,Q1483:AE1483)),0)</f>
        <v>3</v>
      </c>
      <c r="G1483" s="1">
        <f t="shared" si="635"/>
        <v>8720</v>
      </c>
      <c r="H1483" s="2">
        <f t="shared" si="636"/>
        <v>0.78778570783268587</v>
      </c>
      <c r="I1483" s="2"/>
      <c r="J1483" s="2">
        <f t="shared" si="625"/>
        <v>0.10280964856807299</v>
      </c>
      <c r="K1483" s="2">
        <f t="shared" si="626"/>
        <v>0.89059535640075893</v>
      </c>
      <c r="L1483" s="2">
        <f t="shared" si="627"/>
        <v>2.5295871352425691E-3</v>
      </c>
      <c r="M1483" s="2">
        <f t="shared" si="628"/>
        <v>4.0654078959255473E-3</v>
      </c>
      <c r="N1483" s="38">
        <v>1138</v>
      </c>
      <c r="O1483" s="38">
        <v>9858</v>
      </c>
      <c r="P1483" s="38">
        <v>28</v>
      </c>
      <c r="Q1483" s="38">
        <v>12</v>
      </c>
      <c r="R1483" s="38">
        <v>12</v>
      </c>
      <c r="S1483" s="38">
        <v>6</v>
      </c>
      <c r="T1483" s="38">
        <v>7</v>
      </c>
      <c r="U1483" s="38"/>
      <c r="V1483" s="38"/>
      <c r="W1483" s="38">
        <f>IF(Copyright!B$11=1,IF(CF1483&gt;0,CF1483-U1483-SUM(AA1483:AY1483),SUM(CN1483:CR1483)),SUM(CN1483:CR1483))</f>
        <v>0</v>
      </c>
      <c r="X1483" s="38">
        <v>7</v>
      </c>
      <c r="Y1483" s="38"/>
      <c r="Z1483" s="38">
        <v>1</v>
      </c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  <c r="BA1483" s="3">
        <f>IF(Q1483&gt;0,RANK(Q1483,(N1483:P1483,Q1483:AE1483)),0)</f>
        <v>4</v>
      </c>
      <c r="BB1483" s="3">
        <f>IF(R1483&gt;0,RANK(R1483,(N1483:P1483,Q1483:AE1483)),0)</f>
        <v>4</v>
      </c>
      <c r="BC1483" s="3">
        <f>IF(S1483&gt;0,RANK(S1483,(N1483:P1483,Q1483:AE1483)),0)</f>
        <v>8</v>
      </c>
      <c r="BD1483" s="3">
        <f>IF(T1483&gt;0,RANK(T1483,(N1483:P1483,Q1483:AE1483)),0)</f>
        <v>6</v>
      </c>
      <c r="BE1483" s="2">
        <f t="shared" si="629"/>
        <v>1.0841087722468154E-3</v>
      </c>
      <c r="BF1483" s="2">
        <f t="shared" si="630"/>
        <v>1.0841087722468154E-3</v>
      </c>
      <c r="BG1483" s="2">
        <f t="shared" si="631"/>
        <v>5.420543861234077E-4</v>
      </c>
      <c r="BH1483" s="2">
        <f t="shared" si="632"/>
        <v>6.3239678381064228E-4</v>
      </c>
      <c r="BJ1483" t="s">
        <v>2218</v>
      </c>
      <c r="BK1483" t="s">
        <v>1092</v>
      </c>
      <c r="BL1483">
        <v>4</v>
      </c>
      <c r="BN1483">
        <v>0</v>
      </c>
      <c r="BO1483" s="60">
        <v>28</v>
      </c>
      <c r="BP1483" s="62">
        <v>39</v>
      </c>
      <c r="BQ1483" s="66">
        <f t="shared" si="633"/>
        <v>28039</v>
      </c>
      <c r="BR1483" s="66">
        <f t="shared" si="623"/>
        <v>28039</v>
      </c>
      <c r="BS1483" s="3" t="s">
        <v>3083</v>
      </c>
      <c r="CD1483" s="38">
        <f t="shared" si="634"/>
        <v>11069</v>
      </c>
      <c r="CY1483" s="6"/>
      <c r="CZ1483" s="6"/>
    </row>
    <row r="1484" spans="1:104" ht="14" hidden="1" customHeight="1" outlineLevel="1" x14ac:dyDescent="0.2">
      <c r="A1484" t="s">
        <v>2147</v>
      </c>
      <c r="B1484" t="s">
        <v>1092</v>
      </c>
      <c r="C1484" s="1">
        <f t="shared" si="624"/>
        <v>5649</v>
      </c>
      <c r="D1484" s="3">
        <f>IF(N1484&gt;0, RANK(N1484,(N1484:P1484,Q1484:AE1484)),0)</f>
        <v>2</v>
      </c>
      <c r="E1484" s="3">
        <f>IF(O1484&gt;0,RANK(O1484,(N1484:P1484,Q1484:AE1484)),0)</f>
        <v>1</v>
      </c>
      <c r="F1484" s="3">
        <f>IF(P1484&gt;0,RANK(P1484,(N1484:P1484,Q1484:AE1484)),0)</f>
        <v>3</v>
      </c>
      <c r="G1484" s="1">
        <f t="shared" si="635"/>
        <v>3941</v>
      </c>
      <c r="H1484" s="2">
        <f t="shared" si="636"/>
        <v>0.69764560099132589</v>
      </c>
      <c r="I1484" s="2"/>
      <c r="J1484" s="2">
        <f t="shared" si="625"/>
        <v>0.14781377234908832</v>
      </c>
      <c r="K1484" s="2">
        <f t="shared" si="626"/>
        <v>0.84545937334041421</v>
      </c>
      <c r="L1484" s="2">
        <f t="shared" si="627"/>
        <v>2.3012922641175429E-3</v>
      </c>
      <c r="M1484" s="2">
        <f t="shared" si="628"/>
        <v>4.4255620463799225E-3</v>
      </c>
      <c r="N1484" s="38">
        <v>835</v>
      </c>
      <c r="O1484" s="38">
        <v>4776</v>
      </c>
      <c r="P1484" s="38">
        <v>13</v>
      </c>
      <c r="Q1484" s="38">
        <v>12</v>
      </c>
      <c r="R1484" s="38">
        <v>1</v>
      </c>
      <c r="S1484" s="38">
        <v>5</v>
      </c>
      <c r="T1484" s="38">
        <v>2</v>
      </c>
      <c r="U1484" s="38"/>
      <c r="V1484" s="38"/>
      <c r="W1484" s="38">
        <f>IF(Copyright!B$11=1,IF(CF1484&gt;0,CF1484-U1484-SUM(AA1484:AY1484),SUM(CN1484:CR1484)),SUM(CN1484:CR1484))</f>
        <v>0</v>
      </c>
      <c r="X1484" s="38">
        <v>1</v>
      </c>
      <c r="Y1484" s="38"/>
      <c r="Z1484" s="38">
        <v>4</v>
      </c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  <c r="BA1484" s="3">
        <f>IF(Q1484&gt;0,RANK(Q1484,(N1484:P1484,Q1484:AE1484)),0)</f>
        <v>4</v>
      </c>
      <c r="BB1484" s="3">
        <f>IF(R1484&gt;0,RANK(R1484,(N1484:P1484,Q1484:AE1484)),0)</f>
        <v>8</v>
      </c>
      <c r="BC1484" s="3">
        <f>IF(S1484&gt;0,RANK(S1484,(N1484:P1484,Q1484:AE1484)),0)</f>
        <v>5</v>
      </c>
      <c r="BD1484" s="3">
        <f>IF(T1484&gt;0,RANK(T1484,(N1484:P1484,Q1484:AE1484)),0)</f>
        <v>7</v>
      </c>
      <c r="BE1484" s="2">
        <f t="shared" si="629"/>
        <v>2.1242697822623472E-3</v>
      </c>
      <c r="BF1484" s="2">
        <f t="shared" si="630"/>
        <v>1.770224818551956E-4</v>
      </c>
      <c r="BG1484" s="2">
        <f t="shared" si="631"/>
        <v>8.8511240927597809E-4</v>
      </c>
      <c r="BH1484" s="2">
        <f t="shared" si="632"/>
        <v>3.5404496371039119E-4</v>
      </c>
      <c r="BJ1484" t="s">
        <v>2147</v>
      </c>
      <c r="BK1484" t="s">
        <v>1092</v>
      </c>
      <c r="BL1484">
        <v>4</v>
      </c>
      <c r="BN1484">
        <v>0</v>
      </c>
      <c r="BO1484" s="60">
        <v>28</v>
      </c>
      <c r="BP1484" s="62">
        <v>41</v>
      </c>
      <c r="BQ1484" s="66">
        <f t="shared" si="633"/>
        <v>28041</v>
      </c>
      <c r="BR1484" s="66">
        <f t="shared" si="623"/>
        <v>28041</v>
      </c>
      <c r="BS1484" s="3" t="s">
        <v>3083</v>
      </c>
      <c r="CD1484" s="38">
        <f t="shared" si="634"/>
        <v>5649</v>
      </c>
      <c r="CY1484" s="6"/>
      <c r="CZ1484" s="6"/>
    </row>
    <row r="1485" spans="1:104" ht="14" hidden="1" customHeight="1" outlineLevel="1" x14ac:dyDescent="0.2">
      <c r="A1485" t="s">
        <v>2914</v>
      </c>
      <c r="B1485" t="s">
        <v>1092</v>
      </c>
      <c r="C1485" s="1">
        <f t="shared" si="624"/>
        <v>9766</v>
      </c>
      <c r="D1485" s="3">
        <f>IF(N1485&gt;0, RANK(N1485,(N1485:P1485,Q1485:AE1485)),0)</f>
        <v>2</v>
      </c>
      <c r="E1485" s="3">
        <f>IF(O1485&gt;0,RANK(O1485,(N1485:P1485,Q1485:AE1485)),0)</f>
        <v>1</v>
      </c>
      <c r="F1485" s="3">
        <f>IF(P1485&gt;0,RANK(P1485,(N1485:P1485,Q1485:AE1485)),0)</f>
        <v>3</v>
      </c>
      <c r="G1485" s="1">
        <f t="shared" si="635"/>
        <v>1591</v>
      </c>
      <c r="H1485" s="2">
        <f t="shared" si="636"/>
        <v>0.16291214417366373</v>
      </c>
      <c r="I1485" s="2"/>
      <c r="J1485" s="2">
        <f t="shared" si="625"/>
        <v>0.41572803604341596</v>
      </c>
      <c r="K1485" s="2">
        <f t="shared" si="626"/>
        <v>0.57864018021707964</v>
      </c>
      <c r="L1485" s="2">
        <f t="shared" si="627"/>
        <v>2.8670899037476962E-3</v>
      </c>
      <c r="M1485" s="2">
        <f t="shared" si="628"/>
        <v>2.7646938357567628E-3</v>
      </c>
      <c r="N1485" s="38">
        <v>4060</v>
      </c>
      <c r="O1485" s="38">
        <v>5651</v>
      </c>
      <c r="P1485" s="38">
        <v>28</v>
      </c>
      <c r="Q1485" s="38">
        <v>8</v>
      </c>
      <c r="R1485" s="38">
        <v>11</v>
      </c>
      <c r="S1485" s="38">
        <v>2</v>
      </c>
      <c r="T1485" s="38">
        <v>4</v>
      </c>
      <c r="U1485" s="38"/>
      <c r="V1485" s="38"/>
      <c r="W1485" s="38">
        <f>IF(Copyright!B$11=1,IF(CF1485&gt;0,CF1485-U1485-SUM(AA1485:AY1485),SUM(CN1485:CR1485)),SUM(CN1485:CR1485))</f>
        <v>0</v>
      </c>
      <c r="X1485" s="38">
        <v>0</v>
      </c>
      <c r="Y1485" s="38"/>
      <c r="Z1485" s="38">
        <v>2</v>
      </c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  <c r="BA1485" s="3">
        <f>IF(Q1485&gt;0,RANK(Q1485,(N1485:P1485,Q1485:AE1485)),0)</f>
        <v>5</v>
      </c>
      <c r="BB1485" s="3">
        <f>IF(R1485&gt;0,RANK(R1485,(N1485:P1485,Q1485:AE1485)),0)</f>
        <v>4</v>
      </c>
      <c r="BC1485" s="3">
        <f>IF(S1485&gt;0,RANK(S1485,(N1485:P1485,Q1485:AE1485)),0)</f>
        <v>7</v>
      </c>
      <c r="BD1485" s="3">
        <f>IF(T1485&gt;0,RANK(T1485,(N1485:P1485,Q1485:AE1485)),0)</f>
        <v>6</v>
      </c>
      <c r="BE1485" s="2">
        <f t="shared" si="629"/>
        <v>8.1916854392791313E-4</v>
      </c>
      <c r="BF1485" s="2">
        <f t="shared" si="630"/>
        <v>1.1263567479008806E-3</v>
      </c>
      <c r="BG1485" s="2">
        <f t="shared" si="631"/>
        <v>2.0479213598197828E-4</v>
      </c>
      <c r="BH1485" s="2">
        <f t="shared" si="632"/>
        <v>4.0958427196395656E-4</v>
      </c>
      <c r="BJ1485" t="s">
        <v>2914</v>
      </c>
      <c r="BK1485" t="s">
        <v>1092</v>
      </c>
      <c r="BL1485">
        <v>2</v>
      </c>
      <c r="BN1485">
        <v>0</v>
      </c>
      <c r="BO1485" s="60">
        <v>28</v>
      </c>
      <c r="BP1485" s="62">
        <v>43</v>
      </c>
      <c r="BQ1485" s="66">
        <f t="shared" si="633"/>
        <v>28043</v>
      </c>
      <c r="BR1485" s="66">
        <f t="shared" si="623"/>
        <v>28043</v>
      </c>
      <c r="BS1485" s="3" t="s">
        <v>3083</v>
      </c>
      <c r="CD1485" s="38">
        <f t="shared" si="634"/>
        <v>9766</v>
      </c>
    </row>
    <row r="1486" spans="1:104" ht="14" hidden="1" customHeight="1" outlineLevel="1" x14ac:dyDescent="0.2">
      <c r="A1486" t="s">
        <v>585</v>
      </c>
      <c r="B1486" t="s">
        <v>1092</v>
      </c>
      <c r="C1486" s="1">
        <f t="shared" si="624"/>
        <v>21175</v>
      </c>
      <c r="D1486" s="3">
        <f>IF(N1486&gt;0, RANK(N1486,(N1486:P1486,Q1486:AE1486)),0)</f>
        <v>2</v>
      </c>
      <c r="E1486" s="3">
        <f>IF(O1486&gt;0,RANK(O1486,(N1486:P1486,Q1486:AE1486)),0)</f>
        <v>1</v>
      </c>
      <c r="F1486" s="3">
        <f>IF(P1486&gt;0,RANK(P1486,(N1486:P1486,Q1486:AE1486)),0)</f>
        <v>3</v>
      </c>
      <c r="G1486" s="1">
        <f t="shared" si="635"/>
        <v>12422</v>
      </c>
      <c r="H1486" s="2">
        <f t="shared" si="636"/>
        <v>0.58663518299881934</v>
      </c>
      <c r="I1486" s="2"/>
      <c r="J1486" s="2">
        <f t="shared" si="625"/>
        <v>0.20127508854781581</v>
      </c>
      <c r="K1486" s="2">
        <f t="shared" si="626"/>
        <v>0.78791027154663518</v>
      </c>
      <c r="L1486" s="2">
        <f t="shared" si="627"/>
        <v>3.8252656434474615E-3</v>
      </c>
      <c r="M1486" s="2">
        <f t="shared" si="628"/>
        <v>6.9893742621015224E-3</v>
      </c>
      <c r="N1486" s="38">
        <v>4262</v>
      </c>
      <c r="O1486" s="38">
        <v>16684</v>
      </c>
      <c r="P1486" s="38">
        <v>81</v>
      </c>
      <c r="Q1486" s="38">
        <v>54</v>
      </c>
      <c r="R1486" s="38">
        <v>32</v>
      </c>
      <c r="S1486" s="38">
        <v>15</v>
      </c>
      <c r="T1486" s="38">
        <v>19</v>
      </c>
      <c r="U1486" s="38"/>
      <c r="V1486" s="38"/>
      <c r="W1486" s="38">
        <f>IF(Copyright!B$11=1,IF(CF1486&gt;0,CF1486-U1486-SUM(AA1486:AY1486),SUM(CN1486:CR1486)),SUM(CN1486:CR1486))</f>
        <v>0</v>
      </c>
      <c r="X1486" s="38">
        <v>17</v>
      </c>
      <c r="Y1486" s="38"/>
      <c r="Z1486" s="38">
        <v>11</v>
      </c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  <c r="BA1486" s="3">
        <f>IF(Q1486&gt;0,RANK(Q1486,(N1486:P1486,Q1486:AE1486)),0)</f>
        <v>4</v>
      </c>
      <c r="BB1486" s="3">
        <f>IF(R1486&gt;0,RANK(R1486,(N1486:P1486,Q1486:AE1486)),0)</f>
        <v>5</v>
      </c>
      <c r="BC1486" s="3">
        <f>IF(S1486&gt;0,RANK(S1486,(N1486:P1486,Q1486:AE1486)),0)</f>
        <v>8</v>
      </c>
      <c r="BD1486" s="3">
        <f>IF(T1486&gt;0,RANK(T1486,(N1486:P1486,Q1486:AE1486)),0)</f>
        <v>6</v>
      </c>
      <c r="BE1486" s="2">
        <f t="shared" si="629"/>
        <v>2.5501770956316409E-3</v>
      </c>
      <c r="BF1486" s="2">
        <f t="shared" si="630"/>
        <v>1.5112160566706021E-3</v>
      </c>
      <c r="BG1486" s="2">
        <f t="shared" si="631"/>
        <v>7.0838252656434478E-4</v>
      </c>
      <c r="BH1486" s="2">
        <f t="shared" si="632"/>
        <v>8.9728453364816996E-4</v>
      </c>
      <c r="BJ1486" t="s">
        <v>585</v>
      </c>
      <c r="BK1486" t="s">
        <v>1092</v>
      </c>
      <c r="BL1486">
        <v>4</v>
      </c>
      <c r="BN1486">
        <v>0</v>
      </c>
      <c r="BO1486" s="60">
        <v>28</v>
      </c>
      <c r="BP1486" s="62">
        <v>45</v>
      </c>
      <c r="BQ1486" s="66">
        <f t="shared" si="633"/>
        <v>28045</v>
      </c>
      <c r="BR1486" s="66">
        <f t="shared" si="623"/>
        <v>28045</v>
      </c>
      <c r="BS1486" s="3" t="s">
        <v>3083</v>
      </c>
      <c r="CD1486" s="38">
        <f t="shared" si="634"/>
        <v>21175</v>
      </c>
    </row>
    <row r="1487" spans="1:104" ht="14" hidden="1" customHeight="1" outlineLevel="1" x14ac:dyDescent="0.2">
      <c r="A1487" t="s">
        <v>856</v>
      </c>
      <c r="B1487" t="s">
        <v>1092</v>
      </c>
      <c r="C1487" s="1">
        <f t="shared" si="624"/>
        <v>75923</v>
      </c>
      <c r="D1487" s="3">
        <f>IF(N1487&gt;0, RANK(N1487,(N1487:P1487,Q1487:AE1487)),0)</f>
        <v>2</v>
      </c>
      <c r="E1487" s="3">
        <f>IF(O1487&gt;0,RANK(O1487,(N1487:P1487,Q1487:AE1487)),0)</f>
        <v>1</v>
      </c>
      <c r="F1487" s="3">
        <f>IF(P1487&gt;0,RANK(P1487,(N1487:P1487,Q1487:AE1487)),0)</f>
        <v>3</v>
      </c>
      <c r="G1487" s="1">
        <f t="shared" si="635"/>
        <v>21942</v>
      </c>
      <c r="H1487" s="2">
        <f t="shared" si="636"/>
        <v>0.28900333232353831</v>
      </c>
      <c r="I1487" s="2"/>
      <c r="J1487" s="2">
        <f t="shared" si="625"/>
        <v>0.34976225913096165</v>
      </c>
      <c r="K1487" s="2">
        <f t="shared" si="626"/>
        <v>0.63876559145449996</v>
      </c>
      <c r="L1487" s="2">
        <f t="shared" si="627"/>
        <v>4.5440775522568918E-3</v>
      </c>
      <c r="M1487" s="2">
        <f t="shared" si="628"/>
        <v>6.9280718622814434E-3</v>
      </c>
      <c r="N1487" s="38">
        <v>26555</v>
      </c>
      <c r="O1487" s="38">
        <v>48497</v>
      </c>
      <c r="P1487" s="38">
        <v>345</v>
      </c>
      <c r="Q1487" s="38">
        <v>212</v>
      </c>
      <c r="R1487" s="38">
        <v>139</v>
      </c>
      <c r="S1487" s="38">
        <v>53</v>
      </c>
      <c r="T1487" s="38">
        <v>43</v>
      </c>
      <c r="U1487" s="38"/>
      <c r="V1487" s="38"/>
      <c r="W1487" s="38">
        <f>IF(Copyright!B$11=1,IF(CF1487&gt;0,CF1487-U1487-SUM(AA1487:AY1487),SUM(CN1487:CR1487)),SUM(CN1487:CR1487))</f>
        <v>0</v>
      </c>
      <c r="X1487" s="38">
        <v>47</v>
      </c>
      <c r="Y1487" s="38"/>
      <c r="Z1487" s="38">
        <v>32</v>
      </c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  <c r="BA1487" s="3">
        <f>IF(Q1487&gt;0,RANK(Q1487,(N1487:P1487,Q1487:AE1487)),0)</f>
        <v>4</v>
      </c>
      <c r="BB1487" s="3">
        <f>IF(R1487&gt;0,RANK(R1487,(N1487:P1487,Q1487:AE1487)),0)</f>
        <v>5</v>
      </c>
      <c r="BC1487" s="3">
        <f>IF(S1487&gt;0,RANK(S1487,(N1487:P1487,Q1487:AE1487)),0)</f>
        <v>6</v>
      </c>
      <c r="BD1487" s="3">
        <f>IF(T1487&gt;0,RANK(T1487,(N1487:P1487,Q1487:AE1487)),0)</f>
        <v>8</v>
      </c>
      <c r="BE1487" s="2">
        <f t="shared" si="629"/>
        <v>2.7923027277636553E-3</v>
      </c>
      <c r="BF1487" s="2">
        <f t="shared" si="630"/>
        <v>1.8308022601846608E-3</v>
      </c>
      <c r="BG1487" s="2">
        <f t="shared" si="631"/>
        <v>6.9807568194091383E-4</v>
      </c>
      <c r="BH1487" s="2">
        <f t="shared" si="632"/>
        <v>5.6636328912187343E-4</v>
      </c>
      <c r="BJ1487" t="s">
        <v>856</v>
      </c>
      <c r="BK1487" t="s">
        <v>1092</v>
      </c>
      <c r="BL1487">
        <v>4</v>
      </c>
      <c r="BN1487">
        <v>0</v>
      </c>
      <c r="BO1487" s="60">
        <v>28</v>
      </c>
      <c r="BP1487" s="62">
        <v>47</v>
      </c>
      <c r="BQ1487" s="66">
        <f t="shared" si="633"/>
        <v>28047</v>
      </c>
      <c r="BR1487" s="66">
        <f t="shared" si="623"/>
        <v>28047</v>
      </c>
      <c r="BS1487" s="3" t="s">
        <v>3083</v>
      </c>
      <c r="BY1487" s="73"/>
      <c r="CD1487" s="38">
        <f t="shared" si="634"/>
        <v>75923</v>
      </c>
    </row>
    <row r="1488" spans="1:104" ht="14" hidden="1" customHeight="1" outlineLevel="1" x14ac:dyDescent="0.2">
      <c r="A1488" t="s">
        <v>1778</v>
      </c>
      <c r="B1488" t="s">
        <v>1092</v>
      </c>
      <c r="C1488" s="1">
        <f t="shared" si="624"/>
        <v>87128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>IF(P1488&gt;0,RANK(P1488,(N1488:P1488,Q1488:AE1488)),0)</f>
        <v>3</v>
      </c>
      <c r="G1488" s="1">
        <f t="shared" si="635"/>
        <v>40024</v>
      </c>
      <c r="H1488" s="2">
        <f t="shared" si="636"/>
        <v>0.45937012211918099</v>
      </c>
      <c r="I1488" s="2"/>
      <c r="J1488" s="2">
        <f t="shared" si="625"/>
        <v>0.72123771921770274</v>
      </c>
      <c r="K1488" s="2">
        <f t="shared" si="626"/>
        <v>0.2618675970985217</v>
      </c>
      <c r="L1488" s="2">
        <f t="shared" si="627"/>
        <v>5.3714075842438711E-3</v>
      </c>
      <c r="M1488" s="2">
        <f t="shared" si="628"/>
        <v>1.1523276099531687E-2</v>
      </c>
      <c r="N1488" s="38">
        <v>62840</v>
      </c>
      <c r="O1488" s="38">
        <v>22816</v>
      </c>
      <c r="P1488" s="38">
        <v>468</v>
      </c>
      <c r="Q1488" s="38">
        <v>165</v>
      </c>
      <c r="R1488" s="38">
        <v>203</v>
      </c>
      <c r="S1488" s="38">
        <v>86</v>
      </c>
      <c r="T1488" s="38">
        <v>99</v>
      </c>
      <c r="U1488" s="38"/>
      <c r="V1488" s="38"/>
      <c r="W1488" s="38">
        <f>IF(Copyright!B$11=1,IF(CF1488&gt;0,CF1488-U1488-SUM(AA1488:AY1488),SUM(CN1488:CR1488)),SUM(CN1488:CR1488))</f>
        <v>298</v>
      </c>
      <c r="X1488" s="38">
        <v>90</v>
      </c>
      <c r="Y1488" s="38"/>
      <c r="Z1488" s="38">
        <v>63</v>
      </c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  <c r="BA1488" s="3">
        <f>IF(Q1488&gt;0,RANK(Q1488,(N1488:P1488,Q1488:AE1488)),0)</f>
        <v>6</v>
      </c>
      <c r="BB1488" s="3">
        <f>IF(R1488&gt;0,RANK(R1488,(N1488:P1488,Q1488:AE1488)),0)</f>
        <v>5</v>
      </c>
      <c r="BC1488" s="3">
        <f>IF(S1488&gt;0,RANK(S1488,(N1488:P1488,Q1488:AE1488)),0)</f>
        <v>9</v>
      </c>
      <c r="BD1488" s="3">
        <f>IF(T1488&gt;0,RANK(T1488,(N1488:P1488,Q1488:AE1488)),0)</f>
        <v>7</v>
      </c>
      <c r="BE1488" s="2">
        <f t="shared" si="629"/>
        <v>1.8937654944449545E-3</v>
      </c>
      <c r="BF1488" s="2">
        <f t="shared" si="630"/>
        <v>2.329905426498944E-3</v>
      </c>
      <c r="BG1488" s="2">
        <f t="shared" si="631"/>
        <v>9.8705353043797642E-4</v>
      </c>
      <c r="BH1488" s="2">
        <f t="shared" si="632"/>
        <v>1.1362592966669728E-3</v>
      </c>
      <c r="BJ1488" t="s">
        <v>1778</v>
      </c>
      <c r="BK1488" t="s">
        <v>1092</v>
      </c>
      <c r="BN1488">
        <v>0</v>
      </c>
      <c r="BO1488" s="60">
        <v>28</v>
      </c>
      <c r="BP1488" s="62">
        <v>49</v>
      </c>
      <c r="BQ1488" s="66">
        <f t="shared" si="633"/>
        <v>28049</v>
      </c>
      <c r="BR1488" s="66">
        <f t="shared" si="623"/>
        <v>28049</v>
      </c>
      <c r="BS1488" s="3" t="s">
        <v>3083</v>
      </c>
      <c r="BY1488" s="73"/>
      <c r="CB1488" s="95"/>
      <c r="CD1488" s="38">
        <f t="shared" si="634"/>
        <v>0</v>
      </c>
      <c r="CE1488" s="38">
        <f>62840+165+203+86+22816+63+99+468+90+298</f>
        <v>87128</v>
      </c>
      <c r="CF1488" s="38">
        <v>298</v>
      </c>
      <c r="CM1488" s="51"/>
    </row>
    <row r="1489" spans="1:104" ht="14" hidden="1" customHeight="1" outlineLevel="1" x14ac:dyDescent="0.2">
      <c r="A1489" t="s">
        <v>1410</v>
      </c>
      <c r="B1489" t="s">
        <v>1092</v>
      </c>
      <c r="C1489" s="1">
        <f t="shared" si="624"/>
        <v>6730</v>
      </c>
      <c r="D1489" s="3">
        <f>IF(N1489&gt;0, RANK(N1489,(N1489:P1489,Q1489:AE1489)),0)</f>
        <v>1</v>
      </c>
      <c r="E1489" s="3">
        <f>IF(O1489&gt;0,RANK(O1489,(N1489:P1489,Q1489:AE1489)),0)</f>
        <v>2</v>
      </c>
      <c r="F1489" s="3">
        <f>IF(P1489&gt;0,RANK(P1489,(N1489:P1489,Q1489:AE1489)),0)</f>
        <v>3</v>
      </c>
      <c r="G1489" s="1">
        <f t="shared" si="635"/>
        <v>4177</v>
      </c>
      <c r="H1489" s="2">
        <f t="shared" si="636"/>
        <v>0.62065378900445767</v>
      </c>
      <c r="I1489" s="2"/>
      <c r="J1489" s="2">
        <f t="shared" si="625"/>
        <v>0.80534918276374445</v>
      </c>
      <c r="K1489" s="2">
        <f t="shared" si="626"/>
        <v>0.18469539375928679</v>
      </c>
      <c r="L1489" s="2">
        <f t="shared" si="627"/>
        <v>4.0118870728083206E-3</v>
      </c>
      <c r="M1489" s="2">
        <f t="shared" si="628"/>
        <v>5.9435364041604405E-3</v>
      </c>
      <c r="N1489" s="38">
        <v>5420</v>
      </c>
      <c r="O1489" s="38">
        <v>1243</v>
      </c>
      <c r="P1489" s="38">
        <v>27</v>
      </c>
      <c r="Q1489" s="38">
        <v>8</v>
      </c>
      <c r="R1489" s="38">
        <v>15</v>
      </c>
      <c r="S1489" s="38">
        <v>3</v>
      </c>
      <c r="T1489" s="38">
        <v>1</v>
      </c>
      <c r="U1489" s="38"/>
      <c r="V1489" s="38"/>
      <c r="W1489" s="38">
        <f>IF(Copyright!B$11=1,IF(CF1489&gt;0,CF1489-U1489-SUM(AA1489:AY1489),SUM(CN1489:CR1489)),SUM(CN1489:CR1489))</f>
        <v>0</v>
      </c>
      <c r="X1489" s="38">
        <v>3</v>
      </c>
      <c r="Y1489" s="38"/>
      <c r="Z1489" s="38">
        <v>10</v>
      </c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  <c r="BA1489" s="3">
        <f>IF(Q1489&gt;0,RANK(Q1489,(N1489:P1489,Q1489:AE1489)),0)</f>
        <v>6</v>
      </c>
      <c r="BB1489" s="3">
        <f>IF(R1489&gt;0,RANK(R1489,(N1489:P1489,Q1489:AE1489)),0)</f>
        <v>4</v>
      </c>
      <c r="BC1489" s="3">
        <f>IF(S1489&gt;0,RANK(S1489,(N1489:P1489,Q1489:AE1489)),0)</f>
        <v>7</v>
      </c>
      <c r="BD1489" s="3">
        <f>IF(T1489&gt;0,RANK(T1489,(N1489:P1489,Q1489:AE1489)),0)</f>
        <v>9</v>
      </c>
      <c r="BE1489" s="2">
        <f t="shared" si="629"/>
        <v>1.188707280832095E-3</v>
      </c>
      <c r="BF1489" s="2">
        <f t="shared" si="630"/>
        <v>2.2288261515601782E-3</v>
      </c>
      <c r="BG1489" s="2">
        <f t="shared" si="631"/>
        <v>4.4576523031203565E-4</v>
      </c>
      <c r="BH1489" s="2">
        <f t="shared" si="632"/>
        <v>1.4858841010401187E-4</v>
      </c>
      <c r="BJ1489" t="s">
        <v>1410</v>
      </c>
      <c r="BK1489" t="s">
        <v>1092</v>
      </c>
      <c r="BL1489">
        <v>2</v>
      </c>
      <c r="BN1489">
        <v>0</v>
      </c>
      <c r="BO1489" s="60">
        <v>28</v>
      </c>
      <c r="BP1489" s="62">
        <v>51</v>
      </c>
      <c r="BQ1489" s="66">
        <f t="shared" si="633"/>
        <v>28051</v>
      </c>
      <c r="BR1489" s="66">
        <f t="shared" si="623"/>
        <v>28051</v>
      </c>
      <c r="BS1489" s="3" t="s">
        <v>3083</v>
      </c>
      <c r="CD1489" s="38">
        <f t="shared" si="634"/>
        <v>6730</v>
      </c>
    </row>
    <row r="1490" spans="1:104" ht="14" hidden="1" customHeight="1" outlineLevel="1" x14ac:dyDescent="0.2">
      <c r="A1490" t="s">
        <v>2619</v>
      </c>
      <c r="B1490" t="s">
        <v>1092</v>
      </c>
      <c r="C1490" s="1">
        <f t="shared" si="624"/>
        <v>3468</v>
      </c>
      <c r="D1490" s="3">
        <f>IF(N1490&gt;0, RANK(N1490,(N1490:P1490,Q1490:AE1490)),0)</f>
        <v>1</v>
      </c>
      <c r="E1490" s="3">
        <f>IF(O1490&gt;0,RANK(O1490,(N1490:P1490,Q1490:AE1490)),0)</f>
        <v>2</v>
      </c>
      <c r="F1490" s="3">
        <f>IF(P1490&gt;0,RANK(P1490,(N1490:P1490,Q1490:AE1490)),0)</f>
        <v>3</v>
      </c>
      <c r="G1490" s="1">
        <f t="shared" si="635"/>
        <v>1453</v>
      </c>
      <c r="H1490" s="2">
        <f t="shared" si="636"/>
        <v>0.41897347174163785</v>
      </c>
      <c r="I1490" s="2"/>
      <c r="J1490" s="2">
        <f t="shared" si="625"/>
        <v>0.7044405997693195</v>
      </c>
      <c r="K1490" s="2">
        <f t="shared" si="626"/>
        <v>0.28546712802768165</v>
      </c>
      <c r="L1490" s="2">
        <f t="shared" si="627"/>
        <v>2.8835063437139563E-3</v>
      </c>
      <c r="M1490" s="2">
        <f t="shared" si="628"/>
        <v>7.2087658592848974E-3</v>
      </c>
      <c r="N1490" s="38">
        <v>2443</v>
      </c>
      <c r="O1490" s="38">
        <v>990</v>
      </c>
      <c r="P1490" s="38">
        <v>10</v>
      </c>
      <c r="Q1490" s="38">
        <v>5</v>
      </c>
      <c r="R1490" s="38">
        <v>6</v>
      </c>
      <c r="S1490" s="38">
        <v>3</v>
      </c>
      <c r="T1490" s="38">
        <v>5</v>
      </c>
      <c r="U1490" s="38"/>
      <c r="V1490" s="38"/>
      <c r="W1490" s="38">
        <f>IF(Copyright!B$11=1,IF(CF1490&gt;0,CF1490-U1490-SUM(AA1490:AY1490),SUM(CN1490:CR1490)),SUM(CN1490:CR1490))</f>
        <v>0</v>
      </c>
      <c r="X1490" s="38">
        <v>0</v>
      </c>
      <c r="Y1490" s="38"/>
      <c r="Z1490" s="38">
        <v>6</v>
      </c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  <c r="BA1490" s="3">
        <f>IF(Q1490&gt;0,RANK(Q1490,(N1490:P1490,Q1490:AE1490)),0)</f>
        <v>6</v>
      </c>
      <c r="BB1490" s="3">
        <f>IF(R1490&gt;0,RANK(R1490,(N1490:P1490,Q1490:AE1490)),0)</f>
        <v>4</v>
      </c>
      <c r="BC1490" s="3">
        <f>IF(S1490&gt;0,RANK(S1490,(N1490:P1490,Q1490:AE1490)),0)</f>
        <v>8</v>
      </c>
      <c r="BD1490" s="3">
        <f>IF(T1490&gt;0,RANK(T1490,(N1490:P1490,Q1490:AE1490)),0)</f>
        <v>6</v>
      </c>
      <c r="BE1490" s="2">
        <f t="shared" si="629"/>
        <v>1.4417531718569781E-3</v>
      </c>
      <c r="BF1490" s="2">
        <f t="shared" si="630"/>
        <v>1.7301038062283738E-3</v>
      </c>
      <c r="BG1490" s="2">
        <f t="shared" si="631"/>
        <v>8.6505190311418688E-4</v>
      </c>
      <c r="BH1490" s="2">
        <f t="shared" si="632"/>
        <v>1.4417531718569781E-3</v>
      </c>
      <c r="BJ1490" t="s">
        <v>2619</v>
      </c>
      <c r="BK1490" t="s">
        <v>1092</v>
      </c>
      <c r="BL1490">
        <v>2</v>
      </c>
      <c r="BN1490">
        <v>0</v>
      </c>
      <c r="BO1490" s="60">
        <v>28</v>
      </c>
      <c r="BP1490" s="62">
        <v>53</v>
      </c>
      <c r="BQ1490" s="66">
        <f t="shared" si="633"/>
        <v>28053</v>
      </c>
      <c r="BR1490" s="66">
        <f t="shared" si="623"/>
        <v>28053</v>
      </c>
      <c r="BS1490" s="3" t="s">
        <v>3083</v>
      </c>
      <c r="CD1490" s="38">
        <f t="shared" si="634"/>
        <v>3468</v>
      </c>
    </row>
    <row r="1491" spans="1:104" ht="14" hidden="1" customHeight="1" outlineLevel="1" x14ac:dyDescent="0.2">
      <c r="A1491" t="s">
        <v>1461</v>
      </c>
      <c r="B1491" t="s">
        <v>1092</v>
      </c>
      <c r="C1491" s="1">
        <f t="shared" si="624"/>
        <v>622</v>
      </c>
      <c r="D1491" s="3">
        <f>IF(N1491&gt;0, RANK(N1491,(N1491:P1491,Q1491:AE1491)),0)</f>
        <v>2</v>
      </c>
      <c r="E1491" s="3">
        <f>IF(O1491&gt;0,RANK(O1491,(N1491:P1491,Q1491:AE1491)),0)</f>
        <v>1</v>
      </c>
      <c r="F1491" s="3">
        <f>IF(P1491&gt;0,RANK(P1491,(N1491:P1491,Q1491:AE1491)),0)</f>
        <v>4</v>
      </c>
      <c r="G1491" s="1">
        <f t="shared" si="635"/>
        <v>9</v>
      </c>
      <c r="H1491" s="2">
        <f t="shared" si="636"/>
        <v>1.4469453376205787E-2</v>
      </c>
      <c r="I1491" s="2"/>
      <c r="J1491" s="2">
        <f t="shared" si="625"/>
        <v>0.46141479099678456</v>
      </c>
      <c r="K1491" s="2">
        <f t="shared" si="626"/>
        <v>0.47588424437299037</v>
      </c>
      <c r="L1491" s="2">
        <f t="shared" si="627"/>
        <v>9.6463022508038593E-3</v>
      </c>
      <c r="M1491" s="2">
        <f t="shared" si="628"/>
        <v>5.3054662379421261E-2</v>
      </c>
      <c r="N1491" s="38">
        <v>287</v>
      </c>
      <c r="O1491" s="38">
        <v>296</v>
      </c>
      <c r="P1491" s="38">
        <v>6</v>
      </c>
      <c r="Q1491" s="38">
        <v>5</v>
      </c>
      <c r="R1491" s="38">
        <v>7</v>
      </c>
      <c r="S1491" s="38">
        <v>5</v>
      </c>
      <c r="T1491" s="38">
        <v>6</v>
      </c>
      <c r="U1491" s="38"/>
      <c r="V1491" s="38"/>
      <c r="W1491" s="38">
        <f>IF(Copyright!B$11=1,IF(CF1491&gt;0,CF1491-U1491-SUM(AA1491:AY1491),SUM(CN1491:CR1491)),SUM(CN1491:CR1491))</f>
        <v>0</v>
      </c>
      <c r="X1491" s="38">
        <v>5</v>
      </c>
      <c r="Y1491" s="38"/>
      <c r="Z1491" s="38">
        <v>5</v>
      </c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  <c r="BA1491" s="3">
        <f>IF(Q1491&gt;0,RANK(Q1491,(N1491:P1491,Q1491:AE1491)),0)</f>
        <v>6</v>
      </c>
      <c r="BB1491" s="3">
        <f>IF(R1491&gt;0,RANK(R1491,(N1491:P1491,Q1491:AE1491)),0)</f>
        <v>3</v>
      </c>
      <c r="BC1491" s="3">
        <f>IF(S1491&gt;0,RANK(S1491,(N1491:P1491,Q1491:AE1491)),0)</f>
        <v>6</v>
      </c>
      <c r="BD1491" s="3">
        <f>IF(T1491&gt;0,RANK(T1491,(N1491:P1491,Q1491:AE1491)),0)</f>
        <v>4</v>
      </c>
      <c r="BE1491" s="2">
        <f t="shared" si="629"/>
        <v>8.0385852090032149E-3</v>
      </c>
      <c r="BF1491" s="2">
        <f t="shared" si="630"/>
        <v>1.1254019292604502E-2</v>
      </c>
      <c r="BG1491" s="2">
        <f t="shared" si="631"/>
        <v>8.0385852090032149E-3</v>
      </c>
      <c r="BH1491" s="2">
        <f t="shared" si="632"/>
        <v>9.6463022508038593E-3</v>
      </c>
      <c r="BJ1491" t="s">
        <v>1461</v>
      </c>
      <c r="BK1491" t="s">
        <v>1092</v>
      </c>
      <c r="BL1491">
        <v>2</v>
      </c>
      <c r="BN1491">
        <v>0</v>
      </c>
      <c r="BO1491" s="60">
        <v>28</v>
      </c>
      <c r="BP1491" s="62">
        <v>55</v>
      </c>
      <c r="BQ1491" s="66">
        <f t="shared" si="633"/>
        <v>28055</v>
      </c>
      <c r="BR1491" s="66">
        <f t="shared" si="623"/>
        <v>28055</v>
      </c>
      <c r="BS1491" s="3" t="s">
        <v>3083</v>
      </c>
      <c r="CD1491" s="38">
        <f t="shared" si="634"/>
        <v>622</v>
      </c>
    </row>
    <row r="1492" spans="1:104" ht="14" hidden="1" customHeight="1" outlineLevel="1" x14ac:dyDescent="0.2">
      <c r="A1492" t="s">
        <v>1341</v>
      </c>
      <c r="B1492" t="s">
        <v>1092</v>
      </c>
      <c r="C1492" s="1">
        <f t="shared" si="624"/>
        <v>10621</v>
      </c>
      <c r="D1492" s="3">
        <f>IF(N1492&gt;0, RANK(N1492,(N1492:P1492,Q1492:AE1492)),0)</f>
        <v>2</v>
      </c>
      <c r="E1492" s="3">
        <f>IF(O1492&gt;0,RANK(O1492,(N1492:P1492,Q1492:AE1492)),0)</f>
        <v>1</v>
      </c>
      <c r="F1492" s="3">
        <f>IF(P1492&gt;0,RANK(P1492,(N1492:P1492,Q1492:AE1492)),0)</f>
        <v>3</v>
      </c>
      <c r="G1492" s="1">
        <f t="shared" si="635"/>
        <v>8496</v>
      </c>
      <c r="H1492" s="2">
        <f t="shared" si="636"/>
        <v>0.79992467752565677</v>
      </c>
      <c r="I1492" s="2"/>
      <c r="J1492" s="2">
        <f t="shared" si="625"/>
        <v>9.6695226438188495E-2</v>
      </c>
      <c r="K1492" s="2">
        <f t="shared" si="626"/>
        <v>0.89661990396384517</v>
      </c>
      <c r="L1492" s="2">
        <f t="shared" si="627"/>
        <v>2.730439694943979E-3</v>
      </c>
      <c r="M1492" s="2">
        <f t="shared" si="628"/>
        <v>3.9544299030223468E-3</v>
      </c>
      <c r="N1492" s="38">
        <v>1027</v>
      </c>
      <c r="O1492" s="38">
        <v>9523</v>
      </c>
      <c r="P1492" s="38">
        <v>29</v>
      </c>
      <c r="Q1492" s="38">
        <v>16</v>
      </c>
      <c r="R1492" s="38">
        <v>7</v>
      </c>
      <c r="S1492" s="38">
        <v>7</v>
      </c>
      <c r="T1492" s="38">
        <v>5</v>
      </c>
      <c r="U1492" s="38"/>
      <c r="V1492" s="38"/>
      <c r="W1492" s="38">
        <f>IF(Copyright!B$11=1,IF(CF1492&gt;0,CF1492-U1492-SUM(AA1492:AY1492),SUM(CN1492:CR1492)),SUM(CN1492:CR1492))</f>
        <v>0</v>
      </c>
      <c r="X1492" s="38">
        <v>5</v>
      </c>
      <c r="Y1492" s="38"/>
      <c r="Z1492" s="38">
        <v>2</v>
      </c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  <c r="BA1492" s="3">
        <f>IF(Q1492&gt;0,RANK(Q1492,(N1492:P1492,Q1492:AE1492)),0)</f>
        <v>4</v>
      </c>
      <c r="BB1492" s="3">
        <f>IF(R1492&gt;0,RANK(R1492,(N1492:P1492,Q1492:AE1492)),0)</f>
        <v>5</v>
      </c>
      <c r="BC1492" s="3">
        <f>IF(S1492&gt;0,RANK(S1492,(N1492:P1492,Q1492:AE1492)),0)</f>
        <v>5</v>
      </c>
      <c r="BD1492" s="3">
        <f>IF(T1492&gt;0,RANK(T1492,(N1492:P1492,Q1492:AE1492)),0)</f>
        <v>7</v>
      </c>
      <c r="BE1492" s="2">
        <f t="shared" si="629"/>
        <v>1.5064494868656435E-3</v>
      </c>
      <c r="BF1492" s="2">
        <f t="shared" si="630"/>
        <v>6.5907165050371904E-4</v>
      </c>
      <c r="BG1492" s="2">
        <f t="shared" si="631"/>
        <v>6.5907165050371904E-4</v>
      </c>
      <c r="BH1492" s="2">
        <f t="shared" si="632"/>
        <v>4.7076546464551363E-4</v>
      </c>
      <c r="BJ1492" t="s">
        <v>1341</v>
      </c>
      <c r="BK1492" t="s">
        <v>1092</v>
      </c>
      <c r="BL1492">
        <v>1</v>
      </c>
      <c r="BN1492">
        <v>0</v>
      </c>
      <c r="BO1492" s="60">
        <v>28</v>
      </c>
      <c r="BP1492" s="62">
        <v>57</v>
      </c>
      <c r="BQ1492" s="66">
        <f t="shared" si="633"/>
        <v>28057</v>
      </c>
      <c r="BR1492" s="66">
        <f t="shared" si="623"/>
        <v>28057</v>
      </c>
      <c r="BS1492" s="3" t="s">
        <v>3083</v>
      </c>
      <c r="CD1492" s="38">
        <f t="shared" si="634"/>
        <v>10621</v>
      </c>
    </row>
    <row r="1493" spans="1:104" ht="14" hidden="1" customHeight="1" outlineLevel="1" x14ac:dyDescent="0.2">
      <c r="A1493" t="s">
        <v>2861</v>
      </c>
      <c r="B1493" t="s">
        <v>1092</v>
      </c>
      <c r="C1493" s="1">
        <f t="shared" si="624"/>
        <v>52497</v>
      </c>
      <c r="D1493" s="3">
        <f>IF(N1493&gt;0, RANK(N1493,(N1493:P1493,Q1493:AE1493)),0)</f>
        <v>2</v>
      </c>
      <c r="E1493" s="3">
        <f>IF(O1493&gt;0,RANK(O1493,(N1493:P1493,Q1493:AE1493)),0)</f>
        <v>1</v>
      </c>
      <c r="F1493" s="3">
        <f>IF(P1493&gt;0,RANK(P1493,(N1493:P1493,Q1493:AE1493)),0)</f>
        <v>3</v>
      </c>
      <c r="G1493" s="1">
        <f t="shared" si="635"/>
        <v>20907</v>
      </c>
      <c r="H1493" s="2">
        <f t="shared" si="636"/>
        <v>0.3982513286473513</v>
      </c>
      <c r="I1493" s="2"/>
      <c r="J1493" s="2">
        <f t="shared" si="625"/>
        <v>0.29466445701659144</v>
      </c>
      <c r="K1493" s="2">
        <f t="shared" si="626"/>
        <v>0.69291578566394274</v>
      </c>
      <c r="L1493" s="2">
        <f t="shared" si="627"/>
        <v>4.1145208297617003E-3</v>
      </c>
      <c r="M1493" s="2">
        <f t="shared" si="628"/>
        <v>8.3052364897040626E-3</v>
      </c>
      <c r="N1493" s="38">
        <v>15469</v>
      </c>
      <c r="O1493" s="38">
        <v>36376</v>
      </c>
      <c r="P1493" s="38">
        <v>216</v>
      </c>
      <c r="Q1493" s="38">
        <v>143</v>
      </c>
      <c r="R1493" s="38">
        <v>102</v>
      </c>
      <c r="S1493" s="38">
        <v>31</v>
      </c>
      <c r="T1493" s="38">
        <v>32</v>
      </c>
      <c r="U1493" s="38"/>
      <c r="V1493" s="38"/>
      <c r="W1493" s="38">
        <f>IF(Copyright!B$11=1,IF(CF1493&gt;0,CF1493-U1493-SUM(AA1493:AY1493),SUM(CN1493:CR1493)),SUM(CN1493:CR1493))</f>
        <v>87</v>
      </c>
      <c r="X1493" s="38">
        <v>29</v>
      </c>
      <c r="Y1493" s="38"/>
      <c r="Z1493" s="38">
        <v>12</v>
      </c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  <c r="BA1493" s="3">
        <f>IF(Q1493&gt;0,RANK(Q1493,(N1493:P1493,Q1493:AE1493)),0)</f>
        <v>4</v>
      </c>
      <c r="BB1493" s="3">
        <f>IF(R1493&gt;0,RANK(R1493,(N1493:P1493,Q1493:AE1493)),0)</f>
        <v>5</v>
      </c>
      <c r="BC1493" s="3">
        <f>IF(S1493&gt;0,RANK(S1493,(N1493:P1493,Q1493:AE1493)),0)</f>
        <v>8</v>
      </c>
      <c r="BD1493" s="3">
        <f>IF(T1493&gt;0,RANK(T1493,(N1493:P1493,Q1493:AE1493)),0)</f>
        <v>7</v>
      </c>
      <c r="BE1493" s="2">
        <f t="shared" si="629"/>
        <v>2.7239651789626074E-3</v>
      </c>
      <c r="BF1493" s="2">
        <f t="shared" si="630"/>
        <v>1.942968169609692E-3</v>
      </c>
      <c r="BG1493" s="2">
        <f t="shared" si="631"/>
        <v>5.9050993390098478E-4</v>
      </c>
      <c r="BH1493" s="2">
        <f t="shared" si="632"/>
        <v>6.0955864144617792E-4</v>
      </c>
      <c r="BJ1493" t="s">
        <v>2861</v>
      </c>
      <c r="BK1493" t="s">
        <v>1092</v>
      </c>
      <c r="BL1493">
        <v>4</v>
      </c>
      <c r="BN1493">
        <v>0</v>
      </c>
      <c r="BO1493" s="60">
        <v>28</v>
      </c>
      <c r="BP1493" s="62">
        <v>59</v>
      </c>
      <c r="BQ1493" s="66">
        <f t="shared" si="633"/>
        <v>28059</v>
      </c>
      <c r="BR1493" s="66">
        <f t="shared" si="623"/>
        <v>28059</v>
      </c>
      <c r="BS1493" s="3" t="s">
        <v>3083</v>
      </c>
      <c r="BY1493" s="73"/>
      <c r="CB1493" s="95"/>
      <c r="CD1493" s="38">
        <f t="shared" si="634"/>
        <v>0</v>
      </c>
      <c r="CE1493" s="38">
        <f>15469+143+102+31+36376+12+32+216+29+87</f>
        <v>52497</v>
      </c>
      <c r="CF1493" s="38">
        <v>87</v>
      </c>
      <c r="CM1493" s="51"/>
    </row>
    <row r="1494" spans="1:104" ht="14" hidden="1" customHeight="1" outlineLevel="1" x14ac:dyDescent="0.2">
      <c r="A1494" t="s">
        <v>1446</v>
      </c>
      <c r="B1494" t="s">
        <v>1092</v>
      </c>
      <c r="C1494" s="1">
        <f t="shared" si="624"/>
        <v>7890</v>
      </c>
      <c r="D1494" s="3">
        <f>IF(N1494&gt;0, RANK(N1494,(N1494:P1494,Q1494:AE1494)),0)</f>
        <v>2</v>
      </c>
      <c r="E1494" s="3">
        <f>IF(O1494&gt;0,RANK(O1494,(N1494:P1494,Q1494:AE1494)),0)</f>
        <v>1</v>
      </c>
      <c r="F1494" s="3">
        <f>IF(P1494&gt;0,RANK(P1494,(N1494:P1494,Q1494:AE1494)),0)</f>
        <v>3</v>
      </c>
      <c r="G1494" s="1">
        <f t="shared" si="635"/>
        <v>396</v>
      </c>
      <c r="H1494" s="2">
        <f t="shared" si="636"/>
        <v>5.0190114068441066E-2</v>
      </c>
      <c r="I1494" s="2"/>
      <c r="J1494" s="2">
        <f t="shared" si="625"/>
        <v>0.47173637515842837</v>
      </c>
      <c r="K1494" s="2">
        <f t="shared" si="626"/>
        <v>0.52192648922686946</v>
      </c>
      <c r="L1494" s="2">
        <f t="shared" si="627"/>
        <v>2.5348542458808617E-3</v>
      </c>
      <c r="M1494" s="2">
        <f t="shared" si="628"/>
        <v>3.8022813688213101E-3</v>
      </c>
      <c r="N1494" s="38">
        <v>3722</v>
      </c>
      <c r="O1494" s="38">
        <v>4118</v>
      </c>
      <c r="P1494" s="38">
        <v>20</v>
      </c>
      <c r="Q1494" s="38">
        <v>9</v>
      </c>
      <c r="R1494" s="38">
        <v>5</v>
      </c>
      <c r="S1494" s="38">
        <v>5</v>
      </c>
      <c r="T1494" s="38">
        <v>3</v>
      </c>
      <c r="U1494" s="38"/>
      <c r="V1494" s="38"/>
      <c r="W1494" s="38">
        <f>IF(Copyright!B$11=1,IF(CF1494&gt;0,CF1494-U1494-SUM(AA1494:AY1494),SUM(CN1494:CR1494)),SUM(CN1494:CR1494))</f>
        <v>0</v>
      </c>
      <c r="X1494" s="38">
        <v>2</v>
      </c>
      <c r="Y1494" s="38"/>
      <c r="Z1494" s="38">
        <v>6</v>
      </c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  <c r="BA1494" s="3">
        <f>IF(Q1494&gt;0,RANK(Q1494,(N1494:P1494,Q1494:AE1494)),0)</f>
        <v>4</v>
      </c>
      <c r="BB1494" s="3">
        <f>IF(R1494&gt;0,RANK(R1494,(N1494:P1494,Q1494:AE1494)),0)</f>
        <v>6</v>
      </c>
      <c r="BC1494" s="3">
        <f>IF(S1494&gt;0,RANK(S1494,(N1494:P1494,Q1494:AE1494)),0)</f>
        <v>6</v>
      </c>
      <c r="BD1494" s="3">
        <f>IF(T1494&gt;0,RANK(T1494,(N1494:P1494,Q1494:AE1494)),0)</f>
        <v>8</v>
      </c>
      <c r="BE1494" s="2">
        <f t="shared" si="629"/>
        <v>1.1406844106463879E-3</v>
      </c>
      <c r="BF1494" s="2">
        <f t="shared" si="630"/>
        <v>6.3371356147021542E-4</v>
      </c>
      <c r="BG1494" s="2">
        <f t="shared" si="631"/>
        <v>6.3371356147021542E-4</v>
      </c>
      <c r="BH1494" s="2">
        <f t="shared" si="632"/>
        <v>3.8022813688212925E-4</v>
      </c>
      <c r="BJ1494" t="s">
        <v>1446</v>
      </c>
      <c r="BK1494" t="s">
        <v>1092</v>
      </c>
      <c r="BL1494">
        <v>3</v>
      </c>
      <c r="BN1494">
        <v>0</v>
      </c>
      <c r="BO1494" s="60">
        <v>28</v>
      </c>
      <c r="BP1494" s="62">
        <v>61</v>
      </c>
      <c r="BQ1494" s="66">
        <f t="shared" si="633"/>
        <v>28061</v>
      </c>
      <c r="BR1494" s="66">
        <f t="shared" si="623"/>
        <v>28061</v>
      </c>
      <c r="BS1494" s="3" t="s">
        <v>3083</v>
      </c>
      <c r="CD1494" s="38">
        <f t="shared" si="634"/>
        <v>7890</v>
      </c>
      <c r="CY1494" s="6"/>
      <c r="CZ1494" s="6"/>
    </row>
    <row r="1495" spans="1:104" ht="14" hidden="1" customHeight="1" outlineLevel="1" x14ac:dyDescent="0.2">
      <c r="A1495" t="s">
        <v>1071</v>
      </c>
      <c r="B1495" t="s">
        <v>1092</v>
      </c>
      <c r="C1495" s="1">
        <f t="shared" si="624"/>
        <v>3299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>IF(P1495&gt;0,RANK(P1495,(N1495:P1495,Q1495:AE1495)),0)</f>
        <v>3</v>
      </c>
      <c r="G1495" s="1">
        <f t="shared" si="635"/>
        <v>2186</v>
      </c>
      <c r="H1495" s="2">
        <f t="shared" si="636"/>
        <v>0.66262503789026983</v>
      </c>
      <c r="I1495" s="2"/>
      <c r="J1495" s="2">
        <f t="shared" si="625"/>
        <v>0.82661412549257351</v>
      </c>
      <c r="K1495" s="2">
        <f t="shared" si="626"/>
        <v>0.16398908760230374</v>
      </c>
      <c r="L1495" s="2">
        <f t="shared" si="627"/>
        <v>4.5468323734464992E-3</v>
      </c>
      <c r="M1495" s="2">
        <f t="shared" si="628"/>
        <v>4.8499545316762456E-3</v>
      </c>
      <c r="N1495" s="38">
        <v>2727</v>
      </c>
      <c r="O1495" s="38">
        <v>541</v>
      </c>
      <c r="P1495" s="38">
        <v>15</v>
      </c>
      <c r="Q1495" s="38">
        <v>4</v>
      </c>
      <c r="R1495" s="38">
        <v>3</v>
      </c>
      <c r="S1495" s="38">
        <v>3</v>
      </c>
      <c r="T1495" s="38">
        <v>1</v>
      </c>
      <c r="U1495" s="38"/>
      <c r="V1495" s="38"/>
      <c r="W1495" s="38">
        <f>IF(Copyright!B$11=1,IF(CF1495&gt;0,CF1495-U1495-SUM(AA1495:AY1495),SUM(CN1495:CR1495)),SUM(CN1495:CR1495))</f>
        <v>0</v>
      </c>
      <c r="X1495" s="38">
        <v>1</v>
      </c>
      <c r="Y1495" s="38"/>
      <c r="Z1495" s="38">
        <v>4</v>
      </c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  <c r="BA1495" s="3">
        <f>IF(Q1495&gt;0,RANK(Q1495,(N1495:P1495,Q1495:AE1495)),0)</f>
        <v>4</v>
      </c>
      <c r="BB1495" s="3">
        <f>IF(R1495&gt;0,RANK(R1495,(N1495:P1495,Q1495:AE1495)),0)</f>
        <v>6</v>
      </c>
      <c r="BC1495" s="3">
        <f>IF(S1495&gt;0,RANK(S1495,(N1495:P1495,Q1495:AE1495)),0)</f>
        <v>6</v>
      </c>
      <c r="BD1495" s="3">
        <f>IF(T1495&gt;0,RANK(T1495,(N1495:P1495,Q1495:AE1495)),0)</f>
        <v>8</v>
      </c>
      <c r="BE1495" s="2">
        <f t="shared" si="629"/>
        <v>1.2124886329190664E-3</v>
      </c>
      <c r="BF1495" s="2">
        <f t="shared" si="630"/>
        <v>9.093664746892998E-4</v>
      </c>
      <c r="BG1495" s="2">
        <f t="shared" si="631"/>
        <v>9.093664746892998E-4</v>
      </c>
      <c r="BH1495" s="2">
        <f t="shared" si="632"/>
        <v>3.031221582297666E-4</v>
      </c>
      <c r="BJ1495" t="s">
        <v>1071</v>
      </c>
      <c r="BK1495" t="s">
        <v>1092</v>
      </c>
      <c r="BL1495">
        <v>2</v>
      </c>
      <c r="BN1495">
        <v>0</v>
      </c>
      <c r="BO1495" s="60">
        <v>28</v>
      </c>
      <c r="BP1495" s="62">
        <v>63</v>
      </c>
      <c r="BQ1495" s="66">
        <f t="shared" si="633"/>
        <v>28063</v>
      </c>
      <c r="BR1495" s="66">
        <f t="shared" si="623"/>
        <v>28063</v>
      </c>
      <c r="BS1495" s="3" t="s">
        <v>3083</v>
      </c>
      <c r="CD1495" s="38">
        <f t="shared" si="634"/>
        <v>3299</v>
      </c>
    </row>
    <row r="1496" spans="1:104" ht="14" hidden="1" customHeight="1" outlineLevel="1" x14ac:dyDescent="0.2">
      <c r="A1496" t="s">
        <v>2737</v>
      </c>
      <c r="B1496" t="s">
        <v>1092</v>
      </c>
      <c r="C1496" s="1">
        <f t="shared" ref="C1496:C1527" si="637">SUM(N1496:AY1496)</f>
        <v>5378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>IF(P1496&gt;0,RANK(P1496,(N1496:P1496,Q1496:AE1496)),0)</f>
        <v>3</v>
      </c>
      <c r="G1496" s="1">
        <f t="shared" si="635"/>
        <v>739</v>
      </c>
      <c r="H1496" s="2">
        <f t="shared" si="636"/>
        <v>0.13741167720342135</v>
      </c>
      <c r="I1496" s="2"/>
      <c r="J1496" s="2">
        <f t="shared" ref="J1496:J1527" si="638">IF($C1496=0,"-",N1496/$C1496)</f>
        <v>0.56545184083302347</v>
      </c>
      <c r="K1496" s="2">
        <f t="shared" ref="K1496:K1527" si="639">IF($C1496=0,"-",O1496/$C1496)</f>
        <v>0.42804016362960207</v>
      </c>
      <c r="L1496" s="2">
        <f t="shared" ref="L1496:L1527" si="640">IF($C1496=0,"-",P1496/$C1496)</f>
        <v>2.9750836742283376E-3</v>
      </c>
      <c r="M1496" s="2">
        <f t="shared" ref="M1496:M1527" si="641">IF(C1496=0,"-",(1-J1496-K1496-L1496))</f>
        <v>3.5329118631461293E-3</v>
      </c>
      <c r="N1496" s="38">
        <v>3041</v>
      </c>
      <c r="O1496" s="38">
        <v>2302</v>
      </c>
      <c r="P1496" s="38">
        <v>16</v>
      </c>
      <c r="Q1496" s="38">
        <v>3</v>
      </c>
      <c r="R1496" s="38">
        <v>4</v>
      </c>
      <c r="S1496" s="38">
        <v>4</v>
      </c>
      <c r="T1496" s="38">
        <v>2</v>
      </c>
      <c r="U1496" s="38"/>
      <c r="V1496" s="38"/>
      <c r="W1496" s="38">
        <f>IF(Copyright!B$11=1,IF(CF1496&gt;0,CF1496-U1496-SUM(AA1496:AY1496),SUM(CN1496:CR1496)),SUM(CN1496:CR1496))</f>
        <v>0</v>
      </c>
      <c r="X1496" s="38">
        <v>2</v>
      </c>
      <c r="Y1496" s="38"/>
      <c r="Z1496" s="38">
        <v>4</v>
      </c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  <c r="BA1496" s="3">
        <f>IF(Q1496&gt;0,RANK(Q1496,(N1496:P1496,Q1496:AE1496)),0)</f>
        <v>7</v>
      </c>
      <c r="BB1496" s="3">
        <f>IF(R1496&gt;0,RANK(R1496,(N1496:P1496,Q1496:AE1496)),0)</f>
        <v>4</v>
      </c>
      <c r="BC1496" s="3">
        <f>IF(S1496&gt;0,RANK(S1496,(N1496:P1496,Q1496:AE1496)),0)</f>
        <v>4</v>
      </c>
      <c r="BD1496" s="3">
        <f>IF(T1496&gt;0,RANK(T1496,(N1496:P1496,Q1496:AE1496)),0)</f>
        <v>8</v>
      </c>
      <c r="BE1496" s="2">
        <f t="shared" ref="BE1496:BE1527" si="642">IF($C1496=0,"-",Q1496/$C1496)</f>
        <v>5.5782818891781326E-4</v>
      </c>
      <c r="BF1496" s="2">
        <f t="shared" ref="BF1496:BF1527" si="643">IF($C1496=0,"-",R1496/$C1496)</f>
        <v>7.4377091855708439E-4</v>
      </c>
      <c r="BG1496" s="2">
        <f t="shared" ref="BG1496:BG1527" si="644">IF($C1496=0,"-",S1496/$C1496)</f>
        <v>7.4377091855708439E-4</v>
      </c>
      <c r="BH1496" s="2">
        <f t="shared" ref="BH1496:BH1527" si="645">IF($C1496=0,"-",T1496/$C1496)</f>
        <v>3.7188545927854219E-4</v>
      </c>
      <c r="BJ1496" t="s">
        <v>2737</v>
      </c>
      <c r="BK1496" t="s">
        <v>1092</v>
      </c>
      <c r="BL1496">
        <v>3</v>
      </c>
      <c r="BN1496">
        <v>0</v>
      </c>
      <c r="BO1496" s="60">
        <v>28</v>
      </c>
      <c r="BP1496" s="62">
        <v>65</v>
      </c>
      <c r="BQ1496" s="66">
        <f t="shared" ref="BQ1496:BQ1527" si="646">1000*BO1496+BP1496</f>
        <v>28065</v>
      </c>
      <c r="BR1496" s="66">
        <f t="shared" si="623"/>
        <v>28065</v>
      </c>
      <c r="BS1496" s="3" t="s">
        <v>3083</v>
      </c>
      <c r="CD1496" s="38">
        <f t="shared" si="634"/>
        <v>5378</v>
      </c>
    </row>
    <row r="1497" spans="1:104" ht="14" hidden="1" customHeight="1" outlineLevel="1" x14ac:dyDescent="0.2">
      <c r="A1497" t="s">
        <v>238</v>
      </c>
      <c r="B1497" t="s">
        <v>1092</v>
      </c>
      <c r="C1497" s="1">
        <f t="shared" si="637"/>
        <v>27755</v>
      </c>
      <c r="D1497" s="3">
        <f>IF(N1497&gt;0, RANK(N1497,(N1497:P1497,Q1497:AE1497)),0)</f>
        <v>2</v>
      </c>
      <c r="E1497" s="3">
        <f>IF(O1497&gt;0,RANK(O1497,(N1497:P1497,Q1497:AE1497)),0)</f>
        <v>1</v>
      </c>
      <c r="F1497" s="3">
        <f>IF(P1497&gt;0,RANK(P1497,(N1497:P1497,Q1497:AE1497)),0)</f>
        <v>3</v>
      </c>
      <c r="G1497" s="1">
        <f t="shared" si="635"/>
        <v>12993</v>
      </c>
      <c r="H1497" s="2">
        <f t="shared" si="636"/>
        <v>0.46813186813186813</v>
      </c>
      <c r="I1497" s="2"/>
      <c r="J1497" s="2">
        <f t="shared" si="638"/>
        <v>0.26200684561340298</v>
      </c>
      <c r="K1497" s="2">
        <f t="shared" si="639"/>
        <v>0.73013871374527117</v>
      </c>
      <c r="L1497" s="2">
        <f t="shared" si="640"/>
        <v>3.7470725995316159E-3</v>
      </c>
      <c r="M1497" s="2">
        <f t="shared" si="641"/>
        <v>4.1073680417941724E-3</v>
      </c>
      <c r="N1497" s="38">
        <v>7272</v>
      </c>
      <c r="O1497" s="38">
        <v>20265</v>
      </c>
      <c r="P1497" s="38">
        <v>104</v>
      </c>
      <c r="Q1497" s="38">
        <v>48</v>
      </c>
      <c r="R1497" s="38">
        <v>22</v>
      </c>
      <c r="S1497" s="38">
        <v>19</v>
      </c>
      <c r="T1497" s="38">
        <v>13</v>
      </c>
      <c r="U1497" s="38"/>
      <c r="V1497" s="38"/>
      <c r="W1497" s="38">
        <f>IF(Copyright!B$11=1,IF(CF1497&gt;0,CF1497-U1497-SUM(AA1497:AY1497),SUM(CN1497:CR1497)),SUM(CN1497:CR1497))</f>
        <v>0</v>
      </c>
      <c r="X1497" s="38">
        <v>8</v>
      </c>
      <c r="Y1497" s="38"/>
      <c r="Z1497" s="38">
        <v>4</v>
      </c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  <c r="BA1497" s="3">
        <f>IF(Q1497&gt;0,RANK(Q1497,(N1497:P1497,Q1497:AE1497)),0)</f>
        <v>4</v>
      </c>
      <c r="BB1497" s="3">
        <f>IF(R1497&gt;0,RANK(R1497,(N1497:P1497,Q1497:AE1497)),0)</f>
        <v>5</v>
      </c>
      <c r="BC1497" s="3">
        <f>IF(S1497&gt;0,RANK(S1497,(N1497:P1497,Q1497:AE1497)),0)</f>
        <v>6</v>
      </c>
      <c r="BD1497" s="3">
        <f>IF(T1497&gt;0,RANK(T1497,(N1497:P1497,Q1497:AE1497)),0)</f>
        <v>7</v>
      </c>
      <c r="BE1497" s="2">
        <f t="shared" si="642"/>
        <v>1.7294181228607458E-3</v>
      </c>
      <c r="BF1497" s="2">
        <f t="shared" si="643"/>
        <v>7.9264997297784183E-4</v>
      </c>
      <c r="BG1497" s="2">
        <f t="shared" si="644"/>
        <v>6.8456134029904522E-4</v>
      </c>
      <c r="BH1497" s="2">
        <f t="shared" si="645"/>
        <v>4.6838407494145199E-4</v>
      </c>
      <c r="BJ1497" t="s">
        <v>238</v>
      </c>
      <c r="BK1497" t="s">
        <v>1092</v>
      </c>
      <c r="BN1497">
        <v>0</v>
      </c>
      <c r="BO1497" s="60">
        <v>28</v>
      </c>
      <c r="BP1497" s="62">
        <v>67</v>
      </c>
      <c r="BQ1497" s="66">
        <f t="shared" si="646"/>
        <v>28067</v>
      </c>
      <c r="BR1497" s="66">
        <f t="shared" si="623"/>
        <v>28067</v>
      </c>
      <c r="BS1497" s="3" t="s">
        <v>3083</v>
      </c>
      <c r="CD1497" s="38">
        <f t="shared" si="634"/>
        <v>27755</v>
      </c>
      <c r="CY1497" s="6"/>
      <c r="CZ1497" s="6"/>
    </row>
    <row r="1498" spans="1:104" ht="14" hidden="1" customHeight="1" outlineLevel="1" x14ac:dyDescent="0.2">
      <c r="A1498" t="s">
        <v>1105</v>
      </c>
      <c r="B1498" t="s">
        <v>1092</v>
      </c>
      <c r="C1498" s="1">
        <f t="shared" si="637"/>
        <v>4086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>IF(P1498&gt;0,RANK(P1498,(N1498:P1498,Q1498:AE1498)),0)</f>
        <v>4</v>
      </c>
      <c r="G1498" s="1">
        <f t="shared" si="635"/>
        <v>690</v>
      </c>
      <c r="H1498" s="2">
        <f t="shared" si="636"/>
        <v>0.16886930983847284</v>
      </c>
      <c r="I1498" s="2"/>
      <c r="J1498" s="2">
        <f t="shared" si="638"/>
        <v>0.58272148800783163</v>
      </c>
      <c r="K1498" s="2">
        <f t="shared" si="639"/>
        <v>0.41385217816935876</v>
      </c>
      <c r="L1498" s="2">
        <f t="shared" si="640"/>
        <v>7.3421439060205576E-4</v>
      </c>
      <c r="M1498" s="2">
        <f t="shared" si="641"/>
        <v>2.692119432207546E-3</v>
      </c>
      <c r="N1498" s="38">
        <v>2381</v>
      </c>
      <c r="O1498" s="38">
        <v>1691</v>
      </c>
      <c r="P1498" s="38">
        <v>3</v>
      </c>
      <c r="Q1498" s="38">
        <v>5</v>
      </c>
      <c r="R1498" s="38">
        <v>1</v>
      </c>
      <c r="S1498" s="38">
        <v>1</v>
      </c>
      <c r="T1498" s="38">
        <v>1</v>
      </c>
      <c r="U1498" s="38"/>
      <c r="V1498" s="38"/>
      <c r="W1498" s="38">
        <f>IF(Copyright!B$11=1,IF(CF1498&gt;0,CF1498-U1498-SUM(AA1498:AY1498),SUM(CN1498:CR1498)),SUM(CN1498:CR1498))</f>
        <v>0</v>
      </c>
      <c r="X1498" s="38">
        <v>1</v>
      </c>
      <c r="Y1498" s="38"/>
      <c r="Z1498" s="38">
        <v>2</v>
      </c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  <c r="BA1498" s="3">
        <f>IF(Q1498&gt;0,RANK(Q1498,(N1498:P1498,Q1498:AE1498)),0)</f>
        <v>3</v>
      </c>
      <c r="BB1498" s="3">
        <f>IF(R1498&gt;0,RANK(R1498,(N1498:P1498,Q1498:AE1498)),0)</f>
        <v>6</v>
      </c>
      <c r="BC1498" s="3">
        <f>IF(S1498&gt;0,RANK(S1498,(N1498:P1498,Q1498:AE1498)),0)</f>
        <v>6</v>
      </c>
      <c r="BD1498" s="3">
        <f>IF(T1498&gt;0,RANK(T1498,(N1498:P1498,Q1498:AE1498)),0)</f>
        <v>6</v>
      </c>
      <c r="BE1498" s="2">
        <f t="shared" si="642"/>
        <v>1.2236906510034262E-3</v>
      </c>
      <c r="BF1498" s="2">
        <f t="shared" si="643"/>
        <v>2.4473813020068529E-4</v>
      </c>
      <c r="BG1498" s="2">
        <f t="shared" si="644"/>
        <v>2.4473813020068529E-4</v>
      </c>
      <c r="BH1498" s="2">
        <f t="shared" si="645"/>
        <v>2.4473813020068529E-4</v>
      </c>
      <c r="BJ1498" t="s">
        <v>1105</v>
      </c>
      <c r="BK1498" t="s">
        <v>1092</v>
      </c>
      <c r="BL1498">
        <v>3</v>
      </c>
      <c r="BN1498">
        <v>0</v>
      </c>
      <c r="BO1498" s="60">
        <v>28</v>
      </c>
      <c r="BP1498" s="62">
        <v>69</v>
      </c>
      <c r="BQ1498" s="66">
        <f t="shared" si="646"/>
        <v>28069</v>
      </c>
      <c r="BR1498" s="66">
        <f t="shared" si="623"/>
        <v>28069</v>
      </c>
      <c r="BS1498" s="3" t="s">
        <v>3083</v>
      </c>
      <c r="CD1498" s="38">
        <f t="shared" si="634"/>
        <v>4086</v>
      </c>
      <c r="CY1498" s="6"/>
      <c r="CZ1498" s="6"/>
    </row>
    <row r="1499" spans="1:104" ht="14" hidden="1" customHeight="1" outlineLevel="1" x14ac:dyDescent="0.2">
      <c r="A1499" t="s">
        <v>486</v>
      </c>
      <c r="B1499" t="s">
        <v>1092</v>
      </c>
      <c r="C1499" s="1">
        <f t="shared" si="637"/>
        <v>23409</v>
      </c>
      <c r="D1499" s="3">
        <f>IF(N1499&gt;0, RANK(N1499,(N1499:P1499,Q1499:AE1499)),0)</f>
        <v>2</v>
      </c>
      <c r="E1499" s="3">
        <f>IF(O1499&gt;0,RANK(O1499,(N1499:P1499,Q1499:AE1499)),0)</f>
        <v>1</v>
      </c>
      <c r="F1499" s="3">
        <f>IF(P1499&gt;0,RANK(P1499,(N1499:P1499,Q1499:AE1499)),0)</f>
        <v>3</v>
      </c>
      <c r="G1499" s="1">
        <f t="shared" si="635"/>
        <v>5094</v>
      </c>
      <c r="H1499" s="2">
        <f t="shared" si="636"/>
        <v>0.21760861207227988</v>
      </c>
      <c r="I1499" s="2"/>
      <c r="J1499" s="2">
        <f t="shared" si="638"/>
        <v>0.38258789354521766</v>
      </c>
      <c r="K1499" s="2">
        <f t="shared" si="639"/>
        <v>0.60019650561749749</v>
      </c>
      <c r="L1499" s="2">
        <f t="shared" si="640"/>
        <v>6.1087615874236409E-3</v>
      </c>
      <c r="M1499" s="2">
        <f t="shared" si="641"/>
        <v>1.1106839249861264E-2</v>
      </c>
      <c r="N1499" s="38">
        <v>8956</v>
      </c>
      <c r="O1499" s="38">
        <v>14050</v>
      </c>
      <c r="P1499" s="38">
        <v>143</v>
      </c>
      <c r="Q1499" s="38">
        <v>81</v>
      </c>
      <c r="R1499" s="38">
        <v>94</v>
      </c>
      <c r="S1499" s="38">
        <v>20</v>
      </c>
      <c r="T1499" s="38">
        <v>25</v>
      </c>
      <c r="U1499" s="38"/>
      <c r="V1499" s="38"/>
      <c r="W1499" s="38">
        <f>IF(Copyright!B$11=1,IF(CF1499&gt;0,CF1499-U1499-SUM(AA1499:AY1499),SUM(CN1499:CR1499)),SUM(CN1499:CR1499))</f>
        <v>0</v>
      </c>
      <c r="X1499" s="38">
        <v>34</v>
      </c>
      <c r="Y1499" s="38"/>
      <c r="Z1499" s="38">
        <v>6</v>
      </c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  <c r="BA1499" s="3">
        <f>IF(Q1499&gt;0,RANK(Q1499,(N1499:P1499,Q1499:AE1499)),0)</f>
        <v>5</v>
      </c>
      <c r="BB1499" s="3">
        <f>IF(R1499&gt;0,RANK(R1499,(N1499:P1499,Q1499:AE1499)),0)</f>
        <v>4</v>
      </c>
      <c r="BC1499" s="3">
        <f>IF(S1499&gt;0,RANK(S1499,(N1499:P1499,Q1499:AE1499)),0)</f>
        <v>8</v>
      </c>
      <c r="BD1499" s="3">
        <f>IF(T1499&gt;0,RANK(T1499,(N1499:P1499,Q1499:AE1499)),0)</f>
        <v>7</v>
      </c>
      <c r="BE1499" s="2">
        <f t="shared" si="642"/>
        <v>3.4602076124567475E-3</v>
      </c>
      <c r="BF1499" s="2">
        <f t="shared" si="643"/>
        <v>4.0155495749498058E-3</v>
      </c>
      <c r="BG1499" s="2">
        <f t="shared" si="644"/>
        <v>8.5437224998932031E-4</v>
      </c>
      <c r="BH1499" s="2">
        <f t="shared" si="645"/>
        <v>1.0679653124866504E-3</v>
      </c>
      <c r="BJ1499" t="s">
        <v>486</v>
      </c>
      <c r="BK1499" t="s">
        <v>1092</v>
      </c>
      <c r="BL1499">
        <v>1</v>
      </c>
      <c r="BN1499">
        <v>0</v>
      </c>
      <c r="BO1499" s="60">
        <v>28</v>
      </c>
      <c r="BP1499" s="62">
        <v>71</v>
      </c>
      <c r="BQ1499" s="66">
        <f t="shared" si="646"/>
        <v>28071</v>
      </c>
      <c r="BR1499" s="66">
        <f t="shared" si="623"/>
        <v>28071</v>
      </c>
      <c r="BS1499" s="3" t="s">
        <v>3083</v>
      </c>
      <c r="CD1499" s="38">
        <f t="shared" si="634"/>
        <v>23409</v>
      </c>
      <c r="CY1499" s="6"/>
      <c r="CZ1499" s="6"/>
    </row>
    <row r="1500" spans="1:104" ht="14" hidden="1" customHeight="1" outlineLevel="1" x14ac:dyDescent="0.2">
      <c r="A1500" t="s">
        <v>305</v>
      </c>
      <c r="B1500" t="s">
        <v>1092</v>
      </c>
      <c r="C1500" s="1">
        <f t="shared" si="637"/>
        <v>28262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>IF(P1500&gt;0,RANK(P1500,(N1500:P1500,Q1500:AE1500)),0)</f>
        <v>3</v>
      </c>
      <c r="G1500" s="1">
        <f t="shared" si="635"/>
        <v>13737</v>
      </c>
      <c r="H1500" s="2">
        <f t="shared" si="636"/>
        <v>0.48605901917769445</v>
      </c>
      <c r="I1500" s="2"/>
      <c r="J1500" s="2">
        <f t="shared" si="638"/>
        <v>0.24902696199844315</v>
      </c>
      <c r="K1500" s="2">
        <f t="shared" si="639"/>
        <v>0.73508598117613755</v>
      </c>
      <c r="L1500" s="2">
        <f t="shared" si="640"/>
        <v>4.5998160073597054E-3</v>
      </c>
      <c r="M1500" s="2">
        <f t="shared" si="641"/>
        <v>1.1287240818059648E-2</v>
      </c>
      <c r="N1500" s="38">
        <v>7038</v>
      </c>
      <c r="O1500" s="38">
        <v>20775</v>
      </c>
      <c r="P1500" s="38">
        <v>130</v>
      </c>
      <c r="Q1500" s="38">
        <v>74</v>
      </c>
      <c r="R1500" s="38">
        <v>42</v>
      </c>
      <c r="S1500" s="38">
        <v>33</v>
      </c>
      <c r="T1500" s="38">
        <v>26</v>
      </c>
      <c r="U1500" s="38"/>
      <c r="V1500" s="38"/>
      <c r="W1500" s="38">
        <f>IF(Copyright!B$11=1,IF(CF1500&gt;0,CF1500-U1500-SUM(AA1500:AY1500),SUM(CN1500:CR1500)),SUM(CN1500:CR1500))</f>
        <v>91</v>
      </c>
      <c r="X1500" s="38">
        <v>40</v>
      </c>
      <c r="Y1500" s="38"/>
      <c r="Z1500" s="38">
        <v>13</v>
      </c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  <c r="BA1500" s="3">
        <f>IF(Q1500&gt;0,RANK(Q1500,(N1500:P1500,Q1500:AE1500)),0)</f>
        <v>5</v>
      </c>
      <c r="BB1500" s="3">
        <f>IF(R1500&gt;0,RANK(R1500,(N1500:P1500,Q1500:AE1500)),0)</f>
        <v>6</v>
      </c>
      <c r="BC1500" s="3">
        <f>IF(S1500&gt;0,RANK(S1500,(N1500:P1500,Q1500:AE1500)),0)</f>
        <v>8</v>
      </c>
      <c r="BD1500" s="3">
        <f>IF(T1500&gt;0,RANK(T1500,(N1500:P1500,Q1500:AE1500)),0)</f>
        <v>9</v>
      </c>
      <c r="BE1500" s="2">
        <f t="shared" si="642"/>
        <v>2.618356804189371E-3</v>
      </c>
      <c r="BF1500" s="2">
        <f t="shared" si="643"/>
        <v>1.486094402377751E-3</v>
      </c>
      <c r="BG1500" s="2">
        <f t="shared" si="644"/>
        <v>1.1676456018682329E-3</v>
      </c>
      <c r="BH1500" s="2">
        <f t="shared" si="645"/>
        <v>9.1996320147194111E-4</v>
      </c>
      <c r="BJ1500" t="s">
        <v>305</v>
      </c>
      <c r="BK1500" t="s">
        <v>1092</v>
      </c>
      <c r="BL1500">
        <v>4</v>
      </c>
      <c r="BN1500">
        <v>0</v>
      </c>
      <c r="BO1500" s="60">
        <v>28</v>
      </c>
      <c r="BP1500" s="62">
        <v>73</v>
      </c>
      <c r="BQ1500" s="66">
        <f t="shared" si="646"/>
        <v>28073</v>
      </c>
      <c r="BR1500" s="66">
        <f t="shared" si="623"/>
        <v>28073</v>
      </c>
      <c r="BS1500" s="3" t="s">
        <v>3083</v>
      </c>
      <c r="BY1500" s="73"/>
      <c r="CB1500" s="95"/>
      <c r="CD1500" s="38">
        <f t="shared" si="634"/>
        <v>284</v>
      </c>
      <c r="CE1500" s="38">
        <f>20574+6958+128+74+41+40+33+26+13+91</f>
        <v>27978</v>
      </c>
      <c r="CF1500" s="38">
        <v>91</v>
      </c>
      <c r="CM1500" s="51"/>
      <c r="CY1500" s="6"/>
      <c r="CZ1500" s="6"/>
    </row>
    <row r="1501" spans="1:104" ht="14" hidden="1" customHeight="1" outlineLevel="1" x14ac:dyDescent="0.2">
      <c r="A1501" t="s">
        <v>1432</v>
      </c>
      <c r="B1501" t="s">
        <v>1092</v>
      </c>
      <c r="C1501" s="1">
        <f t="shared" si="637"/>
        <v>27407</v>
      </c>
      <c r="D1501" s="3">
        <f>IF(N1501&gt;0, RANK(N1501,(N1501:P1501,Q1501:AE1501)),0)</f>
        <v>2</v>
      </c>
      <c r="E1501" s="3">
        <f>IF(O1501&gt;0,RANK(O1501,(N1501:P1501,Q1501:AE1501)),0)</f>
        <v>1</v>
      </c>
      <c r="F1501" s="3">
        <f>IF(P1501&gt;0,RANK(P1501,(N1501:P1501,Q1501:AE1501)),0)</f>
        <v>3</v>
      </c>
      <c r="G1501" s="1">
        <f t="shared" si="635"/>
        <v>5810</v>
      </c>
      <c r="H1501" s="2">
        <f t="shared" si="636"/>
        <v>0.21198963768380341</v>
      </c>
      <c r="I1501" s="2"/>
      <c r="J1501" s="2">
        <f t="shared" si="638"/>
        <v>0.38957200715145768</v>
      </c>
      <c r="K1501" s="2">
        <f t="shared" si="639"/>
        <v>0.60156164483526109</v>
      </c>
      <c r="L1501" s="2">
        <f t="shared" si="640"/>
        <v>4.1595212901813401E-3</v>
      </c>
      <c r="M1501" s="2">
        <f t="shared" si="641"/>
        <v>4.7068267230998932E-3</v>
      </c>
      <c r="N1501" s="38">
        <v>10677</v>
      </c>
      <c r="O1501" s="38">
        <v>16487</v>
      </c>
      <c r="P1501" s="38">
        <v>114</v>
      </c>
      <c r="Q1501" s="38">
        <v>42</v>
      </c>
      <c r="R1501" s="38">
        <v>26</v>
      </c>
      <c r="S1501" s="38">
        <v>18</v>
      </c>
      <c r="T1501" s="38">
        <v>14</v>
      </c>
      <c r="U1501" s="38"/>
      <c r="V1501" s="38"/>
      <c r="W1501" s="38">
        <f>IF(Copyright!B$11=1,IF(CF1501&gt;0,CF1501-U1501-SUM(AA1501:AY1501),SUM(CN1501:CR1501)),SUM(CN1501:CR1501))</f>
        <v>0</v>
      </c>
      <c r="X1501" s="38">
        <v>16</v>
      </c>
      <c r="Y1501" s="38"/>
      <c r="Z1501" s="38">
        <v>13</v>
      </c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  <c r="BA1501" s="3">
        <f>IF(Q1501&gt;0,RANK(Q1501,(N1501:P1501,Q1501:AE1501)),0)</f>
        <v>4</v>
      </c>
      <c r="BB1501" s="3">
        <f>IF(R1501&gt;0,RANK(R1501,(N1501:P1501,Q1501:AE1501)),0)</f>
        <v>5</v>
      </c>
      <c r="BC1501" s="3">
        <f>IF(S1501&gt;0,RANK(S1501,(N1501:P1501,Q1501:AE1501)),0)</f>
        <v>6</v>
      </c>
      <c r="BD1501" s="3">
        <f>IF(T1501&gt;0,RANK(T1501,(N1501:P1501,Q1501:AE1501)),0)</f>
        <v>8</v>
      </c>
      <c r="BE1501" s="2">
        <f t="shared" si="642"/>
        <v>1.5324552121720727E-3</v>
      </c>
      <c r="BF1501" s="2">
        <f t="shared" si="643"/>
        <v>9.4866275039223551E-4</v>
      </c>
      <c r="BG1501" s="2">
        <f t="shared" si="644"/>
        <v>6.5676651950231696E-4</v>
      </c>
      <c r="BH1501" s="2">
        <f t="shared" si="645"/>
        <v>5.1081840405735757E-4</v>
      </c>
      <c r="BJ1501" t="s">
        <v>1432</v>
      </c>
      <c r="BK1501" t="s">
        <v>1092</v>
      </c>
      <c r="BL1501">
        <v>3</v>
      </c>
      <c r="BN1501">
        <v>0</v>
      </c>
      <c r="BO1501" s="60">
        <v>28</v>
      </c>
      <c r="BP1501" s="62">
        <v>75</v>
      </c>
      <c r="BQ1501" s="66">
        <f t="shared" si="646"/>
        <v>28075</v>
      </c>
      <c r="BR1501" s="66">
        <f t="shared" si="623"/>
        <v>28075</v>
      </c>
      <c r="BS1501" s="3" t="s">
        <v>3083</v>
      </c>
      <c r="CD1501" s="38">
        <f t="shared" si="634"/>
        <v>27407</v>
      </c>
      <c r="CY1501" s="6"/>
      <c r="CZ1501" s="6"/>
    </row>
    <row r="1502" spans="1:104" ht="14" hidden="1" customHeight="1" outlineLevel="1" x14ac:dyDescent="0.2">
      <c r="A1502" t="s">
        <v>538</v>
      </c>
      <c r="B1502" t="s">
        <v>1092</v>
      </c>
      <c r="C1502" s="1">
        <f t="shared" si="637"/>
        <v>6053</v>
      </c>
      <c r="D1502" s="3">
        <f>IF(N1502&gt;0, RANK(N1502,(N1502:P1502,Q1502:AE1502)),0)</f>
        <v>2</v>
      </c>
      <c r="E1502" s="3">
        <f>IF(O1502&gt;0,RANK(O1502,(N1502:P1502,Q1502:AE1502)),0)</f>
        <v>1</v>
      </c>
      <c r="F1502" s="3">
        <f>IF(P1502&gt;0,RANK(P1502,(N1502:P1502,Q1502:AE1502)),0)</f>
        <v>3</v>
      </c>
      <c r="G1502" s="1">
        <f t="shared" si="635"/>
        <v>2214</v>
      </c>
      <c r="H1502" s="2">
        <f t="shared" si="636"/>
        <v>0.36576904014538247</v>
      </c>
      <c r="I1502" s="2"/>
      <c r="J1502" s="2">
        <f t="shared" si="638"/>
        <v>0.31372872955559228</v>
      </c>
      <c r="K1502" s="2">
        <f t="shared" si="639"/>
        <v>0.67949776970097475</v>
      </c>
      <c r="L1502" s="2">
        <f t="shared" si="640"/>
        <v>3.1389393689079796E-3</v>
      </c>
      <c r="M1502" s="2">
        <f t="shared" si="641"/>
        <v>3.6345613745249901E-3</v>
      </c>
      <c r="N1502" s="38">
        <v>1899</v>
      </c>
      <c r="O1502" s="38">
        <v>4113</v>
      </c>
      <c r="P1502" s="38">
        <v>19</v>
      </c>
      <c r="Q1502" s="38">
        <v>13</v>
      </c>
      <c r="R1502" s="38">
        <v>3</v>
      </c>
      <c r="S1502" s="38">
        <v>2</v>
      </c>
      <c r="T1502" s="38">
        <v>0</v>
      </c>
      <c r="U1502" s="38"/>
      <c r="V1502" s="38"/>
      <c r="W1502" s="38">
        <f>IF(Copyright!B$11=1,IF(CF1502&gt;0,CF1502-U1502-SUM(AA1502:AY1502),SUM(CN1502:CR1502)),SUM(CN1502:CR1502))</f>
        <v>0</v>
      </c>
      <c r="X1502" s="38">
        <v>2</v>
      </c>
      <c r="Y1502" s="38"/>
      <c r="Z1502" s="38">
        <v>2</v>
      </c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  <c r="BA1502" s="3">
        <f>IF(Q1502&gt;0,RANK(Q1502,(N1502:P1502,Q1502:AE1502)),0)</f>
        <v>4</v>
      </c>
      <c r="BB1502" s="3">
        <f>IF(R1502&gt;0,RANK(R1502,(N1502:P1502,Q1502:AE1502)),0)</f>
        <v>5</v>
      </c>
      <c r="BC1502" s="3">
        <f>IF(S1502&gt;0,RANK(S1502,(N1502:P1502,Q1502:AE1502)),0)</f>
        <v>6</v>
      </c>
      <c r="BD1502" s="3">
        <f>IF(T1502&gt;0,RANK(T1502,(N1502:P1502,Q1502:AE1502)),0)</f>
        <v>0</v>
      </c>
      <c r="BE1502" s="2">
        <f t="shared" si="642"/>
        <v>2.1476953576738808E-3</v>
      </c>
      <c r="BF1502" s="2">
        <f t="shared" si="643"/>
        <v>4.9562200561704939E-4</v>
      </c>
      <c r="BG1502" s="2">
        <f t="shared" si="644"/>
        <v>3.3041467041136624E-4</v>
      </c>
      <c r="BH1502" s="2">
        <f t="shared" si="645"/>
        <v>0</v>
      </c>
      <c r="BJ1502" t="s">
        <v>538</v>
      </c>
      <c r="BK1502" t="s">
        <v>1092</v>
      </c>
      <c r="BL1502">
        <v>3</v>
      </c>
      <c r="BN1502">
        <v>0</v>
      </c>
      <c r="BO1502" s="60">
        <v>28</v>
      </c>
      <c r="BP1502" s="62">
        <v>77</v>
      </c>
      <c r="BQ1502" s="66">
        <f t="shared" si="646"/>
        <v>28077</v>
      </c>
      <c r="BR1502" s="66">
        <f t="shared" si="623"/>
        <v>28077</v>
      </c>
      <c r="BS1502" s="3" t="s">
        <v>3083</v>
      </c>
      <c r="CD1502" s="38">
        <f t="shared" si="634"/>
        <v>6053</v>
      </c>
    </row>
    <row r="1503" spans="1:104" ht="14" hidden="1" customHeight="1" outlineLevel="1" x14ac:dyDescent="0.2">
      <c r="A1503" t="s">
        <v>2740</v>
      </c>
      <c r="B1503" t="s">
        <v>1092</v>
      </c>
      <c r="C1503" s="1">
        <f t="shared" si="637"/>
        <v>8380</v>
      </c>
      <c r="D1503" s="3">
        <f>IF(N1503&gt;0, RANK(N1503,(N1503:P1503,Q1503:AE1503)),0)</f>
        <v>2</v>
      </c>
      <c r="E1503" s="3">
        <f>IF(O1503&gt;0,RANK(O1503,(N1503:P1503,Q1503:AE1503)),0)</f>
        <v>1</v>
      </c>
      <c r="F1503" s="3">
        <f>IF(P1503&gt;0,RANK(P1503,(N1503:P1503,Q1503:AE1503)),0)</f>
        <v>3</v>
      </c>
      <c r="G1503" s="1">
        <f t="shared" si="635"/>
        <v>1961</v>
      </c>
      <c r="H1503" s="2">
        <f t="shared" si="636"/>
        <v>0.23400954653937947</v>
      </c>
      <c r="I1503" s="2"/>
      <c r="J1503" s="2">
        <f t="shared" si="638"/>
        <v>0.37971360381861574</v>
      </c>
      <c r="K1503" s="2">
        <f t="shared" si="639"/>
        <v>0.61372315035799518</v>
      </c>
      <c r="L1503" s="2">
        <f t="shared" si="640"/>
        <v>2.9832935560859188E-3</v>
      </c>
      <c r="M1503" s="2">
        <f t="shared" si="641"/>
        <v>3.5799522673031557E-3</v>
      </c>
      <c r="N1503" s="38">
        <v>3182</v>
      </c>
      <c r="O1503" s="38">
        <v>5143</v>
      </c>
      <c r="P1503" s="38">
        <v>25</v>
      </c>
      <c r="Q1503" s="38">
        <v>6</v>
      </c>
      <c r="R1503" s="38">
        <v>7</v>
      </c>
      <c r="S1503" s="38">
        <v>4</v>
      </c>
      <c r="T1503" s="38">
        <v>5</v>
      </c>
      <c r="U1503" s="38"/>
      <c r="V1503" s="38"/>
      <c r="W1503" s="38">
        <f>IF(Copyright!B$11=1,IF(CF1503&gt;0,CF1503-U1503-SUM(AA1503:AY1503),SUM(CN1503:CR1503)),SUM(CN1503:CR1503))</f>
        <v>0</v>
      </c>
      <c r="X1503" s="38">
        <v>3</v>
      </c>
      <c r="Y1503" s="38"/>
      <c r="Z1503" s="38">
        <v>5</v>
      </c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  <c r="BA1503" s="3">
        <f>IF(Q1503&gt;0,RANK(Q1503,(N1503:P1503,Q1503:AE1503)),0)</f>
        <v>5</v>
      </c>
      <c r="BB1503" s="3">
        <f>IF(R1503&gt;0,RANK(R1503,(N1503:P1503,Q1503:AE1503)),0)</f>
        <v>4</v>
      </c>
      <c r="BC1503" s="3">
        <f>IF(S1503&gt;0,RANK(S1503,(N1503:P1503,Q1503:AE1503)),0)</f>
        <v>8</v>
      </c>
      <c r="BD1503" s="3">
        <f>IF(T1503&gt;0,RANK(T1503,(N1503:P1503,Q1503:AE1503)),0)</f>
        <v>6</v>
      </c>
      <c r="BE1503" s="2">
        <f t="shared" si="642"/>
        <v>7.1599045346062051E-4</v>
      </c>
      <c r="BF1503" s="2">
        <f t="shared" si="643"/>
        <v>8.3532219570405723E-4</v>
      </c>
      <c r="BG1503" s="2">
        <f t="shared" si="644"/>
        <v>4.7732696897374703E-4</v>
      </c>
      <c r="BH1503" s="2">
        <f t="shared" si="645"/>
        <v>5.966587112171838E-4</v>
      </c>
      <c r="BJ1503" t="s">
        <v>2740</v>
      </c>
      <c r="BK1503" t="s">
        <v>1092</v>
      </c>
      <c r="BL1503">
        <v>2</v>
      </c>
      <c r="BN1503">
        <v>0</v>
      </c>
      <c r="BO1503" s="60">
        <v>28</v>
      </c>
      <c r="BP1503" s="62">
        <v>79</v>
      </c>
      <c r="BQ1503" s="66">
        <f t="shared" si="646"/>
        <v>28079</v>
      </c>
      <c r="BR1503" s="66">
        <f t="shared" si="623"/>
        <v>28079</v>
      </c>
      <c r="BS1503" s="3" t="s">
        <v>3083</v>
      </c>
      <c r="CD1503" s="38">
        <f t="shared" si="634"/>
        <v>8380</v>
      </c>
    </row>
    <row r="1504" spans="1:104" ht="14" hidden="1" customHeight="1" outlineLevel="1" x14ac:dyDescent="0.2">
      <c r="A1504" t="s">
        <v>96</v>
      </c>
      <c r="B1504" t="s">
        <v>1092</v>
      </c>
      <c r="C1504" s="1">
        <f t="shared" si="637"/>
        <v>35338</v>
      </c>
      <c r="D1504" s="3">
        <f>IF(N1504&gt;0, RANK(N1504,(N1504:P1504,Q1504:AE1504)),0)</f>
        <v>2</v>
      </c>
      <c r="E1504" s="3">
        <f>IF(O1504&gt;0,RANK(O1504,(N1504:P1504,Q1504:AE1504)),0)</f>
        <v>1</v>
      </c>
      <c r="F1504" s="3">
        <f>IF(P1504&gt;0,RANK(P1504,(N1504:P1504,Q1504:AE1504)),0)</f>
        <v>3</v>
      </c>
      <c r="G1504" s="1">
        <f t="shared" si="635"/>
        <v>13723</v>
      </c>
      <c r="H1504" s="2">
        <f t="shared" si="636"/>
        <v>0.38833550285811308</v>
      </c>
      <c r="I1504" s="2"/>
      <c r="J1504" s="2">
        <f t="shared" si="638"/>
        <v>0.3004131529797951</v>
      </c>
      <c r="K1504" s="2">
        <f t="shared" si="639"/>
        <v>0.68874865583790823</v>
      </c>
      <c r="L1504" s="2">
        <f t="shared" si="640"/>
        <v>4.4994057388646784E-3</v>
      </c>
      <c r="M1504" s="2">
        <f t="shared" si="641"/>
        <v>6.3387854434319964E-3</v>
      </c>
      <c r="N1504" s="38">
        <v>10616</v>
      </c>
      <c r="O1504" s="38">
        <v>24339</v>
      </c>
      <c r="P1504" s="38">
        <v>159</v>
      </c>
      <c r="Q1504" s="38">
        <v>89</v>
      </c>
      <c r="R1504" s="38">
        <v>53</v>
      </c>
      <c r="S1504" s="38">
        <v>23</v>
      </c>
      <c r="T1504" s="38">
        <v>16</v>
      </c>
      <c r="U1504" s="38"/>
      <c r="V1504" s="38"/>
      <c r="W1504" s="38">
        <f>IF(Copyright!B$11=1,IF(CF1504&gt;0,CF1504-U1504-SUM(AA1504:AY1504),SUM(CN1504:CR1504)),SUM(CN1504:CR1504))</f>
        <v>0</v>
      </c>
      <c r="X1504" s="38">
        <v>34</v>
      </c>
      <c r="Y1504" s="38"/>
      <c r="Z1504" s="38">
        <v>9</v>
      </c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  <c r="BA1504" s="3">
        <f>IF(Q1504&gt;0,RANK(Q1504,(N1504:P1504,Q1504:AE1504)),0)</f>
        <v>4</v>
      </c>
      <c r="BB1504" s="3">
        <f>IF(R1504&gt;0,RANK(R1504,(N1504:P1504,Q1504:AE1504)),0)</f>
        <v>5</v>
      </c>
      <c r="BC1504" s="3">
        <f>IF(S1504&gt;0,RANK(S1504,(N1504:P1504,Q1504:AE1504)),0)</f>
        <v>7</v>
      </c>
      <c r="BD1504" s="3">
        <f>IF(T1504&gt;0,RANK(T1504,(N1504:P1504,Q1504:AE1504)),0)</f>
        <v>8</v>
      </c>
      <c r="BE1504" s="2">
        <f t="shared" si="642"/>
        <v>2.5185352877921782E-3</v>
      </c>
      <c r="BF1504" s="2">
        <f t="shared" si="643"/>
        <v>1.4998019129548927E-3</v>
      </c>
      <c r="BG1504" s="2">
        <f t="shared" si="644"/>
        <v>6.5085743392382137E-4</v>
      </c>
      <c r="BH1504" s="2">
        <f t="shared" si="645"/>
        <v>4.527703888165714E-4</v>
      </c>
      <c r="BJ1504" t="s">
        <v>96</v>
      </c>
      <c r="BK1504" t="s">
        <v>1092</v>
      </c>
      <c r="BL1504">
        <v>1</v>
      </c>
      <c r="BN1504">
        <v>0</v>
      </c>
      <c r="BO1504" s="60">
        <v>28</v>
      </c>
      <c r="BP1504" s="62">
        <v>81</v>
      </c>
      <c r="BQ1504" s="66">
        <f t="shared" si="646"/>
        <v>28081</v>
      </c>
      <c r="BR1504" s="66">
        <f t="shared" si="623"/>
        <v>28081</v>
      </c>
      <c r="BS1504" s="3" t="s">
        <v>3083</v>
      </c>
      <c r="BY1504" s="73"/>
      <c r="CD1504" s="38">
        <f t="shared" si="634"/>
        <v>35338</v>
      </c>
    </row>
    <row r="1505" spans="1:104" ht="14" hidden="1" customHeight="1" outlineLevel="1" x14ac:dyDescent="0.2">
      <c r="A1505" t="s">
        <v>3114</v>
      </c>
      <c r="B1505" t="s">
        <v>1092</v>
      </c>
      <c r="C1505" s="1">
        <f t="shared" si="637"/>
        <v>9421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>IF(P1505&gt;0,RANK(P1505,(N1505:P1505,Q1505:AE1505)),0)</f>
        <v>3</v>
      </c>
      <c r="G1505" s="1">
        <f t="shared" si="635"/>
        <v>3622</v>
      </c>
      <c r="H1505" s="2">
        <f t="shared" si="636"/>
        <v>0.38446024838127585</v>
      </c>
      <c r="I1505" s="2"/>
      <c r="J1505" s="2">
        <f t="shared" si="638"/>
        <v>0.68740048827088418</v>
      </c>
      <c r="K1505" s="2">
        <f t="shared" si="639"/>
        <v>0.30294023988960833</v>
      </c>
      <c r="L1505" s="2">
        <f t="shared" si="640"/>
        <v>4.3519796199978774E-3</v>
      </c>
      <c r="M1505" s="2">
        <f t="shared" si="641"/>
        <v>5.3072922195096109E-3</v>
      </c>
      <c r="N1505" s="38">
        <v>6476</v>
      </c>
      <c r="O1505" s="38">
        <v>2854</v>
      </c>
      <c r="P1505" s="38">
        <v>41</v>
      </c>
      <c r="Q1505" s="38">
        <v>18</v>
      </c>
      <c r="R1505" s="38">
        <v>12</v>
      </c>
      <c r="S1505" s="38">
        <v>9</v>
      </c>
      <c r="T1505" s="38">
        <v>5</v>
      </c>
      <c r="U1505" s="38"/>
      <c r="V1505" s="38"/>
      <c r="W1505" s="38">
        <f>IF(Copyright!B$11=1,IF(CF1505&gt;0,CF1505-U1505-SUM(AA1505:AY1505),SUM(CN1505:CR1505)),SUM(CN1505:CR1505))</f>
        <v>0</v>
      </c>
      <c r="X1505" s="38">
        <v>4</v>
      </c>
      <c r="Y1505" s="38"/>
      <c r="Z1505" s="38">
        <v>2</v>
      </c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  <c r="BA1505" s="3">
        <f>IF(Q1505&gt;0,RANK(Q1505,(N1505:P1505,Q1505:AE1505)),0)</f>
        <v>4</v>
      </c>
      <c r="BB1505" s="3">
        <f>IF(R1505&gt;0,RANK(R1505,(N1505:P1505,Q1505:AE1505)),0)</f>
        <v>5</v>
      </c>
      <c r="BC1505" s="3">
        <f>IF(S1505&gt;0,RANK(S1505,(N1505:P1505,Q1505:AE1505)),0)</f>
        <v>6</v>
      </c>
      <c r="BD1505" s="3">
        <f>IF(T1505&gt;0,RANK(T1505,(N1505:P1505,Q1505:AE1505)),0)</f>
        <v>7</v>
      </c>
      <c r="BE1505" s="2">
        <f t="shared" si="642"/>
        <v>1.9106251990234583E-3</v>
      </c>
      <c r="BF1505" s="2">
        <f t="shared" si="643"/>
        <v>1.2737501326823054E-3</v>
      </c>
      <c r="BG1505" s="2">
        <f t="shared" si="644"/>
        <v>9.5531259951172915E-4</v>
      </c>
      <c r="BH1505" s="2">
        <f t="shared" si="645"/>
        <v>5.3072922195096062E-4</v>
      </c>
      <c r="BJ1505" t="s">
        <v>3114</v>
      </c>
      <c r="BK1505" t="s">
        <v>1092</v>
      </c>
      <c r="BL1505">
        <v>2</v>
      </c>
      <c r="BN1505">
        <v>0</v>
      </c>
      <c r="BO1505" s="60">
        <v>28</v>
      </c>
      <c r="BP1505" s="62">
        <v>83</v>
      </c>
      <c r="BQ1505" s="66">
        <f t="shared" si="646"/>
        <v>28083</v>
      </c>
      <c r="BR1505" s="66">
        <f t="shared" si="623"/>
        <v>28083</v>
      </c>
      <c r="BS1505" s="3" t="s">
        <v>3083</v>
      </c>
      <c r="CD1505" s="38">
        <f t="shared" si="634"/>
        <v>9421</v>
      </c>
    </row>
    <row r="1506" spans="1:104" ht="14" hidden="1" customHeight="1" outlineLevel="1" x14ac:dyDescent="0.2">
      <c r="A1506" t="s">
        <v>1567</v>
      </c>
      <c r="B1506" t="s">
        <v>1092</v>
      </c>
      <c r="C1506" s="1">
        <f t="shared" si="637"/>
        <v>15829</v>
      </c>
      <c r="D1506" s="3">
        <f>IF(N1506&gt;0, RANK(N1506,(N1506:P1506,Q1506:AE1506)),0)</f>
        <v>2</v>
      </c>
      <c r="E1506" s="3">
        <f>IF(O1506&gt;0,RANK(O1506,(N1506:P1506,Q1506:AE1506)),0)</f>
        <v>1</v>
      </c>
      <c r="F1506" s="3">
        <f>IF(P1506&gt;0,RANK(P1506,(N1506:P1506,Q1506:AE1506)),0)</f>
        <v>3</v>
      </c>
      <c r="G1506" s="1">
        <f t="shared" si="635"/>
        <v>7170</v>
      </c>
      <c r="H1506" s="2">
        <f t="shared" si="636"/>
        <v>0.45296607492576918</v>
      </c>
      <c r="I1506" s="2"/>
      <c r="J1506" s="2">
        <f t="shared" si="638"/>
        <v>0.26925263756396489</v>
      </c>
      <c r="K1506" s="2">
        <f t="shared" si="639"/>
        <v>0.72221871248973402</v>
      </c>
      <c r="L1506" s="2">
        <f t="shared" si="640"/>
        <v>2.5270073914966202E-3</v>
      </c>
      <c r="M1506" s="2">
        <f t="shared" si="641"/>
        <v>6.0016425548044721E-3</v>
      </c>
      <c r="N1506" s="38">
        <v>4262</v>
      </c>
      <c r="O1506" s="38">
        <v>11432</v>
      </c>
      <c r="P1506" s="38">
        <v>40</v>
      </c>
      <c r="Q1506" s="38">
        <v>26</v>
      </c>
      <c r="R1506" s="38">
        <v>12</v>
      </c>
      <c r="S1506" s="38">
        <v>11</v>
      </c>
      <c r="T1506" s="38">
        <v>6</v>
      </c>
      <c r="U1506" s="38"/>
      <c r="V1506" s="38"/>
      <c r="W1506" s="38">
        <f>IF(Copyright!B$11=1,IF(CF1506&gt;0,CF1506-U1506-SUM(AA1506:AY1506),SUM(CN1506:CR1506)),SUM(CN1506:CR1506))</f>
        <v>27</v>
      </c>
      <c r="X1506" s="38">
        <v>10</v>
      </c>
      <c r="Y1506" s="38"/>
      <c r="Z1506" s="38">
        <v>3</v>
      </c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  <c r="BA1506" s="3">
        <f>IF(Q1506&gt;0,RANK(Q1506,(N1506:P1506,Q1506:AE1506)),0)</f>
        <v>5</v>
      </c>
      <c r="BB1506" s="3">
        <f>IF(R1506&gt;0,RANK(R1506,(N1506:P1506,Q1506:AE1506)),0)</f>
        <v>6</v>
      </c>
      <c r="BC1506" s="3">
        <f>IF(S1506&gt;0,RANK(S1506,(N1506:P1506,Q1506:AE1506)),0)</f>
        <v>7</v>
      </c>
      <c r="BD1506" s="3">
        <f>IF(T1506&gt;0,RANK(T1506,(N1506:P1506,Q1506:AE1506)),0)</f>
        <v>9</v>
      </c>
      <c r="BE1506" s="2">
        <f t="shared" si="642"/>
        <v>1.6425548044728031E-3</v>
      </c>
      <c r="BF1506" s="2">
        <f t="shared" si="643"/>
        <v>7.5810221744898609E-4</v>
      </c>
      <c r="BG1506" s="2">
        <f t="shared" si="644"/>
        <v>6.9492703266157052E-4</v>
      </c>
      <c r="BH1506" s="2">
        <f t="shared" si="645"/>
        <v>3.7905110872449305E-4</v>
      </c>
      <c r="BJ1506" t="s">
        <v>1567</v>
      </c>
      <c r="BK1506" t="s">
        <v>1092</v>
      </c>
      <c r="BL1506">
        <v>3</v>
      </c>
      <c r="BN1506">
        <v>0</v>
      </c>
      <c r="BO1506" s="60">
        <v>28</v>
      </c>
      <c r="BP1506" s="62">
        <v>85</v>
      </c>
      <c r="BQ1506" s="66">
        <f t="shared" si="646"/>
        <v>28085</v>
      </c>
      <c r="BR1506" s="66">
        <f t="shared" si="623"/>
        <v>28085</v>
      </c>
      <c r="BS1506" s="3" t="s">
        <v>3083</v>
      </c>
      <c r="CB1506" s="95"/>
      <c r="CD1506" s="38">
        <f t="shared" si="634"/>
        <v>210</v>
      </c>
      <c r="CE1506" s="38">
        <v>15619</v>
      </c>
      <c r="CF1506" s="38">
        <v>27</v>
      </c>
      <c r="CM1506" s="51"/>
      <c r="CY1506" s="6"/>
      <c r="CZ1506" s="6"/>
    </row>
    <row r="1507" spans="1:104" ht="14" hidden="1" customHeight="1" outlineLevel="1" x14ac:dyDescent="0.2">
      <c r="A1507" t="s">
        <v>2358</v>
      </c>
      <c r="B1507" t="s">
        <v>1092</v>
      </c>
      <c r="C1507" s="1">
        <f t="shared" si="637"/>
        <v>24426</v>
      </c>
      <c r="D1507" s="3">
        <f>IF(N1507&gt;0, RANK(N1507,(N1507:P1507,Q1507:AE1507)),0)</f>
        <v>2</v>
      </c>
      <c r="E1507" s="3">
        <f>IF(O1507&gt;0,RANK(O1507,(N1507:P1507,Q1507:AE1507)),0)</f>
        <v>1</v>
      </c>
      <c r="F1507" s="3">
        <f>IF(P1507&gt;0,RANK(P1507,(N1507:P1507,Q1507:AE1507)),0)</f>
        <v>3</v>
      </c>
      <c r="G1507" s="1">
        <f t="shared" si="635"/>
        <v>1991</v>
      </c>
      <c r="H1507" s="2">
        <f t="shared" si="636"/>
        <v>8.1511504134938184E-2</v>
      </c>
      <c r="I1507" s="2"/>
      <c r="J1507" s="2">
        <f t="shared" si="638"/>
        <v>0.45427004012118233</v>
      </c>
      <c r="K1507" s="2">
        <f t="shared" si="639"/>
        <v>0.53578154425612057</v>
      </c>
      <c r="L1507" s="2">
        <f t="shared" si="640"/>
        <v>4.1758781626136084E-3</v>
      </c>
      <c r="M1507" s="2">
        <f t="shared" si="641"/>
        <v>5.7725374600834959E-3</v>
      </c>
      <c r="N1507" s="38">
        <v>11096</v>
      </c>
      <c r="O1507" s="38">
        <v>13087</v>
      </c>
      <c r="P1507" s="38">
        <v>102</v>
      </c>
      <c r="Q1507" s="38">
        <v>46</v>
      </c>
      <c r="R1507" s="38">
        <v>27</v>
      </c>
      <c r="S1507" s="38">
        <v>13</v>
      </c>
      <c r="T1507" s="38">
        <v>13</v>
      </c>
      <c r="U1507" s="38"/>
      <c r="V1507" s="38"/>
      <c r="W1507" s="38">
        <f>IF(Copyright!B$11=1,IF(CF1507&gt;0,CF1507-U1507-SUM(AA1507:AY1507),SUM(CN1507:CR1507)),SUM(CN1507:CR1507))</f>
        <v>0</v>
      </c>
      <c r="X1507" s="38">
        <v>22</v>
      </c>
      <c r="Y1507" s="38"/>
      <c r="Z1507" s="38">
        <v>20</v>
      </c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  <c r="BA1507" s="3">
        <f>IF(Q1507&gt;0,RANK(Q1507,(N1507:P1507,Q1507:AE1507)),0)</f>
        <v>4</v>
      </c>
      <c r="BB1507" s="3">
        <f>IF(R1507&gt;0,RANK(R1507,(N1507:P1507,Q1507:AE1507)),0)</f>
        <v>5</v>
      </c>
      <c r="BC1507" s="3">
        <f>IF(S1507&gt;0,RANK(S1507,(N1507:P1507,Q1507:AE1507)),0)</f>
        <v>8</v>
      </c>
      <c r="BD1507" s="3">
        <f>IF(T1507&gt;0,RANK(T1507,(N1507:P1507,Q1507:AE1507)),0)</f>
        <v>8</v>
      </c>
      <c r="BE1507" s="2">
        <f t="shared" si="642"/>
        <v>1.8832391713747645E-3</v>
      </c>
      <c r="BF1507" s="2">
        <f t="shared" si="643"/>
        <v>1.105379513633014E-3</v>
      </c>
      <c r="BG1507" s="2">
        <f t="shared" si="644"/>
        <v>5.32219765823303E-4</v>
      </c>
      <c r="BH1507" s="2">
        <f t="shared" si="645"/>
        <v>5.32219765823303E-4</v>
      </c>
      <c r="BJ1507" t="s">
        <v>2358</v>
      </c>
      <c r="BK1507" t="s">
        <v>1092</v>
      </c>
      <c r="BL1507">
        <v>1</v>
      </c>
      <c r="BN1507">
        <v>0</v>
      </c>
      <c r="BO1507" s="60">
        <v>28</v>
      </c>
      <c r="BP1507" s="62">
        <v>87</v>
      </c>
      <c r="BQ1507" s="66">
        <f t="shared" si="646"/>
        <v>28087</v>
      </c>
      <c r="BR1507" s="66">
        <f t="shared" ref="BR1507:BR1570" si="647">BQ1507</f>
        <v>28087</v>
      </c>
      <c r="BS1507" s="3" t="s">
        <v>3083</v>
      </c>
      <c r="CD1507" s="38">
        <f t="shared" si="634"/>
        <v>24426</v>
      </c>
      <c r="CF1507" s="71"/>
    </row>
    <row r="1508" spans="1:104" ht="14" hidden="1" customHeight="1" outlineLevel="1" x14ac:dyDescent="0.2">
      <c r="A1508" t="s">
        <v>1618</v>
      </c>
      <c r="B1508" t="s">
        <v>1092</v>
      </c>
      <c r="C1508" s="1">
        <f t="shared" si="637"/>
        <v>55935</v>
      </c>
      <c r="D1508" s="3">
        <f>IF(N1508&gt;0, RANK(N1508,(N1508:P1508,Q1508:AE1508)),0)</f>
        <v>2</v>
      </c>
      <c r="E1508" s="3">
        <f>IF(O1508&gt;0,RANK(O1508,(N1508:P1508,Q1508:AE1508)),0)</f>
        <v>1</v>
      </c>
      <c r="F1508" s="3">
        <f>IF(P1508&gt;0,RANK(P1508,(N1508:P1508,Q1508:AE1508)),0)</f>
        <v>3</v>
      </c>
      <c r="G1508" s="1">
        <f t="shared" si="635"/>
        <v>9633</v>
      </c>
      <c r="H1508" s="2">
        <f t="shared" si="636"/>
        <v>0.17221775274872619</v>
      </c>
      <c r="I1508" s="2"/>
      <c r="J1508" s="2">
        <f t="shared" si="638"/>
        <v>0.40582819343881293</v>
      </c>
      <c r="K1508" s="2">
        <f t="shared" si="639"/>
        <v>0.57804594618753913</v>
      </c>
      <c r="L1508" s="2">
        <f t="shared" si="640"/>
        <v>4.5231071779744348E-3</v>
      </c>
      <c r="M1508" s="2">
        <f t="shared" si="641"/>
        <v>1.1602753195673502E-2</v>
      </c>
      <c r="N1508" s="38">
        <v>22700</v>
      </c>
      <c r="O1508" s="38">
        <v>32333</v>
      </c>
      <c r="P1508" s="38">
        <v>253</v>
      </c>
      <c r="Q1508" s="38">
        <v>169</v>
      </c>
      <c r="R1508" s="38">
        <v>109</v>
      </c>
      <c r="S1508" s="38">
        <v>33</v>
      </c>
      <c r="T1508" s="38">
        <v>30</v>
      </c>
      <c r="U1508" s="38"/>
      <c r="V1508" s="38"/>
      <c r="W1508" s="38">
        <f>IF(Copyright!B$11=1,IF(CF1508&gt;0,CF1508-U1508-SUM(AA1508:AY1508),SUM(CN1508:CR1508)),SUM(CN1508:CR1508))</f>
        <v>225</v>
      </c>
      <c r="X1508" s="38">
        <v>56</v>
      </c>
      <c r="Y1508" s="38"/>
      <c r="Z1508" s="38">
        <v>27</v>
      </c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  <c r="BA1508" s="3">
        <f>IF(Q1508&gt;0,RANK(Q1508,(N1508:P1508,Q1508:AE1508)),0)</f>
        <v>5</v>
      </c>
      <c r="BB1508" s="3">
        <f>IF(R1508&gt;0,RANK(R1508,(N1508:P1508,Q1508:AE1508)),0)</f>
        <v>6</v>
      </c>
      <c r="BC1508" s="3">
        <f>IF(S1508&gt;0,RANK(S1508,(N1508:P1508,Q1508:AE1508)),0)</f>
        <v>8</v>
      </c>
      <c r="BD1508" s="3">
        <f>IF(T1508&gt;0,RANK(T1508,(N1508:P1508,Q1508:AE1508)),0)</f>
        <v>9</v>
      </c>
      <c r="BE1508" s="2">
        <f t="shared" si="642"/>
        <v>3.0213640833109861E-3</v>
      </c>
      <c r="BF1508" s="2">
        <f t="shared" si="643"/>
        <v>1.9486904442656656E-3</v>
      </c>
      <c r="BG1508" s="2">
        <f t="shared" si="644"/>
        <v>5.8997050147492625E-4</v>
      </c>
      <c r="BH1508" s="2">
        <f t="shared" si="645"/>
        <v>5.3633681952266023E-4</v>
      </c>
      <c r="BJ1508" t="s">
        <v>1618</v>
      </c>
      <c r="BK1508" t="s">
        <v>1092</v>
      </c>
      <c r="BN1508">
        <v>0</v>
      </c>
      <c r="BO1508" s="60">
        <v>28</v>
      </c>
      <c r="BP1508" s="62">
        <v>89</v>
      </c>
      <c r="BQ1508" s="66">
        <f t="shared" si="646"/>
        <v>28089</v>
      </c>
      <c r="BR1508" s="66">
        <f t="shared" si="647"/>
        <v>28089</v>
      </c>
      <c r="BS1508" s="3" t="s">
        <v>3083</v>
      </c>
      <c r="BY1508" s="73"/>
      <c r="CB1508" s="95"/>
      <c r="CD1508" s="38">
        <f t="shared" si="634"/>
        <v>3</v>
      </c>
      <c r="CE1508" s="38">
        <f>22698+169+109+33+32332+27+30+253+56+225</f>
        <v>55932</v>
      </c>
      <c r="CF1508" s="38">
        <v>225</v>
      </c>
      <c r="CM1508" s="51"/>
    </row>
    <row r="1509" spans="1:104" ht="14" hidden="1" customHeight="1" outlineLevel="1" x14ac:dyDescent="0.2">
      <c r="A1509" t="s">
        <v>1791</v>
      </c>
      <c r="B1509" t="s">
        <v>1092</v>
      </c>
      <c r="C1509" s="1">
        <f t="shared" si="637"/>
        <v>11208</v>
      </c>
      <c r="D1509" s="3">
        <f>IF(N1509&gt;0, RANK(N1509,(N1509:P1509,Q1509:AE1509)),0)</f>
        <v>2</v>
      </c>
      <c r="E1509" s="3">
        <f>IF(O1509&gt;0,RANK(O1509,(N1509:P1509,Q1509:AE1509)),0)</f>
        <v>1</v>
      </c>
      <c r="F1509" s="3">
        <f>IF(P1509&gt;0,RANK(P1509,(N1509:P1509,Q1509:AE1509)),0)</f>
        <v>3</v>
      </c>
      <c r="G1509" s="1">
        <f t="shared" si="635"/>
        <v>4659</v>
      </c>
      <c r="H1509" s="2">
        <f t="shared" si="636"/>
        <v>0.4156852248394004</v>
      </c>
      <c r="I1509" s="2"/>
      <c r="J1509" s="2">
        <f t="shared" si="638"/>
        <v>0.28684867951463239</v>
      </c>
      <c r="K1509" s="2">
        <f t="shared" si="639"/>
        <v>0.70253390435403285</v>
      </c>
      <c r="L1509" s="2">
        <f t="shared" si="640"/>
        <v>3.6581013561741613E-3</v>
      </c>
      <c r="M1509" s="2">
        <f t="shared" si="641"/>
        <v>6.9593147751606608E-3</v>
      </c>
      <c r="N1509" s="38">
        <v>3215</v>
      </c>
      <c r="O1509" s="38">
        <v>7874</v>
      </c>
      <c r="P1509" s="38">
        <v>41</v>
      </c>
      <c r="Q1509" s="38">
        <v>21</v>
      </c>
      <c r="R1509" s="38">
        <v>5</v>
      </c>
      <c r="S1509" s="38">
        <v>8</v>
      </c>
      <c r="T1509" s="38">
        <v>10</v>
      </c>
      <c r="U1509" s="38"/>
      <c r="V1509" s="38"/>
      <c r="W1509" s="38">
        <f>IF(Copyright!B$11=1,IF(CF1509&gt;0,CF1509-U1509-SUM(AA1509:AY1509),SUM(CN1509:CR1509)),SUM(CN1509:CR1509))</f>
        <v>20</v>
      </c>
      <c r="X1509" s="38">
        <v>8</v>
      </c>
      <c r="Y1509" s="38"/>
      <c r="Z1509" s="38">
        <v>6</v>
      </c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  <c r="BA1509" s="3">
        <f>IF(Q1509&gt;0,RANK(Q1509,(N1509:P1509,Q1509:AE1509)),0)</f>
        <v>4</v>
      </c>
      <c r="BB1509" s="3">
        <f>IF(R1509&gt;0,RANK(R1509,(N1509:P1509,Q1509:AE1509)),0)</f>
        <v>10</v>
      </c>
      <c r="BC1509" s="3">
        <f>IF(S1509&gt;0,RANK(S1509,(N1509:P1509,Q1509:AE1509)),0)</f>
        <v>7</v>
      </c>
      <c r="BD1509" s="3">
        <f>IF(T1509&gt;0,RANK(T1509,(N1509:P1509,Q1509:AE1509)),0)</f>
        <v>6</v>
      </c>
      <c r="BE1509" s="2">
        <f t="shared" si="642"/>
        <v>1.8736616702355461E-3</v>
      </c>
      <c r="BF1509" s="2">
        <f t="shared" si="643"/>
        <v>4.4610992148465381E-4</v>
      </c>
      <c r="BG1509" s="2">
        <f t="shared" si="644"/>
        <v>7.1377587437544611E-4</v>
      </c>
      <c r="BH1509" s="2">
        <f t="shared" si="645"/>
        <v>8.9221984296930762E-4</v>
      </c>
      <c r="BJ1509" t="s">
        <v>1791</v>
      </c>
      <c r="BK1509" t="s">
        <v>1092</v>
      </c>
      <c r="BL1509">
        <v>3</v>
      </c>
      <c r="BN1509">
        <v>0</v>
      </c>
      <c r="BO1509" s="60">
        <v>28</v>
      </c>
      <c r="BP1509" s="62">
        <v>91</v>
      </c>
      <c r="BQ1509" s="66">
        <f t="shared" si="646"/>
        <v>28091</v>
      </c>
      <c r="BR1509" s="66">
        <f t="shared" si="647"/>
        <v>28091</v>
      </c>
      <c r="BS1509" s="3" t="s">
        <v>3083</v>
      </c>
      <c r="BY1509" s="73"/>
      <c r="CB1509" s="95"/>
      <c r="CD1509" s="38">
        <f t="shared" si="634"/>
        <v>100</v>
      </c>
      <c r="CE1509" s="38">
        <v>11108</v>
      </c>
      <c r="CF1509" s="38">
        <v>20</v>
      </c>
      <c r="CM1509" s="51"/>
    </row>
    <row r="1510" spans="1:104" ht="14" hidden="1" customHeight="1" outlineLevel="1" x14ac:dyDescent="0.2">
      <c r="A1510" t="s">
        <v>1812</v>
      </c>
      <c r="B1510" t="s">
        <v>1092</v>
      </c>
      <c r="C1510" s="1">
        <f t="shared" si="637"/>
        <v>14983</v>
      </c>
      <c r="D1510" s="3">
        <f>IF(N1510&gt;0, RANK(N1510,(N1510:P1510,Q1510:AE1510)),0)</f>
        <v>2</v>
      </c>
      <c r="E1510" s="3">
        <f>IF(O1510&gt;0,RANK(O1510,(N1510:P1510,Q1510:AE1510)),0)</f>
        <v>1</v>
      </c>
      <c r="F1510" s="3">
        <f>IF(P1510&gt;0,RANK(P1510,(N1510:P1510,Q1510:AE1510)),0)</f>
        <v>3</v>
      </c>
      <c r="G1510" s="1">
        <f t="shared" si="635"/>
        <v>1089</v>
      </c>
      <c r="H1510" s="2">
        <f t="shared" si="636"/>
        <v>7.2682373356470667E-2</v>
      </c>
      <c r="I1510" s="2"/>
      <c r="J1510" s="2">
        <f t="shared" si="638"/>
        <v>0.45972101715277314</v>
      </c>
      <c r="K1510" s="2">
        <f t="shared" si="639"/>
        <v>0.53240339050924379</v>
      </c>
      <c r="L1510" s="2">
        <f t="shared" si="640"/>
        <v>3.4706000133484616E-3</v>
      </c>
      <c r="M1510" s="2">
        <f t="shared" si="641"/>
        <v>4.4049923246346108E-3</v>
      </c>
      <c r="N1510" s="38">
        <v>6888</v>
      </c>
      <c r="O1510" s="38">
        <v>7977</v>
      </c>
      <c r="P1510" s="38">
        <v>52</v>
      </c>
      <c r="Q1510" s="38">
        <v>22</v>
      </c>
      <c r="R1510" s="38">
        <v>14</v>
      </c>
      <c r="S1510" s="38">
        <v>9</v>
      </c>
      <c r="T1510" s="38">
        <v>10</v>
      </c>
      <c r="U1510" s="38"/>
      <c r="V1510" s="38"/>
      <c r="W1510" s="38">
        <f>IF(Copyright!B$11=1,IF(CF1510&gt;0,CF1510-U1510-SUM(AA1510:AY1510),SUM(CN1510:CR1510)),SUM(CN1510:CR1510))</f>
        <v>0</v>
      </c>
      <c r="X1510" s="38">
        <v>6</v>
      </c>
      <c r="Y1510" s="38"/>
      <c r="Z1510" s="38">
        <v>5</v>
      </c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  <c r="BA1510" s="3">
        <f>IF(Q1510&gt;0,RANK(Q1510,(N1510:P1510,Q1510:AE1510)),0)</f>
        <v>4</v>
      </c>
      <c r="BB1510" s="3">
        <f>IF(R1510&gt;0,RANK(R1510,(N1510:P1510,Q1510:AE1510)),0)</f>
        <v>5</v>
      </c>
      <c r="BC1510" s="3">
        <f>IF(S1510&gt;0,RANK(S1510,(N1510:P1510,Q1510:AE1510)),0)</f>
        <v>7</v>
      </c>
      <c r="BD1510" s="3">
        <f>IF(T1510&gt;0,RANK(T1510,(N1510:P1510,Q1510:AE1510)),0)</f>
        <v>6</v>
      </c>
      <c r="BE1510" s="2">
        <f t="shared" si="642"/>
        <v>1.4683307748781954E-3</v>
      </c>
      <c r="BF1510" s="2">
        <f t="shared" si="643"/>
        <v>9.343923112861243E-4</v>
      </c>
      <c r="BG1510" s="2">
        <f t="shared" si="644"/>
        <v>6.0068077154107986E-4</v>
      </c>
      <c r="BH1510" s="2">
        <f t="shared" si="645"/>
        <v>6.6742307949008877E-4</v>
      </c>
      <c r="BJ1510" t="s">
        <v>1812</v>
      </c>
      <c r="BK1510" t="s">
        <v>1092</v>
      </c>
      <c r="BL1510">
        <v>1</v>
      </c>
      <c r="BN1510">
        <v>0</v>
      </c>
      <c r="BO1510" s="60">
        <v>28</v>
      </c>
      <c r="BP1510" s="62">
        <v>93</v>
      </c>
      <c r="BQ1510" s="66">
        <f t="shared" si="646"/>
        <v>28093</v>
      </c>
      <c r="BR1510" s="66">
        <f t="shared" si="647"/>
        <v>28093</v>
      </c>
      <c r="BS1510" s="3" t="s">
        <v>3083</v>
      </c>
      <c r="CD1510" s="38">
        <f t="shared" si="634"/>
        <v>14983</v>
      </c>
    </row>
    <row r="1511" spans="1:104" ht="14" hidden="1" customHeight="1" outlineLevel="1" x14ac:dyDescent="0.2">
      <c r="A1511" t="s">
        <v>629</v>
      </c>
      <c r="B1511" t="s">
        <v>1092</v>
      </c>
      <c r="C1511" s="1">
        <f t="shared" si="637"/>
        <v>16069</v>
      </c>
      <c r="D1511" s="3">
        <f>IF(N1511&gt;0, RANK(N1511,(N1511:P1511,Q1511:AE1511)),0)</f>
        <v>2</v>
      </c>
      <c r="E1511" s="3">
        <f>IF(O1511&gt;0,RANK(O1511,(N1511:P1511,Q1511:AE1511)),0)</f>
        <v>1</v>
      </c>
      <c r="F1511" s="3">
        <f>IF(P1511&gt;0,RANK(P1511,(N1511:P1511,Q1511:AE1511)),0)</f>
        <v>3</v>
      </c>
      <c r="G1511" s="1">
        <f t="shared" si="635"/>
        <v>5771</v>
      </c>
      <c r="H1511" s="2">
        <f t="shared" si="636"/>
        <v>0.35913871429460453</v>
      </c>
      <c r="I1511" s="2"/>
      <c r="J1511" s="2">
        <f t="shared" si="638"/>
        <v>0.31675897691206673</v>
      </c>
      <c r="K1511" s="2">
        <f t="shared" si="639"/>
        <v>0.6758976912066712</v>
      </c>
      <c r="L1511" s="2">
        <f t="shared" si="640"/>
        <v>3.547202688406248E-3</v>
      </c>
      <c r="M1511" s="2">
        <f t="shared" si="641"/>
        <v>3.7961291928558794E-3</v>
      </c>
      <c r="N1511" s="38">
        <v>5090</v>
      </c>
      <c r="O1511" s="38">
        <v>10861</v>
      </c>
      <c r="P1511" s="38">
        <v>57</v>
      </c>
      <c r="Q1511" s="38">
        <v>16</v>
      </c>
      <c r="R1511" s="38">
        <v>15</v>
      </c>
      <c r="S1511" s="38">
        <v>11</v>
      </c>
      <c r="T1511" s="38">
        <v>8</v>
      </c>
      <c r="U1511" s="38"/>
      <c r="V1511" s="38"/>
      <c r="W1511" s="38">
        <f>IF(Copyright!B$11=1,IF(CF1511&gt;0,CF1511-U1511-SUM(AA1511:AY1511),SUM(CN1511:CR1511)),SUM(CN1511:CR1511))</f>
        <v>0</v>
      </c>
      <c r="X1511" s="38">
        <v>3</v>
      </c>
      <c r="Y1511" s="38"/>
      <c r="Z1511" s="38">
        <v>8</v>
      </c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  <c r="BA1511" s="3">
        <f>IF(Q1511&gt;0,RANK(Q1511,(N1511:P1511,Q1511:AE1511)),0)</f>
        <v>4</v>
      </c>
      <c r="BB1511" s="3">
        <f>IF(R1511&gt;0,RANK(R1511,(N1511:P1511,Q1511:AE1511)),0)</f>
        <v>5</v>
      </c>
      <c r="BC1511" s="3">
        <f>IF(S1511&gt;0,RANK(S1511,(N1511:P1511,Q1511:AE1511)),0)</f>
        <v>6</v>
      </c>
      <c r="BD1511" s="3">
        <f>IF(T1511&gt;0,RANK(T1511,(N1511:P1511,Q1511:AE1511)),0)</f>
        <v>7</v>
      </c>
      <c r="BE1511" s="2">
        <f t="shared" si="642"/>
        <v>9.9570601779824515E-4</v>
      </c>
      <c r="BF1511" s="2">
        <f t="shared" si="643"/>
        <v>9.3347439168585476E-4</v>
      </c>
      <c r="BG1511" s="2">
        <f t="shared" si="644"/>
        <v>6.8454788723629353E-4</v>
      </c>
      <c r="BH1511" s="2">
        <f t="shared" si="645"/>
        <v>4.9785300889912257E-4</v>
      </c>
      <c r="BJ1511" t="s">
        <v>629</v>
      </c>
      <c r="BK1511" t="s">
        <v>1092</v>
      </c>
      <c r="BL1511">
        <v>1</v>
      </c>
      <c r="BN1511">
        <v>0</v>
      </c>
      <c r="BO1511" s="60">
        <v>28</v>
      </c>
      <c r="BP1511" s="62">
        <v>95</v>
      </c>
      <c r="BQ1511" s="66">
        <f t="shared" si="646"/>
        <v>28095</v>
      </c>
      <c r="BR1511" s="66">
        <f t="shared" si="647"/>
        <v>28095</v>
      </c>
      <c r="BS1511" s="3" t="s">
        <v>3083</v>
      </c>
      <c r="BY1511" s="73"/>
      <c r="CD1511" s="38">
        <f t="shared" si="634"/>
        <v>16069</v>
      </c>
    </row>
    <row r="1512" spans="1:104" ht="14" hidden="1" customHeight="1" outlineLevel="1" x14ac:dyDescent="0.2">
      <c r="A1512" t="s">
        <v>1381</v>
      </c>
      <c r="B1512" t="s">
        <v>1092</v>
      </c>
      <c r="C1512" s="1">
        <f t="shared" si="637"/>
        <v>4424</v>
      </c>
      <c r="D1512" s="3">
        <f>IF(N1512&gt;0, RANK(N1512,(N1512:P1512,Q1512:AE1512)),0)</f>
        <v>2</v>
      </c>
      <c r="E1512" s="3">
        <f>IF(O1512&gt;0,RANK(O1512,(N1512:P1512,Q1512:AE1512)),0)</f>
        <v>1</v>
      </c>
      <c r="F1512" s="3">
        <f>IF(P1512&gt;0,RANK(P1512,(N1512:P1512,Q1512:AE1512)),0)</f>
        <v>3</v>
      </c>
      <c r="G1512" s="1">
        <f t="shared" si="635"/>
        <v>921</v>
      </c>
      <c r="H1512" s="2">
        <f t="shared" si="636"/>
        <v>0.20818264014466545</v>
      </c>
      <c r="I1512" s="2"/>
      <c r="J1512" s="2">
        <f t="shared" si="638"/>
        <v>0.39263110307414106</v>
      </c>
      <c r="K1512" s="2">
        <f t="shared" si="639"/>
        <v>0.60081374321880654</v>
      </c>
      <c r="L1512" s="2">
        <f t="shared" si="640"/>
        <v>1.8083182640144665E-3</v>
      </c>
      <c r="M1512" s="2">
        <f t="shared" si="641"/>
        <v>4.7468354430379306E-3</v>
      </c>
      <c r="N1512" s="38">
        <v>1737</v>
      </c>
      <c r="O1512" s="38">
        <v>2658</v>
      </c>
      <c r="P1512" s="38">
        <v>8</v>
      </c>
      <c r="Q1512" s="38">
        <v>5</v>
      </c>
      <c r="R1512" s="38">
        <v>1</v>
      </c>
      <c r="S1512" s="38">
        <v>5</v>
      </c>
      <c r="T1512" s="38">
        <v>3</v>
      </c>
      <c r="U1512" s="38"/>
      <c r="V1512" s="38"/>
      <c r="W1512" s="38">
        <f>IF(Copyright!B$11=1,IF(CF1512&gt;0,CF1512-U1512-SUM(AA1512:AY1512),SUM(CN1512:CR1512)),SUM(CN1512:CR1512))</f>
        <v>0</v>
      </c>
      <c r="X1512" s="38">
        <v>4</v>
      </c>
      <c r="Y1512" s="38"/>
      <c r="Z1512" s="38">
        <v>3</v>
      </c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  <c r="BA1512" s="3">
        <f>IF(Q1512&gt;0,RANK(Q1512,(N1512:P1512,Q1512:AE1512)),0)</f>
        <v>4</v>
      </c>
      <c r="BB1512" s="3">
        <f>IF(R1512&gt;0,RANK(R1512,(N1512:P1512,Q1512:AE1512)),0)</f>
        <v>9</v>
      </c>
      <c r="BC1512" s="3">
        <f>IF(S1512&gt;0,RANK(S1512,(N1512:P1512,Q1512:AE1512)),0)</f>
        <v>4</v>
      </c>
      <c r="BD1512" s="3">
        <f>IF(T1512&gt;0,RANK(T1512,(N1512:P1512,Q1512:AE1512)),0)</f>
        <v>7</v>
      </c>
      <c r="BE1512" s="2">
        <f t="shared" si="642"/>
        <v>1.1301989150090416E-3</v>
      </c>
      <c r="BF1512" s="2">
        <f t="shared" si="643"/>
        <v>2.2603978300180831E-4</v>
      </c>
      <c r="BG1512" s="2">
        <f t="shared" si="644"/>
        <v>1.1301989150090416E-3</v>
      </c>
      <c r="BH1512" s="2">
        <f t="shared" si="645"/>
        <v>6.7811934900542496E-4</v>
      </c>
      <c r="BJ1512" t="s">
        <v>1381</v>
      </c>
      <c r="BK1512" t="s">
        <v>1092</v>
      </c>
      <c r="BL1512">
        <v>2</v>
      </c>
      <c r="BN1512">
        <v>0</v>
      </c>
      <c r="BO1512" s="60">
        <v>28</v>
      </c>
      <c r="BP1512" s="62">
        <v>97</v>
      </c>
      <c r="BQ1512" s="66">
        <f t="shared" si="646"/>
        <v>28097</v>
      </c>
      <c r="BR1512" s="66">
        <f t="shared" si="647"/>
        <v>28097</v>
      </c>
      <c r="BS1512" s="3" t="s">
        <v>3083</v>
      </c>
      <c r="CD1512" s="38">
        <f t="shared" si="634"/>
        <v>4424</v>
      </c>
    </row>
    <row r="1513" spans="1:104" ht="14" hidden="1" customHeight="1" outlineLevel="1" x14ac:dyDescent="0.2">
      <c r="A1513" t="s">
        <v>1413</v>
      </c>
      <c r="B1513" t="s">
        <v>1092</v>
      </c>
      <c r="C1513" s="1">
        <f t="shared" si="637"/>
        <v>10873</v>
      </c>
      <c r="D1513" s="3">
        <f>IF(N1513&gt;0, RANK(N1513,(N1513:P1513,Q1513:AE1513)),0)</f>
        <v>2</v>
      </c>
      <c r="E1513" s="3">
        <f>IF(O1513&gt;0,RANK(O1513,(N1513:P1513,Q1513:AE1513)),0)</f>
        <v>1</v>
      </c>
      <c r="F1513" s="3">
        <f>IF(P1513&gt;0,RANK(P1513,(N1513:P1513,Q1513:AE1513)),0)</f>
        <v>3</v>
      </c>
      <c r="G1513" s="1">
        <f t="shared" si="635"/>
        <v>5532</v>
      </c>
      <c r="H1513" s="2">
        <f t="shared" si="636"/>
        <v>0.50878322450105762</v>
      </c>
      <c r="I1513" s="2"/>
      <c r="J1513" s="2">
        <f t="shared" si="638"/>
        <v>0.24114779729605446</v>
      </c>
      <c r="K1513" s="2">
        <f t="shared" si="639"/>
        <v>0.74993102179711213</v>
      </c>
      <c r="L1513" s="2">
        <f t="shared" si="640"/>
        <v>4.3226340476409456E-3</v>
      </c>
      <c r="M1513" s="2">
        <f t="shared" si="641"/>
        <v>4.5985468591924136E-3</v>
      </c>
      <c r="N1513" s="38">
        <v>2622</v>
      </c>
      <c r="O1513" s="38">
        <v>8154</v>
      </c>
      <c r="P1513" s="38">
        <v>47</v>
      </c>
      <c r="Q1513" s="38">
        <v>7</v>
      </c>
      <c r="R1513" s="38">
        <v>9</v>
      </c>
      <c r="S1513" s="38">
        <v>8</v>
      </c>
      <c r="T1513" s="38">
        <v>4</v>
      </c>
      <c r="U1513" s="38"/>
      <c r="V1513" s="38"/>
      <c r="W1513" s="38">
        <f>IF(Copyright!B$11=1,IF(CF1513&gt;0,CF1513-U1513-SUM(AA1513:AY1513),SUM(CN1513:CR1513)),SUM(CN1513:CR1513))</f>
        <v>12</v>
      </c>
      <c r="X1513" s="38">
        <v>7</v>
      </c>
      <c r="Y1513" s="38"/>
      <c r="Z1513" s="38">
        <v>3</v>
      </c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  <c r="BA1513" s="3">
        <f>IF(Q1513&gt;0,RANK(Q1513,(N1513:P1513,Q1513:AE1513)),0)</f>
        <v>7</v>
      </c>
      <c r="BB1513" s="3">
        <f>IF(R1513&gt;0,RANK(R1513,(N1513:P1513,Q1513:AE1513)),0)</f>
        <v>5</v>
      </c>
      <c r="BC1513" s="3">
        <f>IF(S1513&gt;0,RANK(S1513,(N1513:P1513,Q1513:AE1513)),0)</f>
        <v>6</v>
      </c>
      <c r="BD1513" s="3">
        <f>IF(T1513&gt;0,RANK(T1513,(N1513:P1513,Q1513:AE1513)),0)</f>
        <v>9</v>
      </c>
      <c r="BE1513" s="2">
        <f t="shared" si="642"/>
        <v>6.437965602869493E-4</v>
      </c>
      <c r="BF1513" s="2">
        <f t="shared" si="643"/>
        <v>8.2773843465464914E-4</v>
      </c>
      <c r="BG1513" s="2">
        <f t="shared" si="644"/>
        <v>7.3576749747079927E-4</v>
      </c>
      <c r="BH1513" s="2">
        <f t="shared" si="645"/>
        <v>3.6788374873539964E-4</v>
      </c>
      <c r="BJ1513" t="s">
        <v>1413</v>
      </c>
      <c r="BK1513" t="s">
        <v>1092</v>
      </c>
      <c r="BL1513">
        <v>3</v>
      </c>
      <c r="BN1513">
        <v>0</v>
      </c>
      <c r="BO1513" s="60">
        <v>28</v>
      </c>
      <c r="BP1513" s="62">
        <v>99</v>
      </c>
      <c r="BQ1513" s="66">
        <f t="shared" si="646"/>
        <v>28099</v>
      </c>
      <c r="BR1513" s="66">
        <f t="shared" si="647"/>
        <v>28099</v>
      </c>
      <c r="BS1513" s="3" t="s">
        <v>3083</v>
      </c>
      <c r="BY1513" s="73"/>
      <c r="CB1513" s="95"/>
      <c r="CD1513" s="38">
        <f t="shared" si="634"/>
        <v>38</v>
      </c>
      <c r="CE1513" s="38">
        <v>10835</v>
      </c>
      <c r="CF1513" s="38">
        <v>12</v>
      </c>
      <c r="CM1513" s="51"/>
    </row>
    <row r="1514" spans="1:104" ht="14" hidden="1" customHeight="1" outlineLevel="1" x14ac:dyDescent="0.2">
      <c r="A1514" t="s">
        <v>1115</v>
      </c>
      <c r="B1514" t="s">
        <v>1092</v>
      </c>
      <c r="C1514" s="1">
        <f t="shared" si="637"/>
        <v>9323</v>
      </c>
      <c r="D1514" s="3">
        <f>IF(N1514&gt;0, RANK(N1514,(N1514:P1514,Q1514:AE1514)),0)</f>
        <v>2</v>
      </c>
      <c r="E1514" s="3">
        <f>IF(O1514&gt;0,RANK(O1514,(N1514:P1514,Q1514:AE1514)),0)</f>
        <v>1</v>
      </c>
      <c r="F1514" s="3">
        <f>IF(P1514&gt;0,RANK(P1514,(N1514:P1514,Q1514:AE1514)),0)</f>
        <v>3</v>
      </c>
      <c r="G1514" s="1">
        <f t="shared" si="635"/>
        <v>4038</v>
      </c>
      <c r="H1514" s="2">
        <f t="shared" si="636"/>
        <v>0.43312238549823018</v>
      </c>
      <c r="I1514" s="2"/>
      <c r="J1514" s="2">
        <f t="shared" si="638"/>
        <v>0.27920197361364368</v>
      </c>
      <c r="K1514" s="2">
        <f t="shared" si="639"/>
        <v>0.71232435911187386</v>
      </c>
      <c r="L1514" s="2">
        <f t="shared" si="640"/>
        <v>3.6468947763595408E-3</v>
      </c>
      <c r="M1514" s="2">
        <f t="shared" si="641"/>
        <v>4.8267724981228589E-3</v>
      </c>
      <c r="N1514" s="38">
        <v>2603</v>
      </c>
      <c r="O1514" s="38">
        <v>6641</v>
      </c>
      <c r="P1514" s="38">
        <v>34</v>
      </c>
      <c r="Q1514" s="38">
        <v>18</v>
      </c>
      <c r="R1514" s="38">
        <v>10</v>
      </c>
      <c r="S1514" s="38">
        <v>10</v>
      </c>
      <c r="T1514" s="38">
        <v>2</v>
      </c>
      <c r="U1514" s="38"/>
      <c r="V1514" s="38"/>
      <c r="W1514" s="38">
        <f>IF(Copyright!B$11=1,IF(CF1514&gt;0,CF1514-U1514-SUM(AA1514:AY1514),SUM(CN1514:CR1514)),SUM(CN1514:CR1514))</f>
        <v>0</v>
      </c>
      <c r="X1514" s="38">
        <v>1</v>
      </c>
      <c r="Y1514" s="38"/>
      <c r="Z1514" s="38">
        <v>4</v>
      </c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  <c r="BA1514" s="3">
        <f>IF(Q1514&gt;0,RANK(Q1514,(N1514:P1514,Q1514:AE1514)),0)</f>
        <v>4</v>
      </c>
      <c r="BB1514" s="3">
        <f>IF(R1514&gt;0,RANK(R1514,(N1514:P1514,Q1514:AE1514)),0)</f>
        <v>5</v>
      </c>
      <c r="BC1514" s="3">
        <f>IF(S1514&gt;0,RANK(S1514,(N1514:P1514,Q1514:AE1514)),0)</f>
        <v>5</v>
      </c>
      <c r="BD1514" s="3">
        <f>IF(T1514&gt;0,RANK(T1514,(N1514:P1514,Q1514:AE1514)),0)</f>
        <v>8</v>
      </c>
      <c r="BE1514" s="2">
        <f t="shared" si="642"/>
        <v>1.9307089992491688E-3</v>
      </c>
      <c r="BF1514" s="2">
        <f t="shared" si="643"/>
        <v>1.0726161106939826E-3</v>
      </c>
      <c r="BG1514" s="2">
        <f t="shared" si="644"/>
        <v>1.0726161106939826E-3</v>
      </c>
      <c r="BH1514" s="2">
        <f t="shared" si="645"/>
        <v>2.1452322213879653E-4</v>
      </c>
      <c r="BJ1514" t="s">
        <v>1115</v>
      </c>
      <c r="BK1514" t="s">
        <v>1092</v>
      </c>
      <c r="BL1514">
        <v>3</v>
      </c>
      <c r="BN1514">
        <v>0</v>
      </c>
      <c r="BO1514" s="60">
        <v>28</v>
      </c>
      <c r="BP1514" s="62">
        <v>101</v>
      </c>
      <c r="BQ1514" s="66">
        <f t="shared" si="646"/>
        <v>28101</v>
      </c>
      <c r="BR1514" s="66">
        <f t="shared" si="647"/>
        <v>28101</v>
      </c>
      <c r="BS1514" s="3" t="s">
        <v>3083</v>
      </c>
      <c r="CD1514" s="38">
        <f t="shared" si="634"/>
        <v>9323</v>
      </c>
    </row>
    <row r="1515" spans="1:104" ht="14" hidden="1" customHeight="1" outlineLevel="1" x14ac:dyDescent="0.2">
      <c r="A1515" t="s">
        <v>1570</v>
      </c>
      <c r="B1515" t="s">
        <v>1092</v>
      </c>
      <c r="C1515" s="1">
        <f t="shared" si="637"/>
        <v>4449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>IF(P1515&gt;0,RANK(P1515,(N1515:P1515,Q1515:AE1515)),0)</f>
        <v>3</v>
      </c>
      <c r="G1515" s="1">
        <f t="shared" si="635"/>
        <v>2118</v>
      </c>
      <c r="H1515" s="2">
        <f t="shared" si="636"/>
        <v>0.47606203641267703</v>
      </c>
      <c r="I1515" s="2"/>
      <c r="J1515" s="2">
        <f t="shared" si="638"/>
        <v>0.73477185884468421</v>
      </c>
      <c r="K1515" s="2">
        <f t="shared" si="639"/>
        <v>0.25870982243200719</v>
      </c>
      <c r="L1515" s="2">
        <f t="shared" si="640"/>
        <v>2.2476961114857273E-3</v>
      </c>
      <c r="M1515" s="2">
        <f t="shared" si="641"/>
        <v>4.2706226118228753E-3</v>
      </c>
      <c r="N1515" s="38">
        <v>3269</v>
      </c>
      <c r="O1515" s="38">
        <v>1151</v>
      </c>
      <c r="P1515" s="38">
        <v>10</v>
      </c>
      <c r="Q1515" s="38">
        <v>5</v>
      </c>
      <c r="R1515" s="38">
        <v>2</v>
      </c>
      <c r="S1515" s="38">
        <v>5</v>
      </c>
      <c r="T1515" s="38">
        <v>3</v>
      </c>
      <c r="U1515" s="38"/>
      <c r="V1515" s="38"/>
      <c r="W1515" s="38">
        <f>IF(Copyright!B$11=1,IF(CF1515&gt;0,CF1515-U1515-SUM(AA1515:AY1515),SUM(CN1515:CR1515)),SUM(CN1515:CR1515))</f>
        <v>0</v>
      </c>
      <c r="X1515" s="38">
        <v>1</v>
      </c>
      <c r="Y1515" s="38"/>
      <c r="Z1515" s="38">
        <v>3</v>
      </c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  <c r="BA1515" s="3">
        <f>IF(Q1515&gt;0,RANK(Q1515,(N1515:P1515,Q1515:AE1515)),0)</f>
        <v>4</v>
      </c>
      <c r="BB1515" s="3">
        <f>IF(R1515&gt;0,RANK(R1515,(N1515:P1515,Q1515:AE1515)),0)</f>
        <v>8</v>
      </c>
      <c r="BC1515" s="3">
        <f>IF(S1515&gt;0,RANK(S1515,(N1515:P1515,Q1515:AE1515)),0)</f>
        <v>4</v>
      </c>
      <c r="BD1515" s="3">
        <f>IF(T1515&gt;0,RANK(T1515,(N1515:P1515,Q1515:AE1515)),0)</f>
        <v>6</v>
      </c>
      <c r="BE1515" s="2">
        <f t="shared" si="642"/>
        <v>1.1238480557428637E-3</v>
      </c>
      <c r="BF1515" s="2">
        <f t="shared" si="643"/>
        <v>4.4953922229714542E-4</v>
      </c>
      <c r="BG1515" s="2">
        <f t="shared" si="644"/>
        <v>1.1238480557428637E-3</v>
      </c>
      <c r="BH1515" s="2">
        <f t="shared" si="645"/>
        <v>6.7430883344571813E-4</v>
      </c>
      <c r="BJ1515" t="s">
        <v>1570</v>
      </c>
      <c r="BK1515" t="s">
        <v>1092</v>
      </c>
      <c r="BL1515">
        <v>3</v>
      </c>
      <c r="BN1515">
        <v>0</v>
      </c>
      <c r="BO1515" s="60">
        <v>28</v>
      </c>
      <c r="BP1515" s="62">
        <v>103</v>
      </c>
      <c r="BQ1515" s="66">
        <f t="shared" si="646"/>
        <v>28103</v>
      </c>
      <c r="BR1515" s="66">
        <f t="shared" si="647"/>
        <v>28103</v>
      </c>
      <c r="BS1515" s="3" t="s">
        <v>3083</v>
      </c>
      <c r="CD1515" s="38">
        <f t="shared" si="634"/>
        <v>4449</v>
      </c>
    </row>
    <row r="1516" spans="1:104" ht="14" hidden="1" customHeight="1" outlineLevel="1" x14ac:dyDescent="0.2">
      <c r="A1516" t="s">
        <v>1350</v>
      </c>
      <c r="B1516" t="s">
        <v>1092</v>
      </c>
      <c r="C1516" s="1">
        <f t="shared" si="637"/>
        <v>18116</v>
      </c>
      <c r="D1516" s="3">
        <f>IF(N1516&gt;0, RANK(N1516,(N1516:P1516,Q1516:AE1516)),0)</f>
        <v>2</v>
      </c>
      <c r="E1516" s="3">
        <f>IF(O1516&gt;0,RANK(O1516,(N1516:P1516,Q1516:AE1516)),0)</f>
        <v>1</v>
      </c>
      <c r="F1516" s="3">
        <f>IF(P1516&gt;0,RANK(P1516,(N1516:P1516,Q1516:AE1516)),0)</f>
        <v>3</v>
      </c>
      <c r="G1516" s="1">
        <f t="shared" si="635"/>
        <v>50</v>
      </c>
      <c r="H1516" s="2">
        <f t="shared" si="636"/>
        <v>2.7599911680282621E-3</v>
      </c>
      <c r="I1516" s="2"/>
      <c r="J1516" s="2">
        <f t="shared" si="638"/>
        <v>0.48857363656436298</v>
      </c>
      <c r="K1516" s="2">
        <f t="shared" si="639"/>
        <v>0.49133362773239125</v>
      </c>
      <c r="L1516" s="2">
        <f t="shared" si="640"/>
        <v>5.2991830426142635E-3</v>
      </c>
      <c r="M1516" s="2">
        <f t="shared" si="641"/>
        <v>1.479355266063156E-2</v>
      </c>
      <c r="N1516" s="38">
        <v>8851</v>
      </c>
      <c r="O1516" s="38">
        <v>8901</v>
      </c>
      <c r="P1516" s="38">
        <v>96</v>
      </c>
      <c r="Q1516" s="38">
        <v>65</v>
      </c>
      <c r="R1516" s="38">
        <v>48</v>
      </c>
      <c r="S1516" s="38">
        <v>17</v>
      </c>
      <c r="T1516" s="38">
        <v>26</v>
      </c>
      <c r="U1516" s="38"/>
      <c r="V1516" s="38"/>
      <c r="W1516" s="38">
        <f>IF(Copyright!B$11=1,IF(CF1516&gt;0,CF1516-U1516-SUM(AA1516:AY1516),SUM(CN1516:CR1516)),SUM(CN1516:CR1516))</f>
        <v>65</v>
      </c>
      <c r="X1516" s="38">
        <v>33</v>
      </c>
      <c r="Y1516" s="38"/>
      <c r="Z1516" s="38">
        <v>14</v>
      </c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  <c r="BA1516" s="3">
        <f>IF(Q1516&gt;0,RANK(Q1516,(N1516:P1516,Q1516:AE1516)),0)</f>
        <v>4</v>
      </c>
      <c r="BB1516" s="3">
        <f>IF(R1516&gt;0,RANK(R1516,(N1516:P1516,Q1516:AE1516)),0)</f>
        <v>6</v>
      </c>
      <c r="BC1516" s="3">
        <f>IF(S1516&gt;0,RANK(S1516,(N1516:P1516,Q1516:AE1516)),0)</f>
        <v>9</v>
      </c>
      <c r="BD1516" s="3">
        <f>IF(T1516&gt;0,RANK(T1516,(N1516:P1516,Q1516:AE1516)),0)</f>
        <v>8</v>
      </c>
      <c r="BE1516" s="2">
        <f t="shared" si="642"/>
        <v>3.5879885184367409E-3</v>
      </c>
      <c r="BF1516" s="2">
        <f t="shared" si="643"/>
        <v>2.6495915213071318E-3</v>
      </c>
      <c r="BG1516" s="2">
        <f t="shared" si="644"/>
        <v>9.3839699712960922E-4</v>
      </c>
      <c r="BH1516" s="2">
        <f t="shared" si="645"/>
        <v>1.4351954073746965E-3</v>
      </c>
      <c r="BJ1516" t="s">
        <v>1350</v>
      </c>
      <c r="BK1516" t="s">
        <v>1092</v>
      </c>
      <c r="BN1516">
        <v>0</v>
      </c>
      <c r="BO1516" s="60">
        <v>28</v>
      </c>
      <c r="BP1516" s="62">
        <v>105</v>
      </c>
      <c r="BQ1516" s="66">
        <f t="shared" si="646"/>
        <v>28105</v>
      </c>
      <c r="BR1516" s="66">
        <f t="shared" si="647"/>
        <v>28105</v>
      </c>
      <c r="BS1516" s="3" t="s">
        <v>3083</v>
      </c>
      <c r="BY1516" s="73"/>
      <c r="CB1516" s="95"/>
      <c r="CD1516" s="38">
        <f t="shared" si="634"/>
        <v>0</v>
      </c>
      <c r="CE1516" s="38">
        <f>8851+65+48+17+8901+14+26+96+33+65</f>
        <v>18116</v>
      </c>
      <c r="CF1516" s="38">
        <v>65</v>
      </c>
      <c r="CM1516" s="51"/>
    </row>
    <row r="1517" spans="1:104" ht="14" hidden="1" customHeight="1" outlineLevel="1" x14ac:dyDescent="0.2">
      <c r="A1517" t="s">
        <v>2331</v>
      </c>
      <c r="B1517" t="s">
        <v>1092</v>
      </c>
      <c r="C1517" s="1">
        <f t="shared" si="637"/>
        <v>14422</v>
      </c>
      <c r="D1517" s="3">
        <f>IF(N1517&gt;0, RANK(N1517,(N1517:P1517,Q1517:AE1517)),0)</f>
        <v>2</v>
      </c>
      <c r="E1517" s="3">
        <f>IF(O1517&gt;0,RANK(O1517,(N1517:P1517,Q1517:AE1517)),0)</f>
        <v>1</v>
      </c>
      <c r="F1517" s="3">
        <f>IF(P1517&gt;0,RANK(P1517,(N1517:P1517,Q1517:AE1517)),0)</f>
        <v>3</v>
      </c>
      <c r="G1517" s="1">
        <f t="shared" si="635"/>
        <v>2141</v>
      </c>
      <c r="H1517" s="2">
        <f t="shared" si="636"/>
        <v>0.14845375121342394</v>
      </c>
      <c r="I1517" s="2"/>
      <c r="J1517" s="2">
        <f t="shared" si="638"/>
        <v>0.42026071279988908</v>
      </c>
      <c r="K1517" s="2">
        <f t="shared" si="639"/>
        <v>0.56871446401331305</v>
      </c>
      <c r="L1517" s="2">
        <f t="shared" si="640"/>
        <v>5.54708084870337E-3</v>
      </c>
      <c r="M1517" s="2">
        <f t="shared" si="641"/>
        <v>5.4777423380945019E-3</v>
      </c>
      <c r="N1517" s="38">
        <v>6061</v>
      </c>
      <c r="O1517" s="38">
        <v>8202</v>
      </c>
      <c r="P1517" s="38">
        <v>80</v>
      </c>
      <c r="Q1517" s="38">
        <v>16</v>
      </c>
      <c r="R1517" s="38">
        <v>18</v>
      </c>
      <c r="S1517" s="38">
        <v>14</v>
      </c>
      <c r="T1517" s="38">
        <v>9</v>
      </c>
      <c r="U1517" s="38"/>
      <c r="V1517" s="38"/>
      <c r="W1517" s="38">
        <f>IF(Copyright!B$11=1,IF(CF1517&gt;0,CF1517-U1517-SUM(AA1517:AY1517),SUM(CN1517:CR1517)),SUM(CN1517:CR1517))</f>
        <v>0</v>
      </c>
      <c r="X1517" s="38">
        <v>9</v>
      </c>
      <c r="Y1517" s="38"/>
      <c r="Z1517" s="38">
        <v>13</v>
      </c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  <c r="BA1517" s="3">
        <f>IF(Q1517&gt;0,RANK(Q1517,(N1517:P1517,Q1517:AE1517)),0)</f>
        <v>5</v>
      </c>
      <c r="BB1517" s="3">
        <f>IF(R1517&gt;0,RANK(R1517,(N1517:P1517,Q1517:AE1517)),0)</f>
        <v>4</v>
      </c>
      <c r="BC1517" s="3">
        <f>IF(S1517&gt;0,RANK(S1517,(N1517:P1517,Q1517:AE1517)),0)</f>
        <v>6</v>
      </c>
      <c r="BD1517" s="3">
        <f>IF(T1517&gt;0,RANK(T1517,(N1517:P1517,Q1517:AE1517)),0)</f>
        <v>8</v>
      </c>
      <c r="BE1517" s="2">
        <f t="shared" si="642"/>
        <v>1.109416169740674E-3</v>
      </c>
      <c r="BF1517" s="2">
        <f t="shared" si="643"/>
        <v>1.2480931909582581E-3</v>
      </c>
      <c r="BG1517" s="2">
        <f t="shared" si="644"/>
        <v>9.7073914852308975E-4</v>
      </c>
      <c r="BH1517" s="2">
        <f t="shared" si="645"/>
        <v>6.2404659547912907E-4</v>
      </c>
      <c r="BJ1517" t="s">
        <v>2331</v>
      </c>
      <c r="BK1517" t="s">
        <v>1092</v>
      </c>
      <c r="BL1517">
        <v>2</v>
      </c>
      <c r="BN1517">
        <v>0</v>
      </c>
      <c r="BO1517" s="60">
        <v>28</v>
      </c>
      <c r="BP1517" s="62">
        <v>107</v>
      </c>
      <c r="BQ1517" s="66">
        <f t="shared" si="646"/>
        <v>28107</v>
      </c>
      <c r="BR1517" s="66">
        <f t="shared" si="647"/>
        <v>28107</v>
      </c>
      <c r="BS1517" s="3" t="s">
        <v>3083</v>
      </c>
      <c r="CD1517" s="38">
        <f t="shared" si="634"/>
        <v>14422</v>
      </c>
    </row>
    <row r="1518" spans="1:104" ht="14" hidden="1" customHeight="1" outlineLevel="1" x14ac:dyDescent="0.2">
      <c r="A1518" t="s">
        <v>1279</v>
      </c>
      <c r="B1518" t="s">
        <v>1092</v>
      </c>
      <c r="C1518" s="1">
        <f t="shared" si="637"/>
        <v>24701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>IF(P1518&gt;0,RANK(P1518,(N1518:P1518,Q1518:AE1518)),0)</f>
        <v>3</v>
      </c>
      <c r="G1518" s="1">
        <f t="shared" si="635"/>
        <v>16456</v>
      </c>
      <c r="H1518" s="2">
        <f t="shared" si="636"/>
        <v>0.66620784583620096</v>
      </c>
      <c r="I1518" s="2"/>
      <c r="J1518" s="2">
        <f t="shared" si="638"/>
        <v>0.16120804825715557</v>
      </c>
      <c r="K1518" s="2">
        <f t="shared" si="639"/>
        <v>0.82741589409335659</v>
      </c>
      <c r="L1518" s="2">
        <f t="shared" si="640"/>
        <v>4.0889032832678836E-3</v>
      </c>
      <c r="M1518" s="2">
        <f t="shared" si="641"/>
        <v>7.2871543662199082E-3</v>
      </c>
      <c r="N1518" s="38">
        <v>3982</v>
      </c>
      <c r="O1518" s="38">
        <v>20438</v>
      </c>
      <c r="P1518" s="38">
        <v>101</v>
      </c>
      <c r="Q1518" s="38">
        <v>64</v>
      </c>
      <c r="R1518" s="38">
        <v>34</v>
      </c>
      <c r="S1518" s="38">
        <v>18</v>
      </c>
      <c r="T1518" s="38">
        <v>11</v>
      </c>
      <c r="U1518" s="38"/>
      <c r="V1518" s="38"/>
      <c r="W1518" s="38">
        <f>IF(Copyright!B$11=1,IF(CF1518&gt;0,CF1518-U1518-SUM(AA1518:AY1518),SUM(CN1518:CR1518)),SUM(CN1518:CR1518))</f>
        <v>30</v>
      </c>
      <c r="X1518" s="38">
        <v>13</v>
      </c>
      <c r="Y1518" s="38"/>
      <c r="Z1518" s="38">
        <v>10</v>
      </c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  <c r="BA1518" s="3">
        <f>IF(Q1518&gt;0,RANK(Q1518,(N1518:P1518,Q1518:AE1518)),0)</f>
        <v>4</v>
      </c>
      <c r="BB1518" s="3">
        <f>IF(R1518&gt;0,RANK(R1518,(N1518:P1518,Q1518:AE1518)),0)</f>
        <v>5</v>
      </c>
      <c r="BC1518" s="3">
        <f>IF(S1518&gt;0,RANK(S1518,(N1518:P1518,Q1518:AE1518)),0)</f>
        <v>7</v>
      </c>
      <c r="BD1518" s="3">
        <f>IF(T1518&gt;0,RANK(T1518,(N1518:P1518,Q1518:AE1518)),0)</f>
        <v>9</v>
      </c>
      <c r="BE1518" s="2">
        <f t="shared" si="642"/>
        <v>2.5909882191004411E-3</v>
      </c>
      <c r="BF1518" s="2">
        <f t="shared" si="643"/>
        <v>1.3764624913971094E-3</v>
      </c>
      <c r="BG1518" s="2">
        <f t="shared" si="644"/>
        <v>7.2871543662199909E-4</v>
      </c>
      <c r="BH1518" s="2">
        <f t="shared" si="645"/>
        <v>4.4532610015788834E-4</v>
      </c>
      <c r="BJ1518" t="s">
        <v>1279</v>
      </c>
      <c r="BK1518" t="s">
        <v>1092</v>
      </c>
      <c r="BL1518">
        <v>4</v>
      </c>
      <c r="BN1518">
        <v>0</v>
      </c>
      <c r="BO1518" s="60">
        <v>28</v>
      </c>
      <c r="BP1518" s="62">
        <v>109</v>
      </c>
      <c r="BQ1518" s="66">
        <f t="shared" si="646"/>
        <v>28109</v>
      </c>
      <c r="BR1518" s="66">
        <f t="shared" si="647"/>
        <v>28109</v>
      </c>
      <c r="BS1518" s="3" t="s">
        <v>3083</v>
      </c>
      <c r="BY1518" s="73"/>
      <c r="CB1518" s="95"/>
      <c r="CD1518" s="38">
        <f t="shared" si="634"/>
        <v>0</v>
      </c>
      <c r="CE1518" s="38">
        <v>24701</v>
      </c>
      <c r="CF1518" s="38">
        <v>30</v>
      </c>
      <c r="CM1518" s="51"/>
    </row>
    <row r="1519" spans="1:104" ht="14" hidden="1" customHeight="1" outlineLevel="1" x14ac:dyDescent="0.2">
      <c r="A1519" t="s">
        <v>2079</v>
      </c>
      <c r="B1519" t="s">
        <v>1092</v>
      </c>
      <c r="C1519" s="1">
        <f t="shared" si="637"/>
        <v>5539</v>
      </c>
      <c r="D1519" s="3">
        <f>IF(N1519&gt;0, RANK(N1519,(N1519:P1519,Q1519:AE1519)),0)</f>
        <v>2</v>
      </c>
      <c r="E1519" s="3">
        <f>IF(O1519&gt;0,RANK(O1519,(N1519:P1519,Q1519:AE1519)),0)</f>
        <v>1</v>
      </c>
      <c r="F1519" s="3">
        <f>IF(P1519&gt;0,RANK(P1519,(N1519:P1519,Q1519:AE1519)),0)</f>
        <v>3</v>
      </c>
      <c r="G1519" s="1">
        <f t="shared" si="635"/>
        <v>3347</v>
      </c>
      <c r="H1519" s="2">
        <f t="shared" si="636"/>
        <v>0.60426069687669259</v>
      </c>
      <c r="I1519" s="2"/>
      <c r="J1519" s="2">
        <f t="shared" si="638"/>
        <v>0.19461996750315941</v>
      </c>
      <c r="K1519" s="2">
        <f t="shared" si="639"/>
        <v>0.79888066437985195</v>
      </c>
      <c r="L1519" s="2">
        <f t="shared" si="640"/>
        <v>1.6248420292471566E-3</v>
      </c>
      <c r="M1519" s="2">
        <f t="shared" si="641"/>
        <v>4.8745260877414345E-3</v>
      </c>
      <c r="N1519" s="38">
        <v>1078</v>
      </c>
      <c r="O1519" s="38">
        <v>4425</v>
      </c>
      <c r="P1519" s="38">
        <v>9</v>
      </c>
      <c r="Q1519" s="38">
        <v>8</v>
      </c>
      <c r="R1519" s="38">
        <v>8</v>
      </c>
      <c r="S1519" s="38">
        <v>4</v>
      </c>
      <c r="T1519" s="38">
        <v>2</v>
      </c>
      <c r="U1519" s="38"/>
      <c r="V1519" s="38"/>
      <c r="W1519" s="38">
        <f>IF(Copyright!B$11=1,IF(CF1519&gt;0,CF1519-U1519-SUM(AA1519:AY1519),SUM(CN1519:CR1519)),SUM(CN1519:CR1519))</f>
        <v>0</v>
      </c>
      <c r="X1519" s="38">
        <v>1</v>
      </c>
      <c r="Y1519" s="38"/>
      <c r="Z1519" s="38">
        <v>4</v>
      </c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  <c r="BA1519" s="3">
        <f>IF(Q1519&gt;0,RANK(Q1519,(N1519:P1519,Q1519:AE1519)),0)</f>
        <v>4</v>
      </c>
      <c r="BB1519" s="3">
        <f>IF(R1519&gt;0,RANK(R1519,(N1519:P1519,Q1519:AE1519)),0)</f>
        <v>4</v>
      </c>
      <c r="BC1519" s="3">
        <f>IF(S1519&gt;0,RANK(S1519,(N1519:P1519,Q1519:AE1519)),0)</f>
        <v>6</v>
      </c>
      <c r="BD1519" s="3">
        <f>IF(T1519&gt;0,RANK(T1519,(N1519:P1519,Q1519:AE1519)),0)</f>
        <v>8</v>
      </c>
      <c r="BE1519" s="2">
        <f t="shared" si="642"/>
        <v>1.4443040259974724E-3</v>
      </c>
      <c r="BF1519" s="2">
        <f t="shared" si="643"/>
        <v>1.4443040259974724E-3</v>
      </c>
      <c r="BG1519" s="2">
        <f t="shared" si="644"/>
        <v>7.221520129987362E-4</v>
      </c>
      <c r="BH1519" s="2">
        <f t="shared" si="645"/>
        <v>3.610760064993681E-4</v>
      </c>
      <c r="BJ1519" t="s">
        <v>2079</v>
      </c>
      <c r="BK1519" t="s">
        <v>1092</v>
      </c>
      <c r="BL1519">
        <v>4</v>
      </c>
      <c r="BN1519">
        <v>0</v>
      </c>
      <c r="BO1519" s="60">
        <v>28</v>
      </c>
      <c r="BP1519" s="62">
        <v>111</v>
      </c>
      <c r="BQ1519" s="66">
        <f t="shared" si="646"/>
        <v>28111</v>
      </c>
      <c r="BR1519" s="66">
        <f t="shared" si="647"/>
        <v>28111</v>
      </c>
      <c r="BS1519" s="3" t="s">
        <v>3083</v>
      </c>
      <c r="CD1519" s="38">
        <f t="shared" si="634"/>
        <v>5539</v>
      </c>
    </row>
    <row r="1520" spans="1:104" ht="14" hidden="1" customHeight="1" outlineLevel="1" x14ac:dyDescent="0.2">
      <c r="A1520" t="s">
        <v>2605</v>
      </c>
      <c r="B1520" t="s">
        <v>1092</v>
      </c>
      <c r="C1520" s="1">
        <f t="shared" si="637"/>
        <v>12748</v>
      </c>
      <c r="D1520" s="3">
        <f>IF(N1520&gt;0, RANK(N1520,(N1520:P1520,Q1520:AE1520)),0)</f>
        <v>2</v>
      </c>
      <c r="E1520" s="3">
        <f>IF(O1520&gt;0,RANK(O1520,(N1520:P1520,Q1520:AE1520)),0)</f>
        <v>1</v>
      </c>
      <c r="F1520" s="3">
        <f>IF(P1520&gt;0,RANK(P1520,(N1520:P1520,Q1520:AE1520)),0)</f>
        <v>3</v>
      </c>
      <c r="G1520" s="1">
        <f t="shared" si="635"/>
        <v>413</v>
      </c>
      <c r="H1520" s="2">
        <f t="shared" si="636"/>
        <v>3.2397238782554127E-2</v>
      </c>
      <c r="I1520" s="2"/>
      <c r="J1520" s="2">
        <f t="shared" si="638"/>
        <v>0.47780043928459365</v>
      </c>
      <c r="K1520" s="2">
        <f t="shared" si="639"/>
        <v>0.51019767806714778</v>
      </c>
      <c r="L1520" s="2">
        <f t="shared" si="640"/>
        <v>4.0790712268591149E-3</v>
      </c>
      <c r="M1520" s="2">
        <f t="shared" si="641"/>
        <v>7.9228114213995178E-3</v>
      </c>
      <c r="N1520" s="38">
        <v>6091</v>
      </c>
      <c r="O1520" s="38">
        <v>6504</v>
      </c>
      <c r="P1520" s="38">
        <v>52</v>
      </c>
      <c r="Q1520" s="38">
        <v>17</v>
      </c>
      <c r="R1520" s="38">
        <v>15</v>
      </c>
      <c r="S1520" s="38">
        <v>11</v>
      </c>
      <c r="T1520" s="38">
        <v>7</v>
      </c>
      <c r="U1520" s="38"/>
      <c r="V1520" s="38"/>
      <c r="W1520" s="38">
        <f>IF(Copyright!B$11=1,IF(CF1520&gt;0,CF1520-U1520-SUM(AA1520:AY1520),SUM(CN1520:CR1520)),SUM(CN1520:CR1520))</f>
        <v>33</v>
      </c>
      <c r="X1520" s="38">
        <v>9</v>
      </c>
      <c r="Y1520" s="38"/>
      <c r="Z1520" s="38">
        <v>9</v>
      </c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  <c r="BA1520" s="3">
        <f>IF(Q1520&gt;0,RANK(Q1520,(N1520:P1520,Q1520:AE1520)),0)</f>
        <v>5</v>
      </c>
      <c r="BB1520" s="3">
        <f>IF(R1520&gt;0,RANK(R1520,(N1520:P1520,Q1520:AE1520)),0)</f>
        <v>6</v>
      </c>
      <c r="BC1520" s="3">
        <f>IF(S1520&gt;0,RANK(S1520,(N1520:P1520,Q1520:AE1520)),0)</f>
        <v>7</v>
      </c>
      <c r="BD1520" s="3">
        <f>IF(T1520&gt;0,RANK(T1520,(N1520:P1520,Q1520:AE1520)),0)</f>
        <v>10</v>
      </c>
      <c r="BE1520" s="2">
        <f t="shared" si="642"/>
        <v>1.3335425164731722E-3</v>
      </c>
      <c r="BF1520" s="2">
        <f t="shared" si="643"/>
        <v>1.1766551615939756E-3</v>
      </c>
      <c r="BG1520" s="2">
        <f t="shared" si="644"/>
        <v>8.6288045183558208E-4</v>
      </c>
      <c r="BH1520" s="2">
        <f t="shared" si="645"/>
        <v>5.4910574207718858E-4</v>
      </c>
      <c r="BJ1520" t="s">
        <v>2605</v>
      </c>
      <c r="BK1520" t="s">
        <v>1092</v>
      </c>
      <c r="BL1520">
        <v>3</v>
      </c>
      <c r="BN1520">
        <v>0</v>
      </c>
      <c r="BO1520" s="60">
        <v>28</v>
      </c>
      <c r="BP1520" s="62">
        <v>113</v>
      </c>
      <c r="BQ1520" s="66">
        <f t="shared" si="646"/>
        <v>28113</v>
      </c>
      <c r="BR1520" s="66">
        <f t="shared" si="647"/>
        <v>28113</v>
      </c>
      <c r="BS1520" s="3" t="s">
        <v>3083</v>
      </c>
      <c r="BY1520" s="73"/>
      <c r="CB1520" s="95"/>
      <c r="CD1520" s="38">
        <f t="shared" si="634"/>
        <v>-2581</v>
      </c>
      <c r="CE1520" s="38">
        <v>15329</v>
      </c>
      <c r="CF1520" s="38">
        <v>33</v>
      </c>
      <c r="CM1520" s="51"/>
    </row>
    <row r="1521" spans="1:104" ht="14" hidden="1" customHeight="1" outlineLevel="1" x14ac:dyDescent="0.2">
      <c r="A1521" t="s">
        <v>2934</v>
      </c>
      <c r="B1521" t="s">
        <v>1092</v>
      </c>
      <c r="C1521" s="1">
        <f t="shared" si="637"/>
        <v>14068</v>
      </c>
      <c r="D1521" s="3">
        <f>IF(N1521&gt;0, RANK(N1521,(N1521:P1521,Q1521:AE1521)),0)</f>
        <v>2</v>
      </c>
      <c r="E1521" s="3">
        <f>IF(O1521&gt;0,RANK(O1521,(N1521:P1521,Q1521:AE1521)),0)</f>
        <v>1</v>
      </c>
      <c r="F1521" s="3">
        <f>IF(P1521&gt;0,RANK(P1521,(N1521:P1521,Q1521:AE1521)),0)</f>
        <v>3</v>
      </c>
      <c r="G1521" s="1">
        <f t="shared" si="635"/>
        <v>9526</v>
      </c>
      <c r="H1521" s="2">
        <f t="shared" si="636"/>
        <v>0.67713960762013081</v>
      </c>
      <c r="I1521" s="2"/>
      <c r="J1521" s="2">
        <f t="shared" si="638"/>
        <v>0.1573784475405175</v>
      </c>
      <c r="K1521" s="2">
        <f t="shared" si="639"/>
        <v>0.83451805516064825</v>
      </c>
      <c r="L1521" s="2">
        <f t="shared" si="640"/>
        <v>3.6963321012226328E-3</v>
      </c>
      <c r="M1521" s="2">
        <f t="shared" si="641"/>
        <v>4.4071651976115619E-3</v>
      </c>
      <c r="N1521" s="38">
        <v>2214</v>
      </c>
      <c r="O1521" s="38">
        <v>11740</v>
      </c>
      <c r="P1521" s="38">
        <v>52</v>
      </c>
      <c r="Q1521" s="38">
        <v>21</v>
      </c>
      <c r="R1521" s="38">
        <v>13</v>
      </c>
      <c r="S1521" s="38">
        <v>11</v>
      </c>
      <c r="T1521" s="38">
        <v>4</v>
      </c>
      <c r="U1521" s="38"/>
      <c r="V1521" s="38"/>
      <c r="W1521" s="38">
        <f>IF(Copyright!B$11=1,IF(CF1521&gt;0,CF1521-U1521-SUM(AA1521:AY1521),SUM(CN1521:CR1521)),SUM(CN1521:CR1521))</f>
        <v>0</v>
      </c>
      <c r="X1521" s="38">
        <v>7</v>
      </c>
      <c r="Y1521" s="38"/>
      <c r="Z1521" s="38">
        <v>6</v>
      </c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  <c r="BA1521" s="3">
        <f>IF(Q1521&gt;0,RANK(Q1521,(N1521:P1521,Q1521:AE1521)),0)</f>
        <v>4</v>
      </c>
      <c r="BB1521" s="3">
        <f>IF(R1521&gt;0,RANK(R1521,(N1521:P1521,Q1521:AE1521)),0)</f>
        <v>5</v>
      </c>
      <c r="BC1521" s="3">
        <f>IF(S1521&gt;0,RANK(S1521,(N1521:P1521,Q1521:AE1521)),0)</f>
        <v>6</v>
      </c>
      <c r="BD1521" s="3">
        <f>IF(T1521&gt;0,RANK(T1521,(N1521:P1521,Q1521:AE1521)),0)</f>
        <v>9</v>
      </c>
      <c r="BE1521" s="2">
        <f t="shared" si="642"/>
        <v>1.4927495024168326E-3</v>
      </c>
      <c r="BF1521" s="2">
        <f t="shared" si="643"/>
        <v>9.240830253056582E-4</v>
      </c>
      <c r="BG1521" s="2">
        <f t="shared" si="644"/>
        <v>7.8191640602786466E-4</v>
      </c>
      <c r="BH1521" s="2">
        <f t="shared" si="645"/>
        <v>2.8433323855558713E-4</v>
      </c>
      <c r="BJ1521" t="s">
        <v>2934</v>
      </c>
      <c r="BK1521" t="s">
        <v>1092</v>
      </c>
      <c r="BL1521">
        <v>1</v>
      </c>
      <c r="BN1521">
        <v>0</v>
      </c>
      <c r="BO1521" s="60">
        <v>28</v>
      </c>
      <c r="BP1521" s="62">
        <v>115</v>
      </c>
      <c r="BQ1521" s="66">
        <f t="shared" si="646"/>
        <v>28115</v>
      </c>
      <c r="BR1521" s="66">
        <f t="shared" si="647"/>
        <v>28115</v>
      </c>
      <c r="BS1521" s="3" t="s">
        <v>3083</v>
      </c>
      <c r="CD1521" s="38">
        <f t="shared" si="634"/>
        <v>14068</v>
      </c>
      <c r="CY1521" s="6"/>
      <c r="CZ1521" s="6"/>
    </row>
    <row r="1522" spans="1:104" ht="14" hidden="1" customHeight="1" outlineLevel="1" x14ac:dyDescent="0.2">
      <c r="A1522" t="s">
        <v>450</v>
      </c>
      <c r="B1522" t="s">
        <v>1092</v>
      </c>
      <c r="C1522" s="1">
        <f t="shared" si="637"/>
        <v>10381</v>
      </c>
      <c r="D1522" s="3">
        <f>IF(N1522&gt;0, RANK(N1522,(N1522:P1522,Q1522:AE1522)),0)</f>
        <v>2</v>
      </c>
      <c r="E1522" s="3">
        <f>IF(O1522&gt;0,RANK(O1522,(N1522:P1522,Q1522:AE1522)),0)</f>
        <v>1</v>
      </c>
      <c r="F1522" s="3">
        <f>IF(P1522&gt;0,RANK(P1522,(N1522:P1522,Q1522:AE1522)),0)</f>
        <v>3</v>
      </c>
      <c r="G1522" s="1">
        <f t="shared" si="635"/>
        <v>6854</v>
      </c>
      <c r="H1522" s="2">
        <f t="shared" si="636"/>
        <v>0.66024467777670748</v>
      </c>
      <c r="I1522" s="2"/>
      <c r="J1522" s="2">
        <f t="shared" si="638"/>
        <v>0.1663616221943936</v>
      </c>
      <c r="K1522" s="2">
        <f t="shared" si="639"/>
        <v>0.82660629997110102</v>
      </c>
      <c r="L1522" s="2">
        <f t="shared" si="640"/>
        <v>2.7935651671322607E-3</v>
      </c>
      <c r="M1522" s="2">
        <f t="shared" si="641"/>
        <v>4.2385126673731739E-3</v>
      </c>
      <c r="N1522" s="38">
        <v>1727</v>
      </c>
      <c r="O1522" s="38">
        <v>8581</v>
      </c>
      <c r="P1522" s="38">
        <v>29</v>
      </c>
      <c r="Q1522" s="38">
        <v>12</v>
      </c>
      <c r="R1522" s="38">
        <v>10</v>
      </c>
      <c r="S1522" s="38">
        <v>10</v>
      </c>
      <c r="T1522" s="38">
        <v>5</v>
      </c>
      <c r="U1522" s="38"/>
      <c r="V1522" s="38"/>
      <c r="W1522" s="38">
        <f>IF(Copyright!B$11=1,IF(CF1522&gt;0,CF1522-U1522-SUM(AA1522:AY1522),SUM(CN1522:CR1522)),SUM(CN1522:CR1522))</f>
        <v>0</v>
      </c>
      <c r="X1522" s="38">
        <v>5</v>
      </c>
      <c r="Y1522" s="38"/>
      <c r="Z1522" s="38">
        <v>2</v>
      </c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  <c r="BA1522" s="3">
        <f>IF(Q1522&gt;0,RANK(Q1522,(N1522:P1522,Q1522:AE1522)),0)</f>
        <v>4</v>
      </c>
      <c r="BB1522" s="3">
        <f>IF(R1522&gt;0,RANK(R1522,(N1522:P1522,Q1522:AE1522)),0)</f>
        <v>5</v>
      </c>
      <c r="BC1522" s="3">
        <f>IF(S1522&gt;0,RANK(S1522,(N1522:P1522,Q1522:AE1522)),0)</f>
        <v>5</v>
      </c>
      <c r="BD1522" s="3">
        <f>IF(T1522&gt;0,RANK(T1522,(N1522:P1522,Q1522:AE1522)),0)</f>
        <v>7</v>
      </c>
      <c r="BE1522" s="2">
        <f t="shared" si="642"/>
        <v>1.1559580001926596E-3</v>
      </c>
      <c r="BF1522" s="2">
        <f t="shared" si="643"/>
        <v>9.6329833349388303E-4</v>
      </c>
      <c r="BG1522" s="2">
        <f t="shared" si="644"/>
        <v>9.6329833349388303E-4</v>
      </c>
      <c r="BH1522" s="2">
        <f t="shared" si="645"/>
        <v>4.8164916674694151E-4</v>
      </c>
      <c r="BJ1522" t="s">
        <v>450</v>
      </c>
      <c r="BK1522" t="s">
        <v>1092</v>
      </c>
      <c r="BL1522">
        <v>1</v>
      </c>
      <c r="BN1522">
        <v>0</v>
      </c>
      <c r="BO1522" s="60">
        <v>28</v>
      </c>
      <c r="BP1522" s="62">
        <v>117</v>
      </c>
      <c r="BQ1522" s="66">
        <f t="shared" si="646"/>
        <v>28117</v>
      </c>
      <c r="BR1522" s="66">
        <f t="shared" si="647"/>
        <v>28117</v>
      </c>
      <c r="BS1522" s="3" t="s">
        <v>3083</v>
      </c>
      <c r="CD1522" s="38">
        <f t="shared" si="634"/>
        <v>10381</v>
      </c>
      <c r="CY1522" s="6"/>
      <c r="CZ1522" s="6"/>
    </row>
    <row r="1523" spans="1:104" ht="14" hidden="1" customHeight="1" outlineLevel="1" x14ac:dyDescent="0.2">
      <c r="A1523" t="s">
        <v>128</v>
      </c>
      <c r="B1523" t="s">
        <v>1092</v>
      </c>
      <c r="C1523" s="1">
        <f t="shared" si="637"/>
        <v>2677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>IF(P1523&gt;0,RANK(P1523,(N1523:P1523,Q1523:AE1523)),0)</f>
        <v>3</v>
      </c>
      <c r="G1523" s="1">
        <f t="shared" si="635"/>
        <v>823</v>
      </c>
      <c r="H1523" s="2">
        <f t="shared" si="636"/>
        <v>0.30743369443406798</v>
      </c>
      <c r="I1523" s="2"/>
      <c r="J1523" s="2">
        <f t="shared" si="638"/>
        <v>0.64437803511393354</v>
      </c>
      <c r="K1523" s="2">
        <f t="shared" si="639"/>
        <v>0.33694434067986551</v>
      </c>
      <c r="L1523" s="2">
        <f t="shared" si="640"/>
        <v>5.6032872618602915E-3</v>
      </c>
      <c r="M1523" s="2">
        <f t="shared" si="641"/>
        <v>1.3074336944340657E-2</v>
      </c>
      <c r="N1523" s="38">
        <v>1725</v>
      </c>
      <c r="O1523" s="38">
        <v>902</v>
      </c>
      <c r="P1523" s="38">
        <v>15</v>
      </c>
      <c r="Q1523" s="38">
        <v>9</v>
      </c>
      <c r="R1523" s="38">
        <v>2</v>
      </c>
      <c r="S1523" s="38">
        <v>5</v>
      </c>
      <c r="T1523" s="38">
        <v>10</v>
      </c>
      <c r="U1523" s="38"/>
      <c r="V1523" s="38"/>
      <c r="W1523" s="38">
        <f>IF(Copyright!B$11=1,IF(CF1523&gt;0,CF1523-U1523-SUM(AA1523:AY1523),SUM(CN1523:CR1523)),SUM(CN1523:CR1523))</f>
        <v>0</v>
      </c>
      <c r="X1523" s="38">
        <v>1</v>
      </c>
      <c r="Y1523" s="38"/>
      <c r="Z1523" s="38">
        <v>8</v>
      </c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  <c r="BA1523" s="3">
        <f>IF(Q1523&gt;0,RANK(Q1523,(N1523:P1523,Q1523:AE1523)),0)</f>
        <v>5</v>
      </c>
      <c r="BB1523" s="3">
        <f>IF(R1523&gt;0,RANK(R1523,(N1523:P1523,Q1523:AE1523)),0)</f>
        <v>8</v>
      </c>
      <c r="BC1523" s="3">
        <f>IF(S1523&gt;0,RANK(S1523,(N1523:P1523,Q1523:AE1523)),0)</f>
        <v>7</v>
      </c>
      <c r="BD1523" s="3">
        <f>IF(T1523&gt;0,RANK(T1523,(N1523:P1523,Q1523:AE1523)),0)</f>
        <v>4</v>
      </c>
      <c r="BE1523" s="2">
        <f t="shared" si="642"/>
        <v>3.3619723571161747E-3</v>
      </c>
      <c r="BF1523" s="2">
        <f t="shared" si="643"/>
        <v>7.4710496824803888E-4</v>
      </c>
      <c r="BG1523" s="2">
        <f t="shared" si="644"/>
        <v>1.8677624206200972E-3</v>
      </c>
      <c r="BH1523" s="2">
        <f t="shared" si="645"/>
        <v>3.7355248412401943E-3</v>
      </c>
      <c r="BJ1523" t="s">
        <v>128</v>
      </c>
      <c r="BK1523" t="s">
        <v>1092</v>
      </c>
      <c r="BL1523">
        <v>2</v>
      </c>
      <c r="BN1523">
        <v>0</v>
      </c>
      <c r="BO1523" s="60">
        <v>28</v>
      </c>
      <c r="BP1523" s="62">
        <v>119</v>
      </c>
      <c r="BQ1523" s="66">
        <f t="shared" si="646"/>
        <v>28119</v>
      </c>
      <c r="BR1523" s="66">
        <f t="shared" si="647"/>
        <v>28119</v>
      </c>
      <c r="BS1523" s="3" t="s">
        <v>3083</v>
      </c>
      <c r="CD1523" s="38">
        <f t="shared" si="634"/>
        <v>2677</v>
      </c>
    </row>
    <row r="1524" spans="1:104" ht="14" hidden="1" customHeight="1" outlineLevel="1" x14ac:dyDescent="0.2">
      <c r="A1524" t="s">
        <v>1186</v>
      </c>
      <c r="B1524" t="s">
        <v>1092</v>
      </c>
      <c r="C1524" s="1">
        <f t="shared" si="637"/>
        <v>69887</v>
      </c>
      <c r="D1524" s="3">
        <f>IF(N1524&gt;0, RANK(N1524,(N1524:P1524,Q1524:AE1524)),0)</f>
        <v>2</v>
      </c>
      <c r="E1524" s="3">
        <f>IF(O1524&gt;0,RANK(O1524,(N1524:P1524,Q1524:AE1524)),0)</f>
        <v>1</v>
      </c>
      <c r="F1524" s="3">
        <f>IF(P1524&gt;0,RANK(P1524,(N1524:P1524,Q1524:AE1524)),0)</f>
        <v>3</v>
      </c>
      <c r="G1524" s="1">
        <f t="shared" si="635"/>
        <v>32836</v>
      </c>
      <c r="H1524" s="2">
        <f t="shared" si="636"/>
        <v>0.46984417702863196</v>
      </c>
      <c r="I1524" s="2"/>
      <c r="J1524" s="2">
        <f t="shared" si="638"/>
        <v>0.25841715912830715</v>
      </c>
      <c r="K1524" s="2">
        <f t="shared" si="639"/>
        <v>0.72826133615693911</v>
      </c>
      <c r="L1524" s="2">
        <f t="shared" si="640"/>
        <v>3.1908652539098829E-3</v>
      </c>
      <c r="M1524" s="2">
        <f t="shared" si="641"/>
        <v>1.0130639460843912E-2</v>
      </c>
      <c r="N1524" s="38">
        <v>18060</v>
      </c>
      <c r="O1524" s="38">
        <v>50896</v>
      </c>
      <c r="P1524" s="38">
        <v>223</v>
      </c>
      <c r="Q1524" s="38">
        <v>220</v>
      </c>
      <c r="R1524" s="38">
        <v>104</v>
      </c>
      <c r="S1524" s="38">
        <v>51</v>
      </c>
      <c r="T1524" s="38">
        <v>28</v>
      </c>
      <c r="U1524" s="38"/>
      <c r="V1524" s="38"/>
      <c r="W1524" s="38">
        <f>IF(Copyright!B$11=1,IF(CF1524&gt;0,CF1524-U1524-SUM(AA1524:AY1524),SUM(CN1524:CR1524)),SUM(CN1524:CR1524))</f>
        <v>209</v>
      </c>
      <c r="X1524" s="38">
        <v>64</v>
      </c>
      <c r="Y1524" s="38"/>
      <c r="Z1524" s="38">
        <v>32</v>
      </c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  <c r="BA1524" s="3">
        <f>IF(Q1524&gt;0,RANK(Q1524,(N1524:P1524,Q1524:AE1524)),0)</f>
        <v>4</v>
      </c>
      <c r="BB1524" s="3">
        <f>IF(R1524&gt;0,RANK(R1524,(N1524:P1524,Q1524:AE1524)),0)</f>
        <v>6</v>
      </c>
      <c r="BC1524" s="3">
        <f>IF(S1524&gt;0,RANK(S1524,(N1524:P1524,Q1524:AE1524)),0)</f>
        <v>8</v>
      </c>
      <c r="BD1524" s="3">
        <f>IF(T1524&gt;0,RANK(T1524,(N1524:P1524,Q1524:AE1524)),0)</f>
        <v>10</v>
      </c>
      <c r="BE1524" s="2">
        <f t="shared" si="642"/>
        <v>3.1479388155164767E-3</v>
      </c>
      <c r="BF1524" s="2">
        <f t="shared" si="643"/>
        <v>1.4881165309714253E-3</v>
      </c>
      <c r="BG1524" s="2">
        <f t="shared" si="644"/>
        <v>7.2974945268791051E-4</v>
      </c>
      <c r="BH1524" s="2">
        <f t="shared" si="645"/>
        <v>4.0064675833846066E-4</v>
      </c>
      <c r="BJ1524" t="s">
        <v>1186</v>
      </c>
      <c r="BK1524" t="s">
        <v>1092</v>
      </c>
      <c r="BL1524">
        <v>3</v>
      </c>
      <c r="BN1524">
        <v>0</v>
      </c>
      <c r="BO1524" s="60">
        <v>28</v>
      </c>
      <c r="BP1524" s="62">
        <v>121</v>
      </c>
      <c r="BQ1524" s="66">
        <f t="shared" si="646"/>
        <v>28121</v>
      </c>
      <c r="BR1524" s="66">
        <f t="shared" si="647"/>
        <v>28121</v>
      </c>
      <c r="BS1524" s="3" t="s">
        <v>3083</v>
      </c>
      <c r="BY1524" s="73"/>
      <c r="CB1524" s="95"/>
      <c r="CD1524" s="38">
        <f t="shared" si="634"/>
        <v>0</v>
      </c>
      <c r="CE1524" s="38">
        <f>69678+209</f>
        <v>69887</v>
      </c>
      <c r="CF1524" s="38">
        <v>209</v>
      </c>
      <c r="CM1524" s="51"/>
    </row>
    <row r="1525" spans="1:104" ht="14" hidden="1" customHeight="1" outlineLevel="1" x14ac:dyDescent="0.2">
      <c r="A1525" t="s">
        <v>811</v>
      </c>
      <c r="B1525" t="s">
        <v>1092</v>
      </c>
      <c r="C1525" s="1">
        <f t="shared" si="637"/>
        <v>9891</v>
      </c>
      <c r="D1525" s="3">
        <f>IF(N1525&gt;0, RANK(N1525,(N1525:P1525,Q1525:AE1525)),0)</f>
        <v>2</v>
      </c>
      <c r="E1525" s="3">
        <f>IF(O1525&gt;0,RANK(O1525,(N1525:P1525,Q1525:AE1525)),0)</f>
        <v>1</v>
      </c>
      <c r="F1525" s="3">
        <f>IF(P1525&gt;0,RANK(P1525,(N1525:P1525,Q1525:AE1525)),0)</f>
        <v>3</v>
      </c>
      <c r="G1525" s="1">
        <f t="shared" si="635"/>
        <v>2369</v>
      </c>
      <c r="H1525" s="2">
        <f t="shared" si="636"/>
        <v>0.23951066626225861</v>
      </c>
      <c r="I1525" s="2"/>
      <c r="J1525" s="2">
        <f t="shared" si="638"/>
        <v>0.37700940248710951</v>
      </c>
      <c r="K1525" s="2">
        <f t="shared" si="639"/>
        <v>0.61652006874936816</v>
      </c>
      <c r="L1525" s="2">
        <f t="shared" si="640"/>
        <v>3.2352643817611972E-3</v>
      </c>
      <c r="M1525" s="2">
        <f t="shared" si="641"/>
        <v>3.2352643817610792E-3</v>
      </c>
      <c r="N1525" s="38">
        <v>3729</v>
      </c>
      <c r="O1525" s="38">
        <v>6098</v>
      </c>
      <c r="P1525" s="38">
        <v>32</v>
      </c>
      <c r="Q1525" s="38">
        <v>6</v>
      </c>
      <c r="R1525" s="38">
        <v>6</v>
      </c>
      <c r="S1525" s="38">
        <v>3</v>
      </c>
      <c r="T1525" s="38">
        <v>13</v>
      </c>
      <c r="U1525" s="38"/>
      <c r="V1525" s="38"/>
      <c r="W1525" s="38">
        <f>IF(Copyright!B$11=1,IF(CF1525&gt;0,CF1525-U1525-SUM(AA1525:AY1525),SUM(CN1525:CR1525)),SUM(CN1525:CR1525))</f>
        <v>0</v>
      </c>
      <c r="X1525" s="38">
        <v>2</v>
      </c>
      <c r="Y1525" s="38"/>
      <c r="Z1525" s="38">
        <v>2</v>
      </c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  <c r="BA1525" s="3">
        <f>IF(Q1525&gt;0,RANK(Q1525,(N1525:P1525,Q1525:AE1525)),0)</f>
        <v>5</v>
      </c>
      <c r="BB1525" s="3">
        <f>IF(R1525&gt;0,RANK(R1525,(N1525:P1525,Q1525:AE1525)),0)</f>
        <v>5</v>
      </c>
      <c r="BC1525" s="3">
        <f>IF(S1525&gt;0,RANK(S1525,(N1525:P1525,Q1525:AE1525)),0)</f>
        <v>7</v>
      </c>
      <c r="BD1525" s="3">
        <f>IF(T1525&gt;0,RANK(T1525,(N1525:P1525,Q1525:AE1525)),0)</f>
        <v>4</v>
      </c>
      <c r="BE1525" s="2">
        <f t="shared" si="642"/>
        <v>6.0661207158022447E-4</v>
      </c>
      <c r="BF1525" s="2">
        <f t="shared" si="643"/>
        <v>6.0661207158022447E-4</v>
      </c>
      <c r="BG1525" s="2">
        <f t="shared" si="644"/>
        <v>3.0330603579011223E-4</v>
      </c>
      <c r="BH1525" s="2">
        <f t="shared" si="645"/>
        <v>1.3143261550904862E-3</v>
      </c>
      <c r="BJ1525" t="s">
        <v>811</v>
      </c>
      <c r="BK1525" t="s">
        <v>1092</v>
      </c>
      <c r="BL1525">
        <v>3</v>
      </c>
      <c r="BN1525">
        <v>0</v>
      </c>
      <c r="BO1525" s="60">
        <v>28</v>
      </c>
      <c r="BP1525" s="62">
        <v>123</v>
      </c>
      <c r="BQ1525" s="66">
        <f t="shared" si="646"/>
        <v>28123</v>
      </c>
      <c r="BR1525" s="66">
        <f t="shared" si="647"/>
        <v>28123</v>
      </c>
      <c r="BS1525" s="3" t="s">
        <v>3083</v>
      </c>
      <c r="CD1525" s="38">
        <f t="shared" si="634"/>
        <v>9891</v>
      </c>
      <c r="CY1525" s="6"/>
      <c r="CZ1525" s="6"/>
    </row>
    <row r="1526" spans="1:104" ht="14" hidden="1" customHeight="1" outlineLevel="1" x14ac:dyDescent="0.2">
      <c r="A1526" t="s">
        <v>1187</v>
      </c>
      <c r="B1526" t="s">
        <v>1092</v>
      </c>
      <c r="C1526" s="1">
        <f t="shared" si="637"/>
        <v>1766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>IF(P1526&gt;0,RANK(P1526,(N1526:P1526,Q1526:AE1526)),0)</f>
        <v>3</v>
      </c>
      <c r="G1526" s="1">
        <f t="shared" si="635"/>
        <v>650</v>
      </c>
      <c r="H1526" s="2">
        <f t="shared" si="636"/>
        <v>0.36806342015855037</v>
      </c>
      <c r="I1526" s="2"/>
      <c r="J1526" s="2">
        <f t="shared" si="638"/>
        <v>0.68006795016987542</v>
      </c>
      <c r="K1526" s="2">
        <f t="shared" si="639"/>
        <v>0.31200453001132505</v>
      </c>
      <c r="L1526" s="2">
        <f t="shared" si="640"/>
        <v>2.2650056625141564E-3</v>
      </c>
      <c r="M1526" s="2">
        <f t="shared" si="641"/>
        <v>5.6625141562853653E-3</v>
      </c>
      <c r="N1526" s="38">
        <v>1201</v>
      </c>
      <c r="O1526" s="38">
        <v>551</v>
      </c>
      <c r="P1526" s="38">
        <v>4</v>
      </c>
      <c r="Q1526" s="38">
        <v>1</v>
      </c>
      <c r="R1526" s="38">
        <v>4</v>
      </c>
      <c r="S1526" s="38">
        <v>0</v>
      </c>
      <c r="T1526" s="38">
        <v>1</v>
      </c>
      <c r="U1526" s="38"/>
      <c r="V1526" s="38"/>
      <c r="W1526" s="38">
        <f>IF(Copyright!B$11=1,IF(CF1526&gt;0,CF1526-U1526-SUM(AA1526:AY1526),SUM(CN1526:CR1526)),SUM(CN1526:CR1526))</f>
        <v>0</v>
      </c>
      <c r="X1526" s="38">
        <v>0</v>
      </c>
      <c r="Y1526" s="38"/>
      <c r="Z1526" s="38">
        <v>4</v>
      </c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  <c r="BA1526" s="3">
        <f>IF(Q1526&gt;0,RANK(Q1526,(N1526:P1526,Q1526:AE1526)),0)</f>
        <v>6</v>
      </c>
      <c r="BB1526" s="3">
        <f>IF(R1526&gt;0,RANK(R1526,(N1526:P1526,Q1526:AE1526)),0)</f>
        <v>3</v>
      </c>
      <c r="BC1526" s="3">
        <f>IF(S1526&gt;0,RANK(S1526,(N1526:P1526,Q1526:AE1526)),0)</f>
        <v>0</v>
      </c>
      <c r="BD1526" s="3">
        <f>IF(T1526&gt;0,RANK(T1526,(N1526:P1526,Q1526:AE1526)),0)</f>
        <v>6</v>
      </c>
      <c r="BE1526" s="2">
        <f t="shared" si="642"/>
        <v>5.6625141562853911E-4</v>
      </c>
      <c r="BF1526" s="2">
        <f t="shared" si="643"/>
        <v>2.2650056625141564E-3</v>
      </c>
      <c r="BG1526" s="2">
        <f t="shared" si="644"/>
        <v>0</v>
      </c>
      <c r="BH1526" s="2">
        <f t="shared" si="645"/>
        <v>5.6625141562853911E-4</v>
      </c>
      <c r="BJ1526" t="s">
        <v>1187</v>
      </c>
      <c r="BK1526" t="s">
        <v>1092</v>
      </c>
      <c r="BL1526">
        <v>2</v>
      </c>
      <c r="BN1526">
        <v>0</v>
      </c>
      <c r="BO1526" s="60">
        <v>28</v>
      </c>
      <c r="BP1526" s="62">
        <v>125</v>
      </c>
      <c r="BQ1526" s="66">
        <f t="shared" si="646"/>
        <v>28125</v>
      </c>
      <c r="BR1526" s="66">
        <f t="shared" si="647"/>
        <v>28125</v>
      </c>
      <c r="BS1526" s="3" t="s">
        <v>3083</v>
      </c>
      <c r="CD1526" s="38">
        <f t="shared" si="634"/>
        <v>1766</v>
      </c>
    </row>
    <row r="1527" spans="1:104" ht="14" hidden="1" customHeight="1" outlineLevel="1" x14ac:dyDescent="0.2">
      <c r="A1527" t="s">
        <v>166</v>
      </c>
      <c r="B1527" t="s">
        <v>1092</v>
      </c>
      <c r="C1527" s="1">
        <f t="shared" si="637"/>
        <v>11094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>IF(P1527&gt;0,RANK(P1527,(N1527:P1527,Q1527:AE1527)),0)</f>
        <v>3</v>
      </c>
      <c r="G1527" s="1">
        <f t="shared" si="635"/>
        <v>4073</v>
      </c>
      <c r="H1527" s="2">
        <f t="shared" si="636"/>
        <v>0.36713538849828736</v>
      </c>
      <c r="I1527" s="2"/>
      <c r="J1527" s="2">
        <f t="shared" si="638"/>
        <v>0.31359293311700021</v>
      </c>
      <c r="K1527" s="2">
        <f t="shared" si="639"/>
        <v>0.68072832161528751</v>
      </c>
      <c r="L1527" s="2">
        <f t="shared" si="640"/>
        <v>2.163331530557058E-3</v>
      </c>
      <c r="M1527" s="2">
        <f t="shared" si="641"/>
        <v>3.5154137371552238E-3</v>
      </c>
      <c r="N1527" s="38">
        <v>3479</v>
      </c>
      <c r="O1527" s="38">
        <v>7552</v>
      </c>
      <c r="P1527" s="38">
        <v>24</v>
      </c>
      <c r="Q1527" s="38">
        <v>11</v>
      </c>
      <c r="R1527" s="38">
        <v>5</v>
      </c>
      <c r="S1527" s="38">
        <v>13</v>
      </c>
      <c r="T1527" s="38">
        <v>6</v>
      </c>
      <c r="U1527" s="38"/>
      <c r="V1527" s="38"/>
      <c r="W1527" s="38">
        <f>IF(Copyright!B$11=1,IF(CF1527&gt;0,CF1527-U1527-SUM(AA1527:AY1527),SUM(CN1527:CR1527)),SUM(CN1527:CR1527))</f>
        <v>0</v>
      </c>
      <c r="X1527" s="38">
        <v>0</v>
      </c>
      <c r="Y1527" s="38"/>
      <c r="Z1527" s="38">
        <v>4</v>
      </c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  <c r="BA1527" s="3">
        <f>IF(Q1527&gt;0,RANK(Q1527,(N1527:P1527,Q1527:AE1527)),0)</f>
        <v>5</v>
      </c>
      <c r="BB1527" s="3">
        <f>IF(R1527&gt;0,RANK(R1527,(N1527:P1527,Q1527:AE1527)),0)</f>
        <v>7</v>
      </c>
      <c r="BC1527" s="3">
        <f>IF(S1527&gt;0,RANK(S1527,(N1527:P1527,Q1527:AE1527)),0)</f>
        <v>4</v>
      </c>
      <c r="BD1527" s="3">
        <f>IF(T1527&gt;0,RANK(T1527,(N1527:P1527,Q1527:AE1527)),0)</f>
        <v>6</v>
      </c>
      <c r="BE1527" s="2">
        <f t="shared" si="642"/>
        <v>9.9152695150531828E-4</v>
      </c>
      <c r="BF1527" s="2">
        <f t="shared" si="643"/>
        <v>4.5069406886605372E-4</v>
      </c>
      <c r="BG1527" s="2">
        <f t="shared" si="644"/>
        <v>1.1718045790517397E-3</v>
      </c>
      <c r="BH1527" s="2">
        <f t="shared" si="645"/>
        <v>5.4083288263926451E-4</v>
      </c>
      <c r="BJ1527" t="s">
        <v>166</v>
      </c>
      <c r="BK1527" t="s">
        <v>1092</v>
      </c>
      <c r="BL1527">
        <v>3</v>
      </c>
      <c r="BN1527">
        <v>0</v>
      </c>
      <c r="BO1527" s="60">
        <v>28</v>
      </c>
      <c r="BP1527" s="62">
        <v>127</v>
      </c>
      <c r="BQ1527" s="66">
        <f t="shared" si="646"/>
        <v>28127</v>
      </c>
      <c r="BR1527" s="66">
        <f t="shared" si="647"/>
        <v>28127</v>
      </c>
      <c r="BS1527" s="3" t="s">
        <v>3083</v>
      </c>
      <c r="CD1527" s="38">
        <f t="shared" si="634"/>
        <v>11094</v>
      </c>
      <c r="CY1527" s="6"/>
      <c r="CZ1527" s="6"/>
    </row>
    <row r="1528" spans="1:104" ht="14" hidden="1" customHeight="1" outlineLevel="1" x14ac:dyDescent="0.2">
      <c r="A1528" t="s">
        <v>1949</v>
      </c>
      <c r="B1528" t="s">
        <v>1092</v>
      </c>
      <c r="C1528" s="1">
        <f t="shared" ref="C1528:C1546" si="648">SUM(N1528:AY1528)</f>
        <v>7676</v>
      </c>
      <c r="D1528" s="3">
        <f>IF(N1528&gt;0, RANK(N1528,(N1528:P1528,Q1528:AE1528)),0)</f>
        <v>2</v>
      </c>
      <c r="E1528" s="3">
        <f>IF(O1528&gt;0,RANK(O1528,(N1528:P1528,Q1528:AE1528)),0)</f>
        <v>1</v>
      </c>
      <c r="F1528" s="3">
        <f>IF(P1528&gt;0,RANK(P1528,(N1528:P1528,Q1528:AE1528)),0)</f>
        <v>3</v>
      </c>
      <c r="G1528" s="1">
        <f t="shared" si="635"/>
        <v>4660</v>
      </c>
      <c r="H1528" s="2">
        <f t="shared" si="636"/>
        <v>0.60708702449192287</v>
      </c>
      <c r="I1528" s="2"/>
      <c r="J1528" s="2">
        <f t="shared" ref="J1528:J1546" si="649">IF($C1528=0,"-",N1528/$C1528)</f>
        <v>0.19359041167274621</v>
      </c>
      <c r="K1528" s="2">
        <f t="shared" ref="K1528:K1546" si="650">IF($C1528=0,"-",O1528/$C1528)</f>
        <v>0.80067743616466913</v>
      </c>
      <c r="L1528" s="2">
        <f t="shared" ref="L1528:L1546" si="651">IF($C1528=0,"-",P1528/$C1528)</f>
        <v>2.6055237102657635E-3</v>
      </c>
      <c r="M1528" s="2">
        <f t="shared" ref="M1528:M1546" si="652">IF(C1528=0,"-",(1-J1528-K1528-L1528))</f>
        <v>3.1266284523188393E-3</v>
      </c>
      <c r="N1528" s="38">
        <v>1486</v>
      </c>
      <c r="O1528" s="38">
        <v>6146</v>
      </c>
      <c r="P1528" s="38">
        <v>20</v>
      </c>
      <c r="Q1528" s="38">
        <v>7</v>
      </c>
      <c r="R1528" s="38">
        <v>3</v>
      </c>
      <c r="S1528" s="38">
        <v>8</v>
      </c>
      <c r="T1528" s="38">
        <v>1</v>
      </c>
      <c r="U1528" s="38"/>
      <c r="V1528" s="38"/>
      <c r="W1528" s="38">
        <f>IF(Copyright!B$11=1,IF(CF1528&gt;0,CF1528-U1528-SUM(AA1528:AY1528),SUM(CN1528:CR1528)),SUM(CN1528:CR1528))</f>
        <v>0</v>
      </c>
      <c r="X1528" s="38">
        <v>3</v>
      </c>
      <c r="Y1528" s="38"/>
      <c r="Z1528" s="38">
        <v>2</v>
      </c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  <c r="BA1528" s="3">
        <f>IF(Q1528&gt;0,RANK(Q1528,(N1528:P1528,Q1528:AE1528)),0)</f>
        <v>5</v>
      </c>
      <c r="BB1528" s="3">
        <f>IF(R1528&gt;0,RANK(R1528,(N1528:P1528,Q1528:AE1528)),0)</f>
        <v>6</v>
      </c>
      <c r="BC1528" s="3">
        <f>IF(S1528&gt;0,RANK(S1528,(N1528:P1528,Q1528:AE1528)),0)</f>
        <v>4</v>
      </c>
      <c r="BD1528" s="3">
        <f>IF(T1528&gt;0,RANK(T1528,(N1528:P1528,Q1528:AE1528)),0)</f>
        <v>9</v>
      </c>
      <c r="BE1528" s="2">
        <f t="shared" ref="BE1528:BE1546" si="653">IF($C1528=0,"-",Q1528/$C1528)</f>
        <v>9.1193329859301714E-4</v>
      </c>
      <c r="BF1528" s="2">
        <f t="shared" ref="BF1528:BF1546" si="654">IF($C1528=0,"-",R1528/$C1528)</f>
        <v>3.9082855653986451E-4</v>
      </c>
      <c r="BG1528" s="2">
        <f t="shared" ref="BG1528:BG1546" si="655">IF($C1528=0,"-",S1528/$C1528)</f>
        <v>1.0422094841063053E-3</v>
      </c>
      <c r="BH1528" s="2">
        <f t="shared" ref="BH1528:BH1546" si="656">IF($C1528=0,"-",T1528/$C1528)</f>
        <v>1.3027618551328816E-4</v>
      </c>
      <c r="BJ1528" t="s">
        <v>1949</v>
      </c>
      <c r="BK1528" t="s">
        <v>1092</v>
      </c>
      <c r="BL1528">
        <v>3</v>
      </c>
      <c r="BN1528">
        <v>0</v>
      </c>
      <c r="BO1528" s="60">
        <v>28</v>
      </c>
      <c r="BP1528" s="62">
        <v>129</v>
      </c>
      <c r="BQ1528" s="66">
        <f t="shared" ref="BQ1528:BQ1545" si="657">1000*BO1528+BP1528</f>
        <v>28129</v>
      </c>
      <c r="BR1528" s="66">
        <f t="shared" si="647"/>
        <v>28129</v>
      </c>
      <c r="BS1528" s="3" t="s">
        <v>3083</v>
      </c>
      <c r="CD1528" s="38">
        <f t="shared" ref="CD1528:CD1546" si="658">C1528-CE1528</f>
        <v>7676</v>
      </c>
    </row>
    <row r="1529" spans="1:104" ht="14" hidden="1" customHeight="1" outlineLevel="1" x14ac:dyDescent="0.2">
      <c r="A1529" t="s">
        <v>1085</v>
      </c>
      <c r="B1529" t="s">
        <v>1092</v>
      </c>
      <c r="C1529" s="1">
        <f t="shared" si="648"/>
        <v>7919</v>
      </c>
      <c r="D1529" s="3">
        <f>IF(N1529&gt;0, RANK(N1529,(N1529:P1529,Q1529:AE1529)),0)</f>
        <v>2</v>
      </c>
      <c r="E1529" s="3">
        <f>IF(O1529&gt;0,RANK(O1529,(N1529:P1529,Q1529:AE1529)),0)</f>
        <v>1</v>
      </c>
      <c r="F1529" s="3">
        <f>IF(P1529&gt;0,RANK(P1529,(N1529:P1529,Q1529:AE1529)),0)</f>
        <v>3</v>
      </c>
      <c r="G1529" s="1">
        <f t="shared" si="635"/>
        <v>4594</v>
      </c>
      <c r="H1529" s="2">
        <f t="shared" si="636"/>
        <v>0.580123752999116</v>
      </c>
      <c r="I1529" s="2"/>
      <c r="J1529" s="2">
        <f t="shared" si="649"/>
        <v>0.20457128425306226</v>
      </c>
      <c r="K1529" s="2">
        <f t="shared" si="650"/>
        <v>0.78469503725217826</v>
      </c>
      <c r="L1529" s="2">
        <f t="shared" si="651"/>
        <v>3.2832428336911227E-3</v>
      </c>
      <c r="M1529" s="2">
        <f t="shared" si="652"/>
        <v>7.4504356610683572E-3</v>
      </c>
      <c r="N1529" s="38">
        <v>1620</v>
      </c>
      <c r="O1529" s="38">
        <v>6214</v>
      </c>
      <c r="P1529" s="38">
        <v>26</v>
      </c>
      <c r="Q1529" s="38">
        <v>21</v>
      </c>
      <c r="R1529" s="38">
        <v>4</v>
      </c>
      <c r="S1529" s="38">
        <v>16</v>
      </c>
      <c r="T1529" s="38">
        <v>4</v>
      </c>
      <c r="U1529" s="38"/>
      <c r="V1529" s="38"/>
      <c r="W1529" s="38">
        <f>IF(Copyright!B$11=1,IF(CF1529&gt;0,CF1529-U1529-SUM(AA1529:AY1529),SUM(CN1529:CR1529)),SUM(CN1529:CR1529))</f>
        <v>0</v>
      </c>
      <c r="X1529" s="38">
        <v>12</v>
      </c>
      <c r="Y1529" s="38"/>
      <c r="Z1529" s="38">
        <v>2</v>
      </c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  <c r="BA1529" s="3">
        <f>IF(Q1529&gt;0,RANK(Q1529,(N1529:P1529,Q1529:AE1529)),0)</f>
        <v>4</v>
      </c>
      <c r="BB1529" s="3">
        <f>IF(R1529&gt;0,RANK(R1529,(N1529:P1529,Q1529:AE1529)),0)</f>
        <v>7</v>
      </c>
      <c r="BC1529" s="3">
        <f>IF(S1529&gt;0,RANK(S1529,(N1529:P1529,Q1529:AE1529)),0)</f>
        <v>5</v>
      </c>
      <c r="BD1529" s="3">
        <f>IF(T1529&gt;0,RANK(T1529,(N1529:P1529,Q1529:AE1529)),0)</f>
        <v>7</v>
      </c>
      <c r="BE1529" s="2">
        <f t="shared" si="653"/>
        <v>2.6518499810582142E-3</v>
      </c>
      <c r="BF1529" s="2">
        <f t="shared" si="654"/>
        <v>5.0511428210632656E-4</v>
      </c>
      <c r="BG1529" s="2">
        <f t="shared" si="655"/>
        <v>2.0204571284253062E-3</v>
      </c>
      <c r="BH1529" s="2">
        <f t="shared" si="656"/>
        <v>5.0511428210632656E-4</v>
      </c>
      <c r="BJ1529" t="s">
        <v>1085</v>
      </c>
      <c r="BK1529" t="s">
        <v>1092</v>
      </c>
      <c r="BL1529">
        <v>4</v>
      </c>
      <c r="BN1529">
        <v>0</v>
      </c>
      <c r="BO1529" s="60">
        <v>28</v>
      </c>
      <c r="BP1529" s="62">
        <v>131</v>
      </c>
      <c r="BQ1529" s="66">
        <f t="shared" si="657"/>
        <v>28131</v>
      </c>
      <c r="BR1529" s="66">
        <f t="shared" si="647"/>
        <v>28131</v>
      </c>
      <c r="BS1529" s="3" t="s">
        <v>3083</v>
      </c>
      <c r="CD1529" s="38">
        <f t="shared" si="658"/>
        <v>7919</v>
      </c>
    </row>
    <row r="1530" spans="1:104" ht="14" hidden="1" customHeight="1" outlineLevel="1" x14ac:dyDescent="0.2">
      <c r="A1530" t="s">
        <v>2175</v>
      </c>
      <c r="B1530" t="s">
        <v>1092</v>
      </c>
      <c r="C1530" s="1">
        <f t="shared" si="648"/>
        <v>7876</v>
      </c>
      <c r="D1530" s="3">
        <f>IF(N1530&gt;0, RANK(N1530,(N1530:P1530,Q1530:AE1530)),0)</f>
        <v>1</v>
      </c>
      <c r="E1530" s="3">
        <f>IF(O1530&gt;0,RANK(O1530,(N1530:P1530,Q1530:AE1530)),0)</f>
        <v>2</v>
      </c>
      <c r="F1530" s="3">
        <f>IF(P1530&gt;0,RANK(P1530,(N1530:P1530,Q1530:AE1530)),0)</f>
        <v>3</v>
      </c>
      <c r="G1530" s="1">
        <f t="shared" si="635"/>
        <v>2797</v>
      </c>
      <c r="H1530" s="2">
        <f t="shared" si="636"/>
        <v>0.35512950736414423</v>
      </c>
      <c r="I1530" s="2"/>
      <c r="J1530" s="2">
        <f t="shared" si="649"/>
        <v>0.6744540375825292</v>
      </c>
      <c r="K1530" s="2">
        <f t="shared" si="650"/>
        <v>0.31932453021838497</v>
      </c>
      <c r="L1530" s="2">
        <f t="shared" si="651"/>
        <v>2.5393600812595226E-3</v>
      </c>
      <c r="M1530" s="2">
        <f t="shared" si="652"/>
        <v>3.6820721178263075E-3</v>
      </c>
      <c r="N1530" s="38">
        <v>5312</v>
      </c>
      <c r="O1530" s="38">
        <v>2515</v>
      </c>
      <c r="P1530" s="38">
        <v>20</v>
      </c>
      <c r="Q1530" s="38">
        <v>10</v>
      </c>
      <c r="R1530" s="38">
        <v>4</v>
      </c>
      <c r="S1530" s="38">
        <v>4</v>
      </c>
      <c r="T1530" s="38">
        <v>3</v>
      </c>
      <c r="U1530" s="38"/>
      <c r="V1530" s="38"/>
      <c r="W1530" s="38">
        <f>IF(Copyright!B$11=1,IF(CF1530&gt;0,CF1530-U1530-SUM(AA1530:AY1530),SUM(CN1530:CR1530)),SUM(CN1530:CR1530))</f>
        <v>0</v>
      </c>
      <c r="X1530" s="38">
        <v>4</v>
      </c>
      <c r="Y1530" s="38"/>
      <c r="Z1530" s="38">
        <v>4</v>
      </c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  <c r="BA1530" s="3">
        <f>IF(Q1530&gt;0,RANK(Q1530,(N1530:P1530,Q1530:AE1530)),0)</f>
        <v>4</v>
      </c>
      <c r="BB1530" s="3">
        <f>IF(R1530&gt;0,RANK(R1530,(N1530:P1530,Q1530:AE1530)),0)</f>
        <v>5</v>
      </c>
      <c r="BC1530" s="3">
        <f>IF(S1530&gt;0,RANK(S1530,(N1530:P1530,Q1530:AE1530)),0)</f>
        <v>5</v>
      </c>
      <c r="BD1530" s="3">
        <f>IF(T1530&gt;0,RANK(T1530,(N1530:P1530,Q1530:AE1530)),0)</f>
        <v>9</v>
      </c>
      <c r="BE1530" s="2">
        <f t="shared" si="653"/>
        <v>1.2696800406297613E-3</v>
      </c>
      <c r="BF1530" s="2">
        <f t="shared" si="654"/>
        <v>5.0787201625190448E-4</v>
      </c>
      <c r="BG1530" s="2">
        <f t="shared" si="655"/>
        <v>5.0787201625190448E-4</v>
      </c>
      <c r="BH1530" s="2">
        <f t="shared" si="656"/>
        <v>3.8090401218892841E-4</v>
      </c>
      <c r="BJ1530" t="s">
        <v>2175</v>
      </c>
      <c r="BK1530" t="s">
        <v>1092</v>
      </c>
      <c r="BL1530">
        <v>2</v>
      </c>
      <c r="BN1530">
        <v>0</v>
      </c>
      <c r="BO1530" s="60">
        <v>28</v>
      </c>
      <c r="BP1530" s="62">
        <v>133</v>
      </c>
      <c r="BQ1530" s="66">
        <f t="shared" si="657"/>
        <v>28133</v>
      </c>
      <c r="BR1530" s="66">
        <f t="shared" si="647"/>
        <v>28133</v>
      </c>
      <c r="BS1530" s="3" t="s">
        <v>3083</v>
      </c>
      <c r="CD1530" s="38">
        <f t="shared" si="658"/>
        <v>7876</v>
      </c>
    </row>
    <row r="1531" spans="1:104" ht="14" hidden="1" customHeight="1" outlineLevel="1" x14ac:dyDescent="0.2">
      <c r="A1531" t="s">
        <v>1464</v>
      </c>
      <c r="B1531" t="s">
        <v>1092</v>
      </c>
      <c r="C1531" s="1">
        <f t="shared" si="648"/>
        <v>5012</v>
      </c>
      <c r="D1531" s="3">
        <f>IF(N1531&gt;0, RANK(N1531,(N1531:P1531,Q1531:AE1531)),0)</f>
        <v>1</v>
      </c>
      <c r="E1531" s="3">
        <f>IF(O1531&gt;0,RANK(O1531,(N1531:P1531,Q1531:AE1531)),0)</f>
        <v>2</v>
      </c>
      <c r="F1531" s="3">
        <f>IF(P1531&gt;0,RANK(P1531,(N1531:P1531,Q1531:AE1531)),0)</f>
        <v>3</v>
      </c>
      <c r="G1531" s="1">
        <f t="shared" si="635"/>
        <v>297</v>
      </c>
      <c r="H1531" s="2">
        <f t="shared" si="636"/>
        <v>5.925778132482043E-2</v>
      </c>
      <c r="I1531" s="2"/>
      <c r="J1531" s="2">
        <f t="shared" si="649"/>
        <v>0.52474062250598563</v>
      </c>
      <c r="K1531" s="2">
        <f t="shared" si="650"/>
        <v>0.46548284118116523</v>
      </c>
      <c r="L1531" s="2">
        <f t="shared" si="651"/>
        <v>4.1899441340782122E-3</v>
      </c>
      <c r="M1531" s="2">
        <f t="shared" si="652"/>
        <v>5.5865921787709256E-3</v>
      </c>
      <c r="N1531" s="38">
        <v>2630</v>
      </c>
      <c r="O1531" s="38">
        <v>2333</v>
      </c>
      <c r="P1531" s="38">
        <v>21</v>
      </c>
      <c r="Q1531" s="38">
        <v>5</v>
      </c>
      <c r="R1531" s="38">
        <v>3</v>
      </c>
      <c r="S1531" s="38">
        <v>8</v>
      </c>
      <c r="T1531" s="38">
        <v>4</v>
      </c>
      <c r="U1531" s="38"/>
      <c r="V1531" s="38"/>
      <c r="W1531" s="38">
        <f>IF(Copyright!B$11=1,IF(CF1531&gt;0,CF1531-U1531-SUM(AA1531:AY1531),SUM(CN1531:CR1531)),SUM(CN1531:CR1531))</f>
        <v>0</v>
      </c>
      <c r="X1531" s="38">
        <v>2</v>
      </c>
      <c r="Y1531" s="38"/>
      <c r="Z1531" s="38">
        <v>6</v>
      </c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  <c r="BA1531" s="3">
        <f>IF(Q1531&gt;0,RANK(Q1531,(N1531:P1531,Q1531:AE1531)),0)</f>
        <v>6</v>
      </c>
      <c r="BB1531" s="3">
        <f>IF(R1531&gt;0,RANK(R1531,(N1531:P1531,Q1531:AE1531)),0)</f>
        <v>8</v>
      </c>
      <c r="BC1531" s="3">
        <f>IF(S1531&gt;0,RANK(S1531,(N1531:P1531,Q1531:AE1531)),0)</f>
        <v>4</v>
      </c>
      <c r="BD1531" s="3">
        <f>IF(T1531&gt;0,RANK(T1531,(N1531:P1531,Q1531:AE1531)),0)</f>
        <v>7</v>
      </c>
      <c r="BE1531" s="2">
        <f t="shared" si="653"/>
        <v>9.9760574620909813E-4</v>
      </c>
      <c r="BF1531" s="2">
        <f t="shared" si="654"/>
        <v>5.985634477254589E-4</v>
      </c>
      <c r="BG1531" s="2">
        <f t="shared" si="655"/>
        <v>1.5961691939345571E-3</v>
      </c>
      <c r="BH1531" s="2">
        <f t="shared" si="656"/>
        <v>7.9808459696727857E-4</v>
      </c>
      <c r="BJ1531" t="s">
        <v>1464</v>
      </c>
      <c r="BK1531" t="s">
        <v>1092</v>
      </c>
      <c r="BL1531">
        <v>2</v>
      </c>
      <c r="BN1531">
        <v>0</v>
      </c>
      <c r="BO1531" s="60">
        <v>28</v>
      </c>
      <c r="BP1531" s="62">
        <v>135</v>
      </c>
      <c r="BQ1531" s="66">
        <f t="shared" si="657"/>
        <v>28135</v>
      </c>
      <c r="BR1531" s="66">
        <f t="shared" si="647"/>
        <v>28135</v>
      </c>
      <c r="BS1531" s="3" t="s">
        <v>3083</v>
      </c>
      <c r="CD1531" s="38">
        <f t="shared" si="658"/>
        <v>5012</v>
      </c>
    </row>
    <row r="1532" spans="1:104" ht="14" hidden="1" customHeight="1" outlineLevel="1" x14ac:dyDescent="0.2">
      <c r="A1532" t="s">
        <v>1210</v>
      </c>
      <c r="B1532" t="s">
        <v>1092</v>
      </c>
      <c r="C1532" s="1">
        <f t="shared" si="648"/>
        <v>12861</v>
      </c>
      <c r="D1532" s="3">
        <f>IF(N1532&gt;0, RANK(N1532,(N1532:P1532,Q1532:AE1532)),0)</f>
        <v>2</v>
      </c>
      <c r="E1532" s="3">
        <f>IF(O1532&gt;0,RANK(O1532,(N1532:P1532,Q1532:AE1532)),0)</f>
        <v>1</v>
      </c>
      <c r="F1532" s="3">
        <f>IF(P1532&gt;0,RANK(P1532,(N1532:P1532,Q1532:AE1532)),0)</f>
        <v>3</v>
      </c>
      <c r="G1532" s="1">
        <f t="shared" si="635"/>
        <v>5630</v>
      </c>
      <c r="H1532" s="2">
        <f t="shared" si="636"/>
        <v>0.43775756162040275</v>
      </c>
      <c r="I1532" s="2"/>
      <c r="J1532" s="2">
        <f t="shared" si="649"/>
        <v>0.27641707487753675</v>
      </c>
      <c r="K1532" s="2">
        <f t="shared" si="650"/>
        <v>0.71417463649793955</v>
      </c>
      <c r="L1532" s="2">
        <f t="shared" si="651"/>
        <v>4.0432314750019436E-3</v>
      </c>
      <c r="M1532" s="2">
        <f t="shared" si="652"/>
        <v>5.3650571495217538E-3</v>
      </c>
      <c r="N1532" s="38">
        <v>3555</v>
      </c>
      <c r="O1532" s="38">
        <v>9185</v>
      </c>
      <c r="P1532" s="38">
        <v>52</v>
      </c>
      <c r="Q1532" s="38">
        <v>29</v>
      </c>
      <c r="R1532" s="38">
        <v>12</v>
      </c>
      <c r="S1532" s="38">
        <v>4</v>
      </c>
      <c r="T1532" s="38">
        <v>8</v>
      </c>
      <c r="U1532" s="38"/>
      <c r="V1532" s="38"/>
      <c r="W1532" s="38">
        <f>IF(Copyright!B$11=1,IF(CF1532&gt;0,CF1532-U1532-SUM(AA1532:AY1532),SUM(CN1532:CR1532)),SUM(CN1532:CR1532))</f>
        <v>0</v>
      </c>
      <c r="X1532" s="38">
        <v>13</v>
      </c>
      <c r="Y1532" s="38"/>
      <c r="Z1532" s="38">
        <v>3</v>
      </c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  <c r="BA1532" s="3">
        <f>IF(Q1532&gt;0,RANK(Q1532,(N1532:P1532,Q1532:AE1532)),0)</f>
        <v>4</v>
      </c>
      <c r="BB1532" s="3">
        <f>IF(R1532&gt;0,RANK(R1532,(N1532:P1532,Q1532:AE1532)),0)</f>
        <v>6</v>
      </c>
      <c r="BC1532" s="3">
        <f>IF(S1532&gt;0,RANK(S1532,(N1532:P1532,Q1532:AE1532)),0)</f>
        <v>8</v>
      </c>
      <c r="BD1532" s="3">
        <f>IF(T1532&gt;0,RANK(T1532,(N1532:P1532,Q1532:AE1532)),0)</f>
        <v>7</v>
      </c>
      <c r="BE1532" s="2">
        <f t="shared" si="653"/>
        <v>2.254879091828007E-3</v>
      </c>
      <c r="BF1532" s="2">
        <f t="shared" si="654"/>
        <v>9.3305341730814094E-4</v>
      </c>
      <c r="BG1532" s="2">
        <f t="shared" si="655"/>
        <v>3.1101780576938028E-4</v>
      </c>
      <c r="BH1532" s="2">
        <f t="shared" si="656"/>
        <v>6.2203561153876055E-4</v>
      </c>
      <c r="BJ1532" t="s">
        <v>1210</v>
      </c>
      <c r="BK1532" t="s">
        <v>1092</v>
      </c>
      <c r="BL1532">
        <v>1</v>
      </c>
      <c r="BN1532">
        <v>0</v>
      </c>
      <c r="BO1532" s="60">
        <v>28</v>
      </c>
      <c r="BP1532" s="62">
        <v>137</v>
      </c>
      <c r="BQ1532" s="66">
        <f t="shared" si="657"/>
        <v>28137</v>
      </c>
      <c r="BR1532" s="66">
        <f t="shared" si="647"/>
        <v>28137</v>
      </c>
      <c r="BS1532" s="3" t="s">
        <v>3083</v>
      </c>
      <c r="CD1532" s="38">
        <f t="shared" si="658"/>
        <v>12861</v>
      </c>
      <c r="CY1532" s="6"/>
      <c r="CZ1532" s="6"/>
    </row>
    <row r="1533" spans="1:104" ht="14" hidden="1" customHeight="1" outlineLevel="1" x14ac:dyDescent="0.2">
      <c r="A1533" t="s">
        <v>1372</v>
      </c>
      <c r="B1533" t="s">
        <v>1092</v>
      </c>
      <c r="C1533" s="1">
        <f t="shared" si="648"/>
        <v>9591</v>
      </c>
      <c r="D1533" s="3">
        <f>IF(N1533&gt;0, RANK(N1533,(N1533:P1533,Q1533:AE1533)),0)</f>
        <v>2</v>
      </c>
      <c r="E1533" s="3">
        <f>IF(O1533&gt;0,RANK(O1533,(N1533:P1533,Q1533:AE1533)),0)</f>
        <v>1</v>
      </c>
      <c r="F1533" s="3">
        <f>IF(P1533&gt;0,RANK(P1533,(N1533:P1533,Q1533:AE1533)),0)</f>
        <v>3</v>
      </c>
      <c r="G1533" s="1">
        <f t="shared" si="635"/>
        <v>6437</v>
      </c>
      <c r="H1533" s="2">
        <f t="shared" si="636"/>
        <v>0.67115003649254512</v>
      </c>
      <c r="I1533" s="2"/>
      <c r="J1533" s="2">
        <f t="shared" si="649"/>
        <v>0.16129704931706809</v>
      </c>
      <c r="K1533" s="2">
        <f t="shared" si="650"/>
        <v>0.83244708580961313</v>
      </c>
      <c r="L1533" s="2">
        <f t="shared" si="651"/>
        <v>2.8151391929934315E-3</v>
      </c>
      <c r="M1533" s="2">
        <f t="shared" si="652"/>
        <v>3.440725680325319E-3</v>
      </c>
      <c r="N1533" s="38">
        <v>1547</v>
      </c>
      <c r="O1533" s="38">
        <v>7984</v>
      </c>
      <c r="P1533" s="38">
        <v>27</v>
      </c>
      <c r="Q1533" s="38">
        <v>11</v>
      </c>
      <c r="R1533" s="38">
        <v>5</v>
      </c>
      <c r="S1533" s="38">
        <v>9</v>
      </c>
      <c r="T1533" s="38">
        <v>4</v>
      </c>
      <c r="U1533" s="38"/>
      <c r="V1533" s="38"/>
      <c r="W1533" s="38">
        <f>IF(Copyright!B$11=1,IF(CF1533&gt;0,CF1533-U1533-SUM(AA1533:AY1533),SUM(CN1533:CR1533)),SUM(CN1533:CR1533))</f>
        <v>0</v>
      </c>
      <c r="X1533" s="38">
        <v>0</v>
      </c>
      <c r="Y1533" s="38"/>
      <c r="Z1533" s="38">
        <v>4</v>
      </c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  <c r="BA1533" s="3">
        <f>IF(Q1533&gt;0,RANK(Q1533,(N1533:P1533,Q1533:AE1533)),0)</f>
        <v>4</v>
      </c>
      <c r="BB1533" s="3">
        <f>IF(R1533&gt;0,RANK(R1533,(N1533:P1533,Q1533:AE1533)),0)</f>
        <v>6</v>
      </c>
      <c r="BC1533" s="3">
        <f>IF(S1533&gt;0,RANK(S1533,(N1533:P1533,Q1533:AE1533)),0)</f>
        <v>5</v>
      </c>
      <c r="BD1533" s="3">
        <f>IF(T1533&gt;0,RANK(T1533,(N1533:P1533,Q1533:AE1533)),0)</f>
        <v>7</v>
      </c>
      <c r="BE1533" s="2">
        <f t="shared" si="653"/>
        <v>1.146908560108435E-3</v>
      </c>
      <c r="BF1533" s="2">
        <f t="shared" si="654"/>
        <v>5.2132207277656131E-4</v>
      </c>
      <c r="BG1533" s="2">
        <f t="shared" si="655"/>
        <v>9.383797309978105E-4</v>
      </c>
      <c r="BH1533" s="2">
        <f t="shared" si="656"/>
        <v>4.1705765822124907E-4</v>
      </c>
      <c r="BJ1533" t="s">
        <v>1372</v>
      </c>
      <c r="BK1533" t="s">
        <v>1092</v>
      </c>
      <c r="BL1533">
        <v>1</v>
      </c>
      <c r="BN1533">
        <v>0</v>
      </c>
      <c r="BO1533" s="60">
        <v>28</v>
      </c>
      <c r="BP1533" s="62">
        <v>139</v>
      </c>
      <c r="BQ1533" s="66">
        <f t="shared" si="657"/>
        <v>28139</v>
      </c>
      <c r="BR1533" s="66">
        <f t="shared" si="647"/>
        <v>28139</v>
      </c>
      <c r="BS1533" s="3" t="s">
        <v>3083</v>
      </c>
      <c r="CD1533" s="38">
        <f t="shared" si="658"/>
        <v>9591</v>
      </c>
      <c r="CF1533" s="71"/>
      <c r="CY1533" s="6"/>
      <c r="CZ1533" s="6"/>
    </row>
    <row r="1534" spans="1:104" ht="14" hidden="1" customHeight="1" outlineLevel="1" x14ac:dyDescent="0.2">
      <c r="A1534" t="s">
        <v>2422</v>
      </c>
      <c r="B1534" t="s">
        <v>1092</v>
      </c>
      <c r="C1534" s="1">
        <f t="shared" si="648"/>
        <v>9050</v>
      </c>
      <c r="D1534" s="3">
        <f>IF(N1534&gt;0, RANK(N1534,(N1534:P1534,Q1534:AE1534)),0)</f>
        <v>2</v>
      </c>
      <c r="E1534" s="3">
        <f>IF(O1534&gt;0,RANK(O1534,(N1534:P1534,Q1534:AE1534)),0)</f>
        <v>1</v>
      </c>
      <c r="F1534" s="3">
        <f>IF(P1534&gt;0,RANK(P1534,(N1534:P1534,Q1534:AE1534)),0)</f>
        <v>3</v>
      </c>
      <c r="G1534" s="1">
        <f t="shared" si="635"/>
        <v>7143</v>
      </c>
      <c r="H1534" s="2">
        <f t="shared" si="636"/>
        <v>0.78928176795580107</v>
      </c>
      <c r="I1534" s="2"/>
      <c r="J1534" s="2">
        <f t="shared" si="649"/>
        <v>0.10176795580110497</v>
      </c>
      <c r="K1534" s="2">
        <f t="shared" si="650"/>
        <v>0.89104972375690605</v>
      </c>
      <c r="L1534" s="2">
        <f t="shared" si="651"/>
        <v>3.3149171270718232E-3</v>
      </c>
      <c r="M1534" s="2">
        <f t="shared" si="652"/>
        <v>3.867403314917142E-3</v>
      </c>
      <c r="N1534" s="38">
        <v>921</v>
      </c>
      <c r="O1534" s="38">
        <v>8064</v>
      </c>
      <c r="P1534" s="38">
        <v>30</v>
      </c>
      <c r="Q1534" s="38">
        <v>17</v>
      </c>
      <c r="R1534" s="38">
        <v>10</v>
      </c>
      <c r="S1534" s="38">
        <v>2</v>
      </c>
      <c r="T1534" s="38">
        <v>3</v>
      </c>
      <c r="U1534" s="38"/>
      <c r="V1534" s="38"/>
      <c r="W1534" s="38">
        <f>IF(Copyright!B$11=1,IF(CF1534&gt;0,CF1534-U1534-SUM(AA1534:AY1534),SUM(CN1534:CR1534)),SUM(CN1534:CR1534))</f>
        <v>0</v>
      </c>
      <c r="X1534" s="38">
        <v>0</v>
      </c>
      <c r="Y1534" s="38"/>
      <c r="Z1534" s="38">
        <v>3</v>
      </c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  <c r="BA1534" s="3">
        <f>IF(Q1534&gt;0,RANK(Q1534,(N1534:P1534,Q1534:AE1534)),0)</f>
        <v>4</v>
      </c>
      <c r="BB1534" s="3">
        <f>IF(R1534&gt;0,RANK(R1534,(N1534:P1534,Q1534:AE1534)),0)</f>
        <v>5</v>
      </c>
      <c r="BC1534" s="3">
        <f>IF(S1534&gt;0,RANK(S1534,(N1534:P1534,Q1534:AE1534)),0)</f>
        <v>8</v>
      </c>
      <c r="BD1534" s="3">
        <f>IF(T1534&gt;0,RANK(T1534,(N1534:P1534,Q1534:AE1534)),0)</f>
        <v>6</v>
      </c>
      <c r="BE1534" s="2">
        <f t="shared" si="653"/>
        <v>1.8784530386740331E-3</v>
      </c>
      <c r="BF1534" s="2">
        <f t="shared" si="654"/>
        <v>1.1049723756906078E-3</v>
      </c>
      <c r="BG1534" s="2">
        <f t="shared" si="655"/>
        <v>2.2099447513812155E-4</v>
      </c>
      <c r="BH1534" s="2">
        <f t="shared" si="656"/>
        <v>3.3149171270718233E-4</v>
      </c>
      <c r="BJ1534" t="s">
        <v>2422</v>
      </c>
      <c r="BK1534" t="s">
        <v>1092</v>
      </c>
      <c r="BL1534">
        <v>1</v>
      </c>
      <c r="BN1534">
        <v>0</v>
      </c>
      <c r="BO1534" s="60">
        <v>28</v>
      </c>
      <c r="BP1534" s="62">
        <v>141</v>
      </c>
      <c r="BQ1534" s="66">
        <f t="shared" si="657"/>
        <v>28141</v>
      </c>
      <c r="BR1534" s="66">
        <f t="shared" si="647"/>
        <v>28141</v>
      </c>
      <c r="BS1534" s="3" t="s">
        <v>3083</v>
      </c>
      <c r="CD1534" s="38">
        <f t="shared" si="658"/>
        <v>9050</v>
      </c>
    </row>
    <row r="1535" spans="1:104" ht="14" hidden="1" customHeight="1" outlineLevel="1" x14ac:dyDescent="0.2">
      <c r="A1535" t="s">
        <v>1110</v>
      </c>
      <c r="B1535" t="s">
        <v>1092</v>
      </c>
      <c r="C1535" s="1">
        <f t="shared" si="648"/>
        <v>2668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>IF(P1535&gt;0,RANK(P1535,(N1535:P1535,Q1535:AE1535)),0)</f>
        <v>3</v>
      </c>
      <c r="G1535" s="1">
        <f t="shared" si="635"/>
        <v>1038</v>
      </c>
      <c r="H1535" s="2">
        <f t="shared" si="636"/>
        <v>0.38905547226386805</v>
      </c>
      <c r="I1535" s="2"/>
      <c r="J1535" s="2">
        <f t="shared" si="649"/>
        <v>0.68853073463268366</v>
      </c>
      <c r="K1535" s="2">
        <f t="shared" si="650"/>
        <v>0.29947526236881561</v>
      </c>
      <c r="L1535" s="2">
        <f t="shared" si="651"/>
        <v>7.8710644677661163E-3</v>
      </c>
      <c r="M1535" s="2">
        <f t="shared" si="652"/>
        <v>4.1229385307346138E-3</v>
      </c>
      <c r="N1535" s="38">
        <v>1837</v>
      </c>
      <c r="O1535" s="38">
        <v>799</v>
      </c>
      <c r="P1535" s="38">
        <v>21</v>
      </c>
      <c r="Q1535" s="38">
        <v>3</v>
      </c>
      <c r="R1535" s="38">
        <v>1</v>
      </c>
      <c r="S1535" s="38">
        <v>2</v>
      </c>
      <c r="T1535" s="38">
        <v>3</v>
      </c>
      <c r="U1535" s="38"/>
      <c r="V1535" s="38"/>
      <c r="W1535" s="38">
        <f>IF(Copyright!B$11=1,IF(CF1535&gt;0,CF1535-U1535-SUM(AA1535:AY1535),SUM(CN1535:CR1535)),SUM(CN1535:CR1535))</f>
        <v>0</v>
      </c>
      <c r="X1535" s="38">
        <v>1</v>
      </c>
      <c r="Y1535" s="38"/>
      <c r="Z1535" s="38">
        <v>1</v>
      </c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  <c r="BA1535" s="3">
        <f>IF(Q1535&gt;0,RANK(Q1535,(N1535:P1535,Q1535:AE1535)),0)</f>
        <v>4</v>
      </c>
      <c r="BB1535" s="3">
        <f>IF(R1535&gt;0,RANK(R1535,(N1535:P1535,Q1535:AE1535)),0)</f>
        <v>7</v>
      </c>
      <c r="BC1535" s="3">
        <f>IF(S1535&gt;0,RANK(S1535,(N1535:P1535,Q1535:AE1535)),0)</f>
        <v>6</v>
      </c>
      <c r="BD1535" s="3">
        <f>IF(T1535&gt;0,RANK(T1535,(N1535:P1535,Q1535:AE1535)),0)</f>
        <v>4</v>
      </c>
      <c r="BE1535" s="2">
        <f t="shared" si="653"/>
        <v>1.1244377811094452E-3</v>
      </c>
      <c r="BF1535" s="2">
        <f t="shared" si="654"/>
        <v>3.7481259370314841E-4</v>
      </c>
      <c r="BG1535" s="2">
        <f t="shared" si="655"/>
        <v>7.4962518740629683E-4</v>
      </c>
      <c r="BH1535" s="2">
        <f t="shared" si="656"/>
        <v>1.1244377811094452E-3</v>
      </c>
      <c r="BJ1535" t="s">
        <v>1110</v>
      </c>
      <c r="BK1535" t="s">
        <v>1092</v>
      </c>
      <c r="BL1535">
        <v>2</v>
      </c>
      <c r="BN1535">
        <v>0</v>
      </c>
      <c r="BO1535" s="60">
        <v>28</v>
      </c>
      <c r="BP1535" s="62">
        <v>143</v>
      </c>
      <c r="BQ1535" s="66">
        <f t="shared" si="657"/>
        <v>28143</v>
      </c>
      <c r="BR1535" s="66">
        <f t="shared" si="647"/>
        <v>28143</v>
      </c>
      <c r="BS1535" s="3" t="s">
        <v>3083</v>
      </c>
      <c r="BY1535" s="73"/>
      <c r="CD1535" s="38">
        <f t="shared" si="658"/>
        <v>2668</v>
      </c>
      <c r="CY1535" s="6"/>
      <c r="CZ1535" s="6"/>
    </row>
    <row r="1536" spans="1:104" ht="14" hidden="1" customHeight="1" outlineLevel="1" x14ac:dyDescent="0.2">
      <c r="A1536" t="s">
        <v>1487</v>
      </c>
      <c r="B1536" t="s">
        <v>1092</v>
      </c>
      <c r="C1536" s="1">
        <f t="shared" si="648"/>
        <v>12478</v>
      </c>
      <c r="D1536" s="3">
        <f>IF(N1536&gt;0, RANK(N1536,(N1536:P1536,Q1536:AE1536)),0)</f>
        <v>2</v>
      </c>
      <c r="E1536" s="3">
        <f>IF(O1536&gt;0,RANK(O1536,(N1536:P1536,Q1536:AE1536)),0)</f>
        <v>1</v>
      </c>
      <c r="F1536" s="3">
        <f>IF(P1536&gt;0,RANK(P1536,(N1536:P1536,Q1536:AE1536)),0)</f>
        <v>3</v>
      </c>
      <c r="G1536" s="1">
        <f t="shared" si="635"/>
        <v>8752</v>
      </c>
      <c r="H1536" s="2">
        <f t="shared" si="636"/>
        <v>0.70139445423946145</v>
      </c>
      <c r="I1536" s="2"/>
      <c r="J1536" s="2">
        <f t="shared" si="649"/>
        <v>0.14481487417855426</v>
      </c>
      <c r="K1536" s="2">
        <f t="shared" si="650"/>
        <v>0.84620932841801566</v>
      </c>
      <c r="L1536" s="2">
        <f t="shared" si="651"/>
        <v>4.1673345087353741E-3</v>
      </c>
      <c r="M1536" s="2">
        <f t="shared" si="652"/>
        <v>4.8084628946947561E-3</v>
      </c>
      <c r="N1536" s="38">
        <v>1807</v>
      </c>
      <c r="O1536" s="38">
        <v>10559</v>
      </c>
      <c r="P1536" s="38">
        <v>52</v>
      </c>
      <c r="Q1536" s="38">
        <v>12</v>
      </c>
      <c r="R1536" s="38">
        <v>17</v>
      </c>
      <c r="S1536" s="38">
        <v>12</v>
      </c>
      <c r="T1536" s="38">
        <v>6</v>
      </c>
      <c r="U1536" s="38"/>
      <c r="V1536" s="38"/>
      <c r="W1536" s="38">
        <f>IF(Copyright!B$11=1,IF(CF1536&gt;0,CF1536-U1536-SUM(AA1536:AY1536),SUM(CN1536:CR1536)),SUM(CN1536:CR1536))</f>
        <v>0</v>
      </c>
      <c r="X1536" s="38">
        <v>9</v>
      </c>
      <c r="Y1536" s="38"/>
      <c r="Z1536" s="38">
        <v>4</v>
      </c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  <c r="BA1536" s="3">
        <f>IF(Q1536&gt;0,RANK(Q1536,(N1536:P1536,Q1536:AE1536)),0)</f>
        <v>5</v>
      </c>
      <c r="BB1536" s="3">
        <f>IF(R1536&gt;0,RANK(R1536,(N1536:P1536,Q1536:AE1536)),0)</f>
        <v>4</v>
      </c>
      <c r="BC1536" s="3">
        <f>IF(S1536&gt;0,RANK(S1536,(N1536:P1536,Q1536:AE1536)),0)</f>
        <v>5</v>
      </c>
      <c r="BD1536" s="3">
        <f>IF(T1536&gt;0,RANK(T1536,(N1536:P1536,Q1536:AE1536)),0)</f>
        <v>8</v>
      </c>
      <c r="BE1536" s="2">
        <f t="shared" si="653"/>
        <v>9.6169257893893249E-4</v>
      </c>
      <c r="BF1536" s="2">
        <f t="shared" si="654"/>
        <v>1.3623978201634877E-3</v>
      </c>
      <c r="BG1536" s="2">
        <f t="shared" si="655"/>
        <v>9.6169257893893249E-4</v>
      </c>
      <c r="BH1536" s="2">
        <f t="shared" si="656"/>
        <v>4.8084628946946624E-4</v>
      </c>
      <c r="BJ1536" t="s">
        <v>1487</v>
      </c>
      <c r="BK1536" t="s">
        <v>1092</v>
      </c>
      <c r="BL1536">
        <v>1</v>
      </c>
      <c r="BN1536">
        <v>0</v>
      </c>
      <c r="BO1536" s="60">
        <v>28</v>
      </c>
      <c r="BP1536" s="62">
        <v>145</v>
      </c>
      <c r="BQ1536" s="66">
        <f t="shared" si="657"/>
        <v>28145</v>
      </c>
      <c r="BR1536" s="66">
        <f t="shared" si="647"/>
        <v>28145</v>
      </c>
      <c r="BS1536" s="3" t="s">
        <v>3083</v>
      </c>
      <c r="CD1536" s="38">
        <f t="shared" si="658"/>
        <v>12478</v>
      </c>
      <c r="CY1536" s="6"/>
      <c r="CZ1536" s="6"/>
    </row>
    <row r="1537" spans="1:104" ht="14" hidden="1" customHeight="1" outlineLevel="1" x14ac:dyDescent="0.2">
      <c r="A1537" t="s">
        <v>2689</v>
      </c>
      <c r="B1537" t="s">
        <v>1092</v>
      </c>
      <c r="C1537" s="1">
        <f t="shared" si="648"/>
        <v>6529</v>
      </c>
      <c r="D1537" s="3">
        <f>IF(N1537&gt;0, RANK(N1537,(N1537:P1537,Q1537:AE1537)),0)</f>
        <v>2</v>
      </c>
      <c r="E1537" s="3">
        <f>IF(O1537&gt;0,RANK(O1537,(N1537:P1537,Q1537:AE1537)),0)</f>
        <v>1</v>
      </c>
      <c r="F1537" s="3">
        <f>IF(P1537&gt;0,RANK(P1537,(N1537:P1537,Q1537:AE1537)),0)</f>
        <v>3</v>
      </c>
      <c r="G1537" s="1">
        <f t="shared" si="635"/>
        <v>1759</v>
      </c>
      <c r="H1537" s="2">
        <f t="shared" si="636"/>
        <v>0.26941338642977486</v>
      </c>
      <c r="I1537" s="2"/>
      <c r="J1537" s="2">
        <f t="shared" si="649"/>
        <v>0.36069842242303568</v>
      </c>
      <c r="K1537" s="2">
        <f t="shared" si="650"/>
        <v>0.63011180885281048</v>
      </c>
      <c r="L1537" s="2">
        <f t="shared" si="651"/>
        <v>4.1353959258691991E-3</v>
      </c>
      <c r="M1537" s="2">
        <f t="shared" si="652"/>
        <v>5.0543727982846915E-3</v>
      </c>
      <c r="N1537" s="38">
        <v>2355</v>
      </c>
      <c r="O1537" s="38">
        <v>4114</v>
      </c>
      <c r="P1537" s="38">
        <v>27</v>
      </c>
      <c r="Q1537" s="38">
        <v>13</v>
      </c>
      <c r="R1537" s="38">
        <v>7</v>
      </c>
      <c r="S1537" s="38">
        <v>5</v>
      </c>
      <c r="T1537" s="38">
        <v>3</v>
      </c>
      <c r="U1537" s="38"/>
      <c r="V1537" s="38"/>
      <c r="W1537" s="38">
        <f>IF(Copyright!B$11=1,IF(CF1537&gt;0,CF1537-U1537-SUM(AA1537:AY1537),SUM(CN1537:CR1537)),SUM(CN1537:CR1537))</f>
        <v>0</v>
      </c>
      <c r="X1537" s="38">
        <v>4</v>
      </c>
      <c r="Y1537" s="38"/>
      <c r="Z1537" s="38">
        <v>1</v>
      </c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  <c r="BA1537" s="3">
        <f>IF(Q1537&gt;0,RANK(Q1537,(N1537:P1537,Q1537:AE1537)),0)</f>
        <v>4</v>
      </c>
      <c r="BB1537" s="3">
        <f>IF(R1537&gt;0,RANK(R1537,(N1537:P1537,Q1537:AE1537)),0)</f>
        <v>5</v>
      </c>
      <c r="BC1537" s="3">
        <f>IF(S1537&gt;0,RANK(S1537,(N1537:P1537,Q1537:AE1537)),0)</f>
        <v>6</v>
      </c>
      <c r="BD1537" s="3">
        <f>IF(T1537&gt;0,RANK(T1537,(N1537:P1537,Q1537:AE1537)),0)</f>
        <v>8</v>
      </c>
      <c r="BE1537" s="2">
        <f t="shared" si="653"/>
        <v>1.9911165568999847E-3</v>
      </c>
      <c r="BF1537" s="2">
        <f t="shared" si="654"/>
        <v>1.0721396844846072E-3</v>
      </c>
      <c r="BG1537" s="2">
        <f t="shared" si="655"/>
        <v>7.6581406034614797E-4</v>
      </c>
      <c r="BH1537" s="2">
        <f t="shared" si="656"/>
        <v>4.5948843620768876E-4</v>
      </c>
      <c r="BJ1537" t="s">
        <v>2689</v>
      </c>
      <c r="BK1537" t="s">
        <v>1092</v>
      </c>
      <c r="BL1537">
        <v>3</v>
      </c>
      <c r="BN1537">
        <v>0</v>
      </c>
      <c r="BO1537" s="60">
        <v>28</v>
      </c>
      <c r="BP1537" s="62">
        <v>147</v>
      </c>
      <c r="BQ1537" s="66">
        <f t="shared" si="657"/>
        <v>28147</v>
      </c>
      <c r="BR1537" s="66">
        <f t="shared" si="647"/>
        <v>28147</v>
      </c>
      <c r="BS1537" s="3" t="s">
        <v>3083</v>
      </c>
      <c r="CD1537" s="38">
        <f t="shared" si="658"/>
        <v>6529</v>
      </c>
    </row>
    <row r="1538" spans="1:104" ht="14" hidden="1" customHeight="1" outlineLevel="1" x14ac:dyDescent="0.2">
      <c r="A1538" t="s">
        <v>413</v>
      </c>
      <c r="B1538" t="s">
        <v>1092</v>
      </c>
      <c r="C1538" s="1">
        <f t="shared" si="648"/>
        <v>18298</v>
      </c>
      <c r="D1538" s="3">
        <f>IF(N1538&gt;0, RANK(N1538,(N1538:P1538,Q1538:AE1538)),0)</f>
        <v>2</v>
      </c>
      <c r="E1538" s="3">
        <f>IF(O1538&gt;0,RANK(O1538,(N1538:P1538,Q1538:AE1538)),0)</f>
        <v>1</v>
      </c>
      <c r="F1538" s="3">
        <f>IF(P1538&gt;0,RANK(P1538,(N1538:P1538,Q1538:AE1538)),0)</f>
        <v>3</v>
      </c>
      <c r="G1538" s="1">
        <f t="shared" si="635"/>
        <v>724</v>
      </c>
      <c r="H1538" s="2">
        <f t="shared" si="636"/>
        <v>3.9567165810471087E-2</v>
      </c>
      <c r="I1538" s="2"/>
      <c r="J1538" s="2">
        <f t="shared" si="649"/>
        <v>0.47453273581812222</v>
      </c>
      <c r="K1538" s="2">
        <f t="shared" si="650"/>
        <v>0.51409990162859331</v>
      </c>
      <c r="L1538" s="2">
        <f t="shared" si="651"/>
        <v>4.5906656465187455E-3</v>
      </c>
      <c r="M1538" s="2">
        <f t="shared" si="652"/>
        <v>6.7766969067657758E-3</v>
      </c>
      <c r="N1538" s="38">
        <v>8683</v>
      </c>
      <c r="O1538" s="38">
        <v>9407</v>
      </c>
      <c r="P1538" s="38">
        <v>84</v>
      </c>
      <c r="Q1538" s="38">
        <v>35</v>
      </c>
      <c r="R1538" s="38">
        <v>33</v>
      </c>
      <c r="S1538" s="38">
        <v>19</v>
      </c>
      <c r="T1538" s="38">
        <v>8</v>
      </c>
      <c r="U1538" s="38"/>
      <c r="V1538" s="38"/>
      <c r="W1538" s="38">
        <f>IF(Copyright!B$11=1,IF(CF1538&gt;0,CF1538-U1538-SUM(AA1538:AY1538),SUM(CN1538:CR1538)),SUM(CN1538:CR1538))</f>
        <v>0</v>
      </c>
      <c r="X1538" s="38">
        <v>18</v>
      </c>
      <c r="Y1538" s="38"/>
      <c r="Z1538" s="38">
        <v>11</v>
      </c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  <c r="BA1538" s="3">
        <f>IF(Q1538&gt;0,RANK(Q1538,(N1538:P1538,Q1538:AE1538)),0)</f>
        <v>4</v>
      </c>
      <c r="BB1538" s="3">
        <f>IF(R1538&gt;0,RANK(R1538,(N1538:P1538,Q1538:AE1538)),0)</f>
        <v>5</v>
      </c>
      <c r="BC1538" s="3">
        <f>IF(S1538&gt;0,RANK(S1538,(N1538:P1538,Q1538:AE1538)),0)</f>
        <v>6</v>
      </c>
      <c r="BD1538" s="3">
        <f>IF(T1538&gt;0,RANK(T1538,(N1538:P1538,Q1538:AE1538)),0)</f>
        <v>9</v>
      </c>
      <c r="BE1538" s="2">
        <f t="shared" si="653"/>
        <v>1.9127773527161439E-3</v>
      </c>
      <c r="BF1538" s="2">
        <f t="shared" si="654"/>
        <v>1.8034757897037927E-3</v>
      </c>
      <c r="BG1538" s="2">
        <f t="shared" si="655"/>
        <v>1.0383648486173352E-3</v>
      </c>
      <c r="BH1538" s="2">
        <f t="shared" si="656"/>
        <v>4.3720625204940428E-4</v>
      </c>
      <c r="BJ1538" t="s">
        <v>413</v>
      </c>
      <c r="BK1538" t="s">
        <v>1092</v>
      </c>
      <c r="BL1538">
        <v>2</v>
      </c>
      <c r="BN1538">
        <v>0</v>
      </c>
      <c r="BO1538" s="60">
        <v>28</v>
      </c>
      <c r="BP1538" s="62">
        <v>149</v>
      </c>
      <c r="BQ1538" s="66">
        <f t="shared" si="657"/>
        <v>28149</v>
      </c>
      <c r="BR1538" s="66">
        <f t="shared" si="647"/>
        <v>28149</v>
      </c>
      <c r="BS1538" s="3" t="s">
        <v>3083</v>
      </c>
      <c r="CD1538" s="38">
        <f t="shared" si="658"/>
        <v>18298</v>
      </c>
    </row>
    <row r="1539" spans="1:104" ht="14" hidden="1" customHeight="1" outlineLevel="1" x14ac:dyDescent="0.2">
      <c r="A1539" t="s">
        <v>674</v>
      </c>
      <c r="B1539" t="s">
        <v>1092</v>
      </c>
      <c r="C1539" s="1">
        <f t="shared" si="648"/>
        <v>14540</v>
      </c>
      <c r="D1539" s="3">
        <f>IF(N1539&gt;0, RANK(N1539,(N1539:P1539,Q1539:AE1539)),0)</f>
        <v>1</v>
      </c>
      <c r="E1539" s="3">
        <f>IF(O1539&gt;0,RANK(O1539,(N1539:P1539,Q1539:AE1539)),0)</f>
        <v>2</v>
      </c>
      <c r="F1539" s="3">
        <f>IF(P1539&gt;0,RANK(P1539,(N1539:P1539,Q1539:AE1539)),0)</f>
        <v>3</v>
      </c>
      <c r="G1539" s="1">
        <f t="shared" si="635"/>
        <v>5086</v>
      </c>
      <c r="H1539" s="2">
        <f t="shared" si="636"/>
        <v>0.34979367262723521</v>
      </c>
      <c r="I1539" s="2"/>
      <c r="J1539" s="2">
        <f t="shared" si="649"/>
        <v>0.66953232462173318</v>
      </c>
      <c r="K1539" s="2">
        <f t="shared" si="650"/>
        <v>0.31973865199449791</v>
      </c>
      <c r="L1539" s="2">
        <f t="shared" si="651"/>
        <v>5.0206327372764783E-3</v>
      </c>
      <c r="M1539" s="2">
        <f t="shared" si="652"/>
        <v>5.7083906464924315E-3</v>
      </c>
      <c r="N1539" s="38">
        <v>9735</v>
      </c>
      <c r="O1539" s="38">
        <v>4649</v>
      </c>
      <c r="P1539" s="38">
        <v>73</v>
      </c>
      <c r="Q1539" s="38">
        <v>22</v>
      </c>
      <c r="R1539" s="38">
        <v>15</v>
      </c>
      <c r="S1539" s="38">
        <v>16</v>
      </c>
      <c r="T1539" s="38">
        <v>13</v>
      </c>
      <c r="U1539" s="38"/>
      <c r="V1539" s="38"/>
      <c r="W1539" s="38">
        <f>IF(Copyright!B$11=1,IF(CF1539&gt;0,CF1539-U1539-SUM(AA1539:AY1539),SUM(CN1539:CR1539)),SUM(CN1539:CR1539))</f>
        <v>0</v>
      </c>
      <c r="X1539" s="38">
        <v>6</v>
      </c>
      <c r="Y1539" s="38"/>
      <c r="Z1539" s="38">
        <v>11</v>
      </c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  <c r="BA1539" s="3">
        <f>IF(Q1539&gt;0,RANK(Q1539,(N1539:P1539,Q1539:AE1539)),0)</f>
        <v>4</v>
      </c>
      <c r="BB1539" s="3">
        <f>IF(R1539&gt;0,RANK(R1539,(N1539:P1539,Q1539:AE1539)),0)</f>
        <v>6</v>
      </c>
      <c r="BC1539" s="3">
        <f>IF(S1539&gt;0,RANK(S1539,(N1539:P1539,Q1539:AE1539)),0)</f>
        <v>5</v>
      </c>
      <c r="BD1539" s="3">
        <f>IF(T1539&gt;0,RANK(T1539,(N1539:P1539,Q1539:AE1539)),0)</f>
        <v>7</v>
      </c>
      <c r="BE1539" s="2">
        <f t="shared" si="653"/>
        <v>1.5130674002751031E-3</v>
      </c>
      <c r="BF1539" s="2">
        <f t="shared" si="654"/>
        <v>1.0316368638239339E-3</v>
      </c>
      <c r="BG1539" s="2">
        <f t="shared" si="655"/>
        <v>1.1004126547455295E-3</v>
      </c>
      <c r="BH1539" s="2">
        <f t="shared" si="656"/>
        <v>8.9408528198074277E-4</v>
      </c>
      <c r="BJ1539" t="s">
        <v>674</v>
      </c>
      <c r="BK1539" t="s">
        <v>1092</v>
      </c>
      <c r="BL1539">
        <v>2</v>
      </c>
      <c r="BN1539">
        <v>0</v>
      </c>
      <c r="BO1539" s="60">
        <v>28</v>
      </c>
      <c r="BP1539" s="62">
        <v>151</v>
      </c>
      <c r="BQ1539" s="66">
        <f t="shared" si="657"/>
        <v>28151</v>
      </c>
      <c r="BR1539" s="66">
        <f t="shared" si="647"/>
        <v>28151</v>
      </c>
      <c r="BS1539" s="3" t="s">
        <v>3083</v>
      </c>
      <c r="CD1539" s="38">
        <f t="shared" si="658"/>
        <v>14540</v>
      </c>
    </row>
    <row r="1540" spans="1:104" ht="14" hidden="1" customHeight="1" outlineLevel="1" x14ac:dyDescent="0.2">
      <c r="A1540" t="s">
        <v>414</v>
      </c>
      <c r="B1540" t="s">
        <v>1092</v>
      </c>
      <c r="C1540" s="1">
        <f t="shared" si="648"/>
        <v>9119</v>
      </c>
      <c r="D1540" s="3">
        <f>IF(N1540&gt;0, RANK(N1540,(N1540:P1540,Q1540:AE1540)),0)</f>
        <v>2</v>
      </c>
      <c r="E1540" s="3">
        <f>IF(O1540&gt;0,RANK(O1540,(N1540:P1540,Q1540:AE1540)),0)</f>
        <v>1</v>
      </c>
      <c r="F1540" s="3">
        <f>IF(P1540&gt;0,RANK(P1540,(N1540:P1540,Q1540:AE1540)),0)</f>
        <v>3</v>
      </c>
      <c r="G1540" s="1">
        <f t="shared" si="635"/>
        <v>2985</v>
      </c>
      <c r="H1540" s="2">
        <f t="shared" si="636"/>
        <v>0.32733852396096064</v>
      </c>
      <c r="I1540" s="2"/>
      <c r="J1540" s="2">
        <f t="shared" si="649"/>
        <v>0.33205395328435133</v>
      </c>
      <c r="K1540" s="2">
        <f t="shared" si="650"/>
        <v>0.65939247724531203</v>
      </c>
      <c r="L1540" s="2">
        <f t="shared" si="651"/>
        <v>4.8250904704463205E-3</v>
      </c>
      <c r="M1540" s="2">
        <f t="shared" si="652"/>
        <v>3.7284789998902656E-3</v>
      </c>
      <c r="N1540" s="38">
        <v>3028</v>
      </c>
      <c r="O1540" s="38">
        <v>6013</v>
      </c>
      <c r="P1540" s="38">
        <v>44</v>
      </c>
      <c r="Q1540" s="38">
        <v>12</v>
      </c>
      <c r="R1540" s="38">
        <v>6</v>
      </c>
      <c r="S1540" s="38">
        <v>8</v>
      </c>
      <c r="T1540" s="38">
        <v>3</v>
      </c>
      <c r="U1540" s="38"/>
      <c r="V1540" s="38"/>
      <c r="W1540" s="38">
        <f>IF(Copyright!B$11=1,IF(CF1540&gt;0,CF1540-U1540-SUM(AA1540:AY1540),SUM(CN1540:CR1540)),SUM(CN1540:CR1540))</f>
        <v>0</v>
      </c>
      <c r="X1540" s="38">
        <v>1</v>
      </c>
      <c r="Y1540" s="38"/>
      <c r="Z1540" s="38">
        <v>4</v>
      </c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  <c r="BA1540" s="3">
        <f>IF(Q1540&gt;0,RANK(Q1540,(N1540:P1540,Q1540:AE1540)),0)</f>
        <v>4</v>
      </c>
      <c r="BB1540" s="3">
        <f>IF(R1540&gt;0,RANK(R1540,(N1540:P1540,Q1540:AE1540)),0)</f>
        <v>6</v>
      </c>
      <c r="BC1540" s="3">
        <f>IF(S1540&gt;0,RANK(S1540,(N1540:P1540,Q1540:AE1540)),0)</f>
        <v>5</v>
      </c>
      <c r="BD1540" s="3">
        <f>IF(T1540&gt;0,RANK(T1540,(N1540:P1540,Q1540:AE1540)),0)</f>
        <v>8</v>
      </c>
      <c r="BE1540" s="2">
        <f t="shared" si="653"/>
        <v>1.3159337646671784E-3</v>
      </c>
      <c r="BF1540" s="2">
        <f t="shared" si="654"/>
        <v>6.5796688233358918E-4</v>
      </c>
      <c r="BG1540" s="2">
        <f t="shared" si="655"/>
        <v>8.772891764447856E-4</v>
      </c>
      <c r="BH1540" s="2">
        <f t="shared" si="656"/>
        <v>3.2898344116679459E-4</v>
      </c>
      <c r="BJ1540" t="s">
        <v>414</v>
      </c>
      <c r="BK1540" t="s">
        <v>1092</v>
      </c>
      <c r="BL1540">
        <v>4</v>
      </c>
      <c r="BN1540">
        <v>0</v>
      </c>
      <c r="BO1540" s="60">
        <v>28</v>
      </c>
      <c r="BP1540" s="62">
        <v>153</v>
      </c>
      <c r="BQ1540" s="66">
        <f t="shared" si="657"/>
        <v>28153</v>
      </c>
      <c r="BR1540" s="66">
        <f t="shared" si="647"/>
        <v>28153</v>
      </c>
      <c r="BS1540" s="3" t="s">
        <v>3083</v>
      </c>
      <c r="CD1540" s="38">
        <f t="shared" si="658"/>
        <v>9119</v>
      </c>
      <c r="CY1540" s="6"/>
      <c r="CZ1540" s="6"/>
    </row>
    <row r="1541" spans="1:104" ht="14" hidden="1" customHeight="1" outlineLevel="1" x14ac:dyDescent="0.2">
      <c r="A1541" t="s">
        <v>679</v>
      </c>
      <c r="B1541" t="s">
        <v>1092</v>
      </c>
      <c r="C1541" s="1">
        <f t="shared" si="648"/>
        <v>5095</v>
      </c>
      <c r="D1541" s="3">
        <f>IF(N1541&gt;0, RANK(N1541,(N1541:P1541,Q1541:AE1541)),0)</f>
        <v>2</v>
      </c>
      <c r="E1541" s="3">
        <f>IF(O1541&gt;0,RANK(O1541,(N1541:P1541,Q1541:AE1541)),0)</f>
        <v>1</v>
      </c>
      <c r="F1541" s="3">
        <f>IF(P1541&gt;0,RANK(P1541,(N1541:P1541,Q1541:AE1541)),0)</f>
        <v>3</v>
      </c>
      <c r="G1541" s="1">
        <f t="shared" si="635"/>
        <v>3323</v>
      </c>
      <c r="H1541" s="2">
        <f t="shared" si="636"/>
        <v>0.65220804710500491</v>
      </c>
      <c r="I1541" s="2"/>
      <c r="J1541" s="2">
        <f t="shared" si="649"/>
        <v>0.17114818449460256</v>
      </c>
      <c r="K1541" s="2">
        <f t="shared" si="650"/>
        <v>0.82335623159960747</v>
      </c>
      <c r="L1541" s="2">
        <f t="shared" si="651"/>
        <v>1.7664376840039254E-3</v>
      </c>
      <c r="M1541" s="2">
        <f t="shared" si="652"/>
        <v>3.7291462217860435E-3</v>
      </c>
      <c r="N1541" s="38">
        <v>872</v>
      </c>
      <c r="O1541" s="38">
        <v>4195</v>
      </c>
      <c r="P1541" s="38">
        <v>9</v>
      </c>
      <c r="Q1541" s="38">
        <v>5</v>
      </c>
      <c r="R1541" s="38">
        <v>5</v>
      </c>
      <c r="S1541" s="38">
        <v>4</v>
      </c>
      <c r="T1541" s="38">
        <v>1</v>
      </c>
      <c r="U1541" s="38"/>
      <c r="V1541" s="38"/>
      <c r="W1541" s="38">
        <f>IF(Copyright!B$11=1,IF(CF1541&gt;0,CF1541-U1541-SUM(AA1541:AY1541),SUM(CN1541:CR1541)),SUM(CN1541:CR1541))</f>
        <v>0</v>
      </c>
      <c r="X1541" s="38">
        <v>2</v>
      </c>
      <c r="Y1541" s="38"/>
      <c r="Z1541" s="38">
        <v>2</v>
      </c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  <c r="BA1541" s="3">
        <f>IF(Q1541&gt;0,RANK(Q1541,(N1541:P1541,Q1541:AE1541)),0)</f>
        <v>4</v>
      </c>
      <c r="BB1541" s="3">
        <f>IF(R1541&gt;0,RANK(R1541,(N1541:P1541,Q1541:AE1541)),0)</f>
        <v>4</v>
      </c>
      <c r="BC1541" s="3">
        <f>IF(S1541&gt;0,RANK(S1541,(N1541:P1541,Q1541:AE1541)),0)</f>
        <v>6</v>
      </c>
      <c r="BD1541" s="3">
        <f>IF(T1541&gt;0,RANK(T1541,(N1541:P1541,Q1541:AE1541)),0)</f>
        <v>9</v>
      </c>
      <c r="BE1541" s="2">
        <f t="shared" si="653"/>
        <v>9.813542688910696E-4</v>
      </c>
      <c r="BF1541" s="2">
        <f t="shared" si="654"/>
        <v>9.813542688910696E-4</v>
      </c>
      <c r="BG1541" s="2">
        <f t="shared" si="655"/>
        <v>7.8508341511285577E-4</v>
      </c>
      <c r="BH1541" s="2">
        <f t="shared" si="656"/>
        <v>1.9627085377821394E-4</v>
      </c>
      <c r="BJ1541" t="s">
        <v>679</v>
      </c>
      <c r="BK1541" t="s">
        <v>1092</v>
      </c>
      <c r="BL1541">
        <v>1</v>
      </c>
      <c r="BN1541">
        <v>0</v>
      </c>
      <c r="BO1541" s="60">
        <v>28</v>
      </c>
      <c r="BP1541" s="62">
        <v>155</v>
      </c>
      <c r="BQ1541" s="66">
        <f t="shared" si="657"/>
        <v>28155</v>
      </c>
      <c r="BR1541" s="66">
        <f t="shared" si="647"/>
        <v>28155</v>
      </c>
      <c r="BS1541" s="3" t="s">
        <v>3083</v>
      </c>
      <c r="CD1541" s="38">
        <f t="shared" si="658"/>
        <v>5095</v>
      </c>
      <c r="CY1541" s="6"/>
      <c r="CZ1541" s="6"/>
    </row>
    <row r="1542" spans="1:104" ht="14" hidden="1" customHeight="1" outlineLevel="1" x14ac:dyDescent="0.2">
      <c r="A1542" t="s">
        <v>2119</v>
      </c>
      <c r="B1542" t="s">
        <v>1092</v>
      </c>
      <c r="C1542" s="1">
        <f t="shared" si="648"/>
        <v>2931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>IF(P1542&gt;0,RANK(P1542,(N1542:P1542,Q1542:AE1542)),0)</f>
        <v>3</v>
      </c>
      <c r="G1542" s="1">
        <f t="shared" si="635"/>
        <v>742</v>
      </c>
      <c r="H1542" s="2">
        <f t="shared" si="636"/>
        <v>0.25315591948140564</v>
      </c>
      <c r="I1542" s="2"/>
      <c r="J1542" s="2">
        <f t="shared" si="649"/>
        <v>0.61992494029341527</v>
      </c>
      <c r="K1542" s="2">
        <f t="shared" si="650"/>
        <v>0.36676902081200957</v>
      </c>
      <c r="L1542" s="2">
        <f t="shared" si="651"/>
        <v>6.823609689525759E-3</v>
      </c>
      <c r="M1542" s="2">
        <f t="shared" si="652"/>
        <v>6.4824292050493972E-3</v>
      </c>
      <c r="N1542" s="38">
        <v>1817</v>
      </c>
      <c r="O1542" s="38">
        <v>1075</v>
      </c>
      <c r="P1542" s="38">
        <v>20</v>
      </c>
      <c r="Q1542" s="38">
        <v>8</v>
      </c>
      <c r="R1542" s="38">
        <v>1</v>
      </c>
      <c r="S1542" s="38">
        <v>3</v>
      </c>
      <c r="T1542" s="38">
        <v>6</v>
      </c>
      <c r="U1542" s="38"/>
      <c r="V1542" s="38"/>
      <c r="W1542" s="38">
        <f>IF(Copyright!B$11=1,IF(CF1542&gt;0,CF1542-U1542-SUM(AA1542:AY1542),SUM(CN1542:CR1542)),SUM(CN1542:CR1542))</f>
        <v>0</v>
      </c>
      <c r="X1542" s="38">
        <v>0</v>
      </c>
      <c r="Y1542" s="38"/>
      <c r="Z1542" s="38">
        <v>1</v>
      </c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  <c r="BA1542" s="3">
        <f>IF(Q1542&gt;0,RANK(Q1542,(N1542:P1542,Q1542:AE1542)),0)</f>
        <v>4</v>
      </c>
      <c r="BB1542" s="3">
        <f>IF(R1542&gt;0,RANK(R1542,(N1542:P1542,Q1542:AE1542)),0)</f>
        <v>7</v>
      </c>
      <c r="BC1542" s="3">
        <f>IF(S1542&gt;0,RANK(S1542,(N1542:P1542,Q1542:AE1542)),0)</f>
        <v>6</v>
      </c>
      <c r="BD1542" s="3">
        <f>IF(T1542&gt;0,RANK(T1542,(N1542:P1542,Q1542:AE1542)),0)</f>
        <v>5</v>
      </c>
      <c r="BE1542" s="2">
        <f t="shared" si="653"/>
        <v>2.7294438758103039E-3</v>
      </c>
      <c r="BF1542" s="2">
        <f t="shared" si="654"/>
        <v>3.4118048447628798E-4</v>
      </c>
      <c r="BG1542" s="2">
        <f t="shared" si="655"/>
        <v>1.0235414534288639E-3</v>
      </c>
      <c r="BH1542" s="2">
        <f t="shared" si="656"/>
        <v>2.0470829068577278E-3</v>
      </c>
      <c r="BJ1542" t="s">
        <v>2119</v>
      </c>
      <c r="BK1542" t="s">
        <v>1092</v>
      </c>
      <c r="BL1542">
        <v>2</v>
      </c>
      <c r="BN1542">
        <v>0</v>
      </c>
      <c r="BO1542" s="60">
        <v>28</v>
      </c>
      <c r="BP1542" s="62">
        <v>157</v>
      </c>
      <c r="BQ1542" s="66">
        <f t="shared" si="657"/>
        <v>28157</v>
      </c>
      <c r="BR1542" s="66">
        <f t="shared" si="647"/>
        <v>28157</v>
      </c>
      <c r="BS1542" s="3" t="s">
        <v>3083</v>
      </c>
      <c r="CD1542" s="38">
        <f t="shared" si="658"/>
        <v>2931</v>
      </c>
    </row>
    <row r="1543" spans="1:104" ht="14" hidden="1" customHeight="1" outlineLevel="1" x14ac:dyDescent="0.2">
      <c r="A1543" t="s">
        <v>533</v>
      </c>
      <c r="B1543" t="s">
        <v>1092</v>
      </c>
      <c r="C1543" s="1">
        <f t="shared" si="648"/>
        <v>8384</v>
      </c>
      <c r="D1543" s="3">
        <f>IF(N1543&gt;0, RANK(N1543,(N1543:P1543,Q1543:AE1543)),0)</f>
        <v>2</v>
      </c>
      <c r="E1543" s="3">
        <f>IF(O1543&gt;0,RANK(O1543,(N1543:P1543,Q1543:AE1543)),0)</f>
        <v>1</v>
      </c>
      <c r="F1543" s="3">
        <f>IF(P1543&gt;0,RANK(P1543,(N1543:P1543,Q1543:AE1543)),0)</f>
        <v>3</v>
      </c>
      <c r="G1543" s="1">
        <f t="shared" si="635"/>
        <v>1530</v>
      </c>
      <c r="H1543" s="2">
        <f t="shared" si="636"/>
        <v>0.18249045801526717</v>
      </c>
      <c r="I1543" s="2"/>
      <c r="J1543" s="2">
        <f t="shared" si="649"/>
        <v>0.40458015267175573</v>
      </c>
      <c r="K1543" s="2">
        <f t="shared" si="650"/>
        <v>0.58707061068702293</v>
      </c>
      <c r="L1543" s="2">
        <f t="shared" si="651"/>
        <v>3.6975190839694657E-3</v>
      </c>
      <c r="M1543" s="2">
        <f t="shared" si="652"/>
        <v>4.6517175572518702E-3</v>
      </c>
      <c r="N1543" s="38">
        <v>3392</v>
      </c>
      <c r="O1543" s="38">
        <v>4922</v>
      </c>
      <c r="P1543" s="38">
        <v>31</v>
      </c>
      <c r="Q1543" s="38">
        <v>8</v>
      </c>
      <c r="R1543" s="38">
        <v>12</v>
      </c>
      <c r="S1543" s="38">
        <v>8</v>
      </c>
      <c r="T1543" s="38">
        <v>1</v>
      </c>
      <c r="U1543" s="38"/>
      <c r="V1543" s="38"/>
      <c r="W1543" s="38">
        <f>IF(Copyright!B$11=1,IF(CF1543&gt;0,CF1543-U1543-SUM(AA1543:AY1543),SUM(CN1543:CR1543)),SUM(CN1543:CR1543))</f>
        <v>0</v>
      </c>
      <c r="X1543" s="38">
        <v>4</v>
      </c>
      <c r="Y1543" s="38"/>
      <c r="Z1543" s="38">
        <v>6</v>
      </c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  <c r="BA1543" s="3">
        <f>IF(Q1543&gt;0,RANK(Q1543,(N1543:P1543,Q1543:AE1543)),0)</f>
        <v>5</v>
      </c>
      <c r="BB1543" s="3">
        <f>IF(R1543&gt;0,RANK(R1543,(N1543:P1543,Q1543:AE1543)),0)</f>
        <v>4</v>
      </c>
      <c r="BC1543" s="3">
        <f>IF(S1543&gt;0,RANK(S1543,(N1543:P1543,Q1543:AE1543)),0)</f>
        <v>5</v>
      </c>
      <c r="BD1543" s="3">
        <f>IF(T1543&gt;0,RANK(T1543,(N1543:P1543,Q1543:AE1543)),0)</f>
        <v>9</v>
      </c>
      <c r="BE1543" s="2">
        <f t="shared" si="653"/>
        <v>9.5419847328244271E-4</v>
      </c>
      <c r="BF1543" s="2">
        <f t="shared" si="654"/>
        <v>1.4312977099236641E-3</v>
      </c>
      <c r="BG1543" s="2">
        <f t="shared" si="655"/>
        <v>9.5419847328244271E-4</v>
      </c>
      <c r="BH1543" s="2">
        <f t="shared" si="656"/>
        <v>1.1927480916030534E-4</v>
      </c>
      <c r="BJ1543" t="s">
        <v>533</v>
      </c>
      <c r="BK1543" t="s">
        <v>1092</v>
      </c>
      <c r="BL1543">
        <v>3</v>
      </c>
      <c r="BN1543">
        <v>0</v>
      </c>
      <c r="BO1543" s="60">
        <v>28</v>
      </c>
      <c r="BP1543" s="62">
        <v>159</v>
      </c>
      <c r="BQ1543" s="66">
        <f t="shared" si="657"/>
        <v>28159</v>
      </c>
      <c r="BR1543" s="66">
        <f t="shared" si="647"/>
        <v>28159</v>
      </c>
      <c r="BS1543" s="3" t="s">
        <v>3083</v>
      </c>
      <c r="CD1543" s="38">
        <f t="shared" si="658"/>
        <v>8384</v>
      </c>
    </row>
    <row r="1544" spans="1:104" ht="14" hidden="1" customHeight="1" outlineLevel="1" x14ac:dyDescent="0.2">
      <c r="A1544" t="s">
        <v>1205</v>
      </c>
      <c r="B1544" t="s">
        <v>1092</v>
      </c>
      <c r="C1544" s="1">
        <f t="shared" si="648"/>
        <v>5878</v>
      </c>
      <c r="D1544" s="3">
        <f>IF(N1544&gt;0, RANK(N1544,(N1544:P1544,Q1544:AE1544)),0)</f>
        <v>2</v>
      </c>
      <c r="E1544" s="3">
        <f>IF(O1544&gt;0,RANK(O1544,(N1544:P1544,Q1544:AE1544)),0)</f>
        <v>1</v>
      </c>
      <c r="F1544" s="3">
        <f>IF(P1544&gt;0,RANK(P1544,(N1544:P1544,Q1544:AE1544)),0)</f>
        <v>3</v>
      </c>
      <c r="G1544" s="1">
        <f t="shared" ref="G1544:G1607" si="659">IF(C1544&gt;0,MAX(N1544:P1544)-LARGE(N1544:P1544,2),0)</f>
        <v>1229</v>
      </c>
      <c r="H1544" s="2">
        <f t="shared" ref="H1544:H1607" si="660">IF(C1544&gt;0,G1544/C1544,0)</f>
        <v>0.20908472269479414</v>
      </c>
      <c r="I1544" s="2"/>
      <c r="J1544" s="2">
        <f t="shared" si="649"/>
        <v>0.38941816944538959</v>
      </c>
      <c r="K1544" s="2">
        <f t="shared" si="650"/>
        <v>0.59850289214018371</v>
      </c>
      <c r="L1544" s="2">
        <f t="shared" si="651"/>
        <v>6.8050357264375638E-3</v>
      </c>
      <c r="M1544" s="2">
        <f t="shared" si="652"/>
        <v>5.2739026879891904E-3</v>
      </c>
      <c r="N1544" s="38">
        <v>2289</v>
      </c>
      <c r="O1544" s="38">
        <v>3518</v>
      </c>
      <c r="P1544" s="38">
        <v>40</v>
      </c>
      <c r="Q1544" s="38">
        <v>12</v>
      </c>
      <c r="R1544" s="38">
        <v>3</v>
      </c>
      <c r="S1544" s="38">
        <v>6</v>
      </c>
      <c r="T1544" s="38">
        <v>3</v>
      </c>
      <c r="U1544" s="38"/>
      <c r="V1544" s="38"/>
      <c r="W1544" s="38">
        <f>IF(Copyright!B$11=1,IF(CF1544&gt;0,CF1544-U1544-SUM(AA1544:AY1544),SUM(CN1544:CR1544)),SUM(CN1544:CR1544))</f>
        <v>0</v>
      </c>
      <c r="X1544" s="38">
        <v>3</v>
      </c>
      <c r="Y1544" s="38"/>
      <c r="Z1544" s="38">
        <v>4</v>
      </c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  <c r="BA1544" s="3">
        <f>IF(Q1544&gt;0,RANK(Q1544,(N1544:P1544,Q1544:AE1544)),0)</f>
        <v>4</v>
      </c>
      <c r="BB1544" s="3">
        <f>IF(R1544&gt;0,RANK(R1544,(N1544:P1544,Q1544:AE1544)),0)</f>
        <v>7</v>
      </c>
      <c r="BC1544" s="3">
        <f>IF(S1544&gt;0,RANK(S1544,(N1544:P1544,Q1544:AE1544)),0)</f>
        <v>5</v>
      </c>
      <c r="BD1544" s="3">
        <f>IF(T1544&gt;0,RANK(T1544,(N1544:P1544,Q1544:AE1544)),0)</f>
        <v>7</v>
      </c>
      <c r="BE1544" s="2">
        <f t="shared" si="653"/>
        <v>2.041510717931269E-3</v>
      </c>
      <c r="BF1544" s="2">
        <f t="shared" si="654"/>
        <v>5.1037767948281724E-4</v>
      </c>
      <c r="BG1544" s="2">
        <f t="shared" si="655"/>
        <v>1.0207553589656345E-3</v>
      </c>
      <c r="BH1544" s="2">
        <f t="shared" si="656"/>
        <v>5.1037767948281724E-4</v>
      </c>
      <c r="BJ1544" t="s">
        <v>1205</v>
      </c>
      <c r="BK1544" t="s">
        <v>1092</v>
      </c>
      <c r="BL1544">
        <v>2</v>
      </c>
      <c r="BN1544">
        <v>0</v>
      </c>
      <c r="BO1544" s="60">
        <v>28</v>
      </c>
      <c r="BP1544" s="62">
        <v>161</v>
      </c>
      <c r="BQ1544" s="66">
        <f t="shared" si="657"/>
        <v>28161</v>
      </c>
      <c r="BR1544" s="66">
        <f t="shared" si="647"/>
        <v>28161</v>
      </c>
      <c r="BS1544" s="3" t="s">
        <v>3083</v>
      </c>
      <c r="CD1544" s="38">
        <f t="shared" si="658"/>
        <v>5878</v>
      </c>
      <c r="CY1544" s="6"/>
      <c r="CZ1544" s="6"/>
    </row>
    <row r="1545" spans="1:104" ht="14" hidden="1" customHeight="1" outlineLevel="1" x14ac:dyDescent="0.2">
      <c r="A1545" t="s">
        <v>1355</v>
      </c>
      <c r="B1545" t="s">
        <v>1092</v>
      </c>
      <c r="C1545" s="1">
        <f t="shared" si="648"/>
        <v>8971</v>
      </c>
      <c r="D1545" s="3">
        <f>IF(N1545&gt;0, RANK(N1545,(N1545:P1545,Q1545:AE1545)),0)</f>
        <v>2</v>
      </c>
      <c r="E1545" s="3">
        <f>IF(O1545&gt;0,RANK(O1545,(N1545:P1545,Q1545:AE1545)),0)</f>
        <v>1</v>
      </c>
      <c r="F1545" s="3">
        <f>IF(P1545&gt;0,RANK(P1545,(N1545:P1545,Q1545:AE1545)),0)</f>
        <v>3</v>
      </c>
      <c r="G1545" s="1">
        <f t="shared" si="659"/>
        <v>216</v>
      </c>
      <c r="H1545" s="2">
        <f t="shared" si="660"/>
        <v>2.4077583324044142E-2</v>
      </c>
      <c r="I1545" s="2"/>
      <c r="J1545" s="2">
        <f t="shared" si="649"/>
        <v>0.48400401293055401</v>
      </c>
      <c r="K1545" s="2">
        <f t="shared" si="650"/>
        <v>0.50808159625459814</v>
      </c>
      <c r="L1545" s="2">
        <f t="shared" si="651"/>
        <v>3.4555790881730017E-3</v>
      </c>
      <c r="M1545" s="2">
        <f t="shared" si="652"/>
        <v>4.4588117266747915E-3</v>
      </c>
      <c r="N1545" s="38">
        <v>4342</v>
      </c>
      <c r="O1545" s="38">
        <v>4558</v>
      </c>
      <c r="P1545" s="38">
        <v>31</v>
      </c>
      <c r="Q1545" s="38">
        <v>9</v>
      </c>
      <c r="R1545" s="38">
        <v>6</v>
      </c>
      <c r="S1545" s="38">
        <v>11</v>
      </c>
      <c r="T1545" s="38">
        <v>7</v>
      </c>
      <c r="U1545" s="38"/>
      <c r="V1545" s="38"/>
      <c r="W1545" s="38">
        <f>IF(Copyright!B$11=1,IF(CF1545&gt;0,CF1545-U1545-SUM(AA1545:AY1545),SUM(CN1545:CR1545)),SUM(CN1545:CR1545))</f>
        <v>0</v>
      </c>
      <c r="X1545" s="38">
        <v>2</v>
      </c>
      <c r="Y1545" s="38"/>
      <c r="Z1545" s="38">
        <v>5</v>
      </c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  <c r="BA1545" s="3">
        <f>IF(Q1545&gt;0,RANK(Q1545,(N1545:P1545,Q1545:AE1545)),0)</f>
        <v>5</v>
      </c>
      <c r="BB1545" s="3">
        <f>IF(R1545&gt;0,RANK(R1545,(N1545:P1545,Q1545:AE1545)),0)</f>
        <v>7</v>
      </c>
      <c r="BC1545" s="3">
        <f>IF(S1545&gt;0,RANK(S1545,(N1545:P1545,Q1545:AE1545)),0)</f>
        <v>4</v>
      </c>
      <c r="BD1545" s="3">
        <f>IF(T1545&gt;0,RANK(T1545,(N1545:P1545,Q1545:AE1545)),0)</f>
        <v>6</v>
      </c>
      <c r="BE1545" s="2">
        <f t="shared" si="653"/>
        <v>1.0032326385018392E-3</v>
      </c>
      <c r="BF1545" s="2">
        <f t="shared" si="654"/>
        <v>6.6882175900122613E-4</v>
      </c>
      <c r="BG1545" s="2">
        <f t="shared" si="655"/>
        <v>1.2261732248355812E-3</v>
      </c>
      <c r="BH1545" s="2">
        <f t="shared" si="656"/>
        <v>7.8029205216809724E-4</v>
      </c>
      <c r="BJ1545" t="s">
        <v>1355</v>
      </c>
      <c r="BK1545" t="s">
        <v>1092</v>
      </c>
      <c r="BL1545">
        <v>2</v>
      </c>
      <c r="BN1545">
        <v>0</v>
      </c>
      <c r="BO1545" s="60">
        <v>28</v>
      </c>
      <c r="BP1545" s="62">
        <v>163</v>
      </c>
      <c r="BQ1545" s="66">
        <f t="shared" si="657"/>
        <v>28163</v>
      </c>
      <c r="BR1545" s="66">
        <f t="shared" si="647"/>
        <v>28163</v>
      </c>
      <c r="BS1545" s="3" t="s">
        <v>3083</v>
      </c>
      <c r="CD1545" s="38">
        <f t="shared" si="658"/>
        <v>8971</v>
      </c>
    </row>
    <row r="1546" spans="1:104" ht="14" customHeight="1" collapsed="1" x14ac:dyDescent="0.2">
      <c r="A1546" t="s">
        <v>516</v>
      </c>
      <c r="B1546" t="s">
        <v>534</v>
      </c>
      <c r="C1546" s="1">
        <f t="shared" si="648"/>
        <v>1226511</v>
      </c>
      <c r="D1546" s="3">
        <f>IF(N1546&gt;0, RANK(N1546,(N1546:P1546,Q1546:AE1546)),0)</f>
        <v>2</v>
      </c>
      <c r="E1546" s="3">
        <f>IF(O1546&gt;0,RANK(O1546,(N1546:P1546,Q1546:AE1546)),0)</f>
        <v>1</v>
      </c>
      <c r="F1546" s="3">
        <f>IF(P1546&gt;0,RANK(P1546,(N1546:P1546,Q1546:AE1546)),0)</f>
        <v>3</v>
      </c>
      <c r="G1546" s="1">
        <f t="shared" si="659"/>
        <v>280948</v>
      </c>
      <c r="H1546" s="2">
        <f t="shared" si="660"/>
        <v>0.22906276421491531</v>
      </c>
      <c r="I1546" s="2"/>
      <c r="J1546" s="2">
        <f t="shared" si="649"/>
        <v>0.37941526818756621</v>
      </c>
      <c r="K1546" s="2">
        <f t="shared" si="650"/>
        <v>0.60847803240248155</v>
      </c>
      <c r="L1546" s="2">
        <f t="shared" si="651"/>
        <v>4.3872415330967274E-3</v>
      </c>
      <c r="M1546" s="2">
        <f t="shared" si="652"/>
        <v>7.71945787685551E-3</v>
      </c>
      <c r="N1546" s="38">
        <v>465357</v>
      </c>
      <c r="O1546" s="38">
        <v>746305</v>
      </c>
      <c r="P1546" s="38">
        <v>5381</v>
      </c>
      <c r="Q1546" s="38">
        <v>2533</v>
      </c>
      <c r="R1546" s="38">
        <v>1871</v>
      </c>
      <c r="S1546" s="38">
        <v>1028</v>
      </c>
      <c r="T1546" s="38">
        <v>1073</v>
      </c>
      <c r="U1546" s="99"/>
      <c r="V1546" s="99"/>
      <c r="W1546" s="38">
        <f>SUM(W1464:W1545)</f>
        <v>1273</v>
      </c>
      <c r="X1546" s="38">
        <v>1003</v>
      </c>
      <c r="Y1546" s="99"/>
      <c r="Z1546" s="38">
        <v>687</v>
      </c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  <c r="BA1546" s="3">
        <f>IF(Q1546&gt;0,RANK(Q1546,(N1546:P1546,Q1546:AE1546)),0)</f>
        <v>4</v>
      </c>
      <c r="BB1546" s="3">
        <f>IF(R1546&gt;0,RANK(R1546,(N1546:P1546,Q1546:AE1546)),0)</f>
        <v>5</v>
      </c>
      <c r="BC1546" s="3">
        <f>IF(S1546&gt;0,RANK(S1546,(N1546:P1546,Q1546:AE1546)),0)</f>
        <v>8</v>
      </c>
      <c r="BD1546" s="3">
        <f>IF(T1546&gt;0,RANK(T1546,(N1546:P1546,Q1546:AE1546)),0)</f>
        <v>7</v>
      </c>
      <c r="BE1546" s="2">
        <f t="shared" si="653"/>
        <v>2.0652077315246255E-3</v>
      </c>
      <c r="BF1546" s="2">
        <f t="shared" si="654"/>
        <v>1.525465323996279E-3</v>
      </c>
      <c r="BG1546" s="2">
        <f t="shared" si="655"/>
        <v>8.3814984129779516E-4</v>
      </c>
      <c r="BH1546" s="2">
        <f t="shared" si="656"/>
        <v>8.7483927987600603E-4</v>
      </c>
      <c r="BJ1546" t="s">
        <v>516</v>
      </c>
      <c r="BK1546" t="s">
        <v>534</v>
      </c>
      <c r="BN1546">
        <v>0</v>
      </c>
      <c r="BO1546" s="60">
        <v>28</v>
      </c>
      <c r="BP1546" s="62"/>
      <c r="BQ1546" s="60">
        <v>28</v>
      </c>
      <c r="BR1546" s="60">
        <f t="shared" si="647"/>
        <v>28</v>
      </c>
      <c r="BS1546" s="3" t="s">
        <v>693</v>
      </c>
      <c r="CD1546" s="38">
        <f t="shared" si="658"/>
        <v>1226511</v>
      </c>
      <c r="CF1546" s="38">
        <f>SUM(CF1464:CF1545)</f>
        <v>1273</v>
      </c>
    </row>
    <row r="1547" spans="1:104" ht="14" customHeight="1" x14ac:dyDescent="0.2">
      <c r="C1547" s="1"/>
      <c r="E1547" s="3"/>
      <c r="F1547" s="3"/>
      <c r="I1547" s="2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  <c r="BA1547" s="3"/>
      <c r="BB1547" s="3"/>
      <c r="BC1547" s="3"/>
      <c r="BD1547" s="3"/>
      <c r="BO1547" s="60"/>
      <c r="BP1547" s="62"/>
      <c r="BQ1547" s="66"/>
      <c r="BR1547" s="66"/>
    </row>
    <row r="1548" spans="1:104" ht="14" hidden="1" customHeight="1" outlineLevel="1" x14ac:dyDescent="0.2">
      <c r="A1548" t="s">
        <v>1557</v>
      </c>
      <c r="B1548" t="s">
        <v>1190</v>
      </c>
      <c r="C1548" s="1">
        <f t="shared" ref="C1548:C1579" si="661">SUM(N1548:AY1548)</f>
        <v>10207</v>
      </c>
      <c r="D1548" s="3">
        <f>IF(N1548&gt;0, RANK(N1548,(N1548:P1548,Q1548:AE1548)),0)</f>
        <v>2</v>
      </c>
      <c r="E1548" s="3">
        <f>IF(O1548&gt;0,RANK(O1548,(N1548:P1548,Q1548:AE1548)),0)</f>
        <v>1</v>
      </c>
      <c r="F1548" s="3">
        <f>IF(P1548&gt;0,RANK(P1548,(N1548:P1548,Q1548:AE1548)),0)</f>
        <v>0</v>
      </c>
      <c r="G1548" s="1">
        <f t="shared" si="659"/>
        <v>3433</v>
      </c>
      <c r="H1548" s="2">
        <f t="shared" si="660"/>
        <v>0.3363378073870873</v>
      </c>
      <c r="I1548" s="2"/>
      <c r="J1548" s="2">
        <f t="shared" ref="J1548:J1579" si="662">IF($C1548=0,"-",N1548/$C1548)</f>
        <v>0.32281767414519447</v>
      </c>
      <c r="K1548" s="2">
        <f t="shared" ref="K1548:K1579" si="663">IF($C1548=0,"-",O1548/$C1548)</f>
        <v>0.65915548153228176</v>
      </c>
      <c r="L1548" s="2">
        <f t="shared" ref="L1548:L1579" si="664">IF($C1548=0,"-",P1548/$C1548)</f>
        <v>0</v>
      </c>
      <c r="M1548" s="2">
        <f t="shared" ref="M1548:M1579" si="665">IF(C1548=0,"-",(1-J1548-K1548-L1548))</f>
        <v>1.8026844322523772E-2</v>
      </c>
      <c r="N1548" s="38">
        <v>3295</v>
      </c>
      <c r="O1548" s="38">
        <v>6728</v>
      </c>
      <c r="P1548" s="38"/>
      <c r="Q1548" s="38">
        <v>77</v>
      </c>
      <c r="R1548" s="38">
        <v>50</v>
      </c>
      <c r="S1548" s="38"/>
      <c r="T1548" s="38">
        <v>0</v>
      </c>
      <c r="U1548" s="38"/>
      <c r="V1548" s="38"/>
      <c r="W1548" s="38">
        <v>57</v>
      </c>
      <c r="X1548" s="38">
        <v>0</v>
      </c>
      <c r="Y1548" s="38"/>
      <c r="Z1548" s="38">
        <v>0</v>
      </c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  <c r="BA1548" s="3">
        <f>IF(Q1548&gt;0,RANK(Q1548,(N1548:P1548,Q1548:AE1548)),0)</f>
        <v>3</v>
      </c>
      <c r="BB1548" s="3">
        <f>IF(R1548&gt;0,RANK(R1548,(N1548:P1548,Q1548:AE1548)),0)</f>
        <v>5</v>
      </c>
      <c r="BC1548" s="3">
        <f>IF(S1548&gt;0,RANK(S1548,(N1548:P1548,Q1548:AE1548)),0)</f>
        <v>0</v>
      </c>
      <c r="BD1548" s="3">
        <f>IF(T1548&gt;0,RANK(T1548,(N1548:P1548,Q1548:AE1548)),0)</f>
        <v>0</v>
      </c>
      <c r="BE1548" s="2">
        <f t="shared" ref="BE1548:BE1579" si="666">IF($C1548=0,"-",Q1548/$C1548)</f>
        <v>7.543842461056138E-3</v>
      </c>
      <c r="BF1548" s="2">
        <f t="shared" ref="BF1548:BF1579" si="667">IF($C1548=0,"-",R1548/$C1548)</f>
        <v>4.8985990006858039E-3</v>
      </c>
      <c r="BG1548" s="2">
        <f t="shared" ref="BG1548:BG1579" si="668">IF($C1548=0,"-",S1548/$C1548)</f>
        <v>0</v>
      </c>
      <c r="BH1548" s="2">
        <f t="shared" ref="BH1548:BH1579" si="669">IF($C1548=0,"-",T1548/$C1548)</f>
        <v>0</v>
      </c>
      <c r="BJ1548" t="s">
        <v>1557</v>
      </c>
      <c r="BK1548" t="s">
        <v>1190</v>
      </c>
      <c r="BL1548">
        <v>6</v>
      </c>
      <c r="BN1548">
        <v>0</v>
      </c>
      <c r="BO1548" s="60">
        <v>29</v>
      </c>
      <c r="BP1548" s="62">
        <v>1</v>
      </c>
      <c r="BQ1548" s="66">
        <f t="shared" ref="BQ1548:BQ1579" si="670">1000*BO1548+BP1548</f>
        <v>29001</v>
      </c>
      <c r="BR1548" s="66">
        <f t="shared" si="647"/>
        <v>29001</v>
      </c>
      <c r="BS1548" s="3" t="s">
        <v>3083</v>
      </c>
      <c r="CD1548" s="38">
        <f t="shared" ref="CD1548:CD1579" si="671">C1548-CE1548</f>
        <v>10207</v>
      </c>
    </row>
    <row r="1549" spans="1:104" ht="14" hidden="1" customHeight="1" outlineLevel="1" x14ac:dyDescent="0.2">
      <c r="A1549" t="s">
        <v>840</v>
      </c>
      <c r="B1549" t="s">
        <v>1190</v>
      </c>
      <c r="C1549" s="1">
        <f t="shared" si="661"/>
        <v>9840</v>
      </c>
      <c r="D1549" s="3">
        <f>IF(N1549&gt;0, RANK(N1549,(N1549:P1549,Q1549:AE1549)),0)</f>
        <v>2</v>
      </c>
      <c r="E1549" s="3">
        <f>IF(O1549&gt;0,RANK(O1549,(N1549:P1549,Q1549:AE1549)),0)</f>
        <v>1</v>
      </c>
      <c r="F1549" s="3">
        <f>IF(P1549&gt;0,RANK(P1549,(N1549:P1549,Q1549:AE1549)),0)</f>
        <v>0</v>
      </c>
      <c r="G1549" s="1">
        <f t="shared" si="659"/>
        <v>5089</v>
      </c>
      <c r="H1549" s="2">
        <f t="shared" si="660"/>
        <v>0.51717479674796751</v>
      </c>
      <c r="I1549" s="2"/>
      <c r="J1549" s="2">
        <f t="shared" si="662"/>
        <v>0.23495934959349593</v>
      </c>
      <c r="K1549" s="2">
        <f t="shared" si="663"/>
        <v>0.75213414634146336</v>
      </c>
      <c r="L1549" s="2">
        <f t="shared" si="664"/>
        <v>0</v>
      </c>
      <c r="M1549" s="2">
        <f t="shared" si="665"/>
        <v>1.290650406504068E-2</v>
      </c>
      <c r="N1549" s="38">
        <v>2312</v>
      </c>
      <c r="O1549" s="38">
        <v>7401</v>
      </c>
      <c r="P1549" s="38"/>
      <c r="Q1549" s="38">
        <v>90</v>
      </c>
      <c r="R1549" s="38">
        <v>37</v>
      </c>
      <c r="S1549" s="38"/>
      <c r="T1549" s="38">
        <v>0</v>
      </c>
      <c r="U1549" s="38"/>
      <c r="V1549" s="38"/>
      <c r="W1549" s="38">
        <v>0</v>
      </c>
      <c r="X1549" s="38">
        <v>0</v>
      </c>
      <c r="Y1549" s="38"/>
      <c r="Z1549" s="38">
        <v>0</v>
      </c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  <c r="BA1549" s="3">
        <f>IF(Q1549&gt;0,RANK(Q1549,(N1549:P1549,Q1549:AE1549)),0)</f>
        <v>3</v>
      </c>
      <c r="BB1549" s="3">
        <f>IF(R1549&gt;0,RANK(R1549,(N1549:P1549,Q1549:AE1549)),0)</f>
        <v>4</v>
      </c>
      <c r="BC1549" s="3">
        <f>IF(S1549&gt;0,RANK(S1549,(N1549:P1549,Q1549:AE1549)),0)</f>
        <v>0</v>
      </c>
      <c r="BD1549" s="3">
        <f>IF(T1549&gt;0,RANK(T1549,(N1549:P1549,Q1549:AE1549)),0)</f>
        <v>0</v>
      </c>
      <c r="BE1549" s="2">
        <f t="shared" si="666"/>
        <v>9.1463414634146336E-3</v>
      </c>
      <c r="BF1549" s="2">
        <f t="shared" si="667"/>
        <v>3.7601626016260164E-3</v>
      </c>
      <c r="BG1549" s="2">
        <f t="shared" si="668"/>
        <v>0</v>
      </c>
      <c r="BH1549" s="2">
        <f t="shared" si="669"/>
        <v>0</v>
      </c>
      <c r="BJ1549" t="s">
        <v>840</v>
      </c>
      <c r="BK1549" t="s">
        <v>1190</v>
      </c>
      <c r="BL1549">
        <v>6</v>
      </c>
      <c r="BN1549">
        <v>0</v>
      </c>
      <c r="BO1549" s="60">
        <v>29</v>
      </c>
      <c r="BP1549" s="62">
        <v>3</v>
      </c>
      <c r="BQ1549" s="66">
        <f t="shared" si="670"/>
        <v>29003</v>
      </c>
      <c r="BR1549" s="66">
        <f t="shared" si="647"/>
        <v>29003</v>
      </c>
      <c r="BS1549" s="3" t="s">
        <v>3083</v>
      </c>
      <c r="CD1549" s="38">
        <f t="shared" si="671"/>
        <v>9840</v>
      </c>
    </row>
    <row r="1550" spans="1:104" ht="14" hidden="1" customHeight="1" outlineLevel="1" x14ac:dyDescent="0.2">
      <c r="A1550" t="s">
        <v>1680</v>
      </c>
      <c r="B1550" t="s">
        <v>1190</v>
      </c>
      <c r="C1550" s="1">
        <f t="shared" si="661"/>
        <v>2713</v>
      </c>
      <c r="D1550" s="3">
        <f>IF(N1550&gt;0, RANK(N1550,(N1550:P1550,Q1550:AE1550)),0)</f>
        <v>2</v>
      </c>
      <c r="E1550" s="3">
        <f>IF(O1550&gt;0,RANK(O1550,(N1550:P1550,Q1550:AE1550)),0)</f>
        <v>1</v>
      </c>
      <c r="F1550" s="3">
        <f>IF(P1550&gt;0,RANK(P1550,(N1550:P1550,Q1550:AE1550)),0)</f>
        <v>0</v>
      </c>
      <c r="G1550" s="1">
        <f t="shared" si="659"/>
        <v>1623</v>
      </c>
      <c r="H1550" s="2">
        <f t="shared" si="660"/>
        <v>0.59823074087725769</v>
      </c>
      <c r="I1550" s="2"/>
      <c r="J1550" s="2">
        <f t="shared" si="662"/>
        <v>0.19498709915223</v>
      </c>
      <c r="K1550" s="2">
        <f t="shared" si="663"/>
        <v>0.7932178400294877</v>
      </c>
      <c r="L1550" s="2">
        <f t="shared" si="664"/>
        <v>0</v>
      </c>
      <c r="M1550" s="2">
        <f t="shared" si="665"/>
        <v>1.1795060818282299E-2</v>
      </c>
      <c r="N1550" s="38">
        <v>529</v>
      </c>
      <c r="O1550" s="38">
        <v>2152</v>
      </c>
      <c r="P1550" s="38"/>
      <c r="Q1550" s="38">
        <v>18</v>
      </c>
      <c r="R1550" s="38">
        <v>14</v>
      </c>
      <c r="S1550" s="38"/>
      <c r="T1550" s="38">
        <v>0</v>
      </c>
      <c r="U1550" s="38"/>
      <c r="V1550" s="38"/>
      <c r="W1550" s="38">
        <v>0</v>
      </c>
      <c r="X1550" s="38">
        <v>0</v>
      </c>
      <c r="Y1550" s="38"/>
      <c r="Z1550" s="38">
        <v>0</v>
      </c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  <c r="BA1550" s="3">
        <f>IF(Q1550&gt;0,RANK(Q1550,(N1550:P1550,Q1550:AE1550)),0)</f>
        <v>3</v>
      </c>
      <c r="BB1550" s="3">
        <f>IF(R1550&gt;0,RANK(R1550,(N1550:P1550,Q1550:AE1550)),0)</f>
        <v>4</v>
      </c>
      <c r="BC1550" s="3">
        <f>IF(S1550&gt;0,RANK(S1550,(N1550:P1550,Q1550:AE1550)),0)</f>
        <v>0</v>
      </c>
      <c r="BD1550" s="3">
        <f>IF(T1550&gt;0,RANK(T1550,(N1550:P1550,Q1550:AE1550)),0)</f>
        <v>0</v>
      </c>
      <c r="BE1550" s="2">
        <f t="shared" si="666"/>
        <v>6.6347217102838184E-3</v>
      </c>
      <c r="BF1550" s="2">
        <f t="shared" si="667"/>
        <v>5.1603391079985258E-3</v>
      </c>
      <c r="BG1550" s="2">
        <f t="shared" si="668"/>
        <v>0</v>
      </c>
      <c r="BH1550" s="2">
        <f t="shared" si="669"/>
        <v>0</v>
      </c>
      <c r="BJ1550" t="s">
        <v>1680</v>
      </c>
      <c r="BK1550" t="s">
        <v>1190</v>
      </c>
      <c r="BL1550">
        <v>6</v>
      </c>
      <c r="BN1550">
        <v>0</v>
      </c>
      <c r="BO1550" s="60">
        <v>29</v>
      </c>
      <c r="BP1550" s="62">
        <v>5</v>
      </c>
      <c r="BQ1550" s="66">
        <f t="shared" si="670"/>
        <v>29005</v>
      </c>
      <c r="BR1550" s="66">
        <f t="shared" si="647"/>
        <v>29005</v>
      </c>
      <c r="BS1550" s="3" t="s">
        <v>3083</v>
      </c>
      <c r="CD1550" s="38">
        <f t="shared" si="671"/>
        <v>2713</v>
      </c>
    </row>
    <row r="1551" spans="1:104" ht="14" hidden="1" customHeight="1" outlineLevel="1" x14ac:dyDescent="0.2">
      <c r="A1551" t="s">
        <v>2247</v>
      </c>
      <c r="B1551" t="s">
        <v>1190</v>
      </c>
      <c r="C1551" s="1">
        <f t="shared" si="661"/>
        <v>10509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>IF(P1551&gt;0,RANK(P1551,(N1551:P1551,Q1551:AE1551)),0)</f>
        <v>0</v>
      </c>
      <c r="G1551" s="1">
        <f t="shared" si="659"/>
        <v>5009</v>
      </c>
      <c r="H1551" s="2">
        <f t="shared" si="660"/>
        <v>0.47663907127224286</v>
      </c>
      <c r="I1551" s="2"/>
      <c r="J1551" s="2">
        <f t="shared" si="662"/>
        <v>0.25540013321914551</v>
      </c>
      <c r="K1551" s="2">
        <f t="shared" si="663"/>
        <v>0.73203920449138837</v>
      </c>
      <c r="L1551" s="2">
        <f t="shared" si="664"/>
        <v>0</v>
      </c>
      <c r="M1551" s="2">
        <f t="shared" si="665"/>
        <v>1.2560662289466062E-2</v>
      </c>
      <c r="N1551" s="38">
        <v>2684</v>
      </c>
      <c r="O1551" s="38">
        <v>7693</v>
      </c>
      <c r="P1551" s="38"/>
      <c r="Q1551" s="38">
        <v>97</v>
      </c>
      <c r="R1551" s="38">
        <v>35</v>
      </c>
      <c r="S1551" s="38"/>
      <c r="T1551" s="38">
        <v>0</v>
      </c>
      <c r="U1551" s="38"/>
      <c r="V1551" s="38"/>
      <c r="W1551" s="38">
        <v>0</v>
      </c>
      <c r="X1551" s="38">
        <v>0</v>
      </c>
      <c r="Y1551" s="38"/>
      <c r="Z1551" s="38">
        <v>0</v>
      </c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  <c r="BA1551" s="3">
        <f>IF(Q1551&gt;0,RANK(Q1551,(N1551:P1551,Q1551:AE1551)),0)</f>
        <v>3</v>
      </c>
      <c r="BB1551" s="3">
        <f>IF(R1551&gt;0,RANK(R1551,(N1551:P1551,Q1551:AE1551)),0)</f>
        <v>4</v>
      </c>
      <c r="BC1551" s="3">
        <f>IF(S1551&gt;0,RANK(S1551,(N1551:P1551,Q1551:AE1551)),0)</f>
        <v>0</v>
      </c>
      <c r="BD1551" s="3">
        <f>IF(T1551&gt;0,RANK(T1551,(N1551:P1551,Q1551:AE1551)),0)</f>
        <v>0</v>
      </c>
      <c r="BE1551" s="2">
        <f t="shared" si="666"/>
        <v>9.230183652107718E-3</v>
      </c>
      <c r="BF1551" s="2">
        <f t="shared" si="667"/>
        <v>3.3304786373584546E-3</v>
      </c>
      <c r="BG1551" s="2">
        <f t="shared" si="668"/>
        <v>0</v>
      </c>
      <c r="BH1551" s="2">
        <f t="shared" si="669"/>
        <v>0</v>
      </c>
      <c r="BJ1551" t="s">
        <v>2247</v>
      </c>
      <c r="BK1551" t="s">
        <v>1190</v>
      </c>
      <c r="BL1551">
        <v>6</v>
      </c>
      <c r="BN1551">
        <v>0</v>
      </c>
      <c r="BO1551" s="60">
        <v>29</v>
      </c>
      <c r="BP1551" s="62">
        <v>7</v>
      </c>
      <c r="BQ1551" s="66">
        <f t="shared" si="670"/>
        <v>29007</v>
      </c>
      <c r="BR1551" s="66">
        <f t="shared" si="647"/>
        <v>29007</v>
      </c>
      <c r="BS1551" s="3" t="s">
        <v>3083</v>
      </c>
      <c r="CD1551" s="38">
        <f t="shared" si="671"/>
        <v>10509</v>
      </c>
    </row>
    <row r="1552" spans="1:104" ht="14" hidden="1" customHeight="1" outlineLevel="1" x14ac:dyDescent="0.2">
      <c r="A1552" t="s">
        <v>1309</v>
      </c>
      <c r="B1552" t="s">
        <v>1190</v>
      </c>
      <c r="C1552" s="1">
        <f t="shared" si="661"/>
        <v>16160</v>
      </c>
      <c r="D1552" s="3">
        <f>IF(N1552&gt;0, RANK(N1552,(N1552:P1552,Q1552:AE1552)),0)</f>
        <v>2</v>
      </c>
      <c r="E1552" s="3">
        <f>IF(O1552&gt;0,RANK(O1552,(N1552:P1552,Q1552:AE1552)),0)</f>
        <v>1</v>
      </c>
      <c r="F1552" s="3">
        <f>IF(P1552&gt;0,RANK(P1552,(N1552:P1552,Q1552:AE1552)),0)</f>
        <v>0</v>
      </c>
      <c r="G1552" s="1">
        <f t="shared" si="659"/>
        <v>10259</v>
      </c>
      <c r="H1552" s="2">
        <f t="shared" si="660"/>
        <v>0.63483910891089113</v>
      </c>
      <c r="I1552" s="2"/>
      <c r="J1552" s="2">
        <f t="shared" si="662"/>
        <v>0.1776608910891089</v>
      </c>
      <c r="K1552" s="2">
        <f t="shared" si="663"/>
        <v>0.8125</v>
      </c>
      <c r="L1552" s="2">
        <f t="shared" si="664"/>
        <v>0</v>
      </c>
      <c r="M1552" s="2">
        <f t="shared" si="665"/>
        <v>9.8391089108911256E-3</v>
      </c>
      <c r="N1552" s="38">
        <v>2871</v>
      </c>
      <c r="O1552" s="38">
        <v>13130</v>
      </c>
      <c r="P1552" s="38"/>
      <c r="Q1552" s="38">
        <v>93</v>
      </c>
      <c r="R1552" s="38">
        <v>56</v>
      </c>
      <c r="S1552" s="38"/>
      <c r="T1552" s="38">
        <v>0</v>
      </c>
      <c r="U1552" s="38"/>
      <c r="V1552" s="38"/>
      <c r="W1552" s="38">
        <v>5</v>
      </c>
      <c r="X1552" s="38">
        <v>5</v>
      </c>
      <c r="Y1552" s="38"/>
      <c r="Z1552" s="38">
        <v>0</v>
      </c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  <c r="BA1552" s="3">
        <f>IF(Q1552&gt;0,RANK(Q1552,(N1552:P1552,Q1552:AE1552)),0)</f>
        <v>3</v>
      </c>
      <c r="BB1552" s="3">
        <f>IF(R1552&gt;0,RANK(R1552,(N1552:P1552,Q1552:AE1552)),0)</f>
        <v>4</v>
      </c>
      <c r="BC1552" s="3">
        <f>IF(S1552&gt;0,RANK(S1552,(N1552:P1552,Q1552:AE1552)),0)</f>
        <v>0</v>
      </c>
      <c r="BD1552" s="3">
        <f>IF(T1552&gt;0,RANK(T1552,(N1552:P1552,Q1552:AE1552)),0)</f>
        <v>0</v>
      </c>
      <c r="BE1552" s="2">
        <f t="shared" si="666"/>
        <v>5.7549504950495049E-3</v>
      </c>
      <c r="BF1552" s="2">
        <f t="shared" si="667"/>
        <v>3.4653465346534654E-3</v>
      </c>
      <c r="BG1552" s="2">
        <f t="shared" si="668"/>
        <v>0</v>
      </c>
      <c r="BH1552" s="2">
        <f t="shared" si="669"/>
        <v>0</v>
      </c>
      <c r="BJ1552" t="s">
        <v>1309</v>
      </c>
      <c r="BK1552" t="s">
        <v>1190</v>
      </c>
      <c r="BL1552">
        <v>7</v>
      </c>
      <c r="BN1552">
        <v>0</v>
      </c>
      <c r="BO1552" s="60">
        <v>29</v>
      </c>
      <c r="BP1552" s="62">
        <v>9</v>
      </c>
      <c r="BQ1552" s="66">
        <f t="shared" si="670"/>
        <v>29009</v>
      </c>
      <c r="BR1552" s="66">
        <f t="shared" si="647"/>
        <v>29009</v>
      </c>
      <c r="BS1552" s="3" t="s">
        <v>3083</v>
      </c>
      <c r="CD1552" s="38">
        <f t="shared" si="671"/>
        <v>16160</v>
      </c>
    </row>
    <row r="1553" spans="1:84" ht="14" hidden="1" customHeight="1" outlineLevel="1" x14ac:dyDescent="0.2">
      <c r="A1553" t="s">
        <v>535</v>
      </c>
      <c r="B1553" t="s">
        <v>1190</v>
      </c>
      <c r="C1553" s="1">
        <f t="shared" si="661"/>
        <v>6014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>IF(P1553&gt;0,RANK(P1553,(N1553:P1553,Q1553:AE1553)),0)</f>
        <v>0</v>
      </c>
      <c r="G1553" s="1">
        <f t="shared" si="659"/>
        <v>4339</v>
      </c>
      <c r="H1553" s="2">
        <f t="shared" si="660"/>
        <v>0.72148320585300962</v>
      </c>
      <c r="I1553" s="2"/>
      <c r="J1553" s="2">
        <f t="shared" si="662"/>
        <v>0.13634852011972065</v>
      </c>
      <c r="K1553" s="2">
        <f t="shared" si="663"/>
        <v>0.85783172597273027</v>
      </c>
      <c r="L1553" s="2">
        <f t="shared" si="664"/>
        <v>0</v>
      </c>
      <c r="M1553" s="2">
        <f t="shared" si="665"/>
        <v>5.8197539075490745E-3</v>
      </c>
      <c r="N1553" s="38">
        <v>820</v>
      </c>
      <c r="O1553" s="38">
        <v>5159</v>
      </c>
      <c r="P1553" s="38"/>
      <c r="Q1553" s="38">
        <v>19</v>
      </c>
      <c r="R1553" s="38">
        <v>16</v>
      </c>
      <c r="S1553" s="38"/>
      <c r="T1553" s="38">
        <v>0</v>
      </c>
      <c r="U1553" s="38"/>
      <c r="V1553" s="38"/>
      <c r="W1553" s="38">
        <v>0</v>
      </c>
      <c r="X1553" s="38">
        <v>0</v>
      </c>
      <c r="Y1553" s="38"/>
      <c r="Z1553" s="38">
        <v>0</v>
      </c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  <c r="BA1553" s="3">
        <f>IF(Q1553&gt;0,RANK(Q1553,(N1553:P1553,Q1553:AE1553)),0)</f>
        <v>3</v>
      </c>
      <c r="BB1553" s="3">
        <f>IF(R1553&gt;0,RANK(R1553,(N1553:P1553,Q1553:AE1553)),0)</f>
        <v>4</v>
      </c>
      <c r="BC1553" s="3">
        <f>IF(S1553&gt;0,RANK(S1553,(N1553:P1553,Q1553:AE1553)),0)</f>
        <v>0</v>
      </c>
      <c r="BD1553" s="3">
        <f>IF(T1553&gt;0,RANK(T1553,(N1553:P1553,Q1553:AE1553)),0)</f>
        <v>0</v>
      </c>
      <c r="BE1553" s="2">
        <f t="shared" si="666"/>
        <v>3.1592949783837711E-3</v>
      </c>
      <c r="BF1553" s="2">
        <f t="shared" si="667"/>
        <v>2.6604589291652808E-3</v>
      </c>
      <c r="BG1553" s="2">
        <f t="shared" si="668"/>
        <v>0</v>
      </c>
      <c r="BH1553" s="2">
        <f t="shared" si="669"/>
        <v>0</v>
      </c>
      <c r="BJ1553" t="s">
        <v>535</v>
      </c>
      <c r="BK1553" t="s">
        <v>1190</v>
      </c>
      <c r="BL1553">
        <v>4</v>
      </c>
      <c r="BN1553">
        <v>0</v>
      </c>
      <c r="BO1553" s="60">
        <v>29</v>
      </c>
      <c r="BP1553" s="62">
        <v>11</v>
      </c>
      <c r="BQ1553" s="66">
        <f t="shared" si="670"/>
        <v>29011</v>
      </c>
      <c r="BR1553" s="66">
        <f t="shared" si="647"/>
        <v>29011</v>
      </c>
      <c r="BS1553" s="3" t="s">
        <v>3083</v>
      </c>
      <c r="CD1553" s="38">
        <f t="shared" si="671"/>
        <v>6014</v>
      </c>
    </row>
    <row r="1554" spans="1:84" ht="14" hidden="1" customHeight="1" outlineLevel="1" x14ac:dyDescent="0.2">
      <c r="A1554" t="s">
        <v>76</v>
      </c>
      <c r="B1554" t="s">
        <v>1190</v>
      </c>
      <c r="C1554" s="1">
        <f t="shared" si="661"/>
        <v>8341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>IF(P1554&gt;0,RANK(P1554,(N1554:P1554,Q1554:AE1554)),0)</f>
        <v>0</v>
      </c>
      <c r="G1554" s="1">
        <f t="shared" si="659"/>
        <v>5132</v>
      </c>
      <c r="H1554" s="2">
        <f t="shared" si="660"/>
        <v>0.61527394796786961</v>
      </c>
      <c r="I1554" s="2"/>
      <c r="J1554" s="2">
        <f t="shared" si="662"/>
        <v>0.18738760340486751</v>
      </c>
      <c r="K1554" s="2">
        <f t="shared" si="663"/>
        <v>0.80266155137273709</v>
      </c>
      <c r="L1554" s="2">
        <f t="shared" si="664"/>
        <v>0</v>
      </c>
      <c r="M1554" s="2">
        <f t="shared" si="665"/>
        <v>9.9508452223954214E-3</v>
      </c>
      <c r="N1554" s="38">
        <v>1563</v>
      </c>
      <c r="O1554" s="38">
        <v>6695</v>
      </c>
      <c r="P1554" s="38"/>
      <c r="Q1554" s="38">
        <v>57</v>
      </c>
      <c r="R1554" s="38">
        <v>18</v>
      </c>
      <c r="S1554" s="38"/>
      <c r="T1554" s="38">
        <v>1</v>
      </c>
      <c r="U1554" s="38"/>
      <c r="V1554" s="38"/>
      <c r="W1554" s="38">
        <v>4</v>
      </c>
      <c r="X1554" s="38">
        <v>3</v>
      </c>
      <c r="Y1554" s="38"/>
      <c r="Z1554" s="38">
        <v>0</v>
      </c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  <c r="BA1554" s="3">
        <f>IF(Q1554&gt;0,RANK(Q1554,(N1554:P1554,Q1554:AE1554)),0)</f>
        <v>3</v>
      </c>
      <c r="BB1554" s="3">
        <f>IF(R1554&gt;0,RANK(R1554,(N1554:P1554,Q1554:AE1554)),0)</f>
        <v>4</v>
      </c>
      <c r="BC1554" s="3">
        <f>IF(S1554&gt;0,RANK(S1554,(N1554:P1554,Q1554:AE1554)),0)</f>
        <v>0</v>
      </c>
      <c r="BD1554" s="3">
        <f>IF(T1554&gt;0,RANK(T1554,(N1554:P1554,Q1554:AE1554)),0)</f>
        <v>7</v>
      </c>
      <c r="BE1554" s="2">
        <f t="shared" si="666"/>
        <v>6.8337129840546698E-3</v>
      </c>
      <c r="BF1554" s="2">
        <f t="shared" si="667"/>
        <v>2.1580146265435798E-3</v>
      </c>
      <c r="BG1554" s="2">
        <f t="shared" si="668"/>
        <v>0</v>
      </c>
      <c r="BH1554" s="2">
        <f t="shared" si="669"/>
        <v>1.1988970147464332E-4</v>
      </c>
      <c r="BJ1554" t="s">
        <v>76</v>
      </c>
      <c r="BK1554" t="s">
        <v>1190</v>
      </c>
      <c r="BL1554">
        <v>4</v>
      </c>
      <c r="BN1554">
        <v>0</v>
      </c>
      <c r="BO1554" s="60">
        <v>29</v>
      </c>
      <c r="BP1554" s="62">
        <v>13</v>
      </c>
      <c r="BQ1554" s="66">
        <f t="shared" si="670"/>
        <v>29013</v>
      </c>
      <c r="BR1554" s="66">
        <f t="shared" si="647"/>
        <v>29013</v>
      </c>
      <c r="BS1554" s="3" t="s">
        <v>3083</v>
      </c>
      <c r="CD1554" s="38">
        <f t="shared" si="671"/>
        <v>8341</v>
      </c>
    </row>
    <row r="1555" spans="1:84" ht="14" hidden="1" customHeight="1" outlineLevel="1" x14ac:dyDescent="0.2">
      <c r="A1555" t="s">
        <v>1077</v>
      </c>
      <c r="B1555" t="s">
        <v>1190</v>
      </c>
      <c r="C1555" s="1">
        <f t="shared" si="661"/>
        <v>10778</v>
      </c>
      <c r="D1555" s="3">
        <f>IF(N1555&gt;0, RANK(N1555,(N1555:P1555,Q1555:AE1555)),0)</f>
        <v>2</v>
      </c>
      <c r="E1555" s="3">
        <f>IF(O1555&gt;0,RANK(O1555,(N1555:P1555,Q1555:AE1555)),0)</f>
        <v>1</v>
      </c>
      <c r="F1555" s="3">
        <f>IF(P1555&gt;0,RANK(P1555,(N1555:P1555,Q1555:AE1555)),0)</f>
        <v>0</v>
      </c>
      <c r="G1555" s="1">
        <f t="shared" si="659"/>
        <v>6347</v>
      </c>
      <c r="H1555" s="2">
        <f t="shared" si="660"/>
        <v>0.58888476526257194</v>
      </c>
      <c r="I1555" s="2"/>
      <c r="J1555" s="2">
        <f t="shared" si="662"/>
        <v>0.20087214696604194</v>
      </c>
      <c r="K1555" s="2">
        <f t="shared" si="663"/>
        <v>0.78975691222861388</v>
      </c>
      <c r="L1555" s="2">
        <f t="shared" si="664"/>
        <v>0</v>
      </c>
      <c r="M1555" s="2">
        <f t="shared" si="665"/>
        <v>9.3709408053441745E-3</v>
      </c>
      <c r="N1555" s="38">
        <v>2165</v>
      </c>
      <c r="O1555" s="38">
        <v>8512</v>
      </c>
      <c r="P1555" s="38"/>
      <c r="Q1555" s="38">
        <v>50</v>
      </c>
      <c r="R1555" s="38">
        <v>27</v>
      </c>
      <c r="S1555" s="38"/>
      <c r="T1555" s="38">
        <v>0</v>
      </c>
      <c r="U1555" s="38"/>
      <c r="V1555" s="38"/>
      <c r="W1555" s="38">
        <v>24</v>
      </c>
      <c r="X1555" s="38">
        <v>0</v>
      </c>
      <c r="Y1555" s="38"/>
      <c r="Z1555" s="38">
        <v>0</v>
      </c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  <c r="BA1555" s="3">
        <f>IF(Q1555&gt;0,RANK(Q1555,(N1555:P1555,Q1555:AE1555)),0)</f>
        <v>3</v>
      </c>
      <c r="BB1555" s="3">
        <f>IF(R1555&gt;0,RANK(R1555,(N1555:P1555,Q1555:AE1555)),0)</f>
        <v>4</v>
      </c>
      <c r="BC1555" s="3">
        <f>IF(S1555&gt;0,RANK(S1555,(N1555:P1555,Q1555:AE1555)),0)</f>
        <v>0</v>
      </c>
      <c r="BD1555" s="3">
        <f>IF(T1555&gt;0,RANK(T1555,(N1555:P1555,Q1555:AE1555)),0)</f>
        <v>0</v>
      </c>
      <c r="BE1555" s="2">
        <f t="shared" si="666"/>
        <v>4.6390796066060492E-3</v>
      </c>
      <c r="BF1555" s="2">
        <f t="shared" si="667"/>
        <v>2.5051029875672666E-3</v>
      </c>
      <c r="BG1555" s="2">
        <f t="shared" si="668"/>
        <v>0</v>
      </c>
      <c r="BH1555" s="2">
        <f t="shared" si="669"/>
        <v>0</v>
      </c>
      <c r="BJ1555" t="s">
        <v>1077</v>
      </c>
      <c r="BK1555" t="s">
        <v>1190</v>
      </c>
      <c r="BL1555">
        <v>4</v>
      </c>
      <c r="BN1555">
        <v>0</v>
      </c>
      <c r="BO1555" s="60">
        <v>29</v>
      </c>
      <c r="BP1555" s="62">
        <v>15</v>
      </c>
      <c r="BQ1555" s="66">
        <f t="shared" si="670"/>
        <v>29015</v>
      </c>
      <c r="BR1555" s="66">
        <f t="shared" si="647"/>
        <v>29015</v>
      </c>
      <c r="BS1555" s="3" t="s">
        <v>3083</v>
      </c>
      <c r="CD1555" s="38">
        <f t="shared" si="671"/>
        <v>10778</v>
      </c>
    </row>
    <row r="1556" spans="1:84" ht="14" hidden="1" customHeight="1" outlineLevel="1" x14ac:dyDescent="0.2">
      <c r="A1556" t="s">
        <v>689</v>
      </c>
      <c r="B1556" t="s">
        <v>1190</v>
      </c>
      <c r="C1556" s="1">
        <f t="shared" si="661"/>
        <v>6173</v>
      </c>
      <c r="D1556" s="3">
        <f>IF(N1556&gt;0, RANK(N1556,(N1556:P1556,Q1556:AE1556)),0)</f>
        <v>2</v>
      </c>
      <c r="E1556" s="3">
        <f>IF(O1556&gt;0,RANK(O1556,(N1556:P1556,Q1556:AE1556)),0)</f>
        <v>1</v>
      </c>
      <c r="F1556" s="3">
        <f>IF(P1556&gt;0,RANK(P1556,(N1556:P1556,Q1556:AE1556)),0)</f>
        <v>0</v>
      </c>
      <c r="G1556" s="1">
        <f t="shared" si="659"/>
        <v>4609</v>
      </c>
      <c r="H1556" s="2">
        <f t="shared" si="660"/>
        <v>0.74663858739672773</v>
      </c>
      <c r="I1556" s="2"/>
      <c r="J1556" s="2">
        <f t="shared" si="662"/>
        <v>0.12246881581078892</v>
      </c>
      <c r="K1556" s="2">
        <f t="shared" si="663"/>
        <v>0.86910740320751656</v>
      </c>
      <c r="L1556" s="2">
        <f t="shared" si="664"/>
        <v>0</v>
      </c>
      <c r="M1556" s="2">
        <f t="shared" si="665"/>
        <v>8.4237809816944953E-3</v>
      </c>
      <c r="N1556" s="38">
        <v>756</v>
      </c>
      <c r="O1556" s="38">
        <v>5365</v>
      </c>
      <c r="P1556" s="38"/>
      <c r="Q1556" s="38">
        <v>28</v>
      </c>
      <c r="R1556" s="38">
        <v>12</v>
      </c>
      <c r="S1556" s="38"/>
      <c r="T1556" s="38">
        <v>0</v>
      </c>
      <c r="U1556" s="38"/>
      <c r="V1556" s="38"/>
      <c r="W1556" s="38">
        <v>12</v>
      </c>
      <c r="X1556" s="38">
        <v>0</v>
      </c>
      <c r="Y1556" s="38"/>
      <c r="Z1556" s="38">
        <v>0</v>
      </c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  <c r="BA1556" s="3">
        <f>IF(Q1556&gt;0,RANK(Q1556,(N1556:P1556,Q1556:AE1556)),0)</f>
        <v>3</v>
      </c>
      <c r="BB1556" s="3">
        <f>IF(R1556&gt;0,RANK(R1556,(N1556:P1556,Q1556:AE1556)),0)</f>
        <v>4</v>
      </c>
      <c r="BC1556" s="3">
        <f>IF(S1556&gt;0,RANK(S1556,(N1556:P1556,Q1556:AE1556)),0)</f>
        <v>0</v>
      </c>
      <c r="BD1556" s="3">
        <f>IF(T1556&gt;0,RANK(T1556,(N1556:P1556,Q1556:AE1556)),0)</f>
        <v>0</v>
      </c>
      <c r="BE1556" s="2">
        <f t="shared" si="666"/>
        <v>4.535882067066256E-3</v>
      </c>
      <c r="BF1556" s="2">
        <f t="shared" si="667"/>
        <v>1.9439494573141099E-3</v>
      </c>
      <c r="BG1556" s="2">
        <f t="shared" si="668"/>
        <v>0</v>
      </c>
      <c r="BH1556" s="2">
        <f t="shared" si="669"/>
        <v>0</v>
      </c>
      <c r="BJ1556" t="s">
        <v>689</v>
      </c>
      <c r="BK1556" t="s">
        <v>1190</v>
      </c>
      <c r="BL1556">
        <v>8</v>
      </c>
      <c r="BN1556">
        <v>0</v>
      </c>
      <c r="BO1556" s="60">
        <v>29</v>
      </c>
      <c r="BP1556" s="62">
        <v>17</v>
      </c>
      <c r="BQ1556" s="66">
        <f t="shared" si="670"/>
        <v>29017</v>
      </c>
      <c r="BR1556" s="66">
        <f t="shared" si="647"/>
        <v>29017</v>
      </c>
      <c r="BS1556" s="3" t="s">
        <v>3083</v>
      </c>
      <c r="CD1556" s="38">
        <f t="shared" si="671"/>
        <v>6173</v>
      </c>
    </row>
    <row r="1557" spans="1:84" ht="14" hidden="1" customHeight="1" outlineLevel="1" x14ac:dyDescent="0.2">
      <c r="A1557" t="s">
        <v>1023</v>
      </c>
      <c r="B1557" t="s">
        <v>1190</v>
      </c>
      <c r="C1557" s="1">
        <f t="shared" si="661"/>
        <v>89962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>IF(P1557&gt;0,RANK(P1557,(N1557:P1557,Q1557:AE1557)),0)</f>
        <v>0</v>
      </c>
      <c r="G1557" s="1">
        <f t="shared" si="659"/>
        <v>8611</v>
      </c>
      <c r="H1557" s="2">
        <f t="shared" si="660"/>
        <v>9.5718192125564122E-2</v>
      </c>
      <c r="I1557" s="2"/>
      <c r="J1557" s="2">
        <f t="shared" si="662"/>
        <v>0.53539272137124561</v>
      </c>
      <c r="K1557" s="2">
        <f t="shared" si="663"/>
        <v>0.43967452924568151</v>
      </c>
      <c r="L1557" s="2">
        <f t="shared" si="664"/>
        <v>0</v>
      </c>
      <c r="M1557" s="2">
        <f t="shared" si="665"/>
        <v>2.4932749383072883E-2</v>
      </c>
      <c r="N1557" s="38">
        <v>48165</v>
      </c>
      <c r="O1557" s="38">
        <v>39554</v>
      </c>
      <c r="P1557" s="38"/>
      <c r="Q1557" s="38">
        <v>1037</v>
      </c>
      <c r="R1557" s="38">
        <v>813</v>
      </c>
      <c r="S1557" s="38"/>
      <c r="T1557" s="38">
        <v>0</v>
      </c>
      <c r="U1557" s="38"/>
      <c r="V1557" s="38"/>
      <c r="W1557" s="38">
        <v>393</v>
      </c>
      <c r="X1557" s="38">
        <v>0</v>
      </c>
      <c r="Y1557" s="38"/>
      <c r="Z1557" s="38">
        <v>0</v>
      </c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  <c r="BA1557" s="3">
        <f>IF(Q1557&gt;0,RANK(Q1557,(N1557:P1557,Q1557:AE1557)),0)</f>
        <v>3</v>
      </c>
      <c r="BB1557" s="3">
        <f>IF(R1557&gt;0,RANK(R1557,(N1557:P1557,Q1557:AE1557)),0)</f>
        <v>4</v>
      </c>
      <c r="BC1557" s="3">
        <f>IF(S1557&gt;0,RANK(S1557,(N1557:P1557,Q1557:AE1557)),0)</f>
        <v>0</v>
      </c>
      <c r="BD1557" s="3">
        <f>IF(T1557&gt;0,RANK(T1557,(N1557:P1557,Q1557:AE1557)),0)</f>
        <v>0</v>
      </c>
      <c r="BE1557" s="2">
        <f t="shared" si="666"/>
        <v>1.1527089215446523E-2</v>
      </c>
      <c r="BF1557" s="2">
        <f t="shared" si="667"/>
        <v>9.0371490184744663E-3</v>
      </c>
      <c r="BG1557" s="2">
        <f t="shared" si="668"/>
        <v>0</v>
      </c>
      <c r="BH1557" s="2">
        <f t="shared" si="669"/>
        <v>0</v>
      </c>
      <c r="BJ1557" t="s">
        <v>1023</v>
      </c>
      <c r="BK1557" t="s">
        <v>1190</v>
      </c>
      <c r="BN1557">
        <v>0</v>
      </c>
      <c r="BO1557" s="60">
        <v>29</v>
      </c>
      <c r="BP1557" s="62">
        <v>19</v>
      </c>
      <c r="BQ1557" s="66">
        <f t="shared" si="670"/>
        <v>29019</v>
      </c>
      <c r="BR1557" s="66">
        <f t="shared" si="647"/>
        <v>29019</v>
      </c>
      <c r="BS1557" s="3" t="s">
        <v>3083</v>
      </c>
      <c r="CD1557" s="38">
        <f t="shared" si="671"/>
        <v>89962</v>
      </c>
    </row>
    <row r="1558" spans="1:84" ht="14" hidden="1" customHeight="1" outlineLevel="1" x14ac:dyDescent="0.2">
      <c r="A1558" t="s">
        <v>845</v>
      </c>
      <c r="B1558" t="s">
        <v>1190</v>
      </c>
      <c r="C1558" s="1">
        <f t="shared" si="661"/>
        <v>35701</v>
      </c>
      <c r="D1558" s="3">
        <f>IF(N1558&gt;0, RANK(N1558,(N1558:P1558,Q1558:AE1558)),0)</f>
        <v>2</v>
      </c>
      <c r="E1558" s="3">
        <f>IF(O1558&gt;0,RANK(O1558,(N1558:P1558,Q1558:AE1558)),0)</f>
        <v>1</v>
      </c>
      <c r="F1558" s="3">
        <f>IF(P1558&gt;0,RANK(P1558,(N1558:P1558,Q1558:AE1558)),0)</f>
        <v>0</v>
      </c>
      <c r="G1558" s="1">
        <f t="shared" si="659"/>
        <v>10001</v>
      </c>
      <c r="H1558" s="2">
        <f t="shared" si="660"/>
        <v>0.28013220918181564</v>
      </c>
      <c r="I1558" s="2"/>
      <c r="J1558" s="2">
        <f t="shared" si="662"/>
        <v>0.35248312372202462</v>
      </c>
      <c r="K1558" s="2">
        <f t="shared" si="663"/>
        <v>0.6326153329038402</v>
      </c>
      <c r="L1558" s="2">
        <f t="shared" si="664"/>
        <v>0</v>
      </c>
      <c r="M1558" s="2">
        <f t="shared" si="665"/>
        <v>1.4901543374135184E-2</v>
      </c>
      <c r="N1558" s="38">
        <v>12584</v>
      </c>
      <c r="O1558" s="38">
        <v>22585</v>
      </c>
      <c r="P1558" s="38"/>
      <c r="Q1558" s="38">
        <v>352</v>
      </c>
      <c r="R1558" s="38">
        <v>180</v>
      </c>
      <c r="S1558" s="38"/>
      <c r="T1558" s="38">
        <v>0</v>
      </c>
      <c r="U1558" s="38"/>
      <c r="V1558" s="38"/>
      <c r="W1558" s="38">
        <v>0</v>
      </c>
      <c r="X1558" s="38">
        <v>0</v>
      </c>
      <c r="Y1558" s="38"/>
      <c r="Z1558" s="38">
        <v>0</v>
      </c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  <c r="BA1558" s="3">
        <f>IF(Q1558&gt;0,RANK(Q1558,(N1558:P1558,Q1558:AE1558)),0)</f>
        <v>3</v>
      </c>
      <c r="BB1558" s="3">
        <f>IF(R1558&gt;0,RANK(R1558,(N1558:P1558,Q1558:AE1558)),0)</f>
        <v>4</v>
      </c>
      <c r="BC1558" s="3">
        <f>IF(S1558&gt;0,RANK(S1558,(N1558:P1558,Q1558:AE1558)),0)</f>
        <v>0</v>
      </c>
      <c r="BD1558" s="3">
        <f>IF(T1558&gt;0,RANK(T1558,(N1558:P1558,Q1558:AE1558)),0)</f>
        <v>0</v>
      </c>
      <c r="BE1558" s="2">
        <f t="shared" si="666"/>
        <v>9.8596677964202691E-3</v>
      </c>
      <c r="BF1558" s="2">
        <f t="shared" si="667"/>
        <v>5.0418755777149101E-3</v>
      </c>
      <c r="BG1558" s="2">
        <f t="shared" si="668"/>
        <v>0</v>
      </c>
      <c r="BH1558" s="2">
        <f t="shared" si="669"/>
        <v>0</v>
      </c>
      <c r="BJ1558" t="s">
        <v>845</v>
      </c>
      <c r="BK1558" t="s">
        <v>1190</v>
      </c>
      <c r="BL1558">
        <v>6</v>
      </c>
      <c r="BN1558">
        <v>0</v>
      </c>
      <c r="BO1558" s="60">
        <v>29</v>
      </c>
      <c r="BP1558" s="62">
        <v>21</v>
      </c>
      <c r="BQ1558" s="66">
        <f t="shared" si="670"/>
        <v>29021</v>
      </c>
      <c r="BR1558" s="66">
        <f t="shared" si="647"/>
        <v>29021</v>
      </c>
      <c r="BS1558" s="3" t="s">
        <v>3083</v>
      </c>
      <c r="CD1558" s="38">
        <f t="shared" si="671"/>
        <v>35701</v>
      </c>
    </row>
    <row r="1559" spans="1:84" ht="14" hidden="1" customHeight="1" outlineLevel="1" x14ac:dyDescent="0.2">
      <c r="A1559" t="s">
        <v>1771</v>
      </c>
      <c r="B1559" t="s">
        <v>1190</v>
      </c>
      <c r="C1559" s="1">
        <f t="shared" si="661"/>
        <v>17858</v>
      </c>
      <c r="D1559" s="3">
        <f>IF(N1559&gt;0, RANK(N1559,(N1559:P1559,Q1559:AE1559)),0)</f>
        <v>2</v>
      </c>
      <c r="E1559" s="3">
        <f>IF(O1559&gt;0,RANK(O1559,(N1559:P1559,Q1559:AE1559)),0)</f>
        <v>1</v>
      </c>
      <c r="F1559" s="3">
        <f>IF(P1559&gt;0,RANK(P1559,(N1559:P1559,Q1559:AE1559)),0)</f>
        <v>0</v>
      </c>
      <c r="G1559" s="1">
        <f t="shared" si="659"/>
        <v>11388</v>
      </c>
      <c r="H1559" s="2">
        <f t="shared" si="660"/>
        <v>0.63769739052525476</v>
      </c>
      <c r="I1559" s="2"/>
      <c r="J1559" s="2">
        <f t="shared" si="662"/>
        <v>0.17695150632769627</v>
      </c>
      <c r="K1559" s="2">
        <f t="shared" si="663"/>
        <v>0.81464889685295105</v>
      </c>
      <c r="L1559" s="2">
        <f t="shared" si="664"/>
        <v>0</v>
      </c>
      <c r="M1559" s="2">
        <f t="shared" si="665"/>
        <v>8.3995968193526505E-3</v>
      </c>
      <c r="N1559" s="38">
        <v>3160</v>
      </c>
      <c r="O1559" s="38">
        <v>14548</v>
      </c>
      <c r="P1559" s="38"/>
      <c r="Q1559" s="38">
        <v>89</v>
      </c>
      <c r="R1559" s="38">
        <v>61</v>
      </c>
      <c r="S1559" s="38"/>
      <c r="T1559" s="38">
        <v>0</v>
      </c>
      <c r="U1559" s="38"/>
      <c r="V1559" s="38"/>
      <c r="W1559" s="38">
        <v>0</v>
      </c>
      <c r="X1559" s="38">
        <v>0</v>
      </c>
      <c r="Y1559" s="38"/>
      <c r="Z1559" s="38">
        <v>0</v>
      </c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  <c r="BA1559" s="3">
        <f>IF(Q1559&gt;0,RANK(Q1559,(N1559:P1559,Q1559:AE1559)),0)</f>
        <v>3</v>
      </c>
      <c r="BB1559" s="3">
        <f>IF(R1559&gt;0,RANK(R1559,(N1559:P1559,Q1559:AE1559)),0)</f>
        <v>4</v>
      </c>
      <c r="BC1559" s="3">
        <f>IF(S1559&gt;0,RANK(S1559,(N1559:P1559,Q1559:AE1559)),0)</f>
        <v>0</v>
      </c>
      <c r="BD1559" s="3">
        <f>IF(T1559&gt;0,RANK(T1559,(N1559:P1559,Q1559:AE1559)),0)</f>
        <v>0</v>
      </c>
      <c r="BE1559" s="2">
        <f t="shared" si="666"/>
        <v>4.9837607794825847E-3</v>
      </c>
      <c r="BF1559" s="2">
        <f t="shared" si="667"/>
        <v>3.4158360398700862E-3</v>
      </c>
      <c r="BG1559" s="2">
        <f t="shared" si="668"/>
        <v>0</v>
      </c>
      <c r="BH1559" s="2">
        <f t="shared" si="669"/>
        <v>0</v>
      </c>
      <c r="BJ1559" t="s">
        <v>1771</v>
      </c>
      <c r="BK1559" t="s">
        <v>1190</v>
      </c>
      <c r="BL1559">
        <v>8</v>
      </c>
      <c r="BN1559">
        <v>0</v>
      </c>
      <c r="BO1559" s="60">
        <v>29</v>
      </c>
      <c r="BP1559" s="62">
        <v>23</v>
      </c>
      <c r="BQ1559" s="66">
        <f t="shared" si="670"/>
        <v>29023</v>
      </c>
      <c r="BR1559" s="66">
        <f t="shared" si="647"/>
        <v>29023</v>
      </c>
      <c r="BS1559" s="3" t="s">
        <v>3083</v>
      </c>
      <c r="CD1559" s="38">
        <f t="shared" si="671"/>
        <v>17858</v>
      </c>
    </row>
    <row r="1560" spans="1:84" ht="14" hidden="1" customHeight="1" outlineLevel="1" x14ac:dyDescent="0.2">
      <c r="A1560" t="s">
        <v>312</v>
      </c>
      <c r="B1560" t="s">
        <v>1190</v>
      </c>
      <c r="C1560" s="1">
        <f t="shared" si="661"/>
        <v>4719</v>
      </c>
      <c r="D1560" s="3">
        <f>IF(N1560&gt;0, RANK(N1560,(N1560:P1560,Q1560:AE1560)),0)</f>
        <v>2</v>
      </c>
      <c r="E1560" s="3">
        <f>IF(O1560&gt;0,RANK(O1560,(N1560:P1560,Q1560:AE1560)),0)</f>
        <v>1</v>
      </c>
      <c r="F1560" s="3">
        <f>IF(P1560&gt;0,RANK(P1560,(N1560:P1560,Q1560:AE1560)),0)</f>
        <v>0</v>
      </c>
      <c r="G1560" s="1">
        <f t="shared" si="659"/>
        <v>2881</v>
      </c>
      <c r="H1560" s="2">
        <f t="shared" si="660"/>
        <v>0.61051070141979236</v>
      </c>
      <c r="I1560" s="2"/>
      <c r="J1560" s="2">
        <f t="shared" si="662"/>
        <v>0.18817546090273363</v>
      </c>
      <c r="K1560" s="2">
        <f t="shared" si="663"/>
        <v>0.79868616232252598</v>
      </c>
      <c r="L1560" s="2">
        <f t="shared" si="664"/>
        <v>0</v>
      </c>
      <c r="M1560" s="2">
        <f t="shared" si="665"/>
        <v>1.313837677474039E-2</v>
      </c>
      <c r="N1560" s="38">
        <v>888</v>
      </c>
      <c r="O1560" s="38">
        <v>3769</v>
      </c>
      <c r="P1560" s="38"/>
      <c r="Q1560" s="38">
        <v>26</v>
      </c>
      <c r="R1560" s="38">
        <v>18</v>
      </c>
      <c r="S1560" s="38"/>
      <c r="T1560" s="38">
        <v>0</v>
      </c>
      <c r="U1560" s="38"/>
      <c r="V1560" s="38"/>
      <c r="W1560" s="38">
        <v>18</v>
      </c>
      <c r="X1560" s="38">
        <v>0</v>
      </c>
      <c r="Y1560" s="38"/>
      <c r="Z1560" s="38">
        <v>0</v>
      </c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  <c r="BA1560" s="3">
        <f>IF(Q1560&gt;0,RANK(Q1560,(N1560:P1560,Q1560:AE1560)),0)</f>
        <v>3</v>
      </c>
      <c r="BB1560" s="3">
        <f>IF(R1560&gt;0,RANK(R1560,(N1560:P1560,Q1560:AE1560)),0)</f>
        <v>4</v>
      </c>
      <c r="BC1560" s="3">
        <f>IF(S1560&gt;0,RANK(S1560,(N1560:P1560,Q1560:AE1560)),0)</f>
        <v>0</v>
      </c>
      <c r="BD1560" s="3">
        <f>IF(T1560&gt;0,RANK(T1560,(N1560:P1560,Q1560:AE1560)),0)</f>
        <v>0</v>
      </c>
      <c r="BE1560" s="2">
        <f t="shared" si="666"/>
        <v>5.5096418732782371E-3</v>
      </c>
      <c r="BF1560" s="2">
        <f t="shared" si="667"/>
        <v>3.8143674507310869E-3</v>
      </c>
      <c r="BG1560" s="2">
        <f t="shared" si="668"/>
        <v>0</v>
      </c>
      <c r="BH1560" s="2">
        <f t="shared" si="669"/>
        <v>0</v>
      </c>
      <c r="BJ1560" t="s">
        <v>312</v>
      </c>
      <c r="BK1560" t="s">
        <v>1190</v>
      </c>
      <c r="BL1560">
        <v>6</v>
      </c>
      <c r="BN1560">
        <v>0</v>
      </c>
      <c r="BO1560" s="60">
        <v>29</v>
      </c>
      <c r="BP1560" s="62">
        <v>25</v>
      </c>
      <c r="BQ1560" s="66">
        <f t="shared" si="670"/>
        <v>29025</v>
      </c>
      <c r="BR1560" s="66">
        <f t="shared" si="647"/>
        <v>29025</v>
      </c>
      <c r="BS1560" s="3" t="s">
        <v>3083</v>
      </c>
      <c r="CD1560" s="38">
        <f t="shared" si="671"/>
        <v>4719</v>
      </c>
    </row>
    <row r="1561" spans="1:84" ht="14" hidden="1" customHeight="1" outlineLevel="1" x14ac:dyDescent="0.2">
      <c r="A1561" t="s">
        <v>1202</v>
      </c>
      <c r="B1561" t="s">
        <v>1190</v>
      </c>
      <c r="C1561" s="1">
        <f t="shared" si="661"/>
        <v>21501</v>
      </c>
      <c r="D1561" s="3">
        <f>IF(N1561&gt;0, RANK(N1561,(N1561:P1561,Q1561:AE1561)),0)</f>
        <v>2</v>
      </c>
      <c r="E1561" s="3">
        <f>IF(O1561&gt;0,RANK(O1561,(N1561:P1561,Q1561:AE1561)),0)</f>
        <v>1</v>
      </c>
      <c r="F1561" s="3">
        <f>IF(P1561&gt;0,RANK(P1561,(N1561:P1561,Q1561:AE1561)),0)</f>
        <v>0</v>
      </c>
      <c r="G1561" s="1">
        <f t="shared" si="659"/>
        <v>9273</v>
      </c>
      <c r="H1561" s="2">
        <f t="shared" si="660"/>
        <v>0.43128226594111901</v>
      </c>
      <c r="I1561" s="2"/>
      <c r="J1561" s="2">
        <f t="shared" si="662"/>
        <v>0.27524301195293244</v>
      </c>
      <c r="K1561" s="2">
        <f t="shared" si="663"/>
        <v>0.7065252778940514</v>
      </c>
      <c r="L1561" s="2">
        <f t="shared" si="664"/>
        <v>0</v>
      </c>
      <c r="M1561" s="2">
        <f t="shared" si="665"/>
        <v>1.8231710153016167E-2</v>
      </c>
      <c r="N1561" s="38">
        <v>5918</v>
      </c>
      <c r="O1561" s="38">
        <v>15191</v>
      </c>
      <c r="P1561" s="38"/>
      <c r="Q1561" s="38">
        <v>225</v>
      </c>
      <c r="R1561" s="38">
        <v>90</v>
      </c>
      <c r="S1561" s="38"/>
      <c r="T1561" s="38">
        <v>0</v>
      </c>
      <c r="U1561" s="38"/>
      <c r="V1561" s="38"/>
      <c r="W1561" s="38">
        <v>77</v>
      </c>
      <c r="X1561" s="38">
        <v>0</v>
      </c>
      <c r="Y1561" s="38"/>
      <c r="Z1561" s="38">
        <v>0</v>
      </c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  <c r="BA1561" s="3">
        <f>IF(Q1561&gt;0,RANK(Q1561,(N1561:P1561,Q1561:AE1561)),0)</f>
        <v>3</v>
      </c>
      <c r="BB1561" s="3">
        <f>IF(R1561&gt;0,RANK(R1561,(N1561:P1561,Q1561:AE1561)),0)</f>
        <v>4</v>
      </c>
      <c r="BC1561" s="3">
        <f>IF(S1561&gt;0,RANK(S1561,(N1561:P1561,Q1561:AE1561)),0)</f>
        <v>0</v>
      </c>
      <c r="BD1561" s="3">
        <f>IF(T1561&gt;0,RANK(T1561,(N1561:P1561,Q1561:AE1561)),0)</f>
        <v>0</v>
      </c>
      <c r="BE1561" s="2">
        <f t="shared" si="666"/>
        <v>1.0464629552113856E-2</v>
      </c>
      <c r="BF1561" s="2">
        <f t="shared" si="667"/>
        <v>4.1858518208455417E-3</v>
      </c>
      <c r="BG1561" s="2">
        <f t="shared" si="668"/>
        <v>0</v>
      </c>
      <c r="BH1561" s="2">
        <f t="shared" si="669"/>
        <v>0</v>
      </c>
      <c r="BJ1561" t="s">
        <v>1202</v>
      </c>
      <c r="BK1561" t="s">
        <v>1190</v>
      </c>
      <c r="BL1561">
        <v>3</v>
      </c>
      <c r="BN1561">
        <v>0</v>
      </c>
      <c r="BO1561" s="60">
        <v>29</v>
      </c>
      <c r="BP1561" s="62">
        <v>27</v>
      </c>
      <c r="BQ1561" s="66">
        <f t="shared" si="670"/>
        <v>29027</v>
      </c>
      <c r="BR1561" s="66">
        <f t="shared" si="647"/>
        <v>29027</v>
      </c>
      <c r="BS1561" s="3" t="s">
        <v>3083</v>
      </c>
      <c r="CD1561" s="38">
        <f t="shared" si="671"/>
        <v>21501</v>
      </c>
      <c r="CE1561" s="1"/>
      <c r="CF1561" s="1"/>
    </row>
    <row r="1562" spans="1:84" ht="14" hidden="1" customHeight="1" outlineLevel="1" x14ac:dyDescent="0.2">
      <c r="A1562" t="s">
        <v>1575</v>
      </c>
      <c r="B1562" t="s">
        <v>1190</v>
      </c>
      <c r="C1562" s="1">
        <f t="shared" si="661"/>
        <v>25508</v>
      </c>
      <c r="D1562" s="3">
        <f>IF(N1562&gt;0, RANK(N1562,(N1562:P1562,Q1562:AE1562)),0)</f>
        <v>2</v>
      </c>
      <c r="E1562" s="3">
        <f>IF(O1562&gt;0,RANK(O1562,(N1562:P1562,Q1562:AE1562)),0)</f>
        <v>1</v>
      </c>
      <c r="F1562" s="3">
        <f>IF(P1562&gt;0,RANK(P1562,(N1562:P1562,Q1562:AE1562)),0)</f>
        <v>0</v>
      </c>
      <c r="G1562" s="1">
        <f t="shared" si="659"/>
        <v>13855</v>
      </c>
      <c r="H1562" s="2">
        <f t="shared" si="660"/>
        <v>0.54316292927708953</v>
      </c>
      <c r="I1562" s="2"/>
      <c r="J1562" s="2">
        <f t="shared" si="662"/>
        <v>0.22396895091735927</v>
      </c>
      <c r="K1562" s="2">
        <f t="shared" si="663"/>
        <v>0.76713188019444878</v>
      </c>
      <c r="L1562" s="2">
        <f t="shared" si="664"/>
        <v>0</v>
      </c>
      <c r="M1562" s="2">
        <f t="shared" si="665"/>
        <v>8.8991688881919773E-3</v>
      </c>
      <c r="N1562" s="38">
        <v>5713</v>
      </c>
      <c r="O1562" s="38">
        <v>19568</v>
      </c>
      <c r="P1562" s="38"/>
      <c r="Q1562" s="38">
        <v>162</v>
      </c>
      <c r="R1562" s="38">
        <v>65</v>
      </c>
      <c r="S1562" s="38"/>
      <c r="T1562" s="38">
        <v>0</v>
      </c>
      <c r="U1562" s="38"/>
      <c r="V1562" s="38"/>
      <c r="W1562" s="38">
        <v>0</v>
      </c>
      <c r="X1562" s="38">
        <v>0</v>
      </c>
      <c r="Y1562" s="38"/>
      <c r="Z1562" s="38">
        <v>0</v>
      </c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  <c r="BA1562" s="3">
        <f>IF(Q1562&gt;0,RANK(Q1562,(N1562:P1562,Q1562:AE1562)),0)</f>
        <v>3</v>
      </c>
      <c r="BB1562" s="3">
        <f>IF(R1562&gt;0,RANK(R1562,(N1562:P1562,Q1562:AE1562)),0)</f>
        <v>4</v>
      </c>
      <c r="BC1562" s="3">
        <f>IF(S1562&gt;0,RANK(S1562,(N1562:P1562,Q1562:AE1562)),0)</f>
        <v>0</v>
      </c>
      <c r="BD1562" s="3">
        <f>IF(T1562&gt;0,RANK(T1562,(N1562:P1562,Q1562:AE1562)),0)</f>
        <v>0</v>
      </c>
      <c r="BE1562" s="2">
        <f t="shared" si="666"/>
        <v>6.3509487219695782E-3</v>
      </c>
      <c r="BF1562" s="2">
        <f t="shared" si="667"/>
        <v>2.5482201662223617E-3</v>
      </c>
      <c r="BG1562" s="2">
        <f t="shared" si="668"/>
        <v>0</v>
      </c>
      <c r="BH1562" s="2">
        <f t="shared" si="669"/>
        <v>0</v>
      </c>
      <c r="BJ1562" t="s">
        <v>1575</v>
      </c>
      <c r="BK1562" t="s">
        <v>1190</v>
      </c>
      <c r="BN1562">
        <v>0</v>
      </c>
      <c r="BO1562" s="60">
        <v>29</v>
      </c>
      <c r="BP1562" s="62">
        <v>29</v>
      </c>
      <c r="BQ1562" s="66">
        <f t="shared" si="670"/>
        <v>29029</v>
      </c>
      <c r="BR1562" s="66">
        <f t="shared" si="647"/>
        <v>29029</v>
      </c>
      <c r="BS1562" s="3" t="s">
        <v>3083</v>
      </c>
      <c r="CD1562" s="38">
        <f t="shared" si="671"/>
        <v>25508</v>
      </c>
      <c r="CE1562" s="1"/>
      <c r="CF1562" s="1"/>
    </row>
    <row r="1563" spans="1:84" ht="14" hidden="1" customHeight="1" outlineLevel="1" x14ac:dyDescent="0.2">
      <c r="A1563" t="s">
        <v>2385</v>
      </c>
      <c r="B1563" t="s">
        <v>1190</v>
      </c>
      <c r="C1563" s="1">
        <f t="shared" si="661"/>
        <v>40284</v>
      </c>
      <c r="D1563" s="3">
        <f>IF(N1563&gt;0, RANK(N1563,(N1563:P1563,Q1563:AE1563)),0)</f>
        <v>2</v>
      </c>
      <c r="E1563" s="3">
        <f>IF(O1563&gt;0,RANK(O1563,(N1563:P1563,Q1563:AE1563)),0)</f>
        <v>1</v>
      </c>
      <c r="F1563" s="3">
        <f>IF(P1563&gt;0,RANK(P1563,(N1563:P1563,Q1563:AE1563)),0)</f>
        <v>0</v>
      </c>
      <c r="G1563" s="1">
        <f t="shared" si="659"/>
        <v>18751</v>
      </c>
      <c r="H1563" s="2">
        <f t="shared" si="660"/>
        <v>0.46547016185085888</v>
      </c>
      <c r="I1563" s="2"/>
      <c r="J1563" s="2">
        <f t="shared" si="662"/>
        <v>0.26159269188759804</v>
      </c>
      <c r="K1563" s="2">
        <f t="shared" si="663"/>
        <v>0.72706285373845692</v>
      </c>
      <c r="L1563" s="2">
        <f t="shared" si="664"/>
        <v>0</v>
      </c>
      <c r="M1563" s="2">
        <f t="shared" si="665"/>
        <v>1.1344454373945045E-2</v>
      </c>
      <c r="N1563" s="38">
        <v>10538</v>
      </c>
      <c r="O1563" s="38">
        <v>29289</v>
      </c>
      <c r="P1563" s="38"/>
      <c r="Q1563" s="38">
        <v>315</v>
      </c>
      <c r="R1563" s="38">
        <v>142</v>
      </c>
      <c r="S1563" s="38"/>
      <c r="T1563" s="38">
        <v>0</v>
      </c>
      <c r="U1563" s="38"/>
      <c r="V1563" s="38"/>
      <c r="W1563" s="38">
        <v>0</v>
      </c>
      <c r="X1563" s="38">
        <v>0</v>
      </c>
      <c r="Y1563" s="38"/>
      <c r="Z1563" s="38">
        <v>0</v>
      </c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  <c r="BA1563" s="3">
        <f>IF(Q1563&gt;0,RANK(Q1563,(N1563:P1563,Q1563:AE1563)),0)</f>
        <v>3</v>
      </c>
      <c r="BB1563" s="3">
        <f>IF(R1563&gt;0,RANK(R1563,(N1563:P1563,Q1563:AE1563)),0)</f>
        <v>4</v>
      </c>
      <c r="BC1563" s="3">
        <f>IF(S1563&gt;0,RANK(S1563,(N1563:P1563,Q1563:AE1563)),0)</f>
        <v>0</v>
      </c>
      <c r="BD1563" s="3">
        <f>IF(T1563&gt;0,RANK(T1563,(N1563:P1563,Q1563:AE1563)),0)</f>
        <v>0</v>
      </c>
      <c r="BE1563" s="2">
        <f t="shared" si="666"/>
        <v>7.8194816800714918E-3</v>
      </c>
      <c r="BF1563" s="2">
        <f t="shared" si="667"/>
        <v>3.5249726938734981E-3</v>
      </c>
      <c r="BG1563" s="2">
        <f t="shared" si="668"/>
        <v>0</v>
      </c>
      <c r="BH1563" s="2">
        <f t="shared" si="669"/>
        <v>0</v>
      </c>
      <c r="BJ1563" t="s">
        <v>2385</v>
      </c>
      <c r="BK1563" t="s">
        <v>1190</v>
      </c>
      <c r="BL1563">
        <v>8</v>
      </c>
      <c r="BN1563">
        <v>0</v>
      </c>
      <c r="BO1563" s="60">
        <v>29</v>
      </c>
      <c r="BP1563" s="62">
        <v>31</v>
      </c>
      <c r="BQ1563" s="66">
        <f t="shared" si="670"/>
        <v>29031</v>
      </c>
      <c r="BR1563" s="66">
        <f t="shared" si="647"/>
        <v>29031</v>
      </c>
      <c r="BS1563" s="3" t="s">
        <v>3083</v>
      </c>
      <c r="CD1563" s="38">
        <f t="shared" si="671"/>
        <v>40284</v>
      </c>
    </row>
    <row r="1564" spans="1:84" ht="14" hidden="1" customHeight="1" outlineLevel="1" x14ac:dyDescent="0.2">
      <c r="A1564" t="s">
        <v>1643</v>
      </c>
      <c r="B1564" t="s">
        <v>1190</v>
      </c>
      <c r="C1564" s="1">
        <f t="shared" si="661"/>
        <v>4521</v>
      </c>
      <c r="D1564" s="3">
        <f>IF(N1564&gt;0, RANK(N1564,(N1564:P1564,Q1564:AE1564)),0)</f>
        <v>2</v>
      </c>
      <c r="E1564" s="3">
        <f>IF(O1564&gt;0,RANK(O1564,(N1564:P1564,Q1564:AE1564)),0)</f>
        <v>1</v>
      </c>
      <c r="F1564" s="3">
        <f>IF(P1564&gt;0,RANK(P1564,(N1564:P1564,Q1564:AE1564)),0)</f>
        <v>0</v>
      </c>
      <c r="G1564" s="1">
        <f t="shared" si="659"/>
        <v>2914</v>
      </c>
      <c r="H1564" s="2">
        <f t="shared" si="660"/>
        <v>0.64454766644547667</v>
      </c>
      <c r="I1564" s="2"/>
      <c r="J1564" s="2">
        <f t="shared" si="662"/>
        <v>0.17429772174297722</v>
      </c>
      <c r="K1564" s="2">
        <f t="shared" si="663"/>
        <v>0.81884538818845387</v>
      </c>
      <c r="L1564" s="2">
        <f t="shared" si="664"/>
        <v>0</v>
      </c>
      <c r="M1564" s="2">
        <f t="shared" si="665"/>
        <v>6.8568900685689327E-3</v>
      </c>
      <c r="N1564" s="38">
        <v>788</v>
      </c>
      <c r="O1564" s="38">
        <v>3702</v>
      </c>
      <c r="P1564" s="38"/>
      <c r="Q1564" s="38">
        <v>20</v>
      </c>
      <c r="R1564" s="38">
        <v>11</v>
      </c>
      <c r="S1564" s="38"/>
      <c r="T1564" s="38">
        <v>0</v>
      </c>
      <c r="U1564" s="38"/>
      <c r="V1564" s="38"/>
      <c r="W1564" s="38">
        <v>0</v>
      </c>
      <c r="X1564" s="38">
        <v>0</v>
      </c>
      <c r="Y1564" s="38"/>
      <c r="Z1564" s="38">
        <v>0</v>
      </c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  <c r="BA1564" s="3">
        <f>IF(Q1564&gt;0,RANK(Q1564,(N1564:P1564,Q1564:AE1564)),0)</f>
        <v>3</v>
      </c>
      <c r="BB1564" s="3">
        <f>IF(R1564&gt;0,RANK(R1564,(N1564:P1564,Q1564:AE1564)),0)</f>
        <v>4</v>
      </c>
      <c r="BC1564" s="3">
        <f>IF(S1564&gt;0,RANK(S1564,(N1564:P1564,Q1564:AE1564)),0)</f>
        <v>0</v>
      </c>
      <c r="BD1564" s="3">
        <f>IF(T1564&gt;0,RANK(T1564,(N1564:P1564,Q1564:AE1564)),0)</f>
        <v>0</v>
      </c>
      <c r="BE1564" s="2">
        <f t="shared" si="666"/>
        <v>4.4238000442380007E-3</v>
      </c>
      <c r="BF1564" s="2">
        <f t="shared" si="667"/>
        <v>2.4330900243309003E-3</v>
      </c>
      <c r="BG1564" s="2">
        <f t="shared" si="668"/>
        <v>0</v>
      </c>
      <c r="BH1564" s="2">
        <f t="shared" si="669"/>
        <v>0</v>
      </c>
      <c r="BJ1564" t="s">
        <v>1643</v>
      </c>
      <c r="BK1564" t="s">
        <v>1190</v>
      </c>
      <c r="BL1564">
        <v>6</v>
      </c>
      <c r="BN1564">
        <v>0</v>
      </c>
      <c r="BO1564" s="60">
        <v>29</v>
      </c>
      <c r="BP1564" s="62">
        <v>33</v>
      </c>
      <c r="BQ1564" s="66">
        <f t="shared" si="670"/>
        <v>29033</v>
      </c>
      <c r="BR1564" s="66">
        <f t="shared" si="647"/>
        <v>29033</v>
      </c>
      <c r="BS1564" s="3" t="s">
        <v>3083</v>
      </c>
      <c r="CD1564" s="38">
        <f t="shared" si="671"/>
        <v>4521</v>
      </c>
    </row>
    <row r="1565" spans="1:84" ht="14" hidden="1" customHeight="1" outlineLevel="1" x14ac:dyDescent="0.2">
      <c r="A1565" t="s">
        <v>1807</v>
      </c>
      <c r="B1565" t="s">
        <v>1190</v>
      </c>
      <c r="C1565" s="1">
        <f t="shared" si="661"/>
        <v>2862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>IF(P1565&gt;0,RANK(P1565,(N1565:P1565,Q1565:AE1565)),0)</f>
        <v>0</v>
      </c>
      <c r="G1565" s="1">
        <f t="shared" si="659"/>
        <v>2116</v>
      </c>
      <c r="H1565" s="2">
        <f t="shared" si="660"/>
        <v>0.73934311670160724</v>
      </c>
      <c r="I1565" s="2"/>
      <c r="J1565" s="2">
        <f t="shared" si="662"/>
        <v>0.12718378756114604</v>
      </c>
      <c r="K1565" s="2">
        <f t="shared" si="663"/>
        <v>0.86652690426275336</v>
      </c>
      <c r="L1565" s="2">
        <f t="shared" si="664"/>
        <v>0</v>
      </c>
      <c r="M1565" s="2">
        <f t="shared" si="665"/>
        <v>6.2893081761006275E-3</v>
      </c>
      <c r="N1565" s="38">
        <v>364</v>
      </c>
      <c r="O1565" s="38">
        <v>2480</v>
      </c>
      <c r="P1565" s="38"/>
      <c r="Q1565" s="38">
        <v>8</v>
      </c>
      <c r="R1565" s="38">
        <v>2</v>
      </c>
      <c r="S1565" s="38"/>
      <c r="T1565" s="38">
        <v>0</v>
      </c>
      <c r="U1565" s="38"/>
      <c r="V1565" s="38"/>
      <c r="W1565" s="38">
        <v>8</v>
      </c>
      <c r="X1565" s="38">
        <v>0</v>
      </c>
      <c r="Y1565" s="38"/>
      <c r="Z1565" s="38">
        <v>0</v>
      </c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  <c r="BA1565" s="3">
        <f>IF(Q1565&gt;0,RANK(Q1565,(N1565:P1565,Q1565:AE1565)),0)</f>
        <v>3</v>
      </c>
      <c r="BB1565" s="3">
        <f>IF(R1565&gt;0,RANK(R1565,(N1565:P1565,Q1565:AE1565)),0)</f>
        <v>5</v>
      </c>
      <c r="BC1565" s="3">
        <f>IF(S1565&gt;0,RANK(S1565,(N1565:P1565,Q1565:AE1565)),0)</f>
        <v>0</v>
      </c>
      <c r="BD1565" s="3">
        <f>IF(T1565&gt;0,RANK(T1565,(N1565:P1565,Q1565:AE1565)),0)</f>
        <v>0</v>
      </c>
      <c r="BE1565" s="2">
        <f t="shared" si="666"/>
        <v>2.7952480782669461E-3</v>
      </c>
      <c r="BF1565" s="2">
        <f t="shared" si="667"/>
        <v>6.9881201956673651E-4</v>
      </c>
      <c r="BG1565" s="2">
        <f t="shared" si="668"/>
        <v>0</v>
      </c>
      <c r="BH1565" s="2">
        <f t="shared" si="669"/>
        <v>0</v>
      </c>
      <c r="BJ1565" t="s">
        <v>1807</v>
      </c>
      <c r="BK1565" t="s">
        <v>1190</v>
      </c>
      <c r="BL1565">
        <v>8</v>
      </c>
      <c r="BN1565">
        <v>0</v>
      </c>
      <c r="BO1565" s="60">
        <v>29</v>
      </c>
      <c r="BP1565" s="62">
        <v>35</v>
      </c>
      <c r="BQ1565" s="66">
        <f t="shared" si="670"/>
        <v>29035</v>
      </c>
      <c r="BR1565" s="66">
        <f t="shared" si="647"/>
        <v>29035</v>
      </c>
      <c r="BS1565" s="3" t="s">
        <v>3083</v>
      </c>
      <c r="CD1565" s="38">
        <f t="shared" si="671"/>
        <v>2862</v>
      </c>
    </row>
    <row r="1566" spans="1:84" ht="14" hidden="1" customHeight="1" outlineLevel="1" x14ac:dyDescent="0.2">
      <c r="A1566" t="s">
        <v>334</v>
      </c>
      <c r="B1566" t="s">
        <v>1190</v>
      </c>
      <c r="C1566" s="1">
        <f t="shared" si="661"/>
        <v>59464</v>
      </c>
      <c r="D1566" s="3">
        <f>IF(N1566&gt;0, RANK(N1566,(N1566:P1566,Q1566:AE1566)),0)</f>
        <v>2</v>
      </c>
      <c r="E1566" s="3">
        <f>IF(O1566&gt;0,RANK(O1566,(N1566:P1566,Q1566:AE1566)),0)</f>
        <v>1</v>
      </c>
      <c r="F1566" s="3">
        <f>IF(P1566&gt;0,RANK(P1566,(N1566:P1566,Q1566:AE1566)),0)</f>
        <v>0</v>
      </c>
      <c r="G1566" s="1">
        <f t="shared" si="659"/>
        <v>18982</v>
      </c>
      <c r="H1566" s="2">
        <f t="shared" si="660"/>
        <v>0.31921835059868153</v>
      </c>
      <c r="I1566" s="2"/>
      <c r="J1566" s="2">
        <f t="shared" si="662"/>
        <v>0.33144423516749633</v>
      </c>
      <c r="K1566" s="2">
        <f t="shared" si="663"/>
        <v>0.65066258576617786</v>
      </c>
      <c r="L1566" s="2">
        <f t="shared" si="664"/>
        <v>0</v>
      </c>
      <c r="M1566" s="2">
        <f t="shared" si="665"/>
        <v>1.7893179066325815E-2</v>
      </c>
      <c r="N1566" s="38">
        <v>19709</v>
      </c>
      <c r="O1566" s="38">
        <v>38691</v>
      </c>
      <c r="P1566" s="38"/>
      <c r="Q1566" s="38">
        <v>503</v>
      </c>
      <c r="R1566" s="38">
        <v>278</v>
      </c>
      <c r="S1566" s="38"/>
      <c r="T1566" s="38">
        <v>0</v>
      </c>
      <c r="U1566" s="38"/>
      <c r="V1566" s="38"/>
      <c r="W1566" s="38">
        <v>283</v>
      </c>
      <c r="X1566" s="38">
        <v>0</v>
      </c>
      <c r="Y1566" s="38"/>
      <c r="Z1566" s="38">
        <v>0</v>
      </c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  <c r="BA1566" s="3">
        <f>IF(Q1566&gt;0,RANK(Q1566,(N1566:P1566,Q1566:AE1566)),0)</f>
        <v>3</v>
      </c>
      <c r="BB1566" s="3">
        <f>IF(R1566&gt;0,RANK(R1566,(N1566:P1566,Q1566:AE1566)),0)</f>
        <v>5</v>
      </c>
      <c r="BC1566" s="3">
        <f>IF(S1566&gt;0,RANK(S1566,(N1566:P1566,Q1566:AE1566)),0)</f>
        <v>0</v>
      </c>
      <c r="BD1566" s="3">
        <f>IF(T1566&gt;0,RANK(T1566,(N1566:P1566,Q1566:AE1566)),0)</f>
        <v>0</v>
      </c>
      <c r="BE1566" s="2">
        <f t="shared" si="666"/>
        <v>8.4588995022198306E-3</v>
      </c>
      <c r="BF1566" s="2">
        <f t="shared" si="667"/>
        <v>4.6750975380061887E-3</v>
      </c>
      <c r="BG1566" s="2">
        <f t="shared" si="668"/>
        <v>0</v>
      </c>
      <c r="BH1566" s="2">
        <f t="shared" si="669"/>
        <v>0</v>
      </c>
      <c r="BJ1566" t="s">
        <v>334</v>
      </c>
      <c r="BK1566" t="s">
        <v>1190</v>
      </c>
      <c r="BL1566">
        <v>4</v>
      </c>
      <c r="BN1566">
        <v>0</v>
      </c>
      <c r="BO1566" s="60">
        <v>29</v>
      </c>
      <c r="BP1566" s="62">
        <v>37</v>
      </c>
      <c r="BQ1566" s="66">
        <f t="shared" si="670"/>
        <v>29037</v>
      </c>
      <c r="BR1566" s="66">
        <f t="shared" si="647"/>
        <v>29037</v>
      </c>
      <c r="BS1566" s="3" t="s">
        <v>3083</v>
      </c>
      <c r="CD1566" s="38">
        <f t="shared" si="671"/>
        <v>59464</v>
      </c>
      <c r="CE1566" s="1"/>
      <c r="CF1566" s="1"/>
    </row>
    <row r="1567" spans="1:84" ht="14" hidden="1" customHeight="1" outlineLevel="1" x14ac:dyDescent="0.2">
      <c r="A1567" t="s">
        <v>1011</v>
      </c>
      <c r="B1567" t="s">
        <v>1190</v>
      </c>
      <c r="C1567" s="1">
        <f t="shared" si="661"/>
        <v>7181</v>
      </c>
      <c r="D1567" s="3">
        <f>IF(N1567&gt;0, RANK(N1567,(N1567:P1567,Q1567:AE1567)),0)</f>
        <v>2</v>
      </c>
      <c r="E1567" s="3">
        <f>IF(O1567&gt;0,RANK(O1567,(N1567:P1567,Q1567:AE1567)),0)</f>
        <v>1</v>
      </c>
      <c r="F1567" s="3">
        <f>IF(P1567&gt;0,RANK(P1567,(N1567:P1567,Q1567:AE1567)),0)</f>
        <v>0</v>
      </c>
      <c r="G1567" s="1">
        <f t="shared" si="659"/>
        <v>4998</v>
      </c>
      <c r="H1567" s="2">
        <f t="shared" si="660"/>
        <v>0.69600334215290349</v>
      </c>
      <c r="I1567" s="2"/>
      <c r="J1567" s="2">
        <f t="shared" si="662"/>
        <v>0.14761175323771061</v>
      </c>
      <c r="K1567" s="2">
        <f t="shared" si="663"/>
        <v>0.84361509539061408</v>
      </c>
      <c r="L1567" s="2">
        <f t="shared" si="664"/>
        <v>0</v>
      </c>
      <c r="M1567" s="2">
        <f t="shared" si="665"/>
        <v>8.7731513716753362E-3</v>
      </c>
      <c r="N1567" s="38">
        <v>1060</v>
      </c>
      <c r="O1567" s="38">
        <v>6058</v>
      </c>
      <c r="P1567" s="38"/>
      <c r="Q1567" s="38">
        <v>43</v>
      </c>
      <c r="R1567" s="38">
        <v>20</v>
      </c>
      <c r="S1567" s="38"/>
      <c r="T1567" s="38">
        <v>0</v>
      </c>
      <c r="U1567" s="38"/>
      <c r="V1567" s="38"/>
      <c r="W1567" s="38">
        <v>0</v>
      </c>
      <c r="X1567" s="38">
        <v>0</v>
      </c>
      <c r="Y1567" s="38"/>
      <c r="Z1567" s="38">
        <v>0</v>
      </c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  <c r="BA1567" s="3">
        <f>IF(Q1567&gt;0,RANK(Q1567,(N1567:P1567,Q1567:AE1567)),0)</f>
        <v>3</v>
      </c>
      <c r="BB1567" s="3">
        <f>IF(R1567&gt;0,RANK(R1567,(N1567:P1567,Q1567:AE1567)),0)</f>
        <v>4</v>
      </c>
      <c r="BC1567" s="3">
        <f>IF(S1567&gt;0,RANK(S1567,(N1567:P1567,Q1567:AE1567)),0)</f>
        <v>0</v>
      </c>
      <c r="BD1567" s="3">
        <f>IF(T1567&gt;0,RANK(T1567,(N1567:P1567,Q1567:AE1567)),0)</f>
        <v>0</v>
      </c>
      <c r="BE1567" s="2">
        <f t="shared" si="666"/>
        <v>5.9880239520958087E-3</v>
      </c>
      <c r="BF1567" s="2">
        <f t="shared" si="667"/>
        <v>2.7851274195794459E-3</v>
      </c>
      <c r="BG1567" s="2">
        <f t="shared" si="668"/>
        <v>0</v>
      </c>
      <c r="BH1567" s="2">
        <f t="shared" si="669"/>
        <v>0</v>
      </c>
      <c r="BJ1567" t="s">
        <v>1011</v>
      </c>
      <c r="BK1567" t="s">
        <v>1190</v>
      </c>
      <c r="BL1567">
        <v>4</v>
      </c>
      <c r="BN1567">
        <v>0</v>
      </c>
      <c r="BO1567" s="60">
        <v>29</v>
      </c>
      <c r="BP1567" s="62">
        <v>39</v>
      </c>
      <c r="BQ1567" s="66">
        <f t="shared" si="670"/>
        <v>29039</v>
      </c>
      <c r="BR1567" s="66">
        <f t="shared" si="647"/>
        <v>29039</v>
      </c>
      <c r="BS1567" s="3" t="s">
        <v>3083</v>
      </c>
      <c r="CD1567" s="38">
        <f t="shared" si="671"/>
        <v>7181</v>
      </c>
      <c r="CE1567" s="71"/>
      <c r="CF1567" s="71"/>
    </row>
    <row r="1568" spans="1:84" ht="14" hidden="1" customHeight="1" outlineLevel="1" x14ac:dyDescent="0.2">
      <c r="A1568" t="s">
        <v>3079</v>
      </c>
      <c r="B1568" t="s">
        <v>1190</v>
      </c>
      <c r="C1568" s="1">
        <f t="shared" si="661"/>
        <v>4089</v>
      </c>
      <c r="D1568" s="3">
        <f>IF(N1568&gt;0, RANK(N1568,(N1568:P1568,Q1568:AE1568)),0)</f>
        <v>2</v>
      </c>
      <c r="E1568" s="3">
        <f>IF(O1568&gt;0,RANK(O1568,(N1568:P1568,Q1568:AE1568)),0)</f>
        <v>1</v>
      </c>
      <c r="F1568" s="3">
        <f>IF(P1568&gt;0,RANK(P1568,(N1568:P1568,Q1568:AE1568)),0)</f>
        <v>0</v>
      </c>
      <c r="G1568" s="1">
        <f t="shared" si="659"/>
        <v>2303</v>
      </c>
      <c r="H1568" s="2">
        <f t="shared" si="660"/>
        <v>0.56321839080459768</v>
      </c>
      <c r="I1568" s="2"/>
      <c r="J1568" s="2">
        <f t="shared" si="662"/>
        <v>0.21398875030569822</v>
      </c>
      <c r="K1568" s="2">
        <f t="shared" si="663"/>
        <v>0.77720714111029587</v>
      </c>
      <c r="L1568" s="2">
        <f t="shared" si="664"/>
        <v>0</v>
      </c>
      <c r="M1568" s="2">
        <f t="shared" si="665"/>
        <v>8.8041085840059319E-3</v>
      </c>
      <c r="N1568" s="38">
        <v>875</v>
      </c>
      <c r="O1568" s="38">
        <v>3178</v>
      </c>
      <c r="P1568" s="38"/>
      <c r="Q1568" s="38">
        <v>27</v>
      </c>
      <c r="R1568" s="38">
        <v>7</v>
      </c>
      <c r="S1568" s="38"/>
      <c r="T1568" s="38">
        <v>0</v>
      </c>
      <c r="U1568" s="38"/>
      <c r="V1568" s="38"/>
      <c r="W1568" s="38">
        <v>1</v>
      </c>
      <c r="X1568" s="38">
        <v>1</v>
      </c>
      <c r="Y1568" s="38"/>
      <c r="Z1568" s="38">
        <v>0</v>
      </c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  <c r="BA1568" s="3">
        <f>IF(Q1568&gt;0,RANK(Q1568,(N1568:P1568,Q1568:AE1568)),0)</f>
        <v>3</v>
      </c>
      <c r="BB1568" s="3">
        <f>IF(R1568&gt;0,RANK(R1568,(N1568:P1568,Q1568:AE1568)),0)</f>
        <v>4</v>
      </c>
      <c r="BC1568" s="3">
        <f>IF(S1568&gt;0,RANK(S1568,(N1568:P1568,Q1568:AE1568)),0)</f>
        <v>0</v>
      </c>
      <c r="BD1568" s="3">
        <f>IF(T1568&gt;0,RANK(T1568,(N1568:P1568,Q1568:AE1568)),0)</f>
        <v>0</v>
      </c>
      <c r="BE1568" s="2">
        <f t="shared" si="666"/>
        <v>6.6030814380044021E-3</v>
      </c>
      <c r="BF1568" s="2">
        <f t="shared" si="667"/>
        <v>1.7119100024455857E-3</v>
      </c>
      <c r="BG1568" s="2">
        <f t="shared" si="668"/>
        <v>0</v>
      </c>
      <c r="BH1568" s="2">
        <f t="shared" si="669"/>
        <v>0</v>
      </c>
      <c r="BJ1568" t="s">
        <v>3079</v>
      </c>
      <c r="BK1568" t="s">
        <v>1190</v>
      </c>
      <c r="BL1568">
        <v>6</v>
      </c>
      <c r="BN1568">
        <v>0</v>
      </c>
      <c r="BO1568" s="60">
        <v>29</v>
      </c>
      <c r="BP1568" s="62">
        <v>41</v>
      </c>
      <c r="BQ1568" s="66">
        <f t="shared" si="670"/>
        <v>29041</v>
      </c>
      <c r="BR1568" s="66">
        <f t="shared" si="647"/>
        <v>29041</v>
      </c>
      <c r="BS1568" s="3" t="s">
        <v>3083</v>
      </c>
      <c r="CD1568" s="38">
        <f t="shared" si="671"/>
        <v>4089</v>
      </c>
    </row>
    <row r="1569" spans="1:91" ht="14" hidden="1" customHeight="1" outlineLevel="1" x14ac:dyDescent="0.2">
      <c r="A1569" t="s">
        <v>2780</v>
      </c>
      <c r="B1569" t="s">
        <v>1190</v>
      </c>
      <c r="C1569" s="1">
        <f t="shared" si="661"/>
        <v>40993</v>
      </c>
      <c r="D1569" s="3">
        <f>IF(N1569&gt;0, RANK(N1569,(N1569:P1569,Q1569:AE1569)),0)</f>
        <v>2</v>
      </c>
      <c r="E1569" s="3">
        <f>IF(O1569&gt;0,RANK(O1569,(N1569:P1569,Q1569:AE1569)),0)</f>
        <v>1</v>
      </c>
      <c r="F1569" s="3">
        <f>IF(P1569&gt;0,RANK(P1569,(N1569:P1569,Q1569:AE1569)),0)</f>
        <v>0</v>
      </c>
      <c r="G1569" s="1">
        <f t="shared" si="659"/>
        <v>21407</v>
      </c>
      <c r="H1569" s="2">
        <f t="shared" si="660"/>
        <v>0.52221110921376823</v>
      </c>
      <c r="I1569" s="2"/>
      <c r="J1569" s="2">
        <f t="shared" si="662"/>
        <v>0.2327226599663357</v>
      </c>
      <c r="K1569" s="2">
        <f t="shared" si="663"/>
        <v>0.75493376918010391</v>
      </c>
      <c r="L1569" s="2">
        <f t="shared" si="664"/>
        <v>0</v>
      </c>
      <c r="M1569" s="2">
        <f t="shared" si="665"/>
        <v>1.2343570853560415E-2</v>
      </c>
      <c r="N1569" s="38">
        <v>9540</v>
      </c>
      <c r="O1569" s="38">
        <v>30947</v>
      </c>
      <c r="P1569" s="38"/>
      <c r="Q1569" s="38">
        <v>344</v>
      </c>
      <c r="R1569" s="38">
        <v>162</v>
      </c>
      <c r="S1569" s="38"/>
      <c r="T1569" s="38">
        <v>0</v>
      </c>
      <c r="U1569" s="38"/>
      <c r="V1569" s="38"/>
      <c r="W1569" s="38">
        <v>0</v>
      </c>
      <c r="X1569" s="38">
        <v>0</v>
      </c>
      <c r="Y1569" s="38"/>
      <c r="Z1569" s="38">
        <v>0</v>
      </c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  <c r="BA1569" s="3">
        <f>IF(Q1569&gt;0,RANK(Q1569,(N1569:P1569,Q1569:AE1569)),0)</f>
        <v>3</v>
      </c>
      <c r="BB1569" s="3">
        <f>IF(R1569&gt;0,RANK(R1569,(N1569:P1569,Q1569:AE1569)),0)</f>
        <v>4</v>
      </c>
      <c r="BC1569" s="3">
        <f>IF(S1569&gt;0,RANK(S1569,(N1569:P1569,Q1569:AE1569)),0)</f>
        <v>0</v>
      </c>
      <c r="BD1569" s="3">
        <f>IF(T1569&gt;0,RANK(T1569,(N1569:P1569,Q1569:AE1569)),0)</f>
        <v>0</v>
      </c>
      <c r="BE1569" s="2">
        <f t="shared" si="666"/>
        <v>8.3916766277169277E-3</v>
      </c>
      <c r="BF1569" s="2">
        <f t="shared" si="667"/>
        <v>3.9518942258434369E-3</v>
      </c>
      <c r="BG1569" s="2">
        <f t="shared" si="668"/>
        <v>0</v>
      </c>
      <c r="BH1569" s="2">
        <f t="shared" si="669"/>
        <v>0</v>
      </c>
      <c r="BJ1569" t="s">
        <v>2780</v>
      </c>
      <c r="BK1569" t="s">
        <v>1190</v>
      </c>
      <c r="BL1569">
        <v>7</v>
      </c>
      <c r="BN1569">
        <v>0</v>
      </c>
      <c r="BO1569" s="60">
        <v>29</v>
      </c>
      <c r="BP1569" s="62">
        <v>43</v>
      </c>
      <c r="BQ1569" s="66">
        <f t="shared" si="670"/>
        <v>29043</v>
      </c>
      <c r="BR1569" s="66">
        <f t="shared" si="647"/>
        <v>29043</v>
      </c>
      <c r="BS1569" s="3" t="s">
        <v>3083</v>
      </c>
      <c r="CD1569" s="38">
        <f t="shared" si="671"/>
        <v>40993</v>
      </c>
    </row>
    <row r="1570" spans="1:91" ht="14" hidden="1" customHeight="1" outlineLevel="1" x14ac:dyDescent="0.2">
      <c r="A1570" t="s">
        <v>385</v>
      </c>
      <c r="B1570" t="s">
        <v>1190</v>
      </c>
      <c r="C1570" s="1">
        <f t="shared" si="661"/>
        <v>3337</v>
      </c>
      <c r="D1570" s="3">
        <f>IF(N1570&gt;0, RANK(N1570,(N1570:P1570,Q1570:AE1570)),0)</f>
        <v>2</v>
      </c>
      <c r="E1570" s="3">
        <f>IF(O1570&gt;0,RANK(O1570,(N1570:P1570,Q1570:AE1570)),0)</f>
        <v>1</v>
      </c>
      <c r="F1570" s="3">
        <f>IF(P1570&gt;0,RANK(P1570,(N1570:P1570,Q1570:AE1570)),0)</f>
        <v>0</v>
      </c>
      <c r="G1570" s="1">
        <f t="shared" si="659"/>
        <v>2051</v>
      </c>
      <c r="H1570" s="2">
        <f t="shared" si="660"/>
        <v>0.61462391369493552</v>
      </c>
      <c r="I1570" s="2"/>
      <c r="J1570" s="2">
        <f t="shared" si="662"/>
        <v>0.18819298771351514</v>
      </c>
      <c r="K1570" s="2">
        <f t="shared" si="663"/>
        <v>0.80281690140845074</v>
      </c>
      <c r="L1570" s="2">
        <f t="shared" si="664"/>
        <v>0</v>
      </c>
      <c r="M1570" s="2">
        <f t="shared" si="665"/>
        <v>8.990110878034141E-3</v>
      </c>
      <c r="N1570" s="38">
        <v>628</v>
      </c>
      <c r="O1570" s="38">
        <v>2679</v>
      </c>
      <c r="P1570" s="38"/>
      <c r="Q1570" s="38">
        <v>19</v>
      </c>
      <c r="R1570" s="38">
        <v>7</v>
      </c>
      <c r="S1570" s="38"/>
      <c r="T1570" s="38">
        <v>0</v>
      </c>
      <c r="U1570" s="38"/>
      <c r="V1570" s="38"/>
      <c r="W1570" s="38">
        <v>4</v>
      </c>
      <c r="X1570" s="38">
        <v>0</v>
      </c>
      <c r="Y1570" s="38"/>
      <c r="Z1570" s="38">
        <v>0</v>
      </c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  <c r="BA1570" s="3">
        <f>IF(Q1570&gt;0,RANK(Q1570,(N1570:P1570,Q1570:AE1570)),0)</f>
        <v>3</v>
      </c>
      <c r="BB1570" s="3">
        <f>IF(R1570&gt;0,RANK(R1570,(N1570:P1570,Q1570:AE1570)),0)</f>
        <v>4</v>
      </c>
      <c r="BC1570" s="3">
        <f>IF(S1570&gt;0,RANK(S1570,(N1570:P1570,Q1570:AE1570)),0)</f>
        <v>0</v>
      </c>
      <c r="BD1570" s="3">
        <f>IF(T1570&gt;0,RANK(T1570,(N1570:P1570,Q1570:AE1570)),0)</f>
        <v>0</v>
      </c>
      <c r="BE1570" s="2">
        <f t="shared" si="666"/>
        <v>5.6937368894216366E-3</v>
      </c>
      <c r="BF1570" s="2">
        <f t="shared" si="667"/>
        <v>2.0976925382079712E-3</v>
      </c>
      <c r="BG1570" s="2">
        <f t="shared" si="668"/>
        <v>0</v>
      </c>
      <c r="BH1570" s="2">
        <f t="shared" si="669"/>
        <v>0</v>
      </c>
      <c r="BJ1570" t="s">
        <v>385</v>
      </c>
      <c r="BK1570" t="s">
        <v>1190</v>
      </c>
      <c r="BL1570">
        <v>6</v>
      </c>
      <c r="BN1570">
        <v>0</v>
      </c>
      <c r="BO1570" s="60">
        <v>29</v>
      </c>
      <c r="BP1570" s="62">
        <v>45</v>
      </c>
      <c r="BQ1570" s="66">
        <f t="shared" si="670"/>
        <v>29045</v>
      </c>
      <c r="BR1570" s="66">
        <f t="shared" si="647"/>
        <v>29045</v>
      </c>
      <c r="BS1570" s="3" t="s">
        <v>3083</v>
      </c>
      <c r="CD1570" s="38">
        <f t="shared" si="671"/>
        <v>3337</v>
      </c>
    </row>
    <row r="1571" spans="1:91" ht="14" hidden="1" customHeight="1" outlineLevel="1" x14ac:dyDescent="0.2">
      <c r="A1571" t="s">
        <v>3026</v>
      </c>
      <c r="B1571" t="s">
        <v>1190</v>
      </c>
      <c r="C1571" s="1">
        <f t="shared" si="661"/>
        <v>130471</v>
      </c>
      <c r="D1571" s="3">
        <f>IF(N1571&gt;0, RANK(N1571,(N1571:P1571,Q1571:AE1571)),0)</f>
        <v>2</v>
      </c>
      <c r="E1571" s="3">
        <f>IF(O1571&gt;0,RANK(O1571,(N1571:P1571,Q1571:AE1571)),0)</f>
        <v>1</v>
      </c>
      <c r="F1571" s="3">
        <f>IF(P1571&gt;0,RANK(P1571,(N1571:P1571,Q1571:AE1571)),0)</f>
        <v>0</v>
      </c>
      <c r="G1571" s="1">
        <f t="shared" si="659"/>
        <v>7356</v>
      </c>
      <c r="H1571" s="2">
        <f t="shared" si="660"/>
        <v>5.638034505752236E-2</v>
      </c>
      <c r="I1571" s="2"/>
      <c r="J1571" s="2">
        <f t="shared" si="662"/>
        <v>0.46129791294617195</v>
      </c>
      <c r="K1571" s="2">
        <f t="shared" si="663"/>
        <v>0.51767825800369427</v>
      </c>
      <c r="L1571" s="2">
        <f t="shared" si="664"/>
        <v>0</v>
      </c>
      <c r="M1571" s="2">
        <f t="shared" si="665"/>
        <v>2.102382905013378E-2</v>
      </c>
      <c r="N1571" s="38">
        <v>60186</v>
      </c>
      <c r="O1571" s="38">
        <v>67542</v>
      </c>
      <c r="P1571" s="38"/>
      <c r="Q1571" s="38">
        <v>1265</v>
      </c>
      <c r="R1571" s="38">
        <v>755</v>
      </c>
      <c r="S1571" s="38"/>
      <c r="T1571" s="38">
        <v>0</v>
      </c>
      <c r="U1571" s="38"/>
      <c r="V1571" s="38"/>
      <c r="W1571" s="38">
        <v>723</v>
      </c>
      <c r="X1571" s="38">
        <v>0</v>
      </c>
      <c r="Y1571" s="38"/>
      <c r="Z1571" s="38">
        <v>0</v>
      </c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  <c r="BA1571" s="3">
        <f>IF(Q1571&gt;0,RANK(Q1571,(N1571:P1571,Q1571:AE1571)),0)</f>
        <v>3</v>
      </c>
      <c r="BB1571" s="3">
        <f>IF(R1571&gt;0,RANK(R1571,(N1571:P1571,Q1571:AE1571)),0)</f>
        <v>4</v>
      </c>
      <c r="BC1571" s="3">
        <f>IF(S1571&gt;0,RANK(S1571,(N1571:P1571,Q1571:AE1571)),0)</f>
        <v>0</v>
      </c>
      <c r="BD1571" s="3">
        <f>IF(T1571&gt;0,RANK(T1571,(N1571:P1571,Q1571:AE1571)),0)</f>
        <v>0</v>
      </c>
      <c r="BE1571" s="2">
        <f t="shared" si="666"/>
        <v>9.6956411769665296E-3</v>
      </c>
      <c r="BF1571" s="2">
        <f t="shared" si="667"/>
        <v>5.7867265522606555E-3</v>
      </c>
      <c r="BG1571" s="2">
        <f t="shared" si="668"/>
        <v>0</v>
      </c>
      <c r="BH1571" s="2">
        <f t="shared" si="669"/>
        <v>0</v>
      </c>
      <c r="BJ1571" t="s">
        <v>3026</v>
      </c>
      <c r="BK1571" t="s">
        <v>1190</v>
      </c>
      <c r="BN1571">
        <v>0</v>
      </c>
      <c r="BO1571" s="60">
        <v>29</v>
      </c>
      <c r="BP1571" s="62">
        <v>47</v>
      </c>
      <c r="BQ1571" s="66">
        <f t="shared" si="670"/>
        <v>29047</v>
      </c>
      <c r="BR1571" s="66">
        <f t="shared" ref="BR1571:BR1634" si="672">BQ1571</f>
        <v>29047</v>
      </c>
      <c r="BS1571" s="3" t="s">
        <v>3083</v>
      </c>
      <c r="CD1571" s="38">
        <f t="shared" si="671"/>
        <v>130471</v>
      </c>
      <c r="CE1571" s="1"/>
    </row>
    <row r="1572" spans="1:91" ht="14" hidden="1" customHeight="1" outlineLevel="1" x14ac:dyDescent="0.2">
      <c r="A1572" t="s">
        <v>1261</v>
      </c>
      <c r="B1572" t="s">
        <v>1190</v>
      </c>
      <c r="C1572" s="1">
        <f t="shared" si="661"/>
        <v>11238</v>
      </c>
      <c r="D1572" s="3">
        <f>IF(N1572&gt;0, RANK(N1572,(N1572:P1572,Q1572:AE1572)),0)</f>
        <v>2</v>
      </c>
      <c r="E1572" s="3">
        <f>IF(O1572&gt;0,RANK(O1572,(N1572:P1572,Q1572:AE1572)),0)</f>
        <v>1</v>
      </c>
      <c r="F1572" s="3">
        <f>IF(P1572&gt;0,RANK(P1572,(N1572:P1572,Q1572:AE1572)),0)</f>
        <v>0</v>
      </c>
      <c r="G1572" s="1">
        <f t="shared" si="659"/>
        <v>5363</v>
      </c>
      <c r="H1572" s="2">
        <f t="shared" si="660"/>
        <v>0.47722014593344009</v>
      </c>
      <c r="I1572" s="2"/>
      <c r="J1572" s="2">
        <f t="shared" si="662"/>
        <v>0.25342587649047871</v>
      </c>
      <c r="K1572" s="2">
        <f t="shared" si="663"/>
        <v>0.73064602242391885</v>
      </c>
      <c r="L1572" s="2">
        <f t="shared" si="664"/>
        <v>0</v>
      </c>
      <c r="M1572" s="2">
        <f t="shared" si="665"/>
        <v>1.5928101085602497E-2</v>
      </c>
      <c r="N1572" s="38">
        <v>2848</v>
      </c>
      <c r="O1572" s="38">
        <v>8211</v>
      </c>
      <c r="P1572" s="38"/>
      <c r="Q1572" s="38">
        <v>90</v>
      </c>
      <c r="R1572" s="38">
        <v>48</v>
      </c>
      <c r="S1572" s="38"/>
      <c r="T1572" s="38">
        <v>0</v>
      </c>
      <c r="U1572" s="38"/>
      <c r="V1572" s="38"/>
      <c r="W1572" s="38">
        <v>39</v>
      </c>
      <c r="X1572" s="38">
        <v>2</v>
      </c>
      <c r="Y1572" s="38"/>
      <c r="Z1572" s="38">
        <v>0</v>
      </c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  <c r="BA1572" s="3">
        <f>IF(Q1572&gt;0,RANK(Q1572,(N1572:P1572,Q1572:AE1572)),0)</f>
        <v>3</v>
      </c>
      <c r="BB1572" s="3">
        <f>IF(R1572&gt;0,RANK(R1572,(N1572:P1572,Q1572:AE1572)),0)</f>
        <v>4</v>
      </c>
      <c r="BC1572" s="3">
        <f>IF(S1572&gt;0,RANK(S1572,(N1572:P1572,Q1572:AE1572)),0)</f>
        <v>0</v>
      </c>
      <c r="BD1572" s="3">
        <f>IF(T1572&gt;0,RANK(T1572,(N1572:P1572,Q1572:AE1572)),0)</f>
        <v>0</v>
      </c>
      <c r="BE1572" s="2">
        <f t="shared" si="666"/>
        <v>8.0085424452749597E-3</v>
      </c>
      <c r="BF1572" s="2">
        <f t="shared" si="667"/>
        <v>4.2712226374799784E-3</v>
      </c>
      <c r="BG1572" s="2">
        <f t="shared" si="668"/>
        <v>0</v>
      </c>
      <c r="BH1572" s="2">
        <f t="shared" si="669"/>
        <v>0</v>
      </c>
      <c r="BJ1572" t="s">
        <v>1261</v>
      </c>
      <c r="BK1572" t="s">
        <v>1190</v>
      </c>
      <c r="BL1572">
        <v>6</v>
      </c>
      <c r="BN1572">
        <v>0</v>
      </c>
      <c r="BO1572" s="60">
        <v>29</v>
      </c>
      <c r="BP1572" s="62">
        <v>49</v>
      </c>
      <c r="BQ1572" s="66">
        <f t="shared" si="670"/>
        <v>29049</v>
      </c>
      <c r="BR1572" s="66">
        <f t="shared" si="672"/>
        <v>29049</v>
      </c>
      <c r="BS1572" s="3" t="s">
        <v>3083</v>
      </c>
      <c r="CD1572" s="38">
        <f t="shared" si="671"/>
        <v>11238</v>
      </c>
      <c r="CE1572" s="99"/>
      <c r="CF1572" s="99"/>
      <c r="CG1572" s="38" t="s">
        <v>3718</v>
      </c>
    </row>
    <row r="1573" spans="1:91" ht="14" hidden="1" customHeight="1" outlineLevel="1" x14ac:dyDescent="0.2">
      <c r="A1573" t="s">
        <v>2845</v>
      </c>
      <c r="B1573" t="s">
        <v>1190</v>
      </c>
      <c r="C1573" s="1">
        <f t="shared" si="661"/>
        <v>40082</v>
      </c>
      <c r="D1573" s="3">
        <f>IF(N1573&gt;0, RANK(N1573,(N1573:P1573,Q1573:AE1573)),0)</f>
        <v>2</v>
      </c>
      <c r="E1573" s="3">
        <f>IF(O1573&gt;0,RANK(O1573,(N1573:P1573,Q1573:AE1573)),0)</f>
        <v>1</v>
      </c>
      <c r="F1573" s="3">
        <f>IF(P1573&gt;0,RANK(P1573,(N1573:P1573,Q1573:AE1573)),0)</f>
        <v>0</v>
      </c>
      <c r="G1573" s="1">
        <f t="shared" si="659"/>
        <v>13807</v>
      </c>
      <c r="H1573" s="2">
        <f t="shared" si="660"/>
        <v>0.34446883888029539</v>
      </c>
      <c r="I1573" s="2"/>
      <c r="J1573" s="2">
        <f t="shared" si="662"/>
        <v>0.32039319395239757</v>
      </c>
      <c r="K1573" s="2">
        <f t="shared" si="663"/>
        <v>0.66486203283269296</v>
      </c>
      <c r="L1573" s="2">
        <f t="shared" si="664"/>
        <v>0</v>
      </c>
      <c r="M1573" s="2">
        <f t="shared" si="665"/>
        <v>1.4744773214909412E-2</v>
      </c>
      <c r="N1573" s="38">
        <v>12842</v>
      </c>
      <c r="O1573" s="38">
        <v>26649</v>
      </c>
      <c r="P1573" s="38"/>
      <c r="Q1573" s="38">
        <v>379</v>
      </c>
      <c r="R1573" s="38">
        <v>188</v>
      </c>
      <c r="S1573" s="38"/>
      <c r="T1573" s="38">
        <v>0</v>
      </c>
      <c r="U1573" s="38"/>
      <c r="V1573" s="38"/>
      <c r="W1573" s="38">
        <v>24</v>
      </c>
      <c r="X1573" s="38">
        <v>0</v>
      </c>
      <c r="Y1573" s="38"/>
      <c r="Z1573" s="38">
        <v>0</v>
      </c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  <c r="BA1573" s="3">
        <f>IF(Q1573&gt;0,RANK(Q1573,(N1573:P1573,Q1573:AE1573)),0)</f>
        <v>3</v>
      </c>
      <c r="BB1573" s="3">
        <f>IF(R1573&gt;0,RANK(R1573,(N1573:P1573,Q1573:AE1573)),0)</f>
        <v>4</v>
      </c>
      <c r="BC1573" s="3">
        <f>IF(S1573&gt;0,RANK(S1573,(N1573:P1573,Q1573:AE1573)),0)</f>
        <v>0</v>
      </c>
      <c r="BD1573" s="3">
        <f>IF(T1573&gt;0,RANK(T1573,(N1573:P1573,Q1573:AE1573)),0)</f>
        <v>0</v>
      </c>
      <c r="BE1573" s="2">
        <f t="shared" si="666"/>
        <v>9.4556159872261868E-3</v>
      </c>
      <c r="BF1573" s="2">
        <f t="shared" si="667"/>
        <v>4.6903847113417491E-3</v>
      </c>
      <c r="BG1573" s="2">
        <f t="shared" si="668"/>
        <v>0</v>
      </c>
      <c r="BH1573" s="2">
        <f t="shared" si="669"/>
        <v>0</v>
      </c>
      <c r="BJ1573" t="s">
        <v>2845</v>
      </c>
      <c r="BK1573" t="s">
        <v>1190</v>
      </c>
      <c r="BL1573">
        <v>3</v>
      </c>
      <c r="BN1573">
        <v>0</v>
      </c>
      <c r="BO1573" s="60">
        <v>29</v>
      </c>
      <c r="BP1573" s="62">
        <v>51</v>
      </c>
      <c r="BQ1573" s="66">
        <f t="shared" si="670"/>
        <v>29051</v>
      </c>
      <c r="BR1573" s="66">
        <f t="shared" si="672"/>
        <v>29051</v>
      </c>
      <c r="BS1573" s="3" t="s">
        <v>3083</v>
      </c>
      <c r="CD1573" s="38">
        <f t="shared" si="671"/>
        <v>40082</v>
      </c>
    </row>
    <row r="1574" spans="1:91" ht="14" hidden="1" customHeight="1" outlineLevel="1" x14ac:dyDescent="0.2">
      <c r="A1574" t="s">
        <v>1839</v>
      </c>
      <c r="B1574" t="s">
        <v>1190</v>
      </c>
      <c r="C1574" s="1">
        <f t="shared" si="661"/>
        <v>8860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>IF(P1574&gt;0,RANK(P1574,(N1574:P1574,Q1574:AE1574)),0)</f>
        <v>0</v>
      </c>
      <c r="G1574" s="1">
        <f t="shared" si="659"/>
        <v>4045</v>
      </c>
      <c r="H1574" s="2">
        <f t="shared" si="660"/>
        <v>0.45654627539503384</v>
      </c>
      <c r="I1574" s="2"/>
      <c r="J1574" s="2">
        <f t="shared" si="662"/>
        <v>0.26444695259593681</v>
      </c>
      <c r="K1574" s="2">
        <f t="shared" si="663"/>
        <v>0.72099322799097065</v>
      </c>
      <c r="L1574" s="2">
        <f t="shared" si="664"/>
        <v>0</v>
      </c>
      <c r="M1574" s="2">
        <f t="shared" si="665"/>
        <v>1.455981941309259E-2</v>
      </c>
      <c r="N1574" s="38">
        <v>2343</v>
      </c>
      <c r="O1574" s="38">
        <v>6388</v>
      </c>
      <c r="P1574" s="38"/>
      <c r="Q1574" s="38">
        <v>71</v>
      </c>
      <c r="R1574" s="38">
        <v>22</v>
      </c>
      <c r="S1574" s="38"/>
      <c r="T1574" s="38">
        <v>0</v>
      </c>
      <c r="U1574" s="38"/>
      <c r="V1574" s="38"/>
      <c r="W1574" s="38">
        <v>34</v>
      </c>
      <c r="X1574" s="38">
        <v>0</v>
      </c>
      <c r="Y1574" s="38"/>
      <c r="Z1574" s="38">
        <v>2</v>
      </c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  <c r="BA1574" s="3">
        <f>IF(Q1574&gt;0,RANK(Q1574,(N1574:P1574,Q1574:AE1574)),0)</f>
        <v>3</v>
      </c>
      <c r="BB1574" s="3">
        <f>IF(R1574&gt;0,RANK(R1574,(N1574:P1574,Q1574:AE1574)),0)</f>
        <v>5</v>
      </c>
      <c r="BC1574" s="3">
        <f>IF(S1574&gt;0,RANK(S1574,(N1574:P1574,Q1574:AE1574)),0)</f>
        <v>0</v>
      </c>
      <c r="BD1574" s="3">
        <f>IF(T1574&gt;0,RANK(T1574,(N1574:P1574,Q1574:AE1574)),0)</f>
        <v>0</v>
      </c>
      <c r="BE1574" s="2">
        <f t="shared" si="666"/>
        <v>8.0135440180586909E-3</v>
      </c>
      <c r="BF1574" s="2">
        <f t="shared" si="667"/>
        <v>2.4830699774266367E-3</v>
      </c>
      <c r="BG1574" s="2">
        <f t="shared" si="668"/>
        <v>0</v>
      </c>
      <c r="BH1574" s="2">
        <f t="shared" si="669"/>
        <v>0</v>
      </c>
      <c r="BJ1574" t="s">
        <v>1839</v>
      </c>
      <c r="BK1574" t="s">
        <v>1190</v>
      </c>
      <c r="BL1574">
        <v>3</v>
      </c>
      <c r="BN1574">
        <v>0</v>
      </c>
      <c r="BO1574" s="60">
        <v>29</v>
      </c>
      <c r="BP1574" s="62">
        <v>53</v>
      </c>
      <c r="BQ1574" s="66">
        <f t="shared" si="670"/>
        <v>29053</v>
      </c>
      <c r="BR1574" s="66">
        <f t="shared" si="672"/>
        <v>29053</v>
      </c>
      <c r="BS1574" s="3" t="s">
        <v>3083</v>
      </c>
      <c r="CA1574" s="95"/>
      <c r="CB1574" s="95"/>
      <c r="CD1574" s="38">
        <f t="shared" si="671"/>
        <v>-7</v>
      </c>
      <c r="CE1574" s="38">
        <v>8867</v>
      </c>
      <c r="CF1574" s="38">
        <v>34</v>
      </c>
      <c r="CM1574" s="51"/>
    </row>
    <row r="1575" spans="1:91" ht="14" hidden="1" customHeight="1" outlineLevel="1" x14ac:dyDescent="0.2">
      <c r="A1575" t="s">
        <v>1840</v>
      </c>
      <c r="B1575" t="s">
        <v>1190</v>
      </c>
      <c r="C1575" s="1">
        <f t="shared" si="661"/>
        <v>10852</v>
      </c>
      <c r="D1575" s="3">
        <f>IF(N1575&gt;0, RANK(N1575,(N1575:P1575,Q1575:AE1575)),0)</f>
        <v>2</v>
      </c>
      <c r="E1575" s="3">
        <f>IF(O1575&gt;0,RANK(O1575,(N1575:P1575,Q1575:AE1575)),0)</f>
        <v>1</v>
      </c>
      <c r="F1575" s="3">
        <f>IF(P1575&gt;0,RANK(P1575,(N1575:P1575,Q1575:AE1575)),0)</f>
        <v>0</v>
      </c>
      <c r="G1575" s="1">
        <f t="shared" si="659"/>
        <v>6735</v>
      </c>
      <c r="H1575" s="2">
        <f t="shared" si="660"/>
        <v>0.6206229266494655</v>
      </c>
      <c r="I1575" s="2"/>
      <c r="J1575" s="2">
        <f t="shared" si="662"/>
        <v>0.18494286767416143</v>
      </c>
      <c r="K1575" s="2">
        <f t="shared" si="663"/>
        <v>0.80556579432362696</v>
      </c>
      <c r="L1575" s="2">
        <f t="shared" si="664"/>
        <v>0</v>
      </c>
      <c r="M1575" s="2">
        <f t="shared" si="665"/>
        <v>9.4913380022115801E-3</v>
      </c>
      <c r="N1575" s="38">
        <v>2007</v>
      </c>
      <c r="O1575" s="38">
        <v>8742</v>
      </c>
      <c r="P1575" s="38"/>
      <c r="Q1575" s="38">
        <v>40</v>
      </c>
      <c r="R1575" s="38">
        <v>40</v>
      </c>
      <c r="S1575" s="38"/>
      <c r="T1575" s="38">
        <v>0</v>
      </c>
      <c r="U1575" s="38"/>
      <c r="V1575" s="38"/>
      <c r="W1575" s="38">
        <v>23</v>
      </c>
      <c r="X1575" s="38">
        <v>0</v>
      </c>
      <c r="Y1575" s="38"/>
      <c r="Z1575" s="38">
        <v>0</v>
      </c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  <c r="BA1575" s="3">
        <f>IF(Q1575&gt;0,RANK(Q1575,(N1575:P1575,Q1575:AE1575)),0)</f>
        <v>3</v>
      </c>
      <c r="BB1575" s="3">
        <f>IF(R1575&gt;0,RANK(R1575,(N1575:P1575,Q1575:AE1575)),0)</f>
        <v>3</v>
      </c>
      <c r="BC1575" s="3">
        <f>IF(S1575&gt;0,RANK(S1575,(N1575:P1575,Q1575:AE1575)),0)</f>
        <v>0</v>
      </c>
      <c r="BD1575" s="3">
        <f>IF(T1575&gt;0,RANK(T1575,(N1575:P1575,Q1575:AE1575)),0)</f>
        <v>0</v>
      </c>
      <c r="BE1575" s="2">
        <f t="shared" si="666"/>
        <v>3.6859565057132328E-3</v>
      </c>
      <c r="BF1575" s="2">
        <f t="shared" si="667"/>
        <v>3.6859565057132328E-3</v>
      </c>
      <c r="BG1575" s="2">
        <f t="shared" si="668"/>
        <v>0</v>
      </c>
      <c r="BH1575" s="2">
        <f t="shared" si="669"/>
        <v>0</v>
      </c>
      <c r="BJ1575" t="s">
        <v>1840</v>
      </c>
      <c r="BK1575" t="s">
        <v>1190</v>
      </c>
      <c r="BL1575">
        <v>3</v>
      </c>
      <c r="BN1575">
        <v>0</v>
      </c>
      <c r="BO1575" s="60">
        <v>29</v>
      </c>
      <c r="BP1575" s="62">
        <v>55</v>
      </c>
      <c r="BQ1575" s="66">
        <f t="shared" si="670"/>
        <v>29055</v>
      </c>
      <c r="BR1575" s="66">
        <f t="shared" si="672"/>
        <v>29055</v>
      </c>
      <c r="BS1575" s="3" t="s">
        <v>3083</v>
      </c>
      <c r="CD1575" s="38">
        <f t="shared" si="671"/>
        <v>10852</v>
      </c>
    </row>
    <row r="1576" spans="1:91" ht="14" hidden="1" customHeight="1" outlineLevel="1" x14ac:dyDescent="0.2">
      <c r="A1576" t="s">
        <v>2572</v>
      </c>
      <c r="B1576" t="s">
        <v>1190</v>
      </c>
      <c r="C1576" s="1">
        <f t="shared" si="661"/>
        <v>4186</v>
      </c>
      <c r="D1576" s="3">
        <f>IF(N1576&gt;0, RANK(N1576,(N1576:P1576,Q1576:AE1576)),0)</f>
        <v>2</v>
      </c>
      <c r="E1576" s="3">
        <f>IF(O1576&gt;0,RANK(O1576,(N1576:P1576,Q1576:AE1576)),0)</f>
        <v>1</v>
      </c>
      <c r="F1576" s="3">
        <f>IF(P1576&gt;0,RANK(P1576,(N1576:P1576,Q1576:AE1576)),0)</f>
        <v>0</v>
      </c>
      <c r="G1576" s="1">
        <f t="shared" si="659"/>
        <v>2809</v>
      </c>
      <c r="H1576" s="2">
        <f t="shared" si="660"/>
        <v>0.67104634495938842</v>
      </c>
      <c r="I1576" s="2"/>
      <c r="J1576" s="2">
        <f t="shared" si="662"/>
        <v>0.16029622551361683</v>
      </c>
      <c r="K1576" s="2">
        <f t="shared" si="663"/>
        <v>0.8313425704730053</v>
      </c>
      <c r="L1576" s="2">
        <f t="shared" si="664"/>
        <v>0</v>
      </c>
      <c r="M1576" s="2">
        <f t="shared" si="665"/>
        <v>8.3612040133778098E-3</v>
      </c>
      <c r="N1576" s="38">
        <v>671</v>
      </c>
      <c r="O1576" s="38">
        <v>3480</v>
      </c>
      <c r="P1576" s="38"/>
      <c r="Q1576" s="38">
        <v>20</v>
      </c>
      <c r="R1576" s="38">
        <v>14</v>
      </c>
      <c r="S1576" s="38"/>
      <c r="T1576" s="38">
        <v>1</v>
      </c>
      <c r="U1576" s="38"/>
      <c r="V1576" s="38"/>
      <c r="W1576" s="38">
        <v>0</v>
      </c>
      <c r="X1576" s="38">
        <v>0</v>
      </c>
      <c r="Y1576" s="38"/>
      <c r="Z1576" s="38">
        <v>0</v>
      </c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  <c r="BA1576" s="3">
        <f>IF(Q1576&gt;0,RANK(Q1576,(N1576:P1576,Q1576:AE1576)),0)</f>
        <v>3</v>
      </c>
      <c r="BB1576" s="3">
        <f>IF(R1576&gt;0,RANK(R1576,(N1576:P1576,Q1576:AE1576)),0)</f>
        <v>4</v>
      </c>
      <c r="BC1576" s="3">
        <f>IF(S1576&gt;0,RANK(S1576,(N1576:P1576,Q1576:AE1576)),0)</f>
        <v>0</v>
      </c>
      <c r="BD1576" s="3">
        <f>IF(T1576&gt;0,RANK(T1576,(N1576:P1576,Q1576:AE1576)),0)</f>
        <v>5</v>
      </c>
      <c r="BE1576" s="2">
        <f t="shared" si="666"/>
        <v>4.7778308647873869E-3</v>
      </c>
      <c r="BF1576" s="2">
        <f t="shared" si="667"/>
        <v>3.3444816053511705E-3</v>
      </c>
      <c r="BG1576" s="2">
        <f t="shared" si="668"/>
        <v>0</v>
      </c>
      <c r="BH1576" s="2">
        <f t="shared" si="669"/>
        <v>2.3889154323936931E-4</v>
      </c>
      <c r="BJ1576" t="s">
        <v>2572</v>
      </c>
      <c r="BK1576" t="s">
        <v>1190</v>
      </c>
      <c r="BL1576">
        <v>4</v>
      </c>
      <c r="BN1576">
        <v>0</v>
      </c>
      <c r="BO1576" s="60">
        <v>29</v>
      </c>
      <c r="BP1576" s="62">
        <v>57</v>
      </c>
      <c r="BQ1576" s="66">
        <f t="shared" si="670"/>
        <v>29057</v>
      </c>
      <c r="BR1576" s="66">
        <f t="shared" si="672"/>
        <v>29057</v>
      </c>
      <c r="BS1576" s="3" t="s">
        <v>3083</v>
      </c>
      <c r="CD1576" s="38">
        <f t="shared" si="671"/>
        <v>4186</v>
      </c>
    </row>
    <row r="1577" spans="1:91" ht="14" hidden="1" customHeight="1" outlineLevel="1" x14ac:dyDescent="0.2">
      <c r="A1577" t="s">
        <v>1065</v>
      </c>
      <c r="B1577" t="s">
        <v>1190</v>
      </c>
      <c r="C1577" s="1">
        <f t="shared" si="661"/>
        <v>8456</v>
      </c>
      <c r="D1577" s="3">
        <f>IF(N1577&gt;0, RANK(N1577,(N1577:P1577,Q1577:AE1577)),0)</f>
        <v>2</v>
      </c>
      <c r="E1577" s="3">
        <f>IF(O1577&gt;0,RANK(O1577,(N1577:P1577,Q1577:AE1577)),0)</f>
        <v>1</v>
      </c>
      <c r="F1577" s="3">
        <f>IF(P1577&gt;0,RANK(P1577,(N1577:P1577,Q1577:AE1577)),0)</f>
        <v>0</v>
      </c>
      <c r="G1577" s="1">
        <f t="shared" si="659"/>
        <v>5442</v>
      </c>
      <c r="H1577" s="2">
        <f t="shared" si="660"/>
        <v>0.64356669820245982</v>
      </c>
      <c r="I1577" s="2"/>
      <c r="J1577" s="2">
        <f t="shared" si="662"/>
        <v>0.17194891201513718</v>
      </c>
      <c r="K1577" s="2">
        <f t="shared" si="663"/>
        <v>0.815515610217597</v>
      </c>
      <c r="L1577" s="2">
        <f t="shared" si="664"/>
        <v>0</v>
      </c>
      <c r="M1577" s="2">
        <f t="shared" si="665"/>
        <v>1.2535477767265824E-2</v>
      </c>
      <c r="N1577" s="38">
        <v>1454</v>
      </c>
      <c r="O1577" s="38">
        <v>6896</v>
      </c>
      <c r="P1577" s="38"/>
      <c r="Q1577" s="38">
        <v>45</v>
      </c>
      <c r="R1577" s="38">
        <v>30</v>
      </c>
      <c r="S1577" s="38"/>
      <c r="T1577" s="38">
        <v>0</v>
      </c>
      <c r="U1577" s="38"/>
      <c r="V1577" s="38"/>
      <c r="W1577" s="38">
        <v>31</v>
      </c>
      <c r="X1577" s="38">
        <v>0</v>
      </c>
      <c r="Y1577" s="38"/>
      <c r="Z1577" s="38">
        <v>0</v>
      </c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  <c r="BA1577" s="3">
        <f>IF(Q1577&gt;0,RANK(Q1577,(N1577:P1577,Q1577:AE1577)),0)</f>
        <v>3</v>
      </c>
      <c r="BB1577" s="3">
        <f>IF(R1577&gt;0,RANK(R1577,(N1577:P1577,Q1577:AE1577)),0)</f>
        <v>5</v>
      </c>
      <c r="BC1577" s="3">
        <f>IF(S1577&gt;0,RANK(S1577,(N1577:P1577,Q1577:AE1577)),0)</f>
        <v>0</v>
      </c>
      <c r="BD1577" s="3">
        <f>IF(T1577&gt;0,RANK(T1577,(N1577:P1577,Q1577:AE1577)),0)</f>
        <v>0</v>
      </c>
      <c r="BE1577" s="2">
        <f t="shared" si="666"/>
        <v>5.3216650898770101E-3</v>
      </c>
      <c r="BF1577" s="2">
        <f t="shared" si="667"/>
        <v>3.5477767265846738E-3</v>
      </c>
      <c r="BG1577" s="2">
        <f t="shared" si="668"/>
        <v>0</v>
      </c>
      <c r="BH1577" s="2">
        <f t="shared" si="669"/>
        <v>0</v>
      </c>
      <c r="BJ1577" t="s">
        <v>1065</v>
      </c>
      <c r="BK1577" t="s">
        <v>1190</v>
      </c>
      <c r="BL1577">
        <v>4</v>
      </c>
      <c r="BN1577">
        <v>0</v>
      </c>
      <c r="BO1577" s="60">
        <v>29</v>
      </c>
      <c r="BP1577" s="62">
        <v>59</v>
      </c>
      <c r="BQ1577" s="66">
        <f t="shared" si="670"/>
        <v>29059</v>
      </c>
      <c r="BR1577" s="66">
        <f t="shared" si="672"/>
        <v>29059</v>
      </c>
      <c r="BS1577" s="3" t="s">
        <v>3083</v>
      </c>
      <c r="CD1577" s="38">
        <f t="shared" si="671"/>
        <v>8456</v>
      </c>
    </row>
    <row r="1578" spans="1:91" ht="14" hidden="1" customHeight="1" outlineLevel="1" x14ac:dyDescent="0.2">
      <c r="A1578" t="s">
        <v>1379</v>
      </c>
      <c r="B1578" t="s">
        <v>1190</v>
      </c>
      <c r="C1578" s="1">
        <f t="shared" si="661"/>
        <v>3907</v>
      </c>
      <c r="D1578" s="3">
        <f>IF(N1578&gt;0, RANK(N1578,(N1578:P1578,Q1578:AE1578)),0)</f>
        <v>2</v>
      </c>
      <c r="E1578" s="3">
        <f>IF(O1578&gt;0,RANK(O1578,(N1578:P1578,Q1578:AE1578)),0)</f>
        <v>1</v>
      </c>
      <c r="F1578" s="3">
        <f>IF(P1578&gt;0,RANK(P1578,(N1578:P1578,Q1578:AE1578)),0)</f>
        <v>0</v>
      </c>
      <c r="G1578" s="1">
        <f t="shared" si="659"/>
        <v>2451</v>
      </c>
      <c r="H1578" s="2">
        <f t="shared" si="660"/>
        <v>0.62733555157409782</v>
      </c>
      <c r="I1578" s="2"/>
      <c r="J1578" s="2">
        <f t="shared" si="662"/>
        <v>0.17865369848988993</v>
      </c>
      <c r="K1578" s="2">
        <f t="shared" si="663"/>
        <v>0.80598925006398769</v>
      </c>
      <c r="L1578" s="2">
        <f t="shared" si="664"/>
        <v>0</v>
      </c>
      <c r="M1578" s="2">
        <f t="shared" si="665"/>
        <v>1.5357051446122427E-2</v>
      </c>
      <c r="N1578" s="38">
        <v>698</v>
      </c>
      <c r="O1578" s="38">
        <v>3149</v>
      </c>
      <c r="P1578" s="38"/>
      <c r="Q1578" s="38">
        <v>25</v>
      </c>
      <c r="R1578" s="38">
        <v>14</v>
      </c>
      <c r="S1578" s="38"/>
      <c r="T1578" s="38">
        <v>0</v>
      </c>
      <c r="U1578" s="38"/>
      <c r="V1578" s="38"/>
      <c r="W1578" s="38">
        <v>21</v>
      </c>
      <c r="X1578" s="38">
        <v>0</v>
      </c>
      <c r="Y1578" s="38"/>
      <c r="Z1578" s="38">
        <v>0</v>
      </c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  <c r="BA1578" s="3">
        <f>IF(Q1578&gt;0,RANK(Q1578,(N1578:P1578,Q1578:AE1578)),0)</f>
        <v>3</v>
      </c>
      <c r="BB1578" s="3">
        <f>IF(R1578&gt;0,RANK(R1578,(N1578:P1578,Q1578:AE1578)),0)</f>
        <v>5</v>
      </c>
      <c r="BC1578" s="3">
        <f>IF(S1578&gt;0,RANK(S1578,(N1578:P1578,Q1578:AE1578)),0)</f>
        <v>0</v>
      </c>
      <c r="BD1578" s="3">
        <f>IF(T1578&gt;0,RANK(T1578,(N1578:P1578,Q1578:AE1578)),0)</f>
        <v>0</v>
      </c>
      <c r="BE1578" s="2">
        <f t="shared" si="666"/>
        <v>6.3987714358843106E-3</v>
      </c>
      <c r="BF1578" s="2">
        <f t="shared" si="667"/>
        <v>3.5833120040952137E-3</v>
      </c>
      <c r="BG1578" s="2">
        <f t="shared" si="668"/>
        <v>0</v>
      </c>
      <c r="BH1578" s="2">
        <f t="shared" si="669"/>
        <v>0</v>
      </c>
      <c r="BJ1578" t="s">
        <v>1379</v>
      </c>
      <c r="BK1578" t="s">
        <v>1190</v>
      </c>
      <c r="BL1578">
        <v>6</v>
      </c>
      <c r="BN1578">
        <v>0</v>
      </c>
      <c r="BO1578" s="60">
        <v>29</v>
      </c>
      <c r="BP1578" s="62">
        <v>61</v>
      </c>
      <c r="BQ1578" s="66">
        <f t="shared" si="670"/>
        <v>29061</v>
      </c>
      <c r="BR1578" s="66">
        <f t="shared" si="672"/>
        <v>29061</v>
      </c>
      <c r="BS1578" s="3" t="s">
        <v>3083</v>
      </c>
      <c r="CD1578" s="38">
        <f t="shared" si="671"/>
        <v>3907</v>
      </c>
    </row>
    <row r="1579" spans="1:91" ht="14" hidden="1" customHeight="1" outlineLevel="1" x14ac:dyDescent="0.2">
      <c r="A1579" t="s">
        <v>1066</v>
      </c>
      <c r="B1579" t="s">
        <v>1190</v>
      </c>
      <c r="C1579" s="1">
        <f t="shared" si="661"/>
        <v>4812</v>
      </c>
      <c r="D1579" s="3">
        <f>IF(N1579&gt;0, RANK(N1579,(N1579:P1579,Q1579:AE1579)),0)</f>
        <v>2</v>
      </c>
      <c r="E1579" s="3">
        <f>IF(O1579&gt;0,RANK(O1579,(N1579:P1579,Q1579:AE1579)),0)</f>
        <v>1</v>
      </c>
      <c r="F1579" s="3">
        <f>IF(P1579&gt;0,RANK(P1579,(N1579:P1579,Q1579:AE1579)),0)</f>
        <v>0</v>
      </c>
      <c r="G1579" s="1">
        <f t="shared" si="659"/>
        <v>3013</v>
      </c>
      <c r="H1579" s="2">
        <f t="shared" si="660"/>
        <v>0.62614297589359935</v>
      </c>
      <c r="I1579" s="2"/>
      <c r="J1579" s="2">
        <f t="shared" si="662"/>
        <v>0.18079800498753118</v>
      </c>
      <c r="K1579" s="2">
        <f t="shared" si="663"/>
        <v>0.80694098088113053</v>
      </c>
      <c r="L1579" s="2">
        <f t="shared" si="664"/>
        <v>0</v>
      </c>
      <c r="M1579" s="2">
        <f t="shared" si="665"/>
        <v>1.2261014131338288E-2</v>
      </c>
      <c r="N1579" s="38">
        <v>870</v>
      </c>
      <c r="O1579" s="38">
        <v>3883</v>
      </c>
      <c r="P1579" s="38"/>
      <c r="Q1579" s="38">
        <v>43</v>
      </c>
      <c r="R1579" s="38">
        <v>16</v>
      </c>
      <c r="S1579" s="38"/>
      <c r="T1579" s="38">
        <v>0</v>
      </c>
      <c r="U1579" s="38"/>
      <c r="V1579" s="38"/>
      <c r="W1579" s="38">
        <v>0</v>
      </c>
      <c r="X1579" s="38">
        <v>0</v>
      </c>
      <c r="Y1579" s="38"/>
      <c r="Z1579" s="38">
        <v>0</v>
      </c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  <c r="BA1579" s="3">
        <f>IF(Q1579&gt;0,RANK(Q1579,(N1579:P1579,Q1579:AE1579)),0)</f>
        <v>3</v>
      </c>
      <c r="BB1579" s="3">
        <f>IF(R1579&gt;0,RANK(R1579,(N1579:P1579,Q1579:AE1579)),0)</f>
        <v>4</v>
      </c>
      <c r="BC1579" s="3">
        <f>IF(S1579&gt;0,RANK(S1579,(N1579:P1579,Q1579:AE1579)),0)</f>
        <v>0</v>
      </c>
      <c r="BD1579" s="3">
        <f>IF(T1579&gt;0,RANK(T1579,(N1579:P1579,Q1579:AE1579)),0)</f>
        <v>0</v>
      </c>
      <c r="BE1579" s="2">
        <f t="shared" si="666"/>
        <v>8.9359933499584369E-3</v>
      </c>
      <c r="BF1579" s="2">
        <f t="shared" si="667"/>
        <v>3.3250207813798837E-3</v>
      </c>
      <c r="BG1579" s="2">
        <f t="shared" si="668"/>
        <v>0</v>
      </c>
      <c r="BH1579" s="2">
        <f t="shared" si="669"/>
        <v>0</v>
      </c>
      <c r="BJ1579" t="s">
        <v>1066</v>
      </c>
      <c r="BK1579" t="s">
        <v>1190</v>
      </c>
      <c r="BL1579">
        <v>6</v>
      </c>
      <c r="BN1579">
        <v>0</v>
      </c>
      <c r="BO1579" s="60">
        <v>29</v>
      </c>
      <c r="BP1579" s="62">
        <v>63</v>
      </c>
      <c r="BQ1579" s="66">
        <f t="shared" si="670"/>
        <v>29063</v>
      </c>
      <c r="BR1579" s="66">
        <f t="shared" si="672"/>
        <v>29063</v>
      </c>
      <c r="BS1579" s="3" t="s">
        <v>3083</v>
      </c>
      <c r="CD1579" s="38">
        <f t="shared" si="671"/>
        <v>4812</v>
      </c>
      <c r="CE1579" s="71"/>
      <c r="CF1579" s="71"/>
      <c r="CG1579" s="38" t="s">
        <v>3718</v>
      </c>
    </row>
    <row r="1580" spans="1:91" ht="14" hidden="1" customHeight="1" outlineLevel="1" x14ac:dyDescent="0.2">
      <c r="A1580" t="s">
        <v>142</v>
      </c>
      <c r="B1580" t="s">
        <v>1190</v>
      </c>
      <c r="C1580" s="1">
        <f t="shared" ref="C1580:C1611" si="673">SUM(N1580:AY1580)</f>
        <v>7125</v>
      </c>
      <c r="D1580" s="3">
        <f>IF(N1580&gt;0, RANK(N1580,(N1580:P1580,Q1580:AE1580)),0)</f>
        <v>2</v>
      </c>
      <c r="E1580" s="3">
        <f>IF(O1580&gt;0,RANK(O1580,(N1580:P1580,Q1580:AE1580)),0)</f>
        <v>1</v>
      </c>
      <c r="F1580" s="3">
        <f>IF(P1580&gt;0,RANK(P1580,(N1580:P1580,Q1580:AE1580)),0)</f>
        <v>0</v>
      </c>
      <c r="G1580" s="1">
        <f t="shared" si="659"/>
        <v>4985</v>
      </c>
      <c r="H1580" s="2">
        <f t="shared" si="660"/>
        <v>0.69964912280701752</v>
      </c>
      <c r="I1580" s="2"/>
      <c r="J1580" s="2">
        <f t="shared" ref="J1580:J1611" si="674">IF($C1580=0,"-",N1580/$C1580)</f>
        <v>0.14385964912280702</v>
      </c>
      <c r="K1580" s="2">
        <f t="shared" ref="K1580:K1611" si="675">IF($C1580=0,"-",O1580/$C1580)</f>
        <v>0.84350877192982454</v>
      </c>
      <c r="L1580" s="2">
        <f t="shared" ref="L1580:L1611" si="676">IF($C1580=0,"-",P1580/$C1580)</f>
        <v>0</v>
      </c>
      <c r="M1580" s="2">
        <f t="shared" ref="M1580:M1611" si="677">IF(C1580=0,"-",(1-J1580-K1580-L1580))</f>
        <v>1.2631578947368438E-2</v>
      </c>
      <c r="N1580" s="38">
        <v>1025</v>
      </c>
      <c r="O1580" s="38">
        <v>6010</v>
      </c>
      <c r="P1580" s="38"/>
      <c r="Q1580" s="38">
        <v>48</v>
      </c>
      <c r="R1580" s="38">
        <v>17</v>
      </c>
      <c r="S1580" s="38"/>
      <c r="T1580" s="38">
        <v>0</v>
      </c>
      <c r="U1580" s="38"/>
      <c r="V1580" s="38"/>
      <c r="W1580" s="38">
        <v>25</v>
      </c>
      <c r="X1580" s="38">
        <v>0</v>
      </c>
      <c r="Y1580" s="38"/>
      <c r="Z1580" s="38">
        <v>0</v>
      </c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  <c r="BA1580" s="3">
        <f>IF(Q1580&gt;0,RANK(Q1580,(N1580:P1580,Q1580:AE1580)),0)</f>
        <v>3</v>
      </c>
      <c r="BB1580" s="3">
        <f>IF(R1580&gt;0,RANK(R1580,(N1580:P1580,Q1580:AE1580)),0)</f>
        <v>5</v>
      </c>
      <c r="BC1580" s="3">
        <f>IF(S1580&gt;0,RANK(S1580,(N1580:P1580,Q1580:AE1580)),0)</f>
        <v>0</v>
      </c>
      <c r="BD1580" s="3">
        <f>IF(T1580&gt;0,RANK(T1580,(N1580:P1580,Q1580:AE1580)),0)</f>
        <v>0</v>
      </c>
      <c r="BE1580" s="2">
        <f t="shared" ref="BE1580:BE1611" si="678">IF($C1580=0,"-",Q1580/$C1580)</f>
        <v>6.7368421052631583E-3</v>
      </c>
      <c r="BF1580" s="2">
        <f t="shared" ref="BF1580:BF1611" si="679">IF($C1580=0,"-",R1580/$C1580)</f>
        <v>2.3859649122807019E-3</v>
      </c>
      <c r="BG1580" s="2">
        <f t="shared" ref="BG1580:BG1611" si="680">IF($C1580=0,"-",S1580/$C1580)</f>
        <v>0</v>
      </c>
      <c r="BH1580" s="2">
        <f t="shared" ref="BH1580:BH1611" si="681">IF($C1580=0,"-",T1580/$C1580)</f>
        <v>0</v>
      </c>
      <c r="BJ1580" t="s">
        <v>142</v>
      </c>
      <c r="BK1580" t="s">
        <v>1190</v>
      </c>
      <c r="BL1580">
        <v>8</v>
      </c>
      <c r="BN1580">
        <v>0</v>
      </c>
      <c r="BO1580" s="60">
        <v>29</v>
      </c>
      <c r="BP1580" s="62">
        <v>65</v>
      </c>
      <c r="BQ1580" s="66">
        <f t="shared" ref="BQ1580:BQ1611" si="682">1000*BO1580+BP1580</f>
        <v>29065</v>
      </c>
      <c r="BR1580" s="66">
        <f t="shared" si="672"/>
        <v>29065</v>
      </c>
      <c r="BS1580" s="3" t="s">
        <v>3083</v>
      </c>
      <c r="CD1580" s="38">
        <f t="shared" ref="CD1580:CD1611" si="683">C1580-CE1580</f>
        <v>7125</v>
      </c>
    </row>
    <row r="1581" spans="1:91" ht="14" hidden="1" customHeight="1" outlineLevel="1" x14ac:dyDescent="0.2">
      <c r="A1581" t="s">
        <v>1127</v>
      </c>
      <c r="B1581" t="s">
        <v>1190</v>
      </c>
      <c r="C1581" s="1">
        <f t="shared" si="673"/>
        <v>7318</v>
      </c>
      <c r="D1581" s="3">
        <f>IF(N1581&gt;0, RANK(N1581,(N1581:P1581,Q1581:AE1581)),0)</f>
        <v>2</v>
      </c>
      <c r="E1581" s="3">
        <f>IF(O1581&gt;0,RANK(O1581,(N1581:P1581,Q1581:AE1581)),0)</f>
        <v>1</v>
      </c>
      <c r="F1581" s="3">
        <f>IF(P1581&gt;0,RANK(P1581,(N1581:P1581,Q1581:AE1581)),0)</f>
        <v>0</v>
      </c>
      <c r="G1581" s="1">
        <f t="shared" si="659"/>
        <v>5247</v>
      </c>
      <c r="H1581" s="2">
        <f t="shared" si="660"/>
        <v>0.71699918010385355</v>
      </c>
      <c r="I1581" s="2"/>
      <c r="J1581" s="2">
        <f t="shared" si="674"/>
        <v>0.13596611095927849</v>
      </c>
      <c r="K1581" s="2">
        <f t="shared" si="675"/>
        <v>0.85296529106313201</v>
      </c>
      <c r="L1581" s="2">
        <f t="shared" si="676"/>
        <v>0</v>
      </c>
      <c r="M1581" s="2">
        <f t="shared" si="677"/>
        <v>1.1068597977589523E-2</v>
      </c>
      <c r="N1581" s="38">
        <v>995</v>
      </c>
      <c r="O1581" s="38">
        <v>6242</v>
      </c>
      <c r="P1581" s="38"/>
      <c r="Q1581" s="38">
        <v>26</v>
      </c>
      <c r="R1581" s="38">
        <v>25</v>
      </c>
      <c r="S1581" s="38"/>
      <c r="T1581" s="38">
        <v>0</v>
      </c>
      <c r="U1581" s="38"/>
      <c r="V1581" s="38"/>
      <c r="W1581" s="38">
        <v>30</v>
      </c>
      <c r="X1581" s="38">
        <v>0</v>
      </c>
      <c r="Y1581" s="38"/>
      <c r="Z1581" s="38">
        <v>0</v>
      </c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  <c r="BA1581" s="3">
        <f>IF(Q1581&gt;0,RANK(Q1581,(N1581:P1581,Q1581:AE1581)),0)</f>
        <v>4</v>
      </c>
      <c r="BB1581" s="3">
        <f>IF(R1581&gt;0,RANK(R1581,(N1581:P1581,Q1581:AE1581)),0)</f>
        <v>5</v>
      </c>
      <c r="BC1581" s="3">
        <f>IF(S1581&gt;0,RANK(S1581,(N1581:P1581,Q1581:AE1581)),0)</f>
        <v>0</v>
      </c>
      <c r="BD1581" s="3">
        <f>IF(T1581&gt;0,RANK(T1581,(N1581:P1581,Q1581:AE1581)),0)</f>
        <v>0</v>
      </c>
      <c r="BE1581" s="2">
        <f t="shared" si="678"/>
        <v>3.5528833014484831E-3</v>
      </c>
      <c r="BF1581" s="2">
        <f t="shared" si="679"/>
        <v>3.4162339437004644E-3</v>
      </c>
      <c r="BG1581" s="2">
        <f t="shared" si="680"/>
        <v>0</v>
      </c>
      <c r="BH1581" s="2">
        <f t="shared" si="681"/>
        <v>0</v>
      </c>
      <c r="BJ1581" t="s">
        <v>1127</v>
      </c>
      <c r="BK1581" t="s">
        <v>1190</v>
      </c>
      <c r="BL1581">
        <v>8</v>
      </c>
      <c r="BN1581">
        <v>0</v>
      </c>
      <c r="BO1581" s="60">
        <v>29</v>
      </c>
      <c r="BP1581" s="62">
        <v>67</v>
      </c>
      <c r="BQ1581" s="66">
        <f t="shared" si="682"/>
        <v>29067</v>
      </c>
      <c r="BR1581" s="66">
        <f t="shared" si="672"/>
        <v>29067</v>
      </c>
      <c r="BS1581" s="3" t="s">
        <v>3083</v>
      </c>
      <c r="CD1581" s="38">
        <f t="shared" si="683"/>
        <v>7318</v>
      </c>
    </row>
    <row r="1582" spans="1:91" ht="14" hidden="1" customHeight="1" outlineLevel="1" x14ac:dyDescent="0.2">
      <c r="A1582" t="s">
        <v>2536</v>
      </c>
      <c r="B1582" t="s">
        <v>1190</v>
      </c>
      <c r="C1582" s="1">
        <f t="shared" si="673"/>
        <v>10065</v>
      </c>
      <c r="D1582" s="3">
        <f>IF(N1582&gt;0, RANK(N1582,(N1582:P1582,Q1582:AE1582)),0)</f>
        <v>2</v>
      </c>
      <c r="E1582" s="3">
        <f>IF(O1582&gt;0,RANK(O1582,(N1582:P1582,Q1582:AE1582)),0)</f>
        <v>1</v>
      </c>
      <c r="F1582" s="3">
        <f>IF(P1582&gt;0,RANK(P1582,(N1582:P1582,Q1582:AE1582)),0)</f>
        <v>0</v>
      </c>
      <c r="G1582" s="1">
        <f t="shared" si="659"/>
        <v>6203</v>
      </c>
      <c r="H1582" s="2">
        <f t="shared" si="660"/>
        <v>0.61629408842523592</v>
      </c>
      <c r="I1582" s="2"/>
      <c r="J1582" s="2">
        <f t="shared" si="674"/>
        <v>0.1871833084947839</v>
      </c>
      <c r="K1582" s="2">
        <f t="shared" si="675"/>
        <v>0.80347739692001985</v>
      </c>
      <c r="L1582" s="2">
        <f t="shared" si="676"/>
        <v>0</v>
      </c>
      <c r="M1582" s="2">
        <f t="shared" si="677"/>
        <v>9.3392945851962228E-3</v>
      </c>
      <c r="N1582" s="38">
        <v>1884</v>
      </c>
      <c r="O1582" s="38">
        <v>8087</v>
      </c>
      <c r="P1582" s="38"/>
      <c r="Q1582" s="38">
        <v>49</v>
      </c>
      <c r="R1582" s="38">
        <v>21</v>
      </c>
      <c r="S1582" s="38"/>
      <c r="T1582" s="38">
        <v>0</v>
      </c>
      <c r="U1582" s="38"/>
      <c r="V1582" s="38"/>
      <c r="W1582" s="38">
        <v>24</v>
      </c>
      <c r="X1582" s="38">
        <v>0</v>
      </c>
      <c r="Y1582" s="38"/>
      <c r="Z1582" s="38">
        <v>0</v>
      </c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  <c r="BA1582" s="3">
        <f>IF(Q1582&gt;0,RANK(Q1582,(N1582:P1582,Q1582:AE1582)),0)</f>
        <v>3</v>
      </c>
      <c r="BB1582" s="3">
        <f>IF(R1582&gt;0,RANK(R1582,(N1582:P1582,Q1582:AE1582)),0)</f>
        <v>5</v>
      </c>
      <c r="BC1582" s="3">
        <f>IF(S1582&gt;0,RANK(S1582,(N1582:P1582,Q1582:AE1582)),0)</f>
        <v>0</v>
      </c>
      <c r="BD1582" s="3">
        <f>IF(T1582&gt;0,RANK(T1582,(N1582:P1582,Q1582:AE1582)),0)</f>
        <v>0</v>
      </c>
      <c r="BE1582" s="2">
        <f t="shared" si="678"/>
        <v>4.8683556880278192E-3</v>
      </c>
      <c r="BF1582" s="2">
        <f t="shared" si="679"/>
        <v>2.0864381520119225E-3</v>
      </c>
      <c r="BG1582" s="2">
        <f t="shared" si="680"/>
        <v>0</v>
      </c>
      <c r="BH1582" s="2">
        <f t="shared" si="681"/>
        <v>0</v>
      </c>
      <c r="BJ1582" t="s">
        <v>2536</v>
      </c>
      <c r="BK1582" t="s">
        <v>1190</v>
      </c>
      <c r="BL1582">
        <v>8</v>
      </c>
      <c r="BN1582">
        <v>0</v>
      </c>
      <c r="BO1582" s="60">
        <v>29</v>
      </c>
      <c r="BP1582" s="62">
        <v>69</v>
      </c>
      <c r="BQ1582" s="66">
        <f t="shared" si="682"/>
        <v>29069</v>
      </c>
      <c r="BR1582" s="66">
        <f t="shared" si="672"/>
        <v>29069</v>
      </c>
      <c r="BS1582" s="3" t="s">
        <v>3083</v>
      </c>
      <c r="CD1582" s="38">
        <f t="shared" si="683"/>
        <v>10065</v>
      </c>
    </row>
    <row r="1583" spans="1:91" ht="14" hidden="1" customHeight="1" outlineLevel="1" x14ac:dyDescent="0.2">
      <c r="A1583" t="s">
        <v>1117</v>
      </c>
      <c r="B1583" t="s">
        <v>1190</v>
      </c>
      <c r="C1583" s="1">
        <f t="shared" si="673"/>
        <v>55398</v>
      </c>
      <c r="D1583" s="3">
        <f>IF(N1583&gt;0, RANK(N1583,(N1583:P1583,Q1583:AE1583)),0)</f>
        <v>2</v>
      </c>
      <c r="E1583" s="3">
        <f>IF(O1583&gt;0,RANK(O1583,(N1583:P1583,Q1583:AE1583)),0)</f>
        <v>1</v>
      </c>
      <c r="F1583" s="3">
        <f>IF(P1583&gt;0,RANK(P1583,(N1583:P1583,Q1583:AE1583)),0)</f>
        <v>0</v>
      </c>
      <c r="G1583" s="1">
        <f t="shared" si="659"/>
        <v>25432</v>
      </c>
      <c r="H1583" s="2">
        <f t="shared" si="660"/>
        <v>0.45907794505216792</v>
      </c>
      <c r="I1583" s="2"/>
      <c r="J1583" s="2">
        <f t="shared" si="674"/>
        <v>0.2647387992346294</v>
      </c>
      <c r="K1583" s="2">
        <f t="shared" si="675"/>
        <v>0.72381674428679732</v>
      </c>
      <c r="L1583" s="2">
        <f t="shared" si="676"/>
        <v>0</v>
      </c>
      <c r="M1583" s="2">
        <f t="shared" si="677"/>
        <v>1.1444456478573284E-2</v>
      </c>
      <c r="N1583" s="38">
        <v>14666</v>
      </c>
      <c r="O1583" s="38">
        <v>40098</v>
      </c>
      <c r="P1583" s="38"/>
      <c r="Q1583" s="38">
        <v>416</v>
      </c>
      <c r="R1583" s="38">
        <v>218</v>
      </c>
      <c r="S1583" s="38"/>
      <c r="T1583" s="38">
        <v>0</v>
      </c>
      <c r="U1583" s="38"/>
      <c r="V1583" s="38"/>
      <c r="W1583" s="38">
        <v>0</v>
      </c>
      <c r="X1583" s="38">
        <v>0</v>
      </c>
      <c r="Y1583" s="38"/>
      <c r="Z1583" s="38">
        <v>0</v>
      </c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  <c r="BA1583" s="3">
        <f>IF(Q1583&gt;0,RANK(Q1583,(N1583:P1583,Q1583:AE1583)),0)</f>
        <v>3</v>
      </c>
      <c r="BB1583" s="3">
        <f>IF(R1583&gt;0,RANK(R1583,(N1583:P1583,Q1583:AE1583)),0)</f>
        <v>4</v>
      </c>
      <c r="BC1583" s="3">
        <f>IF(S1583&gt;0,RANK(S1583,(N1583:P1583,Q1583:AE1583)),0)</f>
        <v>0</v>
      </c>
      <c r="BD1583" s="3">
        <f>IF(T1583&gt;0,RANK(T1583,(N1583:P1583,Q1583:AE1583)),0)</f>
        <v>0</v>
      </c>
      <c r="BE1583" s="2">
        <f t="shared" si="678"/>
        <v>7.5092963644896931E-3</v>
      </c>
      <c r="BF1583" s="2">
        <f t="shared" si="679"/>
        <v>3.9351601140835413E-3</v>
      </c>
      <c r="BG1583" s="2">
        <f t="shared" si="680"/>
        <v>0</v>
      </c>
      <c r="BH1583" s="2">
        <f t="shared" si="681"/>
        <v>0</v>
      </c>
      <c r="BJ1583" t="s">
        <v>1117</v>
      </c>
      <c r="BK1583" t="s">
        <v>1190</v>
      </c>
      <c r="BL1583">
        <v>2</v>
      </c>
      <c r="BN1583">
        <v>0</v>
      </c>
      <c r="BO1583" s="60">
        <v>29</v>
      </c>
      <c r="BP1583" s="62">
        <v>71</v>
      </c>
      <c r="BQ1583" s="66">
        <f t="shared" si="682"/>
        <v>29071</v>
      </c>
      <c r="BR1583" s="66">
        <f t="shared" si="672"/>
        <v>29071</v>
      </c>
      <c r="BS1583" s="3" t="s">
        <v>3083</v>
      </c>
      <c r="CD1583" s="38">
        <f t="shared" si="683"/>
        <v>55398</v>
      </c>
    </row>
    <row r="1584" spans="1:91" ht="14" hidden="1" customHeight="1" outlineLevel="1" x14ac:dyDescent="0.2">
      <c r="A1584" t="s">
        <v>2647</v>
      </c>
      <c r="B1584" t="s">
        <v>1190</v>
      </c>
      <c r="C1584" s="1">
        <f t="shared" si="673"/>
        <v>8031</v>
      </c>
      <c r="D1584" s="3">
        <f>IF(N1584&gt;0, RANK(N1584,(N1584:P1584,Q1584:AE1584)),0)</f>
        <v>2</v>
      </c>
      <c r="E1584" s="3">
        <f>IF(O1584&gt;0,RANK(O1584,(N1584:P1584,Q1584:AE1584)),0)</f>
        <v>1</v>
      </c>
      <c r="F1584" s="3">
        <f>IF(P1584&gt;0,RANK(P1584,(N1584:P1584,Q1584:AE1584)),0)</f>
        <v>0</v>
      </c>
      <c r="G1584" s="1">
        <f t="shared" si="659"/>
        <v>4814</v>
      </c>
      <c r="H1584" s="2">
        <f t="shared" si="660"/>
        <v>0.59942721952434319</v>
      </c>
      <c r="I1584" s="2"/>
      <c r="J1584" s="2">
        <f t="shared" si="674"/>
        <v>0.19362470427095008</v>
      </c>
      <c r="K1584" s="2">
        <f t="shared" si="675"/>
        <v>0.79305192379529321</v>
      </c>
      <c r="L1584" s="2">
        <f t="shared" si="676"/>
        <v>0</v>
      </c>
      <c r="M1584" s="2">
        <f t="shared" si="677"/>
        <v>1.3323371933756767E-2</v>
      </c>
      <c r="N1584" s="38">
        <v>1555</v>
      </c>
      <c r="O1584" s="38">
        <v>6369</v>
      </c>
      <c r="P1584" s="38"/>
      <c r="Q1584" s="38">
        <v>47</v>
      </c>
      <c r="R1584" s="38">
        <v>24</v>
      </c>
      <c r="S1584" s="38"/>
      <c r="T1584" s="38">
        <v>0</v>
      </c>
      <c r="U1584" s="38"/>
      <c r="V1584" s="38"/>
      <c r="W1584" s="38">
        <v>35</v>
      </c>
      <c r="X1584" s="38">
        <v>1</v>
      </c>
      <c r="Y1584" s="38"/>
      <c r="Z1584" s="38">
        <v>0</v>
      </c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  <c r="BA1584" s="3">
        <f>IF(Q1584&gt;0,RANK(Q1584,(N1584:P1584,Q1584:AE1584)),0)</f>
        <v>3</v>
      </c>
      <c r="BB1584" s="3">
        <f>IF(R1584&gt;0,RANK(R1584,(N1584:P1584,Q1584:AE1584)),0)</f>
        <v>5</v>
      </c>
      <c r="BC1584" s="3">
        <f>IF(S1584&gt;0,RANK(S1584,(N1584:P1584,Q1584:AE1584)),0)</f>
        <v>0</v>
      </c>
      <c r="BD1584" s="3">
        <f>IF(T1584&gt;0,RANK(T1584,(N1584:P1584,Q1584:AE1584)),0)</f>
        <v>0</v>
      </c>
      <c r="BE1584" s="2">
        <f t="shared" si="678"/>
        <v>5.8523222512763045E-3</v>
      </c>
      <c r="BF1584" s="2">
        <f t="shared" si="679"/>
        <v>2.9884198729921555E-3</v>
      </c>
      <c r="BG1584" s="2">
        <f t="shared" si="680"/>
        <v>0</v>
      </c>
      <c r="BH1584" s="2">
        <f t="shared" si="681"/>
        <v>0</v>
      </c>
      <c r="BJ1584" t="s">
        <v>2647</v>
      </c>
      <c r="BK1584" t="s">
        <v>1190</v>
      </c>
      <c r="BL1584">
        <v>3</v>
      </c>
      <c r="BN1584">
        <v>0</v>
      </c>
      <c r="BO1584" s="60">
        <v>29</v>
      </c>
      <c r="BP1584" s="62">
        <v>73</v>
      </c>
      <c r="BQ1584" s="66">
        <f t="shared" si="682"/>
        <v>29073</v>
      </c>
      <c r="BR1584" s="66">
        <f t="shared" si="672"/>
        <v>29073</v>
      </c>
      <c r="BS1584" s="3" t="s">
        <v>3083</v>
      </c>
      <c r="CD1584" s="38">
        <f t="shared" si="683"/>
        <v>8031</v>
      </c>
    </row>
    <row r="1585" spans="1:85" ht="14" hidden="1" customHeight="1" outlineLevel="1" x14ac:dyDescent="0.2">
      <c r="A1585" t="s">
        <v>1736</v>
      </c>
      <c r="B1585" t="s">
        <v>1190</v>
      </c>
      <c r="C1585" s="1">
        <f t="shared" si="673"/>
        <v>3304</v>
      </c>
      <c r="D1585" s="3">
        <f>IF(N1585&gt;0, RANK(N1585,(N1585:P1585,Q1585:AE1585)),0)</f>
        <v>2</v>
      </c>
      <c r="E1585" s="3">
        <f>IF(O1585&gt;0,RANK(O1585,(N1585:P1585,Q1585:AE1585)),0)</f>
        <v>1</v>
      </c>
      <c r="F1585" s="3">
        <f>IF(P1585&gt;0,RANK(P1585,(N1585:P1585,Q1585:AE1585)),0)</f>
        <v>0</v>
      </c>
      <c r="G1585" s="1">
        <f t="shared" si="659"/>
        <v>2035</v>
      </c>
      <c r="H1585" s="2">
        <f t="shared" si="660"/>
        <v>0.6159200968523002</v>
      </c>
      <c r="I1585" s="2"/>
      <c r="J1585" s="2">
        <f t="shared" si="674"/>
        <v>0.1864406779661017</v>
      </c>
      <c r="K1585" s="2">
        <f t="shared" si="675"/>
        <v>0.80236077481840196</v>
      </c>
      <c r="L1585" s="2">
        <f t="shared" si="676"/>
        <v>0</v>
      </c>
      <c r="M1585" s="2">
        <f t="shared" si="677"/>
        <v>1.1198547215496402E-2</v>
      </c>
      <c r="N1585" s="38">
        <v>616</v>
      </c>
      <c r="O1585" s="38">
        <v>2651</v>
      </c>
      <c r="P1585" s="38"/>
      <c r="Q1585" s="38">
        <v>16</v>
      </c>
      <c r="R1585" s="38">
        <v>9</v>
      </c>
      <c r="S1585" s="38"/>
      <c r="T1585" s="38">
        <v>0</v>
      </c>
      <c r="U1585" s="38"/>
      <c r="V1585" s="38"/>
      <c r="W1585" s="38">
        <v>12</v>
      </c>
      <c r="X1585" s="38">
        <v>0</v>
      </c>
      <c r="Y1585" s="38"/>
      <c r="Z1585" s="38">
        <v>0</v>
      </c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  <c r="BA1585" s="3">
        <f>IF(Q1585&gt;0,RANK(Q1585,(N1585:P1585,Q1585:AE1585)),0)</f>
        <v>3</v>
      </c>
      <c r="BB1585" s="3">
        <f>IF(R1585&gt;0,RANK(R1585,(N1585:P1585,Q1585:AE1585)),0)</f>
        <v>5</v>
      </c>
      <c r="BC1585" s="3">
        <f>IF(S1585&gt;0,RANK(S1585,(N1585:P1585,Q1585:AE1585)),0)</f>
        <v>0</v>
      </c>
      <c r="BD1585" s="3">
        <f>IF(T1585&gt;0,RANK(T1585,(N1585:P1585,Q1585:AE1585)),0)</f>
        <v>0</v>
      </c>
      <c r="BE1585" s="2">
        <f t="shared" si="678"/>
        <v>4.8426150121065378E-3</v>
      </c>
      <c r="BF1585" s="2">
        <f t="shared" si="679"/>
        <v>2.7239709443099272E-3</v>
      </c>
      <c r="BG1585" s="2">
        <f t="shared" si="680"/>
        <v>0</v>
      </c>
      <c r="BH1585" s="2">
        <f t="shared" si="681"/>
        <v>0</v>
      </c>
      <c r="BJ1585" t="s">
        <v>1736</v>
      </c>
      <c r="BK1585" t="s">
        <v>1190</v>
      </c>
      <c r="BL1585">
        <v>6</v>
      </c>
      <c r="BN1585">
        <v>0</v>
      </c>
      <c r="BO1585" s="60">
        <v>29</v>
      </c>
      <c r="BP1585" s="62">
        <v>75</v>
      </c>
      <c r="BQ1585" s="66">
        <f t="shared" si="682"/>
        <v>29075</v>
      </c>
      <c r="BR1585" s="66">
        <f t="shared" si="672"/>
        <v>29075</v>
      </c>
      <c r="BS1585" s="3" t="s">
        <v>3083</v>
      </c>
      <c r="CD1585" s="38">
        <f t="shared" si="683"/>
        <v>3304</v>
      </c>
    </row>
    <row r="1586" spans="1:85" ht="14" hidden="1" customHeight="1" outlineLevel="1" x14ac:dyDescent="0.2">
      <c r="A1586" t="s">
        <v>2147</v>
      </c>
      <c r="B1586" t="s">
        <v>1190</v>
      </c>
      <c r="C1586" s="1">
        <f t="shared" si="673"/>
        <v>143736</v>
      </c>
      <c r="D1586" s="3">
        <f>IF(N1586&gt;0, RANK(N1586,(N1586:P1586,Q1586:AE1586)),0)</f>
        <v>2</v>
      </c>
      <c r="E1586" s="3">
        <f>IF(O1586&gt;0,RANK(O1586,(N1586:P1586,Q1586:AE1586)),0)</f>
        <v>1</v>
      </c>
      <c r="F1586" s="3">
        <f>IF(P1586&gt;0,RANK(P1586,(N1586:P1586,Q1586:AE1586)),0)</f>
        <v>0</v>
      </c>
      <c r="G1586" s="1">
        <f t="shared" si="659"/>
        <v>30000</v>
      </c>
      <c r="H1586" s="2">
        <f t="shared" si="660"/>
        <v>0.20871597929537486</v>
      </c>
      <c r="I1586" s="2"/>
      <c r="J1586" s="2">
        <f t="shared" si="674"/>
        <v>0.38545667056269828</v>
      </c>
      <c r="K1586" s="2">
        <f t="shared" si="675"/>
        <v>0.59417264985807317</v>
      </c>
      <c r="L1586" s="2">
        <f t="shared" si="676"/>
        <v>0</v>
      </c>
      <c r="M1586" s="2">
        <f t="shared" si="677"/>
        <v>2.0370679579228557E-2</v>
      </c>
      <c r="N1586" s="38">
        <v>55404</v>
      </c>
      <c r="O1586" s="38">
        <v>85404</v>
      </c>
      <c r="P1586" s="38"/>
      <c r="Q1586" s="38">
        <v>1249</v>
      </c>
      <c r="R1586" s="38">
        <v>751</v>
      </c>
      <c r="S1586" s="38"/>
      <c r="T1586" s="38">
        <v>0</v>
      </c>
      <c r="U1586" s="38"/>
      <c r="V1586" s="38"/>
      <c r="W1586" s="38">
        <v>928</v>
      </c>
      <c r="X1586" s="38">
        <v>0</v>
      </c>
      <c r="Y1586" s="38"/>
      <c r="Z1586" s="38">
        <v>0</v>
      </c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  <c r="BA1586" s="3">
        <f>IF(Q1586&gt;0,RANK(Q1586,(N1586:P1586,Q1586:AE1586)),0)</f>
        <v>3</v>
      </c>
      <c r="BB1586" s="3">
        <f>IF(R1586&gt;0,RANK(R1586,(N1586:P1586,Q1586:AE1586)),0)</f>
        <v>5</v>
      </c>
      <c r="BC1586" s="3">
        <f>IF(S1586&gt;0,RANK(S1586,(N1586:P1586,Q1586:AE1586)),0)</f>
        <v>0</v>
      </c>
      <c r="BD1586" s="3">
        <f>IF(T1586&gt;0,RANK(T1586,(N1586:P1586,Q1586:AE1586)),0)</f>
        <v>0</v>
      </c>
      <c r="BE1586" s="2">
        <f t="shared" si="678"/>
        <v>8.6895419379974404E-3</v>
      </c>
      <c r="BF1586" s="2">
        <f t="shared" si="679"/>
        <v>5.2248566816942175E-3</v>
      </c>
      <c r="BG1586" s="2">
        <f t="shared" si="680"/>
        <v>0</v>
      </c>
      <c r="BH1586" s="2">
        <f t="shared" si="681"/>
        <v>0</v>
      </c>
      <c r="BJ1586" t="s">
        <v>2147</v>
      </c>
      <c r="BK1586" t="s">
        <v>1190</v>
      </c>
      <c r="BL1586">
        <v>7</v>
      </c>
      <c r="BN1586">
        <v>0</v>
      </c>
      <c r="BO1586" s="60">
        <v>29</v>
      </c>
      <c r="BP1586" s="62">
        <v>77</v>
      </c>
      <c r="BQ1586" s="66">
        <f t="shared" si="682"/>
        <v>29077</v>
      </c>
      <c r="BR1586" s="66">
        <f t="shared" si="672"/>
        <v>29077</v>
      </c>
      <c r="BS1586" s="3" t="s">
        <v>3083</v>
      </c>
      <c r="CD1586" s="38">
        <f t="shared" si="683"/>
        <v>143736</v>
      </c>
    </row>
    <row r="1587" spans="1:85" ht="14" hidden="1" customHeight="1" outlineLevel="1" x14ac:dyDescent="0.2">
      <c r="A1587" t="s">
        <v>633</v>
      </c>
      <c r="B1587" t="s">
        <v>1190</v>
      </c>
      <c r="C1587" s="1">
        <f t="shared" si="673"/>
        <v>4400</v>
      </c>
      <c r="D1587" s="3">
        <f>IF(N1587&gt;0, RANK(N1587,(N1587:P1587,Q1587:AE1587)),0)</f>
        <v>2</v>
      </c>
      <c r="E1587" s="3">
        <f>IF(O1587&gt;0,RANK(O1587,(N1587:P1587,Q1587:AE1587)),0)</f>
        <v>1</v>
      </c>
      <c r="F1587" s="3">
        <f>IF(P1587&gt;0,RANK(P1587,(N1587:P1587,Q1587:AE1587)),0)</f>
        <v>0</v>
      </c>
      <c r="G1587" s="1">
        <f t="shared" si="659"/>
        <v>2786</v>
      </c>
      <c r="H1587" s="2">
        <f t="shared" si="660"/>
        <v>0.63318181818181818</v>
      </c>
      <c r="I1587" s="2"/>
      <c r="J1587" s="2">
        <f t="shared" si="674"/>
        <v>0.17795454545454545</v>
      </c>
      <c r="K1587" s="2">
        <f t="shared" si="675"/>
        <v>0.81113636363636366</v>
      </c>
      <c r="L1587" s="2">
        <f t="shared" si="676"/>
        <v>0</v>
      </c>
      <c r="M1587" s="2">
        <f t="shared" si="677"/>
        <v>1.0909090909090868E-2</v>
      </c>
      <c r="N1587" s="38">
        <v>783</v>
      </c>
      <c r="O1587" s="38">
        <v>3569</v>
      </c>
      <c r="P1587" s="38"/>
      <c r="Q1587" s="38">
        <v>21</v>
      </c>
      <c r="R1587" s="38">
        <v>13</v>
      </c>
      <c r="S1587" s="38"/>
      <c r="T1587" s="38">
        <v>0</v>
      </c>
      <c r="U1587" s="38"/>
      <c r="V1587" s="38"/>
      <c r="W1587" s="38">
        <v>14</v>
      </c>
      <c r="X1587" s="38">
        <v>0</v>
      </c>
      <c r="Y1587" s="38"/>
      <c r="Z1587" s="38">
        <v>0</v>
      </c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  <c r="BA1587" s="3">
        <f>IF(Q1587&gt;0,RANK(Q1587,(N1587:P1587,Q1587:AE1587)),0)</f>
        <v>3</v>
      </c>
      <c r="BB1587" s="3">
        <f>IF(R1587&gt;0,RANK(R1587,(N1587:P1587,Q1587:AE1587)),0)</f>
        <v>5</v>
      </c>
      <c r="BC1587" s="3">
        <f>IF(S1587&gt;0,RANK(S1587,(N1587:P1587,Q1587:AE1587)),0)</f>
        <v>0</v>
      </c>
      <c r="BD1587" s="3">
        <f>IF(T1587&gt;0,RANK(T1587,(N1587:P1587,Q1587:AE1587)),0)</f>
        <v>0</v>
      </c>
      <c r="BE1587" s="2">
        <f t="shared" si="678"/>
        <v>4.7727272727272731E-3</v>
      </c>
      <c r="BF1587" s="2">
        <f t="shared" si="679"/>
        <v>2.9545454545454545E-3</v>
      </c>
      <c r="BG1587" s="2">
        <f t="shared" si="680"/>
        <v>0</v>
      </c>
      <c r="BH1587" s="2">
        <f t="shared" si="681"/>
        <v>0</v>
      </c>
      <c r="BJ1587" t="s">
        <v>633</v>
      </c>
      <c r="BK1587" t="s">
        <v>1190</v>
      </c>
      <c r="BL1587">
        <v>6</v>
      </c>
      <c r="BN1587">
        <v>0</v>
      </c>
      <c r="BO1587" s="60">
        <v>29</v>
      </c>
      <c r="BP1587" s="62">
        <v>79</v>
      </c>
      <c r="BQ1587" s="66">
        <f t="shared" si="682"/>
        <v>29079</v>
      </c>
      <c r="BR1587" s="66">
        <f t="shared" si="672"/>
        <v>29079</v>
      </c>
      <c r="BS1587" s="3" t="s">
        <v>3083</v>
      </c>
      <c r="CD1587" s="38">
        <f t="shared" si="683"/>
        <v>4400</v>
      </c>
    </row>
    <row r="1588" spans="1:85" ht="14" hidden="1" customHeight="1" outlineLevel="1" x14ac:dyDescent="0.2">
      <c r="A1588" t="s">
        <v>856</v>
      </c>
      <c r="B1588" t="s">
        <v>1190</v>
      </c>
      <c r="C1588" s="1">
        <f t="shared" si="673"/>
        <v>3855</v>
      </c>
      <c r="D1588" s="3">
        <f>IF(N1588&gt;0, RANK(N1588,(N1588:P1588,Q1588:AE1588)),0)</f>
        <v>2</v>
      </c>
      <c r="E1588" s="3">
        <f>IF(O1588&gt;0,RANK(O1588,(N1588:P1588,Q1588:AE1588)),0)</f>
        <v>1</v>
      </c>
      <c r="F1588" s="3">
        <f>IF(P1588&gt;0,RANK(P1588,(N1588:P1588,Q1588:AE1588)),0)</f>
        <v>0</v>
      </c>
      <c r="G1588" s="1">
        <f t="shared" si="659"/>
        <v>2758</v>
      </c>
      <c r="H1588" s="2">
        <f t="shared" si="660"/>
        <v>0.71543450064850844</v>
      </c>
      <c r="I1588" s="2"/>
      <c r="J1588" s="2">
        <f t="shared" si="674"/>
        <v>0.13852140077821012</v>
      </c>
      <c r="K1588" s="2">
        <f t="shared" si="675"/>
        <v>0.85395590142671851</v>
      </c>
      <c r="L1588" s="2">
        <f t="shared" si="676"/>
        <v>0</v>
      </c>
      <c r="M1588" s="2">
        <f t="shared" si="677"/>
        <v>7.5226977950714202E-3</v>
      </c>
      <c r="N1588" s="38">
        <v>534</v>
      </c>
      <c r="O1588" s="38">
        <v>3292</v>
      </c>
      <c r="P1588" s="38"/>
      <c r="Q1588" s="38">
        <v>13</v>
      </c>
      <c r="R1588" s="38">
        <v>5</v>
      </c>
      <c r="S1588" s="38"/>
      <c r="T1588" s="38">
        <v>0</v>
      </c>
      <c r="U1588" s="38"/>
      <c r="V1588" s="38"/>
      <c r="W1588" s="38">
        <v>11</v>
      </c>
      <c r="X1588" s="38">
        <v>0</v>
      </c>
      <c r="Y1588" s="38"/>
      <c r="Z1588" s="38">
        <v>0</v>
      </c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  <c r="BA1588" s="3">
        <f>IF(Q1588&gt;0,RANK(Q1588,(N1588:P1588,Q1588:AE1588)),0)</f>
        <v>3</v>
      </c>
      <c r="BB1588" s="3">
        <f>IF(R1588&gt;0,RANK(R1588,(N1588:P1588,Q1588:AE1588)),0)</f>
        <v>5</v>
      </c>
      <c r="BC1588" s="3">
        <f>IF(S1588&gt;0,RANK(S1588,(N1588:P1588,Q1588:AE1588)),0)</f>
        <v>0</v>
      </c>
      <c r="BD1588" s="3">
        <f>IF(T1588&gt;0,RANK(T1588,(N1588:P1588,Q1588:AE1588)),0)</f>
        <v>0</v>
      </c>
      <c r="BE1588" s="2">
        <f t="shared" si="678"/>
        <v>3.3722438391699094E-3</v>
      </c>
      <c r="BF1588" s="2">
        <f t="shared" si="679"/>
        <v>1.2970168612191958E-3</v>
      </c>
      <c r="BG1588" s="2">
        <f t="shared" si="680"/>
        <v>0</v>
      </c>
      <c r="BH1588" s="2">
        <f t="shared" si="681"/>
        <v>0</v>
      </c>
      <c r="BJ1588" t="s">
        <v>856</v>
      </c>
      <c r="BK1588" t="s">
        <v>1190</v>
      </c>
      <c r="BL1588">
        <v>6</v>
      </c>
      <c r="BN1588">
        <v>0</v>
      </c>
      <c r="BO1588" s="60">
        <v>29</v>
      </c>
      <c r="BP1588" s="62">
        <v>81</v>
      </c>
      <c r="BQ1588" s="66">
        <f t="shared" si="682"/>
        <v>29081</v>
      </c>
      <c r="BR1588" s="66">
        <f t="shared" si="672"/>
        <v>29081</v>
      </c>
      <c r="BS1588" s="3" t="s">
        <v>3083</v>
      </c>
      <c r="CD1588" s="38">
        <f t="shared" si="683"/>
        <v>3855</v>
      </c>
    </row>
    <row r="1589" spans="1:85" ht="14" hidden="1" customHeight="1" outlineLevel="1" x14ac:dyDescent="0.2">
      <c r="A1589" t="s">
        <v>3055</v>
      </c>
      <c r="B1589" t="s">
        <v>1190</v>
      </c>
      <c r="C1589" s="1">
        <f t="shared" si="673"/>
        <v>10929</v>
      </c>
      <c r="D1589" s="3">
        <f>IF(N1589&gt;0, RANK(N1589,(N1589:P1589,Q1589:AE1589)),0)</f>
        <v>2</v>
      </c>
      <c r="E1589" s="3">
        <f>IF(O1589&gt;0,RANK(O1589,(N1589:P1589,Q1589:AE1589)),0)</f>
        <v>1</v>
      </c>
      <c r="F1589" s="3">
        <f>IF(P1589&gt;0,RANK(P1589,(N1589:P1589,Q1589:AE1589)),0)</f>
        <v>0</v>
      </c>
      <c r="G1589" s="1">
        <f t="shared" si="659"/>
        <v>5752</v>
      </c>
      <c r="H1589" s="2">
        <f t="shared" si="660"/>
        <v>0.52630615792844726</v>
      </c>
      <c r="I1589" s="2"/>
      <c r="J1589" s="2">
        <f t="shared" si="674"/>
        <v>0.23176868880958917</v>
      </c>
      <c r="K1589" s="2">
        <f t="shared" si="675"/>
        <v>0.75807484673803638</v>
      </c>
      <c r="L1589" s="2">
        <f t="shared" si="676"/>
        <v>0</v>
      </c>
      <c r="M1589" s="2">
        <f t="shared" si="677"/>
        <v>1.0156464452374503E-2</v>
      </c>
      <c r="N1589" s="38">
        <v>2533</v>
      </c>
      <c r="O1589" s="38">
        <v>8285</v>
      </c>
      <c r="P1589" s="38"/>
      <c r="Q1589" s="38">
        <v>72</v>
      </c>
      <c r="R1589" s="38">
        <v>39</v>
      </c>
      <c r="S1589" s="38"/>
      <c r="T1589" s="38">
        <v>0</v>
      </c>
      <c r="U1589" s="38"/>
      <c r="V1589" s="38"/>
      <c r="W1589" s="38">
        <v>0</v>
      </c>
      <c r="X1589" s="38">
        <v>0</v>
      </c>
      <c r="Y1589" s="38"/>
      <c r="Z1589" s="38">
        <v>0</v>
      </c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  <c r="BA1589" s="3">
        <f>IF(Q1589&gt;0,RANK(Q1589,(N1589:P1589,Q1589:AE1589)),0)</f>
        <v>3</v>
      </c>
      <c r="BB1589" s="3">
        <f>IF(R1589&gt;0,RANK(R1589,(N1589:P1589,Q1589:AE1589)),0)</f>
        <v>4</v>
      </c>
      <c r="BC1589" s="3">
        <f>IF(S1589&gt;0,RANK(S1589,(N1589:P1589,Q1589:AE1589)),0)</f>
        <v>0</v>
      </c>
      <c r="BD1589" s="3">
        <f>IF(T1589&gt;0,RANK(T1589,(N1589:P1589,Q1589:AE1589)),0)</f>
        <v>0</v>
      </c>
      <c r="BE1589" s="2">
        <f t="shared" si="678"/>
        <v>6.5879769420807031E-3</v>
      </c>
      <c r="BF1589" s="2">
        <f t="shared" si="679"/>
        <v>3.5684875102937139E-3</v>
      </c>
      <c r="BG1589" s="2">
        <f t="shared" si="680"/>
        <v>0</v>
      </c>
      <c r="BH1589" s="2">
        <f t="shared" si="681"/>
        <v>0</v>
      </c>
      <c r="BJ1589" t="s">
        <v>3055</v>
      </c>
      <c r="BK1589" t="s">
        <v>1190</v>
      </c>
      <c r="BL1589">
        <v>4</v>
      </c>
      <c r="BN1589">
        <v>0</v>
      </c>
      <c r="BO1589" s="60">
        <v>29</v>
      </c>
      <c r="BP1589" s="62">
        <v>83</v>
      </c>
      <c r="BQ1589" s="66">
        <f t="shared" si="682"/>
        <v>29083</v>
      </c>
      <c r="BR1589" s="66">
        <f t="shared" si="672"/>
        <v>29083</v>
      </c>
      <c r="BS1589" s="3" t="s">
        <v>3083</v>
      </c>
      <c r="CD1589" s="38">
        <f t="shared" si="683"/>
        <v>10929</v>
      </c>
      <c r="CE1589" s="71"/>
      <c r="CF1589" s="71"/>
      <c r="CG1589" s="38" t="s">
        <v>3718</v>
      </c>
    </row>
    <row r="1590" spans="1:85" ht="14" hidden="1" customHeight="1" outlineLevel="1" x14ac:dyDescent="0.2">
      <c r="A1590" t="s">
        <v>367</v>
      </c>
      <c r="B1590" t="s">
        <v>1190</v>
      </c>
      <c r="C1590" s="1">
        <f t="shared" si="673"/>
        <v>5106</v>
      </c>
      <c r="D1590" s="3">
        <f>IF(N1590&gt;0, RANK(N1590,(N1590:P1590,Q1590:AE1590)),0)</f>
        <v>2</v>
      </c>
      <c r="E1590" s="3">
        <f>IF(O1590&gt;0,RANK(O1590,(N1590:P1590,Q1590:AE1590)),0)</f>
        <v>1</v>
      </c>
      <c r="F1590" s="3">
        <f>IF(P1590&gt;0,RANK(P1590,(N1590:P1590,Q1590:AE1590)),0)</f>
        <v>0</v>
      </c>
      <c r="G1590" s="1">
        <f t="shared" si="659"/>
        <v>3118</v>
      </c>
      <c r="H1590" s="2">
        <f t="shared" si="660"/>
        <v>0.61065413239326283</v>
      </c>
      <c r="I1590" s="2"/>
      <c r="J1590" s="2">
        <f t="shared" si="674"/>
        <v>0.19134351743047395</v>
      </c>
      <c r="K1590" s="2">
        <f t="shared" si="675"/>
        <v>0.80199764982373678</v>
      </c>
      <c r="L1590" s="2">
        <f t="shared" si="676"/>
        <v>0</v>
      </c>
      <c r="M1590" s="2">
        <f t="shared" si="677"/>
        <v>6.6588327457892671E-3</v>
      </c>
      <c r="N1590" s="38">
        <v>977</v>
      </c>
      <c r="O1590" s="38">
        <v>4095</v>
      </c>
      <c r="P1590" s="38"/>
      <c r="Q1590" s="38">
        <v>21</v>
      </c>
      <c r="R1590" s="38">
        <v>13</v>
      </c>
      <c r="S1590" s="38"/>
      <c r="T1590" s="38">
        <v>0</v>
      </c>
      <c r="U1590" s="38"/>
      <c r="V1590" s="38"/>
      <c r="W1590" s="38">
        <v>0</v>
      </c>
      <c r="X1590" s="38">
        <v>0</v>
      </c>
      <c r="Y1590" s="38"/>
      <c r="Z1590" s="38">
        <v>0</v>
      </c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  <c r="BA1590" s="3">
        <f>IF(Q1590&gt;0,RANK(Q1590,(N1590:P1590,Q1590:AE1590)),0)</f>
        <v>3</v>
      </c>
      <c r="BB1590" s="3">
        <f>IF(R1590&gt;0,RANK(R1590,(N1590:P1590,Q1590:AE1590)),0)</f>
        <v>4</v>
      </c>
      <c r="BC1590" s="3">
        <f>IF(S1590&gt;0,RANK(S1590,(N1590:P1590,Q1590:AE1590)),0)</f>
        <v>0</v>
      </c>
      <c r="BD1590" s="3">
        <f>IF(T1590&gt;0,RANK(T1590,(N1590:P1590,Q1590:AE1590)),0)</f>
        <v>0</v>
      </c>
      <c r="BE1590" s="2">
        <f t="shared" si="678"/>
        <v>4.1128084606345478E-3</v>
      </c>
      <c r="BF1590" s="2">
        <f t="shared" si="679"/>
        <v>2.5460242851547197E-3</v>
      </c>
      <c r="BG1590" s="2">
        <f t="shared" si="680"/>
        <v>0</v>
      </c>
      <c r="BH1590" s="2">
        <f t="shared" si="681"/>
        <v>0</v>
      </c>
      <c r="BJ1590" t="s">
        <v>367</v>
      </c>
      <c r="BK1590" t="s">
        <v>1190</v>
      </c>
      <c r="BL1590">
        <v>4</v>
      </c>
      <c r="BN1590">
        <v>0</v>
      </c>
      <c r="BO1590" s="60">
        <v>29</v>
      </c>
      <c r="BP1590" s="62">
        <v>85</v>
      </c>
      <c r="BQ1590" s="66">
        <f t="shared" si="682"/>
        <v>29085</v>
      </c>
      <c r="BR1590" s="66">
        <f t="shared" si="672"/>
        <v>29085</v>
      </c>
      <c r="BS1590" s="3" t="s">
        <v>3083</v>
      </c>
      <c r="CD1590" s="38">
        <f t="shared" si="683"/>
        <v>5106</v>
      </c>
      <c r="CE1590" s="71"/>
      <c r="CF1590" s="71"/>
    </row>
    <row r="1591" spans="1:85" ht="14" hidden="1" customHeight="1" outlineLevel="1" x14ac:dyDescent="0.2">
      <c r="A1591" t="s">
        <v>364</v>
      </c>
      <c r="B1591" t="s">
        <v>1190</v>
      </c>
      <c r="C1591" s="1">
        <f t="shared" si="673"/>
        <v>2352</v>
      </c>
      <c r="D1591" s="3">
        <f>IF(N1591&gt;0, RANK(N1591,(N1591:P1591,Q1591:AE1591)),0)</f>
        <v>2</v>
      </c>
      <c r="E1591" s="3">
        <f>IF(O1591&gt;0,RANK(O1591,(N1591:P1591,Q1591:AE1591)),0)</f>
        <v>1</v>
      </c>
      <c r="F1591" s="3">
        <f>IF(P1591&gt;0,RANK(P1591,(N1591:P1591,Q1591:AE1591)),0)</f>
        <v>0</v>
      </c>
      <c r="G1591" s="1">
        <f t="shared" si="659"/>
        <v>1623</v>
      </c>
      <c r="H1591" s="2">
        <f t="shared" si="660"/>
        <v>0.69005102040816324</v>
      </c>
      <c r="I1591" s="2"/>
      <c r="J1591" s="2">
        <f t="shared" si="674"/>
        <v>0.15136054421768708</v>
      </c>
      <c r="K1591" s="2">
        <f t="shared" si="675"/>
        <v>0.84141156462585032</v>
      </c>
      <c r="L1591" s="2">
        <f t="shared" si="676"/>
        <v>0</v>
      </c>
      <c r="M1591" s="2">
        <f t="shared" si="677"/>
        <v>7.2278911564626069E-3</v>
      </c>
      <c r="N1591" s="38">
        <v>356</v>
      </c>
      <c r="O1591" s="38">
        <v>1979</v>
      </c>
      <c r="P1591" s="38"/>
      <c r="Q1591" s="38">
        <v>7</v>
      </c>
      <c r="R1591" s="38">
        <v>6</v>
      </c>
      <c r="S1591" s="38"/>
      <c r="T1591" s="38">
        <v>0</v>
      </c>
      <c r="U1591" s="38"/>
      <c r="V1591" s="38"/>
      <c r="W1591" s="38">
        <v>4</v>
      </c>
      <c r="X1591" s="38">
        <v>0</v>
      </c>
      <c r="Y1591" s="38"/>
      <c r="Z1591" s="38">
        <v>0</v>
      </c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  <c r="BA1591" s="3">
        <f>IF(Q1591&gt;0,RANK(Q1591,(N1591:P1591,Q1591:AE1591)),0)</f>
        <v>3</v>
      </c>
      <c r="BB1591" s="3">
        <f>IF(R1591&gt;0,RANK(R1591,(N1591:P1591,Q1591:AE1591)),0)</f>
        <v>4</v>
      </c>
      <c r="BC1591" s="3">
        <f>IF(S1591&gt;0,RANK(S1591,(N1591:P1591,Q1591:AE1591)),0)</f>
        <v>0</v>
      </c>
      <c r="BD1591" s="3">
        <f>IF(T1591&gt;0,RANK(T1591,(N1591:P1591,Q1591:AE1591)),0)</f>
        <v>0</v>
      </c>
      <c r="BE1591" s="2">
        <f t="shared" si="678"/>
        <v>2.976190476190476E-3</v>
      </c>
      <c r="BF1591" s="2">
        <f t="shared" si="679"/>
        <v>2.5510204081632651E-3</v>
      </c>
      <c r="BG1591" s="2">
        <f t="shared" si="680"/>
        <v>0</v>
      </c>
      <c r="BH1591" s="2">
        <f t="shared" si="681"/>
        <v>0</v>
      </c>
      <c r="BJ1591" t="s">
        <v>364</v>
      </c>
      <c r="BK1591" t="s">
        <v>1190</v>
      </c>
      <c r="BL1591">
        <v>6</v>
      </c>
      <c r="BN1591">
        <v>0</v>
      </c>
      <c r="BO1591" s="60">
        <v>29</v>
      </c>
      <c r="BP1591" s="62">
        <v>87</v>
      </c>
      <c r="BQ1591" s="66">
        <f t="shared" si="682"/>
        <v>29087</v>
      </c>
      <c r="BR1591" s="66">
        <f t="shared" si="672"/>
        <v>29087</v>
      </c>
      <c r="BS1591" s="3" t="s">
        <v>3083</v>
      </c>
      <c r="CD1591" s="38">
        <f t="shared" si="683"/>
        <v>2352</v>
      </c>
    </row>
    <row r="1592" spans="1:85" ht="14" hidden="1" customHeight="1" outlineLevel="1" x14ac:dyDescent="0.2">
      <c r="A1592" t="s">
        <v>1029</v>
      </c>
      <c r="B1592" t="s">
        <v>1190</v>
      </c>
      <c r="C1592" s="1">
        <f t="shared" si="673"/>
        <v>4950</v>
      </c>
      <c r="D1592" s="3">
        <f>IF(N1592&gt;0, RANK(N1592,(N1592:P1592,Q1592:AE1592)),0)</f>
        <v>2</v>
      </c>
      <c r="E1592" s="3">
        <f>IF(O1592&gt;0,RANK(O1592,(N1592:P1592,Q1592:AE1592)),0)</f>
        <v>1</v>
      </c>
      <c r="F1592" s="3">
        <f>IF(P1592&gt;0,RANK(P1592,(N1592:P1592,Q1592:AE1592)),0)</f>
        <v>0</v>
      </c>
      <c r="G1592" s="1">
        <f t="shared" si="659"/>
        <v>2194</v>
      </c>
      <c r="H1592" s="2">
        <f t="shared" si="660"/>
        <v>0.44323232323232326</v>
      </c>
      <c r="I1592" s="2"/>
      <c r="J1592" s="2">
        <f t="shared" si="674"/>
        <v>0.27030303030303032</v>
      </c>
      <c r="K1592" s="2">
        <f t="shared" si="675"/>
        <v>0.71353535353535358</v>
      </c>
      <c r="L1592" s="2">
        <f t="shared" si="676"/>
        <v>0</v>
      </c>
      <c r="M1592" s="2">
        <f t="shared" si="677"/>
        <v>1.6161616161616155E-2</v>
      </c>
      <c r="N1592" s="38">
        <v>1338</v>
      </c>
      <c r="O1592" s="38">
        <v>3532</v>
      </c>
      <c r="P1592" s="38"/>
      <c r="Q1592" s="38">
        <v>50</v>
      </c>
      <c r="R1592" s="38">
        <v>30</v>
      </c>
      <c r="S1592" s="38"/>
      <c r="T1592" s="38">
        <v>0</v>
      </c>
      <c r="U1592" s="38"/>
      <c r="V1592" s="38"/>
      <c r="W1592" s="38">
        <v>0</v>
      </c>
      <c r="X1592" s="38">
        <v>0</v>
      </c>
      <c r="Y1592" s="38"/>
      <c r="Z1592" s="38">
        <v>0</v>
      </c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  <c r="BA1592" s="3">
        <f>IF(Q1592&gt;0,RANK(Q1592,(N1592:P1592,Q1592:AE1592)),0)</f>
        <v>3</v>
      </c>
      <c r="BB1592" s="3">
        <f>IF(R1592&gt;0,RANK(R1592,(N1592:P1592,Q1592:AE1592)),0)</f>
        <v>4</v>
      </c>
      <c r="BC1592" s="3">
        <f>IF(S1592&gt;0,RANK(S1592,(N1592:P1592,Q1592:AE1592)),0)</f>
        <v>0</v>
      </c>
      <c r="BD1592" s="3">
        <f>IF(T1592&gt;0,RANK(T1592,(N1592:P1592,Q1592:AE1592)),0)</f>
        <v>0</v>
      </c>
      <c r="BE1592" s="2">
        <f t="shared" si="678"/>
        <v>1.0101010101010102E-2</v>
      </c>
      <c r="BF1592" s="2">
        <f t="shared" si="679"/>
        <v>6.0606060606060606E-3</v>
      </c>
      <c r="BG1592" s="2">
        <f t="shared" si="680"/>
        <v>0</v>
      </c>
      <c r="BH1592" s="2">
        <f t="shared" si="681"/>
        <v>0</v>
      </c>
      <c r="BJ1592" t="s">
        <v>1029</v>
      </c>
      <c r="BK1592" t="s">
        <v>1190</v>
      </c>
      <c r="BL1592">
        <v>4</v>
      </c>
      <c r="BN1592">
        <v>0</v>
      </c>
      <c r="BO1592" s="60">
        <v>29</v>
      </c>
      <c r="BP1592" s="62">
        <v>89</v>
      </c>
      <c r="BQ1592" s="66">
        <f t="shared" si="682"/>
        <v>29089</v>
      </c>
      <c r="BR1592" s="66">
        <f t="shared" si="672"/>
        <v>29089</v>
      </c>
      <c r="BS1592" s="3" t="s">
        <v>3083</v>
      </c>
      <c r="CD1592" s="38">
        <f t="shared" si="683"/>
        <v>4950</v>
      </c>
    </row>
    <row r="1593" spans="1:85" ht="14" hidden="1" customHeight="1" outlineLevel="1" x14ac:dyDescent="0.2">
      <c r="A1593" t="s">
        <v>2947</v>
      </c>
      <c r="B1593" t="s">
        <v>1190</v>
      </c>
      <c r="C1593" s="1">
        <f t="shared" si="673"/>
        <v>18995</v>
      </c>
      <c r="D1593" s="3">
        <f>IF(N1593&gt;0, RANK(N1593,(N1593:P1593,Q1593:AE1593)),0)</f>
        <v>2</v>
      </c>
      <c r="E1593" s="3">
        <f>IF(O1593&gt;0,RANK(O1593,(N1593:P1593,Q1593:AE1593)),0)</f>
        <v>1</v>
      </c>
      <c r="F1593" s="3">
        <f>IF(P1593&gt;0,RANK(P1593,(N1593:P1593,Q1593:AE1593)),0)</f>
        <v>0</v>
      </c>
      <c r="G1593" s="1">
        <f t="shared" si="659"/>
        <v>12652</v>
      </c>
      <c r="H1593" s="2">
        <f t="shared" si="660"/>
        <v>0.66607001842590152</v>
      </c>
      <c r="I1593" s="2"/>
      <c r="J1593" s="2">
        <f t="shared" si="674"/>
        <v>0.16130560673861544</v>
      </c>
      <c r="K1593" s="2">
        <f t="shared" si="675"/>
        <v>0.82737562516451701</v>
      </c>
      <c r="L1593" s="2">
        <f t="shared" si="676"/>
        <v>0</v>
      </c>
      <c r="M1593" s="2">
        <f t="shared" si="677"/>
        <v>1.1318768096867604E-2</v>
      </c>
      <c r="N1593" s="38">
        <v>3064</v>
      </c>
      <c r="O1593" s="38">
        <v>15716</v>
      </c>
      <c r="P1593" s="38"/>
      <c r="Q1593" s="38">
        <v>106</v>
      </c>
      <c r="R1593" s="38">
        <v>51</v>
      </c>
      <c r="S1593" s="38"/>
      <c r="T1593" s="38">
        <v>0</v>
      </c>
      <c r="U1593" s="38"/>
      <c r="V1593" s="38"/>
      <c r="W1593" s="38">
        <v>58</v>
      </c>
      <c r="X1593" s="38">
        <v>0</v>
      </c>
      <c r="Y1593" s="38"/>
      <c r="Z1593" s="38">
        <v>0</v>
      </c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  <c r="BA1593" s="3">
        <f>IF(Q1593&gt;0,RANK(Q1593,(N1593:P1593,Q1593:AE1593)),0)</f>
        <v>3</v>
      </c>
      <c r="BB1593" s="3">
        <f>IF(R1593&gt;0,RANK(R1593,(N1593:P1593,Q1593:AE1593)),0)</f>
        <v>5</v>
      </c>
      <c r="BC1593" s="3">
        <f>IF(S1593&gt;0,RANK(S1593,(N1593:P1593,Q1593:AE1593)),0)</f>
        <v>0</v>
      </c>
      <c r="BD1593" s="3">
        <f>IF(T1593&gt;0,RANK(T1593,(N1593:P1593,Q1593:AE1593)),0)</f>
        <v>0</v>
      </c>
      <c r="BE1593" s="2">
        <f t="shared" si="678"/>
        <v>5.5804158989207686E-3</v>
      </c>
      <c r="BF1593" s="2">
        <f t="shared" si="679"/>
        <v>2.6849170834430114E-3</v>
      </c>
      <c r="BG1593" s="2">
        <f t="shared" si="680"/>
        <v>0</v>
      </c>
      <c r="BH1593" s="2">
        <f t="shared" si="681"/>
        <v>0</v>
      </c>
      <c r="BJ1593" t="s">
        <v>2947</v>
      </c>
      <c r="BK1593" t="s">
        <v>1190</v>
      </c>
      <c r="BL1593">
        <v>8</v>
      </c>
      <c r="BN1593">
        <v>0</v>
      </c>
      <c r="BO1593" s="60">
        <v>29</v>
      </c>
      <c r="BP1593" s="62">
        <v>91</v>
      </c>
      <c r="BQ1593" s="66">
        <f t="shared" si="682"/>
        <v>29091</v>
      </c>
      <c r="BR1593" s="66">
        <f t="shared" si="672"/>
        <v>29091</v>
      </c>
      <c r="BS1593" s="3" t="s">
        <v>3083</v>
      </c>
      <c r="CD1593" s="38">
        <f t="shared" si="683"/>
        <v>18995</v>
      </c>
    </row>
    <row r="1594" spans="1:85" ht="14" hidden="1" customHeight="1" outlineLevel="1" x14ac:dyDescent="0.2">
      <c r="A1594" t="s">
        <v>2777</v>
      </c>
      <c r="B1594" t="s">
        <v>1190</v>
      </c>
      <c r="C1594" s="1">
        <f t="shared" si="673"/>
        <v>4513</v>
      </c>
      <c r="D1594" s="3">
        <f>IF(N1594&gt;0, RANK(N1594,(N1594:P1594,Q1594:AE1594)),0)</f>
        <v>2</v>
      </c>
      <c r="E1594" s="3">
        <f>IF(O1594&gt;0,RANK(O1594,(N1594:P1594,Q1594:AE1594)),0)</f>
        <v>1</v>
      </c>
      <c r="F1594" s="3">
        <f>IF(P1594&gt;0,RANK(P1594,(N1594:P1594,Q1594:AE1594)),0)</f>
        <v>0</v>
      </c>
      <c r="G1594" s="1">
        <f t="shared" si="659"/>
        <v>2816</v>
      </c>
      <c r="H1594" s="2">
        <f t="shared" si="660"/>
        <v>0.62397518280522934</v>
      </c>
      <c r="I1594" s="2"/>
      <c r="J1594" s="2">
        <f t="shared" si="674"/>
        <v>0.18258364724130291</v>
      </c>
      <c r="K1594" s="2">
        <f t="shared" si="675"/>
        <v>0.80655883004653228</v>
      </c>
      <c r="L1594" s="2">
        <f t="shared" si="676"/>
        <v>0</v>
      </c>
      <c r="M1594" s="2">
        <f t="shared" si="677"/>
        <v>1.085752271216478E-2</v>
      </c>
      <c r="N1594" s="38">
        <v>824</v>
      </c>
      <c r="O1594" s="38">
        <v>3640</v>
      </c>
      <c r="P1594" s="38"/>
      <c r="Q1594" s="38">
        <v>28</v>
      </c>
      <c r="R1594" s="38">
        <v>21</v>
      </c>
      <c r="S1594" s="38"/>
      <c r="T1594" s="38">
        <v>0</v>
      </c>
      <c r="U1594" s="38"/>
      <c r="V1594" s="38"/>
      <c r="W1594" s="38">
        <v>0</v>
      </c>
      <c r="X1594" s="38">
        <v>0</v>
      </c>
      <c r="Y1594" s="38"/>
      <c r="Z1594" s="38">
        <v>0</v>
      </c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  <c r="BA1594" s="3">
        <f>IF(Q1594&gt;0,RANK(Q1594,(N1594:P1594,Q1594:AE1594)),0)</f>
        <v>3</v>
      </c>
      <c r="BB1594" s="3">
        <f>IF(R1594&gt;0,RANK(R1594,(N1594:P1594,Q1594:AE1594)),0)</f>
        <v>4</v>
      </c>
      <c r="BC1594" s="3">
        <f>IF(S1594&gt;0,RANK(S1594,(N1594:P1594,Q1594:AE1594)),0)</f>
        <v>0</v>
      </c>
      <c r="BD1594" s="3">
        <f>IF(T1594&gt;0,RANK(T1594,(N1594:P1594,Q1594:AE1594)),0)</f>
        <v>0</v>
      </c>
      <c r="BE1594" s="2">
        <f t="shared" si="678"/>
        <v>6.2042986926656328E-3</v>
      </c>
      <c r="BF1594" s="2">
        <f t="shared" si="679"/>
        <v>4.6532240194992244E-3</v>
      </c>
      <c r="BG1594" s="2">
        <f t="shared" si="680"/>
        <v>0</v>
      </c>
      <c r="BH1594" s="2">
        <f t="shared" si="681"/>
        <v>0</v>
      </c>
      <c r="BJ1594" t="s">
        <v>2777</v>
      </c>
      <c r="BK1594" t="s">
        <v>1190</v>
      </c>
      <c r="BL1594">
        <v>8</v>
      </c>
      <c r="BN1594">
        <v>0</v>
      </c>
      <c r="BO1594" s="60">
        <v>29</v>
      </c>
      <c r="BP1594" s="62">
        <v>93</v>
      </c>
      <c r="BQ1594" s="66">
        <f t="shared" si="682"/>
        <v>29093</v>
      </c>
      <c r="BR1594" s="66">
        <f t="shared" si="672"/>
        <v>29093</v>
      </c>
      <c r="BS1594" s="3" t="s">
        <v>3083</v>
      </c>
      <c r="CD1594" s="38">
        <f t="shared" si="683"/>
        <v>4513</v>
      </c>
    </row>
    <row r="1595" spans="1:85" ht="14" hidden="1" customHeight="1" outlineLevel="1" x14ac:dyDescent="0.2">
      <c r="A1595" t="s">
        <v>2861</v>
      </c>
      <c r="B1595" t="s">
        <v>1190</v>
      </c>
      <c r="C1595" s="1">
        <f t="shared" si="673"/>
        <v>317191</v>
      </c>
      <c r="D1595" s="3">
        <f>IF(N1595&gt;0, RANK(N1595,(N1595:P1595,Q1595:AE1595)),0)</f>
        <v>1</v>
      </c>
      <c r="E1595" s="3">
        <f>IF(O1595&gt;0,RANK(O1595,(N1595:P1595,Q1595:AE1595)),0)</f>
        <v>2</v>
      </c>
      <c r="F1595" s="3">
        <f>IF(P1595&gt;0,RANK(P1595,(N1595:P1595,Q1595:AE1595)),0)</f>
        <v>0</v>
      </c>
      <c r="G1595" s="1">
        <f t="shared" si="659"/>
        <v>60527</v>
      </c>
      <c r="H1595" s="2">
        <f t="shared" si="660"/>
        <v>0.19082193378752865</v>
      </c>
      <c r="I1595" s="2"/>
      <c r="J1595" s="2">
        <f t="shared" si="674"/>
        <v>0.58431985775132333</v>
      </c>
      <c r="K1595" s="2">
        <f t="shared" si="675"/>
        <v>0.39349792396379468</v>
      </c>
      <c r="L1595" s="2">
        <f t="shared" si="676"/>
        <v>0</v>
      </c>
      <c r="M1595" s="2">
        <f t="shared" si="677"/>
        <v>2.2182218284881983E-2</v>
      </c>
      <c r="N1595" s="38">
        <v>185341</v>
      </c>
      <c r="O1595" s="38">
        <v>124814</v>
      </c>
      <c r="P1595" s="38"/>
      <c r="Q1595" s="38">
        <v>2576</v>
      </c>
      <c r="R1595" s="38">
        <v>2446</v>
      </c>
      <c r="S1595" s="38"/>
      <c r="T1595" s="38">
        <v>0</v>
      </c>
      <c r="U1595" s="38"/>
      <c r="V1595" s="38"/>
      <c r="W1595" s="38">
        <v>2014</v>
      </c>
      <c r="X1595" s="38">
        <v>0</v>
      </c>
      <c r="Y1595" s="38"/>
      <c r="Z1595" s="38">
        <v>0</v>
      </c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  <c r="BA1595" s="3">
        <f>IF(Q1595&gt;0,RANK(Q1595,(N1595:P1595,Q1595:AE1595)),0)</f>
        <v>3</v>
      </c>
      <c r="BB1595" s="3">
        <f>IF(R1595&gt;0,RANK(R1595,(N1595:P1595,Q1595:AE1595)),0)</f>
        <v>4</v>
      </c>
      <c r="BC1595" s="3">
        <f>IF(S1595&gt;0,RANK(S1595,(N1595:P1595,Q1595:AE1595)),0)</f>
        <v>0</v>
      </c>
      <c r="BD1595" s="3">
        <f>IF(T1595&gt;0,RANK(T1595,(N1595:P1595,Q1595:AE1595)),0)</f>
        <v>0</v>
      </c>
      <c r="BE1595" s="2">
        <f t="shared" si="678"/>
        <v>8.1212896961136982E-3</v>
      </c>
      <c r="BF1595" s="2">
        <f t="shared" si="679"/>
        <v>7.7114420018222461E-3</v>
      </c>
      <c r="BG1595" s="2">
        <f t="shared" si="680"/>
        <v>0</v>
      </c>
      <c r="BH1595" s="2">
        <f t="shared" si="681"/>
        <v>0</v>
      </c>
      <c r="BJ1595" t="s">
        <v>2861</v>
      </c>
      <c r="BK1595" t="s">
        <v>1190</v>
      </c>
      <c r="BN1595">
        <v>0</v>
      </c>
      <c r="BO1595" s="60">
        <v>29</v>
      </c>
      <c r="BP1595" s="62">
        <v>95</v>
      </c>
      <c r="BQ1595" s="66">
        <f t="shared" si="682"/>
        <v>29095</v>
      </c>
      <c r="BR1595" s="66">
        <f t="shared" si="672"/>
        <v>29095</v>
      </c>
      <c r="BS1595" s="3" t="s">
        <v>3083</v>
      </c>
      <c r="CD1595" s="38">
        <f t="shared" si="683"/>
        <v>317191</v>
      </c>
    </row>
    <row r="1596" spans="1:85" ht="14" hidden="1" customHeight="1" outlineLevel="1" x14ac:dyDescent="0.2">
      <c r="A1596" t="s">
        <v>1446</v>
      </c>
      <c r="B1596" t="s">
        <v>1190</v>
      </c>
      <c r="C1596" s="1">
        <f t="shared" si="673"/>
        <v>53799</v>
      </c>
      <c r="D1596" s="3">
        <f>IF(N1596&gt;0, RANK(N1596,(N1596:P1596,Q1596:AE1596)),0)</f>
        <v>2</v>
      </c>
      <c r="E1596" s="3">
        <f>IF(O1596&gt;0,RANK(O1596,(N1596:P1596,Q1596:AE1596)),0)</f>
        <v>1</v>
      </c>
      <c r="F1596" s="3">
        <f>IF(P1596&gt;0,RANK(P1596,(N1596:P1596,Q1596:AE1596)),0)</f>
        <v>0</v>
      </c>
      <c r="G1596" s="1">
        <f t="shared" si="659"/>
        <v>25079</v>
      </c>
      <c r="H1596" s="2">
        <f t="shared" si="660"/>
        <v>0.46616108106098625</v>
      </c>
      <c r="I1596" s="2"/>
      <c r="J1596" s="2">
        <f t="shared" si="674"/>
        <v>0.25755125559954645</v>
      </c>
      <c r="K1596" s="2">
        <f t="shared" si="675"/>
        <v>0.7237123366605327</v>
      </c>
      <c r="L1596" s="2">
        <f t="shared" si="676"/>
        <v>0</v>
      </c>
      <c r="M1596" s="2">
        <f t="shared" si="677"/>
        <v>1.8736407739920802E-2</v>
      </c>
      <c r="N1596" s="38">
        <v>13856</v>
      </c>
      <c r="O1596" s="38">
        <v>38935</v>
      </c>
      <c r="P1596" s="38"/>
      <c r="Q1596" s="38">
        <v>466</v>
      </c>
      <c r="R1596" s="38">
        <v>259</v>
      </c>
      <c r="S1596" s="38"/>
      <c r="T1596" s="38">
        <v>0</v>
      </c>
      <c r="U1596" s="38"/>
      <c r="V1596" s="38"/>
      <c r="W1596" s="38">
        <v>283</v>
      </c>
      <c r="X1596" s="38">
        <v>0</v>
      </c>
      <c r="Y1596" s="38"/>
      <c r="Z1596" s="38">
        <v>0</v>
      </c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  <c r="BA1596" s="3">
        <f>IF(Q1596&gt;0,RANK(Q1596,(N1596:P1596,Q1596:AE1596)),0)</f>
        <v>3</v>
      </c>
      <c r="BB1596" s="3">
        <f>IF(R1596&gt;0,RANK(R1596,(N1596:P1596,Q1596:AE1596)),0)</f>
        <v>5</v>
      </c>
      <c r="BC1596" s="3">
        <f>IF(S1596&gt;0,RANK(S1596,(N1596:P1596,Q1596:AE1596)),0)</f>
        <v>0</v>
      </c>
      <c r="BD1596" s="3">
        <f>IF(T1596&gt;0,RANK(T1596,(N1596:P1596,Q1596:AE1596)),0)</f>
        <v>0</v>
      </c>
      <c r="BE1596" s="2">
        <f t="shared" si="678"/>
        <v>8.6618710384951392E-3</v>
      </c>
      <c r="BF1596" s="2">
        <f t="shared" si="679"/>
        <v>4.8142158776185431E-3</v>
      </c>
      <c r="BG1596" s="2">
        <f t="shared" si="680"/>
        <v>0</v>
      </c>
      <c r="BH1596" s="2">
        <f t="shared" si="681"/>
        <v>0</v>
      </c>
      <c r="BJ1596" t="s">
        <v>1446</v>
      </c>
      <c r="BK1596" t="s">
        <v>1190</v>
      </c>
      <c r="BL1596">
        <v>7</v>
      </c>
      <c r="BN1596">
        <v>0</v>
      </c>
      <c r="BO1596" s="60">
        <v>29</v>
      </c>
      <c r="BP1596" s="62">
        <v>97</v>
      </c>
      <c r="BQ1596" s="66">
        <f t="shared" si="682"/>
        <v>29097</v>
      </c>
      <c r="BR1596" s="66">
        <f t="shared" si="672"/>
        <v>29097</v>
      </c>
      <c r="BS1596" s="3" t="s">
        <v>3083</v>
      </c>
      <c r="CD1596" s="38">
        <f t="shared" si="683"/>
        <v>53799</v>
      </c>
    </row>
    <row r="1597" spans="1:85" ht="14" hidden="1" customHeight="1" outlineLevel="1" x14ac:dyDescent="0.2">
      <c r="A1597" t="s">
        <v>1071</v>
      </c>
      <c r="B1597" t="s">
        <v>1190</v>
      </c>
      <c r="C1597" s="1">
        <f t="shared" si="673"/>
        <v>119376</v>
      </c>
      <c r="D1597" s="3">
        <f>IF(N1597&gt;0, RANK(N1597,(N1597:P1597,Q1597:AE1597)),0)</f>
        <v>2</v>
      </c>
      <c r="E1597" s="3">
        <f>IF(O1597&gt;0,RANK(O1597,(N1597:P1597,Q1597:AE1597)),0)</f>
        <v>1</v>
      </c>
      <c r="F1597" s="3">
        <f>IF(P1597&gt;0,RANK(P1597,(N1597:P1597,Q1597:AE1597)),0)</f>
        <v>0</v>
      </c>
      <c r="G1597" s="1">
        <f t="shared" si="659"/>
        <v>43767</v>
      </c>
      <c r="H1597" s="2">
        <f t="shared" si="660"/>
        <v>0.36663148371531967</v>
      </c>
      <c r="I1597" s="2"/>
      <c r="J1597" s="2">
        <f t="shared" si="674"/>
        <v>0.30801836214984585</v>
      </c>
      <c r="K1597" s="2">
        <f t="shared" si="675"/>
        <v>0.67464984586516552</v>
      </c>
      <c r="L1597" s="2">
        <f t="shared" si="676"/>
        <v>0</v>
      </c>
      <c r="M1597" s="2">
        <f t="shared" si="677"/>
        <v>1.7331791984988687E-2</v>
      </c>
      <c r="N1597" s="38">
        <v>36770</v>
      </c>
      <c r="O1597" s="38">
        <v>80537</v>
      </c>
      <c r="P1597" s="38"/>
      <c r="Q1597" s="38">
        <v>942</v>
      </c>
      <c r="R1597" s="38">
        <v>574</v>
      </c>
      <c r="S1597" s="38"/>
      <c r="T1597" s="38">
        <v>1</v>
      </c>
      <c r="U1597" s="38"/>
      <c r="V1597" s="38"/>
      <c r="W1597" s="38">
        <v>544</v>
      </c>
      <c r="X1597" s="38">
        <v>8</v>
      </c>
      <c r="Y1597" s="38"/>
      <c r="Z1597" s="38">
        <v>0</v>
      </c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  <c r="BA1597" s="3">
        <f>IF(Q1597&gt;0,RANK(Q1597,(N1597:P1597,Q1597:AE1597)),0)</f>
        <v>3</v>
      </c>
      <c r="BB1597" s="3">
        <f>IF(R1597&gt;0,RANK(R1597,(N1597:P1597,Q1597:AE1597)),0)</f>
        <v>4</v>
      </c>
      <c r="BC1597" s="3">
        <f>IF(S1597&gt;0,RANK(S1597,(N1597:P1597,Q1597:AE1597)),0)</f>
        <v>0</v>
      </c>
      <c r="BD1597" s="3">
        <f>IF(T1597&gt;0,RANK(T1597,(N1597:P1597,Q1597:AE1597)),0)</f>
        <v>7</v>
      </c>
      <c r="BE1597" s="2">
        <f t="shared" si="678"/>
        <v>7.8910333735424214E-3</v>
      </c>
      <c r="BF1597" s="2">
        <f t="shared" si="679"/>
        <v>4.8083366840906043E-3</v>
      </c>
      <c r="BG1597" s="2">
        <f t="shared" si="680"/>
        <v>0</v>
      </c>
      <c r="BH1597" s="2">
        <f t="shared" si="681"/>
        <v>8.3768931778581963E-6</v>
      </c>
      <c r="BJ1597" t="s">
        <v>1071</v>
      </c>
      <c r="BK1597" t="s">
        <v>1190</v>
      </c>
      <c r="BN1597">
        <v>0</v>
      </c>
      <c r="BO1597" s="60">
        <v>29</v>
      </c>
      <c r="BP1597" s="62">
        <v>99</v>
      </c>
      <c r="BQ1597" s="66">
        <f t="shared" si="682"/>
        <v>29099</v>
      </c>
      <c r="BR1597" s="66">
        <f t="shared" si="672"/>
        <v>29099</v>
      </c>
      <c r="BS1597" s="3" t="s">
        <v>3083</v>
      </c>
      <c r="CD1597" s="38">
        <f t="shared" si="683"/>
        <v>119376</v>
      </c>
      <c r="CE1597" s="1"/>
      <c r="CF1597" s="1"/>
    </row>
    <row r="1598" spans="1:85" ht="14" hidden="1" customHeight="1" outlineLevel="1" x14ac:dyDescent="0.2">
      <c r="A1598" t="s">
        <v>1337</v>
      </c>
      <c r="B1598" t="s">
        <v>1190</v>
      </c>
      <c r="C1598" s="1">
        <f t="shared" si="673"/>
        <v>23649</v>
      </c>
      <c r="D1598" s="3">
        <f>IF(N1598&gt;0, RANK(N1598,(N1598:P1598,Q1598:AE1598)),0)</f>
        <v>2</v>
      </c>
      <c r="E1598" s="3">
        <f>IF(O1598&gt;0,RANK(O1598,(N1598:P1598,Q1598:AE1598)),0)</f>
        <v>1</v>
      </c>
      <c r="F1598" s="3">
        <f>IF(P1598&gt;0,RANK(P1598,(N1598:P1598,Q1598:AE1598)),0)</f>
        <v>0</v>
      </c>
      <c r="G1598" s="1">
        <f t="shared" si="659"/>
        <v>9327</v>
      </c>
      <c r="H1598" s="2">
        <f t="shared" si="660"/>
        <v>0.39439299758975011</v>
      </c>
      <c r="I1598" s="2"/>
      <c r="J1598" s="2">
        <f t="shared" si="674"/>
        <v>0.29379677787644298</v>
      </c>
      <c r="K1598" s="2">
        <f t="shared" si="675"/>
        <v>0.68818977546619309</v>
      </c>
      <c r="L1598" s="2">
        <f t="shared" si="676"/>
        <v>0</v>
      </c>
      <c r="M1598" s="2">
        <f t="shared" si="677"/>
        <v>1.801344665736393E-2</v>
      </c>
      <c r="N1598" s="38">
        <v>6948</v>
      </c>
      <c r="O1598" s="38">
        <v>16275</v>
      </c>
      <c r="P1598" s="38"/>
      <c r="Q1598" s="38">
        <v>218</v>
      </c>
      <c r="R1598" s="38">
        <v>111</v>
      </c>
      <c r="S1598" s="38"/>
      <c r="T1598" s="38">
        <v>0</v>
      </c>
      <c r="U1598" s="38"/>
      <c r="V1598" s="38"/>
      <c r="W1598" s="38">
        <v>97</v>
      </c>
      <c r="X1598" s="38">
        <v>0</v>
      </c>
      <c r="Y1598" s="38"/>
      <c r="Z1598" s="38">
        <v>0</v>
      </c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  <c r="BA1598" s="3">
        <f>IF(Q1598&gt;0,RANK(Q1598,(N1598:P1598,Q1598:AE1598)),0)</f>
        <v>3</v>
      </c>
      <c r="BB1598" s="3">
        <f>IF(R1598&gt;0,RANK(R1598,(N1598:P1598,Q1598:AE1598)),0)</f>
        <v>4</v>
      </c>
      <c r="BC1598" s="3">
        <f>IF(S1598&gt;0,RANK(S1598,(N1598:P1598,Q1598:AE1598)),0)</f>
        <v>0</v>
      </c>
      <c r="BD1598" s="3">
        <f>IF(T1598&gt;0,RANK(T1598,(N1598:P1598,Q1598:AE1598)),0)</f>
        <v>0</v>
      </c>
      <c r="BE1598" s="2">
        <f t="shared" si="678"/>
        <v>9.2181487589327246E-3</v>
      </c>
      <c r="BF1598" s="2">
        <f t="shared" si="679"/>
        <v>4.6936445515666624E-3</v>
      </c>
      <c r="BG1598" s="2">
        <f t="shared" si="680"/>
        <v>0</v>
      </c>
      <c r="BH1598" s="2">
        <f t="shared" si="681"/>
        <v>0</v>
      </c>
      <c r="BJ1598" t="s">
        <v>1337</v>
      </c>
      <c r="BK1598" t="s">
        <v>1190</v>
      </c>
      <c r="BL1598">
        <v>4</v>
      </c>
      <c r="BN1598">
        <v>0</v>
      </c>
      <c r="BO1598" s="60">
        <v>29</v>
      </c>
      <c r="BP1598" s="62">
        <v>101</v>
      </c>
      <c r="BQ1598" s="66">
        <f t="shared" si="682"/>
        <v>29101</v>
      </c>
      <c r="BR1598" s="66">
        <f t="shared" si="672"/>
        <v>29101</v>
      </c>
      <c r="BS1598" s="3" t="s">
        <v>3083</v>
      </c>
      <c r="CD1598" s="38">
        <f t="shared" si="683"/>
        <v>23649</v>
      </c>
    </row>
    <row r="1599" spans="1:85" ht="14" hidden="1" customHeight="1" outlineLevel="1" x14ac:dyDescent="0.2">
      <c r="A1599" t="s">
        <v>1696</v>
      </c>
      <c r="B1599" t="s">
        <v>1190</v>
      </c>
      <c r="C1599" s="1">
        <f t="shared" si="673"/>
        <v>1803</v>
      </c>
      <c r="D1599" s="3">
        <f>IF(N1599&gt;0, RANK(N1599,(N1599:P1599,Q1599:AE1599)),0)</f>
        <v>2</v>
      </c>
      <c r="E1599" s="3">
        <f>IF(O1599&gt;0,RANK(O1599,(N1599:P1599,Q1599:AE1599)),0)</f>
        <v>1</v>
      </c>
      <c r="F1599" s="3">
        <f>IF(P1599&gt;0,RANK(P1599,(N1599:P1599,Q1599:AE1599)),0)</f>
        <v>0</v>
      </c>
      <c r="G1599" s="1">
        <f t="shared" si="659"/>
        <v>1163</v>
      </c>
      <c r="H1599" s="2">
        <f t="shared" si="660"/>
        <v>0.64503605102606765</v>
      </c>
      <c r="I1599" s="2"/>
      <c r="J1599" s="2">
        <f t="shared" si="674"/>
        <v>0.17193566278424849</v>
      </c>
      <c r="K1599" s="2">
        <f t="shared" si="675"/>
        <v>0.81697171381031619</v>
      </c>
      <c r="L1599" s="2">
        <f t="shared" si="676"/>
        <v>0</v>
      </c>
      <c r="M1599" s="2">
        <f t="shared" si="677"/>
        <v>1.1092623405435265E-2</v>
      </c>
      <c r="N1599" s="38">
        <v>310</v>
      </c>
      <c r="O1599" s="38">
        <v>1473</v>
      </c>
      <c r="P1599" s="38"/>
      <c r="Q1599" s="38">
        <v>13</v>
      </c>
      <c r="R1599" s="38">
        <v>7</v>
      </c>
      <c r="S1599" s="38"/>
      <c r="T1599" s="38">
        <v>0</v>
      </c>
      <c r="U1599" s="38"/>
      <c r="V1599" s="38"/>
      <c r="W1599" s="38">
        <v>0</v>
      </c>
      <c r="X1599" s="38">
        <v>0</v>
      </c>
      <c r="Y1599" s="38"/>
      <c r="Z1599" s="38">
        <v>0</v>
      </c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  <c r="BA1599" s="3">
        <f>IF(Q1599&gt;0,RANK(Q1599,(N1599:P1599,Q1599:AE1599)),0)</f>
        <v>3</v>
      </c>
      <c r="BB1599" s="3">
        <f>IF(R1599&gt;0,RANK(R1599,(N1599:P1599,Q1599:AE1599)),0)</f>
        <v>4</v>
      </c>
      <c r="BC1599" s="3">
        <f>IF(S1599&gt;0,RANK(S1599,(N1599:P1599,Q1599:AE1599)),0)</f>
        <v>0</v>
      </c>
      <c r="BD1599" s="3">
        <f>IF(T1599&gt;0,RANK(T1599,(N1599:P1599,Q1599:AE1599)),0)</f>
        <v>0</v>
      </c>
      <c r="BE1599" s="2">
        <f t="shared" si="678"/>
        <v>7.2102052135330002E-3</v>
      </c>
      <c r="BF1599" s="2">
        <f t="shared" si="679"/>
        <v>3.8824181919023849E-3</v>
      </c>
      <c r="BG1599" s="2">
        <f t="shared" si="680"/>
        <v>0</v>
      </c>
      <c r="BH1599" s="2">
        <f t="shared" si="681"/>
        <v>0</v>
      </c>
      <c r="BJ1599" t="s">
        <v>1696</v>
      </c>
      <c r="BK1599" t="s">
        <v>1190</v>
      </c>
      <c r="BL1599">
        <v>6</v>
      </c>
      <c r="BN1599">
        <v>0</v>
      </c>
      <c r="BO1599" s="60">
        <v>29</v>
      </c>
      <c r="BP1599" s="62">
        <v>103</v>
      </c>
      <c r="BQ1599" s="66">
        <f t="shared" si="682"/>
        <v>29103</v>
      </c>
      <c r="BR1599" s="66">
        <f t="shared" si="672"/>
        <v>29103</v>
      </c>
      <c r="BS1599" s="3" t="s">
        <v>3083</v>
      </c>
      <c r="CD1599" s="38">
        <f t="shared" si="683"/>
        <v>1803</v>
      </c>
    </row>
    <row r="1600" spans="1:85" ht="14" hidden="1" customHeight="1" outlineLevel="1" x14ac:dyDescent="0.2">
      <c r="A1600" t="s">
        <v>1270</v>
      </c>
      <c r="B1600" t="s">
        <v>1190</v>
      </c>
      <c r="C1600" s="1">
        <f t="shared" si="673"/>
        <v>17127</v>
      </c>
      <c r="D1600" s="3">
        <f>IF(N1600&gt;0, RANK(N1600,(N1600:P1600,Q1600:AE1600)),0)</f>
        <v>2</v>
      </c>
      <c r="E1600" s="3">
        <f>IF(O1600&gt;0,RANK(O1600,(N1600:P1600,Q1600:AE1600)),0)</f>
        <v>1</v>
      </c>
      <c r="F1600" s="3">
        <f>IF(P1600&gt;0,RANK(P1600,(N1600:P1600,Q1600:AE1600)),0)</f>
        <v>0</v>
      </c>
      <c r="G1600" s="1">
        <f t="shared" si="659"/>
        <v>11395</v>
      </c>
      <c r="H1600" s="2">
        <f t="shared" si="660"/>
        <v>0.66532375780930697</v>
      </c>
      <c r="I1600" s="2"/>
      <c r="J1600" s="2">
        <f t="shared" si="674"/>
        <v>0.16068196415017225</v>
      </c>
      <c r="K1600" s="2">
        <f t="shared" si="675"/>
        <v>0.82600572195947919</v>
      </c>
      <c r="L1600" s="2">
        <f t="shared" si="676"/>
        <v>0</v>
      </c>
      <c r="M1600" s="2">
        <f t="shared" si="677"/>
        <v>1.3312313890348593E-2</v>
      </c>
      <c r="N1600" s="38">
        <v>2752</v>
      </c>
      <c r="O1600" s="38">
        <v>14147</v>
      </c>
      <c r="P1600" s="38"/>
      <c r="Q1600" s="38">
        <v>109</v>
      </c>
      <c r="R1600" s="38">
        <v>56</v>
      </c>
      <c r="S1600" s="38"/>
      <c r="T1600" s="38">
        <v>0</v>
      </c>
      <c r="U1600" s="38"/>
      <c r="V1600" s="38"/>
      <c r="W1600" s="38">
        <v>63</v>
      </c>
      <c r="X1600" s="38">
        <v>0</v>
      </c>
      <c r="Y1600" s="38"/>
      <c r="Z1600" s="38">
        <v>0</v>
      </c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  <c r="BA1600" s="3">
        <f>IF(Q1600&gt;0,RANK(Q1600,(N1600:P1600,Q1600:AE1600)),0)</f>
        <v>3</v>
      </c>
      <c r="BB1600" s="3">
        <f>IF(R1600&gt;0,RANK(R1600,(N1600:P1600,Q1600:AE1600)),0)</f>
        <v>5</v>
      </c>
      <c r="BC1600" s="3">
        <f>IF(S1600&gt;0,RANK(S1600,(N1600:P1600,Q1600:AE1600)),0)</f>
        <v>0</v>
      </c>
      <c r="BD1600" s="3">
        <f>IF(T1600&gt;0,RANK(T1600,(N1600:P1600,Q1600:AE1600)),0)</f>
        <v>0</v>
      </c>
      <c r="BE1600" s="2">
        <f t="shared" si="678"/>
        <v>6.364220237052607E-3</v>
      </c>
      <c r="BF1600" s="2">
        <f t="shared" si="679"/>
        <v>3.2696911309628074E-3</v>
      </c>
      <c r="BG1600" s="2">
        <f t="shared" si="680"/>
        <v>0</v>
      </c>
      <c r="BH1600" s="2">
        <f t="shared" si="681"/>
        <v>0</v>
      </c>
      <c r="BJ1600" t="s">
        <v>1270</v>
      </c>
      <c r="BK1600" t="s">
        <v>1190</v>
      </c>
      <c r="BL1600">
        <v>4</v>
      </c>
      <c r="BN1600">
        <v>0</v>
      </c>
      <c r="BO1600" s="60">
        <v>29</v>
      </c>
      <c r="BP1600" s="62">
        <v>105</v>
      </c>
      <c r="BQ1600" s="66">
        <f t="shared" si="682"/>
        <v>29105</v>
      </c>
      <c r="BR1600" s="66">
        <f t="shared" si="672"/>
        <v>29105</v>
      </c>
      <c r="BS1600" s="3" t="s">
        <v>3083</v>
      </c>
      <c r="CD1600" s="38">
        <f t="shared" si="683"/>
        <v>17127</v>
      </c>
    </row>
    <row r="1601" spans="1:85" ht="14" hidden="1" customHeight="1" outlineLevel="1" x14ac:dyDescent="0.2">
      <c r="A1601" t="s">
        <v>486</v>
      </c>
      <c r="B1601" t="s">
        <v>1190</v>
      </c>
      <c r="C1601" s="1">
        <f t="shared" si="673"/>
        <v>17277</v>
      </c>
      <c r="D1601" s="3">
        <f>IF(N1601&gt;0, RANK(N1601,(N1601:P1601,Q1601:AE1601)),0)</f>
        <v>2</v>
      </c>
      <c r="E1601" s="3">
        <f>IF(O1601&gt;0,RANK(O1601,(N1601:P1601,Q1601:AE1601)),0)</f>
        <v>1</v>
      </c>
      <c r="F1601" s="3">
        <f>IF(P1601&gt;0,RANK(P1601,(N1601:P1601,Q1601:AE1601)),0)</f>
        <v>0</v>
      </c>
      <c r="G1601" s="1">
        <f t="shared" si="659"/>
        <v>8403</v>
      </c>
      <c r="H1601" s="2">
        <f t="shared" si="660"/>
        <v>0.48636916131272789</v>
      </c>
      <c r="I1601" s="2"/>
      <c r="J1601" s="2">
        <f t="shared" si="674"/>
        <v>0.24853851941888058</v>
      </c>
      <c r="K1601" s="2">
        <f t="shared" si="675"/>
        <v>0.7349076807316085</v>
      </c>
      <c r="L1601" s="2">
        <f t="shared" si="676"/>
        <v>0</v>
      </c>
      <c r="M1601" s="2">
        <f t="shared" si="677"/>
        <v>1.6553799849510886E-2</v>
      </c>
      <c r="N1601" s="38">
        <v>4294</v>
      </c>
      <c r="O1601" s="38">
        <v>12697</v>
      </c>
      <c r="P1601" s="38"/>
      <c r="Q1601" s="38">
        <v>161</v>
      </c>
      <c r="R1601" s="38">
        <v>69</v>
      </c>
      <c r="S1601" s="38"/>
      <c r="T1601" s="38">
        <v>0</v>
      </c>
      <c r="U1601" s="38"/>
      <c r="V1601" s="38"/>
      <c r="W1601" s="38">
        <v>56</v>
      </c>
      <c r="X1601" s="38">
        <v>0</v>
      </c>
      <c r="Y1601" s="38"/>
      <c r="Z1601" s="38">
        <v>0</v>
      </c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  <c r="BA1601" s="3">
        <f>IF(Q1601&gt;0,RANK(Q1601,(N1601:P1601,Q1601:AE1601)),0)</f>
        <v>3</v>
      </c>
      <c r="BB1601" s="3">
        <f>IF(R1601&gt;0,RANK(R1601,(N1601:P1601,Q1601:AE1601)),0)</f>
        <v>4</v>
      </c>
      <c r="BC1601" s="3">
        <f>IF(S1601&gt;0,RANK(S1601,(N1601:P1601,Q1601:AE1601)),0)</f>
        <v>0</v>
      </c>
      <c r="BD1601" s="3">
        <f>IF(T1601&gt;0,RANK(T1601,(N1601:P1601,Q1601:AE1601)),0)</f>
        <v>0</v>
      </c>
      <c r="BE1601" s="2">
        <f t="shared" si="678"/>
        <v>9.3187474677316664E-3</v>
      </c>
      <c r="BF1601" s="2">
        <f t="shared" si="679"/>
        <v>3.9937489147421424E-3</v>
      </c>
      <c r="BG1601" s="2">
        <f t="shared" si="680"/>
        <v>0</v>
      </c>
      <c r="BH1601" s="2">
        <f t="shared" si="681"/>
        <v>0</v>
      </c>
      <c r="BJ1601" t="s">
        <v>486</v>
      </c>
      <c r="BK1601" t="s">
        <v>1190</v>
      </c>
      <c r="BL1601">
        <v>4</v>
      </c>
      <c r="BN1601">
        <v>0</v>
      </c>
      <c r="BO1601" s="60">
        <v>29</v>
      </c>
      <c r="BP1601" s="62">
        <v>107</v>
      </c>
      <c r="BQ1601" s="66">
        <f t="shared" si="682"/>
        <v>29107</v>
      </c>
      <c r="BR1601" s="66">
        <f t="shared" si="672"/>
        <v>29107</v>
      </c>
      <c r="BS1601" s="3" t="s">
        <v>3083</v>
      </c>
      <c r="CD1601" s="38">
        <f t="shared" si="683"/>
        <v>17277</v>
      </c>
    </row>
    <row r="1602" spans="1:85" ht="14" hidden="1" customHeight="1" outlineLevel="1" x14ac:dyDescent="0.2">
      <c r="A1602" t="s">
        <v>538</v>
      </c>
      <c r="B1602" t="s">
        <v>1190</v>
      </c>
      <c r="C1602" s="1">
        <f t="shared" si="673"/>
        <v>18400</v>
      </c>
      <c r="D1602" s="3">
        <f>IF(N1602&gt;0, RANK(N1602,(N1602:P1602,Q1602:AE1602)),0)</f>
        <v>2</v>
      </c>
      <c r="E1602" s="3">
        <f>IF(O1602&gt;0,RANK(O1602,(N1602:P1602,Q1602:AE1602)),0)</f>
        <v>1</v>
      </c>
      <c r="F1602" s="3">
        <f>IF(P1602&gt;0,RANK(P1602,(N1602:P1602,Q1602:AE1602)),0)</f>
        <v>0</v>
      </c>
      <c r="G1602" s="1">
        <f t="shared" si="659"/>
        <v>11742</v>
      </c>
      <c r="H1602" s="2">
        <f t="shared" si="660"/>
        <v>0.63815217391304346</v>
      </c>
      <c r="I1602" s="2"/>
      <c r="J1602" s="2">
        <f t="shared" si="674"/>
        <v>0.17635869565217391</v>
      </c>
      <c r="K1602" s="2">
        <f t="shared" si="675"/>
        <v>0.81451086956521734</v>
      </c>
      <c r="L1602" s="2">
        <f t="shared" si="676"/>
        <v>0</v>
      </c>
      <c r="M1602" s="2">
        <f t="shared" si="677"/>
        <v>9.1304347826087762E-3</v>
      </c>
      <c r="N1602" s="38">
        <v>3245</v>
      </c>
      <c r="O1602" s="38">
        <v>14987</v>
      </c>
      <c r="P1602" s="38"/>
      <c r="Q1602" s="38">
        <v>116</v>
      </c>
      <c r="R1602" s="38">
        <v>52</v>
      </c>
      <c r="S1602" s="38"/>
      <c r="T1602" s="38">
        <v>0</v>
      </c>
      <c r="U1602" s="38"/>
      <c r="V1602" s="38"/>
      <c r="W1602" s="38">
        <v>0</v>
      </c>
      <c r="X1602" s="38">
        <v>0</v>
      </c>
      <c r="Y1602" s="38"/>
      <c r="Z1602" s="38">
        <v>0</v>
      </c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  <c r="BA1602" s="3">
        <f>IF(Q1602&gt;0,RANK(Q1602,(N1602:P1602,Q1602:AE1602)),0)</f>
        <v>3</v>
      </c>
      <c r="BB1602" s="3">
        <f>IF(R1602&gt;0,RANK(R1602,(N1602:P1602,Q1602:AE1602)),0)</f>
        <v>4</v>
      </c>
      <c r="BC1602" s="3">
        <f>IF(S1602&gt;0,RANK(S1602,(N1602:P1602,Q1602:AE1602)),0)</f>
        <v>0</v>
      </c>
      <c r="BD1602" s="3">
        <f>IF(T1602&gt;0,RANK(T1602,(N1602:P1602,Q1602:AE1602)),0)</f>
        <v>0</v>
      </c>
      <c r="BE1602" s="2">
        <f t="shared" si="678"/>
        <v>6.3043478260869567E-3</v>
      </c>
      <c r="BF1602" s="2">
        <f t="shared" si="679"/>
        <v>2.8260869565217392E-3</v>
      </c>
      <c r="BG1602" s="2">
        <f t="shared" si="680"/>
        <v>0</v>
      </c>
      <c r="BH1602" s="2">
        <f t="shared" si="681"/>
        <v>0</v>
      </c>
      <c r="BJ1602" t="s">
        <v>538</v>
      </c>
      <c r="BK1602" t="s">
        <v>1190</v>
      </c>
      <c r="BL1602">
        <v>7</v>
      </c>
      <c r="BN1602">
        <v>0</v>
      </c>
      <c r="BO1602" s="60">
        <v>29</v>
      </c>
      <c r="BP1602" s="62">
        <v>109</v>
      </c>
      <c r="BQ1602" s="66">
        <f t="shared" si="682"/>
        <v>29109</v>
      </c>
      <c r="BR1602" s="66">
        <f t="shared" si="672"/>
        <v>29109</v>
      </c>
      <c r="BS1602" s="3" t="s">
        <v>3083</v>
      </c>
      <c r="CD1602" s="38">
        <f t="shared" si="683"/>
        <v>18400</v>
      </c>
    </row>
    <row r="1603" spans="1:85" ht="14" hidden="1" customHeight="1" outlineLevel="1" x14ac:dyDescent="0.2">
      <c r="A1603" t="s">
        <v>2733</v>
      </c>
      <c r="B1603" t="s">
        <v>1190</v>
      </c>
      <c r="C1603" s="1">
        <f t="shared" si="673"/>
        <v>4461</v>
      </c>
      <c r="D1603" s="3">
        <f>IF(N1603&gt;0, RANK(N1603,(N1603:P1603,Q1603:AE1603)),0)</f>
        <v>2</v>
      </c>
      <c r="E1603" s="3">
        <f>IF(O1603&gt;0,RANK(O1603,(N1603:P1603,Q1603:AE1603)),0)</f>
        <v>1</v>
      </c>
      <c r="F1603" s="3">
        <f>IF(P1603&gt;0,RANK(P1603,(N1603:P1603,Q1603:AE1603)),0)</f>
        <v>0</v>
      </c>
      <c r="G1603" s="1">
        <f t="shared" si="659"/>
        <v>2671</v>
      </c>
      <c r="H1603" s="2">
        <f t="shared" si="660"/>
        <v>0.59874467608159609</v>
      </c>
      <c r="I1603" s="2"/>
      <c r="J1603" s="2">
        <f t="shared" si="674"/>
        <v>0.19412687738175297</v>
      </c>
      <c r="K1603" s="2">
        <f t="shared" si="675"/>
        <v>0.79287155346334903</v>
      </c>
      <c r="L1603" s="2">
        <f t="shared" si="676"/>
        <v>0</v>
      </c>
      <c r="M1603" s="2">
        <f t="shared" si="677"/>
        <v>1.3001569154898029E-2</v>
      </c>
      <c r="N1603" s="38">
        <v>866</v>
      </c>
      <c r="O1603" s="38">
        <v>3537</v>
      </c>
      <c r="P1603" s="38"/>
      <c r="Q1603" s="38">
        <v>32</v>
      </c>
      <c r="R1603" s="38">
        <v>15</v>
      </c>
      <c r="S1603" s="38"/>
      <c r="T1603" s="38">
        <v>0</v>
      </c>
      <c r="U1603" s="38"/>
      <c r="V1603" s="38"/>
      <c r="W1603" s="38">
        <v>11</v>
      </c>
      <c r="X1603" s="38">
        <v>0</v>
      </c>
      <c r="Y1603" s="38"/>
      <c r="Z1603" s="38">
        <v>0</v>
      </c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  <c r="BA1603" s="3">
        <f>IF(Q1603&gt;0,RANK(Q1603,(N1603:P1603,Q1603:AE1603)),0)</f>
        <v>3</v>
      </c>
      <c r="BB1603" s="3">
        <f>IF(R1603&gt;0,RANK(R1603,(N1603:P1603,Q1603:AE1603)),0)</f>
        <v>4</v>
      </c>
      <c r="BC1603" s="3">
        <f>IF(S1603&gt;0,RANK(S1603,(N1603:P1603,Q1603:AE1603)),0)</f>
        <v>0</v>
      </c>
      <c r="BD1603" s="3">
        <f>IF(T1603&gt;0,RANK(T1603,(N1603:P1603,Q1603:AE1603)),0)</f>
        <v>0</v>
      </c>
      <c r="BE1603" s="2">
        <f t="shared" si="678"/>
        <v>7.1732795337368302E-3</v>
      </c>
      <c r="BF1603" s="2">
        <f t="shared" si="679"/>
        <v>3.3624747814391394E-3</v>
      </c>
      <c r="BG1603" s="2">
        <f t="shared" si="680"/>
        <v>0</v>
      </c>
      <c r="BH1603" s="2">
        <f t="shared" si="681"/>
        <v>0</v>
      </c>
      <c r="BJ1603" t="s">
        <v>2733</v>
      </c>
      <c r="BK1603" t="s">
        <v>1190</v>
      </c>
      <c r="BL1603">
        <v>6</v>
      </c>
      <c r="BN1603">
        <v>0</v>
      </c>
      <c r="BO1603" s="60">
        <v>29</v>
      </c>
      <c r="BP1603" s="62">
        <v>111</v>
      </c>
      <c r="BQ1603" s="66">
        <f t="shared" si="682"/>
        <v>29111</v>
      </c>
      <c r="BR1603" s="66">
        <f t="shared" si="672"/>
        <v>29111</v>
      </c>
      <c r="BS1603" s="3" t="s">
        <v>3083</v>
      </c>
      <c r="CD1603" s="38">
        <f t="shared" si="683"/>
        <v>4461</v>
      </c>
      <c r="CE1603" s="99"/>
      <c r="CF1603" s="99"/>
      <c r="CG1603" s="38" t="s">
        <v>3718</v>
      </c>
    </row>
    <row r="1604" spans="1:85" ht="14" hidden="1" customHeight="1" outlineLevel="1" x14ac:dyDescent="0.2">
      <c r="A1604" t="s">
        <v>1567</v>
      </c>
      <c r="B1604" t="s">
        <v>1190</v>
      </c>
      <c r="C1604" s="1">
        <f t="shared" si="673"/>
        <v>32178</v>
      </c>
      <c r="D1604" s="3">
        <f>IF(N1604&gt;0, RANK(N1604,(N1604:P1604,Q1604:AE1604)),0)</f>
        <v>2</v>
      </c>
      <c r="E1604" s="3">
        <f>IF(O1604&gt;0,RANK(O1604,(N1604:P1604,Q1604:AE1604)),0)</f>
        <v>1</v>
      </c>
      <c r="F1604" s="3">
        <f>IF(P1604&gt;0,RANK(P1604,(N1604:P1604,Q1604:AE1604)),0)</f>
        <v>0</v>
      </c>
      <c r="G1604" s="1">
        <f t="shared" si="659"/>
        <v>17948</v>
      </c>
      <c r="H1604" s="2">
        <f t="shared" si="660"/>
        <v>0.55777239107464727</v>
      </c>
      <c r="I1604" s="2"/>
      <c r="J1604" s="2">
        <f t="shared" si="674"/>
        <v>0.21421468083783951</v>
      </c>
      <c r="K1604" s="2">
        <f t="shared" si="675"/>
        <v>0.77198707191248683</v>
      </c>
      <c r="L1604" s="2">
        <f t="shared" si="676"/>
        <v>0</v>
      </c>
      <c r="M1604" s="2">
        <f t="shared" si="677"/>
        <v>1.3798247249673601E-2</v>
      </c>
      <c r="N1604" s="38">
        <v>6893</v>
      </c>
      <c r="O1604" s="38">
        <v>24841</v>
      </c>
      <c r="P1604" s="38"/>
      <c r="Q1604" s="38">
        <v>245</v>
      </c>
      <c r="R1604" s="38">
        <v>110</v>
      </c>
      <c r="S1604" s="38"/>
      <c r="T1604" s="38">
        <v>0</v>
      </c>
      <c r="U1604" s="38"/>
      <c r="V1604" s="38"/>
      <c r="W1604" s="38">
        <v>89</v>
      </c>
      <c r="X1604" s="38">
        <v>0</v>
      </c>
      <c r="Y1604" s="38"/>
      <c r="Z1604" s="38">
        <v>0</v>
      </c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  <c r="BA1604" s="3">
        <f>IF(Q1604&gt;0,RANK(Q1604,(N1604:P1604,Q1604:AE1604)),0)</f>
        <v>3</v>
      </c>
      <c r="BB1604" s="3">
        <f>IF(R1604&gt;0,RANK(R1604,(N1604:P1604,Q1604:AE1604)),0)</f>
        <v>4</v>
      </c>
      <c r="BC1604" s="3">
        <f>IF(S1604&gt;0,RANK(S1604,(N1604:P1604,Q1604:AE1604)),0)</f>
        <v>0</v>
      </c>
      <c r="BD1604" s="3">
        <f>IF(T1604&gt;0,RANK(T1604,(N1604:P1604,Q1604:AE1604)),0)</f>
        <v>0</v>
      </c>
      <c r="BE1604" s="2">
        <f t="shared" si="678"/>
        <v>7.6138976940766986E-3</v>
      </c>
      <c r="BF1604" s="2">
        <f t="shared" si="679"/>
        <v>3.4184846789732117E-3</v>
      </c>
      <c r="BG1604" s="2">
        <f t="shared" si="680"/>
        <v>0</v>
      </c>
      <c r="BH1604" s="2">
        <f t="shared" si="681"/>
        <v>0</v>
      </c>
      <c r="BJ1604" t="s">
        <v>1567</v>
      </c>
      <c r="BK1604" t="s">
        <v>1190</v>
      </c>
      <c r="BL1604">
        <v>6</v>
      </c>
      <c r="BN1604">
        <v>0</v>
      </c>
      <c r="BO1604" s="60">
        <v>29</v>
      </c>
      <c r="BP1604" s="62">
        <v>113</v>
      </c>
      <c r="BQ1604" s="66">
        <f t="shared" si="682"/>
        <v>29113</v>
      </c>
      <c r="BR1604" s="66">
        <f t="shared" si="672"/>
        <v>29113</v>
      </c>
      <c r="BS1604" s="3" t="s">
        <v>3083</v>
      </c>
      <c r="CD1604" s="38">
        <f t="shared" si="683"/>
        <v>32178</v>
      </c>
    </row>
    <row r="1605" spans="1:85" ht="14" hidden="1" customHeight="1" outlineLevel="1" x14ac:dyDescent="0.2">
      <c r="A1605" t="s">
        <v>1396</v>
      </c>
      <c r="B1605" t="s">
        <v>1190</v>
      </c>
      <c r="C1605" s="1">
        <f t="shared" si="673"/>
        <v>5701</v>
      </c>
      <c r="D1605" s="3">
        <f>IF(N1605&gt;0, RANK(N1605,(N1605:P1605,Q1605:AE1605)),0)</f>
        <v>2</v>
      </c>
      <c r="E1605" s="3">
        <f>IF(O1605&gt;0,RANK(O1605,(N1605:P1605,Q1605:AE1605)),0)</f>
        <v>1</v>
      </c>
      <c r="F1605" s="3">
        <f>IF(P1605&gt;0,RANK(P1605,(N1605:P1605,Q1605:AE1605)),0)</f>
        <v>0</v>
      </c>
      <c r="G1605" s="1">
        <f t="shared" si="659"/>
        <v>3249</v>
      </c>
      <c r="H1605" s="2">
        <f t="shared" si="660"/>
        <v>0.56990001754078234</v>
      </c>
      <c r="I1605" s="2"/>
      <c r="J1605" s="2">
        <f t="shared" si="674"/>
        <v>0.20733204700929661</v>
      </c>
      <c r="K1605" s="2">
        <f t="shared" si="675"/>
        <v>0.77723206455007898</v>
      </c>
      <c r="L1605" s="2">
        <f t="shared" si="676"/>
        <v>0</v>
      </c>
      <c r="M1605" s="2">
        <f t="shared" si="677"/>
        <v>1.5435888440624379E-2</v>
      </c>
      <c r="N1605" s="38">
        <v>1182</v>
      </c>
      <c r="O1605" s="38">
        <v>4431</v>
      </c>
      <c r="P1605" s="38"/>
      <c r="Q1605" s="38">
        <v>41</v>
      </c>
      <c r="R1605" s="38">
        <v>23</v>
      </c>
      <c r="S1605" s="38"/>
      <c r="T1605" s="38">
        <v>0</v>
      </c>
      <c r="U1605" s="38"/>
      <c r="V1605" s="38"/>
      <c r="W1605" s="38">
        <v>24</v>
      </c>
      <c r="X1605" s="38">
        <v>0</v>
      </c>
      <c r="Y1605" s="38"/>
      <c r="Z1605" s="38">
        <v>0</v>
      </c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  <c r="BA1605" s="3">
        <f>IF(Q1605&gt;0,RANK(Q1605,(N1605:P1605,Q1605:AE1605)),0)</f>
        <v>3</v>
      </c>
      <c r="BB1605" s="3">
        <f>IF(R1605&gt;0,RANK(R1605,(N1605:P1605,Q1605:AE1605)),0)</f>
        <v>5</v>
      </c>
      <c r="BC1605" s="3">
        <f>IF(S1605&gt;0,RANK(S1605,(N1605:P1605,Q1605:AE1605)),0)</f>
        <v>0</v>
      </c>
      <c r="BD1605" s="3">
        <f>IF(T1605&gt;0,RANK(T1605,(N1605:P1605,Q1605:AE1605)),0)</f>
        <v>0</v>
      </c>
      <c r="BE1605" s="2">
        <f t="shared" si="678"/>
        <v>7.1917207507454835E-3</v>
      </c>
      <c r="BF1605" s="2">
        <f t="shared" si="679"/>
        <v>4.0343799333450274E-3</v>
      </c>
      <c r="BG1605" s="2">
        <f t="shared" si="680"/>
        <v>0</v>
      </c>
      <c r="BH1605" s="2">
        <f t="shared" si="681"/>
        <v>0</v>
      </c>
      <c r="BJ1605" t="s">
        <v>1396</v>
      </c>
      <c r="BK1605" t="s">
        <v>1190</v>
      </c>
      <c r="BL1605">
        <v>6</v>
      </c>
      <c r="BN1605">
        <v>0</v>
      </c>
      <c r="BO1605" s="60">
        <v>29</v>
      </c>
      <c r="BP1605" s="62">
        <v>115</v>
      </c>
      <c r="BQ1605" s="66">
        <f t="shared" si="682"/>
        <v>29115</v>
      </c>
      <c r="BR1605" s="66">
        <f t="shared" si="672"/>
        <v>29115</v>
      </c>
      <c r="BS1605" s="3" t="s">
        <v>3083</v>
      </c>
      <c r="CD1605" s="38">
        <f t="shared" si="683"/>
        <v>5701</v>
      </c>
    </row>
    <row r="1606" spans="1:85" ht="14" hidden="1" customHeight="1" outlineLevel="1" x14ac:dyDescent="0.2">
      <c r="A1606" t="s">
        <v>601</v>
      </c>
      <c r="B1606" t="s">
        <v>1190</v>
      </c>
      <c r="C1606" s="1">
        <f t="shared" si="673"/>
        <v>6871</v>
      </c>
      <c r="D1606" s="3">
        <f>IF(N1606&gt;0, RANK(N1606,(N1606:P1606,Q1606:AE1606)),0)</f>
        <v>2</v>
      </c>
      <c r="E1606" s="3">
        <f>IF(O1606&gt;0,RANK(O1606,(N1606:P1606,Q1606:AE1606)),0)</f>
        <v>1</v>
      </c>
      <c r="F1606" s="3">
        <f>IF(P1606&gt;0,RANK(P1606,(N1606:P1606,Q1606:AE1606)),0)</f>
        <v>0</v>
      </c>
      <c r="G1606" s="1">
        <f t="shared" si="659"/>
        <v>3969</v>
      </c>
      <c r="H1606" s="2">
        <f t="shared" si="660"/>
        <v>0.57764517537476345</v>
      </c>
      <c r="I1606" s="2"/>
      <c r="J1606" s="2">
        <f t="shared" si="674"/>
        <v>0.20695677485082228</v>
      </c>
      <c r="K1606" s="2">
        <f t="shared" si="675"/>
        <v>0.78460195022558576</v>
      </c>
      <c r="L1606" s="2">
        <f t="shared" si="676"/>
        <v>0</v>
      </c>
      <c r="M1606" s="2">
        <f t="shared" si="677"/>
        <v>8.4412749235919238E-3</v>
      </c>
      <c r="N1606" s="38">
        <v>1422</v>
      </c>
      <c r="O1606" s="38">
        <v>5391</v>
      </c>
      <c r="P1606" s="38"/>
      <c r="Q1606" s="38">
        <v>36</v>
      </c>
      <c r="R1606" s="38">
        <v>18</v>
      </c>
      <c r="S1606" s="38"/>
      <c r="T1606" s="38">
        <v>1</v>
      </c>
      <c r="U1606" s="38"/>
      <c r="V1606" s="38"/>
      <c r="W1606" s="38">
        <v>2</v>
      </c>
      <c r="X1606" s="38">
        <v>1</v>
      </c>
      <c r="Y1606" s="38"/>
      <c r="Z1606" s="38">
        <v>0</v>
      </c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  <c r="BA1606" s="3">
        <f>IF(Q1606&gt;0,RANK(Q1606,(N1606:P1606,Q1606:AE1606)),0)</f>
        <v>3</v>
      </c>
      <c r="BB1606" s="3">
        <f>IF(R1606&gt;0,RANK(R1606,(N1606:P1606,Q1606:AE1606)),0)</f>
        <v>4</v>
      </c>
      <c r="BC1606" s="3">
        <f>IF(S1606&gt;0,RANK(S1606,(N1606:P1606,Q1606:AE1606)),0)</f>
        <v>0</v>
      </c>
      <c r="BD1606" s="3">
        <f>IF(T1606&gt;0,RANK(T1606,(N1606:P1606,Q1606:AE1606)),0)</f>
        <v>6</v>
      </c>
      <c r="BE1606" s="2">
        <f t="shared" si="678"/>
        <v>5.2394120215398052E-3</v>
      </c>
      <c r="BF1606" s="2">
        <f t="shared" si="679"/>
        <v>2.6197060107699026E-3</v>
      </c>
      <c r="BG1606" s="2">
        <f t="shared" si="680"/>
        <v>0</v>
      </c>
      <c r="BH1606" s="2">
        <f t="shared" si="681"/>
        <v>1.4553922282055013E-4</v>
      </c>
      <c r="BJ1606" t="s">
        <v>601</v>
      </c>
      <c r="BK1606" t="s">
        <v>1190</v>
      </c>
      <c r="BL1606">
        <v>6</v>
      </c>
      <c r="BN1606">
        <v>0</v>
      </c>
      <c r="BO1606" s="60">
        <v>29</v>
      </c>
      <c r="BP1606" s="62">
        <v>117</v>
      </c>
      <c r="BQ1606" s="66">
        <f t="shared" si="682"/>
        <v>29117</v>
      </c>
      <c r="BR1606" s="66">
        <f t="shared" si="672"/>
        <v>29117</v>
      </c>
      <c r="BS1606" s="3" t="s">
        <v>3083</v>
      </c>
      <c r="CD1606" s="38">
        <f t="shared" si="683"/>
        <v>6871</v>
      </c>
    </row>
    <row r="1607" spans="1:85" ht="14" hidden="1" customHeight="1" outlineLevel="1" x14ac:dyDescent="0.2">
      <c r="A1607" t="s">
        <v>1995</v>
      </c>
      <c r="B1607" t="s">
        <v>1190</v>
      </c>
      <c r="C1607" s="1">
        <f t="shared" si="673"/>
        <v>9320</v>
      </c>
      <c r="D1607" s="3">
        <f>IF(N1607&gt;0, RANK(N1607,(N1607:P1607,Q1607:AE1607)),0)</f>
        <v>2</v>
      </c>
      <c r="E1607" s="3">
        <f>IF(O1607&gt;0,RANK(O1607,(N1607:P1607,Q1607:AE1607)),0)</f>
        <v>1</v>
      </c>
      <c r="F1607" s="3">
        <f>IF(P1607&gt;0,RANK(P1607,(N1607:P1607,Q1607:AE1607)),0)</f>
        <v>0</v>
      </c>
      <c r="G1607" s="1">
        <f t="shared" si="659"/>
        <v>6404</v>
      </c>
      <c r="H1607" s="2">
        <f t="shared" si="660"/>
        <v>0.68712446351931333</v>
      </c>
      <c r="I1607" s="2"/>
      <c r="J1607" s="2">
        <f t="shared" si="674"/>
        <v>0.15257510729613735</v>
      </c>
      <c r="K1607" s="2">
        <f t="shared" si="675"/>
        <v>0.83969957081545066</v>
      </c>
      <c r="L1607" s="2">
        <f t="shared" si="676"/>
        <v>0</v>
      </c>
      <c r="M1607" s="2">
        <f t="shared" si="677"/>
        <v>7.7253218884120178E-3</v>
      </c>
      <c r="N1607" s="38">
        <v>1422</v>
      </c>
      <c r="O1607" s="38">
        <v>7826</v>
      </c>
      <c r="P1607" s="38"/>
      <c r="Q1607" s="38">
        <v>40</v>
      </c>
      <c r="R1607" s="38">
        <v>32</v>
      </c>
      <c r="S1607" s="38"/>
      <c r="T1607" s="38">
        <v>0</v>
      </c>
      <c r="U1607" s="38"/>
      <c r="V1607" s="38"/>
      <c r="W1607" s="38">
        <v>0</v>
      </c>
      <c r="X1607" s="38">
        <v>0</v>
      </c>
      <c r="Y1607" s="38"/>
      <c r="Z1607" s="38">
        <v>0</v>
      </c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  <c r="BA1607" s="3">
        <f>IF(Q1607&gt;0,RANK(Q1607,(N1607:P1607,Q1607:AE1607)),0)</f>
        <v>3</v>
      </c>
      <c r="BB1607" s="3">
        <f>IF(R1607&gt;0,RANK(R1607,(N1607:P1607,Q1607:AE1607)),0)</f>
        <v>4</v>
      </c>
      <c r="BC1607" s="3">
        <f>IF(S1607&gt;0,RANK(S1607,(N1607:P1607,Q1607:AE1607)),0)</f>
        <v>0</v>
      </c>
      <c r="BD1607" s="3">
        <f>IF(T1607&gt;0,RANK(T1607,(N1607:P1607,Q1607:AE1607)),0)</f>
        <v>0</v>
      </c>
      <c r="BE1607" s="2">
        <f t="shared" si="678"/>
        <v>4.2918454935622317E-3</v>
      </c>
      <c r="BF1607" s="2">
        <f t="shared" si="679"/>
        <v>3.4334763948497852E-3</v>
      </c>
      <c r="BG1607" s="2">
        <f t="shared" si="680"/>
        <v>0</v>
      </c>
      <c r="BH1607" s="2">
        <f t="shared" si="681"/>
        <v>0</v>
      </c>
      <c r="BJ1607" t="s">
        <v>1995</v>
      </c>
      <c r="BK1607" t="s">
        <v>1190</v>
      </c>
      <c r="BL1607">
        <v>7</v>
      </c>
      <c r="BN1607">
        <v>0</v>
      </c>
      <c r="BO1607" s="60">
        <v>29</v>
      </c>
      <c r="BP1607" s="62">
        <v>119</v>
      </c>
      <c r="BQ1607" s="66">
        <f t="shared" si="682"/>
        <v>29119</v>
      </c>
      <c r="BR1607" s="66">
        <f t="shared" si="672"/>
        <v>29119</v>
      </c>
      <c r="BS1607" s="3" t="s">
        <v>3083</v>
      </c>
      <c r="CD1607" s="38">
        <f t="shared" si="683"/>
        <v>9320</v>
      </c>
    </row>
    <row r="1608" spans="1:85" ht="14" hidden="1" customHeight="1" outlineLevel="1" x14ac:dyDescent="0.2">
      <c r="A1608" t="s">
        <v>1617</v>
      </c>
      <c r="B1608" t="s">
        <v>1190</v>
      </c>
      <c r="C1608" s="1">
        <f t="shared" si="673"/>
        <v>7837</v>
      </c>
      <c r="D1608" s="3">
        <f>IF(N1608&gt;0, RANK(N1608,(N1608:P1608,Q1608:AE1608)),0)</f>
        <v>2</v>
      </c>
      <c r="E1608" s="3">
        <f>IF(O1608&gt;0,RANK(O1608,(N1608:P1608,Q1608:AE1608)),0)</f>
        <v>1</v>
      </c>
      <c r="F1608" s="3">
        <f>IF(P1608&gt;0,RANK(P1608,(N1608:P1608,Q1608:AE1608)),0)</f>
        <v>0</v>
      </c>
      <c r="G1608" s="1">
        <f t="shared" ref="G1608:G1671" si="684">IF(C1608&gt;0,MAX(N1608:P1608)-LARGE(N1608:P1608,2),0)</f>
        <v>4807</v>
      </c>
      <c r="H1608" s="2">
        <f t="shared" ref="H1608:H1671" si="685">IF(C1608&gt;0,G1608/C1608,0)</f>
        <v>0.61337246395304323</v>
      </c>
      <c r="I1608" s="2"/>
      <c r="J1608" s="2">
        <f t="shared" si="674"/>
        <v>0.18872017353579176</v>
      </c>
      <c r="K1608" s="2">
        <f t="shared" si="675"/>
        <v>0.80209263748883497</v>
      </c>
      <c r="L1608" s="2">
        <f t="shared" si="676"/>
        <v>0</v>
      </c>
      <c r="M1608" s="2">
        <f t="shared" si="677"/>
        <v>9.1871889753732949E-3</v>
      </c>
      <c r="N1608" s="38">
        <v>1479</v>
      </c>
      <c r="O1608" s="38">
        <v>6286</v>
      </c>
      <c r="P1608" s="38"/>
      <c r="Q1608" s="38">
        <v>33</v>
      </c>
      <c r="R1608" s="38">
        <v>24</v>
      </c>
      <c r="S1608" s="38"/>
      <c r="T1608" s="38">
        <v>0</v>
      </c>
      <c r="U1608" s="38"/>
      <c r="V1608" s="38"/>
      <c r="W1608" s="38">
        <v>14</v>
      </c>
      <c r="X1608" s="38">
        <v>1</v>
      </c>
      <c r="Y1608" s="38"/>
      <c r="Z1608" s="38">
        <v>0</v>
      </c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  <c r="BA1608" s="3">
        <f>IF(Q1608&gt;0,RANK(Q1608,(N1608:P1608,Q1608:AE1608)),0)</f>
        <v>3</v>
      </c>
      <c r="BB1608" s="3">
        <f>IF(R1608&gt;0,RANK(R1608,(N1608:P1608,Q1608:AE1608)),0)</f>
        <v>4</v>
      </c>
      <c r="BC1608" s="3">
        <f>IF(S1608&gt;0,RANK(S1608,(N1608:P1608,Q1608:AE1608)),0)</f>
        <v>0</v>
      </c>
      <c r="BD1608" s="3">
        <f>IF(T1608&gt;0,RANK(T1608,(N1608:P1608,Q1608:AE1608)),0)</f>
        <v>0</v>
      </c>
      <c r="BE1608" s="2">
        <f t="shared" si="678"/>
        <v>4.2107949470460634E-3</v>
      </c>
      <c r="BF1608" s="2">
        <f t="shared" si="679"/>
        <v>3.0623963251244098E-3</v>
      </c>
      <c r="BG1608" s="2">
        <f t="shared" si="680"/>
        <v>0</v>
      </c>
      <c r="BH1608" s="2">
        <f t="shared" si="681"/>
        <v>0</v>
      </c>
      <c r="BJ1608" t="s">
        <v>1617</v>
      </c>
      <c r="BK1608" t="s">
        <v>1190</v>
      </c>
      <c r="BL1608">
        <v>6</v>
      </c>
      <c r="BN1608">
        <v>0</v>
      </c>
      <c r="BO1608" s="60">
        <v>29</v>
      </c>
      <c r="BP1608" s="62">
        <v>121</v>
      </c>
      <c r="BQ1608" s="66">
        <f t="shared" si="682"/>
        <v>29121</v>
      </c>
      <c r="BR1608" s="66">
        <f t="shared" si="672"/>
        <v>29121</v>
      </c>
      <c r="BS1608" s="3" t="s">
        <v>3083</v>
      </c>
      <c r="CD1608" s="38">
        <f t="shared" si="683"/>
        <v>7837</v>
      </c>
    </row>
    <row r="1609" spans="1:85" ht="14" hidden="1" customHeight="1" outlineLevel="1" x14ac:dyDescent="0.2">
      <c r="A1609" t="s">
        <v>1618</v>
      </c>
      <c r="B1609" t="s">
        <v>1190</v>
      </c>
      <c r="C1609" s="1">
        <f t="shared" si="673"/>
        <v>5753</v>
      </c>
      <c r="D1609" s="3">
        <f>IF(N1609&gt;0, RANK(N1609,(N1609:P1609,Q1609:AE1609)),0)</f>
        <v>2</v>
      </c>
      <c r="E1609" s="3">
        <f>IF(O1609&gt;0,RANK(O1609,(N1609:P1609,Q1609:AE1609)),0)</f>
        <v>1</v>
      </c>
      <c r="F1609" s="3">
        <f>IF(P1609&gt;0,RANK(P1609,(N1609:P1609,Q1609:AE1609)),0)</f>
        <v>0</v>
      </c>
      <c r="G1609" s="1">
        <f t="shared" si="684"/>
        <v>3735</v>
      </c>
      <c r="H1609" s="2">
        <f t="shared" si="685"/>
        <v>0.64922649052668169</v>
      </c>
      <c r="I1609" s="2"/>
      <c r="J1609" s="2">
        <f t="shared" si="674"/>
        <v>0.17138884060490178</v>
      </c>
      <c r="K1609" s="2">
        <f t="shared" si="675"/>
        <v>0.82061533113158347</v>
      </c>
      <c r="L1609" s="2">
        <f t="shared" si="676"/>
        <v>0</v>
      </c>
      <c r="M1609" s="2">
        <f t="shared" si="677"/>
        <v>7.9958282635147482E-3</v>
      </c>
      <c r="N1609" s="38">
        <v>986</v>
      </c>
      <c r="O1609" s="38">
        <v>4721</v>
      </c>
      <c r="P1609" s="38"/>
      <c r="Q1609" s="38">
        <v>32</v>
      </c>
      <c r="R1609" s="38">
        <v>14</v>
      </c>
      <c r="S1609" s="38"/>
      <c r="T1609" s="38">
        <v>0</v>
      </c>
      <c r="U1609" s="38"/>
      <c r="V1609" s="38"/>
      <c r="W1609" s="38">
        <v>0</v>
      </c>
      <c r="X1609" s="38">
        <v>0</v>
      </c>
      <c r="Y1609" s="38"/>
      <c r="Z1609" s="38">
        <v>0</v>
      </c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  <c r="BA1609" s="3">
        <f>IF(Q1609&gt;0,RANK(Q1609,(N1609:P1609,Q1609:AE1609)),0)</f>
        <v>3</v>
      </c>
      <c r="BB1609" s="3">
        <f>IF(R1609&gt;0,RANK(R1609,(N1609:P1609,Q1609:AE1609)),0)</f>
        <v>4</v>
      </c>
      <c r="BC1609" s="3">
        <f>IF(S1609&gt;0,RANK(S1609,(N1609:P1609,Q1609:AE1609)),0)</f>
        <v>0</v>
      </c>
      <c r="BD1609" s="3">
        <f>IF(T1609&gt;0,RANK(T1609,(N1609:P1609,Q1609:AE1609)),0)</f>
        <v>0</v>
      </c>
      <c r="BE1609" s="2">
        <f t="shared" si="678"/>
        <v>5.5623153137493485E-3</v>
      </c>
      <c r="BF1609" s="2">
        <f t="shared" si="679"/>
        <v>2.4335129497653398E-3</v>
      </c>
      <c r="BG1609" s="2">
        <f t="shared" si="680"/>
        <v>0</v>
      </c>
      <c r="BH1609" s="2">
        <f t="shared" si="681"/>
        <v>0</v>
      </c>
      <c r="BJ1609" t="s">
        <v>1618</v>
      </c>
      <c r="BK1609" t="s">
        <v>1190</v>
      </c>
      <c r="BL1609">
        <v>8</v>
      </c>
      <c r="BN1609">
        <v>0</v>
      </c>
      <c r="BO1609" s="60">
        <v>29</v>
      </c>
      <c r="BP1609" s="62">
        <v>123</v>
      </c>
      <c r="BQ1609" s="66">
        <f t="shared" si="682"/>
        <v>29123</v>
      </c>
      <c r="BR1609" s="66">
        <f t="shared" si="672"/>
        <v>29123</v>
      </c>
      <c r="BS1609" s="3" t="s">
        <v>3083</v>
      </c>
      <c r="CD1609" s="38">
        <f t="shared" si="683"/>
        <v>5753</v>
      </c>
    </row>
    <row r="1610" spans="1:85" ht="14" hidden="1" customHeight="1" outlineLevel="1" x14ac:dyDescent="0.2">
      <c r="A1610" t="s">
        <v>2988</v>
      </c>
      <c r="B1610" t="s">
        <v>1190</v>
      </c>
      <c r="C1610" s="1">
        <f t="shared" si="673"/>
        <v>4785</v>
      </c>
      <c r="D1610" s="3">
        <f>IF(N1610&gt;0, RANK(N1610,(N1610:P1610,Q1610:AE1610)),0)</f>
        <v>2</v>
      </c>
      <c r="E1610" s="3">
        <f>IF(O1610&gt;0,RANK(O1610,(N1610:P1610,Q1610:AE1610)),0)</f>
        <v>1</v>
      </c>
      <c r="F1610" s="3">
        <f>IF(P1610&gt;0,RANK(P1610,(N1610:P1610,Q1610:AE1610)),0)</f>
        <v>0</v>
      </c>
      <c r="G1610" s="1">
        <f t="shared" si="684"/>
        <v>3231</v>
      </c>
      <c r="H1610" s="2">
        <f t="shared" si="685"/>
        <v>0.67523510971786838</v>
      </c>
      <c r="I1610" s="2"/>
      <c r="J1610" s="2">
        <f t="shared" si="674"/>
        <v>0.15778474399164055</v>
      </c>
      <c r="K1610" s="2">
        <f t="shared" si="675"/>
        <v>0.83301985370950893</v>
      </c>
      <c r="L1610" s="2">
        <f t="shared" si="676"/>
        <v>0</v>
      </c>
      <c r="M1610" s="2">
        <f t="shared" si="677"/>
        <v>9.1954022988505191E-3</v>
      </c>
      <c r="N1610" s="38">
        <v>755</v>
      </c>
      <c r="O1610" s="38">
        <v>3986</v>
      </c>
      <c r="P1610" s="38"/>
      <c r="Q1610" s="38">
        <v>30</v>
      </c>
      <c r="R1610" s="38">
        <v>14</v>
      </c>
      <c r="S1610" s="38"/>
      <c r="T1610" s="38">
        <v>0</v>
      </c>
      <c r="U1610" s="38"/>
      <c r="V1610" s="38"/>
      <c r="W1610" s="38">
        <v>0</v>
      </c>
      <c r="X1610" s="38">
        <v>0</v>
      </c>
      <c r="Y1610" s="38"/>
      <c r="Z1610" s="38">
        <v>0</v>
      </c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  <c r="BA1610" s="3">
        <f>IF(Q1610&gt;0,RANK(Q1610,(N1610:P1610,Q1610:AE1610)),0)</f>
        <v>3</v>
      </c>
      <c r="BB1610" s="3">
        <f>IF(R1610&gt;0,RANK(R1610,(N1610:P1610,Q1610:AE1610)),0)</f>
        <v>4</v>
      </c>
      <c r="BC1610" s="3">
        <f>IF(S1610&gt;0,RANK(S1610,(N1610:P1610,Q1610:AE1610)),0)</f>
        <v>0</v>
      </c>
      <c r="BD1610" s="3">
        <f>IF(T1610&gt;0,RANK(T1610,(N1610:P1610,Q1610:AE1610)),0)</f>
        <v>0</v>
      </c>
      <c r="BE1610" s="2">
        <f t="shared" si="678"/>
        <v>6.269592476489028E-3</v>
      </c>
      <c r="BF1610" s="2">
        <f t="shared" si="679"/>
        <v>2.9258098223615466E-3</v>
      </c>
      <c r="BG1610" s="2">
        <f t="shared" si="680"/>
        <v>0</v>
      </c>
      <c r="BH1610" s="2">
        <f t="shared" si="681"/>
        <v>0</v>
      </c>
      <c r="BJ1610" t="s">
        <v>2988</v>
      </c>
      <c r="BK1610" t="s">
        <v>1190</v>
      </c>
      <c r="BL1610">
        <v>3</v>
      </c>
      <c r="BN1610">
        <v>0</v>
      </c>
      <c r="BO1610" s="60">
        <v>29</v>
      </c>
      <c r="BP1610" s="62">
        <v>125</v>
      </c>
      <c r="BQ1610" s="66">
        <f t="shared" si="682"/>
        <v>29125</v>
      </c>
      <c r="BR1610" s="66">
        <f t="shared" si="672"/>
        <v>29125</v>
      </c>
      <c r="BS1610" s="3" t="s">
        <v>3083</v>
      </c>
      <c r="CD1610" s="38">
        <f t="shared" si="683"/>
        <v>4785</v>
      </c>
    </row>
    <row r="1611" spans="1:85" ht="14" hidden="1" customHeight="1" outlineLevel="1" x14ac:dyDescent="0.2">
      <c r="A1611" t="s">
        <v>1791</v>
      </c>
      <c r="B1611" t="s">
        <v>1190</v>
      </c>
      <c r="C1611" s="1">
        <f t="shared" si="673"/>
        <v>13142</v>
      </c>
      <c r="D1611" s="3">
        <f>IF(N1611&gt;0, RANK(N1611,(N1611:P1611,Q1611:AE1611)),0)</f>
        <v>2</v>
      </c>
      <c r="E1611" s="3">
        <f>IF(O1611&gt;0,RANK(O1611,(N1611:P1611,Q1611:AE1611)),0)</f>
        <v>1</v>
      </c>
      <c r="F1611" s="3">
        <f>IF(P1611&gt;0,RANK(P1611,(N1611:P1611,Q1611:AE1611)),0)</f>
        <v>0</v>
      </c>
      <c r="G1611" s="1">
        <f t="shared" si="684"/>
        <v>6960</v>
      </c>
      <c r="H1611" s="2">
        <f t="shared" si="685"/>
        <v>0.52959975650585911</v>
      </c>
      <c r="I1611" s="2"/>
      <c r="J1611" s="2">
        <f t="shared" si="674"/>
        <v>0.23017805509054939</v>
      </c>
      <c r="K1611" s="2">
        <f t="shared" si="675"/>
        <v>0.75977781159640845</v>
      </c>
      <c r="L1611" s="2">
        <f t="shared" si="676"/>
        <v>0</v>
      </c>
      <c r="M1611" s="2">
        <f t="shared" si="677"/>
        <v>1.0044133313042103E-2</v>
      </c>
      <c r="N1611" s="38">
        <v>3025</v>
      </c>
      <c r="O1611" s="38">
        <v>9985</v>
      </c>
      <c r="P1611" s="38"/>
      <c r="Q1611" s="38">
        <v>73</v>
      </c>
      <c r="R1611" s="38">
        <v>52</v>
      </c>
      <c r="S1611" s="38"/>
      <c r="T1611" s="38">
        <v>1</v>
      </c>
      <c r="U1611" s="38"/>
      <c r="V1611" s="38"/>
      <c r="W1611" s="38">
        <v>4</v>
      </c>
      <c r="X1611" s="38">
        <v>1</v>
      </c>
      <c r="Y1611" s="38"/>
      <c r="Z1611" s="38">
        <v>1</v>
      </c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  <c r="BA1611" s="3">
        <f>IF(Q1611&gt;0,RANK(Q1611,(N1611:P1611,Q1611:AE1611)),0)</f>
        <v>3</v>
      </c>
      <c r="BB1611" s="3">
        <f>IF(R1611&gt;0,RANK(R1611,(N1611:P1611,Q1611:AE1611)),0)</f>
        <v>4</v>
      </c>
      <c r="BC1611" s="3">
        <f>IF(S1611&gt;0,RANK(S1611,(N1611:P1611,Q1611:AE1611)),0)</f>
        <v>0</v>
      </c>
      <c r="BD1611" s="3">
        <f>IF(T1611&gt;0,RANK(T1611,(N1611:P1611,Q1611:AE1611)),0)</f>
        <v>6</v>
      </c>
      <c r="BE1611" s="2">
        <f t="shared" si="678"/>
        <v>5.5547100897884649E-3</v>
      </c>
      <c r="BF1611" s="2">
        <f t="shared" si="679"/>
        <v>3.9567797899863035E-3</v>
      </c>
      <c r="BG1611" s="2">
        <f t="shared" si="680"/>
        <v>0</v>
      </c>
      <c r="BH1611" s="2">
        <f t="shared" si="681"/>
        <v>7.6091919038198138E-5</v>
      </c>
      <c r="BJ1611" t="s">
        <v>1791</v>
      </c>
      <c r="BK1611" t="s">
        <v>1190</v>
      </c>
      <c r="BL1611">
        <v>6</v>
      </c>
      <c r="BN1611">
        <v>0</v>
      </c>
      <c r="BO1611" s="60">
        <v>29</v>
      </c>
      <c r="BP1611" s="62">
        <v>127</v>
      </c>
      <c r="BQ1611" s="66">
        <f t="shared" si="682"/>
        <v>29127</v>
      </c>
      <c r="BR1611" s="66">
        <f t="shared" si="672"/>
        <v>29127</v>
      </c>
      <c r="BS1611" s="3" t="s">
        <v>3083</v>
      </c>
      <c r="CD1611" s="38">
        <f t="shared" si="683"/>
        <v>13142</v>
      </c>
      <c r="CE1611" s="99"/>
      <c r="CF1611" s="99"/>
      <c r="CG1611" s="38" t="s">
        <v>3718</v>
      </c>
    </row>
    <row r="1612" spans="1:85" ht="14" hidden="1" customHeight="1" outlineLevel="1" x14ac:dyDescent="0.2">
      <c r="A1612" t="s">
        <v>440</v>
      </c>
      <c r="B1612" t="s">
        <v>1190</v>
      </c>
      <c r="C1612" s="1">
        <f t="shared" ref="C1612:C1643" si="686">SUM(N1612:AY1612)</f>
        <v>1800</v>
      </c>
      <c r="D1612" s="3">
        <f>IF(N1612&gt;0, RANK(N1612,(N1612:P1612,Q1612:AE1612)),0)</f>
        <v>2</v>
      </c>
      <c r="E1612" s="3">
        <f>IF(O1612&gt;0,RANK(O1612,(N1612:P1612,Q1612:AE1612)),0)</f>
        <v>1</v>
      </c>
      <c r="F1612" s="3">
        <f>IF(P1612&gt;0,RANK(P1612,(N1612:P1612,Q1612:AE1612)),0)</f>
        <v>0</v>
      </c>
      <c r="G1612" s="1">
        <f t="shared" si="684"/>
        <v>1310</v>
      </c>
      <c r="H1612" s="2">
        <f t="shared" si="685"/>
        <v>0.72777777777777775</v>
      </c>
      <c r="I1612" s="2"/>
      <c r="J1612" s="2">
        <f t="shared" ref="J1612:J1642" si="687">IF($C1612=0,"-",N1612/$C1612)</f>
        <v>0.13055555555555556</v>
      </c>
      <c r="K1612" s="2">
        <f t="shared" ref="K1612:K1642" si="688">IF($C1612=0,"-",O1612/$C1612)</f>
        <v>0.85833333333333328</v>
      </c>
      <c r="L1612" s="2">
        <f t="shared" ref="L1612:L1642" si="689">IF($C1612=0,"-",P1612/$C1612)</f>
        <v>0</v>
      </c>
      <c r="M1612" s="2">
        <f t="shared" ref="M1612:M1642" si="690">IF(C1612=0,"-",(1-J1612-K1612-L1612))</f>
        <v>1.1111111111111183E-2</v>
      </c>
      <c r="N1612" s="38">
        <v>235</v>
      </c>
      <c r="O1612" s="38">
        <v>1545</v>
      </c>
      <c r="P1612" s="38"/>
      <c r="Q1612" s="38">
        <v>8</v>
      </c>
      <c r="R1612" s="38">
        <v>4</v>
      </c>
      <c r="S1612" s="38"/>
      <c r="T1612" s="38">
        <v>0</v>
      </c>
      <c r="U1612" s="38"/>
      <c r="V1612" s="38"/>
      <c r="W1612" s="38">
        <v>8</v>
      </c>
      <c r="X1612" s="38">
        <v>0</v>
      </c>
      <c r="Y1612" s="38"/>
      <c r="Z1612" s="38">
        <v>0</v>
      </c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  <c r="BA1612" s="3">
        <f>IF(Q1612&gt;0,RANK(Q1612,(N1612:P1612,Q1612:AE1612)),0)</f>
        <v>3</v>
      </c>
      <c r="BB1612" s="3">
        <f>IF(R1612&gt;0,RANK(R1612,(N1612:P1612,Q1612:AE1612)),0)</f>
        <v>5</v>
      </c>
      <c r="BC1612" s="3">
        <f>IF(S1612&gt;0,RANK(S1612,(N1612:P1612,Q1612:AE1612)),0)</f>
        <v>0</v>
      </c>
      <c r="BD1612" s="3">
        <f>IF(T1612&gt;0,RANK(T1612,(N1612:P1612,Q1612:AE1612)),0)</f>
        <v>0</v>
      </c>
      <c r="BE1612" s="2">
        <f t="shared" ref="BE1612:BE1643" si="691">IF($C1612=0,"-",Q1612/$C1612)</f>
        <v>4.4444444444444444E-3</v>
      </c>
      <c r="BF1612" s="2">
        <f t="shared" ref="BF1612:BF1643" si="692">IF($C1612=0,"-",R1612/$C1612)</f>
        <v>2.2222222222222222E-3</v>
      </c>
      <c r="BG1612" s="2">
        <f t="shared" ref="BG1612:BG1643" si="693">IF($C1612=0,"-",S1612/$C1612)</f>
        <v>0</v>
      </c>
      <c r="BH1612" s="2">
        <f t="shared" ref="BH1612:BH1643" si="694">IF($C1612=0,"-",T1612/$C1612)</f>
        <v>0</v>
      </c>
      <c r="BJ1612" t="s">
        <v>440</v>
      </c>
      <c r="BK1612" t="s">
        <v>1190</v>
      </c>
      <c r="BL1612">
        <v>6</v>
      </c>
      <c r="BN1612">
        <v>0</v>
      </c>
      <c r="BO1612" s="60">
        <v>29</v>
      </c>
      <c r="BP1612" s="62">
        <v>129</v>
      </c>
      <c r="BQ1612" s="66">
        <f t="shared" ref="BQ1612:BQ1643" si="695">1000*BO1612+BP1612</f>
        <v>29129</v>
      </c>
      <c r="BR1612" s="66">
        <f t="shared" si="672"/>
        <v>29129</v>
      </c>
      <c r="BS1612" s="3" t="s">
        <v>3083</v>
      </c>
      <c r="CD1612" s="38">
        <f t="shared" ref="CD1612:CD1643" si="696">C1612-CE1612</f>
        <v>1800</v>
      </c>
    </row>
    <row r="1613" spans="1:85" ht="14" hidden="1" customHeight="1" outlineLevel="1" x14ac:dyDescent="0.2">
      <c r="A1613" t="s">
        <v>1242</v>
      </c>
      <c r="B1613" t="s">
        <v>1190</v>
      </c>
      <c r="C1613" s="1">
        <f t="shared" si="686"/>
        <v>13006</v>
      </c>
      <c r="D1613" s="3">
        <f>IF(N1613&gt;0, RANK(N1613,(N1613:P1613,Q1613:AE1613)),0)</f>
        <v>2</v>
      </c>
      <c r="E1613" s="3">
        <f>IF(O1613&gt;0,RANK(O1613,(N1613:P1613,Q1613:AE1613)),0)</f>
        <v>1</v>
      </c>
      <c r="F1613" s="3">
        <f>IF(P1613&gt;0,RANK(P1613,(N1613:P1613,Q1613:AE1613)),0)</f>
        <v>0</v>
      </c>
      <c r="G1613" s="1">
        <f t="shared" si="684"/>
        <v>8756</v>
      </c>
      <c r="H1613" s="2">
        <f t="shared" si="685"/>
        <v>0.67322774104259575</v>
      </c>
      <c r="I1613" s="2"/>
      <c r="J1613" s="2">
        <f t="shared" si="687"/>
        <v>0.15884976164846995</v>
      </c>
      <c r="K1613" s="2">
        <f t="shared" si="688"/>
        <v>0.83207750269106562</v>
      </c>
      <c r="L1613" s="2">
        <f t="shared" si="689"/>
        <v>0</v>
      </c>
      <c r="M1613" s="2">
        <f t="shared" si="690"/>
        <v>9.0727356604644038E-3</v>
      </c>
      <c r="N1613" s="38">
        <v>2066</v>
      </c>
      <c r="O1613" s="38">
        <v>10822</v>
      </c>
      <c r="P1613" s="38"/>
      <c r="Q1613" s="38">
        <v>77</v>
      </c>
      <c r="R1613" s="38">
        <v>39</v>
      </c>
      <c r="S1613" s="38"/>
      <c r="T1613" s="38">
        <v>0</v>
      </c>
      <c r="U1613" s="38"/>
      <c r="V1613" s="38"/>
      <c r="W1613" s="38">
        <v>0</v>
      </c>
      <c r="X1613" s="38">
        <v>0</v>
      </c>
      <c r="Y1613" s="38"/>
      <c r="Z1613" s="38">
        <v>2</v>
      </c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  <c r="BA1613" s="3">
        <f>IF(Q1613&gt;0,RANK(Q1613,(N1613:P1613,Q1613:AE1613)),0)</f>
        <v>3</v>
      </c>
      <c r="BB1613" s="3">
        <f>IF(R1613&gt;0,RANK(R1613,(N1613:P1613,Q1613:AE1613)),0)</f>
        <v>4</v>
      </c>
      <c r="BC1613" s="3">
        <f>IF(S1613&gt;0,RANK(S1613,(N1613:P1613,Q1613:AE1613)),0)</f>
        <v>0</v>
      </c>
      <c r="BD1613" s="3">
        <f>IF(T1613&gt;0,RANK(T1613,(N1613:P1613,Q1613:AE1613)),0)</f>
        <v>0</v>
      </c>
      <c r="BE1613" s="2">
        <f t="shared" si="691"/>
        <v>5.9203444564047362E-3</v>
      </c>
      <c r="BF1613" s="2">
        <f t="shared" si="692"/>
        <v>2.9986160233738276E-3</v>
      </c>
      <c r="BG1613" s="2">
        <f t="shared" si="693"/>
        <v>0</v>
      </c>
      <c r="BH1613" s="2">
        <f t="shared" si="694"/>
        <v>0</v>
      </c>
      <c r="BJ1613" t="s">
        <v>1242</v>
      </c>
      <c r="BK1613" t="s">
        <v>1190</v>
      </c>
      <c r="BL1613">
        <v>3</v>
      </c>
      <c r="BN1613">
        <v>0</v>
      </c>
      <c r="BO1613" s="60">
        <v>29</v>
      </c>
      <c r="BP1613" s="62">
        <v>131</v>
      </c>
      <c r="BQ1613" s="66">
        <f t="shared" si="695"/>
        <v>29131</v>
      </c>
      <c r="BR1613" s="66">
        <f t="shared" si="672"/>
        <v>29131</v>
      </c>
      <c r="BS1613" s="3" t="s">
        <v>3083</v>
      </c>
      <c r="CD1613" s="38">
        <f t="shared" si="696"/>
        <v>13006</v>
      </c>
      <c r="CE1613" s="71"/>
      <c r="CF1613" s="71"/>
    </row>
    <row r="1614" spans="1:85" ht="14" hidden="1" customHeight="1" outlineLevel="1" x14ac:dyDescent="0.2">
      <c r="A1614" t="s">
        <v>516</v>
      </c>
      <c r="B1614" t="s">
        <v>1190</v>
      </c>
      <c r="C1614" s="1">
        <f t="shared" si="686"/>
        <v>4449</v>
      </c>
      <c r="D1614" s="3">
        <f>IF(N1614&gt;0, RANK(N1614,(N1614:P1614,Q1614:AE1614)),0)</f>
        <v>2</v>
      </c>
      <c r="E1614" s="3">
        <f>IF(O1614&gt;0,RANK(O1614,(N1614:P1614,Q1614:AE1614)),0)</f>
        <v>1</v>
      </c>
      <c r="F1614" s="3">
        <f>IF(P1614&gt;0,RANK(P1614,(N1614:P1614,Q1614:AE1614)),0)</f>
        <v>0</v>
      </c>
      <c r="G1614" s="1">
        <f t="shared" si="684"/>
        <v>2389</v>
      </c>
      <c r="H1614" s="2">
        <f t="shared" si="685"/>
        <v>0.53697460103394024</v>
      </c>
      <c r="I1614" s="2"/>
      <c r="J1614" s="2">
        <f t="shared" si="687"/>
        <v>0.22814115531580131</v>
      </c>
      <c r="K1614" s="2">
        <f t="shared" si="688"/>
        <v>0.76511575634974149</v>
      </c>
      <c r="L1614" s="2">
        <f t="shared" si="689"/>
        <v>0</v>
      </c>
      <c r="M1614" s="2">
        <f t="shared" si="690"/>
        <v>6.7430883344572479E-3</v>
      </c>
      <c r="N1614" s="38">
        <v>1015</v>
      </c>
      <c r="O1614" s="38">
        <v>3404</v>
      </c>
      <c r="P1614" s="38"/>
      <c r="Q1614" s="38">
        <v>22</v>
      </c>
      <c r="R1614" s="38">
        <v>8</v>
      </c>
      <c r="S1614" s="38"/>
      <c r="T1614" s="38">
        <v>0</v>
      </c>
      <c r="U1614" s="38"/>
      <c r="V1614" s="38"/>
      <c r="W1614" s="38">
        <v>0</v>
      </c>
      <c r="X1614" s="38">
        <v>0</v>
      </c>
      <c r="Y1614" s="38"/>
      <c r="Z1614" s="38">
        <v>0</v>
      </c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  <c r="BA1614" s="3">
        <f>IF(Q1614&gt;0,RANK(Q1614,(N1614:P1614,Q1614:AE1614)),0)</f>
        <v>3</v>
      </c>
      <c r="BB1614" s="3">
        <f>IF(R1614&gt;0,RANK(R1614,(N1614:P1614,Q1614:AE1614)),0)</f>
        <v>4</v>
      </c>
      <c r="BC1614" s="3">
        <f>IF(S1614&gt;0,RANK(S1614,(N1614:P1614,Q1614:AE1614)),0)</f>
        <v>0</v>
      </c>
      <c r="BD1614" s="3">
        <f>IF(T1614&gt;0,RANK(T1614,(N1614:P1614,Q1614:AE1614)),0)</f>
        <v>0</v>
      </c>
      <c r="BE1614" s="2">
        <f t="shared" si="691"/>
        <v>4.9449314452685994E-3</v>
      </c>
      <c r="BF1614" s="2">
        <f t="shared" si="692"/>
        <v>1.7981568891885817E-3</v>
      </c>
      <c r="BG1614" s="2">
        <f t="shared" si="693"/>
        <v>0</v>
      </c>
      <c r="BH1614" s="2">
        <f t="shared" si="694"/>
        <v>0</v>
      </c>
      <c r="BJ1614" t="s">
        <v>516</v>
      </c>
      <c r="BK1614" t="s">
        <v>1190</v>
      </c>
      <c r="BL1614">
        <v>8</v>
      </c>
      <c r="BN1614">
        <v>0</v>
      </c>
      <c r="BO1614" s="60">
        <v>29</v>
      </c>
      <c r="BP1614" s="62">
        <v>133</v>
      </c>
      <c r="BQ1614" s="66">
        <f t="shared" si="695"/>
        <v>29133</v>
      </c>
      <c r="BR1614" s="66">
        <f t="shared" si="672"/>
        <v>29133</v>
      </c>
      <c r="BS1614" s="3" t="s">
        <v>3083</v>
      </c>
      <c r="CD1614" s="38">
        <f t="shared" si="696"/>
        <v>4449</v>
      </c>
    </row>
    <row r="1615" spans="1:85" ht="14" hidden="1" customHeight="1" outlineLevel="1" x14ac:dyDescent="0.2">
      <c r="A1615" t="s">
        <v>3057</v>
      </c>
      <c r="B1615" t="s">
        <v>1190</v>
      </c>
      <c r="C1615" s="1">
        <f t="shared" si="686"/>
        <v>7262</v>
      </c>
      <c r="D1615" s="3">
        <f>IF(N1615&gt;0, RANK(N1615,(N1615:P1615,Q1615:AE1615)),0)</f>
        <v>2</v>
      </c>
      <c r="E1615" s="3">
        <f>IF(O1615&gt;0,RANK(O1615,(N1615:P1615,Q1615:AE1615)),0)</f>
        <v>1</v>
      </c>
      <c r="F1615" s="3">
        <f>IF(P1615&gt;0,RANK(P1615,(N1615:P1615,Q1615:AE1615)),0)</f>
        <v>0</v>
      </c>
      <c r="G1615" s="1">
        <f t="shared" si="684"/>
        <v>4561</v>
      </c>
      <c r="H1615" s="2">
        <f t="shared" si="685"/>
        <v>0.62806389424400988</v>
      </c>
      <c r="I1615" s="2"/>
      <c r="J1615" s="2">
        <f t="shared" si="687"/>
        <v>0.18025337372624622</v>
      </c>
      <c r="K1615" s="2">
        <f t="shared" si="688"/>
        <v>0.80831726797025616</v>
      </c>
      <c r="L1615" s="2">
        <f t="shared" si="689"/>
        <v>0</v>
      </c>
      <c r="M1615" s="2">
        <f t="shared" si="690"/>
        <v>1.1429358303497672E-2</v>
      </c>
      <c r="N1615" s="38">
        <v>1309</v>
      </c>
      <c r="O1615" s="38">
        <v>5870</v>
      </c>
      <c r="P1615" s="38"/>
      <c r="Q1615" s="38">
        <v>61</v>
      </c>
      <c r="R1615" s="38">
        <v>22</v>
      </c>
      <c r="S1615" s="38"/>
      <c r="T1615" s="38">
        <v>0</v>
      </c>
      <c r="U1615" s="38"/>
      <c r="V1615" s="38"/>
      <c r="W1615" s="38">
        <v>0</v>
      </c>
      <c r="X1615" s="38">
        <v>0</v>
      </c>
      <c r="Y1615" s="38"/>
      <c r="Z1615" s="38">
        <v>0</v>
      </c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  <c r="BA1615" s="3">
        <f>IF(Q1615&gt;0,RANK(Q1615,(N1615:P1615,Q1615:AE1615)),0)</f>
        <v>3</v>
      </c>
      <c r="BB1615" s="3">
        <f>IF(R1615&gt;0,RANK(R1615,(N1615:P1615,Q1615:AE1615)),0)</f>
        <v>4</v>
      </c>
      <c r="BC1615" s="3">
        <f>IF(S1615&gt;0,RANK(S1615,(N1615:P1615,Q1615:AE1615)),0)</f>
        <v>0</v>
      </c>
      <c r="BD1615" s="3">
        <f>IF(T1615&gt;0,RANK(T1615,(N1615:P1615,Q1615:AE1615)),0)</f>
        <v>0</v>
      </c>
      <c r="BE1615" s="2">
        <f t="shared" si="691"/>
        <v>8.3998898375103274E-3</v>
      </c>
      <c r="BF1615" s="2">
        <f t="shared" si="692"/>
        <v>3.0294684659873312E-3</v>
      </c>
      <c r="BG1615" s="2">
        <f t="shared" si="693"/>
        <v>0</v>
      </c>
      <c r="BH1615" s="2">
        <f t="shared" si="694"/>
        <v>0</v>
      </c>
      <c r="BJ1615" t="s">
        <v>3057</v>
      </c>
      <c r="BK1615" t="s">
        <v>1190</v>
      </c>
      <c r="BL1615">
        <v>3</v>
      </c>
      <c r="BN1615">
        <v>0</v>
      </c>
      <c r="BO1615" s="60">
        <v>29</v>
      </c>
      <c r="BP1615" s="62">
        <v>135</v>
      </c>
      <c r="BQ1615" s="66">
        <f t="shared" si="695"/>
        <v>29135</v>
      </c>
      <c r="BR1615" s="66">
        <f t="shared" si="672"/>
        <v>29135</v>
      </c>
      <c r="BS1615" s="3" t="s">
        <v>3083</v>
      </c>
      <c r="CD1615" s="38">
        <f t="shared" si="696"/>
        <v>7262</v>
      </c>
    </row>
    <row r="1616" spans="1:85" ht="14" hidden="1" customHeight="1" outlineLevel="1" x14ac:dyDescent="0.2">
      <c r="A1616" t="s">
        <v>629</v>
      </c>
      <c r="B1616" t="s">
        <v>1190</v>
      </c>
      <c r="C1616" s="1">
        <f t="shared" si="686"/>
        <v>4371</v>
      </c>
      <c r="D1616" s="3">
        <f>IF(N1616&gt;0, RANK(N1616,(N1616:P1616,Q1616:AE1616)),0)</f>
        <v>2</v>
      </c>
      <c r="E1616" s="3">
        <f>IF(O1616&gt;0,RANK(O1616,(N1616:P1616,Q1616:AE1616)),0)</f>
        <v>1</v>
      </c>
      <c r="F1616" s="3">
        <f>IF(P1616&gt;0,RANK(P1616,(N1616:P1616,Q1616:AE1616)),0)</f>
        <v>0</v>
      </c>
      <c r="G1616" s="1">
        <f t="shared" si="684"/>
        <v>2616</v>
      </c>
      <c r="H1616" s="2">
        <f t="shared" si="685"/>
        <v>0.59849004804392592</v>
      </c>
      <c r="I1616" s="2"/>
      <c r="J1616" s="2">
        <f t="shared" si="687"/>
        <v>0.19583619309082589</v>
      </c>
      <c r="K1616" s="2">
        <f t="shared" si="688"/>
        <v>0.79432624113475181</v>
      </c>
      <c r="L1616" s="2">
        <f t="shared" si="689"/>
        <v>0</v>
      </c>
      <c r="M1616" s="2">
        <f t="shared" si="690"/>
        <v>9.8375657744222966E-3</v>
      </c>
      <c r="N1616" s="38">
        <v>856</v>
      </c>
      <c r="O1616" s="38">
        <v>3472</v>
      </c>
      <c r="P1616" s="38"/>
      <c r="Q1616" s="38">
        <v>25</v>
      </c>
      <c r="R1616" s="38">
        <v>18</v>
      </c>
      <c r="S1616" s="38"/>
      <c r="T1616" s="38">
        <v>0</v>
      </c>
      <c r="U1616" s="38"/>
      <c r="V1616" s="38"/>
      <c r="W1616" s="38">
        <v>0</v>
      </c>
      <c r="X1616" s="38">
        <v>0</v>
      </c>
      <c r="Y1616" s="38"/>
      <c r="Z1616" s="38">
        <v>0</v>
      </c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  <c r="BA1616" s="3">
        <f>IF(Q1616&gt;0,RANK(Q1616,(N1616:P1616,Q1616:AE1616)),0)</f>
        <v>3</v>
      </c>
      <c r="BB1616" s="3">
        <f>IF(R1616&gt;0,RANK(R1616,(N1616:P1616,Q1616:AE1616)),0)</f>
        <v>4</v>
      </c>
      <c r="BC1616" s="3">
        <f>IF(S1616&gt;0,RANK(S1616,(N1616:P1616,Q1616:AE1616)),0)</f>
        <v>0</v>
      </c>
      <c r="BD1616" s="3">
        <f>IF(T1616&gt;0,RANK(T1616,(N1616:P1616,Q1616:AE1616)),0)</f>
        <v>0</v>
      </c>
      <c r="BE1616" s="2">
        <f t="shared" si="691"/>
        <v>5.7195149851292613E-3</v>
      </c>
      <c r="BF1616" s="2">
        <f t="shared" si="692"/>
        <v>4.1180507892930682E-3</v>
      </c>
      <c r="BG1616" s="2">
        <f t="shared" si="693"/>
        <v>0</v>
      </c>
      <c r="BH1616" s="2">
        <f t="shared" si="694"/>
        <v>0</v>
      </c>
      <c r="BJ1616" t="s">
        <v>629</v>
      </c>
      <c r="BK1616" t="s">
        <v>1190</v>
      </c>
      <c r="BL1616">
        <v>6</v>
      </c>
      <c r="BN1616">
        <v>0</v>
      </c>
      <c r="BO1616" s="60">
        <v>29</v>
      </c>
      <c r="BP1616" s="62">
        <v>137</v>
      </c>
      <c r="BQ1616" s="66">
        <f t="shared" si="695"/>
        <v>29137</v>
      </c>
      <c r="BR1616" s="66">
        <f t="shared" si="672"/>
        <v>29137</v>
      </c>
      <c r="BS1616" s="3" t="s">
        <v>3083</v>
      </c>
      <c r="CD1616" s="38">
        <f t="shared" si="696"/>
        <v>4371</v>
      </c>
    </row>
    <row r="1617" spans="1:85" ht="14" hidden="1" customHeight="1" outlineLevel="1" x14ac:dyDescent="0.2">
      <c r="A1617" t="s">
        <v>1381</v>
      </c>
      <c r="B1617" t="s">
        <v>1190</v>
      </c>
      <c r="C1617" s="1">
        <f t="shared" si="686"/>
        <v>5975</v>
      </c>
      <c r="D1617" s="3">
        <f>IF(N1617&gt;0, RANK(N1617,(N1617:P1617,Q1617:AE1617)),0)</f>
        <v>2</v>
      </c>
      <c r="E1617" s="3">
        <f>IF(O1617&gt;0,RANK(O1617,(N1617:P1617,Q1617:AE1617)),0)</f>
        <v>1</v>
      </c>
      <c r="F1617" s="3">
        <f>IF(P1617&gt;0,RANK(P1617,(N1617:P1617,Q1617:AE1617)),0)</f>
        <v>0</v>
      </c>
      <c r="G1617" s="1">
        <f t="shared" si="684"/>
        <v>3594</v>
      </c>
      <c r="H1617" s="2">
        <f t="shared" si="685"/>
        <v>0.60150627615062757</v>
      </c>
      <c r="I1617" s="2"/>
      <c r="J1617" s="2">
        <f t="shared" si="687"/>
        <v>0.19497907949790794</v>
      </c>
      <c r="K1617" s="2">
        <f t="shared" si="688"/>
        <v>0.79648535564853562</v>
      </c>
      <c r="L1617" s="2">
        <f t="shared" si="689"/>
        <v>0</v>
      </c>
      <c r="M1617" s="2">
        <f t="shared" si="690"/>
        <v>8.5355648535564432E-3</v>
      </c>
      <c r="N1617" s="38">
        <v>1165</v>
      </c>
      <c r="O1617" s="38">
        <v>4759</v>
      </c>
      <c r="P1617" s="38"/>
      <c r="Q1617" s="38">
        <v>39</v>
      </c>
      <c r="R1617" s="38">
        <v>11</v>
      </c>
      <c r="S1617" s="38"/>
      <c r="T1617" s="38">
        <v>0</v>
      </c>
      <c r="U1617" s="38"/>
      <c r="V1617" s="38"/>
      <c r="W1617" s="38">
        <v>0</v>
      </c>
      <c r="X1617" s="38">
        <v>0</v>
      </c>
      <c r="Y1617" s="38"/>
      <c r="Z1617" s="38">
        <v>1</v>
      </c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  <c r="BA1617" s="3">
        <f>IF(Q1617&gt;0,RANK(Q1617,(N1617:P1617,Q1617:AE1617)),0)</f>
        <v>3</v>
      </c>
      <c r="BB1617" s="3">
        <f>IF(R1617&gt;0,RANK(R1617,(N1617:P1617,Q1617:AE1617)),0)</f>
        <v>4</v>
      </c>
      <c r="BC1617" s="3">
        <f>IF(S1617&gt;0,RANK(S1617,(N1617:P1617,Q1617:AE1617)),0)</f>
        <v>0</v>
      </c>
      <c r="BD1617" s="3">
        <f>IF(T1617&gt;0,RANK(T1617,(N1617:P1617,Q1617:AE1617)),0)</f>
        <v>0</v>
      </c>
      <c r="BE1617" s="2">
        <f t="shared" si="691"/>
        <v>6.5271966527196655E-3</v>
      </c>
      <c r="BF1617" s="2">
        <f t="shared" si="692"/>
        <v>1.8410041841004183E-3</v>
      </c>
      <c r="BG1617" s="2">
        <f t="shared" si="693"/>
        <v>0</v>
      </c>
      <c r="BH1617" s="2">
        <f t="shared" si="694"/>
        <v>0</v>
      </c>
      <c r="BJ1617" t="s">
        <v>1381</v>
      </c>
      <c r="BK1617" t="s">
        <v>1190</v>
      </c>
      <c r="BL1617">
        <v>3</v>
      </c>
      <c r="BN1617">
        <v>0</v>
      </c>
      <c r="BO1617" s="60">
        <v>29</v>
      </c>
      <c r="BP1617" s="62">
        <v>139</v>
      </c>
      <c r="BQ1617" s="66">
        <f t="shared" si="695"/>
        <v>29139</v>
      </c>
      <c r="BR1617" s="66">
        <f t="shared" si="672"/>
        <v>29139</v>
      </c>
      <c r="BS1617" s="3" t="s">
        <v>3083</v>
      </c>
      <c r="CD1617" s="38">
        <f t="shared" si="696"/>
        <v>5975</v>
      </c>
    </row>
    <row r="1618" spans="1:85" ht="14" hidden="1" customHeight="1" outlineLevel="1" x14ac:dyDescent="0.2">
      <c r="A1618" t="s">
        <v>1124</v>
      </c>
      <c r="B1618" t="s">
        <v>1190</v>
      </c>
      <c r="C1618" s="1">
        <f t="shared" si="686"/>
        <v>9735</v>
      </c>
      <c r="D1618" s="3">
        <f>IF(N1618&gt;0, RANK(N1618,(N1618:P1618,Q1618:AE1618)),0)</f>
        <v>2</v>
      </c>
      <c r="E1618" s="3">
        <f>IF(O1618&gt;0,RANK(O1618,(N1618:P1618,Q1618:AE1618)),0)</f>
        <v>1</v>
      </c>
      <c r="F1618" s="3">
        <f>IF(P1618&gt;0,RANK(P1618,(N1618:P1618,Q1618:AE1618)),0)</f>
        <v>0</v>
      </c>
      <c r="G1618" s="1">
        <f t="shared" si="684"/>
        <v>5811</v>
      </c>
      <c r="H1618" s="2">
        <f t="shared" si="685"/>
        <v>0.59691833590138677</v>
      </c>
      <c r="I1618" s="2"/>
      <c r="J1618" s="2">
        <f t="shared" si="687"/>
        <v>0.19661016949152543</v>
      </c>
      <c r="K1618" s="2">
        <f t="shared" si="688"/>
        <v>0.7935285053929122</v>
      </c>
      <c r="L1618" s="2">
        <f t="shared" si="689"/>
        <v>0</v>
      </c>
      <c r="M1618" s="2">
        <f t="shared" si="690"/>
        <v>9.8613251155623693E-3</v>
      </c>
      <c r="N1618" s="38">
        <v>1914</v>
      </c>
      <c r="O1618" s="38">
        <v>7725</v>
      </c>
      <c r="P1618" s="38"/>
      <c r="Q1618" s="38">
        <v>63</v>
      </c>
      <c r="R1618" s="38">
        <v>31</v>
      </c>
      <c r="S1618" s="38"/>
      <c r="T1618" s="38">
        <v>2</v>
      </c>
      <c r="U1618" s="38"/>
      <c r="V1618" s="38"/>
      <c r="W1618" s="38">
        <v>0</v>
      </c>
      <c r="X1618" s="38">
        <v>0</v>
      </c>
      <c r="Y1618" s="38"/>
      <c r="Z1618" s="38">
        <v>0</v>
      </c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  <c r="BA1618" s="3">
        <f>IF(Q1618&gt;0,RANK(Q1618,(N1618:P1618,Q1618:AE1618)),0)</f>
        <v>3</v>
      </c>
      <c r="BB1618" s="3">
        <f>IF(R1618&gt;0,RANK(R1618,(N1618:P1618,Q1618:AE1618)),0)</f>
        <v>4</v>
      </c>
      <c r="BC1618" s="3">
        <f>IF(S1618&gt;0,RANK(S1618,(N1618:P1618,Q1618:AE1618)),0)</f>
        <v>0</v>
      </c>
      <c r="BD1618" s="3">
        <f>IF(T1618&gt;0,RANK(T1618,(N1618:P1618,Q1618:AE1618)),0)</f>
        <v>5</v>
      </c>
      <c r="BE1618" s="2">
        <f t="shared" si="691"/>
        <v>6.4714946070878274E-3</v>
      </c>
      <c r="BF1618" s="2">
        <f t="shared" si="692"/>
        <v>3.1843862352336928E-3</v>
      </c>
      <c r="BG1618" s="2">
        <f t="shared" si="693"/>
        <v>0</v>
      </c>
      <c r="BH1618" s="2">
        <f t="shared" si="694"/>
        <v>2.0544427324088342E-4</v>
      </c>
      <c r="BJ1618" t="s">
        <v>1124</v>
      </c>
      <c r="BK1618" t="s">
        <v>1190</v>
      </c>
      <c r="BL1618">
        <v>4</v>
      </c>
      <c r="BN1618">
        <v>0</v>
      </c>
      <c r="BO1618" s="60">
        <v>29</v>
      </c>
      <c r="BP1618" s="62">
        <v>141</v>
      </c>
      <c r="BQ1618" s="66">
        <f t="shared" si="695"/>
        <v>29141</v>
      </c>
      <c r="BR1618" s="66">
        <f t="shared" si="672"/>
        <v>29141</v>
      </c>
      <c r="BS1618" s="3" t="s">
        <v>3083</v>
      </c>
      <c r="CD1618" s="38">
        <f t="shared" si="696"/>
        <v>9735</v>
      </c>
    </row>
    <row r="1619" spans="1:85" ht="14" hidden="1" customHeight="1" outlineLevel="1" x14ac:dyDescent="0.2">
      <c r="A1619" t="s">
        <v>1300</v>
      </c>
      <c r="B1619" t="s">
        <v>1190</v>
      </c>
      <c r="C1619" s="1">
        <f t="shared" si="686"/>
        <v>6811</v>
      </c>
      <c r="D1619" s="3">
        <f>IF(N1619&gt;0, RANK(N1619,(N1619:P1619,Q1619:AE1619)),0)</f>
        <v>2</v>
      </c>
      <c r="E1619" s="3">
        <f>IF(O1619&gt;0,RANK(O1619,(N1619:P1619,Q1619:AE1619)),0)</f>
        <v>1</v>
      </c>
      <c r="F1619" s="3">
        <f>IF(P1619&gt;0,RANK(P1619,(N1619:P1619,Q1619:AE1619)),0)</f>
        <v>0</v>
      </c>
      <c r="G1619" s="1">
        <f t="shared" si="684"/>
        <v>3642</v>
      </c>
      <c r="H1619" s="2">
        <f t="shared" si="685"/>
        <v>0.53472324181471154</v>
      </c>
      <c r="I1619" s="2"/>
      <c r="J1619" s="2">
        <f t="shared" si="687"/>
        <v>0.22918807810894143</v>
      </c>
      <c r="K1619" s="2">
        <f t="shared" si="688"/>
        <v>0.76391131992365291</v>
      </c>
      <c r="L1619" s="2">
        <f t="shared" si="689"/>
        <v>0</v>
      </c>
      <c r="M1619" s="2">
        <f t="shared" si="690"/>
        <v>6.9006019674056063E-3</v>
      </c>
      <c r="N1619" s="38">
        <v>1561</v>
      </c>
      <c r="O1619" s="38">
        <v>5203</v>
      </c>
      <c r="P1619" s="38"/>
      <c r="Q1619" s="38">
        <v>34</v>
      </c>
      <c r="R1619" s="38">
        <v>13</v>
      </c>
      <c r="S1619" s="38"/>
      <c r="T1619" s="38">
        <v>0</v>
      </c>
      <c r="U1619" s="38"/>
      <c r="V1619" s="38"/>
      <c r="W1619" s="38">
        <v>0</v>
      </c>
      <c r="X1619" s="38">
        <v>0</v>
      </c>
      <c r="Y1619" s="38"/>
      <c r="Z1619" s="38">
        <v>0</v>
      </c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  <c r="BA1619" s="3">
        <f>IF(Q1619&gt;0,RANK(Q1619,(N1619:P1619,Q1619:AE1619)),0)</f>
        <v>3</v>
      </c>
      <c r="BB1619" s="3">
        <f>IF(R1619&gt;0,RANK(R1619,(N1619:P1619,Q1619:AE1619)),0)</f>
        <v>4</v>
      </c>
      <c r="BC1619" s="3">
        <f>IF(S1619&gt;0,RANK(S1619,(N1619:P1619,Q1619:AE1619)),0)</f>
        <v>0</v>
      </c>
      <c r="BD1619" s="3">
        <f>IF(T1619&gt;0,RANK(T1619,(N1619:P1619,Q1619:AE1619)),0)</f>
        <v>0</v>
      </c>
      <c r="BE1619" s="2">
        <f t="shared" si="691"/>
        <v>4.9919248274849512E-3</v>
      </c>
      <c r="BF1619" s="2">
        <f t="shared" si="692"/>
        <v>1.9086771399207164E-3</v>
      </c>
      <c r="BG1619" s="2">
        <f t="shared" si="693"/>
        <v>0</v>
      </c>
      <c r="BH1619" s="2">
        <f t="shared" si="694"/>
        <v>0</v>
      </c>
      <c r="BJ1619" t="s">
        <v>1300</v>
      </c>
      <c r="BK1619" t="s">
        <v>1190</v>
      </c>
      <c r="BL1619">
        <v>8</v>
      </c>
      <c r="BN1619">
        <v>0</v>
      </c>
      <c r="BO1619" s="60">
        <v>29</v>
      </c>
      <c r="BP1619" s="62">
        <v>143</v>
      </c>
      <c r="BQ1619" s="66">
        <f t="shared" si="695"/>
        <v>29143</v>
      </c>
      <c r="BR1619" s="66">
        <f t="shared" si="672"/>
        <v>29143</v>
      </c>
      <c r="BS1619" s="3" t="s">
        <v>3083</v>
      </c>
      <c r="CD1619" s="38">
        <f t="shared" si="696"/>
        <v>6811</v>
      </c>
    </row>
    <row r="1620" spans="1:85" ht="14" hidden="1" customHeight="1" outlineLevel="1" x14ac:dyDescent="0.2">
      <c r="A1620" t="s">
        <v>1115</v>
      </c>
      <c r="B1620" t="s">
        <v>1190</v>
      </c>
      <c r="C1620" s="1">
        <f t="shared" si="686"/>
        <v>29145</v>
      </c>
      <c r="D1620" s="3">
        <f>IF(N1620&gt;0, RANK(N1620,(N1620:P1620,Q1620:AE1620)),0)</f>
        <v>2</v>
      </c>
      <c r="E1620" s="3">
        <f>IF(O1620&gt;0,RANK(O1620,(N1620:P1620,Q1620:AE1620)),0)</f>
        <v>1</v>
      </c>
      <c r="F1620" s="3">
        <f>IF(P1620&gt;0,RANK(P1620,(N1620:P1620,Q1620:AE1620)),0)</f>
        <v>0</v>
      </c>
      <c r="G1620" s="1">
        <f t="shared" si="684"/>
        <v>17043</v>
      </c>
      <c r="H1620" s="2">
        <f t="shared" si="685"/>
        <v>0.58476582604220273</v>
      </c>
      <c r="I1620" s="2"/>
      <c r="J1620" s="2">
        <f t="shared" si="687"/>
        <v>0.20058329044433007</v>
      </c>
      <c r="K1620" s="2">
        <f t="shared" si="688"/>
        <v>0.78534911648653283</v>
      </c>
      <c r="L1620" s="2">
        <f t="shared" si="689"/>
        <v>0</v>
      </c>
      <c r="M1620" s="2">
        <f t="shared" si="690"/>
        <v>1.4067593069137074E-2</v>
      </c>
      <c r="N1620" s="38">
        <v>5846</v>
      </c>
      <c r="O1620" s="38">
        <v>22889</v>
      </c>
      <c r="P1620" s="38"/>
      <c r="Q1620" s="38">
        <v>173</v>
      </c>
      <c r="R1620" s="38">
        <v>120</v>
      </c>
      <c r="S1620" s="38"/>
      <c r="T1620" s="38">
        <v>0</v>
      </c>
      <c r="U1620" s="38"/>
      <c r="V1620" s="38"/>
      <c r="W1620" s="38">
        <v>117</v>
      </c>
      <c r="X1620" s="38">
        <v>0</v>
      </c>
      <c r="Y1620" s="38"/>
      <c r="Z1620" s="38">
        <v>0</v>
      </c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  <c r="BA1620" s="3">
        <f>IF(Q1620&gt;0,RANK(Q1620,(N1620:P1620,Q1620:AE1620)),0)</f>
        <v>3</v>
      </c>
      <c r="BB1620" s="3">
        <f>IF(R1620&gt;0,RANK(R1620,(N1620:P1620,Q1620:AE1620)),0)</f>
        <v>4</v>
      </c>
      <c r="BC1620" s="3">
        <f>IF(S1620&gt;0,RANK(S1620,(N1620:P1620,Q1620:AE1620)),0)</f>
        <v>0</v>
      </c>
      <c r="BD1620" s="3">
        <f>IF(T1620&gt;0,RANK(T1620,(N1620:P1620,Q1620:AE1620)),0)</f>
        <v>0</v>
      </c>
      <c r="BE1620" s="2">
        <f t="shared" si="691"/>
        <v>5.9358380511236918E-3</v>
      </c>
      <c r="BF1620" s="2">
        <f t="shared" si="692"/>
        <v>4.1173443129181682E-3</v>
      </c>
      <c r="BG1620" s="2">
        <f t="shared" si="693"/>
        <v>0</v>
      </c>
      <c r="BH1620" s="2">
        <f t="shared" si="694"/>
        <v>0</v>
      </c>
      <c r="BJ1620" t="s">
        <v>1115</v>
      </c>
      <c r="BK1620" t="s">
        <v>1190</v>
      </c>
      <c r="BL1620">
        <v>7</v>
      </c>
      <c r="BN1620">
        <v>0</v>
      </c>
      <c r="BO1620" s="60">
        <v>29</v>
      </c>
      <c r="BP1620" s="62">
        <v>145</v>
      </c>
      <c r="BQ1620" s="66">
        <f t="shared" si="695"/>
        <v>29145</v>
      </c>
      <c r="BR1620" s="66">
        <f t="shared" si="672"/>
        <v>29145</v>
      </c>
      <c r="BS1620" s="3" t="s">
        <v>3083</v>
      </c>
      <c r="CD1620" s="38">
        <f t="shared" si="696"/>
        <v>29145</v>
      </c>
    </row>
    <row r="1621" spans="1:85" ht="14" hidden="1" customHeight="1" outlineLevel="1" x14ac:dyDescent="0.2">
      <c r="A1621" t="s">
        <v>1256</v>
      </c>
      <c r="B1621" t="s">
        <v>1190</v>
      </c>
      <c r="C1621" s="1">
        <f t="shared" si="686"/>
        <v>9705</v>
      </c>
      <c r="D1621" s="3">
        <f>IF(N1621&gt;0, RANK(N1621,(N1621:P1621,Q1621:AE1621)),0)</f>
        <v>2</v>
      </c>
      <c r="E1621" s="3">
        <f>IF(O1621&gt;0,RANK(O1621,(N1621:P1621,Q1621:AE1621)),0)</f>
        <v>1</v>
      </c>
      <c r="F1621" s="3">
        <f>IF(P1621&gt;0,RANK(P1621,(N1621:P1621,Q1621:AE1621)),0)</f>
        <v>0</v>
      </c>
      <c r="G1621" s="1">
        <f t="shared" si="684"/>
        <v>4242</v>
      </c>
      <c r="H1621" s="2">
        <f t="shared" si="685"/>
        <v>0.43709428129829986</v>
      </c>
      <c r="I1621" s="2"/>
      <c r="J1621" s="2">
        <f t="shared" si="687"/>
        <v>0.2743946419371458</v>
      </c>
      <c r="K1621" s="2">
        <f t="shared" si="688"/>
        <v>0.71148892323544566</v>
      </c>
      <c r="L1621" s="2">
        <f t="shared" si="689"/>
        <v>0</v>
      </c>
      <c r="M1621" s="2">
        <f t="shared" si="690"/>
        <v>1.4116434827408542E-2</v>
      </c>
      <c r="N1621" s="38">
        <v>2663</v>
      </c>
      <c r="O1621" s="38">
        <v>6905</v>
      </c>
      <c r="P1621" s="38"/>
      <c r="Q1621" s="38">
        <v>63</v>
      </c>
      <c r="R1621" s="38">
        <v>36</v>
      </c>
      <c r="S1621" s="38"/>
      <c r="T1621" s="38">
        <v>0</v>
      </c>
      <c r="U1621" s="38"/>
      <c r="V1621" s="38"/>
      <c r="W1621" s="38">
        <v>38</v>
      </c>
      <c r="X1621" s="38">
        <v>0</v>
      </c>
      <c r="Y1621" s="38"/>
      <c r="Z1621" s="38">
        <v>0</v>
      </c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  <c r="BA1621" s="3">
        <f>IF(Q1621&gt;0,RANK(Q1621,(N1621:P1621,Q1621:AE1621)),0)</f>
        <v>3</v>
      </c>
      <c r="BB1621" s="3">
        <f>IF(R1621&gt;0,RANK(R1621,(N1621:P1621,Q1621:AE1621)),0)</f>
        <v>5</v>
      </c>
      <c r="BC1621" s="3">
        <f>IF(S1621&gt;0,RANK(S1621,(N1621:P1621,Q1621:AE1621)),0)</f>
        <v>0</v>
      </c>
      <c r="BD1621" s="3">
        <f>IF(T1621&gt;0,RANK(T1621,(N1621:P1621,Q1621:AE1621)),0)</f>
        <v>0</v>
      </c>
      <c r="BE1621" s="2">
        <f t="shared" si="691"/>
        <v>6.4914992272024734E-3</v>
      </c>
      <c r="BF1621" s="2">
        <f t="shared" si="692"/>
        <v>3.7094281298299847E-3</v>
      </c>
      <c r="BG1621" s="2">
        <f t="shared" si="693"/>
        <v>0</v>
      </c>
      <c r="BH1621" s="2">
        <f t="shared" si="694"/>
        <v>0</v>
      </c>
      <c r="BJ1621" t="s">
        <v>1256</v>
      </c>
      <c r="BK1621" t="s">
        <v>1190</v>
      </c>
      <c r="BL1621">
        <v>6</v>
      </c>
      <c r="BN1621">
        <v>0</v>
      </c>
      <c r="BO1621" s="60">
        <v>29</v>
      </c>
      <c r="BP1621" s="62">
        <v>147</v>
      </c>
      <c r="BQ1621" s="66">
        <f t="shared" si="695"/>
        <v>29147</v>
      </c>
      <c r="BR1621" s="66">
        <f t="shared" si="672"/>
        <v>29147</v>
      </c>
      <c r="BS1621" s="3" t="s">
        <v>3083</v>
      </c>
      <c r="CD1621" s="38">
        <f t="shared" si="696"/>
        <v>9705</v>
      </c>
    </row>
    <row r="1622" spans="1:85" ht="14" hidden="1" customHeight="1" outlineLevel="1" x14ac:dyDescent="0.2">
      <c r="A1622" t="s">
        <v>544</v>
      </c>
      <c r="B1622" t="s">
        <v>1190</v>
      </c>
      <c r="C1622" s="1">
        <f t="shared" si="686"/>
        <v>4611</v>
      </c>
      <c r="D1622" s="3">
        <f>IF(N1622&gt;0, RANK(N1622,(N1622:P1622,Q1622:AE1622)),0)</f>
        <v>2</v>
      </c>
      <c r="E1622" s="3">
        <f>IF(O1622&gt;0,RANK(O1622,(N1622:P1622,Q1622:AE1622)),0)</f>
        <v>1</v>
      </c>
      <c r="F1622" s="3">
        <f>IF(P1622&gt;0,RANK(P1622,(N1622:P1622,Q1622:AE1622)),0)</f>
        <v>0</v>
      </c>
      <c r="G1622" s="1">
        <f t="shared" si="684"/>
        <v>3186</v>
      </c>
      <c r="H1622" s="2">
        <f t="shared" si="685"/>
        <v>0.69095640858815877</v>
      </c>
      <c r="I1622" s="2"/>
      <c r="J1622" s="2">
        <f t="shared" si="687"/>
        <v>0.15094339622641509</v>
      </c>
      <c r="K1622" s="2">
        <f t="shared" si="688"/>
        <v>0.84189980481457383</v>
      </c>
      <c r="L1622" s="2">
        <f t="shared" si="689"/>
        <v>0</v>
      </c>
      <c r="M1622" s="2">
        <f t="shared" si="690"/>
        <v>7.1567989590111125E-3</v>
      </c>
      <c r="N1622" s="38">
        <v>696</v>
      </c>
      <c r="O1622" s="38">
        <v>3882</v>
      </c>
      <c r="P1622" s="38"/>
      <c r="Q1622" s="38">
        <v>19</v>
      </c>
      <c r="R1622" s="38">
        <v>12</v>
      </c>
      <c r="S1622" s="38"/>
      <c r="T1622" s="38">
        <v>1</v>
      </c>
      <c r="U1622" s="38"/>
      <c r="V1622" s="38"/>
      <c r="W1622" s="38">
        <v>1</v>
      </c>
      <c r="X1622" s="38">
        <v>0</v>
      </c>
      <c r="Y1622" s="38"/>
      <c r="Z1622" s="38">
        <v>0</v>
      </c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  <c r="BA1622" s="3">
        <f>IF(Q1622&gt;0,RANK(Q1622,(N1622:P1622,Q1622:AE1622)),0)</f>
        <v>3</v>
      </c>
      <c r="BB1622" s="3">
        <f>IF(R1622&gt;0,RANK(R1622,(N1622:P1622,Q1622:AE1622)),0)</f>
        <v>4</v>
      </c>
      <c r="BC1622" s="3">
        <f>IF(S1622&gt;0,RANK(S1622,(N1622:P1622,Q1622:AE1622)),0)</f>
        <v>0</v>
      </c>
      <c r="BD1622" s="3">
        <f>IF(T1622&gt;0,RANK(T1622,(N1622:P1622,Q1622:AE1622)),0)</f>
        <v>5</v>
      </c>
      <c r="BE1622" s="2">
        <f t="shared" si="691"/>
        <v>4.1205812188245504E-3</v>
      </c>
      <c r="BF1622" s="2">
        <f t="shared" si="692"/>
        <v>2.6024723487312949E-3</v>
      </c>
      <c r="BG1622" s="2">
        <f t="shared" si="693"/>
        <v>0</v>
      </c>
      <c r="BH1622" s="2">
        <f t="shared" si="694"/>
        <v>2.1687269572760788E-4</v>
      </c>
      <c r="BJ1622" t="s">
        <v>544</v>
      </c>
      <c r="BK1622" t="s">
        <v>1190</v>
      </c>
      <c r="BL1622">
        <v>8</v>
      </c>
      <c r="BN1622">
        <v>0</v>
      </c>
      <c r="BO1622" s="60">
        <v>29</v>
      </c>
      <c r="BP1622" s="62">
        <v>149</v>
      </c>
      <c r="BQ1622" s="66">
        <f t="shared" si="695"/>
        <v>29149</v>
      </c>
      <c r="BR1622" s="66">
        <f t="shared" si="672"/>
        <v>29149</v>
      </c>
      <c r="BS1622" s="3" t="s">
        <v>3083</v>
      </c>
      <c r="CD1622" s="38">
        <f t="shared" si="696"/>
        <v>4611</v>
      </c>
    </row>
    <row r="1623" spans="1:85" ht="14" hidden="1" customHeight="1" outlineLevel="1" x14ac:dyDescent="0.2">
      <c r="A1623" t="s">
        <v>368</v>
      </c>
      <c r="B1623" t="s">
        <v>1190</v>
      </c>
      <c r="C1623" s="1">
        <f t="shared" si="686"/>
        <v>7684</v>
      </c>
      <c r="D1623" s="3">
        <f>IF(N1623&gt;0, RANK(N1623,(N1623:P1623,Q1623:AE1623)),0)</f>
        <v>2</v>
      </c>
      <c r="E1623" s="3">
        <f>IF(O1623&gt;0,RANK(O1623,(N1623:P1623,Q1623:AE1623)),0)</f>
        <v>1</v>
      </c>
      <c r="F1623" s="3">
        <f>IF(P1623&gt;0,RANK(P1623,(N1623:P1623,Q1623:AE1623)),0)</f>
        <v>0</v>
      </c>
      <c r="G1623" s="1">
        <f t="shared" si="684"/>
        <v>5601</v>
      </c>
      <c r="H1623" s="2">
        <f t="shared" si="685"/>
        <v>0.72891723060905778</v>
      </c>
      <c r="I1623" s="2"/>
      <c r="J1623" s="2">
        <f t="shared" si="687"/>
        <v>0.1304008328995315</v>
      </c>
      <c r="K1623" s="2">
        <f t="shared" si="688"/>
        <v>0.8593180635085893</v>
      </c>
      <c r="L1623" s="2">
        <f t="shared" si="689"/>
        <v>0</v>
      </c>
      <c r="M1623" s="2">
        <f t="shared" si="690"/>
        <v>1.028110359187917E-2</v>
      </c>
      <c r="N1623" s="38">
        <v>1002</v>
      </c>
      <c r="O1623" s="38">
        <v>6603</v>
      </c>
      <c r="P1623" s="38"/>
      <c r="Q1623" s="38">
        <v>46</v>
      </c>
      <c r="R1623" s="38">
        <v>13</v>
      </c>
      <c r="S1623" s="38"/>
      <c r="T1623" s="38">
        <v>0</v>
      </c>
      <c r="U1623" s="38"/>
      <c r="V1623" s="38"/>
      <c r="W1623" s="38">
        <v>20</v>
      </c>
      <c r="X1623" s="38">
        <v>0</v>
      </c>
      <c r="Y1623" s="38"/>
      <c r="Z1623" s="38">
        <v>0</v>
      </c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  <c r="BA1623" s="3">
        <f>IF(Q1623&gt;0,RANK(Q1623,(N1623:P1623,Q1623:AE1623)),0)</f>
        <v>3</v>
      </c>
      <c r="BB1623" s="3">
        <f>IF(R1623&gt;0,RANK(R1623,(N1623:P1623,Q1623:AE1623)),0)</f>
        <v>5</v>
      </c>
      <c r="BC1623" s="3">
        <f>IF(S1623&gt;0,RANK(S1623,(N1623:P1623,Q1623:AE1623)),0)</f>
        <v>0</v>
      </c>
      <c r="BD1623" s="3">
        <f>IF(T1623&gt;0,RANK(T1623,(N1623:P1623,Q1623:AE1623)),0)</f>
        <v>0</v>
      </c>
      <c r="BE1623" s="2">
        <f t="shared" si="691"/>
        <v>5.9864653826132222E-3</v>
      </c>
      <c r="BF1623" s="2">
        <f t="shared" si="692"/>
        <v>1.691827173347215E-3</v>
      </c>
      <c r="BG1623" s="2">
        <f t="shared" si="693"/>
        <v>0</v>
      </c>
      <c r="BH1623" s="2">
        <f t="shared" si="694"/>
        <v>0</v>
      </c>
      <c r="BJ1623" t="s">
        <v>368</v>
      </c>
      <c r="BK1623" t="s">
        <v>1190</v>
      </c>
      <c r="BL1623">
        <v>3</v>
      </c>
      <c r="BN1623">
        <v>0</v>
      </c>
      <c r="BO1623" s="60">
        <v>29</v>
      </c>
      <c r="BP1623" s="62">
        <v>151</v>
      </c>
      <c r="BQ1623" s="66">
        <f t="shared" si="695"/>
        <v>29151</v>
      </c>
      <c r="BR1623" s="66">
        <f t="shared" si="672"/>
        <v>29151</v>
      </c>
      <c r="BS1623" s="3" t="s">
        <v>3083</v>
      </c>
      <c r="CD1623" s="38">
        <f t="shared" si="696"/>
        <v>7684</v>
      </c>
    </row>
    <row r="1624" spans="1:85" ht="14" hidden="1" customHeight="1" outlineLevel="1" x14ac:dyDescent="0.2">
      <c r="A1624" t="s">
        <v>2927</v>
      </c>
      <c r="B1624" t="s">
        <v>1190</v>
      </c>
      <c r="C1624" s="1">
        <f t="shared" si="686"/>
        <v>4780</v>
      </c>
      <c r="D1624" s="3">
        <f>IF(N1624&gt;0, RANK(N1624,(N1624:P1624,Q1624:AE1624)),0)</f>
        <v>2</v>
      </c>
      <c r="E1624" s="3">
        <f>IF(O1624&gt;0,RANK(O1624,(N1624:P1624,Q1624:AE1624)),0)</f>
        <v>1</v>
      </c>
      <c r="F1624" s="3">
        <f>IF(P1624&gt;0,RANK(P1624,(N1624:P1624,Q1624:AE1624)),0)</f>
        <v>0</v>
      </c>
      <c r="G1624" s="1">
        <f t="shared" si="684"/>
        <v>3346</v>
      </c>
      <c r="H1624" s="2">
        <f t="shared" si="685"/>
        <v>0.7</v>
      </c>
      <c r="I1624" s="2"/>
      <c r="J1624" s="2">
        <f t="shared" si="687"/>
        <v>0.14602510460251045</v>
      </c>
      <c r="K1624" s="2">
        <f t="shared" si="688"/>
        <v>0.84602510460251046</v>
      </c>
      <c r="L1624" s="2">
        <f t="shared" si="689"/>
        <v>0</v>
      </c>
      <c r="M1624" s="2">
        <f t="shared" si="690"/>
        <v>7.9497907949790392E-3</v>
      </c>
      <c r="N1624" s="38">
        <v>698</v>
      </c>
      <c r="O1624" s="38">
        <v>4044</v>
      </c>
      <c r="P1624" s="38"/>
      <c r="Q1624" s="38">
        <v>26</v>
      </c>
      <c r="R1624" s="38">
        <v>11</v>
      </c>
      <c r="S1624" s="38"/>
      <c r="T1624" s="38">
        <v>0</v>
      </c>
      <c r="U1624" s="38"/>
      <c r="V1624" s="38"/>
      <c r="W1624" s="38">
        <v>0</v>
      </c>
      <c r="X1624" s="38">
        <v>1</v>
      </c>
      <c r="Y1624" s="38"/>
      <c r="Z1624" s="38">
        <v>0</v>
      </c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  <c r="BA1624" s="3">
        <f>IF(Q1624&gt;0,RANK(Q1624,(N1624:P1624,Q1624:AE1624)),0)</f>
        <v>3</v>
      </c>
      <c r="BB1624" s="3">
        <f>IF(R1624&gt;0,RANK(R1624,(N1624:P1624,Q1624:AE1624)),0)</f>
        <v>4</v>
      </c>
      <c r="BC1624" s="3">
        <f>IF(S1624&gt;0,RANK(S1624,(N1624:P1624,Q1624:AE1624)),0)</f>
        <v>0</v>
      </c>
      <c r="BD1624" s="3">
        <f>IF(T1624&gt;0,RANK(T1624,(N1624:P1624,Q1624:AE1624)),0)</f>
        <v>0</v>
      </c>
      <c r="BE1624" s="2">
        <f t="shared" si="691"/>
        <v>5.439330543933054E-3</v>
      </c>
      <c r="BF1624" s="2">
        <f t="shared" si="692"/>
        <v>2.3012552301255231E-3</v>
      </c>
      <c r="BG1624" s="2">
        <f t="shared" si="693"/>
        <v>0</v>
      </c>
      <c r="BH1624" s="2">
        <f t="shared" si="694"/>
        <v>0</v>
      </c>
      <c r="BJ1624" t="s">
        <v>2927</v>
      </c>
      <c r="BK1624" t="s">
        <v>1190</v>
      </c>
      <c r="BL1624">
        <v>8</v>
      </c>
      <c r="BN1624">
        <v>0</v>
      </c>
      <c r="BO1624" s="60">
        <v>29</v>
      </c>
      <c r="BP1624" s="62">
        <v>153</v>
      </c>
      <c r="BQ1624" s="66">
        <f t="shared" si="695"/>
        <v>29153</v>
      </c>
      <c r="BR1624" s="66">
        <f t="shared" si="672"/>
        <v>29153</v>
      </c>
      <c r="BS1624" s="3" t="s">
        <v>3083</v>
      </c>
      <c r="CD1624" s="38">
        <f t="shared" si="696"/>
        <v>4780</v>
      </c>
    </row>
    <row r="1625" spans="1:85" ht="14" hidden="1" customHeight="1" outlineLevel="1" x14ac:dyDescent="0.2">
      <c r="A1625" t="s">
        <v>1282</v>
      </c>
      <c r="B1625" t="s">
        <v>1190</v>
      </c>
      <c r="C1625" s="1">
        <f t="shared" si="686"/>
        <v>5194</v>
      </c>
      <c r="D1625" s="3">
        <f>IF(N1625&gt;0, RANK(N1625,(N1625:P1625,Q1625:AE1625)),0)</f>
        <v>2</v>
      </c>
      <c r="E1625" s="3">
        <f>IF(O1625&gt;0,RANK(O1625,(N1625:P1625,Q1625:AE1625)),0)</f>
        <v>1</v>
      </c>
      <c r="F1625" s="3">
        <f>IF(P1625&gt;0,RANK(P1625,(N1625:P1625,Q1625:AE1625)),0)</f>
        <v>0</v>
      </c>
      <c r="G1625" s="1">
        <f t="shared" si="684"/>
        <v>2568</v>
      </c>
      <c r="H1625" s="2">
        <f t="shared" si="685"/>
        <v>0.49441663457835966</v>
      </c>
      <c r="I1625" s="2"/>
      <c r="J1625" s="2">
        <f t="shared" si="687"/>
        <v>0.25067385444743934</v>
      </c>
      <c r="K1625" s="2">
        <f t="shared" si="688"/>
        <v>0.745090489025799</v>
      </c>
      <c r="L1625" s="2">
        <f t="shared" si="689"/>
        <v>0</v>
      </c>
      <c r="M1625" s="2">
        <f t="shared" si="690"/>
        <v>4.2356565267616109E-3</v>
      </c>
      <c r="N1625" s="38">
        <v>1302</v>
      </c>
      <c r="O1625" s="38">
        <v>3870</v>
      </c>
      <c r="P1625" s="38"/>
      <c r="Q1625" s="38">
        <v>16</v>
      </c>
      <c r="R1625" s="38">
        <v>6</v>
      </c>
      <c r="S1625" s="38"/>
      <c r="T1625" s="38">
        <v>0</v>
      </c>
      <c r="U1625" s="38"/>
      <c r="V1625" s="38"/>
      <c r="W1625" s="38">
        <v>0</v>
      </c>
      <c r="X1625" s="38">
        <v>0</v>
      </c>
      <c r="Y1625" s="38"/>
      <c r="Z1625" s="38">
        <v>0</v>
      </c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  <c r="BA1625" s="3">
        <f>IF(Q1625&gt;0,RANK(Q1625,(N1625:P1625,Q1625:AE1625)),0)</f>
        <v>3</v>
      </c>
      <c r="BB1625" s="3">
        <f>IF(R1625&gt;0,RANK(R1625,(N1625:P1625,Q1625:AE1625)),0)</f>
        <v>4</v>
      </c>
      <c r="BC1625" s="3">
        <f>IF(S1625&gt;0,RANK(S1625,(N1625:P1625,Q1625:AE1625)),0)</f>
        <v>0</v>
      </c>
      <c r="BD1625" s="3">
        <f>IF(T1625&gt;0,RANK(T1625,(N1625:P1625,Q1625:AE1625)),0)</f>
        <v>0</v>
      </c>
      <c r="BE1625" s="2">
        <f t="shared" si="691"/>
        <v>3.0804774740084712E-3</v>
      </c>
      <c r="BF1625" s="2">
        <f t="shared" si="692"/>
        <v>1.1551790527531767E-3</v>
      </c>
      <c r="BG1625" s="2">
        <f t="shared" si="693"/>
        <v>0</v>
      </c>
      <c r="BH1625" s="2">
        <f t="shared" si="694"/>
        <v>0</v>
      </c>
      <c r="BJ1625" t="s">
        <v>1282</v>
      </c>
      <c r="BK1625" t="s">
        <v>1190</v>
      </c>
      <c r="BL1625">
        <v>8</v>
      </c>
      <c r="BN1625">
        <v>0</v>
      </c>
      <c r="BO1625" s="60">
        <v>29</v>
      </c>
      <c r="BP1625" s="62">
        <v>155</v>
      </c>
      <c r="BQ1625" s="66">
        <f t="shared" si="695"/>
        <v>29155</v>
      </c>
      <c r="BR1625" s="66">
        <f t="shared" si="672"/>
        <v>29155</v>
      </c>
      <c r="BS1625" s="3" t="s">
        <v>3083</v>
      </c>
      <c r="CD1625" s="38">
        <f t="shared" si="696"/>
        <v>5194</v>
      </c>
    </row>
    <row r="1626" spans="1:85" ht="14" hidden="1" customHeight="1" outlineLevel="1" x14ac:dyDescent="0.2">
      <c r="A1626" t="s">
        <v>2079</v>
      </c>
      <c r="B1626" t="s">
        <v>1190</v>
      </c>
      <c r="C1626" s="1">
        <f t="shared" si="686"/>
        <v>9798</v>
      </c>
      <c r="D1626" s="3">
        <f>IF(N1626&gt;0, RANK(N1626,(N1626:P1626,Q1626:AE1626)),0)</f>
        <v>2</v>
      </c>
      <c r="E1626" s="3">
        <f>IF(O1626&gt;0,RANK(O1626,(N1626:P1626,Q1626:AE1626)),0)</f>
        <v>1</v>
      </c>
      <c r="F1626" s="3">
        <f>IF(P1626&gt;0,RANK(P1626,(N1626:P1626,Q1626:AE1626)),0)</f>
        <v>0</v>
      </c>
      <c r="G1626" s="1">
        <f t="shared" si="684"/>
        <v>6194</v>
      </c>
      <c r="H1626" s="2">
        <f t="shared" si="685"/>
        <v>0.63216983057766896</v>
      </c>
      <c r="I1626" s="2"/>
      <c r="J1626" s="2">
        <f t="shared" si="687"/>
        <v>0.17881200244947948</v>
      </c>
      <c r="K1626" s="2">
        <f t="shared" si="688"/>
        <v>0.81098183302714844</v>
      </c>
      <c r="L1626" s="2">
        <f t="shared" si="689"/>
        <v>0</v>
      </c>
      <c r="M1626" s="2">
        <f t="shared" si="690"/>
        <v>1.0206164523372085E-2</v>
      </c>
      <c r="N1626" s="38">
        <v>1752</v>
      </c>
      <c r="O1626" s="38">
        <v>7946</v>
      </c>
      <c r="P1626" s="38"/>
      <c r="Q1626" s="38">
        <v>50</v>
      </c>
      <c r="R1626" s="38">
        <v>29</v>
      </c>
      <c r="S1626" s="38"/>
      <c r="T1626" s="38">
        <v>0</v>
      </c>
      <c r="U1626" s="38"/>
      <c r="V1626" s="38"/>
      <c r="W1626" s="38">
        <v>20</v>
      </c>
      <c r="X1626" s="38">
        <v>1</v>
      </c>
      <c r="Y1626" s="38"/>
      <c r="Z1626" s="38">
        <v>0</v>
      </c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  <c r="BA1626" s="3">
        <f>IF(Q1626&gt;0,RANK(Q1626,(N1626:P1626,Q1626:AE1626)),0)</f>
        <v>3</v>
      </c>
      <c r="BB1626" s="3">
        <f>IF(R1626&gt;0,RANK(R1626,(N1626:P1626,Q1626:AE1626)),0)</f>
        <v>4</v>
      </c>
      <c r="BC1626" s="3">
        <f>IF(S1626&gt;0,RANK(S1626,(N1626:P1626,Q1626:AE1626)),0)</f>
        <v>0</v>
      </c>
      <c r="BD1626" s="3">
        <f>IF(T1626&gt;0,RANK(T1626,(N1626:P1626,Q1626:AE1626)),0)</f>
        <v>0</v>
      </c>
      <c r="BE1626" s="2">
        <f t="shared" si="691"/>
        <v>5.1030822616860583E-3</v>
      </c>
      <c r="BF1626" s="2">
        <f t="shared" si="692"/>
        <v>2.9597877117779137E-3</v>
      </c>
      <c r="BG1626" s="2">
        <f t="shared" si="693"/>
        <v>0</v>
      </c>
      <c r="BH1626" s="2">
        <f t="shared" si="694"/>
        <v>0</v>
      </c>
      <c r="BJ1626" t="s">
        <v>2079</v>
      </c>
      <c r="BK1626" t="s">
        <v>1190</v>
      </c>
      <c r="BL1626">
        <v>8</v>
      </c>
      <c r="BN1626">
        <v>0</v>
      </c>
      <c r="BO1626" s="60">
        <v>29</v>
      </c>
      <c r="BP1626" s="62">
        <v>157</v>
      </c>
      <c r="BQ1626" s="66">
        <f t="shared" si="695"/>
        <v>29157</v>
      </c>
      <c r="BR1626" s="66">
        <f t="shared" si="672"/>
        <v>29157</v>
      </c>
      <c r="BS1626" s="3" t="s">
        <v>3083</v>
      </c>
      <c r="CD1626" s="38">
        <f t="shared" si="696"/>
        <v>9798</v>
      </c>
    </row>
    <row r="1627" spans="1:85" ht="14" hidden="1" customHeight="1" outlineLevel="1" x14ac:dyDescent="0.2">
      <c r="A1627" t="s">
        <v>1130</v>
      </c>
      <c r="B1627" t="s">
        <v>1190</v>
      </c>
      <c r="C1627" s="1">
        <f t="shared" si="686"/>
        <v>18929</v>
      </c>
      <c r="D1627" s="3">
        <f>IF(N1627&gt;0, RANK(N1627,(N1627:P1627,Q1627:AE1627)),0)</f>
        <v>2</v>
      </c>
      <c r="E1627" s="3">
        <f>IF(O1627&gt;0,RANK(O1627,(N1627:P1627,Q1627:AE1627)),0)</f>
        <v>1</v>
      </c>
      <c r="F1627" s="3">
        <f>IF(P1627&gt;0,RANK(P1627,(N1627:P1627,Q1627:AE1627)),0)</f>
        <v>0</v>
      </c>
      <c r="G1627" s="1">
        <f t="shared" si="684"/>
        <v>9201</v>
      </c>
      <c r="H1627" s="2">
        <f t="shared" si="685"/>
        <v>0.486079560462782</v>
      </c>
      <c r="I1627" s="2"/>
      <c r="J1627" s="2">
        <f t="shared" si="687"/>
        <v>0.24824343599767554</v>
      </c>
      <c r="K1627" s="2">
        <f t="shared" si="688"/>
        <v>0.73432299646045751</v>
      </c>
      <c r="L1627" s="2">
        <f t="shared" si="689"/>
        <v>0</v>
      </c>
      <c r="M1627" s="2">
        <f t="shared" si="690"/>
        <v>1.7433567541866979E-2</v>
      </c>
      <c r="N1627" s="38">
        <v>4699</v>
      </c>
      <c r="O1627" s="38">
        <v>13900</v>
      </c>
      <c r="P1627" s="38"/>
      <c r="Q1627" s="38">
        <v>172</v>
      </c>
      <c r="R1627" s="38">
        <v>95</v>
      </c>
      <c r="S1627" s="38"/>
      <c r="T1627" s="38">
        <v>1</v>
      </c>
      <c r="U1627" s="38"/>
      <c r="V1627" s="38"/>
      <c r="W1627" s="38">
        <v>58</v>
      </c>
      <c r="X1627" s="38">
        <v>3</v>
      </c>
      <c r="Y1627" s="38"/>
      <c r="Z1627" s="38">
        <v>1</v>
      </c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  <c r="BA1627" s="3">
        <f>IF(Q1627&gt;0,RANK(Q1627,(N1627:P1627,Q1627:AE1627)),0)</f>
        <v>3</v>
      </c>
      <c r="BB1627" s="3">
        <f>IF(R1627&gt;0,RANK(R1627,(N1627:P1627,Q1627:AE1627)),0)</f>
        <v>4</v>
      </c>
      <c r="BC1627" s="3">
        <f>IF(S1627&gt;0,RANK(S1627,(N1627:P1627,Q1627:AE1627)),0)</f>
        <v>0</v>
      </c>
      <c r="BD1627" s="3">
        <f>IF(T1627&gt;0,RANK(T1627,(N1627:P1627,Q1627:AE1627)),0)</f>
        <v>7</v>
      </c>
      <c r="BE1627" s="2">
        <f t="shared" si="691"/>
        <v>9.086586718791272E-3</v>
      </c>
      <c r="BF1627" s="2">
        <f t="shared" si="692"/>
        <v>5.0187542923556452E-3</v>
      </c>
      <c r="BG1627" s="2">
        <f t="shared" si="693"/>
        <v>0</v>
      </c>
      <c r="BH1627" s="2">
        <f t="shared" si="694"/>
        <v>5.282899255111205E-5</v>
      </c>
      <c r="BJ1627" t="s">
        <v>1130</v>
      </c>
      <c r="BK1627" t="s">
        <v>1190</v>
      </c>
      <c r="BL1627">
        <v>4</v>
      </c>
      <c r="BN1627">
        <v>0</v>
      </c>
      <c r="BO1627" s="60">
        <v>29</v>
      </c>
      <c r="BP1627" s="62">
        <v>159</v>
      </c>
      <c r="BQ1627" s="66">
        <f t="shared" si="695"/>
        <v>29159</v>
      </c>
      <c r="BR1627" s="66">
        <f t="shared" si="672"/>
        <v>29159</v>
      </c>
      <c r="BS1627" s="3" t="s">
        <v>3083</v>
      </c>
      <c r="CD1627" s="38">
        <f t="shared" si="696"/>
        <v>18929</v>
      </c>
      <c r="CF1627" s="71"/>
    </row>
    <row r="1628" spans="1:85" ht="14" hidden="1" customHeight="1" outlineLevel="1" x14ac:dyDescent="0.2">
      <c r="A1628" t="s">
        <v>2132</v>
      </c>
      <c r="B1628" t="s">
        <v>1190</v>
      </c>
      <c r="C1628" s="1">
        <f t="shared" si="686"/>
        <v>19124</v>
      </c>
      <c r="D1628" s="3">
        <f>IF(N1628&gt;0, RANK(N1628,(N1628:P1628,Q1628:AE1628)),0)</f>
        <v>2</v>
      </c>
      <c r="E1628" s="3">
        <f>IF(O1628&gt;0,RANK(O1628,(N1628:P1628,Q1628:AE1628)),0)</f>
        <v>1</v>
      </c>
      <c r="F1628" s="3">
        <f>IF(P1628&gt;0,RANK(P1628,(N1628:P1628,Q1628:AE1628)),0)</f>
        <v>0</v>
      </c>
      <c r="G1628" s="1">
        <f t="shared" si="684"/>
        <v>8239</v>
      </c>
      <c r="H1628" s="2">
        <f t="shared" si="685"/>
        <v>0.43081991215226939</v>
      </c>
      <c r="I1628" s="2"/>
      <c r="J1628" s="2">
        <f t="shared" si="687"/>
        <v>0.27792302865509305</v>
      </c>
      <c r="K1628" s="2">
        <f t="shared" si="688"/>
        <v>0.70874294080736244</v>
      </c>
      <c r="L1628" s="2">
        <f t="shared" si="689"/>
        <v>0</v>
      </c>
      <c r="M1628" s="2">
        <f t="shared" si="690"/>
        <v>1.333403053754445E-2</v>
      </c>
      <c r="N1628" s="38">
        <v>5315</v>
      </c>
      <c r="O1628" s="38">
        <v>13554</v>
      </c>
      <c r="P1628" s="38"/>
      <c r="Q1628" s="38">
        <v>159</v>
      </c>
      <c r="R1628" s="38">
        <v>96</v>
      </c>
      <c r="S1628" s="38"/>
      <c r="T1628" s="38">
        <v>0</v>
      </c>
      <c r="U1628" s="38"/>
      <c r="V1628" s="38"/>
      <c r="W1628" s="38">
        <v>0</v>
      </c>
      <c r="X1628" s="38">
        <v>0</v>
      </c>
      <c r="Y1628" s="38"/>
      <c r="Z1628" s="38">
        <v>0</v>
      </c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  <c r="BA1628" s="3">
        <f>IF(Q1628&gt;0,RANK(Q1628,(N1628:P1628,Q1628:AE1628)),0)</f>
        <v>3</v>
      </c>
      <c r="BB1628" s="3">
        <f>IF(R1628&gt;0,RANK(R1628,(N1628:P1628,Q1628:AE1628)),0)</f>
        <v>4</v>
      </c>
      <c r="BC1628" s="3">
        <f>IF(S1628&gt;0,RANK(S1628,(N1628:P1628,Q1628:AE1628)),0)</f>
        <v>0</v>
      </c>
      <c r="BD1628" s="3">
        <f>IF(T1628&gt;0,RANK(T1628,(N1628:P1628,Q1628:AE1628)),0)</f>
        <v>0</v>
      </c>
      <c r="BE1628" s="2">
        <f t="shared" si="691"/>
        <v>8.3141602175277139E-3</v>
      </c>
      <c r="BF1628" s="2">
        <f t="shared" si="692"/>
        <v>5.0198703200167328E-3</v>
      </c>
      <c r="BG1628" s="2">
        <f t="shared" si="693"/>
        <v>0</v>
      </c>
      <c r="BH1628" s="2">
        <f t="shared" si="694"/>
        <v>0</v>
      </c>
      <c r="BJ1628" t="s">
        <v>2132</v>
      </c>
      <c r="BK1628" t="s">
        <v>1190</v>
      </c>
      <c r="BL1628">
        <v>8</v>
      </c>
      <c r="BN1628">
        <v>0</v>
      </c>
      <c r="BO1628" s="60">
        <v>29</v>
      </c>
      <c r="BP1628" s="62">
        <v>161</v>
      </c>
      <c r="BQ1628" s="66">
        <f t="shared" si="695"/>
        <v>29161</v>
      </c>
      <c r="BR1628" s="66">
        <f t="shared" si="672"/>
        <v>29161</v>
      </c>
      <c r="BS1628" s="3" t="s">
        <v>3083</v>
      </c>
      <c r="CD1628" s="38">
        <f t="shared" si="696"/>
        <v>19124</v>
      </c>
      <c r="CE1628" s="1"/>
      <c r="CF1628" s="1"/>
    </row>
    <row r="1629" spans="1:85" ht="14" hidden="1" customHeight="1" outlineLevel="1" x14ac:dyDescent="0.2">
      <c r="A1629" t="s">
        <v>2605</v>
      </c>
      <c r="B1629" t="s">
        <v>1190</v>
      </c>
      <c r="C1629" s="1">
        <f t="shared" si="686"/>
        <v>7802</v>
      </c>
      <c r="D1629" s="3">
        <f>IF(N1629&gt;0, RANK(N1629,(N1629:P1629,Q1629:AE1629)),0)</f>
        <v>2</v>
      </c>
      <c r="E1629" s="3">
        <f>IF(O1629&gt;0,RANK(O1629,(N1629:P1629,Q1629:AE1629)),0)</f>
        <v>1</v>
      </c>
      <c r="F1629" s="3">
        <f>IF(P1629&gt;0,RANK(P1629,(N1629:P1629,Q1629:AE1629)),0)</f>
        <v>0</v>
      </c>
      <c r="G1629" s="1">
        <f t="shared" si="684"/>
        <v>4520</v>
      </c>
      <c r="H1629" s="2">
        <f t="shared" si="685"/>
        <v>0.57933863112022554</v>
      </c>
      <c r="I1629" s="2"/>
      <c r="J1629" s="2">
        <f t="shared" si="687"/>
        <v>0.20687003332478851</v>
      </c>
      <c r="K1629" s="2">
        <f t="shared" si="688"/>
        <v>0.78620866444501414</v>
      </c>
      <c r="L1629" s="2">
        <f t="shared" si="689"/>
        <v>0</v>
      </c>
      <c r="M1629" s="2">
        <f t="shared" si="690"/>
        <v>6.9213022301973792E-3</v>
      </c>
      <c r="N1629" s="38">
        <v>1614</v>
      </c>
      <c r="O1629" s="38">
        <v>6134</v>
      </c>
      <c r="P1629" s="38"/>
      <c r="Q1629" s="38">
        <v>35</v>
      </c>
      <c r="R1629" s="38">
        <v>19</v>
      </c>
      <c r="S1629" s="38"/>
      <c r="T1629" s="38">
        <v>0</v>
      </c>
      <c r="U1629" s="38"/>
      <c r="V1629" s="38"/>
      <c r="W1629" s="38">
        <v>0</v>
      </c>
      <c r="X1629" s="38">
        <v>0</v>
      </c>
      <c r="Y1629" s="38"/>
      <c r="Z1629" s="38">
        <v>0</v>
      </c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  <c r="BA1629" s="3">
        <f>IF(Q1629&gt;0,RANK(Q1629,(N1629:P1629,Q1629:AE1629)),0)</f>
        <v>3</v>
      </c>
      <c r="BB1629" s="3">
        <f>IF(R1629&gt;0,RANK(R1629,(N1629:P1629,Q1629:AE1629)),0)</f>
        <v>4</v>
      </c>
      <c r="BC1629" s="3">
        <f>IF(S1629&gt;0,RANK(S1629,(N1629:P1629,Q1629:AE1629)),0)</f>
        <v>0</v>
      </c>
      <c r="BD1629" s="3">
        <f>IF(T1629&gt;0,RANK(T1629,(N1629:P1629,Q1629:AE1629)),0)</f>
        <v>0</v>
      </c>
      <c r="BE1629" s="2">
        <f t="shared" si="691"/>
        <v>4.4860292232760833E-3</v>
      </c>
      <c r="BF1629" s="2">
        <f t="shared" si="692"/>
        <v>2.435273006921302E-3</v>
      </c>
      <c r="BG1629" s="2">
        <f t="shared" si="693"/>
        <v>0</v>
      </c>
      <c r="BH1629" s="2">
        <f t="shared" si="694"/>
        <v>0</v>
      </c>
      <c r="BJ1629" t="s">
        <v>2605</v>
      </c>
      <c r="BK1629" t="s">
        <v>1190</v>
      </c>
      <c r="BL1629">
        <v>6</v>
      </c>
      <c r="BN1629">
        <v>0</v>
      </c>
      <c r="BO1629" s="60">
        <v>29</v>
      </c>
      <c r="BP1629" s="62">
        <v>163</v>
      </c>
      <c r="BQ1629" s="66">
        <f t="shared" si="695"/>
        <v>29163</v>
      </c>
      <c r="BR1629" s="66">
        <f t="shared" si="672"/>
        <v>29163</v>
      </c>
      <c r="BS1629" s="3" t="s">
        <v>3083</v>
      </c>
      <c r="CD1629" s="38">
        <f t="shared" si="696"/>
        <v>7802</v>
      </c>
      <c r="CE1629" s="99"/>
      <c r="CF1629" s="99"/>
      <c r="CG1629" s="38" t="s">
        <v>3718</v>
      </c>
    </row>
    <row r="1630" spans="1:85" ht="14" hidden="1" customHeight="1" outlineLevel="1" x14ac:dyDescent="0.2">
      <c r="A1630" t="s">
        <v>1647</v>
      </c>
      <c r="B1630" t="s">
        <v>1190</v>
      </c>
      <c r="C1630" s="1">
        <f t="shared" si="686"/>
        <v>57982</v>
      </c>
      <c r="D1630" s="3">
        <f>IF(N1630&gt;0, RANK(N1630,(N1630:P1630,Q1630:AE1630)),0)</f>
        <v>2</v>
      </c>
      <c r="E1630" s="3">
        <f>IF(O1630&gt;0,RANK(O1630,(N1630:P1630,Q1630:AE1630)),0)</f>
        <v>1</v>
      </c>
      <c r="F1630" s="3">
        <f>IF(P1630&gt;0,RANK(P1630,(N1630:P1630,Q1630:AE1630)),0)</f>
        <v>0</v>
      </c>
      <c r="G1630" s="1">
        <f t="shared" si="684"/>
        <v>1866</v>
      </c>
      <c r="H1630" s="2">
        <f t="shared" si="685"/>
        <v>3.2182401434928079E-2</v>
      </c>
      <c r="I1630" s="2"/>
      <c r="J1630" s="2">
        <f t="shared" si="687"/>
        <v>0.47325031906453729</v>
      </c>
      <c r="K1630" s="2">
        <f t="shared" si="688"/>
        <v>0.5054327204994653</v>
      </c>
      <c r="L1630" s="2">
        <f t="shared" si="689"/>
        <v>0</v>
      </c>
      <c r="M1630" s="2">
        <f t="shared" si="690"/>
        <v>2.1316960435997401E-2</v>
      </c>
      <c r="N1630" s="38">
        <v>27440</v>
      </c>
      <c r="O1630" s="38">
        <v>29306</v>
      </c>
      <c r="P1630" s="38"/>
      <c r="Q1630" s="38">
        <v>533</v>
      </c>
      <c r="R1630" s="38">
        <v>301</v>
      </c>
      <c r="S1630" s="38"/>
      <c r="T1630" s="38">
        <v>0</v>
      </c>
      <c r="U1630" s="38"/>
      <c r="V1630" s="38"/>
      <c r="W1630" s="38">
        <v>402</v>
      </c>
      <c r="X1630" s="38">
        <v>0</v>
      </c>
      <c r="Y1630" s="38"/>
      <c r="Z1630" s="38">
        <v>0</v>
      </c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  <c r="BA1630" s="3">
        <f>IF(Q1630&gt;0,RANK(Q1630,(N1630:P1630,Q1630:AE1630)),0)</f>
        <v>3</v>
      </c>
      <c r="BB1630" s="3">
        <f>IF(R1630&gt;0,RANK(R1630,(N1630:P1630,Q1630:AE1630)),0)</f>
        <v>5</v>
      </c>
      <c r="BC1630" s="3">
        <f>IF(S1630&gt;0,RANK(S1630,(N1630:P1630,Q1630:AE1630)),0)</f>
        <v>0</v>
      </c>
      <c r="BD1630" s="3">
        <f>IF(T1630&gt;0,RANK(T1630,(N1630:P1630,Q1630:AE1630)),0)</f>
        <v>0</v>
      </c>
      <c r="BE1630" s="2">
        <f t="shared" si="691"/>
        <v>9.1925080197302611E-3</v>
      </c>
      <c r="BF1630" s="2">
        <f t="shared" si="692"/>
        <v>5.1912662550446693E-3</v>
      </c>
      <c r="BG1630" s="2">
        <f t="shared" si="693"/>
        <v>0</v>
      </c>
      <c r="BH1630" s="2">
        <f t="shared" si="694"/>
        <v>0</v>
      </c>
      <c r="BJ1630" t="s">
        <v>1647</v>
      </c>
      <c r="BK1630" t="s">
        <v>1190</v>
      </c>
      <c r="BL1630">
        <v>6</v>
      </c>
      <c r="BN1630">
        <v>0</v>
      </c>
      <c r="BO1630" s="60">
        <v>29</v>
      </c>
      <c r="BP1630" s="62">
        <v>165</v>
      </c>
      <c r="BQ1630" s="66">
        <f t="shared" si="695"/>
        <v>29165</v>
      </c>
      <c r="BR1630" s="66">
        <f t="shared" si="672"/>
        <v>29165</v>
      </c>
      <c r="BS1630" s="3" t="s">
        <v>3083</v>
      </c>
      <c r="CD1630" s="38">
        <f t="shared" si="696"/>
        <v>57982</v>
      </c>
    </row>
    <row r="1631" spans="1:85" ht="14" hidden="1" customHeight="1" outlineLevel="1" x14ac:dyDescent="0.2">
      <c r="A1631" t="s">
        <v>860</v>
      </c>
      <c r="B1631" t="s">
        <v>1190</v>
      </c>
      <c r="C1631" s="1">
        <f t="shared" si="686"/>
        <v>15881</v>
      </c>
      <c r="D1631" s="3">
        <f>IF(N1631&gt;0, RANK(N1631,(N1631:P1631,Q1631:AE1631)),0)</f>
        <v>2</v>
      </c>
      <c r="E1631" s="3">
        <f>IF(O1631&gt;0,RANK(O1631,(N1631:P1631,Q1631:AE1631)),0)</f>
        <v>1</v>
      </c>
      <c r="F1631" s="3">
        <f>IF(P1631&gt;0,RANK(P1631,(N1631:P1631,Q1631:AE1631)),0)</f>
        <v>0</v>
      </c>
      <c r="G1631" s="1">
        <f t="shared" si="684"/>
        <v>9735</v>
      </c>
      <c r="H1631" s="2">
        <f t="shared" si="685"/>
        <v>0.61299666267867259</v>
      </c>
      <c r="I1631" s="2"/>
      <c r="J1631" s="2">
        <f t="shared" si="687"/>
        <v>0.18531578615956174</v>
      </c>
      <c r="K1631" s="2">
        <f t="shared" si="688"/>
        <v>0.79831244883823438</v>
      </c>
      <c r="L1631" s="2">
        <f t="shared" si="689"/>
        <v>0</v>
      </c>
      <c r="M1631" s="2">
        <f t="shared" si="690"/>
        <v>1.6371765002203831E-2</v>
      </c>
      <c r="N1631" s="38">
        <v>2943</v>
      </c>
      <c r="O1631" s="38">
        <v>12678</v>
      </c>
      <c r="P1631" s="38"/>
      <c r="Q1631" s="38">
        <v>133</v>
      </c>
      <c r="R1631" s="38">
        <v>45</v>
      </c>
      <c r="S1631" s="38"/>
      <c r="T1631" s="38">
        <v>0</v>
      </c>
      <c r="U1631" s="38"/>
      <c r="V1631" s="38"/>
      <c r="W1631" s="38">
        <v>82</v>
      </c>
      <c r="X1631" s="38">
        <v>0</v>
      </c>
      <c r="Y1631" s="38"/>
      <c r="Z1631" s="38">
        <v>0</v>
      </c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  <c r="BA1631" s="3">
        <f>IF(Q1631&gt;0,RANK(Q1631,(N1631:P1631,Q1631:AE1631)),0)</f>
        <v>3</v>
      </c>
      <c r="BB1631" s="3">
        <f>IF(R1631&gt;0,RANK(R1631,(N1631:P1631,Q1631:AE1631)),0)</f>
        <v>5</v>
      </c>
      <c r="BC1631" s="3">
        <f>IF(S1631&gt;0,RANK(S1631,(N1631:P1631,Q1631:AE1631)),0)</f>
        <v>0</v>
      </c>
      <c r="BD1631" s="3">
        <f>IF(T1631&gt;0,RANK(T1631,(N1631:P1631,Q1631:AE1631)),0)</f>
        <v>0</v>
      </c>
      <c r="BE1631" s="2">
        <f t="shared" si="691"/>
        <v>8.3747874818966058E-3</v>
      </c>
      <c r="BF1631" s="2">
        <f t="shared" si="692"/>
        <v>2.8335747119199043E-3</v>
      </c>
      <c r="BG1631" s="2">
        <f t="shared" si="693"/>
        <v>0</v>
      </c>
      <c r="BH1631" s="2">
        <f t="shared" si="694"/>
        <v>0</v>
      </c>
      <c r="BJ1631" t="s">
        <v>860</v>
      </c>
      <c r="BK1631" t="s">
        <v>1190</v>
      </c>
      <c r="BL1631">
        <v>4</v>
      </c>
      <c r="BN1631">
        <v>0</v>
      </c>
      <c r="BO1631" s="60">
        <v>29</v>
      </c>
      <c r="BP1631" s="62">
        <v>167</v>
      </c>
      <c r="BQ1631" s="66">
        <f t="shared" si="695"/>
        <v>29167</v>
      </c>
      <c r="BR1631" s="66">
        <f t="shared" si="672"/>
        <v>29167</v>
      </c>
      <c r="BS1631" s="3" t="s">
        <v>3083</v>
      </c>
      <c r="CD1631" s="38">
        <f t="shared" si="696"/>
        <v>15881</v>
      </c>
    </row>
    <row r="1632" spans="1:85" ht="14" hidden="1" customHeight="1" outlineLevel="1" x14ac:dyDescent="0.2">
      <c r="A1632" t="s">
        <v>2049</v>
      </c>
      <c r="B1632" t="s">
        <v>1190</v>
      </c>
      <c r="C1632" s="1">
        <f t="shared" si="686"/>
        <v>15545</v>
      </c>
      <c r="D1632" s="3">
        <f>IF(N1632&gt;0, RANK(N1632,(N1632:P1632,Q1632:AE1632)),0)</f>
        <v>2</v>
      </c>
      <c r="E1632" s="3">
        <f>IF(O1632&gt;0,RANK(O1632,(N1632:P1632,Q1632:AE1632)),0)</f>
        <v>1</v>
      </c>
      <c r="F1632" s="3">
        <f>IF(P1632&gt;0,RANK(P1632,(N1632:P1632,Q1632:AE1632)),0)</f>
        <v>0</v>
      </c>
      <c r="G1632" s="1">
        <f t="shared" si="684"/>
        <v>7814</v>
      </c>
      <c r="H1632" s="2">
        <f t="shared" si="685"/>
        <v>0.50266966870376328</v>
      </c>
      <c r="I1632" s="2"/>
      <c r="J1632" s="2">
        <f t="shared" si="687"/>
        <v>0.24220006432936636</v>
      </c>
      <c r="K1632" s="2">
        <f t="shared" si="688"/>
        <v>0.74486973303312964</v>
      </c>
      <c r="L1632" s="2">
        <f t="shared" si="689"/>
        <v>0</v>
      </c>
      <c r="M1632" s="2">
        <f t="shared" si="690"/>
        <v>1.2930202637503996E-2</v>
      </c>
      <c r="N1632" s="38">
        <v>3765</v>
      </c>
      <c r="O1632" s="38">
        <v>11579</v>
      </c>
      <c r="P1632" s="38"/>
      <c r="Q1632" s="38">
        <v>115</v>
      </c>
      <c r="R1632" s="38">
        <v>86</v>
      </c>
      <c r="S1632" s="38"/>
      <c r="T1632" s="38">
        <v>0</v>
      </c>
      <c r="U1632" s="38"/>
      <c r="V1632" s="38"/>
      <c r="W1632" s="38">
        <v>0</v>
      </c>
      <c r="X1632" s="38">
        <v>0</v>
      </c>
      <c r="Y1632" s="38"/>
      <c r="Z1632" s="38">
        <v>0</v>
      </c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  <c r="BA1632" s="3">
        <f>IF(Q1632&gt;0,RANK(Q1632,(N1632:P1632,Q1632:AE1632)),0)</f>
        <v>3</v>
      </c>
      <c r="BB1632" s="3">
        <f>IF(R1632&gt;0,RANK(R1632,(N1632:P1632,Q1632:AE1632)),0)</f>
        <v>4</v>
      </c>
      <c r="BC1632" s="3">
        <f>IF(S1632&gt;0,RANK(S1632,(N1632:P1632,Q1632:AE1632)),0)</f>
        <v>0</v>
      </c>
      <c r="BD1632" s="3">
        <f>IF(T1632&gt;0,RANK(T1632,(N1632:P1632,Q1632:AE1632)),0)</f>
        <v>0</v>
      </c>
      <c r="BE1632" s="2">
        <f t="shared" si="691"/>
        <v>7.3978771309102607E-3</v>
      </c>
      <c r="BF1632" s="2">
        <f t="shared" si="692"/>
        <v>5.5323255065937603E-3</v>
      </c>
      <c r="BG1632" s="2">
        <f t="shared" si="693"/>
        <v>0</v>
      </c>
      <c r="BH1632" s="2">
        <f t="shared" si="694"/>
        <v>0</v>
      </c>
      <c r="BJ1632" t="s">
        <v>2049</v>
      </c>
      <c r="BK1632" t="s">
        <v>1190</v>
      </c>
      <c r="BL1632">
        <v>4</v>
      </c>
      <c r="BN1632">
        <v>0</v>
      </c>
      <c r="BO1632" s="60">
        <v>29</v>
      </c>
      <c r="BP1632" s="62">
        <v>169</v>
      </c>
      <c r="BQ1632" s="66">
        <f t="shared" si="695"/>
        <v>29169</v>
      </c>
      <c r="BR1632" s="66">
        <f t="shared" si="672"/>
        <v>29169</v>
      </c>
      <c r="BS1632" s="3" t="s">
        <v>3083</v>
      </c>
      <c r="CD1632" s="38">
        <f t="shared" si="696"/>
        <v>15545</v>
      </c>
    </row>
    <row r="1633" spans="1:85" ht="14" hidden="1" customHeight="1" outlineLevel="1" x14ac:dyDescent="0.2">
      <c r="A1633" t="s">
        <v>935</v>
      </c>
      <c r="B1633" t="s">
        <v>1190</v>
      </c>
      <c r="C1633" s="1">
        <f t="shared" si="686"/>
        <v>2378</v>
      </c>
      <c r="D1633" s="3">
        <f>IF(N1633&gt;0, RANK(N1633,(N1633:P1633,Q1633:AE1633)),0)</f>
        <v>2</v>
      </c>
      <c r="E1633" s="3">
        <f>IF(O1633&gt;0,RANK(O1633,(N1633:P1633,Q1633:AE1633)),0)</f>
        <v>1</v>
      </c>
      <c r="F1633" s="3">
        <f>IF(P1633&gt;0,RANK(P1633,(N1633:P1633,Q1633:AE1633)),0)</f>
        <v>0</v>
      </c>
      <c r="G1633" s="1">
        <f t="shared" si="684"/>
        <v>1674</v>
      </c>
      <c r="H1633" s="2">
        <f t="shared" si="685"/>
        <v>0.70395290159798152</v>
      </c>
      <c r="I1633" s="2"/>
      <c r="J1633" s="2">
        <f t="shared" si="687"/>
        <v>0.1455004205214466</v>
      </c>
      <c r="K1633" s="2">
        <f t="shared" si="688"/>
        <v>0.84945332211942814</v>
      </c>
      <c r="L1633" s="2">
        <f t="shared" si="689"/>
        <v>0</v>
      </c>
      <c r="M1633" s="2">
        <f t="shared" si="690"/>
        <v>5.046257359125228E-3</v>
      </c>
      <c r="N1633" s="38">
        <v>346</v>
      </c>
      <c r="O1633" s="38">
        <v>2020</v>
      </c>
      <c r="P1633" s="38"/>
      <c r="Q1633" s="38">
        <v>7</v>
      </c>
      <c r="R1633" s="38">
        <v>5</v>
      </c>
      <c r="S1633" s="38"/>
      <c r="T1633" s="38">
        <v>0</v>
      </c>
      <c r="U1633" s="38"/>
      <c r="V1633" s="38"/>
      <c r="W1633" s="38">
        <v>0</v>
      </c>
      <c r="X1633" s="38">
        <v>0</v>
      </c>
      <c r="Y1633" s="38"/>
      <c r="Z1633" s="38">
        <v>0</v>
      </c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  <c r="BA1633" s="3">
        <f>IF(Q1633&gt;0,RANK(Q1633,(N1633:P1633,Q1633:AE1633)),0)</f>
        <v>3</v>
      </c>
      <c r="BB1633" s="3">
        <f>IF(R1633&gt;0,RANK(R1633,(N1633:P1633,Q1633:AE1633)),0)</f>
        <v>4</v>
      </c>
      <c r="BC1633" s="3">
        <f>IF(S1633&gt;0,RANK(S1633,(N1633:P1633,Q1633:AE1633)),0)</f>
        <v>0</v>
      </c>
      <c r="BD1633" s="3">
        <f>IF(T1633&gt;0,RANK(T1633,(N1633:P1633,Q1633:AE1633)),0)</f>
        <v>0</v>
      </c>
      <c r="BE1633" s="2">
        <f t="shared" si="691"/>
        <v>2.9436501261564342E-3</v>
      </c>
      <c r="BF1633" s="2">
        <f t="shared" si="692"/>
        <v>2.1026072329688814E-3</v>
      </c>
      <c r="BG1633" s="2">
        <f t="shared" si="693"/>
        <v>0</v>
      </c>
      <c r="BH1633" s="2">
        <f t="shared" si="694"/>
        <v>0</v>
      </c>
      <c r="BJ1633" t="s">
        <v>935</v>
      </c>
      <c r="BK1633" t="s">
        <v>1190</v>
      </c>
      <c r="BL1633">
        <v>6</v>
      </c>
      <c r="BN1633">
        <v>0</v>
      </c>
      <c r="BO1633" s="60">
        <v>29</v>
      </c>
      <c r="BP1633" s="62">
        <v>171</v>
      </c>
      <c r="BQ1633" s="66">
        <f t="shared" si="695"/>
        <v>29171</v>
      </c>
      <c r="BR1633" s="66">
        <f t="shared" si="672"/>
        <v>29171</v>
      </c>
      <c r="BS1633" s="3" t="s">
        <v>3083</v>
      </c>
      <c r="CD1633" s="38">
        <f t="shared" si="696"/>
        <v>2378</v>
      </c>
    </row>
    <row r="1634" spans="1:85" ht="14" hidden="1" customHeight="1" outlineLevel="1" x14ac:dyDescent="0.2">
      <c r="A1634" t="s">
        <v>1502</v>
      </c>
      <c r="B1634" t="s">
        <v>1190</v>
      </c>
      <c r="C1634" s="1">
        <f t="shared" si="686"/>
        <v>5772</v>
      </c>
      <c r="D1634" s="3">
        <f>IF(N1634&gt;0, RANK(N1634,(N1634:P1634,Q1634:AE1634)),0)</f>
        <v>2</v>
      </c>
      <c r="E1634" s="3">
        <f>IF(O1634&gt;0,RANK(O1634,(N1634:P1634,Q1634:AE1634)),0)</f>
        <v>1</v>
      </c>
      <c r="F1634" s="3">
        <f>IF(P1634&gt;0,RANK(P1634,(N1634:P1634,Q1634:AE1634)),0)</f>
        <v>0</v>
      </c>
      <c r="G1634" s="1">
        <f t="shared" si="684"/>
        <v>3420</v>
      </c>
      <c r="H1634" s="2">
        <f t="shared" si="685"/>
        <v>0.59251559251559249</v>
      </c>
      <c r="I1634" s="2"/>
      <c r="J1634" s="2">
        <f t="shared" si="687"/>
        <v>0.1995841995841996</v>
      </c>
      <c r="K1634" s="2">
        <f t="shared" si="688"/>
        <v>0.79209979209979209</v>
      </c>
      <c r="L1634" s="2">
        <f t="shared" si="689"/>
        <v>0</v>
      </c>
      <c r="M1634" s="2">
        <f t="shared" si="690"/>
        <v>8.3160083160083165E-3</v>
      </c>
      <c r="N1634" s="38">
        <v>1152</v>
      </c>
      <c r="O1634" s="38">
        <v>4572</v>
      </c>
      <c r="P1634" s="38"/>
      <c r="Q1634" s="38">
        <v>32</v>
      </c>
      <c r="R1634" s="38">
        <v>16</v>
      </c>
      <c r="S1634" s="38"/>
      <c r="T1634" s="38">
        <v>0</v>
      </c>
      <c r="U1634" s="38"/>
      <c r="V1634" s="38"/>
      <c r="W1634" s="38">
        <v>0</v>
      </c>
      <c r="X1634" s="38">
        <v>0</v>
      </c>
      <c r="Y1634" s="38"/>
      <c r="Z1634" s="38">
        <v>0</v>
      </c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  <c r="BA1634" s="3">
        <f>IF(Q1634&gt;0,RANK(Q1634,(N1634:P1634,Q1634:AE1634)),0)</f>
        <v>3</v>
      </c>
      <c r="BB1634" s="3">
        <f>IF(R1634&gt;0,RANK(R1634,(N1634:P1634,Q1634:AE1634)),0)</f>
        <v>4</v>
      </c>
      <c r="BC1634" s="3">
        <f>IF(S1634&gt;0,RANK(S1634,(N1634:P1634,Q1634:AE1634)),0)</f>
        <v>0</v>
      </c>
      <c r="BD1634" s="3">
        <f>IF(T1634&gt;0,RANK(T1634,(N1634:P1634,Q1634:AE1634)),0)</f>
        <v>0</v>
      </c>
      <c r="BE1634" s="2">
        <f t="shared" si="691"/>
        <v>5.544005544005544E-3</v>
      </c>
      <c r="BF1634" s="2">
        <f t="shared" si="692"/>
        <v>2.772002772002772E-3</v>
      </c>
      <c r="BG1634" s="2">
        <f t="shared" si="693"/>
        <v>0</v>
      </c>
      <c r="BH1634" s="2">
        <f t="shared" si="694"/>
        <v>0</v>
      </c>
      <c r="BJ1634" t="s">
        <v>1502</v>
      </c>
      <c r="BK1634" t="s">
        <v>1190</v>
      </c>
      <c r="BL1634">
        <v>6</v>
      </c>
      <c r="BN1634">
        <v>0</v>
      </c>
      <c r="BO1634" s="60">
        <v>29</v>
      </c>
      <c r="BP1634" s="62">
        <v>173</v>
      </c>
      <c r="BQ1634" s="66">
        <f t="shared" si="695"/>
        <v>29173</v>
      </c>
      <c r="BR1634" s="66">
        <f t="shared" si="672"/>
        <v>29173</v>
      </c>
      <c r="BS1634" s="3" t="s">
        <v>3083</v>
      </c>
      <c r="CD1634" s="38">
        <f t="shared" si="696"/>
        <v>5772</v>
      </c>
      <c r="CE1634" s="71"/>
      <c r="CF1634" s="71"/>
    </row>
    <row r="1635" spans="1:85" ht="14" hidden="1" customHeight="1" outlineLevel="1" x14ac:dyDescent="0.2">
      <c r="A1635" t="s">
        <v>1435</v>
      </c>
      <c r="B1635" t="s">
        <v>1190</v>
      </c>
      <c r="C1635" s="1">
        <f t="shared" si="686"/>
        <v>11020</v>
      </c>
      <c r="D1635" s="3">
        <f>IF(N1635&gt;0, RANK(N1635,(N1635:P1635,Q1635:AE1635)),0)</f>
        <v>2</v>
      </c>
      <c r="E1635" s="3">
        <f>IF(O1635&gt;0,RANK(O1635,(N1635:P1635,Q1635:AE1635)),0)</f>
        <v>1</v>
      </c>
      <c r="F1635" s="3">
        <f>IF(P1635&gt;0,RANK(P1635,(N1635:P1635,Q1635:AE1635)),0)</f>
        <v>0</v>
      </c>
      <c r="G1635" s="1">
        <f t="shared" si="684"/>
        <v>5746</v>
      </c>
      <c r="H1635" s="2">
        <f t="shared" si="685"/>
        <v>0.52141560798548092</v>
      </c>
      <c r="I1635" s="2"/>
      <c r="J1635" s="2">
        <f t="shared" si="687"/>
        <v>0.23330308529945554</v>
      </c>
      <c r="K1635" s="2">
        <f t="shared" si="688"/>
        <v>0.75471869328493646</v>
      </c>
      <c r="L1635" s="2">
        <f t="shared" si="689"/>
        <v>0</v>
      </c>
      <c r="M1635" s="2">
        <f t="shared" si="690"/>
        <v>1.1978221415608004E-2</v>
      </c>
      <c r="N1635" s="38">
        <v>2571</v>
      </c>
      <c r="O1635" s="38">
        <v>8317</v>
      </c>
      <c r="P1635" s="38"/>
      <c r="Q1635" s="38">
        <v>89</v>
      </c>
      <c r="R1635" s="38">
        <v>43</v>
      </c>
      <c r="S1635" s="38"/>
      <c r="T1635" s="38">
        <v>0</v>
      </c>
      <c r="U1635" s="38"/>
      <c r="V1635" s="38"/>
      <c r="W1635" s="38">
        <v>0</v>
      </c>
      <c r="X1635" s="38">
        <v>0</v>
      </c>
      <c r="Y1635" s="38"/>
      <c r="Z1635" s="38">
        <v>0</v>
      </c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  <c r="BA1635" s="3">
        <f>IF(Q1635&gt;0,RANK(Q1635,(N1635:P1635,Q1635:AE1635)),0)</f>
        <v>3</v>
      </c>
      <c r="BB1635" s="3">
        <f>IF(R1635&gt;0,RANK(R1635,(N1635:P1635,Q1635:AE1635)),0)</f>
        <v>4</v>
      </c>
      <c r="BC1635" s="3">
        <f>IF(S1635&gt;0,RANK(S1635,(N1635:P1635,Q1635:AE1635)),0)</f>
        <v>0</v>
      </c>
      <c r="BD1635" s="3">
        <f>IF(T1635&gt;0,RANK(T1635,(N1635:P1635,Q1635:AE1635)),0)</f>
        <v>0</v>
      </c>
      <c r="BE1635" s="2">
        <f t="shared" si="691"/>
        <v>8.076225045372051E-3</v>
      </c>
      <c r="BF1635" s="2">
        <f t="shared" si="692"/>
        <v>3.9019963702359348E-3</v>
      </c>
      <c r="BG1635" s="2">
        <f t="shared" si="693"/>
        <v>0</v>
      </c>
      <c r="BH1635" s="2">
        <f t="shared" si="694"/>
        <v>0</v>
      </c>
      <c r="BJ1635" t="s">
        <v>1435</v>
      </c>
      <c r="BK1635" t="s">
        <v>1190</v>
      </c>
      <c r="BL1635">
        <v>6</v>
      </c>
      <c r="BN1635">
        <v>0</v>
      </c>
      <c r="BO1635" s="60">
        <v>29</v>
      </c>
      <c r="BP1635" s="62">
        <v>175</v>
      </c>
      <c r="BQ1635" s="66">
        <f t="shared" si="695"/>
        <v>29175</v>
      </c>
      <c r="BR1635" s="66">
        <f t="shared" ref="BR1635:BR1698" si="697">BQ1635</f>
        <v>29175</v>
      </c>
      <c r="BS1635" s="3" t="s">
        <v>3083</v>
      </c>
      <c r="CD1635" s="38">
        <f t="shared" si="696"/>
        <v>11020</v>
      </c>
    </row>
    <row r="1636" spans="1:85" ht="14" hidden="1" customHeight="1" outlineLevel="1" x14ac:dyDescent="0.2">
      <c r="A1636" t="s">
        <v>2878</v>
      </c>
      <c r="B1636" t="s">
        <v>1190</v>
      </c>
      <c r="C1636" s="1">
        <f t="shared" si="686"/>
        <v>11662</v>
      </c>
      <c r="D1636" s="3">
        <f>IF(N1636&gt;0, RANK(N1636,(N1636:P1636,Q1636:AE1636)),0)</f>
        <v>2</v>
      </c>
      <c r="E1636" s="3">
        <f>IF(O1636&gt;0,RANK(O1636,(N1636:P1636,Q1636:AE1636)),0)</f>
        <v>1</v>
      </c>
      <c r="F1636" s="3">
        <f>IF(P1636&gt;0,RANK(P1636,(N1636:P1636,Q1636:AE1636)),0)</f>
        <v>0</v>
      </c>
      <c r="G1636" s="1">
        <f t="shared" si="684"/>
        <v>5675</v>
      </c>
      <c r="H1636" s="2">
        <f t="shared" si="685"/>
        <v>0.48662322071685815</v>
      </c>
      <c r="I1636" s="2"/>
      <c r="J1636" s="2">
        <f t="shared" si="687"/>
        <v>0.25098610872920596</v>
      </c>
      <c r="K1636" s="2">
        <f t="shared" si="688"/>
        <v>0.73760932944606417</v>
      </c>
      <c r="L1636" s="2">
        <f t="shared" si="689"/>
        <v>0</v>
      </c>
      <c r="M1636" s="2">
        <f t="shared" si="690"/>
        <v>1.140456182472982E-2</v>
      </c>
      <c r="N1636" s="38">
        <v>2927</v>
      </c>
      <c r="O1636" s="38">
        <v>8602</v>
      </c>
      <c r="P1636" s="38"/>
      <c r="Q1636" s="38">
        <v>82</v>
      </c>
      <c r="R1636" s="38">
        <v>51</v>
      </c>
      <c r="S1636" s="38"/>
      <c r="T1636" s="38">
        <v>0</v>
      </c>
      <c r="U1636" s="38"/>
      <c r="V1636" s="38"/>
      <c r="W1636" s="38">
        <v>0</v>
      </c>
      <c r="X1636" s="38">
        <v>0</v>
      </c>
      <c r="Y1636" s="38"/>
      <c r="Z1636" s="38">
        <v>0</v>
      </c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  <c r="BA1636" s="3">
        <f>IF(Q1636&gt;0,RANK(Q1636,(N1636:P1636,Q1636:AE1636)),0)</f>
        <v>3</v>
      </c>
      <c r="BB1636" s="3">
        <f>IF(R1636&gt;0,RANK(R1636,(N1636:P1636,Q1636:AE1636)),0)</f>
        <v>4</v>
      </c>
      <c r="BC1636" s="3">
        <f>IF(S1636&gt;0,RANK(S1636,(N1636:P1636,Q1636:AE1636)),0)</f>
        <v>0</v>
      </c>
      <c r="BD1636" s="3">
        <f>IF(T1636&gt;0,RANK(T1636,(N1636:P1636,Q1636:AE1636)),0)</f>
        <v>0</v>
      </c>
      <c r="BE1636" s="2">
        <f t="shared" si="691"/>
        <v>7.0313839821642939E-3</v>
      </c>
      <c r="BF1636" s="2">
        <f t="shared" si="692"/>
        <v>4.3731778425655978E-3</v>
      </c>
      <c r="BG1636" s="2">
        <f t="shared" si="693"/>
        <v>0</v>
      </c>
      <c r="BH1636" s="2">
        <f t="shared" si="694"/>
        <v>0</v>
      </c>
      <c r="BJ1636" t="s">
        <v>2878</v>
      </c>
      <c r="BK1636" t="s">
        <v>1190</v>
      </c>
      <c r="BL1636">
        <v>6</v>
      </c>
      <c r="BN1636">
        <v>0</v>
      </c>
      <c r="BO1636" s="60">
        <v>29</v>
      </c>
      <c r="BP1636" s="62">
        <v>177</v>
      </c>
      <c r="BQ1636" s="66">
        <f t="shared" si="695"/>
        <v>29177</v>
      </c>
      <c r="BR1636" s="66">
        <f t="shared" si="697"/>
        <v>29177</v>
      </c>
      <c r="BS1636" s="3" t="s">
        <v>3083</v>
      </c>
      <c r="CD1636" s="38">
        <f t="shared" si="696"/>
        <v>11662</v>
      </c>
    </row>
    <row r="1637" spans="1:85" ht="14" hidden="1" customHeight="1" outlineLevel="1" x14ac:dyDescent="0.2">
      <c r="A1637" t="s">
        <v>1326</v>
      </c>
      <c r="B1637" t="s">
        <v>1190</v>
      </c>
      <c r="C1637" s="1">
        <f t="shared" si="686"/>
        <v>3062</v>
      </c>
      <c r="D1637" s="3">
        <f>IF(N1637&gt;0, RANK(N1637,(N1637:P1637,Q1637:AE1637)),0)</f>
        <v>2</v>
      </c>
      <c r="E1637" s="3">
        <f>IF(O1637&gt;0,RANK(O1637,(N1637:P1637,Q1637:AE1637)),0)</f>
        <v>1</v>
      </c>
      <c r="F1637" s="3">
        <f>IF(P1637&gt;0,RANK(P1637,(N1637:P1637,Q1637:AE1637)),0)</f>
        <v>0</v>
      </c>
      <c r="G1637" s="1">
        <f t="shared" si="684"/>
        <v>2085</v>
      </c>
      <c r="H1637" s="2">
        <f t="shared" si="685"/>
        <v>0.68092749836708033</v>
      </c>
      <c r="I1637" s="2"/>
      <c r="J1637" s="2">
        <f t="shared" si="687"/>
        <v>0.15382103200522534</v>
      </c>
      <c r="K1637" s="2">
        <f t="shared" si="688"/>
        <v>0.83474853037230567</v>
      </c>
      <c r="L1637" s="2">
        <f t="shared" si="689"/>
        <v>0</v>
      </c>
      <c r="M1637" s="2">
        <f t="shared" si="690"/>
        <v>1.1430437622468981E-2</v>
      </c>
      <c r="N1637" s="38">
        <v>471</v>
      </c>
      <c r="O1637" s="38">
        <v>2556</v>
      </c>
      <c r="P1637" s="38"/>
      <c r="Q1637" s="38">
        <v>17</v>
      </c>
      <c r="R1637" s="38">
        <v>8</v>
      </c>
      <c r="S1637" s="38"/>
      <c r="T1637" s="38">
        <v>0</v>
      </c>
      <c r="U1637" s="38"/>
      <c r="V1637" s="38"/>
      <c r="W1637" s="38">
        <v>10</v>
      </c>
      <c r="X1637" s="38">
        <v>0</v>
      </c>
      <c r="Y1637" s="38"/>
      <c r="Z1637" s="38">
        <v>0</v>
      </c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  <c r="BA1637" s="3">
        <f>IF(Q1637&gt;0,RANK(Q1637,(N1637:P1637,Q1637:AE1637)),0)</f>
        <v>3</v>
      </c>
      <c r="BB1637" s="3">
        <f>IF(R1637&gt;0,RANK(R1637,(N1637:P1637,Q1637:AE1637)),0)</f>
        <v>5</v>
      </c>
      <c r="BC1637" s="3">
        <f>IF(S1637&gt;0,RANK(S1637,(N1637:P1637,Q1637:AE1637)),0)</f>
        <v>0</v>
      </c>
      <c r="BD1637" s="3">
        <f>IF(T1637&gt;0,RANK(T1637,(N1637:P1637,Q1637:AE1637)),0)</f>
        <v>0</v>
      </c>
      <c r="BE1637" s="2">
        <f t="shared" si="691"/>
        <v>5.5519268451992166E-3</v>
      </c>
      <c r="BF1637" s="2">
        <f t="shared" si="692"/>
        <v>2.6126714565643371E-3</v>
      </c>
      <c r="BG1637" s="2">
        <f t="shared" si="693"/>
        <v>0</v>
      </c>
      <c r="BH1637" s="2">
        <f t="shared" si="694"/>
        <v>0</v>
      </c>
      <c r="BJ1637" t="s">
        <v>1326</v>
      </c>
      <c r="BK1637" t="s">
        <v>1190</v>
      </c>
      <c r="BL1637">
        <v>8</v>
      </c>
      <c r="BN1637">
        <v>0</v>
      </c>
      <c r="BO1637" s="60">
        <v>29</v>
      </c>
      <c r="BP1637" s="62">
        <v>179</v>
      </c>
      <c r="BQ1637" s="66">
        <f t="shared" si="695"/>
        <v>29179</v>
      </c>
      <c r="BR1637" s="66">
        <f t="shared" si="697"/>
        <v>29179</v>
      </c>
      <c r="BS1637" s="3" t="s">
        <v>3083</v>
      </c>
      <c r="CD1637" s="38">
        <f t="shared" si="696"/>
        <v>3062</v>
      </c>
    </row>
    <row r="1638" spans="1:85" ht="14" hidden="1" customHeight="1" outlineLevel="1" x14ac:dyDescent="0.2">
      <c r="A1638" t="s">
        <v>3098</v>
      </c>
      <c r="B1638" t="s">
        <v>1190</v>
      </c>
      <c r="C1638" s="1">
        <f t="shared" si="686"/>
        <v>5802</v>
      </c>
      <c r="D1638" s="3">
        <f>IF(N1638&gt;0, RANK(N1638,(N1638:P1638,Q1638:AE1638)),0)</f>
        <v>2</v>
      </c>
      <c r="E1638" s="3">
        <f>IF(O1638&gt;0,RANK(O1638,(N1638:P1638,Q1638:AE1638)),0)</f>
        <v>1</v>
      </c>
      <c r="F1638" s="3">
        <f>IF(P1638&gt;0,RANK(P1638,(N1638:P1638,Q1638:AE1638)),0)</f>
        <v>0</v>
      </c>
      <c r="G1638" s="1">
        <f t="shared" si="684"/>
        <v>4237</v>
      </c>
      <c r="H1638" s="2">
        <f t="shared" si="685"/>
        <v>0.73026542571527064</v>
      </c>
      <c r="I1638" s="2"/>
      <c r="J1638" s="2">
        <f t="shared" si="687"/>
        <v>0.13150637711134092</v>
      </c>
      <c r="K1638" s="2">
        <f t="shared" si="688"/>
        <v>0.86177180282661148</v>
      </c>
      <c r="L1638" s="2">
        <f t="shared" si="689"/>
        <v>0</v>
      </c>
      <c r="M1638" s="2">
        <f t="shared" si="690"/>
        <v>6.7218200620475788E-3</v>
      </c>
      <c r="N1638" s="38">
        <v>763</v>
      </c>
      <c r="O1638" s="38">
        <v>5000</v>
      </c>
      <c r="P1638" s="38"/>
      <c r="Q1638" s="38">
        <v>27</v>
      </c>
      <c r="R1638" s="38">
        <v>12</v>
      </c>
      <c r="S1638" s="38"/>
      <c r="T1638" s="38">
        <v>0</v>
      </c>
      <c r="U1638" s="38"/>
      <c r="V1638" s="38"/>
      <c r="W1638" s="38">
        <v>0</v>
      </c>
      <c r="X1638" s="38">
        <v>0</v>
      </c>
      <c r="Y1638" s="38"/>
      <c r="Z1638" s="38">
        <v>0</v>
      </c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  <c r="BA1638" s="3">
        <f>IF(Q1638&gt;0,RANK(Q1638,(N1638:P1638,Q1638:AE1638)),0)</f>
        <v>3</v>
      </c>
      <c r="BB1638" s="3">
        <f>IF(R1638&gt;0,RANK(R1638,(N1638:P1638,Q1638:AE1638)),0)</f>
        <v>4</v>
      </c>
      <c r="BC1638" s="3">
        <f>IF(S1638&gt;0,RANK(S1638,(N1638:P1638,Q1638:AE1638)),0)</f>
        <v>0</v>
      </c>
      <c r="BD1638" s="3">
        <f>IF(T1638&gt;0,RANK(T1638,(N1638:P1638,Q1638:AE1638)),0)</f>
        <v>0</v>
      </c>
      <c r="BE1638" s="2">
        <f t="shared" si="691"/>
        <v>4.6535677352637023E-3</v>
      </c>
      <c r="BF1638" s="2">
        <f t="shared" si="692"/>
        <v>2.0682523267838678E-3</v>
      </c>
      <c r="BG1638" s="2">
        <f t="shared" si="693"/>
        <v>0</v>
      </c>
      <c r="BH1638" s="2">
        <f t="shared" si="694"/>
        <v>0</v>
      </c>
      <c r="BJ1638" t="s">
        <v>3098</v>
      </c>
      <c r="BK1638" t="s">
        <v>1190</v>
      </c>
      <c r="BL1638">
        <v>8</v>
      </c>
      <c r="BN1638">
        <v>0</v>
      </c>
      <c r="BO1638" s="60">
        <v>29</v>
      </c>
      <c r="BP1638" s="62">
        <v>181</v>
      </c>
      <c r="BQ1638" s="66">
        <f t="shared" si="695"/>
        <v>29181</v>
      </c>
      <c r="BR1638" s="66">
        <f t="shared" si="697"/>
        <v>29181</v>
      </c>
      <c r="BS1638" s="3" t="s">
        <v>3083</v>
      </c>
      <c r="CD1638" s="38">
        <f t="shared" si="696"/>
        <v>5802</v>
      </c>
    </row>
    <row r="1639" spans="1:85" ht="14" hidden="1" customHeight="1" outlineLevel="1" x14ac:dyDescent="0.2">
      <c r="A1639" t="s">
        <v>2092</v>
      </c>
      <c r="B1639" t="s">
        <v>1190</v>
      </c>
      <c r="C1639" s="1">
        <f t="shared" si="686"/>
        <v>226776</v>
      </c>
      <c r="D1639" s="3">
        <f>IF(N1639&gt;0, RANK(N1639,(N1639:P1639,Q1639:AE1639)),0)</f>
        <v>2</v>
      </c>
      <c r="E1639" s="3">
        <f>IF(O1639&gt;0,RANK(O1639,(N1639:P1639,Q1639:AE1639)),0)</f>
        <v>1</v>
      </c>
      <c r="F1639" s="3">
        <f>IF(P1639&gt;0,RANK(P1639,(N1639:P1639,Q1639:AE1639)),0)</f>
        <v>0</v>
      </c>
      <c r="G1639" s="1">
        <f t="shared" si="684"/>
        <v>38256</v>
      </c>
      <c r="H1639" s="2">
        <f t="shared" si="685"/>
        <v>0.16869510001058313</v>
      </c>
      <c r="I1639" s="2"/>
      <c r="J1639" s="2">
        <f t="shared" si="687"/>
        <v>0.40559847602920945</v>
      </c>
      <c r="K1639" s="2">
        <f t="shared" si="688"/>
        <v>0.57429357603979259</v>
      </c>
      <c r="L1639" s="2">
        <f t="shared" si="689"/>
        <v>0</v>
      </c>
      <c r="M1639" s="2">
        <f t="shared" si="690"/>
        <v>2.0107947930997905E-2</v>
      </c>
      <c r="N1639" s="38">
        <v>91980</v>
      </c>
      <c r="O1639" s="38">
        <v>130236</v>
      </c>
      <c r="P1639" s="38"/>
      <c r="Q1639" s="38">
        <v>2044</v>
      </c>
      <c r="R1639" s="38">
        <v>1186</v>
      </c>
      <c r="S1639" s="38"/>
      <c r="T1639" s="38">
        <v>0</v>
      </c>
      <c r="U1639" s="38"/>
      <c r="V1639" s="38"/>
      <c r="W1639" s="38">
        <v>1330</v>
      </c>
      <c r="X1639" s="38">
        <v>0</v>
      </c>
      <c r="Y1639" s="38"/>
      <c r="Z1639" s="38">
        <v>0</v>
      </c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  <c r="BA1639" s="3">
        <f>IF(Q1639&gt;0,RANK(Q1639,(N1639:P1639,Q1639:AE1639)),0)</f>
        <v>3</v>
      </c>
      <c r="BB1639" s="3">
        <f>IF(R1639&gt;0,RANK(R1639,(N1639:P1639,Q1639:AE1639)),0)</f>
        <v>5</v>
      </c>
      <c r="BC1639" s="3">
        <f>IF(S1639&gt;0,RANK(S1639,(N1639:P1639,Q1639:AE1639)),0)</f>
        <v>0</v>
      </c>
      <c r="BD1639" s="3">
        <f>IF(T1639&gt;0,RANK(T1639,(N1639:P1639,Q1639:AE1639)),0)</f>
        <v>0</v>
      </c>
      <c r="BE1639" s="2">
        <f t="shared" si="691"/>
        <v>9.0132994673157649E-3</v>
      </c>
      <c r="BF1639" s="2">
        <f t="shared" si="692"/>
        <v>5.2298303171411436E-3</v>
      </c>
      <c r="BG1639" s="2">
        <f t="shared" si="693"/>
        <v>0</v>
      </c>
      <c r="BH1639" s="2">
        <f t="shared" si="694"/>
        <v>0</v>
      </c>
      <c r="BJ1639" t="s">
        <v>2092</v>
      </c>
      <c r="BK1639" t="s">
        <v>1190</v>
      </c>
      <c r="BN1639">
        <v>0</v>
      </c>
      <c r="BO1639" s="60">
        <v>29</v>
      </c>
      <c r="BP1639" s="62">
        <v>183</v>
      </c>
      <c r="BQ1639" s="66">
        <f t="shared" si="695"/>
        <v>29183</v>
      </c>
      <c r="BR1639" s="66">
        <f t="shared" si="697"/>
        <v>29183</v>
      </c>
      <c r="BS1639" s="3" t="s">
        <v>3083</v>
      </c>
      <c r="CD1639" s="38">
        <f t="shared" si="696"/>
        <v>226776</v>
      </c>
      <c r="CE1639" s="1"/>
      <c r="CF1639" s="1"/>
    </row>
    <row r="1640" spans="1:85" ht="14" hidden="1" customHeight="1" outlineLevel="1" x14ac:dyDescent="0.2">
      <c r="A1640" t="s">
        <v>914</v>
      </c>
      <c r="B1640" t="s">
        <v>1190</v>
      </c>
      <c r="C1640" s="1">
        <f t="shared" si="686"/>
        <v>4988</v>
      </c>
      <c r="D1640" s="3">
        <f>IF(N1640&gt;0, RANK(N1640,(N1640:P1640,Q1640:AE1640)),0)</f>
        <v>2</v>
      </c>
      <c r="E1640" s="3">
        <f>IF(O1640&gt;0,RANK(O1640,(N1640:P1640,Q1640:AE1640)),0)</f>
        <v>1</v>
      </c>
      <c r="F1640" s="3">
        <f>IF(P1640&gt;0,RANK(P1640,(N1640:P1640,Q1640:AE1640)),0)</f>
        <v>0</v>
      </c>
      <c r="G1640" s="1">
        <f t="shared" si="684"/>
        <v>3023</v>
      </c>
      <c r="H1640" s="2">
        <f t="shared" si="685"/>
        <v>0.60605453087409789</v>
      </c>
      <c r="I1640" s="2"/>
      <c r="J1640" s="2">
        <f t="shared" si="687"/>
        <v>0.19226142742582197</v>
      </c>
      <c r="K1640" s="2">
        <f t="shared" si="688"/>
        <v>0.79831595829991986</v>
      </c>
      <c r="L1640" s="2">
        <f t="shared" si="689"/>
        <v>0</v>
      </c>
      <c r="M1640" s="2">
        <f t="shared" si="690"/>
        <v>9.4226142742581676E-3</v>
      </c>
      <c r="N1640" s="38">
        <v>959</v>
      </c>
      <c r="O1640" s="38">
        <v>3982</v>
      </c>
      <c r="P1640" s="38"/>
      <c r="Q1640" s="38">
        <v>32</v>
      </c>
      <c r="R1640" s="38">
        <v>14</v>
      </c>
      <c r="S1640" s="38"/>
      <c r="T1640" s="38">
        <v>0</v>
      </c>
      <c r="U1640" s="38"/>
      <c r="V1640" s="38"/>
      <c r="W1640" s="38">
        <v>0</v>
      </c>
      <c r="X1640" s="38">
        <v>0</v>
      </c>
      <c r="Y1640" s="38"/>
      <c r="Z1640" s="38">
        <v>1</v>
      </c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  <c r="BA1640" s="3">
        <f>IF(Q1640&gt;0,RANK(Q1640,(N1640:P1640,Q1640:AE1640)),0)</f>
        <v>3</v>
      </c>
      <c r="BB1640" s="3">
        <f>IF(R1640&gt;0,RANK(R1640,(N1640:P1640,Q1640:AE1640)),0)</f>
        <v>4</v>
      </c>
      <c r="BC1640" s="3">
        <f>IF(S1640&gt;0,RANK(S1640,(N1640:P1640,Q1640:AE1640)),0)</f>
        <v>0</v>
      </c>
      <c r="BD1640" s="3">
        <f>IF(T1640&gt;0,RANK(T1640,(N1640:P1640,Q1640:AE1640)),0)</f>
        <v>0</v>
      </c>
      <c r="BE1640" s="2">
        <f t="shared" si="691"/>
        <v>6.4153969526864474E-3</v>
      </c>
      <c r="BF1640" s="2">
        <f t="shared" si="692"/>
        <v>2.8067361668003207E-3</v>
      </c>
      <c r="BG1640" s="2">
        <f t="shared" si="693"/>
        <v>0</v>
      </c>
      <c r="BH1640" s="2">
        <f t="shared" si="694"/>
        <v>0</v>
      </c>
      <c r="BJ1640" t="s">
        <v>914</v>
      </c>
      <c r="BK1640" t="s">
        <v>1190</v>
      </c>
      <c r="BL1640">
        <v>4</v>
      </c>
      <c r="BN1640">
        <v>0</v>
      </c>
      <c r="BO1640" s="60">
        <v>29</v>
      </c>
      <c r="BP1640" s="62">
        <v>185</v>
      </c>
      <c r="BQ1640" s="66">
        <f t="shared" si="695"/>
        <v>29185</v>
      </c>
      <c r="BR1640" s="66">
        <f t="shared" si="697"/>
        <v>29185</v>
      </c>
      <c r="BS1640" s="3" t="s">
        <v>3083</v>
      </c>
      <c r="CD1640" s="38">
        <f t="shared" si="696"/>
        <v>4988</v>
      </c>
    </row>
    <row r="1641" spans="1:85" ht="14" hidden="1" customHeight="1" outlineLevel="1" x14ac:dyDescent="0.2">
      <c r="A1641" t="s">
        <v>2912</v>
      </c>
      <c r="B1641" t="s">
        <v>1190</v>
      </c>
      <c r="C1641" s="1">
        <f t="shared" si="686"/>
        <v>28606</v>
      </c>
      <c r="D1641" s="3">
        <f>IF(N1641&gt;0, RANK(N1641,(N1641:P1641,Q1641:AE1641)),0)</f>
        <v>2</v>
      </c>
      <c r="E1641" s="3">
        <f>IF(O1641&gt;0,RANK(O1641,(N1641:P1641,Q1641:AE1641)),0)</f>
        <v>1</v>
      </c>
      <c r="F1641" s="3">
        <f>IF(P1641&gt;0,RANK(P1641,(N1641:P1641,Q1641:AE1641)),0)</f>
        <v>0</v>
      </c>
      <c r="G1641" s="1">
        <f t="shared" si="684"/>
        <v>14704</v>
      </c>
      <c r="H1641" s="2">
        <f t="shared" si="685"/>
        <v>0.51401803817380964</v>
      </c>
      <c r="I1641" s="2"/>
      <c r="J1641" s="2">
        <f t="shared" si="687"/>
        <v>0.23802698734531216</v>
      </c>
      <c r="K1641" s="2">
        <f t="shared" si="688"/>
        <v>0.75204502551912189</v>
      </c>
      <c r="L1641" s="2">
        <f t="shared" si="689"/>
        <v>0</v>
      </c>
      <c r="M1641" s="2">
        <f t="shared" si="690"/>
        <v>9.9279871355659743E-3</v>
      </c>
      <c r="N1641" s="38">
        <v>6809</v>
      </c>
      <c r="O1641" s="38">
        <v>21513</v>
      </c>
      <c r="P1641" s="38"/>
      <c r="Q1641" s="38">
        <v>174</v>
      </c>
      <c r="R1641" s="38">
        <v>108</v>
      </c>
      <c r="S1641" s="38"/>
      <c r="T1641" s="38">
        <v>0</v>
      </c>
      <c r="U1641" s="38"/>
      <c r="V1641" s="38"/>
      <c r="W1641" s="38">
        <v>1</v>
      </c>
      <c r="X1641" s="38">
        <v>1</v>
      </c>
      <c r="Y1641" s="38"/>
      <c r="Z1641" s="38">
        <v>0</v>
      </c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  <c r="BA1641" s="3">
        <f>IF(Q1641&gt;0,RANK(Q1641,(N1641:P1641,Q1641:AE1641)),0)</f>
        <v>3</v>
      </c>
      <c r="BB1641" s="3">
        <f>IF(R1641&gt;0,RANK(R1641,(N1641:P1641,Q1641:AE1641)),0)</f>
        <v>4</v>
      </c>
      <c r="BC1641" s="3">
        <f>IF(S1641&gt;0,RANK(S1641,(N1641:P1641,Q1641:AE1641)),0)</f>
        <v>0</v>
      </c>
      <c r="BD1641" s="3">
        <f>IF(T1641&gt;0,RANK(T1641,(N1641:P1641,Q1641:AE1641)),0)</f>
        <v>0</v>
      </c>
      <c r="BE1641" s="2">
        <f t="shared" si="691"/>
        <v>6.0826400055932319E-3</v>
      </c>
      <c r="BF1641" s="2">
        <f t="shared" si="692"/>
        <v>3.7754317276095925E-3</v>
      </c>
      <c r="BG1641" s="2">
        <f t="shared" si="693"/>
        <v>0</v>
      </c>
      <c r="BH1641" s="2">
        <f t="shared" si="694"/>
        <v>0</v>
      </c>
      <c r="BJ1641" t="s">
        <v>2912</v>
      </c>
      <c r="BK1641" t="s">
        <v>1190</v>
      </c>
      <c r="BL1641">
        <v>8</v>
      </c>
      <c r="BN1641">
        <v>0</v>
      </c>
      <c r="BO1641" s="60">
        <v>29</v>
      </c>
      <c r="BP1641" s="62">
        <v>187</v>
      </c>
      <c r="BQ1641" s="66">
        <f t="shared" si="695"/>
        <v>29187</v>
      </c>
      <c r="BR1641" s="66">
        <f t="shared" si="697"/>
        <v>29187</v>
      </c>
      <c r="BS1641" s="3" t="s">
        <v>3083</v>
      </c>
      <c r="CD1641" s="38">
        <f t="shared" si="696"/>
        <v>28606</v>
      </c>
    </row>
    <row r="1642" spans="1:85" ht="14" hidden="1" customHeight="1" outlineLevel="1" x14ac:dyDescent="0.2">
      <c r="A1642" t="s">
        <v>496</v>
      </c>
      <c r="B1642" t="s">
        <v>1190</v>
      </c>
      <c r="C1642" s="1">
        <f t="shared" si="686"/>
        <v>497572</v>
      </c>
      <c r="D1642" s="3">
        <f>IF(N1642&gt;0, RANK(N1642,(N1642:P1642,Q1642:AE1642)),0)</f>
        <v>1</v>
      </c>
      <c r="E1642" s="3">
        <f>IF(O1642&gt;0,RANK(O1642,(N1642:P1642,Q1642:AE1642)),0)</f>
        <v>2</v>
      </c>
      <c r="F1642" s="3">
        <f>IF(P1642&gt;0,RANK(P1642,(N1642:P1642,Q1642:AE1642)),0)</f>
        <v>0</v>
      </c>
      <c r="G1642" s="1">
        <f t="shared" si="684"/>
        <v>116429</v>
      </c>
      <c r="H1642" s="2">
        <f t="shared" si="685"/>
        <v>0.2339942762052527</v>
      </c>
      <c r="I1642" s="2"/>
      <c r="J1642" s="2">
        <f t="shared" si="687"/>
        <v>0.60834411904206831</v>
      </c>
      <c r="K1642" s="2">
        <f t="shared" si="688"/>
        <v>0.37434984283681555</v>
      </c>
      <c r="L1642" s="2">
        <f t="shared" si="689"/>
        <v>0</v>
      </c>
      <c r="M1642" s="2">
        <f t="shared" si="690"/>
        <v>1.7306038121116141E-2</v>
      </c>
      <c r="N1642" s="38">
        <v>302695</v>
      </c>
      <c r="O1642" s="38">
        <v>186266</v>
      </c>
      <c r="P1642" s="38"/>
      <c r="Q1642" s="38">
        <v>4450</v>
      </c>
      <c r="R1642" s="38">
        <v>4161</v>
      </c>
      <c r="S1642" s="38"/>
      <c r="T1642" s="38">
        <v>0</v>
      </c>
      <c r="U1642" s="38"/>
      <c r="V1642" s="38"/>
      <c r="W1642" s="38">
        <v>0</v>
      </c>
      <c r="X1642" s="38">
        <v>0</v>
      </c>
      <c r="Y1642" s="38"/>
      <c r="Z1642" s="38">
        <v>0</v>
      </c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  <c r="BA1642" s="3">
        <f>IF(Q1642&gt;0,RANK(Q1642,(N1642:P1642,Q1642:AE1642)),0)</f>
        <v>3</v>
      </c>
      <c r="BB1642" s="3">
        <f>IF(R1642&gt;0,RANK(R1642,(N1642:P1642,Q1642:AE1642)),0)</f>
        <v>4</v>
      </c>
      <c r="BC1642" s="3">
        <f>IF(S1642&gt;0,RANK(S1642,(N1642:P1642,Q1642:AE1642)),0)</f>
        <v>0</v>
      </c>
      <c r="BD1642" s="3">
        <f>IF(T1642&gt;0,RANK(T1642,(N1642:P1642,Q1642:AE1642)),0)</f>
        <v>0</v>
      </c>
      <c r="BE1642" s="2">
        <f t="shared" si="691"/>
        <v>8.9434292926450845E-3</v>
      </c>
      <c r="BF1642" s="2">
        <f t="shared" si="692"/>
        <v>8.3626088284710562E-3</v>
      </c>
      <c r="BG1642" s="2">
        <f t="shared" si="693"/>
        <v>0</v>
      </c>
      <c r="BH1642" s="2">
        <f t="shared" si="694"/>
        <v>0</v>
      </c>
      <c r="BJ1642" t="s">
        <v>496</v>
      </c>
      <c r="BK1642" t="s">
        <v>1190</v>
      </c>
      <c r="BN1642">
        <v>0</v>
      </c>
      <c r="BO1642" s="60">
        <v>29</v>
      </c>
      <c r="BP1642" s="62">
        <v>189</v>
      </c>
      <c r="BQ1642" s="66">
        <f t="shared" si="695"/>
        <v>29189</v>
      </c>
      <c r="BR1642" s="66">
        <f t="shared" si="697"/>
        <v>29189</v>
      </c>
      <c r="BS1642" s="3" t="s">
        <v>3083</v>
      </c>
      <c r="CD1642" s="38">
        <f t="shared" si="696"/>
        <v>497572</v>
      </c>
    </row>
    <row r="1643" spans="1:85" ht="14" hidden="1" customHeight="1" outlineLevel="1" x14ac:dyDescent="0.2">
      <c r="A1643" t="s">
        <v>808</v>
      </c>
      <c r="B1643" t="s">
        <v>1190</v>
      </c>
      <c r="C1643" s="1">
        <f t="shared" si="686"/>
        <v>9766</v>
      </c>
      <c r="D1643" s="3">
        <f>IF(N1643&gt;0, RANK(N1643,(N1643:P1643,Q1643:AE1643)),0)</f>
        <v>2</v>
      </c>
      <c r="E1643" s="3">
        <f>IF(O1643&gt;0,RANK(O1643,(N1643:P1643,Q1643:AE1643)),0)</f>
        <v>1</v>
      </c>
      <c r="F1643" s="3">
        <f>IF(P1643&gt;0,RANK(P1643,(N1643:P1643,Q1643:AE1643)),0)</f>
        <v>0</v>
      </c>
      <c r="G1643" s="1">
        <f>IF(C1643&gt;0,MAX(N1643:P1643)-LARGE(N1643:P1643,2),0)</f>
        <v>4399</v>
      </c>
      <c r="H1643" s="2">
        <f>IF(C1643&gt;0,G1643/C1643,0)</f>
        <v>0.45044030309236127</v>
      </c>
      <c r="I1643" s="2"/>
      <c r="J1643" s="2">
        <f>IF($C1643=0,"-",N1643/$C1643)</f>
        <v>0.2688920745443375</v>
      </c>
      <c r="K1643" s="2">
        <f>IF($C1643=0,"-",O1643/$C1643)</f>
        <v>0.71933237763669877</v>
      </c>
      <c r="L1643" s="2">
        <f>IF($C1643=0,"-",P1643/$C1643)</f>
        <v>0</v>
      </c>
      <c r="M1643" s="2">
        <f>IF(C1643=0,"-",(1-J1643-K1643-L1643))</f>
        <v>1.1775547818963727E-2</v>
      </c>
      <c r="N1643" s="38">
        <v>2626</v>
      </c>
      <c r="O1643" s="38">
        <v>7025</v>
      </c>
      <c r="P1643" s="38"/>
      <c r="Q1643" s="38">
        <v>70</v>
      </c>
      <c r="R1643" s="38">
        <v>45</v>
      </c>
      <c r="S1643" s="38"/>
      <c r="T1643" s="38">
        <v>0</v>
      </c>
      <c r="U1643" s="38"/>
      <c r="V1643" s="38"/>
      <c r="W1643" s="38">
        <v>0</v>
      </c>
      <c r="X1643" s="38">
        <v>0</v>
      </c>
      <c r="Y1643" s="38"/>
      <c r="Z1643" s="38">
        <v>0</v>
      </c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  <c r="BA1643" s="3">
        <f>IF(Q1643&gt;0,RANK(Q1643,(N1643:P1643,Q1643:AE1643)),0)</f>
        <v>3</v>
      </c>
      <c r="BB1643" s="3">
        <f>IF(R1643&gt;0,RANK(R1643,(N1643:P1643,Q1643:AE1643)),0)</f>
        <v>4</v>
      </c>
      <c r="BC1643" s="3">
        <f>IF(S1643&gt;0,RANK(S1643,(N1643:P1643,Q1643:AE1643)),0)</f>
        <v>0</v>
      </c>
      <c r="BD1643" s="3">
        <f>IF(T1643&gt;0,RANK(T1643,(N1643:P1643,Q1643:AE1643)),0)</f>
        <v>0</v>
      </c>
      <c r="BE1643" s="2">
        <f t="shared" si="691"/>
        <v>7.1677247593692405E-3</v>
      </c>
      <c r="BF1643" s="2">
        <f t="shared" si="692"/>
        <v>4.6078230595945112E-3</v>
      </c>
      <c r="BG1643" s="2">
        <f t="shared" si="693"/>
        <v>0</v>
      </c>
      <c r="BH1643" s="2">
        <f t="shared" si="694"/>
        <v>0</v>
      </c>
      <c r="BJ1643" t="s">
        <v>808</v>
      </c>
      <c r="BK1643" t="s">
        <v>1190</v>
      </c>
      <c r="BL1643">
        <v>8</v>
      </c>
      <c r="BN1643">
        <v>0</v>
      </c>
      <c r="BO1643" s="60">
        <v>29</v>
      </c>
      <c r="BP1643" s="62">
        <v>186</v>
      </c>
      <c r="BQ1643" s="66">
        <f t="shared" si="695"/>
        <v>29186</v>
      </c>
      <c r="BR1643" s="66">
        <f t="shared" si="697"/>
        <v>29186</v>
      </c>
      <c r="BS1643" s="3" t="s">
        <v>3083</v>
      </c>
      <c r="CD1643" s="38">
        <f t="shared" si="696"/>
        <v>9766</v>
      </c>
    </row>
    <row r="1644" spans="1:85" ht="14" hidden="1" customHeight="1" outlineLevel="1" x14ac:dyDescent="0.2">
      <c r="A1644" t="s">
        <v>634</v>
      </c>
      <c r="B1644" t="s">
        <v>1190</v>
      </c>
      <c r="C1644" s="1">
        <f t="shared" ref="C1644:C1663" si="698">SUM(N1644:AY1644)</f>
        <v>9338</v>
      </c>
      <c r="D1644" s="3">
        <f>IF(N1644&gt;0, RANK(N1644,(N1644:P1644,Q1644:AE1644)),0)</f>
        <v>2</v>
      </c>
      <c r="E1644" s="3">
        <f>IF(O1644&gt;0,RANK(O1644,(N1644:P1644,Q1644:AE1644)),0)</f>
        <v>1</v>
      </c>
      <c r="F1644" s="3">
        <f>IF(P1644&gt;0,RANK(P1644,(N1644:P1644,Q1644:AE1644)),0)</f>
        <v>0</v>
      </c>
      <c r="G1644" s="1">
        <f t="shared" si="684"/>
        <v>3771</v>
      </c>
      <c r="H1644" s="2">
        <f t="shared" si="685"/>
        <v>0.4038337973870208</v>
      </c>
      <c r="I1644" s="2"/>
      <c r="J1644" s="2">
        <f t="shared" ref="J1644:J1663" si="699">IF($C1644=0,"-",N1644/$C1644)</f>
        <v>0.29106875133861643</v>
      </c>
      <c r="K1644" s="2">
        <f t="shared" ref="K1644:K1663" si="700">IF($C1644=0,"-",O1644/$C1644)</f>
        <v>0.69490254872563717</v>
      </c>
      <c r="L1644" s="2">
        <f t="shared" ref="L1644:L1663" si="701">IF($C1644=0,"-",P1644/$C1644)</f>
        <v>0</v>
      </c>
      <c r="M1644" s="2">
        <f t="shared" ref="M1644:M1663" si="702">IF(C1644=0,"-",(1-J1644-K1644-L1644))</f>
        <v>1.4028699935746403E-2</v>
      </c>
      <c r="N1644" s="38">
        <v>2718</v>
      </c>
      <c r="O1644" s="38">
        <v>6489</v>
      </c>
      <c r="P1644" s="38"/>
      <c r="Q1644" s="38">
        <v>63</v>
      </c>
      <c r="R1644" s="38">
        <v>43</v>
      </c>
      <c r="S1644" s="38"/>
      <c r="T1644" s="38">
        <v>0</v>
      </c>
      <c r="U1644" s="38"/>
      <c r="V1644" s="38"/>
      <c r="W1644" s="38">
        <v>25</v>
      </c>
      <c r="X1644" s="38">
        <v>0</v>
      </c>
      <c r="Y1644" s="38"/>
      <c r="Z1644" s="38">
        <v>0</v>
      </c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  <c r="BA1644" s="3">
        <f>IF(Q1644&gt;0,RANK(Q1644,(N1644:P1644,Q1644:AE1644)),0)</f>
        <v>3</v>
      </c>
      <c r="BB1644" s="3">
        <f>IF(R1644&gt;0,RANK(R1644,(N1644:P1644,Q1644:AE1644)),0)</f>
        <v>4</v>
      </c>
      <c r="BC1644" s="3">
        <f>IF(S1644&gt;0,RANK(S1644,(N1644:P1644,Q1644:AE1644)),0)</f>
        <v>0</v>
      </c>
      <c r="BD1644" s="3">
        <f>IF(T1644&gt;0,RANK(T1644,(N1644:P1644,Q1644:AE1644)),0)</f>
        <v>0</v>
      </c>
      <c r="BE1644" s="2">
        <f t="shared" ref="BE1644:BE1663" si="703">IF($C1644=0,"-",Q1644/$C1644)</f>
        <v>6.746626686656672E-3</v>
      </c>
      <c r="BF1644" s="2">
        <f t="shared" ref="BF1644:BF1663" si="704">IF($C1644=0,"-",R1644/$C1644)</f>
        <v>4.6048404369243949E-3</v>
      </c>
      <c r="BG1644" s="2">
        <f t="shared" ref="BG1644:BG1663" si="705">IF($C1644=0,"-",S1644/$C1644)</f>
        <v>0</v>
      </c>
      <c r="BH1644" s="2">
        <f t="shared" ref="BH1644:BH1663" si="706">IF($C1644=0,"-",T1644/$C1644)</f>
        <v>0</v>
      </c>
      <c r="BJ1644" t="s">
        <v>634</v>
      </c>
      <c r="BK1644" t="s">
        <v>1190</v>
      </c>
      <c r="BL1644">
        <v>4</v>
      </c>
      <c r="BN1644">
        <v>0</v>
      </c>
      <c r="BO1644" s="60">
        <v>29</v>
      </c>
      <c r="BP1644" s="62">
        <v>195</v>
      </c>
      <c r="BQ1644" s="66">
        <f t="shared" ref="BQ1644:BQ1662" si="707">1000*BO1644+BP1644</f>
        <v>29195</v>
      </c>
      <c r="BR1644" s="66">
        <f t="shared" si="697"/>
        <v>29195</v>
      </c>
      <c r="BS1644" s="3" t="s">
        <v>3083</v>
      </c>
      <c r="CD1644" s="38">
        <f t="shared" ref="CD1644:CD1662" si="708">C1644-CE1644</f>
        <v>9338</v>
      </c>
      <c r="CE1644" s="99"/>
      <c r="CF1644" s="99"/>
      <c r="CG1644" s="38" t="s">
        <v>3718</v>
      </c>
    </row>
    <row r="1645" spans="1:85" ht="14" hidden="1" customHeight="1" outlineLevel="1" x14ac:dyDescent="0.2">
      <c r="A1645" t="s">
        <v>1198</v>
      </c>
      <c r="B1645" t="s">
        <v>1190</v>
      </c>
      <c r="C1645" s="1">
        <f t="shared" si="698"/>
        <v>1951</v>
      </c>
      <c r="D1645" s="3">
        <f>IF(N1645&gt;0, RANK(N1645,(N1645:P1645,Q1645:AE1645)),0)</f>
        <v>2</v>
      </c>
      <c r="E1645" s="3">
        <f>IF(O1645&gt;0,RANK(O1645,(N1645:P1645,Q1645:AE1645)),0)</f>
        <v>1</v>
      </c>
      <c r="F1645" s="3">
        <f>IF(P1645&gt;0,RANK(P1645,(N1645:P1645,Q1645:AE1645)),0)</f>
        <v>0</v>
      </c>
      <c r="G1645" s="1">
        <f t="shared" si="684"/>
        <v>1254</v>
      </c>
      <c r="H1645" s="2">
        <f t="shared" si="685"/>
        <v>0.64274730907227062</v>
      </c>
      <c r="I1645" s="2"/>
      <c r="J1645" s="2">
        <f t="shared" si="699"/>
        <v>0.17119425935417734</v>
      </c>
      <c r="K1645" s="2">
        <f t="shared" si="700"/>
        <v>0.81394156842644794</v>
      </c>
      <c r="L1645" s="2">
        <f t="shared" si="701"/>
        <v>0</v>
      </c>
      <c r="M1645" s="2">
        <f t="shared" si="702"/>
        <v>1.4864172219374749E-2</v>
      </c>
      <c r="N1645" s="38">
        <v>334</v>
      </c>
      <c r="O1645" s="38">
        <v>1588</v>
      </c>
      <c r="P1645" s="38"/>
      <c r="Q1645" s="38">
        <v>20</v>
      </c>
      <c r="R1645" s="38">
        <v>3</v>
      </c>
      <c r="S1645" s="38"/>
      <c r="T1645" s="38">
        <v>0</v>
      </c>
      <c r="U1645" s="38"/>
      <c r="V1645" s="38"/>
      <c r="W1645" s="38">
        <v>6</v>
      </c>
      <c r="X1645" s="38">
        <v>0</v>
      </c>
      <c r="Y1645" s="38"/>
      <c r="Z1645" s="38">
        <v>0</v>
      </c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  <c r="BA1645" s="3">
        <f>IF(Q1645&gt;0,RANK(Q1645,(N1645:P1645,Q1645:AE1645)),0)</f>
        <v>3</v>
      </c>
      <c r="BB1645" s="3">
        <f>IF(R1645&gt;0,RANK(R1645,(N1645:P1645,Q1645:AE1645)),0)</f>
        <v>5</v>
      </c>
      <c r="BC1645" s="3">
        <f>IF(S1645&gt;0,RANK(S1645,(N1645:P1645,Q1645:AE1645)),0)</f>
        <v>0</v>
      </c>
      <c r="BD1645" s="3">
        <f>IF(T1645&gt;0,RANK(T1645,(N1645:P1645,Q1645:AE1645)),0)</f>
        <v>0</v>
      </c>
      <c r="BE1645" s="2">
        <f t="shared" si="703"/>
        <v>1.0251153254741158E-2</v>
      </c>
      <c r="BF1645" s="2">
        <f t="shared" si="704"/>
        <v>1.5376729882111738E-3</v>
      </c>
      <c r="BG1645" s="2">
        <f t="shared" si="705"/>
        <v>0</v>
      </c>
      <c r="BH1645" s="2">
        <f t="shared" si="706"/>
        <v>0</v>
      </c>
      <c r="BJ1645" t="s">
        <v>1198</v>
      </c>
      <c r="BK1645" t="s">
        <v>1190</v>
      </c>
      <c r="BL1645">
        <v>6</v>
      </c>
      <c r="BN1645">
        <v>0</v>
      </c>
      <c r="BO1645" s="60">
        <v>29</v>
      </c>
      <c r="BP1645" s="62">
        <v>197</v>
      </c>
      <c r="BQ1645" s="66">
        <f t="shared" si="707"/>
        <v>29197</v>
      </c>
      <c r="BR1645" s="66">
        <f t="shared" si="697"/>
        <v>29197</v>
      </c>
      <c r="BS1645" s="3" t="s">
        <v>3083</v>
      </c>
      <c r="CD1645" s="38">
        <f t="shared" si="708"/>
        <v>1951</v>
      </c>
    </row>
    <row r="1646" spans="1:85" ht="14" hidden="1" customHeight="1" outlineLevel="1" x14ac:dyDescent="0.2">
      <c r="A1646" t="s">
        <v>1519</v>
      </c>
      <c r="B1646" t="s">
        <v>1190</v>
      </c>
      <c r="C1646" s="1">
        <f t="shared" si="698"/>
        <v>1920</v>
      </c>
      <c r="D1646" s="3">
        <f>IF(N1646&gt;0, RANK(N1646,(N1646:P1646,Q1646:AE1646)),0)</f>
        <v>2</v>
      </c>
      <c r="E1646" s="3">
        <f>IF(O1646&gt;0,RANK(O1646,(N1646:P1646,Q1646:AE1646)),0)</f>
        <v>1</v>
      </c>
      <c r="F1646" s="3">
        <f>IF(P1646&gt;0,RANK(P1646,(N1646:P1646,Q1646:AE1646)),0)</f>
        <v>0</v>
      </c>
      <c r="G1646" s="1">
        <f t="shared" si="684"/>
        <v>1179</v>
      </c>
      <c r="H1646" s="2">
        <f t="shared" si="685"/>
        <v>0.61406249999999996</v>
      </c>
      <c r="I1646" s="2"/>
      <c r="J1646" s="2">
        <f t="shared" si="699"/>
        <v>0.18645833333333334</v>
      </c>
      <c r="K1646" s="2">
        <f t="shared" si="700"/>
        <v>0.80052083333333335</v>
      </c>
      <c r="L1646" s="2">
        <f t="shared" si="701"/>
        <v>0</v>
      </c>
      <c r="M1646" s="2">
        <f t="shared" si="702"/>
        <v>1.3020833333333259E-2</v>
      </c>
      <c r="N1646" s="38">
        <v>358</v>
      </c>
      <c r="O1646" s="38">
        <v>1537</v>
      </c>
      <c r="P1646" s="38"/>
      <c r="Q1646" s="38">
        <v>12</v>
      </c>
      <c r="R1646" s="38">
        <v>11</v>
      </c>
      <c r="S1646" s="38"/>
      <c r="T1646" s="38">
        <v>0</v>
      </c>
      <c r="U1646" s="38"/>
      <c r="V1646" s="38"/>
      <c r="W1646" s="38">
        <v>2</v>
      </c>
      <c r="X1646" s="38">
        <v>0</v>
      </c>
      <c r="Y1646" s="38"/>
      <c r="Z1646" s="38">
        <v>0</v>
      </c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  <c r="BA1646" s="3">
        <f>IF(Q1646&gt;0,RANK(Q1646,(N1646:P1646,Q1646:AE1646)),0)</f>
        <v>3</v>
      </c>
      <c r="BB1646" s="3">
        <f>IF(R1646&gt;0,RANK(R1646,(N1646:P1646,Q1646:AE1646)),0)</f>
        <v>4</v>
      </c>
      <c r="BC1646" s="3">
        <f>IF(S1646&gt;0,RANK(S1646,(N1646:P1646,Q1646:AE1646)),0)</f>
        <v>0</v>
      </c>
      <c r="BD1646" s="3">
        <f>IF(T1646&gt;0,RANK(T1646,(N1646:P1646,Q1646:AE1646)),0)</f>
        <v>0</v>
      </c>
      <c r="BE1646" s="2">
        <f t="shared" si="703"/>
        <v>6.2500000000000003E-3</v>
      </c>
      <c r="BF1646" s="2">
        <f t="shared" si="704"/>
        <v>5.7291666666666663E-3</v>
      </c>
      <c r="BG1646" s="2">
        <f t="shared" si="705"/>
        <v>0</v>
      </c>
      <c r="BH1646" s="2">
        <f t="shared" si="706"/>
        <v>0</v>
      </c>
      <c r="BJ1646" t="s">
        <v>1519</v>
      </c>
      <c r="BK1646" t="s">
        <v>1190</v>
      </c>
      <c r="BL1646">
        <v>6</v>
      </c>
      <c r="BN1646">
        <v>0</v>
      </c>
      <c r="BO1646" s="60">
        <v>29</v>
      </c>
      <c r="BP1646" s="62">
        <v>199</v>
      </c>
      <c r="BQ1646" s="66">
        <f t="shared" si="707"/>
        <v>29199</v>
      </c>
      <c r="BR1646" s="66">
        <f t="shared" si="697"/>
        <v>29199</v>
      </c>
      <c r="BS1646" s="3" t="s">
        <v>3083</v>
      </c>
      <c r="CD1646" s="38">
        <f t="shared" si="708"/>
        <v>1920</v>
      </c>
      <c r="CE1646" s="99"/>
      <c r="CF1646" s="99"/>
      <c r="CG1646" s="38" t="s">
        <v>3718</v>
      </c>
    </row>
    <row r="1647" spans="1:85" ht="14" hidden="1" customHeight="1" outlineLevel="1" x14ac:dyDescent="0.2">
      <c r="A1647" t="s">
        <v>811</v>
      </c>
      <c r="B1647" t="s">
        <v>1190</v>
      </c>
      <c r="C1647" s="1">
        <f t="shared" si="698"/>
        <v>17476</v>
      </c>
      <c r="D1647" s="3">
        <f>IF(N1647&gt;0, RANK(N1647,(N1647:P1647,Q1647:AE1647)),0)</f>
        <v>2</v>
      </c>
      <c r="E1647" s="3">
        <f>IF(O1647&gt;0,RANK(O1647,(N1647:P1647,Q1647:AE1647)),0)</f>
        <v>1</v>
      </c>
      <c r="F1647" s="3">
        <f>IF(P1647&gt;0,RANK(P1647,(N1647:P1647,Q1647:AE1647)),0)</f>
        <v>0</v>
      </c>
      <c r="G1647" s="1">
        <f t="shared" si="684"/>
        <v>10259</v>
      </c>
      <c r="H1647" s="2">
        <f t="shared" si="685"/>
        <v>0.58703364614328224</v>
      </c>
      <c r="I1647" s="2"/>
      <c r="J1647" s="2">
        <f t="shared" si="699"/>
        <v>0.20164797436484322</v>
      </c>
      <c r="K1647" s="2">
        <f t="shared" si="700"/>
        <v>0.7886816205081254</v>
      </c>
      <c r="L1647" s="2">
        <f t="shared" si="701"/>
        <v>0</v>
      </c>
      <c r="M1647" s="2">
        <f t="shared" si="702"/>
        <v>9.670405127031434E-3</v>
      </c>
      <c r="N1647" s="38">
        <v>3524</v>
      </c>
      <c r="O1647" s="38">
        <v>13783</v>
      </c>
      <c r="P1647" s="38"/>
      <c r="Q1647" s="38">
        <v>67</v>
      </c>
      <c r="R1647" s="38">
        <v>40</v>
      </c>
      <c r="S1647" s="38"/>
      <c r="T1647" s="38">
        <v>0</v>
      </c>
      <c r="U1647" s="38"/>
      <c r="V1647" s="38"/>
      <c r="W1647" s="38">
        <v>62</v>
      </c>
      <c r="X1647" s="38">
        <v>0</v>
      </c>
      <c r="Y1647" s="38"/>
      <c r="Z1647" s="38">
        <v>0</v>
      </c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  <c r="BA1647" s="3">
        <f>IF(Q1647&gt;0,RANK(Q1647,(N1647:P1647,Q1647:AE1647)),0)</f>
        <v>3</v>
      </c>
      <c r="BB1647" s="3">
        <f>IF(R1647&gt;0,RANK(R1647,(N1647:P1647,Q1647:AE1647)),0)</f>
        <v>5</v>
      </c>
      <c r="BC1647" s="3">
        <f>IF(S1647&gt;0,RANK(S1647,(N1647:P1647,Q1647:AE1647)),0)</f>
        <v>0</v>
      </c>
      <c r="BD1647" s="3">
        <f>IF(T1647&gt;0,RANK(T1647,(N1647:P1647,Q1647:AE1647)),0)</f>
        <v>0</v>
      </c>
      <c r="BE1647" s="2">
        <f t="shared" si="703"/>
        <v>3.8338292515449758E-3</v>
      </c>
      <c r="BF1647" s="2">
        <f t="shared" si="704"/>
        <v>2.2888532845044634E-3</v>
      </c>
      <c r="BG1647" s="2">
        <f t="shared" si="705"/>
        <v>0</v>
      </c>
      <c r="BH1647" s="2">
        <f t="shared" si="706"/>
        <v>0</v>
      </c>
      <c r="BJ1647" t="s">
        <v>811</v>
      </c>
      <c r="BK1647" t="s">
        <v>1190</v>
      </c>
      <c r="BL1647">
        <v>8</v>
      </c>
      <c r="BN1647">
        <v>0</v>
      </c>
      <c r="BO1647" s="60">
        <v>29</v>
      </c>
      <c r="BP1647" s="62">
        <v>201</v>
      </c>
      <c r="BQ1647" s="66">
        <f t="shared" si="707"/>
        <v>29201</v>
      </c>
      <c r="BR1647" s="66">
        <f t="shared" si="697"/>
        <v>29201</v>
      </c>
      <c r="BS1647" s="3" t="s">
        <v>3083</v>
      </c>
      <c r="CD1647" s="38">
        <f t="shared" si="708"/>
        <v>17476</v>
      </c>
    </row>
    <row r="1648" spans="1:85" ht="14" hidden="1" customHeight="1" outlineLevel="1" x14ac:dyDescent="0.2">
      <c r="A1648" t="s">
        <v>858</v>
      </c>
      <c r="B1648" t="s">
        <v>1190</v>
      </c>
      <c r="C1648" s="1">
        <f t="shared" si="698"/>
        <v>4016</v>
      </c>
      <c r="D1648" s="3">
        <f>IF(N1648&gt;0, RANK(N1648,(N1648:P1648,Q1648:AE1648)),0)</f>
        <v>2</v>
      </c>
      <c r="E1648" s="3">
        <f>IF(O1648&gt;0,RANK(O1648,(N1648:P1648,Q1648:AE1648)),0)</f>
        <v>1</v>
      </c>
      <c r="F1648" s="3">
        <f>IF(P1648&gt;0,RANK(P1648,(N1648:P1648,Q1648:AE1648)),0)</f>
        <v>0</v>
      </c>
      <c r="G1648" s="1">
        <f t="shared" si="684"/>
        <v>2739</v>
      </c>
      <c r="H1648" s="2">
        <f t="shared" si="685"/>
        <v>0.68202191235059761</v>
      </c>
      <c r="I1648" s="2"/>
      <c r="J1648" s="2">
        <f t="shared" si="699"/>
        <v>0.15537848605577689</v>
      </c>
      <c r="K1648" s="2">
        <f t="shared" si="700"/>
        <v>0.83740039840637448</v>
      </c>
      <c r="L1648" s="2">
        <f t="shared" si="701"/>
        <v>0</v>
      </c>
      <c r="M1648" s="2">
        <f t="shared" si="702"/>
        <v>7.2211155378486547E-3</v>
      </c>
      <c r="N1648" s="38">
        <v>624</v>
      </c>
      <c r="O1648" s="38">
        <v>3363</v>
      </c>
      <c r="P1648" s="38"/>
      <c r="Q1648" s="38">
        <v>17</v>
      </c>
      <c r="R1648" s="38">
        <v>7</v>
      </c>
      <c r="S1648" s="38"/>
      <c r="T1648" s="38">
        <v>0</v>
      </c>
      <c r="U1648" s="38"/>
      <c r="V1648" s="38"/>
      <c r="W1648" s="38">
        <v>5</v>
      </c>
      <c r="X1648" s="38">
        <v>0</v>
      </c>
      <c r="Y1648" s="38"/>
      <c r="Z1648" s="38">
        <v>0</v>
      </c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  <c r="BA1648" s="3">
        <f>IF(Q1648&gt;0,RANK(Q1648,(N1648:P1648,Q1648:AE1648)),0)</f>
        <v>3</v>
      </c>
      <c r="BB1648" s="3">
        <f>IF(R1648&gt;0,RANK(R1648,(N1648:P1648,Q1648:AE1648)),0)</f>
        <v>4</v>
      </c>
      <c r="BC1648" s="3">
        <f>IF(S1648&gt;0,RANK(S1648,(N1648:P1648,Q1648:AE1648)),0)</f>
        <v>0</v>
      </c>
      <c r="BD1648" s="3">
        <f>IF(T1648&gt;0,RANK(T1648,(N1648:P1648,Q1648:AE1648)),0)</f>
        <v>0</v>
      </c>
      <c r="BE1648" s="2">
        <f t="shared" si="703"/>
        <v>4.233067729083665E-3</v>
      </c>
      <c r="BF1648" s="2">
        <f t="shared" si="704"/>
        <v>1.7430278884462151E-3</v>
      </c>
      <c r="BG1648" s="2">
        <f t="shared" si="705"/>
        <v>0</v>
      </c>
      <c r="BH1648" s="2">
        <f t="shared" si="706"/>
        <v>0</v>
      </c>
      <c r="BJ1648" t="s">
        <v>858</v>
      </c>
      <c r="BK1648" t="s">
        <v>1190</v>
      </c>
      <c r="BL1648">
        <v>8</v>
      </c>
      <c r="BN1648">
        <v>0</v>
      </c>
      <c r="BO1648" s="60">
        <v>29</v>
      </c>
      <c r="BP1648" s="62">
        <v>203</v>
      </c>
      <c r="BQ1648" s="66">
        <f t="shared" si="707"/>
        <v>29203</v>
      </c>
      <c r="BR1648" s="66">
        <f t="shared" si="697"/>
        <v>29203</v>
      </c>
      <c r="BS1648" s="3" t="s">
        <v>3083</v>
      </c>
      <c r="CD1648" s="38">
        <f t="shared" si="708"/>
        <v>4016</v>
      </c>
    </row>
    <row r="1649" spans="1:92" ht="14" hidden="1" customHeight="1" outlineLevel="1" x14ac:dyDescent="0.2">
      <c r="A1649" t="s">
        <v>23</v>
      </c>
      <c r="B1649" t="s">
        <v>1190</v>
      </c>
      <c r="C1649" s="1">
        <f t="shared" si="698"/>
        <v>3260</v>
      </c>
      <c r="D1649" s="3">
        <f>IF(N1649&gt;0, RANK(N1649,(N1649:P1649,Q1649:AE1649)),0)</f>
        <v>2</v>
      </c>
      <c r="E1649" s="3">
        <f>IF(O1649&gt;0,RANK(O1649,(N1649:P1649,Q1649:AE1649)),0)</f>
        <v>1</v>
      </c>
      <c r="F1649" s="3">
        <f>IF(P1649&gt;0,RANK(P1649,(N1649:P1649,Q1649:AE1649)),0)</f>
        <v>0</v>
      </c>
      <c r="G1649" s="1">
        <f t="shared" si="684"/>
        <v>2141</v>
      </c>
      <c r="H1649" s="2">
        <f t="shared" si="685"/>
        <v>0.65674846625766869</v>
      </c>
      <c r="I1649" s="2"/>
      <c r="J1649" s="2">
        <f t="shared" si="699"/>
        <v>0.16840490797546012</v>
      </c>
      <c r="K1649" s="2">
        <f t="shared" si="700"/>
        <v>0.82515337423312884</v>
      </c>
      <c r="L1649" s="2">
        <f t="shared" si="701"/>
        <v>0</v>
      </c>
      <c r="M1649" s="2">
        <f t="shared" si="702"/>
        <v>6.4417177914110058E-3</v>
      </c>
      <c r="N1649" s="38">
        <v>549</v>
      </c>
      <c r="O1649" s="38">
        <v>2690</v>
      </c>
      <c r="P1649" s="38"/>
      <c r="Q1649" s="38">
        <v>15</v>
      </c>
      <c r="R1649" s="38">
        <v>6</v>
      </c>
      <c r="S1649" s="38"/>
      <c r="T1649" s="38">
        <v>0</v>
      </c>
      <c r="U1649" s="38"/>
      <c r="V1649" s="38"/>
      <c r="W1649" s="38">
        <v>0</v>
      </c>
      <c r="X1649" s="38">
        <v>0</v>
      </c>
      <c r="Y1649" s="38"/>
      <c r="Z1649" s="38">
        <v>0</v>
      </c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  <c r="BA1649" s="3">
        <f>IF(Q1649&gt;0,RANK(Q1649,(N1649:P1649,Q1649:AE1649)),0)</f>
        <v>3</v>
      </c>
      <c r="BB1649" s="3">
        <f>IF(R1649&gt;0,RANK(R1649,(N1649:P1649,Q1649:AE1649)),0)</f>
        <v>4</v>
      </c>
      <c r="BC1649" s="3">
        <f>IF(S1649&gt;0,RANK(S1649,(N1649:P1649,Q1649:AE1649)),0)</f>
        <v>0</v>
      </c>
      <c r="BD1649" s="3">
        <f>IF(T1649&gt;0,RANK(T1649,(N1649:P1649,Q1649:AE1649)),0)</f>
        <v>0</v>
      </c>
      <c r="BE1649" s="2">
        <f t="shared" si="703"/>
        <v>4.601226993865031E-3</v>
      </c>
      <c r="BF1649" s="2">
        <f t="shared" si="704"/>
        <v>1.8404907975460123E-3</v>
      </c>
      <c r="BG1649" s="2">
        <f t="shared" si="705"/>
        <v>0</v>
      </c>
      <c r="BH1649" s="2">
        <f t="shared" si="706"/>
        <v>0</v>
      </c>
      <c r="BJ1649" t="s">
        <v>23</v>
      </c>
      <c r="BK1649" t="s">
        <v>1190</v>
      </c>
      <c r="BL1649">
        <v>6</v>
      </c>
      <c r="BN1649">
        <v>0</v>
      </c>
      <c r="BO1649" s="60">
        <v>29</v>
      </c>
      <c r="BP1649" s="62">
        <v>205</v>
      </c>
      <c r="BQ1649" s="66">
        <f t="shared" si="707"/>
        <v>29205</v>
      </c>
      <c r="BR1649" s="66">
        <f t="shared" si="697"/>
        <v>29205</v>
      </c>
      <c r="BS1649" s="3" t="s">
        <v>3083</v>
      </c>
      <c r="CD1649" s="38">
        <f t="shared" si="708"/>
        <v>3260</v>
      </c>
      <c r="CE1649" s="71"/>
      <c r="CF1649" s="71"/>
    </row>
    <row r="1650" spans="1:92" ht="14" hidden="1" customHeight="1" outlineLevel="1" x14ac:dyDescent="0.2">
      <c r="A1650" t="s">
        <v>492</v>
      </c>
      <c r="B1650" t="s">
        <v>1190</v>
      </c>
      <c r="C1650" s="1">
        <f t="shared" si="698"/>
        <v>13603</v>
      </c>
      <c r="D1650" s="3">
        <f>IF(N1650&gt;0, RANK(N1650,(N1650:P1650,Q1650:AE1650)),0)</f>
        <v>2</v>
      </c>
      <c r="E1650" s="3">
        <f>IF(O1650&gt;0,RANK(O1650,(N1650:P1650,Q1650:AE1650)),0)</f>
        <v>1</v>
      </c>
      <c r="F1650" s="3">
        <f>IF(P1650&gt;0,RANK(P1650,(N1650:P1650,Q1650:AE1650)),0)</f>
        <v>0</v>
      </c>
      <c r="G1650" s="1">
        <f t="shared" si="684"/>
        <v>10041</v>
      </c>
      <c r="H1650" s="2">
        <f t="shared" si="685"/>
        <v>0.73814599720649854</v>
      </c>
      <c r="I1650" s="2"/>
      <c r="J1650" s="2">
        <f t="shared" si="699"/>
        <v>0.12673674924648975</v>
      </c>
      <c r="K1650" s="2">
        <f t="shared" si="700"/>
        <v>0.86488274645298835</v>
      </c>
      <c r="L1650" s="2">
        <f t="shared" si="701"/>
        <v>0</v>
      </c>
      <c r="M1650" s="2">
        <f t="shared" si="702"/>
        <v>8.3805043005219515E-3</v>
      </c>
      <c r="N1650" s="38">
        <v>1724</v>
      </c>
      <c r="O1650" s="38">
        <v>11765</v>
      </c>
      <c r="P1650" s="38"/>
      <c r="Q1650" s="38">
        <v>55</v>
      </c>
      <c r="R1650" s="38">
        <v>24</v>
      </c>
      <c r="S1650" s="38"/>
      <c r="T1650" s="38">
        <v>0</v>
      </c>
      <c r="U1650" s="38"/>
      <c r="V1650" s="38"/>
      <c r="W1650" s="38">
        <v>35</v>
      </c>
      <c r="X1650" s="38">
        <v>0</v>
      </c>
      <c r="Y1650" s="38"/>
      <c r="Z1650" s="38">
        <v>0</v>
      </c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  <c r="BA1650" s="3">
        <f>IF(Q1650&gt;0,RANK(Q1650,(N1650:P1650,Q1650:AE1650)),0)</f>
        <v>3</v>
      </c>
      <c r="BB1650" s="3">
        <f>IF(R1650&gt;0,RANK(R1650,(N1650:P1650,Q1650:AE1650)),0)</f>
        <v>5</v>
      </c>
      <c r="BC1650" s="3">
        <f>IF(S1650&gt;0,RANK(S1650,(N1650:P1650,Q1650:AE1650)),0)</f>
        <v>0</v>
      </c>
      <c r="BD1650" s="3">
        <f>IF(T1650&gt;0,RANK(T1650,(N1650:P1650,Q1650:AE1650)),0)</f>
        <v>0</v>
      </c>
      <c r="BE1650" s="2">
        <f t="shared" si="703"/>
        <v>4.043225759023745E-3</v>
      </c>
      <c r="BF1650" s="2">
        <f t="shared" si="704"/>
        <v>1.764316694846725E-3</v>
      </c>
      <c r="BG1650" s="2">
        <f t="shared" si="705"/>
        <v>0</v>
      </c>
      <c r="BH1650" s="2">
        <f t="shared" si="706"/>
        <v>0</v>
      </c>
      <c r="BJ1650" t="s">
        <v>492</v>
      </c>
      <c r="BK1650" t="s">
        <v>1190</v>
      </c>
      <c r="BL1650">
        <v>8</v>
      </c>
      <c r="BN1650">
        <v>0</v>
      </c>
      <c r="BO1650" s="60">
        <v>29</v>
      </c>
      <c r="BP1650" s="62">
        <v>207</v>
      </c>
      <c r="BQ1650" s="66">
        <f t="shared" si="707"/>
        <v>29207</v>
      </c>
      <c r="BR1650" s="66">
        <f t="shared" si="697"/>
        <v>29207</v>
      </c>
      <c r="BS1650" s="3" t="s">
        <v>3083</v>
      </c>
      <c r="CD1650" s="38">
        <f t="shared" si="708"/>
        <v>13603</v>
      </c>
    </row>
    <row r="1651" spans="1:92" ht="14" hidden="1" customHeight="1" outlineLevel="1" x14ac:dyDescent="0.2">
      <c r="A1651" t="s">
        <v>1085</v>
      </c>
      <c r="B1651" t="s">
        <v>1190</v>
      </c>
      <c r="C1651" s="1">
        <f t="shared" si="698"/>
        <v>19144</v>
      </c>
      <c r="D1651" s="3">
        <f>IF(N1651&gt;0, RANK(N1651,(N1651:P1651,Q1651:AE1651)),0)</f>
        <v>2</v>
      </c>
      <c r="E1651" s="3">
        <f>IF(O1651&gt;0,RANK(O1651,(N1651:P1651,Q1651:AE1651)),0)</f>
        <v>1</v>
      </c>
      <c r="F1651" s="3">
        <f>IF(P1651&gt;0,RANK(P1651,(N1651:P1651,Q1651:AE1651)),0)</f>
        <v>0</v>
      </c>
      <c r="G1651" s="1">
        <f t="shared" si="684"/>
        <v>11718</v>
      </c>
      <c r="H1651" s="2">
        <f t="shared" si="685"/>
        <v>0.61209778520685332</v>
      </c>
      <c r="I1651" s="2"/>
      <c r="J1651" s="2">
        <f t="shared" si="699"/>
        <v>0.18867530296698704</v>
      </c>
      <c r="K1651" s="2">
        <f t="shared" si="700"/>
        <v>0.80077308817384041</v>
      </c>
      <c r="L1651" s="2">
        <f t="shared" si="701"/>
        <v>0</v>
      </c>
      <c r="M1651" s="2">
        <f t="shared" si="702"/>
        <v>1.0551608859172612E-2</v>
      </c>
      <c r="N1651" s="38">
        <v>3612</v>
      </c>
      <c r="O1651" s="38">
        <v>15330</v>
      </c>
      <c r="P1651" s="38"/>
      <c r="Q1651" s="38">
        <v>90</v>
      </c>
      <c r="R1651" s="38">
        <v>55</v>
      </c>
      <c r="S1651" s="38"/>
      <c r="T1651" s="38">
        <v>0</v>
      </c>
      <c r="U1651" s="38"/>
      <c r="V1651" s="38"/>
      <c r="W1651" s="38">
        <v>57</v>
      </c>
      <c r="X1651" s="38">
        <v>0</v>
      </c>
      <c r="Y1651" s="38"/>
      <c r="Z1651" s="38">
        <v>0</v>
      </c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  <c r="BA1651" s="3">
        <f>IF(Q1651&gt;0,RANK(Q1651,(N1651:P1651,Q1651:AE1651)),0)</f>
        <v>3</v>
      </c>
      <c r="BB1651" s="3">
        <f>IF(R1651&gt;0,RANK(R1651,(N1651:P1651,Q1651:AE1651)),0)</f>
        <v>5</v>
      </c>
      <c r="BC1651" s="3">
        <f>IF(S1651&gt;0,RANK(S1651,(N1651:P1651,Q1651:AE1651)),0)</f>
        <v>0</v>
      </c>
      <c r="BD1651" s="3">
        <f>IF(T1651&gt;0,RANK(T1651,(N1651:P1651,Q1651:AE1651)),0)</f>
        <v>0</v>
      </c>
      <c r="BE1651" s="2">
        <f t="shared" si="703"/>
        <v>4.7012118679481824E-3</v>
      </c>
      <c r="BF1651" s="2">
        <f t="shared" si="704"/>
        <v>2.8729628081905559E-3</v>
      </c>
      <c r="BG1651" s="2">
        <f t="shared" si="705"/>
        <v>0</v>
      </c>
      <c r="BH1651" s="2">
        <f t="shared" si="706"/>
        <v>0</v>
      </c>
      <c r="BJ1651" t="s">
        <v>1085</v>
      </c>
      <c r="BK1651" t="s">
        <v>1190</v>
      </c>
      <c r="BL1651">
        <v>7</v>
      </c>
      <c r="BN1651">
        <v>0</v>
      </c>
      <c r="BO1651" s="60">
        <v>29</v>
      </c>
      <c r="BP1651" s="62">
        <v>209</v>
      </c>
      <c r="BQ1651" s="66">
        <f t="shared" si="707"/>
        <v>29209</v>
      </c>
      <c r="BR1651" s="66">
        <f t="shared" si="697"/>
        <v>29209</v>
      </c>
      <c r="BS1651" s="3" t="s">
        <v>3083</v>
      </c>
      <c r="CD1651" s="38">
        <f t="shared" si="708"/>
        <v>19144</v>
      </c>
    </row>
    <row r="1652" spans="1:92" ht="14" hidden="1" customHeight="1" outlineLevel="1" x14ac:dyDescent="0.2">
      <c r="A1652" t="s">
        <v>1020</v>
      </c>
      <c r="B1652" t="s">
        <v>1190</v>
      </c>
      <c r="C1652" s="1">
        <f t="shared" si="698"/>
        <v>2469</v>
      </c>
      <c r="D1652" s="3">
        <f>IF(N1652&gt;0, RANK(N1652,(N1652:P1652,Q1652:AE1652)),0)</f>
        <v>2</v>
      </c>
      <c r="E1652" s="3">
        <f>IF(O1652&gt;0,RANK(O1652,(N1652:P1652,Q1652:AE1652)),0)</f>
        <v>1</v>
      </c>
      <c r="F1652" s="3">
        <f>IF(P1652&gt;0,RANK(P1652,(N1652:P1652,Q1652:AE1652)),0)</f>
        <v>0</v>
      </c>
      <c r="G1652" s="1">
        <f t="shared" si="684"/>
        <v>1632</v>
      </c>
      <c r="H1652" s="2">
        <f t="shared" si="685"/>
        <v>0.66099635479951402</v>
      </c>
      <c r="I1652" s="2"/>
      <c r="J1652" s="2">
        <f t="shared" si="699"/>
        <v>0.16484406642365329</v>
      </c>
      <c r="K1652" s="2">
        <f t="shared" si="700"/>
        <v>0.82584042122316725</v>
      </c>
      <c r="L1652" s="2">
        <f t="shared" si="701"/>
        <v>0</v>
      </c>
      <c r="M1652" s="2">
        <f t="shared" si="702"/>
        <v>9.3155123531795114E-3</v>
      </c>
      <c r="N1652" s="38">
        <v>407</v>
      </c>
      <c r="O1652" s="38">
        <v>2039</v>
      </c>
      <c r="P1652" s="38"/>
      <c r="Q1652" s="38">
        <v>11</v>
      </c>
      <c r="R1652" s="38">
        <v>9</v>
      </c>
      <c r="S1652" s="38"/>
      <c r="T1652" s="38">
        <v>0</v>
      </c>
      <c r="U1652" s="38"/>
      <c r="V1652" s="38"/>
      <c r="W1652" s="38">
        <v>3</v>
      </c>
      <c r="X1652" s="38">
        <v>0</v>
      </c>
      <c r="Y1652" s="38"/>
      <c r="Z1652" s="38">
        <v>0</v>
      </c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  <c r="BA1652" s="3">
        <f>IF(Q1652&gt;0,RANK(Q1652,(N1652:P1652,Q1652:AE1652)),0)</f>
        <v>3</v>
      </c>
      <c r="BB1652" s="3">
        <f>IF(R1652&gt;0,RANK(R1652,(N1652:P1652,Q1652:AE1652)),0)</f>
        <v>4</v>
      </c>
      <c r="BC1652" s="3">
        <f>IF(S1652&gt;0,RANK(S1652,(N1652:P1652,Q1652:AE1652)),0)</f>
        <v>0</v>
      </c>
      <c r="BD1652" s="3">
        <f>IF(T1652&gt;0,RANK(T1652,(N1652:P1652,Q1652:AE1652)),0)</f>
        <v>0</v>
      </c>
      <c r="BE1652" s="2">
        <f t="shared" si="703"/>
        <v>4.4552450384771165E-3</v>
      </c>
      <c r="BF1652" s="2">
        <f t="shared" si="704"/>
        <v>3.6452004860267314E-3</v>
      </c>
      <c r="BG1652" s="2">
        <f t="shared" si="705"/>
        <v>0</v>
      </c>
      <c r="BH1652" s="2">
        <f t="shared" si="706"/>
        <v>0</v>
      </c>
      <c r="BJ1652" t="s">
        <v>1020</v>
      </c>
      <c r="BK1652" t="s">
        <v>1190</v>
      </c>
      <c r="BL1652">
        <v>6</v>
      </c>
      <c r="BN1652">
        <v>0</v>
      </c>
      <c r="BO1652" s="60">
        <v>29</v>
      </c>
      <c r="BP1652" s="62">
        <v>211</v>
      </c>
      <c r="BQ1652" s="66">
        <f t="shared" si="707"/>
        <v>29211</v>
      </c>
      <c r="BR1652" s="66">
        <f t="shared" si="697"/>
        <v>29211</v>
      </c>
      <c r="BS1652" s="3" t="s">
        <v>3083</v>
      </c>
      <c r="CD1652" s="38">
        <f t="shared" si="708"/>
        <v>2469</v>
      </c>
    </row>
    <row r="1653" spans="1:92" ht="14" hidden="1" customHeight="1" outlineLevel="1" x14ac:dyDescent="0.2">
      <c r="A1653" t="s">
        <v>1024</v>
      </c>
      <c r="B1653" t="s">
        <v>1190</v>
      </c>
      <c r="C1653" s="1">
        <f t="shared" si="698"/>
        <v>26721</v>
      </c>
      <c r="D1653" s="3">
        <f>IF(N1653&gt;0, RANK(N1653,(N1653:P1653,Q1653:AE1653)),0)</f>
        <v>2</v>
      </c>
      <c r="E1653" s="3">
        <f>IF(O1653&gt;0,RANK(O1653,(N1653:P1653,Q1653:AE1653)),0)</f>
        <v>1</v>
      </c>
      <c r="F1653" s="3">
        <f>IF(P1653&gt;0,RANK(P1653,(N1653:P1653,Q1653:AE1653)),0)</f>
        <v>0</v>
      </c>
      <c r="G1653" s="1">
        <f t="shared" si="684"/>
        <v>15855</v>
      </c>
      <c r="H1653" s="2">
        <f t="shared" si="685"/>
        <v>0.59335354215785341</v>
      </c>
      <c r="I1653" s="2"/>
      <c r="J1653" s="2">
        <f t="shared" si="699"/>
        <v>0.19879495527861982</v>
      </c>
      <c r="K1653" s="2">
        <f t="shared" si="700"/>
        <v>0.7921484974364732</v>
      </c>
      <c r="L1653" s="2">
        <f t="shared" si="701"/>
        <v>0</v>
      </c>
      <c r="M1653" s="2">
        <f t="shared" si="702"/>
        <v>9.0565472849070128E-3</v>
      </c>
      <c r="N1653" s="38">
        <v>5312</v>
      </c>
      <c r="O1653" s="38">
        <v>21167</v>
      </c>
      <c r="P1653" s="38"/>
      <c r="Q1653" s="38">
        <v>158</v>
      </c>
      <c r="R1653" s="38">
        <v>84</v>
      </c>
      <c r="S1653" s="38"/>
      <c r="T1653" s="38">
        <v>0</v>
      </c>
      <c r="U1653" s="38"/>
      <c r="V1653" s="38"/>
      <c r="W1653" s="38">
        <v>0</v>
      </c>
      <c r="X1653" s="38">
        <v>0</v>
      </c>
      <c r="Y1653" s="38"/>
      <c r="Z1653" s="38">
        <v>0</v>
      </c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  <c r="BA1653" s="3">
        <f>IF(Q1653&gt;0,RANK(Q1653,(N1653:P1653,Q1653:AE1653)),0)</f>
        <v>3</v>
      </c>
      <c r="BB1653" s="3">
        <f>IF(R1653&gt;0,RANK(R1653,(N1653:P1653,Q1653:AE1653)),0)</f>
        <v>4</v>
      </c>
      <c r="BC1653" s="3">
        <f>IF(S1653&gt;0,RANK(S1653,(N1653:P1653,Q1653:AE1653)),0)</f>
        <v>0</v>
      </c>
      <c r="BD1653" s="3">
        <f>IF(T1653&gt;0,RANK(T1653,(N1653:P1653,Q1653:AE1653)),0)</f>
        <v>0</v>
      </c>
      <c r="BE1653" s="2">
        <f t="shared" si="703"/>
        <v>5.912952359567381E-3</v>
      </c>
      <c r="BF1653" s="2">
        <f t="shared" si="704"/>
        <v>3.1435949253396205E-3</v>
      </c>
      <c r="BG1653" s="2">
        <f t="shared" si="705"/>
        <v>0</v>
      </c>
      <c r="BH1653" s="2">
        <f t="shared" si="706"/>
        <v>0</v>
      </c>
      <c r="BJ1653" t="s">
        <v>1024</v>
      </c>
      <c r="BK1653" t="s">
        <v>1190</v>
      </c>
      <c r="BL1653">
        <v>7</v>
      </c>
      <c r="BN1653">
        <v>0</v>
      </c>
      <c r="BO1653" s="60">
        <v>29</v>
      </c>
      <c r="BP1653" s="62">
        <v>213</v>
      </c>
      <c r="BQ1653" s="66">
        <f t="shared" si="707"/>
        <v>29213</v>
      </c>
      <c r="BR1653" s="66">
        <f t="shared" si="697"/>
        <v>29213</v>
      </c>
      <c r="BS1653" s="3" t="s">
        <v>3083</v>
      </c>
      <c r="CD1653" s="38">
        <f t="shared" si="708"/>
        <v>26721</v>
      </c>
    </row>
    <row r="1654" spans="1:92" ht="14" hidden="1" customHeight="1" outlineLevel="1" x14ac:dyDescent="0.2">
      <c r="A1654" t="s">
        <v>482</v>
      </c>
      <c r="B1654" t="s">
        <v>1190</v>
      </c>
      <c r="C1654" s="1">
        <f t="shared" si="698"/>
        <v>11525</v>
      </c>
      <c r="D1654" s="3">
        <f>IF(N1654&gt;0, RANK(N1654,(N1654:P1654,Q1654:AE1654)),0)</f>
        <v>2</v>
      </c>
      <c r="E1654" s="3">
        <f>IF(O1654&gt;0,RANK(O1654,(N1654:P1654,Q1654:AE1654)),0)</f>
        <v>1</v>
      </c>
      <c r="F1654" s="3">
        <f>IF(P1654&gt;0,RANK(P1654,(N1654:P1654,Q1654:AE1654)),0)</f>
        <v>0</v>
      </c>
      <c r="G1654" s="1">
        <f t="shared" si="684"/>
        <v>8266</v>
      </c>
      <c r="H1654" s="2">
        <f t="shared" si="685"/>
        <v>0.71722342733188715</v>
      </c>
      <c r="I1654" s="2"/>
      <c r="J1654" s="2">
        <f t="shared" si="699"/>
        <v>0.13787418655097614</v>
      </c>
      <c r="K1654" s="2">
        <f t="shared" si="700"/>
        <v>0.85509761388286332</v>
      </c>
      <c r="L1654" s="2">
        <f t="shared" si="701"/>
        <v>0</v>
      </c>
      <c r="M1654" s="2">
        <f t="shared" si="702"/>
        <v>7.0281995661605201E-3</v>
      </c>
      <c r="N1654" s="38">
        <v>1589</v>
      </c>
      <c r="O1654" s="38">
        <v>9855</v>
      </c>
      <c r="P1654" s="38"/>
      <c r="Q1654" s="38">
        <v>46</v>
      </c>
      <c r="R1654" s="38">
        <v>35</v>
      </c>
      <c r="S1654" s="38"/>
      <c r="T1654" s="38">
        <v>0</v>
      </c>
      <c r="U1654" s="38"/>
      <c r="V1654" s="38"/>
      <c r="W1654" s="38">
        <v>0</v>
      </c>
      <c r="X1654" s="38">
        <v>0</v>
      </c>
      <c r="Y1654" s="38"/>
      <c r="Z1654" s="38">
        <v>0</v>
      </c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  <c r="BA1654" s="3">
        <f>IF(Q1654&gt;0,RANK(Q1654,(N1654:P1654,Q1654:AE1654)),0)</f>
        <v>3</v>
      </c>
      <c r="BB1654" s="3">
        <f>IF(R1654&gt;0,RANK(R1654,(N1654:P1654,Q1654:AE1654)),0)</f>
        <v>4</v>
      </c>
      <c r="BC1654" s="3">
        <f>IF(S1654&gt;0,RANK(S1654,(N1654:P1654,Q1654:AE1654)),0)</f>
        <v>0</v>
      </c>
      <c r="BD1654" s="3">
        <f>IF(T1654&gt;0,RANK(T1654,(N1654:P1654,Q1654:AE1654)),0)</f>
        <v>0</v>
      </c>
      <c r="BE1654" s="2">
        <f t="shared" si="703"/>
        <v>3.9913232104121475E-3</v>
      </c>
      <c r="BF1654" s="2">
        <f t="shared" si="704"/>
        <v>3.036876355748373E-3</v>
      </c>
      <c r="BG1654" s="2">
        <f t="shared" si="705"/>
        <v>0</v>
      </c>
      <c r="BH1654" s="2">
        <f t="shared" si="706"/>
        <v>0</v>
      </c>
      <c r="BJ1654" t="s">
        <v>482</v>
      </c>
      <c r="BK1654" t="s">
        <v>1190</v>
      </c>
      <c r="BL1654">
        <v>8</v>
      </c>
      <c r="BN1654">
        <v>0</v>
      </c>
      <c r="BO1654" s="60">
        <v>29</v>
      </c>
      <c r="BP1654" s="62">
        <v>215</v>
      </c>
      <c r="BQ1654" s="66">
        <f t="shared" si="707"/>
        <v>29215</v>
      </c>
      <c r="BR1654" s="66">
        <f t="shared" si="697"/>
        <v>29215</v>
      </c>
      <c r="BS1654" s="3" t="s">
        <v>3083</v>
      </c>
      <c r="CD1654" s="38">
        <f t="shared" si="708"/>
        <v>11525</v>
      </c>
    </row>
    <row r="1655" spans="1:92" ht="14" hidden="1" customHeight="1" outlineLevel="1" x14ac:dyDescent="0.2">
      <c r="A1655" t="s">
        <v>1829</v>
      </c>
      <c r="B1655" t="s">
        <v>1190</v>
      </c>
      <c r="C1655" s="1">
        <f t="shared" si="698"/>
        <v>8996</v>
      </c>
      <c r="D1655" s="3">
        <f>IF(N1655&gt;0, RANK(N1655,(N1655:P1655,Q1655:AE1655)),0)</f>
        <v>2</v>
      </c>
      <c r="E1655" s="3">
        <f>IF(O1655&gt;0,RANK(O1655,(N1655:P1655,Q1655:AE1655)),0)</f>
        <v>1</v>
      </c>
      <c r="F1655" s="3">
        <f>IF(P1655&gt;0,RANK(P1655,(N1655:P1655,Q1655:AE1655)),0)</f>
        <v>0</v>
      </c>
      <c r="G1655" s="1">
        <f t="shared" si="684"/>
        <v>5335</v>
      </c>
      <c r="H1655" s="2">
        <f t="shared" si="685"/>
        <v>0.59304135171187189</v>
      </c>
      <c r="I1655" s="2"/>
      <c r="J1655" s="2">
        <f t="shared" si="699"/>
        <v>0.19708759448643842</v>
      </c>
      <c r="K1655" s="2">
        <f t="shared" si="700"/>
        <v>0.79012894619831031</v>
      </c>
      <c r="L1655" s="2">
        <f t="shared" si="701"/>
        <v>0</v>
      </c>
      <c r="M1655" s="2">
        <f t="shared" si="702"/>
        <v>1.2783459315251267E-2</v>
      </c>
      <c r="N1655" s="38">
        <v>1773</v>
      </c>
      <c r="O1655" s="38">
        <v>7108</v>
      </c>
      <c r="P1655" s="38"/>
      <c r="Q1655" s="38">
        <v>58</v>
      </c>
      <c r="R1655" s="38">
        <v>29</v>
      </c>
      <c r="S1655" s="38"/>
      <c r="T1655" s="38">
        <v>0</v>
      </c>
      <c r="U1655" s="38"/>
      <c r="V1655" s="38"/>
      <c r="W1655" s="38">
        <v>28</v>
      </c>
      <c r="X1655" s="38">
        <v>0</v>
      </c>
      <c r="Y1655" s="38"/>
      <c r="Z1655" s="38">
        <v>0</v>
      </c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  <c r="BA1655" s="3">
        <f>IF(Q1655&gt;0,RANK(Q1655,(N1655:P1655,Q1655:AE1655)),0)</f>
        <v>3</v>
      </c>
      <c r="BB1655" s="3">
        <f>IF(R1655&gt;0,RANK(R1655,(N1655:P1655,Q1655:AE1655)),0)</f>
        <v>4</v>
      </c>
      <c r="BC1655" s="3">
        <f>IF(S1655&gt;0,RANK(S1655,(N1655:P1655,Q1655:AE1655)),0)</f>
        <v>0</v>
      </c>
      <c r="BD1655" s="3">
        <f>IF(T1655&gt;0,RANK(T1655,(N1655:P1655,Q1655:AE1655)),0)</f>
        <v>0</v>
      </c>
      <c r="BE1655" s="2">
        <f t="shared" si="703"/>
        <v>6.4473099155180078E-3</v>
      </c>
      <c r="BF1655" s="2">
        <f t="shared" si="704"/>
        <v>3.2236549577590039E-3</v>
      </c>
      <c r="BG1655" s="2">
        <f t="shared" si="705"/>
        <v>0</v>
      </c>
      <c r="BH1655" s="2">
        <f t="shared" si="706"/>
        <v>0</v>
      </c>
      <c r="BJ1655" t="s">
        <v>1829</v>
      </c>
      <c r="BK1655" t="s">
        <v>1190</v>
      </c>
      <c r="BL1655">
        <v>4</v>
      </c>
      <c r="BN1655">
        <v>0</v>
      </c>
      <c r="BO1655" s="60">
        <v>29</v>
      </c>
      <c r="BP1655" s="62">
        <v>217</v>
      </c>
      <c r="BQ1655" s="66">
        <f t="shared" si="707"/>
        <v>29217</v>
      </c>
      <c r="BR1655" s="66">
        <f t="shared" si="697"/>
        <v>29217</v>
      </c>
      <c r="BS1655" s="3" t="s">
        <v>3083</v>
      </c>
      <c r="CD1655" s="38">
        <f t="shared" si="708"/>
        <v>8996</v>
      </c>
      <c r="CE1655" s="71"/>
      <c r="CF1655" s="71"/>
    </row>
    <row r="1656" spans="1:92" ht="14" hidden="1" customHeight="1" outlineLevel="1" x14ac:dyDescent="0.2">
      <c r="A1656" t="s">
        <v>413</v>
      </c>
      <c r="B1656" t="s">
        <v>1190</v>
      </c>
      <c r="C1656" s="1">
        <f t="shared" si="698"/>
        <v>20085</v>
      </c>
      <c r="D1656" s="3">
        <f>IF(N1656&gt;0, RANK(N1656,(N1656:P1656,Q1656:AE1656)),0)</f>
        <v>2</v>
      </c>
      <c r="E1656" s="3">
        <f>IF(O1656&gt;0,RANK(O1656,(N1656:P1656,Q1656:AE1656)),0)</f>
        <v>1</v>
      </c>
      <c r="F1656" s="3">
        <f>IF(P1656&gt;0,RANK(P1656,(N1656:P1656,Q1656:AE1656)),0)</f>
        <v>0</v>
      </c>
      <c r="G1656" s="1">
        <f t="shared" si="684"/>
        <v>9948</v>
      </c>
      <c r="H1656" s="2">
        <f t="shared" si="685"/>
        <v>0.49529499626587004</v>
      </c>
      <c r="I1656" s="2"/>
      <c r="J1656" s="2">
        <f t="shared" si="699"/>
        <v>0.24714961413990541</v>
      </c>
      <c r="K1656" s="2">
        <f t="shared" si="700"/>
        <v>0.74244461040577547</v>
      </c>
      <c r="L1656" s="2">
        <f t="shared" si="701"/>
        <v>0</v>
      </c>
      <c r="M1656" s="2">
        <f t="shared" si="702"/>
        <v>1.0405775454319088E-2</v>
      </c>
      <c r="N1656" s="38">
        <v>4964</v>
      </c>
      <c r="O1656" s="38">
        <v>14912</v>
      </c>
      <c r="P1656" s="38"/>
      <c r="Q1656" s="38">
        <v>141</v>
      </c>
      <c r="R1656" s="38">
        <v>68</v>
      </c>
      <c r="S1656" s="38"/>
      <c r="T1656" s="38">
        <v>0</v>
      </c>
      <c r="U1656" s="38"/>
      <c r="V1656" s="38"/>
      <c r="W1656" s="38">
        <v>0</v>
      </c>
      <c r="X1656" s="38">
        <v>0</v>
      </c>
      <c r="Y1656" s="38"/>
      <c r="Z1656" s="38">
        <v>0</v>
      </c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  <c r="BA1656" s="3">
        <f>IF(Q1656&gt;0,RANK(Q1656,(N1656:P1656,Q1656:AE1656)),0)</f>
        <v>3</v>
      </c>
      <c r="BB1656" s="3">
        <f>IF(R1656&gt;0,RANK(R1656,(N1656:P1656,Q1656:AE1656)),0)</f>
        <v>4</v>
      </c>
      <c r="BC1656" s="3">
        <f>IF(S1656&gt;0,RANK(S1656,(N1656:P1656,Q1656:AE1656)),0)</f>
        <v>0</v>
      </c>
      <c r="BD1656" s="3">
        <f>IF(T1656&gt;0,RANK(T1656,(N1656:P1656,Q1656:AE1656)),0)</f>
        <v>0</v>
      </c>
      <c r="BE1656" s="2">
        <f t="shared" si="703"/>
        <v>7.0201643017177E-3</v>
      </c>
      <c r="BF1656" s="2">
        <f t="shared" si="704"/>
        <v>3.3856111526014438E-3</v>
      </c>
      <c r="BG1656" s="2">
        <f t="shared" si="705"/>
        <v>0</v>
      </c>
      <c r="BH1656" s="2">
        <f t="shared" si="706"/>
        <v>0</v>
      </c>
      <c r="BJ1656" t="s">
        <v>413</v>
      </c>
      <c r="BK1656" t="s">
        <v>1190</v>
      </c>
      <c r="BN1656">
        <v>0</v>
      </c>
      <c r="BO1656" s="60">
        <v>29</v>
      </c>
      <c r="BP1656" s="62">
        <v>219</v>
      </c>
      <c r="BQ1656" s="66">
        <f t="shared" si="707"/>
        <v>29219</v>
      </c>
      <c r="BR1656" s="66">
        <f t="shared" si="697"/>
        <v>29219</v>
      </c>
      <c r="BS1656" s="3" t="s">
        <v>3083</v>
      </c>
      <c r="CD1656" s="38">
        <f t="shared" si="708"/>
        <v>20085</v>
      </c>
    </row>
    <row r="1657" spans="1:92" ht="14" hidden="1" customHeight="1" outlineLevel="1" x14ac:dyDescent="0.2">
      <c r="A1657" t="s">
        <v>674</v>
      </c>
      <c r="B1657" t="s">
        <v>1190</v>
      </c>
      <c r="C1657" s="1">
        <f t="shared" si="698"/>
        <v>10261</v>
      </c>
      <c r="D1657" s="3">
        <f>IF(N1657&gt;0, RANK(N1657,(N1657:P1657,Q1657:AE1657)),0)</f>
        <v>2</v>
      </c>
      <c r="E1657" s="3">
        <f>IF(O1657&gt;0,RANK(O1657,(N1657:P1657,Q1657:AE1657)),0)</f>
        <v>1</v>
      </c>
      <c r="F1657" s="3">
        <f>IF(P1657&gt;0,RANK(P1657,(N1657:P1657,Q1657:AE1657)),0)</f>
        <v>0</v>
      </c>
      <c r="G1657" s="1">
        <f t="shared" si="684"/>
        <v>6672</v>
      </c>
      <c r="H1657" s="2">
        <f t="shared" si="685"/>
        <v>0.65022902251242565</v>
      </c>
      <c r="I1657" s="2"/>
      <c r="J1657" s="2">
        <f t="shared" si="699"/>
        <v>0.170158853912874</v>
      </c>
      <c r="K1657" s="2">
        <f t="shared" si="700"/>
        <v>0.82038787642529964</v>
      </c>
      <c r="L1657" s="2">
        <f t="shared" si="701"/>
        <v>0</v>
      </c>
      <c r="M1657" s="2">
        <f t="shared" si="702"/>
        <v>9.4532696618263579E-3</v>
      </c>
      <c r="N1657" s="38">
        <v>1746</v>
      </c>
      <c r="O1657" s="38">
        <v>8418</v>
      </c>
      <c r="P1657" s="38"/>
      <c r="Q1657" s="38">
        <v>39</v>
      </c>
      <c r="R1657" s="38">
        <v>25</v>
      </c>
      <c r="S1657" s="38"/>
      <c r="T1657" s="38">
        <v>0</v>
      </c>
      <c r="U1657" s="38"/>
      <c r="V1657" s="38"/>
      <c r="W1657" s="38">
        <v>33</v>
      </c>
      <c r="X1657" s="38">
        <v>0</v>
      </c>
      <c r="Y1657" s="38"/>
      <c r="Z1657" s="38">
        <v>0</v>
      </c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  <c r="BA1657" s="3">
        <f>IF(Q1657&gt;0,RANK(Q1657,(N1657:P1657,Q1657:AE1657)),0)</f>
        <v>3</v>
      </c>
      <c r="BB1657" s="3">
        <f>IF(R1657&gt;0,RANK(R1657,(N1657:P1657,Q1657:AE1657)),0)</f>
        <v>5</v>
      </c>
      <c r="BC1657" s="3">
        <f>IF(S1657&gt;0,RANK(S1657,(N1657:P1657,Q1657:AE1657)),0)</f>
        <v>0</v>
      </c>
      <c r="BD1657" s="3">
        <f>IF(T1657&gt;0,RANK(T1657,(N1657:P1657,Q1657:AE1657)),0)</f>
        <v>0</v>
      </c>
      <c r="BE1657" s="2">
        <f t="shared" si="703"/>
        <v>3.8007991423837833E-3</v>
      </c>
      <c r="BF1657" s="2">
        <f t="shared" si="704"/>
        <v>2.4364097066562713E-3</v>
      </c>
      <c r="BG1657" s="2">
        <f t="shared" si="705"/>
        <v>0</v>
      </c>
      <c r="BH1657" s="2">
        <f t="shared" si="706"/>
        <v>0</v>
      </c>
      <c r="BJ1657" t="s">
        <v>674</v>
      </c>
      <c r="BK1657" t="s">
        <v>1190</v>
      </c>
      <c r="BL1657">
        <v>3</v>
      </c>
      <c r="BN1657">
        <v>0</v>
      </c>
      <c r="BO1657" s="60">
        <v>29</v>
      </c>
      <c r="BP1657" s="62">
        <v>221</v>
      </c>
      <c r="BQ1657" s="66">
        <f t="shared" si="707"/>
        <v>29221</v>
      </c>
      <c r="BR1657" s="66">
        <f t="shared" si="697"/>
        <v>29221</v>
      </c>
      <c r="BS1657" s="3" t="s">
        <v>3083</v>
      </c>
      <c r="CD1657" s="38">
        <f t="shared" si="708"/>
        <v>10261</v>
      </c>
    </row>
    <row r="1658" spans="1:92" ht="14" hidden="1" customHeight="1" outlineLevel="1" x14ac:dyDescent="0.2">
      <c r="A1658" t="s">
        <v>414</v>
      </c>
      <c r="B1658" t="s">
        <v>1190</v>
      </c>
      <c r="C1658" s="1">
        <f t="shared" si="698"/>
        <v>5839</v>
      </c>
      <c r="D1658" s="3">
        <f>IF(N1658&gt;0, RANK(N1658,(N1658:P1658,Q1658:AE1658)),0)</f>
        <v>2</v>
      </c>
      <c r="E1658" s="3">
        <f>IF(O1658&gt;0,RANK(O1658,(N1658:P1658,Q1658:AE1658)),0)</f>
        <v>1</v>
      </c>
      <c r="F1658" s="3">
        <f>IF(P1658&gt;0,RANK(P1658,(N1658:P1658,Q1658:AE1658)),0)</f>
        <v>0</v>
      </c>
      <c r="G1658" s="1">
        <f t="shared" si="684"/>
        <v>4243</v>
      </c>
      <c r="H1658" s="2">
        <f t="shared" si="685"/>
        <v>0.72666552491865044</v>
      </c>
      <c r="I1658" s="2"/>
      <c r="J1658" s="2">
        <f t="shared" si="699"/>
        <v>0.13375578009933209</v>
      </c>
      <c r="K1658" s="2">
        <f t="shared" si="700"/>
        <v>0.86042130501798253</v>
      </c>
      <c r="L1658" s="2">
        <f t="shared" si="701"/>
        <v>0</v>
      </c>
      <c r="M1658" s="2">
        <f t="shared" si="702"/>
        <v>5.8229148826853816E-3</v>
      </c>
      <c r="N1658" s="38">
        <v>781</v>
      </c>
      <c r="O1658" s="38">
        <v>5024</v>
      </c>
      <c r="P1658" s="38"/>
      <c r="Q1658" s="38">
        <v>19</v>
      </c>
      <c r="R1658" s="38">
        <v>15</v>
      </c>
      <c r="S1658" s="38"/>
      <c r="T1658" s="38">
        <v>0</v>
      </c>
      <c r="U1658" s="38"/>
      <c r="V1658" s="38"/>
      <c r="W1658" s="38">
        <v>0</v>
      </c>
      <c r="X1658" s="38">
        <v>0</v>
      </c>
      <c r="Y1658" s="38"/>
      <c r="Z1658" s="38">
        <v>0</v>
      </c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  <c r="BA1658" s="3">
        <f>IF(Q1658&gt;0,RANK(Q1658,(N1658:P1658,Q1658:AE1658)),0)</f>
        <v>3</v>
      </c>
      <c r="BB1658" s="3">
        <f>IF(R1658&gt;0,RANK(R1658,(N1658:P1658,Q1658:AE1658)),0)</f>
        <v>4</v>
      </c>
      <c r="BC1658" s="3">
        <f>IF(S1658&gt;0,RANK(S1658,(N1658:P1658,Q1658:AE1658)),0)</f>
        <v>0</v>
      </c>
      <c r="BD1658" s="3">
        <f>IF(T1658&gt;0,RANK(T1658,(N1658:P1658,Q1658:AE1658)),0)</f>
        <v>0</v>
      </c>
      <c r="BE1658" s="2">
        <f t="shared" si="703"/>
        <v>3.2539818462065423E-3</v>
      </c>
      <c r="BF1658" s="2">
        <f t="shared" si="704"/>
        <v>2.5689330364788493E-3</v>
      </c>
      <c r="BG1658" s="2">
        <f t="shared" si="705"/>
        <v>0</v>
      </c>
      <c r="BH1658" s="2">
        <f t="shared" si="706"/>
        <v>0</v>
      </c>
      <c r="BJ1658" t="s">
        <v>414</v>
      </c>
      <c r="BK1658" t="s">
        <v>1190</v>
      </c>
      <c r="BL1658">
        <v>8</v>
      </c>
      <c r="BN1658">
        <v>0</v>
      </c>
      <c r="BO1658" s="60">
        <v>29</v>
      </c>
      <c r="BP1658" s="62">
        <v>223</v>
      </c>
      <c r="BQ1658" s="66">
        <f t="shared" si="707"/>
        <v>29223</v>
      </c>
      <c r="BR1658" s="66">
        <f t="shared" si="697"/>
        <v>29223</v>
      </c>
      <c r="BS1658" s="3" t="s">
        <v>3083</v>
      </c>
      <c r="CD1658" s="38">
        <f t="shared" si="708"/>
        <v>5839</v>
      </c>
    </row>
    <row r="1659" spans="1:92" ht="14" hidden="1" customHeight="1" outlineLevel="1" x14ac:dyDescent="0.2">
      <c r="A1659" t="s">
        <v>679</v>
      </c>
      <c r="B1659" t="s">
        <v>1190</v>
      </c>
      <c r="C1659" s="1">
        <f t="shared" si="698"/>
        <v>19769</v>
      </c>
      <c r="D1659" s="3">
        <f>IF(N1659&gt;0, RANK(N1659,(N1659:P1659,Q1659:AE1659)),0)</f>
        <v>2</v>
      </c>
      <c r="E1659" s="3">
        <f>IF(O1659&gt;0,RANK(O1659,(N1659:P1659,Q1659:AE1659)),0)</f>
        <v>1</v>
      </c>
      <c r="F1659" s="3">
        <f>IF(P1659&gt;0,RANK(P1659,(N1659:P1659,Q1659:AE1659)),0)</f>
        <v>0</v>
      </c>
      <c r="G1659" s="1">
        <f t="shared" si="684"/>
        <v>12304</v>
      </c>
      <c r="H1659" s="2">
        <f t="shared" si="685"/>
        <v>0.62238858819363652</v>
      </c>
      <c r="I1659" s="2"/>
      <c r="J1659" s="2">
        <f t="shared" si="699"/>
        <v>0.18448075269361122</v>
      </c>
      <c r="K1659" s="2">
        <f t="shared" si="700"/>
        <v>0.80686934088724771</v>
      </c>
      <c r="L1659" s="2">
        <f t="shared" si="701"/>
        <v>0</v>
      </c>
      <c r="M1659" s="2">
        <f t="shared" si="702"/>
        <v>8.6499064191410957E-3</v>
      </c>
      <c r="N1659" s="38">
        <v>3647</v>
      </c>
      <c r="O1659" s="38">
        <v>15951</v>
      </c>
      <c r="P1659" s="38"/>
      <c r="Q1659" s="38">
        <v>127</v>
      </c>
      <c r="R1659" s="38">
        <v>44</v>
      </c>
      <c r="S1659" s="38"/>
      <c r="T1659" s="38">
        <v>0</v>
      </c>
      <c r="U1659" s="38"/>
      <c r="V1659" s="38"/>
      <c r="W1659" s="38">
        <v>0</v>
      </c>
      <c r="X1659" s="38">
        <v>0</v>
      </c>
      <c r="Y1659" s="38"/>
      <c r="Z1659" s="38">
        <v>0</v>
      </c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  <c r="BA1659" s="3">
        <f>IF(Q1659&gt;0,RANK(Q1659,(N1659:P1659,Q1659:AE1659)),0)</f>
        <v>3</v>
      </c>
      <c r="BB1659" s="3">
        <f>IF(R1659&gt;0,RANK(R1659,(N1659:P1659,Q1659:AE1659)),0)</f>
        <v>4</v>
      </c>
      <c r="BC1659" s="3">
        <f>IF(S1659&gt;0,RANK(S1659,(N1659:P1659,Q1659:AE1659)),0)</f>
        <v>0</v>
      </c>
      <c r="BD1659" s="3">
        <f>IF(T1659&gt;0,RANK(T1659,(N1659:P1659,Q1659:AE1659)),0)</f>
        <v>0</v>
      </c>
      <c r="BE1659" s="2">
        <f t="shared" si="703"/>
        <v>6.424199504274369E-3</v>
      </c>
      <c r="BF1659" s="2">
        <f t="shared" si="704"/>
        <v>2.2257069148667106E-3</v>
      </c>
      <c r="BG1659" s="2">
        <f t="shared" si="705"/>
        <v>0</v>
      </c>
      <c r="BH1659" s="2">
        <f t="shared" si="706"/>
        <v>0</v>
      </c>
      <c r="BJ1659" t="s">
        <v>679</v>
      </c>
      <c r="BK1659" t="s">
        <v>1190</v>
      </c>
      <c r="BN1659">
        <v>0</v>
      </c>
      <c r="BO1659" s="60">
        <v>29</v>
      </c>
      <c r="BP1659" s="62">
        <v>225</v>
      </c>
      <c r="BQ1659" s="66">
        <f t="shared" si="707"/>
        <v>29225</v>
      </c>
      <c r="BR1659" s="66">
        <f t="shared" si="697"/>
        <v>29225</v>
      </c>
      <c r="BS1659" s="3" t="s">
        <v>3083</v>
      </c>
      <c r="CD1659" s="38">
        <f t="shared" si="708"/>
        <v>19769</v>
      </c>
      <c r="CE1659" s="99"/>
    </row>
    <row r="1660" spans="1:92" ht="14" hidden="1" customHeight="1" outlineLevel="1" x14ac:dyDescent="0.2">
      <c r="A1660" t="s">
        <v>1802</v>
      </c>
      <c r="B1660" t="s">
        <v>1190</v>
      </c>
      <c r="C1660" s="1">
        <f t="shared" si="698"/>
        <v>1105</v>
      </c>
      <c r="D1660" s="3">
        <f>IF(N1660&gt;0, RANK(N1660,(N1660:P1660,Q1660:AE1660)),0)</f>
        <v>2</v>
      </c>
      <c r="E1660" s="3">
        <f>IF(O1660&gt;0,RANK(O1660,(N1660:P1660,Q1660:AE1660)),0)</f>
        <v>1</v>
      </c>
      <c r="F1660" s="3">
        <f>IF(P1660&gt;0,RANK(P1660,(N1660:P1660,Q1660:AE1660)),0)</f>
        <v>0</v>
      </c>
      <c r="G1660" s="1">
        <f t="shared" si="684"/>
        <v>714</v>
      </c>
      <c r="H1660" s="2">
        <f t="shared" si="685"/>
        <v>0.64615384615384619</v>
      </c>
      <c r="I1660" s="2"/>
      <c r="J1660" s="2">
        <f t="shared" si="699"/>
        <v>0.17194570135746606</v>
      </c>
      <c r="K1660" s="2">
        <f t="shared" si="700"/>
        <v>0.8180995475113122</v>
      </c>
      <c r="L1660" s="2">
        <f t="shared" si="701"/>
        <v>0</v>
      </c>
      <c r="M1660" s="2">
        <f t="shared" si="702"/>
        <v>9.9547511312216841E-3</v>
      </c>
      <c r="N1660" s="38">
        <v>190</v>
      </c>
      <c r="O1660" s="38">
        <v>904</v>
      </c>
      <c r="P1660" s="38"/>
      <c r="Q1660" s="38">
        <v>9</v>
      </c>
      <c r="R1660" s="38">
        <v>2</v>
      </c>
      <c r="S1660" s="38"/>
      <c r="T1660" s="38">
        <v>0</v>
      </c>
      <c r="U1660" s="38"/>
      <c r="V1660" s="38"/>
      <c r="W1660" s="38">
        <v>0</v>
      </c>
      <c r="X1660" s="38">
        <v>0</v>
      </c>
      <c r="Y1660" s="38"/>
      <c r="Z1660" s="38">
        <v>0</v>
      </c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  <c r="BA1660" s="3">
        <f>IF(Q1660&gt;0,RANK(Q1660,(N1660:P1660,Q1660:AE1660)),0)</f>
        <v>3</v>
      </c>
      <c r="BB1660" s="3">
        <f>IF(R1660&gt;0,RANK(R1660,(N1660:P1660,Q1660:AE1660)),0)</f>
        <v>4</v>
      </c>
      <c r="BC1660" s="3">
        <f>IF(S1660&gt;0,RANK(S1660,(N1660:P1660,Q1660:AE1660)),0)</f>
        <v>0</v>
      </c>
      <c r="BD1660" s="3">
        <f>IF(T1660&gt;0,RANK(T1660,(N1660:P1660,Q1660:AE1660)),0)</f>
        <v>0</v>
      </c>
      <c r="BE1660" s="2">
        <f t="shared" si="703"/>
        <v>8.1447963800904983E-3</v>
      </c>
      <c r="BF1660" s="2">
        <f t="shared" si="704"/>
        <v>1.8099547511312218E-3</v>
      </c>
      <c r="BG1660" s="2">
        <f t="shared" si="705"/>
        <v>0</v>
      </c>
      <c r="BH1660" s="2">
        <f t="shared" si="706"/>
        <v>0</v>
      </c>
      <c r="BJ1660" t="s">
        <v>1802</v>
      </c>
      <c r="BK1660" t="s">
        <v>1190</v>
      </c>
      <c r="BL1660">
        <v>6</v>
      </c>
      <c r="BN1660">
        <v>0</v>
      </c>
      <c r="BO1660" s="60">
        <v>29</v>
      </c>
      <c r="BP1660" s="62">
        <v>227</v>
      </c>
      <c r="BQ1660" s="66">
        <f t="shared" si="707"/>
        <v>29227</v>
      </c>
      <c r="BR1660" s="66">
        <f t="shared" si="697"/>
        <v>29227</v>
      </c>
      <c r="BS1660" s="3" t="s">
        <v>3083</v>
      </c>
      <c r="CD1660" s="38">
        <f t="shared" si="708"/>
        <v>1105</v>
      </c>
    </row>
    <row r="1661" spans="1:92" ht="14" hidden="1" customHeight="1" outlineLevel="1" x14ac:dyDescent="0.2">
      <c r="A1661" t="s">
        <v>336</v>
      </c>
      <c r="B1661" t="s">
        <v>1190</v>
      </c>
      <c r="C1661" s="1">
        <f t="shared" si="698"/>
        <v>8970</v>
      </c>
      <c r="D1661" s="3">
        <f>IF(N1661&gt;0, RANK(N1661,(N1661:P1661,Q1661:AE1661)),0)</f>
        <v>2</v>
      </c>
      <c r="E1661" s="3">
        <f>IF(O1661&gt;0,RANK(O1661,(N1661:P1661,Q1661:AE1661)),0)</f>
        <v>1</v>
      </c>
      <c r="F1661" s="3">
        <f>IF(P1661&gt;0,RANK(P1661,(N1661:P1661,Q1661:AE1661)),0)</f>
        <v>0</v>
      </c>
      <c r="G1661" s="1">
        <f t="shared" si="684"/>
        <v>6787</v>
      </c>
      <c r="H1661" s="2">
        <f t="shared" si="685"/>
        <v>0.7566332218506131</v>
      </c>
      <c r="I1661" s="2"/>
      <c r="J1661" s="2">
        <f t="shared" si="699"/>
        <v>0.1177257525083612</v>
      </c>
      <c r="K1661" s="2">
        <f t="shared" si="700"/>
        <v>0.87435897435897436</v>
      </c>
      <c r="L1661" s="2">
        <f t="shared" si="701"/>
        <v>0</v>
      </c>
      <c r="M1661" s="2">
        <f t="shared" si="702"/>
        <v>7.9152731326643799E-3</v>
      </c>
      <c r="N1661" s="38">
        <v>1056</v>
      </c>
      <c r="O1661" s="38">
        <v>7843</v>
      </c>
      <c r="P1661" s="38"/>
      <c r="Q1661" s="38">
        <v>46</v>
      </c>
      <c r="R1661" s="38">
        <v>25</v>
      </c>
      <c r="S1661" s="38"/>
      <c r="T1661" s="38">
        <v>0</v>
      </c>
      <c r="U1661" s="38"/>
      <c r="V1661" s="38"/>
      <c r="W1661" s="38">
        <v>0</v>
      </c>
      <c r="X1661" s="38">
        <v>0</v>
      </c>
      <c r="Y1661" s="38"/>
      <c r="Z1661" s="38">
        <v>0</v>
      </c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  <c r="BA1661" s="3">
        <f>IF(Q1661&gt;0,RANK(Q1661,(N1661:P1661,Q1661:AE1661)),0)</f>
        <v>3</v>
      </c>
      <c r="BB1661" s="3">
        <f>IF(R1661&gt;0,RANK(R1661,(N1661:P1661,Q1661:AE1661)),0)</f>
        <v>4</v>
      </c>
      <c r="BC1661" s="3">
        <f>IF(S1661&gt;0,RANK(S1661,(N1661:P1661,Q1661:AE1661)),0)</f>
        <v>0</v>
      </c>
      <c r="BD1661" s="3">
        <f>IF(T1661&gt;0,RANK(T1661,(N1661:P1661,Q1661:AE1661)),0)</f>
        <v>0</v>
      </c>
      <c r="BE1661" s="2">
        <f t="shared" si="703"/>
        <v>5.1282051282051282E-3</v>
      </c>
      <c r="BF1661" s="2">
        <f t="shared" si="704"/>
        <v>2.787068004459309E-3</v>
      </c>
      <c r="BG1661" s="2">
        <f t="shared" si="705"/>
        <v>0</v>
      </c>
      <c r="BH1661" s="2">
        <f t="shared" si="706"/>
        <v>0</v>
      </c>
      <c r="BJ1661" t="s">
        <v>336</v>
      </c>
      <c r="BK1661" t="s">
        <v>1190</v>
      </c>
      <c r="BL1661">
        <v>8</v>
      </c>
      <c r="BN1661">
        <v>0</v>
      </c>
      <c r="BO1661" s="60">
        <v>29</v>
      </c>
      <c r="BP1661" s="62">
        <v>229</v>
      </c>
      <c r="BQ1661" s="66">
        <f t="shared" si="707"/>
        <v>29229</v>
      </c>
      <c r="BR1661" s="66">
        <f t="shared" si="697"/>
        <v>29229</v>
      </c>
      <c r="BS1661" s="3" t="s">
        <v>3083</v>
      </c>
      <c r="CD1661" s="38">
        <f t="shared" si="708"/>
        <v>8970</v>
      </c>
      <c r="CE1661" s="99"/>
      <c r="CF1661" s="99"/>
      <c r="CG1661" s="38" t="s">
        <v>3718</v>
      </c>
    </row>
    <row r="1662" spans="1:92" ht="14" hidden="1" customHeight="1" outlineLevel="1" x14ac:dyDescent="0.2">
      <c r="A1662" t="s">
        <v>496</v>
      </c>
      <c r="B1662" t="s">
        <v>1190</v>
      </c>
      <c r="C1662" s="1">
        <f t="shared" si="698"/>
        <v>115281</v>
      </c>
      <c r="D1662" s="3">
        <f>IF(N1662&gt;0, RANK(N1662,(N1662:P1662,Q1662:AE1662)),0)</f>
        <v>1</v>
      </c>
      <c r="E1662" s="3">
        <f>IF(O1662&gt;0,RANK(O1662,(N1662:P1662,Q1662:AE1662)),0)</f>
        <v>2</v>
      </c>
      <c r="F1662" s="3">
        <f>IF(C1662&gt;0,RANK(P1662,(N1662:P1662,Q1662:AE1662)),0)</f>
        <v>5</v>
      </c>
      <c r="G1662" s="1">
        <f t="shared" si="684"/>
        <v>74576</v>
      </c>
      <c r="H1662" s="2">
        <f t="shared" si="685"/>
        <v>0.64690625515045841</v>
      </c>
      <c r="I1662" s="2"/>
      <c r="J1662" s="2">
        <f t="shared" si="699"/>
        <v>0.81365532915224537</v>
      </c>
      <c r="K1662" s="2">
        <f t="shared" si="700"/>
        <v>0.16674907400178693</v>
      </c>
      <c r="L1662" s="2">
        <f t="shared" si="701"/>
        <v>0</v>
      </c>
      <c r="M1662" s="2">
        <f t="shared" si="702"/>
        <v>1.9595596845967705E-2</v>
      </c>
      <c r="N1662" s="38">
        <v>93799</v>
      </c>
      <c r="O1662" s="38">
        <v>19223</v>
      </c>
      <c r="P1662" s="38"/>
      <c r="Q1662" s="38">
        <v>859</v>
      </c>
      <c r="R1662" s="38">
        <v>1400</v>
      </c>
      <c r="S1662" s="38"/>
      <c r="T1662" s="38">
        <v>0</v>
      </c>
      <c r="U1662" s="38"/>
      <c r="V1662" s="38"/>
      <c r="W1662" s="38">
        <v>0</v>
      </c>
      <c r="X1662" s="38">
        <v>0</v>
      </c>
      <c r="Y1662" s="38"/>
      <c r="Z1662" s="38">
        <v>0</v>
      </c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  <c r="BA1662" s="3">
        <f>IF(Q1662&gt;0,RANK(Q1662,(N1662:P1662,Q1662:AE1662)),0)</f>
        <v>4</v>
      </c>
      <c r="BB1662" s="3">
        <f>IF(R1662&gt;0,RANK(R1662,(N1662:P1662,Q1662:AE1662)),0)</f>
        <v>3</v>
      </c>
      <c r="BC1662" s="3">
        <f>IF(S1662&gt;0,RANK(S1662,(N1662:P1662,Q1662:AE1662)),0)</f>
        <v>0</v>
      </c>
      <c r="BD1662" s="3">
        <f>IF(T1662&gt;0,RANK(T1662,(N1662:P1662,Q1662:AE1662)),0)</f>
        <v>0</v>
      </c>
      <c r="BE1662" s="2">
        <f t="shared" si="703"/>
        <v>7.4513579861382184E-3</v>
      </c>
      <c r="BF1662" s="2">
        <f t="shared" si="704"/>
        <v>1.2144238859829461E-2</v>
      </c>
      <c r="BG1662" s="2">
        <f t="shared" si="705"/>
        <v>0</v>
      </c>
      <c r="BH1662" s="2">
        <f t="shared" si="706"/>
        <v>0</v>
      </c>
      <c r="BJ1662" t="s">
        <v>496</v>
      </c>
      <c r="BK1662" t="s">
        <v>1190</v>
      </c>
      <c r="BL1662">
        <v>1</v>
      </c>
      <c r="BN1662">
        <v>0</v>
      </c>
      <c r="BO1662" s="60">
        <v>29</v>
      </c>
      <c r="BP1662" s="62">
        <v>510</v>
      </c>
      <c r="BQ1662" s="66">
        <f t="shared" si="707"/>
        <v>29510</v>
      </c>
      <c r="BR1662" s="66">
        <f t="shared" si="697"/>
        <v>29510</v>
      </c>
      <c r="BS1662" s="3" t="s">
        <v>1225</v>
      </c>
      <c r="CD1662" s="38">
        <f t="shared" si="708"/>
        <v>115281</v>
      </c>
    </row>
    <row r="1663" spans="1:92" ht="14" customHeight="1" collapsed="1" x14ac:dyDescent="0.2">
      <c r="A1663" t="s">
        <v>2658</v>
      </c>
      <c r="B1663" t="s">
        <v>534</v>
      </c>
      <c r="C1663" s="1">
        <f t="shared" si="698"/>
        <v>2979048</v>
      </c>
      <c r="D1663" s="3">
        <f>IF(N1663&gt;0, RANK(N1663,(N1663:P1663,Q1663:AE1663)),0)</f>
        <v>2</v>
      </c>
      <c r="E1663" s="3">
        <f>IF(O1663&gt;0,RANK(O1663,(N1663:P1663,Q1663:AE1663)),0)</f>
        <v>1</v>
      </c>
      <c r="F1663" s="3" t="e">
        <f>IF(C1663&gt;0,RANK(P1663,(N1663:P1663,Q1663:AE1663)),0)</f>
        <v>#N/A</v>
      </c>
      <c r="G1663" s="1">
        <f t="shared" si="684"/>
        <v>548214</v>
      </c>
      <c r="H1663" s="2">
        <f t="shared" si="685"/>
        <v>0.18402321815559869</v>
      </c>
      <c r="I1663" s="2"/>
      <c r="J1663" s="2">
        <f t="shared" si="699"/>
        <v>0.39972702688912698</v>
      </c>
      <c r="K1663" s="2">
        <f t="shared" si="700"/>
        <v>0.58375024504472572</v>
      </c>
      <c r="L1663" s="2">
        <f t="shared" si="701"/>
        <v>0</v>
      </c>
      <c r="M1663" s="2">
        <f t="shared" si="702"/>
        <v>1.6522728066147296E-2</v>
      </c>
      <c r="N1663" s="38">
        <v>1190806</v>
      </c>
      <c r="O1663" s="38">
        <v>1739020</v>
      </c>
      <c r="P1663" s="38"/>
      <c r="Q1663" s="38">
        <v>23754</v>
      </c>
      <c r="R1663" s="38">
        <v>16956</v>
      </c>
      <c r="S1663" s="38"/>
      <c r="T1663" s="38">
        <v>9</v>
      </c>
      <c r="U1663" s="38"/>
      <c r="V1663" s="38"/>
      <c r="W1663" s="38">
        <v>8466</v>
      </c>
      <c r="X1663" s="38">
        <v>29</v>
      </c>
      <c r="Y1663" s="38"/>
      <c r="Z1663" s="38">
        <v>8</v>
      </c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  <c r="BA1663" s="3">
        <f>IF(Q1663&gt;0,RANK(Q1663,(N1663:P1663,Q1663:AE1663)),0)</f>
        <v>3</v>
      </c>
      <c r="BB1663" s="3">
        <f>IF(R1663&gt;0,RANK(R1663,(N1663:P1663,Q1663:AE1663)),0)</f>
        <v>4</v>
      </c>
      <c r="BC1663" s="3">
        <f>IF(S1663&gt;0,RANK(S1663,(N1663:P1663,Q1663:AE1663)),0)</f>
        <v>0</v>
      </c>
      <c r="BD1663" s="3">
        <f>IF(T1663&gt;0,RANK(T1663,(N1663:P1663,Q1663:AE1663)),0)</f>
        <v>7</v>
      </c>
      <c r="BE1663" s="2">
        <f t="shared" si="703"/>
        <v>7.9736882386587937E-3</v>
      </c>
      <c r="BF1663" s="2">
        <f t="shared" si="704"/>
        <v>5.6917511903131473E-3</v>
      </c>
      <c r="BG1663" s="2">
        <f t="shared" si="705"/>
        <v>0</v>
      </c>
      <c r="BH1663" s="2">
        <f t="shared" si="706"/>
        <v>3.0210993579156831E-6</v>
      </c>
      <c r="BJ1663" t="s">
        <v>2658</v>
      </c>
      <c r="BK1663" t="s">
        <v>534</v>
      </c>
      <c r="BN1663">
        <v>0</v>
      </c>
      <c r="BO1663" s="60">
        <v>29</v>
      </c>
      <c r="BP1663" s="62"/>
      <c r="BQ1663" s="60">
        <v>29</v>
      </c>
      <c r="BR1663" s="60">
        <f t="shared" si="697"/>
        <v>29</v>
      </c>
      <c r="BS1663" s="3" t="s">
        <v>693</v>
      </c>
      <c r="CE1663" s="38">
        <f>SUM(CE1548:CE1662)</f>
        <v>8867</v>
      </c>
      <c r="CF1663" s="38">
        <f>SUM(CF1548:CF1662)</f>
        <v>34</v>
      </c>
    </row>
    <row r="1664" spans="1:92" ht="14" customHeight="1" x14ac:dyDescent="0.2">
      <c r="C1664" s="1"/>
      <c r="E1664" s="3"/>
      <c r="F1664" s="3"/>
      <c r="I1664" s="2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  <c r="BA1664" s="3"/>
      <c r="BB1664" s="3"/>
      <c r="BC1664" s="3"/>
      <c r="BD1664" s="3"/>
      <c r="BO1664" s="60"/>
      <c r="BP1664" s="62"/>
      <c r="BQ1664" s="66"/>
      <c r="BR1664" s="66"/>
      <c r="CG1664" s="1"/>
      <c r="CH1664" s="1"/>
      <c r="CI1664" s="1"/>
      <c r="CJ1664" s="98"/>
      <c r="CK1664" s="1"/>
      <c r="CL1664" s="1"/>
      <c r="CM1664" s="1"/>
      <c r="CN1664" s="1"/>
    </row>
    <row r="1665" spans="1:91" ht="14" hidden="1" customHeight="1" outlineLevel="1" x14ac:dyDescent="0.2">
      <c r="A1665" t="s">
        <v>2399</v>
      </c>
      <c r="B1665" t="s">
        <v>1070</v>
      </c>
      <c r="C1665" s="1">
        <f t="shared" ref="C1665:C1696" si="709">SUM(N1665:AY1665)</f>
        <v>5794</v>
      </c>
      <c r="D1665" s="3">
        <f>IF(N1665&gt;0, RANK(N1665,(N1665:P1665,Q1665:AE1665)),0)</f>
        <v>2</v>
      </c>
      <c r="E1665" s="3">
        <f>IF(O1665&gt;0,RANK(O1665,(N1665:P1665,Q1665:AE1665)),0)</f>
        <v>1</v>
      </c>
      <c r="F1665" s="3">
        <f>IF(P1665&gt;0,RANK(P1665,(N1665:P1665,Q1665:AE1665)),0)</f>
        <v>3</v>
      </c>
      <c r="G1665" s="1">
        <f t="shared" si="684"/>
        <v>2515</v>
      </c>
      <c r="H1665" s="2">
        <f t="shared" si="685"/>
        <v>0.4340697273041077</v>
      </c>
      <c r="I1665" s="2"/>
      <c r="J1665" s="2">
        <f t="shared" ref="J1665:J1696" si="710">IF($C1665=0,"-",N1665/$C1665)</f>
        <v>0.26630997583707283</v>
      </c>
      <c r="K1665" s="2">
        <f t="shared" ref="K1665:K1696" si="711">IF($C1665=0,"-",O1665/$C1665)</f>
        <v>0.70037970314118048</v>
      </c>
      <c r="L1665" s="2">
        <f t="shared" ref="L1665:L1696" si="712">IF($C1665=0,"-",P1665/$C1665)</f>
        <v>2.243700379703141E-2</v>
      </c>
      <c r="M1665" s="2">
        <f t="shared" ref="M1665:M1696" si="713">IF(C1665=0,"-",(1-J1665-K1665-L1665))</f>
        <v>1.0873317224715282E-2</v>
      </c>
      <c r="N1665" s="38">
        <v>1543</v>
      </c>
      <c r="O1665" s="38">
        <v>4058</v>
      </c>
      <c r="P1665" s="38">
        <v>130</v>
      </c>
      <c r="Q1665" s="38">
        <v>41</v>
      </c>
      <c r="R1665" s="38">
        <v>22</v>
      </c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  <c r="BA1665" s="3">
        <f>IF(Q1665&gt;0,RANK(Q1665,(N1665:P1665,Q1665:AE1665)),0)</f>
        <v>4</v>
      </c>
      <c r="BB1665" s="3">
        <f>IF(R1665&gt;0,RANK(R1665,(N1665:P1665,Q1665:AE1665)),0)</f>
        <v>5</v>
      </c>
      <c r="BC1665" s="3">
        <f>IF(S1665&gt;0,RANK(S1665,(N1665:P1665,Q1665:AE1665)),0)</f>
        <v>0</v>
      </c>
      <c r="BD1665" s="3">
        <f>IF(T1665&gt;0,RANK(T1665,(N1665:P1665,Q1665:AE1665)),0)</f>
        <v>0</v>
      </c>
      <c r="BE1665" s="2">
        <f t="shared" ref="BE1665:BE1696" si="714">IF($C1665=0,"-",Q1665/$C1665)</f>
        <v>7.0762858129099068E-3</v>
      </c>
      <c r="BF1665" s="2">
        <f t="shared" ref="BF1665:BF1696" si="715">IF($C1665=0,"-",R1665/$C1665)</f>
        <v>3.7970314118053157E-3</v>
      </c>
      <c r="BG1665" s="2">
        <f t="shared" ref="BG1665:BG1696" si="716">IF($C1665=0,"-",S1665/$C1665)</f>
        <v>0</v>
      </c>
      <c r="BH1665" s="2">
        <f t="shared" ref="BH1665:BH1696" si="717">IF($C1665=0,"-",T1665/$C1665)</f>
        <v>0</v>
      </c>
      <c r="BJ1665" t="s">
        <v>2399</v>
      </c>
      <c r="BK1665" t="s">
        <v>1070</v>
      </c>
      <c r="BL1665">
        <v>1</v>
      </c>
      <c r="BN1665">
        <v>0</v>
      </c>
      <c r="BO1665" s="60">
        <v>30</v>
      </c>
      <c r="BP1665" s="62">
        <v>1</v>
      </c>
      <c r="BQ1665" s="66">
        <f t="shared" ref="BQ1665:BQ1696" si="718">1000*BO1665+BP1665</f>
        <v>30001</v>
      </c>
      <c r="BR1665" s="66">
        <f t="shared" si="697"/>
        <v>30001</v>
      </c>
      <c r="BS1665" s="3" t="s">
        <v>3083</v>
      </c>
    </row>
    <row r="1666" spans="1:91" ht="14" hidden="1" customHeight="1" outlineLevel="1" x14ac:dyDescent="0.2">
      <c r="A1666" t="s">
        <v>1249</v>
      </c>
      <c r="B1666" t="s">
        <v>1070</v>
      </c>
      <c r="C1666" s="1">
        <f t="shared" si="709"/>
        <v>4470</v>
      </c>
      <c r="D1666" s="3">
        <f>IF(N1666&gt;0, RANK(N1666,(N1666:P1666,Q1666:AE1666)),0)</f>
        <v>2</v>
      </c>
      <c r="E1666" s="3">
        <f>IF(O1666&gt;0,RANK(O1666,(N1666:P1666,Q1666:AE1666)),0)</f>
        <v>1</v>
      </c>
      <c r="F1666" s="3">
        <f>IF(P1666&gt;0,RANK(P1666,(N1666:P1666,Q1666:AE1666)),0)</f>
        <v>3</v>
      </c>
      <c r="G1666" s="1">
        <f t="shared" si="684"/>
        <v>76</v>
      </c>
      <c r="H1666" s="2">
        <f t="shared" si="685"/>
        <v>1.7002237136465325E-2</v>
      </c>
      <c r="I1666" s="2"/>
      <c r="J1666" s="2">
        <f t="shared" si="710"/>
        <v>0.47248322147651006</v>
      </c>
      <c r="K1666" s="2">
        <f t="shared" si="711"/>
        <v>0.48948545861297538</v>
      </c>
      <c r="L1666" s="2">
        <f t="shared" si="712"/>
        <v>3.0425055928411632E-2</v>
      </c>
      <c r="M1666" s="2">
        <f t="shared" si="713"/>
        <v>7.6062639821029843E-3</v>
      </c>
      <c r="N1666" s="38">
        <v>2112</v>
      </c>
      <c r="O1666" s="38">
        <v>2188</v>
      </c>
      <c r="P1666" s="38">
        <v>136</v>
      </c>
      <c r="Q1666" s="38">
        <v>21</v>
      </c>
      <c r="R1666" s="38">
        <v>13</v>
      </c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  <c r="BA1666" s="3">
        <f>IF(Q1666&gt;0,RANK(Q1666,(N1666:P1666,Q1666:AE1666)),0)</f>
        <v>4</v>
      </c>
      <c r="BB1666" s="3">
        <f>IF(R1666&gt;0,RANK(R1666,(N1666:P1666,Q1666:AE1666)),0)</f>
        <v>5</v>
      </c>
      <c r="BC1666" s="3">
        <f>IF(S1666&gt;0,RANK(S1666,(N1666:P1666,Q1666:AE1666)),0)</f>
        <v>0</v>
      </c>
      <c r="BD1666" s="3">
        <f>IF(T1666&gt;0,RANK(T1666,(N1666:P1666,Q1666:AE1666)),0)</f>
        <v>0</v>
      </c>
      <c r="BE1666" s="2">
        <f t="shared" si="714"/>
        <v>4.6979865771812077E-3</v>
      </c>
      <c r="BF1666" s="2">
        <f t="shared" si="715"/>
        <v>2.9082774049217002E-3</v>
      </c>
      <c r="BG1666" s="2">
        <f t="shared" si="716"/>
        <v>0</v>
      </c>
      <c r="BH1666" s="2">
        <f t="shared" si="717"/>
        <v>0</v>
      </c>
      <c r="BJ1666" t="s">
        <v>1249</v>
      </c>
      <c r="BK1666" t="s">
        <v>1070</v>
      </c>
      <c r="BL1666">
        <v>2</v>
      </c>
      <c r="BN1666">
        <v>0</v>
      </c>
      <c r="BO1666" s="60">
        <v>30</v>
      </c>
      <c r="BP1666" s="62">
        <v>3</v>
      </c>
      <c r="BQ1666" s="66">
        <f t="shared" si="718"/>
        <v>30003</v>
      </c>
      <c r="BR1666" s="66">
        <f t="shared" si="697"/>
        <v>30003</v>
      </c>
      <c r="BS1666" s="3" t="s">
        <v>3083</v>
      </c>
    </row>
    <row r="1667" spans="1:91" ht="14" hidden="1" customHeight="1" outlineLevel="1" x14ac:dyDescent="0.2">
      <c r="A1667" t="s">
        <v>775</v>
      </c>
      <c r="B1667" t="s">
        <v>1070</v>
      </c>
      <c r="C1667" s="1">
        <f t="shared" si="709"/>
        <v>3019</v>
      </c>
      <c r="D1667" s="3">
        <f>IF(N1667&gt;0, RANK(N1667,(N1667:P1667,Q1667:AE1667)),0)</f>
        <v>2</v>
      </c>
      <c r="E1667" s="3">
        <f>IF(O1667&gt;0,RANK(O1667,(N1667:P1667,Q1667:AE1667)),0)</f>
        <v>1</v>
      </c>
      <c r="F1667" s="3">
        <f>IF(P1667&gt;0,RANK(P1667,(N1667:P1667,Q1667:AE1667)),0)</f>
        <v>3</v>
      </c>
      <c r="G1667" s="1">
        <f t="shared" si="684"/>
        <v>178</v>
      </c>
      <c r="H1667" s="2">
        <f t="shared" si="685"/>
        <v>5.8959920503477974E-2</v>
      </c>
      <c r="I1667" s="2"/>
      <c r="J1667" s="2">
        <f t="shared" si="710"/>
        <v>0.44650546538588937</v>
      </c>
      <c r="K1667" s="2">
        <f t="shared" si="711"/>
        <v>0.50546538588936729</v>
      </c>
      <c r="L1667" s="2">
        <f t="shared" si="712"/>
        <v>4.0079496522027164E-2</v>
      </c>
      <c r="M1667" s="2">
        <f t="shared" si="713"/>
        <v>7.9496522027162342E-3</v>
      </c>
      <c r="N1667" s="38">
        <v>1348</v>
      </c>
      <c r="O1667" s="38">
        <v>1526</v>
      </c>
      <c r="P1667" s="38">
        <v>121</v>
      </c>
      <c r="Q1667" s="38">
        <v>8</v>
      </c>
      <c r="R1667" s="38">
        <v>16</v>
      </c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  <c r="BA1667" s="3">
        <f>IF(Q1667&gt;0,RANK(Q1667,(N1667:P1667,Q1667:AE1667)),0)</f>
        <v>5</v>
      </c>
      <c r="BB1667" s="3">
        <f>IF(R1667&gt;0,RANK(R1667,(N1667:P1667,Q1667:AE1667)),0)</f>
        <v>4</v>
      </c>
      <c r="BC1667" s="3">
        <f>IF(S1667&gt;0,RANK(S1667,(N1667:P1667,Q1667:AE1667)),0)</f>
        <v>0</v>
      </c>
      <c r="BD1667" s="3">
        <f>IF(T1667&gt;0,RANK(T1667,(N1667:P1667,Q1667:AE1667)),0)</f>
        <v>0</v>
      </c>
      <c r="BE1667" s="2">
        <f t="shared" si="714"/>
        <v>2.6498840675720438E-3</v>
      </c>
      <c r="BF1667" s="2">
        <f t="shared" si="715"/>
        <v>5.2997681351440876E-3</v>
      </c>
      <c r="BG1667" s="2">
        <f t="shared" si="716"/>
        <v>0</v>
      </c>
      <c r="BH1667" s="2">
        <f t="shared" si="717"/>
        <v>0</v>
      </c>
      <c r="BJ1667" t="s">
        <v>775</v>
      </c>
      <c r="BK1667" t="s">
        <v>1070</v>
      </c>
      <c r="BL1667">
        <v>2</v>
      </c>
      <c r="BN1667">
        <v>0</v>
      </c>
      <c r="BO1667" s="60">
        <v>30</v>
      </c>
      <c r="BP1667" s="62">
        <v>5</v>
      </c>
      <c r="BQ1667" s="66">
        <f t="shared" si="718"/>
        <v>30005</v>
      </c>
      <c r="BR1667" s="66">
        <f t="shared" si="697"/>
        <v>30005</v>
      </c>
      <c r="BS1667" s="3" t="s">
        <v>3083</v>
      </c>
    </row>
    <row r="1668" spans="1:91" ht="14" hidden="1" customHeight="1" outlineLevel="1" x14ac:dyDescent="0.2">
      <c r="A1668" t="s">
        <v>2300</v>
      </c>
      <c r="B1668" t="s">
        <v>1070</v>
      </c>
      <c r="C1668" s="1">
        <f t="shared" si="709"/>
        <v>4810</v>
      </c>
      <c r="D1668" s="3">
        <f>IF(N1668&gt;0, RANK(N1668,(N1668:P1668,Q1668:AE1668)),0)</f>
        <v>2</v>
      </c>
      <c r="E1668" s="3">
        <f>IF(O1668&gt;0,RANK(O1668,(N1668:P1668,Q1668:AE1668)),0)</f>
        <v>1</v>
      </c>
      <c r="F1668" s="3">
        <f>IF(P1668&gt;0,RANK(P1668,(N1668:P1668,Q1668:AE1668)),0)</f>
        <v>3</v>
      </c>
      <c r="G1668" s="1">
        <f t="shared" si="684"/>
        <v>2885</v>
      </c>
      <c r="H1668" s="2">
        <f t="shared" si="685"/>
        <v>0.5997920997920998</v>
      </c>
      <c r="I1668" s="2"/>
      <c r="J1668" s="2">
        <f t="shared" si="710"/>
        <v>0.183991683991684</v>
      </c>
      <c r="K1668" s="2">
        <f t="shared" si="711"/>
        <v>0.78378378378378377</v>
      </c>
      <c r="L1668" s="2">
        <f t="shared" si="712"/>
        <v>2.2245322245322247E-2</v>
      </c>
      <c r="M1668" s="2">
        <f t="shared" si="713"/>
        <v>9.9792099792100075E-3</v>
      </c>
      <c r="N1668" s="38">
        <v>885</v>
      </c>
      <c r="O1668" s="38">
        <v>3770</v>
      </c>
      <c r="P1668" s="38">
        <v>107</v>
      </c>
      <c r="Q1668" s="38">
        <v>30</v>
      </c>
      <c r="R1668" s="38">
        <v>18</v>
      </c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  <c r="BA1668" s="3">
        <f>IF(Q1668&gt;0,RANK(Q1668,(N1668:P1668,Q1668:AE1668)),0)</f>
        <v>4</v>
      </c>
      <c r="BB1668" s="3">
        <f>IF(R1668&gt;0,RANK(R1668,(N1668:P1668,Q1668:AE1668)),0)</f>
        <v>5</v>
      </c>
      <c r="BC1668" s="3">
        <f>IF(S1668&gt;0,RANK(S1668,(N1668:P1668,Q1668:AE1668)),0)</f>
        <v>0</v>
      </c>
      <c r="BD1668" s="3">
        <f>IF(T1668&gt;0,RANK(T1668,(N1668:P1668,Q1668:AE1668)),0)</f>
        <v>0</v>
      </c>
      <c r="BE1668" s="2">
        <f t="shared" si="714"/>
        <v>6.2370062370062374E-3</v>
      </c>
      <c r="BF1668" s="2">
        <f t="shared" si="715"/>
        <v>3.7422037422037424E-3</v>
      </c>
      <c r="BG1668" s="2">
        <f t="shared" si="716"/>
        <v>0</v>
      </c>
      <c r="BH1668" s="2">
        <f t="shared" si="717"/>
        <v>0</v>
      </c>
      <c r="BJ1668" t="s">
        <v>2300</v>
      </c>
      <c r="BK1668" t="s">
        <v>1070</v>
      </c>
      <c r="BL1668">
        <v>2</v>
      </c>
      <c r="BN1668">
        <v>0</v>
      </c>
      <c r="BO1668" s="60">
        <v>30</v>
      </c>
      <c r="BP1668" s="62">
        <v>7</v>
      </c>
      <c r="BQ1668" s="66">
        <f t="shared" si="718"/>
        <v>30007</v>
      </c>
      <c r="BR1668" s="66">
        <f t="shared" si="697"/>
        <v>30007</v>
      </c>
      <c r="BS1668" s="3" t="s">
        <v>3083</v>
      </c>
    </row>
    <row r="1669" spans="1:91" ht="14" hidden="1" customHeight="1" outlineLevel="1" x14ac:dyDescent="0.2">
      <c r="A1669" t="s">
        <v>156</v>
      </c>
      <c r="B1669" t="s">
        <v>1070</v>
      </c>
      <c r="C1669" s="1">
        <f t="shared" si="709"/>
        <v>7297</v>
      </c>
      <c r="D1669" s="3">
        <f>IF(N1669&gt;0, RANK(N1669,(N1669:P1669,Q1669:AE1669)),0)</f>
        <v>2</v>
      </c>
      <c r="E1669" s="3">
        <f>IF(O1669&gt;0,RANK(O1669,(N1669:P1669,Q1669:AE1669)),0)</f>
        <v>1</v>
      </c>
      <c r="F1669" s="3">
        <f>IF(P1669&gt;0,RANK(P1669,(N1669:P1669,Q1669:AE1669)),0)</f>
        <v>3</v>
      </c>
      <c r="G1669" s="1">
        <f t="shared" si="684"/>
        <v>2366</v>
      </c>
      <c r="H1669" s="2">
        <f t="shared" si="685"/>
        <v>0.32424283952309169</v>
      </c>
      <c r="I1669" s="2"/>
      <c r="J1669" s="2">
        <f t="shared" si="710"/>
        <v>0.32246128545977798</v>
      </c>
      <c r="K1669" s="2">
        <f t="shared" si="711"/>
        <v>0.64670412498286967</v>
      </c>
      <c r="L1669" s="2">
        <f t="shared" si="712"/>
        <v>1.8500753734411401E-2</v>
      </c>
      <c r="M1669" s="2">
        <f t="shared" si="713"/>
        <v>1.2333835822941008E-2</v>
      </c>
      <c r="N1669" s="38">
        <v>2353</v>
      </c>
      <c r="O1669" s="38">
        <v>4719</v>
      </c>
      <c r="P1669" s="38">
        <v>135</v>
      </c>
      <c r="Q1669" s="38">
        <v>65</v>
      </c>
      <c r="R1669" s="38">
        <v>25</v>
      </c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  <c r="BA1669" s="3">
        <f>IF(Q1669&gt;0,RANK(Q1669,(N1669:P1669,Q1669:AE1669)),0)</f>
        <v>4</v>
      </c>
      <c r="BB1669" s="3">
        <f>IF(R1669&gt;0,RANK(R1669,(N1669:P1669,Q1669:AE1669)),0)</f>
        <v>5</v>
      </c>
      <c r="BC1669" s="3">
        <f>IF(S1669&gt;0,RANK(S1669,(N1669:P1669,Q1669:AE1669)),0)</f>
        <v>0</v>
      </c>
      <c r="BD1669" s="3">
        <f>IF(T1669&gt;0,RANK(T1669,(N1669:P1669,Q1669:AE1669)),0)</f>
        <v>0</v>
      </c>
      <c r="BE1669" s="2">
        <f t="shared" si="714"/>
        <v>8.9077703165684526E-3</v>
      </c>
      <c r="BF1669" s="2">
        <f t="shared" si="715"/>
        <v>3.426065506372482E-3</v>
      </c>
      <c r="BG1669" s="2">
        <f t="shared" si="716"/>
        <v>0</v>
      </c>
      <c r="BH1669" s="2">
        <f t="shared" si="717"/>
        <v>0</v>
      </c>
      <c r="BJ1669" t="s">
        <v>156</v>
      </c>
      <c r="BK1669" t="s">
        <v>1070</v>
      </c>
      <c r="BL1669">
        <v>2</v>
      </c>
      <c r="BN1669">
        <v>0</v>
      </c>
      <c r="BO1669" s="60">
        <v>30</v>
      </c>
      <c r="BP1669" s="62">
        <v>9</v>
      </c>
      <c r="BQ1669" s="66">
        <f t="shared" si="718"/>
        <v>30009</v>
      </c>
      <c r="BR1669" s="66">
        <f t="shared" si="697"/>
        <v>30009</v>
      </c>
      <c r="BS1669" s="3" t="s">
        <v>3083</v>
      </c>
    </row>
    <row r="1670" spans="1:91" ht="14" hidden="1" customHeight="1" outlineLevel="1" x14ac:dyDescent="0.2">
      <c r="A1670" t="s">
        <v>1807</v>
      </c>
      <c r="B1670" t="s">
        <v>1070</v>
      </c>
      <c r="C1670" s="1">
        <f t="shared" si="709"/>
        <v>854</v>
      </c>
      <c r="D1670" s="3">
        <f>IF(N1670&gt;0, RANK(N1670,(N1670:P1670,Q1670:AE1670)),0)</f>
        <v>2</v>
      </c>
      <c r="E1670" s="3">
        <f>IF(O1670&gt;0,RANK(O1670,(N1670:P1670,Q1670:AE1670)),0)</f>
        <v>1</v>
      </c>
      <c r="F1670" s="3">
        <f>IF(P1670&gt;0,RANK(P1670,(N1670:P1670,Q1670:AE1670)),0)</f>
        <v>3</v>
      </c>
      <c r="G1670" s="1">
        <f t="shared" si="684"/>
        <v>685</v>
      </c>
      <c r="H1670" s="2">
        <f t="shared" si="685"/>
        <v>0.80210772833723654</v>
      </c>
      <c r="I1670" s="2"/>
      <c r="J1670" s="2">
        <f t="shared" si="710"/>
        <v>8.7822014051522249E-2</v>
      </c>
      <c r="K1670" s="2">
        <f t="shared" si="711"/>
        <v>0.88992974238875877</v>
      </c>
      <c r="L1670" s="2">
        <f t="shared" si="712"/>
        <v>1.5222482435597189E-2</v>
      </c>
      <c r="M1670" s="2">
        <f t="shared" si="713"/>
        <v>7.025761124121805E-3</v>
      </c>
      <c r="N1670" s="38">
        <v>75</v>
      </c>
      <c r="O1670" s="38">
        <v>760</v>
      </c>
      <c r="P1670" s="38">
        <v>13</v>
      </c>
      <c r="Q1670" s="38">
        <v>3</v>
      </c>
      <c r="R1670" s="38">
        <v>3</v>
      </c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  <c r="BA1670" s="3">
        <f>IF(Q1670&gt;0,RANK(Q1670,(N1670:P1670,Q1670:AE1670)),0)</f>
        <v>4</v>
      </c>
      <c r="BB1670" s="3">
        <f>IF(R1670&gt;0,RANK(R1670,(N1670:P1670,Q1670:AE1670)),0)</f>
        <v>4</v>
      </c>
      <c r="BC1670" s="3">
        <f>IF(S1670&gt;0,RANK(S1670,(N1670:P1670,Q1670:AE1670)),0)</f>
        <v>0</v>
      </c>
      <c r="BD1670" s="3">
        <f>IF(T1670&gt;0,RANK(T1670,(N1670:P1670,Q1670:AE1670)),0)</f>
        <v>0</v>
      </c>
      <c r="BE1670" s="2">
        <f t="shared" si="714"/>
        <v>3.5128805620608899E-3</v>
      </c>
      <c r="BF1670" s="2">
        <f t="shared" si="715"/>
        <v>3.5128805620608899E-3</v>
      </c>
      <c r="BG1670" s="2">
        <f t="shared" si="716"/>
        <v>0</v>
      </c>
      <c r="BH1670" s="2">
        <f t="shared" si="717"/>
        <v>0</v>
      </c>
      <c r="BJ1670" t="s">
        <v>1807</v>
      </c>
      <c r="BK1670" t="s">
        <v>1070</v>
      </c>
      <c r="BL1670">
        <v>2</v>
      </c>
      <c r="BN1670">
        <v>0</v>
      </c>
      <c r="BO1670" s="60">
        <v>30</v>
      </c>
      <c r="BP1670" s="62">
        <v>11</v>
      </c>
      <c r="BQ1670" s="66">
        <f t="shared" si="718"/>
        <v>30011</v>
      </c>
      <c r="BR1670" s="66">
        <f t="shared" si="697"/>
        <v>30011</v>
      </c>
      <c r="BS1670" s="3" t="s">
        <v>3083</v>
      </c>
    </row>
    <row r="1671" spans="1:91" ht="14" hidden="1" customHeight="1" outlineLevel="1" x14ac:dyDescent="0.2">
      <c r="A1671" t="s">
        <v>2050</v>
      </c>
      <c r="B1671" t="s">
        <v>1070</v>
      </c>
      <c r="C1671" s="1">
        <f t="shared" si="709"/>
        <v>37583</v>
      </c>
      <c r="D1671" s="3">
        <f>IF(N1671&gt;0, RANK(N1671,(N1671:P1671,Q1671:AE1671)),0)</f>
        <v>2</v>
      </c>
      <c r="E1671" s="3">
        <f>IF(O1671&gt;0,RANK(O1671,(N1671:P1671,Q1671:AE1671)),0)</f>
        <v>1</v>
      </c>
      <c r="F1671" s="3">
        <f>IF(P1671&gt;0,RANK(P1671,(N1671:P1671,Q1671:AE1671)),0)</f>
        <v>3</v>
      </c>
      <c r="G1671" s="1">
        <f t="shared" si="684"/>
        <v>8398</v>
      </c>
      <c r="H1671" s="2">
        <f t="shared" si="685"/>
        <v>0.22345209270148739</v>
      </c>
      <c r="I1671" s="2"/>
      <c r="J1671" s="2">
        <f t="shared" si="710"/>
        <v>0.37306761035574593</v>
      </c>
      <c r="K1671" s="2">
        <f t="shared" si="711"/>
        <v>0.59651970305723334</v>
      </c>
      <c r="L1671" s="2">
        <f t="shared" si="712"/>
        <v>1.9742968895511269E-2</v>
      </c>
      <c r="M1671" s="2">
        <f t="shared" si="713"/>
        <v>1.0669717691509407E-2</v>
      </c>
      <c r="N1671" s="38">
        <v>14021</v>
      </c>
      <c r="O1671" s="38">
        <v>22419</v>
      </c>
      <c r="P1671" s="38">
        <v>742</v>
      </c>
      <c r="Q1671" s="38">
        <v>267</v>
      </c>
      <c r="R1671" s="38">
        <v>134</v>
      </c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  <c r="BA1671" s="3">
        <f>IF(Q1671&gt;0,RANK(Q1671,(N1671:P1671,Q1671:AE1671)),0)</f>
        <v>4</v>
      </c>
      <c r="BB1671" s="3">
        <f>IF(R1671&gt;0,RANK(R1671,(N1671:P1671,Q1671:AE1671)),0)</f>
        <v>5</v>
      </c>
      <c r="BC1671" s="3">
        <f>IF(S1671&gt;0,RANK(S1671,(N1671:P1671,Q1671:AE1671)),0)</f>
        <v>0</v>
      </c>
      <c r="BD1671" s="3">
        <f>IF(T1671&gt;0,RANK(T1671,(N1671:P1671,Q1671:AE1671)),0)</f>
        <v>0</v>
      </c>
      <c r="BE1671" s="2">
        <f t="shared" si="714"/>
        <v>7.1042758694090415E-3</v>
      </c>
      <c r="BF1671" s="2">
        <f t="shared" si="715"/>
        <v>3.5654418221004176E-3</v>
      </c>
      <c r="BG1671" s="2">
        <f t="shared" si="716"/>
        <v>0</v>
      </c>
      <c r="BH1671" s="2">
        <f t="shared" si="717"/>
        <v>0</v>
      </c>
      <c r="BJ1671" t="s">
        <v>2050</v>
      </c>
      <c r="BK1671" t="s">
        <v>1070</v>
      </c>
      <c r="BL1671">
        <v>2</v>
      </c>
      <c r="BN1671">
        <v>0</v>
      </c>
      <c r="BO1671" s="60">
        <v>30</v>
      </c>
      <c r="BP1671" s="62">
        <v>13</v>
      </c>
      <c r="BQ1671" s="66">
        <f t="shared" si="718"/>
        <v>30013</v>
      </c>
      <c r="BR1671" s="66">
        <f t="shared" si="697"/>
        <v>30013</v>
      </c>
      <c r="BS1671" s="3" t="s">
        <v>3083</v>
      </c>
    </row>
    <row r="1672" spans="1:91" ht="14" hidden="1" customHeight="1" outlineLevel="1" x14ac:dyDescent="0.2">
      <c r="A1672" t="s">
        <v>1608</v>
      </c>
      <c r="B1672" t="s">
        <v>1070</v>
      </c>
      <c r="C1672" s="1">
        <f t="shared" si="709"/>
        <v>2934</v>
      </c>
      <c r="D1672" s="3">
        <f>IF(N1672&gt;0, RANK(N1672,(N1672:P1672,Q1672:AE1672)),0)</f>
        <v>2</v>
      </c>
      <c r="E1672" s="3">
        <f>IF(O1672&gt;0,RANK(O1672,(N1672:P1672,Q1672:AE1672)),0)</f>
        <v>1</v>
      </c>
      <c r="F1672" s="3">
        <f>IF(P1672&gt;0,RANK(P1672,(N1672:P1672,Q1672:AE1672)),0)</f>
        <v>3</v>
      </c>
      <c r="G1672" s="1">
        <f t="shared" ref="G1672:G1735" si="719">IF(C1672&gt;0,MAX(N1672:P1672)-LARGE(N1672:P1672,2),0)</f>
        <v>945</v>
      </c>
      <c r="H1672" s="2">
        <f t="shared" ref="H1672:H1735" si="720">IF(C1672&gt;0,G1672/C1672,0)</f>
        <v>0.32208588957055212</v>
      </c>
      <c r="I1672" s="2"/>
      <c r="J1672" s="2">
        <f t="shared" si="710"/>
        <v>0.32038173142467619</v>
      </c>
      <c r="K1672" s="2">
        <f t="shared" si="711"/>
        <v>0.64246762099522836</v>
      </c>
      <c r="L1672" s="2">
        <f t="shared" si="712"/>
        <v>2.556237218813906E-2</v>
      </c>
      <c r="M1672" s="2">
        <f t="shared" si="713"/>
        <v>1.1588275391956393E-2</v>
      </c>
      <c r="N1672" s="38">
        <v>940</v>
      </c>
      <c r="O1672" s="38">
        <v>1885</v>
      </c>
      <c r="P1672" s="38">
        <v>75</v>
      </c>
      <c r="Q1672" s="38">
        <v>17</v>
      </c>
      <c r="R1672" s="38">
        <v>17</v>
      </c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  <c r="BA1672" s="3">
        <f>IF(Q1672&gt;0,RANK(Q1672,(N1672:P1672,Q1672:AE1672)),0)</f>
        <v>4</v>
      </c>
      <c r="BB1672" s="3">
        <f>IF(R1672&gt;0,RANK(R1672,(N1672:P1672,Q1672:AE1672)),0)</f>
        <v>4</v>
      </c>
      <c r="BC1672" s="3">
        <f>IF(S1672&gt;0,RANK(S1672,(N1672:P1672,Q1672:AE1672)),0)</f>
        <v>0</v>
      </c>
      <c r="BD1672" s="3">
        <f>IF(T1672&gt;0,RANK(T1672,(N1672:P1672,Q1672:AE1672)),0)</f>
        <v>0</v>
      </c>
      <c r="BE1672" s="2">
        <f t="shared" si="714"/>
        <v>5.794137695978187E-3</v>
      </c>
      <c r="BF1672" s="2">
        <f t="shared" si="715"/>
        <v>5.794137695978187E-3</v>
      </c>
      <c r="BG1672" s="2">
        <f t="shared" si="716"/>
        <v>0</v>
      </c>
      <c r="BH1672" s="2">
        <f t="shared" si="717"/>
        <v>0</v>
      </c>
      <c r="BJ1672" t="s">
        <v>1608</v>
      </c>
      <c r="BK1672" t="s">
        <v>1070</v>
      </c>
      <c r="BL1672">
        <v>2</v>
      </c>
      <c r="BN1672">
        <v>0</v>
      </c>
      <c r="BO1672" s="60">
        <v>30</v>
      </c>
      <c r="BP1672" s="62">
        <v>15</v>
      </c>
      <c r="BQ1672" s="66">
        <f t="shared" si="718"/>
        <v>30015</v>
      </c>
      <c r="BR1672" s="66">
        <f t="shared" si="697"/>
        <v>30015</v>
      </c>
      <c r="BS1672" s="3" t="s">
        <v>3083</v>
      </c>
    </row>
    <row r="1673" spans="1:91" ht="14" hidden="1" customHeight="1" outlineLevel="1" x14ac:dyDescent="0.2">
      <c r="A1673" t="s">
        <v>2582</v>
      </c>
      <c r="B1673" t="s">
        <v>1070</v>
      </c>
      <c r="C1673" s="1">
        <f t="shared" si="709"/>
        <v>5797</v>
      </c>
      <c r="D1673" s="3">
        <f>IF(N1673&gt;0, RANK(N1673,(N1673:P1673,Q1673:AE1673)),0)</f>
        <v>2</v>
      </c>
      <c r="E1673" s="3">
        <f>IF(O1673&gt;0,RANK(O1673,(N1673:P1673,Q1673:AE1673)),0)</f>
        <v>1</v>
      </c>
      <c r="F1673" s="3">
        <f>IF(P1673&gt;0,RANK(P1673,(N1673:P1673,Q1673:AE1673)),0)</f>
        <v>3</v>
      </c>
      <c r="G1673" s="1">
        <f t="shared" si="719"/>
        <v>2823</v>
      </c>
      <c r="H1673" s="2">
        <f t="shared" si="720"/>
        <v>0.48697602208038643</v>
      </c>
      <c r="I1673" s="2"/>
      <c r="J1673" s="2">
        <f t="shared" si="710"/>
        <v>0.23891668104191824</v>
      </c>
      <c r="K1673" s="2">
        <f t="shared" si="711"/>
        <v>0.72589270312230469</v>
      </c>
      <c r="L1673" s="2">
        <f t="shared" si="712"/>
        <v>2.4667931688804556E-2</v>
      </c>
      <c r="M1673" s="2">
        <f t="shared" si="713"/>
        <v>1.0522684146972539E-2</v>
      </c>
      <c r="N1673" s="38">
        <v>1385</v>
      </c>
      <c r="O1673" s="38">
        <v>4208</v>
      </c>
      <c r="P1673" s="38">
        <v>143</v>
      </c>
      <c r="Q1673" s="38">
        <v>36</v>
      </c>
      <c r="R1673" s="38">
        <v>25</v>
      </c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  <c r="BA1673" s="3">
        <f>IF(Q1673&gt;0,RANK(Q1673,(N1673:P1673,Q1673:AE1673)),0)</f>
        <v>4</v>
      </c>
      <c r="BB1673" s="3">
        <f>IF(R1673&gt;0,RANK(R1673,(N1673:P1673,Q1673:AE1673)),0)</f>
        <v>5</v>
      </c>
      <c r="BC1673" s="3">
        <f>IF(S1673&gt;0,RANK(S1673,(N1673:P1673,Q1673:AE1673)),0)</f>
        <v>0</v>
      </c>
      <c r="BD1673" s="3">
        <f>IF(T1673&gt;0,RANK(T1673,(N1673:P1673,Q1673:AE1673)),0)</f>
        <v>0</v>
      </c>
      <c r="BE1673" s="2">
        <f t="shared" si="714"/>
        <v>6.210108676901846E-3</v>
      </c>
      <c r="BF1673" s="2">
        <f t="shared" si="715"/>
        <v>4.3125754700707262E-3</v>
      </c>
      <c r="BG1673" s="2">
        <f t="shared" si="716"/>
        <v>0</v>
      </c>
      <c r="BH1673" s="2">
        <f t="shared" si="717"/>
        <v>0</v>
      </c>
      <c r="BJ1673" t="s">
        <v>2582</v>
      </c>
      <c r="BK1673" t="s">
        <v>1070</v>
      </c>
      <c r="BL1673">
        <v>2</v>
      </c>
      <c r="BN1673">
        <v>0</v>
      </c>
      <c r="BO1673" s="60">
        <v>30</v>
      </c>
      <c r="BP1673" s="62">
        <v>17</v>
      </c>
      <c r="BQ1673" s="66">
        <f t="shared" si="718"/>
        <v>30017</v>
      </c>
      <c r="BR1673" s="66">
        <f t="shared" si="697"/>
        <v>30017</v>
      </c>
      <c r="BS1673" s="3" t="s">
        <v>3083</v>
      </c>
    </row>
    <row r="1674" spans="1:91" ht="14" hidden="1" customHeight="1" outlineLevel="1" x14ac:dyDescent="0.2">
      <c r="A1674" t="s">
        <v>1923</v>
      </c>
      <c r="B1674" t="s">
        <v>1070</v>
      </c>
      <c r="C1674" s="1">
        <f t="shared" si="709"/>
        <v>951</v>
      </c>
      <c r="D1674" s="3">
        <f>IF(N1674&gt;0, RANK(N1674,(N1674:P1674,Q1674:AE1674)),0)</f>
        <v>2</v>
      </c>
      <c r="E1674" s="3">
        <f>IF(O1674&gt;0,RANK(O1674,(N1674:P1674,Q1674:AE1674)),0)</f>
        <v>1</v>
      </c>
      <c r="F1674" s="3">
        <f>IF(P1674&gt;0,RANK(P1674,(N1674:P1674,Q1674:AE1674)),0)</f>
        <v>3</v>
      </c>
      <c r="G1674" s="1">
        <f t="shared" si="719"/>
        <v>624</v>
      </c>
      <c r="H1674" s="2">
        <f t="shared" si="720"/>
        <v>0.65615141955835965</v>
      </c>
      <c r="I1674" s="2"/>
      <c r="J1674" s="2">
        <f t="shared" si="710"/>
        <v>0.16193480546792849</v>
      </c>
      <c r="K1674" s="2">
        <f t="shared" si="711"/>
        <v>0.81808622502628814</v>
      </c>
      <c r="L1674" s="2">
        <f t="shared" si="712"/>
        <v>1.2618296529968454E-2</v>
      </c>
      <c r="M1674" s="2">
        <f t="shared" si="713"/>
        <v>7.3606729758149188E-3</v>
      </c>
      <c r="N1674" s="38">
        <v>154</v>
      </c>
      <c r="O1674" s="38">
        <v>778</v>
      </c>
      <c r="P1674" s="38">
        <v>12</v>
      </c>
      <c r="Q1674" s="38">
        <v>5</v>
      </c>
      <c r="R1674" s="38">
        <v>2</v>
      </c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  <c r="BA1674" s="3">
        <f>IF(Q1674&gt;0,RANK(Q1674,(N1674:P1674,Q1674:AE1674)),0)</f>
        <v>4</v>
      </c>
      <c r="BB1674" s="3">
        <f>IF(R1674&gt;0,RANK(R1674,(N1674:P1674,Q1674:AE1674)),0)</f>
        <v>5</v>
      </c>
      <c r="BC1674" s="3">
        <f>IF(S1674&gt;0,RANK(S1674,(N1674:P1674,Q1674:AE1674)),0)</f>
        <v>0</v>
      </c>
      <c r="BD1674" s="3">
        <f>IF(T1674&gt;0,RANK(T1674,(N1674:P1674,Q1674:AE1674)),0)</f>
        <v>0</v>
      </c>
      <c r="BE1674" s="2">
        <f t="shared" si="714"/>
        <v>5.2576235541535229E-3</v>
      </c>
      <c r="BF1674" s="2">
        <f t="shared" si="715"/>
        <v>2.103049421661409E-3</v>
      </c>
      <c r="BG1674" s="2">
        <f t="shared" si="716"/>
        <v>0</v>
      </c>
      <c r="BH1674" s="2">
        <f t="shared" si="717"/>
        <v>0</v>
      </c>
      <c r="BJ1674" t="s">
        <v>1923</v>
      </c>
      <c r="BK1674" t="s">
        <v>1070</v>
      </c>
      <c r="BL1674">
        <v>2</v>
      </c>
      <c r="BN1674">
        <v>0</v>
      </c>
      <c r="BO1674" s="60">
        <v>30</v>
      </c>
      <c r="BP1674" s="62">
        <v>19</v>
      </c>
      <c r="BQ1674" s="66">
        <f t="shared" si="718"/>
        <v>30019</v>
      </c>
      <c r="BR1674" s="66">
        <f t="shared" si="697"/>
        <v>30019</v>
      </c>
      <c r="BS1674" s="3" t="s">
        <v>3083</v>
      </c>
    </row>
    <row r="1675" spans="1:91" ht="14" hidden="1" customHeight="1" outlineLevel="1" x14ac:dyDescent="0.2">
      <c r="A1675" t="s">
        <v>2706</v>
      </c>
      <c r="B1675" t="s">
        <v>1070</v>
      </c>
      <c r="C1675" s="1">
        <f t="shared" si="709"/>
        <v>4638</v>
      </c>
      <c r="D1675" s="3">
        <f>IF(N1675&gt;0, RANK(N1675,(N1675:P1675,Q1675:AE1675)),0)</f>
        <v>2</v>
      </c>
      <c r="E1675" s="3">
        <f>IF(O1675&gt;0,RANK(O1675,(N1675:P1675,Q1675:AE1675)),0)</f>
        <v>1</v>
      </c>
      <c r="F1675" s="3">
        <f>IF(P1675&gt;0,RANK(P1675,(N1675:P1675,Q1675:AE1675)),0)</f>
        <v>3</v>
      </c>
      <c r="G1675" s="1">
        <f t="shared" si="719"/>
        <v>2733</v>
      </c>
      <c r="H1675" s="2">
        <f t="shared" si="720"/>
        <v>0.58926261319534279</v>
      </c>
      <c r="I1675" s="2"/>
      <c r="J1675" s="2">
        <f t="shared" si="710"/>
        <v>0.1927554980595084</v>
      </c>
      <c r="K1675" s="2">
        <f t="shared" si="711"/>
        <v>0.78201811125485121</v>
      </c>
      <c r="L1675" s="2">
        <f t="shared" si="712"/>
        <v>1.7895644674428633E-2</v>
      </c>
      <c r="M1675" s="2">
        <f t="shared" si="713"/>
        <v>7.330746011211732E-3</v>
      </c>
      <c r="N1675" s="38">
        <v>894</v>
      </c>
      <c r="O1675" s="38">
        <v>3627</v>
      </c>
      <c r="P1675" s="38">
        <v>83</v>
      </c>
      <c r="Q1675" s="38">
        <v>26</v>
      </c>
      <c r="R1675" s="38">
        <v>8</v>
      </c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  <c r="BA1675" s="3">
        <f>IF(Q1675&gt;0,RANK(Q1675,(N1675:P1675,Q1675:AE1675)),0)</f>
        <v>4</v>
      </c>
      <c r="BB1675" s="3">
        <f>IF(R1675&gt;0,RANK(R1675,(N1675:P1675,Q1675:AE1675)),0)</f>
        <v>5</v>
      </c>
      <c r="BC1675" s="3">
        <f>IF(S1675&gt;0,RANK(S1675,(N1675:P1675,Q1675:AE1675)),0)</f>
        <v>0</v>
      </c>
      <c r="BD1675" s="3">
        <f>IF(T1675&gt;0,RANK(T1675,(N1675:P1675,Q1675:AE1675)),0)</f>
        <v>0</v>
      </c>
      <c r="BE1675" s="2">
        <f t="shared" si="714"/>
        <v>5.6058645968089698E-3</v>
      </c>
      <c r="BF1675" s="2">
        <f t="shared" si="715"/>
        <v>1.7248814144027599E-3</v>
      </c>
      <c r="BG1675" s="2">
        <f t="shared" si="716"/>
        <v>0</v>
      </c>
      <c r="BH1675" s="2">
        <f t="shared" si="717"/>
        <v>0</v>
      </c>
      <c r="BJ1675" t="s">
        <v>2706</v>
      </c>
      <c r="BK1675" t="s">
        <v>1070</v>
      </c>
      <c r="BL1675">
        <v>2</v>
      </c>
      <c r="BN1675">
        <v>0</v>
      </c>
      <c r="BO1675" s="60">
        <v>30</v>
      </c>
      <c r="BP1675" s="62">
        <v>21</v>
      </c>
      <c r="BQ1675" s="66">
        <f t="shared" si="718"/>
        <v>30021</v>
      </c>
      <c r="BR1675" s="66">
        <f t="shared" si="697"/>
        <v>30021</v>
      </c>
      <c r="BS1675" s="3" t="s">
        <v>3083</v>
      </c>
      <c r="CF1675" s="71"/>
    </row>
    <row r="1676" spans="1:91" ht="14" hidden="1" customHeight="1" outlineLevel="1" x14ac:dyDescent="0.2">
      <c r="A1676" t="s">
        <v>881</v>
      </c>
      <c r="B1676" t="s">
        <v>1070</v>
      </c>
      <c r="C1676" s="1">
        <f t="shared" si="709"/>
        <v>4870</v>
      </c>
      <c r="D1676" s="3">
        <f>IF(N1676&gt;0, RANK(N1676,(N1676:P1676,Q1676:AE1676)),0)</f>
        <v>1</v>
      </c>
      <c r="E1676" s="3">
        <f>IF(O1676&gt;0,RANK(O1676,(N1676:P1676,Q1676:AE1676)),0)</f>
        <v>2</v>
      </c>
      <c r="F1676" s="3">
        <f>IF(P1676&gt;0,RANK(P1676,(N1676:P1676,Q1676:AE1676)),0)</f>
        <v>3</v>
      </c>
      <c r="G1676" s="1">
        <f t="shared" si="719"/>
        <v>47</v>
      </c>
      <c r="H1676" s="2">
        <f t="shared" si="720"/>
        <v>9.6509240246406575E-3</v>
      </c>
      <c r="I1676" s="2"/>
      <c r="J1676" s="2">
        <f t="shared" si="710"/>
        <v>0.48788501026694048</v>
      </c>
      <c r="K1676" s="2">
        <f t="shared" si="711"/>
        <v>0.47823408624229979</v>
      </c>
      <c r="L1676" s="2">
        <f t="shared" si="712"/>
        <v>2.3819301848049281E-2</v>
      </c>
      <c r="M1676" s="2">
        <f t="shared" si="713"/>
        <v>1.0061601642710392E-2</v>
      </c>
      <c r="N1676" s="38">
        <v>2376</v>
      </c>
      <c r="O1676" s="38">
        <v>2329</v>
      </c>
      <c r="P1676" s="38">
        <v>116</v>
      </c>
      <c r="Q1676" s="38">
        <v>31</v>
      </c>
      <c r="R1676" s="38">
        <v>18</v>
      </c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  <c r="BA1676" s="3">
        <f>IF(Q1676&gt;0,RANK(Q1676,(N1676:P1676,Q1676:AE1676)),0)</f>
        <v>4</v>
      </c>
      <c r="BB1676" s="3">
        <f>IF(R1676&gt;0,RANK(R1676,(N1676:P1676,Q1676:AE1676)),0)</f>
        <v>5</v>
      </c>
      <c r="BC1676" s="3">
        <f>IF(S1676&gt;0,RANK(S1676,(N1676:P1676,Q1676:AE1676)),0)</f>
        <v>0</v>
      </c>
      <c r="BD1676" s="3">
        <f>IF(T1676&gt;0,RANK(T1676,(N1676:P1676,Q1676:AE1676)),0)</f>
        <v>0</v>
      </c>
      <c r="BE1676" s="2">
        <f t="shared" si="714"/>
        <v>6.3655030800821352E-3</v>
      </c>
      <c r="BF1676" s="2">
        <f t="shared" si="715"/>
        <v>3.6960985626283368E-3</v>
      </c>
      <c r="BG1676" s="2">
        <f t="shared" si="716"/>
        <v>0</v>
      </c>
      <c r="BH1676" s="2">
        <f t="shared" si="717"/>
        <v>0</v>
      </c>
      <c r="BJ1676" t="s">
        <v>881</v>
      </c>
      <c r="BK1676" t="s">
        <v>1070</v>
      </c>
      <c r="BL1676">
        <v>1</v>
      </c>
      <c r="BN1676">
        <v>0</v>
      </c>
      <c r="BO1676" s="60">
        <v>30</v>
      </c>
      <c r="BP1676" s="62">
        <v>23</v>
      </c>
      <c r="BQ1676" s="66">
        <f t="shared" si="718"/>
        <v>30023</v>
      </c>
      <c r="BR1676" s="66">
        <f t="shared" si="697"/>
        <v>30023</v>
      </c>
      <c r="BS1676" s="3" t="s">
        <v>3083</v>
      </c>
    </row>
    <row r="1677" spans="1:91" ht="14" hidden="1" customHeight="1" outlineLevel="1" x14ac:dyDescent="0.2">
      <c r="A1677" t="s">
        <v>882</v>
      </c>
      <c r="B1677" t="s">
        <v>1070</v>
      </c>
      <c r="C1677" s="1">
        <f t="shared" si="709"/>
        <v>1507</v>
      </c>
      <c r="D1677" s="3">
        <f>IF(N1677&gt;0, RANK(N1677,(N1677:P1677,Q1677:AE1677)),0)</f>
        <v>2</v>
      </c>
      <c r="E1677" s="3">
        <f>IF(O1677&gt;0,RANK(O1677,(N1677:P1677,Q1677:AE1677)),0)</f>
        <v>1</v>
      </c>
      <c r="F1677" s="3">
        <f>IF(P1677&gt;0,RANK(P1677,(N1677:P1677,Q1677:AE1677)),0)</f>
        <v>3</v>
      </c>
      <c r="G1677" s="1">
        <f t="shared" si="719"/>
        <v>1140</v>
      </c>
      <c r="H1677" s="2">
        <f t="shared" si="720"/>
        <v>0.75646980756469806</v>
      </c>
      <c r="I1677" s="2"/>
      <c r="J1677" s="2">
        <f t="shared" si="710"/>
        <v>0.10816191108161911</v>
      </c>
      <c r="K1677" s="2">
        <f t="shared" si="711"/>
        <v>0.86463171864631716</v>
      </c>
      <c r="L1677" s="2">
        <f t="shared" si="712"/>
        <v>2.1234240212342402E-2</v>
      </c>
      <c r="M1677" s="2">
        <f t="shared" si="713"/>
        <v>5.9721300597213381E-3</v>
      </c>
      <c r="N1677" s="38">
        <v>163</v>
      </c>
      <c r="O1677" s="38">
        <v>1303</v>
      </c>
      <c r="P1677" s="38">
        <v>32</v>
      </c>
      <c r="Q1677" s="38">
        <v>5</v>
      </c>
      <c r="R1677" s="38">
        <v>4</v>
      </c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  <c r="BA1677" s="3">
        <f>IF(Q1677&gt;0,RANK(Q1677,(N1677:P1677,Q1677:AE1677)),0)</f>
        <v>4</v>
      </c>
      <c r="BB1677" s="3">
        <f>IF(R1677&gt;0,RANK(R1677,(N1677:P1677,Q1677:AE1677)),0)</f>
        <v>5</v>
      </c>
      <c r="BC1677" s="3">
        <f>IF(S1677&gt;0,RANK(S1677,(N1677:P1677,Q1677:AE1677)),0)</f>
        <v>0</v>
      </c>
      <c r="BD1677" s="3">
        <f>IF(T1677&gt;0,RANK(T1677,(N1677:P1677,Q1677:AE1677)),0)</f>
        <v>0</v>
      </c>
      <c r="BE1677" s="2">
        <f t="shared" si="714"/>
        <v>3.3178500331785005E-3</v>
      </c>
      <c r="BF1677" s="2">
        <f t="shared" si="715"/>
        <v>2.6542800265428003E-3</v>
      </c>
      <c r="BG1677" s="2">
        <f t="shared" si="716"/>
        <v>0</v>
      </c>
      <c r="BH1677" s="2">
        <f t="shared" si="717"/>
        <v>0</v>
      </c>
      <c r="BJ1677" t="s">
        <v>882</v>
      </c>
      <c r="BK1677" t="s">
        <v>1070</v>
      </c>
      <c r="BL1677">
        <v>2</v>
      </c>
      <c r="BN1677">
        <v>0</v>
      </c>
      <c r="BO1677" s="60">
        <v>30</v>
      </c>
      <c r="BP1677" s="62">
        <v>25</v>
      </c>
      <c r="BQ1677" s="66">
        <f t="shared" si="718"/>
        <v>30025</v>
      </c>
      <c r="BR1677" s="66">
        <f t="shared" si="697"/>
        <v>30025</v>
      </c>
      <c r="BS1677" s="3" t="s">
        <v>3083</v>
      </c>
    </row>
    <row r="1678" spans="1:91" ht="14" hidden="1" customHeight="1" outlineLevel="1" x14ac:dyDescent="0.2">
      <c r="A1678" t="s">
        <v>1053</v>
      </c>
      <c r="B1678" t="s">
        <v>1070</v>
      </c>
      <c r="C1678" s="1">
        <f t="shared" si="709"/>
        <v>6712</v>
      </c>
      <c r="D1678" s="3">
        <f>IF(N1678&gt;0, RANK(N1678,(N1678:P1678,Q1678:AE1678)),0)</f>
        <v>2</v>
      </c>
      <c r="E1678" s="3">
        <f>IF(O1678&gt;0,RANK(O1678,(N1678:P1678,Q1678:AE1678)),0)</f>
        <v>1</v>
      </c>
      <c r="F1678" s="3">
        <f>IF(P1678&gt;0,RANK(P1678,(N1678:P1678,Q1678:AE1678)),0)</f>
        <v>3</v>
      </c>
      <c r="G1678" s="1">
        <f t="shared" si="719"/>
        <v>3443</v>
      </c>
      <c r="H1678" s="2">
        <f t="shared" si="720"/>
        <v>0.51296185935637661</v>
      </c>
      <c r="I1678" s="2"/>
      <c r="J1678" s="2">
        <f t="shared" si="710"/>
        <v>0.22675804529201429</v>
      </c>
      <c r="K1678" s="2">
        <f t="shared" si="711"/>
        <v>0.73971990464839099</v>
      </c>
      <c r="L1678" s="2">
        <f t="shared" si="712"/>
        <v>2.1752085816448153E-2</v>
      </c>
      <c r="M1678" s="2">
        <f t="shared" si="713"/>
        <v>1.176996424314659E-2</v>
      </c>
      <c r="N1678" s="38">
        <v>1522</v>
      </c>
      <c r="O1678" s="38">
        <v>4965</v>
      </c>
      <c r="P1678" s="38">
        <v>146</v>
      </c>
      <c r="Q1678" s="38">
        <v>58</v>
      </c>
      <c r="R1678" s="38">
        <v>21</v>
      </c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  <c r="BA1678" s="3">
        <f>IF(Q1678&gt;0,RANK(Q1678,(N1678:P1678,Q1678:AE1678)),0)</f>
        <v>4</v>
      </c>
      <c r="BB1678" s="3">
        <f>IF(R1678&gt;0,RANK(R1678,(N1678:P1678,Q1678:AE1678)),0)</f>
        <v>5</v>
      </c>
      <c r="BC1678" s="3">
        <f>IF(S1678&gt;0,RANK(S1678,(N1678:P1678,Q1678:AE1678)),0)</f>
        <v>0</v>
      </c>
      <c r="BD1678" s="3">
        <f>IF(T1678&gt;0,RANK(T1678,(N1678:P1678,Q1678:AE1678)),0)</f>
        <v>0</v>
      </c>
      <c r="BE1678" s="2">
        <f t="shared" si="714"/>
        <v>8.6412395709177595E-3</v>
      </c>
      <c r="BF1678" s="2">
        <f t="shared" si="715"/>
        <v>3.128724672228844E-3</v>
      </c>
      <c r="BG1678" s="2">
        <f t="shared" si="716"/>
        <v>0</v>
      </c>
      <c r="BH1678" s="2">
        <f t="shared" si="717"/>
        <v>0</v>
      </c>
      <c r="BJ1678" t="s">
        <v>1053</v>
      </c>
      <c r="BK1678" t="s">
        <v>1070</v>
      </c>
      <c r="BL1678">
        <v>2</v>
      </c>
      <c r="BN1678">
        <v>0</v>
      </c>
      <c r="BO1678" s="60">
        <v>30</v>
      </c>
      <c r="BP1678" s="62">
        <v>27</v>
      </c>
      <c r="BQ1678" s="66">
        <f t="shared" si="718"/>
        <v>30027</v>
      </c>
      <c r="BR1678" s="66">
        <f t="shared" si="697"/>
        <v>30027</v>
      </c>
      <c r="BS1678" s="3" t="s">
        <v>3083</v>
      </c>
    </row>
    <row r="1679" spans="1:91" ht="14" hidden="1" customHeight="1" outlineLevel="1" x14ac:dyDescent="0.2">
      <c r="A1679" t="s">
        <v>1969</v>
      </c>
      <c r="B1679" t="s">
        <v>1070</v>
      </c>
      <c r="C1679" s="1">
        <f t="shared" si="709"/>
        <v>63140</v>
      </c>
      <c r="D1679" s="3">
        <f>IF(N1679&gt;0, RANK(N1679,(N1679:P1679,Q1679:AE1679)),0)</f>
        <v>2</v>
      </c>
      <c r="E1679" s="3">
        <f>IF(O1679&gt;0,RANK(O1679,(N1679:P1679,Q1679:AE1679)),0)</f>
        <v>1</v>
      </c>
      <c r="F1679" s="3">
        <f>IF(P1679&gt;0,RANK(P1679,(N1679:P1679,Q1679:AE1679)),0)</f>
        <v>3</v>
      </c>
      <c r="G1679" s="1">
        <f t="shared" si="719"/>
        <v>21328</v>
      </c>
      <c r="H1679" s="2">
        <f t="shared" si="720"/>
        <v>0.33778904022806461</v>
      </c>
      <c r="I1679" s="2"/>
      <c r="J1679" s="2">
        <f t="shared" si="710"/>
        <v>0.31773835920177385</v>
      </c>
      <c r="K1679" s="2">
        <f t="shared" si="711"/>
        <v>0.65552739942983851</v>
      </c>
      <c r="L1679" s="2">
        <f t="shared" si="712"/>
        <v>1.5885334178017105E-2</v>
      </c>
      <c r="M1679" s="2">
        <f t="shared" si="713"/>
        <v>1.084890719037054E-2</v>
      </c>
      <c r="N1679" s="38">
        <v>20062</v>
      </c>
      <c r="O1679" s="38">
        <v>41390</v>
      </c>
      <c r="P1679" s="38">
        <v>1003</v>
      </c>
      <c r="Q1679" s="38">
        <v>449</v>
      </c>
      <c r="R1679" s="38">
        <v>236</v>
      </c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  <c r="BA1679" s="3">
        <f>IF(Q1679&gt;0,RANK(Q1679,(N1679:P1679,Q1679:AE1679)),0)</f>
        <v>4</v>
      </c>
      <c r="BB1679" s="3">
        <f>IF(R1679&gt;0,RANK(R1679,(N1679:P1679,Q1679:AE1679)),0)</f>
        <v>5</v>
      </c>
      <c r="BC1679" s="3">
        <f>IF(S1679&gt;0,RANK(S1679,(N1679:P1679,Q1679:AE1679)),0)</f>
        <v>0</v>
      </c>
      <c r="BD1679" s="3">
        <f>IF(T1679&gt;0,RANK(T1679,(N1679:P1679,Q1679:AE1679)),0)</f>
        <v>0</v>
      </c>
      <c r="BE1679" s="2">
        <f t="shared" si="714"/>
        <v>7.1111815014254041E-3</v>
      </c>
      <c r="BF1679" s="2">
        <f t="shared" si="715"/>
        <v>3.7377256889452011E-3</v>
      </c>
      <c r="BG1679" s="2">
        <f t="shared" si="716"/>
        <v>0</v>
      </c>
      <c r="BH1679" s="2">
        <f t="shared" si="717"/>
        <v>0</v>
      </c>
      <c r="BJ1679" t="s">
        <v>1969</v>
      </c>
      <c r="BK1679" t="s">
        <v>1070</v>
      </c>
      <c r="BL1679">
        <v>1</v>
      </c>
      <c r="BN1679">
        <v>0</v>
      </c>
      <c r="BO1679" s="60">
        <v>30</v>
      </c>
      <c r="BP1679" s="62">
        <v>29</v>
      </c>
      <c r="BQ1679" s="66">
        <f t="shared" si="718"/>
        <v>30029</v>
      </c>
      <c r="BR1679" s="66">
        <f t="shared" si="697"/>
        <v>30029</v>
      </c>
      <c r="BS1679" s="3" t="s">
        <v>3083</v>
      </c>
    </row>
    <row r="1680" spans="1:91" ht="14" hidden="1" customHeight="1" outlineLevel="1" x14ac:dyDescent="0.2">
      <c r="A1680" t="s">
        <v>44</v>
      </c>
      <c r="B1680" t="s">
        <v>1070</v>
      </c>
      <c r="C1680" s="1">
        <f t="shared" si="709"/>
        <v>69897</v>
      </c>
      <c r="D1680" s="3">
        <f>IF(N1680&gt;0, RANK(N1680,(N1680:P1680,Q1680:AE1680)),0)</f>
        <v>1</v>
      </c>
      <c r="E1680" s="3">
        <f>IF(O1680&gt;0,RANK(O1680,(N1680:P1680,Q1680:AE1680)),0)</f>
        <v>2</v>
      </c>
      <c r="F1680" s="3">
        <f>IF(P1680&gt;0,RANK(P1680,(N1680:P1680,Q1680:AE1680)),0)</f>
        <v>3</v>
      </c>
      <c r="G1680" s="1">
        <f t="shared" si="719"/>
        <v>2243</v>
      </c>
      <c r="H1680" s="2">
        <f t="shared" si="720"/>
        <v>3.2090075396655079E-2</v>
      </c>
      <c r="I1680" s="2"/>
      <c r="J1680" s="2">
        <f t="shared" si="710"/>
        <v>0.49984977896047039</v>
      </c>
      <c r="K1680" s="2">
        <f t="shared" si="711"/>
        <v>0.46775970356381535</v>
      </c>
      <c r="L1680" s="2">
        <f t="shared" si="712"/>
        <v>1.871324949568651E-2</v>
      </c>
      <c r="M1680" s="2">
        <f t="shared" si="713"/>
        <v>1.3677267980027798E-2</v>
      </c>
      <c r="N1680" s="38">
        <v>34938</v>
      </c>
      <c r="O1680" s="38">
        <v>32695</v>
      </c>
      <c r="P1680" s="38">
        <v>1308</v>
      </c>
      <c r="Q1680" s="38">
        <v>579</v>
      </c>
      <c r="R1680" s="38">
        <v>377</v>
      </c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  <c r="BA1680" s="3">
        <f>IF(Q1680&gt;0,RANK(Q1680,(N1680:P1680,Q1680:AE1680)),0)</f>
        <v>4</v>
      </c>
      <c r="BB1680" s="3">
        <f>IF(R1680&gt;0,RANK(R1680,(N1680:P1680,Q1680:AE1680)),0)</f>
        <v>5</v>
      </c>
      <c r="BC1680" s="3">
        <f>IF(S1680&gt;0,RANK(S1680,(N1680:P1680,Q1680:AE1680)),0)</f>
        <v>0</v>
      </c>
      <c r="BD1680" s="3">
        <f>IF(T1680&gt;0,RANK(T1680,(N1680:P1680,Q1680:AE1680)),0)</f>
        <v>0</v>
      </c>
      <c r="BE1680" s="2">
        <f t="shared" si="714"/>
        <v>8.2836173226318727E-3</v>
      </c>
      <c r="BF1680" s="2">
        <f t="shared" si="715"/>
        <v>5.3936506573958824E-3</v>
      </c>
      <c r="BG1680" s="2">
        <f t="shared" si="716"/>
        <v>0</v>
      </c>
      <c r="BH1680" s="2">
        <f t="shared" si="717"/>
        <v>0</v>
      </c>
      <c r="BJ1680" t="s">
        <v>44</v>
      </c>
      <c r="BK1680" t="s">
        <v>1070</v>
      </c>
      <c r="BL1680">
        <v>1</v>
      </c>
      <c r="BN1680">
        <v>0</v>
      </c>
      <c r="BO1680" s="60">
        <v>30</v>
      </c>
      <c r="BP1680" s="62">
        <v>31</v>
      </c>
      <c r="BQ1680" s="66">
        <f t="shared" si="718"/>
        <v>30031</v>
      </c>
      <c r="BR1680" s="66">
        <f t="shared" si="697"/>
        <v>30031</v>
      </c>
      <c r="BS1680" s="3" t="s">
        <v>3083</v>
      </c>
      <c r="CB1680" s="95"/>
      <c r="CE1680" s="38">
        <v>70317</v>
      </c>
      <c r="CF1680" s="38">
        <v>420</v>
      </c>
      <c r="CM1680" s="51"/>
    </row>
    <row r="1681" spans="1:71" ht="14" hidden="1" customHeight="1" outlineLevel="1" x14ac:dyDescent="0.2">
      <c r="A1681" t="s">
        <v>2886</v>
      </c>
      <c r="B1681" t="s">
        <v>1070</v>
      </c>
      <c r="C1681" s="1">
        <f t="shared" si="709"/>
        <v>800</v>
      </c>
      <c r="D1681" s="3">
        <f>IF(N1681&gt;0, RANK(N1681,(N1681:P1681,Q1681:AE1681)),0)</f>
        <v>2</v>
      </c>
      <c r="E1681" s="3">
        <f>IF(O1681&gt;0,RANK(O1681,(N1681:P1681,Q1681:AE1681)),0)</f>
        <v>1</v>
      </c>
      <c r="F1681" s="3">
        <f>IF(P1681&gt;0,RANK(P1681,(N1681:P1681,Q1681:AE1681)),0)</f>
        <v>3</v>
      </c>
      <c r="G1681" s="1">
        <f t="shared" si="719"/>
        <v>717</v>
      </c>
      <c r="H1681" s="2">
        <f t="shared" si="720"/>
        <v>0.89624999999999999</v>
      </c>
      <c r="I1681" s="2"/>
      <c r="J1681" s="2">
        <f t="shared" si="710"/>
        <v>4.8750000000000002E-2</v>
      </c>
      <c r="K1681" s="2">
        <f t="shared" si="711"/>
        <v>0.94499999999999995</v>
      </c>
      <c r="L1681" s="2">
        <f t="shared" si="712"/>
        <v>3.7499999999999999E-3</v>
      </c>
      <c r="M1681" s="2">
        <f t="shared" si="713"/>
        <v>2.500000000000089E-3</v>
      </c>
      <c r="N1681" s="38">
        <v>39</v>
      </c>
      <c r="O1681" s="38">
        <v>756</v>
      </c>
      <c r="P1681" s="38">
        <v>3</v>
      </c>
      <c r="Q1681" s="38">
        <v>2</v>
      </c>
      <c r="R1681" s="38">
        <v>0</v>
      </c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  <c r="BA1681" s="3">
        <f>IF(Q1681&gt;0,RANK(Q1681,(N1681:P1681,Q1681:AE1681)),0)</f>
        <v>4</v>
      </c>
      <c r="BB1681" s="3">
        <f>IF(R1681&gt;0,RANK(R1681,(N1681:P1681,Q1681:AE1681)),0)</f>
        <v>0</v>
      </c>
      <c r="BC1681" s="3">
        <f>IF(S1681&gt;0,RANK(S1681,(N1681:P1681,Q1681:AE1681)),0)</f>
        <v>0</v>
      </c>
      <c r="BD1681" s="3">
        <f>IF(T1681&gt;0,RANK(T1681,(N1681:P1681,Q1681:AE1681)),0)</f>
        <v>0</v>
      </c>
      <c r="BE1681" s="2">
        <f t="shared" si="714"/>
        <v>2.5000000000000001E-3</v>
      </c>
      <c r="BF1681" s="2">
        <f t="shared" si="715"/>
        <v>0</v>
      </c>
      <c r="BG1681" s="2">
        <f t="shared" si="716"/>
        <v>0</v>
      </c>
      <c r="BH1681" s="2">
        <f t="shared" si="717"/>
        <v>0</v>
      </c>
      <c r="BJ1681" t="s">
        <v>2886</v>
      </c>
      <c r="BK1681" t="s">
        <v>1070</v>
      </c>
      <c r="BL1681">
        <v>2</v>
      </c>
      <c r="BN1681">
        <v>0</v>
      </c>
      <c r="BO1681" s="60">
        <v>30</v>
      </c>
      <c r="BP1681" s="62">
        <v>33</v>
      </c>
      <c r="BQ1681" s="66">
        <f t="shared" si="718"/>
        <v>30033</v>
      </c>
      <c r="BR1681" s="66">
        <f t="shared" si="697"/>
        <v>30033</v>
      </c>
      <c r="BS1681" s="3" t="s">
        <v>3083</v>
      </c>
    </row>
    <row r="1682" spans="1:71" ht="14" hidden="1" customHeight="1" outlineLevel="1" x14ac:dyDescent="0.2">
      <c r="A1682" t="s">
        <v>1522</v>
      </c>
      <c r="B1682" t="s">
        <v>1070</v>
      </c>
      <c r="C1682" s="1">
        <f t="shared" si="709"/>
        <v>5078</v>
      </c>
      <c r="D1682" s="3">
        <f>IF(N1682&gt;0, RANK(N1682,(N1682:P1682,Q1682:AE1682)),0)</f>
        <v>1</v>
      </c>
      <c r="E1682" s="3">
        <f>IF(O1682&gt;0,RANK(O1682,(N1682:P1682,Q1682:AE1682)),0)</f>
        <v>2</v>
      </c>
      <c r="F1682" s="3">
        <f>IF(P1682&gt;0,RANK(P1682,(N1682:P1682,Q1682:AE1682)),0)</f>
        <v>3</v>
      </c>
      <c r="G1682" s="1">
        <f t="shared" si="719"/>
        <v>994</v>
      </c>
      <c r="H1682" s="2">
        <f t="shared" si="720"/>
        <v>0.19574635683339897</v>
      </c>
      <c r="I1682" s="2"/>
      <c r="J1682" s="2">
        <f t="shared" si="710"/>
        <v>0.57758960220559274</v>
      </c>
      <c r="K1682" s="2">
        <f t="shared" si="711"/>
        <v>0.38184324537219377</v>
      </c>
      <c r="L1682" s="2">
        <f t="shared" si="712"/>
        <v>2.9539188656951557E-2</v>
      </c>
      <c r="M1682" s="2">
        <f t="shared" si="713"/>
        <v>1.1027963765261925E-2</v>
      </c>
      <c r="N1682" s="38">
        <v>2933</v>
      </c>
      <c r="O1682" s="38">
        <v>1939</v>
      </c>
      <c r="P1682" s="38">
        <v>150</v>
      </c>
      <c r="Q1682" s="38">
        <v>28</v>
      </c>
      <c r="R1682" s="38">
        <v>28</v>
      </c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  <c r="BA1682" s="3">
        <f>IF(Q1682&gt;0,RANK(Q1682,(N1682:P1682,Q1682:AE1682)),0)</f>
        <v>4</v>
      </c>
      <c r="BB1682" s="3">
        <f>IF(R1682&gt;0,RANK(R1682,(N1682:P1682,Q1682:AE1682)),0)</f>
        <v>4</v>
      </c>
      <c r="BC1682" s="3">
        <f>IF(S1682&gt;0,RANK(S1682,(N1682:P1682,Q1682:AE1682)),0)</f>
        <v>0</v>
      </c>
      <c r="BD1682" s="3">
        <f>IF(T1682&gt;0,RANK(T1682,(N1682:P1682,Q1682:AE1682)),0)</f>
        <v>0</v>
      </c>
      <c r="BE1682" s="2">
        <f t="shared" si="714"/>
        <v>5.5139818826309573E-3</v>
      </c>
      <c r="BF1682" s="2">
        <f t="shared" si="715"/>
        <v>5.5139818826309573E-3</v>
      </c>
      <c r="BG1682" s="2">
        <f t="shared" si="716"/>
        <v>0</v>
      </c>
      <c r="BH1682" s="2">
        <f t="shared" si="717"/>
        <v>0</v>
      </c>
      <c r="BJ1682" t="s">
        <v>1522</v>
      </c>
      <c r="BK1682" t="s">
        <v>1070</v>
      </c>
      <c r="BL1682">
        <v>1</v>
      </c>
      <c r="BN1682">
        <v>0</v>
      </c>
      <c r="BO1682" s="60">
        <v>30</v>
      </c>
      <c r="BP1682" s="62">
        <v>35</v>
      </c>
      <c r="BQ1682" s="66">
        <f t="shared" si="718"/>
        <v>30035</v>
      </c>
      <c r="BR1682" s="66">
        <f t="shared" si="697"/>
        <v>30035</v>
      </c>
      <c r="BS1682" s="3" t="s">
        <v>3083</v>
      </c>
    </row>
    <row r="1683" spans="1:71" ht="14" hidden="1" customHeight="1" outlineLevel="1" x14ac:dyDescent="0.2">
      <c r="A1683" t="s">
        <v>344</v>
      </c>
      <c r="B1683" t="s">
        <v>1070</v>
      </c>
      <c r="C1683" s="1">
        <f t="shared" si="709"/>
        <v>515</v>
      </c>
      <c r="D1683" s="3">
        <f>IF(N1683&gt;0, RANK(N1683,(N1683:P1683,Q1683:AE1683)),0)</f>
        <v>2</v>
      </c>
      <c r="E1683" s="3">
        <f>IF(O1683&gt;0,RANK(O1683,(N1683:P1683,Q1683:AE1683)),0)</f>
        <v>1</v>
      </c>
      <c r="F1683" s="3">
        <f>IF(P1683&gt;0,RANK(P1683,(N1683:P1683,Q1683:AE1683)),0)</f>
        <v>3</v>
      </c>
      <c r="G1683" s="1">
        <f t="shared" si="719"/>
        <v>373</v>
      </c>
      <c r="H1683" s="2">
        <f t="shared" si="720"/>
        <v>0.72427184466019412</v>
      </c>
      <c r="I1683" s="2"/>
      <c r="J1683" s="2">
        <f t="shared" si="710"/>
        <v>0.13009708737864079</v>
      </c>
      <c r="K1683" s="2">
        <f t="shared" si="711"/>
        <v>0.85436893203883491</v>
      </c>
      <c r="L1683" s="2">
        <f t="shared" si="712"/>
        <v>7.7669902912621356E-3</v>
      </c>
      <c r="M1683" s="2">
        <f t="shared" si="713"/>
        <v>7.7669902912621738E-3</v>
      </c>
      <c r="N1683" s="38">
        <v>67</v>
      </c>
      <c r="O1683" s="38">
        <v>440</v>
      </c>
      <c r="P1683" s="38">
        <v>4</v>
      </c>
      <c r="Q1683" s="38">
        <v>2</v>
      </c>
      <c r="R1683" s="38">
        <v>2</v>
      </c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  <c r="BA1683" s="3">
        <f>IF(Q1683&gt;0,RANK(Q1683,(N1683:P1683,Q1683:AE1683)),0)</f>
        <v>4</v>
      </c>
      <c r="BB1683" s="3">
        <f>IF(R1683&gt;0,RANK(R1683,(N1683:P1683,Q1683:AE1683)),0)</f>
        <v>4</v>
      </c>
      <c r="BC1683" s="3">
        <f>IF(S1683&gt;0,RANK(S1683,(N1683:P1683,Q1683:AE1683)),0)</f>
        <v>0</v>
      </c>
      <c r="BD1683" s="3">
        <f>IF(T1683&gt;0,RANK(T1683,(N1683:P1683,Q1683:AE1683)),0)</f>
        <v>0</v>
      </c>
      <c r="BE1683" s="2">
        <f t="shared" si="714"/>
        <v>3.8834951456310678E-3</v>
      </c>
      <c r="BF1683" s="2">
        <f t="shared" si="715"/>
        <v>3.8834951456310678E-3</v>
      </c>
      <c r="BG1683" s="2">
        <f t="shared" si="716"/>
        <v>0</v>
      </c>
      <c r="BH1683" s="2">
        <f t="shared" si="717"/>
        <v>0</v>
      </c>
      <c r="BJ1683" t="s">
        <v>344</v>
      </c>
      <c r="BK1683" t="s">
        <v>1070</v>
      </c>
      <c r="BL1683">
        <v>2</v>
      </c>
      <c r="BN1683">
        <v>0</v>
      </c>
      <c r="BO1683" s="60">
        <v>30</v>
      </c>
      <c r="BP1683" s="62">
        <v>37</v>
      </c>
      <c r="BQ1683" s="66">
        <f t="shared" si="718"/>
        <v>30037</v>
      </c>
      <c r="BR1683" s="66">
        <f t="shared" si="697"/>
        <v>30037</v>
      </c>
      <c r="BS1683" s="3" t="s">
        <v>3083</v>
      </c>
    </row>
    <row r="1684" spans="1:71" ht="14" hidden="1" customHeight="1" outlineLevel="1" x14ac:dyDescent="0.2">
      <c r="A1684" t="s">
        <v>540</v>
      </c>
      <c r="B1684" t="s">
        <v>1070</v>
      </c>
      <c r="C1684" s="1">
        <f t="shared" si="709"/>
        <v>2176</v>
      </c>
      <c r="D1684" s="3">
        <f>IF(N1684&gt;0, RANK(N1684,(N1684:P1684,Q1684:AE1684)),0)</f>
        <v>2</v>
      </c>
      <c r="E1684" s="3">
        <f>IF(O1684&gt;0,RANK(O1684,(N1684:P1684,Q1684:AE1684)),0)</f>
        <v>1</v>
      </c>
      <c r="F1684" s="3">
        <f>IF(P1684&gt;0,RANK(P1684,(N1684:P1684,Q1684:AE1684)),0)</f>
        <v>3</v>
      </c>
      <c r="G1684" s="1">
        <f t="shared" si="719"/>
        <v>958</v>
      </c>
      <c r="H1684" s="2">
        <f t="shared" si="720"/>
        <v>0.44025735294117646</v>
      </c>
      <c r="I1684" s="2"/>
      <c r="J1684" s="2">
        <f t="shared" si="710"/>
        <v>0.26608455882352944</v>
      </c>
      <c r="K1684" s="2">
        <f t="shared" si="711"/>
        <v>0.70634191176470584</v>
      </c>
      <c r="L1684" s="2">
        <f t="shared" si="712"/>
        <v>1.8382352941176471E-2</v>
      </c>
      <c r="M1684" s="2">
        <f t="shared" si="713"/>
        <v>9.1911764705882477E-3</v>
      </c>
      <c r="N1684" s="38">
        <v>579</v>
      </c>
      <c r="O1684" s="38">
        <v>1537</v>
      </c>
      <c r="P1684" s="38">
        <v>40</v>
      </c>
      <c r="Q1684" s="38">
        <v>14</v>
      </c>
      <c r="R1684" s="38">
        <v>6</v>
      </c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  <c r="BA1684" s="3">
        <f>IF(Q1684&gt;0,RANK(Q1684,(N1684:P1684,Q1684:AE1684)),0)</f>
        <v>4</v>
      </c>
      <c r="BB1684" s="3">
        <f>IF(R1684&gt;0,RANK(R1684,(N1684:P1684,Q1684:AE1684)),0)</f>
        <v>5</v>
      </c>
      <c r="BC1684" s="3">
        <f>IF(S1684&gt;0,RANK(S1684,(N1684:P1684,Q1684:AE1684)),0)</f>
        <v>0</v>
      </c>
      <c r="BD1684" s="3">
        <f>IF(T1684&gt;0,RANK(T1684,(N1684:P1684,Q1684:AE1684)),0)</f>
        <v>0</v>
      </c>
      <c r="BE1684" s="2">
        <f t="shared" si="714"/>
        <v>6.4338235294117644E-3</v>
      </c>
      <c r="BF1684" s="2">
        <f t="shared" si="715"/>
        <v>2.7573529411764708E-3</v>
      </c>
      <c r="BG1684" s="2">
        <f t="shared" si="716"/>
        <v>0</v>
      </c>
      <c r="BH1684" s="2">
        <f t="shared" si="717"/>
        <v>0</v>
      </c>
      <c r="BJ1684" t="s">
        <v>540</v>
      </c>
      <c r="BK1684" t="s">
        <v>1070</v>
      </c>
      <c r="BL1684">
        <v>1</v>
      </c>
      <c r="BN1684">
        <v>0</v>
      </c>
      <c r="BO1684" s="60">
        <v>30</v>
      </c>
      <c r="BP1684" s="62">
        <v>39</v>
      </c>
      <c r="BQ1684" s="66">
        <f t="shared" si="718"/>
        <v>30039</v>
      </c>
      <c r="BR1684" s="66">
        <f t="shared" si="697"/>
        <v>30039</v>
      </c>
      <c r="BS1684" s="3" t="s">
        <v>3083</v>
      </c>
    </row>
    <row r="1685" spans="1:71" ht="14" hidden="1" customHeight="1" outlineLevel="1" x14ac:dyDescent="0.2">
      <c r="A1685" t="s">
        <v>1537</v>
      </c>
      <c r="B1685" t="s">
        <v>1070</v>
      </c>
      <c r="C1685" s="1">
        <f t="shared" si="709"/>
        <v>6804</v>
      </c>
      <c r="D1685" s="3">
        <f>IF(N1685&gt;0, RANK(N1685,(N1685:P1685,Q1685:AE1685)),0)</f>
        <v>2</v>
      </c>
      <c r="E1685" s="3">
        <f>IF(O1685&gt;0,RANK(O1685,(N1685:P1685,Q1685:AE1685)),0)</f>
        <v>1</v>
      </c>
      <c r="F1685" s="3">
        <f>IF(P1685&gt;0,RANK(P1685,(N1685:P1685,Q1685:AE1685)),0)</f>
        <v>3</v>
      </c>
      <c r="G1685" s="1">
        <f t="shared" si="719"/>
        <v>1237</v>
      </c>
      <c r="H1685" s="2">
        <f t="shared" si="720"/>
        <v>0.1818048206937096</v>
      </c>
      <c r="I1685" s="2"/>
      <c r="J1685" s="2">
        <f t="shared" si="710"/>
        <v>0.3871252204585538</v>
      </c>
      <c r="K1685" s="2">
        <f t="shared" si="711"/>
        <v>0.56893004115226342</v>
      </c>
      <c r="L1685" s="2">
        <f t="shared" si="712"/>
        <v>3.1893004115226338E-2</v>
      </c>
      <c r="M1685" s="2">
        <f t="shared" si="713"/>
        <v>1.2051734273956442E-2</v>
      </c>
      <c r="N1685" s="38">
        <v>2634</v>
      </c>
      <c r="O1685" s="38">
        <v>3871</v>
      </c>
      <c r="P1685" s="38">
        <v>217</v>
      </c>
      <c r="Q1685" s="38">
        <v>53</v>
      </c>
      <c r="R1685" s="38">
        <v>29</v>
      </c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  <c r="BA1685" s="3">
        <f>IF(Q1685&gt;0,RANK(Q1685,(N1685:P1685,Q1685:AE1685)),0)</f>
        <v>4</v>
      </c>
      <c r="BB1685" s="3">
        <f>IF(R1685&gt;0,RANK(R1685,(N1685:P1685,Q1685:AE1685)),0)</f>
        <v>5</v>
      </c>
      <c r="BC1685" s="3">
        <f>IF(S1685&gt;0,RANK(S1685,(N1685:P1685,Q1685:AE1685)),0)</f>
        <v>0</v>
      </c>
      <c r="BD1685" s="3">
        <f>IF(T1685&gt;0,RANK(T1685,(N1685:P1685,Q1685:AE1685)),0)</f>
        <v>0</v>
      </c>
      <c r="BE1685" s="2">
        <f t="shared" si="714"/>
        <v>7.7895355673133449E-3</v>
      </c>
      <c r="BF1685" s="2">
        <f t="shared" si="715"/>
        <v>4.2621987066431511E-3</v>
      </c>
      <c r="BG1685" s="2">
        <f t="shared" si="716"/>
        <v>0</v>
      </c>
      <c r="BH1685" s="2">
        <f t="shared" si="717"/>
        <v>0</v>
      </c>
      <c r="BJ1685" t="s">
        <v>1537</v>
      </c>
      <c r="BK1685" t="s">
        <v>1070</v>
      </c>
      <c r="BL1685">
        <v>2</v>
      </c>
      <c r="BN1685">
        <v>0</v>
      </c>
      <c r="BO1685" s="60">
        <v>30</v>
      </c>
      <c r="BP1685" s="62">
        <v>41</v>
      </c>
      <c r="BQ1685" s="66">
        <f t="shared" si="718"/>
        <v>30041</v>
      </c>
      <c r="BR1685" s="66">
        <f t="shared" si="697"/>
        <v>30041</v>
      </c>
      <c r="BS1685" s="3" t="s">
        <v>3083</v>
      </c>
    </row>
    <row r="1686" spans="1:71" ht="14" hidden="1" customHeight="1" outlineLevel="1" x14ac:dyDescent="0.2">
      <c r="A1686" t="s">
        <v>1071</v>
      </c>
      <c r="B1686" t="s">
        <v>1070</v>
      </c>
      <c r="C1686" s="1">
        <f t="shared" si="709"/>
        <v>8291</v>
      </c>
      <c r="D1686" s="3">
        <f>IF(N1686&gt;0, RANK(N1686,(N1686:P1686,Q1686:AE1686)),0)</f>
        <v>2</v>
      </c>
      <c r="E1686" s="3">
        <f>IF(O1686&gt;0,RANK(O1686,(N1686:P1686,Q1686:AE1686)),0)</f>
        <v>1</v>
      </c>
      <c r="F1686" s="3">
        <f>IF(P1686&gt;0,RANK(P1686,(N1686:P1686,Q1686:AE1686)),0)</f>
        <v>3</v>
      </c>
      <c r="G1686" s="1">
        <f t="shared" si="719"/>
        <v>3028</v>
      </c>
      <c r="H1686" s="2">
        <f t="shared" si="720"/>
        <v>0.36521529369195516</v>
      </c>
      <c r="I1686" s="2"/>
      <c r="J1686" s="2">
        <f t="shared" si="710"/>
        <v>0.3034615848510433</v>
      </c>
      <c r="K1686" s="2">
        <f t="shared" si="711"/>
        <v>0.6686768785429984</v>
      </c>
      <c r="L1686" s="2">
        <f t="shared" si="712"/>
        <v>1.7850681461826078E-2</v>
      </c>
      <c r="M1686" s="2">
        <f t="shared" si="713"/>
        <v>1.0010855144132171E-2</v>
      </c>
      <c r="N1686" s="38">
        <v>2516</v>
      </c>
      <c r="O1686" s="38">
        <v>5544</v>
      </c>
      <c r="P1686" s="38">
        <v>148</v>
      </c>
      <c r="Q1686" s="38">
        <v>51</v>
      </c>
      <c r="R1686" s="38">
        <v>32</v>
      </c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  <c r="BA1686" s="3">
        <f>IF(Q1686&gt;0,RANK(Q1686,(N1686:P1686,Q1686:AE1686)),0)</f>
        <v>4</v>
      </c>
      <c r="BB1686" s="3">
        <f>IF(R1686&gt;0,RANK(R1686,(N1686:P1686,Q1686:AE1686)),0)</f>
        <v>5</v>
      </c>
      <c r="BC1686" s="3">
        <f>IF(S1686&gt;0,RANK(S1686,(N1686:P1686,Q1686:AE1686)),0)</f>
        <v>0</v>
      </c>
      <c r="BD1686" s="3">
        <f>IF(T1686&gt;0,RANK(T1686,(N1686:P1686,Q1686:AE1686)),0)</f>
        <v>0</v>
      </c>
      <c r="BE1686" s="2">
        <f t="shared" si="714"/>
        <v>6.1512483415752019E-3</v>
      </c>
      <c r="BF1686" s="2">
        <f t="shared" si="715"/>
        <v>3.8596068025569894E-3</v>
      </c>
      <c r="BG1686" s="2">
        <f t="shared" si="716"/>
        <v>0</v>
      </c>
      <c r="BH1686" s="2">
        <f t="shared" si="717"/>
        <v>0</v>
      </c>
      <c r="BJ1686" t="s">
        <v>1071</v>
      </c>
      <c r="BK1686" t="s">
        <v>1070</v>
      </c>
      <c r="BL1686">
        <v>2</v>
      </c>
      <c r="BN1686">
        <v>0</v>
      </c>
      <c r="BO1686" s="60">
        <v>30</v>
      </c>
      <c r="BP1686" s="62">
        <v>43</v>
      </c>
      <c r="BQ1686" s="66">
        <f t="shared" si="718"/>
        <v>30043</v>
      </c>
      <c r="BR1686" s="66">
        <f t="shared" si="697"/>
        <v>30043</v>
      </c>
      <c r="BS1686" s="3" t="s">
        <v>3083</v>
      </c>
    </row>
    <row r="1687" spans="1:71" ht="14" hidden="1" customHeight="1" outlineLevel="1" x14ac:dyDescent="0.2">
      <c r="A1687" t="s">
        <v>1329</v>
      </c>
      <c r="B1687" t="s">
        <v>1070</v>
      </c>
      <c r="C1687" s="1">
        <f t="shared" si="709"/>
        <v>1353</v>
      </c>
      <c r="D1687" s="3">
        <f>IF(N1687&gt;0, RANK(N1687,(N1687:P1687,Q1687:AE1687)),0)</f>
        <v>2</v>
      </c>
      <c r="E1687" s="3">
        <f>IF(O1687&gt;0,RANK(O1687,(N1687:P1687,Q1687:AE1687)),0)</f>
        <v>1</v>
      </c>
      <c r="F1687" s="3">
        <f>IF(P1687&gt;0,RANK(P1687,(N1687:P1687,Q1687:AE1687)),0)</f>
        <v>3</v>
      </c>
      <c r="G1687" s="1">
        <f t="shared" si="719"/>
        <v>786</v>
      </c>
      <c r="H1687" s="2">
        <f t="shared" si="720"/>
        <v>0.58093126385809313</v>
      </c>
      <c r="I1687" s="2"/>
      <c r="J1687" s="2">
        <f t="shared" si="710"/>
        <v>0.19586104951958611</v>
      </c>
      <c r="K1687" s="2">
        <f t="shared" si="711"/>
        <v>0.77679231337767918</v>
      </c>
      <c r="L1687" s="2">
        <f t="shared" si="712"/>
        <v>1.9955654101995565E-2</v>
      </c>
      <c r="M1687" s="2">
        <f t="shared" si="713"/>
        <v>7.3909830007392076E-3</v>
      </c>
      <c r="N1687" s="38">
        <v>265</v>
      </c>
      <c r="O1687" s="38">
        <v>1051</v>
      </c>
      <c r="P1687" s="38">
        <v>27</v>
      </c>
      <c r="Q1687" s="38">
        <v>8</v>
      </c>
      <c r="R1687" s="38">
        <v>2</v>
      </c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  <c r="BA1687" s="3">
        <f>IF(Q1687&gt;0,RANK(Q1687,(N1687:P1687,Q1687:AE1687)),0)</f>
        <v>4</v>
      </c>
      <c r="BB1687" s="3">
        <f>IF(R1687&gt;0,RANK(R1687,(N1687:P1687,Q1687:AE1687)),0)</f>
        <v>5</v>
      </c>
      <c r="BC1687" s="3">
        <f>IF(S1687&gt;0,RANK(S1687,(N1687:P1687,Q1687:AE1687)),0)</f>
        <v>0</v>
      </c>
      <c r="BD1687" s="3">
        <f>IF(T1687&gt;0,RANK(T1687,(N1687:P1687,Q1687:AE1687)),0)</f>
        <v>0</v>
      </c>
      <c r="BE1687" s="2">
        <f t="shared" si="714"/>
        <v>5.9127864005912786E-3</v>
      </c>
      <c r="BF1687" s="2">
        <f t="shared" si="715"/>
        <v>1.4781966001478197E-3</v>
      </c>
      <c r="BG1687" s="2">
        <f t="shared" si="716"/>
        <v>0</v>
      </c>
      <c r="BH1687" s="2">
        <f t="shared" si="717"/>
        <v>0</v>
      </c>
      <c r="BJ1687" t="s">
        <v>1329</v>
      </c>
      <c r="BK1687" t="s">
        <v>1070</v>
      </c>
      <c r="BL1687">
        <v>2</v>
      </c>
      <c r="BN1687">
        <v>0</v>
      </c>
      <c r="BO1687" s="60">
        <v>30</v>
      </c>
      <c r="BP1687" s="62">
        <v>45</v>
      </c>
      <c r="BQ1687" s="66">
        <f t="shared" si="718"/>
        <v>30045</v>
      </c>
      <c r="BR1687" s="66">
        <f t="shared" si="697"/>
        <v>30045</v>
      </c>
      <c r="BS1687" s="3" t="s">
        <v>3083</v>
      </c>
    </row>
    <row r="1688" spans="1:71" ht="14" hidden="1" customHeight="1" outlineLevel="1" x14ac:dyDescent="0.2">
      <c r="A1688" t="s">
        <v>801</v>
      </c>
      <c r="B1688" t="s">
        <v>1070</v>
      </c>
      <c r="C1688" s="1">
        <f t="shared" si="709"/>
        <v>16910</v>
      </c>
      <c r="D1688" s="3">
        <f>IF(N1688&gt;0, RANK(N1688,(N1688:P1688,Q1688:AE1688)),0)</f>
        <v>2</v>
      </c>
      <c r="E1688" s="3">
        <f>IF(O1688&gt;0,RANK(O1688,(N1688:P1688,Q1688:AE1688)),0)</f>
        <v>1</v>
      </c>
      <c r="F1688" s="3">
        <f>IF(P1688&gt;0,RANK(P1688,(N1688:P1688,Q1688:AE1688)),0)</f>
        <v>3</v>
      </c>
      <c r="G1688" s="1">
        <f t="shared" si="719"/>
        <v>3370</v>
      </c>
      <c r="H1688" s="2">
        <f t="shared" si="720"/>
        <v>0.1992903607332939</v>
      </c>
      <c r="I1688" s="2"/>
      <c r="J1688" s="2">
        <f t="shared" si="710"/>
        <v>0.38497930218805443</v>
      </c>
      <c r="K1688" s="2">
        <f t="shared" si="711"/>
        <v>0.5842696629213483</v>
      </c>
      <c r="L1688" s="2">
        <f t="shared" si="712"/>
        <v>2.0816085156712006E-2</v>
      </c>
      <c r="M1688" s="2">
        <f t="shared" si="713"/>
        <v>9.934949733885267E-3</v>
      </c>
      <c r="N1688" s="38">
        <v>6510</v>
      </c>
      <c r="O1688" s="38">
        <v>9880</v>
      </c>
      <c r="P1688" s="38">
        <v>352</v>
      </c>
      <c r="Q1688" s="38">
        <v>91</v>
      </c>
      <c r="R1688" s="38">
        <v>77</v>
      </c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  <c r="BA1688" s="3">
        <f>IF(Q1688&gt;0,RANK(Q1688,(N1688:P1688,Q1688:AE1688)),0)</f>
        <v>4</v>
      </c>
      <c r="BB1688" s="3">
        <f>IF(R1688&gt;0,RANK(R1688,(N1688:P1688,Q1688:AE1688)),0)</f>
        <v>5</v>
      </c>
      <c r="BC1688" s="3">
        <f>IF(S1688&gt;0,RANK(S1688,(N1688:P1688,Q1688:AE1688)),0)</f>
        <v>0</v>
      </c>
      <c r="BD1688" s="3">
        <f>IF(T1688&gt;0,RANK(T1688,(N1688:P1688,Q1688:AE1688)),0)</f>
        <v>0</v>
      </c>
      <c r="BE1688" s="2">
        <f t="shared" si="714"/>
        <v>5.3814311058545238E-3</v>
      </c>
      <c r="BF1688" s="2">
        <f t="shared" si="715"/>
        <v>4.553518628030751E-3</v>
      </c>
      <c r="BG1688" s="2">
        <f t="shared" si="716"/>
        <v>0</v>
      </c>
      <c r="BH1688" s="2">
        <f t="shared" si="717"/>
        <v>0</v>
      </c>
      <c r="BJ1688" t="s">
        <v>801</v>
      </c>
      <c r="BK1688" t="s">
        <v>1070</v>
      </c>
      <c r="BL1688">
        <v>1</v>
      </c>
      <c r="BN1688">
        <v>0</v>
      </c>
      <c r="BO1688" s="60">
        <v>30</v>
      </c>
      <c r="BP1688" s="62">
        <v>47</v>
      </c>
      <c r="BQ1688" s="66">
        <f t="shared" si="718"/>
        <v>30047</v>
      </c>
      <c r="BR1688" s="66">
        <f t="shared" si="697"/>
        <v>30047</v>
      </c>
      <c r="BS1688" s="3" t="s">
        <v>3083</v>
      </c>
    </row>
    <row r="1689" spans="1:71" ht="14" hidden="1" customHeight="1" outlineLevel="1" x14ac:dyDescent="0.2">
      <c r="A1689" t="s">
        <v>548</v>
      </c>
      <c r="B1689" t="s">
        <v>1070</v>
      </c>
      <c r="C1689" s="1">
        <f t="shared" si="709"/>
        <v>42023</v>
      </c>
      <c r="D1689" s="3">
        <f>IF(N1689&gt;0, RANK(N1689,(N1689:P1689,Q1689:AE1689)),0)</f>
        <v>2</v>
      </c>
      <c r="E1689" s="3">
        <f>IF(O1689&gt;0,RANK(O1689,(N1689:P1689,Q1689:AE1689)),0)</f>
        <v>1</v>
      </c>
      <c r="F1689" s="3">
        <f>IF(P1689&gt;0,RANK(P1689,(N1689:P1689,Q1689:AE1689)),0)</f>
        <v>3</v>
      </c>
      <c r="G1689" s="1">
        <f t="shared" si="719"/>
        <v>2394</v>
      </c>
      <c r="H1689" s="2">
        <f t="shared" si="720"/>
        <v>5.6968802798467506E-2</v>
      </c>
      <c r="I1689" s="2"/>
      <c r="J1689" s="2">
        <f t="shared" si="710"/>
        <v>0.45415605739713966</v>
      </c>
      <c r="K1689" s="2">
        <f t="shared" si="711"/>
        <v>0.51112486019560721</v>
      </c>
      <c r="L1689" s="2">
        <f t="shared" si="712"/>
        <v>2.2106941436832211E-2</v>
      </c>
      <c r="M1689" s="2">
        <f t="shared" si="713"/>
        <v>1.2612140970420866E-2</v>
      </c>
      <c r="N1689" s="38">
        <v>19085</v>
      </c>
      <c r="O1689" s="38">
        <v>21479</v>
      </c>
      <c r="P1689" s="38">
        <v>929</v>
      </c>
      <c r="Q1689" s="38">
        <v>332</v>
      </c>
      <c r="R1689" s="38">
        <v>198</v>
      </c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  <c r="BA1689" s="3">
        <f>IF(Q1689&gt;0,RANK(Q1689,(N1689:P1689,Q1689:AE1689)),0)</f>
        <v>4</v>
      </c>
      <c r="BB1689" s="3">
        <f>IF(R1689&gt;0,RANK(R1689,(N1689:P1689,Q1689:AE1689)),0)</f>
        <v>5</v>
      </c>
      <c r="BC1689" s="3">
        <f>IF(S1689&gt;0,RANK(S1689,(N1689:P1689,Q1689:AE1689)),0)</f>
        <v>0</v>
      </c>
      <c r="BD1689" s="3">
        <f>IF(T1689&gt;0,RANK(T1689,(N1689:P1689,Q1689:AE1689)),0)</f>
        <v>0</v>
      </c>
      <c r="BE1689" s="2">
        <f t="shared" si="714"/>
        <v>7.9004354758108655E-3</v>
      </c>
      <c r="BF1689" s="2">
        <f t="shared" si="715"/>
        <v>4.7117054946100943E-3</v>
      </c>
      <c r="BG1689" s="2">
        <f t="shared" si="716"/>
        <v>0</v>
      </c>
      <c r="BH1689" s="2">
        <f t="shared" si="717"/>
        <v>0</v>
      </c>
      <c r="BJ1689" t="s">
        <v>548</v>
      </c>
      <c r="BK1689" t="s">
        <v>1070</v>
      </c>
      <c r="BL1689">
        <v>2</v>
      </c>
      <c r="BN1689">
        <v>0</v>
      </c>
      <c r="BO1689" s="60">
        <v>30</v>
      </c>
      <c r="BP1689" s="62">
        <v>49</v>
      </c>
      <c r="BQ1689" s="66">
        <f t="shared" si="718"/>
        <v>30049</v>
      </c>
      <c r="BR1689" s="66">
        <f t="shared" si="697"/>
        <v>30049</v>
      </c>
      <c r="BS1689" s="3" t="s">
        <v>3083</v>
      </c>
    </row>
    <row r="1690" spans="1:71" ht="14" hidden="1" customHeight="1" outlineLevel="1" x14ac:dyDescent="0.2">
      <c r="A1690" t="s">
        <v>314</v>
      </c>
      <c r="B1690" t="s">
        <v>1070</v>
      </c>
      <c r="C1690" s="1">
        <f t="shared" si="709"/>
        <v>988</v>
      </c>
      <c r="D1690" s="3">
        <f>IF(N1690&gt;0, RANK(N1690,(N1690:P1690,Q1690:AE1690)),0)</f>
        <v>2</v>
      </c>
      <c r="E1690" s="3">
        <f>IF(O1690&gt;0,RANK(O1690,(N1690:P1690,Q1690:AE1690)),0)</f>
        <v>1</v>
      </c>
      <c r="F1690" s="3">
        <f>IF(P1690&gt;0,RANK(P1690,(N1690:P1690,Q1690:AE1690)),0)</f>
        <v>3</v>
      </c>
      <c r="G1690" s="1">
        <f t="shared" si="719"/>
        <v>538</v>
      </c>
      <c r="H1690" s="2">
        <f t="shared" si="720"/>
        <v>0.54453441295546556</v>
      </c>
      <c r="I1690" s="2"/>
      <c r="J1690" s="2">
        <f t="shared" si="710"/>
        <v>0.2165991902834008</v>
      </c>
      <c r="K1690" s="2">
        <f t="shared" si="711"/>
        <v>0.76113360323886636</v>
      </c>
      <c r="L1690" s="2">
        <f t="shared" si="712"/>
        <v>1.5182186234817813E-2</v>
      </c>
      <c r="M1690" s="2">
        <f t="shared" si="713"/>
        <v>7.0850202429150241E-3</v>
      </c>
      <c r="N1690" s="38">
        <v>214</v>
      </c>
      <c r="O1690" s="38">
        <v>752</v>
      </c>
      <c r="P1690" s="38">
        <v>15</v>
      </c>
      <c r="Q1690" s="38">
        <v>6</v>
      </c>
      <c r="R1690" s="38">
        <v>1</v>
      </c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  <c r="BA1690" s="3">
        <f>IF(Q1690&gt;0,RANK(Q1690,(N1690:P1690,Q1690:AE1690)),0)</f>
        <v>4</v>
      </c>
      <c r="BB1690" s="3">
        <f>IF(R1690&gt;0,RANK(R1690,(N1690:P1690,Q1690:AE1690)),0)</f>
        <v>5</v>
      </c>
      <c r="BC1690" s="3">
        <f>IF(S1690&gt;0,RANK(S1690,(N1690:P1690,Q1690:AE1690)),0)</f>
        <v>0</v>
      </c>
      <c r="BD1690" s="3">
        <f>IF(T1690&gt;0,RANK(T1690,(N1690:P1690,Q1690:AE1690)),0)</f>
        <v>0</v>
      </c>
      <c r="BE1690" s="2">
        <f t="shared" si="714"/>
        <v>6.0728744939271256E-3</v>
      </c>
      <c r="BF1690" s="2">
        <f t="shared" si="715"/>
        <v>1.0121457489878543E-3</v>
      </c>
      <c r="BG1690" s="2">
        <f t="shared" si="716"/>
        <v>0</v>
      </c>
      <c r="BH1690" s="2">
        <f t="shared" si="717"/>
        <v>0</v>
      </c>
      <c r="BJ1690" t="s">
        <v>314</v>
      </c>
      <c r="BK1690" t="s">
        <v>1070</v>
      </c>
      <c r="BL1690">
        <v>2</v>
      </c>
      <c r="BN1690">
        <v>0</v>
      </c>
      <c r="BO1690" s="60">
        <v>30</v>
      </c>
      <c r="BP1690" s="62">
        <v>51</v>
      </c>
      <c r="BQ1690" s="66">
        <f t="shared" si="718"/>
        <v>30051</v>
      </c>
      <c r="BR1690" s="66">
        <f t="shared" si="697"/>
        <v>30051</v>
      </c>
      <c r="BS1690" s="3" t="s">
        <v>3083</v>
      </c>
    </row>
    <row r="1691" spans="1:71" ht="14" hidden="1" customHeight="1" outlineLevel="1" x14ac:dyDescent="0.2">
      <c r="A1691" t="s">
        <v>1567</v>
      </c>
      <c r="B1691" t="s">
        <v>1070</v>
      </c>
      <c r="C1691" s="1">
        <f t="shared" si="709"/>
        <v>11789</v>
      </c>
      <c r="D1691" s="3">
        <f>IF(N1691&gt;0, RANK(N1691,(N1691:P1691,Q1691:AE1691)),0)</f>
        <v>2</v>
      </c>
      <c r="E1691" s="3">
        <f>IF(O1691&gt;0,RANK(O1691,(N1691:P1691,Q1691:AE1691)),0)</f>
        <v>1</v>
      </c>
      <c r="F1691" s="3">
        <f>IF(P1691&gt;0,RANK(P1691,(N1691:P1691,Q1691:AE1691)),0)</f>
        <v>3</v>
      </c>
      <c r="G1691" s="1">
        <f t="shared" si="719"/>
        <v>6294</v>
      </c>
      <c r="H1691" s="2">
        <f t="shared" si="720"/>
        <v>0.53388752226651959</v>
      </c>
      <c r="I1691" s="2"/>
      <c r="J1691" s="2">
        <f t="shared" si="710"/>
        <v>0.22181694800237509</v>
      </c>
      <c r="K1691" s="2">
        <f t="shared" si="711"/>
        <v>0.75570447026889476</v>
      </c>
      <c r="L1691" s="2">
        <f t="shared" si="712"/>
        <v>1.4505047077784375E-2</v>
      </c>
      <c r="M1691" s="2">
        <f t="shared" si="713"/>
        <v>7.9735346509458103E-3</v>
      </c>
      <c r="N1691" s="38">
        <v>2615</v>
      </c>
      <c r="O1691" s="38">
        <v>8909</v>
      </c>
      <c r="P1691" s="38">
        <v>171</v>
      </c>
      <c r="Q1691" s="38">
        <v>51</v>
      </c>
      <c r="R1691" s="38">
        <v>43</v>
      </c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  <c r="BA1691" s="3">
        <f>IF(Q1691&gt;0,RANK(Q1691,(N1691:P1691,Q1691:AE1691)),0)</f>
        <v>4</v>
      </c>
      <c r="BB1691" s="3">
        <f>IF(R1691&gt;0,RANK(R1691,(N1691:P1691,Q1691:AE1691)),0)</f>
        <v>5</v>
      </c>
      <c r="BC1691" s="3">
        <f>IF(S1691&gt;0,RANK(S1691,(N1691:P1691,Q1691:AE1691)),0)</f>
        <v>0</v>
      </c>
      <c r="BD1691" s="3">
        <f>IF(T1691&gt;0,RANK(T1691,(N1691:P1691,Q1691:AE1691)),0)</f>
        <v>0</v>
      </c>
      <c r="BE1691" s="2">
        <f t="shared" si="714"/>
        <v>4.3260666723216558E-3</v>
      </c>
      <c r="BF1691" s="2">
        <f t="shared" si="715"/>
        <v>3.6474679786241411E-3</v>
      </c>
      <c r="BG1691" s="2">
        <f t="shared" si="716"/>
        <v>0</v>
      </c>
      <c r="BH1691" s="2">
        <f t="shared" si="717"/>
        <v>0</v>
      </c>
      <c r="BJ1691" t="s">
        <v>1567</v>
      </c>
      <c r="BK1691" t="s">
        <v>1070</v>
      </c>
      <c r="BL1691">
        <v>1</v>
      </c>
      <c r="BN1691">
        <v>0</v>
      </c>
      <c r="BO1691" s="60">
        <v>30</v>
      </c>
      <c r="BP1691" s="62">
        <v>53</v>
      </c>
      <c r="BQ1691" s="66">
        <f t="shared" si="718"/>
        <v>30053</v>
      </c>
      <c r="BR1691" s="66">
        <f t="shared" si="697"/>
        <v>30053</v>
      </c>
      <c r="BS1691" s="3" t="s">
        <v>3083</v>
      </c>
    </row>
    <row r="1692" spans="1:71" ht="14" hidden="1" customHeight="1" outlineLevel="1" x14ac:dyDescent="0.2">
      <c r="A1692" t="s">
        <v>1215</v>
      </c>
      <c r="B1692" t="s">
        <v>1070</v>
      </c>
      <c r="C1692" s="1">
        <f t="shared" si="709"/>
        <v>1082</v>
      </c>
      <c r="D1692" s="3">
        <f>IF(N1692&gt;0, RANK(N1692,(N1692:P1692,Q1692:AE1692)),0)</f>
        <v>2</v>
      </c>
      <c r="E1692" s="3">
        <f>IF(O1692&gt;0,RANK(O1692,(N1692:P1692,Q1692:AE1692)),0)</f>
        <v>1</v>
      </c>
      <c r="F1692" s="3">
        <f>IF(P1692&gt;0,RANK(P1692,(N1692:P1692,Q1692:AE1692)),0)</f>
        <v>3</v>
      </c>
      <c r="G1692" s="1">
        <f t="shared" si="719"/>
        <v>802</v>
      </c>
      <c r="H1692" s="2">
        <f t="shared" si="720"/>
        <v>0.74121996303142335</v>
      </c>
      <c r="I1692" s="2"/>
      <c r="J1692" s="2">
        <f t="shared" si="710"/>
        <v>0.11922365988909427</v>
      </c>
      <c r="K1692" s="2">
        <f t="shared" si="711"/>
        <v>0.86044362292051757</v>
      </c>
      <c r="L1692" s="2">
        <f t="shared" si="712"/>
        <v>1.2939001848428836E-2</v>
      </c>
      <c r="M1692" s="2">
        <f t="shared" si="713"/>
        <v>7.3937153419593692E-3</v>
      </c>
      <c r="N1692" s="38">
        <v>129</v>
      </c>
      <c r="O1692" s="38">
        <v>931</v>
      </c>
      <c r="P1692" s="38">
        <v>14</v>
      </c>
      <c r="Q1692" s="38">
        <v>5</v>
      </c>
      <c r="R1692" s="38">
        <v>3</v>
      </c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  <c r="BA1692" s="3">
        <f>IF(Q1692&gt;0,RANK(Q1692,(N1692:P1692,Q1692:AE1692)),0)</f>
        <v>4</v>
      </c>
      <c r="BB1692" s="3">
        <f>IF(R1692&gt;0,RANK(R1692,(N1692:P1692,Q1692:AE1692)),0)</f>
        <v>5</v>
      </c>
      <c r="BC1692" s="3">
        <f>IF(S1692&gt;0,RANK(S1692,(N1692:P1692,Q1692:AE1692)),0)</f>
        <v>0</v>
      </c>
      <c r="BD1692" s="3">
        <f>IF(T1692&gt;0,RANK(T1692,(N1692:P1692,Q1692:AE1692)),0)</f>
        <v>0</v>
      </c>
      <c r="BE1692" s="2">
        <f t="shared" si="714"/>
        <v>4.6210720887245845E-3</v>
      </c>
      <c r="BF1692" s="2">
        <f t="shared" si="715"/>
        <v>2.7726432532347504E-3</v>
      </c>
      <c r="BG1692" s="2">
        <f t="shared" si="716"/>
        <v>0</v>
      </c>
      <c r="BH1692" s="2">
        <f t="shared" si="717"/>
        <v>0</v>
      </c>
      <c r="BJ1692" t="s">
        <v>1215</v>
      </c>
      <c r="BK1692" t="s">
        <v>1070</v>
      </c>
      <c r="BL1692">
        <v>2</v>
      </c>
      <c r="BN1692">
        <v>0</v>
      </c>
      <c r="BO1692" s="60">
        <v>30</v>
      </c>
      <c r="BP1692" s="62">
        <v>55</v>
      </c>
      <c r="BQ1692" s="66">
        <f t="shared" si="718"/>
        <v>30055</v>
      </c>
      <c r="BR1692" s="66">
        <f t="shared" si="697"/>
        <v>30055</v>
      </c>
      <c r="BS1692" s="3" t="s">
        <v>3083</v>
      </c>
    </row>
    <row r="1693" spans="1:71" ht="14" hidden="1" customHeight="1" outlineLevel="1" x14ac:dyDescent="0.2">
      <c r="A1693" t="s">
        <v>1618</v>
      </c>
      <c r="B1693" t="s">
        <v>1070</v>
      </c>
      <c r="C1693" s="1">
        <f t="shared" si="709"/>
        <v>6461</v>
      </c>
      <c r="D1693" s="3">
        <f>IF(N1693&gt;0, RANK(N1693,(N1693:P1693,Q1693:AE1693)),0)</f>
        <v>2</v>
      </c>
      <c r="E1693" s="3">
        <f>IF(O1693&gt;0,RANK(O1693,(N1693:P1693,Q1693:AE1693)),0)</f>
        <v>1</v>
      </c>
      <c r="F1693" s="3">
        <f>IF(P1693&gt;0,RANK(P1693,(N1693:P1693,Q1693:AE1693)),0)</f>
        <v>3</v>
      </c>
      <c r="G1693" s="1">
        <f t="shared" si="719"/>
        <v>2926</v>
      </c>
      <c r="H1693" s="2">
        <f t="shared" si="720"/>
        <v>0.45287107258938247</v>
      </c>
      <c r="I1693" s="2"/>
      <c r="J1693" s="2">
        <f t="shared" si="710"/>
        <v>0.26141464169633183</v>
      </c>
      <c r="K1693" s="2">
        <f t="shared" si="711"/>
        <v>0.7142857142857143</v>
      </c>
      <c r="L1693" s="2">
        <f t="shared" si="712"/>
        <v>1.640612908218542E-2</v>
      </c>
      <c r="M1693" s="2">
        <f t="shared" si="713"/>
        <v>7.8935149357683941E-3</v>
      </c>
      <c r="N1693" s="38">
        <v>1689</v>
      </c>
      <c r="O1693" s="38">
        <v>4615</v>
      </c>
      <c r="P1693" s="38">
        <v>106</v>
      </c>
      <c r="Q1693" s="38">
        <v>29</v>
      </c>
      <c r="R1693" s="38">
        <v>22</v>
      </c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  <c r="BA1693" s="3">
        <f>IF(Q1693&gt;0,RANK(Q1693,(N1693:P1693,Q1693:AE1693)),0)</f>
        <v>4</v>
      </c>
      <c r="BB1693" s="3">
        <f>IF(R1693&gt;0,RANK(R1693,(N1693:P1693,Q1693:AE1693)),0)</f>
        <v>5</v>
      </c>
      <c r="BC1693" s="3">
        <f>IF(S1693&gt;0,RANK(S1693,(N1693:P1693,Q1693:AE1693)),0)</f>
        <v>0</v>
      </c>
      <c r="BD1693" s="3">
        <f>IF(T1693&gt;0,RANK(T1693,(N1693:P1693,Q1693:AE1693)),0)</f>
        <v>0</v>
      </c>
      <c r="BE1693" s="2">
        <f t="shared" si="714"/>
        <v>4.4884692772016715E-3</v>
      </c>
      <c r="BF1693" s="2">
        <f t="shared" si="715"/>
        <v>3.4050456585667855E-3</v>
      </c>
      <c r="BG1693" s="2">
        <f t="shared" si="716"/>
        <v>0</v>
      </c>
      <c r="BH1693" s="2">
        <f t="shared" si="717"/>
        <v>0</v>
      </c>
      <c r="BJ1693" t="s">
        <v>1618</v>
      </c>
      <c r="BK1693" t="s">
        <v>1070</v>
      </c>
      <c r="BL1693">
        <v>1</v>
      </c>
      <c r="BN1693">
        <v>0</v>
      </c>
      <c r="BO1693" s="60">
        <v>30</v>
      </c>
      <c r="BP1693" s="62">
        <v>57</v>
      </c>
      <c r="BQ1693" s="66">
        <f t="shared" si="718"/>
        <v>30057</v>
      </c>
      <c r="BR1693" s="66">
        <f t="shared" si="697"/>
        <v>30057</v>
      </c>
      <c r="BS1693" s="3" t="s">
        <v>3083</v>
      </c>
    </row>
    <row r="1694" spans="1:71" ht="14" hidden="1" customHeight="1" outlineLevel="1" x14ac:dyDescent="0.2">
      <c r="A1694" t="s">
        <v>608</v>
      </c>
      <c r="B1694" t="s">
        <v>1070</v>
      </c>
      <c r="C1694" s="1">
        <f t="shared" si="709"/>
        <v>1172</v>
      </c>
      <c r="D1694" s="3">
        <f>IF(N1694&gt;0, RANK(N1694,(N1694:P1694,Q1694:AE1694)),0)</f>
        <v>2</v>
      </c>
      <c r="E1694" s="3">
        <f>IF(O1694&gt;0,RANK(O1694,(N1694:P1694,Q1694:AE1694)),0)</f>
        <v>1</v>
      </c>
      <c r="F1694" s="3">
        <f>IF(P1694&gt;0,RANK(P1694,(N1694:P1694,Q1694:AE1694)),0)</f>
        <v>3</v>
      </c>
      <c r="G1694" s="1">
        <f t="shared" si="719"/>
        <v>632</v>
      </c>
      <c r="H1694" s="2">
        <f t="shared" si="720"/>
        <v>0.53924914675767921</v>
      </c>
      <c r="I1694" s="2"/>
      <c r="J1694" s="2">
        <f t="shared" si="710"/>
        <v>0.21843003412969283</v>
      </c>
      <c r="K1694" s="2">
        <f t="shared" si="711"/>
        <v>0.75767918088737196</v>
      </c>
      <c r="L1694" s="2">
        <f t="shared" si="712"/>
        <v>1.5358361774744027E-2</v>
      </c>
      <c r="M1694" s="2">
        <f t="shared" si="713"/>
        <v>8.5324232081911491E-3</v>
      </c>
      <c r="N1694" s="38">
        <v>256</v>
      </c>
      <c r="O1694" s="38">
        <v>888</v>
      </c>
      <c r="P1694" s="38">
        <v>18</v>
      </c>
      <c r="Q1694" s="38">
        <v>7</v>
      </c>
      <c r="R1694" s="38">
        <v>3</v>
      </c>
      <c r="S1694" s="38"/>
      <c r="T1694" s="38"/>
      <c r="U1694" s="38"/>
      <c r="V1694" s="38"/>
      <c r="W1694" s="38"/>
      <c r="X1694" s="38"/>
      <c r="Y1694" s="38"/>
      <c r="Z1694" s="38"/>
      <c r="AA1694" s="38"/>
      <c r="AB1694" s="38"/>
      <c r="AC1694" s="38"/>
      <c r="AD1694" s="38"/>
      <c r="AE1694" s="38"/>
      <c r="AF1694" s="38"/>
      <c r="AG1694" s="38"/>
      <c r="AH1694" s="38"/>
      <c r="AI1694" s="38"/>
      <c r="AJ1694" s="38"/>
      <c r="AK1694" s="38"/>
      <c r="AL1694" s="38"/>
      <c r="AM1694" s="38"/>
      <c r="AN1694" s="38"/>
      <c r="AO1694" s="38"/>
      <c r="AP1694" s="38"/>
      <c r="AQ1694" s="38"/>
      <c r="AR1694" s="38"/>
      <c r="AS1694" s="38"/>
      <c r="AT1694" s="38"/>
      <c r="AU1694" s="38"/>
      <c r="AV1694" s="38"/>
      <c r="AW1694" s="38"/>
      <c r="AX1694" s="38"/>
      <c r="AY1694" s="38"/>
      <c r="BA1694" s="3">
        <f>IF(Q1694&gt;0,RANK(Q1694,(N1694:P1694,Q1694:AE1694)),0)</f>
        <v>4</v>
      </c>
      <c r="BB1694" s="3">
        <f>IF(R1694&gt;0,RANK(R1694,(N1694:P1694,Q1694:AE1694)),0)</f>
        <v>5</v>
      </c>
      <c r="BC1694" s="3">
        <f>IF(S1694&gt;0,RANK(S1694,(N1694:P1694,Q1694:AE1694)),0)</f>
        <v>0</v>
      </c>
      <c r="BD1694" s="3">
        <f>IF(T1694&gt;0,RANK(T1694,(N1694:P1694,Q1694:AE1694)),0)</f>
        <v>0</v>
      </c>
      <c r="BE1694" s="2">
        <f t="shared" si="714"/>
        <v>5.9726962457337888E-3</v>
      </c>
      <c r="BF1694" s="2">
        <f t="shared" si="715"/>
        <v>2.5597269624573378E-3</v>
      </c>
      <c r="BG1694" s="2">
        <f t="shared" si="716"/>
        <v>0</v>
      </c>
      <c r="BH1694" s="2">
        <f t="shared" si="717"/>
        <v>0</v>
      </c>
      <c r="BJ1694" t="s">
        <v>608</v>
      </c>
      <c r="BK1694" t="s">
        <v>1070</v>
      </c>
      <c r="BL1694">
        <v>2</v>
      </c>
      <c r="BN1694">
        <v>0</v>
      </c>
      <c r="BO1694" s="60">
        <v>30</v>
      </c>
      <c r="BP1694" s="62">
        <v>59</v>
      </c>
      <c r="BQ1694" s="66">
        <f t="shared" si="718"/>
        <v>30059</v>
      </c>
      <c r="BR1694" s="66">
        <f t="shared" si="697"/>
        <v>30059</v>
      </c>
      <c r="BS1694" s="3" t="s">
        <v>3083</v>
      </c>
    </row>
    <row r="1695" spans="1:71" ht="14" hidden="1" customHeight="1" outlineLevel="1" x14ac:dyDescent="0.2">
      <c r="A1695" t="s">
        <v>1838</v>
      </c>
      <c r="B1695" t="s">
        <v>1070</v>
      </c>
      <c r="C1695" s="1">
        <f t="shared" si="709"/>
        <v>2833</v>
      </c>
      <c r="D1695" s="3">
        <f>IF(N1695&gt;0, RANK(N1695,(N1695:P1695,Q1695:AE1695)),0)</f>
        <v>2</v>
      </c>
      <c r="E1695" s="3">
        <f>IF(O1695&gt;0,RANK(O1695,(N1695:P1695,Q1695:AE1695)),0)</f>
        <v>1</v>
      </c>
      <c r="F1695" s="3">
        <f>IF(P1695&gt;0,RANK(P1695,(N1695:P1695,Q1695:AE1695)),0)</f>
        <v>3</v>
      </c>
      <c r="G1695" s="1">
        <f t="shared" si="719"/>
        <v>1360</v>
      </c>
      <c r="H1695" s="2">
        <f t="shared" si="720"/>
        <v>0.48005647723261557</v>
      </c>
      <c r="I1695" s="2"/>
      <c r="J1695" s="2">
        <f t="shared" si="710"/>
        <v>0.2432050829509354</v>
      </c>
      <c r="K1695" s="2">
        <f t="shared" si="711"/>
        <v>0.72326156018355103</v>
      </c>
      <c r="L1695" s="2">
        <f t="shared" si="712"/>
        <v>1.9414048711613129E-2</v>
      </c>
      <c r="M1695" s="2">
        <f t="shared" si="713"/>
        <v>1.411930815390049E-2</v>
      </c>
      <c r="N1695" s="38">
        <v>689</v>
      </c>
      <c r="O1695" s="38">
        <v>2049</v>
      </c>
      <c r="P1695" s="38">
        <v>55</v>
      </c>
      <c r="Q1695" s="38">
        <v>24</v>
      </c>
      <c r="R1695" s="38">
        <v>16</v>
      </c>
      <c r="S1695" s="38"/>
      <c r="T1695" s="38"/>
      <c r="U1695" s="38"/>
      <c r="V1695" s="38"/>
      <c r="W1695" s="38"/>
      <c r="X1695" s="38"/>
      <c r="Y1695" s="38"/>
      <c r="Z1695" s="38"/>
      <c r="AA1695" s="38"/>
      <c r="AB1695" s="38"/>
      <c r="AC1695" s="38"/>
      <c r="AD1695" s="38"/>
      <c r="AE1695" s="38"/>
      <c r="AF1695" s="38"/>
      <c r="AG1695" s="38"/>
      <c r="AH1695" s="38"/>
      <c r="AI1695" s="38"/>
      <c r="AJ1695" s="38"/>
      <c r="AK1695" s="38"/>
      <c r="AL1695" s="38"/>
      <c r="AM1695" s="38"/>
      <c r="AN1695" s="38"/>
      <c r="AO1695" s="38"/>
      <c r="AP1695" s="38"/>
      <c r="AQ1695" s="38"/>
      <c r="AR1695" s="38"/>
      <c r="AS1695" s="38"/>
      <c r="AT1695" s="38"/>
      <c r="AU1695" s="38"/>
      <c r="AV1695" s="38"/>
      <c r="AW1695" s="38"/>
      <c r="AX1695" s="38"/>
      <c r="AY1695" s="38"/>
      <c r="BA1695" s="3">
        <f>IF(Q1695&gt;0,RANK(Q1695,(N1695:P1695,Q1695:AE1695)),0)</f>
        <v>4</v>
      </c>
      <c r="BB1695" s="3">
        <f>IF(R1695&gt;0,RANK(R1695,(N1695:P1695,Q1695:AE1695)),0)</f>
        <v>5</v>
      </c>
      <c r="BC1695" s="3">
        <f>IF(S1695&gt;0,RANK(S1695,(N1695:P1695,Q1695:AE1695)),0)</f>
        <v>0</v>
      </c>
      <c r="BD1695" s="3">
        <f>IF(T1695&gt;0,RANK(T1695,(N1695:P1695,Q1695:AE1695)),0)</f>
        <v>0</v>
      </c>
      <c r="BE1695" s="2">
        <f t="shared" si="714"/>
        <v>8.4715848923402753E-3</v>
      </c>
      <c r="BF1695" s="2">
        <f t="shared" si="715"/>
        <v>5.6477232615601836E-3</v>
      </c>
      <c r="BG1695" s="2">
        <f t="shared" si="716"/>
        <v>0</v>
      </c>
      <c r="BH1695" s="2">
        <f t="shared" si="717"/>
        <v>0</v>
      </c>
      <c r="BJ1695" t="s">
        <v>1838</v>
      </c>
      <c r="BK1695" t="s">
        <v>1070</v>
      </c>
      <c r="BL1695">
        <v>1</v>
      </c>
      <c r="BN1695">
        <v>0</v>
      </c>
      <c r="BO1695" s="60">
        <v>30</v>
      </c>
      <c r="BP1695" s="62">
        <v>61</v>
      </c>
      <c r="BQ1695" s="66">
        <f t="shared" si="718"/>
        <v>30061</v>
      </c>
      <c r="BR1695" s="66">
        <f t="shared" si="697"/>
        <v>30061</v>
      </c>
      <c r="BS1695" s="3" t="s">
        <v>3083</v>
      </c>
    </row>
    <row r="1696" spans="1:71" ht="14" hidden="1" customHeight="1" outlineLevel="1" x14ac:dyDescent="0.2">
      <c r="A1696" t="s">
        <v>2492</v>
      </c>
      <c r="B1696" t="s">
        <v>1070</v>
      </c>
      <c r="C1696" s="1">
        <f t="shared" si="709"/>
        <v>72773</v>
      </c>
      <c r="D1696" s="3">
        <f>IF(N1696&gt;0, RANK(N1696,(N1696:P1696,Q1696:AE1696)),0)</f>
        <v>1</v>
      </c>
      <c r="E1696" s="3">
        <f>IF(O1696&gt;0,RANK(O1696,(N1696:P1696,Q1696:AE1696)),0)</f>
        <v>2</v>
      </c>
      <c r="F1696" s="3">
        <f>IF(P1696&gt;0,RANK(P1696,(N1696:P1696,Q1696:AE1696)),0)</f>
        <v>3</v>
      </c>
      <c r="G1696" s="1">
        <f t="shared" si="719"/>
        <v>15597</v>
      </c>
      <c r="H1696" s="2">
        <f t="shared" si="720"/>
        <v>0.21432399378890524</v>
      </c>
      <c r="I1696" s="2"/>
      <c r="J1696" s="2">
        <f t="shared" si="710"/>
        <v>0.58954557322083745</v>
      </c>
      <c r="K1696" s="2">
        <f t="shared" si="711"/>
        <v>0.37522157943193218</v>
      </c>
      <c r="L1696" s="2">
        <f t="shared" si="712"/>
        <v>1.8262267599246974E-2</v>
      </c>
      <c r="M1696" s="2">
        <f t="shared" si="713"/>
        <v>1.6970579747983393E-2</v>
      </c>
      <c r="N1696" s="38">
        <v>42903</v>
      </c>
      <c r="O1696" s="38">
        <v>27306</v>
      </c>
      <c r="P1696" s="38">
        <v>1329</v>
      </c>
      <c r="Q1696" s="38">
        <v>554</v>
      </c>
      <c r="R1696" s="38">
        <v>681</v>
      </c>
      <c r="S1696" s="38"/>
      <c r="T1696" s="38"/>
      <c r="U1696" s="38"/>
      <c r="V1696" s="38"/>
      <c r="W1696" s="38"/>
      <c r="X1696" s="38"/>
      <c r="Y1696" s="38"/>
      <c r="Z1696" s="38"/>
      <c r="AA1696" s="38"/>
      <c r="AB1696" s="38"/>
      <c r="AC1696" s="38"/>
      <c r="AD1696" s="38"/>
      <c r="AE1696" s="38"/>
      <c r="AF1696" s="38"/>
      <c r="AG1696" s="38"/>
      <c r="AH1696" s="38"/>
      <c r="AI1696" s="38"/>
      <c r="AJ1696" s="38"/>
      <c r="AK1696" s="38"/>
      <c r="AL1696" s="38"/>
      <c r="AM1696" s="38"/>
      <c r="AN1696" s="38"/>
      <c r="AO1696" s="38"/>
      <c r="AP1696" s="38"/>
      <c r="AQ1696" s="38"/>
      <c r="AR1696" s="38"/>
      <c r="AS1696" s="38"/>
      <c r="AT1696" s="38"/>
      <c r="AU1696" s="38"/>
      <c r="AV1696" s="38"/>
      <c r="AW1696" s="38"/>
      <c r="AX1696" s="38"/>
      <c r="AY1696" s="38"/>
      <c r="BA1696" s="3">
        <f>IF(Q1696&gt;0,RANK(Q1696,(N1696:P1696,Q1696:AE1696)),0)</f>
        <v>5</v>
      </c>
      <c r="BB1696" s="3">
        <f>IF(R1696&gt;0,RANK(R1696,(N1696:P1696,Q1696:AE1696)),0)</f>
        <v>4</v>
      </c>
      <c r="BC1696" s="3">
        <f>IF(S1696&gt;0,RANK(S1696,(N1696:P1696,Q1696:AE1696)),0)</f>
        <v>0</v>
      </c>
      <c r="BD1696" s="3">
        <f>IF(T1696&gt;0,RANK(T1696,(N1696:P1696,Q1696:AE1696)),0)</f>
        <v>0</v>
      </c>
      <c r="BE1696" s="2">
        <f t="shared" si="714"/>
        <v>7.612713506382862E-3</v>
      </c>
      <c r="BF1696" s="2">
        <f t="shared" si="715"/>
        <v>9.3578662416005931E-3</v>
      </c>
      <c r="BG1696" s="2">
        <f t="shared" si="716"/>
        <v>0</v>
      </c>
      <c r="BH1696" s="2">
        <f t="shared" si="717"/>
        <v>0</v>
      </c>
      <c r="BJ1696" t="s">
        <v>2492</v>
      </c>
      <c r="BK1696" t="s">
        <v>1070</v>
      </c>
      <c r="BL1696">
        <v>1</v>
      </c>
      <c r="BN1696">
        <v>0</v>
      </c>
      <c r="BO1696" s="60">
        <v>30</v>
      </c>
      <c r="BP1696" s="62">
        <v>63</v>
      </c>
      <c r="BQ1696" s="66">
        <f t="shared" si="718"/>
        <v>30063</v>
      </c>
      <c r="BR1696" s="66">
        <f t="shared" si="697"/>
        <v>30063</v>
      </c>
      <c r="BS1696" s="3" t="s">
        <v>3083</v>
      </c>
    </row>
    <row r="1697" spans="1:71" ht="14" hidden="1" customHeight="1" outlineLevel="1" x14ac:dyDescent="0.2">
      <c r="A1697" t="s">
        <v>1888</v>
      </c>
      <c r="B1697" t="s">
        <v>1070</v>
      </c>
      <c r="C1697" s="1">
        <f t="shared" ref="C1697:C1721" si="721">SUM(N1697:AY1697)</f>
        <v>3012</v>
      </c>
      <c r="D1697" s="3">
        <f>IF(N1697&gt;0, RANK(N1697,(N1697:P1697,Q1697:AE1697)),0)</f>
        <v>2</v>
      </c>
      <c r="E1697" s="3">
        <f>IF(O1697&gt;0,RANK(O1697,(N1697:P1697,Q1697:AE1697)),0)</f>
        <v>1</v>
      </c>
      <c r="F1697" s="3">
        <f>IF(P1697&gt;0,RANK(P1697,(N1697:P1697,Q1697:AE1697)),0)</f>
        <v>3</v>
      </c>
      <c r="G1697" s="1">
        <f t="shared" si="719"/>
        <v>2154</v>
      </c>
      <c r="H1697" s="2">
        <f t="shared" si="720"/>
        <v>0.71513944223107573</v>
      </c>
      <c r="I1697" s="2"/>
      <c r="J1697" s="2">
        <f t="shared" ref="J1697:J1721" si="722">IF($C1697=0,"-",N1697/$C1697)</f>
        <v>0.13147410358565736</v>
      </c>
      <c r="K1697" s="2">
        <f t="shared" ref="K1697:K1721" si="723">IF($C1697=0,"-",O1697/$C1697)</f>
        <v>0.84661354581673309</v>
      </c>
      <c r="L1697" s="2">
        <f t="shared" ref="L1697:L1721" si="724">IF($C1697=0,"-",P1697/$C1697)</f>
        <v>1.2616201859229747E-2</v>
      </c>
      <c r="M1697" s="2">
        <f t="shared" ref="M1697:M1721" si="725">IF(C1697=0,"-",(1-J1697-K1697-L1697))</f>
        <v>9.2961487383797954E-3</v>
      </c>
      <c r="N1697" s="38">
        <v>396</v>
      </c>
      <c r="O1697" s="38">
        <v>2550</v>
      </c>
      <c r="P1697" s="38">
        <v>38</v>
      </c>
      <c r="Q1697" s="38">
        <v>20</v>
      </c>
      <c r="R1697" s="38">
        <v>8</v>
      </c>
      <c r="S1697" s="38"/>
      <c r="T1697" s="38"/>
      <c r="U1697" s="38"/>
      <c r="V1697" s="38"/>
      <c r="W1697" s="38"/>
      <c r="X1697" s="38"/>
      <c r="Y1697" s="38"/>
      <c r="Z1697" s="38"/>
      <c r="AA1697" s="38"/>
      <c r="AB1697" s="38"/>
      <c r="AC1697" s="38"/>
      <c r="AD1697" s="38"/>
      <c r="AE1697" s="38"/>
      <c r="AF1697" s="38"/>
      <c r="AG1697" s="38"/>
      <c r="AH1697" s="38"/>
      <c r="AI1697" s="38"/>
      <c r="AJ1697" s="38"/>
      <c r="AK1697" s="38"/>
      <c r="AL1697" s="38"/>
      <c r="AM1697" s="38"/>
      <c r="AN1697" s="38"/>
      <c r="AO1697" s="38"/>
      <c r="AP1697" s="38"/>
      <c r="AQ1697" s="38"/>
      <c r="AR1697" s="38"/>
      <c r="AS1697" s="38"/>
      <c r="AT1697" s="38"/>
      <c r="AU1697" s="38"/>
      <c r="AV1697" s="38"/>
      <c r="AW1697" s="38"/>
      <c r="AX1697" s="38"/>
      <c r="AY1697" s="38"/>
      <c r="BA1697" s="3">
        <f>IF(Q1697&gt;0,RANK(Q1697,(N1697:P1697,Q1697:AE1697)),0)</f>
        <v>4</v>
      </c>
      <c r="BB1697" s="3">
        <f>IF(R1697&gt;0,RANK(R1697,(N1697:P1697,Q1697:AE1697)),0)</f>
        <v>5</v>
      </c>
      <c r="BC1697" s="3">
        <f>IF(S1697&gt;0,RANK(S1697,(N1697:P1697,Q1697:AE1697)),0)</f>
        <v>0</v>
      </c>
      <c r="BD1697" s="3">
        <f>IF(T1697&gt;0,RANK(T1697,(N1697:P1697,Q1697:AE1697)),0)</f>
        <v>0</v>
      </c>
      <c r="BE1697" s="2">
        <f t="shared" ref="BE1697:BE1721" si="726">IF($C1697=0,"-",Q1697/$C1697)</f>
        <v>6.6401062416998674E-3</v>
      </c>
      <c r="BF1697" s="2">
        <f t="shared" ref="BF1697:BF1721" si="727">IF($C1697=0,"-",R1697/$C1697)</f>
        <v>2.6560424966799467E-3</v>
      </c>
      <c r="BG1697" s="2">
        <f t="shared" ref="BG1697:BG1721" si="728">IF($C1697=0,"-",S1697/$C1697)</f>
        <v>0</v>
      </c>
      <c r="BH1697" s="2">
        <f t="shared" ref="BH1697:BH1721" si="729">IF($C1697=0,"-",T1697/$C1697)</f>
        <v>0</v>
      </c>
      <c r="BJ1697" t="s">
        <v>1888</v>
      </c>
      <c r="BK1697" t="s">
        <v>1070</v>
      </c>
      <c r="BL1697">
        <v>2</v>
      </c>
      <c r="BN1697">
        <v>0</v>
      </c>
      <c r="BO1697" s="60">
        <v>30</v>
      </c>
      <c r="BP1697" s="62">
        <v>65</v>
      </c>
      <c r="BQ1697" s="66">
        <f t="shared" ref="BQ1697:BQ1720" si="730">1000*BO1697+BP1697</f>
        <v>30065</v>
      </c>
      <c r="BR1697" s="66">
        <f t="shared" si="697"/>
        <v>30065</v>
      </c>
      <c r="BS1697" s="3" t="s">
        <v>3083</v>
      </c>
    </row>
    <row r="1698" spans="1:71" ht="14" hidden="1" customHeight="1" outlineLevel="1" x14ac:dyDescent="0.2">
      <c r="A1698" t="s">
        <v>2726</v>
      </c>
      <c r="B1698" t="s">
        <v>1070</v>
      </c>
      <c r="C1698" s="1">
        <f t="shared" si="721"/>
        <v>11717</v>
      </c>
      <c r="D1698" s="3">
        <f>IF(N1698&gt;0, RANK(N1698,(N1698:P1698,Q1698:AE1698)),0)</f>
        <v>2</v>
      </c>
      <c r="E1698" s="3">
        <f>IF(O1698&gt;0,RANK(O1698,(N1698:P1698,Q1698:AE1698)),0)</f>
        <v>1</v>
      </c>
      <c r="F1698" s="3">
        <f>IF(P1698&gt;0,RANK(P1698,(N1698:P1698,Q1698:AE1698)),0)</f>
        <v>3</v>
      </c>
      <c r="G1698" s="1">
        <f t="shared" si="719"/>
        <v>904</v>
      </c>
      <c r="H1698" s="2">
        <f t="shared" si="720"/>
        <v>7.7152854826320727E-2</v>
      </c>
      <c r="I1698" s="2"/>
      <c r="J1698" s="2">
        <f t="shared" si="722"/>
        <v>0.44584791328838441</v>
      </c>
      <c r="K1698" s="2">
        <f t="shared" si="723"/>
        <v>0.52300076811470508</v>
      </c>
      <c r="L1698" s="2">
        <f t="shared" si="724"/>
        <v>2.0141674490057181E-2</v>
      </c>
      <c r="M1698" s="2">
        <f t="shared" si="725"/>
        <v>1.1009644106853379E-2</v>
      </c>
      <c r="N1698" s="38">
        <v>5224</v>
      </c>
      <c r="O1698" s="38">
        <v>6128</v>
      </c>
      <c r="P1698" s="38">
        <v>236</v>
      </c>
      <c r="Q1698" s="38">
        <v>77</v>
      </c>
      <c r="R1698" s="38">
        <v>52</v>
      </c>
      <c r="S1698" s="38"/>
      <c r="T1698" s="38"/>
      <c r="U1698" s="38"/>
      <c r="V1698" s="38"/>
      <c r="W1698" s="38"/>
      <c r="X1698" s="38"/>
      <c r="Y1698" s="38"/>
      <c r="Z1698" s="38"/>
      <c r="AA1698" s="38"/>
      <c r="AB1698" s="38"/>
      <c r="AC1698" s="38"/>
      <c r="AD1698" s="38"/>
      <c r="AE1698" s="38"/>
      <c r="AF1698" s="38"/>
      <c r="AG1698" s="38"/>
      <c r="AH1698" s="38"/>
      <c r="AI1698" s="38"/>
      <c r="AJ1698" s="38"/>
      <c r="AK1698" s="38"/>
      <c r="AL1698" s="38"/>
      <c r="AM1698" s="38"/>
      <c r="AN1698" s="38"/>
      <c r="AO1698" s="38"/>
      <c r="AP1698" s="38"/>
      <c r="AQ1698" s="38"/>
      <c r="AR1698" s="38"/>
      <c r="AS1698" s="38"/>
      <c r="AT1698" s="38"/>
      <c r="AU1698" s="38"/>
      <c r="AV1698" s="38"/>
      <c r="AW1698" s="38"/>
      <c r="AX1698" s="38"/>
      <c r="AY1698" s="38"/>
      <c r="BA1698" s="3">
        <f>IF(Q1698&gt;0,RANK(Q1698,(N1698:P1698,Q1698:AE1698)),0)</f>
        <v>4</v>
      </c>
      <c r="BB1698" s="3">
        <f>IF(R1698&gt;0,RANK(R1698,(N1698:P1698,Q1698:AE1698)),0)</f>
        <v>5</v>
      </c>
      <c r="BC1698" s="3">
        <f>IF(S1698&gt;0,RANK(S1698,(N1698:P1698,Q1698:AE1698)),0)</f>
        <v>0</v>
      </c>
      <c r="BD1698" s="3">
        <f>IF(T1698&gt;0,RANK(T1698,(N1698:P1698,Q1698:AE1698)),0)</f>
        <v>0</v>
      </c>
      <c r="BE1698" s="2">
        <f t="shared" si="726"/>
        <v>6.571648032772894E-3</v>
      </c>
      <c r="BF1698" s="2">
        <f t="shared" si="727"/>
        <v>4.4379960740803959E-3</v>
      </c>
      <c r="BG1698" s="2">
        <f t="shared" si="728"/>
        <v>0</v>
      </c>
      <c r="BH1698" s="2">
        <f t="shared" si="729"/>
        <v>0</v>
      </c>
      <c r="BJ1698" t="s">
        <v>2726</v>
      </c>
      <c r="BK1698" t="s">
        <v>1070</v>
      </c>
      <c r="BL1698">
        <v>2</v>
      </c>
      <c r="BN1698">
        <v>0</v>
      </c>
      <c r="BO1698" s="60">
        <v>30</v>
      </c>
      <c r="BP1698" s="62">
        <v>67</v>
      </c>
      <c r="BQ1698" s="66">
        <f t="shared" si="730"/>
        <v>30067</v>
      </c>
      <c r="BR1698" s="66">
        <f t="shared" si="697"/>
        <v>30067</v>
      </c>
      <c r="BS1698" s="3" t="s">
        <v>3083</v>
      </c>
    </row>
    <row r="1699" spans="1:71" ht="14" hidden="1" customHeight="1" outlineLevel="1" x14ac:dyDescent="0.2">
      <c r="A1699" t="s">
        <v>578</v>
      </c>
      <c r="B1699" t="s">
        <v>1070</v>
      </c>
      <c r="C1699" s="1">
        <f t="shared" si="721"/>
        <v>324</v>
      </c>
      <c r="D1699" s="3">
        <f>IF(N1699&gt;0, RANK(N1699,(N1699:P1699,Q1699:AE1699)),0)</f>
        <v>2</v>
      </c>
      <c r="E1699" s="3">
        <f>IF(O1699&gt;0,RANK(O1699,(N1699:P1699,Q1699:AE1699)),0)</f>
        <v>1</v>
      </c>
      <c r="F1699" s="3">
        <f>IF(P1699&gt;0,RANK(P1699,(N1699:P1699,Q1699:AE1699)),0)</f>
        <v>3</v>
      </c>
      <c r="G1699" s="1">
        <f t="shared" si="719"/>
        <v>247</v>
      </c>
      <c r="H1699" s="2">
        <f t="shared" si="720"/>
        <v>0.76234567901234573</v>
      </c>
      <c r="I1699" s="2"/>
      <c r="J1699" s="2">
        <f t="shared" si="722"/>
        <v>0.11419753086419752</v>
      </c>
      <c r="K1699" s="2">
        <f t="shared" si="723"/>
        <v>0.87654320987654322</v>
      </c>
      <c r="L1699" s="2">
        <f t="shared" si="724"/>
        <v>6.1728395061728392E-3</v>
      </c>
      <c r="M1699" s="2">
        <f t="shared" si="725"/>
        <v>3.0864197530864612E-3</v>
      </c>
      <c r="N1699" s="38">
        <v>37</v>
      </c>
      <c r="O1699" s="38">
        <v>284</v>
      </c>
      <c r="P1699" s="38">
        <v>2</v>
      </c>
      <c r="Q1699" s="38">
        <v>1</v>
      </c>
      <c r="R1699" s="38">
        <v>0</v>
      </c>
      <c r="S1699" s="38"/>
      <c r="T1699" s="38"/>
      <c r="U1699" s="38"/>
      <c r="V1699" s="38"/>
      <c r="W1699" s="38"/>
      <c r="X1699" s="38"/>
      <c r="Y1699" s="38"/>
      <c r="Z1699" s="38"/>
      <c r="AA1699" s="38"/>
      <c r="AB1699" s="38"/>
      <c r="AC1699" s="38"/>
      <c r="AD1699" s="38"/>
      <c r="AE1699" s="38"/>
      <c r="AF1699" s="38"/>
      <c r="AG1699" s="38"/>
      <c r="AH1699" s="38"/>
      <c r="AI1699" s="38"/>
      <c r="AJ1699" s="38"/>
      <c r="AK1699" s="38"/>
      <c r="AL1699" s="38"/>
      <c r="AM1699" s="38"/>
      <c r="AN1699" s="38"/>
      <c r="AO1699" s="38"/>
      <c r="AP1699" s="38"/>
      <c r="AQ1699" s="38"/>
      <c r="AR1699" s="38"/>
      <c r="AS1699" s="38"/>
      <c r="AT1699" s="38"/>
      <c r="AU1699" s="38"/>
      <c r="AV1699" s="38"/>
      <c r="AW1699" s="38"/>
      <c r="AX1699" s="38"/>
      <c r="AY1699" s="38"/>
      <c r="BA1699" s="3">
        <f>IF(Q1699&gt;0,RANK(Q1699,(N1699:P1699,Q1699:AE1699)),0)</f>
        <v>4</v>
      </c>
      <c r="BB1699" s="3">
        <f>IF(R1699&gt;0,RANK(R1699,(N1699:P1699,Q1699:AE1699)),0)</f>
        <v>0</v>
      </c>
      <c r="BC1699" s="3">
        <f>IF(S1699&gt;0,RANK(S1699,(N1699:P1699,Q1699:AE1699)),0)</f>
        <v>0</v>
      </c>
      <c r="BD1699" s="3">
        <f>IF(T1699&gt;0,RANK(T1699,(N1699:P1699,Q1699:AE1699)),0)</f>
        <v>0</v>
      </c>
      <c r="BE1699" s="2">
        <f t="shared" si="726"/>
        <v>3.0864197530864196E-3</v>
      </c>
      <c r="BF1699" s="2">
        <f t="shared" si="727"/>
        <v>0</v>
      </c>
      <c r="BG1699" s="2">
        <f t="shared" si="728"/>
        <v>0</v>
      </c>
      <c r="BH1699" s="2">
        <f t="shared" si="729"/>
        <v>0</v>
      </c>
      <c r="BJ1699" t="s">
        <v>578</v>
      </c>
      <c r="BK1699" t="s">
        <v>1070</v>
      </c>
      <c r="BL1699">
        <v>2</v>
      </c>
      <c r="BN1699">
        <v>0</v>
      </c>
      <c r="BO1699" s="60">
        <v>30</v>
      </c>
      <c r="BP1699" s="62">
        <v>69</v>
      </c>
      <c r="BQ1699" s="66">
        <f t="shared" si="730"/>
        <v>30069</v>
      </c>
      <c r="BR1699" s="66">
        <f t="shared" ref="BR1699:BR1762" si="731">BQ1699</f>
        <v>30069</v>
      </c>
      <c r="BS1699" s="3" t="s">
        <v>3083</v>
      </c>
    </row>
    <row r="1700" spans="1:71" ht="14" hidden="1" customHeight="1" outlineLevel="1" x14ac:dyDescent="0.2">
      <c r="A1700" t="s">
        <v>2441</v>
      </c>
      <c r="B1700" t="s">
        <v>1070</v>
      </c>
      <c r="C1700" s="1">
        <f t="shared" si="721"/>
        <v>2189</v>
      </c>
      <c r="D1700" s="3">
        <f>IF(N1700&gt;0, RANK(N1700,(N1700:P1700,Q1700:AE1700)),0)</f>
        <v>2</v>
      </c>
      <c r="E1700" s="3">
        <f>IF(O1700&gt;0,RANK(O1700,(N1700:P1700,Q1700:AE1700)),0)</f>
        <v>1</v>
      </c>
      <c r="F1700" s="3">
        <f>IF(P1700&gt;0,RANK(P1700,(N1700:P1700,Q1700:AE1700)),0)</f>
        <v>3</v>
      </c>
      <c r="G1700" s="1">
        <f t="shared" si="719"/>
        <v>1368</v>
      </c>
      <c r="H1700" s="2">
        <f t="shared" si="720"/>
        <v>0.62494289629968025</v>
      </c>
      <c r="I1700" s="2"/>
      <c r="J1700" s="2">
        <f t="shared" si="722"/>
        <v>0.17587939698492464</v>
      </c>
      <c r="K1700" s="2">
        <f t="shared" si="723"/>
        <v>0.80082229328460486</v>
      </c>
      <c r="L1700" s="2">
        <f t="shared" si="724"/>
        <v>1.735952489721334E-2</v>
      </c>
      <c r="M1700" s="2">
        <f t="shared" si="725"/>
        <v>5.9387848332571949E-3</v>
      </c>
      <c r="N1700" s="38">
        <v>385</v>
      </c>
      <c r="O1700" s="38">
        <v>1753</v>
      </c>
      <c r="P1700" s="38">
        <v>38</v>
      </c>
      <c r="Q1700" s="38">
        <v>10</v>
      </c>
      <c r="R1700" s="38">
        <v>3</v>
      </c>
      <c r="S1700" s="38"/>
      <c r="T1700" s="38"/>
      <c r="U1700" s="38"/>
      <c r="V1700" s="38"/>
      <c r="W1700" s="38"/>
      <c r="X1700" s="38"/>
      <c r="Y1700" s="38"/>
      <c r="Z1700" s="38"/>
      <c r="AA1700" s="38"/>
      <c r="AB1700" s="38"/>
      <c r="AC1700" s="38"/>
      <c r="AD1700" s="38"/>
      <c r="AE1700" s="38"/>
      <c r="AF1700" s="38"/>
      <c r="AG1700" s="38"/>
      <c r="AH1700" s="38"/>
      <c r="AI1700" s="38"/>
      <c r="AJ1700" s="38"/>
      <c r="AK1700" s="38"/>
      <c r="AL1700" s="38"/>
      <c r="AM1700" s="38"/>
      <c r="AN1700" s="38"/>
      <c r="AO1700" s="38"/>
      <c r="AP1700" s="38"/>
      <c r="AQ1700" s="38"/>
      <c r="AR1700" s="38"/>
      <c r="AS1700" s="38"/>
      <c r="AT1700" s="38"/>
      <c r="AU1700" s="38"/>
      <c r="AV1700" s="38"/>
      <c r="AW1700" s="38"/>
      <c r="AX1700" s="38"/>
      <c r="AY1700" s="38"/>
      <c r="BA1700" s="3">
        <f>IF(Q1700&gt;0,RANK(Q1700,(N1700:P1700,Q1700:AE1700)),0)</f>
        <v>4</v>
      </c>
      <c r="BB1700" s="3">
        <f>IF(R1700&gt;0,RANK(R1700,(N1700:P1700,Q1700:AE1700)),0)</f>
        <v>5</v>
      </c>
      <c r="BC1700" s="3">
        <f>IF(S1700&gt;0,RANK(S1700,(N1700:P1700,Q1700:AE1700)),0)</f>
        <v>0</v>
      </c>
      <c r="BD1700" s="3">
        <f>IF(T1700&gt;0,RANK(T1700,(N1700:P1700,Q1700:AE1700)),0)</f>
        <v>0</v>
      </c>
      <c r="BE1700" s="2">
        <f t="shared" si="726"/>
        <v>4.5682960255824575E-3</v>
      </c>
      <c r="BF1700" s="2">
        <f t="shared" si="727"/>
        <v>1.3704888076747374E-3</v>
      </c>
      <c r="BG1700" s="2">
        <f t="shared" si="728"/>
        <v>0</v>
      </c>
      <c r="BH1700" s="2">
        <f t="shared" si="729"/>
        <v>0</v>
      </c>
      <c r="BJ1700" t="s">
        <v>2441</v>
      </c>
      <c r="BK1700" t="s">
        <v>1070</v>
      </c>
      <c r="BL1700">
        <v>2</v>
      </c>
      <c r="BN1700">
        <v>0</v>
      </c>
      <c r="BO1700" s="60">
        <v>30</v>
      </c>
      <c r="BP1700" s="62">
        <v>71</v>
      </c>
      <c r="BQ1700" s="66">
        <f t="shared" si="730"/>
        <v>30071</v>
      </c>
      <c r="BR1700" s="66">
        <f t="shared" si="731"/>
        <v>30071</v>
      </c>
      <c r="BS1700" s="3" t="s">
        <v>3083</v>
      </c>
    </row>
    <row r="1701" spans="1:71" ht="14" hidden="1" customHeight="1" outlineLevel="1" x14ac:dyDescent="0.2">
      <c r="A1701" t="s">
        <v>117</v>
      </c>
      <c r="B1701" t="s">
        <v>1070</v>
      </c>
      <c r="C1701" s="1">
        <f t="shared" si="721"/>
        <v>2852</v>
      </c>
      <c r="D1701" s="3">
        <f>IF(N1701&gt;0, RANK(N1701,(N1701:P1701,Q1701:AE1701)),0)</f>
        <v>2</v>
      </c>
      <c r="E1701" s="3">
        <f>IF(O1701&gt;0,RANK(O1701,(N1701:P1701,Q1701:AE1701)),0)</f>
        <v>1</v>
      </c>
      <c r="F1701" s="3">
        <f>IF(P1701&gt;0,RANK(P1701,(N1701:P1701,Q1701:AE1701)),0)</f>
        <v>3</v>
      </c>
      <c r="G1701" s="1">
        <f t="shared" si="719"/>
        <v>1190</v>
      </c>
      <c r="H1701" s="2">
        <f t="shared" si="720"/>
        <v>0.41725105189340811</v>
      </c>
      <c r="I1701" s="2"/>
      <c r="J1701" s="2">
        <f t="shared" si="722"/>
        <v>0.27419354838709675</v>
      </c>
      <c r="K1701" s="2">
        <f t="shared" si="723"/>
        <v>0.69144460028050492</v>
      </c>
      <c r="L1701" s="2">
        <f t="shared" si="724"/>
        <v>2.3141654978962131E-2</v>
      </c>
      <c r="M1701" s="2">
        <f t="shared" si="725"/>
        <v>1.1220196353436199E-2</v>
      </c>
      <c r="N1701" s="38">
        <v>782</v>
      </c>
      <c r="O1701" s="38">
        <v>1972</v>
      </c>
      <c r="P1701" s="38">
        <v>66</v>
      </c>
      <c r="Q1701" s="38">
        <v>21</v>
      </c>
      <c r="R1701" s="38">
        <v>11</v>
      </c>
      <c r="S1701" s="38"/>
      <c r="T1701" s="38"/>
      <c r="U1701" s="38"/>
      <c r="V1701" s="38"/>
      <c r="W1701" s="38"/>
      <c r="X1701" s="38"/>
      <c r="Y1701" s="38"/>
      <c r="Z1701" s="38"/>
      <c r="AA1701" s="38"/>
      <c r="AB1701" s="38"/>
      <c r="AC1701" s="38"/>
      <c r="AD1701" s="38"/>
      <c r="AE1701" s="38"/>
      <c r="AF1701" s="38"/>
      <c r="AG1701" s="38"/>
      <c r="AH1701" s="38"/>
      <c r="AI1701" s="38"/>
      <c r="AJ1701" s="38"/>
      <c r="AK1701" s="38"/>
      <c r="AL1701" s="38"/>
      <c r="AM1701" s="38"/>
      <c r="AN1701" s="38"/>
      <c r="AO1701" s="38"/>
      <c r="AP1701" s="38"/>
      <c r="AQ1701" s="38"/>
      <c r="AR1701" s="38"/>
      <c r="AS1701" s="38"/>
      <c r="AT1701" s="38"/>
      <c r="AU1701" s="38"/>
      <c r="AV1701" s="38"/>
      <c r="AW1701" s="38"/>
      <c r="AX1701" s="38"/>
      <c r="AY1701" s="38"/>
      <c r="BA1701" s="3">
        <f>IF(Q1701&gt;0,RANK(Q1701,(N1701:P1701,Q1701:AE1701)),0)</f>
        <v>4</v>
      </c>
      <c r="BB1701" s="3">
        <f>IF(R1701&gt;0,RANK(R1701,(N1701:P1701,Q1701:AE1701)),0)</f>
        <v>5</v>
      </c>
      <c r="BC1701" s="3">
        <f>IF(S1701&gt;0,RANK(S1701,(N1701:P1701,Q1701:AE1701)),0)</f>
        <v>0</v>
      </c>
      <c r="BD1701" s="3">
        <f>IF(T1701&gt;0,RANK(T1701,(N1701:P1701,Q1701:AE1701)),0)</f>
        <v>0</v>
      </c>
      <c r="BE1701" s="2">
        <f t="shared" si="726"/>
        <v>7.3632538569424963E-3</v>
      </c>
      <c r="BF1701" s="2">
        <f t="shared" si="727"/>
        <v>3.8569424964936885E-3</v>
      </c>
      <c r="BG1701" s="2">
        <f t="shared" si="728"/>
        <v>0</v>
      </c>
      <c r="BH1701" s="2">
        <f t="shared" si="729"/>
        <v>0</v>
      </c>
      <c r="BJ1701" t="s">
        <v>117</v>
      </c>
      <c r="BK1701" t="s">
        <v>1070</v>
      </c>
      <c r="BN1701">
        <v>0</v>
      </c>
      <c r="BO1701" s="60">
        <v>30</v>
      </c>
      <c r="BP1701" s="62">
        <v>73</v>
      </c>
      <c r="BQ1701" s="66">
        <f t="shared" si="730"/>
        <v>30073</v>
      </c>
      <c r="BR1701" s="66">
        <f t="shared" si="731"/>
        <v>30073</v>
      </c>
      <c r="BS1701" s="3" t="s">
        <v>3083</v>
      </c>
    </row>
    <row r="1702" spans="1:71" ht="14" hidden="1" customHeight="1" outlineLevel="1" x14ac:dyDescent="0.2">
      <c r="A1702" t="s">
        <v>1891</v>
      </c>
      <c r="B1702" t="s">
        <v>1070</v>
      </c>
      <c r="C1702" s="1">
        <f t="shared" si="721"/>
        <v>1106</v>
      </c>
      <c r="D1702" s="3">
        <f>IF(N1702&gt;0, RANK(N1702,(N1702:P1702,Q1702:AE1702)),0)</f>
        <v>2</v>
      </c>
      <c r="E1702" s="3">
        <f>IF(O1702&gt;0,RANK(O1702,(N1702:P1702,Q1702:AE1702)),0)</f>
        <v>1</v>
      </c>
      <c r="F1702" s="3">
        <f>IF(P1702&gt;0,RANK(P1702,(N1702:P1702,Q1702:AE1702)),0)</f>
        <v>3</v>
      </c>
      <c r="G1702" s="1">
        <f t="shared" si="719"/>
        <v>832</v>
      </c>
      <c r="H1702" s="2">
        <f t="shared" si="720"/>
        <v>0.75226039783001808</v>
      </c>
      <c r="I1702" s="2"/>
      <c r="J1702" s="2">
        <f t="shared" si="722"/>
        <v>0.11844484629294756</v>
      </c>
      <c r="K1702" s="2">
        <f t="shared" si="723"/>
        <v>0.87070524412296568</v>
      </c>
      <c r="L1702" s="2">
        <f t="shared" si="724"/>
        <v>5.4249547920433997E-3</v>
      </c>
      <c r="M1702" s="2">
        <f t="shared" si="725"/>
        <v>5.4249547920433147E-3</v>
      </c>
      <c r="N1702" s="38">
        <v>131</v>
      </c>
      <c r="O1702" s="38">
        <v>963</v>
      </c>
      <c r="P1702" s="38">
        <v>6</v>
      </c>
      <c r="Q1702" s="38">
        <v>5</v>
      </c>
      <c r="R1702" s="38">
        <v>1</v>
      </c>
      <c r="S1702" s="38"/>
      <c r="T1702" s="38"/>
      <c r="U1702" s="38"/>
      <c r="V1702" s="38"/>
      <c r="W1702" s="38"/>
      <c r="X1702" s="38"/>
      <c r="Y1702" s="38"/>
      <c r="Z1702" s="38"/>
      <c r="AA1702" s="38"/>
      <c r="AB1702" s="38"/>
      <c r="AC1702" s="38"/>
      <c r="AD1702" s="38"/>
      <c r="AE1702" s="38"/>
      <c r="AF1702" s="38"/>
      <c r="AG1702" s="38"/>
      <c r="AH1702" s="38"/>
      <c r="AI1702" s="38"/>
      <c r="AJ1702" s="38"/>
      <c r="AK1702" s="38"/>
      <c r="AL1702" s="38"/>
      <c r="AM1702" s="38"/>
      <c r="AN1702" s="38"/>
      <c r="AO1702" s="38"/>
      <c r="AP1702" s="38"/>
      <c r="AQ1702" s="38"/>
      <c r="AR1702" s="38"/>
      <c r="AS1702" s="38"/>
      <c r="AT1702" s="38"/>
      <c r="AU1702" s="38"/>
      <c r="AV1702" s="38"/>
      <c r="AW1702" s="38"/>
      <c r="AX1702" s="38"/>
      <c r="AY1702" s="38"/>
      <c r="BA1702" s="3">
        <f>IF(Q1702&gt;0,RANK(Q1702,(N1702:P1702,Q1702:AE1702)),0)</f>
        <v>4</v>
      </c>
      <c r="BB1702" s="3">
        <f>IF(R1702&gt;0,RANK(R1702,(N1702:P1702,Q1702:AE1702)),0)</f>
        <v>5</v>
      </c>
      <c r="BC1702" s="3">
        <f>IF(S1702&gt;0,RANK(S1702,(N1702:P1702,Q1702:AE1702)),0)</f>
        <v>0</v>
      </c>
      <c r="BD1702" s="3">
        <f>IF(T1702&gt;0,RANK(T1702,(N1702:P1702,Q1702:AE1702)),0)</f>
        <v>0</v>
      </c>
      <c r="BE1702" s="2">
        <f t="shared" si="726"/>
        <v>4.5207956600361665E-3</v>
      </c>
      <c r="BF1702" s="2">
        <f t="shared" si="727"/>
        <v>9.0415913200723324E-4</v>
      </c>
      <c r="BG1702" s="2">
        <f t="shared" si="728"/>
        <v>0</v>
      </c>
      <c r="BH1702" s="2">
        <f t="shared" si="729"/>
        <v>0</v>
      </c>
      <c r="BJ1702" t="s">
        <v>1891</v>
      </c>
      <c r="BK1702" t="s">
        <v>1070</v>
      </c>
      <c r="BL1702">
        <v>2</v>
      </c>
      <c r="BN1702">
        <v>0</v>
      </c>
      <c r="BO1702" s="60">
        <v>30</v>
      </c>
      <c r="BP1702" s="62">
        <v>75</v>
      </c>
      <c r="BQ1702" s="66">
        <f t="shared" si="730"/>
        <v>30075</v>
      </c>
      <c r="BR1702" s="66">
        <f t="shared" si="731"/>
        <v>30075</v>
      </c>
      <c r="BS1702" s="3" t="s">
        <v>3083</v>
      </c>
    </row>
    <row r="1703" spans="1:71" ht="14" hidden="1" customHeight="1" outlineLevel="1" x14ac:dyDescent="0.2">
      <c r="A1703" t="s">
        <v>1916</v>
      </c>
      <c r="B1703" t="s">
        <v>1070</v>
      </c>
      <c r="C1703" s="1">
        <f t="shared" si="721"/>
        <v>3282</v>
      </c>
      <c r="D1703" s="3">
        <f>IF(N1703&gt;0, RANK(N1703,(N1703:P1703,Q1703:AE1703)),0)</f>
        <v>2</v>
      </c>
      <c r="E1703" s="3">
        <f>IF(O1703&gt;0,RANK(O1703,(N1703:P1703,Q1703:AE1703)),0)</f>
        <v>1</v>
      </c>
      <c r="F1703" s="3">
        <f>IF(P1703&gt;0,RANK(P1703,(N1703:P1703,Q1703:AE1703)),0)</f>
        <v>3</v>
      </c>
      <c r="G1703" s="1">
        <f t="shared" si="719"/>
        <v>1756</v>
      </c>
      <c r="H1703" s="2">
        <f t="shared" si="720"/>
        <v>0.53503960999390621</v>
      </c>
      <c r="I1703" s="2"/>
      <c r="J1703" s="2">
        <f t="shared" si="722"/>
        <v>0.21633150517976843</v>
      </c>
      <c r="K1703" s="2">
        <f t="shared" si="723"/>
        <v>0.75137111517367461</v>
      </c>
      <c r="L1703" s="2">
        <f t="shared" si="724"/>
        <v>2.1633150517976842E-2</v>
      </c>
      <c r="M1703" s="2">
        <f t="shared" si="725"/>
        <v>1.0664229128580147E-2</v>
      </c>
      <c r="N1703" s="38">
        <v>710</v>
      </c>
      <c r="O1703" s="38">
        <v>2466</v>
      </c>
      <c r="P1703" s="38">
        <v>71</v>
      </c>
      <c r="Q1703" s="38">
        <v>25</v>
      </c>
      <c r="R1703" s="38">
        <v>10</v>
      </c>
      <c r="S1703" s="38"/>
      <c r="T1703" s="38"/>
      <c r="U1703" s="38"/>
      <c r="V1703" s="38"/>
      <c r="W1703" s="38"/>
      <c r="X1703" s="38"/>
      <c r="Y1703" s="38"/>
      <c r="Z1703" s="38"/>
      <c r="AA1703" s="38"/>
      <c r="AB1703" s="38"/>
      <c r="AC1703" s="38"/>
      <c r="AD1703" s="38"/>
      <c r="AE1703" s="38"/>
      <c r="AF1703" s="38"/>
      <c r="AG1703" s="38"/>
      <c r="AH1703" s="38"/>
      <c r="AI1703" s="38"/>
      <c r="AJ1703" s="38"/>
      <c r="AK1703" s="38"/>
      <c r="AL1703" s="38"/>
      <c r="AM1703" s="38"/>
      <c r="AN1703" s="38"/>
      <c r="AO1703" s="38"/>
      <c r="AP1703" s="38"/>
      <c r="AQ1703" s="38"/>
      <c r="AR1703" s="38"/>
      <c r="AS1703" s="38"/>
      <c r="AT1703" s="38"/>
      <c r="AU1703" s="38"/>
      <c r="AV1703" s="38"/>
      <c r="AW1703" s="38"/>
      <c r="AX1703" s="38"/>
      <c r="AY1703" s="38"/>
      <c r="BA1703" s="3">
        <f>IF(Q1703&gt;0,RANK(Q1703,(N1703:P1703,Q1703:AE1703)),0)</f>
        <v>4</v>
      </c>
      <c r="BB1703" s="3">
        <f>IF(R1703&gt;0,RANK(R1703,(N1703:P1703,Q1703:AE1703)),0)</f>
        <v>5</v>
      </c>
      <c r="BC1703" s="3">
        <f>IF(S1703&gt;0,RANK(S1703,(N1703:P1703,Q1703:AE1703)),0)</f>
        <v>0</v>
      </c>
      <c r="BD1703" s="3">
        <f>IF(T1703&gt;0,RANK(T1703,(N1703:P1703,Q1703:AE1703)),0)</f>
        <v>0</v>
      </c>
      <c r="BE1703" s="2">
        <f t="shared" si="726"/>
        <v>7.6173065204143816E-3</v>
      </c>
      <c r="BF1703" s="2">
        <f t="shared" si="727"/>
        <v>3.0469226081657527E-3</v>
      </c>
      <c r="BG1703" s="2">
        <f t="shared" si="728"/>
        <v>0</v>
      </c>
      <c r="BH1703" s="2">
        <f t="shared" si="729"/>
        <v>0</v>
      </c>
      <c r="BJ1703" t="s">
        <v>1916</v>
      </c>
      <c r="BK1703" t="s">
        <v>1070</v>
      </c>
      <c r="BL1703">
        <v>1</v>
      </c>
      <c r="BN1703">
        <v>0</v>
      </c>
      <c r="BO1703" s="60">
        <v>30</v>
      </c>
      <c r="BP1703" s="62">
        <v>77</v>
      </c>
      <c r="BQ1703" s="66">
        <f t="shared" si="730"/>
        <v>30077</v>
      </c>
      <c r="BR1703" s="66">
        <f t="shared" si="731"/>
        <v>30077</v>
      </c>
      <c r="BS1703" s="3" t="s">
        <v>3083</v>
      </c>
    </row>
    <row r="1704" spans="1:71" ht="14" hidden="1" customHeight="1" outlineLevel="1" x14ac:dyDescent="0.2">
      <c r="A1704" t="s">
        <v>1887</v>
      </c>
      <c r="B1704" t="s">
        <v>1070</v>
      </c>
      <c r="C1704" s="1">
        <f t="shared" si="721"/>
        <v>688</v>
      </c>
      <c r="D1704" s="3">
        <f>IF(N1704&gt;0, RANK(N1704,(N1704:P1704,Q1704:AE1704)),0)</f>
        <v>2</v>
      </c>
      <c r="E1704" s="3">
        <f>IF(O1704&gt;0,RANK(O1704,(N1704:P1704,Q1704:AE1704)),0)</f>
        <v>1</v>
      </c>
      <c r="F1704" s="3">
        <f>IF(P1704&gt;0,RANK(P1704,(N1704:P1704,Q1704:AE1704)),0)</f>
        <v>3</v>
      </c>
      <c r="G1704" s="1">
        <f t="shared" si="719"/>
        <v>424</v>
      </c>
      <c r="H1704" s="2">
        <f t="shared" si="720"/>
        <v>0.61627906976744184</v>
      </c>
      <c r="I1704" s="2"/>
      <c r="J1704" s="2">
        <f t="shared" si="722"/>
        <v>0.17732558139534885</v>
      </c>
      <c r="K1704" s="2">
        <f t="shared" si="723"/>
        <v>0.79360465116279066</v>
      </c>
      <c r="L1704" s="2">
        <f t="shared" si="724"/>
        <v>2.1802325581395349E-2</v>
      </c>
      <c r="M1704" s="2">
        <f t="shared" si="725"/>
        <v>7.2674418604651674E-3</v>
      </c>
      <c r="N1704" s="38">
        <v>122</v>
      </c>
      <c r="O1704" s="38">
        <v>546</v>
      </c>
      <c r="P1704" s="38">
        <v>15</v>
      </c>
      <c r="Q1704" s="38">
        <v>4</v>
      </c>
      <c r="R1704" s="38">
        <v>1</v>
      </c>
      <c r="S1704" s="38"/>
      <c r="T1704" s="38"/>
      <c r="U1704" s="38"/>
      <c r="V1704" s="38"/>
      <c r="W1704" s="38"/>
      <c r="X1704" s="38"/>
      <c r="Y1704" s="38"/>
      <c r="Z1704" s="38"/>
      <c r="AA1704" s="38"/>
      <c r="AB1704" s="38"/>
      <c r="AC1704" s="38"/>
      <c r="AD1704" s="38"/>
      <c r="AE1704" s="38"/>
      <c r="AF1704" s="38"/>
      <c r="AG1704" s="38"/>
      <c r="AH1704" s="38"/>
      <c r="AI1704" s="38"/>
      <c r="AJ1704" s="38"/>
      <c r="AK1704" s="38"/>
      <c r="AL1704" s="38"/>
      <c r="AM1704" s="38"/>
      <c r="AN1704" s="38"/>
      <c r="AO1704" s="38"/>
      <c r="AP1704" s="38"/>
      <c r="AQ1704" s="38"/>
      <c r="AR1704" s="38"/>
      <c r="AS1704" s="38"/>
      <c r="AT1704" s="38"/>
      <c r="AU1704" s="38"/>
      <c r="AV1704" s="38"/>
      <c r="AW1704" s="38"/>
      <c r="AX1704" s="38"/>
      <c r="AY1704" s="38"/>
      <c r="BA1704" s="3">
        <f>IF(Q1704&gt;0,RANK(Q1704,(N1704:P1704,Q1704:AE1704)),0)</f>
        <v>4</v>
      </c>
      <c r="BB1704" s="3">
        <f>IF(R1704&gt;0,RANK(R1704,(N1704:P1704,Q1704:AE1704)),0)</f>
        <v>5</v>
      </c>
      <c r="BC1704" s="3">
        <f>IF(S1704&gt;0,RANK(S1704,(N1704:P1704,Q1704:AE1704)),0)</f>
        <v>0</v>
      </c>
      <c r="BD1704" s="3">
        <f>IF(T1704&gt;0,RANK(T1704,(N1704:P1704,Q1704:AE1704)),0)</f>
        <v>0</v>
      </c>
      <c r="BE1704" s="2">
        <f t="shared" si="726"/>
        <v>5.8139534883720929E-3</v>
      </c>
      <c r="BF1704" s="2">
        <f t="shared" si="727"/>
        <v>1.4534883720930232E-3</v>
      </c>
      <c r="BG1704" s="2">
        <f t="shared" si="728"/>
        <v>0</v>
      </c>
      <c r="BH1704" s="2">
        <f t="shared" si="729"/>
        <v>0</v>
      </c>
      <c r="BJ1704" t="s">
        <v>1887</v>
      </c>
      <c r="BK1704" t="s">
        <v>1070</v>
      </c>
      <c r="BL1704">
        <v>2</v>
      </c>
      <c r="BN1704">
        <v>0</v>
      </c>
      <c r="BO1704" s="60">
        <v>30</v>
      </c>
      <c r="BP1704" s="62">
        <v>79</v>
      </c>
      <c r="BQ1704" s="66">
        <f t="shared" si="730"/>
        <v>30079</v>
      </c>
      <c r="BR1704" s="66">
        <f t="shared" si="731"/>
        <v>30079</v>
      </c>
      <c r="BS1704" s="3" t="s">
        <v>3083</v>
      </c>
    </row>
    <row r="1705" spans="1:71" ht="14" hidden="1" customHeight="1" outlineLevel="1" x14ac:dyDescent="0.2">
      <c r="A1705" t="s">
        <v>1599</v>
      </c>
      <c r="B1705" t="s">
        <v>1070</v>
      </c>
      <c r="C1705" s="1">
        <f t="shared" si="721"/>
        <v>29904</v>
      </c>
      <c r="D1705" s="3">
        <f>IF(N1705&gt;0, RANK(N1705,(N1705:P1705,Q1705:AE1705)),0)</f>
        <v>2</v>
      </c>
      <c r="E1705" s="3">
        <f>IF(O1705&gt;0,RANK(O1705,(N1705:P1705,Q1705:AE1705)),0)</f>
        <v>1</v>
      </c>
      <c r="F1705" s="3">
        <f>IF(P1705&gt;0,RANK(P1705,(N1705:P1705,Q1705:AE1705)),0)</f>
        <v>3</v>
      </c>
      <c r="G1705" s="1">
        <f t="shared" si="719"/>
        <v>12132</v>
      </c>
      <c r="H1705" s="2">
        <f t="shared" si="720"/>
        <v>0.40569823434991975</v>
      </c>
      <c r="I1705" s="2"/>
      <c r="J1705" s="2">
        <f t="shared" si="722"/>
        <v>0.28374130551096843</v>
      </c>
      <c r="K1705" s="2">
        <f t="shared" si="723"/>
        <v>0.68943953986088813</v>
      </c>
      <c r="L1705" s="2">
        <f t="shared" si="724"/>
        <v>1.5650080256821831E-2</v>
      </c>
      <c r="M1705" s="2">
        <f t="shared" si="725"/>
        <v>1.1169074371321606E-2</v>
      </c>
      <c r="N1705" s="38">
        <v>8485</v>
      </c>
      <c r="O1705" s="38">
        <v>20617</v>
      </c>
      <c r="P1705" s="38">
        <v>468</v>
      </c>
      <c r="Q1705" s="38">
        <v>200</v>
      </c>
      <c r="R1705" s="38">
        <v>134</v>
      </c>
      <c r="S1705" s="38"/>
      <c r="T1705" s="38"/>
      <c r="U1705" s="38"/>
      <c r="V1705" s="38"/>
      <c r="W1705" s="38"/>
      <c r="X1705" s="38"/>
      <c r="Y1705" s="38"/>
      <c r="Z1705" s="38"/>
      <c r="AA1705" s="38"/>
      <c r="AB1705" s="38"/>
      <c r="AC1705" s="38"/>
      <c r="AD1705" s="38"/>
      <c r="AE1705" s="38"/>
      <c r="AF1705" s="38"/>
      <c r="AG1705" s="38"/>
      <c r="AH1705" s="38"/>
      <c r="AI1705" s="38"/>
      <c r="AJ1705" s="38"/>
      <c r="AK1705" s="38"/>
      <c r="AL1705" s="38"/>
      <c r="AM1705" s="38"/>
      <c r="AN1705" s="38"/>
      <c r="AO1705" s="38"/>
      <c r="AP1705" s="38"/>
      <c r="AQ1705" s="38"/>
      <c r="AR1705" s="38"/>
      <c r="AS1705" s="38"/>
      <c r="AT1705" s="38"/>
      <c r="AU1705" s="38"/>
      <c r="AV1705" s="38"/>
      <c r="AW1705" s="38"/>
      <c r="AX1705" s="38"/>
      <c r="AY1705" s="38"/>
      <c r="BA1705" s="3">
        <f>IF(Q1705&gt;0,RANK(Q1705,(N1705:P1705,Q1705:AE1705)),0)</f>
        <v>4</v>
      </c>
      <c r="BB1705" s="3">
        <f>IF(R1705&gt;0,RANK(R1705,(N1705:P1705,Q1705:AE1705)),0)</f>
        <v>5</v>
      </c>
      <c r="BC1705" s="3">
        <f>IF(S1705&gt;0,RANK(S1705,(N1705:P1705,Q1705:AE1705)),0)</f>
        <v>0</v>
      </c>
      <c r="BD1705" s="3">
        <f>IF(T1705&gt;0,RANK(T1705,(N1705:P1705,Q1705:AE1705)),0)</f>
        <v>0</v>
      </c>
      <c r="BE1705" s="2">
        <f t="shared" si="726"/>
        <v>6.6880684858212948E-3</v>
      </c>
      <c r="BF1705" s="2">
        <f t="shared" si="727"/>
        <v>4.4810058855002674E-3</v>
      </c>
      <c r="BG1705" s="2">
        <f t="shared" si="728"/>
        <v>0</v>
      </c>
      <c r="BH1705" s="2">
        <f t="shared" si="729"/>
        <v>0</v>
      </c>
      <c r="BJ1705" t="s">
        <v>1599</v>
      </c>
      <c r="BK1705" t="s">
        <v>1070</v>
      </c>
      <c r="BL1705">
        <v>1</v>
      </c>
      <c r="BN1705">
        <v>0</v>
      </c>
      <c r="BO1705" s="60">
        <v>30</v>
      </c>
      <c r="BP1705" s="62">
        <v>81</v>
      </c>
      <c r="BQ1705" s="66">
        <f t="shared" si="730"/>
        <v>30081</v>
      </c>
      <c r="BR1705" s="66">
        <f t="shared" si="731"/>
        <v>30081</v>
      </c>
      <c r="BS1705" s="3" t="s">
        <v>3083</v>
      </c>
    </row>
    <row r="1706" spans="1:71" ht="14" hidden="1" customHeight="1" outlineLevel="1" x14ac:dyDescent="0.2">
      <c r="A1706" t="s">
        <v>49</v>
      </c>
      <c r="B1706" t="s">
        <v>1070</v>
      </c>
      <c r="C1706" s="1">
        <f t="shared" si="721"/>
        <v>5309</v>
      </c>
      <c r="D1706" s="3">
        <f>IF(N1706&gt;0, RANK(N1706,(N1706:P1706,Q1706:AE1706)),0)</f>
        <v>2</v>
      </c>
      <c r="E1706" s="3">
        <f>IF(O1706&gt;0,RANK(O1706,(N1706:P1706,Q1706:AE1706)),0)</f>
        <v>1</v>
      </c>
      <c r="F1706" s="3">
        <f>IF(P1706&gt;0,RANK(P1706,(N1706:P1706,Q1706:AE1706)),0)</f>
        <v>3</v>
      </c>
      <c r="G1706" s="1">
        <f t="shared" si="719"/>
        <v>3609</v>
      </c>
      <c r="H1706" s="2">
        <f t="shared" si="720"/>
        <v>0.6797890374835186</v>
      </c>
      <c r="I1706" s="2"/>
      <c r="J1706" s="2">
        <f t="shared" si="722"/>
        <v>0.14654360519871915</v>
      </c>
      <c r="K1706" s="2">
        <f t="shared" si="723"/>
        <v>0.82633264268223772</v>
      </c>
      <c r="L1706" s="2">
        <f t="shared" si="724"/>
        <v>1.9212657750988887E-2</v>
      </c>
      <c r="M1706" s="2">
        <f t="shared" si="725"/>
        <v>7.9110943680542785E-3</v>
      </c>
      <c r="N1706" s="38">
        <v>778</v>
      </c>
      <c r="O1706" s="38">
        <v>4387</v>
      </c>
      <c r="P1706" s="38">
        <v>102</v>
      </c>
      <c r="Q1706" s="38">
        <v>26</v>
      </c>
      <c r="R1706" s="38">
        <v>16</v>
      </c>
      <c r="S1706" s="38"/>
      <c r="T1706" s="38"/>
      <c r="U1706" s="38"/>
      <c r="V1706" s="38"/>
      <c r="W1706" s="38"/>
      <c r="X1706" s="38"/>
      <c r="Y1706" s="38"/>
      <c r="Z1706" s="38"/>
      <c r="AA1706" s="38"/>
      <c r="AB1706" s="38"/>
      <c r="AC1706" s="38"/>
      <c r="AD1706" s="38"/>
      <c r="AE1706" s="38"/>
      <c r="AF1706" s="38"/>
      <c r="AG1706" s="38"/>
      <c r="AH1706" s="38"/>
      <c r="AI1706" s="38"/>
      <c r="AJ1706" s="38"/>
      <c r="AK1706" s="38"/>
      <c r="AL1706" s="38"/>
      <c r="AM1706" s="38"/>
      <c r="AN1706" s="38"/>
      <c r="AO1706" s="38"/>
      <c r="AP1706" s="38"/>
      <c r="AQ1706" s="38"/>
      <c r="AR1706" s="38"/>
      <c r="AS1706" s="38"/>
      <c r="AT1706" s="38"/>
      <c r="AU1706" s="38"/>
      <c r="AV1706" s="38"/>
      <c r="AW1706" s="38"/>
      <c r="AX1706" s="38"/>
      <c r="AY1706" s="38"/>
      <c r="BA1706" s="3">
        <f>IF(Q1706&gt;0,RANK(Q1706,(N1706:P1706,Q1706:AE1706)),0)</f>
        <v>4</v>
      </c>
      <c r="BB1706" s="3">
        <f>IF(R1706&gt;0,RANK(R1706,(N1706:P1706,Q1706:AE1706)),0)</f>
        <v>5</v>
      </c>
      <c r="BC1706" s="3">
        <f>IF(S1706&gt;0,RANK(S1706,(N1706:P1706,Q1706:AE1706)),0)</f>
        <v>0</v>
      </c>
      <c r="BD1706" s="3">
        <f>IF(T1706&gt;0,RANK(T1706,(N1706:P1706,Q1706:AE1706)),0)</f>
        <v>0</v>
      </c>
      <c r="BE1706" s="2">
        <f t="shared" si="726"/>
        <v>4.89734413260501E-3</v>
      </c>
      <c r="BF1706" s="2">
        <f t="shared" si="727"/>
        <v>3.0137502354492373E-3</v>
      </c>
      <c r="BG1706" s="2">
        <f t="shared" si="728"/>
        <v>0</v>
      </c>
      <c r="BH1706" s="2">
        <f t="shared" si="729"/>
        <v>0</v>
      </c>
      <c r="BJ1706" t="s">
        <v>49</v>
      </c>
      <c r="BK1706" t="s">
        <v>1070</v>
      </c>
      <c r="BL1706">
        <v>2</v>
      </c>
      <c r="BN1706">
        <v>0</v>
      </c>
      <c r="BO1706" s="60">
        <v>30</v>
      </c>
      <c r="BP1706" s="62">
        <v>83</v>
      </c>
      <c r="BQ1706" s="66">
        <f t="shared" si="730"/>
        <v>30083</v>
      </c>
      <c r="BR1706" s="66">
        <f t="shared" si="731"/>
        <v>30083</v>
      </c>
      <c r="BS1706" s="3" t="s">
        <v>3083</v>
      </c>
    </row>
    <row r="1707" spans="1:71" ht="14" hidden="1" customHeight="1" outlineLevel="1" x14ac:dyDescent="0.2">
      <c r="A1707" t="s">
        <v>560</v>
      </c>
      <c r="B1707" t="s">
        <v>1070</v>
      </c>
      <c r="C1707" s="1">
        <f t="shared" si="721"/>
        <v>3914</v>
      </c>
      <c r="D1707" s="3">
        <f>IF(N1707&gt;0, RANK(N1707,(N1707:P1707,Q1707:AE1707)),0)</f>
        <v>2</v>
      </c>
      <c r="E1707" s="3">
        <f>IF(O1707&gt;0,RANK(O1707,(N1707:P1707,Q1707:AE1707)),0)</f>
        <v>1</v>
      </c>
      <c r="F1707" s="3">
        <f>IF(P1707&gt;0,RANK(P1707,(N1707:P1707,Q1707:AE1707)),0)</f>
        <v>3</v>
      </c>
      <c r="G1707" s="1">
        <f t="shared" si="719"/>
        <v>375</v>
      </c>
      <c r="H1707" s="2">
        <f t="shared" si="720"/>
        <v>9.5809913132345423E-2</v>
      </c>
      <c r="I1707" s="2"/>
      <c r="J1707" s="2">
        <f t="shared" si="722"/>
        <v>0.42922841083290753</v>
      </c>
      <c r="K1707" s="2">
        <f t="shared" si="723"/>
        <v>0.52503832396525296</v>
      </c>
      <c r="L1707" s="2">
        <f t="shared" si="724"/>
        <v>3.5002554931016866E-2</v>
      </c>
      <c r="M1707" s="2">
        <f t="shared" si="725"/>
        <v>1.0730710270822647E-2</v>
      </c>
      <c r="N1707" s="38">
        <v>1680</v>
      </c>
      <c r="O1707" s="38">
        <v>2055</v>
      </c>
      <c r="P1707" s="38">
        <v>137</v>
      </c>
      <c r="Q1707" s="38">
        <v>21</v>
      </c>
      <c r="R1707" s="38">
        <v>21</v>
      </c>
      <c r="S1707" s="38"/>
      <c r="T1707" s="38"/>
      <c r="U1707" s="38"/>
      <c r="V1707" s="38"/>
      <c r="W1707" s="38"/>
      <c r="X1707" s="38"/>
      <c r="Y1707" s="38"/>
      <c r="Z1707" s="38"/>
      <c r="AA1707" s="38"/>
      <c r="AB1707" s="38"/>
      <c r="AC1707" s="38"/>
      <c r="AD1707" s="38"/>
      <c r="AE1707" s="38"/>
      <c r="AF1707" s="38"/>
      <c r="AG1707" s="38"/>
      <c r="AH1707" s="38"/>
      <c r="AI1707" s="38"/>
      <c r="AJ1707" s="38"/>
      <c r="AK1707" s="38"/>
      <c r="AL1707" s="38"/>
      <c r="AM1707" s="38"/>
      <c r="AN1707" s="38"/>
      <c r="AO1707" s="38"/>
      <c r="AP1707" s="38"/>
      <c r="AQ1707" s="38"/>
      <c r="AR1707" s="38"/>
      <c r="AS1707" s="38"/>
      <c r="AT1707" s="38"/>
      <c r="AU1707" s="38"/>
      <c r="AV1707" s="38"/>
      <c r="AW1707" s="38"/>
      <c r="AX1707" s="38"/>
      <c r="AY1707" s="38"/>
      <c r="BA1707" s="3">
        <f>IF(Q1707&gt;0,RANK(Q1707,(N1707:P1707,Q1707:AE1707)),0)</f>
        <v>4</v>
      </c>
      <c r="BB1707" s="3">
        <f>IF(R1707&gt;0,RANK(R1707,(N1707:P1707,Q1707:AE1707)),0)</f>
        <v>4</v>
      </c>
      <c r="BC1707" s="3">
        <f>IF(S1707&gt;0,RANK(S1707,(N1707:P1707,Q1707:AE1707)),0)</f>
        <v>0</v>
      </c>
      <c r="BD1707" s="3">
        <f>IF(T1707&gt;0,RANK(T1707,(N1707:P1707,Q1707:AE1707)),0)</f>
        <v>0</v>
      </c>
      <c r="BE1707" s="2">
        <f t="shared" si="726"/>
        <v>5.3653551354113441E-3</v>
      </c>
      <c r="BF1707" s="2">
        <f t="shared" si="727"/>
        <v>5.3653551354113441E-3</v>
      </c>
      <c r="BG1707" s="2">
        <f t="shared" si="728"/>
        <v>0</v>
      </c>
      <c r="BH1707" s="2">
        <f t="shared" si="729"/>
        <v>0</v>
      </c>
      <c r="BJ1707" t="s">
        <v>560</v>
      </c>
      <c r="BK1707" t="s">
        <v>1070</v>
      </c>
      <c r="BL1707">
        <v>2</v>
      </c>
      <c r="BN1707">
        <v>0</v>
      </c>
      <c r="BO1707" s="60">
        <v>30</v>
      </c>
      <c r="BP1707" s="62">
        <v>85</v>
      </c>
      <c r="BQ1707" s="66">
        <f t="shared" si="730"/>
        <v>30085</v>
      </c>
      <c r="BR1707" s="66">
        <f t="shared" si="731"/>
        <v>30085</v>
      </c>
      <c r="BS1707" s="3" t="s">
        <v>3083</v>
      </c>
    </row>
    <row r="1708" spans="1:71" ht="14" hidden="1" customHeight="1" outlineLevel="1" x14ac:dyDescent="0.2">
      <c r="A1708" t="s">
        <v>2174</v>
      </c>
      <c r="B1708" t="s">
        <v>1070</v>
      </c>
      <c r="C1708" s="1">
        <f t="shared" si="721"/>
        <v>3693</v>
      </c>
      <c r="D1708" s="3">
        <f>IF(N1708&gt;0, RANK(N1708,(N1708:P1708,Q1708:AE1708)),0)</f>
        <v>2</v>
      </c>
      <c r="E1708" s="3">
        <f>IF(O1708&gt;0,RANK(O1708,(N1708:P1708,Q1708:AE1708)),0)</f>
        <v>1</v>
      </c>
      <c r="F1708" s="3">
        <f>IF(P1708&gt;0,RANK(P1708,(N1708:P1708,Q1708:AE1708)),0)</f>
        <v>3</v>
      </c>
      <c r="G1708" s="1">
        <f t="shared" si="719"/>
        <v>1371</v>
      </c>
      <c r="H1708" s="2">
        <f t="shared" si="720"/>
        <v>0.37124289195775795</v>
      </c>
      <c r="I1708" s="2"/>
      <c r="J1708" s="2">
        <f t="shared" si="722"/>
        <v>0.29650690495532089</v>
      </c>
      <c r="K1708" s="2">
        <f t="shared" si="723"/>
        <v>0.66774979691307879</v>
      </c>
      <c r="L1708" s="2">
        <f t="shared" si="724"/>
        <v>2.545356079068508E-2</v>
      </c>
      <c r="M1708" s="2">
        <f t="shared" si="725"/>
        <v>1.0289737340915296E-2</v>
      </c>
      <c r="N1708" s="38">
        <v>1095</v>
      </c>
      <c r="O1708" s="38">
        <v>2466</v>
      </c>
      <c r="P1708" s="38">
        <v>94</v>
      </c>
      <c r="Q1708" s="38">
        <v>24</v>
      </c>
      <c r="R1708" s="38">
        <v>14</v>
      </c>
      <c r="S1708" s="38"/>
      <c r="T1708" s="38"/>
      <c r="U1708" s="38"/>
      <c r="V1708" s="38"/>
      <c r="W1708" s="38"/>
      <c r="X1708" s="38"/>
      <c r="Y1708" s="38"/>
      <c r="Z1708" s="38"/>
      <c r="AA1708" s="38"/>
      <c r="AB1708" s="38"/>
      <c r="AC1708" s="38"/>
      <c r="AD1708" s="38"/>
      <c r="AE1708" s="38"/>
      <c r="AF1708" s="38"/>
      <c r="AG1708" s="38"/>
      <c r="AH1708" s="38"/>
      <c r="AI1708" s="38"/>
      <c r="AJ1708" s="38"/>
      <c r="AK1708" s="38"/>
      <c r="AL1708" s="38"/>
      <c r="AM1708" s="38"/>
      <c r="AN1708" s="38"/>
      <c r="AO1708" s="38"/>
      <c r="AP1708" s="38"/>
      <c r="AQ1708" s="38"/>
      <c r="AR1708" s="38"/>
      <c r="AS1708" s="38"/>
      <c r="AT1708" s="38"/>
      <c r="AU1708" s="38"/>
      <c r="AV1708" s="38"/>
      <c r="AW1708" s="38"/>
      <c r="AX1708" s="38"/>
      <c r="AY1708" s="38"/>
      <c r="BA1708" s="3">
        <f>IF(Q1708&gt;0,RANK(Q1708,(N1708:P1708,Q1708:AE1708)),0)</f>
        <v>4</v>
      </c>
      <c r="BB1708" s="3">
        <f>IF(R1708&gt;0,RANK(R1708,(N1708:P1708,Q1708:AE1708)),0)</f>
        <v>5</v>
      </c>
      <c r="BC1708" s="3">
        <f>IF(S1708&gt;0,RANK(S1708,(N1708:P1708,Q1708:AE1708)),0)</f>
        <v>0</v>
      </c>
      <c r="BD1708" s="3">
        <f>IF(T1708&gt;0,RANK(T1708,(N1708:P1708,Q1708:AE1708)),0)</f>
        <v>0</v>
      </c>
      <c r="BE1708" s="2">
        <f t="shared" si="726"/>
        <v>6.498781478472786E-3</v>
      </c>
      <c r="BF1708" s="2">
        <f t="shared" si="727"/>
        <v>3.7909558624424585E-3</v>
      </c>
      <c r="BG1708" s="2">
        <f t="shared" si="728"/>
        <v>0</v>
      </c>
      <c r="BH1708" s="2">
        <f t="shared" si="729"/>
        <v>0</v>
      </c>
      <c r="BJ1708" t="s">
        <v>2174</v>
      </c>
      <c r="BK1708" t="s">
        <v>1070</v>
      </c>
      <c r="BL1708">
        <v>2</v>
      </c>
      <c r="BN1708">
        <v>0</v>
      </c>
      <c r="BO1708" s="60">
        <v>30</v>
      </c>
      <c r="BP1708" s="62">
        <v>87</v>
      </c>
      <c r="BQ1708" s="66">
        <f t="shared" si="730"/>
        <v>30087</v>
      </c>
      <c r="BR1708" s="66">
        <f t="shared" si="731"/>
        <v>30087</v>
      </c>
      <c r="BS1708" s="3" t="s">
        <v>3083</v>
      </c>
    </row>
    <row r="1709" spans="1:71" ht="14" hidden="1" customHeight="1" outlineLevel="1" x14ac:dyDescent="0.2">
      <c r="A1709" t="s">
        <v>865</v>
      </c>
      <c r="B1709" t="s">
        <v>1070</v>
      </c>
      <c r="C1709" s="1">
        <f t="shared" si="721"/>
        <v>8069</v>
      </c>
      <c r="D1709" s="3">
        <f>IF(N1709&gt;0, RANK(N1709,(N1709:P1709,Q1709:AE1709)),0)</f>
        <v>2</v>
      </c>
      <c r="E1709" s="3">
        <f>IF(O1709&gt;0,RANK(O1709,(N1709:P1709,Q1709:AE1709)),0)</f>
        <v>1</v>
      </c>
      <c r="F1709" s="3">
        <f>IF(P1709&gt;0,RANK(P1709,(N1709:P1709,Q1709:AE1709)),0)</f>
        <v>3</v>
      </c>
      <c r="G1709" s="1">
        <f t="shared" si="719"/>
        <v>4445</v>
      </c>
      <c r="H1709" s="2">
        <f t="shared" si="720"/>
        <v>0.5508737142148965</v>
      </c>
      <c r="I1709" s="2"/>
      <c r="J1709" s="2">
        <f t="shared" si="722"/>
        <v>0.21130251580121454</v>
      </c>
      <c r="K1709" s="2">
        <f t="shared" si="723"/>
        <v>0.76217623001611101</v>
      </c>
      <c r="L1709" s="2">
        <f t="shared" si="724"/>
        <v>1.6854628826372536E-2</v>
      </c>
      <c r="M1709" s="2">
        <f t="shared" si="725"/>
        <v>9.6666253563019444E-3</v>
      </c>
      <c r="N1709" s="38">
        <v>1705</v>
      </c>
      <c r="O1709" s="38">
        <v>6150</v>
      </c>
      <c r="P1709" s="38">
        <v>136</v>
      </c>
      <c r="Q1709" s="38">
        <v>48</v>
      </c>
      <c r="R1709" s="38">
        <v>30</v>
      </c>
      <c r="S1709" s="38"/>
      <c r="T1709" s="38"/>
      <c r="U1709" s="38"/>
      <c r="V1709" s="38"/>
      <c r="W1709" s="38"/>
      <c r="X1709" s="38"/>
      <c r="Y1709" s="38"/>
      <c r="Z1709" s="38"/>
      <c r="AA1709" s="38"/>
      <c r="AB1709" s="38"/>
      <c r="AC1709" s="38"/>
      <c r="AD1709" s="38"/>
      <c r="AE1709" s="38"/>
      <c r="AF1709" s="38"/>
      <c r="AG1709" s="38"/>
      <c r="AH1709" s="38"/>
      <c r="AI1709" s="38"/>
      <c r="AJ1709" s="38"/>
      <c r="AK1709" s="38"/>
      <c r="AL1709" s="38"/>
      <c r="AM1709" s="38"/>
      <c r="AN1709" s="38"/>
      <c r="AO1709" s="38"/>
      <c r="AP1709" s="38"/>
      <c r="AQ1709" s="38"/>
      <c r="AR1709" s="38"/>
      <c r="AS1709" s="38"/>
      <c r="AT1709" s="38"/>
      <c r="AU1709" s="38"/>
      <c r="AV1709" s="38"/>
      <c r="AW1709" s="38"/>
      <c r="AX1709" s="38"/>
      <c r="AY1709" s="38"/>
      <c r="BA1709" s="3">
        <f>IF(Q1709&gt;0,RANK(Q1709,(N1709:P1709,Q1709:AE1709)),0)</f>
        <v>4</v>
      </c>
      <c r="BB1709" s="3">
        <f>IF(R1709&gt;0,RANK(R1709,(N1709:P1709,Q1709:AE1709)),0)</f>
        <v>5</v>
      </c>
      <c r="BC1709" s="3">
        <f>IF(S1709&gt;0,RANK(S1709,(N1709:P1709,Q1709:AE1709)),0)</f>
        <v>0</v>
      </c>
      <c r="BD1709" s="3">
        <f>IF(T1709&gt;0,RANK(T1709,(N1709:P1709,Q1709:AE1709)),0)</f>
        <v>0</v>
      </c>
      <c r="BE1709" s="2">
        <f t="shared" si="726"/>
        <v>5.9486925269550128E-3</v>
      </c>
      <c r="BF1709" s="2">
        <f t="shared" si="727"/>
        <v>3.717932829346883E-3</v>
      </c>
      <c r="BG1709" s="2">
        <f t="shared" si="728"/>
        <v>0</v>
      </c>
      <c r="BH1709" s="2">
        <f t="shared" si="729"/>
        <v>0</v>
      </c>
      <c r="BJ1709" t="s">
        <v>865</v>
      </c>
      <c r="BK1709" t="s">
        <v>1070</v>
      </c>
      <c r="BL1709">
        <v>1</v>
      </c>
      <c r="BN1709">
        <v>0</v>
      </c>
      <c r="BO1709" s="60">
        <v>30</v>
      </c>
      <c r="BP1709" s="62">
        <v>89</v>
      </c>
      <c r="BQ1709" s="66">
        <f t="shared" si="730"/>
        <v>30089</v>
      </c>
      <c r="BR1709" s="66">
        <f t="shared" si="731"/>
        <v>30089</v>
      </c>
      <c r="BS1709" s="3" t="s">
        <v>3083</v>
      </c>
    </row>
    <row r="1710" spans="1:71" ht="14" hidden="1" customHeight="1" outlineLevel="1" x14ac:dyDescent="0.2">
      <c r="A1710" t="s">
        <v>298</v>
      </c>
      <c r="B1710" t="s">
        <v>1070</v>
      </c>
      <c r="C1710" s="1">
        <f t="shared" si="721"/>
        <v>1912</v>
      </c>
      <c r="D1710" s="3">
        <f>IF(N1710&gt;0, RANK(N1710,(N1710:P1710,Q1710:AE1710)),0)</f>
        <v>2</v>
      </c>
      <c r="E1710" s="3">
        <f>IF(O1710&gt;0,RANK(O1710,(N1710:P1710,Q1710:AE1710)),0)</f>
        <v>1</v>
      </c>
      <c r="F1710" s="3">
        <f>IF(P1710&gt;0,RANK(P1710,(N1710:P1710,Q1710:AE1710)),0)</f>
        <v>3</v>
      </c>
      <c r="G1710" s="1">
        <f t="shared" si="719"/>
        <v>812</v>
      </c>
      <c r="H1710" s="2">
        <f t="shared" si="720"/>
        <v>0.42468619246861927</v>
      </c>
      <c r="I1710" s="2"/>
      <c r="J1710" s="2">
        <f t="shared" si="722"/>
        <v>0.26621338912133891</v>
      </c>
      <c r="K1710" s="2">
        <f t="shared" si="723"/>
        <v>0.69089958158995812</v>
      </c>
      <c r="L1710" s="2">
        <f t="shared" si="724"/>
        <v>3.5564853556485358E-2</v>
      </c>
      <c r="M1710" s="2">
        <f t="shared" si="725"/>
        <v>7.3221757322175576E-3</v>
      </c>
      <c r="N1710" s="38">
        <v>509</v>
      </c>
      <c r="O1710" s="38">
        <v>1321</v>
      </c>
      <c r="P1710" s="38">
        <v>68</v>
      </c>
      <c r="Q1710" s="38">
        <v>10</v>
      </c>
      <c r="R1710" s="38">
        <v>4</v>
      </c>
      <c r="S1710" s="38"/>
      <c r="T1710" s="38"/>
      <c r="U1710" s="38"/>
      <c r="V1710" s="38"/>
      <c r="W1710" s="38"/>
      <c r="X1710" s="38"/>
      <c r="Y1710" s="38"/>
      <c r="Z1710" s="38"/>
      <c r="AA1710" s="38"/>
      <c r="AB1710" s="38"/>
      <c r="AC1710" s="38"/>
      <c r="AD1710" s="38"/>
      <c r="AE1710" s="38"/>
      <c r="AF1710" s="38"/>
      <c r="AG1710" s="38"/>
      <c r="AH1710" s="38"/>
      <c r="AI1710" s="38"/>
      <c r="AJ1710" s="38"/>
      <c r="AK1710" s="38"/>
      <c r="AL1710" s="38"/>
      <c r="AM1710" s="38"/>
      <c r="AN1710" s="38"/>
      <c r="AO1710" s="38"/>
      <c r="AP1710" s="38"/>
      <c r="AQ1710" s="38"/>
      <c r="AR1710" s="38"/>
      <c r="AS1710" s="38"/>
      <c r="AT1710" s="38"/>
      <c r="AU1710" s="38"/>
      <c r="AV1710" s="38"/>
      <c r="AW1710" s="38"/>
      <c r="AX1710" s="38"/>
      <c r="AY1710" s="38"/>
      <c r="BA1710" s="3">
        <f>IF(Q1710&gt;0,RANK(Q1710,(N1710:P1710,Q1710:AE1710)),0)</f>
        <v>4</v>
      </c>
      <c r="BB1710" s="3">
        <f>IF(R1710&gt;0,RANK(R1710,(N1710:P1710,Q1710:AE1710)),0)</f>
        <v>5</v>
      </c>
      <c r="BC1710" s="3">
        <f>IF(S1710&gt;0,RANK(S1710,(N1710:P1710,Q1710:AE1710)),0)</f>
        <v>0</v>
      </c>
      <c r="BD1710" s="3">
        <f>IF(T1710&gt;0,RANK(T1710,(N1710:P1710,Q1710:AE1710)),0)</f>
        <v>0</v>
      </c>
      <c r="BE1710" s="2">
        <f t="shared" si="726"/>
        <v>5.2301255230125521E-3</v>
      </c>
      <c r="BF1710" s="2">
        <f t="shared" si="727"/>
        <v>2.0920502092050207E-3</v>
      </c>
      <c r="BG1710" s="2">
        <f t="shared" si="728"/>
        <v>0</v>
      </c>
      <c r="BH1710" s="2">
        <f t="shared" si="729"/>
        <v>0</v>
      </c>
      <c r="BJ1710" t="s">
        <v>298</v>
      </c>
      <c r="BK1710" t="s">
        <v>1070</v>
      </c>
      <c r="BL1710">
        <v>2</v>
      </c>
      <c r="BN1710">
        <v>0</v>
      </c>
      <c r="BO1710" s="60">
        <v>30</v>
      </c>
      <c r="BP1710" s="62">
        <v>91</v>
      </c>
      <c r="BQ1710" s="66">
        <f t="shared" si="730"/>
        <v>30091</v>
      </c>
      <c r="BR1710" s="66">
        <f t="shared" si="731"/>
        <v>30091</v>
      </c>
      <c r="BS1710" s="3" t="s">
        <v>3083</v>
      </c>
    </row>
    <row r="1711" spans="1:71" ht="14" hidden="1" customHeight="1" outlineLevel="1" x14ac:dyDescent="0.2">
      <c r="A1711" t="s">
        <v>1473</v>
      </c>
      <c r="B1711" t="s">
        <v>1070</v>
      </c>
      <c r="C1711" s="1">
        <f t="shared" si="721"/>
        <v>18226</v>
      </c>
      <c r="D1711" s="3">
        <f>IF(N1711&gt;0, RANK(N1711,(N1711:P1711,Q1711:AE1711)),0)</f>
        <v>1</v>
      </c>
      <c r="E1711" s="3">
        <f>IF(O1711&gt;0,RANK(O1711,(N1711:P1711,Q1711:AE1711)),0)</f>
        <v>2</v>
      </c>
      <c r="F1711" s="3">
        <f>IF(P1711&gt;0,RANK(P1711,(N1711:P1711,Q1711:AE1711)),0)</f>
        <v>3</v>
      </c>
      <c r="G1711" s="1">
        <f t="shared" si="719"/>
        <v>1276</v>
      </c>
      <c r="H1711" s="2">
        <f t="shared" si="720"/>
        <v>7.0009876001316806E-2</v>
      </c>
      <c r="I1711" s="2"/>
      <c r="J1711" s="2">
        <f t="shared" si="722"/>
        <v>0.51497860199714696</v>
      </c>
      <c r="K1711" s="2">
        <f t="shared" si="723"/>
        <v>0.44496872599583015</v>
      </c>
      <c r="L1711" s="2">
        <f t="shared" si="724"/>
        <v>2.81466037528805E-2</v>
      </c>
      <c r="M1711" s="2">
        <f t="shared" si="725"/>
        <v>1.1906068254142393E-2</v>
      </c>
      <c r="N1711" s="38">
        <v>9386</v>
      </c>
      <c r="O1711" s="38">
        <v>8110</v>
      </c>
      <c r="P1711" s="38">
        <v>513</v>
      </c>
      <c r="Q1711" s="38">
        <v>142</v>
      </c>
      <c r="R1711" s="38">
        <v>75</v>
      </c>
      <c r="S1711" s="38"/>
      <c r="T1711" s="38"/>
      <c r="U1711" s="38"/>
      <c r="V1711" s="38"/>
      <c r="W1711" s="38"/>
      <c r="X1711" s="38"/>
      <c r="Y1711" s="38"/>
      <c r="Z1711" s="38"/>
      <c r="AA1711" s="38"/>
      <c r="AB1711" s="38"/>
      <c r="AC1711" s="38"/>
      <c r="AD1711" s="38"/>
      <c r="AE1711" s="38"/>
      <c r="AF1711" s="38"/>
      <c r="AG1711" s="38"/>
      <c r="AH1711" s="38"/>
      <c r="AI1711" s="38"/>
      <c r="AJ1711" s="38"/>
      <c r="AK1711" s="38"/>
      <c r="AL1711" s="38"/>
      <c r="AM1711" s="38"/>
      <c r="AN1711" s="38"/>
      <c r="AO1711" s="38"/>
      <c r="AP1711" s="38"/>
      <c r="AQ1711" s="38"/>
      <c r="AR1711" s="38"/>
      <c r="AS1711" s="38"/>
      <c r="AT1711" s="38"/>
      <c r="AU1711" s="38"/>
      <c r="AV1711" s="38"/>
      <c r="AW1711" s="38"/>
      <c r="AX1711" s="38"/>
      <c r="AY1711" s="38"/>
      <c r="BA1711" s="3">
        <f>IF(Q1711&gt;0,RANK(Q1711,(N1711:P1711,Q1711:AE1711)),0)</f>
        <v>4</v>
      </c>
      <c r="BB1711" s="3">
        <f>IF(R1711&gt;0,RANK(R1711,(N1711:P1711,Q1711:AE1711)),0)</f>
        <v>5</v>
      </c>
      <c r="BC1711" s="3">
        <f>IF(S1711&gt;0,RANK(S1711,(N1711:P1711,Q1711:AE1711)),0)</f>
        <v>0</v>
      </c>
      <c r="BD1711" s="3">
        <f>IF(T1711&gt;0,RANK(T1711,(N1711:P1711,Q1711:AE1711)),0)</f>
        <v>0</v>
      </c>
      <c r="BE1711" s="2">
        <f t="shared" si="726"/>
        <v>7.791067705475694E-3</v>
      </c>
      <c r="BF1711" s="2">
        <f t="shared" si="727"/>
        <v>4.1150005486667402E-3</v>
      </c>
      <c r="BG1711" s="2">
        <f t="shared" si="728"/>
        <v>0</v>
      </c>
      <c r="BH1711" s="2">
        <f t="shared" si="729"/>
        <v>0</v>
      </c>
      <c r="BJ1711" t="s">
        <v>1473</v>
      </c>
      <c r="BK1711" t="s">
        <v>1070</v>
      </c>
      <c r="BL1711">
        <v>1</v>
      </c>
      <c r="BN1711">
        <v>0</v>
      </c>
      <c r="BO1711" s="60">
        <v>30</v>
      </c>
      <c r="BP1711" s="62">
        <v>93</v>
      </c>
      <c r="BQ1711" s="66">
        <f t="shared" si="730"/>
        <v>30093</v>
      </c>
      <c r="BR1711" s="66">
        <f t="shared" si="731"/>
        <v>30093</v>
      </c>
      <c r="BS1711" s="3" t="s">
        <v>3083</v>
      </c>
    </row>
    <row r="1712" spans="1:71" ht="14" hidden="1" customHeight="1" outlineLevel="1" x14ac:dyDescent="0.2">
      <c r="A1712" t="s">
        <v>1069</v>
      </c>
      <c r="B1712" t="s">
        <v>1070</v>
      </c>
      <c r="C1712" s="1">
        <f t="shared" si="721"/>
        <v>5906</v>
      </c>
      <c r="D1712" s="3">
        <f>IF(N1712&gt;0, RANK(N1712,(N1712:P1712,Q1712:AE1712)),0)</f>
        <v>2</v>
      </c>
      <c r="E1712" s="3">
        <f>IF(O1712&gt;0,RANK(O1712,(N1712:P1712,Q1712:AE1712)),0)</f>
        <v>1</v>
      </c>
      <c r="F1712" s="3">
        <f>IF(P1712&gt;0,RANK(P1712,(N1712:P1712,Q1712:AE1712)),0)</f>
        <v>3</v>
      </c>
      <c r="G1712" s="1">
        <f t="shared" si="719"/>
        <v>3643</v>
      </c>
      <c r="H1712" s="2">
        <f t="shared" si="720"/>
        <v>0.61683034202505926</v>
      </c>
      <c r="I1712" s="2"/>
      <c r="J1712" s="2">
        <f t="shared" si="722"/>
        <v>0.17880121909922114</v>
      </c>
      <c r="K1712" s="2">
        <f t="shared" si="723"/>
        <v>0.79563156112428035</v>
      </c>
      <c r="L1712" s="2">
        <f t="shared" si="724"/>
        <v>1.6254656281747375E-2</v>
      </c>
      <c r="M1712" s="2">
        <f t="shared" si="725"/>
        <v>9.3125634947510763E-3</v>
      </c>
      <c r="N1712" s="38">
        <v>1056</v>
      </c>
      <c r="O1712" s="38">
        <v>4699</v>
      </c>
      <c r="P1712" s="38">
        <v>96</v>
      </c>
      <c r="Q1712" s="38">
        <v>42</v>
      </c>
      <c r="R1712" s="38">
        <v>13</v>
      </c>
      <c r="S1712" s="38"/>
      <c r="T1712" s="38"/>
      <c r="U1712" s="38"/>
      <c r="V1712" s="38"/>
      <c r="W1712" s="38"/>
      <c r="X1712" s="38"/>
      <c r="Y1712" s="38"/>
      <c r="Z1712" s="38"/>
      <c r="AA1712" s="38"/>
      <c r="AB1712" s="38"/>
      <c r="AC1712" s="38"/>
      <c r="AD1712" s="38"/>
      <c r="AE1712" s="38"/>
      <c r="AF1712" s="38"/>
      <c r="AG1712" s="38"/>
      <c r="AH1712" s="38"/>
      <c r="AI1712" s="38"/>
      <c r="AJ1712" s="38"/>
      <c r="AK1712" s="38"/>
      <c r="AL1712" s="38"/>
      <c r="AM1712" s="38"/>
      <c r="AN1712" s="38"/>
      <c r="AO1712" s="38"/>
      <c r="AP1712" s="38"/>
      <c r="AQ1712" s="38"/>
      <c r="AR1712" s="38"/>
      <c r="AS1712" s="38"/>
      <c r="AT1712" s="38"/>
      <c r="AU1712" s="38"/>
      <c r="AV1712" s="38"/>
      <c r="AW1712" s="38"/>
      <c r="AX1712" s="38"/>
      <c r="AY1712" s="38"/>
      <c r="BA1712" s="3">
        <f>IF(Q1712&gt;0,RANK(Q1712,(N1712:P1712,Q1712:AE1712)),0)</f>
        <v>4</v>
      </c>
      <c r="BB1712" s="3">
        <f>IF(R1712&gt;0,RANK(R1712,(N1712:P1712,Q1712:AE1712)),0)</f>
        <v>5</v>
      </c>
      <c r="BC1712" s="3">
        <f>IF(S1712&gt;0,RANK(S1712,(N1712:P1712,Q1712:AE1712)),0)</f>
        <v>0</v>
      </c>
      <c r="BD1712" s="3">
        <f>IF(T1712&gt;0,RANK(T1712,(N1712:P1712,Q1712:AE1712)),0)</f>
        <v>0</v>
      </c>
      <c r="BE1712" s="2">
        <f t="shared" si="726"/>
        <v>7.1114121232644769E-3</v>
      </c>
      <c r="BF1712" s="2">
        <f t="shared" si="727"/>
        <v>2.2011513714866237E-3</v>
      </c>
      <c r="BG1712" s="2">
        <f t="shared" si="728"/>
        <v>0</v>
      </c>
      <c r="BH1712" s="2">
        <f t="shared" si="729"/>
        <v>0</v>
      </c>
      <c r="BJ1712" t="s">
        <v>1069</v>
      </c>
      <c r="BK1712" t="s">
        <v>1070</v>
      </c>
      <c r="BL1712">
        <v>2</v>
      </c>
      <c r="BN1712">
        <v>0</v>
      </c>
      <c r="BO1712" s="60">
        <v>30</v>
      </c>
      <c r="BP1712" s="62">
        <v>95</v>
      </c>
      <c r="BQ1712" s="66">
        <f t="shared" si="730"/>
        <v>30095</v>
      </c>
      <c r="BR1712" s="66">
        <f t="shared" si="731"/>
        <v>30095</v>
      </c>
      <c r="BS1712" s="3" t="s">
        <v>3083</v>
      </c>
    </row>
    <row r="1713" spans="1:92" ht="14" hidden="1" customHeight="1" outlineLevel="1" x14ac:dyDescent="0.2">
      <c r="A1713" t="s">
        <v>1307</v>
      </c>
      <c r="B1713" t="s">
        <v>1070</v>
      </c>
      <c r="C1713" s="1">
        <f t="shared" si="721"/>
        <v>2381</v>
      </c>
      <c r="D1713" s="3">
        <f>IF(N1713&gt;0, RANK(N1713,(N1713:P1713,Q1713:AE1713)),0)</f>
        <v>2</v>
      </c>
      <c r="E1713" s="3">
        <f>IF(O1713&gt;0,RANK(O1713,(N1713:P1713,Q1713:AE1713)),0)</f>
        <v>1</v>
      </c>
      <c r="F1713" s="3">
        <f>IF(P1713&gt;0,RANK(P1713,(N1713:P1713,Q1713:AE1713)),0)</f>
        <v>3</v>
      </c>
      <c r="G1713" s="1">
        <f t="shared" si="719"/>
        <v>1264</v>
      </c>
      <c r="H1713" s="2">
        <f t="shared" si="720"/>
        <v>0.53086938261234773</v>
      </c>
      <c r="I1713" s="2"/>
      <c r="J1713" s="2">
        <f t="shared" si="722"/>
        <v>0.22049559008819825</v>
      </c>
      <c r="K1713" s="2">
        <f t="shared" si="723"/>
        <v>0.75136497270054603</v>
      </c>
      <c r="L1713" s="2">
        <f t="shared" si="724"/>
        <v>1.5539689206215875E-2</v>
      </c>
      <c r="M1713" s="2">
        <f t="shared" si="725"/>
        <v>1.2599748005039905E-2</v>
      </c>
      <c r="N1713" s="38">
        <v>525</v>
      </c>
      <c r="O1713" s="38">
        <v>1789</v>
      </c>
      <c r="P1713" s="38">
        <v>37</v>
      </c>
      <c r="Q1713" s="38">
        <v>22</v>
      </c>
      <c r="R1713" s="38">
        <v>8</v>
      </c>
      <c r="S1713" s="38"/>
      <c r="T1713" s="38"/>
      <c r="U1713" s="38"/>
      <c r="V1713" s="38"/>
      <c r="W1713" s="38"/>
      <c r="X1713" s="38"/>
      <c r="Y1713" s="38"/>
      <c r="Z1713" s="38"/>
      <c r="AA1713" s="38"/>
      <c r="AB1713" s="38"/>
      <c r="AC1713" s="38"/>
      <c r="AD1713" s="38"/>
      <c r="AE1713" s="38"/>
      <c r="AF1713" s="38"/>
      <c r="AG1713" s="38"/>
      <c r="AH1713" s="38"/>
      <c r="AI1713" s="38"/>
      <c r="AJ1713" s="38"/>
      <c r="AK1713" s="38"/>
      <c r="AL1713" s="38"/>
      <c r="AM1713" s="38"/>
      <c r="AN1713" s="38"/>
      <c r="AO1713" s="38"/>
      <c r="AP1713" s="38"/>
      <c r="AQ1713" s="38"/>
      <c r="AR1713" s="38"/>
      <c r="AS1713" s="38"/>
      <c r="AT1713" s="38"/>
      <c r="AU1713" s="38"/>
      <c r="AV1713" s="38"/>
      <c r="AW1713" s="38"/>
      <c r="AX1713" s="38"/>
      <c r="AY1713" s="38"/>
      <c r="BA1713" s="3">
        <f>IF(Q1713&gt;0,RANK(Q1713,(N1713:P1713,Q1713:AE1713)),0)</f>
        <v>4</v>
      </c>
      <c r="BB1713" s="3">
        <f>IF(R1713&gt;0,RANK(R1713,(N1713:P1713,Q1713:AE1713)),0)</f>
        <v>5</v>
      </c>
      <c r="BC1713" s="3">
        <f>IF(S1713&gt;0,RANK(S1713,(N1713:P1713,Q1713:AE1713)),0)</f>
        <v>0</v>
      </c>
      <c r="BD1713" s="3">
        <f>IF(T1713&gt;0,RANK(T1713,(N1713:P1713,Q1713:AE1713)),0)</f>
        <v>0</v>
      </c>
      <c r="BE1713" s="2">
        <f t="shared" si="726"/>
        <v>9.2398152036959266E-3</v>
      </c>
      <c r="BF1713" s="2">
        <f t="shared" si="727"/>
        <v>3.3599328013439733E-3</v>
      </c>
      <c r="BG1713" s="2">
        <f t="shared" si="728"/>
        <v>0</v>
      </c>
      <c r="BH1713" s="2">
        <f t="shared" si="729"/>
        <v>0</v>
      </c>
      <c r="BJ1713" t="s">
        <v>1307</v>
      </c>
      <c r="BK1713" t="s">
        <v>1070</v>
      </c>
      <c r="BL1713">
        <v>2</v>
      </c>
      <c r="BN1713">
        <v>0</v>
      </c>
      <c r="BO1713" s="60">
        <v>30</v>
      </c>
      <c r="BP1713" s="62">
        <v>97</v>
      </c>
      <c r="BQ1713" s="66">
        <f t="shared" si="730"/>
        <v>30097</v>
      </c>
      <c r="BR1713" s="66">
        <f t="shared" si="731"/>
        <v>30097</v>
      </c>
      <c r="BS1713" s="3" t="s">
        <v>3083</v>
      </c>
    </row>
    <row r="1714" spans="1:92" ht="14" hidden="1" customHeight="1" outlineLevel="1" x14ac:dyDescent="0.2">
      <c r="A1714" t="s">
        <v>2512</v>
      </c>
      <c r="B1714" t="s">
        <v>1070</v>
      </c>
      <c r="C1714" s="1">
        <f t="shared" si="721"/>
        <v>3568</v>
      </c>
      <c r="D1714" s="3">
        <f>IF(N1714&gt;0, RANK(N1714,(N1714:P1714,Q1714:AE1714)),0)</f>
        <v>2</v>
      </c>
      <c r="E1714" s="3">
        <f>IF(O1714&gt;0,RANK(O1714,(N1714:P1714,Q1714:AE1714)),0)</f>
        <v>1</v>
      </c>
      <c r="F1714" s="3">
        <f>IF(P1714&gt;0,RANK(P1714,(N1714:P1714,Q1714:AE1714)),0)</f>
        <v>3</v>
      </c>
      <c r="G1714" s="1">
        <f t="shared" si="719"/>
        <v>1606</v>
      </c>
      <c r="H1714" s="2">
        <f t="shared" si="720"/>
        <v>0.45011210762331838</v>
      </c>
      <c r="I1714" s="2"/>
      <c r="J1714" s="2">
        <f t="shared" si="722"/>
        <v>0.25980941704035876</v>
      </c>
      <c r="K1714" s="2">
        <f t="shared" si="723"/>
        <v>0.70992152466367708</v>
      </c>
      <c r="L1714" s="2">
        <f t="shared" si="724"/>
        <v>2.2421524663677129E-2</v>
      </c>
      <c r="M1714" s="2">
        <f t="shared" si="725"/>
        <v>7.8475336322870286E-3</v>
      </c>
      <c r="N1714" s="38">
        <v>927</v>
      </c>
      <c r="O1714" s="38">
        <v>2533</v>
      </c>
      <c r="P1714" s="38">
        <v>80</v>
      </c>
      <c r="Q1714" s="38">
        <v>22</v>
      </c>
      <c r="R1714" s="38">
        <v>6</v>
      </c>
      <c r="S1714" s="38"/>
      <c r="T1714" s="38"/>
      <c r="U1714" s="38"/>
      <c r="V1714" s="38"/>
      <c r="W1714" s="38"/>
      <c r="X1714" s="38"/>
      <c r="Y1714" s="38"/>
      <c r="Z1714" s="38"/>
      <c r="AA1714" s="38"/>
      <c r="AB1714" s="38"/>
      <c r="AC1714" s="38"/>
      <c r="AD1714" s="38"/>
      <c r="AE1714" s="38"/>
      <c r="AF1714" s="38"/>
      <c r="AG1714" s="38"/>
      <c r="AH1714" s="38"/>
      <c r="AI1714" s="38"/>
      <c r="AJ1714" s="38"/>
      <c r="AK1714" s="38"/>
      <c r="AL1714" s="38"/>
      <c r="AM1714" s="38"/>
      <c r="AN1714" s="38"/>
      <c r="AO1714" s="38"/>
      <c r="AP1714" s="38"/>
      <c r="AQ1714" s="38"/>
      <c r="AR1714" s="38"/>
      <c r="AS1714" s="38"/>
      <c r="AT1714" s="38"/>
      <c r="AU1714" s="38"/>
      <c r="AV1714" s="38"/>
      <c r="AW1714" s="38"/>
      <c r="AX1714" s="38"/>
      <c r="AY1714" s="38"/>
      <c r="BA1714" s="3">
        <f>IF(Q1714&gt;0,RANK(Q1714,(N1714:P1714,Q1714:AE1714)),0)</f>
        <v>4</v>
      </c>
      <c r="BB1714" s="3">
        <f>IF(R1714&gt;0,RANK(R1714,(N1714:P1714,Q1714:AE1714)),0)</f>
        <v>5</v>
      </c>
      <c r="BC1714" s="3">
        <f>IF(S1714&gt;0,RANK(S1714,(N1714:P1714,Q1714:AE1714)),0)</f>
        <v>0</v>
      </c>
      <c r="BD1714" s="3">
        <f>IF(T1714&gt;0,RANK(T1714,(N1714:P1714,Q1714:AE1714)),0)</f>
        <v>0</v>
      </c>
      <c r="BE1714" s="2">
        <f t="shared" si="726"/>
        <v>6.1659192825112103E-3</v>
      </c>
      <c r="BF1714" s="2">
        <f t="shared" si="727"/>
        <v>1.6816143497757848E-3</v>
      </c>
      <c r="BG1714" s="2">
        <f t="shared" si="728"/>
        <v>0</v>
      </c>
      <c r="BH1714" s="2">
        <f t="shared" si="729"/>
        <v>0</v>
      </c>
      <c r="BJ1714" t="s">
        <v>2512</v>
      </c>
      <c r="BK1714" t="s">
        <v>1070</v>
      </c>
      <c r="BL1714">
        <v>2</v>
      </c>
      <c r="BN1714">
        <v>0</v>
      </c>
      <c r="BO1714" s="60">
        <v>30</v>
      </c>
      <c r="BP1714" s="62">
        <v>99</v>
      </c>
      <c r="BQ1714" s="66">
        <f t="shared" si="730"/>
        <v>30099</v>
      </c>
      <c r="BR1714" s="66">
        <f t="shared" si="731"/>
        <v>30099</v>
      </c>
      <c r="BS1714" s="3" t="s">
        <v>3083</v>
      </c>
    </row>
    <row r="1715" spans="1:92" ht="14" hidden="1" customHeight="1" outlineLevel="1" x14ac:dyDescent="0.2">
      <c r="A1715" t="s">
        <v>760</v>
      </c>
      <c r="B1715" t="s">
        <v>1070</v>
      </c>
      <c r="C1715" s="1">
        <f t="shared" si="721"/>
        <v>2046</v>
      </c>
      <c r="D1715" s="3">
        <f>IF(N1715&gt;0, RANK(N1715,(N1715:P1715,Q1715:AE1715)),0)</f>
        <v>2</v>
      </c>
      <c r="E1715" s="3">
        <f>IF(O1715&gt;0,RANK(O1715,(N1715:P1715,Q1715:AE1715)),0)</f>
        <v>1</v>
      </c>
      <c r="F1715" s="3">
        <f>IF(P1715&gt;0,RANK(P1715,(N1715:P1715,Q1715:AE1715)),0)</f>
        <v>3</v>
      </c>
      <c r="G1715" s="1">
        <f t="shared" si="719"/>
        <v>1156</v>
      </c>
      <c r="H1715" s="2">
        <f t="shared" si="720"/>
        <v>0.5650048875855328</v>
      </c>
      <c r="I1715" s="2"/>
      <c r="J1715" s="2">
        <f t="shared" si="722"/>
        <v>0.20283479960899314</v>
      </c>
      <c r="K1715" s="2">
        <f t="shared" si="723"/>
        <v>0.76783968719452589</v>
      </c>
      <c r="L1715" s="2">
        <f t="shared" si="724"/>
        <v>1.906158357771261E-2</v>
      </c>
      <c r="M1715" s="2">
        <f t="shared" si="725"/>
        <v>1.0263929618768302E-2</v>
      </c>
      <c r="N1715" s="38">
        <v>415</v>
      </c>
      <c r="O1715" s="38">
        <v>1571</v>
      </c>
      <c r="P1715" s="38">
        <v>39</v>
      </c>
      <c r="Q1715" s="38">
        <v>14</v>
      </c>
      <c r="R1715" s="38">
        <v>7</v>
      </c>
      <c r="S1715" s="38"/>
      <c r="T1715" s="38"/>
      <c r="U1715" s="38"/>
      <c r="V1715" s="38"/>
      <c r="W1715" s="38"/>
      <c r="X1715" s="38"/>
      <c r="Y1715" s="38"/>
      <c r="Z1715" s="38"/>
      <c r="AA1715" s="38"/>
      <c r="AB1715" s="38"/>
      <c r="AC1715" s="38"/>
      <c r="AD1715" s="38"/>
      <c r="AE1715" s="38"/>
      <c r="AF1715" s="38"/>
      <c r="AG1715" s="38"/>
      <c r="AH1715" s="38"/>
      <c r="AI1715" s="38"/>
      <c r="AJ1715" s="38"/>
      <c r="AK1715" s="38"/>
      <c r="AL1715" s="38"/>
      <c r="AM1715" s="38"/>
      <c r="AN1715" s="38"/>
      <c r="AO1715" s="38"/>
      <c r="AP1715" s="38"/>
      <c r="AQ1715" s="38"/>
      <c r="AR1715" s="38"/>
      <c r="AS1715" s="38"/>
      <c r="AT1715" s="38"/>
      <c r="AU1715" s="38"/>
      <c r="AV1715" s="38"/>
      <c r="AW1715" s="38"/>
      <c r="AX1715" s="38"/>
      <c r="AY1715" s="38"/>
      <c r="BA1715" s="3">
        <f>IF(Q1715&gt;0,RANK(Q1715,(N1715:P1715,Q1715:AE1715)),0)</f>
        <v>4</v>
      </c>
      <c r="BB1715" s="3">
        <f>IF(R1715&gt;0,RANK(R1715,(N1715:P1715,Q1715:AE1715)),0)</f>
        <v>5</v>
      </c>
      <c r="BC1715" s="3">
        <f>IF(S1715&gt;0,RANK(S1715,(N1715:P1715,Q1715:AE1715)),0)</f>
        <v>0</v>
      </c>
      <c r="BD1715" s="3">
        <f>IF(T1715&gt;0,RANK(T1715,(N1715:P1715,Q1715:AE1715)),0)</f>
        <v>0</v>
      </c>
      <c r="BE1715" s="2">
        <f t="shared" si="726"/>
        <v>6.8426197458455523E-3</v>
      </c>
      <c r="BF1715" s="2">
        <f t="shared" si="727"/>
        <v>3.4213098729227761E-3</v>
      </c>
      <c r="BG1715" s="2">
        <f t="shared" si="728"/>
        <v>0</v>
      </c>
      <c r="BH1715" s="2">
        <f t="shared" si="729"/>
        <v>0</v>
      </c>
      <c r="BJ1715" t="s">
        <v>760</v>
      </c>
      <c r="BK1715" t="s">
        <v>1070</v>
      </c>
      <c r="BL1715">
        <v>2</v>
      </c>
      <c r="BN1715">
        <v>0</v>
      </c>
      <c r="BO1715" s="60">
        <v>30</v>
      </c>
      <c r="BP1715" s="62">
        <v>101</v>
      </c>
      <c r="BQ1715" s="66">
        <f t="shared" si="730"/>
        <v>30101</v>
      </c>
      <c r="BR1715" s="66">
        <f t="shared" si="731"/>
        <v>30101</v>
      </c>
      <c r="BS1715" s="3" t="s">
        <v>3083</v>
      </c>
    </row>
    <row r="1716" spans="1:92" ht="14" hidden="1" customHeight="1" outlineLevel="1" x14ac:dyDescent="0.2">
      <c r="A1716" t="s">
        <v>2163</v>
      </c>
      <c r="B1716" t="s">
        <v>1070</v>
      </c>
      <c r="C1716" s="1">
        <f t="shared" si="721"/>
        <v>442</v>
      </c>
      <c r="D1716" s="3">
        <f>IF(N1716&gt;0, RANK(N1716,(N1716:P1716,Q1716:AE1716)),0)</f>
        <v>2</v>
      </c>
      <c r="E1716" s="3">
        <f>IF(O1716&gt;0,RANK(O1716,(N1716:P1716,Q1716:AE1716)),0)</f>
        <v>1</v>
      </c>
      <c r="F1716" s="3">
        <f>IF(P1716&gt;0,RANK(P1716,(N1716:P1716,Q1716:AE1716)),0)</f>
        <v>3</v>
      </c>
      <c r="G1716" s="1">
        <f t="shared" si="719"/>
        <v>310</v>
      </c>
      <c r="H1716" s="2">
        <f t="shared" si="720"/>
        <v>0.70135746606334837</v>
      </c>
      <c r="I1716" s="2"/>
      <c r="J1716" s="2">
        <f t="shared" si="722"/>
        <v>0.12895927601809956</v>
      </c>
      <c r="K1716" s="2">
        <f t="shared" si="723"/>
        <v>0.83031674208144801</v>
      </c>
      <c r="L1716" s="2">
        <f t="shared" si="724"/>
        <v>2.7149321266968326E-2</v>
      </c>
      <c r="M1716" s="2">
        <f t="shared" si="725"/>
        <v>1.3574660633484129E-2</v>
      </c>
      <c r="N1716" s="38">
        <v>57</v>
      </c>
      <c r="O1716" s="38">
        <v>367</v>
      </c>
      <c r="P1716" s="38">
        <v>12</v>
      </c>
      <c r="Q1716" s="38">
        <v>5</v>
      </c>
      <c r="R1716" s="38">
        <v>1</v>
      </c>
      <c r="S1716" s="38"/>
      <c r="T1716" s="38"/>
      <c r="U1716" s="38"/>
      <c r="V1716" s="38"/>
      <c r="W1716" s="38"/>
      <c r="X1716" s="38"/>
      <c r="Y1716" s="38"/>
      <c r="Z1716" s="38"/>
      <c r="AA1716" s="38"/>
      <c r="AB1716" s="38"/>
      <c r="AC1716" s="38"/>
      <c r="AD1716" s="38"/>
      <c r="AE1716" s="38"/>
      <c r="AF1716" s="38"/>
      <c r="AG1716" s="38"/>
      <c r="AH1716" s="38"/>
      <c r="AI1716" s="38"/>
      <c r="AJ1716" s="38"/>
      <c r="AK1716" s="38"/>
      <c r="AL1716" s="38"/>
      <c r="AM1716" s="38"/>
      <c r="AN1716" s="38"/>
      <c r="AO1716" s="38"/>
      <c r="AP1716" s="38"/>
      <c r="AQ1716" s="38"/>
      <c r="AR1716" s="38"/>
      <c r="AS1716" s="38"/>
      <c r="AT1716" s="38"/>
      <c r="AU1716" s="38"/>
      <c r="AV1716" s="38"/>
      <c r="AW1716" s="38"/>
      <c r="AX1716" s="38"/>
      <c r="AY1716" s="38"/>
      <c r="BA1716" s="3">
        <f>IF(Q1716&gt;0,RANK(Q1716,(N1716:P1716,Q1716:AE1716)),0)</f>
        <v>4</v>
      </c>
      <c r="BB1716" s="3">
        <f>IF(R1716&gt;0,RANK(R1716,(N1716:P1716,Q1716:AE1716)),0)</f>
        <v>5</v>
      </c>
      <c r="BC1716" s="3">
        <f>IF(S1716&gt;0,RANK(S1716,(N1716:P1716,Q1716:AE1716)),0)</f>
        <v>0</v>
      </c>
      <c r="BD1716" s="3">
        <f>IF(T1716&gt;0,RANK(T1716,(N1716:P1716,Q1716:AE1716)),0)</f>
        <v>0</v>
      </c>
      <c r="BE1716" s="2">
        <f t="shared" si="726"/>
        <v>1.1312217194570135E-2</v>
      </c>
      <c r="BF1716" s="2">
        <f t="shared" si="727"/>
        <v>2.2624434389140274E-3</v>
      </c>
      <c r="BG1716" s="2">
        <f t="shared" si="728"/>
        <v>0</v>
      </c>
      <c r="BH1716" s="2">
        <f t="shared" si="729"/>
        <v>0</v>
      </c>
      <c r="BJ1716" t="s">
        <v>2163</v>
      </c>
      <c r="BK1716" t="s">
        <v>1070</v>
      </c>
      <c r="BL1716">
        <v>2</v>
      </c>
      <c r="BN1716">
        <v>0</v>
      </c>
      <c r="BO1716" s="60">
        <v>30</v>
      </c>
      <c r="BP1716" s="62">
        <v>103</v>
      </c>
      <c r="BQ1716" s="66">
        <f t="shared" si="730"/>
        <v>30103</v>
      </c>
      <c r="BR1716" s="66">
        <f t="shared" si="731"/>
        <v>30103</v>
      </c>
      <c r="BS1716" s="3" t="s">
        <v>3083</v>
      </c>
    </row>
    <row r="1717" spans="1:92" ht="14" hidden="1" customHeight="1" outlineLevel="1" x14ac:dyDescent="0.2">
      <c r="A1717" t="s">
        <v>895</v>
      </c>
      <c r="B1717" t="s">
        <v>1070</v>
      </c>
      <c r="C1717" s="1">
        <f t="shared" si="721"/>
        <v>4079</v>
      </c>
      <c r="D1717" s="3">
        <f>IF(N1717&gt;0, RANK(N1717,(N1717:P1717,Q1717:AE1717)),0)</f>
        <v>2</v>
      </c>
      <c r="E1717" s="3">
        <f>IF(O1717&gt;0,RANK(O1717,(N1717:P1717,Q1717:AE1717)),0)</f>
        <v>1</v>
      </c>
      <c r="F1717" s="3">
        <f>IF(P1717&gt;0,RANK(P1717,(N1717:P1717,Q1717:AE1717)),0)</f>
        <v>3</v>
      </c>
      <c r="G1717" s="1">
        <f t="shared" si="719"/>
        <v>2084</v>
      </c>
      <c r="H1717" s="2">
        <f t="shared" si="720"/>
        <v>0.51090953665114003</v>
      </c>
      <c r="I1717" s="2"/>
      <c r="J1717" s="2">
        <f t="shared" si="722"/>
        <v>0.22922284873743565</v>
      </c>
      <c r="K1717" s="2">
        <f t="shared" si="723"/>
        <v>0.74013238538857562</v>
      </c>
      <c r="L1717" s="2">
        <f t="shared" si="724"/>
        <v>2.181907330227997E-2</v>
      </c>
      <c r="M1717" s="2">
        <f t="shared" si="725"/>
        <v>8.8256925717087077E-3</v>
      </c>
      <c r="N1717" s="38">
        <v>935</v>
      </c>
      <c r="O1717" s="38">
        <v>3019</v>
      </c>
      <c r="P1717" s="38">
        <v>89</v>
      </c>
      <c r="Q1717" s="38">
        <v>19</v>
      </c>
      <c r="R1717" s="38">
        <v>17</v>
      </c>
      <c r="S1717" s="38"/>
      <c r="T1717" s="38"/>
      <c r="U1717" s="38"/>
      <c r="V1717" s="38"/>
      <c r="W1717" s="38"/>
      <c r="X1717" s="38"/>
      <c r="Y1717" s="38"/>
      <c r="Z1717" s="38"/>
      <c r="AA1717" s="38"/>
      <c r="AB1717" s="38"/>
      <c r="AC1717" s="38"/>
      <c r="AD1717" s="38"/>
      <c r="AE1717" s="38"/>
      <c r="AF1717" s="38"/>
      <c r="AG1717" s="38"/>
      <c r="AH1717" s="38"/>
      <c r="AI1717" s="38"/>
      <c r="AJ1717" s="38"/>
      <c r="AK1717" s="38"/>
      <c r="AL1717" s="38"/>
      <c r="AM1717" s="38"/>
      <c r="AN1717" s="38"/>
      <c r="AO1717" s="38"/>
      <c r="AP1717" s="38"/>
      <c r="AQ1717" s="38"/>
      <c r="AR1717" s="38"/>
      <c r="AS1717" s="38"/>
      <c r="AT1717" s="38"/>
      <c r="AU1717" s="38"/>
      <c r="AV1717" s="38"/>
      <c r="AW1717" s="38"/>
      <c r="AX1717" s="38"/>
      <c r="AY1717" s="38"/>
      <c r="BA1717" s="3">
        <f>IF(Q1717&gt;0,RANK(Q1717,(N1717:P1717,Q1717:AE1717)),0)</f>
        <v>4</v>
      </c>
      <c r="BB1717" s="3">
        <f>IF(R1717&gt;0,RANK(R1717,(N1717:P1717,Q1717:AE1717)),0)</f>
        <v>5</v>
      </c>
      <c r="BC1717" s="3">
        <f>IF(S1717&gt;0,RANK(S1717,(N1717:P1717,Q1717:AE1717)),0)</f>
        <v>0</v>
      </c>
      <c r="BD1717" s="3">
        <f>IF(T1717&gt;0,RANK(T1717,(N1717:P1717,Q1717:AE1717)),0)</f>
        <v>0</v>
      </c>
      <c r="BE1717" s="2">
        <f t="shared" si="726"/>
        <v>4.6580044128462861E-3</v>
      </c>
      <c r="BF1717" s="2">
        <f t="shared" si="727"/>
        <v>4.1676881588624667E-3</v>
      </c>
      <c r="BG1717" s="2">
        <f t="shared" si="728"/>
        <v>0</v>
      </c>
      <c r="BH1717" s="2">
        <f t="shared" si="729"/>
        <v>0</v>
      </c>
      <c r="BJ1717" t="s">
        <v>895</v>
      </c>
      <c r="BK1717" t="s">
        <v>1070</v>
      </c>
      <c r="BL1717">
        <v>2</v>
      </c>
      <c r="BN1717">
        <v>0</v>
      </c>
      <c r="BO1717" s="60">
        <v>30</v>
      </c>
      <c r="BP1717" s="62">
        <v>105</v>
      </c>
      <c r="BQ1717" s="66">
        <f t="shared" si="730"/>
        <v>30105</v>
      </c>
      <c r="BR1717" s="66">
        <f t="shared" si="731"/>
        <v>30105</v>
      </c>
      <c r="BS1717" s="3" t="s">
        <v>3083</v>
      </c>
    </row>
    <row r="1718" spans="1:92" ht="14" hidden="1" customHeight="1" outlineLevel="1" x14ac:dyDescent="0.2">
      <c r="A1718" t="s">
        <v>1769</v>
      </c>
      <c r="B1718" t="s">
        <v>1070</v>
      </c>
      <c r="C1718" s="1">
        <f t="shared" si="721"/>
        <v>1086</v>
      </c>
      <c r="D1718" s="3">
        <f>IF(N1718&gt;0, RANK(N1718,(N1718:P1718,Q1718:AE1718)),0)</f>
        <v>2</v>
      </c>
      <c r="E1718" s="3">
        <f>IF(O1718&gt;0,RANK(O1718,(N1718:P1718,Q1718:AE1718)),0)</f>
        <v>1</v>
      </c>
      <c r="F1718" s="3">
        <f>IF(P1718&gt;0,RANK(P1718,(N1718:P1718,Q1718:AE1718)),0)</f>
        <v>3</v>
      </c>
      <c r="G1718" s="1">
        <f t="shared" si="719"/>
        <v>634</v>
      </c>
      <c r="H1718" s="2">
        <f t="shared" si="720"/>
        <v>0.58379373848987104</v>
      </c>
      <c r="I1718" s="2"/>
      <c r="J1718" s="2">
        <f t="shared" si="722"/>
        <v>0.19244935543278086</v>
      </c>
      <c r="K1718" s="2">
        <f t="shared" si="723"/>
        <v>0.77624309392265189</v>
      </c>
      <c r="L1718" s="2">
        <f t="shared" si="724"/>
        <v>2.2099447513812154E-2</v>
      </c>
      <c r="M1718" s="2">
        <f t="shared" si="725"/>
        <v>9.2081031307550965E-3</v>
      </c>
      <c r="N1718" s="38">
        <v>209</v>
      </c>
      <c r="O1718" s="38">
        <v>843</v>
      </c>
      <c r="P1718" s="38">
        <v>24</v>
      </c>
      <c r="Q1718" s="38">
        <v>4</v>
      </c>
      <c r="R1718" s="38">
        <v>6</v>
      </c>
      <c r="S1718" s="38"/>
      <c r="T1718" s="38"/>
      <c r="U1718" s="38"/>
      <c r="V1718" s="38"/>
      <c r="W1718" s="38"/>
      <c r="X1718" s="38"/>
      <c r="Y1718" s="38"/>
      <c r="Z1718" s="38"/>
      <c r="AA1718" s="38"/>
      <c r="AB1718" s="38"/>
      <c r="AC1718" s="38"/>
      <c r="AD1718" s="38"/>
      <c r="AE1718" s="38"/>
      <c r="AF1718" s="38"/>
      <c r="AG1718" s="38"/>
      <c r="AH1718" s="38"/>
      <c r="AI1718" s="38"/>
      <c r="AJ1718" s="38"/>
      <c r="AK1718" s="38"/>
      <c r="AL1718" s="38"/>
      <c r="AM1718" s="38"/>
      <c r="AN1718" s="38"/>
      <c r="AO1718" s="38"/>
      <c r="AP1718" s="38"/>
      <c r="AQ1718" s="38"/>
      <c r="AR1718" s="38"/>
      <c r="AS1718" s="38"/>
      <c r="AT1718" s="38"/>
      <c r="AU1718" s="38"/>
      <c r="AV1718" s="38"/>
      <c r="AW1718" s="38"/>
      <c r="AX1718" s="38"/>
      <c r="AY1718" s="38"/>
      <c r="BA1718" s="3">
        <f>IF(Q1718&gt;0,RANK(Q1718,(N1718:P1718,Q1718:AE1718)),0)</f>
        <v>5</v>
      </c>
      <c r="BB1718" s="3">
        <f>IF(R1718&gt;0,RANK(R1718,(N1718:P1718,Q1718:AE1718)),0)</f>
        <v>4</v>
      </c>
      <c r="BC1718" s="3">
        <f>IF(S1718&gt;0,RANK(S1718,(N1718:P1718,Q1718:AE1718)),0)</f>
        <v>0</v>
      </c>
      <c r="BD1718" s="3">
        <f>IF(T1718&gt;0,RANK(T1718,(N1718:P1718,Q1718:AE1718)),0)</f>
        <v>0</v>
      </c>
      <c r="BE1718" s="2">
        <f t="shared" si="726"/>
        <v>3.6832412523020259E-3</v>
      </c>
      <c r="BF1718" s="2">
        <f t="shared" si="727"/>
        <v>5.5248618784530384E-3</v>
      </c>
      <c r="BG1718" s="2">
        <f t="shared" si="728"/>
        <v>0</v>
      </c>
      <c r="BH1718" s="2">
        <f t="shared" si="729"/>
        <v>0</v>
      </c>
      <c r="BJ1718" t="s">
        <v>1769</v>
      </c>
      <c r="BK1718" t="s">
        <v>1070</v>
      </c>
      <c r="BL1718">
        <v>2</v>
      </c>
      <c r="BN1718">
        <v>0</v>
      </c>
      <c r="BO1718" s="60">
        <v>30</v>
      </c>
      <c r="BP1718" s="62">
        <v>107</v>
      </c>
      <c r="BQ1718" s="66">
        <f t="shared" si="730"/>
        <v>30107</v>
      </c>
      <c r="BR1718" s="66">
        <f t="shared" si="731"/>
        <v>30107</v>
      </c>
      <c r="BS1718" s="3" t="s">
        <v>3083</v>
      </c>
    </row>
    <row r="1719" spans="1:92" ht="14" hidden="1" customHeight="1" outlineLevel="1" x14ac:dyDescent="0.2">
      <c r="A1719" t="s">
        <v>2889</v>
      </c>
      <c r="B1719" t="s">
        <v>1070</v>
      </c>
      <c r="C1719" s="1">
        <f t="shared" si="721"/>
        <v>546</v>
      </c>
      <c r="D1719" s="3">
        <f>IF(N1719&gt;0, RANK(N1719,(N1719:P1719,Q1719:AE1719)),0)</f>
        <v>2</v>
      </c>
      <c r="E1719" s="3">
        <f>IF(O1719&gt;0,RANK(O1719,(N1719:P1719,Q1719:AE1719)),0)</f>
        <v>1</v>
      </c>
      <c r="F1719" s="3">
        <f>IF(P1719&gt;0,RANK(P1719,(N1719:P1719,Q1719:AE1719)),0)</f>
        <v>3</v>
      </c>
      <c r="G1719" s="1">
        <f t="shared" si="719"/>
        <v>392</v>
      </c>
      <c r="H1719" s="2">
        <f t="shared" si="720"/>
        <v>0.71794871794871795</v>
      </c>
      <c r="I1719" s="2"/>
      <c r="J1719" s="2">
        <f t="shared" si="722"/>
        <v>0.13003663003663005</v>
      </c>
      <c r="K1719" s="2">
        <f t="shared" si="723"/>
        <v>0.84798534798534797</v>
      </c>
      <c r="L1719" s="2">
        <f t="shared" si="724"/>
        <v>2.0146520146520148E-2</v>
      </c>
      <c r="M1719" s="2">
        <f t="shared" si="725"/>
        <v>1.8315018315018632E-3</v>
      </c>
      <c r="N1719" s="38">
        <v>71</v>
      </c>
      <c r="O1719" s="38">
        <v>463</v>
      </c>
      <c r="P1719" s="38">
        <v>11</v>
      </c>
      <c r="Q1719" s="38">
        <v>1</v>
      </c>
      <c r="R1719" s="38">
        <v>0</v>
      </c>
      <c r="S1719" s="38"/>
      <c r="T1719" s="38"/>
      <c r="U1719" s="38"/>
      <c r="V1719" s="38"/>
      <c r="W1719" s="38"/>
      <c r="X1719" s="38"/>
      <c r="Y1719" s="38"/>
      <c r="Z1719" s="38"/>
      <c r="AA1719" s="38"/>
      <c r="AB1719" s="38"/>
      <c r="AC1719" s="38"/>
      <c r="AD1719" s="38"/>
      <c r="AE1719" s="38"/>
      <c r="AF1719" s="38"/>
      <c r="AG1719" s="38"/>
      <c r="AH1719" s="38"/>
      <c r="AI1719" s="38"/>
      <c r="AJ1719" s="38"/>
      <c r="AK1719" s="38"/>
      <c r="AL1719" s="38"/>
      <c r="AM1719" s="38"/>
      <c r="AN1719" s="38"/>
      <c r="AO1719" s="38"/>
      <c r="AP1719" s="38"/>
      <c r="AQ1719" s="38"/>
      <c r="AR1719" s="38"/>
      <c r="AS1719" s="38"/>
      <c r="AT1719" s="38"/>
      <c r="AU1719" s="38"/>
      <c r="AV1719" s="38"/>
      <c r="AW1719" s="38"/>
      <c r="AX1719" s="38"/>
      <c r="AY1719" s="38"/>
      <c r="BA1719" s="3">
        <f>IF(Q1719&gt;0,RANK(Q1719,(N1719:P1719,Q1719:AE1719)),0)</f>
        <v>4</v>
      </c>
      <c r="BB1719" s="3">
        <f>IF(R1719&gt;0,RANK(R1719,(N1719:P1719,Q1719:AE1719)),0)</f>
        <v>0</v>
      </c>
      <c r="BC1719" s="3">
        <f>IF(S1719&gt;0,RANK(S1719,(N1719:P1719,Q1719:AE1719)),0)</f>
        <v>0</v>
      </c>
      <c r="BD1719" s="3">
        <f>IF(T1719&gt;0,RANK(T1719,(N1719:P1719,Q1719:AE1719)),0)</f>
        <v>0</v>
      </c>
      <c r="BE1719" s="2">
        <f t="shared" si="726"/>
        <v>1.8315018315018315E-3</v>
      </c>
      <c r="BF1719" s="2">
        <f t="shared" si="727"/>
        <v>0</v>
      </c>
      <c r="BG1719" s="2">
        <f t="shared" si="728"/>
        <v>0</v>
      </c>
      <c r="BH1719" s="2">
        <f t="shared" si="729"/>
        <v>0</v>
      </c>
      <c r="BJ1719" t="s">
        <v>2889</v>
      </c>
      <c r="BK1719" t="s">
        <v>1070</v>
      </c>
      <c r="BL1719">
        <v>2</v>
      </c>
      <c r="BN1719">
        <v>0</v>
      </c>
      <c r="BO1719" s="60">
        <v>30</v>
      </c>
      <c r="BP1719" s="62">
        <v>109</v>
      </c>
      <c r="BQ1719" s="66">
        <f t="shared" si="730"/>
        <v>30109</v>
      </c>
      <c r="BR1719" s="66">
        <f t="shared" si="731"/>
        <v>30109</v>
      </c>
      <c r="BS1719" s="3" t="s">
        <v>3083</v>
      </c>
    </row>
    <row r="1720" spans="1:92" ht="14" hidden="1" customHeight="1" outlineLevel="1" x14ac:dyDescent="0.2">
      <c r="A1720" t="s">
        <v>1291</v>
      </c>
      <c r="B1720" t="s">
        <v>1070</v>
      </c>
      <c r="C1720" s="1">
        <f t="shared" si="721"/>
        <v>81391</v>
      </c>
      <c r="D1720" s="3">
        <f>IF(N1720&gt;0, RANK(N1720,(N1720:P1720,Q1720:AE1720)),0)</f>
        <v>2</v>
      </c>
      <c r="E1720" s="3">
        <f>IF(O1720&gt;0,RANK(O1720,(N1720:P1720,Q1720:AE1720)),0)</f>
        <v>1</v>
      </c>
      <c r="F1720" s="3">
        <f>IF(P1720&gt;0,RANK(P1720,(N1720:P1720,Q1720:AE1720)),0)</f>
        <v>3</v>
      </c>
      <c r="G1720" s="1">
        <f t="shared" si="719"/>
        <v>22068</v>
      </c>
      <c r="H1720" s="2">
        <f t="shared" si="720"/>
        <v>0.27113562924647688</v>
      </c>
      <c r="I1720" s="2"/>
      <c r="J1720" s="2">
        <f t="shared" si="722"/>
        <v>0.34883463773635903</v>
      </c>
      <c r="K1720" s="2">
        <f t="shared" si="723"/>
        <v>0.61997026698283597</v>
      </c>
      <c r="L1720" s="2">
        <f t="shared" si="724"/>
        <v>1.9252742932265237E-2</v>
      </c>
      <c r="M1720" s="2">
        <f t="shared" si="725"/>
        <v>1.1942352348539759E-2</v>
      </c>
      <c r="N1720" s="38">
        <v>28392</v>
      </c>
      <c r="O1720" s="38">
        <v>50460</v>
      </c>
      <c r="P1720" s="38">
        <v>1567</v>
      </c>
      <c r="Q1720" s="38">
        <v>614</v>
      </c>
      <c r="R1720" s="38">
        <v>358</v>
      </c>
      <c r="S1720" s="38"/>
      <c r="T1720" s="38"/>
      <c r="U1720" s="38"/>
      <c r="V1720" s="38"/>
      <c r="W1720" s="38"/>
      <c r="X1720" s="38"/>
      <c r="Y1720" s="38"/>
      <c r="Z1720" s="38"/>
      <c r="AA1720" s="38"/>
      <c r="AB1720" s="38"/>
      <c r="AC1720" s="38"/>
      <c r="AD1720" s="38"/>
      <c r="AE1720" s="38"/>
      <c r="AF1720" s="38"/>
      <c r="AG1720" s="38"/>
      <c r="AH1720" s="38"/>
      <c r="AI1720" s="38"/>
      <c r="AJ1720" s="38"/>
      <c r="AK1720" s="38"/>
      <c r="AL1720" s="38"/>
      <c r="AM1720" s="38"/>
      <c r="AN1720" s="38"/>
      <c r="AO1720" s="38"/>
      <c r="AP1720" s="38"/>
      <c r="AQ1720" s="38"/>
      <c r="AR1720" s="38"/>
      <c r="AS1720" s="38"/>
      <c r="AT1720" s="38"/>
      <c r="AU1720" s="38"/>
      <c r="AV1720" s="38"/>
      <c r="AW1720" s="38"/>
      <c r="AX1720" s="38"/>
      <c r="AY1720" s="38"/>
      <c r="BA1720" s="3">
        <f>IF(Q1720&gt;0,RANK(Q1720,(N1720:P1720,Q1720:AE1720)),0)</f>
        <v>4</v>
      </c>
      <c r="BB1720" s="3">
        <f>IF(R1720&gt;0,RANK(R1720,(N1720:P1720,Q1720:AE1720)),0)</f>
        <v>5</v>
      </c>
      <c r="BC1720" s="3">
        <f>IF(S1720&gt;0,RANK(S1720,(N1720:P1720,Q1720:AE1720)),0)</f>
        <v>0</v>
      </c>
      <c r="BD1720" s="3">
        <f>IF(T1720&gt;0,RANK(T1720,(N1720:P1720,Q1720:AE1720)),0)</f>
        <v>0</v>
      </c>
      <c r="BE1720" s="2">
        <f t="shared" si="726"/>
        <v>7.5438316275755306E-3</v>
      </c>
      <c r="BF1720" s="2">
        <f t="shared" si="727"/>
        <v>4.398520720964234E-3</v>
      </c>
      <c r="BG1720" s="2">
        <f t="shared" si="728"/>
        <v>0</v>
      </c>
      <c r="BH1720" s="2">
        <f t="shared" si="729"/>
        <v>0</v>
      </c>
      <c r="BJ1720" t="s">
        <v>1291</v>
      </c>
      <c r="BK1720" t="s">
        <v>1070</v>
      </c>
      <c r="BL1720">
        <v>2</v>
      </c>
      <c r="BN1720">
        <v>0</v>
      </c>
      <c r="BO1720" s="60">
        <v>30</v>
      </c>
      <c r="BP1720" s="62">
        <v>111</v>
      </c>
      <c r="BQ1720" s="66">
        <f t="shared" si="730"/>
        <v>30111</v>
      </c>
      <c r="BR1720" s="66">
        <f t="shared" si="731"/>
        <v>30111</v>
      </c>
      <c r="BS1720" s="3" t="s">
        <v>3083</v>
      </c>
      <c r="CN1720" s="1"/>
    </row>
    <row r="1721" spans="1:92" ht="14" customHeight="1" collapsed="1" x14ac:dyDescent="0.2">
      <c r="A1721" t="s">
        <v>1031</v>
      </c>
      <c r="B1721" t="s">
        <v>534</v>
      </c>
      <c r="C1721" s="1">
        <f t="shared" si="721"/>
        <v>602963</v>
      </c>
      <c r="D1721" s="3">
        <f>IF(N1721&gt;0, RANK(N1721,(N1721:P1721,Q1721:AE1721)),0)</f>
        <v>2</v>
      </c>
      <c r="E1721" s="3">
        <f>IF(O1721&gt;0,RANK(O1721,(N1721:P1721,Q1721:AE1721)),0)</f>
        <v>1</v>
      </c>
      <c r="F1721" s="3">
        <f>IF(P1721&gt;0,RANK(P1721,(N1721:P1721,Q1721:AE1721)),0)</f>
        <v>3</v>
      </c>
      <c r="G1721" s="1">
        <f t="shared" si="719"/>
        <v>120173</v>
      </c>
      <c r="H1721" s="2">
        <f t="shared" si="720"/>
        <v>0.19930410323684869</v>
      </c>
      <c r="I1721" s="2"/>
      <c r="J1721" s="2">
        <f t="shared" si="722"/>
        <v>0.38461066433595426</v>
      </c>
      <c r="K1721" s="2">
        <f t="shared" si="723"/>
        <v>0.58391476757280303</v>
      </c>
      <c r="L1721" s="2">
        <f t="shared" si="724"/>
        <v>1.9611485281849798E-2</v>
      </c>
      <c r="M1721" s="2">
        <f t="shared" si="725"/>
        <v>1.1863082809392918E-2</v>
      </c>
      <c r="N1721" s="38">
        <v>231906</v>
      </c>
      <c r="O1721" s="38">
        <v>352079</v>
      </c>
      <c r="P1721" s="38">
        <v>11825</v>
      </c>
      <c r="Q1721" s="38">
        <v>4275</v>
      </c>
      <c r="R1721" s="38">
        <v>2878</v>
      </c>
      <c r="S1721" s="38"/>
      <c r="T1721" s="38"/>
      <c r="U1721" s="38"/>
      <c r="V1721" s="38"/>
      <c r="W1721" s="38"/>
      <c r="X1721" s="38"/>
      <c r="Y1721" s="38"/>
      <c r="Z1721" s="38"/>
      <c r="AA1721" s="38"/>
      <c r="AB1721" s="38"/>
      <c r="AC1721" s="38"/>
      <c r="AD1721" s="38"/>
      <c r="AE1721" s="38"/>
      <c r="AF1721" s="38"/>
      <c r="AG1721" s="38"/>
      <c r="AH1721" s="38"/>
      <c r="AI1721" s="38"/>
      <c r="AJ1721" s="38"/>
      <c r="AK1721" s="38"/>
      <c r="AL1721" s="38"/>
      <c r="AM1721" s="38"/>
      <c r="AN1721" s="38"/>
      <c r="AO1721" s="38"/>
      <c r="AP1721" s="38"/>
      <c r="AQ1721" s="38"/>
      <c r="AR1721" s="38"/>
      <c r="AS1721" s="38"/>
      <c r="AT1721" s="38"/>
      <c r="AU1721" s="38"/>
      <c r="AV1721" s="38"/>
      <c r="AW1721" s="38"/>
      <c r="AX1721" s="38"/>
      <c r="AY1721" s="38"/>
      <c r="BA1721" s="3">
        <f>IF(Q1721&gt;0,RANK(Q1721,(N1721:P1721,Q1721:AE1721)),0)</f>
        <v>4</v>
      </c>
      <c r="BB1721" s="3">
        <f>IF(R1721&gt;0,RANK(R1721,(N1721:P1721,Q1721:AE1721)),0)</f>
        <v>5</v>
      </c>
      <c r="BC1721" s="3">
        <f>IF(S1721&gt;0,RANK(S1721,(N1721:P1721,Q1721:AE1721)),0)</f>
        <v>0</v>
      </c>
      <c r="BD1721" s="3">
        <f>IF(T1721&gt;0,RANK(T1721,(N1721:P1721,Q1721:AE1721)),0)</f>
        <v>0</v>
      </c>
      <c r="BE1721" s="2">
        <f t="shared" si="726"/>
        <v>7.089987279484811E-3</v>
      </c>
      <c r="BF1721" s="2">
        <f t="shared" si="727"/>
        <v>4.7730955299081371E-3</v>
      </c>
      <c r="BG1721" s="2">
        <f t="shared" si="728"/>
        <v>0</v>
      </c>
      <c r="BH1721" s="2">
        <f t="shared" si="729"/>
        <v>0</v>
      </c>
      <c r="BJ1721" t="s">
        <v>1031</v>
      </c>
      <c r="BK1721" t="s">
        <v>534</v>
      </c>
      <c r="BN1721">
        <v>0</v>
      </c>
      <c r="BO1721" s="60">
        <v>30</v>
      </c>
      <c r="BP1721" s="62"/>
      <c r="BQ1721" s="60">
        <v>30</v>
      </c>
      <c r="BR1721" s="60">
        <f t="shared" si="731"/>
        <v>30</v>
      </c>
      <c r="BS1721" s="3" t="s">
        <v>693</v>
      </c>
      <c r="CF1721" s="38">
        <f>SUM(CF1665:CF1720)</f>
        <v>420</v>
      </c>
      <c r="CM1721" s="38"/>
      <c r="CN1721" s="38"/>
    </row>
    <row r="1722" spans="1:92" ht="14" customHeight="1" x14ac:dyDescent="0.2">
      <c r="C1722" s="1"/>
      <c r="E1722" s="3"/>
      <c r="F1722" s="3"/>
      <c r="I1722" s="2"/>
      <c r="N1722" s="38"/>
      <c r="O1722" s="38"/>
      <c r="P1722" s="38"/>
      <c r="Q1722" s="38"/>
      <c r="R1722" s="38"/>
      <c r="S1722" s="38"/>
      <c r="T1722" s="38"/>
      <c r="U1722" s="38"/>
      <c r="V1722" s="38"/>
      <c r="W1722" s="38"/>
      <c r="X1722" s="38"/>
      <c r="Y1722" s="38"/>
      <c r="Z1722" s="38"/>
      <c r="AA1722" s="38"/>
      <c r="AB1722" s="38"/>
      <c r="AC1722" s="38"/>
      <c r="AD1722" s="38"/>
      <c r="AE1722" s="38"/>
      <c r="AF1722" s="38"/>
      <c r="AG1722" s="38"/>
      <c r="AH1722" s="38"/>
      <c r="AI1722" s="38"/>
      <c r="AJ1722" s="38"/>
      <c r="AK1722" s="38"/>
      <c r="AL1722" s="38"/>
      <c r="AM1722" s="38"/>
      <c r="AN1722" s="38"/>
      <c r="AO1722" s="38"/>
      <c r="AP1722" s="38"/>
      <c r="AQ1722" s="38"/>
      <c r="AR1722" s="38"/>
      <c r="AS1722" s="38"/>
      <c r="AT1722" s="38"/>
      <c r="AU1722" s="38"/>
      <c r="AV1722" s="38"/>
      <c r="AW1722" s="38"/>
      <c r="AX1722" s="38"/>
      <c r="AY1722" s="38"/>
      <c r="BA1722" s="3"/>
      <c r="BB1722" s="3"/>
      <c r="BC1722" s="3"/>
      <c r="BD1722" s="3"/>
      <c r="BO1722" s="60"/>
      <c r="BP1722" s="62"/>
      <c r="BQ1722" s="66"/>
      <c r="BR1722" s="66"/>
    </row>
    <row r="1723" spans="1:92" ht="14" hidden="1" customHeight="1" outlineLevel="1" x14ac:dyDescent="0.2">
      <c r="A1723" t="s">
        <v>1006</v>
      </c>
      <c r="B1723" t="s">
        <v>286</v>
      </c>
      <c r="C1723" s="1">
        <f t="shared" ref="C1723:C1754" si="732">SUM(N1723:AY1723)</f>
        <v>14412</v>
      </c>
      <c r="D1723" s="3">
        <f>IF(N1723&gt;0, RANK(N1723,(N1723:P1723,Q1723:AE1723)),0)</f>
        <v>2</v>
      </c>
      <c r="E1723" s="3">
        <f>IF(O1723&gt;0,RANK(O1723,(N1723:P1723,Q1723:AE1723)),0)</f>
        <v>1</v>
      </c>
      <c r="F1723" s="3">
        <f>IF(P1723&gt;0,RANK(P1723,(N1723:P1723,Q1723:AE1723)),0)</f>
        <v>0</v>
      </c>
      <c r="G1723" s="1">
        <f t="shared" si="719"/>
        <v>5977</v>
      </c>
      <c r="H1723" s="2">
        <f t="shared" si="720"/>
        <v>0.41472384124340828</v>
      </c>
      <c r="I1723" s="2"/>
      <c r="J1723" s="2">
        <f t="shared" ref="J1723:J1754" si="733">IF($C1723=0,"-",N1723/$C1723)</f>
        <v>0.28448515126283652</v>
      </c>
      <c r="K1723" s="2">
        <f t="shared" ref="K1723:K1754" si="734">IF($C1723=0,"-",O1723/$C1723)</f>
        <v>0.6992089925062448</v>
      </c>
      <c r="L1723" s="2">
        <f t="shared" ref="L1723:L1754" si="735">IF($C1723=0,"-",P1723/$C1723)</f>
        <v>0</v>
      </c>
      <c r="M1723" s="2">
        <f t="shared" ref="M1723:M1754" si="736">IF(C1723=0,"-",(1-J1723-K1723-L1723))</f>
        <v>1.6305856230918625E-2</v>
      </c>
      <c r="N1723" s="38">
        <v>4100</v>
      </c>
      <c r="O1723" s="38">
        <v>10077</v>
      </c>
      <c r="P1723" s="38"/>
      <c r="Q1723" s="38">
        <v>89</v>
      </c>
      <c r="R1723" s="38">
        <v>44</v>
      </c>
      <c r="S1723" s="38"/>
      <c r="T1723" s="38"/>
      <c r="U1723" s="38">
        <v>54</v>
      </c>
      <c r="V1723" s="38"/>
      <c r="W1723" s="38">
        <v>48</v>
      </c>
      <c r="X1723" s="38"/>
      <c r="Y1723" s="38"/>
      <c r="Z1723" s="38"/>
      <c r="AA1723" s="38"/>
      <c r="AB1723" s="38"/>
      <c r="AC1723" s="38"/>
      <c r="AD1723" s="38"/>
      <c r="AE1723" s="38"/>
      <c r="AF1723" s="38"/>
      <c r="AG1723" s="38"/>
      <c r="AH1723" s="38"/>
      <c r="AI1723" s="38"/>
      <c r="AJ1723" s="38"/>
      <c r="AK1723" s="38"/>
      <c r="AL1723" s="38"/>
      <c r="AM1723" s="38"/>
      <c r="AN1723" s="38"/>
      <c r="AO1723" s="38"/>
      <c r="AP1723" s="38"/>
      <c r="AQ1723" s="38"/>
      <c r="AR1723" s="38"/>
      <c r="AS1723" s="38"/>
      <c r="AT1723" s="38"/>
      <c r="AU1723" s="38"/>
      <c r="AV1723" s="38"/>
      <c r="AW1723" s="38"/>
      <c r="AX1723" s="38"/>
      <c r="AY1723" s="38"/>
      <c r="BA1723" s="3">
        <f>IF(Q1723&gt;0,RANK(Q1723,(N1723:P1723,Q1723:AE1723)),0)</f>
        <v>3</v>
      </c>
      <c r="BB1723" s="3">
        <f>IF(R1723&gt;0,RANK(R1723,(N1723:P1723,Q1723:AE1723)),0)</f>
        <v>6</v>
      </c>
      <c r="BC1723" s="3">
        <f>IF(S1723&gt;0,RANK(S1723,(N1723:P1723,Q1723:AE1723)),0)</f>
        <v>0</v>
      </c>
      <c r="BD1723" s="3">
        <f>IF(T1723&gt;0,RANK(T1723,(N1723:P1723,Q1723:AE1723)),0)</f>
        <v>0</v>
      </c>
      <c r="BE1723" s="2">
        <f t="shared" ref="BE1723:BE1754" si="737">IF($C1723=0,"-",Q1723/$C1723)</f>
        <v>6.1754093810713296E-3</v>
      </c>
      <c r="BF1723" s="2">
        <f t="shared" ref="BF1723:BF1754" si="738">IF($C1723=0,"-",R1723/$C1723)</f>
        <v>3.0530113794060504E-3</v>
      </c>
      <c r="BG1723" s="2">
        <f t="shared" ref="BG1723:BG1754" si="739">IF($C1723=0,"-",S1723/$C1723)</f>
        <v>0</v>
      </c>
      <c r="BH1723" s="2">
        <f t="shared" ref="BH1723:BH1754" si="740">IF($C1723=0,"-",T1723/$C1723)</f>
        <v>0</v>
      </c>
      <c r="BJ1723" t="s">
        <v>1006</v>
      </c>
      <c r="BK1723" t="s">
        <v>286</v>
      </c>
      <c r="BL1723">
        <v>3</v>
      </c>
      <c r="BN1723">
        <v>0</v>
      </c>
      <c r="BO1723" s="60">
        <v>31</v>
      </c>
      <c r="BP1723" s="62">
        <v>1</v>
      </c>
      <c r="BQ1723" s="66">
        <f t="shared" ref="BQ1723:BQ1754" si="741">1000*BO1723+BP1723</f>
        <v>31001</v>
      </c>
      <c r="BR1723" s="66">
        <f t="shared" si="731"/>
        <v>31001</v>
      </c>
      <c r="BS1723" s="3" t="s">
        <v>3083</v>
      </c>
    </row>
    <row r="1724" spans="1:92" ht="14" hidden="1" customHeight="1" outlineLevel="1" x14ac:dyDescent="0.2">
      <c r="A1724" t="s">
        <v>1905</v>
      </c>
      <c r="B1724" t="s">
        <v>286</v>
      </c>
      <c r="C1724" s="1">
        <f t="shared" si="732"/>
        <v>3458</v>
      </c>
      <c r="D1724" s="3">
        <f>IF(N1724&gt;0, RANK(N1724,(N1724:P1724,Q1724:AE1724)),0)</f>
        <v>2</v>
      </c>
      <c r="E1724" s="3">
        <f>IF(O1724&gt;0,RANK(O1724,(N1724:P1724,Q1724:AE1724)),0)</f>
        <v>1</v>
      </c>
      <c r="F1724" s="3">
        <f>IF(P1724&gt;0,RANK(P1724,(N1724:P1724,Q1724:AE1724)),0)</f>
        <v>0</v>
      </c>
      <c r="G1724" s="1">
        <f t="shared" si="719"/>
        <v>2636</v>
      </c>
      <c r="H1724" s="2">
        <f t="shared" si="720"/>
        <v>0.76229034123770967</v>
      </c>
      <c r="I1724" s="2"/>
      <c r="J1724" s="2">
        <f t="shared" si="733"/>
        <v>0.11451706188548294</v>
      </c>
      <c r="K1724" s="2">
        <f t="shared" si="734"/>
        <v>0.87680740312319261</v>
      </c>
      <c r="L1724" s="2">
        <f t="shared" si="735"/>
        <v>0</v>
      </c>
      <c r="M1724" s="2">
        <f t="shared" si="736"/>
        <v>8.6755349913244517E-3</v>
      </c>
      <c r="N1724" s="38">
        <v>396</v>
      </c>
      <c r="O1724" s="38">
        <v>3032</v>
      </c>
      <c r="P1724" s="38"/>
      <c r="Q1724" s="38">
        <v>11</v>
      </c>
      <c r="R1724" s="38">
        <v>2</v>
      </c>
      <c r="S1724" s="38"/>
      <c r="T1724" s="38"/>
      <c r="U1724" s="38">
        <v>6</v>
      </c>
      <c r="V1724" s="38"/>
      <c r="W1724" s="38">
        <v>11</v>
      </c>
      <c r="X1724" s="38"/>
      <c r="Y1724" s="38"/>
      <c r="Z1724" s="38"/>
      <c r="AA1724" s="38"/>
      <c r="AB1724" s="38"/>
      <c r="AC1724" s="38"/>
      <c r="AD1724" s="38"/>
      <c r="AE1724" s="38"/>
      <c r="AF1724" s="38"/>
      <c r="AG1724" s="38"/>
      <c r="AH1724" s="38"/>
      <c r="AI1724" s="38"/>
      <c r="AJ1724" s="38"/>
      <c r="AK1724" s="38"/>
      <c r="AL1724" s="38"/>
      <c r="AM1724" s="38"/>
      <c r="AN1724" s="38"/>
      <c r="AO1724" s="38"/>
      <c r="AP1724" s="38"/>
      <c r="AQ1724" s="38"/>
      <c r="AR1724" s="38"/>
      <c r="AS1724" s="38"/>
      <c r="AT1724" s="38"/>
      <c r="AU1724" s="38"/>
      <c r="AV1724" s="38"/>
      <c r="AW1724" s="38"/>
      <c r="AX1724" s="38"/>
      <c r="AY1724" s="38"/>
      <c r="BA1724" s="3">
        <f>IF(Q1724&gt;0,RANK(Q1724,(N1724:P1724,Q1724:AE1724)),0)</f>
        <v>3</v>
      </c>
      <c r="BB1724" s="3">
        <f>IF(R1724&gt;0,RANK(R1724,(N1724:P1724,Q1724:AE1724)),0)</f>
        <v>6</v>
      </c>
      <c r="BC1724" s="3">
        <f>IF(S1724&gt;0,RANK(S1724,(N1724:P1724,Q1724:AE1724)),0)</f>
        <v>0</v>
      </c>
      <c r="BD1724" s="3">
        <f>IF(T1724&gt;0,RANK(T1724,(N1724:P1724,Q1724:AE1724)),0)</f>
        <v>0</v>
      </c>
      <c r="BE1724" s="2">
        <f t="shared" si="737"/>
        <v>3.1810294968189707E-3</v>
      </c>
      <c r="BF1724" s="2">
        <f t="shared" si="738"/>
        <v>5.7836899942163096E-4</v>
      </c>
      <c r="BG1724" s="2">
        <f t="shared" si="739"/>
        <v>0</v>
      </c>
      <c r="BH1724" s="2">
        <f t="shared" si="740"/>
        <v>0</v>
      </c>
      <c r="BJ1724" t="s">
        <v>1905</v>
      </c>
      <c r="BK1724" t="s">
        <v>286</v>
      </c>
      <c r="BL1724">
        <v>3</v>
      </c>
      <c r="BN1724">
        <v>0</v>
      </c>
      <c r="BO1724" s="60">
        <v>31</v>
      </c>
      <c r="BP1724" s="62">
        <v>3</v>
      </c>
      <c r="BQ1724" s="66">
        <f t="shared" si="741"/>
        <v>31003</v>
      </c>
      <c r="BR1724" s="66">
        <f t="shared" si="731"/>
        <v>31003</v>
      </c>
      <c r="BS1724" s="3" t="s">
        <v>3083</v>
      </c>
    </row>
    <row r="1725" spans="1:92" ht="14" hidden="1" customHeight="1" outlineLevel="1" x14ac:dyDescent="0.2">
      <c r="A1725" t="s">
        <v>2202</v>
      </c>
      <c r="B1725" t="s">
        <v>286</v>
      </c>
      <c r="C1725" s="1">
        <f t="shared" si="732"/>
        <v>283</v>
      </c>
      <c r="D1725" s="3">
        <f>IF(N1725&gt;0, RANK(N1725,(N1725:P1725,Q1725:AE1725)),0)</f>
        <v>2</v>
      </c>
      <c r="E1725" s="3">
        <f>IF(O1725&gt;0,RANK(O1725,(N1725:P1725,Q1725:AE1725)),0)</f>
        <v>1</v>
      </c>
      <c r="F1725" s="3">
        <f>IF(P1725&gt;0,RANK(P1725,(N1725:P1725,Q1725:AE1725)),0)</f>
        <v>0</v>
      </c>
      <c r="G1725" s="1">
        <f t="shared" si="719"/>
        <v>247</v>
      </c>
      <c r="H1725" s="2">
        <f t="shared" si="720"/>
        <v>0.87279151943462896</v>
      </c>
      <c r="I1725" s="2"/>
      <c r="J1725" s="2">
        <f t="shared" si="733"/>
        <v>6.0070671378091869E-2</v>
      </c>
      <c r="K1725" s="2">
        <f t="shared" si="734"/>
        <v>0.93286219081272082</v>
      </c>
      <c r="L1725" s="2">
        <f t="shared" si="735"/>
        <v>0</v>
      </c>
      <c r="M1725" s="2">
        <f t="shared" si="736"/>
        <v>7.0671378091873294E-3</v>
      </c>
      <c r="N1725" s="38">
        <v>17</v>
      </c>
      <c r="O1725" s="38">
        <v>264</v>
      </c>
      <c r="P1725" s="38"/>
      <c r="Q1725" s="38">
        <v>1</v>
      </c>
      <c r="R1725" s="38">
        <v>0</v>
      </c>
      <c r="S1725" s="38"/>
      <c r="T1725" s="38"/>
      <c r="U1725" s="38">
        <v>0</v>
      </c>
      <c r="V1725" s="38"/>
      <c r="W1725" s="38">
        <v>1</v>
      </c>
      <c r="X1725" s="38"/>
      <c r="Y1725" s="38"/>
      <c r="Z1725" s="38"/>
      <c r="AA1725" s="38"/>
      <c r="AB1725" s="38"/>
      <c r="AC1725" s="38"/>
      <c r="AD1725" s="38"/>
      <c r="AE1725" s="38"/>
      <c r="AF1725" s="38"/>
      <c r="AG1725" s="38"/>
      <c r="AH1725" s="38"/>
      <c r="AI1725" s="38"/>
      <c r="AJ1725" s="38"/>
      <c r="AK1725" s="38"/>
      <c r="AL1725" s="38"/>
      <c r="AM1725" s="38"/>
      <c r="AN1725" s="38"/>
      <c r="AO1725" s="38"/>
      <c r="AP1725" s="38"/>
      <c r="AQ1725" s="38"/>
      <c r="AR1725" s="38"/>
      <c r="AS1725" s="38"/>
      <c r="AT1725" s="38"/>
      <c r="AU1725" s="38"/>
      <c r="AV1725" s="38"/>
      <c r="AW1725" s="38"/>
      <c r="AX1725" s="38"/>
      <c r="AY1725" s="38"/>
      <c r="BA1725" s="3">
        <f>IF(Q1725&gt;0,RANK(Q1725,(N1725:P1725,Q1725:AE1725)),0)</f>
        <v>3</v>
      </c>
      <c r="BB1725" s="3">
        <f>IF(R1725&gt;0,RANK(R1725,(N1725:P1725,Q1725:AE1725)),0)</f>
        <v>0</v>
      </c>
      <c r="BC1725" s="3">
        <f>IF(S1725&gt;0,RANK(S1725,(N1725:P1725,Q1725:AE1725)),0)</f>
        <v>0</v>
      </c>
      <c r="BD1725" s="3">
        <f>IF(T1725&gt;0,RANK(T1725,(N1725:P1725,Q1725:AE1725)),0)</f>
        <v>0</v>
      </c>
      <c r="BE1725" s="2">
        <f t="shared" si="737"/>
        <v>3.5335689045936395E-3</v>
      </c>
      <c r="BF1725" s="2">
        <f t="shared" si="738"/>
        <v>0</v>
      </c>
      <c r="BG1725" s="2">
        <f t="shared" si="739"/>
        <v>0</v>
      </c>
      <c r="BH1725" s="2">
        <f t="shared" si="740"/>
        <v>0</v>
      </c>
      <c r="BJ1725" t="s">
        <v>2202</v>
      </c>
      <c r="BK1725" t="s">
        <v>286</v>
      </c>
      <c r="BL1725">
        <v>3</v>
      </c>
      <c r="BN1725">
        <v>0</v>
      </c>
      <c r="BO1725" s="60">
        <v>31</v>
      </c>
      <c r="BP1725" s="62">
        <v>5</v>
      </c>
      <c r="BQ1725" s="66">
        <f t="shared" si="741"/>
        <v>31005</v>
      </c>
      <c r="BR1725" s="66">
        <f t="shared" si="731"/>
        <v>31005</v>
      </c>
      <c r="BS1725" s="3" t="s">
        <v>3083</v>
      </c>
    </row>
    <row r="1726" spans="1:92" ht="14" hidden="1" customHeight="1" outlineLevel="1" x14ac:dyDescent="0.2">
      <c r="A1726" t="s">
        <v>1720</v>
      </c>
      <c r="B1726" t="s">
        <v>286</v>
      </c>
      <c r="C1726" s="1">
        <f t="shared" si="732"/>
        <v>390</v>
      </c>
      <c r="D1726" s="3">
        <f>IF(N1726&gt;0, RANK(N1726,(N1726:P1726,Q1726:AE1726)),0)</f>
        <v>2</v>
      </c>
      <c r="E1726" s="3">
        <f>IF(O1726&gt;0,RANK(O1726,(N1726:P1726,Q1726:AE1726)),0)</f>
        <v>1</v>
      </c>
      <c r="F1726" s="3">
        <f>IF(P1726&gt;0,RANK(P1726,(N1726:P1726,Q1726:AE1726)),0)</f>
        <v>0</v>
      </c>
      <c r="G1726" s="1">
        <f t="shared" si="719"/>
        <v>314</v>
      </c>
      <c r="H1726" s="2">
        <f t="shared" si="720"/>
        <v>0.80512820512820515</v>
      </c>
      <c r="I1726" s="2"/>
      <c r="J1726" s="2">
        <f t="shared" si="733"/>
        <v>8.7179487179487175E-2</v>
      </c>
      <c r="K1726" s="2">
        <f t="shared" si="734"/>
        <v>0.89230769230769236</v>
      </c>
      <c r="L1726" s="2">
        <f t="shared" si="735"/>
        <v>0</v>
      </c>
      <c r="M1726" s="2">
        <f t="shared" si="736"/>
        <v>2.051282051282044E-2</v>
      </c>
      <c r="N1726" s="38">
        <v>34</v>
      </c>
      <c r="O1726" s="38">
        <v>348</v>
      </c>
      <c r="P1726" s="38"/>
      <c r="Q1726" s="38">
        <v>2</v>
      </c>
      <c r="R1726" s="38">
        <v>0</v>
      </c>
      <c r="S1726" s="38"/>
      <c r="T1726" s="38"/>
      <c r="U1726" s="38">
        <v>2</v>
      </c>
      <c r="V1726" s="38"/>
      <c r="W1726" s="38">
        <v>4</v>
      </c>
      <c r="X1726" s="38"/>
      <c r="Y1726" s="38"/>
      <c r="Z1726" s="38"/>
      <c r="AA1726" s="38"/>
      <c r="AB1726" s="38"/>
      <c r="AC1726" s="38"/>
      <c r="AD1726" s="38"/>
      <c r="AE1726" s="38"/>
      <c r="AF1726" s="38"/>
      <c r="AG1726" s="38"/>
      <c r="AH1726" s="38"/>
      <c r="AI1726" s="38"/>
      <c r="AJ1726" s="38"/>
      <c r="AK1726" s="38"/>
      <c r="AL1726" s="38"/>
      <c r="AM1726" s="38"/>
      <c r="AN1726" s="38"/>
      <c r="AO1726" s="38"/>
      <c r="AP1726" s="38"/>
      <c r="AQ1726" s="38"/>
      <c r="AR1726" s="38"/>
      <c r="AS1726" s="38"/>
      <c r="AT1726" s="38"/>
      <c r="AU1726" s="38"/>
      <c r="AV1726" s="38"/>
      <c r="AW1726" s="38"/>
      <c r="AX1726" s="38"/>
      <c r="AY1726" s="38"/>
      <c r="BA1726" s="3">
        <f>IF(Q1726&gt;0,RANK(Q1726,(N1726:P1726,Q1726:AE1726)),0)</f>
        <v>4</v>
      </c>
      <c r="BB1726" s="3">
        <f>IF(R1726&gt;0,RANK(R1726,(N1726:P1726,Q1726:AE1726)),0)</f>
        <v>0</v>
      </c>
      <c r="BC1726" s="3">
        <f>IF(S1726&gt;0,RANK(S1726,(N1726:P1726,Q1726:AE1726)),0)</f>
        <v>0</v>
      </c>
      <c r="BD1726" s="3">
        <f>IF(T1726&gt;0,RANK(T1726,(N1726:P1726,Q1726:AE1726)),0)</f>
        <v>0</v>
      </c>
      <c r="BE1726" s="2">
        <f t="shared" si="737"/>
        <v>5.1282051282051282E-3</v>
      </c>
      <c r="BF1726" s="2">
        <f t="shared" si="738"/>
        <v>0</v>
      </c>
      <c r="BG1726" s="2">
        <f t="shared" si="739"/>
        <v>0</v>
      </c>
      <c r="BH1726" s="2">
        <f t="shared" si="740"/>
        <v>0</v>
      </c>
      <c r="BJ1726" t="s">
        <v>1720</v>
      </c>
      <c r="BK1726" t="s">
        <v>286</v>
      </c>
      <c r="BL1726">
        <v>3</v>
      </c>
      <c r="BN1726">
        <v>0</v>
      </c>
      <c r="BO1726" s="60">
        <v>31</v>
      </c>
      <c r="BP1726" s="62">
        <v>7</v>
      </c>
      <c r="BQ1726" s="66">
        <f t="shared" si="741"/>
        <v>31007</v>
      </c>
      <c r="BR1726" s="66">
        <f t="shared" si="731"/>
        <v>31007</v>
      </c>
      <c r="BS1726" s="3" t="s">
        <v>3083</v>
      </c>
    </row>
    <row r="1727" spans="1:92" ht="14" hidden="1" customHeight="1" outlineLevel="1" x14ac:dyDescent="0.2">
      <c r="A1727" t="s">
        <v>775</v>
      </c>
      <c r="B1727" t="s">
        <v>286</v>
      </c>
      <c r="C1727" s="1">
        <f t="shared" si="732"/>
        <v>292</v>
      </c>
      <c r="D1727" s="3">
        <f>IF(N1727&gt;0, RANK(N1727,(N1727:P1727,Q1727:AE1727)),0)</f>
        <v>2</v>
      </c>
      <c r="E1727" s="3">
        <f>IF(O1727&gt;0,RANK(O1727,(N1727:P1727,Q1727:AE1727)),0)</f>
        <v>1</v>
      </c>
      <c r="F1727" s="3">
        <f>IF(P1727&gt;0,RANK(P1727,(N1727:P1727,Q1727:AE1727)),0)</f>
        <v>0</v>
      </c>
      <c r="G1727" s="1">
        <f t="shared" si="719"/>
        <v>213</v>
      </c>
      <c r="H1727" s="2">
        <f t="shared" si="720"/>
        <v>0.72945205479452058</v>
      </c>
      <c r="I1727" s="2"/>
      <c r="J1727" s="2">
        <f t="shared" si="733"/>
        <v>0.12671232876712329</v>
      </c>
      <c r="K1727" s="2">
        <f t="shared" si="734"/>
        <v>0.85616438356164382</v>
      </c>
      <c r="L1727" s="2">
        <f t="shared" si="735"/>
        <v>0</v>
      </c>
      <c r="M1727" s="2">
        <f t="shared" si="736"/>
        <v>1.7123287671232945E-2</v>
      </c>
      <c r="N1727" s="38">
        <v>37</v>
      </c>
      <c r="O1727" s="38">
        <v>250</v>
      </c>
      <c r="P1727" s="38"/>
      <c r="Q1727" s="38">
        <v>3</v>
      </c>
      <c r="R1727" s="38">
        <v>1</v>
      </c>
      <c r="S1727" s="38"/>
      <c r="T1727" s="38"/>
      <c r="U1727" s="38">
        <v>0</v>
      </c>
      <c r="V1727" s="38"/>
      <c r="W1727" s="38">
        <v>1</v>
      </c>
      <c r="X1727" s="38"/>
      <c r="Y1727" s="38"/>
      <c r="Z1727" s="38"/>
      <c r="AA1727" s="38"/>
      <c r="AB1727" s="38"/>
      <c r="AC1727" s="38"/>
      <c r="AD1727" s="38"/>
      <c r="AE1727" s="38"/>
      <c r="AF1727" s="38"/>
      <c r="AG1727" s="38"/>
      <c r="AH1727" s="38"/>
      <c r="AI1727" s="38"/>
      <c r="AJ1727" s="38"/>
      <c r="AK1727" s="38"/>
      <c r="AL1727" s="38"/>
      <c r="AM1727" s="38"/>
      <c r="AN1727" s="38"/>
      <c r="AO1727" s="38"/>
      <c r="AP1727" s="38"/>
      <c r="AQ1727" s="38"/>
      <c r="AR1727" s="38"/>
      <c r="AS1727" s="38"/>
      <c r="AT1727" s="38"/>
      <c r="AU1727" s="38"/>
      <c r="AV1727" s="38"/>
      <c r="AW1727" s="38"/>
      <c r="AX1727" s="38"/>
      <c r="AY1727" s="38"/>
      <c r="BA1727" s="3">
        <f>IF(Q1727&gt;0,RANK(Q1727,(N1727:P1727,Q1727:AE1727)),0)</f>
        <v>3</v>
      </c>
      <c r="BB1727" s="3">
        <f>IF(R1727&gt;0,RANK(R1727,(N1727:P1727,Q1727:AE1727)),0)</f>
        <v>4</v>
      </c>
      <c r="BC1727" s="3">
        <f>IF(S1727&gt;0,RANK(S1727,(N1727:P1727,Q1727:AE1727)),0)</f>
        <v>0</v>
      </c>
      <c r="BD1727" s="3">
        <f>IF(T1727&gt;0,RANK(T1727,(N1727:P1727,Q1727:AE1727)),0)</f>
        <v>0</v>
      </c>
      <c r="BE1727" s="2">
        <f t="shared" si="737"/>
        <v>1.0273972602739725E-2</v>
      </c>
      <c r="BF1727" s="2">
        <f t="shared" si="738"/>
        <v>3.4246575342465752E-3</v>
      </c>
      <c r="BG1727" s="2">
        <f t="shared" si="739"/>
        <v>0</v>
      </c>
      <c r="BH1727" s="2">
        <f t="shared" si="740"/>
        <v>0</v>
      </c>
      <c r="BJ1727" t="s">
        <v>775</v>
      </c>
      <c r="BK1727" t="s">
        <v>286</v>
      </c>
      <c r="BL1727">
        <v>3</v>
      </c>
      <c r="BN1727">
        <v>0</v>
      </c>
      <c r="BO1727" s="60">
        <v>31</v>
      </c>
      <c r="BP1727" s="62">
        <v>9</v>
      </c>
      <c r="BQ1727" s="66">
        <f t="shared" si="741"/>
        <v>31009</v>
      </c>
      <c r="BR1727" s="66">
        <f t="shared" si="731"/>
        <v>31009</v>
      </c>
      <c r="BS1727" s="3" t="s">
        <v>3083</v>
      </c>
    </row>
    <row r="1728" spans="1:92" ht="14" hidden="1" customHeight="1" outlineLevel="1" x14ac:dyDescent="0.2">
      <c r="A1728" t="s">
        <v>1023</v>
      </c>
      <c r="B1728" t="s">
        <v>286</v>
      </c>
      <c r="C1728" s="1">
        <f t="shared" si="732"/>
        <v>3040</v>
      </c>
      <c r="D1728" s="3">
        <f>IF(N1728&gt;0, RANK(N1728,(N1728:P1728,Q1728:AE1728)),0)</f>
        <v>2</v>
      </c>
      <c r="E1728" s="3">
        <f>IF(O1728&gt;0,RANK(O1728,(N1728:P1728,Q1728:AE1728)),0)</f>
        <v>1</v>
      </c>
      <c r="F1728" s="3">
        <f>IF(P1728&gt;0,RANK(P1728,(N1728:P1728,Q1728:AE1728)),0)</f>
        <v>0</v>
      </c>
      <c r="G1728" s="1">
        <f t="shared" si="719"/>
        <v>2003</v>
      </c>
      <c r="H1728" s="2">
        <f t="shared" si="720"/>
        <v>0.65888157894736843</v>
      </c>
      <c r="I1728" s="2"/>
      <c r="J1728" s="2">
        <f t="shared" si="733"/>
        <v>0.16315789473684211</v>
      </c>
      <c r="K1728" s="2">
        <f t="shared" si="734"/>
        <v>0.82203947368421049</v>
      </c>
      <c r="L1728" s="2">
        <f t="shared" si="735"/>
        <v>0</v>
      </c>
      <c r="M1728" s="2">
        <f t="shared" si="736"/>
        <v>1.4802631578947345E-2</v>
      </c>
      <c r="N1728" s="38">
        <v>496</v>
      </c>
      <c r="O1728" s="38">
        <v>2499</v>
      </c>
      <c r="P1728" s="38"/>
      <c r="Q1728" s="38">
        <v>21</v>
      </c>
      <c r="R1728" s="38">
        <v>6</v>
      </c>
      <c r="S1728" s="38"/>
      <c r="T1728" s="38"/>
      <c r="U1728" s="38">
        <v>9</v>
      </c>
      <c r="V1728" s="38"/>
      <c r="W1728" s="38">
        <v>9</v>
      </c>
      <c r="X1728" s="38"/>
      <c r="Y1728" s="38"/>
      <c r="Z1728" s="38"/>
      <c r="AA1728" s="38"/>
      <c r="AB1728" s="38"/>
      <c r="AC1728" s="38"/>
      <c r="AD1728" s="38"/>
      <c r="AE1728" s="38"/>
      <c r="AF1728" s="38"/>
      <c r="AG1728" s="38"/>
      <c r="AH1728" s="38"/>
      <c r="AI1728" s="38"/>
      <c r="AJ1728" s="38"/>
      <c r="AK1728" s="38"/>
      <c r="AL1728" s="38"/>
      <c r="AM1728" s="38"/>
      <c r="AN1728" s="38"/>
      <c r="AO1728" s="38"/>
      <c r="AP1728" s="38"/>
      <c r="AQ1728" s="38"/>
      <c r="AR1728" s="38"/>
      <c r="AS1728" s="38"/>
      <c r="AT1728" s="38"/>
      <c r="AU1728" s="38"/>
      <c r="AV1728" s="38"/>
      <c r="AW1728" s="38"/>
      <c r="AX1728" s="38"/>
      <c r="AY1728" s="38"/>
      <c r="BA1728" s="3">
        <f>IF(Q1728&gt;0,RANK(Q1728,(N1728:P1728,Q1728:AE1728)),0)</f>
        <v>3</v>
      </c>
      <c r="BB1728" s="3">
        <f>IF(R1728&gt;0,RANK(R1728,(N1728:P1728,Q1728:AE1728)),0)</f>
        <v>6</v>
      </c>
      <c r="BC1728" s="3">
        <f>IF(S1728&gt;0,RANK(S1728,(N1728:P1728,Q1728:AE1728)),0)</f>
        <v>0</v>
      </c>
      <c r="BD1728" s="3">
        <f>IF(T1728&gt;0,RANK(T1728,(N1728:P1728,Q1728:AE1728)),0)</f>
        <v>0</v>
      </c>
      <c r="BE1728" s="2">
        <f t="shared" si="737"/>
        <v>6.9078947368421051E-3</v>
      </c>
      <c r="BF1728" s="2">
        <f t="shared" si="738"/>
        <v>1.9736842105263159E-3</v>
      </c>
      <c r="BG1728" s="2">
        <f t="shared" si="739"/>
        <v>0</v>
      </c>
      <c r="BH1728" s="2">
        <f t="shared" si="740"/>
        <v>0</v>
      </c>
      <c r="BJ1728" t="s">
        <v>1023</v>
      </c>
      <c r="BK1728" t="s">
        <v>286</v>
      </c>
      <c r="BL1728">
        <v>3</v>
      </c>
      <c r="BN1728">
        <v>0</v>
      </c>
      <c r="BO1728" s="60">
        <v>31</v>
      </c>
      <c r="BP1728" s="62">
        <v>11</v>
      </c>
      <c r="BQ1728" s="66">
        <f t="shared" si="741"/>
        <v>31011</v>
      </c>
      <c r="BR1728" s="66">
        <f t="shared" si="731"/>
        <v>31011</v>
      </c>
      <c r="BS1728" s="3" t="s">
        <v>3083</v>
      </c>
    </row>
    <row r="1729" spans="1:71" ht="14" hidden="1" customHeight="1" outlineLevel="1" x14ac:dyDescent="0.2">
      <c r="A1729" t="s">
        <v>2138</v>
      </c>
      <c r="B1729" t="s">
        <v>286</v>
      </c>
      <c r="C1729" s="1">
        <f t="shared" si="732"/>
        <v>4937</v>
      </c>
      <c r="D1729" s="3">
        <f>IF(N1729&gt;0, RANK(N1729,(N1729:P1729,Q1729:AE1729)),0)</f>
        <v>2</v>
      </c>
      <c r="E1729" s="3">
        <f>IF(O1729&gt;0,RANK(O1729,(N1729:P1729,Q1729:AE1729)),0)</f>
        <v>1</v>
      </c>
      <c r="F1729" s="3">
        <f>IF(P1729&gt;0,RANK(P1729,(N1729:P1729,Q1729:AE1729)),0)</f>
        <v>0</v>
      </c>
      <c r="G1729" s="1">
        <f t="shared" si="719"/>
        <v>2784</v>
      </c>
      <c r="H1729" s="2">
        <f t="shared" si="720"/>
        <v>0.56390520559043955</v>
      </c>
      <c r="I1729" s="2"/>
      <c r="J1729" s="2">
        <f t="shared" si="733"/>
        <v>0.21126189993923436</v>
      </c>
      <c r="K1729" s="2">
        <f t="shared" si="734"/>
        <v>0.77516710552967394</v>
      </c>
      <c r="L1729" s="2">
        <f t="shared" si="735"/>
        <v>0</v>
      </c>
      <c r="M1729" s="2">
        <f t="shared" si="736"/>
        <v>1.3570994531091674E-2</v>
      </c>
      <c r="N1729" s="38">
        <v>1043</v>
      </c>
      <c r="O1729" s="38">
        <v>3827</v>
      </c>
      <c r="P1729" s="38"/>
      <c r="Q1729" s="38">
        <v>27</v>
      </c>
      <c r="R1729" s="38">
        <v>18</v>
      </c>
      <c r="S1729" s="38"/>
      <c r="T1729" s="38"/>
      <c r="U1729" s="38">
        <v>16</v>
      </c>
      <c r="V1729" s="38"/>
      <c r="W1729" s="38">
        <v>6</v>
      </c>
      <c r="X1729" s="38"/>
      <c r="Y1729" s="38"/>
      <c r="Z1729" s="38"/>
      <c r="AA1729" s="38"/>
      <c r="AB1729" s="38"/>
      <c r="AC1729" s="38"/>
      <c r="AD1729" s="38"/>
      <c r="AE1729" s="38"/>
      <c r="AF1729" s="38"/>
      <c r="AG1729" s="38"/>
      <c r="AH1729" s="38"/>
      <c r="AI1729" s="38"/>
      <c r="AJ1729" s="38"/>
      <c r="AK1729" s="38"/>
      <c r="AL1729" s="38"/>
      <c r="AM1729" s="38"/>
      <c r="AN1729" s="38"/>
      <c r="AO1729" s="38"/>
      <c r="AP1729" s="38"/>
      <c r="AQ1729" s="38"/>
      <c r="AR1729" s="38"/>
      <c r="AS1729" s="38"/>
      <c r="AT1729" s="38"/>
      <c r="AU1729" s="38"/>
      <c r="AV1729" s="38"/>
      <c r="AW1729" s="38"/>
      <c r="AX1729" s="38"/>
      <c r="AY1729" s="38"/>
      <c r="BA1729" s="3">
        <f>IF(Q1729&gt;0,RANK(Q1729,(N1729:P1729,Q1729:AE1729)),0)</f>
        <v>3</v>
      </c>
      <c r="BB1729" s="3">
        <f>IF(R1729&gt;0,RANK(R1729,(N1729:P1729,Q1729:AE1729)),0)</f>
        <v>4</v>
      </c>
      <c r="BC1729" s="3">
        <f>IF(S1729&gt;0,RANK(S1729,(N1729:P1729,Q1729:AE1729)),0)</f>
        <v>0</v>
      </c>
      <c r="BD1729" s="3">
        <f>IF(T1729&gt;0,RANK(T1729,(N1729:P1729,Q1729:AE1729)),0)</f>
        <v>0</v>
      </c>
      <c r="BE1729" s="2">
        <f t="shared" si="737"/>
        <v>5.4689082438727976E-3</v>
      </c>
      <c r="BF1729" s="2">
        <f t="shared" si="738"/>
        <v>3.6459388292485314E-3</v>
      </c>
      <c r="BG1729" s="2">
        <f t="shared" si="739"/>
        <v>0</v>
      </c>
      <c r="BH1729" s="2">
        <f t="shared" si="740"/>
        <v>0</v>
      </c>
      <c r="BJ1729" t="s">
        <v>2138</v>
      </c>
      <c r="BK1729" t="s">
        <v>286</v>
      </c>
      <c r="BL1729">
        <v>3</v>
      </c>
      <c r="BN1729">
        <v>0</v>
      </c>
      <c r="BO1729" s="60">
        <v>31</v>
      </c>
      <c r="BP1729" s="62">
        <v>13</v>
      </c>
      <c r="BQ1729" s="66">
        <f t="shared" si="741"/>
        <v>31013</v>
      </c>
      <c r="BR1729" s="66">
        <f t="shared" si="731"/>
        <v>31013</v>
      </c>
      <c r="BS1729" s="3" t="s">
        <v>3083</v>
      </c>
    </row>
    <row r="1730" spans="1:71" ht="14" hidden="1" customHeight="1" outlineLevel="1" x14ac:dyDescent="0.2">
      <c r="A1730" t="s">
        <v>2239</v>
      </c>
      <c r="B1730" t="s">
        <v>286</v>
      </c>
      <c r="C1730" s="1">
        <f t="shared" si="732"/>
        <v>1076</v>
      </c>
      <c r="D1730" s="3">
        <f>IF(N1730&gt;0, RANK(N1730,(N1730:P1730,Q1730:AE1730)),0)</f>
        <v>2</v>
      </c>
      <c r="E1730" s="3">
        <f>IF(O1730&gt;0,RANK(O1730,(N1730:P1730,Q1730:AE1730)),0)</f>
        <v>1</v>
      </c>
      <c r="F1730" s="3">
        <f>IF(P1730&gt;0,RANK(P1730,(N1730:P1730,Q1730:AE1730)),0)</f>
        <v>0</v>
      </c>
      <c r="G1730" s="1">
        <f t="shared" si="719"/>
        <v>806</v>
      </c>
      <c r="H1730" s="2">
        <f t="shared" si="720"/>
        <v>0.74907063197026025</v>
      </c>
      <c r="I1730" s="2"/>
      <c r="J1730" s="2">
        <f t="shared" si="733"/>
        <v>0.12267657992565056</v>
      </c>
      <c r="K1730" s="2">
        <f t="shared" si="734"/>
        <v>0.87174721189591076</v>
      </c>
      <c r="L1730" s="2">
        <f t="shared" si="735"/>
        <v>0</v>
      </c>
      <c r="M1730" s="2">
        <f t="shared" si="736"/>
        <v>5.5762081784386242E-3</v>
      </c>
      <c r="N1730" s="38">
        <v>132</v>
      </c>
      <c r="O1730" s="38">
        <v>938</v>
      </c>
      <c r="P1730" s="38"/>
      <c r="Q1730" s="38">
        <v>5</v>
      </c>
      <c r="R1730" s="38">
        <v>0</v>
      </c>
      <c r="S1730" s="38"/>
      <c r="T1730" s="38"/>
      <c r="U1730" s="38">
        <v>0</v>
      </c>
      <c r="V1730" s="38"/>
      <c r="W1730" s="38">
        <v>1</v>
      </c>
      <c r="X1730" s="38"/>
      <c r="Y1730" s="38"/>
      <c r="Z1730" s="38"/>
      <c r="AA1730" s="38"/>
      <c r="AB1730" s="38"/>
      <c r="AC1730" s="38"/>
      <c r="AD1730" s="38"/>
      <c r="AE1730" s="38"/>
      <c r="AF1730" s="38"/>
      <c r="AG1730" s="38"/>
      <c r="AH1730" s="38"/>
      <c r="AI1730" s="38"/>
      <c r="AJ1730" s="38"/>
      <c r="AK1730" s="38"/>
      <c r="AL1730" s="38"/>
      <c r="AM1730" s="38"/>
      <c r="AN1730" s="38"/>
      <c r="AO1730" s="38"/>
      <c r="AP1730" s="38"/>
      <c r="AQ1730" s="38"/>
      <c r="AR1730" s="38"/>
      <c r="AS1730" s="38"/>
      <c r="AT1730" s="38"/>
      <c r="AU1730" s="38"/>
      <c r="AV1730" s="38"/>
      <c r="AW1730" s="38"/>
      <c r="AX1730" s="38"/>
      <c r="AY1730" s="38"/>
      <c r="BA1730" s="3">
        <f>IF(Q1730&gt;0,RANK(Q1730,(N1730:P1730,Q1730:AE1730)),0)</f>
        <v>3</v>
      </c>
      <c r="BB1730" s="3">
        <f>IF(R1730&gt;0,RANK(R1730,(N1730:P1730,Q1730:AE1730)),0)</f>
        <v>0</v>
      </c>
      <c r="BC1730" s="3">
        <f>IF(S1730&gt;0,RANK(S1730,(N1730:P1730,Q1730:AE1730)),0)</f>
        <v>0</v>
      </c>
      <c r="BD1730" s="3">
        <f>IF(T1730&gt;0,RANK(T1730,(N1730:P1730,Q1730:AE1730)),0)</f>
        <v>0</v>
      </c>
      <c r="BE1730" s="2">
        <f t="shared" si="737"/>
        <v>4.646840148698885E-3</v>
      </c>
      <c r="BF1730" s="2">
        <f t="shared" si="738"/>
        <v>0</v>
      </c>
      <c r="BG1730" s="2">
        <f t="shared" si="739"/>
        <v>0</v>
      </c>
      <c r="BH1730" s="2">
        <f t="shared" si="740"/>
        <v>0</v>
      </c>
      <c r="BJ1730" t="s">
        <v>2239</v>
      </c>
      <c r="BK1730" t="s">
        <v>286</v>
      </c>
      <c r="BL1730">
        <v>3</v>
      </c>
      <c r="BN1730">
        <v>0</v>
      </c>
      <c r="BO1730" s="60">
        <v>31</v>
      </c>
      <c r="BP1730" s="62">
        <v>15</v>
      </c>
      <c r="BQ1730" s="66">
        <f t="shared" si="741"/>
        <v>31015</v>
      </c>
      <c r="BR1730" s="66">
        <f t="shared" si="731"/>
        <v>31015</v>
      </c>
      <c r="BS1730" s="3" t="s">
        <v>3083</v>
      </c>
    </row>
    <row r="1731" spans="1:71" ht="14" hidden="1" customHeight="1" outlineLevel="1" x14ac:dyDescent="0.2">
      <c r="A1731" t="s">
        <v>567</v>
      </c>
      <c r="B1731" t="s">
        <v>286</v>
      </c>
      <c r="C1731" s="1">
        <f t="shared" si="732"/>
        <v>1648</v>
      </c>
      <c r="D1731" s="3">
        <f>IF(N1731&gt;0, RANK(N1731,(N1731:P1731,Q1731:AE1731)),0)</f>
        <v>2</v>
      </c>
      <c r="E1731" s="3">
        <f>IF(O1731&gt;0,RANK(O1731,(N1731:P1731,Q1731:AE1731)),0)</f>
        <v>1</v>
      </c>
      <c r="F1731" s="3">
        <f>IF(P1731&gt;0,RANK(P1731,(N1731:P1731,Q1731:AE1731)),0)</f>
        <v>0</v>
      </c>
      <c r="G1731" s="1">
        <f t="shared" si="719"/>
        <v>1227</v>
      </c>
      <c r="H1731" s="2">
        <f t="shared" si="720"/>
        <v>0.74453883495145634</v>
      </c>
      <c r="I1731" s="2"/>
      <c r="J1731" s="2">
        <f t="shared" si="733"/>
        <v>0.12196601941747573</v>
      </c>
      <c r="K1731" s="2">
        <f t="shared" si="734"/>
        <v>0.86650485436893199</v>
      </c>
      <c r="L1731" s="2">
        <f t="shared" si="735"/>
        <v>0</v>
      </c>
      <c r="M1731" s="2">
        <f t="shared" si="736"/>
        <v>1.1529126213592256E-2</v>
      </c>
      <c r="N1731" s="38">
        <v>201</v>
      </c>
      <c r="O1731" s="38">
        <v>1428</v>
      </c>
      <c r="P1731" s="38"/>
      <c r="Q1731" s="38">
        <v>6</v>
      </c>
      <c r="R1731" s="38">
        <v>2</v>
      </c>
      <c r="S1731" s="38"/>
      <c r="T1731" s="38"/>
      <c r="U1731" s="38">
        <v>5</v>
      </c>
      <c r="V1731" s="38"/>
      <c r="W1731" s="38">
        <v>6</v>
      </c>
      <c r="X1731" s="38"/>
      <c r="Y1731" s="38"/>
      <c r="Z1731" s="38"/>
      <c r="AA1731" s="38"/>
      <c r="AB1731" s="38"/>
      <c r="AC1731" s="38"/>
      <c r="AD1731" s="38"/>
      <c r="AE1731" s="38"/>
      <c r="AF1731" s="38"/>
      <c r="AG1731" s="38"/>
      <c r="AH1731" s="38"/>
      <c r="AI1731" s="38"/>
      <c r="AJ1731" s="38"/>
      <c r="AK1731" s="38"/>
      <c r="AL1731" s="38"/>
      <c r="AM1731" s="38"/>
      <c r="AN1731" s="38"/>
      <c r="AO1731" s="38"/>
      <c r="AP1731" s="38"/>
      <c r="AQ1731" s="38"/>
      <c r="AR1731" s="38"/>
      <c r="AS1731" s="38"/>
      <c r="AT1731" s="38"/>
      <c r="AU1731" s="38"/>
      <c r="AV1731" s="38"/>
      <c r="AW1731" s="38"/>
      <c r="AX1731" s="38"/>
      <c r="AY1731" s="38"/>
      <c r="BA1731" s="3">
        <f>IF(Q1731&gt;0,RANK(Q1731,(N1731:P1731,Q1731:AE1731)),0)</f>
        <v>3</v>
      </c>
      <c r="BB1731" s="3">
        <f>IF(R1731&gt;0,RANK(R1731,(N1731:P1731,Q1731:AE1731)),0)</f>
        <v>6</v>
      </c>
      <c r="BC1731" s="3">
        <f>IF(S1731&gt;0,RANK(S1731,(N1731:P1731,Q1731:AE1731)),0)</f>
        <v>0</v>
      </c>
      <c r="BD1731" s="3">
        <f>IF(T1731&gt;0,RANK(T1731,(N1731:P1731,Q1731:AE1731)),0)</f>
        <v>0</v>
      </c>
      <c r="BE1731" s="2">
        <f t="shared" si="737"/>
        <v>3.6407766990291263E-3</v>
      </c>
      <c r="BF1731" s="2">
        <f t="shared" si="738"/>
        <v>1.2135922330097086E-3</v>
      </c>
      <c r="BG1731" s="2">
        <f t="shared" si="739"/>
        <v>0</v>
      </c>
      <c r="BH1731" s="2">
        <f t="shared" si="740"/>
        <v>0</v>
      </c>
      <c r="BJ1731" t="s">
        <v>567</v>
      </c>
      <c r="BK1731" t="s">
        <v>286</v>
      </c>
      <c r="BL1731">
        <v>3</v>
      </c>
      <c r="BN1731">
        <v>0</v>
      </c>
      <c r="BO1731" s="60">
        <v>31</v>
      </c>
      <c r="BP1731" s="62">
        <v>17</v>
      </c>
      <c r="BQ1731" s="66">
        <f t="shared" si="741"/>
        <v>31017</v>
      </c>
      <c r="BR1731" s="66">
        <f t="shared" si="731"/>
        <v>31017</v>
      </c>
      <c r="BS1731" s="3" t="s">
        <v>3083</v>
      </c>
    </row>
    <row r="1732" spans="1:71" ht="14" hidden="1" customHeight="1" outlineLevel="1" x14ac:dyDescent="0.2">
      <c r="A1732" t="s">
        <v>2525</v>
      </c>
      <c r="B1732" t="s">
        <v>286</v>
      </c>
      <c r="C1732" s="1">
        <f t="shared" si="732"/>
        <v>23877</v>
      </c>
      <c r="D1732" s="3">
        <f>IF(N1732&gt;0, RANK(N1732,(N1732:P1732,Q1732:AE1732)),0)</f>
        <v>2</v>
      </c>
      <c r="E1732" s="3">
        <f>IF(O1732&gt;0,RANK(O1732,(N1732:P1732,Q1732:AE1732)),0)</f>
        <v>1</v>
      </c>
      <c r="F1732" s="3">
        <f>IF(P1732&gt;0,RANK(P1732,(N1732:P1732,Q1732:AE1732)),0)</f>
        <v>0</v>
      </c>
      <c r="G1732" s="1">
        <f t="shared" si="719"/>
        <v>10678</v>
      </c>
      <c r="H1732" s="2">
        <f t="shared" si="720"/>
        <v>0.4472086107970013</v>
      </c>
      <c r="I1732" s="2"/>
      <c r="J1732" s="2">
        <f t="shared" si="733"/>
        <v>0.26745403526406164</v>
      </c>
      <c r="K1732" s="2">
        <f t="shared" si="734"/>
        <v>0.714662646061063</v>
      </c>
      <c r="L1732" s="2">
        <f t="shared" si="735"/>
        <v>0</v>
      </c>
      <c r="M1732" s="2">
        <f t="shared" si="736"/>
        <v>1.7883318674875359E-2</v>
      </c>
      <c r="N1732" s="38">
        <v>6386</v>
      </c>
      <c r="O1732" s="38">
        <v>17064</v>
      </c>
      <c r="P1732" s="38"/>
      <c r="Q1732" s="38">
        <v>169</v>
      </c>
      <c r="R1732" s="38">
        <v>78</v>
      </c>
      <c r="S1732" s="38"/>
      <c r="T1732" s="38"/>
      <c r="U1732" s="38">
        <v>62</v>
      </c>
      <c r="V1732" s="38"/>
      <c r="W1732" s="38">
        <v>118</v>
      </c>
      <c r="X1732" s="38"/>
      <c r="Y1732" s="38"/>
      <c r="Z1732" s="38"/>
      <c r="AA1732" s="38"/>
      <c r="AB1732" s="38"/>
      <c r="AC1732" s="38"/>
      <c r="AD1732" s="38"/>
      <c r="AE1732" s="38"/>
      <c r="AF1732" s="38"/>
      <c r="AG1732" s="38"/>
      <c r="AH1732" s="38"/>
      <c r="AI1732" s="38"/>
      <c r="AJ1732" s="38"/>
      <c r="AK1732" s="38"/>
      <c r="AL1732" s="38"/>
      <c r="AM1732" s="38"/>
      <c r="AN1732" s="38"/>
      <c r="AO1732" s="38"/>
      <c r="AP1732" s="38"/>
      <c r="AQ1732" s="38"/>
      <c r="AR1732" s="38"/>
      <c r="AS1732" s="38"/>
      <c r="AT1732" s="38"/>
      <c r="AU1732" s="38"/>
      <c r="AV1732" s="38"/>
      <c r="AW1732" s="38"/>
      <c r="AX1732" s="38"/>
      <c r="AY1732" s="38"/>
      <c r="BA1732" s="3">
        <f>IF(Q1732&gt;0,RANK(Q1732,(N1732:P1732,Q1732:AE1732)),0)</f>
        <v>3</v>
      </c>
      <c r="BB1732" s="3">
        <f>IF(R1732&gt;0,RANK(R1732,(N1732:P1732,Q1732:AE1732)),0)</f>
        <v>5</v>
      </c>
      <c r="BC1732" s="3">
        <f>IF(S1732&gt;0,RANK(S1732,(N1732:P1732,Q1732:AE1732)),0)</f>
        <v>0</v>
      </c>
      <c r="BD1732" s="3">
        <f>IF(T1732&gt;0,RANK(T1732,(N1732:P1732,Q1732:AE1732)),0)</f>
        <v>0</v>
      </c>
      <c r="BE1732" s="2">
        <f t="shared" si="737"/>
        <v>7.0779411148804289E-3</v>
      </c>
      <c r="BF1732" s="2">
        <f t="shared" si="738"/>
        <v>3.2667420530217363E-3</v>
      </c>
      <c r="BG1732" s="2">
        <f t="shared" si="739"/>
        <v>0</v>
      </c>
      <c r="BH1732" s="2">
        <f t="shared" si="740"/>
        <v>0</v>
      </c>
      <c r="BJ1732" t="s">
        <v>2525</v>
      </c>
      <c r="BK1732" t="s">
        <v>286</v>
      </c>
      <c r="BL1732">
        <v>3</v>
      </c>
      <c r="BN1732">
        <v>0</v>
      </c>
      <c r="BO1732" s="60">
        <v>31</v>
      </c>
      <c r="BP1732" s="62">
        <v>19</v>
      </c>
      <c r="BQ1732" s="66">
        <f t="shared" si="741"/>
        <v>31019</v>
      </c>
      <c r="BR1732" s="66">
        <f t="shared" si="731"/>
        <v>31019</v>
      </c>
      <c r="BS1732" s="3" t="s">
        <v>3083</v>
      </c>
    </row>
    <row r="1733" spans="1:71" ht="14" hidden="1" customHeight="1" outlineLevel="1" x14ac:dyDescent="0.2">
      <c r="A1733" t="s">
        <v>2594</v>
      </c>
      <c r="B1733" t="s">
        <v>286</v>
      </c>
      <c r="C1733" s="1">
        <f t="shared" si="732"/>
        <v>3665</v>
      </c>
      <c r="D1733" s="3">
        <f>IF(N1733&gt;0, RANK(N1733,(N1733:P1733,Q1733:AE1733)),0)</f>
        <v>2</v>
      </c>
      <c r="E1733" s="3">
        <f>IF(O1733&gt;0,RANK(O1733,(N1733:P1733,Q1733:AE1733)),0)</f>
        <v>1</v>
      </c>
      <c r="F1733" s="3">
        <f>IF(P1733&gt;0,RANK(P1733,(N1733:P1733,Q1733:AE1733)),0)</f>
        <v>0</v>
      </c>
      <c r="G1733" s="1">
        <f t="shared" si="719"/>
        <v>1649</v>
      </c>
      <c r="H1733" s="2">
        <f t="shared" si="720"/>
        <v>0.44993178717598908</v>
      </c>
      <c r="I1733" s="2"/>
      <c r="J1733" s="2">
        <f t="shared" si="733"/>
        <v>0.26821282401091406</v>
      </c>
      <c r="K1733" s="2">
        <f t="shared" si="734"/>
        <v>0.71814461118690309</v>
      </c>
      <c r="L1733" s="2">
        <f t="shared" si="735"/>
        <v>0</v>
      </c>
      <c r="M1733" s="2">
        <f t="shared" si="736"/>
        <v>1.3642564802182844E-2</v>
      </c>
      <c r="N1733" s="38">
        <v>983</v>
      </c>
      <c r="O1733" s="38">
        <v>2632</v>
      </c>
      <c r="P1733" s="38"/>
      <c r="Q1733" s="38">
        <v>19</v>
      </c>
      <c r="R1733" s="38">
        <v>9</v>
      </c>
      <c r="S1733" s="38"/>
      <c r="T1733" s="38"/>
      <c r="U1733" s="38">
        <v>13</v>
      </c>
      <c r="V1733" s="38"/>
      <c r="W1733" s="38">
        <v>9</v>
      </c>
      <c r="X1733" s="38"/>
      <c r="Y1733" s="38"/>
      <c r="Z1733" s="38"/>
      <c r="AA1733" s="38"/>
      <c r="AB1733" s="38"/>
      <c r="AC1733" s="38"/>
      <c r="AD1733" s="38"/>
      <c r="AE1733" s="38"/>
      <c r="AF1733" s="38"/>
      <c r="AG1733" s="38"/>
      <c r="AH1733" s="38"/>
      <c r="AI1733" s="38"/>
      <c r="AJ1733" s="38"/>
      <c r="AK1733" s="38"/>
      <c r="AL1733" s="38"/>
      <c r="AM1733" s="38"/>
      <c r="AN1733" s="38"/>
      <c r="AO1733" s="38"/>
      <c r="AP1733" s="38"/>
      <c r="AQ1733" s="38"/>
      <c r="AR1733" s="38"/>
      <c r="AS1733" s="38"/>
      <c r="AT1733" s="38"/>
      <c r="AU1733" s="38"/>
      <c r="AV1733" s="38"/>
      <c r="AW1733" s="38"/>
      <c r="AX1733" s="38"/>
      <c r="AY1733" s="38"/>
      <c r="BA1733" s="3">
        <f>IF(Q1733&gt;0,RANK(Q1733,(N1733:P1733,Q1733:AE1733)),0)</f>
        <v>3</v>
      </c>
      <c r="BB1733" s="3">
        <f>IF(R1733&gt;0,RANK(R1733,(N1733:P1733,Q1733:AE1733)),0)</f>
        <v>5</v>
      </c>
      <c r="BC1733" s="3">
        <f>IF(S1733&gt;0,RANK(S1733,(N1733:P1733,Q1733:AE1733)),0)</f>
        <v>0</v>
      </c>
      <c r="BD1733" s="3">
        <f>IF(T1733&gt;0,RANK(T1733,(N1733:P1733,Q1733:AE1733)),0)</f>
        <v>0</v>
      </c>
      <c r="BE1733" s="2">
        <f t="shared" si="737"/>
        <v>5.1841746248294683E-3</v>
      </c>
      <c r="BF1733" s="2">
        <f t="shared" si="738"/>
        <v>2.4556616643929058E-3</v>
      </c>
      <c r="BG1733" s="2">
        <f t="shared" si="739"/>
        <v>0</v>
      </c>
      <c r="BH1733" s="2">
        <f t="shared" si="740"/>
        <v>0</v>
      </c>
      <c r="BJ1733" t="s">
        <v>2594</v>
      </c>
      <c r="BK1733" t="s">
        <v>286</v>
      </c>
      <c r="BL1733">
        <v>3</v>
      </c>
      <c r="BN1733">
        <v>0</v>
      </c>
      <c r="BO1733" s="60">
        <v>31</v>
      </c>
      <c r="BP1733" s="62">
        <v>21</v>
      </c>
      <c r="BQ1733" s="66">
        <f t="shared" si="741"/>
        <v>31021</v>
      </c>
      <c r="BR1733" s="66">
        <f t="shared" si="731"/>
        <v>31021</v>
      </c>
      <c r="BS1733" s="3" t="s">
        <v>3083</v>
      </c>
    </row>
    <row r="1734" spans="1:71" ht="14" hidden="1" customHeight="1" outlineLevel="1" x14ac:dyDescent="0.2">
      <c r="A1734" t="s">
        <v>1771</v>
      </c>
      <c r="B1734" t="s">
        <v>286</v>
      </c>
      <c r="C1734" s="1">
        <f t="shared" si="732"/>
        <v>4607</v>
      </c>
      <c r="D1734" s="3">
        <f>IF(N1734&gt;0, RANK(N1734,(N1734:P1734,Q1734:AE1734)),0)</f>
        <v>2</v>
      </c>
      <c r="E1734" s="3">
        <f>IF(O1734&gt;0,RANK(O1734,(N1734:P1734,Q1734:AE1734)),0)</f>
        <v>1</v>
      </c>
      <c r="F1734" s="3">
        <f>IF(P1734&gt;0,RANK(P1734,(N1734:P1734,Q1734:AE1734)),0)</f>
        <v>0</v>
      </c>
      <c r="G1734" s="1">
        <f t="shared" si="719"/>
        <v>2736</v>
      </c>
      <c r="H1734" s="2">
        <f t="shared" si="720"/>
        <v>0.59387887996527022</v>
      </c>
      <c r="I1734" s="2"/>
      <c r="J1734" s="2">
        <f t="shared" si="733"/>
        <v>0.19665726069025397</v>
      </c>
      <c r="K1734" s="2">
        <f t="shared" si="734"/>
        <v>0.79053614065552424</v>
      </c>
      <c r="L1734" s="2">
        <f t="shared" si="735"/>
        <v>0</v>
      </c>
      <c r="M1734" s="2">
        <f t="shared" si="736"/>
        <v>1.2806598654221846E-2</v>
      </c>
      <c r="N1734" s="38">
        <v>906</v>
      </c>
      <c r="O1734" s="38">
        <v>3642</v>
      </c>
      <c r="P1734" s="38"/>
      <c r="Q1734" s="38">
        <v>25</v>
      </c>
      <c r="R1734" s="38">
        <v>4</v>
      </c>
      <c r="S1734" s="38"/>
      <c r="T1734" s="38"/>
      <c r="U1734" s="38">
        <v>10</v>
      </c>
      <c r="V1734" s="38"/>
      <c r="W1734" s="38">
        <v>20</v>
      </c>
      <c r="X1734" s="38"/>
      <c r="Y1734" s="38"/>
      <c r="Z1734" s="38"/>
      <c r="AA1734" s="38"/>
      <c r="AB1734" s="38"/>
      <c r="AC1734" s="38"/>
      <c r="AD1734" s="38"/>
      <c r="AE1734" s="38"/>
      <c r="AF1734" s="38"/>
      <c r="AG1734" s="38"/>
      <c r="AH1734" s="38"/>
      <c r="AI1734" s="38"/>
      <c r="AJ1734" s="38"/>
      <c r="AK1734" s="38"/>
      <c r="AL1734" s="38"/>
      <c r="AM1734" s="38"/>
      <c r="AN1734" s="38"/>
      <c r="AO1734" s="38"/>
      <c r="AP1734" s="38"/>
      <c r="AQ1734" s="38"/>
      <c r="AR1734" s="38"/>
      <c r="AS1734" s="38"/>
      <c r="AT1734" s="38"/>
      <c r="AU1734" s="38"/>
      <c r="AV1734" s="38"/>
      <c r="AW1734" s="38"/>
      <c r="AX1734" s="38"/>
      <c r="AY1734" s="38"/>
      <c r="BA1734" s="3">
        <f>IF(Q1734&gt;0,RANK(Q1734,(N1734:P1734,Q1734:AE1734)),0)</f>
        <v>3</v>
      </c>
      <c r="BB1734" s="3">
        <f>IF(R1734&gt;0,RANK(R1734,(N1734:P1734,Q1734:AE1734)),0)</f>
        <v>6</v>
      </c>
      <c r="BC1734" s="3">
        <f>IF(S1734&gt;0,RANK(S1734,(N1734:P1734,Q1734:AE1734)),0)</f>
        <v>0</v>
      </c>
      <c r="BD1734" s="3">
        <f>IF(T1734&gt;0,RANK(T1734,(N1734:P1734,Q1734:AE1734)),0)</f>
        <v>0</v>
      </c>
      <c r="BE1734" s="2">
        <f t="shared" si="737"/>
        <v>5.426524853483829E-3</v>
      </c>
      <c r="BF1734" s="2">
        <f t="shared" si="738"/>
        <v>8.6824397655741261E-4</v>
      </c>
      <c r="BG1734" s="2">
        <f t="shared" si="739"/>
        <v>0</v>
      </c>
      <c r="BH1734" s="2">
        <f t="shared" si="740"/>
        <v>0</v>
      </c>
      <c r="BJ1734" t="s">
        <v>1771</v>
      </c>
      <c r="BK1734" t="s">
        <v>286</v>
      </c>
      <c r="BL1734">
        <v>1</v>
      </c>
      <c r="BN1734">
        <v>0</v>
      </c>
      <c r="BO1734" s="60">
        <v>31</v>
      </c>
      <c r="BP1734" s="62">
        <v>23</v>
      </c>
      <c r="BQ1734" s="66">
        <f t="shared" si="741"/>
        <v>31023</v>
      </c>
      <c r="BR1734" s="66">
        <f t="shared" si="731"/>
        <v>31023</v>
      </c>
      <c r="BS1734" s="3" t="s">
        <v>3083</v>
      </c>
    </row>
    <row r="1735" spans="1:71" ht="14" hidden="1" customHeight="1" outlineLevel="1" x14ac:dyDescent="0.2">
      <c r="A1735" t="s">
        <v>334</v>
      </c>
      <c r="B1735" t="s">
        <v>286</v>
      </c>
      <c r="C1735" s="1">
        <f t="shared" si="732"/>
        <v>15830</v>
      </c>
      <c r="D1735" s="3">
        <f>IF(N1735&gt;0, RANK(N1735,(N1735:P1735,Q1735:AE1735)),0)</f>
        <v>2</v>
      </c>
      <c r="E1735" s="3">
        <f>IF(O1735&gt;0,RANK(O1735,(N1735:P1735,Q1735:AE1735)),0)</f>
        <v>1</v>
      </c>
      <c r="F1735" s="3">
        <f>IF(P1735&gt;0,RANK(P1735,(N1735:P1735,Q1735:AE1735)),0)</f>
        <v>0</v>
      </c>
      <c r="G1735" s="1">
        <f t="shared" si="719"/>
        <v>5861</v>
      </c>
      <c r="H1735" s="2">
        <f t="shared" si="720"/>
        <v>0.37024636765634872</v>
      </c>
      <c r="I1735" s="2"/>
      <c r="J1735" s="2">
        <f t="shared" si="733"/>
        <v>0.30473783954516742</v>
      </c>
      <c r="K1735" s="2">
        <f t="shared" si="734"/>
        <v>0.67498420720151608</v>
      </c>
      <c r="L1735" s="2">
        <f t="shared" si="735"/>
        <v>0</v>
      </c>
      <c r="M1735" s="2">
        <f t="shared" si="736"/>
        <v>2.0277953253316494E-2</v>
      </c>
      <c r="N1735" s="38">
        <v>4824</v>
      </c>
      <c r="O1735" s="38">
        <v>10685</v>
      </c>
      <c r="P1735" s="38"/>
      <c r="Q1735" s="38">
        <v>135</v>
      </c>
      <c r="R1735" s="38">
        <v>45</v>
      </c>
      <c r="S1735" s="38"/>
      <c r="T1735" s="38"/>
      <c r="U1735" s="38">
        <v>66</v>
      </c>
      <c r="V1735" s="38"/>
      <c r="W1735" s="38">
        <v>75</v>
      </c>
      <c r="X1735" s="38"/>
      <c r="Y1735" s="38"/>
      <c r="Z1735" s="38"/>
      <c r="AA1735" s="38"/>
      <c r="AB1735" s="38"/>
      <c r="AC1735" s="38"/>
      <c r="AD1735" s="38"/>
      <c r="AE1735" s="38"/>
      <c r="AF1735" s="38"/>
      <c r="AG1735" s="38"/>
      <c r="AH1735" s="38"/>
      <c r="AI1735" s="38"/>
      <c r="AJ1735" s="38"/>
      <c r="AK1735" s="38"/>
      <c r="AL1735" s="38"/>
      <c r="AM1735" s="38"/>
      <c r="AN1735" s="38"/>
      <c r="AO1735" s="38"/>
      <c r="AP1735" s="38"/>
      <c r="AQ1735" s="38"/>
      <c r="AR1735" s="38"/>
      <c r="AS1735" s="38"/>
      <c r="AT1735" s="38"/>
      <c r="AU1735" s="38"/>
      <c r="AV1735" s="38"/>
      <c r="AW1735" s="38"/>
      <c r="AX1735" s="38"/>
      <c r="AY1735" s="38"/>
      <c r="BA1735" s="3">
        <f>IF(Q1735&gt;0,RANK(Q1735,(N1735:P1735,Q1735:AE1735)),0)</f>
        <v>3</v>
      </c>
      <c r="BB1735" s="3">
        <f>IF(R1735&gt;0,RANK(R1735,(N1735:P1735,Q1735:AE1735)),0)</f>
        <v>6</v>
      </c>
      <c r="BC1735" s="3">
        <f>IF(S1735&gt;0,RANK(S1735,(N1735:P1735,Q1735:AE1735)),0)</f>
        <v>0</v>
      </c>
      <c r="BD1735" s="3">
        <f>IF(T1735&gt;0,RANK(T1735,(N1735:P1735,Q1735:AE1735)),0)</f>
        <v>0</v>
      </c>
      <c r="BE1735" s="2">
        <f t="shared" si="737"/>
        <v>8.5281111813013261E-3</v>
      </c>
      <c r="BF1735" s="2">
        <f t="shared" si="738"/>
        <v>2.8427037271004422E-3</v>
      </c>
      <c r="BG1735" s="2">
        <f t="shared" si="739"/>
        <v>0</v>
      </c>
      <c r="BH1735" s="2">
        <f t="shared" si="740"/>
        <v>0</v>
      </c>
      <c r="BJ1735" t="s">
        <v>334</v>
      </c>
      <c r="BK1735" t="s">
        <v>286</v>
      </c>
      <c r="BL1735">
        <v>1</v>
      </c>
      <c r="BN1735">
        <v>0</v>
      </c>
      <c r="BO1735" s="60">
        <v>31</v>
      </c>
      <c r="BP1735" s="62">
        <v>25</v>
      </c>
      <c r="BQ1735" s="66">
        <f t="shared" si="741"/>
        <v>31025</v>
      </c>
      <c r="BR1735" s="66">
        <f t="shared" si="731"/>
        <v>31025</v>
      </c>
      <c r="BS1735" s="3" t="s">
        <v>3083</v>
      </c>
    </row>
    <row r="1736" spans="1:71" ht="14" hidden="1" customHeight="1" outlineLevel="1" x14ac:dyDescent="0.2">
      <c r="A1736" t="s">
        <v>1011</v>
      </c>
      <c r="B1736" t="s">
        <v>286</v>
      </c>
      <c r="C1736" s="1">
        <f t="shared" si="732"/>
        <v>4938</v>
      </c>
      <c r="D1736" s="3">
        <f>IF(N1736&gt;0, RANK(N1736,(N1736:P1736,Q1736:AE1736)),0)</f>
        <v>2</v>
      </c>
      <c r="E1736" s="3">
        <f>IF(O1736&gt;0,RANK(O1736,(N1736:P1736,Q1736:AE1736)),0)</f>
        <v>1</v>
      </c>
      <c r="F1736" s="3">
        <f>IF(P1736&gt;0,RANK(P1736,(N1736:P1736,Q1736:AE1736)),0)</f>
        <v>0</v>
      </c>
      <c r="G1736" s="1">
        <f t="shared" ref="G1736:G1799" si="742">IF(C1736&gt;0,MAX(N1736:P1736)-LARGE(N1736:P1736,2),0)</f>
        <v>3439</v>
      </c>
      <c r="H1736" s="2">
        <f t="shared" ref="H1736:H1799" si="743">IF(C1736&gt;0,G1736/C1736,0)</f>
        <v>0.69643580396921834</v>
      </c>
      <c r="I1736" s="2"/>
      <c r="J1736" s="2">
        <f t="shared" si="733"/>
        <v>0.14216281895504251</v>
      </c>
      <c r="K1736" s="2">
        <f t="shared" si="734"/>
        <v>0.83859862292426079</v>
      </c>
      <c r="L1736" s="2">
        <f t="shared" si="735"/>
        <v>0</v>
      </c>
      <c r="M1736" s="2">
        <f t="shared" si="736"/>
        <v>1.9238558120696636E-2</v>
      </c>
      <c r="N1736" s="38">
        <v>702</v>
      </c>
      <c r="O1736" s="38">
        <v>4141</v>
      </c>
      <c r="P1736" s="38"/>
      <c r="Q1736" s="38">
        <v>44</v>
      </c>
      <c r="R1736" s="38">
        <v>12</v>
      </c>
      <c r="S1736" s="38"/>
      <c r="T1736" s="38"/>
      <c r="U1736" s="38">
        <v>13</v>
      </c>
      <c r="V1736" s="38"/>
      <c r="W1736" s="38">
        <v>26</v>
      </c>
      <c r="X1736" s="38"/>
      <c r="Y1736" s="38"/>
      <c r="Z1736" s="38"/>
      <c r="AA1736" s="38"/>
      <c r="AB1736" s="38"/>
      <c r="AC1736" s="38"/>
      <c r="AD1736" s="38"/>
      <c r="AE1736" s="38"/>
      <c r="AF1736" s="38"/>
      <c r="AG1736" s="38"/>
      <c r="AH1736" s="38"/>
      <c r="AI1736" s="38"/>
      <c r="AJ1736" s="38"/>
      <c r="AK1736" s="38"/>
      <c r="AL1736" s="38"/>
      <c r="AM1736" s="38"/>
      <c r="AN1736" s="38"/>
      <c r="AO1736" s="38"/>
      <c r="AP1736" s="38"/>
      <c r="AQ1736" s="38"/>
      <c r="AR1736" s="38"/>
      <c r="AS1736" s="38"/>
      <c r="AT1736" s="38"/>
      <c r="AU1736" s="38"/>
      <c r="AV1736" s="38"/>
      <c r="AW1736" s="38"/>
      <c r="AX1736" s="38"/>
      <c r="AY1736" s="38"/>
      <c r="BA1736" s="3">
        <f>IF(Q1736&gt;0,RANK(Q1736,(N1736:P1736,Q1736:AE1736)),0)</f>
        <v>3</v>
      </c>
      <c r="BB1736" s="3">
        <f>IF(R1736&gt;0,RANK(R1736,(N1736:P1736,Q1736:AE1736)),0)</f>
        <v>6</v>
      </c>
      <c r="BC1736" s="3">
        <f>IF(S1736&gt;0,RANK(S1736,(N1736:P1736,Q1736:AE1736)),0)</f>
        <v>0</v>
      </c>
      <c r="BD1736" s="3">
        <f>IF(T1736&gt;0,RANK(T1736,(N1736:P1736,Q1736:AE1736)),0)</f>
        <v>0</v>
      </c>
      <c r="BE1736" s="2">
        <f t="shared" si="737"/>
        <v>8.910490076954233E-3</v>
      </c>
      <c r="BF1736" s="2">
        <f t="shared" si="738"/>
        <v>2.4301336573511541E-3</v>
      </c>
      <c r="BG1736" s="2">
        <f t="shared" si="739"/>
        <v>0</v>
      </c>
      <c r="BH1736" s="2">
        <f t="shared" si="740"/>
        <v>0</v>
      </c>
      <c r="BJ1736" t="s">
        <v>1011</v>
      </c>
      <c r="BK1736" t="s">
        <v>286</v>
      </c>
      <c r="BL1736">
        <v>3</v>
      </c>
      <c r="BN1736">
        <v>0</v>
      </c>
      <c r="BO1736" s="60">
        <v>31</v>
      </c>
      <c r="BP1736" s="62">
        <v>27</v>
      </c>
      <c r="BQ1736" s="66">
        <f t="shared" si="741"/>
        <v>31027</v>
      </c>
      <c r="BR1736" s="66">
        <f t="shared" si="731"/>
        <v>31027</v>
      </c>
      <c r="BS1736" s="3" t="s">
        <v>3083</v>
      </c>
    </row>
    <row r="1737" spans="1:71" ht="14" hidden="1" customHeight="1" outlineLevel="1" x14ac:dyDescent="0.2">
      <c r="A1737" t="s">
        <v>212</v>
      </c>
      <c r="B1737" t="s">
        <v>286</v>
      </c>
      <c r="C1737" s="1">
        <f t="shared" si="732"/>
        <v>1868</v>
      </c>
      <c r="D1737" s="3">
        <f>IF(N1737&gt;0, RANK(N1737,(N1737:P1737,Q1737:AE1737)),0)</f>
        <v>2</v>
      </c>
      <c r="E1737" s="3">
        <f>IF(O1737&gt;0,RANK(O1737,(N1737:P1737,Q1737:AE1737)),0)</f>
        <v>1</v>
      </c>
      <c r="F1737" s="3">
        <f>IF(P1737&gt;0,RANK(P1737,(N1737:P1737,Q1737:AE1737)),0)</f>
        <v>0</v>
      </c>
      <c r="G1737" s="1">
        <f t="shared" si="742"/>
        <v>1444</v>
      </c>
      <c r="H1737" s="2">
        <f t="shared" si="743"/>
        <v>0.77301927194860809</v>
      </c>
      <c r="I1737" s="2"/>
      <c r="J1737" s="2">
        <f t="shared" si="733"/>
        <v>0.10920770877944326</v>
      </c>
      <c r="K1737" s="2">
        <f t="shared" si="734"/>
        <v>0.88222698072805139</v>
      </c>
      <c r="L1737" s="2">
        <f t="shared" si="735"/>
        <v>0</v>
      </c>
      <c r="M1737" s="2">
        <f t="shared" si="736"/>
        <v>8.565310492505307E-3</v>
      </c>
      <c r="N1737" s="38">
        <v>204</v>
      </c>
      <c r="O1737" s="38">
        <v>1648</v>
      </c>
      <c r="P1737" s="38"/>
      <c r="Q1737" s="38">
        <v>10</v>
      </c>
      <c r="R1737" s="38">
        <v>3</v>
      </c>
      <c r="S1737" s="38"/>
      <c r="T1737" s="38"/>
      <c r="U1737" s="38">
        <v>1</v>
      </c>
      <c r="V1737" s="38"/>
      <c r="W1737" s="38">
        <v>2</v>
      </c>
      <c r="X1737" s="38"/>
      <c r="Y1737" s="38"/>
      <c r="Z1737" s="38"/>
      <c r="AA1737" s="38"/>
      <c r="AB1737" s="38"/>
      <c r="AC1737" s="38"/>
      <c r="AD1737" s="38"/>
      <c r="AE1737" s="38"/>
      <c r="AF1737" s="38"/>
      <c r="AG1737" s="38"/>
      <c r="AH1737" s="38"/>
      <c r="AI1737" s="38"/>
      <c r="AJ1737" s="38"/>
      <c r="AK1737" s="38"/>
      <c r="AL1737" s="38"/>
      <c r="AM1737" s="38"/>
      <c r="AN1737" s="38"/>
      <c r="AO1737" s="38"/>
      <c r="AP1737" s="38"/>
      <c r="AQ1737" s="38"/>
      <c r="AR1737" s="38"/>
      <c r="AS1737" s="38"/>
      <c r="AT1737" s="38"/>
      <c r="AU1737" s="38"/>
      <c r="AV1737" s="38"/>
      <c r="AW1737" s="38"/>
      <c r="AX1737" s="38"/>
      <c r="AY1737" s="38"/>
      <c r="BA1737" s="3">
        <f>IF(Q1737&gt;0,RANK(Q1737,(N1737:P1737,Q1737:AE1737)),0)</f>
        <v>3</v>
      </c>
      <c r="BB1737" s="3">
        <f>IF(R1737&gt;0,RANK(R1737,(N1737:P1737,Q1737:AE1737)),0)</f>
        <v>4</v>
      </c>
      <c r="BC1737" s="3">
        <f>IF(S1737&gt;0,RANK(S1737,(N1737:P1737,Q1737:AE1737)),0)</f>
        <v>0</v>
      </c>
      <c r="BD1737" s="3">
        <f>IF(T1737&gt;0,RANK(T1737,(N1737:P1737,Q1737:AE1737)),0)</f>
        <v>0</v>
      </c>
      <c r="BE1737" s="2">
        <f t="shared" si="737"/>
        <v>5.3533190578158455E-3</v>
      </c>
      <c r="BF1737" s="2">
        <f t="shared" si="738"/>
        <v>1.6059957173447537E-3</v>
      </c>
      <c r="BG1737" s="2">
        <f t="shared" si="739"/>
        <v>0</v>
      </c>
      <c r="BH1737" s="2">
        <f t="shared" si="740"/>
        <v>0</v>
      </c>
      <c r="BJ1737" t="s">
        <v>212</v>
      </c>
      <c r="BK1737" t="s">
        <v>286</v>
      </c>
      <c r="BL1737">
        <v>3</v>
      </c>
      <c r="BN1737">
        <v>0</v>
      </c>
      <c r="BO1737" s="60">
        <v>31</v>
      </c>
      <c r="BP1737" s="62">
        <v>29</v>
      </c>
      <c r="BQ1737" s="66">
        <f t="shared" si="741"/>
        <v>31029</v>
      </c>
      <c r="BR1737" s="66">
        <f t="shared" si="731"/>
        <v>31029</v>
      </c>
      <c r="BS1737" s="3" t="s">
        <v>3083</v>
      </c>
    </row>
    <row r="1738" spans="1:71" ht="14" hidden="1" customHeight="1" outlineLevel="1" x14ac:dyDescent="0.2">
      <c r="A1738" t="s">
        <v>1358</v>
      </c>
      <c r="B1738" t="s">
        <v>286</v>
      </c>
      <c r="C1738" s="1">
        <f t="shared" si="732"/>
        <v>3078</v>
      </c>
      <c r="D1738" s="3">
        <f>IF(N1738&gt;0, RANK(N1738,(N1738:P1738,Q1738:AE1738)),0)</f>
        <v>2</v>
      </c>
      <c r="E1738" s="3">
        <f>IF(O1738&gt;0,RANK(O1738,(N1738:P1738,Q1738:AE1738)),0)</f>
        <v>1</v>
      </c>
      <c r="F1738" s="3">
        <f>IF(P1738&gt;0,RANK(P1738,(N1738:P1738,Q1738:AE1738)),0)</f>
        <v>0</v>
      </c>
      <c r="G1738" s="1">
        <f t="shared" si="742"/>
        <v>2338</v>
      </c>
      <c r="H1738" s="2">
        <f t="shared" si="743"/>
        <v>0.75958414554905784</v>
      </c>
      <c r="I1738" s="2"/>
      <c r="J1738" s="2">
        <f t="shared" si="733"/>
        <v>0.1133853151397011</v>
      </c>
      <c r="K1738" s="2">
        <f t="shared" si="734"/>
        <v>0.87296946068875891</v>
      </c>
      <c r="L1738" s="2">
        <f t="shared" si="735"/>
        <v>0</v>
      </c>
      <c r="M1738" s="2">
        <f t="shared" si="736"/>
        <v>1.3645224171540016E-2</v>
      </c>
      <c r="N1738" s="38">
        <v>349</v>
      </c>
      <c r="O1738" s="38">
        <v>2687</v>
      </c>
      <c r="P1738" s="38"/>
      <c r="Q1738" s="38">
        <v>22</v>
      </c>
      <c r="R1738" s="38">
        <v>6</v>
      </c>
      <c r="S1738" s="38"/>
      <c r="T1738" s="38"/>
      <c r="U1738" s="38">
        <v>5</v>
      </c>
      <c r="V1738" s="38"/>
      <c r="W1738" s="38">
        <v>9</v>
      </c>
      <c r="X1738" s="38"/>
      <c r="Y1738" s="38"/>
      <c r="Z1738" s="38"/>
      <c r="AA1738" s="38"/>
      <c r="AB1738" s="38"/>
      <c r="AC1738" s="38"/>
      <c r="AD1738" s="38"/>
      <c r="AE1738" s="38"/>
      <c r="AF1738" s="38"/>
      <c r="AG1738" s="38"/>
      <c r="AH1738" s="38"/>
      <c r="AI1738" s="38"/>
      <c r="AJ1738" s="38"/>
      <c r="AK1738" s="38"/>
      <c r="AL1738" s="38"/>
      <c r="AM1738" s="38"/>
      <c r="AN1738" s="38"/>
      <c r="AO1738" s="38"/>
      <c r="AP1738" s="38"/>
      <c r="AQ1738" s="38"/>
      <c r="AR1738" s="38"/>
      <c r="AS1738" s="38"/>
      <c r="AT1738" s="38"/>
      <c r="AU1738" s="38"/>
      <c r="AV1738" s="38"/>
      <c r="AW1738" s="38"/>
      <c r="AX1738" s="38"/>
      <c r="AY1738" s="38"/>
      <c r="BA1738" s="3">
        <f>IF(Q1738&gt;0,RANK(Q1738,(N1738:P1738,Q1738:AE1738)),0)</f>
        <v>3</v>
      </c>
      <c r="BB1738" s="3">
        <f>IF(R1738&gt;0,RANK(R1738,(N1738:P1738,Q1738:AE1738)),0)</f>
        <v>5</v>
      </c>
      <c r="BC1738" s="3">
        <f>IF(S1738&gt;0,RANK(S1738,(N1738:P1738,Q1738:AE1738)),0)</f>
        <v>0</v>
      </c>
      <c r="BD1738" s="3">
        <f>IF(T1738&gt;0,RANK(T1738,(N1738:P1738,Q1738:AE1738)),0)</f>
        <v>0</v>
      </c>
      <c r="BE1738" s="2">
        <f t="shared" si="737"/>
        <v>7.1474983755685506E-3</v>
      </c>
      <c r="BF1738" s="2">
        <f t="shared" si="738"/>
        <v>1.9493177387914229E-3</v>
      </c>
      <c r="BG1738" s="2">
        <f t="shared" si="739"/>
        <v>0</v>
      </c>
      <c r="BH1738" s="2">
        <f t="shared" si="740"/>
        <v>0</v>
      </c>
      <c r="BJ1738" t="s">
        <v>1358</v>
      </c>
      <c r="BK1738" t="s">
        <v>286</v>
      </c>
      <c r="BL1738">
        <v>3</v>
      </c>
      <c r="BN1738">
        <v>0</v>
      </c>
      <c r="BO1738" s="60">
        <v>31</v>
      </c>
      <c r="BP1738" s="62">
        <v>31</v>
      </c>
      <c r="BQ1738" s="66">
        <f t="shared" si="741"/>
        <v>31031</v>
      </c>
      <c r="BR1738" s="66">
        <f t="shared" si="731"/>
        <v>31031</v>
      </c>
      <c r="BS1738" s="3" t="s">
        <v>3083</v>
      </c>
    </row>
    <row r="1739" spans="1:71" ht="14" hidden="1" customHeight="1" outlineLevel="1" x14ac:dyDescent="0.2">
      <c r="A1739" t="s">
        <v>1965</v>
      </c>
      <c r="B1739" t="s">
        <v>286</v>
      </c>
      <c r="C1739" s="1">
        <f t="shared" si="732"/>
        <v>4552</v>
      </c>
      <c r="D1739" s="3">
        <f>IF(N1739&gt;0, RANK(N1739,(N1739:P1739,Q1739:AE1739)),0)</f>
        <v>2</v>
      </c>
      <c r="E1739" s="3">
        <f>IF(O1739&gt;0,RANK(O1739,(N1739:P1739,Q1739:AE1739)),0)</f>
        <v>1</v>
      </c>
      <c r="F1739" s="3">
        <f>IF(P1739&gt;0,RANK(P1739,(N1739:P1739,Q1739:AE1739)),0)</f>
        <v>0</v>
      </c>
      <c r="G1739" s="1">
        <f t="shared" si="742"/>
        <v>2905</v>
      </c>
      <c r="H1739" s="2">
        <f t="shared" si="743"/>
        <v>0.63818101933216165</v>
      </c>
      <c r="I1739" s="2"/>
      <c r="J1739" s="2">
        <f t="shared" si="733"/>
        <v>0.17289103690685412</v>
      </c>
      <c r="K1739" s="2">
        <f t="shared" si="734"/>
        <v>0.81107205623901579</v>
      </c>
      <c r="L1739" s="2">
        <f t="shared" si="735"/>
        <v>0</v>
      </c>
      <c r="M1739" s="2">
        <f t="shared" si="736"/>
        <v>1.6036906854130062E-2</v>
      </c>
      <c r="N1739" s="38">
        <v>787</v>
      </c>
      <c r="O1739" s="38">
        <v>3692</v>
      </c>
      <c r="P1739" s="38"/>
      <c r="Q1739" s="38">
        <v>27</v>
      </c>
      <c r="R1739" s="38">
        <v>12</v>
      </c>
      <c r="S1739" s="38"/>
      <c r="T1739" s="38"/>
      <c r="U1739" s="38">
        <v>12</v>
      </c>
      <c r="V1739" s="38"/>
      <c r="W1739" s="38">
        <v>22</v>
      </c>
      <c r="X1739" s="38"/>
      <c r="Y1739" s="38"/>
      <c r="Z1739" s="38"/>
      <c r="AA1739" s="38"/>
      <c r="AB1739" s="38"/>
      <c r="AC1739" s="38"/>
      <c r="AD1739" s="38"/>
      <c r="AE1739" s="38"/>
      <c r="AF1739" s="38"/>
      <c r="AG1739" s="38"/>
      <c r="AH1739" s="38"/>
      <c r="AI1739" s="38"/>
      <c r="AJ1739" s="38"/>
      <c r="AK1739" s="38"/>
      <c r="AL1739" s="38"/>
      <c r="AM1739" s="38"/>
      <c r="AN1739" s="38"/>
      <c r="AO1739" s="38"/>
      <c r="AP1739" s="38"/>
      <c r="AQ1739" s="38"/>
      <c r="AR1739" s="38"/>
      <c r="AS1739" s="38"/>
      <c r="AT1739" s="38"/>
      <c r="AU1739" s="38"/>
      <c r="AV1739" s="38"/>
      <c r="AW1739" s="38"/>
      <c r="AX1739" s="38"/>
      <c r="AY1739" s="38"/>
      <c r="BA1739" s="3">
        <f>IF(Q1739&gt;0,RANK(Q1739,(N1739:P1739,Q1739:AE1739)),0)</f>
        <v>3</v>
      </c>
      <c r="BB1739" s="3">
        <f>IF(R1739&gt;0,RANK(R1739,(N1739:P1739,Q1739:AE1739)),0)</f>
        <v>5</v>
      </c>
      <c r="BC1739" s="3">
        <f>IF(S1739&gt;0,RANK(S1739,(N1739:P1739,Q1739:AE1739)),0)</f>
        <v>0</v>
      </c>
      <c r="BD1739" s="3">
        <f>IF(T1739&gt;0,RANK(T1739,(N1739:P1739,Q1739:AE1739)),0)</f>
        <v>0</v>
      </c>
      <c r="BE1739" s="2">
        <f t="shared" si="737"/>
        <v>5.9314586994727589E-3</v>
      </c>
      <c r="BF1739" s="2">
        <f t="shared" si="738"/>
        <v>2.6362038664323375E-3</v>
      </c>
      <c r="BG1739" s="2">
        <f t="shared" si="739"/>
        <v>0</v>
      </c>
      <c r="BH1739" s="2">
        <f t="shared" si="740"/>
        <v>0</v>
      </c>
      <c r="BJ1739" t="s">
        <v>1965</v>
      </c>
      <c r="BK1739" t="s">
        <v>286</v>
      </c>
      <c r="BL1739">
        <v>3</v>
      </c>
      <c r="BN1739">
        <v>0</v>
      </c>
      <c r="BO1739" s="60">
        <v>31</v>
      </c>
      <c r="BP1739" s="62">
        <v>33</v>
      </c>
      <c r="BQ1739" s="66">
        <f t="shared" si="741"/>
        <v>31033</v>
      </c>
      <c r="BR1739" s="66">
        <f t="shared" si="731"/>
        <v>31033</v>
      </c>
      <c r="BS1739" s="3" t="s">
        <v>3083</v>
      </c>
    </row>
    <row r="1740" spans="1:71" ht="14" hidden="1" customHeight="1" outlineLevel="1" x14ac:dyDescent="0.2">
      <c r="A1740" t="s">
        <v>3026</v>
      </c>
      <c r="B1740" t="s">
        <v>286</v>
      </c>
      <c r="C1740" s="1">
        <f t="shared" si="732"/>
        <v>3319</v>
      </c>
      <c r="D1740" s="3">
        <f>IF(N1740&gt;0, RANK(N1740,(N1740:P1740,Q1740:AE1740)),0)</f>
        <v>2</v>
      </c>
      <c r="E1740" s="3">
        <f>IF(O1740&gt;0,RANK(O1740,(N1740:P1740,Q1740:AE1740)),0)</f>
        <v>1</v>
      </c>
      <c r="F1740" s="3">
        <f>IF(P1740&gt;0,RANK(P1740,(N1740:P1740,Q1740:AE1740)),0)</f>
        <v>0</v>
      </c>
      <c r="G1740" s="1">
        <f t="shared" si="742"/>
        <v>2100</v>
      </c>
      <c r="H1740" s="2">
        <f t="shared" si="743"/>
        <v>0.63272069900572459</v>
      </c>
      <c r="I1740" s="2"/>
      <c r="J1740" s="2">
        <f t="shared" si="733"/>
        <v>0.17384754444109671</v>
      </c>
      <c r="K1740" s="2">
        <f t="shared" si="734"/>
        <v>0.80656824344682132</v>
      </c>
      <c r="L1740" s="2">
        <f t="shared" si="735"/>
        <v>0</v>
      </c>
      <c r="M1740" s="2">
        <f t="shared" si="736"/>
        <v>1.9584212112081945E-2</v>
      </c>
      <c r="N1740" s="38">
        <v>577</v>
      </c>
      <c r="O1740" s="38">
        <v>2677</v>
      </c>
      <c r="P1740" s="38"/>
      <c r="Q1740" s="38">
        <v>28</v>
      </c>
      <c r="R1740" s="38">
        <v>14</v>
      </c>
      <c r="S1740" s="38"/>
      <c r="T1740" s="38"/>
      <c r="U1740" s="38">
        <v>14</v>
      </c>
      <c r="V1740" s="38"/>
      <c r="W1740" s="38">
        <v>9</v>
      </c>
      <c r="X1740" s="38"/>
      <c r="Y1740" s="38"/>
      <c r="Z1740" s="38"/>
      <c r="AA1740" s="38"/>
      <c r="AB1740" s="38"/>
      <c r="AC1740" s="38"/>
      <c r="AD1740" s="38"/>
      <c r="AE1740" s="38"/>
      <c r="AF1740" s="38"/>
      <c r="AG1740" s="38"/>
      <c r="AH1740" s="38"/>
      <c r="AI1740" s="38"/>
      <c r="AJ1740" s="38"/>
      <c r="AK1740" s="38"/>
      <c r="AL1740" s="38"/>
      <c r="AM1740" s="38"/>
      <c r="AN1740" s="38"/>
      <c r="AO1740" s="38"/>
      <c r="AP1740" s="38"/>
      <c r="AQ1740" s="38"/>
      <c r="AR1740" s="38"/>
      <c r="AS1740" s="38"/>
      <c r="AT1740" s="38"/>
      <c r="AU1740" s="38"/>
      <c r="AV1740" s="38"/>
      <c r="AW1740" s="38"/>
      <c r="AX1740" s="38"/>
      <c r="AY1740" s="38"/>
      <c r="BA1740" s="3">
        <f>IF(Q1740&gt;0,RANK(Q1740,(N1740:P1740,Q1740:AE1740)),0)</f>
        <v>3</v>
      </c>
      <c r="BB1740" s="3">
        <f>IF(R1740&gt;0,RANK(R1740,(N1740:P1740,Q1740:AE1740)),0)</f>
        <v>4</v>
      </c>
      <c r="BC1740" s="3">
        <f>IF(S1740&gt;0,RANK(S1740,(N1740:P1740,Q1740:AE1740)),0)</f>
        <v>0</v>
      </c>
      <c r="BD1740" s="3">
        <f>IF(T1740&gt;0,RANK(T1740,(N1740:P1740,Q1740:AE1740)),0)</f>
        <v>0</v>
      </c>
      <c r="BE1740" s="2">
        <f t="shared" si="737"/>
        <v>8.4362759867429946E-3</v>
      </c>
      <c r="BF1740" s="2">
        <f t="shared" si="738"/>
        <v>4.2181379933714973E-3</v>
      </c>
      <c r="BG1740" s="2">
        <f t="shared" si="739"/>
        <v>0</v>
      </c>
      <c r="BH1740" s="2">
        <f t="shared" si="740"/>
        <v>0</v>
      </c>
      <c r="BJ1740" t="s">
        <v>3026</v>
      </c>
      <c r="BK1740" t="s">
        <v>286</v>
      </c>
      <c r="BL1740">
        <v>3</v>
      </c>
      <c r="BN1740">
        <v>0</v>
      </c>
      <c r="BO1740" s="60">
        <v>31</v>
      </c>
      <c r="BP1740" s="62">
        <v>35</v>
      </c>
      <c r="BQ1740" s="66">
        <f t="shared" si="741"/>
        <v>31035</v>
      </c>
      <c r="BR1740" s="66">
        <f t="shared" si="731"/>
        <v>31035</v>
      </c>
      <c r="BS1740" s="3" t="s">
        <v>3083</v>
      </c>
    </row>
    <row r="1741" spans="1:71" ht="14" hidden="1" customHeight="1" outlineLevel="1" x14ac:dyDescent="0.2">
      <c r="A1741" t="s">
        <v>2684</v>
      </c>
      <c r="B1741" t="s">
        <v>286</v>
      </c>
      <c r="C1741" s="1">
        <f t="shared" si="732"/>
        <v>3519</v>
      </c>
      <c r="D1741" s="3">
        <f>IF(N1741&gt;0, RANK(N1741,(N1741:P1741,Q1741:AE1741)),0)</f>
        <v>2</v>
      </c>
      <c r="E1741" s="3">
        <f>IF(O1741&gt;0,RANK(O1741,(N1741:P1741,Q1741:AE1741)),0)</f>
        <v>1</v>
      </c>
      <c r="F1741" s="3">
        <f>IF(P1741&gt;0,RANK(P1741,(N1741:P1741,Q1741:AE1741)),0)</f>
        <v>0</v>
      </c>
      <c r="G1741" s="1">
        <f t="shared" si="742"/>
        <v>1791</v>
      </c>
      <c r="H1741" s="2">
        <f t="shared" si="743"/>
        <v>0.50895140664961636</v>
      </c>
      <c r="I1741" s="2"/>
      <c r="J1741" s="2">
        <f t="shared" si="733"/>
        <v>0.24012503552145495</v>
      </c>
      <c r="K1741" s="2">
        <f t="shared" si="734"/>
        <v>0.74907644217107128</v>
      </c>
      <c r="L1741" s="2">
        <f t="shared" si="735"/>
        <v>0</v>
      </c>
      <c r="M1741" s="2">
        <f t="shared" si="736"/>
        <v>1.0798522307473801E-2</v>
      </c>
      <c r="N1741" s="38">
        <v>845</v>
      </c>
      <c r="O1741" s="38">
        <v>2636</v>
      </c>
      <c r="P1741" s="38"/>
      <c r="Q1741" s="38">
        <v>20</v>
      </c>
      <c r="R1741" s="38">
        <v>7</v>
      </c>
      <c r="S1741" s="38"/>
      <c r="T1741" s="38"/>
      <c r="U1741" s="38">
        <v>8</v>
      </c>
      <c r="V1741" s="38"/>
      <c r="W1741" s="38">
        <v>3</v>
      </c>
      <c r="X1741" s="38"/>
      <c r="Y1741" s="38"/>
      <c r="Z1741" s="38"/>
      <c r="AA1741" s="38"/>
      <c r="AB1741" s="38"/>
      <c r="AC1741" s="38"/>
      <c r="AD1741" s="38"/>
      <c r="AE1741" s="38"/>
      <c r="AF1741" s="38"/>
      <c r="AG1741" s="38"/>
      <c r="AH1741" s="38"/>
      <c r="AI1741" s="38"/>
      <c r="AJ1741" s="38"/>
      <c r="AK1741" s="38"/>
      <c r="AL1741" s="38"/>
      <c r="AM1741" s="38"/>
      <c r="AN1741" s="38"/>
      <c r="AO1741" s="38"/>
      <c r="AP1741" s="38"/>
      <c r="AQ1741" s="38"/>
      <c r="AR1741" s="38"/>
      <c r="AS1741" s="38"/>
      <c r="AT1741" s="38"/>
      <c r="AU1741" s="38"/>
      <c r="AV1741" s="38"/>
      <c r="AW1741" s="38"/>
      <c r="AX1741" s="38"/>
      <c r="AY1741" s="38"/>
      <c r="BA1741" s="3">
        <f>IF(Q1741&gt;0,RANK(Q1741,(N1741:P1741,Q1741:AE1741)),0)</f>
        <v>3</v>
      </c>
      <c r="BB1741" s="3">
        <f>IF(R1741&gt;0,RANK(R1741,(N1741:P1741,Q1741:AE1741)),0)</f>
        <v>5</v>
      </c>
      <c r="BC1741" s="3">
        <f>IF(S1741&gt;0,RANK(S1741,(N1741:P1741,Q1741:AE1741)),0)</f>
        <v>0</v>
      </c>
      <c r="BD1741" s="3">
        <f>IF(T1741&gt;0,RANK(T1741,(N1741:P1741,Q1741:AE1741)),0)</f>
        <v>0</v>
      </c>
      <c r="BE1741" s="2">
        <f t="shared" si="737"/>
        <v>5.6834327934072179E-3</v>
      </c>
      <c r="BF1741" s="2">
        <f t="shared" si="738"/>
        <v>1.9892014776925265E-3</v>
      </c>
      <c r="BG1741" s="2">
        <f t="shared" si="739"/>
        <v>0</v>
      </c>
      <c r="BH1741" s="2">
        <f t="shared" si="740"/>
        <v>0</v>
      </c>
      <c r="BJ1741" t="s">
        <v>2684</v>
      </c>
      <c r="BK1741" t="s">
        <v>286</v>
      </c>
      <c r="BL1741">
        <v>1</v>
      </c>
      <c r="BN1741">
        <v>0</v>
      </c>
      <c r="BO1741" s="60">
        <v>31</v>
      </c>
      <c r="BP1741" s="62">
        <v>37</v>
      </c>
      <c r="BQ1741" s="66">
        <f t="shared" si="741"/>
        <v>31037</v>
      </c>
      <c r="BR1741" s="66">
        <f t="shared" si="731"/>
        <v>31037</v>
      </c>
      <c r="BS1741" s="3" t="s">
        <v>3083</v>
      </c>
    </row>
    <row r="1742" spans="1:71" ht="14" hidden="1" customHeight="1" outlineLevel="1" x14ac:dyDescent="0.2">
      <c r="A1742" t="s">
        <v>1549</v>
      </c>
      <c r="B1742" t="s">
        <v>286</v>
      </c>
      <c r="C1742" s="1">
        <f t="shared" si="732"/>
        <v>4457</v>
      </c>
      <c r="D1742" s="3">
        <f>IF(N1742&gt;0, RANK(N1742,(N1742:P1742,Q1742:AE1742)),0)</f>
        <v>2</v>
      </c>
      <c r="E1742" s="3">
        <f>IF(O1742&gt;0,RANK(O1742,(N1742:P1742,Q1742:AE1742)),0)</f>
        <v>1</v>
      </c>
      <c r="F1742" s="3">
        <f>IF(P1742&gt;0,RANK(P1742,(N1742:P1742,Q1742:AE1742)),0)</f>
        <v>0</v>
      </c>
      <c r="G1742" s="1">
        <f t="shared" si="742"/>
        <v>2669</v>
      </c>
      <c r="H1742" s="2">
        <f t="shared" si="743"/>
        <v>0.59883329593897239</v>
      </c>
      <c r="I1742" s="2"/>
      <c r="J1742" s="2">
        <f t="shared" si="733"/>
        <v>0.19452546555979358</v>
      </c>
      <c r="K1742" s="2">
        <f t="shared" si="734"/>
        <v>0.79335876149876594</v>
      </c>
      <c r="L1742" s="2">
        <f t="shared" si="735"/>
        <v>0</v>
      </c>
      <c r="M1742" s="2">
        <f t="shared" si="736"/>
        <v>1.2115772941440506E-2</v>
      </c>
      <c r="N1742" s="38">
        <v>867</v>
      </c>
      <c r="O1742" s="38">
        <v>3536</v>
      </c>
      <c r="P1742" s="38"/>
      <c r="Q1742" s="38">
        <v>25</v>
      </c>
      <c r="R1742" s="38">
        <v>8</v>
      </c>
      <c r="S1742" s="38"/>
      <c r="T1742" s="38"/>
      <c r="U1742" s="38">
        <v>9</v>
      </c>
      <c r="V1742" s="38"/>
      <c r="W1742" s="38">
        <v>12</v>
      </c>
      <c r="X1742" s="38"/>
      <c r="Y1742" s="38"/>
      <c r="Z1742" s="38"/>
      <c r="AA1742" s="38"/>
      <c r="AB1742" s="38"/>
      <c r="AC1742" s="38"/>
      <c r="AD1742" s="38"/>
      <c r="AE1742" s="38"/>
      <c r="AF1742" s="38"/>
      <c r="AG1742" s="38"/>
      <c r="AH1742" s="38"/>
      <c r="AI1742" s="38"/>
      <c r="AJ1742" s="38"/>
      <c r="AK1742" s="38"/>
      <c r="AL1742" s="38"/>
      <c r="AM1742" s="38"/>
      <c r="AN1742" s="38"/>
      <c r="AO1742" s="38"/>
      <c r="AP1742" s="38"/>
      <c r="AQ1742" s="38"/>
      <c r="AR1742" s="38"/>
      <c r="AS1742" s="38"/>
      <c r="AT1742" s="38"/>
      <c r="AU1742" s="38"/>
      <c r="AV1742" s="38"/>
      <c r="AW1742" s="38"/>
      <c r="AX1742" s="38"/>
      <c r="AY1742" s="38"/>
      <c r="BA1742" s="3">
        <f>IF(Q1742&gt;0,RANK(Q1742,(N1742:P1742,Q1742:AE1742)),0)</f>
        <v>3</v>
      </c>
      <c r="BB1742" s="3">
        <f>IF(R1742&gt;0,RANK(R1742,(N1742:P1742,Q1742:AE1742)),0)</f>
        <v>6</v>
      </c>
      <c r="BC1742" s="3">
        <f>IF(S1742&gt;0,RANK(S1742,(N1742:P1742,Q1742:AE1742)),0)</f>
        <v>0</v>
      </c>
      <c r="BD1742" s="3">
        <f>IF(T1742&gt;0,RANK(T1742,(N1742:P1742,Q1742:AE1742)),0)</f>
        <v>0</v>
      </c>
      <c r="BE1742" s="2">
        <f t="shared" si="737"/>
        <v>5.6091541395557548E-3</v>
      </c>
      <c r="BF1742" s="2">
        <f t="shared" si="738"/>
        <v>1.7949293246578416E-3</v>
      </c>
      <c r="BG1742" s="2">
        <f t="shared" si="739"/>
        <v>0</v>
      </c>
      <c r="BH1742" s="2">
        <f t="shared" si="740"/>
        <v>0</v>
      </c>
      <c r="BJ1742" t="s">
        <v>1549</v>
      </c>
      <c r="BK1742" t="s">
        <v>286</v>
      </c>
      <c r="BL1742">
        <v>1</v>
      </c>
      <c r="BN1742">
        <v>0</v>
      </c>
      <c r="BO1742" s="60">
        <v>31</v>
      </c>
      <c r="BP1742" s="62">
        <v>39</v>
      </c>
      <c r="BQ1742" s="66">
        <f t="shared" si="741"/>
        <v>31039</v>
      </c>
      <c r="BR1742" s="66">
        <f t="shared" si="731"/>
        <v>31039</v>
      </c>
      <c r="BS1742" s="3" t="s">
        <v>3083</v>
      </c>
    </row>
    <row r="1743" spans="1:71" ht="14" hidden="1" customHeight="1" outlineLevel="1" x14ac:dyDescent="0.2">
      <c r="A1743" t="s">
        <v>2582</v>
      </c>
      <c r="B1743" t="s">
        <v>286</v>
      </c>
      <c r="C1743" s="1">
        <f t="shared" si="732"/>
        <v>5909</v>
      </c>
      <c r="D1743" s="3">
        <f>IF(N1743&gt;0, RANK(N1743,(N1743:P1743,Q1743:AE1743)),0)</f>
        <v>2</v>
      </c>
      <c r="E1743" s="3">
        <f>IF(O1743&gt;0,RANK(O1743,(N1743:P1743,Q1743:AE1743)),0)</f>
        <v>1</v>
      </c>
      <c r="F1743" s="3">
        <f>IF(P1743&gt;0,RANK(P1743,(N1743:P1743,Q1743:AE1743)),0)</f>
        <v>0</v>
      </c>
      <c r="G1743" s="1">
        <f t="shared" si="742"/>
        <v>4256</v>
      </c>
      <c r="H1743" s="2">
        <f t="shared" si="743"/>
        <v>0.72025723472668812</v>
      </c>
      <c r="I1743" s="2"/>
      <c r="J1743" s="2">
        <f t="shared" si="733"/>
        <v>0.13301743103740057</v>
      </c>
      <c r="K1743" s="2">
        <f t="shared" si="734"/>
        <v>0.85327466576408872</v>
      </c>
      <c r="L1743" s="2">
        <f t="shared" si="735"/>
        <v>0</v>
      </c>
      <c r="M1743" s="2">
        <f t="shared" si="736"/>
        <v>1.3707903198510674E-2</v>
      </c>
      <c r="N1743" s="38">
        <v>786</v>
      </c>
      <c r="O1743" s="38">
        <v>5042</v>
      </c>
      <c r="P1743" s="38"/>
      <c r="Q1743" s="38">
        <v>33</v>
      </c>
      <c r="R1743" s="38">
        <v>15</v>
      </c>
      <c r="S1743" s="38"/>
      <c r="T1743" s="38"/>
      <c r="U1743" s="38">
        <v>10</v>
      </c>
      <c r="V1743" s="38"/>
      <c r="W1743" s="38">
        <v>23</v>
      </c>
      <c r="X1743" s="38"/>
      <c r="Y1743" s="38"/>
      <c r="Z1743" s="38"/>
      <c r="AA1743" s="38"/>
      <c r="AB1743" s="38"/>
      <c r="AC1743" s="38"/>
      <c r="AD1743" s="38"/>
      <c r="AE1743" s="38"/>
      <c r="AF1743" s="38"/>
      <c r="AG1743" s="38"/>
      <c r="AH1743" s="38"/>
      <c r="AI1743" s="38"/>
      <c r="AJ1743" s="38"/>
      <c r="AK1743" s="38"/>
      <c r="AL1743" s="38"/>
      <c r="AM1743" s="38"/>
      <c r="AN1743" s="38"/>
      <c r="AO1743" s="38"/>
      <c r="AP1743" s="38"/>
      <c r="AQ1743" s="38"/>
      <c r="AR1743" s="38"/>
      <c r="AS1743" s="38"/>
      <c r="AT1743" s="38"/>
      <c r="AU1743" s="38"/>
      <c r="AV1743" s="38"/>
      <c r="AW1743" s="38"/>
      <c r="AX1743" s="38"/>
      <c r="AY1743" s="38"/>
      <c r="BA1743" s="3">
        <f>IF(Q1743&gt;0,RANK(Q1743,(N1743:P1743,Q1743:AE1743)),0)</f>
        <v>3</v>
      </c>
      <c r="BB1743" s="3">
        <f>IF(R1743&gt;0,RANK(R1743,(N1743:P1743,Q1743:AE1743)),0)</f>
        <v>5</v>
      </c>
      <c r="BC1743" s="3">
        <f>IF(S1743&gt;0,RANK(S1743,(N1743:P1743,Q1743:AE1743)),0)</f>
        <v>0</v>
      </c>
      <c r="BD1743" s="3">
        <f>IF(T1743&gt;0,RANK(T1743,(N1743:P1743,Q1743:AE1743)),0)</f>
        <v>0</v>
      </c>
      <c r="BE1743" s="2">
        <f t="shared" si="737"/>
        <v>5.5847013030969703E-3</v>
      </c>
      <c r="BF1743" s="2">
        <f t="shared" si="738"/>
        <v>2.5385005923168049E-3</v>
      </c>
      <c r="BG1743" s="2">
        <f t="shared" si="739"/>
        <v>0</v>
      </c>
      <c r="BH1743" s="2">
        <f t="shared" si="740"/>
        <v>0</v>
      </c>
      <c r="BJ1743" t="s">
        <v>2582</v>
      </c>
      <c r="BK1743" t="s">
        <v>286</v>
      </c>
      <c r="BL1743">
        <v>3</v>
      </c>
      <c r="BN1743">
        <v>0</v>
      </c>
      <c r="BO1743" s="60">
        <v>31</v>
      </c>
      <c r="BP1743" s="62">
        <v>41</v>
      </c>
      <c r="BQ1743" s="66">
        <f t="shared" si="741"/>
        <v>31041</v>
      </c>
      <c r="BR1743" s="66">
        <f t="shared" si="731"/>
        <v>31041</v>
      </c>
      <c r="BS1743" s="3" t="s">
        <v>3083</v>
      </c>
    </row>
    <row r="1744" spans="1:71" ht="14" hidden="1" customHeight="1" outlineLevel="1" x14ac:dyDescent="0.2">
      <c r="A1744" t="s">
        <v>2240</v>
      </c>
      <c r="B1744" t="s">
        <v>286</v>
      </c>
      <c r="C1744" s="1">
        <f t="shared" si="732"/>
        <v>6138</v>
      </c>
      <c r="D1744" s="3">
        <f>IF(N1744&gt;0, RANK(N1744,(N1744:P1744,Q1744:AE1744)),0)</f>
        <v>2</v>
      </c>
      <c r="E1744" s="3">
        <f>IF(O1744&gt;0,RANK(O1744,(N1744:P1744,Q1744:AE1744)),0)</f>
        <v>1</v>
      </c>
      <c r="F1744" s="3">
        <f>IF(P1744&gt;0,RANK(P1744,(N1744:P1744,Q1744:AE1744)),0)</f>
        <v>0</v>
      </c>
      <c r="G1744" s="1">
        <f t="shared" si="742"/>
        <v>1825</v>
      </c>
      <c r="H1744" s="2">
        <f t="shared" si="743"/>
        <v>0.29732811990876507</v>
      </c>
      <c r="I1744" s="2"/>
      <c r="J1744" s="2">
        <f t="shared" si="733"/>
        <v>0.34359726295210163</v>
      </c>
      <c r="K1744" s="2">
        <f t="shared" si="734"/>
        <v>0.64092538286086675</v>
      </c>
      <c r="L1744" s="2">
        <f t="shared" si="735"/>
        <v>0</v>
      </c>
      <c r="M1744" s="2">
        <f t="shared" si="736"/>
        <v>1.5477354187031667E-2</v>
      </c>
      <c r="N1744" s="38">
        <v>2109</v>
      </c>
      <c r="O1744" s="38">
        <v>3934</v>
      </c>
      <c r="P1744" s="38"/>
      <c r="Q1744" s="38">
        <v>37</v>
      </c>
      <c r="R1744" s="38">
        <v>22</v>
      </c>
      <c r="S1744" s="38"/>
      <c r="T1744" s="38"/>
      <c r="U1744" s="38">
        <v>18</v>
      </c>
      <c r="V1744" s="38"/>
      <c r="W1744" s="38">
        <v>18</v>
      </c>
      <c r="X1744" s="38"/>
      <c r="Y1744" s="38"/>
      <c r="Z1744" s="38"/>
      <c r="AA1744" s="38"/>
      <c r="AB1744" s="38"/>
      <c r="AC1744" s="38"/>
      <c r="AD1744" s="38"/>
      <c r="AE1744" s="38"/>
      <c r="AF1744" s="38"/>
      <c r="AG1744" s="38"/>
      <c r="AH1744" s="38"/>
      <c r="AI1744" s="38"/>
      <c r="AJ1744" s="38"/>
      <c r="AK1744" s="38"/>
      <c r="AL1744" s="38"/>
      <c r="AM1744" s="38"/>
      <c r="AN1744" s="38"/>
      <c r="AO1744" s="38"/>
      <c r="AP1744" s="38"/>
      <c r="AQ1744" s="38"/>
      <c r="AR1744" s="38"/>
      <c r="AS1744" s="38"/>
      <c r="AT1744" s="38"/>
      <c r="AU1744" s="38"/>
      <c r="AV1744" s="38"/>
      <c r="AW1744" s="38"/>
      <c r="AX1744" s="38"/>
      <c r="AY1744" s="38"/>
      <c r="BA1744" s="3">
        <f>IF(Q1744&gt;0,RANK(Q1744,(N1744:P1744,Q1744:AE1744)),0)</f>
        <v>3</v>
      </c>
      <c r="BB1744" s="3">
        <f>IF(R1744&gt;0,RANK(R1744,(N1744:P1744,Q1744:AE1744)),0)</f>
        <v>4</v>
      </c>
      <c r="BC1744" s="3">
        <f>IF(S1744&gt;0,RANK(S1744,(N1744:P1744,Q1744:AE1744)),0)</f>
        <v>0</v>
      </c>
      <c r="BD1744" s="3">
        <f>IF(T1744&gt;0,RANK(T1744,(N1744:P1744,Q1744:AE1744)),0)</f>
        <v>0</v>
      </c>
      <c r="BE1744" s="2">
        <f t="shared" si="737"/>
        <v>6.0280221570544155E-3</v>
      </c>
      <c r="BF1744" s="2">
        <f t="shared" si="738"/>
        <v>3.5842293906810036E-3</v>
      </c>
      <c r="BG1744" s="2">
        <f t="shared" si="739"/>
        <v>0</v>
      </c>
      <c r="BH1744" s="2">
        <f t="shared" si="740"/>
        <v>0</v>
      </c>
      <c r="BJ1744" t="s">
        <v>2240</v>
      </c>
      <c r="BK1744" t="s">
        <v>286</v>
      </c>
      <c r="BL1744">
        <v>3</v>
      </c>
      <c r="BN1744">
        <v>0</v>
      </c>
      <c r="BO1744" s="60">
        <v>31</v>
      </c>
      <c r="BP1744" s="62">
        <v>43</v>
      </c>
      <c r="BQ1744" s="66">
        <f t="shared" si="741"/>
        <v>31043</v>
      </c>
      <c r="BR1744" s="66">
        <f t="shared" si="731"/>
        <v>31043</v>
      </c>
      <c r="BS1744" s="3" t="s">
        <v>3083</v>
      </c>
    </row>
    <row r="1745" spans="1:71" ht="14" hidden="1" customHeight="1" outlineLevel="1" x14ac:dyDescent="0.2">
      <c r="A1745" t="s">
        <v>595</v>
      </c>
      <c r="B1745" t="s">
        <v>286</v>
      </c>
      <c r="C1745" s="1">
        <f t="shared" si="732"/>
        <v>3889</v>
      </c>
      <c r="D1745" s="3">
        <f>IF(N1745&gt;0, RANK(N1745,(N1745:P1745,Q1745:AE1745)),0)</f>
        <v>2</v>
      </c>
      <c r="E1745" s="3">
        <f>IF(O1745&gt;0,RANK(O1745,(N1745:P1745,Q1745:AE1745)),0)</f>
        <v>1</v>
      </c>
      <c r="F1745" s="3">
        <f>IF(P1745&gt;0,RANK(P1745,(N1745:P1745,Q1745:AE1745)),0)</f>
        <v>0</v>
      </c>
      <c r="G1745" s="1">
        <f t="shared" si="742"/>
        <v>1820</v>
      </c>
      <c r="H1745" s="2">
        <f t="shared" si="743"/>
        <v>0.46798662895345849</v>
      </c>
      <c r="I1745" s="2"/>
      <c r="J1745" s="2">
        <f t="shared" si="733"/>
        <v>0.25507842633067629</v>
      </c>
      <c r="K1745" s="2">
        <f t="shared" si="734"/>
        <v>0.72306505528413478</v>
      </c>
      <c r="L1745" s="2">
        <f t="shared" si="735"/>
        <v>0</v>
      </c>
      <c r="M1745" s="2">
        <f t="shared" si="736"/>
        <v>2.1856518385188983E-2</v>
      </c>
      <c r="N1745" s="38">
        <v>992</v>
      </c>
      <c r="O1745" s="38">
        <v>2812</v>
      </c>
      <c r="P1745" s="38"/>
      <c r="Q1745" s="38">
        <v>41</v>
      </c>
      <c r="R1745" s="38">
        <v>10</v>
      </c>
      <c r="S1745" s="38"/>
      <c r="T1745" s="38"/>
      <c r="U1745" s="38">
        <v>13</v>
      </c>
      <c r="V1745" s="38"/>
      <c r="W1745" s="38">
        <v>21</v>
      </c>
      <c r="X1745" s="38"/>
      <c r="Y1745" s="38"/>
      <c r="Z1745" s="38"/>
      <c r="AA1745" s="38"/>
      <c r="AB1745" s="38"/>
      <c r="AC1745" s="38"/>
      <c r="AD1745" s="38"/>
      <c r="AE1745" s="38"/>
      <c r="AF1745" s="38"/>
      <c r="AG1745" s="38"/>
      <c r="AH1745" s="38"/>
      <c r="AI1745" s="38"/>
      <c r="AJ1745" s="38"/>
      <c r="AK1745" s="38"/>
      <c r="AL1745" s="38"/>
      <c r="AM1745" s="38"/>
      <c r="AN1745" s="38"/>
      <c r="AO1745" s="38"/>
      <c r="AP1745" s="38"/>
      <c r="AQ1745" s="38"/>
      <c r="AR1745" s="38"/>
      <c r="AS1745" s="38"/>
      <c r="AT1745" s="38"/>
      <c r="AU1745" s="38"/>
      <c r="AV1745" s="38"/>
      <c r="AW1745" s="38"/>
      <c r="AX1745" s="38"/>
      <c r="AY1745" s="38"/>
      <c r="BA1745" s="3">
        <f>IF(Q1745&gt;0,RANK(Q1745,(N1745:P1745,Q1745:AE1745)),0)</f>
        <v>3</v>
      </c>
      <c r="BB1745" s="3">
        <f>IF(R1745&gt;0,RANK(R1745,(N1745:P1745,Q1745:AE1745)),0)</f>
        <v>6</v>
      </c>
      <c r="BC1745" s="3">
        <f>IF(S1745&gt;0,RANK(S1745,(N1745:P1745,Q1745:AE1745)),0)</f>
        <v>0</v>
      </c>
      <c r="BD1745" s="3">
        <f>IF(T1745&gt;0,RANK(T1745,(N1745:P1745,Q1745:AE1745)),0)</f>
        <v>0</v>
      </c>
      <c r="BE1745" s="2">
        <f t="shared" si="737"/>
        <v>1.0542555926973516E-2</v>
      </c>
      <c r="BF1745" s="2">
        <f t="shared" si="738"/>
        <v>2.5713551041398816E-3</v>
      </c>
      <c r="BG1745" s="2">
        <f t="shared" si="739"/>
        <v>0</v>
      </c>
      <c r="BH1745" s="2">
        <f t="shared" si="740"/>
        <v>0</v>
      </c>
      <c r="BJ1745" t="s">
        <v>595</v>
      </c>
      <c r="BK1745" t="s">
        <v>286</v>
      </c>
      <c r="BL1745">
        <v>3</v>
      </c>
      <c r="BN1745">
        <v>0</v>
      </c>
      <c r="BO1745" s="60">
        <v>31</v>
      </c>
      <c r="BP1745" s="62">
        <v>45</v>
      </c>
      <c r="BQ1745" s="66">
        <f t="shared" si="741"/>
        <v>31045</v>
      </c>
      <c r="BR1745" s="66">
        <f t="shared" si="731"/>
        <v>31045</v>
      </c>
      <c r="BS1745" s="3" t="s">
        <v>3083</v>
      </c>
    </row>
    <row r="1746" spans="1:71" ht="14" hidden="1" customHeight="1" outlineLevel="1" x14ac:dyDescent="0.2">
      <c r="A1746" t="s">
        <v>2706</v>
      </c>
      <c r="B1746" t="s">
        <v>286</v>
      </c>
      <c r="C1746" s="1">
        <f t="shared" si="732"/>
        <v>8522</v>
      </c>
      <c r="D1746" s="3">
        <f>IF(N1746&gt;0, RANK(N1746,(N1746:P1746,Q1746:AE1746)),0)</f>
        <v>2</v>
      </c>
      <c r="E1746" s="3">
        <f>IF(O1746&gt;0,RANK(O1746,(N1746:P1746,Q1746:AE1746)),0)</f>
        <v>1</v>
      </c>
      <c r="F1746" s="3">
        <f>IF(P1746&gt;0,RANK(P1746,(N1746:P1746,Q1746:AE1746)),0)</f>
        <v>0</v>
      </c>
      <c r="G1746" s="1">
        <f t="shared" si="742"/>
        <v>4211</v>
      </c>
      <c r="H1746" s="2">
        <f t="shared" si="743"/>
        <v>0.4941328326683877</v>
      </c>
      <c r="I1746" s="2"/>
      <c r="J1746" s="2">
        <f t="shared" si="733"/>
        <v>0.24653837127434874</v>
      </c>
      <c r="K1746" s="2">
        <f t="shared" si="734"/>
        <v>0.74067120394273644</v>
      </c>
      <c r="L1746" s="2">
        <f t="shared" si="735"/>
        <v>0</v>
      </c>
      <c r="M1746" s="2">
        <f t="shared" si="736"/>
        <v>1.2790424782914811E-2</v>
      </c>
      <c r="N1746" s="38">
        <v>2101</v>
      </c>
      <c r="O1746" s="38">
        <v>6312</v>
      </c>
      <c r="P1746" s="38"/>
      <c r="Q1746" s="38">
        <v>40</v>
      </c>
      <c r="R1746" s="38">
        <v>22</v>
      </c>
      <c r="S1746" s="38"/>
      <c r="T1746" s="38"/>
      <c r="U1746" s="38">
        <v>16</v>
      </c>
      <c r="V1746" s="38"/>
      <c r="W1746" s="38">
        <v>31</v>
      </c>
      <c r="X1746" s="38"/>
      <c r="Y1746" s="38"/>
      <c r="Z1746" s="38"/>
      <c r="AA1746" s="38"/>
      <c r="AB1746" s="38"/>
      <c r="AC1746" s="38"/>
      <c r="AD1746" s="38"/>
      <c r="AE1746" s="38"/>
      <c r="AF1746" s="38"/>
      <c r="AG1746" s="38"/>
      <c r="AH1746" s="38"/>
      <c r="AI1746" s="38"/>
      <c r="AJ1746" s="38"/>
      <c r="AK1746" s="38"/>
      <c r="AL1746" s="38"/>
      <c r="AM1746" s="38"/>
      <c r="AN1746" s="38"/>
      <c r="AO1746" s="38"/>
      <c r="AP1746" s="38"/>
      <c r="AQ1746" s="38"/>
      <c r="AR1746" s="38"/>
      <c r="AS1746" s="38"/>
      <c r="AT1746" s="38"/>
      <c r="AU1746" s="38"/>
      <c r="AV1746" s="38"/>
      <c r="AW1746" s="38"/>
      <c r="AX1746" s="38"/>
      <c r="AY1746" s="38"/>
      <c r="BA1746" s="3">
        <f>IF(Q1746&gt;0,RANK(Q1746,(N1746:P1746,Q1746:AE1746)),0)</f>
        <v>3</v>
      </c>
      <c r="BB1746" s="3">
        <f>IF(R1746&gt;0,RANK(R1746,(N1746:P1746,Q1746:AE1746)),0)</f>
        <v>5</v>
      </c>
      <c r="BC1746" s="3">
        <f>IF(S1746&gt;0,RANK(S1746,(N1746:P1746,Q1746:AE1746)),0)</f>
        <v>0</v>
      </c>
      <c r="BD1746" s="3">
        <f>IF(T1746&gt;0,RANK(T1746,(N1746:P1746,Q1746:AE1746)),0)</f>
        <v>0</v>
      </c>
      <c r="BE1746" s="2">
        <f t="shared" si="737"/>
        <v>4.6937338652898383E-3</v>
      </c>
      <c r="BF1746" s="2">
        <f t="shared" si="738"/>
        <v>2.581553625909411E-3</v>
      </c>
      <c r="BG1746" s="2">
        <f t="shared" si="739"/>
        <v>0</v>
      </c>
      <c r="BH1746" s="2">
        <f t="shared" si="740"/>
        <v>0</v>
      </c>
      <c r="BJ1746" t="s">
        <v>2706</v>
      </c>
      <c r="BK1746" t="s">
        <v>286</v>
      </c>
      <c r="BL1746">
        <v>3</v>
      </c>
      <c r="BN1746">
        <v>0</v>
      </c>
      <c r="BO1746" s="60">
        <v>31</v>
      </c>
      <c r="BP1746" s="62">
        <v>47</v>
      </c>
      <c r="BQ1746" s="66">
        <f t="shared" si="741"/>
        <v>31047</v>
      </c>
      <c r="BR1746" s="66">
        <f t="shared" si="731"/>
        <v>31047</v>
      </c>
      <c r="BS1746" s="3" t="s">
        <v>3083</v>
      </c>
    </row>
    <row r="1747" spans="1:71" ht="14" hidden="1" customHeight="1" outlineLevel="1" x14ac:dyDescent="0.2">
      <c r="A1747" t="s">
        <v>1815</v>
      </c>
      <c r="B1747" t="s">
        <v>286</v>
      </c>
      <c r="C1747" s="1">
        <f t="shared" si="732"/>
        <v>1014</v>
      </c>
      <c r="D1747" s="3">
        <f>IF(N1747&gt;0, RANK(N1747,(N1747:P1747,Q1747:AE1747)),0)</f>
        <v>2</v>
      </c>
      <c r="E1747" s="3">
        <f>IF(O1747&gt;0,RANK(O1747,(N1747:P1747,Q1747:AE1747)),0)</f>
        <v>1</v>
      </c>
      <c r="F1747" s="3">
        <f>IF(P1747&gt;0,RANK(P1747,(N1747:P1747,Q1747:AE1747)),0)</f>
        <v>0</v>
      </c>
      <c r="G1747" s="1">
        <f t="shared" si="742"/>
        <v>692</v>
      </c>
      <c r="H1747" s="2">
        <f t="shared" si="743"/>
        <v>0.68244575936883634</v>
      </c>
      <c r="I1747" s="2"/>
      <c r="J1747" s="2">
        <f t="shared" si="733"/>
        <v>0.14891518737672585</v>
      </c>
      <c r="K1747" s="2">
        <f t="shared" si="734"/>
        <v>0.83136094674556216</v>
      </c>
      <c r="L1747" s="2">
        <f t="shared" si="735"/>
        <v>0</v>
      </c>
      <c r="M1747" s="2">
        <f t="shared" si="736"/>
        <v>1.9723865877712021E-2</v>
      </c>
      <c r="N1747" s="38">
        <v>151</v>
      </c>
      <c r="O1747" s="38">
        <v>843</v>
      </c>
      <c r="P1747" s="38"/>
      <c r="Q1747" s="38">
        <v>14</v>
      </c>
      <c r="R1747" s="38">
        <v>3</v>
      </c>
      <c r="S1747" s="38"/>
      <c r="T1747" s="38"/>
      <c r="U1747" s="38">
        <v>1</v>
      </c>
      <c r="V1747" s="38"/>
      <c r="W1747" s="38">
        <v>2</v>
      </c>
      <c r="X1747" s="38"/>
      <c r="Y1747" s="38"/>
      <c r="Z1747" s="38"/>
      <c r="AA1747" s="38"/>
      <c r="AB1747" s="38"/>
      <c r="AC1747" s="38"/>
      <c r="AD1747" s="38"/>
      <c r="AE1747" s="38"/>
      <c r="AF1747" s="38"/>
      <c r="AG1747" s="38"/>
      <c r="AH1747" s="38"/>
      <c r="AI1747" s="38"/>
      <c r="AJ1747" s="38"/>
      <c r="AK1747" s="38"/>
      <c r="AL1747" s="38"/>
      <c r="AM1747" s="38"/>
      <c r="AN1747" s="38"/>
      <c r="AO1747" s="38"/>
      <c r="AP1747" s="38"/>
      <c r="AQ1747" s="38"/>
      <c r="AR1747" s="38"/>
      <c r="AS1747" s="38"/>
      <c r="AT1747" s="38"/>
      <c r="AU1747" s="38"/>
      <c r="AV1747" s="38"/>
      <c r="AW1747" s="38"/>
      <c r="AX1747" s="38"/>
      <c r="AY1747" s="38"/>
      <c r="BA1747" s="3">
        <f>IF(Q1747&gt;0,RANK(Q1747,(N1747:P1747,Q1747:AE1747)),0)</f>
        <v>3</v>
      </c>
      <c r="BB1747" s="3">
        <f>IF(R1747&gt;0,RANK(R1747,(N1747:P1747,Q1747:AE1747)),0)</f>
        <v>4</v>
      </c>
      <c r="BC1747" s="3">
        <f>IF(S1747&gt;0,RANK(S1747,(N1747:P1747,Q1747:AE1747)),0)</f>
        <v>0</v>
      </c>
      <c r="BD1747" s="3">
        <f>IF(T1747&gt;0,RANK(T1747,(N1747:P1747,Q1747:AE1747)),0)</f>
        <v>0</v>
      </c>
      <c r="BE1747" s="2">
        <f t="shared" si="737"/>
        <v>1.3806706114398421E-2</v>
      </c>
      <c r="BF1747" s="2">
        <f t="shared" si="738"/>
        <v>2.9585798816568047E-3</v>
      </c>
      <c r="BG1747" s="2">
        <f t="shared" si="739"/>
        <v>0</v>
      </c>
      <c r="BH1747" s="2">
        <f t="shared" si="740"/>
        <v>0</v>
      </c>
      <c r="BJ1747" t="s">
        <v>1815</v>
      </c>
      <c r="BK1747" t="s">
        <v>286</v>
      </c>
      <c r="BL1747">
        <v>3</v>
      </c>
      <c r="BN1747">
        <v>0</v>
      </c>
      <c r="BO1747" s="60">
        <v>31</v>
      </c>
      <c r="BP1747" s="62">
        <v>49</v>
      </c>
      <c r="BQ1747" s="66">
        <f t="shared" si="741"/>
        <v>31049</v>
      </c>
      <c r="BR1747" s="66">
        <f t="shared" si="731"/>
        <v>31049</v>
      </c>
      <c r="BS1747" s="3" t="s">
        <v>3083</v>
      </c>
    </row>
    <row r="1748" spans="1:71" ht="14" hidden="1" customHeight="1" outlineLevel="1" x14ac:dyDescent="0.2">
      <c r="A1748" t="s">
        <v>664</v>
      </c>
      <c r="B1748" t="s">
        <v>286</v>
      </c>
      <c r="C1748" s="1">
        <f t="shared" si="732"/>
        <v>2904</v>
      </c>
      <c r="D1748" s="3">
        <f>IF(N1748&gt;0, RANK(N1748,(N1748:P1748,Q1748:AE1748)),0)</f>
        <v>2</v>
      </c>
      <c r="E1748" s="3">
        <f>IF(O1748&gt;0,RANK(O1748,(N1748:P1748,Q1748:AE1748)),0)</f>
        <v>1</v>
      </c>
      <c r="F1748" s="3">
        <f>IF(P1748&gt;0,RANK(P1748,(N1748:P1748,Q1748:AE1748)),0)</f>
        <v>0</v>
      </c>
      <c r="G1748" s="1">
        <f t="shared" si="742"/>
        <v>1698</v>
      </c>
      <c r="H1748" s="2">
        <f t="shared" si="743"/>
        <v>0.58471074380165289</v>
      </c>
      <c r="I1748" s="2"/>
      <c r="J1748" s="2">
        <f t="shared" si="733"/>
        <v>0.19731404958677687</v>
      </c>
      <c r="K1748" s="2">
        <f t="shared" si="734"/>
        <v>0.78202479338842978</v>
      </c>
      <c r="L1748" s="2">
        <f t="shared" si="735"/>
        <v>0</v>
      </c>
      <c r="M1748" s="2">
        <f t="shared" si="736"/>
        <v>2.066115702479332E-2</v>
      </c>
      <c r="N1748" s="38">
        <v>573</v>
      </c>
      <c r="O1748" s="38">
        <v>2271</v>
      </c>
      <c r="P1748" s="38"/>
      <c r="Q1748" s="38">
        <v>37</v>
      </c>
      <c r="R1748" s="38">
        <v>6</v>
      </c>
      <c r="S1748" s="38"/>
      <c r="T1748" s="38"/>
      <c r="U1748" s="38">
        <v>8</v>
      </c>
      <c r="V1748" s="38"/>
      <c r="W1748" s="38">
        <v>9</v>
      </c>
      <c r="X1748" s="38"/>
      <c r="Y1748" s="38"/>
      <c r="Z1748" s="38"/>
      <c r="AA1748" s="38"/>
      <c r="AB1748" s="38"/>
      <c r="AC1748" s="38"/>
      <c r="AD1748" s="38"/>
      <c r="AE1748" s="38"/>
      <c r="AF1748" s="38"/>
      <c r="AG1748" s="38"/>
      <c r="AH1748" s="38"/>
      <c r="AI1748" s="38"/>
      <c r="AJ1748" s="38"/>
      <c r="AK1748" s="38"/>
      <c r="AL1748" s="38"/>
      <c r="AM1748" s="38"/>
      <c r="AN1748" s="38"/>
      <c r="AO1748" s="38"/>
      <c r="AP1748" s="38"/>
      <c r="AQ1748" s="38"/>
      <c r="AR1748" s="38"/>
      <c r="AS1748" s="38"/>
      <c r="AT1748" s="38"/>
      <c r="AU1748" s="38"/>
      <c r="AV1748" s="38"/>
      <c r="AW1748" s="38"/>
      <c r="AX1748" s="38"/>
      <c r="AY1748" s="38"/>
      <c r="BA1748" s="3">
        <f>IF(Q1748&gt;0,RANK(Q1748,(N1748:P1748,Q1748:AE1748)),0)</f>
        <v>3</v>
      </c>
      <c r="BB1748" s="3">
        <f>IF(R1748&gt;0,RANK(R1748,(N1748:P1748,Q1748:AE1748)),0)</f>
        <v>6</v>
      </c>
      <c r="BC1748" s="3">
        <f>IF(S1748&gt;0,RANK(S1748,(N1748:P1748,Q1748:AE1748)),0)</f>
        <v>0</v>
      </c>
      <c r="BD1748" s="3">
        <f>IF(T1748&gt;0,RANK(T1748,(N1748:P1748,Q1748:AE1748)),0)</f>
        <v>0</v>
      </c>
      <c r="BE1748" s="2">
        <f t="shared" si="737"/>
        <v>1.2741046831955923E-2</v>
      </c>
      <c r="BF1748" s="2">
        <f t="shared" si="738"/>
        <v>2.0661157024793389E-3</v>
      </c>
      <c r="BG1748" s="2">
        <f t="shared" si="739"/>
        <v>0</v>
      </c>
      <c r="BH1748" s="2">
        <f t="shared" si="740"/>
        <v>0</v>
      </c>
      <c r="BJ1748" t="s">
        <v>664</v>
      </c>
      <c r="BK1748" t="s">
        <v>286</v>
      </c>
      <c r="BL1748">
        <v>3</v>
      </c>
      <c r="BN1748">
        <v>0</v>
      </c>
      <c r="BO1748" s="60">
        <v>31</v>
      </c>
      <c r="BP1748" s="62">
        <v>51</v>
      </c>
      <c r="BQ1748" s="66">
        <f t="shared" si="741"/>
        <v>31051</v>
      </c>
      <c r="BR1748" s="66">
        <f t="shared" si="731"/>
        <v>31051</v>
      </c>
      <c r="BS1748" s="3" t="s">
        <v>3083</v>
      </c>
    </row>
    <row r="1749" spans="1:71" ht="14" hidden="1" customHeight="1" outlineLevel="1" x14ac:dyDescent="0.2">
      <c r="A1749" t="s">
        <v>3071</v>
      </c>
      <c r="B1749" t="s">
        <v>286</v>
      </c>
      <c r="C1749" s="1">
        <f t="shared" si="732"/>
        <v>16508</v>
      </c>
      <c r="D1749" s="3">
        <f>IF(N1749&gt;0, RANK(N1749,(N1749:P1749,Q1749:AE1749)),0)</f>
        <v>2</v>
      </c>
      <c r="E1749" s="3">
        <f>IF(O1749&gt;0,RANK(O1749,(N1749:P1749,Q1749:AE1749)),0)</f>
        <v>1</v>
      </c>
      <c r="F1749" s="3">
        <f>IF(P1749&gt;0,RANK(P1749,(N1749:P1749,Q1749:AE1749)),0)</f>
        <v>0</v>
      </c>
      <c r="G1749" s="1">
        <f t="shared" si="742"/>
        <v>5361</v>
      </c>
      <c r="H1749" s="2">
        <f t="shared" si="743"/>
        <v>0.32475163557063241</v>
      </c>
      <c r="I1749" s="2"/>
      <c r="J1749" s="2">
        <f t="shared" si="733"/>
        <v>0.32917373394717714</v>
      </c>
      <c r="K1749" s="2">
        <f t="shared" si="734"/>
        <v>0.65392536951780955</v>
      </c>
      <c r="L1749" s="2">
        <f t="shared" si="735"/>
        <v>0</v>
      </c>
      <c r="M1749" s="2">
        <f t="shared" si="736"/>
        <v>1.6900896535013255E-2</v>
      </c>
      <c r="N1749" s="38">
        <v>5434</v>
      </c>
      <c r="O1749" s="38">
        <v>10795</v>
      </c>
      <c r="P1749" s="38"/>
      <c r="Q1749" s="38">
        <v>112</v>
      </c>
      <c r="R1749" s="38">
        <v>49</v>
      </c>
      <c r="S1749" s="38"/>
      <c r="T1749" s="38"/>
      <c r="U1749" s="38">
        <v>53</v>
      </c>
      <c r="V1749" s="38"/>
      <c r="W1749" s="38">
        <v>65</v>
      </c>
      <c r="X1749" s="38"/>
      <c r="Y1749" s="38"/>
      <c r="Z1749" s="38"/>
      <c r="AA1749" s="38"/>
      <c r="AB1749" s="38"/>
      <c r="AC1749" s="38"/>
      <c r="AD1749" s="38"/>
      <c r="AE1749" s="38"/>
      <c r="AF1749" s="38"/>
      <c r="AG1749" s="38"/>
      <c r="AH1749" s="38"/>
      <c r="AI1749" s="38"/>
      <c r="AJ1749" s="38"/>
      <c r="AK1749" s="38"/>
      <c r="AL1749" s="38"/>
      <c r="AM1749" s="38"/>
      <c r="AN1749" s="38"/>
      <c r="AO1749" s="38"/>
      <c r="AP1749" s="38"/>
      <c r="AQ1749" s="38"/>
      <c r="AR1749" s="38"/>
      <c r="AS1749" s="38"/>
      <c r="AT1749" s="38"/>
      <c r="AU1749" s="38"/>
      <c r="AV1749" s="38"/>
      <c r="AW1749" s="38"/>
      <c r="AX1749" s="38"/>
      <c r="AY1749" s="38"/>
      <c r="BA1749" s="3">
        <f>IF(Q1749&gt;0,RANK(Q1749,(N1749:P1749,Q1749:AE1749)),0)</f>
        <v>3</v>
      </c>
      <c r="BB1749" s="3">
        <f>IF(R1749&gt;0,RANK(R1749,(N1749:P1749,Q1749:AE1749)),0)</f>
        <v>6</v>
      </c>
      <c r="BC1749" s="3">
        <f>IF(S1749&gt;0,RANK(S1749,(N1749:P1749,Q1749:AE1749)),0)</f>
        <v>0</v>
      </c>
      <c r="BD1749" s="3">
        <f>IF(T1749&gt;0,RANK(T1749,(N1749:P1749,Q1749:AE1749)),0)</f>
        <v>0</v>
      </c>
      <c r="BE1749" s="2">
        <f t="shared" si="737"/>
        <v>6.7845892900411922E-3</v>
      </c>
      <c r="BF1749" s="2">
        <f t="shared" si="738"/>
        <v>2.9682578143930215E-3</v>
      </c>
      <c r="BG1749" s="2">
        <f t="shared" si="739"/>
        <v>0</v>
      </c>
      <c r="BH1749" s="2">
        <f t="shared" si="740"/>
        <v>0</v>
      </c>
      <c r="BJ1749" t="s">
        <v>3071</v>
      </c>
      <c r="BK1749" t="s">
        <v>286</v>
      </c>
      <c r="BL1749">
        <v>1</v>
      </c>
      <c r="BN1749">
        <v>0</v>
      </c>
      <c r="BO1749" s="60">
        <v>31</v>
      </c>
      <c r="BP1749" s="62">
        <v>53</v>
      </c>
      <c r="BQ1749" s="66">
        <f t="shared" si="741"/>
        <v>31053</v>
      </c>
      <c r="BR1749" s="66">
        <f t="shared" si="731"/>
        <v>31053</v>
      </c>
      <c r="BS1749" s="3" t="s">
        <v>3083</v>
      </c>
    </row>
    <row r="1750" spans="1:71" ht="14" hidden="1" customHeight="1" outlineLevel="1" x14ac:dyDescent="0.2">
      <c r="A1750" t="s">
        <v>1127</v>
      </c>
      <c r="B1750" t="s">
        <v>286</v>
      </c>
      <c r="C1750" s="1">
        <f t="shared" si="732"/>
        <v>275145</v>
      </c>
      <c r="D1750" s="3">
        <f>IF(N1750&gt;0, RANK(N1750,(N1750:P1750,Q1750:AE1750)),0)</f>
        <v>1</v>
      </c>
      <c r="E1750" s="3">
        <f>IF(O1750&gt;0,RANK(O1750,(N1750:P1750,Q1750:AE1750)),0)</f>
        <v>2</v>
      </c>
      <c r="F1750" s="3">
        <f>IF(P1750&gt;0,RANK(P1750,(N1750:P1750,Q1750:AE1750)),0)</f>
        <v>0</v>
      </c>
      <c r="G1750" s="1">
        <f t="shared" si="742"/>
        <v>27814</v>
      </c>
      <c r="H1750" s="2">
        <f t="shared" si="743"/>
        <v>0.10108851696378274</v>
      </c>
      <c r="I1750" s="2"/>
      <c r="J1750" s="2">
        <f t="shared" si="733"/>
        <v>0.54056224899598393</v>
      </c>
      <c r="K1750" s="2">
        <f t="shared" si="734"/>
        <v>0.43947373203220119</v>
      </c>
      <c r="L1750" s="2">
        <f t="shared" si="735"/>
        <v>0</v>
      </c>
      <c r="M1750" s="2">
        <f t="shared" si="736"/>
        <v>1.9964018971814879E-2</v>
      </c>
      <c r="N1750" s="38">
        <v>148733</v>
      </c>
      <c r="O1750" s="38">
        <v>120919</v>
      </c>
      <c r="P1750" s="38"/>
      <c r="Q1750" s="38">
        <v>1705</v>
      </c>
      <c r="R1750" s="38">
        <v>1007</v>
      </c>
      <c r="S1750" s="38"/>
      <c r="T1750" s="38"/>
      <c r="U1750" s="38">
        <v>1039</v>
      </c>
      <c r="V1750" s="38"/>
      <c r="W1750" s="38">
        <v>1742</v>
      </c>
      <c r="X1750" s="38"/>
      <c r="Y1750" s="38"/>
      <c r="Z1750" s="38"/>
      <c r="AA1750" s="38"/>
      <c r="AB1750" s="38"/>
      <c r="AC1750" s="38"/>
      <c r="AD1750" s="38"/>
      <c r="AE1750" s="38"/>
      <c r="AF1750" s="38"/>
      <c r="AG1750" s="38"/>
      <c r="AH1750" s="38"/>
      <c r="AI1750" s="38"/>
      <c r="AJ1750" s="38"/>
      <c r="AK1750" s="38"/>
      <c r="AL1750" s="38"/>
      <c r="AM1750" s="38"/>
      <c r="AN1750" s="38"/>
      <c r="AO1750" s="38"/>
      <c r="AP1750" s="38"/>
      <c r="AQ1750" s="38"/>
      <c r="AR1750" s="38"/>
      <c r="AS1750" s="38"/>
      <c r="AT1750" s="38"/>
      <c r="AU1750" s="38"/>
      <c r="AV1750" s="38"/>
      <c r="AW1750" s="38"/>
      <c r="AX1750" s="38"/>
      <c r="AY1750" s="38"/>
      <c r="BA1750" s="3">
        <f>IF(Q1750&gt;0,RANK(Q1750,(N1750:P1750,Q1750:AE1750)),0)</f>
        <v>4</v>
      </c>
      <c r="BB1750" s="3">
        <f>IF(R1750&gt;0,RANK(R1750,(N1750:P1750,Q1750:AE1750)),0)</f>
        <v>6</v>
      </c>
      <c r="BC1750" s="3">
        <f>IF(S1750&gt;0,RANK(S1750,(N1750:P1750,Q1750:AE1750)),0)</f>
        <v>0</v>
      </c>
      <c r="BD1750" s="3">
        <f>IF(T1750&gt;0,RANK(T1750,(N1750:P1750,Q1750:AE1750)),0)</f>
        <v>0</v>
      </c>
      <c r="BE1750" s="2">
        <f t="shared" si="737"/>
        <v>6.1967326318850061E-3</v>
      </c>
      <c r="BF1750" s="2">
        <f t="shared" si="738"/>
        <v>3.6598884224681534E-3</v>
      </c>
      <c r="BG1750" s="2">
        <f t="shared" si="739"/>
        <v>0</v>
      </c>
      <c r="BH1750" s="2">
        <f t="shared" si="740"/>
        <v>0</v>
      </c>
      <c r="BJ1750" t="s">
        <v>1127</v>
      </c>
      <c r="BK1750" t="s">
        <v>286</v>
      </c>
      <c r="BL1750">
        <v>2</v>
      </c>
      <c r="BN1750">
        <v>0</v>
      </c>
      <c r="BO1750" s="60">
        <v>31</v>
      </c>
      <c r="BP1750" s="62">
        <v>55</v>
      </c>
      <c r="BQ1750" s="66">
        <f t="shared" si="741"/>
        <v>31055</v>
      </c>
      <c r="BR1750" s="66">
        <f t="shared" si="731"/>
        <v>31055</v>
      </c>
      <c r="BS1750" s="3" t="s">
        <v>3083</v>
      </c>
    </row>
    <row r="1751" spans="1:71" ht="14" hidden="1" customHeight="1" outlineLevel="1" x14ac:dyDescent="0.2">
      <c r="A1751" t="s">
        <v>1466</v>
      </c>
      <c r="B1751" t="s">
        <v>286</v>
      </c>
      <c r="C1751" s="1">
        <f t="shared" si="732"/>
        <v>931</v>
      </c>
      <c r="D1751" s="3">
        <f>IF(N1751&gt;0, RANK(N1751,(N1751:P1751,Q1751:AE1751)),0)</f>
        <v>2</v>
      </c>
      <c r="E1751" s="3">
        <f>IF(O1751&gt;0,RANK(O1751,(N1751:P1751,Q1751:AE1751)),0)</f>
        <v>1</v>
      </c>
      <c r="F1751" s="3">
        <f>IF(P1751&gt;0,RANK(P1751,(N1751:P1751,Q1751:AE1751)),0)</f>
        <v>0</v>
      </c>
      <c r="G1751" s="1">
        <f t="shared" si="742"/>
        <v>733</v>
      </c>
      <c r="H1751" s="2">
        <f t="shared" si="743"/>
        <v>0.78732545649838881</v>
      </c>
      <c r="I1751" s="2"/>
      <c r="J1751" s="2">
        <f t="shared" si="733"/>
        <v>0.10311493018259936</v>
      </c>
      <c r="K1751" s="2">
        <f t="shared" si="734"/>
        <v>0.89044038668098824</v>
      </c>
      <c r="L1751" s="2">
        <f t="shared" si="735"/>
        <v>0</v>
      </c>
      <c r="M1751" s="2">
        <f t="shared" si="736"/>
        <v>6.4446831364124435E-3</v>
      </c>
      <c r="N1751" s="38">
        <v>96</v>
      </c>
      <c r="O1751" s="38">
        <v>829</v>
      </c>
      <c r="P1751" s="38"/>
      <c r="Q1751" s="38">
        <v>1</v>
      </c>
      <c r="R1751" s="38">
        <v>0</v>
      </c>
      <c r="S1751" s="38"/>
      <c r="T1751" s="38"/>
      <c r="U1751" s="38">
        <v>3</v>
      </c>
      <c r="V1751" s="38"/>
      <c r="W1751" s="38">
        <v>2</v>
      </c>
      <c r="X1751" s="38"/>
      <c r="Y1751" s="38"/>
      <c r="Z1751" s="38"/>
      <c r="AA1751" s="38"/>
      <c r="AB1751" s="38"/>
      <c r="AC1751" s="38"/>
      <c r="AD1751" s="38"/>
      <c r="AE1751" s="38"/>
      <c r="AF1751" s="38"/>
      <c r="AG1751" s="38"/>
      <c r="AH1751" s="38"/>
      <c r="AI1751" s="38"/>
      <c r="AJ1751" s="38"/>
      <c r="AK1751" s="38"/>
      <c r="AL1751" s="38"/>
      <c r="AM1751" s="38"/>
      <c r="AN1751" s="38"/>
      <c r="AO1751" s="38"/>
      <c r="AP1751" s="38"/>
      <c r="AQ1751" s="38"/>
      <c r="AR1751" s="38"/>
      <c r="AS1751" s="38"/>
      <c r="AT1751" s="38"/>
      <c r="AU1751" s="38"/>
      <c r="AV1751" s="38"/>
      <c r="AW1751" s="38"/>
      <c r="AX1751" s="38"/>
      <c r="AY1751" s="38"/>
      <c r="BA1751" s="3">
        <f>IF(Q1751&gt;0,RANK(Q1751,(N1751:P1751,Q1751:AE1751)),0)</f>
        <v>5</v>
      </c>
      <c r="BB1751" s="3">
        <f>IF(R1751&gt;0,RANK(R1751,(N1751:P1751,Q1751:AE1751)),0)</f>
        <v>0</v>
      </c>
      <c r="BC1751" s="3">
        <f>IF(S1751&gt;0,RANK(S1751,(N1751:P1751,Q1751:AE1751)),0)</f>
        <v>0</v>
      </c>
      <c r="BD1751" s="3">
        <f>IF(T1751&gt;0,RANK(T1751,(N1751:P1751,Q1751:AE1751)),0)</f>
        <v>0</v>
      </c>
      <c r="BE1751" s="2">
        <f t="shared" si="737"/>
        <v>1.0741138560687433E-3</v>
      </c>
      <c r="BF1751" s="2">
        <f t="shared" si="738"/>
        <v>0</v>
      </c>
      <c r="BG1751" s="2">
        <f t="shared" si="739"/>
        <v>0</v>
      </c>
      <c r="BH1751" s="2">
        <f t="shared" si="740"/>
        <v>0</v>
      </c>
      <c r="BJ1751" t="s">
        <v>1466</v>
      </c>
      <c r="BK1751" t="s">
        <v>286</v>
      </c>
      <c r="BL1751">
        <v>3</v>
      </c>
      <c r="BN1751">
        <v>0</v>
      </c>
      <c r="BO1751" s="60">
        <v>31</v>
      </c>
      <c r="BP1751" s="62">
        <v>57</v>
      </c>
      <c r="BQ1751" s="66">
        <f t="shared" si="741"/>
        <v>31057</v>
      </c>
      <c r="BR1751" s="66">
        <f t="shared" si="731"/>
        <v>31057</v>
      </c>
      <c r="BS1751" s="3" t="s">
        <v>3083</v>
      </c>
    </row>
    <row r="1752" spans="1:71" ht="14" hidden="1" customHeight="1" outlineLevel="1" x14ac:dyDescent="0.2">
      <c r="A1752" t="s">
        <v>1966</v>
      </c>
      <c r="B1752" t="s">
        <v>286</v>
      </c>
      <c r="C1752" s="1">
        <f t="shared" si="732"/>
        <v>3024</v>
      </c>
      <c r="D1752" s="3">
        <f>IF(N1752&gt;0, RANK(N1752,(N1752:P1752,Q1752:AE1752)),0)</f>
        <v>2</v>
      </c>
      <c r="E1752" s="3">
        <f>IF(O1752&gt;0,RANK(O1752,(N1752:P1752,Q1752:AE1752)),0)</f>
        <v>1</v>
      </c>
      <c r="F1752" s="3">
        <f>IF(P1752&gt;0,RANK(P1752,(N1752:P1752,Q1752:AE1752)),0)</f>
        <v>0</v>
      </c>
      <c r="G1752" s="1">
        <f t="shared" si="742"/>
        <v>1653</v>
      </c>
      <c r="H1752" s="2">
        <f t="shared" si="743"/>
        <v>0.54662698412698407</v>
      </c>
      <c r="I1752" s="2"/>
      <c r="J1752" s="2">
        <f t="shared" si="733"/>
        <v>0.21891534391534392</v>
      </c>
      <c r="K1752" s="2">
        <f t="shared" si="734"/>
        <v>0.76554232804232802</v>
      </c>
      <c r="L1752" s="2">
        <f t="shared" si="735"/>
        <v>0</v>
      </c>
      <c r="M1752" s="2">
        <f t="shared" si="736"/>
        <v>1.5542328042328024E-2</v>
      </c>
      <c r="N1752" s="38">
        <v>662</v>
      </c>
      <c r="O1752" s="38">
        <v>2315</v>
      </c>
      <c r="P1752" s="38"/>
      <c r="Q1752" s="38">
        <v>22</v>
      </c>
      <c r="R1752" s="38">
        <v>8</v>
      </c>
      <c r="S1752" s="38"/>
      <c r="T1752" s="38"/>
      <c r="U1752" s="38">
        <v>6</v>
      </c>
      <c r="V1752" s="38"/>
      <c r="W1752" s="38">
        <v>11</v>
      </c>
      <c r="X1752" s="38"/>
      <c r="Y1752" s="38"/>
      <c r="Z1752" s="38"/>
      <c r="AA1752" s="38"/>
      <c r="AB1752" s="38"/>
      <c r="AC1752" s="38"/>
      <c r="AD1752" s="38"/>
      <c r="AE1752" s="38"/>
      <c r="AF1752" s="38"/>
      <c r="AG1752" s="38"/>
      <c r="AH1752" s="38"/>
      <c r="AI1752" s="38"/>
      <c r="AJ1752" s="38"/>
      <c r="AK1752" s="38"/>
      <c r="AL1752" s="38"/>
      <c r="AM1752" s="38"/>
      <c r="AN1752" s="38"/>
      <c r="AO1752" s="38"/>
      <c r="AP1752" s="38"/>
      <c r="AQ1752" s="38"/>
      <c r="AR1752" s="38"/>
      <c r="AS1752" s="38"/>
      <c r="AT1752" s="38"/>
      <c r="AU1752" s="38"/>
      <c r="AV1752" s="38"/>
      <c r="AW1752" s="38"/>
      <c r="AX1752" s="38"/>
      <c r="AY1752" s="38"/>
      <c r="BA1752" s="3">
        <f>IF(Q1752&gt;0,RANK(Q1752,(N1752:P1752,Q1752:AE1752)),0)</f>
        <v>3</v>
      </c>
      <c r="BB1752" s="3">
        <f>IF(R1752&gt;0,RANK(R1752,(N1752:P1752,Q1752:AE1752)),0)</f>
        <v>5</v>
      </c>
      <c r="BC1752" s="3">
        <f>IF(S1752&gt;0,RANK(S1752,(N1752:P1752,Q1752:AE1752)),0)</f>
        <v>0</v>
      </c>
      <c r="BD1752" s="3">
        <f>IF(T1752&gt;0,RANK(T1752,(N1752:P1752,Q1752:AE1752)),0)</f>
        <v>0</v>
      </c>
      <c r="BE1752" s="2">
        <f t="shared" si="737"/>
        <v>7.2751322751322747E-3</v>
      </c>
      <c r="BF1752" s="2">
        <f t="shared" si="738"/>
        <v>2.6455026455026454E-3</v>
      </c>
      <c r="BG1752" s="2">
        <f t="shared" si="739"/>
        <v>0</v>
      </c>
      <c r="BH1752" s="2">
        <f t="shared" si="740"/>
        <v>0</v>
      </c>
      <c r="BJ1752" t="s">
        <v>1966</v>
      </c>
      <c r="BK1752" t="s">
        <v>286</v>
      </c>
      <c r="BL1752">
        <v>3</v>
      </c>
      <c r="BN1752">
        <v>0</v>
      </c>
      <c r="BO1752" s="60">
        <v>31</v>
      </c>
      <c r="BP1752" s="62">
        <v>59</v>
      </c>
      <c r="BQ1752" s="66">
        <f t="shared" si="741"/>
        <v>31059</v>
      </c>
      <c r="BR1752" s="66">
        <f t="shared" si="731"/>
        <v>31059</v>
      </c>
      <c r="BS1752" s="3" t="s">
        <v>3083</v>
      </c>
    </row>
    <row r="1753" spans="1:71" ht="14" hidden="1" customHeight="1" outlineLevel="1" x14ac:dyDescent="0.2">
      <c r="A1753" t="s">
        <v>1117</v>
      </c>
      <c r="B1753" t="s">
        <v>286</v>
      </c>
      <c r="C1753" s="1">
        <f t="shared" si="732"/>
        <v>1605</v>
      </c>
      <c r="D1753" s="3">
        <f>IF(N1753&gt;0, RANK(N1753,(N1753:P1753,Q1753:AE1753)),0)</f>
        <v>2</v>
      </c>
      <c r="E1753" s="3">
        <f>IF(O1753&gt;0,RANK(O1753,(N1753:P1753,Q1753:AE1753)),0)</f>
        <v>1</v>
      </c>
      <c r="F1753" s="3">
        <f>IF(P1753&gt;0,RANK(P1753,(N1753:P1753,Q1753:AE1753)),0)</f>
        <v>0</v>
      </c>
      <c r="G1753" s="1">
        <f t="shared" si="742"/>
        <v>1115</v>
      </c>
      <c r="H1753" s="2">
        <f t="shared" si="743"/>
        <v>0.69470404984423673</v>
      </c>
      <c r="I1753" s="2"/>
      <c r="J1753" s="2">
        <f t="shared" si="733"/>
        <v>0.14704049844236761</v>
      </c>
      <c r="K1753" s="2">
        <f t="shared" si="734"/>
        <v>0.84174454828660439</v>
      </c>
      <c r="L1753" s="2">
        <f t="shared" si="735"/>
        <v>0</v>
      </c>
      <c r="M1753" s="2">
        <f t="shared" si="736"/>
        <v>1.121495327102795E-2</v>
      </c>
      <c r="N1753" s="38">
        <v>236</v>
      </c>
      <c r="O1753" s="38">
        <v>1351</v>
      </c>
      <c r="P1753" s="38"/>
      <c r="Q1753" s="38">
        <v>9</v>
      </c>
      <c r="R1753" s="38">
        <v>3</v>
      </c>
      <c r="S1753" s="38"/>
      <c r="T1753" s="38"/>
      <c r="U1753" s="38">
        <v>1</v>
      </c>
      <c r="V1753" s="38"/>
      <c r="W1753" s="38">
        <v>5</v>
      </c>
      <c r="X1753" s="38"/>
      <c r="Y1753" s="38"/>
      <c r="Z1753" s="38"/>
      <c r="AA1753" s="38"/>
      <c r="AB1753" s="38"/>
      <c r="AC1753" s="38"/>
      <c r="AD1753" s="38"/>
      <c r="AE1753" s="38"/>
      <c r="AF1753" s="38"/>
      <c r="AG1753" s="38"/>
      <c r="AH1753" s="38"/>
      <c r="AI1753" s="38"/>
      <c r="AJ1753" s="38"/>
      <c r="AK1753" s="38"/>
      <c r="AL1753" s="38"/>
      <c r="AM1753" s="38"/>
      <c r="AN1753" s="38"/>
      <c r="AO1753" s="38"/>
      <c r="AP1753" s="38"/>
      <c r="AQ1753" s="38"/>
      <c r="AR1753" s="38"/>
      <c r="AS1753" s="38"/>
      <c r="AT1753" s="38"/>
      <c r="AU1753" s="38"/>
      <c r="AV1753" s="38"/>
      <c r="AW1753" s="38"/>
      <c r="AX1753" s="38"/>
      <c r="AY1753" s="38"/>
      <c r="BA1753" s="3">
        <f>IF(Q1753&gt;0,RANK(Q1753,(N1753:P1753,Q1753:AE1753)),0)</f>
        <v>3</v>
      </c>
      <c r="BB1753" s="3">
        <f>IF(R1753&gt;0,RANK(R1753,(N1753:P1753,Q1753:AE1753)),0)</f>
        <v>5</v>
      </c>
      <c r="BC1753" s="3">
        <f>IF(S1753&gt;0,RANK(S1753,(N1753:P1753,Q1753:AE1753)),0)</f>
        <v>0</v>
      </c>
      <c r="BD1753" s="3">
        <f>IF(T1753&gt;0,RANK(T1753,(N1753:P1753,Q1753:AE1753)),0)</f>
        <v>0</v>
      </c>
      <c r="BE1753" s="2">
        <f t="shared" si="737"/>
        <v>5.6074766355140183E-3</v>
      </c>
      <c r="BF1753" s="2">
        <f t="shared" si="738"/>
        <v>1.869158878504673E-3</v>
      </c>
      <c r="BG1753" s="2">
        <f t="shared" si="739"/>
        <v>0</v>
      </c>
      <c r="BH1753" s="2">
        <f t="shared" si="740"/>
        <v>0</v>
      </c>
      <c r="BJ1753" t="s">
        <v>1117</v>
      </c>
      <c r="BK1753" t="s">
        <v>286</v>
      </c>
      <c r="BL1753">
        <v>3</v>
      </c>
      <c r="BN1753">
        <v>0</v>
      </c>
      <c r="BO1753" s="60">
        <v>31</v>
      </c>
      <c r="BP1753" s="62">
        <v>61</v>
      </c>
      <c r="BQ1753" s="66">
        <f t="shared" si="741"/>
        <v>31061</v>
      </c>
      <c r="BR1753" s="66">
        <f t="shared" si="731"/>
        <v>31061</v>
      </c>
      <c r="BS1753" s="3" t="s">
        <v>3083</v>
      </c>
    </row>
    <row r="1754" spans="1:71" ht="14" hidden="1" customHeight="1" outlineLevel="1" x14ac:dyDescent="0.2">
      <c r="A1754" t="s">
        <v>1221</v>
      </c>
      <c r="B1754" t="s">
        <v>286</v>
      </c>
      <c r="C1754" s="1">
        <f t="shared" si="732"/>
        <v>1413</v>
      </c>
      <c r="D1754" s="3">
        <f>IF(N1754&gt;0, RANK(N1754,(N1754:P1754,Q1754:AE1754)),0)</f>
        <v>2</v>
      </c>
      <c r="E1754" s="3">
        <f>IF(O1754&gt;0,RANK(O1754,(N1754:P1754,Q1754:AE1754)),0)</f>
        <v>1</v>
      </c>
      <c r="F1754" s="3">
        <f>IF(P1754&gt;0,RANK(P1754,(N1754:P1754,Q1754:AE1754)),0)</f>
        <v>0</v>
      </c>
      <c r="G1754" s="1">
        <f t="shared" si="742"/>
        <v>1028</v>
      </c>
      <c r="H1754" s="2">
        <f t="shared" si="743"/>
        <v>0.72753007784854917</v>
      </c>
      <c r="I1754" s="2"/>
      <c r="J1754" s="2">
        <f t="shared" si="733"/>
        <v>0.13092710544939845</v>
      </c>
      <c r="K1754" s="2">
        <f t="shared" si="734"/>
        <v>0.85845718329794762</v>
      </c>
      <c r="L1754" s="2">
        <f t="shared" si="735"/>
        <v>0</v>
      </c>
      <c r="M1754" s="2">
        <f t="shared" si="736"/>
        <v>1.0615711252653925E-2</v>
      </c>
      <c r="N1754" s="38">
        <v>185</v>
      </c>
      <c r="O1754" s="38">
        <v>1213</v>
      </c>
      <c r="P1754" s="38"/>
      <c r="Q1754" s="38">
        <v>7</v>
      </c>
      <c r="R1754" s="38">
        <v>1</v>
      </c>
      <c r="S1754" s="38"/>
      <c r="T1754" s="38"/>
      <c r="U1754" s="38">
        <v>4</v>
      </c>
      <c r="V1754" s="38"/>
      <c r="W1754" s="38">
        <v>3</v>
      </c>
      <c r="X1754" s="38"/>
      <c r="Y1754" s="38"/>
      <c r="Z1754" s="38"/>
      <c r="AA1754" s="38"/>
      <c r="AB1754" s="38"/>
      <c r="AC1754" s="38"/>
      <c r="AD1754" s="38"/>
      <c r="AE1754" s="38"/>
      <c r="AF1754" s="38"/>
      <c r="AG1754" s="38"/>
      <c r="AH1754" s="38"/>
      <c r="AI1754" s="38"/>
      <c r="AJ1754" s="38"/>
      <c r="AK1754" s="38"/>
      <c r="AL1754" s="38"/>
      <c r="AM1754" s="38"/>
      <c r="AN1754" s="38"/>
      <c r="AO1754" s="38"/>
      <c r="AP1754" s="38"/>
      <c r="AQ1754" s="38"/>
      <c r="AR1754" s="38"/>
      <c r="AS1754" s="38"/>
      <c r="AT1754" s="38"/>
      <c r="AU1754" s="38"/>
      <c r="AV1754" s="38"/>
      <c r="AW1754" s="38"/>
      <c r="AX1754" s="38"/>
      <c r="AY1754" s="38"/>
      <c r="BA1754" s="3">
        <f>IF(Q1754&gt;0,RANK(Q1754,(N1754:P1754,Q1754:AE1754)),0)</f>
        <v>3</v>
      </c>
      <c r="BB1754" s="3">
        <f>IF(R1754&gt;0,RANK(R1754,(N1754:P1754,Q1754:AE1754)),0)</f>
        <v>6</v>
      </c>
      <c r="BC1754" s="3">
        <f>IF(S1754&gt;0,RANK(S1754,(N1754:P1754,Q1754:AE1754)),0)</f>
        <v>0</v>
      </c>
      <c r="BD1754" s="3">
        <f>IF(T1754&gt;0,RANK(T1754,(N1754:P1754,Q1754:AE1754)),0)</f>
        <v>0</v>
      </c>
      <c r="BE1754" s="2">
        <f t="shared" si="737"/>
        <v>4.953998584571833E-3</v>
      </c>
      <c r="BF1754" s="2">
        <f t="shared" si="738"/>
        <v>7.0771408351026188E-4</v>
      </c>
      <c r="BG1754" s="2">
        <f t="shared" si="739"/>
        <v>0</v>
      </c>
      <c r="BH1754" s="2">
        <f t="shared" si="740"/>
        <v>0</v>
      </c>
      <c r="BJ1754" t="s">
        <v>1221</v>
      </c>
      <c r="BK1754" t="s">
        <v>286</v>
      </c>
      <c r="BL1754">
        <v>3</v>
      </c>
      <c r="BN1754">
        <v>0</v>
      </c>
      <c r="BO1754" s="60">
        <v>31</v>
      </c>
      <c r="BP1754" s="62">
        <v>63</v>
      </c>
      <c r="BQ1754" s="66">
        <f t="shared" si="741"/>
        <v>31063</v>
      </c>
      <c r="BR1754" s="66">
        <f t="shared" si="731"/>
        <v>31063</v>
      </c>
      <c r="BS1754" s="3" t="s">
        <v>3083</v>
      </c>
    </row>
    <row r="1755" spans="1:71" ht="14" hidden="1" customHeight="1" outlineLevel="1" x14ac:dyDescent="0.2">
      <c r="A1755" t="s">
        <v>1554</v>
      </c>
      <c r="B1755" t="s">
        <v>286</v>
      </c>
      <c r="C1755" s="1">
        <f t="shared" ref="C1755:C1786" si="744">SUM(N1755:AY1755)</f>
        <v>2419</v>
      </c>
      <c r="D1755" s="3">
        <f>IF(N1755&gt;0, RANK(N1755,(N1755:P1755,Q1755:AE1755)),0)</f>
        <v>2</v>
      </c>
      <c r="E1755" s="3">
        <f>IF(O1755&gt;0,RANK(O1755,(N1755:P1755,Q1755:AE1755)),0)</f>
        <v>1</v>
      </c>
      <c r="F1755" s="3">
        <f>IF(P1755&gt;0,RANK(P1755,(N1755:P1755,Q1755:AE1755)),0)</f>
        <v>0</v>
      </c>
      <c r="G1755" s="1">
        <f t="shared" si="742"/>
        <v>1685</v>
      </c>
      <c r="H1755" s="2">
        <f t="shared" si="743"/>
        <v>0.69656883009508064</v>
      </c>
      <c r="I1755" s="2"/>
      <c r="J1755" s="2">
        <f t="shared" ref="J1755:J1786" si="745">IF($C1755=0,"-",N1755/$C1755)</f>
        <v>0.14799503927242663</v>
      </c>
      <c r="K1755" s="2">
        <f t="shared" ref="K1755:K1786" si="746">IF($C1755=0,"-",O1755/$C1755)</f>
        <v>0.84456386936750727</v>
      </c>
      <c r="L1755" s="2">
        <f t="shared" ref="L1755:L1786" si="747">IF($C1755=0,"-",P1755/$C1755)</f>
        <v>0</v>
      </c>
      <c r="M1755" s="2">
        <f t="shared" ref="M1755:M1786" si="748">IF(C1755=0,"-",(1-J1755-K1755-L1755))</f>
        <v>7.4410913600660988E-3</v>
      </c>
      <c r="N1755" s="38">
        <v>358</v>
      </c>
      <c r="O1755" s="38">
        <v>2043</v>
      </c>
      <c r="P1755" s="38"/>
      <c r="Q1755" s="38">
        <v>8</v>
      </c>
      <c r="R1755" s="38">
        <v>3</v>
      </c>
      <c r="S1755" s="38"/>
      <c r="T1755" s="38"/>
      <c r="U1755" s="38">
        <v>1</v>
      </c>
      <c r="V1755" s="38"/>
      <c r="W1755" s="38">
        <v>6</v>
      </c>
      <c r="X1755" s="38"/>
      <c r="Y1755" s="38"/>
      <c r="Z1755" s="38"/>
      <c r="AA1755" s="38"/>
      <c r="AB1755" s="38"/>
      <c r="AC1755" s="38"/>
      <c r="AD1755" s="38"/>
      <c r="AE1755" s="38"/>
      <c r="AF1755" s="38"/>
      <c r="AG1755" s="38"/>
      <c r="AH1755" s="38"/>
      <c r="AI1755" s="38"/>
      <c r="AJ1755" s="38"/>
      <c r="AK1755" s="38"/>
      <c r="AL1755" s="38"/>
      <c r="AM1755" s="38"/>
      <c r="AN1755" s="38"/>
      <c r="AO1755" s="38"/>
      <c r="AP1755" s="38"/>
      <c r="AQ1755" s="38"/>
      <c r="AR1755" s="38"/>
      <c r="AS1755" s="38"/>
      <c r="AT1755" s="38"/>
      <c r="AU1755" s="38"/>
      <c r="AV1755" s="38"/>
      <c r="AW1755" s="38"/>
      <c r="AX1755" s="38"/>
      <c r="AY1755" s="38"/>
      <c r="BA1755" s="3">
        <f>IF(Q1755&gt;0,RANK(Q1755,(N1755:P1755,Q1755:AE1755)),0)</f>
        <v>3</v>
      </c>
      <c r="BB1755" s="3">
        <f>IF(R1755&gt;0,RANK(R1755,(N1755:P1755,Q1755:AE1755)),0)</f>
        <v>5</v>
      </c>
      <c r="BC1755" s="3">
        <f>IF(S1755&gt;0,RANK(S1755,(N1755:P1755,Q1755:AE1755)),0)</f>
        <v>0</v>
      </c>
      <c r="BD1755" s="3">
        <f>IF(T1755&gt;0,RANK(T1755,(N1755:P1755,Q1755:AE1755)),0)</f>
        <v>0</v>
      </c>
      <c r="BE1755" s="2">
        <f t="shared" ref="BE1755:BE1786" si="749">IF($C1755=0,"-",Q1755/$C1755)</f>
        <v>3.3071517155849523E-3</v>
      </c>
      <c r="BF1755" s="2">
        <f t="shared" ref="BF1755:BF1786" si="750">IF($C1755=0,"-",R1755/$C1755)</f>
        <v>1.2401818933443572E-3</v>
      </c>
      <c r="BG1755" s="2">
        <f t="shared" ref="BG1755:BG1786" si="751">IF($C1755=0,"-",S1755/$C1755)</f>
        <v>0</v>
      </c>
      <c r="BH1755" s="2">
        <f t="shared" ref="BH1755:BH1786" si="752">IF($C1755=0,"-",T1755/$C1755)</f>
        <v>0</v>
      </c>
      <c r="BJ1755" t="s">
        <v>1554</v>
      </c>
      <c r="BK1755" t="s">
        <v>286</v>
      </c>
      <c r="BL1755">
        <v>3</v>
      </c>
      <c r="BN1755">
        <v>0</v>
      </c>
      <c r="BO1755" s="60">
        <v>31</v>
      </c>
      <c r="BP1755" s="62">
        <v>65</v>
      </c>
      <c r="BQ1755" s="66">
        <f t="shared" ref="BQ1755:BQ1786" si="753">1000*BO1755+BP1755</f>
        <v>31065</v>
      </c>
      <c r="BR1755" s="66">
        <f t="shared" si="731"/>
        <v>31065</v>
      </c>
      <c r="BS1755" s="3" t="s">
        <v>3083</v>
      </c>
    </row>
    <row r="1756" spans="1:71" ht="14" hidden="1" customHeight="1" outlineLevel="1" x14ac:dyDescent="0.2">
      <c r="A1756" t="s">
        <v>1555</v>
      </c>
      <c r="B1756" t="s">
        <v>286</v>
      </c>
      <c r="C1756" s="1">
        <f t="shared" si="744"/>
        <v>10965</v>
      </c>
      <c r="D1756" s="3">
        <f>IF(N1756&gt;0, RANK(N1756,(N1756:P1756,Q1756:AE1756)),0)</f>
        <v>2</v>
      </c>
      <c r="E1756" s="3">
        <f>IF(O1756&gt;0,RANK(O1756,(N1756:P1756,Q1756:AE1756)),0)</f>
        <v>1</v>
      </c>
      <c r="F1756" s="3">
        <f>IF(P1756&gt;0,RANK(P1756,(N1756:P1756,Q1756:AE1756)),0)</f>
        <v>0</v>
      </c>
      <c r="G1756" s="1">
        <f t="shared" si="742"/>
        <v>4281</v>
      </c>
      <c r="H1756" s="2">
        <f t="shared" si="743"/>
        <v>0.39042407660738715</v>
      </c>
      <c r="I1756" s="2"/>
      <c r="J1756" s="2">
        <f t="shared" si="745"/>
        <v>0.29566803465572278</v>
      </c>
      <c r="K1756" s="2">
        <f t="shared" si="746"/>
        <v>0.68609211126310987</v>
      </c>
      <c r="L1756" s="2">
        <f t="shared" si="747"/>
        <v>0</v>
      </c>
      <c r="M1756" s="2">
        <f t="shared" si="748"/>
        <v>1.823985408116735E-2</v>
      </c>
      <c r="N1756" s="38">
        <v>3242</v>
      </c>
      <c r="O1756" s="38">
        <v>7523</v>
      </c>
      <c r="P1756" s="38"/>
      <c r="Q1756" s="38">
        <v>76</v>
      </c>
      <c r="R1756" s="38">
        <v>27</v>
      </c>
      <c r="S1756" s="38"/>
      <c r="T1756" s="38"/>
      <c r="U1756" s="38">
        <v>48</v>
      </c>
      <c r="V1756" s="38"/>
      <c r="W1756" s="38">
        <v>49</v>
      </c>
      <c r="X1756" s="38"/>
      <c r="Y1756" s="38"/>
      <c r="Z1756" s="38"/>
      <c r="AA1756" s="38"/>
      <c r="AB1756" s="38"/>
      <c r="AC1756" s="38"/>
      <c r="AD1756" s="38"/>
      <c r="AE1756" s="38"/>
      <c r="AF1756" s="38"/>
      <c r="AG1756" s="38"/>
      <c r="AH1756" s="38"/>
      <c r="AI1756" s="38"/>
      <c r="AJ1756" s="38"/>
      <c r="AK1756" s="38"/>
      <c r="AL1756" s="38"/>
      <c r="AM1756" s="38"/>
      <c r="AN1756" s="38"/>
      <c r="AO1756" s="38"/>
      <c r="AP1756" s="38"/>
      <c r="AQ1756" s="38"/>
      <c r="AR1756" s="38"/>
      <c r="AS1756" s="38"/>
      <c r="AT1756" s="38"/>
      <c r="AU1756" s="38"/>
      <c r="AV1756" s="38"/>
      <c r="AW1756" s="38"/>
      <c r="AX1756" s="38"/>
      <c r="AY1756" s="38"/>
      <c r="BA1756" s="3">
        <f>IF(Q1756&gt;0,RANK(Q1756,(N1756:P1756,Q1756:AE1756)),0)</f>
        <v>3</v>
      </c>
      <c r="BB1756" s="3">
        <f>IF(R1756&gt;0,RANK(R1756,(N1756:P1756,Q1756:AE1756)),0)</f>
        <v>6</v>
      </c>
      <c r="BC1756" s="3">
        <f>IF(S1756&gt;0,RANK(S1756,(N1756:P1756,Q1756:AE1756)),0)</f>
        <v>0</v>
      </c>
      <c r="BD1756" s="3">
        <f>IF(T1756&gt;0,RANK(T1756,(N1756:P1756,Q1756:AE1756)),0)</f>
        <v>0</v>
      </c>
      <c r="BE1756" s="2">
        <f t="shared" si="749"/>
        <v>6.9311445508435932E-3</v>
      </c>
      <c r="BF1756" s="2">
        <f t="shared" si="750"/>
        <v>2.4623803009575923E-3</v>
      </c>
      <c r="BG1756" s="2">
        <f t="shared" si="751"/>
        <v>0</v>
      </c>
      <c r="BH1756" s="2">
        <f t="shared" si="752"/>
        <v>0</v>
      </c>
      <c r="BJ1756" t="s">
        <v>1555</v>
      </c>
      <c r="BK1756" t="s">
        <v>286</v>
      </c>
      <c r="BL1756">
        <v>3</v>
      </c>
      <c r="BN1756">
        <v>0</v>
      </c>
      <c r="BO1756" s="60">
        <v>31</v>
      </c>
      <c r="BP1756" s="62">
        <v>67</v>
      </c>
      <c r="BQ1756" s="66">
        <f t="shared" si="753"/>
        <v>31067</v>
      </c>
      <c r="BR1756" s="66">
        <f t="shared" si="731"/>
        <v>31067</v>
      </c>
      <c r="BS1756" s="3" t="s">
        <v>3083</v>
      </c>
    </row>
    <row r="1757" spans="1:71" ht="14" hidden="1" customHeight="1" outlineLevel="1" x14ac:dyDescent="0.2">
      <c r="A1757" t="s">
        <v>335</v>
      </c>
      <c r="B1757" t="s">
        <v>286</v>
      </c>
      <c r="C1757" s="1">
        <f t="shared" si="744"/>
        <v>1120</v>
      </c>
      <c r="D1757" s="3">
        <f>IF(N1757&gt;0, RANK(N1757,(N1757:P1757,Q1757:AE1757)),0)</f>
        <v>2</v>
      </c>
      <c r="E1757" s="3">
        <f>IF(O1757&gt;0,RANK(O1757,(N1757:P1757,Q1757:AE1757)),0)</f>
        <v>1</v>
      </c>
      <c r="F1757" s="3">
        <f>IF(P1757&gt;0,RANK(P1757,(N1757:P1757,Q1757:AE1757)),0)</f>
        <v>0</v>
      </c>
      <c r="G1757" s="1">
        <f t="shared" si="742"/>
        <v>787</v>
      </c>
      <c r="H1757" s="2">
        <f t="shared" si="743"/>
        <v>0.70267857142857137</v>
      </c>
      <c r="I1757" s="2"/>
      <c r="J1757" s="2">
        <f t="shared" si="745"/>
        <v>0.14464285714285716</v>
      </c>
      <c r="K1757" s="2">
        <f t="shared" si="746"/>
        <v>0.84732142857142856</v>
      </c>
      <c r="L1757" s="2">
        <f t="shared" si="747"/>
        <v>0</v>
      </c>
      <c r="M1757" s="2">
        <f t="shared" si="748"/>
        <v>8.0357142857142572E-3</v>
      </c>
      <c r="N1757" s="38">
        <v>162</v>
      </c>
      <c r="O1757" s="38">
        <v>949</v>
      </c>
      <c r="P1757" s="38"/>
      <c r="Q1757" s="38">
        <v>5</v>
      </c>
      <c r="R1757" s="38">
        <v>1</v>
      </c>
      <c r="S1757" s="38"/>
      <c r="T1757" s="38"/>
      <c r="U1757" s="38">
        <v>0</v>
      </c>
      <c r="V1757" s="38"/>
      <c r="W1757" s="38">
        <v>3</v>
      </c>
      <c r="X1757" s="38"/>
      <c r="Y1757" s="38"/>
      <c r="Z1757" s="38"/>
      <c r="AA1757" s="38"/>
      <c r="AB1757" s="38"/>
      <c r="AC1757" s="38"/>
      <c r="AD1757" s="38"/>
      <c r="AE1757" s="38"/>
      <c r="AF1757" s="38"/>
      <c r="AG1757" s="38"/>
      <c r="AH1757" s="38"/>
      <c r="AI1757" s="38"/>
      <c r="AJ1757" s="38"/>
      <c r="AK1757" s="38"/>
      <c r="AL1757" s="38"/>
      <c r="AM1757" s="38"/>
      <c r="AN1757" s="38"/>
      <c r="AO1757" s="38"/>
      <c r="AP1757" s="38"/>
      <c r="AQ1757" s="38"/>
      <c r="AR1757" s="38"/>
      <c r="AS1757" s="38"/>
      <c r="AT1757" s="38"/>
      <c r="AU1757" s="38"/>
      <c r="AV1757" s="38"/>
      <c r="AW1757" s="38"/>
      <c r="AX1757" s="38"/>
      <c r="AY1757" s="38"/>
      <c r="BA1757" s="3">
        <f>IF(Q1757&gt;0,RANK(Q1757,(N1757:P1757,Q1757:AE1757)),0)</f>
        <v>3</v>
      </c>
      <c r="BB1757" s="3">
        <f>IF(R1757&gt;0,RANK(R1757,(N1757:P1757,Q1757:AE1757)),0)</f>
        <v>5</v>
      </c>
      <c r="BC1757" s="3">
        <f>IF(S1757&gt;0,RANK(S1757,(N1757:P1757,Q1757:AE1757)),0)</f>
        <v>0</v>
      </c>
      <c r="BD1757" s="3">
        <f>IF(T1757&gt;0,RANK(T1757,(N1757:P1757,Q1757:AE1757)),0)</f>
        <v>0</v>
      </c>
      <c r="BE1757" s="2">
        <f t="shared" si="749"/>
        <v>4.464285714285714E-3</v>
      </c>
      <c r="BF1757" s="2">
        <f t="shared" si="750"/>
        <v>8.9285714285714283E-4</v>
      </c>
      <c r="BG1757" s="2">
        <f t="shared" si="751"/>
        <v>0</v>
      </c>
      <c r="BH1757" s="2">
        <f t="shared" si="752"/>
        <v>0</v>
      </c>
      <c r="BJ1757" t="s">
        <v>335</v>
      </c>
      <c r="BK1757" t="s">
        <v>286</v>
      </c>
      <c r="BL1757">
        <v>3</v>
      </c>
      <c r="BN1757">
        <v>0</v>
      </c>
      <c r="BO1757" s="60">
        <v>31</v>
      </c>
      <c r="BP1757" s="62">
        <v>69</v>
      </c>
      <c r="BQ1757" s="66">
        <f t="shared" si="753"/>
        <v>31069</v>
      </c>
      <c r="BR1757" s="66">
        <f t="shared" si="731"/>
        <v>31069</v>
      </c>
      <c r="BS1757" s="3" t="s">
        <v>3083</v>
      </c>
    </row>
    <row r="1758" spans="1:71" ht="14" hidden="1" customHeight="1" outlineLevel="1" x14ac:dyDescent="0.2">
      <c r="A1758" t="s">
        <v>2886</v>
      </c>
      <c r="B1758" t="s">
        <v>286</v>
      </c>
      <c r="C1758" s="1">
        <f t="shared" si="744"/>
        <v>1017</v>
      </c>
      <c r="D1758" s="3">
        <f>IF(N1758&gt;0, RANK(N1758,(N1758:P1758,Q1758:AE1758)),0)</f>
        <v>2</v>
      </c>
      <c r="E1758" s="3">
        <f>IF(O1758&gt;0,RANK(O1758,(N1758:P1758,Q1758:AE1758)),0)</f>
        <v>1</v>
      </c>
      <c r="F1758" s="3">
        <f>IF(P1758&gt;0,RANK(P1758,(N1758:P1758,Q1758:AE1758)),0)</f>
        <v>0</v>
      </c>
      <c r="G1758" s="1">
        <f t="shared" si="742"/>
        <v>777</v>
      </c>
      <c r="H1758" s="2">
        <f t="shared" si="743"/>
        <v>0.7640117994100295</v>
      </c>
      <c r="I1758" s="2"/>
      <c r="J1758" s="2">
        <f t="shared" si="745"/>
        <v>0.11406096361848574</v>
      </c>
      <c r="K1758" s="2">
        <f t="shared" si="746"/>
        <v>0.87807276302851522</v>
      </c>
      <c r="L1758" s="2">
        <f t="shared" si="747"/>
        <v>0</v>
      </c>
      <c r="M1758" s="2">
        <f t="shared" si="748"/>
        <v>7.8662733529990536E-3</v>
      </c>
      <c r="N1758" s="38">
        <v>116</v>
      </c>
      <c r="O1758" s="38">
        <v>893</v>
      </c>
      <c r="P1758" s="38"/>
      <c r="Q1758" s="38">
        <v>5</v>
      </c>
      <c r="R1758" s="38">
        <v>0</v>
      </c>
      <c r="S1758" s="38"/>
      <c r="T1758" s="38"/>
      <c r="U1758" s="38">
        <v>1</v>
      </c>
      <c r="V1758" s="38"/>
      <c r="W1758" s="38">
        <v>2</v>
      </c>
      <c r="X1758" s="38"/>
      <c r="Y1758" s="38"/>
      <c r="Z1758" s="38"/>
      <c r="AA1758" s="38"/>
      <c r="AB1758" s="38"/>
      <c r="AC1758" s="38"/>
      <c r="AD1758" s="38"/>
      <c r="AE1758" s="38"/>
      <c r="AF1758" s="38"/>
      <c r="AG1758" s="38"/>
      <c r="AH1758" s="38"/>
      <c r="AI1758" s="38"/>
      <c r="AJ1758" s="38"/>
      <c r="AK1758" s="38"/>
      <c r="AL1758" s="38"/>
      <c r="AM1758" s="38"/>
      <c r="AN1758" s="38"/>
      <c r="AO1758" s="38"/>
      <c r="AP1758" s="38"/>
      <c r="AQ1758" s="38"/>
      <c r="AR1758" s="38"/>
      <c r="AS1758" s="38"/>
      <c r="AT1758" s="38"/>
      <c r="AU1758" s="38"/>
      <c r="AV1758" s="38"/>
      <c r="AW1758" s="38"/>
      <c r="AX1758" s="38"/>
      <c r="AY1758" s="38"/>
      <c r="BA1758" s="3">
        <f>IF(Q1758&gt;0,RANK(Q1758,(N1758:P1758,Q1758:AE1758)),0)</f>
        <v>3</v>
      </c>
      <c r="BB1758" s="3">
        <f>IF(R1758&gt;0,RANK(R1758,(N1758:P1758,Q1758:AE1758)),0)</f>
        <v>0</v>
      </c>
      <c r="BC1758" s="3">
        <f>IF(S1758&gt;0,RANK(S1758,(N1758:P1758,Q1758:AE1758)),0)</f>
        <v>0</v>
      </c>
      <c r="BD1758" s="3">
        <f>IF(T1758&gt;0,RANK(T1758,(N1758:P1758,Q1758:AE1758)),0)</f>
        <v>0</v>
      </c>
      <c r="BE1758" s="2">
        <f t="shared" si="749"/>
        <v>4.9164208456243851E-3</v>
      </c>
      <c r="BF1758" s="2">
        <f t="shared" si="750"/>
        <v>0</v>
      </c>
      <c r="BG1758" s="2">
        <f t="shared" si="751"/>
        <v>0</v>
      </c>
      <c r="BH1758" s="2">
        <f t="shared" si="752"/>
        <v>0</v>
      </c>
      <c r="BJ1758" t="s">
        <v>2886</v>
      </c>
      <c r="BK1758" t="s">
        <v>286</v>
      </c>
      <c r="BL1758">
        <v>3</v>
      </c>
      <c r="BN1758">
        <v>0</v>
      </c>
      <c r="BO1758" s="60">
        <v>31</v>
      </c>
      <c r="BP1758" s="62">
        <v>71</v>
      </c>
      <c r="BQ1758" s="66">
        <f t="shared" si="753"/>
        <v>31071</v>
      </c>
      <c r="BR1758" s="66">
        <f t="shared" si="731"/>
        <v>31071</v>
      </c>
      <c r="BS1758" s="3" t="s">
        <v>3083</v>
      </c>
    </row>
    <row r="1759" spans="1:71" ht="14" hidden="1" customHeight="1" outlineLevel="1" x14ac:dyDescent="0.2">
      <c r="A1759" t="s">
        <v>141</v>
      </c>
      <c r="B1759" t="s">
        <v>286</v>
      </c>
      <c r="C1759" s="1">
        <f t="shared" si="744"/>
        <v>1123</v>
      </c>
      <c r="D1759" s="3">
        <f>IF(N1759&gt;0, RANK(N1759,(N1759:P1759,Q1759:AE1759)),0)</f>
        <v>2</v>
      </c>
      <c r="E1759" s="3">
        <f>IF(O1759&gt;0,RANK(O1759,(N1759:P1759,Q1759:AE1759)),0)</f>
        <v>1</v>
      </c>
      <c r="F1759" s="3">
        <f>IF(P1759&gt;0,RANK(P1759,(N1759:P1759,Q1759:AE1759)),0)</f>
        <v>0</v>
      </c>
      <c r="G1759" s="1">
        <f t="shared" si="742"/>
        <v>704</v>
      </c>
      <c r="H1759" s="2">
        <f t="shared" si="743"/>
        <v>0.62689225289403383</v>
      </c>
      <c r="I1759" s="2"/>
      <c r="J1759" s="2">
        <f t="shared" si="745"/>
        <v>0.18076580587711488</v>
      </c>
      <c r="K1759" s="2">
        <f t="shared" si="746"/>
        <v>0.80765805877114871</v>
      </c>
      <c r="L1759" s="2">
        <f t="shared" si="747"/>
        <v>0</v>
      </c>
      <c r="M1759" s="2">
        <f t="shared" si="748"/>
        <v>1.1576135351736405E-2</v>
      </c>
      <c r="N1759" s="38">
        <v>203</v>
      </c>
      <c r="O1759" s="38">
        <v>907</v>
      </c>
      <c r="P1759" s="38"/>
      <c r="Q1759" s="38">
        <v>4</v>
      </c>
      <c r="R1759" s="38">
        <v>2</v>
      </c>
      <c r="S1759" s="38"/>
      <c r="T1759" s="38"/>
      <c r="U1759" s="38">
        <v>2</v>
      </c>
      <c r="V1759" s="38"/>
      <c r="W1759" s="38">
        <v>5</v>
      </c>
      <c r="X1759" s="38"/>
      <c r="Y1759" s="38"/>
      <c r="Z1759" s="38"/>
      <c r="AA1759" s="38"/>
      <c r="AB1759" s="38"/>
      <c r="AC1759" s="38"/>
      <c r="AD1759" s="38"/>
      <c r="AE1759" s="38"/>
      <c r="AF1759" s="38"/>
      <c r="AG1759" s="38"/>
      <c r="AH1759" s="38"/>
      <c r="AI1759" s="38"/>
      <c r="AJ1759" s="38"/>
      <c r="AK1759" s="38"/>
      <c r="AL1759" s="38"/>
      <c r="AM1759" s="38"/>
      <c r="AN1759" s="38"/>
      <c r="AO1759" s="38"/>
      <c r="AP1759" s="38"/>
      <c r="AQ1759" s="38"/>
      <c r="AR1759" s="38"/>
      <c r="AS1759" s="38"/>
      <c r="AT1759" s="38"/>
      <c r="AU1759" s="38"/>
      <c r="AV1759" s="38"/>
      <c r="AW1759" s="38"/>
      <c r="AX1759" s="38"/>
      <c r="AY1759" s="38"/>
      <c r="BA1759" s="3">
        <f>IF(Q1759&gt;0,RANK(Q1759,(N1759:P1759,Q1759:AE1759)),0)</f>
        <v>4</v>
      </c>
      <c r="BB1759" s="3">
        <f>IF(R1759&gt;0,RANK(R1759,(N1759:P1759,Q1759:AE1759)),0)</f>
        <v>5</v>
      </c>
      <c r="BC1759" s="3">
        <f>IF(S1759&gt;0,RANK(S1759,(N1759:P1759,Q1759:AE1759)),0)</f>
        <v>0</v>
      </c>
      <c r="BD1759" s="3">
        <f>IF(T1759&gt;0,RANK(T1759,(N1759:P1759,Q1759:AE1759)),0)</f>
        <v>0</v>
      </c>
      <c r="BE1759" s="2">
        <f t="shared" si="749"/>
        <v>3.5618878005342831E-3</v>
      </c>
      <c r="BF1759" s="2">
        <f t="shared" si="750"/>
        <v>1.7809439002671415E-3</v>
      </c>
      <c r="BG1759" s="2">
        <f t="shared" si="751"/>
        <v>0</v>
      </c>
      <c r="BH1759" s="2">
        <f t="shared" si="752"/>
        <v>0</v>
      </c>
      <c r="BJ1759" t="s">
        <v>141</v>
      </c>
      <c r="BK1759" t="s">
        <v>286</v>
      </c>
      <c r="BL1759">
        <v>3</v>
      </c>
      <c r="BN1759">
        <v>0</v>
      </c>
      <c r="BO1759" s="60">
        <v>31</v>
      </c>
      <c r="BP1759" s="62">
        <v>73</v>
      </c>
      <c r="BQ1759" s="66">
        <f t="shared" si="753"/>
        <v>31073</v>
      </c>
      <c r="BR1759" s="66">
        <f t="shared" si="731"/>
        <v>31073</v>
      </c>
      <c r="BS1759" s="3" t="s">
        <v>3083</v>
      </c>
    </row>
    <row r="1760" spans="1:71" ht="14" hidden="1" customHeight="1" outlineLevel="1" x14ac:dyDescent="0.2">
      <c r="A1760" t="s">
        <v>1392</v>
      </c>
      <c r="B1760" t="s">
        <v>286</v>
      </c>
      <c r="C1760" s="1">
        <f t="shared" si="744"/>
        <v>366</v>
      </c>
      <c r="D1760" s="3">
        <f>IF(N1760&gt;0, RANK(N1760,(N1760:P1760,Q1760:AE1760)),0)</f>
        <v>2</v>
      </c>
      <c r="E1760" s="3">
        <f>IF(O1760&gt;0,RANK(O1760,(N1760:P1760,Q1760:AE1760)),0)</f>
        <v>1</v>
      </c>
      <c r="F1760" s="3">
        <f>IF(P1760&gt;0,RANK(P1760,(N1760:P1760,Q1760:AE1760)),0)</f>
        <v>0</v>
      </c>
      <c r="G1760" s="1">
        <f t="shared" si="742"/>
        <v>336</v>
      </c>
      <c r="H1760" s="2">
        <f t="shared" si="743"/>
        <v>0.91803278688524592</v>
      </c>
      <c r="I1760" s="2"/>
      <c r="J1760" s="2">
        <f t="shared" si="745"/>
        <v>4.0983606557377046E-2</v>
      </c>
      <c r="K1760" s="2">
        <f t="shared" si="746"/>
        <v>0.95901639344262291</v>
      </c>
      <c r="L1760" s="2">
        <f t="shared" si="747"/>
        <v>0</v>
      </c>
      <c r="M1760" s="2">
        <f t="shared" si="748"/>
        <v>0</v>
      </c>
      <c r="N1760" s="38">
        <v>15</v>
      </c>
      <c r="O1760" s="38">
        <v>351</v>
      </c>
      <c r="P1760" s="38"/>
      <c r="Q1760" s="38">
        <v>0</v>
      </c>
      <c r="R1760" s="38">
        <v>0</v>
      </c>
      <c r="S1760" s="38"/>
      <c r="T1760" s="38"/>
      <c r="U1760" s="38">
        <v>0</v>
      </c>
      <c r="V1760" s="38"/>
      <c r="W1760" s="38">
        <v>0</v>
      </c>
      <c r="X1760" s="38"/>
      <c r="Y1760" s="38"/>
      <c r="Z1760" s="38"/>
      <c r="AA1760" s="38"/>
      <c r="AB1760" s="38"/>
      <c r="AC1760" s="38"/>
      <c r="AD1760" s="38"/>
      <c r="AE1760" s="38"/>
      <c r="AF1760" s="38"/>
      <c r="AG1760" s="38"/>
      <c r="AH1760" s="38"/>
      <c r="AI1760" s="38"/>
      <c r="AJ1760" s="38"/>
      <c r="AK1760" s="38"/>
      <c r="AL1760" s="38"/>
      <c r="AM1760" s="38"/>
      <c r="AN1760" s="38"/>
      <c r="AO1760" s="38"/>
      <c r="AP1760" s="38"/>
      <c r="AQ1760" s="38"/>
      <c r="AR1760" s="38"/>
      <c r="AS1760" s="38"/>
      <c r="AT1760" s="38"/>
      <c r="AU1760" s="38"/>
      <c r="AV1760" s="38"/>
      <c r="AW1760" s="38"/>
      <c r="AX1760" s="38"/>
      <c r="AY1760" s="38"/>
      <c r="BA1760" s="3">
        <f>IF(Q1760&gt;0,RANK(Q1760,(N1760:P1760,Q1760:AE1760)),0)</f>
        <v>0</v>
      </c>
      <c r="BB1760" s="3">
        <f>IF(R1760&gt;0,RANK(R1760,(N1760:P1760,Q1760:AE1760)),0)</f>
        <v>0</v>
      </c>
      <c r="BC1760" s="3">
        <f>IF(S1760&gt;0,RANK(S1760,(N1760:P1760,Q1760:AE1760)),0)</f>
        <v>0</v>
      </c>
      <c r="BD1760" s="3">
        <f>IF(T1760&gt;0,RANK(T1760,(N1760:P1760,Q1760:AE1760)),0)</f>
        <v>0</v>
      </c>
      <c r="BE1760" s="2">
        <f t="shared" si="749"/>
        <v>0</v>
      </c>
      <c r="BF1760" s="2">
        <f t="shared" si="750"/>
        <v>0</v>
      </c>
      <c r="BG1760" s="2">
        <f t="shared" si="751"/>
        <v>0</v>
      </c>
      <c r="BH1760" s="2">
        <f t="shared" si="752"/>
        <v>0</v>
      </c>
      <c r="BJ1760" t="s">
        <v>1392</v>
      </c>
      <c r="BK1760" t="s">
        <v>286</v>
      </c>
      <c r="BL1760">
        <v>3</v>
      </c>
      <c r="BN1760">
        <v>0</v>
      </c>
      <c r="BO1760" s="60">
        <v>31</v>
      </c>
      <c r="BP1760" s="62">
        <v>75</v>
      </c>
      <c r="BQ1760" s="66">
        <f t="shared" si="753"/>
        <v>31075</v>
      </c>
      <c r="BR1760" s="66">
        <f t="shared" si="731"/>
        <v>31075</v>
      </c>
      <c r="BS1760" s="3" t="s">
        <v>3083</v>
      </c>
    </row>
    <row r="1761" spans="1:71" ht="14" hidden="1" customHeight="1" outlineLevel="1" x14ac:dyDescent="0.2">
      <c r="A1761" t="s">
        <v>2093</v>
      </c>
      <c r="B1761" t="s">
        <v>286</v>
      </c>
      <c r="C1761" s="1">
        <f t="shared" si="744"/>
        <v>1235</v>
      </c>
      <c r="D1761" s="3">
        <f>IF(N1761&gt;0, RANK(N1761,(N1761:P1761,Q1761:AE1761)),0)</f>
        <v>2</v>
      </c>
      <c r="E1761" s="3">
        <f>IF(O1761&gt;0,RANK(O1761,(N1761:P1761,Q1761:AE1761)),0)</f>
        <v>1</v>
      </c>
      <c r="F1761" s="3">
        <f>IF(P1761&gt;0,RANK(P1761,(N1761:P1761,Q1761:AE1761)),0)</f>
        <v>0</v>
      </c>
      <c r="G1761" s="1">
        <f t="shared" si="742"/>
        <v>838</v>
      </c>
      <c r="H1761" s="2">
        <f t="shared" si="743"/>
        <v>0.6785425101214575</v>
      </c>
      <c r="I1761" s="2"/>
      <c r="J1761" s="2">
        <f t="shared" si="745"/>
        <v>0.15546558704453442</v>
      </c>
      <c r="K1761" s="2">
        <f t="shared" si="746"/>
        <v>0.83400809716599189</v>
      </c>
      <c r="L1761" s="2">
        <f t="shared" si="747"/>
        <v>0</v>
      </c>
      <c r="M1761" s="2">
        <f t="shared" si="748"/>
        <v>1.0526315789473717E-2</v>
      </c>
      <c r="N1761" s="38">
        <v>192</v>
      </c>
      <c r="O1761" s="38">
        <v>1030</v>
      </c>
      <c r="P1761" s="38"/>
      <c r="Q1761" s="38">
        <v>4</v>
      </c>
      <c r="R1761" s="38">
        <v>7</v>
      </c>
      <c r="S1761" s="38"/>
      <c r="T1761" s="38"/>
      <c r="U1761" s="38">
        <v>2</v>
      </c>
      <c r="V1761" s="38"/>
      <c r="W1761" s="38">
        <v>0</v>
      </c>
      <c r="X1761" s="38"/>
      <c r="Y1761" s="38"/>
      <c r="Z1761" s="38"/>
      <c r="AA1761" s="38"/>
      <c r="AB1761" s="38"/>
      <c r="AC1761" s="38"/>
      <c r="AD1761" s="38"/>
      <c r="AE1761" s="38"/>
      <c r="AF1761" s="38"/>
      <c r="AG1761" s="38"/>
      <c r="AH1761" s="38"/>
      <c r="AI1761" s="38"/>
      <c r="AJ1761" s="38"/>
      <c r="AK1761" s="38"/>
      <c r="AL1761" s="38"/>
      <c r="AM1761" s="38"/>
      <c r="AN1761" s="38"/>
      <c r="AO1761" s="38"/>
      <c r="AP1761" s="38"/>
      <c r="AQ1761" s="38"/>
      <c r="AR1761" s="38"/>
      <c r="AS1761" s="38"/>
      <c r="AT1761" s="38"/>
      <c r="AU1761" s="38"/>
      <c r="AV1761" s="38"/>
      <c r="AW1761" s="38"/>
      <c r="AX1761" s="38"/>
      <c r="AY1761" s="38"/>
      <c r="BA1761" s="3">
        <f>IF(Q1761&gt;0,RANK(Q1761,(N1761:P1761,Q1761:AE1761)),0)</f>
        <v>4</v>
      </c>
      <c r="BB1761" s="3">
        <f>IF(R1761&gt;0,RANK(R1761,(N1761:P1761,Q1761:AE1761)),0)</f>
        <v>3</v>
      </c>
      <c r="BC1761" s="3">
        <f>IF(S1761&gt;0,RANK(S1761,(N1761:P1761,Q1761:AE1761)),0)</f>
        <v>0</v>
      </c>
      <c r="BD1761" s="3">
        <f>IF(T1761&gt;0,RANK(T1761,(N1761:P1761,Q1761:AE1761)),0)</f>
        <v>0</v>
      </c>
      <c r="BE1761" s="2">
        <f t="shared" si="749"/>
        <v>3.2388663967611335E-3</v>
      </c>
      <c r="BF1761" s="2">
        <f t="shared" si="750"/>
        <v>5.6680161943319842E-3</v>
      </c>
      <c r="BG1761" s="2">
        <f t="shared" si="751"/>
        <v>0</v>
      </c>
      <c r="BH1761" s="2">
        <f t="shared" si="752"/>
        <v>0</v>
      </c>
      <c r="BJ1761" t="s">
        <v>2093</v>
      </c>
      <c r="BK1761" t="s">
        <v>286</v>
      </c>
      <c r="BL1761">
        <v>3</v>
      </c>
      <c r="BN1761">
        <v>0</v>
      </c>
      <c r="BO1761" s="60">
        <v>31</v>
      </c>
      <c r="BP1761" s="62">
        <v>77</v>
      </c>
      <c r="BQ1761" s="66">
        <f t="shared" si="753"/>
        <v>31077</v>
      </c>
      <c r="BR1761" s="66">
        <f t="shared" si="731"/>
        <v>31077</v>
      </c>
      <c r="BS1761" s="3" t="s">
        <v>3083</v>
      </c>
    </row>
    <row r="1762" spans="1:71" ht="14" hidden="1" customHeight="1" outlineLevel="1" x14ac:dyDescent="0.2">
      <c r="A1762" t="s">
        <v>227</v>
      </c>
      <c r="B1762" t="s">
        <v>286</v>
      </c>
      <c r="C1762" s="1">
        <f t="shared" si="744"/>
        <v>22901</v>
      </c>
      <c r="D1762" s="3">
        <f>IF(N1762&gt;0, RANK(N1762,(N1762:P1762,Q1762:AE1762)),0)</f>
        <v>2</v>
      </c>
      <c r="E1762" s="3">
        <f>IF(O1762&gt;0,RANK(O1762,(N1762:P1762,Q1762:AE1762)),0)</f>
        <v>1</v>
      </c>
      <c r="F1762" s="3">
        <f>IF(P1762&gt;0,RANK(P1762,(N1762:P1762,Q1762:AE1762)),0)</f>
        <v>0</v>
      </c>
      <c r="G1762" s="1">
        <f t="shared" si="742"/>
        <v>8610</v>
      </c>
      <c r="H1762" s="2">
        <f t="shared" si="743"/>
        <v>0.37596611501681149</v>
      </c>
      <c r="I1762" s="2"/>
      <c r="J1762" s="2">
        <f t="shared" si="745"/>
        <v>0.3037421946639885</v>
      </c>
      <c r="K1762" s="2">
        <f t="shared" si="746"/>
        <v>0.67970830968079998</v>
      </c>
      <c r="L1762" s="2">
        <f t="shared" si="747"/>
        <v>0</v>
      </c>
      <c r="M1762" s="2">
        <f t="shared" si="748"/>
        <v>1.6549495655211577E-2</v>
      </c>
      <c r="N1762" s="38">
        <v>6956</v>
      </c>
      <c r="O1762" s="38">
        <v>15566</v>
      </c>
      <c r="P1762" s="38"/>
      <c r="Q1762" s="38">
        <v>143</v>
      </c>
      <c r="R1762" s="38">
        <v>59</v>
      </c>
      <c r="S1762" s="38"/>
      <c r="T1762" s="38"/>
      <c r="U1762" s="38">
        <v>80</v>
      </c>
      <c r="V1762" s="38"/>
      <c r="W1762" s="38">
        <v>97</v>
      </c>
      <c r="X1762" s="38"/>
      <c r="Y1762" s="38"/>
      <c r="Z1762" s="38"/>
      <c r="AA1762" s="38"/>
      <c r="AB1762" s="38"/>
      <c r="AC1762" s="38"/>
      <c r="AD1762" s="38"/>
      <c r="AE1762" s="38"/>
      <c r="AF1762" s="38"/>
      <c r="AG1762" s="38"/>
      <c r="AH1762" s="38"/>
      <c r="AI1762" s="38"/>
      <c r="AJ1762" s="38"/>
      <c r="AK1762" s="38"/>
      <c r="AL1762" s="38"/>
      <c r="AM1762" s="38"/>
      <c r="AN1762" s="38"/>
      <c r="AO1762" s="38"/>
      <c r="AP1762" s="38"/>
      <c r="AQ1762" s="38"/>
      <c r="AR1762" s="38"/>
      <c r="AS1762" s="38"/>
      <c r="AT1762" s="38"/>
      <c r="AU1762" s="38"/>
      <c r="AV1762" s="38"/>
      <c r="AW1762" s="38"/>
      <c r="AX1762" s="38"/>
      <c r="AY1762" s="38"/>
      <c r="BA1762" s="3">
        <f>IF(Q1762&gt;0,RANK(Q1762,(N1762:P1762,Q1762:AE1762)),0)</f>
        <v>3</v>
      </c>
      <c r="BB1762" s="3">
        <f>IF(R1762&gt;0,RANK(R1762,(N1762:P1762,Q1762:AE1762)),0)</f>
        <v>6</v>
      </c>
      <c r="BC1762" s="3">
        <f>IF(S1762&gt;0,RANK(S1762,(N1762:P1762,Q1762:AE1762)),0)</f>
        <v>0</v>
      </c>
      <c r="BD1762" s="3">
        <f>IF(T1762&gt;0,RANK(T1762,(N1762:P1762,Q1762:AE1762)),0)</f>
        <v>0</v>
      </c>
      <c r="BE1762" s="2">
        <f t="shared" si="749"/>
        <v>6.2442688092223045E-3</v>
      </c>
      <c r="BF1762" s="2">
        <f t="shared" si="750"/>
        <v>2.5763067114973146E-3</v>
      </c>
      <c r="BG1762" s="2">
        <f t="shared" si="751"/>
        <v>0</v>
      </c>
      <c r="BH1762" s="2">
        <f t="shared" si="752"/>
        <v>0</v>
      </c>
      <c r="BJ1762" t="s">
        <v>227</v>
      </c>
      <c r="BK1762" t="s">
        <v>286</v>
      </c>
      <c r="BL1762">
        <v>3</v>
      </c>
      <c r="BN1762">
        <v>0</v>
      </c>
      <c r="BO1762" s="60">
        <v>31</v>
      </c>
      <c r="BP1762" s="62">
        <v>79</v>
      </c>
      <c r="BQ1762" s="66">
        <f t="shared" si="753"/>
        <v>31079</v>
      </c>
      <c r="BR1762" s="66">
        <f t="shared" si="731"/>
        <v>31079</v>
      </c>
      <c r="BS1762" s="3" t="s">
        <v>3083</v>
      </c>
    </row>
    <row r="1763" spans="1:71" ht="14" hidden="1" customHeight="1" outlineLevel="1" x14ac:dyDescent="0.2">
      <c r="A1763" t="s">
        <v>2596</v>
      </c>
      <c r="B1763" t="s">
        <v>286</v>
      </c>
      <c r="C1763" s="1">
        <f t="shared" si="744"/>
        <v>5573</v>
      </c>
      <c r="D1763" s="3">
        <f>IF(N1763&gt;0, RANK(N1763,(N1763:P1763,Q1763:AE1763)),0)</f>
        <v>2</v>
      </c>
      <c r="E1763" s="3">
        <f>IF(O1763&gt;0,RANK(O1763,(N1763:P1763,Q1763:AE1763)),0)</f>
        <v>1</v>
      </c>
      <c r="F1763" s="3">
        <f>IF(P1763&gt;0,RANK(P1763,(N1763:P1763,Q1763:AE1763)),0)</f>
        <v>0</v>
      </c>
      <c r="G1763" s="1">
        <f t="shared" si="742"/>
        <v>3349</v>
      </c>
      <c r="H1763" s="2">
        <f t="shared" si="743"/>
        <v>0.60093307015969855</v>
      </c>
      <c r="I1763" s="2"/>
      <c r="J1763" s="2">
        <f t="shared" si="745"/>
        <v>0.19145881930737485</v>
      </c>
      <c r="K1763" s="2">
        <f t="shared" si="746"/>
        <v>0.7923918894670734</v>
      </c>
      <c r="L1763" s="2">
        <f t="shared" si="747"/>
        <v>0</v>
      </c>
      <c r="M1763" s="2">
        <f t="shared" si="748"/>
        <v>1.6149291225551754E-2</v>
      </c>
      <c r="N1763" s="38">
        <v>1067</v>
      </c>
      <c r="O1763" s="38">
        <v>4416</v>
      </c>
      <c r="P1763" s="38"/>
      <c r="Q1763" s="38">
        <v>40</v>
      </c>
      <c r="R1763" s="38">
        <v>13</v>
      </c>
      <c r="S1763" s="38"/>
      <c r="T1763" s="38"/>
      <c r="U1763" s="38">
        <v>11</v>
      </c>
      <c r="V1763" s="38"/>
      <c r="W1763" s="38">
        <v>26</v>
      </c>
      <c r="X1763" s="38"/>
      <c r="Y1763" s="38"/>
      <c r="Z1763" s="38"/>
      <c r="AA1763" s="38"/>
      <c r="AB1763" s="38"/>
      <c r="AC1763" s="38"/>
      <c r="AD1763" s="38"/>
      <c r="AE1763" s="38"/>
      <c r="AF1763" s="38"/>
      <c r="AG1763" s="38"/>
      <c r="AH1763" s="38"/>
      <c r="AI1763" s="38"/>
      <c r="AJ1763" s="38"/>
      <c r="AK1763" s="38"/>
      <c r="AL1763" s="38"/>
      <c r="AM1763" s="38"/>
      <c r="AN1763" s="38"/>
      <c r="AO1763" s="38"/>
      <c r="AP1763" s="38"/>
      <c r="AQ1763" s="38"/>
      <c r="AR1763" s="38"/>
      <c r="AS1763" s="38"/>
      <c r="AT1763" s="38"/>
      <c r="AU1763" s="38"/>
      <c r="AV1763" s="38"/>
      <c r="AW1763" s="38"/>
      <c r="AX1763" s="38"/>
      <c r="AY1763" s="38"/>
      <c r="BA1763" s="3">
        <f>IF(Q1763&gt;0,RANK(Q1763,(N1763:P1763,Q1763:AE1763)),0)</f>
        <v>3</v>
      </c>
      <c r="BB1763" s="3">
        <f>IF(R1763&gt;0,RANK(R1763,(N1763:P1763,Q1763:AE1763)),0)</f>
        <v>5</v>
      </c>
      <c r="BC1763" s="3">
        <f>IF(S1763&gt;0,RANK(S1763,(N1763:P1763,Q1763:AE1763)),0)</f>
        <v>0</v>
      </c>
      <c r="BD1763" s="3">
        <f>IF(T1763&gt;0,RANK(T1763,(N1763:P1763,Q1763:AE1763)),0)</f>
        <v>0</v>
      </c>
      <c r="BE1763" s="2">
        <f t="shared" si="749"/>
        <v>7.1774627669118967E-3</v>
      </c>
      <c r="BF1763" s="2">
        <f t="shared" si="750"/>
        <v>2.3326753992463662E-3</v>
      </c>
      <c r="BG1763" s="2">
        <f t="shared" si="751"/>
        <v>0</v>
      </c>
      <c r="BH1763" s="2">
        <f t="shared" si="752"/>
        <v>0</v>
      </c>
      <c r="BJ1763" t="s">
        <v>2596</v>
      </c>
      <c r="BK1763" t="s">
        <v>286</v>
      </c>
      <c r="BL1763">
        <v>3</v>
      </c>
      <c r="BN1763">
        <v>0</v>
      </c>
      <c r="BO1763" s="60">
        <v>31</v>
      </c>
      <c r="BP1763" s="62">
        <v>81</v>
      </c>
      <c r="BQ1763" s="66">
        <f t="shared" si="753"/>
        <v>31081</v>
      </c>
      <c r="BR1763" s="66">
        <f t="shared" ref="BR1763:BR1826" si="754">BQ1763</f>
        <v>31081</v>
      </c>
      <c r="BS1763" s="3" t="s">
        <v>3083</v>
      </c>
    </row>
    <row r="1764" spans="1:71" ht="14" hidden="1" customHeight="1" outlineLevel="1" x14ac:dyDescent="0.2">
      <c r="A1764" t="s">
        <v>1408</v>
      </c>
      <c r="B1764" t="s">
        <v>286</v>
      </c>
      <c r="C1764" s="1">
        <f t="shared" si="744"/>
        <v>1805</v>
      </c>
      <c r="D1764" s="3">
        <f>IF(N1764&gt;0, RANK(N1764,(N1764:P1764,Q1764:AE1764)),0)</f>
        <v>2</v>
      </c>
      <c r="E1764" s="3">
        <f>IF(O1764&gt;0,RANK(O1764,(N1764:P1764,Q1764:AE1764)),0)</f>
        <v>1</v>
      </c>
      <c r="F1764" s="3">
        <f>IF(P1764&gt;0,RANK(P1764,(N1764:P1764,Q1764:AE1764)),0)</f>
        <v>0</v>
      </c>
      <c r="G1764" s="1">
        <f t="shared" si="742"/>
        <v>1226</v>
      </c>
      <c r="H1764" s="2">
        <f t="shared" si="743"/>
        <v>0.67922437673130198</v>
      </c>
      <c r="I1764" s="2"/>
      <c r="J1764" s="2">
        <f t="shared" si="745"/>
        <v>0.15512465373961218</v>
      </c>
      <c r="K1764" s="2">
        <f t="shared" si="746"/>
        <v>0.83434903047091413</v>
      </c>
      <c r="L1764" s="2">
        <f t="shared" si="747"/>
        <v>0</v>
      </c>
      <c r="M1764" s="2">
        <f t="shared" si="748"/>
        <v>1.0526315789473717E-2</v>
      </c>
      <c r="N1764" s="38">
        <v>280</v>
      </c>
      <c r="O1764" s="38">
        <v>1506</v>
      </c>
      <c r="P1764" s="38"/>
      <c r="Q1764" s="38">
        <v>6</v>
      </c>
      <c r="R1764" s="38">
        <v>5</v>
      </c>
      <c r="S1764" s="38"/>
      <c r="T1764" s="38"/>
      <c r="U1764" s="38">
        <v>5</v>
      </c>
      <c r="V1764" s="38"/>
      <c r="W1764" s="38">
        <v>3</v>
      </c>
      <c r="X1764" s="38"/>
      <c r="Y1764" s="38"/>
      <c r="Z1764" s="38"/>
      <c r="AA1764" s="38"/>
      <c r="AB1764" s="38"/>
      <c r="AC1764" s="38"/>
      <c r="AD1764" s="38"/>
      <c r="AE1764" s="38"/>
      <c r="AF1764" s="38"/>
      <c r="AG1764" s="38"/>
      <c r="AH1764" s="38"/>
      <c r="AI1764" s="38"/>
      <c r="AJ1764" s="38"/>
      <c r="AK1764" s="38"/>
      <c r="AL1764" s="38"/>
      <c r="AM1764" s="38"/>
      <c r="AN1764" s="38"/>
      <c r="AO1764" s="38"/>
      <c r="AP1764" s="38"/>
      <c r="AQ1764" s="38"/>
      <c r="AR1764" s="38"/>
      <c r="AS1764" s="38"/>
      <c r="AT1764" s="38"/>
      <c r="AU1764" s="38"/>
      <c r="AV1764" s="38"/>
      <c r="AW1764" s="38"/>
      <c r="AX1764" s="38"/>
      <c r="AY1764" s="38"/>
      <c r="BA1764" s="3">
        <f>IF(Q1764&gt;0,RANK(Q1764,(N1764:P1764,Q1764:AE1764)),0)</f>
        <v>3</v>
      </c>
      <c r="BB1764" s="3">
        <f>IF(R1764&gt;0,RANK(R1764,(N1764:P1764,Q1764:AE1764)),0)</f>
        <v>4</v>
      </c>
      <c r="BC1764" s="3">
        <f>IF(S1764&gt;0,RANK(S1764,(N1764:P1764,Q1764:AE1764)),0)</f>
        <v>0</v>
      </c>
      <c r="BD1764" s="3">
        <f>IF(T1764&gt;0,RANK(T1764,(N1764:P1764,Q1764:AE1764)),0)</f>
        <v>0</v>
      </c>
      <c r="BE1764" s="2">
        <f t="shared" si="749"/>
        <v>3.3240997229916896E-3</v>
      </c>
      <c r="BF1764" s="2">
        <f t="shared" si="750"/>
        <v>2.7700831024930748E-3</v>
      </c>
      <c r="BG1764" s="2">
        <f t="shared" si="751"/>
        <v>0</v>
      </c>
      <c r="BH1764" s="2">
        <f t="shared" si="752"/>
        <v>0</v>
      </c>
      <c r="BJ1764" t="s">
        <v>1408</v>
      </c>
      <c r="BK1764" t="s">
        <v>286</v>
      </c>
      <c r="BL1764">
        <v>3</v>
      </c>
      <c r="BN1764">
        <v>0</v>
      </c>
      <c r="BO1764" s="60">
        <v>31</v>
      </c>
      <c r="BP1764" s="62">
        <v>83</v>
      </c>
      <c r="BQ1764" s="66">
        <f t="shared" si="753"/>
        <v>31083</v>
      </c>
      <c r="BR1764" s="66">
        <f t="shared" si="754"/>
        <v>31083</v>
      </c>
      <c r="BS1764" s="3" t="s">
        <v>3083</v>
      </c>
    </row>
    <row r="1765" spans="1:71" ht="14" hidden="1" customHeight="1" outlineLevel="1" x14ac:dyDescent="0.2">
      <c r="A1765" t="s">
        <v>1673</v>
      </c>
      <c r="B1765" t="s">
        <v>286</v>
      </c>
      <c r="C1765" s="1">
        <f t="shared" si="744"/>
        <v>494</v>
      </c>
      <c r="D1765" s="3">
        <f>IF(N1765&gt;0, RANK(N1765,(N1765:P1765,Q1765:AE1765)),0)</f>
        <v>2</v>
      </c>
      <c r="E1765" s="3">
        <f>IF(O1765&gt;0,RANK(O1765,(N1765:P1765,Q1765:AE1765)),0)</f>
        <v>1</v>
      </c>
      <c r="F1765" s="3">
        <f>IF(P1765&gt;0,RANK(P1765,(N1765:P1765,Q1765:AE1765)),0)</f>
        <v>0</v>
      </c>
      <c r="G1765" s="1">
        <f t="shared" si="742"/>
        <v>453</v>
      </c>
      <c r="H1765" s="2">
        <f t="shared" si="743"/>
        <v>0.917004048582996</v>
      </c>
      <c r="I1765" s="2"/>
      <c r="J1765" s="2">
        <f t="shared" si="745"/>
        <v>3.8461538461538464E-2</v>
      </c>
      <c r="K1765" s="2">
        <f t="shared" si="746"/>
        <v>0.95546558704453444</v>
      </c>
      <c r="L1765" s="2">
        <f t="shared" si="747"/>
        <v>0</v>
      </c>
      <c r="M1765" s="2">
        <f t="shared" si="748"/>
        <v>6.0728744939271273E-3</v>
      </c>
      <c r="N1765" s="38">
        <v>19</v>
      </c>
      <c r="O1765" s="38">
        <v>472</v>
      </c>
      <c r="P1765" s="38"/>
      <c r="Q1765" s="38">
        <v>1</v>
      </c>
      <c r="R1765" s="38">
        <v>2</v>
      </c>
      <c r="S1765" s="38"/>
      <c r="T1765" s="38"/>
      <c r="U1765" s="38">
        <v>0</v>
      </c>
      <c r="V1765" s="38"/>
      <c r="W1765" s="38">
        <v>0</v>
      </c>
      <c r="X1765" s="38"/>
      <c r="Y1765" s="38"/>
      <c r="Z1765" s="38"/>
      <c r="AA1765" s="38"/>
      <c r="AB1765" s="38"/>
      <c r="AC1765" s="38"/>
      <c r="AD1765" s="38"/>
      <c r="AE1765" s="38"/>
      <c r="AF1765" s="38"/>
      <c r="AG1765" s="38"/>
      <c r="AH1765" s="38"/>
      <c r="AI1765" s="38"/>
      <c r="AJ1765" s="38"/>
      <c r="AK1765" s="38"/>
      <c r="AL1765" s="38"/>
      <c r="AM1765" s="38"/>
      <c r="AN1765" s="38"/>
      <c r="AO1765" s="38"/>
      <c r="AP1765" s="38"/>
      <c r="AQ1765" s="38"/>
      <c r="AR1765" s="38"/>
      <c r="AS1765" s="38"/>
      <c r="AT1765" s="38"/>
      <c r="AU1765" s="38"/>
      <c r="AV1765" s="38"/>
      <c r="AW1765" s="38"/>
      <c r="AX1765" s="38"/>
      <c r="AY1765" s="38"/>
      <c r="BA1765" s="3">
        <f>IF(Q1765&gt;0,RANK(Q1765,(N1765:P1765,Q1765:AE1765)),0)</f>
        <v>4</v>
      </c>
      <c r="BB1765" s="3">
        <f>IF(R1765&gt;0,RANK(R1765,(N1765:P1765,Q1765:AE1765)),0)</f>
        <v>3</v>
      </c>
      <c r="BC1765" s="3">
        <f>IF(S1765&gt;0,RANK(S1765,(N1765:P1765,Q1765:AE1765)),0)</f>
        <v>0</v>
      </c>
      <c r="BD1765" s="3">
        <f>IF(T1765&gt;0,RANK(T1765,(N1765:P1765,Q1765:AE1765)),0)</f>
        <v>0</v>
      </c>
      <c r="BE1765" s="2">
        <f t="shared" si="749"/>
        <v>2.0242914979757085E-3</v>
      </c>
      <c r="BF1765" s="2">
        <f t="shared" si="750"/>
        <v>4.048582995951417E-3</v>
      </c>
      <c r="BG1765" s="2">
        <f t="shared" si="751"/>
        <v>0</v>
      </c>
      <c r="BH1765" s="2">
        <f t="shared" si="752"/>
        <v>0</v>
      </c>
      <c r="BJ1765" t="s">
        <v>1673</v>
      </c>
      <c r="BK1765" t="s">
        <v>286</v>
      </c>
      <c r="BL1765">
        <v>3</v>
      </c>
      <c r="BN1765">
        <v>0</v>
      </c>
      <c r="BO1765" s="60">
        <v>31</v>
      </c>
      <c r="BP1765" s="62">
        <v>85</v>
      </c>
      <c r="BQ1765" s="66">
        <f t="shared" si="753"/>
        <v>31085</v>
      </c>
      <c r="BR1765" s="66">
        <f t="shared" si="754"/>
        <v>31085</v>
      </c>
      <c r="BS1765" s="3" t="s">
        <v>3083</v>
      </c>
    </row>
    <row r="1766" spans="1:71" ht="14" hidden="1" customHeight="1" outlineLevel="1" x14ac:dyDescent="0.2">
      <c r="A1766" t="s">
        <v>1313</v>
      </c>
      <c r="B1766" t="s">
        <v>286</v>
      </c>
      <c r="C1766" s="1">
        <f t="shared" si="744"/>
        <v>1439</v>
      </c>
      <c r="D1766" s="3">
        <f>IF(N1766&gt;0, RANK(N1766,(N1766:P1766,Q1766:AE1766)),0)</f>
        <v>2</v>
      </c>
      <c r="E1766" s="3">
        <f>IF(O1766&gt;0,RANK(O1766,(N1766:P1766,Q1766:AE1766)),0)</f>
        <v>1</v>
      </c>
      <c r="F1766" s="3">
        <f>IF(P1766&gt;0,RANK(P1766,(N1766:P1766,Q1766:AE1766)),0)</f>
        <v>0</v>
      </c>
      <c r="G1766" s="1">
        <f t="shared" si="742"/>
        <v>1117</v>
      </c>
      <c r="H1766" s="2">
        <f t="shared" si="743"/>
        <v>0.77623349548297427</v>
      </c>
      <c r="I1766" s="2"/>
      <c r="J1766" s="2">
        <f t="shared" si="745"/>
        <v>0.10562890896455872</v>
      </c>
      <c r="K1766" s="2">
        <f t="shared" si="746"/>
        <v>0.88186240444753305</v>
      </c>
      <c r="L1766" s="2">
        <f t="shared" si="747"/>
        <v>0</v>
      </c>
      <c r="M1766" s="2">
        <f t="shared" si="748"/>
        <v>1.2508686587908269E-2</v>
      </c>
      <c r="N1766" s="38">
        <v>152</v>
      </c>
      <c r="O1766" s="38">
        <v>1269</v>
      </c>
      <c r="P1766" s="38"/>
      <c r="Q1766" s="38">
        <v>5</v>
      </c>
      <c r="R1766" s="38">
        <v>1</v>
      </c>
      <c r="S1766" s="38"/>
      <c r="T1766" s="38"/>
      <c r="U1766" s="38">
        <v>6</v>
      </c>
      <c r="V1766" s="38"/>
      <c r="W1766" s="38">
        <v>6</v>
      </c>
      <c r="X1766" s="38"/>
      <c r="Y1766" s="38"/>
      <c r="Z1766" s="38"/>
      <c r="AA1766" s="38"/>
      <c r="AB1766" s="38"/>
      <c r="AC1766" s="38"/>
      <c r="AD1766" s="38"/>
      <c r="AE1766" s="38"/>
      <c r="AF1766" s="38"/>
      <c r="AG1766" s="38"/>
      <c r="AH1766" s="38"/>
      <c r="AI1766" s="38"/>
      <c r="AJ1766" s="38"/>
      <c r="AK1766" s="38"/>
      <c r="AL1766" s="38"/>
      <c r="AM1766" s="38"/>
      <c r="AN1766" s="38"/>
      <c r="AO1766" s="38"/>
      <c r="AP1766" s="38"/>
      <c r="AQ1766" s="38"/>
      <c r="AR1766" s="38"/>
      <c r="AS1766" s="38"/>
      <c r="AT1766" s="38"/>
      <c r="AU1766" s="38"/>
      <c r="AV1766" s="38"/>
      <c r="AW1766" s="38"/>
      <c r="AX1766" s="38"/>
      <c r="AY1766" s="38"/>
      <c r="BA1766" s="3">
        <f>IF(Q1766&gt;0,RANK(Q1766,(N1766:P1766,Q1766:AE1766)),0)</f>
        <v>5</v>
      </c>
      <c r="BB1766" s="3">
        <f>IF(R1766&gt;0,RANK(R1766,(N1766:P1766,Q1766:AE1766)),0)</f>
        <v>6</v>
      </c>
      <c r="BC1766" s="3">
        <f>IF(S1766&gt;0,RANK(S1766,(N1766:P1766,Q1766:AE1766)),0)</f>
        <v>0</v>
      </c>
      <c r="BD1766" s="3">
        <f>IF(T1766&gt;0,RANK(T1766,(N1766:P1766,Q1766:AE1766)),0)</f>
        <v>0</v>
      </c>
      <c r="BE1766" s="2">
        <f t="shared" si="749"/>
        <v>3.4746351633078527E-3</v>
      </c>
      <c r="BF1766" s="2">
        <f t="shared" si="750"/>
        <v>6.9492703266157052E-4</v>
      </c>
      <c r="BG1766" s="2">
        <f t="shared" si="751"/>
        <v>0</v>
      </c>
      <c r="BH1766" s="2">
        <f t="shared" si="752"/>
        <v>0</v>
      </c>
      <c r="BJ1766" t="s">
        <v>1313</v>
      </c>
      <c r="BK1766" t="s">
        <v>286</v>
      </c>
      <c r="BL1766">
        <v>3</v>
      </c>
      <c r="BN1766">
        <v>0</v>
      </c>
      <c r="BO1766" s="60">
        <v>31</v>
      </c>
      <c r="BP1766" s="62">
        <v>87</v>
      </c>
      <c r="BQ1766" s="66">
        <f t="shared" si="753"/>
        <v>31087</v>
      </c>
      <c r="BR1766" s="66">
        <f t="shared" si="754"/>
        <v>31087</v>
      </c>
      <c r="BS1766" s="3" t="s">
        <v>3083</v>
      </c>
    </row>
    <row r="1767" spans="1:71" ht="14" hidden="1" customHeight="1" outlineLevel="1" x14ac:dyDescent="0.2">
      <c r="A1767" t="s">
        <v>364</v>
      </c>
      <c r="B1767" t="s">
        <v>286</v>
      </c>
      <c r="C1767" s="1">
        <f t="shared" si="744"/>
        <v>5458</v>
      </c>
      <c r="D1767" s="3">
        <f>IF(N1767&gt;0, RANK(N1767,(N1767:P1767,Q1767:AE1767)),0)</f>
        <v>2</v>
      </c>
      <c r="E1767" s="3">
        <f>IF(O1767&gt;0,RANK(O1767,(N1767:P1767,Q1767:AE1767)),0)</f>
        <v>1</v>
      </c>
      <c r="F1767" s="3">
        <f>IF(P1767&gt;0,RANK(P1767,(N1767:P1767,Q1767:AE1767)),0)</f>
        <v>0</v>
      </c>
      <c r="G1767" s="1">
        <f t="shared" si="742"/>
        <v>4027</v>
      </c>
      <c r="H1767" s="2">
        <f t="shared" si="743"/>
        <v>0.7378160498351044</v>
      </c>
      <c r="I1767" s="2"/>
      <c r="J1767" s="2">
        <f t="shared" si="745"/>
        <v>0.12477097838035911</v>
      </c>
      <c r="K1767" s="2">
        <f t="shared" si="746"/>
        <v>0.86258702821546351</v>
      </c>
      <c r="L1767" s="2">
        <f t="shared" si="747"/>
        <v>0</v>
      </c>
      <c r="M1767" s="2">
        <f t="shared" si="748"/>
        <v>1.2641993404177376E-2</v>
      </c>
      <c r="N1767" s="38">
        <v>681</v>
      </c>
      <c r="O1767" s="38">
        <v>4708</v>
      </c>
      <c r="P1767" s="38"/>
      <c r="Q1767" s="38">
        <v>36</v>
      </c>
      <c r="R1767" s="38">
        <v>10</v>
      </c>
      <c r="S1767" s="38"/>
      <c r="T1767" s="38"/>
      <c r="U1767" s="38">
        <v>7</v>
      </c>
      <c r="V1767" s="38"/>
      <c r="W1767" s="38">
        <v>16</v>
      </c>
      <c r="X1767" s="38"/>
      <c r="Y1767" s="38"/>
      <c r="Z1767" s="38"/>
      <c r="AA1767" s="38"/>
      <c r="AB1767" s="38"/>
      <c r="AC1767" s="38"/>
      <c r="AD1767" s="38"/>
      <c r="AE1767" s="38"/>
      <c r="AF1767" s="38"/>
      <c r="AG1767" s="38"/>
      <c r="AH1767" s="38"/>
      <c r="AI1767" s="38"/>
      <c r="AJ1767" s="38"/>
      <c r="AK1767" s="38"/>
      <c r="AL1767" s="38"/>
      <c r="AM1767" s="38"/>
      <c r="AN1767" s="38"/>
      <c r="AO1767" s="38"/>
      <c r="AP1767" s="38"/>
      <c r="AQ1767" s="38"/>
      <c r="AR1767" s="38"/>
      <c r="AS1767" s="38"/>
      <c r="AT1767" s="38"/>
      <c r="AU1767" s="38"/>
      <c r="AV1767" s="38"/>
      <c r="AW1767" s="38"/>
      <c r="AX1767" s="38"/>
      <c r="AY1767" s="38"/>
      <c r="BA1767" s="3">
        <f>IF(Q1767&gt;0,RANK(Q1767,(N1767:P1767,Q1767:AE1767)),0)</f>
        <v>3</v>
      </c>
      <c r="BB1767" s="3">
        <f>IF(R1767&gt;0,RANK(R1767,(N1767:P1767,Q1767:AE1767)),0)</f>
        <v>5</v>
      </c>
      <c r="BC1767" s="3">
        <f>IF(S1767&gt;0,RANK(S1767,(N1767:P1767,Q1767:AE1767)),0)</f>
        <v>0</v>
      </c>
      <c r="BD1767" s="3">
        <f>IF(T1767&gt;0,RANK(T1767,(N1767:P1767,Q1767:AE1767)),0)</f>
        <v>0</v>
      </c>
      <c r="BE1767" s="2">
        <f t="shared" si="749"/>
        <v>6.5958226456577498E-3</v>
      </c>
      <c r="BF1767" s="2">
        <f t="shared" si="750"/>
        <v>1.8321729571271529E-3</v>
      </c>
      <c r="BG1767" s="2">
        <f t="shared" si="751"/>
        <v>0</v>
      </c>
      <c r="BH1767" s="2">
        <f t="shared" si="752"/>
        <v>0</v>
      </c>
      <c r="BJ1767" t="s">
        <v>364</v>
      </c>
      <c r="BK1767" t="s">
        <v>286</v>
      </c>
      <c r="BL1767">
        <v>3</v>
      </c>
      <c r="BN1767">
        <v>0</v>
      </c>
      <c r="BO1767" s="60">
        <v>31</v>
      </c>
      <c r="BP1767" s="62">
        <v>89</v>
      </c>
      <c r="BQ1767" s="66">
        <f t="shared" si="753"/>
        <v>31089</v>
      </c>
      <c r="BR1767" s="66">
        <f t="shared" si="754"/>
        <v>31089</v>
      </c>
      <c r="BS1767" s="3" t="s">
        <v>3083</v>
      </c>
    </row>
    <row r="1768" spans="1:71" ht="14" hidden="1" customHeight="1" outlineLevel="1" x14ac:dyDescent="0.2">
      <c r="A1768" t="s">
        <v>1238</v>
      </c>
      <c r="B1768" t="s">
        <v>286</v>
      </c>
      <c r="C1768" s="1">
        <f t="shared" si="744"/>
        <v>427</v>
      </c>
      <c r="D1768" s="3">
        <f>IF(N1768&gt;0, RANK(N1768,(N1768:P1768,Q1768:AE1768)),0)</f>
        <v>2</v>
      </c>
      <c r="E1768" s="3">
        <f>IF(O1768&gt;0,RANK(O1768,(N1768:P1768,Q1768:AE1768)),0)</f>
        <v>1</v>
      </c>
      <c r="F1768" s="3">
        <f>IF(P1768&gt;0,RANK(P1768,(N1768:P1768,Q1768:AE1768)),0)</f>
        <v>0</v>
      </c>
      <c r="G1768" s="1">
        <f t="shared" si="742"/>
        <v>314</v>
      </c>
      <c r="H1768" s="2">
        <f t="shared" si="743"/>
        <v>0.73536299765807966</v>
      </c>
      <c r="I1768" s="2"/>
      <c r="J1768" s="2">
        <f t="shared" si="745"/>
        <v>0.1288056206088993</v>
      </c>
      <c r="K1768" s="2">
        <f t="shared" si="746"/>
        <v>0.86416861826697888</v>
      </c>
      <c r="L1768" s="2">
        <f t="shared" si="747"/>
        <v>0</v>
      </c>
      <c r="M1768" s="2">
        <f t="shared" si="748"/>
        <v>7.0257611241217877E-3</v>
      </c>
      <c r="N1768" s="38">
        <v>55</v>
      </c>
      <c r="O1768" s="38">
        <v>369</v>
      </c>
      <c r="P1768" s="38"/>
      <c r="Q1768" s="38">
        <v>3</v>
      </c>
      <c r="R1768" s="38">
        <v>0</v>
      </c>
      <c r="S1768" s="38"/>
      <c r="T1768" s="38"/>
      <c r="U1768" s="38">
        <v>0</v>
      </c>
      <c r="V1768" s="38"/>
      <c r="W1768" s="38">
        <v>0</v>
      </c>
      <c r="X1768" s="38"/>
      <c r="Y1768" s="38"/>
      <c r="Z1768" s="38"/>
      <c r="AA1768" s="38"/>
      <c r="AB1768" s="38"/>
      <c r="AC1768" s="38"/>
      <c r="AD1768" s="38"/>
      <c r="AE1768" s="38"/>
      <c r="AF1768" s="38"/>
      <c r="AG1768" s="38"/>
      <c r="AH1768" s="38"/>
      <c r="AI1768" s="38"/>
      <c r="AJ1768" s="38"/>
      <c r="AK1768" s="38"/>
      <c r="AL1768" s="38"/>
      <c r="AM1768" s="38"/>
      <c r="AN1768" s="38"/>
      <c r="AO1768" s="38"/>
      <c r="AP1768" s="38"/>
      <c r="AQ1768" s="38"/>
      <c r="AR1768" s="38"/>
      <c r="AS1768" s="38"/>
      <c r="AT1768" s="38"/>
      <c r="AU1768" s="38"/>
      <c r="AV1768" s="38"/>
      <c r="AW1768" s="38"/>
      <c r="AX1768" s="38"/>
      <c r="AY1768" s="38"/>
      <c r="BA1768" s="3">
        <f>IF(Q1768&gt;0,RANK(Q1768,(N1768:P1768,Q1768:AE1768)),0)</f>
        <v>3</v>
      </c>
      <c r="BB1768" s="3">
        <f>IF(R1768&gt;0,RANK(R1768,(N1768:P1768,Q1768:AE1768)),0)</f>
        <v>0</v>
      </c>
      <c r="BC1768" s="3">
        <f>IF(S1768&gt;0,RANK(S1768,(N1768:P1768,Q1768:AE1768)),0)</f>
        <v>0</v>
      </c>
      <c r="BD1768" s="3">
        <f>IF(T1768&gt;0,RANK(T1768,(N1768:P1768,Q1768:AE1768)),0)</f>
        <v>0</v>
      </c>
      <c r="BE1768" s="2">
        <f t="shared" si="749"/>
        <v>7.0257611241217799E-3</v>
      </c>
      <c r="BF1768" s="2">
        <f t="shared" si="750"/>
        <v>0</v>
      </c>
      <c r="BG1768" s="2">
        <f t="shared" si="751"/>
        <v>0</v>
      </c>
      <c r="BH1768" s="2">
        <f t="shared" si="752"/>
        <v>0</v>
      </c>
      <c r="BJ1768" t="s">
        <v>1238</v>
      </c>
      <c r="BK1768" t="s">
        <v>286</v>
      </c>
      <c r="BL1768">
        <v>3</v>
      </c>
      <c r="BN1768">
        <v>0</v>
      </c>
      <c r="BO1768" s="60">
        <v>31</v>
      </c>
      <c r="BP1768" s="62">
        <v>91</v>
      </c>
      <c r="BQ1768" s="66">
        <f t="shared" si="753"/>
        <v>31091</v>
      </c>
      <c r="BR1768" s="66">
        <f t="shared" si="754"/>
        <v>31091</v>
      </c>
      <c r="BS1768" s="3" t="s">
        <v>3083</v>
      </c>
    </row>
    <row r="1769" spans="1:71" ht="14" hidden="1" customHeight="1" outlineLevel="1" x14ac:dyDescent="0.2">
      <c r="A1769" t="s">
        <v>1029</v>
      </c>
      <c r="B1769" t="s">
        <v>286</v>
      </c>
      <c r="C1769" s="1">
        <f t="shared" si="744"/>
        <v>3566</v>
      </c>
      <c r="D1769" s="3">
        <f>IF(N1769&gt;0, RANK(N1769,(N1769:P1769,Q1769:AE1769)),0)</f>
        <v>2</v>
      </c>
      <c r="E1769" s="3">
        <f>IF(O1769&gt;0,RANK(O1769,(N1769:P1769,Q1769:AE1769)),0)</f>
        <v>1</v>
      </c>
      <c r="F1769" s="3">
        <f>IF(P1769&gt;0,RANK(P1769,(N1769:P1769,Q1769:AE1769)),0)</f>
        <v>0</v>
      </c>
      <c r="G1769" s="1">
        <f t="shared" si="742"/>
        <v>2226</v>
      </c>
      <c r="H1769" s="2">
        <f t="shared" si="743"/>
        <v>0.62422882781828382</v>
      </c>
      <c r="I1769" s="2"/>
      <c r="J1769" s="2">
        <f t="shared" si="745"/>
        <v>0.18003365114974762</v>
      </c>
      <c r="K1769" s="2">
        <f t="shared" si="746"/>
        <v>0.80426247896803138</v>
      </c>
      <c r="L1769" s="2">
        <f t="shared" si="747"/>
        <v>0</v>
      </c>
      <c r="M1769" s="2">
        <f t="shared" si="748"/>
        <v>1.5703869882221055E-2</v>
      </c>
      <c r="N1769" s="38">
        <v>642</v>
      </c>
      <c r="O1769" s="38">
        <v>2868</v>
      </c>
      <c r="P1769" s="38"/>
      <c r="Q1769" s="38">
        <v>23</v>
      </c>
      <c r="R1769" s="38">
        <v>6</v>
      </c>
      <c r="S1769" s="38"/>
      <c r="T1769" s="38"/>
      <c r="U1769" s="38">
        <v>11</v>
      </c>
      <c r="V1769" s="38"/>
      <c r="W1769" s="38">
        <v>16</v>
      </c>
      <c r="X1769" s="38"/>
      <c r="Y1769" s="38"/>
      <c r="Z1769" s="38"/>
      <c r="AA1769" s="38"/>
      <c r="AB1769" s="38"/>
      <c r="AC1769" s="38"/>
      <c r="AD1769" s="38"/>
      <c r="AE1769" s="38"/>
      <c r="AF1769" s="38"/>
      <c r="AG1769" s="38"/>
      <c r="AH1769" s="38"/>
      <c r="AI1769" s="38"/>
      <c r="AJ1769" s="38"/>
      <c r="AK1769" s="38"/>
      <c r="AL1769" s="38"/>
      <c r="AM1769" s="38"/>
      <c r="AN1769" s="38"/>
      <c r="AO1769" s="38"/>
      <c r="AP1769" s="38"/>
      <c r="AQ1769" s="38"/>
      <c r="AR1769" s="38"/>
      <c r="AS1769" s="38"/>
      <c r="AT1769" s="38"/>
      <c r="AU1769" s="38"/>
      <c r="AV1769" s="38"/>
      <c r="AW1769" s="38"/>
      <c r="AX1769" s="38"/>
      <c r="AY1769" s="38"/>
      <c r="BA1769" s="3">
        <f>IF(Q1769&gt;0,RANK(Q1769,(N1769:P1769,Q1769:AE1769)),0)</f>
        <v>3</v>
      </c>
      <c r="BB1769" s="3">
        <f>IF(R1769&gt;0,RANK(R1769,(N1769:P1769,Q1769:AE1769)),0)</f>
        <v>6</v>
      </c>
      <c r="BC1769" s="3">
        <f>IF(S1769&gt;0,RANK(S1769,(N1769:P1769,Q1769:AE1769)),0)</f>
        <v>0</v>
      </c>
      <c r="BD1769" s="3">
        <f>IF(T1769&gt;0,RANK(T1769,(N1769:P1769,Q1769:AE1769)),0)</f>
        <v>0</v>
      </c>
      <c r="BE1769" s="2">
        <f t="shared" si="749"/>
        <v>6.4498037016264718E-3</v>
      </c>
      <c r="BF1769" s="2">
        <f t="shared" si="750"/>
        <v>1.6825574873808188E-3</v>
      </c>
      <c r="BG1769" s="2">
        <f t="shared" si="751"/>
        <v>0</v>
      </c>
      <c r="BH1769" s="2">
        <f t="shared" si="752"/>
        <v>0</v>
      </c>
      <c r="BJ1769" t="s">
        <v>1029</v>
      </c>
      <c r="BK1769" t="s">
        <v>286</v>
      </c>
      <c r="BL1769">
        <v>3</v>
      </c>
      <c r="BN1769">
        <v>0</v>
      </c>
      <c r="BO1769" s="60">
        <v>31</v>
      </c>
      <c r="BP1769" s="62">
        <v>93</v>
      </c>
      <c r="BQ1769" s="66">
        <f t="shared" si="753"/>
        <v>31093</v>
      </c>
      <c r="BR1769" s="66">
        <f t="shared" si="754"/>
        <v>31093</v>
      </c>
      <c r="BS1769" s="3" t="s">
        <v>3083</v>
      </c>
    </row>
    <row r="1770" spans="1:71" ht="14" hidden="1" customHeight="1" outlineLevel="1" x14ac:dyDescent="0.2">
      <c r="A1770" t="s">
        <v>1071</v>
      </c>
      <c r="B1770" t="s">
        <v>286</v>
      </c>
      <c r="C1770" s="1">
        <f t="shared" si="744"/>
        <v>3639</v>
      </c>
      <c r="D1770" s="3">
        <f>IF(N1770&gt;0, RANK(N1770,(N1770:P1770,Q1770:AE1770)),0)</f>
        <v>2</v>
      </c>
      <c r="E1770" s="3">
        <f>IF(O1770&gt;0,RANK(O1770,(N1770:P1770,Q1770:AE1770)),0)</f>
        <v>1</v>
      </c>
      <c r="F1770" s="3">
        <f>IF(P1770&gt;0,RANK(P1770,(N1770:P1770,Q1770:AE1770)),0)</f>
        <v>0</v>
      </c>
      <c r="G1770" s="1">
        <f t="shared" si="742"/>
        <v>1646</v>
      </c>
      <c r="H1770" s="2">
        <f t="shared" si="743"/>
        <v>0.45232206650178619</v>
      </c>
      <c r="I1770" s="2"/>
      <c r="J1770" s="2">
        <f t="shared" si="745"/>
        <v>0.26600714482000548</v>
      </c>
      <c r="K1770" s="2">
        <f t="shared" si="746"/>
        <v>0.71832921132179173</v>
      </c>
      <c r="L1770" s="2">
        <f t="shared" si="747"/>
        <v>0</v>
      </c>
      <c r="M1770" s="2">
        <f t="shared" si="748"/>
        <v>1.5663643858202847E-2</v>
      </c>
      <c r="N1770" s="38">
        <v>968</v>
      </c>
      <c r="O1770" s="38">
        <v>2614</v>
      </c>
      <c r="P1770" s="38"/>
      <c r="Q1770" s="38">
        <v>21</v>
      </c>
      <c r="R1770" s="38">
        <v>13</v>
      </c>
      <c r="S1770" s="38"/>
      <c r="T1770" s="38"/>
      <c r="U1770" s="38">
        <v>15</v>
      </c>
      <c r="V1770" s="38"/>
      <c r="W1770" s="38">
        <v>8</v>
      </c>
      <c r="X1770" s="38"/>
      <c r="Y1770" s="38"/>
      <c r="Z1770" s="38"/>
      <c r="AA1770" s="38"/>
      <c r="AB1770" s="38"/>
      <c r="AC1770" s="38"/>
      <c r="AD1770" s="38"/>
      <c r="AE1770" s="38"/>
      <c r="AF1770" s="38"/>
      <c r="AG1770" s="38"/>
      <c r="AH1770" s="38"/>
      <c r="AI1770" s="38"/>
      <c r="AJ1770" s="38"/>
      <c r="AK1770" s="38"/>
      <c r="AL1770" s="38"/>
      <c r="AM1770" s="38"/>
      <c r="AN1770" s="38"/>
      <c r="AO1770" s="38"/>
      <c r="AP1770" s="38"/>
      <c r="AQ1770" s="38"/>
      <c r="AR1770" s="38"/>
      <c r="AS1770" s="38"/>
      <c r="AT1770" s="38"/>
      <c r="AU1770" s="38"/>
      <c r="AV1770" s="38"/>
      <c r="AW1770" s="38"/>
      <c r="AX1770" s="38"/>
      <c r="AY1770" s="38"/>
      <c r="BA1770" s="3">
        <f>IF(Q1770&gt;0,RANK(Q1770,(N1770:P1770,Q1770:AE1770)),0)</f>
        <v>3</v>
      </c>
      <c r="BB1770" s="3">
        <f>IF(R1770&gt;0,RANK(R1770,(N1770:P1770,Q1770:AE1770)),0)</f>
        <v>5</v>
      </c>
      <c r="BC1770" s="3">
        <f>IF(S1770&gt;0,RANK(S1770,(N1770:P1770,Q1770:AE1770)),0)</f>
        <v>0</v>
      </c>
      <c r="BD1770" s="3">
        <f>IF(T1770&gt;0,RANK(T1770,(N1770:P1770,Q1770:AE1770)),0)</f>
        <v>0</v>
      </c>
      <c r="BE1770" s="2">
        <f t="shared" si="749"/>
        <v>5.7708161582852432E-3</v>
      </c>
      <c r="BF1770" s="2">
        <f t="shared" si="750"/>
        <v>3.5724100027480078E-3</v>
      </c>
      <c r="BG1770" s="2">
        <f t="shared" si="751"/>
        <v>0</v>
      </c>
      <c r="BH1770" s="2">
        <f t="shared" si="752"/>
        <v>0</v>
      </c>
      <c r="BJ1770" t="s">
        <v>1071</v>
      </c>
      <c r="BK1770" t="s">
        <v>286</v>
      </c>
      <c r="BL1770">
        <v>3</v>
      </c>
      <c r="BN1770">
        <v>0</v>
      </c>
      <c r="BO1770" s="60">
        <v>31</v>
      </c>
      <c r="BP1770" s="62">
        <v>95</v>
      </c>
      <c r="BQ1770" s="66">
        <f t="shared" si="753"/>
        <v>31095</v>
      </c>
      <c r="BR1770" s="66">
        <f t="shared" si="754"/>
        <v>31095</v>
      </c>
      <c r="BS1770" s="3" t="s">
        <v>3083</v>
      </c>
    </row>
    <row r="1771" spans="1:71" ht="14" hidden="1" customHeight="1" outlineLevel="1" x14ac:dyDescent="0.2">
      <c r="A1771" t="s">
        <v>1337</v>
      </c>
      <c r="B1771" t="s">
        <v>286</v>
      </c>
      <c r="C1771" s="1">
        <f t="shared" si="744"/>
        <v>2163</v>
      </c>
      <c r="D1771" s="3">
        <f>IF(N1771&gt;0, RANK(N1771,(N1771:P1771,Q1771:AE1771)),0)</f>
        <v>2</v>
      </c>
      <c r="E1771" s="3">
        <f>IF(O1771&gt;0,RANK(O1771,(N1771:P1771,Q1771:AE1771)),0)</f>
        <v>1</v>
      </c>
      <c r="F1771" s="3">
        <f>IF(P1771&gt;0,RANK(P1771,(N1771:P1771,Q1771:AE1771)),0)</f>
        <v>0</v>
      </c>
      <c r="G1771" s="1">
        <f t="shared" si="742"/>
        <v>871</v>
      </c>
      <c r="H1771" s="2">
        <f t="shared" si="743"/>
        <v>0.40268146093388812</v>
      </c>
      <c r="I1771" s="2"/>
      <c r="J1771" s="2">
        <f t="shared" si="745"/>
        <v>0.28895053166897827</v>
      </c>
      <c r="K1771" s="2">
        <f t="shared" si="746"/>
        <v>0.69163199260286634</v>
      </c>
      <c r="L1771" s="2">
        <f t="shared" si="747"/>
        <v>0</v>
      </c>
      <c r="M1771" s="2">
        <f t="shared" si="748"/>
        <v>1.9417475728155442E-2</v>
      </c>
      <c r="N1771" s="38">
        <v>625</v>
      </c>
      <c r="O1771" s="38">
        <v>1496</v>
      </c>
      <c r="P1771" s="38"/>
      <c r="Q1771" s="38">
        <v>13</v>
      </c>
      <c r="R1771" s="38">
        <v>9</v>
      </c>
      <c r="S1771" s="38"/>
      <c r="T1771" s="38"/>
      <c r="U1771" s="38">
        <v>9</v>
      </c>
      <c r="V1771" s="38"/>
      <c r="W1771" s="38">
        <v>11</v>
      </c>
      <c r="X1771" s="38"/>
      <c r="Y1771" s="38"/>
      <c r="Z1771" s="38"/>
      <c r="AA1771" s="38"/>
      <c r="AB1771" s="38"/>
      <c r="AC1771" s="38"/>
      <c r="AD1771" s="38"/>
      <c r="AE1771" s="38"/>
      <c r="AF1771" s="38"/>
      <c r="AG1771" s="38"/>
      <c r="AH1771" s="38"/>
      <c r="AI1771" s="38"/>
      <c r="AJ1771" s="38"/>
      <c r="AK1771" s="38"/>
      <c r="AL1771" s="38"/>
      <c r="AM1771" s="38"/>
      <c r="AN1771" s="38"/>
      <c r="AO1771" s="38"/>
      <c r="AP1771" s="38"/>
      <c r="AQ1771" s="38"/>
      <c r="AR1771" s="38"/>
      <c r="AS1771" s="38"/>
      <c r="AT1771" s="38"/>
      <c r="AU1771" s="38"/>
      <c r="AV1771" s="38"/>
      <c r="AW1771" s="38"/>
      <c r="AX1771" s="38"/>
      <c r="AY1771" s="38"/>
      <c r="BA1771" s="3">
        <f>IF(Q1771&gt;0,RANK(Q1771,(N1771:P1771,Q1771:AE1771)),0)</f>
        <v>3</v>
      </c>
      <c r="BB1771" s="3">
        <f>IF(R1771&gt;0,RANK(R1771,(N1771:P1771,Q1771:AE1771)),0)</f>
        <v>5</v>
      </c>
      <c r="BC1771" s="3">
        <f>IF(S1771&gt;0,RANK(S1771,(N1771:P1771,Q1771:AE1771)),0)</f>
        <v>0</v>
      </c>
      <c r="BD1771" s="3">
        <f>IF(T1771&gt;0,RANK(T1771,(N1771:P1771,Q1771:AE1771)),0)</f>
        <v>0</v>
      </c>
      <c r="BE1771" s="2">
        <f t="shared" si="749"/>
        <v>6.0101710587147483E-3</v>
      </c>
      <c r="BF1771" s="2">
        <f t="shared" si="750"/>
        <v>4.160887656033287E-3</v>
      </c>
      <c r="BG1771" s="2">
        <f t="shared" si="751"/>
        <v>0</v>
      </c>
      <c r="BH1771" s="2">
        <f t="shared" si="752"/>
        <v>0</v>
      </c>
      <c r="BJ1771" t="s">
        <v>1337</v>
      </c>
      <c r="BK1771" t="s">
        <v>286</v>
      </c>
      <c r="BL1771">
        <v>3</v>
      </c>
      <c r="BN1771">
        <v>0</v>
      </c>
      <c r="BO1771" s="60">
        <v>31</v>
      </c>
      <c r="BP1771" s="62">
        <v>97</v>
      </c>
      <c r="BQ1771" s="66">
        <f t="shared" si="753"/>
        <v>31097</v>
      </c>
      <c r="BR1771" s="66">
        <f t="shared" si="754"/>
        <v>31097</v>
      </c>
      <c r="BS1771" s="3" t="s">
        <v>3083</v>
      </c>
    </row>
    <row r="1772" spans="1:71" ht="14" hidden="1" customHeight="1" outlineLevel="1" x14ac:dyDescent="0.2">
      <c r="A1772" t="s">
        <v>1049</v>
      </c>
      <c r="B1772" t="s">
        <v>286</v>
      </c>
      <c r="C1772" s="1">
        <f t="shared" si="744"/>
        <v>3615</v>
      </c>
      <c r="D1772" s="3">
        <f>IF(N1772&gt;0, RANK(N1772,(N1772:P1772,Q1772:AE1772)),0)</f>
        <v>2</v>
      </c>
      <c r="E1772" s="3">
        <f>IF(O1772&gt;0,RANK(O1772,(N1772:P1772,Q1772:AE1772)),0)</f>
        <v>1</v>
      </c>
      <c r="F1772" s="3">
        <f>IF(P1772&gt;0,RANK(P1772,(N1772:P1772,Q1772:AE1772)),0)</f>
        <v>0</v>
      </c>
      <c r="G1772" s="1">
        <f t="shared" si="742"/>
        <v>2092</v>
      </c>
      <c r="H1772" s="2">
        <f t="shared" si="743"/>
        <v>0.57869986168741361</v>
      </c>
      <c r="I1772" s="2"/>
      <c r="J1772" s="2">
        <f t="shared" si="745"/>
        <v>0.20359612724757953</v>
      </c>
      <c r="K1772" s="2">
        <f t="shared" si="746"/>
        <v>0.78229598893499308</v>
      </c>
      <c r="L1772" s="2">
        <f t="shared" si="747"/>
        <v>0</v>
      </c>
      <c r="M1772" s="2">
        <f t="shared" si="748"/>
        <v>1.4107883817427447E-2</v>
      </c>
      <c r="N1772" s="38">
        <v>736</v>
      </c>
      <c r="O1772" s="38">
        <v>2828</v>
      </c>
      <c r="P1772" s="38"/>
      <c r="Q1772" s="38">
        <v>23</v>
      </c>
      <c r="R1772" s="38">
        <v>8</v>
      </c>
      <c r="S1772" s="38"/>
      <c r="T1772" s="38"/>
      <c r="U1772" s="38">
        <v>9</v>
      </c>
      <c r="V1772" s="38"/>
      <c r="W1772" s="38">
        <v>11</v>
      </c>
      <c r="X1772" s="38"/>
      <c r="Y1772" s="38"/>
      <c r="Z1772" s="38"/>
      <c r="AA1772" s="38"/>
      <c r="AB1772" s="38"/>
      <c r="AC1772" s="38"/>
      <c r="AD1772" s="38"/>
      <c r="AE1772" s="38"/>
      <c r="AF1772" s="38"/>
      <c r="AG1772" s="38"/>
      <c r="AH1772" s="38"/>
      <c r="AI1772" s="38"/>
      <c r="AJ1772" s="38"/>
      <c r="AK1772" s="38"/>
      <c r="AL1772" s="38"/>
      <c r="AM1772" s="38"/>
      <c r="AN1772" s="38"/>
      <c r="AO1772" s="38"/>
      <c r="AP1772" s="38"/>
      <c r="AQ1772" s="38"/>
      <c r="AR1772" s="38"/>
      <c r="AS1772" s="38"/>
      <c r="AT1772" s="38"/>
      <c r="AU1772" s="38"/>
      <c r="AV1772" s="38"/>
      <c r="AW1772" s="38"/>
      <c r="AX1772" s="38"/>
      <c r="AY1772" s="38"/>
      <c r="BA1772" s="3">
        <f>IF(Q1772&gt;0,RANK(Q1772,(N1772:P1772,Q1772:AE1772)),0)</f>
        <v>3</v>
      </c>
      <c r="BB1772" s="3">
        <f>IF(R1772&gt;0,RANK(R1772,(N1772:P1772,Q1772:AE1772)),0)</f>
        <v>6</v>
      </c>
      <c r="BC1772" s="3">
        <f>IF(S1772&gt;0,RANK(S1772,(N1772:P1772,Q1772:AE1772)),0)</f>
        <v>0</v>
      </c>
      <c r="BD1772" s="3">
        <f>IF(T1772&gt;0,RANK(T1772,(N1772:P1772,Q1772:AE1772)),0)</f>
        <v>0</v>
      </c>
      <c r="BE1772" s="2">
        <f t="shared" si="749"/>
        <v>6.3623789764868603E-3</v>
      </c>
      <c r="BF1772" s="2">
        <f t="shared" si="750"/>
        <v>2.2130013831258644E-3</v>
      </c>
      <c r="BG1772" s="2">
        <f t="shared" si="751"/>
        <v>0</v>
      </c>
      <c r="BH1772" s="2">
        <f t="shared" si="752"/>
        <v>0</v>
      </c>
      <c r="BJ1772" t="s">
        <v>1049</v>
      </c>
      <c r="BK1772" t="s">
        <v>286</v>
      </c>
      <c r="BL1772">
        <v>3</v>
      </c>
      <c r="BN1772">
        <v>0</v>
      </c>
      <c r="BO1772" s="60">
        <v>31</v>
      </c>
      <c r="BP1772" s="62">
        <v>99</v>
      </c>
      <c r="BQ1772" s="66">
        <f t="shared" si="753"/>
        <v>31099</v>
      </c>
      <c r="BR1772" s="66">
        <f t="shared" si="754"/>
        <v>31099</v>
      </c>
      <c r="BS1772" s="3" t="s">
        <v>3083</v>
      </c>
    </row>
    <row r="1773" spans="1:71" ht="14" hidden="1" customHeight="1" outlineLevel="1" x14ac:dyDescent="0.2">
      <c r="A1773" t="s">
        <v>1161</v>
      </c>
      <c r="B1773" t="s">
        <v>286</v>
      </c>
      <c r="C1773" s="1">
        <f t="shared" si="744"/>
        <v>4209</v>
      </c>
      <c r="D1773" s="3">
        <f>IF(N1773&gt;0, RANK(N1773,(N1773:P1773,Q1773:AE1773)),0)</f>
        <v>2</v>
      </c>
      <c r="E1773" s="3">
        <f>IF(O1773&gt;0,RANK(O1773,(N1773:P1773,Q1773:AE1773)),0)</f>
        <v>1</v>
      </c>
      <c r="F1773" s="3">
        <f>IF(P1773&gt;0,RANK(P1773,(N1773:P1773,Q1773:AE1773)),0)</f>
        <v>0</v>
      </c>
      <c r="G1773" s="1">
        <f t="shared" si="742"/>
        <v>2685</v>
      </c>
      <c r="H1773" s="2">
        <f t="shared" si="743"/>
        <v>0.63791874554526018</v>
      </c>
      <c r="I1773" s="2"/>
      <c r="J1773" s="2">
        <f t="shared" si="745"/>
        <v>0.17367545735329057</v>
      </c>
      <c r="K1773" s="2">
        <f t="shared" si="746"/>
        <v>0.81159420289855078</v>
      </c>
      <c r="L1773" s="2">
        <f t="shared" si="747"/>
        <v>0</v>
      </c>
      <c r="M1773" s="2">
        <f t="shared" si="748"/>
        <v>1.4730339748158627E-2</v>
      </c>
      <c r="N1773" s="38">
        <v>731</v>
      </c>
      <c r="O1773" s="38">
        <v>3416</v>
      </c>
      <c r="P1773" s="38"/>
      <c r="Q1773" s="38">
        <v>27</v>
      </c>
      <c r="R1773" s="38">
        <v>14</v>
      </c>
      <c r="S1773" s="38"/>
      <c r="T1773" s="38"/>
      <c r="U1773" s="38">
        <v>11</v>
      </c>
      <c r="V1773" s="38"/>
      <c r="W1773" s="38">
        <v>10</v>
      </c>
      <c r="X1773" s="38"/>
      <c r="Y1773" s="38"/>
      <c r="Z1773" s="38"/>
      <c r="AA1773" s="38"/>
      <c r="AB1773" s="38"/>
      <c r="AC1773" s="38"/>
      <c r="AD1773" s="38"/>
      <c r="AE1773" s="38"/>
      <c r="AF1773" s="38"/>
      <c r="AG1773" s="38"/>
      <c r="AH1773" s="38"/>
      <c r="AI1773" s="38"/>
      <c r="AJ1773" s="38"/>
      <c r="AK1773" s="38"/>
      <c r="AL1773" s="38"/>
      <c r="AM1773" s="38"/>
      <c r="AN1773" s="38"/>
      <c r="AO1773" s="38"/>
      <c r="AP1773" s="38"/>
      <c r="AQ1773" s="38"/>
      <c r="AR1773" s="38"/>
      <c r="AS1773" s="38"/>
      <c r="AT1773" s="38"/>
      <c r="AU1773" s="38"/>
      <c r="AV1773" s="38"/>
      <c r="AW1773" s="38"/>
      <c r="AX1773" s="38"/>
      <c r="AY1773" s="38"/>
      <c r="BA1773" s="3">
        <f>IF(Q1773&gt;0,RANK(Q1773,(N1773:P1773,Q1773:AE1773)),0)</f>
        <v>3</v>
      </c>
      <c r="BB1773" s="3">
        <f>IF(R1773&gt;0,RANK(R1773,(N1773:P1773,Q1773:AE1773)),0)</f>
        <v>4</v>
      </c>
      <c r="BC1773" s="3">
        <f>IF(S1773&gt;0,RANK(S1773,(N1773:P1773,Q1773:AE1773)),0)</f>
        <v>0</v>
      </c>
      <c r="BD1773" s="3">
        <f>IF(T1773&gt;0,RANK(T1773,(N1773:P1773,Q1773:AE1773)),0)</f>
        <v>0</v>
      </c>
      <c r="BE1773" s="2">
        <f t="shared" si="749"/>
        <v>6.4148253741981472E-3</v>
      </c>
      <c r="BF1773" s="2">
        <f t="shared" si="750"/>
        <v>3.3262057495842242E-3</v>
      </c>
      <c r="BG1773" s="2">
        <f t="shared" si="751"/>
        <v>0</v>
      </c>
      <c r="BH1773" s="2">
        <f t="shared" si="752"/>
        <v>0</v>
      </c>
      <c r="BJ1773" t="s">
        <v>1161</v>
      </c>
      <c r="BK1773" t="s">
        <v>286</v>
      </c>
      <c r="BL1773">
        <v>3</v>
      </c>
      <c r="BN1773">
        <v>0</v>
      </c>
      <c r="BO1773" s="60">
        <v>31</v>
      </c>
      <c r="BP1773" s="62">
        <v>101</v>
      </c>
      <c r="BQ1773" s="66">
        <f t="shared" si="753"/>
        <v>31101</v>
      </c>
      <c r="BR1773" s="66">
        <f t="shared" si="754"/>
        <v>31101</v>
      </c>
      <c r="BS1773" s="3" t="s">
        <v>3083</v>
      </c>
    </row>
    <row r="1774" spans="1:71" ht="14" hidden="1" customHeight="1" outlineLevel="1" x14ac:dyDescent="0.2">
      <c r="A1774" t="s">
        <v>898</v>
      </c>
      <c r="B1774" t="s">
        <v>286</v>
      </c>
      <c r="C1774" s="1">
        <f t="shared" si="744"/>
        <v>545</v>
      </c>
      <c r="D1774" s="3">
        <f>IF(N1774&gt;0, RANK(N1774,(N1774:P1774,Q1774:AE1774)),0)</f>
        <v>2</v>
      </c>
      <c r="E1774" s="3">
        <f>IF(O1774&gt;0,RANK(O1774,(N1774:P1774,Q1774:AE1774)),0)</f>
        <v>1</v>
      </c>
      <c r="F1774" s="3">
        <f>IF(P1774&gt;0,RANK(P1774,(N1774:P1774,Q1774:AE1774)),0)</f>
        <v>0</v>
      </c>
      <c r="G1774" s="1">
        <f t="shared" si="742"/>
        <v>456</v>
      </c>
      <c r="H1774" s="2">
        <f t="shared" si="743"/>
        <v>0.83669724770642206</v>
      </c>
      <c r="I1774" s="2"/>
      <c r="J1774" s="2">
        <f t="shared" si="745"/>
        <v>8.0733944954128445E-2</v>
      </c>
      <c r="K1774" s="2">
        <f t="shared" si="746"/>
        <v>0.91743119266055051</v>
      </c>
      <c r="L1774" s="2">
        <f t="shared" si="747"/>
        <v>0</v>
      </c>
      <c r="M1774" s="2">
        <f t="shared" si="748"/>
        <v>1.8348623853210455E-3</v>
      </c>
      <c r="N1774" s="38">
        <v>44</v>
      </c>
      <c r="O1774" s="38">
        <v>500</v>
      </c>
      <c r="P1774" s="38"/>
      <c r="Q1774" s="38">
        <v>0</v>
      </c>
      <c r="R1774" s="38">
        <v>0</v>
      </c>
      <c r="S1774" s="38"/>
      <c r="T1774" s="38"/>
      <c r="U1774" s="38">
        <v>0</v>
      </c>
      <c r="V1774" s="38"/>
      <c r="W1774" s="38">
        <v>1</v>
      </c>
      <c r="X1774" s="38"/>
      <c r="Y1774" s="38"/>
      <c r="Z1774" s="38"/>
      <c r="AA1774" s="38"/>
      <c r="AB1774" s="38"/>
      <c r="AC1774" s="38"/>
      <c r="AD1774" s="38"/>
      <c r="AE1774" s="38"/>
      <c r="AF1774" s="38"/>
      <c r="AG1774" s="38"/>
      <c r="AH1774" s="38"/>
      <c r="AI1774" s="38"/>
      <c r="AJ1774" s="38"/>
      <c r="AK1774" s="38"/>
      <c r="AL1774" s="38"/>
      <c r="AM1774" s="38"/>
      <c r="AN1774" s="38"/>
      <c r="AO1774" s="38"/>
      <c r="AP1774" s="38"/>
      <c r="AQ1774" s="38"/>
      <c r="AR1774" s="38"/>
      <c r="AS1774" s="38"/>
      <c r="AT1774" s="38"/>
      <c r="AU1774" s="38"/>
      <c r="AV1774" s="38"/>
      <c r="AW1774" s="38"/>
      <c r="AX1774" s="38"/>
      <c r="AY1774" s="38"/>
      <c r="BA1774" s="3">
        <f>IF(Q1774&gt;0,RANK(Q1774,(N1774:P1774,Q1774:AE1774)),0)</f>
        <v>0</v>
      </c>
      <c r="BB1774" s="3">
        <f>IF(R1774&gt;0,RANK(R1774,(N1774:P1774,Q1774:AE1774)),0)</f>
        <v>0</v>
      </c>
      <c r="BC1774" s="3">
        <f>IF(S1774&gt;0,RANK(S1774,(N1774:P1774,Q1774:AE1774)),0)</f>
        <v>0</v>
      </c>
      <c r="BD1774" s="3">
        <f>IF(T1774&gt;0,RANK(T1774,(N1774:P1774,Q1774:AE1774)),0)</f>
        <v>0</v>
      </c>
      <c r="BE1774" s="2">
        <f t="shared" si="749"/>
        <v>0</v>
      </c>
      <c r="BF1774" s="2">
        <f t="shared" si="750"/>
        <v>0</v>
      </c>
      <c r="BG1774" s="2">
        <f t="shared" si="751"/>
        <v>0</v>
      </c>
      <c r="BH1774" s="2">
        <f t="shared" si="752"/>
        <v>0</v>
      </c>
      <c r="BJ1774" t="s">
        <v>898</v>
      </c>
      <c r="BK1774" t="s">
        <v>286</v>
      </c>
      <c r="BL1774">
        <v>3</v>
      </c>
      <c r="BN1774">
        <v>0</v>
      </c>
      <c r="BO1774" s="60">
        <v>31</v>
      </c>
      <c r="BP1774" s="62">
        <v>103</v>
      </c>
      <c r="BQ1774" s="66">
        <f t="shared" si="753"/>
        <v>31103</v>
      </c>
      <c r="BR1774" s="66">
        <f t="shared" si="754"/>
        <v>31103</v>
      </c>
      <c r="BS1774" s="3" t="s">
        <v>3083</v>
      </c>
    </row>
    <row r="1775" spans="1:71" ht="14" hidden="1" customHeight="1" outlineLevel="1" x14ac:dyDescent="0.2">
      <c r="A1775" t="s">
        <v>1714</v>
      </c>
      <c r="B1775" t="s">
        <v>286</v>
      </c>
      <c r="C1775" s="1">
        <f t="shared" si="744"/>
        <v>1722</v>
      </c>
      <c r="D1775" s="3">
        <f>IF(N1775&gt;0, RANK(N1775,(N1775:P1775,Q1775:AE1775)),0)</f>
        <v>2</v>
      </c>
      <c r="E1775" s="3">
        <f>IF(O1775&gt;0,RANK(O1775,(N1775:P1775,Q1775:AE1775)),0)</f>
        <v>1</v>
      </c>
      <c r="F1775" s="3">
        <f>IF(P1775&gt;0,RANK(P1775,(N1775:P1775,Q1775:AE1775)),0)</f>
        <v>0</v>
      </c>
      <c r="G1775" s="1">
        <f t="shared" si="742"/>
        <v>1152</v>
      </c>
      <c r="H1775" s="2">
        <f t="shared" si="743"/>
        <v>0.66898954703832758</v>
      </c>
      <c r="I1775" s="2"/>
      <c r="J1775" s="2">
        <f t="shared" si="745"/>
        <v>0.15795586527293845</v>
      </c>
      <c r="K1775" s="2">
        <f t="shared" si="746"/>
        <v>0.82694541231126595</v>
      </c>
      <c r="L1775" s="2">
        <f t="shared" si="747"/>
        <v>0</v>
      </c>
      <c r="M1775" s="2">
        <f t="shared" si="748"/>
        <v>1.5098722415795574E-2</v>
      </c>
      <c r="N1775" s="38">
        <v>272</v>
      </c>
      <c r="O1775" s="38">
        <v>1424</v>
      </c>
      <c r="P1775" s="38"/>
      <c r="Q1775" s="38">
        <v>17</v>
      </c>
      <c r="R1775" s="38">
        <v>4</v>
      </c>
      <c r="S1775" s="38"/>
      <c r="T1775" s="38"/>
      <c r="U1775" s="38">
        <v>3</v>
      </c>
      <c r="V1775" s="38"/>
      <c r="W1775" s="38">
        <v>2</v>
      </c>
      <c r="X1775" s="38"/>
      <c r="Y1775" s="38"/>
      <c r="Z1775" s="38"/>
      <c r="AA1775" s="38"/>
      <c r="AB1775" s="38"/>
      <c r="AC1775" s="38"/>
      <c r="AD1775" s="38"/>
      <c r="AE1775" s="38"/>
      <c r="AF1775" s="38"/>
      <c r="AG1775" s="38"/>
      <c r="AH1775" s="38"/>
      <c r="AI1775" s="38"/>
      <c r="AJ1775" s="38"/>
      <c r="AK1775" s="38"/>
      <c r="AL1775" s="38"/>
      <c r="AM1775" s="38"/>
      <c r="AN1775" s="38"/>
      <c r="AO1775" s="38"/>
      <c r="AP1775" s="38"/>
      <c r="AQ1775" s="38"/>
      <c r="AR1775" s="38"/>
      <c r="AS1775" s="38"/>
      <c r="AT1775" s="38"/>
      <c r="AU1775" s="38"/>
      <c r="AV1775" s="38"/>
      <c r="AW1775" s="38"/>
      <c r="AX1775" s="38"/>
      <c r="AY1775" s="38"/>
      <c r="BA1775" s="3">
        <f>IF(Q1775&gt;0,RANK(Q1775,(N1775:P1775,Q1775:AE1775)),0)</f>
        <v>3</v>
      </c>
      <c r="BB1775" s="3">
        <f>IF(R1775&gt;0,RANK(R1775,(N1775:P1775,Q1775:AE1775)),0)</f>
        <v>4</v>
      </c>
      <c r="BC1775" s="3">
        <f>IF(S1775&gt;0,RANK(S1775,(N1775:P1775,Q1775:AE1775)),0)</f>
        <v>0</v>
      </c>
      <c r="BD1775" s="3">
        <f>IF(T1775&gt;0,RANK(T1775,(N1775:P1775,Q1775:AE1775)),0)</f>
        <v>0</v>
      </c>
      <c r="BE1775" s="2">
        <f t="shared" si="749"/>
        <v>9.8722415795586532E-3</v>
      </c>
      <c r="BF1775" s="2">
        <f t="shared" si="750"/>
        <v>2.3228803716608595E-3</v>
      </c>
      <c r="BG1775" s="2">
        <f t="shared" si="751"/>
        <v>0</v>
      </c>
      <c r="BH1775" s="2">
        <f t="shared" si="752"/>
        <v>0</v>
      </c>
      <c r="BJ1775" t="s">
        <v>1714</v>
      </c>
      <c r="BK1775" t="s">
        <v>286</v>
      </c>
      <c r="BL1775">
        <v>3</v>
      </c>
      <c r="BN1775">
        <v>0</v>
      </c>
      <c r="BO1775" s="60">
        <v>31</v>
      </c>
      <c r="BP1775" s="62">
        <v>105</v>
      </c>
      <c r="BQ1775" s="66">
        <f t="shared" si="753"/>
        <v>31105</v>
      </c>
      <c r="BR1775" s="66">
        <f t="shared" si="754"/>
        <v>31105</v>
      </c>
      <c r="BS1775" s="3" t="s">
        <v>3083</v>
      </c>
    </row>
    <row r="1776" spans="1:71" ht="14" hidden="1" customHeight="1" outlineLevel="1" x14ac:dyDescent="0.2">
      <c r="A1776" t="s">
        <v>1696</v>
      </c>
      <c r="B1776" t="s">
        <v>286</v>
      </c>
      <c r="C1776" s="1">
        <f t="shared" si="744"/>
        <v>4448</v>
      </c>
      <c r="D1776" s="3">
        <f>IF(N1776&gt;0, RANK(N1776,(N1776:P1776,Q1776:AE1776)),0)</f>
        <v>2</v>
      </c>
      <c r="E1776" s="3">
        <f>IF(O1776&gt;0,RANK(O1776,(N1776:P1776,Q1776:AE1776)),0)</f>
        <v>1</v>
      </c>
      <c r="F1776" s="3">
        <f>IF(P1776&gt;0,RANK(P1776,(N1776:P1776,Q1776:AE1776)),0)</f>
        <v>0</v>
      </c>
      <c r="G1776" s="1">
        <f t="shared" si="742"/>
        <v>2807</v>
      </c>
      <c r="H1776" s="2">
        <f t="shared" si="743"/>
        <v>0.63107014388489213</v>
      </c>
      <c r="I1776" s="2"/>
      <c r="J1776" s="2">
        <f t="shared" si="745"/>
        <v>0.17670863309352519</v>
      </c>
      <c r="K1776" s="2">
        <f t="shared" si="746"/>
        <v>0.80777877697841727</v>
      </c>
      <c r="L1776" s="2">
        <f t="shared" si="747"/>
        <v>0</v>
      </c>
      <c r="M1776" s="2">
        <f t="shared" si="748"/>
        <v>1.5512589928057485E-2</v>
      </c>
      <c r="N1776" s="38">
        <v>786</v>
      </c>
      <c r="O1776" s="38">
        <v>3593</v>
      </c>
      <c r="P1776" s="38"/>
      <c r="Q1776" s="38">
        <v>35</v>
      </c>
      <c r="R1776" s="38">
        <v>8</v>
      </c>
      <c r="S1776" s="38"/>
      <c r="T1776" s="38"/>
      <c r="U1776" s="38">
        <v>14</v>
      </c>
      <c r="V1776" s="38"/>
      <c r="W1776" s="38">
        <v>12</v>
      </c>
      <c r="X1776" s="38"/>
      <c r="Y1776" s="38"/>
      <c r="Z1776" s="38"/>
      <c r="AA1776" s="38"/>
      <c r="AB1776" s="38"/>
      <c r="AC1776" s="38"/>
      <c r="AD1776" s="38"/>
      <c r="AE1776" s="38"/>
      <c r="AF1776" s="38"/>
      <c r="AG1776" s="38"/>
      <c r="AH1776" s="38"/>
      <c r="AI1776" s="38"/>
      <c r="AJ1776" s="38"/>
      <c r="AK1776" s="38"/>
      <c r="AL1776" s="38"/>
      <c r="AM1776" s="38"/>
      <c r="AN1776" s="38"/>
      <c r="AO1776" s="38"/>
      <c r="AP1776" s="38"/>
      <c r="AQ1776" s="38"/>
      <c r="AR1776" s="38"/>
      <c r="AS1776" s="38"/>
      <c r="AT1776" s="38"/>
      <c r="AU1776" s="38"/>
      <c r="AV1776" s="38"/>
      <c r="AW1776" s="38"/>
      <c r="AX1776" s="38"/>
      <c r="AY1776" s="38"/>
      <c r="BA1776" s="3">
        <f>IF(Q1776&gt;0,RANK(Q1776,(N1776:P1776,Q1776:AE1776)),0)</f>
        <v>3</v>
      </c>
      <c r="BB1776" s="3">
        <f>IF(R1776&gt;0,RANK(R1776,(N1776:P1776,Q1776:AE1776)),0)</f>
        <v>6</v>
      </c>
      <c r="BC1776" s="3">
        <f>IF(S1776&gt;0,RANK(S1776,(N1776:P1776,Q1776:AE1776)),0)</f>
        <v>0</v>
      </c>
      <c r="BD1776" s="3">
        <f>IF(T1776&gt;0,RANK(T1776,(N1776:P1776,Q1776:AE1776)),0)</f>
        <v>0</v>
      </c>
      <c r="BE1776" s="2">
        <f t="shared" si="749"/>
        <v>7.8687050359712227E-3</v>
      </c>
      <c r="BF1776" s="2">
        <f t="shared" si="750"/>
        <v>1.7985611510791368E-3</v>
      </c>
      <c r="BG1776" s="2">
        <f t="shared" si="751"/>
        <v>0</v>
      </c>
      <c r="BH1776" s="2">
        <f t="shared" si="752"/>
        <v>0</v>
      </c>
      <c r="BJ1776" t="s">
        <v>1696</v>
      </c>
      <c r="BK1776" t="s">
        <v>286</v>
      </c>
      <c r="BL1776">
        <v>3</v>
      </c>
      <c r="BN1776">
        <v>0</v>
      </c>
      <c r="BO1776" s="60">
        <v>31</v>
      </c>
      <c r="BP1776" s="62">
        <v>107</v>
      </c>
      <c r="BQ1776" s="66">
        <f t="shared" si="753"/>
        <v>31107</v>
      </c>
      <c r="BR1776" s="66">
        <f t="shared" si="754"/>
        <v>31107</v>
      </c>
      <c r="BS1776" s="3" t="s">
        <v>3083</v>
      </c>
    </row>
    <row r="1777" spans="1:71" ht="14" hidden="1" customHeight="1" outlineLevel="1" x14ac:dyDescent="0.2">
      <c r="A1777" t="s">
        <v>1041</v>
      </c>
      <c r="B1777" t="s">
        <v>286</v>
      </c>
      <c r="C1777" s="1">
        <f t="shared" si="744"/>
        <v>158734</v>
      </c>
      <c r="D1777" s="3">
        <f>IF(N1777&gt;0, RANK(N1777,(N1777:P1777,Q1777:AE1777)),0)</f>
        <v>1</v>
      </c>
      <c r="E1777" s="3">
        <f>IF(O1777&gt;0,RANK(O1777,(N1777:P1777,Q1777:AE1777)),0)</f>
        <v>2</v>
      </c>
      <c r="F1777" s="3">
        <f>IF(P1777&gt;0,RANK(P1777,(N1777:P1777,Q1777:AE1777)),0)</f>
        <v>0</v>
      </c>
      <c r="G1777" s="1">
        <f t="shared" si="742"/>
        <v>6797</v>
      </c>
      <c r="H1777" s="2">
        <f t="shared" si="743"/>
        <v>4.2820063754457141E-2</v>
      </c>
      <c r="I1777" s="2"/>
      <c r="J1777" s="2">
        <f t="shared" si="745"/>
        <v>0.51036324920936915</v>
      </c>
      <c r="K1777" s="2">
        <f t="shared" si="746"/>
        <v>0.46754318545491197</v>
      </c>
      <c r="L1777" s="2">
        <f t="shared" si="747"/>
        <v>0</v>
      </c>
      <c r="M1777" s="2">
        <f t="shared" si="748"/>
        <v>2.2093565335718879E-2</v>
      </c>
      <c r="N1777" s="38">
        <v>81012</v>
      </c>
      <c r="O1777" s="38">
        <v>74215</v>
      </c>
      <c r="P1777" s="38"/>
      <c r="Q1777" s="38">
        <v>1248</v>
      </c>
      <c r="R1777" s="38">
        <v>585</v>
      </c>
      <c r="S1777" s="38"/>
      <c r="T1777" s="38"/>
      <c r="U1777" s="38">
        <v>573</v>
      </c>
      <c r="V1777" s="38"/>
      <c r="W1777" s="38">
        <v>1101</v>
      </c>
      <c r="X1777" s="38"/>
      <c r="Y1777" s="38"/>
      <c r="Z1777" s="38"/>
      <c r="AA1777" s="38"/>
      <c r="AB1777" s="38"/>
      <c r="AC1777" s="38"/>
      <c r="AD1777" s="38"/>
      <c r="AE1777" s="38"/>
      <c r="AF1777" s="38"/>
      <c r="AG1777" s="38"/>
      <c r="AH1777" s="38"/>
      <c r="AI1777" s="38"/>
      <c r="AJ1777" s="38"/>
      <c r="AK1777" s="38"/>
      <c r="AL1777" s="38"/>
      <c r="AM1777" s="38"/>
      <c r="AN1777" s="38"/>
      <c r="AO1777" s="38"/>
      <c r="AP1777" s="38"/>
      <c r="AQ1777" s="38"/>
      <c r="AR1777" s="38"/>
      <c r="AS1777" s="38"/>
      <c r="AT1777" s="38"/>
      <c r="AU1777" s="38"/>
      <c r="AV1777" s="38"/>
      <c r="AW1777" s="38"/>
      <c r="AX1777" s="38"/>
      <c r="AY1777" s="38"/>
      <c r="BA1777" s="3">
        <f>IF(Q1777&gt;0,RANK(Q1777,(N1777:P1777,Q1777:AE1777)),0)</f>
        <v>3</v>
      </c>
      <c r="BB1777" s="3">
        <f>IF(R1777&gt;0,RANK(R1777,(N1777:P1777,Q1777:AE1777)),0)</f>
        <v>5</v>
      </c>
      <c r="BC1777" s="3">
        <f>IF(S1777&gt;0,RANK(S1777,(N1777:P1777,Q1777:AE1777)),0)</f>
        <v>0</v>
      </c>
      <c r="BD1777" s="3">
        <f>IF(T1777&gt;0,RANK(T1777,(N1777:P1777,Q1777:AE1777)),0)</f>
        <v>0</v>
      </c>
      <c r="BE1777" s="2">
        <f t="shared" si="749"/>
        <v>7.8622097345244241E-3</v>
      </c>
      <c r="BF1777" s="2">
        <f t="shared" si="750"/>
        <v>3.6854108130583239E-3</v>
      </c>
      <c r="BG1777" s="2">
        <f t="shared" si="751"/>
        <v>0</v>
      </c>
      <c r="BH1777" s="2">
        <f t="shared" si="752"/>
        <v>0</v>
      </c>
      <c r="BJ1777" t="s">
        <v>1041</v>
      </c>
      <c r="BK1777" t="s">
        <v>286</v>
      </c>
      <c r="BL1777">
        <v>1</v>
      </c>
      <c r="BN1777">
        <v>0</v>
      </c>
      <c r="BO1777" s="60">
        <v>31</v>
      </c>
      <c r="BP1777" s="62">
        <v>109</v>
      </c>
      <c r="BQ1777" s="66">
        <f t="shared" si="753"/>
        <v>31109</v>
      </c>
      <c r="BR1777" s="66">
        <f t="shared" si="754"/>
        <v>31109</v>
      </c>
      <c r="BS1777" s="3" t="s">
        <v>3083</v>
      </c>
    </row>
    <row r="1778" spans="1:71" ht="14" hidden="1" customHeight="1" outlineLevel="1" x14ac:dyDescent="0.2">
      <c r="A1778" t="s">
        <v>1567</v>
      </c>
      <c r="B1778" t="s">
        <v>286</v>
      </c>
      <c r="C1778" s="1">
        <f t="shared" si="744"/>
        <v>16530</v>
      </c>
      <c r="D1778" s="3">
        <f>IF(N1778&gt;0, RANK(N1778,(N1778:P1778,Q1778:AE1778)),0)</f>
        <v>2</v>
      </c>
      <c r="E1778" s="3">
        <f>IF(O1778&gt;0,RANK(O1778,(N1778:P1778,Q1778:AE1778)),0)</f>
        <v>1</v>
      </c>
      <c r="F1778" s="3">
        <f>IF(P1778&gt;0,RANK(P1778,(N1778:P1778,Q1778:AE1778)),0)</f>
        <v>0</v>
      </c>
      <c r="G1778" s="1">
        <f t="shared" si="742"/>
        <v>9088</v>
      </c>
      <c r="H1778" s="2">
        <f t="shared" si="743"/>
        <v>0.54978826376285539</v>
      </c>
      <c r="I1778" s="2"/>
      <c r="J1778" s="2">
        <f t="shared" si="745"/>
        <v>0.21693889897156685</v>
      </c>
      <c r="K1778" s="2">
        <f t="shared" si="746"/>
        <v>0.76672716273442221</v>
      </c>
      <c r="L1778" s="2">
        <f t="shared" si="747"/>
        <v>0</v>
      </c>
      <c r="M1778" s="2">
        <f t="shared" si="748"/>
        <v>1.6333938294010975E-2</v>
      </c>
      <c r="N1778" s="38">
        <v>3586</v>
      </c>
      <c r="O1778" s="38">
        <v>12674</v>
      </c>
      <c r="P1778" s="38"/>
      <c r="Q1778" s="38">
        <v>94</v>
      </c>
      <c r="R1778" s="38">
        <v>47</v>
      </c>
      <c r="S1778" s="38"/>
      <c r="T1778" s="38"/>
      <c r="U1778" s="38">
        <v>63</v>
      </c>
      <c r="V1778" s="38"/>
      <c r="W1778" s="38">
        <v>66</v>
      </c>
      <c r="X1778" s="38"/>
      <c r="Y1778" s="38"/>
      <c r="Z1778" s="38"/>
      <c r="AA1778" s="38"/>
      <c r="AB1778" s="38"/>
      <c r="AC1778" s="38"/>
      <c r="AD1778" s="38"/>
      <c r="AE1778" s="38"/>
      <c r="AF1778" s="38"/>
      <c r="AG1778" s="38"/>
      <c r="AH1778" s="38"/>
      <c r="AI1778" s="38"/>
      <c r="AJ1778" s="38"/>
      <c r="AK1778" s="38"/>
      <c r="AL1778" s="38"/>
      <c r="AM1778" s="38"/>
      <c r="AN1778" s="38"/>
      <c r="AO1778" s="38"/>
      <c r="AP1778" s="38"/>
      <c r="AQ1778" s="38"/>
      <c r="AR1778" s="38"/>
      <c r="AS1778" s="38"/>
      <c r="AT1778" s="38"/>
      <c r="AU1778" s="38"/>
      <c r="AV1778" s="38"/>
      <c r="AW1778" s="38"/>
      <c r="AX1778" s="38"/>
      <c r="AY1778" s="38"/>
      <c r="BA1778" s="3">
        <f>IF(Q1778&gt;0,RANK(Q1778,(N1778:P1778,Q1778:AE1778)),0)</f>
        <v>3</v>
      </c>
      <c r="BB1778" s="3">
        <f>IF(R1778&gt;0,RANK(R1778,(N1778:P1778,Q1778:AE1778)),0)</f>
        <v>6</v>
      </c>
      <c r="BC1778" s="3">
        <f>IF(S1778&gt;0,RANK(S1778,(N1778:P1778,Q1778:AE1778)),0)</f>
        <v>0</v>
      </c>
      <c r="BD1778" s="3">
        <f>IF(T1778&gt;0,RANK(T1778,(N1778:P1778,Q1778:AE1778)),0)</f>
        <v>0</v>
      </c>
      <c r="BE1778" s="2">
        <f t="shared" si="749"/>
        <v>5.6866303690260135E-3</v>
      </c>
      <c r="BF1778" s="2">
        <f t="shared" si="750"/>
        <v>2.8433151845130068E-3</v>
      </c>
      <c r="BG1778" s="2">
        <f t="shared" si="751"/>
        <v>0</v>
      </c>
      <c r="BH1778" s="2">
        <f t="shared" si="752"/>
        <v>0</v>
      </c>
      <c r="BJ1778" t="s">
        <v>1567</v>
      </c>
      <c r="BK1778" t="s">
        <v>286</v>
      </c>
      <c r="BL1778">
        <v>3</v>
      </c>
      <c r="BN1778">
        <v>0</v>
      </c>
      <c r="BO1778" s="60">
        <v>31</v>
      </c>
      <c r="BP1778" s="62">
        <v>111</v>
      </c>
      <c r="BQ1778" s="66">
        <f t="shared" si="753"/>
        <v>31111</v>
      </c>
      <c r="BR1778" s="66">
        <f t="shared" si="754"/>
        <v>31111</v>
      </c>
      <c r="BS1778" s="3" t="s">
        <v>3083</v>
      </c>
    </row>
    <row r="1779" spans="1:71" ht="14" hidden="1" customHeight="1" outlineLevel="1" x14ac:dyDescent="0.2">
      <c r="A1779" t="s">
        <v>825</v>
      </c>
      <c r="B1779" t="s">
        <v>286</v>
      </c>
      <c r="C1779" s="1">
        <f t="shared" si="744"/>
        <v>442</v>
      </c>
      <c r="D1779" s="3">
        <f>IF(N1779&gt;0, RANK(N1779,(N1779:P1779,Q1779:AE1779)),0)</f>
        <v>2</v>
      </c>
      <c r="E1779" s="3">
        <f>IF(O1779&gt;0,RANK(O1779,(N1779:P1779,Q1779:AE1779)),0)</f>
        <v>1</v>
      </c>
      <c r="F1779" s="3">
        <f>IF(P1779&gt;0,RANK(P1779,(N1779:P1779,Q1779:AE1779)),0)</f>
        <v>0</v>
      </c>
      <c r="G1779" s="1">
        <f t="shared" si="742"/>
        <v>384</v>
      </c>
      <c r="H1779" s="2">
        <f t="shared" si="743"/>
        <v>0.86877828054298645</v>
      </c>
      <c r="I1779" s="2"/>
      <c r="J1779" s="2">
        <f t="shared" si="745"/>
        <v>5.6561085972850679E-2</v>
      </c>
      <c r="K1779" s="2">
        <f t="shared" si="746"/>
        <v>0.92533936651583715</v>
      </c>
      <c r="L1779" s="2">
        <f t="shared" si="747"/>
        <v>0</v>
      </c>
      <c r="M1779" s="2">
        <f t="shared" si="748"/>
        <v>1.8099547511312153E-2</v>
      </c>
      <c r="N1779" s="38">
        <v>25</v>
      </c>
      <c r="O1779" s="38">
        <v>409</v>
      </c>
      <c r="P1779" s="38"/>
      <c r="Q1779" s="38">
        <v>5</v>
      </c>
      <c r="R1779" s="38">
        <v>1</v>
      </c>
      <c r="S1779" s="38"/>
      <c r="T1779" s="38"/>
      <c r="U1779" s="38">
        <v>0</v>
      </c>
      <c r="V1779" s="38"/>
      <c r="W1779" s="38">
        <v>2</v>
      </c>
      <c r="X1779" s="38"/>
      <c r="Y1779" s="38"/>
      <c r="Z1779" s="38"/>
      <c r="AA1779" s="38"/>
      <c r="AB1779" s="38"/>
      <c r="AC1779" s="38"/>
      <c r="AD1779" s="38"/>
      <c r="AE1779" s="38"/>
      <c r="AF1779" s="38"/>
      <c r="AG1779" s="38"/>
      <c r="AH1779" s="38"/>
      <c r="AI1779" s="38"/>
      <c r="AJ1779" s="38"/>
      <c r="AK1779" s="38"/>
      <c r="AL1779" s="38"/>
      <c r="AM1779" s="38"/>
      <c r="AN1779" s="38"/>
      <c r="AO1779" s="38"/>
      <c r="AP1779" s="38"/>
      <c r="AQ1779" s="38"/>
      <c r="AR1779" s="38"/>
      <c r="AS1779" s="38"/>
      <c r="AT1779" s="38"/>
      <c r="AU1779" s="38"/>
      <c r="AV1779" s="38"/>
      <c r="AW1779" s="38"/>
      <c r="AX1779" s="38"/>
      <c r="AY1779" s="38"/>
      <c r="BA1779" s="3">
        <f>IF(Q1779&gt;0,RANK(Q1779,(N1779:P1779,Q1779:AE1779)),0)</f>
        <v>3</v>
      </c>
      <c r="BB1779" s="3">
        <f>IF(R1779&gt;0,RANK(R1779,(N1779:P1779,Q1779:AE1779)),0)</f>
        <v>5</v>
      </c>
      <c r="BC1779" s="3">
        <f>IF(S1779&gt;0,RANK(S1779,(N1779:P1779,Q1779:AE1779)),0)</f>
        <v>0</v>
      </c>
      <c r="BD1779" s="3">
        <f>IF(T1779&gt;0,RANK(T1779,(N1779:P1779,Q1779:AE1779)),0)</f>
        <v>0</v>
      </c>
      <c r="BE1779" s="2">
        <f t="shared" si="749"/>
        <v>1.1312217194570135E-2</v>
      </c>
      <c r="BF1779" s="2">
        <f t="shared" si="750"/>
        <v>2.2624434389140274E-3</v>
      </c>
      <c r="BG1779" s="2">
        <f t="shared" si="751"/>
        <v>0</v>
      </c>
      <c r="BH1779" s="2">
        <f t="shared" si="752"/>
        <v>0</v>
      </c>
      <c r="BJ1779" t="s">
        <v>825</v>
      </c>
      <c r="BK1779" t="s">
        <v>286</v>
      </c>
      <c r="BL1779">
        <v>3</v>
      </c>
      <c r="BN1779">
        <v>0</v>
      </c>
      <c r="BO1779" s="60">
        <v>31</v>
      </c>
      <c r="BP1779" s="62">
        <v>113</v>
      </c>
      <c r="BQ1779" s="66">
        <f t="shared" si="753"/>
        <v>31113</v>
      </c>
      <c r="BR1779" s="66">
        <f t="shared" si="754"/>
        <v>31113</v>
      </c>
      <c r="BS1779" s="3" t="s">
        <v>3083</v>
      </c>
    </row>
    <row r="1780" spans="1:71" ht="14" hidden="1" customHeight="1" outlineLevel="1" x14ac:dyDescent="0.2">
      <c r="A1780" t="s">
        <v>25</v>
      </c>
      <c r="B1780" t="s">
        <v>286</v>
      </c>
      <c r="C1780" s="1">
        <f t="shared" si="744"/>
        <v>428</v>
      </c>
      <c r="D1780" s="3">
        <f>IF(N1780&gt;0, RANK(N1780,(N1780:P1780,Q1780:AE1780)),0)</f>
        <v>2</v>
      </c>
      <c r="E1780" s="3">
        <f>IF(O1780&gt;0,RANK(O1780,(N1780:P1780,Q1780:AE1780)),0)</f>
        <v>1</v>
      </c>
      <c r="F1780" s="3">
        <f>IF(P1780&gt;0,RANK(P1780,(N1780:P1780,Q1780:AE1780)),0)</f>
        <v>0</v>
      </c>
      <c r="G1780" s="1">
        <f t="shared" si="742"/>
        <v>281</v>
      </c>
      <c r="H1780" s="2">
        <f t="shared" si="743"/>
        <v>0.65654205607476634</v>
      </c>
      <c r="I1780" s="2"/>
      <c r="J1780" s="2">
        <f t="shared" si="745"/>
        <v>0.17056074766355139</v>
      </c>
      <c r="K1780" s="2">
        <f t="shared" si="746"/>
        <v>0.82710280373831779</v>
      </c>
      <c r="L1780" s="2">
        <f t="shared" si="747"/>
        <v>0</v>
      </c>
      <c r="M1780" s="2">
        <f t="shared" si="748"/>
        <v>2.3364485981308691E-3</v>
      </c>
      <c r="N1780" s="38">
        <v>73</v>
      </c>
      <c r="O1780" s="38">
        <v>354</v>
      </c>
      <c r="P1780" s="38"/>
      <c r="Q1780" s="38">
        <v>0</v>
      </c>
      <c r="R1780" s="38">
        <v>0</v>
      </c>
      <c r="S1780" s="38"/>
      <c r="T1780" s="38"/>
      <c r="U1780" s="38">
        <v>1</v>
      </c>
      <c r="V1780" s="38"/>
      <c r="W1780" s="38">
        <v>0</v>
      </c>
      <c r="X1780" s="38"/>
      <c r="Y1780" s="38"/>
      <c r="Z1780" s="38"/>
      <c r="AA1780" s="38"/>
      <c r="AB1780" s="38"/>
      <c r="AC1780" s="38"/>
      <c r="AD1780" s="38"/>
      <c r="AE1780" s="38"/>
      <c r="AF1780" s="38"/>
      <c r="AG1780" s="38"/>
      <c r="AH1780" s="38"/>
      <c r="AI1780" s="38"/>
      <c r="AJ1780" s="38"/>
      <c r="AK1780" s="38"/>
      <c r="AL1780" s="38"/>
      <c r="AM1780" s="38"/>
      <c r="AN1780" s="38"/>
      <c r="AO1780" s="38"/>
      <c r="AP1780" s="38"/>
      <c r="AQ1780" s="38"/>
      <c r="AR1780" s="38"/>
      <c r="AS1780" s="38"/>
      <c r="AT1780" s="38"/>
      <c r="AU1780" s="38"/>
      <c r="AV1780" s="38"/>
      <c r="AW1780" s="38"/>
      <c r="AX1780" s="38"/>
      <c r="AY1780" s="38"/>
      <c r="BA1780" s="3">
        <f>IF(Q1780&gt;0,RANK(Q1780,(N1780:P1780,Q1780:AE1780)),0)</f>
        <v>0</v>
      </c>
      <c r="BB1780" s="3">
        <f>IF(R1780&gt;0,RANK(R1780,(N1780:P1780,Q1780:AE1780)),0)</f>
        <v>0</v>
      </c>
      <c r="BC1780" s="3">
        <f>IF(S1780&gt;0,RANK(S1780,(N1780:P1780,Q1780:AE1780)),0)</f>
        <v>0</v>
      </c>
      <c r="BD1780" s="3">
        <f>IF(T1780&gt;0,RANK(T1780,(N1780:P1780,Q1780:AE1780)),0)</f>
        <v>0</v>
      </c>
      <c r="BE1780" s="2">
        <f t="shared" si="749"/>
        <v>0</v>
      </c>
      <c r="BF1780" s="2">
        <f t="shared" si="750"/>
        <v>0</v>
      </c>
      <c r="BG1780" s="2">
        <f t="shared" si="751"/>
        <v>0</v>
      </c>
      <c r="BH1780" s="2">
        <f t="shared" si="752"/>
        <v>0</v>
      </c>
      <c r="BJ1780" t="s">
        <v>25</v>
      </c>
      <c r="BK1780" t="s">
        <v>286</v>
      </c>
      <c r="BL1780">
        <v>3</v>
      </c>
      <c r="BN1780">
        <v>0</v>
      </c>
      <c r="BO1780" s="60">
        <v>31</v>
      </c>
      <c r="BP1780" s="62">
        <v>115</v>
      </c>
      <c r="BQ1780" s="66">
        <f t="shared" si="753"/>
        <v>31115</v>
      </c>
      <c r="BR1780" s="66">
        <f t="shared" si="754"/>
        <v>31115</v>
      </c>
      <c r="BS1780" s="3" t="s">
        <v>3083</v>
      </c>
    </row>
    <row r="1781" spans="1:71" ht="14" hidden="1" customHeight="1" outlineLevel="1" x14ac:dyDescent="0.2">
      <c r="A1781" t="s">
        <v>1310</v>
      </c>
      <c r="B1781" t="s">
        <v>286</v>
      </c>
      <c r="C1781" s="1">
        <f t="shared" si="744"/>
        <v>284</v>
      </c>
      <c r="D1781" s="3">
        <f>IF(N1781&gt;0, RANK(N1781,(N1781:P1781,Q1781:AE1781)),0)</f>
        <v>2</v>
      </c>
      <c r="E1781" s="3">
        <f>IF(O1781&gt;0,RANK(O1781,(N1781:P1781,Q1781:AE1781)),0)</f>
        <v>1</v>
      </c>
      <c r="F1781" s="3">
        <f>IF(P1781&gt;0,RANK(P1781,(N1781:P1781,Q1781:AE1781)),0)</f>
        <v>0</v>
      </c>
      <c r="G1781" s="1">
        <f t="shared" si="742"/>
        <v>255</v>
      </c>
      <c r="H1781" s="2">
        <f t="shared" si="743"/>
        <v>0.897887323943662</v>
      </c>
      <c r="I1781" s="2"/>
      <c r="J1781" s="2">
        <f t="shared" si="745"/>
        <v>4.2253521126760563E-2</v>
      </c>
      <c r="K1781" s="2">
        <f t="shared" si="746"/>
        <v>0.9401408450704225</v>
      </c>
      <c r="L1781" s="2">
        <f t="shared" si="747"/>
        <v>0</v>
      </c>
      <c r="M1781" s="2">
        <f t="shared" si="748"/>
        <v>1.7605633802816989E-2</v>
      </c>
      <c r="N1781" s="38">
        <v>12</v>
      </c>
      <c r="O1781" s="38">
        <v>267</v>
      </c>
      <c r="P1781" s="38"/>
      <c r="Q1781" s="38">
        <v>4</v>
      </c>
      <c r="R1781" s="38">
        <v>0</v>
      </c>
      <c r="S1781" s="38"/>
      <c r="T1781" s="38"/>
      <c r="U1781" s="38">
        <v>0</v>
      </c>
      <c r="V1781" s="38"/>
      <c r="W1781" s="38">
        <v>1</v>
      </c>
      <c r="X1781" s="38"/>
      <c r="Y1781" s="38"/>
      <c r="Z1781" s="38"/>
      <c r="AA1781" s="38"/>
      <c r="AB1781" s="38"/>
      <c r="AC1781" s="38"/>
      <c r="AD1781" s="38"/>
      <c r="AE1781" s="38"/>
      <c r="AF1781" s="38"/>
      <c r="AG1781" s="38"/>
      <c r="AH1781" s="38"/>
      <c r="AI1781" s="38"/>
      <c r="AJ1781" s="38"/>
      <c r="AK1781" s="38"/>
      <c r="AL1781" s="38"/>
      <c r="AM1781" s="38"/>
      <c r="AN1781" s="38"/>
      <c r="AO1781" s="38"/>
      <c r="AP1781" s="38"/>
      <c r="AQ1781" s="38"/>
      <c r="AR1781" s="38"/>
      <c r="AS1781" s="38"/>
      <c r="AT1781" s="38"/>
      <c r="AU1781" s="38"/>
      <c r="AV1781" s="38"/>
      <c r="AW1781" s="38"/>
      <c r="AX1781" s="38"/>
      <c r="AY1781" s="38"/>
      <c r="BA1781" s="3">
        <f>IF(Q1781&gt;0,RANK(Q1781,(N1781:P1781,Q1781:AE1781)),0)</f>
        <v>3</v>
      </c>
      <c r="BB1781" s="3">
        <f>IF(R1781&gt;0,RANK(R1781,(N1781:P1781,Q1781:AE1781)),0)</f>
        <v>0</v>
      </c>
      <c r="BC1781" s="3">
        <f>IF(S1781&gt;0,RANK(S1781,(N1781:P1781,Q1781:AE1781)),0)</f>
        <v>0</v>
      </c>
      <c r="BD1781" s="3">
        <f>IF(T1781&gt;0,RANK(T1781,(N1781:P1781,Q1781:AE1781)),0)</f>
        <v>0</v>
      </c>
      <c r="BE1781" s="2">
        <f t="shared" si="749"/>
        <v>1.4084507042253521E-2</v>
      </c>
      <c r="BF1781" s="2">
        <f t="shared" si="750"/>
        <v>0</v>
      </c>
      <c r="BG1781" s="2">
        <f t="shared" si="751"/>
        <v>0</v>
      </c>
      <c r="BH1781" s="2">
        <f t="shared" si="752"/>
        <v>0</v>
      </c>
      <c r="BJ1781" t="s">
        <v>1310</v>
      </c>
      <c r="BK1781" t="s">
        <v>286</v>
      </c>
      <c r="BL1781">
        <v>3</v>
      </c>
      <c r="BN1781">
        <v>0</v>
      </c>
      <c r="BO1781" s="60">
        <v>31</v>
      </c>
      <c r="BP1781" s="62">
        <v>117</v>
      </c>
      <c r="BQ1781" s="66">
        <f t="shared" si="753"/>
        <v>31117</v>
      </c>
      <c r="BR1781" s="66">
        <f t="shared" si="754"/>
        <v>31117</v>
      </c>
      <c r="BS1781" s="3" t="s">
        <v>3083</v>
      </c>
    </row>
    <row r="1782" spans="1:71" ht="14" hidden="1" customHeight="1" outlineLevel="1" x14ac:dyDescent="0.2">
      <c r="A1782" t="s">
        <v>1618</v>
      </c>
      <c r="B1782" t="s">
        <v>286</v>
      </c>
      <c r="C1782" s="1">
        <f t="shared" si="744"/>
        <v>15747</v>
      </c>
      <c r="D1782" s="3">
        <f>IF(N1782&gt;0, RANK(N1782,(N1782:P1782,Q1782:AE1782)),0)</f>
        <v>2</v>
      </c>
      <c r="E1782" s="3">
        <f>IF(O1782&gt;0,RANK(O1782,(N1782:P1782,Q1782:AE1782)),0)</f>
        <v>1</v>
      </c>
      <c r="F1782" s="3">
        <f>IF(P1782&gt;0,RANK(P1782,(N1782:P1782,Q1782:AE1782)),0)</f>
        <v>0</v>
      </c>
      <c r="G1782" s="1">
        <f t="shared" si="742"/>
        <v>8785</v>
      </c>
      <c r="H1782" s="2">
        <f t="shared" si="743"/>
        <v>0.55788404140471204</v>
      </c>
      <c r="I1782" s="2"/>
      <c r="J1782" s="2">
        <f t="shared" si="745"/>
        <v>0.21337397599542771</v>
      </c>
      <c r="K1782" s="2">
        <f t="shared" si="746"/>
        <v>0.77125801740013966</v>
      </c>
      <c r="L1782" s="2">
        <f t="shared" si="747"/>
        <v>0</v>
      </c>
      <c r="M1782" s="2">
        <f t="shared" si="748"/>
        <v>1.5368006604432605E-2</v>
      </c>
      <c r="N1782" s="38">
        <v>3360</v>
      </c>
      <c r="O1782" s="38">
        <v>12145</v>
      </c>
      <c r="P1782" s="38"/>
      <c r="Q1782" s="38">
        <v>114</v>
      </c>
      <c r="R1782" s="38">
        <v>28</v>
      </c>
      <c r="S1782" s="38"/>
      <c r="T1782" s="38"/>
      <c r="U1782" s="38">
        <v>43</v>
      </c>
      <c r="V1782" s="38"/>
      <c r="W1782" s="38">
        <v>57</v>
      </c>
      <c r="X1782" s="38"/>
      <c r="Y1782" s="38"/>
      <c r="Z1782" s="38"/>
      <c r="AA1782" s="38"/>
      <c r="AB1782" s="38"/>
      <c r="AC1782" s="38"/>
      <c r="AD1782" s="38"/>
      <c r="AE1782" s="38"/>
      <c r="AF1782" s="38"/>
      <c r="AG1782" s="38"/>
      <c r="AH1782" s="38"/>
      <c r="AI1782" s="38"/>
      <c r="AJ1782" s="38"/>
      <c r="AK1782" s="38"/>
      <c r="AL1782" s="38"/>
      <c r="AM1782" s="38"/>
      <c r="AN1782" s="38"/>
      <c r="AO1782" s="38"/>
      <c r="AP1782" s="38"/>
      <c r="AQ1782" s="38"/>
      <c r="AR1782" s="38"/>
      <c r="AS1782" s="38"/>
      <c r="AT1782" s="38"/>
      <c r="AU1782" s="38"/>
      <c r="AV1782" s="38"/>
      <c r="AW1782" s="38"/>
      <c r="AX1782" s="38"/>
      <c r="AY1782" s="38"/>
      <c r="BA1782" s="3">
        <f>IF(Q1782&gt;0,RANK(Q1782,(N1782:P1782,Q1782:AE1782)),0)</f>
        <v>3</v>
      </c>
      <c r="BB1782" s="3">
        <f>IF(R1782&gt;0,RANK(R1782,(N1782:P1782,Q1782:AE1782)),0)</f>
        <v>6</v>
      </c>
      <c r="BC1782" s="3">
        <f>IF(S1782&gt;0,RANK(S1782,(N1782:P1782,Q1782:AE1782)),0)</f>
        <v>0</v>
      </c>
      <c r="BD1782" s="3">
        <f>IF(T1782&gt;0,RANK(T1782,(N1782:P1782,Q1782:AE1782)),0)</f>
        <v>0</v>
      </c>
      <c r="BE1782" s="2">
        <f t="shared" si="749"/>
        <v>7.2394741855591541E-3</v>
      </c>
      <c r="BF1782" s="2">
        <f t="shared" si="750"/>
        <v>1.7781164666285641E-3</v>
      </c>
      <c r="BG1782" s="2">
        <f t="shared" si="751"/>
        <v>0</v>
      </c>
      <c r="BH1782" s="2">
        <f t="shared" si="752"/>
        <v>0</v>
      </c>
      <c r="BJ1782" t="s">
        <v>1618</v>
      </c>
      <c r="BK1782" t="s">
        <v>286</v>
      </c>
      <c r="BL1782">
        <v>1</v>
      </c>
      <c r="BN1782">
        <v>0</v>
      </c>
      <c r="BO1782" s="60">
        <v>31</v>
      </c>
      <c r="BP1782" s="62">
        <v>119</v>
      </c>
      <c r="BQ1782" s="66">
        <f t="shared" si="753"/>
        <v>31119</v>
      </c>
      <c r="BR1782" s="66">
        <f t="shared" si="754"/>
        <v>31119</v>
      </c>
      <c r="BS1782" s="3" t="s">
        <v>3083</v>
      </c>
    </row>
    <row r="1783" spans="1:71" ht="14" hidden="1" customHeight="1" outlineLevel="1" x14ac:dyDescent="0.2">
      <c r="A1783" t="s">
        <v>1324</v>
      </c>
      <c r="B1783" t="s">
        <v>286</v>
      </c>
      <c r="C1783" s="1">
        <f t="shared" si="744"/>
        <v>4368</v>
      </c>
      <c r="D1783" s="3">
        <f>IF(N1783&gt;0, RANK(N1783,(N1783:P1783,Q1783:AE1783)),0)</f>
        <v>2</v>
      </c>
      <c r="E1783" s="3">
        <f>IF(O1783&gt;0,RANK(O1783,(N1783:P1783,Q1783:AE1783)),0)</f>
        <v>1</v>
      </c>
      <c r="F1783" s="3">
        <f>IF(P1783&gt;0,RANK(P1783,(N1783:P1783,Q1783:AE1783)),0)</f>
        <v>0</v>
      </c>
      <c r="G1783" s="1">
        <f t="shared" si="742"/>
        <v>2821</v>
      </c>
      <c r="H1783" s="2">
        <f t="shared" si="743"/>
        <v>0.64583333333333337</v>
      </c>
      <c r="I1783" s="2"/>
      <c r="J1783" s="2">
        <f t="shared" si="745"/>
        <v>0.16712454212454211</v>
      </c>
      <c r="K1783" s="2">
        <f t="shared" si="746"/>
        <v>0.81295787545787546</v>
      </c>
      <c r="L1783" s="2">
        <f t="shared" si="747"/>
        <v>0</v>
      </c>
      <c r="M1783" s="2">
        <f t="shared" si="748"/>
        <v>1.9917582417582458E-2</v>
      </c>
      <c r="N1783" s="38">
        <v>730</v>
      </c>
      <c r="O1783" s="38">
        <v>3551</v>
      </c>
      <c r="P1783" s="38"/>
      <c r="Q1783" s="38">
        <v>30</v>
      </c>
      <c r="R1783" s="38">
        <v>13</v>
      </c>
      <c r="S1783" s="38"/>
      <c r="T1783" s="38"/>
      <c r="U1783" s="38">
        <v>18</v>
      </c>
      <c r="V1783" s="38"/>
      <c r="W1783" s="38">
        <v>26</v>
      </c>
      <c r="X1783" s="38"/>
      <c r="Y1783" s="38"/>
      <c r="Z1783" s="38"/>
      <c r="AA1783" s="38"/>
      <c r="AB1783" s="38"/>
      <c r="AC1783" s="38"/>
      <c r="AD1783" s="38"/>
      <c r="AE1783" s="38"/>
      <c r="AF1783" s="38"/>
      <c r="AG1783" s="38"/>
      <c r="AH1783" s="38"/>
      <c r="AI1783" s="38"/>
      <c r="AJ1783" s="38"/>
      <c r="AK1783" s="38"/>
      <c r="AL1783" s="38"/>
      <c r="AM1783" s="38"/>
      <c r="AN1783" s="38"/>
      <c r="AO1783" s="38"/>
      <c r="AP1783" s="38"/>
      <c r="AQ1783" s="38"/>
      <c r="AR1783" s="38"/>
      <c r="AS1783" s="38"/>
      <c r="AT1783" s="38"/>
      <c r="AU1783" s="38"/>
      <c r="AV1783" s="38"/>
      <c r="AW1783" s="38"/>
      <c r="AX1783" s="38"/>
      <c r="AY1783" s="38"/>
      <c r="BA1783" s="3">
        <f>IF(Q1783&gt;0,RANK(Q1783,(N1783:P1783,Q1783:AE1783)),0)</f>
        <v>3</v>
      </c>
      <c r="BB1783" s="3">
        <f>IF(R1783&gt;0,RANK(R1783,(N1783:P1783,Q1783:AE1783)),0)</f>
        <v>6</v>
      </c>
      <c r="BC1783" s="3">
        <f>IF(S1783&gt;0,RANK(S1783,(N1783:P1783,Q1783:AE1783)),0)</f>
        <v>0</v>
      </c>
      <c r="BD1783" s="3">
        <f>IF(T1783&gt;0,RANK(T1783,(N1783:P1783,Q1783:AE1783)),0)</f>
        <v>0</v>
      </c>
      <c r="BE1783" s="2">
        <f t="shared" si="749"/>
        <v>6.868131868131868E-3</v>
      </c>
      <c r="BF1783" s="2">
        <f t="shared" si="750"/>
        <v>2.976190476190476E-3</v>
      </c>
      <c r="BG1783" s="2">
        <f t="shared" si="751"/>
        <v>0</v>
      </c>
      <c r="BH1783" s="2">
        <f t="shared" si="752"/>
        <v>0</v>
      </c>
      <c r="BJ1783" t="s">
        <v>1324</v>
      </c>
      <c r="BK1783" t="s">
        <v>286</v>
      </c>
      <c r="BL1783">
        <v>3</v>
      </c>
      <c r="BN1783">
        <v>0</v>
      </c>
      <c r="BO1783" s="60">
        <v>31</v>
      </c>
      <c r="BP1783" s="62">
        <v>121</v>
      </c>
      <c r="BQ1783" s="66">
        <f t="shared" si="753"/>
        <v>31121</v>
      </c>
      <c r="BR1783" s="66">
        <f t="shared" si="754"/>
        <v>31121</v>
      </c>
      <c r="BS1783" s="3" t="s">
        <v>3083</v>
      </c>
    </row>
    <row r="1784" spans="1:71" ht="14" hidden="1" customHeight="1" outlineLevel="1" x14ac:dyDescent="0.2">
      <c r="A1784" t="s">
        <v>2595</v>
      </c>
      <c r="B1784" t="s">
        <v>286</v>
      </c>
      <c r="C1784" s="1">
        <f t="shared" si="744"/>
        <v>2430</v>
      </c>
      <c r="D1784" s="3">
        <f>IF(N1784&gt;0, RANK(N1784,(N1784:P1784,Q1784:AE1784)),0)</f>
        <v>2</v>
      </c>
      <c r="E1784" s="3">
        <f>IF(O1784&gt;0,RANK(O1784,(N1784:P1784,Q1784:AE1784)),0)</f>
        <v>1</v>
      </c>
      <c r="F1784" s="3">
        <f>IF(P1784&gt;0,RANK(P1784,(N1784:P1784,Q1784:AE1784)),0)</f>
        <v>0</v>
      </c>
      <c r="G1784" s="1">
        <f t="shared" si="742"/>
        <v>1660</v>
      </c>
      <c r="H1784" s="2">
        <f t="shared" si="743"/>
        <v>0.6831275720164609</v>
      </c>
      <c r="I1784" s="2"/>
      <c r="J1784" s="2">
        <f t="shared" si="745"/>
        <v>0.1506172839506173</v>
      </c>
      <c r="K1784" s="2">
        <f t="shared" si="746"/>
        <v>0.83374485596707815</v>
      </c>
      <c r="L1784" s="2">
        <f t="shared" si="747"/>
        <v>0</v>
      </c>
      <c r="M1784" s="2">
        <f t="shared" si="748"/>
        <v>1.5637860082304611E-2</v>
      </c>
      <c r="N1784" s="38">
        <v>366</v>
      </c>
      <c r="O1784" s="38">
        <v>2026</v>
      </c>
      <c r="P1784" s="38"/>
      <c r="Q1784" s="38">
        <v>23</v>
      </c>
      <c r="R1784" s="38">
        <v>5</v>
      </c>
      <c r="S1784" s="38"/>
      <c r="T1784" s="38"/>
      <c r="U1784" s="38">
        <v>6</v>
      </c>
      <c r="V1784" s="38"/>
      <c r="W1784" s="38">
        <v>4</v>
      </c>
      <c r="X1784" s="38"/>
      <c r="Y1784" s="38"/>
      <c r="Z1784" s="38"/>
      <c r="AA1784" s="38"/>
      <c r="AB1784" s="38"/>
      <c r="AC1784" s="38"/>
      <c r="AD1784" s="38"/>
      <c r="AE1784" s="38"/>
      <c r="AF1784" s="38"/>
      <c r="AG1784" s="38"/>
      <c r="AH1784" s="38"/>
      <c r="AI1784" s="38"/>
      <c r="AJ1784" s="38"/>
      <c r="AK1784" s="38"/>
      <c r="AL1784" s="38"/>
      <c r="AM1784" s="38"/>
      <c r="AN1784" s="38"/>
      <c r="AO1784" s="38"/>
      <c r="AP1784" s="38"/>
      <c r="AQ1784" s="38"/>
      <c r="AR1784" s="38"/>
      <c r="AS1784" s="38"/>
      <c r="AT1784" s="38"/>
      <c r="AU1784" s="38"/>
      <c r="AV1784" s="38"/>
      <c r="AW1784" s="38"/>
      <c r="AX1784" s="38"/>
      <c r="AY1784" s="38"/>
      <c r="BA1784" s="3">
        <f>IF(Q1784&gt;0,RANK(Q1784,(N1784:P1784,Q1784:AE1784)),0)</f>
        <v>3</v>
      </c>
      <c r="BB1784" s="3">
        <f>IF(R1784&gt;0,RANK(R1784,(N1784:P1784,Q1784:AE1784)),0)</f>
        <v>5</v>
      </c>
      <c r="BC1784" s="3">
        <f>IF(S1784&gt;0,RANK(S1784,(N1784:P1784,Q1784:AE1784)),0)</f>
        <v>0</v>
      </c>
      <c r="BD1784" s="3">
        <f>IF(T1784&gt;0,RANK(T1784,(N1784:P1784,Q1784:AE1784)),0)</f>
        <v>0</v>
      </c>
      <c r="BE1784" s="2">
        <f t="shared" si="749"/>
        <v>9.4650205761316868E-3</v>
      </c>
      <c r="BF1784" s="2">
        <f t="shared" si="750"/>
        <v>2.05761316872428E-3</v>
      </c>
      <c r="BG1784" s="2">
        <f t="shared" si="751"/>
        <v>0</v>
      </c>
      <c r="BH1784" s="2">
        <f t="shared" si="752"/>
        <v>0</v>
      </c>
      <c r="BJ1784" t="s">
        <v>2595</v>
      </c>
      <c r="BK1784" t="s">
        <v>286</v>
      </c>
      <c r="BL1784">
        <v>3</v>
      </c>
      <c r="BN1784">
        <v>0</v>
      </c>
      <c r="BO1784" s="60">
        <v>31</v>
      </c>
      <c r="BP1784" s="62">
        <v>123</v>
      </c>
      <c r="BQ1784" s="66">
        <f t="shared" si="753"/>
        <v>31123</v>
      </c>
      <c r="BR1784" s="66">
        <f t="shared" si="754"/>
        <v>31123</v>
      </c>
      <c r="BS1784" s="3" t="s">
        <v>3083</v>
      </c>
    </row>
    <row r="1785" spans="1:71" ht="14" hidden="1" customHeight="1" outlineLevel="1" x14ac:dyDescent="0.2">
      <c r="A1785" t="s">
        <v>912</v>
      </c>
      <c r="B1785" t="s">
        <v>286</v>
      </c>
      <c r="C1785" s="1">
        <f t="shared" si="744"/>
        <v>1844</v>
      </c>
      <c r="D1785" s="3">
        <f>IF(N1785&gt;0, RANK(N1785,(N1785:P1785,Q1785:AE1785)),0)</f>
        <v>2</v>
      </c>
      <c r="E1785" s="3">
        <f>IF(O1785&gt;0,RANK(O1785,(N1785:P1785,Q1785:AE1785)),0)</f>
        <v>1</v>
      </c>
      <c r="F1785" s="3">
        <f>IF(P1785&gt;0,RANK(P1785,(N1785:P1785,Q1785:AE1785)),0)</f>
        <v>0</v>
      </c>
      <c r="G1785" s="1">
        <f t="shared" si="742"/>
        <v>1110</v>
      </c>
      <c r="H1785" s="2">
        <f t="shared" si="743"/>
        <v>0.60195227765726678</v>
      </c>
      <c r="I1785" s="2"/>
      <c r="J1785" s="2">
        <f t="shared" si="745"/>
        <v>0.19088937093275488</v>
      </c>
      <c r="K1785" s="2">
        <f t="shared" si="746"/>
        <v>0.79284164859002171</v>
      </c>
      <c r="L1785" s="2">
        <f t="shared" si="747"/>
        <v>0</v>
      </c>
      <c r="M1785" s="2">
        <f t="shared" si="748"/>
        <v>1.6268980477223471E-2</v>
      </c>
      <c r="N1785" s="38">
        <v>352</v>
      </c>
      <c r="O1785" s="38">
        <v>1462</v>
      </c>
      <c r="P1785" s="38"/>
      <c r="Q1785" s="38">
        <v>13</v>
      </c>
      <c r="R1785" s="38">
        <v>8</v>
      </c>
      <c r="S1785" s="38"/>
      <c r="T1785" s="38"/>
      <c r="U1785" s="38">
        <v>2</v>
      </c>
      <c r="V1785" s="38"/>
      <c r="W1785" s="38">
        <v>7</v>
      </c>
      <c r="X1785" s="38"/>
      <c r="Y1785" s="38"/>
      <c r="Z1785" s="38"/>
      <c r="AA1785" s="38"/>
      <c r="AB1785" s="38"/>
      <c r="AC1785" s="38"/>
      <c r="AD1785" s="38"/>
      <c r="AE1785" s="38"/>
      <c r="AF1785" s="38"/>
      <c r="AG1785" s="38"/>
      <c r="AH1785" s="38"/>
      <c r="AI1785" s="38"/>
      <c r="AJ1785" s="38"/>
      <c r="AK1785" s="38"/>
      <c r="AL1785" s="38"/>
      <c r="AM1785" s="38"/>
      <c r="AN1785" s="38"/>
      <c r="AO1785" s="38"/>
      <c r="AP1785" s="38"/>
      <c r="AQ1785" s="38"/>
      <c r="AR1785" s="38"/>
      <c r="AS1785" s="38"/>
      <c r="AT1785" s="38"/>
      <c r="AU1785" s="38"/>
      <c r="AV1785" s="38"/>
      <c r="AW1785" s="38"/>
      <c r="AX1785" s="38"/>
      <c r="AY1785" s="38"/>
      <c r="BA1785" s="3">
        <f>IF(Q1785&gt;0,RANK(Q1785,(N1785:P1785,Q1785:AE1785)),0)</f>
        <v>3</v>
      </c>
      <c r="BB1785" s="3">
        <f>IF(R1785&gt;0,RANK(R1785,(N1785:P1785,Q1785:AE1785)),0)</f>
        <v>4</v>
      </c>
      <c r="BC1785" s="3">
        <f>IF(S1785&gt;0,RANK(S1785,(N1785:P1785,Q1785:AE1785)),0)</f>
        <v>0</v>
      </c>
      <c r="BD1785" s="3">
        <f>IF(T1785&gt;0,RANK(T1785,(N1785:P1785,Q1785:AE1785)),0)</f>
        <v>0</v>
      </c>
      <c r="BE1785" s="2">
        <f t="shared" si="749"/>
        <v>7.0498915401301515E-3</v>
      </c>
      <c r="BF1785" s="2">
        <f t="shared" si="750"/>
        <v>4.3383947939262474E-3</v>
      </c>
      <c r="BG1785" s="2">
        <f t="shared" si="751"/>
        <v>0</v>
      </c>
      <c r="BH1785" s="2">
        <f t="shared" si="752"/>
        <v>0</v>
      </c>
      <c r="BJ1785" t="s">
        <v>912</v>
      </c>
      <c r="BK1785" t="s">
        <v>286</v>
      </c>
      <c r="BL1785">
        <v>3</v>
      </c>
      <c r="BN1785">
        <v>0</v>
      </c>
      <c r="BO1785" s="60">
        <v>31</v>
      </c>
      <c r="BP1785" s="62">
        <v>125</v>
      </c>
      <c r="BQ1785" s="66">
        <f t="shared" si="753"/>
        <v>31125</v>
      </c>
      <c r="BR1785" s="66">
        <f t="shared" si="754"/>
        <v>31125</v>
      </c>
      <c r="BS1785" s="3" t="s">
        <v>3083</v>
      </c>
    </row>
    <row r="1786" spans="1:71" ht="14" hidden="1" customHeight="1" outlineLevel="1" x14ac:dyDescent="0.2">
      <c r="A1786" t="s">
        <v>406</v>
      </c>
      <c r="B1786" t="s">
        <v>286</v>
      </c>
      <c r="C1786" s="1">
        <f t="shared" si="744"/>
        <v>3439</v>
      </c>
      <c r="D1786" s="3">
        <f>IF(N1786&gt;0, RANK(N1786,(N1786:P1786,Q1786:AE1786)),0)</f>
        <v>2</v>
      </c>
      <c r="E1786" s="3">
        <f>IF(O1786&gt;0,RANK(O1786,(N1786:P1786,Q1786:AE1786)),0)</f>
        <v>1</v>
      </c>
      <c r="F1786" s="3">
        <f>IF(P1786&gt;0,RANK(P1786,(N1786:P1786,Q1786:AE1786)),0)</f>
        <v>0</v>
      </c>
      <c r="G1786" s="1">
        <f t="shared" si="742"/>
        <v>1528</v>
      </c>
      <c r="H1786" s="2">
        <f t="shared" si="743"/>
        <v>0.44431520790927598</v>
      </c>
      <c r="I1786" s="2"/>
      <c r="J1786" s="2">
        <f t="shared" si="745"/>
        <v>0.26606571677813318</v>
      </c>
      <c r="K1786" s="2">
        <f t="shared" si="746"/>
        <v>0.7103809246874091</v>
      </c>
      <c r="L1786" s="2">
        <f t="shared" si="747"/>
        <v>0</v>
      </c>
      <c r="M1786" s="2">
        <f t="shared" si="748"/>
        <v>2.3553358534457725E-2</v>
      </c>
      <c r="N1786" s="38">
        <v>915</v>
      </c>
      <c r="O1786" s="38">
        <v>2443</v>
      </c>
      <c r="P1786" s="38"/>
      <c r="Q1786" s="38">
        <v>37</v>
      </c>
      <c r="R1786" s="38">
        <v>12</v>
      </c>
      <c r="S1786" s="38"/>
      <c r="T1786" s="38"/>
      <c r="U1786" s="38">
        <v>11</v>
      </c>
      <c r="V1786" s="38"/>
      <c r="W1786" s="38">
        <v>21</v>
      </c>
      <c r="X1786" s="38"/>
      <c r="Y1786" s="38"/>
      <c r="Z1786" s="38"/>
      <c r="AA1786" s="38"/>
      <c r="AB1786" s="38"/>
      <c r="AC1786" s="38"/>
      <c r="AD1786" s="38"/>
      <c r="AE1786" s="38"/>
      <c r="AF1786" s="38"/>
      <c r="AG1786" s="38"/>
      <c r="AH1786" s="38"/>
      <c r="AI1786" s="38"/>
      <c r="AJ1786" s="38"/>
      <c r="AK1786" s="38"/>
      <c r="AL1786" s="38"/>
      <c r="AM1786" s="38"/>
      <c r="AN1786" s="38"/>
      <c r="AO1786" s="38"/>
      <c r="AP1786" s="38"/>
      <c r="AQ1786" s="38"/>
      <c r="AR1786" s="38"/>
      <c r="AS1786" s="38"/>
      <c r="AT1786" s="38"/>
      <c r="AU1786" s="38"/>
      <c r="AV1786" s="38"/>
      <c r="AW1786" s="38"/>
      <c r="AX1786" s="38"/>
      <c r="AY1786" s="38"/>
      <c r="BA1786" s="3">
        <f>IF(Q1786&gt;0,RANK(Q1786,(N1786:P1786,Q1786:AE1786)),0)</f>
        <v>3</v>
      </c>
      <c r="BB1786" s="3">
        <f>IF(R1786&gt;0,RANK(R1786,(N1786:P1786,Q1786:AE1786)),0)</f>
        <v>5</v>
      </c>
      <c r="BC1786" s="3">
        <f>IF(S1786&gt;0,RANK(S1786,(N1786:P1786,Q1786:AE1786)),0)</f>
        <v>0</v>
      </c>
      <c r="BD1786" s="3">
        <f>IF(T1786&gt;0,RANK(T1786,(N1786:P1786,Q1786:AE1786)),0)</f>
        <v>0</v>
      </c>
      <c r="BE1786" s="2">
        <f t="shared" si="749"/>
        <v>1.0758941552776969E-2</v>
      </c>
      <c r="BF1786" s="2">
        <f t="shared" si="750"/>
        <v>3.4893864495492877E-3</v>
      </c>
      <c r="BG1786" s="2">
        <f t="shared" si="751"/>
        <v>0</v>
      </c>
      <c r="BH1786" s="2">
        <f t="shared" si="752"/>
        <v>0</v>
      </c>
      <c r="BJ1786" t="s">
        <v>406</v>
      </c>
      <c r="BK1786" t="s">
        <v>286</v>
      </c>
      <c r="BL1786">
        <v>3</v>
      </c>
      <c r="BN1786">
        <v>0</v>
      </c>
      <c r="BO1786" s="60">
        <v>31</v>
      </c>
      <c r="BP1786" s="62">
        <v>127</v>
      </c>
      <c r="BQ1786" s="66">
        <f t="shared" si="753"/>
        <v>31127</v>
      </c>
      <c r="BR1786" s="66">
        <f t="shared" si="754"/>
        <v>31127</v>
      </c>
      <c r="BS1786" s="3" t="s">
        <v>3083</v>
      </c>
    </row>
    <row r="1787" spans="1:71" ht="14" hidden="1" customHeight="1" outlineLevel="1" x14ac:dyDescent="0.2">
      <c r="A1787" t="s">
        <v>1236</v>
      </c>
      <c r="B1787" t="s">
        <v>286</v>
      </c>
      <c r="C1787" s="1">
        <f t="shared" ref="C1787:C1816" si="755">SUM(N1787:AY1787)</f>
        <v>2262</v>
      </c>
      <c r="D1787" s="3">
        <f>IF(N1787&gt;0, RANK(N1787,(N1787:P1787,Q1787:AE1787)),0)</f>
        <v>2</v>
      </c>
      <c r="E1787" s="3">
        <f>IF(O1787&gt;0,RANK(O1787,(N1787:P1787,Q1787:AE1787)),0)</f>
        <v>1</v>
      </c>
      <c r="F1787" s="3">
        <f>IF(P1787&gt;0,RANK(P1787,(N1787:P1787,Q1787:AE1787)),0)</f>
        <v>0</v>
      </c>
      <c r="G1787" s="1">
        <f t="shared" si="742"/>
        <v>1437</v>
      </c>
      <c r="H1787" s="2">
        <f t="shared" si="743"/>
        <v>0.63527851458885942</v>
      </c>
      <c r="I1787" s="2"/>
      <c r="J1787" s="2">
        <f t="shared" ref="J1787:J1816" si="756">IF($C1787=0,"-",N1787/$C1787)</f>
        <v>0.17639257294429708</v>
      </c>
      <c r="K1787" s="2">
        <f t="shared" ref="K1787:K1816" si="757">IF($C1787=0,"-",O1787/$C1787)</f>
        <v>0.81167108753315653</v>
      </c>
      <c r="L1787" s="2">
        <f t="shared" ref="L1787:L1816" si="758">IF($C1787=0,"-",P1787/$C1787)</f>
        <v>0</v>
      </c>
      <c r="M1787" s="2">
        <f t="shared" ref="M1787:M1816" si="759">IF(C1787=0,"-",(1-J1787-K1787-L1787))</f>
        <v>1.1936339522546358E-2</v>
      </c>
      <c r="N1787" s="38">
        <v>399</v>
      </c>
      <c r="O1787" s="38">
        <v>1836</v>
      </c>
      <c r="P1787" s="38"/>
      <c r="Q1787" s="38">
        <v>20</v>
      </c>
      <c r="R1787" s="38">
        <v>0</v>
      </c>
      <c r="S1787" s="38"/>
      <c r="T1787" s="38"/>
      <c r="U1787" s="38">
        <v>3</v>
      </c>
      <c r="V1787" s="38"/>
      <c r="W1787" s="38">
        <v>4</v>
      </c>
      <c r="X1787" s="38"/>
      <c r="Y1787" s="38"/>
      <c r="Z1787" s="38"/>
      <c r="AA1787" s="38"/>
      <c r="AB1787" s="38"/>
      <c r="AC1787" s="38"/>
      <c r="AD1787" s="38"/>
      <c r="AE1787" s="38"/>
      <c r="AF1787" s="38"/>
      <c r="AG1787" s="38"/>
      <c r="AH1787" s="38"/>
      <c r="AI1787" s="38"/>
      <c r="AJ1787" s="38"/>
      <c r="AK1787" s="38"/>
      <c r="AL1787" s="38"/>
      <c r="AM1787" s="38"/>
      <c r="AN1787" s="38"/>
      <c r="AO1787" s="38"/>
      <c r="AP1787" s="38"/>
      <c r="AQ1787" s="38"/>
      <c r="AR1787" s="38"/>
      <c r="AS1787" s="38"/>
      <c r="AT1787" s="38"/>
      <c r="AU1787" s="38"/>
      <c r="AV1787" s="38"/>
      <c r="AW1787" s="38"/>
      <c r="AX1787" s="38"/>
      <c r="AY1787" s="38"/>
      <c r="BA1787" s="3">
        <f>IF(Q1787&gt;0,RANK(Q1787,(N1787:P1787,Q1787:AE1787)),0)</f>
        <v>3</v>
      </c>
      <c r="BB1787" s="3">
        <f>IF(R1787&gt;0,RANK(R1787,(N1787:P1787,Q1787:AE1787)),0)</f>
        <v>0</v>
      </c>
      <c r="BC1787" s="3">
        <f>IF(S1787&gt;0,RANK(S1787,(N1787:P1787,Q1787:AE1787)),0)</f>
        <v>0</v>
      </c>
      <c r="BD1787" s="3">
        <f>IF(T1787&gt;0,RANK(T1787,(N1787:P1787,Q1787:AE1787)),0)</f>
        <v>0</v>
      </c>
      <c r="BE1787" s="2">
        <f t="shared" ref="BE1787:BE1816" si="760">IF($C1787=0,"-",Q1787/$C1787)</f>
        <v>8.8417329796640146E-3</v>
      </c>
      <c r="BF1787" s="2">
        <f t="shared" ref="BF1787:BF1816" si="761">IF($C1787=0,"-",R1787/$C1787)</f>
        <v>0</v>
      </c>
      <c r="BG1787" s="2">
        <f t="shared" ref="BG1787:BG1816" si="762">IF($C1787=0,"-",S1787/$C1787)</f>
        <v>0</v>
      </c>
      <c r="BH1787" s="2">
        <f t="shared" ref="BH1787:BH1816" si="763">IF($C1787=0,"-",T1787/$C1787)</f>
        <v>0</v>
      </c>
      <c r="BJ1787" t="s">
        <v>1236</v>
      </c>
      <c r="BK1787" t="s">
        <v>286</v>
      </c>
      <c r="BL1787">
        <v>3</v>
      </c>
      <c r="BN1787">
        <v>0</v>
      </c>
      <c r="BO1787" s="60">
        <v>31</v>
      </c>
      <c r="BP1787" s="62">
        <v>129</v>
      </c>
      <c r="BQ1787" s="66">
        <f t="shared" ref="BQ1787:BQ1815" si="764">1000*BO1787+BP1787</f>
        <v>31129</v>
      </c>
      <c r="BR1787" s="66">
        <f t="shared" si="754"/>
        <v>31129</v>
      </c>
      <c r="BS1787" s="3" t="s">
        <v>3083</v>
      </c>
    </row>
    <row r="1788" spans="1:71" ht="14" hidden="1" customHeight="1" outlineLevel="1" x14ac:dyDescent="0.2">
      <c r="A1788" t="s">
        <v>1756</v>
      </c>
      <c r="B1788" t="s">
        <v>286</v>
      </c>
      <c r="C1788" s="1">
        <f t="shared" si="755"/>
        <v>8227</v>
      </c>
      <c r="D1788" s="3">
        <f>IF(N1788&gt;0, RANK(N1788,(N1788:P1788,Q1788:AE1788)),0)</f>
        <v>2</v>
      </c>
      <c r="E1788" s="3">
        <f>IF(O1788&gt;0,RANK(O1788,(N1788:P1788,Q1788:AE1788)),0)</f>
        <v>1</v>
      </c>
      <c r="F1788" s="3">
        <f>IF(P1788&gt;0,RANK(P1788,(N1788:P1788,Q1788:AE1788)),0)</f>
        <v>0</v>
      </c>
      <c r="G1788" s="1">
        <f t="shared" si="742"/>
        <v>3188</v>
      </c>
      <c r="H1788" s="2">
        <f t="shared" si="743"/>
        <v>0.38750455816214902</v>
      </c>
      <c r="I1788" s="2"/>
      <c r="J1788" s="2">
        <f t="shared" si="756"/>
        <v>0.29938008994773307</v>
      </c>
      <c r="K1788" s="2">
        <f t="shared" si="757"/>
        <v>0.68688464810988215</v>
      </c>
      <c r="L1788" s="2">
        <f t="shared" si="758"/>
        <v>0</v>
      </c>
      <c r="M1788" s="2">
        <f t="shared" si="759"/>
        <v>1.3735261942384835E-2</v>
      </c>
      <c r="N1788" s="38">
        <v>2463</v>
      </c>
      <c r="O1788" s="38">
        <v>5651</v>
      </c>
      <c r="P1788" s="38"/>
      <c r="Q1788" s="38">
        <v>44</v>
      </c>
      <c r="R1788" s="38">
        <v>19</v>
      </c>
      <c r="S1788" s="38"/>
      <c r="T1788" s="38"/>
      <c r="U1788" s="38">
        <v>21</v>
      </c>
      <c r="V1788" s="38"/>
      <c r="W1788" s="38">
        <v>29</v>
      </c>
      <c r="X1788" s="38"/>
      <c r="Y1788" s="38"/>
      <c r="Z1788" s="38"/>
      <c r="AA1788" s="38"/>
      <c r="AB1788" s="38"/>
      <c r="AC1788" s="38"/>
      <c r="AD1788" s="38"/>
      <c r="AE1788" s="38"/>
      <c r="AF1788" s="38"/>
      <c r="AG1788" s="38"/>
      <c r="AH1788" s="38"/>
      <c r="AI1788" s="38"/>
      <c r="AJ1788" s="38"/>
      <c r="AK1788" s="38"/>
      <c r="AL1788" s="38"/>
      <c r="AM1788" s="38"/>
      <c r="AN1788" s="38"/>
      <c r="AO1788" s="38"/>
      <c r="AP1788" s="38"/>
      <c r="AQ1788" s="38"/>
      <c r="AR1788" s="38"/>
      <c r="AS1788" s="38"/>
      <c r="AT1788" s="38"/>
      <c r="AU1788" s="38"/>
      <c r="AV1788" s="38"/>
      <c r="AW1788" s="38"/>
      <c r="AX1788" s="38"/>
      <c r="AY1788" s="38"/>
      <c r="BA1788" s="3">
        <f>IF(Q1788&gt;0,RANK(Q1788,(N1788:P1788,Q1788:AE1788)),0)</f>
        <v>3</v>
      </c>
      <c r="BB1788" s="3">
        <f>IF(R1788&gt;0,RANK(R1788,(N1788:P1788,Q1788:AE1788)),0)</f>
        <v>6</v>
      </c>
      <c r="BC1788" s="3">
        <f>IF(S1788&gt;0,RANK(S1788,(N1788:P1788,Q1788:AE1788)),0)</f>
        <v>0</v>
      </c>
      <c r="BD1788" s="3">
        <f>IF(T1788&gt;0,RANK(T1788,(N1788:P1788,Q1788:AE1788)),0)</f>
        <v>0</v>
      </c>
      <c r="BE1788" s="2">
        <f t="shared" si="760"/>
        <v>5.3482435881852435E-3</v>
      </c>
      <c r="BF1788" s="2">
        <f t="shared" si="761"/>
        <v>2.3094688221709007E-3</v>
      </c>
      <c r="BG1788" s="2">
        <f t="shared" si="762"/>
        <v>0</v>
      </c>
      <c r="BH1788" s="2">
        <f t="shared" si="763"/>
        <v>0</v>
      </c>
      <c r="BJ1788" t="s">
        <v>1756</v>
      </c>
      <c r="BK1788" t="s">
        <v>286</v>
      </c>
      <c r="BL1788">
        <v>3</v>
      </c>
      <c r="BN1788">
        <v>0</v>
      </c>
      <c r="BO1788" s="60">
        <v>31</v>
      </c>
      <c r="BP1788" s="62">
        <v>131</v>
      </c>
      <c r="BQ1788" s="66">
        <f t="shared" si="764"/>
        <v>31131</v>
      </c>
      <c r="BR1788" s="66">
        <f t="shared" si="754"/>
        <v>31131</v>
      </c>
      <c r="BS1788" s="3" t="s">
        <v>3083</v>
      </c>
    </row>
    <row r="1789" spans="1:71" ht="14" hidden="1" customHeight="1" outlineLevel="1" x14ac:dyDescent="0.2">
      <c r="A1789" t="s">
        <v>20</v>
      </c>
      <c r="B1789" t="s">
        <v>286</v>
      </c>
      <c r="C1789" s="1">
        <f t="shared" si="755"/>
        <v>1385</v>
      </c>
      <c r="D1789" s="3">
        <f>IF(N1789&gt;0, RANK(N1789,(N1789:P1789,Q1789:AE1789)),0)</f>
        <v>2</v>
      </c>
      <c r="E1789" s="3">
        <f>IF(O1789&gt;0,RANK(O1789,(N1789:P1789,Q1789:AE1789)),0)</f>
        <v>1</v>
      </c>
      <c r="F1789" s="3">
        <f>IF(P1789&gt;0,RANK(P1789,(N1789:P1789,Q1789:AE1789)),0)</f>
        <v>0</v>
      </c>
      <c r="G1789" s="1">
        <f t="shared" si="742"/>
        <v>801</v>
      </c>
      <c r="H1789" s="2">
        <f t="shared" si="743"/>
        <v>0.57833935018050542</v>
      </c>
      <c r="I1789" s="2"/>
      <c r="J1789" s="2">
        <f t="shared" si="756"/>
        <v>0.20505415162454874</v>
      </c>
      <c r="K1789" s="2">
        <f t="shared" si="757"/>
        <v>0.78339350180505418</v>
      </c>
      <c r="L1789" s="2">
        <f t="shared" si="758"/>
        <v>0</v>
      </c>
      <c r="M1789" s="2">
        <f t="shared" si="759"/>
        <v>1.1552346570397054E-2</v>
      </c>
      <c r="N1789" s="38">
        <v>284</v>
      </c>
      <c r="O1789" s="38">
        <v>1085</v>
      </c>
      <c r="P1789" s="38"/>
      <c r="Q1789" s="38">
        <v>6</v>
      </c>
      <c r="R1789" s="38">
        <v>1</v>
      </c>
      <c r="S1789" s="38"/>
      <c r="T1789" s="38"/>
      <c r="U1789" s="38">
        <v>3</v>
      </c>
      <c r="V1789" s="38"/>
      <c r="W1789" s="38">
        <v>6</v>
      </c>
      <c r="X1789" s="38"/>
      <c r="Y1789" s="38"/>
      <c r="Z1789" s="38"/>
      <c r="AA1789" s="38"/>
      <c r="AB1789" s="38"/>
      <c r="AC1789" s="38"/>
      <c r="AD1789" s="38"/>
      <c r="AE1789" s="38"/>
      <c r="AF1789" s="38"/>
      <c r="AG1789" s="38"/>
      <c r="AH1789" s="38"/>
      <c r="AI1789" s="38"/>
      <c r="AJ1789" s="38"/>
      <c r="AK1789" s="38"/>
      <c r="AL1789" s="38"/>
      <c r="AM1789" s="38"/>
      <c r="AN1789" s="38"/>
      <c r="AO1789" s="38"/>
      <c r="AP1789" s="38"/>
      <c r="AQ1789" s="38"/>
      <c r="AR1789" s="38"/>
      <c r="AS1789" s="38"/>
      <c r="AT1789" s="38"/>
      <c r="AU1789" s="38"/>
      <c r="AV1789" s="38"/>
      <c r="AW1789" s="38"/>
      <c r="AX1789" s="38"/>
      <c r="AY1789" s="38"/>
      <c r="BA1789" s="3">
        <f>IF(Q1789&gt;0,RANK(Q1789,(N1789:P1789,Q1789:AE1789)),0)</f>
        <v>3</v>
      </c>
      <c r="BB1789" s="3">
        <f>IF(R1789&gt;0,RANK(R1789,(N1789:P1789,Q1789:AE1789)),0)</f>
        <v>6</v>
      </c>
      <c r="BC1789" s="3">
        <f>IF(S1789&gt;0,RANK(S1789,(N1789:P1789,Q1789:AE1789)),0)</f>
        <v>0</v>
      </c>
      <c r="BD1789" s="3">
        <f>IF(T1789&gt;0,RANK(T1789,(N1789:P1789,Q1789:AE1789)),0)</f>
        <v>0</v>
      </c>
      <c r="BE1789" s="2">
        <f t="shared" si="760"/>
        <v>4.3321299638989169E-3</v>
      </c>
      <c r="BF1789" s="2">
        <f t="shared" si="761"/>
        <v>7.2202166064981946E-4</v>
      </c>
      <c r="BG1789" s="2">
        <f t="shared" si="762"/>
        <v>0</v>
      </c>
      <c r="BH1789" s="2">
        <f t="shared" si="763"/>
        <v>0</v>
      </c>
      <c r="BJ1789" t="s">
        <v>20</v>
      </c>
      <c r="BK1789" t="s">
        <v>286</v>
      </c>
      <c r="BL1789">
        <v>3</v>
      </c>
      <c r="BN1789">
        <v>0</v>
      </c>
      <c r="BO1789" s="60">
        <v>31</v>
      </c>
      <c r="BP1789" s="62">
        <v>133</v>
      </c>
      <c r="BQ1789" s="66">
        <f t="shared" si="764"/>
        <v>31133</v>
      </c>
      <c r="BR1789" s="66">
        <f t="shared" si="754"/>
        <v>31133</v>
      </c>
      <c r="BS1789" s="3" t="s">
        <v>3083</v>
      </c>
    </row>
    <row r="1790" spans="1:71" ht="14" hidden="1" customHeight="1" outlineLevel="1" x14ac:dyDescent="0.2">
      <c r="A1790" t="s">
        <v>50</v>
      </c>
      <c r="B1790" t="s">
        <v>286</v>
      </c>
      <c r="C1790" s="1">
        <f t="shared" si="755"/>
        <v>1432</v>
      </c>
      <c r="D1790" s="3">
        <f>IF(N1790&gt;0, RANK(N1790,(N1790:P1790,Q1790:AE1790)),0)</f>
        <v>2</v>
      </c>
      <c r="E1790" s="3">
        <f>IF(O1790&gt;0,RANK(O1790,(N1790:P1790,Q1790:AE1790)),0)</f>
        <v>1</v>
      </c>
      <c r="F1790" s="3">
        <f>IF(P1790&gt;0,RANK(P1790,(N1790:P1790,Q1790:AE1790)),0)</f>
        <v>0</v>
      </c>
      <c r="G1790" s="1">
        <f t="shared" si="742"/>
        <v>1037</v>
      </c>
      <c r="H1790" s="2">
        <f t="shared" si="743"/>
        <v>0.72416201117318435</v>
      </c>
      <c r="I1790" s="2"/>
      <c r="J1790" s="2">
        <f t="shared" si="756"/>
        <v>0.13058659217877094</v>
      </c>
      <c r="K1790" s="2">
        <f t="shared" si="757"/>
        <v>0.85474860335195535</v>
      </c>
      <c r="L1790" s="2">
        <f t="shared" si="758"/>
        <v>0</v>
      </c>
      <c r="M1790" s="2">
        <f t="shared" si="759"/>
        <v>1.4664804469273651E-2</v>
      </c>
      <c r="N1790" s="38">
        <v>187</v>
      </c>
      <c r="O1790" s="38">
        <v>1224</v>
      </c>
      <c r="P1790" s="38"/>
      <c r="Q1790" s="38">
        <v>9</v>
      </c>
      <c r="R1790" s="38">
        <v>4</v>
      </c>
      <c r="S1790" s="38"/>
      <c r="T1790" s="38"/>
      <c r="U1790" s="38">
        <v>2</v>
      </c>
      <c r="V1790" s="38"/>
      <c r="W1790" s="38">
        <v>6</v>
      </c>
      <c r="X1790" s="38"/>
      <c r="Y1790" s="38"/>
      <c r="Z1790" s="38"/>
      <c r="AA1790" s="38"/>
      <c r="AB1790" s="38"/>
      <c r="AC1790" s="38"/>
      <c r="AD1790" s="38"/>
      <c r="AE1790" s="38"/>
      <c r="AF1790" s="38"/>
      <c r="AG1790" s="38"/>
      <c r="AH1790" s="38"/>
      <c r="AI1790" s="38"/>
      <c r="AJ1790" s="38"/>
      <c r="AK1790" s="38"/>
      <c r="AL1790" s="38"/>
      <c r="AM1790" s="38"/>
      <c r="AN1790" s="38"/>
      <c r="AO1790" s="38"/>
      <c r="AP1790" s="38"/>
      <c r="AQ1790" s="38"/>
      <c r="AR1790" s="38"/>
      <c r="AS1790" s="38"/>
      <c r="AT1790" s="38"/>
      <c r="AU1790" s="38"/>
      <c r="AV1790" s="38"/>
      <c r="AW1790" s="38"/>
      <c r="AX1790" s="38"/>
      <c r="AY1790" s="38"/>
      <c r="BA1790" s="3">
        <f>IF(Q1790&gt;0,RANK(Q1790,(N1790:P1790,Q1790:AE1790)),0)</f>
        <v>3</v>
      </c>
      <c r="BB1790" s="3">
        <f>IF(R1790&gt;0,RANK(R1790,(N1790:P1790,Q1790:AE1790)),0)</f>
        <v>5</v>
      </c>
      <c r="BC1790" s="3">
        <f>IF(S1790&gt;0,RANK(S1790,(N1790:P1790,Q1790:AE1790)),0)</f>
        <v>0</v>
      </c>
      <c r="BD1790" s="3">
        <f>IF(T1790&gt;0,RANK(T1790,(N1790:P1790,Q1790:AE1790)),0)</f>
        <v>0</v>
      </c>
      <c r="BE1790" s="2">
        <f t="shared" si="760"/>
        <v>6.2849162011173187E-3</v>
      </c>
      <c r="BF1790" s="2">
        <f t="shared" si="761"/>
        <v>2.7932960893854749E-3</v>
      </c>
      <c r="BG1790" s="2">
        <f t="shared" si="762"/>
        <v>0</v>
      </c>
      <c r="BH1790" s="2">
        <f t="shared" si="763"/>
        <v>0</v>
      </c>
      <c r="BJ1790" t="s">
        <v>50</v>
      </c>
      <c r="BK1790" t="s">
        <v>286</v>
      </c>
      <c r="BL1790">
        <v>3</v>
      </c>
      <c r="BN1790">
        <v>0</v>
      </c>
      <c r="BO1790" s="60">
        <v>31</v>
      </c>
      <c r="BP1790" s="62">
        <v>135</v>
      </c>
      <c r="BQ1790" s="66">
        <f t="shared" si="764"/>
        <v>31135</v>
      </c>
      <c r="BR1790" s="66">
        <f t="shared" si="754"/>
        <v>31135</v>
      </c>
      <c r="BS1790" s="3" t="s">
        <v>3083</v>
      </c>
    </row>
    <row r="1791" spans="1:71" ht="14" hidden="1" customHeight="1" outlineLevel="1" x14ac:dyDescent="0.2">
      <c r="A1791" t="s">
        <v>2132</v>
      </c>
      <c r="B1791" t="s">
        <v>286</v>
      </c>
      <c r="C1791" s="1">
        <f t="shared" si="755"/>
        <v>4986</v>
      </c>
      <c r="D1791" s="3">
        <f>IF(N1791&gt;0, RANK(N1791,(N1791:P1791,Q1791:AE1791)),0)</f>
        <v>2</v>
      </c>
      <c r="E1791" s="3">
        <f>IF(O1791&gt;0,RANK(O1791,(N1791:P1791,Q1791:AE1791)),0)</f>
        <v>1</v>
      </c>
      <c r="F1791" s="3">
        <f>IF(P1791&gt;0,RANK(P1791,(N1791:P1791,Q1791:AE1791)),0)</f>
        <v>0</v>
      </c>
      <c r="G1791" s="1">
        <f t="shared" si="742"/>
        <v>3400</v>
      </c>
      <c r="H1791" s="2">
        <f t="shared" si="743"/>
        <v>0.68190934616927401</v>
      </c>
      <c r="I1791" s="2"/>
      <c r="J1791" s="2">
        <f t="shared" si="756"/>
        <v>0.15202567188126756</v>
      </c>
      <c r="K1791" s="2">
        <f t="shared" si="757"/>
        <v>0.83393501805054149</v>
      </c>
      <c r="L1791" s="2">
        <f t="shared" si="758"/>
        <v>0</v>
      </c>
      <c r="M1791" s="2">
        <f t="shared" si="759"/>
        <v>1.4039310068190924E-2</v>
      </c>
      <c r="N1791" s="38">
        <v>758</v>
      </c>
      <c r="O1791" s="38">
        <v>4158</v>
      </c>
      <c r="P1791" s="38"/>
      <c r="Q1791" s="38">
        <v>28</v>
      </c>
      <c r="R1791" s="38">
        <v>7</v>
      </c>
      <c r="S1791" s="38"/>
      <c r="T1791" s="38"/>
      <c r="U1791" s="38">
        <v>14</v>
      </c>
      <c r="V1791" s="38"/>
      <c r="W1791" s="38">
        <v>21</v>
      </c>
      <c r="X1791" s="38"/>
      <c r="Y1791" s="38"/>
      <c r="Z1791" s="38"/>
      <c r="AA1791" s="38"/>
      <c r="AB1791" s="38"/>
      <c r="AC1791" s="38"/>
      <c r="AD1791" s="38"/>
      <c r="AE1791" s="38"/>
      <c r="AF1791" s="38"/>
      <c r="AG1791" s="38"/>
      <c r="AH1791" s="38"/>
      <c r="AI1791" s="38"/>
      <c r="AJ1791" s="38"/>
      <c r="AK1791" s="38"/>
      <c r="AL1791" s="38"/>
      <c r="AM1791" s="38"/>
      <c r="AN1791" s="38"/>
      <c r="AO1791" s="38"/>
      <c r="AP1791" s="38"/>
      <c r="AQ1791" s="38"/>
      <c r="AR1791" s="38"/>
      <c r="AS1791" s="38"/>
      <c r="AT1791" s="38"/>
      <c r="AU1791" s="38"/>
      <c r="AV1791" s="38"/>
      <c r="AW1791" s="38"/>
      <c r="AX1791" s="38"/>
      <c r="AY1791" s="38"/>
      <c r="BA1791" s="3">
        <f>IF(Q1791&gt;0,RANK(Q1791,(N1791:P1791,Q1791:AE1791)),0)</f>
        <v>3</v>
      </c>
      <c r="BB1791" s="3">
        <f>IF(R1791&gt;0,RANK(R1791,(N1791:P1791,Q1791:AE1791)),0)</f>
        <v>6</v>
      </c>
      <c r="BC1791" s="3">
        <f>IF(S1791&gt;0,RANK(S1791,(N1791:P1791,Q1791:AE1791)),0)</f>
        <v>0</v>
      </c>
      <c r="BD1791" s="3">
        <f>IF(T1791&gt;0,RANK(T1791,(N1791:P1791,Q1791:AE1791)),0)</f>
        <v>0</v>
      </c>
      <c r="BE1791" s="2">
        <f t="shared" si="760"/>
        <v>5.6157240272763738E-3</v>
      </c>
      <c r="BF1791" s="2">
        <f t="shared" si="761"/>
        <v>1.4039310068190934E-3</v>
      </c>
      <c r="BG1791" s="2">
        <f t="shared" si="762"/>
        <v>0</v>
      </c>
      <c r="BH1791" s="2">
        <f t="shared" si="763"/>
        <v>0</v>
      </c>
      <c r="BJ1791" t="s">
        <v>2132</v>
      </c>
      <c r="BK1791" t="s">
        <v>286</v>
      </c>
      <c r="BL1791">
        <v>3</v>
      </c>
      <c r="BN1791">
        <v>0</v>
      </c>
      <c r="BO1791" s="60">
        <v>31</v>
      </c>
      <c r="BP1791" s="62">
        <v>137</v>
      </c>
      <c r="BQ1791" s="66">
        <f t="shared" si="764"/>
        <v>31137</v>
      </c>
      <c r="BR1791" s="66">
        <f t="shared" si="754"/>
        <v>31137</v>
      </c>
      <c r="BS1791" s="3" t="s">
        <v>3083</v>
      </c>
    </row>
    <row r="1792" spans="1:71" ht="14" hidden="1" customHeight="1" outlineLevel="1" x14ac:dyDescent="0.2">
      <c r="A1792" t="s">
        <v>1729</v>
      </c>
      <c r="B1792" t="s">
        <v>286</v>
      </c>
      <c r="C1792" s="1">
        <f t="shared" si="755"/>
        <v>3910</v>
      </c>
      <c r="D1792" s="3">
        <f>IF(N1792&gt;0, RANK(N1792,(N1792:P1792,Q1792:AE1792)),0)</f>
        <v>2</v>
      </c>
      <c r="E1792" s="3">
        <f>IF(O1792&gt;0,RANK(O1792,(N1792:P1792,Q1792:AE1792)),0)</f>
        <v>1</v>
      </c>
      <c r="F1792" s="3">
        <f>IF(P1792&gt;0,RANK(P1792,(N1792:P1792,Q1792:AE1792)),0)</f>
        <v>0</v>
      </c>
      <c r="G1792" s="1">
        <f t="shared" si="742"/>
        <v>2974</v>
      </c>
      <c r="H1792" s="2">
        <f t="shared" si="743"/>
        <v>0.76061381074168799</v>
      </c>
      <c r="I1792" s="2"/>
      <c r="J1792" s="2">
        <f t="shared" si="756"/>
        <v>0.11406649616368286</v>
      </c>
      <c r="K1792" s="2">
        <f t="shared" si="757"/>
        <v>0.8746803069053708</v>
      </c>
      <c r="L1792" s="2">
        <f t="shared" si="758"/>
        <v>0</v>
      </c>
      <c r="M1792" s="2">
        <f t="shared" si="759"/>
        <v>1.1253196930946396E-2</v>
      </c>
      <c r="N1792" s="38">
        <v>446</v>
      </c>
      <c r="O1792" s="38">
        <v>3420</v>
      </c>
      <c r="P1792" s="38"/>
      <c r="Q1792" s="38">
        <v>17</v>
      </c>
      <c r="R1792" s="38">
        <v>11</v>
      </c>
      <c r="S1792" s="38"/>
      <c r="T1792" s="38"/>
      <c r="U1792" s="38">
        <v>3</v>
      </c>
      <c r="V1792" s="38"/>
      <c r="W1792" s="38">
        <v>13</v>
      </c>
      <c r="X1792" s="38"/>
      <c r="Y1792" s="38"/>
      <c r="Z1792" s="38"/>
      <c r="AA1792" s="38"/>
      <c r="AB1792" s="38"/>
      <c r="AC1792" s="38"/>
      <c r="AD1792" s="38"/>
      <c r="AE1792" s="38"/>
      <c r="AF1792" s="38"/>
      <c r="AG1792" s="38"/>
      <c r="AH1792" s="38"/>
      <c r="AI1792" s="38"/>
      <c r="AJ1792" s="38"/>
      <c r="AK1792" s="38"/>
      <c r="AL1792" s="38"/>
      <c r="AM1792" s="38"/>
      <c r="AN1792" s="38"/>
      <c r="AO1792" s="38"/>
      <c r="AP1792" s="38"/>
      <c r="AQ1792" s="38"/>
      <c r="AR1792" s="38"/>
      <c r="AS1792" s="38"/>
      <c r="AT1792" s="38"/>
      <c r="AU1792" s="38"/>
      <c r="AV1792" s="38"/>
      <c r="AW1792" s="38"/>
      <c r="AX1792" s="38"/>
      <c r="AY1792" s="38"/>
      <c r="BA1792" s="3">
        <f>IF(Q1792&gt;0,RANK(Q1792,(N1792:P1792,Q1792:AE1792)),0)</f>
        <v>3</v>
      </c>
      <c r="BB1792" s="3">
        <f>IF(R1792&gt;0,RANK(R1792,(N1792:P1792,Q1792:AE1792)),0)</f>
        <v>5</v>
      </c>
      <c r="BC1792" s="3">
        <f>IF(S1792&gt;0,RANK(S1792,(N1792:P1792,Q1792:AE1792)),0)</f>
        <v>0</v>
      </c>
      <c r="BD1792" s="3">
        <f>IF(T1792&gt;0,RANK(T1792,(N1792:P1792,Q1792:AE1792)),0)</f>
        <v>0</v>
      </c>
      <c r="BE1792" s="2">
        <f t="shared" si="760"/>
        <v>4.3478260869565218E-3</v>
      </c>
      <c r="BF1792" s="2">
        <f t="shared" si="761"/>
        <v>2.8132992327365731E-3</v>
      </c>
      <c r="BG1792" s="2">
        <f t="shared" si="762"/>
        <v>0</v>
      </c>
      <c r="BH1792" s="2">
        <f t="shared" si="763"/>
        <v>0</v>
      </c>
      <c r="BJ1792" t="s">
        <v>1729</v>
      </c>
      <c r="BK1792" t="s">
        <v>286</v>
      </c>
      <c r="BL1792">
        <v>3</v>
      </c>
      <c r="BN1792">
        <v>0</v>
      </c>
      <c r="BO1792" s="60">
        <v>31</v>
      </c>
      <c r="BP1792" s="62">
        <v>139</v>
      </c>
      <c r="BQ1792" s="66">
        <f t="shared" si="764"/>
        <v>31139</v>
      </c>
      <c r="BR1792" s="66">
        <f t="shared" si="754"/>
        <v>31139</v>
      </c>
      <c r="BS1792" s="3" t="s">
        <v>3083</v>
      </c>
    </row>
    <row r="1793" spans="1:71" ht="14" hidden="1" customHeight="1" outlineLevel="1" x14ac:dyDescent="0.2">
      <c r="A1793" t="s">
        <v>1647</v>
      </c>
      <c r="B1793" t="s">
        <v>286</v>
      </c>
      <c r="C1793" s="1">
        <f t="shared" si="755"/>
        <v>15736</v>
      </c>
      <c r="D1793" s="3">
        <f>IF(N1793&gt;0, RANK(N1793,(N1793:P1793,Q1793:AE1793)),0)</f>
        <v>2</v>
      </c>
      <c r="E1793" s="3">
        <f>IF(O1793&gt;0,RANK(O1793,(N1793:P1793,Q1793:AE1793)),0)</f>
        <v>1</v>
      </c>
      <c r="F1793" s="3">
        <f>IF(P1793&gt;0,RANK(P1793,(N1793:P1793,Q1793:AE1793)),0)</f>
        <v>0</v>
      </c>
      <c r="G1793" s="1">
        <f t="shared" si="742"/>
        <v>9135</v>
      </c>
      <c r="H1793" s="2">
        <f t="shared" si="743"/>
        <v>0.58051601423487542</v>
      </c>
      <c r="I1793" s="2"/>
      <c r="J1793" s="2">
        <f t="shared" si="756"/>
        <v>0.20278342653787493</v>
      </c>
      <c r="K1793" s="2">
        <f t="shared" si="757"/>
        <v>0.78329944077275038</v>
      </c>
      <c r="L1793" s="2">
        <f t="shared" si="758"/>
        <v>0</v>
      </c>
      <c r="M1793" s="2">
        <f t="shared" si="759"/>
        <v>1.3917132689374667E-2</v>
      </c>
      <c r="N1793" s="38">
        <v>3191</v>
      </c>
      <c r="O1793" s="38">
        <v>12326</v>
      </c>
      <c r="P1793" s="38"/>
      <c r="Q1793" s="38">
        <v>79</v>
      </c>
      <c r="R1793" s="38">
        <v>29</v>
      </c>
      <c r="S1793" s="38"/>
      <c r="T1793" s="38"/>
      <c r="U1793" s="38">
        <v>33</v>
      </c>
      <c r="V1793" s="38"/>
      <c r="W1793" s="38">
        <v>78</v>
      </c>
      <c r="X1793" s="38"/>
      <c r="Y1793" s="38"/>
      <c r="Z1793" s="38"/>
      <c r="AA1793" s="38"/>
      <c r="AB1793" s="38"/>
      <c r="AC1793" s="38"/>
      <c r="AD1793" s="38"/>
      <c r="AE1793" s="38"/>
      <c r="AF1793" s="38"/>
      <c r="AG1793" s="38"/>
      <c r="AH1793" s="38"/>
      <c r="AI1793" s="38"/>
      <c r="AJ1793" s="38"/>
      <c r="AK1793" s="38"/>
      <c r="AL1793" s="38"/>
      <c r="AM1793" s="38"/>
      <c r="AN1793" s="38"/>
      <c r="AO1793" s="38"/>
      <c r="AP1793" s="38"/>
      <c r="AQ1793" s="38"/>
      <c r="AR1793" s="38"/>
      <c r="AS1793" s="38"/>
      <c r="AT1793" s="38"/>
      <c r="AU1793" s="38"/>
      <c r="AV1793" s="38"/>
      <c r="AW1793" s="38"/>
      <c r="AX1793" s="38"/>
      <c r="AY1793" s="38"/>
      <c r="BA1793" s="3">
        <f>IF(Q1793&gt;0,RANK(Q1793,(N1793:P1793,Q1793:AE1793)),0)</f>
        <v>3</v>
      </c>
      <c r="BB1793" s="3">
        <f>IF(R1793&gt;0,RANK(R1793,(N1793:P1793,Q1793:AE1793)),0)</f>
        <v>6</v>
      </c>
      <c r="BC1793" s="3">
        <f>IF(S1793&gt;0,RANK(S1793,(N1793:P1793,Q1793:AE1793)),0)</f>
        <v>0</v>
      </c>
      <c r="BD1793" s="3">
        <f>IF(T1793&gt;0,RANK(T1793,(N1793:P1793,Q1793:AE1793)),0)</f>
        <v>0</v>
      </c>
      <c r="BE1793" s="2">
        <f t="shared" si="760"/>
        <v>5.0203355363497709E-3</v>
      </c>
      <c r="BF1793" s="2">
        <f t="shared" si="761"/>
        <v>1.8429079816980173E-3</v>
      </c>
      <c r="BG1793" s="2">
        <f t="shared" si="762"/>
        <v>0</v>
      </c>
      <c r="BH1793" s="2">
        <f t="shared" si="763"/>
        <v>0</v>
      </c>
      <c r="BJ1793" t="s">
        <v>1647</v>
      </c>
      <c r="BK1793" t="s">
        <v>286</v>
      </c>
      <c r="BL1793">
        <v>1</v>
      </c>
      <c r="BN1793">
        <v>0</v>
      </c>
      <c r="BO1793" s="60">
        <v>31</v>
      </c>
      <c r="BP1793" s="62">
        <v>141</v>
      </c>
      <c r="BQ1793" s="66">
        <f t="shared" si="764"/>
        <v>31141</v>
      </c>
      <c r="BR1793" s="66">
        <f t="shared" si="754"/>
        <v>31141</v>
      </c>
      <c r="BS1793" s="3" t="s">
        <v>3083</v>
      </c>
    </row>
    <row r="1794" spans="1:71" ht="14" hidden="1" customHeight="1" outlineLevel="1" x14ac:dyDescent="0.2">
      <c r="A1794" t="s">
        <v>860</v>
      </c>
      <c r="B1794" t="s">
        <v>286</v>
      </c>
      <c r="C1794" s="1">
        <f t="shared" si="755"/>
        <v>2829</v>
      </c>
      <c r="D1794" s="3">
        <f>IF(N1794&gt;0, RANK(N1794,(N1794:P1794,Q1794:AE1794)),0)</f>
        <v>2</v>
      </c>
      <c r="E1794" s="3">
        <f>IF(O1794&gt;0,RANK(O1794,(N1794:P1794,Q1794:AE1794)),0)</f>
        <v>1</v>
      </c>
      <c r="F1794" s="3">
        <f>IF(P1794&gt;0,RANK(P1794,(N1794:P1794,Q1794:AE1794)),0)</f>
        <v>0</v>
      </c>
      <c r="G1794" s="1">
        <f t="shared" si="742"/>
        <v>1795</v>
      </c>
      <c r="H1794" s="2">
        <f t="shared" si="743"/>
        <v>0.63449982325910215</v>
      </c>
      <c r="I1794" s="2"/>
      <c r="J1794" s="2">
        <f t="shared" si="756"/>
        <v>0.17709437963944857</v>
      </c>
      <c r="K1794" s="2">
        <f t="shared" si="757"/>
        <v>0.81159420289855078</v>
      </c>
      <c r="L1794" s="2">
        <f t="shared" si="758"/>
        <v>0</v>
      </c>
      <c r="M1794" s="2">
        <f t="shared" si="759"/>
        <v>1.1311417462000595E-2</v>
      </c>
      <c r="N1794" s="38">
        <v>501</v>
      </c>
      <c r="O1794" s="38">
        <v>2296</v>
      </c>
      <c r="P1794" s="38"/>
      <c r="Q1794" s="38">
        <v>13</v>
      </c>
      <c r="R1794" s="38">
        <v>3</v>
      </c>
      <c r="S1794" s="38"/>
      <c r="T1794" s="38"/>
      <c r="U1794" s="38">
        <v>6</v>
      </c>
      <c r="V1794" s="38"/>
      <c r="W1794" s="38">
        <v>10</v>
      </c>
      <c r="X1794" s="38"/>
      <c r="Y1794" s="38"/>
      <c r="Z1794" s="38"/>
      <c r="AA1794" s="38"/>
      <c r="AB1794" s="38"/>
      <c r="AC1794" s="38"/>
      <c r="AD1794" s="38"/>
      <c r="AE1794" s="38"/>
      <c r="AF1794" s="38"/>
      <c r="AG1794" s="38"/>
      <c r="AH1794" s="38"/>
      <c r="AI1794" s="38"/>
      <c r="AJ1794" s="38"/>
      <c r="AK1794" s="38"/>
      <c r="AL1794" s="38"/>
      <c r="AM1794" s="38"/>
      <c r="AN1794" s="38"/>
      <c r="AO1794" s="38"/>
      <c r="AP1794" s="38"/>
      <c r="AQ1794" s="38"/>
      <c r="AR1794" s="38"/>
      <c r="AS1794" s="38"/>
      <c r="AT1794" s="38"/>
      <c r="AU1794" s="38"/>
      <c r="AV1794" s="38"/>
      <c r="AW1794" s="38"/>
      <c r="AX1794" s="38"/>
      <c r="AY1794" s="38"/>
      <c r="BA1794" s="3">
        <f>IF(Q1794&gt;0,RANK(Q1794,(N1794:P1794,Q1794:AE1794)),0)</f>
        <v>3</v>
      </c>
      <c r="BB1794" s="3">
        <f>IF(R1794&gt;0,RANK(R1794,(N1794:P1794,Q1794:AE1794)),0)</f>
        <v>6</v>
      </c>
      <c r="BC1794" s="3">
        <f>IF(S1794&gt;0,RANK(S1794,(N1794:P1794,Q1794:AE1794)),0)</f>
        <v>0</v>
      </c>
      <c r="BD1794" s="3">
        <f>IF(T1794&gt;0,RANK(T1794,(N1794:P1794,Q1794:AE1794)),0)</f>
        <v>0</v>
      </c>
      <c r="BE1794" s="2">
        <f t="shared" si="760"/>
        <v>4.5952633439377876E-3</v>
      </c>
      <c r="BF1794" s="2">
        <f t="shared" si="761"/>
        <v>1.0604453870625664E-3</v>
      </c>
      <c r="BG1794" s="2">
        <f t="shared" si="762"/>
        <v>0</v>
      </c>
      <c r="BH1794" s="2">
        <f t="shared" si="763"/>
        <v>0</v>
      </c>
      <c r="BJ1794" t="s">
        <v>860</v>
      </c>
      <c r="BK1794" t="s">
        <v>286</v>
      </c>
      <c r="BN1794">
        <v>0</v>
      </c>
      <c r="BO1794" s="60">
        <v>31</v>
      </c>
      <c r="BP1794" s="62">
        <v>143</v>
      </c>
      <c r="BQ1794" s="66">
        <f t="shared" si="764"/>
        <v>31143</v>
      </c>
      <c r="BR1794" s="66">
        <f t="shared" si="754"/>
        <v>31143</v>
      </c>
      <c r="BS1794" s="3" t="s">
        <v>3083</v>
      </c>
    </row>
    <row r="1795" spans="1:71" ht="14" hidden="1" customHeight="1" outlineLevel="1" x14ac:dyDescent="0.2">
      <c r="A1795" t="s">
        <v>182</v>
      </c>
      <c r="B1795" t="s">
        <v>286</v>
      </c>
      <c r="C1795" s="1">
        <f t="shared" si="755"/>
        <v>5339</v>
      </c>
      <c r="D1795" s="3">
        <f>IF(N1795&gt;0, RANK(N1795,(N1795:P1795,Q1795:AE1795)),0)</f>
        <v>2</v>
      </c>
      <c r="E1795" s="3">
        <f>IF(O1795&gt;0,RANK(O1795,(N1795:P1795,Q1795:AE1795)),0)</f>
        <v>1</v>
      </c>
      <c r="F1795" s="3">
        <f>IF(P1795&gt;0,RANK(P1795,(N1795:P1795,Q1795:AE1795)),0)</f>
        <v>0</v>
      </c>
      <c r="G1795" s="1">
        <f t="shared" si="742"/>
        <v>3642</v>
      </c>
      <c r="H1795" s="2">
        <f t="shared" si="743"/>
        <v>0.68215021539614162</v>
      </c>
      <c r="I1795" s="2"/>
      <c r="J1795" s="2">
        <f t="shared" si="756"/>
        <v>0.15265030904663796</v>
      </c>
      <c r="K1795" s="2">
        <f t="shared" si="757"/>
        <v>0.83480052444277952</v>
      </c>
      <c r="L1795" s="2">
        <f t="shared" si="758"/>
        <v>0</v>
      </c>
      <c r="M1795" s="2">
        <f t="shared" si="759"/>
        <v>1.2549166510582466E-2</v>
      </c>
      <c r="N1795" s="38">
        <v>815</v>
      </c>
      <c r="O1795" s="38">
        <v>4457</v>
      </c>
      <c r="P1795" s="38"/>
      <c r="Q1795" s="38">
        <v>33</v>
      </c>
      <c r="R1795" s="38">
        <v>6</v>
      </c>
      <c r="S1795" s="38"/>
      <c r="T1795" s="38"/>
      <c r="U1795" s="38">
        <v>12</v>
      </c>
      <c r="V1795" s="38"/>
      <c r="W1795" s="38">
        <v>16</v>
      </c>
      <c r="X1795" s="38"/>
      <c r="Y1795" s="38"/>
      <c r="Z1795" s="38"/>
      <c r="AA1795" s="38"/>
      <c r="AB1795" s="38"/>
      <c r="AC1795" s="38"/>
      <c r="AD1795" s="38"/>
      <c r="AE1795" s="38"/>
      <c r="AF1795" s="38"/>
      <c r="AG1795" s="38"/>
      <c r="AH1795" s="38"/>
      <c r="AI1795" s="38"/>
      <c r="AJ1795" s="38"/>
      <c r="AK1795" s="38"/>
      <c r="AL1795" s="38"/>
      <c r="AM1795" s="38"/>
      <c r="AN1795" s="38"/>
      <c r="AO1795" s="38"/>
      <c r="AP1795" s="38"/>
      <c r="AQ1795" s="38"/>
      <c r="AR1795" s="38"/>
      <c r="AS1795" s="38"/>
      <c r="AT1795" s="38"/>
      <c r="AU1795" s="38"/>
      <c r="AV1795" s="38"/>
      <c r="AW1795" s="38"/>
      <c r="AX1795" s="38"/>
      <c r="AY1795" s="38"/>
      <c r="BA1795" s="3">
        <f>IF(Q1795&gt;0,RANK(Q1795,(N1795:P1795,Q1795:AE1795)),0)</f>
        <v>3</v>
      </c>
      <c r="BB1795" s="3">
        <f>IF(R1795&gt;0,RANK(R1795,(N1795:P1795,Q1795:AE1795)),0)</f>
        <v>6</v>
      </c>
      <c r="BC1795" s="3">
        <f>IF(S1795&gt;0,RANK(S1795,(N1795:P1795,Q1795:AE1795)),0)</f>
        <v>0</v>
      </c>
      <c r="BD1795" s="3">
        <f>IF(T1795&gt;0,RANK(T1795,(N1795:P1795,Q1795:AE1795)),0)</f>
        <v>0</v>
      </c>
      <c r="BE1795" s="2">
        <f t="shared" si="760"/>
        <v>6.1809327589436225E-3</v>
      </c>
      <c r="BF1795" s="2">
        <f t="shared" si="761"/>
        <v>1.1238059561715678E-3</v>
      </c>
      <c r="BG1795" s="2">
        <f t="shared" si="762"/>
        <v>0</v>
      </c>
      <c r="BH1795" s="2">
        <f t="shared" si="763"/>
        <v>0</v>
      </c>
      <c r="BJ1795" t="s">
        <v>182</v>
      </c>
      <c r="BK1795" t="s">
        <v>286</v>
      </c>
      <c r="BL1795">
        <v>3</v>
      </c>
      <c r="BN1795">
        <v>0</v>
      </c>
      <c r="BO1795" s="60">
        <v>31</v>
      </c>
      <c r="BP1795" s="62">
        <v>145</v>
      </c>
      <c r="BQ1795" s="66">
        <f t="shared" si="764"/>
        <v>31145</v>
      </c>
      <c r="BR1795" s="66">
        <f t="shared" si="754"/>
        <v>31145</v>
      </c>
      <c r="BS1795" s="3" t="s">
        <v>3083</v>
      </c>
    </row>
    <row r="1796" spans="1:71" ht="14" hidden="1" customHeight="1" outlineLevel="1" x14ac:dyDescent="0.2">
      <c r="A1796" t="s">
        <v>2335</v>
      </c>
      <c r="B1796" t="s">
        <v>286</v>
      </c>
      <c r="C1796" s="1">
        <f t="shared" si="755"/>
        <v>3962</v>
      </c>
      <c r="D1796" s="3">
        <f>IF(N1796&gt;0, RANK(N1796,(N1796:P1796,Q1796:AE1796)),0)</f>
        <v>2</v>
      </c>
      <c r="E1796" s="3">
        <f>IF(O1796&gt;0,RANK(O1796,(N1796:P1796,Q1796:AE1796)),0)</f>
        <v>1</v>
      </c>
      <c r="F1796" s="3">
        <f>IF(P1796&gt;0,RANK(P1796,(N1796:P1796,Q1796:AE1796)),0)</f>
        <v>0</v>
      </c>
      <c r="G1796" s="1">
        <f t="shared" si="742"/>
        <v>2028</v>
      </c>
      <c r="H1796" s="2">
        <f t="shared" si="743"/>
        <v>0.51186269560827868</v>
      </c>
      <c r="I1796" s="2"/>
      <c r="J1796" s="2">
        <f t="shared" si="756"/>
        <v>0.23573952549217567</v>
      </c>
      <c r="K1796" s="2">
        <f t="shared" si="757"/>
        <v>0.74760222110045427</v>
      </c>
      <c r="L1796" s="2">
        <f t="shared" si="758"/>
        <v>0</v>
      </c>
      <c r="M1796" s="2">
        <f t="shared" si="759"/>
        <v>1.6658253407370038E-2</v>
      </c>
      <c r="N1796" s="38">
        <v>934</v>
      </c>
      <c r="O1796" s="38">
        <v>2962</v>
      </c>
      <c r="P1796" s="38"/>
      <c r="Q1796" s="38">
        <v>20</v>
      </c>
      <c r="R1796" s="38">
        <v>11</v>
      </c>
      <c r="S1796" s="38"/>
      <c r="T1796" s="38"/>
      <c r="U1796" s="38">
        <v>15</v>
      </c>
      <c r="V1796" s="38"/>
      <c r="W1796" s="38">
        <v>20</v>
      </c>
      <c r="X1796" s="38"/>
      <c r="Y1796" s="38"/>
      <c r="Z1796" s="38"/>
      <c r="AA1796" s="38"/>
      <c r="AB1796" s="38"/>
      <c r="AC1796" s="38"/>
      <c r="AD1796" s="38"/>
      <c r="AE1796" s="38"/>
      <c r="AF1796" s="38"/>
      <c r="AG1796" s="38"/>
      <c r="AH1796" s="38"/>
      <c r="AI1796" s="38"/>
      <c r="AJ1796" s="38"/>
      <c r="AK1796" s="38"/>
      <c r="AL1796" s="38"/>
      <c r="AM1796" s="38"/>
      <c r="AN1796" s="38"/>
      <c r="AO1796" s="38"/>
      <c r="AP1796" s="38"/>
      <c r="AQ1796" s="38"/>
      <c r="AR1796" s="38"/>
      <c r="AS1796" s="38"/>
      <c r="AT1796" s="38"/>
      <c r="AU1796" s="38"/>
      <c r="AV1796" s="38"/>
      <c r="AW1796" s="38"/>
      <c r="AX1796" s="38"/>
      <c r="AY1796" s="38"/>
      <c r="BA1796" s="3">
        <f>IF(Q1796&gt;0,RANK(Q1796,(N1796:P1796,Q1796:AE1796)),0)</f>
        <v>3</v>
      </c>
      <c r="BB1796" s="3">
        <f>IF(R1796&gt;0,RANK(R1796,(N1796:P1796,Q1796:AE1796)),0)</f>
        <v>6</v>
      </c>
      <c r="BC1796" s="3">
        <f>IF(S1796&gt;0,RANK(S1796,(N1796:P1796,Q1796:AE1796)),0)</f>
        <v>0</v>
      </c>
      <c r="BD1796" s="3">
        <f>IF(T1796&gt;0,RANK(T1796,(N1796:P1796,Q1796:AE1796)),0)</f>
        <v>0</v>
      </c>
      <c r="BE1796" s="2">
        <f t="shared" si="760"/>
        <v>5.0479555779909136E-3</v>
      </c>
      <c r="BF1796" s="2">
        <f t="shared" si="761"/>
        <v>2.7763755678950025E-3</v>
      </c>
      <c r="BG1796" s="2">
        <f t="shared" si="762"/>
        <v>0</v>
      </c>
      <c r="BH1796" s="2">
        <f t="shared" si="763"/>
        <v>0</v>
      </c>
      <c r="BJ1796" t="s">
        <v>2335</v>
      </c>
      <c r="BK1796" t="s">
        <v>286</v>
      </c>
      <c r="BL1796">
        <v>3</v>
      </c>
      <c r="BN1796">
        <v>0</v>
      </c>
      <c r="BO1796" s="60">
        <v>31</v>
      </c>
      <c r="BP1796" s="62">
        <v>147</v>
      </c>
      <c r="BQ1796" s="66">
        <f t="shared" si="764"/>
        <v>31147</v>
      </c>
      <c r="BR1796" s="66">
        <f t="shared" si="754"/>
        <v>31147</v>
      </c>
      <c r="BS1796" s="3" t="s">
        <v>3083</v>
      </c>
    </row>
    <row r="1797" spans="1:71" ht="14" hidden="1" customHeight="1" outlineLevel="1" x14ac:dyDescent="0.2">
      <c r="A1797" t="s">
        <v>1477</v>
      </c>
      <c r="B1797" t="s">
        <v>286</v>
      </c>
      <c r="C1797" s="1">
        <f t="shared" si="755"/>
        <v>835</v>
      </c>
      <c r="D1797" s="3">
        <f>IF(N1797&gt;0, RANK(N1797,(N1797:P1797,Q1797:AE1797)),0)</f>
        <v>2</v>
      </c>
      <c r="E1797" s="3">
        <f>IF(O1797&gt;0,RANK(O1797,(N1797:P1797,Q1797:AE1797)),0)</f>
        <v>1</v>
      </c>
      <c r="F1797" s="3">
        <f>IF(P1797&gt;0,RANK(P1797,(N1797:P1797,Q1797:AE1797)),0)</f>
        <v>0</v>
      </c>
      <c r="G1797" s="1">
        <f t="shared" si="742"/>
        <v>660</v>
      </c>
      <c r="H1797" s="2">
        <f t="shared" si="743"/>
        <v>0.79041916167664672</v>
      </c>
      <c r="I1797" s="2"/>
      <c r="J1797" s="2">
        <f t="shared" si="756"/>
        <v>0.10179640718562874</v>
      </c>
      <c r="K1797" s="2">
        <f t="shared" si="757"/>
        <v>0.89221556886227549</v>
      </c>
      <c r="L1797" s="2">
        <f t="shared" si="758"/>
        <v>0</v>
      </c>
      <c r="M1797" s="2">
        <f t="shared" si="759"/>
        <v>5.9880239520957446E-3</v>
      </c>
      <c r="N1797" s="38">
        <v>85</v>
      </c>
      <c r="O1797" s="38">
        <v>745</v>
      </c>
      <c r="P1797" s="38"/>
      <c r="Q1797" s="38">
        <v>2</v>
      </c>
      <c r="R1797" s="38">
        <v>1</v>
      </c>
      <c r="S1797" s="38"/>
      <c r="T1797" s="38"/>
      <c r="U1797" s="38">
        <v>1</v>
      </c>
      <c r="V1797" s="38"/>
      <c r="W1797" s="38">
        <v>1</v>
      </c>
      <c r="X1797" s="38"/>
      <c r="Y1797" s="38"/>
      <c r="Z1797" s="38"/>
      <c r="AA1797" s="38"/>
      <c r="AB1797" s="38"/>
      <c r="AC1797" s="38"/>
      <c r="AD1797" s="38"/>
      <c r="AE1797" s="38"/>
      <c r="AF1797" s="38"/>
      <c r="AG1797" s="38"/>
      <c r="AH1797" s="38"/>
      <c r="AI1797" s="38"/>
      <c r="AJ1797" s="38"/>
      <c r="AK1797" s="38"/>
      <c r="AL1797" s="38"/>
      <c r="AM1797" s="38"/>
      <c r="AN1797" s="38"/>
      <c r="AO1797" s="38"/>
      <c r="AP1797" s="38"/>
      <c r="AQ1797" s="38"/>
      <c r="AR1797" s="38"/>
      <c r="AS1797" s="38"/>
      <c r="AT1797" s="38"/>
      <c r="AU1797" s="38"/>
      <c r="AV1797" s="38"/>
      <c r="AW1797" s="38"/>
      <c r="AX1797" s="38"/>
      <c r="AY1797" s="38"/>
      <c r="BA1797" s="3">
        <f>IF(Q1797&gt;0,RANK(Q1797,(N1797:P1797,Q1797:AE1797)),0)</f>
        <v>3</v>
      </c>
      <c r="BB1797" s="3">
        <f>IF(R1797&gt;0,RANK(R1797,(N1797:P1797,Q1797:AE1797)),0)</f>
        <v>4</v>
      </c>
      <c r="BC1797" s="3">
        <f>IF(S1797&gt;0,RANK(S1797,(N1797:P1797,Q1797:AE1797)),0)</f>
        <v>0</v>
      </c>
      <c r="BD1797" s="3">
        <f>IF(T1797&gt;0,RANK(T1797,(N1797:P1797,Q1797:AE1797)),0)</f>
        <v>0</v>
      </c>
      <c r="BE1797" s="2">
        <f t="shared" si="760"/>
        <v>2.3952095808383233E-3</v>
      </c>
      <c r="BF1797" s="2">
        <f t="shared" si="761"/>
        <v>1.1976047904191617E-3</v>
      </c>
      <c r="BG1797" s="2">
        <f t="shared" si="762"/>
        <v>0</v>
      </c>
      <c r="BH1797" s="2">
        <f t="shared" si="763"/>
        <v>0</v>
      </c>
      <c r="BJ1797" t="s">
        <v>1477</v>
      </c>
      <c r="BK1797" t="s">
        <v>286</v>
      </c>
      <c r="BL1797">
        <v>3</v>
      </c>
      <c r="BN1797">
        <v>0</v>
      </c>
      <c r="BO1797" s="60">
        <v>31</v>
      </c>
      <c r="BP1797" s="62">
        <v>149</v>
      </c>
      <c r="BQ1797" s="66">
        <f t="shared" si="764"/>
        <v>31149</v>
      </c>
      <c r="BR1797" s="66">
        <f t="shared" si="754"/>
        <v>31149</v>
      </c>
      <c r="BS1797" s="3" t="s">
        <v>3083</v>
      </c>
    </row>
    <row r="1798" spans="1:71" ht="14" hidden="1" customHeight="1" outlineLevel="1" x14ac:dyDescent="0.2">
      <c r="A1798" t="s">
        <v>634</v>
      </c>
      <c r="B1798" t="s">
        <v>286</v>
      </c>
      <c r="C1798" s="1">
        <f t="shared" si="755"/>
        <v>5671</v>
      </c>
      <c r="D1798" s="3">
        <f>IF(N1798&gt;0, RANK(N1798,(N1798:P1798,Q1798:AE1798)),0)</f>
        <v>2</v>
      </c>
      <c r="E1798" s="3">
        <f>IF(O1798&gt;0,RANK(O1798,(N1798:P1798,Q1798:AE1798)),0)</f>
        <v>1</v>
      </c>
      <c r="F1798" s="3">
        <f>IF(P1798&gt;0,RANK(P1798,(N1798:P1798,Q1798:AE1798)),0)</f>
        <v>0</v>
      </c>
      <c r="G1798" s="1">
        <f t="shared" si="742"/>
        <v>1879</v>
      </c>
      <c r="H1798" s="2">
        <f t="shared" si="743"/>
        <v>0.33133486157644154</v>
      </c>
      <c r="I1798" s="2"/>
      <c r="J1798" s="2">
        <f t="shared" si="756"/>
        <v>0.32710280373831774</v>
      </c>
      <c r="K1798" s="2">
        <f t="shared" si="757"/>
        <v>0.65843766531475934</v>
      </c>
      <c r="L1798" s="2">
        <f t="shared" si="758"/>
        <v>0</v>
      </c>
      <c r="M1798" s="2">
        <f t="shared" si="759"/>
        <v>1.4459530946922983E-2</v>
      </c>
      <c r="N1798" s="38">
        <v>1855</v>
      </c>
      <c r="O1798" s="38">
        <v>3734</v>
      </c>
      <c r="P1798" s="38"/>
      <c r="Q1798" s="38">
        <v>43</v>
      </c>
      <c r="R1798" s="38">
        <v>8</v>
      </c>
      <c r="S1798" s="38"/>
      <c r="T1798" s="38"/>
      <c r="U1798" s="38">
        <v>15</v>
      </c>
      <c r="V1798" s="38"/>
      <c r="W1798" s="38">
        <v>16</v>
      </c>
      <c r="X1798" s="38"/>
      <c r="Y1798" s="38"/>
      <c r="Z1798" s="38"/>
      <c r="AA1798" s="38"/>
      <c r="AB1798" s="38"/>
      <c r="AC1798" s="38"/>
      <c r="AD1798" s="38"/>
      <c r="AE1798" s="38"/>
      <c r="AF1798" s="38"/>
      <c r="AG1798" s="38"/>
      <c r="AH1798" s="38"/>
      <c r="AI1798" s="38"/>
      <c r="AJ1798" s="38"/>
      <c r="AK1798" s="38"/>
      <c r="AL1798" s="38"/>
      <c r="AM1798" s="38"/>
      <c r="AN1798" s="38"/>
      <c r="AO1798" s="38"/>
      <c r="AP1798" s="38"/>
      <c r="AQ1798" s="38"/>
      <c r="AR1798" s="38"/>
      <c r="AS1798" s="38"/>
      <c r="AT1798" s="38"/>
      <c r="AU1798" s="38"/>
      <c r="AV1798" s="38"/>
      <c r="AW1798" s="38"/>
      <c r="AX1798" s="38"/>
      <c r="AY1798" s="38"/>
      <c r="BA1798" s="3">
        <f>IF(Q1798&gt;0,RANK(Q1798,(N1798:P1798,Q1798:AE1798)),0)</f>
        <v>3</v>
      </c>
      <c r="BB1798" s="3">
        <f>IF(R1798&gt;0,RANK(R1798,(N1798:P1798,Q1798:AE1798)),0)</f>
        <v>6</v>
      </c>
      <c r="BC1798" s="3">
        <f>IF(S1798&gt;0,RANK(S1798,(N1798:P1798,Q1798:AE1798)),0)</f>
        <v>0</v>
      </c>
      <c r="BD1798" s="3">
        <f>IF(T1798&gt;0,RANK(T1798,(N1798:P1798,Q1798:AE1798)),0)</f>
        <v>0</v>
      </c>
      <c r="BE1798" s="2">
        <f t="shared" si="760"/>
        <v>7.5824369599717866E-3</v>
      </c>
      <c r="BF1798" s="2">
        <f t="shared" si="761"/>
        <v>1.4106859460412625E-3</v>
      </c>
      <c r="BG1798" s="2">
        <f t="shared" si="762"/>
        <v>0</v>
      </c>
      <c r="BH1798" s="2">
        <f t="shared" si="763"/>
        <v>0</v>
      </c>
      <c r="BJ1798" t="s">
        <v>634</v>
      </c>
      <c r="BK1798" t="s">
        <v>286</v>
      </c>
      <c r="BL1798">
        <v>3</v>
      </c>
      <c r="BN1798">
        <v>0</v>
      </c>
      <c r="BO1798" s="60">
        <v>31</v>
      </c>
      <c r="BP1798" s="62">
        <v>151</v>
      </c>
      <c r="BQ1798" s="66">
        <f t="shared" si="764"/>
        <v>31151</v>
      </c>
      <c r="BR1798" s="66">
        <f t="shared" si="754"/>
        <v>31151</v>
      </c>
      <c r="BS1798" s="3" t="s">
        <v>3083</v>
      </c>
    </row>
    <row r="1799" spans="1:71" ht="14" hidden="1" customHeight="1" outlineLevel="1" x14ac:dyDescent="0.2">
      <c r="A1799" t="s">
        <v>47</v>
      </c>
      <c r="B1799" t="s">
        <v>286</v>
      </c>
      <c r="C1799" s="1">
        <f t="shared" si="755"/>
        <v>101299</v>
      </c>
      <c r="D1799" s="3">
        <f>IF(N1799&gt;0, RANK(N1799,(N1799:P1799,Q1799:AE1799)),0)</f>
        <v>2</v>
      </c>
      <c r="E1799" s="3">
        <f>IF(O1799&gt;0,RANK(O1799,(N1799:P1799,Q1799:AE1799)),0)</f>
        <v>1</v>
      </c>
      <c r="F1799" s="3">
        <f>IF(P1799&gt;0,RANK(P1799,(N1799:P1799,Q1799:AE1799)),0)</f>
        <v>0</v>
      </c>
      <c r="G1799" s="1">
        <f t="shared" si="742"/>
        <v>11742</v>
      </c>
      <c r="H1799" s="2">
        <f t="shared" si="743"/>
        <v>0.11591427358611635</v>
      </c>
      <c r="I1799" s="2"/>
      <c r="J1799" s="2">
        <f t="shared" si="756"/>
        <v>0.43263013455216737</v>
      </c>
      <c r="K1799" s="2">
        <f t="shared" si="757"/>
        <v>0.54854440813828365</v>
      </c>
      <c r="L1799" s="2">
        <f t="shared" si="758"/>
        <v>0</v>
      </c>
      <c r="M1799" s="2">
        <f t="shared" si="759"/>
        <v>1.8825457309548987E-2</v>
      </c>
      <c r="N1799" s="38">
        <v>43825</v>
      </c>
      <c r="O1799" s="38">
        <v>55567</v>
      </c>
      <c r="P1799" s="38"/>
      <c r="Q1799" s="38">
        <v>755</v>
      </c>
      <c r="R1799" s="38">
        <v>296</v>
      </c>
      <c r="S1799" s="38"/>
      <c r="T1799" s="38"/>
      <c r="U1799" s="38">
        <v>292</v>
      </c>
      <c r="V1799" s="38"/>
      <c r="W1799" s="38">
        <v>564</v>
      </c>
      <c r="X1799" s="38"/>
      <c r="Y1799" s="38"/>
      <c r="Z1799" s="38"/>
      <c r="AA1799" s="38"/>
      <c r="AB1799" s="38"/>
      <c r="AC1799" s="38"/>
      <c r="AD1799" s="38"/>
      <c r="AE1799" s="38"/>
      <c r="AF1799" s="38"/>
      <c r="AG1799" s="38"/>
      <c r="AH1799" s="38"/>
      <c r="AI1799" s="38"/>
      <c r="AJ1799" s="38"/>
      <c r="AK1799" s="38"/>
      <c r="AL1799" s="38"/>
      <c r="AM1799" s="38"/>
      <c r="AN1799" s="38"/>
      <c r="AO1799" s="38"/>
      <c r="AP1799" s="38"/>
      <c r="AQ1799" s="38"/>
      <c r="AR1799" s="38"/>
      <c r="AS1799" s="38"/>
      <c r="AT1799" s="38"/>
      <c r="AU1799" s="38"/>
      <c r="AV1799" s="38"/>
      <c r="AW1799" s="38"/>
      <c r="AX1799" s="38"/>
      <c r="AY1799" s="38"/>
      <c r="BA1799" s="3">
        <f>IF(Q1799&gt;0,RANK(Q1799,(N1799:P1799,Q1799:AE1799)),0)</f>
        <v>3</v>
      </c>
      <c r="BB1799" s="3">
        <f>IF(R1799&gt;0,RANK(R1799,(N1799:P1799,Q1799:AE1799)),0)</f>
        <v>5</v>
      </c>
      <c r="BC1799" s="3">
        <f>IF(S1799&gt;0,RANK(S1799,(N1799:P1799,Q1799:AE1799)),0)</f>
        <v>0</v>
      </c>
      <c r="BD1799" s="3">
        <f>IF(T1799&gt;0,RANK(T1799,(N1799:P1799,Q1799:AE1799)),0)</f>
        <v>0</v>
      </c>
      <c r="BE1799" s="2">
        <f t="shared" si="760"/>
        <v>7.4531831508701961E-3</v>
      </c>
      <c r="BF1799" s="2">
        <f t="shared" si="761"/>
        <v>2.9220426657716268E-3</v>
      </c>
      <c r="BG1799" s="2">
        <f t="shared" si="762"/>
        <v>0</v>
      </c>
      <c r="BH1799" s="2">
        <f t="shared" si="763"/>
        <v>0</v>
      </c>
      <c r="BJ1799" t="s">
        <v>47</v>
      </c>
      <c r="BK1799" t="s">
        <v>286</v>
      </c>
      <c r="BN1799">
        <v>0</v>
      </c>
      <c r="BO1799" s="60">
        <v>31</v>
      </c>
      <c r="BP1799" s="62">
        <v>153</v>
      </c>
      <c r="BQ1799" s="66">
        <f t="shared" si="764"/>
        <v>31153</v>
      </c>
      <c r="BR1799" s="66">
        <f t="shared" si="754"/>
        <v>31153</v>
      </c>
      <c r="BS1799" s="3" t="s">
        <v>3083</v>
      </c>
    </row>
    <row r="1800" spans="1:71" ht="14" hidden="1" customHeight="1" outlineLevel="1" x14ac:dyDescent="0.2">
      <c r="A1800" t="s">
        <v>1062</v>
      </c>
      <c r="B1800" t="s">
        <v>286</v>
      </c>
      <c r="C1800" s="1">
        <f t="shared" si="755"/>
        <v>13622</v>
      </c>
      <c r="D1800" s="3">
        <f>IF(N1800&gt;0, RANK(N1800,(N1800:P1800,Q1800:AE1800)),0)</f>
        <v>2</v>
      </c>
      <c r="E1800" s="3">
        <f>IF(O1800&gt;0,RANK(O1800,(N1800:P1800,Q1800:AE1800)),0)</f>
        <v>1</v>
      </c>
      <c r="F1800" s="3">
        <f>IF(P1800&gt;0,RANK(P1800,(N1800:P1800,Q1800:AE1800)),0)</f>
        <v>0</v>
      </c>
      <c r="G1800" s="1">
        <f t="shared" ref="G1800:G1863" si="765">IF(C1800&gt;0,MAX(N1800:P1800)-LARGE(N1800:P1800,2),0)</f>
        <v>6296</v>
      </c>
      <c r="H1800" s="2">
        <f t="shared" ref="H1800:H1863" si="766">IF(C1800&gt;0,G1800/C1800,0)</f>
        <v>0.46219351049772428</v>
      </c>
      <c r="I1800" s="2"/>
      <c r="J1800" s="2">
        <f t="shared" si="756"/>
        <v>0.26119512553222729</v>
      </c>
      <c r="K1800" s="2">
        <f t="shared" si="757"/>
        <v>0.72338863602995152</v>
      </c>
      <c r="L1800" s="2">
        <f t="shared" si="758"/>
        <v>0</v>
      </c>
      <c r="M1800" s="2">
        <f t="shared" si="759"/>
        <v>1.5416238437821139E-2</v>
      </c>
      <c r="N1800" s="38">
        <v>3558</v>
      </c>
      <c r="O1800" s="38">
        <v>9854</v>
      </c>
      <c r="P1800" s="38"/>
      <c r="Q1800" s="38">
        <v>97</v>
      </c>
      <c r="R1800" s="38">
        <v>28</v>
      </c>
      <c r="S1800" s="38"/>
      <c r="T1800" s="38"/>
      <c r="U1800" s="38">
        <v>28</v>
      </c>
      <c r="V1800" s="38"/>
      <c r="W1800" s="38">
        <v>57</v>
      </c>
      <c r="X1800" s="38"/>
      <c r="Y1800" s="38"/>
      <c r="Z1800" s="38"/>
      <c r="AA1800" s="38"/>
      <c r="AB1800" s="38"/>
      <c r="AC1800" s="38"/>
      <c r="AD1800" s="38"/>
      <c r="AE1800" s="38"/>
      <c r="AF1800" s="38"/>
      <c r="AG1800" s="38"/>
      <c r="AH1800" s="38"/>
      <c r="AI1800" s="38"/>
      <c r="AJ1800" s="38"/>
      <c r="AK1800" s="38"/>
      <c r="AL1800" s="38"/>
      <c r="AM1800" s="38"/>
      <c r="AN1800" s="38"/>
      <c r="AO1800" s="38"/>
      <c r="AP1800" s="38"/>
      <c r="AQ1800" s="38"/>
      <c r="AR1800" s="38"/>
      <c r="AS1800" s="38"/>
      <c r="AT1800" s="38"/>
      <c r="AU1800" s="38"/>
      <c r="AV1800" s="38"/>
      <c r="AW1800" s="38"/>
      <c r="AX1800" s="38"/>
      <c r="AY1800" s="38"/>
      <c r="BA1800" s="3">
        <f>IF(Q1800&gt;0,RANK(Q1800,(N1800:P1800,Q1800:AE1800)),0)</f>
        <v>3</v>
      </c>
      <c r="BB1800" s="3">
        <f>IF(R1800&gt;0,RANK(R1800,(N1800:P1800,Q1800:AE1800)),0)</f>
        <v>5</v>
      </c>
      <c r="BC1800" s="3">
        <f>IF(S1800&gt;0,RANK(S1800,(N1800:P1800,Q1800:AE1800)),0)</f>
        <v>0</v>
      </c>
      <c r="BD1800" s="3">
        <f>IF(T1800&gt;0,RANK(T1800,(N1800:P1800,Q1800:AE1800)),0)</f>
        <v>0</v>
      </c>
      <c r="BE1800" s="2">
        <f t="shared" si="760"/>
        <v>7.1208339450888267E-3</v>
      </c>
      <c r="BF1800" s="2">
        <f t="shared" si="761"/>
        <v>2.0554984583761563E-3</v>
      </c>
      <c r="BG1800" s="2">
        <f t="shared" si="762"/>
        <v>0</v>
      </c>
      <c r="BH1800" s="2">
        <f t="shared" si="763"/>
        <v>0</v>
      </c>
      <c r="BJ1800" t="s">
        <v>1062</v>
      </c>
      <c r="BK1800" t="s">
        <v>286</v>
      </c>
      <c r="BL1800">
        <v>2</v>
      </c>
      <c r="BN1800">
        <v>0</v>
      </c>
      <c r="BO1800" s="60">
        <v>31</v>
      </c>
      <c r="BP1800" s="62">
        <v>155</v>
      </c>
      <c r="BQ1800" s="66">
        <f t="shared" si="764"/>
        <v>31155</v>
      </c>
      <c r="BR1800" s="66">
        <f t="shared" si="754"/>
        <v>31155</v>
      </c>
      <c r="BS1800" s="3" t="s">
        <v>3083</v>
      </c>
    </row>
    <row r="1801" spans="1:71" ht="14" hidden="1" customHeight="1" outlineLevel="1" x14ac:dyDescent="0.2">
      <c r="A1801" t="s">
        <v>2274</v>
      </c>
      <c r="B1801" t="s">
        <v>286</v>
      </c>
      <c r="C1801" s="1">
        <f t="shared" si="755"/>
        <v>15095</v>
      </c>
      <c r="D1801" s="3">
        <f>IF(N1801&gt;0, RANK(N1801,(N1801:P1801,Q1801:AE1801)),0)</f>
        <v>2</v>
      </c>
      <c r="E1801" s="3">
        <f>IF(O1801&gt;0,RANK(O1801,(N1801:P1801,Q1801:AE1801)),0)</f>
        <v>1</v>
      </c>
      <c r="F1801" s="3">
        <f>IF(P1801&gt;0,RANK(P1801,(N1801:P1801,Q1801:AE1801)),0)</f>
        <v>0</v>
      </c>
      <c r="G1801" s="1">
        <f t="shared" si="765"/>
        <v>7177</v>
      </c>
      <c r="H1801" s="2">
        <f t="shared" si="766"/>
        <v>0.47545544882411395</v>
      </c>
      <c r="I1801" s="2"/>
      <c r="J1801" s="2">
        <f t="shared" si="756"/>
        <v>0.25544882411394504</v>
      </c>
      <c r="K1801" s="2">
        <f t="shared" si="757"/>
        <v>0.73090427293805893</v>
      </c>
      <c r="L1801" s="2">
        <f t="shared" si="758"/>
        <v>0</v>
      </c>
      <c r="M1801" s="2">
        <f t="shared" si="759"/>
        <v>1.3646902947996087E-2</v>
      </c>
      <c r="N1801" s="38">
        <v>3856</v>
      </c>
      <c r="O1801" s="38">
        <v>11033</v>
      </c>
      <c r="P1801" s="38"/>
      <c r="Q1801" s="38">
        <v>72</v>
      </c>
      <c r="R1801" s="38">
        <v>33</v>
      </c>
      <c r="S1801" s="38"/>
      <c r="T1801" s="38"/>
      <c r="U1801" s="38">
        <v>46</v>
      </c>
      <c r="V1801" s="38"/>
      <c r="W1801" s="38">
        <v>55</v>
      </c>
      <c r="X1801" s="38"/>
      <c r="Y1801" s="38"/>
      <c r="Z1801" s="38"/>
      <c r="AA1801" s="38"/>
      <c r="AB1801" s="38"/>
      <c r="AC1801" s="38"/>
      <c r="AD1801" s="38"/>
      <c r="AE1801" s="38"/>
      <c r="AF1801" s="38"/>
      <c r="AG1801" s="38"/>
      <c r="AH1801" s="38"/>
      <c r="AI1801" s="38"/>
      <c r="AJ1801" s="38"/>
      <c r="AK1801" s="38"/>
      <c r="AL1801" s="38"/>
      <c r="AM1801" s="38"/>
      <c r="AN1801" s="38"/>
      <c r="AO1801" s="38"/>
      <c r="AP1801" s="38"/>
      <c r="AQ1801" s="38"/>
      <c r="AR1801" s="38"/>
      <c r="AS1801" s="38"/>
      <c r="AT1801" s="38"/>
      <c r="AU1801" s="38"/>
      <c r="AV1801" s="38"/>
      <c r="AW1801" s="38"/>
      <c r="AX1801" s="38"/>
      <c r="AY1801" s="38"/>
      <c r="BA1801" s="3">
        <f>IF(Q1801&gt;0,RANK(Q1801,(N1801:P1801,Q1801:AE1801)),0)</f>
        <v>3</v>
      </c>
      <c r="BB1801" s="3">
        <f>IF(R1801&gt;0,RANK(R1801,(N1801:P1801,Q1801:AE1801)),0)</f>
        <v>6</v>
      </c>
      <c r="BC1801" s="3">
        <f>IF(S1801&gt;0,RANK(S1801,(N1801:P1801,Q1801:AE1801)),0)</f>
        <v>0</v>
      </c>
      <c r="BD1801" s="3">
        <f>IF(T1801&gt;0,RANK(T1801,(N1801:P1801,Q1801:AE1801)),0)</f>
        <v>0</v>
      </c>
      <c r="BE1801" s="2">
        <f t="shared" si="760"/>
        <v>4.7697913216296784E-3</v>
      </c>
      <c r="BF1801" s="2">
        <f t="shared" si="761"/>
        <v>2.1861543557469359E-3</v>
      </c>
      <c r="BG1801" s="2">
        <f t="shared" si="762"/>
        <v>0</v>
      </c>
      <c r="BH1801" s="2">
        <f t="shared" si="763"/>
        <v>0</v>
      </c>
      <c r="BJ1801" t="s">
        <v>2274</v>
      </c>
      <c r="BK1801" t="s">
        <v>286</v>
      </c>
      <c r="BL1801">
        <v>3</v>
      </c>
      <c r="BN1801">
        <v>0</v>
      </c>
      <c r="BO1801" s="60">
        <v>31</v>
      </c>
      <c r="BP1801" s="62">
        <v>157</v>
      </c>
      <c r="BQ1801" s="66">
        <f t="shared" si="764"/>
        <v>31157</v>
      </c>
      <c r="BR1801" s="66">
        <f t="shared" si="754"/>
        <v>31157</v>
      </c>
      <c r="BS1801" s="3" t="s">
        <v>3083</v>
      </c>
    </row>
    <row r="1802" spans="1:71" ht="14" hidden="1" customHeight="1" outlineLevel="1" x14ac:dyDescent="0.2">
      <c r="A1802" t="s">
        <v>635</v>
      </c>
      <c r="B1802" t="s">
        <v>286</v>
      </c>
      <c r="C1802" s="1">
        <f t="shared" si="755"/>
        <v>9240</v>
      </c>
      <c r="D1802" s="3">
        <f>IF(N1802&gt;0, RANK(N1802,(N1802:P1802,Q1802:AE1802)),0)</f>
        <v>2</v>
      </c>
      <c r="E1802" s="3">
        <f>IF(O1802&gt;0,RANK(O1802,(N1802:P1802,Q1802:AE1802)),0)</f>
        <v>1</v>
      </c>
      <c r="F1802" s="3">
        <f>IF(P1802&gt;0,RANK(P1802,(N1802:P1802,Q1802:AE1802)),0)</f>
        <v>0</v>
      </c>
      <c r="G1802" s="1">
        <f t="shared" si="765"/>
        <v>4279</v>
      </c>
      <c r="H1802" s="2">
        <f t="shared" si="766"/>
        <v>0.46309523809523812</v>
      </c>
      <c r="I1802" s="2"/>
      <c r="J1802" s="2">
        <f t="shared" si="756"/>
        <v>0.25844155844155842</v>
      </c>
      <c r="K1802" s="2">
        <f t="shared" si="757"/>
        <v>0.72153679653679659</v>
      </c>
      <c r="L1802" s="2">
        <f t="shared" si="758"/>
        <v>0</v>
      </c>
      <c r="M1802" s="2">
        <f t="shared" si="759"/>
        <v>2.002164502164494E-2</v>
      </c>
      <c r="N1802" s="38">
        <v>2388</v>
      </c>
      <c r="O1802" s="38">
        <v>6667</v>
      </c>
      <c r="P1802" s="38"/>
      <c r="Q1802" s="38">
        <v>85</v>
      </c>
      <c r="R1802" s="38">
        <v>23</v>
      </c>
      <c r="S1802" s="38"/>
      <c r="T1802" s="38"/>
      <c r="U1802" s="38">
        <v>21</v>
      </c>
      <c r="V1802" s="38"/>
      <c r="W1802" s="38">
        <v>56</v>
      </c>
      <c r="X1802" s="38"/>
      <c r="Y1802" s="38"/>
      <c r="Z1802" s="38"/>
      <c r="AA1802" s="38"/>
      <c r="AB1802" s="38"/>
      <c r="AC1802" s="38"/>
      <c r="AD1802" s="38"/>
      <c r="AE1802" s="38"/>
      <c r="AF1802" s="38"/>
      <c r="AG1802" s="38"/>
      <c r="AH1802" s="38"/>
      <c r="AI1802" s="38"/>
      <c r="AJ1802" s="38"/>
      <c r="AK1802" s="38"/>
      <c r="AL1802" s="38"/>
      <c r="AM1802" s="38"/>
      <c r="AN1802" s="38"/>
      <c r="AO1802" s="38"/>
      <c r="AP1802" s="38"/>
      <c r="AQ1802" s="38"/>
      <c r="AR1802" s="38"/>
      <c r="AS1802" s="38"/>
      <c r="AT1802" s="38"/>
      <c r="AU1802" s="38"/>
      <c r="AV1802" s="38"/>
      <c r="AW1802" s="38"/>
      <c r="AX1802" s="38"/>
      <c r="AY1802" s="38"/>
      <c r="BA1802" s="3">
        <f>IF(Q1802&gt;0,RANK(Q1802,(N1802:P1802,Q1802:AE1802)),0)</f>
        <v>3</v>
      </c>
      <c r="BB1802" s="3">
        <f>IF(R1802&gt;0,RANK(R1802,(N1802:P1802,Q1802:AE1802)),0)</f>
        <v>5</v>
      </c>
      <c r="BC1802" s="3">
        <f>IF(S1802&gt;0,RANK(S1802,(N1802:P1802,Q1802:AE1802)),0)</f>
        <v>0</v>
      </c>
      <c r="BD1802" s="3">
        <f>IF(T1802&gt;0,RANK(T1802,(N1802:P1802,Q1802:AE1802)),0)</f>
        <v>0</v>
      </c>
      <c r="BE1802" s="2">
        <f t="shared" si="760"/>
        <v>9.1991341991341999E-3</v>
      </c>
      <c r="BF1802" s="2">
        <f t="shared" si="761"/>
        <v>2.4891774891774893E-3</v>
      </c>
      <c r="BG1802" s="2">
        <f t="shared" si="762"/>
        <v>0</v>
      </c>
      <c r="BH1802" s="2">
        <f t="shared" si="763"/>
        <v>0</v>
      </c>
      <c r="BJ1802" t="s">
        <v>635</v>
      </c>
      <c r="BK1802" t="s">
        <v>286</v>
      </c>
      <c r="BL1802">
        <v>1</v>
      </c>
      <c r="BN1802">
        <v>0</v>
      </c>
      <c r="BO1802" s="60">
        <v>31</v>
      </c>
      <c r="BP1802" s="62">
        <v>159</v>
      </c>
      <c r="BQ1802" s="66">
        <f t="shared" si="764"/>
        <v>31159</v>
      </c>
      <c r="BR1802" s="66">
        <f t="shared" si="754"/>
        <v>31159</v>
      </c>
      <c r="BS1802" s="3" t="s">
        <v>3083</v>
      </c>
    </row>
    <row r="1803" spans="1:71" ht="14" hidden="1" customHeight="1" outlineLevel="1" x14ac:dyDescent="0.2">
      <c r="A1803" t="s">
        <v>298</v>
      </c>
      <c r="B1803" t="s">
        <v>286</v>
      </c>
      <c r="C1803" s="1">
        <f t="shared" si="755"/>
        <v>2497</v>
      </c>
      <c r="D1803" s="3">
        <f>IF(N1803&gt;0, RANK(N1803,(N1803:P1803,Q1803:AE1803)),0)</f>
        <v>2</v>
      </c>
      <c r="E1803" s="3">
        <f>IF(O1803&gt;0,RANK(O1803,(N1803:P1803,Q1803:AE1803)),0)</f>
        <v>1</v>
      </c>
      <c r="F1803" s="3">
        <f>IF(P1803&gt;0,RANK(P1803,(N1803:P1803,Q1803:AE1803)),0)</f>
        <v>0</v>
      </c>
      <c r="G1803" s="1">
        <f t="shared" si="765"/>
        <v>1740</v>
      </c>
      <c r="H1803" s="2">
        <f t="shared" si="766"/>
        <v>0.696836203444133</v>
      </c>
      <c r="I1803" s="2"/>
      <c r="J1803" s="2">
        <f t="shared" si="756"/>
        <v>0.144973968762515</v>
      </c>
      <c r="K1803" s="2">
        <f t="shared" si="757"/>
        <v>0.841810172206648</v>
      </c>
      <c r="L1803" s="2">
        <f t="shared" si="758"/>
        <v>0</v>
      </c>
      <c r="M1803" s="2">
        <f t="shared" si="759"/>
        <v>1.3215859030836996E-2</v>
      </c>
      <c r="N1803" s="38">
        <v>362</v>
      </c>
      <c r="O1803" s="38">
        <v>2102</v>
      </c>
      <c r="P1803" s="38"/>
      <c r="Q1803" s="38">
        <v>11</v>
      </c>
      <c r="R1803" s="38">
        <v>4</v>
      </c>
      <c r="S1803" s="38"/>
      <c r="T1803" s="38"/>
      <c r="U1803" s="38">
        <v>5</v>
      </c>
      <c r="V1803" s="38"/>
      <c r="W1803" s="38">
        <v>13</v>
      </c>
      <c r="X1803" s="38"/>
      <c r="Y1803" s="38"/>
      <c r="Z1803" s="38"/>
      <c r="AA1803" s="38"/>
      <c r="AB1803" s="38"/>
      <c r="AC1803" s="38"/>
      <c r="AD1803" s="38"/>
      <c r="AE1803" s="38"/>
      <c r="AF1803" s="38"/>
      <c r="AG1803" s="38"/>
      <c r="AH1803" s="38"/>
      <c r="AI1803" s="38"/>
      <c r="AJ1803" s="38"/>
      <c r="AK1803" s="38"/>
      <c r="AL1803" s="38"/>
      <c r="AM1803" s="38"/>
      <c r="AN1803" s="38"/>
      <c r="AO1803" s="38"/>
      <c r="AP1803" s="38"/>
      <c r="AQ1803" s="38"/>
      <c r="AR1803" s="38"/>
      <c r="AS1803" s="38"/>
      <c r="AT1803" s="38"/>
      <c r="AU1803" s="38"/>
      <c r="AV1803" s="38"/>
      <c r="AW1803" s="38"/>
      <c r="AX1803" s="38"/>
      <c r="AY1803" s="38"/>
      <c r="BA1803" s="3">
        <f>IF(Q1803&gt;0,RANK(Q1803,(N1803:P1803,Q1803:AE1803)),0)</f>
        <v>4</v>
      </c>
      <c r="BB1803" s="3">
        <f>IF(R1803&gt;0,RANK(R1803,(N1803:P1803,Q1803:AE1803)),0)</f>
        <v>6</v>
      </c>
      <c r="BC1803" s="3">
        <f>IF(S1803&gt;0,RANK(S1803,(N1803:P1803,Q1803:AE1803)),0)</f>
        <v>0</v>
      </c>
      <c r="BD1803" s="3">
        <f>IF(T1803&gt;0,RANK(T1803,(N1803:P1803,Q1803:AE1803)),0)</f>
        <v>0</v>
      </c>
      <c r="BE1803" s="2">
        <f t="shared" si="760"/>
        <v>4.4052863436123352E-3</v>
      </c>
      <c r="BF1803" s="2">
        <f t="shared" si="761"/>
        <v>1.6019223067681217E-3</v>
      </c>
      <c r="BG1803" s="2">
        <f t="shared" si="762"/>
        <v>0</v>
      </c>
      <c r="BH1803" s="2">
        <f t="shared" si="763"/>
        <v>0</v>
      </c>
      <c r="BJ1803" t="s">
        <v>298</v>
      </c>
      <c r="BK1803" t="s">
        <v>286</v>
      </c>
      <c r="BL1803">
        <v>3</v>
      </c>
      <c r="BN1803">
        <v>0</v>
      </c>
      <c r="BO1803" s="60">
        <v>31</v>
      </c>
      <c r="BP1803" s="62">
        <v>161</v>
      </c>
      <c r="BQ1803" s="66">
        <f t="shared" si="764"/>
        <v>31161</v>
      </c>
      <c r="BR1803" s="66">
        <f t="shared" si="754"/>
        <v>31161</v>
      </c>
      <c r="BS1803" s="3" t="s">
        <v>3083</v>
      </c>
    </row>
    <row r="1804" spans="1:71" ht="14" hidden="1" customHeight="1" outlineLevel="1" x14ac:dyDescent="0.2">
      <c r="A1804" t="s">
        <v>2820</v>
      </c>
      <c r="B1804" t="s">
        <v>286</v>
      </c>
      <c r="C1804" s="1">
        <f t="shared" si="755"/>
        <v>1692</v>
      </c>
      <c r="D1804" s="3">
        <f>IF(N1804&gt;0, RANK(N1804,(N1804:P1804,Q1804:AE1804)),0)</f>
        <v>2</v>
      </c>
      <c r="E1804" s="3">
        <f>IF(O1804&gt;0,RANK(O1804,(N1804:P1804,Q1804:AE1804)),0)</f>
        <v>1</v>
      </c>
      <c r="F1804" s="3">
        <f>IF(P1804&gt;0,RANK(P1804,(N1804:P1804,Q1804:AE1804)),0)</f>
        <v>0</v>
      </c>
      <c r="G1804" s="1">
        <f t="shared" si="765"/>
        <v>1016</v>
      </c>
      <c r="H1804" s="2">
        <f t="shared" si="766"/>
        <v>0.60047281323877066</v>
      </c>
      <c r="I1804" s="2"/>
      <c r="J1804" s="2">
        <f t="shared" si="756"/>
        <v>0.19385342789598109</v>
      </c>
      <c r="K1804" s="2">
        <f t="shared" si="757"/>
        <v>0.79432624113475181</v>
      </c>
      <c r="L1804" s="2">
        <f t="shared" si="758"/>
        <v>0</v>
      </c>
      <c r="M1804" s="2">
        <f t="shared" si="759"/>
        <v>1.1820330969267046E-2</v>
      </c>
      <c r="N1804" s="38">
        <v>328</v>
      </c>
      <c r="O1804" s="38">
        <v>1344</v>
      </c>
      <c r="P1804" s="38"/>
      <c r="Q1804" s="38">
        <v>8</v>
      </c>
      <c r="R1804" s="38">
        <v>2</v>
      </c>
      <c r="S1804" s="38"/>
      <c r="T1804" s="38"/>
      <c r="U1804" s="38">
        <v>5</v>
      </c>
      <c r="V1804" s="38"/>
      <c r="W1804" s="38">
        <v>5</v>
      </c>
      <c r="X1804" s="38"/>
      <c r="Y1804" s="38"/>
      <c r="Z1804" s="38"/>
      <c r="AA1804" s="38"/>
      <c r="AB1804" s="38"/>
      <c r="AC1804" s="38"/>
      <c r="AD1804" s="38"/>
      <c r="AE1804" s="38"/>
      <c r="AF1804" s="38"/>
      <c r="AG1804" s="38"/>
      <c r="AH1804" s="38"/>
      <c r="AI1804" s="38"/>
      <c r="AJ1804" s="38"/>
      <c r="AK1804" s="38"/>
      <c r="AL1804" s="38"/>
      <c r="AM1804" s="38"/>
      <c r="AN1804" s="38"/>
      <c r="AO1804" s="38"/>
      <c r="AP1804" s="38"/>
      <c r="AQ1804" s="38"/>
      <c r="AR1804" s="38"/>
      <c r="AS1804" s="38"/>
      <c r="AT1804" s="38"/>
      <c r="AU1804" s="38"/>
      <c r="AV1804" s="38"/>
      <c r="AW1804" s="38"/>
      <c r="AX1804" s="38"/>
      <c r="AY1804" s="38"/>
      <c r="BA1804" s="3">
        <f>IF(Q1804&gt;0,RANK(Q1804,(N1804:P1804,Q1804:AE1804)),0)</f>
        <v>3</v>
      </c>
      <c r="BB1804" s="3">
        <f>IF(R1804&gt;0,RANK(R1804,(N1804:P1804,Q1804:AE1804)),0)</f>
        <v>6</v>
      </c>
      <c r="BC1804" s="3">
        <f>IF(S1804&gt;0,RANK(S1804,(N1804:P1804,Q1804:AE1804)),0)</f>
        <v>0</v>
      </c>
      <c r="BD1804" s="3">
        <f>IF(T1804&gt;0,RANK(T1804,(N1804:P1804,Q1804:AE1804)),0)</f>
        <v>0</v>
      </c>
      <c r="BE1804" s="2">
        <f t="shared" si="760"/>
        <v>4.7281323877068557E-3</v>
      </c>
      <c r="BF1804" s="2">
        <f t="shared" si="761"/>
        <v>1.1820330969267139E-3</v>
      </c>
      <c r="BG1804" s="2">
        <f t="shared" si="762"/>
        <v>0</v>
      </c>
      <c r="BH1804" s="2">
        <f t="shared" si="763"/>
        <v>0</v>
      </c>
      <c r="BJ1804" t="s">
        <v>2820</v>
      </c>
      <c r="BK1804" t="s">
        <v>286</v>
      </c>
      <c r="BL1804">
        <v>3</v>
      </c>
      <c r="BN1804">
        <v>0</v>
      </c>
      <c r="BO1804" s="60">
        <v>31</v>
      </c>
      <c r="BP1804" s="62">
        <v>163</v>
      </c>
      <c r="BQ1804" s="66">
        <f t="shared" si="764"/>
        <v>31163</v>
      </c>
      <c r="BR1804" s="66">
        <f t="shared" si="754"/>
        <v>31163</v>
      </c>
      <c r="BS1804" s="3" t="s">
        <v>3083</v>
      </c>
    </row>
    <row r="1805" spans="1:71" ht="14" hidden="1" customHeight="1" outlineLevel="1" x14ac:dyDescent="0.2">
      <c r="A1805" t="s">
        <v>974</v>
      </c>
      <c r="B1805" t="s">
        <v>286</v>
      </c>
      <c r="C1805" s="1">
        <f t="shared" si="755"/>
        <v>680</v>
      </c>
      <c r="D1805" s="3">
        <f>IF(N1805&gt;0, RANK(N1805,(N1805:P1805,Q1805:AE1805)),0)</f>
        <v>2</v>
      </c>
      <c r="E1805" s="3">
        <f>IF(O1805&gt;0,RANK(O1805,(N1805:P1805,Q1805:AE1805)),0)</f>
        <v>1</v>
      </c>
      <c r="F1805" s="3">
        <f>IF(P1805&gt;0,RANK(P1805,(N1805:P1805,Q1805:AE1805)),0)</f>
        <v>0</v>
      </c>
      <c r="G1805" s="1">
        <f t="shared" si="765"/>
        <v>520</v>
      </c>
      <c r="H1805" s="2">
        <f t="shared" si="766"/>
        <v>0.76470588235294112</v>
      </c>
      <c r="I1805" s="2"/>
      <c r="J1805" s="2">
        <f t="shared" si="756"/>
        <v>0.11323529411764706</v>
      </c>
      <c r="K1805" s="2">
        <f t="shared" si="757"/>
        <v>0.87794117647058822</v>
      </c>
      <c r="L1805" s="2">
        <f t="shared" si="758"/>
        <v>0</v>
      </c>
      <c r="M1805" s="2">
        <f t="shared" si="759"/>
        <v>8.8235294117646745E-3</v>
      </c>
      <c r="N1805" s="38">
        <v>77</v>
      </c>
      <c r="O1805" s="38">
        <v>597</v>
      </c>
      <c r="P1805" s="38"/>
      <c r="Q1805" s="38">
        <v>4</v>
      </c>
      <c r="R1805" s="38">
        <v>0</v>
      </c>
      <c r="S1805" s="38"/>
      <c r="T1805" s="38"/>
      <c r="U1805" s="38">
        <v>0</v>
      </c>
      <c r="V1805" s="38"/>
      <c r="W1805" s="38">
        <v>2</v>
      </c>
      <c r="X1805" s="38"/>
      <c r="Y1805" s="38"/>
      <c r="Z1805" s="38"/>
      <c r="AA1805" s="38"/>
      <c r="AB1805" s="38"/>
      <c r="AC1805" s="38"/>
      <c r="AD1805" s="38"/>
      <c r="AE1805" s="38"/>
      <c r="AF1805" s="38"/>
      <c r="AG1805" s="38"/>
      <c r="AH1805" s="38"/>
      <c r="AI1805" s="38"/>
      <c r="AJ1805" s="38"/>
      <c r="AK1805" s="38"/>
      <c r="AL1805" s="38"/>
      <c r="AM1805" s="38"/>
      <c r="AN1805" s="38"/>
      <c r="AO1805" s="38"/>
      <c r="AP1805" s="38"/>
      <c r="AQ1805" s="38"/>
      <c r="AR1805" s="38"/>
      <c r="AS1805" s="38"/>
      <c r="AT1805" s="38"/>
      <c r="AU1805" s="38"/>
      <c r="AV1805" s="38"/>
      <c r="AW1805" s="38"/>
      <c r="AX1805" s="38"/>
      <c r="AY1805" s="38"/>
      <c r="BA1805" s="3">
        <f>IF(Q1805&gt;0,RANK(Q1805,(N1805:P1805,Q1805:AE1805)),0)</f>
        <v>3</v>
      </c>
      <c r="BB1805" s="3">
        <f>IF(R1805&gt;0,RANK(R1805,(N1805:P1805,Q1805:AE1805)),0)</f>
        <v>0</v>
      </c>
      <c r="BC1805" s="3">
        <f>IF(S1805&gt;0,RANK(S1805,(N1805:P1805,Q1805:AE1805)),0)</f>
        <v>0</v>
      </c>
      <c r="BD1805" s="3">
        <f>IF(T1805&gt;0,RANK(T1805,(N1805:P1805,Q1805:AE1805)),0)</f>
        <v>0</v>
      </c>
      <c r="BE1805" s="2">
        <f t="shared" si="760"/>
        <v>5.8823529411764705E-3</v>
      </c>
      <c r="BF1805" s="2">
        <f t="shared" si="761"/>
        <v>0</v>
      </c>
      <c r="BG1805" s="2">
        <f t="shared" si="762"/>
        <v>0</v>
      </c>
      <c r="BH1805" s="2">
        <f t="shared" si="763"/>
        <v>0</v>
      </c>
      <c r="BJ1805" t="s">
        <v>974</v>
      </c>
      <c r="BK1805" t="s">
        <v>286</v>
      </c>
      <c r="BL1805">
        <v>3</v>
      </c>
      <c r="BN1805">
        <v>0</v>
      </c>
      <c r="BO1805" s="60">
        <v>31</v>
      </c>
      <c r="BP1805" s="62">
        <v>165</v>
      </c>
      <c r="BQ1805" s="66">
        <f t="shared" si="764"/>
        <v>31165</v>
      </c>
      <c r="BR1805" s="66">
        <f t="shared" si="754"/>
        <v>31165</v>
      </c>
      <c r="BS1805" s="3" t="s">
        <v>3083</v>
      </c>
    </row>
    <row r="1806" spans="1:71" ht="14" hidden="1" customHeight="1" outlineLevel="1" x14ac:dyDescent="0.2">
      <c r="A1806" t="s">
        <v>2471</v>
      </c>
      <c r="B1806" t="s">
        <v>286</v>
      </c>
      <c r="C1806" s="1">
        <f t="shared" si="755"/>
        <v>3076</v>
      </c>
      <c r="D1806" s="3">
        <f>IF(N1806&gt;0, RANK(N1806,(N1806:P1806,Q1806:AE1806)),0)</f>
        <v>2</v>
      </c>
      <c r="E1806" s="3">
        <f>IF(O1806&gt;0,RANK(O1806,(N1806:P1806,Q1806:AE1806)),0)</f>
        <v>1</v>
      </c>
      <c r="F1806" s="3">
        <f>IF(P1806&gt;0,RANK(P1806,(N1806:P1806,Q1806:AE1806)),0)</f>
        <v>0</v>
      </c>
      <c r="G1806" s="1">
        <f t="shared" si="765"/>
        <v>2044</v>
      </c>
      <c r="H1806" s="2">
        <f t="shared" si="766"/>
        <v>0.66449934980494152</v>
      </c>
      <c r="I1806" s="2"/>
      <c r="J1806" s="2">
        <f t="shared" si="756"/>
        <v>0.1599479843953186</v>
      </c>
      <c r="K1806" s="2">
        <f t="shared" si="757"/>
        <v>0.82444733420026006</v>
      </c>
      <c r="L1806" s="2">
        <f t="shared" si="758"/>
        <v>0</v>
      </c>
      <c r="M1806" s="2">
        <f t="shared" si="759"/>
        <v>1.5604681404421283E-2</v>
      </c>
      <c r="N1806" s="38">
        <v>492</v>
      </c>
      <c r="O1806" s="38">
        <v>2536</v>
      </c>
      <c r="P1806" s="38"/>
      <c r="Q1806" s="38">
        <v>17</v>
      </c>
      <c r="R1806" s="38">
        <v>11</v>
      </c>
      <c r="S1806" s="38"/>
      <c r="T1806" s="38"/>
      <c r="U1806" s="38">
        <v>8</v>
      </c>
      <c r="V1806" s="38"/>
      <c r="W1806" s="38">
        <v>12</v>
      </c>
      <c r="X1806" s="38"/>
      <c r="Y1806" s="38"/>
      <c r="Z1806" s="38"/>
      <c r="AA1806" s="38"/>
      <c r="AB1806" s="38"/>
      <c r="AC1806" s="38"/>
      <c r="AD1806" s="38"/>
      <c r="AE1806" s="38"/>
      <c r="AF1806" s="38"/>
      <c r="AG1806" s="38"/>
      <c r="AH1806" s="38"/>
      <c r="AI1806" s="38"/>
      <c r="AJ1806" s="38"/>
      <c r="AK1806" s="38"/>
      <c r="AL1806" s="38"/>
      <c r="AM1806" s="38"/>
      <c r="AN1806" s="38"/>
      <c r="AO1806" s="38"/>
      <c r="AP1806" s="38"/>
      <c r="AQ1806" s="38"/>
      <c r="AR1806" s="38"/>
      <c r="AS1806" s="38"/>
      <c r="AT1806" s="38"/>
      <c r="AU1806" s="38"/>
      <c r="AV1806" s="38"/>
      <c r="AW1806" s="38"/>
      <c r="AX1806" s="38"/>
      <c r="AY1806" s="38"/>
      <c r="BA1806" s="3">
        <f>IF(Q1806&gt;0,RANK(Q1806,(N1806:P1806,Q1806:AE1806)),0)</f>
        <v>3</v>
      </c>
      <c r="BB1806" s="3">
        <f>IF(R1806&gt;0,RANK(R1806,(N1806:P1806,Q1806:AE1806)),0)</f>
        <v>5</v>
      </c>
      <c r="BC1806" s="3">
        <f>IF(S1806&gt;0,RANK(S1806,(N1806:P1806,Q1806:AE1806)),0)</f>
        <v>0</v>
      </c>
      <c r="BD1806" s="3">
        <f>IF(T1806&gt;0,RANK(T1806,(N1806:P1806,Q1806:AE1806)),0)</f>
        <v>0</v>
      </c>
      <c r="BE1806" s="2">
        <f t="shared" si="760"/>
        <v>5.5266579973992196E-3</v>
      </c>
      <c r="BF1806" s="2">
        <f t="shared" si="761"/>
        <v>3.5760728218465539E-3</v>
      </c>
      <c r="BG1806" s="2">
        <f t="shared" si="762"/>
        <v>0</v>
      </c>
      <c r="BH1806" s="2">
        <f t="shared" si="763"/>
        <v>0</v>
      </c>
      <c r="BJ1806" t="s">
        <v>2471</v>
      </c>
      <c r="BK1806" t="s">
        <v>286</v>
      </c>
      <c r="BL1806">
        <v>1</v>
      </c>
      <c r="BN1806">
        <v>0</v>
      </c>
      <c r="BO1806" s="60">
        <v>31</v>
      </c>
      <c r="BP1806" s="62">
        <v>167</v>
      </c>
      <c r="BQ1806" s="66">
        <f t="shared" si="764"/>
        <v>31167</v>
      </c>
      <c r="BR1806" s="66">
        <f t="shared" si="754"/>
        <v>31167</v>
      </c>
      <c r="BS1806" s="3" t="s">
        <v>3083</v>
      </c>
    </row>
    <row r="1807" spans="1:71" ht="14" hidden="1" customHeight="1" outlineLevel="1" x14ac:dyDescent="0.2">
      <c r="A1807" t="s">
        <v>1005</v>
      </c>
      <c r="B1807" t="s">
        <v>286</v>
      </c>
      <c r="C1807" s="1">
        <f t="shared" si="755"/>
        <v>2863</v>
      </c>
      <c r="D1807" s="3">
        <f>IF(N1807&gt;0, RANK(N1807,(N1807:P1807,Q1807:AE1807)),0)</f>
        <v>2</v>
      </c>
      <c r="E1807" s="3">
        <f>IF(O1807&gt;0,RANK(O1807,(N1807:P1807,Q1807:AE1807)),0)</f>
        <v>1</v>
      </c>
      <c r="F1807" s="3">
        <f>IF(P1807&gt;0,RANK(P1807,(N1807:P1807,Q1807:AE1807)),0)</f>
        <v>0</v>
      </c>
      <c r="G1807" s="1">
        <f t="shared" si="765"/>
        <v>1734</v>
      </c>
      <c r="H1807" s="2">
        <f t="shared" si="766"/>
        <v>0.60565840027942719</v>
      </c>
      <c r="I1807" s="2"/>
      <c r="J1807" s="2">
        <f t="shared" si="756"/>
        <v>0.19001047851903596</v>
      </c>
      <c r="K1807" s="2">
        <f t="shared" si="757"/>
        <v>0.79566887879846315</v>
      </c>
      <c r="L1807" s="2">
        <f t="shared" si="758"/>
        <v>0</v>
      </c>
      <c r="M1807" s="2">
        <f t="shared" si="759"/>
        <v>1.4320642682500884E-2</v>
      </c>
      <c r="N1807" s="38">
        <v>544</v>
      </c>
      <c r="O1807" s="38">
        <v>2278</v>
      </c>
      <c r="P1807" s="38"/>
      <c r="Q1807" s="38">
        <v>17</v>
      </c>
      <c r="R1807" s="38">
        <v>6</v>
      </c>
      <c r="S1807" s="38"/>
      <c r="T1807" s="38"/>
      <c r="U1807" s="38">
        <v>7</v>
      </c>
      <c r="V1807" s="38"/>
      <c r="W1807" s="38">
        <v>11</v>
      </c>
      <c r="X1807" s="38"/>
      <c r="Y1807" s="38"/>
      <c r="Z1807" s="38"/>
      <c r="AA1807" s="38"/>
      <c r="AB1807" s="38"/>
      <c r="AC1807" s="38"/>
      <c r="AD1807" s="38"/>
      <c r="AE1807" s="38"/>
      <c r="AF1807" s="38"/>
      <c r="AG1807" s="38"/>
      <c r="AH1807" s="38"/>
      <c r="AI1807" s="38"/>
      <c r="AJ1807" s="38"/>
      <c r="AK1807" s="38"/>
      <c r="AL1807" s="38"/>
      <c r="AM1807" s="38"/>
      <c r="AN1807" s="38"/>
      <c r="AO1807" s="38"/>
      <c r="AP1807" s="38"/>
      <c r="AQ1807" s="38"/>
      <c r="AR1807" s="38"/>
      <c r="AS1807" s="38"/>
      <c r="AT1807" s="38"/>
      <c r="AU1807" s="38"/>
      <c r="AV1807" s="38"/>
      <c r="AW1807" s="38"/>
      <c r="AX1807" s="38"/>
      <c r="AY1807" s="38"/>
      <c r="BA1807" s="3">
        <f>IF(Q1807&gt;0,RANK(Q1807,(N1807:P1807,Q1807:AE1807)),0)</f>
        <v>3</v>
      </c>
      <c r="BB1807" s="3">
        <f>IF(R1807&gt;0,RANK(R1807,(N1807:P1807,Q1807:AE1807)),0)</f>
        <v>6</v>
      </c>
      <c r="BC1807" s="3">
        <f>IF(S1807&gt;0,RANK(S1807,(N1807:P1807,Q1807:AE1807)),0)</f>
        <v>0</v>
      </c>
      <c r="BD1807" s="3">
        <f>IF(T1807&gt;0,RANK(T1807,(N1807:P1807,Q1807:AE1807)),0)</f>
        <v>0</v>
      </c>
      <c r="BE1807" s="2">
        <f t="shared" si="760"/>
        <v>5.9378274537198739E-3</v>
      </c>
      <c r="BF1807" s="2">
        <f t="shared" si="761"/>
        <v>2.0957038071952499E-3</v>
      </c>
      <c r="BG1807" s="2">
        <f t="shared" si="762"/>
        <v>0</v>
      </c>
      <c r="BH1807" s="2">
        <f t="shared" si="763"/>
        <v>0</v>
      </c>
      <c r="BJ1807" t="s">
        <v>1005</v>
      </c>
      <c r="BK1807" t="s">
        <v>286</v>
      </c>
      <c r="BL1807">
        <v>3</v>
      </c>
      <c r="BN1807">
        <v>0</v>
      </c>
      <c r="BO1807" s="60">
        <v>31</v>
      </c>
      <c r="BP1807" s="62">
        <v>169</v>
      </c>
      <c r="BQ1807" s="66">
        <f t="shared" si="764"/>
        <v>31169</v>
      </c>
      <c r="BR1807" s="66">
        <f t="shared" si="754"/>
        <v>31169</v>
      </c>
      <c r="BS1807" s="3" t="s">
        <v>3083</v>
      </c>
    </row>
    <row r="1808" spans="1:71" ht="14" hidden="1" customHeight="1" outlineLevel="1" x14ac:dyDescent="0.2">
      <c r="A1808" t="s">
        <v>1882</v>
      </c>
      <c r="B1808" t="s">
        <v>286</v>
      </c>
      <c r="C1808" s="1">
        <f t="shared" si="755"/>
        <v>393</v>
      </c>
      <c r="D1808" s="3">
        <f>IF(N1808&gt;0, RANK(N1808,(N1808:P1808,Q1808:AE1808)),0)</f>
        <v>2</v>
      </c>
      <c r="E1808" s="3">
        <f>IF(O1808&gt;0,RANK(O1808,(N1808:P1808,Q1808:AE1808)),0)</f>
        <v>1</v>
      </c>
      <c r="F1808" s="3">
        <f>IF(P1808&gt;0,RANK(P1808,(N1808:P1808,Q1808:AE1808)),0)</f>
        <v>0</v>
      </c>
      <c r="G1808" s="1">
        <f t="shared" si="765"/>
        <v>304</v>
      </c>
      <c r="H1808" s="2">
        <f t="shared" si="766"/>
        <v>0.77353689567430028</v>
      </c>
      <c r="I1808" s="2"/>
      <c r="J1808" s="2">
        <f t="shared" si="756"/>
        <v>0.11195928753180662</v>
      </c>
      <c r="K1808" s="2">
        <f t="shared" si="757"/>
        <v>0.8854961832061069</v>
      </c>
      <c r="L1808" s="2">
        <f t="shared" si="758"/>
        <v>0</v>
      </c>
      <c r="M1808" s="2">
        <f t="shared" si="759"/>
        <v>2.5445292620864812E-3</v>
      </c>
      <c r="N1808" s="38">
        <v>44</v>
      </c>
      <c r="O1808" s="38">
        <v>348</v>
      </c>
      <c r="P1808" s="38"/>
      <c r="Q1808" s="38">
        <v>1</v>
      </c>
      <c r="R1808" s="38">
        <v>0</v>
      </c>
      <c r="S1808" s="38"/>
      <c r="T1808" s="38"/>
      <c r="U1808" s="38">
        <v>0</v>
      </c>
      <c r="V1808" s="38"/>
      <c r="W1808" s="38">
        <v>0</v>
      </c>
      <c r="X1808" s="38"/>
      <c r="Y1808" s="38"/>
      <c r="Z1808" s="38"/>
      <c r="AA1808" s="38"/>
      <c r="AB1808" s="38"/>
      <c r="AC1808" s="38"/>
      <c r="AD1808" s="38"/>
      <c r="AE1808" s="38"/>
      <c r="AF1808" s="38"/>
      <c r="AG1808" s="38"/>
      <c r="AH1808" s="38"/>
      <c r="AI1808" s="38"/>
      <c r="AJ1808" s="38"/>
      <c r="AK1808" s="38"/>
      <c r="AL1808" s="38"/>
      <c r="AM1808" s="38"/>
      <c r="AN1808" s="38"/>
      <c r="AO1808" s="38"/>
      <c r="AP1808" s="38"/>
      <c r="AQ1808" s="38"/>
      <c r="AR1808" s="38"/>
      <c r="AS1808" s="38"/>
      <c r="AT1808" s="38"/>
      <c r="AU1808" s="38"/>
      <c r="AV1808" s="38"/>
      <c r="AW1808" s="38"/>
      <c r="AX1808" s="38"/>
      <c r="AY1808" s="38"/>
      <c r="BA1808" s="3">
        <f>IF(Q1808&gt;0,RANK(Q1808,(N1808:P1808,Q1808:AE1808)),0)</f>
        <v>3</v>
      </c>
      <c r="BB1808" s="3">
        <f>IF(R1808&gt;0,RANK(R1808,(N1808:P1808,Q1808:AE1808)),0)</f>
        <v>0</v>
      </c>
      <c r="BC1808" s="3">
        <f>IF(S1808&gt;0,RANK(S1808,(N1808:P1808,Q1808:AE1808)),0)</f>
        <v>0</v>
      </c>
      <c r="BD1808" s="3">
        <f>IF(T1808&gt;0,RANK(T1808,(N1808:P1808,Q1808:AE1808)),0)</f>
        <v>0</v>
      </c>
      <c r="BE1808" s="2">
        <f t="shared" si="760"/>
        <v>2.5445292620865142E-3</v>
      </c>
      <c r="BF1808" s="2">
        <f t="shared" si="761"/>
        <v>0</v>
      </c>
      <c r="BG1808" s="2">
        <f t="shared" si="762"/>
        <v>0</v>
      </c>
      <c r="BH1808" s="2">
        <f t="shared" si="763"/>
        <v>0</v>
      </c>
      <c r="BJ1808" t="s">
        <v>1882</v>
      </c>
      <c r="BK1808" t="s">
        <v>286</v>
      </c>
      <c r="BL1808">
        <v>3</v>
      </c>
      <c r="BN1808">
        <v>0</v>
      </c>
      <c r="BO1808" s="60">
        <v>31</v>
      </c>
      <c r="BP1808" s="62">
        <v>171</v>
      </c>
      <c r="BQ1808" s="66">
        <f t="shared" si="764"/>
        <v>31171</v>
      </c>
      <c r="BR1808" s="66">
        <f t="shared" si="754"/>
        <v>31171</v>
      </c>
      <c r="BS1808" s="3" t="s">
        <v>3083</v>
      </c>
    </row>
    <row r="1809" spans="1:71" ht="14" hidden="1" customHeight="1" outlineLevel="1" x14ac:dyDescent="0.2">
      <c r="A1809" t="s">
        <v>1585</v>
      </c>
      <c r="B1809" t="s">
        <v>286</v>
      </c>
      <c r="C1809" s="1">
        <f t="shared" si="755"/>
        <v>2123</v>
      </c>
      <c r="D1809" s="3">
        <f>IF(N1809&gt;0, RANK(N1809,(N1809:P1809,Q1809:AE1809)),0)</f>
        <v>2</v>
      </c>
      <c r="E1809" s="3">
        <f>IF(O1809&gt;0,RANK(O1809,(N1809:P1809,Q1809:AE1809)),0)</f>
        <v>1</v>
      </c>
      <c r="F1809" s="3">
        <f>IF(P1809&gt;0,RANK(P1809,(N1809:P1809,Q1809:AE1809)),0)</f>
        <v>0</v>
      </c>
      <c r="G1809" s="1">
        <f t="shared" si="765"/>
        <v>147</v>
      </c>
      <c r="H1809" s="2">
        <f t="shared" si="766"/>
        <v>6.9241639189825718E-2</v>
      </c>
      <c r="I1809" s="2"/>
      <c r="J1809" s="2">
        <f t="shared" si="756"/>
        <v>0.46066886481394254</v>
      </c>
      <c r="K1809" s="2">
        <f t="shared" si="757"/>
        <v>0.52991050400376827</v>
      </c>
      <c r="L1809" s="2">
        <f t="shared" si="758"/>
        <v>0</v>
      </c>
      <c r="M1809" s="2">
        <f t="shared" si="759"/>
        <v>9.4206311822891964E-3</v>
      </c>
      <c r="N1809" s="38">
        <v>978</v>
      </c>
      <c r="O1809" s="38">
        <v>1125</v>
      </c>
      <c r="P1809" s="38"/>
      <c r="Q1809" s="38">
        <v>8</v>
      </c>
      <c r="R1809" s="38">
        <v>4</v>
      </c>
      <c r="S1809" s="38"/>
      <c r="T1809" s="38"/>
      <c r="U1809" s="38">
        <v>8</v>
      </c>
      <c r="V1809" s="38"/>
      <c r="W1809" s="38">
        <v>0</v>
      </c>
      <c r="X1809" s="38"/>
      <c r="Y1809" s="38"/>
      <c r="Z1809" s="38"/>
      <c r="AA1809" s="38"/>
      <c r="AB1809" s="38"/>
      <c r="AC1809" s="38"/>
      <c r="AD1809" s="38"/>
      <c r="AE1809" s="38"/>
      <c r="AF1809" s="38"/>
      <c r="AG1809" s="38"/>
      <c r="AH1809" s="38"/>
      <c r="AI1809" s="38"/>
      <c r="AJ1809" s="38"/>
      <c r="AK1809" s="38"/>
      <c r="AL1809" s="38"/>
      <c r="AM1809" s="38"/>
      <c r="AN1809" s="38"/>
      <c r="AO1809" s="38"/>
      <c r="AP1809" s="38"/>
      <c r="AQ1809" s="38"/>
      <c r="AR1809" s="38"/>
      <c r="AS1809" s="38"/>
      <c r="AT1809" s="38"/>
      <c r="AU1809" s="38"/>
      <c r="AV1809" s="38"/>
      <c r="AW1809" s="38"/>
      <c r="AX1809" s="38"/>
      <c r="AY1809" s="38"/>
      <c r="BA1809" s="3">
        <f>IF(Q1809&gt;0,RANK(Q1809,(N1809:P1809,Q1809:AE1809)),0)</f>
        <v>3</v>
      </c>
      <c r="BB1809" s="3">
        <f>IF(R1809&gt;0,RANK(R1809,(N1809:P1809,Q1809:AE1809)),0)</f>
        <v>5</v>
      </c>
      <c r="BC1809" s="3">
        <f>IF(S1809&gt;0,RANK(S1809,(N1809:P1809,Q1809:AE1809)),0)</f>
        <v>0</v>
      </c>
      <c r="BD1809" s="3">
        <f>IF(T1809&gt;0,RANK(T1809,(N1809:P1809,Q1809:AE1809)),0)</f>
        <v>0</v>
      </c>
      <c r="BE1809" s="2">
        <f t="shared" si="760"/>
        <v>3.7682524729156855E-3</v>
      </c>
      <c r="BF1809" s="2">
        <f t="shared" si="761"/>
        <v>1.8841262364578427E-3</v>
      </c>
      <c r="BG1809" s="2">
        <f t="shared" si="762"/>
        <v>0</v>
      </c>
      <c r="BH1809" s="2">
        <f t="shared" si="763"/>
        <v>0</v>
      </c>
      <c r="BJ1809" t="s">
        <v>1585</v>
      </c>
      <c r="BK1809" t="s">
        <v>286</v>
      </c>
      <c r="BL1809">
        <v>3</v>
      </c>
      <c r="BN1809">
        <v>0</v>
      </c>
      <c r="BO1809" s="60">
        <v>31</v>
      </c>
      <c r="BP1809" s="62">
        <v>173</v>
      </c>
      <c r="BQ1809" s="66">
        <f t="shared" si="764"/>
        <v>31173</v>
      </c>
      <c r="BR1809" s="66">
        <f t="shared" si="754"/>
        <v>31173</v>
      </c>
      <c r="BS1809" s="3" t="s">
        <v>3083</v>
      </c>
    </row>
    <row r="1810" spans="1:71" ht="14" hidden="1" customHeight="1" outlineLevel="1" x14ac:dyDescent="0.2">
      <c r="A1810" t="s">
        <v>895</v>
      </c>
      <c r="B1810" t="s">
        <v>286</v>
      </c>
      <c r="C1810" s="1">
        <f t="shared" si="755"/>
        <v>2301</v>
      </c>
      <c r="D1810" s="3">
        <f>IF(N1810&gt;0, RANK(N1810,(N1810:P1810,Q1810:AE1810)),0)</f>
        <v>2</v>
      </c>
      <c r="E1810" s="3">
        <f>IF(O1810&gt;0,RANK(O1810,(N1810:P1810,Q1810:AE1810)),0)</f>
        <v>1</v>
      </c>
      <c r="F1810" s="3">
        <f>IF(P1810&gt;0,RANK(P1810,(N1810:P1810,Q1810:AE1810)),0)</f>
        <v>0</v>
      </c>
      <c r="G1810" s="1">
        <f t="shared" si="765"/>
        <v>1469</v>
      </c>
      <c r="H1810" s="2">
        <f t="shared" si="766"/>
        <v>0.6384180790960452</v>
      </c>
      <c r="I1810" s="2"/>
      <c r="J1810" s="2">
        <f t="shared" si="756"/>
        <v>0.1751412429378531</v>
      </c>
      <c r="K1810" s="2">
        <f t="shared" si="757"/>
        <v>0.81355932203389836</v>
      </c>
      <c r="L1810" s="2">
        <f t="shared" si="758"/>
        <v>0</v>
      </c>
      <c r="M1810" s="2">
        <f t="shared" si="759"/>
        <v>1.1299435028248483E-2</v>
      </c>
      <c r="N1810" s="38">
        <v>403</v>
      </c>
      <c r="O1810" s="38">
        <v>1872</v>
      </c>
      <c r="P1810" s="38"/>
      <c r="Q1810" s="38">
        <v>12</v>
      </c>
      <c r="R1810" s="38">
        <v>6</v>
      </c>
      <c r="S1810" s="38"/>
      <c r="T1810" s="38"/>
      <c r="U1810" s="38">
        <v>6</v>
      </c>
      <c r="V1810" s="38"/>
      <c r="W1810" s="38">
        <v>2</v>
      </c>
      <c r="X1810" s="38"/>
      <c r="Y1810" s="38"/>
      <c r="Z1810" s="38"/>
      <c r="AA1810" s="38"/>
      <c r="AB1810" s="38"/>
      <c r="AC1810" s="38"/>
      <c r="AD1810" s="38"/>
      <c r="AE1810" s="38"/>
      <c r="AF1810" s="38"/>
      <c r="AG1810" s="38"/>
      <c r="AH1810" s="38"/>
      <c r="AI1810" s="38"/>
      <c r="AJ1810" s="38"/>
      <c r="AK1810" s="38"/>
      <c r="AL1810" s="38"/>
      <c r="AM1810" s="38"/>
      <c r="AN1810" s="38"/>
      <c r="AO1810" s="38"/>
      <c r="AP1810" s="38"/>
      <c r="AQ1810" s="38"/>
      <c r="AR1810" s="38"/>
      <c r="AS1810" s="38"/>
      <c r="AT1810" s="38"/>
      <c r="AU1810" s="38"/>
      <c r="AV1810" s="38"/>
      <c r="AW1810" s="38"/>
      <c r="AX1810" s="38"/>
      <c r="AY1810" s="38"/>
      <c r="BA1810" s="3">
        <f>IF(Q1810&gt;0,RANK(Q1810,(N1810:P1810,Q1810:AE1810)),0)</f>
        <v>3</v>
      </c>
      <c r="BB1810" s="3">
        <f>IF(R1810&gt;0,RANK(R1810,(N1810:P1810,Q1810:AE1810)),0)</f>
        <v>4</v>
      </c>
      <c r="BC1810" s="3">
        <f>IF(S1810&gt;0,RANK(S1810,(N1810:P1810,Q1810:AE1810)),0)</f>
        <v>0</v>
      </c>
      <c r="BD1810" s="3">
        <f>IF(T1810&gt;0,RANK(T1810,(N1810:P1810,Q1810:AE1810)),0)</f>
        <v>0</v>
      </c>
      <c r="BE1810" s="2">
        <f t="shared" si="760"/>
        <v>5.2151238591916557E-3</v>
      </c>
      <c r="BF1810" s="2">
        <f t="shared" si="761"/>
        <v>2.6075619295958278E-3</v>
      </c>
      <c r="BG1810" s="2">
        <f t="shared" si="762"/>
        <v>0</v>
      </c>
      <c r="BH1810" s="2">
        <f t="shared" si="763"/>
        <v>0</v>
      </c>
      <c r="BJ1810" t="s">
        <v>895</v>
      </c>
      <c r="BK1810" t="s">
        <v>286</v>
      </c>
      <c r="BL1810">
        <v>3</v>
      </c>
      <c r="BN1810">
        <v>0</v>
      </c>
      <c r="BO1810" s="60">
        <v>31</v>
      </c>
      <c r="BP1810" s="62">
        <v>175</v>
      </c>
      <c r="BQ1810" s="66">
        <f t="shared" si="764"/>
        <v>31175</v>
      </c>
      <c r="BR1810" s="66">
        <f t="shared" si="754"/>
        <v>31175</v>
      </c>
      <c r="BS1810" s="3" t="s">
        <v>3083</v>
      </c>
    </row>
    <row r="1811" spans="1:71" ht="14" hidden="1" customHeight="1" outlineLevel="1" x14ac:dyDescent="0.2">
      <c r="A1811" t="s">
        <v>674</v>
      </c>
      <c r="B1811" t="s">
        <v>286</v>
      </c>
      <c r="C1811" s="1">
        <f t="shared" si="755"/>
        <v>12607</v>
      </c>
      <c r="D1811" s="3">
        <f>IF(N1811&gt;0, RANK(N1811,(N1811:P1811,Q1811:AE1811)),0)</f>
        <v>2</v>
      </c>
      <c r="E1811" s="3">
        <f>IF(O1811&gt;0,RANK(O1811,(N1811:P1811,Q1811:AE1811)),0)</f>
        <v>1</v>
      </c>
      <c r="F1811" s="3">
        <f>IF(P1811&gt;0,RANK(P1811,(N1811:P1811,Q1811:AE1811)),0)</f>
        <v>0</v>
      </c>
      <c r="G1811" s="1">
        <f t="shared" si="765"/>
        <v>5317</v>
      </c>
      <c r="H1811" s="2">
        <f t="shared" si="766"/>
        <v>0.42174982152772267</v>
      </c>
      <c r="I1811" s="2"/>
      <c r="J1811" s="2">
        <f t="shared" si="756"/>
        <v>0.28063774093757438</v>
      </c>
      <c r="K1811" s="2">
        <f t="shared" si="757"/>
        <v>0.7023875624652971</v>
      </c>
      <c r="L1811" s="2">
        <f t="shared" si="758"/>
        <v>0</v>
      </c>
      <c r="M1811" s="2">
        <f t="shared" si="759"/>
        <v>1.6974696597128469E-2</v>
      </c>
      <c r="N1811" s="38">
        <v>3538</v>
      </c>
      <c r="O1811" s="38">
        <v>8855</v>
      </c>
      <c r="P1811" s="38"/>
      <c r="Q1811" s="38">
        <v>91</v>
      </c>
      <c r="R1811" s="38">
        <v>27</v>
      </c>
      <c r="S1811" s="38"/>
      <c r="T1811" s="38"/>
      <c r="U1811" s="38">
        <v>34</v>
      </c>
      <c r="V1811" s="38"/>
      <c r="W1811" s="38">
        <v>62</v>
      </c>
      <c r="X1811" s="38"/>
      <c r="Y1811" s="38"/>
      <c r="Z1811" s="38"/>
      <c r="AA1811" s="38"/>
      <c r="AB1811" s="38"/>
      <c r="AC1811" s="38"/>
      <c r="AD1811" s="38"/>
      <c r="AE1811" s="38"/>
      <c r="AF1811" s="38"/>
      <c r="AG1811" s="38"/>
      <c r="AH1811" s="38"/>
      <c r="AI1811" s="38"/>
      <c r="AJ1811" s="38"/>
      <c r="AK1811" s="38"/>
      <c r="AL1811" s="38"/>
      <c r="AM1811" s="38"/>
      <c r="AN1811" s="38"/>
      <c r="AO1811" s="38"/>
      <c r="AP1811" s="38"/>
      <c r="AQ1811" s="38"/>
      <c r="AR1811" s="38"/>
      <c r="AS1811" s="38"/>
      <c r="AT1811" s="38"/>
      <c r="AU1811" s="38"/>
      <c r="AV1811" s="38"/>
      <c r="AW1811" s="38"/>
      <c r="AX1811" s="38"/>
      <c r="AY1811" s="38"/>
      <c r="BA1811" s="3">
        <f>IF(Q1811&gt;0,RANK(Q1811,(N1811:P1811,Q1811:AE1811)),0)</f>
        <v>3</v>
      </c>
      <c r="BB1811" s="3">
        <f>IF(R1811&gt;0,RANK(R1811,(N1811:P1811,Q1811:AE1811)),0)</f>
        <v>6</v>
      </c>
      <c r="BC1811" s="3">
        <f>IF(S1811&gt;0,RANK(S1811,(N1811:P1811,Q1811:AE1811)),0)</f>
        <v>0</v>
      </c>
      <c r="BD1811" s="3">
        <f>IF(T1811&gt;0,RANK(T1811,(N1811:P1811,Q1811:AE1811)),0)</f>
        <v>0</v>
      </c>
      <c r="BE1811" s="2">
        <f t="shared" si="760"/>
        <v>7.2182121043864516E-3</v>
      </c>
      <c r="BF1811" s="2">
        <f t="shared" si="761"/>
        <v>2.1416673276751013E-3</v>
      </c>
      <c r="BG1811" s="2">
        <f t="shared" si="762"/>
        <v>0</v>
      </c>
      <c r="BH1811" s="2">
        <f t="shared" si="763"/>
        <v>0</v>
      </c>
      <c r="BJ1811" t="s">
        <v>674</v>
      </c>
      <c r="BK1811" t="s">
        <v>286</v>
      </c>
      <c r="BL1811">
        <v>3</v>
      </c>
      <c r="BN1811">
        <v>0</v>
      </c>
      <c r="BO1811" s="60">
        <v>31</v>
      </c>
      <c r="BP1811" s="62">
        <v>177</v>
      </c>
      <c r="BQ1811" s="66">
        <f t="shared" si="764"/>
        <v>31177</v>
      </c>
      <c r="BR1811" s="66">
        <f t="shared" si="754"/>
        <v>31177</v>
      </c>
      <c r="BS1811" s="3" t="s">
        <v>3083</v>
      </c>
    </row>
    <row r="1812" spans="1:71" ht="14" hidden="1" customHeight="1" outlineLevel="1" x14ac:dyDescent="0.2">
      <c r="A1812" t="s">
        <v>414</v>
      </c>
      <c r="B1812" t="s">
        <v>286</v>
      </c>
      <c r="C1812" s="1">
        <f t="shared" si="755"/>
        <v>4106</v>
      </c>
      <c r="D1812" s="3">
        <f>IF(N1812&gt;0, RANK(N1812,(N1812:P1812,Q1812:AE1812)),0)</f>
        <v>2</v>
      </c>
      <c r="E1812" s="3">
        <f>IF(O1812&gt;0,RANK(O1812,(N1812:P1812,Q1812:AE1812)),0)</f>
        <v>1</v>
      </c>
      <c r="F1812" s="3">
        <f>IF(P1812&gt;0,RANK(P1812,(N1812:P1812,Q1812:AE1812)),0)</f>
        <v>0</v>
      </c>
      <c r="G1812" s="1">
        <f t="shared" si="765"/>
        <v>2005</v>
      </c>
      <c r="H1812" s="2">
        <f t="shared" si="766"/>
        <v>0.48830979055041401</v>
      </c>
      <c r="I1812" s="2"/>
      <c r="J1812" s="2">
        <f t="shared" si="756"/>
        <v>0.24500730638090598</v>
      </c>
      <c r="K1812" s="2">
        <f t="shared" si="757"/>
        <v>0.73331709693131997</v>
      </c>
      <c r="L1812" s="2">
        <f t="shared" si="758"/>
        <v>0</v>
      </c>
      <c r="M1812" s="2">
        <f t="shared" si="759"/>
        <v>2.1675596687774079E-2</v>
      </c>
      <c r="N1812" s="38">
        <v>1006</v>
      </c>
      <c r="O1812" s="38">
        <v>3011</v>
      </c>
      <c r="P1812" s="38"/>
      <c r="Q1812" s="38">
        <v>30</v>
      </c>
      <c r="R1812" s="38">
        <v>11</v>
      </c>
      <c r="S1812" s="38"/>
      <c r="T1812" s="38"/>
      <c r="U1812" s="38">
        <v>15</v>
      </c>
      <c r="V1812" s="38"/>
      <c r="W1812" s="38">
        <v>33</v>
      </c>
      <c r="X1812" s="38"/>
      <c r="Y1812" s="38"/>
      <c r="Z1812" s="38"/>
      <c r="AA1812" s="38"/>
      <c r="AB1812" s="38"/>
      <c r="AC1812" s="38"/>
      <c r="AD1812" s="38"/>
      <c r="AE1812" s="38"/>
      <c r="AF1812" s="38"/>
      <c r="AG1812" s="38"/>
      <c r="AH1812" s="38"/>
      <c r="AI1812" s="38"/>
      <c r="AJ1812" s="38"/>
      <c r="AK1812" s="38"/>
      <c r="AL1812" s="38"/>
      <c r="AM1812" s="38"/>
      <c r="AN1812" s="38"/>
      <c r="AO1812" s="38"/>
      <c r="AP1812" s="38"/>
      <c r="AQ1812" s="38"/>
      <c r="AR1812" s="38"/>
      <c r="AS1812" s="38"/>
      <c r="AT1812" s="38"/>
      <c r="AU1812" s="38"/>
      <c r="AV1812" s="38"/>
      <c r="AW1812" s="38"/>
      <c r="AX1812" s="38"/>
      <c r="AY1812" s="38"/>
      <c r="BA1812" s="3">
        <f>IF(Q1812&gt;0,RANK(Q1812,(N1812:P1812,Q1812:AE1812)),0)</f>
        <v>4</v>
      </c>
      <c r="BB1812" s="3">
        <f>IF(R1812&gt;0,RANK(R1812,(N1812:P1812,Q1812:AE1812)),0)</f>
        <v>6</v>
      </c>
      <c r="BC1812" s="3">
        <f>IF(S1812&gt;0,RANK(S1812,(N1812:P1812,Q1812:AE1812)),0)</f>
        <v>0</v>
      </c>
      <c r="BD1812" s="3">
        <f>IF(T1812&gt;0,RANK(T1812,(N1812:P1812,Q1812:AE1812)),0)</f>
        <v>0</v>
      </c>
      <c r="BE1812" s="2">
        <f t="shared" si="760"/>
        <v>7.306380905991232E-3</v>
      </c>
      <c r="BF1812" s="2">
        <f t="shared" si="761"/>
        <v>2.6790063321967851E-3</v>
      </c>
      <c r="BG1812" s="2">
        <f t="shared" si="762"/>
        <v>0</v>
      </c>
      <c r="BH1812" s="2">
        <f t="shared" si="763"/>
        <v>0</v>
      </c>
      <c r="BJ1812" t="s">
        <v>414</v>
      </c>
      <c r="BK1812" t="s">
        <v>286</v>
      </c>
      <c r="BL1812">
        <v>3</v>
      </c>
      <c r="BN1812">
        <v>0</v>
      </c>
      <c r="BO1812" s="60">
        <v>31</v>
      </c>
      <c r="BP1812" s="62">
        <v>179</v>
      </c>
      <c r="BQ1812" s="66">
        <f t="shared" si="764"/>
        <v>31179</v>
      </c>
      <c r="BR1812" s="66">
        <f t="shared" si="754"/>
        <v>31179</v>
      </c>
      <c r="BS1812" s="3" t="s">
        <v>3083</v>
      </c>
    </row>
    <row r="1813" spans="1:71" ht="14" hidden="1" customHeight="1" outlineLevel="1" x14ac:dyDescent="0.2">
      <c r="A1813" t="s">
        <v>679</v>
      </c>
      <c r="B1813" t="s">
        <v>286</v>
      </c>
      <c r="C1813" s="1">
        <f t="shared" si="755"/>
        <v>1765</v>
      </c>
      <c r="D1813" s="3">
        <f>IF(N1813&gt;0, RANK(N1813,(N1813:P1813,Q1813:AE1813)),0)</f>
        <v>2</v>
      </c>
      <c r="E1813" s="3">
        <f>IF(O1813&gt;0,RANK(O1813,(N1813:P1813,Q1813:AE1813)),0)</f>
        <v>1</v>
      </c>
      <c r="F1813" s="3">
        <f>IF(P1813&gt;0,RANK(P1813,(N1813:P1813,Q1813:AE1813)),0)</f>
        <v>0</v>
      </c>
      <c r="G1813" s="1">
        <f t="shared" si="765"/>
        <v>1153</v>
      </c>
      <c r="H1813" s="2">
        <f t="shared" si="766"/>
        <v>0.65325779036827192</v>
      </c>
      <c r="I1813" s="2"/>
      <c r="J1813" s="2">
        <f t="shared" si="756"/>
        <v>0.16770538243626062</v>
      </c>
      <c r="K1813" s="2">
        <f t="shared" si="757"/>
        <v>0.82096317280453257</v>
      </c>
      <c r="L1813" s="2">
        <f t="shared" si="758"/>
        <v>0</v>
      </c>
      <c r="M1813" s="2">
        <f t="shared" si="759"/>
        <v>1.1331444759206777E-2</v>
      </c>
      <c r="N1813" s="38">
        <v>296</v>
      </c>
      <c r="O1813" s="38">
        <v>1449</v>
      </c>
      <c r="P1813" s="38"/>
      <c r="Q1813" s="38">
        <v>9</v>
      </c>
      <c r="R1813" s="38">
        <v>4</v>
      </c>
      <c r="S1813" s="38"/>
      <c r="T1813" s="38"/>
      <c r="U1813" s="38">
        <v>5</v>
      </c>
      <c r="V1813" s="38"/>
      <c r="W1813" s="38">
        <v>2</v>
      </c>
      <c r="X1813" s="38"/>
      <c r="Y1813" s="38"/>
      <c r="Z1813" s="38"/>
      <c r="AA1813" s="38"/>
      <c r="AB1813" s="38"/>
      <c r="AC1813" s="38"/>
      <c r="AD1813" s="38"/>
      <c r="AE1813" s="38"/>
      <c r="AF1813" s="38"/>
      <c r="AG1813" s="38"/>
      <c r="AH1813" s="38"/>
      <c r="AI1813" s="38"/>
      <c r="AJ1813" s="38"/>
      <c r="AK1813" s="38"/>
      <c r="AL1813" s="38"/>
      <c r="AM1813" s="38"/>
      <c r="AN1813" s="38"/>
      <c r="AO1813" s="38"/>
      <c r="AP1813" s="38"/>
      <c r="AQ1813" s="38"/>
      <c r="AR1813" s="38"/>
      <c r="AS1813" s="38"/>
      <c r="AT1813" s="38"/>
      <c r="AU1813" s="38"/>
      <c r="AV1813" s="38"/>
      <c r="AW1813" s="38"/>
      <c r="AX1813" s="38"/>
      <c r="AY1813" s="38"/>
      <c r="BA1813" s="3">
        <f>IF(Q1813&gt;0,RANK(Q1813,(N1813:P1813,Q1813:AE1813)),0)</f>
        <v>3</v>
      </c>
      <c r="BB1813" s="3">
        <f>IF(R1813&gt;0,RANK(R1813,(N1813:P1813,Q1813:AE1813)),0)</f>
        <v>5</v>
      </c>
      <c r="BC1813" s="3">
        <f>IF(S1813&gt;0,RANK(S1813,(N1813:P1813,Q1813:AE1813)),0)</f>
        <v>0</v>
      </c>
      <c r="BD1813" s="3">
        <f>IF(T1813&gt;0,RANK(T1813,(N1813:P1813,Q1813:AE1813)),0)</f>
        <v>0</v>
      </c>
      <c r="BE1813" s="2">
        <f t="shared" si="760"/>
        <v>5.0991501416430595E-3</v>
      </c>
      <c r="BF1813" s="2">
        <f t="shared" si="761"/>
        <v>2.2662889518413596E-3</v>
      </c>
      <c r="BG1813" s="2">
        <f t="shared" si="762"/>
        <v>0</v>
      </c>
      <c r="BH1813" s="2">
        <f t="shared" si="763"/>
        <v>0</v>
      </c>
      <c r="BJ1813" t="s">
        <v>679</v>
      </c>
      <c r="BK1813" t="s">
        <v>286</v>
      </c>
      <c r="BL1813">
        <v>3</v>
      </c>
      <c r="BN1813">
        <v>0</v>
      </c>
      <c r="BO1813" s="60">
        <v>31</v>
      </c>
      <c r="BP1813" s="62">
        <v>181</v>
      </c>
      <c r="BQ1813" s="66">
        <f t="shared" si="764"/>
        <v>31181</v>
      </c>
      <c r="BR1813" s="66">
        <f t="shared" si="754"/>
        <v>31181</v>
      </c>
      <c r="BS1813" s="3" t="s">
        <v>3083</v>
      </c>
    </row>
    <row r="1814" spans="1:71" ht="14" hidden="1" customHeight="1" outlineLevel="1" x14ac:dyDescent="0.2">
      <c r="A1814" t="s">
        <v>593</v>
      </c>
      <c r="B1814" t="s">
        <v>286</v>
      </c>
      <c r="C1814" s="1">
        <f t="shared" si="755"/>
        <v>486</v>
      </c>
      <c r="D1814" s="3">
        <f>IF(N1814&gt;0, RANK(N1814,(N1814:P1814,Q1814:AE1814)),0)</f>
        <v>2</v>
      </c>
      <c r="E1814" s="3">
        <f>IF(O1814&gt;0,RANK(O1814,(N1814:P1814,Q1814:AE1814)),0)</f>
        <v>1</v>
      </c>
      <c r="F1814" s="3">
        <f>IF(P1814&gt;0,RANK(P1814,(N1814:P1814,Q1814:AE1814)),0)</f>
        <v>0</v>
      </c>
      <c r="G1814" s="1">
        <f t="shared" si="765"/>
        <v>367</v>
      </c>
      <c r="H1814" s="2">
        <f t="shared" si="766"/>
        <v>0.75514403292181065</v>
      </c>
      <c r="I1814" s="2"/>
      <c r="J1814" s="2">
        <f t="shared" si="756"/>
        <v>0.11728395061728394</v>
      </c>
      <c r="K1814" s="2">
        <f t="shared" si="757"/>
        <v>0.87242798353909468</v>
      </c>
      <c r="L1814" s="2">
        <f t="shared" si="758"/>
        <v>0</v>
      </c>
      <c r="M1814" s="2">
        <f t="shared" si="759"/>
        <v>1.0288065843621408E-2</v>
      </c>
      <c r="N1814" s="38">
        <v>57</v>
      </c>
      <c r="O1814" s="38">
        <v>424</v>
      </c>
      <c r="P1814" s="38"/>
      <c r="Q1814" s="38">
        <v>3</v>
      </c>
      <c r="R1814" s="38">
        <v>1</v>
      </c>
      <c r="S1814" s="38"/>
      <c r="T1814" s="38"/>
      <c r="U1814" s="38">
        <v>1</v>
      </c>
      <c r="V1814" s="38"/>
      <c r="W1814" s="38">
        <v>0</v>
      </c>
      <c r="X1814" s="38"/>
      <c r="Y1814" s="38"/>
      <c r="Z1814" s="38"/>
      <c r="AA1814" s="38"/>
      <c r="AB1814" s="38"/>
      <c r="AC1814" s="38"/>
      <c r="AD1814" s="38"/>
      <c r="AE1814" s="38"/>
      <c r="AF1814" s="38"/>
      <c r="AG1814" s="38"/>
      <c r="AH1814" s="38"/>
      <c r="AI1814" s="38"/>
      <c r="AJ1814" s="38"/>
      <c r="AK1814" s="38"/>
      <c r="AL1814" s="38"/>
      <c r="AM1814" s="38"/>
      <c r="AN1814" s="38"/>
      <c r="AO1814" s="38"/>
      <c r="AP1814" s="38"/>
      <c r="AQ1814" s="38"/>
      <c r="AR1814" s="38"/>
      <c r="AS1814" s="38"/>
      <c r="AT1814" s="38"/>
      <c r="AU1814" s="38"/>
      <c r="AV1814" s="38"/>
      <c r="AW1814" s="38"/>
      <c r="AX1814" s="38"/>
      <c r="AY1814" s="38"/>
      <c r="BA1814" s="3">
        <f>IF(Q1814&gt;0,RANK(Q1814,(N1814:P1814,Q1814:AE1814)),0)</f>
        <v>3</v>
      </c>
      <c r="BB1814" s="3">
        <f>IF(R1814&gt;0,RANK(R1814,(N1814:P1814,Q1814:AE1814)),0)</f>
        <v>4</v>
      </c>
      <c r="BC1814" s="3">
        <f>IF(S1814&gt;0,RANK(S1814,(N1814:P1814,Q1814:AE1814)),0)</f>
        <v>0</v>
      </c>
      <c r="BD1814" s="3">
        <f>IF(T1814&gt;0,RANK(T1814,(N1814:P1814,Q1814:AE1814)),0)</f>
        <v>0</v>
      </c>
      <c r="BE1814" s="2">
        <f t="shared" si="760"/>
        <v>6.1728395061728392E-3</v>
      </c>
      <c r="BF1814" s="2">
        <f t="shared" si="761"/>
        <v>2.05761316872428E-3</v>
      </c>
      <c r="BG1814" s="2">
        <f t="shared" si="762"/>
        <v>0</v>
      </c>
      <c r="BH1814" s="2">
        <f t="shared" si="763"/>
        <v>0</v>
      </c>
      <c r="BJ1814" t="s">
        <v>593</v>
      </c>
      <c r="BK1814" t="s">
        <v>286</v>
      </c>
      <c r="BL1814">
        <v>3</v>
      </c>
      <c r="BN1814">
        <v>0</v>
      </c>
      <c r="BO1814" s="60">
        <v>31</v>
      </c>
      <c r="BP1814" s="62">
        <v>183</v>
      </c>
      <c r="BQ1814" s="66">
        <f t="shared" si="764"/>
        <v>31183</v>
      </c>
      <c r="BR1814" s="66">
        <f t="shared" si="754"/>
        <v>31183</v>
      </c>
      <c r="BS1814" s="3" t="s">
        <v>3083</v>
      </c>
    </row>
    <row r="1815" spans="1:71" ht="14" hidden="1" customHeight="1" outlineLevel="1" x14ac:dyDescent="0.2">
      <c r="A1815" t="s">
        <v>905</v>
      </c>
      <c r="B1815" t="s">
        <v>286</v>
      </c>
      <c r="C1815" s="1">
        <f t="shared" si="755"/>
        <v>7020</v>
      </c>
      <c r="D1815" s="3">
        <f>IF(N1815&gt;0, RANK(N1815,(N1815:P1815,Q1815:AE1815)),0)</f>
        <v>2</v>
      </c>
      <c r="E1815" s="3">
        <f>IF(O1815&gt;0,RANK(O1815,(N1815:P1815,Q1815:AE1815)),0)</f>
        <v>1</v>
      </c>
      <c r="F1815" s="3">
        <f>IF(P1815&gt;0,RANK(P1815,(N1815:P1815,Q1815:AE1815)),0)</f>
        <v>0</v>
      </c>
      <c r="G1815" s="1">
        <f t="shared" si="765"/>
        <v>3586</v>
      </c>
      <c r="H1815" s="2">
        <f t="shared" si="766"/>
        <v>0.51082621082621082</v>
      </c>
      <c r="I1815" s="2"/>
      <c r="J1815" s="2">
        <f t="shared" si="756"/>
        <v>0.23475783475783477</v>
      </c>
      <c r="K1815" s="2">
        <f t="shared" si="757"/>
        <v>0.74558404558404556</v>
      </c>
      <c r="L1815" s="2">
        <f t="shared" si="758"/>
        <v>0</v>
      </c>
      <c r="M1815" s="2">
        <f t="shared" si="759"/>
        <v>1.9658119658119699E-2</v>
      </c>
      <c r="N1815" s="38">
        <v>1648</v>
      </c>
      <c r="O1815" s="38">
        <v>5234</v>
      </c>
      <c r="P1815" s="38"/>
      <c r="Q1815" s="38">
        <v>55</v>
      </c>
      <c r="R1815" s="38">
        <v>23</v>
      </c>
      <c r="S1815" s="38"/>
      <c r="T1815" s="38"/>
      <c r="U1815" s="38">
        <v>24</v>
      </c>
      <c r="V1815" s="38"/>
      <c r="W1815" s="38">
        <v>36</v>
      </c>
      <c r="X1815" s="38"/>
      <c r="Y1815" s="38"/>
      <c r="Z1815" s="38"/>
      <c r="AA1815" s="38"/>
      <c r="AB1815" s="38"/>
      <c r="AC1815" s="38"/>
      <c r="AD1815" s="38"/>
      <c r="AE1815" s="38"/>
      <c r="AF1815" s="38"/>
      <c r="AG1815" s="38"/>
      <c r="AH1815" s="38"/>
      <c r="AI1815" s="38"/>
      <c r="AJ1815" s="38"/>
      <c r="AK1815" s="38"/>
      <c r="AL1815" s="38"/>
      <c r="AM1815" s="38"/>
      <c r="AN1815" s="38"/>
      <c r="AO1815" s="38"/>
      <c r="AP1815" s="38"/>
      <c r="AQ1815" s="38"/>
      <c r="AR1815" s="38"/>
      <c r="AS1815" s="38"/>
      <c r="AT1815" s="38"/>
      <c r="AU1815" s="38"/>
      <c r="AV1815" s="38"/>
      <c r="AW1815" s="38"/>
      <c r="AX1815" s="38"/>
      <c r="AY1815" s="38"/>
      <c r="BA1815" s="3">
        <f>IF(Q1815&gt;0,RANK(Q1815,(N1815:P1815,Q1815:AE1815)),0)</f>
        <v>3</v>
      </c>
      <c r="BB1815" s="3">
        <f>IF(R1815&gt;0,RANK(R1815,(N1815:P1815,Q1815:AE1815)),0)</f>
        <v>6</v>
      </c>
      <c r="BC1815" s="3">
        <f>IF(S1815&gt;0,RANK(S1815,(N1815:P1815,Q1815:AE1815)),0)</f>
        <v>0</v>
      </c>
      <c r="BD1815" s="3">
        <f>IF(T1815&gt;0,RANK(T1815,(N1815:P1815,Q1815:AE1815)),0)</f>
        <v>0</v>
      </c>
      <c r="BE1815" s="2">
        <f t="shared" si="760"/>
        <v>7.8347578347578353E-3</v>
      </c>
      <c r="BF1815" s="2">
        <f t="shared" si="761"/>
        <v>3.2763532763532763E-3</v>
      </c>
      <c r="BG1815" s="2">
        <f t="shared" si="762"/>
        <v>0</v>
      </c>
      <c r="BH1815" s="2">
        <f t="shared" si="763"/>
        <v>0</v>
      </c>
      <c r="BJ1815" t="s">
        <v>905</v>
      </c>
      <c r="BK1815" t="s">
        <v>286</v>
      </c>
      <c r="BL1815">
        <v>3</v>
      </c>
      <c r="BN1815">
        <v>0</v>
      </c>
      <c r="BO1815" s="60">
        <v>31</v>
      </c>
      <c r="BP1815" s="62">
        <v>185</v>
      </c>
      <c r="BQ1815" s="66">
        <f t="shared" si="764"/>
        <v>31185</v>
      </c>
      <c r="BR1815" s="66">
        <f t="shared" si="754"/>
        <v>31185</v>
      </c>
      <c r="BS1815" s="3" t="s">
        <v>3083</v>
      </c>
    </row>
    <row r="1816" spans="1:71" ht="14" customHeight="1" collapsed="1" x14ac:dyDescent="0.2">
      <c r="A1816" t="s">
        <v>420</v>
      </c>
      <c r="B1816" t="s">
        <v>534</v>
      </c>
      <c r="C1816" s="1">
        <f t="shared" si="755"/>
        <v>952182</v>
      </c>
      <c r="D1816" s="3">
        <f>IF(N1816&gt;0, RANK(N1816,(N1816:P1816,Q1816:AE1816)),0)</f>
        <v>2</v>
      </c>
      <c r="E1816" s="3">
        <f>IF(O1816&gt;0,RANK(O1816,(N1816:P1816,Q1816:AE1816)),0)</f>
        <v>1</v>
      </c>
      <c r="F1816" s="3">
        <f>IF(P1816&gt;0,RANK(P1816,(N1816:P1816,Q1816:AE1816)),0)</f>
        <v>0</v>
      </c>
      <c r="G1816" s="1">
        <f t="shared" si="765"/>
        <v>194821</v>
      </c>
      <c r="H1816" s="2">
        <f t="shared" si="766"/>
        <v>0.20460479194103648</v>
      </c>
      <c r="I1816" s="2"/>
      <c r="J1816" s="2">
        <f t="shared" si="756"/>
        <v>0.38857592351042131</v>
      </c>
      <c r="K1816" s="2">
        <f t="shared" si="757"/>
        <v>0.59318071545145779</v>
      </c>
      <c r="L1816" s="2">
        <f t="shared" si="758"/>
        <v>0</v>
      </c>
      <c r="M1816" s="2">
        <f t="shared" si="759"/>
        <v>1.8243361038120853E-2</v>
      </c>
      <c r="N1816" s="38">
        <v>369995</v>
      </c>
      <c r="O1816" s="38">
        <v>564816</v>
      </c>
      <c r="P1816" s="38"/>
      <c r="Q1816" s="38">
        <v>6399</v>
      </c>
      <c r="R1816" s="38">
        <v>2887</v>
      </c>
      <c r="S1816" s="38"/>
      <c r="T1816" s="38"/>
      <c r="U1816" s="38">
        <v>3062</v>
      </c>
      <c r="V1816" s="38"/>
      <c r="W1816" s="38">
        <v>5023</v>
      </c>
      <c r="X1816" s="38"/>
      <c r="Y1816" s="38"/>
      <c r="Z1816" s="38"/>
      <c r="AA1816" s="38"/>
      <c r="AB1816" s="38"/>
      <c r="AC1816" s="38"/>
      <c r="AD1816" s="38"/>
      <c r="AE1816" s="38"/>
      <c r="AF1816" s="38"/>
      <c r="AG1816" s="38"/>
      <c r="AH1816" s="38"/>
      <c r="AI1816" s="38"/>
      <c r="AJ1816" s="38"/>
      <c r="AK1816" s="38"/>
      <c r="AL1816" s="38"/>
      <c r="AM1816" s="38"/>
      <c r="AN1816" s="38"/>
      <c r="AO1816" s="38"/>
      <c r="AP1816" s="38"/>
      <c r="AQ1816" s="38"/>
      <c r="AR1816" s="38"/>
      <c r="AS1816" s="38"/>
      <c r="AT1816" s="38"/>
      <c r="AU1816" s="38"/>
      <c r="AV1816" s="38"/>
      <c r="AW1816" s="38"/>
      <c r="AX1816" s="38"/>
      <c r="AY1816" s="38"/>
      <c r="BA1816" s="3">
        <f>IF(Q1816&gt;0,RANK(Q1816,(N1816:P1816,Q1816:AE1816)),0)</f>
        <v>3</v>
      </c>
      <c r="BB1816" s="3">
        <f>IF(R1816&gt;0,RANK(R1816,(N1816:P1816,Q1816:AE1816)),0)</f>
        <v>6</v>
      </c>
      <c r="BC1816" s="3">
        <f>IF(S1816&gt;0,RANK(S1816,(N1816:P1816,Q1816:AE1816)),0)</f>
        <v>0</v>
      </c>
      <c r="BD1816" s="3">
        <f>IF(T1816&gt;0,RANK(T1816,(N1816:P1816,Q1816:AE1816)),0)</f>
        <v>0</v>
      </c>
      <c r="BE1816" s="2">
        <f t="shared" si="760"/>
        <v>6.7203538819259343E-3</v>
      </c>
      <c r="BF1816" s="2">
        <f t="shared" si="761"/>
        <v>3.0319833813283593E-3</v>
      </c>
      <c r="BG1816" s="2">
        <f t="shared" si="762"/>
        <v>0</v>
      </c>
      <c r="BH1816" s="2">
        <f t="shared" si="763"/>
        <v>0</v>
      </c>
      <c r="BJ1816" t="s">
        <v>420</v>
      </c>
      <c r="BK1816" t="s">
        <v>534</v>
      </c>
      <c r="BN1816">
        <v>0</v>
      </c>
      <c r="BO1816" s="60">
        <v>31</v>
      </c>
      <c r="BP1816" s="62"/>
      <c r="BQ1816" s="60">
        <v>31</v>
      </c>
      <c r="BR1816" s="60">
        <f t="shared" si="754"/>
        <v>31</v>
      </c>
      <c r="BS1816" s="3" t="s">
        <v>693</v>
      </c>
    </row>
    <row r="1817" spans="1:71" ht="14" customHeight="1" x14ac:dyDescent="0.2">
      <c r="C1817" s="1"/>
      <c r="E1817" s="3"/>
      <c r="F1817" s="3"/>
      <c r="I1817" s="2"/>
      <c r="N1817" s="38"/>
      <c r="O1817" s="38"/>
      <c r="P1817" s="38"/>
      <c r="Q1817" s="38"/>
      <c r="R1817" s="38"/>
      <c r="S1817" s="38"/>
      <c r="T1817" s="38"/>
      <c r="U1817" s="38"/>
      <c r="V1817" s="38"/>
      <c r="W1817" s="38"/>
      <c r="X1817" s="38"/>
      <c r="Y1817" s="38"/>
      <c r="Z1817" s="38"/>
      <c r="AA1817" s="38"/>
      <c r="AB1817" s="38"/>
      <c r="AC1817" s="38"/>
      <c r="AD1817" s="38"/>
      <c r="AE1817" s="38"/>
      <c r="AF1817" s="38"/>
      <c r="AG1817" s="38"/>
      <c r="AH1817" s="38"/>
      <c r="AI1817" s="38"/>
      <c r="AJ1817" s="38"/>
      <c r="AK1817" s="38"/>
      <c r="AL1817" s="38"/>
      <c r="AM1817" s="38"/>
      <c r="AN1817" s="38"/>
      <c r="AO1817" s="38"/>
      <c r="AP1817" s="38"/>
      <c r="AQ1817" s="38"/>
      <c r="AR1817" s="38"/>
      <c r="AS1817" s="38"/>
      <c r="AT1817" s="38"/>
      <c r="AU1817" s="38"/>
      <c r="AV1817" s="38"/>
      <c r="AW1817" s="38"/>
      <c r="AX1817" s="38"/>
      <c r="AY1817" s="38"/>
      <c r="BA1817" s="3"/>
      <c r="BB1817" s="3"/>
      <c r="BC1817" s="3"/>
      <c r="BD1817" s="3"/>
      <c r="BO1817" s="60"/>
      <c r="BP1817" s="62"/>
      <c r="BQ1817" s="66"/>
      <c r="BR1817" s="66"/>
    </row>
    <row r="1818" spans="1:71" ht="14" hidden="1" customHeight="1" outlineLevel="1" x14ac:dyDescent="0.2">
      <c r="A1818" t="s">
        <v>470</v>
      </c>
      <c r="B1818" t="s">
        <v>266</v>
      </c>
      <c r="C1818" s="1">
        <f t="shared" ref="C1818:C1835" si="767">SUM(N1818:AY1818)</f>
        <v>31068</v>
      </c>
      <c r="D1818" s="3">
        <f>IF(N1818&gt;0, RANK(N1818,(N1818:P1818,Q1818:AE1818)),0)</f>
        <v>2</v>
      </c>
      <c r="E1818" s="3">
        <f>IF(O1818&gt;0,RANK(O1818,(N1818:P1818,Q1818:AE1818)),0)</f>
        <v>1</v>
      </c>
      <c r="F1818" s="3">
        <f>IF(P1818&gt;0,RANK(P1818,(N1818:P1818,Q1818:AE1818)),0)</f>
        <v>0</v>
      </c>
      <c r="G1818" s="1">
        <f t="shared" si="765"/>
        <v>3498</v>
      </c>
      <c r="H1818" s="2">
        <f t="shared" si="766"/>
        <v>0.11259173426033217</v>
      </c>
      <c r="I1818" s="2"/>
      <c r="J1818" s="2">
        <f t="shared" ref="J1818:J1835" si="768">IF($C1818=0,"-",N1818/$C1818)</f>
        <v>0.43050727436590702</v>
      </c>
      <c r="K1818" s="2">
        <f t="shared" ref="K1818:K1835" si="769">IF($C1818=0,"-",O1818/$C1818)</f>
        <v>0.54309900862623917</v>
      </c>
      <c r="L1818" s="2">
        <f t="shared" ref="L1818:L1835" si="770">IF($C1818=0,"-",P1818/$C1818)</f>
        <v>0</v>
      </c>
      <c r="M1818" s="2">
        <f t="shared" ref="M1818:M1835" si="771">IF(C1818=0,"-",(1-J1818-K1818-L1818))</f>
        <v>2.6393717007853756E-2</v>
      </c>
      <c r="N1818" s="38">
        <v>13375</v>
      </c>
      <c r="O1818" s="38">
        <v>16873</v>
      </c>
      <c r="P1818" s="38"/>
      <c r="Q1818" s="38">
        <v>210</v>
      </c>
      <c r="R1818" s="38"/>
      <c r="S1818" s="38"/>
      <c r="T1818" s="38"/>
      <c r="U1818" s="38"/>
      <c r="V1818" s="38"/>
      <c r="W1818" s="38"/>
      <c r="X1818" s="38"/>
      <c r="Y1818" s="38"/>
      <c r="Z1818" s="38"/>
      <c r="AA1818" s="38">
        <v>93</v>
      </c>
      <c r="AB1818" s="38"/>
      <c r="AC1818" s="38"/>
      <c r="AD1818" s="38"/>
      <c r="AE1818" s="38"/>
      <c r="AF1818" s="38"/>
      <c r="AG1818" s="38"/>
      <c r="AH1818" s="38"/>
      <c r="AI1818" s="38"/>
      <c r="AJ1818" s="38"/>
      <c r="AK1818" s="38">
        <v>517</v>
      </c>
      <c r="AL1818" s="38">
        <v>0</v>
      </c>
      <c r="AM1818" s="38"/>
      <c r="AN1818" s="38"/>
      <c r="AO1818" s="38"/>
      <c r="AP1818" s="38"/>
      <c r="AQ1818" s="38"/>
      <c r="AR1818" s="38"/>
      <c r="AS1818" s="38"/>
      <c r="AT1818" s="38"/>
      <c r="AU1818" s="38"/>
      <c r="AV1818" s="38"/>
      <c r="AW1818" s="38"/>
      <c r="AX1818" s="38"/>
      <c r="AY1818" s="38"/>
      <c r="BA1818" s="3">
        <f>IF(Q1818&gt;0,RANK(Q1818,(N1818:P1818,Q1818:AE1818)),0)</f>
        <v>3</v>
      </c>
      <c r="BB1818" s="3">
        <f>IF(R1818&gt;0,RANK(R1818,(N1818:P1818,Q1818:AE1818)),0)</f>
        <v>0</v>
      </c>
      <c r="BC1818" s="3">
        <f>IF(S1818&gt;0,RANK(S1818,(N1818:P1818,Q1818:AE1818)),0)</f>
        <v>0</v>
      </c>
      <c r="BD1818" s="3">
        <f>IF(T1818&gt;0,RANK(T1818,(N1818:P1818,Q1818:AE1818)),0)</f>
        <v>0</v>
      </c>
      <c r="BE1818" s="2">
        <f t="shared" ref="BE1818:BE1835" si="772">IF($C1818=0,"-",Q1818/$C1818)</f>
        <v>6.7593665507918116E-3</v>
      </c>
      <c r="BF1818" s="2">
        <f t="shared" ref="BF1818:BF1835" si="773">IF($C1818=0,"-",R1818/$C1818)</f>
        <v>0</v>
      </c>
      <c r="BG1818" s="2">
        <f t="shared" ref="BG1818:BG1835" si="774">IF($C1818=0,"-",S1818/$C1818)</f>
        <v>0</v>
      </c>
      <c r="BH1818" s="2">
        <f t="shared" ref="BH1818:BH1835" si="775">IF($C1818=0,"-",T1818/$C1818)</f>
        <v>0</v>
      </c>
      <c r="BJ1818" t="s">
        <v>470</v>
      </c>
      <c r="BK1818" t="s">
        <v>266</v>
      </c>
      <c r="BL1818">
        <v>2</v>
      </c>
      <c r="BN1818">
        <v>0</v>
      </c>
      <c r="BO1818" s="60">
        <v>32</v>
      </c>
      <c r="BP1818" s="62">
        <v>510</v>
      </c>
      <c r="BQ1818" s="66">
        <f t="shared" ref="BQ1818:BQ1834" si="776">1000*BO1818+BP1818</f>
        <v>32510</v>
      </c>
      <c r="BR1818" s="66">
        <f t="shared" si="754"/>
        <v>32510</v>
      </c>
      <c r="BS1818" s="3" t="s">
        <v>1225</v>
      </c>
    </row>
    <row r="1819" spans="1:71" ht="14" hidden="1" customHeight="1" outlineLevel="1" x14ac:dyDescent="0.2">
      <c r="A1819" t="s">
        <v>75</v>
      </c>
      <c r="B1819" t="s">
        <v>266</v>
      </c>
      <c r="C1819" s="1">
        <f t="shared" si="767"/>
        <v>13503</v>
      </c>
      <c r="D1819" s="3">
        <f>IF(N1819&gt;0, RANK(N1819,(N1819:P1819,Q1819:AE1819)),0)</f>
        <v>2</v>
      </c>
      <c r="E1819" s="3">
        <f>IF(O1819&gt;0,RANK(O1819,(N1819:P1819,Q1819:AE1819)),0)</f>
        <v>1</v>
      </c>
      <c r="F1819" s="3">
        <f>IF(P1819&gt;0,RANK(P1819,(N1819:P1819,Q1819:AE1819)),0)</f>
        <v>0</v>
      </c>
      <c r="G1819" s="1">
        <f t="shared" si="765"/>
        <v>6783</v>
      </c>
      <c r="H1819" s="2">
        <f t="shared" si="766"/>
        <v>0.50233281493001558</v>
      </c>
      <c r="I1819" s="2"/>
      <c r="J1819" s="2">
        <f t="shared" si="768"/>
        <v>0.23542916388950605</v>
      </c>
      <c r="K1819" s="2">
        <f t="shared" si="769"/>
        <v>0.73776197881952155</v>
      </c>
      <c r="L1819" s="2">
        <f t="shared" si="770"/>
        <v>0</v>
      </c>
      <c r="M1819" s="2">
        <f t="shared" si="771"/>
        <v>2.6808857290972377E-2</v>
      </c>
      <c r="N1819" s="38">
        <v>3179</v>
      </c>
      <c r="O1819" s="38">
        <v>9962</v>
      </c>
      <c r="P1819" s="38"/>
      <c r="Q1819" s="38">
        <v>94</v>
      </c>
      <c r="R1819" s="38"/>
      <c r="S1819" s="38"/>
      <c r="T1819" s="38"/>
      <c r="U1819" s="38"/>
      <c r="V1819" s="38"/>
      <c r="W1819" s="38"/>
      <c r="X1819" s="38"/>
      <c r="Y1819" s="38"/>
      <c r="Z1819" s="38"/>
      <c r="AA1819" s="38">
        <v>49</v>
      </c>
      <c r="AB1819" s="38"/>
      <c r="AC1819" s="38"/>
      <c r="AD1819" s="38"/>
      <c r="AE1819" s="38"/>
      <c r="AF1819" s="38"/>
      <c r="AG1819" s="38"/>
      <c r="AH1819" s="38"/>
      <c r="AI1819" s="38"/>
      <c r="AJ1819" s="38"/>
      <c r="AK1819" s="38">
        <v>219</v>
      </c>
      <c r="AL1819" s="38">
        <v>0</v>
      </c>
      <c r="AM1819" s="38"/>
      <c r="AN1819" s="38"/>
      <c r="AO1819" s="38"/>
      <c r="AP1819" s="38"/>
      <c r="AQ1819" s="38"/>
      <c r="AR1819" s="38"/>
      <c r="AS1819" s="38"/>
      <c r="AT1819" s="38"/>
      <c r="AU1819" s="38"/>
      <c r="AV1819" s="38"/>
      <c r="AW1819" s="38"/>
      <c r="AX1819" s="38"/>
      <c r="AY1819" s="38"/>
      <c r="BA1819" s="3">
        <f>IF(Q1819&gt;0,RANK(Q1819,(N1819:P1819,Q1819:AE1819)),0)</f>
        <v>3</v>
      </c>
      <c r="BB1819" s="3">
        <f>IF(R1819&gt;0,RANK(R1819,(N1819:P1819,Q1819:AE1819)),0)</f>
        <v>0</v>
      </c>
      <c r="BC1819" s="3">
        <f>IF(S1819&gt;0,RANK(S1819,(N1819:P1819,Q1819:AE1819)),0)</f>
        <v>0</v>
      </c>
      <c r="BD1819" s="3">
        <f>IF(T1819&gt;0,RANK(T1819,(N1819:P1819,Q1819:AE1819)),0)</f>
        <v>0</v>
      </c>
      <c r="BE1819" s="2">
        <f t="shared" si="772"/>
        <v>6.9614159816337113E-3</v>
      </c>
      <c r="BF1819" s="2">
        <f t="shared" si="773"/>
        <v>0</v>
      </c>
      <c r="BG1819" s="2">
        <f t="shared" si="774"/>
        <v>0</v>
      </c>
      <c r="BH1819" s="2">
        <f t="shared" si="775"/>
        <v>0</v>
      </c>
      <c r="BJ1819" t="s">
        <v>75</v>
      </c>
      <c r="BK1819" t="s">
        <v>266</v>
      </c>
      <c r="BN1819">
        <v>0</v>
      </c>
      <c r="BO1819" s="60">
        <v>32</v>
      </c>
      <c r="BP1819" s="62">
        <v>1</v>
      </c>
      <c r="BQ1819" s="66">
        <f t="shared" si="776"/>
        <v>32001</v>
      </c>
      <c r="BR1819" s="66">
        <f t="shared" si="754"/>
        <v>32001</v>
      </c>
      <c r="BS1819" s="3" t="s">
        <v>3083</v>
      </c>
    </row>
    <row r="1820" spans="1:71" ht="14" hidden="1" customHeight="1" outlineLevel="1" x14ac:dyDescent="0.2">
      <c r="A1820" t="s">
        <v>385</v>
      </c>
      <c r="B1820" t="s">
        <v>266</v>
      </c>
      <c r="C1820" s="1">
        <f t="shared" si="767"/>
        <v>1031223</v>
      </c>
      <c r="D1820" s="3">
        <f>IF(N1820&gt;0, RANK(N1820,(N1820:P1820,Q1820:AE1820)),0)</f>
        <v>1</v>
      </c>
      <c r="E1820" s="3">
        <f>IF(O1820&gt;0,RANK(O1820,(N1820:P1820,Q1820:AE1820)),0)</f>
        <v>2</v>
      </c>
      <c r="F1820" s="3">
        <f>IF(P1820&gt;0,RANK(P1820,(N1820:P1820,Q1820:AE1820)),0)</f>
        <v>0</v>
      </c>
      <c r="G1820" s="1">
        <f t="shared" si="765"/>
        <v>27135</v>
      </c>
      <c r="H1820" s="2">
        <f t="shared" si="766"/>
        <v>2.6313416205806114E-2</v>
      </c>
      <c r="I1820" s="2"/>
      <c r="J1820" s="2">
        <f t="shared" si="768"/>
        <v>0.50443696465265031</v>
      </c>
      <c r="K1820" s="2">
        <f t="shared" si="769"/>
        <v>0.47812354844684418</v>
      </c>
      <c r="L1820" s="2">
        <f t="shared" si="770"/>
        <v>0</v>
      </c>
      <c r="M1820" s="2">
        <f t="shared" si="771"/>
        <v>1.7439486900505508E-2</v>
      </c>
      <c r="N1820" s="38">
        <v>520187</v>
      </c>
      <c r="O1820" s="38">
        <v>493052</v>
      </c>
      <c r="P1820" s="38"/>
      <c r="Q1820" s="38">
        <v>3728</v>
      </c>
      <c r="R1820" s="38"/>
      <c r="S1820" s="38"/>
      <c r="T1820" s="38"/>
      <c r="U1820" s="38"/>
      <c r="V1820" s="38"/>
      <c r="W1820" s="38"/>
      <c r="X1820" s="38"/>
      <c r="Y1820" s="38"/>
      <c r="Z1820" s="38"/>
      <c r="AA1820" s="38">
        <v>1599</v>
      </c>
      <c r="AB1820" s="38"/>
      <c r="AC1820" s="38"/>
      <c r="AD1820" s="38"/>
      <c r="AE1820" s="38"/>
      <c r="AF1820" s="38"/>
      <c r="AG1820" s="38"/>
      <c r="AH1820" s="38"/>
      <c r="AI1820" s="38"/>
      <c r="AJ1820" s="38"/>
      <c r="AK1820" s="38">
        <v>12657</v>
      </c>
      <c r="AL1820" s="38">
        <v>0</v>
      </c>
      <c r="AM1820" s="38"/>
      <c r="AN1820" s="38"/>
      <c r="AO1820" s="38"/>
      <c r="AP1820" s="38"/>
      <c r="AQ1820" s="38"/>
      <c r="AR1820" s="38"/>
      <c r="AS1820" s="38"/>
      <c r="AT1820" s="38"/>
      <c r="AU1820" s="38"/>
      <c r="AV1820" s="38"/>
      <c r="AW1820" s="38"/>
      <c r="AX1820" s="38"/>
      <c r="AY1820" s="38"/>
      <c r="BA1820" s="3">
        <f>IF(Q1820&gt;0,RANK(Q1820,(N1820:P1820,Q1820:AE1820)),0)</f>
        <v>3</v>
      </c>
      <c r="BB1820" s="3">
        <f>IF(R1820&gt;0,RANK(R1820,(N1820:P1820,Q1820:AE1820)),0)</f>
        <v>0</v>
      </c>
      <c r="BC1820" s="3">
        <f>IF(S1820&gt;0,RANK(S1820,(N1820:P1820,Q1820:AE1820)),0)</f>
        <v>0</v>
      </c>
      <c r="BD1820" s="3">
        <f>IF(T1820&gt;0,RANK(T1820,(N1820:P1820,Q1820:AE1820)),0)</f>
        <v>0</v>
      </c>
      <c r="BE1820" s="2">
        <f t="shared" si="772"/>
        <v>3.6151249535745422E-3</v>
      </c>
      <c r="BF1820" s="2">
        <f t="shared" si="773"/>
        <v>0</v>
      </c>
      <c r="BG1820" s="2">
        <f t="shared" si="774"/>
        <v>0</v>
      </c>
      <c r="BH1820" s="2">
        <f t="shared" si="775"/>
        <v>0</v>
      </c>
      <c r="BJ1820" t="s">
        <v>385</v>
      </c>
      <c r="BK1820" t="s">
        <v>266</v>
      </c>
      <c r="BN1820">
        <v>0</v>
      </c>
      <c r="BO1820" s="60">
        <v>32</v>
      </c>
      <c r="BP1820" s="62">
        <v>3</v>
      </c>
      <c r="BQ1820" s="66">
        <f t="shared" si="776"/>
        <v>32003</v>
      </c>
      <c r="BR1820" s="66">
        <f t="shared" si="754"/>
        <v>32003</v>
      </c>
      <c r="BS1820" s="3" t="s">
        <v>3083</v>
      </c>
    </row>
    <row r="1821" spans="1:71" ht="14" hidden="1" customHeight="1" outlineLevel="1" x14ac:dyDescent="0.2">
      <c r="A1821" t="s">
        <v>1127</v>
      </c>
      <c r="B1821" t="s">
        <v>266</v>
      </c>
      <c r="C1821" s="1">
        <f t="shared" si="767"/>
        <v>35556</v>
      </c>
      <c r="D1821" s="3">
        <f>IF(N1821&gt;0, RANK(N1821,(N1821:P1821,Q1821:AE1821)),0)</f>
        <v>2</v>
      </c>
      <c r="E1821" s="3">
        <f>IF(O1821&gt;0,RANK(O1821,(N1821:P1821,Q1821:AE1821)),0)</f>
        <v>1</v>
      </c>
      <c r="F1821" s="3">
        <f>IF(P1821&gt;0,RANK(P1821,(N1821:P1821,Q1821:AE1821)),0)</f>
        <v>0</v>
      </c>
      <c r="G1821" s="1">
        <f t="shared" si="765"/>
        <v>11684</v>
      </c>
      <c r="H1821" s="2">
        <f t="shared" si="766"/>
        <v>0.32860839239509504</v>
      </c>
      <c r="I1821" s="2"/>
      <c r="J1821" s="2">
        <f t="shared" si="768"/>
        <v>0.32492406344920688</v>
      </c>
      <c r="K1821" s="2">
        <f t="shared" si="769"/>
        <v>0.65353245584430197</v>
      </c>
      <c r="L1821" s="2">
        <f t="shared" si="770"/>
        <v>0</v>
      </c>
      <c r="M1821" s="2">
        <f t="shared" si="771"/>
        <v>2.1543480706491147E-2</v>
      </c>
      <c r="N1821" s="38">
        <v>11553</v>
      </c>
      <c r="O1821" s="38">
        <v>23237</v>
      </c>
      <c r="P1821" s="38"/>
      <c r="Q1821" s="38">
        <v>142</v>
      </c>
      <c r="R1821" s="38"/>
      <c r="S1821" s="38"/>
      <c r="T1821" s="38"/>
      <c r="U1821" s="38"/>
      <c r="V1821" s="38"/>
      <c r="W1821" s="38"/>
      <c r="X1821" s="38"/>
      <c r="Y1821" s="38"/>
      <c r="Z1821" s="38"/>
      <c r="AA1821" s="38">
        <v>66</v>
      </c>
      <c r="AB1821" s="38"/>
      <c r="AC1821" s="38"/>
      <c r="AD1821" s="38"/>
      <c r="AE1821" s="38"/>
      <c r="AF1821" s="38"/>
      <c r="AG1821" s="38"/>
      <c r="AH1821" s="38"/>
      <c r="AI1821" s="38"/>
      <c r="AJ1821" s="38"/>
      <c r="AK1821" s="38">
        <v>558</v>
      </c>
      <c r="AL1821" s="38">
        <v>0</v>
      </c>
      <c r="AM1821" s="38"/>
      <c r="AN1821" s="38"/>
      <c r="AO1821" s="38"/>
      <c r="AP1821" s="38"/>
      <c r="AQ1821" s="38"/>
      <c r="AR1821" s="38"/>
      <c r="AS1821" s="38"/>
      <c r="AT1821" s="38"/>
      <c r="AU1821" s="38"/>
      <c r="AV1821" s="38"/>
      <c r="AW1821" s="38"/>
      <c r="AX1821" s="38"/>
      <c r="AY1821" s="38"/>
      <c r="BA1821" s="3">
        <f>IF(Q1821&gt;0,RANK(Q1821,(N1821:P1821,Q1821:AE1821)),0)</f>
        <v>3</v>
      </c>
      <c r="BB1821" s="3">
        <f>IF(R1821&gt;0,RANK(R1821,(N1821:P1821,Q1821:AE1821)),0)</f>
        <v>0</v>
      </c>
      <c r="BC1821" s="3">
        <f>IF(S1821&gt;0,RANK(S1821,(N1821:P1821,Q1821:AE1821)),0)</f>
        <v>0</v>
      </c>
      <c r="BD1821" s="3">
        <f>IF(T1821&gt;0,RANK(T1821,(N1821:P1821,Q1821:AE1821)),0)</f>
        <v>0</v>
      </c>
      <c r="BE1821" s="2">
        <f t="shared" si="772"/>
        <v>3.9937000787490153E-3</v>
      </c>
      <c r="BF1821" s="2">
        <f t="shared" si="773"/>
        <v>0</v>
      </c>
      <c r="BG1821" s="2">
        <f t="shared" si="774"/>
        <v>0</v>
      </c>
      <c r="BH1821" s="2">
        <f t="shared" si="775"/>
        <v>0</v>
      </c>
      <c r="BJ1821" t="s">
        <v>1127</v>
      </c>
      <c r="BK1821" t="s">
        <v>266</v>
      </c>
      <c r="BL1821">
        <v>2</v>
      </c>
      <c r="BN1821">
        <v>0</v>
      </c>
      <c r="BO1821" s="60">
        <v>32</v>
      </c>
      <c r="BP1821" s="62">
        <v>5</v>
      </c>
      <c r="BQ1821" s="66">
        <f t="shared" si="776"/>
        <v>32005</v>
      </c>
      <c r="BR1821" s="66">
        <f t="shared" si="754"/>
        <v>32005</v>
      </c>
      <c r="BS1821" s="3" t="s">
        <v>3083</v>
      </c>
    </row>
    <row r="1822" spans="1:71" ht="14" hidden="1" customHeight="1" outlineLevel="1" x14ac:dyDescent="0.2">
      <c r="A1822" t="s">
        <v>609</v>
      </c>
      <c r="B1822" t="s">
        <v>266</v>
      </c>
      <c r="C1822" s="1">
        <f t="shared" si="767"/>
        <v>22465</v>
      </c>
      <c r="D1822" s="3">
        <f>IF(N1822&gt;0, RANK(N1822,(N1822:P1822,Q1822:AE1822)),0)</f>
        <v>2</v>
      </c>
      <c r="E1822" s="3">
        <f>IF(O1822&gt;0,RANK(O1822,(N1822:P1822,Q1822:AE1822)),0)</f>
        <v>1</v>
      </c>
      <c r="F1822" s="3">
        <f>IF(P1822&gt;0,RANK(P1822,(N1822:P1822,Q1822:AE1822)),0)</f>
        <v>0</v>
      </c>
      <c r="G1822" s="1">
        <f t="shared" si="765"/>
        <v>12720</v>
      </c>
      <c r="H1822" s="2">
        <f t="shared" si="766"/>
        <v>0.56621411083908302</v>
      </c>
      <c r="I1822" s="2"/>
      <c r="J1822" s="2">
        <f t="shared" si="768"/>
        <v>0.20618740262630758</v>
      </c>
      <c r="K1822" s="2">
        <f t="shared" si="769"/>
        <v>0.77240151346539065</v>
      </c>
      <c r="L1822" s="2">
        <f t="shared" si="770"/>
        <v>0</v>
      </c>
      <c r="M1822" s="2">
        <f t="shared" si="771"/>
        <v>2.141108390830182E-2</v>
      </c>
      <c r="N1822" s="38">
        <v>4632</v>
      </c>
      <c r="O1822" s="38">
        <v>17352</v>
      </c>
      <c r="P1822" s="38"/>
      <c r="Q1822" s="38">
        <v>113</v>
      </c>
      <c r="R1822" s="38"/>
      <c r="S1822" s="38"/>
      <c r="T1822" s="38"/>
      <c r="U1822" s="38"/>
      <c r="V1822" s="38"/>
      <c r="W1822" s="38"/>
      <c r="X1822" s="38"/>
      <c r="Y1822" s="38"/>
      <c r="Z1822" s="38"/>
      <c r="AA1822" s="38">
        <v>74</v>
      </c>
      <c r="AB1822" s="38"/>
      <c r="AC1822" s="38"/>
      <c r="AD1822" s="38"/>
      <c r="AE1822" s="38"/>
      <c r="AF1822" s="38"/>
      <c r="AG1822" s="38"/>
      <c r="AH1822" s="38"/>
      <c r="AI1822" s="38"/>
      <c r="AJ1822" s="38"/>
      <c r="AK1822" s="38">
        <v>294</v>
      </c>
      <c r="AL1822" s="38">
        <v>0</v>
      </c>
      <c r="AM1822" s="38"/>
      <c r="AN1822" s="38"/>
      <c r="AO1822" s="38"/>
      <c r="AP1822" s="38"/>
      <c r="AQ1822" s="38"/>
      <c r="AR1822" s="38"/>
      <c r="AS1822" s="38"/>
      <c r="AT1822" s="38"/>
      <c r="AU1822" s="38"/>
      <c r="AV1822" s="38"/>
      <c r="AW1822" s="38"/>
      <c r="AX1822" s="38"/>
      <c r="AY1822" s="38"/>
      <c r="BA1822" s="3">
        <f>IF(Q1822&gt;0,RANK(Q1822,(N1822:P1822,Q1822:AE1822)),0)</f>
        <v>3</v>
      </c>
      <c r="BB1822" s="3">
        <f>IF(R1822&gt;0,RANK(R1822,(N1822:P1822,Q1822:AE1822)),0)</f>
        <v>0</v>
      </c>
      <c r="BC1822" s="3">
        <f>IF(S1822&gt;0,RANK(S1822,(N1822:P1822,Q1822:AE1822)),0)</f>
        <v>0</v>
      </c>
      <c r="BD1822" s="3">
        <f>IF(T1822&gt;0,RANK(T1822,(N1822:P1822,Q1822:AE1822)),0)</f>
        <v>0</v>
      </c>
      <c r="BE1822" s="2">
        <f t="shared" si="772"/>
        <v>5.0300467393723574E-3</v>
      </c>
      <c r="BF1822" s="2">
        <f t="shared" si="773"/>
        <v>0</v>
      </c>
      <c r="BG1822" s="2">
        <f t="shared" si="774"/>
        <v>0</v>
      </c>
      <c r="BH1822" s="2">
        <f t="shared" si="775"/>
        <v>0</v>
      </c>
      <c r="BJ1822" t="s">
        <v>609</v>
      </c>
      <c r="BK1822" t="s">
        <v>266</v>
      </c>
      <c r="BL1822">
        <v>2</v>
      </c>
      <c r="BN1822">
        <v>0</v>
      </c>
      <c r="BO1822" s="60">
        <v>32</v>
      </c>
      <c r="BP1822" s="62">
        <v>7</v>
      </c>
      <c r="BQ1822" s="66">
        <f t="shared" si="776"/>
        <v>32007</v>
      </c>
      <c r="BR1822" s="66">
        <f t="shared" si="754"/>
        <v>32007</v>
      </c>
      <c r="BS1822" s="3" t="s">
        <v>3083</v>
      </c>
    </row>
    <row r="1823" spans="1:71" ht="14" hidden="1" customHeight="1" outlineLevel="1" x14ac:dyDescent="0.2">
      <c r="A1823" t="s">
        <v>308</v>
      </c>
      <c r="B1823" t="s">
        <v>266</v>
      </c>
      <c r="C1823" s="1">
        <f t="shared" si="767"/>
        <v>461</v>
      </c>
      <c r="D1823" s="3">
        <f>IF(N1823&gt;0, RANK(N1823,(N1823:P1823,Q1823:AE1823)),0)</f>
        <v>2</v>
      </c>
      <c r="E1823" s="3">
        <f>IF(O1823&gt;0,RANK(O1823,(N1823:P1823,Q1823:AE1823)),0)</f>
        <v>1</v>
      </c>
      <c r="F1823" s="3">
        <f>IF(P1823&gt;0,RANK(P1823,(N1823:P1823,Q1823:AE1823)),0)</f>
        <v>0</v>
      </c>
      <c r="G1823" s="1">
        <f t="shared" si="765"/>
        <v>303</v>
      </c>
      <c r="H1823" s="2">
        <f t="shared" si="766"/>
        <v>0.65726681127982645</v>
      </c>
      <c r="I1823" s="2"/>
      <c r="J1823" s="2">
        <f t="shared" si="768"/>
        <v>0.15835140997830802</v>
      </c>
      <c r="K1823" s="2">
        <f t="shared" si="769"/>
        <v>0.81561822125813443</v>
      </c>
      <c r="L1823" s="2">
        <f t="shared" si="770"/>
        <v>0</v>
      </c>
      <c r="M1823" s="2">
        <f t="shared" si="771"/>
        <v>2.6030368763557576E-2</v>
      </c>
      <c r="N1823" s="38">
        <v>73</v>
      </c>
      <c r="O1823" s="38">
        <v>376</v>
      </c>
      <c r="P1823" s="38"/>
      <c r="Q1823" s="38">
        <v>5</v>
      </c>
      <c r="R1823" s="38"/>
      <c r="S1823" s="38"/>
      <c r="T1823" s="38"/>
      <c r="U1823" s="38"/>
      <c r="V1823" s="38"/>
      <c r="W1823" s="38"/>
      <c r="X1823" s="38"/>
      <c r="Y1823" s="38"/>
      <c r="Z1823" s="38"/>
      <c r="AA1823" s="38">
        <v>0</v>
      </c>
      <c r="AB1823" s="38"/>
      <c r="AC1823" s="38"/>
      <c r="AD1823" s="38"/>
      <c r="AE1823" s="38"/>
      <c r="AF1823" s="38"/>
      <c r="AG1823" s="38"/>
      <c r="AH1823" s="38"/>
      <c r="AI1823" s="38"/>
      <c r="AJ1823" s="38"/>
      <c r="AK1823" s="38">
        <v>7</v>
      </c>
      <c r="AL1823" s="38">
        <v>0</v>
      </c>
      <c r="AM1823" s="38"/>
      <c r="AN1823" s="38"/>
      <c r="AO1823" s="38"/>
      <c r="AP1823" s="38"/>
      <c r="AQ1823" s="38"/>
      <c r="AR1823" s="38"/>
      <c r="AS1823" s="38"/>
      <c r="AT1823" s="38"/>
      <c r="AU1823" s="38"/>
      <c r="AV1823" s="38"/>
      <c r="AW1823" s="38"/>
      <c r="AX1823" s="38"/>
      <c r="AY1823" s="38"/>
      <c r="BA1823" s="3">
        <f>IF(Q1823&gt;0,RANK(Q1823,(N1823:P1823,Q1823:AE1823)),0)</f>
        <v>3</v>
      </c>
      <c r="BB1823" s="3">
        <f>IF(R1823&gt;0,RANK(R1823,(N1823:P1823,Q1823:AE1823)),0)</f>
        <v>0</v>
      </c>
      <c r="BC1823" s="3">
        <f>IF(S1823&gt;0,RANK(S1823,(N1823:P1823,Q1823:AE1823)),0)</f>
        <v>0</v>
      </c>
      <c r="BD1823" s="3">
        <f>IF(T1823&gt;0,RANK(T1823,(N1823:P1823,Q1823:AE1823)),0)</f>
        <v>0</v>
      </c>
      <c r="BE1823" s="2">
        <f t="shared" si="772"/>
        <v>1.0845986984815618E-2</v>
      </c>
      <c r="BF1823" s="2">
        <f t="shared" si="773"/>
        <v>0</v>
      </c>
      <c r="BG1823" s="2">
        <f t="shared" si="774"/>
        <v>0</v>
      </c>
      <c r="BH1823" s="2">
        <f t="shared" si="775"/>
        <v>0</v>
      </c>
      <c r="BJ1823" t="s">
        <v>308</v>
      </c>
      <c r="BK1823" t="s">
        <v>266</v>
      </c>
      <c r="BL1823">
        <v>4</v>
      </c>
      <c r="BN1823">
        <v>0</v>
      </c>
      <c r="BO1823" s="60">
        <v>32</v>
      </c>
      <c r="BP1823" s="62">
        <v>9</v>
      </c>
      <c r="BQ1823" s="66">
        <f t="shared" si="776"/>
        <v>32009</v>
      </c>
      <c r="BR1823" s="66">
        <f t="shared" si="754"/>
        <v>32009</v>
      </c>
      <c r="BS1823" s="3" t="s">
        <v>3083</v>
      </c>
    </row>
    <row r="1824" spans="1:71" ht="14" hidden="1" customHeight="1" outlineLevel="1" x14ac:dyDescent="0.2">
      <c r="A1824" t="s">
        <v>1532</v>
      </c>
      <c r="B1824" t="s">
        <v>266</v>
      </c>
      <c r="C1824" s="1">
        <f t="shared" si="767"/>
        <v>1036</v>
      </c>
      <c r="D1824" s="3">
        <f>IF(N1824&gt;0, RANK(N1824,(N1824:P1824,Q1824:AE1824)),0)</f>
        <v>2</v>
      </c>
      <c r="E1824" s="3">
        <f>IF(O1824&gt;0,RANK(O1824,(N1824:P1824,Q1824:AE1824)),0)</f>
        <v>1</v>
      </c>
      <c r="F1824" s="3">
        <f>IF(P1824&gt;0,RANK(P1824,(N1824:P1824,Q1824:AE1824)),0)</f>
        <v>0</v>
      </c>
      <c r="G1824" s="1">
        <f t="shared" si="765"/>
        <v>806</v>
      </c>
      <c r="H1824" s="2">
        <f t="shared" si="766"/>
        <v>0.77799227799227799</v>
      </c>
      <c r="I1824" s="2"/>
      <c r="J1824" s="2">
        <f t="shared" si="768"/>
        <v>0.10038610038610038</v>
      </c>
      <c r="K1824" s="2">
        <f t="shared" si="769"/>
        <v>0.8783783783783784</v>
      </c>
      <c r="L1824" s="2">
        <f t="shared" si="770"/>
        <v>0</v>
      </c>
      <c r="M1824" s="2">
        <f t="shared" si="771"/>
        <v>2.1235521235521193E-2</v>
      </c>
      <c r="N1824" s="38">
        <v>104</v>
      </c>
      <c r="O1824" s="38">
        <v>910</v>
      </c>
      <c r="P1824" s="38"/>
      <c r="Q1824" s="38">
        <v>9</v>
      </c>
      <c r="R1824" s="38"/>
      <c r="S1824" s="38"/>
      <c r="T1824" s="38"/>
      <c r="U1824" s="38"/>
      <c r="V1824" s="38"/>
      <c r="W1824" s="38"/>
      <c r="X1824" s="38"/>
      <c r="Y1824" s="38"/>
      <c r="Z1824" s="38"/>
      <c r="AA1824" s="38">
        <v>2</v>
      </c>
      <c r="AB1824" s="38"/>
      <c r="AC1824" s="38"/>
      <c r="AD1824" s="38"/>
      <c r="AE1824" s="38"/>
      <c r="AF1824" s="38"/>
      <c r="AG1824" s="38"/>
      <c r="AH1824" s="38"/>
      <c r="AI1824" s="38"/>
      <c r="AJ1824" s="38"/>
      <c r="AK1824" s="38">
        <v>11</v>
      </c>
      <c r="AL1824" s="38">
        <v>0</v>
      </c>
      <c r="AM1824" s="38"/>
      <c r="AN1824" s="38"/>
      <c r="AO1824" s="38"/>
      <c r="AP1824" s="38"/>
      <c r="AQ1824" s="38"/>
      <c r="AR1824" s="38"/>
      <c r="AS1824" s="38"/>
      <c r="AT1824" s="38"/>
      <c r="AU1824" s="38"/>
      <c r="AV1824" s="38"/>
      <c r="AW1824" s="38"/>
      <c r="AX1824" s="38"/>
      <c r="AY1824" s="38"/>
      <c r="BA1824" s="3">
        <f>IF(Q1824&gt;0,RANK(Q1824,(N1824:P1824,Q1824:AE1824)),0)</f>
        <v>3</v>
      </c>
      <c r="BB1824" s="3">
        <f>IF(R1824&gt;0,RANK(R1824,(N1824:P1824,Q1824:AE1824)),0)</f>
        <v>0</v>
      </c>
      <c r="BC1824" s="3">
        <f>IF(S1824&gt;0,RANK(S1824,(N1824:P1824,Q1824:AE1824)),0)</f>
        <v>0</v>
      </c>
      <c r="BD1824" s="3">
        <f>IF(T1824&gt;0,RANK(T1824,(N1824:P1824,Q1824:AE1824)),0)</f>
        <v>0</v>
      </c>
      <c r="BE1824" s="2">
        <f t="shared" si="772"/>
        <v>8.6872586872586872E-3</v>
      </c>
      <c r="BF1824" s="2">
        <f t="shared" si="773"/>
        <v>0</v>
      </c>
      <c r="BG1824" s="2">
        <f t="shared" si="774"/>
        <v>0</v>
      </c>
      <c r="BH1824" s="2">
        <f t="shared" si="775"/>
        <v>0</v>
      </c>
      <c r="BJ1824" t="s">
        <v>1532</v>
      </c>
      <c r="BK1824" t="s">
        <v>266</v>
      </c>
      <c r="BL1824">
        <v>2</v>
      </c>
      <c r="BN1824">
        <v>0</v>
      </c>
      <c r="BO1824" s="60">
        <v>32</v>
      </c>
      <c r="BP1824" s="62">
        <v>11</v>
      </c>
      <c r="BQ1824" s="66">
        <f t="shared" si="776"/>
        <v>32011</v>
      </c>
      <c r="BR1824" s="66">
        <f t="shared" si="754"/>
        <v>32011</v>
      </c>
      <c r="BS1824" s="3" t="s">
        <v>3083</v>
      </c>
    </row>
    <row r="1825" spans="1:106" ht="14" hidden="1" customHeight="1" outlineLevel="1" x14ac:dyDescent="0.2">
      <c r="A1825" t="s">
        <v>1843</v>
      </c>
      <c r="B1825" t="s">
        <v>266</v>
      </c>
      <c r="C1825" s="1">
        <f t="shared" si="767"/>
        <v>8030</v>
      </c>
      <c r="D1825" s="3">
        <f>IF(N1825&gt;0, RANK(N1825,(N1825:P1825,Q1825:AE1825)),0)</f>
        <v>2</v>
      </c>
      <c r="E1825" s="3">
        <f>IF(O1825&gt;0,RANK(O1825,(N1825:P1825,Q1825:AE1825)),0)</f>
        <v>1</v>
      </c>
      <c r="F1825" s="3">
        <f>IF(P1825&gt;0,RANK(P1825,(N1825:P1825,Q1825:AE1825)),0)</f>
        <v>0</v>
      </c>
      <c r="G1825" s="1">
        <f t="shared" si="765"/>
        <v>4430</v>
      </c>
      <c r="H1825" s="2">
        <f t="shared" si="766"/>
        <v>0.55168119551681194</v>
      </c>
      <c r="I1825" s="2"/>
      <c r="J1825" s="2">
        <f t="shared" si="768"/>
        <v>0.21307596513075966</v>
      </c>
      <c r="K1825" s="2">
        <f t="shared" si="769"/>
        <v>0.7647571606475716</v>
      </c>
      <c r="L1825" s="2">
        <f t="shared" si="770"/>
        <v>0</v>
      </c>
      <c r="M1825" s="2">
        <f t="shared" si="771"/>
        <v>2.2166874221668742E-2</v>
      </c>
      <c r="N1825" s="38">
        <v>1711</v>
      </c>
      <c r="O1825" s="38">
        <v>6141</v>
      </c>
      <c r="P1825" s="38"/>
      <c r="Q1825" s="38">
        <v>30</v>
      </c>
      <c r="R1825" s="38"/>
      <c r="S1825" s="38"/>
      <c r="T1825" s="38"/>
      <c r="U1825" s="38"/>
      <c r="V1825" s="38"/>
      <c r="W1825" s="38"/>
      <c r="X1825" s="38"/>
      <c r="Y1825" s="38"/>
      <c r="Z1825" s="38"/>
      <c r="AA1825" s="38">
        <v>22</v>
      </c>
      <c r="AB1825" s="38"/>
      <c r="AC1825" s="38"/>
      <c r="AD1825" s="38"/>
      <c r="AE1825" s="38"/>
      <c r="AF1825" s="38"/>
      <c r="AG1825" s="38"/>
      <c r="AH1825" s="38"/>
      <c r="AI1825" s="38"/>
      <c r="AJ1825" s="38"/>
      <c r="AK1825" s="38">
        <v>126</v>
      </c>
      <c r="AL1825" s="38">
        <v>0</v>
      </c>
      <c r="AM1825" s="38"/>
      <c r="AN1825" s="38"/>
      <c r="AO1825" s="38"/>
      <c r="AP1825" s="38"/>
      <c r="AQ1825" s="38"/>
      <c r="AR1825" s="38"/>
      <c r="AS1825" s="38"/>
      <c r="AT1825" s="38"/>
      <c r="AU1825" s="38"/>
      <c r="AV1825" s="38"/>
      <c r="AW1825" s="38"/>
      <c r="AX1825" s="38"/>
      <c r="AY1825" s="38"/>
      <c r="BA1825" s="3">
        <f>IF(Q1825&gt;0,RANK(Q1825,(N1825:P1825,Q1825:AE1825)),0)</f>
        <v>3</v>
      </c>
      <c r="BB1825" s="3">
        <f>IF(R1825&gt;0,RANK(R1825,(N1825:P1825,Q1825:AE1825)),0)</f>
        <v>0</v>
      </c>
      <c r="BC1825" s="3">
        <f>IF(S1825&gt;0,RANK(S1825,(N1825:P1825,Q1825:AE1825)),0)</f>
        <v>0</v>
      </c>
      <c r="BD1825" s="3">
        <f>IF(T1825&gt;0,RANK(T1825,(N1825:P1825,Q1825:AE1825)),0)</f>
        <v>0</v>
      </c>
      <c r="BE1825" s="2">
        <f t="shared" si="772"/>
        <v>3.7359900373599006E-3</v>
      </c>
      <c r="BF1825" s="2">
        <f t="shared" si="773"/>
        <v>0</v>
      </c>
      <c r="BG1825" s="2">
        <f t="shared" si="774"/>
        <v>0</v>
      </c>
      <c r="BH1825" s="2">
        <f t="shared" si="775"/>
        <v>0</v>
      </c>
      <c r="BJ1825" t="s">
        <v>1843</v>
      </c>
      <c r="BK1825" t="s">
        <v>266</v>
      </c>
      <c r="BL1825">
        <v>2</v>
      </c>
      <c r="BN1825">
        <v>0</v>
      </c>
      <c r="BO1825" s="60">
        <v>32</v>
      </c>
      <c r="BP1825" s="62">
        <v>13</v>
      </c>
      <c r="BQ1825" s="66">
        <f t="shared" si="776"/>
        <v>32013</v>
      </c>
      <c r="BR1825" s="66">
        <f t="shared" si="754"/>
        <v>32013</v>
      </c>
      <c r="BS1825" s="3" t="s">
        <v>3083</v>
      </c>
    </row>
    <row r="1826" spans="1:106" ht="14" hidden="1" customHeight="1" outlineLevel="1" x14ac:dyDescent="0.2">
      <c r="A1826" t="s">
        <v>125</v>
      </c>
      <c r="B1826" t="s">
        <v>266</v>
      </c>
      <c r="C1826" s="1">
        <f t="shared" si="767"/>
        <v>2725</v>
      </c>
      <c r="D1826" s="3">
        <f>IF(N1826&gt;0, RANK(N1826,(N1826:P1826,Q1826:AE1826)),0)</f>
        <v>2</v>
      </c>
      <c r="E1826" s="3">
        <f>IF(O1826&gt;0,RANK(O1826,(N1826:P1826,Q1826:AE1826)),0)</f>
        <v>1</v>
      </c>
      <c r="F1826" s="3">
        <f>IF(P1826&gt;0,RANK(P1826,(N1826:P1826,Q1826:AE1826)),0)</f>
        <v>0</v>
      </c>
      <c r="G1826" s="1">
        <f t="shared" si="765"/>
        <v>1698</v>
      </c>
      <c r="H1826" s="2">
        <f t="shared" si="766"/>
        <v>0.62311926605504586</v>
      </c>
      <c r="I1826" s="2"/>
      <c r="J1826" s="2">
        <f t="shared" si="768"/>
        <v>0.17688073394495413</v>
      </c>
      <c r="K1826" s="2">
        <f t="shared" si="769"/>
        <v>0.8</v>
      </c>
      <c r="L1826" s="2">
        <f t="shared" si="770"/>
        <v>0</v>
      </c>
      <c r="M1826" s="2">
        <f t="shared" si="771"/>
        <v>2.3119266055045884E-2</v>
      </c>
      <c r="N1826" s="38">
        <v>482</v>
      </c>
      <c r="O1826" s="38">
        <v>2180</v>
      </c>
      <c r="P1826" s="38"/>
      <c r="Q1826" s="38">
        <v>18</v>
      </c>
      <c r="R1826" s="38"/>
      <c r="S1826" s="38"/>
      <c r="T1826" s="38"/>
      <c r="U1826" s="38"/>
      <c r="V1826" s="38"/>
      <c r="W1826" s="38"/>
      <c r="X1826" s="38"/>
      <c r="Y1826" s="38"/>
      <c r="Z1826" s="38"/>
      <c r="AA1826" s="38">
        <v>8</v>
      </c>
      <c r="AB1826" s="38"/>
      <c r="AC1826" s="38"/>
      <c r="AD1826" s="38"/>
      <c r="AE1826" s="38"/>
      <c r="AF1826" s="38"/>
      <c r="AG1826" s="38"/>
      <c r="AH1826" s="38"/>
      <c r="AI1826" s="38"/>
      <c r="AJ1826" s="38"/>
      <c r="AK1826" s="38">
        <v>37</v>
      </c>
      <c r="AL1826" s="38">
        <v>0</v>
      </c>
      <c r="AM1826" s="38"/>
      <c r="AN1826" s="38"/>
      <c r="AO1826" s="38"/>
      <c r="AP1826" s="38"/>
      <c r="AQ1826" s="38"/>
      <c r="AR1826" s="38"/>
      <c r="AS1826" s="38"/>
      <c r="AT1826" s="38"/>
      <c r="AU1826" s="38"/>
      <c r="AV1826" s="38"/>
      <c r="AW1826" s="38"/>
      <c r="AX1826" s="38"/>
      <c r="AY1826" s="38"/>
      <c r="BA1826" s="3">
        <f>IF(Q1826&gt;0,RANK(Q1826,(N1826:P1826,Q1826:AE1826)),0)</f>
        <v>3</v>
      </c>
      <c r="BB1826" s="3">
        <f>IF(R1826&gt;0,RANK(R1826,(N1826:P1826,Q1826:AE1826)),0)</f>
        <v>0</v>
      </c>
      <c r="BC1826" s="3">
        <f>IF(S1826&gt;0,RANK(S1826,(N1826:P1826,Q1826:AE1826)),0)</f>
        <v>0</v>
      </c>
      <c r="BD1826" s="3">
        <f>IF(T1826&gt;0,RANK(T1826,(N1826:P1826,Q1826:AE1826)),0)</f>
        <v>0</v>
      </c>
      <c r="BE1826" s="2">
        <f t="shared" si="772"/>
        <v>6.6055045871559635E-3</v>
      </c>
      <c r="BF1826" s="2">
        <f t="shared" si="773"/>
        <v>0</v>
      </c>
      <c r="BG1826" s="2">
        <f t="shared" si="774"/>
        <v>0</v>
      </c>
      <c r="BH1826" s="2">
        <f t="shared" si="775"/>
        <v>0</v>
      </c>
      <c r="BJ1826" t="s">
        <v>125</v>
      </c>
      <c r="BK1826" t="s">
        <v>266</v>
      </c>
      <c r="BL1826">
        <v>2</v>
      </c>
      <c r="BN1826">
        <v>0</v>
      </c>
      <c r="BO1826" s="60">
        <v>32</v>
      </c>
      <c r="BP1826" s="62">
        <v>15</v>
      </c>
      <c r="BQ1826" s="66">
        <f t="shared" si="776"/>
        <v>32015</v>
      </c>
      <c r="BR1826" s="66">
        <f t="shared" si="754"/>
        <v>32015</v>
      </c>
      <c r="BS1826" s="3" t="s">
        <v>3083</v>
      </c>
    </row>
    <row r="1827" spans="1:106" ht="14" hidden="1" customHeight="1" outlineLevel="1" x14ac:dyDescent="0.2">
      <c r="A1827" t="s">
        <v>1567</v>
      </c>
      <c r="B1827" t="s">
        <v>266</v>
      </c>
      <c r="C1827" s="1">
        <f t="shared" si="767"/>
        <v>2472</v>
      </c>
      <c r="D1827" s="3">
        <f>IF(N1827&gt;0, RANK(N1827,(N1827:P1827,Q1827:AE1827)),0)</f>
        <v>2</v>
      </c>
      <c r="E1827" s="3">
        <f>IF(O1827&gt;0,RANK(O1827,(N1827:P1827,Q1827:AE1827)),0)</f>
        <v>1</v>
      </c>
      <c r="F1827" s="3">
        <f>IF(P1827&gt;0,RANK(P1827,(N1827:P1827,Q1827:AE1827)),0)</f>
        <v>0</v>
      </c>
      <c r="G1827" s="1">
        <f t="shared" si="765"/>
        <v>1794</v>
      </c>
      <c r="H1827" s="2">
        <f t="shared" si="766"/>
        <v>0.72572815533980584</v>
      </c>
      <c r="I1827" s="2"/>
      <c r="J1827" s="2">
        <f t="shared" si="768"/>
        <v>0.12702265372168284</v>
      </c>
      <c r="K1827" s="2">
        <f t="shared" si="769"/>
        <v>0.8527508090614887</v>
      </c>
      <c r="L1827" s="2">
        <f t="shared" si="770"/>
        <v>0</v>
      </c>
      <c r="M1827" s="2">
        <f t="shared" si="771"/>
        <v>2.0226537216828433E-2</v>
      </c>
      <c r="N1827" s="38">
        <v>314</v>
      </c>
      <c r="O1827" s="38">
        <v>2108</v>
      </c>
      <c r="P1827" s="38"/>
      <c r="Q1827" s="38">
        <v>9</v>
      </c>
      <c r="R1827" s="38"/>
      <c r="S1827" s="38"/>
      <c r="T1827" s="38"/>
      <c r="U1827" s="38"/>
      <c r="V1827" s="38"/>
      <c r="W1827" s="38"/>
      <c r="X1827" s="38"/>
      <c r="Y1827" s="38"/>
      <c r="Z1827" s="38"/>
      <c r="AA1827" s="38">
        <v>8</v>
      </c>
      <c r="AB1827" s="38"/>
      <c r="AC1827" s="38"/>
      <c r="AD1827" s="38"/>
      <c r="AE1827" s="38"/>
      <c r="AF1827" s="38"/>
      <c r="AG1827" s="38"/>
      <c r="AH1827" s="38"/>
      <c r="AI1827" s="38"/>
      <c r="AJ1827" s="38"/>
      <c r="AK1827" s="38">
        <v>33</v>
      </c>
      <c r="AL1827" s="38">
        <v>0</v>
      </c>
      <c r="AM1827" s="38"/>
      <c r="AN1827" s="38"/>
      <c r="AO1827" s="38"/>
      <c r="AP1827" s="38"/>
      <c r="AQ1827" s="38"/>
      <c r="AR1827" s="38"/>
      <c r="AS1827" s="38"/>
      <c r="AT1827" s="38"/>
      <c r="AU1827" s="38"/>
      <c r="AV1827" s="38"/>
      <c r="AW1827" s="38"/>
      <c r="AX1827" s="38"/>
      <c r="AY1827" s="38"/>
      <c r="BA1827" s="3">
        <f>IF(Q1827&gt;0,RANK(Q1827,(N1827:P1827,Q1827:AE1827)),0)</f>
        <v>3</v>
      </c>
      <c r="BB1827" s="3">
        <f>IF(R1827&gt;0,RANK(R1827,(N1827:P1827,Q1827:AE1827)),0)</f>
        <v>0</v>
      </c>
      <c r="BC1827" s="3">
        <f>IF(S1827&gt;0,RANK(S1827,(N1827:P1827,Q1827:AE1827)),0)</f>
        <v>0</v>
      </c>
      <c r="BD1827" s="3">
        <f>IF(T1827&gt;0,RANK(T1827,(N1827:P1827,Q1827:AE1827)),0)</f>
        <v>0</v>
      </c>
      <c r="BE1827" s="2">
        <f t="shared" si="772"/>
        <v>3.6407766990291263E-3</v>
      </c>
      <c r="BF1827" s="2">
        <f t="shared" si="773"/>
        <v>0</v>
      </c>
      <c r="BG1827" s="2">
        <f t="shared" si="774"/>
        <v>0</v>
      </c>
      <c r="BH1827" s="2">
        <f t="shared" si="775"/>
        <v>0</v>
      </c>
      <c r="BJ1827" t="s">
        <v>1567</v>
      </c>
      <c r="BK1827" t="s">
        <v>266</v>
      </c>
      <c r="BN1827">
        <v>0</v>
      </c>
      <c r="BO1827" s="60">
        <v>32</v>
      </c>
      <c r="BP1827" s="62">
        <v>17</v>
      </c>
      <c r="BQ1827" s="66">
        <f t="shared" si="776"/>
        <v>32017</v>
      </c>
      <c r="BR1827" s="66">
        <f t="shared" ref="BR1827:BR1890" si="777">BQ1827</f>
        <v>32017</v>
      </c>
      <c r="BS1827" s="3" t="s">
        <v>3083</v>
      </c>
    </row>
    <row r="1828" spans="1:106" ht="14" hidden="1" customHeight="1" outlineLevel="1" x14ac:dyDescent="0.2">
      <c r="A1828" t="s">
        <v>311</v>
      </c>
      <c r="B1828" t="s">
        <v>266</v>
      </c>
      <c r="C1828" s="1">
        <f t="shared" si="767"/>
        <v>33541</v>
      </c>
      <c r="D1828" s="3">
        <f>IF(N1828&gt;0, RANK(N1828,(N1828:P1828,Q1828:AE1828)),0)</f>
        <v>2</v>
      </c>
      <c r="E1828" s="3">
        <f>IF(O1828&gt;0,RANK(O1828,(N1828:P1828,Q1828:AE1828)),0)</f>
        <v>1</v>
      </c>
      <c r="F1828" s="3">
        <f>IF(P1828&gt;0,RANK(P1828,(N1828:P1828,Q1828:AE1828)),0)</f>
        <v>0</v>
      </c>
      <c r="G1828" s="1">
        <f t="shared" si="765"/>
        <v>14907</v>
      </c>
      <c r="H1828" s="2">
        <f t="shared" si="766"/>
        <v>0.44444113174920247</v>
      </c>
      <c r="I1828" s="2"/>
      <c r="J1828" s="2">
        <f t="shared" si="768"/>
        <v>0.26695685876986375</v>
      </c>
      <c r="K1828" s="2">
        <f t="shared" si="769"/>
        <v>0.71139799051906627</v>
      </c>
      <c r="L1828" s="2">
        <f t="shared" si="770"/>
        <v>0</v>
      </c>
      <c r="M1828" s="2">
        <f t="shared" si="771"/>
        <v>2.1645150711069983E-2</v>
      </c>
      <c r="N1828" s="38">
        <v>8954</v>
      </c>
      <c r="O1828" s="38">
        <v>23861</v>
      </c>
      <c r="P1828" s="38"/>
      <c r="Q1828" s="38">
        <v>172</v>
      </c>
      <c r="R1828" s="38"/>
      <c r="S1828" s="38"/>
      <c r="T1828" s="38"/>
      <c r="U1828" s="38"/>
      <c r="V1828" s="38"/>
      <c r="W1828" s="38"/>
      <c r="X1828" s="38"/>
      <c r="Y1828" s="38"/>
      <c r="Z1828" s="38"/>
      <c r="AA1828" s="38">
        <v>112</v>
      </c>
      <c r="AB1828" s="38"/>
      <c r="AC1828" s="38"/>
      <c r="AD1828" s="38"/>
      <c r="AE1828" s="38"/>
      <c r="AF1828" s="38"/>
      <c r="AG1828" s="38"/>
      <c r="AH1828" s="38"/>
      <c r="AI1828" s="38"/>
      <c r="AJ1828" s="38"/>
      <c r="AK1828" s="38">
        <v>442</v>
      </c>
      <c r="AL1828" s="38">
        <v>0</v>
      </c>
      <c r="AM1828" s="38"/>
      <c r="AN1828" s="38"/>
      <c r="AO1828" s="38"/>
      <c r="AP1828" s="38"/>
      <c r="AQ1828" s="38"/>
      <c r="AR1828" s="38"/>
      <c r="AS1828" s="38"/>
      <c r="AT1828" s="38"/>
      <c r="AU1828" s="38"/>
      <c r="AV1828" s="38"/>
      <c r="AW1828" s="38"/>
      <c r="AX1828" s="38"/>
      <c r="AY1828" s="38"/>
      <c r="BA1828" s="3">
        <f>IF(Q1828&gt;0,RANK(Q1828,(N1828:P1828,Q1828:AE1828)),0)</f>
        <v>3</v>
      </c>
      <c r="BB1828" s="3">
        <f>IF(R1828&gt;0,RANK(R1828,(N1828:P1828,Q1828:AE1828)),0)</f>
        <v>0</v>
      </c>
      <c r="BC1828" s="3">
        <f>IF(S1828&gt;0,RANK(S1828,(N1828:P1828,Q1828:AE1828)),0)</f>
        <v>0</v>
      </c>
      <c r="BD1828" s="3">
        <f>IF(T1828&gt;0,RANK(T1828,(N1828:P1828,Q1828:AE1828)),0)</f>
        <v>0</v>
      </c>
      <c r="BE1828" s="2">
        <f t="shared" si="772"/>
        <v>5.1280522345785754E-3</v>
      </c>
      <c r="BF1828" s="2">
        <f t="shared" si="773"/>
        <v>0</v>
      </c>
      <c r="BG1828" s="2">
        <f t="shared" si="774"/>
        <v>0</v>
      </c>
      <c r="BH1828" s="2">
        <f t="shared" si="775"/>
        <v>0</v>
      </c>
      <c r="BJ1828" t="s">
        <v>311</v>
      </c>
      <c r="BK1828" t="s">
        <v>266</v>
      </c>
      <c r="BN1828">
        <v>0</v>
      </c>
      <c r="BO1828" s="60">
        <v>32</v>
      </c>
      <c r="BP1828" s="62">
        <v>19</v>
      </c>
      <c r="BQ1828" s="66">
        <f t="shared" si="776"/>
        <v>32019</v>
      </c>
      <c r="BR1828" s="66">
        <f t="shared" si="777"/>
        <v>32019</v>
      </c>
      <c r="BS1828" s="3" t="s">
        <v>3083</v>
      </c>
    </row>
    <row r="1829" spans="1:106" ht="14" hidden="1" customHeight="1" outlineLevel="1" x14ac:dyDescent="0.2">
      <c r="A1829" t="s">
        <v>1838</v>
      </c>
      <c r="B1829" t="s">
        <v>266</v>
      </c>
      <c r="C1829" s="1">
        <f t="shared" si="767"/>
        <v>2295</v>
      </c>
      <c r="D1829" s="3">
        <f>IF(N1829&gt;0, RANK(N1829,(N1829:P1829,Q1829:AE1829)),0)</f>
        <v>2</v>
      </c>
      <c r="E1829" s="3">
        <f>IF(O1829&gt;0,RANK(O1829,(N1829:P1829,Q1829:AE1829)),0)</f>
        <v>1</v>
      </c>
      <c r="F1829" s="3">
        <f>IF(P1829&gt;0,RANK(P1829,(N1829:P1829,Q1829:AE1829)),0)</f>
        <v>0</v>
      </c>
      <c r="G1829" s="1">
        <f t="shared" si="765"/>
        <v>817</v>
      </c>
      <c r="H1829" s="2">
        <f t="shared" si="766"/>
        <v>0.35599128540305008</v>
      </c>
      <c r="I1829" s="2"/>
      <c r="J1829" s="2">
        <f t="shared" si="768"/>
        <v>0.30980392156862746</v>
      </c>
      <c r="K1829" s="2">
        <f t="shared" si="769"/>
        <v>0.6657952069716776</v>
      </c>
      <c r="L1829" s="2">
        <f t="shared" si="770"/>
        <v>0</v>
      </c>
      <c r="M1829" s="2">
        <f t="shared" si="771"/>
        <v>2.4400871459694939E-2</v>
      </c>
      <c r="N1829" s="38">
        <v>711</v>
      </c>
      <c r="O1829" s="38">
        <v>1528</v>
      </c>
      <c r="P1829" s="38"/>
      <c r="Q1829" s="38">
        <v>9</v>
      </c>
      <c r="R1829" s="38"/>
      <c r="S1829" s="38"/>
      <c r="T1829" s="38"/>
      <c r="U1829" s="38"/>
      <c r="V1829" s="38"/>
      <c r="W1829" s="38"/>
      <c r="X1829" s="38"/>
      <c r="Y1829" s="38"/>
      <c r="Z1829" s="38"/>
      <c r="AA1829" s="38">
        <v>10</v>
      </c>
      <c r="AB1829" s="38"/>
      <c r="AC1829" s="38"/>
      <c r="AD1829" s="38"/>
      <c r="AE1829" s="38"/>
      <c r="AF1829" s="38"/>
      <c r="AG1829" s="38"/>
      <c r="AH1829" s="38"/>
      <c r="AI1829" s="38"/>
      <c r="AJ1829" s="38"/>
      <c r="AK1829" s="38">
        <v>37</v>
      </c>
      <c r="AL1829" s="38">
        <v>0</v>
      </c>
      <c r="AM1829" s="38"/>
      <c r="AN1829" s="38"/>
      <c r="AO1829" s="38"/>
      <c r="AP1829" s="38"/>
      <c r="AQ1829" s="38"/>
      <c r="AR1829" s="38"/>
      <c r="AS1829" s="38"/>
      <c r="AT1829" s="38"/>
      <c r="AU1829" s="38"/>
      <c r="AV1829" s="38"/>
      <c r="AW1829" s="38"/>
      <c r="AX1829" s="38"/>
      <c r="AY1829" s="38"/>
      <c r="BA1829" s="3">
        <f>IF(Q1829&gt;0,RANK(Q1829,(N1829:P1829,Q1829:AE1829)),0)</f>
        <v>4</v>
      </c>
      <c r="BB1829" s="3">
        <f>IF(R1829&gt;0,RANK(R1829,(N1829:P1829,Q1829:AE1829)),0)</f>
        <v>0</v>
      </c>
      <c r="BC1829" s="3">
        <f>IF(S1829&gt;0,RANK(S1829,(N1829:P1829,Q1829:AE1829)),0)</f>
        <v>0</v>
      </c>
      <c r="BD1829" s="3">
        <f>IF(T1829&gt;0,RANK(T1829,(N1829:P1829,Q1829:AE1829)),0)</f>
        <v>0</v>
      </c>
      <c r="BE1829" s="2">
        <f t="shared" si="772"/>
        <v>3.9215686274509803E-3</v>
      </c>
      <c r="BF1829" s="2">
        <f t="shared" si="773"/>
        <v>0</v>
      </c>
      <c r="BG1829" s="2">
        <f t="shared" si="774"/>
        <v>0</v>
      </c>
      <c r="BH1829" s="2">
        <f t="shared" si="775"/>
        <v>0</v>
      </c>
      <c r="BJ1829" t="s">
        <v>1838</v>
      </c>
      <c r="BK1829" t="s">
        <v>266</v>
      </c>
      <c r="BL1829">
        <v>4</v>
      </c>
      <c r="BN1829">
        <v>0</v>
      </c>
      <c r="BO1829" s="60">
        <v>32</v>
      </c>
      <c r="BP1829" s="62">
        <v>21</v>
      </c>
      <c r="BQ1829" s="66">
        <f t="shared" si="776"/>
        <v>32021</v>
      </c>
      <c r="BR1829" s="66">
        <f t="shared" si="777"/>
        <v>32021</v>
      </c>
      <c r="BS1829" s="3" t="s">
        <v>3083</v>
      </c>
    </row>
    <row r="1830" spans="1:106" ht="14" hidden="1" customHeight="1" outlineLevel="1" x14ac:dyDescent="0.2">
      <c r="A1830" t="s">
        <v>1670</v>
      </c>
      <c r="B1830" t="s">
        <v>266</v>
      </c>
      <c r="C1830" s="1">
        <f t="shared" si="767"/>
        <v>26997</v>
      </c>
      <c r="D1830" s="3">
        <f>IF(N1830&gt;0, RANK(N1830,(N1830:P1830,Q1830:AE1830)),0)</f>
        <v>2</v>
      </c>
      <c r="E1830" s="3">
        <f>IF(O1830&gt;0,RANK(O1830,(N1830:P1830,Q1830:AE1830)),0)</f>
        <v>1</v>
      </c>
      <c r="F1830" s="3">
        <f>IF(P1830&gt;0,RANK(P1830,(N1830:P1830,Q1830:AE1830)),0)</f>
        <v>0</v>
      </c>
      <c r="G1830" s="1">
        <f t="shared" si="765"/>
        <v>11387</v>
      </c>
      <c r="H1830" s="2">
        <f t="shared" si="766"/>
        <v>0.42178760603029969</v>
      </c>
      <c r="I1830" s="2"/>
      <c r="J1830" s="2">
        <f t="shared" si="768"/>
        <v>0.2799940734155647</v>
      </c>
      <c r="K1830" s="2">
        <f t="shared" si="769"/>
        <v>0.70178167944586434</v>
      </c>
      <c r="L1830" s="2">
        <f t="shared" si="770"/>
        <v>0</v>
      </c>
      <c r="M1830" s="2">
        <f t="shared" si="771"/>
        <v>1.8224247138570959E-2</v>
      </c>
      <c r="N1830" s="38">
        <v>7559</v>
      </c>
      <c r="O1830" s="38">
        <v>18946</v>
      </c>
      <c r="P1830" s="38"/>
      <c r="Q1830" s="38">
        <v>93</v>
      </c>
      <c r="R1830" s="38"/>
      <c r="S1830" s="38"/>
      <c r="T1830" s="38"/>
      <c r="U1830" s="38"/>
      <c r="V1830" s="38"/>
      <c r="W1830" s="38"/>
      <c r="X1830" s="38"/>
      <c r="Y1830" s="38"/>
      <c r="Z1830" s="38"/>
      <c r="AA1830" s="38">
        <v>109</v>
      </c>
      <c r="AB1830" s="38"/>
      <c r="AC1830" s="38"/>
      <c r="AD1830" s="38"/>
      <c r="AE1830" s="38"/>
      <c r="AF1830" s="38"/>
      <c r="AG1830" s="38"/>
      <c r="AH1830" s="38"/>
      <c r="AI1830" s="38"/>
      <c r="AJ1830" s="38"/>
      <c r="AK1830" s="38">
        <v>290</v>
      </c>
      <c r="AL1830" s="38">
        <v>0</v>
      </c>
      <c r="AM1830" s="38"/>
      <c r="AN1830" s="38"/>
      <c r="AO1830" s="38"/>
      <c r="AP1830" s="38"/>
      <c r="AQ1830" s="38"/>
      <c r="AR1830" s="38"/>
      <c r="AS1830" s="38"/>
      <c r="AT1830" s="38"/>
      <c r="AU1830" s="38"/>
      <c r="AV1830" s="38"/>
      <c r="AW1830" s="38"/>
      <c r="AX1830" s="38"/>
      <c r="AY1830" s="38"/>
      <c r="BA1830" s="3">
        <f>IF(Q1830&gt;0,RANK(Q1830,(N1830:P1830,Q1830:AE1830)),0)</f>
        <v>4</v>
      </c>
      <c r="BB1830" s="3">
        <f>IF(R1830&gt;0,RANK(R1830,(N1830:P1830,Q1830:AE1830)),0)</f>
        <v>0</v>
      </c>
      <c r="BC1830" s="3">
        <f>IF(S1830&gt;0,RANK(S1830,(N1830:P1830,Q1830:AE1830)),0)</f>
        <v>0</v>
      </c>
      <c r="BD1830" s="3">
        <f>IF(T1830&gt;0,RANK(T1830,(N1830:P1830,Q1830:AE1830)),0)</f>
        <v>0</v>
      </c>
      <c r="BE1830" s="2">
        <f t="shared" si="772"/>
        <v>3.4448272030225581E-3</v>
      </c>
      <c r="BF1830" s="2">
        <f t="shared" si="773"/>
        <v>0</v>
      </c>
      <c r="BG1830" s="2">
        <f t="shared" si="774"/>
        <v>0</v>
      </c>
      <c r="BH1830" s="2">
        <f t="shared" si="775"/>
        <v>0</v>
      </c>
      <c r="BJ1830" t="s">
        <v>1670</v>
      </c>
      <c r="BK1830" t="s">
        <v>266</v>
      </c>
      <c r="BL1830">
        <v>4</v>
      </c>
      <c r="BN1830">
        <v>0</v>
      </c>
      <c r="BO1830" s="60">
        <v>32</v>
      </c>
      <c r="BP1830" s="62">
        <v>23</v>
      </c>
      <c r="BQ1830" s="66">
        <f t="shared" si="776"/>
        <v>32023</v>
      </c>
      <c r="BR1830" s="66">
        <f t="shared" si="777"/>
        <v>32023</v>
      </c>
      <c r="BS1830" s="3" t="s">
        <v>3083</v>
      </c>
    </row>
    <row r="1831" spans="1:106" ht="14" hidden="1" customHeight="1" outlineLevel="1" x14ac:dyDescent="0.2">
      <c r="A1831" t="s">
        <v>2004</v>
      </c>
      <c r="B1831" t="s">
        <v>266</v>
      </c>
      <c r="C1831" s="1">
        <f t="shared" si="767"/>
        <v>2308</v>
      </c>
      <c r="D1831" s="3">
        <f>IF(N1831&gt;0, RANK(N1831,(N1831:P1831,Q1831:AE1831)),0)</f>
        <v>2</v>
      </c>
      <c r="E1831" s="3">
        <f>IF(O1831&gt;0,RANK(O1831,(N1831:P1831,Q1831:AE1831)),0)</f>
        <v>1</v>
      </c>
      <c r="F1831" s="3">
        <f>IF(P1831&gt;0,RANK(P1831,(N1831:P1831,Q1831:AE1831)),0)</f>
        <v>0</v>
      </c>
      <c r="G1831" s="1">
        <f t="shared" si="765"/>
        <v>1268</v>
      </c>
      <c r="H1831" s="2">
        <f t="shared" si="766"/>
        <v>0.5493934142114385</v>
      </c>
      <c r="I1831" s="2"/>
      <c r="J1831" s="2">
        <f t="shared" si="768"/>
        <v>0.21490467937608318</v>
      </c>
      <c r="K1831" s="2">
        <f t="shared" si="769"/>
        <v>0.76429809358752165</v>
      </c>
      <c r="L1831" s="2">
        <f t="shared" si="770"/>
        <v>0</v>
      </c>
      <c r="M1831" s="2">
        <f t="shared" si="771"/>
        <v>2.0797227036395194E-2</v>
      </c>
      <c r="N1831" s="38">
        <v>496</v>
      </c>
      <c r="O1831" s="38">
        <v>1764</v>
      </c>
      <c r="P1831" s="38"/>
      <c r="Q1831" s="38">
        <v>10</v>
      </c>
      <c r="R1831" s="38"/>
      <c r="S1831" s="38"/>
      <c r="T1831" s="38"/>
      <c r="U1831" s="38"/>
      <c r="V1831" s="38"/>
      <c r="W1831" s="38"/>
      <c r="X1831" s="38"/>
      <c r="Y1831" s="38"/>
      <c r="Z1831" s="38"/>
      <c r="AA1831" s="38">
        <v>6</v>
      </c>
      <c r="AB1831" s="38"/>
      <c r="AC1831" s="38"/>
      <c r="AD1831" s="38"/>
      <c r="AE1831" s="38"/>
      <c r="AF1831" s="38"/>
      <c r="AG1831" s="38"/>
      <c r="AH1831" s="38"/>
      <c r="AI1831" s="38"/>
      <c r="AJ1831" s="38"/>
      <c r="AK1831" s="38">
        <v>32</v>
      </c>
      <c r="AL1831" s="38">
        <v>0</v>
      </c>
      <c r="AM1831" s="38"/>
      <c r="AN1831" s="38"/>
      <c r="AO1831" s="38"/>
      <c r="AP1831" s="38"/>
      <c r="AQ1831" s="38"/>
      <c r="AR1831" s="38"/>
      <c r="AS1831" s="38"/>
      <c r="AT1831" s="38"/>
      <c r="AU1831" s="38"/>
      <c r="AV1831" s="38"/>
      <c r="AW1831" s="38"/>
      <c r="AX1831" s="38"/>
      <c r="AY1831" s="38"/>
      <c r="BA1831" s="3">
        <f>IF(Q1831&gt;0,RANK(Q1831,(N1831:P1831,Q1831:AE1831)),0)</f>
        <v>3</v>
      </c>
      <c r="BB1831" s="3">
        <f>IF(R1831&gt;0,RANK(R1831,(N1831:P1831,Q1831:AE1831)),0)</f>
        <v>0</v>
      </c>
      <c r="BC1831" s="3">
        <f>IF(S1831&gt;0,RANK(S1831,(N1831:P1831,Q1831:AE1831)),0)</f>
        <v>0</v>
      </c>
      <c r="BD1831" s="3">
        <f>IF(T1831&gt;0,RANK(T1831,(N1831:P1831,Q1831:AE1831)),0)</f>
        <v>0</v>
      </c>
      <c r="BE1831" s="2">
        <f t="shared" si="772"/>
        <v>4.3327556325823222E-3</v>
      </c>
      <c r="BF1831" s="2">
        <f t="shared" si="773"/>
        <v>0</v>
      </c>
      <c r="BG1831" s="2">
        <f t="shared" si="774"/>
        <v>0</v>
      </c>
      <c r="BH1831" s="2">
        <f t="shared" si="775"/>
        <v>0</v>
      </c>
      <c r="BJ1831" t="s">
        <v>2004</v>
      </c>
      <c r="BK1831" t="s">
        <v>266</v>
      </c>
      <c r="BL1831">
        <v>2</v>
      </c>
      <c r="BN1831">
        <v>0</v>
      </c>
      <c r="BO1831" s="60">
        <v>32</v>
      </c>
      <c r="BP1831" s="62">
        <v>27</v>
      </c>
      <c r="BQ1831" s="66">
        <f t="shared" si="776"/>
        <v>32027</v>
      </c>
      <c r="BR1831" s="66">
        <f t="shared" si="777"/>
        <v>32027</v>
      </c>
      <c r="BS1831" s="3" t="s">
        <v>3083</v>
      </c>
    </row>
    <row r="1832" spans="1:106" ht="14" hidden="1" customHeight="1" outlineLevel="1" x14ac:dyDescent="0.2">
      <c r="A1832" t="s">
        <v>1903</v>
      </c>
      <c r="B1832" t="s">
        <v>266</v>
      </c>
      <c r="C1832" s="1">
        <f t="shared" si="767"/>
        <v>3075</v>
      </c>
      <c r="D1832" s="3">
        <f>IF(N1832&gt;0, RANK(N1832,(N1832:P1832,Q1832:AE1832)),0)</f>
        <v>2</v>
      </c>
      <c r="E1832" s="3">
        <f>IF(O1832&gt;0,RANK(O1832,(N1832:P1832,Q1832:AE1832)),0)</f>
        <v>1</v>
      </c>
      <c r="F1832" s="3">
        <f>IF(P1832&gt;0,RANK(P1832,(N1832:P1832,Q1832:AE1832)),0)</f>
        <v>0</v>
      </c>
      <c r="G1832" s="1">
        <f t="shared" si="765"/>
        <v>1195</v>
      </c>
      <c r="H1832" s="2">
        <f t="shared" si="766"/>
        <v>0.38861788617886178</v>
      </c>
      <c r="I1832" s="2"/>
      <c r="J1832" s="2">
        <f t="shared" si="768"/>
        <v>0.29691056910569108</v>
      </c>
      <c r="K1832" s="2">
        <f t="shared" si="769"/>
        <v>0.68552845528455286</v>
      </c>
      <c r="L1832" s="2">
        <f t="shared" si="770"/>
        <v>0</v>
      </c>
      <c r="M1832" s="2">
        <f t="shared" si="771"/>
        <v>1.7560975609756113E-2</v>
      </c>
      <c r="N1832" s="38">
        <v>913</v>
      </c>
      <c r="O1832" s="38">
        <v>2108</v>
      </c>
      <c r="P1832" s="38"/>
      <c r="Q1832" s="38">
        <v>18</v>
      </c>
      <c r="R1832" s="38"/>
      <c r="S1832" s="38"/>
      <c r="T1832" s="38"/>
      <c r="U1832" s="38"/>
      <c r="V1832" s="38"/>
      <c r="W1832" s="38"/>
      <c r="X1832" s="38"/>
      <c r="Y1832" s="38"/>
      <c r="Z1832" s="38"/>
      <c r="AA1832" s="38">
        <v>6</v>
      </c>
      <c r="AB1832" s="38"/>
      <c r="AC1832" s="38"/>
      <c r="AD1832" s="38"/>
      <c r="AE1832" s="38"/>
      <c r="AF1832" s="38"/>
      <c r="AG1832" s="38"/>
      <c r="AH1832" s="38"/>
      <c r="AI1832" s="38"/>
      <c r="AJ1832" s="38"/>
      <c r="AK1832" s="38">
        <v>30</v>
      </c>
      <c r="AL1832" s="38">
        <v>0</v>
      </c>
      <c r="AM1832" s="38"/>
      <c r="AN1832" s="38"/>
      <c r="AO1832" s="38"/>
      <c r="AP1832" s="38"/>
      <c r="AQ1832" s="38"/>
      <c r="AR1832" s="38"/>
      <c r="AS1832" s="38"/>
      <c r="AT1832" s="38"/>
      <c r="AU1832" s="38"/>
      <c r="AV1832" s="38"/>
      <c r="AW1832" s="38"/>
      <c r="AX1832" s="38"/>
      <c r="AY1832" s="38"/>
      <c r="BA1832" s="3">
        <f>IF(Q1832&gt;0,RANK(Q1832,(N1832:P1832,Q1832:AE1832)),0)</f>
        <v>3</v>
      </c>
      <c r="BB1832" s="3">
        <f>IF(R1832&gt;0,RANK(R1832,(N1832:P1832,Q1832:AE1832)),0)</f>
        <v>0</v>
      </c>
      <c r="BC1832" s="3">
        <f>IF(S1832&gt;0,RANK(S1832,(N1832:P1832,Q1832:AE1832)),0)</f>
        <v>0</v>
      </c>
      <c r="BD1832" s="3">
        <f>IF(T1832&gt;0,RANK(T1832,(N1832:P1832,Q1832:AE1832)),0)</f>
        <v>0</v>
      </c>
      <c r="BE1832" s="2">
        <f t="shared" si="772"/>
        <v>5.8536585365853658E-3</v>
      </c>
      <c r="BF1832" s="2">
        <f t="shared" si="773"/>
        <v>0</v>
      </c>
      <c r="BG1832" s="2">
        <f t="shared" si="774"/>
        <v>0</v>
      </c>
      <c r="BH1832" s="2">
        <f t="shared" si="775"/>
        <v>0</v>
      </c>
      <c r="BJ1832" t="s">
        <v>1903</v>
      </c>
      <c r="BK1832" t="s">
        <v>266</v>
      </c>
      <c r="BL1832">
        <v>2</v>
      </c>
      <c r="BN1832">
        <v>0</v>
      </c>
      <c r="BO1832" s="60">
        <v>32</v>
      </c>
      <c r="BP1832" s="62">
        <v>29</v>
      </c>
      <c r="BQ1832" s="66">
        <f t="shared" si="776"/>
        <v>32029</v>
      </c>
      <c r="BR1832" s="66">
        <f t="shared" si="777"/>
        <v>32029</v>
      </c>
      <c r="BS1832" s="3" t="s">
        <v>3083</v>
      </c>
    </row>
    <row r="1833" spans="1:106" ht="14" hidden="1" customHeight="1" outlineLevel="1" x14ac:dyDescent="0.2">
      <c r="A1833" t="s">
        <v>2371</v>
      </c>
      <c r="B1833" t="s">
        <v>266</v>
      </c>
      <c r="C1833" s="1">
        <f t="shared" si="767"/>
        <v>263734</v>
      </c>
      <c r="D1833" s="3">
        <f>IF(N1833&gt;0, RANK(N1833,(N1833:P1833,Q1833:AE1833)),0)</f>
        <v>1</v>
      </c>
      <c r="E1833" s="3">
        <f>IF(O1833&gt;0,RANK(O1833,(N1833:P1833,Q1833:AE1833)),0)</f>
        <v>2</v>
      </c>
      <c r="F1833" s="3">
        <f>IF(P1833&gt;0,RANK(P1833,(N1833:P1833,Q1833:AE1833)),0)</f>
        <v>0</v>
      </c>
      <c r="G1833" s="1">
        <f t="shared" si="765"/>
        <v>2628</v>
      </c>
      <c r="H1833" s="2">
        <f t="shared" si="766"/>
        <v>9.9645855293591275E-3</v>
      </c>
      <c r="I1833" s="2"/>
      <c r="J1833" s="2">
        <f t="shared" si="768"/>
        <v>0.49319010821509551</v>
      </c>
      <c r="K1833" s="2">
        <f t="shared" si="769"/>
        <v>0.48322552268573638</v>
      </c>
      <c r="L1833" s="2">
        <f t="shared" si="770"/>
        <v>0</v>
      </c>
      <c r="M1833" s="2">
        <f t="shared" si="771"/>
        <v>2.3584369099168057E-2</v>
      </c>
      <c r="N1833" s="38">
        <v>130071</v>
      </c>
      <c r="O1833" s="38">
        <v>127443</v>
      </c>
      <c r="P1833" s="38"/>
      <c r="Q1833" s="38">
        <v>1382</v>
      </c>
      <c r="R1833" s="38"/>
      <c r="S1833" s="38"/>
      <c r="T1833" s="38"/>
      <c r="U1833" s="38"/>
      <c r="V1833" s="38"/>
      <c r="W1833" s="38"/>
      <c r="X1833" s="38"/>
      <c r="Y1833" s="38"/>
      <c r="Z1833" s="38"/>
      <c r="AA1833" s="38">
        <v>571</v>
      </c>
      <c r="AB1833" s="38"/>
      <c r="AC1833" s="38"/>
      <c r="AD1833" s="38"/>
      <c r="AE1833" s="38"/>
      <c r="AF1833" s="38"/>
      <c r="AG1833" s="38"/>
      <c r="AH1833" s="38"/>
      <c r="AI1833" s="38"/>
      <c r="AJ1833" s="38"/>
      <c r="AK1833" s="38">
        <v>4267</v>
      </c>
      <c r="AL1833" s="38">
        <v>0</v>
      </c>
      <c r="AM1833" s="38"/>
      <c r="AN1833" s="38"/>
      <c r="AO1833" s="38"/>
      <c r="AP1833" s="38"/>
      <c r="AQ1833" s="38"/>
      <c r="AR1833" s="38"/>
      <c r="AS1833" s="38"/>
      <c r="AT1833" s="38"/>
      <c r="AU1833" s="38"/>
      <c r="AV1833" s="38"/>
      <c r="AW1833" s="38"/>
      <c r="AX1833" s="38"/>
      <c r="AY1833" s="38"/>
      <c r="BA1833" s="3">
        <f>IF(Q1833&gt;0,RANK(Q1833,(N1833:P1833,Q1833:AE1833)),0)</f>
        <v>3</v>
      </c>
      <c r="BB1833" s="3">
        <f>IF(R1833&gt;0,RANK(R1833,(N1833:P1833,Q1833:AE1833)),0)</f>
        <v>0</v>
      </c>
      <c r="BC1833" s="3">
        <f>IF(S1833&gt;0,RANK(S1833,(N1833:P1833,Q1833:AE1833)),0)</f>
        <v>0</v>
      </c>
      <c r="BD1833" s="3">
        <f>IF(T1833&gt;0,RANK(T1833,(N1833:P1833,Q1833:AE1833)),0)</f>
        <v>0</v>
      </c>
      <c r="BE1833" s="2">
        <f t="shared" si="772"/>
        <v>5.2401283111013367E-3</v>
      </c>
      <c r="BF1833" s="2">
        <f t="shared" si="773"/>
        <v>0</v>
      </c>
      <c r="BG1833" s="2">
        <f t="shared" si="774"/>
        <v>0</v>
      </c>
      <c r="BH1833" s="2">
        <f t="shared" si="775"/>
        <v>0</v>
      </c>
      <c r="BJ1833" t="s">
        <v>2371</v>
      </c>
      <c r="BK1833" t="s">
        <v>266</v>
      </c>
      <c r="BL1833">
        <v>2</v>
      </c>
      <c r="BN1833">
        <v>0</v>
      </c>
      <c r="BO1833" s="60">
        <v>32</v>
      </c>
      <c r="BP1833" s="62">
        <v>31</v>
      </c>
      <c r="BQ1833" s="66">
        <f t="shared" si="776"/>
        <v>32031</v>
      </c>
      <c r="BR1833" s="66">
        <f t="shared" si="777"/>
        <v>32031</v>
      </c>
      <c r="BS1833" s="3" t="s">
        <v>3083</v>
      </c>
    </row>
    <row r="1834" spans="1:106" ht="14" hidden="1" customHeight="1" outlineLevel="1" x14ac:dyDescent="0.2">
      <c r="A1834" t="s">
        <v>1611</v>
      </c>
      <c r="B1834" t="s">
        <v>266</v>
      </c>
      <c r="C1834" s="1">
        <f t="shared" si="767"/>
        <v>4351</v>
      </c>
      <c r="D1834" s="3">
        <f>IF(N1834&gt;0, RANK(N1834,(N1834:P1834,Q1834:AE1834)),0)</f>
        <v>2</v>
      </c>
      <c r="E1834" s="3">
        <f>IF(O1834&gt;0,RANK(O1834,(N1834:P1834,Q1834:AE1834)),0)</f>
        <v>1</v>
      </c>
      <c r="F1834" s="3">
        <f>IF(P1834&gt;0,RANK(P1834,(N1834:P1834,Q1834:AE1834)),0)</f>
        <v>0</v>
      </c>
      <c r="G1834" s="1">
        <f t="shared" si="765"/>
        <v>2481</v>
      </c>
      <c r="H1834" s="2">
        <f t="shared" si="766"/>
        <v>0.57021374396690416</v>
      </c>
      <c r="I1834" s="2"/>
      <c r="J1834" s="2">
        <f t="shared" si="768"/>
        <v>0.20294185244771318</v>
      </c>
      <c r="K1834" s="2">
        <f t="shared" si="769"/>
        <v>0.77315559641461729</v>
      </c>
      <c r="L1834" s="2">
        <f t="shared" si="770"/>
        <v>0</v>
      </c>
      <c r="M1834" s="2">
        <f t="shared" si="771"/>
        <v>2.3902551137669592E-2</v>
      </c>
      <c r="N1834" s="38">
        <v>883</v>
      </c>
      <c r="O1834" s="38">
        <v>3364</v>
      </c>
      <c r="P1834" s="38"/>
      <c r="Q1834" s="38">
        <v>17</v>
      </c>
      <c r="R1834" s="38"/>
      <c r="S1834" s="38"/>
      <c r="T1834" s="38"/>
      <c r="U1834" s="38"/>
      <c r="V1834" s="38"/>
      <c r="W1834" s="38"/>
      <c r="X1834" s="38"/>
      <c r="Y1834" s="38"/>
      <c r="Z1834" s="38"/>
      <c r="AA1834" s="38">
        <v>19</v>
      </c>
      <c r="AB1834" s="38"/>
      <c r="AC1834" s="38"/>
      <c r="AD1834" s="38"/>
      <c r="AE1834" s="38"/>
      <c r="AF1834" s="38"/>
      <c r="AG1834" s="38"/>
      <c r="AH1834" s="38"/>
      <c r="AI1834" s="38"/>
      <c r="AJ1834" s="38"/>
      <c r="AK1834" s="38">
        <v>68</v>
      </c>
      <c r="AL1834" s="38">
        <v>0</v>
      </c>
      <c r="AM1834" s="38"/>
      <c r="AN1834" s="38"/>
      <c r="AO1834" s="38"/>
      <c r="AP1834" s="38"/>
      <c r="AQ1834" s="38"/>
      <c r="AR1834" s="38"/>
      <c r="AS1834" s="38"/>
      <c r="AT1834" s="38"/>
      <c r="AU1834" s="38"/>
      <c r="AV1834" s="38"/>
      <c r="AW1834" s="38"/>
      <c r="AX1834" s="38"/>
      <c r="AY1834" s="38"/>
      <c r="BA1834" s="3">
        <f>IF(Q1834&gt;0,RANK(Q1834,(N1834:P1834,Q1834:AE1834)),0)</f>
        <v>4</v>
      </c>
      <c r="BB1834" s="3">
        <f>IF(R1834&gt;0,RANK(R1834,(N1834:P1834,Q1834:AE1834)),0)</f>
        <v>0</v>
      </c>
      <c r="BC1834" s="3">
        <f>IF(S1834&gt;0,RANK(S1834,(N1834:P1834,Q1834:AE1834)),0)</f>
        <v>0</v>
      </c>
      <c r="BD1834" s="3">
        <f>IF(T1834&gt;0,RANK(T1834,(N1834:P1834,Q1834:AE1834)),0)</f>
        <v>0</v>
      </c>
      <c r="BE1834" s="2">
        <f t="shared" si="772"/>
        <v>3.9071477821190533E-3</v>
      </c>
      <c r="BF1834" s="2">
        <f t="shared" si="773"/>
        <v>0</v>
      </c>
      <c r="BG1834" s="2">
        <f t="shared" si="774"/>
        <v>0</v>
      </c>
      <c r="BH1834" s="2">
        <f t="shared" si="775"/>
        <v>0</v>
      </c>
      <c r="BJ1834" t="s">
        <v>1611</v>
      </c>
      <c r="BK1834" t="s">
        <v>266</v>
      </c>
      <c r="BL1834">
        <v>2</v>
      </c>
      <c r="BN1834">
        <v>0</v>
      </c>
      <c r="BO1834" s="60">
        <v>32</v>
      </c>
      <c r="BP1834" s="62">
        <v>33</v>
      </c>
      <c r="BQ1834" s="66">
        <f t="shared" si="776"/>
        <v>32033</v>
      </c>
      <c r="BR1834" s="66">
        <f t="shared" si="777"/>
        <v>32033</v>
      </c>
      <c r="BS1834" s="3" t="s">
        <v>3083</v>
      </c>
    </row>
    <row r="1835" spans="1:106" ht="14" customHeight="1" collapsed="1" x14ac:dyDescent="0.2">
      <c r="A1835" t="s">
        <v>2309</v>
      </c>
      <c r="B1835" t="s">
        <v>534</v>
      </c>
      <c r="C1835" s="1">
        <f t="shared" si="767"/>
        <v>1484840</v>
      </c>
      <c r="D1835" s="3">
        <f>IF(N1835&gt;0, RANK(N1835,(N1835:P1835,Q1835:AE1835)),0)</f>
        <v>2</v>
      </c>
      <c r="E1835" s="3">
        <f>IF(O1835&gt;0,RANK(O1835,(N1835:P1835,Q1835:AE1835)),0)</f>
        <v>1</v>
      </c>
      <c r="F1835" s="3">
        <f>IF(P1835&gt;0,RANK(P1835,(N1835:P1835,Q1835:AE1835)),0)</f>
        <v>0</v>
      </c>
      <c r="G1835" s="1">
        <f t="shared" si="765"/>
        <v>46008</v>
      </c>
      <c r="H1835" s="2">
        <f t="shared" si="766"/>
        <v>3.0985156649874734E-2</v>
      </c>
      <c r="I1835" s="2"/>
      <c r="J1835" s="2">
        <f t="shared" si="768"/>
        <v>0.47493130572991027</v>
      </c>
      <c r="K1835" s="2">
        <f t="shared" si="769"/>
        <v>0.50591646237978505</v>
      </c>
      <c r="L1835" s="2">
        <f t="shared" si="770"/>
        <v>0</v>
      </c>
      <c r="M1835" s="2">
        <f t="shared" si="771"/>
        <v>1.9152231890304683E-2</v>
      </c>
      <c r="N1835" s="38">
        <v>705197</v>
      </c>
      <c r="O1835" s="38">
        <v>751205</v>
      </c>
      <c r="P1835" s="38"/>
      <c r="Q1835" s="38">
        <v>6059</v>
      </c>
      <c r="R1835" s="38"/>
      <c r="S1835" s="38"/>
      <c r="T1835" s="38"/>
      <c r="U1835" s="38"/>
      <c r="V1835" s="38"/>
      <c r="W1835" s="38"/>
      <c r="X1835" s="38"/>
      <c r="Y1835" s="38"/>
      <c r="Z1835" s="38"/>
      <c r="AA1835" s="38">
        <v>2754</v>
      </c>
      <c r="AB1835" s="38"/>
      <c r="AC1835" s="38"/>
      <c r="AD1835" s="38"/>
      <c r="AE1835" s="38"/>
      <c r="AF1835" s="38"/>
      <c r="AG1835" s="38"/>
      <c r="AH1835" s="38"/>
      <c r="AI1835" s="38"/>
      <c r="AJ1835" s="38"/>
      <c r="AK1835" s="38">
        <v>19625</v>
      </c>
      <c r="AL1835" s="38">
        <v>0</v>
      </c>
      <c r="AM1835" s="38"/>
      <c r="AN1835" s="38"/>
      <c r="AO1835" s="38"/>
      <c r="AP1835" s="38"/>
      <c r="AQ1835" s="38"/>
      <c r="AR1835" s="38"/>
      <c r="AS1835" s="38"/>
      <c r="AT1835" s="38"/>
      <c r="AU1835" s="38"/>
      <c r="AV1835" s="38"/>
      <c r="AW1835" s="38"/>
      <c r="AX1835" s="38"/>
      <c r="AY1835" s="38"/>
      <c r="BA1835" s="3">
        <f>IF(Q1835&gt;0,RANK(Q1835,(N1835:P1835,Q1835:AE1835)),0)</f>
        <v>3</v>
      </c>
      <c r="BB1835" s="3">
        <f>IF(R1835&gt;0,RANK(R1835,(N1835:P1835,Q1835:AE1835)),0)</f>
        <v>0</v>
      </c>
      <c r="BC1835" s="3">
        <f>IF(S1835&gt;0,RANK(S1835,(N1835:P1835,Q1835:AE1835)),0)</f>
        <v>0</v>
      </c>
      <c r="BD1835" s="3">
        <f>IF(T1835&gt;0,RANK(T1835,(N1835:P1835,Q1835:AE1835)),0)</f>
        <v>0</v>
      </c>
      <c r="BE1835" s="2">
        <f t="shared" si="772"/>
        <v>4.0805743379758088E-3</v>
      </c>
      <c r="BF1835" s="2">
        <f t="shared" si="773"/>
        <v>0</v>
      </c>
      <c r="BG1835" s="2">
        <f t="shared" si="774"/>
        <v>0</v>
      </c>
      <c r="BH1835" s="2">
        <f t="shared" si="775"/>
        <v>0</v>
      </c>
      <c r="BJ1835" t="s">
        <v>2309</v>
      </c>
      <c r="BK1835" t="s">
        <v>534</v>
      </c>
      <c r="BN1835">
        <v>0</v>
      </c>
      <c r="BO1835" s="60">
        <v>32</v>
      </c>
      <c r="BP1835" s="62"/>
      <c r="BQ1835" s="60">
        <v>32</v>
      </c>
      <c r="BR1835" s="60">
        <f t="shared" si="777"/>
        <v>32</v>
      </c>
      <c r="BS1835" s="3" t="s">
        <v>693</v>
      </c>
      <c r="CF1835" s="108" t="s">
        <v>3949</v>
      </c>
      <c r="CG1835" s="38" t="s">
        <v>3948</v>
      </c>
    </row>
    <row r="1836" spans="1:106" ht="14" customHeight="1" x14ac:dyDescent="0.2">
      <c r="C1836" s="1"/>
      <c r="E1836" s="3"/>
      <c r="F1836" s="3"/>
      <c r="I1836" s="2"/>
      <c r="N1836" s="38"/>
      <c r="O1836" s="38"/>
      <c r="P1836" s="38"/>
      <c r="Q1836" s="38"/>
      <c r="R1836" s="38"/>
      <c r="S1836" s="38"/>
      <c r="T1836" s="38"/>
      <c r="U1836" s="38"/>
      <c r="V1836" s="38"/>
      <c r="W1836" s="38"/>
      <c r="X1836" s="38"/>
      <c r="Y1836" s="38"/>
      <c r="Z1836" s="38"/>
      <c r="AA1836" s="38"/>
      <c r="AB1836" s="38"/>
      <c r="AC1836" s="38"/>
      <c r="AD1836" s="38"/>
      <c r="AE1836" s="38"/>
      <c r="AF1836" s="38"/>
      <c r="AG1836" s="38"/>
      <c r="AH1836" s="38"/>
      <c r="AI1836" s="38"/>
      <c r="AJ1836" s="38"/>
      <c r="AK1836" s="38"/>
      <c r="AL1836" s="38"/>
      <c r="AM1836" s="38"/>
      <c r="AN1836" s="38"/>
      <c r="AO1836" s="38"/>
      <c r="AP1836" s="38"/>
      <c r="AQ1836" s="38"/>
      <c r="AR1836" s="38"/>
      <c r="AS1836" s="38"/>
      <c r="AT1836" s="38"/>
      <c r="AU1836" s="38"/>
      <c r="AV1836" s="38"/>
      <c r="AW1836" s="38"/>
      <c r="AX1836" s="38"/>
      <c r="AY1836" s="38"/>
      <c r="BA1836" s="3"/>
      <c r="BB1836" s="3"/>
      <c r="BC1836" s="3"/>
      <c r="BD1836" s="3"/>
      <c r="BO1836" s="60"/>
      <c r="BP1836" s="62"/>
      <c r="BQ1836" s="66"/>
      <c r="BR1836" s="66"/>
      <c r="CG1836" s="1"/>
      <c r="CH1836" s="1"/>
      <c r="CI1836" s="1"/>
      <c r="CM1836" s="38"/>
      <c r="CN1836" s="38"/>
      <c r="CO1836" s="38"/>
      <c r="CP1836" s="38"/>
      <c r="CQ1836" s="38"/>
      <c r="CR1836" s="38"/>
      <c r="CS1836" s="38"/>
      <c r="CT1836" s="38"/>
      <c r="CU1836" s="38"/>
      <c r="CV1836" s="38"/>
      <c r="CW1836" s="38"/>
      <c r="CX1836" s="38"/>
      <c r="CY1836" s="38"/>
      <c r="CZ1836" s="38"/>
      <c r="DA1836" s="38"/>
    </row>
    <row r="1837" spans="1:106" ht="14" hidden="1" customHeight="1" outlineLevel="1" x14ac:dyDescent="0.2">
      <c r="A1837" t="s">
        <v>1412</v>
      </c>
      <c r="B1837" t="s">
        <v>1764</v>
      </c>
      <c r="C1837" s="1">
        <f t="shared" ref="C1837:C1847" si="778">SUM(N1837:AY1837)</f>
        <v>40676</v>
      </c>
      <c r="D1837" s="3">
        <f>IF(N1837&gt;0, RANK(N1837,(N1837:P1837,Q1837:AE1837)),0)</f>
        <v>2</v>
      </c>
      <c r="E1837" s="3">
        <f>IF(O1837&gt;0,RANK(O1837,(N1837:P1837,Q1837:AE1837)),0)</f>
        <v>1</v>
      </c>
      <c r="F1837" s="3">
        <f>IF(P1837&gt;0,RANK(P1837,(N1837:P1837,Q1837:AE1837)),0)</f>
        <v>0</v>
      </c>
      <c r="G1837" s="1">
        <f t="shared" si="765"/>
        <v>5296</v>
      </c>
      <c r="H1837" s="2">
        <f t="shared" si="766"/>
        <v>0.1301996263152719</v>
      </c>
      <c r="I1837" s="2"/>
      <c r="J1837" s="2">
        <f t="shared" ref="J1837:J1847" si="779">IF($C1837=0,"-",N1837/$C1837)</f>
        <v>0.42946700757203266</v>
      </c>
      <c r="K1837" s="2">
        <f t="shared" ref="K1837:K1847" si="780">IF($C1837=0,"-",O1837/$C1837)</f>
        <v>0.55966663388730453</v>
      </c>
      <c r="L1837" s="2">
        <f t="shared" ref="L1837:L1847" si="781">IF($C1837=0,"-",P1837/$C1837)</f>
        <v>0</v>
      </c>
      <c r="M1837" s="2">
        <f t="shared" ref="M1837:M1847" si="782">IF(C1837=0,"-",(1-J1837-K1837-L1837))</f>
        <v>1.0866358540662868E-2</v>
      </c>
      <c r="N1837" s="38">
        <v>17469</v>
      </c>
      <c r="O1837" s="38">
        <v>22765</v>
      </c>
      <c r="P1837" s="38"/>
      <c r="Q1837" s="38">
        <v>173</v>
      </c>
      <c r="R1837" s="38">
        <v>133</v>
      </c>
      <c r="S1837" s="38"/>
      <c r="T1837" s="38"/>
      <c r="U1837" s="38"/>
      <c r="V1837" s="38"/>
      <c r="W1837" s="38">
        <v>136</v>
      </c>
      <c r="X1837" s="38"/>
      <c r="Y1837" s="38"/>
      <c r="Z1837" s="38"/>
      <c r="AA1837" s="38"/>
      <c r="AB1837" s="38"/>
      <c r="AC1837" s="38"/>
      <c r="AD1837" s="38"/>
      <c r="AE1837" s="38"/>
      <c r="AF1837" s="38"/>
      <c r="AG1837" s="38"/>
      <c r="AH1837" s="38"/>
      <c r="AI1837" s="38"/>
      <c r="AJ1837" s="38"/>
      <c r="AK1837" s="38"/>
      <c r="AL1837" s="38"/>
      <c r="AM1837" s="38"/>
      <c r="AN1837" s="38"/>
      <c r="AO1837" s="38"/>
      <c r="AP1837" s="38"/>
      <c r="AQ1837" s="38"/>
      <c r="AR1837" s="38"/>
      <c r="AS1837" s="38"/>
      <c r="AT1837" s="38"/>
      <c r="AU1837" s="38"/>
      <c r="AV1837" s="38"/>
      <c r="AW1837" s="38"/>
      <c r="AX1837" s="38"/>
      <c r="AY1837" s="38"/>
      <c r="BA1837" s="3">
        <f>IF(Q1837&gt;0,RANK(Q1837,(N1837:P1837,Q1837:AE1837)),0)</f>
        <v>3</v>
      </c>
      <c r="BB1837" s="3">
        <f>IF(R1837&gt;0,RANK(R1837,(N1837:P1837,Q1837:AE1837)),0)</f>
        <v>5</v>
      </c>
      <c r="BC1837" s="3">
        <f>IF(S1837&gt;0,RANK(S1837,(N1837:P1837,Q1837:AE1837)),0)</f>
        <v>0</v>
      </c>
      <c r="BD1837" s="3">
        <f>IF(T1837&gt;0,RANK(T1837,(N1837:P1837,Q1837:AE1837)),0)</f>
        <v>0</v>
      </c>
      <c r="BE1837" s="2">
        <f t="shared" ref="BE1837:BE1847" si="783">IF($C1837=0,"-",Q1837/$C1837)</f>
        <v>4.2531222342413215E-3</v>
      </c>
      <c r="BF1837" s="2">
        <f t="shared" ref="BF1837:BF1847" si="784">IF($C1837=0,"-",R1837/$C1837)</f>
        <v>3.2697413708329235E-3</v>
      </c>
      <c r="BG1837" s="2">
        <f t="shared" ref="BG1837:BG1847" si="785">IF($C1837=0,"-",S1837/$C1837)</f>
        <v>0</v>
      </c>
      <c r="BH1837" s="2">
        <f t="shared" ref="BH1837:BH1847" si="786">IF($C1837=0,"-",T1837/$C1837)</f>
        <v>0</v>
      </c>
      <c r="BJ1837" t="s">
        <v>1412</v>
      </c>
      <c r="BK1837" t="s">
        <v>1764</v>
      </c>
      <c r="BN1837">
        <v>0</v>
      </c>
      <c r="BO1837" s="60">
        <v>33</v>
      </c>
      <c r="BP1837" s="62">
        <v>1</v>
      </c>
      <c r="BQ1837" s="66">
        <f t="shared" ref="BQ1837:BQ1846" si="787">1000*BO1837+BP1837</f>
        <v>33001</v>
      </c>
      <c r="BR1837" s="66">
        <f t="shared" si="777"/>
        <v>33001</v>
      </c>
      <c r="BS1837" s="3" t="s">
        <v>3083</v>
      </c>
      <c r="CF1837" s="38">
        <f t="shared" ref="CF1837:CF1846" si="788">SUM(CJ1837:DA1837)</f>
        <v>0</v>
      </c>
      <c r="CI1837" s="38">
        <f>SUMIF(Town!$BJ$1043:$BJ$1285,$BQ1837,Town!CC$1043:CC$1285)</f>
        <v>0</v>
      </c>
      <c r="CM1837" s="38"/>
      <c r="CN1837" s="38"/>
      <c r="CO1837" s="38"/>
      <c r="CP1837" s="38"/>
      <c r="CQ1837" s="38"/>
      <c r="CR1837" s="38"/>
      <c r="CS1837" s="38"/>
      <c r="CT1837" s="38"/>
      <c r="CU1837" s="38"/>
      <c r="CV1837" s="38"/>
      <c r="CW1837" s="38"/>
      <c r="CX1837" s="38"/>
      <c r="CY1837" s="38"/>
      <c r="CZ1837" s="38"/>
      <c r="DA1837" s="38"/>
      <c r="DB1837" s="1"/>
    </row>
    <row r="1838" spans="1:106" ht="14" hidden="1" customHeight="1" outlineLevel="1" x14ac:dyDescent="0.2">
      <c r="A1838" t="s">
        <v>1643</v>
      </c>
      <c r="B1838" t="s">
        <v>1764</v>
      </c>
      <c r="C1838" s="1">
        <f t="shared" si="778"/>
        <v>34658</v>
      </c>
      <c r="D1838" s="3">
        <f>IF(N1838&gt;0, RANK(N1838,(N1838:P1838,Q1838:AE1838)),0)</f>
        <v>2</v>
      </c>
      <c r="E1838" s="3">
        <f>IF(O1838&gt;0,RANK(O1838,(N1838:P1838,Q1838:AE1838)),0)</f>
        <v>1</v>
      </c>
      <c r="F1838" s="3">
        <f>IF(P1838&gt;0,RANK(P1838,(N1838:P1838,Q1838:AE1838)),0)</f>
        <v>0</v>
      </c>
      <c r="G1838" s="1">
        <f t="shared" si="765"/>
        <v>604</v>
      </c>
      <c r="H1838" s="2">
        <f t="shared" si="766"/>
        <v>1.7427433781522304E-2</v>
      </c>
      <c r="I1838" s="2"/>
      <c r="J1838" s="2">
        <f t="shared" si="779"/>
        <v>0.48537134283570893</v>
      </c>
      <c r="K1838" s="2">
        <f t="shared" si="780"/>
        <v>0.50279877661723127</v>
      </c>
      <c r="L1838" s="2">
        <f t="shared" si="781"/>
        <v>0</v>
      </c>
      <c r="M1838" s="2">
        <f t="shared" si="782"/>
        <v>1.1829880547059801E-2</v>
      </c>
      <c r="N1838" s="38">
        <v>16822</v>
      </c>
      <c r="O1838" s="38">
        <v>17426</v>
      </c>
      <c r="P1838" s="38"/>
      <c r="Q1838" s="38">
        <v>158</v>
      </c>
      <c r="R1838" s="38">
        <v>107</v>
      </c>
      <c r="S1838" s="38"/>
      <c r="T1838" s="38"/>
      <c r="U1838" s="38"/>
      <c r="V1838" s="38"/>
      <c r="W1838" s="38">
        <v>145</v>
      </c>
      <c r="X1838" s="38"/>
      <c r="Y1838" s="38"/>
      <c r="Z1838" s="38"/>
      <c r="AA1838" s="38"/>
      <c r="AB1838" s="38"/>
      <c r="AC1838" s="38"/>
      <c r="AD1838" s="38"/>
      <c r="AE1838" s="38"/>
      <c r="AF1838" s="38"/>
      <c r="AG1838" s="38"/>
      <c r="AH1838" s="38"/>
      <c r="AI1838" s="38"/>
      <c r="AJ1838" s="38"/>
      <c r="AK1838" s="38"/>
      <c r="AL1838" s="38"/>
      <c r="AM1838" s="38"/>
      <c r="AN1838" s="38"/>
      <c r="AO1838" s="38"/>
      <c r="AP1838" s="38"/>
      <c r="AQ1838" s="38"/>
      <c r="AR1838" s="38"/>
      <c r="AS1838" s="38"/>
      <c r="AT1838" s="38"/>
      <c r="AU1838" s="38"/>
      <c r="AV1838" s="38"/>
      <c r="AW1838" s="38"/>
      <c r="AX1838" s="38"/>
      <c r="AY1838" s="38"/>
      <c r="BA1838" s="3">
        <f>IF(Q1838&gt;0,RANK(Q1838,(N1838:P1838,Q1838:AE1838)),0)</f>
        <v>3</v>
      </c>
      <c r="BB1838" s="3">
        <f>IF(R1838&gt;0,RANK(R1838,(N1838:P1838,Q1838:AE1838)),0)</f>
        <v>5</v>
      </c>
      <c r="BC1838" s="3">
        <f>IF(S1838&gt;0,RANK(S1838,(N1838:P1838,Q1838:AE1838)),0)</f>
        <v>0</v>
      </c>
      <c r="BD1838" s="3">
        <f>IF(T1838&gt;0,RANK(T1838,(N1838:P1838,Q1838:AE1838)),0)</f>
        <v>0</v>
      </c>
      <c r="BE1838" s="2">
        <f t="shared" si="783"/>
        <v>4.5588320156962321E-3</v>
      </c>
      <c r="BF1838" s="2">
        <f t="shared" si="784"/>
        <v>3.087310289110739E-3</v>
      </c>
      <c r="BG1838" s="2">
        <f t="shared" si="785"/>
        <v>0</v>
      </c>
      <c r="BH1838" s="2">
        <f t="shared" si="786"/>
        <v>0</v>
      </c>
      <c r="BJ1838" t="s">
        <v>1643</v>
      </c>
      <c r="BK1838" t="s">
        <v>1764</v>
      </c>
      <c r="BN1838">
        <v>0</v>
      </c>
      <c r="BO1838" s="60">
        <v>33</v>
      </c>
      <c r="BP1838" s="62">
        <v>3</v>
      </c>
      <c r="BQ1838" s="66">
        <f t="shared" si="787"/>
        <v>33003</v>
      </c>
      <c r="BR1838" s="66">
        <f t="shared" si="777"/>
        <v>33003</v>
      </c>
      <c r="BS1838" s="3" t="s">
        <v>3083</v>
      </c>
      <c r="CF1838" s="38">
        <f t="shared" si="788"/>
        <v>0</v>
      </c>
      <c r="CI1838" s="38">
        <f>SUMIF(Town!$BJ$1043:$BJ$1285,$BQ1838,Town!CC$1043:CC$1285)</f>
        <v>0</v>
      </c>
      <c r="CM1838" s="38"/>
      <c r="CN1838" s="38"/>
      <c r="CO1838" s="38"/>
      <c r="CP1838" s="38"/>
      <c r="CQ1838" s="38"/>
      <c r="CR1838" s="38"/>
      <c r="CS1838" s="38"/>
      <c r="CT1838" s="38"/>
      <c r="CU1838" s="38"/>
      <c r="CV1838" s="38"/>
      <c r="CW1838" s="38"/>
      <c r="CX1838" s="38"/>
      <c r="CY1838" s="38"/>
      <c r="CZ1838" s="38"/>
      <c r="DA1838" s="38"/>
    </row>
    <row r="1839" spans="1:106" ht="14" hidden="1" customHeight="1" outlineLevel="1" x14ac:dyDescent="0.2">
      <c r="A1839" t="s">
        <v>1438</v>
      </c>
      <c r="B1839" t="s">
        <v>1764</v>
      </c>
      <c r="C1839" s="1">
        <f t="shared" si="778"/>
        <v>45389</v>
      </c>
      <c r="D1839" s="3">
        <f>IF(N1839&gt;0, RANK(N1839,(N1839:P1839,Q1839:AE1839)),0)</f>
        <v>1</v>
      </c>
      <c r="E1839" s="3">
        <f>IF(O1839&gt;0,RANK(O1839,(N1839:P1839,Q1839:AE1839)),0)</f>
        <v>2</v>
      </c>
      <c r="F1839" s="3">
        <f>IF(P1839&gt;0,RANK(P1839,(N1839:P1839,Q1839:AE1839)),0)</f>
        <v>0</v>
      </c>
      <c r="G1839" s="1">
        <f t="shared" si="765"/>
        <v>4496</v>
      </c>
      <c r="H1839" s="2">
        <f t="shared" si="766"/>
        <v>9.9054837075062241E-2</v>
      </c>
      <c r="I1839" s="2"/>
      <c r="J1839" s="2">
        <f t="shared" si="779"/>
        <v>0.54151887021084399</v>
      </c>
      <c r="K1839" s="2">
        <f t="shared" si="780"/>
        <v>0.44246403313578181</v>
      </c>
      <c r="L1839" s="2">
        <f t="shared" si="781"/>
        <v>0</v>
      </c>
      <c r="M1839" s="2">
        <f t="shared" si="782"/>
        <v>1.6017096653374197E-2</v>
      </c>
      <c r="N1839" s="38">
        <v>24579</v>
      </c>
      <c r="O1839" s="38">
        <v>20083</v>
      </c>
      <c r="P1839" s="38"/>
      <c r="Q1839" s="38">
        <v>256</v>
      </c>
      <c r="R1839" s="38">
        <v>223</v>
      </c>
      <c r="S1839" s="38"/>
      <c r="T1839" s="38"/>
      <c r="U1839" s="38"/>
      <c r="V1839" s="38"/>
      <c r="W1839" s="38">
        <v>248</v>
      </c>
      <c r="X1839" s="38"/>
      <c r="Y1839" s="38"/>
      <c r="Z1839" s="38"/>
      <c r="AA1839" s="38"/>
      <c r="AB1839" s="38"/>
      <c r="AC1839" s="38"/>
      <c r="AD1839" s="38"/>
      <c r="AE1839" s="38"/>
      <c r="AF1839" s="38"/>
      <c r="AG1839" s="38"/>
      <c r="AH1839" s="38"/>
      <c r="AI1839" s="38"/>
      <c r="AJ1839" s="38"/>
      <c r="AK1839" s="38"/>
      <c r="AL1839" s="38"/>
      <c r="AM1839" s="38"/>
      <c r="AN1839" s="38"/>
      <c r="AO1839" s="38"/>
      <c r="AP1839" s="38"/>
      <c r="AQ1839" s="38"/>
      <c r="AR1839" s="38"/>
      <c r="AS1839" s="38"/>
      <c r="AT1839" s="38"/>
      <c r="AU1839" s="38"/>
      <c r="AV1839" s="38"/>
      <c r="AW1839" s="38"/>
      <c r="AX1839" s="38"/>
      <c r="AY1839" s="38"/>
      <c r="BA1839" s="3">
        <f>IF(Q1839&gt;0,RANK(Q1839,(N1839:P1839,Q1839:AE1839)),0)</f>
        <v>3</v>
      </c>
      <c r="BB1839" s="3">
        <f>IF(R1839&gt;0,RANK(R1839,(N1839:P1839,Q1839:AE1839)),0)</f>
        <v>5</v>
      </c>
      <c r="BC1839" s="3">
        <f>IF(S1839&gt;0,RANK(S1839,(N1839:P1839,Q1839:AE1839)),0)</f>
        <v>0</v>
      </c>
      <c r="BD1839" s="3">
        <f>IF(T1839&gt;0,RANK(T1839,(N1839:P1839,Q1839:AE1839)),0)</f>
        <v>0</v>
      </c>
      <c r="BE1839" s="2">
        <f t="shared" si="783"/>
        <v>5.6401330718896647E-3</v>
      </c>
      <c r="BF1839" s="2">
        <f t="shared" si="784"/>
        <v>4.9130846680913876E-3</v>
      </c>
      <c r="BG1839" s="2">
        <f t="shared" si="785"/>
        <v>0</v>
      </c>
      <c r="BH1839" s="2">
        <f t="shared" si="786"/>
        <v>0</v>
      </c>
      <c r="BJ1839" t="s">
        <v>1438</v>
      </c>
      <c r="BK1839" t="s">
        <v>1764</v>
      </c>
      <c r="BL1839">
        <v>2</v>
      </c>
      <c r="BN1839">
        <v>0</v>
      </c>
      <c r="BO1839" s="60">
        <v>33</v>
      </c>
      <c r="BP1839" s="62">
        <v>5</v>
      </c>
      <c r="BQ1839" s="66">
        <f t="shared" si="787"/>
        <v>33005</v>
      </c>
      <c r="BR1839" s="66">
        <f t="shared" si="777"/>
        <v>33005</v>
      </c>
      <c r="BS1839" s="3" t="s">
        <v>3083</v>
      </c>
      <c r="CF1839" s="38">
        <f t="shared" si="788"/>
        <v>0</v>
      </c>
      <c r="CI1839" s="38">
        <f>SUMIF(Town!$BJ$1043:$BJ$1285,$BQ1839,Town!CC$1043:CC$1285)</f>
        <v>0</v>
      </c>
      <c r="CM1839" s="38"/>
      <c r="CN1839" s="38"/>
      <c r="CO1839" s="38"/>
      <c r="CP1839" s="38"/>
      <c r="CQ1839" s="38"/>
      <c r="CR1839" s="38"/>
      <c r="CS1839" s="38"/>
      <c r="CT1839" s="38"/>
      <c r="CU1839" s="38"/>
      <c r="CV1839" s="38"/>
      <c r="CW1839" s="38"/>
      <c r="CX1839" s="38"/>
      <c r="CY1839" s="38"/>
      <c r="CZ1839" s="38"/>
      <c r="DA1839" s="38"/>
    </row>
    <row r="1840" spans="1:106" ht="14" hidden="1" customHeight="1" outlineLevel="1" x14ac:dyDescent="0.2">
      <c r="A1840" s="6" t="s">
        <v>3868</v>
      </c>
      <c r="B1840" t="s">
        <v>1764</v>
      </c>
      <c r="C1840" s="1">
        <f t="shared" si="778"/>
        <v>17322</v>
      </c>
      <c r="D1840" s="3">
        <f>IF(N1840&gt;0, RANK(N1840,(N1840:P1840,Q1840:AE1840)),0)</f>
        <v>2</v>
      </c>
      <c r="E1840" s="3">
        <f>IF(O1840&gt;0,RANK(O1840,(N1840:P1840,Q1840:AE1840)),0)</f>
        <v>1</v>
      </c>
      <c r="F1840" s="3">
        <f>IF(P1840&gt;0,RANK(P1840,(N1840:P1840,Q1840:AE1840)),0)</f>
        <v>0</v>
      </c>
      <c r="G1840" s="1">
        <f t="shared" si="765"/>
        <v>2367</v>
      </c>
      <c r="H1840" s="2">
        <f t="shared" si="766"/>
        <v>0.13664703844821613</v>
      </c>
      <c r="I1840" s="2"/>
      <c r="J1840" s="2">
        <f t="shared" si="779"/>
        <v>0.42529730977947117</v>
      </c>
      <c r="K1840" s="2">
        <f t="shared" si="780"/>
        <v>0.56194434822768735</v>
      </c>
      <c r="L1840" s="2">
        <f t="shared" si="781"/>
        <v>0</v>
      </c>
      <c r="M1840" s="2">
        <f t="shared" si="782"/>
        <v>1.2758341992841427E-2</v>
      </c>
      <c r="N1840" s="38">
        <v>7367</v>
      </c>
      <c r="O1840" s="38">
        <v>9734</v>
      </c>
      <c r="P1840" s="38"/>
      <c r="Q1840" s="38">
        <v>91</v>
      </c>
      <c r="R1840" s="38">
        <v>53</v>
      </c>
      <c r="S1840" s="38"/>
      <c r="T1840" s="38"/>
      <c r="U1840" s="38"/>
      <c r="V1840" s="38"/>
      <c r="W1840" s="38">
        <v>77</v>
      </c>
      <c r="X1840" s="38"/>
      <c r="Y1840" s="38"/>
      <c r="Z1840" s="38"/>
      <c r="AA1840" s="38"/>
      <c r="AB1840" s="38"/>
      <c r="AC1840" s="38"/>
      <c r="AD1840" s="38"/>
      <c r="AE1840" s="38"/>
      <c r="AF1840" s="38"/>
      <c r="AG1840" s="38"/>
      <c r="AH1840" s="38"/>
      <c r="AI1840" s="38"/>
      <c r="AJ1840" s="38"/>
      <c r="AK1840" s="38"/>
      <c r="AL1840" s="38"/>
      <c r="AM1840" s="38"/>
      <c r="AN1840" s="38"/>
      <c r="AO1840" s="38"/>
      <c r="AP1840" s="38"/>
      <c r="AQ1840" s="38"/>
      <c r="AR1840" s="38"/>
      <c r="AS1840" s="38"/>
      <c r="AT1840" s="38"/>
      <c r="AU1840" s="38"/>
      <c r="AV1840" s="38"/>
      <c r="AW1840" s="38"/>
      <c r="AX1840" s="38"/>
      <c r="AY1840" s="38"/>
      <c r="BA1840" s="3">
        <f>IF(Q1840&gt;0,RANK(Q1840,(N1840:P1840,Q1840:AE1840)),0)</f>
        <v>3</v>
      </c>
      <c r="BB1840" s="3">
        <f>IF(R1840&gt;0,RANK(R1840,(N1840:P1840,Q1840:AE1840)),0)</f>
        <v>5</v>
      </c>
      <c r="BC1840" s="3">
        <f>IF(S1840&gt;0,RANK(S1840,(N1840:P1840,Q1840:AE1840)),0)</f>
        <v>0</v>
      </c>
      <c r="BD1840" s="3">
        <f>IF(T1840&gt;0,RANK(T1840,(N1840:P1840,Q1840:AE1840)),0)</f>
        <v>0</v>
      </c>
      <c r="BE1840" s="2">
        <f t="shared" si="783"/>
        <v>5.2534349382288422E-3</v>
      </c>
      <c r="BF1840" s="2">
        <f t="shared" si="784"/>
        <v>3.0596928761113034E-3</v>
      </c>
      <c r="BG1840" s="2">
        <f t="shared" si="785"/>
        <v>0</v>
      </c>
      <c r="BH1840" s="2">
        <f t="shared" si="786"/>
        <v>0</v>
      </c>
      <c r="BJ1840" t="s">
        <v>433</v>
      </c>
      <c r="BK1840" t="s">
        <v>1764</v>
      </c>
      <c r="BL1840">
        <v>2</v>
      </c>
      <c r="BN1840">
        <v>0</v>
      </c>
      <c r="BO1840" s="60">
        <v>33</v>
      </c>
      <c r="BP1840" s="62">
        <v>7</v>
      </c>
      <c r="BQ1840" s="66">
        <f t="shared" si="787"/>
        <v>33007</v>
      </c>
      <c r="BR1840" s="66">
        <f t="shared" si="777"/>
        <v>33007</v>
      </c>
      <c r="BS1840" s="3" t="s">
        <v>3083</v>
      </c>
      <c r="CF1840" s="38">
        <f t="shared" si="788"/>
        <v>0</v>
      </c>
      <c r="CI1840" s="38">
        <f>SUMIF(Town!$BJ$1043:$BJ$1285,$BQ1840,Town!CC$1043:CC$1285)</f>
        <v>0</v>
      </c>
      <c r="CM1840" s="38"/>
      <c r="CN1840" s="38"/>
      <c r="CO1840" s="38"/>
      <c r="CP1840" s="38"/>
      <c r="CQ1840" s="38"/>
      <c r="CR1840" s="38"/>
      <c r="CS1840" s="38"/>
      <c r="CT1840" s="38"/>
      <c r="CU1840" s="38"/>
      <c r="CV1840" s="38"/>
      <c r="CW1840" s="38"/>
      <c r="CX1840" s="38"/>
      <c r="CY1840" s="38"/>
      <c r="CZ1840" s="38"/>
      <c r="DA1840" s="38"/>
    </row>
    <row r="1841" spans="1:105" ht="14" hidden="1" customHeight="1" outlineLevel="1" x14ac:dyDescent="0.2">
      <c r="A1841" t="s">
        <v>2215</v>
      </c>
      <c r="B1841" t="s">
        <v>1764</v>
      </c>
      <c r="C1841" s="1">
        <f t="shared" si="778"/>
        <v>55898</v>
      </c>
      <c r="D1841" s="3">
        <f>IF(N1841&gt;0, RANK(N1841,(N1841:P1841,Q1841:AE1841)),0)</f>
        <v>1</v>
      </c>
      <c r="E1841" s="3">
        <f>IF(O1841&gt;0,RANK(O1841,(N1841:P1841,Q1841:AE1841)),0)</f>
        <v>2</v>
      </c>
      <c r="F1841" s="3">
        <f>IF(P1841&gt;0,RANK(P1841,(N1841:P1841,Q1841:AE1841)),0)</f>
        <v>0</v>
      </c>
      <c r="G1841" s="1">
        <f t="shared" si="765"/>
        <v>11085</v>
      </c>
      <c r="H1841" s="2">
        <f t="shared" si="766"/>
        <v>0.19830763175784463</v>
      </c>
      <c r="I1841" s="2"/>
      <c r="J1841" s="2">
        <f t="shared" si="779"/>
        <v>0.59027156606676445</v>
      </c>
      <c r="K1841" s="2">
        <f t="shared" si="780"/>
        <v>0.39196393430891979</v>
      </c>
      <c r="L1841" s="2">
        <f t="shared" si="781"/>
        <v>0</v>
      </c>
      <c r="M1841" s="2">
        <f t="shared" si="782"/>
        <v>1.7764499624315755E-2</v>
      </c>
      <c r="N1841" s="38">
        <v>32995</v>
      </c>
      <c r="O1841" s="38">
        <v>21910</v>
      </c>
      <c r="P1841" s="38"/>
      <c r="Q1841" s="38">
        <v>348</v>
      </c>
      <c r="R1841" s="38">
        <v>342</v>
      </c>
      <c r="S1841" s="38"/>
      <c r="T1841" s="38"/>
      <c r="U1841" s="38"/>
      <c r="V1841" s="38"/>
      <c r="W1841" s="38">
        <v>303</v>
      </c>
      <c r="X1841" s="38"/>
      <c r="Y1841" s="38"/>
      <c r="Z1841" s="38"/>
      <c r="AA1841" s="38"/>
      <c r="AB1841" s="38"/>
      <c r="AC1841" s="38"/>
      <c r="AD1841" s="38"/>
      <c r="AE1841" s="38"/>
      <c r="AF1841" s="38"/>
      <c r="AG1841" s="38"/>
      <c r="AH1841" s="38"/>
      <c r="AI1841" s="38"/>
      <c r="AJ1841" s="38"/>
      <c r="AK1841" s="38"/>
      <c r="AL1841" s="38"/>
      <c r="AM1841" s="38"/>
      <c r="AN1841" s="38"/>
      <c r="AO1841" s="38"/>
      <c r="AP1841" s="38"/>
      <c r="AQ1841" s="38"/>
      <c r="AR1841" s="38"/>
      <c r="AS1841" s="38"/>
      <c r="AT1841" s="38"/>
      <c r="AU1841" s="38"/>
      <c r="AV1841" s="38"/>
      <c r="AW1841" s="38"/>
      <c r="AX1841" s="38"/>
      <c r="AY1841" s="38"/>
      <c r="BA1841" s="3">
        <f>IF(Q1841&gt;0,RANK(Q1841,(N1841:P1841,Q1841:AE1841)),0)</f>
        <v>3</v>
      </c>
      <c r="BB1841" s="3">
        <f>IF(R1841&gt;0,RANK(R1841,(N1841:P1841,Q1841:AE1841)),0)</f>
        <v>4</v>
      </c>
      <c r="BC1841" s="3">
        <f>IF(S1841&gt;0,RANK(S1841,(N1841:P1841,Q1841:AE1841)),0)</f>
        <v>0</v>
      </c>
      <c r="BD1841" s="3">
        <f>IF(T1841&gt;0,RANK(T1841,(N1841:P1841,Q1841:AE1841)),0)</f>
        <v>0</v>
      </c>
      <c r="BE1841" s="2">
        <f t="shared" si="783"/>
        <v>6.2256252459837562E-3</v>
      </c>
      <c r="BF1841" s="2">
        <f t="shared" si="784"/>
        <v>6.1182868796736912E-3</v>
      </c>
      <c r="BG1841" s="2">
        <f t="shared" si="785"/>
        <v>0</v>
      </c>
      <c r="BH1841" s="2">
        <f t="shared" si="786"/>
        <v>0</v>
      </c>
      <c r="BJ1841" t="s">
        <v>2215</v>
      </c>
      <c r="BK1841" t="s">
        <v>1764</v>
      </c>
      <c r="BL1841">
        <v>2</v>
      </c>
      <c r="BN1841">
        <v>0</v>
      </c>
      <c r="BO1841" s="60">
        <v>33</v>
      </c>
      <c r="BP1841" s="62">
        <v>9</v>
      </c>
      <c r="BQ1841" s="66">
        <f t="shared" si="787"/>
        <v>33009</v>
      </c>
      <c r="BR1841" s="66">
        <f t="shared" si="777"/>
        <v>33009</v>
      </c>
      <c r="BS1841" s="3" t="s">
        <v>3083</v>
      </c>
      <c r="CF1841" s="38">
        <f t="shared" si="788"/>
        <v>0</v>
      </c>
      <c r="CI1841" s="38">
        <f>SUMIF(Town!$BJ$1043:$BJ$1285,$BQ1841,Town!CC$1043:CC$1285)</f>
        <v>0</v>
      </c>
      <c r="CM1841" s="38"/>
      <c r="CN1841" s="38"/>
      <c r="CO1841" s="38"/>
      <c r="CP1841" s="38"/>
      <c r="CQ1841" s="38"/>
      <c r="CR1841" s="38"/>
      <c r="CS1841" s="38"/>
      <c r="CT1841" s="38"/>
      <c r="CU1841" s="38"/>
      <c r="CV1841" s="38"/>
      <c r="CW1841" s="38"/>
      <c r="CX1841" s="38"/>
      <c r="CY1841" s="38"/>
      <c r="CZ1841" s="38"/>
      <c r="DA1841" s="38"/>
    </row>
    <row r="1842" spans="1:105" ht="14" hidden="1" customHeight="1" outlineLevel="1" x14ac:dyDescent="0.2">
      <c r="A1842" t="s">
        <v>1139</v>
      </c>
      <c r="B1842" t="s">
        <v>1764</v>
      </c>
      <c r="C1842" s="1">
        <f t="shared" si="778"/>
        <v>234443</v>
      </c>
      <c r="D1842" s="3">
        <f>IF(N1842&gt;0, RANK(N1842,(N1842:P1842,Q1842:AE1842)),0)</f>
        <v>1</v>
      </c>
      <c r="E1842" s="3">
        <f>IF(O1842&gt;0,RANK(O1842,(N1842:P1842,Q1842:AE1842)),0)</f>
        <v>2</v>
      </c>
      <c r="F1842" s="3">
        <f>IF(P1842&gt;0,RANK(P1842,(N1842:P1842,Q1842:AE1842)),0)</f>
        <v>0</v>
      </c>
      <c r="G1842" s="1">
        <f t="shared" si="765"/>
        <v>6718</v>
      </c>
      <c r="H1842" s="2">
        <f t="shared" si="766"/>
        <v>2.865515285165264E-2</v>
      </c>
      <c r="I1842" s="2"/>
      <c r="J1842" s="2">
        <f t="shared" si="779"/>
        <v>0.50663487500159954</v>
      </c>
      <c r="K1842" s="2">
        <f t="shared" si="780"/>
        <v>0.47797972214994688</v>
      </c>
      <c r="L1842" s="2">
        <f t="shared" si="781"/>
        <v>0</v>
      </c>
      <c r="M1842" s="2">
        <f t="shared" si="782"/>
        <v>1.5385402848453578E-2</v>
      </c>
      <c r="N1842" s="38">
        <v>118777</v>
      </c>
      <c r="O1842" s="38">
        <v>112059</v>
      </c>
      <c r="P1842" s="38"/>
      <c r="Q1842" s="38">
        <v>1280</v>
      </c>
      <c r="R1842" s="38">
        <v>1120</v>
      </c>
      <c r="S1842" s="38"/>
      <c r="T1842" s="38"/>
      <c r="U1842" s="38"/>
      <c r="V1842" s="38"/>
      <c r="W1842" s="38">
        <v>1207</v>
      </c>
      <c r="X1842" s="38"/>
      <c r="Y1842" s="38"/>
      <c r="Z1842" s="38"/>
      <c r="AA1842" s="38"/>
      <c r="AB1842" s="38"/>
      <c r="AC1842" s="38"/>
      <c r="AD1842" s="38"/>
      <c r="AE1842" s="38"/>
      <c r="AF1842" s="38"/>
      <c r="AG1842" s="38"/>
      <c r="AH1842" s="38"/>
      <c r="AI1842" s="38"/>
      <c r="AJ1842" s="38"/>
      <c r="AK1842" s="38"/>
      <c r="AL1842" s="38"/>
      <c r="AM1842" s="38"/>
      <c r="AN1842" s="38"/>
      <c r="AO1842" s="38"/>
      <c r="AP1842" s="38"/>
      <c r="AQ1842" s="38"/>
      <c r="AR1842" s="38"/>
      <c r="AS1842" s="38"/>
      <c r="AT1842" s="38"/>
      <c r="AU1842" s="38"/>
      <c r="AV1842" s="38"/>
      <c r="AW1842" s="38"/>
      <c r="AX1842" s="38"/>
      <c r="AY1842" s="38"/>
      <c r="BA1842" s="3">
        <f>IF(Q1842&gt;0,RANK(Q1842,(N1842:P1842,Q1842:AE1842)),0)</f>
        <v>3</v>
      </c>
      <c r="BB1842" s="3">
        <f>IF(R1842&gt;0,RANK(R1842,(N1842:P1842,Q1842:AE1842)),0)</f>
        <v>5</v>
      </c>
      <c r="BC1842" s="3">
        <f>IF(S1842&gt;0,RANK(S1842,(N1842:P1842,Q1842:AE1842)),0)</f>
        <v>0</v>
      </c>
      <c r="BD1842" s="3">
        <f>IF(T1842&gt;0,RANK(T1842,(N1842:P1842,Q1842:AE1842)),0)</f>
        <v>0</v>
      </c>
      <c r="BE1842" s="2">
        <f t="shared" si="783"/>
        <v>5.459749278076121E-3</v>
      </c>
      <c r="BF1842" s="2">
        <f t="shared" si="784"/>
        <v>4.7772806183166054E-3</v>
      </c>
      <c r="BG1842" s="2">
        <f t="shared" si="785"/>
        <v>0</v>
      </c>
      <c r="BH1842" s="2">
        <f t="shared" si="786"/>
        <v>0</v>
      </c>
      <c r="BJ1842" t="s">
        <v>1139</v>
      </c>
      <c r="BK1842" t="s">
        <v>1764</v>
      </c>
      <c r="BN1842">
        <v>0</v>
      </c>
      <c r="BO1842" s="60">
        <v>33</v>
      </c>
      <c r="BP1842" s="62">
        <v>11</v>
      </c>
      <c r="BQ1842" s="66">
        <f t="shared" si="787"/>
        <v>33011</v>
      </c>
      <c r="BR1842" s="66">
        <f t="shared" si="777"/>
        <v>33011</v>
      </c>
      <c r="BS1842" s="3" t="s">
        <v>3083</v>
      </c>
      <c r="CF1842" s="38">
        <f t="shared" si="788"/>
        <v>0</v>
      </c>
      <c r="CI1842" s="38">
        <f>SUMIF(Town!$BJ$1043:$BJ$1285,$BQ1842,Town!CC$1043:CC$1285)</f>
        <v>0</v>
      </c>
      <c r="CM1842" s="38"/>
      <c r="CN1842" s="38"/>
      <c r="CO1842" s="38"/>
      <c r="CP1842" s="38"/>
      <c r="CQ1842" s="38"/>
      <c r="CR1842" s="38"/>
      <c r="CS1842" s="38"/>
      <c r="CT1842" s="38"/>
      <c r="CU1842" s="38"/>
      <c r="CV1842" s="38"/>
      <c r="CW1842" s="38"/>
      <c r="CX1842" s="38"/>
      <c r="CY1842" s="38"/>
      <c r="CZ1842" s="38"/>
      <c r="DA1842" s="38"/>
    </row>
    <row r="1843" spans="1:105" ht="14" hidden="1" customHeight="1" outlineLevel="1" x14ac:dyDescent="0.2">
      <c r="A1843" t="s">
        <v>2449</v>
      </c>
      <c r="B1843" t="s">
        <v>1764</v>
      </c>
      <c r="C1843" s="1">
        <f t="shared" si="778"/>
        <v>92979</v>
      </c>
      <c r="D1843" s="3">
        <f>IF(N1843&gt;0, RANK(N1843,(N1843:P1843,Q1843:AE1843)),0)</f>
        <v>1</v>
      </c>
      <c r="E1843" s="3">
        <f>IF(O1843&gt;0,RANK(O1843,(N1843:P1843,Q1843:AE1843)),0)</f>
        <v>2</v>
      </c>
      <c r="F1843" s="3">
        <f>IF(P1843&gt;0,RANK(P1843,(N1843:P1843,Q1843:AE1843)),0)</f>
        <v>0</v>
      </c>
      <c r="G1843" s="1">
        <f t="shared" si="765"/>
        <v>4816</v>
      </c>
      <c r="H1843" s="2">
        <f t="shared" si="766"/>
        <v>5.179664225255165E-2</v>
      </c>
      <c r="I1843" s="2"/>
      <c r="J1843" s="2">
        <f t="shared" si="779"/>
        <v>0.51819227997719919</v>
      </c>
      <c r="K1843" s="2">
        <f t="shared" si="780"/>
        <v>0.46639563772464748</v>
      </c>
      <c r="L1843" s="2">
        <f t="shared" si="781"/>
        <v>0</v>
      </c>
      <c r="M1843" s="2">
        <f t="shared" si="782"/>
        <v>1.5412082298153329E-2</v>
      </c>
      <c r="N1843" s="38">
        <v>48181</v>
      </c>
      <c r="O1843" s="38">
        <v>43365</v>
      </c>
      <c r="P1843" s="38"/>
      <c r="Q1843" s="38">
        <v>520</v>
      </c>
      <c r="R1843" s="38">
        <v>409</v>
      </c>
      <c r="S1843" s="38"/>
      <c r="T1843" s="38"/>
      <c r="U1843" s="38"/>
      <c r="V1843" s="38"/>
      <c r="W1843" s="38">
        <v>504</v>
      </c>
      <c r="X1843" s="38"/>
      <c r="Y1843" s="38"/>
      <c r="Z1843" s="38"/>
      <c r="AA1843" s="38"/>
      <c r="AB1843" s="38"/>
      <c r="AC1843" s="38"/>
      <c r="AD1843" s="38"/>
      <c r="AE1843" s="38"/>
      <c r="AF1843" s="38"/>
      <c r="AG1843" s="38"/>
      <c r="AH1843" s="38"/>
      <c r="AI1843" s="38"/>
      <c r="AJ1843" s="38"/>
      <c r="AK1843" s="38"/>
      <c r="AL1843" s="38"/>
      <c r="AM1843" s="38"/>
      <c r="AN1843" s="38"/>
      <c r="AO1843" s="38"/>
      <c r="AP1843" s="38"/>
      <c r="AQ1843" s="38"/>
      <c r="AR1843" s="38"/>
      <c r="AS1843" s="38"/>
      <c r="AT1843" s="38"/>
      <c r="AU1843" s="38"/>
      <c r="AV1843" s="38"/>
      <c r="AW1843" s="38"/>
      <c r="AX1843" s="38"/>
      <c r="AY1843" s="38"/>
      <c r="BA1843" s="3">
        <f>IF(Q1843&gt;0,RANK(Q1843,(N1843:P1843,Q1843:AE1843)),0)</f>
        <v>3</v>
      </c>
      <c r="BB1843" s="3">
        <f>IF(R1843&gt;0,RANK(R1843,(N1843:P1843,Q1843:AE1843)),0)</f>
        <v>5</v>
      </c>
      <c r="BC1843" s="3">
        <f>IF(S1843&gt;0,RANK(S1843,(N1843:P1843,Q1843:AE1843)),0)</f>
        <v>0</v>
      </c>
      <c r="BD1843" s="3">
        <f>IF(T1843&gt;0,RANK(T1843,(N1843:P1843,Q1843:AE1843)),0)</f>
        <v>0</v>
      </c>
      <c r="BE1843" s="2">
        <f t="shared" si="783"/>
        <v>5.5926607083319887E-3</v>
      </c>
      <c r="BF1843" s="2">
        <f t="shared" si="784"/>
        <v>4.3988427494380455E-3</v>
      </c>
      <c r="BG1843" s="2">
        <f t="shared" si="785"/>
        <v>0</v>
      </c>
      <c r="BH1843" s="2">
        <f t="shared" si="786"/>
        <v>0</v>
      </c>
      <c r="BJ1843" t="s">
        <v>2449</v>
      </c>
      <c r="BK1843" t="s">
        <v>1764</v>
      </c>
      <c r="BN1843">
        <v>0</v>
      </c>
      <c r="BO1843" s="60">
        <v>33</v>
      </c>
      <c r="BP1843" s="62">
        <v>13</v>
      </c>
      <c r="BQ1843" s="66">
        <f t="shared" si="787"/>
        <v>33013</v>
      </c>
      <c r="BR1843" s="66">
        <f t="shared" si="777"/>
        <v>33013</v>
      </c>
      <c r="BS1843" s="3" t="s">
        <v>3083</v>
      </c>
      <c r="CF1843" s="38">
        <f t="shared" si="788"/>
        <v>0</v>
      </c>
      <c r="CI1843" s="38">
        <f>SUMIF(Town!$BJ$1043:$BJ$1285,$BQ1843,Town!CC$1043:CC$1285)</f>
        <v>0</v>
      </c>
      <c r="CM1843" s="38"/>
      <c r="CN1843" s="38"/>
      <c r="CO1843" s="38"/>
      <c r="CP1843" s="38"/>
      <c r="CQ1843" s="38"/>
      <c r="CR1843" s="38"/>
      <c r="CS1843" s="38"/>
      <c r="CT1843" s="38"/>
      <c r="CU1843" s="38"/>
      <c r="CV1843" s="38"/>
      <c r="CW1843" s="38"/>
      <c r="CX1843" s="38"/>
      <c r="CY1843" s="38"/>
      <c r="CZ1843" s="38"/>
      <c r="DA1843" s="38"/>
    </row>
    <row r="1844" spans="1:105" ht="14" hidden="1" customHeight="1" outlineLevel="1" x14ac:dyDescent="0.2">
      <c r="A1844" t="s">
        <v>2910</v>
      </c>
      <c r="B1844" t="s">
        <v>1764</v>
      </c>
      <c r="C1844" s="1">
        <f t="shared" si="778"/>
        <v>202929</v>
      </c>
      <c r="D1844" s="3">
        <f>IF(N1844&gt;0, RANK(N1844,(N1844:P1844,Q1844:AE1844)),0)</f>
        <v>2</v>
      </c>
      <c r="E1844" s="3">
        <f>IF(O1844&gt;0,RANK(O1844,(N1844:P1844,Q1844:AE1844)),0)</f>
        <v>1</v>
      </c>
      <c r="F1844" s="3">
        <f>IF(P1844&gt;0,RANK(P1844,(N1844:P1844,Q1844:AE1844)),0)</f>
        <v>0</v>
      </c>
      <c r="G1844" s="1">
        <f t="shared" si="765"/>
        <v>4927</v>
      </c>
      <c r="H1844" s="2">
        <f t="shared" si="766"/>
        <v>2.4279427780159565E-2</v>
      </c>
      <c r="I1844" s="2"/>
      <c r="J1844" s="2">
        <f t="shared" si="779"/>
        <v>0.48103031109402794</v>
      </c>
      <c r="K1844" s="2">
        <f t="shared" si="780"/>
        <v>0.50530973887418751</v>
      </c>
      <c r="L1844" s="2">
        <f t="shared" si="781"/>
        <v>0</v>
      </c>
      <c r="M1844" s="2">
        <f t="shared" si="782"/>
        <v>1.3659950031784551E-2</v>
      </c>
      <c r="N1844" s="38">
        <v>97615</v>
      </c>
      <c r="O1844" s="38">
        <v>102542</v>
      </c>
      <c r="P1844" s="38"/>
      <c r="Q1844" s="38">
        <v>1010</v>
      </c>
      <c r="R1844" s="38">
        <v>806</v>
      </c>
      <c r="S1844" s="38"/>
      <c r="T1844" s="38"/>
      <c r="U1844" s="38"/>
      <c r="V1844" s="38"/>
      <c r="W1844" s="38">
        <v>956</v>
      </c>
      <c r="X1844" s="38"/>
      <c r="Y1844" s="38"/>
      <c r="Z1844" s="38"/>
      <c r="AA1844" s="38"/>
      <c r="AB1844" s="38"/>
      <c r="AC1844" s="38"/>
      <c r="AD1844" s="38"/>
      <c r="AE1844" s="38"/>
      <c r="AF1844" s="38"/>
      <c r="AG1844" s="38"/>
      <c r="AH1844" s="38"/>
      <c r="AI1844" s="38"/>
      <c r="AJ1844" s="38"/>
      <c r="AK1844" s="38"/>
      <c r="AL1844" s="38"/>
      <c r="AM1844" s="38"/>
      <c r="AN1844" s="38"/>
      <c r="AO1844" s="38"/>
      <c r="AP1844" s="38"/>
      <c r="AQ1844" s="38"/>
      <c r="AR1844" s="38"/>
      <c r="AS1844" s="38"/>
      <c r="AT1844" s="38"/>
      <c r="AU1844" s="38"/>
      <c r="AV1844" s="38"/>
      <c r="AW1844" s="38"/>
      <c r="AX1844" s="38"/>
      <c r="AY1844" s="38"/>
      <c r="BA1844" s="3">
        <f>IF(Q1844&gt;0,RANK(Q1844,(N1844:P1844,Q1844:AE1844)),0)</f>
        <v>3</v>
      </c>
      <c r="BB1844" s="3">
        <f>IF(R1844&gt;0,RANK(R1844,(N1844:P1844,Q1844:AE1844)),0)</f>
        <v>5</v>
      </c>
      <c r="BC1844" s="3">
        <f>IF(S1844&gt;0,RANK(S1844,(N1844:P1844,Q1844:AE1844)),0)</f>
        <v>0</v>
      </c>
      <c r="BD1844" s="3">
        <f>IF(T1844&gt;0,RANK(T1844,(N1844:P1844,Q1844:AE1844)),0)</f>
        <v>0</v>
      </c>
      <c r="BE1844" s="2">
        <f t="shared" si="783"/>
        <v>4.9771102208161474E-3</v>
      </c>
      <c r="BF1844" s="2">
        <f t="shared" si="784"/>
        <v>3.9718325128493218E-3</v>
      </c>
      <c r="BG1844" s="2">
        <f t="shared" si="785"/>
        <v>0</v>
      </c>
      <c r="BH1844" s="2">
        <f t="shared" si="786"/>
        <v>0</v>
      </c>
      <c r="BJ1844" t="s">
        <v>2910</v>
      </c>
      <c r="BK1844" t="s">
        <v>1764</v>
      </c>
      <c r="BN1844">
        <v>0</v>
      </c>
      <c r="BO1844" s="60">
        <v>33</v>
      </c>
      <c r="BP1844" s="62">
        <v>15</v>
      </c>
      <c r="BQ1844" s="66">
        <f t="shared" si="787"/>
        <v>33015</v>
      </c>
      <c r="BR1844" s="66">
        <f t="shared" si="777"/>
        <v>33015</v>
      </c>
      <c r="BS1844" s="3" t="s">
        <v>3083</v>
      </c>
      <c r="CF1844" s="38">
        <f t="shared" si="788"/>
        <v>0</v>
      </c>
      <c r="CI1844" s="38">
        <f>SUMIF(Town!$BJ$1043:$BJ$1285,$BQ1844,Town!CC$1043:CC$1285)</f>
        <v>0</v>
      </c>
      <c r="CM1844" s="38"/>
      <c r="CN1844" s="38"/>
      <c r="CO1844" s="38"/>
      <c r="CP1844" s="38"/>
      <c r="CQ1844" s="38"/>
      <c r="CR1844" s="38"/>
      <c r="CS1844" s="38"/>
      <c r="CT1844" s="38"/>
      <c r="CU1844" s="38"/>
      <c r="CV1844" s="38"/>
      <c r="CW1844" s="38"/>
      <c r="CX1844" s="38"/>
      <c r="CY1844" s="38"/>
      <c r="CZ1844" s="38"/>
      <c r="DA1844" s="38"/>
    </row>
    <row r="1845" spans="1:105" ht="14" hidden="1" customHeight="1" outlineLevel="1" x14ac:dyDescent="0.2">
      <c r="A1845" t="s">
        <v>1999</v>
      </c>
      <c r="B1845" t="s">
        <v>1764</v>
      </c>
      <c r="C1845" s="1">
        <f t="shared" si="778"/>
        <v>76690</v>
      </c>
      <c r="D1845" s="3">
        <f>IF(N1845&gt;0, RANK(N1845,(N1845:P1845,Q1845:AE1845)),0)</f>
        <v>1</v>
      </c>
      <c r="E1845" s="3">
        <f>IF(O1845&gt;0,RANK(O1845,(N1845:P1845,Q1845:AE1845)),0)</f>
        <v>2</v>
      </c>
      <c r="F1845" s="3">
        <f>IF(P1845&gt;0,RANK(P1845,(N1845:P1845,Q1845:AE1845)),0)</f>
        <v>0</v>
      </c>
      <c r="G1845" s="1">
        <f t="shared" si="765"/>
        <v>9211</v>
      </c>
      <c r="H1845" s="2">
        <f t="shared" si="766"/>
        <v>0.12010692397965836</v>
      </c>
      <c r="I1845" s="2"/>
      <c r="J1845" s="2">
        <f t="shared" si="779"/>
        <v>0.55253618463945753</v>
      </c>
      <c r="K1845" s="2">
        <f t="shared" si="780"/>
        <v>0.4324292606597992</v>
      </c>
      <c r="L1845" s="2">
        <f t="shared" si="781"/>
        <v>0</v>
      </c>
      <c r="M1845" s="2">
        <f t="shared" si="782"/>
        <v>1.5034554700743274E-2</v>
      </c>
      <c r="N1845" s="38">
        <v>42374</v>
      </c>
      <c r="O1845" s="38">
        <v>33163</v>
      </c>
      <c r="P1845" s="38"/>
      <c r="Q1845" s="38">
        <v>423</v>
      </c>
      <c r="R1845" s="38">
        <v>363</v>
      </c>
      <c r="S1845" s="38"/>
      <c r="T1845" s="38"/>
      <c r="U1845" s="38"/>
      <c r="V1845" s="38"/>
      <c r="W1845" s="38">
        <v>367</v>
      </c>
      <c r="X1845" s="38"/>
      <c r="Y1845" s="38"/>
      <c r="Z1845" s="38"/>
      <c r="AA1845" s="38"/>
      <c r="AB1845" s="38"/>
      <c r="AC1845" s="38"/>
      <c r="AD1845" s="38"/>
      <c r="AE1845" s="38"/>
      <c r="AF1845" s="38"/>
      <c r="AG1845" s="38"/>
      <c r="AH1845" s="38"/>
      <c r="AI1845" s="38"/>
      <c r="AJ1845" s="38"/>
      <c r="AK1845" s="38"/>
      <c r="AL1845" s="38"/>
      <c r="AM1845" s="38"/>
      <c r="AN1845" s="38"/>
      <c r="AO1845" s="38"/>
      <c r="AP1845" s="38"/>
      <c r="AQ1845" s="38"/>
      <c r="AR1845" s="38"/>
      <c r="AS1845" s="38"/>
      <c r="AT1845" s="38"/>
      <c r="AU1845" s="38"/>
      <c r="AV1845" s="38"/>
      <c r="AW1845" s="38"/>
      <c r="AX1845" s="38"/>
      <c r="AY1845" s="38"/>
      <c r="BA1845" s="3">
        <f>IF(Q1845&gt;0,RANK(Q1845,(N1845:P1845,Q1845:AE1845)),0)</f>
        <v>3</v>
      </c>
      <c r="BB1845" s="3">
        <f>IF(R1845&gt;0,RANK(R1845,(N1845:P1845,Q1845:AE1845)),0)</f>
        <v>5</v>
      </c>
      <c r="BC1845" s="3">
        <f>IF(S1845&gt;0,RANK(S1845,(N1845:P1845,Q1845:AE1845)),0)</f>
        <v>0</v>
      </c>
      <c r="BD1845" s="3">
        <f>IF(T1845&gt;0,RANK(T1845,(N1845:P1845,Q1845:AE1845)),0)</f>
        <v>0</v>
      </c>
      <c r="BE1845" s="2">
        <f t="shared" si="783"/>
        <v>5.5157126092058939E-3</v>
      </c>
      <c r="BF1845" s="2">
        <f t="shared" si="784"/>
        <v>4.7333420263398094E-3</v>
      </c>
      <c r="BG1845" s="2">
        <f t="shared" si="785"/>
        <v>0</v>
      </c>
      <c r="BH1845" s="2">
        <f t="shared" si="786"/>
        <v>0</v>
      </c>
      <c r="BJ1845" t="s">
        <v>1999</v>
      </c>
      <c r="BK1845" t="s">
        <v>1764</v>
      </c>
      <c r="BL1845">
        <v>1</v>
      </c>
      <c r="BN1845">
        <v>0</v>
      </c>
      <c r="BO1845" s="60">
        <v>33</v>
      </c>
      <c r="BP1845" s="62">
        <v>17</v>
      </c>
      <c r="BQ1845" s="66">
        <f t="shared" si="787"/>
        <v>33017</v>
      </c>
      <c r="BR1845" s="66">
        <f t="shared" si="777"/>
        <v>33017</v>
      </c>
      <c r="BS1845" s="3" t="s">
        <v>3083</v>
      </c>
      <c r="CF1845" s="38">
        <f t="shared" si="788"/>
        <v>0</v>
      </c>
      <c r="CI1845" s="38">
        <f>SUMIF(Town!$BJ$1043:$BJ$1285,$BQ1845,Town!CC$1043:CC$1285)</f>
        <v>0</v>
      </c>
      <c r="CM1845" s="38"/>
      <c r="CN1845" s="38"/>
      <c r="CO1845" s="38"/>
      <c r="CP1845" s="38"/>
      <c r="CQ1845" s="38"/>
      <c r="CR1845" s="38"/>
      <c r="CS1845" s="38"/>
      <c r="CT1845" s="38"/>
      <c r="CU1845" s="38"/>
      <c r="CV1845" s="38"/>
      <c r="CW1845" s="38"/>
      <c r="CX1845" s="38"/>
      <c r="CY1845" s="38"/>
      <c r="CZ1845" s="38"/>
      <c r="DA1845" s="38"/>
    </row>
    <row r="1846" spans="1:105" ht="14" hidden="1" customHeight="1" outlineLevel="1" x14ac:dyDescent="0.2">
      <c r="A1846" t="s">
        <v>1020</v>
      </c>
      <c r="B1846" t="s">
        <v>1764</v>
      </c>
      <c r="C1846" s="1">
        <f t="shared" si="778"/>
        <v>25221</v>
      </c>
      <c r="D1846" s="3">
        <f>IF(N1846&gt;0, RANK(N1846,(N1846:P1846,Q1846:AE1846)),0)</f>
        <v>2</v>
      </c>
      <c r="E1846" s="3">
        <f>IF(O1846&gt;0,RANK(O1846,(N1846:P1846,Q1846:AE1846)),0)</f>
        <v>1</v>
      </c>
      <c r="F1846" s="3">
        <f>IF(P1846&gt;0,RANK(P1846,(N1846:P1846,Q1846:AE1846)),0)</f>
        <v>0</v>
      </c>
      <c r="G1846" s="1">
        <f t="shared" si="765"/>
        <v>167</v>
      </c>
      <c r="H1846" s="2">
        <f t="shared" si="766"/>
        <v>6.6214662384520839E-3</v>
      </c>
      <c r="I1846" s="2"/>
      <c r="J1846" s="2">
        <f t="shared" si="779"/>
        <v>0.48836287220966657</v>
      </c>
      <c r="K1846" s="2">
        <f t="shared" si="780"/>
        <v>0.49498433844811862</v>
      </c>
      <c r="L1846" s="2">
        <f t="shared" si="781"/>
        <v>0</v>
      </c>
      <c r="M1846" s="2">
        <f t="shared" si="782"/>
        <v>1.6652789342214813E-2</v>
      </c>
      <c r="N1846" s="38">
        <v>12317</v>
      </c>
      <c r="O1846" s="38">
        <v>12484</v>
      </c>
      <c r="P1846" s="38"/>
      <c r="Q1846" s="38">
        <v>166</v>
      </c>
      <c r="R1846" s="38">
        <v>124</v>
      </c>
      <c r="S1846" s="38"/>
      <c r="T1846" s="38"/>
      <c r="U1846" s="38"/>
      <c r="V1846" s="38"/>
      <c r="W1846" s="38">
        <v>130</v>
      </c>
      <c r="X1846" s="38"/>
      <c r="Y1846" s="38"/>
      <c r="Z1846" s="38"/>
      <c r="AA1846" s="38"/>
      <c r="AB1846" s="38"/>
      <c r="AC1846" s="38"/>
      <c r="AD1846" s="38"/>
      <c r="AE1846" s="38"/>
      <c r="AF1846" s="38"/>
      <c r="AG1846" s="38"/>
      <c r="AH1846" s="38"/>
      <c r="AI1846" s="38"/>
      <c r="AJ1846" s="38"/>
      <c r="AK1846" s="38"/>
      <c r="AL1846" s="38"/>
      <c r="AM1846" s="38"/>
      <c r="AN1846" s="38"/>
      <c r="AO1846" s="38"/>
      <c r="AP1846" s="38"/>
      <c r="AQ1846" s="38"/>
      <c r="AR1846" s="38"/>
      <c r="AS1846" s="38"/>
      <c r="AT1846" s="38"/>
      <c r="AU1846" s="38"/>
      <c r="AV1846" s="38"/>
      <c r="AW1846" s="38"/>
      <c r="AX1846" s="38"/>
      <c r="AY1846" s="38"/>
      <c r="BA1846" s="3">
        <f>IF(Q1846&gt;0,RANK(Q1846,(N1846:P1846,Q1846:AE1846)),0)</f>
        <v>3</v>
      </c>
      <c r="BB1846" s="3">
        <f>IF(R1846&gt;0,RANK(R1846,(N1846:P1846,Q1846:AE1846)),0)</f>
        <v>5</v>
      </c>
      <c r="BC1846" s="3">
        <f>IF(S1846&gt;0,RANK(S1846,(N1846:P1846,Q1846:AE1846)),0)</f>
        <v>0</v>
      </c>
      <c r="BD1846" s="3">
        <f>IF(T1846&gt;0,RANK(T1846,(N1846:P1846,Q1846:AE1846)),0)</f>
        <v>0</v>
      </c>
      <c r="BE1846" s="2">
        <f t="shared" si="783"/>
        <v>6.5818167400182384E-3</v>
      </c>
      <c r="BF1846" s="2">
        <f t="shared" si="784"/>
        <v>4.9165378057967569E-3</v>
      </c>
      <c r="BG1846" s="2">
        <f t="shared" si="785"/>
        <v>0</v>
      </c>
      <c r="BH1846" s="2">
        <f t="shared" si="786"/>
        <v>0</v>
      </c>
      <c r="BJ1846" t="s">
        <v>1020</v>
      </c>
      <c r="BK1846" t="s">
        <v>1764</v>
      </c>
      <c r="BL1846">
        <v>2</v>
      </c>
      <c r="BN1846">
        <v>0</v>
      </c>
      <c r="BO1846" s="60">
        <v>33</v>
      </c>
      <c r="BP1846" s="62">
        <v>19</v>
      </c>
      <c r="BQ1846" s="66">
        <f t="shared" si="787"/>
        <v>33019</v>
      </c>
      <c r="BR1846" s="66">
        <f t="shared" si="777"/>
        <v>33019</v>
      </c>
      <c r="BS1846" s="3" t="s">
        <v>3083</v>
      </c>
      <c r="CF1846" s="38">
        <f t="shared" si="788"/>
        <v>0</v>
      </c>
      <c r="CI1846" s="38">
        <f>SUMIF(Town!$BJ$1043:$BJ$1285,$BQ1846,Town!CC$1043:CC$1285)</f>
        <v>0</v>
      </c>
      <c r="CM1846" s="38"/>
      <c r="CN1846" s="38"/>
      <c r="CO1846" s="38"/>
      <c r="CP1846" s="38"/>
      <c r="CQ1846" s="38"/>
      <c r="CR1846" s="38"/>
      <c r="CS1846" s="38"/>
      <c r="CT1846" s="38"/>
      <c r="CU1846" s="38"/>
      <c r="CV1846" s="38"/>
      <c r="CW1846" s="38"/>
      <c r="CX1846" s="38"/>
      <c r="CY1846" s="38"/>
      <c r="CZ1846" s="38"/>
      <c r="DA1846" s="38"/>
    </row>
    <row r="1847" spans="1:105" ht="14" customHeight="1" collapsed="1" x14ac:dyDescent="0.2">
      <c r="A1847" t="s">
        <v>1177</v>
      </c>
      <c r="B1847" t="s">
        <v>534</v>
      </c>
      <c r="C1847" s="1">
        <f t="shared" si="778"/>
        <v>826205</v>
      </c>
      <c r="D1847" s="3">
        <f>IF(N1847&gt;0, RANK(N1847,(N1847:P1847,Q1847:AE1847)),0)</f>
        <v>1</v>
      </c>
      <c r="E1847" s="3">
        <f>IF(O1847&gt;0,RANK(O1847,(N1847:P1847,Q1847:AE1847)),0)</f>
        <v>2</v>
      </c>
      <c r="F1847" s="3">
        <f>IF(P1847&gt;0,RANK(P1847,(N1847:P1847,Q1847:AE1847)),0)</f>
        <v>0</v>
      </c>
      <c r="G1847" s="1">
        <f t="shared" si="765"/>
        <v>22965</v>
      </c>
      <c r="H1847" s="2">
        <f t="shared" si="766"/>
        <v>2.7795764973584037E-2</v>
      </c>
      <c r="I1847" s="2"/>
      <c r="J1847" s="2">
        <f t="shared" si="779"/>
        <v>0.50652804086152947</v>
      </c>
      <c r="K1847" s="2">
        <f t="shared" si="780"/>
        <v>0.47873227588794548</v>
      </c>
      <c r="L1847" s="2">
        <f t="shared" si="781"/>
        <v>0</v>
      </c>
      <c r="M1847" s="2">
        <f t="shared" si="782"/>
        <v>1.4739683250525049E-2</v>
      </c>
      <c r="N1847" s="38">
        <v>418496</v>
      </c>
      <c r="O1847" s="38">
        <v>395531</v>
      </c>
      <c r="P1847" s="99"/>
      <c r="Q1847" s="38">
        <v>4425</v>
      </c>
      <c r="R1847" s="38">
        <v>3680</v>
      </c>
      <c r="S1847" s="38"/>
      <c r="T1847" s="38"/>
      <c r="U1847" s="38"/>
      <c r="V1847" s="38"/>
      <c r="W1847" s="38">
        <v>4073</v>
      </c>
      <c r="X1847" s="38"/>
      <c r="Y1847" s="38"/>
      <c r="Z1847" s="38"/>
      <c r="AA1847" s="38"/>
      <c r="AB1847" s="38"/>
      <c r="AC1847" s="38"/>
      <c r="AD1847" s="38"/>
      <c r="AE1847" s="38"/>
      <c r="AF1847" s="38"/>
      <c r="AG1847" s="38"/>
      <c r="AH1847" s="38"/>
      <c r="AI1847" s="38"/>
      <c r="AJ1847" s="38"/>
      <c r="AK1847" s="38"/>
      <c r="AL1847" s="38"/>
      <c r="AM1847" s="38"/>
      <c r="AN1847" s="38"/>
      <c r="AO1847" s="38"/>
      <c r="AP1847" s="38"/>
      <c r="AQ1847" s="38"/>
      <c r="AR1847" s="38"/>
      <c r="AS1847" s="38"/>
      <c r="AT1847" s="38"/>
      <c r="AU1847" s="38"/>
      <c r="AV1847" s="38"/>
      <c r="AW1847" s="38"/>
      <c r="AX1847" s="38"/>
      <c r="AY1847" s="38"/>
      <c r="BA1847" s="3">
        <f>IF(Q1847&gt;0,RANK(Q1847,(N1847:P1847,Q1847:AE1847)),0)</f>
        <v>3</v>
      </c>
      <c r="BB1847" s="3">
        <f>IF(R1847&gt;0,RANK(R1847,(N1847:P1847,Q1847:AE1847)),0)</f>
        <v>5</v>
      </c>
      <c r="BC1847" s="3">
        <f>IF(S1847&gt;0,RANK(S1847,(N1847:P1847,Q1847:AE1847)),0)</f>
        <v>0</v>
      </c>
      <c r="BD1847" s="3">
        <f>IF(T1847&gt;0,RANK(T1847,(N1847:P1847,Q1847:AE1847)),0)</f>
        <v>0</v>
      </c>
      <c r="BE1847" s="2">
        <f t="shared" si="783"/>
        <v>5.3558136297892174E-3</v>
      </c>
      <c r="BF1847" s="2">
        <f t="shared" si="784"/>
        <v>4.4541003746043657E-3</v>
      </c>
      <c r="BG1847" s="2">
        <f t="shared" si="785"/>
        <v>0</v>
      </c>
      <c r="BH1847" s="2">
        <f t="shared" si="786"/>
        <v>0</v>
      </c>
      <c r="BJ1847" t="s">
        <v>1177</v>
      </c>
      <c r="BK1847" t="s">
        <v>534</v>
      </c>
      <c r="BN1847">
        <v>0</v>
      </c>
      <c r="BO1847" s="60">
        <v>33</v>
      </c>
      <c r="BP1847" s="62"/>
      <c r="BQ1847" s="60">
        <v>33</v>
      </c>
      <c r="BR1847" s="60">
        <f t="shared" si="777"/>
        <v>33</v>
      </c>
      <c r="BS1847" s="3" t="s">
        <v>693</v>
      </c>
      <c r="CF1847" s="38">
        <f>SUM(CF1837:CF1846)</f>
        <v>0</v>
      </c>
      <c r="CI1847" s="38">
        <f>SUM(CI1837:CI1846)</f>
        <v>0</v>
      </c>
      <c r="CM1847" s="38"/>
      <c r="CN1847" s="38"/>
      <c r="CO1847" s="38"/>
      <c r="CP1847" s="38"/>
      <c r="CR1847" s="38"/>
      <c r="CS1847" s="38"/>
      <c r="CT1847" s="38"/>
      <c r="CU1847" s="38"/>
      <c r="CV1847" s="38"/>
      <c r="CW1847" s="38"/>
      <c r="CX1847" s="38"/>
      <c r="CY1847" s="38"/>
      <c r="CZ1847" s="38"/>
      <c r="DA1847" s="38"/>
    </row>
    <row r="1848" spans="1:105" ht="14" customHeight="1" x14ac:dyDescent="0.2">
      <c r="A1848" s="1"/>
      <c r="C1848" s="1"/>
      <c r="E1848" s="3"/>
      <c r="F1848" s="3"/>
      <c r="I1848" s="2"/>
      <c r="N1848" s="38"/>
      <c r="O1848" s="38"/>
      <c r="P1848" s="38"/>
      <c r="Q1848" s="38"/>
      <c r="R1848" s="38"/>
      <c r="S1848" s="38"/>
      <c r="T1848" s="38"/>
      <c r="U1848" s="38"/>
      <c r="V1848" s="38"/>
      <c r="W1848" s="38"/>
      <c r="X1848" s="38"/>
      <c r="Y1848" s="38"/>
      <c r="Z1848" s="38"/>
      <c r="AA1848" s="38"/>
      <c r="AB1848" s="38"/>
      <c r="AC1848" s="38"/>
      <c r="AD1848" s="38"/>
      <c r="AE1848" s="38"/>
      <c r="AF1848" s="38"/>
      <c r="AG1848" s="38"/>
      <c r="AH1848" s="38"/>
      <c r="AI1848" s="38"/>
      <c r="AJ1848" s="38"/>
      <c r="AK1848" s="38"/>
      <c r="AL1848" s="38"/>
      <c r="AM1848" s="38"/>
      <c r="AN1848" s="38"/>
      <c r="AO1848" s="38"/>
      <c r="AP1848" s="38"/>
      <c r="AQ1848" s="38"/>
      <c r="AR1848" s="38"/>
      <c r="AS1848" s="38"/>
      <c r="AT1848" s="38"/>
      <c r="AU1848" s="38"/>
      <c r="AV1848" s="38"/>
      <c r="AW1848" s="38"/>
      <c r="AX1848" s="38"/>
      <c r="AY1848" s="38"/>
      <c r="BA1848" s="3"/>
      <c r="BB1848" s="3"/>
      <c r="BC1848" s="3"/>
      <c r="BD1848" s="3"/>
      <c r="BO1848" s="60"/>
      <c r="BP1848" s="62"/>
      <c r="BQ1848" s="66"/>
      <c r="BR1848" s="66"/>
      <c r="CB1848" s="6"/>
      <c r="CF1848" s="1"/>
    </row>
    <row r="1849" spans="1:105" ht="14" hidden="1" customHeight="1" outlineLevel="1" x14ac:dyDescent="0.2">
      <c r="A1849" t="s">
        <v>1166</v>
      </c>
      <c r="B1849" t="s">
        <v>2108</v>
      </c>
      <c r="C1849" s="1">
        <f t="shared" ref="C1849:C1870" si="789">SUM(N1849:AY1849)</f>
        <v>125857</v>
      </c>
      <c r="D1849" s="3">
        <f>IF(N1849&gt;0, RANK(N1849,(N1849:P1849,Q1849:AE1849)),0)</f>
        <v>2</v>
      </c>
      <c r="E1849" s="3">
        <f>IF(O1849&gt;0,RANK(O1849,(N1849:P1849,Q1849:AE1849)),0)</f>
        <v>1</v>
      </c>
      <c r="F1849" s="3">
        <f>IF(P1849&gt;0,RANK(P1849,(N1849:P1849,Q1849:AE1849)),0)</f>
        <v>3</v>
      </c>
      <c r="G1849" s="1">
        <f t="shared" si="765"/>
        <v>4883</v>
      </c>
      <c r="H1849" s="2">
        <f t="shared" si="766"/>
        <v>3.8798000905789908E-2</v>
      </c>
      <c r="I1849" s="2"/>
      <c r="J1849" s="2">
        <f t="shared" ref="J1849:J1870" si="790">IF($C1849=0,"-",N1849/$C1849)</f>
        <v>0.47111404212717606</v>
      </c>
      <c r="K1849" s="2">
        <f t="shared" ref="K1849:K1870" si="791">IF($C1849=0,"-",O1849/$C1849)</f>
        <v>0.509912043032966</v>
      </c>
      <c r="L1849" s="2">
        <f t="shared" ref="L1849:L1870" si="792">IF($C1849=0,"-",P1849/$C1849)</f>
        <v>5.6572141398571396E-3</v>
      </c>
      <c r="M1849" s="2">
        <f t="shared" ref="M1849:M1870" si="793">IF(C1849=0,"-",(1-J1849-K1849-L1849))</f>
        <v>1.3316700700000857E-2</v>
      </c>
      <c r="N1849" s="38">
        <v>59293</v>
      </c>
      <c r="O1849" s="38">
        <v>64176</v>
      </c>
      <c r="P1849" s="38">
        <v>712</v>
      </c>
      <c r="Q1849" s="38">
        <v>281</v>
      </c>
      <c r="R1849" s="38">
        <v>592</v>
      </c>
      <c r="S1849" s="38">
        <v>158</v>
      </c>
      <c r="T1849" s="38">
        <v>136</v>
      </c>
      <c r="U1849" s="38">
        <v>0</v>
      </c>
      <c r="V1849" s="38">
        <v>29</v>
      </c>
      <c r="W1849" s="38">
        <v>427</v>
      </c>
      <c r="X1849" s="38">
        <v>0</v>
      </c>
      <c r="Y1849" s="38">
        <v>53</v>
      </c>
      <c r="Z1849" s="38">
        <v>0</v>
      </c>
      <c r="AA1849" s="38"/>
      <c r="AB1849" s="38"/>
      <c r="AC1849" s="38"/>
      <c r="AD1849" s="38"/>
      <c r="AE1849" s="38"/>
      <c r="AF1849" s="38"/>
      <c r="AG1849" s="38"/>
      <c r="AH1849" s="38"/>
      <c r="AI1849" s="38"/>
      <c r="AJ1849" s="38"/>
      <c r="AK1849" s="38"/>
      <c r="AL1849" s="38"/>
      <c r="AM1849" s="38"/>
      <c r="AN1849" s="38"/>
      <c r="AO1849" s="38"/>
      <c r="AP1849" s="38"/>
      <c r="AQ1849" s="38"/>
      <c r="AR1849" s="38"/>
      <c r="AS1849" s="38"/>
      <c r="AT1849" s="38"/>
      <c r="AU1849" s="38"/>
      <c r="AV1849" s="38"/>
      <c r="AW1849" s="38"/>
      <c r="AX1849" s="38"/>
      <c r="AY1849" s="38"/>
      <c r="BA1849" s="3">
        <f>IF(Q1849&gt;0,RANK(Q1849,(N1849:P1849,Q1849:AE1849)),0)</f>
        <v>6</v>
      </c>
      <c r="BB1849" s="3">
        <f>IF(R1849&gt;0,RANK(R1849,(N1849:P1849,Q1849:AE1849)),0)</f>
        <v>4</v>
      </c>
      <c r="BC1849" s="3">
        <f>IF(S1849&gt;0,RANK(S1849,(N1849:P1849,Q1849:AE1849)),0)</f>
        <v>7</v>
      </c>
      <c r="BD1849" s="3">
        <f>IF(T1849&gt;0,RANK(T1849,(N1849:P1849,Q1849:AE1849)),0)</f>
        <v>8</v>
      </c>
      <c r="BE1849" s="2">
        <f t="shared" ref="BE1849:BE1870" si="794">IF($C1849=0,"-",Q1849/$C1849)</f>
        <v>2.2326926591290115E-3</v>
      </c>
      <c r="BF1849" s="2">
        <f t="shared" ref="BF1849:BF1870" si="795">IF($C1849=0,"-",R1849/$C1849)</f>
        <v>4.7037510825778464E-3</v>
      </c>
      <c r="BG1849" s="2">
        <f t="shared" ref="BG1849:BG1870" si="796">IF($C1849=0,"-",S1849/$C1849)</f>
        <v>1.2553930254177361E-3</v>
      </c>
      <c r="BH1849" s="2">
        <f t="shared" ref="BH1849:BH1870" si="797">IF($C1849=0,"-",T1849/$C1849)</f>
        <v>1.0805914649165322E-3</v>
      </c>
      <c r="BJ1849" t="s">
        <v>1166</v>
      </c>
      <c r="BK1849" t="s">
        <v>2108</v>
      </c>
      <c r="BL1849">
        <v>2</v>
      </c>
      <c r="BN1849">
        <v>0</v>
      </c>
      <c r="BO1849" s="60">
        <v>34</v>
      </c>
      <c r="BP1849" s="62">
        <v>1</v>
      </c>
      <c r="BQ1849" s="66">
        <f t="shared" ref="BQ1849:BQ1869" si="798">1000*BO1849+BP1849</f>
        <v>34001</v>
      </c>
      <c r="BR1849" s="66">
        <f t="shared" si="777"/>
        <v>34001</v>
      </c>
      <c r="BS1849" s="3" t="s">
        <v>3083</v>
      </c>
      <c r="BV1849" s="42"/>
      <c r="BX1849" s="73"/>
      <c r="BY1849" s="73"/>
      <c r="CB1849" s="73"/>
      <c r="CD1849" s="38">
        <f t="shared" ref="CD1849:CD1870" si="799">C1849-CE1849</f>
        <v>0</v>
      </c>
      <c r="CE1849" s="38">
        <v>125857</v>
      </c>
      <c r="CF1849" s="71">
        <v>427</v>
      </c>
    </row>
    <row r="1850" spans="1:105" ht="14" hidden="1" customHeight="1" outlineLevel="1" x14ac:dyDescent="0.2">
      <c r="A1850" t="s">
        <v>1770</v>
      </c>
      <c r="B1850" t="s">
        <v>2108</v>
      </c>
      <c r="C1850" s="1">
        <f t="shared" si="789"/>
        <v>460685</v>
      </c>
      <c r="D1850" s="3">
        <f>IF(N1850&gt;0, RANK(N1850,(N1850:P1850,Q1850:AE1850)),0)</f>
        <v>1</v>
      </c>
      <c r="E1850" s="3">
        <f>IF(O1850&gt;0,RANK(O1850,(N1850:P1850,Q1850:AE1850)),0)</f>
        <v>2</v>
      </c>
      <c r="F1850" s="3">
        <f>IF(P1850&gt;0,RANK(P1850,(N1850:P1850,Q1850:AE1850)),0)</f>
        <v>4</v>
      </c>
      <c r="G1850" s="1">
        <f t="shared" si="765"/>
        <v>15564</v>
      </c>
      <c r="H1850" s="2">
        <f t="shared" si="766"/>
        <v>3.3784473121547261E-2</v>
      </c>
      <c r="I1850" s="2"/>
      <c r="J1850" s="2">
        <f t="shared" si="790"/>
        <v>0.50503055232968297</v>
      </c>
      <c r="K1850" s="2">
        <f t="shared" si="791"/>
        <v>0.47124607920813572</v>
      </c>
      <c r="L1850" s="2">
        <f t="shared" si="792"/>
        <v>4.2870942183921767E-3</v>
      </c>
      <c r="M1850" s="2">
        <f t="shared" si="793"/>
        <v>1.9436274243789138E-2</v>
      </c>
      <c r="N1850" s="38">
        <v>232660</v>
      </c>
      <c r="O1850" s="38">
        <v>217096</v>
      </c>
      <c r="P1850" s="38">
        <v>1975</v>
      </c>
      <c r="Q1850" s="38">
        <v>1158</v>
      </c>
      <c r="R1850" s="38">
        <v>5349</v>
      </c>
      <c r="S1850" s="38">
        <v>173</v>
      </c>
      <c r="T1850" s="38">
        <v>539</v>
      </c>
      <c r="U1850" s="38">
        <v>0</v>
      </c>
      <c r="V1850" s="38">
        <v>75</v>
      </c>
      <c r="W1850" s="38">
        <v>1608</v>
      </c>
      <c r="X1850" s="38">
        <v>0</v>
      </c>
      <c r="Y1850" s="38">
        <v>52</v>
      </c>
      <c r="Z1850" s="38">
        <v>0</v>
      </c>
      <c r="AA1850" s="38"/>
      <c r="AB1850" s="38"/>
      <c r="AC1850" s="38"/>
      <c r="AD1850" s="38"/>
      <c r="AE1850" s="38"/>
      <c r="AF1850" s="38"/>
      <c r="AG1850" s="38"/>
      <c r="AH1850" s="38"/>
      <c r="AI1850" s="38"/>
      <c r="AJ1850" s="38"/>
      <c r="AK1850" s="38"/>
      <c r="AL1850" s="38"/>
      <c r="AM1850" s="38"/>
      <c r="AN1850" s="38"/>
      <c r="AO1850" s="38"/>
      <c r="AP1850" s="38"/>
      <c r="AQ1850" s="38"/>
      <c r="AR1850" s="38"/>
      <c r="AS1850" s="38"/>
      <c r="AT1850" s="38"/>
      <c r="AU1850" s="38"/>
      <c r="AV1850" s="38"/>
      <c r="AW1850" s="38"/>
      <c r="AX1850" s="38"/>
      <c r="AY1850" s="38"/>
      <c r="BA1850" s="3">
        <f>IF(Q1850&gt;0,RANK(Q1850,(N1850:P1850,Q1850:AE1850)),0)</f>
        <v>6</v>
      </c>
      <c r="BB1850" s="3">
        <f>IF(R1850&gt;0,RANK(R1850,(N1850:P1850,Q1850:AE1850)),0)</f>
        <v>3</v>
      </c>
      <c r="BC1850" s="3">
        <f>IF(S1850&gt;0,RANK(S1850,(N1850:P1850,Q1850:AE1850)),0)</f>
        <v>8</v>
      </c>
      <c r="BD1850" s="3">
        <f>IF(T1850&gt;0,RANK(T1850,(N1850:P1850,Q1850:AE1850)),0)</f>
        <v>7</v>
      </c>
      <c r="BE1850" s="2">
        <f t="shared" si="794"/>
        <v>2.5136481543788056E-3</v>
      </c>
      <c r="BF1850" s="2">
        <f t="shared" si="795"/>
        <v>1.1610970619837849E-2</v>
      </c>
      <c r="BG1850" s="2">
        <f t="shared" si="796"/>
        <v>3.7552774672498562E-4</v>
      </c>
      <c r="BH1850" s="2">
        <f t="shared" si="797"/>
        <v>1.1699968525131054E-3</v>
      </c>
      <c r="BJ1850" t="s">
        <v>1770</v>
      </c>
      <c r="BK1850" t="s">
        <v>2108</v>
      </c>
      <c r="BN1850">
        <v>0</v>
      </c>
      <c r="BO1850" s="60">
        <v>34</v>
      </c>
      <c r="BP1850" s="62">
        <v>3</v>
      </c>
      <c r="BQ1850" s="66">
        <f t="shared" si="798"/>
        <v>34003</v>
      </c>
      <c r="BR1850" s="66">
        <f t="shared" si="777"/>
        <v>34003</v>
      </c>
      <c r="BS1850" s="3" t="s">
        <v>3083</v>
      </c>
      <c r="BX1850" s="73"/>
      <c r="BY1850" s="73"/>
      <c r="CB1850" s="73"/>
      <c r="CD1850" s="38">
        <f t="shared" si="799"/>
        <v>0</v>
      </c>
      <c r="CE1850" s="38">
        <f>217096+232660+1158+539+173+75+52+1975+5349+1608</f>
        <v>460685</v>
      </c>
      <c r="CF1850" s="38">
        <v>1608</v>
      </c>
      <c r="CM1850" s="51"/>
    </row>
    <row r="1851" spans="1:105" ht="14" hidden="1" customHeight="1" outlineLevel="1" x14ac:dyDescent="0.2">
      <c r="A1851" t="s">
        <v>2515</v>
      </c>
      <c r="B1851" t="s">
        <v>2108</v>
      </c>
      <c r="C1851" s="1">
        <f t="shared" si="789"/>
        <v>230183</v>
      </c>
      <c r="D1851" s="3">
        <f>IF(N1851&gt;0, RANK(N1851,(N1851:P1851,Q1851:AE1851)),0)</f>
        <v>1</v>
      </c>
      <c r="E1851" s="3">
        <f>IF(O1851&gt;0,RANK(O1851,(N1851:P1851,Q1851:AE1851)),0)</f>
        <v>2</v>
      </c>
      <c r="F1851" s="3">
        <f>IF(P1851&gt;0,RANK(P1851,(N1851:P1851,Q1851:AE1851)),0)</f>
        <v>4</v>
      </c>
      <c r="G1851" s="1">
        <f t="shared" si="765"/>
        <v>38159</v>
      </c>
      <c r="H1851" s="2">
        <f t="shared" si="766"/>
        <v>0.16577679498485987</v>
      </c>
      <c r="I1851" s="2"/>
      <c r="J1851" s="2">
        <f t="shared" si="790"/>
        <v>0.57465147295847219</v>
      </c>
      <c r="K1851" s="2">
        <f t="shared" si="791"/>
        <v>0.40887467797361232</v>
      </c>
      <c r="L1851" s="2">
        <f t="shared" si="792"/>
        <v>4.0923960500992692E-3</v>
      </c>
      <c r="M1851" s="2">
        <f t="shared" si="793"/>
        <v>1.2381453017816221E-2</v>
      </c>
      <c r="N1851" s="38">
        <v>132275</v>
      </c>
      <c r="O1851" s="38">
        <v>94116</v>
      </c>
      <c r="P1851" s="38">
        <v>942</v>
      </c>
      <c r="Q1851" s="38">
        <v>527</v>
      </c>
      <c r="R1851" s="38">
        <v>1293</v>
      </c>
      <c r="S1851" s="38">
        <v>97</v>
      </c>
      <c r="T1851" s="38">
        <v>156</v>
      </c>
      <c r="U1851" s="38">
        <v>0</v>
      </c>
      <c r="V1851" s="38">
        <v>42</v>
      </c>
      <c r="W1851" s="38">
        <v>717</v>
      </c>
      <c r="X1851" s="38">
        <v>0</v>
      </c>
      <c r="Y1851" s="38">
        <v>18</v>
      </c>
      <c r="Z1851" s="38">
        <v>0</v>
      </c>
      <c r="AA1851" s="38"/>
      <c r="AB1851" s="38"/>
      <c r="AC1851" s="38"/>
      <c r="AD1851" s="38"/>
      <c r="AE1851" s="38"/>
      <c r="AF1851" s="38"/>
      <c r="AG1851" s="38"/>
      <c r="AH1851" s="38"/>
      <c r="AI1851" s="38"/>
      <c r="AJ1851" s="38"/>
      <c r="AK1851" s="38"/>
      <c r="AL1851" s="38"/>
      <c r="AM1851" s="38"/>
      <c r="AN1851" s="38"/>
      <c r="AO1851" s="38"/>
      <c r="AP1851" s="38"/>
      <c r="AQ1851" s="38"/>
      <c r="AR1851" s="38"/>
      <c r="AS1851" s="38"/>
      <c r="AT1851" s="38"/>
      <c r="AU1851" s="38"/>
      <c r="AV1851" s="38"/>
      <c r="AW1851" s="38"/>
      <c r="AX1851" s="38"/>
      <c r="AY1851" s="38"/>
      <c r="BA1851" s="3">
        <f>IF(Q1851&gt;0,RANK(Q1851,(N1851:P1851,Q1851:AE1851)),0)</f>
        <v>6</v>
      </c>
      <c r="BB1851" s="3">
        <f>IF(R1851&gt;0,RANK(R1851,(N1851:P1851,Q1851:AE1851)),0)</f>
        <v>3</v>
      </c>
      <c r="BC1851" s="3">
        <f>IF(S1851&gt;0,RANK(S1851,(N1851:P1851,Q1851:AE1851)),0)</f>
        <v>8</v>
      </c>
      <c r="BD1851" s="3">
        <f>IF(T1851&gt;0,RANK(T1851,(N1851:P1851,Q1851:AE1851)),0)</f>
        <v>7</v>
      </c>
      <c r="BE1851" s="2">
        <f t="shared" si="794"/>
        <v>2.289482715926024E-3</v>
      </c>
      <c r="BF1851" s="2">
        <f t="shared" si="795"/>
        <v>5.6172697375566401E-3</v>
      </c>
      <c r="BG1851" s="2">
        <f t="shared" si="796"/>
        <v>4.2140383955374639E-4</v>
      </c>
      <c r="BH1851" s="2">
        <f t="shared" si="797"/>
        <v>6.7772163886994257E-4</v>
      </c>
      <c r="BJ1851" t="s">
        <v>2515</v>
      </c>
      <c r="BK1851" t="s">
        <v>2108</v>
      </c>
      <c r="BN1851">
        <v>0</v>
      </c>
      <c r="BO1851" s="60">
        <v>34</v>
      </c>
      <c r="BP1851" s="62">
        <v>5</v>
      </c>
      <c r="BQ1851" s="66">
        <f t="shared" si="798"/>
        <v>34005</v>
      </c>
      <c r="BR1851" s="66">
        <f t="shared" si="777"/>
        <v>34005</v>
      </c>
      <c r="BS1851" s="3" t="s">
        <v>3083</v>
      </c>
      <c r="BX1851" s="73"/>
      <c r="BY1851" s="73"/>
      <c r="CB1851" s="73"/>
      <c r="CD1851" s="38">
        <f t="shared" si="799"/>
        <v>0</v>
      </c>
      <c r="CE1851" s="38">
        <v>230183</v>
      </c>
      <c r="CF1851" s="38">
        <v>717</v>
      </c>
      <c r="CM1851" s="51"/>
    </row>
    <row r="1852" spans="1:105" ht="14" hidden="1" customHeight="1" outlineLevel="1" x14ac:dyDescent="0.2">
      <c r="A1852" t="s">
        <v>1575</v>
      </c>
      <c r="B1852" t="s">
        <v>2108</v>
      </c>
      <c r="C1852" s="1">
        <f t="shared" si="789"/>
        <v>247786</v>
      </c>
      <c r="D1852" s="3">
        <f>IF(N1852&gt;0, RANK(N1852,(N1852:P1852,Q1852:AE1852)),0)</f>
        <v>1</v>
      </c>
      <c r="E1852" s="3">
        <f>IF(O1852&gt;0,RANK(O1852,(N1852:P1852,Q1852:AE1852)),0)</f>
        <v>2</v>
      </c>
      <c r="F1852" s="3">
        <f>IF(P1852&gt;0,RANK(P1852,(N1852:P1852,Q1852:AE1852)),0)</f>
        <v>4</v>
      </c>
      <c r="G1852" s="1">
        <f t="shared" si="765"/>
        <v>67755</v>
      </c>
      <c r="H1852" s="2">
        <f t="shared" si="766"/>
        <v>0.27344159879896363</v>
      </c>
      <c r="I1852" s="2"/>
      <c r="J1852" s="2">
        <f t="shared" si="790"/>
        <v>0.62764643684469668</v>
      </c>
      <c r="K1852" s="2">
        <f t="shared" si="791"/>
        <v>0.35420483804573299</v>
      </c>
      <c r="L1852" s="2">
        <f t="shared" si="792"/>
        <v>4.9155319509576814E-3</v>
      </c>
      <c r="M1852" s="2">
        <f t="shared" si="793"/>
        <v>1.3233193158612648E-2</v>
      </c>
      <c r="N1852" s="38">
        <v>155522</v>
      </c>
      <c r="O1852" s="38">
        <v>87767</v>
      </c>
      <c r="P1852" s="38">
        <v>1218</v>
      </c>
      <c r="Q1852" s="38">
        <v>510</v>
      </c>
      <c r="R1852" s="38">
        <v>1407</v>
      </c>
      <c r="S1852" s="38">
        <v>128</v>
      </c>
      <c r="T1852" s="38">
        <v>238</v>
      </c>
      <c r="U1852" s="38">
        <v>0</v>
      </c>
      <c r="V1852" s="38">
        <v>42</v>
      </c>
      <c r="W1852" s="38">
        <v>832</v>
      </c>
      <c r="X1852" s="38">
        <v>0</v>
      </c>
      <c r="Y1852" s="38">
        <v>122</v>
      </c>
      <c r="Z1852" s="38">
        <v>0</v>
      </c>
      <c r="AA1852" s="38"/>
      <c r="AB1852" s="38"/>
      <c r="AC1852" s="38"/>
      <c r="AD1852" s="38"/>
      <c r="AE1852" s="38"/>
      <c r="AF1852" s="38"/>
      <c r="AG1852" s="38"/>
      <c r="AH1852" s="38"/>
      <c r="AI1852" s="38"/>
      <c r="AJ1852" s="38"/>
      <c r="AK1852" s="38"/>
      <c r="AL1852" s="38"/>
      <c r="AM1852" s="38"/>
      <c r="AN1852" s="38"/>
      <c r="AO1852" s="38"/>
      <c r="AP1852" s="38"/>
      <c r="AQ1852" s="38"/>
      <c r="AR1852" s="38"/>
      <c r="AS1852" s="38"/>
      <c r="AT1852" s="38"/>
      <c r="AU1852" s="38"/>
      <c r="AV1852" s="38"/>
      <c r="AW1852" s="38"/>
      <c r="AX1852" s="38"/>
      <c r="AY1852" s="38"/>
      <c r="BA1852" s="3">
        <f>IF(Q1852&gt;0,RANK(Q1852,(N1852:P1852,Q1852:AE1852)),0)</f>
        <v>6</v>
      </c>
      <c r="BB1852" s="3">
        <f>IF(R1852&gt;0,RANK(R1852,(N1852:P1852,Q1852:AE1852)),0)</f>
        <v>3</v>
      </c>
      <c r="BC1852" s="3">
        <f>IF(S1852&gt;0,RANK(S1852,(N1852:P1852,Q1852:AE1852)),0)</f>
        <v>8</v>
      </c>
      <c r="BD1852" s="3">
        <f>IF(T1852&gt;0,RANK(T1852,(N1852:P1852,Q1852:AE1852)),0)</f>
        <v>7</v>
      </c>
      <c r="BE1852" s="2">
        <f t="shared" si="794"/>
        <v>2.0582276641941031E-3</v>
      </c>
      <c r="BF1852" s="2">
        <f t="shared" si="795"/>
        <v>5.6782869088649072E-3</v>
      </c>
      <c r="BG1852" s="2">
        <f t="shared" si="796"/>
        <v>5.1657478630753959E-4</v>
      </c>
      <c r="BH1852" s="2">
        <f t="shared" si="797"/>
        <v>9.6050624329058144E-4</v>
      </c>
      <c r="BJ1852" t="s">
        <v>1575</v>
      </c>
      <c r="BK1852" t="s">
        <v>2108</v>
      </c>
      <c r="BL1852">
        <v>1</v>
      </c>
      <c r="BN1852">
        <v>0</v>
      </c>
      <c r="BO1852" s="60">
        <v>34</v>
      </c>
      <c r="BP1852" s="62">
        <v>7</v>
      </c>
      <c r="BQ1852" s="66">
        <f t="shared" si="798"/>
        <v>34007</v>
      </c>
      <c r="BR1852" s="66">
        <f t="shared" si="777"/>
        <v>34007</v>
      </c>
      <c r="BS1852" s="3" t="s">
        <v>3083</v>
      </c>
      <c r="BX1852" s="73"/>
      <c r="BY1852" s="73"/>
      <c r="CB1852" s="73"/>
      <c r="CD1852" s="38">
        <f t="shared" si="799"/>
        <v>0</v>
      </c>
      <c r="CE1852" s="1">
        <v>247786</v>
      </c>
      <c r="CF1852" s="38">
        <v>832</v>
      </c>
      <c r="CM1852" s="51"/>
    </row>
    <row r="1853" spans="1:105" ht="14" hidden="1" customHeight="1" outlineLevel="1" x14ac:dyDescent="0.2">
      <c r="A1853" t="s">
        <v>1480</v>
      </c>
      <c r="B1853" t="s">
        <v>2108</v>
      </c>
      <c r="C1853" s="1">
        <f t="shared" si="789"/>
        <v>54786</v>
      </c>
      <c r="D1853" s="3">
        <f>IF(N1853&gt;0, RANK(N1853,(N1853:P1853,Q1853:AE1853)),0)</f>
        <v>2</v>
      </c>
      <c r="E1853" s="3">
        <f>IF(O1853&gt;0,RANK(O1853,(N1853:P1853,Q1853:AE1853)),0)</f>
        <v>1</v>
      </c>
      <c r="F1853" s="3">
        <f>IF(P1853&gt;0,RANK(P1853,(N1853:P1853,Q1853:AE1853)),0)</f>
        <v>3</v>
      </c>
      <c r="G1853" s="1">
        <f t="shared" si="765"/>
        <v>10503</v>
      </c>
      <c r="H1853" s="2">
        <f t="shared" si="766"/>
        <v>0.19170956083671012</v>
      </c>
      <c r="I1853" s="2"/>
      <c r="J1853" s="2">
        <f t="shared" si="790"/>
        <v>0.3951374438725222</v>
      </c>
      <c r="K1853" s="2">
        <f t="shared" si="791"/>
        <v>0.58684700470923223</v>
      </c>
      <c r="L1853" s="2">
        <f t="shared" si="792"/>
        <v>6.9908370751651881E-3</v>
      </c>
      <c r="M1853" s="2">
        <f t="shared" si="793"/>
        <v>1.1024714343080435E-2</v>
      </c>
      <c r="N1853" s="38">
        <v>21648</v>
      </c>
      <c r="O1853" s="38">
        <v>32151</v>
      </c>
      <c r="P1853" s="38">
        <v>383</v>
      </c>
      <c r="Q1853" s="38">
        <v>107</v>
      </c>
      <c r="R1853" s="38">
        <v>150</v>
      </c>
      <c r="S1853" s="38">
        <v>68</v>
      </c>
      <c r="T1853" s="38">
        <v>36</v>
      </c>
      <c r="U1853" s="38">
        <v>0</v>
      </c>
      <c r="V1853" s="38">
        <v>9</v>
      </c>
      <c r="W1853" s="38">
        <v>218</v>
      </c>
      <c r="X1853" s="38">
        <v>0</v>
      </c>
      <c r="Y1853" s="38">
        <v>16</v>
      </c>
      <c r="Z1853" s="38">
        <v>0</v>
      </c>
      <c r="AA1853" s="38"/>
      <c r="AB1853" s="38"/>
      <c r="AC1853" s="38"/>
      <c r="AD1853" s="38"/>
      <c r="AE1853" s="38"/>
      <c r="AF1853" s="38"/>
      <c r="AG1853" s="38"/>
      <c r="AH1853" s="38"/>
      <c r="AI1853" s="38"/>
      <c r="AJ1853" s="38"/>
      <c r="AK1853" s="38"/>
      <c r="AL1853" s="38"/>
      <c r="AM1853" s="38"/>
      <c r="AN1853" s="38"/>
      <c r="AO1853" s="38"/>
      <c r="AP1853" s="38"/>
      <c r="AQ1853" s="38"/>
      <c r="AR1853" s="38"/>
      <c r="AS1853" s="38"/>
      <c r="AT1853" s="38"/>
      <c r="AU1853" s="38"/>
      <c r="AV1853" s="38"/>
      <c r="AW1853" s="38"/>
      <c r="AX1853" s="38"/>
      <c r="AY1853" s="38"/>
      <c r="BA1853" s="3">
        <f>IF(Q1853&gt;0,RANK(Q1853,(N1853:P1853,Q1853:AE1853)),0)</f>
        <v>6</v>
      </c>
      <c r="BB1853" s="3">
        <f>IF(R1853&gt;0,RANK(R1853,(N1853:P1853,Q1853:AE1853)),0)</f>
        <v>5</v>
      </c>
      <c r="BC1853" s="3">
        <f>IF(S1853&gt;0,RANK(S1853,(N1853:P1853,Q1853:AE1853)),0)</f>
        <v>7</v>
      </c>
      <c r="BD1853" s="3">
        <f>IF(T1853&gt;0,RANK(T1853,(N1853:P1853,Q1853:AE1853)),0)</f>
        <v>8</v>
      </c>
      <c r="BE1853" s="2">
        <f t="shared" si="794"/>
        <v>1.9530536998503267E-3</v>
      </c>
      <c r="BF1853" s="2">
        <f t="shared" si="795"/>
        <v>2.7379257474537291E-3</v>
      </c>
      <c r="BG1853" s="2">
        <f t="shared" si="796"/>
        <v>1.2411930055123571E-3</v>
      </c>
      <c r="BH1853" s="2">
        <f t="shared" si="797"/>
        <v>6.5710217938889503E-4</v>
      </c>
      <c r="BJ1853" t="s">
        <v>1480</v>
      </c>
      <c r="BK1853" t="s">
        <v>2108</v>
      </c>
      <c r="BL1853">
        <v>2</v>
      </c>
      <c r="BN1853">
        <v>0</v>
      </c>
      <c r="BO1853" s="60">
        <v>34</v>
      </c>
      <c r="BP1853" s="62">
        <v>9</v>
      </c>
      <c r="BQ1853" s="66">
        <f t="shared" si="798"/>
        <v>34009</v>
      </c>
      <c r="BR1853" s="66">
        <f t="shared" si="777"/>
        <v>34009</v>
      </c>
      <c r="BS1853" s="3" t="s">
        <v>3083</v>
      </c>
      <c r="BX1853" s="73"/>
      <c r="BY1853" s="73"/>
      <c r="CB1853" s="73"/>
      <c r="CD1853" s="38">
        <f t="shared" si="799"/>
        <v>0</v>
      </c>
      <c r="CE1853" s="1">
        <v>54786</v>
      </c>
      <c r="CF1853" s="38">
        <v>218</v>
      </c>
      <c r="CM1853" s="51"/>
    </row>
    <row r="1854" spans="1:105" ht="14" hidden="1" customHeight="1" outlineLevel="1" x14ac:dyDescent="0.2">
      <c r="A1854" t="s">
        <v>1504</v>
      </c>
      <c r="B1854" t="s">
        <v>2108</v>
      </c>
      <c r="C1854" s="1">
        <f t="shared" si="789"/>
        <v>55952</v>
      </c>
      <c r="D1854" s="3">
        <f>IF(N1854&gt;0, RANK(N1854,(N1854:P1854,Q1854:AE1854)),0)</f>
        <v>2</v>
      </c>
      <c r="E1854" s="3">
        <f>IF(O1854&gt;0,RANK(O1854,(N1854:P1854,Q1854:AE1854)),0)</f>
        <v>1</v>
      </c>
      <c r="F1854" s="3">
        <f>IF(P1854&gt;0,RANK(P1854,(N1854:P1854,Q1854:AE1854)),0)</f>
        <v>3</v>
      </c>
      <c r="G1854" s="1">
        <f t="shared" si="765"/>
        <v>2098</v>
      </c>
      <c r="H1854" s="2">
        <f t="shared" si="766"/>
        <v>3.7496425507577924E-2</v>
      </c>
      <c r="I1854" s="2"/>
      <c r="J1854" s="2">
        <f t="shared" si="790"/>
        <v>0.47499642550757792</v>
      </c>
      <c r="K1854" s="2">
        <f t="shared" si="791"/>
        <v>0.51249285101515585</v>
      </c>
      <c r="L1854" s="2">
        <f t="shared" si="792"/>
        <v>4.5574778381469831E-3</v>
      </c>
      <c r="M1854" s="2">
        <f t="shared" si="793"/>
        <v>7.9532456391192448E-3</v>
      </c>
      <c r="N1854" s="38">
        <v>26577</v>
      </c>
      <c r="O1854" s="38">
        <v>28675</v>
      </c>
      <c r="P1854" s="38">
        <v>255</v>
      </c>
      <c r="Q1854" s="38">
        <v>87</v>
      </c>
      <c r="R1854" s="38">
        <v>186</v>
      </c>
      <c r="S1854" s="38">
        <v>30</v>
      </c>
      <c r="T1854" s="38">
        <v>61</v>
      </c>
      <c r="U1854" s="38">
        <v>6</v>
      </c>
      <c r="V1854" s="38">
        <v>9</v>
      </c>
      <c r="W1854" s="38">
        <v>56</v>
      </c>
      <c r="X1854" s="38">
        <v>2</v>
      </c>
      <c r="Y1854" s="38">
        <v>5</v>
      </c>
      <c r="Z1854" s="38">
        <v>3</v>
      </c>
      <c r="AA1854" s="38"/>
      <c r="AB1854" s="38"/>
      <c r="AC1854" s="38"/>
      <c r="AD1854" s="38"/>
      <c r="AE1854" s="38"/>
      <c r="AF1854" s="38"/>
      <c r="AG1854" s="38"/>
      <c r="AH1854" s="38"/>
      <c r="AI1854" s="38"/>
      <c r="AJ1854" s="38"/>
      <c r="AK1854" s="38"/>
      <c r="AL1854" s="38"/>
      <c r="AM1854" s="38"/>
      <c r="AN1854" s="38"/>
      <c r="AO1854" s="38"/>
      <c r="AP1854" s="38"/>
      <c r="AQ1854" s="38"/>
      <c r="AR1854" s="38"/>
      <c r="AS1854" s="38"/>
      <c r="AT1854" s="38"/>
      <c r="AU1854" s="38"/>
      <c r="AV1854" s="38"/>
      <c r="AW1854" s="38"/>
      <c r="AX1854" s="38"/>
      <c r="AY1854" s="38"/>
      <c r="BA1854" s="3">
        <f>IF(Q1854&gt;0,RANK(Q1854,(N1854:P1854,Q1854:AE1854)),0)</f>
        <v>5</v>
      </c>
      <c r="BB1854" s="3">
        <f>IF(R1854&gt;0,RANK(R1854,(N1854:P1854,Q1854:AE1854)),0)</f>
        <v>4</v>
      </c>
      <c r="BC1854" s="3">
        <f>IF(S1854&gt;0,RANK(S1854,(N1854:P1854,Q1854:AE1854)),0)</f>
        <v>8</v>
      </c>
      <c r="BD1854" s="3">
        <f>IF(T1854&gt;0,RANK(T1854,(N1854:P1854,Q1854:AE1854)),0)</f>
        <v>6</v>
      </c>
      <c r="BE1854" s="2">
        <f t="shared" si="794"/>
        <v>1.5549042036030883E-3</v>
      </c>
      <c r="BF1854" s="2">
        <f t="shared" si="795"/>
        <v>3.3242779525307405E-3</v>
      </c>
      <c r="BG1854" s="2">
        <f t="shared" si="796"/>
        <v>5.361738633114098E-4</v>
      </c>
      <c r="BH1854" s="2">
        <f t="shared" si="797"/>
        <v>1.0902201887331999E-3</v>
      </c>
      <c r="BJ1854" t="s">
        <v>1504</v>
      </c>
      <c r="BK1854" t="s">
        <v>2108</v>
      </c>
      <c r="BL1854">
        <v>2</v>
      </c>
      <c r="BN1854">
        <v>0</v>
      </c>
      <c r="BO1854" s="60">
        <v>34</v>
      </c>
      <c r="BP1854" s="62">
        <v>11</v>
      </c>
      <c r="BQ1854" s="66">
        <f t="shared" si="798"/>
        <v>34011</v>
      </c>
      <c r="BR1854" s="66">
        <f t="shared" si="777"/>
        <v>34011</v>
      </c>
      <c r="BS1854" s="3" t="s">
        <v>3083</v>
      </c>
      <c r="BX1854" s="73"/>
      <c r="BY1854" s="73"/>
      <c r="CB1854" s="73"/>
      <c r="CD1854" s="38">
        <f t="shared" si="799"/>
        <v>0</v>
      </c>
      <c r="CE1854" s="38">
        <v>55952</v>
      </c>
      <c r="CF1854" s="38">
        <v>67</v>
      </c>
      <c r="CM1854" s="51"/>
    </row>
    <row r="1855" spans="1:105" ht="14" hidden="1" customHeight="1" outlineLevel="1" x14ac:dyDescent="0.2">
      <c r="A1855" t="s">
        <v>823</v>
      </c>
      <c r="B1855" t="s">
        <v>2108</v>
      </c>
      <c r="C1855" s="1">
        <f t="shared" si="789"/>
        <v>313283</v>
      </c>
      <c r="D1855" s="3">
        <f>IF(N1855&gt;0, RANK(N1855,(N1855:P1855,Q1855:AE1855)),0)</f>
        <v>1</v>
      </c>
      <c r="E1855" s="3">
        <f>IF(O1855&gt;0,RANK(O1855,(N1855:P1855,Q1855:AE1855)),0)</f>
        <v>2</v>
      </c>
      <c r="F1855" s="3">
        <f>IF(P1855&gt;0,RANK(P1855,(N1855:P1855,Q1855:AE1855)),0)</f>
        <v>4</v>
      </c>
      <c r="G1855" s="1">
        <f t="shared" si="765"/>
        <v>140688</v>
      </c>
      <c r="H1855" s="2">
        <f t="shared" si="766"/>
        <v>0.44907639418672574</v>
      </c>
      <c r="I1855" s="2"/>
      <c r="J1855" s="2">
        <f t="shared" si="790"/>
        <v>0.71691090802884294</v>
      </c>
      <c r="K1855" s="2">
        <f t="shared" si="791"/>
        <v>0.26783451384211721</v>
      </c>
      <c r="L1855" s="2">
        <f t="shared" si="792"/>
        <v>3.3516022254638776E-3</v>
      </c>
      <c r="M1855" s="2">
        <f t="shared" si="793"/>
        <v>1.1902975903575976E-2</v>
      </c>
      <c r="N1855" s="38">
        <v>224596</v>
      </c>
      <c r="O1855" s="38">
        <v>83908</v>
      </c>
      <c r="P1855" s="38">
        <v>1050</v>
      </c>
      <c r="Q1855" s="38">
        <v>682</v>
      </c>
      <c r="R1855" s="38">
        <v>2356</v>
      </c>
      <c r="S1855" s="38">
        <v>96</v>
      </c>
      <c r="T1855" s="38">
        <v>494</v>
      </c>
      <c r="U1855" s="38">
        <v>0</v>
      </c>
      <c r="V1855" s="38">
        <v>57</v>
      </c>
      <c r="W1855" s="38">
        <v>0</v>
      </c>
      <c r="X1855" s="38">
        <v>0</v>
      </c>
      <c r="Y1855" s="38">
        <v>44</v>
      </c>
      <c r="Z1855" s="38">
        <v>0</v>
      </c>
      <c r="AA1855" s="38"/>
      <c r="AB1855" s="38"/>
      <c r="AC1855" s="38"/>
      <c r="AD1855" s="38"/>
      <c r="AE1855" s="38"/>
      <c r="AF1855" s="38"/>
      <c r="AG1855" s="38"/>
      <c r="AH1855" s="38"/>
      <c r="AI1855" s="38"/>
      <c r="AJ1855" s="38"/>
      <c r="AK1855" s="38"/>
      <c r="AL1855" s="38"/>
      <c r="AM1855" s="38"/>
      <c r="AN1855" s="38"/>
      <c r="AO1855" s="38"/>
      <c r="AP1855" s="38"/>
      <c r="AQ1855" s="38"/>
      <c r="AR1855" s="38"/>
      <c r="AS1855" s="38"/>
      <c r="AT1855" s="38"/>
      <c r="AU1855" s="38"/>
      <c r="AV1855" s="38"/>
      <c r="AW1855" s="38"/>
      <c r="AX1855" s="38"/>
      <c r="AY1855" s="38"/>
      <c r="BA1855" s="3">
        <f>IF(Q1855&gt;0,RANK(Q1855,(N1855:P1855,Q1855:AE1855)),0)</f>
        <v>5</v>
      </c>
      <c r="BB1855" s="3">
        <f>IF(R1855&gt;0,RANK(R1855,(N1855:P1855,Q1855:AE1855)),0)</f>
        <v>3</v>
      </c>
      <c r="BC1855" s="3">
        <f>IF(S1855&gt;0,RANK(S1855,(N1855:P1855,Q1855:AE1855)),0)</f>
        <v>7</v>
      </c>
      <c r="BD1855" s="3">
        <f>IF(T1855&gt;0,RANK(T1855,(N1855:P1855,Q1855:AE1855)),0)</f>
        <v>6</v>
      </c>
      <c r="BE1855" s="2">
        <f t="shared" si="794"/>
        <v>2.1769454454917759E-3</v>
      </c>
      <c r="BF1855" s="2">
        <f t="shared" si="795"/>
        <v>7.5203569935170436E-3</v>
      </c>
      <c r="BG1855" s="2">
        <f t="shared" si="796"/>
        <v>3.064322034709831E-4</v>
      </c>
      <c r="BH1855" s="2">
        <f t="shared" si="797"/>
        <v>1.5768490470277673E-3</v>
      </c>
      <c r="BJ1855" t="s">
        <v>823</v>
      </c>
      <c r="BK1855" t="s">
        <v>2108</v>
      </c>
      <c r="BN1855">
        <v>0</v>
      </c>
      <c r="BO1855" s="60">
        <v>34</v>
      </c>
      <c r="BP1855" s="62">
        <v>13</v>
      </c>
      <c r="BQ1855" s="66">
        <f t="shared" si="798"/>
        <v>34013</v>
      </c>
      <c r="BR1855" s="66">
        <f t="shared" si="777"/>
        <v>34013</v>
      </c>
      <c r="BS1855" s="3" t="s">
        <v>3083</v>
      </c>
      <c r="BX1855" s="73"/>
      <c r="BY1855" s="73"/>
      <c r="CB1855" s="73"/>
      <c r="CD1855" s="38">
        <f t="shared" si="799"/>
        <v>0</v>
      </c>
      <c r="CE1855" s="1">
        <v>313283</v>
      </c>
      <c r="CM1855" s="51"/>
    </row>
    <row r="1856" spans="1:105" ht="14" hidden="1" customHeight="1" outlineLevel="1" x14ac:dyDescent="0.2">
      <c r="A1856" t="s">
        <v>2393</v>
      </c>
      <c r="B1856" t="s">
        <v>2108</v>
      </c>
      <c r="C1856" s="1">
        <f t="shared" si="789"/>
        <v>165263</v>
      </c>
      <c r="D1856" s="3">
        <f>IF(N1856&gt;0, RANK(N1856,(N1856:P1856,Q1856:AE1856)),0)</f>
        <v>2</v>
      </c>
      <c r="E1856" s="3">
        <f>IF(O1856&gt;0,RANK(O1856,(N1856:P1856,Q1856:AE1856)),0)</f>
        <v>1</v>
      </c>
      <c r="F1856" s="3">
        <f>IF(P1856&gt;0,RANK(P1856,(N1856:P1856,Q1856:AE1856)),0)</f>
        <v>3</v>
      </c>
      <c r="G1856" s="1">
        <f t="shared" si="765"/>
        <v>4618</v>
      </c>
      <c r="H1856" s="2">
        <f t="shared" si="766"/>
        <v>2.7943338799368278E-2</v>
      </c>
      <c r="I1856" s="2"/>
      <c r="J1856" s="2">
        <f t="shared" si="790"/>
        <v>0.47625905375068828</v>
      </c>
      <c r="K1856" s="2">
        <f t="shared" si="791"/>
        <v>0.50420239255005661</v>
      </c>
      <c r="L1856" s="2">
        <f t="shared" si="792"/>
        <v>7.6121091835438057E-3</v>
      </c>
      <c r="M1856" s="2">
        <f t="shared" si="793"/>
        <v>1.1926444515711251E-2</v>
      </c>
      <c r="N1856" s="38">
        <v>78708</v>
      </c>
      <c r="O1856" s="38">
        <v>83326</v>
      </c>
      <c r="P1856" s="38">
        <v>1258</v>
      </c>
      <c r="Q1856" s="38">
        <v>406</v>
      </c>
      <c r="R1856" s="38">
        <v>603</v>
      </c>
      <c r="S1856" s="38">
        <v>108</v>
      </c>
      <c r="T1856" s="38">
        <v>131</v>
      </c>
      <c r="U1856" s="38">
        <v>0</v>
      </c>
      <c r="V1856" s="38">
        <v>68</v>
      </c>
      <c r="W1856" s="38">
        <v>628</v>
      </c>
      <c r="X1856" s="38">
        <v>0</v>
      </c>
      <c r="Y1856" s="38">
        <v>27</v>
      </c>
      <c r="Z1856" s="38">
        <v>0</v>
      </c>
      <c r="AA1856" s="38"/>
      <c r="AB1856" s="38"/>
      <c r="AC1856" s="38"/>
      <c r="AD1856" s="38"/>
      <c r="AE1856" s="38"/>
      <c r="AF1856" s="38"/>
      <c r="AG1856" s="38"/>
      <c r="AH1856" s="38"/>
      <c r="AI1856" s="38"/>
      <c r="AJ1856" s="38"/>
      <c r="AK1856" s="38"/>
      <c r="AL1856" s="38"/>
      <c r="AM1856" s="38"/>
      <c r="AN1856" s="38"/>
      <c r="AO1856" s="38"/>
      <c r="AP1856" s="38"/>
      <c r="AQ1856" s="38"/>
      <c r="AR1856" s="38"/>
      <c r="AS1856" s="38"/>
      <c r="AT1856" s="38"/>
      <c r="AU1856" s="38"/>
      <c r="AV1856" s="38"/>
      <c r="AW1856" s="38"/>
      <c r="AX1856" s="38"/>
      <c r="AY1856" s="38"/>
      <c r="BA1856" s="3">
        <f>IF(Q1856&gt;0,RANK(Q1856,(N1856:P1856,Q1856:AE1856)),0)</f>
        <v>6</v>
      </c>
      <c r="BB1856" s="3">
        <f>IF(R1856&gt;0,RANK(R1856,(N1856:P1856,Q1856:AE1856)),0)</f>
        <v>5</v>
      </c>
      <c r="BC1856" s="3">
        <f>IF(S1856&gt;0,RANK(S1856,(N1856:P1856,Q1856:AE1856)),0)</f>
        <v>8</v>
      </c>
      <c r="BD1856" s="3">
        <f>IF(T1856&gt;0,RANK(T1856,(N1856:P1856,Q1856:AE1856)),0)</f>
        <v>7</v>
      </c>
      <c r="BE1856" s="2">
        <f t="shared" si="794"/>
        <v>2.4566902452454573E-3</v>
      </c>
      <c r="BF1856" s="2">
        <f t="shared" si="795"/>
        <v>3.6487296006970709E-3</v>
      </c>
      <c r="BG1856" s="2">
        <f t="shared" si="796"/>
        <v>6.5350380908007241E-4</v>
      </c>
      <c r="BH1856" s="2">
        <f t="shared" si="797"/>
        <v>7.9267591656934707E-4</v>
      </c>
      <c r="BJ1856" t="s">
        <v>2393</v>
      </c>
      <c r="BK1856" t="s">
        <v>2108</v>
      </c>
      <c r="BN1856">
        <v>0</v>
      </c>
      <c r="BO1856" s="60">
        <v>34</v>
      </c>
      <c r="BP1856" s="62">
        <v>15</v>
      </c>
      <c r="BQ1856" s="66">
        <f t="shared" si="798"/>
        <v>34015</v>
      </c>
      <c r="BR1856" s="66">
        <f t="shared" si="777"/>
        <v>34015</v>
      </c>
      <c r="BS1856" s="3" t="s">
        <v>3083</v>
      </c>
      <c r="BX1856" s="73"/>
      <c r="BY1856" s="73"/>
      <c r="CB1856" s="73"/>
      <c r="CD1856" s="38">
        <f t="shared" si="799"/>
        <v>0</v>
      </c>
      <c r="CE1856" s="1">
        <v>165263</v>
      </c>
      <c r="CF1856" s="38">
        <v>628</v>
      </c>
      <c r="CM1856" s="51"/>
    </row>
    <row r="1857" spans="1:91" ht="14" hidden="1" customHeight="1" outlineLevel="1" x14ac:dyDescent="0.2">
      <c r="A1857" t="s">
        <v>2062</v>
      </c>
      <c r="B1857" t="s">
        <v>2108</v>
      </c>
      <c r="C1857" s="1">
        <f t="shared" si="789"/>
        <v>232232</v>
      </c>
      <c r="D1857" s="3">
        <f>IF(N1857&gt;0, RANK(N1857,(N1857:P1857,Q1857:AE1857)),0)</f>
        <v>1</v>
      </c>
      <c r="E1857" s="3">
        <f>IF(O1857&gt;0,RANK(O1857,(N1857:P1857,Q1857:AE1857)),0)</f>
        <v>2</v>
      </c>
      <c r="F1857" s="3">
        <f>IF(P1857&gt;0,RANK(P1857,(N1857:P1857,Q1857:AE1857)),0)</f>
        <v>4</v>
      </c>
      <c r="G1857" s="1">
        <f t="shared" si="765"/>
        <v>64852</v>
      </c>
      <c r="H1857" s="2">
        <f t="shared" si="766"/>
        <v>0.27925522753108961</v>
      </c>
      <c r="I1857" s="2"/>
      <c r="J1857" s="2">
        <f t="shared" si="790"/>
        <v>0.62336370526025697</v>
      </c>
      <c r="K1857" s="2">
        <f t="shared" si="791"/>
        <v>0.34410847772916736</v>
      </c>
      <c r="L1857" s="2">
        <f t="shared" si="792"/>
        <v>5.8949671018636539E-3</v>
      </c>
      <c r="M1857" s="2">
        <f t="shared" si="793"/>
        <v>2.6632849908712012E-2</v>
      </c>
      <c r="N1857" s="38">
        <v>144765</v>
      </c>
      <c r="O1857" s="38">
        <v>79913</v>
      </c>
      <c r="P1857" s="38">
        <v>1369</v>
      </c>
      <c r="Q1857" s="38">
        <v>517</v>
      </c>
      <c r="R1857" s="38">
        <v>3298</v>
      </c>
      <c r="S1857" s="38">
        <v>280</v>
      </c>
      <c r="T1857" s="38">
        <v>649</v>
      </c>
      <c r="U1857" s="38">
        <v>0</v>
      </c>
      <c r="V1857" s="38">
        <v>236</v>
      </c>
      <c r="W1857" s="38">
        <v>1051</v>
      </c>
      <c r="X1857" s="38">
        <v>0</v>
      </c>
      <c r="Y1857" s="38">
        <v>154</v>
      </c>
      <c r="Z1857" s="38">
        <v>0</v>
      </c>
      <c r="AA1857" s="38"/>
      <c r="AB1857" s="38"/>
      <c r="AC1857" s="38"/>
      <c r="AD1857" s="38"/>
      <c r="AE1857" s="38"/>
      <c r="AF1857" s="38"/>
      <c r="AG1857" s="38"/>
      <c r="AH1857" s="38"/>
      <c r="AI1857" s="38"/>
      <c r="AJ1857" s="38"/>
      <c r="AK1857" s="38"/>
      <c r="AL1857" s="38"/>
      <c r="AM1857" s="38"/>
      <c r="AN1857" s="38"/>
      <c r="AO1857" s="38"/>
      <c r="AP1857" s="38"/>
      <c r="AQ1857" s="38"/>
      <c r="AR1857" s="38"/>
      <c r="AS1857" s="38"/>
      <c r="AT1857" s="38"/>
      <c r="AU1857" s="38"/>
      <c r="AV1857" s="38"/>
      <c r="AW1857" s="38"/>
      <c r="AX1857" s="38"/>
      <c r="AY1857" s="38"/>
      <c r="BA1857" s="3">
        <f>IF(Q1857&gt;0,RANK(Q1857,(N1857:P1857,Q1857:AE1857)),0)</f>
        <v>7</v>
      </c>
      <c r="BB1857" s="3">
        <f>IF(R1857&gt;0,RANK(R1857,(N1857:P1857,Q1857:AE1857)),0)</f>
        <v>3</v>
      </c>
      <c r="BC1857" s="3">
        <f>IF(S1857&gt;0,RANK(S1857,(N1857:P1857,Q1857:AE1857)),0)</f>
        <v>8</v>
      </c>
      <c r="BD1857" s="3">
        <f>IF(T1857&gt;0,RANK(T1857,(N1857:P1857,Q1857:AE1857)),0)</f>
        <v>6</v>
      </c>
      <c r="BE1857" s="2">
        <f t="shared" si="794"/>
        <v>2.2262220538082607E-3</v>
      </c>
      <c r="BF1857" s="2">
        <f t="shared" si="795"/>
        <v>1.4201315925453857E-2</v>
      </c>
      <c r="BG1857" s="2">
        <f t="shared" si="796"/>
        <v>1.2056908608632747E-3</v>
      </c>
      <c r="BH1857" s="2">
        <f t="shared" si="797"/>
        <v>2.7946191739295187E-3</v>
      </c>
      <c r="BJ1857" t="s">
        <v>2062</v>
      </c>
      <c r="BK1857" t="s">
        <v>2108</v>
      </c>
      <c r="BN1857">
        <v>0</v>
      </c>
      <c r="BO1857" s="60">
        <v>34</v>
      </c>
      <c r="BP1857" s="62">
        <v>17</v>
      </c>
      <c r="BQ1857" s="66">
        <f t="shared" si="798"/>
        <v>34017</v>
      </c>
      <c r="BR1857" s="66">
        <f t="shared" si="777"/>
        <v>34017</v>
      </c>
      <c r="BS1857" s="3" t="s">
        <v>3083</v>
      </c>
      <c r="BX1857" s="73"/>
      <c r="BY1857" s="73"/>
      <c r="CB1857" s="73"/>
      <c r="CD1857" s="38">
        <f t="shared" si="799"/>
        <v>0</v>
      </c>
      <c r="CE1857" s="1">
        <v>232232</v>
      </c>
      <c r="CF1857" s="38">
        <v>1051</v>
      </c>
      <c r="CM1857" s="51"/>
    </row>
    <row r="1858" spans="1:91" ht="14" hidden="1" customHeight="1" outlineLevel="1" x14ac:dyDescent="0.2">
      <c r="A1858" t="s">
        <v>2353</v>
      </c>
      <c r="B1858" t="s">
        <v>2108</v>
      </c>
      <c r="C1858" s="1">
        <f t="shared" si="789"/>
        <v>81271</v>
      </c>
      <c r="D1858" s="3">
        <f>IF(N1858&gt;0, RANK(N1858,(N1858:P1858,Q1858:AE1858)),0)</f>
        <v>2</v>
      </c>
      <c r="E1858" s="3">
        <f>IF(O1858&gt;0,RANK(O1858,(N1858:P1858,Q1858:AE1858)),0)</f>
        <v>1</v>
      </c>
      <c r="F1858" s="3">
        <f>IF(P1858&gt;0,RANK(P1858,(N1858:P1858,Q1858:AE1858)),0)</f>
        <v>3</v>
      </c>
      <c r="G1858" s="1">
        <f t="shared" si="765"/>
        <v>5396</v>
      </c>
      <c r="H1858" s="2">
        <f t="shared" si="766"/>
        <v>6.6395147100441726E-2</v>
      </c>
      <c r="I1858" s="2"/>
      <c r="J1858" s="2">
        <f t="shared" si="790"/>
        <v>0.45520542382891804</v>
      </c>
      <c r="K1858" s="2">
        <f t="shared" si="791"/>
        <v>0.52160057092935974</v>
      </c>
      <c r="L1858" s="2">
        <f t="shared" si="792"/>
        <v>6.1645605443516136E-3</v>
      </c>
      <c r="M1858" s="2">
        <f t="shared" si="793"/>
        <v>1.7029444697370603E-2</v>
      </c>
      <c r="N1858" s="38">
        <v>36995</v>
      </c>
      <c r="O1858" s="38">
        <v>42391</v>
      </c>
      <c r="P1858" s="38">
        <v>501</v>
      </c>
      <c r="Q1858" s="38">
        <v>321</v>
      </c>
      <c r="R1858" s="38">
        <v>488</v>
      </c>
      <c r="S1858" s="38">
        <v>62</v>
      </c>
      <c r="T1858" s="38">
        <v>107</v>
      </c>
      <c r="U1858" s="38">
        <v>0</v>
      </c>
      <c r="V1858" s="38">
        <v>39</v>
      </c>
      <c r="W1858" s="38">
        <v>346</v>
      </c>
      <c r="X1858" s="38">
        <v>0</v>
      </c>
      <c r="Y1858" s="38">
        <v>21</v>
      </c>
      <c r="Z1858" s="38">
        <v>0</v>
      </c>
      <c r="AA1858" s="38"/>
      <c r="AB1858" s="38"/>
      <c r="AC1858" s="38"/>
      <c r="AD1858" s="38"/>
      <c r="AE1858" s="38"/>
      <c r="AF1858" s="38"/>
      <c r="AG1858" s="38"/>
      <c r="AH1858" s="38"/>
      <c r="AI1858" s="38"/>
      <c r="AJ1858" s="38"/>
      <c r="AK1858" s="38"/>
      <c r="AL1858" s="38"/>
      <c r="AM1858" s="38"/>
      <c r="AN1858" s="38"/>
      <c r="AO1858" s="38"/>
      <c r="AP1858" s="38"/>
      <c r="AQ1858" s="38"/>
      <c r="AR1858" s="38"/>
      <c r="AS1858" s="38"/>
      <c r="AT1858" s="38"/>
      <c r="AU1858" s="38"/>
      <c r="AV1858" s="38"/>
      <c r="AW1858" s="38"/>
      <c r="AX1858" s="38"/>
      <c r="AY1858" s="38"/>
      <c r="BA1858" s="3">
        <f>IF(Q1858&gt;0,RANK(Q1858,(N1858:P1858,Q1858:AE1858)),0)</f>
        <v>6</v>
      </c>
      <c r="BB1858" s="3">
        <f>IF(R1858&gt;0,RANK(R1858,(N1858:P1858,Q1858:AE1858)),0)</f>
        <v>4</v>
      </c>
      <c r="BC1858" s="3">
        <f>IF(S1858&gt;0,RANK(S1858,(N1858:P1858,Q1858:AE1858)),0)</f>
        <v>8</v>
      </c>
      <c r="BD1858" s="3">
        <f>IF(T1858&gt;0,RANK(T1858,(N1858:P1858,Q1858:AE1858)),0)</f>
        <v>7</v>
      </c>
      <c r="BE1858" s="2">
        <f t="shared" si="794"/>
        <v>3.9497483727282791E-3</v>
      </c>
      <c r="BF1858" s="2">
        <f t="shared" si="795"/>
        <v>6.0046018875121506E-3</v>
      </c>
      <c r="BG1858" s="2">
        <f t="shared" si="796"/>
        <v>7.6287974800359293E-4</v>
      </c>
      <c r="BH1858" s="2">
        <f t="shared" si="797"/>
        <v>1.3165827909094264E-3</v>
      </c>
      <c r="BJ1858" t="s">
        <v>2353</v>
      </c>
      <c r="BK1858" t="s">
        <v>2108</v>
      </c>
      <c r="BL1858">
        <v>7</v>
      </c>
      <c r="BN1858">
        <v>0</v>
      </c>
      <c r="BO1858" s="60">
        <v>34</v>
      </c>
      <c r="BP1858" s="62">
        <v>19</v>
      </c>
      <c r="BQ1858" s="66">
        <f t="shared" si="798"/>
        <v>34019</v>
      </c>
      <c r="BR1858" s="66">
        <f t="shared" si="777"/>
        <v>34019</v>
      </c>
      <c r="BS1858" s="3" t="s">
        <v>3083</v>
      </c>
      <c r="BX1858" s="73"/>
      <c r="BY1858" s="73"/>
      <c r="CB1858" s="73"/>
      <c r="CD1858" s="38">
        <f t="shared" si="799"/>
        <v>0</v>
      </c>
      <c r="CE1858" s="1">
        <v>81271</v>
      </c>
      <c r="CF1858" s="38">
        <v>346</v>
      </c>
      <c r="CM1858" s="51"/>
    </row>
    <row r="1859" spans="1:91" ht="14" hidden="1" customHeight="1" outlineLevel="1" x14ac:dyDescent="0.2">
      <c r="A1859" t="s">
        <v>440</v>
      </c>
      <c r="B1859" t="s">
        <v>2108</v>
      </c>
      <c r="C1859" s="1">
        <f t="shared" si="789"/>
        <v>163779</v>
      </c>
      <c r="D1859" s="3">
        <f>IF(N1859&gt;0, RANK(N1859,(N1859:P1859,Q1859:AE1859)),0)</f>
        <v>1</v>
      </c>
      <c r="E1859" s="3">
        <f>IF(O1859&gt;0,RANK(O1859,(N1859:P1859,Q1859:AE1859)),0)</f>
        <v>2</v>
      </c>
      <c r="F1859" s="3">
        <f>IF(P1859&gt;0,RANK(P1859,(N1859:P1859,Q1859:AE1859)),0)</f>
        <v>4</v>
      </c>
      <c r="G1859" s="1">
        <f t="shared" si="765"/>
        <v>55284</v>
      </c>
      <c r="H1859" s="2">
        <f t="shared" si="766"/>
        <v>0.33755243346216546</v>
      </c>
      <c r="I1859" s="2"/>
      <c r="J1859" s="2">
        <f t="shared" si="790"/>
        <v>0.65672644233998256</v>
      </c>
      <c r="K1859" s="2">
        <f t="shared" si="791"/>
        <v>0.31917400887781705</v>
      </c>
      <c r="L1859" s="2">
        <f t="shared" si="792"/>
        <v>5.5379505308983451E-3</v>
      </c>
      <c r="M1859" s="2">
        <f t="shared" si="793"/>
        <v>1.856159825130204E-2</v>
      </c>
      <c r="N1859" s="38">
        <v>107558</v>
      </c>
      <c r="O1859" s="38">
        <v>52274</v>
      </c>
      <c r="P1859" s="38">
        <v>907</v>
      </c>
      <c r="Q1859" s="38">
        <v>390</v>
      </c>
      <c r="R1859" s="38">
        <v>1690</v>
      </c>
      <c r="S1859" s="38">
        <v>103</v>
      </c>
      <c r="T1859" s="38">
        <v>218</v>
      </c>
      <c r="U1859" s="38">
        <v>43</v>
      </c>
      <c r="V1859" s="38">
        <v>86</v>
      </c>
      <c r="W1859" s="38">
        <v>433</v>
      </c>
      <c r="X1859" s="38">
        <v>33</v>
      </c>
      <c r="Y1859" s="38">
        <v>44</v>
      </c>
      <c r="Z1859" s="38">
        <v>0</v>
      </c>
      <c r="AA1859" s="38"/>
      <c r="AB1859" s="38"/>
      <c r="AC1859" s="38"/>
      <c r="AD1859" s="38"/>
      <c r="AE1859" s="38"/>
      <c r="AF1859" s="38"/>
      <c r="AG1859" s="38"/>
      <c r="AH1859" s="38"/>
      <c r="AI1859" s="38"/>
      <c r="AJ1859" s="38"/>
      <c r="AK1859" s="38"/>
      <c r="AL1859" s="38"/>
      <c r="AM1859" s="38"/>
      <c r="AN1859" s="38"/>
      <c r="AO1859" s="38"/>
      <c r="AP1859" s="38"/>
      <c r="AQ1859" s="38"/>
      <c r="AR1859" s="38"/>
      <c r="AS1859" s="38"/>
      <c r="AT1859" s="38"/>
      <c r="AU1859" s="38"/>
      <c r="AV1859" s="38"/>
      <c r="AW1859" s="38"/>
      <c r="AX1859" s="38"/>
      <c r="AY1859" s="38"/>
      <c r="BA1859" s="3">
        <f>IF(Q1859&gt;0,RANK(Q1859,(N1859:P1859,Q1859:AE1859)),0)</f>
        <v>6</v>
      </c>
      <c r="BB1859" s="3">
        <f>IF(R1859&gt;0,RANK(R1859,(N1859:P1859,Q1859:AE1859)),0)</f>
        <v>3</v>
      </c>
      <c r="BC1859" s="3">
        <f>IF(S1859&gt;0,RANK(S1859,(N1859:P1859,Q1859:AE1859)),0)</f>
        <v>8</v>
      </c>
      <c r="BD1859" s="3">
        <f>IF(T1859&gt;0,RANK(T1859,(N1859:P1859,Q1859:AE1859)),0)</f>
        <v>7</v>
      </c>
      <c r="BE1859" s="2">
        <f t="shared" si="794"/>
        <v>2.3812576703973035E-3</v>
      </c>
      <c r="BF1859" s="2">
        <f t="shared" si="795"/>
        <v>1.0318783238388316E-2</v>
      </c>
      <c r="BG1859" s="2">
        <f t="shared" si="796"/>
        <v>6.2889625654082633E-4</v>
      </c>
      <c r="BH1859" s="2">
        <f t="shared" si="797"/>
        <v>1.3310619798631081E-3</v>
      </c>
      <c r="BJ1859" t="s">
        <v>440</v>
      </c>
      <c r="BK1859" t="s">
        <v>2108</v>
      </c>
      <c r="BN1859">
        <v>0</v>
      </c>
      <c r="BO1859" s="60">
        <v>34</v>
      </c>
      <c r="BP1859" s="62">
        <v>21</v>
      </c>
      <c r="BQ1859" s="66">
        <f t="shared" si="798"/>
        <v>34021</v>
      </c>
      <c r="BR1859" s="66">
        <f t="shared" si="777"/>
        <v>34021</v>
      </c>
      <c r="BS1859" s="3" t="s">
        <v>3083</v>
      </c>
      <c r="BX1859" s="73"/>
      <c r="BY1859" s="73"/>
      <c r="CB1859" s="73"/>
      <c r="CD1859" s="38">
        <f t="shared" si="799"/>
        <v>0</v>
      </c>
      <c r="CE1859" s="1">
        <v>163779</v>
      </c>
      <c r="CF1859" s="38">
        <v>509</v>
      </c>
      <c r="CM1859" s="51"/>
    </row>
    <row r="1860" spans="1:91" ht="14" hidden="1" customHeight="1" outlineLevel="1" x14ac:dyDescent="0.2">
      <c r="A1860" t="s">
        <v>493</v>
      </c>
      <c r="B1860" t="s">
        <v>2108</v>
      </c>
      <c r="C1860" s="1">
        <f t="shared" si="789"/>
        <v>366639</v>
      </c>
      <c r="D1860" s="3">
        <f>IF(N1860&gt;0, RANK(N1860,(N1860:P1860,Q1860:AE1860)),0)</f>
        <v>1</v>
      </c>
      <c r="E1860" s="3">
        <f>IF(O1860&gt;0,RANK(O1860,(N1860:P1860,Q1860:AE1860)),0)</f>
        <v>2</v>
      </c>
      <c r="F1860" s="3">
        <f>IF(P1860&gt;0,RANK(P1860,(N1860:P1860,Q1860:AE1860)),0)</f>
        <v>4</v>
      </c>
      <c r="G1860" s="1">
        <f t="shared" si="765"/>
        <v>29343</v>
      </c>
      <c r="H1860" s="2">
        <f t="shared" si="766"/>
        <v>8.0032402444911749E-2</v>
      </c>
      <c r="I1860" s="2"/>
      <c r="J1860" s="2">
        <f t="shared" si="790"/>
        <v>0.52313583661312624</v>
      </c>
      <c r="K1860" s="2">
        <f t="shared" si="791"/>
        <v>0.44310343416821452</v>
      </c>
      <c r="L1860" s="2">
        <f t="shared" si="792"/>
        <v>5.2067565098093769E-3</v>
      </c>
      <c r="M1860" s="2">
        <f t="shared" si="793"/>
        <v>2.8553972708849872E-2</v>
      </c>
      <c r="N1860" s="38">
        <v>191802</v>
      </c>
      <c r="O1860" s="38">
        <v>162459</v>
      </c>
      <c r="P1860" s="38">
        <v>1909</v>
      </c>
      <c r="Q1860" s="38">
        <v>884</v>
      </c>
      <c r="R1860" s="38">
        <v>6996</v>
      </c>
      <c r="S1860" s="38">
        <v>197</v>
      </c>
      <c r="T1860" s="38">
        <v>534</v>
      </c>
      <c r="U1860" s="38">
        <v>0</v>
      </c>
      <c r="V1860" s="38">
        <v>117</v>
      </c>
      <c r="W1860" s="38">
        <v>1452</v>
      </c>
      <c r="X1860" s="38">
        <v>0</v>
      </c>
      <c r="Y1860" s="38">
        <v>289</v>
      </c>
      <c r="Z1860" s="38">
        <v>0</v>
      </c>
      <c r="AA1860" s="38"/>
      <c r="AB1860" s="38"/>
      <c r="AC1860" s="38"/>
      <c r="AD1860" s="38"/>
      <c r="AE1860" s="38"/>
      <c r="AF1860" s="38"/>
      <c r="AG1860" s="38"/>
      <c r="AH1860" s="38"/>
      <c r="AI1860" s="38"/>
      <c r="AJ1860" s="38"/>
      <c r="AK1860" s="38"/>
      <c r="AL1860" s="38"/>
      <c r="AM1860" s="38"/>
      <c r="AN1860" s="38"/>
      <c r="AO1860" s="38"/>
      <c r="AP1860" s="38"/>
      <c r="AQ1860" s="38"/>
      <c r="AR1860" s="38"/>
      <c r="AS1860" s="38"/>
      <c r="AT1860" s="38"/>
      <c r="AU1860" s="38"/>
      <c r="AV1860" s="38"/>
      <c r="AW1860" s="38"/>
      <c r="AX1860" s="38"/>
      <c r="AY1860" s="38"/>
      <c r="BA1860" s="3">
        <f>IF(Q1860&gt;0,RANK(Q1860,(N1860:P1860,Q1860:AE1860)),0)</f>
        <v>6</v>
      </c>
      <c r="BB1860" s="3">
        <f>IF(R1860&gt;0,RANK(R1860,(N1860:P1860,Q1860:AE1860)),0)</f>
        <v>3</v>
      </c>
      <c r="BC1860" s="3">
        <f>IF(S1860&gt;0,RANK(S1860,(N1860:P1860,Q1860:AE1860)),0)</f>
        <v>9</v>
      </c>
      <c r="BD1860" s="3">
        <f>IF(T1860&gt;0,RANK(T1860,(N1860:P1860,Q1860:AE1860)),0)</f>
        <v>7</v>
      </c>
      <c r="BE1860" s="2">
        <f t="shared" si="794"/>
        <v>2.4110910186859553E-3</v>
      </c>
      <c r="BF1860" s="2">
        <f t="shared" si="795"/>
        <v>1.9081439781365322E-2</v>
      </c>
      <c r="BG1860" s="2">
        <f t="shared" si="796"/>
        <v>5.3731327000128195E-4</v>
      </c>
      <c r="BH1860" s="2">
        <f t="shared" si="797"/>
        <v>1.4564735339121042E-3</v>
      </c>
      <c r="BJ1860" t="s">
        <v>493</v>
      </c>
      <c r="BK1860" t="s">
        <v>2108</v>
      </c>
      <c r="BN1860">
        <v>0</v>
      </c>
      <c r="BO1860" s="60">
        <v>34</v>
      </c>
      <c r="BP1860" s="62">
        <v>23</v>
      </c>
      <c r="BQ1860" s="66">
        <f t="shared" si="798"/>
        <v>34023</v>
      </c>
      <c r="BR1860" s="66">
        <f t="shared" si="777"/>
        <v>34023</v>
      </c>
      <c r="BS1860" s="3" t="s">
        <v>3083</v>
      </c>
      <c r="BX1860" s="73"/>
      <c r="BY1860" s="73"/>
      <c r="CB1860" s="73"/>
      <c r="CD1860" s="38">
        <f t="shared" si="799"/>
        <v>0</v>
      </c>
      <c r="CE1860" s="38">
        <v>366639</v>
      </c>
      <c r="CF1860" s="38">
        <v>1452</v>
      </c>
      <c r="CM1860" s="51"/>
    </row>
    <row r="1861" spans="1:91" ht="14" hidden="1" customHeight="1" outlineLevel="1" x14ac:dyDescent="0.2">
      <c r="A1861" t="s">
        <v>2394</v>
      </c>
      <c r="B1861" t="s">
        <v>2108</v>
      </c>
      <c r="C1861" s="1">
        <f t="shared" si="789"/>
        <v>361596</v>
      </c>
      <c r="D1861" s="3">
        <f>IF(N1861&gt;0, RANK(N1861,(N1861:P1861,Q1861:AE1861)),0)</f>
        <v>2</v>
      </c>
      <c r="E1861" s="3">
        <f>IF(O1861&gt;0,RANK(O1861,(N1861:P1861,Q1861:AE1861)),0)</f>
        <v>1</v>
      </c>
      <c r="F1861" s="3">
        <f>IF(P1861&gt;0,RANK(P1861,(N1861:P1861,Q1861:AE1861)),0)</f>
        <v>3</v>
      </c>
      <c r="G1861" s="1">
        <f t="shared" si="765"/>
        <v>41027</v>
      </c>
      <c r="H1861" s="2">
        <f t="shared" si="766"/>
        <v>0.11346087899202424</v>
      </c>
      <c r="I1861" s="2"/>
      <c r="J1861" s="2">
        <f t="shared" si="790"/>
        <v>0.43247712917178288</v>
      </c>
      <c r="K1861" s="2">
        <f t="shared" si="791"/>
        <v>0.54593800816380711</v>
      </c>
      <c r="L1861" s="2">
        <f t="shared" si="792"/>
        <v>7.231827785705594E-3</v>
      </c>
      <c r="M1861" s="2">
        <f t="shared" si="793"/>
        <v>1.4353034878704471E-2</v>
      </c>
      <c r="N1861" s="38">
        <v>156382</v>
      </c>
      <c r="O1861" s="38">
        <v>197409</v>
      </c>
      <c r="P1861" s="38">
        <v>2615</v>
      </c>
      <c r="Q1861" s="38">
        <v>874</v>
      </c>
      <c r="R1861" s="38">
        <v>2142</v>
      </c>
      <c r="S1861" s="38">
        <v>278</v>
      </c>
      <c r="T1861" s="38">
        <v>327</v>
      </c>
      <c r="U1861" s="38">
        <v>0</v>
      </c>
      <c r="V1861" s="38">
        <v>65</v>
      </c>
      <c r="W1861" s="38">
        <v>1453</v>
      </c>
      <c r="X1861" s="38">
        <v>0</v>
      </c>
      <c r="Y1861" s="38">
        <v>51</v>
      </c>
      <c r="Z1861" s="38">
        <v>0</v>
      </c>
      <c r="AA1861" s="38"/>
      <c r="AB1861" s="38"/>
      <c r="AC1861" s="38"/>
      <c r="AD1861" s="38"/>
      <c r="AE1861" s="38"/>
      <c r="AF1861" s="38"/>
      <c r="AG1861" s="38"/>
      <c r="AH1861" s="38"/>
      <c r="AI1861" s="38"/>
      <c r="AJ1861" s="38"/>
      <c r="AK1861" s="38"/>
      <c r="AL1861" s="38"/>
      <c r="AM1861" s="38"/>
      <c r="AN1861" s="38"/>
      <c r="AO1861" s="38"/>
      <c r="AP1861" s="38"/>
      <c r="AQ1861" s="38"/>
      <c r="AR1861" s="38"/>
      <c r="AS1861" s="38"/>
      <c r="AT1861" s="38"/>
      <c r="AU1861" s="38"/>
      <c r="AV1861" s="38"/>
      <c r="AW1861" s="38"/>
      <c r="AX1861" s="38"/>
      <c r="AY1861" s="38"/>
      <c r="BA1861" s="3">
        <f>IF(Q1861&gt;0,RANK(Q1861,(N1861:P1861,Q1861:AE1861)),0)</f>
        <v>6</v>
      </c>
      <c r="BB1861" s="3">
        <f>IF(R1861&gt;0,RANK(R1861,(N1861:P1861,Q1861:AE1861)),0)</f>
        <v>4</v>
      </c>
      <c r="BC1861" s="3">
        <f>IF(S1861&gt;0,RANK(S1861,(N1861:P1861,Q1861:AE1861)),0)</f>
        <v>8</v>
      </c>
      <c r="BD1861" s="3">
        <f>IF(T1861&gt;0,RANK(T1861,(N1861:P1861,Q1861:AE1861)),0)</f>
        <v>7</v>
      </c>
      <c r="BE1861" s="2">
        <f t="shared" si="794"/>
        <v>2.4170621356430933E-3</v>
      </c>
      <c r="BF1861" s="2">
        <f t="shared" si="795"/>
        <v>5.9237380944479473E-3</v>
      </c>
      <c r="BG1861" s="2">
        <f t="shared" si="796"/>
        <v>7.6881381431210519E-4</v>
      </c>
      <c r="BH1861" s="2">
        <f t="shared" si="797"/>
        <v>9.0432416287790796E-4</v>
      </c>
      <c r="BJ1861" t="s">
        <v>2394</v>
      </c>
      <c r="BK1861" t="s">
        <v>2108</v>
      </c>
      <c r="BN1861">
        <v>0</v>
      </c>
      <c r="BO1861" s="60">
        <v>34</v>
      </c>
      <c r="BP1861" s="62">
        <v>25</v>
      </c>
      <c r="BQ1861" s="66">
        <f t="shared" si="798"/>
        <v>34025</v>
      </c>
      <c r="BR1861" s="66">
        <f t="shared" si="777"/>
        <v>34025</v>
      </c>
      <c r="BS1861" s="3" t="s">
        <v>3083</v>
      </c>
      <c r="BX1861" s="73"/>
      <c r="BY1861" s="73"/>
      <c r="CB1861" s="73"/>
      <c r="CD1861" s="38">
        <f t="shared" si="799"/>
        <v>0</v>
      </c>
      <c r="CE1861" s="1">
        <v>361596</v>
      </c>
      <c r="CF1861" s="38">
        <v>1453</v>
      </c>
      <c r="CM1861" s="51"/>
    </row>
    <row r="1862" spans="1:91" ht="14" hidden="1" customHeight="1" outlineLevel="1" x14ac:dyDescent="0.2">
      <c r="A1862" t="s">
        <v>2570</v>
      </c>
      <c r="B1862" t="s">
        <v>2108</v>
      </c>
      <c r="C1862" s="1">
        <f t="shared" si="789"/>
        <v>286066</v>
      </c>
      <c r="D1862" s="3">
        <f>IF(N1862&gt;0, RANK(N1862,(N1862:P1862,Q1862:AE1862)),0)</f>
        <v>2</v>
      </c>
      <c r="E1862" s="3">
        <f>IF(O1862&gt;0,RANK(O1862,(N1862:P1862,Q1862:AE1862)),0)</f>
        <v>1</v>
      </c>
      <c r="F1862" s="3">
        <f>IF(P1862&gt;0,RANK(P1862,(N1862:P1862,Q1862:AE1862)),0)</f>
        <v>4</v>
      </c>
      <c r="G1862" s="1">
        <f t="shared" si="765"/>
        <v>7767</v>
      </c>
      <c r="H1862" s="2">
        <f t="shared" si="766"/>
        <v>2.7151077024183231E-2</v>
      </c>
      <c r="I1862" s="2"/>
      <c r="J1862" s="2">
        <f t="shared" si="790"/>
        <v>0.47426817587549724</v>
      </c>
      <c r="K1862" s="2">
        <f t="shared" si="791"/>
        <v>0.50141925289968048</v>
      </c>
      <c r="L1862" s="2">
        <f t="shared" si="792"/>
        <v>5.8308222578006474E-3</v>
      </c>
      <c r="M1862" s="2">
        <f t="shared" si="793"/>
        <v>1.8481748967021684E-2</v>
      </c>
      <c r="N1862" s="38">
        <v>135672</v>
      </c>
      <c r="O1862" s="38">
        <v>143439</v>
      </c>
      <c r="P1862" s="38">
        <v>1668</v>
      </c>
      <c r="Q1862" s="38">
        <v>888</v>
      </c>
      <c r="R1862" s="38">
        <v>2296</v>
      </c>
      <c r="S1862" s="38">
        <v>216</v>
      </c>
      <c r="T1862" s="38">
        <v>310</v>
      </c>
      <c r="U1862" s="38">
        <v>0</v>
      </c>
      <c r="V1862" s="38">
        <v>121</v>
      </c>
      <c r="W1862" s="38">
        <v>1400</v>
      </c>
      <c r="X1862" s="38">
        <v>0</v>
      </c>
      <c r="Y1862" s="38">
        <v>56</v>
      </c>
      <c r="Z1862" s="38">
        <v>0</v>
      </c>
      <c r="AA1862" s="38"/>
      <c r="AB1862" s="38"/>
      <c r="AC1862" s="38"/>
      <c r="AD1862" s="38"/>
      <c r="AE1862" s="38"/>
      <c r="AF1862" s="38"/>
      <c r="AG1862" s="38"/>
      <c r="AH1862" s="38"/>
      <c r="AI1862" s="38"/>
      <c r="AJ1862" s="38"/>
      <c r="AK1862" s="38"/>
      <c r="AL1862" s="38"/>
      <c r="AM1862" s="38"/>
      <c r="AN1862" s="38"/>
      <c r="AO1862" s="38"/>
      <c r="AP1862" s="38"/>
      <c r="AQ1862" s="38"/>
      <c r="AR1862" s="38"/>
      <c r="AS1862" s="38"/>
      <c r="AT1862" s="38"/>
      <c r="AU1862" s="38"/>
      <c r="AV1862" s="38"/>
      <c r="AW1862" s="38"/>
      <c r="AX1862" s="38"/>
      <c r="AY1862" s="38"/>
      <c r="BA1862" s="3">
        <f>IF(Q1862&gt;0,RANK(Q1862,(N1862:P1862,Q1862:AE1862)),0)</f>
        <v>6</v>
      </c>
      <c r="BB1862" s="3">
        <f>IF(R1862&gt;0,RANK(R1862,(N1862:P1862,Q1862:AE1862)),0)</f>
        <v>3</v>
      </c>
      <c r="BC1862" s="3">
        <f>IF(S1862&gt;0,RANK(S1862,(N1862:P1862,Q1862:AE1862)),0)</f>
        <v>8</v>
      </c>
      <c r="BD1862" s="3">
        <f>IF(T1862&gt;0,RANK(T1862,(N1862:P1862,Q1862:AE1862)),0)</f>
        <v>7</v>
      </c>
      <c r="BE1862" s="2">
        <f t="shared" si="794"/>
        <v>3.1041787559514238E-3</v>
      </c>
      <c r="BF1862" s="2">
        <f t="shared" si="795"/>
        <v>8.0261198464689973E-3</v>
      </c>
      <c r="BG1862" s="2">
        <f t="shared" si="796"/>
        <v>7.5507050820440038E-4</v>
      </c>
      <c r="BH1862" s="2">
        <f t="shared" si="797"/>
        <v>1.0836660071452042E-3</v>
      </c>
      <c r="BJ1862" t="s">
        <v>2570</v>
      </c>
      <c r="BK1862" t="s">
        <v>2108</v>
      </c>
      <c r="BN1862">
        <v>0</v>
      </c>
      <c r="BO1862" s="60">
        <v>34</v>
      </c>
      <c r="BP1862" s="62">
        <v>27</v>
      </c>
      <c r="BQ1862" s="66">
        <f t="shared" si="798"/>
        <v>34027</v>
      </c>
      <c r="BR1862" s="66">
        <f t="shared" si="777"/>
        <v>34027</v>
      </c>
      <c r="BS1862" s="3" t="s">
        <v>3083</v>
      </c>
      <c r="BX1862" s="73"/>
      <c r="BY1862" s="73"/>
      <c r="CA1862" s="73"/>
      <c r="CB1862" s="73"/>
      <c r="CD1862" s="38">
        <f t="shared" si="799"/>
        <v>0</v>
      </c>
      <c r="CE1862" s="38">
        <v>286066</v>
      </c>
      <c r="CF1862" s="38">
        <v>1400</v>
      </c>
      <c r="CM1862" s="51"/>
    </row>
    <row r="1863" spans="1:91" ht="14" hidden="1" customHeight="1" outlineLevel="1" x14ac:dyDescent="0.2">
      <c r="A1863" t="s">
        <v>2579</v>
      </c>
      <c r="B1863" t="s">
        <v>2108</v>
      </c>
      <c r="C1863" s="1">
        <f t="shared" si="789"/>
        <v>338035</v>
      </c>
      <c r="D1863" s="3">
        <f>IF(N1863&gt;0, RANK(N1863,(N1863:P1863,Q1863:AE1863)),0)</f>
        <v>2</v>
      </c>
      <c r="E1863" s="3">
        <f>IF(O1863&gt;0,RANK(O1863,(N1863:P1863,Q1863:AE1863)),0)</f>
        <v>1</v>
      </c>
      <c r="F1863" s="3">
        <f>IF(P1863&gt;0,RANK(P1863,(N1863:P1863,Q1863:AE1863)),0)</f>
        <v>3</v>
      </c>
      <c r="G1863" s="1">
        <f t="shared" si="765"/>
        <v>121443</v>
      </c>
      <c r="H1863" s="2">
        <f t="shared" si="766"/>
        <v>0.3592616149215318</v>
      </c>
      <c r="I1863" s="2"/>
      <c r="J1863" s="2">
        <f t="shared" si="790"/>
        <v>0.31295280074548493</v>
      </c>
      <c r="K1863" s="2">
        <f t="shared" si="791"/>
        <v>0.67221441566701667</v>
      </c>
      <c r="L1863" s="2">
        <f t="shared" si="792"/>
        <v>5.9047140089044034E-3</v>
      </c>
      <c r="M1863" s="2">
        <f t="shared" si="793"/>
        <v>8.9280695785939959E-3</v>
      </c>
      <c r="N1863" s="38">
        <v>105789</v>
      </c>
      <c r="O1863" s="38">
        <v>227232</v>
      </c>
      <c r="P1863" s="38">
        <v>1996</v>
      </c>
      <c r="Q1863" s="38">
        <v>585</v>
      </c>
      <c r="R1863" s="38">
        <v>882</v>
      </c>
      <c r="S1863" s="38">
        <v>235</v>
      </c>
      <c r="T1863" s="38">
        <v>206</v>
      </c>
      <c r="U1863" s="38">
        <v>0</v>
      </c>
      <c r="V1863" s="38">
        <v>45</v>
      </c>
      <c r="W1863" s="38">
        <v>900</v>
      </c>
      <c r="X1863" s="38">
        <v>0</v>
      </c>
      <c r="Y1863" s="38">
        <v>165</v>
      </c>
      <c r="Z1863" s="38">
        <v>0</v>
      </c>
      <c r="AA1863" s="38"/>
      <c r="AB1863" s="38"/>
      <c r="AC1863" s="38"/>
      <c r="AD1863" s="38"/>
      <c r="AE1863" s="38"/>
      <c r="AF1863" s="38"/>
      <c r="AG1863" s="38"/>
      <c r="AH1863" s="38"/>
      <c r="AI1863" s="38"/>
      <c r="AJ1863" s="38"/>
      <c r="AK1863" s="38"/>
      <c r="AL1863" s="38"/>
      <c r="AM1863" s="38"/>
      <c r="AN1863" s="38"/>
      <c r="AO1863" s="38"/>
      <c r="AP1863" s="38"/>
      <c r="AQ1863" s="38"/>
      <c r="AR1863" s="38"/>
      <c r="AS1863" s="38"/>
      <c r="AT1863" s="38"/>
      <c r="AU1863" s="38"/>
      <c r="AV1863" s="38"/>
      <c r="AW1863" s="38"/>
      <c r="AX1863" s="38"/>
      <c r="AY1863" s="38"/>
      <c r="BA1863" s="3">
        <f>IF(Q1863&gt;0,RANK(Q1863,(N1863:P1863,Q1863:AE1863)),0)</f>
        <v>6</v>
      </c>
      <c r="BB1863" s="3">
        <f>IF(R1863&gt;0,RANK(R1863,(N1863:P1863,Q1863:AE1863)),0)</f>
        <v>5</v>
      </c>
      <c r="BC1863" s="3">
        <f>IF(S1863&gt;0,RANK(S1863,(N1863:P1863,Q1863:AE1863)),0)</f>
        <v>7</v>
      </c>
      <c r="BD1863" s="3">
        <f>IF(T1863&gt;0,RANK(T1863,(N1863:P1863,Q1863:AE1863)),0)</f>
        <v>8</v>
      </c>
      <c r="BE1863" s="2">
        <f t="shared" si="794"/>
        <v>1.7305900276598576E-3</v>
      </c>
      <c r="BF1863" s="2">
        <f t="shared" si="795"/>
        <v>2.6091972724717853E-3</v>
      </c>
      <c r="BG1863" s="2">
        <f t="shared" si="796"/>
        <v>6.9519428461549838E-4</v>
      </c>
      <c r="BH1863" s="2">
        <f t="shared" si="797"/>
        <v>6.0940435162039439E-4</v>
      </c>
      <c r="BJ1863" t="s">
        <v>2579</v>
      </c>
      <c r="BK1863" t="s">
        <v>2108</v>
      </c>
      <c r="BN1863">
        <v>0</v>
      </c>
      <c r="BO1863" s="60">
        <v>34</v>
      </c>
      <c r="BP1863" s="62">
        <v>29</v>
      </c>
      <c r="BQ1863" s="66">
        <f t="shared" si="798"/>
        <v>34029</v>
      </c>
      <c r="BR1863" s="66">
        <f t="shared" si="777"/>
        <v>34029</v>
      </c>
      <c r="BS1863" s="3" t="s">
        <v>3083</v>
      </c>
      <c r="BX1863" s="73"/>
      <c r="BY1863" s="73"/>
      <c r="CB1863" s="73"/>
      <c r="CD1863" s="38">
        <f t="shared" si="799"/>
        <v>0</v>
      </c>
      <c r="CE1863" s="1">
        <v>338035</v>
      </c>
      <c r="CF1863" s="38">
        <v>900</v>
      </c>
      <c r="CM1863" s="51"/>
    </row>
    <row r="1864" spans="1:91" ht="14" hidden="1" customHeight="1" outlineLevel="1" x14ac:dyDescent="0.2">
      <c r="A1864" t="s">
        <v>105</v>
      </c>
      <c r="B1864" t="s">
        <v>2108</v>
      </c>
      <c r="C1864" s="1">
        <f t="shared" si="789"/>
        <v>203351</v>
      </c>
      <c r="D1864" s="3">
        <f>IF(N1864&gt;0, RANK(N1864,(N1864:P1864,Q1864:AE1864)),0)</f>
        <v>2</v>
      </c>
      <c r="E1864" s="3">
        <f>IF(O1864&gt;0,RANK(O1864,(N1864:P1864,Q1864:AE1864)),0)</f>
        <v>1</v>
      </c>
      <c r="F1864" s="3">
        <f>IF(P1864&gt;0,RANK(P1864,(N1864:P1864,Q1864:AE1864)),0)</f>
        <v>4</v>
      </c>
      <c r="G1864" s="1">
        <f t="shared" ref="G1864:G1927" si="800">IF(C1864&gt;0,MAX(N1864:P1864)-LARGE(N1864:P1864,2),0)</f>
        <v>5800</v>
      </c>
      <c r="H1864" s="2">
        <f t="shared" ref="H1864:H1927" si="801">IF(C1864&gt;0,G1864/C1864,0)</f>
        <v>2.8522112013218522E-2</v>
      </c>
      <c r="I1864" s="2"/>
      <c r="J1864" s="2">
        <f t="shared" si="790"/>
        <v>0.46793475320996702</v>
      </c>
      <c r="K1864" s="2">
        <f t="shared" si="791"/>
        <v>0.49645686522318555</v>
      </c>
      <c r="L1864" s="2">
        <f t="shared" si="792"/>
        <v>5.5323062094604896E-3</v>
      </c>
      <c r="M1864" s="2">
        <f t="shared" si="793"/>
        <v>3.0076075357386933E-2</v>
      </c>
      <c r="N1864" s="38">
        <v>95155</v>
      </c>
      <c r="O1864" s="38">
        <v>100955</v>
      </c>
      <c r="P1864" s="38">
        <v>1125</v>
      </c>
      <c r="Q1864" s="38">
        <v>372</v>
      </c>
      <c r="R1864" s="38">
        <v>4429</v>
      </c>
      <c r="S1864" s="38">
        <v>247</v>
      </c>
      <c r="T1864" s="38">
        <v>293</v>
      </c>
      <c r="U1864" s="38">
        <v>0</v>
      </c>
      <c r="V1864" s="38">
        <v>93</v>
      </c>
      <c r="W1864" s="38">
        <v>584</v>
      </c>
      <c r="X1864" s="38">
        <v>0</v>
      </c>
      <c r="Y1864" s="38">
        <v>98</v>
      </c>
      <c r="Z1864" s="38">
        <v>0</v>
      </c>
      <c r="AA1864" s="38"/>
      <c r="AB1864" s="38"/>
      <c r="AC1864" s="38"/>
      <c r="AD1864" s="38"/>
      <c r="AE1864" s="38"/>
      <c r="AF1864" s="38"/>
      <c r="AG1864" s="38"/>
      <c r="AH1864" s="38"/>
      <c r="AI1864" s="38"/>
      <c r="AJ1864" s="38"/>
      <c r="AK1864" s="38"/>
      <c r="AL1864" s="38"/>
      <c r="AM1864" s="38"/>
      <c r="AN1864" s="38"/>
      <c r="AO1864" s="38"/>
      <c r="AP1864" s="38"/>
      <c r="AQ1864" s="38"/>
      <c r="AR1864" s="38"/>
      <c r="AS1864" s="38"/>
      <c r="AT1864" s="38"/>
      <c r="AU1864" s="38"/>
      <c r="AV1864" s="38"/>
      <c r="AW1864" s="38"/>
      <c r="AX1864" s="38"/>
      <c r="AY1864" s="38"/>
      <c r="BA1864" s="3">
        <f>IF(Q1864&gt;0,RANK(Q1864,(N1864:P1864,Q1864:AE1864)),0)</f>
        <v>6</v>
      </c>
      <c r="BB1864" s="3">
        <f>IF(R1864&gt;0,RANK(R1864,(N1864:P1864,Q1864:AE1864)),0)</f>
        <v>3</v>
      </c>
      <c r="BC1864" s="3">
        <f>IF(S1864&gt;0,RANK(S1864,(N1864:P1864,Q1864:AE1864)),0)</f>
        <v>8</v>
      </c>
      <c r="BD1864" s="3">
        <f>IF(T1864&gt;0,RANK(T1864,(N1864:P1864,Q1864:AE1864)),0)</f>
        <v>7</v>
      </c>
      <c r="BE1864" s="2">
        <f t="shared" si="794"/>
        <v>1.8293492532616019E-3</v>
      </c>
      <c r="BF1864" s="2">
        <f t="shared" si="795"/>
        <v>2.1780074845956007E-2</v>
      </c>
      <c r="BG1864" s="2">
        <f t="shared" si="796"/>
        <v>1.2146485633215474E-3</v>
      </c>
      <c r="BH1864" s="2">
        <f t="shared" si="797"/>
        <v>1.4408584172194874E-3</v>
      </c>
      <c r="BJ1864" t="s">
        <v>105</v>
      </c>
      <c r="BK1864" t="s">
        <v>2108</v>
      </c>
      <c r="BN1864">
        <v>0</v>
      </c>
      <c r="BO1864" s="60">
        <v>34</v>
      </c>
      <c r="BP1864" s="62">
        <v>31</v>
      </c>
      <c r="BQ1864" s="66">
        <f t="shared" si="798"/>
        <v>34031</v>
      </c>
      <c r="BR1864" s="66">
        <f t="shared" si="777"/>
        <v>34031</v>
      </c>
      <c r="BS1864" s="3" t="s">
        <v>3083</v>
      </c>
      <c r="BX1864" s="73"/>
      <c r="BY1864" s="73"/>
      <c r="CB1864" s="73"/>
      <c r="CD1864" s="38">
        <f t="shared" si="799"/>
        <v>0</v>
      </c>
      <c r="CE1864" s="1">
        <v>203351</v>
      </c>
      <c r="CF1864" s="38">
        <v>584</v>
      </c>
      <c r="CM1864" s="51"/>
    </row>
    <row r="1865" spans="1:91" ht="14" hidden="1" customHeight="1" outlineLevel="1" x14ac:dyDescent="0.2">
      <c r="A1865" t="s">
        <v>2823</v>
      </c>
      <c r="B1865" t="s">
        <v>2108</v>
      </c>
      <c r="C1865" s="1">
        <f t="shared" si="789"/>
        <v>30976</v>
      </c>
      <c r="D1865" s="3">
        <f>IF(N1865&gt;0, RANK(N1865,(N1865:P1865,Q1865:AE1865)),0)</f>
        <v>2</v>
      </c>
      <c r="E1865" s="3">
        <f>IF(O1865&gt;0,RANK(O1865,(N1865:P1865,Q1865:AE1865)),0)</f>
        <v>1</v>
      </c>
      <c r="F1865" s="3">
        <f>IF(P1865&gt;0,RANK(P1865,(N1865:P1865,Q1865:AE1865)),0)</f>
        <v>3</v>
      </c>
      <c r="G1865" s="1">
        <f t="shared" si="800"/>
        <v>5991</v>
      </c>
      <c r="H1865" s="2">
        <f t="shared" si="801"/>
        <v>0.19340779958677687</v>
      </c>
      <c r="I1865" s="2"/>
      <c r="J1865" s="2">
        <f t="shared" si="790"/>
        <v>0.39501549586776857</v>
      </c>
      <c r="K1865" s="2">
        <f t="shared" si="791"/>
        <v>0.58842329545454541</v>
      </c>
      <c r="L1865" s="2">
        <f t="shared" si="792"/>
        <v>8.942407024793389E-3</v>
      </c>
      <c r="M1865" s="2">
        <f t="shared" si="793"/>
        <v>7.6188016528926789E-3</v>
      </c>
      <c r="N1865" s="38">
        <v>12236</v>
      </c>
      <c r="O1865" s="38">
        <v>18227</v>
      </c>
      <c r="P1865" s="38">
        <v>277</v>
      </c>
      <c r="Q1865" s="38">
        <v>87</v>
      </c>
      <c r="R1865" s="38">
        <v>93</v>
      </c>
      <c r="S1865" s="38">
        <v>11</v>
      </c>
      <c r="T1865" s="38">
        <v>24</v>
      </c>
      <c r="U1865" s="38">
        <v>0</v>
      </c>
      <c r="V1865" s="38">
        <v>4</v>
      </c>
      <c r="W1865" s="38">
        <v>17</v>
      </c>
      <c r="X1865" s="38">
        <v>0</v>
      </c>
      <c r="Y1865" s="38">
        <v>0</v>
      </c>
      <c r="Z1865" s="38">
        <v>0</v>
      </c>
      <c r="AA1865" s="38"/>
      <c r="AB1865" s="38"/>
      <c r="AC1865" s="38"/>
      <c r="AD1865" s="38"/>
      <c r="AE1865" s="38"/>
      <c r="AF1865" s="38"/>
      <c r="AG1865" s="38"/>
      <c r="AH1865" s="38"/>
      <c r="AI1865" s="38"/>
      <c r="AJ1865" s="38"/>
      <c r="AK1865" s="38"/>
      <c r="AL1865" s="38"/>
      <c r="AM1865" s="38"/>
      <c r="AN1865" s="38"/>
      <c r="AO1865" s="38"/>
      <c r="AP1865" s="38"/>
      <c r="AQ1865" s="38"/>
      <c r="AR1865" s="38"/>
      <c r="AS1865" s="38"/>
      <c r="AT1865" s="38"/>
      <c r="AU1865" s="38"/>
      <c r="AV1865" s="38"/>
      <c r="AW1865" s="38"/>
      <c r="AX1865" s="38"/>
      <c r="AY1865" s="38"/>
      <c r="BA1865" s="3">
        <f>IF(Q1865&gt;0,RANK(Q1865,(N1865:P1865,Q1865:AE1865)),0)</f>
        <v>5</v>
      </c>
      <c r="BB1865" s="3">
        <f>IF(R1865&gt;0,RANK(R1865,(N1865:P1865,Q1865:AE1865)),0)</f>
        <v>4</v>
      </c>
      <c r="BC1865" s="3">
        <f>IF(S1865&gt;0,RANK(S1865,(N1865:P1865,Q1865:AE1865)),0)</f>
        <v>8</v>
      </c>
      <c r="BD1865" s="3">
        <f>IF(T1865&gt;0,RANK(T1865,(N1865:P1865,Q1865:AE1865)),0)</f>
        <v>6</v>
      </c>
      <c r="BE1865" s="2">
        <f t="shared" si="794"/>
        <v>2.8086260330578514E-3</v>
      </c>
      <c r="BF1865" s="2">
        <f t="shared" si="795"/>
        <v>3.0023243801652892E-3</v>
      </c>
      <c r="BG1865" s="2">
        <f t="shared" si="796"/>
        <v>3.5511363636363637E-4</v>
      </c>
      <c r="BH1865" s="2">
        <f t="shared" si="797"/>
        <v>7.7479338842975209E-4</v>
      </c>
      <c r="BJ1865" t="s">
        <v>2823</v>
      </c>
      <c r="BK1865" t="s">
        <v>2108</v>
      </c>
      <c r="BL1865">
        <v>2</v>
      </c>
      <c r="BN1865">
        <v>0</v>
      </c>
      <c r="BO1865" s="60">
        <v>34</v>
      </c>
      <c r="BP1865" s="62">
        <v>33</v>
      </c>
      <c r="BQ1865" s="66">
        <f t="shared" si="798"/>
        <v>34033</v>
      </c>
      <c r="BR1865" s="66">
        <f t="shared" si="777"/>
        <v>34033</v>
      </c>
      <c r="BS1865" s="3" t="s">
        <v>3083</v>
      </c>
      <c r="BX1865" s="73"/>
      <c r="BY1865" s="73"/>
      <c r="CB1865" s="73"/>
      <c r="CD1865" s="38">
        <f t="shared" si="799"/>
        <v>0</v>
      </c>
      <c r="CE1865" s="38">
        <f>18227+12236+277+93+87+24+11+4+2+15</f>
        <v>30976</v>
      </c>
      <c r="CF1865" s="38">
        <v>17</v>
      </c>
      <c r="CM1865" s="51"/>
    </row>
    <row r="1866" spans="1:91" ht="14" hidden="1" customHeight="1" outlineLevel="1" x14ac:dyDescent="0.2">
      <c r="A1866" t="s">
        <v>1752</v>
      </c>
      <c r="B1866" t="s">
        <v>2108</v>
      </c>
      <c r="C1866" s="1">
        <f t="shared" si="789"/>
        <v>178343</v>
      </c>
      <c r="D1866" s="3">
        <f>IF(N1866&gt;0, RANK(N1866,(N1866:P1866,Q1866:AE1866)),0)</f>
        <v>1</v>
      </c>
      <c r="E1866" s="3">
        <f>IF(O1866&gt;0,RANK(O1866,(N1866:P1866,Q1866:AE1866)),0)</f>
        <v>2</v>
      </c>
      <c r="F1866" s="3">
        <f>IF(P1866&gt;0,RANK(P1866,(N1866:P1866,Q1866:AE1866)),0)</f>
        <v>4</v>
      </c>
      <c r="G1866" s="1">
        <f t="shared" si="800"/>
        <v>24689</v>
      </c>
      <c r="H1866" s="2">
        <f t="shared" si="801"/>
        <v>0.13843548667455408</v>
      </c>
      <c r="I1866" s="2"/>
      <c r="J1866" s="2">
        <f t="shared" si="790"/>
        <v>0.553932590569857</v>
      </c>
      <c r="K1866" s="2">
        <f t="shared" si="791"/>
        <v>0.41549710389530287</v>
      </c>
      <c r="L1866" s="2">
        <f t="shared" si="792"/>
        <v>5.3716714421087452E-3</v>
      </c>
      <c r="M1866" s="2">
        <f t="shared" si="793"/>
        <v>2.519863409273139E-2</v>
      </c>
      <c r="N1866" s="38">
        <v>98790</v>
      </c>
      <c r="O1866" s="38">
        <v>74101</v>
      </c>
      <c r="P1866" s="38">
        <v>958</v>
      </c>
      <c r="Q1866" s="38">
        <v>667</v>
      </c>
      <c r="R1866" s="38">
        <v>2447</v>
      </c>
      <c r="S1866" s="38">
        <v>113</v>
      </c>
      <c r="T1866" s="38">
        <v>246</v>
      </c>
      <c r="U1866" s="38">
        <v>0</v>
      </c>
      <c r="V1866" s="38">
        <v>38</v>
      </c>
      <c r="W1866" s="38">
        <v>931</v>
      </c>
      <c r="X1866" s="38">
        <v>0</v>
      </c>
      <c r="Y1866" s="38">
        <v>52</v>
      </c>
      <c r="Z1866" s="38">
        <v>0</v>
      </c>
      <c r="AA1866" s="38"/>
      <c r="AB1866" s="38"/>
      <c r="AC1866" s="38"/>
      <c r="AD1866" s="38"/>
      <c r="AE1866" s="38"/>
      <c r="AF1866" s="38"/>
      <c r="AG1866" s="38"/>
      <c r="AH1866" s="38"/>
      <c r="AI1866" s="38"/>
      <c r="AJ1866" s="38"/>
      <c r="AK1866" s="38"/>
      <c r="AL1866" s="38"/>
      <c r="AM1866" s="38"/>
      <c r="AN1866" s="38"/>
      <c r="AO1866" s="38"/>
      <c r="AP1866" s="38"/>
      <c r="AQ1866" s="38"/>
      <c r="AR1866" s="38"/>
      <c r="AS1866" s="38"/>
      <c r="AT1866" s="38"/>
      <c r="AU1866" s="38"/>
      <c r="AV1866" s="38"/>
      <c r="AW1866" s="38"/>
      <c r="AX1866" s="38"/>
      <c r="AY1866" s="38"/>
      <c r="BA1866" s="3">
        <f>IF(Q1866&gt;0,RANK(Q1866,(N1866:P1866,Q1866:AE1866)),0)</f>
        <v>6</v>
      </c>
      <c r="BB1866" s="3">
        <f>IF(R1866&gt;0,RANK(R1866,(N1866:P1866,Q1866:AE1866)),0)</f>
        <v>3</v>
      </c>
      <c r="BC1866" s="3">
        <f>IF(S1866&gt;0,RANK(S1866,(N1866:P1866,Q1866:AE1866)),0)</f>
        <v>8</v>
      </c>
      <c r="BD1866" s="3">
        <f>IF(T1866&gt;0,RANK(T1866,(N1866:P1866,Q1866:AE1866)),0)</f>
        <v>7</v>
      </c>
      <c r="BE1866" s="2">
        <f t="shared" si="794"/>
        <v>3.7399841877729994E-3</v>
      </c>
      <c r="BF1866" s="2">
        <f t="shared" si="795"/>
        <v>1.3720751585428079E-2</v>
      </c>
      <c r="BG1866" s="2">
        <f t="shared" si="796"/>
        <v>6.3361051457023825E-4</v>
      </c>
      <c r="BH1866" s="2">
        <f t="shared" si="797"/>
        <v>1.3793644830467134E-3</v>
      </c>
      <c r="BJ1866" t="s">
        <v>1752</v>
      </c>
      <c r="BK1866" t="s">
        <v>2108</v>
      </c>
      <c r="BN1866">
        <v>0</v>
      </c>
      <c r="BO1866" s="60">
        <v>34</v>
      </c>
      <c r="BP1866" s="62">
        <v>35</v>
      </c>
      <c r="BQ1866" s="66">
        <f t="shared" si="798"/>
        <v>34035</v>
      </c>
      <c r="BR1866" s="66">
        <f t="shared" si="777"/>
        <v>34035</v>
      </c>
      <c r="BS1866" s="3" t="s">
        <v>3083</v>
      </c>
      <c r="BX1866" s="73"/>
      <c r="BY1866" s="73"/>
      <c r="CB1866" s="73"/>
      <c r="CD1866" s="38">
        <f t="shared" si="799"/>
        <v>0</v>
      </c>
      <c r="CE1866" s="38">
        <v>178343</v>
      </c>
      <c r="CF1866" s="38">
        <v>931</v>
      </c>
      <c r="CM1866" s="51"/>
    </row>
    <row r="1867" spans="1:91" ht="14" hidden="1" customHeight="1" outlineLevel="1" x14ac:dyDescent="0.2">
      <c r="A1867" t="s">
        <v>55</v>
      </c>
      <c r="B1867" t="s">
        <v>2108</v>
      </c>
      <c r="C1867" s="1">
        <f t="shared" si="789"/>
        <v>84904</v>
      </c>
      <c r="D1867" s="3">
        <f>IF(N1867&gt;0, RANK(N1867,(N1867:P1867,Q1867:AE1867)),0)</f>
        <v>2</v>
      </c>
      <c r="E1867" s="3">
        <f>IF(O1867&gt;0,RANK(O1867,(N1867:P1867,Q1867:AE1867)),0)</f>
        <v>1</v>
      </c>
      <c r="F1867" s="3">
        <f>IF(P1867&gt;0,RANK(P1867,(N1867:P1867,Q1867:AE1867)),0)</f>
        <v>3</v>
      </c>
      <c r="G1867" s="1">
        <f t="shared" si="800"/>
        <v>21113</v>
      </c>
      <c r="H1867" s="2">
        <f t="shared" si="801"/>
        <v>0.24866908508433053</v>
      </c>
      <c r="I1867" s="2"/>
      <c r="J1867" s="2">
        <f t="shared" si="790"/>
        <v>0.365212475266183</v>
      </c>
      <c r="K1867" s="2">
        <f t="shared" si="791"/>
        <v>0.61388156035051356</v>
      </c>
      <c r="L1867" s="2">
        <f t="shared" si="792"/>
        <v>8.0208235183265812E-3</v>
      </c>
      <c r="M1867" s="2">
        <f t="shared" si="793"/>
        <v>1.2885140864976918E-2</v>
      </c>
      <c r="N1867" s="38">
        <v>31008</v>
      </c>
      <c r="O1867" s="38">
        <v>52121</v>
      </c>
      <c r="P1867" s="38">
        <v>681</v>
      </c>
      <c r="Q1867" s="38">
        <v>272</v>
      </c>
      <c r="R1867" s="38">
        <v>364</v>
      </c>
      <c r="S1867" s="38">
        <v>86</v>
      </c>
      <c r="T1867" s="38">
        <v>55</v>
      </c>
      <c r="U1867" s="38">
        <v>0</v>
      </c>
      <c r="V1867" s="38">
        <v>10</v>
      </c>
      <c r="W1867" s="38">
        <v>288</v>
      </c>
      <c r="X1867" s="38">
        <v>0</v>
      </c>
      <c r="Y1867" s="38">
        <v>19</v>
      </c>
      <c r="Z1867" s="38">
        <v>0</v>
      </c>
      <c r="AA1867" s="38"/>
      <c r="AB1867" s="38"/>
      <c r="AC1867" s="38"/>
      <c r="AD1867" s="38"/>
      <c r="AE1867" s="38"/>
      <c r="AF1867" s="38"/>
      <c r="AG1867" s="38"/>
      <c r="AH1867" s="38"/>
      <c r="AI1867" s="38"/>
      <c r="AJ1867" s="38"/>
      <c r="AK1867" s="38"/>
      <c r="AL1867" s="38"/>
      <c r="AM1867" s="38"/>
      <c r="AN1867" s="38"/>
      <c r="AO1867" s="38"/>
      <c r="AP1867" s="38"/>
      <c r="AQ1867" s="38"/>
      <c r="AR1867" s="38"/>
      <c r="AS1867" s="38"/>
      <c r="AT1867" s="38"/>
      <c r="AU1867" s="38"/>
      <c r="AV1867" s="38"/>
      <c r="AW1867" s="38"/>
      <c r="AX1867" s="38"/>
      <c r="AY1867" s="38"/>
      <c r="BA1867" s="3">
        <f>IF(Q1867&gt;0,RANK(Q1867,(N1867:P1867,Q1867:AE1867)),0)</f>
        <v>6</v>
      </c>
      <c r="BB1867" s="3">
        <f>IF(R1867&gt;0,RANK(R1867,(N1867:P1867,Q1867:AE1867)),0)</f>
        <v>4</v>
      </c>
      <c r="BC1867" s="3">
        <f>IF(S1867&gt;0,RANK(S1867,(N1867:P1867,Q1867:AE1867)),0)</f>
        <v>7</v>
      </c>
      <c r="BD1867" s="3">
        <f>IF(T1867&gt;0,RANK(T1867,(N1867:P1867,Q1867:AE1867)),0)</f>
        <v>8</v>
      </c>
      <c r="BE1867" s="2">
        <f t="shared" si="794"/>
        <v>3.2036182040893245E-3</v>
      </c>
      <c r="BF1867" s="2">
        <f t="shared" si="795"/>
        <v>4.2871949495901255E-3</v>
      </c>
      <c r="BG1867" s="2">
        <f t="shared" si="796"/>
        <v>1.0129086968811835E-3</v>
      </c>
      <c r="BH1867" s="2">
        <f t="shared" si="797"/>
        <v>6.4779044567982668E-4</v>
      </c>
      <c r="BJ1867" t="s">
        <v>55</v>
      </c>
      <c r="BK1867" t="s">
        <v>2108</v>
      </c>
      <c r="BN1867">
        <v>0</v>
      </c>
      <c r="BO1867" s="60">
        <v>34</v>
      </c>
      <c r="BP1867" s="62">
        <v>37</v>
      </c>
      <c r="BQ1867" s="66">
        <f t="shared" si="798"/>
        <v>34037</v>
      </c>
      <c r="BR1867" s="66">
        <f t="shared" si="777"/>
        <v>34037</v>
      </c>
      <c r="BS1867" s="3" t="s">
        <v>3083</v>
      </c>
      <c r="BX1867" s="73"/>
      <c r="BY1867" s="73"/>
      <c r="CB1867" s="73"/>
      <c r="CD1867" s="38">
        <f t="shared" si="799"/>
        <v>-13</v>
      </c>
      <c r="CE1867" s="1">
        <v>84917</v>
      </c>
      <c r="CF1867" s="38">
        <v>288</v>
      </c>
      <c r="CM1867" s="51"/>
    </row>
    <row r="1868" spans="1:91" ht="14" hidden="1" customHeight="1" outlineLevel="1" x14ac:dyDescent="0.2">
      <c r="A1868" t="s">
        <v>1487</v>
      </c>
      <c r="B1868" t="s">
        <v>2108</v>
      </c>
      <c r="C1868" s="1">
        <f t="shared" si="789"/>
        <v>241923</v>
      </c>
      <c r="D1868" s="3">
        <f>IF(N1868&gt;0, RANK(N1868,(N1868:P1868,Q1868:AE1868)),0)</f>
        <v>1</v>
      </c>
      <c r="E1868" s="3">
        <f>IF(O1868&gt;0,RANK(O1868,(N1868:P1868,Q1868:AE1868)),0)</f>
        <v>2</v>
      </c>
      <c r="F1868" s="3">
        <f>IF(P1868&gt;0,RANK(P1868,(N1868:P1868,Q1868:AE1868)),0)</f>
        <v>5</v>
      </c>
      <c r="G1868" s="1">
        <f t="shared" si="800"/>
        <v>58264</v>
      </c>
      <c r="H1868" s="2">
        <f t="shared" si="801"/>
        <v>0.24083696052049619</v>
      </c>
      <c r="I1868" s="2"/>
      <c r="J1868" s="2">
        <f t="shared" si="790"/>
        <v>0.60898302352401379</v>
      </c>
      <c r="K1868" s="2">
        <f t="shared" si="791"/>
        <v>0.36814606300351765</v>
      </c>
      <c r="L1868" s="2">
        <f t="shared" si="792"/>
        <v>4.9478553093339614E-3</v>
      </c>
      <c r="M1868" s="2">
        <f t="shared" si="793"/>
        <v>1.7923058163134595E-2</v>
      </c>
      <c r="N1868" s="38">
        <v>147327</v>
      </c>
      <c r="O1868" s="38">
        <v>89063</v>
      </c>
      <c r="P1868" s="38">
        <v>1197</v>
      </c>
      <c r="Q1868" s="38">
        <v>688</v>
      </c>
      <c r="R1868" s="38">
        <v>1648</v>
      </c>
      <c r="S1868" s="38">
        <v>284</v>
      </c>
      <c r="T1868" s="38">
        <v>290</v>
      </c>
      <c r="U1868" s="38">
        <v>0</v>
      </c>
      <c r="V1868" s="38">
        <v>65</v>
      </c>
      <c r="W1868" s="38">
        <v>1291</v>
      </c>
      <c r="X1868" s="38">
        <v>0</v>
      </c>
      <c r="Y1868" s="38">
        <v>70</v>
      </c>
      <c r="Z1868" s="38">
        <v>0</v>
      </c>
      <c r="AA1868" s="38"/>
      <c r="AB1868" s="38"/>
      <c r="AC1868" s="38"/>
      <c r="AD1868" s="38"/>
      <c r="AE1868" s="38"/>
      <c r="AF1868" s="38"/>
      <c r="AG1868" s="38"/>
      <c r="AH1868" s="38"/>
      <c r="AI1868" s="38"/>
      <c r="AJ1868" s="38"/>
      <c r="AK1868" s="38"/>
      <c r="AL1868" s="38"/>
      <c r="AM1868" s="38"/>
      <c r="AN1868" s="38"/>
      <c r="AO1868" s="38"/>
      <c r="AP1868" s="38"/>
      <c r="AQ1868" s="38"/>
      <c r="AR1868" s="38"/>
      <c r="AS1868" s="38"/>
      <c r="AT1868" s="38"/>
      <c r="AU1868" s="38"/>
      <c r="AV1868" s="38"/>
      <c r="AW1868" s="38"/>
      <c r="AX1868" s="38"/>
      <c r="AY1868" s="38"/>
      <c r="BA1868" s="3">
        <f>IF(Q1868&gt;0,RANK(Q1868,(N1868:P1868,Q1868:AE1868)),0)</f>
        <v>6</v>
      </c>
      <c r="BB1868" s="3">
        <f>IF(R1868&gt;0,RANK(R1868,(N1868:P1868,Q1868:AE1868)),0)</f>
        <v>3</v>
      </c>
      <c r="BC1868" s="3">
        <f>IF(S1868&gt;0,RANK(S1868,(N1868:P1868,Q1868:AE1868)),0)</f>
        <v>8</v>
      </c>
      <c r="BD1868" s="3">
        <f>IF(T1868&gt;0,RANK(T1868,(N1868:P1868,Q1868:AE1868)),0)</f>
        <v>7</v>
      </c>
      <c r="BE1868" s="2">
        <f t="shared" si="794"/>
        <v>2.8438800775453348E-3</v>
      </c>
      <c r="BF1868" s="2">
        <f t="shared" si="795"/>
        <v>6.8120848369109177E-3</v>
      </c>
      <c r="BG1868" s="2">
        <f t="shared" si="796"/>
        <v>1.1739272413123184E-3</v>
      </c>
      <c r="BH1868" s="2">
        <f t="shared" si="797"/>
        <v>1.1987285210583532E-3</v>
      </c>
      <c r="BJ1868" t="s">
        <v>1487</v>
      </c>
      <c r="BK1868" t="s">
        <v>2108</v>
      </c>
      <c r="BN1868">
        <v>0</v>
      </c>
      <c r="BO1868" s="60">
        <v>34</v>
      </c>
      <c r="BP1868" s="62">
        <v>39</v>
      </c>
      <c r="BQ1868" s="66">
        <f t="shared" si="798"/>
        <v>34039</v>
      </c>
      <c r="BR1868" s="66">
        <f t="shared" si="777"/>
        <v>34039</v>
      </c>
      <c r="BS1868" s="3" t="s">
        <v>3083</v>
      </c>
      <c r="BX1868" s="73"/>
      <c r="BY1868" s="73"/>
      <c r="CB1868" s="73"/>
      <c r="CD1868" s="38">
        <f t="shared" si="799"/>
        <v>0</v>
      </c>
      <c r="CE1868" s="1">
        <v>241923</v>
      </c>
      <c r="CF1868" s="38">
        <v>1291</v>
      </c>
      <c r="CM1868" s="51"/>
    </row>
    <row r="1869" spans="1:91" ht="14" hidden="1" customHeight="1" outlineLevel="1" x14ac:dyDescent="0.2">
      <c r="A1869" t="s">
        <v>413</v>
      </c>
      <c r="B1869" t="s">
        <v>2108</v>
      </c>
      <c r="C1869" s="1">
        <f t="shared" si="789"/>
        <v>60356</v>
      </c>
      <c r="D1869" s="3">
        <f>IF(N1869&gt;0, RANK(N1869,(N1869:P1869,Q1869:AE1869)),0)</f>
        <v>2</v>
      </c>
      <c r="E1869" s="3">
        <f>IF(O1869&gt;0,RANK(O1869,(N1869:P1869,Q1869:AE1869)),0)</f>
        <v>1</v>
      </c>
      <c r="F1869" s="3">
        <f>IF(P1869&gt;0,RANK(P1869,(N1869:P1869,Q1869:AE1869)),0)</f>
        <v>3</v>
      </c>
      <c r="G1869" s="1">
        <f t="shared" si="800"/>
        <v>12454</v>
      </c>
      <c r="H1869" s="2">
        <f t="shared" si="801"/>
        <v>0.20634236861289681</v>
      </c>
      <c r="I1869" s="2"/>
      <c r="J1869" s="2">
        <f t="shared" si="790"/>
        <v>0.38634104314401219</v>
      </c>
      <c r="K1869" s="2">
        <f t="shared" si="791"/>
        <v>0.59268341175690897</v>
      </c>
      <c r="L1869" s="2">
        <f t="shared" si="792"/>
        <v>7.5386042812644969E-3</v>
      </c>
      <c r="M1869" s="2">
        <f t="shared" si="793"/>
        <v>1.3436940817814344E-2</v>
      </c>
      <c r="N1869" s="38">
        <v>23318</v>
      </c>
      <c r="O1869" s="38">
        <v>35772</v>
      </c>
      <c r="P1869" s="38">
        <v>455</v>
      </c>
      <c r="Q1869" s="38">
        <v>190</v>
      </c>
      <c r="R1869" s="38">
        <v>287</v>
      </c>
      <c r="S1869" s="38">
        <v>43</v>
      </c>
      <c r="T1869" s="38">
        <v>47</v>
      </c>
      <c r="U1869" s="38">
        <v>0</v>
      </c>
      <c r="V1869" s="38">
        <v>26</v>
      </c>
      <c r="W1869" s="38">
        <v>206</v>
      </c>
      <c r="X1869" s="38">
        <v>0</v>
      </c>
      <c r="Y1869" s="38">
        <v>12</v>
      </c>
      <c r="Z1869" s="38">
        <v>0</v>
      </c>
      <c r="AA1869" s="38"/>
      <c r="AB1869" s="38"/>
      <c r="AC1869" s="38"/>
      <c r="AD1869" s="38"/>
      <c r="AE1869" s="38"/>
      <c r="AF1869" s="38"/>
      <c r="AG1869" s="38"/>
      <c r="AH1869" s="38"/>
      <c r="AI1869" s="38"/>
      <c r="AJ1869" s="38"/>
      <c r="AK1869" s="38"/>
      <c r="AL1869" s="38"/>
      <c r="AM1869" s="38"/>
      <c r="AN1869" s="38"/>
      <c r="AO1869" s="38"/>
      <c r="AP1869" s="38"/>
      <c r="AQ1869" s="38"/>
      <c r="AR1869" s="38"/>
      <c r="AS1869" s="38"/>
      <c r="AT1869" s="38"/>
      <c r="AU1869" s="38"/>
      <c r="AV1869" s="38"/>
      <c r="AW1869" s="38"/>
      <c r="AX1869" s="38"/>
      <c r="AY1869" s="38"/>
      <c r="BA1869" s="3">
        <f>IF(Q1869&gt;0,RANK(Q1869,(N1869:P1869,Q1869:AE1869)),0)</f>
        <v>6</v>
      </c>
      <c r="BB1869" s="3">
        <f>IF(R1869&gt;0,RANK(R1869,(N1869:P1869,Q1869:AE1869)),0)</f>
        <v>4</v>
      </c>
      <c r="BC1869" s="3">
        <f>IF(S1869&gt;0,RANK(S1869,(N1869:P1869,Q1869:AE1869)),0)</f>
        <v>8</v>
      </c>
      <c r="BD1869" s="3">
        <f>IF(T1869&gt;0,RANK(T1869,(N1869:P1869,Q1869:AE1869)),0)</f>
        <v>7</v>
      </c>
      <c r="BE1869" s="2">
        <f t="shared" si="794"/>
        <v>3.1479886009675921E-3</v>
      </c>
      <c r="BF1869" s="2">
        <f t="shared" si="795"/>
        <v>4.7551196235668365E-3</v>
      </c>
      <c r="BG1869" s="2">
        <f t="shared" si="796"/>
        <v>7.1243952548213929E-4</v>
      </c>
      <c r="BH1869" s="2">
        <f t="shared" si="797"/>
        <v>7.7871296971303598E-4</v>
      </c>
      <c r="BJ1869" t="s">
        <v>413</v>
      </c>
      <c r="BK1869" t="s">
        <v>2108</v>
      </c>
      <c r="BL1869">
        <v>7</v>
      </c>
      <c r="BN1869">
        <v>0</v>
      </c>
      <c r="BO1869" s="60">
        <v>34</v>
      </c>
      <c r="BP1869" s="62">
        <v>41</v>
      </c>
      <c r="BQ1869" s="66">
        <f t="shared" si="798"/>
        <v>34041</v>
      </c>
      <c r="BR1869" s="66">
        <f t="shared" si="777"/>
        <v>34041</v>
      </c>
      <c r="BS1869" s="3" t="s">
        <v>3083</v>
      </c>
      <c r="BX1869" s="73"/>
      <c r="BY1869" s="73"/>
      <c r="CB1869" s="73"/>
      <c r="CD1869" s="38">
        <f t="shared" si="799"/>
        <v>0</v>
      </c>
      <c r="CE1869" s="1">
        <v>60356</v>
      </c>
      <c r="CF1869" s="38">
        <v>206</v>
      </c>
      <c r="CM1869" s="51"/>
    </row>
    <row r="1870" spans="1:91" ht="14" customHeight="1" collapsed="1" x14ac:dyDescent="0.2">
      <c r="A1870" t="s">
        <v>2360</v>
      </c>
      <c r="B1870" t="s">
        <v>534</v>
      </c>
      <c r="C1870" s="1">
        <f t="shared" si="789"/>
        <v>4283266</v>
      </c>
      <c r="D1870" s="3">
        <f>IF(N1870&gt;0, RANK(N1870,(N1870:P1870,Q1870:AE1870)),0)</f>
        <v>1</v>
      </c>
      <c r="E1870" s="3">
        <f>IF(O1870&gt;0,RANK(O1870,(N1870:P1870,Q1870:AE1870)),0)</f>
        <v>2</v>
      </c>
      <c r="F1870" s="3">
        <f>IF(P1870&gt;0,RANK(P1870,(N1870:P1870,Q1870:AE1870)),0)</f>
        <v>4</v>
      </c>
      <c r="G1870" s="1">
        <f t="shared" si="800"/>
        <v>251505</v>
      </c>
      <c r="H1870" s="2">
        <f t="shared" si="801"/>
        <v>5.8718043661075449E-2</v>
      </c>
      <c r="I1870" s="2"/>
      <c r="J1870" s="2">
        <f t="shared" si="790"/>
        <v>0.51784689533640915</v>
      </c>
      <c r="K1870" s="2">
        <f t="shared" si="791"/>
        <v>0.45912885167533374</v>
      </c>
      <c r="L1870" s="2">
        <f t="shared" si="792"/>
        <v>5.4750277008245576E-3</v>
      </c>
      <c r="M1870" s="2">
        <f t="shared" si="793"/>
        <v>1.7549225287432552E-2</v>
      </c>
      <c r="N1870" s="1">
        <v>2218076</v>
      </c>
      <c r="O1870" s="1">
        <v>1966571</v>
      </c>
      <c r="P1870" s="1">
        <v>23451</v>
      </c>
      <c r="Q1870" s="1">
        <v>10493</v>
      </c>
      <c r="R1870" s="1">
        <v>38996</v>
      </c>
      <c r="S1870" s="1">
        <v>3013</v>
      </c>
      <c r="T1870" s="1">
        <v>5097</v>
      </c>
      <c r="U1870" s="1">
        <v>49</v>
      </c>
      <c r="V1870" s="1">
        <v>1276</v>
      </c>
      <c r="W1870" s="1">
        <v>14838</v>
      </c>
      <c r="X1870" s="1">
        <v>35</v>
      </c>
      <c r="Y1870" s="1">
        <v>1368</v>
      </c>
      <c r="Z1870" s="1">
        <v>3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38"/>
      <c r="AK1870" s="38"/>
      <c r="AL1870" s="38"/>
      <c r="AM1870" s="38"/>
      <c r="AN1870" s="1"/>
      <c r="AO1870" s="38"/>
      <c r="AP1870" s="38"/>
      <c r="AQ1870" s="38"/>
      <c r="AR1870" s="38"/>
      <c r="AS1870" s="38"/>
      <c r="AT1870" s="38"/>
      <c r="AU1870" s="38"/>
      <c r="AV1870" s="38"/>
      <c r="AW1870" s="38"/>
      <c r="AX1870" s="38"/>
      <c r="AY1870" s="38"/>
      <c r="BA1870" s="3">
        <f>IF(Q1870&gt;0,RANK(Q1870,(N1870:P1870,Q1870:AE1870)),0)</f>
        <v>6</v>
      </c>
      <c r="BB1870" s="3">
        <f>IF(R1870&gt;0,RANK(R1870,(N1870:P1870,Q1870:AE1870)),0)</f>
        <v>3</v>
      </c>
      <c r="BC1870" s="3">
        <f>IF(S1870&gt;0,RANK(S1870,(N1870:P1870,Q1870:AE1870)),0)</f>
        <v>8</v>
      </c>
      <c r="BD1870" s="3">
        <f>IF(T1870&gt;0,RANK(T1870,(N1870:P1870,Q1870:AE1870)),0)</f>
        <v>7</v>
      </c>
      <c r="BE1870" s="2">
        <f t="shared" si="794"/>
        <v>2.4497661364015215E-3</v>
      </c>
      <c r="BF1870" s="2">
        <f t="shared" si="795"/>
        <v>9.1042676312888347E-3</v>
      </c>
      <c r="BG1870" s="2">
        <f t="shared" si="796"/>
        <v>7.0343518240520203E-4</v>
      </c>
      <c r="BH1870" s="2">
        <f t="shared" si="797"/>
        <v>1.1899797957913424E-3</v>
      </c>
      <c r="BJ1870" t="s">
        <v>2360</v>
      </c>
      <c r="BK1870" t="s">
        <v>534</v>
      </c>
      <c r="BN1870">
        <v>0</v>
      </c>
      <c r="BO1870" s="60">
        <v>34</v>
      </c>
      <c r="BP1870" s="62"/>
      <c r="BQ1870" s="60">
        <v>34</v>
      </c>
      <c r="BR1870" s="60">
        <f t="shared" si="777"/>
        <v>34</v>
      </c>
      <c r="BS1870" s="3" t="s">
        <v>693</v>
      </c>
      <c r="BT1870" s="38">
        <f>SUM(BT1849:BT1869)</f>
        <v>0</v>
      </c>
      <c r="BU1870" s="38">
        <f>SUM(BU1849:BU1869)</f>
        <v>0</v>
      </c>
      <c r="CD1870" s="38">
        <f t="shared" si="799"/>
        <v>-13</v>
      </c>
      <c r="CE1870" s="38">
        <f>SUM(CE1849:CE1869)</f>
        <v>4283279</v>
      </c>
      <c r="CF1870" s="38">
        <f>SUM(CF1849:CF1869)</f>
        <v>14925</v>
      </c>
    </row>
    <row r="1871" spans="1:91" ht="14" customHeight="1" x14ac:dyDescent="0.2">
      <c r="C1871" s="1"/>
      <c r="E1871" s="3"/>
      <c r="F1871" s="3"/>
      <c r="I1871" s="2"/>
      <c r="N1871" s="38"/>
      <c r="O1871" s="38"/>
      <c r="P1871" s="38"/>
      <c r="Q1871" s="38"/>
      <c r="R1871" s="38"/>
      <c r="S1871" s="38"/>
      <c r="T1871" s="38"/>
      <c r="U1871" s="38"/>
      <c r="V1871" s="38"/>
      <c r="W1871" s="38"/>
      <c r="X1871" s="38"/>
      <c r="Y1871" s="38"/>
      <c r="Z1871" s="38"/>
      <c r="AA1871" s="38"/>
      <c r="AB1871" s="38"/>
      <c r="AC1871" s="38"/>
      <c r="AD1871" s="38"/>
      <c r="AE1871" s="38"/>
      <c r="AF1871" s="38"/>
      <c r="AG1871" s="38"/>
      <c r="AH1871" s="38"/>
      <c r="AI1871" s="38"/>
      <c r="AJ1871" s="38"/>
      <c r="AK1871" s="38"/>
      <c r="AL1871" s="38"/>
      <c r="AM1871" s="38"/>
      <c r="AN1871" s="38"/>
      <c r="AO1871" s="38"/>
      <c r="AP1871" s="38"/>
      <c r="AQ1871" s="38"/>
      <c r="AR1871" s="38"/>
      <c r="AS1871" s="38"/>
      <c r="AT1871" s="38"/>
      <c r="AU1871" s="38"/>
      <c r="AV1871" s="38"/>
      <c r="AW1871" s="38"/>
      <c r="AX1871" s="38"/>
      <c r="AY1871" s="38"/>
      <c r="BA1871" s="3"/>
      <c r="BB1871" s="3"/>
      <c r="BC1871" s="3"/>
      <c r="BD1871" s="3"/>
      <c r="BO1871" s="60"/>
      <c r="BP1871" s="62"/>
      <c r="BQ1871" s="66"/>
      <c r="BR1871" s="66"/>
    </row>
    <row r="1872" spans="1:91" ht="14" hidden="1" customHeight="1" outlineLevel="1" x14ac:dyDescent="0.2">
      <c r="A1872" t="s">
        <v>340</v>
      </c>
      <c r="B1872" t="s">
        <v>2413</v>
      </c>
      <c r="C1872" s="1">
        <f t="shared" ref="C1872:C1905" si="802">SUM(N1872:AY1872)</f>
        <v>310844</v>
      </c>
      <c r="D1872" s="3">
        <f>IF(N1872&gt;0, RANK(N1872,(N1872:P1872,Q1872:AE1872)),0)</f>
        <v>1</v>
      </c>
      <c r="E1872" s="3">
        <f>IF(O1872&gt;0,RANK(O1872,(N1872:P1872,Q1872:AE1872)),0)</f>
        <v>2</v>
      </c>
      <c r="F1872" s="3">
        <f>IF(P1872&gt;0,RANK(P1872,(N1872:P1872,Q1872:AE1872)),0)</f>
        <v>3</v>
      </c>
      <c r="G1872" s="1">
        <f t="shared" si="800"/>
        <v>65355</v>
      </c>
      <c r="H1872" s="2">
        <f t="shared" si="801"/>
        <v>0.21025015763534119</v>
      </c>
      <c r="I1872" s="2"/>
      <c r="J1872" s="2">
        <f t="shared" ref="J1872:J1905" si="803">IF($C1872=0,"-",N1872/$C1872)</f>
        <v>0.59231318603543903</v>
      </c>
      <c r="K1872" s="2">
        <f t="shared" ref="K1872:K1905" si="804">IF($C1872=0,"-",O1872/$C1872)</f>
        <v>0.38206302840009781</v>
      </c>
      <c r="L1872" s="2">
        <f t="shared" ref="L1872:L1905" si="805">IF($C1872=0,"-",P1872/$C1872)</f>
        <v>9.6704456254584296E-3</v>
      </c>
      <c r="M1872" s="2">
        <f t="shared" ref="M1872:M1905" si="806">IF(C1872=0,"-",(1-J1872-K1872-L1872))</f>
        <v>1.5953339939004725E-2</v>
      </c>
      <c r="N1872" s="38">
        <v>184117</v>
      </c>
      <c r="O1872" s="38">
        <v>118762</v>
      </c>
      <c r="P1872" s="38">
        <v>3006</v>
      </c>
      <c r="Q1872" s="38">
        <v>1506</v>
      </c>
      <c r="R1872" s="38">
        <v>2050</v>
      </c>
      <c r="S1872" s="38"/>
      <c r="T1872" s="38">
        <v>1126</v>
      </c>
      <c r="U1872" s="38"/>
      <c r="V1872" s="38"/>
      <c r="W1872" s="38"/>
      <c r="X1872" s="38"/>
      <c r="Y1872" s="38"/>
      <c r="Z1872" s="38"/>
      <c r="AA1872" s="38"/>
      <c r="AB1872" s="38"/>
      <c r="AC1872" s="38"/>
      <c r="AD1872" s="38"/>
      <c r="AE1872" s="38"/>
      <c r="AF1872" s="38"/>
      <c r="AG1872" s="38"/>
      <c r="AH1872" s="38"/>
      <c r="AI1872" s="38">
        <v>277</v>
      </c>
      <c r="AJ1872" s="38"/>
      <c r="AK1872" s="38"/>
      <c r="AL1872" s="38"/>
      <c r="AM1872" s="38"/>
      <c r="AN1872" s="38"/>
      <c r="AO1872" s="38"/>
      <c r="AP1872" s="38"/>
      <c r="AQ1872" s="38"/>
      <c r="AR1872" s="38"/>
      <c r="AS1872" s="38"/>
      <c r="AT1872" s="38"/>
      <c r="AU1872" s="38"/>
      <c r="AV1872" s="38"/>
      <c r="AW1872" s="38"/>
      <c r="AX1872" s="38"/>
      <c r="AY1872" s="38"/>
      <c r="BA1872" s="3">
        <f>IF(Q1872&gt;0,RANK(Q1872,(N1872:P1872,Q1872:AE1872)),0)</f>
        <v>5</v>
      </c>
      <c r="BB1872" s="3">
        <f>IF(R1872&gt;0,RANK(R1872,(N1872:P1872,Q1872:AE1872)),0)</f>
        <v>4</v>
      </c>
      <c r="BC1872" s="3">
        <f>IF(S1872&gt;0,RANK(S1872,(N1872:P1872,Q1872:AE1872)),0)</f>
        <v>0</v>
      </c>
      <c r="BD1872" s="3">
        <f>IF(T1872&gt;0,RANK(T1872,(N1872:P1872,Q1872:AE1872)),0)</f>
        <v>6</v>
      </c>
      <c r="BE1872" s="2">
        <f t="shared" ref="BE1872:BE1905" si="807">IF($C1872=0,"-",Q1872/$C1872)</f>
        <v>4.8448739560679951E-3</v>
      </c>
      <c r="BF1872" s="2">
        <f t="shared" ref="BF1872:BF1905" si="808">IF($C1872=0,"-",R1872/$C1872)</f>
        <v>6.5949479481669264E-3</v>
      </c>
      <c r="BG1872" s="2">
        <f t="shared" ref="BG1872:BG1905" si="809">IF($C1872=0,"-",S1872/$C1872)</f>
        <v>0</v>
      </c>
      <c r="BH1872" s="2">
        <f t="shared" ref="BH1872:BH1905" si="810">IF($C1872=0,"-",T1872/$C1872)</f>
        <v>3.6223957998224188E-3</v>
      </c>
      <c r="BJ1872" t="s">
        <v>340</v>
      </c>
      <c r="BK1872" t="s">
        <v>2413</v>
      </c>
      <c r="BN1872">
        <v>0</v>
      </c>
      <c r="BO1872" s="60">
        <v>35</v>
      </c>
      <c r="BP1872" s="62">
        <v>1</v>
      </c>
      <c r="BQ1872" s="66">
        <f t="shared" ref="BQ1872:BQ1904" si="811">1000*BO1872+BP1872</f>
        <v>35001</v>
      </c>
      <c r="BR1872" s="66">
        <f t="shared" si="777"/>
        <v>35001</v>
      </c>
      <c r="BS1872" s="3" t="s">
        <v>3083</v>
      </c>
    </row>
    <row r="1873" spans="1:71" ht="14" hidden="1" customHeight="1" outlineLevel="1" x14ac:dyDescent="0.2">
      <c r="A1873" t="s">
        <v>1494</v>
      </c>
      <c r="B1873" t="s">
        <v>2413</v>
      </c>
      <c r="C1873" s="1">
        <f t="shared" si="802"/>
        <v>2354</v>
      </c>
      <c r="D1873" s="3">
        <f>IF(N1873&gt;0, RANK(N1873,(N1873:P1873,Q1873:AE1873)),0)</f>
        <v>2</v>
      </c>
      <c r="E1873" s="3">
        <f>IF(O1873&gt;0,RANK(O1873,(N1873:P1873,Q1873:AE1873)),0)</f>
        <v>1</v>
      </c>
      <c r="F1873" s="3">
        <f>IF(P1873&gt;0,RANK(P1873,(N1873:P1873,Q1873:AE1873)),0)</f>
        <v>3</v>
      </c>
      <c r="G1873" s="1">
        <f t="shared" si="800"/>
        <v>1181</v>
      </c>
      <c r="H1873" s="2">
        <f t="shared" si="801"/>
        <v>0.50169923534409511</v>
      </c>
      <c r="I1873" s="2"/>
      <c r="J1873" s="2">
        <f t="shared" si="803"/>
        <v>0.2425658453695837</v>
      </c>
      <c r="K1873" s="2">
        <f t="shared" si="804"/>
        <v>0.74426508071367881</v>
      </c>
      <c r="L1873" s="2">
        <f t="shared" si="805"/>
        <v>8.4961767204757861E-3</v>
      </c>
      <c r="M1873" s="2">
        <f t="shared" si="806"/>
        <v>4.6728971962617088E-3</v>
      </c>
      <c r="N1873" s="38">
        <v>571</v>
      </c>
      <c r="O1873" s="38">
        <v>1752</v>
      </c>
      <c r="P1873" s="38">
        <v>20</v>
      </c>
      <c r="Q1873" s="38">
        <v>5</v>
      </c>
      <c r="R1873" s="38">
        <v>6</v>
      </c>
      <c r="S1873" s="38"/>
      <c r="T1873" s="38">
        <v>0</v>
      </c>
      <c r="U1873" s="38"/>
      <c r="V1873" s="38"/>
      <c r="W1873" s="38"/>
      <c r="X1873" s="38"/>
      <c r="Y1873" s="38"/>
      <c r="Z1873" s="38"/>
      <c r="AA1873" s="38"/>
      <c r="AB1873" s="38"/>
      <c r="AC1873" s="38"/>
      <c r="AD1873" s="38"/>
      <c r="AE1873" s="38"/>
      <c r="AF1873" s="38"/>
      <c r="AG1873" s="38"/>
      <c r="AH1873" s="38"/>
      <c r="AI1873" s="38">
        <v>0</v>
      </c>
      <c r="AJ1873" s="38"/>
      <c r="AK1873" s="38"/>
      <c r="AL1873" s="38"/>
      <c r="AM1873" s="38"/>
      <c r="AN1873" s="38"/>
      <c r="AO1873" s="38"/>
      <c r="AP1873" s="38"/>
      <c r="AQ1873" s="38"/>
      <c r="AR1873" s="38"/>
      <c r="AS1873" s="38"/>
      <c r="AT1873" s="38"/>
      <c r="AU1873" s="38"/>
      <c r="AV1873" s="38"/>
      <c r="AW1873" s="38"/>
      <c r="AX1873" s="38"/>
      <c r="AY1873" s="38"/>
      <c r="BA1873" s="3">
        <f>IF(Q1873&gt;0,RANK(Q1873,(N1873:P1873,Q1873:AE1873)),0)</f>
        <v>5</v>
      </c>
      <c r="BB1873" s="3">
        <f>IF(R1873&gt;0,RANK(R1873,(N1873:P1873,Q1873:AE1873)),0)</f>
        <v>4</v>
      </c>
      <c r="BC1873" s="3">
        <f>IF(S1873&gt;0,RANK(S1873,(N1873:P1873,Q1873:AE1873)),0)</f>
        <v>0</v>
      </c>
      <c r="BD1873" s="3">
        <f>IF(T1873&gt;0,RANK(T1873,(N1873:P1873,Q1873:AE1873)),0)</f>
        <v>0</v>
      </c>
      <c r="BE1873" s="2">
        <f t="shared" si="807"/>
        <v>2.1240441801189465E-3</v>
      </c>
      <c r="BF1873" s="2">
        <f t="shared" si="808"/>
        <v>2.5488530161427358E-3</v>
      </c>
      <c r="BG1873" s="2">
        <f t="shared" si="809"/>
        <v>0</v>
      </c>
      <c r="BH1873" s="2">
        <f t="shared" si="810"/>
        <v>0</v>
      </c>
      <c r="BJ1873" t="s">
        <v>1494</v>
      </c>
      <c r="BK1873" t="s">
        <v>2413</v>
      </c>
      <c r="BL1873">
        <v>2</v>
      </c>
      <c r="BN1873">
        <v>0</v>
      </c>
      <c r="BO1873" s="60">
        <v>35</v>
      </c>
      <c r="BP1873" s="62">
        <v>3</v>
      </c>
      <c r="BQ1873" s="66">
        <f t="shared" si="811"/>
        <v>35003</v>
      </c>
      <c r="BR1873" s="66">
        <f t="shared" si="777"/>
        <v>35003</v>
      </c>
      <c r="BS1873" s="3" t="s">
        <v>3083</v>
      </c>
    </row>
    <row r="1874" spans="1:71" ht="14" hidden="1" customHeight="1" outlineLevel="1" x14ac:dyDescent="0.2">
      <c r="A1874" t="s">
        <v>2957</v>
      </c>
      <c r="B1874" t="s">
        <v>2413</v>
      </c>
      <c r="C1874" s="1">
        <f t="shared" si="802"/>
        <v>22200</v>
      </c>
      <c r="D1874" s="3">
        <f>IF(N1874&gt;0, RANK(N1874,(N1874:P1874,Q1874:AE1874)),0)</f>
        <v>2</v>
      </c>
      <c r="E1874" s="3">
        <f>IF(O1874&gt;0,RANK(O1874,(N1874:P1874,Q1874:AE1874)),0)</f>
        <v>1</v>
      </c>
      <c r="F1874" s="3">
        <f>IF(P1874&gt;0,RANK(P1874,(N1874:P1874,Q1874:AE1874)),0)</f>
        <v>3</v>
      </c>
      <c r="G1874" s="1">
        <f t="shared" si="800"/>
        <v>9953</v>
      </c>
      <c r="H1874" s="2">
        <f t="shared" si="801"/>
        <v>0.44833333333333331</v>
      </c>
      <c r="I1874" s="2"/>
      <c r="J1874" s="2">
        <f t="shared" si="803"/>
        <v>0.2676126126126126</v>
      </c>
      <c r="K1874" s="2">
        <f t="shared" si="804"/>
        <v>0.71594594594594596</v>
      </c>
      <c r="L1874" s="2">
        <f t="shared" si="805"/>
        <v>9.1441441441441444E-3</v>
      </c>
      <c r="M1874" s="2">
        <f t="shared" si="806"/>
        <v>7.2972972972972956E-3</v>
      </c>
      <c r="N1874" s="38">
        <v>5941</v>
      </c>
      <c r="O1874" s="38">
        <v>15894</v>
      </c>
      <c r="P1874" s="38">
        <v>203</v>
      </c>
      <c r="Q1874" s="38">
        <v>57</v>
      </c>
      <c r="R1874" s="38">
        <v>45</v>
      </c>
      <c r="S1874" s="38"/>
      <c r="T1874" s="38">
        <v>44</v>
      </c>
      <c r="U1874" s="38"/>
      <c r="V1874" s="38"/>
      <c r="W1874" s="38"/>
      <c r="X1874" s="38"/>
      <c r="Y1874" s="38"/>
      <c r="Z1874" s="38"/>
      <c r="AA1874" s="38"/>
      <c r="AB1874" s="38"/>
      <c r="AC1874" s="38"/>
      <c r="AD1874" s="38"/>
      <c r="AE1874" s="38"/>
      <c r="AF1874" s="38"/>
      <c r="AG1874" s="38"/>
      <c r="AH1874" s="38"/>
      <c r="AI1874" s="38">
        <v>16</v>
      </c>
      <c r="AJ1874" s="38"/>
      <c r="AK1874" s="38"/>
      <c r="AL1874" s="38"/>
      <c r="AM1874" s="38"/>
      <c r="AN1874" s="38"/>
      <c r="AO1874" s="38"/>
      <c r="AP1874" s="38"/>
      <c r="AQ1874" s="38"/>
      <c r="AR1874" s="38"/>
      <c r="AS1874" s="38"/>
      <c r="AT1874" s="38"/>
      <c r="AU1874" s="38"/>
      <c r="AV1874" s="38"/>
      <c r="AW1874" s="38"/>
      <c r="AX1874" s="38"/>
      <c r="AY1874" s="38"/>
      <c r="BA1874" s="3">
        <f>IF(Q1874&gt;0,RANK(Q1874,(N1874:P1874,Q1874:AE1874)),0)</f>
        <v>4</v>
      </c>
      <c r="BB1874" s="3">
        <f>IF(R1874&gt;0,RANK(R1874,(N1874:P1874,Q1874:AE1874)),0)</f>
        <v>5</v>
      </c>
      <c r="BC1874" s="3">
        <f>IF(S1874&gt;0,RANK(S1874,(N1874:P1874,Q1874:AE1874)),0)</f>
        <v>0</v>
      </c>
      <c r="BD1874" s="3">
        <f>IF(T1874&gt;0,RANK(T1874,(N1874:P1874,Q1874:AE1874)),0)</f>
        <v>6</v>
      </c>
      <c r="BE1874" s="2">
        <f t="shared" si="807"/>
        <v>2.5675675675675674E-3</v>
      </c>
      <c r="BF1874" s="2">
        <f t="shared" si="808"/>
        <v>2.0270270270270271E-3</v>
      </c>
      <c r="BG1874" s="2">
        <f t="shared" si="809"/>
        <v>0</v>
      </c>
      <c r="BH1874" s="2">
        <f t="shared" si="810"/>
        <v>1.9819819819819821E-3</v>
      </c>
      <c r="BJ1874" t="s">
        <v>2957</v>
      </c>
      <c r="BK1874" t="s">
        <v>2413</v>
      </c>
      <c r="BN1874">
        <v>0</v>
      </c>
      <c r="BO1874" s="60">
        <v>35</v>
      </c>
      <c r="BP1874" s="62">
        <v>5</v>
      </c>
      <c r="BQ1874" s="66">
        <f t="shared" si="811"/>
        <v>35005</v>
      </c>
      <c r="BR1874" s="66">
        <f t="shared" si="777"/>
        <v>35005</v>
      </c>
      <c r="BS1874" s="3" t="s">
        <v>3083</v>
      </c>
    </row>
    <row r="1875" spans="1:71" ht="14" hidden="1" customHeight="1" outlineLevel="1" x14ac:dyDescent="0.2">
      <c r="A1875" t="s">
        <v>1308</v>
      </c>
      <c r="B1875" t="s">
        <v>2413</v>
      </c>
      <c r="C1875" s="1">
        <f t="shared" si="802"/>
        <v>8977</v>
      </c>
      <c r="D1875" s="3">
        <f>IF(N1875&gt;0, RANK(N1875,(N1875:P1875,Q1875:AE1875)),0)</f>
        <v>1</v>
      </c>
      <c r="E1875" s="3">
        <f>IF(O1875&gt;0,RANK(O1875,(N1875:P1875,Q1875:AE1875)),0)</f>
        <v>2</v>
      </c>
      <c r="F1875" s="3">
        <f>IF(P1875&gt;0,RANK(P1875,(N1875:P1875,Q1875:AE1875)),0)</f>
        <v>3</v>
      </c>
      <c r="G1875" s="1">
        <f t="shared" si="800"/>
        <v>139</v>
      </c>
      <c r="H1875" s="2">
        <f t="shared" si="801"/>
        <v>1.5484014704244179E-2</v>
      </c>
      <c r="I1875" s="2"/>
      <c r="J1875" s="2">
        <f t="shared" si="803"/>
        <v>0.49571126211429206</v>
      </c>
      <c r="K1875" s="2">
        <f t="shared" si="804"/>
        <v>0.48022724741004791</v>
      </c>
      <c r="L1875" s="2">
        <f t="shared" si="805"/>
        <v>1.5929597861200847E-2</v>
      </c>
      <c r="M1875" s="2">
        <f t="shared" si="806"/>
        <v>8.1318926144591831E-3</v>
      </c>
      <c r="N1875" s="38">
        <v>4450</v>
      </c>
      <c r="O1875" s="38">
        <v>4311</v>
      </c>
      <c r="P1875" s="38">
        <v>143</v>
      </c>
      <c r="Q1875" s="38">
        <v>15</v>
      </c>
      <c r="R1875" s="38">
        <v>17</v>
      </c>
      <c r="S1875" s="38"/>
      <c r="T1875" s="38">
        <v>29</v>
      </c>
      <c r="U1875" s="38"/>
      <c r="V1875" s="38"/>
      <c r="W1875" s="38"/>
      <c r="X1875" s="38"/>
      <c r="Y1875" s="38"/>
      <c r="Z1875" s="38"/>
      <c r="AA1875" s="38"/>
      <c r="AB1875" s="38"/>
      <c r="AC1875" s="38"/>
      <c r="AD1875" s="38"/>
      <c r="AE1875" s="38"/>
      <c r="AF1875" s="38"/>
      <c r="AG1875" s="38"/>
      <c r="AH1875" s="38"/>
      <c r="AI1875" s="38">
        <v>12</v>
      </c>
      <c r="AJ1875" s="38"/>
      <c r="AK1875" s="38"/>
      <c r="AL1875" s="38"/>
      <c r="AM1875" s="38"/>
      <c r="AN1875" s="38"/>
      <c r="AO1875" s="38"/>
      <c r="AP1875" s="38"/>
      <c r="AQ1875" s="38"/>
      <c r="AR1875" s="38"/>
      <c r="AS1875" s="38"/>
      <c r="AT1875" s="38"/>
      <c r="AU1875" s="38"/>
      <c r="AV1875" s="38"/>
      <c r="AW1875" s="38"/>
      <c r="AX1875" s="38"/>
      <c r="AY1875" s="38"/>
      <c r="BA1875" s="3">
        <f>IF(Q1875&gt;0,RANK(Q1875,(N1875:P1875,Q1875:AE1875)),0)</f>
        <v>6</v>
      </c>
      <c r="BB1875" s="3">
        <f>IF(R1875&gt;0,RANK(R1875,(N1875:P1875,Q1875:AE1875)),0)</f>
        <v>5</v>
      </c>
      <c r="BC1875" s="3">
        <f>IF(S1875&gt;0,RANK(S1875,(N1875:P1875,Q1875:AE1875)),0)</f>
        <v>0</v>
      </c>
      <c r="BD1875" s="3">
        <f>IF(T1875&gt;0,RANK(T1875,(N1875:P1875,Q1875:AE1875)),0)</f>
        <v>4</v>
      </c>
      <c r="BE1875" s="2">
        <f t="shared" si="807"/>
        <v>1.6709368385875013E-3</v>
      </c>
      <c r="BF1875" s="2">
        <f t="shared" si="808"/>
        <v>1.8937284170658349E-3</v>
      </c>
      <c r="BG1875" s="2">
        <f t="shared" si="809"/>
        <v>0</v>
      </c>
      <c r="BH1875" s="2">
        <f t="shared" si="810"/>
        <v>3.2304778879358362E-3</v>
      </c>
      <c r="BJ1875" t="s">
        <v>1308</v>
      </c>
      <c r="BK1875" t="s">
        <v>2413</v>
      </c>
      <c r="BL1875">
        <v>2</v>
      </c>
      <c r="BN1875">
        <v>0</v>
      </c>
      <c r="BO1875" s="60">
        <v>35</v>
      </c>
      <c r="BP1875" s="62">
        <v>6</v>
      </c>
      <c r="BQ1875" s="66">
        <f t="shared" si="811"/>
        <v>35006</v>
      </c>
      <c r="BR1875" s="66">
        <f t="shared" si="777"/>
        <v>35006</v>
      </c>
      <c r="BS1875" s="3" t="s">
        <v>3083</v>
      </c>
    </row>
    <row r="1876" spans="1:71" ht="14" hidden="1" customHeight="1" outlineLevel="1" x14ac:dyDescent="0.2">
      <c r="A1876" t="s">
        <v>2684</v>
      </c>
      <c r="B1876" t="s">
        <v>2413</v>
      </c>
      <c r="C1876" s="1">
        <f t="shared" si="802"/>
        <v>5813</v>
      </c>
      <c r="D1876" s="3">
        <f>IF(N1876&gt;0, RANK(N1876,(N1876:P1876,Q1876:AE1876)),0)</f>
        <v>2</v>
      </c>
      <c r="E1876" s="3">
        <f>IF(O1876&gt;0,RANK(O1876,(N1876:P1876,Q1876:AE1876)),0)</f>
        <v>1</v>
      </c>
      <c r="F1876" s="3">
        <f>IF(P1876&gt;0,RANK(P1876,(N1876:P1876,Q1876:AE1876)),0)</f>
        <v>3</v>
      </c>
      <c r="G1876" s="1">
        <f t="shared" si="800"/>
        <v>816</v>
      </c>
      <c r="H1876" s="2">
        <f t="shared" si="801"/>
        <v>0.14037502150352657</v>
      </c>
      <c r="I1876" s="2"/>
      <c r="J1876" s="2">
        <f t="shared" si="803"/>
        <v>0.4190607259590573</v>
      </c>
      <c r="K1876" s="2">
        <f t="shared" si="804"/>
        <v>0.55943574746258384</v>
      </c>
      <c r="L1876" s="2">
        <f t="shared" si="805"/>
        <v>1.290211594701531E-2</v>
      </c>
      <c r="M1876" s="2">
        <f t="shared" si="806"/>
        <v>8.6014106313435455E-3</v>
      </c>
      <c r="N1876" s="38">
        <v>2436</v>
      </c>
      <c r="O1876" s="38">
        <v>3252</v>
      </c>
      <c r="P1876" s="38">
        <v>75</v>
      </c>
      <c r="Q1876" s="38">
        <v>24</v>
      </c>
      <c r="R1876" s="38">
        <v>14</v>
      </c>
      <c r="S1876" s="38"/>
      <c r="T1876" s="38">
        <v>7</v>
      </c>
      <c r="U1876" s="38"/>
      <c r="V1876" s="38"/>
      <c r="W1876" s="38"/>
      <c r="X1876" s="38"/>
      <c r="Y1876" s="38"/>
      <c r="Z1876" s="38"/>
      <c r="AA1876" s="38"/>
      <c r="AB1876" s="38"/>
      <c r="AC1876" s="38"/>
      <c r="AD1876" s="38"/>
      <c r="AE1876" s="38"/>
      <c r="AF1876" s="38"/>
      <c r="AG1876" s="38"/>
      <c r="AH1876" s="38"/>
      <c r="AI1876" s="38">
        <v>5</v>
      </c>
      <c r="AJ1876" s="38"/>
      <c r="AK1876" s="38"/>
      <c r="AL1876" s="38"/>
      <c r="AM1876" s="38"/>
      <c r="AN1876" s="38"/>
      <c r="AO1876" s="38"/>
      <c r="AP1876" s="38"/>
      <c r="AQ1876" s="38"/>
      <c r="AR1876" s="38"/>
      <c r="AS1876" s="38"/>
      <c r="AT1876" s="38"/>
      <c r="AU1876" s="38"/>
      <c r="AV1876" s="38"/>
      <c r="AW1876" s="38"/>
      <c r="AX1876" s="38"/>
      <c r="AY1876" s="38"/>
      <c r="BA1876" s="3">
        <f>IF(Q1876&gt;0,RANK(Q1876,(N1876:P1876,Q1876:AE1876)),0)</f>
        <v>4</v>
      </c>
      <c r="BB1876" s="3">
        <f>IF(R1876&gt;0,RANK(R1876,(N1876:P1876,Q1876:AE1876)),0)</f>
        <v>5</v>
      </c>
      <c r="BC1876" s="3">
        <f>IF(S1876&gt;0,RANK(S1876,(N1876:P1876,Q1876:AE1876)),0)</f>
        <v>0</v>
      </c>
      <c r="BD1876" s="3">
        <f>IF(T1876&gt;0,RANK(T1876,(N1876:P1876,Q1876:AE1876)),0)</f>
        <v>6</v>
      </c>
      <c r="BE1876" s="2">
        <f t="shared" si="807"/>
        <v>4.1286771030448997E-3</v>
      </c>
      <c r="BF1876" s="2">
        <f t="shared" si="808"/>
        <v>2.4083949767761911E-3</v>
      </c>
      <c r="BG1876" s="2">
        <f t="shared" si="809"/>
        <v>0</v>
      </c>
      <c r="BH1876" s="2">
        <f t="shared" si="810"/>
        <v>1.2041974883880955E-3</v>
      </c>
      <c r="BJ1876" t="s">
        <v>2684</v>
      </c>
      <c r="BK1876" t="s">
        <v>2413</v>
      </c>
      <c r="BL1876">
        <v>3</v>
      </c>
      <c r="BN1876">
        <v>0</v>
      </c>
      <c r="BO1876" s="60">
        <v>35</v>
      </c>
      <c r="BP1876" s="62">
        <v>7</v>
      </c>
      <c r="BQ1876" s="66">
        <f t="shared" si="811"/>
        <v>35007</v>
      </c>
      <c r="BR1876" s="66">
        <f t="shared" si="777"/>
        <v>35007</v>
      </c>
      <c r="BS1876" s="3" t="s">
        <v>3083</v>
      </c>
    </row>
    <row r="1877" spans="1:71" ht="14" hidden="1" customHeight="1" outlineLevel="1" x14ac:dyDescent="0.2">
      <c r="A1877" t="s">
        <v>109</v>
      </c>
      <c r="B1877" t="s">
        <v>2413</v>
      </c>
      <c r="C1877" s="1">
        <f t="shared" si="802"/>
        <v>15223</v>
      </c>
      <c r="D1877" s="3">
        <f>IF(N1877&gt;0, RANK(N1877,(N1877:P1877,Q1877:AE1877)),0)</f>
        <v>2</v>
      </c>
      <c r="E1877" s="3">
        <f>IF(O1877&gt;0,RANK(O1877,(N1877:P1877,Q1877:AE1877)),0)</f>
        <v>1</v>
      </c>
      <c r="F1877" s="3">
        <f>IF(P1877&gt;0,RANK(P1877,(N1877:P1877,Q1877:AE1877)),0)</f>
        <v>3</v>
      </c>
      <c r="G1877" s="1">
        <f t="shared" si="800"/>
        <v>6484</v>
      </c>
      <c r="H1877" s="2">
        <f t="shared" si="801"/>
        <v>0.42593444130591868</v>
      </c>
      <c r="I1877" s="2"/>
      <c r="J1877" s="2">
        <f t="shared" si="803"/>
        <v>0.27786901399198582</v>
      </c>
      <c r="K1877" s="2">
        <f t="shared" si="804"/>
        <v>0.70380345529790445</v>
      </c>
      <c r="L1877" s="2">
        <f t="shared" si="805"/>
        <v>1.0576101950995205E-2</v>
      </c>
      <c r="M1877" s="2">
        <f t="shared" si="806"/>
        <v>7.7514287591145242E-3</v>
      </c>
      <c r="N1877" s="38">
        <v>4230</v>
      </c>
      <c r="O1877" s="38">
        <v>10714</v>
      </c>
      <c r="P1877" s="38">
        <v>161</v>
      </c>
      <c r="Q1877" s="38">
        <v>62</v>
      </c>
      <c r="R1877" s="38">
        <v>26</v>
      </c>
      <c r="S1877" s="38"/>
      <c r="T1877" s="38">
        <v>18</v>
      </c>
      <c r="U1877" s="38"/>
      <c r="V1877" s="38"/>
      <c r="W1877" s="38"/>
      <c r="X1877" s="38"/>
      <c r="Y1877" s="38"/>
      <c r="Z1877" s="38"/>
      <c r="AA1877" s="38"/>
      <c r="AB1877" s="38"/>
      <c r="AC1877" s="38"/>
      <c r="AD1877" s="38"/>
      <c r="AE1877" s="38"/>
      <c r="AF1877" s="38"/>
      <c r="AG1877" s="38"/>
      <c r="AH1877" s="38"/>
      <c r="AI1877" s="38">
        <v>12</v>
      </c>
      <c r="AJ1877" s="38"/>
      <c r="AK1877" s="38"/>
      <c r="AL1877" s="38"/>
      <c r="AM1877" s="38"/>
      <c r="AN1877" s="38"/>
      <c r="AO1877" s="38"/>
      <c r="AP1877" s="38"/>
      <c r="AQ1877" s="38"/>
      <c r="AR1877" s="38"/>
      <c r="AS1877" s="38"/>
      <c r="AT1877" s="38"/>
      <c r="AU1877" s="38"/>
      <c r="AV1877" s="38"/>
      <c r="AW1877" s="38"/>
      <c r="AX1877" s="38"/>
      <c r="AY1877" s="38"/>
      <c r="BA1877" s="3">
        <f>IF(Q1877&gt;0,RANK(Q1877,(N1877:P1877,Q1877:AE1877)),0)</f>
        <v>4</v>
      </c>
      <c r="BB1877" s="3">
        <f>IF(R1877&gt;0,RANK(R1877,(N1877:P1877,Q1877:AE1877)),0)</f>
        <v>5</v>
      </c>
      <c r="BC1877" s="3">
        <f>IF(S1877&gt;0,RANK(S1877,(N1877:P1877,Q1877:AE1877)),0)</f>
        <v>0</v>
      </c>
      <c r="BD1877" s="3">
        <f>IF(T1877&gt;0,RANK(T1877,(N1877:P1877,Q1877:AE1877)),0)</f>
        <v>6</v>
      </c>
      <c r="BE1877" s="2">
        <f t="shared" si="807"/>
        <v>4.0727846022466001E-3</v>
      </c>
      <c r="BF1877" s="2">
        <f t="shared" si="808"/>
        <v>1.7079419299743809E-3</v>
      </c>
      <c r="BG1877" s="2">
        <f t="shared" si="809"/>
        <v>0</v>
      </c>
      <c r="BH1877" s="2">
        <f t="shared" si="810"/>
        <v>1.1824213361361097E-3</v>
      </c>
      <c r="BJ1877" t="s">
        <v>109</v>
      </c>
      <c r="BK1877" t="s">
        <v>2413</v>
      </c>
      <c r="BL1877">
        <v>3</v>
      </c>
      <c r="BN1877">
        <v>0</v>
      </c>
      <c r="BO1877" s="60">
        <v>35</v>
      </c>
      <c r="BP1877" s="62">
        <v>9</v>
      </c>
      <c r="BQ1877" s="66">
        <f t="shared" si="811"/>
        <v>35009</v>
      </c>
      <c r="BR1877" s="66">
        <f t="shared" si="777"/>
        <v>35009</v>
      </c>
      <c r="BS1877" s="3" t="s">
        <v>3083</v>
      </c>
    </row>
    <row r="1878" spans="1:71" ht="14" hidden="1" customHeight="1" outlineLevel="1" x14ac:dyDescent="0.2">
      <c r="A1878" t="s">
        <v>1628</v>
      </c>
      <c r="B1878" t="s">
        <v>2413</v>
      </c>
      <c r="C1878" s="1">
        <f t="shared" si="802"/>
        <v>867</v>
      </c>
      <c r="D1878" s="3">
        <f>IF(N1878&gt;0, RANK(N1878,(N1878:P1878,Q1878:AE1878)),0)</f>
        <v>2</v>
      </c>
      <c r="E1878" s="3">
        <f>IF(O1878&gt;0,RANK(O1878,(N1878:P1878,Q1878:AE1878)),0)</f>
        <v>1</v>
      </c>
      <c r="F1878" s="3">
        <f>IF(P1878&gt;0,RANK(P1878,(N1878:P1878,Q1878:AE1878)),0)</f>
        <v>3</v>
      </c>
      <c r="G1878" s="1">
        <f t="shared" si="800"/>
        <v>443</v>
      </c>
      <c r="H1878" s="2">
        <f t="shared" si="801"/>
        <v>0.51095732410611305</v>
      </c>
      <c r="I1878" s="2"/>
      <c r="J1878" s="2">
        <f t="shared" si="803"/>
        <v>0.23760092272202998</v>
      </c>
      <c r="K1878" s="2">
        <f t="shared" si="804"/>
        <v>0.74855824682814298</v>
      </c>
      <c r="L1878" s="2">
        <f t="shared" si="805"/>
        <v>1.384083044982699E-2</v>
      </c>
      <c r="M1878" s="2">
        <f t="shared" si="806"/>
        <v>1.0061396160665481E-16</v>
      </c>
      <c r="N1878" s="38">
        <v>206</v>
      </c>
      <c r="O1878" s="38">
        <v>649</v>
      </c>
      <c r="P1878" s="38">
        <v>12</v>
      </c>
      <c r="Q1878" s="38">
        <v>0</v>
      </c>
      <c r="R1878" s="38">
        <v>0</v>
      </c>
      <c r="S1878" s="38"/>
      <c r="T1878" s="38">
        <v>0</v>
      </c>
      <c r="U1878" s="38"/>
      <c r="V1878" s="38"/>
      <c r="W1878" s="38"/>
      <c r="X1878" s="38"/>
      <c r="Y1878" s="38"/>
      <c r="Z1878" s="38"/>
      <c r="AA1878" s="38"/>
      <c r="AB1878" s="38"/>
      <c r="AC1878" s="38"/>
      <c r="AD1878" s="38"/>
      <c r="AE1878" s="38"/>
      <c r="AF1878" s="38"/>
      <c r="AG1878" s="38"/>
      <c r="AH1878" s="38"/>
      <c r="AI1878" s="38">
        <v>0</v>
      </c>
      <c r="AJ1878" s="38"/>
      <c r="AK1878" s="38"/>
      <c r="AL1878" s="38"/>
      <c r="AM1878" s="38"/>
      <c r="AN1878" s="38"/>
      <c r="AO1878" s="38"/>
      <c r="AP1878" s="38"/>
      <c r="AQ1878" s="38"/>
      <c r="AR1878" s="38"/>
      <c r="AS1878" s="38"/>
      <c r="AT1878" s="38"/>
      <c r="AU1878" s="38"/>
      <c r="AV1878" s="38"/>
      <c r="AW1878" s="38"/>
      <c r="AX1878" s="38"/>
      <c r="AY1878" s="38"/>
      <c r="BA1878" s="3">
        <f>IF(Q1878&gt;0,RANK(Q1878,(N1878:P1878,Q1878:AE1878)),0)</f>
        <v>0</v>
      </c>
      <c r="BB1878" s="3">
        <f>IF(R1878&gt;0,RANK(R1878,(N1878:P1878,Q1878:AE1878)),0)</f>
        <v>0</v>
      </c>
      <c r="BC1878" s="3">
        <f>IF(S1878&gt;0,RANK(S1878,(N1878:P1878,Q1878:AE1878)),0)</f>
        <v>0</v>
      </c>
      <c r="BD1878" s="3">
        <f>IF(T1878&gt;0,RANK(T1878,(N1878:P1878,Q1878:AE1878)),0)</f>
        <v>0</v>
      </c>
      <c r="BE1878" s="2">
        <f t="shared" si="807"/>
        <v>0</v>
      </c>
      <c r="BF1878" s="2">
        <f t="shared" si="808"/>
        <v>0</v>
      </c>
      <c r="BG1878" s="2">
        <f t="shared" si="809"/>
        <v>0</v>
      </c>
      <c r="BH1878" s="2">
        <f t="shared" si="810"/>
        <v>0</v>
      </c>
      <c r="BJ1878" t="s">
        <v>1628</v>
      </c>
      <c r="BK1878" t="s">
        <v>2413</v>
      </c>
      <c r="BL1878">
        <v>1</v>
      </c>
      <c r="BN1878">
        <v>0</v>
      </c>
      <c r="BO1878" s="60">
        <v>35</v>
      </c>
      <c r="BP1878" s="62">
        <v>11</v>
      </c>
      <c r="BQ1878" s="66">
        <f t="shared" si="811"/>
        <v>35011</v>
      </c>
      <c r="BR1878" s="66">
        <f t="shared" si="777"/>
        <v>35011</v>
      </c>
      <c r="BS1878" s="3" t="s">
        <v>3083</v>
      </c>
    </row>
    <row r="1879" spans="1:71" ht="14" hidden="1" customHeight="1" outlineLevel="1" x14ac:dyDescent="0.2">
      <c r="A1879" s="6" t="s">
        <v>3869</v>
      </c>
      <c r="B1879" t="s">
        <v>2413</v>
      </c>
      <c r="C1879" s="1">
        <f t="shared" si="802"/>
        <v>85407</v>
      </c>
      <c r="D1879" s="3">
        <f>IF(N1879&gt;0, RANK(N1879,(N1879:P1879,Q1879:AE1879)),0)</f>
        <v>1</v>
      </c>
      <c r="E1879" s="3">
        <f>IF(O1879&gt;0,RANK(O1879,(N1879:P1879,Q1879:AE1879)),0)</f>
        <v>2</v>
      </c>
      <c r="F1879" s="3">
        <f>IF(P1879&gt;0,RANK(P1879,(N1879:P1879,Q1879:AE1879)),0)</f>
        <v>3</v>
      </c>
      <c r="G1879" s="1">
        <f t="shared" si="800"/>
        <v>8343</v>
      </c>
      <c r="H1879" s="2">
        <f t="shared" si="801"/>
        <v>9.7685201447188175E-2</v>
      </c>
      <c r="I1879" s="2"/>
      <c r="J1879" s="2">
        <f t="shared" si="803"/>
        <v>0.53785989438804782</v>
      </c>
      <c r="K1879" s="2">
        <f t="shared" si="804"/>
        <v>0.44017469294085965</v>
      </c>
      <c r="L1879" s="2">
        <f t="shared" si="805"/>
        <v>1.0034306321495896E-2</v>
      </c>
      <c r="M1879" s="2">
        <f t="shared" si="806"/>
        <v>1.1931106349596637E-2</v>
      </c>
      <c r="N1879" s="38">
        <v>45937</v>
      </c>
      <c r="O1879" s="38">
        <v>37594</v>
      </c>
      <c r="P1879" s="38">
        <v>857</v>
      </c>
      <c r="Q1879" s="38">
        <v>306</v>
      </c>
      <c r="R1879" s="38">
        <v>387</v>
      </c>
      <c r="S1879" s="38"/>
      <c r="T1879" s="38">
        <v>234</v>
      </c>
      <c r="U1879" s="38"/>
      <c r="V1879" s="38"/>
      <c r="W1879" s="38"/>
      <c r="X1879" s="38"/>
      <c r="Y1879" s="38"/>
      <c r="Z1879" s="38"/>
      <c r="AA1879" s="38"/>
      <c r="AB1879" s="38"/>
      <c r="AC1879" s="38"/>
      <c r="AD1879" s="38"/>
      <c r="AE1879" s="38"/>
      <c r="AF1879" s="38"/>
      <c r="AG1879" s="38"/>
      <c r="AH1879" s="38"/>
      <c r="AI1879" s="38">
        <v>92</v>
      </c>
      <c r="AJ1879" s="38"/>
      <c r="AK1879" s="38"/>
      <c r="AL1879" s="38"/>
      <c r="AM1879" s="38"/>
      <c r="AN1879" s="38"/>
      <c r="AO1879" s="38"/>
      <c r="AP1879" s="38"/>
      <c r="AQ1879" s="38"/>
      <c r="AR1879" s="38"/>
      <c r="AS1879" s="38"/>
      <c r="AT1879" s="38"/>
      <c r="AU1879" s="38"/>
      <c r="AV1879" s="38"/>
      <c r="AW1879" s="38"/>
      <c r="AX1879" s="38"/>
      <c r="AY1879" s="38"/>
      <c r="BA1879" s="3">
        <f>IF(Q1879&gt;0,RANK(Q1879,(N1879:P1879,Q1879:AE1879)),0)</f>
        <v>5</v>
      </c>
      <c r="BB1879" s="3">
        <f>IF(R1879&gt;0,RANK(R1879,(N1879:P1879,Q1879:AE1879)),0)</f>
        <v>4</v>
      </c>
      <c r="BC1879" s="3">
        <f>IF(S1879&gt;0,RANK(S1879,(N1879:P1879,Q1879:AE1879)),0)</f>
        <v>0</v>
      </c>
      <c r="BD1879" s="3">
        <f>IF(T1879&gt;0,RANK(T1879,(N1879:P1879,Q1879:AE1879)),0)</f>
        <v>6</v>
      </c>
      <c r="BE1879" s="2">
        <f t="shared" si="807"/>
        <v>3.5828444975236221E-3</v>
      </c>
      <c r="BF1879" s="2">
        <f t="shared" si="808"/>
        <v>4.5312445115739926E-3</v>
      </c>
      <c r="BG1879" s="2">
        <f t="shared" si="809"/>
        <v>0</v>
      </c>
      <c r="BH1879" s="2">
        <f t="shared" si="810"/>
        <v>2.7398222628121816E-3</v>
      </c>
      <c r="BJ1879" t="s">
        <v>3132</v>
      </c>
      <c r="BK1879" t="s">
        <v>2413</v>
      </c>
      <c r="BL1879">
        <v>2</v>
      </c>
      <c r="BN1879">
        <v>0</v>
      </c>
      <c r="BO1879" s="60">
        <v>35</v>
      </c>
      <c r="BP1879" s="62">
        <v>13</v>
      </c>
      <c r="BQ1879" s="66">
        <f t="shared" si="811"/>
        <v>35013</v>
      </c>
      <c r="BR1879" s="66">
        <f t="shared" si="777"/>
        <v>35013</v>
      </c>
      <c r="BS1879" s="3" t="s">
        <v>3083</v>
      </c>
    </row>
    <row r="1880" spans="1:71" ht="14" hidden="1" customHeight="1" outlineLevel="1" x14ac:dyDescent="0.2">
      <c r="A1880" t="s">
        <v>2839</v>
      </c>
      <c r="B1880" t="s">
        <v>2413</v>
      </c>
      <c r="C1880" s="1">
        <f t="shared" si="802"/>
        <v>23472</v>
      </c>
      <c r="D1880" s="3">
        <f>IF(N1880&gt;0, RANK(N1880,(N1880:P1880,Q1880:AE1880)),0)</f>
        <v>2</v>
      </c>
      <c r="E1880" s="3">
        <f>IF(O1880&gt;0,RANK(O1880,(N1880:P1880,Q1880:AE1880)),0)</f>
        <v>1</v>
      </c>
      <c r="F1880" s="3">
        <f>IF(P1880&gt;0,RANK(P1880,(N1880:P1880,Q1880:AE1880)),0)</f>
        <v>3</v>
      </c>
      <c r="G1880" s="1">
        <f t="shared" si="800"/>
        <v>13109</v>
      </c>
      <c r="H1880" s="2">
        <f t="shared" si="801"/>
        <v>0.55849522835719156</v>
      </c>
      <c r="I1880" s="2"/>
      <c r="J1880" s="2">
        <f t="shared" si="803"/>
        <v>0.21438309475119291</v>
      </c>
      <c r="K1880" s="2">
        <f t="shared" si="804"/>
        <v>0.77287832310838445</v>
      </c>
      <c r="L1880" s="2">
        <f t="shared" si="805"/>
        <v>7.2000681663258346E-3</v>
      </c>
      <c r="M1880" s="2">
        <f t="shared" si="806"/>
        <v>5.5385139740968372E-3</v>
      </c>
      <c r="N1880" s="38">
        <v>5032</v>
      </c>
      <c r="O1880" s="38">
        <v>18141</v>
      </c>
      <c r="P1880" s="38">
        <v>169</v>
      </c>
      <c r="Q1880" s="38">
        <v>59</v>
      </c>
      <c r="R1880" s="38">
        <v>40</v>
      </c>
      <c r="S1880" s="38"/>
      <c r="T1880" s="38">
        <v>18</v>
      </c>
      <c r="U1880" s="38"/>
      <c r="V1880" s="38"/>
      <c r="W1880" s="38"/>
      <c r="X1880" s="38"/>
      <c r="Y1880" s="38"/>
      <c r="Z1880" s="38"/>
      <c r="AA1880" s="38"/>
      <c r="AB1880" s="38"/>
      <c r="AC1880" s="38"/>
      <c r="AD1880" s="38"/>
      <c r="AE1880" s="38"/>
      <c r="AF1880" s="38"/>
      <c r="AG1880" s="38"/>
      <c r="AH1880" s="38"/>
      <c r="AI1880" s="38">
        <v>13</v>
      </c>
      <c r="AJ1880" s="38"/>
      <c r="AK1880" s="38"/>
      <c r="AL1880" s="38"/>
      <c r="AM1880" s="38"/>
      <c r="AN1880" s="38"/>
      <c r="AO1880" s="38"/>
      <c r="AP1880" s="38"/>
      <c r="AQ1880" s="38"/>
      <c r="AR1880" s="38"/>
      <c r="AS1880" s="38"/>
      <c r="AT1880" s="38"/>
      <c r="AU1880" s="38"/>
      <c r="AV1880" s="38"/>
      <c r="AW1880" s="38"/>
      <c r="AX1880" s="38"/>
      <c r="AY1880" s="38"/>
      <c r="BA1880" s="3">
        <f>IF(Q1880&gt;0,RANK(Q1880,(N1880:P1880,Q1880:AE1880)),0)</f>
        <v>4</v>
      </c>
      <c r="BB1880" s="3">
        <f>IF(R1880&gt;0,RANK(R1880,(N1880:P1880,Q1880:AE1880)),0)</f>
        <v>5</v>
      </c>
      <c r="BC1880" s="3">
        <f>IF(S1880&gt;0,RANK(S1880,(N1880:P1880,Q1880:AE1880)),0)</f>
        <v>0</v>
      </c>
      <c r="BD1880" s="3">
        <f>IF(T1880&gt;0,RANK(T1880,(N1880:P1880,Q1880:AE1880)),0)</f>
        <v>6</v>
      </c>
      <c r="BE1880" s="2">
        <f t="shared" si="807"/>
        <v>2.5136332651670076E-3</v>
      </c>
      <c r="BF1880" s="2">
        <f t="shared" si="808"/>
        <v>1.7041581458759373E-3</v>
      </c>
      <c r="BG1880" s="2">
        <f t="shared" si="809"/>
        <v>0</v>
      </c>
      <c r="BH1880" s="2">
        <f t="shared" si="810"/>
        <v>7.668711656441718E-4</v>
      </c>
      <c r="BJ1880" t="s">
        <v>2839</v>
      </c>
      <c r="BK1880" t="s">
        <v>2413</v>
      </c>
      <c r="BN1880">
        <v>0</v>
      </c>
      <c r="BO1880" s="60">
        <v>35</v>
      </c>
      <c r="BP1880" s="62">
        <v>15</v>
      </c>
      <c r="BQ1880" s="66">
        <f t="shared" si="811"/>
        <v>35015</v>
      </c>
      <c r="BR1880" s="66">
        <f t="shared" si="777"/>
        <v>35015</v>
      </c>
      <c r="BS1880" s="3" t="s">
        <v>3083</v>
      </c>
    </row>
    <row r="1881" spans="1:71" ht="14" hidden="1" customHeight="1" outlineLevel="1" x14ac:dyDescent="0.2">
      <c r="A1881" t="s">
        <v>1392</v>
      </c>
      <c r="B1881" t="s">
        <v>2413</v>
      </c>
      <c r="C1881" s="1">
        <f t="shared" si="802"/>
        <v>14224</v>
      </c>
      <c r="D1881" s="3">
        <f>IF(N1881&gt;0, RANK(N1881,(N1881:P1881,Q1881:AE1881)),0)</f>
        <v>1</v>
      </c>
      <c r="E1881" s="3">
        <f>IF(O1881&gt;0,RANK(O1881,(N1881:P1881,Q1881:AE1881)),0)</f>
        <v>2</v>
      </c>
      <c r="F1881" s="3">
        <f>IF(P1881&gt;0,RANK(P1881,(N1881:P1881,Q1881:AE1881)),0)</f>
        <v>3</v>
      </c>
      <c r="G1881" s="1">
        <f t="shared" si="800"/>
        <v>721</v>
      </c>
      <c r="H1881" s="2">
        <f t="shared" si="801"/>
        <v>5.0688976377952756E-2</v>
      </c>
      <c r="I1881" s="2"/>
      <c r="J1881" s="2">
        <f t="shared" si="803"/>
        <v>0.51328740157480313</v>
      </c>
      <c r="K1881" s="2">
        <f t="shared" si="804"/>
        <v>0.4625984251968504</v>
      </c>
      <c r="L1881" s="2">
        <f t="shared" si="805"/>
        <v>9.8425196850393699E-3</v>
      </c>
      <c r="M1881" s="2">
        <f t="shared" si="806"/>
        <v>1.4271653543307099E-2</v>
      </c>
      <c r="N1881" s="38">
        <v>7301</v>
      </c>
      <c r="O1881" s="38">
        <v>6580</v>
      </c>
      <c r="P1881" s="38">
        <v>140</v>
      </c>
      <c r="Q1881" s="38">
        <v>53</v>
      </c>
      <c r="R1881" s="38">
        <v>111</v>
      </c>
      <c r="S1881" s="38"/>
      <c r="T1881" s="38">
        <v>27</v>
      </c>
      <c r="U1881" s="38"/>
      <c r="V1881" s="38"/>
      <c r="W1881" s="38"/>
      <c r="X1881" s="38"/>
      <c r="Y1881" s="38"/>
      <c r="Z1881" s="38"/>
      <c r="AA1881" s="38"/>
      <c r="AB1881" s="38"/>
      <c r="AC1881" s="38"/>
      <c r="AD1881" s="38"/>
      <c r="AE1881" s="38"/>
      <c r="AF1881" s="38"/>
      <c r="AG1881" s="38"/>
      <c r="AH1881" s="38"/>
      <c r="AI1881" s="38">
        <v>12</v>
      </c>
      <c r="AJ1881" s="38"/>
      <c r="AK1881" s="38"/>
      <c r="AL1881" s="38"/>
      <c r="AM1881" s="38"/>
      <c r="AN1881" s="38"/>
      <c r="AO1881" s="38"/>
      <c r="AP1881" s="38"/>
      <c r="AQ1881" s="38"/>
      <c r="AR1881" s="38"/>
      <c r="AS1881" s="38"/>
      <c r="AT1881" s="38"/>
      <c r="AU1881" s="38"/>
      <c r="AV1881" s="38"/>
      <c r="AW1881" s="38"/>
      <c r="AX1881" s="38"/>
      <c r="AY1881" s="38"/>
      <c r="BA1881" s="3">
        <f>IF(Q1881&gt;0,RANK(Q1881,(N1881:P1881,Q1881:AE1881)),0)</f>
        <v>5</v>
      </c>
      <c r="BB1881" s="3">
        <f>IF(R1881&gt;0,RANK(R1881,(N1881:P1881,Q1881:AE1881)),0)</f>
        <v>4</v>
      </c>
      <c r="BC1881" s="3">
        <f>IF(S1881&gt;0,RANK(S1881,(N1881:P1881,Q1881:AE1881)),0)</f>
        <v>0</v>
      </c>
      <c r="BD1881" s="3">
        <f>IF(T1881&gt;0,RANK(T1881,(N1881:P1881,Q1881:AE1881)),0)</f>
        <v>6</v>
      </c>
      <c r="BE1881" s="2">
        <f t="shared" si="807"/>
        <v>3.7260967379077617E-3</v>
      </c>
      <c r="BF1881" s="2">
        <f t="shared" si="808"/>
        <v>7.8037120359955008E-3</v>
      </c>
      <c r="BG1881" s="2">
        <f t="shared" si="809"/>
        <v>0</v>
      </c>
      <c r="BH1881" s="2">
        <f t="shared" si="810"/>
        <v>1.8982002249718784E-3</v>
      </c>
      <c r="BJ1881" t="s">
        <v>1392</v>
      </c>
      <c r="BK1881" t="s">
        <v>2413</v>
      </c>
      <c r="BL1881">
        <v>2</v>
      </c>
      <c r="BN1881">
        <v>0</v>
      </c>
      <c r="BO1881" s="60">
        <v>35</v>
      </c>
      <c r="BP1881" s="62">
        <v>17</v>
      </c>
      <c r="BQ1881" s="66">
        <f t="shared" si="811"/>
        <v>35017</v>
      </c>
      <c r="BR1881" s="66">
        <f t="shared" si="777"/>
        <v>35017</v>
      </c>
      <c r="BS1881" s="3" t="s">
        <v>3083</v>
      </c>
    </row>
    <row r="1882" spans="1:71" ht="14" hidden="1" customHeight="1" outlineLevel="1" x14ac:dyDescent="0.2">
      <c r="A1882" t="s">
        <v>2819</v>
      </c>
      <c r="B1882" t="s">
        <v>2413</v>
      </c>
      <c r="C1882" s="1">
        <f t="shared" si="802"/>
        <v>1928</v>
      </c>
      <c r="D1882" s="3">
        <f>IF(N1882&gt;0, RANK(N1882,(N1882:P1882,Q1882:AE1882)),0)</f>
        <v>1</v>
      </c>
      <c r="E1882" s="3">
        <f>IF(O1882&gt;0,RANK(O1882,(N1882:P1882,Q1882:AE1882)),0)</f>
        <v>2</v>
      </c>
      <c r="F1882" s="3">
        <f>IF(P1882&gt;0,RANK(P1882,(N1882:P1882,Q1882:AE1882)),0)</f>
        <v>3</v>
      </c>
      <c r="G1882" s="1">
        <f t="shared" si="800"/>
        <v>14</v>
      </c>
      <c r="H1882" s="2">
        <f t="shared" si="801"/>
        <v>7.261410788381743E-3</v>
      </c>
      <c r="I1882" s="2"/>
      <c r="J1882" s="2">
        <f t="shared" si="803"/>
        <v>0.49740663900414939</v>
      </c>
      <c r="K1882" s="2">
        <f t="shared" si="804"/>
        <v>0.49014522821576761</v>
      </c>
      <c r="L1882" s="2">
        <f t="shared" si="805"/>
        <v>1.2448132780082987E-2</v>
      </c>
      <c r="M1882" s="2">
        <f t="shared" si="806"/>
        <v>1.214306433183765E-17</v>
      </c>
      <c r="N1882" s="38">
        <v>959</v>
      </c>
      <c r="O1882" s="38">
        <v>945</v>
      </c>
      <c r="P1882" s="38">
        <v>24</v>
      </c>
      <c r="Q1882" s="38">
        <v>0</v>
      </c>
      <c r="R1882" s="38">
        <v>0</v>
      </c>
      <c r="S1882" s="38"/>
      <c r="T1882" s="38">
        <v>0</v>
      </c>
      <c r="U1882" s="38"/>
      <c r="V1882" s="38"/>
      <c r="W1882" s="38"/>
      <c r="X1882" s="38"/>
      <c r="Y1882" s="38"/>
      <c r="Z1882" s="38"/>
      <c r="AA1882" s="38"/>
      <c r="AB1882" s="38"/>
      <c r="AC1882" s="38"/>
      <c r="AD1882" s="38"/>
      <c r="AE1882" s="38"/>
      <c r="AF1882" s="38"/>
      <c r="AG1882" s="38"/>
      <c r="AH1882" s="38"/>
      <c r="AI1882" s="38">
        <v>0</v>
      </c>
      <c r="AJ1882" s="38"/>
      <c r="AK1882" s="38"/>
      <c r="AL1882" s="38"/>
      <c r="AM1882" s="38"/>
      <c r="AN1882" s="38"/>
      <c r="AO1882" s="38"/>
      <c r="AP1882" s="38"/>
      <c r="AQ1882" s="38"/>
      <c r="AR1882" s="38"/>
      <c r="AS1882" s="38"/>
      <c r="AT1882" s="38"/>
      <c r="AU1882" s="38"/>
      <c r="AV1882" s="38"/>
      <c r="AW1882" s="38"/>
      <c r="AX1882" s="38"/>
      <c r="AY1882" s="38"/>
      <c r="BA1882" s="3">
        <f>IF(Q1882&gt;0,RANK(Q1882,(N1882:P1882,Q1882:AE1882)),0)</f>
        <v>0</v>
      </c>
      <c r="BB1882" s="3">
        <f>IF(R1882&gt;0,RANK(R1882,(N1882:P1882,Q1882:AE1882)),0)</f>
        <v>0</v>
      </c>
      <c r="BC1882" s="3">
        <f>IF(S1882&gt;0,RANK(S1882,(N1882:P1882,Q1882:AE1882)),0)</f>
        <v>0</v>
      </c>
      <c r="BD1882" s="3">
        <f>IF(T1882&gt;0,RANK(T1882,(N1882:P1882,Q1882:AE1882)),0)</f>
        <v>0</v>
      </c>
      <c r="BE1882" s="2">
        <f t="shared" si="807"/>
        <v>0</v>
      </c>
      <c r="BF1882" s="2">
        <f t="shared" si="808"/>
        <v>0</v>
      </c>
      <c r="BG1882" s="2">
        <f t="shared" si="809"/>
        <v>0</v>
      </c>
      <c r="BH1882" s="2">
        <f t="shared" si="810"/>
        <v>0</v>
      </c>
      <c r="BJ1882" t="s">
        <v>2819</v>
      </c>
      <c r="BK1882" t="s">
        <v>2413</v>
      </c>
      <c r="BL1882">
        <v>1</v>
      </c>
      <c r="BN1882">
        <v>0</v>
      </c>
      <c r="BO1882" s="60">
        <v>35</v>
      </c>
      <c r="BP1882" s="62">
        <v>19</v>
      </c>
      <c r="BQ1882" s="66">
        <f t="shared" si="811"/>
        <v>35019</v>
      </c>
      <c r="BR1882" s="66">
        <f t="shared" si="777"/>
        <v>35019</v>
      </c>
      <c r="BS1882" s="3" t="s">
        <v>3083</v>
      </c>
    </row>
    <row r="1883" spans="1:71" ht="14" hidden="1" customHeight="1" outlineLevel="1" x14ac:dyDescent="0.2">
      <c r="A1883" t="s">
        <v>2916</v>
      </c>
      <c r="B1883" t="s">
        <v>2413</v>
      </c>
      <c r="C1883" s="1">
        <f t="shared" si="802"/>
        <v>425</v>
      </c>
      <c r="D1883" s="3">
        <f>IF(N1883&gt;0, RANK(N1883,(N1883:P1883,Q1883:AE1883)),0)</f>
        <v>2</v>
      </c>
      <c r="E1883" s="3">
        <f>IF(O1883&gt;0,RANK(O1883,(N1883:P1883,Q1883:AE1883)),0)</f>
        <v>1</v>
      </c>
      <c r="F1883" s="3">
        <f>IF(P1883&gt;0,RANK(P1883,(N1883:P1883,Q1883:AE1883)),0)</f>
        <v>0</v>
      </c>
      <c r="G1883" s="1">
        <f t="shared" si="800"/>
        <v>169</v>
      </c>
      <c r="H1883" s="2">
        <f t="shared" si="801"/>
        <v>0.39764705882352941</v>
      </c>
      <c r="I1883" s="2"/>
      <c r="J1883" s="2">
        <f t="shared" si="803"/>
        <v>0.30117647058823527</v>
      </c>
      <c r="K1883" s="2">
        <f t="shared" si="804"/>
        <v>0.69882352941176473</v>
      </c>
      <c r="L1883" s="2">
        <f t="shared" si="805"/>
        <v>0</v>
      </c>
      <c r="M1883" s="2">
        <f t="shared" si="806"/>
        <v>0</v>
      </c>
      <c r="N1883" s="38">
        <v>128</v>
      </c>
      <c r="O1883" s="38">
        <v>297</v>
      </c>
      <c r="P1883" s="38">
        <v>0</v>
      </c>
      <c r="Q1883" s="38">
        <v>0</v>
      </c>
      <c r="R1883" s="38">
        <v>0</v>
      </c>
      <c r="S1883" s="38"/>
      <c r="T1883" s="38">
        <v>0</v>
      </c>
      <c r="U1883" s="38"/>
      <c r="V1883" s="38"/>
      <c r="W1883" s="38"/>
      <c r="X1883" s="38"/>
      <c r="Y1883" s="38"/>
      <c r="Z1883" s="38"/>
      <c r="AA1883" s="38"/>
      <c r="AB1883" s="38"/>
      <c r="AC1883" s="38"/>
      <c r="AD1883" s="38"/>
      <c r="AE1883" s="38"/>
      <c r="AF1883" s="38"/>
      <c r="AG1883" s="38"/>
      <c r="AH1883" s="38"/>
      <c r="AI1883" s="38">
        <v>0</v>
      </c>
      <c r="AJ1883" s="38"/>
      <c r="AK1883" s="38"/>
      <c r="AL1883" s="38"/>
      <c r="AM1883" s="38"/>
      <c r="AN1883" s="38"/>
      <c r="AO1883" s="38"/>
      <c r="AP1883" s="38"/>
      <c r="AQ1883" s="38"/>
      <c r="AR1883" s="38"/>
      <c r="AS1883" s="38"/>
      <c r="AT1883" s="38"/>
      <c r="AU1883" s="38"/>
      <c r="AV1883" s="38"/>
      <c r="AW1883" s="38"/>
      <c r="AX1883" s="38"/>
      <c r="AY1883" s="38"/>
      <c r="BA1883" s="3">
        <f>IF(Q1883&gt;0,RANK(Q1883,(N1883:P1883,Q1883:AE1883)),0)</f>
        <v>0</v>
      </c>
      <c r="BB1883" s="3">
        <f>IF(R1883&gt;0,RANK(R1883,(N1883:P1883,Q1883:AE1883)),0)</f>
        <v>0</v>
      </c>
      <c r="BC1883" s="3">
        <f>IF(S1883&gt;0,RANK(S1883,(N1883:P1883,Q1883:AE1883)),0)</f>
        <v>0</v>
      </c>
      <c r="BD1883" s="3">
        <f>IF(T1883&gt;0,RANK(T1883,(N1883:P1883,Q1883:AE1883)),0)</f>
        <v>0</v>
      </c>
      <c r="BE1883" s="2">
        <f t="shared" si="807"/>
        <v>0</v>
      </c>
      <c r="BF1883" s="2">
        <f t="shared" si="808"/>
        <v>0</v>
      </c>
      <c r="BG1883" s="2">
        <f t="shared" si="809"/>
        <v>0</v>
      </c>
      <c r="BH1883" s="2">
        <f t="shared" si="810"/>
        <v>0</v>
      </c>
      <c r="BJ1883" t="s">
        <v>2916</v>
      </c>
      <c r="BK1883" t="s">
        <v>2413</v>
      </c>
      <c r="BL1883">
        <v>3</v>
      </c>
      <c r="BN1883">
        <v>0</v>
      </c>
      <c r="BO1883" s="60">
        <v>35</v>
      </c>
      <c r="BP1883" s="62">
        <v>21</v>
      </c>
      <c r="BQ1883" s="66">
        <f t="shared" si="811"/>
        <v>35021</v>
      </c>
      <c r="BR1883" s="66">
        <f t="shared" si="777"/>
        <v>35021</v>
      </c>
      <c r="BS1883" s="3" t="s">
        <v>3083</v>
      </c>
    </row>
    <row r="1884" spans="1:71" ht="14" hidden="1" customHeight="1" outlineLevel="1" x14ac:dyDescent="0.2">
      <c r="A1884" t="s">
        <v>2298</v>
      </c>
      <c r="B1884" t="s">
        <v>2413</v>
      </c>
      <c r="C1884" s="1">
        <f t="shared" si="802"/>
        <v>1861</v>
      </c>
      <c r="D1884" s="3">
        <f>IF(N1884&gt;0, RANK(N1884,(N1884:P1884,Q1884:AE1884)),0)</f>
        <v>2</v>
      </c>
      <c r="E1884" s="3">
        <f>IF(O1884&gt;0,RANK(O1884,(N1884:P1884,Q1884:AE1884)),0)</f>
        <v>1</v>
      </c>
      <c r="F1884" s="3">
        <f>IF(P1884&gt;0,RANK(P1884,(N1884:P1884,Q1884:AE1884)),0)</f>
        <v>3</v>
      </c>
      <c r="G1884" s="1">
        <f t="shared" si="800"/>
        <v>435</v>
      </c>
      <c r="H1884" s="2">
        <f t="shared" si="801"/>
        <v>0.2337452982267598</v>
      </c>
      <c r="I1884" s="2"/>
      <c r="J1884" s="2">
        <f t="shared" si="803"/>
        <v>0.37882858678130038</v>
      </c>
      <c r="K1884" s="2">
        <f t="shared" si="804"/>
        <v>0.6125738850080602</v>
      </c>
      <c r="L1884" s="2">
        <f t="shared" si="805"/>
        <v>8.5975282106394418E-3</v>
      </c>
      <c r="M1884" s="2">
        <f t="shared" si="806"/>
        <v>-2.6020852139652106E-17</v>
      </c>
      <c r="N1884" s="38">
        <v>705</v>
      </c>
      <c r="O1884" s="38">
        <v>1140</v>
      </c>
      <c r="P1884" s="38">
        <v>16</v>
      </c>
      <c r="Q1884" s="38">
        <v>0</v>
      </c>
      <c r="R1884" s="38">
        <v>0</v>
      </c>
      <c r="S1884" s="38"/>
      <c r="T1884" s="38">
        <v>0</v>
      </c>
      <c r="U1884" s="38"/>
      <c r="V1884" s="38"/>
      <c r="W1884" s="38"/>
      <c r="X1884" s="38"/>
      <c r="Y1884" s="38"/>
      <c r="Z1884" s="38"/>
      <c r="AA1884" s="38"/>
      <c r="AB1884" s="38"/>
      <c r="AC1884" s="38"/>
      <c r="AD1884" s="38"/>
      <c r="AE1884" s="38"/>
      <c r="AF1884" s="38"/>
      <c r="AG1884" s="38"/>
      <c r="AH1884" s="38"/>
      <c r="AI1884" s="38">
        <v>0</v>
      </c>
      <c r="AJ1884" s="38"/>
      <c r="AK1884" s="38"/>
      <c r="AL1884" s="38"/>
      <c r="AM1884" s="38"/>
      <c r="AN1884" s="38"/>
      <c r="AO1884" s="38"/>
      <c r="AP1884" s="38"/>
      <c r="AQ1884" s="38"/>
      <c r="AR1884" s="38"/>
      <c r="AS1884" s="38"/>
      <c r="AT1884" s="38"/>
      <c r="AU1884" s="38"/>
      <c r="AV1884" s="38"/>
      <c r="AW1884" s="38"/>
      <c r="AX1884" s="38"/>
      <c r="AY1884" s="38"/>
      <c r="BA1884" s="3">
        <f>IF(Q1884&gt;0,RANK(Q1884,(N1884:P1884,Q1884:AE1884)),0)</f>
        <v>0</v>
      </c>
      <c r="BB1884" s="3">
        <f>IF(R1884&gt;0,RANK(R1884,(N1884:P1884,Q1884:AE1884)),0)</f>
        <v>0</v>
      </c>
      <c r="BC1884" s="3">
        <f>IF(S1884&gt;0,RANK(S1884,(N1884:P1884,Q1884:AE1884)),0)</f>
        <v>0</v>
      </c>
      <c r="BD1884" s="3">
        <f>IF(T1884&gt;0,RANK(T1884,(N1884:P1884,Q1884:AE1884)),0)</f>
        <v>0</v>
      </c>
      <c r="BE1884" s="2">
        <f t="shared" si="807"/>
        <v>0</v>
      </c>
      <c r="BF1884" s="2">
        <f t="shared" si="808"/>
        <v>0</v>
      </c>
      <c r="BG1884" s="2">
        <f t="shared" si="809"/>
        <v>0</v>
      </c>
      <c r="BH1884" s="2">
        <f t="shared" si="810"/>
        <v>0</v>
      </c>
      <c r="BJ1884" t="s">
        <v>2298</v>
      </c>
      <c r="BK1884" t="s">
        <v>2413</v>
      </c>
      <c r="BL1884">
        <v>2</v>
      </c>
      <c r="BN1884">
        <v>0</v>
      </c>
      <c r="BO1884" s="60">
        <v>35</v>
      </c>
      <c r="BP1884" s="62">
        <v>23</v>
      </c>
      <c r="BQ1884" s="66">
        <f t="shared" si="811"/>
        <v>35023</v>
      </c>
      <c r="BR1884" s="66">
        <f t="shared" si="777"/>
        <v>35023</v>
      </c>
      <c r="BS1884" s="3" t="s">
        <v>3083</v>
      </c>
    </row>
    <row r="1885" spans="1:71" ht="14" hidden="1" customHeight="1" outlineLevel="1" x14ac:dyDescent="0.2">
      <c r="A1885" t="s">
        <v>836</v>
      </c>
      <c r="B1885" t="s">
        <v>2413</v>
      </c>
      <c r="C1885" s="1">
        <f t="shared" si="802"/>
        <v>21209</v>
      </c>
      <c r="D1885" s="3">
        <f>IF(N1885&gt;0, RANK(N1885,(N1885:P1885,Q1885:AE1885)),0)</f>
        <v>2</v>
      </c>
      <c r="E1885" s="3">
        <f>IF(O1885&gt;0,RANK(O1885,(N1885:P1885,Q1885:AE1885)),0)</f>
        <v>1</v>
      </c>
      <c r="F1885" s="3">
        <f>IF(P1885&gt;0,RANK(P1885,(N1885:P1885,Q1885:AE1885)),0)</f>
        <v>3</v>
      </c>
      <c r="G1885" s="1">
        <f t="shared" si="800"/>
        <v>13067</v>
      </c>
      <c r="H1885" s="2">
        <f t="shared" si="801"/>
        <v>0.61610636993729073</v>
      </c>
      <c r="I1885" s="2"/>
      <c r="J1885" s="2">
        <f t="shared" si="803"/>
        <v>0.18529869395068133</v>
      </c>
      <c r="K1885" s="2">
        <f t="shared" si="804"/>
        <v>0.80140506388797206</v>
      </c>
      <c r="L1885" s="2">
        <f t="shared" si="805"/>
        <v>7.4025177990475737E-3</v>
      </c>
      <c r="M1885" s="2">
        <f t="shared" si="806"/>
        <v>5.8937243622990427E-3</v>
      </c>
      <c r="N1885" s="38">
        <v>3930</v>
      </c>
      <c r="O1885" s="38">
        <v>16997</v>
      </c>
      <c r="P1885" s="38">
        <v>157</v>
      </c>
      <c r="Q1885" s="38">
        <v>42</v>
      </c>
      <c r="R1885" s="38">
        <v>31</v>
      </c>
      <c r="S1885" s="38"/>
      <c r="T1885" s="38">
        <v>35</v>
      </c>
      <c r="U1885" s="38"/>
      <c r="V1885" s="38"/>
      <c r="W1885" s="38"/>
      <c r="X1885" s="38"/>
      <c r="Y1885" s="38"/>
      <c r="Z1885" s="38"/>
      <c r="AA1885" s="38"/>
      <c r="AB1885" s="38"/>
      <c r="AC1885" s="38"/>
      <c r="AD1885" s="38"/>
      <c r="AE1885" s="38"/>
      <c r="AF1885" s="38"/>
      <c r="AG1885" s="38"/>
      <c r="AH1885" s="38"/>
      <c r="AI1885" s="38">
        <v>17</v>
      </c>
      <c r="AJ1885" s="38"/>
      <c r="AK1885" s="38"/>
      <c r="AL1885" s="38"/>
      <c r="AM1885" s="38"/>
      <c r="AN1885" s="38"/>
      <c r="AO1885" s="38"/>
      <c r="AP1885" s="38"/>
      <c r="AQ1885" s="38"/>
      <c r="AR1885" s="38"/>
      <c r="AS1885" s="38"/>
      <c r="AT1885" s="38"/>
      <c r="AU1885" s="38"/>
      <c r="AV1885" s="38"/>
      <c r="AW1885" s="38"/>
      <c r="AX1885" s="38"/>
      <c r="AY1885" s="38"/>
      <c r="BA1885" s="3">
        <f>IF(Q1885&gt;0,RANK(Q1885,(N1885:P1885,Q1885:AE1885)),0)</f>
        <v>4</v>
      </c>
      <c r="BB1885" s="3">
        <f>IF(R1885&gt;0,RANK(R1885,(N1885:P1885,Q1885:AE1885)),0)</f>
        <v>6</v>
      </c>
      <c r="BC1885" s="3">
        <f>IF(S1885&gt;0,RANK(S1885,(N1885:P1885,Q1885:AE1885)),0)</f>
        <v>0</v>
      </c>
      <c r="BD1885" s="3">
        <f>IF(T1885&gt;0,RANK(T1885,(N1885:P1885,Q1885:AE1885)),0)</f>
        <v>5</v>
      </c>
      <c r="BE1885" s="2">
        <f t="shared" si="807"/>
        <v>1.9802913857324719E-3</v>
      </c>
      <c r="BF1885" s="2">
        <f t="shared" si="808"/>
        <v>1.461643641850158E-3</v>
      </c>
      <c r="BG1885" s="2">
        <f t="shared" si="809"/>
        <v>0</v>
      </c>
      <c r="BH1885" s="2">
        <f t="shared" si="810"/>
        <v>1.6502428214437267E-3</v>
      </c>
      <c r="BJ1885" t="s">
        <v>836</v>
      </c>
      <c r="BK1885" t="s">
        <v>2413</v>
      </c>
      <c r="BN1885">
        <v>0</v>
      </c>
      <c r="BO1885" s="60">
        <v>35</v>
      </c>
      <c r="BP1885" s="62">
        <v>25</v>
      </c>
      <c r="BQ1885" s="66">
        <f t="shared" si="811"/>
        <v>35025</v>
      </c>
      <c r="BR1885" s="66">
        <f t="shared" si="777"/>
        <v>35025</v>
      </c>
      <c r="BS1885" s="3" t="s">
        <v>3083</v>
      </c>
    </row>
    <row r="1886" spans="1:71" ht="14" hidden="1" customHeight="1" outlineLevel="1" x14ac:dyDescent="0.2">
      <c r="A1886" t="s">
        <v>1567</v>
      </c>
      <c r="B1886" t="s">
        <v>2413</v>
      </c>
      <c r="C1886" s="1">
        <f t="shared" si="802"/>
        <v>10165</v>
      </c>
      <c r="D1886" s="3">
        <f>IF(N1886&gt;0, RANK(N1886,(N1886:P1886,Q1886:AE1886)),0)</f>
        <v>2</v>
      </c>
      <c r="E1886" s="3">
        <f>IF(O1886&gt;0,RANK(O1886,(N1886:P1886,Q1886:AE1886)),0)</f>
        <v>1</v>
      </c>
      <c r="F1886" s="3">
        <f>IF(P1886&gt;0,RANK(P1886,(N1886:P1886,Q1886:AE1886)),0)</f>
        <v>3</v>
      </c>
      <c r="G1886" s="1">
        <f t="shared" si="800"/>
        <v>3909</v>
      </c>
      <c r="H1886" s="2">
        <f t="shared" si="801"/>
        <v>0.38455484505656667</v>
      </c>
      <c r="I1886" s="2"/>
      <c r="J1886" s="2">
        <f t="shared" si="803"/>
        <v>0.2983767830791933</v>
      </c>
      <c r="K1886" s="2">
        <f t="shared" si="804"/>
        <v>0.68293162813575992</v>
      </c>
      <c r="L1886" s="2">
        <f t="shared" si="805"/>
        <v>8.7555336940482054E-3</v>
      </c>
      <c r="M1886" s="2">
        <f t="shared" si="806"/>
        <v>9.9360550909986366E-3</v>
      </c>
      <c r="N1886" s="38">
        <v>3033</v>
      </c>
      <c r="O1886" s="38">
        <v>6942</v>
      </c>
      <c r="P1886" s="38">
        <v>89</v>
      </c>
      <c r="Q1886" s="38">
        <v>48</v>
      </c>
      <c r="R1886" s="38">
        <v>32</v>
      </c>
      <c r="S1886" s="38"/>
      <c r="T1886" s="38">
        <v>16</v>
      </c>
      <c r="U1886" s="38"/>
      <c r="V1886" s="38"/>
      <c r="W1886" s="38"/>
      <c r="X1886" s="38"/>
      <c r="Y1886" s="38"/>
      <c r="Z1886" s="38"/>
      <c r="AA1886" s="38"/>
      <c r="AB1886" s="38"/>
      <c r="AC1886" s="38"/>
      <c r="AD1886" s="38"/>
      <c r="AE1886" s="38"/>
      <c r="AF1886" s="38"/>
      <c r="AG1886" s="38"/>
      <c r="AH1886" s="38"/>
      <c r="AI1886" s="38">
        <v>5</v>
      </c>
      <c r="AJ1886" s="38"/>
      <c r="AK1886" s="38"/>
      <c r="AL1886" s="38"/>
      <c r="AM1886" s="38"/>
      <c r="AN1886" s="38"/>
      <c r="AO1886" s="38"/>
      <c r="AP1886" s="38"/>
      <c r="AQ1886" s="38"/>
      <c r="AR1886" s="38"/>
      <c r="AS1886" s="38"/>
      <c r="AT1886" s="38"/>
      <c r="AU1886" s="38"/>
      <c r="AV1886" s="38"/>
      <c r="AW1886" s="38"/>
      <c r="AX1886" s="38"/>
      <c r="AY1886" s="38"/>
      <c r="BA1886" s="3">
        <f>IF(Q1886&gt;0,RANK(Q1886,(N1886:P1886,Q1886:AE1886)),0)</f>
        <v>4</v>
      </c>
      <c r="BB1886" s="3">
        <f>IF(R1886&gt;0,RANK(R1886,(N1886:P1886,Q1886:AE1886)),0)</f>
        <v>5</v>
      </c>
      <c r="BC1886" s="3">
        <f>IF(S1886&gt;0,RANK(S1886,(N1886:P1886,Q1886:AE1886)),0)</f>
        <v>0</v>
      </c>
      <c r="BD1886" s="3">
        <f>IF(T1886&gt;0,RANK(T1886,(N1886:P1886,Q1886:AE1886)),0)</f>
        <v>6</v>
      </c>
      <c r="BE1886" s="2">
        <f t="shared" si="807"/>
        <v>4.722085587801279E-3</v>
      </c>
      <c r="BF1886" s="2">
        <f t="shared" si="808"/>
        <v>3.1480570585341859E-3</v>
      </c>
      <c r="BG1886" s="2">
        <f t="shared" si="809"/>
        <v>0</v>
      </c>
      <c r="BH1886" s="2">
        <f t="shared" si="810"/>
        <v>1.5740285292670929E-3</v>
      </c>
      <c r="BJ1886" t="s">
        <v>1567</v>
      </c>
      <c r="BK1886" t="s">
        <v>2413</v>
      </c>
      <c r="BL1886">
        <v>1</v>
      </c>
      <c r="BN1886">
        <v>0</v>
      </c>
      <c r="BO1886" s="60">
        <v>35</v>
      </c>
      <c r="BP1886" s="62">
        <v>27</v>
      </c>
      <c r="BQ1886" s="66">
        <f t="shared" si="811"/>
        <v>35027</v>
      </c>
      <c r="BR1886" s="66">
        <f t="shared" si="777"/>
        <v>35027</v>
      </c>
      <c r="BS1886" s="3" t="s">
        <v>3083</v>
      </c>
    </row>
    <row r="1887" spans="1:71" ht="14" hidden="1" customHeight="1" outlineLevel="1" x14ac:dyDescent="0.2">
      <c r="A1887" t="s">
        <v>849</v>
      </c>
      <c r="B1887" t="s">
        <v>2413</v>
      </c>
      <c r="C1887" s="1">
        <f t="shared" si="802"/>
        <v>12187</v>
      </c>
      <c r="D1887" s="3">
        <f>IF(N1887&gt;0, RANK(N1887,(N1887:P1887,Q1887:AE1887)),0)</f>
        <v>1</v>
      </c>
      <c r="E1887" s="3">
        <f>IF(O1887&gt;0,RANK(O1887,(N1887:P1887,Q1887:AE1887)),0)</f>
        <v>2</v>
      </c>
      <c r="F1887" s="3">
        <f>IF(P1887&gt;0,RANK(P1887,(N1887:P1887,Q1887:AE1887)),0)</f>
        <v>4</v>
      </c>
      <c r="G1887" s="1">
        <f t="shared" si="800"/>
        <v>3679</v>
      </c>
      <c r="H1887" s="2">
        <f t="shared" si="801"/>
        <v>0.30187905144826455</v>
      </c>
      <c r="I1887" s="2"/>
      <c r="J1887" s="2">
        <f t="shared" si="803"/>
        <v>0.63395421350619507</v>
      </c>
      <c r="K1887" s="2">
        <f t="shared" si="804"/>
        <v>0.33207516205793058</v>
      </c>
      <c r="L1887" s="2">
        <f t="shared" si="805"/>
        <v>9.9286124558956267E-3</v>
      </c>
      <c r="M1887" s="2">
        <f t="shared" si="806"/>
        <v>2.4042011979978715E-2</v>
      </c>
      <c r="N1887" s="38">
        <v>7726</v>
      </c>
      <c r="O1887" s="38">
        <v>4047</v>
      </c>
      <c r="P1887" s="38">
        <v>121</v>
      </c>
      <c r="Q1887" s="38">
        <v>175</v>
      </c>
      <c r="R1887" s="38">
        <v>70</v>
      </c>
      <c r="S1887" s="38"/>
      <c r="T1887" s="38">
        <v>21</v>
      </c>
      <c r="U1887" s="38"/>
      <c r="V1887" s="38"/>
      <c r="W1887" s="38"/>
      <c r="X1887" s="38"/>
      <c r="Y1887" s="38"/>
      <c r="Z1887" s="38"/>
      <c r="AA1887" s="38"/>
      <c r="AB1887" s="38"/>
      <c r="AC1887" s="38"/>
      <c r="AD1887" s="38"/>
      <c r="AE1887" s="38"/>
      <c r="AF1887" s="38"/>
      <c r="AG1887" s="38"/>
      <c r="AH1887" s="38"/>
      <c r="AI1887" s="38">
        <v>27</v>
      </c>
      <c r="AJ1887" s="38"/>
      <c r="AK1887" s="38"/>
      <c r="AL1887" s="38"/>
      <c r="AM1887" s="38"/>
      <c r="AN1887" s="38"/>
      <c r="AO1887" s="38"/>
      <c r="AP1887" s="38"/>
      <c r="AQ1887" s="38"/>
      <c r="AR1887" s="38"/>
      <c r="AS1887" s="38"/>
      <c r="AT1887" s="38"/>
      <c r="AU1887" s="38"/>
      <c r="AV1887" s="38"/>
      <c r="AW1887" s="38"/>
      <c r="AX1887" s="38"/>
      <c r="AY1887" s="38"/>
      <c r="BA1887" s="3">
        <f>IF(Q1887&gt;0,RANK(Q1887,(N1887:P1887,Q1887:AE1887)),0)</f>
        <v>3</v>
      </c>
      <c r="BB1887" s="3">
        <f>IF(R1887&gt;0,RANK(R1887,(N1887:P1887,Q1887:AE1887)),0)</f>
        <v>5</v>
      </c>
      <c r="BC1887" s="3">
        <f>IF(S1887&gt;0,RANK(S1887,(N1887:P1887,Q1887:AE1887)),0)</f>
        <v>0</v>
      </c>
      <c r="BD1887" s="3">
        <f>IF(T1887&gt;0,RANK(T1887,(N1887:P1887,Q1887:AE1887)),0)</f>
        <v>6</v>
      </c>
      <c r="BE1887" s="2">
        <f t="shared" si="807"/>
        <v>1.4359563469270534E-2</v>
      </c>
      <c r="BF1887" s="2">
        <f t="shared" si="808"/>
        <v>5.7438253877082138E-3</v>
      </c>
      <c r="BG1887" s="2">
        <f t="shared" si="809"/>
        <v>0</v>
      </c>
      <c r="BH1887" s="2">
        <f t="shared" si="810"/>
        <v>1.7231476163124641E-3</v>
      </c>
      <c r="BJ1887" t="s">
        <v>849</v>
      </c>
      <c r="BK1887" t="s">
        <v>2413</v>
      </c>
      <c r="BL1887">
        <v>3</v>
      </c>
      <c r="BN1887">
        <v>0</v>
      </c>
      <c r="BO1887" s="60">
        <v>35</v>
      </c>
      <c r="BP1887" s="62">
        <v>28</v>
      </c>
      <c r="BQ1887" s="66">
        <f t="shared" si="811"/>
        <v>35028</v>
      </c>
      <c r="BR1887" s="66">
        <f t="shared" si="777"/>
        <v>35028</v>
      </c>
      <c r="BS1887" s="3" t="s">
        <v>3083</v>
      </c>
    </row>
    <row r="1888" spans="1:71" ht="14" hidden="1" customHeight="1" outlineLevel="1" x14ac:dyDescent="0.2">
      <c r="A1888" t="s">
        <v>2027</v>
      </c>
      <c r="B1888" t="s">
        <v>2413</v>
      </c>
      <c r="C1888" s="1">
        <f t="shared" si="802"/>
        <v>8056</v>
      </c>
      <c r="D1888" s="3">
        <f>IF(N1888&gt;0, RANK(N1888,(N1888:P1888,Q1888:AE1888)),0)</f>
        <v>2</v>
      </c>
      <c r="E1888" s="3">
        <f>IF(O1888&gt;0,RANK(O1888,(N1888:P1888,Q1888:AE1888)),0)</f>
        <v>1</v>
      </c>
      <c r="F1888" s="3">
        <f>IF(P1888&gt;0,RANK(P1888,(N1888:P1888,Q1888:AE1888)),0)</f>
        <v>3</v>
      </c>
      <c r="G1888" s="1">
        <f t="shared" si="800"/>
        <v>1522</v>
      </c>
      <c r="H1888" s="2">
        <f t="shared" si="801"/>
        <v>0.18892750744786493</v>
      </c>
      <c r="I1888" s="2"/>
      <c r="J1888" s="2">
        <f t="shared" si="803"/>
        <v>0.394240317775571</v>
      </c>
      <c r="K1888" s="2">
        <f t="shared" si="804"/>
        <v>0.58316782522343591</v>
      </c>
      <c r="L1888" s="2">
        <f t="shared" si="805"/>
        <v>1.1916583912611719E-2</v>
      </c>
      <c r="M1888" s="2">
        <f t="shared" si="806"/>
        <v>1.0675273088381369E-2</v>
      </c>
      <c r="N1888" s="38">
        <v>3176</v>
      </c>
      <c r="O1888" s="38">
        <v>4698</v>
      </c>
      <c r="P1888" s="38">
        <v>96</v>
      </c>
      <c r="Q1888" s="38">
        <v>28</v>
      </c>
      <c r="R1888" s="38">
        <v>29</v>
      </c>
      <c r="S1888" s="38"/>
      <c r="T1888" s="38">
        <v>20</v>
      </c>
      <c r="U1888" s="38"/>
      <c r="V1888" s="38"/>
      <c r="W1888" s="38"/>
      <c r="X1888" s="38"/>
      <c r="Y1888" s="38"/>
      <c r="Z1888" s="38"/>
      <c r="AA1888" s="38"/>
      <c r="AB1888" s="38"/>
      <c r="AC1888" s="38"/>
      <c r="AD1888" s="38"/>
      <c r="AE1888" s="38"/>
      <c r="AF1888" s="38"/>
      <c r="AG1888" s="38"/>
      <c r="AH1888" s="38"/>
      <c r="AI1888" s="38">
        <v>9</v>
      </c>
      <c r="AJ1888" s="38"/>
      <c r="AK1888" s="38"/>
      <c r="AL1888" s="38"/>
      <c r="AM1888" s="38"/>
      <c r="AN1888" s="38"/>
      <c r="AO1888" s="38"/>
      <c r="AP1888" s="38"/>
      <c r="AQ1888" s="38"/>
      <c r="AR1888" s="38"/>
      <c r="AS1888" s="38"/>
      <c r="AT1888" s="38"/>
      <c r="AU1888" s="38"/>
      <c r="AV1888" s="38"/>
      <c r="AW1888" s="38"/>
      <c r="AX1888" s="38"/>
      <c r="AY1888" s="38"/>
      <c r="BA1888" s="3">
        <f>IF(Q1888&gt;0,RANK(Q1888,(N1888:P1888,Q1888:AE1888)),0)</f>
        <v>5</v>
      </c>
      <c r="BB1888" s="3">
        <f>IF(R1888&gt;0,RANK(R1888,(N1888:P1888,Q1888:AE1888)),0)</f>
        <v>4</v>
      </c>
      <c r="BC1888" s="3">
        <f>IF(S1888&gt;0,RANK(S1888,(N1888:P1888,Q1888:AE1888)),0)</f>
        <v>0</v>
      </c>
      <c r="BD1888" s="3">
        <f>IF(T1888&gt;0,RANK(T1888,(N1888:P1888,Q1888:AE1888)),0)</f>
        <v>6</v>
      </c>
      <c r="BE1888" s="2">
        <f t="shared" si="807"/>
        <v>3.4756703078450842E-3</v>
      </c>
      <c r="BF1888" s="2">
        <f t="shared" si="808"/>
        <v>3.5998013902681231E-3</v>
      </c>
      <c r="BG1888" s="2">
        <f t="shared" si="809"/>
        <v>0</v>
      </c>
      <c r="BH1888" s="2">
        <f t="shared" si="810"/>
        <v>2.4826216484607746E-3</v>
      </c>
      <c r="BJ1888" t="s">
        <v>2027</v>
      </c>
      <c r="BK1888" t="s">
        <v>2413</v>
      </c>
      <c r="BL1888">
        <v>2</v>
      </c>
      <c r="BN1888">
        <v>0</v>
      </c>
      <c r="BO1888" s="60">
        <v>35</v>
      </c>
      <c r="BP1888" s="62">
        <v>29</v>
      </c>
      <c r="BQ1888" s="66">
        <f t="shared" si="811"/>
        <v>35029</v>
      </c>
      <c r="BR1888" s="66">
        <f t="shared" si="777"/>
        <v>35029</v>
      </c>
      <c r="BS1888" s="3" t="s">
        <v>3083</v>
      </c>
    </row>
    <row r="1889" spans="1:71" ht="14" hidden="1" customHeight="1" outlineLevel="1" x14ac:dyDescent="0.2">
      <c r="A1889" t="s">
        <v>1669</v>
      </c>
      <c r="B1889" t="s">
        <v>2413</v>
      </c>
      <c r="C1889" s="1">
        <f t="shared" si="802"/>
        <v>25867</v>
      </c>
      <c r="D1889" s="3">
        <f>IF(N1889&gt;0, RANK(N1889,(N1889:P1889,Q1889:AE1889)),0)</f>
        <v>1</v>
      </c>
      <c r="E1889" s="3">
        <f>IF(O1889&gt;0,RANK(O1889,(N1889:P1889,Q1889:AE1889)),0)</f>
        <v>2</v>
      </c>
      <c r="F1889" s="3">
        <f>IF(P1889&gt;0,RANK(P1889,(N1889:P1889,Q1889:AE1889)),0)</f>
        <v>3</v>
      </c>
      <c r="G1889" s="1">
        <f t="shared" si="800"/>
        <v>6347</v>
      </c>
      <c r="H1889" s="2">
        <f t="shared" si="801"/>
        <v>0.24537054934859087</v>
      </c>
      <c r="I1889" s="2"/>
      <c r="J1889" s="2">
        <f t="shared" si="803"/>
        <v>0.60737619360575246</v>
      </c>
      <c r="K1889" s="2">
        <f t="shared" si="804"/>
        <v>0.36200564425716164</v>
      </c>
      <c r="L1889" s="2">
        <f t="shared" si="805"/>
        <v>1.9368307109444465E-2</v>
      </c>
      <c r="M1889" s="2">
        <f t="shared" si="806"/>
        <v>1.1249855027641437E-2</v>
      </c>
      <c r="N1889" s="38">
        <v>15711</v>
      </c>
      <c r="O1889" s="38">
        <v>9364</v>
      </c>
      <c r="P1889" s="38">
        <v>501</v>
      </c>
      <c r="Q1889" s="38">
        <v>69</v>
      </c>
      <c r="R1889" s="38">
        <v>104</v>
      </c>
      <c r="S1889" s="38"/>
      <c r="T1889" s="38">
        <v>72</v>
      </c>
      <c r="U1889" s="38"/>
      <c r="V1889" s="38"/>
      <c r="W1889" s="38"/>
      <c r="X1889" s="38"/>
      <c r="Y1889" s="38"/>
      <c r="Z1889" s="38"/>
      <c r="AA1889" s="38"/>
      <c r="AB1889" s="38"/>
      <c r="AC1889" s="38"/>
      <c r="AD1889" s="38"/>
      <c r="AE1889" s="38"/>
      <c r="AF1889" s="38"/>
      <c r="AG1889" s="38"/>
      <c r="AH1889" s="38"/>
      <c r="AI1889" s="38">
        <v>46</v>
      </c>
      <c r="AJ1889" s="38"/>
      <c r="AK1889" s="38"/>
      <c r="AL1889" s="38"/>
      <c r="AM1889" s="38"/>
      <c r="AN1889" s="38"/>
      <c r="AO1889" s="38"/>
      <c r="AP1889" s="38"/>
      <c r="AQ1889" s="38"/>
      <c r="AR1889" s="38"/>
      <c r="AS1889" s="38"/>
      <c r="AT1889" s="38"/>
      <c r="AU1889" s="38"/>
      <c r="AV1889" s="38"/>
      <c r="AW1889" s="38"/>
      <c r="AX1889" s="38"/>
      <c r="AY1889" s="38"/>
      <c r="BA1889" s="3">
        <f>IF(Q1889&gt;0,RANK(Q1889,(N1889:P1889,Q1889:AE1889)),0)</f>
        <v>6</v>
      </c>
      <c r="BB1889" s="3">
        <f>IF(R1889&gt;0,RANK(R1889,(N1889:P1889,Q1889:AE1889)),0)</f>
        <v>4</v>
      </c>
      <c r="BC1889" s="3">
        <f>IF(S1889&gt;0,RANK(S1889,(N1889:P1889,Q1889:AE1889)),0)</f>
        <v>0</v>
      </c>
      <c r="BD1889" s="3">
        <f>IF(T1889&gt;0,RANK(T1889,(N1889:P1889,Q1889:AE1889)),0)</f>
        <v>5</v>
      </c>
      <c r="BE1889" s="2">
        <f t="shared" si="807"/>
        <v>2.6674913983067228E-3</v>
      </c>
      <c r="BF1889" s="2">
        <f t="shared" si="808"/>
        <v>4.0205667452739013E-3</v>
      </c>
      <c r="BG1889" s="2">
        <f t="shared" si="809"/>
        <v>0</v>
      </c>
      <c r="BH1889" s="2">
        <f t="shared" si="810"/>
        <v>2.7834692851896239E-3</v>
      </c>
      <c r="BJ1889" t="s">
        <v>1669</v>
      </c>
      <c r="BK1889" t="s">
        <v>2413</v>
      </c>
      <c r="BN1889">
        <v>0</v>
      </c>
      <c r="BO1889" s="60">
        <v>35</v>
      </c>
      <c r="BP1889" s="62">
        <v>31</v>
      </c>
      <c r="BQ1889" s="66">
        <f t="shared" si="811"/>
        <v>35031</v>
      </c>
      <c r="BR1889" s="66">
        <f t="shared" si="777"/>
        <v>35031</v>
      </c>
      <c r="BS1889" s="3" t="s">
        <v>3083</v>
      </c>
    </row>
    <row r="1890" spans="1:71" ht="14" hidden="1" customHeight="1" outlineLevel="1" x14ac:dyDescent="0.2">
      <c r="A1890" t="s">
        <v>2860</v>
      </c>
      <c r="B1890" t="s">
        <v>2413</v>
      </c>
      <c r="C1890" s="1">
        <f t="shared" si="802"/>
        <v>2479</v>
      </c>
      <c r="D1890" s="3">
        <f>IF(N1890&gt;0, RANK(N1890,(N1890:P1890,Q1890:AE1890)),0)</f>
        <v>1</v>
      </c>
      <c r="E1890" s="3">
        <f>IF(O1890&gt;0,RANK(O1890,(N1890:P1890,Q1890:AE1890)),0)</f>
        <v>2</v>
      </c>
      <c r="F1890" s="3">
        <f>IF(P1890&gt;0,RANK(P1890,(N1890:P1890,Q1890:AE1890)),0)</f>
        <v>3</v>
      </c>
      <c r="G1890" s="1">
        <f t="shared" si="800"/>
        <v>429</v>
      </c>
      <c r="H1890" s="2">
        <f t="shared" si="801"/>
        <v>0.17305365066559097</v>
      </c>
      <c r="I1890" s="2"/>
      <c r="J1890" s="2">
        <f t="shared" si="803"/>
        <v>0.58047599838644615</v>
      </c>
      <c r="K1890" s="2">
        <f t="shared" si="804"/>
        <v>0.40742234772085517</v>
      </c>
      <c r="L1890" s="2">
        <f t="shared" si="805"/>
        <v>6.8576038725292453E-3</v>
      </c>
      <c r="M1890" s="2">
        <f t="shared" si="806"/>
        <v>5.2440500201694374E-3</v>
      </c>
      <c r="N1890" s="38">
        <v>1439</v>
      </c>
      <c r="O1890" s="38">
        <v>1010</v>
      </c>
      <c r="P1890" s="38">
        <v>17</v>
      </c>
      <c r="Q1890" s="38">
        <v>7</v>
      </c>
      <c r="R1890" s="38">
        <v>6</v>
      </c>
      <c r="S1890" s="38"/>
      <c r="T1890" s="38">
        <v>0</v>
      </c>
      <c r="U1890" s="38"/>
      <c r="V1890" s="38"/>
      <c r="W1890" s="38"/>
      <c r="X1890" s="38"/>
      <c r="Y1890" s="38"/>
      <c r="Z1890" s="38"/>
      <c r="AA1890" s="38"/>
      <c r="AB1890" s="38"/>
      <c r="AC1890" s="38"/>
      <c r="AD1890" s="38"/>
      <c r="AE1890" s="38"/>
      <c r="AF1890" s="38"/>
      <c r="AG1890" s="38"/>
      <c r="AH1890" s="38"/>
      <c r="AI1890" s="38">
        <v>0</v>
      </c>
      <c r="AJ1890" s="38"/>
      <c r="AK1890" s="38"/>
      <c r="AL1890" s="38"/>
      <c r="AM1890" s="38"/>
      <c r="AN1890" s="38"/>
      <c r="AO1890" s="38"/>
      <c r="AP1890" s="38"/>
      <c r="AQ1890" s="38"/>
      <c r="AR1890" s="38"/>
      <c r="AS1890" s="38"/>
      <c r="AT1890" s="38"/>
      <c r="AU1890" s="38"/>
      <c r="AV1890" s="38"/>
      <c r="AW1890" s="38"/>
      <c r="AX1890" s="38"/>
      <c r="AY1890" s="38"/>
      <c r="BA1890" s="3">
        <f>IF(Q1890&gt;0,RANK(Q1890,(N1890:P1890,Q1890:AE1890)),0)</f>
        <v>4</v>
      </c>
      <c r="BB1890" s="3">
        <f>IF(R1890&gt;0,RANK(R1890,(N1890:P1890,Q1890:AE1890)),0)</f>
        <v>5</v>
      </c>
      <c r="BC1890" s="3">
        <f>IF(S1890&gt;0,RANK(S1890,(N1890:P1890,Q1890:AE1890)),0)</f>
        <v>0</v>
      </c>
      <c r="BD1890" s="3">
        <f>IF(T1890&gt;0,RANK(T1890,(N1890:P1890,Q1890:AE1890)),0)</f>
        <v>0</v>
      </c>
      <c r="BE1890" s="2">
        <f t="shared" si="807"/>
        <v>2.8237192416296895E-3</v>
      </c>
      <c r="BF1890" s="2">
        <f t="shared" si="808"/>
        <v>2.4203307785397336E-3</v>
      </c>
      <c r="BG1890" s="2">
        <f t="shared" si="809"/>
        <v>0</v>
      </c>
      <c r="BH1890" s="2">
        <f t="shared" si="810"/>
        <v>0</v>
      </c>
      <c r="BJ1890" t="s">
        <v>2860</v>
      </c>
      <c r="BK1890" t="s">
        <v>2413</v>
      </c>
      <c r="BL1890">
        <v>3</v>
      </c>
      <c r="BN1890">
        <v>0</v>
      </c>
      <c r="BO1890" s="60">
        <v>35</v>
      </c>
      <c r="BP1890" s="62">
        <v>33</v>
      </c>
      <c r="BQ1890" s="66">
        <f t="shared" si="811"/>
        <v>35033</v>
      </c>
      <c r="BR1890" s="66">
        <f t="shared" si="777"/>
        <v>35033</v>
      </c>
      <c r="BS1890" s="3" t="s">
        <v>3083</v>
      </c>
    </row>
    <row r="1891" spans="1:71" ht="14" hidden="1" customHeight="1" outlineLevel="1" x14ac:dyDescent="0.2">
      <c r="A1891" t="s">
        <v>2014</v>
      </c>
      <c r="B1891" t="s">
        <v>2413</v>
      </c>
      <c r="C1891" s="1">
        <f t="shared" si="802"/>
        <v>24242</v>
      </c>
      <c r="D1891" s="3">
        <f>IF(N1891&gt;0, RANK(N1891,(N1891:P1891,Q1891:AE1891)),0)</f>
        <v>2</v>
      </c>
      <c r="E1891" s="3">
        <f>IF(O1891&gt;0,RANK(O1891,(N1891:P1891,Q1891:AE1891)),0)</f>
        <v>1</v>
      </c>
      <c r="F1891" s="3">
        <f>IF(P1891&gt;0,RANK(P1891,(N1891:P1891,Q1891:AE1891)),0)</f>
        <v>3</v>
      </c>
      <c r="G1891" s="1">
        <f t="shared" si="800"/>
        <v>6535</v>
      </c>
      <c r="H1891" s="2">
        <f t="shared" si="801"/>
        <v>0.2695734675356819</v>
      </c>
      <c r="I1891" s="2"/>
      <c r="J1891" s="2">
        <f t="shared" si="803"/>
        <v>0.35401369523966669</v>
      </c>
      <c r="K1891" s="2">
        <f t="shared" si="804"/>
        <v>0.62358716277534854</v>
      </c>
      <c r="L1891" s="2">
        <f t="shared" si="805"/>
        <v>1.2333965844402278E-2</v>
      </c>
      <c r="M1891" s="2">
        <f t="shared" si="806"/>
        <v>1.0065176140582549E-2</v>
      </c>
      <c r="N1891" s="38">
        <v>8582</v>
      </c>
      <c r="O1891" s="38">
        <v>15117</v>
      </c>
      <c r="P1891" s="38">
        <v>299</v>
      </c>
      <c r="Q1891" s="38">
        <v>104</v>
      </c>
      <c r="R1891" s="38">
        <v>87</v>
      </c>
      <c r="S1891" s="38"/>
      <c r="T1891" s="38">
        <v>35</v>
      </c>
      <c r="U1891" s="38"/>
      <c r="V1891" s="38"/>
      <c r="W1891" s="38"/>
      <c r="X1891" s="38"/>
      <c r="Y1891" s="38"/>
      <c r="Z1891" s="38"/>
      <c r="AA1891" s="38"/>
      <c r="AB1891" s="38"/>
      <c r="AC1891" s="38"/>
      <c r="AD1891" s="38"/>
      <c r="AE1891" s="38"/>
      <c r="AF1891" s="38"/>
      <c r="AG1891" s="38"/>
      <c r="AH1891" s="38"/>
      <c r="AI1891" s="38">
        <v>18</v>
      </c>
      <c r="AJ1891" s="38"/>
      <c r="AK1891" s="38"/>
      <c r="AL1891" s="38"/>
      <c r="AM1891" s="38"/>
      <c r="AN1891" s="38"/>
      <c r="AO1891" s="38"/>
      <c r="AP1891" s="38"/>
      <c r="AQ1891" s="38"/>
      <c r="AR1891" s="38"/>
      <c r="AS1891" s="38"/>
      <c r="AT1891" s="38"/>
      <c r="AU1891" s="38"/>
      <c r="AV1891" s="38"/>
      <c r="AW1891" s="38"/>
      <c r="AX1891" s="38"/>
      <c r="AY1891" s="38"/>
      <c r="BA1891" s="3">
        <f>IF(Q1891&gt;0,RANK(Q1891,(N1891:P1891,Q1891:AE1891)),0)</f>
        <v>4</v>
      </c>
      <c r="BB1891" s="3">
        <f>IF(R1891&gt;0,RANK(R1891,(N1891:P1891,Q1891:AE1891)),0)</f>
        <v>5</v>
      </c>
      <c r="BC1891" s="3">
        <f>IF(S1891&gt;0,RANK(S1891,(N1891:P1891,Q1891:AE1891)),0)</f>
        <v>0</v>
      </c>
      <c r="BD1891" s="3">
        <f>IF(T1891&gt;0,RANK(T1891,(N1891:P1891,Q1891:AE1891)),0)</f>
        <v>6</v>
      </c>
      <c r="BE1891" s="2">
        <f t="shared" si="807"/>
        <v>4.2900750763138354E-3</v>
      </c>
      <c r="BF1891" s="2">
        <f t="shared" si="808"/>
        <v>3.5888128042240739E-3</v>
      </c>
      <c r="BG1891" s="2">
        <f t="shared" si="809"/>
        <v>0</v>
      </c>
      <c r="BH1891" s="2">
        <f t="shared" si="810"/>
        <v>1.4437752660671562E-3</v>
      </c>
      <c r="BJ1891" t="s">
        <v>2014</v>
      </c>
      <c r="BK1891" t="s">
        <v>2413</v>
      </c>
      <c r="BN1891">
        <v>0</v>
      </c>
      <c r="BO1891" s="60">
        <v>35</v>
      </c>
      <c r="BP1891" s="62">
        <v>35</v>
      </c>
      <c r="BQ1891" s="66">
        <f t="shared" si="811"/>
        <v>35035</v>
      </c>
      <c r="BR1891" s="66">
        <f t="shared" ref="BR1891:BR1954" si="812">BQ1891</f>
        <v>35035</v>
      </c>
      <c r="BS1891" s="3" t="s">
        <v>3083</v>
      </c>
    </row>
    <row r="1892" spans="1:71" ht="14" hidden="1" customHeight="1" outlineLevel="1" x14ac:dyDescent="0.2">
      <c r="A1892" t="s">
        <v>2011</v>
      </c>
      <c r="B1892" t="s">
        <v>2413</v>
      </c>
      <c r="C1892" s="1">
        <f t="shared" si="802"/>
        <v>3700</v>
      </c>
      <c r="D1892" s="3">
        <f>IF(N1892&gt;0, RANK(N1892,(N1892:P1892,Q1892:AE1892)),0)</f>
        <v>2</v>
      </c>
      <c r="E1892" s="3">
        <f>IF(O1892&gt;0,RANK(O1892,(N1892:P1892,Q1892:AE1892)),0)</f>
        <v>1</v>
      </c>
      <c r="F1892" s="3">
        <f>IF(P1892&gt;0,RANK(P1892,(N1892:P1892,Q1892:AE1892)),0)</f>
        <v>3</v>
      </c>
      <c r="G1892" s="1">
        <f t="shared" si="800"/>
        <v>1515</v>
      </c>
      <c r="H1892" s="2">
        <f t="shared" si="801"/>
        <v>0.40945945945945944</v>
      </c>
      <c r="I1892" s="2"/>
      <c r="J1892" s="2">
        <f t="shared" si="803"/>
        <v>0.28513513513513511</v>
      </c>
      <c r="K1892" s="2">
        <f t="shared" si="804"/>
        <v>0.69459459459459461</v>
      </c>
      <c r="L1892" s="2">
        <f t="shared" si="805"/>
        <v>1.3783783783783784E-2</v>
      </c>
      <c r="M1892" s="2">
        <f t="shared" si="806"/>
        <v>6.4864864864865018E-3</v>
      </c>
      <c r="N1892" s="38">
        <v>1055</v>
      </c>
      <c r="O1892" s="38">
        <v>2570</v>
      </c>
      <c r="P1892" s="38">
        <v>51</v>
      </c>
      <c r="Q1892" s="38">
        <v>8</v>
      </c>
      <c r="R1892" s="38">
        <v>8</v>
      </c>
      <c r="S1892" s="38"/>
      <c r="T1892" s="38">
        <v>0</v>
      </c>
      <c r="U1892" s="38"/>
      <c r="V1892" s="38"/>
      <c r="W1892" s="38"/>
      <c r="X1892" s="38"/>
      <c r="Y1892" s="38"/>
      <c r="Z1892" s="38"/>
      <c r="AA1892" s="38"/>
      <c r="AB1892" s="38"/>
      <c r="AC1892" s="38"/>
      <c r="AD1892" s="38"/>
      <c r="AE1892" s="38"/>
      <c r="AF1892" s="38"/>
      <c r="AG1892" s="38"/>
      <c r="AH1892" s="38"/>
      <c r="AI1892" s="38">
        <v>8</v>
      </c>
      <c r="AJ1892" s="38"/>
      <c r="AK1892" s="38"/>
      <c r="AL1892" s="38"/>
      <c r="AM1892" s="38"/>
      <c r="AN1892" s="38"/>
      <c r="AO1892" s="38"/>
      <c r="AP1892" s="38"/>
      <c r="AQ1892" s="38"/>
      <c r="AR1892" s="38"/>
      <c r="AS1892" s="38"/>
      <c r="AT1892" s="38"/>
      <c r="AU1892" s="38"/>
      <c r="AV1892" s="38"/>
      <c r="AW1892" s="38"/>
      <c r="AX1892" s="38"/>
      <c r="AY1892" s="38"/>
      <c r="BA1892" s="3">
        <f>IF(Q1892&gt;0,RANK(Q1892,(N1892:P1892,Q1892:AE1892)),0)</f>
        <v>4</v>
      </c>
      <c r="BB1892" s="3">
        <f>IF(R1892&gt;0,RANK(R1892,(N1892:P1892,Q1892:AE1892)),0)</f>
        <v>4</v>
      </c>
      <c r="BC1892" s="3">
        <f>IF(S1892&gt;0,RANK(S1892,(N1892:P1892,Q1892:AE1892)),0)</f>
        <v>0</v>
      </c>
      <c r="BD1892" s="3">
        <f>IF(T1892&gt;0,RANK(T1892,(N1892:P1892,Q1892:AE1892)),0)</f>
        <v>0</v>
      </c>
      <c r="BE1892" s="2">
        <f t="shared" si="807"/>
        <v>2.1621621621621622E-3</v>
      </c>
      <c r="BF1892" s="2">
        <f t="shared" si="808"/>
        <v>2.1621621621621622E-3</v>
      </c>
      <c r="BG1892" s="2">
        <f t="shared" si="809"/>
        <v>0</v>
      </c>
      <c r="BH1892" s="2">
        <f t="shared" si="810"/>
        <v>0</v>
      </c>
      <c r="BJ1892" t="s">
        <v>2011</v>
      </c>
      <c r="BK1892" t="s">
        <v>2413</v>
      </c>
      <c r="BL1892">
        <v>3</v>
      </c>
      <c r="BN1892">
        <v>0</v>
      </c>
      <c r="BO1892" s="60">
        <v>35</v>
      </c>
      <c r="BP1892" s="62">
        <v>37</v>
      </c>
      <c r="BQ1892" s="66">
        <f t="shared" si="811"/>
        <v>35037</v>
      </c>
      <c r="BR1892" s="66">
        <f t="shared" si="812"/>
        <v>35037</v>
      </c>
      <c r="BS1892" s="3" t="s">
        <v>3083</v>
      </c>
    </row>
    <row r="1893" spans="1:71" ht="14" hidden="1" customHeight="1" outlineLevel="1" x14ac:dyDescent="0.2">
      <c r="A1893" t="s">
        <v>1553</v>
      </c>
      <c r="B1893" t="s">
        <v>2413</v>
      </c>
      <c r="C1893" s="1">
        <f t="shared" si="802"/>
        <v>15989</v>
      </c>
      <c r="D1893" s="3">
        <f>IF(N1893&gt;0, RANK(N1893,(N1893:P1893,Q1893:AE1893)),0)</f>
        <v>1</v>
      </c>
      <c r="E1893" s="3">
        <f>IF(O1893&gt;0,RANK(O1893,(N1893:P1893,Q1893:AE1893)),0)</f>
        <v>2</v>
      </c>
      <c r="F1893" s="3">
        <f>IF(P1893&gt;0,RANK(P1893,(N1893:P1893,Q1893:AE1893)),0)</f>
        <v>3</v>
      </c>
      <c r="G1893" s="1">
        <f t="shared" si="800"/>
        <v>3105</v>
      </c>
      <c r="H1893" s="2">
        <f t="shared" si="801"/>
        <v>0.19419600975670773</v>
      </c>
      <c r="I1893" s="2"/>
      <c r="J1893" s="2">
        <f t="shared" si="803"/>
        <v>0.58621552317218084</v>
      </c>
      <c r="K1893" s="2">
        <f t="shared" si="804"/>
        <v>0.39201951341547314</v>
      </c>
      <c r="L1893" s="2">
        <f t="shared" si="805"/>
        <v>1.1132653699418351E-2</v>
      </c>
      <c r="M1893" s="2">
        <f t="shared" si="806"/>
        <v>1.0632309712927666E-2</v>
      </c>
      <c r="N1893" s="38">
        <v>9373</v>
      </c>
      <c r="O1893" s="38">
        <v>6268</v>
      </c>
      <c r="P1893" s="38">
        <v>178</v>
      </c>
      <c r="Q1893" s="38">
        <v>29</v>
      </c>
      <c r="R1893" s="38">
        <v>80</v>
      </c>
      <c r="S1893" s="38"/>
      <c r="T1893" s="38">
        <v>50</v>
      </c>
      <c r="U1893" s="38"/>
      <c r="V1893" s="38"/>
      <c r="W1893" s="38"/>
      <c r="X1893" s="38"/>
      <c r="Y1893" s="38"/>
      <c r="Z1893" s="38"/>
      <c r="AA1893" s="38"/>
      <c r="AB1893" s="38"/>
      <c r="AC1893" s="38"/>
      <c r="AD1893" s="38"/>
      <c r="AE1893" s="38"/>
      <c r="AF1893" s="38"/>
      <c r="AG1893" s="38"/>
      <c r="AH1893" s="38"/>
      <c r="AI1893" s="38">
        <v>11</v>
      </c>
      <c r="AJ1893" s="38"/>
      <c r="AK1893" s="38"/>
      <c r="AL1893" s="38"/>
      <c r="AM1893" s="38"/>
      <c r="AN1893" s="38"/>
      <c r="AO1893" s="38"/>
      <c r="AP1893" s="38"/>
      <c r="AQ1893" s="38"/>
      <c r="AR1893" s="38"/>
      <c r="AS1893" s="38"/>
      <c r="AT1893" s="38"/>
      <c r="AU1893" s="38"/>
      <c r="AV1893" s="38"/>
      <c r="AW1893" s="38"/>
      <c r="AX1893" s="38"/>
      <c r="AY1893" s="38"/>
      <c r="BA1893" s="3">
        <f>IF(Q1893&gt;0,RANK(Q1893,(N1893:P1893,Q1893:AE1893)),0)</f>
        <v>6</v>
      </c>
      <c r="BB1893" s="3">
        <f>IF(R1893&gt;0,RANK(R1893,(N1893:P1893,Q1893:AE1893)),0)</f>
        <v>4</v>
      </c>
      <c r="BC1893" s="3">
        <f>IF(S1893&gt;0,RANK(S1893,(N1893:P1893,Q1893:AE1893)),0)</f>
        <v>0</v>
      </c>
      <c r="BD1893" s="3">
        <f>IF(T1893&gt;0,RANK(T1893,(N1893:P1893,Q1893:AE1893)),0)</f>
        <v>5</v>
      </c>
      <c r="BE1893" s="2">
        <f t="shared" si="807"/>
        <v>1.8137469510288323E-3</v>
      </c>
      <c r="BF1893" s="2">
        <f t="shared" si="808"/>
        <v>5.0034398649071235E-3</v>
      </c>
      <c r="BG1893" s="2">
        <f t="shared" si="809"/>
        <v>0</v>
      </c>
      <c r="BH1893" s="2">
        <f t="shared" si="810"/>
        <v>3.1271499155669522E-3</v>
      </c>
      <c r="BJ1893" t="s">
        <v>1553</v>
      </c>
      <c r="BK1893" t="s">
        <v>2413</v>
      </c>
      <c r="BL1893">
        <v>3</v>
      </c>
      <c r="BN1893">
        <v>0</v>
      </c>
      <c r="BO1893" s="60">
        <v>35</v>
      </c>
      <c r="BP1893" s="62">
        <v>39</v>
      </c>
      <c r="BQ1893" s="66">
        <f t="shared" si="811"/>
        <v>35039</v>
      </c>
      <c r="BR1893" s="66">
        <f t="shared" si="812"/>
        <v>35039</v>
      </c>
      <c r="BS1893" s="3" t="s">
        <v>3083</v>
      </c>
    </row>
    <row r="1894" spans="1:71" ht="14" hidden="1" customHeight="1" outlineLevel="1" x14ac:dyDescent="0.2">
      <c r="A1894" t="s">
        <v>560</v>
      </c>
      <c r="B1894" t="s">
        <v>2413</v>
      </c>
      <c r="C1894" s="1">
        <f t="shared" si="802"/>
        <v>6639</v>
      </c>
      <c r="D1894" s="3">
        <f>IF(N1894&gt;0, RANK(N1894,(N1894:P1894,Q1894:AE1894)),0)</f>
        <v>2</v>
      </c>
      <c r="E1894" s="3">
        <f>IF(O1894&gt;0,RANK(O1894,(N1894:P1894,Q1894:AE1894)),0)</f>
        <v>1</v>
      </c>
      <c r="F1894" s="3">
        <f>IF(P1894&gt;0,RANK(P1894,(N1894:P1894,Q1894:AE1894)),0)</f>
        <v>3</v>
      </c>
      <c r="G1894" s="1">
        <f t="shared" si="800"/>
        <v>2867</v>
      </c>
      <c r="H1894" s="2">
        <f t="shared" si="801"/>
        <v>0.43184214490134054</v>
      </c>
      <c r="I1894" s="2"/>
      <c r="J1894" s="2">
        <f t="shared" si="803"/>
        <v>0.27413767133604461</v>
      </c>
      <c r="K1894" s="2">
        <f t="shared" si="804"/>
        <v>0.70597981623738515</v>
      </c>
      <c r="L1894" s="2">
        <f t="shared" si="805"/>
        <v>1.0242506401566501E-2</v>
      </c>
      <c r="M1894" s="2">
        <f t="shared" si="806"/>
        <v>9.6400060250037417E-3</v>
      </c>
      <c r="N1894" s="38">
        <v>1820</v>
      </c>
      <c r="O1894" s="38">
        <v>4687</v>
      </c>
      <c r="P1894" s="38">
        <v>68</v>
      </c>
      <c r="Q1894" s="38">
        <v>30</v>
      </c>
      <c r="R1894" s="38">
        <v>14</v>
      </c>
      <c r="S1894" s="38"/>
      <c r="T1894" s="38">
        <v>14</v>
      </c>
      <c r="U1894" s="38"/>
      <c r="V1894" s="38"/>
      <c r="W1894" s="38"/>
      <c r="X1894" s="38"/>
      <c r="Y1894" s="38"/>
      <c r="Z1894" s="38"/>
      <c r="AA1894" s="38"/>
      <c r="AB1894" s="38"/>
      <c r="AC1894" s="38"/>
      <c r="AD1894" s="38"/>
      <c r="AE1894" s="38"/>
      <c r="AF1894" s="38"/>
      <c r="AG1894" s="38"/>
      <c r="AH1894" s="38"/>
      <c r="AI1894" s="38">
        <v>6</v>
      </c>
      <c r="AJ1894" s="38"/>
      <c r="AK1894" s="38"/>
      <c r="AL1894" s="38"/>
      <c r="AM1894" s="38"/>
      <c r="AN1894" s="38"/>
      <c r="AO1894" s="38"/>
      <c r="AP1894" s="38"/>
      <c r="AQ1894" s="38"/>
      <c r="AR1894" s="38"/>
      <c r="AS1894" s="38"/>
      <c r="AT1894" s="38"/>
      <c r="AU1894" s="38"/>
      <c r="AV1894" s="38"/>
      <c r="AW1894" s="38"/>
      <c r="AX1894" s="38"/>
      <c r="AY1894" s="38"/>
      <c r="BA1894" s="3">
        <f>IF(Q1894&gt;0,RANK(Q1894,(N1894:P1894,Q1894:AE1894)),0)</f>
        <v>4</v>
      </c>
      <c r="BB1894" s="3">
        <f>IF(R1894&gt;0,RANK(R1894,(N1894:P1894,Q1894:AE1894)),0)</f>
        <v>5</v>
      </c>
      <c r="BC1894" s="3">
        <f>IF(S1894&gt;0,RANK(S1894,(N1894:P1894,Q1894:AE1894)),0)</f>
        <v>0</v>
      </c>
      <c r="BD1894" s="3">
        <f>IF(T1894&gt;0,RANK(T1894,(N1894:P1894,Q1894:AE1894)),0)</f>
        <v>5</v>
      </c>
      <c r="BE1894" s="2">
        <f t="shared" si="807"/>
        <v>4.5187528242205148E-3</v>
      </c>
      <c r="BF1894" s="2">
        <f t="shared" si="808"/>
        <v>2.1087513179695737E-3</v>
      </c>
      <c r="BG1894" s="2">
        <f t="shared" si="809"/>
        <v>0</v>
      </c>
      <c r="BH1894" s="2">
        <f t="shared" si="810"/>
        <v>2.1087513179695737E-3</v>
      </c>
      <c r="BJ1894" t="s">
        <v>560</v>
      </c>
      <c r="BK1894" t="s">
        <v>2413</v>
      </c>
      <c r="BL1894">
        <v>3</v>
      </c>
      <c r="BN1894">
        <v>0</v>
      </c>
      <c r="BO1894" s="60">
        <v>35</v>
      </c>
      <c r="BP1894" s="62">
        <v>41</v>
      </c>
      <c r="BQ1894" s="66">
        <f t="shared" si="811"/>
        <v>35041</v>
      </c>
      <c r="BR1894" s="66">
        <f t="shared" si="812"/>
        <v>35041</v>
      </c>
      <c r="BS1894" s="3" t="s">
        <v>3083</v>
      </c>
    </row>
    <row r="1895" spans="1:71" ht="14" hidden="1" customHeight="1" outlineLevel="1" x14ac:dyDescent="0.2">
      <c r="A1895" t="s">
        <v>2473</v>
      </c>
      <c r="B1895" t="s">
        <v>2413</v>
      </c>
      <c r="C1895" s="1">
        <f t="shared" si="802"/>
        <v>52926</v>
      </c>
      <c r="D1895" s="3">
        <f>IF(N1895&gt;0, RANK(N1895,(N1895:P1895,Q1895:AE1895)),0)</f>
        <v>2</v>
      </c>
      <c r="E1895" s="3">
        <f>IF(O1895&gt;0,RANK(O1895,(N1895:P1895,Q1895:AE1895)),0)</f>
        <v>1</v>
      </c>
      <c r="F1895" s="3">
        <f>IF(P1895&gt;0,RANK(P1895,(N1895:P1895,Q1895:AE1895)),0)</f>
        <v>3</v>
      </c>
      <c r="G1895" s="1">
        <f t="shared" si="800"/>
        <v>16800</v>
      </c>
      <c r="H1895" s="2">
        <f t="shared" si="801"/>
        <v>0.31742432830744816</v>
      </c>
      <c r="I1895" s="2"/>
      <c r="J1895" s="2">
        <f t="shared" si="803"/>
        <v>0.32997014699769489</v>
      </c>
      <c r="K1895" s="2">
        <f t="shared" si="804"/>
        <v>0.64739447530514305</v>
      </c>
      <c r="L1895" s="2">
        <f t="shared" si="805"/>
        <v>1.409515172127121E-2</v>
      </c>
      <c r="M1895" s="2">
        <f t="shared" si="806"/>
        <v>8.5402259758908527E-3</v>
      </c>
      <c r="N1895" s="38">
        <v>17464</v>
      </c>
      <c r="O1895" s="38">
        <v>34264</v>
      </c>
      <c r="P1895" s="38">
        <v>746</v>
      </c>
      <c r="Q1895" s="38">
        <v>192</v>
      </c>
      <c r="R1895" s="38">
        <v>125</v>
      </c>
      <c r="S1895" s="38"/>
      <c r="T1895" s="38">
        <v>71</v>
      </c>
      <c r="U1895" s="38"/>
      <c r="V1895" s="38"/>
      <c r="W1895" s="38"/>
      <c r="X1895" s="38"/>
      <c r="Y1895" s="38"/>
      <c r="Z1895" s="38"/>
      <c r="AA1895" s="38"/>
      <c r="AB1895" s="38"/>
      <c r="AC1895" s="38"/>
      <c r="AD1895" s="38"/>
      <c r="AE1895" s="38"/>
      <c r="AF1895" s="38"/>
      <c r="AG1895" s="38"/>
      <c r="AH1895" s="38"/>
      <c r="AI1895" s="38">
        <v>64</v>
      </c>
      <c r="AJ1895" s="38"/>
      <c r="AK1895" s="38"/>
      <c r="AL1895" s="38"/>
      <c r="AM1895" s="38"/>
      <c r="AN1895" s="38"/>
      <c r="AO1895" s="38"/>
      <c r="AP1895" s="38"/>
      <c r="AQ1895" s="38"/>
      <c r="AR1895" s="38"/>
      <c r="AS1895" s="38"/>
      <c r="AT1895" s="38"/>
      <c r="AU1895" s="38"/>
      <c r="AV1895" s="38"/>
      <c r="AW1895" s="38"/>
      <c r="AX1895" s="38"/>
      <c r="AY1895" s="38"/>
      <c r="BA1895" s="3">
        <f>IF(Q1895&gt;0,RANK(Q1895,(N1895:P1895,Q1895:AE1895)),0)</f>
        <v>4</v>
      </c>
      <c r="BB1895" s="3">
        <f>IF(R1895&gt;0,RANK(R1895,(N1895:P1895,Q1895:AE1895)),0)</f>
        <v>5</v>
      </c>
      <c r="BC1895" s="3">
        <f>IF(S1895&gt;0,RANK(S1895,(N1895:P1895,Q1895:AE1895)),0)</f>
        <v>0</v>
      </c>
      <c r="BD1895" s="3">
        <f>IF(T1895&gt;0,RANK(T1895,(N1895:P1895,Q1895:AE1895)),0)</f>
        <v>6</v>
      </c>
      <c r="BE1895" s="2">
        <f t="shared" si="807"/>
        <v>3.6277066092279789E-3</v>
      </c>
      <c r="BF1895" s="2">
        <f t="shared" si="808"/>
        <v>2.3617881570494651E-3</v>
      </c>
      <c r="BG1895" s="2">
        <f t="shared" si="809"/>
        <v>0</v>
      </c>
      <c r="BH1895" s="2">
        <f t="shared" si="810"/>
        <v>1.3414956732040963E-3</v>
      </c>
      <c r="BJ1895" t="s">
        <v>2473</v>
      </c>
      <c r="BK1895" t="s">
        <v>2413</v>
      </c>
      <c r="BL1895">
        <v>3</v>
      </c>
      <c r="BN1895">
        <v>0</v>
      </c>
      <c r="BO1895" s="60">
        <v>35</v>
      </c>
      <c r="BP1895" s="62">
        <v>45</v>
      </c>
      <c r="BQ1895" s="66">
        <f t="shared" si="811"/>
        <v>35045</v>
      </c>
      <c r="BR1895" s="66">
        <f t="shared" si="812"/>
        <v>35045</v>
      </c>
      <c r="BS1895" s="3" t="s">
        <v>3083</v>
      </c>
    </row>
    <row r="1896" spans="1:71" ht="14" hidden="1" customHeight="1" outlineLevel="1" x14ac:dyDescent="0.2">
      <c r="A1896" t="s">
        <v>2428</v>
      </c>
      <c r="B1896" t="s">
        <v>2413</v>
      </c>
      <c r="C1896" s="1">
        <f t="shared" si="802"/>
        <v>11108</v>
      </c>
      <c r="D1896" s="3">
        <f>IF(N1896&gt;0, RANK(N1896,(N1896:P1896,Q1896:AE1896)),0)</f>
        <v>1</v>
      </c>
      <c r="E1896" s="3">
        <f>IF(O1896&gt;0,RANK(O1896,(N1896:P1896,Q1896:AE1896)),0)</f>
        <v>2</v>
      </c>
      <c r="F1896" s="3">
        <f>IF(P1896&gt;0,RANK(P1896,(N1896:P1896,Q1896:AE1896)),0)</f>
        <v>3</v>
      </c>
      <c r="G1896" s="1">
        <f t="shared" si="800"/>
        <v>3098</v>
      </c>
      <c r="H1896" s="2">
        <f t="shared" si="801"/>
        <v>0.2788980914656104</v>
      </c>
      <c r="I1896" s="2"/>
      <c r="J1896" s="2">
        <f t="shared" si="803"/>
        <v>0.62882607129996404</v>
      </c>
      <c r="K1896" s="2">
        <f t="shared" si="804"/>
        <v>0.34992797983435364</v>
      </c>
      <c r="L1896" s="2">
        <f t="shared" si="805"/>
        <v>1.026287360460929E-2</v>
      </c>
      <c r="M1896" s="2">
        <f t="shared" si="806"/>
        <v>1.0983075261073028E-2</v>
      </c>
      <c r="N1896" s="38">
        <v>6985</v>
      </c>
      <c r="O1896" s="38">
        <v>3887</v>
      </c>
      <c r="P1896" s="38">
        <v>114</v>
      </c>
      <c r="Q1896" s="38">
        <v>29</v>
      </c>
      <c r="R1896" s="38">
        <v>50</v>
      </c>
      <c r="S1896" s="38"/>
      <c r="T1896" s="38">
        <v>34</v>
      </c>
      <c r="U1896" s="38"/>
      <c r="V1896" s="38"/>
      <c r="W1896" s="38"/>
      <c r="X1896" s="38"/>
      <c r="Y1896" s="38"/>
      <c r="Z1896" s="38"/>
      <c r="AA1896" s="38"/>
      <c r="AB1896" s="38"/>
      <c r="AC1896" s="38"/>
      <c r="AD1896" s="38"/>
      <c r="AE1896" s="38"/>
      <c r="AF1896" s="38"/>
      <c r="AG1896" s="38"/>
      <c r="AH1896" s="38"/>
      <c r="AI1896" s="38">
        <v>9</v>
      </c>
      <c r="AJ1896" s="38"/>
      <c r="AK1896" s="38"/>
      <c r="AL1896" s="38"/>
      <c r="AM1896" s="38"/>
      <c r="AN1896" s="38"/>
      <c r="AO1896" s="38"/>
      <c r="AP1896" s="38"/>
      <c r="AQ1896" s="38"/>
      <c r="AR1896" s="38"/>
      <c r="AS1896" s="38"/>
      <c r="AT1896" s="38"/>
      <c r="AU1896" s="38"/>
      <c r="AV1896" s="38"/>
      <c r="AW1896" s="38"/>
      <c r="AX1896" s="38"/>
      <c r="AY1896" s="38"/>
      <c r="BA1896" s="3">
        <f>IF(Q1896&gt;0,RANK(Q1896,(N1896:P1896,Q1896:AE1896)),0)</f>
        <v>6</v>
      </c>
      <c r="BB1896" s="3">
        <f>IF(R1896&gt;0,RANK(R1896,(N1896:P1896,Q1896:AE1896)),0)</f>
        <v>4</v>
      </c>
      <c r="BC1896" s="3">
        <f>IF(S1896&gt;0,RANK(S1896,(N1896:P1896,Q1896:AE1896)),0)</f>
        <v>0</v>
      </c>
      <c r="BD1896" s="3">
        <f>IF(T1896&gt;0,RANK(T1896,(N1896:P1896,Q1896:AE1896)),0)</f>
        <v>5</v>
      </c>
      <c r="BE1896" s="2">
        <f t="shared" si="807"/>
        <v>2.6107310046813107E-3</v>
      </c>
      <c r="BF1896" s="2">
        <f t="shared" si="808"/>
        <v>4.5012603528988117E-3</v>
      </c>
      <c r="BG1896" s="2">
        <f t="shared" si="809"/>
        <v>0</v>
      </c>
      <c r="BH1896" s="2">
        <f t="shared" si="810"/>
        <v>3.0608570399711919E-3</v>
      </c>
      <c r="BJ1896" t="s">
        <v>2428</v>
      </c>
      <c r="BK1896" t="s">
        <v>2413</v>
      </c>
      <c r="BL1896">
        <v>3</v>
      </c>
      <c r="BN1896">
        <v>0</v>
      </c>
      <c r="BO1896" s="60">
        <v>35</v>
      </c>
      <c r="BP1896" s="62">
        <v>47</v>
      </c>
      <c r="BQ1896" s="66">
        <f t="shared" si="811"/>
        <v>35047</v>
      </c>
      <c r="BR1896" s="66">
        <f t="shared" si="812"/>
        <v>35047</v>
      </c>
      <c r="BS1896" s="3" t="s">
        <v>3083</v>
      </c>
    </row>
    <row r="1897" spans="1:71" ht="14" hidden="1" customHeight="1" outlineLevel="1" x14ac:dyDescent="0.2">
      <c r="A1897" t="s">
        <v>2631</v>
      </c>
      <c r="B1897" t="s">
        <v>2413</v>
      </c>
      <c r="C1897" s="1">
        <f t="shared" si="802"/>
        <v>79540</v>
      </c>
      <c r="D1897" s="3">
        <f>IF(N1897&gt;0, RANK(N1897,(N1897:P1897,Q1897:AE1897)),0)</f>
        <v>1</v>
      </c>
      <c r="E1897" s="3">
        <f>IF(O1897&gt;0,RANK(O1897,(N1897:P1897,Q1897:AE1897)),0)</f>
        <v>2</v>
      </c>
      <c r="F1897" s="3">
        <f>IF(P1897&gt;0,RANK(P1897,(N1897:P1897,Q1897:AE1897)),0)</f>
        <v>3</v>
      </c>
      <c r="G1897" s="1">
        <f>IF(C1897&gt;0,MAX(N1897:P1897)-LARGE(N1897:P1897,2),0)</f>
        <v>4600</v>
      </c>
      <c r="H1897" s="2">
        <f>IF(C1897&gt;0,G1897/C1897,0)</f>
        <v>5.7832537088257481E-2</v>
      </c>
      <c r="I1897" s="2"/>
      <c r="J1897" s="2">
        <f>IF($C1897=0,"-",N1897/$C1897)</f>
        <v>0.51804123711340211</v>
      </c>
      <c r="K1897" s="2">
        <f>IF($C1897=0,"-",O1897/$C1897)</f>
        <v>0.46020870002514458</v>
      </c>
      <c r="L1897" s="2">
        <f>IF($C1897=0,"-",P1897/$C1897)</f>
        <v>1.0409856675886347E-2</v>
      </c>
      <c r="M1897" s="2">
        <f>IF(C1897=0,"-",(1-J1897-K1897-L1897))</f>
        <v>1.1340206185566965E-2</v>
      </c>
      <c r="N1897" s="38">
        <v>41205</v>
      </c>
      <c r="O1897" s="38">
        <v>36605</v>
      </c>
      <c r="P1897" s="38">
        <v>828</v>
      </c>
      <c r="Q1897" s="38">
        <v>363</v>
      </c>
      <c r="R1897" s="38">
        <v>316</v>
      </c>
      <c r="S1897" s="38"/>
      <c r="T1897" s="38">
        <v>143</v>
      </c>
      <c r="U1897" s="38"/>
      <c r="V1897" s="38"/>
      <c r="W1897" s="38"/>
      <c r="X1897" s="38"/>
      <c r="Y1897" s="38"/>
      <c r="Z1897" s="38"/>
      <c r="AA1897" s="38"/>
      <c r="AB1897" s="38"/>
      <c r="AC1897" s="38"/>
      <c r="AD1897" s="38"/>
      <c r="AE1897" s="38"/>
      <c r="AF1897" s="38"/>
      <c r="AG1897" s="38"/>
      <c r="AH1897" s="38"/>
      <c r="AI1897" s="38">
        <v>80</v>
      </c>
      <c r="AJ1897" s="38"/>
      <c r="AK1897" s="38"/>
      <c r="AL1897" s="38"/>
      <c r="AM1897" s="38"/>
      <c r="AN1897" s="38"/>
      <c r="AO1897" s="38"/>
      <c r="AP1897" s="38"/>
      <c r="AQ1897" s="38"/>
      <c r="AR1897" s="38"/>
      <c r="AS1897" s="38"/>
      <c r="AT1897" s="38"/>
      <c r="AU1897" s="38"/>
      <c r="AV1897" s="38"/>
      <c r="AW1897" s="38"/>
      <c r="AX1897" s="38"/>
      <c r="AY1897" s="38"/>
      <c r="BA1897" s="3">
        <f>IF(Q1897&gt;0,RANK(Q1897,(N1897:P1897,Q1897:AE1897)),0)</f>
        <v>4</v>
      </c>
      <c r="BB1897" s="3">
        <f>IF(R1897&gt;0,RANK(R1897,(N1897:P1897,Q1897:AE1897)),0)</f>
        <v>5</v>
      </c>
      <c r="BC1897" s="3">
        <f>IF(S1897&gt;0,RANK(S1897,(N1897:P1897,Q1897:AE1897)),0)</f>
        <v>0</v>
      </c>
      <c r="BD1897" s="3">
        <f>IF(T1897&gt;0,RANK(T1897,(N1897:P1897,Q1897:AE1897)),0)</f>
        <v>6</v>
      </c>
      <c r="BE1897" s="2">
        <f t="shared" si="807"/>
        <v>4.563741513703797E-3</v>
      </c>
      <c r="BF1897" s="2">
        <f t="shared" si="808"/>
        <v>3.9728438521498613E-3</v>
      </c>
      <c r="BG1897" s="2">
        <f t="shared" si="809"/>
        <v>0</v>
      </c>
      <c r="BH1897" s="2">
        <f t="shared" si="810"/>
        <v>1.7978375660045261E-3</v>
      </c>
      <c r="BJ1897" t="s">
        <v>2631</v>
      </c>
      <c r="BK1897" t="s">
        <v>2413</v>
      </c>
      <c r="BN1897">
        <v>0</v>
      </c>
      <c r="BO1897" s="60">
        <v>35</v>
      </c>
      <c r="BP1897" s="62">
        <v>43</v>
      </c>
      <c r="BQ1897" s="66">
        <f t="shared" si="811"/>
        <v>35043</v>
      </c>
      <c r="BR1897" s="66">
        <f t="shared" si="812"/>
        <v>35043</v>
      </c>
      <c r="BS1897" s="3" t="s">
        <v>3083</v>
      </c>
    </row>
    <row r="1898" spans="1:71" ht="14" hidden="1" customHeight="1" outlineLevel="1" x14ac:dyDescent="0.2">
      <c r="A1898" t="s">
        <v>1421</v>
      </c>
      <c r="B1898" t="s">
        <v>2413</v>
      </c>
      <c r="C1898" s="1">
        <f t="shared" si="802"/>
        <v>83719</v>
      </c>
      <c r="D1898" s="3">
        <f>IF(N1898&gt;0, RANK(N1898,(N1898:P1898,Q1898:AE1898)),0)</f>
        <v>1</v>
      </c>
      <c r="E1898" s="3">
        <f>IF(O1898&gt;0,RANK(O1898,(N1898:P1898,Q1898:AE1898)),0)</f>
        <v>2</v>
      </c>
      <c r="F1898" s="3">
        <f>IF(P1898&gt;0,RANK(P1898,(N1898:P1898,Q1898:AE1898)),0)</f>
        <v>3</v>
      </c>
      <c r="G1898" s="1">
        <f t="shared" si="800"/>
        <v>40948</v>
      </c>
      <c r="H1898" s="2">
        <f t="shared" si="801"/>
        <v>0.48911238786894251</v>
      </c>
      <c r="I1898" s="2"/>
      <c r="J1898" s="2">
        <f t="shared" si="803"/>
        <v>0.73346552156619171</v>
      </c>
      <c r="K1898" s="2">
        <f t="shared" si="804"/>
        <v>0.24435313369724912</v>
      </c>
      <c r="L1898" s="2">
        <f t="shared" si="805"/>
        <v>8.2060225277416111E-3</v>
      </c>
      <c r="M1898" s="2">
        <f t="shared" si="806"/>
        <v>1.3975322208817555E-2</v>
      </c>
      <c r="N1898" s="38">
        <v>61405</v>
      </c>
      <c r="O1898" s="38">
        <v>20457</v>
      </c>
      <c r="P1898" s="38">
        <v>687</v>
      </c>
      <c r="Q1898" s="38">
        <v>274</v>
      </c>
      <c r="R1898" s="38">
        <v>597</v>
      </c>
      <c r="S1898" s="38"/>
      <c r="T1898" s="38">
        <v>257</v>
      </c>
      <c r="U1898" s="38"/>
      <c r="V1898" s="38"/>
      <c r="W1898" s="38"/>
      <c r="X1898" s="38"/>
      <c r="Y1898" s="38"/>
      <c r="Z1898" s="38"/>
      <c r="AA1898" s="38"/>
      <c r="AB1898" s="38"/>
      <c r="AC1898" s="38"/>
      <c r="AD1898" s="38"/>
      <c r="AE1898" s="38"/>
      <c r="AF1898" s="38"/>
      <c r="AG1898" s="38"/>
      <c r="AH1898" s="38"/>
      <c r="AI1898" s="38">
        <v>42</v>
      </c>
      <c r="AJ1898" s="38"/>
      <c r="AK1898" s="38"/>
      <c r="AL1898" s="38"/>
      <c r="AM1898" s="38"/>
      <c r="AN1898" s="38"/>
      <c r="AO1898" s="38"/>
      <c r="AP1898" s="38"/>
      <c r="AQ1898" s="38"/>
      <c r="AR1898" s="38"/>
      <c r="AS1898" s="38"/>
      <c r="AT1898" s="38"/>
      <c r="AU1898" s="38"/>
      <c r="AV1898" s="38"/>
      <c r="AW1898" s="38"/>
      <c r="AX1898" s="38"/>
      <c r="AY1898" s="38"/>
      <c r="BA1898" s="3">
        <f>IF(Q1898&gt;0,RANK(Q1898,(N1898:P1898,Q1898:AE1898)),0)</f>
        <v>5</v>
      </c>
      <c r="BB1898" s="3">
        <f>IF(R1898&gt;0,RANK(R1898,(N1898:P1898,Q1898:AE1898)),0)</f>
        <v>4</v>
      </c>
      <c r="BC1898" s="3">
        <f>IF(S1898&gt;0,RANK(S1898,(N1898:P1898,Q1898:AE1898)),0)</f>
        <v>0</v>
      </c>
      <c r="BD1898" s="3">
        <f>IF(T1898&gt;0,RANK(T1898,(N1898:P1898,Q1898:AE1898)),0)</f>
        <v>6</v>
      </c>
      <c r="BE1898" s="2">
        <f t="shared" si="807"/>
        <v>3.2728532352273676E-3</v>
      </c>
      <c r="BF1898" s="2">
        <f t="shared" si="808"/>
        <v>7.1309977424479512E-3</v>
      </c>
      <c r="BG1898" s="2">
        <f t="shared" si="809"/>
        <v>0</v>
      </c>
      <c r="BH1898" s="2">
        <f t="shared" si="810"/>
        <v>3.0697929980052318E-3</v>
      </c>
      <c r="BJ1898" t="s">
        <v>1421</v>
      </c>
      <c r="BK1898" t="s">
        <v>2413</v>
      </c>
      <c r="BN1898">
        <v>0</v>
      </c>
      <c r="BO1898" s="60">
        <v>35</v>
      </c>
      <c r="BP1898" s="62">
        <v>49</v>
      </c>
      <c r="BQ1898" s="66">
        <f t="shared" si="811"/>
        <v>35049</v>
      </c>
      <c r="BR1898" s="66">
        <f t="shared" si="812"/>
        <v>35049</v>
      </c>
      <c r="BS1898" s="3" t="s">
        <v>3083</v>
      </c>
    </row>
    <row r="1899" spans="1:71" ht="14" hidden="1" customHeight="1" outlineLevel="1" x14ac:dyDescent="0.2">
      <c r="A1899" t="s">
        <v>2556</v>
      </c>
      <c r="B1899" t="s">
        <v>2413</v>
      </c>
      <c r="C1899" s="1">
        <f t="shared" si="802"/>
        <v>5953</v>
      </c>
      <c r="D1899" s="3">
        <f>IF(N1899&gt;0, RANK(N1899,(N1899:P1899,Q1899:AE1899)),0)</f>
        <v>2</v>
      </c>
      <c r="E1899" s="3">
        <f>IF(O1899&gt;0,RANK(O1899,(N1899:P1899,Q1899:AE1899)),0)</f>
        <v>1</v>
      </c>
      <c r="F1899" s="3">
        <f>IF(P1899&gt;0,RANK(P1899,(N1899:P1899,Q1899:AE1899)),0)</f>
        <v>3</v>
      </c>
      <c r="G1899" s="1">
        <f t="shared" si="800"/>
        <v>1141</v>
      </c>
      <c r="H1899" s="2">
        <f t="shared" si="801"/>
        <v>0.19166806652108181</v>
      </c>
      <c r="I1899" s="2"/>
      <c r="J1899" s="2">
        <f t="shared" si="803"/>
        <v>0.39173525953300858</v>
      </c>
      <c r="K1899" s="2">
        <f t="shared" si="804"/>
        <v>0.5834033260540904</v>
      </c>
      <c r="L1899" s="2">
        <f t="shared" si="805"/>
        <v>1.3606584915168822E-2</v>
      </c>
      <c r="M1899" s="2">
        <f t="shared" si="806"/>
        <v>1.1254829497732195E-2</v>
      </c>
      <c r="N1899" s="38">
        <v>2332</v>
      </c>
      <c r="O1899" s="38">
        <v>3473</v>
      </c>
      <c r="P1899" s="38">
        <v>81</v>
      </c>
      <c r="Q1899" s="38">
        <v>19</v>
      </c>
      <c r="R1899" s="38">
        <v>25</v>
      </c>
      <c r="S1899" s="38"/>
      <c r="T1899" s="38">
        <v>16</v>
      </c>
      <c r="U1899" s="38"/>
      <c r="V1899" s="38"/>
      <c r="W1899" s="38"/>
      <c r="X1899" s="38"/>
      <c r="Y1899" s="38"/>
      <c r="Z1899" s="38"/>
      <c r="AA1899" s="38"/>
      <c r="AB1899" s="38"/>
      <c r="AC1899" s="38"/>
      <c r="AD1899" s="38"/>
      <c r="AE1899" s="38"/>
      <c r="AF1899" s="38"/>
      <c r="AG1899" s="38"/>
      <c r="AH1899" s="38"/>
      <c r="AI1899" s="38">
        <v>7</v>
      </c>
      <c r="AJ1899" s="38"/>
      <c r="AK1899" s="38"/>
      <c r="AL1899" s="38"/>
      <c r="AM1899" s="38"/>
      <c r="AN1899" s="38"/>
      <c r="AO1899" s="38"/>
      <c r="AP1899" s="38"/>
      <c r="AQ1899" s="38"/>
      <c r="AR1899" s="38"/>
      <c r="AS1899" s="38"/>
      <c r="AT1899" s="38"/>
      <c r="AU1899" s="38"/>
      <c r="AV1899" s="38"/>
      <c r="AW1899" s="38"/>
      <c r="AX1899" s="38"/>
      <c r="AY1899" s="38"/>
      <c r="BA1899" s="3">
        <f>IF(Q1899&gt;0,RANK(Q1899,(N1899:P1899,Q1899:AE1899)),0)</f>
        <v>5</v>
      </c>
      <c r="BB1899" s="3">
        <f>IF(R1899&gt;0,RANK(R1899,(N1899:P1899,Q1899:AE1899)),0)</f>
        <v>4</v>
      </c>
      <c r="BC1899" s="3">
        <f>IF(S1899&gt;0,RANK(S1899,(N1899:P1899,Q1899:AE1899)),0)</f>
        <v>0</v>
      </c>
      <c r="BD1899" s="3">
        <f>IF(T1899&gt;0,RANK(T1899,(N1899:P1899,Q1899:AE1899)),0)</f>
        <v>6</v>
      </c>
      <c r="BE1899" s="2">
        <f t="shared" si="807"/>
        <v>3.191668066521082E-3</v>
      </c>
      <c r="BF1899" s="2">
        <f t="shared" si="808"/>
        <v>4.1995632454224757E-3</v>
      </c>
      <c r="BG1899" s="2">
        <f t="shared" si="809"/>
        <v>0</v>
      </c>
      <c r="BH1899" s="2">
        <f t="shared" si="810"/>
        <v>2.6877204770703847E-3</v>
      </c>
      <c r="BJ1899" t="s">
        <v>2556</v>
      </c>
      <c r="BK1899" t="s">
        <v>2413</v>
      </c>
      <c r="BL1899">
        <v>2</v>
      </c>
      <c r="BN1899">
        <v>0</v>
      </c>
      <c r="BO1899" s="60">
        <v>35</v>
      </c>
      <c r="BP1899" s="62">
        <v>51</v>
      </c>
      <c r="BQ1899" s="66">
        <f t="shared" si="811"/>
        <v>35051</v>
      </c>
      <c r="BR1899" s="66">
        <f t="shared" si="812"/>
        <v>35051</v>
      </c>
      <c r="BS1899" s="3" t="s">
        <v>3083</v>
      </c>
    </row>
    <row r="1900" spans="1:71" ht="14" hidden="1" customHeight="1" outlineLevel="1" x14ac:dyDescent="0.2">
      <c r="A1900" t="s">
        <v>1737</v>
      </c>
      <c r="B1900" t="s">
        <v>2413</v>
      </c>
      <c r="C1900" s="1">
        <f t="shared" si="802"/>
        <v>7233</v>
      </c>
      <c r="D1900" s="3">
        <f>IF(N1900&gt;0, RANK(N1900,(N1900:P1900,Q1900:AE1900)),0)</f>
        <v>2</v>
      </c>
      <c r="E1900" s="3">
        <f>IF(O1900&gt;0,RANK(O1900,(N1900:P1900,Q1900:AE1900)),0)</f>
        <v>1</v>
      </c>
      <c r="F1900" s="3">
        <f>IF(P1900&gt;0,RANK(P1900,(N1900:P1900,Q1900:AE1900)),0)</f>
        <v>3</v>
      </c>
      <c r="G1900" s="1">
        <f t="shared" si="800"/>
        <v>267</v>
      </c>
      <c r="H1900" s="2">
        <f t="shared" si="801"/>
        <v>3.691414350891746E-2</v>
      </c>
      <c r="I1900" s="2"/>
      <c r="J1900" s="2">
        <f t="shared" si="803"/>
        <v>0.46785566155122355</v>
      </c>
      <c r="K1900" s="2">
        <f t="shared" si="804"/>
        <v>0.50476980506014102</v>
      </c>
      <c r="L1900" s="2">
        <f t="shared" si="805"/>
        <v>1.3687266694317711E-2</v>
      </c>
      <c r="M1900" s="2">
        <f t="shared" si="806"/>
        <v>1.368726669431778E-2</v>
      </c>
      <c r="N1900" s="38">
        <v>3384</v>
      </c>
      <c r="O1900" s="38">
        <v>3651</v>
      </c>
      <c r="P1900" s="38">
        <v>99</v>
      </c>
      <c r="Q1900" s="38">
        <v>36</v>
      </c>
      <c r="R1900" s="38">
        <v>37</v>
      </c>
      <c r="S1900" s="38"/>
      <c r="T1900" s="38">
        <v>18</v>
      </c>
      <c r="U1900" s="38"/>
      <c r="V1900" s="38"/>
      <c r="W1900" s="38"/>
      <c r="X1900" s="38"/>
      <c r="Y1900" s="38"/>
      <c r="Z1900" s="38"/>
      <c r="AA1900" s="38"/>
      <c r="AB1900" s="38"/>
      <c r="AC1900" s="38"/>
      <c r="AD1900" s="38"/>
      <c r="AE1900" s="38"/>
      <c r="AF1900" s="38"/>
      <c r="AG1900" s="38"/>
      <c r="AH1900" s="38"/>
      <c r="AI1900" s="38">
        <v>8</v>
      </c>
      <c r="AJ1900" s="38"/>
      <c r="AK1900" s="38"/>
      <c r="AL1900" s="38"/>
      <c r="AM1900" s="38"/>
      <c r="AN1900" s="38"/>
      <c r="AO1900" s="38"/>
      <c r="AP1900" s="38"/>
      <c r="AQ1900" s="38"/>
      <c r="AR1900" s="38"/>
      <c r="AS1900" s="38"/>
      <c r="AT1900" s="38"/>
      <c r="AU1900" s="38"/>
      <c r="AV1900" s="38"/>
      <c r="AW1900" s="38"/>
      <c r="AX1900" s="38"/>
      <c r="AY1900" s="38"/>
      <c r="BA1900" s="3">
        <f>IF(Q1900&gt;0,RANK(Q1900,(N1900:P1900,Q1900:AE1900)),0)</f>
        <v>5</v>
      </c>
      <c r="BB1900" s="3">
        <f>IF(R1900&gt;0,RANK(R1900,(N1900:P1900,Q1900:AE1900)),0)</f>
        <v>4</v>
      </c>
      <c r="BC1900" s="3">
        <f>IF(S1900&gt;0,RANK(S1900,(N1900:P1900,Q1900:AE1900)),0)</f>
        <v>0</v>
      </c>
      <c r="BD1900" s="3">
        <f>IF(T1900&gt;0,RANK(T1900,(N1900:P1900,Q1900:AE1900)),0)</f>
        <v>6</v>
      </c>
      <c r="BE1900" s="2">
        <f t="shared" si="807"/>
        <v>4.9771878888428042E-3</v>
      </c>
      <c r="BF1900" s="2">
        <f t="shared" si="808"/>
        <v>5.1154431079773258E-3</v>
      </c>
      <c r="BG1900" s="2">
        <f t="shared" si="809"/>
        <v>0</v>
      </c>
      <c r="BH1900" s="2">
        <f t="shared" si="810"/>
        <v>2.4885939444214021E-3</v>
      </c>
      <c r="BJ1900" t="s">
        <v>1737</v>
      </c>
      <c r="BK1900" t="s">
        <v>2413</v>
      </c>
      <c r="BL1900">
        <v>2</v>
      </c>
      <c r="BN1900">
        <v>0</v>
      </c>
      <c r="BO1900" s="60">
        <v>35</v>
      </c>
      <c r="BP1900" s="62">
        <v>53</v>
      </c>
      <c r="BQ1900" s="66">
        <f t="shared" si="811"/>
        <v>35053</v>
      </c>
      <c r="BR1900" s="66">
        <f t="shared" si="812"/>
        <v>35053</v>
      </c>
      <c r="BS1900" s="3" t="s">
        <v>3083</v>
      </c>
    </row>
    <row r="1901" spans="1:71" ht="14" hidden="1" customHeight="1" outlineLevel="1" x14ac:dyDescent="0.2">
      <c r="A1901" t="s">
        <v>2383</v>
      </c>
      <c r="B1901" t="s">
        <v>2413</v>
      </c>
      <c r="C1901" s="1">
        <f t="shared" si="802"/>
        <v>16636</v>
      </c>
      <c r="D1901" s="3">
        <f>IF(N1901&gt;0, RANK(N1901,(N1901:P1901,Q1901:AE1901)),0)</f>
        <v>1</v>
      </c>
      <c r="E1901" s="3">
        <f>IF(O1901&gt;0,RANK(O1901,(N1901:P1901,Q1901:AE1901)),0)</f>
        <v>2</v>
      </c>
      <c r="F1901" s="3">
        <f>IF(P1901&gt;0,RANK(P1901,(N1901:P1901,Q1901:AE1901)),0)</f>
        <v>4</v>
      </c>
      <c r="G1901" s="1">
        <f t="shared" si="800"/>
        <v>7899</v>
      </c>
      <c r="H1901" s="2">
        <f t="shared" si="801"/>
        <v>0.47481365712911755</v>
      </c>
      <c r="I1901" s="2"/>
      <c r="J1901" s="2">
        <f t="shared" si="803"/>
        <v>0.7236114450589084</v>
      </c>
      <c r="K1901" s="2">
        <f t="shared" si="804"/>
        <v>0.24879778792979082</v>
      </c>
      <c r="L1901" s="2">
        <f t="shared" si="805"/>
        <v>1.0218802596778072E-2</v>
      </c>
      <c r="M1901" s="2">
        <f t="shared" si="806"/>
        <v>1.7371964414522711E-2</v>
      </c>
      <c r="N1901" s="38">
        <v>12038</v>
      </c>
      <c r="O1901" s="38">
        <v>4139</v>
      </c>
      <c r="P1901" s="38">
        <v>170</v>
      </c>
      <c r="Q1901" s="38">
        <v>48</v>
      </c>
      <c r="R1901" s="38">
        <v>173</v>
      </c>
      <c r="S1901" s="38"/>
      <c r="T1901" s="38">
        <v>58</v>
      </c>
      <c r="U1901" s="38"/>
      <c r="V1901" s="38"/>
      <c r="W1901" s="38"/>
      <c r="X1901" s="38"/>
      <c r="Y1901" s="38"/>
      <c r="Z1901" s="38"/>
      <c r="AA1901" s="38"/>
      <c r="AB1901" s="38"/>
      <c r="AC1901" s="38"/>
      <c r="AD1901" s="38"/>
      <c r="AE1901" s="38"/>
      <c r="AF1901" s="38"/>
      <c r="AG1901" s="38"/>
      <c r="AH1901" s="38"/>
      <c r="AI1901" s="38">
        <v>10</v>
      </c>
      <c r="AJ1901" s="38"/>
      <c r="AK1901" s="38"/>
      <c r="AL1901" s="38"/>
      <c r="AM1901" s="38"/>
      <c r="AN1901" s="38"/>
      <c r="AO1901" s="38"/>
      <c r="AP1901" s="38"/>
      <c r="AQ1901" s="38"/>
      <c r="AR1901" s="38"/>
      <c r="AS1901" s="38"/>
      <c r="AT1901" s="38"/>
      <c r="AU1901" s="38"/>
      <c r="AV1901" s="38"/>
      <c r="AW1901" s="38"/>
      <c r="AX1901" s="38"/>
      <c r="AY1901" s="38"/>
      <c r="BA1901" s="3">
        <f>IF(Q1901&gt;0,RANK(Q1901,(N1901:P1901,Q1901:AE1901)),0)</f>
        <v>6</v>
      </c>
      <c r="BB1901" s="3">
        <f>IF(R1901&gt;0,RANK(R1901,(N1901:P1901,Q1901:AE1901)),0)</f>
        <v>3</v>
      </c>
      <c r="BC1901" s="3">
        <f>IF(S1901&gt;0,RANK(S1901,(N1901:P1901,Q1901:AE1901)),0)</f>
        <v>0</v>
      </c>
      <c r="BD1901" s="3">
        <f>IF(T1901&gt;0,RANK(T1901,(N1901:P1901,Q1901:AE1901)),0)</f>
        <v>5</v>
      </c>
      <c r="BE1901" s="2">
        <f t="shared" si="807"/>
        <v>2.8853089685020438E-3</v>
      </c>
      <c r="BF1901" s="2">
        <f t="shared" si="808"/>
        <v>1.0399134407309449E-2</v>
      </c>
      <c r="BG1901" s="2">
        <f t="shared" si="809"/>
        <v>0</v>
      </c>
      <c r="BH1901" s="2">
        <f t="shared" si="810"/>
        <v>3.4864150036066363E-3</v>
      </c>
      <c r="BJ1901" t="s">
        <v>2383</v>
      </c>
      <c r="BK1901" t="s">
        <v>2413</v>
      </c>
      <c r="BL1901">
        <v>3</v>
      </c>
      <c r="BN1901">
        <v>0</v>
      </c>
      <c r="BO1901" s="60">
        <v>35</v>
      </c>
      <c r="BP1901" s="62">
        <v>55</v>
      </c>
      <c r="BQ1901" s="66">
        <f t="shared" si="811"/>
        <v>35055</v>
      </c>
      <c r="BR1901" s="66">
        <f t="shared" si="812"/>
        <v>35055</v>
      </c>
      <c r="BS1901" s="3" t="s">
        <v>3083</v>
      </c>
    </row>
    <row r="1902" spans="1:71" ht="14" hidden="1" customHeight="1" outlineLevel="1" x14ac:dyDescent="0.2">
      <c r="A1902" t="s">
        <v>788</v>
      </c>
      <c r="B1902" t="s">
        <v>2413</v>
      </c>
      <c r="C1902" s="1">
        <f t="shared" si="802"/>
        <v>7179</v>
      </c>
      <c r="D1902" s="3">
        <f>IF(N1902&gt;0, RANK(N1902,(N1902:P1902,Q1902:AE1902)),0)</f>
        <v>2</v>
      </c>
      <c r="E1902" s="3">
        <f>IF(O1902&gt;0,RANK(O1902,(N1902:P1902,Q1902:AE1902)),0)</f>
        <v>1</v>
      </c>
      <c r="F1902" s="3">
        <f>IF(P1902&gt;0,RANK(P1902,(N1902:P1902,Q1902:AE1902)),0)</f>
        <v>3</v>
      </c>
      <c r="G1902" s="1">
        <f t="shared" si="800"/>
        <v>2736</v>
      </c>
      <c r="H1902" s="2">
        <f t="shared" si="801"/>
        <v>0.38111157542833263</v>
      </c>
      <c r="I1902" s="2"/>
      <c r="J1902" s="2">
        <f t="shared" si="803"/>
        <v>0.29864883688536009</v>
      </c>
      <c r="K1902" s="2">
        <f t="shared" si="804"/>
        <v>0.67976041231369266</v>
      </c>
      <c r="L1902" s="2">
        <f t="shared" si="805"/>
        <v>1.1282908483075638E-2</v>
      </c>
      <c r="M1902" s="2">
        <f t="shared" si="806"/>
        <v>1.0307842317871551E-2</v>
      </c>
      <c r="N1902" s="38">
        <v>2144</v>
      </c>
      <c r="O1902" s="38">
        <v>4880</v>
      </c>
      <c r="P1902" s="38">
        <v>81</v>
      </c>
      <c r="Q1902" s="38">
        <v>34</v>
      </c>
      <c r="R1902" s="38">
        <v>21</v>
      </c>
      <c r="S1902" s="38"/>
      <c r="T1902" s="38">
        <v>13</v>
      </c>
      <c r="U1902" s="38"/>
      <c r="V1902" s="38"/>
      <c r="W1902" s="38"/>
      <c r="X1902" s="38"/>
      <c r="Y1902" s="38"/>
      <c r="Z1902" s="38"/>
      <c r="AA1902" s="38"/>
      <c r="AB1902" s="38"/>
      <c r="AC1902" s="38"/>
      <c r="AD1902" s="38"/>
      <c r="AE1902" s="38"/>
      <c r="AF1902" s="38"/>
      <c r="AG1902" s="38"/>
      <c r="AH1902" s="38"/>
      <c r="AI1902" s="38">
        <v>6</v>
      </c>
      <c r="AJ1902" s="38"/>
      <c r="AK1902" s="38"/>
      <c r="AL1902" s="38"/>
      <c r="AM1902" s="38"/>
      <c r="AN1902" s="38"/>
      <c r="AO1902" s="38"/>
      <c r="AP1902" s="38"/>
      <c r="AQ1902" s="38"/>
      <c r="AR1902" s="38"/>
      <c r="AS1902" s="38"/>
      <c r="AT1902" s="38"/>
      <c r="AU1902" s="38"/>
      <c r="AV1902" s="38"/>
      <c r="AW1902" s="38"/>
      <c r="AX1902" s="38"/>
      <c r="AY1902" s="38"/>
      <c r="BA1902" s="3">
        <f>IF(Q1902&gt;0,RANK(Q1902,(N1902:P1902,Q1902:AE1902)),0)</f>
        <v>4</v>
      </c>
      <c r="BB1902" s="3">
        <f>IF(R1902&gt;0,RANK(R1902,(N1902:P1902,Q1902:AE1902)),0)</f>
        <v>5</v>
      </c>
      <c r="BC1902" s="3">
        <f>IF(S1902&gt;0,RANK(S1902,(N1902:P1902,Q1902:AE1902)),0)</f>
        <v>0</v>
      </c>
      <c r="BD1902" s="3">
        <f>IF(T1902&gt;0,RANK(T1902,(N1902:P1902,Q1902:AE1902)),0)</f>
        <v>6</v>
      </c>
      <c r="BE1902" s="2">
        <f t="shared" si="807"/>
        <v>4.7360356595626133E-3</v>
      </c>
      <c r="BF1902" s="2">
        <f t="shared" si="808"/>
        <v>2.9251984956122023E-3</v>
      </c>
      <c r="BG1902" s="2">
        <f t="shared" si="809"/>
        <v>0</v>
      </c>
      <c r="BH1902" s="2">
        <f t="shared" si="810"/>
        <v>1.810837163950411E-3</v>
      </c>
      <c r="BJ1902" t="s">
        <v>788</v>
      </c>
      <c r="BK1902" t="s">
        <v>2413</v>
      </c>
      <c r="BL1902">
        <v>1</v>
      </c>
      <c r="BN1902">
        <v>0</v>
      </c>
      <c r="BO1902" s="60">
        <v>35</v>
      </c>
      <c r="BP1902" s="62">
        <v>57</v>
      </c>
      <c r="BQ1902" s="66">
        <f t="shared" si="811"/>
        <v>35057</v>
      </c>
      <c r="BR1902" s="66">
        <f t="shared" si="812"/>
        <v>35057</v>
      </c>
      <c r="BS1902" s="3" t="s">
        <v>3083</v>
      </c>
    </row>
    <row r="1903" spans="1:71" ht="14" hidden="1" customHeight="1" outlineLevel="1" x14ac:dyDescent="0.2">
      <c r="A1903" t="s">
        <v>1487</v>
      </c>
      <c r="B1903" t="s">
        <v>2413</v>
      </c>
      <c r="C1903" s="1">
        <f t="shared" si="802"/>
        <v>1663</v>
      </c>
      <c r="D1903" s="3">
        <f>IF(N1903&gt;0, RANK(N1903,(N1903:P1903,Q1903:AE1903)),0)</f>
        <v>2</v>
      </c>
      <c r="E1903" s="3">
        <f>IF(O1903&gt;0,RANK(O1903,(N1903:P1903,Q1903:AE1903)),0)</f>
        <v>1</v>
      </c>
      <c r="F1903" s="3">
        <f>IF(P1903&gt;0,RANK(P1903,(N1903:P1903,Q1903:AE1903)),0)</f>
        <v>3</v>
      </c>
      <c r="G1903" s="1">
        <f t="shared" si="800"/>
        <v>869</v>
      </c>
      <c r="H1903" s="2">
        <f t="shared" si="801"/>
        <v>0.52254960914010828</v>
      </c>
      <c r="I1903" s="2"/>
      <c r="J1903" s="2">
        <f t="shared" si="803"/>
        <v>0.22730006013229104</v>
      </c>
      <c r="K1903" s="2">
        <f t="shared" si="804"/>
        <v>0.74984966927239927</v>
      </c>
      <c r="L1903" s="2">
        <f t="shared" si="805"/>
        <v>1.3830426939266387E-2</v>
      </c>
      <c r="M1903" s="2">
        <f t="shared" si="806"/>
        <v>9.0198436560433651E-3</v>
      </c>
      <c r="N1903" s="38">
        <v>378</v>
      </c>
      <c r="O1903" s="38">
        <v>1247</v>
      </c>
      <c r="P1903" s="38">
        <v>23</v>
      </c>
      <c r="Q1903" s="38">
        <v>5</v>
      </c>
      <c r="R1903" s="38">
        <v>10</v>
      </c>
      <c r="S1903" s="38"/>
      <c r="T1903" s="38">
        <v>0</v>
      </c>
      <c r="U1903" s="38"/>
      <c r="V1903" s="38"/>
      <c r="W1903" s="38"/>
      <c r="X1903" s="38"/>
      <c r="Y1903" s="38"/>
      <c r="Z1903" s="38"/>
      <c r="AA1903" s="38"/>
      <c r="AB1903" s="38"/>
      <c r="AC1903" s="38"/>
      <c r="AD1903" s="38"/>
      <c r="AE1903" s="38"/>
      <c r="AF1903" s="38"/>
      <c r="AG1903" s="38"/>
      <c r="AH1903" s="38"/>
      <c r="AI1903" s="38">
        <v>0</v>
      </c>
      <c r="AJ1903" s="38"/>
      <c r="AK1903" s="38"/>
      <c r="AL1903" s="38"/>
      <c r="AM1903" s="38"/>
      <c r="AN1903" s="38"/>
      <c r="AO1903" s="38"/>
      <c r="AP1903" s="38"/>
      <c r="AQ1903" s="38"/>
      <c r="AR1903" s="38"/>
      <c r="AS1903" s="38"/>
      <c r="AT1903" s="38"/>
      <c r="AU1903" s="38"/>
      <c r="AV1903" s="38"/>
      <c r="AW1903" s="38"/>
      <c r="AX1903" s="38"/>
      <c r="AY1903" s="38"/>
      <c r="BA1903" s="3">
        <f>IF(Q1903&gt;0,RANK(Q1903,(N1903:P1903,Q1903:AE1903)),0)</f>
        <v>5</v>
      </c>
      <c r="BB1903" s="3">
        <f>IF(R1903&gt;0,RANK(R1903,(N1903:P1903,Q1903:AE1903)),0)</f>
        <v>4</v>
      </c>
      <c r="BC1903" s="3">
        <f>IF(S1903&gt;0,RANK(S1903,(N1903:P1903,Q1903:AE1903)),0)</f>
        <v>0</v>
      </c>
      <c r="BD1903" s="3">
        <f>IF(T1903&gt;0,RANK(T1903,(N1903:P1903,Q1903:AE1903)),0)</f>
        <v>0</v>
      </c>
      <c r="BE1903" s="2">
        <f t="shared" si="807"/>
        <v>3.0066145520144319E-3</v>
      </c>
      <c r="BF1903" s="2">
        <f t="shared" si="808"/>
        <v>6.0132291040288638E-3</v>
      </c>
      <c r="BG1903" s="2">
        <f t="shared" si="809"/>
        <v>0</v>
      </c>
      <c r="BH1903" s="2">
        <f t="shared" si="810"/>
        <v>0</v>
      </c>
      <c r="BJ1903" t="s">
        <v>1487</v>
      </c>
      <c r="BK1903" t="s">
        <v>2413</v>
      </c>
      <c r="BL1903">
        <v>3</v>
      </c>
      <c r="BN1903">
        <v>0</v>
      </c>
      <c r="BO1903" s="60">
        <v>35</v>
      </c>
      <c r="BP1903" s="62">
        <v>59</v>
      </c>
      <c r="BQ1903" s="66">
        <f t="shared" si="811"/>
        <v>35059</v>
      </c>
      <c r="BR1903" s="66">
        <f t="shared" si="812"/>
        <v>35059</v>
      </c>
      <c r="BS1903" s="3" t="s">
        <v>3083</v>
      </c>
    </row>
    <row r="1904" spans="1:71" ht="14" hidden="1" customHeight="1" outlineLevel="1" x14ac:dyDescent="0.2">
      <c r="A1904" t="s">
        <v>475</v>
      </c>
      <c r="B1904" t="s">
        <v>2413</v>
      </c>
      <c r="C1904" s="1">
        <f t="shared" si="802"/>
        <v>33277</v>
      </c>
      <c r="D1904" s="3">
        <f>IF(N1904&gt;0, RANK(N1904,(N1904:P1904,Q1904:AE1904)),0)</f>
        <v>2</v>
      </c>
      <c r="E1904" s="3">
        <f>IF(O1904&gt;0,RANK(O1904,(N1904:P1904,Q1904:AE1904)),0)</f>
        <v>1</v>
      </c>
      <c r="F1904" s="3">
        <f>IF(P1904&gt;0,RANK(P1904,(N1904:P1904,Q1904:AE1904)),0)</f>
        <v>3</v>
      </c>
      <c r="G1904" s="1">
        <f t="shared" si="800"/>
        <v>5448</v>
      </c>
      <c r="H1904" s="2">
        <f t="shared" si="801"/>
        <v>0.16371668119121316</v>
      </c>
      <c r="I1904" s="2"/>
      <c r="J1904" s="2">
        <f t="shared" si="803"/>
        <v>0.40896114433392433</v>
      </c>
      <c r="K1904" s="2">
        <f t="shared" si="804"/>
        <v>0.57267782552513746</v>
      </c>
      <c r="L1904" s="2">
        <f t="shared" si="805"/>
        <v>9.5862006791477602E-3</v>
      </c>
      <c r="M1904" s="2">
        <f t="shared" si="806"/>
        <v>8.7748294617905013E-3</v>
      </c>
      <c r="N1904" s="38">
        <v>13609</v>
      </c>
      <c r="O1904" s="38">
        <v>19057</v>
      </c>
      <c r="P1904" s="38">
        <v>319</v>
      </c>
      <c r="Q1904" s="38">
        <v>116</v>
      </c>
      <c r="R1904" s="38">
        <v>92</v>
      </c>
      <c r="S1904" s="38"/>
      <c r="T1904" s="38">
        <v>50</v>
      </c>
      <c r="U1904" s="38"/>
      <c r="V1904" s="38"/>
      <c r="W1904" s="38"/>
      <c r="X1904" s="38"/>
      <c r="Y1904" s="38"/>
      <c r="Z1904" s="38"/>
      <c r="AA1904" s="38"/>
      <c r="AB1904" s="38"/>
      <c r="AC1904" s="38"/>
      <c r="AD1904" s="38"/>
      <c r="AE1904" s="38"/>
      <c r="AF1904" s="38"/>
      <c r="AG1904" s="38"/>
      <c r="AH1904" s="38"/>
      <c r="AI1904" s="38">
        <v>34</v>
      </c>
      <c r="AJ1904" s="38"/>
      <c r="AK1904" s="38"/>
      <c r="AL1904" s="38"/>
      <c r="AM1904" s="38"/>
      <c r="AN1904" s="38"/>
      <c r="AO1904" s="38"/>
      <c r="AP1904" s="38"/>
      <c r="AQ1904" s="38"/>
      <c r="AR1904" s="38"/>
      <c r="AS1904" s="38"/>
      <c r="AT1904" s="38"/>
      <c r="AU1904" s="38"/>
      <c r="AV1904" s="38"/>
      <c r="AW1904" s="38"/>
      <c r="AX1904" s="38"/>
      <c r="AY1904" s="38"/>
      <c r="BA1904" s="3">
        <f>IF(Q1904&gt;0,RANK(Q1904,(N1904:P1904,Q1904:AE1904)),0)</f>
        <v>4</v>
      </c>
      <c r="BB1904" s="3">
        <f>IF(R1904&gt;0,RANK(R1904,(N1904:P1904,Q1904:AE1904)),0)</f>
        <v>5</v>
      </c>
      <c r="BC1904" s="3">
        <f>IF(S1904&gt;0,RANK(S1904,(N1904:P1904,Q1904:AE1904)),0)</f>
        <v>0</v>
      </c>
      <c r="BD1904" s="3">
        <f>IF(T1904&gt;0,RANK(T1904,(N1904:P1904,Q1904:AE1904)),0)</f>
        <v>6</v>
      </c>
      <c r="BE1904" s="2">
        <f t="shared" si="807"/>
        <v>3.4858911560537308E-3</v>
      </c>
      <c r="BF1904" s="2">
        <f t="shared" si="808"/>
        <v>2.7646722961805451E-3</v>
      </c>
      <c r="BG1904" s="2">
        <f t="shared" si="809"/>
        <v>0</v>
      </c>
      <c r="BH1904" s="2">
        <f t="shared" si="810"/>
        <v>1.5025392914024701E-3</v>
      </c>
      <c r="BJ1904" t="s">
        <v>475</v>
      </c>
      <c r="BK1904" t="s">
        <v>2413</v>
      </c>
      <c r="BN1904">
        <v>0</v>
      </c>
      <c r="BO1904" s="60">
        <v>35</v>
      </c>
      <c r="BP1904" s="62">
        <v>61</v>
      </c>
      <c r="BQ1904" s="66">
        <f t="shared" si="811"/>
        <v>35061</v>
      </c>
      <c r="BR1904" s="66">
        <f t="shared" si="812"/>
        <v>35061</v>
      </c>
      <c r="BS1904" s="3" t="s">
        <v>3083</v>
      </c>
    </row>
    <row r="1905" spans="1:113" ht="14" customHeight="1" collapsed="1" x14ac:dyDescent="0.2">
      <c r="A1905" t="s">
        <v>2703</v>
      </c>
      <c r="B1905" t="s">
        <v>534</v>
      </c>
      <c r="C1905" s="1">
        <f t="shared" si="802"/>
        <v>923362</v>
      </c>
      <c r="D1905" s="3">
        <f>IF(N1905&gt;0, RANK(N1905,(N1905:P1905,Q1905:AE1905)),0)</f>
        <v>1</v>
      </c>
      <c r="E1905" s="3">
        <f>IF(O1905&gt;0,RANK(O1905,(N1905:P1905,Q1905:AE1905)),0)</f>
        <v>2</v>
      </c>
      <c r="F1905" s="3">
        <f>IF(P1905&gt;0,RANK(P1905,(N1905:P1905,Q1905:AE1905)),0)</f>
        <v>3</v>
      </c>
      <c r="G1905" s="1">
        <f t="shared" si="800"/>
        <v>55411</v>
      </c>
      <c r="H1905" s="2">
        <f t="shared" si="801"/>
        <v>6.0010050229487459E-2</v>
      </c>
      <c r="I1905" s="2"/>
      <c r="J1905" s="2">
        <f t="shared" si="803"/>
        <v>0.51854202360504331</v>
      </c>
      <c r="K1905" s="2">
        <f t="shared" si="804"/>
        <v>0.45853197337555585</v>
      </c>
      <c r="L1905" s="2">
        <f t="shared" si="805"/>
        <v>1.03437221804666E-2</v>
      </c>
      <c r="M1905" s="2">
        <f t="shared" si="806"/>
        <v>1.2582280838934243E-2</v>
      </c>
      <c r="N1905" s="38">
        <v>478802</v>
      </c>
      <c r="O1905" s="38">
        <v>423391</v>
      </c>
      <c r="P1905" s="38">
        <v>9551</v>
      </c>
      <c r="Q1905" s="38">
        <v>3743</v>
      </c>
      <c r="R1905" s="38">
        <v>4603</v>
      </c>
      <c r="S1905" s="38"/>
      <c r="T1905" s="38">
        <v>2426</v>
      </c>
      <c r="U1905" s="38"/>
      <c r="V1905" s="38"/>
      <c r="W1905" s="38"/>
      <c r="X1905" s="38"/>
      <c r="Y1905" s="38"/>
      <c r="Z1905" s="38"/>
      <c r="AA1905" s="38"/>
      <c r="AB1905" s="38"/>
      <c r="AC1905" s="38"/>
      <c r="AD1905" s="38"/>
      <c r="AE1905" s="38"/>
      <c r="AF1905" s="38"/>
      <c r="AG1905" s="38"/>
      <c r="AH1905" s="38"/>
      <c r="AI1905" s="38">
        <v>846</v>
      </c>
      <c r="AJ1905" s="38"/>
      <c r="AK1905" s="38"/>
      <c r="AL1905" s="38"/>
      <c r="AM1905" s="38"/>
      <c r="AN1905" s="38"/>
      <c r="AO1905" s="38"/>
      <c r="AP1905" s="38"/>
      <c r="AQ1905" s="38"/>
      <c r="AR1905" s="38"/>
      <c r="AS1905" s="38"/>
      <c r="AT1905" s="38"/>
      <c r="AU1905" s="38"/>
      <c r="AV1905" s="38"/>
      <c r="AW1905" s="38"/>
      <c r="AX1905" s="38"/>
      <c r="AY1905" s="38"/>
      <c r="BA1905" s="3">
        <f>IF(Q1905&gt;0,RANK(Q1905,(N1905:P1905,Q1905:AE1905)),0)</f>
        <v>5</v>
      </c>
      <c r="BB1905" s="3">
        <f>IF(R1905&gt;0,RANK(R1905,(N1905:P1905,Q1905:AE1905)),0)</f>
        <v>4</v>
      </c>
      <c r="BC1905" s="3">
        <f>IF(S1905&gt;0,RANK(S1905,(N1905:P1905,Q1905:AE1905)),0)</f>
        <v>0</v>
      </c>
      <c r="BD1905" s="3">
        <f>IF(T1905&gt;0,RANK(T1905,(N1905:P1905,Q1905:AE1905)),0)</f>
        <v>6</v>
      </c>
      <c r="BE1905" s="2">
        <f t="shared" si="807"/>
        <v>4.0536647598666611E-3</v>
      </c>
      <c r="BF1905" s="2">
        <f t="shared" si="808"/>
        <v>4.9850437856442005E-3</v>
      </c>
      <c r="BG1905" s="2">
        <f t="shared" si="809"/>
        <v>0</v>
      </c>
      <c r="BH1905" s="2">
        <f t="shared" si="810"/>
        <v>2.6273552517864064E-3</v>
      </c>
      <c r="BJ1905" t="s">
        <v>2703</v>
      </c>
      <c r="BK1905" t="s">
        <v>534</v>
      </c>
      <c r="BN1905">
        <v>0</v>
      </c>
      <c r="BO1905" s="60">
        <v>35</v>
      </c>
      <c r="BP1905" s="62"/>
      <c r="BQ1905" s="60">
        <v>35</v>
      </c>
      <c r="BR1905" s="60">
        <f t="shared" si="812"/>
        <v>35</v>
      </c>
      <c r="BS1905" s="3" t="s">
        <v>693</v>
      </c>
      <c r="CF1905" s="108" t="s">
        <v>3949</v>
      </c>
      <c r="CG1905" s="38" t="s">
        <v>3948</v>
      </c>
    </row>
    <row r="1906" spans="1:113" ht="14" customHeight="1" x14ac:dyDescent="0.2">
      <c r="C1906" s="1"/>
      <c r="E1906" s="3"/>
      <c r="F1906" s="3"/>
      <c r="I1906" s="2"/>
      <c r="N1906" s="38"/>
      <c r="O1906" s="38"/>
      <c r="P1906" s="38"/>
      <c r="Q1906" s="38"/>
      <c r="R1906" s="38"/>
      <c r="S1906" s="38"/>
      <c r="T1906" s="38"/>
      <c r="U1906" s="38"/>
      <c r="V1906" s="38"/>
      <c r="W1906" s="38"/>
      <c r="X1906" s="38"/>
      <c r="Y1906" s="38"/>
      <c r="Z1906" s="38"/>
      <c r="AA1906" s="38"/>
      <c r="AB1906" s="38"/>
      <c r="AC1906" s="38"/>
      <c r="AD1906" s="38"/>
      <c r="AE1906" s="38"/>
      <c r="AF1906" s="38"/>
      <c r="AG1906" s="38"/>
      <c r="AH1906" s="38"/>
      <c r="AI1906" s="38"/>
      <c r="AJ1906" s="38"/>
      <c r="AK1906" s="38"/>
      <c r="AL1906" s="38"/>
      <c r="AM1906" s="38"/>
      <c r="AN1906" s="38"/>
      <c r="AO1906" s="38"/>
      <c r="AP1906" s="38"/>
      <c r="AQ1906" s="38"/>
      <c r="AR1906" s="38"/>
      <c r="AS1906" s="38"/>
      <c r="AT1906" s="38"/>
      <c r="AU1906" s="38"/>
      <c r="AV1906" s="38"/>
      <c r="AW1906" s="38"/>
      <c r="AX1906" s="38"/>
      <c r="AY1906" s="38"/>
      <c r="BA1906" s="3"/>
      <c r="BB1906" s="3"/>
      <c r="BC1906" s="3"/>
      <c r="BD1906" s="3"/>
      <c r="BO1906" s="60"/>
      <c r="BP1906" s="62"/>
      <c r="BQ1906" s="66"/>
      <c r="BR1906" s="66"/>
      <c r="BY1906" s="38"/>
      <c r="BZ1906" s="38"/>
      <c r="CG1906" s="1"/>
      <c r="CH1906" s="1"/>
      <c r="CI1906" s="1"/>
      <c r="CJ1906" s="1"/>
      <c r="CT1906" s="38"/>
      <c r="CU1906" s="38"/>
      <c r="CV1906" s="38"/>
      <c r="CW1906" s="38"/>
      <c r="CX1906" s="38"/>
      <c r="CY1906" s="38"/>
      <c r="CZ1906" s="38"/>
      <c r="DA1906" s="38"/>
      <c r="DB1906" s="38"/>
    </row>
    <row r="1907" spans="1:113" ht="14" hidden="1" customHeight="1" outlineLevel="1" x14ac:dyDescent="0.2">
      <c r="A1907" t="s">
        <v>230</v>
      </c>
      <c r="B1907" t="s">
        <v>190</v>
      </c>
      <c r="C1907" s="1">
        <f t="shared" ref="C1907:C1938" si="813">SUM(N1907:AY1907)</f>
        <v>149626</v>
      </c>
      <c r="D1907" s="3">
        <f>IF(N1907&gt;0, RANK(N1907,(N1907:P1907,Q1907:AE1907)),0)</f>
        <v>1</v>
      </c>
      <c r="E1907" s="3">
        <f>IF(O1907&gt;0,RANK(O1907,(N1907:P1907,Q1907:AE1907)),0)</f>
        <v>2</v>
      </c>
      <c r="F1907" s="3">
        <f>IF(P1907&gt;0,RANK(P1907,(N1907:P1907,Q1907:AE1907)),0)</f>
        <v>0</v>
      </c>
      <c r="G1907" s="1">
        <f t="shared" si="800"/>
        <v>38014</v>
      </c>
      <c r="H1907" s="2">
        <f t="shared" si="801"/>
        <v>0.25406012324061328</v>
      </c>
      <c r="I1907" s="2"/>
      <c r="J1907" s="2">
        <f t="shared" ref="J1907:J1933" si="814">IF($C1907=0,"-",N1907/$C1907)</f>
        <v>0.61859569860853059</v>
      </c>
      <c r="K1907" s="2">
        <f t="shared" ref="K1907:K1933" si="815">IF($C1907=0,"-",O1907/$C1907)</f>
        <v>0.36453557536791736</v>
      </c>
      <c r="L1907" s="2">
        <f t="shared" ref="L1907:L1933" si="816">IF($C1907=0,"-",P1907/$C1907)</f>
        <v>0</v>
      </c>
      <c r="M1907" s="2">
        <f t="shared" ref="M1907:M1933" si="817">IF(C1907=0,"-",(1-J1907-K1907-L1907))</f>
        <v>1.686872602355205E-2</v>
      </c>
      <c r="N1907" s="38">
        <v>92558</v>
      </c>
      <c r="O1907" s="38">
        <v>54544</v>
      </c>
      <c r="P1907" s="38"/>
      <c r="Q1907" s="38"/>
      <c r="R1907" s="38"/>
      <c r="S1907" s="38"/>
      <c r="T1907" s="38"/>
      <c r="U1907" s="38"/>
      <c r="V1907" s="38"/>
      <c r="W1907" s="38">
        <v>2524</v>
      </c>
      <c r="X1907" s="38"/>
      <c r="Y1907" s="38"/>
      <c r="Z1907" s="38"/>
      <c r="AA1907" s="38"/>
      <c r="AB1907" s="38"/>
      <c r="AC1907" s="38"/>
      <c r="AD1907" s="38"/>
      <c r="AE1907" s="38">
        <v>0</v>
      </c>
      <c r="AF1907" s="38"/>
      <c r="AG1907" s="38"/>
      <c r="AH1907" s="38"/>
      <c r="AI1907" s="38"/>
      <c r="AJ1907" s="38"/>
      <c r="AK1907" s="38"/>
      <c r="AL1907" s="38"/>
      <c r="AM1907" s="38"/>
      <c r="AN1907" s="38"/>
      <c r="AO1907" s="38"/>
      <c r="AP1907" s="38"/>
      <c r="AQ1907" s="38"/>
      <c r="AR1907" s="38"/>
      <c r="AS1907" s="38"/>
      <c r="AT1907" s="38"/>
      <c r="AU1907" s="38"/>
      <c r="AV1907" s="38"/>
      <c r="AW1907" s="38"/>
      <c r="AX1907" s="38"/>
      <c r="AY1907" s="38"/>
      <c r="BA1907" s="3">
        <f>IF(Q1907&gt;0,RANK(Q1907,(N1907:P1907,Q1907:AE1907)),0)</f>
        <v>0</v>
      </c>
      <c r="BB1907" s="3">
        <f>IF(R1907&gt;0,RANK(R1907,(N1907:P1907,Q1907:AE1907)),0)</f>
        <v>0</v>
      </c>
      <c r="BC1907" s="3">
        <f>IF(S1907&gt;0,RANK(S1907,(N1907:P1907,Q1907:AE1907)),0)</f>
        <v>0</v>
      </c>
      <c r="BD1907" s="3">
        <f>IF(T1907&gt;0,RANK(T1907,(N1907:P1907,Q1907:AE1907)),0)</f>
        <v>0</v>
      </c>
      <c r="BE1907" s="2">
        <f t="shared" ref="BE1907:BE1938" si="818">IF($C1907=0,"-",Q1907/$C1907)</f>
        <v>0</v>
      </c>
      <c r="BF1907" s="2">
        <f t="shared" ref="BF1907:BF1938" si="819">IF($C1907=0,"-",R1907/$C1907)</f>
        <v>0</v>
      </c>
      <c r="BG1907" s="2">
        <f t="shared" ref="BG1907:BG1938" si="820">IF($C1907=0,"-",S1907/$C1907)</f>
        <v>0</v>
      </c>
      <c r="BH1907" s="2">
        <f t="shared" ref="BH1907:BH1938" si="821">IF($C1907=0,"-",T1907/$C1907)</f>
        <v>0</v>
      </c>
      <c r="BJ1907" t="s">
        <v>230</v>
      </c>
      <c r="BK1907" t="s">
        <v>190</v>
      </c>
      <c r="BL1907">
        <v>20</v>
      </c>
      <c r="BN1907">
        <v>0</v>
      </c>
      <c r="BO1907" s="60">
        <v>36</v>
      </c>
      <c r="BP1907" s="62">
        <v>1</v>
      </c>
      <c r="BQ1907" s="66">
        <f t="shared" ref="BQ1907:BQ1938" si="822">1000*BO1907+BP1907</f>
        <v>36001</v>
      </c>
      <c r="BR1907" s="66">
        <f t="shared" si="812"/>
        <v>36001</v>
      </c>
      <c r="BS1907" s="3" t="s">
        <v>3083</v>
      </c>
      <c r="BX1907" s="73"/>
      <c r="BY1907" s="38"/>
      <c r="BZ1907" s="38"/>
      <c r="CR1907" s="38"/>
      <c r="CS1907" s="38"/>
      <c r="CT1907" s="38"/>
      <c r="CU1907" s="38"/>
      <c r="CV1907" s="1"/>
      <c r="CW1907" s="1"/>
      <c r="CX1907" s="1"/>
      <c r="CY1907" s="1"/>
      <c r="CZ1907" s="1"/>
      <c r="DB1907" s="1"/>
      <c r="DC1907" s="1"/>
      <c r="DD1907" s="1"/>
      <c r="DE1907" s="1"/>
      <c r="DF1907" s="1"/>
      <c r="DG1907" s="1"/>
      <c r="DH1907" s="1"/>
      <c r="DI1907" t="str">
        <f>IF(SUM(DB1907:DH1907)&lt;&gt;0,A1907&amp;" County: Official results from statewide report: Biden"&amp;CR1907&amp;", Trump: "&amp;CS1907&amp;", Pierce: "&amp;CZ1907&amp;", Jorgensen: "&amp;CY1907&amp;", Hawkins: "&amp;CX1907&amp;". Figures updated per "&amp;A1907&amp;" County Official report","")</f>
        <v/>
      </c>
    </row>
    <row r="1908" spans="1:113" ht="14" hidden="1" customHeight="1" outlineLevel="1" x14ac:dyDescent="0.2">
      <c r="A1908" t="s">
        <v>2456</v>
      </c>
      <c r="B1908" t="s">
        <v>190</v>
      </c>
      <c r="C1908" s="1">
        <f t="shared" si="813"/>
        <v>18160</v>
      </c>
      <c r="D1908" s="3">
        <f>IF(N1908&gt;0, RANK(N1908,(N1908:P1908,Q1908:AE1908)),0)</f>
        <v>2</v>
      </c>
      <c r="E1908" s="3">
        <f>IF(O1908&gt;0,RANK(O1908,(N1908:P1908,Q1908:AE1908)),0)</f>
        <v>1</v>
      </c>
      <c r="F1908" s="3">
        <f>IF(P1908&gt;0,RANK(P1908,(N1908:P1908,Q1908:AE1908)),0)</f>
        <v>0</v>
      </c>
      <c r="G1908" s="1">
        <f t="shared" si="800"/>
        <v>8044</v>
      </c>
      <c r="H1908" s="2">
        <f t="shared" si="801"/>
        <v>0.44295154185022029</v>
      </c>
      <c r="I1908" s="2"/>
      <c r="J1908" s="2">
        <f t="shared" si="814"/>
        <v>0.27852422907488988</v>
      </c>
      <c r="K1908" s="2">
        <f t="shared" si="815"/>
        <v>0.72147577092511017</v>
      </c>
      <c r="L1908" s="2">
        <f t="shared" si="816"/>
        <v>0</v>
      </c>
      <c r="M1908" s="2">
        <f t="shared" si="817"/>
        <v>-1.1102230246251565E-16</v>
      </c>
      <c r="N1908" s="38">
        <v>5058</v>
      </c>
      <c r="O1908" s="38">
        <v>13102</v>
      </c>
      <c r="P1908" s="38"/>
      <c r="Q1908" s="38"/>
      <c r="R1908" s="38"/>
      <c r="S1908" s="38"/>
      <c r="T1908" s="38"/>
      <c r="U1908" s="38"/>
      <c r="V1908" s="38"/>
      <c r="W1908" s="38">
        <v>0</v>
      </c>
      <c r="X1908" s="38"/>
      <c r="Y1908" s="38"/>
      <c r="Z1908" s="38"/>
      <c r="AA1908" s="38"/>
      <c r="AB1908" s="38"/>
      <c r="AC1908" s="38"/>
      <c r="AD1908" s="38"/>
      <c r="AE1908" s="38">
        <v>0</v>
      </c>
      <c r="AF1908" s="38"/>
      <c r="AG1908" s="38"/>
      <c r="AH1908" s="38"/>
      <c r="AI1908" s="38"/>
      <c r="AJ1908" s="38"/>
      <c r="AK1908" s="38"/>
      <c r="AL1908" s="38"/>
      <c r="AM1908" s="38"/>
      <c r="AN1908" s="38"/>
      <c r="AO1908" s="38"/>
      <c r="AP1908" s="38"/>
      <c r="AQ1908" s="38"/>
      <c r="AR1908" s="38"/>
      <c r="AS1908" s="38"/>
      <c r="AT1908" s="38"/>
      <c r="AU1908" s="38"/>
      <c r="AV1908" s="38"/>
      <c r="AW1908" s="38"/>
      <c r="AX1908" s="38"/>
      <c r="AY1908" s="38"/>
      <c r="BA1908" s="3">
        <f>IF(Q1908&gt;0,RANK(Q1908,(N1908:P1908,Q1908:AE1908)),0)</f>
        <v>0</v>
      </c>
      <c r="BB1908" s="3">
        <f>IF(R1908&gt;0,RANK(R1908,(N1908:P1908,Q1908:AE1908)),0)</f>
        <v>0</v>
      </c>
      <c r="BC1908" s="3">
        <f>IF(S1908&gt;0,RANK(S1908,(N1908:P1908,Q1908:AE1908)),0)</f>
        <v>0</v>
      </c>
      <c r="BD1908" s="3">
        <f>IF(T1908&gt;0,RANK(T1908,(N1908:P1908,Q1908:AE1908)),0)</f>
        <v>0</v>
      </c>
      <c r="BE1908" s="2">
        <f t="shared" si="818"/>
        <v>0</v>
      </c>
      <c r="BF1908" s="2">
        <f t="shared" si="819"/>
        <v>0</v>
      </c>
      <c r="BG1908" s="2">
        <f t="shared" si="820"/>
        <v>0</v>
      </c>
      <c r="BH1908" s="2">
        <f t="shared" si="821"/>
        <v>0</v>
      </c>
      <c r="BJ1908" t="s">
        <v>2456</v>
      </c>
      <c r="BK1908" t="s">
        <v>190</v>
      </c>
      <c r="BL1908">
        <v>23</v>
      </c>
      <c r="BN1908">
        <v>0</v>
      </c>
      <c r="BO1908" s="60">
        <v>36</v>
      </c>
      <c r="BP1908" s="62">
        <v>3</v>
      </c>
      <c r="BQ1908" s="66">
        <f t="shared" si="822"/>
        <v>36003</v>
      </c>
      <c r="BR1908" s="66">
        <f t="shared" si="812"/>
        <v>36003</v>
      </c>
      <c r="BS1908" s="3" t="s">
        <v>3083</v>
      </c>
      <c r="BX1908" s="73"/>
      <c r="BY1908" s="38"/>
      <c r="BZ1908" s="38"/>
      <c r="CR1908" s="38"/>
      <c r="CS1908" s="38"/>
      <c r="CT1908" s="38"/>
      <c r="CU1908" s="38"/>
      <c r="CV1908" s="1"/>
      <c r="CW1908" s="1"/>
      <c r="CX1908" s="1"/>
      <c r="CY1908" s="1"/>
      <c r="CZ1908" s="1"/>
      <c r="DB1908" s="1"/>
      <c r="DC1908" s="1"/>
      <c r="DD1908" s="1"/>
      <c r="DE1908" s="1"/>
      <c r="DF1908" s="1"/>
      <c r="DG1908" s="1"/>
      <c r="DH1908" s="1"/>
    </row>
    <row r="1909" spans="1:113" ht="14" hidden="1" customHeight="1" outlineLevel="1" x14ac:dyDescent="0.2">
      <c r="A1909" t="s">
        <v>1344</v>
      </c>
      <c r="B1909" t="s">
        <v>190</v>
      </c>
      <c r="C1909" s="1">
        <f t="shared" si="813"/>
        <v>90834</v>
      </c>
      <c r="D1909" s="3">
        <f>IF(N1909&gt;0, RANK(N1909,(N1909:P1909,Q1909:AE1909)),0)</f>
        <v>1</v>
      </c>
      <c r="E1909" s="3">
        <f>IF(O1909&gt;0,RANK(O1909,(N1909:P1909,Q1909:AE1909)),0)</f>
        <v>2</v>
      </c>
      <c r="F1909" s="3">
        <f>IF(P1909&gt;0,RANK(P1909,(N1909:P1909,Q1909:AE1909)),0)</f>
        <v>0</v>
      </c>
      <c r="G1909" s="1">
        <f t="shared" si="800"/>
        <v>331</v>
      </c>
      <c r="H1909" s="2">
        <f t="shared" si="801"/>
        <v>3.6440099522205343E-3</v>
      </c>
      <c r="I1909" s="2"/>
      <c r="J1909" s="2">
        <f t="shared" si="814"/>
        <v>0.49564039896954887</v>
      </c>
      <c r="K1909" s="2">
        <f t="shared" si="815"/>
        <v>0.49199638901732834</v>
      </c>
      <c r="L1909" s="2">
        <f t="shared" si="816"/>
        <v>0</v>
      </c>
      <c r="M1909" s="2">
        <f t="shared" si="817"/>
        <v>1.2363212013122848E-2</v>
      </c>
      <c r="N1909" s="38">
        <v>45021</v>
      </c>
      <c r="O1909" s="38">
        <v>44690</v>
      </c>
      <c r="P1909" s="38"/>
      <c r="Q1909" s="38"/>
      <c r="R1909" s="38"/>
      <c r="S1909" s="38"/>
      <c r="T1909" s="38"/>
      <c r="U1909" s="38"/>
      <c r="V1909" s="38"/>
      <c r="W1909" s="38">
        <v>1123</v>
      </c>
      <c r="X1909" s="38"/>
      <c r="Y1909" s="38"/>
      <c r="Z1909" s="38"/>
      <c r="AA1909" s="38"/>
      <c r="AB1909" s="38"/>
      <c r="AC1909" s="38"/>
      <c r="AD1909" s="38"/>
      <c r="AE1909" s="38">
        <v>0</v>
      </c>
      <c r="AF1909" s="38"/>
      <c r="AG1909" s="38"/>
      <c r="AH1909" s="38"/>
      <c r="AI1909" s="38"/>
      <c r="AJ1909" s="38"/>
      <c r="AK1909" s="38"/>
      <c r="AL1909" s="38"/>
      <c r="AM1909" s="38"/>
      <c r="AN1909" s="38"/>
      <c r="AO1909" s="38"/>
      <c r="AP1909" s="38"/>
      <c r="AQ1909" s="38"/>
      <c r="AR1909" s="38"/>
      <c r="AS1909" s="38"/>
      <c r="AT1909" s="38"/>
      <c r="AU1909" s="38"/>
      <c r="AV1909" s="38"/>
      <c r="AW1909" s="38"/>
      <c r="AX1909" s="38"/>
      <c r="AY1909" s="38"/>
      <c r="BA1909" s="3">
        <f>IF(Q1909&gt;0,RANK(Q1909,(N1909:P1909,Q1909:AE1909)),0)</f>
        <v>0</v>
      </c>
      <c r="BB1909" s="3">
        <f>IF(R1909&gt;0,RANK(R1909,(N1909:P1909,Q1909:AE1909)),0)</f>
        <v>0</v>
      </c>
      <c r="BC1909" s="3">
        <f>IF(S1909&gt;0,RANK(S1909,(N1909:P1909,Q1909:AE1909)),0)</f>
        <v>0</v>
      </c>
      <c r="BD1909" s="3">
        <f>IF(T1909&gt;0,RANK(T1909,(N1909:P1909,Q1909:AE1909)),0)</f>
        <v>0</v>
      </c>
      <c r="BE1909" s="2">
        <f t="shared" si="818"/>
        <v>0</v>
      </c>
      <c r="BF1909" s="2">
        <f t="shared" si="819"/>
        <v>0</v>
      </c>
      <c r="BG1909" s="2">
        <f t="shared" si="820"/>
        <v>0</v>
      </c>
      <c r="BH1909" s="2">
        <f t="shared" si="821"/>
        <v>0</v>
      </c>
      <c r="BJ1909" t="s">
        <v>1344</v>
      </c>
      <c r="BK1909" t="s">
        <v>190</v>
      </c>
      <c r="BL1909">
        <v>19</v>
      </c>
      <c r="BN1909">
        <v>0</v>
      </c>
      <c r="BO1909" s="60">
        <v>36</v>
      </c>
      <c r="BP1909" s="62">
        <v>7</v>
      </c>
      <c r="BQ1909" s="66">
        <f t="shared" si="822"/>
        <v>36007</v>
      </c>
      <c r="BR1909" s="66">
        <f t="shared" si="812"/>
        <v>36007</v>
      </c>
      <c r="BS1909" s="3" t="s">
        <v>3083</v>
      </c>
      <c r="BX1909" s="73"/>
      <c r="BY1909" s="38"/>
      <c r="BZ1909" s="38"/>
      <c r="CR1909" s="38"/>
      <c r="CS1909" s="38"/>
      <c r="CT1909" s="38"/>
      <c r="CU1909" s="38"/>
      <c r="CV1909" s="1"/>
      <c r="CW1909" s="1"/>
      <c r="CX1909" s="1"/>
      <c r="CY1909" s="1"/>
      <c r="CZ1909" s="1"/>
      <c r="DB1909" s="1"/>
      <c r="DC1909" s="1"/>
      <c r="DD1909" s="1"/>
      <c r="DE1909" s="1"/>
      <c r="DF1909" s="1"/>
      <c r="DG1909" s="1"/>
      <c r="DH1909" s="1"/>
    </row>
    <row r="1910" spans="1:113" ht="14" hidden="1" customHeight="1" outlineLevel="1" x14ac:dyDescent="0.2">
      <c r="A1910" t="s">
        <v>1406</v>
      </c>
      <c r="B1910" t="s">
        <v>190</v>
      </c>
      <c r="C1910" s="1">
        <f t="shared" si="813"/>
        <v>33970</v>
      </c>
      <c r="D1910" s="3">
        <f>IF(N1910&gt;0, RANK(N1910,(N1910:P1910,Q1910:AE1910)),0)</f>
        <v>2</v>
      </c>
      <c r="E1910" s="3">
        <f>IF(O1910&gt;0,RANK(O1910,(N1910:P1910,Q1910:AE1910)),0)</f>
        <v>1</v>
      </c>
      <c r="F1910" s="3">
        <f>IF(P1910&gt;0,RANK(P1910,(N1910:P1910,Q1910:AE1910)),0)</f>
        <v>0</v>
      </c>
      <c r="G1910" s="1">
        <f t="shared" si="800"/>
        <v>11159</v>
      </c>
      <c r="H1910" s="2">
        <f t="shared" si="801"/>
        <v>0.32849573152781869</v>
      </c>
      <c r="I1910" s="2"/>
      <c r="J1910" s="2">
        <f t="shared" si="814"/>
        <v>0.33223432440388578</v>
      </c>
      <c r="K1910" s="2">
        <f t="shared" si="815"/>
        <v>0.66073005593170442</v>
      </c>
      <c r="L1910" s="2">
        <f t="shared" si="816"/>
        <v>0</v>
      </c>
      <c r="M1910" s="2">
        <f t="shared" si="817"/>
        <v>7.0356196644097979E-3</v>
      </c>
      <c r="N1910" s="38">
        <v>11286</v>
      </c>
      <c r="O1910" s="38">
        <v>22445</v>
      </c>
      <c r="P1910" s="38"/>
      <c r="Q1910" s="38"/>
      <c r="R1910" s="38"/>
      <c r="S1910" s="38"/>
      <c r="T1910" s="38"/>
      <c r="U1910" s="38"/>
      <c r="V1910" s="38"/>
      <c r="W1910" s="38">
        <v>239</v>
      </c>
      <c r="X1910" s="38"/>
      <c r="Y1910" s="38"/>
      <c r="Z1910" s="38"/>
      <c r="AA1910" s="38"/>
      <c r="AB1910" s="38"/>
      <c r="AC1910" s="38"/>
      <c r="AD1910" s="38"/>
      <c r="AE1910" s="38">
        <v>0</v>
      </c>
      <c r="AF1910" s="38"/>
      <c r="AG1910" s="38"/>
      <c r="AH1910" s="38"/>
      <c r="AI1910" s="38"/>
      <c r="AJ1910" s="38"/>
      <c r="AK1910" s="38"/>
      <c r="AL1910" s="38"/>
      <c r="AM1910" s="38"/>
      <c r="AN1910" s="38"/>
      <c r="AO1910" s="38"/>
      <c r="AP1910" s="38"/>
      <c r="AQ1910" s="38"/>
      <c r="AR1910" s="38"/>
      <c r="AS1910" s="38"/>
      <c r="AT1910" s="38"/>
      <c r="AU1910" s="38"/>
      <c r="AV1910" s="38"/>
      <c r="AW1910" s="38"/>
      <c r="AX1910" s="38"/>
      <c r="AY1910" s="38"/>
      <c r="BA1910" s="3">
        <f>IF(Q1910&gt;0,RANK(Q1910,(N1910:P1910,Q1910:AE1910)),0)</f>
        <v>0</v>
      </c>
      <c r="BB1910" s="3">
        <f>IF(R1910&gt;0,RANK(R1910,(N1910:P1910,Q1910:AE1910)),0)</f>
        <v>0</v>
      </c>
      <c r="BC1910" s="3">
        <f>IF(S1910&gt;0,RANK(S1910,(N1910:P1910,Q1910:AE1910)),0)</f>
        <v>0</v>
      </c>
      <c r="BD1910" s="3">
        <f>IF(T1910&gt;0,RANK(T1910,(N1910:P1910,Q1910:AE1910)),0)</f>
        <v>0</v>
      </c>
      <c r="BE1910" s="2">
        <f t="shared" si="818"/>
        <v>0</v>
      </c>
      <c r="BF1910" s="2">
        <f t="shared" si="819"/>
        <v>0</v>
      </c>
      <c r="BG1910" s="2">
        <f t="shared" si="820"/>
        <v>0</v>
      </c>
      <c r="BH1910" s="2">
        <f t="shared" si="821"/>
        <v>0</v>
      </c>
      <c r="BJ1910" t="s">
        <v>1406</v>
      </c>
      <c r="BK1910" t="s">
        <v>190</v>
      </c>
      <c r="BL1910">
        <v>23</v>
      </c>
      <c r="BN1910">
        <v>0</v>
      </c>
      <c r="BO1910" s="60">
        <v>36</v>
      </c>
      <c r="BP1910" s="62">
        <v>9</v>
      </c>
      <c r="BQ1910" s="66">
        <f t="shared" si="822"/>
        <v>36009</v>
      </c>
      <c r="BR1910" s="66">
        <f t="shared" si="812"/>
        <v>36009</v>
      </c>
      <c r="BS1910" s="3" t="s">
        <v>3083</v>
      </c>
      <c r="BX1910" s="73"/>
      <c r="BY1910" s="38"/>
      <c r="BZ1910" s="38"/>
      <c r="CR1910" s="38"/>
      <c r="CS1910" s="38"/>
      <c r="CT1910" s="38"/>
      <c r="CU1910" s="38"/>
      <c r="CV1910" s="1"/>
      <c r="CW1910" s="1"/>
      <c r="CX1910" s="1"/>
      <c r="CY1910" s="1"/>
      <c r="CZ1910" s="1"/>
      <c r="DB1910" s="1"/>
      <c r="DC1910" s="1"/>
      <c r="DD1910" s="1"/>
      <c r="DE1910" s="1"/>
      <c r="DF1910" s="1"/>
      <c r="DG1910" s="1"/>
      <c r="DH1910" s="1"/>
    </row>
    <row r="1911" spans="1:113" ht="14" hidden="1" customHeight="1" outlineLevel="1" x14ac:dyDescent="0.2">
      <c r="A1911" t="s">
        <v>915</v>
      </c>
      <c r="B1911" t="s">
        <v>190</v>
      </c>
      <c r="C1911" s="1">
        <f t="shared" si="813"/>
        <v>35488</v>
      </c>
      <c r="D1911" s="3">
        <f>IF(N1911&gt;0, RANK(N1911,(N1911:P1911,Q1911:AE1911)),0)</f>
        <v>2</v>
      </c>
      <c r="E1911" s="3">
        <f>IF(O1911&gt;0,RANK(O1911,(N1911:P1911,Q1911:AE1911)),0)</f>
        <v>1</v>
      </c>
      <c r="F1911" s="3">
        <f>IF(P1911&gt;0,RANK(P1911,(N1911:P1911,Q1911:AE1911)),0)</f>
        <v>0</v>
      </c>
      <c r="G1911" s="1">
        <f t="shared" si="800"/>
        <v>4681</v>
      </c>
      <c r="H1911" s="2">
        <f t="shared" si="801"/>
        <v>0.13190374211000902</v>
      </c>
      <c r="I1911" s="2"/>
      <c r="J1911" s="2">
        <f t="shared" si="814"/>
        <v>0.43051172227231738</v>
      </c>
      <c r="K1911" s="2">
        <f t="shared" si="815"/>
        <v>0.56241546438232637</v>
      </c>
      <c r="L1911" s="2">
        <f t="shared" si="816"/>
        <v>0</v>
      </c>
      <c r="M1911" s="2">
        <f t="shared" si="817"/>
        <v>7.0728133453562547E-3</v>
      </c>
      <c r="N1911" s="38">
        <v>15278</v>
      </c>
      <c r="O1911" s="38">
        <v>19959</v>
      </c>
      <c r="P1911" s="38"/>
      <c r="Q1911" s="38"/>
      <c r="R1911" s="38"/>
      <c r="S1911" s="38"/>
      <c r="T1911" s="38"/>
      <c r="U1911" s="38"/>
      <c r="V1911" s="38"/>
      <c r="W1911" s="38">
        <v>251</v>
      </c>
      <c r="X1911" s="38"/>
      <c r="Y1911" s="38"/>
      <c r="Z1911" s="38"/>
      <c r="AA1911" s="38"/>
      <c r="AB1911" s="38"/>
      <c r="AC1911" s="38"/>
      <c r="AD1911" s="38"/>
      <c r="AE1911" s="38">
        <v>0</v>
      </c>
      <c r="AF1911" s="38"/>
      <c r="AG1911" s="38"/>
      <c r="AH1911" s="38"/>
      <c r="AI1911" s="38"/>
      <c r="AJ1911" s="38"/>
      <c r="AK1911" s="38"/>
      <c r="AL1911" s="38"/>
      <c r="AM1911" s="38"/>
      <c r="AN1911" s="38"/>
      <c r="AO1911" s="38"/>
      <c r="AP1911" s="38"/>
      <c r="AQ1911" s="38"/>
      <c r="AR1911" s="38"/>
      <c r="AS1911" s="38"/>
      <c r="AT1911" s="38"/>
      <c r="AU1911" s="38"/>
      <c r="AV1911" s="38"/>
      <c r="AW1911" s="38"/>
      <c r="AX1911" s="38"/>
      <c r="AY1911" s="38"/>
      <c r="BA1911" s="3">
        <f>IF(Q1911&gt;0,RANK(Q1911,(N1911:P1911,Q1911:AE1911)),0)</f>
        <v>0</v>
      </c>
      <c r="BB1911" s="3">
        <f>IF(R1911&gt;0,RANK(R1911,(N1911:P1911,Q1911:AE1911)),0)</f>
        <v>0</v>
      </c>
      <c r="BC1911" s="3">
        <f>IF(S1911&gt;0,RANK(S1911,(N1911:P1911,Q1911:AE1911)),0)</f>
        <v>0</v>
      </c>
      <c r="BD1911" s="3">
        <f>IF(T1911&gt;0,RANK(T1911,(N1911:P1911,Q1911:AE1911)),0)</f>
        <v>0</v>
      </c>
      <c r="BE1911" s="2">
        <f t="shared" si="818"/>
        <v>0</v>
      </c>
      <c r="BF1911" s="2">
        <f t="shared" si="819"/>
        <v>0</v>
      </c>
      <c r="BG1911" s="2">
        <f t="shared" si="820"/>
        <v>0</v>
      </c>
      <c r="BH1911" s="2">
        <f t="shared" si="821"/>
        <v>0</v>
      </c>
      <c r="BJ1911" t="s">
        <v>915</v>
      </c>
      <c r="BK1911" t="s">
        <v>190</v>
      </c>
      <c r="BN1911">
        <v>0</v>
      </c>
      <c r="BO1911" s="60">
        <v>36</v>
      </c>
      <c r="BP1911" s="62">
        <v>11</v>
      </c>
      <c r="BQ1911" s="66">
        <f t="shared" si="822"/>
        <v>36011</v>
      </c>
      <c r="BR1911" s="66">
        <f t="shared" si="812"/>
        <v>36011</v>
      </c>
      <c r="BS1911" s="3" t="s">
        <v>3083</v>
      </c>
      <c r="BX1911" s="73"/>
      <c r="BY1911" s="38"/>
      <c r="BZ1911" s="38"/>
      <c r="CR1911" s="38"/>
      <c r="CS1911" s="38"/>
      <c r="CT1911" s="38"/>
      <c r="CU1911" s="38"/>
      <c r="CV1911" s="1"/>
      <c r="CW1911" s="1"/>
      <c r="CX1911" s="1"/>
      <c r="CY1911" s="1"/>
      <c r="CZ1911" s="1"/>
      <c r="DB1911" s="1"/>
      <c r="DC1911" s="1"/>
      <c r="DD1911" s="1"/>
      <c r="DE1911" s="1"/>
      <c r="DF1911" s="1"/>
      <c r="DG1911" s="1"/>
      <c r="DH1911" s="1"/>
    </row>
    <row r="1912" spans="1:113" ht="14" hidden="1" customHeight="1" outlineLevel="1" x14ac:dyDescent="0.2">
      <c r="A1912" t="s">
        <v>1345</v>
      </c>
      <c r="B1912" t="s">
        <v>190</v>
      </c>
      <c r="C1912" s="1">
        <f t="shared" si="813"/>
        <v>55275</v>
      </c>
      <c r="D1912" s="3">
        <f>IF(N1912&gt;0, RANK(N1912,(N1912:P1912,Q1912:AE1912)),0)</f>
        <v>2</v>
      </c>
      <c r="E1912" s="3">
        <f>IF(O1912&gt;0,RANK(O1912,(N1912:P1912,Q1912:AE1912)),0)</f>
        <v>1</v>
      </c>
      <c r="F1912" s="3">
        <f>IF(P1912&gt;0,RANK(P1912,(N1912:P1912,Q1912:AE1912)),0)</f>
        <v>0</v>
      </c>
      <c r="G1912" s="1">
        <f t="shared" si="800"/>
        <v>12306</v>
      </c>
      <c r="H1912" s="2">
        <f t="shared" si="801"/>
        <v>0.22263229308005428</v>
      </c>
      <c r="I1912" s="2"/>
      <c r="J1912" s="2">
        <f t="shared" si="814"/>
        <v>0.38487562189054725</v>
      </c>
      <c r="K1912" s="2">
        <f t="shared" si="815"/>
        <v>0.60750791497060153</v>
      </c>
      <c r="L1912" s="2">
        <f t="shared" si="816"/>
        <v>0</v>
      </c>
      <c r="M1912" s="2">
        <f t="shared" si="817"/>
        <v>7.6164631388512261E-3</v>
      </c>
      <c r="N1912" s="38">
        <v>21274</v>
      </c>
      <c r="O1912" s="38">
        <v>33580</v>
      </c>
      <c r="P1912" s="38"/>
      <c r="Q1912" s="38"/>
      <c r="R1912" s="38"/>
      <c r="S1912" s="38"/>
      <c r="T1912" s="38"/>
      <c r="U1912" s="38"/>
      <c r="V1912" s="38"/>
      <c r="W1912" s="38">
        <v>421</v>
      </c>
      <c r="X1912" s="38"/>
      <c r="Y1912" s="38"/>
      <c r="Z1912" s="38"/>
      <c r="AA1912" s="38"/>
      <c r="AB1912" s="38"/>
      <c r="AC1912" s="38"/>
      <c r="AD1912" s="38"/>
      <c r="AE1912" s="38">
        <v>0</v>
      </c>
      <c r="AF1912" s="38"/>
      <c r="AG1912" s="38"/>
      <c r="AH1912" s="38"/>
      <c r="AI1912" s="38"/>
      <c r="AJ1912" s="38"/>
      <c r="AK1912" s="38"/>
      <c r="AL1912" s="38"/>
      <c r="AM1912" s="38"/>
      <c r="AN1912" s="38"/>
      <c r="AO1912" s="38"/>
      <c r="AP1912" s="38"/>
      <c r="AQ1912" s="38"/>
      <c r="AR1912" s="38"/>
      <c r="AS1912" s="38"/>
      <c r="AT1912" s="38"/>
      <c r="AU1912" s="38"/>
      <c r="AV1912" s="38"/>
      <c r="AW1912" s="38"/>
      <c r="AX1912" s="38"/>
      <c r="AY1912" s="38"/>
      <c r="BA1912" s="3">
        <f>IF(Q1912&gt;0,RANK(Q1912,(N1912:P1912,Q1912:AE1912)),0)</f>
        <v>0</v>
      </c>
      <c r="BB1912" s="3">
        <f>IF(R1912&gt;0,RANK(R1912,(N1912:P1912,Q1912:AE1912)),0)</f>
        <v>0</v>
      </c>
      <c r="BC1912" s="3">
        <f>IF(S1912&gt;0,RANK(S1912,(N1912:P1912,Q1912:AE1912)),0)</f>
        <v>0</v>
      </c>
      <c r="BD1912" s="3">
        <f>IF(T1912&gt;0,RANK(T1912,(N1912:P1912,Q1912:AE1912)),0)</f>
        <v>0</v>
      </c>
      <c r="BE1912" s="2">
        <f t="shared" si="818"/>
        <v>0</v>
      </c>
      <c r="BF1912" s="2">
        <f t="shared" si="819"/>
        <v>0</v>
      </c>
      <c r="BG1912" s="2">
        <f t="shared" si="820"/>
        <v>0</v>
      </c>
      <c r="BH1912" s="2">
        <f t="shared" si="821"/>
        <v>0</v>
      </c>
      <c r="BJ1912" t="s">
        <v>1345</v>
      </c>
      <c r="BK1912" t="s">
        <v>190</v>
      </c>
      <c r="BL1912">
        <v>23</v>
      </c>
      <c r="BN1912">
        <v>0</v>
      </c>
      <c r="BO1912" s="60">
        <v>36</v>
      </c>
      <c r="BP1912" s="62">
        <v>13</v>
      </c>
      <c r="BQ1912" s="66">
        <f t="shared" si="822"/>
        <v>36013</v>
      </c>
      <c r="BR1912" s="66">
        <f t="shared" si="812"/>
        <v>36013</v>
      </c>
      <c r="BS1912" s="3" t="s">
        <v>3083</v>
      </c>
      <c r="BX1912" s="73"/>
      <c r="BY1912" s="38"/>
      <c r="BZ1912" s="38"/>
      <c r="CR1912" s="38"/>
      <c r="CS1912" s="38"/>
      <c r="CT1912" s="38"/>
      <c r="CU1912" s="38"/>
      <c r="CV1912" s="1"/>
      <c r="CW1912" s="1"/>
      <c r="CX1912" s="1"/>
      <c r="CY1912" s="1"/>
      <c r="CZ1912" s="1"/>
      <c r="DB1912" s="1"/>
      <c r="DC1912" s="1"/>
      <c r="DD1912" s="1"/>
      <c r="DE1912" s="1"/>
      <c r="DF1912" s="1"/>
      <c r="DG1912" s="1"/>
      <c r="DH1912" s="1"/>
    </row>
    <row r="1913" spans="1:113" ht="14" hidden="1" customHeight="1" outlineLevel="1" x14ac:dyDescent="0.2">
      <c r="A1913" t="s">
        <v>2000</v>
      </c>
      <c r="B1913" t="s">
        <v>190</v>
      </c>
      <c r="C1913" s="1">
        <f t="shared" si="813"/>
        <v>33692</v>
      </c>
      <c r="D1913" s="3">
        <f>IF(N1913&gt;0, RANK(N1913,(N1913:P1913,Q1913:AE1913)),0)</f>
        <v>2</v>
      </c>
      <c r="E1913" s="3">
        <f>IF(O1913&gt;0,RANK(O1913,(N1913:P1913,Q1913:AE1913)),0)</f>
        <v>1</v>
      </c>
      <c r="F1913" s="3">
        <f>IF(P1913&gt;0,RANK(P1913,(N1913:P1913,Q1913:AE1913)),0)</f>
        <v>0</v>
      </c>
      <c r="G1913" s="1">
        <f t="shared" si="800"/>
        <v>7038</v>
      </c>
      <c r="H1913" s="2">
        <f t="shared" si="801"/>
        <v>0.20889231865131189</v>
      </c>
      <c r="I1913" s="2"/>
      <c r="J1913" s="2">
        <f t="shared" si="814"/>
        <v>0.39160631603941587</v>
      </c>
      <c r="K1913" s="2">
        <f t="shared" si="815"/>
        <v>0.60049863469072773</v>
      </c>
      <c r="L1913" s="2">
        <f t="shared" si="816"/>
        <v>0</v>
      </c>
      <c r="M1913" s="2">
        <f t="shared" si="817"/>
        <v>7.8950492698564023E-3</v>
      </c>
      <c r="N1913" s="38">
        <v>13194</v>
      </c>
      <c r="O1913" s="38">
        <v>20232</v>
      </c>
      <c r="P1913" s="38"/>
      <c r="Q1913" s="38"/>
      <c r="R1913" s="38"/>
      <c r="S1913" s="38"/>
      <c r="T1913" s="38"/>
      <c r="U1913" s="38"/>
      <c r="V1913" s="38"/>
      <c r="W1913" s="38">
        <v>266</v>
      </c>
      <c r="X1913" s="38"/>
      <c r="Y1913" s="38"/>
      <c r="Z1913" s="38"/>
      <c r="AA1913" s="38"/>
      <c r="AB1913" s="38"/>
      <c r="AC1913" s="38"/>
      <c r="AD1913" s="38"/>
      <c r="AE1913" s="38">
        <v>0</v>
      </c>
      <c r="AF1913" s="38"/>
      <c r="AG1913" s="38"/>
      <c r="AH1913" s="38"/>
      <c r="AI1913" s="38"/>
      <c r="AJ1913" s="38"/>
      <c r="AK1913" s="38"/>
      <c r="AL1913" s="38"/>
      <c r="AM1913" s="38"/>
      <c r="AN1913" s="38"/>
      <c r="AO1913" s="38"/>
      <c r="AP1913" s="38"/>
      <c r="AQ1913" s="38"/>
      <c r="AR1913" s="38"/>
      <c r="AS1913" s="38"/>
      <c r="AT1913" s="38"/>
      <c r="AU1913" s="38"/>
      <c r="AV1913" s="38"/>
      <c r="AW1913" s="38"/>
      <c r="AX1913" s="38"/>
      <c r="AY1913" s="38"/>
      <c r="BA1913" s="3">
        <f>IF(Q1913&gt;0,RANK(Q1913,(N1913:P1913,Q1913:AE1913)),0)</f>
        <v>0</v>
      </c>
      <c r="BB1913" s="3">
        <f>IF(R1913&gt;0,RANK(R1913,(N1913:P1913,Q1913:AE1913)),0)</f>
        <v>0</v>
      </c>
      <c r="BC1913" s="3">
        <f>IF(S1913&gt;0,RANK(S1913,(N1913:P1913,Q1913:AE1913)),0)</f>
        <v>0</v>
      </c>
      <c r="BD1913" s="3">
        <f>IF(T1913&gt;0,RANK(T1913,(N1913:P1913,Q1913:AE1913)),0)</f>
        <v>0</v>
      </c>
      <c r="BE1913" s="2">
        <f t="shared" si="818"/>
        <v>0</v>
      </c>
      <c r="BF1913" s="2">
        <f t="shared" si="819"/>
        <v>0</v>
      </c>
      <c r="BG1913" s="2">
        <f t="shared" si="820"/>
        <v>0</v>
      </c>
      <c r="BH1913" s="2">
        <f t="shared" si="821"/>
        <v>0</v>
      </c>
      <c r="BJ1913" t="s">
        <v>2000</v>
      </c>
      <c r="BK1913" t="s">
        <v>190</v>
      </c>
      <c r="BL1913">
        <v>23</v>
      </c>
      <c r="BN1913">
        <v>0</v>
      </c>
      <c r="BO1913" s="60">
        <v>36</v>
      </c>
      <c r="BP1913" s="62">
        <v>15</v>
      </c>
      <c r="BQ1913" s="66">
        <f t="shared" si="822"/>
        <v>36015</v>
      </c>
      <c r="BR1913" s="66">
        <f t="shared" si="812"/>
        <v>36015</v>
      </c>
      <c r="BS1913" s="3" t="s">
        <v>3083</v>
      </c>
      <c r="BX1913" s="73"/>
      <c r="BY1913" s="38"/>
      <c r="BZ1913" s="38"/>
      <c r="CR1913" s="38"/>
      <c r="CS1913" s="38"/>
      <c r="CT1913" s="38"/>
      <c r="CU1913" s="38"/>
      <c r="CV1913" s="1"/>
      <c r="CW1913" s="1"/>
      <c r="CX1913" s="1"/>
      <c r="CY1913" s="1"/>
      <c r="CZ1913" s="1"/>
      <c r="DB1913" s="1"/>
      <c r="DC1913" s="1"/>
      <c r="DD1913" s="1"/>
      <c r="DE1913" s="1"/>
      <c r="DF1913" s="1"/>
      <c r="DG1913" s="1"/>
      <c r="DH1913" s="1"/>
    </row>
    <row r="1914" spans="1:113" ht="14" hidden="1" customHeight="1" outlineLevel="1" x14ac:dyDescent="0.2">
      <c r="A1914" t="s">
        <v>1052</v>
      </c>
      <c r="B1914" t="s">
        <v>190</v>
      </c>
      <c r="C1914" s="1">
        <f t="shared" si="813"/>
        <v>22074</v>
      </c>
      <c r="D1914" s="3">
        <f>IF(N1914&gt;0, RANK(N1914,(N1914:P1914,Q1914:AE1914)),0)</f>
        <v>2</v>
      </c>
      <c r="E1914" s="3">
        <f>IF(O1914&gt;0,RANK(O1914,(N1914:P1914,Q1914:AE1914)),0)</f>
        <v>1</v>
      </c>
      <c r="F1914" s="3">
        <f>IF(P1914&gt;0,RANK(P1914,(N1914:P1914,Q1914:AE1914)),0)</f>
        <v>0</v>
      </c>
      <c r="G1914" s="1">
        <f t="shared" si="800"/>
        <v>5999</v>
      </c>
      <c r="H1914" s="2">
        <f t="shared" si="801"/>
        <v>0.27176769049560567</v>
      </c>
      <c r="I1914" s="2"/>
      <c r="J1914" s="2">
        <f t="shared" si="814"/>
        <v>0.36006161094500316</v>
      </c>
      <c r="K1914" s="2">
        <f t="shared" si="815"/>
        <v>0.63182930144060889</v>
      </c>
      <c r="L1914" s="2">
        <f t="shared" si="816"/>
        <v>0</v>
      </c>
      <c r="M1914" s="2">
        <f t="shared" si="817"/>
        <v>8.1090876143878887E-3</v>
      </c>
      <c r="N1914" s="38">
        <v>7948</v>
      </c>
      <c r="O1914" s="38">
        <v>13947</v>
      </c>
      <c r="P1914" s="38"/>
      <c r="Q1914" s="38"/>
      <c r="R1914" s="38"/>
      <c r="S1914" s="38"/>
      <c r="T1914" s="38"/>
      <c r="U1914" s="38"/>
      <c r="V1914" s="38"/>
      <c r="W1914" s="38">
        <v>179</v>
      </c>
      <c r="X1914" s="38"/>
      <c r="Y1914" s="38"/>
      <c r="Z1914" s="38"/>
      <c r="AA1914" s="38"/>
      <c r="AB1914" s="38"/>
      <c r="AC1914" s="38"/>
      <c r="AD1914" s="38"/>
      <c r="AE1914" s="38">
        <v>0</v>
      </c>
      <c r="AF1914" s="38"/>
      <c r="AG1914" s="38"/>
      <c r="AH1914" s="38"/>
      <c r="AI1914" s="38"/>
      <c r="AJ1914" s="38"/>
      <c r="AK1914" s="38"/>
      <c r="AL1914" s="38"/>
      <c r="AM1914" s="38"/>
      <c r="AN1914" s="38"/>
      <c r="AO1914" s="38"/>
      <c r="AP1914" s="38"/>
      <c r="AQ1914" s="38"/>
      <c r="AR1914" s="38"/>
      <c r="AS1914" s="38"/>
      <c r="AT1914" s="38"/>
      <c r="AU1914" s="38"/>
      <c r="AV1914" s="38"/>
      <c r="AW1914" s="38"/>
      <c r="AX1914" s="38"/>
      <c r="AY1914" s="38"/>
      <c r="BA1914" s="3">
        <f>IF(Q1914&gt;0,RANK(Q1914,(N1914:P1914,Q1914:AE1914)),0)</f>
        <v>0</v>
      </c>
      <c r="BB1914" s="3">
        <f>IF(R1914&gt;0,RANK(R1914,(N1914:P1914,Q1914:AE1914)),0)</f>
        <v>0</v>
      </c>
      <c r="BC1914" s="3">
        <f>IF(S1914&gt;0,RANK(S1914,(N1914:P1914,Q1914:AE1914)),0)</f>
        <v>0</v>
      </c>
      <c r="BD1914" s="3">
        <f>IF(T1914&gt;0,RANK(T1914,(N1914:P1914,Q1914:AE1914)),0)</f>
        <v>0</v>
      </c>
      <c r="BE1914" s="2">
        <f t="shared" si="818"/>
        <v>0</v>
      </c>
      <c r="BF1914" s="2">
        <f t="shared" si="819"/>
        <v>0</v>
      </c>
      <c r="BG1914" s="2">
        <f t="shared" si="820"/>
        <v>0</v>
      </c>
      <c r="BH1914" s="2">
        <f t="shared" si="821"/>
        <v>0</v>
      </c>
      <c r="BJ1914" t="s">
        <v>1052</v>
      </c>
      <c r="BK1914" t="s">
        <v>190</v>
      </c>
      <c r="BL1914">
        <v>19</v>
      </c>
      <c r="BN1914">
        <v>0</v>
      </c>
      <c r="BO1914" s="60">
        <v>36</v>
      </c>
      <c r="BP1914" s="62">
        <v>17</v>
      </c>
      <c r="BQ1914" s="66">
        <f t="shared" si="822"/>
        <v>36017</v>
      </c>
      <c r="BR1914" s="66">
        <f t="shared" si="812"/>
        <v>36017</v>
      </c>
      <c r="BS1914" s="3" t="s">
        <v>3083</v>
      </c>
      <c r="BX1914" s="73"/>
      <c r="BY1914" s="38"/>
      <c r="BZ1914" s="38"/>
      <c r="CR1914" s="38"/>
      <c r="CS1914" s="38"/>
      <c r="CT1914" s="38"/>
      <c r="CU1914" s="38"/>
      <c r="CV1914" s="1"/>
      <c r="CW1914" s="1"/>
      <c r="CX1914" s="1"/>
      <c r="CY1914" s="1"/>
      <c r="CZ1914" s="1"/>
      <c r="DB1914" s="1"/>
      <c r="DC1914" s="1"/>
      <c r="DD1914" s="1"/>
      <c r="DE1914" s="1"/>
      <c r="DF1914" s="1"/>
      <c r="DG1914" s="1"/>
      <c r="DH1914" s="1"/>
    </row>
    <row r="1915" spans="1:113" ht="14" hidden="1" customHeight="1" outlineLevel="1" x14ac:dyDescent="0.2">
      <c r="A1915" t="s">
        <v>1261</v>
      </c>
      <c r="B1915" t="s">
        <v>190</v>
      </c>
      <c r="C1915" s="1">
        <f t="shared" si="813"/>
        <v>35978</v>
      </c>
      <c r="D1915" s="3">
        <f>IF(N1915&gt;0, RANK(N1915,(N1915:P1915,Q1915:AE1915)),0)</f>
        <v>2</v>
      </c>
      <c r="E1915" s="3">
        <f>IF(O1915&gt;0,RANK(O1915,(N1915:P1915,Q1915:AE1915)),0)</f>
        <v>1</v>
      </c>
      <c r="F1915" s="3">
        <f>IF(P1915&gt;0,RANK(P1915,(N1915:P1915,Q1915:AE1915)),0)</f>
        <v>0</v>
      </c>
      <c r="G1915" s="1">
        <f t="shared" si="800"/>
        <v>768</v>
      </c>
      <c r="H1915" s="2">
        <f t="shared" si="801"/>
        <v>2.1346378342320307E-2</v>
      </c>
      <c r="I1915" s="2"/>
      <c r="J1915" s="2">
        <f t="shared" si="814"/>
        <v>0.48579687586858633</v>
      </c>
      <c r="K1915" s="2">
        <f t="shared" si="815"/>
        <v>0.50714325421090667</v>
      </c>
      <c r="L1915" s="2">
        <f t="shared" si="816"/>
        <v>0</v>
      </c>
      <c r="M1915" s="2">
        <f t="shared" si="817"/>
        <v>7.0598699205070004E-3</v>
      </c>
      <c r="N1915" s="38">
        <v>17478</v>
      </c>
      <c r="O1915" s="38">
        <v>18246</v>
      </c>
      <c r="P1915" s="38"/>
      <c r="Q1915" s="38"/>
      <c r="R1915" s="38"/>
      <c r="S1915" s="38"/>
      <c r="T1915" s="38"/>
      <c r="U1915" s="38"/>
      <c r="V1915" s="38"/>
      <c r="W1915" s="38">
        <v>254</v>
      </c>
      <c r="X1915" s="38"/>
      <c r="Y1915" s="38"/>
      <c r="Z1915" s="38"/>
      <c r="AA1915" s="38"/>
      <c r="AB1915" s="38"/>
      <c r="AC1915" s="38"/>
      <c r="AD1915" s="38"/>
      <c r="AE1915" s="38">
        <v>0</v>
      </c>
      <c r="AF1915" s="38"/>
      <c r="AG1915" s="38"/>
      <c r="AH1915" s="38"/>
      <c r="AI1915" s="38"/>
      <c r="AJ1915" s="38"/>
      <c r="AK1915" s="38"/>
      <c r="AL1915" s="38"/>
      <c r="AM1915" s="38"/>
      <c r="AN1915" s="38"/>
      <c r="AO1915" s="38"/>
      <c r="AP1915" s="38"/>
      <c r="AQ1915" s="38"/>
      <c r="AR1915" s="38"/>
      <c r="AS1915" s="38"/>
      <c r="AT1915" s="38"/>
      <c r="AU1915" s="38"/>
      <c r="AV1915" s="38"/>
      <c r="AW1915" s="38"/>
      <c r="AX1915" s="38"/>
      <c r="AY1915" s="38"/>
      <c r="BA1915" s="3">
        <f>IF(Q1915&gt;0,RANK(Q1915,(N1915:P1915,Q1915:AE1915)),0)</f>
        <v>0</v>
      </c>
      <c r="BB1915" s="3">
        <f>IF(R1915&gt;0,RANK(R1915,(N1915:P1915,Q1915:AE1915)),0)</f>
        <v>0</v>
      </c>
      <c r="BC1915" s="3">
        <f>IF(S1915&gt;0,RANK(S1915,(N1915:P1915,Q1915:AE1915)),0)</f>
        <v>0</v>
      </c>
      <c r="BD1915" s="3">
        <f>IF(T1915&gt;0,RANK(T1915,(N1915:P1915,Q1915:AE1915)),0)</f>
        <v>0</v>
      </c>
      <c r="BE1915" s="2">
        <f t="shared" si="818"/>
        <v>0</v>
      </c>
      <c r="BF1915" s="2">
        <f t="shared" si="819"/>
        <v>0</v>
      </c>
      <c r="BG1915" s="2">
        <f t="shared" si="820"/>
        <v>0</v>
      </c>
      <c r="BH1915" s="2">
        <f t="shared" si="821"/>
        <v>0</v>
      </c>
      <c r="BJ1915" t="s">
        <v>1261</v>
      </c>
      <c r="BK1915" t="s">
        <v>190</v>
      </c>
      <c r="BL1915">
        <v>21</v>
      </c>
      <c r="BN1915">
        <v>0</v>
      </c>
      <c r="BO1915" s="60">
        <v>36</v>
      </c>
      <c r="BP1915" s="62">
        <v>19</v>
      </c>
      <c r="BQ1915" s="66">
        <f t="shared" si="822"/>
        <v>36019</v>
      </c>
      <c r="BR1915" s="66">
        <f t="shared" si="812"/>
        <v>36019</v>
      </c>
      <c r="BS1915" s="3" t="s">
        <v>3083</v>
      </c>
      <c r="BX1915" s="73"/>
      <c r="BY1915" s="38"/>
      <c r="BZ1915" s="38"/>
      <c r="CR1915" s="38"/>
      <c r="CS1915" s="38"/>
      <c r="CT1915" s="38"/>
      <c r="CU1915" s="38"/>
      <c r="CV1915" s="1"/>
      <c r="CW1915" s="1"/>
      <c r="CX1915" s="1"/>
      <c r="CY1915" s="1"/>
      <c r="CZ1915" s="1"/>
      <c r="DB1915" s="1"/>
      <c r="DC1915" s="1"/>
      <c r="DD1915" s="1"/>
      <c r="DE1915" s="1"/>
      <c r="DF1915" s="1"/>
      <c r="DG1915" s="1"/>
      <c r="DH1915" s="1"/>
    </row>
    <row r="1916" spans="1:113" ht="14" hidden="1" customHeight="1" outlineLevel="1" x14ac:dyDescent="0.2">
      <c r="A1916" t="s">
        <v>1470</v>
      </c>
      <c r="B1916" t="s">
        <v>190</v>
      </c>
      <c r="C1916" s="1">
        <f t="shared" si="813"/>
        <v>36010</v>
      </c>
      <c r="D1916" s="3">
        <f>IF(N1916&gt;0, RANK(N1916,(N1916:P1916,Q1916:AE1916)),0)</f>
        <v>1</v>
      </c>
      <c r="E1916" s="3">
        <f>IF(O1916&gt;0,RANK(O1916,(N1916:P1916,Q1916:AE1916)),0)</f>
        <v>2</v>
      </c>
      <c r="F1916" s="3">
        <f>IF(P1916&gt;0,RANK(P1916,(N1916:P1916,Q1916:AE1916)),0)</f>
        <v>0</v>
      </c>
      <c r="G1916" s="1">
        <f t="shared" si="800"/>
        <v>5226</v>
      </c>
      <c r="H1916" s="2">
        <f t="shared" si="801"/>
        <v>0.14512635379061373</v>
      </c>
      <c r="I1916" s="2"/>
      <c r="J1916" s="2">
        <f t="shared" si="814"/>
        <v>0.56537073035267982</v>
      </c>
      <c r="K1916" s="2">
        <f t="shared" si="815"/>
        <v>0.42024437656206609</v>
      </c>
      <c r="L1916" s="2">
        <f t="shared" si="816"/>
        <v>0</v>
      </c>
      <c r="M1916" s="2">
        <f t="shared" si="817"/>
        <v>1.4384893085254091E-2</v>
      </c>
      <c r="N1916" s="38">
        <v>20359</v>
      </c>
      <c r="O1916" s="38">
        <v>15133</v>
      </c>
      <c r="P1916" s="38"/>
      <c r="Q1916" s="38"/>
      <c r="R1916" s="38"/>
      <c r="S1916" s="38"/>
      <c r="T1916" s="38"/>
      <c r="U1916" s="38"/>
      <c r="V1916" s="38"/>
      <c r="W1916" s="38">
        <v>518</v>
      </c>
      <c r="X1916" s="38"/>
      <c r="Y1916" s="38"/>
      <c r="Z1916" s="38"/>
      <c r="AA1916" s="38"/>
      <c r="AB1916" s="38"/>
      <c r="AC1916" s="38"/>
      <c r="AD1916" s="38"/>
      <c r="AE1916" s="38">
        <v>0</v>
      </c>
      <c r="AF1916" s="38"/>
      <c r="AG1916" s="38"/>
      <c r="AH1916" s="38"/>
      <c r="AI1916" s="38"/>
      <c r="AJ1916" s="38"/>
      <c r="AK1916" s="38"/>
      <c r="AL1916" s="38"/>
      <c r="AM1916" s="38"/>
      <c r="AN1916" s="38"/>
      <c r="AO1916" s="38"/>
      <c r="AP1916" s="38"/>
      <c r="AQ1916" s="38"/>
      <c r="AR1916" s="38"/>
      <c r="AS1916" s="38"/>
      <c r="AT1916" s="38"/>
      <c r="AU1916" s="38"/>
      <c r="AV1916" s="38"/>
      <c r="AW1916" s="38"/>
      <c r="AX1916" s="38"/>
      <c r="AY1916" s="38"/>
      <c r="BA1916" s="3">
        <f>IF(Q1916&gt;0,RANK(Q1916,(N1916:P1916,Q1916:AE1916)),0)</f>
        <v>0</v>
      </c>
      <c r="BB1916" s="3">
        <f>IF(R1916&gt;0,RANK(R1916,(N1916:P1916,Q1916:AE1916)),0)</f>
        <v>0</v>
      </c>
      <c r="BC1916" s="3">
        <f>IF(S1916&gt;0,RANK(S1916,(N1916:P1916,Q1916:AE1916)),0)</f>
        <v>0</v>
      </c>
      <c r="BD1916" s="3">
        <f>IF(T1916&gt;0,RANK(T1916,(N1916:P1916,Q1916:AE1916)),0)</f>
        <v>0</v>
      </c>
      <c r="BE1916" s="2">
        <f t="shared" si="818"/>
        <v>0</v>
      </c>
      <c r="BF1916" s="2">
        <f t="shared" si="819"/>
        <v>0</v>
      </c>
      <c r="BG1916" s="2">
        <f t="shared" si="820"/>
        <v>0</v>
      </c>
      <c r="BH1916" s="2">
        <f t="shared" si="821"/>
        <v>0</v>
      </c>
      <c r="BJ1916" t="s">
        <v>1470</v>
      </c>
      <c r="BK1916" t="s">
        <v>190</v>
      </c>
      <c r="BL1916">
        <v>19</v>
      </c>
      <c r="BN1916">
        <v>0</v>
      </c>
      <c r="BO1916" s="60">
        <v>36</v>
      </c>
      <c r="BP1916" s="62">
        <v>21</v>
      </c>
      <c r="BQ1916" s="66">
        <f t="shared" si="822"/>
        <v>36021</v>
      </c>
      <c r="BR1916" s="66">
        <f t="shared" si="812"/>
        <v>36021</v>
      </c>
      <c r="BS1916" s="3" t="s">
        <v>3083</v>
      </c>
      <c r="BX1916" s="73"/>
      <c r="BY1916" s="38"/>
      <c r="BZ1916" s="38"/>
      <c r="CR1916" s="38"/>
      <c r="CS1916" s="38"/>
      <c r="CT1916" s="38"/>
      <c r="CU1916" s="38"/>
      <c r="CV1916" s="1"/>
      <c r="CW1916" s="1"/>
      <c r="CX1916" s="1"/>
      <c r="CY1916" s="1"/>
      <c r="CZ1916" s="1"/>
      <c r="DB1916" s="1"/>
      <c r="DC1916" s="1"/>
      <c r="DD1916" s="1"/>
      <c r="DE1916" s="1"/>
      <c r="DF1916" s="1"/>
      <c r="DG1916" s="1"/>
      <c r="DH1916" s="1"/>
    </row>
    <row r="1917" spans="1:113" ht="14" hidden="1" customHeight="1" outlineLevel="1" x14ac:dyDescent="0.2">
      <c r="A1917" t="s">
        <v>2096</v>
      </c>
      <c r="B1917" t="s">
        <v>190</v>
      </c>
      <c r="C1917" s="1">
        <f t="shared" si="813"/>
        <v>21245</v>
      </c>
      <c r="D1917" s="3">
        <f>IF(N1917&gt;0, RANK(N1917,(N1917:P1917,Q1917:AE1917)),0)</f>
        <v>2</v>
      </c>
      <c r="E1917" s="3">
        <f>IF(O1917&gt;0,RANK(O1917,(N1917:P1917,Q1917:AE1917)),0)</f>
        <v>1</v>
      </c>
      <c r="F1917" s="3">
        <f>IF(P1917&gt;0,RANK(P1917,(N1917:P1917,Q1917:AE1917)),0)</f>
        <v>0</v>
      </c>
      <c r="G1917" s="1">
        <f t="shared" si="800"/>
        <v>1388</v>
      </c>
      <c r="H1917" s="2">
        <f t="shared" si="801"/>
        <v>6.5333019534007997E-2</v>
      </c>
      <c r="I1917" s="2"/>
      <c r="J1917" s="2">
        <f t="shared" si="814"/>
        <v>0.46326194398682041</v>
      </c>
      <c r="K1917" s="2">
        <f t="shared" si="815"/>
        <v>0.52859496352082846</v>
      </c>
      <c r="L1917" s="2">
        <f t="shared" si="816"/>
        <v>0</v>
      </c>
      <c r="M1917" s="2">
        <f t="shared" si="817"/>
        <v>8.1430924923511228E-3</v>
      </c>
      <c r="N1917" s="38">
        <v>9842</v>
      </c>
      <c r="O1917" s="38">
        <v>11230</v>
      </c>
      <c r="P1917" s="38"/>
      <c r="Q1917" s="38"/>
      <c r="R1917" s="38"/>
      <c r="S1917" s="38"/>
      <c r="T1917" s="38"/>
      <c r="U1917" s="38"/>
      <c r="V1917" s="38"/>
      <c r="W1917" s="38">
        <v>173</v>
      </c>
      <c r="X1917" s="38"/>
      <c r="Y1917" s="38"/>
      <c r="Z1917" s="38"/>
      <c r="AA1917" s="38"/>
      <c r="AB1917" s="38"/>
      <c r="AC1917" s="38"/>
      <c r="AD1917" s="38"/>
      <c r="AE1917" s="38">
        <v>0</v>
      </c>
      <c r="AF1917" s="38"/>
      <c r="AG1917" s="38"/>
      <c r="AH1917" s="38"/>
      <c r="AI1917" s="38"/>
      <c r="AJ1917" s="38"/>
      <c r="AK1917" s="38"/>
      <c r="AL1917" s="38"/>
      <c r="AM1917" s="38"/>
      <c r="AN1917" s="38"/>
      <c r="AO1917" s="38"/>
      <c r="AP1917" s="38"/>
      <c r="AQ1917" s="38"/>
      <c r="AR1917" s="38"/>
      <c r="AS1917" s="38"/>
      <c r="AT1917" s="38"/>
      <c r="AU1917" s="38"/>
      <c r="AV1917" s="38"/>
      <c r="AW1917" s="38"/>
      <c r="AX1917" s="38"/>
      <c r="AY1917" s="38"/>
      <c r="BA1917" s="3">
        <f>IF(Q1917&gt;0,RANK(Q1917,(N1917:P1917,Q1917:AE1917)),0)</f>
        <v>0</v>
      </c>
      <c r="BB1917" s="3">
        <f>IF(R1917&gt;0,RANK(R1917,(N1917:P1917,Q1917:AE1917)),0)</f>
        <v>0</v>
      </c>
      <c r="BC1917" s="3">
        <f>IF(S1917&gt;0,RANK(S1917,(N1917:P1917,Q1917:AE1917)),0)</f>
        <v>0</v>
      </c>
      <c r="BD1917" s="3">
        <f>IF(T1917&gt;0,RANK(T1917,(N1917:P1917,Q1917:AE1917)),0)</f>
        <v>0</v>
      </c>
      <c r="BE1917" s="2">
        <f t="shared" si="818"/>
        <v>0</v>
      </c>
      <c r="BF1917" s="2">
        <f t="shared" si="819"/>
        <v>0</v>
      </c>
      <c r="BG1917" s="2">
        <f t="shared" si="820"/>
        <v>0</v>
      </c>
      <c r="BH1917" s="2">
        <f t="shared" si="821"/>
        <v>0</v>
      </c>
      <c r="BJ1917" t="s">
        <v>2096</v>
      </c>
      <c r="BK1917" t="s">
        <v>190</v>
      </c>
      <c r="BN1917">
        <v>0</v>
      </c>
      <c r="BO1917" s="60">
        <v>36</v>
      </c>
      <c r="BP1917" s="62">
        <v>23</v>
      </c>
      <c r="BQ1917" s="66">
        <f t="shared" si="822"/>
        <v>36023</v>
      </c>
      <c r="BR1917" s="66">
        <f t="shared" si="812"/>
        <v>36023</v>
      </c>
      <c r="BS1917" s="3" t="s">
        <v>3083</v>
      </c>
      <c r="BX1917" s="73"/>
      <c r="BY1917" s="38"/>
      <c r="BZ1917" s="38"/>
      <c r="CR1917" s="38"/>
      <c r="CS1917" s="38"/>
      <c r="CT1917" s="38"/>
      <c r="CU1917" s="38"/>
      <c r="CV1917" s="1"/>
      <c r="CW1917" s="1"/>
      <c r="CX1917" s="1"/>
      <c r="CY1917" s="1"/>
      <c r="CZ1917" s="1"/>
      <c r="DB1917" s="1"/>
      <c r="DC1917" s="1"/>
      <c r="DD1917" s="1"/>
      <c r="DE1917" s="1"/>
      <c r="DF1917" s="1"/>
      <c r="DG1917" s="1"/>
      <c r="DH1917" s="1"/>
    </row>
    <row r="1918" spans="1:113" ht="14" hidden="1" customHeight="1" outlineLevel="1" x14ac:dyDescent="0.2">
      <c r="A1918" t="s">
        <v>1676</v>
      </c>
      <c r="B1918" t="s">
        <v>190</v>
      </c>
      <c r="C1918" s="1">
        <f t="shared" si="813"/>
        <v>22411</v>
      </c>
      <c r="D1918" s="3">
        <f>IF(N1918&gt;0, RANK(N1918,(N1918:P1918,Q1918:AE1918)),0)</f>
        <v>2</v>
      </c>
      <c r="E1918" s="3">
        <f>IF(O1918&gt;0,RANK(O1918,(N1918:P1918,Q1918:AE1918)),0)</f>
        <v>1</v>
      </c>
      <c r="F1918" s="3">
        <f>IF(P1918&gt;0,RANK(P1918,(N1918:P1918,Q1918:AE1918)),0)</f>
        <v>0</v>
      </c>
      <c r="G1918" s="1">
        <f t="shared" si="800"/>
        <v>4500</v>
      </c>
      <c r="H1918" s="2">
        <f t="shared" si="801"/>
        <v>0.20079425282227478</v>
      </c>
      <c r="I1918" s="2"/>
      <c r="J1918" s="2">
        <f t="shared" si="814"/>
        <v>0.394672259158449</v>
      </c>
      <c r="K1918" s="2">
        <f t="shared" si="815"/>
        <v>0.59546651198072376</v>
      </c>
      <c r="L1918" s="2">
        <f t="shared" si="816"/>
        <v>0</v>
      </c>
      <c r="M1918" s="2">
        <f t="shared" si="817"/>
        <v>9.861228860827187E-3</v>
      </c>
      <c r="N1918" s="38">
        <v>8845</v>
      </c>
      <c r="O1918" s="38">
        <v>13345</v>
      </c>
      <c r="P1918" s="38"/>
      <c r="Q1918" s="38"/>
      <c r="R1918" s="38"/>
      <c r="S1918" s="38"/>
      <c r="T1918" s="38"/>
      <c r="U1918" s="38"/>
      <c r="V1918" s="38"/>
      <c r="W1918" s="38">
        <v>221</v>
      </c>
      <c r="X1918" s="38"/>
      <c r="Y1918" s="38"/>
      <c r="Z1918" s="38"/>
      <c r="AA1918" s="38"/>
      <c r="AB1918" s="38"/>
      <c r="AC1918" s="38"/>
      <c r="AD1918" s="38"/>
      <c r="AE1918" s="38">
        <v>0</v>
      </c>
      <c r="AF1918" s="38"/>
      <c r="AG1918" s="38"/>
      <c r="AH1918" s="38"/>
      <c r="AI1918" s="38"/>
      <c r="AJ1918" s="38"/>
      <c r="AK1918" s="38"/>
      <c r="AL1918" s="38"/>
      <c r="AM1918" s="38"/>
      <c r="AN1918" s="38"/>
      <c r="AO1918" s="38"/>
      <c r="AP1918" s="38"/>
      <c r="AQ1918" s="38"/>
      <c r="AR1918" s="38"/>
      <c r="AS1918" s="38"/>
      <c r="AT1918" s="38"/>
      <c r="AU1918" s="38"/>
      <c r="AV1918" s="38"/>
      <c r="AW1918" s="38"/>
      <c r="AX1918" s="38"/>
      <c r="AY1918" s="38"/>
      <c r="BA1918" s="3">
        <f>IF(Q1918&gt;0,RANK(Q1918,(N1918:P1918,Q1918:AE1918)),0)</f>
        <v>0</v>
      </c>
      <c r="BB1918" s="3">
        <f>IF(R1918&gt;0,RANK(R1918,(N1918:P1918,Q1918:AE1918)),0)</f>
        <v>0</v>
      </c>
      <c r="BC1918" s="3">
        <f>IF(S1918&gt;0,RANK(S1918,(N1918:P1918,Q1918:AE1918)),0)</f>
        <v>0</v>
      </c>
      <c r="BD1918" s="3">
        <f>IF(T1918&gt;0,RANK(T1918,(N1918:P1918,Q1918:AE1918)),0)</f>
        <v>0</v>
      </c>
      <c r="BE1918" s="2">
        <f t="shared" si="818"/>
        <v>0</v>
      </c>
      <c r="BF1918" s="2">
        <f t="shared" si="819"/>
        <v>0</v>
      </c>
      <c r="BG1918" s="2">
        <f t="shared" si="820"/>
        <v>0</v>
      </c>
      <c r="BH1918" s="2">
        <f t="shared" si="821"/>
        <v>0</v>
      </c>
      <c r="BJ1918" t="s">
        <v>1676</v>
      </c>
      <c r="BK1918" t="s">
        <v>190</v>
      </c>
      <c r="BL1918">
        <v>19</v>
      </c>
      <c r="BN1918">
        <v>0</v>
      </c>
      <c r="BO1918" s="60">
        <v>36</v>
      </c>
      <c r="BP1918" s="62">
        <v>25</v>
      </c>
      <c r="BQ1918" s="66">
        <f t="shared" si="822"/>
        <v>36025</v>
      </c>
      <c r="BR1918" s="66">
        <f t="shared" si="812"/>
        <v>36025</v>
      </c>
      <c r="BS1918" s="3" t="s">
        <v>3083</v>
      </c>
      <c r="BX1918" s="73"/>
      <c r="BY1918" s="38"/>
      <c r="BZ1918" s="38"/>
      <c r="CR1918" s="38"/>
      <c r="CS1918" s="38"/>
      <c r="CT1918" s="38"/>
      <c r="CU1918" s="38"/>
      <c r="CV1918" s="1"/>
      <c r="CW1918" s="1"/>
      <c r="CX1918" s="1"/>
      <c r="CY1918" s="1"/>
      <c r="CZ1918" s="1"/>
      <c r="DB1918" s="1"/>
      <c r="DC1918" s="1"/>
      <c r="DD1918" s="1"/>
      <c r="DE1918" s="1"/>
      <c r="DF1918" s="1"/>
      <c r="DG1918" s="1"/>
      <c r="DH1918" s="1"/>
    </row>
    <row r="1919" spans="1:113" ht="14" hidden="1" customHeight="1" outlineLevel="1" x14ac:dyDescent="0.2">
      <c r="A1919" t="s">
        <v>1816</v>
      </c>
      <c r="B1919" t="s">
        <v>190</v>
      </c>
      <c r="C1919" s="1">
        <f t="shared" si="813"/>
        <v>146614</v>
      </c>
      <c r="D1919" s="3">
        <f>IF(N1919&gt;0, RANK(N1919,(N1919:P1919,Q1919:AE1919)),0)</f>
        <v>1</v>
      </c>
      <c r="E1919" s="3">
        <f>IF(O1919&gt;0,RANK(O1919,(N1919:P1919,Q1919:AE1919)),0)</f>
        <v>2</v>
      </c>
      <c r="F1919" s="3">
        <f>IF(P1919&gt;0,RANK(P1919,(N1919:P1919,Q1919:AE1919)),0)</f>
        <v>0</v>
      </c>
      <c r="G1919" s="1">
        <f t="shared" si="800"/>
        <v>6488</v>
      </c>
      <c r="H1919" s="2">
        <f t="shared" si="801"/>
        <v>4.42522542185603E-2</v>
      </c>
      <c r="I1919" s="2"/>
      <c r="J1919" s="2">
        <f t="shared" si="814"/>
        <v>0.51696973003942326</v>
      </c>
      <c r="K1919" s="2">
        <f t="shared" si="815"/>
        <v>0.47271747582086293</v>
      </c>
      <c r="L1919" s="2">
        <f t="shared" si="816"/>
        <v>0</v>
      </c>
      <c r="M1919" s="2">
        <f t="shared" si="817"/>
        <v>1.031279413971381E-2</v>
      </c>
      <c r="N1919" s="38">
        <v>75795</v>
      </c>
      <c r="O1919" s="38">
        <v>69307</v>
      </c>
      <c r="P1919" s="38"/>
      <c r="Q1919" s="38"/>
      <c r="R1919" s="38"/>
      <c r="S1919" s="38"/>
      <c r="T1919" s="38"/>
      <c r="U1919" s="38"/>
      <c r="V1919" s="38"/>
      <c r="W1919" s="38">
        <v>1512</v>
      </c>
      <c r="X1919" s="38"/>
      <c r="Y1919" s="38"/>
      <c r="Z1919" s="38"/>
      <c r="AA1919" s="38"/>
      <c r="AB1919" s="38"/>
      <c r="AC1919" s="38"/>
      <c r="AD1919" s="38"/>
      <c r="AE1919" s="38">
        <v>0</v>
      </c>
      <c r="AF1919" s="38"/>
      <c r="AG1919" s="38"/>
      <c r="AH1919" s="38"/>
      <c r="AI1919" s="38"/>
      <c r="AJ1919" s="38"/>
      <c r="AK1919" s="38"/>
      <c r="AL1919" s="38"/>
      <c r="AM1919" s="38"/>
      <c r="AN1919" s="38"/>
      <c r="AO1919" s="38"/>
      <c r="AP1919" s="38"/>
      <c r="AQ1919" s="38"/>
      <c r="AR1919" s="38"/>
      <c r="AS1919" s="38"/>
      <c r="AT1919" s="38"/>
      <c r="AU1919" s="38"/>
      <c r="AV1919" s="38"/>
      <c r="AW1919" s="38"/>
      <c r="AX1919" s="38"/>
      <c r="AY1919" s="38"/>
      <c r="BA1919" s="3">
        <f>IF(Q1919&gt;0,RANK(Q1919,(N1919:P1919,Q1919:AE1919)),0)</f>
        <v>0</v>
      </c>
      <c r="BB1919" s="3">
        <f>IF(R1919&gt;0,RANK(R1919,(N1919:P1919,Q1919:AE1919)),0)</f>
        <v>0</v>
      </c>
      <c r="BC1919" s="3">
        <f>IF(S1919&gt;0,RANK(S1919,(N1919:P1919,Q1919:AE1919)),0)</f>
        <v>0</v>
      </c>
      <c r="BD1919" s="3">
        <f>IF(T1919&gt;0,RANK(T1919,(N1919:P1919,Q1919:AE1919)),0)</f>
        <v>0</v>
      </c>
      <c r="BE1919" s="2">
        <f t="shared" si="818"/>
        <v>0</v>
      </c>
      <c r="BF1919" s="2">
        <f t="shared" si="819"/>
        <v>0</v>
      </c>
      <c r="BG1919" s="2">
        <f t="shared" si="820"/>
        <v>0</v>
      </c>
      <c r="BH1919" s="2">
        <f t="shared" si="821"/>
        <v>0</v>
      </c>
      <c r="BJ1919" t="s">
        <v>1816</v>
      </c>
      <c r="BK1919" t="s">
        <v>190</v>
      </c>
      <c r="BN1919">
        <v>0</v>
      </c>
      <c r="BO1919" s="60">
        <v>36</v>
      </c>
      <c r="BP1919" s="62">
        <v>27</v>
      </c>
      <c r="BQ1919" s="66">
        <f t="shared" si="822"/>
        <v>36027</v>
      </c>
      <c r="BR1919" s="66">
        <f t="shared" si="812"/>
        <v>36027</v>
      </c>
      <c r="BS1919" s="3" t="s">
        <v>3083</v>
      </c>
      <c r="BX1919" s="73"/>
      <c r="BY1919" s="38"/>
      <c r="BZ1919" s="38"/>
      <c r="CR1919" s="38"/>
      <c r="CS1919" s="38"/>
      <c r="CT1919" s="38"/>
      <c r="CU1919" s="38"/>
      <c r="CV1919" s="1"/>
      <c r="CW1919" s="1"/>
      <c r="CX1919" s="1"/>
      <c r="CY1919" s="1"/>
      <c r="CZ1919" s="1"/>
      <c r="DB1919" s="1"/>
      <c r="DC1919" s="1"/>
      <c r="DD1919" s="1"/>
      <c r="DE1919" s="1"/>
      <c r="DF1919" s="1"/>
      <c r="DG1919" s="1"/>
      <c r="DH1919" s="1"/>
    </row>
    <row r="1920" spans="1:113" ht="14" hidden="1" customHeight="1" outlineLevel="1" x14ac:dyDescent="0.2">
      <c r="A1920" t="s">
        <v>12</v>
      </c>
      <c r="B1920" t="s">
        <v>190</v>
      </c>
      <c r="C1920" s="1">
        <f t="shared" si="813"/>
        <v>444984</v>
      </c>
      <c r="D1920" s="3">
        <f>IF(N1920&gt;0, RANK(N1920,(N1920:P1920,Q1920:AE1920)),0)</f>
        <v>1</v>
      </c>
      <c r="E1920" s="3">
        <f>IF(O1920&gt;0,RANK(O1920,(N1920:P1920,Q1920:AE1920)),0)</f>
        <v>2</v>
      </c>
      <c r="F1920" s="3">
        <f>IF(P1920&gt;0,RANK(P1920,(N1920:P1920,Q1920:AE1920)),0)</f>
        <v>0</v>
      </c>
      <c r="G1920" s="1">
        <f t="shared" si="800"/>
        <v>40237</v>
      </c>
      <c r="H1920" s="2">
        <f t="shared" si="801"/>
        <v>9.0423475900257094E-2</v>
      </c>
      <c r="I1920" s="2"/>
      <c r="J1920" s="2">
        <f t="shared" si="814"/>
        <v>0.53818788990165933</v>
      </c>
      <c r="K1920" s="2">
        <f t="shared" si="815"/>
        <v>0.44776441400140232</v>
      </c>
      <c r="L1920" s="2">
        <f t="shared" si="816"/>
        <v>0</v>
      </c>
      <c r="M1920" s="2">
        <f t="shared" si="817"/>
        <v>1.4047696096938345E-2</v>
      </c>
      <c r="N1920" s="38">
        <v>239485</v>
      </c>
      <c r="O1920" s="38">
        <v>199248</v>
      </c>
      <c r="P1920" s="38"/>
      <c r="Q1920" s="38"/>
      <c r="R1920" s="38"/>
      <c r="S1920" s="38"/>
      <c r="T1920" s="38"/>
      <c r="U1920" s="38"/>
      <c r="V1920" s="38"/>
      <c r="W1920" s="38">
        <v>6251</v>
      </c>
      <c r="X1920" s="38"/>
      <c r="Y1920" s="38"/>
      <c r="Z1920" s="38"/>
      <c r="AA1920" s="38"/>
      <c r="AB1920" s="38"/>
      <c r="AC1920" s="38"/>
      <c r="AD1920" s="38"/>
      <c r="AE1920" s="38">
        <v>0</v>
      </c>
      <c r="AF1920" s="38"/>
      <c r="AG1920" s="38"/>
      <c r="AH1920" s="38"/>
      <c r="AI1920" s="38"/>
      <c r="AJ1920" s="38"/>
      <c r="AK1920" s="38"/>
      <c r="AL1920" s="38"/>
      <c r="AM1920" s="38"/>
      <c r="AN1920" s="38"/>
      <c r="AO1920" s="38"/>
      <c r="AP1920" s="38"/>
      <c r="AQ1920" s="38"/>
      <c r="AR1920" s="38"/>
      <c r="AS1920" s="38"/>
      <c r="AT1920" s="38"/>
      <c r="AU1920" s="38"/>
      <c r="AV1920" s="38"/>
      <c r="AW1920" s="38"/>
      <c r="AX1920" s="38"/>
      <c r="AY1920" s="38"/>
      <c r="BA1920" s="3">
        <f>IF(Q1920&gt;0,RANK(Q1920,(N1920:P1920,Q1920:AE1920)),0)</f>
        <v>0</v>
      </c>
      <c r="BB1920" s="3">
        <f>IF(R1920&gt;0,RANK(R1920,(N1920:P1920,Q1920:AE1920)),0)</f>
        <v>0</v>
      </c>
      <c r="BC1920" s="3">
        <f>IF(S1920&gt;0,RANK(S1920,(N1920:P1920,Q1920:AE1920)),0)</f>
        <v>0</v>
      </c>
      <c r="BD1920" s="3">
        <f>IF(T1920&gt;0,RANK(T1920,(N1920:P1920,Q1920:AE1920)),0)</f>
        <v>0</v>
      </c>
      <c r="BE1920" s="2">
        <f t="shared" si="818"/>
        <v>0</v>
      </c>
      <c r="BF1920" s="2">
        <f t="shared" si="819"/>
        <v>0</v>
      </c>
      <c r="BG1920" s="2">
        <f t="shared" si="820"/>
        <v>0</v>
      </c>
      <c r="BH1920" s="2">
        <f t="shared" si="821"/>
        <v>0</v>
      </c>
      <c r="BJ1920" t="s">
        <v>12</v>
      </c>
      <c r="BK1920" t="s">
        <v>190</v>
      </c>
      <c r="BN1920">
        <v>0</v>
      </c>
      <c r="BO1920" s="60">
        <v>36</v>
      </c>
      <c r="BP1920" s="62">
        <v>29</v>
      </c>
      <c r="BQ1920" s="66">
        <f t="shared" si="822"/>
        <v>36029</v>
      </c>
      <c r="BR1920" s="66">
        <f t="shared" si="812"/>
        <v>36029</v>
      </c>
      <c r="BS1920" s="3" t="s">
        <v>3083</v>
      </c>
      <c r="BX1920" s="73"/>
      <c r="BY1920" s="38"/>
      <c r="BZ1920" s="38"/>
      <c r="CR1920" s="38"/>
      <c r="CS1920" s="38"/>
      <c r="CT1920" s="38"/>
      <c r="CU1920" s="38"/>
      <c r="CV1920" s="1"/>
      <c r="CW1920" s="1"/>
      <c r="CX1920" s="1"/>
      <c r="CY1920" s="1"/>
      <c r="CZ1920" s="1"/>
      <c r="DB1920" s="1"/>
      <c r="DC1920" s="1"/>
      <c r="DD1920" s="1"/>
      <c r="DE1920" s="1"/>
      <c r="DF1920" s="1"/>
      <c r="DG1920" s="1"/>
      <c r="DH1920" s="1"/>
    </row>
    <row r="1921" spans="1:112" ht="14" hidden="1" customHeight="1" outlineLevel="1" x14ac:dyDescent="0.2">
      <c r="A1921" t="s">
        <v>823</v>
      </c>
      <c r="B1921" t="s">
        <v>190</v>
      </c>
      <c r="C1921" s="1">
        <f t="shared" si="813"/>
        <v>18690</v>
      </c>
      <c r="D1921" s="3">
        <f>IF(N1921&gt;0, RANK(N1921,(N1921:P1921,Q1921:AE1921)),0)</f>
        <v>2</v>
      </c>
      <c r="E1921" s="3">
        <f>IF(O1921&gt;0,RANK(O1921,(N1921:P1921,Q1921:AE1921)),0)</f>
        <v>1</v>
      </c>
      <c r="F1921" s="3">
        <f>IF(P1921&gt;0,RANK(P1921,(N1921:P1921,Q1921:AE1921)),0)</f>
        <v>0</v>
      </c>
      <c r="G1921" s="1">
        <f t="shared" si="800"/>
        <v>72</v>
      </c>
      <c r="H1921" s="2">
        <f t="shared" si="801"/>
        <v>3.8523274478330658E-3</v>
      </c>
      <c r="I1921" s="2"/>
      <c r="J1921" s="2">
        <f t="shared" si="814"/>
        <v>0.49341894060995184</v>
      </c>
      <c r="K1921" s="2">
        <f t="shared" si="815"/>
        <v>0.49727126805778493</v>
      </c>
      <c r="L1921" s="2">
        <f t="shared" si="816"/>
        <v>0</v>
      </c>
      <c r="M1921" s="2">
        <f t="shared" si="817"/>
        <v>9.3097913322632286E-3</v>
      </c>
      <c r="N1921" s="38">
        <v>9222</v>
      </c>
      <c r="O1921" s="38">
        <v>9294</v>
      </c>
      <c r="P1921" s="38"/>
      <c r="Q1921" s="38"/>
      <c r="R1921" s="38"/>
      <c r="S1921" s="38"/>
      <c r="T1921" s="38"/>
      <c r="U1921" s="38"/>
      <c r="V1921" s="38"/>
      <c r="W1921" s="38">
        <v>174</v>
      </c>
      <c r="X1921" s="38"/>
      <c r="Y1921" s="38"/>
      <c r="Z1921" s="38"/>
      <c r="AA1921" s="38"/>
      <c r="AB1921" s="38"/>
      <c r="AC1921" s="38"/>
      <c r="AD1921" s="38"/>
      <c r="AE1921" s="38">
        <v>0</v>
      </c>
      <c r="AF1921" s="38"/>
      <c r="AG1921" s="38"/>
      <c r="AH1921" s="38"/>
      <c r="AI1921" s="38"/>
      <c r="AJ1921" s="38"/>
      <c r="AK1921" s="38"/>
      <c r="AL1921" s="38"/>
      <c r="AM1921" s="38"/>
      <c r="AN1921" s="38"/>
      <c r="AO1921" s="38"/>
      <c r="AP1921" s="38"/>
      <c r="AQ1921" s="38"/>
      <c r="AR1921" s="38"/>
      <c r="AS1921" s="38"/>
      <c r="AT1921" s="38"/>
      <c r="AU1921" s="38"/>
      <c r="AV1921" s="38"/>
      <c r="AW1921" s="38"/>
      <c r="AX1921" s="38"/>
      <c r="AY1921" s="38"/>
      <c r="BA1921" s="3">
        <f>IF(Q1921&gt;0,RANK(Q1921,(N1921:P1921,Q1921:AE1921)),0)</f>
        <v>0</v>
      </c>
      <c r="BB1921" s="3">
        <f>IF(R1921&gt;0,RANK(R1921,(N1921:P1921,Q1921:AE1921)),0)</f>
        <v>0</v>
      </c>
      <c r="BC1921" s="3">
        <f>IF(S1921&gt;0,RANK(S1921,(N1921:P1921,Q1921:AE1921)),0)</f>
        <v>0</v>
      </c>
      <c r="BD1921" s="3">
        <f>IF(T1921&gt;0,RANK(T1921,(N1921:P1921,Q1921:AE1921)),0)</f>
        <v>0</v>
      </c>
      <c r="BE1921" s="2">
        <f t="shared" si="818"/>
        <v>0</v>
      </c>
      <c r="BF1921" s="2">
        <f t="shared" si="819"/>
        <v>0</v>
      </c>
      <c r="BG1921" s="2">
        <f t="shared" si="820"/>
        <v>0</v>
      </c>
      <c r="BH1921" s="2">
        <f t="shared" si="821"/>
        <v>0</v>
      </c>
      <c r="BJ1921" t="s">
        <v>823</v>
      </c>
      <c r="BK1921" t="s">
        <v>190</v>
      </c>
      <c r="BL1921">
        <v>21</v>
      </c>
      <c r="BN1921">
        <v>0</v>
      </c>
      <c r="BO1921" s="60">
        <v>36</v>
      </c>
      <c r="BP1921" s="62">
        <v>31</v>
      </c>
      <c r="BQ1921" s="66">
        <f t="shared" si="822"/>
        <v>36031</v>
      </c>
      <c r="BR1921" s="66">
        <f t="shared" si="812"/>
        <v>36031</v>
      </c>
      <c r="BS1921" s="3" t="s">
        <v>3083</v>
      </c>
      <c r="BX1921" s="73"/>
      <c r="BY1921" s="38"/>
      <c r="BZ1921" s="38"/>
      <c r="CR1921" s="38"/>
      <c r="CS1921" s="38"/>
      <c r="CT1921" s="38"/>
      <c r="CU1921" s="38"/>
      <c r="CV1921" s="1"/>
      <c r="CW1921" s="1"/>
      <c r="CX1921" s="1"/>
      <c r="CY1921" s="1"/>
      <c r="CZ1921" s="1"/>
      <c r="DB1921" s="1"/>
      <c r="DC1921" s="1"/>
      <c r="DD1921" s="1"/>
      <c r="DE1921" s="1"/>
      <c r="DF1921" s="1"/>
      <c r="DG1921" s="1"/>
      <c r="DH1921" s="1"/>
    </row>
    <row r="1922" spans="1:112" ht="14" hidden="1" customHeight="1" outlineLevel="1" x14ac:dyDescent="0.2">
      <c r="A1922" t="s">
        <v>1117</v>
      </c>
      <c r="B1922" t="s">
        <v>190</v>
      </c>
      <c r="C1922" s="1">
        <f t="shared" si="813"/>
        <v>18989</v>
      </c>
      <c r="D1922" s="3">
        <f>IF(N1922&gt;0, RANK(N1922,(N1922:P1922,Q1922:AE1922)),0)</f>
        <v>2</v>
      </c>
      <c r="E1922" s="3">
        <f>IF(O1922&gt;0,RANK(O1922,(N1922:P1922,Q1922:AE1922)),0)</f>
        <v>1</v>
      </c>
      <c r="F1922" s="3">
        <f>IF(P1922&gt;0,RANK(P1922,(N1922:P1922,Q1922:AE1922)),0)</f>
        <v>0</v>
      </c>
      <c r="G1922" s="1">
        <f t="shared" si="800"/>
        <v>1736</v>
      </c>
      <c r="H1922" s="2">
        <f t="shared" si="801"/>
        <v>9.1421349202169683E-2</v>
      </c>
      <c r="I1922" s="2"/>
      <c r="J1922" s="2">
        <f t="shared" si="814"/>
        <v>0.45052398757175205</v>
      </c>
      <c r="K1922" s="2">
        <f t="shared" si="815"/>
        <v>0.54194533677392176</v>
      </c>
      <c r="L1922" s="2">
        <f t="shared" si="816"/>
        <v>0</v>
      </c>
      <c r="M1922" s="2">
        <f t="shared" si="817"/>
        <v>7.530675654326191E-3</v>
      </c>
      <c r="N1922" s="38">
        <v>8555</v>
      </c>
      <c r="O1922" s="38">
        <v>10291</v>
      </c>
      <c r="P1922" s="38"/>
      <c r="Q1922" s="38"/>
      <c r="R1922" s="38"/>
      <c r="S1922" s="38"/>
      <c r="T1922" s="38"/>
      <c r="U1922" s="38"/>
      <c r="V1922" s="38"/>
      <c r="W1922" s="38">
        <v>143</v>
      </c>
      <c r="X1922" s="38"/>
      <c r="Y1922" s="38"/>
      <c r="Z1922" s="38"/>
      <c r="AA1922" s="38"/>
      <c r="AB1922" s="38"/>
      <c r="AC1922" s="38"/>
      <c r="AD1922" s="38"/>
      <c r="AE1922" s="38">
        <v>0</v>
      </c>
      <c r="AF1922" s="38"/>
      <c r="AG1922" s="38"/>
      <c r="AH1922" s="38"/>
      <c r="AI1922" s="38"/>
      <c r="AJ1922" s="38"/>
      <c r="AK1922" s="38"/>
      <c r="AL1922" s="38"/>
      <c r="AM1922" s="38"/>
      <c r="AN1922" s="38"/>
      <c r="AO1922" s="38"/>
      <c r="AP1922" s="38"/>
      <c r="AQ1922" s="38"/>
      <c r="AR1922" s="38"/>
      <c r="AS1922" s="38"/>
      <c r="AT1922" s="38"/>
      <c r="AU1922" s="38"/>
      <c r="AV1922" s="38"/>
      <c r="AW1922" s="38"/>
      <c r="AX1922" s="38"/>
      <c r="AY1922" s="38"/>
      <c r="BA1922" s="3">
        <f>IF(Q1922&gt;0,RANK(Q1922,(N1922:P1922,Q1922:AE1922)),0)</f>
        <v>0</v>
      </c>
      <c r="BB1922" s="3">
        <f>IF(R1922&gt;0,RANK(R1922,(N1922:P1922,Q1922:AE1922)),0)</f>
        <v>0</v>
      </c>
      <c r="BC1922" s="3">
        <f>IF(S1922&gt;0,RANK(S1922,(N1922:P1922,Q1922:AE1922)),0)</f>
        <v>0</v>
      </c>
      <c r="BD1922" s="3">
        <f>IF(T1922&gt;0,RANK(T1922,(N1922:P1922,Q1922:AE1922)),0)</f>
        <v>0</v>
      </c>
      <c r="BE1922" s="2">
        <f t="shared" si="818"/>
        <v>0</v>
      </c>
      <c r="BF1922" s="2">
        <f t="shared" si="819"/>
        <v>0</v>
      </c>
      <c r="BG1922" s="2">
        <f t="shared" si="820"/>
        <v>0</v>
      </c>
      <c r="BH1922" s="2">
        <f t="shared" si="821"/>
        <v>0</v>
      </c>
      <c r="BJ1922" t="s">
        <v>1117</v>
      </c>
      <c r="BK1922" t="s">
        <v>190</v>
      </c>
      <c r="BL1922">
        <v>21</v>
      </c>
      <c r="BN1922">
        <v>0</v>
      </c>
      <c r="BO1922" s="60">
        <v>36</v>
      </c>
      <c r="BP1922" s="62">
        <v>33</v>
      </c>
      <c r="BQ1922" s="66">
        <f t="shared" si="822"/>
        <v>36033</v>
      </c>
      <c r="BR1922" s="66">
        <f t="shared" si="812"/>
        <v>36033</v>
      </c>
      <c r="BS1922" s="3" t="s">
        <v>3083</v>
      </c>
      <c r="BX1922" s="73"/>
      <c r="BY1922" s="38"/>
      <c r="BZ1922" s="38"/>
      <c r="CR1922" s="38"/>
      <c r="CS1922" s="38"/>
      <c r="CT1922" s="38"/>
      <c r="CU1922" s="38"/>
      <c r="CV1922" s="1"/>
      <c r="CW1922" s="1"/>
      <c r="CX1922" s="1"/>
      <c r="CY1922" s="1"/>
      <c r="CZ1922" s="1"/>
      <c r="DB1922" s="1"/>
      <c r="DC1922" s="1"/>
      <c r="DD1922" s="1"/>
      <c r="DE1922" s="1"/>
      <c r="DF1922" s="1"/>
      <c r="DG1922" s="1"/>
      <c r="DH1922" s="1"/>
    </row>
    <row r="1923" spans="1:112" ht="14" hidden="1" customHeight="1" outlineLevel="1" x14ac:dyDescent="0.2">
      <c r="A1923" t="s">
        <v>2343</v>
      </c>
      <c r="B1923" t="s">
        <v>190</v>
      </c>
      <c r="C1923" s="1">
        <f t="shared" si="813"/>
        <v>23468</v>
      </c>
      <c r="D1923" s="3">
        <f>IF(N1923&gt;0, RANK(N1923,(N1923:P1923,Q1923:AE1923)),0)</f>
        <v>2</v>
      </c>
      <c r="E1923" s="3">
        <f>IF(O1923&gt;0,RANK(O1923,(N1923:P1923,Q1923:AE1923)),0)</f>
        <v>1</v>
      </c>
      <c r="F1923" s="3">
        <f>IF(P1923&gt;0,RANK(P1923,(N1923:P1923,Q1923:AE1923)),0)</f>
        <v>0</v>
      </c>
      <c r="G1923" s="1">
        <f t="shared" si="800"/>
        <v>8419</v>
      </c>
      <c r="H1923" s="2">
        <f t="shared" si="801"/>
        <v>0.35874382137378558</v>
      </c>
      <c r="I1923" s="2"/>
      <c r="J1923" s="2">
        <f t="shared" si="814"/>
        <v>0.31758138742116926</v>
      </c>
      <c r="K1923" s="2">
        <f t="shared" si="815"/>
        <v>0.67632520879495484</v>
      </c>
      <c r="L1923" s="2">
        <f t="shared" si="816"/>
        <v>0</v>
      </c>
      <c r="M1923" s="2">
        <f t="shared" si="817"/>
        <v>6.0934037838759059E-3</v>
      </c>
      <c r="N1923" s="38">
        <v>7453</v>
      </c>
      <c r="O1923" s="38">
        <v>15872</v>
      </c>
      <c r="P1923" s="38"/>
      <c r="Q1923" s="38"/>
      <c r="R1923" s="38"/>
      <c r="S1923" s="38"/>
      <c r="T1923" s="38"/>
      <c r="U1923" s="38"/>
      <c r="V1923" s="38"/>
      <c r="W1923" s="38">
        <v>143</v>
      </c>
      <c r="X1923" s="38"/>
      <c r="Y1923" s="38"/>
      <c r="Z1923" s="38"/>
      <c r="AA1923" s="38"/>
      <c r="AB1923" s="38"/>
      <c r="AC1923" s="38"/>
      <c r="AD1923" s="38"/>
      <c r="AE1923" s="38">
        <v>0</v>
      </c>
      <c r="AF1923" s="38"/>
      <c r="AG1923" s="38"/>
      <c r="AH1923" s="38"/>
      <c r="AI1923" s="38"/>
      <c r="AJ1923" s="38"/>
      <c r="AK1923" s="38"/>
      <c r="AL1923" s="38"/>
      <c r="AM1923" s="38"/>
      <c r="AN1923" s="38"/>
      <c r="AO1923" s="38"/>
      <c r="AP1923" s="38"/>
      <c r="AQ1923" s="38"/>
      <c r="AR1923" s="38"/>
      <c r="AS1923" s="38"/>
      <c r="AT1923" s="38"/>
      <c r="AU1923" s="38"/>
      <c r="AV1923" s="38"/>
      <c r="AW1923" s="38"/>
      <c r="AX1923" s="38"/>
      <c r="AY1923" s="38"/>
      <c r="BA1923" s="3">
        <f>IF(Q1923&gt;0,RANK(Q1923,(N1923:P1923,Q1923:AE1923)),0)</f>
        <v>0</v>
      </c>
      <c r="BB1923" s="3">
        <f>IF(R1923&gt;0,RANK(R1923,(N1923:P1923,Q1923:AE1923)),0)</f>
        <v>0</v>
      </c>
      <c r="BC1923" s="3">
        <f>IF(S1923&gt;0,RANK(S1923,(N1923:P1923,Q1923:AE1923)),0)</f>
        <v>0</v>
      </c>
      <c r="BD1923" s="3">
        <f>IF(T1923&gt;0,RANK(T1923,(N1923:P1923,Q1923:AE1923)),0)</f>
        <v>0</v>
      </c>
      <c r="BE1923" s="2">
        <f t="shared" si="818"/>
        <v>0</v>
      </c>
      <c r="BF1923" s="2">
        <f t="shared" si="819"/>
        <v>0</v>
      </c>
      <c r="BG1923" s="2">
        <f t="shared" si="820"/>
        <v>0</v>
      </c>
      <c r="BH1923" s="2">
        <f t="shared" si="821"/>
        <v>0</v>
      </c>
      <c r="BJ1923" t="s">
        <v>2343</v>
      </c>
      <c r="BK1923" t="s">
        <v>190</v>
      </c>
      <c r="BL1923">
        <v>21</v>
      </c>
      <c r="BN1923">
        <v>0</v>
      </c>
      <c r="BO1923" s="60">
        <v>36</v>
      </c>
      <c r="BP1923" s="62">
        <v>35</v>
      </c>
      <c r="BQ1923" s="66">
        <f t="shared" si="822"/>
        <v>36035</v>
      </c>
      <c r="BR1923" s="66">
        <f t="shared" si="812"/>
        <v>36035</v>
      </c>
      <c r="BS1923" s="3" t="s">
        <v>3083</v>
      </c>
      <c r="BX1923" s="73"/>
      <c r="BY1923" s="38"/>
      <c r="BZ1923" s="38"/>
      <c r="CR1923" s="38"/>
      <c r="CS1923" s="38"/>
      <c r="CT1923" s="38"/>
      <c r="CU1923" s="38"/>
      <c r="CV1923" s="1"/>
      <c r="CW1923" s="1"/>
      <c r="CX1923" s="1"/>
      <c r="CY1923" s="1"/>
      <c r="CZ1923" s="1"/>
      <c r="DB1923" s="1"/>
      <c r="DC1923" s="1"/>
      <c r="DD1923" s="1"/>
      <c r="DE1923" s="1"/>
      <c r="DF1923" s="1"/>
      <c r="DG1923" s="1"/>
      <c r="DH1923" s="1"/>
    </row>
    <row r="1924" spans="1:112" ht="14" hidden="1" customHeight="1" outlineLevel="1" x14ac:dyDescent="0.2">
      <c r="A1924" t="s">
        <v>490</v>
      </c>
      <c r="B1924" t="s">
        <v>190</v>
      </c>
      <c r="C1924" s="1">
        <f t="shared" si="813"/>
        <v>27919</v>
      </c>
      <c r="D1924" s="3">
        <f>IF(N1924&gt;0, RANK(N1924,(N1924:P1924,Q1924:AE1924)),0)</f>
        <v>2</v>
      </c>
      <c r="E1924" s="3">
        <f>IF(O1924&gt;0,RANK(O1924,(N1924:P1924,Q1924:AE1924)),0)</f>
        <v>1</v>
      </c>
      <c r="F1924" s="3">
        <f>IF(P1924&gt;0,RANK(P1924,(N1924:P1924,Q1924:AE1924)),0)</f>
        <v>0</v>
      </c>
      <c r="G1924" s="1">
        <f t="shared" si="800"/>
        <v>9482</v>
      </c>
      <c r="H1924" s="2">
        <f t="shared" si="801"/>
        <v>0.33962534474730471</v>
      </c>
      <c r="I1924" s="2"/>
      <c r="J1924" s="2">
        <f t="shared" si="814"/>
        <v>0.32587127046097641</v>
      </c>
      <c r="K1924" s="2">
        <f t="shared" si="815"/>
        <v>0.66549661520828107</v>
      </c>
      <c r="L1924" s="2">
        <f t="shared" si="816"/>
        <v>0</v>
      </c>
      <c r="M1924" s="2">
        <f t="shared" si="817"/>
        <v>8.632114330742513E-3</v>
      </c>
      <c r="N1924" s="38">
        <v>9098</v>
      </c>
      <c r="O1924" s="38">
        <v>18580</v>
      </c>
      <c r="P1924" s="38"/>
      <c r="Q1924" s="38"/>
      <c r="R1924" s="38"/>
      <c r="S1924" s="38"/>
      <c r="T1924" s="38"/>
      <c r="U1924" s="38"/>
      <c r="V1924" s="38"/>
      <c r="W1924" s="38">
        <v>241</v>
      </c>
      <c r="X1924" s="38"/>
      <c r="Y1924" s="38"/>
      <c r="Z1924" s="38"/>
      <c r="AA1924" s="38"/>
      <c r="AB1924" s="38"/>
      <c r="AC1924" s="38"/>
      <c r="AD1924" s="38"/>
      <c r="AE1924" s="38">
        <v>0</v>
      </c>
      <c r="AF1924" s="38"/>
      <c r="AG1924" s="38"/>
      <c r="AH1924" s="38"/>
      <c r="AI1924" s="38"/>
      <c r="AJ1924" s="38"/>
      <c r="AK1924" s="38"/>
      <c r="AL1924" s="38"/>
      <c r="AM1924" s="38"/>
      <c r="AN1924" s="38"/>
      <c r="AO1924" s="38"/>
      <c r="AP1924" s="38"/>
      <c r="AQ1924" s="38"/>
      <c r="AR1924" s="38"/>
      <c r="AS1924" s="38"/>
      <c r="AT1924" s="38"/>
      <c r="AU1924" s="38"/>
      <c r="AV1924" s="38"/>
      <c r="AW1924" s="38"/>
      <c r="AX1924" s="38"/>
      <c r="AY1924" s="38"/>
      <c r="BA1924" s="3">
        <f>IF(Q1924&gt;0,RANK(Q1924,(N1924:P1924,Q1924:AE1924)),0)</f>
        <v>0</v>
      </c>
      <c r="BB1924" s="3">
        <f>IF(R1924&gt;0,RANK(R1924,(N1924:P1924,Q1924:AE1924)),0)</f>
        <v>0</v>
      </c>
      <c r="BC1924" s="3">
        <f>IF(S1924&gt;0,RANK(S1924,(N1924:P1924,Q1924:AE1924)),0)</f>
        <v>0</v>
      </c>
      <c r="BD1924" s="3">
        <f>IF(T1924&gt;0,RANK(T1924,(N1924:P1924,Q1924:AE1924)),0)</f>
        <v>0</v>
      </c>
      <c r="BE1924" s="2">
        <f t="shared" si="818"/>
        <v>0</v>
      </c>
      <c r="BF1924" s="2">
        <f t="shared" si="819"/>
        <v>0</v>
      </c>
      <c r="BG1924" s="2">
        <f t="shared" si="820"/>
        <v>0</v>
      </c>
      <c r="BH1924" s="2">
        <f t="shared" si="821"/>
        <v>0</v>
      </c>
      <c r="BJ1924" t="s">
        <v>490</v>
      </c>
      <c r="BK1924" t="s">
        <v>190</v>
      </c>
      <c r="BL1924">
        <v>24</v>
      </c>
      <c r="BN1924">
        <v>0</v>
      </c>
      <c r="BO1924" s="60">
        <v>36</v>
      </c>
      <c r="BP1924" s="62">
        <v>37</v>
      </c>
      <c r="BQ1924" s="66">
        <f t="shared" si="822"/>
        <v>36037</v>
      </c>
      <c r="BR1924" s="66">
        <f t="shared" si="812"/>
        <v>36037</v>
      </c>
      <c r="BS1924" s="3" t="s">
        <v>3083</v>
      </c>
      <c r="BX1924" s="73"/>
      <c r="BY1924" s="38"/>
      <c r="BZ1924" s="38"/>
      <c r="CR1924" s="38"/>
      <c r="CS1924" s="38"/>
      <c r="CT1924" s="38"/>
      <c r="CU1924" s="38"/>
      <c r="CV1924" s="1"/>
      <c r="CW1924" s="1"/>
      <c r="CX1924" s="1"/>
      <c r="CY1924" s="1"/>
      <c r="CZ1924" s="1"/>
      <c r="DB1924" s="1"/>
      <c r="DC1924" s="1"/>
      <c r="DD1924" s="1"/>
      <c r="DE1924" s="1"/>
      <c r="DF1924" s="1"/>
      <c r="DG1924" s="1"/>
      <c r="DH1924" s="1"/>
    </row>
    <row r="1925" spans="1:112" ht="14" hidden="1" customHeight="1" outlineLevel="1" x14ac:dyDescent="0.2">
      <c r="A1925" t="s">
        <v>2147</v>
      </c>
      <c r="B1925" t="s">
        <v>190</v>
      </c>
      <c r="C1925" s="1">
        <f t="shared" si="813"/>
        <v>24275</v>
      </c>
      <c r="D1925" s="3">
        <f>IF(N1925&gt;0, RANK(N1925,(N1925:P1925,Q1925:AE1925)),0)</f>
        <v>2</v>
      </c>
      <c r="E1925" s="3">
        <f>IF(O1925&gt;0,RANK(O1925,(N1925:P1925,Q1925:AE1925)),0)</f>
        <v>1</v>
      </c>
      <c r="F1925" s="3">
        <f>IF(P1925&gt;0,RANK(P1925,(N1925:P1925,Q1925:AE1925)),0)</f>
        <v>0</v>
      </c>
      <c r="G1925" s="1">
        <f t="shared" si="800"/>
        <v>4255</v>
      </c>
      <c r="H1925" s="2">
        <f t="shared" si="801"/>
        <v>0.17528321318228629</v>
      </c>
      <c r="I1925" s="2"/>
      <c r="J1925" s="2">
        <f t="shared" si="814"/>
        <v>0.40667353244078269</v>
      </c>
      <c r="K1925" s="2">
        <f t="shared" si="815"/>
        <v>0.58195674562306898</v>
      </c>
      <c r="L1925" s="2">
        <f t="shared" si="816"/>
        <v>0</v>
      </c>
      <c r="M1925" s="2">
        <f t="shared" si="817"/>
        <v>1.136972193614838E-2</v>
      </c>
      <c r="N1925" s="38">
        <v>9872</v>
      </c>
      <c r="O1925" s="38">
        <v>14127</v>
      </c>
      <c r="P1925" s="38"/>
      <c r="Q1925" s="38"/>
      <c r="R1925" s="38"/>
      <c r="S1925" s="38"/>
      <c r="T1925" s="38"/>
      <c r="U1925" s="38"/>
      <c r="V1925" s="38"/>
      <c r="W1925" s="38">
        <v>276</v>
      </c>
      <c r="X1925" s="38"/>
      <c r="Y1925" s="38"/>
      <c r="Z1925" s="38"/>
      <c r="AA1925" s="38"/>
      <c r="AB1925" s="38"/>
      <c r="AC1925" s="38"/>
      <c r="AD1925" s="38"/>
      <c r="AE1925" s="38">
        <v>0</v>
      </c>
      <c r="AF1925" s="38"/>
      <c r="AG1925" s="38"/>
      <c r="AH1925" s="38"/>
      <c r="AI1925" s="38"/>
      <c r="AJ1925" s="38"/>
      <c r="AK1925" s="38"/>
      <c r="AL1925" s="38"/>
      <c r="AM1925" s="38"/>
      <c r="AN1925" s="38"/>
      <c r="AO1925" s="38"/>
      <c r="AP1925" s="38"/>
      <c r="AQ1925" s="38"/>
      <c r="AR1925" s="38"/>
      <c r="AS1925" s="38"/>
      <c r="AT1925" s="38"/>
      <c r="AU1925" s="38"/>
      <c r="AV1925" s="38"/>
      <c r="AW1925" s="38"/>
      <c r="AX1925" s="38"/>
      <c r="AY1925" s="38"/>
      <c r="BA1925" s="3">
        <f>IF(Q1925&gt;0,RANK(Q1925,(N1925:P1925,Q1925:AE1925)),0)</f>
        <v>0</v>
      </c>
      <c r="BB1925" s="3">
        <f>IF(R1925&gt;0,RANK(R1925,(N1925:P1925,Q1925:AE1925)),0)</f>
        <v>0</v>
      </c>
      <c r="BC1925" s="3">
        <f>IF(S1925&gt;0,RANK(S1925,(N1925:P1925,Q1925:AE1925)),0)</f>
        <v>0</v>
      </c>
      <c r="BD1925" s="3">
        <f>IF(T1925&gt;0,RANK(T1925,(N1925:P1925,Q1925:AE1925)),0)</f>
        <v>0</v>
      </c>
      <c r="BE1925" s="2">
        <f t="shared" si="818"/>
        <v>0</v>
      </c>
      <c r="BF1925" s="2">
        <f t="shared" si="819"/>
        <v>0</v>
      </c>
      <c r="BG1925" s="2">
        <f t="shared" si="820"/>
        <v>0</v>
      </c>
      <c r="BH1925" s="2">
        <f t="shared" si="821"/>
        <v>0</v>
      </c>
      <c r="BJ1925" t="s">
        <v>2147</v>
      </c>
      <c r="BK1925" t="s">
        <v>190</v>
      </c>
      <c r="BL1925">
        <v>19</v>
      </c>
      <c r="BN1925">
        <v>0</v>
      </c>
      <c r="BO1925" s="60">
        <v>36</v>
      </c>
      <c r="BP1925" s="62">
        <v>39</v>
      </c>
      <c r="BQ1925" s="66">
        <f t="shared" si="822"/>
        <v>36039</v>
      </c>
      <c r="BR1925" s="66">
        <f t="shared" si="812"/>
        <v>36039</v>
      </c>
      <c r="BS1925" s="3" t="s">
        <v>3083</v>
      </c>
      <c r="BX1925" s="73"/>
      <c r="BY1925" s="38"/>
      <c r="BZ1925" s="38"/>
      <c r="CR1925" s="38"/>
      <c r="CS1925" s="38"/>
      <c r="CT1925" s="38"/>
      <c r="CU1925" s="38"/>
      <c r="CV1925" s="1"/>
      <c r="CW1925" s="1"/>
      <c r="CX1925" s="1"/>
      <c r="CY1925" s="1"/>
      <c r="CZ1925" s="1"/>
      <c r="DB1925" s="1"/>
      <c r="DC1925" s="1"/>
      <c r="DD1925" s="1"/>
      <c r="DE1925" s="1"/>
      <c r="DF1925" s="1"/>
      <c r="DG1925" s="1"/>
      <c r="DH1925" s="1"/>
    </row>
    <row r="1926" spans="1:112" ht="14" hidden="1" customHeight="1" outlineLevel="1" x14ac:dyDescent="0.2">
      <c r="A1926" t="s">
        <v>2596</v>
      </c>
      <c r="B1926" t="s">
        <v>190</v>
      </c>
      <c r="C1926" s="1">
        <f t="shared" si="813"/>
        <v>3368</v>
      </c>
      <c r="D1926" s="3">
        <f>IF(N1926&gt;0, RANK(N1926,(N1926:P1926,Q1926:AE1926)),0)</f>
        <v>2</v>
      </c>
      <c r="E1926" s="3">
        <f>IF(O1926&gt;0,RANK(O1926,(N1926:P1926,Q1926:AE1926)),0)</f>
        <v>1</v>
      </c>
      <c r="F1926" s="3">
        <f>IF(P1926&gt;0,RANK(P1926,(N1926:P1926,Q1926:AE1926)),0)</f>
        <v>0</v>
      </c>
      <c r="G1926" s="1">
        <f t="shared" si="800"/>
        <v>1033</v>
      </c>
      <c r="H1926" s="2">
        <f t="shared" si="801"/>
        <v>0.30671021377672208</v>
      </c>
      <c r="I1926" s="2"/>
      <c r="J1926" s="2">
        <f t="shared" si="814"/>
        <v>0.34352731591448932</v>
      </c>
      <c r="K1926" s="2">
        <f t="shared" si="815"/>
        <v>0.6502375296912114</v>
      </c>
      <c r="L1926" s="2">
        <f t="shared" si="816"/>
        <v>0</v>
      </c>
      <c r="M1926" s="2">
        <f t="shared" si="817"/>
        <v>6.2351543942992249E-3</v>
      </c>
      <c r="N1926" s="38">
        <v>1157</v>
      </c>
      <c r="O1926" s="38">
        <v>2190</v>
      </c>
      <c r="P1926" s="38"/>
      <c r="Q1926" s="38"/>
      <c r="R1926" s="38"/>
      <c r="S1926" s="38"/>
      <c r="T1926" s="38"/>
      <c r="U1926" s="38"/>
      <c r="V1926" s="38"/>
      <c r="W1926" s="38">
        <v>21</v>
      </c>
      <c r="X1926" s="38"/>
      <c r="Y1926" s="38"/>
      <c r="Z1926" s="38"/>
      <c r="AA1926" s="38"/>
      <c r="AB1926" s="38"/>
      <c r="AC1926" s="38"/>
      <c r="AD1926" s="38"/>
      <c r="AE1926" s="38">
        <v>0</v>
      </c>
      <c r="AF1926" s="38"/>
      <c r="AG1926" s="38"/>
      <c r="AH1926" s="38"/>
      <c r="AI1926" s="38"/>
      <c r="AJ1926" s="38"/>
      <c r="AK1926" s="38"/>
      <c r="AL1926" s="38"/>
      <c r="AM1926" s="38"/>
      <c r="AN1926" s="38"/>
      <c r="AO1926" s="38"/>
      <c r="AP1926" s="38"/>
      <c r="AQ1926" s="38"/>
      <c r="AR1926" s="38"/>
      <c r="AS1926" s="38"/>
      <c r="AT1926" s="38"/>
      <c r="AU1926" s="38"/>
      <c r="AV1926" s="38"/>
      <c r="AW1926" s="38"/>
      <c r="AX1926" s="38"/>
      <c r="AY1926" s="38"/>
      <c r="BA1926" s="3">
        <f>IF(Q1926&gt;0,RANK(Q1926,(N1926:P1926,Q1926:AE1926)),0)</f>
        <v>0</v>
      </c>
      <c r="BB1926" s="3">
        <f>IF(R1926&gt;0,RANK(R1926,(N1926:P1926,Q1926:AE1926)),0)</f>
        <v>0</v>
      </c>
      <c r="BC1926" s="3">
        <f>IF(S1926&gt;0,RANK(S1926,(N1926:P1926,Q1926:AE1926)),0)</f>
        <v>0</v>
      </c>
      <c r="BD1926" s="3">
        <f>IF(T1926&gt;0,RANK(T1926,(N1926:P1926,Q1926:AE1926)),0)</f>
        <v>0</v>
      </c>
      <c r="BE1926" s="2">
        <f t="shared" si="818"/>
        <v>0</v>
      </c>
      <c r="BF1926" s="2">
        <f t="shared" si="819"/>
        <v>0</v>
      </c>
      <c r="BG1926" s="2">
        <f t="shared" si="820"/>
        <v>0</v>
      </c>
      <c r="BH1926" s="2">
        <f t="shared" si="821"/>
        <v>0</v>
      </c>
      <c r="BJ1926" t="s">
        <v>2596</v>
      </c>
      <c r="BK1926" t="s">
        <v>190</v>
      </c>
      <c r="BL1926">
        <v>21</v>
      </c>
      <c r="BN1926">
        <v>0</v>
      </c>
      <c r="BO1926" s="60">
        <v>36</v>
      </c>
      <c r="BP1926" s="62">
        <v>41</v>
      </c>
      <c r="BQ1926" s="66">
        <f t="shared" si="822"/>
        <v>36041</v>
      </c>
      <c r="BR1926" s="66">
        <f t="shared" si="812"/>
        <v>36041</v>
      </c>
      <c r="BS1926" s="3" t="s">
        <v>3083</v>
      </c>
      <c r="BX1926" s="73"/>
      <c r="BY1926" s="38"/>
      <c r="BZ1926" s="38"/>
      <c r="CR1926" s="38"/>
      <c r="CS1926" s="38"/>
      <c r="CT1926" s="38"/>
      <c r="CU1926" s="38"/>
      <c r="CV1926" s="1"/>
      <c r="CW1926" s="1"/>
      <c r="CX1926" s="1"/>
      <c r="CY1926" s="1"/>
      <c r="CZ1926" s="1"/>
      <c r="DB1926" s="1"/>
      <c r="DC1926" s="1"/>
      <c r="DD1926" s="1"/>
      <c r="DE1926" s="1"/>
      <c r="DF1926" s="1"/>
      <c r="DG1926" s="1"/>
      <c r="DH1926" s="1"/>
    </row>
    <row r="1927" spans="1:112" ht="14" hidden="1" customHeight="1" outlineLevel="1" x14ac:dyDescent="0.2">
      <c r="A1927" t="s">
        <v>163</v>
      </c>
      <c r="B1927" t="s">
        <v>190</v>
      </c>
      <c r="C1927" s="1">
        <f t="shared" si="813"/>
        <v>25904</v>
      </c>
      <c r="D1927" s="3">
        <f>IF(N1927&gt;0, RANK(N1927,(N1927:P1927,Q1927:AE1927)),0)</f>
        <v>2</v>
      </c>
      <c r="E1927" s="3">
        <f>IF(O1927&gt;0,RANK(O1927,(N1927:P1927,Q1927:AE1927)),0)</f>
        <v>1</v>
      </c>
      <c r="F1927" s="3">
        <f>IF(P1927&gt;0,RANK(P1927,(N1927:P1927,Q1927:AE1927)),0)</f>
        <v>0</v>
      </c>
      <c r="G1927" s="1">
        <f t="shared" si="800"/>
        <v>9616</v>
      </c>
      <c r="H1927" s="2">
        <f t="shared" si="801"/>
        <v>0.37121680049413219</v>
      </c>
      <c r="I1927" s="2"/>
      <c r="J1927" s="2">
        <f t="shared" si="814"/>
        <v>0.3143915997529339</v>
      </c>
      <c r="K1927" s="2">
        <f t="shared" si="815"/>
        <v>0.68560840024706604</v>
      </c>
      <c r="L1927" s="2">
        <f t="shared" si="816"/>
        <v>0</v>
      </c>
      <c r="M1927" s="2">
        <f t="shared" si="817"/>
        <v>1.1102230246251565E-16</v>
      </c>
      <c r="N1927" s="38">
        <v>8144</v>
      </c>
      <c r="O1927" s="38">
        <v>17760</v>
      </c>
      <c r="P1927" s="38"/>
      <c r="Q1927" s="38"/>
      <c r="R1927" s="38"/>
      <c r="S1927" s="38"/>
      <c r="T1927" s="38"/>
      <c r="U1927" s="38"/>
      <c r="V1927" s="38"/>
      <c r="W1927" s="38">
        <v>0</v>
      </c>
      <c r="X1927" s="38"/>
      <c r="Y1927" s="38"/>
      <c r="Z1927" s="38"/>
      <c r="AA1927" s="38"/>
      <c r="AB1927" s="38"/>
      <c r="AC1927" s="38"/>
      <c r="AD1927" s="38"/>
      <c r="AE1927" s="38">
        <v>0</v>
      </c>
      <c r="AF1927" s="38"/>
      <c r="AG1927" s="38"/>
      <c r="AH1927" s="38"/>
      <c r="AI1927" s="38"/>
      <c r="AJ1927" s="38"/>
      <c r="AK1927" s="38"/>
      <c r="AL1927" s="38"/>
      <c r="AM1927" s="38"/>
      <c r="AN1927" s="38"/>
      <c r="AO1927" s="38"/>
      <c r="AP1927" s="38"/>
      <c r="AQ1927" s="38"/>
      <c r="AR1927" s="38"/>
      <c r="AS1927" s="38"/>
      <c r="AT1927" s="38"/>
      <c r="AU1927" s="38"/>
      <c r="AV1927" s="38"/>
      <c r="AW1927" s="38"/>
      <c r="AX1927" s="38"/>
      <c r="AY1927" s="38"/>
      <c r="BA1927" s="3">
        <f>IF(Q1927&gt;0,RANK(Q1927,(N1927:P1927,Q1927:AE1927)),0)</f>
        <v>0</v>
      </c>
      <c r="BB1927" s="3">
        <f>IF(R1927&gt;0,RANK(R1927,(N1927:P1927,Q1927:AE1927)),0)</f>
        <v>0</v>
      </c>
      <c r="BC1927" s="3">
        <f>IF(S1927&gt;0,RANK(S1927,(N1927:P1927,Q1927:AE1927)),0)</f>
        <v>0</v>
      </c>
      <c r="BD1927" s="3">
        <f>IF(T1927&gt;0,RANK(T1927,(N1927:P1927,Q1927:AE1927)),0)</f>
        <v>0</v>
      </c>
      <c r="BE1927" s="2">
        <f t="shared" si="818"/>
        <v>0</v>
      </c>
      <c r="BF1927" s="2">
        <f t="shared" si="819"/>
        <v>0</v>
      </c>
      <c r="BG1927" s="2">
        <f t="shared" si="820"/>
        <v>0</v>
      </c>
      <c r="BH1927" s="2">
        <f t="shared" si="821"/>
        <v>0</v>
      </c>
      <c r="BJ1927" t="s">
        <v>163</v>
      </c>
      <c r="BK1927" t="s">
        <v>190</v>
      </c>
      <c r="BL1927">
        <v>21</v>
      </c>
      <c r="BN1927">
        <v>0</v>
      </c>
      <c r="BO1927" s="60">
        <v>36</v>
      </c>
      <c r="BP1927" s="62">
        <v>43</v>
      </c>
      <c r="BQ1927" s="66">
        <f t="shared" si="822"/>
        <v>36043</v>
      </c>
      <c r="BR1927" s="66">
        <f t="shared" si="812"/>
        <v>36043</v>
      </c>
      <c r="BS1927" s="3" t="s">
        <v>3083</v>
      </c>
      <c r="BX1927" s="73"/>
      <c r="BY1927" s="38"/>
      <c r="BZ1927" s="38"/>
      <c r="CR1927" s="38"/>
      <c r="CS1927" s="38"/>
      <c r="CT1927" s="38"/>
      <c r="CU1927" s="38"/>
      <c r="CV1927" s="1"/>
      <c r="CW1927" s="1"/>
      <c r="CX1927" s="1"/>
      <c r="CY1927" s="1"/>
      <c r="CZ1927" s="1"/>
      <c r="DB1927" s="1"/>
      <c r="DC1927" s="1"/>
      <c r="DD1927" s="1"/>
      <c r="DE1927" s="1"/>
      <c r="DF1927" s="1"/>
      <c r="DG1927" s="1"/>
      <c r="DH1927" s="1"/>
    </row>
    <row r="1928" spans="1:112" ht="14" hidden="1" customHeight="1" outlineLevel="1" x14ac:dyDescent="0.2">
      <c r="A1928" t="s">
        <v>1071</v>
      </c>
      <c r="B1928" t="s">
        <v>190</v>
      </c>
      <c r="C1928" s="1">
        <f t="shared" si="813"/>
        <v>37606</v>
      </c>
      <c r="D1928" s="3">
        <f>IF(N1928&gt;0, RANK(N1928,(N1928:P1928,Q1928:AE1928)),0)</f>
        <v>2</v>
      </c>
      <c r="E1928" s="3">
        <f>IF(O1928&gt;0,RANK(O1928,(N1928:P1928,Q1928:AE1928)),0)</f>
        <v>1</v>
      </c>
      <c r="F1928" s="3">
        <f>IF(P1928&gt;0,RANK(P1928,(N1928:P1928,Q1928:AE1928)),0)</f>
        <v>0</v>
      </c>
      <c r="G1928" s="1">
        <f t="shared" ref="G1928:G1991" si="823">IF(C1928&gt;0,MAX(N1928:P1928)-LARGE(N1928:P1928,2),0)</f>
        <v>10329</v>
      </c>
      <c r="H1928" s="2">
        <f t="shared" ref="H1928:H1991" si="824">IF(C1928&gt;0,G1928/C1928,0)</f>
        <v>0.27466361750784452</v>
      </c>
      <c r="I1928" s="2"/>
      <c r="J1928" s="2">
        <f t="shared" si="814"/>
        <v>0.35903845131096102</v>
      </c>
      <c r="K1928" s="2">
        <f t="shared" si="815"/>
        <v>0.63370206881880553</v>
      </c>
      <c r="L1928" s="2">
        <f t="shared" si="816"/>
        <v>0</v>
      </c>
      <c r="M1928" s="2">
        <f t="shared" si="817"/>
        <v>7.259479870233454E-3</v>
      </c>
      <c r="N1928" s="38">
        <v>13502</v>
      </c>
      <c r="O1928" s="38">
        <v>23831</v>
      </c>
      <c r="P1928" s="38"/>
      <c r="Q1928" s="38"/>
      <c r="R1928" s="38"/>
      <c r="S1928" s="38"/>
      <c r="T1928" s="38"/>
      <c r="U1928" s="38"/>
      <c r="V1928" s="38"/>
      <c r="W1928" s="38">
        <v>273</v>
      </c>
      <c r="X1928" s="38"/>
      <c r="Y1928" s="38"/>
      <c r="Z1928" s="38"/>
      <c r="AA1928" s="38"/>
      <c r="AB1928" s="38"/>
      <c r="AC1928" s="38"/>
      <c r="AD1928" s="38"/>
      <c r="AE1928" s="38">
        <v>0</v>
      </c>
      <c r="AF1928" s="38"/>
      <c r="AG1928" s="38"/>
      <c r="AH1928" s="38"/>
      <c r="AI1928" s="38"/>
      <c r="AJ1928" s="38"/>
      <c r="AK1928" s="38"/>
      <c r="AL1928" s="38"/>
      <c r="AM1928" s="38"/>
      <c r="AN1928" s="38"/>
      <c r="AO1928" s="38"/>
      <c r="AP1928" s="38"/>
      <c r="AQ1928" s="38"/>
      <c r="AR1928" s="38"/>
      <c r="AS1928" s="38"/>
      <c r="AT1928" s="38"/>
      <c r="AU1928" s="38"/>
      <c r="AV1928" s="38"/>
      <c r="AW1928" s="38"/>
      <c r="AX1928" s="38"/>
      <c r="AY1928" s="38"/>
      <c r="BA1928" s="3">
        <f>IF(Q1928&gt;0,RANK(Q1928,(N1928:P1928,Q1928:AE1928)),0)</f>
        <v>0</v>
      </c>
      <c r="BB1928" s="3">
        <f>IF(R1928&gt;0,RANK(R1928,(N1928:P1928,Q1928:AE1928)),0)</f>
        <v>0</v>
      </c>
      <c r="BC1928" s="3">
        <f>IF(S1928&gt;0,RANK(S1928,(N1928:P1928,Q1928:AE1928)),0)</f>
        <v>0</v>
      </c>
      <c r="BD1928" s="3">
        <f>IF(T1928&gt;0,RANK(T1928,(N1928:P1928,Q1928:AE1928)),0)</f>
        <v>0</v>
      </c>
      <c r="BE1928" s="2">
        <f t="shared" si="818"/>
        <v>0</v>
      </c>
      <c r="BF1928" s="2">
        <f t="shared" si="819"/>
        <v>0</v>
      </c>
      <c r="BG1928" s="2">
        <f t="shared" si="820"/>
        <v>0</v>
      </c>
      <c r="BH1928" s="2">
        <f t="shared" si="821"/>
        <v>0</v>
      </c>
      <c r="BJ1928" t="s">
        <v>1071</v>
      </c>
      <c r="BK1928" t="s">
        <v>190</v>
      </c>
      <c r="BN1928">
        <v>0</v>
      </c>
      <c r="BO1928" s="60">
        <v>36</v>
      </c>
      <c r="BP1928" s="62">
        <v>45</v>
      </c>
      <c r="BQ1928" s="66">
        <f t="shared" si="822"/>
        <v>36045</v>
      </c>
      <c r="BR1928" s="66">
        <f t="shared" si="812"/>
        <v>36045</v>
      </c>
      <c r="BS1928" s="3" t="s">
        <v>3083</v>
      </c>
      <c r="BX1928" s="73"/>
      <c r="BY1928" s="38"/>
      <c r="BZ1928" s="38"/>
      <c r="CR1928" s="38"/>
      <c r="CS1928" s="38"/>
      <c r="CT1928" s="38"/>
      <c r="CU1928" s="38"/>
      <c r="CV1928" s="1"/>
      <c r="CW1928" s="1"/>
      <c r="CX1928" s="1"/>
      <c r="CY1928" s="1"/>
      <c r="CZ1928" s="1"/>
      <c r="DB1928" s="1"/>
      <c r="DC1928" s="1"/>
      <c r="DD1928" s="1"/>
      <c r="DE1928" s="1"/>
      <c r="DF1928" s="1"/>
      <c r="DG1928" s="1"/>
      <c r="DH1928" s="1"/>
    </row>
    <row r="1929" spans="1:112" ht="14" hidden="1" customHeight="1" outlineLevel="1" x14ac:dyDescent="0.2">
      <c r="A1929" t="s">
        <v>2733</v>
      </c>
      <c r="B1929" t="s">
        <v>190</v>
      </c>
      <c r="C1929" s="1">
        <f t="shared" si="813"/>
        <v>11966</v>
      </c>
      <c r="D1929" s="3">
        <f>IF(N1929&gt;0, RANK(N1929,(N1929:P1929,Q1929:AE1929)),0)</f>
        <v>2</v>
      </c>
      <c r="E1929" s="3">
        <f>IF(O1929&gt;0,RANK(O1929,(N1929:P1929,Q1929:AE1929)),0)</f>
        <v>1</v>
      </c>
      <c r="F1929" s="3">
        <f>IF(P1929&gt;0,RANK(P1929,(N1929:P1929,Q1929:AE1929)),0)</f>
        <v>0</v>
      </c>
      <c r="G1929" s="1">
        <f t="shared" si="823"/>
        <v>5681</v>
      </c>
      <c r="H1929" s="2">
        <f t="shared" si="824"/>
        <v>0.47476182517131876</v>
      </c>
      <c r="I1929" s="2"/>
      <c r="J1929" s="2">
        <f t="shared" si="814"/>
        <v>0.25948520808958714</v>
      </c>
      <c r="K1929" s="2">
        <f t="shared" si="815"/>
        <v>0.7342470332609059</v>
      </c>
      <c r="L1929" s="2">
        <f t="shared" si="816"/>
        <v>0</v>
      </c>
      <c r="M1929" s="2">
        <f t="shared" si="817"/>
        <v>6.2677586495070159E-3</v>
      </c>
      <c r="N1929" s="38">
        <v>3105</v>
      </c>
      <c r="O1929" s="38">
        <v>8786</v>
      </c>
      <c r="P1929" s="38"/>
      <c r="Q1929" s="38"/>
      <c r="R1929" s="38"/>
      <c r="S1929" s="38"/>
      <c r="T1929" s="38"/>
      <c r="U1929" s="38"/>
      <c r="V1929" s="38"/>
      <c r="W1929" s="38">
        <v>75</v>
      </c>
      <c r="X1929" s="38"/>
      <c r="Y1929" s="38"/>
      <c r="Z1929" s="38"/>
      <c r="AA1929" s="38"/>
      <c r="AB1929" s="38"/>
      <c r="AC1929" s="38"/>
      <c r="AD1929" s="38"/>
      <c r="AE1929" s="38">
        <v>0</v>
      </c>
      <c r="AF1929" s="38"/>
      <c r="AG1929" s="38"/>
      <c r="AH1929" s="38"/>
      <c r="AI1929" s="38"/>
      <c r="AJ1929" s="38"/>
      <c r="AK1929" s="38"/>
      <c r="AL1929" s="38"/>
      <c r="AM1929" s="38"/>
      <c r="AN1929" s="38"/>
      <c r="AO1929" s="38"/>
      <c r="AP1929" s="38"/>
      <c r="AQ1929" s="38"/>
      <c r="AR1929" s="38"/>
      <c r="AS1929" s="38"/>
      <c r="AT1929" s="38"/>
      <c r="AU1929" s="38"/>
      <c r="AV1929" s="38"/>
      <c r="AW1929" s="38"/>
      <c r="AX1929" s="38"/>
      <c r="AY1929" s="38"/>
      <c r="BA1929" s="3">
        <f>IF(Q1929&gt;0,RANK(Q1929,(N1929:P1929,Q1929:AE1929)),0)</f>
        <v>0</v>
      </c>
      <c r="BB1929" s="3">
        <f>IF(R1929&gt;0,RANK(R1929,(N1929:P1929,Q1929:AE1929)),0)</f>
        <v>0</v>
      </c>
      <c r="BC1929" s="3">
        <f>IF(S1929&gt;0,RANK(S1929,(N1929:P1929,Q1929:AE1929)),0)</f>
        <v>0</v>
      </c>
      <c r="BD1929" s="3">
        <f>IF(T1929&gt;0,RANK(T1929,(N1929:P1929,Q1929:AE1929)),0)</f>
        <v>0</v>
      </c>
      <c r="BE1929" s="2">
        <f t="shared" si="818"/>
        <v>0</v>
      </c>
      <c r="BF1929" s="2">
        <f t="shared" si="819"/>
        <v>0</v>
      </c>
      <c r="BG1929" s="2">
        <f t="shared" si="820"/>
        <v>0</v>
      </c>
      <c r="BH1929" s="2">
        <f t="shared" si="821"/>
        <v>0</v>
      </c>
      <c r="BJ1929" t="s">
        <v>2733</v>
      </c>
      <c r="BK1929" t="s">
        <v>190</v>
      </c>
      <c r="BL1929">
        <v>21</v>
      </c>
      <c r="BN1929">
        <v>0</v>
      </c>
      <c r="BO1929" s="60">
        <v>36</v>
      </c>
      <c r="BP1929" s="62">
        <v>49</v>
      </c>
      <c r="BQ1929" s="66">
        <f t="shared" si="822"/>
        <v>36049</v>
      </c>
      <c r="BR1929" s="66">
        <f t="shared" si="812"/>
        <v>36049</v>
      </c>
      <c r="BS1929" s="3" t="s">
        <v>3083</v>
      </c>
      <c r="BX1929" s="73"/>
      <c r="BY1929" s="38"/>
      <c r="BZ1929" s="38"/>
      <c r="CR1929" s="38"/>
      <c r="CS1929" s="38"/>
      <c r="CT1929" s="38"/>
      <c r="CU1929" s="38"/>
      <c r="CV1929" s="1"/>
      <c r="CW1929" s="1"/>
      <c r="CX1929" s="1"/>
      <c r="CY1929" s="1"/>
      <c r="CZ1929" s="1"/>
      <c r="DB1929" s="1"/>
      <c r="DC1929" s="1"/>
      <c r="DD1929" s="1"/>
      <c r="DE1929" s="1"/>
      <c r="DF1929" s="1"/>
      <c r="DG1929" s="1"/>
      <c r="DH1929" s="1"/>
    </row>
    <row r="1930" spans="1:112" ht="14" hidden="1" customHeight="1" outlineLevel="1" x14ac:dyDescent="0.2">
      <c r="A1930" t="s">
        <v>601</v>
      </c>
      <c r="B1930" t="s">
        <v>190</v>
      </c>
      <c r="C1930" s="1">
        <f t="shared" si="813"/>
        <v>31177</v>
      </c>
      <c r="D1930" s="3">
        <f>IF(N1930&gt;0, RANK(N1930,(N1930:P1930,Q1930:AE1930)),0)</f>
        <v>2</v>
      </c>
      <c r="E1930" s="3">
        <f>IF(O1930&gt;0,RANK(O1930,(N1930:P1930,Q1930:AE1930)),0)</f>
        <v>1</v>
      </c>
      <c r="F1930" s="3">
        <f>IF(P1930&gt;0,RANK(P1930,(N1930:P1930,Q1930:AE1930)),0)</f>
        <v>0</v>
      </c>
      <c r="G1930" s="1">
        <f t="shared" si="823"/>
        <v>6628</v>
      </c>
      <c r="H1930" s="2">
        <f t="shared" si="824"/>
        <v>0.2125926163517978</v>
      </c>
      <c r="I1930" s="2"/>
      <c r="J1930" s="2">
        <f t="shared" si="814"/>
        <v>0.38958206370080506</v>
      </c>
      <c r="K1930" s="2">
        <f t="shared" si="815"/>
        <v>0.60217468005260288</v>
      </c>
      <c r="L1930" s="2">
        <f t="shared" si="816"/>
        <v>0</v>
      </c>
      <c r="M1930" s="2">
        <f t="shared" si="817"/>
        <v>8.2432562465920567E-3</v>
      </c>
      <c r="N1930" s="38">
        <v>12146</v>
      </c>
      <c r="O1930" s="38">
        <v>18774</v>
      </c>
      <c r="P1930" s="38"/>
      <c r="Q1930" s="38"/>
      <c r="R1930" s="38"/>
      <c r="S1930" s="38"/>
      <c r="T1930" s="38"/>
      <c r="U1930" s="38"/>
      <c r="V1930" s="38"/>
      <c r="W1930" s="38">
        <v>257</v>
      </c>
      <c r="X1930" s="38"/>
      <c r="Y1930" s="38"/>
      <c r="Z1930" s="38"/>
      <c r="AA1930" s="38"/>
      <c r="AB1930" s="38"/>
      <c r="AC1930" s="38"/>
      <c r="AD1930" s="38"/>
      <c r="AE1930" s="38">
        <v>0</v>
      </c>
      <c r="AF1930" s="38"/>
      <c r="AG1930" s="38"/>
      <c r="AH1930" s="38"/>
      <c r="AI1930" s="38"/>
      <c r="AJ1930" s="38"/>
      <c r="AK1930" s="38"/>
      <c r="AL1930" s="38"/>
      <c r="AM1930" s="38"/>
      <c r="AN1930" s="38"/>
      <c r="AO1930" s="38"/>
      <c r="AP1930" s="38"/>
      <c r="AQ1930" s="38"/>
      <c r="AR1930" s="38"/>
      <c r="AS1930" s="38"/>
      <c r="AT1930" s="38"/>
      <c r="AU1930" s="38"/>
      <c r="AV1930" s="38"/>
      <c r="AW1930" s="38"/>
      <c r="AX1930" s="38"/>
      <c r="AY1930" s="38"/>
      <c r="BA1930" s="3">
        <f>IF(Q1930&gt;0,RANK(Q1930,(N1930:P1930,Q1930:AE1930)),0)</f>
        <v>0</v>
      </c>
      <c r="BB1930" s="3">
        <f>IF(R1930&gt;0,RANK(R1930,(N1930:P1930,Q1930:AE1930)),0)</f>
        <v>0</v>
      </c>
      <c r="BC1930" s="3">
        <f>IF(S1930&gt;0,RANK(S1930,(N1930:P1930,Q1930:AE1930)),0)</f>
        <v>0</v>
      </c>
      <c r="BD1930" s="3">
        <f>IF(T1930&gt;0,RANK(T1930,(N1930:P1930,Q1930:AE1930)),0)</f>
        <v>0</v>
      </c>
      <c r="BE1930" s="2">
        <f t="shared" si="818"/>
        <v>0</v>
      </c>
      <c r="BF1930" s="2">
        <f t="shared" si="819"/>
        <v>0</v>
      </c>
      <c r="BG1930" s="2">
        <f t="shared" si="820"/>
        <v>0</v>
      </c>
      <c r="BH1930" s="2">
        <f t="shared" si="821"/>
        <v>0</v>
      </c>
      <c r="BJ1930" t="s">
        <v>601</v>
      </c>
      <c r="BK1930" t="s">
        <v>190</v>
      </c>
      <c r="BL1930">
        <v>24</v>
      </c>
      <c r="BN1930">
        <v>0</v>
      </c>
      <c r="BO1930" s="60">
        <v>36</v>
      </c>
      <c r="BP1930" s="62">
        <v>51</v>
      </c>
      <c r="BQ1930" s="66">
        <f t="shared" si="822"/>
        <v>36051</v>
      </c>
      <c r="BR1930" s="66">
        <f t="shared" si="812"/>
        <v>36051</v>
      </c>
      <c r="BS1930" s="3" t="s">
        <v>3083</v>
      </c>
      <c r="BX1930" s="73"/>
      <c r="BY1930" s="38"/>
      <c r="BZ1930" s="38"/>
      <c r="CR1930" s="38"/>
      <c r="CS1930" s="38"/>
      <c r="CT1930" s="38"/>
      <c r="CU1930" s="38"/>
      <c r="CV1930" s="1"/>
      <c r="CW1930" s="1"/>
      <c r="CX1930" s="1"/>
      <c r="CY1930" s="1"/>
      <c r="CZ1930" s="1"/>
      <c r="DB1930" s="1"/>
      <c r="DC1930" s="1"/>
      <c r="DD1930" s="1"/>
      <c r="DE1930" s="1"/>
      <c r="DF1930" s="1"/>
      <c r="DG1930" s="1"/>
      <c r="DH1930" s="1"/>
    </row>
    <row r="1931" spans="1:112" ht="14" hidden="1" customHeight="1" outlineLevel="1" x14ac:dyDescent="0.2">
      <c r="A1931" t="s">
        <v>1618</v>
      </c>
      <c r="B1931" t="s">
        <v>190</v>
      </c>
      <c r="C1931" s="1">
        <f t="shared" si="813"/>
        <v>32528</v>
      </c>
      <c r="D1931" s="3">
        <f>IF(N1931&gt;0, RANK(N1931,(N1931:P1931,Q1931:AE1931)),0)</f>
        <v>2</v>
      </c>
      <c r="E1931" s="3">
        <f>IF(O1931&gt;0,RANK(O1931,(N1931:P1931,Q1931:AE1931)),0)</f>
        <v>1</v>
      </c>
      <c r="F1931" s="3">
        <f>IF(P1931&gt;0,RANK(P1931,(N1931:P1931,Q1931:AE1931)),0)</f>
        <v>0</v>
      </c>
      <c r="G1931" s="1">
        <f t="shared" si="823"/>
        <v>4473</v>
      </c>
      <c r="H1931" s="2">
        <f t="shared" si="824"/>
        <v>0.1375122970978849</v>
      </c>
      <c r="I1931" s="2"/>
      <c r="J1931" s="2">
        <f t="shared" si="814"/>
        <v>0.42587924249877029</v>
      </c>
      <c r="K1931" s="2">
        <f t="shared" si="815"/>
        <v>0.56339153959665522</v>
      </c>
      <c r="L1931" s="2">
        <f t="shared" si="816"/>
        <v>0</v>
      </c>
      <c r="M1931" s="2">
        <f t="shared" si="817"/>
        <v>1.0729217904574484E-2</v>
      </c>
      <c r="N1931" s="38">
        <v>13853</v>
      </c>
      <c r="O1931" s="38">
        <v>18326</v>
      </c>
      <c r="P1931" s="38"/>
      <c r="Q1931" s="38"/>
      <c r="R1931" s="38"/>
      <c r="S1931" s="38"/>
      <c r="T1931" s="38"/>
      <c r="U1931" s="38"/>
      <c r="V1931" s="38"/>
      <c r="W1931" s="38">
        <v>349</v>
      </c>
      <c r="X1931" s="38"/>
      <c r="Y1931" s="38"/>
      <c r="Z1931" s="38"/>
      <c r="AA1931" s="38"/>
      <c r="AB1931" s="38"/>
      <c r="AC1931" s="38"/>
      <c r="AD1931" s="38"/>
      <c r="AE1931" s="38">
        <v>0</v>
      </c>
      <c r="AF1931" s="38"/>
      <c r="AG1931" s="38"/>
      <c r="AH1931" s="38"/>
      <c r="AI1931" s="38"/>
      <c r="AJ1931" s="38"/>
      <c r="AK1931" s="38"/>
      <c r="AL1931" s="38"/>
      <c r="AM1931" s="38"/>
      <c r="AN1931" s="38"/>
      <c r="AO1931" s="38"/>
      <c r="AP1931" s="38"/>
      <c r="AQ1931" s="38"/>
      <c r="AR1931" s="38"/>
      <c r="AS1931" s="38"/>
      <c r="AT1931" s="38"/>
      <c r="AU1931" s="38"/>
      <c r="AV1931" s="38"/>
      <c r="AW1931" s="38"/>
      <c r="AX1931" s="38"/>
      <c r="AY1931" s="38"/>
      <c r="BA1931" s="3">
        <f>IF(Q1931&gt;0,RANK(Q1931,(N1931:P1931,Q1931:AE1931)),0)</f>
        <v>0</v>
      </c>
      <c r="BB1931" s="3">
        <f>IF(R1931&gt;0,RANK(R1931,(N1931:P1931,Q1931:AE1931)),0)</f>
        <v>0</v>
      </c>
      <c r="BC1931" s="3">
        <f>IF(S1931&gt;0,RANK(S1931,(N1931:P1931,Q1931:AE1931)),0)</f>
        <v>0</v>
      </c>
      <c r="BD1931" s="3">
        <f>IF(T1931&gt;0,RANK(T1931,(N1931:P1931,Q1931:AE1931)),0)</f>
        <v>0</v>
      </c>
      <c r="BE1931" s="2">
        <f t="shared" si="818"/>
        <v>0</v>
      </c>
      <c r="BF1931" s="2">
        <f t="shared" si="819"/>
        <v>0</v>
      </c>
      <c r="BG1931" s="2">
        <f t="shared" si="820"/>
        <v>0</v>
      </c>
      <c r="BH1931" s="2">
        <f t="shared" si="821"/>
        <v>0</v>
      </c>
      <c r="BJ1931" t="s">
        <v>1618</v>
      </c>
      <c r="BK1931" t="s">
        <v>190</v>
      </c>
      <c r="BL1931">
        <v>22</v>
      </c>
      <c r="BN1931">
        <v>0</v>
      </c>
      <c r="BO1931" s="60">
        <v>36</v>
      </c>
      <c r="BP1931" s="62">
        <v>53</v>
      </c>
      <c r="BQ1931" s="66">
        <f t="shared" si="822"/>
        <v>36053</v>
      </c>
      <c r="BR1931" s="66">
        <f t="shared" si="812"/>
        <v>36053</v>
      </c>
      <c r="BS1931" s="3" t="s">
        <v>3083</v>
      </c>
      <c r="BX1931" s="73"/>
      <c r="BY1931" s="38"/>
      <c r="BZ1931" s="38"/>
      <c r="CR1931" s="38"/>
      <c r="CS1931" s="38"/>
      <c r="CT1931" s="38"/>
      <c r="CU1931" s="38"/>
      <c r="CV1931" s="1"/>
      <c r="CW1931" s="1"/>
      <c r="CX1931" s="1"/>
      <c r="CY1931" s="1"/>
      <c r="CZ1931" s="1"/>
      <c r="DB1931" s="1"/>
      <c r="DC1931" s="1"/>
      <c r="DD1931" s="1"/>
      <c r="DE1931" s="1"/>
      <c r="DF1931" s="1"/>
      <c r="DG1931" s="1"/>
      <c r="DH1931" s="1"/>
    </row>
    <row r="1932" spans="1:112" ht="14" hidden="1" customHeight="1" outlineLevel="1" x14ac:dyDescent="0.2">
      <c r="A1932" t="s">
        <v>629</v>
      </c>
      <c r="B1932" t="s">
        <v>190</v>
      </c>
      <c r="C1932" s="1">
        <f t="shared" si="813"/>
        <v>350776</v>
      </c>
      <c r="D1932" s="3">
        <f>IF(N1932&gt;0, RANK(N1932,(N1932:P1932,Q1932:AE1932)),0)</f>
        <v>1</v>
      </c>
      <c r="E1932" s="3">
        <f>IF(O1932&gt;0,RANK(O1932,(N1932:P1932,Q1932:AE1932)),0)</f>
        <v>2</v>
      </c>
      <c r="F1932" s="3">
        <f>IF(P1932&gt;0,RANK(P1932,(N1932:P1932,Q1932:AE1932)),0)</f>
        <v>0</v>
      </c>
      <c r="G1932" s="1">
        <f t="shared" si="823"/>
        <v>63357</v>
      </c>
      <c r="H1932" s="2">
        <f t="shared" si="824"/>
        <v>0.18061954067553082</v>
      </c>
      <c r="I1932" s="2"/>
      <c r="J1932" s="2">
        <f t="shared" si="814"/>
        <v>0.58476064497000935</v>
      </c>
      <c r="K1932" s="2">
        <f t="shared" si="815"/>
        <v>0.40414110429447853</v>
      </c>
      <c r="L1932" s="2">
        <f t="shared" si="816"/>
        <v>0</v>
      </c>
      <c r="M1932" s="2">
        <f t="shared" si="817"/>
        <v>1.1098250735512127E-2</v>
      </c>
      <c r="N1932" s="38">
        <v>205120</v>
      </c>
      <c r="O1932" s="38">
        <v>141763</v>
      </c>
      <c r="P1932" s="38"/>
      <c r="Q1932" s="38"/>
      <c r="R1932" s="38"/>
      <c r="S1932" s="38"/>
      <c r="T1932" s="38"/>
      <c r="U1932" s="38"/>
      <c r="V1932" s="38"/>
      <c r="W1932" s="38">
        <v>3893</v>
      </c>
      <c r="X1932" s="38"/>
      <c r="Y1932" s="38"/>
      <c r="Z1932" s="38"/>
      <c r="AA1932" s="38"/>
      <c r="AB1932" s="38"/>
      <c r="AC1932" s="38"/>
      <c r="AD1932" s="38"/>
      <c r="AE1932" s="38">
        <v>0</v>
      </c>
      <c r="AF1932" s="38"/>
      <c r="AG1932" s="38"/>
      <c r="AH1932" s="38"/>
      <c r="AI1932" s="38"/>
      <c r="AJ1932" s="38"/>
      <c r="AK1932" s="38"/>
      <c r="AL1932" s="38"/>
      <c r="AM1932" s="38"/>
      <c r="AN1932" s="38"/>
      <c r="AO1932" s="38"/>
      <c r="AP1932" s="38"/>
      <c r="AQ1932" s="38"/>
      <c r="AR1932" s="38"/>
      <c r="AS1932" s="38"/>
      <c r="AT1932" s="38"/>
      <c r="AU1932" s="38"/>
      <c r="AV1932" s="38"/>
      <c r="AW1932" s="38"/>
      <c r="AX1932" s="38"/>
      <c r="AY1932" s="38"/>
      <c r="BA1932" s="3">
        <f>IF(Q1932&gt;0,RANK(Q1932,(N1932:P1932,Q1932:AE1932)),0)</f>
        <v>0</v>
      </c>
      <c r="BB1932" s="3">
        <f>IF(R1932&gt;0,RANK(R1932,(N1932:P1932,Q1932:AE1932)),0)</f>
        <v>0</v>
      </c>
      <c r="BC1932" s="3">
        <f>IF(S1932&gt;0,RANK(S1932,(N1932:P1932,Q1932:AE1932)),0)</f>
        <v>0</v>
      </c>
      <c r="BD1932" s="3">
        <f>IF(T1932&gt;0,RANK(T1932,(N1932:P1932,Q1932:AE1932)),0)</f>
        <v>0</v>
      </c>
      <c r="BE1932" s="2">
        <f t="shared" si="818"/>
        <v>0</v>
      </c>
      <c r="BF1932" s="2">
        <f t="shared" si="819"/>
        <v>0</v>
      </c>
      <c r="BG1932" s="2">
        <f t="shared" si="820"/>
        <v>0</v>
      </c>
      <c r="BH1932" s="2">
        <f t="shared" si="821"/>
        <v>0</v>
      </c>
      <c r="BJ1932" t="s">
        <v>629</v>
      </c>
      <c r="BK1932" t="s">
        <v>190</v>
      </c>
      <c r="BL1932">
        <v>25</v>
      </c>
      <c r="BN1932">
        <v>0</v>
      </c>
      <c r="BO1932" s="60">
        <v>36</v>
      </c>
      <c r="BP1932" s="62">
        <v>55</v>
      </c>
      <c r="BQ1932" s="66">
        <f t="shared" si="822"/>
        <v>36055</v>
      </c>
      <c r="BR1932" s="66">
        <f t="shared" si="812"/>
        <v>36055</v>
      </c>
      <c r="BS1932" s="3" t="s">
        <v>3083</v>
      </c>
      <c r="BX1932" s="73"/>
      <c r="BY1932" s="38"/>
      <c r="BZ1932" s="38"/>
      <c r="CR1932" s="38"/>
      <c r="CS1932" s="38"/>
      <c r="CT1932" s="38"/>
      <c r="CU1932" s="38"/>
      <c r="CV1932" s="1"/>
      <c r="CW1932" s="1"/>
      <c r="CX1932" s="1"/>
      <c r="CY1932" s="1"/>
      <c r="CZ1932" s="1"/>
      <c r="DB1932" s="1"/>
      <c r="DC1932" s="1"/>
      <c r="DD1932" s="1"/>
      <c r="DE1932" s="1"/>
      <c r="DF1932" s="1"/>
      <c r="DG1932" s="1"/>
      <c r="DH1932" s="1"/>
    </row>
    <row r="1933" spans="1:112" ht="14" hidden="1" customHeight="1" outlineLevel="1" x14ac:dyDescent="0.2">
      <c r="A1933" t="s">
        <v>1381</v>
      </c>
      <c r="B1933" t="s">
        <v>190</v>
      </c>
      <c r="C1933" s="1">
        <f t="shared" si="813"/>
        <v>20118</v>
      </c>
      <c r="D1933" s="3">
        <f>IF(N1933&gt;0, RANK(N1933,(N1933:P1933,Q1933:AE1933)),0)</f>
        <v>2</v>
      </c>
      <c r="E1933" s="3">
        <f>IF(O1933&gt;0,RANK(O1933,(N1933:P1933,Q1933:AE1933)),0)</f>
        <v>1</v>
      </c>
      <c r="F1933" s="3">
        <f>IF(P1933&gt;0,RANK(P1933,(N1933:P1933,Q1933:AE1933)),0)</f>
        <v>0</v>
      </c>
      <c r="G1933" s="1">
        <f t="shared" si="823"/>
        <v>5880</v>
      </c>
      <c r="H1933" s="2">
        <f t="shared" si="824"/>
        <v>0.29227557411273486</v>
      </c>
      <c r="I1933" s="2"/>
      <c r="J1933" s="2">
        <f t="shared" si="814"/>
        <v>0.35038274182324286</v>
      </c>
      <c r="K1933" s="2">
        <f t="shared" si="815"/>
        <v>0.64265831593597778</v>
      </c>
      <c r="L1933" s="2">
        <f t="shared" si="816"/>
        <v>0</v>
      </c>
      <c r="M1933" s="2">
        <f t="shared" si="817"/>
        <v>6.9589422407794199E-3</v>
      </c>
      <c r="N1933" s="38">
        <v>7049</v>
      </c>
      <c r="O1933" s="38">
        <v>12929</v>
      </c>
      <c r="P1933" s="38"/>
      <c r="Q1933" s="38"/>
      <c r="R1933" s="38"/>
      <c r="S1933" s="38"/>
      <c r="T1933" s="38"/>
      <c r="U1933" s="38"/>
      <c r="V1933" s="38"/>
      <c r="W1933" s="38">
        <v>140</v>
      </c>
      <c r="X1933" s="38"/>
      <c r="Y1933" s="38"/>
      <c r="Z1933" s="38"/>
      <c r="AA1933" s="38"/>
      <c r="AB1933" s="38"/>
      <c r="AC1933" s="38"/>
      <c r="AD1933" s="38"/>
      <c r="AE1933" s="38">
        <v>0</v>
      </c>
      <c r="AF1933" s="38"/>
      <c r="AG1933" s="38"/>
      <c r="AH1933" s="38"/>
      <c r="AI1933" s="38"/>
      <c r="AJ1933" s="38"/>
      <c r="AK1933" s="38"/>
      <c r="AL1933" s="38"/>
      <c r="AM1933" s="38"/>
      <c r="AN1933" s="38"/>
      <c r="AO1933" s="38"/>
      <c r="AP1933" s="38"/>
      <c r="AQ1933" s="38"/>
      <c r="AR1933" s="38"/>
      <c r="AS1933" s="38"/>
      <c r="AT1933" s="38"/>
      <c r="AU1933" s="38"/>
      <c r="AV1933" s="38"/>
      <c r="AW1933" s="38"/>
      <c r="AX1933" s="38"/>
      <c r="AY1933" s="38"/>
      <c r="BA1933" s="3">
        <f>IF(Q1933&gt;0,RANK(Q1933,(N1933:P1933,Q1933:AE1933)),0)</f>
        <v>0</v>
      </c>
      <c r="BB1933" s="3">
        <f>IF(R1933&gt;0,RANK(R1933,(N1933:P1933,Q1933:AE1933)),0)</f>
        <v>0</v>
      </c>
      <c r="BC1933" s="3">
        <f>IF(S1933&gt;0,RANK(S1933,(N1933:P1933,Q1933:AE1933)),0)</f>
        <v>0</v>
      </c>
      <c r="BD1933" s="3">
        <f>IF(T1933&gt;0,RANK(T1933,(N1933:P1933,Q1933:AE1933)),0)</f>
        <v>0</v>
      </c>
      <c r="BE1933" s="2">
        <f t="shared" si="818"/>
        <v>0</v>
      </c>
      <c r="BF1933" s="2">
        <f t="shared" si="819"/>
        <v>0</v>
      </c>
      <c r="BG1933" s="2">
        <f t="shared" si="820"/>
        <v>0</v>
      </c>
      <c r="BH1933" s="2">
        <f t="shared" si="821"/>
        <v>0</v>
      </c>
      <c r="BJ1933" t="s">
        <v>1381</v>
      </c>
      <c r="BK1933" t="s">
        <v>190</v>
      </c>
      <c r="BN1933">
        <v>0</v>
      </c>
      <c r="BO1933" s="60">
        <v>36</v>
      </c>
      <c r="BP1933" s="62">
        <v>57</v>
      </c>
      <c r="BQ1933" s="66">
        <f t="shared" si="822"/>
        <v>36057</v>
      </c>
      <c r="BR1933" s="66">
        <f t="shared" si="812"/>
        <v>36057</v>
      </c>
      <c r="BS1933" s="3" t="s">
        <v>3083</v>
      </c>
      <c r="BX1933" s="73"/>
      <c r="BY1933" s="38"/>
      <c r="BZ1933" s="38"/>
      <c r="CR1933" s="38"/>
      <c r="CS1933" s="38"/>
      <c r="CT1933" s="38"/>
      <c r="CU1933" s="38"/>
      <c r="CV1933" s="1"/>
      <c r="CW1933" s="1"/>
      <c r="CX1933" s="1"/>
      <c r="CY1933" s="1"/>
      <c r="CZ1933" s="1"/>
      <c r="DB1933" s="1"/>
      <c r="DC1933" s="1"/>
      <c r="DD1933" s="1"/>
      <c r="DE1933" s="1"/>
      <c r="DF1933" s="1"/>
      <c r="DG1933" s="1"/>
      <c r="DH1933" s="1"/>
    </row>
    <row r="1934" spans="1:112" ht="14" hidden="1" customHeight="1" outlineLevel="1" x14ac:dyDescent="0.2">
      <c r="A1934" t="s">
        <v>82</v>
      </c>
      <c r="B1934" t="s">
        <v>190</v>
      </c>
      <c r="C1934" s="1">
        <f t="shared" si="813"/>
        <v>714318</v>
      </c>
      <c r="D1934" s="3">
        <f>IF(N1934&gt;0, RANK(N1934,(N1934:P1934,Q1934:AE1934)),0)</f>
        <v>2</v>
      </c>
      <c r="E1934" s="3">
        <f>IF(O1934&gt;0,RANK(O1934,(N1934:P1934,Q1934:AE1934)),0)</f>
        <v>1</v>
      </c>
      <c r="F1934" s="3">
        <f>IF(P1934&gt;0,RANK(P1934,(N1934:P1934,Q1934:AE1934)),0)</f>
        <v>0</v>
      </c>
      <c r="G1934" s="1">
        <f t="shared" ref="G1934:G1958" si="825">IF(C1934&gt;0,MAX(N1934:P1934)-LARGE(N1934:P1934,2),0)</f>
        <v>29674</v>
      </c>
      <c r="H1934" s="2">
        <f t="shared" ref="H1934:H1958" si="826">IF(C1934&gt;0,G1934/C1934,0)</f>
        <v>4.1541722314151402E-2</v>
      </c>
      <c r="I1934" s="2"/>
      <c r="J1934" s="2">
        <f t="shared" ref="J1934:J1958" si="827">IF($C1934=0,"-",N1934/$C1934)</f>
        <v>0.47285382700701928</v>
      </c>
      <c r="K1934" s="2">
        <f t="shared" ref="K1934:K1958" si="828">IF($C1934=0,"-",O1934/$C1934)</f>
        <v>0.51439554932117071</v>
      </c>
      <c r="L1934" s="2">
        <f t="shared" ref="L1934:L1958" si="829">IF($C1934=0,"-",P1934/$C1934)</f>
        <v>0</v>
      </c>
      <c r="M1934" s="2">
        <f t="shared" ref="M1934:M1958" si="830">IF(C1934=0,"-",(1-J1934-K1934-L1934))</f>
        <v>1.2750623671810013E-2</v>
      </c>
      <c r="N1934" s="38">
        <v>337768</v>
      </c>
      <c r="O1934" s="38">
        <v>367442</v>
      </c>
      <c r="P1934" s="38"/>
      <c r="Q1934" s="38"/>
      <c r="R1934" s="38"/>
      <c r="S1934" s="38"/>
      <c r="T1934" s="38"/>
      <c r="U1934" s="38"/>
      <c r="V1934" s="38"/>
      <c r="W1934" s="38">
        <v>9108</v>
      </c>
      <c r="X1934" s="38"/>
      <c r="Y1934" s="38"/>
      <c r="Z1934" s="38"/>
      <c r="AA1934" s="38"/>
      <c r="AB1934" s="38"/>
      <c r="AC1934" s="38"/>
      <c r="AD1934" s="38"/>
      <c r="AE1934" s="38">
        <v>0</v>
      </c>
      <c r="AF1934" s="38"/>
      <c r="AG1934" s="38"/>
      <c r="AH1934" s="38"/>
      <c r="AI1934" s="38"/>
      <c r="AJ1934" s="38"/>
      <c r="AK1934" s="38"/>
      <c r="AL1934" s="38"/>
      <c r="AM1934" s="38"/>
      <c r="AN1934" s="38"/>
      <c r="AO1934" s="38"/>
      <c r="AP1934" s="38"/>
      <c r="AQ1934" s="38"/>
      <c r="AR1934" s="38"/>
      <c r="AS1934" s="38"/>
      <c r="AT1934" s="38"/>
      <c r="AU1934" s="38"/>
      <c r="AV1934" s="38"/>
      <c r="AW1934" s="38"/>
      <c r="AX1934" s="38"/>
      <c r="AY1934" s="38"/>
      <c r="BA1934" s="3">
        <f>IF(Q1934&gt;0,RANK(Q1934,(N1934:P1934,Q1934:AE1934)),0)</f>
        <v>0</v>
      </c>
      <c r="BB1934" s="3">
        <f>IF(R1934&gt;0,RANK(R1934,(N1934:P1934,Q1934:AE1934)),0)</f>
        <v>0</v>
      </c>
      <c r="BC1934" s="3">
        <f>IF(S1934&gt;0,RANK(S1934,(N1934:P1934,Q1934:AE1934)),0)</f>
        <v>0</v>
      </c>
      <c r="BD1934" s="3">
        <f>IF(T1934&gt;0,RANK(T1934,(N1934:P1934,Q1934:AE1934)),0)</f>
        <v>0</v>
      </c>
      <c r="BE1934" s="2">
        <f t="shared" si="818"/>
        <v>0</v>
      </c>
      <c r="BF1934" s="2">
        <f t="shared" si="819"/>
        <v>0</v>
      </c>
      <c r="BG1934" s="2">
        <f t="shared" si="820"/>
        <v>0</v>
      </c>
      <c r="BH1934" s="2">
        <f t="shared" si="821"/>
        <v>0</v>
      </c>
      <c r="BJ1934" t="s">
        <v>82</v>
      </c>
      <c r="BK1934" t="s">
        <v>190</v>
      </c>
      <c r="BN1934">
        <v>0</v>
      </c>
      <c r="BO1934" s="60">
        <v>36</v>
      </c>
      <c r="BP1934" s="62">
        <v>59</v>
      </c>
      <c r="BQ1934" s="66">
        <f t="shared" si="822"/>
        <v>36059</v>
      </c>
      <c r="BR1934" s="66">
        <f t="shared" si="812"/>
        <v>36059</v>
      </c>
      <c r="BS1934" s="3" t="s">
        <v>3083</v>
      </c>
      <c r="BX1934" s="73"/>
      <c r="BY1934" s="38"/>
      <c r="BZ1934" s="38"/>
      <c r="CR1934" s="38"/>
      <c r="CS1934" s="38"/>
      <c r="CT1934" s="38"/>
      <c r="CU1934" s="38"/>
      <c r="CV1934" s="1"/>
      <c r="CW1934" s="1"/>
      <c r="CX1934" s="1"/>
      <c r="CY1934" s="1"/>
      <c r="CZ1934" s="1"/>
      <c r="DB1934" s="1"/>
      <c r="DC1934" s="1"/>
      <c r="DD1934" s="1"/>
      <c r="DE1934" s="1"/>
      <c r="DF1934" s="1"/>
      <c r="DG1934" s="1"/>
      <c r="DH1934" s="1"/>
    </row>
    <row r="1935" spans="1:112" ht="14" hidden="1" customHeight="1" outlineLevel="1" x14ac:dyDescent="0.2">
      <c r="A1935" t="s">
        <v>2500</v>
      </c>
      <c r="B1935" t="s">
        <v>190</v>
      </c>
      <c r="C1935" s="1">
        <f t="shared" si="813"/>
        <v>99758</v>
      </c>
      <c r="D1935" s="3">
        <f>IF(N1935&gt;0, RANK(N1935,(N1935:P1935,Q1935:AE1935)),0)</f>
        <v>2</v>
      </c>
      <c r="E1935" s="3">
        <f>IF(O1935&gt;0,RANK(O1935,(N1935:P1935,Q1935:AE1935)),0)</f>
        <v>1</v>
      </c>
      <c r="F1935" s="3">
        <f>IF(P1935&gt;0,RANK(P1935,(N1935:P1935,Q1935:AE1935)),0)</f>
        <v>0</v>
      </c>
      <c r="G1935" s="1">
        <f t="shared" si="825"/>
        <v>15331</v>
      </c>
      <c r="H1935" s="2">
        <f t="shared" si="826"/>
        <v>0.15368191022273903</v>
      </c>
      <c r="I1935" s="2"/>
      <c r="J1935" s="2">
        <f t="shared" si="827"/>
        <v>0.41926462038132278</v>
      </c>
      <c r="K1935" s="2">
        <f t="shared" si="828"/>
        <v>0.57294653060406187</v>
      </c>
      <c r="L1935" s="2">
        <f t="shared" si="829"/>
        <v>0</v>
      </c>
      <c r="M1935" s="2">
        <f t="shared" si="830"/>
        <v>7.7888490146152956E-3</v>
      </c>
      <c r="N1935" s="38">
        <v>41825</v>
      </c>
      <c r="O1935" s="38">
        <v>57156</v>
      </c>
      <c r="P1935" s="38"/>
      <c r="Q1935" s="38"/>
      <c r="R1935" s="38"/>
      <c r="S1935" s="38"/>
      <c r="T1935" s="38"/>
      <c r="U1935" s="38"/>
      <c r="V1935" s="38"/>
      <c r="W1935" s="38">
        <v>777</v>
      </c>
      <c r="X1935" s="38"/>
      <c r="Y1935" s="38"/>
      <c r="Z1935" s="38"/>
      <c r="AA1935" s="38"/>
      <c r="AB1935" s="38"/>
      <c r="AC1935" s="38"/>
      <c r="AD1935" s="38"/>
      <c r="AE1935" s="38">
        <v>0</v>
      </c>
      <c r="AF1935" s="38"/>
      <c r="AG1935" s="38"/>
      <c r="AH1935" s="38"/>
      <c r="AI1935" s="38"/>
      <c r="AJ1935" s="38"/>
      <c r="AK1935" s="38"/>
      <c r="AL1935" s="38"/>
      <c r="AM1935" s="38"/>
      <c r="AN1935" s="38"/>
      <c r="AO1935" s="38"/>
      <c r="AP1935" s="38"/>
      <c r="AQ1935" s="38"/>
      <c r="AR1935" s="38"/>
      <c r="AS1935" s="38"/>
      <c r="AT1935" s="38"/>
      <c r="AU1935" s="38"/>
      <c r="AV1935" s="38"/>
      <c r="AW1935" s="38"/>
      <c r="AX1935" s="38"/>
      <c r="AY1935" s="38"/>
      <c r="BA1935" s="3">
        <f>IF(Q1935&gt;0,RANK(Q1935,(N1935:P1935,Q1935:AE1935)),0)</f>
        <v>0</v>
      </c>
      <c r="BB1935" s="3">
        <f>IF(R1935&gt;0,RANK(R1935,(N1935:P1935,Q1935:AE1935)),0)</f>
        <v>0</v>
      </c>
      <c r="BC1935" s="3">
        <f>IF(S1935&gt;0,RANK(S1935,(N1935:P1935,Q1935:AE1935)),0)</f>
        <v>0</v>
      </c>
      <c r="BD1935" s="3">
        <f>IF(T1935&gt;0,RANK(T1935,(N1935:P1935,Q1935:AE1935)),0)</f>
        <v>0</v>
      </c>
      <c r="BE1935" s="2">
        <f t="shared" si="818"/>
        <v>0</v>
      </c>
      <c r="BF1935" s="2">
        <f t="shared" si="819"/>
        <v>0</v>
      </c>
      <c r="BG1935" s="2">
        <f t="shared" si="820"/>
        <v>0</v>
      </c>
      <c r="BH1935" s="2">
        <f t="shared" si="821"/>
        <v>0</v>
      </c>
      <c r="BJ1935" t="s">
        <v>2500</v>
      </c>
      <c r="BK1935" t="s">
        <v>190</v>
      </c>
      <c r="BN1935">
        <v>0</v>
      </c>
      <c r="BO1935" s="60">
        <v>36</v>
      </c>
      <c r="BP1935" s="62">
        <v>63</v>
      </c>
      <c r="BQ1935" s="66">
        <f t="shared" si="822"/>
        <v>36063</v>
      </c>
      <c r="BR1935" s="66">
        <f t="shared" si="812"/>
        <v>36063</v>
      </c>
      <c r="BS1935" s="3" t="s">
        <v>3083</v>
      </c>
      <c r="BX1935" s="73"/>
      <c r="BY1935" s="38"/>
      <c r="BZ1935" s="38"/>
      <c r="CR1935" s="38"/>
      <c r="CS1935" s="38"/>
      <c r="CT1935" s="38"/>
      <c r="CU1935" s="38"/>
      <c r="CV1935" s="1"/>
      <c r="CW1935" s="1"/>
      <c r="CX1935" s="1"/>
      <c r="CY1935" s="1"/>
      <c r="CZ1935" s="1"/>
      <c r="DB1935" s="1"/>
      <c r="DC1935" s="1"/>
      <c r="DD1935" s="1"/>
      <c r="DE1935" s="1"/>
      <c r="DF1935" s="1"/>
      <c r="DG1935" s="1"/>
      <c r="DH1935" s="1"/>
    </row>
    <row r="1936" spans="1:112" ht="14" hidden="1" customHeight="1" outlineLevel="1" x14ac:dyDescent="0.2">
      <c r="A1936" t="s">
        <v>3023</v>
      </c>
      <c r="B1936" t="s">
        <v>190</v>
      </c>
      <c r="C1936" s="1">
        <f t="shared" si="813"/>
        <v>97089</v>
      </c>
      <c r="D1936" s="3">
        <f>IF(N1936&gt;0, RANK(N1936,(N1936:P1936,Q1936:AE1936)),0)</f>
        <v>2</v>
      </c>
      <c r="E1936" s="3">
        <f>IF(O1936&gt;0,RANK(O1936,(N1936:P1936,Q1936:AE1936)),0)</f>
        <v>1</v>
      </c>
      <c r="F1936" s="3">
        <f>IF(P1936&gt;0,RANK(P1936,(N1936:P1936,Q1936:AE1936)),0)</f>
        <v>0</v>
      </c>
      <c r="G1936" s="1">
        <f t="shared" si="825"/>
        <v>21143</v>
      </c>
      <c r="H1936" s="2">
        <f t="shared" si="826"/>
        <v>0.21776926325330367</v>
      </c>
      <c r="I1936" s="2"/>
      <c r="J1936" s="2">
        <f t="shared" si="827"/>
        <v>0.3876855256517216</v>
      </c>
      <c r="K1936" s="2">
        <f t="shared" si="828"/>
        <v>0.60545478890502524</v>
      </c>
      <c r="L1936" s="2">
        <f t="shared" si="829"/>
        <v>0</v>
      </c>
      <c r="M1936" s="2">
        <f t="shared" si="830"/>
        <v>6.8596854432532162E-3</v>
      </c>
      <c r="N1936" s="38">
        <v>37640</v>
      </c>
      <c r="O1936" s="38">
        <v>58783</v>
      </c>
      <c r="P1936" s="38"/>
      <c r="Q1936" s="38"/>
      <c r="R1936" s="38"/>
      <c r="S1936" s="38"/>
      <c r="T1936" s="38"/>
      <c r="U1936" s="38"/>
      <c r="V1936" s="38"/>
      <c r="W1936" s="38">
        <v>666</v>
      </c>
      <c r="X1936" s="38"/>
      <c r="Y1936" s="38"/>
      <c r="Z1936" s="38"/>
      <c r="AA1936" s="38"/>
      <c r="AB1936" s="38"/>
      <c r="AC1936" s="38"/>
      <c r="AD1936" s="38"/>
      <c r="AE1936" s="38">
        <v>0</v>
      </c>
      <c r="AF1936" s="38"/>
      <c r="AG1936" s="38"/>
      <c r="AH1936" s="38"/>
      <c r="AI1936" s="38"/>
      <c r="AJ1936" s="38"/>
      <c r="AK1936" s="38"/>
      <c r="AL1936" s="38"/>
      <c r="AM1936" s="38"/>
      <c r="AN1936" s="38"/>
      <c r="AO1936" s="38"/>
      <c r="AP1936" s="38"/>
      <c r="AQ1936" s="38"/>
      <c r="AR1936" s="38"/>
      <c r="AS1936" s="38"/>
      <c r="AT1936" s="38"/>
      <c r="AU1936" s="38"/>
      <c r="AV1936" s="38"/>
      <c r="AW1936" s="38"/>
      <c r="AX1936" s="38"/>
      <c r="AY1936" s="38"/>
      <c r="BA1936" s="3">
        <f>IF(Q1936&gt;0,RANK(Q1936,(N1936:P1936,Q1936:AE1936)),0)</f>
        <v>0</v>
      </c>
      <c r="BB1936" s="3">
        <f>IF(R1936&gt;0,RANK(R1936,(N1936:P1936,Q1936:AE1936)),0)</f>
        <v>0</v>
      </c>
      <c r="BC1936" s="3">
        <f>IF(S1936&gt;0,RANK(S1936,(N1936:P1936,Q1936:AE1936)),0)</f>
        <v>0</v>
      </c>
      <c r="BD1936" s="3">
        <f>IF(T1936&gt;0,RANK(T1936,(N1936:P1936,Q1936:AE1936)),0)</f>
        <v>0</v>
      </c>
      <c r="BE1936" s="2">
        <f t="shared" si="818"/>
        <v>0</v>
      </c>
      <c r="BF1936" s="2">
        <f t="shared" si="819"/>
        <v>0</v>
      </c>
      <c r="BG1936" s="2">
        <f t="shared" si="820"/>
        <v>0</v>
      </c>
      <c r="BH1936" s="2">
        <f t="shared" si="821"/>
        <v>0</v>
      </c>
      <c r="BJ1936" t="s">
        <v>3023</v>
      </c>
      <c r="BK1936" t="s">
        <v>190</v>
      </c>
      <c r="BN1936">
        <v>0</v>
      </c>
      <c r="BO1936" s="60">
        <v>36</v>
      </c>
      <c r="BP1936" s="62">
        <v>65</v>
      </c>
      <c r="BQ1936" s="66">
        <f t="shared" si="822"/>
        <v>36065</v>
      </c>
      <c r="BR1936" s="66">
        <f t="shared" si="812"/>
        <v>36065</v>
      </c>
      <c r="BS1936" s="3" t="s">
        <v>3083</v>
      </c>
      <c r="BX1936" s="73"/>
      <c r="BY1936" s="38"/>
      <c r="BZ1936" s="38"/>
      <c r="CR1936" s="38"/>
      <c r="CS1936" s="38"/>
      <c r="CT1936" s="38"/>
      <c r="CU1936" s="38"/>
      <c r="CV1936" s="1"/>
      <c r="CW1936" s="1"/>
      <c r="CX1936" s="1"/>
      <c r="CY1936" s="1"/>
      <c r="CZ1936" s="1"/>
      <c r="DB1936" s="1"/>
      <c r="DC1936" s="1"/>
      <c r="DD1936" s="1"/>
      <c r="DE1936" s="1"/>
      <c r="DF1936" s="1"/>
      <c r="DG1936" s="1"/>
      <c r="DH1936" s="1"/>
    </row>
    <row r="1937" spans="1:112" ht="14" hidden="1" customHeight="1" outlineLevel="1" x14ac:dyDescent="0.2">
      <c r="A1937" t="s">
        <v>952</v>
      </c>
      <c r="B1937" t="s">
        <v>190</v>
      </c>
      <c r="C1937" s="1">
        <f t="shared" si="813"/>
        <v>229137</v>
      </c>
      <c r="D1937" s="3">
        <f>IF(N1937&gt;0, RANK(N1937,(N1937:P1937,Q1937:AE1937)),0)</f>
        <v>1</v>
      </c>
      <c r="E1937" s="3">
        <f>IF(O1937&gt;0,RANK(O1937,(N1937:P1937,Q1937:AE1937)),0)</f>
        <v>2</v>
      </c>
      <c r="F1937" s="3">
        <f>IF(P1937&gt;0,RANK(P1937,(N1937:P1937,Q1937:AE1937)),0)</f>
        <v>0</v>
      </c>
      <c r="G1937" s="1">
        <f t="shared" si="825"/>
        <v>38906</v>
      </c>
      <c r="H1937" s="2">
        <f t="shared" si="826"/>
        <v>0.16979361691913572</v>
      </c>
      <c r="I1937" s="2"/>
      <c r="J1937" s="2">
        <f t="shared" si="827"/>
        <v>0.57863199745130645</v>
      </c>
      <c r="K1937" s="2">
        <f t="shared" si="828"/>
        <v>0.4088383805321707</v>
      </c>
      <c r="L1937" s="2">
        <f t="shared" si="829"/>
        <v>0</v>
      </c>
      <c r="M1937" s="2">
        <f t="shared" si="830"/>
        <v>1.2529622016522857E-2</v>
      </c>
      <c r="N1937" s="38">
        <v>132586</v>
      </c>
      <c r="O1937" s="38">
        <v>93680</v>
      </c>
      <c r="P1937" s="38"/>
      <c r="Q1937" s="38"/>
      <c r="R1937" s="38"/>
      <c r="S1937" s="38"/>
      <c r="T1937" s="38"/>
      <c r="U1937" s="38"/>
      <c r="V1937" s="38"/>
      <c r="W1937" s="38">
        <v>2871</v>
      </c>
      <c r="X1937" s="38"/>
      <c r="Y1937" s="38"/>
      <c r="Z1937" s="38"/>
      <c r="AA1937" s="38"/>
      <c r="AB1937" s="38"/>
      <c r="AC1937" s="38"/>
      <c r="AD1937" s="38"/>
      <c r="AE1937" s="38">
        <v>0</v>
      </c>
      <c r="AF1937" s="38"/>
      <c r="AG1937" s="38"/>
      <c r="AH1937" s="38"/>
      <c r="AI1937" s="38"/>
      <c r="AJ1937" s="38"/>
      <c r="AK1937" s="38"/>
      <c r="AL1937" s="38"/>
      <c r="AM1937" s="38"/>
      <c r="AN1937" s="38"/>
      <c r="AO1937" s="38"/>
      <c r="AP1937" s="38"/>
      <c r="AQ1937" s="38"/>
      <c r="AR1937" s="38"/>
      <c r="AS1937" s="38"/>
      <c r="AT1937" s="38"/>
      <c r="AU1937" s="38"/>
      <c r="AV1937" s="38"/>
      <c r="AW1937" s="38"/>
      <c r="AX1937" s="38"/>
      <c r="AY1937" s="38"/>
      <c r="BA1937" s="3">
        <f>IF(Q1937&gt;0,RANK(Q1937,(N1937:P1937,Q1937:AE1937)),0)</f>
        <v>0</v>
      </c>
      <c r="BB1937" s="3">
        <f>IF(R1937&gt;0,RANK(R1937,(N1937:P1937,Q1937:AE1937)),0)</f>
        <v>0</v>
      </c>
      <c r="BC1937" s="3">
        <f>IF(S1937&gt;0,RANK(S1937,(N1937:P1937,Q1937:AE1937)),0)</f>
        <v>0</v>
      </c>
      <c r="BD1937" s="3">
        <f>IF(T1937&gt;0,RANK(T1937,(N1937:P1937,Q1937:AE1937)),0)</f>
        <v>0</v>
      </c>
      <c r="BE1937" s="2">
        <f t="shared" si="818"/>
        <v>0</v>
      </c>
      <c r="BF1937" s="2">
        <f t="shared" si="819"/>
        <v>0</v>
      </c>
      <c r="BG1937" s="2">
        <f t="shared" si="820"/>
        <v>0</v>
      </c>
      <c r="BH1937" s="2">
        <f t="shared" si="821"/>
        <v>0</v>
      </c>
      <c r="BJ1937" t="s">
        <v>952</v>
      </c>
      <c r="BK1937" t="s">
        <v>190</v>
      </c>
      <c r="BL1937">
        <v>22</v>
      </c>
      <c r="BN1937">
        <v>0</v>
      </c>
      <c r="BO1937" s="60">
        <v>36</v>
      </c>
      <c r="BP1937" s="62">
        <v>67</v>
      </c>
      <c r="BQ1937" s="66">
        <f t="shared" si="822"/>
        <v>36067</v>
      </c>
      <c r="BR1937" s="66">
        <f t="shared" si="812"/>
        <v>36067</v>
      </c>
      <c r="BS1937" s="3" t="s">
        <v>3083</v>
      </c>
      <c r="BX1937" s="73"/>
      <c r="BY1937" s="38"/>
      <c r="BZ1937" s="38"/>
      <c r="CR1937" s="38"/>
      <c r="CS1937" s="38"/>
      <c r="CT1937" s="38"/>
      <c r="CU1937" s="38"/>
      <c r="CV1937" s="1"/>
      <c r="CW1937" s="1"/>
      <c r="CX1937" s="1"/>
      <c r="CY1937" s="1"/>
      <c r="CZ1937" s="1"/>
      <c r="DB1937" s="1"/>
      <c r="DC1937" s="1"/>
      <c r="DD1937" s="1"/>
      <c r="DE1937" s="1"/>
      <c r="DF1937" s="1"/>
      <c r="DG1937" s="1"/>
      <c r="DH1937" s="1"/>
    </row>
    <row r="1938" spans="1:112" ht="14" hidden="1" customHeight="1" outlineLevel="1" x14ac:dyDescent="0.2">
      <c r="A1938" t="s">
        <v>509</v>
      </c>
      <c r="B1938" t="s">
        <v>190</v>
      </c>
      <c r="C1938" s="1">
        <f t="shared" si="813"/>
        <v>60352</v>
      </c>
      <c r="D1938" s="3">
        <f>IF(N1938&gt;0, RANK(N1938,(N1938:P1938,Q1938:AE1938)),0)</f>
        <v>2</v>
      </c>
      <c r="E1938" s="3">
        <f>IF(O1938&gt;0,RANK(O1938,(N1938:P1938,Q1938:AE1938)),0)</f>
        <v>1</v>
      </c>
      <c r="F1938" s="3">
        <f>IF(P1938&gt;0,RANK(P1938,(N1938:P1938,Q1938:AE1938)),0)</f>
        <v>0</v>
      </c>
      <c r="G1938" s="1">
        <f t="shared" si="825"/>
        <v>701</v>
      </c>
      <c r="H1938" s="2">
        <f t="shared" si="826"/>
        <v>1.1615190880169671E-2</v>
      </c>
      <c r="I1938" s="2"/>
      <c r="J1938" s="2">
        <f t="shared" si="827"/>
        <v>0.4891304347826087</v>
      </c>
      <c r="K1938" s="2">
        <f t="shared" si="828"/>
        <v>0.50074562566277836</v>
      </c>
      <c r="L1938" s="2">
        <f t="shared" si="829"/>
        <v>0</v>
      </c>
      <c r="M1938" s="2">
        <f t="shared" si="830"/>
        <v>1.0123939554612993E-2</v>
      </c>
      <c r="N1938" s="38">
        <v>29520</v>
      </c>
      <c r="O1938" s="38">
        <v>30221</v>
      </c>
      <c r="P1938" s="38"/>
      <c r="Q1938" s="38"/>
      <c r="R1938" s="38"/>
      <c r="S1938" s="38"/>
      <c r="T1938" s="38"/>
      <c r="U1938" s="38"/>
      <c r="V1938" s="38"/>
      <c r="W1938" s="38">
        <v>611</v>
      </c>
      <c r="X1938" s="38"/>
      <c r="Y1938" s="38"/>
      <c r="Z1938" s="38"/>
      <c r="AA1938" s="38"/>
      <c r="AB1938" s="38"/>
      <c r="AC1938" s="38"/>
      <c r="AD1938" s="38"/>
      <c r="AE1938" s="38">
        <v>0</v>
      </c>
      <c r="AF1938" s="38"/>
      <c r="AG1938" s="38"/>
      <c r="AH1938" s="38"/>
      <c r="AI1938" s="38"/>
      <c r="AJ1938" s="38"/>
      <c r="AK1938" s="38"/>
      <c r="AL1938" s="38"/>
      <c r="AM1938" s="38"/>
      <c r="AN1938" s="38"/>
      <c r="AO1938" s="38"/>
      <c r="AP1938" s="38"/>
      <c r="AQ1938" s="38"/>
      <c r="AR1938" s="38"/>
      <c r="AS1938" s="38"/>
      <c r="AT1938" s="38"/>
      <c r="AU1938" s="38"/>
      <c r="AV1938" s="38"/>
      <c r="AW1938" s="38"/>
      <c r="AX1938" s="38"/>
      <c r="AY1938" s="38"/>
      <c r="BA1938" s="3">
        <f>IF(Q1938&gt;0,RANK(Q1938,(N1938:P1938,Q1938:AE1938)),0)</f>
        <v>0</v>
      </c>
      <c r="BB1938" s="3">
        <f>IF(R1938&gt;0,RANK(R1938,(N1938:P1938,Q1938:AE1938)),0)</f>
        <v>0</v>
      </c>
      <c r="BC1938" s="3">
        <f>IF(S1938&gt;0,RANK(S1938,(N1938:P1938,Q1938:AE1938)),0)</f>
        <v>0</v>
      </c>
      <c r="BD1938" s="3">
        <f>IF(T1938&gt;0,RANK(T1938,(N1938:P1938,Q1938:AE1938)),0)</f>
        <v>0</v>
      </c>
      <c r="BE1938" s="2">
        <f t="shared" si="818"/>
        <v>0</v>
      </c>
      <c r="BF1938" s="2">
        <f t="shared" si="819"/>
        <v>0</v>
      </c>
      <c r="BG1938" s="2">
        <f t="shared" si="820"/>
        <v>0</v>
      </c>
      <c r="BH1938" s="2">
        <f t="shared" si="821"/>
        <v>0</v>
      </c>
      <c r="BJ1938" t="s">
        <v>509</v>
      </c>
      <c r="BK1938" t="s">
        <v>190</v>
      </c>
      <c r="BL1938">
        <v>24</v>
      </c>
      <c r="BN1938">
        <v>0</v>
      </c>
      <c r="BO1938" s="60">
        <v>36</v>
      </c>
      <c r="BP1938" s="62">
        <v>69</v>
      </c>
      <c r="BQ1938" s="66">
        <f t="shared" si="822"/>
        <v>36069</v>
      </c>
      <c r="BR1938" s="66">
        <f t="shared" si="812"/>
        <v>36069</v>
      </c>
      <c r="BS1938" s="3" t="s">
        <v>3083</v>
      </c>
      <c r="BX1938" s="73"/>
      <c r="BY1938" s="38"/>
      <c r="BZ1938" s="38"/>
      <c r="CR1938" s="38"/>
      <c r="CS1938" s="38"/>
      <c r="CT1938" s="38"/>
      <c r="CU1938" s="38"/>
      <c r="CV1938" s="1"/>
      <c r="CW1938" s="1"/>
      <c r="CX1938" s="1"/>
      <c r="CY1938" s="1"/>
      <c r="CZ1938" s="1"/>
      <c r="DB1938" s="1"/>
      <c r="DC1938" s="1"/>
      <c r="DD1938" s="1"/>
      <c r="DE1938" s="1"/>
      <c r="DF1938" s="1"/>
      <c r="DG1938" s="1"/>
      <c r="DH1938" s="1"/>
    </row>
    <row r="1939" spans="1:112" ht="14" hidden="1" customHeight="1" outlineLevel="1" x14ac:dyDescent="0.2">
      <c r="A1939" t="s">
        <v>1977</v>
      </c>
      <c r="B1939" t="s">
        <v>190</v>
      </c>
      <c r="C1939" s="1">
        <f t="shared" ref="C1939:C1969" si="831">SUM(N1939:AY1939)</f>
        <v>168044</v>
      </c>
      <c r="D1939" s="3">
        <f>IF(N1939&gt;0, RANK(N1939,(N1939:P1939,Q1939:AE1939)),0)</f>
        <v>2</v>
      </c>
      <c r="E1939" s="3">
        <f>IF(O1939&gt;0,RANK(O1939,(N1939:P1939,Q1939:AE1939)),0)</f>
        <v>1</v>
      </c>
      <c r="F1939" s="3">
        <f>IF(P1939&gt;0,RANK(P1939,(N1939:P1939,Q1939:AE1939)),0)</f>
        <v>0</v>
      </c>
      <c r="G1939" s="1">
        <f t="shared" si="825"/>
        <v>15051</v>
      </c>
      <c r="H1939" s="2">
        <f t="shared" si="826"/>
        <v>8.9565827997429251E-2</v>
      </c>
      <c r="I1939" s="2"/>
      <c r="J1939" s="2">
        <f t="shared" si="827"/>
        <v>0.45124491204684486</v>
      </c>
      <c r="K1939" s="2">
        <f t="shared" si="828"/>
        <v>0.5408107400442741</v>
      </c>
      <c r="L1939" s="2">
        <f t="shared" si="829"/>
        <v>0</v>
      </c>
      <c r="M1939" s="2">
        <f t="shared" si="830"/>
        <v>7.9443479088809887E-3</v>
      </c>
      <c r="N1939" s="38">
        <v>75829</v>
      </c>
      <c r="O1939" s="38">
        <v>90880</v>
      </c>
      <c r="P1939" s="38"/>
      <c r="Q1939" s="38"/>
      <c r="R1939" s="38"/>
      <c r="S1939" s="38"/>
      <c r="T1939" s="38"/>
      <c r="U1939" s="38"/>
      <c r="V1939" s="38"/>
      <c r="W1939" s="38">
        <v>1335</v>
      </c>
      <c r="X1939" s="38"/>
      <c r="Y1939" s="38"/>
      <c r="Z1939" s="38"/>
      <c r="AA1939" s="38"/>
      <c r="AB1939" s="38"/>
      <c r="AC1939" s="38"/>
      <c r="AD1939" s="38"/>
      <c r="AE1939" s="38">
        <v>0</v>
      </c>
      <c r="AF1939" s="38"/>
      <c r="AG1939" s="38"/>
      <c r="AH1939" s="38"/>
      <c r="AI1939" s="38"/>
      <c r="AJ1939" s="38"/>
      <c r="AK1939" s="38"/>
      <c r="AL1939" s="38"/>
      <c r="AM1939" s="38"/>
      <c r="AN1939" s="38"/>
      <c r="AO1939" s="38"/>
      <c r="AP1939" s="38"/>
      <c r="AQ1939" s="38"/>
      <c r="AR1939" s="38"/>
      <c r="AS1939" s="38"/>
      <c r="AT1939" s="38"/>
      <c r="AU1939" s="38"/>
      <c r="AV1939" s="38"/>
      <c r="AW1939" s="38"/>
      <c r="AX1939" s="38"/>
      <c r="AY1939" s="38"/>
      <c r="BA1939" s="3">
        <f>IF(Q1939&gt;0,RANK(Q1939,(N1939:P1939,Q1939:AE1939)),0)</f>
        <v>0</v>
      </c>
      <c r="BB1939" s="3">
        <f>IF(R1939&gt;0,RANK(R1939,(N1939:P1939,Q1939:AE1939)),0)</f>
        <v>0</v>
      </c>
      <c r="BC1939" s="3">
        <f>IF(S1939&gt;0,RANK(S1939,(N1939:P1939,Q1939:AE1939)),0)</f>
        <v>0</v>
      </c>
      <c r="BD1939" s="3">
        <f>IF(T1939&gt;0,RANK(T1939,(N1939:P1939,Q1939:AE1939)),0)</f>
        <v>0</v>
      </c>
      <c r="BE1939" s="2">
        <f t="shared" ref="BE1939:BE1969" si="832">IF($C1939=0,"-",Q1939/$C1939)</f>
        <v>0</v>
      </c>
      <c r="BF1939" s="2">
        <f t="shared" ref="BF1939:BF1969" si="833">IF($C1939=0,"-",R1939/$C1939)</f>
        <v>0</v>
      </c>
      <c r="BG1939" s="2">
        <f t="shared" ref="BG1939:BG1969" si="834">IF($C1939=0,"-",S1939/$C1939)</f>
        <v>0</v>
      </c>
      <c r="BH1939" s="2">
        <f t="shared" ref="BH1939:BH1969" si="835">IF($C1939=0,"-",T1939/$C1939)</f>
        <v>0</v>
      </c>
      <c r="BJ1939" t="s">
        <v>1977</v>
      </c>
      <c r="BK1939" t="s">
        <v>190</v>
      </c>
      <c r="BL1939">
        <v>18</v>
      </c>
      <c r="BN1939">
        <v>0</v>
      </c>
      <c r="BO1939" s="60">
        <v>36</v>
      </c>
      <c r="BP1939" s="62">
        <v>71</v>
      </c>
      <c r="BQ1939" s="66">
        <f t="shared" ref="BQ1939:BQ1968" si="836">1000*BO1939+BP1939</f>
        <v>36071</v>
      </c>
      <c r="BR1939" s="66">
        <f t="shared" si="812"/>
        <v>36071</v>
      </c>
      <c r="BS1939" s="3" t="s">
        <v>3083</v>
      </c>
      <c r="BX1939" s="73"/>
      <c r="BY1939" s="38"/>
      <c r="BZ1939" s="38"/>
      <c r="CR1939" s="38"/>
      <c r="CS1939" s="38"/>
      <c r="CT1939" s="38"/>
      <c r="CU1939" s="38"/>
      <c r="CV1939" s="1"/>
      <c r="CW1939" s="1"/>
      <c r="CX1939" s="1"/>
      <c r="CY1939" s="1"/>
      <c r="CZ1939" s="1"/>
      <c r="DB1939" s="1"/>
      <c r="DC1939" s="1"/>
      <c r="DD1939" s="1"/>
      <c r="DE1939" s="1"/>
      <c r="DF1939" s="1"/>
      <c r="DG1939" s="1"/>
      <c r="DH1939" s="1"/>
    </row>
    <row r="1940" spans="1:112" ht="14" hidden="1" customHeight="1" outlineLevel="1" x14ac:dyDescent="0.2">
      <c r="A1940" t="s">
        <v>397</v>
      </c>
      <c r="B1940" t="s">
        <v>190</v>
      </c>
      <c r="C1940" s="1">
        <f t="shared" si="831"/>
        <v>17780</v>
      </c>
      <c r="D1940" s="3">
        <f>IF(N1940&gt;0, RANK(N1940,(N1940:P1940,Q1940:AE1940)),0)</f>
        <v>2</v>
      </c>
      <c r="E1940" s="3">
        <f>IF(O1940&gt;0,RANK(O1940,(N1940:P1940,Q1940:AE1940)),0)</f>
        <v>1</v>
      </c>
      <c r="F1940" s="3">
        <f>IF(P1940&gt;0,RANK(P1940,(N1940:P1940,Q1940:AE1940)),0)</f>
        <v>0</v>
      </c>
      <c r="G1940" s="1">
        <f t="shared" si="825"/>
        <v>7205</v>
      </c>
      <c r="H1940" s="2">
        <f t="shared" si="826"/>
        <v>0.40523059617547807</v>
      </c>
      <c r="I1940" s="2"/>
      <c r="J1940" s="2">
        <f t="shared" si="827"/>
        <v>0.29398200224971877</v>
      </c>
      <c r="K1940" s="2">
        <f t="shared" si="828"/>
        <v>0.6992125984251969</v>
      </c>
      <c r="L1940" s="2">
        <f t="shared" si="829"/>
        <v>0</v>
      </c>
      <c r="M1940" s="2">
        <f t="shared" si="830"/>
        <v>6.8053993250842826E-3</v>
      </c>
      <c r="N1940" s="38">
        <v>5227</v>
      </c>
      <c r="O1940" s="38">
        <v>12432</v>
      </c>
      <c r="P1940" s="38"/>
      <c r="Q1940" s="38"/>
      <c r="R1940" s="38"/>
      <c r="S1940" s="38"/>
      <c r="T1940" s="38"/>
      <c r="U1940" s="38"/>
      <c r="V1940" s="38"/>
      <c r="W1940" s="38">
        <v>121</v>
      </c>
      <c r="X1940" s="38"/>
      <c r="Y1940" s="38"/>
      <c r="Z1940" s="38"/>
      <c r="AA1940" s="38"/>
      <c r="AB1940" s="38"/>
      <c r="AC1940" s="38"/>
      <c r="AD1940" s="38"/>
      <c r="AE1940" s="38">
        <v>0</v>
      </c>
      <c r="AF1940" s="38"/>
      <c r="AG1940" s="38"/>
      <c r="AH1940" s="38"/>
      <c r="AI1940" s="38"/>
      <c r="AJ1940" s="38"/>
      <c r="AK1940" s="38"/>
      <c r="AL1940" s="38"/>
      <c r="AM1940" s="38"/>
      <c r="AN1940" s="38"/>
      <c r="AO1940" s="38"/>
      <c r="AP1940" s="38"/>
      <c r="AQ1940" s="38"/>
      <c r="AR1940" s="38"/>
      <c r="AS1940" s="38"/>
      <c r="AT1940" s="38"/>
      <c r="AU1940" s="38"/>
      <c r="AV1940" s="38"/>
      <c r="AW1940" s="38"/>
      <c r="AX1940" s="38"/>
      <c r="AY1940" s="38"/>
      <c r="BA1940" s="3">
        <f>IF(Q1940&gt;0,RANK(Q1940,(N1940:P1940,Q1940:AE1940)),0)</f>
        <v>0</v>
      </c>
      <c r="BB1940" s="3">
        <f>IF(R1940&gt;0,RANK(R1940,(N1940:P1940,Q1940:AE1940)),0)</f>
        <v>0</v>
      </c>
      <c r="BC1940" s="3">
        <f>IF(S1940&gt;0,RANK(S1940,(N1940:P1940,Q1940:AE1940)),0)</f>
        <v>0</v>
      </c>
      <c r="BD1940" s="3">
        <f>IF(T1940&gt;0,RANK(T1940,(N1940:P1940,Q1940:AE1940)),0)</f>
        <v>0</v>
      </c>
      <c r="BE1940" s="2">
        <f t="shared" si="832"/>
        <v>0</v>
      </c>
      <c r="BF1940" s="2">
        <f t="shared" si="833"/>
        <v>0</v>
      </c>
      <c r="BG1940" s="2">
        <f t="shared" si="834"/>
        <v>0</v>
      </c>
      <c r="BH1940" s="2">
        <f t="shared" si="835"/>
        <v>0</v>
      </c>
      <c r="BJ1940" t="s">
        <v>397</v>
      </c>
      <c r="BK1940" t="s">
        <v>190</v>
      </c>
      <c r="BL1940">
        <v>24</v>
      </c>
      <c r="BN1940">
        <v>0</v>
      </c>
      <c r="BO1940" s="60">
        <v>36</v>
      </c>
      <c r="BP1940" s="62">
        <v>73</v>
      </c>
      <c r="BQ1940" s="66">
        <f t="shared" si="836"/>
        <v>36073</v>
      </c>
      <c r="BR1940" s="66">
        <f t="shared" si="812"/>
        <v>36073</v>
      </c>
      <c r="BS1940" s="3" t="s">
        <v>3083</v>
      </c>
      <c r="BX1940" s="73"/>
      <c r="BY1940" s="38"/>
      <c r="BZ1940" s="38"/>
      <c r="CR1940" s="38"/>
      <c r="CS1940" s="38"/>
      <c r="CT1940" s="38"/>
      <c r="CU1940" s="38"/>
      <c r="CV1940" s="1"/>
      <c r="CW1940" s="1"/>
      <c r="CX1940" s="1"/>
      <c r="CY1940" s="1"/>
      <c r="CZ1940" s="1"/>
      <c r="DB1940" s="1"/>
      <c r="DC1940" s="1"/>
      <c r="DD1940" s="1"/>
      <c r="DE1940" s="1"/>
      <c r="DF1940" s="1"/>
      <c r="DG1940" s="1"/>
      <c r="DH1940" s="1"/>
    </row>
    <row r="1941" spans="1:112" ht="14" hidden="1" customHeight="1" outlineLevel="1" x14ac:dyDescent="0.2">
      <c r="A1941" t="s">
        <v>950</v>
      </c>
      <c r="B1941" t="s">
        <v>190</v>
      </c>
      <c r="C1941" s="1">
        <f t="shared" si="831"/>
        <v>54178</v>
      </c>
      <c r="D1941" s="3">
        <f>IF(N1941&gt;0, RANK(N1941,(N1941:P1941,Q1941:AE1941)),0)</f>
        <v>2</v>
      </c>
      <c r="E1941" s="3">
        <f>IF(O1941&gt;0,RANK(O1941,(N1941:P1941,Q1941:AE1941)),0)</f>
        <v>1</v>
      </c>
      <c r="F1941" s="3">
        <f>IF(P1941&gt;0,RANK(P1941,(N1941:P1941,Q1941:AE1941)),0)</f>
        <v>0</v>
      </c>
      <c r="G1941" s="1">
        <f t="shared" si="825"/>
        <v>12990</v>
      </c>
      <c r="H1941" s="2">
        <f t="shared" si="826"/>
        <v>0.23976521835431355</v>
      </c>
      <c r="I1941" s="2"/>
      <c r="J1941" s="2">
        <f t="shared" si="827"/>
        <v>0.37646277086640334</v>
      </c>
      <c r="K1941" s="2">
        <f t="shared" si="828"/>
        <v>0.61622798922071687</v>
      </c>
      <c r="L1941" s="2">
        <f t="shared" si="829"/>
        <v>0</v>
      </c>
      <c r="M1941" s="2">
        <f t="shared" si="830"/>
        <v>7.3092399128797947E-3</v>
      </c>
      <c r="N1941" s="38">
        <v>20396</v>
      </c>
      <c r="O1941" s="38">
        <v>33386</v>
      </c>
      <c r="P1941" s="38"/>
      <c r="Q1941" s="38"/>
      <c r="R1941" s="38"/>
      <c r="S1941" s="38"/>
      <c r="T1941" s="38"/>
      <c r="U1941" s="38"/>
      <c r="V1941" s="38"/>
      <c r="W1941" s="38">
        <v>396</v>
      </c>
      <c r="X1941" s="38"/>
      <c r="Y1941" s="38"/>
      <c r="Z1941" s="38"/>
      <c r="AA1941" s="38"/>
      <c r="AB1941" s="38"/>
      <c r="AC1941" s="38"/>
      <c r="AD1941" s="38"/>
      <c r="AE1941" s="38">
        <v>0</v>
      </c>
      <c r="AF1941" s="38"/>
      <c r="AG1941" s="38"/>
      <c r="AH1941" s="38"/>
      <c r="AI1941" s="38"/>
      <c r="AJ1941" s="38"/>
      <c r="AK1941" s="38"/>
      <c r="AL1941" s="38"/>
      <c r="AM1941" s="38"/>
      <c r="AN1941" s="38"/>
      <c r="AO1941" s="38"/>
      <c r="AP1941" s="38"/>
      <c r="AQ1941" s="38"/>
      <c r="AR1941" s="38"/>
      <c r="AS1941" s="38"/>
      <c r="AT1941" s="38"/>
      <c r="AU1941" s="38"/>
      <c r="AV1941" s="38"/>
      <c r="AW1941" s="38"/>
      <c r="AX1941" s="38"/>
      <c r="AY1941" s="38"/>
      <c r="BA1941" s="3">
        <f>IF(Q1941&gt;0,RANK(Q1941,(N1941:P1941,Q1941:AE1941)),0)</f>
        <v>0</v>
      </c>
      <c r="BB1941" s="3">
        <f>IF(R1941&gt;0,RANK(R1941,(N1941:P1941,Q1941:AE1941)),0)</f>
        <v>0</v>
      </c>
      <c r="BC1941" s="3">
        <f>IF(S1941&gt;0,RANK(S1941,(N1941:P1941,Q1941:AE1941)),0)</f>
        <v>0</v>
      </c>
      <c r="BD1941" s="3">
        <f>IF(T1941&gt;0,RANK(T1941,(N1941:P1941,Q1941:AE1941)),0)</f>
        <v>0</v>
      </c>
      <c r="BE1941" s="2">
        <f t="shared" si="832"/>
        <v>0</v>
      </c>
      <c r="BF1941" s="2">
        <f t="shared" si="833"/>
        <v>0</v>
      </c>
      <c r="BG1941" s="2">
        <f t="shared" si="834"/>
        <v>0</v>
      </c>
      <c r="BH1941" s="2">
        <f t="shared" si="835"/>
        <v>0</v>
      </c>
      <c r="BJ1941" t="s">
        <v>950</v>
      </c>
      <c r="BK1941" t="s">
        <v>190</v>
      </c>
      <c r="BL1941">
        <v>24</v>
      </c>
      <c r="BN1941">
        <v>0</v>
      </c>
      <c r="BO1941" s="60">
        <v>36</v>
      </c>
      <c r="BP1941" s="62">
        <v>75</v>
      </c>
      <c r="BQ1941" s="66">
        <f t="shared" si="836"/>
        <v>36075</v>
      </c>
      <c r="BR1941" s="66">
        <f t="shared" si="812"/>
        <v>36075</v>
      </c>
      <c r="BS1941" s="3" t="s">
        <v>3083</v>
      </c>
      <c r="BX1941" s="73"/>
      <c r="BY1941" s="38"/>
      <c r="BZ1941" s="38"/>
      <c r="CR1941" s="38"/>
      <c r="CS1941" s="38"/>
      <c r="CT1941" s="38"/>
      <c r="CU1941" s="38"/>
      <c r="CV1941" s="1"/>
      <c r="CW1941" s="1"/>
      <c r="CX1941" s="1"/>
      <c r="CY1941" s="1"/>
      <c r="CZ1941" s="1"/>
      <c r="DB1941" s="1"/>
      <c r="DC1941" s="1"/>
      <c r="DD1941" s="1"/>
      <c r="DE1941" s="1"/>
      <c r="DF1941" s="1"/>
      <c r="DG1941" s="1"/>
      <c r="DH1941" s="1"/>
    </row>
    <row r="1942" spans="1:112" ht="14" hidden="1" customHeight="1" outlineLevel="1" x14ac:dyDescent="0.2">
      <c r="A1942" t="s">
        <v>2921</v>
      </c>
      <c r="B1942" t="s">
        <v>190</v>
      </c>
      <c r="C1942" s="1">
        <f t="shared" si="831"/>
        <v>28284</v>
      </c>
      <c r="D1942" s="3">
        <f>IF(N1942&gt;0, RANK(N1942,(N1942:P1942,Q1942:AE1942)),0)</f>
        <v>2</v>
      </c>
      <c r="E1942" s="3">
        <f>IF(O1942&gt;0,RANK(O1942,(N1942:P1942,Q1942:AE1942)),0)</f>
        <v>1</v>
      </c>
      <c r="F1942" s="3">
        <f>IF(P1942&gt;0,RANK(P1942,(N1942:P1942,Q1942:AE1942)),0)</f>
        <v>0</v>
      </c>
      <c r="G1942" s="1">
        <f t="shared" si="825"/>
        <v>2228</v>
      </c>
      <c r="H1942" s="2">
        <f t="shared" si="826"/>
        <v>7.8772450855607412E-2</v>
      </c>
      <c r="I1942" s="2"/>
      <c r="J1942" s="2">
        <f t="shared" si="827"/>
        <v>0.46061377457219632</v>
      </c>
      <c r="K1942" s="2">
        <f t="shared" si="828"/>
        <v>0.53938622542780368</v>
      </c>
      <c r="L1942" s="2">
        <f t="shared" si="829"/>
        <v>0</v>
      </c>
      <c r="M1942" s="2">
        <f t="shared" si="830"/>
        <v>0</v>
      </c>
      <c r="N1942" s="38">
        <v>13028</v>
      </c>
      <c r="O1942" s="38">
        <v>15256</v>
      </c>
      <c r="P1942" s="38"/>
      <c r="Q1942" s="38"/>
      <c r="R1942" s="38"/>
      <c r="S1942" s="38"/>
      <c r="T1942" s="38"/>
      <c r="U1942" s="38"/>
      <c r="V1942" s="38"/>
      <c r="W1942" s="38">
        <v>0</v>
      </c>
      <c r="X1942" s="38"/>
      <c r="Y1942" s="38"/>
      <c r="Z1942" s="38"/>
      <c r="AA1942" s="38"/>
      <c r="AB1942" s="38"/>
      <c r="AC1942" s="38"/>
      <c r="AD1942" s="38"/>
      <c r="AE1942" s="38">
        <v>0</v>
      </c>
      <c r="AF1942" s="38"/>
      <c r="AG1942" s="38"/>
      <c r="AH1942" s="38"/>
      <c r="AI1942" s="38"/>
      <c r="AJ1942" s="38"/>
      <c r="AK1942" s="38"/>
      <c r="AL1942" s="38"/>
      <c r="AM1942" s="38"/>
      <c r="AN1942" s="38"/>
      <c r="AO1942" s="38"/>
      <c r="AP1942" s="38"/>
      <c r="AQ1942" s="38"/>
      <c r="AR1942" s="38"/>
      <c r="AS1942" s="38"/>
      <c r="AT1942" s="38"/>
      <c r="AU1942" s="38"/>
      <c r="AV1942" s="38"/>
      <c r="AW1942" s="38"/>
      <c r="AX1942" s="38"/>
      <c r="AY1942" s="38"/>
      <c r="BA1942" s="3">
        <f>IF(Q1942&gt;0,RANK(Q1942,(N1942:P1942,Q1942:AE1942)),0)</f>
        <v>0</v>
      </c>
      <c r="BB1942" s="3">
        <f>IF(R1942&gt;0,RANK(R1942,(N1942:P1942,Q1942:AE1942)),0)</f>
        <v>0</v>
      </c>
      <c r="BC1942" s="3">
        <f>IF(S1942&gt;0,RANK(S1942,(N1942:P1942,Q1942:AE1942)),0)</f>
        <v>0</v>
      </c>
      <c r="BD1942" s="3">
        <f>IF(T1942&gt;0,RANK(T1942,(N1942:P1942,Q1942:AE1942)),0)</f>
        <v>0</v>
      </c>
      <c r="BE1942" s="2">
        <f t="shared" si="832"/>
        <v>0</v>
      </c>
      <c r="BF1942" s="2">
        <f t="shared" si="833"/>
        <v>0</v>
      </c>
      <c r="BG1942" s="2">
        <f t="shared" si="834"/>
        <v>0</v>
      </c>
      <c r="BH1942" s="2">
        <f t="shared" si="835"/>
        <v>0</v>
      </c>
      <c r="BJ1942" t="s">
        <v>2921</v>
      </c>
      <c r="BK1942" t="s">
        <v>190</v>
      </c>
      <c r="BL1942">
        <v>19</v>
      </c>
      <c r="BN1942">
        <v>0</v>
      </c>
      <c r="BO1942" s="60">
        <v>36</v>
      </c>
      <c r="BP1942" s="62">
        <v>77</v>
      </c>
      <c r="BQ1942" s="66">
        <f t="shared" si="836"/>
        <v>36077</v>
      </c>
      <c r="BR1942" s="66">
        <f t="shared" si="812"/>
        <v>36077</v>
      </c>
      <c r="BS1942" s="3" t="s">
        <v>3083</v>
      </c>
      <c r="BX1942" s="73"/>
      <c r="BY1942" s="38"/>
      <c r="BZ1942" s="38"/>
      <c r="CR1942" s="38"/>
      <c r="CS1942" s="38"/>
      <c r="CT1942" s="38"/>
      <c r="CU1942" s="38"/>
      <c r="CV1942" s="1"/>
      <c r="CW1942" s="1"/>
      <c r="CX1942" s="1"/>
      <c r="CY1942" s="1"/>
      <c r="CZ1942" s="1"/>
      <c r="DB1942" s="1"/>
      <c r="DC1942" s="1"/>
      <c r="DD1942" s="1"/>
      <c r="DE1942" s="1"/>
      <c r="DF1942" s="1"/>
      <c r="DG1942" s="1"/>
      <c r="DH1942" s="1"/>
    </row>
    <row r="1943" spans="1:112" ht="14" hidden="1" customHeight="1" outlineLevel="1" x14ac:dyDescent="0.2">
      <c r="A1943" t="s">
        <v>935</v>
      </c>
      <c r="B1943" t="s">
        <v>190</v>
      </c>
      <c r="C1943" s="1">
        <f t="shared" si="831"/>
        <v>56014</v>
      </c>
      <c r="D1943" s="3">
        <f>IF(N1943&gt;0, RANK(N1943,(N1943:P1943,Q1943:AE1943)),0)</f>
        <v>2</v>
      </c>
      <c r="E1943" s="3">
        <f>IF(O1943&gt;0,RANK(O1943,(N1943:P1943,Q1943:AE1943)),0)</f>
        <v>1</v>
      </c>
      <c r="F1943" s="3">
        <f>IF(P1943&gt;0,RANK(P1943,(N1943:P1943,Q1943:AE1943)),0)</f>
        <v>0</v>
      </c>
      <c r="G1943" s="1">
        <f t="shared" si="825"/>
        <v>7597</v>
      </c>
      <c r="H1943" s="2">
        <f t="shared" si="826"/>
        <v>0.13562680758381834</v>
      </c>
      <c r="I1943" s="2"/>
      <c r="J1943" s="2">
        <f t="shared" si="827"/>
        <v>0.4276609419073803</v>
      </c>
      <c r="K1943" s="2">
        <f t="shared" si="828"/>
        <v>0.56328774949119864</v>
      </c>
      <c r="L1943" s="2">
        <f t="shared" si="829"/>
        <v>0</v>
      </c>
      <c r="M1943" s="2">
        <f t="shared" si="830"/>
        <v>9.0513086014211153E-3</v>
      </c>
      <c r="N1943" s="38">
        <v>23955</v>
      </c>
      <c r="O1943" s="38">
        <v>31552</v>
      </c>
      <c r="P1943" s="38"/>
      <c r="Q1943" s="38"/>
      <c r="R1943" s="38"/>
      <c r="S1943" s="38"/>
      <c r="T1943" s="38"/>
      <c r="U1943" s="38"/>
      <c r="V1943" s="38"/>
      <c r="W1943" s="38">
        <v>507</v>
      </c>
      <c r="X1943" s="38"/>
      <c r="Y1943" s="38"/>
      <c r="Z1943" s="38"/>
      <c r="AA1943" s="38"/>
      <c r="AB1943" s="38"/>
      <c r="AC1943" s="38"/>
      <c r="AD1943" s="38"/>
      <c r="AE1943" s="38">
        <v>0</v>
      </c>
      <c r="AF1943" s="38"/>
      <c r="AG1943" s="38"/>
      <c r="AH1943" s="38"/>
      <c r="AI1943" s="38"/>
      <c r="AJ1943" s="38"/>
      <c r="AK1943" s="38"/>
      <c r="AL1943" s="38"/>
      <c r="AM1943" s="38"/>
      <c r="AN1943" s="38"/>
      <c r="AO1943" s="38"/>
      <c r="AP1943" s="38"/>
      <c r="AQ1943" s="38"/>
      <c r="AR1943" s="38"/>
      <c r="AS1943" s="38"/>
      <c r="AT1943" s="38"/>
      <c r="AU1943" s="38"/>
      <c r="AV1943" s="38"/>
      <c r="AW1943" s="38"/>
      <c r="AX1943" s="38"/>
      <c r="AY1943" s="38"/>
      <c r="BA1943" s="3">
        <f>IF(Q1943&gt;0,RANK(Q1943,(N1943:P1943,Q1943:AE1943)),0)</f>
        <v>0</v>
      </c>
      <c r="BB1943" s="3">
        <f>IF(R1943&gt;0,RANK(R1943,(N1943:P1943,Q1943:AE1943)),0)</f>
        <v>0</v>
      </c>
      <c r="BC1943" s="3">
        <f>IF(S1943&gt;0,RANK(S1943,(N1943:P1943,Q1943:AE1943)),0)</f>
        <v>0</v>
      </c>
      <c r="BD1943" s="3">
        <f>IF(T1943&gt;0,RANK(T1943,(N1943:P1943,Q1943:AE1943)),0)</f>
        <v>0</v>
      </c>
      <c r="BE1943" s="2">
        <f t="shared" si="832"/>
        <v>0</v>
      </c>
      <c r="BF1943" s="2">
        <f t="shared" si="833"/>
        <v>0</v>
      </c>
      <c r="BG1943" s="2">
        <f t="shared" si="834"/>
        <v>0</v>
      </c>
      <c r="BH1943" s="2">
        <f t="shared" si="835"/>
        <v>0</v>
      </c>
      <c r="BJ1943" t="s">
        <v>935</v>
      </c>
      <c r="BK1943" t="s">
        <v>190</v>
      </c>
      <c r="BL1943">
        <v>17</v>
      </c>
      <c r="BN1943">
        <v>0</v>
      </c>
      <c r="BO1943" s="60">
        <v>36</v>
      </c>
      <c r="BP1943" s="62">
        <v>79</v>
      </c>
      <c r="BQ1943" s="66">
        <f t="shared" si="836"/>
        <v>36079</v>
      </c>
      <c r="BR1943" s="66">
        <f t="shared" si="812"/>
        <v>36079</v>
      </c>
      <c r="BS1943" s="3" t="s">
        <v>3083</v>
      </c>
      <c r="BX1943" s="73"/>
      <c r="BY1943" s="38"/>
      <c r="BZ1943" s="38"/>
      <c r="CR1943" s="38"/>
      <c r="CS1943" s="38"/>
      <c r="CT1943" s="38"/>
      <c r="CU1943" s="38"/>
      <c r="CV1943" s="1"/>
      <c r="CW1943" s="1"/>
      <c r="CX1943" s="1"/>
      <c r="CY1943" s="1"/>
      <c r="CZ1943" s="1"/>
      <c r="DB1943" s="1"/>
      <c r="DC1943" s="1"/>
      <c r="DD1943" s="1"/>
      <c r="DE1943" s="1"/>
      <c r="DF1943" s="1"/>
      <c r="DG1943" s="1"/>
      <c r="DH1943" s="1"/>
    </row>
    <row r="1944" spans="1:112" ht="14" hidden="1" customHeight="1" outlineLevel="1" x14ac:dyDescent="0.2">
      <c r="A1944" t="s">
        <v>1927</v>
      </c>
      <c r="B1944" t="s">
        <v>190</v>
      </c>
      <c r="C1944" s="1">
        <f t="shared" si="831"/>
        <v>77171</v>
      </c>
      <c r="D1944" s="3">
        <f>IF(N1944&gt;0, RANK(N1944,(N1944:P1944,Q1944:AE1944)),0)</f>
        <v>1</v>
      </c>
      <c r="E1944" s="3">
        <f>IF(O1944&gt;0,RANK(O1944,(N1944:P1944,Q1944:AE1944)),0)</f>
        <v>2</v>
      </c>
      <c r="F1944" s="3">
        <f>IF(P1944&gt;0,RANK(P1944,(N1944:P1944,Q1944:AE1944)),0)</f>
        <v>0</v>
      </c>
      <c r="G1944" s="1">
        <f t="shared" si="825"/>
        <v>753</v>
      </c>
      <c r="H1944" s="2">
        <f t="shared" si="826"/>
        <v>9.7575514117997694E-3</v>
      </c>
      <c r="I1944" s="2"/>
      <c r="J1944" s="2">
        <f t="shared" si="827"/>
        <v>0.49921602674579829</v>
      </c>
      <c r="K1944" s="2">
        <f t="shared" si="828"/>
        <v>0.4894584753339985</v>
      </c>
      <c r="L1944" s="2">
        <f t="shared" si="829"/>
        <v>0</v>
      </c>
      <c r="M1944" s="2">
        <f t="shared" si="830"/>
        <v>1.1325497920203154E-2</v>
      </c>
      <c r="N1944" s="38">
        <v>38525</v>
      </c>
      <c r="O1944" s="38">
        <v>37772</v>
      </c>
      <c r="P1944" s="38"/>
      <c r="Q1944" s="38"/>
      <c r="R1944" s="38"/>
      <c r="S1944" s="38"/>
      <c r="T1944" s="38"/>
      <c r="U1944" s="38"/>
      <c r="V1944" s="38"/>
      <c r="W1944" s="38">
        <v>874</v>
      </c>
      <c r="X1944" s="38"/>
      <c r="Y1944" s="38"/>
      <c r="Z1944" s="38"/>
      <c r="AA1944" s="38"/>
      <c r="AB1944" s="38"/>
      <c r="AC1944" s="38"/>
      <c r="AD1944" s="38"/>
      <c r="AE1944" s="38">
        <v>0</v>
      </c>
      <c r="AF1944" s="38"/>
      <c r="AG1944" s="38"/>
      <c r="AH1944" s="38"/>
      <c r="AI1944" s="38"/>
      <c r="AJ1944" s="38"/>
      <c r="AK1944" s="38"/>
      <c r="AL1944" s="38"/>
      <c r="AM1944" s="38"/>
      <c r="AN1944" s="38"/>
      <c r="AO1944" s="38"/>
      <c r="AP1944" s="38"/>
      <c r="AQ1944" s="38"/>
      <c r="AR1944" s="38"/>
      <c r="AS1944" s="38"/>
      <c r="AT1944" s="38"/>
      <c r="AU1944" s="38"/>
      <c r="AV1944" s="38"/>
      <c r="AW1944" s="38"/>
      <c r="AX1944" s="38"/>
      <c r="AY1944" s="38"/>
      <c r="BA1944" s="3">
        <f>IF(Q1944&gt;0,RANK(Q1944,(N1944:P1944,Q1944:AE1944)),0)</f>
        <v>0</v>
      </c>
      <c r="BB1944" s="3">
        <f>IF(R1944&gt;0,RANK(R1944,(N1944:P1944,Q1944:AE1944)),0)</f>
        <v>0</v>
      </c>
      <c r="BC1944" s="3">
        <f>IF(S1944&gt;0,RANK(S1944,(N1944:P1944,Q1944:AE1944)),0)</f>
        <v>0</v>
      </c>
      <c r="BD1944" s="3">
        <f>IF(T1944&gt;0,RANK(T1944,(N1944:P1944,Q1944:AE1944)),0)</f>
        <v>0</v>
      </c>
      <c r="BE1944" s="2">
        <f t="shared" si="832"/>
        <v>0</v>
      </c>
      <c r="BF1944" s="2">
        <f t="shared" si="833"/>
        <v>0</v>
      </c>
      <c r="BG1944" s="2">
        <f t="shared" si="834"/>
        <v>0</v>
      </c>
      <c r="BH1944" s="2">
        <f t="shared" si="835"/>
        <v>0</v>
      </c>
      <c r="BJ1944" t="s">
        <v>1927</v>
      </c>
      <c r="BK1944" t="s">
        <v>190</v>
      </c>
      <c r="BN1944">
        <v>0</v>
      </c>
      <c r="BO1944" s="60">
        <v>36</v>
      </c>
      <c r="BP1944" s="62">
        <v>83</v>
      </c>
      <c r="BQ1944" s="66">
        <f t="shared" si="836"/>
        <v>36083</v>
      </c>
      <c r="BR1944" s="66">
        <f t="shared" si="812"/>
        <v>36083</v>
      </c>
      <c r="BS1944" s="3" t="s">
        <v>3083</v>
      </c>
      <c r="BX1944" s="73"/>
      <c r="BY1944" s="38"/>
      <c r="BZ1944" s="38"/>
      <c r="CR1944" s="38"/>
      <c r="CS1944" s="38"/>
      <c r="CT1944" s="38"/>
      <c r="CU1944" s="38"/>
      <c r="CV1944" s="1"/>
      <c r="CW1944" s="1"/>
      <c r="CX1944" s="1"/>
      <c r="CY1944" s="1"/>
      <c r="CZ1944" s="1"/>
      <c r="DB1944" s="1"/>
      <c r="DC1944" s="1"/>
      <c r="DD1944" s="1"/>
      <c r="DE1944" s="1"/>
      <c r="DF1944" s="1"/>
      <c r="DG1944" s="1"/>
      <c r="DH1944" s="1"/>
    </row>
    <row r="1945" spans="1:112" ht="14" hidden="1" customHeight="1" outlineLevel="1" x14ac:dyDescent="0.2">
      <c r="A1945" t="s">
        <v>525</v>
      </c>
      <c r="B1945" t="s">
        <v>190</v>
      </c>
      <c r="C1945" s="1">
        <f t="shared" si="831"/>
        <v>150766</v>
      </c>
      <c r="D1945" s="3">
        <f>IF(N1945&gt;0, RANK(N1945,(N1945:P1945,Q1945:AE1945)),0)</f>
        <v>2</v>
      </c>
      <c r="E1945" s="3">
        <f>IF(O1945&gt;0,RANK(O1945,(N1945:P1945,Q1945:AE1945)),0)</f>
        <v>1</v>
      </c>
      <c r="F1945" s="3">
        <f>IF(P1945&gt;0,RANK(P1945,(N1945:P1945,Q1945:AE1945)),0)</f>
        <v>0</v>
      </c>
      <c r="G1945" s="1">
        <f t="shared" si="825"/>
        <v>17523</v>
      </c>
      <c r="H1945" s="2">
        <f t="shared" si="826"/>
        <v>0.11622647015905443</v>
      </c>
      <c r="I1945" s="2"/>
      <c r="J1945" s="2">
        <f t="shared" si="827"/>
        <v>0.43723385909289891</v>
      </c>
      <c r="K1945" s="2">
        <f t="shared" si="828"/>
        <v>0.55346032925195332</v>
      </c>
      <c r="L1945" s="2">
        <f t="shared" si="829"/>
        <v>0</v>
      </c>
      <c r="M1945" s="2">
        <f t="shared" si="830"/>
        <v>9.3058116551477665E-3</v>
      </c>
      <c r="N1945" s="38">
        <v>65920</v>
      </c>
      <c r="O1945" s="38">
        <v>83443</v>
      </c>
      <c r="P1945" s="38"/>
      <c r="Q1945" s="38"/>
      <c r="R1945" s="38"/>
      <c r="S1945" s="38"/>
      <c r="T1945" s="38"/>
      <c r="U1945" s="38"/>
      <c r="V1945" s="38"/>
      <c r="W1945" s="38">
        <v>1403</v>
      </c>
      <c r="X1945" s="38"/>
      <c r="Y1945" s="38"/>
      <c r="Z1945" s="38"/>
      <c r="AA1945" s="38"/>
      <c r="AB1945" s="38"/>
      <c r="AC1945" s="38"/>
      <c r="AD1945" s="38"/>
      <c r="AE1945" s="38">
        <v>0</v>
      </c>
      <c r="AF1945" s="38"/>
      <c r="AG1945" s="38"/>
      <c r="AH1945" s="38"/>
      <c r="AI1945" s="38"/>
      <c r="AJ1945" s="38"/>
      <c r="AK1945" s="38"/>
      <c r="AL1945" s="38"/>
      <c r="AM1945" s="38"/>
      <c r="AN1945" s="38"/>
      <c r="AO1945" s="38"/>
      <c r="AP1945" s="38"/>
      <c r="AQ1945" s="38"/>
      <c r="AR1945" s="38"/>
      <c r="AS1945" s="38"/>
      <c r="AT1945" s="38"/>
      <c r="AU1945" s="38"/>
      <c r="AV1945" s="38"/>
      <c r="AW1945" s="38"/>
      <c r="AX1945" s="38"/>
      <c r="AY1945" s="38"/>
      <c r="BA1945" s="3">
        <f>IF(Q1945&gt;0,RANK(Q1945,(N1945:P1945,Q1945:AE1945)),0)</f>
        <v>0</v>
      </c>
      <c r="BB1945" s="3">
        <f>IF(R1945&gt;0,RANK(R1945,(N1945:P1945,Q1945:AE1945)),0)</f>
        <v>0</v>
      </c>
      <c r="BC1945" s="3">
        <f>IF(S1945&gt;0,RANK(S1945,(N1945:P1945,Q1945:AE1945)),0)</f>
        <v>0</v>
      </c>
      <c r="BD1945" s="3">
        <f>IF(T1945&gt;0,RANK(T1945,(N1945:P1945,Q1945:AE1945)),0)</f>
        <v>0</v>
      </c>
      <c r="BE1945" s="2">
        <f t="shared" si="832"/>
        <v>0</v>
      </c>
      <c r="BF1945" s="2">
        <f t="shared" si="833"/>
        <v>0</v>
      </c>
      <c r="BG1945" s="2">
        <f t="shared" si="834"/>
        <v>0</v>
      </c>
      <c r="BH1945" s="2">
        <f t="shared" si="835"/>
        <v>0</v>
      </c>
      <c r="BJ1945" t="s">
        <v>525</v>
      </c>
      <c r="BK1945" t="s">
        <v>190</v>
      </c>
      <c r="BL1945">
        <v>17</v>
      </c>
      <c r="BN1945">
        <v>0</v>
      </c>
      <c r="BO1945" s="60">
        <v>36</v>
      </c>
      <c r="BP1945" s="62">
        <v>87</v>
      </c>
      <c r="BQ1945" s="66">
        <f t="shared" si="836"/>
        <v>36087</v>
      </c>
      <c r="BR1945" s="66">
        <f t="shared" si="812"/>
        <v>36087</v>
      </c>
      <c r="BS1945" s="3" t="s">
        <v>3083</v>
      </c>
      <c r="BX1945" s="73"/>
      <c r="BY1945" s="38"/>
      <c r="BZ1945" s="38"/>
      <c r="CR1945" s="38"/>
      <c r="CS1945" s="38"/>
      <c r="CT1945" s="38"/>
      <c r="CU1945" s="38"/>
      <c r="CV1945" s="1"/>
      <c r="CW1945" s="1"/>
      <c r="CX1945" s="1"/>
      <c r="CY1945" s="1"/>
      <c r="CZ1945" s="1"/>
      <c r="DB1945" s="1"/>
      <c r="DC1945" s="1"/>
      <c r="DD1945" s="1"/>
      <c r="DE1945" s="1"/>
      <c r="DF1945" s="1"/>
      <c r="DG1945" s="1"/>
      <c r="DH1945" s="1"/>
    </row>
    <row r="1946" spans="1:112" ht="14" hidden="1" customHeight="1" outlineLevel="1" x14ac:dyDescent="0.2">
      <c r="A1946" t="s">
        <v>1120</v>
      </c>
      <c r="B1946" t="s">
        <v>190</v>
      </c>
      <c r="C1946" s="1">
        <f t="shared" si="831"/>
        <v>42939</v>
      </c>
      <c r="D1946" s="3">
        <f>IF(N1946&gt;0, RANK(N1946,(N1946:P1946,Q1946:AE1946)),0)</f>
        <v>2</v>
      </c>
      <c r="E1946" s="3">
        <f>IF(O1946&gt;0,RANK(O1946,(N1946:P1946,Q1946:AE1946)),0)</f>
        <v>1</v>
      </c>
      <c r="F1946" s="3">
        <f>IF(P1946&gt;0,RANK(P1946,(N1946:P1946,Q1946:AE1946)),0)</f>
        <v>0</v>
      </c>
      <c r="G1946" s="1">
        <f t="shared" si="825"/>
        <v>7708</v>
      </c>
      <c r="H1946" s="2">
        <f t="shared" si="826"/>
        <v>0.17951046833880621</v>
      </c>
      <c r="I1946" s="2"/>
      <c r="J1946" s="2">
        <f t="shared" si="827"/>
        <v>0.40760148117096345</v>
      </c>
      <c r="K1946" s="2">
        <f t="shared" si="828"/>
        <v>0.58711194950976964</v>
      </c>
      <c r="L1946" s="2">
        <f t="shared" si="829"/>
        <v>0</v>
      </c>
      <c r="M1946" s="2">
        <f t="shared" si="830"/>
        <v>5.2865693192669649E-3</v>
      </c>
      <c r="N1946" s="38">
        <v>17502</v>
      </c>
      <c r="O1946" s="38">
        <v>25210</v>
      </c>
      <c r="P1946" s="38"/>
      <c r="Q1946" s="38"/>
      <c r="R1946" s="38"/>
      <c r="S1946" s="38"/>
      <c r="T1946" s="38"/>
      <c r="U1946" s="38"/>
      <c r="V1946" s="38"/>
      <c r="W1946" s="38">
        <v>227</v>
      </c>
      <c r="X1946" s="38"/>
      <c r="Y1946" s="38"/>
      <c r="Z1946" s="38"/>
      <c r="AA1946" s="38"/>
      <c r="AB1946" s="38"/>
      <c r="AC1946" s="38"/>
      <c r="AD1946" s="38"/>
      <c r="AE1946" s="38">
        <v>0</v>
      </c>
      <c r="AF1946" s="38"/>
      <c r="AG1946" s="38"/>
      <c r="AH1946" s="38"/>
      <c r="AI1946" s="38"/>
      <c r="AJ1946" s="38"/>
      <c r="AK1946" s="38"/>
      <c r="AL1946" s="38"/>
      <c r="AM1946" s="38"/>
      <c r="AN1946" s="38"/>
      <c r="AO1946" s="38"/>
      <c r="AP1946" s="38"/>
      <c r="AQ1946" s="38"/>
      <c r="AR1946" s="38"/>
      <c r="AS1946" s="38"/>
      <c r="AT1946" s="38"/>
      <c r="AU1946" s="38"/>
      <c r="AV1946" s="38"/>
      <c r="AW1946" s="38"/>
      <c r="AX1946" s="38"/>
      <c r="AY1946" s="38"/>
      <c r="BA1946" s="3">
        <f>IF(Q1946&gt;0,RANK(Q1946,(N1946:P1946,Q1946:AE1946)),0)</f>
        <v>0</v>
      </c>
      <c r="BB1946" s="3">
        <f>IF(R1946&gt;0,RANK(R1946,(N1946:P1946,Q1946:AE1946)),0)</f>
        <v>0</v>
      </c>
      <c r="BC1946" s="3">
        <f>IF(S1946&gt;0,RANK(S1946,(N1946:P1946,Q1946:AE1946)),0)</f>
        <v>0</v>
      </c>
      <c r="BD1946" s="3">
        <f>IF(T1946&gt;0,RANK(T1946,(N1946:P1946,Q1946:AE1946)),0)</f>
        <v>0</v>
      </c>
      <c r="BE1946" s="2">
        <f t="shared" si="832"/>
        <v>0</v>
      </c>
      <c r="BF1946" s="2">
        <f t="shared" si="833"/>
        <v>0</v>
      </c>
      <c r="BG1946" s="2">
        <f t="shared" si="834"/>
        <v>0</v>
      </c>
      <c r="BH1946" s="2">
        <f t="shared" si="835"/>
        <v>0</v>
      </c>
      <c r="BJ1946" t="s">
        <v>1120</v>
      </c>
      <c r="BK1946" t="s">
        <v>190</v>
      </c>
      <c r="BL1946">
        <v>21</v>
      </c>
      <c r="BN1946">
        <v>0</v>
      </c>
      <c r="BO1946" s="60">
        <v>36</v>
      </c>
      <c r="BP1946" s="62">
        <v>89</v>
      </c>
      <c r="BQ1946" s="66">
        <f t="shared" si="836"/>
        <v>36089</v>
      </c>
      <c r="BR1946" s="66">
        <f t="shared" si="812"/>
        <v>36089</v>
      </c>
      <c r="BS1946" s="3" t="s">
        <v>3083</v>
      </c>
      <c r="BX1946" s="73"/>
      <c r="BY1946" s="38"/>
      <c r="BZ1946" s="38"/>
      <c r="CR1946" s="38"/>
      <c r="CS1946" s="38"/>
      <c r="CT1946" s="38"/>
      <c r="CU1946" s="38"/>
      <c r="CV1946" s="1"/>
      <c r="CW1946" s="1"/>
      <c r="CX1946" s="1"/>
      <c r="CY1946" s="1"/>
      <c r="CZ1946" s="1"/>
      <c r="DB1946" s="1"/>
      <c r="DC1946" s="1"/>
      <c r="DD1946" s="1"/>
      <c r="DE1946" s="1"/>
      <c r="DF1946" s="1"/>
      <c r="DG1946" s="1"/>
      <c r="DH1946" s="1"/>
    </row>
    <row r="1947" spans="1:112" ht="14" hidden="1" customHeight="1" outlineLevel="1" x14ac:dyDescent="0.2">
      <c r="A1947" t="s">
        <v>2549</v>
      </c>
      <c r="B1947" t="s">
        <v>190</v>
      </c>
      <c r="C1947" s="1">
        <f t="shared" si="831"/>
        <v>127358</v>
      </c>
      <c r="D1947" s="3">
        <f>IF(N1947&gt;0, RANK(N1947,(N1947:P1947,Q1947:AE1947)),0)</f>
        <v>1</v>
      </c>
      <c r="E1947" s="3">
        <f>IF(O1947&gt;0,RANK(O1947,(N1947:P1947,Q1947:AE1947)),0)</f>
        <v>2</v>
      </c>
      <c r="F1947" s="3">
        <f>IF(P1947&gt;0,RANK(P1947,(N1947:P1947,Q1947:AE1947)),0)</f>
        <v>0</v>
      </c>
      <c r="G1947" s="1">
        <f t="shared" si="825"/>
        <v>1574</v>
      </c>
      <c r="H1947" s="2">
        <f t="shared" si="826"/>
        <v>1.2358862419321912E-2</v>
      </c>
      <c r="I1947" s="2"/>
      <c r="J1947" s="2">
        <f t="shared" si="827"/>
        <v>0.50135837560263197</v>
      </c>
      <c r="K1947" s="2">
        <f t="shared" si="828"/>
        <v>0.48899951318331003</v>
      </c>
      <c r="L1947" s="2">
        <f t="shared" si="829"/>
        <v>0</v>
      </c>
      <c r="M1947" s="2">
        <f t="shared" si="830"/>
        <v>9.6421112140580023E-3</v>
      </c>
      <c r="N1947" s="38">
        <v>63852</v>
      </c>
      <c r="O1947" s="38">
        <v>62278</v>
      </c>
      <c r="P1947" s="38"/>
      <c r="Q1947" s="38"/>
      <c r="R1947" s="38"/>
      <c r="S1947" s="38"/>
      <c r="T1947" s="38"/>
      <c r="U1947" s="38"/>
      <c r="V1947" s="38"/>
      <c r="W1947" s="38">
        <v>1228</v>
      </c>
      <c r="X1947" s="38"/>
      <c r="Y1947" s="38"/>
      <c r="Z1947" s="38"/>
      <c r="AA1947" s="38"/>
      <c r="AB1947" s="38"/>
      <c r="AC1947" s="38"/>
      <c r="AD1947" s="38"/>
      <c r="AE1947" s="38">
        <v>0</v>
      </c>
      <c r="AF1947" s="38"/>
      <c r="AG1947" s="38"/>
      <c r="AH1947" s="38"/>
      <c r="AI1947" s="38"/>
      <c r="AJ1947" s="38"/>
      <c r="AK1947" s="38"/>
      <c r="AL1947" s="38"/>
      <c r="AM1947" s="38"/>
      <c r="AN1947" s="38"/>
      <c r="AO1947" s="38"/>
      <c r="AP1947" s="38"/>
      <c r="AQ1947" s="38"/>
      <c r="AR1947" s="38"/>
      <c r="AS1947" s="38"/>
      <c r="AT1947" s="38"/>
      <c r="AU1947" s="38"/>
      <c r="AV1947" s="38"/>
      <c r="AW1947" s="38"/>
      <c r="AX1947" s="38"/>
      <c r="AY1947" s="38"/>
      <c r="BA1947" s="3">
        <f>IF(Q1947&gt;0,RANK(Q1947,(N1947:P1947,Q1947:AE1947)),0)</f>
        <v>0</v>
      </c>
      <c r="BB1947" s="3">
        <f>IF(R1947&gt;0,RANK(R1947,(N1947:P1947,Q1947:AE1947)),0)</f>
        <v>0</v>
      </c>
      <c r="BC1947" s="3">
        <f>IF(S1947&gt;0,RANK(S1947,(N1947:P1947,Q1947:AE1947)),0)</f>
        <v>0</v>
      </c>
      <c r="BD1947" s="3">
        <f>IF(T1947&gt;0,RANK(T1947,(N1947:P1947,Q1947:AE1947)),0)</f>
        <v>0</v>
      </c>
      <c r="BE1947" s="2">
        <f t="shared" si="832"/>
        <v>0</v>
      </c>
      <c r="BF1947" s="2">
        <f t="shared" si="833"/>
        <v>0</v>
      </c>
      <c r="BG1947" s="2">
        <f t="shared" si="834"/>
        <v>0</v>
      </c>
      <c r="BH1947" s="2">
        <f t="shared" si="835"/>
        <v>0</v>
      </c>
      <c r="BJ1947" t="s">
        <v>2549</v>
      </c>
      <c r="BK1947" t="s">
        <v>190</v>
      </c>
      <c r="BN1947">
        <v>0</v>
      </c>
      <c r="BO1947" s="60">
        <v>36</v>
      </c>
      <c r="BP1947" s="62">
        <v>91</v>
      </c>
      <c r="BQ1947" s="66">
        <f t="shared" si="836"/>
        <v>36091</v>
      </c>
      <c r="BR1947" s="66">
        <f t="shared" si="812"/>
        <v>36091</v>
      </c>
      <c r="BS1947" s="3" t="s">
        <v>3083</v>
      </c>
      <c r="BX1947" s="73"/>
      <c r="BY1947" s="38"/>
      <c r="BZ1947" s="38"/>
      <c r="CR1947" s="38"/>
      <c r="CS1947" s="38"/>
      <c r="CT1947" s="38"/>
      <c r="CU1947" s="38"/>
      <c r="CV1947" s="1"/>
      <c r="CW1947" s="1"/>
      <c r="CX1947" s="1"/>
      <c r="CY1947" s="1"/>
      <c r="CZ1947" s="1"/>
      <c r="DB1947" s="1"/>
      <c r="DC1947" s="1"/>
      <c r="DD1947" s="1"/>
      <c r="DE1947" s="1"/>
      <c r="DF1947" s="1"/>
      <c r="DG1947" s="1"/>
      <c r="DH1947" s="1"/>
    </row>
    <row r="1948" spans="1:112" ht="14" hidden="1" customHeight="1" outlineLevel="1" x14ac:dyDescent="0.2">
      <c r="A1948" t="s">
        <v>1690</v>
      </c>
      <c r="B1948" t="s">
        <v>190</v>
      </c>
      <c r="C1948" s="1">
        <f t="shared" si="831"/>
        <v>70014</v>
      </c>
      <c r="D1948" s="3">
        <f>IF(N1948&gt;0, RANK(N1948,(N1948:P1948,Q1948:AE1948)),0)</f>
        <v>1</v>
      </c>
      <c r="E1948" s="3">
        <f>IF(O1948&gt;0,RANK(O1948,(N1948:P1948,Q1948:AE1948)),0)</f>
        <v>2</v>
      </c>
      <c r="F1948" s="3">
        <f>IF(P1948&gt;0,RANK(P1948,(N1948:P1948,Q1948:AE1948)),0)</f>
        <v>0</v>
      </c>
      <c r="G1948" s="1">
        <f t="shared" si="825"/>
        <v>6978</v>
      </c>
      <c r="H1948" s="2">
        <f t="shared" si="826"/>
        <v>9.9665781129488387E-2</v>
      </c>
      <c r="I1948" s="2"/>
      <c r="J1948" s="2">
        <f t="shared" si="827"/>
        <v>0.54366269603222217</v>
      </c>
      <c r="K1948" s="2">
        <f t="shared" si="828"/>
        <v>0.44399691490273374</v>
      </c>
      <c r="L1948" s="2">
        <f t="shared" si="829"/>
        <v>0</v>
      </c>
      <c r="M1948" s="2">
        <f t="shared" si="830"/>
        <v>1.2340389065044088E-2</v>
      </c>
      <c r="N1948" s="38">
        <v>38064</v>
      </c>
      <c r="O1948" s="38">
        <v>31086</v>
      </c>
      <c r="P1948" s="38"/>
      <c r="Q1948" s="38"/>
      <c r="R1948" s="38"/>
      <c r="S1948" s="38"/>
      <c r="T1948" s="38"/>
      <c r="U1948" s="38"/>
      <c r="V1948" s="38"/>
      <c r="W1948" s="38">
        <v>864</v>
      </c>
      <c r="X1948" s="38"/>
      <c r="Y1948" s="38"/>
      <c r="Z1948" s="38"/>
      <c r="AA1948" s="38"/>
      <c r="AB1948" s="38"/>
      <c r="AC1948" s="38"/>
      <c r="AD1948" s="38"/>
      <c r="AE1948" s="38">
        <v>0</v>
      </c>
      <c r="AF1948" s="38"/>
      <c r="AG1948" s="38"/>
      <c r="AH1948" s="38"/>
      <c r="AI1948" s="38"/>
      <c r="AJ1948" s="38"/>
      <c r="AK1948" s="38"/>
      <c r="AL1948" s="38"/>
      <c r="AM1948" s="38"/>
      <c r="AN1948" s="38"/>
      <c r="AO1948" s="38"/>
      <c r="AP1948" s="38"/>
      <c r="AQ1948" s="38"/>
      <c r="AR1948" s="38"/>
      <c r="AS1948" s="38"/>
      <c r="AT1948" s="38"/>
      <c r="AU1948" s="38"/>
      <c r="AV1948" s="38"/>
      <c r="AW1948" s="38"/>
      <c r="AX1948" s="38"/>
      <c r="AY1948" s="38"/>
      <c r="BA1948" s="3">
        <f>IF(Q1948&gt;0,RANK(Q1948,(N1948:P1948,Q1948:AE1948)),0)</f>
        <v>0</v>
      </c>
      <c r="BB1948" s="3">
        <f>IF(R1948&gt;0,RANK(R1948,(N1948:P1948,Q1948:AE1948)),0)</f>
        <v>0</v>
      </c>
      <c r="BC1948" s="3">
        <f>IF(S1948&gt;0,RANK(S1948,(N1948:P1948,Q1948:AE1948)),0)</f>
        <v>0</v>
      </c>
      <c r="BD1948" s="3">
        <f>IF(T1948&gt;0,RANK(T1948,(N1948:P1948,Q1948:AE1948)),0)</f>
        <v>0</v>
      </c>
      <c r="BE1948" s="2">
        <f t="shared" si="832"/>
        <v>0</v>
      </c>
      <c r="BF1948" s="2">
        <f t="shared" si="833"/>
        <v>0</v>
      </c>
      <c r="BG1948" s="2">
        <f t="shared" si="834"/>
        <v>0</v>
      </c>
      <c r="BH1948" s="2">
        <f t="shared" si="835"/>
        <v>0</v>
      </c>
      <c r="BJ1948" t="s">
        <v>1690</v>
      </c>
      <c r="BK1948" t="s">
        <v>190</v>
      </c>
      <c r="BL1948">
        <v>20</v>
      </c>
      <c r="BN1948">
        <v>0</v>
      </c>
      <c r="BO1948" s="60">
        <v>36</v>
      </c>
      <c r="BP1948" s="62">
        <v>93</v>
      </c>
      <c r="BQ1948" s="66">
        <f t="shared" si="836"/>
        <v>36093</v>
      </c>
      <c r="BR1948" s="66">
        <f t="shared" si="812"/>
        <v>36093</v>
      </c>
      <c r="BS1948" s="3" t="s">
        <v>3083</v>
      </c>
      <c r="BX1948" s="73"/>
      <c r="BY1948" s="38"/>
      <c r="BZ1948" s="38"/>
      <c r="CR1948" s="38"/>
      <c r="CS1948" s="38"/>
      <c r="CT1948" s="38"/>
      <c r="CU1948" s="38"/>
      <c r="CV1948" s="1"/>
      <c r="CW1948" s="1"/>
      <c r="CX1948" s="1"/>
      <c r="CY1948" s="1"/>
      <c r="CZ1948" s="1"/>
      <c r="DB1948" s="1"/>
      <c r="DC1948" s="1"/>
      <c r="DD1948" s="1"/>
      <c r="DE1948" s="1"/>
      <c r="DF1948" s="1"/>
      <c r="DG1948" s="1"/>
      <c r="DH1948" s="1"/>
    </row>
    <row r="1949" spans="1:112" ht="14" hidden="1" customHeight="1" outlineLevel="1" x14ac:dyDescent="0.2">
      <c r="A1949" t="s">
        <v>3128</v>
      </c>
      <c r="B1949" t="s">
        <v>190</v>
      </c>
      <c r="C1949" s="1">
        <f t="shared" si="831"/>
        <v>15556</v>
      </c>
      <c r="D1949" s="3">
        <f>IF(N1949&gt;0, RANK(N1949,(N1949:P1949,Q1949:AE1949)),0)</f>
        <v>2</v>
      </c>
      <c r="E1949" s="3">
        <f>IF(O1949&gt;0,RANK(O1949,(N1949:P1949,Q1949:AE1949)),0)</f>
        <v>1</v>
      </c>
      <c r="F1949" s="3">
        <f>IF(P1949&gt;0,RANK(P1949,(N1949:P1949,Q1949:AE1949)),0)</f>
        <v>0</v>
      </c>
      <c r="G1949" s="1">
        <f t="shared" si="825"/>
        <v>4791</v>
      </c>
      <c r="H1949" s="2">
        <f t="shared" si="826"/>
        <v>0.30798405759835434</v>
      </c>
      <c r="I1949" s="2"/>
      <c r="J1949" s="2">
        <f t="shared" si="827"/>
        <v>0.34166880946258676</v>
      </c>
      <c r="K1949" s="2">
        <f t="shared" si="828"/>
        <v>0.64965286706094116</v>
      </c>
      <c r="L1949" s="2">
        <f t="shared" si="829"/>
        <v>0</v>
      </c>
      <c r="M1949" s="2">
        <f t="shared" si="830"/>
        <v>8.6783234764720163E-3</v>
      </c>
      <c r="N1949" s="38">
        <v>5315</v>
      </c>
      <c r="O1949" s="38">
        <v>10106</v>
      </c>
      <c r="P1949" s="38"/>
      <c r="Q1949" s="38"/>
      <c r="R1949" s="38"/>
      <c r="S1949" s="38"/>
      <c r="T1949" s="38"/>
      <c r="U1949" s="38"/>
      <c r="V1949" s="38"/>
      <c r="W1949" s="38">
        <v>135</v>
      </c>
      <c r="X1949" s="38"/>
      <c r="Y1949" s="38"/>
      <c r="Z1949" s="38"/>
      <c r="AA1949" s="38"/>
      <c r="AB1949" s="38"/>
      <c r="AC1949" s="38"/>
      <c r="AD1949" s="38"/>
      <c r="AE1949" s="38">
        <v>0</v>
      </c>
      <c r="AF1949" s="38"/>
      <c r="AG1949" s="38"/>
      <c r="AH1949" s="38"/>
      <c r="AI1949" s="38"/>
      <c r="AJ1949" s="38"/>
      <c r="AK1949" s="38"/>
      <c r="AL1949" s="38"/>
      <c r="AM1949" s="38"/>
      <c r="AN1949" s="38"/>
      <c r="AO1949" s="38"/>
      <c r="AP1949" s="38"/>
      <c r="AQ1949" s="38"/>
      <c r="AR1949" s="38"/>
      <c r="AS1949" s="38"/>
      <c r="AT1949" s="38"/>
      <c r="AU1949" s="38"/>
      <c r="AV1949" s="38"/>
      <c r="AW1949" s="38"/>
      <c r="AX1949" s="38"/>
      <c r="AY1949" s="38"/>
      <c r="BA1949" s="3">
        <f>IF(Q1949&gt;0,RANK(Q1949,(N1949:P1949,Q1949:AE1949)),0)</f>
        <v>0</v>
      </c>
      <c r="BB1949" s="3">
        <f>IF(R1949&gt;0,RANK(R1949,(N1949:P1949,Q1949:AE1949)),0)</f>
        <v>0</v>
      </c>
      <c r="BC1949" s="3">
        <f>IF(S1949&gt;0,RANK(S1949,(N1949:P1949,Q1949:AE1949)),0)</f>
        <v>0</v>
      </c>
      <c r="BD1949" s="3">
        <f>IF(T1949&gt;0,RANK(T1949,(N1949:P1949,Q1949:AE1949)),0)</f>
        <v>0</v>
      </c>
      <c r="BE1949" s="2">
        <f t="shared" si="832"/>
        <v>0</v>
      </c>
      <c r="BF1949" s="2">
        <f t="shared" si="833"/>
        <v>0</v>
      </c>
      <c r="BG1949" s="2">
        <f t="shared" si="834"/>
        <v>0</v>
      </c>
      <c r="BH1949" s="2">
        <f t="shared" si="835"/>
        <v>0</v>
      </c>
      <c r="BJ1949" t="s">
        <v>3128</v>
      </c>
      <c r="BK1949" t="s">
        <v>190</v>
      </c>
      <c r="BL1949">
        <v>21</v>
      </c>
      <c r="BN1949">
        <v>0</v>
      </c>
      <c r="BO1949" s="60">
        <v>36</v>
      </c>
      <c r="BP1949" s="62">
        <v>95</v>
      </c>
      <c r="BQ1949" s="66">
        <f t="shared" si="836"/>
        <v>36095</v>
      </c>
      <c r="BR1949" s="66">
        <f t="shared" si="812"/>
        <v>36095</v>
      </c>
      <c r="BS1949" s="3" t="s">
        <v>3083</v>
      </c>
      <c r="BX1949" s="73"/>
      <c r="BY1949" s="38"/>
      <c r="BZ1949" s="38"/>
      <c r="CR1949" s="38"/>
      <c r="CS1949" s="38"/>
      <c r="CT1949" s="38"/>
      <c r="CU1949" s="38"/>
      <c r="CV1949" s="1"/>
      <c r="CW1949" s="1"/>
      <c r="CX1949" s="1"/>
      <c r="CY1949" s="1"/>
      <c r="CZ1949" s="1"/>
      <c r="DB1949" s="1"/>
      <c r="DC1949" s="1"/>
      <c r="DD1949" s="1"/>
      <c r="DE1949" s="1"/>
      <c r="DF1949" s="1"/>
      <c r="DG1949" s="1"/>
      <c r="DH1949" s="1"/>
    </row>
    <row r="1950" spans="1:112" ht="14" hidden="1" customHeight="1" outlineLevel="1" x14ac:dyDescent="0.2">
      <c r="A1950" t="s">
        <v>1198</v>
      </c>
      <c r="B1950" t="s">
        <v>190</v>
      </c>
      <c r="C1950" s="1">
        <f t="shared" si="831"/>
        <v>9532</v>
      </c>
      <c r="D1950" s="3">
        <f>IF(N1950&gt;0, RANK(N1950,(N1950:P1950,Q1950:AE1950)),0)</f>
        <v>2</v>
      </c>
      <c r="E1950" s="3">
        <f>IF(O1950&gt;0,RANK(O1950,(N1950:P1950,Q1950:AE1950)),0)</f>
        <v>1</v>
      </c>
      <c r="F1950" s="3">
        <f>IF(P1950&gt;0,RANK(P1950,(N1950:P1950,Q1950:AE1950)),0)</f>
        <v>0</v>
      </c>
      <c r="G1950" s="1">
        <f t="shared" si="825"/>
        <v>1979</v>
      </c>
      <c r="H1950" s="2">
        <f t="shared" si="826"/>
        <v>0.2076164498531263</v>
      </c>
      <c r="I1950" s="2"/>
      <c r="J1950" s="2">
        <f t="shared" si="827"/>
        <v>0.39194292908099032</v>
      </c>
      <c r="K1950" s="2">
        <f t="shared" si="828"/>
        <v>0.5995593789341167</v>
      </c>
      <c r="L1950" s="2">
        <f t="shared" si="829"/>
        <v>0</v>
      </c>
      <c r="M1950" s="2">
        <f t="shared" si="830"/>
        <v>8.4976919848929189E-3</v>
      </c>
      <c r="N1950" s="38">
        <v>3736</v>
      </c>
      <c r="O1950" s="38">
        <v>5715</v>
      </c>
      <c r="P1950" s="38"/>
      <c r="Q1950" s="38"/>
      <c r="R1950" s="38"/>
      <c r="S1950" s="38"/>
      <c r="T1950" s="38"/>
      <c r="U1950" s="38"/>
      <c r="V1950" s="38"/>
      <c r="W1950" s="38">
        <v>81</v>
      </c>
      <c r="X1950" s="38"/>
      <c r="Y1950" s="38"/>
      <c r="Z1950" s="38"/>
      <c r="AA1950" s="38"/>
      <c r="AB1950" s="38"/>
      <c r="AC1950" s="38"/>
      <c r="AD1950" s="38"/>
      <c r="AE1950" s="38">
        <v>0</v>
      </c>
      <c r="AF1950" s="38"/>
      <c r="AG1950" s="38"/>
      <c r="AH1950" s="38"/>
      <c r="AI1950" s="38"/>
      <c r="AJ1950" s="38"/>
      <c r="AK1950" s="38"/>
      <c r="AL1950" s="38"/>
      <c r="AM1950" s="38"/>
      <c r="AN1950" s="38"/>
      <c r="AO1950" s="38"/>
      <c r="AP1950" s="38"/>
      <c r="AQ1950" s="38"/>
      <c r="AR1950" s="38"/>
      <c r="AS1950" s="38"/>
      <c r="AT1950" s="38"/>
      <c r="AU1950" s="38"/>
      <c r="AV1950" s="38"/>
      <c r="AW1950" s="38"/>
      <c r="AX1950" s="38"/>
      <c r="AY1950" s="38"/>
      <c r="BA1950" s="3">
        <f>IF(Q1950&gt;0,RANK(Q1950,(N1950:P1950,Q1950:AE1950)),0)</f>
        <v>0</v>
      </c>
      <c r="BB1950" s="3">
        <f>IF(R1950&gt;0,RANK(R1950,(N1950:P1950,Q1950:AE1950)),0)</f>
        <v>0</v>
      </c>
      <c r="BC1950" s="3">
        <f>IF(S1950&gt;0,RANK(S1950,(N1950:P1950,Q1950:AE1950)),0)</f>
        <v>0</v>
      </c>
      <c r="BD1950" s="3">
        <f>IF(T1950&gt;0,RANK(T1950,(N1950:P1950,Q1950:AE1950)),0)</f>
        <v>0</v>
      </c>
      <c r="BE1950" s="2">
        <f t="shared" si="832"/>
        <v>0</v>
      </c>
      <c r="BF1950" s="2">
        <f t="shared" si="833"/>
        <v>0</v>
      </c>
      <c r="BG1950" s="2">
        <f t="shared" si="834"/>
        <v>0</v>
      </c>
      <c r="BH1950" s="2">
        <f t="shared" si="835"/>
        <v>0</v>
      </c>
      <c r="BJ1950" t="s">
        <v>1198</v>
      </c>
      <c r="BK1950" t="s">
        <v>190</v>
      </c>
      <c r="BN1950">
        <v>0</v>
      </c>
      <c r="BO1950" s="60">
        <v>36</v>
      </c>
      <c r="BP1950" s="62">
        <v>97</v>
      </c>
      <c r="BQ1950" s="66">
        <f t="shared" si="836"/>
        <v>36097</v>
      </c>
      <c r="BR1950" s="66">
        <f t="shared" si="812"/>
        <v>36097</v>
      </c>
      <c r="BS1950" s="3" t="s">
        <v>3083</v>
      </c>
      <c r="BX1950" s="73"/>
      <c r="BY1950" s="38"/>
      <c r="BZ1950" s="38"/>
      <c r="CR1950" s="38"/>
      <c r="CS1950" s="38"/>
      <c r="CT1950" s="38"/>
      <c r="CU1950" s="38"/>
      <c r="CV1950" s="1"/>
      <c r="CW1950" s="1"/>
      <c r="CX1950" s="1"/>
      <c r="CY1950" s="1"/>
      <c r="CZ1950" s="1"/>
      <c r="DB1950" s="1"/>
      <c r="DC1950" s="1"/>
      <c r="DD1950" s="1"/>
      <c r="DE1950" s="1"/>
      <c r="DF1950" s="1"/>
      <c r="DG1950" s="1"/>
      <c r="DH1950" s="1"/>
    </row>
    <row r="1951" spans="1:112" ht="14" hidden="1" customHeight="1" outlineLevel="1" x14ac:dyDescent="0.2">
      <c r="A1951" t="s">
        <v>2291</v>
      </c>
      <c r="B1951" t="s">
        <v>190</v>
      </c>
      <c r="C1951" s="1">
        <f t="shared" si="831"/>
        <v>14732</v>
      </c>
      <c r="D1951" s="3">
        <f>IF(N1951&gt;0, RANK(N1951,(N1951:P1951,Q1951:AE1951)),0)</f>
        <v>2</v>
      </c>
      <c r="E1951" s="3">
        <f>IF(O1951&gt;0,RANK(O1951,(N1951:P1951,Q1951:AE1951)),0)</f>
        <v>1</v>
      </c>
      <c r="F1951" s="3">
        <f>IF(P1951&gt;0,RANK(P1951,(N1951:P1951,Q1951:AE1951)),0)</f>
        <v>0</v>
      </c>
      <c r="G1951" s="1">
        <f t="shared" si="825"/>
        <v>1830</v>
      </c>
      <c r="H1951" s="2">
        <f t="shared" si="826"/>
        <v>0.12421938636980723</v>
      </c>
      <c r="I1951" s="2"/>
      <c r="J1951" s="2">
        <f t="shared" si="827"/>
        <v>0.43415693727939181</v>
      </c>
      <c r="K1951" s="2">
        <f t="shared" si="828"/>
        <v>0.55837632364919898</v>
      </c>
      <c r="L1951" s="2">
        <f t="shared" si="829"/>
        <v>0</v>
      </c>
      <c r="M1951" s="2">
        <f t="shared" si="830"/>
        <v>7.4667390714091564E-3</v>
      </c>
      <c r="N1951" s="38">
        <v>6396</v>
      </c>
      <c r="O1951" s="38">
        <v>8226</v>
      </c>
      <c r="P1951" s="38"/>
      <c r="Q1951" s="38"/>
      <c r="R1951" s="38"/>
      <c r="S1951" s="38"/>
      <c r="T1951" s="38"/>
      <c r="U1951" s="38"/>
      <c r="V1951" s="38"/>
      <c r="W1951" s="38">
        <v>110</v>
      </c>
      <c r="X1951" s="38"/>
      <c r="Y1951" s="38"/>
      <c r="Z1951" s="38"/>
      <c r="AA1951" s="38"/>
      <c r="AB1951" s="38"/>
      <c r="AC1951" s="38"/>
      <c r="AD1951" s="38"/>
      <c r="AE1951" s="38">
        <v>0</v>
      </c>
      <c r="AF1951" s="38"/>
      <c r="AG1951" s="38"/>
      <c r="AH1951" s="38"/>
      <c r="AI1951" s="38"/>
      <c r="AJ1951" s="38"/>
      <c r="AK1951" s="38"/>
      <c r="AL1951" s="38"/>
      <c r="AM1951" s="38"/>
      <c r="AN1951" s="38"/>
      <c r="AO1951" s="38"/>
      <c r="AP1951" s="38"/>
      <c r="AQ1951" s="38"/>
      <c r="AR1951" s="38"/>
      <c r="AS1951" s="38"/>
      <c r="AT1951" s="38"/>
      <c r="AU1951" s="38"/>
      <c r="AV1951" s="38"/>
      <c r="AW1951" s="38"/>
      <c r="AX1951" s="38"/>
      <c r="AY1951" s="38"/>
      <c r="BA1951" s="3">
        <f>IF(Q1951&gt;0,RANK(Q1951,(N1951:P1951,Q1951:AE1951)),0)</f>
        <v>0</v>
      </c>
      <c r="BB1951" s="3">
        <f>IF(R1951&gt;0,RANK(R1951,(N1951:P1951,Q1951:AE1951)),0)</f>
        <v>0</v>
      </c>
      <c r="BC1951" s="3">
        <f>IF(S1951&gt;0,RANK(S1951,(N1951:P1951,Q1951:AE1951)),0)</f>
        <v>0</v>
      </c>
      <c r="BD1951" s="3">
        <f>IF(T1951&gt;0,RANK(T1951,(N1951:P1951,Q1951:AE1951)),0)</f>
        <v>0</v>
      </c>
      <c r="BE1951" s="2">
        <f t="shared" si="832"/>
        <v>0</v>
      </c>
      <c r="BF1951" s="2">
        <f t="shared" si="833"/>
        <v>0</v>
      </c>
      <c r="BG1951" s="2">
        <f t="shared" si="834"/>
        <v>0</v>
      </c>
      <c r="BH1951" s="2">
        <f t="shared" si="835"/>
        <v>0</v>
      </c>
      <c r="BJ1951" t="s">
        <v>2291</v>
      </c>
      <c r="BK1951" t="s">
        <v>190</v>
      </c>
      <c r="BL1951">
        <v>24</v>
      </c>
      <c r="BN1951">
        <v>0</v>
      </c>
      <c r="BO1951" s="60">
        <v>36</v>
      </c>
      <c r="BP1951" s="62">
        <v>99</v>
      </c>
      <c r="BQ1951" s="66">
        <f t="shared" si="836"/>
        <v>36099</v>
      </c>
      <c r="BR1951" s="66">
        <f t="shared" si="812"/>
        <v>36099</v>
      </c>
      <c r="BS1951" s="3" t="s">
        <v>3083</v>
      </c>
      <c r="BX1951" s="73"/>
      <c r="BY1951" s="38"/>
      <c r="BZ1951" s="38"/>
      <c r="CR1951" s="38"/>
      <c r="CS1951" s="38"/>
      <c r="CT1951" s="38"/>
      <c r="CU1951" s="38"/>
      <c r="CV1951" s="1"/>
      <c r="CW1951" s="1"/>
      <c r="CX1951" s="1"/>
      <c r="CY1951" s="1"/>
      <c r="CZ1951" s="1"/>
      <c r="DB1951" s="1"/>
      <c r="DC1951" s="1"/>
      <c r="DD1951" s="1"/>
      <c r="DE1951" s="1"/>
      <c r="DF1951" s="1"/>
      <c r="DG1951" s="1"/>
      <c r="DH1951" s="1"/>
    </row>
    <row r="1952" spans="1:112" ht="14" hidden="1" customHeight="1" outlineLevel="1" x14ac:dyDescent="0.2">
      <c r="A1952" t="s">
        <v>158</v>
      </c>
      <c r="B1952" t="s">
        <v>190</v>
      </c>
      <c r="C1952" s="1">
        <f t="shared" si="831"/>
        <v>44443</v>
      </c>
      <c r="D1952" s="3">
        <f>IF(N1952&gt;0, RANK(N1952,(N1952:P1952,Q1952:AE1952)),0)</f>
        <v>2</v>
      </c>
      <c r="E1952" s="3">
        <f>IF(O1952&gt;0,RANK(O1952,(N1952:P1952,Q1952:AE1952)),0)</f>
        <v>1</v>
      </c>
      <c r="F1952" s="3">
        <f>IF(P1952&gt;0,RANK(P1952,(N1952:P1952,Q1952:AE1952)),0)</f>
        <v>0</v>
      </c>
      <c r="G1952" s="1">
        <f t="shared" si="825"/>
        <v>14221</v>
      </c>
      <c r="H1952" s="2">
        <f t="shared" si="826"/>
        <v>0.31998289944423192</v>
      </c>
      <c r="I1952" s="2"/>
      <c r="J1952" s="2">
        <f t="shared" si="827"/>
        <v>0.33611592376752242</v>
      </c>
      <c r="K1952" s="2">
        <f t="shared" si="828"/>
        <v>0.65609882321175439</v>
      </c>
      <c r="L1952" s="2">
        <f t="shared" si="829"/>
        <v>0</v>
      </c>
      <c r="M1952" s="2">
        <f t="shared" si="830"/>
        <v>7.7852530207231929E-3</v>
      </c>
      <c r="N1952" s="38">
        <v>14938</v>
      </c>
      <c r="O1952" s="38">
        <v>29159</v>
      </c>
      <c r="P1952" s="38"/>
      <c r="Q1952" s="38"/>
      <c r="R1952" s="38"/>
      <c r="S1952" s="38"/>
      <c r="T1952" s="38"/>
      <c r="U1952" s="38"/>
      <c r="V1952" s="38"/>
      <c r="W1952" s="38">
        <v>346</v>
      </c>
      <c r="X1952" s="38"/>
      <c r="Y1952" s="38"/>
      <c r="Z1952" s="38"/>
      <c r="AA1952" s="38"/>
      <c r="AB1952" s="38"/>
      <c r="AC1952" s="38"/>
      <c r="AD1952" s="38"/>
      <c r="AE1952" s="38">
        <v>0</v>
      </c>
      <c r="AF1952" s="38"/>
      <c r="AG1952" s="38"/>
      <c r="AH1952" s="38"/>
      <c r="AI1952" s="38"/>
      <c r="AJ1952" s="38"/>
      <c r="AK1952" s="38"/>
      <c r="AL1952" s="38"/>
      <c r="AM1952" s="38"/>
      <c r="AN1952" s="38"/>
      <c r="AO1952" s="38"/>
      <c r="AP1952" s="38"/>
      <c r="AQ1952" s="38"/>
      <c r="AR1952" s="38"/>
      <c r="AS1952" s="38"/>
      <c r="AT1952" s="38"/>
      <c r="AU1952" s="38"/>
      <c r="AV1952" s="38"/>
      <c r="AW1952" s="38"/>
      <c r="AX1952" s="38"/>
      <c r="AY1952" s="38"/>
      <c r="BA1952" s="3">
        <f>IF(Q1952&gt;0,RANK(Q1952,(N1952:P1952,Q1952:AE1952)),0)</f>
        <v>0</v>
      </c>
      <c r="BB1952" s="3">
        <f>IF(R1952&gt;0,RANK(R1952,(N1952:P1952,Q1952:AE1952)),0)</f>
        <v>0</v>
      </c>
      <c r="BC1952" s="3">
        <f>IF(S1952&gt;0,RANK(S1952,(N1952:P1952,Q1952:AE1952)),0)</f>
        <v>0</v>
      </c>
      <c r="BD1952" s="3">
        <f>IF(T1952&gt;0,RANK(T1952,(N1952:P1952,Q1952:AE1952)),0)</f>
        <v>0</v>
      </c>
      <c r="BE1952" s="2">
        <f t="shared" si="832"/>
        <v>0</v>
      </c>
      <c r="BF1952" s="2">
        <f t="shared" si="833"/>
        <v>0</v>
      </c>
      <c r="BG1952" s="2">
        <f t="shared" si="834"/>
        <v>0</v>
      </c>
      <c r="BH1952" s="2">
        <f t="shared" si="835"/>
        <v>0</v>
      </c>
      <c r="BJ1952" t="s">
        <v>158</v>
      </c>
      <c r="BK1952" t="s">
        <v>190</v>
      </c>
      <c r="BN1952">
        <v>0</v>
      </c>
      <c r="BO1952" s="60">
        <v>36</v>
      </c>
      <c r="BP1952" s="62">
        <v>101</v>
      </c>
      <c r="BQ1952" s="66">
        <f t="shared" si="836"/>
        <v>36101</v>
      </c>
      <c r="BR1952" s="66">
        <f t="shared" si="812"/>
        <v>36101</v>
      </c>
      <c r="BS1952" s="3" t="s">
        <v>3083</v>
      </c>
      <c r="BX1952" s="73"/>
      <c r="BY1952" s="38"/>
      <c r="BZ1952" s="38"/>
      <c r="CR1952" s="38"/>
      <c r="CS1952" s="38"/>
      <c r="CT1952" s="38"/>
      <c r="CU1952" s="38"/>
      <c r="CV1952" s="1"/>
      <c r="CW1952" s="1"/>
      <c r="CX1952" s="1"/>
      <c r="CY1952" s="1"/>
      <c r="CZ1952" s="1"/>
      <c r="DB1952" s="1"/>
      <c r="DC1952" s="1"/>
      <c r="DD1952" s="1"/>
      <c r="DE1952" s="1"/>
      <c r="DF1952" s="1"/>
      <c r="DG1952" s="1"/>
      <c r="DH1952" s="1"/>
    </row>
    <row r="1953" spans="1:112" ht="14" hidden="1" customHeight="1" outlineLevel="1" x14ac:dyDescent="0.2">
      <c r="A1953" t="s">
        <v>1443</v>
      </c>
      <c r="B1953" t="s">
        <v>190</v>
      </c>
      <c r="C1953" s="1">
        <f t="shared" si="831"/>
        <v>732499</v>
      </c>
      <c r="D1953" s="3">
        <f>IF(N1953&gt;0, RANK(N1953,(N1953:P1953,Q1953:AE1953)),0)</f>
        <v>2</v>
      </c>
      <c r="E1953" s="3">
        <f>IF(O1953&gt;0,RANK(O1953,(N1953:P1953,Q1953:AE1953)),0)</f>
        <v>1</v>
      </c>
      <c r="F1953" s="3">
        <f>IF(P1953&gt;0,RANK(P1953,(N1953:P1953,Q1953:AE1953)),0)</f>
        <v>0</v>
      </c>
      <c r="G1953" s="1">
        <f t="shared" si="825"/>
        <v>79451</v>
      </c>
      <c r="H1953" s="2">
        <f t="shared" si="826"/>
        <v>0.10846567708624859</v>
      </c>
      <c r="I1953" s="2"/>
      <c r="J1953" s="2">
        <f t="shared" si="827"/>
        <v>0.44160196805729429</v>
      </c>
      <c r="K1953" s="2">
        <f t="shared" si="828"/>
        <v>0.55006764514354289</v>
      </c>
      <c r="L1953" s="2">
        <f t="shared" si="829"/>
        <v>0</v>
      </c>
      <c r="M1953" s="2">
        <f t="shared" si="830"/>
        <v>8.3303867991628699E-3</v>
      </c>
      <c r="N1953" s="38">
        <v>323473</v>
      </c>
      <c r="O1953" s="38">
        <v>402924</v>
      </c>
      <c r="P1953" s="38"/>
      <c r="Q1953" s="38"/>
      <c r="R1953" s="38"/>
      <c r="S1953" s="38"/>
      <c r="T1953" s="38"/>
      <c r="U1953" s="38"/>
      <c r="V1953" s="38"/>
      <c r="W1953" s="38">
        <v>6102</v>
      </c>
      <c r="X1953" s="38"/>
      <c r="Y1953" s="38"/>
      <c r="Z1953" s="38"/>
      <c r="AA1953" s="38"/>
      <c r="AB1953" s="38"/>
      <c r="AC1953" s="38"/>
      <c r="AD1953" s="38"/>
      <c r="AE1953" s="38">
        <v>0</v>
      </c>
      <c r="AF1953" s="38"/>
      <c r="AG1953" s="38"/>
      <c r="AH1953" s="38"/>
      <c r="AI1953" s="38"/>
      <c r="AJ1953" s="38"/>
      <c r="AK1953" s="38"/>
      <c r="AL1953" s="38"/>
      <c r="AM1953" s="38"/>
      <c r="AN1953" s="38"/>
      <c r="AO1953" s="38"/>
      <c r="AP1953" s="38"/>
      <c r="AQ1953" s="38"/>
      <c r="AR1953" s="38"/>
      <c r="AS1953" s="38"/>
      <c r="AT1953" s="38"/>
      <c r="AU1953" s="38"/>
      <c r="AV1953" s="38"/>
      <c r="AW1953" s="38"/>
      <c r="AX1953" s="38"/>
      <c r="AY1953" s="38"/>
      <c r="BA1953" s="3">
        <f>IF(Q1953&gt;0,RANK(Q1953,(N1953:P1953,Q1953:AE1953)),0)</f>
        <v>0</v>
      </c>
      <c r="BB1953" s="3">
        <f>IF(R1953&gt;0,RANK(R1953,(N1953:P1953,Q1953:AE1953)),0)</f>
        <v>0</v>
      </c>
      <c r="BC1953" s="3">
        <f>IF(S1953&gt;0,RANK(S1953,(N1953:P1953,Q1953:AE1953)),0)</f>
        <v>0</v>
      </c>
      <c r="BD1953" s="3">
        <f>IF(T1953&gt;0,RANK(T1953,(N1953:P1953,Q1953:AE1953)),0)</f>
        <v>0</v>
      </c>
      <c r="BE1953" s="2">
        <f t="shared" si="832"/>
        <v>0</v>
      </c>
      <c r="BF1953" s="2">
        <f t="shared" si="833"/>
        <v>0</v>
      </c>
      <c r="BG1953" s="2">
        <f t="shared" si="834"/>
        <v>0</v>
      </c>
      <c r="BH1953" s="2">
        <f t="shared" si="835"/>
        <v>0</v>
      </c>
      <c r="BJ1953" t="s">
        <v>1443</v>
      </c>
      <c r="BK1953" t="s">
        <v>190</v>
      </c>
      <c r="BN1953">
        <v>0</v>
      </c>
      <c r="BO1953" s="60">
        <v>36</v>
      </c>
      <c r="BP1953" s="62">
        <v>103</v>
      </c>
      <c r="BQ1953" s="66">
        <f t="shared" si="836"/>
        <v>36103</v>
      </c>
      <c r="BR1953" s="66">
        <f t="shared" si="812"/>
        <v>36103</v>
      </c>
      <c r="BS1953" s="3" t="s">
        <v>3083</v>
      </c>
      <c r="BX1953" s="73"/>
      <c r="BY1953" s="38"/>
      <c r="BZ1953" s="38"/>
      <c r="CR1953" s="38"/>
      <c r="CS1953" s="38"/>
      <c r="CT1953" s="38"/>
      <c r="CU1953" s="38"/>
      <c r="CV1953" s="1"/>
      <c r="CW1953" s="1"/>
      <c r="CX1953" s="1"/>
      <c r="CY1953" s="1"/>
      <c r="CZ1953" s="1"/>
      <c r="DB1953" s="1"/>
      <c r="DC1953" s="1"/>
      <c r="DD1953" s="1"/>
      <c r="DE1953" s="1"/>
      <c r="DF1953" s="1"/>
      <c r="DG1953" s="1"/>
      <c r="DH1953" s="1"/>
    </row>
    <row r="1954" spans="1:112" ht="14" hidden="1" customHeight="1" outlineLevel="1" x14ac:dyDescent="0.2">
      <c r="A1954" t="s">
        <v>1020</v>
      </c>
      <c r="B1954" t="s">
        <v>190</v>
      </c>
      <c r="C1954" s="1">
        <f t="shared" si="831"/>
        <v>33170</v>
      </c>
      <c r="D1954" s="3">
        <f>IF(N1954&gt;0, RANK(N1954,(N1954:P1954,Q1954:AE1954)),0)</f>
        <v>2</v>
      </c>
      <c r="E1954" s="3">
        <f>IF(O1954&gt;0,RANK(O1954,(N1954:P1954,Q1954:AE1954)),0)</f>
        <v>1</v>
      </c>
      <c r="F1954" s="3">
        <f>IF(P1954&gt;0,RANK(P1954,(N1954:P1954,Q1954:AE1954)),0)</f>
        <v>0</v>
      </c>
      <c r="G1954" s="1">
        <f t="shared" si="825"/>
        <v>5560</v>
      </c>
      <c r="H1954" s="2">
        <f t="shared" si="826"/>
        <v>0.16762134458848357</v>
      </c>
      <c r="I1954" s="2"/>
      <c r="J1954" s="2">
        <f t="shared" si="827"/>
        <v>0.41290322580645161</v>
      </c>
      <c r="K1954" s="2">
        <f t="shared" si="828"/>
        <v>0.58052457039493521</v>
      </c>
      <c r="L1954" s="2">
        <f t="shared" si="829"/>
        <v>0</v>
      </c>
      <c r="M1954" s="2">
        <f t="shared" si="830"/>
        <v>6.5722037986132298E-3</v>
      </c>
      <c r="N1954" s="38">
        <v>13696</v>
      </c>
      <c r="O1954" s="38">
        <v>19256</v>
      </c>
      <c r="P1954" s="38"/>
      <c r="Q1954" s="38"/>
      <c r="R1954" s="38"/>
      <c r="S1954" s="38"/>
      <c r="T1954" s="38"/>
      <c r="U1954" s="38"/>
      <c r="V1954" s="38"/>
      <c r="W1954" s="38">
        <v>218</v>
      </c>
      <c r="X1954" s="38"/>
      <c r="Y1954" s="38"/>
      <c r="Z1954" s="38"/>
      <c r="AA1954" s="38"/>
      <c r="AB1954" s="38"/>
      <c r="AC1954" s="38"/>
      <c r="AD1954" s="38"/>
      <c r="AE1954" s="38">
        <v>0</v>
      </c>
      <c r="AF1954" s="38"/>
      <c r="AG1954" s="38"/>
      <c r="AH1954" s="38"/>
      <c r="AI1954" s="38"/>
      <c r="AJ1954" s="38"/>
      <c r="AK1954" s="38"/>
      <c r="AL1954" s="38"/>
      <c r="AM1954" s="38"/>
      <c r="AN1954" s="38"/>
      <c r="AO1954" s="38"/>
      <c r="AP1954" s="38"/>
      <c r="AQ1954" s="38"/>
      <c r="AR1954" s="38"/>
      <c r="AS1954" s="38"/>
      <c r="AT1954" s="38"/>
      <c r="AU1954" s="38"/>
      <c r="AV1954" s="38"/>
      <c r="AW1954" s="38"/>
      <c r="AX1954" s="38"/>
      <c r="AY1954" s="38"/>
      <c r="BA1954" s="3">
        <f>IF(Q1954&gt;0,RANK(Q1954,(N1954:P1954,Q1954:AE1954)),0)</f>
        <v>0</v>
      </c>
      <c r="BB1954" s="3">
        <f>IF(R1954&gt;0,RANK(R1954,(N1954:P1954,Q1954:AE1954)),0)</f>
        <v>0</v>
      </c>
      <c r="BC1954" s="3">
        <f>IF(S1954&gt;0,RANK(S1954,(N1954:P1954,Q1954:AE1954)),0)</f>
        <v>0</v>
      </c>
      <c r="BD1954" s="3">
        <f>IF(T1954&gt;0,RANK(T1954,(N1954:P1954,Q1954:AE1954)),0)</f>
        <v>0</v>
      </c>
      <c r="BE1954" s="2">
        <f t="shared" si="832"/>
        <v>0</v>
      </c>
      <c r="BF1954" s="2">
        <f t="shared" si="833"/>
        <v>0</v>
      </c>
      <c r="BG1954" s="2">
        <f t="shared" si="834"/>
        <v>0</v>
      </c>
      <c r="BH1954" s="2">
        <f t="shared" si="835"/>
        <v>0</v>
      </c>
      <c r="BJ1954" t="s">
        <v>1020</v>
      </c>
      <c r="BK1954" t="s">
        <v>190</v>
      </c>
      <c r="BL1954">
        <v>19</v>
      </c>
      <c r="BN1954">
        <v>0</v>
      </c>
      <c r="BO1954" s="60">
        <v>36</v>
      </c>
      <c r="BP1954" s="62">
        <v>105</v>
      </c>
      <c r="BQ1954" s="66">
        <f t="shared" si="836"/>
        <v>36105</v>
      </c>
      <c r="BR1954" s="66">
        <f t="shared" si="812"/>
        <v>36105</v>
      </c>
      <c r="BS1954" s="3" t="s">
        <v>3083</v>
      </c>
      <c r="BX1954" s="73"/>
      <c r="BY1954" s="38"/>
      <c r="BZ1954" s="38"/>
      <c r="CR1954" s="38"/>
      <c r="CS1954" s="38"/>
      <c r="CT1954" s="38"/>
      <c r="CU1954" s="38"/>
      <c r="CV1954" s="1"/>
      <c r="CW1954" s="1"/>
      <c r="CX1954" s="1"/>
      <c r="CY1954" s="1"/>
      <c r="CZ1954" s="1"/>
      <c r="DB1954" s="1"/>
      <c r="DC1954" s="1"/>
      <c r="DD1954" s="1"/>
      <c r="DE1954" s="1"/>
      <c r="DF1954" s="1"/>
      <c r="DG1954" s="1"/>
      <c r="DH1954" s="1"/>
    </row>
    <row r="1955" spans="1:112" ht="14" hidden="1" customHeight="1" outlineLevel="1" x14ac:dyDescent="0.2">
      <c r="A1955" t="s">
        <v>2299</v>
      </c>
      <c r="B1955" t="s">
        <v>190</v>
      </c>
      <c r="C1955" s="1">
        <f t="shared" si="831"/>
        <v>24631</v>
      </c>
      <c r="D1955" s="3">
        <f>IF(N1955&gt;0, RANK(N1955,(N1955:P1955,Q1955:AE1955)),0)</f>
        <v>2</v>
      </c>
      <c r="E1955" s="3">
        <f>IF(O1955&gt;0,RANK(O1955,(N1955:P1955,Q1955:AE1955)),0)</f>
        <v>1</v>
      </c>
      <c r="F1955" s="3">
        <f>IF(P1955&gt;0,RANK(P1955,(N1955:P1955,Q1955:AE1955)),0)</f>
        <v>0</v>
      </c>
      <c r="G1955" s="1">
        <f t="shared" si="825"/>
        <v>5613</v>
      </c>
      <c r="H1955" s="2">
        <f t="shared" si="826"/>
        <v>0.2278835613657586</v>
      </c>
      <c r="I1955" s="2"/>
      <c r="J1955" s="2">
        <f t="shared" si="827"/>
        <v>0.38171410011773782</v>
      </c>
      <c r="K1955" s="2">
        <f t="shared" si="828"/>
        <v>0.60959766148349637</v>
      </c>
      <c r="L1955" s="2">
        <f t="shared" si="829"/>
        <v>0</v>
      </c>
      <c r="M1955" s="2">
        <f t="shared" si="830"/>
        <v>8.6882383987658685E-3</v>
      </c>
      <c r="N1955" s="38">
        <v>9402</v>
      </c>
      <c r="O1955" s="38">
        <v>15015</v>
      </c>
      <c r="P1955" s="38"/>
      <c r="Q1955" s="38"/>
      <c r="R1955" s="38"/>
      <c r="S1955" s="38"/>
      <c r="T1955" s="38"/>
      <c r="U1955" s="38"/>
      <c r="V1955" s="38"/>
      <c r="W1955" s="38">
        <v>214</v>
      </c>
      <c r="X1955" s="38"/>
      <c r="Y1955" s="38"/>
      <c r="Z1955" s="38"/>
      <c r="AA1955" s="38"/>
      <c r="AB1955" s="38"/>
      <c r="AC1955" s="38"/>
      <c r="AD1955" s="38"/>
      <c r="AE1955" s="38">
        <v>0</v>
      </c>
      <c r="AF1955" s="38"/>
      <c r="AG1955" s="38"/>
      <c r="AH1955" s="38"/>
      <c r="AI1955" s="38"/>
      <c r="AJ1955" s="38"/>
      <c r="AK1955" s="38"/>
      <c r="AL1955" s="38"/>
      <c r="AM1955" s="38"/>
      <c r="AN1955" s="38"/>
      <c r="AO1955" s="38"/>
      <c r="AP1955" s="38"/>
      <c r="AQ1955" s="38"/>
      <c r="AR1955" s="38"/>
      <c r="AS1955" s="38"/>
      <c r="AT1955" s="38"/>
      <c r="AU1955" s="38"/>
      <c r="AV1955" s="38"/>
      <c r="AW1955" s="38"/>
      <c r="AX1955" s="38"/>
      <c r="AY1955" s="38"/>
      <c r="BA1955" s="3">
        <f>IF(Q1955&gt;0,RANK(Q1955,(N1955:P1955,Q1955:AE1955)),0)</f>
        <v>0</v>
      </c>
      <c r="BB1955" s="3">
        <f>IF(R1955&gt;0,RANK(R1955,(N1955:P1955,Q1955:AE1955)),0)</f>
        <v>0</v>
      </c>
      <c r="BC1955" s="3">
        <f>IF(S1955&gt;0,RANK(S1955,(N1955:P1955,Q1955:AE1955)),0)</f>
        <v>0</v>
      </c>
      <c r="BD1955" s="3">
        <f>IF(T1955&gt;0,RANK(T1955,(N1955:P1955,Q1955:AE1955)),0)</f>
        <v>0</v>
      </c>
      <c r="BE1955" s="2">
        <f t="shared" si="832"/>
        <v>0</v>
      </c>
      <c r="BF1955" s="2">
        <f t="shared" si="833"/>
        <v>0</v>
      </c>
      <c r="BG1955" s="2">
        <f t="shared" si="834"/>
        <v>0</v>
      </c>
      <c r="BH1955" s="2">
        <f t="shared" si="835"/>
        <v>0</v>
      </c>
      <c r="BJ1955" t="s">
        <v>2299</v>
      </c>
      <c r="BK1955" t="s">
        <v>190</v>
      </c>
      <c r="BL1955">
        <v>23</v>
      </c>
      <c r="BN1955">
        <v>0</v>
      </c>
      <c r="BO1955" s="60">
        <v>36</v>
      </c>
      <c r="BP1955" s="62">
        <v>107</v>
      </c>
      <c r="BQ1955" s="66">
        <f t="shared" si="836"/>
        <v>36107</v>
      </c>
      <c r="BR1955" s="66">
        <f t="shared" ref="BR1955:BR2018" si="837">BQ1955</f>
        <v>36107</v>
      </c>
      <c r="BS1955" s="3" t="s">
        <v>3083</v>
      </c>
      <c r="BX1955" s="73"/>
      <c r="BY1955" s="38"/>
      <c r="BZ1955" s="38"/>
      <c r="CR1955" s="38"/>
      <c r="CS1955" s="38"/>
      <c r="CT1955" s="38"/>
      <c r="CU1955" s="38"/>
      <c r="CV1955" s="1"/>
      <c r="CW1955" s="1"/>
      <c r="CX1955" s="1"/>
      <c r="CY1955" s="1"/>
      <c r="CZ1955" s="1"/>
      <c r="DB1955" s="1"/>
      <c r="DC1955" s="1"/>
      <c r="DD1955" s="1"/>
      <c r="DE1955" s="1"/>
      <c r="DF1955" s="1"/>
      <c r="DG1955" s="1"/>
      <c r="DH1955" s="1"/>
    </row>
    <row r="1956" spans="1:112" ht="14" hidden="1" customHeight="1" outlineLevel="1" x14ac:dyDescent="0.2">
      <c r="A1956" t="s">
        <v>2756</v>
      </c>
      <c r="B1956" t="s">
        <v>190</v>
      </c>
      <c r="C1956" s="1">
        <f t="shared" si="831"/>
        <v>43936</v>
      </c>
      <c r="D1956" s="3">
        <f>IF(N1956&gt;0, RANK(N1956,(N1956:P1956,Q1956:AE1956)),0)</f>
        <v>1</v>
      </c>
      <c r="E1956" s="3">
        <f>IF(O1956&gt;0,RANK(O1956,(N1956:P1956,Q1956:AE1956)),0)</f>
        <v>2</v>
      </c>
      <c r="F1956" s="3">
        <f>IF(P1956&gt;0,RANK(P1956,(N1956:P1956,Q1956:AE1956)),0)</f>
        <v>0</v>
      </c>
      <c r="G1956" s="1">
        <f t="shared" si="825"/>
        <v>21247</v>
      </c>
      <c r="H1956" s="2">
        <f t="shared" si="826"/>
        <v>0.4835897669337218</v>
      </c>
      <c r="I1956" s="2"/>
      <c r="J1956" s="2">
        <f t="shared" si="827"/>
        <v>0.73245174799708668</v>
      </c>
      <c r="K1956" s="2">
        <f t="shared" si="828"/>
        <v>0.24886198106336491</v>
      </c>
      <c r="L1956" s="2">
        <f t="shared" si="829"/>
        <v>0</v>
      </c>
      <c r="M1956" s="2">
        <f t="shared" si="830"/>
        <v>1.8686270939548416E-2</v>
      </c>
      <c r="N1956" s="38">
        <v>32181</v>
      </c>
      <c r="O1956" s="38">
        <v>10934</v>
      </c>
      <c r="P1956" s="38"/>
      <c r="Q1956" s="38"/>
      <c r="R1956" s="38"/>
      <c r="S1956" s="38"/>
      <c r="T1956" s="38"/>
      <c r="U1956" s="38"/>
      <c r="V1956" s="38"/>
      <c r="W1956" s="38">
        <v>821</v>
      </c>
      <c r="X1956" s="38"/>
      <c r="Y1956" s="38"/>
      <c r="Z1956" s="38"/>
      <c r="AA1956" s="38"/>
      <c r="AB1956" s="38"/>
      <c r="AC1956" s="38"/>
      <c r="AD1956" s="38"/>
      <c r="AE1956" s="38">
        <v>0</v>
      </c>
      <c r="AF1956" s="38"/>
      <c r="AG1956" s="38"/>
      <c r="AH1956" s="38"/>
      <c r="AI1956" s="38"/>
      <c r="AJ1956" s="38"/>
      <c r="AK1956" s="38"/>
      <c r="AL1956" s="38"/>
      <c r="AM1956" s="38"/>
      <c r="AN1956" s="38"/>
      <c r="AO1956" s="38"/>
      <c r="AP1956" s="38"/>
      <c r="AQ1956" s="38"/>
      <c r="AR1956" s="38"/>
      <c r="AS1956" s="38"/>
      <c r="AT1956" s="38"/>
      <c r="AU1956" s="38"/>
      <c r="AV1956" s="38"/>
      <c r="AW1956" s="38"/>
      <c r="AX1956" s="38"/>
      <c r="AY1956" s="38"/>
      <c r="BA1956" s="3">
        <f>IF(Q1956&gt;0,RANK(Q1956,(N1956:P1956,Q1956:AE1956)),0)</f>
        <v>0</v>
      </c>
      <c r="BB1956" s="3">
        <f>IF(R1956&gt;0,RANK(R1956,(N1956:P1956,Q1956:AE1956)),0)</f>
        <v>0</v>
      </c>
      <c r="BC1956" s="3">
        <f>IF(S1956&gt;0,RANK(S1956,(N1956:P1956,Q1956:AE1956)),0)</f>
        <v>0</v>
      </c>
      <c r="BD1956" s="3">
        <f>IF(T1956&gt;0,RANK(T1956,(N1956:P1956,Q1956:AE1956)),0)</f>
        <v>0</v>
      </c>
      <c r="BE1956" s="2">
        <f t="shared" si="832"/>
        <v>0</v>
      </c>
      <c r="BF1956" s="2">
        <f t="shared" si="833"/>
        <v>0</v>
      </c>
      <c r="BG1956" s="2">
        <f t="shared" si="834"/>
        <v>0</v>
      </c>
      <c r="BH1956" s="2">
        <f t="shared" si="835"/>
        <v>0</v>
      </c>
      <c r="BJ1956" t="s">
        <v>2756</v>
      </c>
      <c r="BK1956" t="s">
        <v>190</v>
      </c>
      <c r="BL1956">
        <v>19</v>
      </c>
      <c r="BN1956">
        <v>0</v>
      </c>
      <c r="BO1956" s="60">
        <v>36</v>
      </c>
      <c r="BP1956" s="62">
        <v>109</v>
      </c>
      <c r="BQ1956" s="66">
        <f t="shared" si="836"/>
        <v>36109</v>
      </c>
      <c r="BR1956" s="66">
        <f t="shared" si="837"/>
        <v>36109</v>
      </c>
      <c r="BS1956" s="3" t="s">
        <v>3083</v>
      </c>
      <c r="BX1956" s="73"/>
      <c r="BY1956" s="38"/>
      <c r="BZ1956" s="38"/>
      <c r="CR1956" s="38"/>
      <c r="CS1956" s="38"/>
      <c r="CT1956" s="38"/>
      <c r="CU1956" s="38"/>
      <c r="CV1956" s="1"/>
      <c r="CW1956" s="1"/>
      <c r="CX1956" s="1"/>
      <c r="CY1956" s="1"/>
      <c r="CZ1956" s="1"/>
      <c r="DB1956" s="1"/>
      <c r="DC1956" s="1"/>
      <c r="DD1956" s="1"/>
      <c r="DE1956" s="1"/>
      <c r="DF1956" s="1"/>
      <c r="DG1956" s="1"/>
      <c r="DH1956" s="1"/>
    </row>
    <row r="1957" spans="1:112" ht="14" hidden="1" customHeight="1" outlineLevel="1" x14ac:dyDescent="0.2">
      <c r="A1957" t="s">
        <v>1301</v>
      </c>
      <c r="B1957" t="s">
        <v>190</v>
      </c>
      <c r="C1957" s="1">
        <f t="shared" si="831"/>
        <v>96858</v>
      </c>
      <c r="D1957" s="3">
        <f>IF(N1957&gt;0, RANK(N1957,(N1957:P1957,Q1957:AE1957)),0)</f>
        <v>1</v>
      </c>
      <c r="E1957" s="3">
        <f>IF(O1957&gt;0,RANK(O1957,(N1957:P1957,Q1957:AE1957)),0)</f>
        <v>2</v>
      </c>
      <c r="F1957" s="3">
        <f>IF(P1957&gt;0,RANK(P1957,(N1957:P1957,Q1957:AE1957)),0)</f>
        <v>0</v>
      </c>
      <c r="G1957" s="1">
        <f t="shared" si="825"/>
        <v>17842</v>
      </c>
      <c r="H1957" s="2">
        <f t="shared" si="826"/>
        <v>0.18420780937041856</v>
      </c>
      <c r="I1957" s="2"/>
      <c r="J1957" s="2">
        <f t="shared" si="827"/>
        <v>0.59210390468520924</v>
      </c>
      <c r="K1957" s="2">
        <f t="shared" si="828"/>
        <v>0.40789609531479071</v>
      </c>
      <c r="L1957" s="2">
        <f t="shared" si="829"/>
        <v>0</v>
      </c>
      <c r="M1957" s="2">
        <f t="shared" si="830"/>
        <v>5.5511151231257827E-17</v>
      </c>
      <c r="N1957" s="38">
        <v>57350</v>
      </c>
      <c r="O1957" s="38">
        <v>39508</v>
      </c>
      <c r="P1957" s="38"/>
      <c r="Q1957" s="38"/>
      <c r="R1957" s="38"/>
      <c r="S1957" s="38"/>
      <c r="T1957" s="38"/>
      <c r="U1957" s="38"/>
      <c r="V1957" s="38"/>
      <c r="W1957" s="38">
        <v>0</v>
      </c>
      <c r="X1957" s="38"/>
      <c r="Y1957" s="38"/>
      <c r="Z1957" s="38"/>
      <c r="AA1957" s="38"/>
      <c r="AB1957" s="38"/>
      <c r="AC1957" s="38"/>
      <c r="AD1957" s="38"/>
      <c r="AE1957" s="38">
        <v>0</v>
      </c>
      <c r="AF1957" s="38"/>
      <c r="AG1957" s="38"/>
      <c r="AH1957" s="38"/>
      <c r="AI1957" s="38"/>
      <c r="AJ1957" s="38"/>
      <c r="AK1957" s="38"/>
      <c r="AL1957" s="38"/>
      <c r="AM1957" s="38"/>
      <c r="AN1957" s="38"/>
      <c r="AO1957" s="38"/>
      <c r="AP1957" s="38"/>
      <c r="AQ1957" s="38"/>
      <c r="AR1957" s="38"/>
      <c r="AS1957" s="38"/>
      <c r="AT1957" s="38"/>
      <c r="AU1957" s="38"/>
      <c r="AV1957" s="38"/>
      <c r="AW1957" s="38"/>
      <c r="AX1957" s="38"/>
      <c r="AY1957" s="38"/>
      <c r="BA1957" s="3">
        <f>IF(Q1957&gt;0,RANK(Q1957,(N1957:P1957,Q1957:AE1957)),0)</f>
        <v>0</v>
      </c>
      <c r="BB1957" s="3">
        <f>IF(R1957&gt;0,RANK(R1957,(N1957:P1957,Q1957:AE1957)),0)</f>
        <v>0</v>
      </c>
      <c r="BC1957" s="3">
        <f>IF(S1957&gt;0,RANK(S1957,(N1957:P1957,Q1957:AE1957)),0)</f>
        <v>0</v>
      </c>
      <c r="BD1957" s="3">
        <f>IF(T1957&gt;0,RANK(T1957,(N1957:P1957,Q1957:AE1957)),0)</f>
        <v>0</v>
      </c>
      <c r="BE1957" s="2">
        <f t="shared" si="832"/>
        <v>0</v>
      </c>
      <c r="BF1957" s="2">
        <f t="shared" si="833"/>
        <v>0</v>
      </c>
      <c r="BG1957" s="2">
        <f t="shared" si="834"/>
        <v>0</v>
      </c>
      <c r="BH1957" s="2">
        <f t="shared" si="835"/>
        <v>0</v>
      </c>
      <c r="BJ1957" t="s">
        <v>1301</v>
      </c>
      <c r="BK1957" t="s">
        <v>190</v>
      </c>
      <c r="BN1957">
        <v>0</v>
      </c>
      <c r="BO1957" s="60">
        <v>36</v>
      </c>
      <c r="BP1957" s="62">
        <v>111</v>
      </c>
      <c r="BQ1957" s="66">
        <f t="shared" si="836"/>
        <v>36111</v>
      </c>
      <c r="BR1957" s="66">
        <f t="shared" si="837"/>
        <v>36111</v>
      </c>
      <c r="BS1957" s="3" t="s">
        <v>3083</v>
      </c>
      <c r="BX1957" s="95"/>
      <c r="BY1957" s="38"/>
      <c r="BZ1957" s="38"/>
      <c r="CR1957" s="38"/>
      <c r="CS1957" s="38"/>
      <c r="CT1957" s="38"/>
      <c r="CU1957" s="38"/>
      <c r="CV1957" s="1"/>
      <c r="CW1957" s="1"/>
      <c r="CX1957" s="1"/>
      <c r="CY1957" s="1"/>
      <c r="CZ1957" s="1"/>
      <c r="DB1957" s="1"/>
      <c r="DC1957" s="1"/>
      <c r="DD1957" s="1"/>
      <c r="DE1957" s="1"/>
      <c r="DF1957" s="1"/>
      <c r="DG1957" s="1"/>
      <c r="DH1957" s="1"/>
    </row>
    <row r="1958" spans="1:112" ht="14" hidden="1" customHeight="1" outlineLevel="1" x14ac:dyDescent="0.2">
      <c r="A1958" t="s">
        <v>413</v>
      </c>
      <c r="B1958" t="s">
        <v>190</v>
      </c>
      <c r="C1958" s="1">
        <f t="shared" si="831"/>
        <v>35022</v>
      </c>
      <c r="D1958" s="3">
        <f>IF(N1958&gt;0, RANK(N1958,(N1958:P1958,Q1958:AE1958)),0)</f>
        <v>2</v>
      </c>
      <c r="E1958" s="3">
        <f>IF(O1958&gt;0,RANK(O1958,(N1958:P1958,Q1958:AE1958)),0)</f>
        <v>1</v>
      </c>
      <c r="F1958" s="3">
        <f>IF(P1958&gt;0,RANK(P1958,(N1958:P1958,Q1958:AE1958)),0)</f>
        <v>0</v>
      </c>
      <c r="G1958" s="1">
        <f t="shared" si="825"/>
        <v>1495</v>
      </c>
      <c r="H1958" s="2">
        <f t="shared" si="826"/>
        <v>4.2687453600593915E-2</v>
      </c>
      <c r="I1958" s="2"/>
      <c r="J1958" s="2">
        <f t="shared" si="827"/>
        <v>0.47355947690023414</v>
      </c>
      <c r="K1958" s="2">
        <f t="shared" si="828"/>
        <v>0.51624693050082804</v>
      </c>
      <c r="L1958" s="2">
        <f t="shared" si="829"/>
        <v>0</v>
      </c>
      <c r="M1958" s="2">
        <f t="shared" si="830"/>
        <v>1.0193592598937817E-2</v>
      </c>
      <c r="N1958" s="38">
        <v>16585</v>
      </c>
      <c r="O1958" s="38">
        <v>18080</v>
      </c>
      <c r="P1958" s="38"/>
      <c r="Q1958" s="38"/>
      <c r="R1958" s="38"/>
      <c r="S1958" s="38"/>
      <c r="T1958" s="38"/>
      <c r="U1958" s="38"/>
      <c r="V1958" s="38"/>
      <c r="W1958" s="38">
        <v>357</v>
      </c>
      <c r="X1958" s="38"/>
      <c r="Y1958" s="38"/>
      <c r="Z1958" s="38"/>
      <c r="AA1958" s="38"/>
      <c r="AB1958" s="38"/>
      <c r="AC1958" s="38"/>
      <c r="AD1958" s="38"/>
      <c r="AE1958" s="38">
        <v>0</v>
      </c>
      <c r="AF1958" s="38"/>
      <c r="AG1958" s="38"/>
      <c r="AH1958" s="38"/>
      <c r="AI1958" s="38"/>
      <c r="AJ1958" s="38"/>
      <c r="AK1958" s="38"/>
      <c r="AL1958" s="38"/>
      <c r="AM1958" s="38"/>
      <c r="AN1958" s="38"/>
      <c r="AO1958" s="38"/>
      <c r="AP1958" s="38"/>
      <c r="AQ1958" s="38"/>
      <c r="AR1958" s="38"/>
      <c r="AS1958" s="38"/>
      <c r="AT1958" s="38"/>
      <c r="AU1958" s="38"/>
      <c r="AV1958" s="38"/>
      <c r="AW1958" s="38"/>
      <c r="AX1958" s="38"/>
      <c r="AY1958" s="38"/>
      <c r="BA1958" s="3">
        <f>IF(Q1958&gt;0,RANK(Q1958,(N1958:P1958,Q1958:AE1958)),0)</f>
        <v>0</v>
      </c>
      <c r="BB1958" s="3">
        <f>IF(R1958&gt;0,RANK(R1958,(N1958:P1958,Q1958:AE1958)),0)</f>
        <v>0</v>
      </c>
      <c r="BC1958" s="3">
        <f>IF(S1958&gt;0,RANK(S1958,(N1958:P1958,Q1958:AE1958)),0)</f>
        <v>0</v>
      </c>
      <c r="BD1958" s="3">
        <f>IF(T1958&gt;0,RANK(T1958,(N1958:P1958,Q1958:AE1958)),0)</f>
        <v>0</v>
      </c>
      <c r="BE1958" s="2">
        <f t="shared" si="832"/>
        <v>0</v>
      </c>
      <c r="BF1958" s="2">
        <f t="shared" si="833"/>
        <v>0</v>
      </c>
      <c r="BG1958" s="2">
        <f t="shared" si="834"/>
        <v>0</v>
      </c>
      <c r="BH1958" s="2">
        <f t="shared" si="835"/>
        <v>0</v>
      </c>
      <c r="BJ1958" t="s">
        <v>413</v>
      </c>
      <c r="BK1958" t="s">
        <v>190</v>
      </c>
      <c r="BL1958">
        <v>21</v>
      </c>
      <c r="BN1958">
        <v>0</v>
      </c>
      <c r="BO1958" s="60">
        <v>36</v>
      </c>
      <c r="BP1958" s="62">
        <v>113</v>
      </c>
      <c r="BQ1958" s="66">
        <f t="shared" si="836"/>
        <v>36113</v>
      </c>
      <c r="BR1958" s="66">
        <f t="shared" si="837"/>
        <v>36113</v>
      </c>
      <c r="BS1958" s="3" t="s">
        <v>3083</v>
      </c>
      <c r="BX1958" s="73"/>
      <c r="BY1958" s="38"/>
      <c r="BZ1958" s="38"/>
      <c r="CR1958" s="38"/>
      <c r="CS1958" s="38"/>
      <c r="CT1958" s="38"/>
      <c r="CU1958" s="38"/>
      <c r="CV1958" s="1"/>
      <c r="CW1958" s="1"/>
      <c r="CX1958" s="1"/>
      <c r="CY1958" s="1"/>
      <c r="CZ1958" s="1"/>
      <c r="DB1958" s="1"/>
      <c r="DC1958" s="1"/>
      <c r="DD1958" s="1"/>
      <c r="DE1958" s="1"/>
      <c r="DF1958" s="1"/>
      <c r="DG1958" s="1"/>
      <c r="DH1958" s="1"/>
    </row>
    <row r="1959" spans="1:112" ht="14" hidden="1" customHeight="1" outlineLevel="1" x14ac:dyDescent="0.2">
      <c r="A1959" t="s">
        <v>674</v>
      </c>
      <c r="B1959" t="s">
        <v>190</v>
      </c>
      <c r="C1959" s="1">
        <f t="shared" si="831"/>
        <v>28491</v>
      </c>
      <c r="D1959" s="3">
        <f>IF(N1959&gt;0, RANK(N1959,(N1959:P1959,Q1959:AE1959)),0)</f>
        <v>2</v>
      </c>
      <c r="E1959" s="3">
        <f>IF(O1959&gt;0,RANK(O1959,(N1959:P1959,Q1959:AE1959)),0)</f>
        <v>1</v>
      </c>
      <c r="F1959" s="3">
        <f>IF(P1959&gt;0,RANK(P1959,(N1959:P1959,Q1959:AE1959)),0)</f>
        <v>0</v>
      </c>
      <c r="G1959" s="1">
        <f t="shared" si="823"/>
        <v>6045</v>
      </c>
      <c r="H1959" s="2">
        <f t="shared" si="824"/>
        <v>0.21217226492576602</v>
      </c>
      <c r="I1959" s="2"/>
      <c r="J1959" s="2">
        <f t="shared" ref="J1959:J1969" si="838">IF($C1959=0,"-",N1959/$C1959)</f>
        <v>0.39391386753711699</v>
      </c>
      <c r="K1959" s="2">
        <f t="shared" ref="K1959:K1969" si="839">IF($C1959=0,"-",O1959/$C1959)</f>
        <v>0.60608613246288301</v>
      </c>
      <c r="L1959" s="2">
        <f t="shared" ref="L1959:L1969" si="840">IF($C1959=0,"-",P1959/$C1959)</f>
        <v>0</v>
      </c>
      <c r="M1959" s="2">
        <f t="shared" ref="M1959:M1969" si="841">IF(C1959=0,"-",(1-J1959-K1959-L1959))</f>
        <v>0</v>
      </c>
      <c r="N1959" s="38">
        <v>11223</v>
      </c>
      <c r="O1959" s="38">
        <v>17268</v>
      </c>
      <c r="P1959" s="38"/>
      <c r="Q1959" s="38"/>
      <c r="R1959" s="38"/>
      <c r="S1959" s="38"/>
      <c r="T1959" s="38"/>
      <c r="U1959" s="38"/>
      <c r="V1959" s="38"/>
      <c r="W1959" s="38">
        <v>0</v>
      </c>
      <c r="X1959" s="38"/>
      <c r="Y1959" s="38"/>
      <c r="Z1959" s="38"/>
      <c r="AA1959" s="38"/>
      <c r="AB1959" s="38"/>
      <c r="AC1959" s="38"/>
      <c r="AD1959" s="38"/>
      <c r="AE1959" s="38">
        <v>0</v>
      </c>
      <c r="AF1959" s="38"/>
      <c r="AG1959" s="38"/>
      <c r="AH1959" s="38"/>
      <c r="AI1959" s="38"/>
      <c r="AJ1959" s="38"/>
      <c r="AK1959" s="38"/>
      <c r="AL1959" s="38"/>
      <c r="AM1959" s="38"/>
      <c r="AN1959" s="38"/>
      <c r="AO1959" s="38"/>
      <c r="AP1959" s="38"/>
      <c r="AQ1959" s="38"/>
      <c r="AR1959" s="38"/>
      <c r="AS1959" s="38"/>
      <c r="AT1959" s="38"/>
      <c r="AU1959" s="38"/>
      <c r="AV1959" s="38"/>
      <c r="AW1959" s="38"/>
      <c r="AX1959" s="38"/>
      <c r="AY1959" s="38"/>
      <c r="BA1959" s="3">
        <f>IF(Q1959&gt;0,RANK(Q1959,(N1959:P1959,Q1959:AE1959)),0)</f>
        <v>0</v>
      </c>
      <c r="BB1959" s="3">
        <f>IF(R1959&gt;0,RANK(R1959,(N1959:P1959,Q1959:AE1959)),0)</f>
        <v>0</v>
      </c>
      <c r="BC1959" s="3">
        <f>IF(S1959&gt;0,RANK(S1959,(N1959:P1959,Q1959:AE1959)),0)</f>
        <v>0</v>
      </c>
      <c r="BD1959" s="3">
        <f>IF(T1959&gt;0,RANK(T1959,(N1959:P1959,Q1959:AE1959)),0)</f>
        <v>0</v>
      </c>
      <c r="BE1959" s="2">
        <f t="shared" si="832"/>
        <v>0</v>
      </c>
      <c r="BF1959" s="2">
        <f t="shared" si="833"/>
        <v>0</v>
      </c>
      <c r="BG1959" s="2">
        <f t="shared" si="834"/>
        <v>0</v>
      </c>
      <c r="BH1959" s="2">
        <f t="shared" si="835"/>
        <v>0</v>
      </c>
      <c r="BJ1959" t="s">
        <v>674</v>
      </c>
      <c r="BK1959" t="s">
        <v>190</v>
      </c>
      <c r="BL1959">
        <v>21</v>
      </c>
      <c r="BN1959">
        <v>0</v>
      </c>
      <c r="BO1959" s="60">
        <v>36</v>
      </c>
      <c r="BP1959" s="62">
        <v>115</v>
      </c>
      <c r="BQ1959" s="66">
        <f t="shared" si="836"/>
        <v>36115</v>
      </c>
      <c r="BR1959" s="66">
        <f t="shared" si="837"/>
        <v>36115</v>
      </c>
      <c r="BS1959" s="3" t="s">
        <v>3083</v>
      </c>
      <c r="BX1959" s="73"/>
      <c r="BY1959" s="38"/>
      <c r="BZ1959" s="38"/>
      <c r="CR1959" s="38"/>
      <c r="CS1959" s="38"/>
      <c r="CT1959" s="38"/>
      <c r="CU1959" s="38"/>
      <c r="CV1959" s="1"/>
      <c r="CW1959" s="1"/>
      <c r="CX1959" s="1"/>
      <c r="CY1959" s="1"/>
      <c r="CZ1959" s="1"/>
      <c r="DB1959" s="1"/>
      <c r="DC1959" s="1"/>
      <c r="DD1959" s="1"/>
      <c r="DE1959" s="1"/>
      <c r="DF1959" s="1"/>
      <c r="DG1959" s="1"/>
      <c r="DH1959" s="1"/>
    </row>
    <row r="1960" spans="1:112" ht="14" hidden="1" customHeight="1" outlineLevel="1" x14ac:dyDescent="0.2">
      <c r="A1960" t="s">
        <v>414</v>
      </c>
      <c r="B1960" t="s">
        <v>190</v>
      </c>
      <c r="C1960" s="1">
        <f t="shared" si="831"/>
        <v>43657</v>
      </c>
      <c r="D1960" s="3">
        <f>IF(N1960&gt;0, RANK(N1960,(N1960:P1960,Q1960:AE1960)),0)</f>
        <v>2</v>
      </c>
      <c r="E1960" s="3">
        <f>IF(O1960&gt;0,RANK(O1960,(N1960:P1960,Q1960:AE1960)),0)</f>
        <v>1</v>
      </c>
      <c r="F1960" s="3">
        <f>IF(P1960&gt;0,RANK(P1960,(N1960:P1960,Q1960:AE1960)),0)</f>
        <v>0</v>
      </c>
      <c r="G1960" s="1">
        <f t="shared" si="823"/>
        <v>10191</v>
      </c>
      <c r="H1960" s="2">
        <f t="shared" si="824"/>
        <v>0.23343335547563965</v>
      </c>
      <c r="I1960" s="2"/>
      <c r="J1960" s="2">
        <f t="shared" si="838"/>
        <v>0.37954967130128042</v>
      </c>
      <c r="K1960" s="2">
        <f t="shared" si="839"/>
        <v>0.61298302677692007</v>
      </c>
      <c r="L1960" s="2">
        <f t="shared" si="840"/>
        <v>0</v>
      </c>
      <c r="M1960" s="2">
        <f t="shared" si="841"/>
        <v>7.4673019217994518E-3</v>
      </c>
      <c r="N1960" s="38">
        <v>16570</v>
      </c>
      <c r="O1960" s="38">
        <v>26761</v>
      </c>
      <c r="P1960" s="38"/>
      <c r="Q1960" s="38"/>
      <c r="R1960" s="38"/>
      <c r="S1960" s="38"/>
      <c r="T1960" s="38"/>
      <c r="U1960" s="38"/>
      <c r="V1960" s="38"/>
      <c r="W1960" s="38">
        <v>326</v>
      </c>
      <c r="X1960" s="38"/>
      <c r="Y1960" s="38"/>
      <c r="Z1960" s="38"/>
      <c r="AA1960" s="38"/>
      <c r="AB1960" s="38"/>
      <c r="AC1960" s="38"/>
      <c r="AD1960" s="38"/>
      <c r="AE1960" s="38">
        <v>0</v>
      </c>
      <c r="AF1960" s="38"/>
      <c r="AG1960" s="38"/>
      <c r="AH1960" s="38"/>
      <c r="AI1960" s="38"/>
      <c r="AJ1960" s="38"/>
      <c r="AK1960" s="38"/>
      <c r="AL1960" s="38"/>
      <c r="AM1960" s="38"/>
      <c r="AN1960" s="38"/>
      <c r="AO1960" s="38"/>
      <c r="AP1960" s="38"/>
      <c r="AQ1960" s="38"/>
      <c r="AR1960" s="38"/>
      <c r="AS1960" s="38"/>
      <c r="AT1960" s="38"/>
      <c r="AU1960" s="38"/>
      <c r="AV1960" s="38"/>
      <c r="AW1960" s="38"/>
      <c r="AX1960" s="38"/>
      <c r="AY1960" s="38"/>
      <c r="BA1960" s="3">
        <f>IF(Q1960&gt;0,RANK(Q1960,(N1960:P1960,Q1960:AE1960)),0)</f>
        <v>0</v>
      </c>
      <c r="BB1960" s="3">
        <f>IF(R1960&gt;0,RANK(R1960,(N1960:P1960,Q1960:AE1960)),0)</f>
        <v>0</v>
      </c>
      <c r="BC1960" s="3">
        <f>IF(S1960&gt;0,RANK(S1960,(N1960:P1960,Q1960:AE1960)),0)</f>
        <v>0</v>
      </c>
      <c r="BD1960" s="3">
        <f>IF(T1960&gt;0,RANK(T1960,(N1960:P1960,Q1960:AE1960)),0)</f>
        <v>0</v>
      </c>
      <c r="BE1960" s="2">
        <f t="shared" si="832"/>
        <v>0</v>
      </c>
      <c r="BF1960" s="2">
        <f t="shared" si="833"/>
        <v>0</v>
      </c>
      <c r="BG1960" s="2">
        <f t="shared" si="834"/>
        <v>0</v>
      </c>
      <c r="BH1960" s="2">
        <f t="shared" si="835"/>
        <v>0</v>
      </c>
      <c r="BJ1960" t="s">
        <v>414</v>
      </c>
      <c r="BK1960" t="s">
        <v>190</v>
      </c>
      <c r="BL1960">
        <v>24</v>
      </c>
      <c r="BN1960">
        <v>0</v>
      </c>
      <c r="BO1960" s="60">
        <v>36</v>
      </c>
      <c r="BP1960" s="62">
        <v>117</v>
      </c>
      <c r="BQ1960" s="66">
        <f t="shared" si="836"/>
        <v>36117</v>
      </c>
      <c r="BR1960" s="66">
        <f t="shared" si="837"/>
        <v>36117</v>
      </c>
      <c r="BS1960" s="3" t="s">
        <v>3083</v>
      </c>
      <c r="BX1960" s="73"/>
      <c r="BY1960" s="38"/>
      <c r="BZ1960" s="38"/>
      <c r="CR1960" s="38"/>
      <c r="CS1960" s="38"/>
      <c r="CT1960" s="38"/>
      <c r="CU1960" s="38"/>
      <c r="CV1960" s="1"/>
      <c r="CW1960" s="1"/>
      <c r="CX1960" s="1"/>
      <c r="CY1960" s="1"/>
      <c r="CZ1960" s="1"/>
      <c r="DB1960" s="1"/>
      <c r="DC1960" s="1"/>
      <c r="DD1960" s="1"/>
      <c r="DE1960" s="1"/>
      <c r="DF1960" s="1"/>
      <c r="DG1960" s="1"/>
      <c r="DH1960" s="1"/>
    </row>
    <row r="1961" spans="1:112" ht="14" hidden="1" customHeight="1" outlineLevel="1" x14ac:dyDescent="0.2">
      <c r="A1961" t="s">
        <v>83</v>
      </c>
      <c r="B1961" t="s">
        <v>190</v>
      </c>
      <c r="C1961" s="1">
        <f t="shared" si="831"/>
        <v>460131</v>
      </c>
      <c r="D1961" s="3">
        <f>IF(N1961&gt;0, RANK(N1961,(N1961:P1961,Q1961:AE1961)),0)</f>
        <v>1</v>
      </c>
      <c r="E1961" s="3">
        <f>IF(O1961&gt;0,RANK(O1961,(N1961:P1961,Q1961:AE1961)),0)</f>
        <v>2</v>
      </c>
      <c r="F1961" s="3">
        <f>IF(P1961&gt;0,RANK(P1961,(N1961:P1961,Q1961:AE1961)),0)</f>
        <v>0</v>
      </c>
      <c r="G1961" s="1">
        <f t="shared" si="823"/>
        <v>119487</v>
      </c>
      <c r="H1961" s="2">
        <f t="shared" si="824"/>
        <v>0.25968039536566762</v>
      </c>
      <c r="I1961" s="2"/>
      <c r="J1961" s="2">
        <f t="shared" si="838"/>
        <v>0.62383538600963639</v>
      </c>
      <c r="K1961" s="2">
        <f t="shared" si="839"/>
        <v>0.36415499064396878</v>
      </c>
      <c r="L1961" s="2">
        <f t="shared" si="840"/>
        <v>0</v>
      </c>
      <c r="M1961" s="2">
        <f t="shared" si="841"/>
        <v>1.2009623346394827E-2</v>
      </c>
      <c r="N1961" s="38">
        <v>287046</v>
      </c>
      <c r="O1961" s="38">
        <v>167559</v>
      </c>
      <c r="P1961" s="38"/>
      <c r="Q1961" s="38"/>
      <c r="R1961" s="38"/>
      <c r="S1961" s="38"/>
      <c r="T1961" s="38"/>
      <c r="U1961" s="38"/>
      <c r="V1961" s="38"/>
      <c r="W1961" s="38">
        <v>5526</v>
      </c>
      <c r="X1961" s="38"/>
      <c r="Y1961" s="38"/>
      <c r="Z1961" s="38"/>
      <c r="AA1961" s="38"/>
      <c r="AB1961" s="38"/>
      <c r="AC1961" s="38"/>
      <c r="AD1961" s="38"/>
      <c r="AE1961" s="38">
        <v>0</v>
      </c>
      <c r="AF1961" s="38"/>
      <c r="AG1961" s="38"/>
      <c r="AH1961" s="38"/>
      <c r="AI1961" s="38"/>
      <c r="AJ1961" s="38"/>
      <c r="AK1961" s="38"/>
      <c r="AL1961" s="38"/>
      <c r="AM1961" s="38"/>
      <c r="AN1961" s="38"/>
      <c r="AO1961" s="38"/>
      <c r="AP1961" s="38"/>
      <c r="AQ1961" s="38"/>
      <c r="AR1961" s="38"/>
      <c r="AS1961" s="38"/>
      <c r="AT1961" s="38"/>
      <c r="AU1961" s="38"/>
      <c r="AV1961" s="38"/>
      <c r="AW1961" s="38"/>
      <c r="AX1961" s="38"/>
      <c r="AY1961" s="38"/>
      <c r="BA1961" s="3">
        <f>IF(Q1961&gt;0,RANK(Q1961,(N1961:P1961,Q1961:AE1961)),0)</f>
        <v>0</v>
      </c>
      <c r="BB1961" s="3">
        <f>IF(R1961&gt;0,RANK(R1961,(N1961:P1961,Q1961:AE1961)),0)</f>
        <v>0</v>
      </c>
      <c r="BC1961" s="3">
        <f>IF(S1961&gt;0,RANK(S1961,(N1961:P1961,Q1961:AE1961)),0)</f>
        <v>0</v>
      </c>
      <c r="BD1961" s="3">
        <f>IF(T1961&gt;0,RANK(T1961,(N1961:P1961,Q1961:AE1961)),0)</f>
        <v>0</v>
      </c>
      <c r="BE1961" s="2">
        <f t="shared" si="832"/>
        <v>0</v>
      </c>
      <c r="BF1961" s="2">
        <f t="shared" si="833"/>
        <v>0</v>
      </c>
      <c r="BG1961" s="2">
        <f t="shared" si="834"/>
        <v>0</v>
      </c>
      <c r="BH1961" s="2">
        <f t="shared" si="835"/>
        <v>0</v>
      </c>
      <c r="BJ1961" t="s">
        <v>83</v>
      </c>
      <c r="BK1961" t="s">
        <v>190</v>
      </c>
      <c r="BN1961">
        <v>0</v>
      </c>
      <c r="BO1961" s="60">
        <v>36</v>
      </c>
      <c r="BP1961" s="62">
        <v>119</v>
      </c>
      <c r="BQ1961" s="66">
        <f t="shared" si="836"/>
        <v>36119</v>
      </c>
      <c r="BR1961" s="66">
        <f t="shared" si="837"/>
        <v>36119</v>
      </c>
      <c r="BS1961" s="3" t="s">
        <v>3083</v>
      </c>
      <c r="BX1961" s="73"/>
      <c r="BY1961" s="38"/>
      <c r="BZ1961" s="38"/>
      <c r="CR1961" s="38"/>
      <c r="CS1961" s="38"/>
      <c r="CT1961" s="38"/>
      <c r="CU1961" s="38"/>
      <c r="CV1961" s="1"/>
      <c r="CW1961" s="1"/>
      <c r="CX1961" s="1"/>
      <c r="CY1961" s="1"/>
      <c r="CZ1961" s="1"/>
      <c r="DB1961" s="1"/>
      <c r="DC1961" s="1"/>
      <c r="DD1961" s="1"/>
      <c r="DE1961" s="1"/>
      <c r="DF1961" s="1"/>
      <c r="DG1961" s="1"/>
      <c r="DH1961" s="1"/>
    </row>
    <row r="1962" spans="1:112" ht="14" hidden="1" customHeight="1" outlineLevel="1" x14ac:dyDescent="0.2">
      <c r="A1962" t="s">
        <v>691</v>
      </c>
      <c r="B1962" t="s">
        <v>190</v>
      </c>
      <c r="C1962" s="1">
        <f t="shared" si="831"/>
        <v>17985</v>
      </c>
      <c r="D1962" s="3">
        <f>IF(N1962&gt;0, RANK(N1962,(N1962:P1962,Q1962:AE1962)),0)</f>
        <v>2</v>
      </c>
      <c r="E1962" s="3">
        <f>IF(O1962&gt;0,RANK(O1962,(N1962:P1962,Q1962:AE1962)),0)</f>
        <v>1</v>
      </c>
      <c r="F1962" s="3">
        <f>IF(P1962&gt;0,RANK(P1962,(N1962:P1962,Q1962:AE1962)),0)</f>
        <v>0</v>
      </c>
      <c r="G1962" s="1">
        <f t="shared" si="823"/>
        <v>8502</v>
      </c>
      <c r="H1962" s="2">
        <f t="shared" si="824"/>
        <v>0.47272727272727272</v>
      </c>
      <c r="I1962" s="2"/>
      <c r="J1962" s="2">
        <f t="shared" si="838"/>
        <v>0.26016124548234643</v>
      </c>
      <c r="K1962" s="2">
        <f t="shared" si="839"/>
        <v>0.73288851820961909</v>
      </c>
      <c r="L1962" s="2">
        <f t="shared" si="840"/>
        <v>0</v>
      </c>
      <c r="M1962" s="2">
        <f t="shared" si="841"/>
        <v>6.9502363080344853E-3</v>
      </c>
      <c r="N1962" s="38">
        <v>4679</v>
      </c>
      <c r="O1962" s="38">
        <v>13181</v>
      </c>
      <c r="P1962" s="38"/>
      <c r="Q1962" s="38"/>
      <c r="R1962" s="38"/>
      <c r="S1962" s="38"/>
      <c r="T1962" s="38"/>
      <c r="U1962" s="38"/>
      <c r="V1962" s="38"/>
      <c r="W1962" s="38">
        <v>125</v>
      </c>
      <c r="X1962" s="38"/>
      <c r="Y1962" s="38"/>
      <c r="Z1962" s="38"/>
      <c r="AA1962" s="38"/>
      <c r="AB1962" s="38"/>
      <c r="AC1962" s="38"/>
      <c r="AD1962" s="38"/>
      <c r="AE1962" s="38">
        <v>0</v>
      </c>
      <c r="AF1962" s="38"/>
      <c r="AG1962" s="38"/>
      <c r="AH1962" s="38"/>
      <c r="AI1962" s="38"/>
      <c r="AJ1962" s="38"/>
      <c r="AK1962" s="38"/>
      <c r="AL1962" s="38"/>
      <c r="AM1962" s="38"/>
      <c r="AN1962" s="38"/>
      <c r="AO1962" s="38"/>
      <c r="AP1962" s="38"/>
      <c r="AQ1962" s="38"/>
      <c r="AR1962" s="38"/>
      <c r="AS1962" s="38"/>
      <c r="AT1962" s="38"/>
      <c r="AU1962" s="38"/>
      <c r="AV1962" s="38"/>
      <c r="AW1962" s="38"/>
      <c r="AX1962" s="38"/>
      <c r="AY1962" s="38"/>
      <c r="BA1962" s="3">
        <f>IF(Q1962&gt;0,RANK(Q1962,(N1962:P1962,Q1962:AE1962)),0)</f>
        <v>0</v>
      </c>
      <c r="BB1962" s="3">
        <f>IF(R1962&gt;0,RANK(R1962,(N1962:P1962,Q1962:AE1962)),0)</f>
        <v>0</v>
      </c>
      <c r="BC1962" s="3">
        <f>IF(S1962&gt;0,RANK(S1962,(N1962:P1962,Q1962:AE1962)),0)</f>
        <v>0</v>
      </c>
      <c r="BD1962" s="3">
        <f>IF(T1962&gt;0,RANK(T1962,(N1962:P1962,Q1962:AE1962)),0)</f>
        <v>0</v>
      </c>
      <c r="BE1962" s="2">
        <f t="shared" si="832"/>
        <v>0</v>
      </c>
      <c r="BF1962" s="2">
        <f t="shared" si="833"/>
        <v>0</v>
      </c>
      <c r="BG1962" s="2">
        <f t="shared" si="834"/>
        <v>0</v>
      </c>
      <c r="BH1962" s="2">
        <f t="shared" si="835"/>
        <v>0</v>
      </c>
      <c r="BJ1962" t="s">
        <v>691</v>
      </c>
      <c r="BK1962" t="s">
        <v>190</v>
      </c>
      <c r="BL1962">
        <v>24</v>
      </c>
      <c r="BN1962">
        <v>0</v>
      </c>
      <c r="BO1962" s="60">
        <v>36</v>
      </c>
      <c r="BP1962" s="62">
        <v>121</v>
      </c>
      <c r="BQ1962" s="66">
        <f t="shared" si="836"/>
        <v>36121</v>
      </c>
      <c r="BR1962" s="66">
        <f t="shared" si="837"/>
        <v>36121</v>
      </c>
      <c r="BS1962" s="3" t="s">
        <v>3083</v>
      </c>
      <c r="BX1962" s="73"/>
      <c r="BY1962" s="38"/>
      <c r="BZ1962" s="38"/>
      <c r="CR1962" s="38"/>
      <c r="CS1962" s="38"/>
      <c r="CT1962" s="38"/>
      <c r="CU1962" s="38"/>
      <c r="CV1962" s="1"/>
      <c r="CW1962" s="1"/>
      <c r="CX1962" s="1"/>
      <c r="CY1962" s="1"/>
      <c r="CZ1962" s="1"/>
      <c r="DB1962" s="1"/>
      <c r="DC1962" s="1"/>
      <c r="DD1962" s="1"/>
      <c r="DE1962" s="1"/>
      <c r="DF1962" s="1"/>
      <c r="DG1962" s="1"/>
      <c r="DH1962" s="1"/>
    </row>
    <row r="1963" spans="1:112" ht="14" hidden="1" customHeight="1" outlineLevel="1" x14ac:dyDescent="0.2">
      <c r="A1963" t="s">
        <v>118</v>
      </c>
      <c r="B1963" t="s">
        <v>190</v>
      </c>
      <c r="C1963" s="1">
        <f t="shared" si="831"/>
        <v>10200</v>
      </c>
      <c r="D1963" s="3">
        <f>IF(N1963&gt;0, RANK(N1963,(N1963:P1963,Q1963:AE1963)),0)</f>
        <v>2</v>
      </c>
      <c r="E1963" s="3">
        <f>IF(O1963&gt;0,RANK(O1963,(N1963:P1963,Q1963:AE1963)),0)</f>
        <v>1</v>
      </c>
      <c r="F1963" s="3">
        <f>IF(P1963&gt;0,RANK(P1963,(N1963:P1963,Q1963:AE1963)),0)</f>
        <v>0</v>
      </c>
      <c r="G1963" s="1">
        <f t="shared" si="823"/>
        <v>1732</v>
      </c>
      <c r="H1963" s="2">
        <f t="shared" si="824"/>
        <v>0.16980392156862745</v>
      </c>
      <c r="I1963" s="2"/>
      <c r="J1963" s="2">
        <f t="shared" si="838"/>
        <v>0.41509803921568628</v>
      </c>
      <c r="K1963" s="2">
        <f t="shared" si="839"/>
        <v>0.58490196078431378</v>
      </c>
      <c r="L1963" s="2">
        <f t="shared" si="840"/>
        <v>0</v>
      </c>
      <c r="M1963" s="2">
        <f t="shared" si="841"/>
        <v>0</v>
      </c>
      <c r="N1963" s="38">
        <v>4234</v>
      </c>
      <c r="O1963" s="38">
        <v>5966</v>
      </c>
      <c r="P1963" s="38"/>
      <c r="Q1963" s="38"/>
      <c r="R1963" s="38"/>
      <c r="S1963" s="38"/>
      <c r="T1963" s="38"/>
      <c r="U1963" s="38"/>
      <c r="V1963" s="38"/>
      <c r="W1963" s="38">
        <v>0</v>
      </c>
      <c r="X1963" s="38"/>
      <c r="Y1963" s="38"/>
      <c r="Z1963" s="38"/>
      <c r="AA1963" s="38"/>
      <c r="AB1963" s="38"/>
      <c r="AC1963" s="38"/>
      <c r="AD1963" s="38"/>
      <c r="AE1963" s="38">
        <v>0</v>
      </c>
      <c r="AF1963" s="38"/>
      <c r="AG1963" s="38"/>
      <c r="AH1963" s="38"/>
      <c r="AI1963" s="38"/>
      <c r="AJ1963" s="38"/>
      <c r="AK1963" s="38"/>
      <c r="AL1963" s="38"/>
      <c r="AM1963" s="38"/>
      <c r="AN1963" s="38"/>
      <c r="AO1963" s="38"/>
      <c r="AP1963" s="38"/>
      <c r="AQ1963" s="38"/>
      <c r="AR1963" s="38"/>
      <c r="AS1963" s="38"/>
      <c r="AT1963" s="38"/>
      <c r="AU1963" s="38"/>
      <c r="AV1963" s="38"/>
      <c r="AW1963" s="38"/>
      <c r="AX1963" s="38"/>
      <c r="AY1963" s="38"/>
      <c r="BA1963" s="3">
        <f>IF(Q1963&gt;0,RANK(Q1963,(N1963:P1963,Q1963:AE1963)),0)</f>
        <v>0</v>
      </c>
      <c r="BB1963" s="3">
        <f>IF(R1963&gt;0,RANK(R1963,(N1963:P1963,Q1963:AE1963)),0)</f>
        <v>0</v>
      </c>
      <c r="BC1963" s="3">
        <f>IF(S1963&gt;0,RANK(S1963,(N1963:P1963,Q1963:AE1963)),0)</f>
        <v>0</v>
      </c>
      <c r="BD1963" s="3">
        <f>IF(T1963&gt;0,RANK(T1963,(N1963:P1963,Q1963:AE1963)),0)</f>
        <v>0</v>
      </c>
      <c r="BE1963" s="2">
        <f t="shared" si="832"/>
        <v>0</v>
      </c>
      <c r="BF1963" s="2">
        <f t="shared" si="833"/>
        <v>0</v>
      </c>
      <c r="BG1963" s="2">
        <f t="shared" si="834"/>
        <v>0</v>
      </c>
      <c r="BH1963" s="2">
        <f t="shared" si="835"/>
        <v>0</v>
      </c>
      <c r="BJ1963" t="s">
        <v>118</v>
      </c>
      <c r="BK1963" t="s">
        <v>190</v>
      </c>
      <c r="BL1963">
        <v>24</v>
      </c>
      <c r="BN1963">
        <v>0</v>
      </c>
      <c r="BO1963" s="60">
        <v>36</v>
      </c>
      <c r="BP1963" s="62">
        <v>123</v>
      </c>
      <c r="BQ1963" s="66">
        <f t="shared" si="836"/>
        <v>36123</v>
      </c>
      <c r="BR1963" s="66">
        <f t="shared" si="837"/>
        <v>36123</v>
      </c>
      <c r="BS1963" s="3" t="s">
        <v>3083</v>
      </c>
      <c r="BX1963" s="73"/>
      <c r="BY1963" s="38"/>
      <c r="BZ1963" s="38"/>
      <c r="CR1963" s="38"/>
      <c r="CS1963" s="38"/>
      <c r="CT1963" s="38"/>
      <c r="CU1963" s="38"/>
      <c r="CV1963" s="1"/>
      <c r="CW1963" s="1"/>
      <c r="CX1963" s="1"/>
      <c r="CY1963" s="1"/>
      <c r="CZ1963" s="1"/>
      <c r="DB1963" s="1"/>
      <c r="DC1963" s="1"/>
      <c r="DD1963" s="1"/>
      <c r="DE1963" s="1"/>
      <c r="DF1963" s="1"/>
      <c r="DG1963" s="1"/>
      <c r="DH1963" s="1"/>
    </row>
    <row r="1964" spans="1:112" ht="14" hidden="1" customHeight="1" outlineLevel="1" x14ac:dyDescent="0.2">
      <c r="A1964" t="s">
        <v>206</v>
      </c>
      <c r="B1964" t="s">
        <v>190</v>
      </c>
      <c r="C1964" s="1">
        <f t="shared" si="831"/>
        <v>339883</v>
      </c>
      <c r="D1964" s="3">
        <f>IF(N1964&gt;0, RANK(N1964,(N1964:P1964,Q1964:AE1964)),0)</f>
        <v>1</v>
      </c>
      <c r="E1964" s="3">
        <f>IF(O1964&gt;0,RANK(O1964,(N1964:P1964,Q1964:AE1964)),0)</f>
        <v>2</v>
      </c>
      <c r="F1964" s="3">
        <f>IF(P1964&gt;0,RANK(P1964,(N1964:P1964,Q1964:AE1964)),0)</f>
        <v>0</v>
      </c>
      <c r="G1964" s="1">
        <f t="shared" si="823"/>
        <v>152843</v>
      </c>
      <c r="H1964" s="2">
        <f t="shared" si="824"/>
        <v>0.4496929825851837</v>
      </c>
      <c r="I1964" s="2"/>
      <c r="J1964" s="2">
        <f t="shared" si="838"/>
        <v>0.71902684158960584</v>
      </c>
      <c r="K1964" s="2">
        <f t="shared" si="839"/>
        <v>0.26933385900442208</v>
      </c>
      <c r="L1964" s="2">
        <f t="shared" si="840"/>
        <v>0</v>
      </c>
      <c r="M1964" s="2">
        <f t="shared" si="841"/>
        <v>1.1639299405972081E-2</v>
      </c>
      <c r="N1964" s="38">
        <v>244385</v>
      </c>
      <c r="O1964" s="38">
        <v>91542</v>
      </c>
      <c r="P1964" s="38"/>
      <c r="Q1964" s="38"/>
      <c r="R1964" s="38"/>
      <c r="S1964" s="38"/>
      <c r="T1964" s="38"/>
      <c r="U1964" s="38"/>
      <c r="V1964" s="38"/>
      <c r="W1964" s="38">
        <v>3956</v>
      </c>
      <c r="X1964" s="38"/>
      <c r="Y1964" s="38"/>
      <c r="Z1964" s="38"/>
      <c r="AA1964" s="38"/>
      <c r="AB1964" s="38"/>
      <c r="AC1964" s="38"/>
      <c r="AD1964" s="38"/>
      <c r="AE1964" s="38">
        <v>0</v>
      </c>
      <c r="AF1964" s="38"/>
      <c r="AG1964" s="38"/>
      <c r="AH1964" s="38"/>
      <c r="AI1964" s="38"/>
      <c r="AJ1964" s="38"/>
      <c r="AK1964" s="38"/>
      <c r="AL1964" s="38"/>
      <c r="AM1964" s="38"/>
      <c r="AN1964" s="38"/>
      <c r="AO1964" s="38"/>
      <c r="AP1964" s="38"/>
      <c r="AQ1964" s="38"/>
      <c r="AR1964" s="38"/>
      <c r="AS1964" s="38"/>
      <c r="AT1964" s="38"/>
      <c r="AU1964" s="38"/>
      <c r="AV1964" s="38"/>
      <c r="AW1964" s="38"/>
      <c r="AX1964" s="38"/>
      <c r="AY1964" s="38"/>
      <c r="BA1964" s="3">
        <f>IF(Q1964&gt;0,RANK(Q1964,(N1964:P1964,Q1964:AE1964)),0)</f>
        <v>0</v>
      </c>
      <c r="BB1964" s="3">
        <f>IF(R1964&gt;0,RANK(R1964,(N1964:P1964,Q1964:AE1964)),0)</f>
        <v>0</v>
      </c>
      <c r="BC1964" s="3">
        <f>IF(S1964&gt;0,RANK(S1964,(N1964:P1964,Q1964:AE1964)),0)</f>
        <v>0</v>
      </c>
      <c r="BD1964" s="3">
        <f>IF(T1964&gt;0,RANK(T1964,(N1964:P1964,Q1964:AE1964)),0)</f>
        <v>0</v>
      </c>
      <c r="BE1964" s="2">
        <f t="shared" si="832"/>
        <v>0</v>
      </c>
      <c r="BF1964" s="2">
        <f t="shared" si="833"/>
        <v>0</v>
      </c>
      <c r="BG1964" s="2">
        <f t="shared" si="834"/>
        <v>0</v>
      </c>
      <c r="BH1964" s="2">
        <f t="shared" si="835"/>
        <v>0</v>
      </c>
      <c r="BJ1964" t="s">
        <v>206</v>
      </c>
      <c r="BK1964" t="s">
        <v>190</v>
      </c>
      <c r="BN1964">
        <v>0</v>
      </c>
      <c r="BO1964" s="60">
        <v>36</v>
      </c>
      <c r="BP1964" s="62">
        <v>5</v>
      </c>
      <c r="BQ1964" s="66">
        <f t="shared" si="836"/>
        <v>36005</v>
      </c>
      <c r="BR1964" s="66">
        <f t="shared" si="837"/>
        <v>36005</v>
      </c>
      <c r="BS1964" s="3" t="s">
        <v>3083</v>
      </c>
      <c r="BX1964" s="73"/>
      <c r="BY1964" s="38"/>
      <c r="BZ1964" s="38"/>
      <c r="CR1964" s="38"/>
      <c r="CS1964" s="38"/>
      <c r="CT1964" s="38"/>
      <c r="CU1964" s="38"/>
      <c r="CV1964" s="1"/>
      <c r="CW1964" s="1"/>
      <c r="CX1964" s="1"/>
      <c r="CY1964" s="1"/>
      <c r="CZ1964" s="1"/>
      <c r="DB1964" s="1"/>
      <c r="DC1964" s="1"/>
      <c r="DD1964" s="1"/>
      <c r="DE1964" s="1"/>
      <c r="DF1964" s="1"/>
      <c r="DG1964" s="1"/>
      <c r="DH1964" s="1"/>
    </row>
    <row r="1965" spans="1:112" ht="14" hidden="1" customHeight="1" outlineLevel="1" x14ac:dyDescent="0.2">
      <c r="A1965" t="s">
        <v>454</v>
      </c>
      <c r="B1965" t="s">
        <v>190</v>
      </c>
      <c r="C1965" s="1">
        <f t="shared" si="831"/>
        <v>787709</v>
      </c>
      <c r="D1965" s="3">
        <f>IF(N1965&gt;0, RANK(N1965,(N1965:P1965,Q1965:AE1965)),0)</f>
        <v>1</v>
      </c>
      <c r="E1965" s="3">
        <f>IF(O1965&gt;0,RANK(O1965,(N1965:P1965,Q1965:AE1965)),0)</f>
        <v>2</v>
      </c>
      <c r="F1965" s="3">
        <f>IF(P1965&gt;0,RANK(P1965,(N1965:P1965,Q1965:AE1965)),0)</f>
        <v>0</v>
      </c>
      <c r="G1965" s="1">
        <f t="shared" si="823"/>
        <v>332298</v>
      </c>
      <c r="H1965" s="2">
        <f t="shared" si="824"/>
        <v>0.42185375563818617</v>
      </c>
      <c r="I1965" s="2"/>
      <c r="J1965" s="2">
        <f t="shared" si="838"/>
        <v>0.70030049167903374</v>
      </c>
      <c r="K1965" s="2">
        <f t="shared" si="839"/>
        <v>0.27844673604084758</v>
      </c>
      <c r="L1965" s="2">
        <f t="shared" si="840"/>
        <v>0</v>
      </c>
      <c r="M1965" s="2">
        <f t="shared" si="841"/>
        <v>2.1252772280118681E-2</v>
      </c>
      <c r="N1965" s="38">
        <v>551633</v>
      </c>
      <c r="O1965" s="38">
        <v>219335</v>
      </c>
      <c r="P1965" s="38"/>
      <c r="Q1965" s="38"/>
      <c r="R1965" s="38"/>
      <c r="S1965" s="38"/>
      <c r="T1965" s="38"/>
      <c r="U1965" s="38"/>
      <c r="V1965" s="38"/>
      <c r="W1965" s="38">
        <v>16741</v>
      </c>
      <c r="X1965" s="38"/>
      <c r="Y1965" s="38"/>
      <c r="Z1965" s="38"/>
      <c r="AA1965" s="38"/>
      <c r="AB1965" s="38"/>
      <c r="AC1965" s="38"/>
      <c r="AD1965" s="38"/>
      <c r="AE1965" s="38">
        <v>0</v>
      </c>
      <c r="AF1965" s="38"/>
      <c r="AG1965" s="38"/>
      <c r="AH1965" s="38"/>
      <c r="AI1965" s="38"/>
      <c r="AJ1965" s="38"/>
      <c r="AK1965" s="38"/>
      <c r="AL1965" s="38"/>
      <c r="AM1965" s="38"/>
      <c r="AN1965" s="38"/>
      <c r="AO1965" s="38"/>
      <c r="AP1965" s="38"/>
      <c r="AQ1965" s="38"/>
      <c r="AR1965" s="38"/>
      <c r="AS1965" s="38"/>
      <c r="AT1965" s="38"/>
      <c r="AU1965" s="38"/>
      <c r="AV1965" s="38"/>
      <c r="AW1965" s="38"/>
      <c r="AX1965" s="38"/>
      <c r="AY1965" s="38"/>
      <c r="BA1965" s="3">
        <f>IF(Q1965&gt;0,RANK(Q1965,(N1965:P1965,Q1965:AE1965)),0)</f>
        <v>0</v>
      </c>
      <c r="BB1965" s="3">
        <f>IF(R1965&gt;0,RANK(R1965,(N1965:P1965,Q1965:AE1965)),0)</f>
        <v>0</v>
      </c>
      <c r="BC1965" s="3">
        <f>IF(S1965&gt;0,RANK(S1965,(N1965:P1965,Q1965:AE1965)),0)</f>
        <v>0</v>
      </c>
      <c r="BD1965" s="3">
        <f>IF(T1965&gt;0,RANK(T1965,(N1965:P1965,Q1965:AE1965)),0)</f>
        <v>0</v>
      </c>
      <c r="BE1965" s="2">
        <f t="shared" si="832"/>
        <v>0</v>
      </c>
      <c r="BF1965" s="2">
        <f t="shared" si="833"/>
        <v>0</v>
      </c>
      <c r="BG1965" s="2">
        <f t="shared" si="834"/>
        <v>0</v>
      </c>
      <c r="BH1965" s="2">
        <f t="shared" si="835"/>
        <v>0</v>
      </c>
      <c r="BJ1965" t="s">
        <v>454</v>
      </c>
      <c r="BK1965" t="s">
        <v>190</v>
      </c>
      <c r="BN1965">
        <v>0</v>
      </c>
      <c r="BO1965" s="60">
        <v>36</v>
      </c>
      <c r="BP1965" s="62">
        <v>47</v>
      </c>
      <c r="BQ1965" s="66">
        <f t="shared" si="836"/>
        <v>36047</v>
      </c>
      <c r="BR1965" s="66">
        <f t="shared" si="837"/>
        <v>36047</v>
      </c>
      <c r="BS1965" s="3" t="s">
        <v>3083</v>
      </c>
      <c r="BY1965" s="38"/>
      <c r="BZ1965" s="38"/>
      <c r="CR1965" s="38"/>
      <c r="CS1965" s="38"/>
      <c r="CT1965" s="38"/>
      <c r="CU1965" s="38"/>
      <c r="CV1965" s="1"/>
      <c r="CW1965" s="1"/>
      <c r="CX1965" s="1"/>
      <c r="CY1965" s="1"/>
      <c r="CZ1965" s="1"/>
      <c r="DB1965" s="1"/>
      <c r="DC1965" s="1"/>
      <c r="DD1965" s="1"/>
      <c r="DE1965" s="1"/>
      <c r="DF1965" s="1"/>
      <c r="DG1965" s="1"/>
      <c r="DH1965" s="1"/>
    </row>
    <row r="1966" spans="1:112" ht="14" hidden="1" customHeight="1" outlineLevel="1" x14ac:dyDescent="0.2">
      <c r="A1966" t="s">
        <v>189</v>
      </c>
      <c r="B1966" t="s">
        <v>190</v>
      </c>
      <c r="C1966" s="1">
        <f t="shared" si="831"/>
        <v>596673</v>
      </c>
      <c r="D1966" s="3">
        <f>IF(N1966&gt;0, RANK(N1966,(N1966:P1966,Q1966:AE1966)),0)</f>
        <v>1</v>
      </c>
      <c r="E1966" s="3">
        <f>IF(O1966&gt;0,RANK(O1966,(N1966:P1966,Q1966:AE1966)),0)</f>
        <v>2</v>
      </c>
      <c r="F1966" s="3">
        <f>IF(P1966&gt;0,RANK(P1966,(N1966:P1966,Q1966:AE1966)),0)</f>
        <v>0</v>
      </c>
      <c r="G1966" s="1">
        <f t="shared" si="823"/>
        <v>378996</v>
      </c>
      <c r="H1966" s="2">
        <f t="shared" si="824"/>
        <v>0.6351820846594366</v>
      </c>
      <c r="I1966" s="2"/>
      <c r="J1966" s="2">
        <f t="shared" si="838"/>
        <v>0.80802047352570006</v>
      </c>
      <c r="K1966" s="2">
        <f t="shared" si="839"/>
        <v>0.17283838886626343</v>
      </c>
      <c r="L1966" s="2">
        <f t="shared" si="840"/>
        <v>0</v>
      </c>
      <c r="M1966" s="2">
        <f t="shared" si="841"/>
        <v>1.9141137608036513E-2</v>
      </c>
      <c r="N1966" s="38">
        <v>482124</v>
      </c>
      <c r="O1966" s="38">
        <v>103128</v>
      </c>
      <c r="P1966" s="38"/>
      <c r="Q1966" s="38"/>
      <c r="R1966" s="38"/>
      <c r="S1966" s="38"/>
      <c r="T1966" s="38"/>
      <c r="U1966" s="38"/>
      <c r="V1966" s="38"/>
      <c r="W1966" s="38">
        <v>11421</v>
      </c>
      <c r="X1966" s="38"/>
      <c r="Y1966" s="38"/>
      <c r="Z1966" s="38"/>
      <c r="AA1966" s="38"/>
      <c r="AB1966" s="38"/>
      <c r="AC1966" s="38"/>
      <c r="AD1966" s="38"/>
      <c r="AE1966" s="38">
        <v>0</v>
      </c>
      <c r="AF1966" s="38"/>
      <c r="AG1966" s="38"/>
      <c r="AH1966" s="38"/>
      <c r="AI1966" s="38"/>
      <c r="AJ1966" s="38"/>
      <c r="AK1966" s="38"/>
      <c r="AL1966" s="38"/>
      <c r="AM1966" s="38"/>
      <c r="AN1966" s="38"/>
      <c r="AO1966" s="38"/>
      <c r="AP1966" s="38"/>
      <c r="AQ1966" s="38"/>
      <c r="AR1966" s="38"/>
      <c r="AS1966" s="38"/>
      <c r="AT1966" s="38"/>
      <c r="AU1966" s="38"/>
      <c r="AV1966" s="38"/>
      <c r="AW1966" s="38"/>
      <c r="AX1966" s="38"/>
      <c r="AY1966" s="38"/>
      <c r="BA1966" s="3">
        <f>IF(Q1966&gt;0,RANK(Q1966,(N1966:P1966,Q1966:AE1966)),0)</f>
        <v>0</v>
      </c>
      <c r="BB1966" s="3">
        <f>IF(R1966&gt;0,RANK(R1966,(N1966:P1966,Q1966:AE1966)),0)</f>
        <v>0</v>
      </c>
      <c r="BC1966" s="3">
        <f>IF(S1966&gt;0,RANK(S1966,(N1966:P1966,Q1966:AE1966)),0)</f>
        <v>0</v>
      </c>
      <c r="BD1966" s="3">
        <f>IF(T1966&gt;0,RANK(T1966,(N1966:P1966,Q1966:AE1966)),0)</f>
        <v>0</v>
      </c>
      <c r="BE1966" s="2">
        <f t="shared" si="832"/>
        <v>0</v>
      </c>
      <c r="BF1966" s="2">
        <f t="shared" si="833"/>
        <v>0</v>
      </c>
      <c r="BG1966" s="2">
        <f t="shared" si="834"/>
        <v>0</v>
      </c>
      <c r="BH1966" s="2">
        <f t="shared" si="835"/>
        <v>0</v>
      </c>
      <c r="BJ1966" t="s">
        <v>189</v>
      </c>
      <c r="BK1966" t="s">
        <v>190</v>
      </c>
      <c r="BN1966">
        <v>0</v>
      </c>
      <c r="BO1966" s="60">
        <v>36</v>
      </c>
      <c r="BP1966" s="62">
        <v>61</v>
      </c>
      <c r="BQ1966" s="66">
        <f t="shared" si="836"/>
        <v>36061</v>
      </c>
      <c r="BR1966" s="66">
        <f t="shared" si="837"/>
        <v>36061</v>
      </c>
      <c r="BS1966" s="3" t="s">
        <v>3083</v>
      </c>
      <c r="BY1966" s="38"/>
      <c r="BZ1966" s="38"/>
      <c r="CR1966" s="38"/>
      <c r="CS1966" s="38"/>
      <c r="CT1966" s="38"/>
      <c r="CU1966" s="38"/>
      <c r="CV1966" s="1"/>
      <c r="CW1966" s="1"/>
      <c r="CX1966" s="1"/>
      <c r="CY1966" s="1"/>
      <c r="CZ1966" s="1"/>
      <c r="DB1966" s="1"/>
      <c r="DC1966" s="1"/>
      <c r="DD1966" s="1"/>
      <c r="DE1966" s="1"/>
      <c r="DF1966" s="1"/>
      <c r="DG1966" s="1"/>
      <c r="DH1966" s="1"/>
    </row>
    <row r="1967" spans="1:112" ht="14" hidden="1" customHeight="1" outlineLevel="1" x14ac:dyDescent="0.2">
      <c r="A1967" t="s">
        <v>570</v>
      </c>
      <c r="B1967" t="s">
        <v>190</v>
      </c>
      <c r="C1967" s="1">
        <f t="shared" si="831"/>
        <v>664872</v>
      </c>
      <c r="D1967" s="3">
        <f>IF(N1967&gt;0, RANK(N1967,(N1967:P1967,Q1967:AE1967)),0)</f>
        <v>1</v>
      </c>
      <c r="E1967" s="3">
        <f>IF(O1967&gt;0,RANK(O1967,(N1967:P1967,Q1967:AE1967)),0)</f>
        <v>2</v>
      </c>
      <c r="F1967" s="3">
        <f>IF(P1967&gt;0,RANK(P1967,(N1967:P1967,Q1967:AE1967)),0)</f>
        <v>0</v>
      </c>
      <c r="G1967" s="1">
        <f t="shared" si="823"/>
        <v>156102</v>
      </c>
      <c r="H1967" s="2">
        <f t="shared" si="824"/>
        <v>0.23478504133126377</v>
      </c>
      <c r="I1967" s="2"/>
      <c r="J1967" s="2">
        <f t="shared" si="838"/>
        <v>0.60782526561503569</v>
      </c>
      <c r="K1967" s="2">
        <f t="shared" si="839"/>
        <v>0.37304022428377193</v>
      </c>
      <c r="L1967" s="2">
        <f t="shared" si="840"/>
        <v>0</v>
      </c>
      <c r="M1967" s="2">
        <f t="shared" si="841"/>
        <v>1.9134510101192381E-2</v>
      </c>
      <c r="N1967" s="38">
        <v>404126</v>
      </c>
      <c r="O1967" s="38">
        <v>248024</v>
      </c>
      <c r="P1967" s="38"/>
      <c r="Q1967" s="38"/>
      <c r="R1967" s="38"/>
      <c r="S1967" s="38"/>
      <c r="T1967" s="38"/>
      <c r="U1967" s="38"/>
      <c r="V1967" s="38"/>
      <c r="W1967" s="38">
        <v>12722</v>
      </c>
      <c r="X1967" s="38"/>
      <c r="Y1967" s="38"/>
      <c r="Z1967" s="38"/>
      <c r="AA1967" s="38"/>
      <c r="AB1967" s="38"/>
      <c r="AC1967" s="38"/>
      <c r="AD1967" s="38"/>
      <c r="AE1967" s="38">
        <v>0</v>
      </c>
      <c r="AF1967" s="38"/>
      <c r="AG1967" s="38"/>
      <c r="AH1967" s="38"/>
      <c r="AI1967" s="38"/>
      <c r="AJ1967" s="38"/>
      <c r="AK1967" s="38"/>
      <c r="AL1967" s="38"/>
      <c r="AM1967" s="38"/>
      <c r="AN1967" s="38"/>
      <c r="AO1967" s="38"/>
      <c r="AP1967" s="38"/>
      <c r="AQ1967" s="38"/>
      <c r="AR1967" s="38"/>
      <c r="AS1967" s="38"/>
      <c r="AT1967" s="38"/>
      <c r="AU1967" s="38"/>
      <c r="AV1967" s="38"/>
      <c r="AW1967" s="38"/>
      <c r="AX1967" s="38"/>
      <c r="AY1967" s="38"/>
      <c r="BA1967" s="3">
        <f>IF(Q1967&gt;0,RANK(Q1967,(N1967:P1967,Q1967:AE1967)),0)</f>
        <v>0</v>
      </c>
      <c r="BB1967" s="3">
        <f>IF(R1967&gt;0,RANK(R1967,(N1967:P1967,Q1967:AE1967)),0)</f>
        <v>0</v>
      </c>
      <c r="BC1967" s="3">
        <f>IF(S1967&gt;0,RANK(S1967,(N1967:P1967,Q1967:AE1967)),0)</f>
        <v>0</v>
      </c>
      <c r="BD1967" s="3">
        <f>IF(T1967&gt;0,RANK(T1967,(N1967:P1967,Q1967:AE1967)),0)</f>
        <v>0</v>
      </c>
      <c r="BE1967" s="2">
        <f t="shared" si="832"/>
        <v>0</v>
      </c>
      <c r="BF1967" s="2">
        <f t="shared" si="833"/>
        <v>0</v>
      </c>
      <c r="BG1967" s="2">
        <f t="shared" si="834"/>
        <v>0</v>
      </c>
      <c r="BH1967" s="2">
        <f t="shared" si="835"/>
        <v>0</v>
      </c>
      <c r="BJ1967" t="s">
        <v>570</v>
      </c>
      <c r="BK1967" t="s">
        <v>190</v>
      </c>
      <c r="BN1967">
        <v>0</v>
      </c>
      <c r="BO1967" s="60">
        <v>36</v>
      </c>
      <c r="BP1967" s="62">
        <v>81</v>
      </c>
      <c r="BQ1967" s="66">
        <f t="shared" si="836"/>
        <v>36081</v>
      </c>
      <c r="BR1967" s="66">
        <f t="shared" si="837"/>
        <v>36081</v>
      </c>
      <c r="BS1967" s="3" t="s">
        <v>3083</v>
      </c>
      <c r="BY1967" s="38"/>
      <c r="BZ1967" s="38"/>
      <c r="CR1967" s="38"/>
      <c r="CS1967" s="38"/>
      <c r="CT1967" s="38"/>
      <c r="CU1967" s="38"/>
      <c r="CV1967" s="1"/>
      <c r="CW1967" s="1"/>
      <c r="CX1967" s="1"/>
      <c r="CY1967" s="1"/>
      <c r="CZ1967" s="1"/>
      <c r="DB1967" s="1"/>
      <c r="DC1967" s="1"/>
      <c r="DD1967" s="1"/>
      <c r="DE1967" s="1"/>
      <c r="DF1967" s="1"/>
      <c r="DG1967" s="1"/>
      <c r="DH1967" s="1"/>
    </row>
    <row r="1968" spans="1:112" ht="14" hidden="1" customHeight="1" outlineLevel="1" x14ac:dyDescent="0.2">
      <c r="A1968" t="s">
        <v>1846</v>
      </c>
      <c r="B1968" t="s">
        <v>190</v>
      </c>
      <c r="C1968" s="1">
        <f t="shared" si="831"/>
        <v>193038</v>
      </c>
      <c r="D1968" s="3">
        <f>IF(N1968&gt;0, RANK(N1968,(N1968:P1968,Q1968:AE1968)),0)</f>
        <v>2</v>
      </c>
      <c r="E1968" s="3">
        <f>IF(O1968&gt;0,RANK(O1968,(N1968:P1968,Q1968:AE1968)),0)</f>
        <v>1</v>
      </c>
      <c r="F1968" s="3">
        <f>IF(P1968&gt;0,RANK(P1968,(N1968:P1968,Q1968:AE1968)),0)</f>
        <v>0</v>
      </c>
      <c r="G1968" s="1">
        <f t="shared" si="823"/>
        <v>58393</v>
      </c>
      <c r="H1968" s="2">
        <f t="shared" si="824"/>
        <v>0.3024948455744465</v>
      </c>
      <c r="I1968" s="2"/>
      <c r="J1968" s="2">
        <f t="shared" si="838"/>
        <v>0.34123851262445737</v>
      </c>
      <c r="K1968" s="2">
        <f t="shared" si="839"/>
        <v>0.64373335819890387</v>
      </c>
      <c r="L1968" s="2">
        <f t="shared" si="840"/>
        <v>0</v>
      </c>
      <c r="M1968" s="2">
        <f t="shared" si="841"/>
        <v>1.502812917663876E-2</v>
      </c>
      <c r="N1968" s="38">
        <v>65872</v>
      </c>
      <c r="O1968" s="38">
        <v>124265</v>
      </c>
      <c r="P1968" s="38"/>
      <c r="Q1968" s="38"/>
      <c r="R1968" s="38"/>
      <c r="S1968" s="38"/>
      <c r="T1968" s="38"/>
      <c r="U1968" s="38"/>
      <c r="V1968" s="38"/>
      <c r="W1968" s="38">
        <v>2901</v>
      </c>
      <c r="X1968" s="38"/>
      <c r="Y1968" s="38"/>
      <c r="Z1968" s="38"/>
      <c r="AA1968" s="38"/>
      <c r="AB1968" s="38"/>
      <c r="AC1968" s="38"/>
      <c r="AD1968" s="38"/>
      <c r="AE1968" s="38">
        <v>0</v>
      </c>
      <c r="AF1968" s="38"/>
      <c r="AG1968" s="38"/>
      <c r="AH1968" s="38"/>
      <c r="AI1968" s="38"/>
      <c r="AJ1968" s="38"/>
      <c r="AK1968" s="38"/>
      <c r="AL1968" s="38"/>
      <c r="AM1968" s="38"/>
      <c r="AN1968" s="38"/>
      <c r="AO1968" s="38"/>
      <c r="AP1968" s="38"/>
      <c r="AQ1968" s="38"/>
      <c r="AR1968" s="38"/>
      <c r="AS1968" s="38"/>
      <c r="AT1968" s="38"/>
      <c r="AU1968" s="38"/>
      <c r="AV1968" s="38"/>
      <c r="AW1968" s="38"/>
      <c r="AX1968" s="38"/>
      <c r="AY1968" s="38"/>
      <c r="BA1968" s="3">
        <f>IF(Q1968&gt;0,RANK(Q1968,(N1968:P1968,Q1968:AE1968)),0)</f>
        <v>0</v>
      </c>
      <c r="BB1968" s="3">
        <f>IF(R1968&gt;0,RANK(R1968,(N1968:P1968,Q1968:AE1968)),0)</f>
        <v>0</v>
      </c>
      <c r="BC1968" s="3">
        <f>IF(S1968&gt;0,RANK(S1968,(N1968:P1968,Q1968:AE1968)),0)</f>
        <v>0</v>
      </c>
      <c r="BD1968" s="3">
        <f>IF(T1968&gt;0,RANK(T1968,(N1968:P1968,Q1968:AE1968)),0)</f>
        <v>0</v>
      </c>
      <c r="BE1968" s="2">
        <f t="shared" si="832"/>
        <v>0</v>
      </c>
      <c r="BF1968" s="2">
        <f t="shared" si="833"/>
        <v>0</v>
      </c>
      <c r="BG1968" s="2">
        <f t="shared" si="834"/>
        <v>0</v>
      </c>
      <c r="BH1968" s="2">
        <f t="shared" si="835"/>
        <v>0</v>
      </c>
      <c r="BJ1968" t="s">
        <v>1846</v>
      </c>
      <c r="BK1968" t="s">
        <v>190</v>
      </c>
      <c r="BL1968">
        <v>11</v>
      </c>
      <c r="BN1968">
        <v>0</v>
      </c>
      <c r="BO1968" s="60">
        <v>36</v>
      </c>
      <c r="BP1968" s="62">
        <v>85</v>
      </c>
      <c r="BQ1968" s="66">
        <f t="shared" si="836"/>
        <v>36085</v>
      </c>
      <c r="BR1968" s="66">
        <f t="shared" si="837"/>
        <v>36085</v>
      </c>
      <c r="BS1968" s="3" t="s">
        <v>3083</v>
      </c>
      <c r="BY1968" s="38"/>
      <c r="BZ1968" s="38"/>
      <c r="CR1968" s="38"/>
      <c r="CS1968" s="38"/>
      <c r="CT1968" s="38"/>
      <c r="CU1968" s="38"/>
      <c r="CV1968" s="1"/>
      <c r="CW1968" s="1"/>
      <c r="CX1968" s="1"/>
      <c r="CY1968" s="1"/>
      <c r="CZ1968" s="1"/>
      <c r="DB1968" s="1"/>
      <c r="DC1968" s="1"/>
      <c r="DD1968" s="1"/>
      <c r="DE1968" s="1"/>
      <c r="DF1968" s="1"/>
      <c r="DG1968" s="1"/>
      <c r="DH1968" s="1"/>
    </row>
    <row r="1969" spans="1:112" ht="14" customHeight="1" collapsed="1" x14ac:dyDescent="0.2">
      <c r="A1969" t="s">
        <v>189</v>
      </c>
      <c r="B1969" t="s">
        <v>534</v>
      </c>
      <c r="C1969" s="1">
        <f t="shared" si="831"/>
        <v>7959365</v>
      </c>
      <c r="D1969" s="3">
        <f>IF(N1969&gt;0, RANK(N1969,(N1969:P1969,Q1969:AE1969)),0)</f>
        <v>1</v>
      </c>
      <c r="E1969" s="3">
        <f>IF(O1969&gt;0,RANK(O1969,(N1969:P1969,Q1969:AE1969)),0)</f>
        <v>2</v>
      </c>
      <c r="F1969" s="3">
        <f>IF(P1969&gt;0,RANK(P1969,(N1969:P1969,Q1969:AE1969)),0)</f>
        <v>0</v>
      </c>
      <c r="G1969" s="1">
        <f t="shared" si="823"/>
        <v>920238</v>
      </c>
      <c r="H1969" s="2">
        <f t="shared" si="824"/>
        <v>0.11561701216114602</v>
      </c>
      <c r="I1969" s="2"/>
      <c r="J1969" s="2">
        <f t="shared" si="838"/>
        <v>0.55133770093468515</v>
      </c>
      <c r="K1969" s="2">
        <f t="shared" si="839"/>
        <v>0.43572068877353909</v>
      </c>
      <c r="L1969" s="2">
        <f t="shared" si="840"/>
        <v>0</v>
      </c>
      <c r="M1969" s="2">
        <f t="shared" si="841"/>
        <v>1.2941610291775762E-2</v>
      </c>
      <c r="N1969" s="38">
        <v>4388298</v>
      </c>
      <c r="O1969" s="38">
        <v>3468060</v>
      </c>
      <c r="P1969" s="38"/>
      <c r="Q1969" s="38"/>
      <c r="R1969" s="38"/>
      <c r="S1969" s="38"/>
      <c r="T1969" s="38"/>
      <c r="U1969" s="38"/>
      <c r="V1969" s="38"/>
      <c r="W1969" s="38">
        <v>103007</v>
      </c>
      <c r="X1969" s="38"/>
      <c r="Y1969" s="38"/>
      <c r="Z1969" s="38"/>
      <c r="AA1969" s="38"/>
      <c r="AB1969" s="38"/>
      <c r="AC1969" s="38"/>
      <c r="AD1969" s="38"/>
      <c r="AE1969" s="38">
        <v>0</v>
      </c>
      <c r="AF1969" s="38"/>
      <c r="AG1969" s="38"/>
      <c r="AH1969" s="38"/>
      <c r="AI1969" s="38"/>
      <c r="AJ1969" s="38"/>
      <c r="AK1969" s="38"/>
      <c r="AL1969" s="38"/>
      <c r="AM1969" s="38"/>
      <c r="AN1969" s="38"/>
      <c r="AO1969" s="38"/>
      <c r="AP1969" s="38"/>
      <c r="AQ1969" s="38"/>
      <c r="AR1969" s="38"/>
      <c r="AS1969" s="38"/>
      <c r="AT1969" s="38"/>
      <c r="AU1969" s="38"/>
      <c r="AV1969" s="38"/>
      <c r="AW1969" s="38"/>
      <c r="AX1969" s="38"/>
      <c r="AY1969" s="38"/>
      <c r="BA1969" s="3">
        <f>IF(Q1969&gt;0,RANK(Q1969,(N1969:P1969,Q1969:AE1969)),0)</f>
        <v>0</v>
      </c>
      <c r="BB1969" s="3">
        <f>IF(R1969&gt;0,RANK(R1969,(N1969:P1969,Q1969:AE1969)),0)</f>
        <v>0</v>
      </c>
      <c r="BC1969" s="3">
        <f>IF(S1969&gt;0,RANK(S1969,(N1969:P1969,Q1969:AE1969)),0)</f>
        <v>0</v>
      </c>
      <c r="BD1969" s="3">
        <f>IF(T1969&gt;0,RANK(T1969,(N1969:P1969,Q1969:AE1969)),0)</f>
        <v>0</v>
      </c>
      <c r="BE1969" s="2">
        <f t="shared" si="832"/>
        <v>0</v>
      </c>
      <c r="BF1969" s="2">
        <f t="shared" si="833"/>
        <v>0</v>
      </c>
      <c r="BG1969" s="2">
        <f t="shared" si="834"/>
        <v>0</v>
      </c>
      <c r="BH1969" s="2">
        <f t="shared" si="835"/>
        <v>0</v>
      </c>
      <c r="BJ1969" t="s">
        <v>189</v>
      </c>
      <c r="BK1969" t="s">
        <v>534</v>
      </c>
      <c r="BN1969">
        <v>0</v>
      </c>
      <c r="BO1969" s="60">
        <v>36</v>
      </c>
      <c r="BP1969" s="62"/>
      <c r="BQ1969" s="60">
        <v>36</v>
      </c>
      <c r="BR1969" s="60">
        <f t="shared" si="837"/>
        <v>36</v>
      </c>
      <c r="BS1969" s="3" t="s">
        <v>693</v>
      </c>
      <c r="BT1969" s="38">
        <f>SUM(BT1907:BT1968)</f>
        <v>0</v>
      </c>
      <c r="BU1969" s="38">
        <f>SUM(BU1907:BU1968)</f>
        <v>0</v>
      </c>
      <c r="BY1969" s="38"/>
      <c r="BZ1969" s="38"/>
      <c r="CG1969" s="38">
        <f>SUM(CG1907:CG1968)</f>
        <v>0</v>
      </c>
      <c r="CM1969" s="38"/>
      <c r="CN1969" s="38"/>
      <c r="CO1969" s="38"/>
      <c r="CP1969" s="38"/>
      <c r="CQ1969" s="38"/>
      <c r="CR1969" s="38"/>
      <c r="CS1969" s="38"/>
      <c r="CT1969" s="38"/>
      <c r="CU1969" s="38"/>
      <c r="CV1969" s="38"/>
      <c r="CW1969" s="38"/>
      <c r="CX1969" s="38"/>
      <c r="CY1969" s="38"/>
      <c r="CZ1969" s="38"/>
      <c r="DA1969" s="38"/>
      <c r="DB1969" s="1"/>
      <c r="DC1969" s="1"/>
      <c r="DD1969" s="1"/>
      <c r="DE1969" s="1"/>
      <c r="DF1969" s="1"/>
      <c r="DG1969" s="1"/>
      <c r="DH1969" s="1"/>
    </row>
    <row r="1970" spans="1:112" ht="14" customHeight="1" x14ac:dyDescent="0.2">
      <c r="C1970" s="1"/>
      <c r="E1970" s="3"/>
      <c r="F1970" s="3"/>
      <c r="N1970" s="38"/>
      <c r="O1970" s="38"/>
      <c r="P1970" s="38"/>
      <c r="Q1970" s="38"/>
      <c r="R1970" s="38"/>
      <c r="S1970" s="38"/>
      <c r="T1970" s="38"/>
      <c r="U1970" s="38"/>
      <c r="V1970" s="38"/>
      <c r="W1970" s="38"/>
      <c r="X1970" s="38"/>
      <c r="Y1970" s="38"/>
      <c r="Z1970" s="38"/>
      <c r="AA1970" s="38"/>
      <c r="AB1970" s="38"/>
      <c r="AC1970" s="38"/>
      <c r="AD1970" s="38"/>
      <c r="AE1970" s="38"/>
      <c r="AF1970" s="38"/>
      <c r="AG1970" s="38"/>
      <c r="AH1970" s="38"/>
      <c r="AI1970" s="38"/>
      <c r="AJ1970" s="38"/>
      <c r="AK1970" s="38"/>
      <c r="AL1970" s="38"/>
      <c r="AM1970" s="38"/>
      <c r="AN1970" s="38"/>
      <c r="AO1970" s="38"/>
      <c r="AP1970" s="38"/>
      <c r="AQ1970" s="38"/>
      <c r="AR1970" s="38"/>
      <c r="AS1970" s="38"/>
      <c r="AT1970" s="38"/>
      <c r="AU1970" s="38"/>
      <c r="AV1970" s="38"/>
      <c r="AW1970" s="38"/>
      <c r="AX1970" s="38"/>
      <c r="AY1970" s="38"/>
      <c r="BA1970" s="3"/>
      <c r="BB1970" s="3"/>
      <c r="BC1970" s="3"/>
      <c r="BD1970" s="3"/>
      <c r="BM1970" s="1"/>
      <c r="BO1970" s="60"/>
      <c r="BP1970" s="62"/>
      <c r="BQ1970" s="66"/>
      <c r="BR1970" s="66"/>
    </row>
    <row r="1971" spans="1:112" ht="14" hidden="1" customHeight="1" outlineLevel="1" x14ac:dyDescent="0.2">
      <c r="A1971" t="s">
        <v>191</v>
      </c>
      <c r="B1971" t="s">
        <v>2602</v>
      </c>
      <c r="C1971" s="1">
        <f t="shared" ref="C1971:C2002" si="842">SUM(N1971:AY1971)</f>
        <v>89831</v>
      </c>
      <c r="D1971" s="3">
        <f>IF(N1971&gt;0, RANK(N1971,(N1971:P1971,Q1971:AE1971)),0)</f>
        <v>2</v>
      </c>
      <c r="E1971" s="3">
        <f>IF(O1971&gt;0,RANK(O1971,(N1971:P1971,Q1971:AE1971)),0)</f>
        <v>1</v>
      </c>
      <c r="F1971" s="3">
        <f>IF(P1971&gt;0,RANK(P1971,(N1971:P1971,Q1971:AE1971)),0)</f>
        <v>0</v>
      </c>
      <c r="G1971" s="1">
        <f t="shared" si="823"/>
        <v>7313</v>
      </c>
      <c r="H1971" s="2">
        <f t="shared" si="824"/>
        <v>8.1408422482216608E-2</v>
      </c>
      <c r="I1971" s="2"/>
      <c r="J1971" s="2">
        <f t="shared" ref="J1971:J2002" si="843">IF($C1971=0,"-",N1971/$C1971)</f>
        <v>0.45222695951286307</v>
      </c>
      <c r="K1971" s="2">
        <f t="shared" ref="K1971:K2002" si="844">IF($C1971=0,"-",O1971/$C1971)</f>
        <v>0.53363538199507965</v>
      </c>
      <c r="L1971" s="2">
        <f t="shared" ref="L1971:L2002" si="845">IF($C1971=0,"-",P1971/$C1971)</f>
        <v>0</v>
      </c>
      <c r="M1971" s="2">
        <f t="shared" ref="M1971:M2002" si="846">IF(C1971=0,"-",(1-J1971-K1971-L1971))</f>
        <v>1.4137658492057281E-2</v>
      </c>
      <c r="N1971" s="38">
        <v>40624</v>
      </c>
      <c r="O1971" s="38">
        <v>47937</v>
      </c>
      <c r="P1971" s="38">
        <v>0</v>
      </c>
      <c r="Q1971" s="38">
        <v>305</v>
      </c>
      <c r="R1971" s="38">
        <v>379</v>
      </c>
      <c r="S1971" s="38">
        <v>118</v>
      </c>
      <c r="T1971" s="38">
        <v>23</v>
      </c>
      <c r="U1971" s="38">
        <v>205</v>
      </c>
      <c r="V1971" s="38"/>
      <c r="W1971" s="38">
        <v>238</v>
      </c>
      <c r="X1971" s="38"/>
      <c r="Y1971" s="38">
        <v>0</v>
      </c>
      <c r="Z1971" s="38">
        <v>2</v>
      </c>
      <c r="AA1971" s="38"/>
      <c r="AB1971" s="38"/>
      <c r="AC1971" s="38"/>
      <c r="AD1971" s="38"/>
      <c r="AE1971" s="38"/>
      <c r="AF1971" s="38"/>
      <c r="AG1971" s="38"/>
      <c r="AH1971" s="38"/>
      <c r="AI1971" s="38"/>
      <c r="AJ1971" s="38"/>
      <c r="AK1971" s="38"/>
      <c r="AL1971" s="38"/>
      <c r="AM1971" s="38"/>
      <c r="AN1971" s="38"/>
      <c r="AO1971" s="38"/>
      <c r="AP1971" s="38"/>
      <c r="AQ1971" s="38"/>
      <c r="AR1971" s="38"/>
      <c r="AS1971" s="38"/>
      <c r="AT1971" s="38"/>
      <c r="AU1971" s="38"/>
      <c r="AV1971" s="38"/>
      <c r="AW1971" s="38"/>
      <c r="AX1971" s="38"/>
      <c r="AY1971" s="38"/>
      <c r="BA1971" s="3">
        <f>IF(Q1971&gt;0,RANK(Q1971,(N1971:P1971,Q1971:AE1971)),0)</f>
        <v>4</v>
      </c>
      <c r="BB1971" s="3">
        <f>IF(R1971&gt;0,RANK(R1971,(N1971:P1971,Q1971:AE1971)),0)</f>
        <v>3</v>
      </c>
      <c r="BC1971" s="3">
        <f>IF(S1971&gt;0,RANK(S1971,(N1971:P1971,Q1971:AE1971)),0)</f>
        <v>7</v>
      </c>
      <c r="BD1971" s="3">
        <f>IF(T1971&gt;0,RANK(T1971,(N1971:P1971,Q1971:AE1971)),0)</f>
        <v>8</v>
      </c>
      <c r="BE1971" s="2">
        <f t="shared" ref="BE1971:BE2002" si="847">IF($C1971=0,"-",Q1971/$C1971)</f>
        <v>3.3952644410058888E-3</v>
      </c>
      <c r="BF1971" s="2">
        <f t="shared" ref="BF1971:BF2002" si="848">IF($C1971=0,"-",R1971/$C1971)</f>
        <v>4.2190335184958423E-3</v>
      </c>
      <c r="BG1971" s="2">
        <f t="shared" ref="BG1971:BG2002" si="849">IF($C1971=0,"-",S1971/$C1971)</f>
        <v>1.3135777181596555E-3</v>
      </c>
      <c r="BH1971" s="2">
        <f t="shared" ref="BH1971:BH2002" si="850">IF($C1971=0,"-",T1971/$C1971)</f>
        <v>2.5603633489552604E-4</v>
      </c>
      <c r="BJ1971" t="s">
        <v>191</v>
      </c>
      <c r="BK1971" t="s">
        <v>2602</v>
      </c>
      <c r="BL1971">
        <v>9</v>
      </c>
      <c r="BN1971">
        <v>0</v>
      </c>
      <c r="BO1971" s="60">
        <v>37</v>
      </c>
      <c r="BP1971" s="62">
        <v>1</v>
      </c>
      <c r="BQ1971" s="66">
        <f t="shared" ref="BQ1971:BQ2002" si="851">1000*BO1971+BP1971</f>
        <v>37001</v>
      </c>
      <c r="BR1971" s="66">
        <f t="shared" si="837"/>
        <v>37001</v>
      </c>
      <c r="BS1971" s="3" t="s">
        <v>3083</v>
      </c>
    </row>
    <row r="1972" spans="1:112" ht="14" hidden="1" customHeight="1" outlineLevel="1" x14ac:dyDescent="0.2">
      <c r="A1972" t="s">
        <v>26</v>
      </c>
      <c r="B1972" t="s">
        <v>2602</v>
      </c>
      <c r="C1972" s="1">
        <f t="shared" si="842"/>
        <v>20677</v>
      </c>
      <c r="D1972" s="3">
        <f>IF(N1972&gt;0, RANK(N1972,(N1972:P1972,Q1972:AE1972)),0)</f>
        <v>2</v>
      </c>
      <c r="E1972" s="3">
        <f>IF(O1972&gt;0,RANK(O1972,(N1972:P1972,Q1972:AE1972)),0)</f>
        <v>1</v>
      </c>
      <c r="F1972" s="3">
        <f>IF(P1972&gt;0,RANK(P1972,(N1972:P1972,Q1972:AE1972)),0)</f>
        <v>0</v>
      </c>
      <c r="G1972" s="1">
        <f t="shared" si="823"/>
        <v>12344</v>
      </c>
      <c r="H1972" s="2">
        <f t="shared" si="824"/>
        <v>0.59699182666731154</v>
      </c>
      <c r="I1972" s="2"/>
      <c r="J1972" s="2">
        <f t="shared" si="843"/>
        <v>0.19635343618513323</v>
      </c>
      <c r="K1972" s="2">
        <f t="shared" si="844"/>
        <v>0.79334526285244478</v>
      </c>
      <c r="L1972" s="2">
        <f t="shared" si="845"/>
        <v>0</v>
      </c>
      <c r="M1972" s="2">
        <f t="shared" si="846"/>
        <v>1.0301300962421989E-2</v>
      </c>
      <c r="N1972" s="38">
        <v>4060</v>
      </c>
      <c r="O1972" s="38">
        <v>16404</v>
      </c>
      <c r="P1972" s="38">
        <v>0</v>
      </c>
      <c r="Q1972" s="38">
        <v>66</v>
      </c>
      <c r="R1972" s="38">
        <v>36</v>
      </c>
      <c r="S1972" s="38">
        <v>44</v>
      </c>
      <c r="T1972" s="38">
        <v>2</v>
      </c>
      <c r="U1972" s="38">
        <v>15</v>
      </c>
      <c r="V1972" s="38"/>
      <c r="W1972" s="38">
        <v>50</v>
      </c>
      <c r="X1972" s="38"/>
      <c r="Y1972" s="38">
        <v>0</v>
      </c>
      <c r="Z1972" s="38">
        <v>0</v>
      </c>
      <c r="AA1972" s="38"/>
      <c r="AB1972" s="38"/>
      <c r="AC1972" s="38"/>
      <c r="AD1972" s="38"/>
      <c r="AE1972" s="38"/>
      <c r="AF1972" s="38"/>
      <c r="AG1972" s="38"/>
      <c r="AH1972" s="38"/>
      <c r="AI1972" s="38"/>
      <c r="AJ1972" s="38"/>
      <c r="AK1972" s="38"/>
      <c r="AL1972" s="38"/>
      <c r="AM1972" s="38"/>
      <c r="AN1972" s="38"/>
      <c r="AO1972" s="38"/>
      <c r="AP1972" s="38"/>
      <c r="AQ1972" s="38"/>
      <c r="AR1972" s="38"/>
      <c r="AS1972" s="38"/>
      <c r="AT1972" s="38"/>
      <c r="AU1972" s="38"/>
      <c r="AV1972" s="38"/>
      <c r="AW1972" s="38"/>
      <c r="AX1972" s="38"/>
      <c r="AY1972" s="38"/>
      <c r="BA1972" s="3">
        <f>IF(Q1972&gt;0,RANK(Q1972,(N1972:P1972,Q1972:AE1972)),0)</f>
        <v>3</v>
      </c>
      <c r="BB1972" s="3">
        <f>IF(R1972&gt;0,RANK(R1972,(N1972:P1972,Q1972:AE1972)),0)</f>
        <v>6</v>
      </c>
      <c r="BC1972" s="3">
        <f>IF(S1972&gt;0,RANK(S1972,(N1972:P1972,Q1972:AE1972)),0)</f>
        <v>5</v>
      </c>
      <c r="BD1972" s="3">
        <f>IF(T1972&gt;0,RANK(T1972,(N1972:P1972,Q1972:AE1972)),0)</f>
        <v>8</v>
      </c>
      <c r="BE1972" s="2">
        <f t="shared" si="847"/>
        <v>3.1919524108913284E-3</v>
      </c>
      <c r="BF1972" s="2">
        <f t="shared" si="848"/>
        <v>1.7410649513952701E-3</v>
      </c>
      <c r="BG1972" s="2">
        <f t="shared" si="849"/>
        <v>2.1279682739275526E-3</v>
      </c>
      <c r="BH1972" s="2">
        <f t="shared" si="850"/>
        <v>9.6725830633070565E-5</v>
      </c>
      <c r="BJ1972" t="s">
        <v>26</v>
      </c>
      <c r="BK1972" t="s">
        <v>2602</v>
      </c>
      <c r="BL1972">
        <v>5</v>
      </c>
      <c r="BN1972">
        <v>0</v>
      </c>
      <c r="BO1972" s="60">
        <v>37</v>
      </c>
      <c r="BP1972" s="62">
        <v>3</v>
      </c>
      <c r="BQ1972" s="66">
        <f t="shared" si="851"/>
        <v>37003</v>
      </c>
      <c r="BR1972" s="66">
        <f t="shared" si="837"/>
        <v>37003</v>
      </c>
      <c r="BS1972" s="3" t="s">
        <v>3083</v>
      </c>
    </row>
    <row r="1973" spans="1:112" ht="14" hidden="1" customHeight="1" outlineLevel="1" x14ac:dyDescent="0.2">
      <c r="A1973" t="s">
        <v>1853</v>
      </c>
      <c r="B1973" t="s">
        <v>2602</v>
      </c>
      <c r="C1973" s="1">
        <f t="shared" si="842"/>
        <v>6496</v>
      </c>
      <c r="D1973" s="3">
        <f>IF(N1973&gt;0, RANK(N1973,(N1973:P1973,Q1973:AE1973)),0)</f>
        <v>2</v>
      </c>
      <c r="E1973" s="3">
        <f>IF(O1973&gt;0,RANK(O1973,(N1973:P1973,Q1973:AE1973)),0)</f>
        <v>1</v>
      </c>
      <c r="F1973" s="3">
        <f>IF(P1973&gt;0,RANK(P1973,(N1973:P1973,Q1973:AE1973)),0)</f>
        <v>0</v>
      </c>
      <c r="G1973" s="1">
        <f t="shared" si="823"/>
        <v>3367</v>
      </c>
      <c r="H1973" s="2">
        <f t="shared" si="824"/>
        <v>0.51831896551724133</v>
      </c>
      <c r="I1973" s="2"/>
      <c r="J1973" s="2">
        <f t="shared" si="843"/>
        <v>0.23599137931034483</v>
      </c>
      <c r="K1973" s="2">
        <f t="shared" si="844"/>
        <v>0.75431034482758619</v>
      </c>
      <c r="L1973" s="2">
        <f t="shared" si="845"/>
        <v>0</v>
      </c>
      <c r="M1973" s="2">
        <f t="shared" si="846"/>
        <v>9.6982758620689502E-3</v>
      </c>
      <c r="N1973" s="38">
        <v>1533</v>
      </c>
      <c r="O1973" s="38">
        <v>4900</v>
      </c>
      <c r="P1973" s="38">
        <v>0</v>
      </c>
      <c r="Q1973" s="38">
        <v>17</v>
      </c>
      <c r="R1973" s="38">
        <v>9</v>
      </c>
      <c r="S1973" s="38">
        <v>12</v>
      </c>
      <c r="T1973" s="38">
        <v>0</v>
      </c>
      <c r="U1973" s="38">
        <v>9</v>
      </c>
      <c r="V1973" s="38"/>
      <c r="W1973" s="38">
        <v>16</v>
      </c>
      <c r="X1973" s="38"/>
      <c r="Y1973" s="38">
        <v>0</v>
      </c>
      <c r="Z1973" s="38">
        <v>0</v>
      </c>
      <c r="AA1973" s="38"/>
      <c r="AB1973" s="38"/>
      <c r="AC1973" s="38"/>
      <c r="AD1973" s="38"/>
      <c r="AE1973" s="38"/>
      <c r="AF1973" s="38"/>
      <c r="AG1973" s="38"/>
      <c r="AH1973" s="38"/>
      <c r="AI1973" s="38"/>
      <c r="AJ1973" s="38"/>
      <c r="AK1973" s="38"/>
      <c r="AL1973" s="38"/>
      <c r="AM1973" s="38"/>
      <c r="AN1973" s="38"/>
      <c r="AO1973" s="38"/>
      <c r="AP1973" s="38"/>
      <c r="AQ1973" s="38"/>
      <c r="AR1973" s="38"/>
      <c r="AS1973" s="38"/>
      <c r="AT1973" s="38"/>
      <c r="AU1973" s="38"/>
      <c r="AV1973" s="38"/>
      <c r="AW1973" s="38"/>
      <c r="AX1973" s="38"/>
      <c r="AY1973" s="38"/>
      <c r="BA1973" s="3">
        <f>IF(Q1973&gt;0,RANK(Q1973,(N1973:P1973,Q1973:AE1973)),0)</f>
        <v>3</v>
      </c>
      <c r="BB1973" s="3">
        <f>IF(R1973&gt;0,RANK(R1973,(N1973:P1973,Q1973:AE1973)),0)</f>
        <v>6</v>
      </c>
      <c r="BC1973" s="3">
        <f>IF(S1973&gt;0,RANK(S1973,(N1973:P1973,Q1973:AE1973)),0)</f>
        <v>5</v>
      </c>
      <c r="BD1973" s="3">
        <f>IF(T1973&gt;0,RANK(T1973,(N1973:P1973,Q1973:AE1973)),0)</f>
        <v>0</v>
      </c>
      <c r="BE1973" s="2">
        <f t="shared" si="847"/>
        <v>2.6169950738916255E-3</v>
      </c>
      <c r="BF1973" s="2">
        <f t="shared" si="848"/>
        <v>1.3854679802955665E-3</v>
      </c>
      <c r="BG1973" s="2">
        <f t="shared" si="849"/>
        <v>1.8472906403940886E-3</v>
      </c>
      <c r="BH1973" s="2">
        <f t="shared" si="850"/>
        <v>0</v>
      </c>
      <c r="BJ1973" t="s">
        <v>1853</v>
      </c>
      <c r="BK1973" t="s">
        <v>2602</v>
      </c>
      <c r="BL1973">
        <v>5</v>
      </c>
      <c r="BN1973">
        <v>0</v>
      </c>
      <c r="BO1973" s="60">
        <v>37</v>
      </c>
      <c r="BP1973" s="62">
        <v>5</v>
      </c>
      <c r="BQ1973" s="66">
        <f t="shared" si="851"/>
        <v>37005</v>
      </c>
      <c r="BR1973" s="66">
        <f t="shared" si="837"/>
        <v>37005</v>
      </c>
      <c r="BS1973" s="3" t="s">
        <v>3083</v>
      </c>
    </row>
    <row r="1974" spans="1:112" ht="14" hidden="1" customHeight="1" outlineLevel="1" x14ac:dyDescent="0.2">
      <c r="A1974" t="s">
        <v>67</v>
      </c>
      <c r="B1974" t="s">
        <v>2602</v>
      </c>
      <c r="C1974" s="1">
        <f t="shared" si="842"/>
        <v>10875</v>
      </c>
      <c r="D1974" s="3">
        <f>IF(N1974&gt;0, RANK(N1974,(N1974:P1974,Q1974:AE1974)),0)</f>
        <v>2</v>
      </c>
      <c r="E1974" s="3">
        <f>IF(O1974&gt;0,RANK(O1974,(N1974:P1974,Q1974:AE1974)),0)</f>
        <v>1</v>
      </c>
      <c r="F1974" s="3">
        <f>IF(P1974&gt;0,RANK(P1974,(N1974:P1974,Q1974:AE1974)),0)</f>
        <v>0</v>
      </c>
      <c r="G1974" s="1">
        <f t="shared" si="823"/>
        <v>272</v>
      </c>
      <c r="H1974" s="2">
        <f t="shared" si="824"/>
        <v>2.5011494252873565E-2</v>
      </c>
      <c r="I1974" s="2"/>
      <c r="J1974" s="2">
        <f t="shared" si="843"/>
        <v>0.48303448275862071</v>
      </c>
      <c r="K1974" s="2">
        <f t="shared" si="844"/>
        <v>0.50804597701149423</v>
      </c>
      <c r="L1974" s="2">
        <f t="shared" si="845"/>
        <v>0</v>
      </c>
      <c r="M1974" s="2">
        <f t="shared" si="846"/>
        <v>8.919540229885059E-3</v>
      </c>
      <c r="N1974" s="38">
        <v>5253</v>
      </c>
      <c r="O1974" s="38">
        <v>5525</v>
      </c>
      <c r="P1974" s="38">
        <v>0</v>
      </c>
      <c r="Q1974" s="38">
        <v>26</v>
      </c>
      <c r="R1974" s="38">
        <v>21</v>
      </c>
      <c r="S1974" s="38">
        <v>8</v>
      </c>
      <c r="T1974" s="38">
        <v>0</v>
      </c>
      <c r="U1974" s="38">
        <v>26</v>
      </c>
      <c r="V1974" s="38"/>
      <c r="W1974" s="38">
        <v>16</v>
      </c>
      <c r="X1974" s="38"/>
      <c r="Y1974" s="38">
        <v>0</v>
      </c>
      <c r="Z1974" s="38">
        <v>0</v>
      </c>
      <c r="AA1974" s="38"/>
      <c r="AB1974" s="38"/>
      <c r="AC1974" s="38"/>
      <c r="AD1974" s="38"/>
      <c r="AE1974" s="38"/>
      <c r="AF1974" s="38"/>
      <c r="AG1974" s="38"/>
      <c r="AH1974" s="38"/>
      <c r="AI1974" s="38"/>
      <c r="AJ1974" s="38"/>
      <c r="AK1974" s="38"/>
      <c r="AL1974" s="38"/>
      <c r="AM1974" s="38"/>
      <c r="AN1974" s="38"/>
      <c r="AO1974" s="38"/>
      <c r="AP1974" s="38"/>
      <c r="AQ1974" s="38"/>
      <c r="AR1974" s="38"/>
      <c r="AS1974" s="38"/>
      <c r="AT1974" s="38"/>
      <c r="AU1974" s="38"/>
      <c r="AV1974" s="38"/>
      <c r="AW1974" s="38"/>
      <c r="AX1974" s="38"/>
      <c r="AY1974" s="38"/>
      <c r="BA1974" s="3">
        <f>IF(Q1974&gt;0,RANK(Q1974,(N1974:P1974,Q1974:AE1974)),0)</f>
        <v>3</v>
      </c>
      <c r="BB1974" s="3">
        <f>IF(R1974&gt;0,RANK(R1974,(N1974:P1974,Q1974:AE1974)),0)</f>
        <v>5</v>
      </c>
      <c r="BC1974" s="3">
        <f>IF(S1974&gt;0,RANK(S1974,(N1974:P1974,Q1974:AE1974)),0)</f>
        <v>7</v>
      </c>
      <c r="BD1974" s="3">
        <f>IF(T1974&gt;0,RANK(T1974,(N1974:P1974,Q1974:AE1974)),0)</f>
        <v>0</v>
      </c>
      <c r="BE1974" s="2">
        <f t="shared" si="847"/>
        <v>2.3908045977011493E-3</v>
      </c>
      <c r="BF1974" s="2">
        <f t="shared" si="848"/>
        <v>1.9310344827586207E-3</v>
      </c>
      <c r="BG1974" s="2">
        <f t="shared" si="849"/>
        <v>7.3563218390804597E-4</v>
      </c>
      <c r="BH1974" s="2">
        <f t="shared" si="850"/>
        <v>0</v>
      </c>
      <c r="BJ1974" t="s">
        <v>67</v>
      </c>
      <c r="BK1974" t="s">
        <v>2602</v>
      </c>
      <c r="BL1974">
        <v>8</v>
      </c>
      <c r="BN1974">
        <v>0</v>
      </c>
      <c r="BO1974" s="60">
        <v>37</v>
      </c>
      <c r="BP1974" s="62">
        <v>7</v>
      </c>
      <c r="BQ1974" s="66">
        <f t="shared" si="851"/>
        <v>37007</v>
      </c>
      <c r="BR1974" s="66">
        <f t="shared" si="837"/>
        <v>37007</v>
      </c>
      <c r="BS1974" s="3" t="s">
        <v>3083</v>
      </c>
    </row>
    <row r="1975" spans="1:112" ht="14" hidden="1" customHeight="1" outlineLevel="1" x14ac:dyDescent="0.2">
      <c r="A1975" t="s">
        <v>868</v>
      </c>
      <c r="B1975" t="s">
        <v>2602</v>
      </c>
      <c r="C1975" s="1">
        <f t="shared" si="842"/>
        <v>16253</v>
      </c>
      <c r="D1975" s="3">
        <f>IF(N1975&gt;0, RANK(N1975,(N1975:P1975,Q1975:AE1975)),0)</f>
        <v>2</v>
      </c>
      <c r="E1975" s="3">
        <f>IF(O1975&gt;0,RANK(O1975,(N1975:P1975,Q1975:AE1975)),0)</f>
        <v>1</v>
      </c>
      <c r="F1975" s="3">
        <f>IF(P1975&gt;0,RANK(P1975,(N1975:P1975,Q1975:AE1975)),0)</f>
        <v>0</v>
      </c>
      <c r="G1975" s="1">
        <f t="shared" si="823"/>
        <v>7198</v>
      </c>
      <c r="H1975" s="2">
        <f t="shared" si="824"/>
        <v>0.44287208515351012</v>
      </c>
      <c r="I1975" s="2"/>
      <c r="J1975" s="2">
        <f t="shared" si="843"/>
        <v>0.27262659201378209</v>
      </c>
      <c r="K1975" s="2">
        <f t="shared" si="844"/>
        <v>0.71549867716729221</v>
      </c>
      <c r="L1975" s="2">
        <f t="shared" si="845"/>
        <v>0</v>
      </c>
      <c r="M1975" s="2">
        <f t="shared" si="846"/>
        <v>1.1874730818925761E-2</v>
      </c>
      <c r="N1975" s="38">
        <v>4431</v>
      </c>
      <c r="O1975" s="38">
        <v>11629</v>
      </c>
      <c r="P1975" s="38">
        <v>0</v>
      </c>
      <c r="Q1975" s="38">
        <v>49</v>
      </c>
      <c r="R1975" s="38">
        <v>28</v>
      </c>
      <c r="S1975" s="38">
        <v>29</v>
      </c>
      <c r="T1975" s="38">
        <v>0</v>
      </c>
      <c r="U1975" s="38">
        <v>21</v>
      </c>
      <c r="V1975" s="38"/>
      <c r="W1975" s="38">
        <v>66</v>
      </c>
      <c r="X1975" s="38"/>
      <c r="Y1975" s="38">
        <v>0</v>
      </c>
      <c r="Z1975" s="38">
        <v>0</v>
      </c>
      <c r="AA1975" s="38"/>
      <c r="AB1975" s="38"/>
      <c r="AC1975" s="38"/>
      <c r="AD1975" s="38"/>
      <c r="AE1975" s="38"/>
      <c r="AF1975" s="38"/>
      <c r="AG1975" s="38"/>
      <c r="AH1975" s="38"/>
      <c r="AI1975" s="38"/>
      <c r="AJ1975" s="38"/>
      <c r="AK1975" s="38"/>
      <c r="AL1975" s="38"/>
      <c r="AM1975" s="38"/>
      <c r="AN1975" s="38"/>
      <c r="AO1975" s="38"/>
      <c r="AP1975" s="38"/>
      <c r="AQ1975" s="38"/>
      <c r="AR1975" s="38"/>
      <c r="AS1975" s="38"/>
      <c r="AT1975" s="38"/>
      <c r="AU1975" s="38"/>
      <c r="AV1975" s="38"/>
      <c r="AW1975" s="38"/>
      <c r="AX1975" s="38"/>
      <c r="AY1975" s="38"/>
      <c r="BA1975" s="3">
        <f>IF(Q1975&gt;0,RANK(Q1975,(N1975:P1975,Q1975:AE1975)),0)</f>
        <v>4</v>
      </c>
      <c r="BB1975" s="3">
        <f>IF(R1975&gt;0,RANK(R1975,(N1975:P1975,Q1975:AE1975)),0)</f>
        <v>6</v>
      </c>
      <c r="BC1975" s="3">
        <f>IF(S1975&gt;0,RANK(S1975,(N1975:P1975,Q1975:AE1975)),0)</f>
        <v>5</v>
      </c>
      <c r="BD1975" s="3">
        <f>IF(T1975&gt;0,RANK(T1975,(N1975:P1975,Q1975:AE1975)),0)</f>
        <v>0</v>
      </c>
      <c r="BE1975" s="2">
        <f t="shared" si="847"/>
        <v>3.0148280317479851E-3</v>
      </c>
      <c r="BF1975" s="2">
        <f t="shared" si="848"/>
        <v>1.7227588752845629E-3</v>
      </c>
      <c r="BG1975" s="2">
        <f t="shared" si="849"/>
        <v>1.7842859779732972E-3</v>
      </c>
      <c r="BH1975" s="2">
        <f t="shared" si="850"/>
        <v>0</v>
      </c>
      <c r="BJ1975" t="s">
        <v>868</v>
      </c>
      <c r="BK1975" t="s">
        <v>2602</v>
      </c>
      <c r="BL1975">
        <v>5</v>
      </c>
      <c r="BN1975">
        <v>0</v>
      </c>
      <c r="BO1975" s="60">
        <v>37</v>
      </c>
      <c r="BP1975" s="62">
        <v>9</v>
      </c>
      <c r="BQ1975" s="66">
        <f t="shared" si="851"/>
        <v>37009</v>
      </c>
      <c r="BR1975" s="66">
        <f t="shared" si="837"/>
        <v>37009</v>
      </c>
      <c r="BS1975" s="3" t="s">
        <v>3083</v>
      </c>
    </row>
    <row r="1976" spans="1:112" ht="14" hidden="1" customHeight="1" outlineLevel="1" x14ac:dyDescent="0.2">
      <c r="A1976" t="s">
        <v>869</v>
      </c>
      <c r="B1976" t="s">
        <v>2602</v>
      </c>
      <c r="C1976" s="1">
        <f t="shared" si="842"/>
        <v>9489</v>
      </c>
      <c r="D1976" s="3">
        <f>IF(N1976&gt;0, RANK(N1976,(N1976:P1976,Q1976:AE1976)),0)</f>
        <v>2</v>
      </c>
      <c r="E1976" s="3">
        <f>IF(O1976&gt;0,RANK(O1976,(N1976:P1976,Q1976:AE1976)),0)</f>
        <v>1</v>
      </c>
      <c r="F1976" s="3">
        <f>IF(P1976&gt;0,RANK(P1976,(N1976:P1976,Q1976:AE1976)),0)</f>
        <v>0</v>
      </c>
      <c r="G1976" s="1">
        <f t="shared" si="823"/>
        <v>4961</v>
      </c>
      <c r="H1976" s="2">
        <f t="shared" si="824"/>
        <v>0.52281589208557278</v>
      </c>
      <c r="I1976" s="2"/>
      <c r="J1976" s="2">
        <f t="shared" si="843"/>
        <v>0.23395510591210875</v>
      </c>
      <c r="K1976" s="2">
        <f t="shared" si="844"/>
        <v>0.75677099799768155</v>
      </c>
      <c r="L1976" s="2">
        <f t="shared" si="845"/>
        <v>0</v>
      </c>
      <c r="M1976" s="2">
        <f t="shared" si="846"/>
        <v>9.2738960902096768E-3</v>
      </c>
      <c r="N1976" s="38">
        <v>2220</v>
      </c>
      <c r="O1976" s="38">
        <v>7181</v>
      </c>
      <c r="P1976" s="38">
        <v>0</v>
      </c>
      <c r="Q1976" s="38">
        <v>32</v>
      </c>
      <c r="R1976" s="38">
        <v>14</v>
      </c>
      <c r="S1976" s="38">
        <v>12</v>
      </c>
      <c r="T1976" s="38">
        <v>1</v>
      </c>
      <c r="U1976" s="38">
        <v>9</v>
      </c>
      <c r="V1976" s="38"/>
      <c r="W1976" s="38">
        <v>20</v>
      </c>
      <c r="X1976" s="38"/>
      <c r="Y1976" s="38">
        <v>0</v>
      </c>
      <c r="Z1976" s="38">
        <v>0</v>
      </c>
      <c r="AA1976" s="38"/>
      <c r="AB1976" s="38"/>
      <c r="AC1976" s="38"/>
      <c r="AD1976" s="38"/>
      <c r="AE1976" s="38"/>
      <c r="AF1976" s="38"/>
      <c r="AG1976" s="38"/>
      <c r="AH1976" s="38"/>
      <c r="AI1976" s="38"/>
      <c r="AJ1976" s="38"/>
      <c r="AK1976" s="38"/>
      <c r="AL1976" s="38"/>
      <c r="AM1976" s="38"/>
      <c r="AN1976" s="38"/>
      <c r="AO1976" s="38"/>
      <c r="AP1976" s="38"/>
      <c r="AQ1976" s="38"/>
      <c r="AR1976" s="38"/>
      <c r="AS1976" s="38"/>
      <c r="AT1976" s="38"/>
      <c r="AU1976" s="38"/>
      <c r="AV1976" s="38"/>
      <c r="AW1976" s="38"/>
      <c r="AX1976" s="38"/>
      <c r="AY1976" s="38"/>
      <c r="BA1976" s="3">
        <f>IF(Q1976&gt;0,RANK(Q1976,(N1976:P1976,Q1976:AE1976)),0)</f>
        <v>3</v>
      </c>
      <c r="BB1976" s="3">
        <f>IF(R1976&gt;0,RANK(R1976,(N1976:P1976,Q1976:AE1976)),0)</f>
        <v>5</v>
      </c>
      <c r="BC1976" s="3">
        <f>IF(S1976&gt;0,RANK(S1976,(N1976:P1976,Q1976:AE1976)),0)</f>
        <v>6</v>
      </c>
      <c r="BD1976" s="3">
        <f>IF(T1976&gt;0,RANK(T1976,(N1976:P1976,Q1976:AE1976)),0)</f>
        <v>8</v>
      </c>
      <c r="BE1976" s="2">
        <f t="shared" si="847"/>
        <v>3.3723258509853514E-3</v>
      </c>
      <c r="BF1976" s="2">
        <f t="shared" si="848"/>
        <v>1.4753925598060913E-3</v>
      </c>
      <c r="BG1976" s="2">
        <f t="shared" si="849"/>
        <v>1.2646221941195069E-3</v>
      </c>
      <c r="BH1976" s="2">
        <f t="shared" si="850"/>
        <v>1.0538518284329223E-4</v>
      </c>
      <c r="BJ1976" t="s">
        <v>869</v>
      </c>
      <c r="BK1976" t="s">
        <v>2602</v>
      </c>
      <c r="BL1976">
        <v>11</v>
      </c>
      <c r="BN1976">
        <v>0</v>
      </c>
      <c r="BO1976" s="60">
        <v>37</v>
      </c>
      <c r="BP1976" s="62">
        <v>11</v>
      </c>
      <c r="BQ1976" s="66">
        <f t="shared" si="851"/>
        <v>37011</v>
      </c>
      <c r="BR1976" s="66">
        <f t="shared" si="837"/>
        <v>37011</v>
      </c>
      <c r="BS1976" s="3" t="s">
        <v>3083</v>
      </c>
    </row>
    <row r="1977" spans="1:112" ht="14" hidden="1" customHeight="1" outlineLevel="1" x14ac:dyDescent="0.2">
      <c r="A1977" t="s">
        <v>275</v>
      </c>
      <c r="B1977" t="s">
        <v>2602</v>
      </c>
      <c r="C1977" s="1">
        <f t="shared" si="842"/>
        <v>26572</v>
      </c>
      <c r="D1977" s="3">
        <f>IF(N1977&gt;0, RANK(N1977,(N1977:P1977,Q1977:AE1977)),0)</f>
        <v>2</v>
      </c>
      <c r="E1977" s="3">
        <f>IF(O1977&gt;0,RANK(O1977,(N1977:P1977,Q1977:AE1977)),0)</f>
        <v>1</v>
      </c>
      <c r="F1977" s="3">
        <f>IF(P1977&gt;0,RANK(P1977,(N1977:P1977,Q1977:AE1977)),0)</f>
        <v>0</v>
      </c>
      <c r="G1977" s="1">
        <f t="shared" si="823"/>
        <v>8247</v>
      </c>
      <c r="H1977" s="2">
        <f t="shared" si="824"/>
        <v>0.31036429324100556</v>
      </c>
      <c r="I1977" s="2"/>
      <c r="J1977" s="2">
        <f t="shared" si="843"/>
        <v>0.34054643986150834</v>
      </c>
      <c r="K1977" s="2">
        <f t="shared" si="844"/>
        <v>0.65091073310251391</v>
      </c>
      <c r="L1977" s="2">
        <f t="shared" si="845"/>
        <v>0</v>
      </c>
      <c r="M1977" s="2">
        <f t="shared" si="846"/>
        <v>8.5428270359777514E-3</v>
      </c>
      <c r="N1977" s="38">
        <v>9049</v>
      </c>
      <c r="O1977" s="38">
        <v>17296</v>
      </c>
      <c r="P1977" s="38">
        <v>0</v>
      </c>
      <c r="Q1977" s="38">
        <v>76</v>
      </c>
      <c r="R1977" s="38">
        <v>49</v>
      </c>
      <c r="S1977" s="38">
        <v>28</v>
      </c>
      <c r="T1977" s="38">
        <v>1</v>
      </c>
      <c r="U1977" s="38">
        <v>23</v>
      </c>
      <c r="V1977" s="38"/>
      <c r="W1977" s="38">
        <v>50</v>
      </c>
      <c r="X1977" s="38"/>
      <c r="Y1977" s="38">
        <v>0</v>
      </c>
      <c r="Z1977" s="38">
        <v>0</v>
      </c>
      <c r="AA1977" s="38"/>
      <c r="AB1977" s="38"/>
      <c r="AC1977" s="38"/>
      <c r="AD1977" s="38"/>
      <c r="AE1977" s="38"/>
      <c r="AF1977" s="38"/>
      <c r="AG1977" s="38"/>
      <c r="AH1977" s="38"/>
      <c r="AI1977" s="38"/>
      <c r="AJ1977" s="38"/>
      <c r="AK1977" s="38"/>
      <c r="AL1977" s="38"/>
      <c r="AM1977" s="38"/>
      <c r="AN1977" s="38"/>
      <c r="AO1977" s="38"/>
      <c r="AP1977" s="38"/>
      <c r="AQ1977" s="38"/>
      <c r="AR1977" s="38"/>
      <c r="AS1977" s="38"/>
      <c r="AT1977" s="38"/>
      <c r="AU1977" s="38"/>
      <c r="AV1977" s="38"/>
      <c r="AW1977" s="38"/>
      <c r="AX1977" s="38"/>
      <c r="AY1977" s="38"/>
      <c r="BA1977" s="3">
        <f>IF(Q1977&gt;0,RANK(Q1977,(N1977:P1977,Q1977:AE1977)),0)</f>
        <v>3</v>
      </c>
      <c r="BB1977" s="3">
        <f>IF(R1977&gt;0,RANK(R1977,(N1977:P1977,Q1977:AE1977)),0)</f>
        <v>5</v>
      </c>
      <c r="BC1977" s="3">
        <f>IF(S1977&gt;0,RANK(S1977,(N1977:P1977,Q1977:AE1977)),0)</f>
        <v>6</v>
      </c>
      <c r="BD1977" s="3">
        <f>IF(T1977&gt;0,RANK(T1977,(N1977:P1977,Q1977:AE1977)),0)</f>
        <v>8</v>
      </c>
      <c r="BE1977" s="2">
        <f t="shared" si="847"/>
        <v>2.860153545085052E-3</v>
      </c>
      <c r="BF1977" s="2">
        <f t="shared" si="848"/>
        <v>1.8440463645943098E-3</v>
      </c>
      <c r="BG1977" s="2">
        <f t="shared" si="849"/>
        <v>1.053740779768177E-3</v>
      </c>
      <c r="BH1977" s="2">
        <f t="shared" si="850"/>
        <v>3.7633599277434897E-5</v>
      </c>
      <c r="BJ1977" t="s">
        <v>275</v>
      </c>
      <c r="BK1977" t="s">
        <v>2602</v>
      </c>
      <c r="BL1977">
        <v>3</v>
      </c>
      <c r="BN1977">
        <v>0</v>
      </c>
      <c r="BO1977" s="60">
        <v>37</v>
      </c>
      <c r="BP1977" s="62">
        <v>13</v>
      </c>
      <c r="BQ1977" s="66">
        <f t="shared" si="851"/>
        <v>37013</v>
      </c>
      <c r="BR1977" s="66">
        <f t="shared" si="837"/>
        <v>37013</v>
      </c>
      <c r="BS1977" s="3" t="s">
        <v>3083</v>
      </c>
    </row>
    <row r="1978" spans="1:112" ht="14" hidden="1" customHeight="1" outlineLevel="1" x14ac:dyDescent="0.2">
      <c r="A1978" t="s">
        <v>951</v>
      </c>
      <c r="B1978" t="s">
        <v>2602</v>
      </c>
      <c r="C1978" s="1">
        <f t="shared" si="842"/>
        <v>9186</v>
      </c>
      <c r="D1978" s="3">
        <f>IF(N1978&gt;0, RANK(N1978,(N1978:P1978,Q1978:AE1978)),0)</f>
        <v>1</v>
      </c>
      <c r="E1978" s="3">
        <f>IF(O1978&gt;0,RANK(O1978,(N1978:P1978,Q1978:AE1978)),0)</f>
        <v>2</v>
      </c>
      <c r="F1978" s="3">
        <f>IF(P1978&gt;0,RANK(P1978,(N1978:P1978,Q1978:AE1978)),0)</f>
        <v>0</v>
      </c>
      <c r="G1978" s="1">
        <f t="shared" si="823"/>
        <v>1439</v>
      </c>
      <c r="H1978" s="2">
        <f t="shared" si="824"/>
        <v>0.15665142608317004</v>
      </c>
      <c r="I1978" s="2"/>
      <c r="J1978" s="2">
        <f t="shared" si="843"/>
        <v>0.57467885913346395</v>
      </c>
      <c r="K1978" s="2">
        <f t="shared" si="844"/>
        <v>0.41802743305029394</v>
      </c>
      <c r="L1978" s="2">
        <f t="shared" si="845"/>
        <v>0</v>
      </c>
      <c r="M1978" s="2">
        <f t="shared" si="846"/>
        <v>7.2937078162421121E-3</v>
      </c>
      <c r="N1978" s="38">
        <v>5279</v>
      </c>
      <c r="O1978" s="38">
        <v>3840</v>
      </c>
      <c r="P1978" s="38">
        <v>0</v>
      </c>
      <c r="Q1978" s="38">
        <v>13</v>
      </c>
      <c r="R1978" s="38">
        <v>10</v>
      </c>
      <c r="S1978" s="38">
        <v>9</v>
      </c>
      <c r="T1978" s="38">
        <v>0</v>
      </c>
      <c r="U1978" s="38">
        <v>19</v>
      </c>
      <c r="V1978" s="38"/>
      <c r="W1978" s="38">
        <v>16</v>
      </c>
      <c r="X1978" s="38"/>
      <c r="Y1978" s="38">
        <v>0</v>
      </c>
      <c r="Z1978" s="38">
        <v>0</v>
      </c>
      <c r="AA1978" s="38"/>
      <c r="AB1978" s="38"/>
      <c r="AC1978" s="38"/>
      <c r="AD1978" s="38"/>
      <c r="AE1978" s="38"/>
      <c r="AF1978" s="38"/>
      <c r="AG1978" s="38"/>
      <c r="AH1978" s="38"/>
      <c r="AI1978" s="38"/>
      <c r="AJ1978" s="38"/>
      <c r="AK1978" s="38"/>
      <c r="AL1978" s="38"/>
      <c r="AM1978" s="38"/>
      <c r="AN1978" s="38"/>
      <c r="AO1978" s="38"/>
      <c r="AP1978" s="38"/>
      <c r="AQ1978" s="38"/>
      <c r="AR1978" s="38"/>
      <c r="AS1978" s="38"/>
      <c r="AT1978" s="38"/>
      <c r="AU1978" s="38"/>
      <c r="AV1978" s="38"/>
      <c r="AW1978" s="38"/>
      <c r="AX1978" s="38"/>
      <c r="AY1978" s="38"/>
      <c r="BA1978" s="3">
        <f>IF(Q1978&gt;0,RANK(Q1978,(N1978:P1978,Q1978:AE1978)),0)</f>
        <v>5</v>
      </c>
      <c r="BB1978" s="3">
        <f>IF(R1978&gt;0,RANK(R1978,(N1978:P1978,Q1978:AE1978)),0)</f>
        <v>6</v>
      </c>
      <c r="BC1978" s="3">
        <f>IF(S1978&gt;0,RANK(S1978,(N1978:P1978,Q1978:AE1978)),0)</f>
        <v>7</v>
      </c>
      <c r="BD1978" s="3">
        <f>IF(T1978&gt;0,RANK(T1978,(N1978:P1978,Q1978:AE1978)),0)</f>
        <v>0</v>
      </c>
      <c r="BE1978" s="2">
        <f t="shared" si="847"/>
        <v>1.4151970389723492E-3</v>
      </c>
      <c r="BF1978" s="2">
        <f t="shared" si="848"/>
        <v>1.0886131069018071E-3</v>
      </c>
      <c r="BG1978" s="2">
        <f t="shared" si="849"/>
        <v>9.7975179621162642E-4</v>
      </c>
      <c r="BH1978" s="2">
        <f t="shared" si="850"/>
        <v>0</v>
      </c>
      <c r="BJ1978" t="s">
        <v>951</v>
      </c>
      <c r="BK1978" t="s">
        <v>2602</v>
      </c>
      <c r="BL1978">
        <v>1</v>
      </c>
      <c r="BN1978">
        <v>0</v>
      </c>
      <c r="BO1978" s="60">
        <v>37</v>
      </c>
      <c r="BP1978" s="62">
        <v>15</v>
      </c>
      <c r="BQ1978" s="66">
        <f t="shared" si="851"/>
        <v>37015</v>
      </c>
      <c r="BR1978" s="66">
        <f t="shared" si="837"/>
        <v>37015</v>
      </c>
      <c r="BS1978" s="3" t="s">
        <v>3083</v>
      </c>
    </row>
    <row r="1979" spans="1:112" ht="14" hidden="1" customHeight="1" outlineLevel="1" x14ac:dyDescent="0.2">
      <c r="A1979" t="s">
        <v>1664</v>
      </c>
      <c r="B1979" t="s">
        <v>2602</v>
      </c>
      <c r="C1979" s="1">
        <f t="shared" si="842"/>
        <v>16764</v>
      </c>
      <c r="D1979" s="3">
        <f>IF(N1979&gt;0, RANK(N1979,(N1979:P1979,Q1979:AE1979)),0)</f>
        <v>2</v>
      </c>
      <c r="E1979" s="3">
        <f>IF(O1979&gt;0,RANK(O1979,(N1979:P1979,Q1979:AE1979)),0)</f>
        <v>1</v>
      </c>
      <c r="F1979" s="3">
        <f>IF(P1979&gt;0,RANK(P1979,(N1979:P1979,Q1979:AE1979)),0)</f>
        <v>0</v>
      </c>
      <c r="G1979" s="1">
        <f t="shared" si="823"/>
        <v>3415</v>
      </c>
      <c r="H1979" s="2">
        <f t="shared" si="824"/>
        <v>0.20371033166308758</v>
      </c>
      <c r="I1979" s="2"/>
      <c r="J1979" s="2">
        <f t="shared" si="843"/>
        <v>0.39489382009067048</v>
      </c>
      <c r="K1979" s="2">
        <f t="shared" si="844"/>
        <v>0.59860415175375803</v>
      </c>
      <c r="L1979" s="2">
        <f t="shared" si="845"/>
        <v>0</v>
      </c>
      <c r="M1979" s="2">
        <f t="shared" si="846"/>
        <v>6.5020281555715487E-3</v>
      </c>
      <c r="N1979" s="38">
        <v>6620</v>
      </c>
      <c r="O1979" s="38">
        <v>10035</v>
      </c>
      <c r="P1979" s="38">
        <v>0</v>
      </c>
      <c r="Q1979" s="38">
        <v>30</v>
      </c>
      <c r="R1979" s="38">
        <v>23</v>
      </c>
      <c r="S1979" s="38">
        <v>7</v>
      </c>
      <c r="T1979" s="38">
        <v>0</v>
      </c>
      <c r="U1979" s="38">
        <v>28</v>
      </c>
      <c r="V1979" s="38"/>
      <c r="W1979" s="38">
        <v>21</v>
      </c>
      <c r="X1979" s="38"/>
      <c r="Y1979" s="38">
        <v>0</v>
      </c>
      <c r="Z1979" s="38">
        <v>0</v>
      </c>
      <c r="AA1979" s="38"/>
      <c r="AB1979" s="38"/>
      <c r="AC1979" s="38"/>
      <c r="AD1979" s="38"/>
      <c r="AE1979" s="38"/>
      <c r="AF1979" s="38"/>
      <c r="AG1979" s="38"/>
      <c r="AH1979" s="38"/>
      <c r="AI1979" s="38"/>
      <c r="AJ1979" s="38"/>
      <c r="AK1979" s="38"/>
      <c r="AL1979" s="38"/>
      <c r="AM1979" s="38"/>
      <c r="AN1979" s="38"/>
      <c r="AO1979" s="38"/>
      <c r="AP1979" s="38"/>
      <c r="AQ1979" s="38"/>
      <c r="AR1979" s="38"/>
      <c r="AS1979" s="38"/>
      <c r="AT1979" s="38"/>
      <c r="AU1979" s="38"/>
      <c r="AV1979" s="38"/>
      <c r="AW1979" s="38"/>
      <c r="AX1979" s="38"/>
      <c r="AY1979" s="38"/>
      <c r="BA1979" s="3">
        <f>IF(Q1979&gt;0,RANK(Q1979,(N1979:P1979,Q1979:AE1979)),0)</f>
        <v>3</v>
      </c>
      <c r="BB1979" s="3">
        <f>IF(R1979&gt;0,RANK(R1979,(N1979:P1979,Q1979:AE1979)),0)</f>
        <v>5</v>
      </c>
      <c r="BC1979" s="3">
        <f>IF(S1979&gt;0,RANK(S1979,(N1979:P1979,Q1979:AE1979)),0)</f>
        <v>7</v>
      </c>
      <c r="BD1979" s="3">
        <f>IF(T1979&gt;0,RANK(T1979,(N1979:P1979,Q1979:AE1979)),0)</f>
        <v>0</v>
      </c>
      <c r="BE1979" s="2">
        <f t="shared" si="847"/>
        <v>1.7895490336435219E-3</v>
      </c>
      <c r="BF1979" s="2">
        <f t="shared" si="848"/>
        <v>1.3719875924600334E-3</v>
      </c>
      <c r="BG1979" s="2">
        <f t="shared" si="849"/>
        <v>4.1756144118348845E-4</v>
      </c>
      <c r="BH1979" s="2">
        <f t="shared" si="850"/>
        <v>0</v>
      </c>
      <c r="BJ1979" t="s">
        <v>1664</v>
      </c>
      <c r="BK1979" t="s">
        <v>2602</v>
      </c>
      <c r="BL1979">
        <v>7</v>
      </c>
      <c r="BN1979">
        <v>0</v>
      </c>
      <c r="BO1979" s="60">
        <v>37</v>
      </c>
      <c r="BP1979" s="62">
        <v>17</v>
      </c>
      <c r="BQ1979" s="66">
        <f t="shared" si="851"/>
        <v>37017</v>
      </c>
      <c r="BR1979" s="66">
        <f t="shared" si="837"/>
        <v>37017</v>
      </c>
      <c r="BS1979" s="3" t="s">
        <v>3083</v>
      </c>
    </row>
    <row r="1980" spans="1:112" ht="14" hidden="1" customHeight="1" outlineLevel="1" x14ac:dyDescent="0.2">
      <c r="A1980" t="s">
        <v>1773</v>
      </c>
      <c r="B1980" t="s">
        <v>2602</v>
      </c>
      <c r="C1980" s="1">
        <f t="shared" si="842"/>
        <v>109378</v>
      </c>
      <c r="D1980" s="3">
        <f>IF(N1980&gt;0, RANK(N1980,(N1980:P1980,Q1980:AE1980)),0)</f>
        <v>2</v>
      </c>
      <c r="E1980" s="3">
        <f>IF(O1980&gt;0,RANK(O1980,(N1980:P1980,Q1980:AE1980)),0)</f>
        <v>1</v>
      </c>
      <c r="F1980" s="3">
        <f>IF(P1980&gt;0,RANK(P1980,(N1980:P1980,Q1980:AE1980)),0)</f>
        <v>0</v>
      </c>
      <c r="G1980" s="1">
        <f t="shared" si="823"/>
        <v>27101</v>
      </c>
      <c r="H1980" s="2">
        <f t="shared" si="824"/>
        <v>0.24777377534787617</v>
      </c>
      <c r="I1980" s="2"/>
      <c r="J1980" s="2">
        <f t="shared" si="843"/>
        <v>0.37079668671944999</v>
      </c>
      <c r="K1980" s="2">
        <f t="shared" si="844"/>
        <v>0.61857046206732613</v>
      </c>
      <c r="L1980" s="2">
        <f t="shared" si="845"/>
        <v>0</v>
      </c>
      <c r="M1980" s="2">
        <f t="shared" si="846"/>
        <v>1.0632851213223882E-2</v>
      </c>
      <c r="N1980" s="38">
        <v>40557</v>
      </c>
      <c r="O1980" s="38">
        <v>67658</v>
      </c>
      <c r="P1980" s="38">
        <v>0</v>
      </c>
      <c r="Q1980" s="38">
        <v>386</v>
      </c>
      <c r="R1980" s="38">
        <v>244</v>
      </c>
      <c r="S1980" s="38">
        <v>97</v>
      </c>
      <c r="T1980" s="38">
        <v>2</v>
      </c>
      <c r="U1980" s="38">
        <v>107</v>
      </c>
      <c r="V1980" s="38"/>
      <c r="W1980" s="38">
        <v>323</v>
      </c>
      <c r="X1980" s="38"/>
      <c r="Y1980" s="38">
        <v>0</v>
      </c>
      <c r="Z1980" s="38">
        <v>4</v>
      </c>
      <c r="AA1980" s="38"/>
      <c r="AB1980" s="38"/>
      <c r="AC1980" s="38"/>
      <c r="AD1980" s="38"/>
      <c r="AE1980" s="38"/>
      <c r="AF1980" s="38"/>
      <c r="AG1980" s="38"/>
      <c r="AH1980" s="38"/>
      <c r="AI1980" s="38"/>
      <c r="AJ1980" s="38"/>
      <c r="AK1980" s="38"/>
      <c r="AL1980" s="38"/>
      <c r="AM1980" s="38"/>
      <c r="AN1980" s="38"/>
      <c r="AO1980" s="38"/>
      <c r="AP1980" s="38"/>
      <c r="AQ1980" s="38"/>
      <c r="AR1980" s="38"/>
      <c r="AS1980" s="38"/>
      <c r="AT1980" s="38"/>
      <c r="AU1980" s="38"/>
      <c r="AV1980" s="38"/>
      <c r="AW1980" s="38"/>
      <c r="AX1980" s="38"/>
      <c r="AY1980" s="38"/>
      <c r="BA1980" s="3">
        <f>IF(Q1980&gt;0,RANK(Q1980,(N1980:P1980,Q1980:AE1980)),0)</f>
        <v>3</v>
      </c>
      <c r="BB1980" s="3">
        <f>IF(R1980&gt;0,RANK(R1980,(N1980:P1980,Q1980:AE1980)),0)</f>
        <v>5</v>
      </c>
      <c r="BC1980" s="3">
        <f>IF(S1980&gt;0,RANK(S1980,(N1980:P1980,Q1980:AE1980)),0)</f>
        <v>7</v>
      </c>
      <c r="BD1980" s="3">
        <f>IF(T1980&gt;0,RANK(T1980,(N1980:P1980,Q1980:AE1980)),0)</f>
        <v>9</v>
      </c>
      <c r="BE1980" s="2">
        <f t="shared" si="847"/>
        <v>3.5290460604509135E-3</v>
      </c>
      <c r="BF1980" s="2">
        <f t="shared" si="848"/>
        <v>2.23079595531094E-3</v>
      </c>
      <c r="BG1980" s="2">
        <f t="shared" si="849"/>
        <v>8.8683281829984092E-4</v>
      </c>
      <c r="BH1980" s="2">
        <f t="shared" si="850"/>
        <v>1.8285212748450328E-5</v>
      </c>
      <c r="BJ1980" t="s">
        <v>1773</v>
      </c>
      <c r="BK1980" t="s">
        <v>2602</v>
      </c>
      <c r="BL1980">
        <v>7</v>
      </c>
      <c r="BN1980">
        <v>0</v>
      </c>
      <c r="BO1980" s="60">
        <v>37</v>
      </c>
      <c r="BP1980" s="62">
        <v>19</v>
      </c>
      <c r="BQ1980" s="66">
        <f t="shared" si="851"/>
        <v>37019</v>
      </c>
      <c r="BR1980" s="66">
        <f t="shared" si="837"/>
        <v>37019</v>
      </c>
      <c r="BS1980" s="3" t="s">
        <v>3083</v>
      </c>
    </row>
    <row r="1981" spans="1:112" ht="14" hidden="1" customHeight="1" outlineLevel="1" x14ac:dyDescent="0.2">
      <c r="A1981" t="s">
        <v>1529</v>
      </c>
      <c r="B1981" t="s">
        <v>2602</v>
      </c>
      <c r="C1981" s="1">
        <f t="shared" si="842"/>
        <v>160510</v>
      </c>
      <c r="D1981" s="3">
        <f>IF(N1981&gt;0, RANK(N1981,(N1981:P1981,Q1981:AE1981)),0)</f>
        <v>1</v>
      </c>
      <c r="E1981" s="3">
        <f>IF(O1981&gt;0,RANK(O1981,(N1981:P1981,Q1981:AE1981)),0)</f>
        <v>2</v>
      </c>
      <c r="F1981" s="3">
        <f>IF(P1981&gt;0,RANK(P1981,(N1981:P1981,Q1981:AE1981)),0)</f>
        <v>0</v>
      </c>
      <c r="G1981" s="1">
        <f t="shared" si="823"/>
        <v>39646</v>
      </c>
      <c r="H1981" s="2">
        <f t="shared" si="824"/>
        <v>0.24700018690424272</v>
      </c>
      <c r="I1981" s="2"/>
      <c r="J1981" s="2">
        <f t="shared" si="843"/>
        <v>0.61467821319543958</v>
      </c>
      <c r="K1981" s="2">
        <f t="shared" si="844"/>
        <v>0.36767802629119684</v>
      </c>
      <c r="L1981" s="2">
        <f t="shared" si="845"/>
        <v>0</v>
      </c>
      <c r="M1981" s="2">
        <f t="shared" si="846"/>
        <v>1.7643760513363582E-2</v>
      </c>
      <c r="N1981" s="38">
        <v>98662</v>
      </c>
      <c r="O1981" s="38">
        <v>59016</v>
      </c>
      <c r="P1981" s="38">
        <v>0</v>
      </c>
      <c r="Q1981" s="38">
        <v>658</v>
      </c>
      <c r="R1981" s="38">
        <v>1001</v>
      </c>
      <c r="S1981" s="38">
        <v>187</v>
      </c>
      <c r="T1981" s="38">
        <v>50</v>
      </c>
      <c r="U1981" s="38">
        <v>361</v>
      </c>
      <c r="V1981" s="38"/>
      <c r="W1981" s="38">
        <v>571</v>
      </c>
      <c r="X1981" s="38"/>
      <c r="Y1981" s="38">
        <v>0</v>
      </c>
      <c r="Z1981" s="38">
        <v>4</v>
      </c>
      <c r="AA1981" s="38"/>
      <c r="AB1981" s="38"/>
      <c r="AC1981" s="38"/>
      <c r="AD1981" s="38"/>
      <c r="AE1981" s="38"/>
      <c r="AF1981" s="38"/>
      <c r="AG1981" s="38"/>
      <c r="AH1981" s="38"/>
      <c r="AI1981" s="38"/>
      <c r="AJ1981" s="38"/>
      <c r="AK1981" s="38"/>
      <c r="AL1981" s="38"/>
      <c r="AM1981" s="38"/>
      <c r="AN1981" s="38"/>
      <c r="AO1981" s="38"/>
      <c r="AP1981" s="38"/>
      <c r="AQ1981" s="38"/>
      <c r="AR1981" s="38"/>
      <c r="AS1981" s="38"/>
      <c r="AT1981" s="38"/>
      <c r="AU1981" s="38"/>
      <c r="AV1981" s="38"/>
      <c r="AW1981" s="38"/>
      <c r="AX1981" s="38"/>
      <c r="AY1981" s="38"/>
      <c r="BA1981" s="3">
        <f>IF(Q1981&gt;0,RANK(Q1981,(N1981:P1981,Q1981:AE1981)),0)</f>
        <v>4</v>
      </c>
      <c r="BB1981" s="3">
        <f>IF(R1981&gt;0,RANK(R1981,(N1981:P1981,Q1981:AE1981)),0)</f>
        <v>3</v>
      </c>
      <c r="BC1981" s="3">
        <f>IF(S1981&gt;0,RANK(S1981,(N1981:P1981,Q1981:AE1981)),0)</f>
        <v>7</v>
      </c>
      <c r="BD1981" s="3">
        <f>IF(T1981&gt;0,RANK(T1981,(N1981:P1981,Q1981:AE1981)),0)</f>
        <v>8</v>
      </c>
      <c r="BE1981" s="2">
        <f t="shared" si="847"/>
        <v>4.0994330571303972E-3</v>
      </c>
      <c r="BF1981" s="2">
        <f t="shared" si="848"/>
        <v>6.2363715656345402E-3</v>
      </c>
      <c r="BG1981" s="2">
        <f t="shared" si="849"/>
        <v>1.1650364463273316E-3</v>
      </c>
      <c r="BH1981" s="2">
        <f t="shared" si="850"/>
        <v>3.1150707121051647E-4</v>
      </c>
      <c r="BJ1981" t="s">
        <v>1529</v>
      </c>
      <c r="BK1981" t="s">
        <v>2602</v>
      </c>
      <c r="BL1981">
        <v>11</v>
      </c>
      <c r="BN1981">
        <v>0</v>
      </c>
      <c r="BO1981" s="60">
        <v>37</v>
      </c>
      <c r="BP1981" s="62">
        <v>21</v>
      </c>
      <c r="BQ1981" s="66">
        <f t="shared" si="851"/>
        <v>37021</v>
      </c>
      <c r="BR1981" s="66">
        <f t="shared" si="837"/>
        <v>37021</v>
      </c>
      <c r="BS1981" s="3" t="s">
        <v>3083</v>
      </c>
    </row>
    <row r="1982" spans="1:112" ht="14" hidden="1" customHeight="1" outlineLevel="1" x14ac:dyDescent="0.2">
      <c r="A1982" t="s">
        <v>2870</v>
      </c>
      <c r="B1982" t="s">
        <v>2602</v>
      </c>
      <c r="C1982" s="1">
        <f t="shared" si="842"/>
        <v>45847</v>
      </c>
      <c r="D1982" s="3">
        <f>IF(N1982&gt;0, RANK(N1982,(N1982:P1982,Q1982:AE1982)),0)</f>
        <v>2</v>
      </c>
      <c r="E1982" s="3">
        <f>IF(O1982&gt;0,RANK(O1982,(N1982:P1982,Q1982:AE1982)),0)</f>
        <v>1</v>
      </c>
      <c r="F1982" s="3">
        <f>IF(P1982&gt;0,RANK(P1982,(N1982:P1982,Q1982:AE1982)),0)</f>
        <v>0</v>
      </c>
      <c r="G1982" s="1">
        <f t="shared" si="823"/>
        <v>18858</v>
      </c>
      <c r="H1982" s="2">
        <f t="shared" si="824"/>
        <v>0.41132462320326302</v>
      </c>
      <c r="I1982" s="2"/>
      <c r="J1982" s="2">
        <f t="shared" si="843"/>
        <v>0.28948459004951249</v>
      </c>
      <c r="K1982" s="2">
        <f t="shared" si="844"/>
        <v>0.70080921325277556</v>
      </c>
      <c r="L1982" s="2">
        <f t="shared" si="845"/>
        <v>0</v>
      </c>
      <c r="M1982" s="2">
        <f t="shared" si="846"/>
        <v>9.7061966977119996E-3</v>
      </c>
      <c r="N1982" s="38">
        <v>13272</v>
      </c>
      <c r="O1982" s="38">
        <v>32130</v>
      </c>
      <c r="P1982" s="38">
        <v>0</v>
      </c>
      <c r="Q1982" s="38">
        <v>137</v>
      </c>
      <c r="R1982" s="38">
        <v>93</v>
      </c>
      <c r="S1982" s="38">
        <v>52</v>
      </c>
      <c r="T1982" s="38">
        <v>4</v>
      </c>
      <c r="U1982" s="38">
        <v>49</v>
      </c>
      <c r="V1982" s="38"/>
      <c r="W1982" s="38">
        <v>110</v>
      </c>
      <c r="X1982" s="38"/>
      <c r="Y1982" s="38">
        <v>0</v>
      </c>
      <c r="Z1982" s="38">
        <v>0</v>
      </c>
      <c r="AA1982" s="38"/>
      <c r="AB1982" s="38"/>
      <c r="AC1982" s="38"/>
      <c r="AD1982" s="38"/>
      <c r="AE1982" s="38"/>
      <c r="AF1982" s="38"/>
      <c r="AG1982" s="38"/>
      <c r="AH1982" s="38"/>
      <c r="AI1982" s="38"/>
      <c r="AJ1982" s="38"/>
      <c r="AK1982" s="38"/>
      <c r="AL1982" s="38"/>
      <c r="AM1982" s="38"/>
      <c r="AN1982" s="38"/>
      <c r="AO1982" s="38"/>
      <c r="AP1982" s="38"/>
      <c r="AQ1982" s="38"/>
      <c r="AR1982" s="38"/>
      <c r="AS1982" s="38"/>
      <c r="AT1982" s="38"/>
      <c r="AU1982" s="38"/>
      <c r="AV1982" s="38"/>
      <c r="AW1982" s="38"/>
      <c r="AX1982" s="38"/>
      <c r="AY1982" s="38"/>
      <c r="BA1982" s="3">
        <f>IF(Q1982&gt;0,RANK(Q1982,(N1982:P1982,Q1982:AE1982)),0)</f>
        <v>3</v>
      </c>
      <c r="BB1982" s="3">
        <f>IF(R1982&gt;0,RANK(R1982,(N1982:P1982,Q1982:AE1982)),0)</f>
        <v>5</v>
      </c>
      <c r="BC1982" s="3">
        <f>IF(S1982&gt;0,RANK(S1982,(N1982:P1982,Q1982:AE1982)),0)</f>
        <v>6</v>
      </c>
      <c r="BD1982" s="3">
        <f>IF(T1982&gt;0,RANK(T1982,(N1982:P1982,Q1982:AE1982)),0)</f>
        <v>8</v>
      </c>
      <c r="BE1982" s="2">
        <f t="shared" si="847"/>
        <v>2.9881998822169388E-3</v>
      </c>
      <c r="BF1982" s="2">
        <f t="shared" si="848"/>
        <v>2.0284860514319368E-3</v>
      </c>
      <c r="BG1982" s="2">
        <f t="shared" si="849"/>
        <v>1.1342072545640937E-3</v>
      </c>
      <c r="BH1982" s="2">
        <f t="shared" si="850"/>
        <v>8.7246711889545669E-5</v>
      </c>
      <c r="BJ1982" t="s">
        <v>2870</v>
      </c>
      <c r="BK1982" t="s">
        <v>2602</v>
      </c>
      <c r="BL1982">
        <v>14</v>
      </c>
      <c r="BN1982">
        <v>0</v>
      </c>
      <c r="BO1982" s="60">
        <v>37</v>
      </c>
      <c r="BP1982" s="62">
        <v>23</v>
      </c>
      <c r="BQ1982" s="66">
        <f t="shared" si="851"/>
        <v>37023</v>
      </c>
      <c r="BR1982" s="66">
        <f t="shared" si="837"/>
        <v>37023</v>
      </c>
      <c r="BS1982" s="3" t="s">
        <v>3083</v>
      </c>
    </row>
    <row r="1983" spans="1:112" ht="14" hidden="1" customHeight="1" outlineLevel="1" x14ac:dyDescent="0.2">
      <c r="A1983" t="s">
        <v>2620</v>
      </c>
      <c r="B1983" t="s">
        <v>2602</v>
      </c>
      <c r="C1983" s="1">
        <f t="shared" si="842"/>
        <v>120202</v>
      </c>
      <c r="D1983" s="3">
        <f>IF(N1983&gt;0, RANK(N1983,(N1983:P1983,Q1983:AE1983)),0)</f>
        <v>2</v>
      </c>
      <c r="E1983" s="3">
        <f>IF(O1983&gt;0,RANK(O1983,(N1983:P1983,Q1983:AE1983)),0)</f>
        <v>1</v>
      </c>
      <c r="F1983" s="3">
        <f>IF(P1983&gt;0,RANK(P1983,(N1983:P1983,Q1983:AE1983)),0)</f>
        <v>0</v>
      </c>
      <c r="G1983" s="1">
        <f t="shared" si="823"/>
        <v>9252</v>
      </c>
      <c r="H1983" s="2">
        <f t="shared" si="824"/>
        <v>7.6970433104274469E-2</v>
      </c>
      <c r="I1983" s="2"/>
      <c r="J1983" s="2">
        <f t="shared" si="843"/>
        <v>0.45335352157202041</v>
      </c>
      <c r="K1983" s="2">
        <f t="shared" si="844"/>
        <v>0.5303239546762949</v>
      </c>
      <c r="L1983" s="2">
        <f t="shared" si="845"/>
        <v>0</v>
      </c>
      <c r="M1983" s="2">
        <f t="shared" si="846"/>
        <v>1.6322523751684748E-2</v>
      </c>
      <c r="N1983" s="38">
        <v>54494</v>
      </c>
      <c r="O1983" s="38">
        <v>63746</v>
      </c>
      <c r="P1983" s="38">
        <v>0</v>
      </c>
      <c r="Q1983" s="38">
        <v>527</v>
      </c>
      <c r="R1983" s="38">
        <v>628</v>
      </c>
      <c r="S1983" s="38">
        <v>145</v>
      </c>
      <c r="T1983" s="38">
        <v>6</v>
      </c>
      <c r="U1983" s="38">
        <v>280</v>
      </c>
      <c r="V1983" s="38"/>
      <c r="W1983" s="38">
        <v>374</v>
      </c>
      <c r="X1983" s="38"/>
      <c r="Y1983" s="38">
        <v>0</v>
      </c>
      <c r="Z1983" s="38">
        <v>2</v>
      </c>
      <c r="AA1983" s="38"/>
      <c r="AB1983" s="38"/>
      <c r="AC1983" s="38"/>
      <c r="AD1983" s="38"/>
      <c r="AE1983" s="38"/>
      <c r="AF1983" s="38"/>
      <c r="AG1983" s="38"/>
      <c r="AH1983" s="38"/>
      <c r="AI1983" s="38"/>
      <c r="AJ1983" s="38"/>
      <c r="AK1983" s="38"/>
      <c r="AL1983" s="38"/>
      <c r="AM1983" s="38"/>
      <c r="AN1983" s="38"/>
      <c r="AO1983" s="38"/>
      <c r="AP1983" s="38"/>
      <c r="AQ1983" s="38"/>
      <c r="AR1983" s="38"/>
      <c r="AS1983" s="38"/>
      <c r="AT1983" s="38"/>
      <c r="AU1983" s="38"/>
      <c r="AV1983" s="38"/>
      <c r="AW1983" s="38"/>
      <c r="AX1983" s="38"/>
      <c r="AY1983" s="38"/>
      <c r="BA1983" s="3">
        <f>IF(Q1983&gt;0,RANK(Q1983,(N1983:P1983,Q1983:AE1983)),0)</f>
        <v>4</v>
      </c>
      <c r="BB1983" s="3">
        <f>IF(R1983&gt;0,RANK(R1983,(N1983:P1983,Q1983:AE1983)),0)</f>
        <v>3</v>
      </c>
      <c r="BC1983" s="3">
        <f>IF(S1983&gt;0,RANK(S1983,(N1983:P1983,Q1983:AE1983)),0)</f>
        <v>7</v>
      </c>
      <c r="BD1983" s="3">
        <f>IF(T1983&gt;0,RANK(T1983,(N1983:P1983,Q1983:AE1983)),0)</f>
        <v>8</v>
      </c>
      <c r="BE1983" s="2">
        <f t="shared" si="847"/>
        <v>4.38428645114058E-3</v>
      </c>
      <c r="BF1983" s="2">
        <f t="shared" si="848"/>
        <v>5.2245386931997805E-3</v>
      </c>
      <c r="BG1983" s="2">
        <f t="shared" si="849"/>
        <v>1.2063027237483568E-3</v>
      </c>
      <c r="BH1983" s="2">
        <f t="shared" si="850"/>
        <v>4.9915974775794078E-5</v>
      </c>
      <c r="BJ1983" t="s">
        <v>2620</v>
      </c>
      <c r="BK1983" t="s">
        <v>2602</v>
      </c>
      <c r="BN1983">
        <v>0</v>
      </c>
      <c r="BO1983" s="60">
        <v>37</v>
      </c>
      <c r="BP1983" s="62">
        <v>25</v>
      </c>
      <c r="BQ1983" s="66">
        <f t="shared" si="851"/>
        <v>37025</v>
      </c>
      <c r="BR1983" s="66">
        <f t="shared" si="837"/>
        <v>37025</v>
      </c>
      <c r="BS1983" s="3" t="s">
        <v>3083</v>
      </c>
    </row>
    <row r="1984" spans="1:112" ht="14" hidden="1" customHeight="1" outlineLevel="1" x14ac:dyDescent="0.2">
      <c r="A1984" t="s">
        <v>312</v>
      </c>
      <c r="B1984" t="s">
        <v>2602</v>
      </c>
      <c r="C1984" s="1">
        <f t="shared" si="842"/>
        <v>43540</v>
      </c>
      <c r="D1984" s="3">
        <f>IF(N1984&gt;0, RANK(N1984,(N1984:P1984,Q1984:AE1984)),0)</f>
        <v>2</v>
      </c>
      <c r="E1984" s="3">
        <f>IF(O1984&gt;0,RANK(O1984,(N1984:P1984,Q1984:AE1984)),0)</f>
        <v>1</v>
      </c>
      <c r="F1984" s="3">
        <f>IF(P1984&gt;0,RANK(P1984,(N1984:P1984,Q1984:AE1984)),0)</f>
        <v>0</v>
      </c>
      <c r="G1984" s="1">
        <f t="shared" si="823"/>
        <v>22863</v>
      </c>
      <c r="H1984" s="2">
        <f t="shared" si="824"/>
        <v>0.52510335323840152</v>
      </c>
      <c r="I1984" s="2"/>
      <c r="J1984" s="2">
        <f t="shared" si="843"/>
        <v>0.23302710151584749</v>
      </c>
      <c r="K1984" s="2">
        <f t="shared" si="844"/>
        <v>0.75813045475424901</v>
      </c>
      <c r="L1984" s="2">
        <f t="shared" si="845"/>
        <v>0</v>
      </c>
      <c r="M1984" s="2">
        <f t="shared" si="846"/>
        <v>8.8424437299035041E-3</v>
      </c>
      <c r="N1984" s="38">
        <v>10146</v>
      </c>
      <c r="O1984" s="38">
        <v>33009</v>
      </c>
      <c r="P1984" s="38">
        <v>0</v>
      </c>
      <c r="Q1984" s="38">
        <v>120</v>
      </c>
      <c r="R1984" s="38">
        <v>78</v>
      </c>
      <c r="S1984" s="38">
        <v>63</v>
      </c>
      <c r="T1984" s="38">
        <v>0</v>
      </c>
      <c r="U1984" s="38">
        <v>35</v>
      </c>
      <c r="V1984" s="38"/>
      <c r="W1984" s="38">
        <v>89</v>
      </c>
      <c r="X1984" s="38"/>
      <c r="Y1984" s="38">
        <v>0</v>
      </c>
      <c r="Z1984" s="38">
        <v>0</v>
      </c>
      <c r="AA1984" s="38"/>
      <c r="AB1984" s="38"/>
      <c r="AC1984" s="38"/>
      <c r="AD1984" s="38"/>
      <c r="AE1984" s="38"/>
      <c r="AF1984" s="38"/>
      <c r="AG1984" s="38"/>
      <c r="AH1984" s="38"/>
      <c r="AI1984" s="38"/>
      <c r="AJ1984" s="38"/>
      <c r="AK1984" s="38"/>
      <c r="AL1984" s="38"/>
      <c r="AM1984" s="38"/>
      <c r="AN1984" s="38"/>
      <c r="AO1984" s="38"/>
      <c r="AP1984" s="38"/>
      <c r="AQ1984" s="38"/>
      <c r="AR1984" s="38"/>
      <c r="AS1984" s="38"/>
      <c r="AT1984" s="38"/>
      <c r="AU1984" s="38"/>
      <c r="AV1984" s="38"/>
      <c r="AW1984" s="38"/>
      <c r="AX1984" s="38"/>
      <c r="AY1984" s="38"/>
      <c r="BA1984" s="3">
        <f>IF(Q1984&gt;0,RANK(Q1984,(N1984:P1984,Q1984:AE1984)),0)</f>
        <v>3</v>
      </c>
      <c r="BB1984" s="3">
        <f>IF(R1984&gt;0,RANK(R1984,(N1984:P1984,Q1984:AE1984)),0)</f>
        <v>5</v>
      </c>
      <c r="BC1984" s="3">
        <f>IF(S1984&gt;0,RANK(S1984,(N1984:P1984,Q1984:AE1984)),0)</f>
        <v>6</v>
      </c>
      <c r="BD1984" s="3">
        <f>IF(T1984&gt;0,RANK(T1984,(N1984:P1984,Q1984:AE1984)),0)</f>
        <v>0</v>
      </c>
      <c r="BE1984" s="2">
        <f t="shared" si="847"/>
        <v>2.7560863573725309E-3</v>
      </c>
      <c r="BF1984" s="2">
        <f t="shared" si="848"/>
        <v>1.7914561322921452E-3</v>
      </c>
      <c r="BG1984" s="2">
        <f t="shared" si="849"/>
        <v>1.4469453376205787E-3</v>
      </c>
      <c r="BH1984" s="2">
        <f t="shared" si="850"/>
        <v>0</v>
      </c>
      <c r="BJ1984" t="s">
        <v>312</v>
      </c>
      <c r="BK1984" t="s">
        <v>2602</v>
      </c>
      <c r="BL1984">
        <v>5</v>
      </c>
      <c r="BN1984">
        <v>0</v>
      </c>
      <c r="BO1984" s="60">
        <v>37</v>
      </c>
      <c r="BP1984" s="62">
        <v>27</v>
      </c>
      <c r="BQ1984" s="66">
        <f t="shared" si="851"/>
        <v>37027</v>
      </c>
      <c r="BR1984" s="66">
        <f t="shared" si="837"/>
        <v>37027</v>
      </c>
      <c r="BS1984" s="3" t="s">
        <v>3083</v>
      </c>
    </row>
    <row r="1985" spans="1:71" ht="14" hidden="1" customHeight="1" outlineLevel="1" x14ac:dyDescent="0.2">
      <c r="A1985" t="s">
        <v>1575</v>
      </c>
      <c r="B1985" t="s">
        <v>2602</v>
      </c>
      <c r="C1985" s="1">
        <f t="shared" si="842"/>
        <v>6304</v>
      </c>
      <c r="D1985" s="3">
        <f>IF(N1985&gt;0, RANK(N1985,(N1985:P1985,Q1985:AE1985)),0)</f>
        <v>2</v>
      </c>
      <c r="E1985" s="3">
        <f>IF(O1985&gt;0,RANK(O1985,(N1985:P1985,Q1985:AE1985)),0)</f>
        <v>1</v>
      </c>
      <c r="F1985" s="3">
        <f>IF(P1985&gt;0,RANK(P1985,(N1985:P1985,Q1985:AE1985)),0)</f>
        <v>0</v>
      </c>
      <c r="G1985" s="1">
        <f t="shared" si="823"/>
        <v>3194</v>
      </c>
      <c r="H1985" s="2">
        <f t="shared" si="824"/>
        <v>0.5066624365482234</v>
      </c>
      <c r="I1985" s="2"/>
      <c r="J1985" s="2">
        <f t="shared" si="843"/>
        <v>0.24143401015228427</v>
      </c>
      <c r="K1985" s="2">
        <f t="shared" si="844"/>
        <v>0.74809644670050757</v>
      </c>
      <c r="L1985" s="2">
        <f t="shared" si="845"/>
        <v>0</v>
      </c>
      <c r="M1985" s="2">
        <f t="shared" si="846"/>
        <v>1.046954314720816E-2</v>
      </c>
      <c r="N1985" s="38">
        <v>1522</v>
      </c>
      <c r="O1985" s="38">
        <v>4716</v>
      </c>
      <c r="P1985" s="38">
        <v>0</v>
      </c>
      <c r="Q1985" s="38">
        <v>24</v>
      </c>
      <c r="R1985" s="38">
        <v>8</v>
      </c>
      <c r="S1985" s="38">
        <v>13</v>
      </c>
      <c r="T1985" s="38">
        <v>0</v>
      </c>
      <c r="U1985" s="38">
        <v>9</v>
      </c>
      <c r="V1985" s="38"/>
      <c r="W1985" s="38">
        <v>12</v>
      </c>
      <c r="X1985" s="38"/>
      <c r="Y1985" s="38">
        <v>0</v>
      </c>
      <c r="Z1985" s="38">
        <v>0</v>
      </c>
      <c r="AA1985" s="38"/>
      <c r="AB1985" s="38"/>
      <c r="AC1985" s="38"/>
      <c r="AD1985" s="38"/>
      <c r="AE1985" s="38"/>
      <c r="AF1985" s="38"/>
      <c r="AG1985" s="38"/>
      <c r="AH1985" s="38"/>
      <c r="AI1985" s="38"/>
      <c r="AJ1985" s="38"/>
      <c r="AK1985" s="38"/>
      <c r="AL1985" s="38"/>
      <c r="AM1985" s="38"/>
      <c r="AN1985" s="38"/>
      <c r="AO1985" s="38"/>
      <c r="AP1985" s="38"/>
      <c r="AQ1985" s="38"/>
      <c r="AR1985" s="38"/>
      <c r="AS1985" s="38"/>
      <c r="AT1985" s="38"/>
      <c r="AU1985" s="38"/>
      <c r="AV1985" s="38"/>
      <c r="AW1985" s="38"/>
      <c r="AX1985" s="38"/>
      <c r="AY1985" s="38"/>
      <c r="BA1985" s="3">
        <f>IF(Q1985&gt;0,RANK(Q1985,(N1985:P1985,Q1985:AE1985)),0)</f>
        <v>3</v>
      </c>
      <c r="BB1985" s="3">
        <f>IF(R1985&gt;0,RANK(R1985,(N1985:P1985,Q1985:AE1985)),0)</f>
        <v>7</v>
      </c>
      <c r="BC1985" s="3">
        <f>IF(S1985&gt;0,RANK(S1985,(N1985:P1985,Q1985:AE1985)),0)</f>
        <v>4</v>
      </c>
      <c r="BD1985" s="3">
        <f>IF(T1985&gt;0,RANK(T1985,(N1985:P1985,Q1985:AE1985)),0)</f>
        <v>0</v>
      </c>
      <c r="BE1985" s="2">
        <f t="shared" si="847"/>
        <v>3.8071065989847717E-3</v>
      </c>
      <c r="BF1985" s="2">
        <f t="shared" si="848"/>
        <v>1.2690355329949238E-3</v>
      </c>
      <c r="BG1985" s="2">
        <f t="shared" si="849"/>
        <v>2.0621827411167514E-3</v>
      </c>
      <c r="BH1985" s="2">
        <f t="shared" si="850"/>
        <v>0</v>
      </c>
      <c r="BJ1985" t="s">
        <v>1575</v>
      </c>
      <c r="BK1985" t="s">
        <v>2602</v>
      </c>
      <c r="BL1985">
        <v>1</v>
      </c>
      <c r="BN1985">
        <v>0</v>
      </c>
      <c r="BO1985" s="60">
        <v>37</v>
      </c>
      <c r="BP1985" s="62">
        <v>29</v>
      </c>
      <c r="BQ1985" s="66">
        <f t="shared" si="851"/>
        <v>37029</v>
      </c>
      <c r="BR1985" s="66">
        <f t="shared" si="837"/>
        <v>37029</v>
      </c>
      <c r="BS1985" s="3" t="s">
        <v>3083</v>
      </c>
    </row>
    <row r="1986" spans="1:71" ht="14" hidden="1" customHeight="1" outlineLevel="1" x14ac:dyDescent="0.2">
      <c r="A1986" t="s">
        <v>240</v>
      </c>
      <c r="B1986" t="s">
        <v>2602</v>
      </c>
      <c r="C1986" s="1">
        <f t="shared" si="842"/>
        <v>45817</v>
      </c>
      <c r="D1986" s="3">
        <f>IF(N1986&gt;0, RANK(N1986,(N1986:P1986,Q1986:AE1986)),0)</f>
        <v>2</v>
      </c>
      <c r="E1986" s="3">
        <f>IF(O1986&gt;0,RANK(O1986,(N1986:P1986,Q1986:AE1986)),0)</f>
        <v>1</v>
      </c>
      <c r="F1986" s="3">
        <f>IF(P1986&gt;0,RANK(P1986,(N1986:P1986,Q1986:AE1986)),0)</f>
        <v>0</v>
      </c>
      <c r="G1986" s="1">
        <f t="shared" si="823"/>
        <v>19695</v>
      </c>
      <c r="H1986" s="2">
        <f t="shared" si="824"/>
        <v>0.42986227819368356</v>
      </c>
      <c r="I1986" s="2"/>
      <c r="J1986" s="2">
        <f t="shared" si="843"/>
        <v>0.27965602287360586</v>
      </c>
      <c r="K1986" s="2">
        <f t="shared" si="844"/>
        <v>0.70951830106728941</v>
      </c>
      <c r="L1986" s="2">
        <f t="shared" si="845"/>
        <v>0</v>
      </c>
      <c r="M1986" s="2">
        <f t="shared" si="846"/>
        <v>1.0825676059104783E-2</v>
      </c>
      <c r="N1986" s="38">
        <v>12813</v>
      </c>
      <c r="O1986" s="38">
        <v>32508</v>
      </c>
      <c r="P1986" s="38">
        <v>0</v>
      </c>
      <c r="Q1986" s="38">
        <v>159</v>
      </c>
      <c r="R1986" s="38">
        <v>106</v>
      </c>
      <c r="S1986" s="38">
        <v>59</v>
      </c>
      <c r="T1986" s="38">
        <v>1</v>
      </c>
      <c r="U1986" s="38">
        <v>48</v>
      </c>
      <c r="V1986" s="38"/>
      <c r="W1986" s="38">
        <v>123</v>
      </c>
      <c r="X1986" s="38"/>
      <c r="Y1986" s="38">
        <v>0</v>
      </c>
      <c r="Z1986" s="38">
        <v>0</v>
      </c>
      <c r="AA1986" s="38"/>
      <c r="AB1986" s="38"/>
      <c r="AC1986" s="38"/>
      <c r="AD1986" s="38"/>
      <c r="AE1986" s="38"/>
      <c r="AF1986" s="38"/>
      <c r="AG1986" s="38"/>
      <c r="AH1986" s="38"/>
      <c r="AI1986" s="38"/>
      <c r="AJ1986" s="38"/>
      <c r="AK1986" s="38"/>
      <c r="AL1986" s="38"/>
      <c r="AM1986" s="38"/>
      <c r="AN1986" s="38"/>
      <c r="AO1986" s="38"/>
      <c r="AP1986" s="38"/>
      <c r="AQ1986" s="38"/>
      <c r="AR1986" s="38"/>
      <c r="AS1986" s="38"/>
      <c r="AT1986" s="38"/>
      <c r="AU1986" s="38"/>
      <c r="AV1986" s="38"/>
      <c r="AW1986" s="38"/>
      <c r="AX1986" s="38"/>
      <c r="AY1986" s="38"/>
      <c r="BA1986" s="3">
        <f>IF(Q1986&gt;0,RANK(Q1986,(N1986:P1986,Q1986:AE1986)),0)</f>
        <v>3</v>
      </c>
      <c r="BB1986" s="3">
        <f>IF(R1986&gt;0,RANK(R1986,(N1986:P1986,Q1986:AE1986)),0)</f>
        <v>5</v>
      </c>
      <c r="BC1986" s="3">
        <f>IF(S1986&gt;0,RANK(S1986,(N1986:P1986,Q1986:AE1986)),0)</f>
        <v>6</v>
      </c>
      <c r="BD1986" s="3">
        <f>IF(T1986&gt;0,RANK(T1986,(N1986:P1986,Q1986:AE1986)),0)</f>
        <v>8</v>
      </c>
      <c r="BE1986" s="2">
        <f t="shared" si="847"/>
        <v>3.4703276076565467E-3</v>
      </c>
      <c r="BF1986" s="2">
        <f t="shared" si="848"/>
        <v>2.3135517384376978E-3</v>
      </c>
      <c r="BG1986" s="2">
        <f t="shared" si="849"/>
        <v>1.2877316279983411E-3</v>
      </c>
      <c r="BH1986" s="2">
        <f t="shared" si="850"/>
        <v>2.1825959796582054E-5</v>
      </c>
      <c r="BJ1986" t="s">
        <v>240</v>
      </c>
      <c r="BK1986" t="s">
        <v>2602</v>
      </c>
      <c r="BL1986">
        <v>3</v>
      </c>
      <c r="BN1986">
        <v>0</v>
      </c>
      <c r="BO1986" s="60">
        <v>37</v>
      </c>
      <c r="BP1986" s="62">
        <v>31</v>
      </c>
      <c r="BQ1986" s="66">
        <f t="shared" si="851"/>
        <v>37031</v>
      </c>
      <c r="BR1986" s="66">
        <f t="shared" si="837"/>
        <v>37031</v>
      </c>
      <c r="BS1986" s="3" t="s">
        <v>3083</v>
      </c>
    </row>
    <row r="1987" spans="1:71" ht="14" hidden="1" customHeight="1" outlineLevel="1" x14ac:dyDescent="0.2">
      <c r="A1987" t="s">
        <v>1223</v>
      </c>
      <c r="B1987" t="s">
        <v>2602</v>
      </c>
      <c r="C1987" s="1">
        <f t="shared" si="842"/>
        <v>12040</v>
      </c>
      <c r="D1987" s="3">
        <f>IF(N1987&gt;0, RANK(N1987,(N1987:P1987,Q1987:AE1987)),0)</f>
        <v>2</v>
      </c>
      <c r="E1987" s="3">
        <f>IF(O1987&gt;0,RANK(O1987,(N1987:P1987,Q1987:AE1987)),0)</f>
        <v>1</v>
      </c>
      <c r="F1987" s="3">
        <f>IF(P1987&gt;0,RANK(P1987,(N1987:P1987,Q1987:AE1987)),0)</f>
        <v>0</v>
      </c>
      <c r="G1987" s="1">
        <f t="shared" si="823"/>
        <v>2952</v>
      </c>
      <c r="H1987" s="2">
        <f t="shared" si="824"/>
        <v>0.24518272425249169</v>
      </c>
      <c r="I1987" s="2"/>
      <c r="J1987" s="2">
        <f t="shared" si="843"/>
        <v>0.37317275747508305</v>
      </c>
      <c r="K1987" s="2">
        <f t="shared" si="844"/>
        <v>0.61835548172757471</v>
      </c>
      <c r="L1987" s="2">
        <f t="shared" si="845"/>
        <v>0</v>
      </c>
      <c r="M1987" s="2">
        <f t="shared" si="846"/>
        <v>8.4717607973422426E-3</v>
      </c>
      <c r="N1987" s="38">
        <v>4493</v>
      </c>
      <c r="O1987" s="38">
        <v>7445</v>
      </c>
      <c r="P1987" s="38">
        <v>0</v>
      </c>
      <c r="Q1987" s="38">
        <v>39</v>
      </c>
      <c r="R1987" s="38">
        <v>16</v>
      </c>
      <c r="S1987" s="38">
        <v>15</v>
      </c>
      <c r="T1987" s="38">
        <v>0</v>
      </c>
      <c r="U1987" s="38">
        <v>17</v>
      </c>
      <c r="V1987" s="38"/>
      <c r="W1987" s="38">
        <v>15</v>
      </c>
      <c r="X1987" s="38"/>
      <c r="Y1987" s="38">
        <v>0</v>
      </c>
      <c r="Z1987" s="38">
        <v>0</v>
      </c>
      <c r="AA1987" s="38"/>
      <c r="AB1987" s="38"/>
      <c r="AC1987" s="38"/>
      <c r="AD1987" s="38"/>
      <c r="AE1987" s="38"/>
      <c r="AF1987" s="38"/>
      <c r="AG1987" s="38"/>
      <c r="AH1987" s="38"/>
      <c r="AI1987" s="38"/>
      <c r="AJ1987" s="38"/>
      <c r="AK1987" s="38"/>
      <c r="AL1987" s="38"/>
      <c r="AM1987" s="38"/>
      <c r="AN1987" s="38"/>
      <c r="AO1987" s="38"/>
      <c r="AP1987" s="38"/>
      <c r="AQ1987" s="38"/>
      <c r="AR1987" s="38"/>
      <c r="AS1987" s="38"/>
      <c r="AT1987" s="38"/>
      <c r="AU1987" s="38"/>
      <c r="AV1987" s="38"/>
      <c r="AW1987" s="38"/>
      <c r="AX1987" s="38"/>
      <c r="AY1987" s="38"/>
      <c r="BA1987" s="3">
        <f>IF(Q1987&gt;0,RANK(Q1987,(N1987:P1987,Q1987:AE1987)),0)</f>
        <v>3</v>
      </c>
      <c r="BB1987" s="3">
        <f>IF(R1987&gt;0,RANK(R1987,(N1987:P1987,Q1987:AE1987)),0)</f>
        <v>5</v>
      </c>
      <c r="BC1987" s="3">
        <f>IF(S1987&gt;0,RANK(S1987,(N1987:P1987,Q1987:AE1987)),0)</f>
        <v>6</v>
      </c>
      <c r="BD1987" s="3">
        <f>IF(T1987&gt;0,RANK(T1987,(N1987:P1987,Q1987:AE1987)),0)</f>
        <v>0</v>
      </c>
      <c r="BE1987" s="2">
        <f t="shared" si="847"/>
        <v>3.2392026578073091E-3</v>
      </c>
      <c r="BF1987" s="2">
        <f t="shared" si="848"/>
        <v>1.3289036544850499E-3</v>
      </c>
      <c r="BG1987" s="2">
        <f t="shared" si="849"/>
        <v>1.2458471760797341E-3</v>
      </c>
      <c r="BH1987" s="2">
        <f t="shared" si="850"/>
        <v>0</v>
      </c>
      <c r="BJ1987" t="s">
        <v>1223</v>
      </c>
      <c r="BK1987" t="s">
        <v>2602</v>
      </c>
      <c r="BL1987">
        <v>13</v>
      </c>
      <c r="BN1987">
        <v>0</v>
      </c>
      <c r="BO1987" s="60">
        <v>37</v>
      </c>
      <c r="BP1987" s="62">
        <v>33</v>
      </c>
      <c r="BQ1987" s="66">
        <f t="shared" si="851"/>
        <v>37033</v>
      </c>
      <c r="BR1987" s="66">
        <f t="shared" si="837"/>
        <v>37033</v>
      </c>
      <c r="BS1987" s="3" t="s">
        <v>3083</v>
      </c>
    </row>
    <row r="1988" spans="1:71" ht="14" hidden="1" customHeight="1" outlineLevel="1" x14ac:dyDescent="0.2">
      <c r="A1988" t="s">
        <v>908</v>
      </c>
      <c r="B1988" t="s">
        <v>2602</v>
      </c>
      <c r="C1988" s="1">
        <f t="shared" si="842"/>
        <v>87109</v>
      </c>
      <c r="D1988" s="3">
        <f>IF(N1988&gt;0, RANK(N1988,(N1988:P1988,Q1988:AE1988)),0)</f>
        <v>2</v>
      </c>
      <c r="E1988" s="3">
        <f>IF(O1988&gt;0,RANK(O1988,(N1988:P1988,Q1988:AE1988)),0)</f>
        <v>1</v>
      </c>
      <c r="F1988" s="3">
        <f>IF(P1988&gt;0,RANK(P1988,(N1988:P1988,Q1988:AE1988)),0)</f>
        <v>0</v>
      </c>
      <c r="G1988" s="1">
        <f t="shared" si="823"/>
        <v>33008</v>
      </c>
      <c r="H1988" s="2">
        <f t="shared" si="824"/>
        <v>0.37892755054012789</v>
      </c>
      <c r="I1988" s="2"/>
      <c r="J1988" s="2">
        <f t="shared" si="843"/>
        <v>0.30500866730188614</v>
      </c>
      <c r="K1988" s="2">
        <f t="shared" si="844"/>
        <v>0.68393621784201408</v>
      </c>
      <c r="L1988" s="2">
        <f t="shared" si="845"/>
        <v>0</v>
      </c>
      <c r="M1988" s="2">
        <f t="shared" si="846"/>
        <v>1.1055114856099779E-2</v>
      </c>
      <c r="N1988" s="38">
        <v>26569</v>
      </c>
      <c r="O1988" s="38">
        <v>59577</v>
      </c>
      <c r="P1988" s="38">
        <v>0</v>
      </c>
      <c r="Q1988" s="38">
        <v>289</v>
      </c>
      <c r="R1988" s="38">
        <v>226</v>
      </c>
      <c r="S1988" s="38">
        <v>110</v>
      </c>
      <c r="T1988" s="38">
        <v>0</v>
      </c>
      <c r="U1988" s="38">
        <v>114</v>
      </c>
      <c r="V1988" s="38"/>
      <c r="W1988" s="38">
        <v>224</v>
      </c>
      <c r="X1988" s="38"/>
      <c r="Y1988" s="38">
        <v>0</v>
      </c>
      <c r="Z1988" s="38">
        <v>0</v>
      </c>
      <c r="AA1988" s="38"/>
      <c r="AB1988" s="38"/>
      <c r="AC1988" s="38"/>
      <c r="AD1988" s="38"/>
      <c r="AE1988" s="38"/>
      <c r="AF1988" s="38"/>
      <c r="AG1988" s="38"/>
      <c r="AH1988" s="38"/>
      <c r="AI1988" s="38"/>
      <c r="AJ1988" s="38"/>
      <c r="AK1988" s="38"/>
      <c r="AL1988" s="38"/>
      <c r="AM1988" s="38"/>
      <c r="AN1988" s="38"/>
      <c r="AO1988" s="38"/>
      <c r="AP1988" s="38"/>
      <c r="AQ1988" s="38"/>
      <c r="AR1988" s="38"/>
      <c r="AS1988" s="38"/>
      <c r="AT1988" s="38"/>
      <c r="AU1988" s="38"/>
      <c r="AV1988" s="38"/>
      <c r="AW1988" s="38"/>
      <c r="AX1988" s="38"/>
      <c r="AY1988" s="38"/>
      <c r="BA1988" s="3">
        <f>IF(Q1988&gt;0,RANK(Q1988,(N1988:P1988,Q1988:AE1988)),0)</f>
        <v>3</v>
      </c>
      <c r="BB1988" s="3">
        <f>IF(R1988&gt;0,RANK(R1988,(N1988:P1988,Q1988:AE1988)),0)</f>
        <v>4</v>
      </c>
      <c r="BC1988" s="3">
        <f>IF(S1988&gt;0,RANK(S1988,(N1988:P1988,Q1988:AE1988)),0)</f>
        <v>7</v>
      </c>
      <c r="BD1988" s="3">
        <f>IF(T1988&gt;0,RANK(T1988,(N1988:P1988,Q1988:AE1988)),0)</f>
        <v>0</v>
      </c>
      <c r="BE1988" s="2">
        <f t="shared" si="847"/>
        <v>3.3176824438347356E-3</v>
      </c>
      <c r="BF1988" s="2">
        <f t="shared" si="848"/>
        <v>2.5944506308188593E-3</v>
      </c>
      <c r="BG1988" s="2">
        <f t="shared" si="849"/>
        <v>1.2627857052658164E-3</v>
      </c>
      <c r="BH1988" s="2">
        <f t="shared" si="850"/>
        <v>0</v>
      </c>
      <c r="BJ1988" t="s">
        <v>908</v>
      </c>
      <c r="BK1988" t="s">
        <v>2602</v>
      </c>
      <c r="BL1988">
        <v>10</v>
      </c>
      <c r="BN1988">
        <v>0</v>
      </c>
      <c r="BO1988" s="60">
        <v>37</v>
      </c>
      <c r="BP1988" s="62">
        <v>35</v>
      </c>
      <c r="BQ1988" s="66">
        <f t="shared" si="851"/>
        <v>37035</v>
      </c>
      <c r="BR1988" s="66">
        <f t="shared" si="837"/>
        <v>37035</v>
      </c>
      <c r="BS1988" s="3" t="s">
        <v>3083</v>
      </c>
    </row>
    <row r="1989" spans="1:71" ht="14" hidden="1" customHeight="1" outlineLevel="1" x14ac:dyDescent="0.2">
      <c r="A1989" t="s">
        <v>258</v>
      </c>
      <c r="B1989" t="s">
        <v>2602</v>
      </c>
      <c r="C1989" s="1">
        <f t="shared" si="842"/>
        <v>52301</v>
      </c>
      <c r="D1989" s="3">
        <f>IF(N1989&gt;0, RANK(N1989,(N1989:P1989,Q1989:AE1989)),0)</f>
        <v>1</v>
      </c>
      <c r="E1989" s="3">
        <f>IF(O1989&gt;0,RANK(O1989,(N1989:P1989,Q1989:AE1989)),0)</f>
        <v>2</v>
      </c>
      <c r="F1989" s="3">
        <f>IF(P1989&gt;0,RANK(P1989,(N1989:P1989,Q1989:AE1989)),0)</f>
        <v>0</v>
      </c>
      <c r="G1989" s="1">
        <f t="shared" si="823"/>
        <v>6507</v>
      </c>
      <c r="H1989" s="2">
        <f t="shared" si="824"/>
        <v>0.12441444714250205</v>
      </c>
      <c r="I1989" s="2"/>
      <c r="J1989" s="2">
        <f t="shared" si="843"/>
        <v>0.5547503871818894</v>
      </c>
      <c r="K1989" s="2">
        <f t="shared" si="844"/>
        <v>0.43033594003938741</v>
      </c>
      <c r="L1989" s="2">
        <f t="shared" si="845"/>
        <v>0</v>
      </c>
      <c r="M1989" s="2">
        <f t="shared" si="846"/>
        <v>1.4913672778723186E-2</v>
      </c>
      <c r="N1989" s="38">
        <v>29014</v>
      </c>
      <c r="O1989" s="38">
        <v>22507</v>
      </c>
      <c r="P1989" s="38">
        <v>0</v>
      </c>
      <c r="Q1989" s="38">
        <v>251</v>
      </c>
      <c r="R1989" s="38">
        <v>206</v>
      </c>
      <c r="S1989" s="38">
        <v>61</v>
      </c>
      <c r="T1989" s="38">
        <v>8</v>
      </c>
      <c r="U1989" s="38">
        <v>59</v>
      </c>
      <c r="V1989" s="38"/>
      <c r="W1989" s="38">
        <v>195</v>
      </c>
      <c r="X1989" s="38"/>
      <c r="Y1989" s="38">
        <v>0</v>
      </c>
      <c r="Z1989" s="38">
        <v>0</v>
      </c>
      <c r="AA1989" s="38"/>
      <c r="AB1989" s="38"/>
      <c r="AC1989" s="38"/>
      <c r="AD1989" s="38"/>
      <c r="AE1989" s="38"/>
      <c r="AF1989" s="38"/>
      <c r="AG1989" s="38"/>
      <c r="AH1989" s="38"/>
      <c r="AI1989" s="38"/>
      <c r="AJ1989" s="38"/>
      <c r="AK1989" s="38"/>
      <c r="AL1989" s="38"/>
      <c r="AM1989" s="38"/>
      <c r="AN1989" s="38"/>
      <c r="AO1989" s="38"/>
      <c r="AP1989" s="38"/>
      <c r="AQ1989" s="38"/>
      <c r="AR1989" s="38"/>
      <c r="AS1989" s="38"/>
      <c r="AT1989" s="38"/>
      <c r="AU1989" s="38"/>
      <c r="AV1989" s="38"/>
      <c r="AW1989" s="38"/>
      <c r="AX1989" s="38"/>
      <c r="AY1989" s="38"/>
      <c r="BA1989" s="3">
        <f>IF(Q1989&gt;0,RANK(Q1989,(N1989:P1989,Q1989:AE1989)),0)</f>
        <v>3</v>
      </c>
      <c r="BB1989" s="3">
        <f>IF(R1989&gt;0,RANK(R1989,(N1989:P1989,Q1989:AE1989)),0)</f>
        <v>4</v>
      </c>
      <c r="BC1989" s="3">
        <f>IF(S1989&gt;0,RANK(S1989,(N1989:P1989,Q1989:AE1989)),0)</f>
        <v>6</v>
      </c>
      <c r="BD1989" s="3">
        <f>IF(T1989&gt;0,RANK(T1989,(N1989:P1989,Q1989:AE1989)),0)</f>
        <v>8</v>
      </c>
      <c r="BE1989" s="2">
        <f t="shared" si="847"/>
        <v>4.7991434198198886E-3</v>
      </c>
      <c r="BF1989" s="2">
        <f t="shared" si="848"/>
        <v>3.9387392210473984E-3</v>
      </c>
      <c r="BG1989" s="2">
        <f t="shared" si="849"/>
        <v>1.1663256916693754E-3</v>
      </c>
      <c r="BH1989" s="2">
        <f t="shared" si="850"/>
        <v>1.5296074644844266E-4</v>
      </c>
      <c r="BJ1989" t="s">
        <v>258</v>
      </c>
      <c r="BK1989" t="s">
        <v>2602</v>
      </c>
      <c r="BN1989">
        <v>0</v>
      </c>
      <c r="BO1989" s="60">
        <v>37</v>
      </c>
      <c r="BP1989" s="62">
        <v>37</v>
      </c>
      <c r="BQ1989" s="66">
        <f t="shared" si="851"/>
        <v>37037</v>
      </c>
      <c r="BR1989" s="66">
        <f t="shared" si="837"/>
        <v>37037</v>
      </c>
      <c r="BS1989" s="3" t="s">
        <v>3083</v>
      </c>
    </row>
    <row r="1990" spans="1:71" ht="14" hidden="1" customHeight="1" outlineLevel="1" x14ac:dyDescent="0.2">
      <c r="A1990" t="s">
        <v>1620</v>
      </c>
      <c r="B1990" t="s">
        <v>2602</v>
      </c>
      <c r="C1990" s="1">
        <f t="shared" si="842"/>
        <v>17824</v>
      </c>
      <c r="D1990" s="3">
        <f>IF(N1990&gt;0, RANK(N1990,(N1990:P1990,Q1990:AE1990)),0)</f>
        <v>2</v>
      </c>
      <c r="E1990" s="3">
        <f>IF(O1990&gt;0,RANK(O1990,(N1990:P1990,Q1990:AE1990)),0)</f>
        <v>1</v>
      </c>
      <c r="F1990" s="3">
        <f>IF(P1990&gt;0,RANK(P1990,(N1990:P1990,Q1990:AE1990)),0)</f>
        <v>0</v>
      </c>
      <c r="G1990" s="1">
        <f t="shared" si="823"/>
        <v>10197</v>
      </c>
      <c r="H1990" s="2">
        <f t="shared" si="824"/>
        <v>0.5720938061041293</v>
      </c>
      <c r="I1990" s="2"/>
      <c r="J1990" s="2">
        <f t="shared" si="843"/>
        <v>0.20679982046678635</v>
      </c>
      <c r="K1990" s="2">
        <f t="shared" si="844"/>
        <v>0.77889362657091565</v>
      </c>
      <c r="L1990" s="2">
        <f t="shared" si="845"/>
        <v>0</v>
      </c>
      <c r="M1990" s="2">
        <f t="shared" si="846"/>
        <v>1.4306552962297991E-2</v>
      </c>
      <c r="N1990" s="38">
        <v>3686</v>
      </c>
      <c r="O1990" s="38">
        <v>13883</v>
      </c>
      <c r="P1990" s="38">
        <v>0</v>
      </c>
      <c r="Q1990" s="38">
        <v>57</v>
      </c>
      <c r="R1990" s="38">
        <v>39</v>
      </c>
      <c r="S1990" s="38">
        <v>37</v>
      </c>
      <c r="T1990" s="38">
        <v>0</v>
      </c>
      <c r="U1990" s="38">
        <v>46</v>
      </c>
      <c r="V1990" s="38"/>
      <c r="W1990" s="38">
        <v>76</v>
      </c>
      <c r="X1990" s="38"/>
      <c r="Y1990" s="38">
        <v>0</v>
      </c>
      <c r="Z1990" s="38">
        <v>0</v>
      </c>
      <c r="AA1990" s="38"/>
      <c r="AB1990" s="38"/>
      <c r="AC1990" s="38"/>
      <c r="AD1990" s="38"/>
      <c r="AE1990" s="38"/>
      <c r="AF1990" s="38"/>
      <c r="AG1990" s="38"/>
      <c r="AH1990" s="38"/>
      <c r="AI1990" s="38"/>
      <c r="AJ1990" s="38"/>
      <c r="AK1990" s="38"/>
      <c r="AL1990" s="38"/>
      <c r="AM1990" s="38"/>
      <c r="AN1990" s="38"/>
      <c r="AO1990" s="38"/>
      <c r="AP1990" s="38"/>
      <c r="AQ1990" s="38"/>
      <c r="AR1990" s="38"/>
      <c r="AS1990" s="38"/>
      <c r="AT1990" s="38"/>
      <c r="AU1990" s="38"/>
      <c r="AV1990" s="38"/>
      <c r="AW1990" s="38"/>
      <c r="AX1990" s="38"/>
      <c r="AY1990" s="38"/>
      <c r="BA1990" s="3">
        <f>IF(Q1990&gt;0,RANK(Q1990,(N1990:P1990,Q1990:AE1990)),0)</f>
        <v>4</v>
      </c>
      <c r="BB1990" s="3">
        <f>IF(R1990&gt;0,RANK(R1990,(N1990:P1990,Q1990:AE1990)),0)</f>
        <v>6</v>
      </c>
      <c r="BC1990" s="3">
        <f>IF(S1990&gt;0,RANK(S1990,(N1990:P1990,Q1990:AE1990)),0)</f>
        <v>7</v>
      </c>
      <c r="BD1990" s="3">
        <f>IF(T1990&gt;0,RANK(T1990,(N1990:P1990,Q1990:AE1990)),0)</f>
        <v>0</v>
      </c>
      <c r="BE1990" s="2">
        <f t="shared" si="847"/>
        <v>3.197935368043088E-3</v>
      </c>
      <c r="BF1990" s="2">
        <f t="shared" si="848"/>
        <v>2.1880610412926393E-3</v>
      </c>
      <c r="BG1990" s="2">
        <f t="shared" si="849"/>
        <v>2.0758527827648113E-3</v>
      </c>
      <c r="BH1990" s="2">
        <f t="shared" si="850"/>
        <v>0</v>
      </c>
      <c r="BJ1990" t="s">
        <v>1620</v>
      </c>
      <c r="BK1990" t="s">
        <v>2602</v>
      </c>
      <c r="BL1990">
        <v>11</v>
      </c>
      <c r="BN1990">
        <v>0</v>
      </c>
      <c r="BO1990" s="60">
        <v>37</v>
      </c>
      <c r="BP1990" s="62">
        <v>39</v>
      </c>
      <c r="BQ1990" s="66">
        <f t="shared" si="851"/>
        <v>37039</v>
      </c>
      <c r="BR1990" s="66">
        <f t="shared" si="837"/>
        <v>37039</v>
      </c>
      <c r="BS1990" s="3" t="s">
        <v>3083</v>
      </c>
    </row>
    <row r="1991" spans="1:71" ht="14" hidden="1" customHeight="1" outlineLevel="1" x14ac:dyDescent="0.2">
      <c r="A1991" t="s">
        <v>2857</v>
      </c>
      <c r="B1991" t="s">
        <v>2602</v>
      </c>
      <c r="C1991" s="1">
        <f t="shared" si="842"/>
        <v>7552</v>
      </c>
      <c r="D1991" s="3">
        <f>IF(N1991&gt;0, RANK(N1991,(N1991:P1991,Q1991:AE1991)),0)</f>
        <v>2</v>
      </c>
      <c r="E1991" s="3">
        <f>IF(O1991&gt;0,RANK(O1991,(N1991:P1991,Q1991:AE1991)),0)</f>
        <v>1</v>
      </c>
      <c r="F1991" s="3">
        <f>IF(P1991&gt;0,RANK(P1991,(N1991:P1991,Q1991:AE1991)),0)</f>
        <v>0</v>
      </c>
      <c r="G1991" s="1">
        <f t="shared" si="823"/>
        <v>1692</v>
      </c>
      <c r="H1991" s="2">
        <f t="shared" si="824"/>
        <v>0.22404661016949154</v>
      </c>
      <c r="I1991" s="2"/>
      <c r="J1991" s="2">
        <f t="shared" si="843"/>
        <v>0.38334216101694918</v>
      </c>
      <c r="K1991" s="2">
        <f t="shared" si="844"/>
        <v>0.60738877118644063</v>
      </c>
      <c r="L1991" s="2">
        <f t="shared" si="845"/>
        <v>0</v>
      </c>
      <c r="M1991" s="2">
        <f t="shared" si="846"/>
        <v>9.2690677966101864E-3</v>
      </c>
      <c r="N1991" s="38">
        <v>2895</v>
      </c>
      <c r="O1991" s="38">
        <v>4587</v>
      </c>
      <c r="P1991" s="38">
        <v>0</v>
      </c>
      <c r="Q1991" s="38">
        <v>21</v>
      </c>
      <c r="R1991" s="38">
        <v>8</v>
      </c>
      <c r="S1991" s="38">
        <v>15</v>
      </c>
      <c r="T1991" s="38">
        <v>0</v>
      </c>
      <c r="U1991" s="38">
        <v>7</v>
      </c>
      <c r="V1991" s="38"/>
      <c r="W1991" s="38">
        <v>19</v>
      </c>
      <c r="X1991" s="38"/>
      <c r="Y1991" s="38">
        <v>0</v>
      </c>
      <c r="Z1991" s="38">
        <v>0</v>
      </c>
      <c r="AA1991" s="38"/>
      <c r="AB1991" s="38"/>
      <c r="AC1991" s="38"/>
      <c r="AD1991" s="38"/>
      <c r="AE1991" s="38"/>
      <c r="AF1991" s="38"/>
      <c r="AG1991" s="38"/>
      <c r="AH1991" s="38"/>
      <c r="AI1991" s="38"/>
      <c r="AJ1991" s="38"/>
      <c r="AK1991" s="38"/>
      <c r="AL1991" s="38"/>
      <c r="AM1991" s="38"/>
      <c r="AN1991" s="38"/>
      <c r="AO1991" s="38"/>
      <c r="AP1991" s="38"/>
      <c r="AQ1991" s="38"/>
      <c r="AR1991" s="38"/>
      <c r="AS1991" s="38"/>
      <c r="AT1991" s="38"/>
      <c r="AU1991" s="38"/>
      <c r="AV1991" s="38"/>
      <c r="AW1991" s="38"/>
      <c r="AX1991" s="38"/>
      <c r="AY1991" s="38"/>
      <c r="BA1991" s="3">
        <f>IF(Q1991&gt;0,RANK(Q1991,(N1991:P1991,Q1991:AE1991)),0)</f>
        <v>3</v>
      </c>
      <c r="BB1991" s="3">
        <f>IF(R1991&gt;0,RANK(R1991,(N1991:P1991,Q1991:AE1991)),0)</f>
        <v>6</v>
      </c>
      <c r="BC1991" s="3">
        <f>IF(S1991&gt;0,RANK(S1991,(N1991:P1991,Q1991:AE1991)),0)</f>
        <v>5</v>
      </c>
      <c r="BD1991" s="3">
        <f>IF(T1991&gt;0,RANK(T1991,(N1991:P1991,Q1991:AE1991)),0)</f>
        <v>0</v>
      </c>
      <c r="BE1991" s="2">
        <f t="shared" si="847"/>
        <v>2.7807203389830508E-3</v>
      </c>
      <c r="BF1991" s="2">
        <f t="shared" si="848"/>
        <v>1.0593220338983051E-3</v>
      </c>
      <c r="BG1991" s="2">
        <f t="shared" si="849"/>
        <v>1.9862288135593219E-3</v>
      </c>
      <c r="BH1991" s="2">
        <f t="shared" si="850"/>
        <v>0</v>
      </c>
      <c r="BJ1991" t="s">
        <v>2857</v>
      </c>
      <c r="BK1991" t="s">
        <v>2602</v>
      </c>
      <c r="BL1991">
        <v>1</v>
      </c>
      <c r="BN1991">
        <v>0</v>
      </c>
      <c r="BO1991" s="60">
        <v>37</v>
      </c>
      <c r="BP1991" s="62">
        <v>41</v>
      </c>
      <c r="BQ1991" s="66">
        <f t="shared" si="851"/>
        <v>37041</v>
      </c>
      <c r="BR1991" s="66">
        <f t="shared" si="837"/>
        <v>37041</v>
      </c>
      <c r="BS1991" s="3" t="s">
        <v>3083</v>
      </c>
    </row>
    <row r="1992" spans="1:71" ht="14" hidden="1" customHeight="1" outlineLevel="1" x14ac:dyDescent="0.2">
      <c r="A1992" t="s">
        <v>3026</v>
      </c>
      <c r="B1992" t="s">
        <v>2602</v>
      </c>
      <c r="C1992" s="1">
        <f t="shared" si="842"/>
        <v>7728</v>
      </c>
      <c r="D1992" s="3">
        <f>IF(N1992&gt;0, RANK(N1992,(N1992:P1992,Q1992:AE1992)),0)</f>
        <v>2</v>
      </c>
      <c r="E1992" s="3">
        <f>IF(O1992&gt;0,RANK(O1992,(N1992:P1992,Q1992:AE1992)),0)</f>
        <v>1</v>
      </c>
      <c r="F1992" s="3">
        <f>IF(P1992&gt;0,RANK(P1992,(N1992:P1992,Q1992:AE1992)),0)</f>
        <v>0</v>
      </c>
      <c r="G1992" s="1">
        <f t="shared" ref="G1992:G2055" si="852">IF(C1992&gt;0,MAX(N1992:P1992)-LARGE(N1992:P1992,2),0)</f>
        <v>3862</v>
      </c>
      <c r="H1992" s="2">
        <f t="shared" ref="H1992:H2055" si="853">IF(C1992&gt;0,G1992/C1992,0)</f>
        <v>0.49974120082815737</v>
      </c>
      <c r="I1992" s="2"/>
      <c r="J1992" s="2">
        <f t="shared" si="843"/>
        <v>0.24572981366459629</v>
      </c>
      <c r="K1992" s="2">
        <f t="shared" si="844"/>
        <v>0.74547101449275366</v>
      </c>
      <c r="L1992" s="2">
        <f t="shared" si="845"/>
        <v>0</v>
      </c>
      <c r="M1992" s="2">
        <f t="shared" si="846"/>
        <v>8.7991718426501109E-3</v>
      </c>
      <c r="N1992" s="38">
        <v>1899</v>
      </c>
      <c r="O1992" s="38">
        <v>5761</v>
      </c>
      <c r="P1992" s="38">
        <v>0</v>
      </c>
      <c r="Q1992" s="38">
        <v>16</v>
      </c>
      <c r="R1992" s="38">
        <v>15</v>
      </c>
      <c r="S1992" s="38">
        <v>9</v>
      </c>
      <c r="T1992" s="38">
        <v>0</v>
      </c>
      <c r="U1992" s="38">
        <v>8</v>
      </c>
      <c r="V1992" s="38"/>
      <c r="W1992" s="38">
        <v>20</v>
      </c>
      <c r="X1992" s="38"/>
      <c r="Y1992" s="38">
        <v>0</v>
      </c>
      <c r="Z1992" s="38">
        <v>0</v>
      </c>
      <c r="AA1992" s="38"/>
      <c r="AB1992" s="38"/>
      <c r="AC1992" s="38"/>
      <c r="AD1992" s="38"/>
      <c r="AE1992" s="38"/>
      <c r="AF1992" s="38"/>
      <c r="AG1992" s="38"/>
      <c r="AH1992" s="38"/>
      <c r="AI1992" s="38"/>
      <c r="AJ1992" s="38"/>
      <c r="AK1992" s="38"/>
      <c r="AL1992" s="38"/>
      <c r="AM1992" s="38"/>
      <c r="AN1992" s="38"/>
      <c r="AO1992" s="38"/>
      <c r="AP1992" s="38"/>
      <c r="AQ1992" s="38"/>
      <c r="AR1992" s="38"/>
      <c r="AS1992" s="38"/>
      <c r="AT1992" s="38"/>
      <c r="AU1992" s="38"/>
      <c r="AV1992" s="38"/>
      <c r="AW1992" s="38"/>
      <c r="AX1992" s="38"/>
      <c r="AY1992" s="38"/>
      <c r="BA1992" s="3">
        <f>IF(Q1992&gt;0,RANK(Q1992,(N1992:P1992,Q1992:AE1992)),0)</f>
        <v>4</v>
      </c>
      <c r="BB1992" s="3">
        <f>IF(R1992&gt;0,RANK(R1992,(N1992:P1992,Q1992:AE1992)),0)</f>
        <v>5</v>
      </c>
      <c r="BC1992" s="3">
        <f>IF(S1992&gt;0,RANK(S1992,(N1992:P1992,Q1992:AE1992)),0)</f>
        <v>6</v>
      </c>
      <c r="BD1992" s="3">
        <f>IF(T1992&gt;0,RANK(T1992,(N1992:P1992,Q1992:AE1992)),0)</f>
        <v>0</v>
      </c>
      <c r="BE1992" s="2">
        <f t="shared" si="847"/>
        <v>2.070393374741201E-3</v>
      </c>
      <c r="BF1992" s="2">
        <f t="shared" si="848"/>
        <v>1.9409937888198758E-3</v>
      </c>
      <c r="BG1992" s="2">
        <f t="shared" si="849"/>
        <v>1.1645962732919255E-3</v>
      </c>
      <c r="BH1992" s="2">
        <f t="shared" si="850"/>
        <v>0</v>
      </c>
      <c r="BJ1992" t="s">
        <v>3026</v>
      </c>
      <c r="BK1992" t="s">
        <v>2602</v>
      </c>
      <c r="BL1992">
        <v>11</v>
      </c>
      <c r="BN1992">
        <v>0</v>
      </c>
      <c r="BO1992" s="60">
        <v>37</v>
      </c>
      <c r="BP1992" s="62">
        <v>43</v>
      </c>
      <c r="BQ1992" s="66">
        <f t="shared" si="851"/>
        <v>37043</v>
      </c>
      <c r="BR1992" s="66">
        <f t="shared" si="837"/>
        <v>37043</v>
      </c>
      <c r="BS1992" s="3" t="s">
        <v>3083</v>
      </c>
    </row>
    <row r="1993" spans="1:71" ht="14" hidden="1" customHeight="1" outlineLevel="1" x14ac:dyDescent="0.2">
      <c r="A1993" t="s">
        <v>2865</v>
      </c>
      <c r="B1993" t="s">
        <v>2602</v>
      </c>
      <c r="C1993" s="1">
        <f t="shared" si="842"/>
        <v>51706</v>
      </c>
      <c r="D1993" s="3">
        <f>IF(N1993&gt;0, RANK(N1993,(N1993:P1993,Q1993:AE1993)),0)</f>
        <v>2</v>
      </c>
      <c r="E1993" s="3">
        <f>IF(O1993&gt;0,RANK(O1993,(N1993:P1993,Q1993:AE1993)),0)</f>
        <v>1</v>
      </c>
      <c r="F1993" s="3">
        <f>IF(P1993&gt;0,RANK(P1993,(N1993:P1993,Q1993:AE1993)),0)</f>
        <v>0</v>
      </c>
      <c r="G1993" s="1">
        <f t="shared" si="852"/>
        <v>18051</v>
      </c>
      <c r="H1993" s="2">
        <f t="shared" si="853"/>
        <v>0.3491084206861873</v>
      </c>
      <c r="I1993" s="2"/>
      <c r="J1993" s="2">
        <f t="shared" si="843"/>
        <v>0.32110393377944535</v>
      </c>
      <c r="K1993" s="2">
        <f t="shared" si="844"/>
        <v>0.67021235446563265</v>
      </c>
      <c r="L1993" s="2">
        <f t="shared" si="845"/>
        <v>0</v>
      </c>
      <c r="M1993" s="2">
        <f t="shared" si="846"/>
        <v>8.6837117549219967E-3</v>
      </c>
      <c r="N1993" s="38">
        <v>16603</v>
      </c>
      <c r="O1993" s="38">
        <v>34654</v>
      </c>
      <c r="P1993" s="38">
        <v>0</v>
      </c>
      <c r="Q1993" s="38">
        <v>121</v>
      </c>
      <c r="R1993" s="38">
        <v>97</v>
      </c>
      <c r="S1993" s="38">
        <v>62</v>
      </c>
      <c r="T1993" s="38">
        <v>0</v>
      </c>
      <c r="U1993" s="38">
        <v>65</v>
      </c>
      <c r="V1993" s="38"/>
      <c r="W1993" s="38">
        <v>104</v>
      </c>
      <c r="X1993" s="38"/>
      <c r="Y1993" s="38">
        <v>0</v>
      </c>
      <c r="Z1993" s="38">
        <v>0</v>
      </c>
      <c r="AA1993" s="38"/>
      <c r="AB1993" s="38"/>
      <c r="AC1993" s="38"/>
      <c r="AD1993" s="38"/>
      <c r="AE1993" s="38"/>
      <c r="AF1993" s="38"/>
      <c r="AG1993" s="38"/>
      <c r="AH1993" s="38"/>
      <c r="AI1993" s="38"/>
      <c r="AJ1993" s="38"/>
      <c r="AK1993" s="38"/>
      <c r="AL1993" s="38"/>
      <c r="AM1993" s="38"/>
      <c r="AN1993" s="38"/>
      <c r="AO1993" s="38"/>
      <c r="AP1993" s="38"/>
      <c r="AQ1993" s="38"/>
      <c r="AR1993" s="38"/>
      <c r="AS1993" s="38"/>
      <c r="AT1993" s="38"/>
      <c r="AU1993" s="38"/>
      <c r="AV1993" s="38"/>
      <c r="AW1993" s="38"/>
      <c r="AX1993" s="38"/>
      <c r="AY1993" s="38"/>
      <c r="BA1993" s="3">
        <f>IF(Q1993&gt;0,RANK(Q1993,(N1993:P1993,Q1993:AE1993)),0)</f>
        <v>3</v>
      </c>
      <c r="BB1993" s="3">
        <f>IF(R1993&gt;0,RANK(R1993,(N1993:P1993,Q1993:AE1993)),0)</f>
        <v>5</v>
      </c>
      <c r="BC1993" s="3">
        <f>IF(S1993&gt;0,RANK(S1993,(N1993:P1993,Q1993:AE1993)),0)</f>
        <v>7</v>
      </c>
      <c r="BD1993" s="3">
        <f>IF(T1993&gt;0,RANK(T1993,(N1993:P1993,Q1993:AE1993)),0)</f>
        <v>0</v>
      </c>
      <c r="BE1993" s="2">
        <f t="shared" si="847"/>
        <v>2.3401539473175258E-3</v>
      </c>
      <c r="BF1993" s="2">
        <f t="shared" si="848"/>
        <v>1.8759911809074381E-3</v>
      </c>
      <c r="BG1993" s="2">
        <f t="shared" si="849"/>
        <v>1.1990871465593935E-3</v>
      </c>
      <c r="BH1993" s="2">
        <f t="shared" si="850"/>
        <v>0</v>
      </c>
      <c r="BJ1993" t="s">
        <v>2865</v>
      </c>
      <c r="BK1993" t="s">
        <v>2602</v>
      </c>
      <c r="BL1993">
        <v>14</v>
      </c>
      <c r="BN1993">
        <v>0</v>
      </c>
      <c r="BO1993" s="60">
        <v>37</v>
      </c>
      <c r="BP1993" s="62">
        <v>45</v>
      </c>
      <c r="BQ1993" s="66">
        <f t="shared" si="851"/>
        <v>37045</v>
      </c>
      <c r="BR1993" s="66">
        <f t="shared" si="837"/>
        <v>37045</v>
      </c>
      <c r="BS1993" s="3" t="s">
        <v>3083</v>
      </c>
    </row>
    <row r="1994" spans="1:71" ht="14" hidden="1" customHeight="1" outlineLevel="1" x14ac:dyDescent="0.2">
      <c r="A1994" t="s">
        <v>1671</v>
      </c>
      <c r="B1994" t="s">
        <v>2602</v>
      </c>
      <c r="C1994" s="1">
        <f t="shared" si="842"/>
        <v>26402</v>
      </c>
      <c r="D1994" s="3">
        <f>IF(N1994&gt;0, RANK(N1994,(N1994:P1994,Q1994:AE1994)),0)</f>
        <v>2</v>
      </c>
      <c r="E1994" s="3">
        <f>IF(O1994&gt;0,RANK(O1994,(N1994:P1994,Q1994:AE1994)),0)</f>
        <v>1</v>
      </c>
      <c r="F1994" s="3">
        <f>IF(P1994&gt;0,RANK(P1994,(N1994:P1994,Q1994:AE1994)),0)</f>
        <v>0</v>
      </c>
      <c r="G1994" s="1">
        <f t="shared" si="852"/>
        <v>8944</v>
      </c>
      <c r="H1994" s="2">
        <f t="shared" si="853"/>
        <v>0.33876221498371334</v>
      </c>
      <c r="I1994" s="2"/>
      <c r="J1994" s="2">
        <f t="shared" si="843"/>
        <v>0.32755094311037042</v>
      </c>
      <c r="K1994" s="2">
        <f t="shared" si="844"/>
        <v>0.66631315809408376</v>
      </c>
      <c r="L1994" s="2">
        <f t="shared" si="845"/>
        <v>0</v>
      </c>
      <c r="M1994" s="2">
        <f t="shared" si="846"/>
        <v>6.1358987955457689E-3</v>
      </c>
      <c r="N1994" s="38">
        <v>8648</v>
      </c>
      <c r="O1994" s="38">
        <v>17592</v>
      </c>
      <c r="P1994" s="38">
        <v>0</v>
      </c>
      <c r="Q1994" s="38">
        <v>34</v>
      </c>
      <c r="R1994" s="38">
        <v>43</v>
      </c>
      <c r="S1994" s="38">
        <v>11</v>
      </c>
      <c r="T1994" s="38">
        <v>0</v>
      </c>
      <c r="U1994" s="38">
        <v>35</v>
      </c>
      <c r="V1994" s="38"/>
      <c r="W1994" s="38">
        <v>39</v>
      </c>
      <c r="X1994" s="38"/>
      <c r="Y1994" s="38">
        <v>0</v>
      </c>
      <c r="Z1994" s="38">
        <v>0</v>
      </c>
      <c r="AA1994" s="38"/>
      <c r="AB1994" s="38"/>
      <c r="AC1994" s="38"/>
      <c r="AD1994" s="38"/>
      <c r="AE1994" s="38"/>
      <c r="AF1994" s="38"/>
      <c r="AG1994" s="38"/>
      <c r="AH1994" s="38"/>
      <c r="AI1994" s="38"/>
      <c r="AJ1994" s="38"/>
      <c r="AK1994" s="38"/>
      <c r="AL1994" s="38"/>
      <c r="AM1994" s="38"/>
      <c r="AN1994" s="38"/>
      <c r="AO1994" s="38"/>
      <c r="AP1994" s="38"/>
      <c r="AQ1994" s="38"/>
      <c r="AR1994" s="38"/>
      <c r="AS1994" s="38"/>
      <c r="AT1994" s="38"/>
      <c r="AU1994" s="38"/>
      <c r="AV1994" s="38"/>
      <c r="AW1994" s="38"/>
      <c r="AX1994" s="38"/>
      <c r="AY1994" s="38"/>
      <c r="BA1994" s="3">
        <f>IF(Q1994&gt;0,RANK(Q1994,(N1994:P1994,Q1994:AE1994)),0)</f>
        <v>6</v>
      </c>
      <c r="BB1994" s="3">
        <f>IF(R1994&gt;0,RANK(R1994,(N1994:P1994,Q1994:AE1994)),0)</f>
        <v>3</v>
      </c>
      <c r="BC1994" s="3">
        <f>IF(S1994&gt;0,RANK(S1994,(N1994:P1994,Q1994:AE1994)),0)</f>
        <v>7</v>
      </c>
      <c r="BD1994" s="3">
        <f>IF(T1994&gt;0,RANK(T1994,(N1994:P1994,Q1994:AE1994)),0)</f>
        <v>0</v>
      </c>
      <c r="BE1994" s="2">
        <f t="shared" si="847"/>
        <v>1.287781228694796E-3</v>
      </c>
      <c r="BF1994" s="2">
        <f t="shared" si="848"/>
        <v>1.6286644951140066E-3</v>
      </c>
      <c r="BG1994" s="2">
        <f t="shared" si="849"/>
        <v>4.166351034012575E-4</v>
      </c>
      <c r="BH1994" s="2">
        <f t="shared" si="850"/>
        <v>0</v>
      </c>
      <c r="BJ1994" t="s">
        <v>1671</v>
      </c>
      <c r="BK1994" t="s">
        <v>2602</v>
      </c>
      <c r="BL1994">
        <v>7</v>
      </c>
      <c r="BN1994">
        <v>0</v>
      </c>
      <c r="BO1994" s="60">
        <v>37</v>
      </c>
      <c r="BP1994" s="62">
        <v>47</v>
      </c>
      <c r="BQ1994" s="66">
        <f t="shared" si="851"/>
        <v>37047</v>
      </c>
      <c r="BR1994" s="66">
        <f t="shared" si="837"/>
        <v>37047</v>
      </c>
      <c r="BS1994" s="3" t="s">
        <v>3083</v>
      </c>
    </row>
    <row r="1995" spans="1:71" ht="14" hidden="1" customHeight="1" outlineLevel="1" x14ac:dyDescent="0.2">
      <c r="A1995" t="s">
        <v>1081</v>
      </c>
      <c r="B1995" t="s">
        <v>2602</v>
      </c>
      <c r="C1995" s="1">
        <f t="shared" si="842"/>
        <v>56173</v>
      </c>
      <c r="D1995" s="3">
        <f>IF(N1995&gt;0, RANK(N1995,(N1995:P1995,Q1995:AE1995)),0)</f>
        <v>2</v>
      </c>
      <c r="E1995" s="3">
        <f>IF(O1995&gt;0,RANK(O1995,(N1995:P1995,Q1995:AE1995)),0)</f>
        <v>1</v>
      </c>
      <c r="F1995" s="3">
        <f>IF(P1995&gt;0,RANK(P1995,(N1995:P1995,Q1995:AE1995)),0)</f>
        <v>0</v>
      </c>
      <c r="G1995" s="1">
        <f t="shared" si="852"/>
        <v>11466</v>
      </c>
      <c r="H1995" s="2">
        <f t="shared" si="853"/>
        <v>0.20411941680166629</v>
      </c>
      <c r="I1995" s="2"/>
      <c r="J1995" s="2">
        <f t="shared" si="843"/>
        <v>0.39184305627258648</v>
      </c>
      <c r="K1995" s="2">
        <f t="shared" si="844"/>
        <v>0.59596247307425276</v>
      </c>
      <c r="L1995" s="2">
        <f t="shared" si="845"/>
        <v>0</v>
      </c>
      <c r="M1995" s="2">
        <f t="shared" si="846"/>
        <v>1.2194470653160705E-2</v>
      </c>
      <c r="N1995" s="38">
        <v>22011</v>
      </c>
      <c r="O1995" s="38">
        <v>33477</v>
      </c>
      <c r="P1995" s="38">
        <v>0</v>
      </c>
      <c r="Q1995" s="38">
        <v>231</v>
      </c>
      <c r="R1995" s="38">
        <v>136</v>
      </c>
      <c r="S1995" s="38">
        <v>89</v>
      </c>
      <c r="T1995" s="38">
        <v>0</v>
      </c>
      <c r="U1995" s="38">
        <v>84</v>
      </c>
      <c r="V1995" s="38"/>
      <c r="W1995" s="38">
        <v>145</v>
      </c>
      <c r="X1995" s="38"/>
      <c r="Y1995" s="38">
        <v>0</v>
      </c>
      <c r="Z1995" s="38">
        <v>0</v>
      </c>
      <c r="AA1995" s="38"/>
      <c r="AB1995" s="38"/>
      <c r="AC1995" s="38"/>
      <c r="AD1995" s="38"/>
      <c r="AE1995" s="38"/>
      <c r="AF1995" s="38"/>
      <c r="AG1995" s="38"/>
      <c r="AH1995" s="38"/>
      <c r="AI1995" s="38"/>
      <c r="AJ1995" s="38"/>
      <c r="AK1995" s="38"/>
      <c r="AL1995" s="38"/>
      <c r="AM1995" s="38"/>
      <c r="AN1995" s="38"/>
      <c r="AO1995" s="38"/>
      <c r="AP1995" s="38"/>
      <c r="AQ1995" s="38"/>
      <c r="AR1995" s="38"/>
      <c r="AS1995" s="38"/>
      <c r="AT1995" s="38"/>
      <c r="AU1995" s="38"/>
      <c r="AV1995" s="38"/>
      <c r="AW1995" s="38"/>
      <c r="AX1995" s="38"/>
      <c r="AY1995" s="38"/>
      <c r="BA1995" s="3">
        <f>IF(Q1995&gt;0,RANK(Q1995,(N1995:P1995,Q1995:AE1995)),0)</f>
        <v>3</v>
      </c>
      <c r="BB1995" s="3">
        <f>IF(R1995&gt;0,RANK(R1995,(N1995:P1995,Q1995:AE1995)),0)</f>
        <v>5</v>
      </c>
      <c r="BC1995" s="3">
        <f>IF(S1995&gt;0,RANK(S1995,(N1995:P1995,Q1995:AE1995)),0)</f>
        <v>6</v>
      </c>
      <c r="BD1995" s="3">
        <f>IF(T1995&gt;0,RANK(T1995,(N1995:P1995,Q1995:AE1995)),0)</f>
        <v>0</v>
      </c>
      <c r="BE1995" s="2">
        <f t="shared" si="847"/>
        <v>4.1122959428907127E-3</v>
      </c>
      <c r="BF1995" s="2">
        <f t="shared" si="848"/>
        <v>2.4210919836932334E-3</v>
      </c>
      <c r="BG1995" s="2">
        <f t="shared" si="849"/>
        <v>1.5843910775639543E-3</v>
      </c>
      <c r="BH1995" s="2">
        <f t="shared" si="850"/>
        <v>0</v>
      </c>
      <c r="BJ1995" t="s">
        <v>1081</v>
      </c>
      <c r="BK1995" t="s">
        <v>2602</v>
      </c>
      <c r="BL1995">
        <v>3</v>
      </c>
      <c r="BN1995">
        <v>0</v>
      </c>
      <c r="BO1995" s="60">
        <v>37</v>
      </c>
      <c r="BP1995" s="62">
        <v>49</v>
      </c>
      <c r="BQ1995" s="66">
        <f t="shared" si="851"/>
        <v>37049</v>
      </c>
      <c r="BR1995" s="66">
        <f t="shared" si="837"/>
        <v>37049</v>
      </c>
      <c r="BS1995" s="3" t="s">
        <v>3083</v>
      </c>
    </row>
    <row r="1996" spans="1:71" ht="14" hidden="1" customHeight="1" outlineLevel="1" x14ac:dyDescent="0.2">
      <c r="A1996" t="s">
        <v>1504</v>
      </c>
      <c r="B1996" t="s">
        <v>2602</v>
      </c>
      <c r="C1996" s="1">
        <f t="shared" si="842"/>
        <v>140513</v>
      </c>
      <c r="D1996" s="3">
        <f>IF(N1996&gt;0, RANK(N1996,(N1996:P1996,Q1996:AE1996)),0)</f>
        <v>1</v>
      </c>
      <c r="E1996" s="3">
        <f>IF(O1996&gt;0,RANK(O1996,(N1996:P1996,Q1996:AE1996)),0)</f>
        <v>2</v>
      </c>
      <c r="F1996" s="3">
        <f>IF(P1996&gt;0,RANK(P1996,(N1996:P1996,Q1996:AE1996)),0)</f>
        <v>0</v>
      </c>
      <c r="G1996" s="1">
        <f t="shared" si="852"/>
        <v>18791</v>
      </c>
      <c r="H1996" s="2">
        <f t="shared" si="853"/>
        <v>0.13373139851828655</v>
      </c>
      <c r="I1996" s="2"/>
      <c r="J1996" s="2">
        <f t="shared" si="843"/>
        <v>0.55959946766491353</v>
      </c>
      <c r="K1996" s="2">
        <f t="shared" si="844"/>
        <v>0.425868069146627</v>
      </c>
      <c r="L1996" s="2">
        <f t="shared" si="845"/>
        <v>0</v>
      </c>
      <c r="M1996" s="2">
        <f t="shared" si="846"/>
        <v>1.4532463188459466E-2</v>
      </c>
      <c r="N1996" s="38">
        <v>78631</v>
      </c>
      <c r="O1996" s="38">
        <v>59840</v>
      </c>
      <c r="P1996" s="38">
        <v>0</v>
      </c>
      <c r="Q1996" s="38">
        <v>516</v>
      </c>
      <c r="R1996" s="38">
        <v>470</v>
      </c>
      <c r="S1996" s="38">
        <v>179</v>
      </c>
      <c r="T1996" s="38">
        <v>12</v>
      </c>
      <c r="U1996" s="38">
        <v>539</v>
      </c>
      <c r="V1996" s="38"/>
      <c r="W1996" s="38">
        <v>324</v>
      </c>
      <c r="X1996" s="38"/>
      <c r="Y1996" s="38">
        <v>0</v>
      </c>
      <c r="Z1996" s="38">
        <v>2</v>
      </c>
      <c r="AA1996" s="38"/>
      <c r="AB1996" s="38"/>
      <c r="AC1996" s="38"/>
      <c r="AD1996" s="38"/>
      <c r="AE1996" s="38"/>
      <c r="AF1996" s="38"/>
      <c r="AG1996" s="38"/>
      <c r="AH1996" s="38"/>
      <c r="AI1996" s="38"/>
      <c r="AJ1996" s="38"/>
      <c r="AK1996" s="38"/>
      <c r="AL1996" s="38"/>
      <c r="AM1996" s="38"/>
      <c r="AN1996" s="38"/>
      <c r="AO1996" s="38"/>
      <c r="AP1996" s="38"/>
      <c r="AQ1996" s="38"/>
      <c r="AR1996" s="38"/>
      <c r="AS1996" s="38"/>
      <c r="AT1996" s="38"/>
      <c r="AU1996" s="38"/>
      <c r="AV1996" s="38"/>
      <c r="AW1996" s="38"/>
      <c r="AX1996" s="38"/>
      <c r="AY1996" s="38"/>
      <c r="BA1996" s="3">
        <f>IF(Q1996&gt;0,RANK(Q1996,(N1996:P1996,Q1996:AE1996)),0)</f>
        <v>4</v>
      </c>
      <c r="BB1996" s="3">
        <f>IF(R1996&gt;0,RANK(R1996,(N1996:P1996,Q1996:AE1996)),0)</f>
        <v>5</v>
      </c>
      <c r="BC1996" s="3">
        <f>IF(S1996&gt;0,RANK(S1996,(N1996:P1996,Q1996:AE1996)),0)</f>
        <v>7</v>
      </c>
      <c r="BD1996" s="3">
        <f>IF(T1996&gt;0,RANK(T1996,(N1996:P1996,Q1996:AE1996)),0)</f>
        <v>8</v>
      </c>
      <c r="BE1996" s="2">
        <f t="shared" si="847"/>
        <v>3.672258082882011E-3</v>
      </c>
      <c r="BF1996" s="2">
        <f t="shared" si="848"/>
        <v>3.3448862382840024E-3</v>
      </c>
      <c r="BG1996" s="2">
        <f t="shared" si="849"/>
        <v>1.2739034822400774E-3</v>
      </c>
      <c r="BH1996" s="2">
        <f t="shared" si="850"/>
        <v>8.5401350764697931E-5</v>
      </c>
      <c r="BJ1996" t="s">
        <v>1504</v>
      </c>
      <c r="BK1996" t="s">
        <v>2602</v>
      </c>
      <c r="BN1996">
        <v>0</v>
      </c>
      <c r="BO1996" s="60">
        <v>37</v>
      </c>
      <c r="BP1996" s="62">
        <v>51</v>
      </c>
      <c r="BQ1996" s="66">
        <f t="shared" si="851"/>
        <v>37051</v>
      </c>
      <c r="BR1996" s="66">
        <f t="shared" si="837"/>
        <v>37051</v>
      </c>
      <c r="BS1996" s="3" t="s">
        <v>3083</v>
      </c>
    </row>
    <row r="1997" spans="1:71" ht="14" hidden="1" customHeight="1" outlineLevel="1" x14ac:dyDescent="0.2">
      <c r="A1997" t="s">
        <v>1472</v>
      </c>
      <c r="B1997" t="s">
        <v>2602</v>
      </c>
      <c r="C1997" s="1">
        <f t="shared" si="842"/>
        <v>18053</v>
      </c>
      <c r="D1997" s="3">
        <f>IF(N1997&gt;0, RANK(N1997,(N1997:P1997,Q1997:AE1997)),0)</f>
        <v>2</v>
      </c>
      <c r="E1997" s="3">
        <f>IF(O1997&gt;0,RANK(O1997,(N1997:P1997,Q1997:AE1997)),0)</f>
        <v>1</v>
      </c>
      <c r="F1997" s="3">
        <f>IF(P1997&gt;0,RANK(P1997,(N1997:P1997,Q1997:AE1997)),0)</f>
        <v>0</v>
      </c>
      <c r="G1997" s="1">
        <f t="shared" si="852"/>
        <v>8631</v>
      </c>
      <c r="H1997" s="2">
        <f t="shared" si="853"/>
        <v>0.47809228383094221</v>
      </c>
      <c r="I1997" s="2"/>
      <c r="J1997" s="2">
        <f t="shared" si="843"/>
        <v>0.25502686534094055</v>
      </c>
      <c r="K1997" s="2">
        <f t="shared" si="844"/>
        <v>0.73311914917188281</v>
      </c>
      <c r="L1997" s="2">
        <f t="shared" si="845"/>
        <v>0</v>
      </c>
      <c r="M1997" s="2">
        <f t="shared" si="846"/>
        <v>1.1853985487176644E-2</v>
      </c>
      <c r="N1997" s="38">
        <v>4604</v>
      </c>
      <c r="O1997" s="38">
        <v>13235</v>
      </c>
      <c r="P1997" s="38">
        <v>0</v>
      </c>
      <c r="Q1997" s="38">
        <v>85</v>
      </c>
      <c r="R1997" s="38">
        <v>45</v>
      </c>
      <c r="S1997" s="38">
        <v>24</v>
      </c>
      <c r="T1997" s="38">
        <v>0</v>
      </c>
      <c r="U1997" s="38">
        <v>17</v>
      </c>
      <c r="V1997" s="38"/>
      <c r="W1997" s="38">
        <v>43</v>
      </c>
      <c r="X1997" s="38"/>
      <c r="Y1997" s="38">
        <v>0</v>
      </c>
      <c r="Z1997" s="38">
        <v>0</v>
      </c>
      <c r="AA1997" s="38"/>
      <c r="AB1997" s="38"/>
      <c r="AC1997" s="38"/>
      <c r="AD1997" s="38"/>
      <c r="AE1997" s="38"/>
      <c r="AF1997" s="38"/>
      <c r="AG1997" s="38"/>
      <c r="AH1997" s="38"/>
      <c r="AI1997" s="38"/>
      <c r="AJ1997" s="38"/>
      <c r="AK1997" s="38"/>
      <c r="AL1997" s="38"/>
      <c r="AM1997" s="38"/>
      <c r="AN1997" s="38"/>
      <c r="AO1997" s="38"/>
      <c r="AP1997" s="38"/>
      <c r="AQ1997" s="38"/>
      <c r="AR1997" s="38"/>
      <c r="AS1997" s="38"/>
      <c r="AT1997" s="38"/>
      <c r="AU1997" s="38"/>
      <c r="AV1997" s="38"/>
      <c r="AW1997" s="38"/>
      <c r="AX1997" s="38"/>
      <c r="AY1997" s="38"/>
      <c r="BA1997" s="3">
        <f>IF(Q1997&gt;0,RANK(Q1997,(N1997:P1997,Q1997:AE1997)),0)</f>
        <v>3</v>
      </c>
      <c r="BB1997" s="3">
        <f>IF(R1997&gt;0,RANK(R1997,(N1997:P1997,Q1997:AE1997)),0)</f>
        <v>4</v>
      </c>
      <c r="BC1997" s="3">
        <f>IF(S1997&gt;0,RANK(S1997,(N1997:P1997,Q1997:AE1997)),0)</f>
        <v>6</v>
      </c>
      <c r="BD1997" s="3">
        <f>IF(T1997&gt;0,RANK(T1997,(N1997:P1997,Q1997:AE1997)),0)</f>
        <v>0</v>
      </c>
      <c r="BE1997" s="2">
        <f t="shared" si="847"/>
        <v>4.7083587215421257E-3</v>
      </c>
      <c r="BF1997" s="2">
        <f t="shared" si="848"/>
        <v>2.492660499639949E-3</v>
      </c>
      <c r="BG1997" s="2">
        <f t="shared" si="849"/>
        <v>1.3294189331413062E-3</v>
      </c>
      <c r="BH1997" s="2">
        <f t="shared" si="850"/>
        <v>0</v>
      </c>
      <c r="BJ1997" t="s">
        <v>1472</v>
      </c>
      <c r="BK1997" t="s">
        <v>2602</v>
      </c>
      <c r="BL1997">
        <v>1</v>
      </c>
      <c r="BN1997">
        <v>0</v>
      </c>
      <c r="BO1997" s="60">
        <v>37</v>
      </c>
      <c r="BP1997" s="62">
        <v>53</v>
      </c>
      <c r="BQ1997" s="66">
        <f t="shared" si="851"/>
        <v>37053</v>
      </c>
      <c r="BR1997" s="66">
        <f t="shared" si="837"/>
        <v>37053</v>
      </c>
      <c r="BS1997" s="3" t="s">
        <v>3083</v>
      </c>
    </row>
    <row r="1998" spans="1:71" ht="14" hidden="1" customHeight="1" outlineLevel="1" x14ac:dyDescent="0.2">
      <c r="A1998" t="s">
        <v>2025</v>
      </c>
      <c r="B1998" t="s">
        <v>2602</v>
      </c>
      <c r="C1998" s="1">
        <f t="shared" si="842"/>
        <v>25196</v>
      </c>
      <c r="D1998" s="3">
        <f>IF(N1998&gt;0, RANK(N1998,(N1998:P1998,Q1998:AE1998)),0)</f>
        <v>2</v>
      </c>
      <c r="E1998" s="3">
        <f>IF(O1998&gt;0,RANK(O1998,(N1998:P1998,Q1998:AE1998)),0)</f>
        <v>1</v>
      </c>
      <c r="F1998" s="3">
        <f>IF(P1998&gt;0,RANK(P1998,(N1998:P1998,Q1998:AE1998)),0)</f>
        <v>0</v>
      </c>
      <c r="G1998" s="1">
        <f t="shared" si="852"/>
        <v>4718</v>
      </c>
      <c r="H1998" s="2">
        <f t="shared" si="853"/>
        <v>0.18725194475313542</v>
      </c>
      <c r="I1998" s="2"/>
      <c r="J1998" s="2">
        <f t="shared" si="843"/>
        <v>0.39982536910620736</v>
      </c>
      <c r="K1998" s="2">
        <f t="shared" si="844"/>
        <v>0.5870773138593427</v>
      </c>
      <c r="L1998" s="2">
        <f t="shared" si="845"/>
        <v>0</v>
      </c>
      <c r="M1998" s="2">
        <f t="shared" si="846"/>
        <v>1.309731703444994E-2</v>
      </c>
      <c r="N1998" s="38">
        <v>10074</v>
      </c>
      <c r="O1998" s="38">
        <v>14792</v>
      </c>
      <c r="P1998" s="38">
        <v>0</v>
      </c>
      <c r="Q1998" s="38">
        <v>121</v>
      </c>
      <c r="R1998" s="38">
        <v>81</v>
      </c>
      <c r="S1998" s="38">
        <v>27</v>
      </c>
      <c r="T1998" s="38">
        <v>1</v>
      </c>
      <c r="U1998" s="38">
        <v>20</v>
      </c>
      <c r="V1998" s="38"/>
      <c r="W1998" s="38">
        <v>80</v>
      </c>
      <c r="X1998" s="38"/>
      <c r="Y1998" s="38">
        <v>0</v>
      </c>
      <c r="Z1998" s="38">
        <v>0</v>
      </c>
      <c r="AA1998" s="38"/>
      <c r="AB1998" s="38"/>
      <c r="AC1998" s="38"/>
      <c r="AD1998" s="38"/>
      <c r="AE1998" s="38"/>
      <c r="AF1998" s="38"/>
      <c r="AG1998" s="38"/>
      <c r="AH1998" s="38"/>
      <c r="AI1998" s="38"/>
      <c r="AJ1998" s="38"/>
      <c r="AK1998" s="38"/>
      <c r="AL1998" s="38"/>
      <c r="AM1998" s="38"/>
      <c r="AN1998" s="38"/>
      <c r="AO1998" s="38"/>
      <c r="AP1998" s="38"/>
      <c r="AQ1998" s="38"/>
      <c r="AR1998" s="38"/>
      <c r="AS1998" s="38"/>
      <c r="AT1998" s="38"/>
      <c r="AU1998" s="38"/>
      <c r="AV1998" s="38"/>
      <c r="AW1998" s="38"/>
      <c r="AX1998" s="38"/>
      <c r="AY1998" s="38"/>
      <c r="BA1998" s="3">
        <f>IF(Q1998&gt;0,RANK(Q1998,(N1998:P1998,Q1998:AE1998)),0)</f>
        <v>3</v>
      </c>
      <c r="BB1998" s="3">
        <f>IF(R1998&gt;0,RANK(R1998,(N1998:P1998,Q1998:AE1998)),0)</f>
        <v>4</v>
      </c>
      <c r="BC1998" s="3">
        <f>IF(S1998&gt;0,RANK(S1998,(N1998:P1998,Q1998:AE1998)),0)</f>
        <v>6</v>
      </c>
      <c r="BD1998" s="3">
        <f>IF(T1998&gt;0,RANK(T1998,(N1998:P1998,Q1998:AE1998)),0)</f>
        <v>8</v>
      </c>
      <c r="BE1998" s="2">
        <f t="shared" si="847"/>
        <v>4.8023495792983012E-3</v>
      </c>
      <c r="BF1998" s="2">
        <f t="shared" si="848"/>
        <v>3.2147959993649787E-3</v>
      </c>
      <c r="BG1998" s="2">
        <f t="shared" si="849"/>
        <v>1.0715986664549928E-3</v>
      </c>
      <c r="BH1998" s="2">
        <f t="shared" si="850"/>
        <v>3.968883949833307E-5</v>
      </c>
      <c r="BJ1998" t="s">
        <v>2025</v>
      </c>
      <c r="BK1998" t="s">
        <v>2602</v>
      </c>
      <c r="BL1998">
        <v>3</v>
      </c>
      <c r="BN1998">
        <v>0</v>
      </c>
      <c r="BO1998" s="60">
        <v>37</v>
      </c>
      <c r="BP1998" s="62">
        <v>55</v>
      </c>
      <c r="BQ1998" s="66">
        <f t="shared" si="851"/>
        <v>37055</v>
      </c>
      <c r="BR1998" s="66">
        <f t="shared" si="837"/>
        <v>37055</v>
      </c>
      <c r="BS1998" s="3" t="s">
        <v>3083</v>
      </c>
    </row>
    <row r="1999" spans="1:71" ht="14" hidden="1" customHeight="1" outlineLevel="1" x14ac:dyDescent="0.2">
      <c r="A1999" t="s">
        <v>403</v>
      </c>
      <c r="B1999" t="s">
        <v>2602</v>
      </c>
      <c r="C1999" s="1">
        <f t="shared" si="842"/>
        <v>93452</v>
      </c>
      <c r="D1999" s="3">
        <f>IF(N1999&gt;0, RANK(N1999,(N1999:P1999,Q1999:AE1999)),0)</f>
        <v>2</v>
      </c>
      <c r="E1999" s="3">
        <f>IF(O1999&gt;0,RANK(O1999,(N1999:P1999,Q1999:AE1999)),0)</f>
        <v>1</v>
      </c>
      <c r="F1999" s="3">
        <f>IF(P1999&gt;0,RANK(P1999,(N1999:P1999,Q1999:AE1999)),0)</f>
        <v>0</v>
      </c>
      <c r="G1999" s="1">
        <f t="shared" si="852"/>
        <v>43809</v>
      </c>
      <c r="H1999" s="2">
        <f t="shared" si="853"/>
        <v>0.46878611479690108</v>
      </c>
      <c r="I1999" s="2"/>
      <c r="J1999" s="2">
        <f t="shared" si="843"/>
        <v>0.25842143560330438</v>
      </c>
      <c r="K1999" s="2">
        <f t="shared" si="844"/>
        <v>0.72720755040020546</v>
      </c>
      <c r="L1999" s="2">
        <f t="shared" si="845"/>
        <v>0</v>
      </c>
      <c r="M1999" s="2">
        <f t="shared" si="846"/>
        <v>1.4371013996490212E-2</v>
      </c>
      <c r="N1999" s="38">
        <v>24150</v>
      </c>
      <c r="O1999" s="38">
        <v>67959</v>
      </c>
      <c r="P1999" s="38">
        <v>0</v>
      </c>
      <c r="Q1999" s="38">
        <v>300</v>
      </c>
      <c r="R1999" s="38">
        <v>363</v>
      </c>
      <c r="S1999" s="38">
        <v>132</v>
      </c>
      <c r="T1999" s="38">
        <v>0</v>
      </c>
      <c r="U1999" s="38">
        <v>187</v>
      </c>
      <c r="V1999" s="38"/>
      <c r="W1999" s="38">
        <v>361</v>
      </c>
      <c r="X1999" s="38"/>
      <c r="Y1999" s="38">
        <v>0</v>
      </c>
      <c r="Z1999" s="38">
        <v>0</v>
      </c>
      <c r="AA1999" s="38"/>
      <c r="AB1999" s="38"/>
      <c r="AC1999" s="38"/>
      <c r="AD1999" s="38"/>
      <c r="AE1999" s="38"/>
      <c r="AF1999" s="38"/>
      <c r="AG1999" s="38"/>
      <c r="AH1999" s="38"/>
      <c r="AI1999" s="38"/>
      <c r="AJ1999" s="38"/>
      <c r="AK1999" s="38"/>
      <c r="AL1999" s="38"/>
      <c r="AM1999" s="38"/>
      <c r="AN1999" s="38"/>
      <c r="AO1999" s="38"/>
      <c r="AP1999" s="38"/>
      <c r="AQ1999" s="38"/>
      <c r="AR1999" s="38"/>
      <c r="AS1999" s="38"/>
      <c r="AT1999" s="38"/>
      <c r="AU1999" s="38"/>
      <c r="AV1999" s="38"/>
      <c r="AW1999" s="38"/>
      <c r="AX1999" s="38"/>
      <c r="AY1999" s="38"/>
      <c r="BA1999" s="3">
        <f>IF(Q1999&gt;0,RANK(Q1999,(N1999:P1999,Q1999:AE1999)),0)</f>
        <v>5</v>
      </c>
      <c r="BB1999" s="3">
        <f>IF(R1999&gt;0,RANK(R1999,(N1999:P1999,Q1999:AE1999)),0)</f>
        <v>3</v>
      </c>
      <c r="BC1999" s="3">
        <f>IF(S1999&gt;0,RANK(S1999,(N1999:P1999,Q1999:AE1999)),0)</f>
        <v>7</v>
      </c>
      <c r="BD1999" s="3">
        <f>IF(T1999&gt;0,RANK(T1999,(N1999:P1999,Q1999:AE1999)),0)</f>
        <v>0</v>
      </c>
      <c r="BE1999" s="2">
        <f t="shared" si="847"/>
        <v>3.2102041689851474E-3</v>
      </c>
      <c r="BF1999" s="2">
        <f t="shared" si="848"/>
        <v>3.8843470444720283E-3</v>
      </c>
      <c r="BG1999" s="2">
        <f t="shared" si="849"/>
        <v>1.4124898343534649E-3</v>
      </c>
      <c r="BH1999" s="2">
        <f t="shared" si="850"/>
        <v>0</v>
      </c>
      <c r="BJ1999" t="s">
        <v>403</v>
      </c>
      <c r="BK1999" t="s">
        <v>2602</v>
      </c>
      <c r="BL1999">
        <v>6</v>
      </c>
      <c r="BN1999">
        <v>0</v>
      </c>
      <c r="BO1999" s="60">
        <v>37</v>
      </c>
      <c r="BP1999" s="62">
        <v>57</v>
      </c>
      <c r="BQ1999" s="66">
        <f t="shared" si="851"/>
        <v>37057</v>
      </c>
      <c r="BR1999" s="66">
        <f t="shared" si="837"/>
        <v>37057</v>
      </c>
      <c r="BS1999" s="3" t="s">
        <v>3083</v>
      </c>
    </row>
    <row r="2000" spans="1:71" ht="14" hidden="1" customHeight="1" outlineLevel="1" x14ac:dyDescent="0.2">
      <c r="A2000" t="s">
        <v>2026</v>
      </c>
      <c r="B2000" t="s">
        <v>2602</v>
      </c>
      <c r="C2000" s="1">
        <f t="shared" si="842"/>
        <v>26850</v>
      </c>
      <c r="D2000" s="3">
        <f>IF(N2000&gt;0, RANK(N2000,(N2000:P2000,Q2000:AE2000)),0)</f>
        <v>2</v>
      </c>
      <c r="E2000" s="3">
        <f>IF(O2000&gt;0,RANK(O2000,(N2000:P2000,Q2000:AE2000)),0)</f>
        <v>1</v>
      </c>
      <c r="F2000" s="3">
        <f>IF(P2000&gt;0,RANK(P2000,(N2000:P2000,Q2000:AE2000)),0)</f>
        <v>0</v>
      </c>
      <c r="G2000" s="1">
        <f t="shared" si="852"/>
        <v>12410</v>
      </c>
      <c r="H2000" s="2">
        <f t="shared" si="853"/>
        <v>0.46219739292364992</v>
      </c>
      <c r="I2000" s="2"/>
      <c r="J2000" s="2">
        <f t="shared" si="843"/>
        <v>0.2602607076350093</v>
      </c>
      <c r="K2000" s="2">
        <f t="shared" si="844"/>
        <v>0.72245810055865922</v>
      </c>
      <c r="L2000" s="2">
        <f t="shared" si="845"/>
        <v>0</v>
      </c>
      <c r="M2000" s="2">
        <f t="shared" si="846"/>
        <v>1.7281191806331475E-2</v>
      </c>
      <c r="N2000" s="38">
        <v>6988</v>
      </c>
      <c r="O2000" s="38">
        <v>19398</v>
      </c>
      <c r="P2000" s="38">
        <v>0</v>
      </c>
      <c r="Q2000" s="38">
        <v>133</v>
      </c>
      <c r="R2000" s="38">
        <v>99</v>
      </c>
      <c r="S2000" s="38">
        <v>46</v>
      </c>
      <c r="T2000" s="38">
        <v>1</v>
      </c>
      <c r="U2000" s="38">
        <v>40</v>
      </c>
      <c r="V2000" s="38"/>
      <c r="W2000" s="38">
        <v>144</v>
      </c>
      <c r="X2000" s="38"/>
      <c r="Y2000" s="38">
        <v>0</v>
      </c>
      <c r="Z2000" s="38">
        <v>1</v>
      </c>
      <c r="AA2000" s="38"/>
      <c r="AB2000" s="38"/>
      <c r="AC2000" s="38"/>
      <c r="AD2000" s="38"/>
      <c r="AE2000" s="38"/>
      <c r="AF2000" s="38"/>
      <c r="AG2000" s="38"/>
      <c r="AH2000" s="38"/>
      <c r="AI2000" s="38"/>
      <c r="AJ2000" s="38"/>
      <c r="AK2000" s="38"/>
      <c r="AL2000" s="38"/>
      <c r="AM2000" s="38"/>
      <c r="AN2000" s="38"/>
      <c r="AO2000" s="38"/>
      <c r="AP2000" s="38"/>
      <c r="AQ2000" s="38"/>
      <c r="AR2000" s="38"/>
      <c r="AS2000" s="38"/>
      <c r="AT2000" s="38"/>
      <c r="AU2000" s="38"/>
      <c r="AV2000" s="38"/>
      <c r="AW2000" s="38"/>
      <c r="AX2000" s="38"/>
      <c r="AY2000" s="38"/>
      <c r="BA2000" s="3">
        <f>IF(Q2000&gt;0,RANK(Q2000,(N2000:P2000,Q2000:AE2000)),0)</f>
        <v>4</v>
      </c>
      <c r="BB2000" s="3">
        <f>IF(R2000&gt;0,RANK(R2000,(N2000:P2000,Q2000:AE2000)),0)</f>
        <v>5</v>
      </c>
      <c r="BC2000" s="3">
        <f>IF(S2000&gt;0,RANK(S2000,(N2000:P2000,Q2000:AE2000)),0)</f>
        <v>6</v>
      </c>
      <c r="BD2000" s="3">
        <f>IF(T2000&gt;0,RANK(T2000,(N2000:P2000,Q2000:AE2000)),0)</f>
        <v>8</v>
      </c>
      <c r="BE2000" s="2">
        <f t="shared" si="847"/>
        <v>4.9534450651769089E-3</v>
      </c>
      <c r="BF2000" s="2">
        <f t="shared" si="848"/>
        <v>3.6871508379888269E-3</v>
      </c>
      <c r="BG2000" s="2">
        <f t="shared" si="849"/>
        <v>1.713221601489758E-3</v>
      </c>
      <c r="BH2000" s="2">
        <f t="shared" si="850"/>
        <v>3.7243947858473001E-5</v>
      </c>
      <c r="BJ2000" t="s">
        <v>2026</v>
      </c>
      <c r="BK2000" t="s">
        <v>2602</v>
      </c>
      <c r="BL2000">
        <v>6</v>
      </c>
      <c r="BN2000">
        <v>0</v>
      </c>
      <c r="BO2000" s="60">
        <v>37</v>
      </c>
      <c r="BP2000" s="62">
        <v>59</v>
      </c>
      <c r="BQ2000" s="66">
        <f t="shared" si="851"/>
        <v>37059</v>
      </c>
      <c r="BR2000" s="66">
        <f t="shared" si="837"/>
        <v>37059</v>
      </c>
      <c r="BS2000" s="3" t="s">
        <v>3083</v>
      </c>
    </row>
    <row r="2001" spans="1:71" ht="14" hidden="1" customHeight="1" outlineLevel="1" x14ac:dyDescent="0.2">
      <c r="A2001" t="s">
        <v>2160</v>
      </c>
      <c r="B2001" t="s">
        <v>2602</v>
      </c>
      <c r="C2001" s="1">
        <f t="shared" si="842"/>
        <v>22898</v>
      </c>
      <c r="D2001" s="3">
        <f>IF(N2001&gt;0, RANK(N2001,(N2001:P2001,Q2001:AE2001)),0)</f>
        <v>2</v>
      </c>
      <c r="E2001" s="3">
        <f>IF(O2001&gt;0,RANK(O2001,(N2001:P2001,Q2001:AE2001)),0)</f>
        <v>1</v>
      </c>
      <c r="F2001" s="3">
        <f>IF(P2001&gt;0,RANK(P2001,(N2001:P2001,Q2001:AE2001)),0)</f>
        <v>0</v>
      </c>
      <c r="G2001" s="1">
        <f t="shared" si="852"/>
        <v>6620</v>
      </c>
      <c r="H2001" s="2">
        <f t="shared" si="853"/>
        <v>0.28910821905843304</v>
      </c>
      <c r="I2001" s="2"/>
      <c r="J2001" s="2">
        <f t="shared" si="843"/>
        <v>0.35186479168486329</v>
      </c>
      <c r="K2001" s="2">
        <f t="shared" si="844"/>
        <v>0.64097301074329638</v>
      </c>
      <c r="L2001" s="2">
        <f t="shared" si="845"/>
        <v>0</v>
      </c>
      <c r="M2001" s="2">
        <f t="shared" si="846"/>
        <v>7.1621975718403341E-3</v>
      </c>
      <c r="N2001" s="38">
        <v>8057</v>
      </c>
      <c r="O2001" s="38">
        <v>14677</v>
      </c>
      <c r="P2001" s="38">
        <v>0</v>
      </c>
      <c r="Q2001" s="38">
        <v>43</v>
      </c>
      <c r="R2001" s="38">
        <v>36</v>
      </c>
      <c r="S2001" s="38">
        <v>18</v>
      </c>
      <c r="T2001" s="38">
        <v>0</v>
      </c>
      <c r="U2001" s="38">
        <v>33</v>
      </c>
      <c r="V2001" s="38"/>
      <c r="W2001" s="38">
        <v>34</v>
      </c>
      <c r="X2001" s="38"/>
      <c r="Y2001" s="38">
        <v>0</v>
      </c>
      <c r="Z2001" s="38">
        <v>0</v>
      </c>
      <c r="AA2001" s="38"/>
      <c r="AB2001" s="38"/>
      <c r="AC2001" s="38"/>
      <c r="AD2001" s="38"/>
      <c r="AE2001" s="38"/>
      <c r="AF2001" s="38"/>
      <c r="AG2001" s="38"/>
      <c r="AH2001" s="38"/>
      <c r="AI2001" s="38"/>
      <c r="AJ2001" s="38"/>
      <c r="AK2001" s="38"/>
      <c r="AL2001" s="38"/>
      <c r="AM2001" s="38"/>
      <c r="AN2001" s="38"/>
      <c r="AO2001" s="38"/>
      <c r="AP2001" s="38"/>
      <c r="AQ2001" s="38"/>
      <c r="AR2001" s="38"/>
      <c r="AS2001" s="38"/>
      <c r="AT2001" s="38"/>
      <c r="AU2001" s="38"/>
      <c r="AV2001" s="38"/>
      <c r="AW2001" s="38"/>
      <c r="AX2001" s="38"/>
      <c r="AY2001" s="38"/>
      <c r="BA2001" s="3">
        <f>IF(Q2001&gt;0,RANK(Q2001,(N2001:P2001,Q2001:AE2001)),0)</f>
        <v>3</v>
      </c>
      <c r="BB2001" s="3">
        <f>IF(R2001&gt;0,RANK(R2001,(N2001:P2001,Q2001:AE2001)),0)</f>
        <v>4</v>
      </c>
      <c r="BC2001" s="3">
        <f>IF(S2001&gt;0,RANK(S2001,(N2001:P2001,Q2001:AE2001)),0)</f>
        <v>7</v>
      </c>
      <c r="BD2001" s="3">
        <f>IF(T2001&gt;0,RANK(T2001,(N2001:P2001,Q2001:AE2001)),0)</f>
        <v>0</v>
      </c>
      <c r="BE2001" s="2">
        <f t="shared" si="847"/>
        <v>1.8778932657874049E-3</v>
      </c>
      <c r="BF2001" s="2">
        <f t="shared" si="848"/>
        <v>1.5721897108917809E-3</v>
      </c>
      <c r="BG2001" s="2">
        <f t="shared" si="849"/>
        <v>7.8609485544589043E-4</v>
      </c>
      <c r="BH2001" s="2">
        <f t="shared" si="850"/>
        <v>0</v>
      </c>
      <c r="BJ2001" t="s">
        <v>2160</v>
      </c>
      <c r="BK2001" t="s">
        <v>2602</v>
      </c>
      <c r="BL2001">
        <v>3</v>
      </c>
      <c r="BN2001">
        <v>0</v>
      </c>
      <c r="BO2001" s="60">
        <v>37</v>
      </c>
      <c r="BP2001" s="62">
        <v>61</v>
      </c>
      <c r="BQ2001" s="66">
        <f t="shared" si="851"/>
        <v>37061</v>
      </c>
      <c r="BR2001" s="66">
        <f t="shared" si="837"/>
        <v>37061</v>
      </c>
      <c r="BS2001" s="3" t="s">
        <v>3083</v>
      </c>
    </row>
    <row r="2002" spans="1:71" ht="14" hidden="1" customHeight="1" outlineLevel="1" x14ac:dyDescent="0.2">
      <c r="A2002" t="s">
        <v>2179</v>
      </c>
      <c r="B2002" t="s">
        <v>2602</v>
      </c>
      <c r="C2002" s="1">
        <f t="shared" si="842"/>
        <v>180912</v>
      </c>
      <c r="D2002" s="3">
        <f>IF(N2002&gt;0, RANK(N2002,(N2002:P2002,Q2002:AE2002)),0)</f>
        <v>1</v>
      </c>
      <c r="E2002" s="3">
        <f>IF(O2002&gt;0,RANK(O2002,(N2002:P2002,Q2002:AE2002)),0)</f>
        <v>2</v>
      </c>
      <c r="F2002" s="3">
        <f>IF(P2002&gt;0,RANK(P2002,(N2002:P2002,Q2002:AE2002)),0)</f>
        <v>0</v>
      </c>
      <c r="G2002" s="1">
        <f t="shared" si="852"/>
        <v>111597</v>
      </c>
      <c r="H2002" s="2">
        <f t="shared" si="853"/>
        <v>0.61685791987264527</v>
      </c>
      <c r="I2002" s="2"/>
      <c r="J2002" s="2">
        <f t="shared" si="843"/>
        <v>0.7984544972141151</v>
      </c>
      <c r="K2002" s="2">
        <f t="shared" si="844"/>
        <v>0.18159657734146989</v>
      </c>
      <c r="L2002" s="2">
        <f t="shared" si="845"/>
        <v>0</v>
      </c>
      <c r="M2002" s="2">
        <f t="shared" si="846"/>
        <v>1.9948925444415011E-2</v>
      </c>
      <c r="N2002" s="38">
        <v>144450</v>
      </c>
      <c r="O2002" s="38">
        <v>32853</v>
      </c>
      <c r="P2002" s="38">
        <v>0</v>
      </c>
      <c r="Q2002" s="38">
        <v>749</v>
      </c>
      <c r="R2002" s="38">
        <v>1332</v>
      </c>
      <c r="S2002" s="38">
        <v>160</v>
      </c>
      <c r="T2002" s="38">
        <v>75</v>
      </c>
      <c r="U2002" s="38">
        <v>645</v>
      </c>
      <c r="V2002" s="38"/>
      <c r="W2002" s="38">
        <v>648</v>
      </c>
      <c r="X2002" s="38"/>
      <c r="Y2002" s="38">
        <v>0</v>
      </c>
      <c r="Z2002" s="38">
        <v>0</v>
      </c>
      <c r="AA2002" s="38"/>
      <c r="AB2002" s="38"/>
      <c r="AC2002" s="38"/>
      <c r="AD2002" s="38"/>
      <c r="AE2002" s="38"/>
      <c r="AF2002" s="38"/>
      <c r="AG2002" s="38"/>
      <c r="AH2002" s="38"/>
      <c r="AI2002" s="38"/>
      <c r="AJ2002" s="38"/>
      <c r="AK2002" s="38"/>
      <c r="AL2002" s="38"/>
      <c r="AM2002" s="38"/>
      <c r="AN2002" s="38"/>
      <c r="AO2002" s="38"/>
      <c r="AP2002" s="38"/>
      <c r="AQ2002" s="38"/>
      <c r="AR2002" s="38"/>
      <c r="AS2002" s="38"/>
      <c r="AT2002" s="38"/>
      <c r="AU2002" s="38"/>
      <c r="AV2002" s="38"/>
      <c r="AW2002" s="38"/>
      <c r="AX2002" s="38"/>
      <c r="AY2002" s="38"/>
      <c r="BA2002" s="3">
        <f>IF(Q2002&gt;0,RANK(Q2002,(N2002:P2002,Q2002:AE2002)),0)</f>
        <v>4</v>
      </c>
      <c r="BB2002" s="3">
        <f>IF(R2002&gt;0,RANK(R2002,(N2002:P2002,Q2002:AE2002)),0)</f>
        <v>3</v>
      </c>
      <c r="BC2002" s="3">
        <f>IF(S2002&gt;0,RANK(S2002,(N2002:P2002,Q2002:AE2002)),0)</f>
        <v>7</v>
      </c>
      <c r="BD2002" s="3">
        <f>IF(T2002&gt;0,RANK(T2002,(N2002:P2002,Q2002:AE2002)),0)</f>
        <v>8</v>
      </c>
      <c r="BE2002" s="2">
        <f t="shared" si="847"/>
        <v>4.1401344299991155E-3</v>
      </c>
      <c r="BF2002" s="2">
        <f t="shared" si="848"/>
        <v>7.3626956752454228E-3</v>
      </c>
      <c r="BG2002" s="2">
        <f t="shared" si="849"/>
        <v>8.8440788891836917E-4</v>
      </c>
      <c r="BH2002" s="2">
        <f t="shared" si="850"/>
        <v>4.1456619793048553E-4</v>
      </c>
      <c r="BJ2002" t="s">
        <v>2179</v>
      </c>
      <c r="BK2002" t="s">
        <v>2602</v>
      </c>
      <c r="BL2002">
        <v>4</v>
      </c>
      <c r="BN2002">
        <v>0</v>
      </c>
      <c r="BO2002" s="60">
        <v>37</v>
      </c>
      <c r="BP2002" s="62">
        <v>63</v>
      </c>
      <c r="BQ2002" s="66">
        <f t="shared" si="851"/>
        <v>37063</v>
      </c>
      <c r="BR2002" s="66">
        <f t="shared" si="837"/>
        <v>37063</v>
      </c>
      <c r="BS2002" s="3" t="s">
        <v>3083</v>
      </c>
    </row>
    <row r="2003" spans="1:71" ht="14" hidden="1" customHeight="1" outlineLevel="1" x14ac:dyDescent="0.2">
      <c r="A2003" t="s">
        <v>1128</v>
      </c>
      <c r="B2003" t="s">
        <v>2602</v>
      </c>
      <c r="C2003" s="1">
        <f t="shared" ref="C2003:C2034" si="854">SUM(N2003:AY2003)</f>
        <v>24448</v>
      </c>
      <c r="D2003" s="3">
        <f>IF(N2003&gt;0, RANK(N2003,(N2003:P2003,Q2003:AE2003)),0)</f>
        <v>1</v>
      </c>
      <c r="E2003" s="3">
        <f>IF(O2003&gt;0,RANK(O2003,(N2003:P2003,Q2003:AE2003)),0)</f>
        <v>2</v>
      </c>
      <c r="F2003" s="3">
        <f>IF(P2003&gt;0,RANK(P2003,(N2003:P2003,Q2003:AE2003)),0)</f>
        <v>0</v>
      </c>
      <c r="G2003" s="1">
        <f t="shared" si="852"/>
        <v>5545</v>
      </c>
      <c r="H2003" s="2">
        <f t="shared" si="853"/>
        <v>0.22680791884816753</v>
      </c>
      <c r="I2003" s="2"/>
      <c r="J2003" s="2">
        <f t="shared" ref="J2003:J2034" si="855">IF($C2003=0,"-",N2003/$C2003)</f>
        <v>0.60945680628272247</v>
      </c>
      <c r="K2003" s="2">
        <f t="shared" ref="K2003:K2034" si="856">IF($C2003=0,"-",O2003/$C2003)</f>
        <v>0.382648887434555</v>
      </c>
      <c r="L2003" s="2">
        <f t="shared" ref="L2003:L2034" si="857">IF($C2003=0,"-",P2003/$C2003)</f>
        <v>0</v>
      </c>
      <c r="M2003" s="2">
        <f t="shared" ref="M2003:M2034" si="858">IF(C2003=0,"-",(1-J2003-K2003-L2003))</f>
        <v>7.8943062827225297E-3</v>
      </c>
      <c r="N2003" s="38">
        <v>14900</v>
      </c>
      <c r="O2003" s="38">
        <v>9355</v>
      </c>
      <c r="P2003" s="38">
        <v>0</v>
      </c>
      <c r="Q2003" s="38">
        <v>36</v>
      </c>
      <c r="R2003" s="38">
        <v>43</v>
      </c>
      <c r="S2003" s="38">
        <v>26</v>
      </c>
      <c r="T2003" s="38">
        <v>0</v>
      </c>
      <c r="U2003" s="38">
        <v>56</v>
      </c>
      <c r="V2003" s="38"/>
      <c r="W2003" s="38">
        <v>32</v>
      </c>
      <c r="X2003" s="38"/>
      <c r="Y2003" s="38">
        <v>0</v>
      </c>
      <c r="Z2003" s="38">
        <v>0</v>
      </c>
      <c r="AA2003" s="38"/>
      <c r="AB2003" s="38"/>
      <c r="AC2003" s="38"/>
      <c r="AD2003" s="38"/>
      <c r="AE2003" s="38"/>
      <c r="AF2003" s="38"/>
      <c r="AG2003" s="38"/>
      <c r="AH2003" s="38"/>
      <c r="AI2003" s="38"/>
      <c r="AJ2003" s="38"/>
      <c r="AK2003" s="38"/>
      <c r="AL2003" s="38"/>
      <c r="AM2003" s="38"/>
      <c r="AN2003" s="38"/>
      <c r="AO2003" s="38"/>
      <c r="AP2003" s="38"/>
      <c r="AQ2003" s="38"/>
      <c r="AR2003" s="38"/>
      <c r="AS2003" s="38"/>
      <c r="AT2003" s="38"/>
      <c r="AU2003" s="38"/>
      <c r="AV2003" s="38"/>
      <c r="AW2003" s="38"/>
      <c r="AX2003" s="38"/>
      <c r="AY2003" s="38"/>
      <c r="BA2003" s="3">
        <f>IF(Q2003&gt;0,RANK(Q2003,(N2003:P2003,Q2003:AE2003)),0)</f>
        <v>5</v>
      </c>
      <c r="BB2003" s="3">
        <f>IF(R2003&gt;0,RANK(R2003,(N2003:P2003,Q2003:AE2003)),0)</f>
        <v>4</v>
      </c>
      <c r="BC2003" s="3">
        <f>IF(S2003&gt;0,RANK(S2003,(N2003:P2003,Q2003:AE2003)),0)</f>
        <v>7</v>
      </c>
      <c r="BD2003" s="3">
        <f>IF(T2003&gt;0,RANK(T2003,(N2003:P2003,Q2003:AE2003)),0)</f>
        <v>0</v>
      </c>
      <c r="BE2003" s="2">
        <f t="shared" ref="BE2003:BE2034" si="859">IF($C2003=0,"-",Q2003/$C2003)</f>
        <v>1.4725130890052356E-3</v>
      </c>
      <c r="BF2003" s="2">
        <f t="shared" ref="BF2003:BF2034" si="860">IF($C2003=0,"-",R2003/$C2003)</f>
        <v>1.7588350785340313E-3</v>
      </c>
      <c r="BG2003" s="2">
        <f t="shared" ref="BG2003:BG2034" si="861">IF($C2003=0,"-",S2003/$C2003)</f>
        <v>1.0634816753926702E-3</v>
      </c>
      <c r="BH2003" s="2">
        <f t="shared" ref="BH2003:BH2034" si="862">IF($C2003=0,"-",T2003/$C2003)</f>
        <v>0</v>
      </c>
      <c r="BJ2003" t="s">
        <v>1128</v>
      </c>
      <c r="BK2003" t="s">
        <v>2602</v>
      </c>
      <c r="BL2003">
        <v>1</v>
      </c>
      <c r="BN2003">
        <v>0</v>
      </c>
      <c r="BO2003" s="60">
        <v>37</v>
      </c>
      <c r="BP2003" s="62">
        <v>65</v>
      </c>
      <c r="BQ2003" s="66">
        <f t="shared" ref="BQ2003:BQ2034" si="863">1000*BO2003+BP2003</f>
        <v>37065</v>
      </c>
      <c r="BR2003" s="66">
        <f t="shared" si="837"/>
        <v>37065</v>
      </c>
      <c r="BS2003" s="3" t="s">
        <v>3083</v>
      </c>
    </row>
    <row r="2004" spans="1:71" ht="14" hidden="1" customHeight="1" outlineLevel="1" x14ac:dyDescent="0.2">
      <c r="A2004" t="s">
        <v>2975</v>
      </c>
      <c r="B2004" t="s">
        <v>2602</v>
      </c>
      <c r="C2004" s="1">
        <f t="shared" si="854"/>
        <v>204726</v>
      </c>
      <c r="D2004" s="3">
        <f>IF(N2004&gt;0, RANK(N2004,(N2004:P2004,Q2004:AE2004)),0)</f>
        <v>1</v>
      </c>
      <c r="E2004" s="3">
        <f>IF(O2004&gt;0,RANK(O2004,(N2004:P2004,Q2004:AE2004)),0)</f>
        <v>2</v>
      </c>
      <c r="F2004" s="3">
        <f>IF(P2004&gt;0,RANK(P2004,(N2004:P2004,Q2004:AE2004)),0)</f>
        <v>0</v>
      </c>
      <c r="G2004" s="1">
        <f t="shared" si="852"/>
        <v>26853</v>
      </c>
      <c r="H2004" s="2">
        <f t="shared" si="853"/>
        <v>0.13116555786758888</v>
      </c>
      <c r="I2004" s="2"/>
      <c r="J2004" s="2">
        <f t="shared" si="855"/>
        <v>0.55755009134159805</v>
      </c>
      <c r="K2004" s="2">
        <f t="shared" si="856"/>
        <v>0.42638453347400918</v>
      </c>
      <c r="L2004" s="2">
        <f t="shared" si="857"/>
        <v>0</v>
      </c>
      <c r="M2004" s="2">
        <f t="shared" si="858"/>
        <v>1.6065375184392772E-2</v>
      </c>
      <c r="N2004" s="38">
        <v>114145</v>
      </c>
      <c r="O2004" s="38">
        <v>87292</v>
      </c>
      <c r="P2004" s="38">
        <v>0</v>
      </c>
      <c r="Q2004" s="38">
        <v>886</v>
      </c>
      <c r="R2004" s="38">
        <v>813</v>
      </c>
      <c r="S2004" s="38">
        <v>273</v>
      </c>
      <c r="T2004" s="38">
        <v>16</v>
      </c>
      <c r="U2004" s="38">
        <v>519</v>
      </c>
      <c r="V2004" s="38"/>
      <c r="W2004" s="38">
        <v>782</v>
      </c>
      <c r="X2004" s="38"/>
      <c r="Y2004" s="38">
        <v>0</v>
      </c>
      <c r="Z2004" s="38">
        <v>0</v>
      </c>
      <c r="AA2004" s="38"/>
      <c r="AB2004" s="38"/>
      <c r="AC2004" s="38"/>
      <c r="AD2004" s="38"/>
      <c r="AE2004" s="38"/>
      <c r="AF2004" s="38"/>
      <c r="AG2004" s="38"/>
      <c r="AH2004" s="38"/>
      <c r="AI2004" s="38"/>
      <c r="AJ2004" s="38"/>
      <c r="AK2004" s="38"/>
      <c r="AL2004" s="38"/>
      <c r="AM2004" s="38"/>
      <c r="AN2004" s="38"/>
      <c r="AO2004" s="38"/>
      <c r="AP2004" s="38"/>
      <c r="AQ2004" s="38"/>
      <c r="AR2004" s="38"/>
      <c r="AS2004" s="38"/>
      <c r="AT2004" s="38"/>
      <c r="AU2004" s="38"/>
      <c r="AV2004" s="38"/>
      <c r="AW2004" s="38"/>
      <c r="AX2004" s="38"/>
      <c r="AY2004" s="38"/>
      <c r="BA2004" s="3">
        <f>IF(Q2004&gt;0,RANK(Q2004,(N2004:P2004,Q2004:AE2004)),0)</f>
        <v>3</v>
      </c>
      <c r="BB2004" s="3">
        <f>IF(R2004&gt;0,RANK(R2004,(N2004:P2004,Q2004:AE2004)),0)</f>
        <v>4</v>
      </c>
      <c r="BC2004" s="3">
        <f>IF(S2004&gt;0,RANK(S2004,(N2004:P2004,Q2004:AE2004)),0)</f>
        <v>7</v>
      </c>
      <c r="BD2004" s="3">
        <f>IF(T2004&gt;0,RANK(T2004,(N2004:P2004,Q2004:AE2004)),0)</f>
        <v>8</v>
      </c>
      <c r="BE2004" s="2">
        <f t="shared" si="859"/>
        <v>4.3277356075925874E-3</v>
      </c>
      <c r="BF2004" s="2">
        <f t="shared" si="860"/>
        <v>3.9711614548225433E-3</v>
      </c>
      <c r="BG2004" s="2">
        <f t="shared" si="861"/>
        <v>1.3334896398112599E-3</v>
      </c>
      <c r="BH2004" s="2">
        <f t="shared" si="862"/>
        <v>7.8153238963297279E-5</v>
      </c>
      <c r="BJ2004" t="s">
        <v>2975</v>
      </c>
      <c r="BK2004" t="s">
        <v>2602</v>
      </c>
      <c r="BN2004">
        <v>0</v>
      </c>
      <c r="BO2004" s="60">
        <v>37</v>
      </c>
      <c r="BP2004" s="62">
        <v>67</v>
      </c>
      <c r="BQ2004" s="66">
        <f t="shared" si="863"/>
        <v>37067</v>
      </c>
      <c r="BR2004" s="66">
        <f t="shared" si="837"/>
        <v>37067</v>
      </c>
      <c r="BS2004" s="3" t="s">
        <v>3083</v>
      </c>
    </row>
    <row r="2005" spans="1:71" ht="14" hidden="1" customHeight="1" outlineLevel="1" x14ac:dyDescent="0.2">
      <c r="A2005" t="s">
        <v>1117</v>
      </c>
      <c r="B2005" t="s">
        <v>2602</v>
      </c>
      <c r="C2005" s="1">
        <f t="shared" si="854"/>
        <v>42667</v>
      </c>
      <c r="D2005" s="3">
        <f>IF(N2005&gt;0, RANK(N2005,(N2005:P2005,Q2005:AE2005)),0)</f>
        <v>2</v>
      </c>
      <c r="E2005" s="3">
        <f>IF(O2005&gt;0,RANK(O2005,(N2005:P2005,Q2005:AE2005)),0)</f>
        <v>1</v>
      </c>
      <c r="F2005" s="3">
        <f>IF(P2005&gt;0,RANK(P2005,(N2005:P2005,Q2005:AE2005)),0)</f>
        <v>0</v>
      </c>
      <c r="G2005" s="1">
        <f t="shared" si="852"/>
        <v>5771</v>
      </c>
      <c r="H2005" s="2">
        <f t="shared" si="853"/>
        <v>0.13525675580659527</v>
      </c>
      <c r="I2005" s="2"/>
      <c r="J2005" s="2">
        <f t="shared" si="855"/>
        <v>0.4257857360489371</v>
      </c>
      <c r="K2005" s="2">
        <f t="shared" si="856"/>
        <v>0.56104249185553234</v>
      </c>
      <c r="L2005" s="2">
        <f t="shared" si="857"/>
        <v>0</v>
      </c>
      <c r="M2005" s="2">
        <f t="shared" si="858"/>
        <v>1.3171772095530554E-2</v>
      </c>
      <c r="N2005" s="38">
        <v>18167</v>
      </c>
      <c r="O2005" s="38">
        <v>23938</v>
      </c>
      <c r="P2005" s="38">
        <v>0</v>
      </c>
      <c r="Q2005" s="38">
        <v>171</v>
      </c>
      <c r="R2005" s="38">
        <v>113</v>
      </c>
      <c r="S2005" s="38">
        <v>64</v>
      </c>
      <c r="T2005" s="38">
        <v>0</v>
      </c>
      <c r="U2005" s="38">
        <v>73</v>
      </c>
      <c r="V2005" s="38"/>
      <c r="W2005" s="38">
        <v>141</v>
      </c>
      <c r="X2005" s="38"/>
      <c r="Y2005" s="38">
        <v>0</v>
      </c>
      <c r="Z2005" s="38">
        <v>0</v>
      </c>
      <c r="AA2005" s="38"/>
      <c r="AB2005" s="38"/>
      <c r="AC2005" s="38"/>
      <c r="AD2005" s="38"/>
      <c r="AE2005" s="38"/>
      <c r="AF2005" s="38"/>
      <c r="AG2005" s="38"/>
      <c r="AH2005" s="38"/>
      <c r="AI2005" s="38"/>
      <c r="AJ2005" s="38"/>
      <c r="AK2005" s="38"/>
      <c r="AL2005" s="38"/>
      <c r="AM2005" s="38"/>
      <c r="AN2005" s="38"/>
      <c r="AO2005" s="38"/>
      <c r="AP2005" s="38"/>
      <c r="AQ2005" s="38"/>
      <c r="AR2005" s="38"/>
      <c r="AS2005" s="38"/>
      <c r="AT2005" s="38"/>
      <c r="AU2005" s="38"/>
      <c r="AV2005" s="38"/>
      <c r="AW2005" s="38"/>
      <c r="AX2005" s="38"/>
      <c r="AY2005" s="38"/>
      <c r="BA2005" s="3">
        <f>IF(Q2005&gt;0,RANK(Q2005,(N2005:P2005,Q2005:AE2005)),0)</f>
        <v>3</v>
      </c>
      <c r="BB2005" s="3">
        <f>IF(R2005&gt;0,RANK(R2005,(N2005:P2005,Q2005:AE2005)),0)</f>
        <v>5</v>
      </c>
      <c r="BC2005" s="3">
        <f>IF(S2005&gt;0,RANK(S2005,(N2005:P2005,Q2005:AE2005)),0)</f>
        <v>7</v>
      </c>
      <c r="BD2005" s="3">
        <f>IF(T2005&gt;0,RANK(T2005,(N2005:P2005,Q2005:AE2005)),0)</f>
        <v>0</v>
      </c>
      <c r="BE2005" s="2">
        <f t="shared" si="859"/>
        <v>4.0077811892094591E-3</v>
      </c>
      <c r="BF2005" s="2">
        <f t="shared" si="860"/>
        <v>2.6484168092436779E-3</v>
      </c>
      <c r="BG2005" s="2">
        <f t="shared" si="861"/>
        <v>1.4999882813415521E-3</v>
      </c>
      <c r="BH2005" s="2">
        <f t="shared" si="862"/>
        <v>0</v>
      </c>
      <c r="BJ2005" t="s">
        <v>1117</v>
      </c>
      <c r="BK2005" t="s">
        <v>2602</v>
      </c>
      <c r="BL2005">
        <v>13</v>
      </c>
      <c r="BN2005">
        <v>0</v>
      </c>
      <c r="BO2005" s="60">
        <v>37</v>
      </c>
      <c r="BP2005" s="62">
        <v>69</v>
      </c>
      <c r="BQ2005" s="66">
        <f t="shared" si="863"/>
        <v>37069</v>
      </c>
      <c r="BR2005" s="66">
        <f t="shared" si="837"/>
        <v>37069</v>
      </c>
      <c r="BS2005" s="3" t="s">
        <v>3083</v>
      </c>
    </row>
    <row r="2006" spans="1:71" ht="14" hidden="1" customHeight="1" outlineLevel="1" x14ac:dyDescent="0.2">
      <c r="A2006" t="s">
        <v>2822</v>
      </c>
      <c r="B2006" t="s">
        <v>2602</v>
      </c>
      <c r="C2006" s="1">
        <f t="shared" si="854"/>
        <v>119256</v>
      </c>
      <c r="D2006" s="3">
        <f>IF(N2006&gt;0, RANK(N2006,(N2006:P2006,Q2006:AE2006)),0)</f>
        <v>2</v>
      </c>
      <c r="E2006" s="3">
        <f>IF(O2006&gt;0,RANK(O2006,(N2006:P2006,Q2006:AE2006)),0)</f>
        <v>1</v>
      </c>
      <c r="F2006" s="3">
        <f>IF(P2006&gt;0,RANK(P2006,(N2006:P2006,Q2006:AE2006)),0)</f>
        <v>0</v>
      </c>
      <c r="G2006" s="1">
        <f t="shared" si="852"/>
        <v>29766</v>
      </c>
      <c r="H2006" s="2">
        <f t="shared" si="853"/>
        <v>0.24959750452807405</v>
      </c>
      <c r="I2006" s="2"/>
      <c r="J2006" s="2">
        <f t="shared" si="855"/>
        <v>0.36947407258335008</v>
      </c>
      <c r="K2006" s="2">
        <f t="shared" si="856"/>
        <v>0.61907157711142413</v>
      </c>
      <c r="L2006" s="2">
        <f t="shared" si="857"/>
        <v>0</v>
      </c>
      <c r="M2006" s="2">
        <f t="shared" si="858"/>
        <v>1.1454350305225791E-2</v>
      </c>
      <c r="N2006" s="38">
        <v>44062</v>
      </c>
      <c r="O2006" s="38">
        <v>73828</v>
      </c>
      <c r="P2006" s="38">
        <v>0</v>
      </c>
      <c r="Q2006" s="38">
        <v>424</v>
      </c>
      <c r="R2006" s="38">
        <v>308</v>
      </c>
      <c r="S2006" s="38">
        <v>124</v>
      </c>
      <c r="T2006" s="38">
        <v>0</v>
      </c>
      <c r="U2006" s="38">
        <v>213</v>
      </c>
      <c r="V2006" s="38"/>
      <c r="W2006" s="38">
        <v>297</v>
      </c>
      <c r="X2006" s="38"/>
      <c r="Y2006" s="38">
        <v>0</v>
      </c>
      <c r="Z2006" s="38">
        <v>0</v>
      </c>
      <c r="AA2006" s="38"/>
      <c r="AB2006" s="38"/>
      <c r="AC2006" s="38"/>
      <c r="AD2006" s="38"/>
      <c r="AE2006" s="38"/>
      <c r="AF2006" s="38"/>
      <c r="AG2006" s="38"/>
      <c r="AH2006" s="38"/>
      <c r="AI2006" s="38"/>
      <c r="AJ2006" s="38"/>
      <c r="AK2006" s="38"/>
      <c r="AL2006" s="38"/>
      <c r="AM2006" s="38"/>
      <c r="AN2006" s="38"/>
      <c r="AO2006" s="38"/>
      <c r="AP2006" s="38"/>
      <c r="AQ2006" s="38"/>
      <c r="AR2006" s="38"/>
      <c r="AS2006" s="38"/>
      <c r="AT2006" s="38"/>
      <c r="AU2006" s="38"/>
      <c r="AV2006" s="38"/>
      <c r="AW2006" s="38"/>
      <c r="AX2006" s="38"/>
      <c r="AY2006" s="38"/>
      <c r="BA2006" s="3">
        <f>IF(Q2006&gt;0,RANK(Q2006,(N2006:P2006,Q2006:AE2006)),0)</f>
        <v>3</v>
      </c>
      <c r="BB2006" s="3">
        <f>IF(R2006&gt;0,RANK(R2006,(N2006:P2006,Q2006:AE2006)),0)</f>
        <v>4</v>
      </c>
      <c r="BC2006" s="3">
        <f>IF(S2006&gt;0,RANK(S2006,(N2006:P2006,Q2006:AE2006)),0)</f>
        <v>7</v>
      </c>
      <c r="BD2006" s="3">
        <f>IF(T2006&gt;0,RANK(T2006,(N2006:P2006,Q2006:AE2006)),0)</f>
        <v>0</v>
      </c>
      <c r="BE2006" s="2">
        <f t="shared" si="859"/>
        <v>3.555376668679144E-3</v>
      </c>
      <c r="BF2006" s="2">
        <f t="shared" si="860"/>
        <v>2.5826792781914539E-3</v>
      </c>
      <c r="BG2006" s="2">
        <f t="shared" si="861"/>
        <v>1.0397799691420138E-3</v>
      </c>
      <c r="BH2006" s="2">
        <f t="shared" si="862"/>
        <v>0</v>
      </c>
      <c r="BJ2006" t="s">
        <v>2822</v>
      </c>
      <c r="BK2006" t="s">
        <v>2602</v>
      </c>
      <c r="BL2006">
        <v>14</v>
      </c>
      <c r="BN2006">
        <v>0</v>
      </c>
      <c r="BO2006" s="60">
        <v>37</v>
      </c>
      <c r="BP2006" s="62">
        <v>71</v>
      </c>
      <c r="BQ2006" s="66">
        <f t="shared" si="863"/>
        <v>37071</v>
      </c>
      <c r="BR2006" s="66">
        <f t="shared" si="837"/>
        <v>37071</v>
      </c>
      <c r="BS2006" s="3" t="s">
        <v>3083</v>
      </c>
    </row>
    <row r="2007" spans="1:71" ht="14" hidden="1" customHeight="1" outlineLevel="1" x14ac:dyDescent="0.2">
      <c r="A2007" t="s">
        <v>3115</v>
      </c>
      <c r="B2007" t="s">
        <v>2602</v>
      </c>
      <c r="C2007" s="1">
        <f t="shared" si="854"/>
        <v>5868</v>
      </c>
      <c r="D2007" s="3">
        <f>IF(N2007&gt;0, RANK(N2007,(N2007:P2007,Q2007:AE2007)),0)</f>
        <v>2</v>
      </c>
      <c r="E2007" s="3">
        <f>IF(O2007&gt;0,RANK(O2007,(N2007:P2007,Q2007:AE2007)),0)</f>
        <v>1</v>
      </c>
      <c r="F2007" s="3">
        <f>IF(P2007&gt;0,RANK(P2007,(N2007:P2007,Q2007:AE2007)),0)</f>
        <v>0</v>
      </c>
      <c r="G2007" s="1">
        <f t="shared" si="852"/>
        <v>1270</v>
      </c>
      <c r="H2007" s="2">
        <f t="shared" si="853"/>
        <v>0.21642808452624404</v>
      </c>
      <c r="I2007" s="2"/>
      <c r="J2007" s="2">
        <f t="shared" si="855"/>
        <v>0.38650306748466257</v>
      </c>
      <c r="K2007" s="2">
        <f t="shared" si="856"/>
        <v>0.60293115201090663</v>
      </c>
      <c r="L2007" s="2">
        <f t="shared" si="857"/>
        <v>0</v>
      </c>
      <c r="M2007" s="2">
        <f t="shared" si="858"/>
        <v>1.05657805044308E-2</v>
      </c>
      <c r="N2007" s="38">
        <v>2268</v>
      </c>
      <c r="O2007" s="38">
        <v>3538</v>
      </c>
      <c r="P2007" s="38">
        <v>0</v>
      </c>
      <c r="Q2007" s="38">
        <v>17</v>
      </c>
      <c r="R2007" s="38">
        <v>10</v>
      </c>
      <c r="S2007" s="38">
        <v>10</v>
      </c>
      <c r="T2007" s="38">
        <v>0</v>
      </c>
      <c r="U2007" s="38">
        <v>17</v>
      </c>
      <c r="V2007" s="38"/>
      <c r="W2007" s="38">
        <v>8</v>
      </c>
      <c r="X2007" s="38"/>
      <c r="Y2007" s="38">
        <v>0</v>
      </c>
      <c r="Z2007" s="38">
        <v>0</v>
      </c>
      <c r="AA2007" s="38"/>
      <c r="AB2007" s="38"/>
      <c r="AC2007" s="38"/>
      <c r="AD2007" s="38"/>
      <c r="AE2007" s="38"/>
      <c r="AF2007" s="38"/>
      <c r="AG2007" s="38"/>
      <c r="AH2007" s="38"/>
      <c r="AI2007" s="38"/>
      <c r="AJ2007" s="38"/>
      <c r="AK2007" s="38"/>
      <c r="AL2007" s="38"/>
      <c r="AM2007" s="38"/>
      <c r="AN2007" s="38"/>
      <c r="AO2007" s="38"/>
      <c r="AP2007" s="38"/>
      <c r="AQ2007" s="38"/>
      <c r="AR2007" s="38"/>
      <c r="AS2007" s="38"/>
      <c r="AT2007" s="38"/>
      <c r="AU2007" s="38"/>
      <c r="AV2007" s="38"/>
      <c r="AW2007" s="38"/>
      <c r="AX2007" s="38"/>
      <c r="AY2007" s="38"/>
      <c r="BA2007" s="3">
        <f>IF(Q2007&gt;0,RANK(Q2007,(N2007:P2007,Q2007:AE2007)),0)</f>
        <v>3</v>
      </c>
      <c r="BB2007" s="3">
        <f>IF(R2007&gt;0,RANK(R2007,(N2007:P2007,Q2007:AE2007)),0)</f>
        <v>5</v>
      </c>
      <c r="BC2007" s="3">
        <f>IF(S2007&gt;0,RANK(S2007,(N2007:P2007,Q2007:AE2007)),0)</f>
        <v>5</v>
      </c>
      <c r="BD2007" s="3">
        <f>IF(T2007&gt;0,RANK(T2007,(N2007:P2007,Q2007:AE2007)),0)</f>
        <v>0</v>
      </c>
      <c r="BE2007" s="2">
        <f t="shared" si="859"/>
        <v>2.8970688479890935E-3</v>
      </c>
      <c r="BF2007" s="2">
        <f t="shared" si="860"/>
        <v>1.7041581458759373E-3</v>
      </c>
      <c r="BG2007" s="2">
        <f t="shared" si="861"/>
        <v>1.7041581458759373E-3</v>
      </c>
      <c r="BH2007" s="2">
        <f t="shared" si="862"/>
        <v>0</v>
      </c>
      <c r="BJ2007" t="s">
        <v>3115</v>
      </c>
      <c r="BK2007" t="s">
        <v>2602</v>
      </c>
      <c r="BL2007">
        <v>1</v>
      </c>
      <c r="BN2007">
        <v>0</v>
      </c>
      <c r="BO2007" s="60">
        <v>37</v>
      </c>
      <c r="BP2007" s="62">
        <v>73</v>
      </c>
      <c r="BQ2007" s="66">
        <f t="shared" si="863"/>
        <v>37073</v>
      </c>
      <c r="BR2007" s="66">
        <f t="shared" si="837"/>
        <v>37073</v>
      </c>
      <c r="BS2007" s="3" t="s">
        <v>3083</v>
      </c>
    </row>
    <row r="2008" spans="1:71" ht="14" hidden="1" customHeight="1" outlineLevel="1" x14ac:dyDescent="0.2">
      <c r="A2008" t="s">
        <v>918</v>
      </c>
      <c r="B2008" t="s">
        <v>2602</v>
      </c>
      <c r="C2008" s="1">
        <f t="shared" si="854"/>
        <v>4779</v>
      </c>
      <c r="D2008" s="3">
        <f>IF(N2008&gt;0, RANK(N2008,(N2008:P2008,Q2008:AE2008)),0)</f>
        <v>2</v>
      </c>
      <c r="E2008" s="3">
        <f>IF(O2008&gt;0,RANK(O2008,(N2008:P2008,Q2008:AE2008)),0)</f>
        <v>1</v>
      </c>
      <c r="F2008" s="3">
        <f>IF(P2008&gt;0,RANK(P2008,(N2008:P2008,Q2008:AE2008)),0)</f>
        <v>0</v>
      </c>
      <c r="G2008" s="1">
        <f t="shared" si="852"/>
        <v>3044</v>
      </c>
      <c r="H2008" s="2">
        <f t="shared" si="853"/>
        <v>0.63695333751830929</v>
      </c>
      <c r="I2008" s="2"/>
      <c r="J2008" s="2">
        <f t="shared" si="855"/>
        <v>0.17555974053149195</v>
      </c>
      <c r="K2008" s="2">
        <f t="shared" si="856"/>
        <v>0.81251307804980122</v>
      </c>
      <c r="L2008" s="2">
        <f t="shared" si="857"/>
        <v>0</v>
      </c>
      <c r="M2008" s="2">
        <f t="shared" si="858"/>
        <v>1.1927181418706856E-2</v>
      </c>
      <c r="N2008" s="38">
        <v>839</v>
      </c>
      <c r="O2008" s="38">
        <v>3883</v>
      </c>
      <c r="P2008" s="38">
        <v>0</v>
      </c>
      <c r="Q2008" s="38">
        <v>20</v>
      </c>
      <c r="R2008" s="38">
        <v>10</v>
      </c>
      <c r="S2008" s="38">
        <v>11</v>
      </c>
      <c r="T2008" s="38">
        <v>0</v>
      </c>
      <c r="U2008" s="38">
        <v>6</v>
      </c>
      <c r="V2008" s="38"/>
      <c r="W2008" s="38">
        <v>10</v>
      </c>
      <c r="X2008" s="38"/>
      <c r="Y2008" s="38">
        <v>0</v>
      </c>
      <c r="Z2008" s="38">
        <v>0</v>
      </c>
      <c r="AA2008" s="38"/>
      <c r="AB2008" s="38"/>
      <c r="AC2008" s="38"/>
      <c r="AD2008" s="38"/>
      <c r="AE2008" s="38"/>
      <c r="AF2008" s="38"/>
      <c r="AG2008" s="38"/>
      <c r="AH2008" s="38"/>
      <c r="AI2008" s="38"/>
      <c r="AJ2008" s="38"/>
      <c r="AK2008" s="38"/>
      <c r="AL2008" s="38"/>
      <c r="AM2008" s="38"/>
      <c r="AN2008" s="38"/>
      <c r="AO2008" s="38"/>
      <c r="AP2008" s="38"/>
      <c r="AQ2008" s="38"/>
      <c r="AR2008" s="38"/>
      <c r="AS2008" s="38"/>
      <c r="AT2008" s="38"/>
      <c r="AU2008" s="38"/>
      <c r="AV2008" s="38"/>
      <c r="AW2008" s="38"/>
      <c r="AX2008" s="38"/>
      <c r="AY2008" s="38"/>
      <c r="BA2008" s="3">
        <f>IF(Q2008&gt;0,RANK(Q2008,(N2008:P2008,Q2008:AE2008)),0)</f>
        <v>3</v>
      </c>
      <c r="BB2008" s="3">
        <f>IF(R2008&gt;0,RANK(R2008,(N2008:P2008,Q2008:AE2008)),0)</f>
        <v>5</v>
      </c>
      <c r="BC2008" s="3">
        <f>IF(S2008&gt;0,RANK(S2008,(N2008:P2008,Q2008:AE2008)),0)</f>
        <v>4</v>
      </c>
      <c r="BD2008" s="3">
        <f>IF(T2008&gt;0,RANK(T2008,(N2008:P2008,Q2008:AE2008)),0)</f>
        <v>0</v>
      </c>
      <c r="BE2008" s="2">
        <f t="shared" si="859"/>
        <v>4.1849759363883658E-3</v>
      </c>
      <c r="BF2008" s="2">
        <f t="shared" si="860"/>
        <v>2.0924879681941829E-3</v>
      </c>
      <c r="BG2008" s="2">
        <f t="shared" si="861"/>
        <v>2.3017367650136011E-3</v>
      </c>
      <c r="BH2008" s="2">
        <f t="shared" si="862"/>
        <v>0</v>
      </c>
      <c r="BJ2008" t="s">
        <v>918</v>
      </c>
      <c r="BK2008" t="s">
        <v>2602</v>
      </c>
      <c r="BL2008">
        <v>11</v>
      </c>
      <c r="BN2008">
        <v>0</v>
      </c>
      <c r="BO2008" s="60">
        <v>37</v>
      </c>
      <c r="BP2008" s="62">
        <v>75</v>
      </c>
      <c r="BQ2008" s="66">
        <f t="shared" si="863"/>
        <v>37075</v>
      </c>
      <c r="BR2008" s="66">
        <f t="shared" si="837"/>
        <v>37075</v>
      </c>
      <c r="BS2008" s="3" t="s">
        <v>3083</v>
      </c>
    </row>
    <row r="2009" spans="1:71" ht="14" hidden="1" customHeight="1" outlineLevel="1" x14ac:dyDescent="0.2">
      <c r="A2009" t="s">
        <v>847</v>
      </c>
      <c r="B2009" t="s">
        <v>2602</v>
      </c>
      <c r="C2009" s="1">
        <f t="shared" si="854"/>
        <v>32109</v>
      </c>
      <c r="D2009" s="3">
        <f>IF(N2009&gt;0, RANK(N2009,(N2009:P2009,Q2009:AE2009)),0)</f>
        <v>2</v>
      </c>
      <c r="E2009" s="3">
        <f>IF(O2009&gt;0,RANK(O2009,(N2009:P2009,Q2009:AE2009)),0)</f>
        <v>1</v>
      </c>
      <c r="F2009" s="3">
        <f>IF(P2009&gt;0,RANK(P2009,(N2009:P2009,Q2009:AE2009)),0)</f>
        <v>0</v>
      </c>
      <c r="G2009" s="1">
        <f t="shared" si="852"/>
        <v>3017</v>
      </c>
      <c r="H2009" s="2">
        <f t="shared" si="853"/>
        <v>9.3961194680619142E-2</v>
      </c>
      <c r="I2009" s="2"/>
      <c r="J2009" s="2">
        <f t="shared" si="855"/>
        <v>0.44747578560528201</v>
      </c>
      <c r="K2009" s="2">
        <f t="shared" si="856"/>
        <v>0.54143698028590115</v>
      </c>
      <c r="L2009" s="2">
        <f t="shared" si="857"/>
        <v>0</v>
      </c>
      <c r="M2009" s="2">
        <f t="shared" si="858"/>
        <v>1.1087234108816846E-2</v>
      </c>
      <c r="N2009" s="38">
        <v>14368</v>
      </c>
      <c r="O2009" s="38">
        <v>17385</v>
      </c>
      <c r="P2009" s="38">
        <v>0</v>
      </c>
      <c r="Q2009" s="38">
        <v>109</v>
      </c>
      <c r="R2009" s="38">
        <v>85</v>
      </c>
      <c r="S2009" s="38">
        <v>32</v>
      </c>
      <c r="T2009" s="38">
        <v>0</v>
      </c>
      <c r="U2009" s="38">
        <v>70</v>
      </c>
      <c r="V2009" s="38"/>
      <c r="W2009" s="38">
        <v>60</v>
      </c>
      <c r="X2009" s="38"/>
      <c r="Y2009" s="38">
        <v>0</v>
      </c>
      <c r="Z2009" s="38">
        <v>0</v>
      </c>
      <c r="AA2009" s="38"/>
      <c r="AB2009" s="38"/>
      <c r="AC2009" s="38"/>
      <c r="AD2009" s="38"/>
      <c r="AE2009" s="38"/>
      <c r="AF2009" s="38"/>
      <c r="AG2009" s="38"/>
      <c r="AH2009" s="38"/>
      <c r="AI2009" s="38"/>
      <c r="AJ2009" s="38"/>
      <c r="AK2009" s="38"/>
      <c r="AL2009" s="38"/>
      <c r="AM2009" s="38"/>
      <c r="AN2009" s="38"/>
      <c r="AO2009" s="38"/>
      <c r="AP2009" s="38"/>
      <c r="AQ2009" s="38"/>
      <c r="AR2009" s="38"/>
      <c r="AS2009" s="38"/>
      <c r="AT2009" s="38"/>
      <c r="AU2009" s="38"/>
      <c r="AV2009" s="38"/>
      <c r="AW2009" s="38"/>
      <c r="AX2009" s="38"/>
      <c r="AY2009" s="38"/>
      <c r="BA2009" s="3">
        <f>IF(Q2009&gt;0,RANK(Q2009,(N2009:P2009,Q2009:AE2009)),0)</f>
        <v>3</v>
      </c>
      <c r="BB2009" s="3">
        <f>IF(R2009&gt;0,RANK(R2009,(N2009:P2009,Q2009:AE2009)),0)</f>
        <v>4</v>
      </c>
      <c r="BC2009" s="3">
        <f>IF(S2009&gt;0,RANK(S2009,(N2009:P2009,Q2009:AE2009)),0)</f>
        <v>7</v>
      </c>
      <c r="BD2009" s="3">
        <f>IF(T2009&gt;0,RANK(T2009,(N2009:P2009,Q2009:AE2009)),0)</f>
        <v>0</v>
      </c>
      <c r="BE2009" s="2">
        <f t="shared" si="859"/>
        <v>3.3946868479242582E-3</v>
      </c>
      <c r="BF2009" s="2">
        <f t="shared" si="860"/>
        <v>2.6472328630602012E-3</v>
      </c>
      <c r="BG2009" s="2">
        <f t="shared" si="861"/>
        <v>9.9660531315207568E-4</v>
      </c>
      <c r="BH2009" s="2">
        <f t="shared" si="862"/>
        <v>0</v>
      </c>
      <c r="BJ2009" t="s">
        <v>847</v>
      </c>
      <c r="BK2009" t="s">
        <v>2602</v>
      </c>
      <c r="BN2009">
        <v>0</v>
      </c>
      <c r="BO2009" s="60">
        <v>37</v>
      </c>
      <c r="BP2009" s="62">
        <v>77</v>
      </c>
      <c r="BQ2009" s="66">
        <f t="shared" si="863"/>
        <v>37077</v>
      </c>
      <c r="BR2009" s="66">
        <f t="shared" si="837"/>
        <v>37077</v>
      </c>
      <c r="BS2009" s="3" t="s">
        <v>3083</v>
      </c>
    </row>
    <row r="2010" spans="1:71" ht="14" hidden="1" customHeight="1" outlineLevel="1" x14ac:dyDescent="0.2">
      <c r="A2010" t="s">
        <v>2147</v>
      </c>
      <c r="B2010" t="s">
        <v>2602</v>
      </c>
      <c r="C2010" s="1">
        <f t="shared" si="854"/>
        <v>8450</v>
      </c>
      <c r="D2010" s="3">
        <f>IF(N2010&gt;0, RANK(N2010,(N2010:P2010,Q2010:AE2010)),0)</f>
        <v>2</v>
      </c>
      <c r="E2010" s="3">
        <f>IF(O2010&gt;0,RANK(O2010,(N2010:P2010,Q2010:AE2010)),0)</f>
        <v>1</v>
      </c>
      <c r="F2010" s="3">
        <f>IF(P2010&gt;0,RANK(P2010,(N2010:P2010,Q2010:AE2010)),0)</f>
        <v>0</v>
      </c>
      <c r="G2010" s="1">
        <f t="shared" si="852"/>
        <v>1528</v>
      </c>
      <c r="H2010" s="2">
        <f t="shared" si="853"/>
        <v>0.1808284023668639</v>
      </c>
      <c r="I2010" s="2"/>
      <c r="J2010" s="2">
        <f t="shared" si="855"/>
        <v>0.40674556213017754</v>
      </c>
      <c r="K2010" s="2">
        <f t="shared" si="856"/>
        <v>0.58757396449704147</v>
      </c>
      <c r="L2010" s="2">
        <f t="shared" si="857"/>
        <v>0</v>
      </c>
      <c r="M2010" s="2">
        <f t="shared" si="858"/>
        <v>5.680473372780992E-3</v>
      </c>
      <c r="N2010" s="38">
        <v>3437</v>
      </c>
      <c r="O2010" s="38">
        <v>4965</v>
      </c>
      <c r="P2010" s="38">
        <v>0</v>
      </c>
      <c r="Q2010" s="38">
        <v>15</v>
      </c>
      <c r="R2010" s="38">
        <v>12</v>
      </c>
      <c r="S2010" s="38">
        <v>2</v>
      </c>
      <c r="T2010" s="38">
        <v>0</v>
      </c>
      <c r="U2010" s="38">
        <v>11</v>
      </c>
      <c r="V2010" s="38"/>
      <c r="W2010" s="38">
        <v>8</v>
      </c>
      <c r="X2010" s="38"/>
      <c r="Y2010" s="38">
        <v>0</v>
      </c>
      <c r="Z2010" s="38">
        <v>0</v>
      </c>
      <c r="AA2010" s="38"/>
      <c r="AB2010" s="38"/>
      <c r="AC2010" s="38"/>
      <c r="AD2010" s="38"/>
      <c r="AE2010" s="38"/>
      <c r="AF2010" s="38"/>
      <c r="AG2010" s="38"/>
      <c r="AH2010" s="38"/>
      <c r="AI2010" s="38"/>
      <c r="AJ2010" s="38"/>
      <c r="AK2010" s="38"/>
      <c r="AL2010" s="38"/>
      <c r="AM2010" s="38"/>
      <c r="AN2010" s="38"/>
      <c r="AO2010" s="38"/>
      <c r="AP2010" s="38"/>
      <c r="AQ2010" s="38"/>
      <c r="AR2010" s="38"/>
      <c r="AS2010" s="38"/>
      <c r="AT2010" s="38"/>
      <c r="AU2010" s="38"/>
      <c r="AV2010" s="38"/>
      <c r="AW2010" s="38"/>
      <c r="AX2010" s="38"/>
      <c r="AY2010" s="38"/>
      <c r="BA2010" s="3">
        <f>IF(Q2010&gt;0,RANK(Q2010,(N2010:P2010,Q2010:AE2010)),0)</f>
        <v>3</v>
      </c>
      <c r="BB2010" s="3">
        <f>IF(R2010&gt;0,RANK(R2010,(N2010:P2010,Q2010:AE2010)),0)</f>
        <v>4</v>
      </c>
      <c r="BC2010" s="3">
        <f>IF(S2010&gt;0,RANK(S2010,(N2010:P2010,Q2010:AE2010)),0)</f>
        <v>7</v>
      </c>
      <c r="BD2010" s="3">
        <f>IF(T2010&gt;0,RANK(T2010,(N2010:P2010,Q2010:AE2010)),0)</f>
        <v>0</v>
      </c>
      <c r="BE2010" s="2">
        <f t="shared" si="859"/>
        <v>1.7751479289940828E-3</v>
      </c>
      <c r="BF2010" s="2">
        <f t="shared" si="860"/>
        <v>1.4201183431952662E-3</v>
      </c>
      <c r="BG2010" s="2">
        <f t="shared" si="861"/>
        <v>2.3668639053254438E-4</v>
      </c>
      <c r="BH2010" s="2">
        <f t="shared" si="862"/>
        <v>0</v>
      </c>
      <c r="BJ2010" t="s">
        <v>2147</v>
      </c>
      <c r="BK2010" t="s">
        <v>2602</v>
      </c>
      <c r="BL2010">
        <v>1</v>
      </c>
      <c r="BN2010">
        <v>0</v>
      </c>
      <c r="BO2010" s="60">
        <v>37</v>
      </c>
      <c r="BP2010" s="62">
        <v>79</v>
      </c>
      <c r="BQ2010" s="66">
        <f t="shared" si="863"/>
        <v>37079</v>
      </c>
      <c r="BR2010" s="66">
        <f t="shared" si="837"/>
        <v>37079</v>
      </c>
      <c r="BS2010" s="3" t="s">
        <v>3083</v>
      </c>
    </row>
    <row r="2011" spans="1:71" ht="14" hidden="1" customHeight="1" outlineLevel="1" x14ac:dyDescent="0.2">
      <c r="A2011" t="s">
        <v>1016</v>
      </c>
      <c r="B2011" t="s">
        <v>2602</v>
      </c>
      <c r="C2011" s="1">
        <f t="shared" si="854"/>
        <v>285053</v>
      </c>
      <c r="D2011" s="3">
        <f>IF(N2011&gt;0, RANK(N2011,(N2011:P2011,Q2011:AE2011)),0)</f>
        <v>1</v>
      </c>
      <c r="E2011" s="3">
        <f>IF(O2011&gt;0,RANK(O2011,(N2011:P2011,Q2011:AE2011)),0)</f>
        <v>2</v>
      </c>
      <c r="F2011" s="3">
        <f>IF(P2011&gt;0,RANK(P2011,(N2011:P2011,Q2011:AE2011)),0)</f>
        <v>0</v>
      </c>
      <c r="G2011" s="1">
        <f t="shared" si="852"/>
        <v>62041</v>
      </c>
      <c r="H2011" s="2">
        <f t="shared" si="853"/>
        <v>0.2176472445475052</v>
      </c>
      <c r="I2011" s="2"/>
      <c r="J2011" s="2">
        <f t="shared" si="855"/>
        <v>0.60030239990457912</v>
      </c>
      <c r="K2011" s="2">
        <f t="shared" si="856"/>
        <v>0.38265515535707395</v>
      </c>
      <c r="L2011" s="2">
        <f t="shared" si="857"/>
        <v>0</v>
      </c>
      <c r="M2011" s="2">
        <f t="shared" si="858"/>
        <v>1.7042444738346929E-2</v>
      </c>
      <c r="N2011" s="38">
        <v>171118</v>
      </c>
      <c r="O2011" s="38">
        <v>109077</v>
      </c>
      <c r="P2011" s="38">
        <v>0</v>
      </c>
      <c r="Q2011" s="38">
        <v>1033</v>
      </c>
      <c r="R2011" s="38">
        <v>1525</v>
      </c>
      <c r="S2011" s="38">
        <v>376</v>
      </c>
      <c r="T2011" s="38">
        <v>41</v>
      </c>
      <c r="U2011" s="38">
        <v>985</v>
      </c>
      <c r="V2011" s="38"/>
      <c r="W2011" s="38">
        <v>894</v>
      </c>
      <c r="X2011" s="38"/>
      <c r="Y2011" s="38">
        <v>0</v>
      </c>
      <c r="Z2011" s="38">
        <v>4</v>
      </c>
      <c r="AA2011" s="38"/>
      <c r="AB2011" s="38"/>
      <c r="AC2011" s="38"/>
      <c r="AD2011" s="38"/>
      <c r="AE2011" s="38"/>
      <c r="AF2011" s="38"/>
      <c r="AG2011" s="38"/>
      <c r="AH2011" s="38"/>
      <c r="AI2011" s="38"/>
      <c r="AJ2011" s="38"/>
      <c r="AK2011" s="38"/>
      <c r="AL2011" s="38"/>
      <c r="AM2011" s="38"/>
      <c r="AN2011" s="38"/>
      <c r="AO2011" s="38"/>
      <c r="AP2011" s="38"/>
      <c r="AQ2011" s="38"/>
      <c r="AR2011" s="38"/>
      <c r="AS2011" s="38"/>
      <c r="AT2011" s="38"/>
      <c r="AU2011" s="38"/>
      <c r="AV2011" s="38"/>
      <c r="AW2011" s="38"/>
      <c r="AX2011" s="38"/>
      <c r="AY2011" s="38"/>
      <c r="BA2011" s="3">
        <f>IF(Q2011&gt;0,RANK(Q2011,(N2011:P2011,Q2011:AE2011)),0)</f>
        <v>4</v>
      </c>
      <c r="BB2011" s="3">
        <f>IF(R2011&gt;0,RANK(R2011,(N2011:P2011,Q2011:AE2011)),0)</f>
        <v>3</v>
      </c>
      <c r="BC2011" s="3">
        <f>IF(S2011&gt;0,RANK(S2011,(N2011:P2011,Q2011:AE2011)),0)</f>
        <v>7</v>
      </c>
      <c r="BD2011" s="3">
        <f>IF(T2011&gt;0,RANK(T2011,(N2011:P2011,Q2011:AE2011)),0)</f>
        <v>8</v>
      </c>
      <c r="BE2011" s="2">
        <f t="shared" si="859"/>
        <v>3.6238874875900271E-3</v>
      </c>
      <c r="BF2011" s="2">
        <f t="shared" si="860"/>
        <v>5.3498823025893427E-3</v>
      </c>
      <c r="BG2011" s="2">
        <f t="shared" si="861"/>
        <v>1.3190529480482578E-3</v>
      </c>
      <c r="BH2011" s="2">
        <f t="shared" si="862"/>
        <v>1.4383290124994299E-4</v>
      </c>
      <c r="BJ2011" t="s">
        <v>1016</v>
      </c>
      <c r="BK2011" t="s">
        <v>2602</v>
      </c>
      <c r="BN2011">
        <v>0</v>
      </c>
      <c r="BO2011" s="60">
        <v>37</v>
      </c>
      <c r="BP2011" s="62">
        <v>81</v>
      </c>
      <c r="BQ2011" s="66">
        <f t="shared" si="863"/>
        <v>37081</v>
      </c>
      <c r="BR2011" s="66">
        <f t="shared" si="837"/>
        <v>37081</v>
      </c>
      <c r="BS2011" s="3" t="s">
        <v>3083</v>
      </c>
    </row>
    <row r="2012" spans="1:71" ht="14" hidden="1" customHeight="1" outlineLevel="1" x14ac:dyDescent="0.2">
      <c r="A2012" t="s">
        <v>384</v>
      </c>
      <c r="B2012" t="s">
        <v>2602</v>
      </c>
      <c r="C2012" s="1">
        <f t="shared" si="854"/>
        <v>23965</v>
      </c>
      <c r="D2012" s="3">
        <f>IF(N2012&gt;0, RANK(N2012,(N2012:P2012,Q2012:AE2012)),0)</f>
        <v>1</v>
      </c>
      <c r="E2012" s="3">
        <f>IF(O2012&gt;0,RANK(O2012,(N2012:P2012,Q2012:AE2012)),0)</f>
        <v>2</v>
      </c>
      <c r="F2012" s="3">
        <f>IF(P2012&gt;0,RANK(P2012,(N2012:P2012,Q2012:AE2012)),0)</f>
        <v>0</v>
      </c>
      <c r="G2012" s="1">
        <f t="shared" si="852"/>
        <v>4236</v>
      </c>
      <c r="H2012" s="2">
        <f t="shared" si="853"/>
        <v>0.17675777175046944</v>
      </c>
      <c r="I2012" s="2"/>
      <c r="J2012" s="2">
        <f t="shared" si="855"/>
        <v>0.58476945545587311</v>
      </c>
      <c r="K2012" s="2">
        <f t="shared" si="856"/>
        <v>0.40801168370540369</v>
      </c>
      <c r="L2012" s="2">
        <f t="shared" si="857"/>
        <v>0</v>
      </c>
      <c r="M2012" s="2">
        <f t="shared" si="858"/>
        <v>7.2188608387231956E-3</v>
      </c>
      <c r="N2012" s="38">
        <v>14014</v>
      </c>
      <c r="O2012" s="38">
        <v>9778</v>
      </c>
      <c r="P2012" s="38">
        <v>0</v>
      </c>
      <c r="Q2012" s="38">
        <v>41</v>
      </c>
      <c r="R2012" s="38">
        <v>36</v>
      </c>
      <c r="S2012" s="38">
        <v>16</v>
      </c>
      <c r="T2012" s="38">
        <v>0</v>
      </c>
      <c r="U2012" s="38">
        <v>53</v>
      </c>
      <c r="V2012" s="38"/>
      <c r="W2012" s="38">
        <v>27</v>
      </c>
      <c r="X2012" s="38"/>
      <c r="Y2012" s="38">
        <v>0</v>
      </c>
      <c r="Z2012" s="38">
        <v>0</v>
      </c>
      <c r="AA2012" s="38"/>
      <c r="AB2012" s="38"/>
      <c r="AC2012" s="38"/>
      <c r="AD2012" s="38"/>
      <c r="AE2012" s="38"/>
      <c r="AF2012" s="38"/>
      <c r="AG2012" s="38"/>
      <c r="AH2012" s="38"/>
      <c r="AI2012" s="38"/>
      <c r="AJ2012" s="38"/>
      <c r="AK2012" s="38"/>
      <c r="AL2012" s="38"/>
      <c r="AM2012" s="38"/>
      <c r="AN2012" s="38"/>
      <c r="AO2012" s="38"/>
      <c r="AP2012" s="38"/>
      <c r="AQ2012" s="38"/>
      <c r="AR2012" s="38"/>
      <c r="AS2012" s="38"/>
      <c r="AT2012" s="38"/>
      <c r="AU2012" s="38"/>
      <c r="AV2012" s="38"/>
      <c r="AW2012" s="38"/>
      <c r="AX2012" s="38"/>
      <c r="AY2012" s="38"/>
      <c r="BA2012" s="3">
        <f>IF(Q2012&gt;0,RANK(Q2012,(N2012:P2012,Q2012:AE2012)),0)</f>
        <v>4</v>
      </c>
      <c r="BB2012" s="3">
        <f>IF(R2012&gt;0,RANK(R2012,(N2012:P2012,Q2012:AE2012)),0)</f>
        <v>5</v>
      </c>
      <c r="BC2012" s="3">
        <f>IF(S2012&gt;0,RANK(S2012,(N2012:P2012,Q2012:AE2012)),0)</f>
        <v>7</v>
      </c>
      <c r="BD2012" s="3">
        <f>IF(T2012&gt;0,RANK(T2012,(N2012:P2012,Q2012:AE2012)),0)</f>
        <v>0</v>
      </c>
      <c r="BE2012" s="2">
        <f t="shared" si="859"/>
        <v>1.7108282912580847E-3</v>
      </c>
      <c r="BF2012" s="2">
        <f t="shared" si="860"/>
        <v>1.5021906947631962E-3</v>
      </c>
      <c r="BG2012" s="2">
        <f t="shared" si="861"/>
        <v>6.676403087836428E-4</v>
      </c>
      <c r="BH2012" s="2">
        <f t="shared" si="862"/>
        <v>0</v>
      </c>
      <c r="BJ2012" t="s">
        <v>384</v>
      </c>
      <c r="BK2012" t="s">
        <v>2602</v>
      </c>
      <c r="BL2012">
        <v>1</v>
      </c>
      <c r="BN2012">
        <v>0</v>
      </c>
      <c r="BO2012" s="60">
        <v>37</v>
      </c>
      <c r="BP2012" s="62">
        <v>83</v>
      </c>
      <c r="BQ2012" s="66">
        <f t="shared" si="863"/>
        <v>37083</v>
      </c>
      <c r="BR2012" s="66">
        <f t="shared" si="837"/>
        <v>37083</v>
      </c>
      <c r="BS2012" s="3" t="s">
        <v>3083</v>
      </c>
    </row>
    <row r="2013" spans="1:71" ht="14" hidden="1" customHeight="1" outlineLevel="1" x14ac:dyDescent="0.2">
      <c r="A2013" t="s">
        <v>994</v>
      </c>
      <c r="B2013" t="s">
        <v>2602</v>
      </c>
      <c r="C2013" s="1">
        <f t="shared" si="854"/>
        <v>63757</v>
      </c>
      <c r="D2013" s="3">
        <f>IF(N2013&gt;0, RANK(N2013,(N2013:P2013,Q2013:AE2013)),0)</f>
        <v>2</v>
      </c>
      <c r="E2013" s="3">
        <f>IF(O2013&gt;0,RANK(O2013,(N2013:P2013,Q2013:AE2013)),0)</f>
        <v>1</v>
      </c>
      <c r="F2013" s="3">
        <f>IF(P2013&gt;0,RANK(P2013,(N2013:P2013,Q2013:AE2013)),0)</f>
        <v>0</v>
      </c>
      <c r="G2013" s="1">
        <f t="shared" si="852"/>
        <v>15968</v>
      </c>
      <c r="H2013" s="2">
        <f t="shared" si="853"/>
        <v>0.2504509308781781</v>
      </c>
      <c r="I2013" s="2"/>
      <c r="J2013" s="2">
        <f t="shared" si="855"/>
        <v>0.3681478112207287</v>
      </c>
      <c r="K2013" s="2">
        <f t="shared" si="856"/>
        <v>0.61859874209890675</v>
      </c>
      <c r="L2013" s="2">
        <f t="shared" si="857"/>
        <v>0</v>
      </c>
      <c r="M2013" s="2">
        <f t="shared" si="858"/>
        <v>1.3253446680364545E-2</v>
      </c>
      <c r="N2013" s="38">
        <v>23472</v>
      </c>
      <c r="O2013" s="38">
        <v>39440</v>
      </c>
      <c r="P2013" s="38">
        <v>0</v>
      </c>
      <c r="Q2013" s="38">
        <v>269</v>
      </c>
      <c r="R2013" s="38">
        <v>200</v>
      </c>
      <c r="S2013" s="38">
        <v>87</v>
      </c>
      <c r="T2013" s="38">
        <v>0</v>
      </c>
      <c r="U2013" s="38">
        <v>129</v>
      </c>
      <c r="V2013" s="38"/>
      <c r="W2013" s="38">
        <v>160</v>
      </c>
      <c r="X2013" s="38"/>
      <c r="Y2013" s="38">
        <v>0</v>
      </c>
      <c r="Z2013" s="38">
        <v>0</v>
      </c>
      <c r="AA2013" s="38"/>
      <c r="AB2013" s="38"/>
      <c r="AC2013" s="38"/>
      <c r="AD2013" s="38"/>
      <c r="AE2013" s="38"/>
      <c r="AF2013" s="38"/>
      <c r="AG2013" s="38"/>
      <c r="AH2013" s="38"/>
      <c r="AI2013" s="38"/>
      <c r="AJ2013" s="38"/>
      <c r="AK2013" s="38"/>
      <c r="AL2013" s="38"/>
      <c r="AM2013" s="38"/>
      <c r="AN2013" s="38"/>
      <c r="AO2013" s="38"/>
      <c r="AP2013" s="38"/>
      <c r="AQ2013" s="38"/>
      <c r="AR2013" s="38"/>
      <c r="AS2013" s="38"/>
      <c r="AT2013" s="38"/>
      <c r="AU2013" s="38"/>
      <c r="AV2013" s="38"/>
      <c r="AW2013" s="38"/>
      <c r="AX2013" s="38"/>
      <c r="AY2013" s="38"/>
      <c r="BA2013" s="3">
        <f>IF(Q2013&gt;0,RANK(Q2013,(N2013:P2013,Q2013:AE2013)),0)</f>
        <v>3</v>
      </c>
      <c r="BB2013" s="3">
        <f>IF(R2013&gt;0,RANK(R2013,(N2013:P2013,Q2013:AE2013)),0)</f>
        <v>4</v>
      </c>
      <c r="BC2013" s="3">
        <f>IF(S2013&gt;0,RANK(S2013,(N2013:P2013,Q2013:AE2013)),0)</f>
        <v>7</v>
      </c>
      <c r="BD2013" s="3">
        <f>IF(T2013&gt;0,RANK(T2013,(N2013:P2013,Q2013:AE2013)),0)</f>
        <v>0</v>
      </c>
      <c r="BE2013" s="2">
        <f t="shared" si="859"/>
        <v>4.2191445645184062E-3</v>
      </c>
      <c r="BF2013" s="2">
        <f t="shared" si="860"/>
        <v>3.1369104568910082E-3</v>
      </c>
      <c r="BG2013" s="2">
        <f t="shared" si="861"/>
        <v>1.3645560487475885E-3</v>
      </c>
      <c r="BH2013" s="2">
        <f t="shared" si="862"/>
        <v>0</v>
      </c>
      <c r="BJ2013" t="s">
        <v>994</v>
      </c>
      <c r="BK2013" t="s">
        <v>2602</v>
      </c>
      <c r="BL2013">
        <v>13</v>
      </c>
      <c r="BN2013">
        <v>0</v>
      </c>
      <c r="BO2013" s="60">
        <v>37</v>
      </c>
      <c r="BP2013" s="62">
        <v>85</v>
      </c>
      <c r="BQ2013" s="66">
        <f t="shared" si="863"/>
        <v>37085</v>
      </c>
      <c r="BR2013" s="66">
        <f t="shared" si="837"/>
        <v>37085</v>
      </c>
      <c r="BS2013" s="3" t="s">
        <v>3083</v>
      </c>
    </row>
    <row r="2014" spans="1:71" ht="14" hidden="1" customHeight="1" outlineLevel="1" x14ac:dyDescent="0.2">
      <c r="A2014" t="s">
        <v>107</v>
      </c>
      <c r="B2014" t="s">
        <v>2602</v>
      </c>
      <c r="C2014" s="1">
        <f t="shared" si="854"/>
        <v>37851</v>
      </c>
      <c r="D2014" s="3">
        <f>IF(N2014&gt;0, RANK(N2014,(N2014:P2014,Q2014:AE2014)),0)</f>
        <v>2</v>
      </c>
      <c r="E2014" s="3">
        <f>IF(O2014&gt;0,RANK(O2014,(N2014:P2014,Q2014:AE2014)),0)</f>
        <v>1</v>
      </c>
      <c r="F2014" s="3">
        <f>IF(P2014&gt;0,RANK(P2014,(N2014:P2014,Q2014:AE2014)),0)</f>
        <v>0</v>
      </c>
      <c r="G2014" s="1">
        <f t="shared" si="852"/>
        <v>9480</v>
      </c>
      <c r="H2014" s="2">
        <f t="shared" si="853"/>
        <v>0.2504557343267021</v>
      </c>
      <c r="I2014" s="2"/>
      <c r="J2014" s="2">
        <f t="shared" si="855"/>
        <v>0.36757285144381918</v>
      </c>
      <c r="K2014" s="2">
        <f t="shared" si="856"/>
        <v>0.61802858577052122</v>
      </c>
      <c r="L2014" s="2">
        <f t="shared" si="857"/>
        <v>0</v>
      </c>
      <c r="M2014" s="2">
        <f t="shared" si="858"/>
        <v>1.4398562785659541E-2</v>
      </c>
      <c r="N2014" s="38">
        <v>13913</v>
      </c>
      <c r="O2014" s="38">
        <v>23393</v>
      </c>
      <c r="P2014" s="38">
        <v>0</v>
      </c>
      <c r="Q2014" s="38">
        <v>148</v>
      </c>
      <c r="R2014" s="38">
        <v>143</v>
      </c>
      <c r="S2014" s="38">
        <v>61</v>
      </c>
      <c r="T2014" s="38">
        <v>2</v>
      </c>
      <c r="U2014" s="38">
        <v>66</v>
      </c>
      <c r="V2014" s="38"/>
      <c r="W2014" s="38">
        <v>125</v>
      </c>
      <c r="X2014" s="38"/>
      <c r="Y2014" s="38">
        <v>0</v>
      </c>
      <c r="Z2014" s="38">
        <v>0</v>
      </c>
      <c r="AA2014" s="38"/>
      <c r="AB2014" s="38"/>
      <c r="AC2014" s="38"/>
      <c r="AD2014" s="38"/>
      <c r="AE2014" s="38"/>
      <c r="AF2014" s="38"/>
      <c r="AG2014" s="38"/>
      <c r="AH2014" s="38"/>
      <c r="AI2014" s="38"/>
      <c r="AJ2014" s="38"/>
      <c r="AK2014" s="38"/>
      <c r="AL2014" s="38"/>
      <c r="AM2014" s="38"/>
      <c r="AN2014" s="38"/>
      <c r="AO2014" s="38"/>
      <c r="AP2014" s="38"/>
      <c r="AQ2014" s="38"/>
      <c r="AR2014" s="38"/>
      <c r="AS2014" s="38"/>
      <c r="AT2014" s="38"/>
      <c r="AU2014" s="38"/>
      <c r="AV2014" s="38"/>
      <c r="AW2014" s="38"/>
      <c r="AX2014" s="38"/>
      <c r="AY2014" s="38"/>
      <c r="BA2014" s="3">
        <f>IF(Q2014&gt;0,RANK(Q2014,(N2014:P2014,Q2014:AE2014)),0)</f>
        <v>3</v>
      </c>
      <c r="BB2014" s="3">
        <f>IF(R2014&gt;0,RANK(R2014,(N2014:P2014,Q2014:AE2014)),0)</f>
        <v>4</v>
      </c>
      <c r="BC2014" s="3">
        <f>IF(S2014&gt;0,RANK(S2014,(N2014:P2014,Q2014:AE2014)),0)</f>
        <v>7</v>
      </c>
      <c r="BD2014" s="3">
        <f>IF(T2014&gt;0,RANK(T2014,(N2014:P2014,Q2014:AE2014)),0)</f>
        <v>8</v>
      </c>
      <c r="BE2014" s="2">
        <f t="shared" si="859"/>
        <v>3.9100684261974585E-3</v>
      </c>
      <c r="BF2014" s="2">
        <f t="shared" si="860"/>
        <v>3.7779715199070039E-3</v>
      </c>
      <c r="BG2014" s="2">
        <f t="shared" si="861"/>
        <v>1.6115822567435471E-3</v>
      </c>
      <c r="BH2014" s="2">
        <f t="shared" si="862"/>
        <v>5.2838762516181874E-5</v>
      </c>
      <c r="BJ2014" t="s">
        <v>107</v>
      </c>
      <c r="BK2014" t="s">
        <v>2602</v>
      </c>
      <c r="BL2014">
        <v>11</v>
      </c>
      <c r="BN2014">
        <v>0</v>
      </c>
      <c r="BO2014" s="60">
        <v>37</v>
      </c>
      <c r="BP2014" s="62">
        <v>87</v>
      </c>
      <c r="BQ2014" s="66">
        <f t="shared" si="863"/>
        <v>37087</v>
      </c>
      <c r="BR2014" s="66">
        <f t="shared" si="837"/>
        <v>37087</v>
      </c>
      <c r="BS2014" s="3" t="s">
        <v>3083</v>
      </c>
    </row>
    <row r="2015" spans="1:71" ht="14" hidden="1" customHeight="1" outlineLevel="1" x14ac:dyDescent="0.2">
      <c r="A2015" t="s">
        <v>934</v>
      </c>
      <c r="B2015" t="s">
        <v>2602</v>
      </c>
      <c r="C2015" s="1">
        <f t="shared" si="854"/>
        <v>69974</v>
      </c>
      <c r="D2015" s="3">
        <f>IF(N2015&gt;0, RANK(N2015,(N2015:P2015,Q2015:AE2015)),0)</f>
        <v>2</v>
      </c>
      <c r="E2015" s="3">
        <f>IF(O2015&gt;0,RANK(O2015,(N2015:P2015,Q2015:AE2015)),0)</f>
        <v>1</v>
      </c>
      <c r="F2015" s="3">
        <f>IF(P2015&gt;0,RANK(P2015,(N2015:P2015,Q2015:AE2015)),0)</f>
        <v>0</v>
      </c>
      <c r="G2015" s="1">
        <f t="shared" si="852"/>
        <v>10136</v>
      </c>
      <c r="H2015" s="2">
        <f t="shared" si="853"/>
        <v>0.14485380284105526</v>
      </c>
      <c r="I2015" s="2"/>
      <c r="J2015" s="2">
        <f t="shared" si="855"/>
        <v>0.41959870809157684</v>
      </c>
      <c r="K2015" s="2">
        <f t="shared" si="856"/>
        <v>0.56445251093263216</v>
      </c>
      <c r="L2015" s="2">
        <f t="shared" si="857"/>
        <v>0</v>
      </c>
      <c r="M2015" s="2">
        <f t="shared" si="858"/>
        <v>1.5948780975790999E-2</v>
      </c>
      <c r="N2015" s="38">
        <v>29361</v>
      </c>
      <c r="O2015" s="38">
        <v>39497</v>
      </c>
      <c r="P2015" s="38">
        <v>0</v>
      </c>
      <c r="Q2015" s="38">
        <v>291</v>
      </c>
      <c r="R2015" s="38">
        <v>294</v>
      </c>
      <c r="S2015" s="38">
        <v>121</v>
      </c>
      <c r="T2015" s="38">
        <v>0</v>
      </c>
      <c r="U2015" s="38">
        <v>87</v>
      </c>
      <c r="V2015" s="38"/>
      <c r="W2015" s="38">
        <v>323</v>
      </c>
      <c r="X2015" s="38"/>
      <c r="Y2015" s="38">
        <v>0</v>
      </c>
      <c r="Z2015" s="38">
        <v>0</v>
      </c>
      <c r="AA2015" s="38"/>
      <c r="AB2015" s="38"/>
      <c r="AC2015" s="38"/>
      <c r="AD2015" s="38"/>
      <c r="AE2015" s="38"/>
      <c r="AF2015" s="38"/>
      <c r="AG2015" s="38"/>
      <c r="AH2015" s="38"/>
      <c r="AI2015" s="38"/>
      <c r="AJ2015" s="38"/>
      <c r="AK2015" s="38"/>
      <c r="AL2015" s="38"/>
      <c r="AM2015" s="38"/>
      <c r="AN2015" s="38"/>
      <c r="AO2015" s="38"/>
      <c r="AP2015" s="38"/>
      <c r="AQ2015" s="38"/>
      <c r="AR2015" s="38"/>
      <c r="AS2015" s="38"/>
      <c r="AT2015" s="38"/>
      <c r="AU2015" s="38"/>
      <c r="AV2015" s="38"/>
      <c r="AW2015" s="38"/>
      <c r="AX2015" s="38"/>
      <c r="AY2015" s="38"/>
      <c r="BA2015" s="3">
        <f>IF(Q2015&gt;0,RANK(Q2015,(N2015:P2015,Q2015:AE2015)),0)</f>
        <v>5</v>
      </c>
      <c r="BB2015" s="3">
        <f>IF(R2015&gt;0,RANK(R2015,(N2015:P2015,Q2015:AE2015)),0)</f>
        <v>4</v>
      </c>
      <c r="BC2015" s="3">
        <f>IF(S2015&gt;0,RANK(S2015,(N2015:P2015,Q2015:AE2015)),0)</f>
        <v>6</v>
      </c>
      <c r="BD2015" s="3">
        <f>IF(T2015&gt;0,RANK(T2015,(N2015:P2015,Q2015:AE2015)),0)</f>
        <v>0</v>
      </c>
      <c r="BE2015" s="2">
        <f t="shared" si="859"/>
        <v>4.1586875125046449E-3</v>
      </c>
      <c r="BF2015" s="2">
        <f t="shared" si="860"/>
        <v>4.2015605796438676E-3</v>
      </c>
      <c r="BG2015" s="2">
        <f t="shared" si="861"/>
        <v>1.7292137079486665E-3</v>
      </c>
      <c r="BH2015" s="2">
        <f t="shared" si="862"/>
        <v>0</v>
      </c>
      <c r="BJ2015" t="s">
        <v>934</v>
      </c>
      <c r="BK2015" t="s">
        <v>2602</v>
      </c>
      <c r="BL2015">
        <v>11</v>
      </c>
      <c r="BN2015">
        <v>0</v>
      </c>
      <c r="BO2015" s="60">
        <v>37</v>
      </c>
      <c r="BP2015" s="62">
        <v>89</v>
      </c>
      <c r="BQ2015" s="66">
        <f t="shared" si="863"/>
        <v>37089</v>
      </c>
      <c r="BR2015" s="66">
        <f t="shared" si="837"/>
        <v>37089</v>
      </c>
      <c r="BS2015" s="3" t="s">
        <v>3083</v>
      </c>
    </row>
    <row r="2016" spans="1:71" ht="14" hidden="1" customHeight="1" outlineLevel="1" x14ac:dyDescent="0.2">
      <c r="A2016" t="s">
        <v>2440</v>
      </c>
      <c r="B2016" t="s">
        <v>2602</v>
      </c>
      <c r="C2016" s="1">
        <f t="shared" si="854"/>
        <v>9818</v>
      </c>
      <c r="D2016" s="3">
        <f>IF(N2016&gt;0, RANK(N2016,(N2016:P2016,Q2016:AE2016)),0)</f>
        <v>1</v>
      </c>
      <c r="E2016" s="3">
        <f>IF(O2016&gt;0,RANK(O2016,(N2016:P2016,Q2016:AE2016)),0)</f>
        <v>2</v>
      </c>
      <c r="F2016" s="3">
        <f>IF(P2016&gt;0,RANK(P2016,(N2016:P2016,Q2016:AE2016)),0)</f>
        <v>0</v>
      </c>
      <c r="G2016" s="1">
        <f t="shared" si="852"/>
        <v>2615</v>
      </c>
      <c r="H2016" s="2">
        <f t="shared" si="853"/>
        <v>0.2663475249541658</v>
      </c>
      <c r="I2016" s="2"/>
      <c r="J2016" s="2">
        <f t="shared" si="855"/>
        <v>0.62853941739661845</v>
      </c>
      <c r="K2016" s="2">
        <f t="shared" si="856"/>
        <v>0.36219189244245265</v>
      </c>
      <c r="L2016" s="2">
        <f t="shared" si="857"/>
        <v>0</v>
      </c>
      <c r="M2016" s="2">
        <f t="shared" si="858"/>
        <v>9.2686901609289052E-3</v>
      </c>
      <c r="N2016" s="38">
        <v>6171</v>
      </c>
      <c r="O2016" s="38">
        <v>3556</v>
      </c>
      <c r="P2016" s="38">
        <v>0</v>
      </c>
      <c r="Q2016" s="38">
        <v>17</v>
      </c>
      <c r="R2016" s="38">
        <v>13</v>
      </c>
      <c r="S2016" s="38">
        <v>10</v>
      </c>
      <c r="T2016" s="38">
        <v>0</v>
      </c>
      <c r="U2016" s="38">
        <v>27</v>
      </c>
      <c r="V2016" s="38"/>
      <c r="W2016" s="38">
        <v>24</v>
      </c>
      <c r="X2016" s="38"/>
      <c r="Y2016" s="38">
        <v>0</v>
      </c>
      <c r="Z2016" s="38">
        <v>0</v>
      </c>
      <c r="AA2016" s="38"/>
      <c r="AB2016" s="38"/>
      <c r="AC2016" s="38"/>
      <c r="AD2016" s="38"/>
      <c r="AE2016" s="38"/>
      <c r="AF2016" s="38"/>
      <c r="AG2016" s="38"/>
      <c r="AH2016" s="38"/>
      <c r="AI2016" s="38"/>
      <c r="AJ2016" s="38"/>
      <c r="AK2016" s="38"/>
      <c r="AL2016" s="38"/>
      <c r="AM2016" s="38"/>
      <c r="AN2016" s="38"/>
      <c r="AO2016" s="38"/>
      <c r="AP2016" s="38"/>
      <c r="AQ2016" s="38"/>
      <c r="AR2016" s="38"/>
      <c r="AS2016" s="38"/>
      <c r="AT2016" s="38"/>
      <c r="AU2016" s="38"/>
      <c r="AV2016" s="38"/>
      <c r="AW2016" s="38"/>
      <c r="AX2016" s="38"/>
      <c r="AY2016" s="38"/>
      <c r="BA2016" s="3">
        <f>IF(Q2016&gt;0,RANK(Q2016,(N2016:P2016,Q2016:AE2016)),0)</f>
        <v>5</v>
      </c>
      <c r="BB2016" s="3">
        <f>IF(R2016&gt;0,RANK(R2016,(N2016:P2016,Q2016:AE2016)),0)</f>
        <v>6</v>
      </c>
      <c r="BC2016" s="3">
        <f>IF(S2016&gt;0,RANK(S2016,(N2016:P2016,Q2016:AE2016)),0)</f>
        <v>7</v>
      </c>
      <c r="BD2016" s="3">
        <f>IF(T2016&gt;0,RANK(T2016,(N2016:P2016,Q2016:AE2016)),0)</f>
        <v>0</v>
      </c>
      <c r="BE2016" s="2">
        <f t="shared" si="859"/>
        <v>1.7315135465471583E-3</v>
      </c>
      <c r="BF2016" s="2">
        <f t="shared" si="860"/>
        <v>1.3240985944184152E-3</v>
      </c>
      <c r="BG2016" s="2">
        <f t="shared" si="861"/>
        <v>1.0185373803218579E-3</v>
      </c>
      <c r="BH2016" s="2">
        <f t="shared" si="862"/>
        <v>0</v>
      </c>
      <c r="BJ2016" t="s">
        <v>2440</v>
      </c>
      <c r="BK2016" t="s">
        <v>2602</v>
      </c>
      <c r="BL2016">
        <v>1</v>
      </c>
      <c r="BN2016">
        <v>0</v>
      </c>
      <c r="BO2016" s="60">
        <v>37</v>
      </c>
      <c r="BP2016" s="62">
        <v>91</v>
      </c>
      <c r="BQ2016" s="66">
        <f t="shared" si="863"/>
        <v>37091</v>
      </c>
      <c r="BR2016" s="66">
        <f t="shared" si="837"/>
        <v>37091</v>
      </c>
      <c r="BS2016" s="3" t="s">
        <v>3083</v>
      </c>
    </row>
    <row r="2017" spans="1:71" ht="14" hidden="1" customHeight="1" outlineLevel="1" x14ac:dyDescent="0.2">
      <c r="A2017" t="s">
        <v>3003</v>
      </c>
      <c r="B2017" t="s">
        <v>2602</v>
      </c>
      <c r="C2017" s="1">
        <f t="shared" si="854"/>
        <v>22767</v>
      </c>
      <c r="D2017" s="3">
        <f>IF(N2017&gt;0, RANK(N2017,(N2017:P2017,Q2017:AE2017)),0)</f>
        <v>1</v>
      </c>
      <c r="E2017" s="3">
        <f>IF(O2017&gt;0,RANK(O2017,(N2017:P2017,Q2017:AE2017)),0)</f>
        <v>2</v>
      </c>
      <c r="F2017" s="3">
        <f>IF(P2017&gt;0,RANK(P2017,(N2017:P2017,Q2017:AE2017)),0)</f>
        <v>0</v>
      </c>
      <c r="G2017" s="1">
        <f t="shared" si="852"/>
        <v>1349</v>
      </c>
      <c r="H2017" s="2">
        <f t="shared" si="853"/>
        <v>5.9252426758026971E-2</v>
      </c>
      <c r="I2017" s="2"/>
      <c r="J2017" s="2">
        <f t="shared" si="855"/>
        <v>0.5225106513813853</v>
      </c>
      <c r="K2017" s="2">
        <f t="shared" si="856"/>
        <v>0.46325822462335836</v>
      </c>
      <c r="L2017" s="2">
        <f t="shared" si="857"/>
        <v>0</v>
      </c>
      <c r="M2017" s="2">
        <f t="shared" si="858"/>
        <v>1.4231123995256334E-2</v>
      </c>
      <c r="N2017" s="38">
        <v>11896</v>
      </c>
      <c r="O2017" s="38">
        <v>10547</v>
      </c>
      <c r="P2017" s="38">
        <v>0</v>
      </c>
      <c r="Q2017" s="38">
        <v>91</v>
      </c>
      <c r="R2017" s="38">
        <v>67</v>
      </c>
      <c r="S2017" s="38">
        <v>30</v>
      </c>
      <c r="T2017" s="38">
        <v>0</v>
      </c>
      <c r="U2017" s="38">
        <v>93</v>
      </c>
      <c r="V2017" s="38"/>
      <c r="W2017" s="38">
        <v>43</v>
      </c>
      <c r="X2017" s="38"/>
      <c r="Y2017" s="38">
        <v>0</v>
      </c>
      <c r="Z2017" s="38">
        <v>0</v>
      </c>
      <c r="AA2017" s="38"/>
      <c r="AB2017" s="38"/>
      <c r="AC2017" s="38"/>
      <c r="AD2017" s="38"/>
      <c r="AE2017" s="38"/>
      <c r="AF2017" s="38"/>
      <c r="AG2017" s="38"/>
      <c r="AH2017" s="38"/>
      <c r="AI2017" s="38"/>
      <c r="AJ2017" s="38"/>
      <c r="AK2017" s="38"/>
      <c r="AL2017" s="38"/>
      <c r="AM2017" s="38"/>
      <c r="AN2017" s="38"/>
      <c r="AO2017" s="38"/>
      <c r="AP2017" s="38"/>
      <c r="AQ2017" s="38"/>
      <c r="AR2017" s="38"/>
      <c r="AS2017" s="38"/>
      <c r="AT2017" s="38"/>
      <c r="AU2017" s="38"/>
      <c r="AV2017" s="38"/>
      <c r="AW2017" s="38"/>
      <c r="AX2017" s="38"/>
      <c r="AY2017" s="38"/>
      <c r="BA2017" s="3">
        <f>IF(Q2017&gt;0,RANK(Q2017,(N2017:P2017,Q2017:AE2017)),0)</f>
        <v>4</v>
      </c>
      <c r="BB2017" s="3">
        <f>IF(R2017&gt;0,RANK(R2017,(N2017:P2017,Q2017:AE2017)),0)</f>
        <v>5</v>
      </c>
      <c r="BC2017" s="3">
        <f>IF(S2017&gt;0,RANK(S2017,(N2017:P2017,Q2017:AE2017)),0)</f>
        <v>7</v>
      </c>
      <c r="BD2017" s="3">
        <f>IF(T2017&gt;0,RANK(T2017,(N2017:P2017,Q2017:AE2017)),0)</f>
        <v>0</v>
      </c>
      <c r="BE2017" s="2">
        <f t="shared" si="859"/>
        <v>3.9970132208898843E-3</v>
      </c>
      <c r="BF2017" s="2">
        <f t="shared" si="860"/>
        <v>2.9428558879079371E-3</v>
      </c>
      <c r="BG2017" s="2">
        <f t="shared" si="861"/>
        <v>1.3176966662274345E-3</v>
      </c>
      <c r="BH2017" s="2">
        <f t="shared" si="862"/>
        <v>0</v>
      </c>
      <c r="BJ2017" t="s">
        <v>3003</v>
      </c>
      <c r="BK2017" t="s">
        <v>2602</v>
      </c>
      <c r="BL2017">
        <v>9</v>
      </c>
      <c r="BN2017">
        <v>0</v>
      </c>
      <c r="BO2017" s="60">
        <v>37</v>
      </c>
      <c r="BP2017" s="62">
        <v>93</v>
      </c>
      <c r="BQ2017" s="66">
        <f t="shared" si="863"/>
        <v>37093</v>
      </c>
      <c r="BR2017" s="66">
        <f t="shared" si="837"/>
        <v>37093</v>
      </c>
      <c r="BS2017" s="3" t="s">
        <v>3083</v>
      </c>
    </row>
    <row r="2018" spans="1:71" ht="14" hidden="1" customHeight="1" outlineLevel="1" x14ac:dyDescent="0.2">
      <c r="A2018" t="s">
        <v>2157</v>
      </c>
      <c r="B2018" t="s">
        <v>2602</v>
      </c>
      <c r="C2018" s="1">
        <f t="shared" si="854"/>
        <v>2421</v>
      </c>
      <c r="D2018" s="3">
        <f>IF(N2018&gt;0, RANK(N2018,(N2018:P2018,Q2018:AE2018)),0)</f>
        <v>2</v>
      </c>
      <c r="E2018" s="3">
        <f>IF(O2018&gt;0,RANK(O2018,(N2018:P2018,Q2018:AE2018)),0)</f>
        <v>1</v>
      </c>
      <c r="F2018" s="3">
        <f>IF(P2018&gt;0,RANK(P2018,(N2018:P2018,Q2018:AE2018)),0)</f>
        <v>0</v>
      </c>
      <c r="G2018" s="1">
        <f t="shared" si="852"/>
        <v>534</v>
      </c>
      <c r="H2018" s="2">
        <f t="shared" si="853"/>
        <v>0.22057001239157373</v>
      </c>
      <c r="I2018" s="2"/>
      <c r="J2018" s="2">
        <f t="shared" si="855"/>
        <v>0.38455183808343657</v>
      </c>
      <c r="K2018" s="2">
        <f t="shared" si="856"/>
        <v>0.60512185047501033</v>
      </c>
      <c r="L2018" s="2">
        <f t="shared" si="857"/>
        <v>0</v>
      </c>
      <c r="M2018" s="2">
        <f t="shared" si="858"/>
        <v>1.032631144155316E-2</v>
      </c>
      <c r="N2018" s="38">
        <v>931</v>
      </c>
      <c r="O2018" s="38">
        <v>1465</v>
      </c>
      <c r="P2018" s="38">
        <v>0</v>
      </c>
      <c r="Q2018" s="38">
        <v>8</v>
      </c>
      <c r="R2018" s="38">
        <v>5</v>
      </c>
      <c r="S2018" s="38">
        <v>3</v>
      </c>
      <c r="T2018" s="38">
        <v>0</v>
      </c>
      <c r="U2018" s="38">
        <v>5</v>
      </c>
      <c r="V2018" s="38"/>
      <c r="W2018" s="38">
        <v>4</v>
      </c>
      <c r="X2018" s="38"/>
      <c r="Y2018" s="38">
        <v>0</v>
      </c>
      <c r="Z2018" s="38">
        <v>0</v>
      </c>
      <c r="AA2018" s="38"/>
      <c r="AB2018" s="38"/>
      <c r="AC2018" s="38"/>
      <c r="AD2018" s="38"/>
      <c r="AE2018" s="38"/>
      <c r="AF2018" s="38"/>
      <c r="AG2018" s="38"/>
      <c r="AH2018" s="38"/>
      <c r="AI2018" s="38"/>
      <c r="AJ2018" s="38"/>
      <c r="AK2018" s="38"/>
      <c r="AL2018" s="38"/>
      <c r="AM2018" s="38"/>
      <c r="AN2018" s="38"/>
      <c r="AO2018" s="38"/>
      <c r="AP2018" s="38"/>
      <c r="AQ2018" s="38"/>
      <c r="AR2018" s="38"/>
      <c r="AS2018" s="38"/>
      <c r="AT2018" s="38"/>
      <c r="AU2018" s="38"/>
      <c r="AV2018" s="38"/>
      <c r="AW2018" s="38"/>
      <c r="AX2018" s="38"/>
      <c r="AY2018" s="38"/>
      <c r="BA2018" s="3">
        <f>IF(Q2018&gt;0,RANK(Q2018,(N2018:P2018,Q2018:AE2018)),0)</f>
        <v>3</v>
      </c>
      <c r="BB2018" s="3">
        <f>IF(R2018&gt;0,RANK(R2018,(N2018:P2018,Q2018:AE2018)),0)</f>
        <v>4</v>
      </c>
      <c r="BC2018" s="3">
        <f>IF(S2018&gt;0,RANK(S2018,(N2018:P2018,Q2018:AE2018)),0)</f>
        <v>7</v>
      </c>
      <c r="BD2018" s="3">
        <f>IF(T2018&gt;0,RANK(T2018,(N2018:P2018,Q2018:AE2018)),0)</f>
        <v>0</v>
      </c>
      <c r="BE2018" s="2">
        <f t="shared" si="859"/>
        <v>3.3044196612969849E-3</v>
      </c>
      <c r="BF2018" s="2">
        <f t="shared" si="860"/>
        <v>2.0652622883106154E-3</v>
      </c>
      <c r="BG2018" s="2">
        <f t="shared" si="861"/>
        <v>1.2391573729863693E-3</v>
      </c>
      <c r="BH2018" s="2">
        <f t="shared" si="862"/>
        <v>0</v>
      </c>
      <c r="BJ2018" t="s">
        <v>2157</v>
      </c>
      <c r="BK2018" t="s">
        <v>2602</v>
      </c>
      <c r="BL2018">
        <v>3</v>
      </c>
      <c r="BN2018">
        <v>0</v>
      </c>
      <c r="BO2018" s="60">
        <v>37</v>
      </c>
      <c r="BP2018" s="62">
        <v>95</v>
      </c>
      <c r="BQ2018" s="66">
        <f t="shared" si="863"/>
        <v>37095</v>
      </c>
      <c r="BR2018" s="66">
        <f t="shared" si="837"/>
        <v>37095</v>
      </c>
      <c r="BS2018" s="3" t="s">
        <v>3083</v>
      </c>
    </row>
    <row r="2019" spans="1:71" ht="14" hidden="1" customHeight="1" outlineLevel="1" x14ac:dyDescent="0.2">
      <c r="A2019" t="s">
        <v>1755</v>
      </c>
      <c r="B2019" t="s">
        <v>2602</v>
      </c>
      <c r="C2019" s="1">
        <f t="shared" si="854"/>
        <v>110875</v>
      </c>
      <c r="D2019" s="3">
        <f>IF(N2019&gt;0, RANK(N2019,(N2019:P2019,Q2019:AE2019)),0)</f>
        <v>2</v>
      </c>
      <c r="E2019" s="3">
        <f>IF(O2019&gt;0,RANK(O2019,(N2019:P2019,Q2019:AE2019)),0)</f>
        <v>1</v>
      </c>
      <c r="F2019" s="3">
        <f>IF(P2019&gt;0,RANK(P2019,(N2019:P2019,Q2019:AE2019)),0)</f>
        <v>0</v>
      </c>
      <c r="G2019" s="1">
        <f t="shared" si="852"/>
        <v>36062</v>
      </c>
      <c r="H2019" s="2">
        <f t="shared" si="853"/>
        <v>0.32524915445321306</v>
      </c>
      <c r="I2019" s="2"/>
      <c r="J2019" s="2">
        <f t="shared" si="855"/>
        <v>0.33135512965050734</v>
      </c>
      <c r="K2019" s="2">
        <f t="shared" si="856"/>
        <v>0.6566042841037204</v>
      </c>
      <c r="L2019" s="2">
        <f t="shared" si="857"/>
        <v>0</v>
      </c>
      <c r="M2019" s="2">
        <f t="shared" si="858"/>
        <v>1.2040586245772311E-2</v>
      </c>
      <c r="N2019" s="38">
        <v>36739</v>
      </c>
      <c r="O2019" s="38">
        <v>72801</v>
      </c>
      <c r="P2019" s="38">
        <v>0</v>
      </c>
      <c r="Q2019" s="38">
        <v>432</v>
      </c>
      <c r="R2019" s="38">
        <v>298</v>
      </c>
      <c r="S2019" s="38">
        <v>140</v>
      </c>
      <c r="T2019" s="38">
        <v>1</v>
      </c>
      <c r="U2019" s="38">
        <v>150</v>
      </c>
      <c r="V2019" s="38"/>
      <c r="W2019" s="38">
        <v>314</v>
      </c>
      <c r="X2019" s="38"/>
      <c r="Y2019" s="38">
        <v>0</v>
      </c>
      <c r="Z2019" s="38">
        <v>0</v>
      </c>
      <c r="AA2019" s="38"/>
      <c r="AB2019" s="38"/>
      <c r="AC2019" s="38"/>
      <c r="AD2019" s="38"/>
      <c r="AE2019" s="38"/>
      <c r="AF2019" s="38"/>
      <c r="AG2019" s="38"/>
      <c r="AH2019" s="38"/>
      <c r="AI2019" s="38"/>
      <c r="AJ2019" s="38"/>
      <c r="AK2019" s="38"/>
      <c r="AL2019" s="38"/>
      <c r="AM2019" s="38"/>
      <c r="AN2019" s="38"/>
      <c r="AO2019" s="38"/>
      <c r="AP2019" s="38"/>
      <c r="AQ2019" s="38"/>
      <c r="AR2019" s="38"/>
      <c r="AS2019" s="38"/>
      <c r="AT2019" s="38"/>
      <c r="AU2019" s="38"/>
      <c r="AV2019" s="38"/>
      <c r="AW2019" s="38"/>
      <c r="AX2019" s="38"/>
      <c r="AY2019" s="38"/>
      <c r="BA2019" s="3">
        <f>IF(Q2019&gt;0,RANK(Q2019,(N2019:P2019,Q2019:AE2019)),0)</f>
        <v>3</v>
      </c>
      <c r="BB2019" s="3">
        <f>IF(R2019&gt;0,RANK(R2019,(N2019:P2019,Q2019:AE2019)),0)</f>
        <v>5</v>
      </c>
      <c r="BC2019" s="3">
        <f>IF(S2019&gt;0,RANK(S2019,(N2019:P2019,Q2019:AE2019)),0)</f>
        <v>7</v>
      </c>
      <c r="BD2019" s="3">
        <f>IF(T2019&gt;0,RANK(T2019,(N2019:P2019,Q2019:AE2019)),0)</f>
        <v>8</v>
      </c>
      <c r="BE2019" s="2">
        <f t="shared" si="859"/>
        <v>3.8962795941375424E-3</v>
      </c>
      <c r="BF2019" s="2">
        <f t="shared" si="860"/>
        <v>2.6877113866967304E-3</v>
      </c>
      <c r="BG2019" s="2">
        <f t="shared" si="861"/>
        <v>1.2626832018038331E-3</v>
      </c>
      <c r="BH2019" s="2">
        <f t="shared" si="862"/>
        <v>9.0191657271702374E-6</v>
      </c>
      <c r="BJ2019" t="s">
        <v>1755</v>
      </c>
      <c r="BK2019" t="s">
        <v>2602</v>
      </c>
      <c r="BL2019">
        <v>10</v>
      </c>
      <c r="BN2019">
        <v>0</v>
      </c>
      <c r="BO2019" s="60">
        <v>37</v>
      </c>
      <c r="BP2019" s="62">
        <v>97</v>
      </c>
      <c r="BQ2019" s="66">
        <f t="shared" si="863"/>
        <v>37097</v>
      </c>
      <c r="BR2019" s="66">
        <f t="shared" ref="BR2019:BR2082" si="864">BQ2019</f>
        <v>37097</v>
      </c>
      <c r="BS2019" s="3" t="s">
        <v>3083</v>
      </c>
    </row>
    <row r="2020" spans="1:71" ht="14" hidden="1" customHeight="1" outlineLevel="1" x14ac:dyDescent="0.2">
      <c r="A2020" t="s">
        <v>2861</v>
      </c>
      <c r="B2020" t="s">
        <v>2602</v>
      </c>
      <c r="C2020" s="1">
        <f t="shared" si="854"/>
        <v>21942</v>
      </c>
      <c r="D2020" s="3">
        <f>IF(N2020&gt;0, RANK(N2020,(N2020:P2020,Q2020:AE2020)),0)</f>
        <v>2</v>
      </c>
      <c r="E2020" s="3">
        <f>IF(O2020&gt;0,RANK(O2020,(N2020:P2020,Q2020:AE2020)),0)</f>
        <v>1</v>
      </c>
      <c r="F2020" s="3">
        <f>IF(P2020&gt;0,RANK(P2020,(N2020:P2020,Q2020:AE2020)),0)</f>
        <v>0</v>
      </c>
      <c r="G2020" s="1">
        <f t="shared" si="852"/>
        <v>2050</v>
      </c>
      <c r="H2020" s="2">
        <f t="shared" si="853"/>
        <v>9.3428128702944119E-2</v>
      </c>
      <c r="I2020" s="2"/>
      <c r="J2020" s="2">
        <f t="shared" si="855"/>
        <v>0.44417099626287487</v>
      </c>
      <c r="K2020" s="2">
        <f t="shared" si="856"/>
        <v>0.53759912496581896</v>
      </c>
      <c r="L2020" s="2">
        <f t="shared" si="857"/>
        <v>0</v>
      </c>
      <c r="M2020" s="2">
        <f t="shared" si="858"/>
        <v>1.8229878771306218E-2</v>
      </c>
      <c r="N2020" s="38">
        <v>9746</v>
      </c>
      <c r="O2020" s="38">
        <v>11796</v>
      </c>
      <c r="P2020" s="38">
        <v>0</v>
      </c>
      <c r="Q2020" s="38">
        <v>102</v>
      </c>
      <c r="R2020" s="38">
        <v>126</v>
      </c>
      <c r="S2020" s="38">
        <v>36</v>
      </c>
      <c r="T2020" s="38">
        <v>6</v>
      </c>
      <c r="U2020" s="38">
        <v>58</v>
      </c>
      <c r="V2020" s="38"/>
      <c r="W2020" s="38">
        <v>72</v>
      </c>
      <c r="X2020" s="38"/>
      <c r="Y2020" s="38">
        <v>0</v>
      </c>
      <c r="Z2020" s="38">
        <v>0</v>
      </c>
      <c r="AA2020" s="38"/>
      <c r="AB2020" s="38"/>
      <c r="AC2020" s="38"/>
      <c r="AD2020" s="38"/>
      <c r="AE2020" s="38"/>
      <c r="AF2020" s="38"/>
      <c r="AG2020" s="38"/>
      <c r="AH2020" s="38"/>
      <c r="AI2020" s="38"/>
      <c r="AJ2020" s="38"/>
      <c r="AK2020" s="38"/>
      <c r="AL2020" s="38"/>
      <c r="AM2020" s="38"/>
      <c r="AN2020" s="38"/>
      <c r="AO2020" s="38"/>
      <c r="AP2020" s="38"/>
      <c r="AQ2020" s="38"/>
      <c r="AR2020" s="38"/>
      <c r="AS2020" s="38"/>
      <c r="AT2020" s="38"/>
      <c r="AU2020" s="38"/>
      <c r="AV2020" s="38"/>
      <c r="AW2020" s="38"/>
      <c r="AX2020" s="38"/>
      <c r="AY2020" s="38"/>
      <c r="BA2020" s="3">
        <f>IF(Q2020&gt;0,RANK(Q2020,(N2020:P2020,Q2020:AE2020)),0)</f>
        <v>4</v>
      </c>
      <c r="BB2020" s="3">
        <f>IF(R2020&gt;0,RANK(R2020,(N2020:P2020,Q2020:AE2020)),0)</f>
        <v>3</v>
      </c>
      <c r="BC2020" s="3">
        <f>IF(S2020&gt;0,RANK(S2020,(N2020:P2020,Q2020:AE2020)),0)</f>
        <v>7</v>
      </c>
      <c r="BD2020" s="3">
        <f>IF(T2020&gt;0,RANK(T2020,(N2020:P2020,Q2020:AE2020)),0)</f>
        <v>8</v>
      </c>
      <c r="BE2020" s="2">
        <f t="shared" si="859"/>
        <v>4.6486190866830736E-3</v>
      </c>
      <c r="BF2020" s="2">
        <f t="shared" si="860"/>
        <v>5.742411812961444E-3</v>
      </c>
      <c r="BG2020" s="2">
        <f t="shared" si="861"/>
        <v>1.6406890894175555E-3</v>
      </c>
      <c r="BH2020" s="2">
        <f t="shared" si="862"/>
        <v>2.7344818156959256E-4</v>
      </c>
      <c r="BJ2020" t="s">
        <v>2861</v>
      </c>
      <c r="BK2020" t="s">
        <v>2602</v>
      </c>
      <c r="BL2020">
        <v>11</v>
      </c>
      <c r="BN2020">
        <v>0</v>
      </c>
      <c r="BO2020" s="60">
        <v>37</v>
      </c>
      <c r="BP2020" s="62">
        <v>99</v>
      </c>
      <c r="BQ2020" s="66">
        <f t="shared" si="863"/>
        <v>37099</v>
      </c>
      <c r="BR2020" s="66">
        <f t="shared" si="864"/>
        <v>37099</v>
      </c>
      <c r="BS2020" s="3" t="s">
        <v>3083</v>
      </c>
    </row>
    <row r="2021" spans="1:71" ht="14" hidden="1" customHeight="1" outlineLevel="1" x14ac:dyDescent="0.2">
      <c r="A2021" t="s">
        <v>1231</v>
      </c>
      <c r="B2021" t="s">
        <v>2602</v>
      </c>
      <c r="C2021" s="1">
        <f t="shared" si="854"/>
        <v>124678</v>
      </c>
      <c r="D2021" s="3">
        <f>IF(N2021&gt;0, RANK(N2021,(N2021:P2021,Q2021:AE2021)),0)</f>
        <v>2</v>
      </c>
      <c r="E2021" s="3">
        <f>IF(O2021&gt;0,RANK(O2021,(N2021:P2021,Q2021:AE2021)),0)</f>
        <v>1</v>
      </c>
      <c r="F2021" s="3">
        <f>IF(P2021&gt;0,RANK(P2021,(N2021:P2021,Q2021:AE2021)),0)</f>
        <v>0</v>
      </c>
      <c r="G2021" s="1">
        <f t="shared" si="852"/>
        <v>26762</v>
      </c>
      <c r="H2021" s="2">
        <f t="shared" si="853"/>
        <v>0.21464893565825566</v>
      </c>
      <c r="I2021" s="2"/>
      <c r="J2021" s="2">
        <f t="shared" si="855"/>
        <v>0.38592213542084408</v>
      </c>
      <c r="K2021" s="2">
        <f t="shared" si="856"/>
        <v>0.60057107107909979</v>
      </c>
      <c r="L2021" s="2">
        <f t="shared" si="857"/>
        <v>0</v>
      </c>
      <c r="M2021" s="2">
        <f t="shared" si="858"/>
        <v>1.3506793500056125E-2</v>
      </c>
      <c r="N2021" s="38">
        <v>48116</v>
      </c>
      <c r="O2021" s="38">
        <v>74878</v>
      </c>
      <c r="P2021" s="38">
        <v>0</v>
      </c>
      <c r="Q2021" s="38">
        <v>536</v>
      </c>
      <c r="R2021" s="38">
        <v>426</v>
      </c>
      <c r="S2021" s="38">
        <v>169</v>
      </c>
      <c r="T2021" s="38">
        <v>8</v>
      </c>
      <c r="U2021" s="38">
        <v>235</v>
      </c>
      <c r="V2021" s="38"/>
      <c r="W2021" s="38">
        <v>310</v>
      </c>
      <c r="X2021" s="38"/>
      <c r="Y2021" s="38">
        <v>0</v>
      </c>
      <c r="Z2021" s="38">
        <v>0</v>
      </c>
      <c r="AA2021" s="38"/>
      <c r="AB2021" s="38"/>
      <c r="AC2021" s="38"/>
      <c r="AD2021" s="38"/>
      <c r="AE2021" s="38"/>
      <c r="AF2021" s="38"/>
      <c r="AG2021" s="38"/>
      <c r="AH2021" s="38"/>
      <c r="AI2021" s="38"/>
      <c r="AJ2021" s="38"/>
      <c r="AK2021" s="38"/>
      <c r="AL2021" s="38"/>
      <c r="AM2021" s="38"/>
      <c r="AN2021" s="38"/>
      <c r="AO2021" s="38"/>
      <c r="AP2021" s="38"/>
      <c r="AQ2021" s="38"/>
      <c r="AR2021" s="38"/>
      <c r="AS2021" s="38"/>
      <c r="AT2021" s="38"/>
      <c r="AU2021" s="38"/>
      <c r="AV2021" s="38"/>
      <c r="AW2021" s="38"/>
      <c r="AX2021" s="38"/>
      <c r="AY2021" s="38"/>
      <c r="BA2021" s="3">
        <f>IF(Q2021&gt;0,RANK(Q2021,(N2021:P2021,Q2021:AE2021)),0)</f>
        <v>3</v>
      </c>
      <c r="BB2021" s="3">
        <f>IF(R2021&gt;0,RANK(R2021,(N2021:P2021,Q2021:AE2021)),0)</f>
        <v>4</v>
      </c>
      <c r="BC2021" s="3">
        <f>IF(S2021&gt;0,RANK(S2021,(N2021:P2021,Q2021:AE2021)),0)</f>
        <v>7</v>
      </c>
      <c r="BD2021" s="3">
        <f>IF(T2021&gt;0,RANK(T2021,(N2021:P2021,Q2021:AE2021)),0)</f>
        <v>8</v>
      </c>
      <c r="BE2021" s="2">
        <f t="shared" si="859"/>
        <v>4.2990744156948301E-3</v>
      </c>
      <c r="BF2021" s="2">
        <f t="shared" si="860"/>
        <v>3.4168016811305926E-3</v>
      </c>
      <c r="BG2021" s="2">
        <f t="shared" si="861"/>
        <v>1.3554917467396013E-3</v>
      </c>
      <c r="BH2021" s="2">
        <f t="shared" si="862"/>
        <v>6.4165289786490004E-5</v>
      </c>
      <c r="BJ2021" t="s">
        <v>1231</v>
      </c>
      <c r="BK2021" t="s">
        <v>2602</v>
      </c>
      <c r="BL2021">
        <v>13</v>
      </c>
      <c r="BN2021">
        <v>0</v>
      </c>
      <c r="BO2021" s="60">
        <v>37</v>
      </c>
      <c r="BP2021" s="62">
        <v>101</v>
      </c>
      <c r="BQ2021" s="66">
        <f t="shared" si="863"/>
        <v>37101</v>
      </c>
      <c r="BR2021" s="66">
        <f t="shared" si="864"/>
        <v>37101</v>
      </c>
      <c r="BS2021" s="3" t="s">
        <v>3083</v>
      </c>
    </row>
    <row r="2022" spans="1:71" ht="14" hidden="1" customHeight="1" outlineLevel="1" x14ac:dyDescent="0.2">
      <c r="A2022" t="s">
        <v>238</v>
      </c>
      <c r="B2022" t="s">
        <v>2602</v>
      </c>
      <c r="C2022" s="1">
        <f t="shared" si="854"/>
        <v>5463</v>
      </c>
      <c r="D2022" s="3">
        <f>IF(N2022&gt;0, RANK(N2022,(N2022:P2022,Q2022:AE2022)),0)</f>
        <v>2</v>
      </c>
      <c r="E2022" s="3">
        <f>IF(O2022&gt;0,RANK(O2022,(N2022:P2022,Q2022:AE2022)),0)</f>
        <v>1</v>
      </c>
      <c r="F2022" s="3">
        <f>IF(P2022&gt;0,RANK(P2022,(N2022:P2022,Q2022:AE2022)),0)</f>
        <v>0</v>
      </c>
      <c r="G2022" s="1">
        <f t="shared" si="852"/>
        <v>1402</v>
      </c>
      <c r="H2022" s="2">
        <f t="shared" si="853"/>
        <v>0.25663554823357132</v>
      </c>
      <c r="I2022" s="2"/>
      <c r="J2022" s="2">
        <f t="shared" si="855"/>
        <v>0.36738056013179571</v>
      </c>
      <c r="K2022" s="2">
        <f t="shared" si="856"/>
        <v>0.62401610836536703</v>
      </c>
      <c r="L2022" s="2">
        <f t="shared" si="857"/>
        <v>0</v>
      </c>
      <c r="M2022" s="2">
        <f t="shared" si="858"/>
        <v>8.6033315028373192E-3</v>
      </c>
      <c r="N2022" s="38">
        <v>2007</v>
      </c>
      <c r="O2022" s="38">
        <v>3409</v>
      </c>
      <c r="P2022" s="38">
        <v>0</v>
      </c>
      <c r="Q2022" s="38">
        <v>10</v>
      </c>
      <c r="R2022" s="38">
        <v>11</v>
      </c>
      <c r="S2022" s="38">
        <v>8</v>
      </c>
      <c r="T2022" s="38">
        <v>0</v>
      </c>
      <c r="U2022" s="38">
        <v>13</v>
      </c>
      <c r="V2022" s="38"/>
      <c r="W2022" s="38">
        <v>5</v>
      </c>
      <c r="X2022" s="38"/>
      <c r="Y2022" s="38">
        <v>0</v>
      </c>
      <c r="Z2022" s="38">
        <v>0</v>
      </c>
      <c r="AA2022" s="38"/>
      <c r="AB2022" s="38"/>
      <c r="AC2022" s="38"/>
      <c r="AD2022" s="38"/>
      <c r="AE2022" s="38"/>
      <c r="AF2022" s="38"/>
      <c r="AG2022" s="38"/>
      <c r="AH2022" s="38"/>
      <c r="AI2022" s="38"/>
      <c r="AJ2022" s="38"/>
      <c r="AK2022" s="38"/>
      <c r="AL2022" s="38"/>
      <c r="AM2022" s="38"/>
      <c r="AN2022" s="38"/>
      <c r="AO2022" s="38"/>
      <c r="AP2022" s="38"/>
      <c r="AQ2022" s="38"/>
      <c r="AR2022" s="38"/>
      <c r="AS2022" s="38"/>
      <c r="AT2022" s="38"/>
      <c r="AU2022" s="38"/>
      <c r="AV2022" s="38"/>
      <c r="AW2022" s="38"/>
      <c r="AX2022" s="38"/>
      <c r="AY2022" s="38"/>
      <c r="BA2022" s="3">
        <f>IF(Q2022&gt;0,RANK(Q2022,(N2022:P2022,Q2022:AE2022)),0)</f>
        <v>5</v>
      </c>
      <c r="BB2022" s="3">
        <f>IF(R2022&gt;0,RANK(R2022,(N2022:P2022,Q2022:AE2022)),0)</f>
        <v>4</v>
      </c>
      <c r="BC2022" s="3">
        <f>IF(S2022&gt;0,RANK(S2022,(N2022:P2022,Q2022:AE2022)),0)</f>
        <v>6</v>
      </c>
      <c r="BD2022" s="3">
        <f>IF(T2022&gt;0,RANK(T2022,(N2022:P2022,Q2022:AE2022)),0)</f>
        <v>0</v>
      </c>
      <c r="BE2022" s="2">
        <f t="shared" si="859"/>
        <v>1.8304960644334614E-3</v>
      </c>
      <c r="BF2022" s="2">
        <f t="shared" si="860"/>
        <v>2.0135456708768075E-3</v>
      </c>
      <c r="BG2022" s="2">
        <f t="shared" si="861"/>
        <v>1.4643968515467693E-3</v>
      </c>
      <c r="BH2022" s="2">
        <f t="shared" si="862"/>
        <v>0</v>
      </c>
      <c r="BJ2022" t="s">
        <v>238</v>
      </c>
      <c r="BK2022" t="s">
        <v>2602</v>
      </c>
      <c r="BL2022">
        <v>3</v>
      </c>
      <c r="BN2022">
        <v>0</v>
      </c>
      <c r="BO2022" s="60">
        <v>37</v>
      </c>
      <c r="BP2022" s="62">
        <v>103</v>
      </c>
      <c r="BQ2022" s="66">
        <f t="shared" si="863"/>
        <v>37103</v>
      </c>
      <c r="BR2022" s="66">
        <f t="shared" si="864"/>
        <v>37103</v>
      </c>
      <c r="BS2022" s="3" t="s">
        <v>3083</v>
      </c>
    </row>
    <row r="2023" spans="1:71" ht="14" hidden="1" customHeight="1" outlineLevel="1" x14ac:dyDescent="0.2">
      <c r="A2023" t="s">
        <v>96</v>
      </c>
      <c r="B2023" t="s">
        <v>2602</v>
      </c>
      <c r="C2023" s="1">
        <f t="shared" si="854"/>
        <v>30081</v>
      </c>
      <c r="D2023" s="3">
        <f>IF(N2023&gt;0, RANK(N2023,(N2023:P2023,Q2023:AE2023)),0)</f>
        <v>2</v>
      </c>
      <c r="E2023" s="3">
        <f>IF(O2023&gt;0,RANK(O2023,(N2023:P2023,Q2023:AE2023)),0)</f>
        <v>1</v>
      </c>
      <c r="F2023" s="3">
        <f>IF(P2023&gt;0,RANK(P2023,(N2023:P2023,Q2023:AE2023)),0)</f>
        <v>0</v>
      </c>
      <c r="G2023" s="1">
        <f t="shared" si="852"/>
        <v>5244</v>
      </c>
      <c r="H2023" s="2">
        <f t="shared" si="853"/>
        <v>0.17432931086067618</v>
      </c>
      <c r="I2023" s="2"/>
      <c r="J2023" s="2">
        <f t="shared" si="855"/>
        <v>0.4070675841893554</v>
      </c>
      <c r="K2023" s="2">
        <f t="shared" si="856"/>
        <v>0.58139689505003156</v>
      </c>
      <c r="L2023" s="2">
        <f t="shared" si="857"/>
        <v>0</v>
      </c>
      <c r="M2023" s="2">
        <f t="shared" si="858"/>
        <v>1.1535520760613038E-2</v>
      </c>
      <c r="N2023" s="38">
        <v>12245</v>
      </c>
      <c r="O2023" s="38">
        <v>17489</v>
      </c>
      <c r="P2023" s="38">
        <v>0</v>
      </c>
      <c r="Q2023" s="38">
        <v>113</v>
      </c>
      <c r="R2023" s="38">
        <v>77</v>
      </c>
      <c r="S2023" s="38">
        <v>34</v>
      </c>
      <c r="T2023" s="38">
        <v>0</v>
      </c>
      <c r="U2023" s="38">
        <v>49</v>
      </c>
      <c r="V2023" s="38"/>
      <c r="W2023" s="38">
        <v>74</v>
      </c>
      <c r="X2023" s="38"/>
      <c r="Y2023" s="38">
        <v>0</v>
      </c>
      <c r="Z2023" s="38">
        <v>0</v>
      </c>
      <c r="AA2023" s="38"/>
      <c r="AB2023" s="38"/>
      <c r="AC2023" s="38"/>
      <c r="AD2023" s="38"/>
      <c r="AE2023" s="38"/>
      <c r="AF2023" s="38"/>
      <c r="AG2023" s="38"/>
      <c r="AH2023" s="38"/>
      <c r="AI2023" s="38"/>
      <c r="AJ2023" s="38"/>
      <c r="AK2023" s="38"/>
      <c r="AL2023" s="38"/>
      <c r="AM2023" s="38"/>
      <c r="AN2023" s="38"/>
      <c r="AO2023" s="38"/>
      <c r="AP2023" s="38"/>
      <c r="AQ2023" s="38"/>
      <c r="AR2023" s="38"/>
      <c r="AS2023" s="38"/>
      <c r="AT2023" s="38"/>
      <c r="AU2023" s="38"/>
      <c r="AV2023" s="38"/>
      <c r="AW2023" s="38"/>
      <c r="AX2023" s="38"/>
      <c r="AY2023" s="38"/>
      <c r="BA2023" s="3">
        <f>IF(Q2023&gt;0,RANK(Q2023,(N2023:P2023,Q2023:AE2023)),0)</f>
        <v>3</v>
      </c>
      <c r="BB2023" s="3">
        <f>IF(R2023&gt;0,RANK(R2023,(N2023:P2023,Q2023:AE2023)),0)</f>
        <v>4</v>
      </c>
      <c r="BC2023" s="3">
        <f>IF(S2023&gt;0,RANK(S2023,(N2023:P2023,Q2023:AE2023)),0)</f>
        <v>7</v>
      </c>
      <c r="BD2023" s="3">
        <f>IF(T2023&gt;0,RANK(T2023,(N2023:P2023,Q2023:AE2023)),0)</f>
        <v>0</v>
      </c>
      <c r="BE2023" s="2">
        <f t="shared" si="859"/>
        <v>3.7565240517270036E-3</v>
      </c>
      <c r="BF2023" s="2">
        <f t="shared" si="860"/>
        <v>2.5597553272830027E-3</v>
      </c>
      <c r="BG2023" s="2">
        <f t="shared" si="861"/>
        <v>1.1302815730860011E-3</v>
      </c>
      <c r="BH2023" s="2">
        <f t="shared" si="862"/>
        <v>0</v>
      </c>
      <c r="BJ2023" t="s">
        <v>96</v>
      </c>
      <c r="BK2023" t="s">
        <v>2602</v>
      </c>
      <c r="BL2023">
        <v>13</v>
      </c>
      <c r="BN2023">
        <v>0</v>
      </c>
      <c r="BO2023" s="60">
        <v>37</v>
      </c>
      <c r="BP2023" s="62">
        <v>105</v>
      </c>
      <c r="BQ2023" s="66">
        <f t="shared" si="863"/>
        <v>37105</v>
      </c>
      <c r="BR2023" s="66">
        <f t="shared" si="864"/>
        <v>37105</v>
      </c>
      <c r="BS2023" s="3" t="s">
        <v>3083</v>
      </c>
    </row>
    <row r="2024" spans="1:71" ht="14" hidden="1" customHeight="1" outlineLevel="1" x14ac:dyDescent="0.2">
      <c r="A2024" t="s">
        <v>1860</v>
      </c>
      <c r="B2024" t="s">
        <v>2602</v>
      </c>
      <c r="C2024" s="1">
        <f t="shared" si="854"/>
        <v>27503</v>
      </c>
      <c r="D2024" s="3">
        <f>IF(N2024&gt;0, RANK(N2024,(N2024:P2024,Q2024:AE2024)),0)</f>
        <v>2</v>
      </c>
      <c r="E2024" s="3">
        <f>IF(O2024&gt;0,RANK(O2024,(N2024:P2024,Q2024:AE2024)),0)</f>
        <v>1</v>
      </c>
      <c r="F2024" s="3">
        <f>IF(P2024&gt;0,RANK(P2024,(N2024:P2024,Q2024:AE2024)),0)</f>
        <v>0</v>
      </c>
      <c r="G2024" s="1">
        <f t="shared" si="852"/>
        <v>1864</v>
      </c>
      <c r="H2024" s="2">
        <f t="shared" si="853"/>
        <v>6.7774424608224554E-2</v>
      </c>
      <c r="I2024" s="2"/>
      <c r="J2024" s="2">
        <f t="shared" si="855"/>
        <v>0.46176780714831112</v>
      </c>
      <c r="K2024" s="2">
        <f t="shared" si="856"/>
        <v>0.5295422317565357</v>
      </c>
      <c r="L2024" s="2">
        <f t="shared" si="857"/>
        <v>0</v>
      </c>
      <c r="M2024" s="2">
        <f t="shared" si="858"/>
        <v>8.6899610951531869E-3</v>
      </c>
      <c r="N2024" s="38">
        <v>12700</v>
      </c>
      <c r="O2024" s="38">
        <v>14564</v>
      </c>
      <c r="P2024" s="38">
        <v>0</v>
      </c>
      <c r="Q2024" s="38">
        <v>62</v>
      </c>
      <c r="R2024" s="38">
        <v>50</v>
      </c>
      <c r="S2024" s="38">
        <v>32</v>
      </c>
      <c r="T2024" s="38">
        <v>0</v>
      </c>
      <c r="U2024" s="38">
        <v>57</v>
      </c>
      <c r="V2024" s="38"/>
      <c r="W2024" s="38">
        <v>38</v>
      </c>
      <c r="X2024" s="38"/>
      <c r="Y2024" s="38">
        <v>0</v>
      </c>
      <c r="Z2024" s="38">
        <v>0</v>
      </c>
      <c r="AA2024" s="38"/>
      <c r="AB2024" s="38"/>
      <c r="AC2024" s="38"/>
      <c r="AD2024" s="38"/>
      <c r="AE2024" s="38"/>
      <c r="AF2024" s="38"/>
      <c r="AG2024" s="38"/>
      <c r="AH2024" s="38"/>
      <c r="AI2024" s="38"/>
      <c r="AJ2024" s="38"/>
      <c r="AK2024" s="38"/>
      <c r="AL2024" s="38"/>
      <c r="AM2024" s="38"/>
      <c r="AN2024" s="38"/>
      <c r="AO2024" s="38"/>
      <c r="AP2024" s="38"/>
      <c r="AQ2024" s="38"/>
      <c r="AR2024" s="38"/>
      <c r="AS2024" s="38"/>
      <c r="AT2024" s="38"/>
      <c r="AU2024" s="38"/>
      <c r="AV2024" s="38"/>
      <c r="AW2024" s="38"/>
      <c r="AX2024" s="38"/>
      <c r="AY2024" s="38"/>
      <c r="BA2024" s="3">
        <f>IF(Q2024&gt;0,RANK(Q2024,(N2024:P2024,Q2024:AE2024)),0)</f>
        <v>3</v>
      </c>
      <c r="BB2024" s="3">
        <f>IF(R2024&gt;0,RANK(R2024,(N2024:P2024,Q2024:AE2024)),0)</f>
        <v>5</v>
      </c>
      <c r="BC2024" s="3">
        <f>IF(S2024&gt;0,RANK(S2024,(N2024:P2024,Q2024:AE2024)),0)</f>
        <v>7</v>
      </c>
      <c r="BD2024" s="3">
        <f>IF(T2024&gt;0,RANK(T2024,(N2024:P2024,Q2024:AE2024)),0)</f>
        <v>0</v>
      </c>
      <c r="BE2024" s="2">
        <f t="shared" si="859"/>
        <v>2.2542995309602588E-3</v>
      </c>
      <c r="BF2024" s="2">
        <f t="shared" si="860"/>
        <v>1.8179834927098861E-3</v>
      </c>
      <c r="BG2024" s="2">
        <f t="shared" si="861"/>
        <v>1.1635094353343273E-3</v>
      </c>
      <c r="BH2024" s="2">
        <f t="shared" si="862"/>
        <v>0</v>
      </c>
      <c r="BJ2024" t="s">
        <v>1860</v>
      </c>
      <c r="BK2024" t="s">
        <v>2602</v>
      </c>
      <c r="BL2024">
        <v>1</v>
      </c>
      <c r="BN2024">
        <v>0</v>
      </c>
      <c r="BO2024" s="60">
        <v>37</v>
      </c>
      <c r="BP2024" s="62">
        <v>107</v>
      </c>
      <c r="BQ2024" s="66">
        <f t="shared" si="863"/>
        <v>37107</v>
      </c>
      <c r="BR2024" s="66">
        <f t="shared" si="864"/>
        <v>37107</v>
      </c>
      <c r="BS2024" s="3" t="s">
        <v>3083</v>
      </c>
    </row>
    <row r="2025" spans="1:71" ht="14" hidden="1" customHeight="1" outlineLevel="1" x14ac:dyDescent="0.2">
      <c r="A2025" t="s">
        <v>1567</v>
      </c>
      <c r="B2025" t="s">
        <v>2602</v>
      </c>
      <c r="C2025" s="1">
        <f t="shared" si="854"/>
        <v>55582</v>
      </c>
      <c r="D2025" s="3">
        <f>IF(N2025&gt;0, RANK(N2025,(N2025:P2025,Q2025:AE2025)),0)</f>
        <v>2</v>
      </c>
      <c r="E2025" s="3">
        <f>IF(O2025&gt;0,RANK(O2025,(N2025:P2025,Q2025:AE2025)),0)</f>
        <v>1</v>
      </c>
      <c r="F2025" s="3">
        <f>IF(P2025&gt;0,RANK(P2025,(N2025:P2025,Q2025:AE2025)),0)</f>
        <v>0</v>
      </c>
      <c r="G2025" s="1">
        <f t="shared" si="852"/>
        <v>25341</v>
      </c>
      <c r="H2025" s="2">
        <f t="shared" si="853"/>
        <v>0.45592098161275235</v>
      </c>
      <c r="I2025" s="2"/>
      <c r="J2025" s="2">
        <f t="shared" si="855"/>
        <v>0.26702889424633874</v>
      </c>
      <c r="K2025" s="2">
        <f t="shared" si="856"/>
        <v>0.7229498758590911</v>
      </c>
      <c r="L2025" s="2">
        <f t="shared" si="857"/>
        <v>0</v>
      </c>
      <c r="M2025" s="2">
        <f t="shared" si="858"/>
        <v>1.0021229894570105E-2</v>
      </c>
      <c r="N2025" s="38">
        <v>14842</v>
      </c>
      <c r="O2025" s="38">
        <v>40183</v>
      </c>
      <c r="P2025" s="38">
        <v>0</v>
      </c>
      <c r="Q2025" s="38">
        <v>194</v>
      </c>
      <c r="R2025" s="38">
        <v>106</v>
      </c>
      <c r="S2025" s="38">
        <v>55</v>
      </c>
      <c r="T2025" s="38">
        <v>3</v>
      </c>
      <c r="U2025" s="38">
        <v>53</v>
      </c>
      <c r="V2025" s="38"/>
      <c r="W2025" s="38">
        <v>146</v>
      </c>
      <c r="X2025" s="38"/>
      <c r="Y2025" s="38">
        <v>0</v>
      </c>
      <c r="Z2025" s="38">
        <v>0</v>
      </c>
      <c r="AA2025" s="38"/>
      <c r="AB2025" s="38"/>
      <c r="AC2025" s="38"/>
      <c r="AD2025" s="38"/>
      <c r="AE2025" s="38"/>
      <c r="AF2025" s="38"/>
      <c r="AG2025" s="38"/>
      <c r="AH2025" s="38"/>
      <c r="AI2025" s="38"/>
      <c r="AJ2025" s="38"/>
      <c r="AK2025" s="38"/>
      <c r="AL2025" s="38"/>
      <c r="AM2025" s="38"/>
      <c r="AN2025" s="38"/>
      <c r="AO2025" s="38"/>
      <c r="AP2025" s="38"/>
      <c r="AQ2025" s="38"/>
      <c r="AR2025" s="38"/>
      <c r="AS2025" s="38"/>
      <c r="AT2025" s="38"/>
      <c r="AU2025" s="38"/>
      <c r="AV2025" s="38"/>
      <c r="AW2025" s="38"/>
      <c r="AX2025" s="38"/>
      <c r="AY2025" s="38"/>
      <c r="BA2025" s="3">
        <f>IF(Q2025&gt;0,RANK(Q2025,(N2025:P2025,Q2025:AE2025)),0)</f>
        <v>3</v>
      </c>
      <c r="BB2025" s="3">
        <f>IF(R2025&gt;0,RANK(R2025,(N2025:P2025,Q2025:AE2025)),0)</f>
        <v>5</v>
      </c>
      <c r="BC2025" s="3">
        <f>IF(S2025&gt;0,RANK(S2025,(N2025:P2025,Q2025:AE2025)),0)</f>
        <v>6</v>
      </c>
      <c r="BD2025" s="3">
        <f>IF(T2025&gt;0,RANK(T2025,(N2025:P2025,Q2025:AE2025)),0)</f>
        <v>8</v>
      </c>
      <c r="BE2025" s="2">
        <f t="shared" si="859"/>
        <v>3.4903385988269585E-3</v>
      </c>
      <c r="BF2025" s="2">
        <f t="shared" si="860"/>
        <v>1.9070922241013278E-3</v>
      </c>
      <c r="BG2025" s="2">
        <f t="shared" si="861"/>
        <v>9.8952898420351918E-4</v>
      </c>
      <c r="BH2025" s="2">
        <f t="shared" si="862"/>
        <v>5.3974308229282858E-5</v>
      </c>
      <c r="BJ2025" t="s">
        <v>1567</v>
      </c>
      <c r="BK2025" t="s">
        <v>2602</v>
      </c>
      <c r="BL2025">
        <v>10</v>
      </c>
      <c r="BN2025">
        <v>0</v>
      </c>
      <c r="BO2025" s="60">
        <v>37</v>
      </c>
      <c r="BP2025" s="62">
        <v>109</v>
      </c>
      <c r="BQ2025" s="66">
        <f t="shared" si="863"/>
        <v>37109</v>
      </c>
      <c r="BR2025" s="66">
        <f t="shared" si="864"/>
        <v>37109</v>
      </c>
      <c r="BS2025" s="3" t="s">
        <v>3083</v>
      </c>
    </row>
    <row r="2026" spans="1:71" ht="14" hidden="1" customHeight="1" outlineLevel="1" x14ac:dyDescent="0.2">
      <c r="A2026" t="s">
        <v>1686</v>
      </c>
      <c r="B2026" t="s">
        <v>2602</v>
      </c>
      <c r="C2026" s="1">
        <f t="shared" si="854"/>
        <v>23655</v>
      </c>
      <c r="D2026" s="3">
        <f>IF(N2026&gt;0, RANK(N2026,(N2026:P2026,Q2026:AE2026)),0)</f>
        <v>2</v>
      </c>
      <c r="E2026" s="3">
        <f>IF(O2026&gt;0,RANK(O2026,(N2026:P2026,Q2026:AE2026)),0)</f>
        <v>1</v>
      </c>
      <c r="F2026" s="3">
        <f>IF(P2026&gt;0,RANK(P2026,(N2026:P2026,Q2026:AE2026)),0)</f>
        <v>0</v>
      </c>
      <c r="G2026" s="1">
        <f t="shared" si="852"/>
        <v>11609</v>
      </c>
      <c r="H2026" s="2">
        <f t="shared" si="853"/>
        <v>0.49076305220883532</v>
      </c>
      <c r="I2026" s="2"/>
      <c r="J2026" s="2">
        <f t="shared" si="855"/>
        <v>0.24988374550834919</v>
      </c>
      <c r="K2026" s="2">
        <f t="shared" si="856"/>
        <v>0.74064679771718456</v>
      </c>
      <c r="L2026" s="2">
        <f t="shared" si="857"/>
        <v>0</v>
      </c>
      <c r="M2026" s="2">
        <f t="shared" si="858"/>
        <v>9.4694567744663116E-3</v>
      </c>
      <c r="N2026" s="38">
        <v>5911</v>
      </c>
      <c r="O2026" s="38">
        <v>17520</v>
      </c>
      <c r="P2026" s="38">
        <v>0</v>
      </c>
      <c r="Q2026" s="38">
        <v>75</v>
      </c>
      <c r="R2026" s="38">
        <v>49</v>
      </c>
      <c r="S2026" s="38">
        <v>28</v>
      </c>
      <c r="T2026" s="38">
        <v>5</v>
      </c>
      <c r="U2026" s="38">
        <v>17</v>
      </c>
      <c r="V2026" s="38"/>
      <c r="W2026" s="38">
        <v>50</v>
      </c>
      <c r="X2026" s="38"/>
      <c r="Y2026" s="38">
        <v>0</v>
      </c>
      <c r="Z2026" s="38">
        <v>0</v>
      </c>
      <c r="AA2026" s="38"/>
      <c r="AB2026" s="38"/>
      <c r="AC2026" s="38"/>
      <c r="AD2026" s="38"/>
      <c r="AE2026" s="38"/>
      <c r="AF2026" s="38"/>
      <c r="AG2026" s="38"/>
      <c r="AH2026" s="38"/>
      <c r="AI2026" s="38"/>
      <c r="AJ2026" s="38"/>
      <c r="AK2026" s="38"/>
      <c r="AL2026" s="38"/>
      <c r="AM2026" s="38"/>
      <c r="AN2026" s="38"/>
      <c r="AO2026" s="38"/>
      <c r="AP2026" s="38"/>
      <c r="AQ2026" s="38"/>
      <c r="AR2026" s="38"/>
      <c r="AS2026" s="38"/>
      <c r="AT2026" s="38"/>
      <c r="AU2026" s="38"/>
      <c r="AV2026" s="38"/>
      <c r="AW2026" s="38"/>
      <c r="AX2026" s="38"/>
      <c r="AY2026" s="38"/>
      <c r="BA2026" s="3">
        <f>IF(Q2026&gt;0,RANK(Q2026,(N2026:P2026,Q2026:AE2026)),0)</f>
        <v>3</v>
      </c>
      <c r="BB2026" s="3">
        <f>IF(R2026&gt;0,RANK(R2026,(N2026:P2026,Q2026:AE2026)),0)</f>
        <v>5</v>
      </c>
      <c r="BC2026" s="3">
        <f>IF(S2026&gt;0,RANK(S2026,(N2026:P2026,Q2026:AE2026)),0)</f>
        <v>6</v>
      </c>
      <c r="BD2026" s="3">
        <f>IF(T2026&gt;0,RANK(T2026,(N2026:P2026,Q2026:AE2026)),0)</f>
        <v>8</v>
      </c>
      <c r="BE2026" s="2">
        <f t="shared" si="859"/>
        <v>3.1705770450221942E-3</v>
      </c>
      <c r="BF2026" s="2">
        <f t="shared" si="860"/>
        <v>2.0714436694145E-3</v>
      </c>
      <c r="BG2026" s="2">
        <f t="shared" si="861"/>
        <v>1.1836820968082857E-3</v>
      </c>
      <c r="BH2026" s="2">
        <f t="shared" si="862"/>
        <v>2.1137180300147959E-4</v>
      </c>
      <c r="BJ2026" t="s">
        <v>1686</v>
      </c>
      <c r="BK2026" t="s">
        <v>2602</v>
      </c>
      <c r="BL2026">
        <v>11</v>
      </c>
      <c r="BN2026">
        <v>0</v>
      </c>
      <c r="BO2026" s="60">
        <v>37</v>
      </c>
      <c r="BP2026" s="62">
        <v>111</v>
      </c>
      <c r="BQ2026" s="66">
        <f t="shared" si="863"/>
        <v>37111</v>
      </c>
      <c r="BR2026" s="66">
        <f t="shared" si="864"/>
        <v>37111</v>
      </c>
      <c r="BS2026" s="3" t="s">
        <v>3083</v>
      </c>
    </row>
    <row r="2027" spans="1:71" ht="14" hidden="1" customHeight="1" outlineLevel="1" x14ac:dyDescent="0.2">
      <c r="A2027" t="s">
        <v>1617</v>
      </c>
      <c r="B2027" t="s">
        <v>2602</v>
      </c>
      <c r="C2027" s="1">
        <f t="shared" si="854"/>
        <v>21934</v>
      </c>
      <c r="D2027" s="3">
        <f>IF(N2027&gt;0, RANK(N2027,(N2027:P2027,Q2027:AE2027)),0)</f>
        <v>2</v>
      </c>
      <c r="E2027" s="3">
        <f>IF(O2027&gt;0,RANK(O2027,(N2027:P2027,Q2027:AE2027)),0)</f>
        <v>1</v>
      </c>
      <c r="F2027" s="3">
        <f>IF(P2027&gt;0,RANK(P2027,(N2027:P2027,Q2027:AE2027)),0)</f>
        <v>0</v>
      </c>
      <c r="G2027" s="1">
        <f t="shared" si="852"/>
        <v>8306</v>
      </c>
      <c r="H2027" s="2">
        <f t="shared" si="853"/>
        <v>0.3786814990425823</v>
      </c>
      <c r="I2027" s="2"/>
      <c r="J2027" s="2">
        <f t="shared" si="855"/>
        <v>0.30432205708033189</v>
      </c>
      <c r="K2027" s="2">
        <f t="shared" si="856"/>
        <v>0.68300355612291419</v>
      </c>
      <c r="L2027" s="2">
        <f t="shared" si="857"/>
        <v>0</v>
      </c>
      <c r="M2027" s="2">
        <f t="shared" si="858"/>
        <v>1.2674386796753923E-2</v>
      </c>
      <c r="N2027" s="38">
        <v>6675</v>
      </c>
      <c r="O2027" s="38">
        <v>14981</v>
      </c>
      <c r="P2027" s="38">
        <v>0</v>
      </c>
      <c r="Q2027" s="38">
        <v>81</v>
      </c>
      <c r="R2027" s="38">
        <v>50</v>
      </c>
      <c r="S2027" s="38">
        <v>38</v>
      </c>
      <c r="T2027" s="38">
        <v>0</v>
      </c>
      <c r="U2027" s="38">
        <v>21</v>
      </c>
      <c r="V2027" s="38"/>
      <c r="W2027" s="38">
        <v>88</v>
      </c>
      <c r="X2027" s="38"/>
      <c r="Y2027" s="38">
        <v>0</v>
      </c>
      <c r="Z2027" s="38">
        <v>0</v>
      </c>
      <c r="AA2027" s="38"/>
      <c r="AB2027" s="38"/>
      <c r="AC2027" s="38"/>
      <c r="AD2027" s="38"/>
      <c r="AE2027" s="38"/>
      <c r="AF2027" s="38"/>
      <c r="AG2027" s="38"/>
      <c r="AH2027" s="38"/>
      <c r="AI2027" s="38"/>
      <c r="AJ2027" s="38"/>
      <c r="AK2027" s="38"/>
      <c r="AL2027" s="38"/>
      <c r="AM2027" s="38"/>
      <c r="AN2027" s="38"/>
      <c r="AO2027" s="38"/>
      <c r="AP2027" s="38"/>
      <c r="AQ2027" s="38"/>
      <c r="AR2027" s="38"/>
      <c r="AS2027" s="38"/>
      <c r="AT2027" s="38"/>
      <c r="AU2027" s="38"/>
      <c r="AV2027" s="38"/>
      <c r="AW2027" s="38"/>
      <c r="AX2027" s="38"/>
      <c r="AY2027" s="38"/>
      <c r="BA2027" s="3">
        <f>IF(Q2027&gt;0,RANK(Q2027,(N2027:P2027,Q2027:AE2027)),0)</f>
        <v>4</v>
      </c>
      <c r="BB2027" s="3">
        <f>IF(R2027&gt;0,RANK(R2027,(N2027:P2027,Q2027:AE2027)),0)</f>
        <v>5</v>
      </c>
      <c r="BC2027" s="3">
        <f>IF(S2027&gt;0,RANK(S2027,(N2027:P2027,Q2027:AE2027)),0)</f>
        <v>6</v>
      </c>
      <c r="BD2027" s="3">
        <f>IF(T2027&gt;0,RANK(T2027,(N2027:P2027,Q2027:AE2027)),0)</f>
        <v>0</v>
      </c>
      <c r="BE2027" s="2">
        <f t="shared" si="859"/>
        <v>3.6928968724354882E-3</v>
      </c>
      <c r="BF2027" s="2">
        <f t="shared" si="860"/>
        <v>2.2795659706391904E-3</v>
      </c>
      <c r="BG2027" s="2">
        <f t="shared" si="861"/>
        <v>1.7324701376857847E-3</v>
      </c>
      <c r="BH2027" s="2">
        <f t="shared" si="862"/>
        <v>0</v>
      </c>
      <c r="BJ2027" t="s">
        <v>1617</v>
      </c>
      <c r="BK2027" t="s">
        <v>2602</v>
      </c>
      <c r="BL2027">
        <v>11</v>
      </c>
      <c r="BN2027">
        <v>0</v>
      </c>
      <c r="BO2027" s="60">
        <v>37</v>
      </c>
      <c r="BP2027" s="62">
        <v>113</v>
      </c>
      <c r="BQ2027" s="66">
        <f t="shared" si="863"/>
        <v>37113</v>
      </c>
      <c r="BR2027" s="66">
        <f t="shared" si="864"/>
        <v>37113</v>
      </c>
      <c r="BS2027" s="3" t="s">
        <v>3083</v>
      </c>
    </row>
    <row r="2028" spans="1:71" ht="14" hidden="1" customHeight="1" outlineLevel="1" x14ac:dyDescent="0.2">
      <c r="A2028" t="s">
        <v>1618</v>
      </c>
      <c r="B2028" t="s">
        <v>2602</v>
      </c>
      <c r="C2028" s="1">
        <f t="shared" si="854"/>
        <v>13621</v>
      </c>
      <c r="D2028" s="3">
        <f>IF(N2028&gt;0, RANK(N2028,(N2028:P2028,Q2028:AE2028)),0)</f>
        <v>2</v>
      </c>
      <c r="E2028" s="3">
        <f>IF(O2028&gt;0,RANK(O2028,(N2028:P2028,Q2028:AE2028)),0)</f>
        <v>1</v>
      </c>
      <c r="F2028" s="3">
        <f>IF(P2028&gt;0,RANK(P2028,(N2028:P2028,Q2028:AE2028)),0)</f>
        <v>0</v>
      </c>
      <c r="G2028" s="1">
        <f t="shared" si="852"/>
        <v>3185</v>
      </c>
      <c r="H2028" s="2">
        <f t="shared" si="853"/>
        <v>0.23383011526319653</v>
      </c>
      <c r="I2028" s="2"/>
      <c r="J2028" s="2">
        <f t="shared" si="855"/>
        <v>0.37368768812862491</v>
      </c>
      <c r="K2028" s="2">
        <f t="shared" si="856"/>
        <v>0.60751780339182149</v>
      </c>
      <c r="L2028" s="2">
        <f t="shared" si="857"/>
        <v>0</v>
      </c>
      <c r="M2028" s="2">
        <f t="shared" si="858"/>
        <v>1.8794508479553662E-2</v>
      </c>
      <c r="N2028" s="38">
        <v>5090</v>
      </c>
      <c r="O2028" s="38">
        <v>8275</v>
      </c>
      <c r="P2028" s="38">
        <v>0</v>
      </c>
      <c r="Q2028" s="38">
        <v>60</v>
      </c>
      <c r="R2028" s="38">
        <v>80</v>
      </c>
      <c r="S2028" s="38">
        <v>21</v>
      </c>
      <c r="T2028" s="38">
        <v>0</v>
      </c>
      <c r="U2028" s="38">
        <v>35</v>
      </c>
      <c r="V2028" s="38"/>
      <c r="W2028" s="38">
        <v>60</v>
      </c>
      <c r="X2028" s="38"/>
      <c r="Y2028" s="38">
        <v>0</v>
      </c>
      <c r="Z2028" s="38">
        <v>0</v>
      </c>
      <c r="AA2028" s="38"/>
      <c r="AB2028" s="38"/>
      <c r="AC2028" s="38"/>
      <c r="AD2028" s="38"/>
      <c r="AE2028" s="38"/>
      <c r="AF2028" s="38"/>
      <c r="AG2028" s="38"/>
      <c r="AH2028" s="38"/>
      <c r="AI2028" s="38"/>
      <c r="AJ2028" s="38"/>
      <c r="AK2028" s="38"/>
      <c r="AL2028" s="38"/>
      <c r="AM2028" s="38"/>
      <c r="AN2028" s="38"/>
      <c r="AO2028" s="38"/>
      <c r="AP2028" s="38"/>
      <c r="AQ2028" s="38"/>
      <c r="AR2028" s="38"/>
      <c r="AS2028" s="38"/>
      <c r="AT2028" s="38"/>
      <c r="AU2028" s="38"/>
      <c r="AV2028" s="38"/>
      <c r="AW2028" s="38"/>
      <c r="AX2028" s="38"/>
      <c r="AY2028" s="38"/>
      <c r="BA2028" s="3">
        <f>IF(Q2028&gt;0,RANK(Q2028,(N2028:P2028,Q2028:AE2028)),0)</f>
        <v>4</v>
      </c>
      <c r="BB2028" s="3">
        <f>IF(R2028&gt;0,RANK(R2028,(N2028:P2028,Q2028:AE2028)),0)</f>
        <v>3</v>
      </c>
      <c r="BC2028" s="3">
        <f>IF(S2028&gt;0,RANK(S2028,(N2028:P2028,Q2028:AE2028)),0)</f>
        <v>7</v>
      </c>
      <c r="BD2028" s="3">
        <f>IF(T2028&gt;0,RANK(T2028,(N2028:P2028,Q2028:AE2028)),0)</f>
        <v>0</v>
      </c>
      <c r="BE2028" s="2">
        <f t="shared" si="859"/>
        <v>4.4049629248953817E-3</v>
      </c>
      <c r="BF2028" s="2">
        <f t="shared" si="860"/>
        <v>5.8732838998605099E-3</v>
      </c>
      <c r="BG2028" s="2">
        <f t="shared" si="861"/>
        <v>1.5417370237133837E-3</v>
      </c>
      <c r="BH2028" s="2">
        <f t="shared" si="862"/>
        <v>0</v>
      </c>
      <c r="BJ2028" t="s">
        <v>1618</v>
      </c>
      <c r="BK2028" t="s">
        <v>2602</v>
      </c>
      <c r="BL2028">
        <v>11</v>
      </c>
      <c r="BN2028">
        <v>0</v>
      </c>
      <c r="BO2028" s="60">
        <v>37</v>
      </c>
      <c r="BP2028" s="62">
        <v>115</v>
      </c>
      <c r="BQ2028" s="66">
        <f t="shared" si="863"/>
        <v>37115</v>
      </c>
      <c r="BR2028" s="66">
        <f t="shared" si="864"/>
        <v>37115</v>
      </c>
      <c r="BS2028" s="3" t="s">
        <v>3083</v>
      </c>
    </row>
    <row r="2029" spans="1:71" ht="14" hidden="1" customHeight="1" outlineLevel="1" x14ac:dyDescent="0.2">
      <c r="A2029" t="s">
        <v>1</v>
      </c>
      <c r="B2029" t="s">
        <v>2602</v>
      </c>
      <c r="C2029" s="1">
        <f t="shared" si="854"/>
        <v>12040</v>
      </c>
      <c r="D2029" s="3">
        <f>IF(N2029&gt;0, RANK(N2029,(N2029:P2029,Q2029:AE2029)),0)</f>
        <v>2</v>
      </c>
      <c r="E2029" s="3">
        <f>IF(O2029&gt;0,RANK(O2029,(N2029:P2029,Q2029:AE2029)),0)</f>
        <v>1</v>
      </c>
      <c r="F2029" s="3">
        <f>IF(P2029&gt;0,RANK(P2029,(N2029:P2029,Q2029:AE2029)),0)</f>
        <v>0</v>
      </c>
      <c r="G2029" s="1">
        <f t="shared" si="852"/>
        <v>1241</v>
      </c>
      <c r="H2029" s="2">
        <f t="shared" si="853"/>
        <v>0.10307308970099668</v>
      </c>
      <c r="I2029" s="2"/>
      <c r="J2029" s="2">
        <f t="shared" si="855"/>
        <v>0.44518272425249167</v>
      </c>
      <c r="K2029" s="2">
        <f t="shared" si="856"/>
        <v>0.54825581395348832</v>
      </c>
      <c r="L2029" s="2">
        <f t="shared" si="857"/>
        <v>0</v>
      </c>
      <c r="M2029" s="2">
        <f t="shared" si="858"/>
        <v>6.5614617940199516E-3</v>
      </c>
      <c r="N2029" s="38">
        <v>5360</v>
      </c>
      <c r="O2029" s="38">
        <v>6601</v>
      </c>
      <c r="P2029" s="38">
        <v>0</v>
      </c>
      <c r="Q2029" s="38">
        <v>20</v>
      </c>
      <c r="R2029" s="38">
        <v>23</v>
      </c>
      <c r="S2029" s="38">
        <v>6</v>
      </c>
      <c r="T2029" s="38">
        <v>0</v>
      </c>
      <c r="U2029" s="38">
        <v>18</v>
      </c>
      <c r="V2029" s="38"/>
      <c r="W2029" s="38">
        <v>12</v>
      </c>
      <c r="X2029" s="38"/>
      <c r="Y2029" s="38">
        <v>0</v>
      </c>
      <c r="Z2029" s="38">
        <v>0</v>
      </c>
      <c r="AA2029" s="38"/>
      <c r="AB2029" s="38"/>
      <c r="AC2029" s="38"/>
      <c r="AD2029" s="38"/>
      <c r="AE2029" s="38"/>
      <c r="AF2029" s="38"/>
      <c r="AG2029" s="38"/>
      <c r="AH2029" s="38"/>
      <c r="AI2029" s="38"/>
      <c r="AJ2029" s="38"/>
      <c r="AK2029" s="38"/>
      <c r="AL2029" s="38"/>
      <c r="AM2029" s="38"/>
      <c r="AN2029" s="38"/>
      <c r="AO2029" s="38"/>
      <c r="AP2029" s="38"/>
      <c r="AQ2029" s="38"/>
      <c r="AR2029" s="38"/>
      <c r="AS2029" s="38"/>
      <c r="AT2029" s="38"/>
      <c r="AU2029" s="38"/>
      <c r="AV2029" s="38"/>
      <c r="AW2029" s="38"/>
      <c r="AX2029" s="38"/>
      <c r="AY2029" s="38"/>
      <c r="BA2029" s="3">
        <f>IF(Q2029&gt;0,RANK(Q2029,(N2029:P2029,Q2029:AE2029)),0)</f>
        <v>4</v>
      </c>
      <c r="BB2029" s="3">
        <f>IF(R2029&gt;0,RANK(R2029,(N2029:P2029,Q2029:AE2029)),0)</f>
        <v>3</v>
      </c>
      <c r="BC2029" s="3">
        <f>IF(S2029&gt;0,RANK(S2029,(N2029:P2029,Q2029:AE2029)),0)</f>
        <v>7</v>
      </c>
      <c r="BD2029" s="3">
        <f>IF(T2029&gt;0,RANK(T2029,(N2029:P2029,Q2029:AE2029)),0)</f>
        <v>0</v>
      </c>
      <c r="BE2029" s="2">
        <f t="shared" si="859"/>
        <v>1.6611295681063123E-3</v>
      </c>
      <c r="BF2029" s="2">
        <f t="shared" si="860"/>
        <v>1.9102990033222592E-3</v>
      </c>
      <c r="BG2029" s="2">
        <f t="shared" si="861"/>
        <v>4.9833887043189363E-4</v>
      </c>
      <c r="BH2029" s="2">
        <f t="shared" si="862"/>
        <v>0</v>
      </c>
      <c r="BJ2029" t="s">
        <v>1</v>
      </c>
      <c r="BK2029" t="s">
        <v>2602</v>
      </c>
      <c r="BL2029">
        <v>1</v>
      </c>
      <c r="BN2029">
        <v>0</v>
      </c>
      <c r="BO2029" s="60">
        <v>37</v>
      </c>
      <c r="BP2029" s="62">
        <v>117</v>
      </c>
      <c r="BQ2029" s="66">
        <f t="shared" si="863"/>
        <v>37117</v>
      </c>
      <c r="BR2029" s="66">
        <f t="shared" si="864"/>
        <v>37117</v>
      </c>
      <c r="BS2029" s="3" t="s">
        <v>3083</v>
      </c>
    </row>
    <row r="2030" spans="1:71" ht="14" hidden="1" customHeight="1" outlineLevel="1" x14ac:dyDescent="0.2">
      <c r="A2030" t="s">
        <v>1449</v>
      </c>
      <c r="B2030" t="s">
        <v>2602</v>
      </c>
      <c r="C2030" s="1">
        <f t="shared" si="854"/>
        <v>577527</v>
      </c>
      <c r="D2030" s="3">
        <f>IF(N2030&gt;0, RANK(N2030,(N2030:P2030,Q2030:AE2030)),0)</f>
        <v>1</v>
      </c>
      <c r="E2030" s="3">
        <f>IF(O2030&gt;0,RANK(O2030,(N2030:P2030,Q2030:AE2030)),0)</f>
        <v>2</v>
      </c>
      <c r="F2030" s="3">
        <f>IF(P2030&gt;0,RANK(P2030,(N2030:P2030,Q2030:AE2030)),0)</f>
        <v>0</v>
      </c>
      <c r="G2030" s="1">
        <f t="shared" si="852"/>
        <v>188692</v>
      </c>
      <c r="H2030" s="2">
        <f t="shared" si="853"/>
        <v>0.32672411852606026</v>
      </c>
      <c r="I2030" s="2"/>
      <c r="J2030" s="2">
        <f t="shared" si="855"/>
        <v>0.65186389554081459</v>
      </c>
      <c r="K2030" s="2">
        <f t="shared" si="856"/>
        <v>0.32513977701475427</v>
      </c>
      <c r="L2030" s="2">
        <f t="shared" si="857"/>
        <v>0</v>
      </c>
      <c r="M2030" s="2">
        <f t="shared" si="858"/>
        <v>2.2996327444431142E-2</v>
      </c>
      <c r="N2030" s="38">
        <v>376469</v>
      </c>
      <c r="O2030" s="38">
        <v>187777</v>
      </c>
      <c r="P2030" s="38">
        <v>0</v>
      </c>
      <c r="Q2030" s="38">
        <v>2696</v>
      </c>
      <c r="R2030" s="38">
        <v>4058</v>
      </c>
      <c r="S2030" s="38">
        <v>697</v>
      </c>
      <c r="T2030" s="38">
        <v>68</v>
      </c>
      <c r="U2030" s="38">
        <v>2004</v>
      </c>
      <c r="V2030" s="38"/>
      <c r="W2030" s="38">
        <v>3755</v>
      </c>
      <c r="X2030" s="38"/>
      <c r="Y2030" s="38">
        <v>0</v>
      </c>
      <c r="Z2030" s="38">
        <v>3</v>
      </c>
      <c r="AA2030" s="38"/>
      <c r="AB2030" s="38"/>
      <c r="AC2030" s="38"/>
      <c r="AD2030" s="38"/>
      <c r="AE2030" s="38"/>
      <c r="AF2030" s="38"/>
      <c r="AG2030" s="38"/>
      <c r="AH2030" s="38"/>
      <c r="AI2030" s="38"/>
      <c r="AJ2030" s="38"/>
      <c r="AK2030" s="38"/>
      <c r="AL2030" s="38"/>
      <c r="AM2030" s="38"/>
      <c r="AN2030" s="38"/>
      <c r="AO2030" s="38"/>
      <c r="AP2030" s="38"/>
      <c r="AQ2030" s="38"/>
      <c r="AR2030" s="38"/>
      <c r="AS2030" s="38"/>
      <c r="AT2030" s="38"/>
      <c r="AU2030" s="38"/>
      <c r="AV2030" s="38"/>
      <c r="AW2030" s="38"/>
      <c r="AX2030" s="38"/>
      <c r="AY2030" s="38"/>
      <c r="BA2030" s="3">
        <f>IF(Q2030&gt;0,RANK(Q2030,(N2030:P2030,Q2030:AE2030)),0)</f>
        <v>5</v>
      </c>
      <c r="BB2030" s="3">
        <f>IF(R2030&gt;0,RANK(R2030,(N2030:P2030,Q2030:AE2030)),0)</f>
        <v>3</v>
      </c>
      <c r="BC2030" s="3">
        <f>IF(S2030&gt;0,RANK(S2030,(N2030:P2030,Q2030:AE2030)),0)</f>
        <v>7</v>
      </c>
      <c r="BD2030" s="3">
        <f>IF(T2030&gt;0,RANK(T2030,(N2030:P2030,Q2030:AE2030)),0)</f>
        <v>8</v>
      </c>
      <c r="BE2030" s="2">
        <f t="shared" si="859"/>
        <v>4.6681800158261001E-3</v>
      </c>
      <c r="BF2030" s="2">
        <f t="shared" si="860"/>
        <v>7.0265113146225199E-3</v>
      </c>
      <c r="BG2030" s="2">
        <f t="shared" si="861"/>
        <v>1.206869981836347E-3</v>
      </c>
      <c r="BH2030" s="2">
        <f t="shared" si="862"/>
        <v>1.1774341286208264E-4</v>
      </c>
      <c r="BJ2030" t="s">
        <v>1449</v>
      </c>
      <c r="BK2030" t="s">
        <v>2602</v>
      </c>
      <c r="BN2030">
        <v>0</v>
      </c>
      <c r="BO2030" s="60">
        <v>37</v>
      </c>
      <c r="BP2030" s="62">
        <v>119</v>
      </c>
      <c r="BQ2030" s="66">
        <f t="shared" si="863"/>
        <v>37119</v>
      </c>
      <c r="BR2030" s="66">
        <f t="shared" si="864"/>
        <v>37119</v>
      </c>
      <c r="BS2030" s="3" t="s">
        <v>3083</v>
      </c>
    </row>
    <row r="2031" spans="1:71" ht="14" hidden="1" customHeight="1" outlineLevel="1" x14ac:dyDescent="0.2">
      <c r="A2031" t="s">
        <v>307</v>
      </c>
      <c r="B2031" t="s">
        <v>2602</v>
      </c>
      <c r="C2031" s="1">
        <f t="shared" si="854"/>
        <v>8846</v>
      </c>
      <c r="D2031" s="3">
        <f>IF(N2031&gt;0, RANK(N2031,(N2031:P2031,Q2031:AE2031)),0)</f>
        <v>2</v>
      </c>
      <c r="E2031" s="3">
        <f>IF(O2031&gt;0,RANK(O2031,(N2031:P2031,Q2031:AE2031)),0)</f>
        <v>1</v>
      </c>
      <c r="F2031" s="3">
        <f>IF(P2031&gt;0,RANK(P2031,(N2031:P2031,Q2031:AE2031)),0)</f>
        <v>0</v>
      </c>
      <c r="G2031" s="1">
        <f t="shared" si="852"/>
        <v>4926</v>
      </c>
      <c r="H2031" s="2">
        <f t="shared" si="853"/>
        <v>0.55686185846710379</v>
      </c>
      <c r="I2031" s="2"/>
      <c r="J2031" s="2">
        <f t="shared" si="855"/>
        <v>0.21682116210716709</v>
      </c>
      <c r="K2031" s="2">
        <f t="shared" si="856"/>
        <v>0.77368302057427085</v>
      </c>
      <c r="L2031" s="2">
        <f t="shared" si="857"/>
        <v>0</v>
      </c>
      <c r="M2031" s="2">
        <f t="shared" si="858"/>
        <v>9.4958173185620831E-3</v>
      </c>
      <c r="N2031" s="38">
        <v>1918</v>
      </c>
      <c r="O2031" s="38">
        <v>6844</v>
      </c>
      <c r="P2031" s="38">
        <v>0</v>
      </c>
      <c r="Q2031" s="38">
        <v>23</v>
      </c>
      <c r="R2031" s="38">
        <v>19</v>
      </c>
      <c r="S2031" s="38">
        <v>15</v>
      </c>
      <c r="T2031" s="38">
        <v>0</v>
      </c>
      <c r="U2031" s="38">
        <v>6</v>
      </c>
      <c r="V2031" s="38"/>
      <c r="W2031" s="38">
        <v>21</v>
      </c>
      <c r="X2031" s="38"/>
      <c r="Y2031" s="38">
        <v>0</v>
      </c>
      <c r="Z2031" s="38">
        <v>0</v>
      </c>
      <c r="AA2031" s="38"/>
      <c r="AB2031" s="38"/>
      <c r="AC2031" s="38"/>
      <c r="AD2031" s="38"/>
      <c r="AE2031" s="38"/>
      <c r="AF2031" s="38"/>
      <c r="AG2031" s="38"/>
      <c r="AH2031" s="38"/>
      <c r="AI2031" s="38"/>
      <c r="AJ2031" s="38"/>
      <c r="AK2031" s="38"/>
      <c r="AL2031" s="38"/>
      <c r="AM2031" s="38"/>
      <c r="AN2031" s="38"/>
      <c r="AO2031" s="38"/>
      <c r="AP2031" s="38"/>
      <c r="AQ2031" s="38"/>
      <c r="AR2031" s="38"/>
      <c r="AS2031" s="38"/>
      <c r="AT2031" s="38"/>
      <c r="AU2031" s="38"/>
      <c r="AV2031" s="38"/>
      <c r="AW2031" s="38"/>
      <c r="AX2031" s="38"/>
      <c r="AY2031" s="38"/>
      <c r="BA2031" s="3">
        <f>IF(Q2031&gt;0,RANK(Q2031,(N2031:P2031,Q2031:AE2031)),0)</f>
        <v>3</v>
      </c>
      <c r="BB2031" s="3">
        <f>IF(R2031&gt;0,RANK(R2031,(N2031:P2031,Q2031:AE2031)),0)</f>
        <v>5</v>
      </c>
      <c r="BC2031" s="3">
        <f>IF(S2031&gt;0,RANK(S2031,(N2031:P2031,Q2031:AE2031)),0)</f>
        <v>6</v>
      </c>
      <c r="BD2031" s="3">
        <f>IF(T2031&gt;0,RANK(T2031,(N2031:P2031,Q2031:AE2031)),0)</f>
        <v>0</v>
      </c>
      <c r="BE2031" s="2">
        <f t="shared" si="859"/>
        <v>2.6000452181777073E-3</v>
      </c>
      <c r="BF2031" s="2">
        <f t="shared" si="860"/>
        <v>2.1478634411033234E-3</v>
      </c>
      <c r="BG2031" s="2">
        <f t="shared" si="861"/>
        <v>1.6956816640289396E-3</v>
      </c>
      <c r="BH2031" s="2">
        <f t="shared" si="862"/>
        <v>0</v>
      </c>
      <c r="BJ2031" t="s">
        <v>307</v>
      </c>
      <c r="BK2031" t="s">
        <v>2602</v>
      </c>
      <c r="BL2031">
        <v>11</v>
      </c>
      <c r="BN2031">
        <v>0</v>
      </c>
      <c r="BO2031" s="60">
        <v>37</v>
      </c>
      <c r="BP2031" s="62">
        <v>121</v>
      </c>
      <c r="BQ2031" s="66">
        <f t="shared" si="863"/>
        <v>37121</v>
      </c>
      <c r="BR2031" s="66">
        <f t="shared" si="864"/>
        <v>37121</v>
      </c>
      <c r="BS2031" s="3" t="s">
        <v>3083</v>
      </c>
    </row>
    <row r="2032" spans="1:71" ht="14" hidden="1" customHeight="1" outlineLevel="1" x14ac:dyDescent="0.2">
      <c r="A2032" t="s">
        <v>1381</v>
      </c>
      <c r="B2032" t="s">
        <v>2602</v>
      </c>
      <c r="C2032" s="1">
        <f t="shared" si="854"/>
        <v>13179</v>
      </c>
      <c r="D2032" s="3">
        <f>IF(N2032&gt;0, RANK(N2032,(N2032:P2032,Q2032:AE2032)),0)</f>
        <v>2</v>
      </c>
      <c r="E2032" s="3">
        <f>IF(O2032&gt;0,RANK(O2032,(N2032:P2032,Q2032:AE2032)),0)</f>
        <v>1</v>
      </c>
      <c r="F2032" s="3">
        <f>IF(P2032&gt;0,RANK(P2032,(N2032:P2032,Q2032:AE2032)),0)</f>
        <v>0</v>
      </c>
      <c r="G2032" s="1">
        <f t="shared" si="852"/>
        <v>4981</v>
      </c>
      <c r="H2032" s="2">
        <f t="shared" si="853"/>
        <v>0.37794976857121176</v>
      </c>
      <c r="I2032" s="2"/>
      <c r="J2032" s="2">
        <f t="shared" si="855"/>
        <v>0.30692768798846648</v>
      </c>
      <c r="K2032" s="2">
        <f t="shared" si="856"/>
        <v>0.68487745655967824</v>
      </c>
      <c r="L2032" s="2">
        <f t="shared" si="857"/>
        <v>0</v>
      </c>
      <c r="M2032" s="2">
        <f t="shared" si="858"/>
        <v>8.1948554518552763E-3</v>
      </c>
      <c r="N2032" s="38">
        <v>4045</v>
      </c>
      <c r="O2032" s="38">
        <v>9026</v>
      </c>
      <c r="P2032" s="38">
        <v>0</v>
      </c>
      <c r="Q2032" s="38">
        <v>38</v>
      </c>
      <c r="R2032" s="38">
        <v>16</v>
      </c>
      <c r="S2032" s="38">
        <v>17</v>
      </c>
      <c r="T2032" s="38">
        <v>0</v>
      </c>
      <c r="U2032" s="38">
        <v>19</v>
      </c>
      <c r="V2032" s="38"/>
      <c r="W2032" s="38">
        <v>18</v>
      </c>
      <c r="X2032" s="38"/>
      <c r="Y2032" s="38">
        <v>0</v>
      </c>
      <c r="Z2032" s="38">
        <v>0</v>
      </c>
      <c r="AA2032" s="38"/>
      <c r="AB2032" s="38"/>
      <c r="AC2032" s="38"/>
      <c r="AD2032" s="38"/>
      <c r="AE2032" s="38"/>
      <c r="AF2032" s="38"/>
      <c r="AG2032" s="38"/>
      <c r="AH2032" s="38"/>
      <c r="AI2032" s="38"/>
      <c r="AJ2032" s="38"/>
      <c r="AK2032" s="38"/>
      <c r="AL2032" s="38"/>
      <c r="AM2032" s="38"/>
      <c r="AN2032" s="38"/>
      <c r="AO2032" s="38"/>
      <c r="AP2032" s="38"/>
      <c r="AQ2032" s="38"/>
      <c r="AR2032" s="38"/>
      <c r="AS2032" s="38"/>
      <c r="AT2032" s="38"/>
      <c r="AU2032" s="38"/>
      <c r="AV2032" s="38"/>
      <c r="AW2032" s="38"/>
      <c r="AX2032" s="38"/>
      <c r="AY2032" s="38"/>
      <c r="BA2032" s="3">
        <f>IF(Q2032&gt;0,RANK(Q2032,(N2032:P2032,Q2032:AE2032)),0)</f>
        <v>3</v>
      </c>
      <c r="BB2032" s="3">
        <f>IF(R2032&gt;0,RANK(R2032,(N2032:P2032,Q2032:AE2032)),0)</f>
        <v>7</v>
      </c>
      <c r="BC2032" s="3">
        <f>IF(S2032&gt;0,RANK(S2032,(N2032:P2032,Q2032:AE2032)),0)</f>
        <v>6</v>
      </c>
      <c r="BD2032" s="3">
        <f>IF(T2032&gt;0,RANK(T2032,(N2032:P2032,Q2032:AE2032)),0)</f>
        <v>0</v>
      </c>
      <c r="BE2032" s="2">
        <f t="shared" si="859"/>
        <v>2.8833750663935049E-3</v>
      </c>
      <c r="BF2032" s="2">
        <f t="shared" si="860"/>
        <v>1.2140526595341072E-3</v>
      </c>
      <c r="BG2032" s="2">
        <f t="shared" si="861"/>
        <v>1.289930950754989E-3</v>
      </c>
      <c r="BH2032" s="2">
        <f t="shared" si="862"/>
        <v>0</v>
      </c>
      <c r="BJ2032" t="s">
        <v>1381</v>
      </c>
      <c r="BK2032" t="s">
        <v>2602</v>
      </c>
      <c r="BL2032">
        <v>8</v>
      </c>
      <c r="BN2032">
        <v>0</v>
      </c>
      <c r="BO2032" s="60">
        <v>37</v>
      </c>
      <c r="BP2032" s="62">
        <v>123</v>
      </c>
      <c r="BQ2032" s="66">
        <f t="shared" si="863"/>
        <v>37123</v>
      </c>
      <c r="BR2032" s="66">
        <f t="shared" si="864"/>
        <v>37123</v>
      </c>
      <c r="BS2032" s="3" t="s">
        <v>3083</v>
      </c>
    </row>
    <row r="2033" spans="1:71" ht="14" hidden="1" customHeight="1" outlineLevel="1" x14ac:dyDescent="0.2">
      <c r="A2033" t="s">
        <v>2609</v>
      </c>
      <c r="B2033" t="s">
        <v>2602</v>
      </c>
      <c r="C2033" s="1">
        <f t="shared" si="854"/>
        <v>61819</v>
      </c>
      <c r="D2033" s="3">
        <f>IF(N2033&gt;0, RANK(N2033,(N2033:P2033,Q2033:AE2033)),0)</f>
        <v>2</v>
      </c>
      <c r="E2033" s="3">
        <f>IF(O2033&gt;0,RANK(O2033,(N2033:P2033,Q2033:AE2033)),0)</f>
        <v>1</v>
      </c>
      <c r="F2033" s="3">
        <f>IF(P2033&gt;0,RANK(P2033,(N2033:P2033,Q2033:AE2033)),0)</f>
        <v>0</v>
      </c>
      <c r="G2033" s="1">
        <f t="shared" si="852"/>
        <v>18184</v>
      </c>
      <c r="H2033" s="2">
        <f t="shared" si="853"/>
        <v>0.29414904802730552</v>
      </c>
      <c r="I2033" s="2"/>
      <c r="J2033" s="2">
        <f t="shared" si="855"/>
        <v>0.34696452546951584</v>
      </c>
      <c r="K2033" s="2">
        <f t="shared" si="856"/>
        <v>0.64111357349682141</v>
      </c>
      <c r="L2033" s="2">
        <f t="shared" si="857"/>
        <v>0</v>
      </c>
      <c r="M2033" s="2">
        <f t="shared" si="858"/>
        <v>1.1921901033662752E-2</v>
      </c>
      <c r="N2033" s="38">
        <v>21449</v>
      </c>
      <c r="O2033" s="38">
        <v>39633</v>
      </c>
      <c r="P2033" s="38">
        <v>0</v>
      </c>
      <c r="Q2033" s="38">
        <v>282</v>
      </c>
      <c r="R2033" s="38">
        <v>133</v>
      </c>
      <c r="S2033" s="38">
        <v>67</v>
      </c>
      <c r="T2033" s="38">
        <v>0</v>
      </c>
      <c r="U2033" s="38">
        <v>55</v>
      </c>
      <c r="V2033" s="38"/>
      <c r="W2033" s="38">
        <v>200</v>
      </c>
      <c r="X2033" s="38"/>
      <c r="Y2033" s="38">
        <v>0</v>
      </c>
      <c r="Z2033" s="38">
        <v>0</v>
      </c>
      <c r="AA2033" s="38"/>
      <c r="AB2033" s="38"/>
      <c r="AC2033" s="38"/>
      <c r="AD2033" s="38"/>
      <c r="AE2033" s="38"/>
      <c r="AF2033" s="38"/>
      <c r="AG2033" s="38"/>
      <c r="AH2033" s="38"/>
      <c r="AI2033" s="38"/>
      <c r="AJ2033" s="38"/>
      <c r="AK2033" s="38"/>
      <c r="AL2033" s="38"/>
      <c r="AM2033" s="38"/>
      <c r="AN2033" s="38"/>
      <c r="AO2033" s="38"/>
      <c r="AP2033" s="38"/>
      <c r="AQ2033" s="38"/>
      <c r="AR2033" s="38"/>
      <c r="AS2033" s="38"/>
      <c r="AT2033" s="38"/>
      <c r="AU2033" s="38"/>
      <c r="AV2033" s="38"/>
      <c r="AW2033" s="38"/>
      <c r="AX2033" s="38"/>
      <c r="AY2033" s="38"/>
      <c r="BA2033" s="3">
        <f>IF(Q2033&gt;0,RANK(Q2033,(N2033:P2033,Q2033:AE2033)),0)</f>
        <v>3</v>
      </c>
      <c r="BB2033" s="3">
        <f>IF(R2033&gt;0,RANK(R2033,(N2033:P2033,Q2033:AE2033)),0)</f>
        <v>5</v>
      </c>
      <c r="BC2033" s="3">
        <f>IF(S2033&gt;0,RANK(S2033,(N2033:P2033,Q2033:AE2033)),0)</f>
        <v>6</v>
      </c>
      <c r="BD2033" s="3">
        <f>IF(T2033&gt;0,RANK(T2033,(N2033:P2033,Q2033:AE2033)),0)</f>
        <v>0</v>
      </c>
      <c r="BE2033" s="2">
        <f t="shared" si="859"/>
        <v>4.5617043303838624E-3</v>
      </c>
      <c r="BF2033" s="2">
        <f t="shared" si="860"/>
        <v>2.1514421132661481E-3</v>
      </c>
      <c r="BG2033" s="2">
        <f t="shared" si="861"/>
        <v>1.0838091848784355E-3</v>
      </c>
      <c r="BH2033" s="2">
        <f t="shared" si="862"/>
        <v>0</v>
      </c>
      <c r="BJ2033" t="s">
        <v>2609</v>
      </c>
      <c r="BK2033" t="s">
        <v>2602</v>
      </c>
      <c r="BL2033">
        <v>9</v>
      </c>
      <c r="BN2033">
        <v>0</v>
      </c>
      <c r="BO2033" s="60">
        <v>37</v>
      </c>
      <c r="BP2033" s="62">
        <v>125</v>
      </c>
      <c r="BQ2033" s="66">
        <f t="shared" si="863"/>
        <v>37125</v>
      </c>
      <c r="BR2033" s="66">
        <f t="shared" si="864"/>
        <v>37125</v>
      </c>
      <c r="BS2033" s="3" t="s">
        <v>3083</v>
      </c>
    </row>
    <row r="2034" spans="1:71" ht="14" hidden="1" customHeight="1" outlineLevel="1" x14ac:dyDescent="0.2">
      <c r="A2034" t="s">
        <v>1861</v>
      </c>
      <c r="B2034" t="s">
        <v>2602</v>
      </c>
      <c r="C2034" s="1">
        <f t="shared" si="854"/>
        <v>52471</v>
      </c>
      <c r="D2034" s="3">
        <f>IF(N2034&gt;0, RANK(N2034,(N2034:P2034,Q2034:AE2034)),0)</f>
        <v>2</v>
      </c>
      <c r="E2034" s="3">
        <f>IF(O2034&gt;0,RANK(O2034,(N2034:P2034,Q2034:AE2034)),0)</f>
        <v>1</v>
      </c>
      <c r="F2034" s="3">
        <f>IF(P2034&gt;0,RANK(P2034,(N2034:P2034,Q2034:AE2034)),0)</f>
        <v>0</v>
      </c>
      <c r="G2034" s="1">
        <f t="shared" si="852"/>
        <v>923</v>
      </c>
      <c r="H2034" s="2">
        <f t="shared" si="853"/>
        <v>1.7590669131520267E-2</v>
      </c>
      <c r="I2034" s="2"/>
      <c r="J2034" s="2">
        <f t="shared" si="855"/>
        <v>0.48613519849059478</v>
      </c>
      <c r="K2034" s="2">
        <f t="shared" si="856"/>
        <v>0.50372586762211502</v>
      </c>
      <c r="L2034" s="2">
        <f t="shared" si="857"/>
        <v>0</v>
      </c>
      <c r="M2034" s="2">
        <f t="shared" si="858"/>
        <v>1.0138933887290147E-2</v>
      </c>
      <c r="N2034" s="38">
        <v>25508</v>
      </c>
      <c r="O2034" s="38">
        <v>26431</v>
      </c>
      <c r="P2034" s="38">
        <v>0</v>
      </c>
      <c r="Q2034" s="38">
        <v>109</v>
      </c>
      <c r="R2034" s="38">
        <v>157</v>
      </c>
      <c r="S2034" s="38">
        <v>50</v>
      </c>
      <c r="T2034" s="38">
        <v>3</v>
      </c>
      <c r="U2034" s="38">
        <v>109</v>
      </c>
      <c r="V2034" s="38"/>
      <c r="W2034" s="38">
        <v>104</v>
      </c>
      <c r="X2034" s="38"/>
      <c r="Y2034" s="38">
        <v>0</v>
      </c>
      <c r="Z2034" s="38">
        <v>0</v>
      </c>
      <c r="AA2034" s="38"/>
      <c r="AB2034" s="38"/>
      <c r="AC2034" s="38"/>
      <c r="AD2034" s="38"/>
      <c r="AE2034" s="38"/>
      <c r="AF2034" s="38"/>
      <c r="AG2034" s="38"/>
      <c r="AH2034" s="38"/>
      <c r="AI2034" s="38"/>
      <c r="AJ2034" s="38"/>
      <c r="AK2034" s="38"/>
      <c r="AL2034" s="38"/>
      <c r="AM2034" s="38"/>
      <c r="AN2034" s="38"/>
      <c r="AO2034" s="38"/>
      <c r="AP2034" s="38"/>
      <c r="AQ2034" s="38"/>
      <c r="AR2034" s="38"/>
      <c r="AS2034" s="38"/>
      <c r="AT2034" s="38"/>
      <c r="AU2034" s="38"/>
      <c r="AV2034" s="38"/>
      <c r="AW2034" s="38"/>
      <c r="AX2034" s="38"/>
      <c r="AY2034" s="38"/>
      <c r="BA2034" s="3">
        <f>IF(Q2034&gt;0,RANK(Q2034,(N2034:P2034,Q2034:AE2034)),0)</f>
        <v>4</v>
      </c>
      <c r="BB2034" s="3">
        <f>IF(R2034&gt;0,RANK(R2034,(N2034:P2034,Q2034:AE2034)),0)</f>
        <v>3</v>
      </c>
      <c r="BC2034" s="3">
        <f>IF(S2034&gt;0,RANK(S2034,(N2034:P2034,Q2034:AE2034)),0)</f>
        <v>7</v>
      </c>
      <c r="BD2034" s="3">
        <f>IF(T2034&gt;0,RANK(T2034,(N2034:P2034,Q2034:AE2034)),0)</f>
        <v>8</v>
      </c>
      <c r="BE2034" s="2">
        <f t="shared" si="859"/>
        <v>2.0773379581101943E-3</v>
      </c>
      <c r="BF2034" s="2">
        <f t="shared" si="860"/>
        <v>2.992128985534867E-3</v>
      </c>
      <c r="BG2034" s="2">
        <f t="shared" si="861"/>
        <v>9.5290732023403408E-4</v>
      </c>
      <c r="BH2034" s="2">
        <f t="shared" si="862"/>
        <v>5.717443921404204E-5</v>
      </c>
      <c r="BJ2034" t="s">
        <v>1861</v>
      </c>
      <c r="BK2034" t="s">
        <v>2602</v>
      </c>
      <c r="BL2034">
        <v>1</v>
      </c>
      <c r="BN2034">
        <v>0</v>
      </c>
      <c r="BO2034" s="60">
        <v>37</v>
      </c>
      <c r="BP2034" s="62">
        <v>127</v>
      </c>
      <c r="BQ2034" s="66">
        <f t="shared" si="863"/>
        <v>37127</v>
      </c>
      <c r="BR2034" s="66">
        <f t="shared" si="864"/>
        <v>37127</v>
      </c>
      <c r="BS2034" s="3" t="s">
        <v>3083</v>
      </c>
    </row>
    <row r="2035" spans="1:71" ht="14" hidden="1" customHeight="1" outlineLevel="1" x14ac:dyDescent="0.2">
      <c r="A2035" t="s">
        <v>1623</v>
      </c>
      <c r="B2035" t="s">
        <v>2602</v>
      </c>
      <c r="C2035" s="1">
        <f t="shared" ref="C2035:C2071" si="865">SUM(N2035:AY2035)</f>
        <v>138734</v>
      </c>
      <c r="D2035" s="3">
        <f>IF(N2035&gt;0, RANK(N2035,(N2035:P2035,Q2035:AE2035)),0)</f>
        <v>1</v>
      </c>
      <c r="E2035" s="3">
        <f>IF(O2035&gt;0,RANK(O2035,(N2035:P2035,Q2035:AE2035)),0)</f>
        <v>2</v>
      </c>
      <c r="F2035" s="3">
        <f>IF(P2035&gt;0,RANK(P2035,(N2035:P2035,Q2035:AE2035)),0)</f>
        <v>0</v>
      </c>
      <c r="G2035" s="1">
        <f t="shared" si="852"/>
        <v>865</v>
      </c>
      <c r="H2035" s="2">
        <f t="shared" si="853"/>
        <v>6.2349532198307548E-3</v>
      </c>
      <c r="I2035" s="2"/>
      <c r="J2035" s="2">
        <f t="shared" ref="J2035:J2071" si="866">IF($C2035=0,"-",N2035/$C2035)</f>
        <v>0.49601395476235099</v>
      </c>
      <c r="K2035" s="2">
        <f t="shared" ref="K2035:K2071" si="867">IF($C2035=0,"-",O2035/$C2035)</f>
        <v>0.48977900154252024</v>
      </c>
      <c r="L2035" s="2">
        <f t="shared" ref="L2035:L2071" si="868">IF($C2035=0,"-",P2035/$C2035)</f>
        <v>0</v>
      </c>
      <c r="M2035" s="2">
        <f t="shared" ref="M2035:M2066" si="869">IF(C2035=0,"-",(1-J2035-K2035-L2035))</f>
        <v>1.4207043695128763E-2</v>
      </c>
      <c r="N2035" s="38">
        <v>68814</v>
      </c>
      <c r="O2035" s="38">
        <v>67949</v>
      </c>
      <c r="P2035" s="38">
        <v>0</v>
      </c>
      <c r="Q2035" s="38">
        <v>606</v>
      </c>
      <c r="R2035" s="38">
        <v>558</v>
      </c>
      <c r="S2035" s="38">
        <v>115</v>
      </c>
      <c r="T2035" s="38">
        <v>16</v>
      </c>
      <c r="U2035" s="38">
        <v>201</v>
      </c>
      <c r="V2035" s="38"/>
      <c r="W2035" s="38">
        <v>475</v>
      </c>
      <c r="X2035" s="38"/>
      <c r="Y2035" s="38">
        <v>0</v>
      </c>
      <c r="Z2035" s="38">
        <v>0</v>
      </c>
      <c r="AA2035" s="38"/>
      <c r="AB2035" s="38"/>
      <c r="AC2035" s="38"/>
      <c r="AD2035" s="38"/>
      <c r="AE2035" s="38"/>
      <c r="AF2035" s="38"/>
      <c r="AG2035" s="38"/>
      <c r="AH2035" s="38"/>
      <c r="AI2035" s="38"/>
      <c r="AJ2035" s="38"/>
      <c r="AK2035" s="38"/>
      <c r="AL2035" s="38"/>
      <c r="AM2035" s="38"/>
      <c r="AN2035" s="38"/>
      <c r="AO2035" s="38"/>
      <c r="AP2035" s="38"/>
      <c r="AQ2035" s="38"/>
      <c r="AR2035" s="38"/>
      <c r="AS2035" s="38"/>
      <c r="AT2035" s="38"/>
      <c r="AU2035" s="38"/>
      <c r="AV2035" s="38"/>
      <c r="AW2035" s="38"/>
      <c r="AX2035" s="38"/>
      <c r="AY2035" s="38"/>
      <c r="BA2035" s="3">
        <f>IF(Q2035&gt;0,RANK(Q2035,(N2035:P2035,Q2035:AE2035)),0)</f>
        <v>3</v>
      </c>
      <c r="BB2035" s="3">
        <f>IF(R2035&gt;0,RANK(R2035,(N2035:P2035,Q2035:AE2035)),0)</f>
        <v>4</v>
      </c>
      <c r="BC2035" s="3">
        <f>IF(S2035&gt;0,RANK(S2035,(N2035:P2035,Q2035:AE2035)),0)</f>
        <v>7</v>
      </c>
      <c r="BD2035" s="3">
        <f>IF(T2035&gt;0,RANK(T2035,(N2035:P2035,Q2035:AE2035)),0)</f>
        <v>8</v>
      </c>
      <c r="BE2035" s="2">
        <f t="shared" ref="BE2035:BE2071" si="870">IF($C2035=0,"-",Q2035/$C2035)</f>
        <v>4.3680712730837434E-3</v>
      </c>
      <c r="BF2035" s="2">
        <f t="shared" ref="BF2035:BF2071" si="871">IF($C2035=0,"-",R2035/$C2035)</f>
        <v>4.0220854296711692E-3</v>
      </c>
      <c r="BG2035" s="2">
        <f t="shared" ref="BG2035:BG2071" si="872">IF($C2035=0,"-",S2035/$C2035)</f>
        <v>8.2892441650929112E-4</v>
      </c>
      <c r="BH2035" s="2">
        <f t="shared" ref="BH2035:BH2071" si="873">IF($C2035=0,"-",T2035/$C2035)</f>
        <v>1.1532861447085789E-4</v>
      </c>
      <c r="BJ2035" t="s">
        <v>1623</v>
      </c>
      <c r="BK2035" t="s">
        <v>2602</v>
      </c>
      <c r="BL2035">
        <v>7</v>
      </c>
      <c r="BN2035">
        <v>0</v>
      </c>
      <c r="BO2035" s="60">
        <v>37</v>
      </c>
      <c r="BP2035" s="62">
        <v>129</v>
      </c>
      <c r="BQ2035" s="66">
        <f t="shared" ref="BQ2035:BQ2066" si="874">1000*BO2035+BP2035</f>
        <v>37129</v>
      </c>
      <c r="BR2035" s="66">
        <f t="shared" si="864"/>
        <v>37129</v>
      </c>
      <c r="BS2035" s="3" t="s">
        <v>3083</v>
      </c>
    </row>
    <row r="2036" spans="1:71" ht="14" hidden="1" customHeight="1" outlineLevel="1" x14ac:dyDescent="0.2">
      <c r="A2036" t="s">
        <v>2698</v>
      </c>
      <c r="B2036" t="s">
        <v>2602</v>
      </c>
      <c r="C2036" s="1">
        <f t="shared" si="865"/>
        <v>9215</v>
      </c>
      <c r="D2036" s="3">
        <f>IF(N2036&gt;0, RANK(N2036,(N2036:P2036,Q2036:AE2036)),0)</f>
        <v>1</v>
      </c>
      <c r="E2036" s="3">
        <f>IF(O2036&gt;0,RANK(O2036,(N2036:P2036,Q2036:AE2036)),0)</f>
        <v>2</v>
      </c>
      <c r="F2036" s="3">
        <f>IF(P2036&gt;0,RANK(P2036,(N2036:P2036,Q2036:AE2036)),0)</f>
        <v>0</v>
      </c>
      <c r="G2036" s="1">
        <f t="shared" si="852"/>
        <v>1334</v>
      </c>
      <c r="H2036" s="2">
        <f t="shared" si="853"/>
        <v>0.14476397178513292</v>
      </c>
      <c r="I2036" s="2"/>
      <c r="J2036" s="2">
        <f t="shared" si="866"/>
        <v>0.56852957135105808</v>
      </c>
      <c r="K2036" s="2">
        <f t="shared" si="867"/>
        <v>0.42376559956592513</v>
      </c>
      <c r="L2036" s="2">
        <f t="shared" si="868"/>
        <v>0</v>
      </c>
      <c r="M2036" s="2">
        <f t="shared" si="869"/>
        <v>7.7048290830167843E-3</v>
      </c>
      <c r="N2036" s="38">
        <v>5239</v>
      </c>
      <c r="O2036" s="38">
        <v>3905</v>
      </c>
      <c r="P2036" s="38">
        <v>0</v>
      </c>
      <c r="Q2036" s="38">
        <v>13</v>
      </c>
      <c r="R2036" s="38">
        <v>15</v>
      </c>
      <c r="S2036" s="38">
        <v>6</v>
      </c>
      <c r="T2036" s="38">
        <v>0</v>
      </c>
      <c r="U2036" s="38">
        <v>19</v>
      </c>
      <c r="V2036" s="38"/>
      <c r="W2036" s="38">
        <v>18</v>
      </c>
      <c r="X2036" s="38"/>
      <c r="Y2036" s="38">
        <v>0</v>
      </c>
      <c r="Z2036" s="38">
        <v>0</v>
      </c>
      <c r="AA2036" s="38"/>
      <c r="AB2036" s="38"/>
      <c r="AC2036" s="38"/>
      <c r="AD2036" s="38"/>
      <c r="AE2036" s="38"/>
      <c r="AF2036" s="38"/>
      <c r="AG2036" s="38"/>
      <c r="AH2036" s="38"/>
      <c r="AI2036" s="38"/>
      <c r="AJ2036" s="38"/>
      <c r="AK2036" s="38"/>
      <c r="AL2036" s="38"/>
      <c r="AM2036" s="38"/>
      <c r="AN2036" s="38"/>
      <c r="AO2036" s="38"/>
      <c r="AP2036" s="38"/>
      <c r="AQ2036" s="38"/>
      <c r="AR2036" s="38"/>
      <c r="AS2036" s="38"/>
      <c r="AT2036" s="38"/>
      <c r="AU2036" s="38"/>
      <c r="AV2036" s="38"/>
      <c r="AW2036" s="38"/>
      <c r="AX2036" s="38"/>
      <c r="AY2036" s="38"/>
      <c r="BA2036" s="3">
        <f>IF(Q2036&gt;0,RANK(Q2036,(N2036:P2036,Q2036:AE2036)),0)</f>
        <v>6</v>
      </c>
      <c r="BB2036" s="3">
        <f>IF(R2036&gt;0,RANK(R2036,(N2036:P2036,Q2036:AE2036)),0)</f>
        <v>5</v>
      </c>
      <c r="BC2036" s="3">
        <f>IF(S2036&gt;0,RANK(S2036,(N2036:P2036,Q2036:AE2036)),0)</f>
        <v>7</v>
      </c>
      <c r="BD2036" s="3">
        <f>IF(T2036&gt;0,RANK(T2036,(N2036:P2036,Q2036:AE2036)),0)</f>
        <v>0</v>
      </c>
      <c r="BE2036" s="2">
        <f t="shared" si="870"/>
        <v>1.4107433532284319E-3</v>
      </c>
      <c r="BF2036" s="2">
        <f t="shared" si="871"/>
        <v>1.6277807921866521E-3</v>
      </c>
      <c r="BG2036" s="2">
        <f t="shared" si="872"/>
        <v>6.5111231687466087E-4</v>
      </c>
      <c r="BH2036" s="2">
        <f t="shared" si="873"/>
        <v>0</v>
      </c>
      <c r="BJ2036" t="s">
        <v>2698</v>
      </c>
      <c r="BK2036" t="s">
        <v>2602</v>
      </c>
      <c r="BL2036">
        <v>1</v>
      </c>
      <c r="BN2036">
        <v>0</v>
      </c>
      <c r="BO2036" s="60">
        <v>37</v>
      </c>
      <c r="BP2036" s="62">
        <v>131</v>
      </c>
      <c r="BQ2036" s="66">
        <f t="shared" si="874"/>
        <v>37131</v>
      </c>
      <c r="BR2036" s="66">
        <f t="shared" si="864"/>
        <v>37131</v>
      </c>
      <c r="BS2036" s="3" t="s">
        <v>3083</v>
      </c>
    </row>
    <row r="2037" spans="1:71" ht="14" hidden="1" customHeight="1" outlineLevel="1" x14ac:dyDescent="0.2">
      <c r="A2037" t="s">
        <v>3126</v>
      </c>
      <c r="B2037" t="s">
        <v>2602</v>
      </c>
      <c r="C2037" s="1">
        <f t="shared" si="865"/>
        <v>81681</v>
      </c>
      <c r="D2037" s="3">
        <f>IF(N2037&gt;0, RANK(N2037,(N2037:P2037,Q2037:AE2037)),0)</f>
        <v>2</v>
      </c>
      <c r="E2037" s="3">
        <f>IF(O2037&gt;0,RANK(O2037,(N2037:P2037,Q2037:AE2037)),0)</f>
        <v>1</v>
      </c>
      <c r="F2037" s="3">
        <f>IF(P2037&gt;0,RANK(P2037,(N2037:P2037,Q2037:AE2037)),0)</f>
        <v>0</v>
      </c>
      <c r="G2037" s="1">
        <f t="shared" si="852"/>
        <v>29276</v>
      </c>
      <c r="H2037" s="2">
        <f t="shared" si="853"/>
        <v>0.35841872650922491</v>
      </c>
      <c r="I2037" s="2"/>
      <c r="J2037" s="2">
        <f t="shared" si="866"/>
        <v>0.31444277126871611</v>
      </c>
      <c r="K2037" s="2">
        <f t="shared" si="867"/>
        <v>0.67286149777794102</v>
      </c>
      <c r="L2037" s="2">
        <f t="shared" si="868"/>
        <v>0</v>
      </c>
      <c r="M2037" s="2">
        <f t="shared" si="869"/>
        <v>1.2695730953342865E-2</v>
      </c>
      <c r="N2037" s="38">
        <v>25684</v>
      </c>
      <c r="O2037" s="38">
        <v>54960</v>
      </c>
      <c r="P2037" s="38">
        <v>0</v>
      </c>
      <c r="Q2037" s="38">
        <v>380</v>
      </c>
      <c r="R2037" s="38">
        <v>214</v>
      </c>
      <c r="S2037" s="38">
        <v>87</v>
      </c>
      <c r="T2037" s="38">
        <v>3</v>
      </c>
      <c r="U2037" s="38">
        <v>151</v>
      </c>
      <c r="V2037" s="38"/>
      <c r="W2037" s="38">
        <v>201</v>
      </c>
      <c r="X2037" s="38"/>
      <c r="Y2037" s="38">
        <v>0</v>
      </c>
      <c r="Z2037" s="38">
        <v>1</v>
      </c>
      <c r="AA2037" s="38"/>
      <c r="AB2037" s="38"/>
      <c r="AC2037" s="38"/>
      <c r="AD2037" s="38"/>
      <c r="AE2037" s="38"/>
      <c r="AF2037" s="38"/>
      <c r="AG2037" s="38"/>
      <c r="AH2037" s="38"/>
      <c r="AI2037" s="38"/>
      <c r="AJ2037" s="38"/>
      <c r="AK2037" s="38"/>
      <c r="AL2037" s="38"/>
      <c r="AM2037" s="38"/>
      <c r="AN2037" s="38"/>
      <c r="AO2037" s="38"/>
      <c r="AP2037" s="38"/>
      <c r="AQ2037" s="38"/>
      <c r="AR2037" s="38"/>
      <c r="AS2037" s="38"/>
      <c r="AT2037" s="38"/>
      <c r="AU2037" s="38"/>
      <c r="AV2037" s="38"/>
      <c r="AW2037" s="38"/>
      <c r="AX2037" s="38"/>
      <c r="AY2037" s="38"/>
      <c r="BA2037" s="3">
        <f>IF(Q2037&gt;0,RANK(Q2037,(N2037:P2037,Q2037:AE2037)),0)</f>
        <v>3</v>
      </c>
      <c r="BB2037" s="3">
        <f>IF(R2037&gt;0,RANK(R2037,(N2037:P2037,Q2037:AE2037)),0)</f>
        <v>4</v>
      </c>
      <c r="BC2037" s="3">
        <f>IF(S2037&gt;0,RANK(S2037,(N2037:P2037,Q2037:AE2037)),0)</f>
        <v>7</v>
      </c>
      <c r="BD2037" s="3">
        <f>IF(T2037&gt;0,RANK(T2037,(N2037:P2037,Q2037:AE2037)),0)</f>
        <v>8</v>
      </c>
      <c r="BE2037" s="2">
        <f t="shared" si="870"/>
        <v>4.6522447080716445E-3</v>
      </c>
      <c r="BF2037" s="2">
        <f t="shared" si="871"/>
        <v>2.6199483355982419E-3</v>
      </c>
      <c r="BG2037" s="2">
        <f t="shared" si="872"/>
        <v>1.0651191831637713E-3</v>
      </c>
      <c r="BH2037" s="2">
        <f t="shared" si="873"/>
        <v>3.6728247695302459E-5</v>
      </c>
      <c r="BJ2037" t="s">
        <v>3126</v>
      </c>
      <c r="BK2037" t="s">
        <v>2602</v>
      </c>
      <c r="BL2037">
        <v>3</v>
      </c>
      <c r="BN2037">
        <v>0</v>
      </c>
      <c r="BO2037" s="60">
        <v>37</v>
      </c>
      <c r="BP2037" s="62">
        <v>133</v>
      </c>
      <c r="BQ2037" s="66">
        <f t="shared" si="874"/>
        <v>37133</v>
      </c>
      <c r="BR2037" s="66">
        <f t="shared" si="864"/>
        <v>37133</v>
      </c>
      <c r="BS2037" s="3" t="s">
        <v>3083</v>
      </c>
    </row>
    <row r="2038" spans="1:71" ht="14" hidden="1" customHeight="1" outlineLevel="1" x14ac:dyDescent="0.2">
      <c r="A2038" t="s">
        <v>1977</v>
      </c>
      <c r="B2038" t="s">
        <v>2602</v>
      </c>
      <c r="C2038" s="1">
        <f t="shared" si="865"/>
        <v>87807</v>
      </c>
      <c r="D2038" s="3">
        <f>IF(N2038&gt;0, RANK(N2038,(N2038:P2038,Q2038:AE2038)),0)</f>
        <v>1</v>
      </c>
      <c r="E2038" s="3">
        <f>IF(O2038&gt;0,RANK(O2038,(N2038:P2038,Q2038:AE2038)),0)</f>
        <v>2</v>
      </c>
      <c r="F2038" s="3">
        <f>IF(P2038&gt;0,RANK(P2038,(N2038:P2038,Q2038:AE2038)),0)</f>
        <v>0</v>
      </c>
      <c r="G2038" s="1">
        <f t="shared" si="852"/>
        <v>44638</v>
      </c>
      <c r="H2038" s="2">
        <f t="shared" si="853"/>
        <v>0.50836493673625105</v>
      </c>
      <c r="I2038" s="2"/>
      <c r="J2038" s="2">
        <f t="shared" si="866"/>
        <v>0.74531643263065583</v>
      </c>
      <c r="K2038" s="2">
        <f t="shared" si="867"/>
        <v>0.23695149589440478</v>
      </c>
      <c r="L2038" s="2">
        <f t="shared" si="868"/>
        <v>0</v>
      </c>
      <c r="M2038" s="2">
        <f t="shared" si="869"/>
        <v>1.7732071474939382E-2</v>
      </c>
      <c r="N2038" s="38">
        <v>65444</v>
      </c>
      <c r="O2038" s="38">
        <v>20806</v>
      </c>
      <c r="P2038" s="38">
        <v>0</v>
      </c>
      <c r="Q2038" s="38">
        <v>330</v>
      </c>
      <c r="R2038" s="38">
        <v>618</v>
      </c>
      <c r="S2038" s="38">
        <v>66</v>
      </c>
      <c r="T2038" s="38">
        <v>28</v>
      </c>
      <c r="U2038" s="38">
        <v>162</v>
      </c>
      <c r="V2038" s="38"/>
      <c r="W2038" s="38">
        <v>353</v>
      </c>
      <c r="X2038" s="38"/>
      <c r="Y2038" s="38">
        <v>0</v>
      </c>
      <c r="Z2038" s="38">
        <v>0</v>
      </c>
      <c r="AA2038" s="38"/>
      <c r="AB2038" s="38"/>
      <c r="AC2038" s="38"/>
      <c r="AD2038" s="38"/>
      <c r="AE2038" s="38"/>
      <c r="AF2038" s="38"/>
      <c r="AG2038" s="38"/>
      <c r="AH2038" s="38"/>
      <c r="AI2038" s="38"/>
      <c r="AJ2038" s="38"/>
      <c r="AK2038" s="38"/>
      <c r="AL2038" s="38"/>
      <c r="AM2038" s="38"/>
      <c r="AN2038" s="38"/>
      <c r="AO2038" s="38"/>
      <c r="AP2038" s="38"/>
      <c r="AQ2038" s="38"/>
      <c r="AR2038" s="38"/>
      <c r="AS2038" s="38"/>
      <c r="AT2038" s="38"/>
      <c r="AU2038" s="38"/>
      <c r="AV2038" s="38"/>
      <c r="AW2038" s="38"/>
      <c r="AX2038" s="38"/>
      <c r="AY2038" s="38"/>
      <c r="BA2038" s="3">
        <f>IF(Q2038&gt;0,RANK(Q2038,(N2038:P2038,Q2038:AE2038)),0)</f>
        <v>5</v>
      </c>
      <c r="BB2038" s="3">
        <f>IF(R2038&gt;0,RANK(R2038,(N2038:P2038,Q2038:AE2038)),0)</f>
        <v>3</v>
      </c>
      <c r="BC2038" s="3">
        <f>IF(S2038&gt;0,RANK(S2038,(N2038:P2038,Q2038:AE2038)),0)</f>
        <v>7</v>
      </c>
      <c r="BD2038" s="3">
        <f>IF(T2038&gt;0,RANK(T2038,(N2038:P2038,Q2038:AE2038)),0)</f>
        <v>8</v>
      </c>
      <c r="BE2038" s="2">
        <f t="shared" si="870"/>
        <v>3.7582425091393624E-3</v>
      </c>
      <c r="BF2038" s="2">
        <f t="shared" si="871"/>
        <v>7.0381632443882606E-3</v>
      </c>
      <c r="BG2038" s="2">
        <f t="shared" si="872"/>
        <v>7.5164850182787249E-4</v>
      </c>
      <c r="BH2038" s="2">
        <f t="shared" si="873"/>
        <v>3.1888118259364287E-4</v>
      </c>
      <c r="BJ2038" t="s">
        <v>1977</v>
      </c>
      <c r="BK2038" t="s">
        <v>2602</v>
      </c>
      <c r="BL2038">
        <v>4</v>
      </c>
      <c r="BN2038">
        <v>0</v>
      </c>
      <c r="BO2038" s="60">
        <v>37</v>
      </c>
      <c r="BP2038" s="62">
        <v>135</v>
      </c>
      <c r="BQ2038" s="66">
        <f t="shared" si="874"/>
        <v>37135</v>
      </c>
      <c r="BR2038" s="66">
        <f t="shared" si="864"/>
        <v>37135</v>
      </c>
      <c r="BS2038" s="3" t="s">
        <v>3083</v>
      </c>
    </row>
    <row r="2039" spans="1:71" ht="14" hidden="1" customHeight="1" outlineLevel="1" x14ac:dyDescent="0.2">
      <c r="A2039" t="s">
        <v>3100</v>
      </c>
      <c r="B2039" t="s">
        <v>2602</v>
      </c>
      <c r="C2039" s="1">
        <f t="shared" si="865"/>
        <v>7976</v>
      </c>
      <c r="D2039" s="3">
        <f>IF(N2039&gt;0, RANK(N2039,(N2039:P2039,Q2039:AE2039)),0)</f>
        <v>2</v>
      </c>
      <c r="E2039" s="3">
        <f>IF(O2039&gt;0,RANK(O2039,(N2039:P2039,Q2039:AE2039)),0)</f>
        <v>1</v>
      </c>
      <c r="F2039" s="3">
        <f>IF(P2039&gt;0,RANK(P2039,(N2039:P2039,Q2039:AE2039)),0)</f>
        <v>0</v>
      </c>
      <c r="G2039" s="1">
        <f t="shared" si="852"/>
        <v>2553</v>
      </c>
      <c r="H2039" s="2">
        <f t="shared" si="853"/>
        <v>0.3200852557673019</v>
      </c>
      <c r="I2039" s="2"/>
      <c r="J2039" s="2">
        <f t="shared" si="866"/>
        <v>0.33550651955867605</v>
      </c>
      <c r="K2039" s="2">
        <f t="shared" si="867"/>
        <v>0.6555917753259779</v>
      </c>
      <c r="L2039" s="2">
        <f t="shared" si="868"/>
        <v>0</v>
      </c>
      <c r="M2039" s="2">
        <f t="shared" si="869"/>
        <v>8.901705115346048E-3</v>
      </c>
      <c r="N2039" s="38">
        <v>2676</v>
      </c>
      <c r="O2039" s="38">
        <v>5229</v>
      </c>
      <c r="P2039" s="38">
        <v>0</v>
      </c>
      <c r="Q2039" s="38">
        <v>30</v>
      </c>
      <c r="R2039" s="38">
        <v>9</v>
      </c>
      <c r="S2039" s="38">
        <v>9</v>
      </c>
      <c r="T2039" s="38">
        <v>0</v>
      </c>
      <c r="U2039" s="38">
        <v>8</v>
      </c>
      <c r="V2039" s="38"/>
      <c r="W2039" s="38">
        <v>15</v>
      </c>
      <c r="X2039" s="38"/>
      <c r="Y2039" s="38">
        <v>0</v>
      </c>
      <c r="Z2039" s="38">
        <v>0</v>
      </c>
      <c r="AA2039" s="38"/>
      <c r="AB2039" s="38"/>
      <c r="AC2039" s="38"/>
      <c r="AD2039" s="38"/>
      <c r="AE2039" s="38"/>
      <c r="AF2039" s="38"/>
      <c r="AG2039" s="38"/>
      <c r="AH2039" s="38"/>
      <c r="AI2039" s="38"/>
      <c r="AJ2039" s="38"/>
      <c r="AK2039" s="38"/>
      <c r="AL2039" s="38"/>
      <c r="AM2039" s="38"/>
      <c r="AN2039" s="38"/>
      <c r="AO2039" s="38"/>
      <c r="AP2039" s="38"/>
      <c r="AQ2039" s="38"/>
      <c r="AR2039" s="38"/>
      <c r="AS2039" s="38"/>
      <c r="AT2039" s="38"/>
      <c r="AU2039" s="38"/>
      <c r="AV2039" s="38"/>
      <c r="AW2039" s="38"/>
      <c r="AX2039" s="38"/>
      <c r="AY2039" s="38"/>
      <c r="BA2039" s="3">
        <f>IF(Q2039&gt;0,RANK(Q2039,(N2039:P2039,Q2039:AE2039)),0)</f>
        <v>3</v>
      </c>
      <c r="BB2039" s="3">
        <f>IF(R2039&gt;0,RANK(R2039,(N2039:P2039,Q2039:AE2039)),0)</f>
        <v>5</v>
      </c>
      <c r="BC2039" s="3">
        <f>IF(S2039&gt;0,RANK(S2039,(N2039:P2039,Q2039:AE2039)),0)</f>
        <v>5</v>
      </c>
      <c r="BD2039" s="3">
        <f>IF(T2039&gt;0,RANK(T2039,(N2039:P2039,Q2039:AE2039)),0)</f>
        <v>0</v>
      </c>
      <c r="BE2039" s="2">
        <f t="shared" si="870"/>
        <v>3.7612838515546638E-3</v>
      </c>
      <c r="BF2039" s="2">
        <f t="shared" si="871"/>
        <v>1.1283851554663993E-3</v>
      </c>
      <c r="BG2039" s="2">
        <f t="shared" si="872"/>
        <v>1.1283851554663993E-3</v>
      </c>
      <c r="BH2039" s="2">
        <f t="shared" si="873"/>
        <v>0</v>
      </c>
      <c r="BJ2039" t="s">
        <v>3100</v>
      </c>
      <c r="BK2039" t="s">
        <v>2602</v>
      </c>
      <c r="BL2039">
        <v>3</v>
      </c>
      <c r="BN2039">
        <v>0</v>
      </c>
      <c r="BO2039" s="60">
        <v>37</v>
      </c>
      <c r="BP2039" s="62">
        <v>137</v>
      </c>
      <c r="BQ2039" s="66">
        <f t="shared" si="874"/>
        <v>37137</v>
      </c>
      <c r="BR2039" s="66">
        <f t="shared" si="864"/>
        <v>37137</v>
      </c>
      <c r="BS2039" s="3" t="s">
        <v>3083</v>
      </c>
    </row>
    <row r="2040" spans="1:71" ht="14" hidden="1" customHeight="1" outlineLevel="1" x14ac:dyDescent="0.2">
      <c r="A2040" t="s">
        <v>2989</v>
      </c>
      <c r="B2040" t="s">
        <v>2602</v>
      </c>
      <c r="C2040" s="1">
        <f t="shared" si="865"/>
        <v>20343</v>
      </c>
      <c r="D2040" s="3">
        <f>IF(N2040&gt;0, RANK(N2040,(N2040:P2040,Q2040:AE2040)),0)</f>
        <v>2</v>
      </c>
      <c r="E2040" s="3">
        <f>IF(O2040&gt;0,RANK(O2040,(N2040:P2040,Q2040:AE2040)),0)</f>
        <v>1</v>
      </c>
      <c r="F2040" s="3">
        <f>IF(P2040&gt;0,RANK(P2040,(N2040:P2040,Q2040:AE2040)),0)</f>
        <v>0</v>
      </c>
      <c r="G2040" s="1">
        <f t="shared" si="852"/>
        <v>988</v>
      </c>
      <c r="H2040" s="2">
        <f t="shared" si="853"/>
        <v>4.8567074669419459E-2</v>
      </c>
      <c r="I2040" s="2"/>
      <c r="J2040" s="2">
        <f t="shared" si="866"/>
        <v>0.46939979354077571</v>
      </c>
      <c r="K2040" s="2">
        <f t="shared" si="867"/>
        <v>0.51796686821019511</v>
      </c>
      <c r="L2040" s="2">
        <f t="shared" si="868"/>
        <v>0</v>
      </c>
      <c r="M2040" s="2">
        <f t="shared" si="869"/>
        <v>1.2633338249029236E-2</v>
      </c>
      <c r="N2040" s="38">
        <v>9549</v>
      </c>
      <c r="O2040" s="38">
        <v>10537</v>
      </c>
      <c r="P2040" s="38">
        <v>0</v>
      </c>
      <c r="Q2040" s="38">
        <v>66</v>
      </c>
      <c r="R2040" s="38">
        <v>51</v>
      </c>
      <c r="S2040" s="38">
        <v>22</v>
      </c>
      <c r="T2040" s="38">
        <v>0</v>
      </c>
      <c r="U2040" s="38">
        <v>52</v>
      </c>
      <c r="V2040" s="38"/>
      <c r="W2040" s="38">
        <v>66</v>
      </c>
      <c r="X2040" s="38"/>
      <c r="Y2040" s="38">
        <v>0</v>
      </c>
      <c r="Z2040" s="38">
        <v>0</v>
      </c>
      <c r="AA2040" s="38"/>
      <c r="AB2040" s="38"/>
      <c r="AC2040" s="38"/>
      <c r="AD2040" s="38"/>
      <c r="AE2040" s="38"/>
      <c r="AF2040" s="38"/>
      <c r="AG2040" s="38"/>
      <c r="AH2040" s="38"/>
      <c r="AI2040" s="38"/>
      <c r="AJ2040" s="38"/>
      <c r="AK2040" s="38"/>
      <c r="AL2040" s="38"/>
      <c r="AM2040" s="38"/>
      <c r="AN2040" s="38"/>
      <c r="AO2040" s="38"/>
      <c r="AP2040" s="38"/>
      <c r="AQ2040" s="38"/>
      <c r="AR2040" s="38"/>
      <c r="AS2040" s="38"/>
      <c r="AT2040" s="38"/>
      <c r="AU2040" s="38"/>
      <c r="AV2040" s="38"/>
      <c r="AW2040" s="38"/>
      <c r="AX2040" s="38"/>
      <c r="AY2040" s="38"/>
      <c r="BA2040" s="3">
        <f>IF(Q2040&gt;0,RANK(Q2040,(N2040:P2040,Q2040:AE2040)),0)</f>
        <v>3</v>
      </c>
      <c r="BB2040" s="3">
        <f>IF(R2040&gt;0,RANK(R2040,(N2040:P2040,Q2040:AE2040)),0)</f>
        <v>6</v>
      </c>
      <c r="BC2040" s="3">
        <f>IF(S2040&gt;0,RANK(S2040,(N2040:P2040,Q2040:AE2040)),0)</f>
        <v>7</v>
      </c>
      <c r="BD2040" s="3">
        <f>IF(T2040&gt;0,RANK(T2040,(N2040:P2040,Q2040:AE2040)),0)</f>
        <v>0</v>
      </c>
      <c r="BE2040" s="2">
        <f t="shared" si="870"/>
        <v>3.2443592390502874E-3</v>
      </c>
      <c r="BF2040" s="2">
        <f t="shared" si="871"/>
        <v>2.5070048665388586E-3</v>
      </c>
      <c r="BG2040" s="2">
        <f t="shared" si="872"/>
        <v>1.0814530796834291E-3</v>
      </c>
      <c r="BH2040" s="2">
        <f t="shared" si="873"/>
        <v>0</v>
      </c>
      <c r="BJ2040" t="s">
        <v>2989</v>
      </c>
      <c r="BK2040" t="s">
        <v>2602</v>
      </c>
      <c r="BL2040">
        <v>1</v>
      </c>
      <c r="BN2040">
        <v>0</v>
      </c>
      <c r="BO2040" s="60">
        <v>37</v>
      </c>
      <c r="BP2040" s="62">
        <v>139</v>
      </c>
      <c r="BQ2040" s="66">
        <f t="shared" si="874"/>
        <v>37139</v>
      </c>
      <c r="BR2040" s="66">
        <f t="shared" si="864"/>
        <v>37139</v>
      </c>
      <c r="BS2040" s="3" t="s">
        <v>3083</v>
      </c>
    </row>
    <row r="2041" spans="1:71" ht="14" hidden="1" customHeight="1" outlineLevel="1" x14ac:dyDescent="0.2">
      <c r="A2041" t="s">
        <v>2282</v>
      </c>
      <c r="B2041" t="s">
        <v>2602</v>
      </c>
      <c r="C2041" s="1">
        <f t="shared" si="865"/>
        <v>38909</v>
      </c>
      <c r="D2041" s="3">
        <f>IF(N2041&gt;0, RANK(N2041,(N2041:P2041,Q2041:AE2041)),0)</f>
        <v>2</v>
      </c>
      <c r="E2041" s="3">
        <f>IF(O2041&gt;0,RANK(O2041,(N2041:P2041,Q2041:AE2041)),0)</f>
        <v>1</v>
      </c>
      <c r="F2041" s="3">
        <f>IF(P2041&gt;0,RANK(P2041,(N2041:P2041,Q2041:AE2041)),0)</f>
        <v>0</v>
      </c>
      <c r="G2041" s="1">
        <f t="shared" si="852"/>
        <v>13582</v>
      </c>
      <c r="H2041" s="2">
        <f t="shared" si="853"/>
        <v>0.34907090904418003</v>
      </c>
      <c r="I2041" s="2"/>
      <c r="J2041" s="2">
        <f t="shared" si="866"/>
        <v>0.32023439307101187</v>
      </c>
      <c r="K2041" s="2">
        <f t="shared" si="867"/>
        <v>0.6693053021151919</v>
      </c>
      <c r="L2041" s="2">
        <f t="shared" si="868"/>
        <v>0</v>
      </c>
      <c r="M2041" s="2">
        <f t="shared" si="869"/>
        <v>1.0460304813796228E-2</v>
      </c>
      <c r="N2041" s="38">
        <v>12460</v>
      </c>
      <c r="O2041" s="38">
        <v>26042</v>
      </c>
      <c r="P2041" s="38">
        <v>0</v>
      </c>
      <c r="Q2041" s="38">
        <v>166</v>
      </c>
      <c r="R2041" s="38">
        <v>79</v>
      </c>
      <c r="S2041" s="38">
        <v>48</v>
      </c>
      <c r="T2041" s="38">
        <v>0</v>
      </c>
      <c r="U2041" s="38">
        <v>42</v>
      </c>
      <c r="V2041" s="38"/>
      <c r="W2041" s="38">
        <v>72</v>
      </c>
      <c r="X2041" s="38"/>
      <c r="Y2041" s="38">
        <v>0</v>
      </c>
      <c r="Z2041" s="38">
        <v>0</v>
      </c>
      <c r="AA2041" s="38"/>
      <c r="AB2041" s="38"/>
      <c r="AC2041" s="38"/>
      <c r="AD2041" s="38"/>
      <c r="AE2041" s="38"/>
      <c r="AF2041" s="38"/>
      <c r="AG2041" s="38"/>
      <c r="AH2041" s="38"/>
      <c r="AI2041" s="38"/>
      <c r="AJ2041" s="38"/>
      <c r="AK2041" s="38"/>
      <c r="AL2041" s="38"/>
      <c r="AM2041" s="38"/>
      <c r="AN2041" s="38"/>
      <c r="AO2041" s="38"/>
      <c r="AP2041" s="38"/>
      <c r="AQ2041" s="38"/>
      <c r="AR2041" s="38"/>
      <c r="AS2041" s="38"/>
      <c r="AT2041" s="38"/>
      <c r="AU2041" s="38"/>
      <c r="AV2041" s="38"/>
      <c r="AW2041" s="38"/>
      <c r="AX2041" s="38"/>
      <c r="AY2041" s="38"/>
      <c r="BA2041" s="3">
        <f>IF(Q2041&gt;0,RANK(Q2041,(N2041:P2041,Q2041:AE2041)),0)</f>
        <v>3</v>
      </c>
      <c r="BB2041" s="3">
        <f>IF(R2041&gt;0,RANK(R2041,(N2041:P2041,Q2041:AE2041)),0)</f>
        <v>4</v>
      </c>
      <c r="BC2041" s="3">
        <f>IF(S2041&gt;0,RANK(S2041,(N2041:P2041,Q2041:AE2041)),0)</f>
        <v>6</v>
      </c>
      <c r="BD2041" s="3">
        <f>IF(T2041&gt;0,RANK(T2041,(N2041:P2041,Q2041:AE2041)),0)</f>
        <v>0</v>
      </c>
      <c r="BE2041" s="2">
        <f t="shared" si="870"/>
        <v>4.2663651083296927E-3</v>
      </c>
      <c r="BF2041" s="2">
        <f t="shared" si="871"/>
        <v>2.0303785756508779E-3</v>
      </c>
      <c r="BG2041" s="2">
        <f t="shared" si="872"/>
        <v>1.2336477421676219E-3</v>
      </c>
      <c r="BH2041" s="2">
        <f t="shared" si="873"/>
        <v>0</v>
      </c>
      <c r="BJ2041" t="s">
        <v>2282</v>
      </c>
      <c r="BK2041" t="s">
        <v>2602</v>
      </c>
      <c r="BL2041">
        <v>7</v>
      </c>
      <c r="BN2041">
        <v>0</v>
      </c>
      <c r="BO2041" s="60">
        <v>37</v>
      </c>
      <c r="BP2041" s="62">
        <v>141</v>
      </c>
      <c r="BQ2041" s="66">
        <f t="shared" si="874"/>
        <v>37141</v>
      </c>
      <c r="BR2041" s="66">
        <f t="shared" si="864"/>
        <v>37141</v>
      </c>
      <c r="BS2041" s="3" t="s">
        <v>3083</v>
      </c>
    </row>
    <row r="2042" spans="1:71" ht="14" hidden="1" customHeight="1" outlineLevel="1" x14ac:dyDescent="0.2">
      <c r="A2042" t="s">
        <v>383</v>
      </c>
      <c r="B2042" t="s">
        <v>2602</v>
      </c>
      <c r="C2042" s="1">
        <f t="shared" si="865"/>
        <v>7666</v>
      </c>
      <c r="D2042" s="3">
        <f>IF(N2042&gt;0, RANK(N2042,(N2042:P2042,Q2042:AE2042)),0)</f>
        <v>2</v>
      </c>
      <c r="E2042" s="3">
        <f>IF(O2042&gt;0,RANK(O2042,(N2042:P2042,Q2042:AE2042)),0)</f>
        <v>1</v>
      </c>
      <c r="F2042" s="3">
        <f>IF(P2042&gt;0,RANK(P2042,(N2042:P2042,Q2042:AE2042)),0)</f>
        <v>0</v>
      </c>
      <c r="G2042" s="1">
        <f t="shared" si="852"/>
        <v>3009</v>
      </c>
      <c r="H2042" s="2">
        <f t="shared" si="853"/>
        <v>0.39251239238194624</v>
      </c>
      <c r="I2042" s="2"/>
      <c r="J2042" s="2">
        <f t="shared" si="866"/>
        <v>0.29598225932689798</v>
      </c>
      <c r="K2042" s="2">
        <f t="shared" si="867"/>
        <v>0.68849465170884427</v>
      </c>
      <c r="L2042" s="2">
        <f t="shared" si="868"/>
        <v>0</v>
      </c>
      <c r="M2042" s="2">
        <f t="shared" si="869"/>
        <v>1.5523088964257803E-2</v>
      </c>
      <c r="N2042" s="38">
        <v>2269</v>
      </c>
      <c r="O2042" s="38">
        <v>5278</v>
      </c>
      <c r="P2042" s="38">
        <v>0</v>
      </c>
      <c r="Q2042" s="38">
        <v>22</v>
      </c>
      <c r="R2042" s="38">
        <v>42</v>
      </c>
      <c r="S2042" s="38">
        <v>13</v>
      </c>
      <c r="T2042" s="38">
        <v>0</v>
      </c>
      <c r="U2042" s="38">
        <v>16</v>
      </c>
      <c r="V2042" s="38"/>
      <c r="W2042" s="38">
        <v>26</v>
      </c>
      <c r="X2042" s="38"/>
      <c r="Y2042" s="38">
        <v>0</v>
      </c>
      <c r="Z2042" s="38">
        <v>0</v>
      </c>
      <c r="AA2042" s="38"/>
      <c r="AB2042" s="38"/>
      <c r="AC2042" s="38"/>
      <c r="AD2042" s="38"/>
      <c r="AE2042" s="38"/>
      <c r="AF2042" s="38"/>
      <c r="AG2042" s="38"/>
      <c r="AH2042" s="38"/>
      <c r="AI2042" s="38"/>
      <c r="AJ2042" s="38"/>
      <c r="AK2042" s="38"/>
      <c r="AL2042" s="38"/>
      <c r="AM2042" s="38"/>
      <c r="AN2042" s="38"/>
      <c r="AO2042" s="38"/>
      <c r="AP2042" s="38"/>
      <c r="AQ2042" s="38"/>
      <c r="AR2042" s="38"/>
      <c r="AS2042" s="38"/>
      <c r="AT2042" s="38"/>
      <c r="AU2042" s="38"/>
      <c r="AV2042" s="38"/>
      <c r="AW2042" s="38"/>
      <c r="AX2042" s="38"/>
      <c r="AY2042" s="38"/>
      <c r="BA2042" s="3">
        <f>IF(Q2042&gt;0,RANK(Q2042,(N2042:P2042,Q2042:AE2042)),0)</f>
        <v>5</v>
      </c>
      <c r="BB2042" s="3">
        <f>IF(R2042&gt;0,RANK(R2042,(N2042:P2042,Q2042:AE2042)),0)</f>
        <v>3</v>
      </c>
      <c r="BC2042" s="3">
        <f>IF(S2042&gt;0,RANK(S2042,(N2042:P2042,Q2042:AE2042)),0)</f>
        <v>7</v>
      </c>
      <c r="BD2042" s="3">
        <f>IF(T2042&gt;0,RANK(T2042,(N2042:P2042,Q2042:AE2042)),0)</f>
        <v>0</v>
      </c>
      <c r="BE2042" s="2">
        <f t="shared" si="870"/>
        <v>2.8698147665014349E-3</v>
      </c>
      <c r="BF2042" s="2">
        <f t="shared" si="871"/>
        <v>5.4787372815027395E-3</v>
      </c>
      <c r="BG2042" s="2">
        <f t="shared" si="872"/>
        <v>1.6957996347508478E-3</v>
      </c>
      <c r="BH2042" s="2">
        <f t="shared" si="873"/>
        <v>0</v>
      </c>
      <c r="BJ2042" t="s">
        <v>383</v>
      </c>
      <c r="BK2042" t="s">
        <v>2602</v>
      </c>
      <c r="BL2042">
        <v>1</v>
      </c>
      <c r="BN2042">
        <v>0</v>
      </c>
      <c r="BO2042" s="60">
        <v>37</v>
      </c>
      <c r="BP2042" s="62">
        <v>143</v>
      </c>
      <c r="BQ2042" s="66">
        <f t="shared" si="874"/>
        <v>37143</v>
      </c>
      <c r="BR2042" s="66">
        <f t="shared" si="864"/>
        <v>37143</v>
      </c>
      <c r="BS2042" s="3" t="s">
        <v>3083</v>
      </c>
    </row>
    <row r="2043" spans="1:71" ht="14" hidden="1" customHeight="1" outlineLevel="1" x14ac:dyDescent="0.2">
      <c r="A2043" t="s">
        <v>598</v>
      </c>
      <c r="B2043" t="s">
        <v>2602</v>
      </c>
      <c r="C2043" s="1">
        <f t="shared" si="865"/>
        <v>22036</v>
      </c>
      <c r="D2043" s="3">
        <f>IF(N2043&gt;0, RANK(N2043,(N2043:P2043,Q2043:AE2043)),0)</f>
        <v>2</v>
      </c>
      <c r="E2043" s="3">
        <f>IF(O2043&gt;0,RANK(O2043,(N2043:P2043,Q2043:AE2043)),0)</f>
        <v>1</v>
      </c>
      <c r="F2043" s="3">
        <f>IF(P2043&gt;0,RANK(P2043,(N2043:P2043,Q2043:AE2043)),0)</f>
        <v>0</v>
      </c>
      <c r="G2043" s="1">
        <f t="shared" si="852"/>
        <v>5214</v>
      </c>
      <c r="H2043" s="2">
        <f t="shared" si="853"/>
        <v>0.23661281539299328</v>
      </c>
      <c r="I2043" s="2"/>
      <c r="J2043" s="2">
        <f t="shared" si="866"/>
        <v>0.37642947903430751</v>
      </c>
      <c r="K2043" s="2">
        <f t="shared" si="867"/>
        <v>0.61304229442730074</v>
      </c>
      <c r="L2043" s="2">
        <f t="shared" si="868"/>
        <v>0</v>
      </c>
      <c r="M2043" s="2">
        <f t="shared" si="869"/>
        <v>1.0528226538391805E-2</v>
      </c>
      <c r="N2043" s="38">
        <v>8295</v>
      </c>
      <c r="O2043" s="38">
        <v>13509</v>
      </c>
      <c r="P2043" s="38">
        <v>0</v>
      </c>
      <c r="Q2043" s="38">
        <v>52</v>
      </c>
      <c r="R2043" s="38">
        <v>55</v>
      </c>
      <c r="S2043" s="38">
        <v>37</v>
      </c>
      <c r="T2043" s="38">
        <v>2</v>
      </c>
      <c r="U2043" s="38">
        <v>45</v>
      </c>
      <c r="V2043" s="38"/>
      <c r="W2043" s="38">
        <v>41</v>
      </c>
      <c r="X2043" s="38"/>
      <c r="Y2043" s="38">
        <v>0</v>
      </c>
      <c r="Z2043" s="38">
        <v>0</v>
      </c>
      <c r="AA2043" s="38"/>
      <c r="AB2043" s="38"/>
      <c r="AC2043" s="38"/>
      <c r="AD2043" s="38"/>
      <c r="AE2043" s="38"/>
      <c r="AF2043" s="38"/>
      <c r="AG2043" s="38"/>
      <c r="AH2043" s="38"/>
      <c r="AI2043" s="38"/>
      <c r="AJ2043" s="38"/>
      <c r="AK2043" s="38"/>
      <c r="AL2043" s="38"/>
      <c r="AM2043" s="38"/>
      <c r="AN2043" s="38"/>
      <c r="AO2043" s="38"/>
      <c r="AP2043" s="38"/>
      <c r="AQ2043" s="38"/>
      <c r="AR2043" s="38"/>
      <c r="AS2043" s="38"/>
      <c r="AT2043" s="38"/>
      <c r="AU2043" s="38"/>
      <c r="AV2043" s="38"/>
      <c r="AW2043" s="38"/>
      <c r="AX2043" s="38"/>
      <c r="AY2043" s="38"/>
      <c r="BA2043" s="3">
        <f>IF(Q2043&gt;0,RANK(Q2043,(N2043:P2043,Q2043:AE2043)),0)</f>
        <v>4</v>
      </c>
      <c r="BB2043" s="3">
        <f>IF(R2043&gt;0,RANK(R2043,(N2043:P2043,Q2043:AE2043)),0)</f>
        <v>3</v>
      </c>
      <c r="BC2043" s="3">
        <f>IF(S2043&gt;0,RANK(S2043,(N2043:P2043,Q2043:AE2043)),0)</f>
        <v>7</v>
      </c>
      <c r="BD2043" s="3">
        <f>IF(T2043&gt;0,RANK(T2043,(N2043:P2043,Q2043:AE2043)),0)</f>
        <v>8</v>
      </c>
      <c r="BE2043" s="2">
        <f t="shared" si="870"/>
        <v>2.359774913777455E-3</v>
      </c>
      <c r="BF2043" s="2">
        <f t="shared" si="871"/>
        <v>2.4959157741876927E-3</v>
      </c>
      <c r="BG2043" s="2">
        <f t="shared" si="872"/>
        <v>1.6790706117262662E-3</v>
      </c>
      <c r="BH2043" s="2">
        <f t="shared" si="873"/>
        <v>9.0760573606825197E-5</v>
      </c>
      <c r="BJ2043" t="s">
        <v>598</v>
      </c>
      <c r="BK2043" t="s">
        <v>2602</v>
      </c>
      <c r="BL2043">
        <v>13</v>
      </c>
      <c r="BN2043">
        <v>0</v>
      </c>
      <c r="BO2043" s="60">
        <v>37</v>
      </c>
      <c r="BP2043" s="62">
        <v>145</v>
      </c>
      <c r="BQ2043" s="66">
        <f t="shared" si="874"/>
        <v>37145</v>
      </c>
      <c r="BR2043" s="66">
        <f t="shared" si="864"/>
        <v>37145</v>
      </c>
      <c r="BS2043" s="3" t="s">
        <v>3083</v>
      </c>
    </row>
    <row r="2044" spans="1:71" ht="14" hidden="1" customHeight="1" outlineLevel="1" x14ac:dyDescent="0.2">
      <c r="A2044" t="s">
        <v>1168</v>
      </c>
      <c r="B2044" t="s">
        <v>2602</v>
      </c>
      <c r="C2044" s="1">
        <f t="shared" si="865"/>
        <v>87131</v>
      </c>
      <c r="D2044" s="3">
        <f>IF(N2044&gt;0, RANK(N2044,(N2044:P2044,Q2044:AE2044)),0)</f>
        <v>1</v>
      </c>
      <c r="E2044" s="3">
        <f>IF(O2044&gt;0,RANK(O2044,(N2044:P2044,Q2044:AE2044)),0)</f>
        <v>2</v>
      </c>
      <c r="F2044" s="3">
        <f>IF(P2044&gt;0,RANK(P2044,(N2044:P2044,Q2044:AE2044)),0)</f>
        <v>0</v>
      </c>
      <c r="G2044" s="1">
        <f t="shared" si="852"/>
        <v>5193</v>
      </c>
      <c r="H2044" s="2">
        <f t="shared" si="853"/>
        <v>5.9599912775016931E-2</v>
      </c>
      <c r="I2044" s="2"/>
      <c r="J2044" s="2">
        <f t="shared" si="866"/>
        <v>0.52330399054297549</v>
      </c>
      <c r="K2044" s="2">
        <f t="shared" si="867"/>
        <v>0.46370407776795858</v>
      </c>
      <c r="L2044" s="2">
        <f t="shared" si="868"/>
        <v>0</v>
      </c>
      <c r="M2044" s="2">
        <f t="shared" si="869"/>
        <v>1.2991931689065928E-2</v>
      </c>
      <c r="N2044" s="38">
        <v>45596</v>
      </c>
      <c r="O2044" s="38">
        <v>40403</v>
      </c>
      <c r="P2044" s="38">
        <v>0</v>
      </c>
      <c r="Q2044" s="38">
        <v>333</v>
      </c>
      <c r="R2044" s="38">
        <v>314</v>
      </c>
      <c r="S2044" s="38">
        <v>74</v>
      </c>
      <c r="T2044" s="38">
        <v>1</v>
      </c>
      <c r="U2044" s="38">
        <v>205</v>
      </c>
      <c r="V2044" s="38"/>
      <c r="W2044" s="38">
        <v>205</v>
      </c>
      <c r="X2044" s="38"/>
      <c r="Y2044" s="38">
        <v>0</v>
      </c>
      <c r="Z2044" s="38">
        <v>0</v>
      </c>
      <c r="AA2044" s="38"/>
      <c r="AB2044" s="38"/>
      <c r="AC2044" s="38"/>
      <c r="AD2044" s="38"/>
      <c r="AE2044" s="38"/>
      <c r="AF2044" s="38"/>
      <c r="AG2044" s="38"/>
      <c r="AH2044" s="38"/>
      <c r="AI2044" s="38"/>
      <c r="AJ2044" s="38"/>
      <c r="AK2044" s="38"/>
      <c r="AL2044" s="38"/>
      <c r="AM2044" s="38"/>
      <c r="AN2044" s="38"/>
      <c r="AO2044" s="38"/>
      <c r="AP2044" s="38"/>
      <c r="AQ2044" s="38"/>
      <c r="AR2044" s="38"/>
      <c r="AS2044" s="38"/>
      <c r="AT2044" s="38"/>
      <c r="AU2044" s="38"/>
      <c r="AV2044" s="38"/>
      <c r="AW2044" s="38"/>
      <c r="AX2044" s="38"/>
      <c r="AY2044" s="38"/>
      <c r="BA2044" s="3">
        <f>IF(Q2044&gt;0,RANK(Q2044,(N2044:P2044,Q2044:AE2044)),0)</f>
        <v>3</v>
      </c>
      <c r="BB2044" s="3">
        <f>IF(R2044&gt;0,RANK(R2044,(N2044:P2044,Q2044:AE2044)),0)</f>
        <v>4</v>
      </c>
      <c r="BC2044" s="3">
        <f>IF(S2044&gt;0,RANK(S2044,(N2044:P2044,Q2044:AE2044)),0)</f>
        <v>7</v>
      </c>
      <c r="BD2044" s="3">
        <f>IF(T2044&gt;0,RANK(T2044,(N2044:P2044,Q2044:AE2044)),0)</f>
        <v>8</v>
      </c>
      <c r="BE2044" s="2">
        <f t="shared" si="870"/>
        <v>3.8218314951050719E-3</v>
      </c>
      <c r="BF2044" s="2">
        <f t="shared" si="871"/>
        <v>3.6037690374264037E-3</v>
      </c>
      <c r="BG2044" s="2">
        <f t="shared" si="872"/>
        <v>8.4929588780112701E-4</v>
      </c>
      <c r="BH2044" s="2">
        <f t="shared" si="873"/>
        <v>1.1476971456771988E-5</v>
      </c>
      <c r="BJ2044" t="s">
        <v>1168</v>
      </c>
      <c r="BK2044" t="s">
        <v>2602</v>
      </c>
      <c r="BL2044">
        <v>3</v>
      </c>
      <c r="BN2044">
        <v>0</v>
      </c>
      <c r="BO2044" s="60">
        <v>37</v>
      </c>
      <c r="BP2044" s="62">
        <v>147</v>
      </c>
      <c r="BQ2044" s="66">
        <f t="shared" si="874"/>
        <v>37147</v>
      </c>
      <c r="BR2044" s="66">
        <f t="shared" si="864"/>
        <v>37147</v>
      </c>
      <c r="BS2044" s="3" t="s">
        <v>3083</v>
      </c>
    </row>
    <row r="2045" spans="1:71" ht="14" hidden="1" customHeight="1" outlineLevel="1" x14ac:dyDescent="0.2">
      <c r="A2045" t="s">
        <v>860</v>
      </c>
      <c r="B2045" t="s">
        <v>2602</v>
      </c>
      <c r="C2045" s="1">
        <f t="shared" si="865"/>
        <v>13068</v>
      </c>
      <c r="D2045" s="3">
        <f>IF(N2045&gt;0, RANK(N2045,(N2045:P2045,Q2045:AE2045)),0)</f>
        <v>2</v>
      </c>
      <c r="E2045" s="3">
        <f>IF(O2045&gt;0,RANK(O2045,(N2045:P2045,Q2045:AE2045)),0)</f>
        <v>1</v>
      </c>
      <c r="F2045" s="3">
        <f>IF(P2045&gt;0,RANK(P2045,(N2045:P2045,Q2045:AE2045)),0)</f>
        <v>0</v>
      </c>
      <c r="G2045" s="1">
        <f t="shared" si="852"/>
        <v>3280</v>
      </c>
      <c r="H2045" s="2">
        <f t="shared" si="853"/>
        <v>0.25099479644934192</v>
      </c>
      <c r="I2045" s="2"/>
      <c r="J2045" s="2">
        <f t="shared" si="866"/>
        <v>0.36937557392102849</v>
      </c>
      <c r="K2045" s="2">
        <f t="shared" si="867"/>
        <v>0.62037037037037035</v>
      </c>
      <c r="L2045" s="2">
        <f t="shared" si="868"/>
        <v>0</v>
      </c>
      <c r="M2045" s="2">
        <f t="shared" si="869"/>
        <v>1.0254055708601162E-2</v>
      </c>
      <c r="N2045" s="38">
        <v>4827</v>
      </c>
      <c r="O2045" s="38">
        <v>8107</v>
      </c>
      <c r="P2045" s="38">
        <v>0</v>
      </c>
      <c r="Q2045" s="38">
        <v>50</v>
      </c>
      <c r="R2045" s="38">
        <v>29</v>
      </c>
      <c r="S2045" s="38">
        <v>11</v>
      </c>
      <c r="T2045" s="38">
        <v>2</v>
      </c>
      <c r="U2045" s="38">
        <v>8</v>
      </c>
      <c r="V2045" s="38"/>
      <c r="W2045" s="38">
        <v>32</v>
      </c>
      <c r="X2045" s="38"/>
      <c r="Y2045" s="38">
        <v>0</v>
      </c>
      <c r="Z2045" s="38">
        <v>2</v>
      </c>
      <c r="AA2045" s="38"/>
      <c r="AB2045" s="38"/>
      <c r="AC2045" s="38"/>
      <c r="AD2045" s="38"/>
      <c r="AE2045" s="38"/>
      <c r="AF2045" s="38"/>
      <c r="AG2045" s="38"/>
      <c r="AH2045" s="38"/>
      <c r="AI2045" s="38"/>
      <c r="AJ2045" s="38"/>
      <c r="AK2045" s="38"/>
      <c r="AL2045" s="38"/>
      <c r="AM2045" s="38"/>
      <c r="AN2045" s="38"/>
      <c r="AO2045" s="38"/>
      <c r="AP2045" s="38"/>
      <c r="AQ2045" s="38"/>
      <c r="AR2045" s="38"/>
      <c r="AS2045" s="38"/>
      <c r="AT2045" s="38"/>
      <c r="AU2045" s="38"/>
      <c r="AV2045" s="38"/>
      <c r="AW2045" s="38"/>
      <c r="AX2045" s="38"/>
      <c r="AY2045" s="38"/>
      <c r="BA2045" s="3">
        <f>IF(Q2045&gt;0,RANK(Q2045,(N2045:P2045,Q2045:AE2045)),0)</f>
        <v>3</v>
      </c>
      <c r="BB2045" s="3">
        <f>IF(R2045&gt;0,RANK(R2045,(N2045:P2045,Q2045:AE2045)),0)</f>
        <v>5</v>
      </c>
      <c r="BC2045" s="3">
        <f>IF(S2045&gt;0,RANK(S2045,(N2045:P2045,Q2045:AE2045)),0)</f>
        <v>6</v>
      </c>
      <c r="BD2045" s="3">
        <f>IF(T2045&gt;0,RANK(T2045,(N2045:P2045,Q2045:AE2045)),0)</f>
        <v>8</v>
      </c>
      <c r="BE2045" s="2">
        <f t="shared" si="870"/>
        <v>3.8261401897765534E-3</v>
      </c>
      <c r="BF2045" s="2">
        <f t="shared" si="871"/>
        <v>2.2191613100704011E-3</v>
      </c>
      <c r="BG2045" s="2">
        <f t="shared" si="872"/>
        <v>8.4175084175084171E-4</v>
      </c>
      <c r="BH2045" s="2">
        <f t="shared" si="873"/>
        <v>1.5304560759106213E-4</v>
      </c>
      <c r="BJ2045" t="s">
        <v>860</v>
      </c>
      <c r="BK2045" t="s">
        <v>2602</v>
      </c>
      <c r="BN2045">
        <v>0</v>
      </c>
      <c r="BO2045" s="60">
        <v>37</v>
      </c>
      <c r="BP2045" s="62">
        <v>149</v>
      </c>
      <c r="BQ2045" s="66">
        <f t="shared" si="874"/>
        <v>37149</v>
      </c>
      <c r="BR2045" s="66">
        <f t="shared" si="864"/>
        <v>37149</v>
      </c>
      <c r="BS2045" s="3" t="s">
        <v>3083</v>
      </c>
    </row>
    <row r="2046" spans="1:71" ht="14" hidden="1" customHeight="1" outlineLevel="1" x14ac:dyDescent="0.2">
      <c r="A2046" t="s">
        <v>1435</v>
      </c>
      <c r="B2046" t="s">
        <v>2602</v>
      </c>
      <c r="C2046" s="1">
        <f t="shared" si="865"/>
        <v>76008</v>
      </c>
      <c r="D2046" s="3">
        <f>IF(N2046&gt;0, RANK(N2046,(N2046:P2046,Q2046:AE2046)),0)</f>
        <v>2</v>
      </c>
      <c r="E2046" s="3">
        <f>IF(O2046&gt;0,RANK(O2046,(N2046:P2046,Q2046:AE2046)),0)</f>
        <v>1</v>
      </c>
      <c r="F2046" s="3">
        <f>IF(P2046&gt;0,RANK(P2046,(N2046:P2046,Q2046:AE2046)),0)</f>
        <v>0</v>
      </c>
      <c r="G2046" s="1">
        <f t="shared" si="852"/>
        <v>43406</v>
      </c>
      <c r="H2046" s="2">
        <f t="shared" si="853"/>
        <v>0.57107146616145665</v>
      </c>
      <c r="I2046" s="2"/>
      <c r="J2046" s="2">
        <f t="shared" si="866"/>
        <v>0.20985948847489738</v>
      </c>
      <c r="K2046" s="2">
        <f t="shared" si="867"/>
        <v>0.78093095463635409</v>
      </c>
      <c r="L2046" s="2">
        <f t="shared" si="868"/>
        <v>0</v>
      </c>
      <c r="M2046" s="2">
        <f t="shared" si="869"/>
        <v>9.2095568887484713E-3</v>
      </c>
      <c r="N2046" s="38">
        <v>15951</v>
      </c>
      <c r="O2046" s="38">
        <v>59357</v>
      </c>
      <c r="P2046" s="38">
        <v>0</v>
      </c>
      <c r="Q2046" s="38">
        <v>180</v>
      </c>
      <c r="R2046" s="38">
        <v>161</v>
      </c>
      <c r="S2046" s="38">
        <v>119</v>
      </c>
      <c r="T2046" s="38">
        <v>0</v>
      </c>
      <c r="U2046" s="38">
        <v>73</v>
      </c>
      <c r="V2046" s="38"/>
      <c r="W2046" s="38">
        <v>167</v>
      </c>
      <c r="X2046" s="38"/>
      <c r="Y2046" s="38">
        <v>0</v>
      </c>
      <c r="Z2046" s="38">
        <v>0</v>
      </c>
      <c r="AA2046" s="38"/>
      <c r="AB2046" s="38"/>
      <c r="AC2046" s="38"/>
      <c r="AD2046" s="38"/>
      <c r="AE2046" s="38"/>
      <c r="AF2046" s="38"/>
      <c r="AG2046" s="38"/>
      <c r="AH2046" s="38"/>
      <c r="AI2046" s="38"/>
      <c r="AJ2046" s="38"/>
      <c r="AK2046" s="38"/>
      <c r="AL2046" s="38"/>
      <c r="AM2046" s="38"/>
      <c r="AN2046" s="38"/>
      <c r="AO2046" s="38"/>
      <c r="AP2046" s="38"/>
      <c r="AQ2046" s="38"/>
      <c r="AR2046" s="38"/>
      <c r="AS2046" s="38"/>
      <c r="AT2046" s="38"/>
      <c r="AU2046" s="38"/>
      <c r="AV2046" s="38"/>
      <c r="AW2046" s="38"/>
      <c r="AX2046" s="38"/>
      <c r="AY2046" s="38"/>
      <c r="BA2046" s="3">
        <f>IF(Q2046&gt;0,RANK(Q2046,(N2046:P2046,Q2046:AE2046)),0)</f>
        <v>3</v>
      </c>
      <c r="BB2046" s="3">
        <f>IF(R2046&gt;0,RANK(R2046,(N2046:P2046,Q2046:AE2046)),0)</f>
        <v>5</v>
      </c>
      <c r="BC2046" s="3">
        <f>IF(S2046&gt;0,RANK(S2046,(N2046:P2046,Q2046:AE2046)),0)</f>
        <v>6</v>
      </c>
      <c r="BD2046" s="3">
        <f>IF(T2046&gt;0,RANK(T2046,(N2046:P2046,Q2046:AE2046)),0)</f>
        <v>0</v>
      </c>
      <c r="BE2046" s="2">
        <f t="shared" si="870"/>
        <v>2.3681717713924851E-3</v>
      </c>
      <c r="BF2046" s="2">
        <f t="shared" si="871"/>
        <v>2.1181980844121673E-3</v>
      </c>
      <c r="BG2046" s="2">
        <f t="shared" si="872"/>
        <v>1.565624671087254E-3</v>
      </c>
      <c r="BH2046" s="2">
        <f t="shared" si="873"/>
        <v>0</v>
      </c>
      <c r="BJ2046" t="s">
        <v>1435</v>
      </c>
      <c r="BK2046" t="s">
        <v>2602</v>
      </c>
      <c r="BL2046">
        <v>9</v>
      </c>
      <c r="BN2046">
        <v>0</v>
      </c>
      <c r="BO2046" s="60">
        <v>37</v>
      </c>
      <c r="BP2046" s="62">
        <v>151</v>
      </c>
      <c r="BQ2046" s="66">
        <f t="shared" si="874"/>
        <v>37151</v>
      </c>
      <c r="BR2046" s="66">
        <f t="shared" si="864"/>
        <v>37151</v>
      </c>
      <c r="BS2046" s="3" t="s">
        <v>3083</v>
      </c>
    </row>
    <row r="2047" spans="1:71" ht="14" hidden="1" customHeight="1" outlineLevel="1" x14ac:dyDescent="0.2">
      <c r="A2047" t="s">
        <v>1846</v>
      </c>
      <c r="B2047" t="s">
        <v>2602</v>
      </c>
      <c r="C2047" s="1">
        <f t="shared" si="865"/>
        <v>19873</v>
      </c>
      <c r="D2047" s="3">
        <f>IF(N2047&gt;0, RANK(N2047,(N2047:P2047,Q2047:AE2047)),0)</f>
        <v>2</v>
      </c>
      <c r="E2047" s="3">
        <f>IF(O2047&gt;0,RANK(O2047,(N2047:P2047,Q2047:AE2047)),0)</f>
        <v>1</v>
      </c>
      <c r="F2047" s="3">
        <f>IF(P2047&gt;0,RANK(P2047,(N2047:P2047,Q2047:AE2047)),0)</f>
        <v>0</v>
      </c>
      <c r="G2047" s="1">
        <f t="shared" si="852"/>
        <v>4144</v>
      </c>
      <c r="H2047" s="2">
        <f t="shared" si="853"/>
        <v>0.20852412821415992</v>
      </c>
      <c r="I2047" s="2"/>
      <c r="J2047" s="2">
        <f t="shared" si="866"/>
        <v>0.39183817239470636</v>
      </c>
      <c r="K2047" s="2">
        <f t="shared" si="867"/>
        <v>0.60036230060886631</v>
      </c>
      <c r="L2047" s="2">
        <f t="shared" si="868"/>
        <v>0</v>
      </c>
      <c r="M2047" s="2">
        <f t="shared" si="869"/>
        <v>7.7995269964272751E-3</v>
      </c>
      <c r="N2047" s="38">
        <v>7787</v>
      </c>
      <c r="O2047" s="38">
        <v>11931</v>
      </c>
      <c r="P2047" s="38">
        <v>0</v>
      </c>
      <c r="Q2047" s="38">
        <v>35</v>
      </c>
      <c r="R2047" s="38">
        <v>26</v>
      </c>
      <c r="S2047" s="38">
        <v>23</v>
      </c>
      <c r="T2047" s="38">
        <v>0</v>
      </c>
      <c r="U2047" s="38">
        <v>46</v>
      </c>
      <c r="V2047" s="38"/>
      <c r="W2047" s="38">
        <v>25</v>
      </c>
      <c r="X2047" s="38"/>
      <c r="Y2047" s="38">
        <v>0</v>
      </c>
      <c r="Z2047" s="38">
        <v>0</v>
      </c>
      <c r="AA2047" s="38"/>
      <c r="AB2047" s="38"/>
      <c r="AC2047" s="38"/>
      <c r="AD2047" s="38"/>
      <c r="AE2047" s="38"/>
      <c r="AF2047" s="38"/>
      <c r="AG2047" s="38"/>
      <c r="AH2047" s="38"/>
      <c r="AI2047" s="38"/>
      <c r="AJ2047" s="38"/>
      <c r="AK2047" s="38"/>
      <c r="AL2047" s="38"/>
      <c r="AM2047" s="38"/>
      <c r="AN2047" s="38"/>
      <c r="AO2047" s="38"/>
      <c r="AP2047" s="38"/>
      <c r="AQ2047" s="38"/>
      <c r="AR2047" s="38"/>
      <c r="AS2047" s="38"/>
      <c r="AT2047" s="38"/>
      <c r="AU2047" s="38"/>
      <c r="AV2047" s="38"/>
      <c r="AW2047" s="38"/>
      <c r="AX2047" s="38"/>
      <c r="AY2047" s="38"/>
      <c r="BA2047" s="3">
        <f>IF(Q2047&gt;0,RANK(Q2047,(N2047:P2047,Q2047:AE2047)),0)</f>
        <v>4</v>
      </c>
      <c r="BB2047" s="3">
        <f>IF(R2047&gt;0,RANK(R2047,(N2047:P2047,Q2047:AE2047)),0)</f>
        <v>5</v>
      </c>
      <c r="BC2047" s="3">
        <f>IF(S2047&gt;0,RANK(S2047,(N2047:P2047,Q2047:AE2047)),0)</f>
        <v>7</v>
      </c>
      <c r="BD2047" s="3">
        <f>IF(T2047&gt;0,RANK(T2047,(N2047:P2047,Q2047:AE2047)),0)</f>
        <v>0</v>
      </c>
      <c r="BE2047" s="2">
        <f t="shared" si="870"/>
        <v>1.7611835153222965E-3</v>
      </c>
      <c r="BF2047" s="2">
        <f t="shared" si="871"/>
        <v>1.3083077542394204E-3</v>
      </c>
      <c r="BG2047" s="2">
        <f t="shared" si="872"/>
        <v>1.157349167211795E-3</v>
      </c>
      <c r="BH2047" s="2">
        <f t="shared" si="873"/>
        <v>0</v>
      </c>
      <c r="BJ2047" t="s">
        <v>1846</v>
      </c>
      <c r="BK2047" t="s">
        <v>2602</v>
      </c>
      <c r="BL2047">
        <v>8</v>
      </c>
      <c r="BN2047">
        <v>0</v>
      </c>
      <c r="BO2047" s="60">
        <v>37</v>
      </c>
      <c r="BP2047" s="62">
        <v>153</v>
      </c>
      <c r="BQ2047" s="66">
        <f t="shared" si="874"/>
        <v>37153</v>
      </c>
      <c r="BR2047" s="66">
        <f t="shared" si="864"/>
        <v>37153</v>
      </c>
      <c r="BS2047" s="3" t="s">
        <v>3083</v>
      </c>
    </row>
    <row r="2048" spans="1:71" ht="14" hidden="1" customHeight="1" outlineLevel="1" x14ac:dyDescent="0.2">
      <c r="A2048" t="s">
        <v>1734</v>
      </c>
      <c r="B2048" t="s">
        <v>2602</v>
      </c>
      <c r="C2048" s="1">
        <f t="shared" si="865"/>
        <v>46770</v>
      </c>
      <c r="D2048" s="3">
        <f>IF(N2048&gt;0, RANK(N2048,(N2048:P2048,Q2048:AE2048)),0)</f>
        <v>2</v>
      </c>
      <c r="E2048" s="3">
        <f>IF(O2048&gt;0,RANK(O2048,(N2048:P2048,Q2048:AE2048)),0)</f>
        <v>1</v>
      </c>
      <c r="F2048" s="3">
        <f>IF(P2048&gt;0,RANK(P2048,(N2048:P2048,Q2048:AE2048)),0)</f>
        <v>0</v>
      </c>
      <c r="G2048" s="1">
        <f t="shared" si="852"/>
        <v>12919</v>
      </c>
      <c r="H2048" s="2">
        <f t="shared" si="853"/>
        <v>0.27622407526192005</v>
      </c>
      <c r="I2048" s="2"/>
      <c r="J2048" s="2">
        <f t="shared" si="866"/>
        <v>0.35766516998075687</v>
      </c>
      <c r="K2048" s="2">
        <f t="shared" si="867"/>
        <v>0.63388924524267698</v>
      </c>
      <c r="L2048" s="2">
        <f t="shared" si="868"/>
        <v>0</v>
      </c>
      <c r="M2048" s="2">
        <f t="shared" si="869"/>
        <v>8.4455847765660952E-3</v>
      </c>
      <c r="N2048" s="38">
        <v>16728</v>
      </c>
      <c r="O2048" s="38">
        <v>29647</v>
      </c>
      <c r="P2048" s="38">
        <v>0</v>
      </c>
      <c r="Q2048" s="38">
        <v>81</v>
      </c>
      <c r="R2048" s="38">
        <v>75</v>
      </c>
      <c r="S2048" s="38">
        <v>43</v>
      </c>
      <c r="T2048" s="38">
        <v>0</v>
      </c>
      <c r="U2048" s="38">
        <v>103</v>
      </c>
      <c r="V2048" s="38"/>
      <c r="W2048" s="38">
        <v>92</v>
      </c>
      <c r="X2048" s="38"/>
      <c r="Y2048" s="38">
        <v>0</v>
      </c>
      <c r="Z2048" s="38">
        <v>1</v>
      </c>
      <c r="AA2048" s="38"/>
      <c r="AB2048" s="38"/>
      <c r="AC2048" s="38"/>
      <c r="AD2048" s="38"/>
      <c r="AE2048" s="38"/>
      <c r="AF2048" s="38"/>
      <c r="AG2048" s="38"/>
      <c r="AH2048" s="38"/>
      <c r="AI2048" s="38"/>
      <c r="AJ2048" s="38"/>
      <c r="AK2048" s="38"/>
      <c r="AL2048" s="38"/>
      <c r="AM2048" s="38"/>
      <c r="AN2048" s="38"/>
      <c r="AO2048" s="38"/>
      <c r="AP2048" s="38"/>
      <c r="AQ2048" s="38"/>
      <c r="AR2048" s="38"/>
      <c r="AS2048" s="38"/>
      <c r="AT2048" s="38"/>
      <c r="AU2048" s="38"/>
      <c r="AV2048" s="38"/>
      <c r="AW2048" s="38"/>
      <c r="AX2048" s="38"/>
      <c r="AY2048" s="38"/>
      <c r="BA2048" s="3">
        <f>IF(Q2048&gt;0,RANK(Q2048,(N2048:P2048,Q2048:AE2048)),0)</f>
        <v>5</v>
      </c>
      <c r="BB2048" s="3">
        <f>IF(R2048&gt;0,RANK(R2048,(N2048:P2048,Q2048:AE2048)),0)</f>
        <v>6</v>
      </c>
      <c r="BC2048" s="3">
        <f>IF(S2048&gt;0,RANK(S2048,(N2048:P2048,Q2048:AE2048)),0)</f>
        <v>7</v>
      </c>
      <c r="BD2048" s="3">
        <f>IF(T2048&gt;0,RANK(T2048,(N2048:P2048,Q2048:AE2048)),0)</f>
        <v>0</v>
      </c>
      <c r="BE2048" s="2">
        <f t="shared" si="870"/>
        <v>1.7318794098781271E-3</v>
      </c>
      <c r="BF2048" s="2">
        <f t="shared" si="871"/>
        <v>1.603592046183451E-3</v>
      </c>
      <c r="BG2048" s="2">
        <f t="shared" si="872"/>
        <v>9.1939277314517852E-4</v>
      </c>
      <c r="BH2048" s="2">
        <f t="shared" si="873"/>
        <v>0</v>
      </c>
      <c r="BJ2048" t="s">
        <v>1734</v>
      </c>
      <c r="BK2048" t="s">
        <v>2602</v>
      </c>
      <c r="BN2048">
        <v>0</v>
      </c>
      <c r="BO2048" s="60">
        <v>37</v>
      </c>
      <c r="BP2048" s="62">
        <v>155</v>
      </c>
      <c r="BQ2048" s="66">
        <f t="shared" si="874"/>
        <v>37155</v>
      </c>
      <c r="BR2048" s="66">
        <f t="shared" si="864"/>
        <v>37155</v>
      </c>
      <c r="BS2048" s="3" t="s">
        <v>3083</v>
      </c>
    </row>
    <row r="2049" spans="1:71" ht="14" hidden="1" customHeight="1" outlineLevel="1" x14ac:dyDescent="0.2">
      <c r="A2049" t="s">
        <v>2910</v>
      </c>
      <c r="B2049" t="s">
        <v>2602</v>
      </c>
      <c r="C2049" s="1">
        <f t="shared" si="865"/>
        <v>49595</v>
      </c>
      <c r="D2049" s="3">
        <f>IF(N2049&gt;0, RANK(N2049,(N2049:P2049,Q2049:AE2049)),0)</f>
        <v>2</v>
      </c>
      <c r="E2049" s="3">
        <f>IF(O2049&gt;0,RANK(O2049,(N2049:P2049,Q2049:AE2049)),0)</f>
        <v>1</v>
      </c>
      <c r="F2049" s="3">
        <f>IF(P2049&gt;0,RANK(P2049,(N2049:P2049,Q2049:AE2049)),0)</f>
        <v>0</v>
      </c>
      <c r="G2049" s="1">
        <f t="shared" si="852"/>
        <v>17771</v>
      </c>
      <c r="H2049" s="2">
        <f t="shared" si="853"/>
        <v>0.3583224115334207</v>
      </c>
      <c r="I2049" s="2"/>
      <c r="J2049" s="2">
        <f t="shared" si="866"/>
        <v>0.31608025002520418</v>
      </c>
      <c r="K2049" s="2">
        <f t="shared" si="867"/>
        <v>0.67440266155862483</v>
      </c>
      <c r="L2049" s="2">
        <f t="shared" si="868"/>
        <v>0</v>
      </c>
      <c r="M2049" s="2">
        <f t="shared" si="869"/>
        <v>9.5170884161709379E-3</v>
      </c>
      <c r="N2049" s="38">
        <v>15676</v>
      </c>
      <c r="O2049" s="38">
        <v>33447</v>
      </c>
      <c r="P2049" s="38">
        <v>0</v>
      </c>
      <c r="Q2049" s="38">
        <v>130</v>
      </c>
      <c r="R2049" s="38">
        <v>97</v>
      </c>
      <c r="S2049" s="38">
        <v>60</v>
      </c>
      <c r="T2049" s="38">
        <v>2</v>
      </c>
      <c r="U2049" s="38">
        <v>82</v>
      </c>
      <c r="V2049" s="38"/>
      <c r="W2049" s="38">
        <v>101</v>
      </c>
      <c r="X2049" s="38"/>
      <c r="Y2049" s="38">
        <v>0</v>
      </c>
      <c r="Z2049" s="38">
        <v>0</v>
      </c>
      <c r="AA2049" s="38"/>
      <c r="AB2049" s="38"/>
      <c r="AC2049" s="38"/>
      <c r="AD2049" s="38"/>
      <c r="AE2049" s="38"/>
      <c r="AF2049" s="38"/>
      <c r="AG2049" s="38"/>
      <c r="AH2049" s="38"/>
      <c r="AI2049" s="38"/>
      <c r="AJ2049" s="38"/>
      <c r="AK2049" s="38"/>
      <c r="AL2049" s="38"/>
      <c r="AM2049" s="38"/>
      <c r="AN2049" s="38"/>
      <c r="AO2049" s="38"/>
      <c r="AP2049" s="38"/>
      <c r="AQ2049" s="38"/>
      <c r="AR2049" s="38"/>
      <c r="AS2049" s="38"/>
      <c r="AT2049" s="38"/>
      <c r="AU2049" s="38"/>
      <c r="AV2049" s="38"/>
      <c r="AW2049" s="38"/>
      <c r="AX2049" s="38"/>
      <c r="AY2049" s="38"/>
      <c r="BA2049" s="3">
        <f>IF(Q2049&gt;0,RANK(Q2049,(N2049:P2049,Q2049:AE2049)),0)</f>
        <v>3</v>
      </c>
      <c r="BB2049" s="3">
        <f>IF(R2049&gt;0,RANK(R2049,(N2049:P2049,Q2049:AE2049)),0)</f>
        <v>5</v>
      </c>
      <c r="BC2049" s="3">
        <f>IF(S2049&gt;0,RANK(S2049,(N2049:P2049,Q2049:AE2049)),0)</f>
        <v>7</v>
      </c>
      <c r="BD2049" s="3">
        <f>IF(T2049&gt;0,RANK(T2049,(N2049:P2049,Q2049:AE2049)),0)</f>
        <v>8</v>
      </c>
      <c r="BE2049" s="2">
        <f t="shared" si="870"/>
        <v>2.6212319790301442E-3</v>
      </c>
      <c r="BF2049" s="2">
        <f t="shared" si="871"/>
        <v>1.9558423228147998E-3</v>
      </c>
      <c r="BG2049" s="2">
        <f t="shared" si="872"/>
        <v>1.2097993749369896E-3</v>
      </c>
      <c r="BH2049" s="2">
        <f t="shared" si="873"/>
        <v>4.0326645831232988E-5</v>
      </c>
      <c r="BJ2049" t="s">
        <v>2910</v>
      </c>
      <c r="BK2049" t="s">
        <v>2602</v>
      </c>
      <c r="BL2049">
        <v>5</v>
      </c>
      <c r="BN2049">
        <v>0</v>
      </c>
      <c r="BO2049" s="60">
        <v>37</v>
      </c>
      <c r="BP2049" s="62">
        <v>157</v>
      </c>
      <c r="BQ2049" s="66">
        <f t="shared" si="874"/>
        <v>37157</v>
      </c>
      <c r="BR2049" s="66">
        <f t="shared" si="864"/>
        <v>37157</v>
      </c>
      <c r="BS2049" s="3" t="s">
        <v>3083</v>
      </c>
    </row>
    <row r="2050" spans="1:71" ht="14" hidden="1" customHeight="1" outlineLevel="1" x14ac:dyDescent="0.2">
      <c r="A2050" t="s">
        <v>165</v>
      </c>
      <c r="B2050" t="s">
        <v>2602</v>
      </c>
      <c r="C2050" s="1">
        <f t="shared" si="865"/>
        <v>75394</v>
      </c>
      <c r="D2050" s="3">
        <f>IF(N2050&gt;0, RANK(N2050,(N2050:P2050,Q2050:AE2050)),0)</f>
        <v>2</v>
      </c>
      <c r="E2050" s="3">
        <f>IF(O2050&gt;0,RANK(O2050,(N2050:P2050,Q2050:AE2050)),0)</f>
        <v>1</v>
      </c>
      <c r="F2050" s="3">
        <f>IF(P2050&gt;0,RANK(P2050,(N2050:P2050,Q2050:AE2050)),0)</f>
        <v>0</v>
      </c>
      <c r="G2050" s="1">
        <f t="shared" si="852"/>
        <v>27019</v>
      </c>
      <c r="H2050" s="2">
        <f t="shared" si="853"/>
        <v>0.35837069262806059</v>
      </c>
      <c r="I2050" s="2"/>
      <c r="J2050" s="2">
        <f t="shared" si="866"/>
        <v>0.31551582354033475</v>
      </c>
      <c r="K2050" s="2">
        <f t="shared" si="867"/>
        <v>0.67388651616839534</v>
      </c>
      <c r="L2050" s="2">
        <f t="shared" si="868"/>
        <v>0</v>
      </c>
      <c r="M2050" s="2">
        <f t="shared" si="869"/>
        <v>1.059766029126985E-2</v>
      </c>
      <c r="N2050" s="38">
        <v>23788</v>
      </c>
      <c r="O2050" s="38">
        <v>50807</v>
      </c>
      <c r="P2050" s="38">
        <v>0</v>
      </c>
      <c r="Q2050" s="38">
        <v>240</v>
      </c>
      <c r="R2050" s="38">
        <v>165</v>
      </c>
      <c r="S2050" s="38">
        <v>93</v>
      </c>
      <c r="T2050" s="38">
        <v>0</v>
      </c>
      <c r="U2050" s="38">
        <v>143</v>
      </c>
      <c r="V2050" s="38"/>
      <c r="W2050" s="38">
        <v>158</v>
      </c>
      <c r="X2050" s="38"/>
      <c r="Y2050" s="38">
        <v>0</v>
      </c>
      <c r="Z2050" s="38">
        <v>0</v>
      </c>
      <c r="AA2050" s="38"/>
      <c r="AB2050" s="38"/>
      <c r="AC2050" s="38"/>
      <c r="AD2050" s="38"/>
      <c r="AE2050" s="38"/>
      <c r="AF2050" s="38"/>
      <c r="AG2050" s="38"/>
      <c r="AH2050" s="38"/>
      <c r="AI2050" s="38"/>
      <c r="AJ2050" s="38"/>
      <c r="AK2050" s="38"/>
      <c r="AL2050" s="38"/>
      <c r="AM2050" s="38"/>
      <c r="AN2050" s="38"/>
      <c r="AO2050" s="38"/>
      <c r="AP2050" s="38"/>
      <c r="AQ2050" s="38"/>
      <c r="AR2050" s="38"/>
      <c r="AS2050" s="38"/>
      <c r="AT2050" s="38"/>
      <c r="AU2050" s="38"/>
      <c r="AV2050" s="38"/>
      <c r="AW2050" s="38"/>
      <c r="AX2050" s="38"/>
      <c r="AY2050" s="38"/>
      <c r="BA2050" s="3">
        <f>IF(Q2050&gt;0,RANK(Q2050,(N2050:P2050,Q2050:AE2050)),0)</f>
        <v>3</v>
      </c>
      <c r="BB2050" s="3">
        <f>IF(R2050&gt;0,RANK(R2050,(N2050:P2050,Q2050:AE2050)),0)</f>
        <v>4</v>
      </c>
      <c r="BC2050" s="3">
        <f>IF(S2050&gt;0,RANK(S2050,(N2050:P2050,Q2050:AE2050)),0)</f>
        <v>7</v>
      </c>
      <c r="BD2050" s="3">
        <f>IF(T2050&gt;0,RANK(T2050,(N2050:P2050,Q2050:AE2050)),0)</f>
        <v>0</v>
      </c>
      <c r="BE2050" s="2">
        <f t="shared" si="870"/>
        <v>3.1832771838607847E-3</v>
      </c>
      <c r="BF2050" s="2">
        <f t="shared" si="871"/>
        <v>2.1885030639042895E-3</v>
      </c>
      <c r="BG2050" s="2">
        <f t="shared" si="872"/>
        <v>1.2335199087460541E-3</v>
      </c>
      <c r="BH2050" s="2">
        <f t="shared" si="873"/>
        <v>0</v>
      </c>
      <c r="BJ2050" t="s">
        <v>165</v>
      </c>
      <c r="BK2050" t="s">
        <v>2602</v>
      </c>
      <c r="BL2050">
        <v>6</v>
      </c>
      <c r="BN2050">
        <v>0</v>
      </c>
      <c r="BO2050" s="60">
        <v>37</v>
      </c>
      <c r="BP2050" s="62">
        <v>159</v>
      </c>
      <c r="BQ2050" s="66">
        <f t="shared" si="874"/>
        <v>37159</v>
      </c>
      <c r="BR2050" s="66">
        <f t="shared" si="864"/>
        <v>37159</v>
      </c>
      <c r="BS2050" s="3" t="s">
        <v>3083</v>
      </c>
    </row>
    <row r="2051" spans="1:71" ht="14" hidden="1" customHeight="1" outlineLevel="1" x14ac:dyDescent="0.2">
      <c r="A2051" t="s">
        <v>2060</v>
      </c>
      <c r="B2051" t="s">
        <v>2602</v>
      </c>
      <c r="C2051" s="1">
        <f t="shared" si="865"/>
        <v>34670</v>
      </c>
      <c r="D2051" s="3">
        <f>IF(N2051&gt;0, RANK(N2051,(N2051:P2051,Q2051:AE2051)),0)</f>
        <v>2</v>
      </c>
      <c r="E2051" s="3">
        <f>IF(O2051&gt;0,RANK(O2051,(N2051:P2051,Q2051:AE2051)),0)</f>
        <v>1</v>
      </c>
      <c r="F2051" s="3">
        <f>IF(P2051&gt;0,RANK(P2051,(N2051:P2051,Q2051:AE2051)),0)</f>
        <v>0</v>
      </c>
      <c r="G2051" s="1">
        <f t="shared" si="852"/>
        <v>16542</v>
      </c>
      <c r="H2051" s="2">
        <f t="shared" si="853"/>
        <v>0.47712719930775888</v>
      </c>
      <c r="I2051" s="2"/>
      <c r="J2051" s="2">
        <f t="shared" si="866"/>
        <v>0.25710989327949235</v>
      </c>
      <c r="K2051" s="2">
        <f t="shared" si="867"/>
        <v>0.73423709258725123</v>
      </c>
      <c r="L2051" s="2">
        <f t="shared" si="868"/>
        <v>0</v>
      </c>
      <c r="M2051" s="2">
        <f t="shared" si="869"/>
        <v>8.6530141332563648E-3</v>
      </c>
      <c r="N2051" s="38">
        <v>8914</v>
      </c>
      <c r="O2051" s="38">
        <v>25456</v>
      </c>
      <c r="P2051" s="38">
        <v>0</v>
      </c>
      <c r="Q2051" s="38">
        <v>87</v>
      </c>
      <c r="R2051" s="38">
        <v>71</v>
      </c>
      <c r="S2051" s="38">
        <v>36</v>
      </c>
      <c r="T2051" s="38">
        <v>2</v>
      </c>
      <c r="U2051" s="38">
        <v>36</v>
      </c>
      <c r="V2051" s="38"/>
      <c r="W2051" s="38">
        <v>68</v>
      </c>
      <c r="X2051" s="38"/>
      <c r="Y2051" s="38">
        <v>0</v>
      </c>
      <c r="Z2051" s="38">
        <v>0</v>
      </c>
      <c r="AA2051" s="38"/>
      <c r="AB2051" s="38"/>
      <c r="AC2051" s="38"/>
      <c r="AD2051" s="38"/>
      <c r="AE2051" s="38"/>
      <c r="AF2051" s="38"/>
      <c r="AG2051" s="38"/>
      <c r="AH2051" s="38"/>
      <c r="AI2051" s="38"/>
      <c r="AJ2051" s="38"/>
      <c r="AK2051" s="38"/>
      <c r="AL2051" s="38"/>
      <c r="AM2051" s="38"/>
      <c r="AN2051" s="38"/>
      <c r="AO2051" s="38"/>
      <c r="AP2051" s="38"/>
      <c r="AQ2051" s="38"/>
      <c r="AR2051" s="38"/>
      <c r="AS2051" s="38"/>
      <c r="AT2051" s="38"/>
      <c r="AU2051" s="38"/>
      <c r="AV2051" s="38"/>
      <c r="AW2051" s="38"/>
      <c r="AX2051" s="38"/>
      <c r="AY2051" s="38"/>
      <c r="BA2051" s="3">
        <f>IF(Q2051&gt;0,RANK(Q2051,(N2051:P2051,Q2051:AE2051)),0)</f>
        <v>3</v>
      </c>
      <c r="BB2051" s="3">
        <f>IF(R2051&gt;0,RANK(R2051,(N2051:P2051,Q2051:AE2051)),0)</f>
        <v>4</v>
      </c>
      <c r="BC2051" s="3">
        <f>IF(S2051&gt;0,RANK(S2051,(N2051:P2051,Q2051:AE2051)),0)</f>
        <v>6</v>
      </c>
      <c r="BD2051" s="3">
        <f>IF(T2051&gt;0,RANK(T2051,(N2051:P2051,Q2051:AE2051)),0)</f>
        <v>8</v>
      </c>
      <c r="BE2051" s="2">
        <f t="shared" si="870"/>
        <v>2.5093740986443613E-3</v>
      </c>
      <c r="BF2051" s="2">
        <f t="shared" si="871"/>
        <v>2.047880011537352E-3</v>
      </c>
      <c r="BG2051" s="2">
        <f t="shared" si="872"/>
        <v>1.03836169599077E-3</v>
      </c>
      <c r="BH2051" s="2">
        <f t="shared" si="873"/>
        <v>5.7686760888376119E-5</v>
      </c>
      <c r="BJ2051" t="s">
        <v>2060</v>
      </c>
      <c r="BK2051" t="s">
        <v>2602</v>
      </c>
      <c r="BL2051">
        <v>14</v>
      </c>
      <c r="BN2051">
        <v>0</v>
      </c>
      <c r="BO2051" s="60">
        <v>37</v>
      </c>
      <c r="BP2051" s="62">
        <v>161</v>
      </c>
      <c r="BQ2051" s="66">
        <f t="shared" si="874"/>
        <v>37161</v>
      </c>
      <c r="BR2051" s="66">
        <f t="shared" si="864"/>
        <v>37161</v>
      </c>
      <c r="BS2051" s="3" t="s">
        <v>3083</v>
      </c>
    </row>
    <row r="2052" spans="1:71" ht="14" hidden="1" customHeight="1" outlineLevel="1" x14ac:dyDescent="0.2">
      <c r="A2052" t="s">
        <v>1735</v>
      </c>
      <c r="B2052" t="s">
        <v>2602</v>
      </c>
      <c r="C2052" s="1">
        <f t="shared" si="865"/>
        <v>28201</v>
      </c>
      <c r="D2052" s="3">
        <f>IF(N2052&gt;0, RANK(N2052,(N2052:P2052,Q2052:AE2052)),0)</f>
        <v>2</v>
      </c>
      <c r="E2052" s="3">
        <f>IF(O2052&gt;0,RANK(O2052,(N2052:P2052,Q2052:AE2052)),0)</f>
        <v>1</v>
      </c>
      <c r="F2052" s="3">
        <f>IF(P2052&gt;0,RANK(P2052,(N2052:P2052,Q2052:AE2052)),0)</f>
        <v>0</v>
      </c>
      <c r="G2052" s="1">
        <f t="shared" si="852"/>
        <v>8381</v>
      </c>
      <c r="H2052" s="2">
        <f t="shared" si="853"/>
        <v>0.29718804297719936</v>
      </c>
      <c r="I2052" s="2"/>
      <c r="J2052" s="2">
        <f t="shared" si="866"/>
        <v>0.3473990284032481</v>
      </c>
      <c r="K2052" s="2">
        <f t="shared" si="867"/>
        <v>0.64458707138044746</v>
      </c>
      <c r="L2052" s="2">
        <f t="shared" si="868"/>
        <v>0</v>
      </c>
      <c r="M2052" s="2">
        <f t="shared" si="869"/>
        <v>8.0139002163044371E-3</v>
      </c>
      <c r="N2052" s="38">
        <v>9797</v>
      </c>
      <c r="O2052" s="38">
        <v>18178</v>
      </c>
      <c r="P2052" s="38">
        <v>0</v>
      </c>
      <c r="Q2052" s="38">
        <v>55</v>
      </c>
      <c r="R2052" s="38">
        <v>38</v>
      </c>
      <c r="S2052" s="38">
        <v>30</v>
      </c>
      <c r="T2052" s="38">
        <v>2</v>
      </c>
      <c r="U2052" s="38">
        <v>40</v>
      </c>
      <c r="V2052" s="38"/>
      <c r="W2052" s="38">
        <v>61</v>
      </c>
      <c r="X2052" s="38"/>
      <c r="Y2052" s="38">
        <v>0</v>
      </c>
      <c r="Z2052" s="38">
        <v>0</v>
      </c>
      <c r="AA2052" s="38"/>
      <c r="AB2052" s="38"/>
      <c r="AC2052" s="38"/>
      <c r="AD2052" s="38"/>
      <c r="AE2052" s="38"/>
      <c r="AF2052" s="38"/>
      <c r="AG2052" s="38"/>
      <c r="AH2052" s="38"/>
      <c r="AI2052" s="38"/>
      <c r="AJ2052" s="38"/>
      <c r="AK2052" s="38"/>
      <c r="AL2052" s="38"/>
      <c r="AM2052" s="38"/>
      <c r="AN2052" s="38"/>
      <c r="AO2052" s="38"/>
      <c r="AP2052" s="38"/>
      <c r="AQ2052" s="38"/>
      <c r="AR2052" s="38"/>
      <c r="AS2052" s="38"/>
      <c r="AT2052" s="38"/>
      <c r="AU2052" s="38"/>
      <c r="AV2052" s="38"/>
      <c r="AW2052" s="38"/>
      <c r="AX2052" s="38"/>
      <c r="AY2052" s="38"/>
      <c r="BA2052" s="3">
        <f>IF(Q2052&gt;0,RANK(Q2052,(N2052:P2052,Q2052:AE2052)),0)</f>
        <v>4</v>
      </c>
      <c r="BB2052" s="3">
        <f>IF(R2052&gt;0,RANK(R2052,(N2052:P2052,Q2052:AE2052)),0)</f>
        <v>6</v>
      </c>
      <c r="BC2052" s="3">
        <f>IF(S2052&gt;0,RANK(S2052,(N2052:P2052,Q2052:AE2052)),0)</f>
        <v>7</v>
      </c>
      <c r="BD2052" s="3">
        <f>IF(T2052&gt;0,RANK(T2052,(N2052:P2052,Q2052:AE2052)),0)</f>
        <v>8</v>
      </c>
      <c r="BE2052" s="2">
        <f t="shared" si="870"/>
        <v>1.9502854508705366E-3</v>
      </c>
      <c r="BF2052" s="2">
        <f t="shared" si="871"/>
        <v>1.3474699478741889E-3</v>
      </c>
      <c r="BG2052" s="2">
        <f t="shared" si="872"/>
        <v>1.0637920641112016E-3</v>
      </c>
      <c r="BH2052" s="2">
        <f t="shared" si="873"/>
        <v>7.0919470940746784E-5</v>
      </c>
      <c r="BJ2052" t="s">
        <v>1735</v>
      </c>
      <c r="BK2052" t="s">
        <v>2602</v>
      </c>
      <c r="BN2052">
        <v>0</v>
      </c>
      <c r="BO2052" s="60">
        <v>37</v>
      </c>
      <c r="BP2052" s="62">
        <v>163</v>
      </c>
      <c r="BQ2052" s="66">
        <f t="shared" si="874"/>
        <v>37163</v>
      </c>
      <c r="BR2052" s="66">
        <f t="shared" si="864"/>
        <v>37163</v>
      </c>
      <c r="BS2052" s="3" t="s">
        <v>3083</v>
      </c>
    </row>
    <row r="2053" spans="1:71" ht="14" hidden="1" customHeight="1" outlineLevel="1" x14ac:dyDescent="0.2">
      <c r="A2053" t="s">
        <v>1519</v>
      </c>
      <c r="B2053" t="s">
        <v>2602</v>
      </c>
      <c r="C2053" s="1">
        <f t="shared" si="865"/>
        <v>14626</v>
      </c>
      <c r="D2053" s="3">
        <f>IF(N2053&gt;0, RANK(N2053,(N2053:P2053,Q2053:AE2053)),0)</f>
        <v>2</v>
      </c>
      <c r="E2053" s="3">
        <f>IF(O2053&gt;0,RANK(O2053,(N2053:P2053,Q2053:AE2053)),0)</f>
        <v>1</v>
      </c>
      <c r="F2053" s="3">
        <f>IF(P2053&gt;0,RANK(P2053,(N2053:P2053,Q2053:AE2053)),0)</f>
        <v>0</v>
      </c>
      <c r="G2053" s="1">
        <f t="shared" si="852"/>
        <v>1013</v>
      </c>
      <c r="H2053" s="2">
        <f t="shared" si="853"/>
        <v>6.9260221523314638E-2</v>
      </c>
      <c r="I2053" s="2"/>
      <c r="J2053" s="2">
        <f t="shared" si="866"/>
        <v>0.4617803910843703</v>
      </c>
      <c r="K2053" s="2">
        <f t="shared" si="867"/>
        <v>0.53104061260768498</v>
      </c>
      <c r="L2053" s="2">
        <f t="shared" si="868"/>
        <v>0</v>
      </c>
      <c r="M2053" s="2">
        <f t="shared" si="869"/>
        <v>7.1789963079447183E-3</v>
      </c>
      <c r="N2053" s="38">
        <v>6754</v>
      </c>
      <c r="O2053" s="38">
        <v>7767</v>
      </c>
      <c r="P2053" s="38">
        <v>0</v>
      </c>
      <c r="Q2053" s="38">
        <v>26</v>
      </c>
      <c r="R2053" s="38">
        <v>20</v>
      </c>
      <c r="S2053" s="38">
        <v>20</v>
      </c>
      <c r="T2053" s="38">
        <v>0</v>
      </c>
      <c r="U2053" s="38">
        <v>26</v>
      </c>
      <c r="V2053" s="38"/>
      <c r="W2053" s="38">
        <v>13</v>
      </c>
      <c r="X2053" s="38"/>
      <c r="Y2053" s="38">
        <v>0</v>
      </c>
      <c r="Z2053" s="38">
        <v>0</v>
      </c>
      <c r="AA2053" s="38"/>
      <c r="AB2053" s="38"/>
      <c r="AC2053" s="38"/>
      <c r="AD2053" s="38"/>
      <c r="AE2053" s="38"/>
      <c r="AF2053" s="38"/>
      <c r="AG2053" s="38"/>
      <c r="AH2053" s="38"/>
      <c r="AI2053" s="38"/>
      <c r="AJ2053" s="38"/>
      <c r="AK2053" s="38"/>
      <c r="AL2053" s="38"/>
      <c r="AM2053" s="38"/>
      <c r="AN2053" s="38"/>
      <c r="AO2053" s="38"/>
      <c r="AP2053" s="38"/>
      <c r="AQ2053" s="38"/>
      <c r="AR2053" s="38"/>
      <c r="AS2053" s="38"/>
      <c r="AT2053" s="38"/>
      <c r="AU2053" s="38"/>
      <c r="AV2053" s="38"/>
      <c r="AW2053" s="38"/>
      <c r="AX2053" s="38"/>
      <c r="AY2053" s="38"/>
      <c r="BA2053" s="3">
        <f>IF(Q2053&gt;0,RANK(Q2053,(N2053:P2053,Q2053:AE2053)),0)</f>
        <v>3</v>
      </c>
      <c r="BB2053" s="3">
        <f>IF(R2053&gt;0,RANK(R2053,(N2053:P2053,Q2053:AE2053)),0)</f>
        <v>5</v>
      </c>
      <c r="BC2053" s="3">
        <f>IF(S2053&gt;0,RANK(S2053,(N2053:P2053,Q2053:AE2053)),0)</f>
        <v>5</v>
      </c>
      <c r="BD2053" s="3">
        <f>IF(T2053&gt;0,RANK(T2053,(N2053:P2053,Q2053:AE2053)),0)</f>
        <v>0</v>
      </c>
      <c r="BE2053" s="2">
        <f t="shared" si="870"/>
        <v>1.7776562286339395E-3</v>
      </c>
      <c r="BF2053" s="2">
        <f t="shared" si="871"/>
        <v>1.3674278681799535E-3</v>
      </c>
      <c r="BG2053" s="2">
        <f t="shared" si="872"/>
        <v>1.3674278681799535E-3</v>
      </c>
      <c r="BH2053" s="2">
        <f t="shared" si="873"/>
        <v>0</v>
      </c>
      <c r="BJ2053" t="s">
        <v>1519</v>
      </c>
      <c r="BK2053" t="s">
        <v>2602</v>
      </c>
      <c r="BL2053">
        <v>8</v>
      </c>
      <c r="BN2053">
        <v>0</v>
      </c>
      <c r="BO2053" s="60">
        <v>37</v>
      </c>
      <c r="BP2053" s="62">
        <v>165</v>
      </c>
      <c r="BQ2053" s="66">
        <f t="shared" si="874"/>
        <v>37165</v>
      </c>
      <c r="BR2053" s="66">
        <f t="shared" si="864"/>
        <v>37165</v>
      </c>
      <c r="BS2053" s="3" t="s">
        <v>3083</v>
      </c>
    </row>
    <row r="2054" spans="1:71" ht="14" hidden="1" customHeight="1" outlineLevel="1" x14ac:dyDescent="0.2">
      <c r="A2054" t="s">
        <v>3060</v>
      </c>
      <c r="B2054" t="s">
        <v>2602</v>
      </c>
      <c r="C2054" s="1">
        <f t="shared" si="865"/>
        <v>36714</v>
      </c>
      <c r="D2054" s="3">
        <f>IF(N2054&gt;0, RANK(N2054,(N2054:P2054,Q2054:AE2054)),0)</f>
        <v>2</v>
      </c>
      <c r="E2054" s="3">
        <f>IF(O2054&gt;0,RANK(O2054,(N2054:P2054,Q2054:AE2054)),0)</f>
        <v>1</v>
      </c>
      <c r="F2054" s="3">
        <f>IF(P2054&gt;0,RANK(P2054,(N2054:P2054,Q2054:AE2054)),0)</f>
        <v>0</v>
      </c>
      <c r="G2054" s="1">
        <f t="shared" si="852"/>
        <v>18637</v>
      </c>
      <c r="H2054" s="2">
        <f t="shared" si="853"/>
        <v>0.5076265184943074</v>
      </c>
      <c r="I2054" s="2"/>
      <c r="J2054" s="2">
        <f t="shared" si="866"/>
        <v>0.24189682409979843</v>
      </c>
      <c r="K2054" s="2">
        <f t="shared" si="867"/>
        <v>0.7495233425941058</v>
      </c>
      <c r="L2054" s="2">
        <f t="shared" si="868"/>
        <v>0</v>
      </c>
      <c r="M2054" s="2">
        <f t="shared" si="869"/>
        <v>8.5798333060957965E-3</v>
      </c>
      <c r="N2054" s="38">
        <v>8881</v>
      </c>
      <c r="O2054" s="38">
        <v>27518</v>
      </c>
      <c r="P2054" s="38">
        <v>0</v>
      </c>
      <c r="Q2054" s="38">
        <v>92</v>
      </c>
      <c r="R2054" s="38">
        <v>62</v>
      </c>
      <c r="S2054" s="38">
        <v>47</v>
      </c>
      <c r="T2054" s="38">
        <v>2</v>
      </c>
      <c r="U2054" s="38">
        <v>51</v>
      </c>
      <c r="V2054" s="38"/>
      <c r="W2054" s="38">
        <v>61</v>
      </c>
      <c r="X2054" s="38"/>
      <c r="Y2054" s="38">
        <v>0</v>
      </c>
      <c r="Z2054" s="38">
        <v>0</v>
      </c>
      <c r="AA2054" s="38"/>
      <c r="AB2054" s="38"/>
      <c r="AC2054" s="38"/>
      <c r="AD2054" s="38"/>
      <c r="AE2054" s="38"/>
      <c r="AF2054" s="38"/>
      <c r="AG2054" s="38"/>
      <c r="AH2054" s="38"/>
      <c r="AI2054" s="38"/>
      <c r="AJ2054" s="38"/>
      <c r="AK2054" s="38"/>
      <c r="AL2054" s="38"/>
      <c r="AM2054" s="38"/>
      <c r="AN2054" s="38"/>
      <c r="AO2054" s="38"/>
      <c r="AP2054" s="38"/>
      <c r="AQ2054" s="38"/>
      <c r="AR2054" s="38"/>
      <c r="AS2054" s="38"/>
      <c r="AT2054" s="38"/>
      <c r="AU2054" s="38"/>
      <c r="AV2054" s="38"/>
      <c r="AW2054" s="38"/>
      <c r="AX2054" s="38"/>
      <c r="AY2054" s="38"/>
      <c r="BA2054" s="3">
        <f>IF(Q2054&gt;0,RANK(Q2054,(N2054:P2054,Q2054:AE2054)),0)</f>
        <v>3</v>
      </c>
      <c r="BB2054" s="3">
        <f>IF(R2054&gt;0,RANK(R2054,(N2054:P2054,Q2054:AE2054)),0)</f>
        <v>4</v>
      </c>
      <c r="BC2054" s="3">
        <f>IF(S2054&gt;0,RANK(S2054,(N2054:P2054,Q2054:AE2054)),0)</f>
        <v>7</v>
      </c>
      <c r="BD2054" s="3">
        <f>IF(T2054&gt;0,RANK(T2054,(N2054:P2054,Q2054:AE2054)),0)</f>
        <v>8</v>
      </c>
      <c r="BE2054" s="2">
        <f t="shared" si="870"/>
        <v>2.5058560767009862E-3</v>
      </c>
      <c r="BF2054" s="2">
        <f t="shared" si="871"/>
        <v>1.6887290951680559E-3</v>
      </c>
      <c r="BG2054" s="2">
        <f t="shared" si="872"/>
        <v>1.2801656044015906E-3</v>
      </c>
      <c r="BH2054" s="2">
        <f t="shared" si="873"/>
        <v>5.4475132102195349E-5</v>
      </c>
      <c r="BJ2054" t="s">
        <v>3060</v>
      </c>
      <c r="BK2054" t="s">
        <v>2602</v>
      </c>
      <c r="BL2054">
        <v>8</v>
      </c>
      <c r="BN2054">
        <v>0</v>
      </c>
      <c r="BO2054" s="60">
        <v>37</v>
      </c>
      <c r="BP2054" s="62">
        <v>167</v>
      </c>
      <c r="BQ2054" s="66">
        <f t="shared" si="874"/>
        <v>37167</v>
      </c>
      <c r="BR2054" s="66">
        <f t="shared" si="864"/>
        <v>37167</v>
      </c>
      <c r="BS2054" s="3" t="s">
        <v>3083</v>
      </c>
    </row>
    <row r="2055" spans="1:71" ht="14" hidden="1" customHeight="1" outlineLevel="1" x14ac:dyDescent="0.2">
      <c r="A2055" t="s">
        <v>3061</v>
      </c>
      <c r="B2055" t="s">
        <v>2602</v>
      </c>
      <c r="C2055" s="1">
        <f t="shared" si="865"/>
        <v>27175</v>
      </c>
      <c r="D2055" s="3">
        <f>IF(N2055&gt;0, RANK(N2055,(N2055:P2055,Q2055:AE2055)),0)</f>
        <v>2</v>
      </c>
      <c r="E2055" s="3">
        <f>IF(O2055&gt;0,RANK(O2055,(N2055:P2055,Q2055:AE2055)),0)</f>
        <v>1</v>
      </c>
      <c r="F2055" s="3">
        <f>IF(P2055&gt;0,RANK(P2055,(N2055:P2055,Q2055:AE2055)),0)</f>
        <v>0</v>
      </c>
      <c r="G2055" s="1">
        <f t="shared" si="852"/>
        <v>16168</v>
      </c>
      <c r="H2055" s="2">
        <f t="shared" si="853"/>
        <v>0.59495860165593373</v>
      </c>
      <c r="I2055" s="2"/>
      <c r="J2055" s="2">
        <f t="shared" si="866"/>
        <v>0.19797608095676172</v>
      </c>
      <c r="K2055" s="2">
        <f t="shared" si="867"/>
        <v>0.79293468261269551</v>
      </c>
      <c r="L2055" s="2">
        <f t="shared" si="868"/>
        <v>0</v>
      </c>
      <c r="M2055" s="2">
        <f t="shared" si="869"/>
        <v>9.0892364305428242E-3</v>
      </c>
      <c r="N2055" s="38">
        <v>5380</v>
      </c>
      <c r="O2055" s="38">
        <v>21548</v>
      </c>
      <c r="P2055" s="38">
        <v>0</v>
      </c>
      <c r="Q2055" s="38">
        <v>87</v>
      </c>
      <c r="R2055" s="38">
        <v>57</v>
      </c>
      <c r="S2055" s="38">
        <v>34</v>
      </c>
      <c r="T2055" s="38">
        <v>1</v>
      </c>
      <c r="U2055" s="38">
        <v>21</v>
      </c>
      <c r="V2055" s="38"/>
      <c r="W2055" s="38">
        <v>46</v>
      </c>
      <c r="X2055" s="38"/>
      <c r="Y2055" s="38">
        <v>0</v>
      </c>
      <c r="Z2055" s="38">
        <v>1</v>
      </c>
      <c r="AA2055" s="38"/>
      <c r="AB2055" s="38"/>
      <c r="AC2055" s="38"/>
      <c r="AD2055" s="38"/>
      <c r="AE2055" s="38"/>
      <c r="AF2055" s="38"/>
      <c r="AG2055" s="38"/>
      <c r="AH2055" s="38"/>
      <c r="AI2055" s="38"/>
      <c r="AJ2055" s="38"/>
      <c r="AK2055" s="38"/>
      <c r="AL2055" s="38"/>
      <c r="AM2055" s="38"/>
      <c r="AN2055" s="38"/>
      <c r="AO2055" s="38"/>
      <c r="AP2055" s="38"/>
      <c r="AQ2055" s="38"/>
      <c r="AR2055" s="38"/>
      <c r="AS2055" s="38"/>
      <c r="AT2055" s="38"/>
      <c r="AU2055" s="38"/>
      <c r="AV2055" s="38"/>
      <c r="AW2055" s="38"/>
      <c r="AX2055" s="38"/>
      <c r="AY2055" s="38"/>
      <c r="BA2055" s="3">
        <f>IF(Q2055&gt;0,RANK(Q2055,(N2055:P2055,Q2055:AE2055)),0)</f>
        <v>3</v>
      </c>
      <c r="BB2055" s="3">
        <f>IF(R2055&gt;0,RANK(R2055,(N2055:P2055,Q2055:AE2055)),0)</f>
        <v>4</v>
      </c>
      <c r="BC2055" s="3">
        <f>IF(S2055&gt;0,RANK(S2055,(N2055:P2055,Q2055:AE2055)),0)</f>
        <v>6</v>
      </c>
      <c r="BD2055" s="3">
        <f>IF(T2055&gt;0,RANK(T2055,(N2055:P2055,Q2055:AE2055)),0)</f>
        <v>8</v>
      </c>
      <c r="BE2055" s="2">
        <f t="shared" si="870"/>
        <v>3.201471941122355E-3</v>
      </c>
      <c r="BF2055" s="2">
        <f t="shared" si="871"/>
        <v>2.0975160993560258E-3</v>
      </c>
      <c r="BG2055" s="2">
        <f t="shared" si="872"/>
        <v>1.25114995400184E-3</v>
      </c>
      <c r="BH2055" s="2">
        <f t="shared" si="873"/>
        <v>3.6798528058877646E-5</v>
      </c>
      <c r="BJ2055" t="s">
        <v>3061</v>
      </c>
      <c r="BK2055" t="s">
        <v>2602</v>
      </c>
      <c r="BL2055">
        <v>5</v>
      </c>
      <c r="BN2055">
        <v>0</v>
      </c>
      <c r="BO2055" s="60">
        <v>37</v>
      </c>
      <c r="BP2055" s="62">
        <v>169</v>
      </c>
      <c r="BQ2055" s="66">
        <f t="shared" si="874"/>
        <v>37169</v>
      </c>
      <c r="BR2055" s="66">
        <f t="shared" si="864"/>
        <v>37169</v>
      </c>
      <c r="BS2055" s="3" t="s">
        <v>3083</v>
      </c>
    </row>
    <row r="2056" spans="1:71" ht="14" hidden="1" customHeight="1" outlineLevel="1" x14ac:dyDescent="0.2">
      <c r="A2056" t="s">
        <v>1444</v>
      </c>
      <c r="B2056" t="s">
        <v>2602</v>
      </c>
      <c r="C2056" s="1">
        <f t="shared" si="865"/>
        <v>37508</v>
      </c>
      <c r="D2056" s="3">
        <f>IF(N2056&gt;0, RANK(N2056,(N2056:P2056,Q2056:AE2056)),0)</f>
        <v>2</v>
      </c>
      <c r="E2056" s="3">
        <f>IF(O2056&gt;0,RANK(O2056,(N2056:P2056,Q2056:AE2056)),0)</f>
        <v>1</v>
      </c>
      <c r="F2056" s="3">
        <f>IF(P2056&gt;0,RANK(P2056,(N2056:P2056,Q2056:AE2056)),0)</f>
        <v>0</v>
      </c>
      <c r="G2056" s="1">
        <f t="shared" ref="G2056:G2119" si="875">IF(C2056&gt;0,MAX(N2056:P2056)-LARGE(N2056:P2056,2),0)</f>
        <v>19952</v>
      </c>
      <c r="H2056" s="2">
        <f t="shared" ref="H2056:H2119" si="876">IF(C2056&gt;0,G2056/C2056,0)</f>
        <v>0.531939852831396</v>
      </c>
      <c r="I2056" s="2"/>
      <c r="J2056" s="2">
        <f t="shared" si="866"/>
        <v>0.2296310120507625</v>
      </c>
      <c r="K2056" s="2">
        <f t="shared" si="867"/>
        <v>0.76157086488215853</v>
      </c>
      <c r="L2056" s="2">
        <f t="shared" si="868"/>
        <v>0</v>
      </c>
      <c r="M2056" s="2">
        <f t="shared" si="869"/>
        <v>8.7981230670789445E-3</v>
      </c>
      <c r="N2056" s="38">
        <v>8613</v>
      </c>
      <c r="O2056" s="38">
        <v>28565</v>
      </c>
      <c r="P2056" s="38">
        <v>0</v>
      </c>
      <c r="Q2056" s="38">
        <v>88</v>
      </c>
      <c r="R2056" s="38">
        <v>85</v>
      </c>
      <c r="S2056" s="38">
        <v>41</v>
      </c>
      <c r="T2056" s="38">
        <v>1</v>
      </c>
      <c r="U2056" s="38">
        <v>32</v>
      </c>
      <c r="V2056" s="38"/>
      <c r="W2056" s="38">
        <v>83</v>
      </c>
      <c r="X2056" s="38"/>
      <c r="Y2056" s="38">
        <v>0</v>
      </c>
      <c r="Z2056" s="38">
        <v>0</v>
      </c>
      <c r="AA2056" s="38"/>
      <c r="AB2056" s="38"/>
      <c r="AC2056" s="38"/>
      <c r="AD2056" s="38"/>
      <c r="AE2056" s="38"/>
      <c r="AF2056" s="38"/>
      <c r="AG2056" s="38"/>
      <c r="AH2056" s="38"/>
      <c r="AI2056" s="38"/>
      <c r="AJ2056" s="38"/>
      <c r="AK2056" s="38"/>
      <c r="AL2056" s="38"/>
      <c r="AM2056" s="38"/>
      <c r="AN2056" s="38"/>
      <c r="AO2056" s="38"/>
      <c r="AP2056" s="38"/>
      <c r="AQ2056" s="38"/>
      <c r="AR2056" s="38"/>
      <c r="AS2056" s="38"/>
      <c r="AT2056" s="38"/>
      <c r="AU2056" s="38"/>
      <c r="AV2056" s="38"/>
      <c r="AW2056" s="38"/>
      <c r="AX2056" s="38"/>
      <c r="AY2056" s="38"/>
      <c r="BA2056" s="3">
        <f>IF(Q2056&gt;0,RANK(Q2056,(N2056:P2056,Q2056:AE2056)),0)</f>
        <v>3</v>
      </c>
      <c r="BB2056" s="3">
        <f>IF(R2056&gt;0,RANK(R2056,(N2056:P2056,Q2056:AE2056)),0)</f>
        <v>4</v>
      </c>
      <c r="BC2056" s="3">
        <f>IF(S2056&gt;0,RANK(S2056,(N2056:P2056,Q2056:AE2056)),0)</f>
        <v>6</v>
      </c>
      <c r="BD2056" s="3">
        <f>IF(T2056&gt;0,RANK(T2056,(N2056:P2056,Q2056:AE2056)),0)</f>
        <v>8</v>
      </c>
      <c r="BE2056" s="2">
        <f t="shared" si="870"/>
        <v>2.3461661512210728E-3</v>
      </c>
      <c r="BF2056" s="2">
        <f t="shared" si="871"/>
        <v>2.2661832142476272E-3</v>
      </c>
      <c r="BG2056" s="2">
        <f t="shared" si="872"/>
        <v>1.0931001386370908E-3</v>
      </c>
      <c r="BH2056" s="2">
        <f t="shared" si="873"/>
        <v>2.6660978991148553E-5</v>
      </c>
      <c r="BJ2056" t="s">
        <v>1444</v>
      </c>
      <c r="BK2056" t="s">
        <v>2602</v>
      </c>
      <c r="BL2056">
        <v>5</v>
      </c>
      <c r="BN2056">
        <v>0</v>
      </c>
      <c r="BO2056" s="60">
        <v>37</v>
      </c>
      <c r="BP2056" s="62">
        <v>171</v>
      </c>
      <c r="BQ2056" s="66">
        <f t="shared" si="874"/>
        <v>37171</v>
      </c>
      <c r="BR2056" s="66">
        <f t="shared" si="864"/>
        <v>37171</v>
      </c>
      <c r="BS2056" s="3" t="s">
        <v>3083</v>
      </c>
    </row>
    <row r="2057" spans="1:71" ht="14" hidden="1" customHeight="1" outlineLevel="1" x14ac:dyDescent="0.2">
      <c r="A2057" t="s">
        <v>3087</v>
      </c>
      <c r="B2057" t="s">
        <v>2602</v>
      </c>
      <c r="C2057" s="1">
        <f t="shared" si="865"/>
        <v>7052</v>
      </c>
      <c r="D2057" s="3">
        <f>IF(N2057&gt;0, RANK(N2057,(N2057:P2057,Q2057:AE2057)),0)</f>
        <v>2</v>
      </c>
      <c r="E2057" s="3">
        <f>IF(O2057&gt;0,RANK(O2057,(N2057:P2057,Q2057:AE2057)),0)</f>
        <v>1</v>
      </c>
      <c r="F2057" s="3">
        <f>IF(P2057&gt;0,RANK(P2057,(N2057:P2057,Q2057:AE2057)),0)</f>
        <v>0</v>
      </c>
      <c r="G2057" s="1">
        <f t="shared" si="875"/>
        <v>1668</v>
      </c>
      <c r="H2057" s="2">
        <f t="shared" si="876"/>
        <v>0.23652864435621102</v>
      </c>
      <c r="I2057" s="2"/>
      <c r="J2057" s="2">
        <f t="shared" si="866"/>
        <v>0.37478729438457176</v>
      </c>
      <c r="K2057" s="2">
        <f t="shared" si="867"/>
        <v>0.61131593874078272</v>
      </c>
      <c r="L2057" s="2">
        <f t="shared" si="868"/>
        <v>0</v>
      </c>
      <c r="M2057" s="2">
        <f t="shared" si="869"/>
        <v>1.3896766874645472E-2</v>
      </c>
      <c r="N2057" s="38">
        <v>2643</v>
      </c>
      <c r="O2057" s="38">
        <v>4311</v>
      </c>
      <c r="P2057" s="38">
        <v>0</v>
      </c>
      <c r="Q2057" s="38">
        <v>41</v>
      </c>
      <c r="R2057" s="38">
        <v>20</v>
      </c>
      <c r="S2057" s="38">
        <v>8</v>
      </c>
      <c r="T2057" s="38">
        <v>0</v>
      </c>
      <c r="U2057" s="38">
        <v>13</v>
      </c>
      <c r="V2057" s="38"/>
      <c r="W2057" s="38">
        <v>16</v>
      </c>
      <c r="X2057" s="38"/>
      <c r="Y2057" s="38">
        <v>0</v>
      </c>
      <c r="Z2057" s="38">
        <v>0</v>
      </c>
      <c r="AA2057" s="38"/>
      <c r="AB2057" s="38"/>
      <c r="AC2057" s="38"/>
      <c r="AD2057" s="38"/>
      <c r="AE2057" s="38"/>
      <c r="AF2057" s="38"/>
      <c r="AG2057" s="38"/>
      <c r="AH2057" s="38"/>
      <c r="AI2057" s="38"/>
      <c r="AJ2057" s="38"/>
      <c r="AK2057" s="38"/>
      <c r="AL2057" s="38"/>
      <c r="AM2057" s="38"/>
      <c r="AN2057" s="38"/>
      <c r="AO2057" s="38"/>
      <c r="AP2057" s="38"/>
      <c r="AQ2057" s="38"/>
      <c r="AR2057" s="38"/>
      <c r="AS2057" s="38"/>
      <c r="AT2057" s="38"/>
      <c r="AU2057" s="38"/>
      <c r="AV2057" s="38"/>
      <c r="AW2057" s="38"/>
      <c r="AX2057" s="38"/>
      <c r="AY2057" s="38"/>
      <c r="BA2057" s="3">
        <f>IF(Q2057&gt;0,RANK(Q2057,(N2057:P2057,Q2057:AE2057)),0)</f>
        <v>3</v>
      </c>
      <c r="BB2057" s="3">
        <f>IF(R2057&gt;0,RANK(R2057,(N2057:P2057,Q2057:AE2057)),0)</f>
        <v>4</v>
      </c>
      <c r="BC2057" s="3">
        <f>IF(S2057&gt;0,RANK(S2057,(N2057:P2057,Q2057:AE2057)),0)</f>
        <v>7</v>
      </c>
      <c r="BD2057" s="3">
        <f>IF(T2057&gt;0,RANK(T2057,(N2057:P2057,Q2057:AE2057)),0)</f>
        <v>0</v>
      </c>
      <c r="BE2057" s="2">
        <f t="shared" si="870"/>
        <v>5.8139534883720929E-3</v>
      </c>
      <c r="BF2057" s="2">
        <f t="shared" si="871"/>
        <v>2.8360748723766306E-3</v>
      </c>
      <c r="BG2057" s="2">
        <f t="shared" si="872"/>
        <v>1.1344299489506524E-3</v>
      </c>
      <c r="BH2057" s="2">
        <f t="shared" si="873"/>
        <v>0</v>
      </c>
      <c r="BJ2057" t="s">
        <v>3087</v>
      </c>
      <c r="BK2057" t="s">
        <v>2602</v>
      </c>
      <c r="BL2057">
        <v>11</v>
      </c>
      <c r="BN2057">
        <v>0</v>
      </c>
      <c r="BO2057" s="60">
        <v>37</v>
      </c>
      <c r="BP2057" s="62">
        <v>173</v>
      </c>
      <c r="BQ2057" s="66">
        <f t="shared" si="874"/>
        <v>37173</v>
      </c>
      <c r="BR2057" s="66">
        <f t="shared" si="864"/>
        <v>37173</v>
      </c>
      <c r="BS2057" s="3" t="s">
        <v>3083</v>
      </c>
    </row>
    <row r="2058" spans="1:71" ht="14" hidden="1" customHeight="1" outlineLevel="1" x14ac:dyDescent="0.2">
      <c r="A2058" t="s">
        <v>1347</v>
      </c>
      <c r="B2058" t="s">
        <v>2602</v>
      </c>
      <c r="C2058" s="1">
        <f t="shared" si="865"/>
        <v>20780</v>
      </c>
      <c r="D2058" s="3">
        <f>IF(N2058&gt;0, RANK(N2058,(N2058:P2058,Q2058:AE2058)),0)</f>
        <v>2</v>
      </c>
      <c r="E2058" s="3">
        <f>IF(O2058&gt;0,RANK(O2058,(N2058:P2058,Q2058:AE2058)),0)</f>
        <v>1</v>
      </c>
      <c r="F2058" s="3">
        <f>IF(P2058&gt;0,RANK(P2058,(N2058:P2058,Q2058:AE2058)),0)</f>
        <v>0</v>
      </c>
      <c r="G2058" s="1">
        <f t="shared" si="875"/>
        <v>2520</v>
      </c>
      <c r="H2058" s="2">
        <f t="shared" si="876"/>
        <v>0.12127045235803657</v>
      </c>
      <c r="I2058" s="2"/>
      <c r="J2058" s="2">
        <f t="shared" si="866"/>
        <v>0.43176130895091436</v>
      </c>
      <c r="K2058" s="2">
        <f t="shared" si="867"/>
        <v>0.55303176130895093</v>
      </c>
      <c r="L2058" s="2">
        <f t="shared" si="868"/>
        <v>0</v>
      </c>
      <c r="M2058" s="2">
        <f t="shared" si="869"/>
        <v>1.5206929740134711E-2</v>
      </c>
      <c r="N2058" s="38">
        <v>8972</v>
      </c>
      <c r="O2058" s="38">
        <v>11492</v>
      </c>
      <c r="P2058" s="38">
        <v>0</v>
      </c>
      <c r="Q2058" s="38">
        <v>77</v>
      </c>
      <c r="R2058" s="38">
        <v>98</v>
      </c>
      <c r="S2058" s="38">
        <v>27</v>
      </c>
      <c r="T2058" s="38">
        <v>0</v>
      </c>
      <c r="U2058" s="38">
        <v>40</v>
      </c>
      <c r="V2058" s="38"/>
      <c r="W2058" s="38">
        <v>74</v>
      </c>
      <c r="X2058" s="38"/>
      <c r="Y2058" s="38">
        <v>0</v>
      </c>
      <c r="Z2058" s="38">
        <v>0</v>
      </c>
      <c r="AA2058" s="38"/>
      <c r="AB2058" s="38"/>
      <c r="AC2058" s="38"/>
      <c r="AD2058" s="38"/>
      <c r="AE2058" s="38"/>
      <c r="AF2058" s="38"/>
      <c r="AG2058" s="38"/>
      <c r="AH2058" s="38"/>
      <c r="AI2058" s="38"/>
      <c r="AJ2058" s="38"/>
      <c r="AK2058" s="38"/>
      <c r="AL2058" s="38"/>
      <c r="AM2058" s="38"/>
      <c r="AN2058" s="38"/>
      <c r="AO2058" s="38"/>
      <c r="AP2058" s="38"/>
      <c r="AQ2058" s="38"/>
      <c r="AR2058" s="38"/>
      <c r="AS2058" s="38"/>
      <c r="AT2058" s="38"/>
      <c r="AU2058" s="38"/>
      <c r="AV2058" s="38"/>
      <c r="AW2058" s="38"/>
      <c r="AX2058" s="38"/>
      <c r="AY2058" s="38"/>
      <c r="BA2058" s="3">
        <f>IF(Q2058&gt;0,RANK(Q2058,(N2058:P2058,Q2058:AE2058)),0)</f>
        <v>4</v>
      </c>
      <c r="BB2058" s="3">
        <f>IF(R2058&gt;0,RANK(R2058,(N2058:P2058,Q2058:AE2058)),0)</f>
        <v>3</v>
      </c>
      <c r="BC2058" s="3">
        <f>IF(S2058&gt;0,RANK(S2058,(N2058:P2058,Q2058:AE2058)),0)</f>
        <v>7</v>
      </c>
      <c r="BD2058" s="3">
        <f>IF(T2058&gt;0,RANK(T2058,(N2058:P2058,Q2058:AE2058)),0)</f>
        <v>0</v>
      </c>
      <c r="BE2058" s="2">
        <f t="shared" si="870"/>
        <v>3.7054860442733398E-3</v>
      </c>
      <c r="BF2058" s="2">
        <f t="shared" si="871"/>
        <v>4.7160731472569778E-3</v>
      </c>
      <c r="BG2058" s="2">
        <f t="shared" si="872"/>
        <v>1.2993262752646775E-3</v>
      </c>
      <c r="BH2058" s="2">
        <f t="shared" si="873"/>
        <v>0</v>
      </c>
      <c r="BJ2058" t="s">
        <v>1347</v>
      </c>
      <c r="BK2058" t="s">
        <v>2602</v>
      </c>
      <c r="BL2058">
        <v>11</v>
      </c>
      <c r="BN2058">
        <v>0</v>
      </c>
      <c r="BO2058" s="60">
        <v>37</v>
      </c>
      <c r="BP2058" s="62">
        <v>175</v>
      </c>
      <c r="BQ2058" s="66">
        <f t="shared" si="874"/>
        <v>37175</v>
      </c>
      <c r="BR2058" s="66">
        <f t="shared" si="864"/>
        <v>37175</v>
      </c>
      <c r="BS2058" s="3" t="s">
        <v>3083</v>
      </c>
    </row>
    <row r="2059" spans="1:71" ht="14" hidden="1" customHeight="1" outlineLevel="1" x14ac:dyDescent="0.2">
      <c r="A2059" t="s">
        <v>1175</v>
      </c>
      <c r="B2059" t="s">
        <v>2602</v>
      </c>
      <c r="C2059" s="1">
        <f t="shared" si="865"/>
        <v>1757</v>
      </c>
      <c r="D2059" s="3">
        <f>IF(N2059&gt;0, RANK(N2059,(N2059:P2059,Q2059:AE2059)),0)</f>
        <v>2</v>
      </c>
      <c r="E2059" s="3">
        <f>IF(O2059&gt;0,RANK(O2059,(N2059:P2059,Q2059:AE2059)),0)</f>
        <v>1</v>
      </c>
      <c r="F2059" s="3">
        <f>IF(P2059&gt;0,RANK(P2059,(N2059:P2059,Q2059:AE2059)),0)</f>
        <v>0</v>
      </c>
      <c r="G2059" s="1">
        <f t="shared" si="875"/>
        <v>377</v>
      </c>
      <c r="H2059" s="2">
        <f t="shared" si="876"/>
        <v>0.21457029026750143</v>
      </c>
      <c r="I2059" s="2"/>
      <c r="J2059" s="2">
        <f t="shared" si="866"/>
        <v>0.38702333523050653</v>
      </c>
      <c r="K2059" s="2">
        <f t="shared" si="867"/>
        <v>0.60159362549800799</v>
      </c>
      <c r="L2059" s="2">
        <f t="shared" si="868"/>
        <v>0</v>
      </c>
      <c r="M2059" s="2">
        <f t="shared" si="869"/>
        <v>1.1383039271485429E-2</v>
      </c>
      <c r="N2059" s="38">
        <v>680</v>
      </c>
      <c r="O2059" s="38">
        <v>1057</v>
      </c>
      <c r="P2059" s="38">
        <v>0</v>
      </c>
      <c r="Q2059" s="38">
        <v>7</v>
      </c>
      <c r="R2059" s="38">
        <v>4</v>
      </c>
      <c r="S2059" s="38">
        <v>2</v>
      </c>
      <c r="T2059" s="38">
        <v>0</v>
      </c>
      <c r="U2059" s="38">
        <v>2</v>
      </c>
      <c r="V2059" s="38"/>
      <c r="W2059" s="38">
        <v>5</v>
      </c>
      <c r="X2059" s="38"/>
      <c r="Y2059" s="38">
        <v>0</v>
      </c>
      <c r="Z2059" s="38">
        <v>0</v>
      </c>
      <c r="AA2059" s="38"/>
      <c r="AB2059" s="38"/>
      <c r="AC2059" s="38"/>
      <c r="AD2059" s="38"/>
      <c r="AE2059" s="38"/>
      <c r="AF2059" s="38"/>
      <c r="AG2059" s="38"/>
      <c r="AH2059" s="38"/>
      <c r="AI2059" s="38"/>
      <c r="AJ2059" s="38"/>
      <c r="AK2059" s="38"/>
      <c r="AL2059" s="38"/>
      <c r="AM2059" s="38"/>
      <c r="AN2059" s="38"/>
      <c r="AO2059" s="38"/>
      <c r="AP2059" s="38"/>
      <c r="AQ2059" s="38"/>
      <c r="AR2059" s="38"/>
      <c r="AS2059" s="38"/>
      <c r="AT2059" s="38"/>
      <c r="AU2059" s="38"/>
      <c r="AV2059" s="38"/>
      <c r="AW2059" s="38"/>
      <c r="AX2059" s="38"/>
      <c r="AY2059" s="38"/>
      <c r="BA2059" s="3">
        <f>IF(Q2059&gt;0,RANK(Q2059,(N2059:P2059,Q2059:AE2059)),0)</f>
        <v>3</v>
      </c>
      <c r="BB2059" s="3">
        <f>IF(R2059&gt;0,RANK(R2059,(N2059:P2059,Q2059:AE2059)),0)</f>
        <v>5</v>
      </c>
      <c r="BC2059" s="3">
        <f>IF(S2059&gt;0,RANK(S2059,(N2059:P2059,Q2059:AE2059)),0)</f>
        <v>6</v>
      </c>
      <c r="BD2059" s="3">
        <f>IF(T2059&gt;0,RANK(T2059,(N2059:P2059,Q2059:AE2059)),0)</f>
        <v>0</v>
      </c>
      <c r="BE2059" s="2">
        <f t="shared" si="870"/>
        <v>3.9840637450199202E-3</v>
      </c>
      <c r="BF2059" s="2">
        <f t="shared" si="871"/>
        <v>2.2766078542970974E-3</v>
      </c>
      <c r="BG2059" s="2">
        <f t="shared" si="872"/>
        <v>1.1383039271485487E-3</v>
      </c>
      <c r="BH2059" s="2">
        <f t="shared" si="873"/>
        <v>0</v>
      </c>
      <c r="BJ2059" t="s">
        <v>1175</v>
      </c>
      <c r="BK2059" t="s">
        <v>2602</v>
      </c>
      <c r="BL2059">
        <v>1</v>
      </c>
      <c r="BN2059">
        <v>0</v>
      </c>
      <c r="BO2059" s="60">
        <v>37</v>
      </c>
      <c r="BP2059" s="62">
        <v>177</v>
      </c>
      <c r="BQ2059" s="66">
        <f t="shared" si="874"/>
        <v>37177</v>
      </c>
      <c r="BR2059" s="66">
        <f t="shared" si="864"/>
        <v>37177</v>
      </c>
      <c r="BS2059" s="3" t="s">
        <v>3083</v>
      </c>
    </row>
    <row r="2060" spans="1:71" ht="14" hidden="1" customHeight="1" outlineLevel="1" x14ac:dyDescent="0.2">
      <c r="A2060" t="s">
        <v>1487</v>
      </c>
      <c r="B2060" t="s">
        <v>2602</v>
      </c>
      <c r="C2060" s="1">
        <f t="shared" si="865"/>
        <v>139355</v>
      </c>
      <c r="D2060" s="3">
        <f>IF(N2060&gt;0, RANK(N2060,(N2060:P2060,Q2060:AE2060)),0)</f>
        <v>2</v>
      </c>
      <c r="E2060" s="3">
        <f>IF(O2060&gt;0,RANK(O2060,(N2060:P2060,Q2060:AE2060)),0)</f>
        <v>1</v>
      </c>
      <c r="F2060" s="3">
        <f>IF(P2060&gt;0,RANK(P2060,(N2060:P2060,Q2060:AE2060)),0)</f>
        <v>0</v>
      </c>
      <c r="G2060" s="1">
        <f t="shared" si="875"/>
        <v>35103</v>
      </c>
      <c r="H2060" s="2">
        <f t="shared" si="876"/>
        <v>0.25189623623120805</v>
      </c>
      <c r="I2060" s="2"/>
      <c r="J2060" s="2">
        <f t="shared" si="866"/>
        <v>0.36717735280398983</v>
      </c>
      <c r="K2060" s="2">
        <f t="shared" si="867"/>
        <v>0.61907358903519782</v>
      </c>
      <c r="L2060" s="2">
        <f t="shared" si="868"/>
        <v>0</v>
      </c>
      <c r="M2060" s="2">
        <f t="shared" si="869"/>
        <v>1.3749058160812289E-2</v>
      </c>
      <c r="N2060" s="38">
        <v>51168</v>
      </c>
      <c r="O2060" s="38">
        <v>86271</v>
      </c>
      <c r="P2060" s="38">
        <v>0</v>
      </c>
      <c r="Q2060" s="38">
        <v>595</v>
      </c>
      <c r="R2060" s="38">
        <v>491</v>
      </c>
      <c r="S2060" s="38">
        <v>167</v>
      </c>
      <c r="T2060" s="38">
        <v>8</v>
      </c>
      <c r="U2060" s="38">
        <v>183</v>
      </c>
      <c r="V2060" s="38"/>
      <c r="W2060" s="38">
        <v>471</v>
      </c>
      <c r="X2060" s="38"/>
      <c r="Y2060" s="38">
        <v>0</v>
      </c>
      <c r="Z2060" s="38">
        <v>1</v>
      </c>
      <c r="AA2060" s="38"/>
      <c r="AB2060" s="38"/>
      <c r="AC2060" s="38"/>
      <c r="AD2060" s="38"/>
      <c r="AE2060" s="38"/>
      <c r="AF2060" s="38"/>
      <c r="AG2060" s="38"/>
      <c r="AH2060" s="38"/>
      <c r="AI2060" s="38"/>
      <c r="AJ2060" s="38"/>
      <c r="AK2060" s="38"/>
      <c r="AL2060" s="38"/>
      <c r="AM2060" s="38"/>
      <c r="AN2060" s="38"/>
      <c r="AO2060" s="38"/>
      <c r="AP2060" s="38"/>
      <c r="AQ2060" s="38"/>
      <c r="AR2060" s="38"/>
      <c r="AS2060" s="38"/>
      <c r="AT2060" s="38"/>
      <c r="AU2060" s="38"/>
      <c r="AV2060" s="38"/>
      <c r="AW2060" s="38"/>
      <c r="AX2060" s="38"/>
      <c r="AY2060" s="38"/>
      <c r="BA2060" s="3">
        <f>IF(Q2060&gt;0,RANK(Q2060,(N2060:P2060,Q2060:AE2060)),0)</f>
        <v>3</v>
      </c>
      <c r="BB2060" s="3">
        <f>IF(R2060&gt;0,RANK(R2060,(N2060:P2060,Q2060:AE2060)),0)</f>
        <v>4</v>
      </c>
      <c r="BC2060" s="3">
        <f>IF(S2060&gt;0,RANK(S2060,(N2060:P2060,Q2060:AE2060)),0)</f>
        <v>7</v>
      </c>
      <c r="BD2060" s="3">
        <f>IF(T2060&gt;0,RANK(T2060,(N2060:P2060,Q2060:AE2060)),0)</f>
        <v>8</v>
      </c>
      <c r="BE2060" s="2">
        <f t="shared" si="870"/>
        <v>4.2696709841771015E-3</v>
      </c>
      <c r="BF2060" s="2">
        <f t="shared" si="871"/>
        <v>3.5233755516486669E-3</v>
      </c>
      <c r="BG2060" s="2">
        <f t="shared" si="872"/>
        <v>1.1983782426177748E-3</v>
      </c>
      <c r="BH2060" s="2">
        <f t="shared" si="873"/>
        <v>5.7407340963725733E-5</v>
      </c>
      <c r="BJ2060" t="s">
        <v>1487</v>
      </c>
      <c r="BK2060" t="s">
        <v>2602</v>
      </c>
      <c r="BL2060">
        <v>8</v>
      </c>
      <c r="BN2060">
        <v>0</v>
      </c>
      <c r="BO2060" s="60">
        <v>37</v>
      </c>
      <c r="BP2060" s="62">
        <v>179</v>
      </c>
      <c r="BQ2060" s="66">
        <f t="shared" si="874"/>
        <v>37179</v>
      </c>
      <c r="BR2060" s="66">
        <f t="shared" si="864"/>
        <v>37179</v>
      </c>
      <c r="BS2060" s="3" t="s">
        <v>3083</v>
      </c>
    </row>
    <row r="2061" spans="1:71" ht="14" hidden="1" customHeight="1" outlineLevel="1" x14ac:dyDescent="0.2">
      <c r="A2061" t="s">
        <v>2180</v>
      </c>
      <c r="B2061" t="s">
        <v>2602</v>
      </c>
      <c r="C2061" s="1">
        <f t="shared" si="865"/>
        <v>20092</v>
      </c>
      <c r="D2061" s="3">
        <f>IF(N2061&gt;0, RANK(N2061,(N2061:P2061,Q2061:AE2061)),0)</f>
        <v>1</v>
      </c>
      <c r="E2061" s="3">
        <f>IF(O2061&gt;0,RANK(O2061,(N2061:P2061,Q2061:AE2061)),0)</f>
        <v>2</v>
      </c>
      <c r="F2061" s="3">
        <f>IF(P2061&gt;0,RANK(P2061,(N2061:P2061,Q2061:AE2061)),0)</f>
        <v>0</v>
      </c>
      <c r="G2061" s="1">
        <f t="shared" si="875"/>
        <v>2678</v>
      </c>
      <c r="H2061" s="2">
        <f t="shared" si="876"/>
        <v>0.13328688035038821</v>
      </c>
      <c r="I2061" s="2"/>
      <c r="J2061" s="2">
        <f t="shared" si="866"/>
        <v>0.56201473223173404</v>
      </c>
      <c r="K2061" s="2">
        <f t="shared" si="867"/>
        <v>0.42872785188134582</v>
      </c>
      <c r="L2061" s="2">
        <f t="shared" si="868"/>
        <v>0</v>
      </c>
      <c r="M2061" s="2">
        <f t="shared" si="869"/>
        <v>9.2574158869201395E-3</v>
      </c>
      <c r="N2061" s="38">
        <v>11292</v>
      </c>
      <c r="O2061" s="38">
        <v>8614</v>
      </c>
      <c r="P2061" s="38">
        <v>0</v>
      </c>
      <c r="Q2061" s="38">
        <v>36</v>
      </c>
      <c r="R2061" s="38">
        <v>43</v>
      </c>
      <c r="S2061" s="38">
        <v>21</v>
      </c>
      <c r="T2061" s="38">
        <v>0</v>
      </c>
      <c r="U2061" s="38">
        <v>53</v>
      </c>
      <c r="V2061" s="38"/>
      <c r="W2061" s="38">
        <v>33</v>
      </c>
      <c r="X2061" s="38"/>
      <c r="Y2061" s="38">
        <v>0</v>
      </c>
      <c r="Z2061" s="38">
        <v>0</v>
      </c>
      <c r="AA2061" s="38"/>
      <c r="AB2061" s="38"/>
      <c r="AC2061" s="38"/>
      <c r="AD2061" s="38"/>
      <c r="AE2061" s="38"/>
      <c r="AF2061" s="38"/>
      <c r="AG2061" s="38"/>
      <c r="AH2061" s="38"/>
      <c r="AI2061" s="38"/>
      <c r="AJ2061" s="38"/>
      <c r="AK2061" s="38"/>
      <c r="AL2061" s="38"/>
      <c r="AM2061" s="38"/>
      <c r="AN2061" s="38"/>
      <c r="AO2061" s="38"/>
      <c r="AP2061" s="38"/>
      <c r="AQ2061" s="38"/>
      <c r="AR2061" s="38"/>
      <c r="AS2061" s="38"/>
      <c r="AT2061" s="38"/>
      <c r="AU2061" s="38"/>
      <c r="AV2061" s="38"/>
      <c r="AW2061" s="38"/>
      <c r="AX2061" s="38"/>
      <c r="AY2061" s="38"/>
      <c r="BA2061" s="3">
        <f>IF(Q2061&gt;0,RANK(Q2061,(N2061:P2061,Q2061:AE2061)),0)</f>
        <v>5</v>
      </c>
      <c r="BB2061" s="3">
        <f>IF(R2061&gt;0,RANK(R2061,(N2061:P2061,Q2061:AE2061)),0)</f>
        <v>4</v>
      </c>
      <c r="BC2061" s="3">
        <f>IF(S2061&gt;0,RANK(S2061,(N2061:P2061,Q2061:AE2061)),0)</f>
        <v>7</v>
      </c>
      <c r="BD2061" s="3">
        <f>IF(T2061&gt;0,RANK(T2061,(N2061:P2061,Q2061:AE2061)),0)</f>
        <v>0</v>
      </c>
      <c r="BE2061" s="2">
        <f t="shared" si="870"/>
        <v>1.7917579135974518E-3</v>
      </c>
      <c r="BF2061" s="2">
        <f t="shared" si="871"/>
        <v>2.1401552856858451E-3</v>
      </c>
      <c r="BG2061" s="2">
        <f t="shared" si="872"/>
        <v>1.0451921162651801E-3</v>
      </c>
      <c r="BH2061" s="2">
        <f t="shared" si="873"/>
        <v>0</v>
      </c>
      <c r="BJ2061" t="s">
        <v>2180</v>
      </c>
      <c r="BK2061" t="s">
        <v>2602</v>
      </c>
      <c r="BL2061">
        <v>1</v>
      </c>
      <c r="BN2061">
        <v>0</v>
      </c>
      <c r="BO2061" s="60">
        <v>37</v>
      </c>
      <c r="BP2061" s="62">
        <v>181</v>
      </c>
      <c r="BQ2061" s="66">
        <f t="shared" si="874"/>
        <v>37181</v>
      </c>
      <c r="BR2061" s="66">
        <f t="shared" si="864"/>
        <v>37181</v>
      </c>
      <c r="BS2061" s="3" t="s">
        <v>3083</v>
      </c>
    </row>
    <row r="2062" spans="1:71" ht="14" hidden="1" customHeight="1" outlineLevel="1" x14ac:dyDescent="0.2">
      <c r="A2062" t="s">
        <v>1269</v>
      </c>
      <c r="B2062" t="s">
        <v>2602</v>
      </c>
      <c r="C2062" s="1">
        <f t="shared" si="865"/>
        <v>653580</v>
      </c>
      <c r="D2062" s="3">
        <f>IF(N2062&gt;0, RANK(N2062,(N2062:P2062,Q2062:AE2062)),0)</f>
        <v>1</v>
      </c>
      <c r="E2062" s="3">
        <f>IF(O2062&gt;0,RANK(O2062,(N2062:P2062,Q2062:AE2062)),0)</f>
        <v>2</v>
      </c>
      <c r="F2062" s="3">
        <f>IF(P2062&gt;0,RANK(P2062,(N2062:P2062,Q2062:AE2062)),0)</f>
        <v>0</v>
      </c>
      <c r="G2062" s="1">
        <f t="shared" si="875"/>
        <v>166249</v>
      </c>
      <c r="H2062" s="2">
        <f t="shared" si="876"/>
        <v>0.25436671868784233</v>
      </c>
      <c r="I2062" s="2"/>
      <c r="J2062" s="2">
        <f t="shared" si="866"/>
        <v>0.6165794546956761</v>
      </c>
      <c r="K2062" s="2">
        <f t="shared" si="867"/>
        <v>0.36221273600783377</v>
      </c>
      <c r="L2062" s="2">
        <f t="shared" si="868"/>
        <v>0</v>
      </c>
      <c r="M2062" s="2">
        <f t="shared" si="869"/>
        <v>2.1207809296490132E-2</v>
      </c>
      <c r="N2062" s="38">
        <v>402984</v>
      </c>
      <c r="O2062" s="38">
        <v>236735</v>
      </c>
      <c r="P2062" s="38">
        <v>0</v>
      </c>
      <c r="Q2062" s="38">
        <v>3544</v>
      </c>
      <c r="R2062" s="38">
        <v>5338</v>
      </c>
      <c r="S2062" s="38">
        <v>777</v>
      </c>
      <c r="T2062" s="38">
        <v>116</v>
      </c>
      <c r="U2062" s="38">
        <v>1418</v>
      </c>
      <c r="V2062" s="38"/>
      <c r="W2062" s="38">
        <v>2666</v>
      </c>
      <c r="X2062" s="38"/>
      <c r="Y2062" s="38">
        <v>0</v>
      </c>
      <c r="Z2062" s="38">
        <v>2</v>
      </c>
      <c r="AA2062" s="38"/>
      <c r="AB2062" s="38"/>
      <c r="AC2062" s="38"/>
      <c r="AD2062" s="38"/>
      <c r="AE2062" s="38"/>
      <c r="AF2062" s="38"/>
      <c r="AG2062" s="38"/>
      <c r="AH2062" s="38"/>
      <c r="AI2062" s="38"/>
      <c r="AJ2062" s="38"/>
      <c r="AK2062" s="38"/>
      <c r="AL2062" s="38"/>
      <c r="AM2062" s="38"/>
      <c r="AN2062" s="38"/>
      <c r="AO2062" s="38"/>
      <c r="AP2062" s="38"/>
      <c r="AQ2062" s="38"/>
      <c r="AR2062" s="38"/>
      <c r="AS2062" s="38"/>
      <c r="AT2062" s="38"/>
      <c r="AU2062" s="38"/>
      <c r="AV2062" s="38"/>
      <c r="AW2062" s="38"/>
      <c r="AX2062" s="38"/>
      <c r="AY2062" s="38"/>
      <c r="BA2062" s="3">
        <f>IF(Q2062&gt;0,RANK(Q2062,(N2062:P2062,Q2062:AE2062)),0)</f>
        <v>4</v>
      </c>
      <c r="BB2062" s="3">
        <f>IF(R2062&gt;0,RANK(R2062,(N2062:P2062,Q2062:AE2062)),0)</f>
        <v>3</v>
      </c>
      <c r="BC2062" s="3">
        <f>IF(S2062&gt;0,RANK(S2062,(N2062:P2062,Q2062:AE2062)),0)</f>
        <v>7</v>
      </c>
      <c r="BD2062" s="3">
        <f>IF(T2062&gt;0,RANK(T2062,(N2062:P2062,Q2062:AE2062)),0)</f>
        <v>8</v>
      </c>
      <c r="BE2062" s="2">
        <f t="shared" si="870"/>
        <v>5.4224425472015666E-3</v>
      </c>
      <c r="BF2062" s="2">
        <f t="shared" si="871"/>
        <v>8.1673245815355421E-3</v>
      </c>
      <c r="BG2062" s="2">
        <f t="shared" si="872"/>
        <v>1.1888368677132103E-3</v>
      </c>
      <c r="BH2062" s="2">
        <f t="shared" si="873"/>
        <v>1.7748401113865174E-4</v>
      </c>
      <c r="BJ2062" t="s">
        <v>1269</v>
      </c>
      <c r="BK2062" t="s">
        <v>2602</v>
      </c>
      <c r="BN2062">
        <v>0</v>
      </c>
      <c r="BO2062" s="60">
        <v>37</v>
      </c>
      <c r="BP2062" s="62">
        <v>183</v>
      </c>
      <c r="BQ2062" s="66">
        <f t="shared" si="874"/>
        <v>37183</v>
      </c>
      <c r="BR2062" s="66">
        <f t="shared" si="864"/>
        <v>37183</v>
      </c>
      <c r="BS2062" s="3" t="s">
        <v>3083</v>
      </c>
    </row>
    <row r="2063" spans="1:71" ht="14" hidden="1" customHeight="1" outlineLevel="1" x14ac:dyDescent="0.2">
      <c r="A2063" t="s">
        <v>413</v>
      </c>
      <c r="B2063" t="s">
        <v>2602</v>
      </c>
      <c r="C2063" s="1">
        <f t="shared" si="865"/>
        <v>10013</v>
      </c>
      <c r="D2063" s="3">
        <f>IF(N2063&gt;0, RANK(N2063,(N2063:P2063,Q2063:AE2063)),0)</f>
        <v>1</v>
      </c>
      <c r="E2063" s="3">
        <f>IF(O2063&gt;0,RANK(O2063,(N2063:P2063,Q2063:AE2063)),0)</f>
        <v>2</v>
      </c>
      <c r="F2063" s="3">
        <f>IF(P2063&gt;0,RANK(P2063,(N2063:P2063,Q2063:AE2063)),0)</f>
        <v>0</v>
      </c>
      <c r="G2063" s="1">
        <f t="shared" si="875"/>
        <v>1896</v>
      </c>
      <c r="H2063" s="2">
        <f t="shared" si="876"/>
        <v>0.1893538400079896</v>
      </c>
      <c r="I2063" s="2"/>
      <c r="J2063" s="2">
        <f t="shared" si="866"/>
        <v>0.58643763107959657</v>
      </c>
      <c r="K2063" s="2">
        <f t="shared" si="867"/>
        <v>0.39708379107160691</v>
      </c>
      <c r="L2063" s="2">
        <f t="shared" si="868"/>
        <v>0</v>
      </c>
      <c r="M2063" s="2">
        <f t="shared" si="869"/>
        <v>1.6478577848796527E-2</v>
      </c>
      <c r="N2063" s="38">
        <v>5872</v>
      </c>
      <c r="O2063" s="38">
        <v>3976</v>
      </c>
      <c r="P2063" s="38">
        <v>0</v>
      </c>
      <c r="Q2063" s="38">
        <v>22</v>
      </c>
      <c r="R2063" s="38">
        <v>72</v>
      </c>
      <c r="S2063" s="38">
        <v>11</v>
      </c>
      <c r="T2063" s="38">
        <v>0</v>
      </c>
      <c r="U2063" s="38">
        <v>32</v>
      </c>
      <c r="V2063" s="38"/>
      <c r="W2063" s="38">
        <v>28</v>
      </c>
      <c r="X2063" s="38"/>
      <c r="Y2063" s="38">
        <v>0</v>
      </c>
      <c r="Z2063" s="38">
        <v>0</v>
      </c>
      <c r="AA2063" s="38"/>
      <c r="AB2063" s="38"/>
      <c r="AC2063" s="38"/>
      <c r="AD2063" s="38"/>
      <c r="AE2063" s="38"/>
      <c r="AF2063" s="38"/>
      <c r="AG2063" s="38"/>
      <c r="AH2063" s="38"/>
      <c r="AI2063" s="38"/>
      <c r="AJ2063" s="38"/>
      <c r="AK2063" s="38"/>
      <c r="AL2063" s="38"/>
      <c r="AM2063" s="38"/>
      <c r="AN2063" s="38"/>
      <c r="AO2063" s="38"/>
      <c r="AP2063" s="38"/>
      <c r="AQ2063" s="38"/>
      <c r="AR2063" s="38"/>
      <c r="AS2063" s="38"/>
      <c r="AT2063" s="38"/>
      <c r="AU2063" s="38"/>
      <c r="AV2063" s="38"/>
      <c r="AW2063" s="38"/>
      <c r="AX2063" s="38"/>
      <c r="AY2063" s="38"/>
      <c r="BA2063" s="3">
        <f>IF(Q2063&gt;0,RANK(Q2063,(N2063:P2063,Q2063:AE2063)),0)</f>
        <v>6</v>
      </c>
      <c r="BB2063" s="3">
        <f>IF(R2063&gt;0,RANK(R2063,(N2063:P2063,Q2063:AE2063)),0)</f>
        <v>3</v>
      </c>
      <c r="BC2063" s="3">
        <f>IF(S2063&gt;0,RANK(S2063,(N2063:P2063,Q2063:AE2063)),0)</f>
        <v>7</v>
      </c>
      <c r="BD2063" s="3">
        <f>IF(T2063&gt;0,RANK(T2063,(N2063:P2063,Q2063:AE2063)),0)</f>
        <v>0</v>
      </c>
      <c r="BE2063" s="2">
        <f t="shared" si="870"/>
        <v>2.1971437131728753E-3</v>
      </c>
      <c r="BF2063" s="2">
        <f t="shared" si="871"/>
        <v>7.1906521522021368E-3</v>
      </c>
      <c r="BG2063" s="2">
        <f t="shared" si="872"/>
        <v>1.0985718565864376E-3</v>
      </c>
      <c r="BH2063" s="2">
        <f t="shared" si="873"/>
        <v>0</v>
      </c>
      <c r="BJ2063" t="s">
        <v>413</v>
      </c>
      <c r="BK2063" t="s">
        <v>2602</v>
      </c>
      <c r="BL2063">
        <v>1</v>
      </c>
      <c r="BN2063">
        <v>0</v>
      </c>
      <c r="BO2063" s="60">
        <v>37</v>
      </c>
      <c r="BP2063" s="62">
        <v>185</v>
      </c>
      <c r="BQ2063" s="66">
        <f t="shared" si="874"/>
        <v>37185</v>
      </c>
      <c r="BR2063" s="66">
        <f t="shared" si="864"/>
        <v>37185</v>
      </c>
      <c r="BS2063" s="3" t="s">
        <v>3083</v>
      </c>
    </row>
    <row r="2064" spans="1:71" ht="14" hidden="1" customHeight="1" outlineLevel="1" x14ac:dyDescent="0.2">
      <c r="A2064" t="s">
        <v>674</v>
      </c>
      <c r="B2064" t="s">
        <v>2602</v>
      </c>
      <c r="C2064" s="1">
        <f t="shared" si="865"/>
        <v>5944</v>
      </c>
      <c r="D2064" s="3">
        <f>IF(N2064&gt;0, RANK(N2064,(N2064:P2064,Q2064:AE2064)),0)</f>
        <v>1</v>
      </c>
      <c r="E2064" s="3">
        <f>IF(O2064&gt;0,RANK(O2064,(N2064:P2064,Q2064:AE2064)),0)</f>
        <v>2</v>
      </c>
      <c r="F2064" s="3">
        <f>IF(P2064&gt;0,RANK(P2064,(N2064:P2064,Q2064:AE2064)),0)</f>
        <v>0</v>
      </c>
      <c r="G2064" s="1">
        <f t="shared" si="875"/>
        <v>370</v>
      </c>
      <c r="H2064" s="2">
        <f t="shared" si="876"/>
        <v>6.2247644683714673E-2</v>
      </c>
      <c r="I2064" s="2"/>
      <c r="J2064" s="2">
        <f t="shared" si="866"/>
        <v>0.52792732166890988</v>
      </c>
      <c r="K2064" s="2">
        <f t="shared" si="867"/>
        <v>0.46567967698519513</v>
      </c>
      <c r="L2064" s="2">
        <f t="shared" si="868"/>
        <v>0</v>
      </c>
      <c r="M2064" s="2">
        <f t="shared" si="869"/>
        <v>6.3930013458949886E-3</v>
      </c>
      <c r="N2064" s="38">
        <v>3138</v>
      </c>
      <c r="O2064" s="38">
        <v>2768</v>
      </c>
      <c r="P2064" s="38">
        <v>0</v>
      </c>
      <c r="Q2064" s="38">
        <v>6</v>
      </c>
      <c r="R2064" s="38">
        <v>8</v>
      </c>
      <c r="S2064" s="38">
        <v>8</v>
      </c>
      <c r="T2064" s="38">
        <v>0</v>
      </c>
      <c r="U2064" s="38">
        <v>11</v>
      </c>
      <c r="V2064" s="38"/>
      <c r="W2064" s="38">
        <v>5</v>
      </c>
      <c r="X2064" s="38"/>
      <c r="Y2064" s="38">
        <v>0</v>
      </c>
      <c r="Z2064" s="38">
        <v>0</v>
      </c>
      <c r="AA2064" s="38"/>
      <c r="AB2064" s="38"/>
      <c r="AC2064" s="38"/>
      <c r="AD2064" s="38"/>
      <c r="AE2064" s="38"/>
      <c r="AF2064" s="38"/>
      <c r="AG2064" s="38"/>
      <c r="AH2064" s="38"/>
      <c r="AI2064" s="38"/>
      <c r="AJ2064" s="38"/>
      <c r="AK2064" s="38"/>
      <c r="AL2064" s="38"/>
      <c r="AM2064" s="38"/>
      <c r="AN2064" s="38"/>
      <c r="AO2064" s="38"/>
      <c r="AP2064" s="38"/>
      <c r="AQ2064" s="38"/>
      <c r="AR2064" s="38"/>
      <c r="AS2064" s="38"/>
      <c r="AT2064" s="38"/>
      <c r="AU2064" s="38"/>
      <c r="AV2064" s="38"/>
      <c r="AW2064" s="38"/>
      <c r="AX2064" s="38"/>
      <c r="AY2064" s="38"/>
      <c r="BA2064" s="3">
        <f>IF(Q2064&gt;0,RANK(Q2064,(N2064:P2064,Q2064:AE2064)),0)</f>
        <v>6</v>
      </c>
      <c r="BB2064" s="3">
        <f>IF(R2064&gt;0,RANK(R2064,(N2064:P2064,Q2064:AE2064)),0)</f>
        <v>4</v>
      </c>
      <c r="BC2064" s="3">
        <f>IF(S2064&gt;0,RANK(S2064,(N2064:P2064,Q2064:AE2064)),0)</f>
        <v>4</v>
      </c>
      <c r="BD2064" s="3">
        <f>IF(T2064&gt;0,RANK(T2064,(N2064:P2064,Q2064:AE2064)),0)</f>
        <v>0</v>
      </c>
      <c r="BE2064" s="2">
        <f t="shared" si="870"/>
        <v>1.009421265141319E-3</v>
      </c>
      <c r="BF2064" s="2">
        <f t="shared" si="871"/>
        <v>1.3458950201884253E-3</v>
      </c>
      <c r="BG2064" s="2">
        <f t="shared" si="872"/>
        <v>1.3458950201884253E-3</v>
      </c>
      <c r="BH2064" s="2">
        <f t="shared" si="873"/>
        <v>0</v>
      </c>
      <c r="BJ2064" t="s">
        <v>674</v>
      </c>
      <c r="BK2064" t="s">
        <v>2602</v>
      </c>
      <c r="BL2064">
        <v>1</v>
      </c>
      <c r="BN2064">
        <v>0</v>
      </c>
      <c r="BO2064" s="60">
        <v>37</v>
      </c>
      <c r="BP2064" s="62">
        <v>187</v>
      </c>
      <c r="BQ2064" s="66">
        <f t="shared" si="874"/>
        <v>37187</v>
      </c>
      <c r="BR2064" s="66">
        <f t="shared" si="864"/>
        <v>37187</v>
      </c>
      <c r="BS2064" s="3" t="s">
        <v>3083</v>
      </c>
    </row>
    <row r="2065" spans="1:71" ht="14" hidden="1" customHeight="1" outlineLevel="1" x14ac:dyDescent="0.2">
      <c r="A2065" t="s">
        <v>1781</v>
      </c>
      <c r="B2065" t="s">
        <v>2602</v>
      </c>
      <c r="C2065" s="1">
        <f t="shared" si="865"/>
        <v>33095</v>
      </c>
      <c r="D2065" s="3">
        <f>IF(N2065&gt;0, RANK(N2065,(N2065:P2065,Q2065:AE2065)),0)</f>
        <v>1</v>
      </c>
      <c r="E2065" s="3">
        <f>IF(O2065&gt;0,RANK(O2065,(N2065:P2065,Q2065:AE2065)),0)</f>
        <v>2</v>
      </c>
      <c r="F2065" s="3">
        <f>IF(P2065&gt;0,RANK(P2065,(N2065:P2065,Q2065:AE2065)),0)</f>
        <v>0</v>
      </c>
      <c r="G2065" s="1">
        <f t="shared" si="875"/>
        <v>1971</v>
      </c>
      <c r="H2065" s="2">
        <f t="shared" si="876"/>
        <v>5.9555824142619729E-2</v>
      </c>
      <c r="I2065" s="2"/>
      <c r="J2065" s="2">
        <f t="shared" si="866"/>
        <v>0.52047137029762802</v>
      </c>
      <c r="K2065" s="2">
        <f t="shared" si="867"/>
        <v>0.46091554615500829</v>
      </c>
      <c r="L2065" s="2">
        <f t="shared" si="868"/>
        <v>0</v>
      </c>
      <c r="M2065" s="2">
        <f t="shared" si="869"/>
        <v>1.8613083547363685E-2</v>
      </c>
      <c r="N2065" s="38">
        <v>17225</v>
      </c>
      <c r="O2065" s="38">
        <v>15254</v>
      </c>
      <c r="P2065" s="38">
        <v>0</v>
      </c>
      <c r="Q2065" s="38">
        <v>160</v>
      </c>
      <c r="R2065" s="38">
        <v>188</v>
      </c>
      <c r="S2065" s="38">
        <v>50</v>
      </c>
      <c r="T2065" s="38">
        <v>0</v>
      </c>
      <c r="U2065" s="38">
        <v>57</v>
      </c>
      <c r="V2065" s="38"/>
      <c r="W2065" s="38">
        <v>161</v>
      </c>
      <c r="X2065" s="38"/>
      <c r="Y2065" s="38">
        <v>0</v>
      </c>
      <c r="Z2065" s="38">
        <v>0</v>
      </c>
      <c r="AA2065" s="38"/>
      <c r="AB2065" s="38"/>
      <c r="AC2065" s="38"/>
      <c r="AD2065" s="38"/>
      <c r="AE2065" s="38"/>
      <c r="AF2065" s="38"/>
      <c r="AG2065" s="38"/>
      <c r="AH2065" s="38"/>
      <c r="AI2065" s="38"/>
      <c r="AJ2065" s="38"/>
      <c r="AK2065" s="38"/>
      <c r="AL2065" s="38"/>
      <c r="AM2065" s="38"/>
      <c r="AN2065" s="38"/>
      <c r="AO2065" s="38"/>
      <c r="AP2065" s="38"/>
      <c r="AQ2065" s="38"/>
      <c r="AR2065" s="38"/>
      <c r="AS2065" s="38"/>
      <c r="AT2065" s="38"/>
      <c r="AU2065" s="38"/>
      <c r="AV2065" s="38"/>
      <c r="AW2065" s="38"/>
      <c r="AX2065" s="38"/>
      <c r="AY2065" s="38"/>
      <c r="BA2065" s="3">
        <f>IF(Q2065&gt;0,RANK(Q2065,(N2065:P2065,Q2065:AE2065)),0)</f>
        <v>5</v>
      </c>
      <c r="BB2065" s="3">
        <f>IF(R2065&gt;0,RANK(R2065,(N2065:P2065,Q2065:AE2065)),0)</f>
        <v>3</v>
      </c>
      <c r="BC2065" s="3">
        <f>IF(S2065&gt;0,RANK(S2065,(N2065:P2065,Q2065:AE2065)),0)</f>
        <v>7</v>
      </c>
      <c r="BD2065" s="3">
        <f>IF(T2065&gt;0,RANK(T2065,(N2065:P2065,Q2065:AE2065)),0)</f>
        <v>0</v>
      </c>
      <c r="BE2065" s="2">
        <f t="shared" si="870"/>
        <v>4.8345671551593894E-3</v>
      </c>
      <c r="BF2065" s="2">
        <f t="shared" si="871"/>
        <v>5.6806164073122832E-3</v>
      </c>
      <c r="BG2065" s="2">
        <f t="shared" si="872"/>
        <v>1.5108022359873092E-3</v>
      </c>
      <c r="BH2065" s="2">
        <f t="shared" si="873"/>
        <v>0</v>
      </c>
      <c r="BJ2065" t="s">
        <v>1781</v>
      </c>
      <c r="BK2065" t="s">
        <v>2602</v>
      </c>
      <c r="BL2065">
        <v>5</v>
      </c>
      <c r="BN2065">
        <v>0</v>
      </c>
      <c r="BO2065" s="60">
        <v>37</v>
      </c>
      <c r="BP2065" s="62">
        <v>189</v>
      </c>
      <c r="BQ2065" s="66">
        <f t="shared" si="874"/>
        <v>37189</v>
      </c>
      <c r="BR2065" s="66">
        <f t="shared" si="864"/>
        <v>37189</v>
      </c>
      <c r="BS2065" s="3" t="s">
        <v>3083</v>
      </c>
    </row>
    <row r="2066" spans="1:71" ht="14" hidden="1" customHeight="1" outlineLevel="1" x14ac:dyDescent="0.2">
      <c r="A2066" t="s">
        <v>414</v>
      </c>
      <c r="B2066" t="s">
        <v>2602</v>
      </c>
      <c r="C2066" s="1">
        <f t="shared" si="865"/>
        <v>54762</v>
      </c>
      <c r="D2066" s="3">
        <f>IF(N2066&gt;0, RANK(N2066,(N2066:P2066,Q2066:AE2066)),0)</f>
        <v>2</v>
      </c>
      <c r="E2066" s="3">
        <f>IF(O2066&gt;0,RANK(O2066,(N2066:P2066,Q2066:AE2066)),0)</f>
        <v>1</v>
      </c>
      <c r="F2066" s="3">
        <f>IF(P2066&gt;0,RANK(P2066,(N2066:P2066,Q2066:AE2066)),0)</f>
        <v>0</v>
      </c>
      <c r="G2066" s="1">
        <f t="shared" si="875"/>
        <v>8962</v>
      </c>
      <c r="H2066" s="2">
        <f t="shared" si="876"/>
        <v>0.16365362842847231</v>
      </c>
      <c r="I2066" s="2"/>
      <c r="J2066" s="2">
        <f t="shared" si="866"/>
        <v>0.41302362952412258</v>
      </c>
      <c r="K2066" s="2">
        <f t="shared" si="867"/>
        <v>0.57667725795259484</v>
      </c>
      <c r="L2066" s="2">
        <f t="shared" si="868"/>
        <v>0</v>
      </c>
      <c r="M2066" s="2">
        <f t="shared" si="869"/>
        <v>1.0299112523282639E-2</v>
      </c>
      <c r="N2066" s="38">
        <v>22618</v>
      </c>
      <c r="O2066" s="38">
        <v>31580</v>
      </c>
      <c r="P2066" s="38">
        <v>0</v>
      </c>
      <c r="Q2066" s="38">
        <v>174</v>
      </c>
      <c r="R2066" s="38">
        <v>120</v>
      </c>
      <c r="S2066" s="38">
        <v>67</v>
      </c>
      <c r="T2066" s="38">
        <v>0</v>
      </c>
      <c r="U2066" s="38">
        <v>108</v>
      </c>
      <c r="V2066" s="38"/>
      <c r="W2066" s="38">
        <v>95</v>
      </c>
      <c r="X2066" s="38"/>
      <c r="Y2066" s="38">
        <v>0</v>
      </c>
      <c r="Z2066" s="38">
        <v>0</v>
      </c>
      <c r="AA2066" s="38"/>
      <c r="AB2066" s="38"/>
      <c r="AC2066" s="38"/>
      <c r="AD2066" s="38"/>
      <c r="AE2066" s="38"/>
      <c r="AF2066" s="38"/>
      <c r="AG2066" s="38"/>
      <c r="AH2066" s="38"/>
      <c r="AI2066" s="38"/>
      <c r="AJ2066" s="38"/>
      <c r="AK2066" s="38"/>
      <c r="AL2066" s="38"/>
      <c r="AM2066" s="38"/>
      <c r="AN2066" s="38"/>
      <c r="AO2066" s="38"/>
      <c r="AP2066" s="38"/>
      <c r="AQ2066" s="38"/>
      <c r="AR2066" s="38"/>
      <c r="AS2066" s="38"/>
      <c r="AT2066" s="38"/>
      <c r="AU2066" s="38"/>
      <c r="AV2066" s="38"/>
      <c r="AW2066" s="38"/>
      <c r="AX2066" s="38"/>
      <c r="AY2066" s="38"/>
      <c r="BA2066" s="3">
        <f>IF(Q2066&gt;0,RANK(Q2066,(N2066:P2066,Q2066:AE2066)),0)</f>
        <v>3</v>
      </c>
      <c r="BB2066" s="3">
        <f>IF(R2066&gt;0,RANK(R2066,(N2066:P2066,Q2066:AE2066)),0)</f>
        <v>4</v>
      </c>
      <c r="BC2066" s="3">
        <f>IF(S2066&gt;0,RANK(S2066,(N2066:P2066,Q2066:AE2066)),0)</f>
        <v>7</v>
      </c>
      <c r="BD2066" s="3">
        <f>IF(T2066&gt;0,RANK(T2066,(N2066:P2066,Q2066:AE2066)),0)</f>
        <v>0</v>
      </c>
      <c r="BE2066" s="2">
        <f t="shared" si="870"/>
        <v>3.1773857784595156E-3</v>
      </c>
      <c r="BF2066" s="2">
        <f t="shared" si="871"/>
        <v>2.1913005368686313E-3</v>
      </c>
      <c r="BG2066" s="2">
        <f t="shared" si="872"/>
        <v>1.223476133084986E-3</v>
      </c>
      <c r="BH2066" s="2">
        <f t="shared" si="873"/>
        <v>0</v>
      </c>
      <c r="BJ2066" t="s">
        <v>414</v>
      </c>
      <c r="BK2066" t="s">
        <v>2602</v>
      </c>
      <c r="BL2066">
        <v>1</v>
      </c>
      <c r="BN2066">
        <v>0</v>
      </c>
      <c r="BO2066" s="60">
        <v>37</v>
      </c>
      <c r="BP2066" s="62">
        <v>191</v>
      </c>
      <c r="BQ2066" s="66">
        <f t="shared" si="874"/>
        <v>37191</v>
      </c>
      <c r="BR2066" s="66">
        <f t="shared" si="864"/>
        <v>37191</v>
      </c>
      <c r="BS2066" s="3" t="s">
        <v>3083</v>
      </c>
    </row>
    <row r="2067" spans="1:71" ht="14" hidden="1" customHeight="1" outlineLevel="1" x14ac:dyDescent="0.2">
      <c r="A2067" t="s">
        <v>555</v>
      </c>
      <c r="B2067" t="s">
        <v>2602</v>
      </c>
      <c r="C2067" s="1">
        <f t="shared" si="865"/>
        <v>36320</v>
      </c>
      <c r="D2067" s="3">
        <f>IF(N2067&gt;0, RANK(N2067,(N2067:P2067,Q2067:AE2067)),0)</f>
        <v>2</v>
      </c>
      <c r="E2067" s="3">
        <f>IF(O2067&gt;0,RANK(O2067,(N2067:P2067,Q2067:AE2067)),0)</f>
        <v>1</v>
      </c>
      <c r="F2067" s="3">
        <f>IF(P2067&gt;0,RANK(P2067,(N2067:P2067,Q2067:AE2067)),0)</f>
        <v>0</v>
      </c>
      <c r="G2067" s="1">
        <f t="shared" si="875"/>
        <v>21618</v>
      </c>
      <c r="H2067" s="2">
        <f t="shared" si="876"/>
        <v>0.59520925110132161</v>
      </c>
      <c r="I2067" s="2"/>
      <c r="J2067" s="2">
        <f t="shared" si="866"/>
        <v>0.19807268722466961</v>
      </c>
      <c r="K2067" s="2">
        <f t="shared" si="867"/>
        <v>0.79328193832599114</v>
      </c>
      <c r="L2067" s="2">
        <f t="shared" si="868"/>
        <v>0</v>
      </c>
      <c r="M2067" s="2">
        <f>IF(C2067=0,"-",(1-J2067-K2067-L2067))</f>
        <v>8.6453744493392159E-3</v>
      </c>
      <c r="N2067" s="38">
        <v>7194</v>
      </c>
      <c r="O2067" s="38">
        <v>28812</v>
      </c>
      <c r="P2067" s="38">
        <v>0</v>
      </c>
      <c r="Q2067" s="38">
        <v>89</v>
      </c>
      <c r="R2067" s="38">
        <v>59</v>
      </c>
      <c r="S2067" s="38">
        <v>60</v>
      </c>
      <c r="T2067" s="38">
        <v>0</v>
      </c>
      <c r="U2067" s="38">
        <v>26</v>
      </c>
      <c r="V2067" s="38"/>
      <c r="W2067" s="38">
        <v>80</v>
      </c>
      <c r="X2067" s="38"/>
      <c r="Y2067" s="38">
        <v>0</v>
      </c>
      <c r="Z2067" s="38">
        <v>0</v>
      </c>
      <c r="AA2067" s="38"/>
      <c r="AB2067" s="38"/>
      <c r="AC2067" s="38"/>
      <c r="AD2067" s="38"/>
      <c r="AE2067" s="38"/>
      <c r="AF2067" s="38"/>
      <c r="AG2067" s="38"/>
      <c r="AH2067" s="38"/>
      <c r="AI2067" s="38"/>
      <c r="AJ2067" s="38"/>
      <c r="AK2067" s="38"/>
      <c r="AL2067" s="38"/>
      <c r="AM2067" s="38"/>
      <c r="AN2067" s="38"/>
      <c r="AO2067" s="38"/>
      <c r="AP2067" s="38"/>
      <c r="AQ2067" s="38"/>
      <c r="AR2067" s="38"/>
      <c r="AS2067" s="38"/>
      <c r="AT2067" s="38"/>
      <c r="AU2067" s="38"/>
      <c r="AV2067" s="38"/>
      <c r="AW2067" s="38"/>
      <c r="AX2067" s="38"/>
      <c r="AY2067" s="38"/>
      <c r="BA2067" s="3">
        <f>IF(Q2067&gt;0,RANK(Q2067,(N2067:P2067,Q2067:AE2067)),0)</f>
        <v>3</v>
      </c>
      <c r="BB2067" s="3">
        <f>IF(R2067&gt;0,RANK(R2067,(N2067:P2067,Q2067:AE2067)),0)</f>
        <v>6</v>
      </c>
      <c r="BC2067" s="3">
        <f>IF(S2067&gt;0,RANK(S2067,(N2067:P2067,Q2067:AE2067)),0)</f>
        <v>5</v>
      </c>
      <c r="BD2067" s="3">
        <f>IF(T2067&gt;0,RANK(T2067,(N2067:P2067,Q2067:AE2067)),0)</f>
        <v>0</v>
      </c>
      <c r="BE2067" s="2">
        <f t="shared" si="870"/>
        <v>2.450440528634361E-3</v>
      </c>
      <c r="BF2067" s="2">
        <f t="shared" si="871"/>
        <v>1.6244493392070485E-3</v>
      </c>
      <c r="BG2067" s="2">
        <f t="shared" si="872"/>
        <v>1.6519823788546256E-3</v>
      </c>
      <c r="BH2067" s="2">
        <f t="shared" si="873"/>
        <v>0</v>
      </c>
      <c r="BJ2067" t="s">
        <v>555</v>
      </c>
      <c r="BK2067" t="s">
        <v>2602</v>
      </c>
      <c r="BL2067">
        <v>5</v>
      </c>
      <c r="BN2067">
        <v>0</v>
      </c>
      <c r="BO2067" s="60">
        <v>37</v>
      </c>
      <c r="BP2067" s="62">
        <v>193</v>
      </c>
      <c r="BQ2067" s="66">
        <f>1000*BO2067+BP2067</f>
        <v>37193</v>
      </c>
      <c r="BR2067" s="66">
        <f t="shared" si="864"/>
        <v>37193</v>
      </c>
      <c r="BS2067" s="3" t="s">
        <v>3083</v>
      </c>
    </row>
    <row r="2068" spans="1:71" ht="14" hidden="1" customHeight="1" outlineLevel="1" x14ac:dyDescent="0.2">
      <c r="A2068" t="s">
        <v>1208</v>
      </c>
      <c r="B2068" t="s">
        <v>2602</v>
      </c>
      <c r="C2068" s="1">
        <f t="shared" si="865"/>
        <v>40045</v>
      </c>
      <c r="D2068" s="3">
        <f>IF(N2068&gt;0, RANK(N2068,(N2068:P2068,Q2068:AE2068)),0)</f>
        <v>1</v>
      </c>
      <c r="E2068" s="3">
        <f>IF(O2068&gt;0,RANK(O2068,(N2068:P2068,Q2068:AE2068)),0)</f>
        <v>2</v>
      </c>
      <c r="F2068" s="3">
        <f>IF(P2068&gt;0,RANK(P2068,(N2068:P2068,Q2068:AE2068)),0)</f>
        <v>0</v>
      </c>
      <c r="G2068" s="1">
        <f t="shared" si="875"/>
        <v>159</v>
      </c>
      <c r="H2068" s="2">
        <f t="shared" si="876"/>
        <v>3.9705331502060178E-3</v>
      </c>
      <c r="I2068" s="2"/>
      <c r="J2068" s="2">
        <f t="shared" si="866"/>
        <v>0.49716568860032462</v>
      </c>
      <c r="K2068" s="2">
        <f t="shared" si="867"/>
        <v>0.49319515545011861</v>
      </c>
      <c r="L2068" s="2">
        <f t="shared" si="868"/>
        <v>0</v>
      </c>
      <c r="M2068" s="2">
        <f>IF(C2068=0,"-",(1-J2068-K2068-L2068))</f>
        <v>9.6391559495567769E-3</v>
      </c>
      <c r="N2068" s="38">
        <v>19909</v>
      </c>
      <c r="O2068" s="38">
        <v>19750</v>
      </c>
      <c r="P2068" s="38">
        <v>0</v>
      </c>
      <c r="Q2068" s="38">
        <v>92</v>
      </c>
      <c r="R2068" s="38">
        <v>97</v>
      </c>
      <c r="S2068" s="38">
        <v>32</v>
      </c>
      <c r="T2068" s="38">
        <v>0</v>
      </c>
      <c r="U2068" s="38">
        <v>98</v>
      </c>
      <c r="V2068" s="38"/>
      <c r="W2068" s="38">
        <v>67</v>
      </c>
      <c r="X2068" s="38"/>
      <c r="Y2068" s="38">
        <v>0</v>
      </c>
      <c r="Z2068" s="38">
        <v>0</v>
      </c>
      <c r="AA2068" s="38"/>
      <c r="AB2068" s="38"/>
      <c r="AC2068" s="38"/>
      <c r="AD2068" s="38"/>
      <c r="AE2068" s="38"/>
      <c r="AF2068" s="38"/>
      <c r="AG2068" s="38"/>
      <c r="AH2068" s="38"/>
      <c r="AI2068" s="38"/>
      <c r="AJ2068" s="38"/>
      <c r="AK2068" s="38"/>
      <c r="AL2068" s="38"/>
      <c r="AM2068" s="38"/>
      <c r="AN2068" s="38"/>
      <c r="AO2068" s="38"/>
      <c r="AP2068" s="38"/>
      <c r="AQ2068" s="38"/>
      <c r="AR2068" s="38"/>
      <c r="AS2068" s="38"/>
      <c r="AT2068" s="38"/>
      <c r="AU2068" s="38"/>
      <c r="AV2068" s="38"/>
      <c r="AW2068" s="38"/>
      <c r="AX2068" s="38"/>
      <c r="AY2068" s="38"/>
      <c r="BA2068" s="3">
        <f>IF(Q2068&gt;0,RANK(Q2068,(N2068:P2068,Q2068:AE2068)),0)</f>
        <v>5</v>
      </c>
      <c r="BB2068" s="3">
        <f>IF(R2068&gt;0,RANK(R2068,(N2068:P2068,Q2068:AE2068)),0)</f>
        <v>4</v>
      </c>
      <c r="BC2068" s="3">
        <f>IF(S2068&gt;0,RANK(S2068,(N2068:P2068,Q2068:AE2068)),0)</f>
        <v>7</v>
      </c>
      <c r="BD2068" s="3">
        <f>IF(T2068&gt;0,RANK(T2068,(N2068:P2068,Q2068:AE2068)),0)</f>
        <v>0</v>
      </c>
      <c r="BE2068" s="2">
        <f t="shared" si="870"/>
        <v>2.2974154076663752E-3</v>
      </c>
      <c r="BF2068" s="2">
        <f t="shared" si="871"/>
        <v>2.4222749406917219E-3</v>
      </c>
      <c r="BG2068" s="2">
        <f t="shared" si="872"/>
        <v>7.9910101136221746E-4</v>
      </c>
      <c r="BH2068" s="2">
        <f t="shared" si="873"/>
        <v>0</v>
      </c>
      <c r="BJ2068" t="s">
        <v>1208</v>
      </c>
      <c r="BK2068" t="s">
        <v>2602</v>
      </c>
      <c r="BL2068">
        <v>1</v>
      </c>
      <c r="BN2068">
        <v>0</v>
      </c>
      <c r="BO2068" s="60">
        <v>37</v>
      </c>
      <c r="BP2068" s="62">
        <v>195</v>
      </c>
      <c r="BQ2068" s="66">
        <f>1000*BO2068+BP2068</f>
        <v>37195</v>
      </c>
      <c r="BR2068" s="66">
        <f t="shared" si="864"/>
        <v>37195</v>
      </c>
      <c r="BS2068" s="3" t="s">
        <v>3083</v>
      </c>
    </row>
    <row r="2069" spans="1:71" ht="14" hidden="1" customHeight="1" outlineLevel="1" x14ac:dyDescent="0.2">
      <c r="A2069" t="s">
        <v>2897</v>
      </c>
      <c r="B2069" t="s">
        <v>2602</v>
      </c>
      <c r="C2069" s="1">
        <f t="shared" si="865"/>
        <v>20397</v>
      </c>
      <c r="D2069" s="3">
        <f>IF(N2069&gt;0, RANK(N2069,(N2069:P2069,Q2069:AE2069)),0)</f>
        <v>2</v>
      </c>
      <c r="E2069" s="3">
        <f>IF(O2069&gt;0,RANK(O2069,(N2069:P2069,Q2069:AE2069)),0)</f>
        <v>1</v>
      </c>
      <c r="F2069" s="3">
        <f>IF(P2069&gt;0,RANK(P2069,(N2069:P2069,Q2069:AE2069)),0)</f>
        <v>0</v>
      </c>
      <c r="G2069" s="1">
        <f t="shared" si="875"/>
        <v>12700</v>
      </c>
      <c r="H2069" s="2">
        <f t="shared" si="876"/>
        <v>0.62264058439966663</v>
      </c>
      <c r="I2069" s="2"/>
      <c r="J2069" s="2">
        <f t="shared" si="866"/>
        <v>0.18331127126538216</v>
      </c>
      <c r="K2069" s="2">
        <f t="shared" si="867"/>
        <v>0.80595185566504879</v>
      </c>
      <c r="L2069" s="2">
        <f t="shared" si="868"/>
        <v>0</v>
      </c>
      <c r="M2069" s="2">
        <f>IF(C2069=0,"-",(1-J2069-K2069-L2069))</f>
        <v>1.0736873069569053E-2</v>
      </c>
      <c r="N2069" s="38">
        <v>3739</v>
      </c>
      <c r="O2069" s="38">
        <v>16439</v>
      </c>
      <c r="P2069" s="38">
        <v>0</v>
      </c>
      <c r="Q2069" s="38">
        <v>56</v>
      </c>
      <c r="R2069" s="38">
        <v>47</v>
      </c>
      <c r="S2069" s="38">
        <v>49</v>
      </c>
      <c r="T2069" s="38">
        <v>0</v>
      </c>
      <c r="U2069" s="38">
        <v>16</v>
      </c>
      <c r="V2069" s="38"/>
      <c r="W2069" s="38">
        <v>51</v>
      </c>
      <c r="X2069" s="38"/>
      <c r="Y2069" s="38">
        <v>0</v>
      </c>
      <c r="Z2069" s="38">
        <v>0</v>
      </c>
      <c r="AA2069" s="38"/>
      <c r="AB2069" s="38"/>
      <c r="AC2069" s="38"/>
      <c r="AD2069" s="38"/>
      <c r="AE2069" s="38"/>
      <c r="AF2069" s="38"/>
      <c r="AG2069" s="38"/>
      <c r="AH2069" s="38"/>
      <c r="AI2069" s="38"/>
      <c r="AJ2069" s="38"/>
      <c r="AK2069" s="38"/>
      <c r="AL2069" s="38"/>
      <c r="AM2069" s="38"/>
      <c r="AN2069" s="38"/>
      <c r="AO2069" s="38"/>
      <c r="AP2069" s="38"/>
      <c r="AQ2069" s="38"/>
      <c r="AR2069" s="38"/>
      <c r="AS2069" s="38"/>
      <c r="AT2069" s="38"/>
      <c r="AU2069" s="38"/>
      <c r="AV2069" s="38"/>
      <c r="AW2069" s="38"/>
      <c r="AX2069" s="38"/>
      <c r="AY2069" s="38"/>
      <c r="BA2069" s="3">
        <f>IF(Q2069&gt;0,RANK(Q2069,(N2069:P2069,Q2069:AE2069)),0)</f>
        <v>3</v>
      </c>
      <c r="BB2069" s="3">
        <f>IF(R2069&gt;0,RANK(R2069,(N2069:P2069,Q2069:AE2069)),0)</f>
        <v>6</v>
      </c>
      <c r="BC2069" s="3">
        <f>IF(S2069&gt;0,RANK(S2069,(N2069:P2069,Q2069:AE2069)),0)</f>
        <v>5</v>
      </c>
      <c r="BD2069" s="3">
        <f>IF(T2069&gt;0,RANK(T2069,(N2069:P2069,Q2069:AE2069)),0)</f>
        <v>0</v>
      </c>
      <c r="BE2069" s="2">
        <f t="shared" si="870"/>
        <v>2.7455017894788447E-3</v>
      </c>
      <c r="BF2069" s="2">
        <f t="shared" si="871"/>
        <v>2.3042604304554593E-3</v>
      </c>
      <c r="BG2069" s="2">
        <f t="shared" si="872"/>
        <v>2.4023140657939892E-3</v>
      </c>
      <c r="BH2069" s="2">
        <f t="shared" si="873"/>
        <v>0</v>
      </c>
      <c r="BJ2069" t="s">
        <v>2897</v>
      </c>
      <c r="BK2069" t="s">
        <v>2602</v>
      </c>
      <c r="BL2069">
        <v>10</v>
      </c>
      <c r="BN2069">
        <v>0</v>
      </c>
      <c r="BO2069" s="60">
        <v>37</v>
      </c>
      <c r="BP2069" s="62">
        <v>197</v>
      </c>
      <c r="BQ2069" s="66">
        <f>1000*BO2069+BP2069</f>
        <v>37197</v>
      </c>
      <c r="BR2069" s="66">
        <f t="shared" si="864"/>
        <v>37197</v>
      </c>
      <c r="BS2069" s="3" t="s">
        <v>3083</v>
      </c>
    </row>
    <row r="2070" spans="1:71" ht="14" hidden="1" customHeight="1" outlineLevel="1" x14ac:dyDescent="0.2">
      <c r="A2070" t="s">
        <v>2799</v>
      </c>
      <c r="B2070" t="s">
        <v>2602</v>
      </c>
      <c r="C2070" s="1">
        <f t="shared" si="865"/>
        <v>11285</v>
      </c>
      <c r="D2070" s="3">
        <f>IF(N2070&gt;0, RANK(N2070,(N2070:P2070,Q2070:AE2070)),0)</f>
        <v>2</v>
      </c>
      <c r="E2070" s="3">
        <f>IF(O2070&gt;0,RANK(O2070,(N2070:P2070,Q2070:AE2070)),0)</f>
        <v>1</v>
      </c>
      <c r="F2070" s="3">
        <f>IF(P2070&gt;0,RANK(P2070,(N2070:P2070,Q2070:AE2070)),0)</f>
        <v>0</v>
      </c>
      <c r="G2070" s="1">
        <f t="shared" si="875"/>
        <v>3876</v>
      </c>
      <c r="H2070" s="2">
        <f t="shared" si="876"/>
        <v>0.3434647762516615</v>
      </c>
      <c r="I2070" s="2"/>
      <c r="J2070" s="2">
        <f t="shared" si="866"/>
        <v>0.32210899424014178</v>
      </c>
      <c r="K2070" s="2">
        <f t="shared" si="867"/>
        <v>0.66557377049180333</v>
      </c>
      <c r="L2070" s="2">
        <f t="shared" si="868"/>
        <v>0</v>
      </c>
      <c r="M2070" s="2">
        <f>IF(C2070=0,"-",(1-J2070-K2070-L2070))</f>
        <v>1.2317235268054838E-2</v>
      </c>
      <c r="N2070" s="38">
        <v>3635</v>
      </c>
      <c r="O2070" s="38">
        <v>7511</v>
      </c>
      <c r="P2070" s="38">
        <v>0</v>
      </c>
      <c r="Q2070" s="38">
        <v>38</v>
      </c>
      <c r="R2070" s="38">
        <v>41</v>
      </c>
      <c r="S2070" s="38">
        <v>13</v>
      </c>
      <c r="T2070" s="38">
        <v>0</v>
      </c>
      <c r="U2070" s="38">
        <v>11</v>
      </c>
      <c r="V2070" s="38"/>
      <c r="W2070" s="38">
        <v>36</v>
      </c>
      <c r="X2070" s="38"/>
      <c r="Y2070" s="38">
        <v>0</v>
      </c>
      <c r="Z2070" s="38">
        <v>0</v>
      </c>
      <c r="AA2070" s="38"/>
      <c r="AB2070" s="38"/>
      <c r="AC2070" s="38"/>
      <c r="AD2070" s="38"/>
      <c r="AE2070" s="38"/>
      <c r="AF2070" s="38"/>
      <c r="AG2070" s="38"/>
      <c r="AH2070" s="38"/>
      <c r="AI2070" s="38"/>
      <c r="AJ2070" s="38"/>
      <c r="AK2070" s="38"/>
      <c r="AL2070" s="38"/>
      <c r="AM2070" s="38"/>
      <c r="AN2070" s="38"/>
      <c r="AO2070" s="38"/>
      <c r="AP2070" s="38"/>
      <c r="AQ2070" s="38"/>
      <c r="AR2070" s="38"/>
      <c r="AS2070" s="38"/>
      <c r="AT2070" s="38"/>
      <c r="AU2070" s="38"/>
      <c r="AV2070" s="38"/>
      <c r="AW2070" s="38"/>
      <c r="AX2070" s="38"/>
      <c r="AY2070" s="38"/>
      <c r="BA2070" s="3">
        <f>IF(Q2070&gt;0,RANK(Q2070,(N2070:P2070,Q2070:AE2070)),0)</f>
        <v>4</v>
      </c>
      <c r="BB2070" s="3">
        <f>IF(R2070&gt;0,RANK(R2070,(N2070:P2070,Q2070:AE2070)),0)</f>
        <v>3</v>
      </c>
      <c r="BC2070" s="3">
        <f>IF(S2070&gt;0,RANK(S2070,(N2070:P2070,Q2070:AE2070)),0)</f>
        <v>6</v>
      </c>
      <c r="BD2070" s="3">
        <f>IF(T2070&gt;0,RANK(T2070,(N2070:P2070,Q2070:AE2070)),0)</f>
        <v>0</v>
      </c>
      <c r="BE2070" s="2">
        <f t="shared" si="870"/>
        <v>3.3673017279574656E-3</v>
      </c>
      <c r="BF2070" s="2">
        <f t="shared" si="871"/>
        <v>3.6331413380593707E-3</v>
      </c>
      <c r="BG2070" s="2">
        <f t="shared" si="872"/>
        <v>1.1519716437749224E-3</v>
      </c>
      <c r="BH2070" s="2">
        <f t="shared" si="873"/>
        <v>0</v>
      </c>
      <c r="BJ2070" t="s">
        <v>2799</v>
      </c>
      <c r="BK2070" t="s">
        <v>2602</v>
      </c>
      <c r="BL2070">
        <v>11</v>
      </c>
      <c r="BN2070">
        <v>0</v>
      </c>
      <c r="BO2070" s="60">
        <v>37</v>
      </c>
      <c r="BP2070" s="62">
        <v>199</v>
      </c>
      <c r="BQ2070" s="66">
        <f>1000*BO2070+BP2070</f>
        <v>37199</v>
      </c>
      <c r="BR2070" s="66">
        <f t="shared" si="864"/>
        <v>37199</v>
      </c>
      <c r="BS2070" s="3" t="s">
        <v>3083</v>
      </c>
    </row>
    <row r="2071" spans="1:71" ht="14" customHeight="1" collapsed="1" x14ac:dyDescent="0.2">
      <c r="A2071" t="s">
        <v>1086</v>
      </c>
      <c r="B2071" t="s">
        <v>534</v>
      </c>
      <c r="C2071" s="1">
        <f t="shared" si="865"/>
        <v>5699152</v>
      </c>
      <c r="D2071" s="3">
        <f>IF(N2071&gt;0, RANK(N2071,(N2071:P2071,Q2071:AE2071)),0)</f>
        <v>2</v>
      </c>
      <c r="E2071" s="3">
        <f>IF(O2071&gt;0,RANK(O2071,(N2071:P2071,Q2071:AE2071)),0)</f>
        <v>1</v>
      </c>
      <c r="F2071" s="3">
        <f>IF(P2071&gt;0,RANK(P2071,(N2071:P2071,Q2071:AE2071)),0)</f>
        <v>0</v>
      </c>
      <c r="G2071" s="1">
        <f t="shared" si="875"/>
        <v>183048</v>
      </c>
      <c r="H2071" s="2">
        <f t="shared" si="876"/>
        <v>3.2118462536180822E-2</v>
      </c>
      <c r="I2071" s="2"/>
      <c r="J2071" s="2">
        <f t="shared" si="866"/>
        <v>0.47645333902306869</v>
      </c>
      <c r="K2071" s="2">
        <f t="shared" si="867"/>
        <v>0.50857180155924953</v>
      </c>
      <c r="L2071" s="2">
        <f t="shared" si="868"/>
        <v>0</v>
      </c>
      <c r="M2071" s="2">
        <f>IF(C2071=0,"-",(1-J2071-K2071-L2071))</f>
        <v>1.497485941768173E-2</v>
      </c>
      <c r="N2071" s="38">
        <v>2715380</v>
      </c>
      <c r="O2071" s="38">
        <v>2898428</v>
      </c>
      <c r="P2071" s="38">
        <v>0</v>
      </c>
      <c r="Q2071" s="38">
        <v>22126</v>
      </c>
      <c r="R2071" s="38">
        <v>24762</v>
      </c>
      <c r="S2071" s="38">
        <v>6863</v>
      </c>
      <c r="T2071" s="38">
        <v>526</v>
      </c>
      <c r="U2071" s="38">
        <v>12099</v>
      </c>
      <c r="V2071" s="38"/>
      <c r="W2071" s="38">
        <v>18938</v>
      </c>
      <c r="X2071" s="38"/>
      <c r="Y2071" s="38">
        <v>0</v>
      </c>
      <c r="Z2071" s="38">
        <v>30</v>
      </c>
      <c r="AA2071" s="38"/>
      <c r="AB2071" s="38"/>
      <c r="AC2071" s="38"/>
      <c r="AD2071" s="38"/>
      <c r="AE2071" s="38"/>
      <c r="AF2071" s="38"/>
      <c r="AG2071" s="38"/>
      <c r="AH2071" s="38"/>
      <c r="AI2071" s="38"/>
      <c r="AJ2071" s="38"/>
      <c r="AK2071" s="38"/>
      <c r="AL2071" s="38"/>
      <c r="AM2071" s="38"/>
      <c r="AN2071" s="38"/>
      <c r="AO2071" s="38"/>
      <c r="AP2071" s="38"/>
      <c r="AQ2071" s="38"/>
      <c r="AR2071" s="38"/>
      <c r="AS2071" s="38"/>
      <c r="AT2071" s="38"/>
      <c r="AU2071" s="38"/>
      <c r="AV2071" s="38"/>
      <c r="AW2071" s="38"/>
      <c r="AX2071" s="38"/>
      <c r="AY2071" s="38"/>
      <c r="BA2071" s="3">
        <f>IF(Q2071&gt;0,RANK(Q2071,(N2071:P2071,Q2071:AE2071)),0)</f>
        <v>4</v>
      </c>
      <c r="BB2071" s="3">
        <f>IF(R2071&gt;0,RANK(R2071,(N2071:P2071,Q2071:AE2071)),0)</f>
        <v>3</v>
      </c>
      <c r="BC2071" s="3">
        <f>IF(S2071&gt;0,RANK(S2071,(N2071:P2071,Q2071:AE2071)),0)</f>
        <v>7</v>
      </c>
      <c r="BD2071" s="3">
        <f>IF(T2071&gt;0,RANK(T2071,(N2071:P2071,Q2071:AE2071)),0)</f>
        <v>8</v>
      </c>
      <c r="BE2071" s="2">
        <f t="shared" si="870"/>
        <v>3.8823319679840086E-3</v>
      </c>
      <c r="BF2071" s="2">
        <f t="shared" si="871"/>
        <v>4.3448569190644507E-3</v>
      </c>
      <c r="BG2071" s="2">
        <f t="shared" si="872"/>
        <v>1.2042142409958534E-3</v>
      </c>
      <c r="BH2071" s="2">
        <f t="shared" si="873"/>
        <v>9.2294432575232247E-5</v>
      </c>
      <c r="BJ2071" t="s">
        <v>1086</v>
      </c>
      <c r="BK2071" t="s">
        <v>534</v>
      </c>
      <c r="BN2071">
        <v>0</v>
      </c>
      <c r="BO2071" s="60">
        <v>37</v>
      </c>
      <c r="BP2071" s="62"/>
      <c r="BQ2071" s="60">
        <v>37</v>
      </c>
      <c r="BR2071" s="60">
        <f t="shared" si="864"/>
        <v>37</v>
      </c>
      <c r="BS2071" s="3" t="s">
        <v>693</v>
      </c>
    </row>
    <row r="2072" spans="1:71" ht="14" customHeight="1" x14ac:dyDescent="0.2">
      <c r="C2072" s="1"/>
      <c r="E2072" s="3"/>
      <c r="F2072" s="3"/>
      <c r="I2072" s="2"/>
      <c r="N2072" s="38"/>
      <c r="O2072" s="38"/>
      <c r="P2072" s="38"/>
      <c r="Q2072" s="38"/>
      <c r="R2072" s="38"/>
      <c r="S2072" s="38"/>
      <c r="T2072" s="38"/>
      <c r="U2072" s="38"/>
      <c r="V2072" s="38"/>
      <c r="W2072" s="38"/>
      <c r="X2072" s="38"/>
      <c r="Y2072" s="38"/>
      <c r="Z2072" s="38"/>
      <c r="AA2072" s="38"/>
      <c r="AB2072" s="38"/>
      <c r="AC2072" s="38"/>
      <c r="AD2072" s="38"/>
      <c r="AE2072" s="38"/>
      <c r="AF2072" s="38"/>
      <c r="AG2072" s="38"/>
      <c r="AH2072" s="38"/>
      <c r="AI2072" s="38"/>
      <c r="AJ2072" s="38"/>
      <c r="AK2072" s="38"/>
      <c r="AL2072" s="38"/>
      <c r="AM2072" s="38"/>
      <c r="AN2072" s="38"/>
      <c r="AO2072" s="38"/>
      <c r="AP2072" s="38"/>
      <c r="AQ2072" s="38"/>
      <c r="AR2072" s="38"/>
      <c r="AS2072" s="38"/>
      <c r="AT2072" s="38"/>
      <c r="AU2072" s="38"/>
      <c r="AV2072" s="38"/>
      <c r="AW2072" s="38"/>
      <c r="AX2072" s="38"/>
      <c r="AY2072" s="38"/>
      <c r="BA2072" s="3"/>
      <c r="BB2072" s="3"/>
      <c r="BC2072" s="3"/>
      <c r="BD2072" s="3"/>
      <c r="BO2072" s="60"/>
      <c r="BP2072" s="62"/>
      <c r="BQ2072" s="66"/>
      <c r="BR2072" s="66"/>
    </row>
    <row r="2073" spans="1:71" ht="14" hidden="1" customHeight="1" outlineLevel="1" x14ac:dyDescent="0.2">
      <c r="A2073" t="s">
        <v>1006</v>
      </c>
      <c r="B2073" t="s">
        <v>1584</v>
      </c>
      <c r="C2073" s="1">
        <f t="shared" ref="C2073:C2104" si="877">SUM(N2073:AY2073)</f>
        <v>1201</v>
      </c>
      <c r="D2073" s="3">
        <f>IF(N2073&gt;0, RANK(N2073,(N2073:P2073,Q2073:AE2073)),0)</f>
        <v>2</v>
      </c>
      <c r="E2073" s="3">
        <f>IF(O2073&gt;0,RANK(O2073,(N2073:P2073,Q2073:AE2073)),0)</f>
        <v>1</v>
      </c>
      <c r="F2073" s="3">
        <f>IF(P2073&gt;0,RANK(P2073,(N2073:P2073,Q2073:AE2073)),0)</f>
        <v>0</v>
      </c>
      <c r="G2073" s="1">
        <f t="shared" si="875"/>
        <v>747</v>
      </c>
      <c r="H2073" s="2">
        <f t="shared" si="876"/>
        <v>0.62198168193172354</v>
      </c>
      <c r="I2073" s="2"/>
      <c r="J2073" s="2">
        <f t="shared" ref="J2073:J2104" si="878">IF($C2073=0,"-",N2073/$C2073)</f>
        <v>0.17901748542880933</v>
      </c>
      <c r="K2073" s="2">
        <f t="shared" ref="K2073:K2104" si="879">IF($C2073=0,"-",O2073/$C2073)</f>
        <v>0.80099916736053289</v>
      </c>
      <c r="L2073" s="2">
        <f t="shared" ref="L2073:L2104" si="880">IF($C2073=0,"-",P2073/$C2073)</f>
        <v>0</v>
      </c>
      <c r="M2073" s="2">
        <f t="shared" ref="M2073:M2104" si="881">IF(C2073=0,"-",(1-J2073-K2073-L2073))</f>
        <v>1.9983347210657754E-2</v>
      </c>
      <c r="N2073" s="38">
        <v>215</v>
      </c>
      <c r="O2073" s="38">
        <v>962</v>
      </c>
      <c r="P2073" s="38"/>
      <c r="Q2073" s="38">
        <v>14</v>
      </c>
      <c r="R2073" s="38"/>
      <c r="S2073" s="38"/>
      <c r="T2073" s="38"/>
      <c r="U2073" s="38"/>
      <c r="V2073" s="38"/>
      <c r="W2073" s="38">
        <v>10</v>
      </c>
      <c r="X2073" s="38"/>
      <c r="Y2073" s="38"/>
      <c r="Z2073" s="38"/>
      <c r="AA2073" s="38"/>
      <c r="AB2073" s="38"/>
      <c r="AC2073" s="38"/>
      <c r="AD2073" s="38"/>
      <c r="AE2073" s="38"/>
      <c r="AF2073" s="38"/>
      <c r="AG2073" s="38"/>
      <c r="AH2073" s="38"/>
      <c r="AI2073" s="38"/>
      <c r="AJ2073" s="38"/>
      <c r="AK2073" s="38"/>
      <c r="AL2073" s="38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BA2073" s="3">
        <f>IF(Q2073&gt;0,RANK(Q2073,(N2073:P2073,Q2073:AE2073)),0)</f>
        <v>3</v>
      </c>
      <c r="BB2073" s="3">
        <f>IF(R2073&gt;0,RANK(R2073,(N2073:P2073,Q2073:AE2073)),0)</f>
        <v>0</v>
      </c>
      <c r="BC2073" s="3">
        <f>IF(S2073&gt;0,RANK(S2073,(N2073:P2073,Q2073:AE2073)),0)</f>
        <v>0</v>
      </c>
      <c r="BD2073" s="3">
        <f>IF(T2073&gt;0,RANK(T2073,(N2073:P2073,Q2073:AE2073)),0)</f>
        <v>0</v>
      </c>
      <c r="BE2073" s="2">
        <f t="shared" ref="BE2073:BE2104" si="882">IF($C2073=0,"-",Q2073/$C2073)</f>
        <v>1.1656952539550375E-2</v>
      </c>
      <c r="BF2073" s="2">
        <f t="shared" ref="BF2073:BF2104" si="883">IF($C2073=0,"-",R2073/$C2073)</f>
        <v>0</v>
      </c>
      <c r="BG2073" s="2">
        <f t="shared" ref="BG2073:BG2104" si="884">IF($C2073=0,"-",S2073/$C2073)</f>
        <v>0</v>
      </c>
      <c r="BH2073" s="2">
        <f t="shared" ref="BH2073:BH2104" si="885">IF($C2073=0,"-",T2073/$C2073)</f>
        <v>0</v>
      </c>
      <c r="BJ2073" t="s">
        <v>1006</v>
      </c>
      <c r="BK2073" t="s">
        <v>1584</v>
      </c>
      <c r="BL2073">
        <v>1</v>
      </c>
      <c r="BN2073">
        <v>0</v>
      </c>
      <c r="BO2073" s="60">
        <v>38</v>
      </c>
      <c r="BP2073" s="62">
        <v>1</v>
      </c>
      <c r="BQ2073" s="66">
        <f t="shared" ref="BQ2073:BQ2104" si="886">1000*BO2073+BP2073</f>
        <v>38001</v>
      </c>
      <c r="BR2073" s="66">
        <f t="shared" si="864"/>
        <v>38001</v>
      </c>
      <c r="BS2073" s="3" t="s">
        <v>3083</v>
      </c>
    </row>
    <row r="2074" spans="1:71" ht="14" hidden="1" customHeight="1" outlineLevel="1" x14ac:dyDescent="0.2">
      <c r="A2074" t="s">
        <v>2213</v>
      </c>
      <c r="B2074" t="s">
        <v>1584</v>
      </c>
      <c r="C2074" s="1">
        <f t="shared" si="877"/>
        <v>5339</v>
      </c>
      <c r="D2074" s="3">
        <f>IF(N2074&gt;0, RANK(N2074,(N2074:P2074,Q2074:AE2074)),0)</f>
        <v>2</v>
      </c>
      <c r="E2074" s="3">
        <f>IF(O2074&gt;0,RANK(O2074,(N2074:P2074,Q2074:AE2074)),0)</f>
        <v>1</v>
      </c>
      <c r="F2074" s="3">
        <f>IF(P2074&gt;0,RANK(P2074,(N2074:P2074,Q2074:AE2074)),0)</f>
        <v>0</v>
      </c>
      <c r="G2074" s="1">
        <f t="shared" si="875"/>
        <v>1870</v>
      </c>
      <c r="H2074" s="2">
        <f t="shared" si="876"/>
        <v>0.35025285634013859</v>
      </c>
      <c r="I2074" s="2"/>
      <c r="J2074" s="2">
        <f t="shared" si="878"/>
        <v>0.31110694886682899</v>
      </c>
      <c r="K2074" s="2">
        <f t="shared" si="879"/>
        <v>0.66135980520696758</v>
      </c>
      <c r="L2074" s="2">
        <f t="shared" si="880"/>
        <v>0</v>
      </c>
      <c r="M2074" s="2">
        <f t="shared" si="881"/>
        <v>2.7533245926203431E-2</v>
      </c>
      <c r="N2074" s="38">
        <v>1661</v>
      </c>
      <c r="O2074" s="38">
        <v>3531</v>
      </c>
      <c r="P2074" s="38"/>
      <c r="Q2074" s="38">
        <v>102</v>
      </c>
      <c r="R2074" s="38"/>
      <c r="S2074" s="38"/>
      <c r="T2074" s="38"/>
      <c r="U2074" s="38"/>
      <c r="V2074" s="38"/>
      <c r="W2074" s="38">
        <v>45</v>
      </c>
      <c r="X2074" s="38"/>
      <c r="Y2074" s="38"/>
      <c r="Z2074" s="38"/>
      <c r="AA2074" s="38"/>
      <c r="AB2074" s="38"/>
      <c r="AC2074" s="38"/>
      <c r="AD2074" s="38"/>
      <c r="AE2074" s="38"/>
      <c r="AF2074" s="38"/>
      <c r="AG2074" s="38"/>
      <c r="AH2074" s="38"/>
      <c r="AI2074" s="38"/>
      <c r="AJ2074" s="38"/>
      <c r="AK2074" s="38"/>
      <c r="AL2074" s="38"/>
      <c r="AM2074" s="38"/>
      <c r="AN2074" s="38"/>
      <c r="AO2074" s="38"/>
      <c r="AP2074" s="38"/>
      <c r="AQ2074" s="38"/>
      <c r="AR2074" s="38"/>
      <c r="AS2074" s="38"/>
      <c r="AT2074" s="38"/>
      <c r="AU2074" s="38"/>
      <c r="AV2074" s="38"/>
      <c r="AW2074" s="38"/>
      <c r="AX2074" s="38"/>
      <c r="AY2074" s="38"/>
      <c r="BA2074" s="3">
        <f>IF(Q2074&gt;0,RANK(Q2074,(N2074:P2074,Q2074:AE2074)),0)</f>
        <v>3</v>
      </c>
      <c r="BB2074" s="3">
        <f>IF(R2074&gt;0,RANK(R2074,(N2074:P2074,Q2074:AE2074)),0)</f>
        <v>0</v>
      </c>
      <c r="BC2074" s="3">
        <f>IF(S2074&gt;0,RANK(S2074,(N2074:P2074,Q2074:AE2074)),0)</f>
        <v>0</v>
      </c>
      <c r="BD2074" s="3">
        <f>IF(T2074&gt;0,RANK(T2074,(N2074:P2074,Q2074:AE2074)),0)</f>
        <v>0</v>
      </c>
      <c r="BE2074" s="2">
        <f t="shared" si="882"/>
        <v>1.9104701254916652E-2</v>
      </c>
      <c r="BF2074" s="2">
        <f t="shared" si="883"/>
        <v>0</v>
      </c>
      <c r="BG2074" s="2">
        <f t="shared" si="884"/>
        <v>0</v>
      </c>
      <c r="BH2074" s="2">
        <f t="shared" si="885"/>
        <v>0</v>
      </c>
      <c r="BJ2074" t="s">
        <v>2213</v>
      </c>
      <c r="BK2074" t="s">
        <v>1584</v>
      </c>
      <c r="BL2074">
        <v>1</v>
      </c>
      <c r="BN2074">
        <v>0</v>
      </c>
      <c r="BO2074" s="60">
        <v>38</v>
      </c>
      <c r="BP2074" s="62">
        <v>3</v>
      </c>
      <c r="BQ2074" s="66">
        <f t="shared" si="886"/>
        <v>38003</v>
      </c>
      <c r="BR2074" s="66">
        <f t="shared" si="864"/>
        <v>38003</v>
      </c>
      <c r="BS2074" s="3" t="s">
        <v>3083</v>
      </c>
    </row>
    <row r="2075" spans="1:71" ht="14" hidden="1" customHeight="1" outlineLevel="1" x14ac:dyDescent="0.2">
      <c r="A2075" t="s">
        <v>2746</v>
      </c>
      <c r="B2075" t="s">
        <v>1584</v>
      </c>
      <c r="C2075" s="1">
        <f t="shared" si="877"/>
        <v>2002</v>
      </c>
      <c r="D2075" s="3">
        <f>IF(N2075&gt;0, RANK(N2075,(N2075:P2075,Q2075:AE2075)),0)</f>
        <v>2</v>
      </c>
      <c r="E2075" s="3">
        <f>IF(O2075&gt;0,RANK(O2075,(N2075:P2075,Q2075:AE2075)),0)</f>
        <v>1</v>
      </c>
      <c r="F2075" s="3">
        <f>IF(P2075&gt;0,RANK(P2075,(N2075:P2075,Q2075:AE2075)),0)</f>
        <v>0</v>
      </c>
      <c r="G2075" s="1">
        <f t="shared" si="875"/>
        <v>368</v>
      </c>
      <c r="H2075" s="2">
        <f t="shared" si="876"/>
        <v>0.18381618381618381</v>
      </c>
      <c r="I2075" s="2"/>
      <c r="J2075" s="2">
        <f t="shared" si="878"/>
        <v>0.39710289710289709</v>
      </c>
      <c r="K2075" s="2">
        <f t="shared" si="879"/>
        <v>0.58091908091908095</v>
      </c>
      <c r="L2075" s="2">
        <f t="shared" si="880"/>
        <v>0</v>
      </c>
      <c r="M2075" s="2">
        <f t="shared" si="881"/>
        <v>2.19780219780219E-2</v>
      </c>
      <c r="N2075" s="38">
        <v>795</v>
      </c>
      <c r="O2075" s="38">
        <v>1163</v>
      </c>
      <c r="P2075" s="38"/>
      <c r="Q2075" s="38">
        <v>36</v>
      </c>
      <c r="R2075" s="38"/>
      <c r="S2075" s="38"/>
      <c r="T2075" s="38"/>
      <c r="U2075" s="38"/>
      <c r="V2075" s="38"/>
      <c r="W2075" s="38">
        <v>8</v>
      </c>
      <c r="X2075" s="38"/>
      <c r="Y2075" s="38"/>
      <c r="Z2075" s="38"/>
      <c r="AA2075" s="38"/>
      <c r="AB2075" s="38"/>
      <c r="AC2075" s="38"/>
      <c r="AD2075" s="38"/>
      <c r="AE2075" s="38"/>
      <c r="AF2075" s="38"/>
      <c r="AG2075" s="38"/>
      <c r="AH2075" s="38"/>
      <c r="AI2075" s="38"/>
      <c r="AJ2075" s="38"/>
      <c r="AK2075" s="38"/>
      <c r="AL2075" s="38"/>
      <c r="AM2075" s="38"/>
      <c r="AN2075" s="38"/>
      <c r="AO2075" s="38"/>
      <c r="AP2075" s="38"/>
      <c r="AQ2075" s="38"/>
      <c r="AR2075" s="38"/>
      <c r="AS2075" s="38"/>
      <c r="AT2075" s="38"/>
      <c r="AU2075" s="38"/>
      <c r="AV2075" s="38"/>
      <c r="AW2075" s="38"/>
      <c r="AX2075" s="38"/>
      <c r="AY2075" s="38"/>
      <c r="BA2075" s="3">
        <f>IF(Q2075&gt;0,RANK(Q2075,(N2075:P2075,Q2075:AE2075)),0)</f>
        <v>3</v>
      </c>
      <c r="BB2075" s="3">
        <f>IF(R2075&gt;0,RANK(R2075,(N2075:P2075,Q2075:AE2075)),0)</f>
        <v>0</v>
      </c>
      <c r="BC2075" s="3">
        <f>IF(S2075&gt;0,RANK(S2075,(N2075:P2075,Q2075:AE2075)),0)</f>
        <v>0</v>
      </c>
      <c r="BD2075" s="3">
        <f>IF(T2075&gt;0,RANK(T2075,(N2075:P2075,Q2075:AE2075)),0)</f>
        <v>0</v>
      </c>
      <c r="BE2075" s="2">
        <f t="shared" si="882"/>
        <v>1.7982017982017984E-2</v>
      </c>
      <c r="BF2075" s="2">
        <f t="shared" si="883"/>
        <v>0</v>
      </c>
      <c r="BG2075" s="2">
        <f t="shared" si="884"/>
        <v>0</v>
      </c>
      <c r="BH2075" s="2">
        <f t="shared" si="885"/>
        <v>0</v>
      </c>
      <c r="BJ2075" t="s">
        <v>2746</v>
      </c>
      <c r="BK2075" t="s">
        <v>1584</v>
      </c>
      <c r="BL2075">
        <v>1</v>
      </c>
      <c r="BN2075">
        <v>0</v>
      </c>
      <c r="BO2075" s="60">
        <v>38</v>
      </c>
      <c r="BP2075" s="62">
        <v>5</v>
      </c>
      <c r="BQ2075" s="66">
        <f t="shared" si="886"/>
        <v>38005</v>
      </c>
      <c r="BR2075" s="66">
        <f t="shared" si="864"/>
        <v>38005</v>
      </c>
      <c r="BS2075" s="3" t="s">
        <v>3083</v>
      </c>
    </row>
    <row r="2076" spans="1:71" ht="14" hidden="1" customHeight="1" outlineLevel="1" x14ac:dyDescent="0.2">
      <c r="A2076" t="s">
        <v>279</v>
      </c>
      <c r="B2076" t="s">
        <v>1584</v>
      </c>
      <c r="C2076" s="1">
        <f t="shared" si="877"/>
        <v>647</v>
      </c>
      <c r="D2076" s="3">
        <f>IF(N2076&gt;0, RANK(N2076,(N2076:P2076,Q2076:AE2076)),0)</f>
        <v>2</v>
      </c>
      <c r="E2076" s="3">
        <f>IF(O2076&gt;0,RANK(O2076,(N2076:P2076,Q2076:AE2076)),0)</f>
        <v>1</v>
      </c>
      <c r="F2076" s="3">
        <f>IF(P2076&gt;0,RANK(P2076,(N2076:P2076,Q2076:AE2076)),0)</f>
        <v>0</v>
      </c>
      <c r="G2076" s="1">
        <f t="shared" si="875"/>
        <v>450</v>
      </c>
      <c r="H2076" s="2">
        <f t="shared" si="876"/>
        <v>0.69551777434312212</v>
      </c>
      <c r="I2076" s="2"/>
      <c r="J2076" s="2">
        <f t="shared" si="878"/>
        <v>0.14374034003091191</v>
      </c>
      <c r="K2076" s="2">
        <f t="shared" si="879"/>
        <v>0.83925811437403397</v>
      </c>
      <c r="L2076" s="2">
        <f t="shared" si="880"/>
        <v>0</v>
      </c>
      <c r="M2076" s="2">
        <f t="shared" si="881"/>
        <v>1.7001545595054179E-2</v>
      </c>
      <c r="N2076" s="38">
        <v>93</v>
      </c>
      <c r="O2076" s="38">
        <v>543</v>
      </c>
      <c r="P2076" s="38"/>
      <c r="Q2076" s="38">
        <v>8</v>
      </c>
      <c r="R2076" s="38"/>
      <c r="S2076" s="38"/>
      <c r="T2076" s="38"/>
      <c r="U2076" s="38"/>
      <c r="V2076" s="38"/>
      <c r="W2076" s="38">
        <v>3</v>
      </c>
      <c r="X2076" s="38"/>
      <c r="Y2076" s="38"/>
      <c r="Z2076" s="38"/>
      <c r="AA2076" s="38"/>
      <c r="AB2076" s="38"/>
      <c r="AC2076" s="38"/>
      <c r="AD2076" s="38"/>
      <c r="AE2076" s="38"/>
      <c r="AF2076" s="38"/>
      <c r="AG2076" s="38"/>
      <c r="AH2076" s="38"/>
      <c r="AI2076" s="38"/>
      <c r="AJ2076" s="38"/>
      <c r="AK2076" s="38"/>
      <c r="AL2076" s="38"/>
      <c r="AM2076" s="38"/>
      <c r="AN2076" s="38"/>
      <c r="AO2076" s="38"/>
      <c r="AP2076" s="38"/>
      <c r="AQ2076" s="38"/>
      <c r="AR2076" s="38"/>
      <c r="AS2076" s="38"/>
      <c r="AT2076" s="38"/>
      <c r="AU2076" s="38"/>
      <c r="AV2076" s="38"/>
      <c r="AW2076" s="38"/>
      <c r="AX2076" s="38"/>
      <c r="AY2076" s="38"/>
      <c r="BA2076" s="3">
        <f>IF(Q2076&gt;0,RANK(Q2076,(N2076:P2076,Q2076:AE2076)),0)</f>
        <v>3</v>
      </c>
      <c r="BB2076" s="3">
        <f>IF(R2076&gt;0,RANK(R2076,(N2076:P2076,Q2076:AE2076)),0)</f>
        <v>0</v>
      </c>
      <c r="BC2076" s="3">
        <f>IF(S2076&gt;0,RANK(S2076,(N2076:P2076,Q2076:AE2076)),0)</f>
        <v>0</v>
      </c>
      <c r="BD2076" s="3">
        <f>IF(T2076&gt;0,RANK(T2076,(N2076:P2076,Q2076:AE2076)),0)</f>
        <v>0</v>
      </c>
      <c r="BE2076" s="2">
        <f t="shared" si="882"/>
        <v>1.2364760432766615E-2</v>
      </c>
      <c r="BF2076" s="2">
        <f t="shared" si="883"/>
        <v>0</v>
      </c>
      <c r="BG2076" s="2">
        <f t="shared" si="884"/>
        <v>0</v>
      </c>
      <c r="BH2076" s="2">
        <f t="shared" si="885"/>
        <v>0</v>
      </c>
      <c r="BJ2076" t="s">
        <v>279</v>
      </c>
      <c r="BK2076" t="s">
        <v>1584</v>
      </c>
      <c r="BL2076">
        <v>1</v>
      </c>
      <c r="BN2076">
        <v>0</v>
      </c>
      <c r="BO2076" s="60">
        <v>38</v>
      </c>
      <c r="BP2076" s="62">
        <v>7</v>
      </c>
      <c r="BQ2076" s="66">
        <f t="shared" si="886"/>
        <v>38007</v>
      </c>
      <c r="BR2076" s="66">
        <f t="shared" si="864"/>
        <v>38007</v>
      </c>
      <c r="BS2076" s="3" t="s">
        <v>3083</v>
      </c>
    </row>
    <row r="2077" spans="1:71" ht="14" hidden="1" customHeight="1" outlineLevel="1" x14ac:dyDescent="0.2">
      <c r="A2077" t="s">
        <v>1317</v>
      </c>
      <c r="B2077" t="s">
        <v>1584</v>
      </c>
      <c r="C2077" s="1">
        <f t="shared" si="877"/>
        <v>3447</v>
      </c>
      <c r="D2077" s="3">
        <f>IF(N2077&gt;0, RANK(N2077,(N2077:P2077,Q2077:AE2077)),0)</f>
        <v>2</v>
      </c>
      <c r="E2077" s="3">
        <f>IF(O2077&gt;0,RANK(O2077,(N2077:P2077,Q2077:AE2077)),0)</f>
        <v>1</v>
      </c>
      <c r="F2077" s="3">
        <f>IF(P2077&gt;0,RANK(P2077,(N2077:P2077,Q2077:AE2077)),0)</f>
        <v>0</v>
      </c>
      <c r="G2077" s="1">
        <f t="shared" si="875"/>
        <v>1893</v>
      </c>
      <c r="H2077" s="2">
        <f t="shared" si="876"/>
        <v>0.54917319408181031</v>
      </c>
      <c r="I2077" s="2"/>
      <c r="J2077" s="2">
        <f t="shared" si="878"/>
        <v>0.21322889469103568</v>
      </c>
      <c r="K2077" s="2">
        <f t="shared" si="879"/>
        <v>0.76240208877284599</v>
      </c>
      <c r="L2077" s="2">
        <f t="shared" si="880"/>
        <v>0</v>
      </c>
      <c r="M2077" s="2">
        <f t="shared" si="881"/>
        <v>2.4369016536118338E-2</v>
      </c>
      <c r="N2077" s="38">
        <v>735</v>
      </c>
      <c r="O2077" s="38">
        <v>2628</v>
      </c>
      <c r="P2077" s="38"/>
      <c r="Q2077" s="38">
        <v>59</v>
      </c>
      <c r="R2077" s="38"/>
      <c r="S2077" s="38"/>
      <c r="T2077" s="38"/>
      <c r="U2077" s="38"/>
      <c r="V2077" s="38"/>
      <c r="W2077" s="38">
        <v>25</v>
      </c>
      <c r="X2077" s="38"/>
      <c r="Y2077" s="38"/>
      <c r="Z2077" s="38"/>
      <c r="AA2077" s="38"/>
      <c r="AB2077" s="38"/>
      <c r="AC2077" s="38"/>
      <c r="AD2077" s="38"/>
      <c r="AE2077" s="38"/>
      <c r="AF2077" s="38"/>
      <c r="AG2077" s="38"/>
      <c r="AH2077" s="38"/>
      <c r="AI2077" s="38"/>
      <c r="AJ2077" s="38"/>
      <c r="AK2077" s="38"/>
      <c r="AL2077" s="38"/>
      <c r="AM2077" s="38"/>
      <c r="AN2077" s="38"/>
      <c r="AO2077" s="38"/>
      <c r="AP2077" s="38"/>
      <c r="AQ2077" s="38"/>
      <c r="AR2077" s="38"/>
      <c r="AS2077" s="38"/>
      <c r="AT2077" s="38"/>
      <c r="AU2077" s="38"/>
      <c r="AV2077" s="38"/>
      <c r="AW2077" s="38"/>
      <c r="AX2077" s="38"/>
      <c r="AY2077" s="38"/>
      <c r="BA2077" s="3">
        <f>IF(Q2077&gt;0,RANK(Q2077,(N2077:P2077,Q2077:AE2077)),0)</f>
        <v>3</v>
      </c>
      <c r="BB2077" s="3">
        <f>IF(R2077&gt;0,RANK(R2077,(N2077:P2077,Q2077:AE2077)),0)</f>
        <v>0</v>
      </c>
      <c r="BC2077" s="3">
        <f>IF(S2077&gt;0,RANK(S2077,(N2077:P2077,Q2077:AE2077)),0)</f>
        <v>0</v>
      </c>
      <c r="BD2077" s="3">
        <f>IF(T2077&gt;0,RANK(T2077,(N2077:P2077,Q2077:AE2077)),0)</f>
        <v>0</v>
      </c>
      <c r="BE2077" s="2">
        <f t="shared" si="882"/>
        <v>1.7116333043225993E-2</v>
      </c>
      <c r="BF2077" s="2">
        <f t="shared" si="883"/>
        <v>0</v>
      </c>
      <c r="BG2077" s="2">
        <f t="shared" si="884"/>
        <v>0</v>
      </c>
      <c r="BH2077" s="2">
        <f t="shared" si="885"/>
        <v>0</v>
      </c>
      <c r="BJ2077" t="s">
        <v>1317</v>
      </c>
      <c r="BK2077" t="s">
        <v>1584</v>
      </c>
      <c r="BL2077">
        <v>1</v>
      </c>
      <c r="BN2077">
        <v>0</v>
      </c>
      <c r="BO2077" s="60">
        <v>38</v>
      </c>
      <c r="BP2077" s="62">
        <v>9</v>
      </c>
      <c r="BQ2077" s="66">
        <f t="shared" si="886"/>
        <v>38009</v>
      </c>
      <c r="BR2077" s="66">
        <f t="shared" si="864"/>
        <v>38009</v>
      </c>
      <c r="BS2077" s="3" t="s">
        <v>3083</v>
      </c>
    </row>
    <row r="2078" spans="1:71" ht="14" hidden="1" customHeight="1" outlineLevel="1" x14ac:dyDescent="0.2">
      <c r="A2078" t="s">
        <v>1646</v>
      </c>
      <c r="B2078" t="s">
        <v>1584</v>
      </c>
      <c r="C2078" s="1">
        <f t="shared" si="877"/>
        <v>1618</v>
      </c>
      <c r="D2078" s="3">
        <f>IF(N2078&gt;0, RANK(N2078,(N2078:P2078,Q2078:AE2078)),0)</f>
        <v>2</v>
      </c>
      <c r="E2078" s="3">
        <f>IF(O2078&gt;0,RANK(O2078,(N2078:P2078,Q2078:AE2078)),0)</f>
        <v>1</v>
      </c>
      <c r="F2078" s="3">
        <f>IF(P2078&gt;0,RANK(P2078,(N2078:P2078,Q2078:AE2078)),0)</f>
        <v>0</v>
      </c>
      <c r="G2078" s="1">
        <f t="shared" si="875"/>
        <v>1177</v>
      </c>
      <c r="H2078" s="2">
        <f t="shared" si="876"/>
        <v>0.72744128553770082</v>
      </c>
      <c r="I2078" s="2"/>
      <c r="J2078" s="2">
        <f t="shared" si="878"/>
        <v>0.12793572311495674</v>
      </c>
      <c r="K2078" s="2">
        <f t="shared" si="879"/>
        <v>0.85537700865265764</v>
      </c>
      <c r="L2078" s="2">
        <f t="shared" si="880"/>
        <v>0</v>
      </c>
      <c r="M2078" s="2">
        <f t="shared" si="881"/>
        <v>1.6687268232385644E-2</v>
      </c>
      <c r="N2078" s="38">
        <v>207</v>
      </c>
      <c r="O2078" s="38">
        <v>1384</v>
      </c>
      <c r="P2078" s="38"/>
      <c r="Q2078" s="38">
        <v>20</v>
      </c>
      <c r="R2078" s="38"/>
      <c r="S2078" s="38"/>
      <c r="T2078" s="38"/>
      <c r="U2078" s="38"/>
      <c r="V2078" s="38"/>
      <c r="W2078" s="38">
        <v>7</v>
      </c>
      <c r="X2078" s="38"/>
      <c r="Y2078" s="38"/>
      <c r="Z2078" s="38"/>
      <c r="AA2078" s="38"/>
      <c r="AB2078" s="38"/>
      <c r="AC2078" s="38"/>
      <c r="AD2078" s="38"/>
      <c r="AE2078" s="38"/>
      <c r="AF2078" s="38"/>
      <c r="AG2078" s="38"/>
      <c r="AH2078" s="38"/>
      <c r="AI2078" s="38"/>
      <c r="AJ2078" s="38"/>
      <c r="AK2078" s="38"/>
      <c r="AL2078" s="38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BA2078" s="3">
        <f>IF(Q2078&gt;0,RANK(Q2078,(N2078:P2078,Q2078:AE2078)),0)</f>
        <v>3</v>
      </c>
      <c r="BB2078" s="3">
        <f>IF(R2078&gt;0,RANK(R2078,(N2078:P2078,Q2078:AE2078)),0)</f>
        <v>0</v>
      </c>
      <c r="BC2078" s="3">
        <f>IF(S2078&gt;0,RANK(S2078,(N2078:P2078,Q2078:AE2078)),0)</f>
        <v>0</v>
      </c>
      <c r="BD2078" s="3">
        <f>IF(T2078&gt;0,RANK(T2078,(N2078:P2078,Q2078:AE2078)),0)</f>
        <v>0</v>
      </c>
      <c r="BE2078" s="2">
        <f t="shared" si="882"/>
        <v>1.2360939431396786E-2</v>
      </c>
      <c r="BF2078" s="2">
        <f t="shared" si="883"/>
        <v>0</v>
      </c>
      <c r="BG2078" s="2">
        <f t="shared" si="884"/>
        <v>0</v>
      </c>
      <c r="BH2078" s="2">
        <f t="shared" si="885"/>
        <v>0</v>
      </c>
      <c r="BJ2078" t="s">
        <v>1646</v>
      </c>
      <c r="BK2078" t="s">
        <v>1584</v>
      </c>
      <c r="BL2078">
        <v>1</v>
      </c>
      <c r="BN2078">
        <v>0</v>
      </c>
      <c r="BO2078" s="60">
        <v>38</v>
      </c>
      <c r="BP2078" s="62">
        <v>11</v>
      </c>
      <c r="BQ2078" s="66">
        <f t="shared" si="886"/>
        <v>38011</v>
      </c>
      <c r="BR2078" s="66">
        <f t="shared" si="864"/>
        <v>38011</v>
      </c>
      <c r="BS2078" s="3" t="s">
        <v>3083</v>
      </c>
    </row>
    <row r="2079" spans="1:71" ht="14" hidden="1" customHeight="1" outlineLevel="1" x14ac:dyDescent="0.2">
      <c r="A2079" t="s">
        <v>2870</v>
      </c>
      <c r="B2079" t="s">
        <v>1584</v>
      </c>
      <c r="C2079" s="1">
        <f t="shared" si="877"/>
        <v>1056</v>
      </c>
      <c r="D2079" s="3">
        <f>IF(N2079&gt;0, RANK(N2079,(N2079:P2079,Q2079:AE2079)),0)</f>
        <v>2</v>
      </c>
      <c r="E2079" s="3">
        <f>IF(O2079&gt;0,RANK(O2079,(N2079:P2079,Q2079:AE2079)),0)</f>
        <v>1</v>
      </c>
      <c r="F2079" s="3">
        <f>IF(P2079&gt;0,RANK(P2079,(N2079:P2079,Q2079:AE2079)),0)</f>
        <v>0</v>
      </c>
      <c r="G2079" s="1">
        <f t="shared" si="875"/>
        <v>779</v>
      </c>
      <c r="H2079" s="2">
        <f t="shared" si="876"/>
        <v>0.73768939393939392</v>
      </c>
      <c r="I2079" s="2"/>
      <c r="J2079" s="2">
        <f t="shared" si="878"/>
        <v>0.12310606060606061</v>
      </c>
      <c r="K2079" s="2">
        <f t="shared" si="879"/>
        <v>0.86079545454545459</v>
      </c>
      <c r="L2079" s="2">
        <f t="shared" si="880"/>
        <v>0</v>
      </c>
      <c r="M2079" s="2">
        <f t="shared" si="881"/>
        <v>1.6098484848484862E-2</v>
      </c>
      <c r="N2079" s="38">
        <v>130</v>
      </c>
      <c r="O2079" s="38">
        <v>909</v>
      </c>
      <c r="P2079" s="38"/>
      <c r="Q2079" s="38">
        <v>12</v>
      </c>
      <c r="R2079" s="38"/>
      <c r="S2079" s="38"/>
      <c r="T2079" s="38"/>
      <c r="U2079" s="38"/>
      <c r="V2079" s="38"/>
      <c r="W2079" s="38">
        <v>5</v>
      </c>
      <c r="X2079" s="38"/>
      <c r="Y2079" s="38"/>
      <c r="Z2079" s="38"/>
      <c r="AA2079" s="38"/>
      <c r="AB2079" s="38"/>
      <c r="AC2079" s="38"/>
      <c r="AD2079" s="38"/>
      <c r="AE2079" s="38"/>
      <c r="AF2079" s="38"/>
      <c r="AG2079" s="38"/>
      <c r="AH2079" s="38"/>
      <c r="AI2079" s="38"/>
      <c r="AJ2079" s="38"/>
      <c r="AK2079" s="38"/>
      <c r="AL2079" s="38"/>
      <c r="AM2079" s="38"/>
      <c r="AN2079" s="38"/>
      <c r="AO2079" s="38"/>
      <c r="AP2079" s="38"/>
      <c r="AQ2079" s="38"/>
      <c r="AR2079" s="38"/>
      <c r="AS2079" s="38"/>
      <c r="AT2079" s="38"/>
      <c r="AU2079" s="38"/>
      <c r="AV2079" s="38"/>
      <c r="AW2079" s="38"/>
      <c r="AX2079" s="38"/>
      <c r="AY2079" s="38"/>
      <c r="BA2079" s="3">
        <f>IF(Q2079&gt;0,RANK(Q2079,(N2079:P2079,Q2079:AE2079)),0)</f>
        <v>3</v>
      </c>
      <c r="BB2079" s="3">
        <f>IF(R2079&gt;0,RANK(R2079,(N2079:P2079,Q2079:AE2079)),0)</f>
        <v>0</v>
      </c>
      <c r="BC2079" s="3">
        <f>IF(S2079&gt;0,RANK(S2079,(N2079:P2079,Q2079:AE2079)),0)</f>
        <v>0</v>
      </c>
      <c r="BD2079" s="3">
        <f>IF(T2079&gt;0,RANK(T2079,(N2079:P2079,Q2079:AE2079)),0)</f>
        <v>0</v>
      </c>
      <c r="BE2079" s="2">
        <f t="shared" si="882"/>
        <v>1.1363636363636364E-2</v>
      </c>
      <c r="BF2079" s="2">
        <f t="shared" si="883"/>
        <v>0</v>
      </c>
      <c r="BG2079" s="2">
        <f t="shared" si="884"/>
        <v>0</v>
      </c>
      <c r="BH2079" s="2">
        <f t="shared" si="885"/>
        <v>0</v>
      </c>
      <c r="BJ2079" t="s">
        <v>2870</v>
      </c>
      <c r="BK2079" t="s">
        <v>1584</v>
      </c>
      <c r="BL2079">
        <v>1</v>
      </c>
      <c r="BN2079">
        <v>0</v>
      </c>
      <c r="BO2079" s="60">
        <v>38</v>
      </c>
      <c r="BP2079" s="62">
        <v>13</v>
      </c>
      <c r="BQ2079" s="66">
        <f t="shared" si="886"/>
        <v>38013</v>
      </c>
      <c r="BR2079" s="66">
        <f t="shared" si="864"/>
        <v>38013</v>
      </c>
      <c r="BS2079" s="3" t="s">
        <v>3083</v>
      </c>
    </row>
    <row r="2080" spans="1:71" ht="14" hidden="1" customHeight="1" outlineLevel="1" x14ac:dyDescent="0.2">
      <c r="A2080" t="s">
        <v>355</v>
      </c>
      <c r="B2080" t="s">
        <v>1584</v>
      </c>
      <c r="C2080" s="1">
        <f t="shared" si="877"/>
        <v>52263</v>
      </c>
      <c r="D2080" s="3">
        <f>IF(N2080&gt;0, RANK(N2080,(N2080:P2080,Q2080:AE2080)),0)</f>
        <v>2</v>
      </c>
      <c r="E2080" s="3">
        <f>IF(O2080&gt;0,RANK(O2080,(N2080:P2080,Q2080:AE2080)),0)</f>
        <v>1</v>
      </c>
      <c r="F2080" s="3">
        <f>IF(P2080&gt;0,RANK(P2080,(N2080:P2080,Q2080:AE2080)),0)</f>
        <v>0</v>
      </c>
      <c r="G2080" s="1">
        <f t="shared" si="875"/>
        <v>22380</v>
      </c>
      <c r="H2080" s="2">
        <f t="shared" si="876"/>
        <v>0.42821881637104642</v>
      </c>
      <c r="I2080" s="2"/>
      <c r="J2080" s="2">
        <f t="shared" si="878"/>
        <v>0.27198974417848193</v>
      </c>
      <c r="K2080" s="2">
        <f t="shared" si="879"/>
        <v>0.70020856054952829</v>
      </c>
      <c r="L2080" s="2">
        <f t="shared" si="880"/>
        <v>0</v>
      </c>
      <c r="M2080" s="2">
        <f t="shared" si="881"/>
        <v>2.7801695271989724E-2</v>
      </c>
      <c r="N2080" s="38">
        <v>14215</v>
      </c>
      <c r="O2080" s="38">
        <v>36595</v>
      </c>
      <c r="P2080" s="38"/>
      <c r="Q2080" s="38">
        <v>954</v>
      </c>
      <c r="R2080" s="38"/>
      <c r="S2080" s="38"/>
      <c r="T2080" s="38"/>
      <c r="U2080" s="38"/>
      <c r="V2080" s="38"/>
      <c r="W2080" s="38">
        <v>499</v>
      </c>
      <c r="X2080" s="38"/>
      <c r="Y2080" s="38"/>
      <c r="Z2080" s="38"/>
      <c r="AA2080" s="38"/>
      <c r="AB2080" s="38"/>
      <c r="AC2080" s="38"/>
      <c r="AD2080" s="38"/>
      <c r="AE2080" s="38"/>
      <c r="AF2080" s="38"/>
      <c r="AG2080" s="38"/>
      <c r="AH2080" s="38"/>
      <c r="AI2080" s="38"/>
      <c r="AJ2080" s="38"/>
      <c r="AK2080" s="38"/>
      <c r="AL2080" s="38"/>
      <c r="AM2080" s="38"/>
      <c r="AN2080" s="38"/>
      <c r="AO2080" s="38"/>
      <c r="AP2080" s="38"/>
      <c r="AQ2080" s="38"/>
      <c r="AR2080" s="38"/>
      <c r="AS2080" s="38"/>
      <c r="AT2080" s="38"/>
      <c r="AU2080" s="38"/>
      <c r="AV2080" s="38"/>
      <c r="AW2080" s="38"/>
      <c r="AX2080" s="38"/>
      <c r="AY2080" s="38"/>
      <c r="BA2080" s="3">
        <f>IF(Q2080&gt;0,RANK(Q2080,(N2080:P2080,Q2080:AE2080)),0)</f>
        <v>3</v>
      </c>
      <c r="BB2080" s="3">
        <f>IF(R2080&gt;0,RANK(R2080,(N2080:P2080,Q2080:AE2080)),0)</f>
        <v>0</v>
      </c>
      <c r="BC2080" s="3">
        <f>IF(S2080&gt;0,RANK(S2080,(N2080:P2080,Q2080:AE2080)),0)</f>
        <v>0</v>
      </c>
      <c r="BD2080" s="3">
        <f>IF(T2080&gt;0,RANK(T2080,(N2080:P2080,Q2080:AE2080)),0)</f>
        <v>0</v>
      </c>
      <c r="BE2080" s="2">
        <f t="shared" si="882"/>
        <v>1.8253831582572756E-2</v>
      </c>
      <c r="BF2080" s="2">
        <f t="shared" si="883"/>
        <v>0</v>
      </c>
      <c r="BG2080" s="2">
        <f t="shared" si="884"/>
        <v>0</v>
      </c>
      <c r="BH2080" s="2">
        <f t="shared" si="885"/>
        <v>0</v>
      </c>
      <c r="BJ2080" t="s">
        <v>355</v>
      </c>
      <c r="BK2080" t="s">
        <v>1584</v>
      </c>
      <c r="BL2080">
        <v>1</v>
      </c>
      <c r="BN2080">
        <v>0</v>
      </c>
      <c r="BO2080" s="60">
        <v>38</v>
      </c>
      <c r="BP2080" s="62">
        <v>15</v>
      </c>
      <c r="BQ2080" s="66">
        <f t="shared" si="886"/>
        <v>38015</v>
      </c>
      <c r="BR2080" s="66">
        <f t="shared" si="864"/>
        <v>38015</v>
      </c>
      <c r="BS2080" s="3" t="s">
        <v>3083</v>
      </c>
    </row>
    <row r="2081" spans="1:71" ht="14" hidden="1" customHeight="1" outlineLevel="1" x14ac:dyDescent="0.2">
      <c r="A2081" t="s">
        <v>334</v>
      </c>
      <c r="B2081" t="s">
        <v>1584</v>
      </c>
      <c r="C2081" s="1">
        <f t="shared" si="877"/>
        <v>90851</v>
      </c>
      <c r="D2081" s="3">
        <f>IF(N2081&gt;0, RANK(N2081,(N2081:P2081,Q2081:AE2081)),0)</f>
        <v>2</v>
      </c>
      <c r="E2081" s="3">
        <f>IF(O2081&gt;0,RANK(O2081,(N2081:P2081,Q2081:AE2081)),0)</f>
        <v>1</v>
      </c>
      <c r="F2081" s="3">
        <f>IF(P2081&gt;0,RANK(P2081,(N2081:P2081,Q2081:AE2081)),0)</f>
        <v>0</v>
      </c>
      <c r="G2081" s="1">
        <f t="shared" si="875"/>
        <v>7569</v>
      </c>
      <c r="H2081" s="2">
        <f t="shared" si="876"/>
        <v>8.3312236519135732E-2</v>
      </c>
      <c r="I2081" s="2"/>
      <c r="J2081" s="2">
        <f t="shared" si="878"/>
        <v>0.44362747795841545</v>
      </c>
      <c r="K2081" s="2">
        <f t="shared" si="879"/>
        <v>0.52693971447755117</v>
      </c>
      <c r="L2081" s="2">
        <f t="shared" si="880"/>
        <v>0</v>
      </c>
      <c r="M2081" s="2">
        <f t="shared" si="881"/>
        <v>2.9432807564033325E-2</v>
      </c>
      <c r="N2081" s="38">
        <v>40304</v>
      </c>
      <c r="O2081" s="38">
        <v>47873</v>
      </c>
      <c r="P2081" s="38"/>
      <c r="Q2081" s="38">
        <v>1665</v>
      </c>
      <c r="R2081" s="38"/>
      <c r="S2081" s="38"/>
      <c r="T2081" s="38"/>
      <c r="U2081" s="38"/>
      <c r="V2081" s="38"/>
      <c r="W2081" s="38">
        <v>1009</v>
      </c>
      <c r="X2081" s="38"/>
      <c r="Y2081" s="38"/>
      <c r="Z2081" s="38"/>
      <c r="AA2081" s="38"/>
      <c r="AB2081" s="38"/>
      <c r="AC2081" s="38"/>
      <c r="AD2081" s="38"/>
      <c r="AE2081" s="38"/>
      <c r="AF2081" s="38"/>
      <c r="AG2081" s="38"/>
      <c r="AH2081" s="38"/>
      <c r="AI2081" s="38"/>
      <c r="AJ2081" s="38"/>
      <c r="AK2081" s="38"/>
      <c r="AL2081" s="38"/>
      <c r="AM2081" s="38"/>
      <c r="AN2081" s="38"/>
      <c r="AO2081" s="38"/>
      <c r="AP2081" s="38"/>
      <c r="AQ2081" s="38"/>
      <c r="AR2081" s="38"/>
      <c r="AS2081" s="38"/>
      <c r="AT2081" s="38"/>
      <c r="AU2081" s="38"/>
      <c r="AV2081" s="38"/>
      <c r="AW2081" s="38"/>
      <c r="AX2081" s="38"/>
      <c r="AY2081" s="38"/>
      <c r="BA2081" s="3">
        <f>IF(Q2081&gt;0,RANK(Q2081,(N2081:P2081,Q2081:AE2081)),0)</f>
        <v>3</v>
      </c>
      <c r="BB2081" s="3">
        <f>IF(R2081&gt;0,RANK(R2081,(N2081:P2081,Q2081:AE2081)),0)</f>
        <v>0</v>
      </c>
      <c r="BC2081" s="3">
        <f>IF(S2081&gt;0,RANK(S2081,(N2081:P2081,Q2081:AE2081)),0)</f>
        <v>0</v>
      </c>
      <c r="BD2081" s="3">
        <f>IF(T2081&gt;0,RANK(T2081,(N2081:P2081,Q2081:AE2081)),0)</f>
        <v>0</v>
      </c>
      <c r="BE2081" s="2">
        <f t="shared" si="882"/>
        <v>1.8326710768180869E-2</v>
      </c>
      <c r="BF2081" s="2">
        <f t="shared" si="883"/>
        <v>0</v>
      </c>
      <c r="BG2081" s="2">
        <f t="shared" si="884"/>
        <v>0</v>
      </c>
      <c r="BH2081" s="2">
        <f t="shared" si="885"/>
        <v>0</v>
      </c>
      <c r="BJ2081" t="s">
        <v>334</v>
      </c>
      <c r="BK2081" t="s">
        <v>1584</v>
      </c>
      <c r="BL2081">
        <v>1</v>
      </c>
      <c r="BN2081">
        <v>0</v>
      </c>
      <c r="BO2081" s="60">
        <v>38</v>
      </c>
      <c r="BP2081" s="62">
        <v>17</v>
      </c>
      <c r="BQ2081" s="66">
        <f t="shared" si="886"/>
        <v>38017</v>
      </c>
      <c r="BR2081" s="66">
        <f t="shared" si="864"/>
        <v>38017</v>
      </c>
      <c r="BS2081" s="3" t="s">
        <v>3083</v>
      </c>
    </row>
    <row r="2082" spans="1:71" ht="14" hidden="1" customHeight="1" outlineLevel="1" x14ac:dyDescent="0.2">
      <c r="A2082" t="s">
        <v>2046</v>
      </c>
      <c r="B2082" t="s">
        <v>1584</v>
      </c>
      <c r="C2082" s="1">
        <f t="shared" si="877"/>
        <v>1987</v>
      </c>
      <c r="D2082" s="3">
        <f>IF(N2082&gt;0, RANK(N2082,(N2082:P2082,Q2082:AE2082)),0)</f>
        <v>2</v>
      </c>
      <c r="E2082" s="3">
        <f>IF(O2082&gt;0,RANK(O2082,(N2082:P2082,Q2082:AE2082)),0)</f>
        <v>1</v>
      </c>
      <c r="F2082" s="3">
        <f>IF(P2082&gt;0,RANK(P2082,(N2082:P2082,Q2082:AE2082)),0)</f>
        <v>0</v>
      </c>
      <c r="G2082" s="1">
        <f t="shared" si="875"/>
        <v>970</v>
      </c>
      <c r="H2082" s="2">
        <f t="shared" si="876"/>
        <v>0.48817312531454454</v>
      </c>
      <c r="I2082" s="2"/>
      <c r="J2082" s="2">
        <f t="shared" si="878"/>
        <v>0.24710619023653749</v>
      </c>
      <c r="K2082" s="2">
        <f t="shared" si="879"/>
        <v>0.73527931555108206</v>
      </c>
      <c r="L2082" s="2">
        <f t="shared" si="880"/>
        <v>0</v>
      </c>
      <c r="M2082" s="2">
        <f t="shared" si="881"/>
        <v>1.7614494212380483E-2</v>
      </c>
      <c r="N2082" s="38">
        <v>491</v>
      </c>
      <c r="O2082" s="38">
        <v>1461</v>
      </c>
      <c r="P2082" s="38"/>
      <c r="Q2082" s="38">
        <v>25</v>
      </c>
      <c r="R2082" s="38"/>
      <c r="S2082" s="38"/>
      <c r="T2082" s="38"/>
      <c r="U2082" s="38"/>
      <c r="V2082" s="38"/>
      <c r="W2082" s="38">
        <v>10</v>
      </c>
      <c r="X2082" s="38"/>
      <c r="Y2082" s="38"/>
      <c r="Z2082" s="38"/>
      <c r="AA2082" s="38"/>
      <c r="AB2082" s="38"/>
      <c r="AC2082" s="38"/>
      <c r="AD2082" s="38"/>
      <c r="AE2082" s="38"/>
      <c r="AF2082" s="38"/>
      <c r="AG2082" s="38"/>
      <c r="AH2082" s="38"/>
      <c r="AI2082" s="38"/>
      <c r="AJ2082" s="38"/>
      <c r="AK2082" s="38"/>
      <c r="AL2082" s="38"/>
      <c r="AM2082" s="38"/>
      <c r="AN2082" s="38"/>
      <c r="AO2082" s="38"/>
      <c r="AP2082" s="38"/>
      <c r="AQ2082" s="38"/>
      <c r="AR2082" s="38"/>
      <c r="AS2082" s="38"/>
      <c r="AT2082" s="38"/>
      <c r="AU2082" s="38"/>
      <c r="AV2082" s="38"/>
      <c r="AW2082" s="38"/>
      <c r="AX2082" s="38"/>
      <c r="AY2082" s="38"/>
      <c r="BA2082" s="3">
        <f>IF(Q2082&gt;0,RANK(Q2082,(N2082:P2082,Q2082:AE2082)),0)</f>
        <v>3</v>
      </c>
      <c r="BB2082" s="3">
        <f>IF(R2082&gt;0,RANK(R2082,(N2082:P2082,Q2082:AE2082)),0)</f>
        <v>0</v>
      </c>
      <c r="BC2082" s="3">
        <f>IF(S2082&gt;0,RANK(S2082,(N2082:P2082,Q2082:AE2082)),0)</f>
        <v>0</v>
      </c>
      <c r="BD2082" s="3">
        <f>IF(T2082&gt;0,RANK(T2082,(N2082:P2082,Q2082:AE2082)),0)</f>
        <v>0</v>
      </c>
      <c r="BE2082" s="2">
        <f t="shared" si="882"/>
        <v>1.2581781580271767E-2</v>
      </c>
      <c r="BF2082" s="2">
        <f t="shared" si="883"/>
        <v>0</v>
      </c>
      <c r="BG2082" s="2">
        <f t="shared" si="884"/>
        <v>0</v>
      </c>
      <c r="BH2082" s="2">
        <f t="shared" si="885"/>
        <v>0</v>
      </c>
      <c r="BJ2082" t="s">
        <v>2046</v>
      </c>
      <c r="BK2082" t="s">
        <v>1584</v>
      </c>
      <c r="BL2082">
        <v>1</v>
      </c>
      <c r="BN2082">
        <v>0</v>
      </c>
      <c r="BO2082" s="60">
        <v>38</v>
      </c>
      <c r="BP2082" s="62">
        <v>19</v>
      </c>
      <c r="BQ2082" s="66">
        <f t="shared" si="886"/>
        <v>38019</v>
      </c>
      <c r="BR2082" s="66">
        <f t="shared" si="864"/>
        <v>38019</v>
      </c>
      <c r="BS2082" s="3" t="s">
        <v>3083</v>
      </c>
    </row>
    <row r="2083" spans="1:71" ht="14" hidden="1" customHeight="1" outlineLevel="1" x14ac:dyDescent="0.2">
      <c r="A2083" t="s">
        <v>919</v>
      </c>
      <c r="B2083" t="s">
        <v>1584</v>
      </c>
      <c r="C2083" s="1">
        <f t="shared" si="877"/>
        <v>2453</v>
      </c>
      <c r="D2083" s="3">
        <f>IF(N2083&gt;0, RANK(N2083,(N2083:P2083,Q2083:AE2083)),0)</f>
        <v>2</v>
      </c>
      <c r="E2083" s="3">
        <f>IF(O2083&gt;0,RANK(O2083,(N2083:P2083,Q2083:AE2083)),0)</f>
        <v>1</v>
      </c>
      <c r="F2083" s="3">
        <f>IF(P2083&gt;0,RANK(P2083,(N2083:P2083,Q2083:AE2083)),0)</f>
        <v>0</v>
      </c>
      <c r="G2083" s="1">
        <f t="shared" si="875"/>
        <v>1272</v>
      </c>
      <c r="H2083" s="2">
        <f t="shared" si="876"/>
        <v>0.51854871585813289</v>
      </c>
      <c r="I2083" s="2"/>
      <c r="J2083" s="2">
        <f t="shared" si="878"/>
        <v>0.22706889523033022</v>
      </c>
      <c r="K2083" s="2">
        <f t="shared" si="879"/>
        <v>0.74561761108846314</v>
      </c>
      <c r="L2083" s="2">
        <f t="shared" si="880"/>
        <v>0</v>
      </c>
      <c r="M2083" s="2">
        <f t="shared" si="881"/>
        <v>2.7313493681206613E-2</v>
      </c>
      <c r="N2083" s="38">
        <v>557</v>
      </c>
      <c r="O2083" s="38">
        <v>1829</v>
      </c>
      <c r="P2083" s="38"/>
      <c r="Q2083" s="38">
        <v>49</v>
      </c>
      <c r="R2083" s="38"/>
      <c r="S2083" s="38"/>
      <c r="T2083" s="38"/>
      <c r="U2083" s="38"/>
      <c r="V2083" s="38"/>
      <c r="W2083" s="38">
        <v>18</v>
      </c>
      <c r="X2083" s="38"/>
      <c r="Y2083" s="38"/>
      <c r="Z2083" s="38"/>
      <c r="AA2083" s="38"/>
      <c r="AB2083" s="38"/>
      <c r="AC2083" s="38"/>
      <c r="AD2083" s="38"/>
      <c r="AE2083" s="38"/>
      <c r="AF2083" s="38"/>
      <c r="AG2083" s="38"/>
      <c r="AH2083" s="38"/>
      <c r="AI2083" s="38"/>
      <c r="AJ2083" s="38"/>
      <c r="AK2083" s="38"/>
      <c r="AL2083" s="38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BA2083" s="3">
        <f>IF(Q2083&gt;0,RANK(Q2083,(N2083:P2083,Q2083:AE2083)),0)</f>
        <v>3</v>
      </c>
      <c r="BB2083" s="3">
        <f>IF(R2083&gt;0,RANK(R2083,(N2083:P2083,Q2083:AE2083)),0)</f>
        <v>0</v>
      </c>
      <c r="BC2083" s="3">
        <f>IF(S2083&gt;0,RANK(S2083,(N2083:P2083,Q2083:AE2083)),0)</f>
        <v>0</v>
      </c>
      <c r="BD2083" s="3">
        <f>IF(T2083&gt;0,RANK(T2083,(N2083:P2083,Q2083:AE2083)),0)</f>
        <v>0</v>
      </c>
      <c r="BE2083" s="2">
        <f t="shared" si="882"/>
        <v>1.9975540154912354E-2</v>
      </c>
      <c r="BF2083" s="2">
        <f t="shared" si="883"/>
        <v>0</v>
      </c>
      <c r="BG2083" s="2">
        <f t="shared" si="884"/>
        <v>0</v>
      </c>
      <c r="BH2083" s="2">
        <f t="shared" si="885"/>
        <v>0</v>
      </c>
      <c r="BJ2083" t="s">
        <v>919</v>
      </c>
      <c r="BK2083" t="s">
        <v>1584</v>
      </c>
      <c r="BL2083">
        <v>1</v>
      </c>
      <c r="BN2083">
        <v>0</v>
      </c>
      <c r="BO2083" s="60">
        <v>38</v>
      </c>
      <c r="BP2083" s="62">
        <v>21</v>
      </c>
      <c r="BQ2083" s="66">
        <f t="shared" si="886"/>
        <v>38021</v>
      </c>
      <c r="BR2083" s="66">
        <f t="shared" ref="BR2083:BR2146" si="887">BQ2083</f>
        <v>38021</v>
      </c>
      <c r="BS2083" s="3" t="s">
        <v>3083</v>
      </c>
    </row>
    <row r="2084" spans="1:71" ht="14" hidden="1" customHeight="1" outlineLevel="1" x14ac:dyDescent="0.2">
      <c r="A2084" t="s">
        <v>79</v>
      </c>
      <c r="B2084" t="s">
        <v>1584</v>
      </c>
      <c r="C2084" s="1">
        <f t="shared" si="877"/>
        <v>1201</v>
      </c>
      <c r="D2084" s="3">
        <f>IF(N2084&gt;0, RANK(N2084,(N2084:P2084,Q2084:AE2084)),0)</f>
        <v>2</v>
      </c>
      <c r="E2084" s="3">
        <f>IF(O2084&gt;0,RANK(O2084,(N2084:P2084,Q2084:AE2084)),0)</f>
        <v>1</v>
      </c>
      <c r="F2084" s="3">
        <f>IF(P2084&gt;0,RANK(P2084,(N2084:P2084,Q2084:AE2084)),0)</f>
        <v>0</v>
      </c>
      <c r="G2084" s="1">
        <f t="shared" si="875"/>
        <v>661</v>
      </c>
      <c r="H2084" s="2">
        <f t="shared" si="876"/>
        <v>0.55037468776019982</v>
      </c>
      <c r="I2084" s="2"/>
      <c r="J2084" s="2">
        <f t="shared" si="878"/>
        <v>0.21065778517901748</v>
      </c>
      <c r="K2084" s="2">
        <f t="shared" si="879"/>
        <v>0.76103247293921727</v>
      </c>
      <c r="L2084" s="2">
        <f t="shared" si="880"/>
        <v>0</v>
      </c>
      <c r="M2084" s="2">
        <f t="shared" si="881"/>
        <v>2.8309741881765271E-2</v>
      </c>
      <c r="N2084" s="38">
        <v>253</v>
      </c>
      <c r="O2084" s="38">
        <v>914</v>
      </c>
      <c r="P2084" s="38"/>
      <c r="Q2084" s="38">
        <v>27</v>
      </c>
      <c r="R2084" s="38"/>
      <c r="S2084" s="38"/>
      <c r="T2084" s="38"/>
      <c r="U2084" s="38"/>
      <c r="V2084" s="38"/>
      <c r="W2084" s="38">
        <v>7</v>
      </c>
      <c r="X2084" s="38"/>
      <c r="Y2084" s="38"/>
      <c r="Z2084" s="38"/>
      <c r="AA2084" s="38"/>
      <c r="AB2084" s="38"/>
      <c r="AC2084" s="38"/>
      <c r="AD2084" s="38"/>
      <c r="AE2084" s="38"/>
      <c r="AF2084" s="38"/>
      <c r="AG2084" s="38"/>
      <c r="AH2084" s="38"/>
      <c r="AI2084" s="38"/>
      <c r="AJ2084" s="38"/>
      <c r="AK2084" s="38"/>
      <c r="AL2084" s="38"/>
      <c r="AM2084" s="38"/>
      <c r="AN2084" s="38"/>
      <c r="AO2084" s="38"/>
      <c r="AP2084" s="38"/>
      <c r="AQ2084" s="38"/>
      <c r="AR2084" s="38"/>
      <c r="AS2084" s="38"/>
      <c r="AT2084" s="38"/>
      <c r="AU2084" s="38"/>
      <c r="AV2084" s="38"/>
      <c r="AW2084" s="38"/>
      <c r="AX2084" s="38"/>
      <c r="AY2084" s="38"/>
      <c r="BA2084" s="3">
        <f>IF(Q2084&gt;0,RANK(Q2084,(N2084:P2084,Q2084:AE2084)),0)</f>
        <v>3</v>
      </c>
      <c r="BB2084" s="3">
        <f>IF(R2084&gt;0,RANK(R2084,(N2084:P2084,Q2084:AE2084)),0)</f>
        <v>0</v>
      </c>
      <c r="BC2084" s="3">
        <f>IF(S2084&gt;0,RANK(S2084,(N2084:P2084,Q2084:AE2084)),0)</f>
        <v>0</v>
      </c>
      <c r="BD2084" s="3">
        <f>IF(T2084&gt;0,RANK(T2084,(N2084:P2084,Q2084:AE2084)),0)</f>
        <v>0</v>
      </c>
      <c r="BE2084" s="2">
        <f t="shared" si="882"/>
        <v>2.2481265611990008E-2</v>
      </c>
      <c r="BF2084" s="2">
        <f t="shared" si="883"/>
        <v>0</v>
      </c>
      <c r="BG2084" s="2">
        <f t="shared" si="884"/>
        <v>0</v>
      </c>
      <c r="BH2084" s="2">
        <f t="shared" si="885"/>
        <v>0</v>
      </c>
      <c r="BJ2084" t="s">
        <v>79</v>
      </c>
      <c r="BK2084" t="s">
        <v>1584</v>
      </c>
      <c r="BL2084">
        <v>1</v>
      </c>
      <c r="BN2084">
        <v>0</v>
      </c>
      <c r="BO2084" s="60">
        <v>38</v>
      </c>
      <c r="BP2084" s="62">
        <v>23</v>
      </c>
      <c r="BQ2084" s="66">
        <f t="shared" si="886"/>
        <v>38023</v>
      </c>
      <c r="BR2084" s="66">
        <f t="shared" si="887"/>
        <v>38023</v>
      </c>
      <c r="BS2084" s="3" t="s">
        <v>3083</v>
      </c>
    </row>
    <row r="2085" spans="1:71" ht="14" hidden="1" customHeight="1" outlineLevel="1" x14ac:dyDescent="0.2">
      <c r="A2085" t="s">
        <v>527</v>
      </c>
      <c r="B2085" t="s">
        <v>1584</v>
      </c>
      <c r="C2085" s="1">
        <f t="shared" si="877"/>
        <v>2242</v>
      </c>
      <c r="D2085" s="3">
        <f>IF(N2085&gt;0, RANK(N2085,(N2085:P2085,Q2085:AE2085)),0)</f>
        <v>2</v>
      </c>
      <c r="E2085" s="3">
        <f>IF(O2085&gt;0,RANK(O2085,(N2085:P2085,Q2085:AE2085)),0)</f>
        <v>1</v>
      </c>
      <c r="F2085" s="3">
        <f>IF(P2085&gt;0,RANK(P2085,(N2085:P2085,Q2085:AE2085)),0)</f>
        <v>0</v>
      </c>
      <c r="G2085" s="1">
        <f t="shared" si="875"/>
        <v>1545</v>
      </c>
      <c r="H2085" s="2">
        <f t="shared" si="876"/>
        <v>0.68911685994647631</v>
      </c>
      <c r="I2085" s="2"/>
      <c r="J2085" s="2">
        <f t="shared" si="878"/>
        <v>0.1480820695807315</v>
      </c>
      <c r="K2085" s="2">
        <f t="shared" si="879"/>
        <v>0.83719892952720787</v>
      </c>
      <c r="L2085" s="2">
        <f t="shared" si="880"/>
        <v>0</v>
      </c>
      <c r="M2085" s="2">
        <f t="shared" si="881"/>
        <v>1.4719000892060685E-2</v>
      </c>
      <c r="N2085" s="38">
        <v>332</v>
      </c>
      <c r="O2085" s="38">
        <v>1877</v>
      </c>
      <c r="P2085" s="38"/>
      <c r="Q2085" s="38">
        <v>22</v>
      </c>
      <c r="R2085" s="38"/>
      <c r="S2085" s="38"/>
      <c r="T2085" s="38"/>
      <c r="U2085" s="38"/>
      <c r="V2085" s="38"/>
      <c r="W2085" s="38">
        <v>11</v>
      </c>
      <c r="X2085" s="38"/>
      <c r="Y2085" s="38"/>
      <c r="Z2085" s="38"/>
      <c r="AA2085" s="38"/>
      <c r="AB2085" s="38"/>
      <c r="AC2085" s="38"/>
      <c r="AD2085" s="38"/>
      <c r="AE2085" s="38"/>
      <c r="AF2085" s="38"/>
      <c r="AG2085" s="38"/>
      <c r="AH2085" s="38"/>
      <c r="AI2085" s="38"/>
      <c r="AJ2085" s="38"/>
      <c r="AK2085" s="38"/>
      <c r="AL2085" s="38"/>
      <c r="AM2085" s="38"/>
      <c r="AN2085" s="38"/>
      <c r="AO2085" s="38"/>
      <c r="AP2085" s="38"/>
      <c r="AQ2085" s="38"/>
      <c r="AR2085" s="38"/>
      <c r="AS2085" s="38"/>
      <c r="AT2085" s="38"/>
      <c r="AU2085" s="38"/>
      <c r="AV2085" s="38"/>
      <c r="AW2085" s="38"/>
      <c r="AX2085" s="38"/>
      <c r="AY2085" s="38"/>
      <c r="BA2085" s="3">
        <f>IF(Q2085&gt;0,RANK(Q2085,(N2085:P2085,Q2085:AE2085)),0)</f>
        <v>3</v>
      </c>
      <c r="BB2085" s="3">
        <f>IF(R2085&gt;0,RANK(R2085,(N2085:P2085,Q2085:AE2085)),0)</f>
        <v>0</v>
      </c>
      <c r="BC2085" s="3">
        <f>IF(S2085&gt;0,RANK(S2085,(N2085:P2085,Q2085:AE2085)),0)</f>
        <v>0</v>
      </c>
      <c r="BD2085" s="3">
        <f>IF(T2085&gt;0,RANK(T2085,(N2085:P2085,Q2085:AE2085)),0)</f>
        <v>0</v>
      </c>
      <c r="BE2085" s="2">
        <f t="shared" si="882"/>
        <v>9.8126672613737739E-3</v>
      </c>
      <c r="BF2085" s="2">
        <f t="shared" si="883"/>
        <v>0</v>
      </c>
      <c r="BG2085" s="2">
        <f t="shared" si="884"/>
        <v>0</v>
      </c>
      <c r="BH2085" s="2">
        <f t="shared" si="885"/>
        <v>0</v>
      </c>
      <c r="BJ2085" t="s">
        <v>527</v>
      </c>
      <c r="BK2085" t="s">
        <v>1584</v>
      </c>
      <c r="BL2085">
        <v>1</v>
      </c>
      <c r="BN2085">
        <v>0</v>
      </c>
      <c r="BO2085" s="60">
        <v>38</v>
      </c>
      <c r="BP2085" s="62">
        <v>25</v>
      </c>
      <c r="BQ2085" s="66">
        <f t="shared" si="886"/>
        <v>38025</v>
      </c>
      <c r="BR2085" s="66">
        <f t="shared" si="887"/>
        <v>38025</v>
      </c>
      <c r="BS2085" s="3" t="s">
        <v>3083</v>
      </c>
    </row>
    <row r="2086" spans="1:71" ht="14" hidden="1" customHeight="1" outlineLevel="1" x14ac:dyDescent="0.2">
      <c r="A2086" t="s">
        <v>2839</v>
      </c>
      <c r="B2086" t="s">
        <v>1584</v>
      </c>
      <c r="C2086" s="1">
        <f t="shared" si="877"/>
        <v>1205</v>
      </c>
      <c r="D2086" s="3">
        <f>IF(N2086&gt;0, RANK(N2086,(N2086:P2086,Q2086:AE2086)),0)</f>
        <v>2</v>
      </c>
      <c r="E2086" s="3">
        <f>IF(O2086&gt;0,RANK(O2086,(N2086:P2086,Q2086:AE2086)),0)</f>
        <v>1</v>
      </c>
      <c r="F2086" s="3">
        <f>IF(P2086&gt;0,RANK(P2086,(N2086:P2086,Q2086:AE2086)),0)</f>
        <v>0</v>
      </c>
      <c r="G2086" s="1">
        <f t="shared" si="875"/>
        <v>546</v>
      </c>
      <c r="H2086" s="2">
        <f t="shared" si="876"/>
        <v>0.45311203319502075</v>
      </c>
      <c r="I2086" s="2"/>
      <c r="J2086" s="2">
        <f t="shared" si="878"/>
        <v>0.26224066390041495</v>
      </c>
      <c r="K2086" s="2">
        <f t="shared" si="879"/>
        <v>0.7153526970954357</v>
      </c>
      <c r="L2086" s="2">
        <f t="shared" si="880"/>
        <v>0</v>
      </c>
      <c r="M2086" s="2">
        <f t="shared" si="881"/>
        <v>2.2406639004149409E-2</v>
      </c>
      <c r="N2086" s="38">
        <v>316</v>
      </c>
      <c r="O2086" s="38">
        <v>862</v>
      </c>
      <c r="P2086" s="38"/>
      <c r="Q2086" s="38">
        <v>23</v>
      </c>
      <c r="R2086" s="38"/>
      <c r="S2086" s="38"/>
      <c r="T2086" s="38"/>
      <c r="U2086" s="38"/>
      <c r="V2086" s="38"/>
      <c r="W2086" s="38">
        <v>4</v>
      </c>
      <c r="X2086" s="38"/>
      <c r="Y2086" s="38"/>
      <c r="Z2086" s="38"/>
      <c r="AA2086" s="38"/>
      <c r="AB2086" s="38"/>
      <c r="AC2086" s="38"/>
      <c r="AD2086" s="38"/>
      <c r="AE2086" s="38"/>
      <c r="AF2086" s="38"/>
      <c r="AG2086" s="38"/>
      <c r="AH2086" s="38"/>
      <c r="AI2086" s="38"/>
      <c r="AJ2086" s="38"/>
      <c r="AK2086" s="38"/>
      <c r="AL2086" s="38"/>
      <c r="AM2086" s="38"/>
      <c r="AN2086" s="38"/>
      <c r="AO2086" s="38"/>
      <c r="AP2086" s="38"/>
      <c r="AQ2086" s="38"/>
      <c r="AR2086" s="38"/>
      <c r="AS2086" s="38"/>
      <c r="AT2086" s="38"/>
      <c r="AU2086" s="38"/>
      <c r="AV2086" s="38"/>
      <c r="AW2086" s="38"/>
      <c r="AX2086" s="38"/>
      <c r="AY2086" s="38"/>
      <c r="BA2086" s="3">
        <f>IF(Q2086&gt;0,RANK(Q2086,(N2086:P2086,Q2086:AE2086)),0)</f>
        <v>3</v>
      </c>
      <c r="BB2086" s="3">
        <f>IF(R2086&gt;0,RANK(R2086,(N2086:P2086,Q2086:AE2086)),0)</f>
        <v>0</v>
      </c>
      <c r="BC2086" s="3">
        <f>IF(S2086&gt;0,RANK(S2086,(N2086:P2086,Q2086:AE2086)),0)</f>
        <v>0</v>
      </c>
      <c r="BD2086" s="3">
        <f>IF(T2086&gt;0,RANK(T2086,(N2086:P2086,Q2086:AE2086)),0)</f>
        <v>0</v>
      </c>
      <c r="BE2086" s="2">
        <f t="shared" si="882"/>
        <v>1.9087136929460582E-2</v>
      </c>
      <c r="BF2086" s="2">
        <f t="shared" si="883"/>
        <v>0</v>
      </c>
      <c r="BG2086" s="2">
        <f t="shared" si="884"/>
        <v>0</v>
      </c>
      <c r="BH2086" s="2">
        <f t="shared" si="885"/>
        <v>0</v>
      </c>
      <c r="BJ2086" t="s">
        <v>2839</v>
      </c>
      <c r="BK2086" t="s">
        <v>1584</v>
      </c>
      <c r="BL2086">
        <v>1</v>
      </c>
      <c r="BN2086">
        <v>0</v>
      </c>
      <c r="BO2086" s="60">
        <v>38</v>
      </c>
      <c r="BP2086" s="62">
        <v>27</v>
      </c>
      <c r="BQ2086" s="66">
        <f t="shared" si="886"/>
        <v>38027</v>
      </c>
      <c r="BR2086" s="66">
        <f t="shared" si="887"/>
        <v>38027</v>
      </c>
      <c r="BS2086" s="3" t="s">
        <v>3083</v>
      </c>
    </row>
    <row r="2087" spans="1:71" ht="14" hidden="1" customHeight="1" outlineLevel="1" x14ac:dyDescent="0.2">
      <c r="A2087" t="s">
        <v>1320</v>
      </c>
      <c r="B2087" t="s">
        <v>1584</v>
      </c>
      <c r="C2087" s="1">
        <f t="shared" si="877"/>
        <v>1930</v>
      </c>
      <c r="D2087" s="3">
        <f>IF(N2087&gt;0, RANK(N2087,(N2087:P2087,Q2087:AE2087)),0)</f>
        <v>2</v>
      </c>
      <c r="E2087" s="3">
        <f>IF(O2087&gt;0,RANK(O2087,(N2087:P2087,Q2087:AE2087)),0)</f>
        <v>1</v>
      </c>
      <c r="F2087" s="3">
        <f>IF(P2087&gt;0,RANK(P2087,(N2087:P2087,Q2087:AE2087)),0)</f>
        <v>0</v>
      </c>
      <c r="G2087" s="1">
        <f t="shared" si="875"/>
        <v>1492</v>
      </c>
      <c r="H2087" s="2">
        <f t="shared" si="876"/>
        <v>0.77305699481865287</v>
      </c>
      <c r="I2087" s="2"/>
      <c r="J2087" s="2">
        <f t="shared" si="878"/>
        <v>0.10621761658031088</v>
      </c>
      <c r="K2087" s="2">
        <f t="shared" si="879"/>
        <v>0.87927461139896368</v>
      </c>
      <c r="L2087" s="2">
        <f t="shared" si="880"/>
        <v>0</v>
      </c>
      <c r="M2087" s="2">
        <f t="shared" si="881"/>
        <v>1.4507772020725396E-2</v>
      </c>
      <c r="N2087" s="38">
        <v>205</v>
      </c>
      <c r="O2087" s="38">
        <v>1697</v>
      </c>
      <c r="P2087" s="38"/>
      <c r="Q2087" s="38">
        <v>21</v>
      </c>
      <c r="R2087" s="38"/>
      <c r="S2087" s="38"/>
      <c r="T2087" s="38"/>
      <c r="U2087" s="38"/>
      <c r="V2087" s="38"/>
      <c r="W2087" s="38">
        <v>7</v>
      </c>
      <c r="X2087" s="38"/>
      <c r="Y2087" s="38"/>
      <c r="Z2087" s="38"/>
      <c r="AA2087" s="38"/>
      <c r="AB2087" s="38"/>
      <c r="AC2087" s="38"/>
      <c r="AD2087" s="38"/>
      <c r="AE2087" s="38"/>
      <c r="AF2087" s="38"/>
      <c r="AG2087" s="38"/>
      <c r="AH2087" s="38"/>
      <c r="AI2087" s="38"/>
      <c r="AJ2087" s="38"/>
      <c r="AK2087" s="38"/>
      <c r="AL2087" s="38"/>
      <c r="AM2087" s="38"/>
      <c r="AN2087" s="38"/>
      <c r="AO2087" s="38"/>
      <c r="AP2087" s="38"/>
      <c r="AQ2087" s="38"/>
      <c r="AR2087" s="38"/>
      <c r="AS2087" s="38"/>
      <c r="AT2087" s="38"/>
      <c r="AU2087" s="38"/>
      <c r="AV2087" s="38"/>
      <c r="AW2087" s="38"/>
      <c r="AX2087" s="38"/>
      <c r="AY2087" s="38"/>
      <c r="BA2087" s="3">
        <f>IF(Q2087&gt;0,RANK(Q2087,(N2087:P2087,Q2087:AE2087)),0)</f>
        <v>3</v>
      </c>
      <c r="BB2087" s="3">
        <f>IF(R2087&gt;0,RANK(R2087,(N2087:P2087,Q2087:AE2087)),0)</f>
        <v>0</v>
      </c>
      <c r="BC2087" s="3">
        <f>IF(S2087&gt;0,RANK(S2087,(N2087:P2087,Q2087:AE2087)),0)</f>
        <v>0</v>
      </c>
      <c r="BD2087" s="3">
        <f>IF(T2087&gt;0,RANK(T2087,(N2087:P2087,Q2087:AE2087)),0)</f>
        <v>0</v>
      </c>
      <c r="BE2087" s="2">
        <f t="shared" si="882"/>
        <v>1.0880829015544042E-2</v>
      </c>
      <c r="BF2087" s="2">
        <f t="shared" si="883"/>
        <v>0</v>
      </c>
      <c r="BG2087" s="2">
        <f t="shared" si="884"/>
        <v>0</v>
      </c>
      <c r="BH2087" s="2">
        <f t="shared" si="885"/>
        <v>0</v>
      </c>
      <c r="BJ2087" t="s">
        <v>1320</v>
      </c>
      <c r="BK2087" t="s">
        <v>1584</v>
      </c>
      <c r="BL2087">
        <v>1</v>
      </c>
      <c r="BN2087">
        <v>0</v>
      </c>
      <c r="BO2087" s="60">
        <v>38</v>
      </c>
      <c r="BP2087" s="62">
        <v>29</v>
      </c>
      <c r="BQ2087" s="66">
        <f t="shared" si="886"/>
        <v>38029</v>
      </c>
      <c r="BR2087" s="66">
        <f t="shared" si="887"/>
        <v>38029</v>
      </c>
      <c r="BS2087" s="3" t="s">
        <v>3083</v>
      </c>
    </row>
    <row r="2088" spans="1:71" ht="14" hidden="1" customHeight="1" outlineLevel="1" x14ac:dyDescent="0.2">
      <c r="A2088" t="s">
        <v>771</v>
      </c>
      <c r="B2088" t="s">
        <v>1584</v>
      </c>
      <c r="C2088" s="1">
        <f t="shared" si="877"/>
        <v>1703</v>
      </c>
      <c r="D2088" s="3">
        <f>IF(N2088&gt;0, RANK(N2088,(N2088:P2088,Q2088:AE2088)),0)</f>
        <v>2</v>
      </c>
      <c r="E2088" s="3">
        <f>IF(O2088&gt;0,RANK(O2088,(N2088:P2088,Q2088:AE2088)),0)</f>
        <v>1</v>
      </c>
      <c r="F2088" s="3">
        <f>IF(P2088&gt;0,RANK(P2088,(N2088:P2088,Q2088:AE2088)),0)</f>
        <v>0</v>
      </c>
      <c r="G2088" s="1">
        <f t="shared" si="875"/>
        <v>991</v>
      </c>
      <c r="H2088" s="2">
        <f t="shared" si="876"/>
        <v>0.58191426893716969</v>
      </c>
      <c r="I2088" s="2"/>
      <c r="J2088" s="2">
        <f t="shared" si="878"/>
        <v>0.19671168526130359</v>
      </c>
      <c r="K2088" s="2">
        <f t="shared" si="879"/>
        <v>0.77862595419847325</v>
      </c>
      <c r="L2088" s="2">
        <f t="shared" si="880"/>
        <v>0</v>
      </c>
      <c r="M2088" s="2">
        <f t="shared" si="881"/>
        <v>2.4662360540223194E-2</v>
      </c>
      <c r="N2088" s="38">
        <v>335</v>
      </c>
      <c r="O2088" s="38">
        <v>1326</v>
      </c>
      <c r="P2088" s="38"/>
      <c r="Q2088" s="38">
        <v>31</v>
      </c>
      <c r="R2088" s="38"/>
      <c r="S2088" s="38"/>
      <c r="T2088" s="38"/>
      <c r="U2088" s="38"/>
      <c r="V2088" s="38"/>
      <c r="W2088" s="38">
        <v>11</v>
      </c>
      <c r="X2088" s="38"/>
      <c r="Y2088" s="38"/>
      <c r="Z2088" s="38"/>
      <c r="AA2088" s="38"/>
      <c r="AB2088" s="38"/>
      <c r="AC2088" s="38"/>
      <c r="AD2088" s="38"/>
      <c r="AE2088" s="38"/>
      <c r="AF2088" s="38"/>
      <c r="AG2088" s="38"/>
      <c r="AH2088" s="38"/>
      <c r="AI2088" s="38"/>
      <c r="AJ2088" s="38"/>
      <c r="AK2088" s="38"/>
      <c r="AL2088" s="38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BA2088" s="3">
        <f>IF(Q2088&gt;0,RANK(Q2088,(N2088:P2088,Q2088:AE2088)),0)</f>
        <v>3</v>
      </c>
      <c r="BB2088" s="3">
        <f>IF(R2088&gt;0,RANK(R2088,(N2088:P2088,Q2088:AE2088)),0)</f>
        <v>0</v>
      </c>
      <c r="BC2088" s="3">
        <f>IF(S2088&gt;0,RANK(S2088,(N2088:P2088,Q2088:AE2088)),0)</f>
        <v>0</v>
      </c>
      <c r="BD2088" s="3">
        <f>IF(T2088&gt;0,RANK(T2088,(N2088:P2088,Q2088:AE2088)),0)</f>
        <v>0</v>
      </c>
      <c r="BE2088" s="2">
        <f t="shared" si="882"/>
        <v>1.8203170874926601E-2</v>
      </c>
      <c r="BF2088" s="2">
        <f t="shared" si="883"/>
        <v>0</v>
      </c>
      <c r="BG2088" s="2">
        <f t="shared" si="884"/>
        <v>0</v>
      </c>
      <c r="BH2088" s="2">
        <f t="shared" si="885"/>
        <v>0</v>
      </c>
      <c r="BJ2088" t="s">
        <v>771</v>
      </c>
      <c r="BK2088" t="s">
        <v>1584</v>
      </c>
      <c r="BL2088">
        <v>1</v>
      </c>
      <c r="BN2088">
        <v>0</v>
      </c>
      <c r="BO2088" s="60">
        <v>38</v>
      </c>
      <c r="BP2088" s="62">
        <v>31</v>
      </c>
      <c r="BQ2088" s="66">
        <f t="shared" si="886"/>
        <v>38031</v>
      </c>
      <c r="BR2088" s="66">
        <f t="shared" si="887"/>
        <v>38031</v>
      </c>
      <c r="BS2088" s="3" t="s">
        <v>3083</v>
      </c>
    </row>
    <row r="2089" spans="1:71" ht="14" hidden="1" customHeight="1" outlineLevel="1" x14ac:dyDescent="0.2">
      <c r="A2089" t="s">
        <v>344</v>
      </c>
      <c r="B2089" t="s">
        <v>1584</v>
      </c>
      <c r="C2089" s="1">
        <f t="shared" si="877"/>
        <v>991</v>
      </c>
      <c r="D2089" s="3">
        <f>IF(N2089&gt;0, RANK(N2089,(N2089:P2089,Q2089:AE2089)),0)</f>
        <v>2</v>
      </c>
      <c r="E2089" s="3">
        <f>IF(O2089&gt;0,RANK(O2089,(N2089:P2089,Q2089:AE2089)),0)</f>
        <v>1</v>
      </c>
      <c r="F2089" s="3">
        <f>IF(P2089&gt;0,RANK(P2089,(N2089:P2089,Q2089:AE2089)),0)</f>
        <v>0</v>
      </c>
      <c r="G2089" s="1">
        <f t="shared" si="875"/>
        <v>725</v>
      </c>
      <c r="H2089" s="2">
        <f t="shared" si="876"/>
        <v>0.73158425832492435</v>
      </c>
      <c r="I2089" s="2"/>
      <c r="J2089" s="2">
        <f t="shared" si="878"/>
        <v>0.12310797174571141</v>
      </c>
      <c r="K2089" s="2">
        <f t="shared" si="879"/>
        <v>0.85469223007063577</v>
      </c>
      <c r="L2089" s="2">
        <f t="shared" si="880"/>
        <v>0</v>
      </c>
      <c r="M2089" s="2">
        <f t="shared" si="881"/>
        <v>2.2199798183652808E-2</v>
      </c>
      <c r="N2089" s="38">
        <v>122</v>
      </c>
      <c r="O2089" s="38">
        <v>847</v>
      </c>
      <c r="P2089" s="38"/>
      <c r="Q2089" s="38">
        <v>15</v>
      </c>
      <c r="R2089" s="38"/>
      <c r="S2089" s="38"/>
      <c r="T2089" s="38"/>
      <c r="U2089" s="38"/>
      <c r="V2089" s="38"/>
      <c r="W2089" s="38">
        <v>7</v>
      </c>
      <c r="X2089" s="38"/>
      <c r="Y2089" s="38"/>
      <c r="Z2089" s="38"/>
      <c r="AA2089" s="38"/>
      <c r="AB2089" s="38"/>
      <c r="AC2089" s="38"/>
      <c r="AD2089" s="38"/>
      <c r="AE2089" s="38"/>
      <c r="AF2089" s="38"/>
      <c r="AG2089" s="38"/>
      <c r="AH2089" s="38"/>
      <c r="AI2089" s="38"/>
      <c r="AJ2089" s="38"/>
      <c r="AK2089" s="38"/>
      <c r="AL2089" s="38"/>
      <c r="AM2089" s="38"/>
      <c r="AN2089" s="38"/>
      <c r="AO2089" s="38"/>
      <c r="AP2089" s="38"/>
      <c r="AQ2089" s="38"/>
      <c r="AR2089" s="38"/>
      <c r="AS2089" s="38"/>
      <c r="AT2089" s="38"/>
      <c r="AU2089" s="38"/>
      <c r="AV2089" s="38"/>
      <c r="AW2089" s="38"/>
      <c r="AX2089" s="38"/>
      <c r="AY2089" s="38"/>
      <c r="BA2089" s="3">
        <f>IF(Q2089&gt;0,RANK(Q2089,(N2089:P2089,Q2089:AE2089)),0)</f>
        <v>3</v>
      </c>
      <c r="BB2089" s="3">
        <f>IF(R2089&gt;0,RANK(R2089,(N2089:P2089,Q2089:AE2089)),0)</f>
        <v>0</v>
      </c>
      <c r="BC2089" s="3">
        <f>IF(S2089&gt;0,RANK(S2089,(N2089:P2089,Q2089:AE2089)),0)</f>
        <v>0</v>
      </c>
      <c r="BD2089" s="3">
        <f>IF(T2089&gt;0,RANK(T2089,(N2089:P2089,Q2089:AE2089)),0)</f>
        <v>0</v>
      </c>
      <c r="BE2089" s="2">
        <f t="shared" si="882"/>
        <v>1.5136226034308779E-2</v>
      </c>
      <c r="BF2089" s="2">
        <f t="shared" si="883"/>
        <v>0</v>
      </c>
      <c r="BG2089" s="2">
        <f t="shared" si="884"/>
        <v>0</v>
      </c>
      <c r="BH2089" s="2">
        <f t="shared" si="885"/>
        <v>0</v>
      </c>
      <c r="BJ2089" t="s">
        <v>344</v>
      </c>
      <c r="BK2089" t="s">
        <v>1584</v>
      </c>
      <c r="BL2089">
        <v>1</v>
      </c>
      <c r="BN2089">
        <v>0</v>
      </c>
      <c r="BO2089" s="60">
        <v>38</v>
      </c>
      <c r="BP2089" s="62">
        <v>33</v>
      </c>
      <c r="BQ2089" s="66">
        <f t="shared" si="886"/>
        <v>38033</v>
      </c>
      <c r="BR2089" s="66">
        <f t="shared" si="887"/>
        <v>38033</v>
      </c>
      <c r="BS2089" s="3" t="s">
        <v>3083</v>
      </c>
    </row>
    <row r="2090" spans="1:71" ht="14" hidden="1" customHeight="1" outlineLevel="1" x14ac:dyDescent="0.2">
      <c r="A2090" t="s">
        <v>1222</v>
      </c>
      <c r="B2090" t="s">
        <v>1584</v>
      </c>
      <c r="C2090" s="1">
        <f t="shared" si="877"/>
        <v>31411</v>
      </c>
      <c r="D2090" s="3">
        <f>IF(N2090&gt;0, RANK(N2090,(N2090:P2090,Q2090:AE2090)),0)</f>
        <v>2</v>
      </c>
      <c r="E2090" s="3">
        <f>IF(O2090&gt;0,RANK(O2090,(N2090:P2090,Q2090:AE2090)),0)</f>
        <v>1</v>
      </c>
      <c r="F2090" s="3">
        <f>IF(P2090&gt;0,RANK(P2090,(N2090:P2090,Q2090:AE2090)),0)</f>
        <v>0</v>
      </c>
      <c r="G2090" s="1">
        <f t="shared" si="875"/>
        <v>5654</v>
      </c>
      <c r="H2090" s="2">
        <f t="shared" si="876"/>
        <v>0.18000063671962052</v>
      </c>
      <c r="I2090" s="2"/>
      <c r="J2090" s="2">
        <f t="shared" si="878"/>
        <v>0.39696284741014293</v>
      </c>
      <c r="K2090" s="2">
        <f t="shared" si="879"/>
        <v>0.5769634841297635</v>
      </c>
      <c r="L2090" s="2">
        <f t="shared" si="880"/>
        <v>0</v>
      </c>
      <c r="M2090" s="2">
        <f t="shared" si="881"/>
        <v>2.6073668460093513E-2</v>
      </c>
      <c r="N2090" s="38">
        <v>12469</v>
      </c>
      <c r="O2090" s="38">
        <v>18123</v>
      </c>
      <c r="P2090" s="38"/>
      <c r="Q2090" s="38">
        <v>497</v>
      </c>
      <c r="R2090" s="38"/>
      <c r="S2090" s="38"/>
      <c r="T2090" s="38"/>
      <c r="U2090" s="38"/>
      <c r="V2090" s="38"/>
      <c r="W2090" s="38">
        <v>322</v>
      </c>
      <c r="X2090" s="38"/>
      <c r="Y2090" s="38"/>
      <c r="Z2090" s="38"/>
      <c r="AA2090" s="38"/>
      <c r="AB2090" s="38"/>
      <c r="AC2090" s="38"/>
      <c r="AD2090" s="38"/>
      <c r="AE2090" s="38"/>
      <c r="AF2090" s="38"/>
      <c r="AG2090" s="38"/>
      <c r="AH2090" s="38"/>
      <c r="AI2090" s="38"/>
      <c r="AJ2090" s="38"/>
      <c r="AK2090" s="38"/>
      <c r="AL2090" s="38"/>
      <c r="AM2090" s="38"/>
      <c r="AN2090" s="38"/>
      <c r="AO2090" s="38"/>
      <c r="AP2090" s="38"/>
      <c r="AQ2090" s="38"/>
      <c r="AR2090" s="38"/>
      <c r="AS2090" s="38"/>
      <c r="AT2090" s="38"/>
      <c r="AU2090" s="38"/>
      <c r="AV2090" s="38"/>
      <c r="AW2090" s="38"/>
      <c r="AX2090" s="38"/>
      <c r="AY2090" s="38"/>
      <c r="BA2090" s="3">
        <f>IF(Q2090&gt;0,RANK(Q2090,(N2090:P2090,Q2090:AE2090)),0)</f>
        <v>3</v>
      </c>
      <c r="BB2090" s="3">
        <f>IF(R2090&gt;0,RANK(R2090,(N2090:P2090,Q2090:AE2090)),0)</f>
        <v>0</v>
      </c>
      <c r="BC2090" s="3">
        <f>IF(S2090&gt;0,RANK(S2090,(N2090:P2090,Q2090:AE2090)),0)</f>
        <v>0</v>
      </c>
      <c r="BD2090" s="3">
        <f>IF(T2090&gt;0,RANK(T2090,(N2090:P2090,Q2090:AE2090)),0)</f>
        <v>0</v>
      </c>
      <c r="BE2090" s="2">
        <f t="shared" si="882"/>
        <v>1.582248256980039E-2</v>
      </c>
      <c r="BF2090" s="2">
        <f t="shared" si="883"/>
        <v>0</v>
      </c>
      <c r="BG2090" s="2">
        <f t="shared" si="884"/>
        <v>0</v>
      </c>
      <c r="BH2090" s="2">
        <f t="shared" si="885"/>
        <v>0</v>
      </c>
      <c r="BJ2090" t="s">
        <v>1222</v>
      </c>
      <c r="BK2090" t="s">
        <v>1584</v>
      </c>
      <c r="BL2090">
        <v>1</v>
      </c>
      <c r="BN2090">
        <v>0</v>
      </c>
      <c r="BO2090" s="60">
        <v>38</v>
      </c>
      <c r="BP2090" s="62">
        <v>35</v>
      </c>
      <c r="BQ2090" s="66">
        <f t="shared" si="886"/>
        <v>38035</v>
      </c>
      <c r="BR2090" s="66">
        <f t="shared" si="887"/>
        <v>38035</v>
      </c>
      <c r="BS2090" s="3" t="s">
        <v>3083</v>
      </c>
    </row>
    <row r="2091" spans="1:71" ht="14" hidden="1" customHeight="1" outlineLevel="1" x14ac:dyDescent="0.2">
      <c r="A2091" t="s">
        <v>1392</v>
      </c>
      <c r="B2091" t="s">
        <v>1584</v>
      </c>
      <c r="C2091" s="1">
        <f t="shared" si="877"/>
        <v>1306</v>
      </c>
      <c r="D2091" s="3">
        <f>IF(N2091&gt;0, RANK(N2091,(N2091:P2091,Q2091:AE2091)),0)</f>
        <v>2</v>
      </c>
      <c r="E2091" s="3">
        <f>IF(O2091&gt;0,RANK(O2091,(N2091:P2091,Q2091:AE2091)),0)</f>
        <v>1</v>
      </c>
      <c r="F2091" s="3">
        <f>IF(P2091&gt;0,RANK(P2091,(N2091:P2091,Q2091:AE2091)),0)</f>
        <v>0</v>
      </c>
      <c r="G2091" s="1">
        <f t="shared" si="875"/>
        <v>871</v>
      </c>
      <c r="H2091" s="2">
        <f t="shared" si="876"/>
        <v>0.66692189892802445</v>
      </c>
      <c r="I2091" s="2"/>
      <c r="J2091" s="2">
        <f t="shared" si="878"/>
        <v>0.15696784073506892</v>
      </c>
      <c r="K2091" s="2">
        <f t="shared" si="879"/>
        <v>0.82388973966309342</v>
      </c>
      <c r="L2091" s="2">
        <f t="shared" si="880"/>
        <v>0</v>
      </c>
      <c r="M2091" s="2">
        <f t="shared" si="881"/>
        <v>1.9142419601837601E-2</v>
      </c>
      <c r="N2091" s="38">
        <v>205</v>
      </c>
      <c r="O2091" s="38">
        <v>1076</v>
      </c>
      <c r="P2091" s="38"/>
      <c r="Q2091" s="38">
        <v>23</v>
      </c>
      <c r="R2091" s="38"/>
      <c r="S2091" s="38"/>
      <c r="T2091" s="38"/>
      <c r="U2091" s="38"/>
      <c r="V2091" s="38"/>
      <c r="W2091" s="38">
        <v>2</v>
      </c>
      <c r="X2091" s="38"/>
      <c r="Y2091" s="38"/>
      <c r="Z2091" s="38"/>
      <c r="AA2091" s="38"/>
      <c r="AB2091" s="38"/>
      <c r="AC2091" s="38"/>
      <c r="AD2091" s="38"/>
      <c r="AE2091" s="38"/>
      <c r="AF2091" s="38"/>
      <c r="AG2091" s="38"/>
      <c r="AH2091" s="38"/>
      <c r="AI2091" s="38"/>
      <c r="AJ2091" s="38"/>
      <c r="AK2091" s="38"/>
      <c r="AL2091" s="38"/>
      <c r="AM2091" s="38"/>
      <c r="AN2091" s="38"/>
      <c r="AO2091" s="38"/>
      <c r="AP2091" s="38"/>
      <c r="AQ2091" s="38"/>
      <c r="AR2091" s="38"/>
      <c r="AS2091" s="38"/>
      <c r="AT2091" s="38"/>
      <c r="AU2091" s="38"/>
      <c r="AV2091" s="38"/>
      <c r="AW2091" s="38"/>
      <c r="AX2091" s="38"/>
      <c r="AY2091" s="38"/>
      <c r="BA2091" s="3">
        <f>IF(Q2091&gt;0,RANK(Q2091,(N2091:P2091,Q2091:AE2091)),0)</f>
        <v>3</v>
      </c>
      <c r="BB2091" s="3">
        <f>IF(R2091&gt;0,RANK(R2091,(N2091:P2091,Q2091:AE2091)),0)</f>
        <v>0</v>
      </c>
      <c r="BC2091" s="3">
        <f>IF(S2091&gt;0,RANK(S2091,(N2091:P2091,Q2091:AE2091)),0)</f>
        <v>0</v>
      </c>
      <c r="BD2091" s="3">
        <f>IF(T2091&gt;0,RANK(T2091,(N2091:P2091,Q2091:AE2091)),0)</f>
        <v>0</v>
      </c>
      <c r="BE2091" s="2">
        <f t="shared" si="882"/>
        <v>1.761102603369066E-2</v>
      </c>
      <c r="BF2091" s="2">
        <f t="shared" si="883"/>
        <v>0</v>
      </c>
      <c r="BG2091" s="2">
        <f t="shared" si="884"/>
        <v>0</v>
      </c>
      <c r="BH2091" s="2">
        <f t="shared" si="885"/>
        <v>0</v>
      </c>
      <c r="BJ2091" t="s">
        <v>1392</v>
      </c>
      <c r="BK2091" t="s">
        <v>1584</v>
      </c>
      <c r="BL2091">
        <v>1</v>
      </c>
      <c r="BN2091">
        <v>0</v>
      </c>
      <c r="BO2091" s="60">
        <v>38</v>
      </c>
      <c r="BP2091" s="62">
        <v>37</v>
      </c>
      <c r="BQ2091" s="66">
        <f t="shared" si="886"/>
        <v>38037</v>
      </c>
      <c r="BR2091" s="66">
        <f t="shared" si="887"/>
        <v>38037</v>
      </c>
      <c r="BS2091" s="3" t="s">
        <v>3083</v>
      </c>
    </row>
    <row r="2092" spans="1:71" ht="14" hidden="1" customHeight="1" outlineLevel="1" x14ac:dyDescent="0.2">
      <c r="A2092" t="s">
        <v>3067</v>
      </c>
      <c r="B2092" t="s">
        <v>1584</v>
      </c>
      <c r="C2092" s="1">
        <f t="shared" si="877"/>
        <v>1289</v>
      </c>
      <c r="D2092" s="3">
        <f>IF(N2092&gt;0, RANK(N2092,(N2092:P2092,Q2092:AE2092)),0)</f>
        <v>2</v>
      </c>
      <c r="E2092" s="3">
        <f>IF(O2092&gt;0,RANK(O2092,(N2092:P2092,Q2092:AE2092)),0)</f>
        <v>1</v>
      </c>
      <c r="F2092" s="3">
        <f>IF(P2092&gt;0,RANK(P2092,(N2092:P2092,Q2092:AE2092)),0)</f>
        <v>0</v>
      </c>
      <c r="G2092" s="1">
        <f t="shared" si="875"/>
        <v>662</v>
      </c>
      <c r="H2092" s="2">
        <f t="shared" si="876"/>
        <v>0.51357641582622193</v>
      </c>
      <c r="I2092" s="2"/>
      <c r="J2092" s="2">
        <f t="shared" si="878"/>
        <v>0.2335143522110163</v>
      </c>
      <c r="K2092" s="2">
        <f t="shared" si="879"/>
        <v>0.74709076803723817</v>
      </c>
      <c r="L2092" s="2">
        <f t="shared" si="880"/>
        <v>0</v>
      </c>
      <c r="M2092" s="2">
        <f t="shared" si="881"/>
        <v>1.9394879751745475E-2</v>
      </c>
      <c r="N2092" s="38">
        <v>301</v>
      </c>
      <c r="O2092" s="38">
        <v>963</v>
      </c>
      <c r="P2092" s="38"/>
      <c r="Q2092" s="38">
        <v>21</v>
      </c>
      <c r="R2092" s="38"/>
      <c r="S2092" s="38"/>
      <c r="T2092" s="38"/>
      <c r="U2092" s="38"/>
      <c r="V2092" s="38"/>
      <c r="W2092" s="38">
        <v>4</v>
      </c>
      <c r="X2092" s="38"/>
      <c r="Y2092" s="38"/>
      <c r="Z2092" s="38"/>
      <c r="AA2092" s="38"/>
      <c r="AB2092" s="38"/>
      <c r="AC2092" s="38"/>
      <c r="AD2092" s="38"/>
      <c r="AE2092" s="38"/>
      <c r="AF2092" s="38"/>
      <c r="AG2092" s="38"/>
      <c r="AH2092" s="38"/>
      <c r="AI2092" s="38"/>
      <c r="AJ2092" s="38"/>
      <c r="AK2092" s="38"/>
      <c r="AL2092" s="38"/>
      <c r="AM2092" s="38"/>
      <c r="AN2092" s="38"/>
      <c r="AO2092" s="38"/>
      <c r="AP2092" s="38"/>
      <c r="AQ2092" s="38"/>
      <c r="AR2092" s="38"/>
      <c r="AS2092" s="38"/>
      <c r="AT2092" s="38"/>
      <c r="AU2092" s="38"/>
      <c r="AV2092" s="38"/>
      <c r="AW2092" s="38"/>
      <c r="AX2092" s="38"/>
      <c r="AY2092" s="38"/>
      <c r="BA2092" s="3">
        <f>IF(Q2092&gt;0,RANK(Q2092,(N2092:P2092,Q2092:AE2092)),0)</f>
        <v>3</v>
      </c>
      <c r="BB2092" s="3">
        <f>IF(R2092&gt;0,RANK(R2092,(N2092:P2092,Q2092:AE2092)),0)</f>
        <v>0</v>
      </c>
      <c r="BC2092" s="3">
        <f>IF(S2092&gt;0,RANK(S2092,(N2092:P2092,Q2092:AE2092)),0)</f>
        <v>0</v>
      </c>
      <c r="BD2092" s="3">
        <f>IF(T2092&gt;0,RANK(T2092,(N2092:P2092,Q2092:AE2092)),0)</f>
        <v>0</v>
      </c>
      <c r="BE2092" s="2">
        <f t="shared" si="882"/>
        <v>1.6291698991466253E-2</v>
      </c>
      <c r="BF2092" s="2">
        <f t="shared" si="883"/>
        <v>0</v>
      </c>
      <c r="BG2092" s="2">
        <f t="shared" si="884"/>
        <v>0</v>
      </c>
      <c r="BH2092" s="2">
        <f t="shared" si="885"/>
        <v>0</v>
      </c>
      <c r="BJ2092" t="s">
        <v>3067</v>
      </c>
      <c r="BK2092" t="s">
        <v>1584</v>
      </c>
      <c r="BL2092">
        <v>1</v>
      </c>
      <c r="BN2092">
        <v>0</v>
      </c>
      <c r="BO2092" s="60">
        <v>38</v>
      </c>
      <c r="BP2092" s="62">
        <v>39</v>
      </c>
      <c r="BQ2092" s="66">
        <f t="shared" si="886"/>
        <v>38039</v>
      </c>
      <c r="BR2092" s="66">
        <f t="shared" si="887"/>
        <v>38039</v>
      </c>
      <c r="BS2092" s="3" t="s">
        <v>3083</v>
      </c>
    </row>
    <row r="2093" spans="1:71" ht="14" hidden="1" customHeight="1" outlineLevel="1" x14ac:dyDescent="0.2">
      <c r="A2093" t="s">
        <v>2569</v>
      </c>
      <c r="B2093" t="s">
        <v>1584</v>
      </c>
      <c r="C2093" s="1">
        <f t="shared" si="877"/>
        <v>1306</v>
      </c>
      <c r="D2093" s="3">
        <f>IF(N2093&gt;0, RANK(N2093,(N2093:P2093,Q2093:AE2093)),0)</f>
        <v>2</v>
      </c>
      <c r="E2093" s="3">
        <f>IF(O2093&gt;0,RANK(O2093,(N2093:P2093,Q2093:AE2093)),0)</f>
        <v>1</v>
      </c>
      <c r="F2093" s="3">
        <f>IF(P2093&gt;0,RANK(P2093,(N2093:P2093,Q2093:AE2093)),0)</f>
        <v>0</v>
      </c>
      <c r="G2093" s="1">
        <f t="shared" si="875"/>
        <v>897</v>
      </c>
      <c r="H2093" s="2">
        <f t="shared" si="876"/>
        <v>0.68683001531393573</v>
      </c>
      <c r="I2093" s="2"/>
      <c r="J2093" s="2">
        <f t="shared" si="878"/>
        <v>0.14701378254211334</v>
      </c>
      <c r="K2093" s="2">
        <f t="shared" si="879"/>
        <v>0.83384379785604901</v>
      </c>
      <c r="L2093" s="2">
        <f t="shared" si="880"/>
        <v>0</v>
      </c>
      <c r="M2093" s="2">
        <f t="shared" si="881"/>
        <v>1.9142419601837601E-2</v>
      </c>
      <c r="N2093" s="38">
        <v>192</v>
      </c>
      <c r="O2093" s="38">
        <v>1089</v>
      </c>
      <c r="P2093" s="38"/>
      <c r="Q2093" s="38">
        <v>13</v>
      </c>
      <c r="R2093" s="38"/>
      <c r="S2093" s="38"/>
      <c r="T2093" s="38"/>
      <c r="U2093" s="38"/>
      <c r="V2093" s="38"/>
      <c r="W2093" s="38">
        <v>12</v>
      </c>
      <c r="X2093" s="38"/>
      <c r="Y2093" s="38"/>
      <c r="Z2093" s="38"/>
      <c r="AA2093" s="38"/>
      <c r="AB2093" s="38"/>
      <c r="AC2093" s="38"/>
      <c r="AD2093" s="38"/>
      <c r="AE2093" s="38"/>
      <c r="AF2093" s="38"/>
      <c r="AG2093" s="38"/>
      <c r="AH2093" s="38"/>
      <c r="AI2093" s="38"/>
      <c r="AJ2093" s="38"/>
      <c r="AK2093" s="38"/>
      <c r="AL2093" s="38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BA2093" s="3">
        <f>IF(Q2093&gt;0,RANK(Q2093,(N2093:P2093,Q2093:AE2093)),0)</f>
        <v>3</v>
      </c>
      <c r="BB2093" s="3">
        <f>IF(R2093&gt;0,RANK(R2093,(N2093:P2093,Q2093:AE2093)),0)</f>
        <v>0</v>
      </c>
      <c r="BC2093" s="3">
        <f>IF(S2093&gt;0,RANK(S2093,(N2093:P2093,Q2093:AE2093)),0)</f>
        <v>0</v>
      </c>
      <c r="BD2093" s="3">
        <f>IF(T2093&gt;0,RANK(T2093,(N2093:P2093,Q2093:AE2093)),0)</f>
        <v>0</v>
      </c>
      <c r="BE2093" s="2">
        <f t="shared" si="882"/>
        <v>9.954058192955589E-3</v>
      </c>
      <c r="BF2093" s="2">
        <f t="shared" si="883"/>
        <v>0</v>
      </c>
      <c r="BG2093" s="2">
        <f t="shared" si="884"/>
        <v>0</v>
      </c>
      <c r="BH2093" s="2">
        <f t="shared" si="885"/>
        <v>0</v>
      </c>
      <c r="BJ2093" t="s">
        <v>2569</v>
      </c>
      <c r="BK2093" t="s">
        <v>1584</v>
      </c>
      <c r="BL2093">
        <v>1</v>
      </c>
      <c r="BN2093">
        <v>0</v>
      </c>
      <c r="BO2093" s="60">
        <v>38</v>
      </c>
      <c r="BP2093" s="62">
        <v>41</v>
      </c>
      <c r="BQ2093" s="66">
        <f t="shared" si="886"/>
        <v>38041</v>
      </c>
      <c r="BR2093" s="66">
        <f t="shared" si="887"/>
        <v>38041</v>
      </c>
      <c r="BS2093" s="3" t="s">
        <v>3083</v>
      </c>
    </row>
    <row r="2094" spans="1:71" ht="14" hidden="1" customHeight="1" outlineLevel="1" x14ac:dyDescent="0.2">
      <c r="A2094" t="s">
        <v>2846</v>
      </c>
      <c r="B2094" t="s">
        <v>1584</v>
      </c>
      <c r="C2094" s="1">
        <f t="shared" si="877"/>
        <v>1398</v>
      </c>
      <c r="D2094" s="3">
        <f>IF(N2094&gt;0, RANK(N2094,(N2094:P2094,Q2094:AE2094)),0)</f>
        <v>2</v>
      </c>
      <c r="E2094" s="3">
        <f>IF(O2094&gt;0,RANK(O2094,(N2094:P2094,Q2094:AE2094)),0)</f>
        <v>1</v>
      </c>
      <c r="F2094" s="3">
        <f>IF(P2094&gt;0,RANK(P2094,(N2094:P2094,Q2094:AE2094)),0)</f>
        <v>0</v>
      </c>
      <c r="G2094" s="1">
        <f t="shared" si="875"/>
        <v>899</v>
      </c>
      <c r="H2094" s="2">
        <f t="shared" si="876"/>
        <v>0.64306151645207443</v>
      </c>
      <c r="I2094" s="2"/>
      <c r="J2094" s="2">
        <f t="shared" si="878"/>
        <v>0.17024320457796852</v>
      </c>
      <c r="K2094" s="2">
        <f t="shared" si="879"/>
        <v>0.81330472103004292</v>
      </c>
      <c r="L2094" s="2">
        <f t="shared" si="880"/>
        <v>0</v>
      </c>
      <c r="M2094" s="2">
        <f t="shared" si="881"/>
        <v>1.6452074391988591E-2</v>
      </c>
      <c r="N2094" s="38">
        <v>238</v>
      </c>
      <c r="O2094" s="38">
        <v>1137</v>
      </c>
      <c r="P2094" s="38"/>
      <c r="Q2094" s="38">
        <v>16</v>
      </c>
      <c r="R2094" s="38"/>
      <c r="S2094" s="38"/>
      <c r="T2094" s="38"/>
      <c r="U2094" s="38"/>
      <c r="V2094" s="38"/>
      <c r="W2094" s="38">
        <v>7</v>
      </c>
      <c r="X2094" s="38"/>
      <c r="Y2094" s="38"/>
      <c r="Z2094" s="38"/>
      <c r="AA2094" s="38"/>
      <c r="AB2094" s="38"/>
      <c r="AC2094" s="38"/>
      <c r="AD2094" s="38"/>
      <c r="AE2094" s="38"/>
      <c r="AF2094" s="38"/>
      <c r="AG2094" s="38"/>
      <c r="AH2094" s="38"/>
      <c r="AI2094" s="38"/>
      <c r="AJ2094" s="38"/>
      <c r="AK2094" s="38"/>
      <c r="AL2094" s="38"/>
      <c r="AM2094" s="38"/>
      <c r="AN2094" s="38"/>
      <c r="AO2094" s="38"/>
      <c r="AP2094" s="38"/>
      <c r="AQ2094" s="38"/>
      <c r="AR2094" s="38"/>
      <c r="AS2094" s="38"/>
      <c r="AT2094" s="38"/>
      <c r="AU2094" s="38"/>
      <c r="AV2094" s="38"/>
      <c r="AW2094" s="38"/>
      <c r="AX2094" s="38"/>
      <c r="AY2094" s="38"/>
      <c r="BA2094" s="3">
        <f>IF(Q2094&gt;0,RANK(Q2094,(N2094:P2094,Q2094:AE2094)),0)</f>
        <v>3</v>
      </c>
      <c r="BB2094" s="3">
        <f>IF(R2094&gt;0,RANK(R2094,(N2094:P2094,Q2094:AE2094)),0)</f>
        <v>0</v>
      </c>
      <c r="BC2094" s="3">
        <f>IF(S2094&gt;0,RANK(S2094,(N2094:P2094,Q2094:AE2094)),0)</f>
        <v>0</v>
      </c>
      <c r="BD2094" s="3">
        <f>IF(T2094&gt;0,RANK(T2094,(N2094:P2094,Q2094:AE2094)),0)</f>
        <v>0</v>
      </c>
      <c r="BE2094" s="2">
        <f t="shared" si="882"/>
        <v>1.1444921316165951E-2</v>
      </c>
      <c r="BF2094" s="2">
        <f t="shared" si="883"/>
        <v>0</v>
      </c>
      <c r="BG2094" s="2">
        <f t="shared" si="884"/>
        <v>0</v>
      </c>
      <c r="BH2094" s="2">
        <f t="shared" si="885"/>
        <v>0</v>
      </c>
      <c r="BJ2094" t="s">
        <v>2846</v>
      </c>
      <c r="BK2094" t="s">
        <v>1584</v>
      </c>
      <c r="BL2094">
        <v>1</v>
      </c>
      <c r="BN2094">
        <v>0</v>
      </c>
      <c r="BO2094" s="60">
        <v>38</v>
      </c>
      <c r="BP2094" s="62">
        <v>43</v>
      </c>
      <c r="BQ2094" s="66">
        <f t="shared" si="886"/>
        <v>38043</v>
      </c>
      <c r="BR2094" s="66">
        <f t="shared" si="887"/>
        <v>38043</v>
      </c>
      <c r="BS2094" s="3" t="s">
        <v>3083</v>
      </c>
    </row>
    <row r="2095" spans="1:71" ht="14" hidden="1" customHeight="1" outlineLevel="1" x14ac:dyDescent="0.2">
      <c r="A2095" t="s">
        <v>1725</v>
      </c>
      <c r="B2095" t="s">
        <v>1584</v>
      </c>
      <c r="C2095" s="1">
        <f t="shared" si="877"/>
        <v>2123</v>
      </c>
      <c r="D2095" s="3">
        <f>IF(N2095&gt;0, RANK(N2095,(N2095:P2095,Q2095:AE2095)),0)</f>
        <v>2</v>
      </c>
      <c r="E2095" s="3">
        <f>IF(O2095&gt;0,RANK(O2095,(N2095:P2095,Q2095:AE2095)),0)</f>
        <v>1</v>
      </c>
      <c r="F2095" s="3">
        <f>IF(P2095&gt;0,RANK(P2095,(N2095:P2095,Q2095:AE2095)),0)</f>
        <v>0</v>
      </c>
      <c r="G2095" s="1">
        <f t="shared" si="875"/>
        <v>1161</v>
      </c>
      <c r="H2095" s="2">
        <f t="shared" si="876"/>
        <v>0.54686764013188882</v>
      </c>
      <c r="I2095" s="2"/>
      <c r="J2095" s="2">
        <f t="shared" si="878"/>
        <v>0.21337729627885069</v>
      </c>
      <c r="K2095" s="2">
        <f t="shared" si="879"/>
        <v>0.76024493641073954</v>
      </c>
      <c r="L2095" s="2">
        <f t="shared" si="880"/>
        <v>0</v>
      </c>
      <c r="M2095" s="2">
        <f t="shared" si="881"/>
        <v>2.637776731040975E-2</v>
      </c>
      <c r="N2095" s="38">
        <v>453</v>
      </c>
      <c r="O2095" s="38">
        <v>1614</v>
      </c>
      <c r="P2095" s="38"/>
      <c r="Q2095" s="38">
        <v>42</v>
      </c>
      <c r="R2095" s="38"/>
      <c r="S2095" s="38"/>
      <c r="T2095" s="38"/>
      <c r="U2095" s="38"/>
      <c r="V2095" s="38"/>
      <c r="W2095" s="38">
        <v>14</v>
      </c>
      <c r="X2095" s="38"/>
      <c r="Y2095" s="38"/>
      <c r="Z2095" s="38"/>
      <c r="AA2095" s="38"/>
      <c r="AB2095" s="38"/>
      <c r="AC2095" s="38"/>
      <c r="AD2095" s="38"/>
      <c r="AE2095" s="38"/>
      <c r="AF2095" s="38"/>
      <c r="AG2095" s="38"/>
      <c r="AH2095" s="38"/>
      <c r="AI2095" s="38"/>
      <c r="AJ2095" s="38"/>
      <c r="AK2095" s="38"/>
      <c r="AL2095" s="38"/>
      <c r="AM2095" s="38"/>
      <c r="AN2095" s="38"/>
      <c r="AO2095" s="38"/>
      <c r="AP2095" s="38"/>
      <c r="AQ2095" s="38"/>
      <c r="AR2095" s="38"/>
      <c r="AS2095" s="38"/>
      <c r="AT2095" s="38"/>
      <c r="AU2095" s="38"/>
      <c r="AV2095" s="38"/>
      <c r="AW2095" s="38"/>
      <c r="AX2095" s="38"/>
      <c r="AY2095" s="38"/>
      <c r="BA2095" s="3">
        <f>IF(Q2095&gt;0,RANK(Q2095,(N2095:P2095,Q2095:AE2095)),0)</f>
        <v>3</v>
      </c>
      <c r="BB2095" s="3">
        <f>IF(R2095&gt;0,RANK(R2095,(N2095:P2095,Q2095:AE2095)),0)</f>
        <v>0</v>
      </c>
      <c r="BC2095" s="3">
        <f>IF(S2095&gt;0,RANK(S2095,(N2095:P2095,Q2095:AE2095)),0)</f>
        <v>0</v>
      </c>
      <c r="BD2095" s="3">
        <f>IF(T2095&gt;0,RANK(T2095,(N2095:P2095,Q2095:AE2095)),0)</f>
        <v>0</v>
      </c>
      <c r="BE2095" s="2">
        <f t="shared" si="882"/>
        <v>1.9783325482807347E-2</v>
      </c>
      <c r="BF2095" s="2">
        <f t="shared" si="883"/>
        <v>0</v>
      </c>
      <c r="BG2095" s="2">
        <f t="shared" si="884"/>
        <v>0</v>
      </c>
      <c r="BH2095" s="2">
        <f t="shared" si="885"/>
        <v>0</v>
      </c>
      <c r="BJ2095" t="s">
        <v>1725</v>
      </c>
      <c r="BK2095" t="s">
        <v>1584</v>
      </c>
      <c r="BL2095">
        <v>1</v>
      </c>
      <c r="BN2095">
        <v>0</v>
      </c>
      <c r="BO2095" s="60">
        <v>38</v>
      </c>
      <c r="BP2095" s="62">
        <v>45</v>
      </c>
      <c r="BQ2095" s="66">
        <f t="shared" si="886"/>
        <v>38045</v>
      </c>
      <c r="BR2095" s="66">
        <f t="shared" si="887"/>
        <v>38045</v>
      </c>
      <c r="BS2095" s="3" t="s">
        <v>3083</v>
      </c>
    </row>
    <row r="2096" spans="1:71" ht="14" hidden="1" customHeight="1" outlineLevel="1" x14ac:dyDescent="0.2">
      <c r="A2096" t="s">
        <v>825</v>
      </c>
      <c r="B2096" t="s">
        <v>1584</v>
      </c>
      <c r="C2096" s="1">
        <f t="shared" si="877"/>
        <v>1033</v>
      </c>
      <c r="D2096" s="3">
        <f>IF(N2096&gt;0, RANK(N2096,(N2096:P2096,Q2096:AE2096)),0)</f>
        <v>2</v>
      </c>
      <c r="E2096" s="3">
        <f>IF(O2096&gt;0,RANK(O2096,(N2096:P2096,Q2096:AE2096)),0)</f>
        <v>1</v>
      </c>
      <c r="F2096" s="3">
        <f>IF(P2096&gt;0,RANK(P2096,(N2096:P2096,Q2096:AE2096)),0)</f>
        <v>0</v>
      </c>
      <c r="G2096" s="1">
        <f t="shared" si="875"/>
        <v>781</v>
      </c>
      <c r="H2096" s="2">
        <f t="shared" si="876"/>
        <v>0.75605033881897388</v>
      </c>
      <c r="I2096" s="2"/>
      <c r="J2096" s="2">
        <f t="shared" si="878"/>
        <v>0.1132623426911907</v>
      </c>
      <c r="K2096" s="2">
        <f t="shared" si="879"/>
        <v>0.86931268151016461</v>
      </c>
      <c r="L2096" s="2">
        <f t="shared" si="880"/>
        <v>0</v>
      </c>
      <c r="M2096" s="2">
        <f t="shared" si="881"/>
        <v>1.742497579864466E-2</v>
      </c>
      <c r="N2096" s="38">
        <v>117</v>
      </c>
      <c r="O2096" s="38">
        <v>898</v>
      </c>
      <c r="P2096" s="38"/>
      <c r="Q2096" s="38">
        <v>16</v>
      </c>
      <c r="R2096" s="38"/>
      <c r="S2096" s="38"/>
      <c r="T2096" s="38"/>
      <c r="U2096" s="38"/>
      <c r="V2096" s="38"/>
      <c r="W2096" s="38">
        <v>2</v>
      </c>
      <c r="X2096" s="38"/>
      <c r="Y2096" s="38"/>
      <c r="Z2096" s="38"/>
      <c r="AA2096" s="38"/>
      <c r="AB2096" s="38"/>
      <c r="AC2096" s="38"/>
      <c r="AD2096" s="38"/>
      <c r="AE2096" s="38"/>
      <c r="AF2096" s="38"/>
      <c r="AG2096" s="38"/>
      <c r="AH2096" s="38"/>
      <c r="AI2096" s="38"/>
      <c r="AJ2096" s="38"/>
      <c r="AK2096" s="38"/>
      <c r="AL2096" s="38"/>
      <c r="AM2096" s="38"/>
      <c r="AN2096" s="38"/>
      <c r="AO2096" s="38"/>
      <c r="AP2096" s="38"/>
      <c r="AQ2096" s="38"/>
      <c r="AR2096" s="38"/>
      <c r="AS2096" s="38"/>
      <c r="AT2096" s="38"/>
      <c r="AU2096" s="38"/>
      <c r="AV2096" s="38"/>
      <c r="AW2096" s="38"/>
      <c r="AX2096" s="38"/>
      <c r="AY2096" s="38"/>
      <c r="BA2096" s="3">
        <f>IF(Q2096&gt;0,RANK(Q2096,(N2096:P2096,Q2096:AE2096)),0)</f>
        <v>3</v>
      </c>
      <c r="BB2096" s="3">
        <f>IF(R2096&gt;0,RANK(R2096,(N2096:P2096,Q2096:AE2096)),0)</f>
        <v>0</v>
      </c>
      <c r="BC2096" s="3">
        <f>IF(S2096&gt;0,RANK(S2096,(N2096:P2096,Q2096:AE2096)),0)</f>
        <v>0</v>
      </c>
      <c r="BD2096" s="3">
        <f>IF(T2096&gt;0,RANK(T2096,(N2096:P2096,Q2096:AE2096)),0)</f>
        <v>0</v>
      </c>
      <c r="BE2096" s="2">
        <f t="shared" si="882"/>
        <v>1.5488867376573089E-2</v>
      </c>
      <c r="BF2096" s="2">
        <f t="shared" si="883"/>
        <v>0</v>
      </c>
      <c r="BG2096" s="2">
        <f t="shared" si="884"/>
        <v>0</v>
      </c>
      <c r="BH2096" s="2">
        <f t="shared" si="885"/>
        <v>0</v>
      </c>
      <c r="BJ2096" t="s">
        <v>825</v>
      </c>
      <c r="BK2096" t="s">
        <v>1584</v>
      </c>
      <c r="BL2096">
        <v>1</v>
      </c>
      <c r="BN2096">
        <v>0</v>
      </c>
      <c r="BO2096" s="60">
        <v>38</v>
      </c>
      <c r="BP2096" s="62">
        <v>47</v>
      </c>
      <c r="BQ2096" s="66">
        <f t="shared" si="886"/>
        <v>38047</v>
      </c>
      <c r="BR2096" s="66">
        <f t="shared" si="887"/>
        <v>38047</v>
      </c>
      <c r="BS2096" s="3" t="s">
        <v>3083</v>
      </c>
    </row>
    <row r="2097" spans="1:71" ht="14" hidden="1" customHeight="1" outlineLevel="1" x14ac:dyDescent="0.2">
      <c r="A2097" t="s">
        <v>854</v>
      </c>
      <c r="B2097" t="s">
        <v>1584</v>
      </c>
      <c r="C2097" s="1">
        <f t="shared" si="877"/>
        <v>2752</v>
      </c>
      <c r="D2097" s="3">
        <f>IF(N2097&gt;0, RANK(N2097,(N2097:P2097,Q2097:AE2097)),0)</f>
        <v>2</v>
      </c>
      <c r="E2097" s="3">
        <f>IF(O2097&gt;0,RANK(O2097,(N2097:P2097,Q2097:AE2097)),0)</f>
        <v>1</v>
      </c>
      <c r="F2097" s="3">
        <f>IF(P2097&gt;0,RANK(P2097,(N2097:P2097,Q2097:AE2097)),0)</f>
        <v>0</v>
      </c>
      <c r="G2097" s="1">
        <f t="shared" si="875"/>
        <v>1744</v>
      </c>
      <c r="H2097" s="2">
        <f t="shared" si="876"/>
        <v>0.63372093023255816</v>
      </c>
      <c r="I2097" s="2"/>
      <c r="J2097" s="2">
        <f t="shared" si="878"/>
        <v>0.17405523255813954</v>
      </c>
      <c r="K2097" s="2">
        <f t="shared" si="879"/>
        <v>0.80777616279069764</v>
      </c>
      <c r="L2097" s="2">
        <f t="shared" si="880"/>
        <v>0</v>
      </c>
      <c r="M2097" s="2">
        <f t="shared" si="881"/>
        <v>1.8168604651162878E-2</v>
      </c>
      <c r="N2097" s="38">
        <v>479</v>
      </c>
      <c r="O2097" s="38">
        <v>2223</v>
      </c>
      <c r="P2097" s="38"/>
      <c r="Q2097" s="38">
        <v>33</v>
      </c>
      <c r="R2097" s="38"/>
      <c r="S2097" s="38"/>
      <c r="T2097" s="38"/>
      <c r="U2097" s="38"/>
      <c r="V2097" s="38"/>
      <c r="W2097" s="38">
        <v>17</v>
      </c>
      <c r="X2097" s="38"/>
      <c r="Y2097" s="38"/>
      <c r="Z2097" s="38"/>
      <c r="AA2097" s="38"/>
      <c r="AB2097" s="38"/>
      <c r="AC2097" s="38"/>
      <c r="AD2097" s="38"/>
      <c r="AE2097" s="38"/>
      <c r="AF2097" s="38"/>
      <c r="AG2097" s="38"/>
      <c r="AH2097" s="38"/>
      <c r="AI2097" s="38"/>
      <c r="AJ2097" s="38"/>
      <c r="AK2097" s="38"/>
      <c r="AL2097" s="38"/>
      <c r="AM2097" s="38"/>
      <c r="AN2097" s="38"/>
      <c r="AO2097" s="38"/>
      <c r="AP2097" s="38"/>
      <c r="AQ2097" s="38"/>
      <c r="AR2097" s="38"/>
      <c r="AS2097" s="38"/>
      <c r="AT2097" s="38"/>
      <c r="AU2097" s="38"/>
      <c r="AV2097" s="38"/>
      <c r="AW2097" s="38"/>
      <c r="AX2097" s="38"/>
      <c r="AY2097" s="38"/>
      <c r="BA2097" s="3">
        <f>IF(Q2097&gt;0,RANK(Q2097,(N2097:P2097,Q2097:AE2097)),0)</f>
        <v>3</v>
      </c>
      <c r="BB2097" s="3">
        <f>IF(R2097&gt;0,RANK(R2097,(N2097:P2097,Q2097:AE2097)),0)</f>
        <v>0</v>
      </c>
      <c r="BC2097" s="3">
        <f>IF(S2097&gt;0,RANK(S2097,(N2097:P2097,Q2097:AE2097)),0)</f>
        <v>0</v>
      </c>
      <c r="BD2097" s="3">
        <f>IF(T2097&gt;0,RANK(T2097,(N2097:P2097,Q2097:AE2097)),0)</f>
        <v>0</v>
      </c>
      <c r="BE2097" s="2">
        <f t="shared" si="882"/>
        <v>1.1991279069767442E-2</v>
      </c>
      <c r="BF2097" s="2">
        <f t="shared" si="883"/>
        <v>0</v>
      </c>
      <c r="BG2097" s="2">
        <f t="shared" si="884"/>
        <v>0</v>
      </c>
      <c r="BH2097" s="2">
        <f t="shared" si="885"/>
        <v>0</v>
      </c>
      <c r="BJ2097" t="s">
        <v>854</v>
      </c>
      <c r="BK2097" t="s">
        <v>1584</v>
      </c>
      <c r="BL2097">
        <v>1</v>
      </c>
      <c r="BN2097">
        <v>0</v>
      </c>
      <c r="BO2097" s="60">
        <v>38</v>
      </c>
      <c r="BP2097" s="62">
        <v>49</v>
      </c>
      <c r="BQ2097" s="66">
        <f t="shared" si="886"/>
        <v>38049</v>
      </c>
      <c r="BR2097" s="66">
        <f t="shared" si="887"/>
        <v>38049</v>
      </c>
      <c r="BS2097" s="3" t="s">
        <v>3083</v>
      </c>
    </row>
    <row r="2098" spans="1:71" ht="14" hidden="1" customHeight="1" outlineLevel="1" x14ac:dyDescent="0.2">
      <c r="A2098" t="s">
        <v>1182</v>
      </c>
      <c r="B2098" t="s">
        <v>1584</v>
      </c>
      <c r="C2098" s="1">
        <f t="shared" si="877"/>
        <v>1390</v>
      </c>
      <c r="D2098" s="3">
        <f>IF(N2098&gt;0, RANK(N2098,(N2098:P2098,Q2098:AE2098)),0)</f>
        <v>2</v>
      </c>
      <c r="E2098" s="3">
        <f>IF(O2098&gt;0,RANK(O2098,(N2098:P2098,Q2098:AE2098)),0)</f>
        <v>1</v>
      </c>
      <c r="F2098" s="3">
        <f>IF(P2098&gt;0,RANK(P2098,(N2098:P2098,Q2098:AE2098)),0)</f>
        <v>0</v>
      </c>
      <c r="G2098" s="1">
        <f t="shared" si="875"/>
        <v>903</v>
      </c>
      <c r="H2098" s="2">
        <f t="shared" si="876"/>
        <v>0.64964028776978422</v>
      </c>
      <c r="I2098" s="2"/>
      <c r="J2098" s="2">
        <f t="shared" si="878"/>
        <v>0.16474820143884891</v>
      </c>
      <c r="K2098" s="2">
        <f t="shared" si="879"/>
        <v>0.81438848920863305</v>
      </c>
      <c r="L2098" s="2">
        <f t="shared" si="880"/>
        <v>0</v>
      </c>
      <c r="M2098" s="2">
        <f t="shared" si="881"/>
        <v>2.0863309352518011E-2</v>
      </c>
      <c r="N2098" s="38">
        <v>229</v>
      </c>
      <c r="O2098" s="38">
        <v>1132</v>
      </c>
      <c r="P2098" s="38"/>
      <c r="Q2098" s="38">
        <v>20</v>
      </c>
      <c r="R2098" s="38"/>
      <c r="S2098" s="38"/>
      <c r="T2098" s="38"/>
      <c r="U2098" s="38"/>
      <c r="V2098" s="38"/>
      <c r="W2098" s="38">
        <v>9</v>
      </c>
      <c r="X2098" s="38"/>
      <c r="Y2098" s="38"/>
      <c r="Z2098" s="38"/>
      <c r="AA2098" s="38"/>
      <c r="AB2098" s="38"/>
      <c r="AC2098" s="38"/>
      <c r="AD2098" s="38"/>
      <c r="AE2098" s="38"/>
      <c r="AF2098" s="38"/>
      <c r="AG2098" s="38"/>
      <c r="AH2098" s="38"/>
      <c r="AI2098" s="38"/>
      <c r="AJ2098" s="38"/>
      <c r="AK2098" s="38"/>
      <c r="AL2098" s="38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BA2098" s="3">
        <f>IF(Q2098&gt;0,RANK(Q2098,(N2098:P2098,Q2098:AE2098)),0)</f>
        <v>3</v>
      </c>
      <c r="BB2098" s="3">
        <f>IF(R2098&gt;0,RANK(R2098,(N2098:P2098,Q2098:AE2098)),0)</f>
        <v>0</v>
      </c>
      <c r="BC2098" s="3">
        <f>IF(S2098&gt;0,RANK(S2098,(N2098:P2098,Q2098:AE2098)),0)</f>
        <v>0</v>
      </c>
      <c r="BD2098" s="3">
        <f>IF(T2098&gt;0,RANK(T2098,(N2098:P2098,Q2098:AE2098)),0)</f>
        <v>0</v>
      </c>
      <c r="BE2098" s="2">
        <f t="shared" si="882"/>
        <v>1.4388489208633094E-2</v>
      </c>
      <c r="BF2098" s="2">
        <f t="shared" si="883"/>
        <v>0</v>
      </c>
      <c r="BG2098" s="2">
        <f t="shared" si="884"/>
        <v>0</v>
      </c>
      <c r="BH2098" s="2">
        <f t="shared" si="885"/>
        <v>0</v>
      </c>
      <c r="BJ2098" t="s">
        <v>1182</v>
      </c>
      <c r="BK2098" t="s">
        <v>1584</v>
      </c>
      <c r="BL2098">
        <v>1</v>
      </c>
      <c r="BN2098">
        <v>0</v>
      </c>
      <c r="BO2098" s="60">
        <v>38</v>
      </c>
      <c r="BP2098" s="62">
        <v>51</v>
      </c>
      <c r="BQ2098" s="66">
        <f t="shared" si="886"/>
        <v>38051</v>
      </c>
      <c r="BR2098" s="66">
        <f t="shared" si="887"/>
        <v>38051</v>
      </c>
      <c r="BS2098" s="3" t="s">
        <v>3083</v>
      </c>
    </row>
    <row r="2099" spans="1:71" ht="14" hidden="1" customHeight="1" outlineLevel="1" x14ac:dyDescent="0.2">
      <c r="A2099" t="s">
        <v>321</v>
      </c>
      <c r="B2099" t="s">
        <v>1584</v>
      </c>
      <c r="C2099" s="1">
        <f t="shared" si="877"/>
        <v>5521</v>
      </c>
      <c r="D2099" s="3">
        <f>IF(N2099&gt;0, RANK(N2099,(N2099:P2099,Q2099:AE2099)),0)</f>
        <v>2</v>
      </c>
      <c r="E2099" s="3">
        <f>IF(O2099&gt;0,RANK(O2099,(N2099:P2099,Q2099:AE2099)),0)</f>
        <v>1</v>
      </c>
      <c r="F2099" s="3">
        <f>IF(P2099&gt;0,RANK(P2099,(N2099:P2099,Q2099:AE2099)),0)</f>
        <v>0</v>
      </c>
      <c r="G2099" s="1">
        <f t="shared" si="875"/>
        <v>3818</v>
      </c>
      <c r="H2099" s="2">
        <f t="shared" si="876"/>
        <v>0.69154138742981341</v>
      </c>
      <c r="I2099" s="2"/>
      <c r="J2099" s="2">
        <f t="shared" si="878"/>
        <v>0.14653142546640102</v>
      </c>
      <c r="K2099" s="2">
        <f t="shared" si="879"/>
        <v>0.83807281289621449</v>
      </c>
      <c r="L2099" s="2">
        <f t="shared" si="880"/>
        <v>0</v>
      </c>
      <c r="M2099" s="2">
        <f t="shared" si="881"/>
        <v>1.5395761637384542E-2</v>
      </c>
      <c r="N2099" s="38">
        <v>809</v>
      </c>
      <c r="O2099" s="38">
        <v>4627</v>
      </c>
      <c r="P2099" s="38"/>
      <c r="Q2099" s="38">
        <v>47</v>
      </c>
      <c r="R2099" s="38"/>
      <c r="S2099" s="38"/>
      <c r="T2099" s="38"/>
      <c r="U2099" s="38"/>
      <c r="V2099" s="38"/>
      <c r="W2099" s="38">
        <v>38</v>
      </c>
      <c r="X2099" s="38"/>
      <c r="Y2099" s="38"/>
      <c r="Z2099" s="38"/>
      <c r="AA2099" s="38"/>
      <c r="AB2099" s="38"/>
      <c r="AC2099" s="38"/>
      <c r="AD2099" s="38"/>
      <c r="AE2099" s="38"/>
      <c r="AF2099" s="38"/>
      <c r="AG2099" s="38"/>
      <c r="AH2099" s="38"/>
      <c r="AI2099" s="38"/>
      <c r="AJ2099" s="38"/>
      <c r="AK2099" s="38"/>
      <c r="AL2099" s="38"/>
      <c r="AM2099" s="38"/>
      <c r="AN2099" s="38"/>
      <c r="AO2099" s="38"/>
      <c r="AP2099" s="38"/>
      <c r="AQ2099" s="38"/>
      <c r="AR2099" s="38"/>
      <c r="AS2099" s="38"/>
      <c r="AT2099" s="38"/>
      <c r="AU2099" s="38"/>
      <c r="AV2099" s="38"/>
      <c r="AW2099" s="38"/>
      <c r="AX2099" s="38"/>
      <c r="AY2099" s="38"/>
      <c r="BA2099" s="3">
        <f>IF(Q2099&gt;0,RANK(Q2099,(N2099:P2099,Q2099:AE2099)),0)</f>
        <v>3</v>
      </c>
      <c r="BB2099" s="3">
        <f>IF(R2099&gt;0,RANK(R2099,(N2099:P2099,Q2099:AE2099)),0)</f>
        <v>0</v>
      </c>
      <c r="BC2099" s="3">
        <f>IF(S2099&gt;0,RANK(S2099,(N2099:P2099,Q2099:AE2099)),0)</f>
        <v>0</v>
      </c>
      <c r="BD2099" s="3">
        <f>IF(T2099&gt;0,RANK(T2099,(N2099:P2099,Q2099:AE2099)),0)</f>
        <v>0</v>
      </c>
      <c r="BE2099" s="2">
        <f t="shared" si="882"/>
        <v>8.5129505524361524E-3</v>
      </c>
      <c r="BF2099" s="2">
        <f t="shared" si="883"/>
        <v>0</v>
      </c>
      <c r="BG2099" s="2">
        <f t="shared" si="884"/>
        <v>0</v>
      </c>
      <c r="BH2099" s="2">
        <f t="shared" si="885"/>
        <v>0</v>
      </c>
      <c r="BJ2099" t="s">
        <v>321</v>
      </c>
      <c r="BK2099" t="s">
        <v>1584</v>
      </c>
      <c r="BL2099">
        <v>1</v>
      </c>
      <c r="BN2099">
        <v>0</v>
      </c>
      <c r="BO2099" s="60">
        <v>38</v>
      </c>
      <c r="BP2099" s="62">
        <v>53</v>
      </c>
      <c r="BQ2099" s="66">
        <f t="shared" si="886"/>
        <v>38053</v>
      </c>
      <c r="BR2099" s="66">
        <f t="shared" si="887"/>
        <v>38053</v>
      </c>
      <c r="BS2099" s="3" t="s">
        <v>3083</v>
      </c>
    </row>
    <row r="2100" spans="1:71" ht="14" hidden="1" customHeight="1" outlineLevel="1" x14ac:dyDescent="0.2">
      <c r="A2100" t="s">
        <v>114</v>
      </c>
      <c r="B2100" t="s">
        <v>1584</v>
      </c>
      <c r="C2100" s="1">
        <f t="shared" si="877"/>
        <v>5421</v>
      </c>
      <c r="D2100" s="3">
        <f>IF(N2100&gt;0, RANK(N2100,(N2100:P2100,Q2100:AE2100)),0)</f>
        <v>2</v>
      </c>
      <c r="E2100" s="3">
        <f>IF(O2100&gt;0,RANK(O2100,(N2100:P2100,Q2100:AE2100)),0)</f>
        <v>1</v>
      </c>
      <c r="F2100" s="3">
        <f>IF(P2100&gt;0,RANK(P2100,(N2100:P2100,Q2100:AE2100)),0)</f>
        <v>0</v>
      </c>
      <c r="G2100" s="1">
        <f t="shared" si="875"/>
        <v>3138</v>
      </c>
      <c r="H2100" s="2">
        <f t="shared" si="876"/>
        <v>0.57885998893193136</v>
      </c>
      <c r="I2100" s="2"/>
      <c r="J2100" s="2">
        <f t="shared" si="878"/>
        <v>0.20162331673123041</v>
      </c>
      <c r="K2100" s="2">
        <f t="shared" si="879"/>
        <v>0.78048330566316182</v>
      </c>
      <c r="L2100" s="2">
        <f t="shared" si="880"/>
        <v>0</v>
      </c>
      <c r="M2100" s="2">
        <f t="shared" si="881"/>
        <v>1.7893377605607719E-2</v>
      </c>
      <c r="N2100" s="38">
        <v>1093</v>
      </c>
      <c r="O2100" s="38">
        <v>4231</v>
      </c>
      <c r="P2100" s="38"/>
      <c r="Q2100" s="38">
        <v>74</v>
      </c>
      <c r="R2100" s="38"/>
      <c r="S2100" s="38"/>
      <c r="T2100" s="38"/>
      <c r="U2100" s="38"/>
      <c r="V2100" s="38"/>
      <c r="W2100" s="38">
        <v>23</v>
      </c>
      <c r="X2100" s="38"/>
      <c r="Y2100" s="38"/>
      <c r="Z2100" s="38"/>
      <c r="AA2100" s="38"/>
      <c r="AB2100" s="38"/>
      <c r="AC2100" s="38"/>
      <c r="AD2100" s="38"/>
      <c r="AE2100" s="38"/>
      <c r="AF2100" s="38"/>
      <c r="AG2100" s="38"/>
      <c r="AH2100" s="38"/>
      <c r="AI2100" s="38"/>
      <c r="AJ2100" s="38"/>
      <c r="AK2100" s="38"/>
      <c r="AL2100" s="38"/>
      <c r="AM2100" s="38"/>
      <c r="AN2100" s="38"/>
      <c r="AO2100" s="38"/>
      <c r="AP2100" s="38"/>
      <c r="AQ2100" s="38"/>
      <c r="AR2100" s="38"/>
      <c r="AS2100" s="38"/>
      <c r="AT2100" s="38"/>
      <c r="AU2100" s="38"/>
      <c r="AV2100" s="38"/>
      <c r="AW2100" s="38"/>
      <c r="AX2100" s="38"/>
      <c r="AY2100" s="38"/>
      <c r="BA2100" s="3">
        <f>IF(Q2100&gt;0,RANK(Q2100,(N2100:P2100,Q2100:AE2100)),0)</f>
        <v>3</v>
      </c>
      <c r="BB2100" s="3">
        <f>IF(R2100&gt;0,RANK(R2100,(N2100:P2100,Q2100:AE2100)),0)</f>
        <v>0</v>
      </c>
      <c r="BC2100" s="3">
        <f>IF(S2100&gt;0,RANK(S2100,(N2100:P2100,Q2100:AE2100)),0)</f>
        <v>0</v>
      </c>
      <c r="BD2100" s="3">
        <f>IF(T2100&gt;0,RANK(T2100,(N2100:P2100,Q2100:AE2100)),0)</f>
        <v>0</v>
      </c>
      <c r="BE2100" s="2">
        <f t="shared" si="882"/>
        <v>1.3650617967164731E-2</v>
      </c>
      <c r="BF2100" s="2">
        <f t="shared" si="883"/>
        <v>0</v>
      </c>
      <c r="BG2100" s="2">
        <f t="shared" si="884"/>
        <v>0</v>
      </c>
      <c r="BH2100" s="2">
        <f t="shared" si="885"/>
        <v>0</v>
      </c>
      <c r="BJ2100" t="s">
        <v>114</v>
      </c>
      <c r="BK2100" t="s">
        <v>1584</v>
      </c>
      <c r="BL2100">
        <v>1</v>
      </c>
      <c r="BN2100">
        <v>0</v>
      </c>
      <c r="BO2100" s="60">
        <v>38</v>
      </c>
      <c r="BP2100" s="62">
        <v>55</v>
      </c>
      <c r="BQ2100" s="66">
        <f t="shared" si="886"/>
        <v>38055</v>
      </c>
      <c r="BR2100" s="66">
        <f t="shared" si="887"/>
        <v>38055</v>
      </c>
      <c r="BS2100" s="3" t="s">
        <v>3083</v>
      </c>
    </row>
    <row r="2101" spans="1:71" ht="14" hidden="1" customHeight="1" outlineLevel="1" x14ac:dyDescent="0.2">
      <c r="A2101" t="s">
        <v>440</v>
      </c>
      <c r="B2101" t="s">
        <v>1584</v>
      </c>
      <c r="C2101" s="1">
        <f t="shared" si="877"/>
        <v>4555</v>
      </c>
      <c r="D2101" s="3">
        <f>IF(N2101&gt;0, RANK(N2101,(N2101:P2101,Q2101:AE2101)),0)</f>
        <v>2</v>
      </c>
      <c r="E2101" s="3">
        <f>IF(O2101&gt;0,RANK(O2101,(N2101:P2101,Q2101:AE2101)),0)</f>
        <v>1</v>
      </c>
      <c r="F2101" s="3">
        <f>IF(P2101&gt;0,RANK(P2101,(N2101:P2101,Q2101:AE2101)),0)</f>
        <v>0</v>
      </c>
      <c r="G2101" s="1">
        <f t="shared" si="875"/>
        <v>3126</v>
      </c>
      <c r="H2101" s="2">
        <f t="shared" si="876"/>
        <v>0.68627881448957195</v>
      </c>
      <c r="I2101" s="2"/>
      <c r="J2101" s="2">
        <f t="shared" si="878"/>
        <v>0.14753018660812295</v>
      </c>
      <c r="K2101" s="2">
        <f t="shared" si="879"/>
        <v>0.83380900109769485</v>
      </c>
      <c r="L2101" s="2">
        <f t="shared" si="880"/>
        <v>0</v>
      </c>
      <c r="M2101" s="2">
        <f t="shared" si="881"/>
        <v>1.8660812294182261E-2</v>
      </c>
      <c r="N2101" s="38">
        <v>672</v>
      </c>
      <c r="O2101" s="38">
        <v>3798</v>
      </c>
      <c r="P2101" s="38"/>
      <c r="Q2101" s="38">
        <v>60</v>
      </c>
      <c r="R2101" s="38"/>
      <c r="S2101" s="38"/>
      <c r="T2101" s="38"/>
      <c r="U2101" s="38"/>
      <c r="V2101" s="38"/>
      <c r="W2101" s="38">
        <v>25</v>
      </c>
      <c r="X2101" s="38"/>
      <c r="Y2101" s="38"/>
      <c r="Z2101" s="38"/>
      <c r="AA2101" s="38"/>
      <c r="AB2101" s="38"/>
      <c r="AC2101" s="38"/>
      <c r="AD2101" s="38"/>
      <c r="AE2101" s="38"/>
      <c r="AF2101" s="38"/>
      <c r="AG2101" s="38"/>
      <c r="AH2101" s="38"/>
      <c r="AI2101" s="38"/>
      <c r="AJ2101" s="38"/>
      <c r="AK2101" s="38"/>
      <c r="AL2101" s="38"/>
      <c r="AM2101" s="38"/>
      <c r="AN2101" s="38"/>
      <c r="AO2101" s="38"/>
      <c r="AP2101" s="38"/>
      <c r="AQ2101" s="38"/>
      <c r="AR2101" s="38"/>
      <c r="AS2101" s="38"/>
      <c r="AT2101" s="38"/>
      <c r="AU2101" s="38"/>
      <c r="AV2101" s="38"/>
      <c r="AW2101" s="38"/>
      <c r="AX2101" s="38"/>
      <c r="AY2101" s="38"/>
      <c r="BA2101" s="3">
        <f>IF(Q2101&gt;0,RANK(Q2101,(N2101:P2101,Q2101:AE2101)),0)</f>
        <v>3</v>
      </c>
      <c r="BB2101" s="3">
        <f>IF(R2101&gt;0,RANK(R2101,(N2101:P2101,Q2101:AE2101)),0)</f>
        <v>0</v>
      </c>
      <c r="BC2101" s="3">
        <f>IF(S2101&gt;0,RANK(S2101,(N2101:P2101,Q2101:AE2101)),0)</f>
        <v>0</v>
      </c>
      <c r="BD2101" s="3">
        <f>IF(T2101&gt;0,RANK(T2101,(N2101:P2101,Q2101:AE2101)),0)</f>
        <v>0</v>
      </c>
      <c r="BE2101" s="2">
        <f t="shared" si="882"/>
        <v>1.3172338090010977E-2</v>
      </c>
      <c r="BF2101" s="2">
        <f t="shared" si="883"/>
        <v>0</v>
      </c>
      <c r="BG2101" s="2">
        <f t="shared" si="884"/>
        <v>0</v>
      </c>
      <c r="BH2101" s="2">
        <f t="shared" si="885"/>
        <v>0</v>
      </c>
      <c r="BJ2101" t="s">
        <v>440</v>
      </c>
      <c r="BK2101" t="s">
        <v>1584</v>
      </c>
      <c r="BL2101">
        <v>1</v>
      </c>
      <c r="BN2101">
        <v>0</v>
      </c>
      <c r="BO2101" s="60">
        <v>38</v>
      </c>
      <c r="BP2101" s="62">
        <v>57</v>
      </c>
      <c r="BQ2101" s="66">
        <f t="shared" si="886"/>
        <v>38057</v>
      </c>
      <c r="BR2101" s="66">
        <f t="shared" si="887"/>
        <v>38057</v>
      </c>
      <c r="BS2101" s="3" t="s">
        <v>3083</v>
      </c>
    </row>
    <row r="2102" spans="1:71" ht="14" hidden="1" customHeight="1" outlineLevel="1" x14ac:dyDescent="0.2">
      <c r="A2102" t="s">
        <v>921</v>
      </c>
      <c r="B2102" t="s">
        <v>1584</v>
      </c>
      <c r="C2102" s="1">
        <f t="shared" si="877"/>
        <v>17036</v>
      </c>
      <c r="D2102" s="3">
        <f>IF(N2102&gt;0, RANK(N2102,(N2102:P2102,Q2102:AE2102)),0)</f>
        <v>2</v>
      </c>
      <c r="E2102" s="3">
        <f>IF(O2102&gt;0,RANK(O2102,(N2102:P2102,Q2102:AE2102)),0)</f>
        <v>1</v>
      </c>
      <c r="F2102" s="3">
        <f>IF(P2102&gt;0,RANK(P2102,(N2102:P2102,Q2102:AE2102)),0)</f>
        <v>0</v>
      </c>
      <c r="G2102" s="1">
        <f t="shared" si="875"/>
        <v>9091</v>
      </c>
      <c r="H2102" s="2">
        <f t="shared" si="876"/>
        <v>0.53363465602254045</v>
      </c>
      <c r="I2102" s="2"/>
      <c r="J2102" s="2">
        <f t="shared" si="878"/>
        <v>0.22000469593801361</v>
      </c>
      <c r="K2102" s="2">
        <f t="shared" si="879"/>
        <v>0.75363935196055409</v>
      </c>
      <c r="L2102" s="2">
        <f t="shared" si="880"/>
        <v>0</v>
      </c>
      <c r="M2102" s="2">
        <f t="shared" si="881"/>
        <v>2.6355952101432267E-2</v>
      </c>
      <c r="N2102" s="38">
        <v>3748</v>
      </c>
      <c r="O2102" s="38">
        <v>12839</v>
      </c>
      <c r="P2102" s="38"/>
      <c r="Q2102" s="38">
        <v>319</v>
      </c>
      <c r="R2102" s="38"/>
      <c r="S2102" s="38"/>
      <c r="T2102" s="38"/>
      <c r="U2102" s="38"/>
      <c r="V2102" s="38"/>
      <c r="W2102" s="38">
        <v>130</v>
      </c>
      <c r="X2102" s="38"/>
      <c r="Y2102" s="38"/>
      <c r="Z2102" s="38"/>
      <c r="AA2102" s="38"/>
      <c r="AB2102" s="38"/>
      <c r="AC2102" s="38"/>
      <c r="AD2102" s="38"/>
      <c r="AE2102" s="38"/>
      <c r="AF2102" s="38"/>
      <c r="AG2102" s="38"/>
      <c r="AH2102" s="38"/>
      <c r="AI2102" s="38"/>
      <c r="AJ2102" s="38"/>
      <c r="AK2102" s="38"/>
      <c r="AL2102" s="38"/>
      <c r="AM2102" s="38"/>
      <c r="AN2102" s="38"/>
      <c r="AO2102" s="38"/>
      <c r="AP2102" s="38"/>
      <c r="AQ2102" s="38"/>
      <c r="AR2102" s="38"/>
      <c r="AS2102" s="38"/>
      <c r="AT2102" s="38"/>
      <c r="AU2102" s="38"/>
      <c r="AV2102" s="38"/>
      <c r="AW2102" s="38"/>
      <c r="AX2102" s="38"/>
      <c r="AY2102" s="38"/>
      <c r="BA2102" s="3">
        <f>IF(Q2102&gt;0,RANK(Q2102,(N2102:P2102,Q2102:AE2102)),0)</f>
        <v>3</v>
      </c>
      <c r="BB2102" s="3">
        <f>IF(R2102&gt;0,RANK(R2102,(N2102:P2102,Q2102:AE2102)),0)</f>
        <v>0</v>
      </c>
      <c r="BC2102" s="3">
        <f>IF(S2102&gt;0,RANK(S2102,(N2102:P2102,Q2102:AE2102)),0)</f>
        <v>0</v>
      </c>
      <c r="BD2102" s="3">
        <f>IF(T2102&gt;0,RANK(T2102,(N2102:P2102,Q2102:AE2102)),0)</f>
        <v>0</v>
      </c>
      <c r="BE2102" s="2">
        <f t="shared" si="882"/>
        <v>1.8725052829302653E-2</v>
      </c>
      <c r="BF2102" s="2">
        <f t="shared" si="883"/>
        <v>0</v>
      </c>
      <c r="BG2102" s="2">
        <f t="shared" si="884"/>
        <v>0</v>
      </c>
      <c r="BH2102" s="2">
        <f t="shared" si="885"/>
        <v>0</v>
      </c>
      <c r="BJ2102" t="s">
        <v>921</v>
      </c>
      <c r="BK2102" t="s">
        <v>1584</v>
      </c>
      <c r="BL2102">
        <v>1</v>
      </c>
      <c r="BN2102">
        <v>0</v>
      </c>
      <c r="BO2102" s="60">
        <v>38</v>
      </c>
      <c r="BP2102" s="62">
        <v>59</v>
      </c>
      <c r="BQ2102" s="66">
        <f t="shared" si="886"/>
        <v>38059</v>
      </c>
      <c r="BR2102" s="66">
        <f t="shared" si="887"/>
        <v>38059</v>
      </c>
      <c r="BS2102" s="3" t="s">
        <v>3083</v>
      </c>
    </row>
    <row r="2103" spans="1:71" ht="14" hidden="1" customHeight="1" outlineLevel="1" x14ac:dyDescent="0.2">
      <c r="A2103" t="s">
        <v>3069</v>
      </c>
      <c r="B2103" t="s">
        <v>1584</v>
      </c>
      <c r="C2103" s="1">
        <f t="shared" si="877"/>
        <v>4073</v>
      </c>
      <c r="D2103" s="3">
        <f>IF(N2103&gt;0, RANK(N2103,(N2103:P2103,Q2103:AE2103)),0)</f>
        <v>2</v>
      </c>
      <c r="E2103" s="3">
        <f>IF(O2103&gt;0,RANK(O2103,(N2103:P2103,Q2103:AE2103)),0)</f>
        <v>1</v>
      </c>
      <c r="F2103" s="3">
        <f>IF(P2103&gt;0,RANK(P2103,(N2103:P2103,Q2103:AE2103)),0)</f>
        <v>0</v>
      </c>
      <c r="G2103" s="1">
        <f t="shared" si="875"/>
        <v>1752</v>
      </c>
      <c r="H2103" s="2">
        <f t="shared" si="876"/>
        <v>0.43014976675669042</v>
      </c>
      <c r="I2103" s="2"/>
      <c r="J2103" s="2">
        <f t="shared" si="878"/>
        <v>0.27620918242082004</v>
      </c>
      <c r="K2103" s="2">
        <f t="shared" si="879"/>
        <v>0.70635894917751041</v>
      </c>
      <c r="L2103" s="2">
        <f t="shared" si="880"/>
        <v>0</v>
      </c>
      <c r="M2103" s="2">
        <f t="shared" si="881"/>
        <v>1.7431868401669548E-2</v>
      </c>
      <c r="N2103" s="38">
        <v>1125</v>
      </c>
      <c r="O2103" s="38">
        <v>2877</v>
      </c>
      <c r="P2103" s="38"/>
      <c r="Q2103" s="38">
        <v>58</v>
      </c>
      <c r="R2103" s="38"/>
      <c r="S2103" s="38"/>
      <c r="T2103" s="38"/>
      <c r="U2103" s="38"/>
      <c r="V2103" s="38"/>
      <c r="W2103" s="38">
        <v>13</v>
      </c>
      <c r="X2103" s="38"/>
      <c r="Y2103" s="38"/>
      <c r="Z2103" s="38"/>
      <c r="AA2103" s="38"/>
      <c r="AB2103" s="38"/>
      <c r="AC2103" s="38"/>
      <c r="AD2103" s="38"/>
      <c r="AE2103" s="38"/>
      <c r="AF2103" s="38"/>
      <c r="AG2103" s="38"/>
      <c r="AH2103" s="38"/>
      <c r="AI2103" s="38"/>
      <c r="AJ2103" s="38"/>
      <c r="AK2103" s="38"/>
      <c r="AL2103" s="38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BA2103" s="3">
        <f>IF(Q2103&gt;0,RANK(Q2103,(N2103:P2103,Q2103:AE2103)),0)</f>
        <v>3</v>
      </c>
      <c r="BB2103" s="3">
        <f>IF(R2103&gt;0,RANK(R2103,(N2103:P2103,Q2103:AE2103)),0)</f>
        <v>0</v>
      </c>
      <c r="BC2103" s="3">
        <f>IF(S2103&gt;0,RANK(S2103,(N2103:P2103,Q2103:AE2103)),0)</f>
        <v>0</v>
      </c>
      <c r="BD2103" s="3">
        <f>IF(T2103&gt;0,RANK(T2103,(N2103:P2103,Q2103:AE2103)),0)</f>
        <v>0</v>
      </c>
      <c r="BE2103" s="2">
        <f t="shared" si="882"/>
        <v>1.4240117849251166E-2</v>
      </c>
      <c r="BF2103" s="2">
        <f t="shared" si="883"/>
        <v>0</v>
      </c>
      <c r="BG2103" s="2">
        <f t="shared" si="884"/>
        <v>0</v>
      </c>
      <c r="BH2103" s="2">
        <f t="shared" si="885"/>
        <v>0</v>
      </c>
      <c r="BJ2103" t="s">
        <v>3069</v>
      </c>
      <c r="BK2103" t="s">
        <v>1584</v>
      </c>
      <c r="BL2103">
        <v>1</v>
      </c>
      <c r="BN2103">
        <v>0</v>
      </c>
      <c r="BO2103" s="60">
        <v>38</v>
      </c>
      <c r="BP2103" s="62">
        <v>61</v>
      </c>
      <c r="BQ2103" s="66">
        <f t="shared" si="886"/>
        <v>38061</v>
      </c>
      <c r="BR2103" s="66">
        <f t="shared" si="887"/>
        <v>38061</v>
      </c>
      <c r="BS2103" s="3" t="s">
        <v>3083</v>
      </c>
    </row>
    <row r="2104" spans="1:71" ht="14" hidden="1" customHeight="1" outlineLevel="1" x14ac:dyDescent="0.2">
      <c r="A2104" t="s">
        <v>415</v>
      </c>
      <c r="B2104" t="s">
        <v>1584</v>
      </c>
      <c r="C2104" s="1">
        <f t="shared" si="877"/>
        <v>1761</v>
      </c>
      <c r="D2104" s="3">
        <f>IF(N2104&gt;0, RANK(N2104,(N2104:P2104,Q2104:AE2104)),0)</f>
        <v>2</v>
      </c>
      <c r="E2104" s="3">
        <f>IF(O2104&gt;0,RANK(O2104,(N2104:P2104,Q2104:AE2104)),0)</f>
        <v>1</v>
      </c>
      <c r="F2104" s="3">
        <f>IF(P2104&gt;0,RANK(P2104,(N2104:P2104,Q2104:AE2104)),0)</f>
        <v>0</v>
      </c>
      <c r="G2104" s="1">
        <f t="shared" si="875"/>
        <v>561</v>
      </c>
      <c r="H2104" s="2">
        <f t="shared" si="876"/>
        <v>0.31856899488926749</v>
      </c>
      <c r="I2104" s="2"/>
      <c r="J2104" s="2">
        <f t="shared" si="878"/>
        <v>0.32935831913685404</v>
      </c>
      <c r="K2104" s="2">
        <f t="shared" si="879"/>
        <v>0.64792731402612147</v>
      </c>
      <c r="L2104" s="2">
        <f t="shared" si="880"/>
        <v>0</v>
      </c>
      <c r="M2104" s="2">
        <f t="shared" si="881"/>
        <v>2.2714366837024436E-2</v>
      </c>
      <c r="N2104" s="38">
        <v>580</v>
      </c>
      <c r="O2104" s="38">
        <v>1141</v>
      </c>
      <c r="P2104" s="38"/>
      <c r="Q2104" s="38">
        <v>34</v>
      </c>
      <c r="R2104" s="38"/>
      <c r="S2104" s="38"/>
      <c r="T2104" s="38"/>
      <c r="U2104" s="38"/>
      <c r="V2104" s="38"/>
      <c r="W2104" s="38">
        <v>6</v>
      </c>
      <c r="X2104" s="38"/>
      <c r="Y2104" s="38"/>
      <c r="Z2104" s="38"/>
      <c r="AA2104" s="38"/>
      <c r="AB2104" s="38"/>
      <c r="AC2104" s="38"/>
      <c r="AD2104" s="38"/>
      <c r="AE2104" s="38"/>
      <c r="AF2104" s="38"/>
      <c r="AG2104" s="38"/>
      <c r="AH2104" s="38"/>
      <c r="AI2104" s="38"/>
      <c r="AJ2104" s="38"/>
      <c r="AK2104" s="38"/>
      <c r="AL2104" s="38"/>
      <c r="AM2104" s="38"/>
      <c r="AN2104" s="38"/>
      <c r="AO2104" s="38"/>
      <c r="AP2104" s="38"/>
      <c r="AQ2104" s="38"/>
      <c r="AR2104" s="38"/>
      <c r="AS2104" s="38"/>
      <c r="AT2104" s="38"/>
      <c r="AU2104" s="38"/>
      <c r="AV2104" s="38"/>
      <c r="AW2104" s="38"/>
      <c r="AX2104" s="38"/>
      <c r="AY2104" s="38"/>
      <c r="BA2104" s="3">
        <f>IF(Q2104&gt;0,RANK(Q2104,(N2104:P2104,Q2104:AE2104)),0)</f>
        <v>3</v>
      </c>
      <c r="BB2104" s="3">
        <f>IF(R2104&gt;0,RANK(R2104,(N2104:P2104,Q2104:AE2104)),0)</f>
        <v>0</v>
      </c>
      <c r="BC2104" s="3">
        <f>IF(S2104&gt;0,RANK(S2104,(N2104:P2104,Q2104:AE2104)),0)</f>
        <v>0</v>
      </c>
      <c r="BD2104" s="3">
        <f>IF(T2104&gt;0,RANK(T2104,(N2104:P2104,Q2104:AE2104)),0)</f>
        <v>0</v>
      </c>
      <c r="BE2104" s="2">
        <f t="shared" si="882"/>
        <v>1.9307211811470756E-2</v>
      </c>
      <c r="BF2104" s="2">
        <f t="shared" si="883"/>
        <v>0</v>
      </c>
      <c r="BG2104" s="2">
        <f t="shared" si="884"/>
        <v>0</v>
      </c>
      <c r="BH2104" s="2">
        <f t="shared" si="885"/>
        <v>0</v>
      </c>
      <c r="BJ2104" t="s">
        <v>415</v>
      </c>
      <c r="BK2104" t="s">
        <v>1584</v>
      </c>
      <c r="BL2104">
        <v>1</v>
      </c>
      <c r="BN2104">
        <v>0</v>
      </c>
      <c r="BO2104" s="60">
        <v>38</v>
      </c>
      <c r="BP2104" s="62">
        <v>63</v>
      </c>
      <c r="BQ2104" s="66">
        <f t="shared" si="886"/>
        <v>38063</v>
      </c>
      <c r="BR2104" s="66">
        <f t="shared" si="887"/>
        <v>38063</v>
      </c>
      <c r="BS2104" s="3" t="s">
        <v>3083</v>
      </c>
    </row>
    <row r="2105" spans="1:71" ht="14" hidden="1" customHeight="1" outlineLevel="1" x14ac:dyDescent="0.2">
      <c r="A2105" t="s">
        <v>2999</v>
      </c>
      <c r="B2105" t="s">
        <v>1584</v>
      </c>
      <c r="C2105" s="1">
        <f t="shared" ref="C2105:C2126" si="888">SUM(N2105:AY2105)</f>
        <v>1087</v>
      </c>
      <c r="D2105" s="3">
        <f>IF(N2105&gt;0, RANK(N2105,(N2105:P2105,Q2105:AE2105)),0)</f>
        <v>2</v>
      </c>
      <c r="E2105" s="3">
        <f>IF(O2105&gt;0,RANK(O2105,(N2105:P2105,Q2105:AE2105)),0)</f>
        <v>1</v>
      </c>
      <c r="F2105" s="3">
        <f>IF(P2105&gt;0,RANK(P2105,(N2105:P2105,Q2105:AE2105)),0)</f>
        <v>0</v>
      </c>
      <c r="G2105" s="1">
        <f t="shared" si="875"/>
        <v>753</v>
      </c>
      <c r="H2105" s="2">
        <f t="shared" si="876"/>
        <v>0.69273229070837161</v>
      </c>
      <c r="I2105" s="2"/>
      <c r="J2105" s="2">
        <f t="shared" ref="J2105:J2126" si="889">IF($C2105=0,"-",N2105/$C2105)</f>
        <v>0.14351425942962281</v>
      </c>
      <c r="K2105" s="2">
        <f t="shared" ref="K2105:K2126" si="890">IF($C2105=0,"-",O2105/$C2105)</f>
        <v>0.83624655013799443</v>
      </c>
      <c r="L2105" s="2">
        <f t="shared" ref="L2105:L2126" si="891">IF($C2105=0,"-",P2105/$C2105)</f>
        <v>0</v>
      </c>
      <c r="M2105" s="2">
        <f t="shared" ref="M2105:M2126" si="892">IF(C2105=0,"-",(1-J2105-K2105-L2105))</f>
        <v>2.0239190432382759E-2</v>
      </c>
      <c r="N2105" s="38">
        <v>156</v>
      </c>
      <c r="O2105" s="38">
        <v>909</v>
      </c>
      <c r="P2105" s="38"/>
      <c r="Q2105" s="38">
        <v>19</v>
      </c>
      <c r="R2105" s="38"/>
      <c r="S2105" s="38"/>
      <c r="T2105" s="38"/>
      <c r="U2105" s="38"/>
      <c r="V2105" s="38"/>
      <c r="W2105" s="38">
        <v>3</v>
      </c>
      <c r="X2105" s="38"/>
      <c r="Y2105" s="38"/>
      <c r="Z2105" s="38"/>
      <c r="AA2105" s="38"/>
      <c r="AB2105" s="38"/>
      <c r="AC2105" s="38"/>
      <c r="AD2105" s="38"/>
      <c r="AE2105" s="38"/>
      <c r="AF2105" s="38"/>
      <c r="AG2105" s="38"/>
      <c r="AH2105" s="38"/>
      <c r="AI2105" s="38"/>
      <c r="AJ2105" s="38"/>
      <c r="AK2105" s="38"/>
      <c r="AL2105" s="38"/>
      <c r="AM2105" s="38"/>
      <c r="AN2105" s="38"/>
      <c r="AO2105" s="38"/>
      <c r="AP2105" s="38"/>
      <c r="AQ2105" s="38"/>
      <c r="AR2105" s="38"/>
      <c r="AS2105" s="38"/>
      <c r="AT2105" s="38"/>
      <c r="AU2105" s="38"/>
      <c r="AV2105" s="38"/>
      <c r="AW2105" s="38"/>
      <c r="AX2105" s="38"/>
      <c r="AY2105" s="38"/>
      <c r="BA2105" s="3">
        <f>IF(Q2105&gt;0,RANK(Q2105,(N2105:P2105,Q2105:AE2105)),0)</f>
        <v>3</v>
      </c>
      <c r="BB2105" s="3">
        <f>IF(R2105&gt;0,RANK(R2105,(N2105:P2105,Q2105:AE2105)),0)</f>
        <v>0</v>
      </c>
      <c r="BC2105" s="3">
        <f>IF(S2105&gt;0,RANK(S2105,(N2105:P2105,Q2105:AE2105)),0)</f>
        <v>0</v>
      </c>
      <c r="BD2105" s="3">
        <f>IF(T2105&gt;0,RANK(T2105,(N2105:P2105,Q2105:AE2105)),0)</f>
        <v>0</v>
      </c>
      <c r="BE2105" s="2">
        <f t="shared" ref="BE2105:BE2126" si="893">IF($C2105=0,"-",Q2105/$C2105)</f>
        <v>1.7479300827966882E-2</v>
      </c>
      <c r="BF2105" s="2">
        <f t="shared" ref="BF2105:BF2126" si="894">IF($C2105=0,"-",R2105/$C2105)</f>
        <v>0</v>
      </c>
      <c r="BG2105" s="2">
        <f t="shared" ref="BG2105:BG2126" si="895">IF($C2105=0,"-",S2105/$C2105)</f>
        <v>0</v>
      </c>
      <c r="BH2105" s="2">
        <f t="shared" ref="BH2105:BH2126" si="896">IF($C2105=0,"-",T2105/$C2105)</f>
        <v>0</v>
      </c>
      <c r="BJ2105" t="s">
        <v>2999</v>
      </c>
      <c r="BK2105" t="s">
        <v>1584</v>
      </c>
      <c r="BL2105">
        <v>1</v>
      </c>
      <c r="BN2105">
        <v>0</v>
      </c>
      <c r="BO2105" s="60">
        <v>38</v>
      </c>
      <c r="BP2105" s="62">
        <v>65</v>
      </c>
      <c r="BQ2105" s="66">
        <f t="shared" ref="BQ2105:BQ2125" si="897">1000*BO2105+BP2105</f>
        <v>38065</v>
      </c>
      <c r="BR2105" s="66">
        <f t="shared" si="887"/>
        <v>38065</v>
      </c>
      <c r="BS2105" s="3" t="s">
        <v>3083</v>
      </c>
    </row>
    <row r="2106" spans="1:71" ht="14" hidden="1" customHeight="1" outlineLevel="1" x14ac:dyDescent="0.2">
      <c r="A2106" t="s">
        <v>1316</v>
      </c>
      <c r="B2106" t="s">
        <v>1584</v>
      </c>
      <c r="C2106" s="1">
        <f t="shared" si="888"/>
        <v>3112</v>
      </c>
      <c r="D2106" s="3">
        <f>IF(N2106&gt;0, RANK(N2106,(N2106:P2106,Q2106:AE2106)),0)</f>
        <v>2</v>
      </c>
      <c r="E2106" s="3">
        <f>IF(O2106&gt;0,RANK(O2106,(N2106:P2106,Q2106:AE2106)),0)</f>
        <v>1</v>
      </c>
      <c r="F2106" s="3">
        <f>IF(P2106&gt;0,RANK(P2106,(N2106:P2106,Q2106:AE2106)),0)</f>
        <v>0</v>
      </c>
      <c r="G2106" s="1">
        <f t="shared" si="875"/>
        <v>1646</v>
      </c>
      <c r="H2106" s="2">
        <f t="shared" si="876"/>
        <v>0.52892030848329052</v>
      </c>
      <c r="I2106" s="2"/>
      <c r="J2106" s="2">
        <f t="shared" si="889"/>
        <v>0.2262210796915167</v>
      </c>
      <c r="K2106" s="2">
        <f t="shared" si="890"/>
        <v>0.75514138817480725</v>
      </c>
      <c r="L2106" s="2">
        <f t="shared" si="891"/>
        <v>0</v>
      </c>
      <c r="M2106" s="2">
        <f t="shared" si="892"/>
        <v>1.8637532133676027E-2</v>
      </c>
      <c r="N2106" s="38">
        <v>704</v>
      </c>
      <c r="O2106" s="38">
        <v>2350</v>
      </c>
      <c r="P2106" s="38"/>
      <c r="Q2106" s="38">
        <v>34</v>
      </c>
      <c r="R2106" s="38"/>
      <c r="S2106" s="38"/>
      <c r="T2106" s="38"/>
      <c r="U2106" s="38"/>
      <c r="V2106" s="38"/>
      <c r="W2106" s="38">
        <v>24</v>
      </c>
      <c r="X2106" s="38"/>
      <c r="Y2106" s="38"/>
      <c r="Z2106" s="38"/>
      <c r="AA2106" s="38"/>
      <c r="AB2106" s="38"/>
      <c r="AC2106" s="38"/>
      <c r="AD2106" s="38"/>
      <c r="AE2106" s="38"/>
      <c r="AF2106" s="38"/>
      <c r="AG2106" s="38"/>
      <c r="AH2106" s="38"/>
      <c r="AI2106" s="38"/>
      <c r="AJ2106" s="38"/>
      <c r="AK2106" s="38"/>
      <c r="AL2106" s="38"/>
      <c r="AM2106" s="38"/>
      <c r="AN2106" s="38"/>
      <c r="AO2106" s="38"/>
      <c r="AP2106" s="38"/>
      <c r="AQ2106" s="38"/>
      <c r="AR2106" s="38"/>
      <c r="AS2106" s="38"/>
      <c r="AT2106" s="38"/>
      <c r="AU2106" s="38"/>
      <c r="AV2106" s="38"/>
      <c r="AW2106" s="38"/>
      <c r="AX2106" s="38"/>
      <c r="AY2106" s="38"/>
      <c r="BA2106" s="3">
        <f>IF(Q2106&gt;0,RANK(Q2106,(N2106:P2106,Q2106:AE2106)),0)</f>
        <v>3</v>
      </c>
      <c r="BB2106" s="3">
        <f>IF(R2106&gt;0,RANK(R2106,(N2106:P2106,Q2106:AE2106)),0)</f>
        <v>0</v>
      </c>
      <c r="BC2106" s="3">
        <f>IF(S2106&gt;0,RANK(S2106,(N2106:P2106,Q2106:AE2106)),0)</f>
        <v>0</v>
      </c>
      <c r="BD2106" s="3">
        <f>IF(T2106&gt;0,RANK(T2106,(N2106:P2106,Q2106:AE2106)),0)</f>
        <v>0</v>
      </c>
      <c r="BE2106" s="2">
        <f t="shared" si="893"/>
        <v>1.0925449871465296E-2</v>
      </c>
      <c r="BF2106" s="2">
        <f t="shared" si="894"/>
        <v>0</v>
      </c>
      <c r="BG2106" s="2">
        <f t="shared" si="895"/>
        <v>0</v>
      </c>
      <c r="BH2106" s="2">
        <f t="shared" si="896"/>
        <v>0</v>
      </c>
      <c r="BJ2106" t="s">
        <v>1316</v>
      </c>
      <c r="BK2106" t="s">
        <v>1584</v>
      </c>
      <c r="BL2106">
        <v>1</v>
      </c>
      <c r="BN2106">
        <v>0</v>
      </c>
      <c r="BO2106" s="60">
        <v>38</v>
      </c>
      <c r="BP2106" s="62">
        <v>67</v>
      </c>
      <c r="BQ2106" s="66">
        <f t="shared" si="897"/>
        <v>38067</v>
      </c>
      <c r="BR2106" s="66">
        <f t="shared" si="887"/>
        <v>38067</v>
      </c>
      <c r="BS2106" s="3" t="s">
        <v>3083</v>
      </c>
    </row>
    <row r="2107" spans="1:71" ht="14" hidden="1" customHeight="1" outlineLevel="1" x14ac:dyDescent="0.2">
      <c r="A2107" t="s">
        <v>1729</v>
      </c>
      <c r="B2107" t="s">
        <v>1584</v>
      </c>
      <c r="C2107" s="1">
        <f t="shared" si="888"/>
        <v>1970</v>
      </c>
      <c r="D2107" s="3">
        <f>IF(N2107&gt;0, RANK(N2107,(N2107:P2107,Q2107:AE2107)),0)</f>
        <v>2</v>
      </c>
      <c r="E2107" s="3">
        <f>IF(O2107&gt;0,RANK(O2107,(N2107:P2107,Q2107:AE2107)),0)</f>
        <v>1</v>
      </c>
      <c r="F2107" s="3">
        <f>IF(P2107&gt;0,RANK(P2107,(N2107:P2107,Q2107:AE2107)),0)</f>
        <v>0</v>
      </c>
      <c r="G2107" s="1">
        <f t="shared" si="875"/>
        <v>1054</v>
      </c>
      <c r="H2107" s="2">
        <f t="shared" si="876"/>
        <v>0.53502538071065986</v>
      </c>
      <c r="I2107" s="2"/>
      <c r="J2107" s="2">
        <f t="shared" si="889"/>
        <v>0.22284263959390863</v>
      </c>
      <c r="K2107" s="2">
        <f t="shared" si="890"/>
        <v>0.75786802030456857</v>
      </c>
      <c r="L2107" s="2">
        <f t="shared" si="891"/>
        <v>0</v>
      </c>
      <c r="M2107" s="2">
        <f t="shared" si="892"/>
        <v>1.9289340101522834E-2</v>
      </c>
      <c r="N2107" s="38">
        <v>439</v>
      </c>
      <c r="O2107" s="38">
        <v>1493</v>
      </c>
      <c r="P2107" s="38"/>
      <c r="Q2107" s="38">
        <v>23</v>
      </c>
      <c r="R2107" s="38"/>
      <c r="S2107" s="38"/>
      <c r="T2107" s="38"/>
      <c r="U2107" s="38"/>
      <c r="V2107" s="38"/>
      <c r="W2107" s="38">
        <v>15</v>
      </c>
      <c r="X2107" s="38"/>
      <c r="Y2107" s="38"/>
      <c r="Z2107" s="38"/>
      <c r="AA2107" s="38"/>
      <c r="AB2107" s="38"/>
      <c r="AC2107" s="38"/>
      <c r="AD2107" s="38"/>
      <c r="AE2107" s="38"/>
      <c r="AF2107" s="38"/>
      <c r="AG2107" s="38"/>
      <c r="AH2107" s="38"/>
      <c r="AI2107" s="38"/>
      <c r="AJ2107" s="38"/>
      <c r="AK2107" s="38"/>
      <c r="AL2107" s="38"/>
      <c r="AM2107" s="38"/>
      <c r="AN2107" s="38"/>
      <c r="AO2107" s="38"/>
      <c r="AP2107" s="38"/>
      <c r="AQ2107" s="38"/>
      <c r="AR2107" s="38"/>
      <c r="AS2107" s="38"/>
      <c r="AT2107" s="38"/>
      <c r="AU2107" s="38"/>
      <c r="AV2107" s="38"/>
      <c r="AW2107" s="38"/>
      <c r="AX2107" s="38"/>
      <c r="AY2107" s="38"/>
      <c r="BA2107" s="3">
        <f>IF(Q2107&gt;0,RANK(Q2107,(N2107:P2107,Q2107:AE2107)),0)</f>
        <v>3</v>
      </c>
      <c r="BB2107" s="3">
        <f>IF(R2107&gt;0,RANK(R2107,(N2107:P2107,Q2107:AE2107)),0)</f>
        <v>0</v>
      </c>
      <c r="BC2107" s="3">
        <f>IF(S2107&gt;0,RANK(S2107,(N2107:P2107,Q2107:AE2107)),0)</f>
        <v>0</v>
      </c>
      <c r="BD2107" s="3">
        <f>IF(T2107&gt;0,RANK(T2107,(N2107:P2107,Q2107:AE2107)),0)</f>
        <v>0</v>
      </c>
      <c r="BE2107" s="2">
        <f t="shared" si="893"/>
        <v>1.1675126903553299E-2</v>
      </c>
      <c r="BF2107" s="2">
        <f t="shared" si="894"/>
        <v>0</v>
      </c>
      <c r="BG2107" s="2">
        <f t="shared" si="895"/>
        <v>0</v>
      </c>
      <c r="BH2107" s="2">
        <f t="shared" si="896"/>
        <v>0</v>
      </c>
      <c r="BJ2107" t="s">
        <v>1729</v>
      </c>
      <c r="BK2107" t="s">
        <v>1584</v>
      </c>
      <c r="BL2107">
        <v>1</v>
      </c>
      <c r="BN2107">
        <v>0</v>
      </c>
      <c r="BO2107" s="60">
        <v>38</v>
      </c>
      <c r="BP2107" s="62">
        <v>69</v>
      </c>
      <c r="BQ2107" s="66">
        <f t="shared" si="897"/>
        <v>38069</v>
      </c>
      <c r="BR2107" s="66">
        <f t="shared" si="887"/>
        <v>38069</v>
      </c>
      <c r="BS2107" s="3" t="s">
        <v>3083</v>
      </c>
    </row>
    <row r="2108" spans="1:71" ht="14" hidden="1" customHeight="1" outlineLevel="1" x14ac:dyDescent="0.2">
      <c r="A2108" t="s">
        <v>232</v>
      </c>
      <c r="B2108" t="s">
        <v>1584</v>
      </c>
      <c r="C2108" s="1">
        <f t="shared" si="888"/>
        <v>5239</v>
      </c>
      <c r="D2108" s="3">
        <f>IF(N2108&gt;0, RANK(N2108,(N2108:P2108,Q2108:AE2108)),0)</f>
        <v>2</v>
      </c>
      <c r="E2108" s="3">
        <f>IF(O2108&gt;0,RANK(O2108,(N2108:P2108,Q2108:AE2108)),0)</f>
        <v>1</v>
      </c>
      <c r="F2108" s="3">
        <f>IF(P2108&gt;0,RANK(P2108,(N2108:P2108,Q2108:AE2108)),0)</f>
        <v>0</v>
      </c>
      <c r="G2108" s="1">
        <f t="shared" si="875"/>
        <v>2096</v>
      </c>
      <c r="H2108" s="2">
        <f t="shared" si="876"/>
        <v>0.40007635044855888</v>
      </c>
      <c r="I2108" s="2"/>
      <c r="J2108" s="2">
        <f t="shared" si="889"/>
        <v>0.28879557167398356</v>
      </c>
      <c r="K2108" s="2">
        <f t="shared" si="890"/>
        <v>0.68887192212254245</v>
      </c>
      <c r="L2108" s="2">
        <f t="shared" si="891"/>
        <v>0</v>
      </c>
      <c r="M2108" s="2">
        <f t="shared" si="892"/>
        <v>2.2332506203473934E-2</v>
      </c>
      <c r="N2108" s="38">
        <v>1513</v>
      </c>
      <c r="O2108" s="38">
        <v>3609</v>
      </c>
      <c r="P2108" s="38"/>
      <c r="Q2108" s="38">
        <v>82</v>
      </c>
      <c r="R2108" s="38"/>
      <c r="S2108" s="38"/>
      <c r="T2108" s="38"/>
      <c r="U2108" s="38"/>
      <c r="V2108" s="38"/>
      <c r="W2108" s="38">
        <v>35</v>
      </c>
      <c r="X2108" s="38"/>
      <c r="Y2108" s="38"/>
      <c r="Z2108" s="38"/>
      <c r="AA2108" s="38"/>
      <c r="AB2108" s="38"/>
      <c r="AC2108" s="38"/>
      <c r="AD2108" s="38"/>
      <c r="AE2108" s="38"/>
      <c r="AF2108" s="38"/>
      <c r="AG2108" s="38"/>
      <c r="AH2108" s="38"/>
      <c r="AI2108" s="38"/>
      <c r="AJ2108" s="38"/>
      <c r="AK2108" s="38"/>
      <c r="AL2108" s="38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BA2108" s="3">
        <f>IF(Q2108&gt;0,RANK(Q2108,(N2108:P2108,Q2108:AE2108)),0)</f>
        <v>3</v>
      </c>
      <c r="BB2108" s="3">
        <f>IF(R2108&gt;0,RANK(R2108,(N2108:P2108,Q2108:AE2108)),0)</f>
        <v>0</v>
      </c>
      <c r="BC2108" s="3">
        <f>IF(S2108&gt;0,RANK(S2108,(N2108:P2108,Q2108:AE2108)),0)</f>
        <v>0</v>
      </c>
      <c r="BD2108" s="3">
        <f>IF(T2108&gt;0,RANK(T2108,(N2108:P2108,Q2108:AE2108)),0)</f>
        <v>0</v>
      </c>
      <c r="BE2108" s="2">
        <f t="shared" si="893"/>
        <v>1.5651841954571484E-2</v>
      </c>
      <c r="BF2108" s="2">
        <f t="shared" si="894"/>
        <v>0</v>
      </c>
      <c r="BG2108" s="2">
        <f t="shared" si="895"/>
        <v>0</v>
      </c>
      <c r="BH2108" s="2">
        <f t="shared" si="896"/>
        <v>0</v>
      </c>
      <c r="BJ2108" t="s">
        <v>232</v>
      </c>
      <c r="BK2108" t="s">
        <v>1584</v>
      </c>
      <c r="BL2108">
        <v>1</v>
      </c>
      <c r="BN2108">
        <v>0</v>
      </c>
      <c r="BO2108" s="60">
        <v>38</v>
      </c>
      <c r="BP2108" s="62">
        <v>71</v>
      </c>
      <c r="BQ2108" s="66">
        <f t="shared" si="897"/>
        <v>38071</v>
      </c>
      <c r="BR2108" s="66">
        <f t="shared" si="887"/>
        <v>38071</v>
      </c>
      <c r="BS2108" s="3" t="s">
        <v>3083</v>
      </c>
    </row>
    <row r="2109" spans="1:71" ht="14" hidden="1" customHeight="1" outlineLevel="1" x14ac:dyDescent="0.2">
      <c r="A2109" t="s">
        <v>1693</v>
      </c>
      <c r="B2109" t="s">
        <v>1584</v>
      </c>
      <c r="C2109" s="1">
        <f t="shared" si="888"/>
        <v>2649</v>
      </c>
      <c r="D2109" s="3">
        <f>IF(N2109&gt;0, RANK(N2109,(N2109:P2109,Q2109:AE2109)),0)</f>
        <v>2</v>
      </c>
      <c r="E2109" s="3">
        <f>IF(O2109&gt;0,RANK(O2109,(N2109:P2109,Q2109:AE2109)),0)</f>
        <v>1</v>
      </c>
      <c r="F2109" s="3">
        <f>IF(P2109&gt;0,RANK(P2109,(N2109:P2109,Q2109:AE2109)),0)</f>
        <v>0</v>
      </c>
      <c r="G2109" s="1">
        <f t="shared" si="875"/>
        <v>741</v>
      </c>
      <c r="H2109" s="2">
        <f t="shared" si="876"/>
        <v>0.27972819932049831</v>
      </c>
      <c r="I2109" s="2"/>
      <c r="J2109" s="2">
        <f t="shared" si="889"/>
        <v>0.34730086825217066</v>
      </c>
      <c r="K2109" s="2">
        <f t="shared" si="890"/>
        <v>0.62702906757266896</v>
      </c>
      <c r="L2109" s="2">
        <f t="shared" si="891"/>
        <v>0</v>
      </c>
      <c r="M2109" s="2">
        <f t="shared" si="892"/>
        <v>2.5670064175160379E-2</v>
      </c>
      <c r="N2109" s="38">
        <v>920</v>
      </c>
      <c r="O2109" s="38">
        <v>1661</v>
      </c>
      <c r="P2109" s="38"/>
      <c r="Q2109" s="38">
        <v>51</v>
      </c>
      <c r="R2109" s="38"/>
      <c r="S2109" s="38"/>
      <c r="T2109" s="38"/>
      <c r="U2109" s="38"/>
      <c r="V2109" s="38"/>
      <c r="W2109" s="38">
        <v>17</v>
      </c>
      <c r="X2109" s="38"/>
      <c r="Y2109" s="38"/>
      <c r="Z2109" s="38"/>
      <c r="AA2109" s="38"/>
      <c r="AB2109" s="38"/>
      <c r="AC2109" s="38"/>
      <c r="AD2109" s="38"/>
      <c r="AE2109" s="38"/>
      <c r="AF2109" s="38"/>
      <c r="AG2109" s="38"/>
      <c r="AH2109" s="38"/>
      <c r="AI2109" s="38"/>
      <c r="AJ2109" s="38"/>
      <c r="AK2109" s="38"/>
      <c r="AL2109" s="38"/>
      <c r="AM2109" s="38"/>
      <c r="AN2109" s="38"/>
      <c r="AO2109" s="38"/>
      <c r="AP2109" s="38"/>
      <c r="AQ2109" s="38"/>
      <c r="AR2109" s="38"/>
      <c r="AS2109" s="38"/>
      <c r="AT2109" s="38"/>
      <c r="AU2109" s="38"/>
      <c r="AV2109" s="38"/>
      <c r="AW2109" s="38"/>
      <c r="AX2109" s="38"/>
      <c r="AY2109" s="38"/>
      <c r="BA2109" s="3">
        <f>IF(Q2109&gt;0,RANK(Q2109,(N2109:P2109,Q2109:AE2109)),0)</f>
        <v>3</v>
      </c>
      <c r="BB2109" s="3">
        <f>IF(R2109&gt;0,RANK(R2109,(N2109:P2109,Q2109:AE2109)),0)</f>
        <v>0</v>
      </c>
      <c r="BC2109" s="3">
        <f>IF(S2109&gt;0,RANK(S2109,(N2109:P2109,Q2109:AE2109)),0)</f>
        <v>0</v>
      </c>
      <c r="BD2109" s="3">
        <f>IF(T2109&gt;0,RANK(T2109,(N2109:P2109,Q2109:AE2109)),0)</f>
        <v>0</v>
      </c>
      <c r="BE2109" s="2">
        <f t="shared" si="893"/>
        <v>1.9252548131370329E-2</v>
      </c>
      <c r="BF2109" s="2">
        <f t="shared" si="894"/>
        <v>0</v>
      </c>
      <c r="BG2109" s="2">
        <f t="shared" si="895"/>
        <v>0</v>
      </c>
      <c r="BH2109" s="2">
        <f t="shared" si="896"/>
        <v>0</v>
      </c>
      <c r="BJ2109" t="s">
        <v>1693</v>
      </c>
      <c r="BK2109" t="s">
        <v>1584</v>
      </c>
      <c r="BL2109">
        <v>1</v>
      </c>
      <c r="BN2109">
        <v>0</v>
      </c>
      <c r="BO2109" s="60">
        <v>38</v>
      </c>
      <c r="BP2109" s="62">
        <v>73</v>
      </c>
      <c r="BQ2109" s="66">
        <f t="shared" si="897"/>
        <v>38073</v>
      </c>
      <c r="BR2109" s="66">
        <f t="shared" si="887"/>
        <v>38073</v>
      </c>
      <c r="BS2109" s="3" t="s">
        <v>3083</v>
      </c>
    </row>
    <row r="2110" spans="1:71" ht="14" hidden="1" customHeight="1" outlineLevel="1" x14ac:dyDescent="0.2">
      <c r="A2110" t="s">
        <v>2561</v>
      </c>
      <c r="B2110" t="s">
        <v>1584</v>
      </c>
      <c r="C2110" s="1">
        <f t="shared" si="888"/>
        <v>1208</v>
      </c>
      <c r="D2110" s="3">
        <f>IF(N2110&gt;0, RANK(N2110,(N2110:P2110,Q2110:AE2110)),0)</f>
        <v>2</v>
      </c>
      <c r="E2110" s="3">
        <f>IF(O2110&gt;0,RANK(O2110,(N2110:P2110,Q2110:AE2110)),0)</f>
        <v>1</v>
      </c>
      <c r="F2110" s="3">
        <f>IF(P2110&gt;0,RANK(P2110,(N2110:P2110,Q2110:AE2110)),0)</f>
        <v>0</v>
      </c>
      <c r="G2110" s="1">
        <f t="shared" si="875"/>
        <v>814</v>
      </c>
      <c r="H2110" s="2">
        <f t="shared" si="876"/>
        <v>0.67384105960264906</v>
      </c>
      <c r="I2110" s="2"/>
      <c r="J2110" s="2">
        <f t="shared" si="889"/>
        <v>0.14817880794701987</v>
      </c>
      <c r="K2110" s="2">
        <f t="shared" si="890"/>
        <v>0.82201986754966883</v>
      </c>
      <c r="L2110" s="2">
        <f t="shared" si="891"/>
        <v>0</v>
      </c>
      <c r="M2110" s="2">
        <f t="shared" si="892"/>
        <v>2.9801324503311299E-2</v>
      </c>
      <c r="N2110" s="38">
        <v>179</v>
      </c>
      <c r="O2110" s="38">
        <v>993</v>
      </c>
      <c r="P2110" s="38"/>
      <c r="Q2110" s="38">
        <v>31</v>
      </c>
      <c r="R2110" s="38"/>
      <c r="S2110" s="38"/>
      <c r="T2110" s="38"/>
      <c r="U2110" s="38"/>
      <c r="V2110" s="38"/>
      <c r="W2110" s="38">
        <v>5</v>
      </c>
      <c r="X2110" s="38"/>
      <c r="Y2110" s="38"/>
      <c r="Z2110" s="38"/>
      <c r="AA2110" s="38"/>
      <c r="AB2110" s="38"/>
      <c r="AC2110" s="38"/>
      <c r="AD2110" s="38"/>
      <c r="AE2110" s="38"/>
      <c r="AF2110" s="38"/>
      <c r="AG2110" s="38"/>
      <c r="AH2110" s="38"/>
      <c r="AI2110" s="38"/>
      <c r="AJ2110" s="38"/>
      <c r="AK2110" s="38"/>
      <c r="AL2110" s="38"/>
      <c r="AM2110" s="38"/>
      <c r="AN2110" s="38"/>
      <c r="AO2110" s="38"/>
      <c r="AP2110" s="38"/>
      <c r="AQ2110" s="38"/>
      <c r="AR2110" s="38"/>
      <c r="AS2110" s="38"/>
      <c r="AT2110" s="38"/>
      <c r="AU2110" s="38"/>
      <c r="AV2110" s="38"/>
      <c r="AW2110" s="38"/>
      <c r="AX2110" s="38"/>
      <c r="AY2110" s="38"/>
      <c r="BA2110" s="3">
        <f>IF(Q2110&gt;0,RANK(Q2110,(N2110:P2110,Q2110:AE2110)),0)</f>
        <v>3</v>
      </c>
      <c r="BB2110" s="3">
        <f>IF(R2110&gt;0,RANK(R2110,(N2110:P2110,Q2110:AE2110)),0)</f>
        <v>0</v>
      </c>
      <c r="BC2110" s="3">
        <f>IF(S2110&gt;0,RANK(S2110,(N2110:P2110,Q2110:AE2110)),0)</f>
        <v>0</v>
      </c>
      <c r="BD2110" s="3">
        <f>IF(T2110&gt;0,RANK(T2110,(N2110:P2110,Q2110:AE2110)),0)</f>
        <v>0</v>
      </c>
      <c r="BE2110" s="2">
        <f t="shared" si="893"/>
        <v>2.5662251655629138E-2</v>
      </c>
      <c r="BF2110" s="2">
        <f t="shared" si="894"/>
        <v>0</v>
      </c>
      <c r="BG2110" s="2">
        <f t="shared" si="895"/>
        <v>0</v>
      </c>
      <c r="BH2110" s="2">
        <f t="shared" si="896"/>
        <v>0</v>
      </c>
      <c r="BJ2110" t="s">
        <v>2561</v>
      </c>
      <c r="BK2110" t="s">
        <v>1584</v>
      </c>
      <c r="BL2110">
        <v>1</v>
      </c>
      <c r="BN2110">
        <v>0</v>
      </c>
      <c r="BO2110" s="60">
        <v>38</v>
      </c>
      <c r="BP2110" s="62">
        <v>75</v>
      </c>
      <c r="BQ2110" s="66">
        <f t="shared" si="897"/>
        <v>38075</v>
      </c>
      <c r="BR2110" s="66">
        <f t="shared" si="887"/>
        <v>38075</v>
      </c>
      <c r="BS2110" s="3" t="s">
        <v>3083</v>
      </c>
    </row>
    <row r="2111" spans="1:71" ht="14" hidden="1" customHeight="1" outlineLevel="1" x14ac:dyDescent="0.2">
      <c r="A2111" t="s">
        <v>49</v>
      </c>
      <c r="B2111" t="s">
        <v>1584</v>
      </c>
      <c r="C2111" s="1">
        <f t="shared" si="888"/>
        <v>8261</v>
      </c>
      <c r="D2111" s="3">
        <f>IF(N2111&gt;0, RANK(N2111,(N2111:P2111,Q2111:AE2111)),0)</f>
        <v>2</v>
      </c>
      <c r="E2111" s="3">
        <f>IF(O2111&gt;0,RANK(O2111,(N2111:P2111,Q2111:AE2111)),0)</f>
        <v>1</v>
      </c>
      <c r="F2111" s="3">
        <f>IF(P2111&gt;0,RANK(P2111,(N2111:P2111,Q2111:AE2111)),0)</f>
        <v>0</v>
      </c>
      <c r="G2111" s="1">
        <f t="shared" si="875"/>
        <v>3103</v>
      </c>
      <c r="H2111" s="2">
        <f t="shared" si="876"/>
        <v>0.37562038494129041</v>
      </c>
      <c r="I2111" s="2"/>
      <c r="J2111" s="2">
        <f t="shared" si="889"/>
        <v>0.29935843118266553</v>
      </c>
      <c r="K2111" s="2">
        <f t="shared" si="890"/>
        <v>0.67497881612395594</v>
      </c>
      <c r="L2111" s="2">
        <f t="shared" si="891"/>
        <v>0</v>
      </c>
      <c r="M2111" s="2">
        <f t="shared" si="892"/>
        <v>2.5662752693378477E-2</v>
      </c>
      <c r="N2111" s="38">
        <v>2473</v>
      </c>
      <c r="O2111" s="38">
        <v>5576</v>
      </c>
      <c r="P2111" s="38"/>
      <c r="Q2111" s="38">
        <v>150</v>
      </c>
      <c r="R2111" s="38"/>
      <c r="S2111" s="38"/>
      <c r="T2111" s="38"/>
      <c r="U2111" s="38"/>
      <c r="V2111" s="38"/>
      <c r="W2111" s="38">
        <v>62</v>
      </c>
      <c r="X2111" s="38"/>
      <c r="Y2111" s="38"/>
      <c r="Z2111" s="38"/>
      <c r="AA2111" s="38"/>
      <c r="AB2111" s="38"/>
      <c r="AC2111" s="38"/>
      <c r="AD2111" s="38"/>
      <c r="AE2111" s="38"/>
      <c r="AF2111" s="38"/>
      <c r="AG2111" s="38"/>
      <c r="AH2111" s="38"/>
      <c r="AI2111" s="38"/>
      <c r="AJ2111" s="38"/>
      <c r="AK2111" s="38"/>
      <c r="AL2111" s="38"/>
      <c r="AM2111" s="38"/>
      <c r="AN2111" s="38"/>
      <c r="AO2111" s="38"/>
      <c r="AP2111" s="38"/>
      <c r="AQ2111" s="38"/>
      <c r="AR2111" s="38"/>
      <c r="AS2111" s="38"/>
      <c r="AT2111" s="38"/>
      <c r="AU2111" s="38"/>
      <c r="AV2111" s="38"/>
      <c r="AW2111" s="38"/>
      <c r="AX2111" s="38"/>
      <c r="AY2111" s="38"/>
      <c r="BA2111" s="3">
        <f>IF(Q2111&gt;0,RANK(Q2111,(N2111:P2111,Q2111:AE2111)),0)</f>
        <v>3</v>
      </c>
      <c r="BB2111" s="3">
        <f>IF(R2111&gt;0,RANK(R2111,(N2111:P2111,Q2111:AE2111)),0)</f>
        <v>0</v>
      </c>
      <c r="BC2111" s="3">
        <f>IF(S2111&gt;0,RANK(S2111,(N2111:P2111,Q2111:AE2111)),0)</f>
        <v>0</v>
      </c>
      <c r="BD2111" s="3">
        <f>IF(T2111&gt;0,RANK(T2111,(N2111:P2111,Q2111:AE2111)),0)</f>
        <v>0</v>
      </c>
      <c r="BE2111" s="2">
        <f t="shared" si="893"/>
        <v>1.8157608037767826E-2</v>
      </c>
      <c r="BF2111" s="2">
        <f t="shared" si="894"/>
        <v>0</v>
      </c>
      <c r="BG2111" s="2">
        <f t="shared" si="895"/>
        <v>0</v>
      </c>
      <c r="BH2111" s="2">
        <f t="shared" si="896"/>
        <v>0</v>
      </c>
      <c r="BJ2111" t="s">
        <v>49</v>
      </c>
      <c r="BK2111" t="s">
        <v>1584</v>
      </c>
      <c r="BL2111">
        <v>1</v>
      </c>
      <c r="BN2111">
        <v>0</v>
      </c>
      <c r="BO2111" s="60">
        <v>38</v>
      </c>
      <c r="BP2111" s="62">
        <v>77</v>
      </c>
      <c r="BQ2111" s="66">
        <f t="shared" si="897"/>
        <v>38077</v>
      </c>
      <c r="BR2111" s="66">
        <f t="shared" si="887"/>
        <v>38077</v>
      </c>
      <c r="BS2111" s="3" t="s">
        <v>3083</v>
      </c>
    </row>
    <row r="2112" spans="1:71" ht="14" hidden="1" customHeight="1" outlineLevel="1" x14ac:dyDescent="0.2">
      <c r="A2112" t="s">
        <v>2831</v>
      </c>
      <c r="B2112" t="s">
        <v>1584</v>
      </c>
      <c r="C2112" s="1">
        <f t="shared" si="888"/>
        <v>4075</v>
      </c>
      <c r="D2112" s="3">
        <f>IF(N2112&gt;0, RANK(N2112,(N2112:P2112,Q2112:AE2112)),0)</f>
        <v>1</v>
      </c>
      <c r="E2112" s="3">
        <f>IF(O2112&gt;0,RANK(O2112,(N2112:P2112,Q2112:AE2112)),0)</f>
        <v>2</v>
      </c>
      <c r="F2112" s="3">
        <f>IF(P2112&gt;0,RANK(P2112,(N2112:P2112,Q2112:AE2112)),0)</f>
        <v>0</v>
      </c>
      <c r="G2112" s="1">
        <f t="shared" si="875"/>
        <v>1140</v>
      </c>
      <c r="H2112" s="2">
        <f t="shared" si="876"/>
        <v>0.27975460122699386</v>
      </c>
      <c r="I2112" s="2"/>
      <c r="J2112" s="2">
        <f t="shared" si="889"/>
        <v>0.62993865030674845</v>
      </c>
      <c r="K2112" s="2">
        <f t="shared" si="890"/>
        <v>0.35018404907975459</v>
      </c>
      <c r="L2112" s="2">
        <f t="shared" si="891"/>
        <v>0</v>
      </c>
      <c r="M2112" s="2">
        <f t="shared" si="892"/>
        <v>1.9877300613496962E-2</v>
      </c>
      <c r="N2112" s="38">
        <v>2567</v>
      </c>
      <c r="O2112" s="38">
        <v>1427</v>
      </c>
      <c r="P2112" s="38"/>
      <c r="Q2112" s="38">
        <v>66</v>
      </c>
      <c r="R2112" s="38"/>
      <c r="S2112" s="38"/>
      <c r="T2112" s="38"/>
      <c r="U2112" s="38"/>
      <c r="V2112" s="38"/>
      <c r="W2112" s="38">
        <v>15</v>
      </c>
      <c r="X2112" s="38"/>
      <c r="Y2112" s="38"/>
      <c r="Z2112" s="38"/>
      <c r="AA2112" s="38"/>
      <c r="AB2112" s="38"/>
      <c r="AC2112" s="38"/>
      <c r="AD2112" s="38"/>
      <c r="AE2112" s="38"/>
      <c r="AF2112" s="38"/>
      <c r="AG2112" s="38"/>
      <c r="AH2112" s="38"/>
      <c r="AI2112" s="38"/>
      <c r="AJ2112" s="38"/>
      <c r="AK2112" s="38"/>
      <c r="AL2112" s="38"/>
      <c r="AM2112" s="38"/>
      <c r="AN2112" s="38"/>
      <c r="AO2112" s="38"/>
      <c r="AP2112" s="38"/>
      <c r="AQ2112" s="38"/>
      <c r="AR2112" s="38"/>
      <c r="AS2112" s="38"/>
      <c r="AT2112" s="38"/>
      <c r="AU2112" s="38"/>
      <c r="AV2112" s="38"/>
      <c r="AW2112" s="38"/>
      <c r="AX2112" s="38"/>
      <c r="AY2112" s="38"/>
      <c r="BA2112" s="3">
        <f>IF(Q2112&gt;0,RANK(Q2112,(N2112:P2112,Q2112:AE2112)),0)</f>
        <v>3</v>
      </c>
      <c r="BB2112" s="3">
        <f>IF(R2112&gt;0,RANK(R2112,(N2112:P2112,Q2112:AE2112)),0)</f>
        <v>0</v>
      </c>
      <c r="BC2112" s="3">
        <f>IF(S2112&gt;0,RANK(S2112,(N2112:P2112,Q2112:AE2112)),0)</f>
        <v>0</v>
      </c>
      <c r="BD2112" s="3">
        <f>IF(T2112&gt;0,RANK(T2112,(N2112:P2112,Q2112:AE2112)),0)</f>
        <v>0</v>
      </c>
      <c r="BE2112" s="2">
        <f t="shared" si="893"/>
        <v>1.6196319018404907E-2</v>
      </c>
      <c r="BF2112" s="2">
        <f t="shared" si="894"/>
        <v>0</v>
      </c>
      <c r="BG2112" s="2">
        <f t="shared" si="895"/>
        <v>0</v>
      </c>
      <c r="BH2112" s="2">
        <f t="shared" si="896"/>
        <v>0</v>
      </c>
      <c r="BJ2112" t="s">
        <v>2831</v>
      </c>
      <c r="BK2112" t="s">
        <v>1584</v>
      </c>
      <c r="BL2112">
        <v>1</v>
      </c>
      <c r="BN2112">
        <v>0</v>
      </c>
      <c r="BO2112" s="60">
        <v>38</v>
      </c>
      <c r="BP2112" s="62">
        <v>79</v>
      </c>
      <c r="BQ2112" s="66">
        <f t="shared" si="897"/>
        <v>38079</v>
      </c>
      <c r="BR2112" s="66">
        <f t="shared" si="887"/>
        <v>38079</v>
      </c>
      <c r="BS2112" s="3" t="s">
        <v>3083</v>
      </c>
    </row>
    <row r="2113" spans="1:119" ht="14" hidden="1" customHeight="1" outlineLevel="1" x14ac:dyDescent="0.2">
      <c r="A2113" t="s">
        <v>2574</v>
      </c>
      <c r="B2113" t="s">
        <v>1584</v>
      </c>
      <c r="C2113" s="1">
        <f t="shared" si="888"/>
        <v>2043</v>
      </c>
      <c r="D2113" s="3">
        <f>IF(N2113&gt;0, RANK(N2113,(N2113:P2113,Q2113:AE2113)),0)</f>
        <v>2</v>
      </c>
      <c r="E2113" s="3">
        <f>IF(O2113&gt;0,RANK(O2113,(N2113:P2113,Q2113:AE2113)),0)</f>
        <v>1</v>
      </c>
      <c r="F2113" s="3">
        <f>IF(P2113&gt;0,RANK(P2113,(N2113:P2113,Q2113:AE2113)),0)</f>
        <v>0</v>
      </c>
      <c r="G2113" s="1">
        <f t="shared" si="875"/>
        <v>662</v>
      </c>
      <c r="H2113" s="2">
        <f t="shared" si="876"/>
        <v>0.32403328438570728</v>
      </c>
      <c r="I2113" s="2"/>
      <c r="J2113" s="2">
        <f t="shared" si="889"/>
        <v>0.32452276064610869</v>
      </c>
      <c r="K2113" s="2">
        <f t="shared" si="890"/>
        <v>0.64855604503181596</v>
      </c>
      <c r="L2113" s="2">
        <f t="shared" si="891"/>
        <v>0</v>
      </c>
      <c r="M2113" s="2">
        <f t="shared" si="892"/>
        <v>2.6921194322075293E-2</v>
      </c>
      <c r="N2113" s="38">
        <v>663</v>
      </c>
      <c r="O2113" s="38">
        <v>1325</v>
      </c>
      <c r="P2113" s="38"/>
      <c r="Q2113" s="38">
        <v>36</v>
      </c>
      <c r="R2113" s="38"/>
      <c r="S2113" s="38"/>
      <c r="T2113" s="38"/>
      <c r="U2113" s="38"/>
      <c r="V2113" s="38"/>
      <c r="W2113" s="38">
        <v>19</v>
      </c>
      <c r="X2113" s="38"/>
      <c r="Y2113" s="38"/>
      <c r="Z2113" s="38"/>
      <c r="AA2113" s="38"/>
      <c r="AB2113" s="38"/>
      <c r="AC2113" s="38"/>
      <c r="AD2113" s="38"/>
      <c r="AE2113" s="38"/>
      <c r="AF2113" s="38"/>
      <c r="AG2113" s="38"/>
      <c r="AH2113" s="38"/>
      <c r="AI2113" s="38"/>
      <c r="AJ2113" s="38"/>
      <c r="AK2113" s="38"/>
      <c r="AL2113" s="38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BA2113" s="3">
        <f>IF(Q2113&gt;0,RANK(Q2113,(N2113:P2113,Q2113:AE2113)),0)</f>
        <v>3</v>
      </c>
      <c r="BB2113" s="3">
        <f>IF(R2113&gt;0,RANK(R2113,(N2113:P2113,Q2113:AE2113)),0)</f>
        <v>0</v>
      </c>
      <c r="BC2113" s="3">
        <f>IF(S2113&gt;0,RANK(S2113,(N2113:P2113,Q2113:AE2113)),0)</f>
        <v>0</v>
      </c>
      <c r="BD2113" s="3">
        <f>IF(T2113&gt;0,RANK(T2113,(N2113:P2113,Q2113:AE2113)),0)</f>
        <v>0</v>
      </c>
      <c r="BE2113" s="2">
        <f t="shared" si="893"/>
        <v>1.7621145374449341E-2</v>
      </c>
      <c r="BF2113" s="2">
        <f t="shared" si="894"/>
        <v>0</v>
      </c>
      <c r="BG2113" s="2">
        <f t="shared" si="895"/>
        <v>0</v>
      </c>
      <c r="BH2113" s="2">
        <f t="shared" si="896"/>
        <v>0</v>
      </c>
      <c r="BJ2113" t="s">
        <v>2574</v>
      </c>
      <c r="BK2113" t="s">
        <v>1584</v>
      </c>
      <c r="BL2113">
        <v>1</v>
      </c>
      <c r="BN2113">
        <v>0</v>
      </c>
      <c r="BO2113" s="60">
        <v>38</v>
      </c>
      <c r="BP2113" s="62">
        <v>81</v>
      </c>
      <c r="BQ2113" s="66">
        <f t="shared" si="897"/>
        <v>38081</v>
      </c>
      <c r="BR2113" s="66">
        <f t="shared" si="887"/>
        <v>38081</v>
      </c>
      <c r="BS2113" s="3" t="s">
        <v>3083</v>
      </c>
    </row>
    <row r="2114" spans="1:119" ht="14" hidden="1" customHeight="1" outlineLevel="1" x14ac:dyDescent="0.2">
      <c r="A2114" t="s">
        <v>298</v>
      </c>
      <c r="B2114" t="s">
        <v>1584</v>
      </c>
      <c r="C2114" s="1">
        <f t="shared" si="888"/>
        <v>757</v>
      </c>
      <c r="D2114" s="3">
        <f>IF(N2114&gt;0, RANK(N2114,(N2114:P2114,Q2114:AE2114)),0)</f>
        <v>2</v>
      </c>
      <c r="E2114" s="3">
        <f>IF(O2114&gt;0,RANK(O2114,(N2114:P2114,Q2114:AE2114)),0)</f>
        <v>1</v>
      </c>
      <c r="F2114" s="3">
        <f>IF(P2114&gt;0,RANK(P2114,(N2114:P2114,Q2114:AE2114)),0)</f>
        <v>0</v>
      </c>
      <c r="G2114" s="1">
        <f t="shared" si="875"/>
        <v>543</v>
      </c>
      <c r="H2114" s="2">
        <f t="shared" si="876"/>
        <v>0.71730515191545574</v>
      </c>
      <c r="I2114" s="2"/>
      <c r="J2114" s="2">
        <f t="shared" si="889"/>
        <v>0.1334214002642008</v>
      </c>
      <c r="K2114" s="2">
        <f t="shared" si="890"/>
        <v>0.85072655217965654</v>
      </c>
      <c r="L2114" s="2">
        <f t="shared" si="891"/>
        <v>0</v>
      </c>
      <c r="M2114" s="2">
        <f t="shared" si="892"/>
        <v>1.5852047556142668E-2</v>
      </c>
      <c r="N2114" s="38">
        <v>101</v>
      </c>
      <c r="O2114" s="38">
        <v>644</v>
      </c>
      <c r="P2114" s="38"/>
      <c r="Q2114" s="38">
        <v>8</v>
      </c>
      <c r="R2114" s="38"/>
      <c r="S2114" s="38"/>
      <c r="T2114" s="38"/>
      <c r="U2114" s="38"/>
      <c r="V2114" s="38"/>
      <c r="W2114" s="38">
        <v>4</v>
      </c>
      <c r="X2114" s="38"/>
      <c r="Y2114" s="38"/>
      <c r="Z2114" s="38"/>
      <c r="AA2114" s="38"/>
      <c r="AB2114" s="38"/>
      <c r="AC2114" s="38"/>
      <c r="AD2114" s="38"/>
      <c r="AE2114" s="38"/>
      <c r="AF2114" s="38"/>
      <c r="AG2114" s="38"/>
      <c r="AH2114" s="38"/>
      <c r="AI2114" s="38"/>
      <c r="AJ2114" s="38"/>
      <c r="AK2114" s="38"/>
      <c r="AL2114" s="38"/>
      <c r="AM2114" s="38"/>
      <c r="AN2114" s="38"/>
      <c r="AO2114" s="38"/>
      <c r="AP2114" s="38"/>
      <c r="AQ2114" s="38"/>
      <c r="AR2114" s="38"/>
      <c r="AS2114" s="38"/>
      <c r="AT2114" s="38"/>
      <c r="AU2114" s="38"/>
      <c r="AV2114" s="38"/>
      <c r="AW2114" s="38"/>
      <c r="AX2114" s="38"/>
      <c r="AY2114" s="38"/>
      <c r="BA2114" s="3">
        <f>IF(Q2114&gt;0,RANK(Q2114,(N2114:P2114,Q2114:AE2114)),0)</f>
        <v>3</v>
      </c>
      <c r="BB2114" s="3">
        <f>IF(R2114&gt;0,RANK(R2114,(N2114:P2114,Q2114:AE2114)),0)</f>
        <v>0</v>
      </c>
      <c r="BC2114" s="3">
        <f>IF(S2114&gt;0,RANK(S2114,(N2114:P2114,Q2114:AE2114)),0)</f>
        <v>0</v>
      </c>
      <c r="BD2114" s="3">
        <f>IF(T2114&gt;0,RANK(T2114,(N2114:P2114,Q2114:AE2114)),0)</f>
        <v>0</v>
      </c>
      <c r="BE2114" s="2">
        <f t="shared" si="893"/>
        <v>1.0568031704095112E-2</v>
      </c>
      <c r="BF2114" s="2">
        <f t="shared" si="894"/>
        <v>0</v>
      </c>
      <c r="BG2114" s="2">
        <f t="shared" si="895"/>
        <v>0</v>
      </c>
      <c r="BH2114" s="2">
        <f t="shared" si="896"/>
        <v>0</v>
      </c>
      <c r="BJ2114" t="s">
        <v>298</v>
      </c>
      <c r="BK2114" t="s">
        <v>1584</v>
      </c>
      <c r="BL2114">
        <v>1</v>
      </c>
      <c r="BN2114">
        <v>0</v>
      </c>
      <c r="BO2114" s="60">
        <v>38</v>
      </c>
      <c r="BP2114" s="62">
        <v>83</v>
      </c>
      <c r="BQ2114" s="66">
        <f t="shared" si="897"/>
        <v>38083</v>
      </c>
      <c r="BR2114" s="66">
        <f t="shared" si="887"/>
        <v>38083</v>
      </c>
      <c r="BS2114" s="3" t="s">
        <v>3083</v>
      </c>
    </row>
    <row r="2115" spans="1:119" ht="14" hidden="1" customHeight="1" outlineLevel="1" x14ac:dyDescent="0.2">
      <c r="A2115" t="s">
        <v>974</v>
      </c>
      <c r="B2115" t="s">
        <v>1584</v>
      </c>
      <c r="C2115" s="1">
        <f t="shared" si="888"/>
        <v>953</v>
      </c>
      <c r="D2115" s="3">
        <f>IF(N2115&gt;0, RANK(N2115,(N2115:P2115,Q2115:AE2115)),0)</f>
        <v>1</v>
      </c>
      <c r="E2115" s="3">
        <f>IF(O2115&gt;0,RANK(O2115,(N2115:P2115,Q2115:AE2115)),0)</f>
        <v>2</v>
      </c>
      <c r="F2115" s="3">
        <f>IF(P2115&gt;0,RANK(P2115,(N2115:P2115,Q2115:AE2115)),0)</f>
        <v>0</v>
      </c>
      <c r="G2115" s="1">
        <f t="shared" si="875"/>
        <v>369</v>
      </c>
      <c r="H2115" s="2">
        <f t="shared" si="876"/>
        <v>0.38719832109129065</v>
      </c>
      <c r="I2115" s="2"/>
      <c r="J2115" s="2">
        <f t="shared" si="889"/>
        <v>0.68625393494228748</v>
      </c>
      <c r="K2115" s="2">
        <f t="shared" si="890"/>
        <v>0.29905561385099683</v>
      </c>
      <c r="L2115" s="2">
        <f t="shared" si="891"/>
        <v>0</v>
      </c>
      <c r="M2115" s="2">
        <f t="shared" si="892"/>
        <v>1.4690451206715693E-2</v>
      </c>
      <c r="N2115" s="38">
        <v>654</v>
      </c>
      <c r="O2115" s="38">
        <v>285</v>
      </c>
      <c r="P2115" s="38"/>
      <c r="Q2115" s="38">
        <v>11</v>
      </c>
      <c r="R2115" s="38"/>
      <c r="S2115" s="38"/>
      <c r="T2115" s="38"/>
      <c r="U2115" s="38"/>
      <c r="V2115" s="38"/>
      <c r="W2115" s="38">
        <v>3</v>
      </c>
      <c r="X2115" s="38"/>
      <c r="Y2115" s="38"/>
      <c r="Z2115" s="38"/>
      <c r="AA2115" s="38"/>
      <c r="AB2115" s="38"/>
      <c r="AC2115" s="38"/>
      <c r="AD2115" s="38"/>
      <c r="AE2115" s="38"/>
      <c r="AF2115" s="38"/>
      <c r="AG2115" s="38"/>
      <c r="AH2115" s="38"/>
      <c r="AI2115" s="38"/>
      <c r="AJ2115" s="38"/>
      <c r="AK2115" s="38"/>
      <c r="AL2115" s="38"/>
      <c r="AM2115" s="38"/>
      <c r="AN2115" s="38"/>
      <c r="AO2115" s="38"/>
      <c r="AP2115" s="38"/>
      <c r="AQ2115" s="38"/>
      <c r="AR2115" s="38"/>
      <c r="AS2115" s="38"/>
      <c r="AT2115" s="38"/>
      <c r="AU2115" s="38"/>
      <c r="AV2115" s="38"/>
      <c r="AW2115" s="38"/>
      <c r="AX2115" s="38"/>
      <c r="AY2115" s="38"/>
      <c r="BA2115" s="3">
        <f>IF(Q2115&gt;0,RANK(Q2115,(N2115:P2115,Q2115:AE2115)),0)</f>
        <v>3</v>
      </c>
      <c r="BB2115" s="3">
        <f>IF(R2115&gt;0,RANK(R2115,(N2115:P2115,Q2115:AE2115)),0)</f>
        <v>0</v>
      </c>
      <c r="BC2115" s="3">
        <f>IF(S2115&gt;0,RANK(S2115,(N2115:P2115,Q2115:AE2115)),0)</f>
        <v>0</v>
      </c>
      <c r="BD2115" s="3">
        <f>IF(T2115&gt;0,RANK(T2115,(N2115:P2115,Q2115:AE2115)),0)</f>
        <v>0</v>
      </c>
      <c r="BE2115" s="2">
        <f t="shared" si="893"/>
        <v>1.1542497376705142E-2</v>
      </c>
      <c r="BF2115" s="2">
        <f t="shared" si="894"/>
        <v>0</v>
      </c>
      <c r="BG2115" s="2">
        <f t="shared" si="895"/>
        <v>0</v>
      </c>
      <c r="BH2115" s="2">
        <f t="shared" si="896"/>
        <v>0</v>
      </c>
      <c r="BJ2115" t="s">
        <v>974</v>
      </c>
      <c r="BK2115" t="s">
        <v>1584</v>
      </c>
      <c r="BL2115">
        <v>1</v>
      </c>
      <c r="BN2115">
        <v>0</v>
      </c>
      <c r="BO2115" s="60">
        <v>38</v>
      </c>
      <c r="BP2115" s="62">
        <v>85</v>
      </c>
      <c r="BQ2115" s="66">
        <f t="shared" si="897"/>
        <v>38085</v>
      </c>
      <c r="BR2115" s="66">
        <f t="shared" si="887"/>
        <v>38085</v>
      </c>
      <c r="BS2115" s="3" t="s">
        <v>3083</v>
      </c>
    </row>
    <row r="2116" spans="1:119" ht="14" hidden="1" customHeight="1" outlineLevel="1" x14ac:dyDescent="0.2">
      <c r="A2116" t="s">
        <v>1935</v>
      </c>
      <c r="B2116" t="s">
        <v>1584</v>
      </c>
      <c r="C2116" s="1">
        <f t="shared" si="888"/>
        <v>389</v>
      </c>
      <c r="D2116" s="3">
        <f>IF(N2116&gt;0, RANK(N2116,(N2116:P2116,Q2116:AE2116)),0)</f>
        <v>2</v>
      </c>
      <c r="E2116" s="3">
        <f>IF(O2116&gt;0,RANK(O2116,(N2116:P2116,Q2116:AE2116)),0)</f>
        <v>1</v>
      </c>
      <c r="F2116" s="3">
        <f>IF(P2116&gt;0,RANK(P2116,(N2116:P2116,Q2116:AE2116)),0)</f>
        <v>0</v>
      </c>
      <c r="G2116" s="1">
        <f t="shared" si="875"/>
        <v>318</v>
      </c>
      <c r="H2116" s="2">
        <f t="shared" si="876"/>
        <v>0.81748071979434445</v>
      </c>
      <c r="I2116" s="2"/>
      <c r="J2116" s="2">
        <f t="shared" si="889"/>
        <v>8.4832904884318772E-2</v>
      </c>
      <c r="K2116" s="2">
        <f t="shared" si="890"/>
        <v>0.90231362467866327</v>
      </c>
      <c r="L2116" s="2">
        <f t="shared" si="891"/>
        <v>0</v>
      </c>
      <c r="M2116" s="2">
        <f t="shared" si="892"/>
        <v>1.28534704370179E-2</v>
      </c>
      <c r="N2116" s="38">
        <v>33</v>
      </c>
      <c r="O2116" s="38">
        <v>351</v>
      </c>
      <c r="P2116" s="38"/>
      <c r="Q2116" s="38">
        <v>3</v>
      </c>
      <c r="R2116" s="38"/>
      <c r="S2116" s="38"/>
      <c r="T2116" s="38"/>
      <c r="U2116" s="38"/>
      <c r="V2116" s="38"/>
      <c r="W2116" s="38">
        <v>2</v>
      </c>
      <c r="X2116" s="38"/>
      <c r="Y2116" s="38"/>
      <c r="Z2116" s="38"/>
      <c r="AA2116" s="38"/>
      <c r="AB2116" s="38"/>
      <c r="AC2116" s="38"/>
      <c r="AD2116" s="38"/>
      <c r="AE2116" s="38"/>
      <c r="AF2116" s="38"/>
      <c r="AG2116" s="38"/>
      <c r="AH2116" s="38"/>
      <c r="AI2116" s="38"/>
      <c r="AJ2116" s="38"/>
      <c r="AK2116" s="38"/>
      <c r="AL2116" s="38"/>
      <c r="AM2116" s="38"/>
      <c r="AN2116" s="38"/>
      <c r="AO2116" s="38"/>
      <c r="AP2116" s="38"/>
      <c r="AQ2116" s="38"/>
      <c r="AR2116" s="38"/>
      <c r="AS2116" s="38"/>
      <c r="AT2116" s="38"/>
      <c r="AU2116" s="38"/>
      <c r="AV2116" s="38"/>
      <c r="AW2116" s="38"/>
      <c r="AX2116" s="38"/>
      <c r="AY2116" s="38"/>
      <c r="BA2116" s="3">
        <f>IF(Q2116&gt;0,RANK(Q2116,(N2116:P2116,Q2116:AE2116)),0)</f>
        <v>3</v>
      </c>
      <c r="BB2116" s="3">
        <f>IF(R2116&gt;0,RANK(R2116,(N2116:P2116,Q2116:AE2116)),0)</f>
        <v>0</v>
      </c>
      <c r="BC2116" s="3">
        <f>IF(S2116&gt;0,RANK(S2116,(N2116:P2116,Q2116:AE2116)),0)</f>
        <v>0</v>
      </c>
      <c r="BD2116" s="3">
        <f>IF(T2116&gt;0,RANK(T2116,(N2116:P2116,Q2116:AE2116)),0)</f>
        <v>0</v>
      </c>
      <c r="BE2116" s="2">
        <f t="shared" si="893"/>
        <v>7.7120822622107968E-3</v>
      </c>
      <c r="BF2116" s="2">
        <f t="shared" si="894"/>
        <v>0</v>
      </c>
      <c r="BG2116" s="2">
        <f t="shared" si="895"/>
        <v>0</v>
      </c>
      <c r="BH2116" s="2">
        <f t="shared" si="896"/>
        <v>0</v>
      </c>
      <c r="BJ2116" t="s">
        <v>1935</v>
      </c>
      <c r="BK2116" t="s">
        <v>1584</v>
      </c>
      <c r="BL2116">
        <v>1</v>
      </c>
      <c r="BN2116">
        <v>0</v>
      </c>
      <c r="BO2116" s="60">
        <v>38</v>
      </c>
      <c r="BP2116" s="62">
        <v>87</v>
      </c>
      <c r="BQ2116" s="66">
        <f t="shared" si="897"/>
        <v>38087</v>
      </c>
      <c r="BR2116" s="66">
        <f t="shared" si="887"/>
        <v>38087</v>
      </c>
      <c r="BS2116" s="3" t="s">
        <v>3083</v>
      </c>
    </row>
    <row r="2117" spans="1:119" ht="14" hidden="1" customHeight="1" outlineLevel="1" x14ac:dyDescent="0.2">
      <c r="A2117" t="s">
        <v>589</v>
      </c>
      <c r="B2117" t="s">
        <v>1584</v>
      </c>
      <c r="C2117" s="1">
        <f t="shared" si="888"/>
        <v>15100</v>
      </c>
      <c r="D2117" s="3">
        <f>IF(N2117&gt;0, RANK(N2117,(N2117:P2117,Q2117:AE2117)),0)</f>
        <v>2</v>
      </c>
      <c r="E2117" s="3">
        <f>IF(O2117&gt;0,RANK(O2117,(N2117:P2117,Q2117:AE2117)),0)</f>
        <v>1</v>
      </c>
      <c r="F2117" s="3">
        <f>IF(P2117&gt;0,RANK(P2117,(N2117:P2117,Q2117:AE2117)),0)</f>
        <v>0</v>
      </c>
      <c r="G2117" s="1">
        <f t="shared" si="875"/>
        <v>9850</v>
      </c>
      <c r="H2117" s="2">
        <f t="shared" si="876"/>
        <v>0.65231788079470199</v>
      </c>
      <c r="I2117" s="2"/>
      <c r="J2117" s="2">
        <f t="shared" si="889"/>
        <v>0.1637748344370861</v>
      </c>
      <c r="K2117" s="2">
        <f t="shared" si="890"/>
        <v>0.81609271523178806</v>
      </c>
      <c r="L2117" s="2">
        <f t="shared" si="891"/>
        <v>0</v>
      </c>
      <c r="M2117" s="2">
        <f t="shared" si="892"/>
        <v>2.0132450331125873E-2</v>
      </c>
      <c r="N2117" s="38">
        <v>2473</v>
      </c>
      <c r="O2117" s="38">
        <v>12323</v>
      </c>
      <c r="P2117" s="38"/>
      <c r="Q2117" s="38">
        <v>221</v>
      </c>
      <c r="R2117" s="38"/>
      <c r="S2117" s="38"/>
      <c r="T2117" s="38"/>
      <c r="U2117" s="38"/>
      <c r="V2117" s="38"/>
      <c r="W2117" s="38">
        <v>83</v>
      </c>
      <c r="X2117" s="38"/>
      <c r="Y2117" s="38"/>
      <c r="Z2117" s="38"/>
      <c r="AA2117" s="38"/>
      <c r="AB2117" s="38"/>
      <c r="AC2117" s="38"/>
      <c r="AD2117" s="38"/>
      <c r="AE2117" s="38"/>
      <c r="AF2117" s="38"/>
      <c r="AG2117" s="38"/>
      <c r="AH2117" s="38"/>
      <c r="AI2117" s="38"/>
      <c r="AJ2117" s="38"/>
      <c r="AK2117" s="38"/>
      <c r="AL2117" s="38"/>
      <c r="AM2117" s="38"/>
      <c r="AN2117" s="38"/>
      <c r="AO2117" s="38"/>
      <c r="AP2117" s="38"/>
      <c r="AQ2117" s="38"/>
      <c r="AR2117" s="38"/>
      <c r="AS2117" s="38"/>
      <c r="AT2117" s="38"/>
      <c r="AU2117" s="38"/>
      <c r="AV2117" s="38"/>
      <c r="AW2117" s="38"/>
      <c r="AX2117" s="38"/>
      <c r="AY2117" s="38"/>
      <c r="BA2117" s="3">
        <f>IF(Q2117&gt;0,RANK(Q2117,(N2117:P2117,Q2117:AE2117)),0)</f>
        <v>3</v>
      </c>
      <c r="BB2117" s="3">
        <f>IF(R2117&gt;0,RANK(R2117,(N2117:P2117,Q2117:AE2117)),0)</f>
        <v>0</v>
      </c>
      <c r="BC2117" s="3">
        <f>IF(S2117&gt;0,RANK(S2117,(N2117:P2117,Q2117:AE2117)),0)</f>
        <v>0</v>
      </c>
      <c r="BD2117" s="3">
        <f>IF(T2117&gt;0,RANK(T2117,(N2117:P2117,Q2117:AE2117)),0)</f>
        <v>0</v>
      </c>
      <c r="BE2117" s="2">
        <f t="shared" si="893"/>
        <v>1.4635761589403974E-2</v>
      </c>
      <c r="BF2117" s="2">
        <f t="shared" si="894"/>
        <v>0</v>
      </c>
      <c r="BG2117" s="2">
        <f t="shared" si="895"/>
        <v>0</v>
      </c>
      <c r="BH2117" s="2">
        <f t="shared" si="896"/>
        <v>0</v>
      </c>
      <c r="BJ2117" t="s">
        <v>589</v>
      </c>
      <c r="BK2117" t="s">
        <v>1584</v>
      </c>
      <c r="BL2117">
        <v>1</v>
      </c>
      <c r="BN2117">
        <v>0</v>
      </c>
      <c r="BO2117" s="60">
        <v>38</v>
      </c>
      <c r="BP2117" s="62">
        <v>89</v>
      </c>
      <c r="BQ2117" s="66">
        <f t="shared" si="897"/>
        <v>38089</v>
      </c>
      <c r="BR2117" s="66">
        <f t="shared" si="887"/>
        <v>38089</v>
      </c>
      <c r="BS2117" s="3" t="s">
        <v>3083</v>
      </c>
    </row>
    <row r="2118" spans="1:119" ht="14" hidden="1" customHeight="1" outlineLevel="1" x14ac:dyDescent="0.2">
      <c r="A2118" t="s">
        <v>1698</v>
      </c>
      <c r="B2118" t="s">
        <v>1584</v>
      </c>
      <c r="C2118" s="1">
        <f t="shared" si="888"/>
        <v>1015</v>
      </c>
      <c r="D2118" s="3">
        <f>IF(N2118&gt;0, RANK(N2118,(N2118:P2118,Q2118:AE2118)),0)</f>
        <v>2</v>
      </c>
      <c r="E2118" s="3">
        <f>IF(O2118&gt;0,RANK(O2118,(N2118:P2118,Q2118:AE2118)),0)</f>
        <v>1</v>
      </c>
      <c r="F2118" s="3">
        <f>IF(P2118&gt;0,RANK(P2118,(N2118:P2118,Q2118:AE2118)),0)</f>
        <v>0</v>
      </c>
      <c r="G2118" s="1">
        <f t="shared" si="875"/>
        <v>255</v>
      </c>
      <c r="H2118" s="2">
        <f t="shared" si="876"/>
        <v>0.25123152709359609</v>
      </c>
      <c r="I2118" s="2"/>
      <c r="J2118" s="2">
        <f t="shared" si="889"/>
        <v>0.36157635467980298</v>
      </c>
      <c r="K2118" s="2">
        <f t="shared" si="890"/>
        <v>0.61280788177339907</v>
      </c>
      <c r="L2118" s="2">
        <f t="shared" si="891"/>
        <v>0</v>
      </c>
      <c r="M2118" s="2">
        <f t="shared" si="892"/>
        <v>2.5615763546797954E-2</v>
      </c>
      <c r="N2118" s="38">
        <v>367</v>
      </c>
      <c r="O2118" s="38">
        <v>622</v>
      </c>
      <c r="P2118" s="38"/>
      <c r="Q2118" s="38">
        <v>16</v>
      </c>
      <c r="R2118" s="38"/>
      <c r="S2118" s="38"/>
      <c r="T2118" s="38"/>
      <c r="U2118" s="38"/>
      <c r="V2118" s="38"/>
      <c r="W2118" s="38">
        <v>10</v>
      </c>
      <c r="X2118" s="38"/>
      <c r="Y2118" s="38"/>
      <c r="Z2118" s="38"/>
      <c r="AA2118" s="38"/>
      <c r="AB2118" s="38"/>
      <c r="AC2118" s="38"/>
      <c r="AD2118" s="38"/>
      <c r="AE2118" s="38"/>
      <c r="AF2118" s="38"/>
      <c r="AG2118" s="38"/>
      <c r="AH2118" s="38"/>
      <c r="AI2118" s="38"/>
      <c r="AJ2118" s="38"/>
      <c r="AK2118" s="38"/>
      <c r="AL2118" s="38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BA2118" s="3">
        <f>IF(Q2118&gt;0,RANK(Q2118,(N2118:P2118,Q2118:AE2118)),0)</f>
        <v>3</v>
      </c>
      <c r="BB2118" s="3">
        <f>IF(R2118&gt;0,RANK(R2118,(N2118:P2118,Q2118:AE2118)),0)</f>
        <v>0</v>
      </c>
      <c r="BC2118" s="3">
        <f>IF(S2118&gt;0,RANK(S2118,(N2118:P2118,Q2118:AE2118)),0)</f>
        <v>0</v>
      </c>
      <c r="BD2118" s="3">
        <f>IF(T2118&gt;0,RANK(T2118,(N2118:P2118,Q2118:AE2118)),0)</f>
        <v>0</v>
      </c>
      <c r="BE2118" s="2">
        <f t="shared" si="893"/>
        <v>1.5763546798029555E-2</v>
      </c>
      <c r="BF2118" s="2">
        <f t="shared" si="894"/>
        <v>0</v>
      </c>
      <c r="BG2118" s="2">
        <f t="shared" si="895"/>
        <v>0</v>
      </c>
      <c r="BH2118" s="2">
        <f t="shared" si="896"/>
        <v>0</v>
      </c>
      <c r="BJ2118" t="s">
        <v>1698</v>
      </c>
      <c r="BK2118" t="s">
        <v>1584</v>
      </c>
      <c r="BL2118">
        <v>1</v>
      </c>
      <c r="BN2118">
        <v>0</v>
      </c>
      <c r="BO2118" s="60">
        <v>38</v>
      </c>
      <c r="BP2118" s="62">
        <v>91</v>
      </c>
      <c r="BQ2118" s="66">
        <f t="shared" si="897"/>
        <v>38091</v>
      </c>
      <c r="BR2118" s="66">
        <f t="shared" si="887"/>
        <v>38091</v>
      </c>
      <c r="BS2118" s="3" t="s">
        <v>3083</v>
      </c>
    </row>
    <row r="2119" spans="1:119" ht="14" hidden="1" customHeight="1" outlineLevel="1" x14ac:dyDescent="0.2">
      <c r="A2119" t="s">
        <v>1694</v>
      </c>
      <c r="B2119" t="s">
        <v>1584</v>
      </c>
      <c r="C2119" s="1">
        <f t="shared" si="888"/>
        <v>10134</v>
      </c>
      <c r="D2119" s="3">
        <f>IF(N2119&gt;0, RANK(N2119,(N2119:P2119,Q2119:AE2119)),0)</f>
        <v>2</v>
      </c>
      <c r="E2119" s="3">
        <f>IF(O2119&gt;0,RANK(O2119,(N2119:P2119,Q2119:AE2119)),0)</f>
        <v>1</v>
      </c>
      <c r="F2119" s="3">
        <f>IF(P2119&gt;0,RANK(P2119,(N2119:P2119,Q2119:AE2119)),0)</f>
        <v>0</v>
      </c>
      <c r="G2119" s="1">
        <f t="shared" si="875"/>
        <v>4493</v>
      </c>
      <c r="H2119" s="2">
        <f t="shared" si="876"/>
        <v>0.44335898954016184</v>
      </c>
      <c r="I2119" s="2"/>
      <c r="J2119" s="2">
        <f t="shared" si="889"/>
        <v>0.26564041839352676</v>
      </c>
      <c r="K2119" s="2">
        <f t="shared" si="890"/>
        <v>0.70899940793368854</v>
      </c>
      <c r="L2119" s="2">
        <f t="shared" si="891"/>
        <v>0</v>
      </c>
      <c r="M2119" s="2">
        <f t="shared" si="892"/>
        <v>2.5360173672784647E-2</v>
      </c>
      <c r="N2119" s="38">
        <v>2692</v>
      </c>
      <c r="O2119" s="38">
        <v>7185</v>
      </c>
      <c r="P2119" s="38"/>
      <c r="Q2119" s="38">
        <v>196</v>
      </c>
      <c r="R2119" s="38"/>
      <c r="S2119" s="38"/>
      <c r="T2119" s="38"/>
      <c r="U2119" s="38"/>
      <c r="V2119" s="38"/>
      <c r="W2119" s="38">
        <v>61</v>
      </c>
      <c r="X2119" s="38"/>
      <c r="Y2119" s="38"/>
      <c r="Z2119" s="38"/>
      <c r="AA2119" s="38"/>
      <c r="AB2119" s="38"/>
      <c r="AC2119" s="38"/>
      <c r="AD2119" s="38"/>
      <c r="AE2119" s="38"/>
      <c r="AF2119" s="38"/>
      <c r="AG2119" s="38"/>
      <c r="AH2119" s="38"/>
      <c r="AI2119" s="38"/>
      <c r="AJ2119" s="38"/>
      <c r="AK2119" s="38"/>
      <c r="AL2119" s="38"/>
      <c r="AM2119" s="38"/>
      <c r="AN2119" s="38"/>
      <c r="AO2119" s="38"/>
      <c r="AP2119" s="38"/>
      <c r="AQ2119" s="38"/>
      <c r="AR2119" s="38"/>
      <c r="AS2119" s="38"/>
      <c r="AT2119" s="38"/>
      <c r="AU2119" s="38"/>
      <c r="AV2119" s="38"/>
      <c r="AW2119" s="38"/>
      <c r="AX2119" s="38"/>
      <c r="AY2119" s="38"/>
      <c r="BA2119" s="3">
        <f>IF(Q2119&gt;0,RANK(Q2119,(N2119:P2119,Q2119:AE2119)),0)</f>
        <v>3</v>
      </c>
      <c r="BB2119" s="3">
        <f>IF(R2119&gt;0,RANK(R2119,(N2119:P2119,Q2119:AE2119)),0)</f>
        <v>0</v>
      </c>
      <c r="BC2119" s="3">
        <f>IF(S2119&gt;0,RANK(S2119,(N2119:P2119,Q2119:AE2119)),0)</f>
        <v>0</v>
      </c>
      <c r="BD2119" s="3">
        <f>IF(T2119&gt;0,RANK(T2119,(N2119:P2119,Q2119:AE2119)),0)</f>
        <v>0</v>
      </c>
      <c r="BE2119" s="2">
        <f t="shared" si="893"/>
        <v>1.9340832839944741E-2</v>
      </c>
      <c r="BF2119" s="2">
        <f t="shared" si="894"/>
        <v>0</v>
      </c>
      <c r="BG2119" s="2">
        <f t="shared" si="895"/>
        <v>0</v>
      </c>
      <c r="BH2119" s="2">
        <f t="shared" si="896"/>
        <v>0</v>
      </c>
      <c r="BJ2119" t="s">
        <v>1694</v>
      </c>
      <c r="BK2119" t="s">
        <v>1584</v>
      </c>
      <c r="BL2119">
        <v>1</v>
      </c>
      <c r="BN2119">
        <v>0</v>
      </c>
      <c r="BO2119" s="60">
        <v>38</v>
      </c>
      <c r="BP2119" s="62">
        <v>93</v>
      </c>
      <c r="BQ2119" s="66">
        <f t="shared" si="897"/>
        <v>38093</v>
      </c>
      <c r="BR2119" s="66">
        <f t="shared" si="887"/>
        <v>38093</v>
      </c>
      <c r="BS2119" s="3" t="s">
        <v>3083</v>
      </c>
    </row>
    <row r="2120" spans="1:119" ht="14" hidden="1" customHeight="1" outlineLevel="1" x14ac:dyDescent="0.2">
      <c r="A2120" t="s">
        <v>1825</v>
      </c>
      <c r="B2120" t="s">
        <v>1584</v>
      </c>
      <c r="C2120" s="1">
        <f t="shared" si="888"/>
        <v>1114</v>
      </c>
      <c r="D2120" s="3">
        <f>IF(N2120&gt;0, RANK(N2120,(N2120:P2120,Q2120:AE2120)),0)</f>
        <v>2</v>
      </c>
      <c r="E2120" s="3">
        <f>IF(O2120&gt;0,RANK(O2120,(N2120:P2120,Q2120:AE2120)),0)</f>
        <v>1</v>
      </c>
      <c r="F2120" s="3">
        <f>IF(P2120&gt;0,RANK(P2120,(N2120:P2120,Q2120:AE2120)),0)</f>
        <v>0</v>
      </c>
      <c r="G2120" s="1">
        <f t="shared" ref="G2120:G2183" si="898">IF(C2120&gt;0,MAX(N2120:P2120)-LARGE(N2120:P2120,2),0)</f>
        <v>507</v>
      </c>
      <c r="H2120" s="2">
        <f t="shared" ref="H2120:H2183" si="899">IF(C2120&gt;0,G2120/C2120,0)</f>
        <v>0.45511669658886894</v>
      </c>
      <c r="I2120" s="2"/>
      <c r="J2120" s="2">
        <f t="shared" si="889"/>
        <v>0.2594254937163375</v>
      </c>
      <c r="K2120" s="2">
        <f t="shared" si="890"/>
        <v>0.71454219030520649</v>
      </c>
      <c r="L2120" s="2">
        <f t="shared" si="891"/>
        <v>0</v>
      </c>
      <c r="M2120" s="2">
        <f t="shared" si="892"/>
        <v>2.6032315978456011E-2</v>
      </c>
      <c r="N2120" s="38">
        <v>289</v>
      </c>
      <c r="O2120" s="38">
        <v>796</v>
      </c>
      <c r="P2120" s="38"/>
      <c r="Q2120" s="38">
        <v>25</v>
      </c>
      <c r="R2120" s="38"/>
      <c r="S2120" s="38"/>
      <c r="T2120" s="38"/>
      <c r="U2120" s="38"/>
      <c r="V2120" s="38"/>
      <c r="W2120" s="38">
        <v>4</v>
      </c>
      <c r="X2120" s="38"/>
      <c r="Y2120" s="38"/>
      <c r="Z2120" s="38"/>
      <c r="AA2120" s="38"/>
      <c r="AB2120" s="38"/>
      <c r="AC2120" s="38"/>
      <c r="AD2120" s="38"/>
      <c r="AE2120" s="38"/>
      <c r="AF2120" s="38"/>
      <c r="AG2120" s="38"/>
      <c r="AH2120" s="38"/>
      <c r="AI2120" s="38"/>
      <c r="AJ2120" s="38"/>
      <c r="AK2120" s="38"/>
      <c r="AL2120" s="38"/>
      <c r="AM2120" s="38"/>
      <c r="AN2120" s="38"/>
      <c r="AO2120" s="38"/>
      <c r="AP2120" s="38"/>
      <c r="AQ2120" s="38"/>
      <c r="AR2120" s="38"/>
      <c r="AS2120" s="38"/>
      <c r="AT2120" s="38"/>
      <c r="AU2120" s="38"/>
      <c r="AV2120" s="38"/>
      <c r="AW2120" s="38"/>
      <c r="AX2120" s="38"/>
      <c r="AY2120" s="38"/>
      <c r="BA2120" s="3">
        <f>IF(Q2120&gt;0,RANK(Q2120,(N2120:P2120,Q2120:AE2120)),0)</f>
        <v>3</v>
      </c>
      <c r="BB2120" s="3">
        <f>IF(R2120&gt;0,RANK(R2120,(N2120:P2120,Q2120:AE2120)),0)</f>
        <v>0</v>
      </c>
      <c r="BC2120" s="3">
        <f>IF(S2120&gt;0,RANK(S2120,(N2120:P2120,Q2120:AE2120)),0)</f>
        <v>0</v>
      </c>
      <c r="BD2120" s="3">
        <f>IF(T2120&gt;0,RANK(T2120,(N2120:P2120,Q2120:AE2120)),0)</f>
        <v>0</v>
      </c>
      <c r="BE2120" s="2">
        <f t="shared" si="893"/>
        <v>2.244165170556553E-2</v>
      </c>
      <c r="BF2120" s="2">
        <f t="shared" si="894"/>
        <v>0</v>
      </c>
      <c r="BG2120" s="2">
        <f t="shared" si="895"/>
        <v>0</v>
      </c>
      <c r="BH2120" s="2">
        <f t="shared" si="896"/>
        <v>0</v>
      </c>
      <c r="BJ2120" t="s">
        <v>1825</v>
      </c>
      <c r="BK2120" t="s">
        <v>1584</v>
      </c>
      <c r="BL2120">
        <v>1</v>
      </c>
      <c r="BN2120">
        <v>0</v>
      </c>
      <c r="BO2120" s="60">
        <v>38</v>
      </c>
      <c r="BP2120" s="62">
        <v>95</v>
      </c>
      <c r="BQ2120" s="66">
        <f t="shared" si="897"/>
        <v>38095</v>
      </c>
      <c r="BR2120" s="66">
        <f t="shared" si="887"/>
        <v>38095</v>
      </c>
      <c r="BS2120" s="3" t="s">
        <v>3083</v>
      </c>
    </row>
    <row r="2121" spans="1:119" ht="14" hidden="1" customHeight="1" outlineLevel="1" x14ac:dyDescent="0.2">
      <c r="A2121" t="s">
        <v>713</v>
      </c>
      <c r="B2121" t="s">
        <v>1584</v>
      </c>
      <c r="C2121" s="1">
        <f t="shared" si="888"/>
        <v>4115</v>
      </c>
      <c r="D2121" s="3">
        <f>IF(N2121&gt;0, RANK(N2121,(N2121:P2121,Q2121:AE2121)),0)</f>
        <v>2</v>
      </c>
      <c r="E2121" s="3">
        <f>IF(O2121&gt;0,RANK(O2121,(N2121:P2121,Q2121:AE2121)),0)</f>
        <v>1</v>
      </c>
      <c r="F2121" s="3">
        <f>IF(P2121&gt;0,RANK(P2121,(N2121:P2121,Q2121:AE2121)),0)</f>
        <v>0</v>
      </c>
      <c r="G2121" s="1">
        <f t="shared" si="898"/>
        <v>1291</v>
      </c>
      <c r="H2121" s="2">
        <f t="shared" si="899"/>
        <v>0.31373025516403402</v>
      </c>
      <c r="I2121" s="2"/>
      <c r="J2121" s="2">
        <f t="shared" si="889"/>
        <v>0.33025516403402189</v>
      </c>
      <c r="K2121" s="2">
        <f t="shared" si="890"/>
        <v>0.64398541919805585</v>
      </c>
      <c r="L2121" s="2">
        <f t="shared" si="891"/>
        <v>0</v>
      </c>
      <c r="M2121" s="2">
        <f t="shared" si="892"/>
        <v>2.5759416767922261E-2</v>
      </c>
      <c r="N2121" s="38">
        <v>1359</v>
      </c>
      <c r="O2121" s="38">
        <v>2650</v>
      </c>
      <c r="P2121" s="38"/>
      <c r="Q2121" s="38">
        <v>71</v>
      </c>
      <c r="R2121" s="38"/>
      <c r="S2121" s="38"/>
      <c r="T2121" s="38"/>
      <c r="U2121" s="38"/>
      <c r="V2121" s="38"/>
      <c r="W2121" s="38">
        <v>35</v>
      </c>
      <c r="X2121" s="38"/>
      <c r="Y2121" s="38"/>
      <c r="Z2121" s="38"/>
      <c r="AA2121" s="38"/>
      <c r="AB2121" s="38"/>
      <c r="AC2121" s="38"/>
      <c r="AD2121" s="38"/>
      <c r="AE2121" s="38"/>
      <c r="AF2121" s="38"/>
      <c r="AG2121" s="38"/>
      <c r="AH2121" s="38"/>
      <c r="AI2121" s="38"/>
      <c r="AJ2121" s="38"/>
      <c r="AK2121" s="38"/>
      <c r="AL2121" s="38"/>
      <c r="AM2121" s="38"/>
      <c r="AN2121" s="38"/>
      <c r="AO2121" s="38"/>
      <c r="AP2121" s="38"/>
      <c r="AQ2121" s="38"/>
      <c r="AR2121" s="38"/>
      <c r="AS2121" s="38"/>
      <c r="AT2121" s="38"/>
      <c r="AU2121" s="38"/>
      <c r="AV2121" s="38"/>
      <c r="AW2121" s="38"/>
      <c r="AX2121" s="38"/>
      <c r="AY2121" s="38"/>
      <c r="BA2121" s="3">
        <f>IF(Q2121&gt;0,RANK(Q2121,(N2121:P2121,Q2121:AE2121)),0)</f>
        <v>3</v>
      </c>
      <c r="BB2121" s="3">
        <f>IF(R2121&gt;0,RANK(R2121,(N2121:P2121,Q2121:AE2121)),0)</f>
        <v>0</v>
      </c>
      <c r="BC2121" s="3">
        <f>IF(S2121&gt;0,RANK(S2121,(N2121:P2121,Q2121:AE2121)),0)</f>
        <v>0</v>
      </c>
      <c r="BD2121" s="3">
        <f>IF(T2121&gt;0,RANK(T2121,(N2121:P2121,Q2121:AE2121)),0)</f>
        <v>0</v>
      </c>
      <c r="BE2121" s="2">
        <f t="shared" si="893"/>
        <v>1.7253948967193195E-2</v>
      </c>
      <c r="BF2121" s="2">
        <f t="shared" si="894"/>
        <v>0</v>
      </c>
      <c r="BG2121" s="2">
        <f t="shared" si="895"/>
        <v>0</v>
      </c>
      <c r="BH2121" s="2">
        <f t="shared" si="896"/>
        <v>0</v>
      </c>
      <c r="BJ2121" t="s">
        <v>713</v>
      </c>
      <c r="BK2121" t="s">
        <v>1584</v>
      </c>
      <c r="BL2121">
        <v>1</v>
      </c>
      <c r="BN2121">
        <v>0</v>
      </c>
      <c r="BO2121" s="60">
        <v>38</v>
      </c>
      <c r="BP2121" s="62">
        <v>97</v>
      </c>
      <c r="BQ2121" s="66">
        <f t="shared" si="897"/>
        <v>38097</v>
      </c>
      <c r="BR2121" s="66">
        <f t="shared" si="887"/>
        <v>38097</v>
      </c>
      <c r="BS2121" s="3" t="s">
        <v>3083</v>
      </c>
    </row>
    <row r="2122" spans="1:119" ht="14" hidden="1" customHeight="1" outlineLevel="1" x14ac:dyDescent="0.2">
      <c r="A2122" t="s">
        <v>1019</v>
      </c>
      <c r="B2122" t="s">
        <v>1584</v>
      </c>
      <c r="C2122" s="1">
        <f t="shared" si="888"/>
        <v>4496</v>
      </c>
      <c r="D2122" s="3">
        <f>IF(N2122&gt;0, RANK(N2122,(N2122:P2122,Q2122:AE2122)),0)</f>
        <v>2</v>
      </c>
      <c r="E2122" s="3">
        <f>IF(O2122&gt;0,RANK(O2122,(N2122:P2122,Q2122:AE2122)),0)</f>
        <v>1</v>
      </c>
      <c r="F2122" s="3">
        <f>IF(P2122&gt;0,RANK(P2122,(N2122:P2122,Q2122:AE2122)),0)</f>
        <v>0</v>
      </c>
      <c r="G2122" s="1">
        <f t="shared" si="898"/>
        <v>2013</v>
      </c>
      <c r="H2122" s="2">
        <f t="shared" si="899"/>
        <v>0.44773131672597866</v>
      </c>
      <c r="I2122" s="2"/>
      <c r="J2122" s="2">
        <f t="shared" si="889"/>
        <v>0.26089857651245552</v>
      </c>
      <c r="K2122" s="2">
        <f t="shared" si="890"/>
        <v>0.70862989323843417</v>
      </c>
      <c r="L2122" s="2">
        <f t="shared" si="891"/>
        <v>0</v>
      </c>
      <c r="M2122" s="2">
        <f t="shared" si="892"/>
        <v>3.0471530249110312E-2</v>
      </c>
      <c r="N2122" s="38">
        <v>1173</v>
      </c>
      <c r="O2122" s="38">
        <v>3186</v>
      </c>
      <c r="P2122" s="38"/>
      <c r="Q2122" s="38">
        <v>97</v>
      </c>
      <c r="R2122" s="38"/>
      <c r="S2122" s="38"/>
      <c r="T2122" s="38"/>
      <c r="U2122" s="38"/>
      <c r="V2122" s="38"/>
      <c r="W2122" s="38">
        <v>40</v>
      </c>
      <c r="X2122" s="38"/>
      <c r="Y2122" s="38"/>
      <c r="Z2122" s="38"/>
      <c r="AA2122" s="38"/>
      <c r="AB2122" s="38"/>
      <c r="AC2122" s="38"/>
      <c r="AD2122" s="38"/>
      <c r="AE2122" s="38"/>
      <c r="AF2122" s="38"/>
      <c r="AG2122" s="38"/>
      <c r="AH2122" s="38"/>
      <c r="AI2122" s="38"/>
      <c r="AJ2122" s="38"/>
      <c r="AK2122" s="38"/>
      <c r="AL2122" s="38"/>
      <c r="AM2122" s="38"/>
      <c r="AN2122" s="38"/>
      <c r="AO2122" s="38"/>
      <c r="AP2122" s="38"/>
      <c r="AQ2122" s="38"/>
      <c r="AR2122" s="38"/>
      <c r="AS2122" s="38"/>
      <c r="AT2122" s="38"/>
      <c r="AU2122" s="38"/>
      <c r="AV2122" s="38"/>
      <c r="AW2122" s="38"/>
      <c r="AX2122" s="38"/>
      <c r="AY2122" s="38"/>
      <c r="BA2122" s="3">
        <f>IF(Q2122&gt;0,RANK(Q2122,(N2122:P2122,Q2122:AE2122)),0)</f>
        <v>3</v>
      </c>
      <c r="BB2122" s="3">
        <f>IF(R2122&gt;0,RANK(R2122,(N2122:P2122,Q2122:AE2122)),0)</f>
        <v>0</v>
      </c>
      <c r="BC2122" s="3">
        <f>IF(S2122&gt;0,RANK(S2122,(N2122:P2122,Q2122:AE2122)),0)</f>
        <v>0</v>
      </c>
      <c r="BD2122" s="3">
        <f>IF(T2122&gt;0,RANK(T2122,(N2122:P2122,Q2122:AE2122)),0)</f>
        <v>0</v>
      </c>
      <c r="BE2122" s="2">
        <f t="shared" si="893"/>
        <v>2.1574733096085409E-2</v>
      </c>
      <c r="BF2122" s="2">
        <f t="shared" si="894"/>
        <v>0</v>
      </c>
      <c r="BG2122" s="2">
        <f t="shared" si="895"/>
        <v>0</v>
      </c>
      <c r="BH2122" s="2">
        <f t="shared" si="896"/>
        <v>0</v>
      </c>
      <c r="BJ2122" t="s">
        <v>1019</v>
      </c>
      <c r="BK2122" t="s">
        <v>1584</v>
      </c>
      <c r="BL2122">
        <v>1</v>
      </c>
      <c r="BN2122">
        <v>0</v>
      </c>
      <c r="BO2122" s="60">
        <v>38</v>
      </c>
      <c r="BP2122" s="62">
        <v>99</v>
      </c>
      <c r="BQ2122" s="66">
        <f t="shared" si="897"/>
        <v>38099</v>
      </c>
      <c r="BR2122" s="66">
        <f t="shared" si="887"/>
        <v>38099</v>
      </c>
      <c r="BS2122" s="3" t="s">
        <v>3083</v>
      </c>
    </row>
    <row r="2123" spans="1:119" ht="14" hidden="1" customHeight="1" outlineLevel="1" x14ac:dyDescent="0.2">
      <c r="A2123" t="s">
        <v>684</v>
      </c>
      <c r="B2123" t="s">
        <v>1584</v>
      </c>
      <c r="C2123" s="1">
        <f t="shared" si="888"/>
        <v>28552</v>
      </c>
      <c r="D2123" s="3">
        <f>IF(N2123&gt;0, RANK(N2123,(N2123:P2123,Q2123:AE2123)),0)</f>
        <v>2</v>
      </c>
      <c r="E2123" s="3">
        <f>IF(O2123&gt;0,RANK(O2123,(N2123:P2123,Q2123:AE2123)),0)</f>
        <v>1</v>
      </c>
      <c r="F2123" s="3">
        <f>IF(P2123&gt;0,RANK(P2123,(N2123:P2123,Q2123:AE2123)),0)</f>
        <v>0</v>
      </c>
      <c r="G2123" s="1">
        <f t="shared" si="898"/>
        <v>13420</v>
      </c>
      <c r="H2123" s="2">
        <f t="shared" si="899"/>
        <v>0.47001961333706921</v>
      </c>
      <c r="I2123" s="2"/>
      <c r="J2123" s="2">
        <f t="shared" si="889"/>
        <v>0.25269683384701597</v>
      </c>
      <c r="K2123" s="2">
        <f t="shared" si="890"/>
        <v>0.72271644718408523</v>
      </c>
      <c r="L2123" s="2">
        <f t="shared" si="891"/>
        <v>0</v>
      </c>
      <c r="M2123" s="2">
        <f t="shared" si="892"/>
        <v>2.4586718968898857E-2</v>
      </c>
      <c r="N2123" s="38">
        <v>7215</v>
      </c>
      <c r="O2123" s="38">
        <v>20635</v>
      </c>
      <c r="P2123" s="38"/>
      <c r="Q2123" s="38">
        <v>476</v>
      </c>
      <c r="R2123" s="38"/>
      <c r="S2123" s="38"/>
      <c r="T2123" s="38"/>
      <c r="U2123" s="38"/>
      <c r="V2123" s="38"/>
      <c r="W2123" s="38">
        <v>226</v>
      </c>
      <c r="X2123" s="38"/>
      <c r="Y2123" s="38"/>
      <c r="Z2123" s="38"/>
      <c r="AA2123" s="38"/>
      <c r="AB2123" s="38"/>
      <c r="AC2123" s="38"/>
      <c r="AD2123" s="38"/>
      <c r="AE2123" s="38"/>
      <c r="AF2123" s="38"/>
      <c r="AG2123" s="38"/>
      <c r="AH2123" s="38"/>
      <c r="AI2123" s="38"/>
      <c r="AJ2123" s="38"/>
      <c r="AK2123" s="38"/>
      <c r="AL2123" s="38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BA2123" s="3">
        <f>IF(Q2123&gt;0,RANK(Q2123,(N2123:P2123,Q2123:AE2123)),0)</f>
        <v>3</v>
      </c>
      <c r="BB2123" s="3">
        <f>IF(R2123&gt;0,RANK(R2123,(N2123:P2123,Q2123:AE2123)),0)</f>
        <v>0</v>
      </c>
      <c r="BC2123" s="3">
        <f>IF(S2123&gt;0,RANK(S2123,(N2123:P2123,Q2123:AE2123)),0)</f>
        <v>0</v>
      </c>
      <c r="BD2123" s="3">
        <f>IF(T2123&gt;0,RANK(T2123,(N2123:P2123,Q2123:AE2123)),0)</f>
        <v>0</v>
      </c>
      <c r="BE2123" s="2">
        <f t="shared" si="893"/>
        <v>1.6671336508826001E-2</v>
      </c>
      <c r="BF2123" s="2">
        <f t="shared" si="894"/>
        <v>0</v>
      </c>
      <c r="BG2123" s="2">
        <f t="shared" si="895"/>
        <v>0</v>
      </c>
      <c r="BH2123" s="2">
        <f t="shared" si="896"/>
        <v>0</v>
      </c>
      <c r="BJ2123" t="s">
        <v>684</v>
      </c>
      <c r="BK2123" t="s">
        <v>1584</v>
      </c>
      <c r="BL2123">
        <v>1</v>
      </c>
      <c r="BN2123">
        <v>0</v>
      </c>
      <c r="BO2123" s="60">
        <v>38</v>
      </c>
      <c r="BP2123" s="62">
        <v>101</v>
      </c>
      <c r="BQ2123" s="66">
        <f t="shared" si="897"/>
        <v>38101</v>
      </c>
      <c r="BR2123" s="66">
        <f t="shared" si="887"/>
        <v>38101</v>
      </c>
      <c r="BS2123" s="3" t="s">
        <v>3083</v>
      </c>
    </row>
    <row r="2124" spans="1:119" ht="14" hidden="1" customHeight="1" outlineLevel="1" x14ac:dyDescent="0.2">
      <c r="A2124" t="s">
        <v>702</v>
      </c>
      <c r="B2124" t="s">
        <v>1584</v>
      </c>
      <c r="C2124" s="1">
        <f t="shared" si="888"/>
        <v>2253</v>
      </c>
      <c r="D2124" s="3">
        <f>IF(N2124&gt;0, RANK(N2124,(N2124:P2124,Q2124:AE2124)),0)</f>
        <v>2</v>
      </c>
      <c r="E2124" s="3">
        <f>IF(O2124&gt;0,RANK(O2124,(N2124:P2124,Q2124:AE2124)),0)</f>
        <v>1</v>
      </c>
      <c r="F2124" s="3">
        <f>IF(P2124&gt;0,RANK(P2124,(N2124:P2124,Q2124:AE2124)),0)</f>
        <v>0</v>
      </c>
      <c r="G2124" s="1">
        <f t="shared" si="898"/>
        <v>1410</v>
      </c>
      <c r="H2124" s="2">
        <f t="shared" si="899"/>
        <v>0.62583222370173097</v>
      </c>
      <c r="I2124" s="2"/>
      <c r="J2124" s="2">
        <f t="shared" si="889"/>
        <v>0.17976031957390146</v>
      </c>
      <c r="K2124" s="2">
        <f t="shared" si="890"/>
        <v>0.80559254327563246</v>
      </c>
      <c r="L2124" s="2">
        <f t="shared" si="891"/>
        <v>0</v>
      </c>
      <c r="M2124" s="2">
        <f t="shared" si="892"/>
        <v>1.4647137150466061E-2</v>
      </c>
      <c r="N2124" s="38">
        <v>405</v>
      </c>
      <c r="O2124" s="38">
        <v>1815</v>
      </c>
      <c r="P2124" s="38"/>
      <c r="Q2124" s="38">
        <v>22</v>
      </c>
      <c r="R2124" s="38"/>
      <c r="S2124" s="38"/>
      <c r="T2124" s="38"/>
      <c r="U2124" s="38"/>
      <c r="V2124" s="38"/>
      <c r="W2124" s="38">
        <v>11</v>
      </c>
      <c r="X2124" s="38"/>
      <c r="Y2124" s="38"/>
      <c r="Z2124" s="38"/>
      <c r="AA2124" s="38"/>
      <c r="AB2124" s="38"/>
      <c r="AC2124" s="38"/>
      <c r="AD2124" s="38"/>
      <c r="AE2124" s="38"/>
      <c r="AF2124" s="38"/>
      <c r="AG2124" s="38"/>
      <c r="AH2124" s="38"/>
      <c r="AI2124" s="38"/>
      <c r="AJ2124" s="38"/>
      <c r="AK2124" s="38"/>
      <c r="AL2124" s="38"/>
      <c r="AM2124" s="38"/>
      <c r="AN2124" s="38"/>
      <c r="AO2124" s="38"/>
      <c r="AP2124" s="38"/>
      <c r="AQ2124" s="38"/>
      <c r="AR2124" s="38"/>
      <c r="AS2124" s="38"/>
      <c r="AT2124" s="38"/>
      <c r="AU2124" s="38"/>
      <c r="AV2124" s="38"/>
      <c r="AW2124" s="38"/>
      <c r="AX2124" s="38"/>
      <c r="AY2124" s="38"/>
      <c r="BA2124" s="3">
        <f>IF(Q2124&gt;0,RANK(Q2124,(N2124:P2124,Q2124:AE2124)),0)</f>
        <v>3</v>
      </c>
      <c r="BB2124" s="3">
        <f>IF(R2124&gt;0,RANK(R2124,(N2124:P2124,Q2124:AE2124)),0)</f>
        <v>0</v>
      </c>
      <c r="BC2124" s="3">
        <f>IF(S2124&gt;0,RANK(S2124,(N2124:P2124,Q2124:AE2124)),0)</f>
        <v>0</v>
      </c>
      <c r="BD2124" s="3">
        <f>IF(T2124&gt;0,RANK(T2124,(N2124:P2124,Q2124:AE2124)),0)</f>
        <v>0</v>
      </c>
      <c r="BE2124" s="2">
        <f t="shared" si="893"/>
        <v>9.7647581003106974E-3</v>
      </c>
      <c r="BF2124" s="2">
        <f t="shared" si="894"/>
        <v>0</v>
      </c>
      <c r="BG2124" s="2">
        <f t="shared" si="895"/>
        <v>0</v>
      </c>
      <c r="BH2124" s="2">
        <f t="shared" si="896"/>
        <v>0</v>
      </c>
      <c r="BJ2124" t="s">
        <v>702</v>
      </c>
      <c r="BK2124" t="s">
        <v>1584</v>
      </c>
      <c r="BL2124">
        <v>1</v>
      </c>
      <c r="BN2124">
        <v>0</v>
      </c>
      <c r="BO2124" s="60">
        <v>38</v>
      </c>
      <c r="BP2124" s="62">
        <v>103</v>
      </c>
      <c r="BQ2124" s="66">
        <f t="shared" si="897"/>
        <v>38103</v>
      </c>
      <c r="BR2124" s="66">
        <f t="shared" si="887"/>
        <v>38103</v>
      </c>
      <c r="BS2124" s="3" t="s">
        <v>3083</v>
      </c>
    </row>
    <row r="2125" spans="1:119" ht="14" hidden="1" customHeight="1" outlineLevel="1" x14ac:dyDescent="0.2">
      <c r="A2125" t="s">
        <v>300</v>
      </c>
      <c r="B2125" t="s">
        <v>1584</v>
      </c>
      <c r="C2125" s="1">
        <f t="shared" si="888"/>
        <v>15122</v>
      </c>
      <c r="D2125" s="3">
        <f>IF(N2125&gt;0, RANK(N2125,(N2125:P2125,Q2125:AE2125)),0)</f>
        <v>2</v>
      </c>
      <c r="E2125" s="3">
        <f>IF(O2125&gt;0,RANK(O2125,(N2125:P2125,Q2125:AE2125)),0)</f>
        <v>1</v>
      </c>
      <c r="F2125" s="3">
        <f>IF(P2125&gt;0,RANK(P2125,(N2125:P2125,Q2125:AE2125)),0)</f>
        <v>0</v>
      </c>
      <c r="G2125" s="1">
        <f t="shared" si="898"/>
        <v>10225</v>
      </c>
      <c r="H2125" s="2">
        <f t="shared" si="899"/>
        <v>0.67616717365427859</v>
      </c>
      <c r="I2125" s="2"/>
      <c r="J2125" s="2">
        <f t="shared" si="889"/>
        <v>0.15050919190583256</v>
      </c>
      <c r="K2125" s="2">
        <f t="shared" si="890"/>
        <v>0.82667636556011115</v>
      </c>
      <c r="L2125" s="2">
        <f t="shared" si="891"/>
        <v>0</v>
      </c>
      <c r="M2125" s="2">
        <f t="shared" si="892"/>
        <v>2.281444253405629E-2</v>
      </c>
      <c r="N2125" s="38">
        <v>2276</v>
      </c>
      <c r="O2125" s="38">
        <v>12501</v>
      </c>
      <c r="P2125" s="38"/>
      <c r="Q2125" s="38">
        <v>233</v>
      </c>
      <c r="R2125" s="38"/>
      <c r="S2125" s="38"/>
      <c r="T2125" s="38"/>
      <c r="U2125" s="38"/>
      <c r="V2125" s="38"/>
      <c r="W2125" s="38">
        <v>112</v>
      </c>
      <c r="X2125" s="38"/>
      <c r="Y2125" s="38"/>
      <c r="Z2125" s="38"/>
      <c r="AA2125" s="38"/>
      <c r="AB2125" s="38"/>
      <c r="AC2125" s="38"/>
      <c r="AD2125" s="38"/>
      <c r="AE2125" s="38"/>
      <c r="AF2125" s="38"/>
      <c r="AG2125" s="38"/>
      <c r="AH2125" s="38"/>
      <c r="AI2125" s="38"/>
      <c r="AJ2125" s="38"/>
      <c r="AK2125" s="38"/>
      <c r="AL2125" s="38"/>
      <c r="AM2125" s="38"/>
      <c r="AN2125" s="38"/>
      <c r="AO2125" s="38"/>
      <c r="AP2125" s="38"/>
      <c r="AQ2125" s="38"/>
      <c r="AR2125" s="38"/>
      <c r="AS2125" s="38"/>
      <c r="AT2125" s="38"/>
      <c r="AU2125" s="38"/>
      <c r="AV2125" s="38"/>
      <c r="AW2125" s="38"/>
      <c r="AX2125" s="38"/>
      <c r="AY2125" s="38"/>
      <c r="BA2125" s="3">
        <f>IF(Q2125&gt;0,RANK(Q2125,(N2125:P2125,Q2125:AE2125)),0)</f>
        <v>3</v>
      </c>
      <c r="BB2125" s="3">
        <f>IF(R2125&gt;0,RANK(R2125,(N2125:P2125,Q2125:AE2125)),0)</f>
        <v>0</v>
      </c>
      <c r="BC2125" s="3">
        <f>IF(S2125&gt;0,RANK(S2125,(N2125:P2125,Q2125:AE2125)),0)</f>
        <v>0</v>
      </c>
      <c r="BD2125" s="3">
        <f>IF(T2125&gt;0,RANK(T2125,(N2125:P2125,Q2125:AE2125)),0)</f>
        <v>0</v>
      </c>
      <c r="BE2125" s="2">
        <f t="shared" si="893"/>
        <v>1.5408014812855442E-2</v>
      </c>
      <c r="BF2125" s="2">
        <f t="shared" si="894"/>
        <v>0</v>
      </c>
      <c r="BG2125" s="2">
        <f t="shared" si="895"/>
        <v>0</v>
      </c>
      <c r="BH2125" s="2">
        <f t="shared" si="896"/>
        <v>0</v>
      </c>
      <c r="BJ2125" t="s">
        <v>300</v>
      </c>
      <c r="BK2125" t="s">
        <v>1584</v>
      </c>
      <c r="BL2125">
        <v>1</v>
      </c>
      <c r="BN2125">
        <v>0</v>
      </c>
      <c r="BO2125" s="60">
        <v>38</v>
      </c>
      <c r="BP2125" s="62">
        <v>105</v>
      </c>
      <c r="BQ2125" s="66">
        <f t="shared" si="897"/>
        <v>38105</v>
      </c>
      <c r="BR2125" s="66">
        <f t="shared" si="887"/>
        <v>38105</v>
      </c>
      <c r="BS2125" s="3" t="s">
        <v>3083</v>
      </c>
    </row>
    <row r="2126" spans="1:119" ht="14" customHeight="1" collapsed="1" x14ac:dyDescent="0.2">
      <c r="A2126" t="s">
        <v>2317</v>
      </c>
      <c r="B2126" t="s">
        <v>534</v>
      </c>
      <c r="C2126" s="1">
        <f t="shared" si="888"/>
        <v>368155</v>
      </c>
      <c r="D2126" s="3">
        <f>IF(N2126&gt;0, RANK(N2126,(N2126:P2126,Q2126:AE2126)),0)</f>
        <v>2</v>
      </c>
      <c r="E2126" s="3">
        <f>IF(O2126&gt;0,RANK(O2126,(N2126:P2126,Q2126:AE2126)),0)</f>
        <v>1</v>
      </c>
      <c r="F2126" s="3">
        <f>IF(P2126&gt;0,RANK(P2126,(N2126:P2126,Q2126:AE2126)),0)</f>
        <v>0</v>
      </c>
      <c r="G2126" s="1">
        <f t="shared" si="898"/>
        <v>134178</v>
      </c>
      <c r="H2126" s="2">
        <f t="shared" si="899"/>
        <v>0.36446062120574213</v>
      </c>
      <c r="I2126" s="2"/>
      <c r="J2126" s="2">
        <f t="shared" si="889"/>
        <v>0.30510790292132389</v>
      </c>
      <c r="K2126" s="2">
        <f t="shared" si="890"/>
        <v>0.66956852412706602</v>
      </c>
      <c r="L2126" s="2">
        <f t="shared" si="891"/>
        <v>0</v>
      </c>
      <c r="M2126" s="2">
        <f t="shared" si="892"/>
        <v>2.5323572951610029E-2</v>
      </c>
      <c r="N2126" s="38">
        <v>112327</v>
      </c>
      <c r="O2126" s="38">
        <v>246505</v>
      </c>
      <c r="P2126" s="38"/>
      <c r="Q2126" s="38">
        <v>6227</v>
      </c>
      <c r="R2126" s="38"/>
      <c r="S2126" s="38"/>
      <c r="T2126" s="38"/>
      <c r="U2126" s="38"/>
      <c r="V2126" s="38"/>
      <c r="W2126" s="38">
        <v>3096</v>
      </c>
      <c r="X2126" s="38"/>
      <c r="Y2126" s="38"/>
      <c r="Z2126" s="38"/>
      <c r="AA2126" s="38"/>
      <c r="AB2126" s="38"/>
      <c r="AC2126" s="38"/>
      <c r="AD2126" s="38"/>
      <c r="AE2126" s="38"/>
      <c r="AF2126" s="38"/>
      <c r="AG2126" s="38"/>
      <c r="AH2126" s="38"/>
      <c r="AI2126" s="38"/>
      <c r="AJ2126" s="38"/>
      <c r="AK2126" s="38"/>
      <c r="AL2126" s="38"/>
      <c r="AM2126" s="38"/>
      <c r="AN2126" s="38"/>
      <c r="AO2126" s="38"/>
      <c r="AP2126" s="38"/>
      <c r="AQ2126" s="38"/>
      <c r="AR2126" s="38"/>
      <c r="AS2126" s="38"/>
      <c r="AT2126" s="38"/>
      <c r="AU2126" s="38"/>
      <c r="AV2126" s="38"/>
      <c r="AW2126" s="38"/>
      <c r="AX2126" s="38"/>
      <c r="AY2126" s="38"/>
      <c r="BA2126" s="3">
        <f>IF(Q2126&gt;0,RANK(Q2126,(N2126:P2126,Q2126:AE2126)),0)</f>
        <v>3</v>
      </c>
      <c r="BB2126" s="3">
        <f>IF(R2126&gt;0,RANK(R2126,(N2126:P2126,Q2126:AE2126)),0)</f>
        <v>0</v>
      </c>
      <c r="BC2126" s="3">
        <f>IF(S2126&gt;0,RANK(S2126,(N2126:P2126,Q2126:AE2126)),0)</f>
        <v>0</v>
      </c>
      <c r="BD2126" s="3">
        <f>IF(T2126&gt;0,RANK(T2126,(N2126:P2126,Q2126:AE2126)),0)</f>
        <v>0</v>
      </c>
      <c r="BE2126" s="2">
        <f t="shared" si="893"/>
        <v>1.6914071518789639E-2</v>
      </c>
      <c r="BF2126" s="2">
        <f t="shared" si="894"/>
        <v>0</v>
      </c>
      <c r="BG2126" s="2">
        <f t="shared" si="895"/>
        <v>0</v>
      </c>
      <c r="BH2126" s="2">
        <f t="shared" si="896"/>
        <v>0</v>
      </c>
      <c r="BJ2126" t="s">
        <v>2317</v>
      </c>
      <c r="BK2126" t="s">
        <v>534</v>
      </c>
      <c r="BN2126">
        <v>0</v>
      </c>
      <c r="BO2126" s="60">
        <v>38</v>
      </c>
      <c r="BP2126" s="62"/>
      <c r="BQ2126" s="60">
        <v>38</v>
      </c>
      <c r="BR2126" s="60">
        <f t="shared" si="887"/>
        <v>38</v>
      </c>
      <c r="BS2126" s="3" t="s">
        <v>693</v>
      </c>
      <c r="CS2126"/>
    </row>
    <row r="2127" spans="1:119" ht="14" customHeight="1" x14ac:dyDescent="0.2">
      <c r="C2127" s="1"/>
      <c r="E2127" s="3"/>
      <c r="F2127" s="3"/>
      <c r="I2127" s="2"/>
      <c r="N2127" s="38"/>
      <c r="O2127" s="38"/>
      <c r="P2127" s="38"/>
      <c r="Q2127" s="38"/>
      <c r="R2127" s="38"/>
      <c r="S2127" s="38"/>
      <c r="T2127" s="38"/>
      <c r="U2127" s="38"/>
      <c r="V2127" s="38"/>
      <c r="W2127" s="38"/>
      <c r="X2127" s="38"/>
      <c r="Y2127" s="38"/>
      <c r="Z2127" s="38"/>
      <c r="AA2127" s="38"/>
      <c r="AB2127" s="38"/>
      <c r="AC2127" s="38"/>
      <c r="AD2127" s="38"/>
      <c r="AE2127" s="38"/>
      <c r="AF2127" s="38"/>
      <c r="AG2127" s="38"/>
      <c r="AH2127" s="38"/>
      <c r="AI2127" s="6"/>
      <c r="AJ2127" s="38"/>
      <c r="AK2127" s="38"/>
      <c r="AL2127" s="38"/>
      <c r="AM2127" s="38"/>
      <c r="AN2127" s="38"/>
      <c r="AO2127" s="38"/>
      <c r="AP2127" s="38"/>
      <c r="AQ2127" s="38"/>
      <c r="AR2127" s="38"/>
      <c r="AS2127" s="38"/>
      <c r="AT2127" s="38"/>
      <c r="AU2127" s="38"/>
      <c r="AV2127" s="38"/>
      <c r="AW2127" s="38"/>
      <c r="AX2127" s="38"/>
      <c r="AY2127" s="38"/>
      <c r="BA2127" s="3"/>
      <c r="BB2127" s="3"/>
      <c r="BC2127" s="3"/>
      <c r="BD2127" s="3"/>
      <c r="BO2127" s="60"/>
      <c r="BP2127" s="62"/>
      <c r="BQ2127" s="66"/>
      <c r="BR2127" s="66"/>
      <c r="CF2127" s="38" t="s">
        <v>2832</v>
      </c>
      <c r="CI2127" s="38" t="s">
        <v>3946</v>
      </c>
      <c r="CY2127" s="6"/>
      <c r="CZ2127" s="6"/>
    </row>
    <row r="2128" spans="1:119" ht="14" hidden="1" customHeight="1" outlineLevel="1" x14ac:dyDescent="0.2">
      <c r="A2128" t="s">
        <v>1006</v>
      </c>
      <c r="B2128" t="s">
        <v>975</v>
      </c>
      <c r="C2128" s="1">
        <f t="shared" ref="C2128:C2159" si="900">SUM(N2128:AY2128)</f>
        <v>12429</v>
      </c>
      <c r="D2128" s="3">
        <f>IF(N2128&gt;0, RANK(N2128,(N2128:P2128,Q2128:AE2128)),0)</f>
        <v>2</v>
      </c>
      <c r="E2128" s="3">
        <f>IF(O2128&gt;0,RANK(O2128,(N2128:P2128,Q2128:AE2128)),0)</f>
        <v>1</v>
      </c>
      <c r="F2128" s="3">
        <f>IF(P2128&gt;0,RANK(P2128,(N2128:P2128,Q2128:AE2128)),0)</f>
        <v>0</v>
      </c>
      <c r="G2128" s="1">
        <f t="shared" si="898"/>
        <v>8171</v>
      </c>
      <c r="H2128" s="2">
        <f t="shared" si="899"/>
        <v>0.65741411215705203</v>
      </c>
      <c r="I2128" s="2"/>
      <c r="J2128" s="2">
        <f t="shared" ref="J2128:J2159" si="901">IF($C2128=0,"-",N2128/$C2128)</f>
        <v>0.16879877705366481</v>
      </c>
      <c r="K2128" s="2">
        <f t="shared" ref="K2128:K2159" si="902">IF($C2128=0,"-",O2128/$C2128)</f>
        <v>0.82621288921071689</v>
      </c>
      <c r="L2128" s="2">
        <f t="shared" ref="L2128:L2159" si="903">IF($C2128=0,"-",P2128/$C2128)</f>
        <v>0</v>
      </c>
      <c r="M2128" s="2">
        <f t="shared" ref="M2128:M2159" si="904">IF(C2128=0,"-",(1-J2128-K2128-L2128))</f>
        <v>4.9883337356183555E-3</v>
      </c>
      <c r="N2128" s="38">
        <v>2098</v>
      </c>
      <c r="O2128" s="38">
        <v>10269</v>
      </c>
      <c r="P2128" s="38"/>
      <c r="Q2128" s="38">
        <v>27</v>
      </c>
      <c r="R2128" s="38">
        <f>IF(Copyright!$B$14=1,CI2128,0)</f>
        <v>0</v>
      </c>
      <c r="S2128" s="38"/>
      <c r="T2128" s="38">
        <v>0</v>
      </c>
      <c r="U2128" s="38">
        <v>0</v>
      </c>
      <c r="V2128" s="38"/>
      <c r="W2128" s="38">
        <f>IF(Copyright!B$11=1,IF(CF2128&gt;0,CF2128-AL2128-AE2128-Z2128-U2128-T2128,0),0)</f>
        <v>0</v>
      </c>
      <c r="X2128" s="38">
        <v>14</v>
      </c>
      <c r="Y2128" s="38"/>
      <c r="Z2128" s="38">
        <v>0</v>
      </c>
      <c r="AA2128" s="38"/>
      <c r="AB2128" s="38">
        <v>21</v>
      </c>
      <c r="AC2128" s="38"/>
      <c r="AD2128" s="38"/>
      <c r="AE2128" s="38">
        <v>0</v>
      </c>
      <c r="AF2128" s="38"/>
      <c r="AG2128" s="38"/>
      <c r="AH2128" s="38"/>
      <c r="AI2128" s="6"/>
      <c r="AJ2128" s="38"/>
      <c r="AK2128" s="38"/>
      <c r="AL2128" s="38">
        <v>0</v>
      </c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BA2128" s="3">
        <f>IF(Q2128&gt;0,RANK(Q2128,(N2128:P2128,Q2128:AE2128)),0)</f>
        <v>3</v>
      </c>
      <c r="BB2128" s="3">
        <f>IF(R2128&gt;0,RANK(R2128,(N2128:P2128,Q2128:AE2128)),0)</f>
        <v>0</v>
      </c>
      <c r="BC2128" s="3">
        <f>IF(S2128&gt;0,RANK(S2128,(N2128:P2128,Q2128:AE2128)),0)</f>
        <v>0</v>
      </c>
      <c r="BD2128" s="3">
        <f>IF(T2128&gt;0,RANK(T2128,(N2128:P2128,Q2128:AE2128)),0)</f>
        <v>0</v>
      </c>
      <c r="BE2128" s="2">
        <f t="shared" ref="BE2128:BE2159" si="905">IF($C2128=0,"-",Q2128/$C2128)</f>
        <v>2.1723388848660392E-3</v>
      </c>
      <c r="BF2128" s="2">
        <f t="shared" ref="BF2128:BF2159" si="906">IF($C2128=0,"-",R2128/$C2128)</f>
        <v>0</v>
      </c>
      <c r="BG2128" s="2">
        <f t="shared" ref="BG2128:BG2159" si="907">IF($C2128=0,"-",S2128/$C2128)</f>
        <v>0</v>
      </c>
      <c r="BH2128" s="2">
        <f t="shared" ref="BH2128:BH2159" si="908">IF($C2128=0,"-",T2128/$C2128)</f>
        <v>0</v>
      </c>
      <c r="BJ2128" t="s">
        <v>1006</v>
      </c>
      <c r="BK2128" t="s">
        <v>975</v>
      </c>
      <c r="BL2128">
        <v>2</v>
      </c>
      <c r="BN2128">
        <v>0</v>
      </c>
      <c r="BO2128" s="60">
        <v>39</v>
      </c>
      <c r="BP2128" s="62">
        <v>1</v>
      </c>
      <c r="BQ2128" s="66">
        <f t="shared" ref="BQ2128:BQ2159" si="909">1000*BO2128+BP2128</f>
        <v>39001</v>
      </c>
      <c r="BR2128" s="66">
        <f t="shared" si="887"/>
        <v>39001</v>
      </c>
      <c r="BS2128" s="3" t="s">
        <v>3083</v>
      </c>
      <c r="BY2128" s="95"/>
      <c r="CB2128" s="95"/>
      <c r="CD2128" s="38">
        <f t="shared" ref="CD2128:CD2159" si="910">CE2128-C2128</f>
        <v>0</v>
      </c>
      <c r="CE2128" s="38">
        <v>12429</v>
      </c>
      <c r="CG2128" s="38" t="s">
        <v>3954</v>
      </c>
      <c r="CL2128" s="96"/>
      <c r="CM2128" s="51"/>
      <c r="CN2128" s="38"/>
      <c r="CV2128" s="6"/>
      <c r="CW2128" s="6"/>
      <c r="DI2128" s="96"/>
      <c r="DK2128" s="1"/>
      <c r="DL2128" s="1"/>
      <c r="DN2128" s="1"/>
      <c r="DO2128" s="1"/>
    </row>
    <row r="2129" spans="1:119" ht="14" hidden="1" customHeight="1" outlineLevel="1" x14ac:dyDescent="0.2">
      <c r="A2129" t="s">
        <v>1684</v>
      </c>
      <c r="B2129" t="s">
        <v>975</v>
      </c>
      <c r="C2129" s="1">
        <f t="shared" si="900"/>
        <v>46576</v>
      </c>
      <c r="D2129" s="3">
        <f>IF(N2129&gt;0, RANK(N2129,(N2129:P2129,Q2129:AE2129)),0)</f>
        <v>2</v>
      </c>
      <c r="E2129" s="3">
        <f>IF(O2129&gt;0,RANK(O2129,(N2129:P2129,Q2129:AE2129)),0)</f>
        <v>1</v>
      </c>
      <c r="F2129" s="3">
        <f>IF(P2129&gt;0,RANK(P2129,(N2129:P2129,Q2129:AE2129)),0)</f>
        <v>0</v>
      </c>
      <c r="G2129" s="1">
        <f t="shared" si="898"/>
        <v>20447</v>
      </c>
      <c r="H2129" s="2">
        <f t="shared" si="899"/>
        <v>0.43900291995877705</v>
      </c>
      <c r="I2129" s="2"/>
      <c r="J2129" s="2">
        <f t="shared" si="901"/>
        <v>0.27383201648917899</v>
      </c>
      <c r="K2129" s="2">
        <f t="shared" si="902"/>
        <v>0.71283493644795604</v>
      </c>
      <c r="L2129" s="2">
        <f t="shared" si="903"/>
        <v>0</v>
      </c>
      <c r="M2129" s="2">
        <f t="shared" si="904"/>
        <v>1.3333047062864978E-2</v>
      </c>
      <c r="N2129" s="38">
        <v>12754</v>
      </c>
      <c r="O2129" s="38">
        <v>33201</v>
      </c>
      <c r="P2129" s="38"/>
      <c r="Q2129" s="38">
        <v>211</v>
      </c>
      <c r="R2129" s="38">
        <f>IF(Copyright!$B$14=1,CI2129,0)</f>
        <v>96</v>
      </c>
      <c r="S2129" s="38"/>
      <c r="T2129" s="38">
        <v>6</v>
      </c>
      <c r="U2129" s="38">
        <v>2</v>
      </c>
      <c r="V2129" s="38"/>
      <c r="W2129" s="38">
        <f>IF(Copyright!B$11=1,IF(CF2129&gt;0,CF2129-AL2129-AE2129-Z2129-U2129-T2129,0),0)</f>
        <v>111</v>
      </c>
      <c r="X2129" s="38">
        <v>79</v>
      </c>
      <c r="Y2129" s="38"/>
      <c r="Z2129" s="38">
        <v>0</v>
      </c>
      <c r="AA2129" s="38"/>
      <c r="AB2129" s="38">
        <v>116</v>
      </c>
      <c r="AC2129" s="38"/>
      <c r="AD2129" s="38"/>
      <c r="AE2129" s="38">
        <v>0</v>
      </c>
      <c r="AF2129" s="38"/>
      <c r="AG2129" s="38"/>
      <c r="AH2129" s="38"/>
      <c r="AI2129" s="6"/>
      <c r="AJ2129" s="38"/>
      <c r="AK2129" s="38"/>
      <c r="AL2129" s="38">
        <v>0</v>
      </c>
      <c r="AM2129" s="38"/>
      <c r="AN2129" s="38"/>
      <c r="AO2129" s="38"/>
      <c r="AP2129" s="38"/>
      <c r="AQ2129" s="38"/>
      <c r="AR2129" s="38"/>
      <c r="AS2129" s="38"/>
      <c r="AT2129" s="38"/>
      <c r="AU2129" s="38"/>
      <c r="AV2129" s="38"/>
      <c r="AW2129" s="38"/>
      <c r="AX2129" s="38"/>
      <c r="AY2129" s="38"/>
      <c r="BA2129" s="3">
        <f>IF(Q2129&gt;0,RANK(Q2129,(N2129:P2129,Q2129:AE2129)),0)</f>
        <v>3</v>
      </c>
      <c r="BB2129" s="3">
        <f>IF(R2129&gt;0,RANK(R2129,(N2129:P2129,Q2129:AE2129)),0)</f>
        <v>6</v>
      </c>
      <c r="BC2129" s="3">
        <f>IF(S2129&gt;0,RANK(S2129,(N2129:P2129,Q2129:AE2129)),0)</f>
        <v>0</v>
      </c>
      <c r="BD2129" s="3">
        <f>IF(T2129&gt;0,RANK(T2129,(N2129:P2129,Q2129:AE2129)),0)</f>
        <v>8</v>
      </c>
      <c r="BE2129" s="2">
        <f t="shared" si="905"/>
        <v>4.530230161456544E-3</v>
      </c>
      <c r="BF2129" s="2">
        <f t="shared" si="906"/>
        <v>2.0611473720371005E-3</v>
      </c>
      <c r="BG2129" s="2">
        <f t="shared" si="907"/>
        <v>0</v>
      </c>
      <c r="BH2129" s="2">
        <f t="shared" si="908"/>
        <v>1.2882171075231878E-4</v>
      </c>
      <c r="BJ2129" t="s">
        <v>1684</v>
      </c>
      <c r="BK2129" t="s">
        <v>975</v>
      </c>
      <c r="BL2129">
        <v>4</v>
      </c>
      <c r="BN2129">
        <v>0</v>
      </c>
      <c r="BO2129" s="60">
        <v>39</v>
      </c>
      <c r="BP2129" s="62">
        <v>3</v>
      </c>
      <c r="BQ2129" s="66">
        <f t="shared" si="909"/>
        <v>39003</v>
      </c>
      <c r="BR2129" s="66">
        <f t="shared" si="887"/>
        <v>39003</v>
      </c>
      <c r="BS2129" s="3" t="s">
        <v>3083</v>
      </c>
      <c r="BY2129" s="95"/>
      <c r="CB2129" s="95"/>
      <c r="CD2129" s="38">
        <f t="shared" si="910"/>
        <v>0</v>
      </c>
      <c r="CE2129" s="38">
        <f>46845-180-89</f>
        <v>46576</v>
      </c>
      <c r="CF2129" s="38">
        <v>119</v>
      </c>
      <c r="CI2129" s="38">
        <v>96</v>
      </c>
      <c r="CL2129" s="96"/>
      <c r="CM2129" s="51"/>
      <c r="CN2129" s="38"/>
      <c r="CV2129" s="6"/>
      <c r="CW2129" s="6"/>
      <c r="DI2129" s="96"/>
      <c r="DK2129" s="1"/>
      <c r="DL2129" s="1"/>
      <c r="DN2129" s="1"/>
      <c r="DO2129" s="1"/>
    </row>
    <row r="2130" spans="1:119" ht="14" hidden="1" customHeight="1" outlineLevel="1" x14ac:dyDescent="0.2">
      <c r="A2130" t="s">
        <v>193</v>
      </c>
      <c r="B2130" t="s">
        <v>975</v>
      </c>
      <c r="C2130" s="1">
        <f t="shared" si="900"/>
        <v>26730</v>
      </c>
      <c r="D2130" s="3">
        <f>IF(N2130&gt;0, RANK(N2130,(N2130:P2130,Q2130:AE2130)),0)</f>
        <v>2</v>
      </c>
      <c r="E2130" s="3">
        <f>IF(O2130&gt;0,RANK(O2130,(N2130:P2130,Q2130:AE2130)),0)</f>
        <v>1</v>
      </c>
      <c r="F2130" s="3">
        <f>IF(P2130&gt;0,RANK(P2130,(N2130:P2130,Q2130:AE2130)),0)</f>
        <v>0</v>
      </c>
      <c r="G2130" s="1">
        <f t="shared" si="898"/>
        <v>13319</v>
      </c>
      <c r="H2130" s="2">
        <f t="shared" si="899"/>
        <v>0.49827908716797603</v>
      </c>
      <c r="I2130" s="2"/>
      <c r="J2130" s="2">
        <f t="shared" si="901"/>
        <v>0.24481855592966703</v>
      </c>
      <c r="K2130" s="2">
        <f t="shared" si="902"/>
        <v>0.74309764309764315</v>
      </c>
      <c r="L2130" s="2">
        <f t="shared" si="903"/>
        <v>0</v>
      </c>
      <c r="M2130" s="2">
        <f t="shared" si="904"/>
        <v>1.2083800972689795E-2</v>
      </c>
      <c r="N2130" s="38">
        <v>6544</v>
      </c>
      <c r="O2130" s="38">
        <v>19863</v>
      </c>
      <c r="P2130" s="38"/>
      <c r="Q2130" s="38">
        <v>135</v>
      </c>
      <c r="R2130" s="38">
        <f>IF(Copyright!$B$14=1,CI2130,0)</f>
        <v>67</v>
      </c>
      <c r="S2130" s="38"/>
      <c r="T2130" s="38">
        <v>0</v>
      </c>
      <c r="U2130" s="38">
        <v>1</v>
      </c>
      <c r="V2130" s="38"/>
      <c r="W2130" s="38">
        <f>IF(Copyright!B$11=1,IF(CF2130&gt;0,CF2130-AL2130-AE2130-Z2130-U2130-T2130,0),0)</f>
        <v>0</v>
      </c>
      <c r="X2130" s="38">
        <v>55</v>
      </c>
      <c r="Y2130" s="38"/>
      <c r="Z2130" s="38">
        <v>0</v>
      </c>
      <c r="AA2130" s="38"/>
      <c r="AB2130" s="38">
        <v>65</v>
      </c>
      <c r="AC2130" s="38"/>
      <c r="AD2130" s="38"/>
      <c r="AE2130" s="38">
        <v>0</v>
      </c>
      <c r="AF2130" s="38"/>
      <c r="AG2130" s="38"/>
      <c r="AH2130" s="38"/>
      <c r="AI2130" s="6"/>
      <c r="AJ2130" s="38"/>
      <c r="AK2130" s="38"/>
      <c r="AL2130" s="38">
        <v>0</v>
      </c>
      <c r="AM2130" s="38"/>
      <c r="AN2130" s="38"/>
      <c r="AO2130" s="38"/>
      <c r="AP2130" s="38"/>
      <c r="AQ2130" s="38"/>
      <c r="AR2130" s="38"/>
      <c r="AS2130" s="38"/>
      <c r="AT2130" s="38"/>
      <c r="AU2130" s="38"/>
      <c r="AV2130" s="38"/>
      <c r="AW2130" s="38"/>
      <c r="AX2130" s="38"/>
      <c r="AY2130" s="38"/>
      <c r="BA2130" s="3">
        <f>IF(Q2130&gt;0,RANK(Q2130,(N2130:P2130,Q2130:AE2130)),0)</f>
        <v>3</v>
      </c>
      <c r="BB2130" s="3">
        <f>IF(R2130&gt;0,RANK(R2130,(N2130:P2130,Q2130:AE2130)),0)</f>
        <v>4</v>
      </c>
      <c r="BC2130" s="3">
        <f>IF(S2130&gt;0,RANK(S2130,(N2130:P2130,Q2130:AE2130)),0)</f>
        <v>0</v>
      </c>
      <c r="BD2130" s="3">
        <f>IF(T2130&gt;0,RANK(T2130,(N2130:P2130,Q2130:AE2130)),0)</f>
        <v>0</v>
      </c>
      <c r="BE2130" s="2">
        <f t="shared" si="905"/>
        <v>5.0505050505050509E-3</v>
      </c>
      <c r="BF2130" s="2">
        <f t="shared" si="906"/>
        <v>2.5065469509913956E-3</v>
      </c>
      <c r="BG2130" s="2">
        <f t="shared" si="907"/>
        <v>0</v>
      </c>
      <c r="BH2130" s="2">
        <f t="shared" si="908"/>
        <v>0</v>
      </c>
      <c r="BJ2130" t="s">
        <v>193</v>
      </c>
      <c r="BK2130" t="s">
        <v>975</v>
      </c>
      <c r="BL2130">
        <v>4</v>
      </c>
      <c r="BN2130">
        <v>0</v>
      </c>
      <c r="BO2130" s="60">
        <v>39</v>
      </c>
      <c r="BP2130" s="62">
        <v>5</v>
      </c>
      <c r="BQ2130" s="66">
        <f t="shared" si="909"/>
        <v>39005</v>
      </c>
      <c r="BR2130" s="66">
        <f t="shared" si="887"/>
        <v>39005</v>
      </c>
      <c r="BS2130" s="3" t="s">
        <v>3083</v>
      </c>
      <c r="BY2130" s="95"/>
      <c r="CB2130" s="95"/>
      <c r="CD2130" s="38">
        <f t="shared" si="910"/>
        <v>0</v>
      </c>
      <c r="CE2130" s="38">
        <v>26730</v>
      </c>
      <c r="CF2130" s="71">
        <v>1</v>
      </c>
      <c r="CG2130" s="38" t="s">
        <v>3953</v>
      </c>
      <c r="CI2130" s="38">
        <v>67</v>
      </c>
      <c r="CL2130" s="96"/>
      <c r="CM2130" s="51"/>
      <c r="CN2130" s="38"/>
      <c r="CV2130" s="6"/>
      <c r="CW2130" s="6"/>
      <c r="DI2130" s="96"/>
      <c r="DK2130" s="1"/>
      <c r="DL2130" s="1"/>
      <c r="DN2130" s="1"/>
      <c r="DO2130" s="1"/>
    </row>
    <row r="2131" spans="1:119" ht="14" hidden="1" customHeight="1" outlineLevel="1" x14ac:dyDescent="0.2">
      <c r="A2131" t="s">
        <v>91</v>
      </c>
      <c r="B2131" t="s">
        <v>975</v>
      </c>
      <c r="C2131" s="1">
        <f t="shared" si="900"/>
        <v>43575</v>
      </c>
      <c r="D2131" s="3">
        <f>IF(N2131&gt;0, RANK(N2131,(N2131:P2131,Q2131:AE2131)),0)</f>
        <v>2</v>
      </c>
      <c r="E2131" s="3">
        <f>IF(O2131&gt;0,RANK(O2131,(N2131:P2131,Q2131:AE2131)),0)</f>
        <v>1</v>
      </c>
      <c r="F2131" s="3">
        <f>IF(P2131&gt;0,RANK(P2131,(N2131:P2131,Q2131:AE2131)),0)</f>
        <v>0</v>
      </c>
      <c r="G2131" s="1">
        <f t="shared" si="898"/>
        <v>12311</v>
      </c>
      <c r="H2131" s="2">
        <f t="shared" si="899"/>
        <v>0.2825243832472748</v>
      </c>
      <c r="I2131" s="2"/>
      <c r="J2131" s="2">
        <f t="shared" si="901"/>
        <v>0.35215146299483646</v>
      </c>
      <c r="K2131" s="2">
        <f t="shared" si="902"/>
        <v>0.63467584624211126</v>
      </c>
      <c r="L2131" s="2">
        <f t="shared" si="903"/>
        <v>0</v>
      </c>
      <c r="M2131" s="2">
        <f t="shared" si="904"/>
        <v>1.3172690763052275E-2</v>
      </c>
      <c r="N2131" s="38">
        <v>15345</v>
      </c>
      <c r="O2131" s="38">
        <v>27656</v>
      </c>
      <c r="P2131" s="38"/>
      <c r="Q2131" s="38">
        <v>188</v>
      </c>
      <c r="R2131" s="38">
        <f>IF(Copyright!$B$14=1,CI2131,0)</f>
        <v>116</v>
      </c>
      <c r="S2131" s="38"/>
      <c r="T2131" s="38">
        <v>4</v>
      </c>
      <c r="U2131" s="38">
        <v>2</v>
      </c>
      <c r="V2131" s="38"/>
      <c r="W2131" s="38">
        <f>IF(Copyright!B$11=1,IF(CF2131&gt;0,CF2131-AL2131-AE2131-Z2131-U2131-T2131,0),0)</f>
        <v>85</v>
      </c>
      <c r="X2131" s="38">
        <v>50</v>
      </c>
      <c r="Y2131" s="38"/>
      <c r="Z2131" s="38">
        <v>0</v>
      </c>
      <c r="AA2131" s="38"/>
      <c r="AB2131" s="38">
        <v>129</v>
      </c>
      <c r="AC2131" s="38"/>
      <c r="AD2131" s="38"/>
      <c r="AE2131" s="38">
        <v>0</v>
      </c>
      <c r="AF2131" s="38"/>
      <c r="AG2131" s="38"/>
      <c r="AH2131" s="38"/>
      <c r="AI2131" s="6"/>
      <c r="AJ2131" s="38"/>
      <c r="AK2131" s="38"/>
      <c r="AL2131" s="38">
        <v>0</v>
      </c>
      <c r="AM2131" s="38"/>
      <c r="AN2131" s="38"/>
      <c r="AO2131" s="38"/>
      <c r="AP2131" s="38"/>
      <c r="AQ2131" s="38"/>
      <c r="AR2131" s="38"/>
      <c r="AS2131" s="38"/>
      <c r="AT2131" s="38"/>
      <c r="AU2131" s="38"/>
      <c r="AV2131" s="38"/>
      <c r="AW2131" s="38"/>
      <c r="AX2131" s="38"/>
      <c r="AY2131" s="38"/>
      <c r="BA2131" s="3">
        <f>IF(Q2131&gt;0,RANK(Q2131,(N2131:P2131,Q2131:AE2131)),0)</f>
        <v>3</v>
      </c>
      <c r="BB2131" s="3">
        <f>IF(R2131&gt;0,RANK(R2131,(N2131:P2131,Q2131:AE2131)),0)</f>
        <v>5</v>
      </c>
      <c r="BC2131" s="3">
        <f>IF(S2131&gt;0,RANK(S2131,(N2131:P2131,Q2131:AE2131)),0)</f>
        <v>0</v>
      </c>
      <c r="BD2131" s="3">
        <f>IF(T2131&gt;0,RANK(T2131,(N2131:P2131,Q2131:AE2131)),0)</f>
        <v>8</v>
      </c>
      <c r="BE2131" s="2">
        <f t="shared" si="905"/>
        <v>4.314400458978772E-3</v>
      </c>
      <c r="BF2131" s="2">
        <f t="shared" si="906"/>
        <v>2.6620768789443489E-3</v>
      </c>
      <c r="BG2131" s="2">
        <f t="shared" si="907"/>
        <v>0</v>
      </c>
      <c r="BH2131" s="2">
        <f t="shared" si="908"/>
        <v>9.1795754446356853E-5</v>
      </c>
      <c r="BJ2131" t="s">
        <v>91</v>
      </c>
      <c r="BK2131" t="s">
        <v>975</v>
      </c>
      <c r="BL2131">
        <v>14</v>
      </c>
      <c r="BN2131">
        <v>0</v>
      </c>
      <c r="BO2131" s="60">
        <v>39</v>
      </c>
      <c r="BP2131" s="62">
        <v>7</v>
      </c>
      <c r="BQ2131" s="66">
        <f t="shared" si="909"/>
        <v>39007</v>
      </c>
      <c r="BR2131" s="66">
        <f t="shared" si="887"/>
        <v>39007</v>
      </c>
      <c r="BS2131" s="3" t="s">
        <v>3083</v>
      </c>
      <c r="BY2131" s="95"/>
      <c r="CB2131" s="95"/>
      <c r="CD2131" s="38">
        <f t="shared" si="910"/>
        <v>0</v>
      </c>
      <c r="CE2131" s="38">
        <v>43575</v>
      </c>
      <c r="CF2131" s="1">
        <v>91</v>
      </c>
      <c r="CI2131" s="38">
        <v>116</v>
      </c>
      <c r="CL2131" s="96"/>
      <c r="CM2131" s="51"/>
      <c r="CN2131" s="38"/>
      <c r="CV2131" s="6"/>
      <c r="CW2131" s="6"/>
      <c r="DI2131" s="96"/>
      <c r="DK2131" s="1"/>
      <c r="DL2131" s="1"/>
      <c r="DN2131" s="1"/>
      <c r="DO2131" s="1"/>
    </row>
    <row r="2132" spans="1:119" ht="14" hidden="1" customHeight="1" outlineLevel="1" x14ac:dyDescent="0.2">
      <c r="A2132" t="s">
        <v>1501</v>
      </c>
      <c r="B2132" t="s">
        <v>975</v>
      </c>
      <c r="C2132" s="1">
        <f t="shared" si="900"/>
        <v>26014</v>
      </c>
      <c r="D2132" s="3">
        <f>IF(N2132&gt;0, RANK(N2132,(N2132:P2132,Q2132:AE2132)),0)</f>
        <v>1</v>
      </c>
      <c r="E2132" s="3">
        <f>IF(O2132&gt;0,RANK(O2132,(N2132:P2132,Q2132:AE2132)),0)</f>
        <v>2</v>
      </c>
      <c r="F2132" s="3">
        <f>IF(P2132&gt;0,RANK(P2132,(N2132:P2132,Q2132:AE2132)),0)</f>
        <v>0</v>
      </c>
      <c r="G2132" s="1">
        <f t="shared" si="898"/>
        <v>2765</v>
      </c>
      <c r="H2132" s="2">
        <f t="shared" si="899"/>
        <v>0.10628892135004228</v>
      </c>
      <c r="I2132" s="2"/>
      <c r="J2132" s="2">
        <f t="shared" si="901"/>
        <v>0.54332282617052352</v>
      </c>
      <c r="K2132" s="2">
        <f t="shared" si="902"/>
        <v>0.43703390482048127</v>
      </c>
      <c r="L2132" s="2">
        <f t="shared" si="903"/>
        <v>0</v>
      </c>
      <c r="M2132" s="2">
        <f t="shared" si="904"/>
        <v>1.9643269008995212E-2</v>
      </c>
      <c r="N2132" s="38">
        <v>14134</v>
      </c>
      <c r="O2132" s="38">
        <v>11369</v>
      </c>
      <c r="P2132" s="38"/>
      <c r="Q2132" s="38">
        <v>120</v>
      </c>
      <c r="R2132" s="38">
        <f>IF(Copyright!$B$14=1,CI2132,0)</f>
        <v>150</v>
      </c>
      <c r="S2132" s="38"/>
      <c r="T2132" s="38">
        <v>42</v>
      </c>
      <c r="U2132" s="38">
        <v>6</v>
      </c>
      <c r="V2132" s="38"/>
      <c r="W2132" s="38">
        <f>IF(Copyright!B$11=1,IF(CF2132&gt;0,CF2132-AL2132-AE2132-Z2132-U2132-T2132,0),0)</f>
        <v>88</v>
      </c>
      <c r="X2132" s="38">
        <v>31</v>
      </c>
      <c r="Y2132" s="38"/>
      <c r="Z2132" s="38">
        <v>0</v>
      </c>
      <c r="AA2132" s="38"/>
      <c r="AB2132" s="38">
        <v>72</v>
      </c>
      <c r="AC2132" s="38"/>
      <c r="AD2132" s="38"/>
      <c r="AE2132" s="38">
        <v>2</v>
      </c>
      <c r="AF2132" s="38"/>
      <c r="AG2132" s="38"/>
      <c r="AH2132" s="38"/>
      <c r="AI2132" s="6"/>
      <c r="AJ2132" s="38"/>
      <c r="AK2132" s="38"/>
      <c r="AL2132" s="38">
        <v>0</v>
      </c>
      <c r="AM2132" s="38"/>
      <c r="AN2132" s="38"/>
      <c r="AO2132" s="38"/>
      <c r="AP2132" s="38"/>
      <c r="AQ2132" s="38"/>
      <c r="AR2132" s="38"/>
      <c r="AS2132" s="38"/>
      <c r="AT2132" s="38"/>
      <c r="AU2132" s="38"/>
      <c r="AV2132" s="38"/>
      <c r="AW2132" s="38"/>
      <c r="AX2132" s="38"/>
      <c r="AY2132" s="38"/>
      <c r="BA2132" s="3">
        <f>IF(Q2132&gt;0,RANK(Q2132,(N2132:P2132,Q2132:AE2132)),0)</f>
        <v>4</v>
      </c>
      <c r="BB2132" s="3">
        <f>IF(R2132&gt;0,RANK(R2132,(N2132:P2132,Q2132:AE2132)),0)</f>
        <v>3</v>
      </c>
      <c r="BC2132" s="3">
        <f>IF(S2132&gt;0,RANK(S2132,(N2132:P2132,Q2132:AE2132)),0)</f>
        <v>0</v>
      </c>
      <c r="BD2132" s="3">
        <f>IF(T2132&gt;0,RANK(T2132,(N2132:P2132,Q2132:AE2132)),0)</f>
        <v>7</v>
      </c>
      <c r="BE2132" s="2">
        <f t="shared" si="905"/>
        <v>4.6129007457522868E-3</v>
      </c>
      <c r="BF2132" s="2">
        <f t="shared" si="906"/>
        <v>5.7661259321903592E-3</v>
      </c>
      <c r="BG2132" s="2">
        <f t="shared" si="907"/>
        <v>0</v>
      </c>
      <c r="BH2132" s="2">
        <f t="shared" si="908"/>
        <v>1.6145152610133006E-3</v>
      </c>
      <c r="BJ2132" t="s">
        <v>1501</v>
      </c>
      <c r="BK2132" t="s">
        <v>975</v>
      </c>
      <c r="BL2132">
        <v>12</v>
      </c>
      <c r="BN2132">
        <v>0</v>
      </c>
      <c r="BO2132" s="60">
        <v>39</v>
      </c>
      <c r="BP2132" s="62">
        <v>9</v>
      </c>
      <c r="BQ2132" s="66">
        <f t="shared" si="909"/>
        <v>39009</v>
      </c>
      <c r="BR2132" s="66">
        <f t="shared" si="887"/>
        <v>39009</v>
      </c>
      <c r="BS2132" s="3" t="s">
        <v>3083</v>
      </c>
      <c r="BY2132" s="95"/>
      <c r="CB2132" s="95"/>
      <c r="CD2132" s="38">
        <f t="shared" si="910"/>
        <v>0</v>
      </c>
      <c r="CE2132" s="38">
        <f>72+14134+120+31+150+11369+138</f>
        <v>26014</v>
      </c>
      <c r="CF2132" s="38">
        <v>138</v>
      </c>
      <c r="CI2132" s="38">
        <v>150</v>
      </c>
      <c r="CL2132" s="96"/>
      <c r="CM2132" s="51"/>
      <c r="CN2132" s="38"/>
      <c r="CV2132" s="6"/>
      <c r="CW2132" s="6"/>
      <c r="DI2132" s="96"/>
      <c r="DK2132" s="1"/>
      <c r="DL2132" s="1"/>
      <c r="DN2132" s="1"/>
      <c r="DO2132" s="1"/>
    </row>
    <row r="2133" spans="1:119" ht="14" hidden="1" customHeight="1" outlineLevel="1" x14ac:dyDescent="0.2">
      <c r="A2133" t="s">
        <v>2677</v>
      </c>
      <c r="B2133" t="s">
        <v>975</v>
      </c>
      <c r="C2133" s="1">
        <f t="shared" si="900"/>
        <v>25730</v>
      </c>
      <c r="D2133" s="3">
        <f>IF(N2133&gt;0, RANK(N2133,(N2133:P2133,Q2133:AE2133)),0)</f>
        <v>2</v>
      </c>
      <c r="E2133" s="3">
        <f>IF(O2133&gt;0,RANK(O2133,(N2133:P2133,Q2133:AE2133)),0)</f>
        <v>1</v>
      </c>
      <c r="F2133" s="3">
        <f>IF(P2133&gt;0,RANK(P2133,(N2133:P2133,Q2133:AE2133)),0)</f>
        <v>0</v>
      </c>
      <c r="G2133" s="1">
        <f t="shared" si="898"/>
        <v>16546</v>
      </c>
      <c r="H2133" s="2">
        <f t="shared" si="899"/>
        <v>0.64306257287213364</v>
      </c>
      <c r="I2133" s="2"/>
      <c r="J2133" s="2">
        <f t="shared" si="901"/>
        <v>0.17263894286824719</v>
      </c>
      <c r="K2133" s="2">
        <f t="shared" si="902"/>
        <v>0.81570151574038086</v>
      </c>
      <c r="L2133" s="2">
        <f t="shared" si="903"/>
        <v>0</v>
      </c>
      <c r="M2133" s="2">
        <f t="shared" si="904"/>
        <v>1.165954139137193E-2</v>
      </c>
      <c r="N2133" s="38">
        <v>4442</v>
      </c>
      <c r="O2133" s="38">
        <v>20988</v>
      </c>
      <c r="P2133" s="38"/>
      <c r="Q2133" s="38">
        <v>96</v>
      </c>
      <c r="R2133" s="38">
        <f>IF(Copyright!$B$14=1,CI2133,0)</f>
        <v>50</v>
      </c>
      <c r="S2133" s="38"/>
      <c r="T2133" s="38">
        <v>2</v>
      </c>
      <c r="U2133" s="38">
        <v>2</v>
      </c>
      <c r="V2133" s="38"/>
      <c r="W2133" s="38">
        <f>IF(Copyright!B$11=1,IF(CF2133&gt;0,CF2133-AL2133-AE2133-Z2133-U2133-T2133,0),0)</f>
        <v>51</v>
      </c>
      <c r="X2133" s="38">
        <v>38</v>
      </c>
      <c r="Y2133" s="38"/>
      <c r="Z2133" s="38">
        <v>0</v>
      </c>
      <c r="AA2133" s="38"/>
      <c r="AB2133" s="38">
        <v>59</v>
      </c>
      <c r="AC2133" s="38"/>
      <c r="AD2133" s="38"/>
      <c r="AE2133" s="38">
        <v>2</v>
      </c>
      <c r="AF2133" s="38"/>
      <c r="AG2133" s="38"/>
      <c r="AH2133" s="38"/>
      <c r="AI2133" s="6"/>
      <c r="AJ2133" s="38"/>
      <c r="AK2133" s="38"/>
      <c r="AL2133" s="38">
        <v>0</v>
      </c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BA2133" s="3">
        <f>IF(Q2133&gt;0,RANK(Q2133,(N2133:P2133,Q2133:AE2133)),0)</f>
        <v>3</v>
      </c>
      <c r="BB2133" s="3">
        <f>IF(R2133&gt;0,RANK(R2133,(N2133:P2133,Q2133:AE2133)),0)</f>
        <v>6</v>
      </c>
      <c r="BC2133" s="3">
        <f>IF(S2133&gt;0,RANK(S2133,(N2133:P2133,Q2133:AE2133)),0)</f>
        <v>0</v>
      </c>
      <c r="BD2133" s="3">
        <f>IF(T2133&gt;0,RANK(T2133,(N2133:P2133,Q2133:AE2133)),0)</f>
        <v>8</v>
      </c>
      <c r="BE2133" s="2">
        <f t="shared" si="905"/>
        <v>3.7310532452390207E-3</v>
      </c>
      <c r="BF2133" s="2">
        <f t="shared" si="906"/>
        <v>1.94325689856199E-3</v>
      </c>
      <c r="BG2133" s="2">
        <f t="shared" si="907"/>
        <v>0</v>
      </c>
      <c r="BH2133" s="2">
        <f t="shared" si="908"/>
        <v>7.773027594247959E-5</v>
      </c>
      <c r="BJ2133" t="s">
        <v>2677</v>
      </c>
      <c r="BK2133" t="s">
        <v>975</v>
      </c>
      <c r="BL2133">
        <v>4</v>
      </c>
      <c r="BN2133">
        <v>0</v>
      </c>
      <c r="BO2133" s="60">
        <v>39</v>
      </c>
      <c r="BP2133" s="62">
        <v>11</v>
      </c>
      <c r="BQ2133" s="66">
        <f t="shared" si="909"/>
        <v>39011</v>
      </c>
      <c r="BR2133" s="66">
        <f t="shared" si="887"/>
        <v>39011</v>
      </c>
      <c r="BS2133" s="3" t="s">
        <v>3083</v>
      </c>
      <c r="BY2133" s="95"/>
      <c r="CB2133" s="95"/>
      <c r="CD2133" s="38">
        <f t="shared" si="910"/>
        <v>0</v>
      </c>
      <c r="CE2133" s="38">
        <f>59+4442+96+38+50+20988+57</f>
        <v>25730</v>
      </c>
      <c r="CF2133" s="38">
        <v>57</v>
      </c>
      <c r="CI2133" s="38">
        <v>50</v>
      </c>
      <c r="CL2133" s="96"/>
      <c r="CM2133" s="51"/>
      <c r="CN2133" s="38"/>
      <c r="CV2133" s="6"/>
      <c r="CW2133" s="6"/>
      <c r="DI2133" s="96"/>
      <c r="DK2133" s="1"/>
      <c r="DL2133" s="1"/>
      <c r="DN2133" s="1"/>
      <c r="DO2133" s="1"/>
    </row>
    <row r="2134" spans="1:119" ht="14" hidden="1" customHeight="1" outlineLevel="1" x14ac:dyDescent="0.2">
      <c r="A2134" t="s">
        <v>879</v>
      </c>
      <c r="B2134" t="s">
        <v>975</v>
      </c>
      <c r="C2134" s="1">
        <f t="shared" si="900"/>
        <v>31049</v>
      </c>
      <c r="D2134" s="3">
        <f>IF(N2134&gt;0, RANK(N2134,(N2134:P2134,Q2134:AE2134)),0)</f>
        <v>2</v>
      </c>
      <c r="E2134" s="3">
        <f>IF(O2134&gt;0,RANK(O2134,(N2134:P2134,Q2134:AE2134)),0)</f>
        <v>1</v>
      </c>
      <c r="F2134" s="3">
        <f>IF(P2134&gt;0,RANK(P2134,(N2134:P2134,Q2134:AE2134)),0)</f>
        <v>0</v>
      </c>
      <c r="G2134" s="1">
        <f t="shared" si="898"/>
        <v>14678</v>
      </c>
      <c r="H2134" s="2">
        <f t="shared" si="899"/>
        <v>0.47273664208187061</v>
      </c>
      <c r="I2134" s="2"/>
      <c r="J2134" s="2">
        <f t="shared" si="901"/>
        <v>0.26023382395568295</v>
      </c>
      <c r="K2134" s="2">
        <f t="shared" si="902"/>
        <v>0.73297046603755356</v>
      </c>
      <c r="L2134" s="2">
        <f t="shared" si="903"/>
        <v>0</v>
      </c>
      <c r="M2134" s="2">
        <f t="shared" si="904"/>
        <v>6.795710006763489E-3</v>
      </c>
      <c r="N2134" s="38">
        <v>8080</v>
      </c>
      <c r="O2134" s="38">
        <v>22758</v>
      </c>
      <c r="P2134" s="38"/>
      <c r="Q2134" s="38">
        <v>81</v>
      </c>
      <c r="R2134" s="38">
        <f>IF(Copyright!$B$14=1,CI2134,0)</f>
        <v>0</v>
      </c>
      <c r="S2134" s="38"/>
      <c r="T2134" s="38">
        <v>2</v>
      </c>
      <c r="U2134" s="38">
        <v>2</v>
      </c>
      <c r="V2134" s="38"/>
      <c r="W2134" s="38">
        <f>IF(Copyright!B$11=1,IF(CF2134&gt;0,CF2134-AL2134-AE2134-Z2134-U2134-T2134,0),0)</f>
        <v>12</v>
      </c>
      <c r="X2134" s="38">
        <v>47</v>
      </c>
      <c r="Y2134" s="38"/>
      <c r="Z2134" s="38">
        <v>1</v>
      </c>
      <c r="AA2134" s="38"/>
      <c r="AB2134" s="38">
        <v>66</v>
      </c>
      <c r="AC2134" s="38"/>
      <c r="AD2134" s="38"/>
      <c r="AE2134" s="38">
        <v>0</v>
      </c>
      <c r="AF2134" s="38"/>
      <c r="AG2134" s="38"/>
      <c r="AH2134" s="38"/>
      <c r="AI2134" s="6"/>
      <c r="AJ2134" s="38"/>
      <c r="AK2134" s="38"/>
      <c r="AL2134" s="38">
        <v>0</v>
      </c>
      <c r="AM2134" s="38"/>
      <c r="AN2134" s="38"/>
      <c r="AO2134" s="38"/>
      <c r="AP2134" s="38"/>
      <c r="AQ2134" s="38"/>
      <c r="AR2134" s="38"/>
      <c r="AS2134" s="38"/>
      <c r="AT2134" s="38"/>
      <c r="AU2134" s="38"/>
      <c r="AV2134" s="38"/>
      <c r="AW2134" s="38"/>
      <c r="AX2134" s="38"/>
      <c r="AY2134" s="38"/>
      <c r="BA2134" s="3">
        <f>IF(Q2134&gt;0,RANK(Q2134,(N2134:P2134,Q2134:AE2134)),0)</f>
        <v>3</v>
      </c>
      <c r="BB2134" s="3">
        <f>IF(R2134&gt;0,RANK(R2134,(N2134:P2134,Q2134:AE2134)),0)</f>
        <v>0</v>
      </c>
      <c r="BC2134" s="3">
        <f>IF(S2134&gt;0,RANK(S2134,(N2134:P2134,Q2134:AE2134)),0)</f>
        <v>0</v>
      </c>
      <c r="BD2134" s="3">
        <f>IF(T2134&gt;0,RANK(T2134,(N2134:P2134,Q2134:AE2134)),0)</f>
        <v>7</v>
      </c>
      <c r="BE2134" s="2">
        <f t="shared" si="905"/>
        <v>2.6087796708428612E-3</v>
      </c>
      <c r="BF2134" s="2">
        <f t="shared" si="906"/>
        <v>0</v>
      </c>
      <c r="BG2134" s="2">
        <f t="shared" si="907"/>
        <v>0</v>
      </c>
      <c r="BH2134" s="2">
        <f t="shared" si="908"/>
        <v>6.4414312860317565E-5</v>
      </c>
      <c r="BJ2134" t="s">
        <v>879</v>
      </c>
      <c r="BK2134" t="s">
        <v>975</v>
      </c>
      <c r="BL2134">
        <v>6</v>
      </c>
      <c r="BN2134">
        <v>0</v>
      </c>
      <c r="BO2134" s="60">
        <v>39</v>
      </c>
      <c r="BP2134" s="62">
        <v>13</v>
      </c>
      <c r="BQ2134" s="66">
        <f t="shared" si="909"/>
        <v>39013</v>
      </c>
      <c r="BR2134" s="66">
        <f t="shared" si="887"/>
        <v>39013</v>
      </c>
      <c r="BS2134" s="3" t="s">
        <v>3083</v>
      </c>
      <c r="BY2134" s="95"/>
      <c r="CB2134" s="95"/>
      <c r="CD2134" s="38">
        <f t="shared" si="910"/>
        <v>0</v>
      </c>
      <c r="CE2134" s="38">
        <f>31037+12</f>
        <v>31049</v>
      </c>
      <c r="CF2134" s="38">
        <v>17</v>
      </c>
      <c r="CL2134" s="96"/>
      <c r="CM2134" s="51"/>
      <c r="CN2134" s="38"/>
      <c r="CV2134" s="6"/>
      <c r="CW2134" s="6"/>
      <c r="DI2134" s="96"/>
      <c r="DK2134" s="1"/>
      <c r="DL2134" s="1"/>
      <c r="DN2134" s="1"/>
      <c r="DO2134" s="1"/>
    </row>
    <row r="2135" spans="1:119" ht="14" hidden="1" customHeight="1" outlineLevel="1" x14ac:dyDescent="0.2">
      <c r="A2135" t="s">
        <v>567</v>
      </c>
      <c r="B2135" t="s">
        <v>975</v>
      </c>
      <c r="C2135" s="1">
        <f t="shared" si="900"/>
        <v>21512</v>
      </c>
      <c r="D2135" s="3">
        <f>IF(N2135&gt;0, RANK(N2135,(N2135:P2135,Q2135:AE2135)),0)</f>
        <v>2</v>
      </c>
      <c r="E2135" s="3">
        <f>IF(O2135&gt;0,RANK(O2135,(N2135:P2135,Q2135:AE2135)),0)</f>
        <v>1</v>
      </c>
      <c r="F2135" s="3">
        <f>IF(P2135&gt;0,RANK(P2135,(N2135:P2135,Q2135:AE2135)),0)</f>
        <v>0</v>
      </c>
      <c r="G2135" s="1">
        <f t="shared" si="898"/>
        <v>13188</v>
      </c>
      <c r="H2135" s="2">
        <f t="shared" si="899"/>
        <v>0.61305317962067685</v>
      </c>
      <c r="I2135" s="2"/>
      <c r="J2135" s="2">
        <f t="shared" si="901"/>
        <v>0.18915024172554853</v>
      </c>
      <c r="K2135" s="2">
        <f t="shared" si="902"/>
        <v>0.80220342134622535</v>
      </c>
      <c r="L2135" s="2">
        <f t="shared" si="903"/>
        <v>0</v>
      </c>
      <c r="M2135" s="2">
        <f t="shared" si="904"/>
        <v>8.6463369282261393E-3</v>
      </c>
      <c r="N2135" s="38">
        <v>4069</v>
      </c>
      <c r="O2135" s="38">
        <v>17257</v>
      </c>
      <c r="P2135" s="38"/>
      <c r="Q2135" s="38">
        <v>59</v>
      </c>
      <c r="R2135" s="38">
        <f>IF(Copyright!$B$14=1,CI2135,0)</f>
        <v>30</v>
      </c>
      <c r="S2135" s="38"/>
      <c r="T2135" s="38">
        <v>1</v>
      </c>
      <c r="U2135" s="38">
        <v>1</v>
      </c>
      <c r="V2135" s="38"/>
      <c r="W2135" s="38">
        <f>IF(Copyright!B$11=1,IF(CF2135&gt;0,CF2135-AL2135-AE2135-Z2135-U2135-T2135,0),0)</f>
        <v>38</v>
      </c>
      <c r="X2135" s="38">
        <v>19</v>
      </c>
      <c r="Y2135" s="38"/>
      <c r="Z2135" s="38">
        <v>0</v>
      </c>
      <c r="AA2135" s="38"/>
      <c r="AB2135" s="38">
        <v>38</v>
      </c>
      <c r="AC2135" s="38"/>
      <c r="AD2135" s="38"/>
      <c r="AE2135" s="38">
        <v>0</v>
      </c>
      <c r="AF2135" s="38"/>
      <c r="AG2135" s="38"/>
      <c r="AH2135" s="38"/>
      <c r="AI2135" s="6"/>
      <c r="AJ2135" s="38"/>
      <c r="AK2135" s="38"/>
      <c r="AL2135" s="38">
        <v>0</v>
      </c>
      <c r="AM2135" s="38"/>
      <c r="AN2135" s="38"/>
      <c r="AO2135" s="38"/>
      <c r="AP2135" s="38"/>
      <c r="AQ2135" s="38"/>
      <c r="AR2135" s="38"/>
      <c r="AS2135" s="38"/>
      <c r="AT2135" s="38"/>
      <c r="AU2135" s="38"/>
      <c r="AV2135" s="38"/>
      <c r="AW2135" s="38"/>
      <c r="AX2135" s="38"/>
      <c r="AY2135" s="38"/>
      <c r="BA2135" s="3">
        <f>IF(Q2135&gt;0,RANK(Q2135,(N2135:P2135,Q2135:AE2135)),0)</f>
        <v>3</v>
      </c>
      <c r="BB2135" s="3">
        <f>IF(R2135&gt;0,RANK(R2135,(N2135:P2135,Q2135:AE2135)),0)</f>
        <v>6</v>
      </c>
      <c r="BC2135" s="3">
        <f>IF(S2135&gt;0,RANK(S2135,(N2135:P2135,Q2135:AE2135)),0)</f>
        <v>0</v>
      </c>
      <c r="BD2135" s="3">
        <f>IF(T2135&gt;0,RANK(T2135,(N2135:P2135,Q2135:AE2135)),0)</f>
        <v>8</v>
      </c>
      <c r="BE2135" s="2">
        <f t="shared" si="905"/>
        <v>2.7426552621792489E-3</v>
      </c>
      <c r="BF2135" s="2">
        <f t="shared" si="906"/>
        <v>1.3945704722945333E-3</v>
      </c>
      <c r="BG2135" s="2">
        <f t="shared" si="907"/>
        <v>0</v>
      </c>
      <c r="BH2135" s="2">
        <f t="shared" si="908"/>
        <v>4.6485682409817774E-5</v>
      </c>
      <c r="BJ2135" t="s">
        <v>567</v>
      </c>
      <c r="BK2135" t="s">
        <v>975</v>
      </c>
      <c r="BL2135">
        <v>2</v>
      </c>
      <c r="BN2135">
        <v>0</v>
      </c>
      <c r="BO2135" s="60">
        <v>39</v>
      </c>
      <c r="BP2135" s="62">
        <v>15</v>
      </c>
      <c r="BQ2135" s="66">
        <f t="shared" si="909"/>
        <v>39015</v>
      </c>
      <c r="BR2135" s="66">
        <f t="shared" si="887"/>
        <v>39015</v>
      </c>
      <c r="BS2135" s="3" t="s">
        <v>3083</v>
      </c>
      <c r="BY2135" s="95"/>
      <c r="CB2135" s="95"/>
      <c r="CD2135" s="38">
        <f t="shared" si="910"/>
        <v>0</v>
      </c>
      <c r="CE2135" s="38">
        <v>21512</v>
      </c>
      <c r="CF2135" s="38">
        <v>40</v>
      </c>
      <c r="CI2135" s="38">
        <v>30</v>
      </c>
      <c r="CL2135" s="96"/>
      <c r="CM2135" s="51"/>
      <c r="CN2135" s="38"/>
      <c r="CV2135" s="6"/>
      <c r="CW2135" s="6"/>
      <c r="DI2135" s="96"/>
      <c r="DK2135" s="1"/>
      <c r="DL2135" s="1"/>
      <c r="DN2135" s="1"/>
      <c r="DO2135" s="1"/>
    </row>
    <row r="2136" spans="1:119" ht="14" hidden="1" customHeight="1" outlineLevel="1" x14ac:dyDescent="0.2">
      <c r="A2136" t="s">
        <v>1771</v>
      </c>
      <c r="B2136" t="s">
        <v>975</v>
      </c>
      <c r="C2136" s="1">
        <f t="shared" si="900"/>
        <v>183252</v>
      </c>
      <c r="D2136" s="3">
        <f>IF(N2136&gt;0, RANK(N2136,(N2136:P2136,Q2136:AE2136)),0)</f>
        <v>2</v>
      </c>
      <c r="E2136" s="3">
        <f>IF(O2136&gt;0,RANK(O2136,(N2136:P2136,Q2136:AE2136)),0)</f>
        <v>1</v>
      </c>
      <c r="F2136" s="3">
        <f>IF(P2136&gt;0,RANK(P2136,(N2136:P2136,Q2136:AE2136)),0)</f>
        <v>0</v>
      </c>
      <c r="G2136" s="1">
        <f t="shared" si="898"/>
        <v>48118</v>
      </c>
      <c r="H2136" s="2">
        <f t="shared" si="899"/>
        <v>0.26257830746731275</v>
      </c>
      <c r="I2136" s="2"/>
      <c r="J2136" s="2">
        <f t="shared" si="901"/>
        <v>0.36405059699212017</v>
      </c>
      <c r="K2136" s="2">
        <f t="shared" si="902"/>
        <v>0.62662890445943287</v>
      </c>
      <c r="L2136" s="2">
        <f t="shared" si="903"/>
        <v>0</v>
      </c>
      <c r="M2136" s="2">
        <f t="shared" si="904"/>
        <v>9.3204985484469649E-3</v>
      </c>
      <c r="N2136" s="38">
        <v>66713</v>
      </c>
      <c r="O2136" s="38">
        <v>114831</v>
      </c>
      <c r="P2136" s="38"/>
      <c r="Q2136" s="38">
        <v>894</v>
      </c>
      <c r="R2136" s="38">
        <f>IF(Copyright!$B$14=1,CI2136,0)</f>
        <v>0</v>
      </c>
      <c r="S2136" s="38"/>
      <c r="T2136" s="38">
        <v>36</v>
      </c>
      <c r="U2136" s="38">
        <v>17</v>
      </c>
      <c r="V2136" s="38"/>
      <c r="W2136" s="38">
        <f>IF(Copyright!B$11=1,IF(CF2136&gt;0,CF2136-AL2136-AE2136-Z2136-U2136-T2136,0),0)</f>
        <v>55</v>
      </c>
      <c r="X2136" s="38">
        <v>317</v>
      </c>
      <c r="Y2136" s="38"/>
      <c r="Z2136" s="38">
        <v>2</v>
      </c>
      <c r="AA2136" s="38"/>
      <c r="AB2136" s="38">
        <v>387</v>
      </c>
      <c r="AC2136" s="38"/>
      <c r="AD2136" s="38"/>
      <c r="AE2136" s="38">
        <v>0</v>
      </c>
      <c r="AF2136" s="38"/>
      <c r="AG2136" s="38"/>
      <c r="AH2136" s="38"/>
      <c r="AI2136" s="6"/>
      <c r="AJ2136" s="38"/>
      <c r="AK2136" s="38"/>
      <c r="AL2136" s="38">
        <v>0</v>
      </c>
      <c r="AM2136" s="38"/>
      <c r="AN2136" s="38"/>
      <c r="AO2136" s="38"/>
      <c r="AP2136" s="38"/>
      <c r="AQ2136" s="38"/>
      <c r="AR2136" s="38"/>
      <c r="AS2136" s="38"/>
      <c r="AT2136" s="38"/>
      <c r="AU2136" s="38"/>
      <c r="AV2136" s="38"/>
      <c r="AW2136" s="38"/>
      <c r="AX2136" s="38"/>
      <c r="AY2136" s="38"/>
      <c r="BA2136" s="3">
        <f>IF(Q2136&gt;0,RANK(Q2136,(N2136:P2136,Q2136:AE2136)),0)</f>
        <v>3</v>
      </c>
      <c r="BB2136" s="3">
        <f>IF(R2136&gt;0,RANK(R2136,(N2136:P2136,Q2136:AE2136)),0)</f>
        <v>0</v>
      </c>
      <c r="BC2136" s="3">
        <f>IF(S2136&gt;0,RANK(S2136,(N2136:P2136,Q2136:AE2136)),0)</f>
        <v>0</v>
      </c>
      <c r="BD2136" s="3">
        <f>IF(T2136&gt;0,RANK(T2136,(N2136:P2136,Q2136:AE2136)),0)</f>
        <v>7</v>
      </c>
      <c r="BE2136" s="2">
        <f t="shared" si="905"/>
        <v>4.878527928753847E-3</v>
      </c>
      <c r="BF2136" s="2">
        <f t="shared" si="906"/>
        <v>0</v>
      </c>
      <c r="BG2136" s="2">
        <f t="shared" si="907"/>
        <v>0</v>
      </c>
      <c r="BH2136" s="2">
        <f t="shared" si="908"/>
        <v>1.9645078907733614E-4</v>
      </c>
      <c r="BJ2136" t="s">
        <v>1771</v>
      </c>
      <c r="BK2136" t="s">
        <v>975</v>
      </c>
      <c r="BL2136">
        <v>8</v>
      </c>
      <c r="BN2136">
        <v>0</v>
      </c>
      <c r="BO2136" s="60">
        <v>39</v>
      </c>
      <c r="BP2136" s="62">
        <v>17</v>
      </c>
      <c r="BQ2136" s="66">
        <f t="shared" si="909"/>
        <v>39017</v>
      </c>
      <c r="BR2136" s="66">
        <f t="shared" si="887"/>
        <v>39017</v>
      </c>
      <c r="BS2136" s="3" t="s">
        <v>3083</v>
      </c>
      <c r="BY2136" s="73"/>
      <c r="CB2136" s="95"/>
      <c r="CD2136" s="38">
        <f t="shared" si="910"/>
        <v>0</v>
      </c>
      <c r="CE2136" s="38">
        <f>387+66713+894+317+114831+55+2+36+17</f>
        <v>183252</v>
      </c>
      <c r="CF2136" s="38">
        <f>55+2+36+17</f>
        <v>110</v>
      </c>
      <c r="CG2136" s="112" t="s">
        <v>3968</v>
      </c>
      <c r="CL2136" s="96"/>
      <c r="CM2136" s="51"/>
      <c r="CN2136" s="38"/>
      <c r="CV2136" s="6"/>
      <c r="CW2136" s="6"/>
      <c r="DI2136" s="96"/>
      <c r="DK2136" s="1"/>
      <c r="DL2136" s="1"/>
      <c r="DN2136" s="1"/>
      <c r="DO2136" s="1"/>
    </row>
    <row r="2137" spans="1:119" ht="14" hidden="1" customHeight="1" outlineLevel="1" x14ac:dyDescent="0.2">
      <c r="A2137" t="s">
        <v>1643</v>
      </c>
      <c r="B2137" t="s">
        <v>975</v>
      </c>
      <c r="C2137" s="1">
        <f t="shared" si="900"/>
        <v>13853</v>
      </c>
      <c r="D2137" s="3">
        <f>IF(N2137&gt;0, RANK(N2137,(N2137:P2137,Q2137:AE2137)),0)</f>
        <v>2</v>
      </c>
      <c r="E2137" s="3">
        <f>IF(O2137&gt;0,RANK(O2137,(N2137:P2137,Q2137:AE2137)),0)</f>
        <v>1</v>
      </c>
      <c r="F2137" s="3">
        <f>IF(P2137&gt;0,RANK(P2137,(N2137:P2137,Q2137:AE2137)),0)</f>
        <v>0</v>
      </c>
      <c r="G2137" s="1">
        <f t="shared" si="898"/>
        <v>7563</v>
      </c>
      <c r="H2137" s="2">
        <f t="shared" si="899"/>
        <v>0.54594672634086483</v>
      </c>
      <c r="I2137" s="2"/>
      <c r="J2137" s="2">
        <f t="shared" si="901"/>
        <v>0.22168483361004837</v>
      </c>
      <c r="K2137" s="2">
        <f t="shared" si="902"/>
        <v>0.76763155995091314</v>
      </c>
      <c r="L2137" s="2">
        <f t="shared" si="903"/>
        <v>0</v>
      </c>
      <c r="M2137" s="2">
        <f t="shared" si="904"/>
        <v>1.068360643903854E-2</v>
      </c>
      <c r="N2137" s="38">
        <v>3071</v>
      </c>
      <c r="O2137" s="38">
        <v>10634</v>
      </c>
      <c r="P2137" s="38"/>
      <c r="Q2137" s="38">
        <v>49</v>
      </c>
      <c r="R2137" s="38">
        <f>IF(Copyright!$B$14=1,CI2137,0)</f>
        <v>17</v>
      </c>
      <c r="S2137" s="38"/>
      <c r="T2137" s="38">
        <v>0</v>
      </c>
      <c r="U2137" s="38">
        <v>0</v>
      </c>
      <c r="V2137" s="38"/>
      <c r="W2137" s="38">
        <f>IF(Copyright!B$11=1,IF(CF2137&gt;0,CF2137-AL2137-AE2137-Z2137-U2137-T2137,0),0)</f>
        <v>17</v>
      </c>
      <c r="X2137" s="38">
        <v>20</v>
      </c>
      <c r="Y2137" s="38"/>
      <c r="Z2137" s="38">
        <v>1</v>
      </c>
      <c r="AA2137" s="38"/>
      <c r="AB2137" s="38">
        <v>44</v>
      </c>
      <c r="AC2137" s="38"/>
      <c r="AD2137" s="38"/>
      <c r="AE2137" s="38">
        <v>0</v>
      </c>
      <c r="AF2137" s="38"/>
      <c r="AG2137" s="38"/>
      <c r="AH2137" s="38"/>
      <c r="AI2137" s="6"/>
      <c r="AJ2137" s="38"/>
      <c r="AK2137" s="38"/>
      <c r="AL2137" s="38">
        <v>0</v>
      </c>
      <c r="AM2137" s="38"/>
      <c r="AN2137" s="38"/>
      <c r="AO2137" s="38"/>
      <c r="AP2137" s="38"/>
      <c r="AQ2137" s="38"/>
      <c r="AR2137" s="38"/>
      <c r="AS2137" s="38"/>
      <c r="AT2137" s="38"/>
      <c r="AU2137" s="38"/>
      <c r="AV2137" s="38"/>
      <c r="AW2137" s="38"/>
      <c r="AX2137" s="38"/>
      <c r="AY2137" s="38"/>
      <c r="BA2137" s="3">
        <f>IF(Q2137&gt;0,RANK(Q2137,(N2137:P2137,Q2137:AE2137)),0)</f>
        <v>3</v>
      </c>
      <c r="BB2137" s="3">
        <f>IF(R2137&gt;0,RANK(R2137,(N2137:P2137,Q2137:AE2137)),0)</f>
        <v>6</v>
      </c>
      <c r="BC2137" s="3">
        <f>IF(S2137&gt;0,RANK(S2137,(N2137:P2137,Q2137:AE2137)),0)</f>
        <v>0</v>
      </c>
      <c r="BD2137" s="3">
        <f>IF(T2137&gt;0,RANK(T2137,(N2137:P2137,Q2137:AE2137)),0)</f>
        <v>0</v>
      </c>
      <c r="BE2137" s="2">
        <f t="shared" si="905"/>
        <v>3.5371399696816574E-3</v>
      </c>
      <c r="BF2137" s="2">
        <f t="shared" si="906"/>
        <v>1.2271710098895547E-3</v>
      </c>
      <c r="BG2137" s="2">
        <f t="shared" si="907"/>
        <v>0</v>
      </c>
      <c r="BH2137" s="2">
        <f t="shared" si="908"/>
        <v>0</v>
      </c>
      <c r="BJ2137" t="s">
        <v>1643</v>
      </c>
      <c r="BK2137" t="s">
        <v>975</v>
      </c>
      <c r="BL2137">
        <v>6</v>
      </c>
      <c r="BN2137">
        <v>0</v>
      </c>
      <c r="BO2137" s="60">
        <v>39</v>
      </c>
      <c r="BP2137" s="62">
        <v>19</v>
      </c>
      <c r="BQ2137" s="66">
        <f t="shared" si="909"/>
        <v>39019</v>
      </c>
      <c r="BR2137" s="66">
        <f t="shared" si="887"/>
        <v>39019</v>
      </c>
      <c r="BS2137" s="3" t="s">
        <v>3083</v>
      </c>
      <c r="BY2137" s="95"/>
      <c r="CB2137" s="95"/>
      <c r="CD2137" s="38">
        <f t="shared" si="910"/>
        <v>0</v>
      </c>
      <c r="CE2137" s="38">
        <f>44+3071+49+20+17+10634+18</f>
        <v>13853</v>
      </c>
      <c r="CF2137" s="38">
        <v>18</v>
      </c>
      <c r="CG2137" s="42"/>
      <c r="CI2137" s="38">
        <v>17</v>
      </c>
      <c r="CL2137" s="96"/>
      <c r="CM2137" s="51"/>
      <c r="CN2137" s="38"/>
      <c r="CV2137" s="6"/>
      <c r="CW2137" s="6"/>
      <c r="DI2137" s="96"/>
      <c r="DK2137" s="1"/>
      <c r="DL2137" s="1"/>
      <c r="DN2137" s="1"/>
      <c r="DO2137" s="1"/>
    </row>
    <row r="2138" spans="1:119" ht="14" hidden="1" customHeight="1" outlineLevel="1" x14ac:dyDescent="0.2">
      <c r="A2138" t="s">
        <v>821</v>
      </c>
      <c r="B2138" t="s">
        <v>975</v>
      </c>
      <c r="C2138" s="1">
        <f t="shared" si="900"/>
        <v>20564</v>
      </c>
      <c r="D2138" s="3">
        <f>IF(N2138&gt;0, RANK(N2138,(N2138:P2138,Q2138:AE2138)),0)</f>
        <v>2</v>
      </c>
      <c r="E2138" s="3">
        <f>IF(O2138&gt;0,RANK(O2138,(N2138:P2138,Q2138:AE2138)),0)</f>
        <v>1</v>
      </c>
      <c r="F2138" s="3">
        <f>IF(P2138&gt;0,RANK(P2138,(N2138:P2138,Q2138:AE2138)),0)</f>
        <v>0</v>
      </c>
      <c r="G2138" s="1">
        <f t="shared" si="898"/>
        <v>10390</v>
      </c>
      <c r="H2138" s="2">
        <f t="shared" si="899"/>
        <v>0.50525189651818714</v>
      </c>
      <c r="I2138" s="2"/>
      <c r="J2138" s="2">
        <f t="shared" si="901"/>
        <v>0.24042015172145498</v>
      </c>
      <c r="K2138" s="2">
        <f t="shared" si="902"/>
        <v>0.74567204823964206</v>
      </c>
      <c r="L2138" s="2">
        <f t="shared" si="903"/>
        <v>0</v>
      </c>
      <c r="M2138" s="2">
        <f t="shared" si="904"/>
        <v>1.3907800038902907E-2</v>
      </c>
      <c r="N2138" s="38">
        <v>4944</v>
      </c>
      <c r="O2138" s="38">
        <v>15334</v>
      </c>
      <c r="P2138" s="38"/>
      <c r="Q2138" s="38">
        <v>116</v>
      </c>
      <c r="R2138" s="38">
        <f>IF(Copyright!$B$14=1,CI2138,0)</f>
        <v>37</v>
      </c>
      <c r="S2138" s="38"/>
      <c r="T2138" s="38">
        <v>3</v>
      </c>
      <c r="U2138" s="38">
        <v>0</v>
      </c>
      <c r="V2138" s="38"/>
      <c r="W2138" s="38">
        <f>IF(Copyright!B$11=1,IF(CF2138&gt;0,CF2138-AL2138-AE2138-Z2138-U2138-T2138,0),0)</f>
        <v>53</v>
      </c>
      <c r="X2138" s="38">
        <v>32</v>
      </c>
      <c r="Y2138" s="38"/>
      <c r="Z2138" s="38">
        <v>3</v>
      </c>
      <c r="AA2138" s="38"/>
      <c r="AB2138" s="38">
        <v>42</v>
      </c>
      <c r="AC2138" s="38"/>
      <c r="AD2138" s="38"/>
      <c r="AE2138" s="38">
        <v>0</v>
      </c>
      <c r="AF2138" s="38"/>
      <c r="AG2138" s="38"/>
      <c r="AH2138" s="38"/>
      <c r="AI2138" s="6"/>
      <c r="AJ2138" s="38"/>
      <c r="AK2138" s="38"/>
      <c r="AL2138" s="38">
        <v>0</v>
      </c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BA2138" s="3">
        <f>IF(Q2138&gt;0,RANK(Q2138,(N2138:P2138,Q2138:AE2138)),0)</f>
        <v>3</v>
      </c>
      <c r="BB2138" s="3">
        <f>IF(R2138&gt;0,RANK(R2138,(N2138:P2138,Q2138:AE2138)),0)</f>
        <v>6</v>
      </c>
      <c r="BC2138" s="3">
        <f>IF(S2138&gt;0,RANK(S2138,(N2138:P2138,Q2138:AE2138)),0)</f>
        <v>0</v>
      </c>
      <c r="BD2138" s="3">
        <f>IF(T2138&gt;0,RANK(T2138,(N2138:P2138,Q2138:AE2138)),0)</f>
        <v>8</v>
      </c>
      <c r="BE2138" s="2">
        <f t="shared" si="905"/>
        <v>5.6409258899046879E-3</v>
      </c>
      <c r="BF2138" s="2">
        <f t="shared" si="906"/>
        <v>1.7992608441937366E-3</v>
      </c>
      <c r="BG2138" s="2">
        <f t="shared" si="907"/>
        <v>0</v>
      </c>
      <c r="BH2138" s="2">
        <f t="shared" si="908"/>
        <v>1.4588601439408674E-4</v>
      </c>
      <c r="BJ2138" t="s">
        <v>821</v>
      </c>
      <c r="BK2138" t="s">
        <v>975</v>
      </c>
      <c r="BL2138">
        <v>4</v>
      </c>
      <c r="BN2138">
        <v>0</v>
      </c>
      <c r="BO2138" s="60">
        <v>39</v>
      </c>
      <c r="BP2138" s="62">
        <v>21</v>
      </c>
      <c r="BQ2138" s="66">
        <f t="shared" si="909"/>
        <v>39021</v>
      </c>
      <c r="BR2138" s="66">
        <f t="shared" si="887"/>
        <v>39021</v>
      </c>
      <c r="BS2138" s="3" t="s">
        <v>3083</v>
      </c>
      <c r="BY2138" s="95"/>
      <c r="CB2138" s="95"/>
      <c r="CD2138" s="38">
        <f t="shared" si="910"/>
        <v>0</v>
      </c>
      <c r="CE2138" s="38">
        <v>20564</v>
      </c>
      <c r="CF2138" s="38">
        <v>59</v>
      </c>
      <c r="CI2138" s="38">
        <v>37</v>
      </c>
      <c r="CL2138" s="96"/>
      <c r="CM2138" s="51"/>
      <c r="CN2138" s="38"/>
      <c r="CR2138" s="38"/>
      <c r="CV2138" s="6"/>
      <c r="CW2138" s="6"/>
      <c r="DI2138" s="96"/>
      <c r="DK2138" s="1"/>
      <c r="DL2138" s="1"/>
      <c r="DN2138" s="1"/>
      <c r="DO2138" s="1"/>
    </row>
    <row r="2139" spans="1:119" ht="14" hidden="1" customHeight="1" outlineLevel="1" x14ac:dyDescent="0.2">
      <c r="A2139" t="s">
        <v>385</v>
      </c>
      <c r="B2139" t="s">
        <v>975</v>
      </c>
      <c r="C2139" s="1">
        <f t="shared" si="900"/>
        <v>63206</v>
      </c>
      <c r="D2139" s="3">
        <f>IF(N2139&gt;0, RANK(N2139,(N2139:P2139,Q2139:AE2139)),0)</f>
        <v>2</v>
      </c>
      <c r="E2139" s="3">
        <f>IF(O2139&gt;0,RANK(O2139,(N2139:P2139,Q2139:AE2139)),0)</f>
        <v>1</v>
      </c>
      <c r="F2139" s="3">
        <f>IF(P2139&gt;0,RANK(P2139,(N2139:P2139,Q2139:AE2139)),0)</f>
        <v>0</v>
      </c>
      <c r="G2139" s="1">
        <f t="shared" si="898"/>
        <v>18556</v>
      </c>
      <c r="H2139" s="2">
        <f t="shared" si="899"/>
        <v>0.29357972344397681</v>
      </c>
      <c r="I2139" s="2"/>
      <c r="J2139" s="2">
        <f t="shared" si="901"/>
        <v>0.34564756510457867</v>
      </c>
      <c r="K2139" s="2">
        <f t="shared" si="902"/>
        <v>0.63922728854855548</v>
      </c>
      <c r="L2139" s="2">
        <f t="shared" si="903"/>
        <v>0</v>
      </c>
      <c r="M2139" s="2">
        <f t="shared" si="904"/>
        <v>1.5125146346865792E-2</v>
      </c>
      <c r="N2139" s="38">
        <v>21847</v>
      </c>
      <c r="O2139" s="38">
        <v>40403</v>
      </c>
      <c r="P2139" s="38"/>
      <c r="Q2139" s="38">
        <v>336</v>
      </c>
      <c r="R2139" s="38">
        <f>IF(Copyright!$B$14=1,CI2139,0)</f>
        <v>201</v>
      </c>
      <c r="S2139" s="38"/>
      <c r="T2139" s="38">
        <v>13</v>
      </c>
      <c r="U2139" s="38">
        <v>7</v>
      </c>
      <c r="V2139" s="38"/>
      <c r="W2139" s="38">
        <f>IF(Copyright!B$11=1,IF(CF2139&gt;0,CF2139-AL2139-AE2139-Z2139-U2139-T2139,0),0)</f>
        <v>150</v>
      </c>
      <c r="X2139" s="38">
        <v>84</v>
      </c>
      <c r="Y2139" s="38"/>
      <c r="Z2139" s="38">
        <v>0</v>
      </c>
      <c r="AA2139" s="38"/>
      <c r="AB2139" s="38">
        <v>165</v>
      </c>
      <c r="AC2139" s="38"/>
      <c r="AD2139" s="38"/>
      <c r="AE2139" s="38">
        <v>0</v>
      </c>
      <c r="AF2139" s="38"/>
      <c r="AG2139" s="38"/>
      <c r="AH2139" s="38"/>
      <c r="AI2139" s="6"/>
      <c r="AJ2139" s="38"/>
      <c r="AK2139" s="38"/>
      <c r="AL2139" s="38">
        <v>0</v>
      </c>
      <c r="AM2139" s="38"/>
      <c r="AN2139" s="38"/>
      <c r="AO2139" s="38"/>
      <c r="AP2139" s="38"/>
      <c r="AQ2139" s="38"/>
      <c r="AR2139" s="38"/>
      <c r="AS2139" s="38"/>
      <c r="AT2139" s="38"/>
      <c r="AU2139" s="38"/>
      <c r="AV2139" s="38"/>
      <c r="AW2139" s="38"/>
      <c r="AX2139" s="38"/>
      <c r="AY2139" s="38"/>
      <c r="BA2139" s="3">
        <f>IF(Q2139&gt;0,RANK(Q2139,(N2139:P2139,Q2139:AE2139)),0)</f>
        <v>3</v>
      </c>
      <c r="BB2139" s="3">
        <f>IF(R2139&gt;0,RANK(R2139,(N2139:P2139,Q2139:AE2139)),0)</f>
        <v>4</v>
      </c>
      <c r="BC2139" s="3">
        <f>IF(S2139&gt;0,RANK(S2139,(N2139:P2139,Q2139:AE2139)),0)</f>
        <v>0</v>
      </c>
      <c r="BD2139" s="3">
        <f>IF(T2139&gt;0,RANK(T2139,(N2139:P2139,Q2139:AE2139)),0)</f>
        <v>8</v>
      </c>
      <c r="BE2139" s="2">
        <f t="shared" si="905"/>
        <v>5.315951017308483E-3</v>
      </c>
      <c r="BF2139" s="2">
        <f t="shared" si="906"/>
        <v>3.1800778407113247E-3</v>
      </c>
      <c r="BG2139" s="2">
        <f t="shared" si="907"/>
        <v>0</v>
      </c>
      <c r="BH2139" s="2">
        <f t="shared" si="908"/>
        <v>2.0567667626491157E-4</v>
      </c>
      <c r="BJ2139" t="s">
        <v>385</v>
      </c>
      <c r="BK2139" t="s">
        <v>975</v>
      </c>
      <c r="BN2139">
        <v>0</v>
      </c>
      <c r="BO2139" s="60">
        <v>39</v>
      </c>
      <c r="BP2139" s="62">
        <v>23</v>
      </c>
      <c r="BQ2139" s="66">
        <f t="shared" si="909"/>
        <v>39023</v>
      </c>
      <c r="BR2139" s="66">
        <f t="shared" si="887"/>
        <v>39023</v>
      </c>
      <c r="BS2139" s="3" t="s">
        <v>3083</v>
      </c>
      <c r="BY2139" s="95"/>
      <c r="CB2139" s="95"/>
      <c r="CD2139" s="38">
        <f>CE2139-C2139</f>
        <v>0</v>
      </c>
      <c r="CE2139" s="38">
        <v>63206</v>
      </c>
      <c r="CF2139" s="38">
        <v>170</v>
      </c>
      <c r="CI2139" s="38">
        <v>201</v>
      </c>
      <c r="CL2139" s="96"/>
      <c r="CM2139" s="51"/>
      <c r="CN2139" s="38"/>
      <c r="CR2139" s="95"/>
      <c r="CV2139" s="6"/>
      <c r="CW2139" s="6"/>
      <c r="DI2139" s="96"/>
      <c r="DK2139" s="1"/>
      <c r="DL2139" s="1"/>
      <c r="DN2139" s="1"/>
      <c r="DO2139" s="1"/>
    </row>
    <row r="2140" spans="1:119" ht="14" hidden="1" customHeight="1" outlineLevel="1" x14ac:dyDescent="0.2">
      <c r="A2140" t="s">
        <v>1204</v>
      </c>
      <c r="B2140" t="s">
        <v>975</v>
      </c>
      <c r="C2140" s="1">
        <f t="shared" si="900"/>
        <v>114683</v>
      </c>
      <c r="D2140" s="3">
        <f>IF(N2140&gt;0, RANK(N2140,(N2140:P2140,Q2140:AE2140)),0)</f>
        <v>2</v>
      </c>
      <c r="E2140" s="3">
        <f>IF(O2140&gt;0,RANK(O2140,(N2140:P2140,Q2140:AE2140)),0)</f>
        <v>1</v>
      </c>
      <c r="F2140" s="3">
        <f>IF(P2140&gt;0,RANK(P2140,(N2140:P2140,Q2140:AE2140)),0)</f>
        <v>0</v>
      </c>
      <c r="G2140" s="1">
        <f t="shared" si="898"/>
        <v>40834</v>
      </c>
      <c r="H2140" s="2">
        <f t="shared" si="899"/>
        <v>0.35605974730343642</v>
      </c>
      <c r="I2140" s="2"/>
      <c r="J2140" s="2">
        <f t="shared" si="901"/>
        <v>0.31504233408613308</v>
      </c>
      <c r="K2140" s="2">
        <f t="shared" si="902"/>
        <v>0.6711020813895695</v>
      </c>
      <c r="L2140" s="2">
        <f t="shared" si="903"/>
        <v>0</v>
      </c>
      <c r="M2140" s="2">
        <f t="shared" si="904"/>
        <v>1.3855584524297471E-2</v>
      </c>
      <c r="N2140" s="38">
        <v>36130</v>
      </c>
      <c r="O2140" s="38">
        <v>76964</v>
      </c>
      <c r="P2140" s="38"/>
      <c r="Q2140" s="38">
        <v>657</v>
      </c>
      <c r="R2140" s="38">
        <f>IF(Copyright!$B$14=1,CI2140,0)</f>
        <v>245</v>
      </c>
      <c r="S2140" s="38"/>
      <c r="T2140" s="38">
        <v>15</v>
      </c>
      <c r="U2140" s="38">
        <v>4</v>
      </c>
      <c r="V2140" s="38"/>
      <c r="W2140" s="38">
        <f>IF(Copyright!B$11=1,IF(CF2140&gt;0,CF2140-AL2140-AE2140-Z2140-U2140-T2140,0),0)</f>
        <v>296</v>
      </c>
      <c r="X2140" s="38">
        <v>158</v>
      </c>
      <c r="Y2140" s="38"/>
      <c r="Z2140" s="38">
        <v>8</v>
      </c>
      <c r="AA2140" s="38"/>
      <c r="AB2140" s="38">
        <v>206</v>
      </c>
      <c r="AC2140" s="38"/>
      <c r="AD2140" s="38"/>
      <c r="AE2140" s="38">
        <v>0</v>
      </c>
      <c r="AF2140" s="38"/>
      <c r="AG2140" s="38"/>
      <c r="AH2140" s="38"/>
      <c r="AI2140" s="6"/>
      <c r="AJ2140" s="38"/>
      <c r="AK2140" s="38"/>
      <c r="AL2140" s="38">
        <v>0</v>
      </c>
      <c r="AM2140" s="38"/>
      <c r="AN2140" s="38"/>
      <c r="AO2140" s="38"/>
      <c r="AP2140" s="38"/>
      <c r="AQ2140" s="38"/>
      <c r="AR2140" s="38"/>
      <c r="AS2140" s="38"/>
      <c r="AT2140" s="38"/>
      <c r="AU2140" s="38"/>
      <c r="AV2140" s="38"/>
      <c r="AW2140" s="38"/>
      <c r="AX2140" s="38"/>
      <c r="AY2140" s="38"/>
      <c r="BA2140" s="3">
        <f>IF(Q2140&gt;0,RANK(Q2140,(N2140:P2140,Q2140:AE2140)),0)</f>
        <v>3</v>
      </c>
      <c r="BB2140" s="3">
        <f>IF(R2140&gt;0,RANK(R2140,(N2140:P2140,Q2140:AE2140)),0)</f>
        <v>5</v>
      </c>
      <c r="BC2140" s="3">
        <f>IF(S2140&gt;0,RANK(S2140,(N2140:P2140,Q2140:AE2140)),0)</f>
        <v>0</v>
      </c>
      <c r="BD2140" s="3">
        <f>IF(T2140&gt;0,RANK(T2140,(N2140:P2140,Q2140:AE2140)),0)</f>
        <v>8</v>
      </c>
      <c r="BE2140" s="2">
        <f t="shared" si="905"/>
        <v>5.7288351368555059E-3</v>
      </c>
      <c r="BF2140" s="2">
        <f t="shared" si="906"/>
        <v>2.1363236050678828E-3</v>
      </c>
      <c r="BG2140" s="2">
        <f t="shared" si="907"/>
        <v>0</v>
      </c>
      <c r="BH2140" s="2">
        <f t="shared" si="908"/>
        <v>1.3079532275925813E-4</v>
      </c>
      <c r="BJ2140" t="s">
        <v>1204</v>
      </c>
      <c r="BK2140" t="s">
        <v>975</v>
      </c>
      <c r="BL2140">
        <v>2</v>
      </c>
      <c r="BN2140">
        <v>0</v>
      </c>
      <c r="BO2140" s="60">
        <v>39</v>
      </c>
      <c r="BP2140" s="62">
        <v>25</v>
      </c>
      <c r="BQ2140" s="66">
        <f t="shared" si="909"/>
        <v>39025</v>
      </c>
      <c r="BR2140" s="66">
        <f t="shared" si="887"/>
        <v>39025</v>
      </c>
      <c r="BS2140" s="3" t="s">
        <v>3083</v>
      </c>
      <c r="BY2140" s="95"/>
      <c r="CB2140" s="95"/>
      <c r="CD2140" s="38">
        <f t="shared" si="910"/>
        <v>0</v>
      </c>
      <c r="CE2140" s="38">
        <v>114683</v>
      </c>
      <c r="CF2140" s="38">
        <v>323</v>
      </c>
      <c r="CI2140" s="38">
        <v>245</v>
      </c>
      <c r="CL2140" s="96"/>
      <c r="CM2140" s="51"/>
      <c r="CN2140" s="38"/>
      <c r="CR2140" s="38"/>
      <c r="CV2140" s="6"/>
      <c r="CW2140" s="6"/>
      <c r="DI2140" s="96"/>
      <c r="DK2140" s="1"/>
      <c r="DL2140" s="1"/>
      <c r="DN2140" s="1"/>
      <c r="DO2140" s="1"/>
    </row>
    <row r="2141" spans="1:119" ht="14" hidden="1" customHeight="1" outlineLevel="1" x14ac:dyDescent="0.2">
      <c r="A2141" t="s">
        <v>1261</v>
      </c>
      <c r="B2141" t="s">
        <v>975</v>
      </c>
      <c r="C2141" s="1">
        <f t="shared" si="900"/>
        <v>20870</v>
      </c>
      <c r="D2141" s="3">
        <f>IF(N2141&gt;0, RANK(N2141,(N2141:P2141,Q2141:AE2141)),0)</f>
        <v>2</v>
      </c>
      <c r="E2141" s="3">
        <f>IF(O2141&gt;0,RANK(O2141,(N2141:P2141,Q2141:AE2141)),0)</f>
        <v>1</v>
      </c>
      <c r="F2141" s="3">
        <f>IF(P2141&gt;0,RANK(P2141,(N2141:P2141,Q2141:AE2141)),0)</f>
        <v>0</v>
      </c>
      <c r="G2141" s="1">
        <f t="shared" si="898"/>
        <v>11351</v>
      </c>
      <c r="H2141" s="2">
        <f t="shared" si="899"/>
        <v>0.54389075227599426</v>
      </c>
      <c r="I2141" s="2"/>
      <c r="J2141" s="2">
        <f t="shared" si="901"/>
        <v>0.22199329180642069</v>
      </c>
      <c r="K2141" s="2">
        <f t="shared" si="902"/>
        <v>0.76588404408241495</v>
      </c>
      <c r="L2141" s="2">
        <f t="shared" si="903"/>
        <v>0</v>
      </c>
      <c r="M2141" s="2">
        <f t="shared" si="904"/>
        <v>1.2122664111164361E-2</v>
      </c>
      <c r="N2141" s="38">
        <v>4633</v>
      </c>
      <c r="O2141" s="38">
        <v>15984</v>
      </c>
      <c r="P2141" s="38"/>
      <c r="Q2141" s="38">
        <v>88</v>
      </c>
      <c r="R2141" s="38">
        <f>IF(Copyright!$B$14=1,CI2141,0)</f>
        <v>41</v>
      </c>
      <c r="S2141" s="38"/>
      <c r="T2141" s="38">
        <v>0</v>
      </c>
      <c r="U2141" s="38">
        <v>0</v>
      </c>
      <c r="V2141" s="38"/>
      <c r="W2141" s="38">
        <f>IF(Copyright!B$11=1,IF(CF2141&gt;0,CF2141-AL2141-AE2141-Z2141-U2141-T2141,0),0)</f>
        <v>50</v>
      </c>
      <c r="X2141" s="38">
        <v>26</v>
      </c>
      <c r="Y2141" s="38"/>
      <c r="Z2141" s="38">
        <v>0</v>
      </c>
      <c r="AA2141" s="38"/>
      <c r="AB2141" s="38">
        <v>48</v>
      </c>
      <c r="AC2141" s="38"/>
      <c r="AD2141" s="38"/>
      <c r="AE2141" s="38">
        <v>0</v>
      </c>
      <c r="AF2141" s="38"/>
      <c r="AG2141" s="38"/>
      <c r="AH2141" s="38"/>
      <c r="AI2141" s="6"/>
      <c r="AJ2141" s="38"/>
      <c r="AK2141" s="38"/>
      <c r="AL2141" s="38">
        <v>0</v>
      </c>
      <c r="AM2141" s="38"/>
      <c r="AN2141" s="38"/>
      <c r="AO2141" s="38"/>
      <c r="AP2141" s="38"/>
      <c r="AQ2141" s="38"/>
      <c r="AR2141" s="38"/>
      <c r="AS2141" s="38"/>
      <c r="AT2141" s="38"/>
      <c r="AU2141" s="38"/>
      <c r="AV2141" s="38"/>
      <c r="AW2141" s="38"/>
      <c r="AX2141" s="38"/>
      <c r="AY2141" s="38"/>
      <c r="BA2141" s="3">
        <f>IF(Q2141&gt;0,RANK(Q2141,(N2141:P2141,Q2141:AE2141)),0)</f>
        <v>3</v>
      </c>
      <c r="BB2141" s="3">
        <f>IF(R2141&gt;0,RANK(R2141,(N2141:P2141,Q2141:AE2141)),0)</f>
        <v>6</v>
      </c>
      <c r="BC2141" s="3">
        <f>IF(S2141&gt;0,RANK(S2141,(N2141:P2141,Q2141:AE2141)),0)</f>
        <v>0</v>
      </c>
      <c r="BD2141" s="3">
        <f>IF(T2141&gt;0,RANK(T2141,(N2141:P2141,Q2141:AE2141)),0)</f>
        <v>0</v>
      </c>
      <c r="BE2141" s="2">
        <f t="shared" si="905"/>
        <v>4.2165788212745565E-3</v>
      </c>
      <c r="BF2141" s="2">
        <f t="shared" si="906"/>
        <v>1.9645424053665547E-3</v>
      </c>
      <c r="BG2141" s="2">
        <f t="shared" si="907"/>
        <v>0</v>
      </c>
      <c r="BH2141" s="2">
        <f t="shared" si="908"/>
        <v>0</v>
      </c>
      <c r="BJ2141" t="s">
        <v>1261</v>
      </c>
      <c r="BK2141" t="s">
        <v>975</v>
      </c>
      <c r="BL2141">
        <v>2</v>
      </c>
      <c r="BN2141">
        <v>0</v>
      </c>
      <c r="BO2141" s="60">
        <v>39</v>
      </c>
      <c r="BP2141" s="62">
        <v>27</v>
      </c>
      <c r="BQ2141" s="66">
        <f t="shared" si="909"/>
        <v>39027</v>
      </c>
      <c r="BR2141" s="66">
        <f t="shared" si="887"/>
        <v>39027</v>
      </c>
      <c r="BS2141" s="3" t="s">
        <v>3083</v>
      </c>
      <c r="BY2141" s="95"/>
      <c r="CB2141" s="95"/>
      <c r="CD2141" s="38">
        <f t="shared" si="910"/>
        <v>0</v>
      </c>
      <c r="CE2141" s="38">
        <v>20870</v>
      </c>
      <c r="CF2141" s="1">
        <v>50</v>
      </c>
      <c r="CI2141" s="38">
        <v>41</v>
      </c>
      <c r="CL2141" s="96"/>
      <c r="CM2141" s="51"/>
      <c r="CN2141" s="38"/>
      <c r="CR2141" s="38"/>
      <c r="CV2141" s="6"/>
      <c r="CW2141" s="6"/>
      <c r="DI2141" s="96"/>
      <c r="DK2141" s="1"/>
      <c r="DL2141" s="1"/>
      <c r="DN2141" s="1"/>
      <c r="DO2141" s="1"/>
    </row>
    <row r="2142" spans="1:119" ht="14" hidden="1" customHeight="1" outlineLevel="1" x14ac:dyDescent="0.2">
      <c r="A2142" t="s">
        <v>517</v>
      </c>
      <c r="B2142" t="s">
        <v>975</v>
      </c>
      <c r="C2142" s="1">
        <f t="shared" si="900"/>
        <v>48246</v>
      </c>
      <c r="D2142" s="3">
        <f>IF(N2142&gt;0, RANK(N2142,(N2142:P2142,Q2142:AE2142)),0)</f>
        <v>2</v>
      </c>
      <c r="E2142" s="3">
        <f>IF(O2142&gt;0,RANK(O2142,(N2142:P2142,Q2142:AE2142)),0)</f>
        <v>1</v>
      </c>
      <c r="F2142" s="3">
        <f>IF(P2142&gt;0,RANK(P2142,(N2142:P2142,Q2142:AE2142)),0)</f>
        <v>0</v>
      </c>
      <c r="G2142" s="1">
        <f t="shared" si="898"/>
        <v>23543</v>
      </c>
      <c r="H2142" s="2">
        <f t="shared" si="899"/>
        <v>0.48797827799195787</v>
      </c>
      <c r="I2142" s="2"/>
      <c r="J2142" s="2">
        <f t="shared" si="901"/>
        <v>0.25005181776727603</v>
      </c>
      <c r="K2142" s="2">
        <f t="shared" si="902"/>
        <v>0.73803009575923395</v>
      </c>
      <c r="L2142" s="2">
        <f t="shared" si="903"/>
        <v>0</v>
      </c>
      <c r="M2142" s="2">
        <f t="shared" si="904"/>
        <v>1.1918086473490019E-2</v>
      </c>
      <c r="N2142" s="38">
        <v>12064</v>
      </c>
      <c r="O2142" s="38">
        <v>35607</v>
      </c>
      <c r="P2142" s="38"/>
      <c r="Q2142" s="38">
        <v>189</v>
      </c>
      <c r="R2142" s="38">
        <f>IF(Copyright!$B$14=1,CI2142,0)</f>
        <v>111</v>
      </c>
      <c r="S2142" s="38"/>
      <c r="T2142" s="38">
        <v>6</v>
      </c>
      <c r="U2142" s="38">
        <v>1</v>
      </c>
      <c r="V2142" s="38"/>
      <c r="W2142" s="38">
        <f>IF(Copyright!B$11=1,IF(CF2142&gt;0,CF2142-AL2142-AE2142-Z2142-U2142-T2142,0),0)</f>
        <v>82</v>
      </c>
      <c r="X2142" s="38">
        <v>69</v>
      </c>
      <c r="Y2142" s="38"/>
      <c r="Z2142" s="38">
        <v>0</v>
      </c>
      <c r="AA2142" s="38"/>
      <c r="AB2142" s="38">
        <v>117</v>
      </c>
      <c r="AC2142" s="38"/>
      <c r="AD2142" s="38"/>
      <c r="AE2142" s="38">
        <v>0</v>
      </c>
      <c r="AF2142" s="38"/>
      <c r="AG2142" s="38"/>
      <c r="AH2142" s="38"/>
      <c r="AI2142" s="6"/>
      <c r="AJ2142" s="38"/>
      <c r="AK2142" s="38"/>
      <c r="AL2142" s="38">
        <v>0</v>
      </c>
      <c r="AM2142" s="38"/>
      <c r="AN2142" s="38"/>
      <c r="AO2142" s="38"/>
      <c r="AP2142" s="38"/>
      <c r="AQ2142" s="38"/>
      <c r="AR2142" s="38"/>
      <c r="AS2142" s="38"/>
      <c r="AT2142" s="38"/>
      <c r="AU2142" s="38"/>
      <c r="AV2142" s="38"/>
      <c r="AW2142" s="38"/>
      <c r="AX2142" s="38"/>
      <c r="AY2142" s="38"/>
      <c r="BA2142" s="3">
        <f>IF(Q2142&gt;0,RANK(Q2142,(N2142:P2142,Q2142:AE2142)),0)</f>
        <v>3</v>
      </c>
      <c r="BB2142" s="3">
        <f>IF(R2142&gt;0,RANK(R2142,(N2142:P2142,Q2142:AE2142)),0)</f>
        <v>5</v>
      </c>
      <c r="BC2142" s="3">
        <f>IF(S2142&gt;0,RANK(S2142,(N2142:P2142,Q2142:AE2142)),0)</f>
        <v>0</v>
      </c>
      <c r="BD2142" s="3">
        <f>IF(T2142&gt;0,RANK(T2142,(N2142:P2142,Q2142:AE2142)),0)</f>
        <v>8</v>
      </c>
      <c r="BE2142" s="2">
        <f t="shared" si="905"/>
        <v>3.9174232060688969E-3</v>
      </c>
      <c r="BF2142" s="2">
        <f t="shared" si="906"/>
        <v>2.3007088670563363E-3</v>
      </c>
      <c r="BG2142" s="2">
        <f t="shared" si="907"/>
        <v>0</v>
      </c>
      <c r="BH2142" s="2">
        <f t="shared" si="908"/>
        <v>1.2436264146250465E-4</v>
      </c>
      <c r="BJ2142" t="s">
        <v>517</v>
      </c>
      <c r="BK2142" t="s">
        <v>975</v>
      </c>
      <c r="BL2142">
        <v>6</v>
      </c>
      <c r="BN2142">
        <v>0</v>
      </c>
      <c r="BO2142" s="60">
        <v>39</v>
      </c>
      <c r="BP2142" s="62">
        <v>29</v>
      </c>
      <c r="BQ2142" s="66">
        <f t="shared" si="909"/>
        <v>39029</v>
      </c>
      <c r="BR2142" s="66">
        <f t="shared" si="887"/>
        <v>39029</v>
      </c>
      <c r="BS2142" s="3" t="s">
        <v>3083</v>
      </c>
      <c r="BY2142" s="95"/>
      <c r="CB2142" s="95"/>
      <c r="CD2142" s="38">
        <f t="shared" si="910"/>
        <v>0</v>
      </c>
      <c r="CE2142" s="38">
        <v>48246</v>
      </c>
      <c r="CF2142" s="1">
        <v>89</v>
      </c>
      <c r="CI2142" s="38">
        <v>111</v>
      </c>
      <c r="CL2142" s="96"/>
      <c r="CM2142" s="51"/>
      <c r="CN2142" s="38"/>
      <c r="CR2142" s="38"/>
      <c r="CV2142" s="6"/>
      <c r="CW2142" s="6"/>
      <c r="DI2142" s="96"/>
      <c r="DK2142" s="1"/>
      <c r="DL2142" s="1"/>
      <c r="DN2142" s="1"/>
      <c r="DO2142" s="1"/>
    </row>
    <row r="2143" spans="1:119" ht="14" hidden="1" customHeight="1" outlineLevel="1" x14ac:dyDescent="0.2">
      <c r="A2143" t="s">
        <v>2464</v>
      </c>
      <c r="B2143" t="s">
        <v>975</v>
      </c>
      <c r="C2143" s="1">
        <f t="shared" si="900"/>
        <v>16420</v>
      </c>
      <c r="D2143" s="3">
        <f>IF(N2143&gt;0, RANK(N2143,(N2143:P2143,Q2143:AE2143)),0)</f>
        <v>2</v>
      </c>
      <c r="E2143" s="3">
        <f>IF(O2143&gt;0,RANK(O2143,(N2143:P2143,Q2143:AE2143)),0)</f>
        <v>1</v>
      </c>
      <c r="F2143" s="3">
        <f>IF(P2143&gt;0,RANK(P2143,(N2143:P2143,Q2143:AE2143)),0)</f>
        <v>0</v>
      </c>
      <c r="G2143" s="1">
        <f t="shared" si="898"/>
        <v>8527</v>
      </c>
      <c r="H2143" s="2">
        <f t="shared" si="899"/>
        <v>0.51930572472594394</v>
      </c>
      <c r="I2143" s="2"/>
      <c r="J2143" s="2">
        <f t="shared" si="901"/>
        <v>0.23355663824604142</v>
      </c>
      <c r="K2143" s="2">
        <f t="shared" si="902"/>
        <v>0.75286236297198539</v>
      </c>
      <c r="L2143" s="2">
        <f t="shared" si="903"/>
        <v>0</v>
      </c>
      <c r="M2143" s="2">
        <f t="shared" si="904"/>
        <v>1.3580998781973164E-2</v>
      </c>
      <c r="N2143" s="38">
        <v>3835</v>
      </c>
      <c r="O2143" s="38">
        <v>12362</v>
      </c>
      <c r="P2143" s="38"/>
      <c r="Q2143" s="38">
        <v>66</v>
      </c>
      <c r="R2143" s="38">
        <f>IF(Copyright!$B$14=1,CI2143,0)</f>
        <v>51</v>
      </c>
      <c r="S2143" s="38"/>
      <c r="T2143" s="38">
        <v>1</v>
      </c>
      <c r="U2143" s="38">
        <v>1</v>
      </c>
      <c r="V2143" s="38"/>
      <c r="W2143" s="38">
        <f>IF(Copyright!B$11=1,IF(CF2143&gt;0,CF2143-AL2143-AE2143-Z2143-U2143-T2143,0),0)</f>
        <v>32</v>
      </c>
      <c r="X2143" s="38">
        <v>22</v>
      </c>
      <c r="Y2143" s="38"/>
      <c r="Z2143" s="38">
        <v>2</v>
      </c>
      <c r="AA2143" s="38"/>
      <c r="AB2143" s="38">
        <v>48</v>
      </c>
      <c r="AC2143" s="38"/>
      <c r="AD2143" s="38"/>
      <c r="AE2143" s="38">
        <v>0</v>
      </c>
      <c r="AF2143" s="38"/>
      <c r="AG2143" s="38"/>
      <c r="AH2143" s="38"/>
      <c r="AI2143" s="6"/>
      <c r="AJ2143" s="38"/>
      <c r="AK2143" s="38"/>
      <c r="AL2143" s="38">
        <v>0</v>
      </c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BA2143" s="3">
        <f>IF(Q2143&gt;0,RANK(Q2143,(N2143:P2143,Q2143:AE2143)),0)</f>
        <v>3</v>
      </c>
      <c r="BB2143" s="3">
        <f>IF(R2143&gt;0,RANK(R2143,(N2143:P2143,Q2143:AE2143)),0)</f>
        <v>4</v>
      </c>
      <c r="BC2143" s="3">
        <f>IF(S2143&gt;0,RANK(S2143,(N2143:P2143,Q2143:AE2143)),0)</f>
        <v>0</v>
      </c>
      <c r="BD2143" s="3">
        <f>IF(T2143&gt;0,RANK(T2143,(N2143:P2143,Q2143:AE2143)),0)</f>
        <v>9</v>
      </c>
      <c r="BE2143" s="2">
        <f t="shared" si="905"/>
        <v>4.0194884287454323E-3</v>
      </c>
      <c r="BF2143" s="2">
        <f t="shared" si="906"/>
        <v>3.1059683313032888E-3</v>
      </c>
      <c r="BG2143" s="2">
        <f t="shared" si="907"/>
        <v>0</v>
      </c>
      <c r="BH2143" s="2">
        <f t="shared" si="908"/>
        <v>6.0901339829476251E-5</v>
      </c>
      <c r="BJ2143" t="s">
        <v>2464</v>
      </c>
      <c r="BK2143" t="s">
        <v>975</v>
      </c>
      <c r="BL2143">
        <v>12</v>
      </c>
      <c r="BN2143">
        <v>0</v>
      </c>
      <c r="BO2143" s="60">
        <v>39</v>
      </c>
      <c r="BP2143" s="62">
        <v>31</v>
      </c>
      <c r="BQ2143" s="66">
        <f t="shared" si="909"/>
        <v>39031</v>
      </c>
      <c r="BR2143" s="66">
        <f t="shared" si="887"/>
        <v>39031</v>
      </c>
      <c r="BS2143" s="3" t="s">
        <v>3083</v>
      </c>
      <c r="BY2143" s="95"/>
      <c r="CB2143" s="95"/>
      <c r="CD2143" s="38">
        <f t="shared" si="910"/>
        <v>0</v>
      </c>
      <c r="CE2143" s="38">
        <v>16420</v>
      </c>
      <c r="CF2143" s="1">
        <v>36</v>
      </c>
      <c r="CI2143" s="38">
        <v>51</v>
      </c>
      <c r="CL2143" s="96"/>
      <c r="CM2143" s="51"/>
      <c r="CN2143" s="38"/>
      <c r="CR2143" s="38"/>
      <c r="CV2143" s="6"/>
      <c r="CW2143" s="6"/>
      <c r="DI2143" s="96"/>
      <c r="DK2143" s="1"/>
      <c r="DL2143" s="1"/>
      <c r="DN2143" s="1"/>
      <c r="DO2143" s="1"/>
    </row>
    <row r="2144" spans="1:119" ht="14" hidden="1" customHeight="1" outlineLevel="1" x14ac:dyDescent="0.2">
      <c r="A2144" t="s">
        <v>1840</v>
      </c>
      <c r="B2144" t="s">
        <v>975</v>
      </c>
      <c r="C2144" s="1">
        <f t="shared" si="900"/>
        <v>20336</v>
      </c>
      <c r="D2144" s="3">
        <f>IF(N2144&gt;0, RANK(N2144,(N2144:P2144,Q2144:AE2144)),0)</f>
        <v>2</v>
      </c>
      <c r="E2144" s="3">
        <f>IF(O2144&gt;0,RANK(O2144,(N2144:P2144,Q2144:AE2144)),0)</f>
        <v>1</v>
      </c>
      <c r="F2144" s="3">
        <f>IF(P2144&gt;0,RANK(P2144,(N2144:P2144,Q2144:AE2144)),0)</f>
        <v>0</v>
      </c>
      <c r="G2144" s="1">
        <f t="shared" si="898"/>
        <v>10719</v>
      </c>
      <c r="H2144" s="2">
        <f t="shared" si="899"/>
        <v>0.52709480723839497</v>
      </c>
      <c r="I2144" s="2"/>
      <c r="J2144" s="2">
        <f t="shared" si="901"/>
        <v>0.23028127458693942</v>
      </c>
      <c r="K2144" s="2">
        <f t="shared" si="902"/>
        <v>0.75737608182533434</v>
      </c>
      <c r="L2144" s="2">
        <f t="shared" si="903"/>
        <v>0</v>
      </c>
      <c r="M2144" s="2">
        <f t="shared" si="904"/>
        <v>1.2342643587726299E-2</v>
      </c>
      <c r="N2144" s="38">
        <v>4683</v>
      </c>
      <c r="O2144" s="38">
        <v>15402</v>
      </c>
      <c r="P2144" s="38"/>
      <c r="Q2144" s="38">
        <v>80</v>
      </c>
      <c r="R2144" s="38">
        <f>IF(Copyright!$B$14=1,CI2144,0)</f>
        <v>39</v>
      </c>
      <c r="S2144" s="38"/>
      <c r="T2144" s="38">
        <v>3</v>
      </c>
      <c r="U2144" s="38">
        <v>1</v>
      </c>
      <c r="V2144" s="38"/>
      <c r="W2144" s="38">
        <f>IF(Copyright!B$11=1,IF(CF2144&gt;0,CF2144-AL2144-AE2144-Z2144-U2144-T2144,0),0)</f>
        <v>52</v>
      </c>
      <c r="X2144" s="38">
        <v>29</v>
      </c>
      <c r="Y2144" s="38"/>
      <c r="Z2144" s="38">
        <v>0</v>
      </c>
      <c r="AA2144" s="38"/>
      <c r="AB2144" s="38">
        <v>47</v>
      </c>
      <c r="AC2144" s="38"/>
      <c r="AD2144" s="38"/>
      <c r="AE2144" s="38">
        <v>0</v>
      </c>
      <c r="AF2144" s="38"/>
      <c r="AG2144" s="38"/>
      <c r="AH2144" s="38"/>
      <c r="AI2144" s="6"/>
      <c r="AJ2144" s="38"/>
      <c r="AK2144" s="38"/>
      <c r="AL2144" s="38">
        <v>0</v>
      </c>
      <c r="AM2144" s="38"/>
      <c r="AN2144" s="38"/>
      <c r="AO2144" s="38"/>
      <c r="AP2144" s="38"/>
      <c r="AQ2144" s="38"/>
      <c r="AR2144" s="38"/>
      <c r="AS2144" s="38"/>
      <c r="AT2144" s="38"/>
      <c r="AU2144" s="38"/>
      <c r="AV2144" s="38"/>
      <c r="AW2144" s="38"/>
      <c r="AX2144" s="38"/>
      <c r="AY2144" s="38"/>
      <c r="BA2144" s="3">
        <f>IF(Q2144&gt;0,RANK(Q2144,(N2144:P2144,Q2144:AE2144)),0)</f>
        <v>3</v>
      </c>
      <c r="BB2144" s="3">
        <f>IF(R2144&gt;0,RANK(R2144,(N2144:P2144,Q2144:AE2144)),0)</f>
        <v>6</v>
      </c>
      <c r="BC2144" s="3">
        <f>IF(S2144&gt;0,RANK(S2144,(N2144:P2144,Q2144:AE2144)),0)</f>
        <v>0</v>
      </c>
      <c r="BD2144" s="3">
        <f>IF(T2144&gt;0,RANK(T2144,(N2144:P2144,Q2144:AE2144)),0)</f>
        <v>8</v>
      </c>
      <c r="BE2144" s="2">
        <f t="shared" si="905"/>
        <v>3.9339103068450039E-3</v>
      </c>
      <c r="BF2144" s="2">
        <f t="shared" si="906"/>
        <v>1.9177812745869395E-3</v>
      </c>
      <c r="BG2144" s="2">
        <f t="shared" si="907"/>
        <v>0</v>
      </c>
      <c r="BH2144" s="2">
        <f t="shared" si="908"/>
        <v>1.4752163650668765E-4</v>
      </c>
      <c r="BJ2144" t="s">
        <v>1840</v>
      </c>
      <c r="BK2144" t="s">
        <v>975</v>
      </c>
      <c r="BL2144">
        <v>5</v>
      </c>
      <c r="BN2144">
        <v>0</v>
      </c>
      <c r="BO2144" s="60">
        <v>39</v>
      </c>
      <c r="BP2144" s="62">
        <v>33</v>
      </c>
      <c r="BQ2144" s="66">
        <f t="shared" si="909"/>
        <v>39033</v>
      </c>
      <c r="BR2144" s="66">
        <f t="shared" si="887"/>
        <v>39033</v>
      </c>
      <c r="BS2144" s="3" t="s">
        <v>3083</v>
      </c>
      <c r="BY2144" s="95"/>
      <c r="CB2144" s="95"/>
      <c r="CD2144" s="38">
        <f t="shared" si="910"/>
        <v>0</v>
      </c>
      <c r="CE2144" s="38">
        <v>20336</v>
      </c>
      <c r="CF2144" s="1">
        <v>56</v>
      </c>
      <c r="CI2144" s="38">
        <v>39</v>
      </c>
      <c r="CL2144" s="96"/>
      <c r="CM2144" s="51"/>
      <c r="CN2144" s="38"/>
      <c r="CR2144" s="38"/>
      <c r="CV2144" s="6"/>
      <c r="CW2144" s="6"/>
      <c r="DI2144" s="96"/>
      <c r="DK2144" s="1"/>
      <c r="DL2144" s="1"/>
      <c r="DN2144" s="1"/>
      <c r="DO2144" s="1"/>
    </row>
    <row r="2145" spans="1:119" ht="14" hidden="1" customHeight="1" outlineLevel="1" x14ac:dyDescent="0.2">
      <c r="A2145" t="s">
        <v>1543</v>
      </c>
      <c r="B2145" t="s">
        <v>975</v>
      </c>
      <c r="C2145" s="1">
        <f t="shared" si="900"/>
        <v>578368</v>
      </c>
      <c r="D2145" s="3">
        <f>IF(N2145&gt;0, RANK(N2145,(N2145:P2145,Q2145:AE2145)),0)</f>
        <v>1</v>
      </c>
      <c r="E2145" s="3">
        <f>IF(O2145&gt;0,RANK(O2145,(N2145:P2145,Q2145:AE2145)),0)</f>
        <v>2</v>
      </c>
      <c r="F2145" s="3">
        <f>IF(P2145&gt;0,RANK(P2145,(N2145:P2145,Q2145:AE2145)),0)</f>
        <v>0</v>
      </c>
      <c r="G2145" s="1">
        <f t="shared" si="898"/>
        <v>181220</v>
      </c>
      <c r="H2145" s="2">
        <f t="shared" si="899"/>
        <v>0.31332992143410426</v>
      </c>
      <c r="I2145" s="2"/>
      <c r="J2145" s="2">
        <f t="shared" si="901"/>
        <v>0.65076906052893657</v>
      </c>
      <c r="K2145" s="2">
        <f t="shared" si="902"/>
        <v>0.33743913909483236</v>
      </c>
      <c r="L2145" s="2">
        <f t="shared" si="903"/>
        <v>0</v>
      </c>
      <c r="M2145" s="2">
        <f t="shared" si="904"/>
        <v>1.1791800376231065E-2</v>
      </c>
      <c r="N2145" s="38">
        <v>376384</v>
      </c>
      <c r="O2145" s="38">
        <v>195164</v>
      </c>
      <c r="P2145" s="38"/>
      <c r="Q2145" s="38">
        <v>2419</v>
      </c>
      <c r="R2145" s="38">
        <f>IF(Copyright!$B$14=1,CI2145,0)</f>
        <v>0</v>
      </c>
      <c r="S2145" s="38"/>
      <c r="T2145" s="38">
        <v>456</v>
      </c>
      <c r="U2145" s="38">
        <v>163</v>
      </c>
      <c r="V2145" s="38"/>
      <c r="W2145" s="38">
        <f>IF(Copyright!B$11=1,IF(CF2145&gt;0,CF2145-AL2145-AE2145-Z2145-U2145-T2145,0),0)</f>
        <v>1849</v>
      </c>
      <c r="X2145" s="38">
        <v>891</v>
      </c>
      <c r="Y2145" s="38"/>
      <c r="Z2145" s="38">
        <v>6</v>
      </c>
      <c r="AA2145" s="38"/>
      <c r="AB2145" s="38">
        <v>1032</v>
      </c>
      <c r="AC2145" s="38"/>
      <c r="AD2145" s="38"/>
      <c r="AE2145" s="38">
        <v>2</v>
      </c>
      <c r="AF2145" s="38"/>
      <c r="AG2145" s="38"/>
      <c r="AH2145" s="38"/>
      <c r="AI2145" s="6"/>
      <c r="AJ2145" s="38"/>
      <c r="AK2145" s="38"/>
      <c r="AL2145" s="38">
        <v>2</v>
      </c>
      <c r="AM2145" s="38"/>
      <c r="AN2145" s="38"/>
      <c r="AO2145" s="38"/>
      <c r="AP2145" s="38"/>
      <c r="AQ2145" s="38"/>
      <c r="AR2145" s="38"/>
      <c r="AS2145" s="38"/>
      <c r="AT2145" s="38"/>
      <c r="AU2145" s="38"/>
      <c r="AV2145" s="38"/>
      <c r="AW2145" s="38"/>
      <c r="AX2145" s="38"/>
      <c r="AY2145" s="38"/>
      <c r="BA2145" s="3">
        <f>IF(Q2145&gt;0,RANK(Q2145,(N2145:P2145,Q2145:AE2145)),0)</f>
        <v>3</v>
      </c>
      <c r="BB2145" s="3">
        <f>IF(R2145&gt;0,RANK(R2145,(N2145:P2145,Q2145:AE2145)),0)</f>
        <v>0</v>
      </c>
      <c r="BC2145" s="3">
        <f>IF(S2145&gt;0,RANK(S2145,(N2145:P2145,Q2145:AE2145)),0)</f>
        <v>0</v>
      </c>
      <c r="BD2145" s="3">
        <f>IF(T2145&gt;0,RANK(T2145,(N2145:P2145,Q2145:AE2145)),0)</f>
        <v>7</v>
      </c>
      <c r="BE2145" s="2">
        <f t="shared" si="905"/>
        <v>4.182458227287817E-3</v>
      </c>
      <c r="BF2145" s="2">
        <f t="shared" si="906"/>
        <v>0</v>
      </c>
      <c r="BG2145" s="2">
        <f t="shared" si="907"/>
        <v>0</v>
      </c>
      <c r="BH2145" s="2">
        <f t="shared" si="908"/>
        <v>7.8842536239902619E-4</v>
      </c>
      <c r="BJ2145" t="s">
        <v>1543</v>
      </c>
      <c r="BK2145" t="s">
        <v>975</v>
      </c>
      <c r="BN2145">
        <v>0</v>
      </c>
      <c r="BO2145" s="60">
        <v>39</v>
      </c>
      <c r="BP2145" s="62">
        <v>35</v>
      </c>
      <c r="BQ2145" s="66">
        <f t="shared" si="909"/>
        <v>39035</v>
      </c>
      <c r="BR2145" s="66">
        <f t="shared" si="887"/>
        <v>39035</v>
      </c>
      <c r="BS2145" s="3" t="s">
        <v>3083</v>
      </c>
      <c r="BY2145" s="95"/>
      <c r="CB2145" s="95"/>
      <c r="CD2145" s="38">
        <f t="shared" si="910"/>
        <v>0</v>
      </c>
      <c r="CE2145" s="38">
        <v>578368</v>
      </c>
      <c r="CF2145" s="1">
        <v>2478</v>
      </c>
      <c r="CL2145" s="96"/>
      <c r="CM2145" s="51"/>
      <c r="CN2145" s="38"/>
      <c r="CR2145" s="95"/>
      <c r="CV2145" s="6"/>
      <c r="CW2145" s="6"/>
      <c r="DI2145" s="96"/>
      <c r="DK2145" s="1"/>
      <c r="DL2145" s="1"/>
      <c r="DN2145" s="1"/>
      <c r="DO2145" s="1"/>
    </row>
    <row r="2146" spans="1:119" ht="14" hidden="1" customHeight="1" outlineLevel="1" x14ac:dyDescent="0.2">
      <c r="A2146" t="s">
        <v>291</v>
      </c>
      <c r="B2146" t="s">
        <v>975</v>
      </c>
      <c r="C2146" s="1">
        <f t="shared" si="900"/>
        <v>27112</v>
      </c>
      <c r="D2146" s="3">
        <f>IF(N2146&gt;0, RANK(N2146,(N2146:P2146,Q2146:AE2146)),0)</f>
        <v>2</v>
      </c>
      <c r="E2146" s="3">
        <f>IF(O2146&gt;0,RANK(O2146,(N2146:P2146,Q2146:AE2146)),0)</f>
        <v>1</v>
      </c>
      <c r="F2146" s="3">
        <f>IF(P2146&gt;0,RANK(P2146,(N2146:P2146,Q2146:AE2146)),0)</f>
        <v>0</v>
      </c>
      <c r="G2146" s="1">
        <f t="shared" si="898"/>
        <v>17651</v>
      </c>
      <c r="H2146" s="2">
        <f t="shared" si="899"/>
        <v>0.65104012983180881</v>
      </c>
      <c r="I2146" s="2"/>
      <c r="J2146" s="2">
        <f t="shared" si="901"/>
        <v>0.16903953968722338</v>
      </c>
      <c r="K2146" s="2">
        <f t="shared" si="902"/>
        <v>0.82007966951903222</v>
      </c>
      <c r="L2146" s="2">
        <f t="shared" si="903"/>
        <v>0</v>
      </c>
      <c r="M2146" s="2">
        <f t="shared" si="904"/>
        <v>1.0880790793744377E-2</v>
      </c>
      <c r="N2146" s="38">
        <v>4583</v>
      </c>
      <c r="O2146" s="38">
        <v>22234</v>
      </c>
      <c r="P2146" s="38"/>
      <c r="Q2146" s="38">
        <v>97</v>
      </c>
      <c r="R2146" s="38">
        <f>IF(Copyright!$B$14=1,CI2146,0)</f>
        <v>53</v>
      </c>
      <c r="S2146" s="38"/>
      <c r="T2146" s="38">
        <v>1</v>
      </c>
      <c r="U2146" s="38">
        <v>1</v>
      </c>
      <c r="V2146" s="38"/>
      <c r="W2146" s="38">
        <f>IF(Copyright!B$11=1,IF(CF2146&gt;0,CF2146-AL2146-AE2146-Z2146-U2146-T2146,0),0)</f>
        <v>57</v>
      </c>
      <c r="X2146" s="38">
        <v>31</v>
      </c>
      <c r="Y2146" s="38"/>
      <c r="Z2146" s="38">
        <v>0</v>
      </c>
      <c r="AA2146" s="38"/>
      <c r="AB2146" s="38">
        <v>55</v>
      </c>
      <c r="AC2146" s="38"/>
      <c r="AD2146" s="38"/>
      <c r="AE2146" s="38">
        <v>0</v>
      </c>
      <c r="AF2146" s="38"/>
      <c r="AG2146" s="38"/>
      <c r="AH2146" s="38"/>
      <c r="AI2146" s="6"/>
      <c r="AJ2146" s="38"/>
      <c r="AK2146" s="38"/>
      <c r="AL2146" s="38">
        <v>0</v>
      </c>
      <c r="AM2146" s="38"/>
      <c r="AN2146" s="38"/>
      <c r="AO2146" s="38"/>
      <c r="AP2146" s="38"/>
      <c r="AQ2146" s="38"/>
      <c r="AR2146" s="38"/>
      <c r="AS2146" s="38"/>
      <c r="AT2146" s="38"/>
      <c r="AU2146" s="38"/>
      <c r="AV2146" s="38"/>
      <c r="AW2146" s="38"/>
      <c r="AX2146" s="38"/>
      <c r="AY2146" s="38"/>
      <c r="BA2146" s="3">
        <f>IF(Q2146&gt;0,RANK(Q2146,(N2146:P2146,Q2146:AE2146)),0)</f>
        <v>3</v>
      </c>
      <c r="BB2146" s="3">
        <f>IF(R2146&gt;0,RANK(R2146,(N2146:P2146,Q2146:AE2146)),0)</f>
        <v>6</v>
      </c>
      <c r="BC2146" s="3">
        <f>IF(S2146&gt;0,RANK(S2146,(N2146:P2146,Q2146:AE2146)),0)</f>
        <v>0</v>
      </c>
      <c r="BD2146" s="3">
        <f>IF(T2146&gt;0,RANK(T2146,(N2146:P2146,Q2146:AE2146)),0)</f>
        <v>8</v>
      </c>
      <c r="BE2146" s="2">
        <f t="shared" si="905"/>
        <v>3.5777515491295367E-3</v>
      </c>
      <c r="BF2146" s="2">
        <f t="shared" si="906"/>
        <v>1.9548539392151079E-3</v>
      </c>
      <c r="BG2146" s="2">
        <f t="shared" si="907"/>
        <v>0</v>
      </c>
      <c r="BH2146" s="2">
        <f t="shared" si="908"/>
        <v>3.6884036588964295E-5</v>
      </c>
      <c r="BJ2146" t="s">
        <v>291</v>
      </c>
      <c r="BK2146" t="s">
        <v>975</v>
      </c>
      <c r="BL2146">
        <v>8</v>
      </c>
      <c r="BN2146">
        <v>0</v>
      </c>
      <c r="BO2146" s="60">
        <v>39</v>
      </c>
      <c r="BP2146" s="62">
        <v>37</v>
      </c>
      <c r="BQ2146" s="66">
        <f t="shared" si="909"/>
        <v>39037</v>
      </c>
      <c r="BR2146" s="66">
        <f t="shared" si="887"/>
        <v>39037</v>
      </c>
      <c r="BS2146" s="3" t="s">
        <v>3083</v>
      </c>
      <c r="BY2146" s="95"/>
      <c r="CB2146" s="95"/>
      <c r="CD2146" s="38">
        <f t="shared" si="910"/>
        <v>0</v>
      </c>
      <c r="CE2146" s="38">
        <v>27112</v>
      </c>
      <c r="CF2146" s="1">
        <v>59</v>
      </c>
      <c r="CI2146" s="38">
        <v>53</v>
      </c>
      <c r="CL2146" s="96"/>
      <c r="CM2146" s="51"/>
      <c r="CN2146" s="38"/>
      <c r="CR2146" s="38"/>
      <c r="CV2146" s="6"/>
      <c r="CW2146" s="6"/>
      <c r="DI2146" s="96"/>
      <c r="DK2146" s="1"/>
      <c r="DL2146" s="1"/>
      <c r="DN2146" s="1"/>
      <c r="DO2146" s="1"/>
    </row>
    <row r="2147" spans="1:119" ht="14" hidden="1" customHeight="1" outlineLevel="1" x14ac:dyDescent="0.2">
      <c r="A2147" t="s">
        <v>2121</v>
      </c>
      <c r="B2147" t="s">
        <v>975</v>
      </c>
      <c r="C2147" s="1">
        <f t="shared" si="900"/>
        <v>19260</v>
      </c>
      <c r="D2147" s="3">
        <f>IF(N2147&gt;0, RANK(N2147,(N2147:P2147,Q2147:AE2147)),0)</f>
        <v>2</v>
      </c>
      <c r="E2147" s="3">
        <f>IF(O2147&gt;0,RANK(O2147,(N2147:P2147,Q2147:AE2147)),0)</f>
        <v>1</v>
      </c>
      <c r="F2147" s="3">
        <f>IF(P2147&gt;0,RANK(P2147,(N2147:P2147,Q2147:AE2147)),0)</f>
        <v>0</v>
      </c>
      <c r="G2147" s="1">
        <f t="shared" si="898"/>
        <v>7635</v>
      </c>
      <c r="H2147" s="2">
        <f t="shared" si="899"/>
        <v>0.39641744548286606</v>
      </c>
      <c r="I2147" s="2"/>
      <c r="J2147" s="2">
        <f t="shared" si="901"/>
        <v>0.29423676012461059</v>
      </c>
      <c r="K2147" s="2">
        <f t="shared" si="902"/>
        <v>0.69065420560747659</v>
      </c>
      <c r="L2147" s="2">
        <f t="shared" si="903"/>
        <v>0</v>
      </c>
      <c r="M2147" s="2">
        <f t="shared" si="904"/>
        <v>1.510903426791288E-2</v>
      </c>
      <c r="N2147" s="38">
        <v>5667</v>
      </c>
      <c r="O2147" s="38">
        <v>13302</v>
      </c>
      <c r="P2147" s="38"/>
      <c r="Q2147" s="38">
        <v>89</v>
      </c>
      <c r="R2147" s="38">
        <f>IF(Copyright!$B$14=1,CI2147,0)</f>
        <v>59</v>
      </c>
      <c r="S2147" s="38"/>
      <c r="T2147" s="38">
        <v>2</v>
      </c>
      <c r="U2147" s="38">
        <v>1</v>
      </c>
      <c r="V2147" s="38"/>
      <c r="W2147" s="38">
        <f>IF(Copyright!B$11=1,IF(CF2147&gt;0,CF2147-AL2147-AE2147-Z2147-U2147-T2147,0),0)</f>
        <v>45</v>
      </c>
      <c r="X2147" s="38">
        <v>40</v>
      </c>
      <c r="Y2147" s="38"/>
      <c r="Z2147" s="38">
        <v>0</v>
      </c>
      <c r="AA2147" s="38"/>
      <c r="AB2147" s="38">
        <v>55</v>
      </c>
      <c r="AC2147" s="38"/>
      <c r="AD2147" s="38"/>
      <c r="AE2147" s="38">
        <v>0</v>
      </c>
      <c r="AF2147" s="38"/>
      <c r="AG2147" s="38"/>
      <c r="AH2147" s="38"/>
      <c r="AI2147" s="6"/>
      <c r="AJ2147" s="38"/>
      <c r="AK2147" s="38"/>
      <c r="AL2147" s="38">
        <v>0</v>
      </c>
      <c r="AM2147" s="38"/>
      <c r="AN2147" s="38"/>
      <c r="AO2147" s="38"/>
      <c r="AP2147" s="38"/>
      <c r="AQ2147" s="38"/>
      <c r="AR2147" s="38"/>
      <c r="AS2147" s="38"/>
      <c r="AT2147" s="38"/>
      <c r="AU2147" s="38"/>
      <c r="AV2147" s="38"/>
      <c r="AW2147" s="38"/>
      <c r="AX2147" s="38"/>
      <c r="AY2147" s="38"/>
      <c r="BA2147" s="3">
        <f>IF(Q2147&gt;0,RANK(Q2147,(N2147:P2147,Q2147:AE2147)),0)</f>
        <v>3</v>
      </c>
      <c r="BB2147" s="3">
        <f>IF(R2147&gt;0,RANK(R2147,(N2147:P2147,Q2147:AE2147)),0)</f>
        <v>4</v>
      </c>
      <c r="BC2147" s="3">
        <f>IF(S2147&gt;0,RANK(S2147,(N2147:P2147,Q2147:AE2147)),0)</f>
        <v>0</v>
      </c>
      <c r="BD2147" s="3">
        <f>IF(T2147&gt;0,RANK(T2147,(N2147:P2147,Q2147:AE2147)),0)</f>
        <v>8</v>
      </c>
      <c r="BE2147" s="2">
        <f t="shared" si="905"/>
        <v>4.6209761163032194E-3</v>
      </c>
      <c r="BF2147" s="2">
        <f t="shared" si="906"/>
        <v>3.0633437175493251E-3</v>
      </c>
      <c r="BG2147" s="2">
        <f t="shared" si="907"/>
        <v>0</v>
      </c>
      <c r="BH2147" s="2">
        <f t="shared" si="908"/>
        <v>1.0384215991692627E-4</v>
      </c>
      <c r="BJ2147" t="s">
        <v>2121</v>
      </c>
      <c r="BK2147" t="s">
        <v>975</v>
      </c>
      <c r="BL2147">
        <v>9</v>
      </c>
      <c r="BN2147">
        <v>0</v>
      </c>
      <c r="BO2147" s="60">
        <v>39</v>
      </c>
      <c r="BP2147" s="62">
        <v>39</v>
      </c>
      <c r="BQ2147" s="66">
        <f t="shared" si="909"/>
        <v>39039</v>
      </c>
      <c r="BR2147" s="66">
        <f t="shared" ref="BR2147:BR2210" si="911">BQ2147</f>
        <v>39039</v>
      </c>
      <c r="BS2147" s="3" t="s">
        <v>3083</v>
      </c>
      <c r="BY2147" s="95"/>
      <c r="CB2147" s="95"/>
      <c r="CD2147" s="38">
        <f t="shared" si="910"/>
        <v>0</v>
      </c>
      <c r="CE2147" s="38">
        <v>19260</v>
      </c>
      <c r="CF2147" s="1">
        <v>48</v>
      </c>
      <c r="CI2147" s="38">
        <v>59</v>
      </c>
      <c r="CL2147" s="96"/>
      <c r="CM2147" s="51"/>
      <c r="CN2147" s="38"/>
      <c r="CR2147" s="38"/>
      <c r="CV2147" s="6"/>
      <c r="CW2147" s="6"/>
      <c r="DI2147" s="96"/>
      <c r="DK2147" s="1"/>
      <c r="DL2147" s="1"/>
      <c r="DN2147" s="1"/>
      <c r="DO2147" s="1"/>
    </row>
    <row r="2148" spans="1:119" ht="14" hidden="1" customHeight="1" outlineLevel="1" x14ac:dyDescent="0.2">
      <c r="A2148" t="s">
        <v>1676</v>
      </c>
      <c r="B2148" t="s">
        <v>975</v>
      </c>
      <c r="C2148" s="1">
        <f t="shared" si="900"/>
        <v>134383</v>
      </c>
      <c r="D2148" s="3">
        <f>IF(N2148&gt;0, RANK(N2148,(N2148:P2148,Q2148:AE2148)),0)</f>
        <v>2</v>
      </c>
      <c r="E2148" s="3">
        <f>IF(O2148&gt;0,RANK(O2148,(N2148:P2148,Q2148:AE2148)),0)</f>
        <v>1</v>
      </c>
      <c r="F2148" s="3">
        <f>IF(P2148&gt;0,RANK(P2148,(N2148:P2148,Q2148:AE2148)),0)</f>
        <v>0</v>
      </c>
      <c r="G2148" s="1">
        <f t="shared" si="898"/>
        <v>8791</v>
      </c>
      <c r="H2148" s="2">
        <f t="shared" si="899"/>
        <v>6.5417500725538202E-2</v>
      </c>
      <c r="I2148" s="2"/>
      <c r="J2148" s="2">
        <f t="shared" si="901"/>
        <v>0.45881547517171073</v>
      </c>
      <c r="K2148" s="2">
        <f t="shared" si="902"/>
        <v>0.52423297589724893</v>
      </c>
      <c r="L2148" s="2">
        <f t="shared" si="903"/>
        <v>0</v>
      </c>
      <c r="M2148" s="2">
        <f t="shared" si="904"/>
        <v>1.6951548931040339E-2</v>
      </c>
      <c r="N2148" s="38">
        <v>61657</v>
      </c>
      <c r="O2148" s="38">
        <v>70448</v>
      </c>
      <c r="P2148" s="38"/>
      <c r="Q2148" s="38">
        <v>770</v>
      </c>
      <c r="R2148" s="38">
        <f>IF(Copyright!$B$14=1,CI2148,0)</f>
        <v>514</v>
      </c>
      <c r="S2148" s="38"/>
      <c r="T2148" s="38">
        <v>19</v>
      </c>
      <c r="U2148" s="38">
        <v>11</v>
      </c>
      <c r="V2148" s="38"/>
      <c r="W2148" s="38">
        <f>IF(Copyright!B$11=1,IF(CF2148&gt;0,CF2148-AL2148-AE2148-Z2148-U2148-T2148,0),0)</f>
        <v>482</v>
      </c>
      <c r="X2148" s="38">
        <v>265</v>
      </c>
      <c r="Y2148" s="38"/>
      <c r="Z2148" s="38">
        <v>0</v>
      </c>
      <c r="AA2148" s="38"/>
      <c r="AB2148" s="38">
        <v>217</v>
      </c>
      <c r="AC2148" s="38"/>
      <c r="AD2148" s="38"/>
      <c r="AE2148" s="38">
        <v>0</v>
      </c>
      <c r="AF2148" s="38"/>
      <c r="AG2148" s="38"/>
      <c r="AH2148" s="38"/>
      <c r="AI2148" s="6"/>
      <c r="AJ2148" s="38"/>
      <c r="AK2148" s="38"/>
      <c r="AL2148" s="38">
        <v>0</v>
      </c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BA2148" s="3">
        <f>IF(Q2148&gt;0,RANK(Q2148,(N2148:P2148,Q2148:AE2148)),0)</f>
        <v>3</v>
      </c>
      <c r="BB2148" s="3">
        <f>IF(R2148&gt;0,RANK(R2148,(N2148:P2148,Q2148:AE2148)),0)</f>
        <v>4</v>
      </c>
      <c r="BC2148" s="3">
        <f>IF(S2148&gt;0,RANK(S2148,(N2148:P2148,Q2148:AE2148)),0)</f>
        <v>0</v>
      </c>
      <c r="BD2148" s="3">
        <f>IF(T2148&gt;0,RANK(T2148,(N2148:P2148,Q2148:AE2148)),0)</f>
        <v>8</v>
      </c>
      <c r="BE2148" s="2">
        <f t="shared" si="905"/>
        <v>5.7298914297195334E-3</v>
      </c>
      <c r="BF2148" s="2">
        <f t="shared" si="906"/>
        <v>3.8248885647738182E-3</v>
      </c>
      <c r="BG2148" s="2">
        <f t="shared" si="907"/>
        <v>0</v>
      </c>
      <c r="BH2148" s="2">
        <f t="shared" si="908"/>
        <v>1.4138693138268977E-4</v>
      </c>
      <c r="BJ2148" t="s">
        <v>1676</v>
      </c>
      <c r="BK2148" t="s">
        <v>975</v>
      </c>
      <c r="BN2148">
        <v>0</v>
      </c>
      <c r="BO2148" s="60">
        <v>39</v>
      </c>
      <c r="BP2148" s="62">
        <v>41</v>
      </c>
      <c r="BQ2148" s="66">
        <f t="shared" si="909"/>
        <v>39041</v>
      </c>
      <c r="BR2148" s="66">
        <f t="shared" si="911"/>
        <v>39041</v>
      </c>
      <c r="BS2148" s="3" t="s">
        <v>3083</v>
      </c>
      <c r="BY2148" s="73"/>
      <c r="CB2148" s="95"/>
      <c r="CD2148" s="38">
        <f t="shared" si="910"/>
        <v>0</v>
      </c>
      <c r="CE2148" s="38">
        <f>133906+477</f>
        <v>134383</v>
      </c>
      <c r="CF2148" s="38">
        <f>477+5+11+19</f>
        <v>512</v>
      </c>
      <c r="CI2148" s="38">
        <v>514</v>
      </c>
      <c r="CL2148" s="96"/>
      <c r="CM2148" s="51"/>
      <c r="CN2148" s="38"/>
      <c r="CR2148" s="38"/>
      <c r="CV2148" s="6"/>
      <c r="CW2148" s="6"/>
      <c r="DI2148" s="96"/>
      <c r="DK2148" s="1"/>
      <c r="DL2148" s="1"/>
      <c r="DN2148" s="1"/>
      <c r="DO2148" s="1"/>
    </row>
    <row r="2149" spans="1:119" ht="14" hidden="1" customHeight="1" outlineLevel="1" x14ac:dyDescent="0.2">
      <c r="A2149" t="s">
        <v>12</v>
      </c>
      <c r="B2149" t="s">
        <v>975</v>
      </c>
      <c r="C2149" s="1">
        <f t="shared" si="900"/>
        <v>39937</v>
      </c>
      <c r="D2149" s="3">
        <f>IF(N2149&gt;0, RANK(N2149,(N2149:P2149,Q2149:AE2149)),0)</f>
        <v>2</v>
      </c>
      <c r="E2149" s="3">
        <f>IF(O2149&gt;0,RANK(O2149,(N2149:P2149,Q2149:AE2149)),0)</f>
        <v>1</v>
      </c>
      <c r="F2149" s="3">
        <f>IF(P2149&gt;0,RANK(P2149,(N2149:P2149,Q2149:AE2149)),0)</f>
        <v>0</v>
      </c>
      <c r="G2149" s="1">
        <f t="shared" si="898"/>
        <v>5622</v>
      </c>
      <c r="H2149" s="2">
        <f t="shared" si="899"/>
        <v>0.14077171545183664</v>
      </c>
      <c r="I2149" s="2"/>
      <c r="J2149" s="2">
        <f t="shared" si="901"/>
        <v>0.42244034354107718</v>
      </c>
      <c r="K2149" s="2">
        <f t="shared" si="902"/>
        <v>0.56321205899291382</v>
      </c>
      <c r="L2149" s="2">
        <f t="shared" si="903"/>
        <v>0</v>
      </c>
      <c r="M2149" s="2">
        <f t="shared" si="904"/>
        <v>1.4347597466008999E-2</v>
      </c>
      <c r="N2149" s="38">
        <v>16871</v>
      </c>
      <c r="O2149" s="38">
        <v>22493</v>
      </c>
      <c r="P2149" s="38"/>
      <c r="Q2149" s="38">
        <v>205</v>
      </c>
      <c r="R2149" s="38">
        <f>IF(Copyright!$B$14=1,CI2149,0)</f>
        <v>82</v>
      </c>
      <c r="S2149" s="38"/>
      <c r="T2149" s="38">
        <v>7</v>
      </c>
      <c r="U2149" s="38">
        <v>3</v>
      </c>
      <c r="V2149" s="38"/>
      <c r="W2149" s="38">
        <f>IF(Copyright!B$11=1,IF(CF2149&gt;0,CF2149-AL2149-AE2149-Z2149-U2149-T2149,0),0)</f>
        <v>106</v>
      </c>
      <c r="X2149" s="38">
        <v>64</v>
      </c>
      <c r="Y2149" s="38"/>
      <c r="Z2149" s="38">
        <v>1</v>
      </c>
      <c r="AA2149" s="38"/>
      <c r="AB2149" s="38">
        <v>104</v>
      </c>
      <c r="AC2149" s="38"/>
      <c r="AD2149" s="38"/>
      <c r="AE2149" s="38">
        <v>1</v>
      </c>
      <c r="AF2149" s="38"/>
      <c r="AG2149" s="38"/>
      <c r="AH2149" s="38"/>
      <c r="AI2149" s="6"/>
      <c r="AJ2149" s="38"/>
      <c r="AK2149" s="38"/>
      <c r="AL2149" s="38">
        <v>0</v>
      </c>
      <c r="AM2149" s="38"/>
      <c r="AN2149" s="38"/>
      <c r="AO2149" s="38"/>
      <c r="AP2149" s="38"/>
      <c r="AQ2149" s="38"/>
      <c r="AR2149" s="38"/>
      <c r="AS2149" s="38"/>
      <c r="AT2149" s="38"/>
      <c r="AU2149" s="38"/>
      <c r="AV2149" s="38"/>
      <c r="AW2149" s="38"/>
      <c r="AX2149" s="38"/>
      <c r="AY2149" s="38"/>
      <c r="BA2149" s="3">
        <f>IF(Q2149&gt;0,RANK(Q2149,(N2149:P2149,Q2149:AE2149)),0)</f>
        <v>3</v>
      </c>
      <c r="BB2149" s="3">
        <f>IF(R2149&gt;0,RANK(R2149,(N2149:P2149,Q2149:AE2149)),0)</f>
        <v>6</v>
      </c>
      <c r="BC2149" s="3">
        <f>IF(S2149&gt;0,RANK(S2149,(N2149:P2149,Q2149:AE2149)),0)</f>
        <v>0</v>
      </c>
      <c r="BD2149" s="3">
        <f>IF(T2149&gt;0,RANK(T2149,(N2149:P2149,Q2149:AE2149)),0)</f>
        <v>8</v>
      </c>
      <c r="BE2149" s="2">
        <f t="shared" si="905"/>
        <v>5.133084608258006E-3</v>
      </c>
      <c r="BF2149" s="2">
        <f t="shared" si="906"/>
        <v>2.0532338433032027E-3</v>
      </c>
      <c r="BG2149" s="2">
        <f t="shared" si="907"/>
        <v>0</v>
      </c>
      <c r="BH2149" s="2">
        <f t="shared" si="908"/>
        <v>1.7527605979417583E-4</v>
      </c>
      <c r="BJ2149" t="s">
        <v>12</v>
      </c>
      <c r="BK2149" t="s">
        <v>975</v>
      </c>
      <c r="BL2149">
        <v>9</v>
      </c>
      <c r="BN2149">
        <v>0</v>
      </c>
      <c r="BO2149" s="60">
        <v>39</v>
      </c>
      <c r="BP2149" s="62">
        <v>43</v>
      </c>
      <c r="BQ2149" s="66">
        <f t="shared" si="909"/>
        <v>39043</v>
      </c>
      <c r="BR2149" s="66">
        <f t="shared" si="911"/>
        <v>39043</v>
      </c>
      <c r="BS2149" s="3" t="s">
        <v>3083</v>
      </c>
      <c r="BY2149" s="95"/>
      <c r="CB2149" s="95"/>
      <c r="CD2149" s="38">
        <f t="shared" si="910"/>
        <v>0</v>
      </c>
      <c r="CE2149" s="38">
        <f>104+16871+205+64+82+22493+118</f>
        <v>39937</v>
      </c>
      <c r="CF2149" s="38">
        <v>118</v>
      </c>
      <c r="CI2149" s="38">
        <v>82</v>
      </c>
      <c r="CL2149" s="96"/>
      <c r="CM2149" s="51"/>
      <c r="CN2149" s="38"/>
      <c r="CR2149" s="38"/>
      <c r="CV2149" s="6"/>
      <c r="CW2149" s="6"/>
      <c r="DI2149" s="96"/>
      <c r="DK2149" s="1"/>
      <c r="DL2149" s="1"/>
      <c r="DN2149" s="1"/>
      <c r="DO2149" s="1"/>
    </row>
    <row r="2150" spans="1:119" ht="14" hidden="1" customHeight="1" outlineLevel="1" x14ac:dyDescent="0.2">
      <c r="A2150" t="s">
        <v>276</v>
      </c>
      <c r="B2150" t="s">
        <v>975</v>
      </c>
      <c r="C2150" s="1">
        <f t="shared" si="900"/>
        <v>84457</v>
      </c>
      <c r="D2150" s="3">
        <f>IF(N2150&gt;0, RANK(N2150,(N2150:P2150,Q2150:AE2150)),0)</f>
        <v>2</v>
      </c>
      <c r="E2150" s="3">
        <f>IF(O2150&gt;0,RANK(O2150,(N2150:P2150,Q2150:AE2150)),0)</f>
        <v>1</v>
      </c>
      <c r="F2150" s="3">
        <f>IF(P2150&gt;0,RANK(P2150,(N2150:P2150,Q2150:AE2150)),0)</f>
        <v>0</v>
      </c>
      <c r="G2150" s="1">
        <f t="shared" si="898"/>
        <v>20304</v>
      </c>
      <c r="H2150" s="2">
        <f t="shared" si="899"/>
        <v>0.24040636063322163</v>
      </c>
      <c r="I2150" s="2"/>
      <c r="J2150" s="2">
        <f t="shared" si="901"/>
        <v>0.37527972814568361</v>
      </c>
      <c r="K2150" s="2">
        <f t="shared" si="902"/>
        <v>0.61568608877890529</v>
      </c>
      <c r="L2150" s="2">
        <f t="shared" si="903"/>
        <v>0</v>
      </c>
      <c r="M2150" s="2">
        <f t="shared" si="904"/>
        <v>9.0341830754110397E-3</v>
      </c>
      <c r="N2150" s="38">
        <v>31695</v>
      </c>
      <c r="O2150" s="38">
        <v>51999</v>
      </c>
      <c r="P2150" s="38"/>
      <c r="Q2150" s="38">
        <v>370</v>
      </c>
      <c r="R2150" s="38">
        <f>IF(Copyright!$B$14=1,CI2150,0)</f>
        <v>0</v>
      </c>
      <c r="S2150" s="38"/>
      <c r="T2150" s="38">
        <v>12</v>
      </c>
      <c r="U2150" s="38">
        <v>14</v>
      </c>
      <c r="V2150" s="38"/>
      <c r="W2150" s="38">
        <f>IF(Copyright!B$11=1,IF(CF2150&gt;0,CF2150-AL2150-AE2150-Z2150-U2150-T2150,0),0)</f>
        <v>0</v>
      </c>
      <c r="X2150" s="38">
        <v>183</v>
      </c>
      <c r="Y2150" s="38"/>
      <c r="Z2150" s="38">
        <v>0</v>
      </c>
      <c r="AA2150" s="38"/>
      <c r="AB2150" s="38">
        <v>184</v>
      </c>
      <c r="AC2150" s="38"/>
      <c r="AD2150" s="38"/>
      <c r="AE2150" s="38">
        <v>0</v>
      </c>
      <c r="AF2150" s="38"/>
      <c r="AG2150" s="38"/>
      <c r="AH2150" s="38"/>
      <c r="AI2150" s="6"/>
      <c r="AJ2150" s="38"/>
      <c r="AK2150" s="38"/>
      <c r="AL2150" s="38">
        <v>0</v>
      </c>
      <c r="AM2150" s="38"/>
      <c r="AN2150" s="38"/>
      <c r="AO2150" s="38"/>
      <c r="AP2150" s="38"/>
      <c r="AQ2150" s="38"/>
      <c r="AR2150" s="38"/>
      <c r="AS2150" s="38"/>
      <c r="AT2150" s="38"/>
      <c r="AU2150" s="38"/>
      <c r="AV2150" s="38"/>
      <c r="AW2150" s="38"/>
      <c r="AX2150" s="38"/>
      <c r="AY2150" s="38"/>
      <c r="BA2150" s="3">
        <f>IF(Q2150&gt;0,RANK(Q2150,(N2150:P2150,Q2150:AE2150)),0)</f>
        <v>3</v>
      </c>
      <c r="BB2150" s="3">
        <f>IF(R2150&gt;0,RANK(R2150,(N2150:P2150,Q2150:AE2150)),0)</f>
        <v>0</v>
      </c>
      <c r="BC2150" s="3">
        <f>IF(S2150&gt;0,RANK(S2150,(N2150:P2150,Q2150:AE2150)),0)</f>
        <v>0</v>
      </c>
      <c r="BD2150" s="3">
        <f>IF(T2150&gt;0,RANK(T2150,(N2150:P2150,Q2150:AE2150)),0)</f>
        <v>7</v>
      </c>
      <c r="BE2150" s="2">
        <f t="shared" si="905"/>
        <v>4.3809275726109142E-3</v>
      </c>
      <c r="BF2150" s="2">
        <f t="shared" si="906"/>
        <v>0</v>
      </c>
      <c r="BG2150" s="2">
        <f t="shared" si="907"/>
        <v>0</v>
      </c>
      <c r="BH2150" s="2">
        <f t="shared" si="908"/>
        <v>1.4208413749008372E-4</v>
      </c>
      <c r="BJ2150" t="s">
        <v>276</v>
      </c>
      <c r="BK2150" t="s">
        <v>975</v>
      </c>
      <c r="BL2150">
        <v>12</v>
      </c>
      <c r="BN2150">
        <v>0</v>
      </c>
      <c r="BO2150" s="60">
        <v>39</v>
      </c>
      <c r="BP2150" s="62">
        <v>45</v>
      </c>
      <c r="BQ2150" s="66">
        <f t="shared" si="909"/>
        <v>39045</v>
      </c>
      <c r="BR2150" s="66">
        <f t="shared" si="911"/>
        <v>39045</v>
      </c>
      <c r="BS2150" s="3" t="s">
        <v>3083</v>
      </c>
      <c r="BY2150" s="95"/>
      <c r="CB2150" s="95"/>
      <c r="CD2150" s="38">
        <f t="shared" si="910"/>
        <v>0</v>
      </c>
      <c r="CE2150" s="38">
        <v>84457</v>
      </c>
      <c r="CF2150" s="38">
        <v>26</v>
      </c>
      <c r="CG2150" s="38" t="s">
        <v>3953</v>
      </c>
      <c r="CL2150" s="96"/>
      <c r="CM2150" s="51"/>
      <c r="CN2150" s="38"/>
      <c r="CR2150" s="38"/>
      <c r="CV2150" s="6"/>
      <c r="CW2150" s="6"/>
      <c r="DI2150" s="96"/>
      <c r="DK2150" s="1"/>
      <c r="DL2150" s="1"/>
      <c r="DN2150" s="1"/>
      <c r="DO2150" s="1"/>
    </row>
    <row r="2151" spans="1:119" ht="14" hidden="1" customHeight="1" outlineLevel="1" x14ac:dyDescent="0.2">
      <c r="A2151" t="s">
        <v>1391</v>
      </c>
      <c r="B2151" t="s">
        <v>975</v>
      </c>
      <c r="C2151" s="1">
        <f t="shared" si="900"/>
        <v>12614</v>
      </c>
      <c r="D2151" s="3">
        <f>IF(N2151&gt;0, RANK(N2151,(N2151:P2151,Q2151:AE2151)),0)</f>
        <v>2</v>
      </c>
      <c r="E2151" s="3">
        <f>IF(O2151&gt;0,RANK(O2151,(N2151:P2151,Q2151:AE2151)),0)</f>
        <v>1</v>
      </c>
      <c r="F2151" s="3">
        <f>IF(P2151&gt;0,RANK(P2151,(N2151:P2151,Q2151:AE2151)),0)</f>
        <v>0</v>
      </c>
      <c r="G2151" s="1">
        <f t="shared" si="898"/>
        <v>6933</v>
      </c>
      <c r="H2151" s="2">
        <f t="shared" si="899"/>
        <v>0.54962739812906292</v>
      </c>
      <c r="I2151" s="2"/>
      <c r="J2151" s="2">
        <f t="shared" si="901"/>
        <v>0.2198351038528619</v>
      </c>
      <c r="K2151" s="2">
        <f t="shared" si="902"/>
        <v>0.7694625019819249</v>
      </c>
      <c r="L2151" s="2">
        <f t="shared" si="903"/>
        <v>0</v>
      </c>
      <c r="M2151" s="2">
        <f t="shared" si="904"/>
        <v>1.0702394165213236E-2</v>
      </c>
      <c r="N2151" s="38">
        <v>2773</v>
      </c>
      <c r="O2151" s="38">
        <v>9706</v>
      </c>
      <c r="P2151" s="38"/>
      <c r="Q2151" s="38">
        <v>40</v>
      </c>
      <c r="R2151" s="38">
        <f>IF(Copyright!$B$14=1,CI2151,0)</f>
        <v>17</v>
      </c>
      <c r="S2151" s="38"/>
      <c r="T2151" s="38">
        <v>0</v>
      </c>
      <c r="U2151" s="38">
        <v>0</v>
      </c>
      <c r="V2151" s="38"/>
      <c r="W2151" s="38">
        <f>IF(Copyright!B$11=1,IF(CF2151&gt;0,CF2151-AL2151-AE2151-Z2151-U2151-T2151,0),0)</f>
        <v>26</v>
      </c>
      <c r="X2151" s="38">
        <v>14</v>
      </c>
      <c r="Y2151" s="38"/>
      <c r="Z2151" s="38">
        <v>0</v>
      </c>
      <c r="AA2151" s="38"/>
      <c r="AB2151" s="38">
        <v>38</v>
      </c>
      <c r="AC2151" s="38"/>
      <c r="AD2151" s="38"/>
      <c r="AE2151" s="38">
        <v>0</v>
      </c>
      <c r="AF2151" s="38"/>
      <c r="AG2151" s="38"/>
      <c r="AH2151" s="38"/>
      <c r="AI2151" s="6"/>
      <c r="AJ2151" s="38"/>
      <c r="AK2151" s="38"/>
      <c r="AL2151" s="38">
        <v>0</v>
      </c>
      <c r="AM2151" s="38"/>
      <c r="AN2151" s="38"/>
      <c r="AO2151" s="38"/>
      <c r="AP2151" s="38"/>
      <c r="AQ2151" s="38"/>
      <c r="AR2151" s="38"/>
      <c r="AS2151" s="38"/>
      <c r="AT2151" s="38"/>
      <c r="AU2151" s="38"/>
      <c r="AV2151" s="38"/>
      <c r="AW2151" s="38"/>
      <c r="AX2151" s="38"/>
      <c r="AY2151" s="38"/>
      <c r="BA2151" s="3">
        <f>IF(Q2151&gt;0,RANK(Q2151,(N2151:P2151,Q2151:AE2151)),0)</f>
        <v>3</v>
      </c>
      <c r="BB2151" s="3">
        <f>IF(R2151&gt;0,RANK(R2151,(N2151:P2151,Q2151:AE2151)),0)</f>
        <v>6</v>
      </c>
      <c r="BC2151" s="3">
        <f>IF(S2151&gt;0,RANK(S2151,(N2151:P2151,Q2151:AE2151)),0)</f>
        <v>0</v>
      </c>
      <c r="BD2151" s="3">
        <f>IF(T2151&gt;0,RANK(T2151,(N2151:P2151,Q2151:AE2151)),0)</f>
        <v>0</v>
      </c>
      <c r="BE2151" s="2">
        <f t="shared" si="905"/>
        <v>3.1710797526557791E-3</v>
      </c>
      <c r="BF2151" s="2">
        <f t="shared" si="906"/>
        <v>1.3477088948787063E-3</v>
      </c>
      <c r="BG2151" s="2">
        <f t="shared" si="907"/>
        <v>0</v>
      </c>
      <c r="BH2151" s="2">
        <f t="shared" si="908"/>
        <v>0</v>
      </c>
      <c r="BJ2151" t="s">
        <v>1391</v>
      </c>
      <c r="BK2151" t="s">
        <v>975</v>
      </c>
      <c r="BN2151">
        <v>0</v>
      </c>
      <c r="BO2151" s="60">
        <v>39</v>
      </c>
      <c r="BP2151" s="62">
        <v>47</v>
      </c>
      <c r="BQ2151" s="66">
        <f t="shared" si="909"/>
        <v>39047</v>
      </c>
      <c r="BR2151" s="66">
        <f t="shared" si="911"/>
        <v>39047</v>
      </c>
      <c r="BS2151" s="3" t="s">
        <v>3083</v>
      </c>
      <c r="BY2151" s="95"/>
      <c r="CB2151" s="95"/>
      <c r="CD2151" s="38">
        <f t="shared" si="910"/>
        <v>-191</v>
      </c>
      <c r="CE2151" s="38">
        <f>38+2744+39+14+17+9545+26</f>
        <v>12423</v>
      </c>
      <c r="CF2151" s="38">
        <v>26</v>
      </c>
      <c r="CI2151" s="38">
        <v>17</v>
      </c>
      <c r="CL2151" s="96"/>
      <c r="CM2151" s="51"/>
      <c r="CN2151" s="38"/>
      <c r="CR2151" s="38"/>
      <c r="CV2151" s="6"/>
      <c r="CW2151" s="6"/>
      <c r="DI2151" s="96"/>
      <c r="DK2151" s="1"/>
      <c r="DL2151" s="1"/>
      <c r="DN2151" s="1"/>
      <c r="DO2151" s="1"/>
    </row>
    <row r="2152" spans="1:119" ht="14" hidden="1" customHeight="1" outlineLevel="1" x14ac:dyDescent="0.2">
      <c r="A2152" t="s">
        <v>1117</v>
      </c>
      <c r="B2152" t="s">
        <v>975</v>
      </c>
      <c r="C2152" s="1">
        <f t="shared" si="900"/>
        <v>604184</v>
      </c>
      <c r="D2152" s="3">
        <f>IF(N2152&gt;0, RANK(N2152,(N2152:P2152,Q2152:AE2152)),0)</f>
        <v>1</v>
      </c>
      <c r="E2152" s="3">
        <f>IF(O2152&gt;0,RANK(O2152,(N2152:P2152,Q2152:AE2152)),0)</f>
        <v>2</v>
      </c>
      <c r="F2152" s="3">
        <f>IF(P2152&gt;0,RANK(P2152,(N2152:P2152,Q2152:AE2152)),0)</f>
        <v>0</v>
      </c>
      <c r="G2152" s="1">
        <f t="shared" si="898"/>
        <v>169688</v>
      </c>
      <c r="H2152" s="2">
        <f t="shared" si="899"/>
        <v>0.28085483892324192</v>
      </c>
      <c r="I2152" s="2"/>
      <c r="J2152" s="2">
        <f t="shared" si="901"/>
        <v>0.62980482766839241</v>
      </c>
      <c r="K2152" s="2">
        <f t="shared" si="902"/>
        <v>0.34894998874515049</v>
      </c>
      <c r="L2152" s="2">
        <f t="shared" si="903"/>
        <v>0</v>
      </c>
      <c r="M2152" s="2">
        <f t="shared" si="904"/>
        <v>2.1245183586457106E-2</v>
      </c>
      <c r="N2152" s="38">
        <v>380518</v>
      </c>
      <c r="O2152" s="38">
        <v>210830</v>
      </c>
      <c r="P2152" s="38"/>
      <c r="Q2152" s="38">
        <v>3503</v>
      </c>
      <c r="R2152" s="38">
        <f>IF(Copyright!$B$14=1,CI2152,0)</f>
        <v>3854</v>
      </c>
      <c r="S2152" s="38"/>
      <c r="T2152" s="38">
        <v>463</v>
      </c>
      <c r="U2152" s="38">
        <v>225</v>
      </c>
      <c r="V2152" s="38"/>
      <c r="W2152" s="38">
        <f>IF(Copyright!B$11=1,IF(CF2152&gt;0,CF2152-AL2152-AE2152-Z2152-U2152-T2152,0),0)</f>
        <v>2108</v>
      </c>
      <c r="X2152" s="38">
        <v>1384</v>
      </c>
      <c r="Y2152" s="38"/>
      <c r="Z2152" s="38">
        <v>3</v>
      </c>
      <c r="AA2152" s="38"/>
      <c r="AB2152" s="38">
        <v>1295</v>
      </c>
      <c r="AC2152" s="38"/>
      <c r="AD2152" s="38"/>
      <c r="AE2152" s="38">
        <v>0</v>
      </c>
      <c r="AF2152" s="38"/>
      <c r="AG2152" s="38"/>
      <c r="AH2152" s="38"/>
      <c r="AI2152" s="6"/>
      <c r="AJ2152" s="38"/>
      <c r="AK2152" s="38"/>
      <c r="AL2152" s="38">
        <v>1</v>
      </c>
      <c r="AM2152" s="38"/>
      <c r="AN2152" s="38"/>
      <c r="AO2152" s="38"/>
      <c r="AP2152" s="38"/>
      <c r="AQ2152" s="38"/>
      <c r="AR2152" s="38"/>
      <c r="AS2152" s="38"/>
      <c r="AT2152" s="38"/>
      <c r="AU2152" s="38"/>
      <c r="AV2152" s="38"/>
      <c r="AW2152" s="38"/>
      <c r="AX2152" s="38"/>
      <c r="AY2152" s="38"/>
      <c r="BA2152" s="3">
        <f>IF(Q2152&gt;0,RANK(Q2152,(N2152:P2152,Q2152:AE2152)),0)</f>
        <v>4</v>
      </c>
      <c r="BB2152" s="3">
        <f>IF(R2152&gt;0,RANK(R2152,(N2152:P2152,Q2152:AE2152)),0)</f>
        <v>3</v>
      </c>
      <c r="BC2152" s="3">
        <f>IF(S2152&gt;0,RANK(S2152,(N2152:P2152,Q2152:AE2152)),0)</f>
        <v>0</v>
      </c>
      <c r="BD2152" s="3">
        <f>IF(T2152&gt;0,RANK(T2152,(N2152:P2152,Q2152:AE2152)),0)</f>
        <v>8</v>
      </c>
      <c r="BE2152" s="2">
        <f t="shared" si="905"/>
        <v>5.7979026256901869E-3</v>
      </c>
      <c r="BF2152" s="2">
        <f t="shared" si="906"/>
        <v>6.3788514757093864E-3</v>
      </c>
      <c r="BG2152" s="2">
        <f t="shared" si="907"/>
        <v>0</v>
      </c>
      <c r="BH2152" s="2">
        <f t="shared" si="908"/>
        <v>7.6632284204811781E-4</v>
      </c>
      <c r="BJ2152" t="s">
        <v>1117</v>
      </c>
      <c r="BK2152" t="s">
        <v>975</v>
      </c>
      <c r="BN2152">
        <v>0</v>
      </c>
      <c r="BO2152" s="60">
        <v>39</v>
      </c>
      <c r="BP2152" s="62">
        <v>49</v>
      </c>
      <c r="BQ2152" s="66">
        <f t="shared" si="909"/>
        <v>39049</v>
      </c>
      <c r="BR2152" s="66">
        <f t="shared" si="911"/>
        <v>39049</v>
      </c>
      <c r="BS2152" s="3" t="s">
        <v>3083</v>
      </c>
      <c r="BY2152" s="95"/>
      <c r="CB2152" s="95"/>
      <c r="CD2152" s="38">
        <f t="shared" si="910"/>
        <v>0</v>
      </c>
      <c r="CE2152" s="38">
        <f>380518+210830+3854+3503+2800+1384+1295</f>
        <v>604184</v>
      </c>
      <c r="CF2152" s="38">
        <v>2800</v>
      </c>
      <c r="CI2152" s="38">
        <v>3854</v>
      </c>
      <c r="CL2152" s="96"/>
      <c r="CM2152" s="51"/>
      <c r="CN2152" s="38"/>
      <c r="CR2152" s="38"/>
      <c r="CV2152" s="6"/>
      <c r="CW2152" s="6"/>
      <c r="DI2152" s="96"/>
      <c r="DK2152" s="1"/>
      <c r="DL2152" s="1"/>
      <c r="DN2152" s="1"/>
      <c r="DO2152" s="1"/>
    </row>
    <row r="2153" spans="1:119" ht="14" hidden="1" customHeight="1" outlineLevel="1" x14ac:dyDescent="0.2">
      <c r="A2153" t="s">
        <v>2343</v>
      </c>
      <c r="B2153" t="s">
        <v>975</v>
      </c>
      <c r="C2153" s="1">
        <f t="shared" si="900"/>
        <v>22564</v>
      </c>
      <c r="D2153" s="3">
        <f>IF(N2153&gt;0, RANK(N2153,(N2153:P2153,Q2153:AE2153)),0)</f>
        <v>2</v>
      </c>
      <c r="E2153" s="3">
        <f>IF(O2153&gt;0,RANK(O2153,(N2153:P2153,Q2153:AE2153)),0)</f>
        <v>1</v>
      </c>
      <c r="F2153" s="3">
        <f>IF(P2153&gt;0,RANK(P2153,(N2153:P2153,Q2153:AE2153)),0)</f>
        <v>0</v>
      </c>
      <c r="G2153" s="1">
        <f t="shared" si="898"/>
        <v>9519</v>
      </c>
      <c r="H2153" s="2">
        <f t="shared" si="899"/>
        <v>0.42186669030313773</v>
      </c>
      <c r="I2153" s="2"/>
      <c r="J2153" s="2">
        <f t="shared" si="901"/>
        <v>0.28248537493352244</v>
      </c>
      <c r="K2153" s="2">
        <f t="shared" si="902"/>
        <v>0.70435206523666016</v>
      </c>
      <c r="L2153" s="2">
        <f t="shared" si="903"/>
        <v>0</v>
      </c>
      <c r="M2153" s="2">
        <f t="shared" si="904"/>
        <v>1.31625598298174E-2</v>
      </c>
      <c r="N2153" s="38">
        <v>6374</v>
      </c>
      <c r="O2153" s="38">
        <v>15893</v>
      </c>
      <c r="P2153" s="38"/>
      <c r="Q2153" s="38">
        <v>82</v>
      </c>
      <c r="R2153" s="38">
        <f>IF(Copyright!$B$14=1,CI2153,0)</f>
        <v>53</v>
      </c>
      <c r="S2153" s="38"/>
      <c r="T2153" s="38">
        <v>2</v>
      </c>
      <c r="U2153" s="38">
        <v>0</v>
      </c>
      <c r="V2153" s="38"/>
      <c r="W2153" s="38">
        <f>IF(Copyright!B$11=1,IF(CF2153&gt;0,CF2153-AL2153-AE2153-Z2153-U2153-T2153,0),0)</f>
        <v>57</v>
      </c>
      <c r="X2153" s="38">
        <v>39</v>
      </c>
      <c r="Y2153" s="38"/>
      <c r="Z2153" s="38">
        <v>0</v>
      </c>
      <c r="AA2153" s="38"/>
      <c r="AB2153" s="38">
        <v>64</v>
      </c>
      <c r="AC2153" s="38"/>
      <c r="AD2153" s="38"/>
      <c r="AE2153" s="38">
        <v>0</v>
      </c>
      <c r="AF2153" s="38"/>
      <c r="AG2153" s="38"/>
      <c r="AH2153" s="38"/>
      <c r="AI2153" s="6"/>
      <c r="AJ2153" s="38"/>
      <c r="AK2153" s="38"/>
      <c r="AL2153" s="38">
        <v>0</v>
      </c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BA2153" s="3">
        <f>IF(Q2153&gt;0,RANK(Q2153,(N2153:P2153,Q2153:AE2153)),0)</f>
        <v>3</v>
      </c>
      <c r="BB2153" s="3">
        <f>IF(R2153&gt;0,RANK(R2153,(N2153:P2153,Q2153:AE2153)),0)</f>
        <v>6</v>
      </c>
      <c r="BC2153" s="3">
        <f>IF(S2153&gt;0,RANK(S2153,(N2153:P2153,Q2153:AE2153)),0)</f>
        <v>0</v>
      </c>
      <c r="BD2153" s="3">
        <f>IF(T2153&gt;0,RANK(T2153,(N2153:P2153,Q2153:AE2153)),0)</f>
        <v>8</v>
      </c>
      <c r="BE2153" s="2">
        <f t="shared" si="905"/>
        <v>3.6341074277610351E-3</v>
      </c>
      <c r="BF2153" s="2">
        <f t="shared" si="906"/>
        <v>2.3488743130650595E-3</v>
      </c>
      <c r="BG2153" s="2">
        <f t="shared" si="907"/>
        <v>0</v>
      </c>
      <c r="BH2153" s="2">
        <f t="shared" si="908"/>
        <v>8.8636766530756955E-5</v>
      </c>
      <c r="BJ2153" t="s">
        <v>2343</v>
      </c>
      <c r="BK2153" t="s">
        <v>975</v>
      </c>
      <c r="BL2153">
        <v>9</v>
      </c>
      <c r="BN2153">
        <v>0</v>
      </c>
      <c r="BO2153" s="60">
        <v>39</v>
      </c>
      <c r="BP2153" s="62">
        <v>51</v>
      </c>
      <c r="BQ2153" s="66">
        <f t="shared" si="909"/>
        <v>39051</v>
      </c>
      <c r="BR2153" s="66">
        <f t="shared" si="911"/>
        <v>39051</v>
      </c>
      <c r="BS2153" s="3" t="s">
        <v>3083</v>
      </c>
      <c r="BY2153" s="95"/>
      <c r="CB2153" s="95"/>
      <c r="CD2153" s="38">
        <f t="shared" si="910"/>
        <v>0</v>
      </c>
      <c r="CE2153" s="38">
        <v>22564</v>
      </c>
      <c r="CF2153" s="38">
        <f>36+21+2</f>
        <v>59</v>
      </c>
      <c r="CI2153" s="38">
        <v>53</v>
      </c>
      <c r="CL2153" s="96"/>
      <c r="CM2153" s="51"/>
      <c r="CN2153" s="38"/>
      <c r="CR2153" s="38"/>
      <c r="CV2153" s="6"/>
      <c r="CW2153" s="6"/>
      <c r="DI2153" s="96"/>
      <c r="DK2153" s="1"/>
      <c r="DL2153" s="1"/>
      <c r="DN2153" s="1"/>
      <c r="DO2153" s="1"/>
    </row>
    <row r="2154" spans="1:119" ht="14" hidden="1" customHeight="1" outlineLevel="1" x14ac:dyDescent="0.2">
      <c r="A2154" t="s">
        <v>316</v>
      </c>
      <c r="B2154" t="s">
        <v>975</v>
      </c>
      <c r="C2154" s="1">
        <f t="shared" si="900"/>
        <v>13034</v>
      </c>
      <c r="D2154" s="3">
        <f>IF(N2154&gt;0, RANK(N2154,(N2154:P2154,Q2154:AE2154)),0)</f>
        <v>2</v>
      </c>
      <c r="E2154" s="3">
        <f>IF(O2154&gt;0,RANK(O2154,(N2154:P2154,Q2154:AE2154)),0)</f>
        <v>1</v>
      </c>
      <c r="F2154" s="3">
        <f>IF(P2154&gt;0,RANK(P2154,(N2154:P2154,Q2154:AE2154)),0)</f>
        <v>0</v>
      </c>
      <c r="G2154" s="1">
        <f t="shared" si="898"/>
        <v>7722</v>
      </c>
      <c r="H2154" s="2">
        <f t="shared" si="899"/>
        <v>0.59245051404020255</v>
      </c>
      <c r="I2154" s="2"/>
      <c r="J2154" s="2">
        <f t="shared" si="901"/>
        <v>0.19886450820929877</v>
      </c>
      <c r="K2154" s="2">
        <f t="shared" si="902"/>
        <v>0.79131502224950134</v>
      </c>
      <c r="L2154" s="2">
        <f t="shared" si="903"/>
        <v>0</v>
      </c>
      <c r="M2154" s="2">
        <f t="shared" si="904"/>
        <v>9.820469541199861E-3</v>
      </c>
      <c r="N2154" s="38">
        <v>2592</v>
      </c>
      <c r="O2154" s="38">
        <v>10314</v>
      </c>
      <c r="P2154" s="38"/>
      <c r="Q2154" s="38">
        <v>50</v>
      </c>
      <c r="R2154" s="38">
        <f>IF(Copyright!$B$14=1,CI2154,0)</f>
        <v>14</v>
      </c>
      <c r="S2154" s="38"/>
      <c r="T2154" s="38">
        <v>2</v>
      </c>
      <c r="U2154" s="38">
        <v>0</v>
      </c>
      <c r="V2154" s="38"/>
      <c r="W2154" s="38">
        <f>IF(Copyright!B$11=1,IF(CF2154&gt;0,CF2154-AL2154-AE2154-Z2154-U2154-T2154,0),0)</f>
        <v>18</v>
      </c>
      <c r="X2154" s="38">
        <v>18</v>
      </c>
      <c r="Y2154" s="38"/>
      <c r="Z2154" s="38">
        <v>0</v>
      </c>
      <c r="AA2154" s="38"/>
      <c r="AB2154" s="38">
        <v>26</v>
      </c>
      <c r="AC2154" s="38"/>
      <c r="AD2154" s="38"/>
      <c r="AE2154" s="38">
        <v>0</v>
      </c>
      <c r="AF2154" s="38"/>
      <c r="AG2154" s="38"/>
      <c r="AH2154" s="38"/>
      <c r="AI2154" s="6"/>
      <c r="AJ2154" s="38"/>
      <c r="AK2154" s="38"/>
      <c r="AL2154" s="38">
        <v>0</v>
      </c>
      <c r="AM2154" s="38"/>
      <c r="AN2154" s="38"/>
      <c r="AO2154" s="38"/>
      <c r="AP2154" s="38"/>
      <c r="AQ2154" s="38"/>
      <c r="AR2154" s="38"/>
      <c r="AS2154" s="38"/>
      <c r="AT2154" s="38"/>
      <c r="AU2154" s="38"/>
      <c r="AV2154" s="38"/>
      <c r="AW2154" s="38"/>
      <c r="AX2154" s="38"/>
      <c r="AY2154" s="38"/>
      <c r="BA2154" s="3">
        <f>IF(Q2154&gt;0,RANK(Q2154,(N2154:P2154,Q2154:AE2154)),0)</f>
        <v>3</v>
      </c>
      <c r="BB2154" s="3">
        <f>IF(R2154&gt;0,RANK(R2154,(N2154:P2154,Q2154:AE2154)),0)</f>
        <v>7</v>
      </c>
      <c r="BC2154" s="3">
        <f>IF(S2154&gt;0,RANK(S2154,(N2154:P2154,Q2154:AE2154)),0)</f>
        <v>0</v>
      </c>
      <c r="BD2154" s="3">
        <f>IF(T2154&gt;0,RANK(T2154,(N2154:P2154,Q2154:AE2154)),0)</f>
        <v>8</v>
      </c>
      <c r="BE2154" s="2">
        <f t="shared" si="905"/>
        <v>3.8361209145312261E-3</v>
      </c>
      <c r="BF2154" s="2">
        <f t="shared" si="906"/>
        <v>1.0741138560687433E-3</v>
      </c>
      <c r="BG2154" s="2">
        <f t="shared" si="907"/>
        <v>0</v>
      </c>
      <c r="BH2154" s="2">
        <f t="shared" si="908"/>
        <v>1.5344483658124905E-4</v>
      </c>
      <c r="BJ2154" t="s">
        <v>316</v>
      </c>
      <c r="BK2154" t="s">
        <v>975</v>
      </c>
      <c r="BL2154">
        <v>2</v>
      </c>
      <c r="BN2154">
        <v>0</v>
      </c>
      <c r="BO2154" s="60">
        <v>39</v>
      </c>
      <c r="BP2154" s="62">
        <v>53</v>
      </c>
      <c r="BQ2154" s="66">
        <f t="shared" si="909"/>
        <v>39053</v>
      </c>
      <c r="BR2154" s="66">
        <f t="shared" si="911"/>
        <v>39053</v>
      </c>
      <c r="BS2154" s="3" t="s">
        <v>3083</v>
      </c>
      <c r="BY2154" s="95"/>
      <c r="CB2154" s="95"/>
      <c r="CD2154" s="38">
        <f t="shared" si="910"/>
        <v>0</v>
      </c>
      <c r="CE2154" s="38">
        <v>13034</v>
      </c>
      <c r="CF2154" s="38">
        <v>20</v>
      </c>
      <c r="CI2154" s="38">
        <v>14</v>
      </c>
      <c r="CL2154" s="96"/>
      <c r="CM2154" s="51"/>
      <c r="CN2154" s="38"/>
      <c r="CR2154" s="38"/>
      <c r="CV2154" s="6"/>
      <c r="CW2154" s="6"/>
      <c r="DI2154" s="96"/>
      <c r="DK2154" s="1"/>
      <c r="DL2154" s="1"/>
      <c r="DN2154" s="1"/>
      <c r="DO2154" s="1"/>
    </row>
    <row r="2155" spans="1:119" ht="14" hidden="1" customHeight="1" outlineLevel="1" x14ac:dyDescent="0.2">
      <c r="A2155" t="s">
        <v>221</v>
      </c>
      <c r="B2155" t="s">
        <v>975</v>
      </c>
      <c r="C2155" s="1">
        <f t="shared" si="900"/>
        <v>55189</v>
      </c>
      <c r="D2155" s="3">
        <f>IF(N2155&gt;0, RANK(N2155,(N2155:P2155,Q2155:AE2155)),0)</f>
        <v>2</v>
      </c>
      <c r="E2155" s="3">
        <f>IF(O2155&gt;0,RANK(O2155,(N2155:P2155,Q2155:AE2155)),0)</f>
        <v>1</v>
      </c>
      <c r="F2155" s="3">
        <f>IF(P2155&gt;0,RANK(P2155,(N2155:P2155,Q2155:AE2155)),0)</f>
        <v>0</v>
      </c>
      <c r="G2155" s="1">
        <f t="shared" si="898"/>
        <v>13240</v>
      </c>
      <c r="H2155" s="2">
        <f t="shared" si="899"/>
        <v>0.23990287919694142</v>
      </c>
      <c r="I2155" s="2"/>
      <c r="J2155" s="2">
        <f t="shared" si="901"/>
        <v>0.373335266085633</v>
      </c>
      <c r="K2155" s="2">
        <f t="shared" si="902"/>
        <v>0.61323814528257448</v>
      </c>
      <c r="L2155" s="2">
        <f t="shared" si="903"/>
        <v>0</v>
      </c>
      <c r="M2155" s="2">
        <f t="shared" si="904"/>
        <v>1.3426588631792469E-2</v>
      </c>
      <c r="N2155" s="38">
        <v>20604</v>
      </c>
      <c r="O2155" s="38">
        <v>33844</v>
      </c>
      <c r="P2155" s="38"/>
      <c r="Q2155" s="38">
        <v>251</v>
      </c>
      <c r="R2155" s="38">
        <f>IF(Copyright!$B$14=1,CI2155,0)</f>
        <v>110</v>
      </c>
      <c r="S2155" s="38"/>
      <c r="T2155" s="38">
        <v>7</v>
      </c>
      <c r="U2155" s="38">
        <v>1</v>
      </c>
      <c r="V2155" s="38"/>
      <c r="W2155" s="38">
        <f>IF(Copyright!B$11=1,IF(CF2155&gt;0,CF2155-AL2155-AE2155-Z2155-U2155-T2155,0),0)</f>
        <v>185</v>
      </c>
      <c r="X2155" s="38">
        <v>88</v>
      </c>
      <c r="Y2155" s="38"/>
      <c r="Z2155" s="38">
        <v>0</v>
      </c>
      <c r="AA2155" s="38"/>
      <c r="AB2155" s="38">
        <v>99</v>
      </c>
      <c r="AC2155" s="38"/>
      <c r="AD2155" s="38"/>
      <c r="AE2155" s="38">
        <v>0</v>
      </c>
      <c r="AF2155" s="38"/>
      <c r="AG2155" s="38"/>
      <c r="AH2155" s="38"/>
      <c r="AI2155" s="6"/>
      <c r="AJ2155" s="38"/>
      <c r="AK2155" s="38"/>
      <c r="AL2155" s="38">
        <v>0</v>
      </c>
      <c r="AM2155" s="38"/>
      <c r="AN2155" s="38"/>
      <c r="AO2155" s="38"/>
      <c r="AP2155" s="38"/>
      <c r="AQ2155" s="38"/>
      <c r="AR2155" s="38"/>
      <c r="AS2155" s="38"/>
      <c r="AT2155" s="38"/>
      <c r="AU2155" s="38"/>
      <c r="AV2155" s="38"/>
      <c r="AW2155" s="38"/>
      <c r="AX2155" s="38"/>
      <c r="AY2155" s="38"/>
      <c r="BA2155" s="3">
        <f>IF(Q2155&gt;0,RANK(Q2155,(N2155:P2155,Q2155:AE2155)),0)</f>
        <v>3</v>
      </c>
      <c r="BB2155" s="3">
        <f>IF(R2155&gt;0,RANK(R2155,(N2155:P2155,Q2155:AE2155)),0)</f>
        <v>5</v>
      </c>
      <c r="BC2155" s="3">
        <f>IF(S2155&gt;0,RANK(S2155,(N2155:P2155,Q2155:AE2155)),0)</f>
        <v>0</v>
      </c>
      <c r="BD2155" s="3">
        <f>IF(T2155&gt;0,RANK(T2155,(N2155:P2155,Q2155:AE2155)),0)</f>
        <v>8</v>
      </c>
      <c r="BE2155" s="2">
        <f t="shared" si="905"/>
        <v>4.5480077551686027E-3</v>
      </c>
      <c r="BF2155" s="2">
        <f t="shared" si="906"/>
        <v>1.9931508090380331E-3</v>
      </c>
      <c r="BG2155" s="2">
        <f t="shared" si="907"/>
        <v>0</v>
      </c>
      <c r="BH2155" s="2">
        <f t="shared" si="908"/>
        <v>1.2683686966605663E-4</v>
      </c>
      <c r="BJ2155" t="s">
        <v>221</v>
      </c>
      <c r="BK2155" t="s">
        <v>975</v>
      </c>
      <c r="BL2155">
        <v>14</v>
      </c>
      <c r="BN2155">
        <v>0</v>
      </c>
      <c r="BO2155" s="60">
        <v>39</v>
      </c>
      <c r="BP2155" s="62">
        <v>55</v>
      </c>
      <c r="BQ2155" s="66">
        <f t="shared" si="909"/>
        <v>39055</v>
      </c>
      <c r="BR2155" s="66">
        <f t="shared" si="911"/>
        <v>39055</v>
      </c>
      <c r="BS2155" s="3" t="s">
        <v>3083</v>
      </c>
      <c r="BY2155" s="95"/>
      <c r="CB2155" s="95"/>
      <c r="CD2155" s="38">
        <f t="shared" si="910"/>
        <v>0</v>
      </c>
      <c r="CE2155" s="38">
        <f>99+20604+251+88+110+33844+193</f>
        <v>55189</v>
      </c>
      <c r="CF2155" s="38">
        <v>193</v>
      </c>
      <c r="CI2155" s="38">
        <v>110</v>
      </c>
      <c r="CL2155" s="96"/>
      <c r="CM2155" s="51"/>
      <c r="CN2155" s="38"/>
      <c r="CR2155" s="38"/>
      <c r="CV2155" s="6"/>
      <c r="CW2155" s="6"/>
      <c r="DI2155" s="96"/>
      <c r="DK2155" s="1"/>
      <c r="DL2155" s="1"/>
      <c r="DN2155" s="1"/>
      <c r="DO2155" s="1"/>
    </row>
    <row r="2156" spans="1:119" ht="14" hidden="1" customHeight="1" outlineLevel="1" x14ac:dyDescent="0.2">
      <c r="A2156" t="s">
        <v>2147</v>
      </c>
      <c r="B2156" t="s">
        <v>975</v>
      </c>
      <c r="C2156" s="1">
        <f t="shared" si="900"/>
        <v>90707</v>
      </c>
      <c r="D2156" s="3">
        <f>IF(N2156&gt;0, RANK(N2156,(N2156:P2156,Q2156:AE2156)),0)</f>
        <v>2</v>
      </c>
      <c r="E2156" s="3">
        <f>IF(O2156&gt;0,RANK(O2156,(N2156:P2156,Q2156:AE2156)),0)</f>
        <v>1</v>
      </c>
      <c r="F2156" s="3">
        <f>IF(P2156&gt;0,RANK(P2156,(N2156:P2156,Q2156:AE2156)),0)</f>
        <v>0</v>
      </c>
      <c r="G2156" s="1">
        <f t="shared" si="898"/>
        <v>17824</v>
      </c>
      <c r="H2156" s="2">
        <f t="shared" si="899"/>
        <v>0.19650082132580726</v>
      </c>
      <c r="I2156" s="2"/>
      <c r="J2156" s="2">
        <f t="shared" si="901"/>
        <v>0.39219685360556517</v>
      </c>
      <c r="K2156" s="2">
        <f t="shared" si="902"/>
        <v>0.58869767493137248</v>
      </c>
      <c r="L2156" s="2">
        <f t="shared" si="903"/>
        <v>0</v>
      </c>
      <c r="M2156" s="2">
        <f t="shared" si="904"/>
        <v>1.9105471463062407E-2</v>
      </c>
      <c r="N2156" s="38">
        <v>35575</v>
      </c>
      <c r="O2156" s="38">
        <v>53399</v>
      </c>
      <c r="P2156" s="38"/>
      <c r="Q2156" s="38">
        <v>568</v>
      </c>
      <c r="R2156" s="38">
        <f>IF(Copyright!$B$14=1,CI2156,0)</f>
        <v>354</v>
      </c>
      <c r="S2156" s="38"/>
      <c r="T2156" s="38">
        <v>0</v>
      </c>
      <c r="U2156" s="38">
        <v>6</v>
      </c>
      <c r="V2156" s="38"/>
      <c r="W2156" s="38">
        <f>IF(Copyright!B$11=1,IF(CF2156&gt;0,CF2156-AL2156-AE2156-Z2156-U2156-T2156,0),0)</f>
        <v>316</v>
      </c>
      <c r="X2156" s="38">
        <v>284</v>
      </c>
      <c r="Y2156" s="38"/>
      <c r="Z2156" s="38">
        <v>0</v>
      </c>
      <c r="AA2156" s="38"/>
      <c r="AB2156" s="38">
        <v>205</v>
      </c>
      <c r="AC2156" s="38"/>
      <c r="AD2156" s="38"/>
      <c r="AE2156" s="38">
        <v>0</v>
      </c>
      <c r="AF2156" s="38"/>
      <c r="AG2156" s="38"/>
      <c r="AH2156" s="38"/>
      <c r="AI2156" s="6"/>
      <c r="AJ2156" s="38"/>
      <c r="AK2156" s="38"/>
      <c r="AL2156" s="38">
        <v>0</v>
      </c>
      <c r="AM2156" s="38"/>
      <c r="AN2156" s="38"/>
      <c r="AO2156" s="38"/>
      <c r="AP2156" s="38"/>
      <c r="AQ2156" s="38"/>
      <c r="AR2156" s="38"/>
      <c r="AS2156" s="38"/>
      <c r="AT2156" s="38"/>
      <c r="AU2156" s="38"/>
      <c r="AV2156" s="38"/>
      <c r="AW2156" s="38"/>
      <c r="AX2156" s="38"/>
      <c r="AY2156" s="38"/>
      <c r="BA2156" s="3">
        <f>IF(Q2156&gt;0,RANK(Q2156,(N2156:P2156,Q2156:AE2156)),0)</f>
        <v>3</v>
      </c>
      <c r="BB2156" s="3">
        <f>IF(R2156&gt;0,RANK(R2156,(N2156:P2156,Q2156:AE2156)),0)</f>
        <v>4</v>
      </c>
      <c r="BC2156" s="3">
        <f>IF(S2156&gt;0,RANK(S2156,(N2156:P2156,Q2156:AE2156)),0)</f>
        <v>0</v>
      </c>
      <c r="BD2156" s="3">
        <f>IF(T2156&gt;0,RANK(T2156,(N2156:P2156,Q2156:AE2156)),0)</f>
        <v>0</v>
      </c>
      <c r="BE2156" s="2">
        <f t="shared" si="905"/>
        <v>6.2619202487128886E-3</v>
      </c>
      <c r="BF2156" s="2">
        <f t="shared" si="906"/>
        <v>3.902675647965427E-3</v>
      </c>
      <c r="BG2156" s="2">
        <f t="shared" si="907"/>
        <v>0</v>
      </c>
      <c r="BH2156" s="2">
        <f t="shared" si="908"/>
        <v>0</v>
      </c>
      <c r="BJ2156" t="s">
        <v>2147</v>
      </c>
      <c r="BK2156" t="s">
        <v>975</v>
      </c>
      <c r="BL2156">
        <v>10</v>
      </c>
      <c r="BN2156">
        <v>0</v>
      </c>
      <c r="BO2156" s="60">
        <v>39</v>
      </c>
      <c r="BP2156" s="62">
        <v>57</v>
      </c>
      <c r="BQ2156" s="66">
        <f t="shared" si="909"/>
        <v>39057</v>
      </c>
      <c r="BR2156" s="66">
        <f t="shared" si="911"/>
        <v>39057</v>
      </c>
      <c r="BS2156" s="3" t="s">
        <v>3083</v>
      </c>
      <c r="BY2156" s="95"/>
      <c r="CB2156" s="95"/>
      <c r="CD2156" s="38">
        <f t="shared" si="910"/>
        <v>0</v>
      </c>
      <c r="CE2156" s="38">
        <f>90395+312</f>
        <v>90707</v>
      </c>
      <c r="CF2156" s="38">
        <v>322</v>
      </c>
      <c r="CI2156" s="38">
        <v>354</v>
      </c>
      <c r="CL2156" s="96"/>
      <c r="CM2156" s="51"/>
      <c r="CN2156" s="38"/>
      <c r="CR2156" s="38"/>
      <c r="CV2156" s="6"/>
      <c r="CW2156" s="6"/>
      <c r="DI2156" s="96"/>
      <c r="DK2156" s="1"/>
      <c r="DL2156" s="1"/>
      <c r="DN2156" s="1"/>
      <c r="DO2156" s="1"/>
    </row>
    <row r="2157" spans="1:119" ht="14" hidden="1" customHeight="1" outlineLevel="1" x14ac:dyDescent="0.2">
      <c r="A2157" t="s">
        <v>1112</v>
      </c>
      <c r="B2157" t="s">
        <v>975</v>
      </c>
      <c r="C2157" s="1">
        <f t="shared" si="900"/>
        <v>17626</v>
      </c>
      <c r="D2157" s="3">
        <f>IF(N2157&gt;0, RANK(N2157,(N2157:P2157,Q2157:AE2157)),0)</f>
        <v>2</v>
      </c>
      <c r="E2157" s="3">
        <f>IF(O2157&gt;0,RANK(O2157,(N2157:P2157,Q2157:AE2157)),0)</f>
        <v>1</v>
      </c>
      <c r="F2157" s="3">
        <f>IF(P2157&gt;0,RANK(P2157,(N2157:P2157,Q2157:AE2157)),0)</f>
        <v>0</v>
      </c>
      <c r="G2157" s="1">
        <f t="shared" si="898"/>
        <v>9160</v>
      </c>
      <c r="H2157" s="2">
        <f t="shared" si="899"/>
        <v>0.51968682627936003</v>
      </c>
      <c r="I2157" s="2"/>
      <c r="J2157" s="2">
        <f t="shared" si="901"/>
        <v>0.2356745716555089</v>
      </c>
      <c r="K2157" s="2">
        <f t="shared" si="902"/>
        <v>0.75536139793486889</v>
      </c>
      <c r="L2157" s="2">
        <f t="shared" si="903"/>
        <v>0</v>
      </c>
      <c r="M2157" s="2">
        <f t="shared" si="904"/>
        <v>8.9640304096222367E-3</v>
      </c>
      <c r="N2157" s="38">
        <v>4154</v>
      </c>
      <c r="O2157" s="38">
        <v>13314</v>
      </c>
      <c r="P2157" s="38"/>
      <c r="Q2157" s="38">
        <v>58</v>
      </c>
      <c r="R2157" s="38">
        <f>IF(Copyright!$B$14=1,CI2157,0)</f>
        <v>25</v>
      </c>
      <c r="S2157" s="38"/>
      <c r="T2157" s="38">
        <v>1</v>
      </c>
      <c r="U2157" s="38">
        <v>4</v>
      </c>
      <c r="V2157" s="38"/>
      <c r="W2157" s="38">
        <f>IF(Copyright!B$11=1,IF(CF2157&gt;0,CF2157-AL2157-AE2157-Z2157-U2157-T2157,0),0)</f>
        <v>0</v>
      </c>
      <c r="X2157" s="38">
        <v>19</v>
      </c>
      <c r="Y2157" s="38"/>
      <c r="Z2157" s="38">
        <v>2</v>
      </c>
      <c r="AA2157" s="38"/>
      <c r="AB2157" s="38">
        <v>49</v>
      </c>
      <c r="AC2157" s="38"/>
      <c r="AD2157" s="38"/>
      <c r="AE2157" s="38">
        <v>0</v>
      </c>
      <c r="AF2157" s="38"/>
      <c r="AG2157" s="38"/>
      <c r="AH2157" s="38"/>
      <c r="AI2157" s="6"/>
      <c r="AJ2157" s="38"/>
      <c r="AK2157" s="38"/>
      <c r="AL2157" s="38">
        <v>0</v>
      </c>
      <c r="AM2157" s="38"/>
      <c r="AN2157" s="38"/>
      <c r="AO2157" s="38"/>
      <c r="AP2157" s="38"/>
      <c r="AQ2157" s="38"/>
      <c r="AR2157" s="38"/>
      <c r="AS2157" s="38"/>
      <c r="AT2157" s="38"/>
      <c r="AU2157" s="38"/>
      <c r="AV2157" s="38"/>
      <c r="AW2157" s="38"/>
      <c r="AX2157" s="38"/>
      <c r="AY2157" s="38"/>
      <c r="BA2157" s="3">
        <f>IF(Q2157&gt;0,RANK(Q2157,(N2157:P2157,Q2157:AE2157)),0)</f>
        <v>3</v>
      </c>
      <c r="BB2157" s="3">
        <f>IF(R2157&gt;0,RANK(R2157,(N2157:P2157,Q2157:AE2157)),0)</f>
        <v>5</v>
      </c>
      <c r="BC2157" s="3">
        <f>IF(S2157&gt;0,RANK(S2157,(N2157:P2157,Q2157:AE2157)),0)</f>
        <v>0</v>
      </c>
      <c r="BD2157" s="3">
        <f>IF(T2157&gt;0,RANK(T2157,(N2157:P2157,Q2157:AE2157)),0)</f>
        <v>9</v>
      </c>
      <c r="BE2157" s="2">
        <f t="shared" si="905"/>
        <v>3.290593441506865E-3</v>
      </c>
      <c r="BF2157" s="2">
        <f t="shared" si="906"/>
        <v>1.4183592420288211E-3</v>
      </c>
      <c r="BG2157" s="2">
        <f t="shared" si="907"/>
        <v>0</v>
      </c>
      <c r="BH2157" s="2">
        <f t="shared" si="908"/>
        <v>5.6734369681152839E-5</v>
      </c>
      <c r="BJ2157" t="s">
        <v>1112</v>
      </c>
      <c r="BK2157" t="s">
        <v>975</v>
      </c>
      <c r="BL2157">
        <v>12</v>
      </c>
      <c r="BN2157">
        <v>0</v>
      </c>
      <c r="BO2157" s="60">
        <v>39</v>
      </c>
      <c r="BP2157" s="62">
        <v>59</v>
      </c>
      <c r="BQ2157" s="66">
        <f t="shared" si="909"/>
        <v>39059</v>
      </c>
      <c r="BR2157" s="66">
        <f t="shared" si="911"/>
        <v>39059</v>
      </c>
      <c r="BS2157" s="3" t="s">
        <v>3083</v>
      </c>
      <c r="BY2157" s="95"/>
      <c r="CB2157" s="95"/>
      <c r="CD2157" s="38">
        <f t="shared" si="910"/>
        <v>0</v>
      </c>
      <c r="CE2157" s="38">
        <v>17626</v>
      </c>
      <c r="CF2157" s="38">
        <v>7</v>
      </c>
      <c r="CG2157" s="38" t="s">
        <v>3953</v>
      </c>
      <c r="CI2157" s="38">
        <v>25</v>
      </c>
      <c r="CL2157" s="96"/>
      <c r="CM2157" s="51"/>
      <c r="CN2157" s="38"/>
      <c r="CR2157" s="38"/>
      <c r="CV2157" s="6"/>
      <c r="CW2157" s="6"/>
      <c r="DI2157" s="96"/>
      <c r="DK2157" s="1"/>
      <c r="DL2157" s="1"/>
      <c r="DN2157" s="1"/>
      <c r="DO2157" s="1"/>
    </row>
    <row r="2158" spans="1:119" ht="14" hidden="1" customHeight="1" outlineLevel="1" x14ac:dyDescent="0.2">
      <c r="A2158" t="s">
        <v>2596</v>
      </c>
      <c r="B2158" t="s">
        <v>975</v>
      </c>
      <c r="C2158" s="1">
        <f t="shared" si="900"/>
        <v>411656</v>
      </c>
      <c r="D2158" s="3">
        <f>IF(N2158&gt;0, RANK(N2158,(N2158:P2158,Q2158:AE2158)),0)</f>
        <v>1</v>
      </c>
      <c r="E2158" s="3">
        <f>IF(O2158&gt;0,RANK(O2158,(N2158:P2158,Q2158:AE2158)),0)</f>
        <v>2</v>
      </c>
      <c r="F2158" s="3">
        <f>IF(P2158&gt;0,RANK(P2158,(N2158:P2158,Q2158:AE2158)),0)</f>
        <v>0</v>
      </c>
      <c r="G2158" s="1">
        <f t="shared" si="898"/>
        <v>60995</v>
      </c>
      <c r="H2158" s="2">
        <f t="shared" si="899"/>
        <v>0.14816983112113027</v>
      </c>
      <c r="I2158" s="2"/>
      <c r="J2158" s="2">
        <f t="shared" si="901"/>
        <v>0.56688108517791558</v>
      </c>
      <c r="K2158" s="2">
        <f t="shared" si="902"/>
        <v>0.41871125405678528</v>
      </c>
      <c r="L2158" s="2">
        <f t="shared" si="903"/>
        <v>0</v>
      </c>
      <c r="M2158" s="2">
        <f t="shared" si="904"/>
        <v>1.4407660765299146E-2</v>
      </c>
      <c r="N2158" s="38">
        <v>233360</v>
      </c>
      <c r="O2158" s="38">
        <v>172365</v>
      </c>
      <c r="P2158" s="38"/>
      <c r="Q2158" s="38">
        <v>2420</v>
      </c>
      <c r="R2158" s="38">
        <f>IF(Copyright!$B$14=1,CI2158,0)</f>
        <v>1571</v>
      </c>
      <c r="S2158" s="38"/>
      <c r="T2158" s="38">
        <v>229</v>
      </c>
      <c r="U2158" s="38">
        <v>89</v>
      </c>
      <c r="V2158" s="38"/>
      <c r="W2158" s="38">
        <f>IF(Copyright!B$11=1,IF(CF2158&gt;0,CF2158-AL2158-AE2158-Z2158-U2158-T2158,0),0)</f>
        <v>10</v>
      </c>
      <c r="X2158" s="38">
        <v>789</v>
      </c>
      <c r="Y2158" s="38"/>
      <c r="Z2158" s="38">
        <v>2</v>
      </c>
      <c r="AA2158" s="38"/>
      <c r="AB2158" s="38">
        <v>819</v>
      </c>
      <c r="AC2158" s="38"/>
      <c r="AD2158" s="38"/>
      <c r="AE2158" s="38">
        <v>2</v>
      </c>
      <c r="AF2158" s="38"/>
      <c r="AG2158" s="38"/>
      <c r="AH2158" s="38"/>
      <c r="AI2158" s="6"/>
      <c r="AJ2158" s="38"/>
      <c r="AK2158" s="38"/>
      <c r="AL2158" s="38">
        <v>0</v>
      </c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BA2158" s="3">
        <f>IF(Q2158&gt;0,RANK(Q2158,(N2158:P2158,Q2158:AE2158)),0)</f>
        <v>3</v>
      </c>
      <c r="BB2158" s="3">
        <f>IF(R2158&gt;0,RANK(R2158,(N2158:P2158,Q2158:AE2158)),0)</f>
        <v>4</v>
      </c>
      <c r="BC2158" s="3">
        <f>IF(S2158&gt;0,RANK(S2158,(N2158:P2158,Q2158:AE2158)),0)</f>
        <v>0</v>
      </c>
      <c r="BD2158" s="3">
        <f>IF(T2158&gt;0,RANK(T2158,(N2158:P2158,Q2158:AE2158)),0)</f>
        <v>7</v>
      </c>
      <c r="BE2158" s="2">
        <f t="shared" si="905"/>
        <v>5.8786948325786582E-3</v>
      </c>
      <c r="BF2158" s="2">
        <f t="shared" si="906"/>
        <v>3.8162932156946576E-3</v>
      </c>
      <c r="BG2158" s="2">
        <f t="shared" si="907"/>
        <v>0</v>
      </c>
      <c r="BH2158" s="2">
        <f t="shared" si="908"/>
        <v>5.5628971762831101E-4</v>
      </c>
      <c r="BJ2158" t="s">
        <v>2596</v>
      </c>
      <c r="BK2158" t="s">
        <v>975</v>
      </c>
      <c r="BN2158">
        <v>0</v>
      </c>
      <c r="BO2158" s="60">
        <v>39</v>
      </c>
      <c r="BP2158" s="62">
        <v>61</v>
      </c>
      <c r="BQ2158" s="66">
        <f t="shared" si="909"/>
        <v>39061</v>
      </c>
      <c r="BR2158" s="66">
        <f t="shared" si="911"/>
        <v>39061</v>
      </c>
      <c r="BS2158" s="3" t="s">
        <v>3083</v>
      </c>
      <c r="BY2158" s="95"/>
      <c r="CB2158" s="95"/>
      <c r="CD2158" s="38">
        <f t="shared" si="910"/>
        <v>0</v>
      </c>
      <c r="CE2158" s="38">
        <v>411656</v>
      </c>
      <c r="CF2158" s="38">
        <f>229+89+8+2+2+1+1</f>
        <v>332</v>
      </c>
      <c r="CG2158" s="38" t="s">
        <v>3953</v>
      </c>
      <c r="CI2158" s="38">
        <v>1571</v>
      </c>
      <c r="CL2158" s="96"/>
      <c r="CM2158" s="51"/>
      <c r="CN2158" s="38"/>
      <c r="CR2158" s="95"/>
      <c r="CV2158" s="6"/>
      <c r="CW2158" s="6"/>
      <c r="DI2158" s="96"/>
      <c r="DK2158" s="1"/>
      <c r="DL2158" s="1"/>
      <c r="DN2158" s="1"/>
      <c r="DO2158" s="1"/>
    </row>
    <row r="2159" spans="1:119" ht="14" hidden="1" customHeight="1" outlineLevel="1" x14ac:dyDescent="0.2">
      <c r="A2159" t="s">
        <v>585</v>
      </c>
      <c r="B2159" t="s">
        <v>975</v>
      </c>
      <c r="C2159" s="1">
        <f t="shared" si="900"/>
        <v>38018</v>
      </c>
      <c r="D2159" s="3">
        <f>IF(N2159&gt;0, RANK(N2159,(N2159:P2159,Q2159:AE2159)),0)</f>
        <v>2</v>
      </c>
      <c r="E2159" s="3">
        <f>IF(O2159&gt;0,RANK(O2159,(N2159:P2159,Q2159:AE2159)),0)</f>
        <v>1</v>
      </c>
      <c r="F2159" s="3">
        <f>IF(P2159&gt;0,RANK(P2159,(N2159:P2159,Q2159:AE2159)),0)</f>
        <v>0</v>
      </c>
      <c r="G2159" s="1">
        <f t="shared" si="898"/>
        <v>14585</v>
      </c>
      <c r="H2159" s="2">
        <f t="shared" si="899"/>
        <v>0.38363406807301803</v>
      </c>
      <c r="I2159" s="2"/>
      <c r="J2159" s="2">
        <f t="shared" si="901"/>
        <v>0.30162028512809724</v>
      </c>
      <c r="K2159" s="2">
        <f t="shared" si="902"/>
        <v>0.68525435320111527</v>
      </c>
      <c r="L2159" s="2">
        <f t="shared" si="903"/>
        <v>0</v>
      </c>
      <c r="M2159" s="2">
        <f t="shared" si="904"/>
        <v>1.3125361670787483E-2</v>
      </c>
      <c r="N2159" s="38">
        <v>11467</v>
      </c>
      <c r="O2159" s="38">
        <v>26052</v>
      </c>
      <c r="P2159" s="38"/>
      <c r="Q2159" s="38">
        <v>218</v>
      </c>
      <c r="R2159" s="38">
        <f>IF(Copyright!$B$14=1,CI2159,0)</f>
        <v>75</v>
      </c>
      <c r="S2159" s="38"/>
      <c r="T2159" s="38">
        <v>6</v>
      </c>
      <c r="U2159" s="38">
        <v>0</v>
      </c>
      <c r="V2159" s="38"/>
      <c r="W2159" s="38">
        <f>IF(Copyright!B$11=1,IF(CF2159&gt;0,CF2159-AL2159-AE2159-Z2159-U2159-T2159,0),0)</f>
        <v>0</v>
      </c>
      <c r="X2159" s="38">
        <v>81</v>
      </c>
      <c r="Y2159" s="38"/>
      <c r="Z2159" s="38">
        <v>0</v>
      </c>
      <c r="AA2159" s="38"/>
      <c r="AB2159" s="38">
        <v>119</v>
      </c>
      <c r="AC2159" s="38"/>
      <c r="AD2159" s="38"/>
      <c r="AE2159" s="38">
        <v>0</v>
      </c>
      <c r="AF2159" s="38"/>
      <c r="AG2159" s="38"/>
      <c r="AH2159" s="38"/>
      <c r="AI2159" s="6"/>
      <c r="AJ2159" s="38"/>
      <c r="AK2159" s="38"/>
      <c r="AL2159" s="38">
        <v>0</v>
      </c>
      <c r="AM2159" s="38"/>
      <c r="AN2159" s="38"/>
      <c r="AO2159" s="38"/>
      <c r="AP2159" s="38"/>
      <c r="AQ2159" s="38"/>
      <c r="AR2159" s="38"/>
      <c r="AS2159" s="38"/>
      <c r="AT2159" s="38"/>
      <c r="AU2159" s="38"/>
      <c r="AV2159" s="38"/>
      <c r="AW2159" s="38"/>
      <c r="AX2159" s="38"/>
      <c r="AY2159" s="38"/>
      <c r="BA2159" s="3">
        <f>IF(Q2159&gt;0,RANK(Q2159,(N2159:P2159,Q2159:AE2159)),0)</f>
        <v>3</v>
      </c>
      <c r="BB2159" s="3">
        <f>IF(R2159&gt;0,RANK(R2159,(N2159:P2159,Q2159:AE2159)),0)</f>
        <v>6</v>
      </c>
      <c r="BC2159" s="3">
        <f>IF(S2159&gt;0,RANK(S2159,(N2159:P2159,Q2159:AE2159)),0)</f>
        <v>0</v>
      </c>
      <c r="BD2159" s="3">
        <f>IF(T2159&gt;0,RANK(T2159,(N2159:P2159,Q2159:AE2159)),0)</f>
        <v>7</v>
      </c>
      <c r="BE2159" s="2">
        <f t="shared" si="905"/>
        <v>5.7341259403440479E-3</v>
      </c>
      <c r="BF2159" s="2">
        <f t="shared" si="906"/>
        <v>1.9727497501183652E-3</v>
      </c>
      <c r="BG2159" s="2">
        <f t="shared" si="907"/>
        <v>0</v>
      </c>
      <c r="BH2159" s="2">
        <f t="shared" si="908"/>
        <v>1.5781998000946921E-4</v>
      </c>
      <c r="BJ2159" t="s">
        <v>585</v>
      </c>
      <c r="BK2159" t="s">
        <v>975</v>
      </c>
      <c r="BL2159">
        <v>5</v>
      </c>
      <c r="BN2159">
        <v>0</v>
      </c>
      <c r="BO2159" s="60">
        <v>39</v>
      </c>
      <c r="BP2159" s="62">
        <v>63</v>
      </c>
      <c r="BQ2159" s="66">
        <f t="shared" si="909"/>
        <v>39063</v>
      </c>
      <c r="BR2159" s="66">
        <f t="shared" si="911"/>
        <v>39063</v>
      </c>
      <c r="BS2159" s="3" t="s">
        <v>3083</v>
      </c>
      <c r="BY2159" s="95"/>
      <c r="CB2159" s="95"/>
      <c r="CD2159" s="38">
        <f t="shared" si="910"/>
        <v>0</v>
      </c>
      <c r="CE2159" s="38">
        <v>38018</v>
      </c>
      <c r="CF2159" s="38">
        <v>6</v>
      </c>
      <c r="CG2159" s="38" t="s">
        <v>3953</v>
      </c>
      <c r="CI2159" s="38">
        <v>75</v>
      </c>
      <c r="CL2159" s="96"/>
      <c r="CN2159" s="38"/>
      <c r="CR2159" s="38"/>
      <c r="CV2159" s="6"/>
      <c r="CW2159" s="6"/>
      <c r="DI2159" s="96"/>
      <c r="DK2159" s="1"/>
      <c r="DL2159" s="1"/>
      <c r="DN2159" s="1"/>
      <c r="DO2159" s="1"/>
    </row>
    <row r="2160" spans="1:119" ht="14" hidden="1" customHeight="1" outlineLevel="1" x14ac:dyDescent="0.2">
      <c r="A2160" t="s">
        <v>1616</v>
      </c>
      <c r="B2160" t="s">
        <v>975</v>
      </c>
      <c r="C2160" s="1">
        <f t="shared" ref="C2160:C2191" si="912">SUM(N2160:AY2160)</f>
        <v>12908</v>
      </c>
      <c r="D2160" s="3">
        <f>IF(N2160&gt;0, RANK(N2160,(N2160:P2160,Q2160:AE2160)),0)</f>
        <v>2</v>
      </c>
      <c r="E2160" s="3">
        <f>IF(O2160&gt;0,RANK(O2160,(N2160:P2160,Q2160:AE2160)),0)</f>
        <v>1</v>
      </c>
      <c r="F2160" s="3">
        <f>IF(P2160&gt;0,RANK(P2160,(N2160:P2160,Q2160:AE2160)),0)</f>
        <v>0</v>
      </c>
      <c r="G2160" s="1">
        <f t="shared" si="898"/>
        <v>7048</v>
      </c>
      <c r="H2160" s="2">
        <f t="shared" si="899"/>
        <v>0.54601797334986057</v>
      </c>
      <c r="I2160" s="2"/>
      <c r="J2160" s="2">
        <f t="shared" ref="J2160:J2191" si="913">IF($C2160=0,"-",N2160/$C2160)</f>
        <v>0.22180043383947939</v>
      </c>
      <c r="K2160" s="2">
        <f t="shared" ref="K2160:K2191" si="914">IF($C2160=0,"-",O2160/$C2160)</f>
        <v>0.76781840718933991</v>
      </c>
      <c r="L2160" s="2">
        <f t="shared" ref="L2160:L2191" si="915">IF($C2160=0,"-",P2160/$C2160)</f>
        <v>0</v>
      </c>
      <c r="M2160" s="2">
        <f t="shared" ref="M2160:M2191" si="916">IF(C2160=0,"-",(1-J2160-K2160-L2160))</f>
        <v>1.0381158971180637E-2</v>
      </c>
      <c r="N2160" s="38">
        <v>2863</v>
      </c>
      <c r="O2160" s="38">
        <v>9911</v>
      </c>
      <c r="P2160" s="38"/>
      <c r="Q2160" s="38">
        <v>63</v>
      </c>
      <c r="R2160" s="38">
        <f>IF(Copyright!$B$14=1,CI2160,0)</f>
        <v>15</v>
      </c>
      <c r="S2160" s="38"/>
      <c r="T2160" s="38">
        <v>0</v>
      </c>
      <c r="U2160" s="38">
        <v>0</v>
      </c>
      <c r="V2160" s="38"/>
      <c r="W2160" s="38">
        <f>IF(Copyright!B$11=1,IF(CF2160&gt;0,CF2160-AL2160-AE2160-Z2160-U2160-T2160,0),0)</f>
        <v>0</v>
      </c>
      <c r="X2160" s="38">
        <v>18</v>
      </c>
      <c r="Y2160" s="38"/>
      <c r="Z2160" s="38">
        <v>0</v>
      </c>
      <c r="AA2160" s="38"/>
      <c r="AB2160" s="38">
        <v>38</v>
      </c>
      <c r="AC2160" s="38"/>
      <c r="AD2160" s="38"/>
      <c r="AE2160" s="38">
        <v>0</v>
      </c>
      <c r="AF2160" s="38"/>
      <c r="AG2160" s="38"/>
      <c r="AH2160" s="38"/>
      <c r="AI2160" s="6"/>
      <c r="AJ2160" s="38"/>
      <c r="AK2160" s="38"/>
      <c r="AL2160" s="38">
        <v>0</v>
      </c>
      <c r="AM2160" s="38"/>
      <c r="AN2160" s="38"/>
      <c r="AO2160" s="38"/>
      <c r="AP2160" s="38"/>
      <c r="AQ2160" s="38"/>
      <c r="AR2160" s="38"/>
      <c r="AS2160" s="38"/>
      <c r="AT2160" s="38"/>
      <c r="AU2160" s="38"/>
      <c r="AV2160" s="38"/>
      <c r="AW2160" s="38"/>
      <c r="AX2160" s="38"/>
      <c r="AY2160" s="38"/>
      <c r="BA2160" s="3">
        <f>IF(Q2160&gt;0,RANK(Q2160,(N2160:P2160,Q2160:AE2160)),0)</f>
        <v>3</v>
      </c>
      <c r="BB2160" s="3">
        <f>IF(R2160&gt;0,RANK(R2160,(N2160:P2160,Q2160:AE2160)),0)</f>
        <v>6</v>
      </c>
      <c r="BC2160" s="3">
        <f>IF(S2160&gt;0,RANK(S2160,(N2160:P2160,Q2160:AE2160)),0)</f>
        <v>0</v>
      </c>
      <c r="BD2160" s="3">
        <f>IF(T2160&gt;0,RANK(T2160,(N2160:P2160,Q2160:AE2160)),0)</f>
        <v>0</v>
      </c>
      <c r="BE2160" s="2">
        <f t="shared" ref="BE2160:BE2191" si="917">IF($C2160=0,"-",Q2160/$C2160)</f>
        <v>4.8806941431670282E-3</v>
      </c>
      <c r="BF2160" s="2">
        <f t="shared" ref="BF2160:BF2191" si="918">IF($C2160=0,"-",R2160/$C2160)</f>
        <v>1.1620700340873877E-3</v>
      </c>
      <c r="BG2160" s="2">
        <f t="shared" ref="BG2160:BG2191" si="919">IF($C2160=0,"-",S2160/$C2160)</f>
        <v>0</v>
      </c>
      <c r="BH2160" s="2">
        <f t="shared" ref="BH2160:BH2191" si="920">IF($C2160=0,"-",T2160/$C2160)</f>
        <v>0</v>
      </c>
      <c r="BJ2160" t="s">
        <v>1616</v>
      </c>
      <c r="BK2160" t="s">
        <v>975</v>
      </c>
      <c r="BL2160">
        <v>4</v>
      </c>
      <c r="BN2160">
        <v>0</v>
      </c>
      <c r="BO2160" s="60">
        <v>39</v>
      </c>
      <c r="BP2160" s="62">
        <v>65</v>
      </c>
      <c r="BQ2160" s="66">
        <f t="shared" ref="BQ2160:BQ2191" si="921">1000*BO2160+BP2160</f>
        <v>39065</v>
      </c>
      <c r="BR2160" s="66">
        <f t="shared" si="911"/>
        <v>39065</v>
      </c>
      <c r="BS2160" s="3" t="s">
        <v>3083</v>
      </c>
      <c r="BY2160" s="95"/>
      <c r="CB2160" s="95"/>
      <c r="CD2160" s="38">
        <f t="shared" ref="CD2160:CD2191" si="922">CE2160-C2160</f>
        <v>0</v>
      </c>
      <c r="CE2160" s="38">
        <v>12908</v>
      </c>
      <c r="CG2160" s="38" t="s">
        <v>3954</v>
      </c>
      <c r="CI2160" s="38">
        <v>15</v>
      </c>
      <c r="CL2160" s="96"/>
      <c r="CM2160" s="51"/>
      <c r="CN2160" s="38"/>
      <c r="CR2160" s="38"/>
      <c r="CV2160" s="6"/>
      <c r="CW2160" s="6"/>
      <c r="DI2160" s="96"/>
      <c r="DK2160" s="1"/>
      <c r="DL2160" s="1"/>
      <c r="DN2160" s="1"/>
      <c r="DO2160" s="1"/>
    </row>
    <row r="2161" spans="1:119" ht="14" hidden="1" customHeight="1" outlineLevel="1" x14ac:dyDescent="0.2">
      <c r="A2161" t="s">
        <v>856</v>
      </c>
      <c r="B2161" t="s">
        <v>975</v>
      </c>
      <c r="C2161" s="1">
        <f t="shared" si="912"/>
        <v>7120</v>
      </c>
      <c r="D2161" s="3">
        <f>IF(N2161&gt;0, RANK(N2161,(N2161:P2161,Q2161:AE2161)),0)</f>
        <v>2</v>
      </c>
      <c r="E2161" s="3">
        <f>IF(O2161&gt;0,RANK(O2161,(N2161:P2161,Q2161:AE2161)),0)</f>
        <v>1</v>
      </c>
      <c r="F2161" s="3">
        <f>IF(P2161&gt;0,RANK(P2161,(N2161:P2161,Q2161:AE2161)),0)</f>
        <v>0</v>
      </c>
      <c r="G2161" s="1">
        <f t="shared" si="898"/>
        <v>3925</v>
      </c>
      <c r="H2161" s="2">
        <f t="shared" si="899"/>
        <v>0.5512640449438202</v>
      </c>
      <c r="I2161" s="2"/>
      <c r="J2161" s="2">
        <f t="shared" si="913"/>
        <v>0.21896067415730336</v>
      </c>
      <c r="K2161" s="2">
        <f t="shared" si="914"/>
        <v>0.77022471910112356</v>
      </c>
      <c r="L2161" s="2">
        <f t="shared" si="915"/>
        <v>0</v>
      </c>
      <c r="M2161" s="2">
        <f t="shared" si="916"/>
        <v>1.0814606741573085E-2</v>
      </c>
      <c r="N2161" s="38">
        <v>1559</v>
      </c>
      <c r="O2161" s="38">
        <v>5484</v>
      </c>
      <c r="P2161" s="38"/>
      <c r="Q2161" s="38">
        <v>38</v>
      </c>
      <c r="R2161" s="38">
        <f>IF(Copyright!$B$14=1,CI2161,0)</f>
        <v>10</v>
      </c>
      <c r="S2161" s="38"/>
      <c r="T2161" s="38">
        <v>1</v>
      </c>
      <c r="U2161" s="38">
        <v>0</v>
      </c>
      <c r="V2161" s="38"/>
      <c r="W2161" s="38">
        <f>IF(Copyright!B$11=1,IF(CF2161&gt;0,CF2161-AL2161-AE2161-Z2161-U2161-T2161,0),0)</f>
        <v>0</v>
      </c>
      <c r="X2161" s="38">
        <v>9</v>
      </c>
      <c r="Y2161" s="38"/>
      <c r="Z2161" s="38">
        <v>0</v>
      </c>
      <c r="AA2161" s="38"/>
      <c r="AB2161" s="38">
        <v>19</v>
      </c>
      <c r="AC2161" s="38"/>
      <c r="AD2161" s="38"/>
      <c r="AE2161" s="38">
        <v>0</v>
      </c>
      <c r="AF2161" s="38"/>
      <c r="AG2161" s="38"/>
      <c r="AH2161" s="38"/>
      <c r="AI2161" s="6"/>
      <c r="AJ2161" s="38"/>
      <c r="AK2161" s="38"/>
      <c r="AL2161" s="38">
        <v>0</v>
      </c>
      <c r="AM2161" s="38"/>
      <c r="AN2161" s="38"/>
      <c r="AO2161" s="38"/>
      <c r="AP2161" s="38"/>
      <c r="AQ2161" s="38"/>
      <c r="AR2161" s="38"/>
      <c r="AS2161" s="38"/>
      <c r="AT2161" s="38"/>
      <c r="AU2161" s="38"/>
      <c r="AV2161" s="38"/>
      <c r="AW2161" s="38"/>
      <c r="AX2161" s="38"/>
      <c r="AY2161" s="38"/>
      <c r="BA2161" s="3">
        <f>IF(Q2161&gt;0,RANK(Q2161,(N2161:P2161,Q2161:AE2161)),0)</f>
        <v>3</v>
      </c>
      <c r="BB2161" s="3">
        <f>IF(R2161&gt;0,RANK(R2161,(N2161:P2161,Q2161:AE2161)),0)</f>
        <v>5</v>
      </c>
      <c r="BC2161" s="3">
        <f>IF(S2161&gt;0,RANK(S2161,(N2161:P2161,Q2161:AE2161)),0)</f>
        <v>0</v>
      </c>
      <c r="BD2161" s="3">
        <f>IF(T2161&gt;0,RANK(T2161,(N2161:P2161,Q2161:AE2161)),0)</f>
        <v>7</v>
      </c>
      <c r="BE2161" s="2">
        <f t="shared" si="917"/>
        <v>5.3370786516853935E-3</v>
      </c>
      <c r="BF2161" s="2">
        <f t="shared" si="918"/>
        <v>1.4044943820224719E-3</v>
      </c>
      <c r="BG2161" s="2">
        <f t="shared" si="919"/>
        <v>0</v>
      </c>
      <c r="BH2161" s="2">
        <f t="shared" si="920"/>
        <v>1.404494382022472E-4</v>
      </c>
      <c r="BJ2161" t="s">
        <v>856</v>
      </c>
      <c r="BK2161" t="s">
        <v>975</v>
      </c>
      <c r="BL2161">
        <v>6</v>
      </c>
      <c r="BN2161">
        <v>0</v>
      </c>
      <c r="BO2161" s="60">
        <v>39</v>
      </c>
      <c r="BP2161" s="62">
        <v>67</v>
      </c>
      <c r="BQ2161" s="66">
        <f t="shared" si="921"/>
        <v>39067</v>
      </c>
      <c r="BR2161" s="66">
        <f t="shared" si="911"/>
        <v>39067</v>
      </c>
      <c r="BS2161" s="3" t="s">
        <v>3083</v>
      </c>
      <c r="BY2161" s="73"/>
      <c r="CB2161" s="95"/>
      <c r="CD2161" s="38">
        <f t="shared" si="922"/>
        <v>0</v>
      </c>
      <c r="CE2161" s="38">
        <v>7120</v>
      </c>
      <c r="CF2161" s="38">
        <v>1</v>
      </c>
      <c r="CG2161" s="38" t="s">
        <v>3953</v>
      </c>
      <c r="CI2161" s="38">
        <v>10</v>
      </c>
      <c r="CL2161" s="96"/>
      <c r="CM2161" s="51"/>
      <c r="CN2161" s="38"/>
      <c r="CR2161" s="38"/>
      <c r="CV2161" s="6"/>
      <c r="CW2161" s="6"/>
      <c r="DI2161" s="96"/>
      <c r="DK2161" s="1"/>
      <c r="DL2161" s="1"/>
      <c r="DN2161" s="1"/>
      <c r="DO2161" s="1"/>
    </row>
    <row r="2162" spans="1:119" ht="14" hidden="1" customHeight="1" outlineLevel="1" x14ac:dyDescent="0.2">
      <c r="A2162" t="s">
        <v>3055</v>
      </c>
      <c r="B2162" t="s">
        <v>975</v>
      </c>
      <c r="C2162" s="1">
        <f t="shared" si="912"/>
        <v>14975</v>
      </c>
      <c r="D2162" s="3">
        <f>IF(N2162&gt;0, RANK(N2162,(N2162:P2162,Q2162:AE2162)),0)</f>
        <v>2</v>
      </c>
      <c r="E2162" s="3">
        <f>IF(O2162&gt;0,RANK(O2162,(N2162:P2162,Q2162:AE2162)),0)</f>
        <v>1</v>
      </c>
      <c r="F2162" s="3">
        <f>IF(P2162&gt;0,RANK(P2162,(N2162:P2162,Q2162:AE2162)),0)</f>
        <v>0</v>
      </c>
      <c r="G2162" s="1">
        <f t="shared" si="898"/>
        <v>6968</v>
      </c>
      <c r="H2162" s="2">
        <f t="shared" si="899"/>
        <v>0.46530884808013356</v>
      </c>
      <c r="I2162" s="2"/>
      <c r="J2162" s="2">
        <f t="shared" si="913"/>
        <v>0.26076794657762936</v>
      </c>
      <c r="K2162" s="2">
        <f t="shared" si="914"/>
        <v>0.72607679465776298</v>
      </c>
      <c r="L2162" s="2">
        <f t="shared" si="915"/>
        <v>0</v>
      </c>
      <c r="M2162" s="2">
        <f t="shared" si="916"/>
        <v>1.3155258764607658E-2</v>
      </c>
      <c r="N2162" s="38">
        <v>3905</v>
      </c>
      <c r="O2162" s="38">
        <v>10873</v>
      </c>
      <c r="P2162" s="38"/>
      <c r="Q2162" s="38">
        <v>68</v>
      </c>
      <c r="R2162" s="38">
        <f>IF(Copyright!$B$14=1,CI2162,0)</f>
        <v>38</v>
      </c>
      <c r="S2162" s="38"/>
      <c r="T2162" s="38">
        <v>0</v>
      </c>
      <c r="U2162" s="38">
        <v>1</v>
      </c>
      <c r="V2162" s="38"/>
      <c r="W2162" s="38">
        <f>IF(Copyright!B$11=1,IF(CF2162&gt;0,CF2162-AL2162-AE2162-Z2162-U2162-T2162,0),0)</f>
        <v>25</v>
      </c>
      <c r="X2162" s="38">
        <v>22</v>
      </c>
      <c r="Y2162" s="38"/>
      <c r="Z2162" s="38">
        <v>0</v>
      </c>
      <c r="AA2162" s="38"/>
      <c r="AB2162" s="38">
        <v>43</v>
      </c>
      <c r="AC2162" s="38"/>
      <c r="AD2162" s="38"/>
      <c r="AE2162" s="38">
        <v>0</v>
      </c>
      <c r="AF2162" s="38"/>
      <c r="AG2162" s="38"/>
      <c r="AH2162" s="38"/>
      <c r="AI2162" s="6"/>
      <c r="AJ2162" s="38"/>
      <c r="AK2162" s="38"/>
      <c r="AL2162" s="38">
        <v>0</v>
      </c>
      <c r="AM2162" s="38"/>
      <c r="AN2162" s="38"/>
      <c r="AO2162" s="38"/>
      <c r="AP2162" s="38"/>
      <c r="AQ2162" s="38"/>
      <c r="AR2162" s="38"/>
      <c r="AS2162" s="38"/>
      <c r="AT2162" s="38"/>
      <c r="AU2162" s="38"/>
      <c r="AV2162" s="38"/>
      <c r="AW2162" s="38"/>
      <c r="AX2162" s="38"/>
      <c r="AY2162" s="38"/>
      <c r="BA2162" s="3">
        <f>IF(Q2162&gt;0,RANK(Q2162,(N2162:P2162,Q2162:AE2162)),0)</f>
        <v>3</v>
      </c>
      <c r="BB2162" s="3">
        <f>IF(R2162&gt;0,RANK(R2162,(N2162:P2162,Q2162:AE2162)),0)</f>
        <v>5</v>
      </c>
      <c r="BC2162" s="3">
        <f>IF(S2162&gt;0,RANK(S2162,(N2162:P2162,Q2162:AE2162)),0)</f>
        <v>0</v>
      </c>
      <c r="BD2162" s="3">
        <f>IF(T2162&gt;0,RANK(T2162,(N2162:P2162,Q2162:AE2162)),0)</f>
        <v>0</v>
      </c>
      <c r="BE2162" s="2">
        <f t="shared" si="917"/>
        <v>4.5409015025041737E-3</v>
      </c>
      <c r="BF2162" s="2">
        <f t="shared" si="918"/>
        <v>2.5375626043405678E-3</v>
      </c>
      <c r="BG2162" s="2">
        <f t="shared" si="919"/>
        <v>0</v>
      </c>
      <c r="BH2162" s="2">
        <f t="shared" si="920"/>
        <v>0</v>
      </c>
      <c r="BJ2162" t="s">
        <v>3055</v>
      </c>
      <c r="BK2162" t="s">
        <v>975</v>
      </c>
      <c r="BL2162">
        <v>5</v>
      </c>
      <c r="BN2162">
        <v>0</v>
      </c>
      <c r="BO2162" s="60">
        <v>39</v>
      </c>
      <c r="BP2162" s="62">
        <v>69</v>
      </c>
      <c r="BQ2162" s="66">
        <f t="shared" si="921"/>
        <v>39069</v>
      </c>
      <c r="BR2162" s="66">
        <f t="shared" si="911"/>
        <v>39069</v>
      </c>
      <c r="BS2162" s="3" t="s">
        <v>3083</v>
      </c>
      <c r="BY2162" s="95"/>
      <c r="CB2162" s="95"/>
      <c r="CD2162" s="38">
        <f t="shared" si="922"/>
        <v>0</v>
      </c>
      <c r="CE2162" s="38">
        <v>14975</v>
      </c>
      <c r="CF2162" s="38">
        <v>26</v>
      </c>
      <c r="CI2162" s="38">
        <v>38</v>
      </c>
      <c r="CL2162" s="96"/>
      <c r="CM2162" s="51"/>
      <c r="CN2162" s="38"/>
      <c r="CR2162" s="38"/>
      <c r="CV2162" s="6"/>
      <c r="CW2162" s="6"/>
      <c r="DI2162" s="96"/>
      <c r="DK2162" s="1"/>
      <c r="DL2162" s="1"/>
      <c r="DN2162" s="1"/>
      <c r="DO2162" s="1"/>
    </row>
    <row r="2163" spans="1:119" ht="14" hidden="1" customHeight="1" outlineLevel="1" x14ac:dyDescent="0.2">
      <c r="A2163" t="s">
        <v>1950</v>
      </c>
      <c r="B2163" t="s">
        <v>975</v>
      </c>
      <c r="C2163" s="1">
        <f t="shared" si="912"/>
        <v>20005</v>
      </c>
      <c r="D2163" s="3">
        <f>IF(N2163&gt;0, RANK(N2163,(N2163:P2163,Q2163:AE2163)),0)</f>
        <v>2</v>
      </c>
      <c r="E2163" s="3">
        <f>IF(O2163&gt;0,RANK(O2163,(N2163:P2163,Q2163:AE2163)),0)</f>
        <v>1</v>
      </c>
      <c r="F2163" s="3">
        <f>IF(P2163&gt;0,RANK(P2163,(N2163:P2163,Q2163:AE2163)),0)</f>
        <v>0</v>
      </c>
      <c r="G2163" s="1">
        <f t="shared" si="898"/>
        <v>12660</v>
      </c>
      <c r="H2163" s="2">
        <f t="shared" si="899"/>
        <v>0.63284178955261183</v>
      </c>
      <c r="I2163" s="2"/>
      <c r="J2163" s="2">
        <f t="shared" si="913"/>
        <v>0.18040489877530616</v>
      </c>
      <c r="K2163" s="2">
        <f t="shared" si="914"/>
        <v>0.81324668832791802</v>
      </c>
      <c r="L2163" s="2">
        <f t="shared" si="915"/>
        <v>0</v>
      </c>
      <c r="M2163" s="2">
        <f t="shared" si="916"/>
        <v>6.3484128967757902E-3</v>
      </c>
      <c r="N2163" s="38">
        <v>3609</v>
      </c>
      <c r="O2163" s="38">
        <v>16269</v>
      </c>
      <c r="P2163" s="38"/>
      <c r="Q2163" s="38">
        <v>54</v>
      </c>
      <c r="R2163" s="38">
        <f>IF(Copyright!$B$14=1,CI2163,0)</f>
        <v>17</v>
      </c>
      <c r="S2163" s="38"/>
      <c r="T2163" s="38">
        <v>1</v>
      </c>
      <c r="U2163" s="38">
        <v>2</v>
      </c>
      <c r="V2163" s="38"/>
      <c r="W2163" s="38">
        <f>IF(Copyright!B$11=1,IF(CF2163&gt;0,CF2163-AL2163-AE2163-Z2163-U2163-T2163,0),0)</f>
        <v>1</v>
      </c>
      <c r="X2163" s="38">
        <v>17</v>
      </c>
      <c r="Y2163" s="38"/>
      <c r="Z2163" s="38">
        <v>0</v>
      </c>
      <c r="AA2163" s="38"/>
      <c r="AB2163" s="38">
        <v>35</v>
      </c>
      <c r="AC2163" s="38"/>
      <c r="AD2163" s="38"/>
      <c r="AE2163" s="38">
        <v>0</v>
      </c>
      <c r="AF2163" s="38"/>
      <c r="AG2163" s="38"/>
      <c r="AH2163" s="38"/>
      <c r="AI2163" s="6"/>
      <c r="AJ2163" s="38"/>
      <c r="AK2163" s="38"/>
      <c r="AL2163" s="38">
        <v>0</v>
      </c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BA2163" s="3">
        <f>IF(Q2163&gt;0,RANK(Q2163,(N2163:P2163,Q2163:AE2163)),0)</f>
        <v>3</v>
      </c>
      <c r="BB2163" s="3">
        <f>IF(R2163&gt;0,RANK(R2163,(N2163:P2163,Q2163:AE2163)),0)</f>
        <v>5</v>
      </c>
      <c r="BC2163" s="3">
        <f>IF(S2163&gt;0,RANK(S2163,(N2163:P2163,Q2163:AE2163)),0)</f>
        <v>0</v>
      </c>
      <c r="BD2163" s="3">
        <f>IF(T2163&gt;0,RANK(T2163,(N2163:P2163,Q2163:AE2163)),0)</f>
        <v>8</v>
      </c>
      <c r="BE2163" s="2">
        <f t="shared" si="917"/>
        <v>2.6993251687078231E-3</v>
      </c>
      <c r="BF2163" s="2">
        <f t="shared" si="918"/>
        <v>8.4978755311172207E-4</v>
      </c>
      <c r="BG2163" s="2">
        <f t="shared" si="919"/>
        <v>0</v>
      </c>
      <c r="BH2163" s="2">
        <f t="shared" si="920"/>
        <v>4.9987503124218944E-5</v>
      </c>
      <c r="BJ2163" t="s">
        <v>1950</v>
      </c>
      <c r="BK2163" t="s">
        <v>975</v>
      </c>
      <c r="BL2163">
        <v>2</v>
      </c>
      <c r="BN2163">
        <v>0</v>
      </c>
      <c r="BO2163" s="60">
        <v>39</v>
      </c>
      <c r="BP2163" s="62">
        <v>71</v>
      </c>
      <c r="BQ2163" s="66">
        <f t="shared" si="921"/>
        <v>39071</v>
      </c>
      <c r="BR2163" s="66">
        <f t="shared" si="911"/>
        <v>39071</v>
      </c>
      <c r="BS2163" s="3" t="s">
        <v>3083</v>
      </c>
      <c r="BY2163" s="95"/>
      <c r="CB2163" s="95"/>
      <c r="CD2163" s="38">
        <f t="shared" si="922"/>
        <v>0</v>
      </c>
      <c r="CE2163" s="38">
        <v>20005</v>
      </c>
      <c r="CF2163" s="38">
        <v>4</v>
      </c>
      <c r="CG2163" s="112" t="s">
        <v>3969</v>
      </c>
      <c r="CI2163" s="38">
        <v>17</v>
      </c>
      <c r="CL2163" s="96"/>
      <c r="CM2163" s="51"/>
      <c r="CN2163" s="38"/>
      <c r="CR2163" s="38"/>
      <c r="CV2163" s="6"/>
      <c r="CW2163" s="6"/>
      <c r="DI2163" s="96"/>
      <c r="DK2163" s="1"/>
      <c r="DL2163" s="1"/>
      <c r="DN2163" s="1"/>
      <c r="DO2163" s="1"/>
    </row>
    <row r="2164" spans="1:119" ht="14" hidden="1" customHeight="1" outlineLevel="1" x14ac:dyDescent="0.2">
      <c r="A2164" t="s">
        <v>2624</v>
      </c>
      <c r="B2164" t="s">
        <v>975</v>
      </c>
      <c r="C2164" s="1">
        <f t="shared" si="912"/>
        <v>13512</v>
      </c>
      <c r="D2164" s="3">
        <f>IF(N2164&gt;0, RANK(N2164,(N2164:P2164,Q2164:AE2164)),0)</f>
        <v>2</v>
      </c>
      <c r="E2164" s="3">
        <f>IF(O2164&gt;0,RANK(O2164,(N2164:P2164,Q2164:AE2164)),0)</f>
        <v>1</v>
      </c>
      <c r="F2164" s="3">
        <f>IF(P2164&gt;0,RANK(P2164,(N2164:P2164,Q2164:AE2164)),0)</f>
        <v>0</v>
      </c>
      <c r="G2164" s="1">
        <f t="shared" si="898"/>
        <v>5975</v>
      </c>
      <c r="H2164" s="2">
        <f t="shared" si="899"/>
        <v>0.44219952634695087</v>
      </c>
      <c r="I2164" s="2"/>
      <c r="J2164" s="2">
        <f t="shared" si="913"/>
        <v>0.27412670219064533</v>
      </c>
      <c r="K2164" s="2">
        <f t="shared" si="914"/>
        <v>0.7163262285375962</v>
      </c>
      <c r="L2164" s="2">
        <f t="shared" si="915"/>
        <v>0</v>
      </c>
      <c r="M2164" s="2">
        <f t="shared" si="916"/>
        <v>9.5470692717585237E-3</v>
      </c>
      <c r="N2164" s="38">
        <v>3704</v>
      </c>
      <c r="O2164" s="38">
        <v>9679</v>
      </c>
      <c r="P2164" s="38"/>
      <c r="Q2164" s="38">
        <v>56</v>
      </c>
      <c r="R2164" s="38">
        <f>IF(Copyright!$B$14=1,CI2164,0)</f>
        <v>0</v>
      </c>
      <c r="S2164" s="38"/>
      <c r="T2164" s="38">
        <v>0</v>
      </c>
      <c r="U2164" s="38">
        <v>0</v>
      </c>
      <c r="V2164" s="38"/>
      <c r="W2164" s="38">
        <f>IF(Copyright!B$11=1,IF(CF2164&gt;0,CF2164-AL2164-AE2164-Z2164-U2164-T2164,0),0)</f>
        <v>23</v>
      </c>
      <c r="X2164" s="38">
        <v>15</v>
      </c>
      <c r="Y2164" s="38"/>
      <c r="Z2164" s="38">
        <v>0</v>
      </c>
      <c r="AA2164" s="38"/>
      <c r="AB2164" s="38">
        <v>35</v>
      </c>
      <c r="AC2164" s="38"/>
      <c r="AD2164" s="38"/>
      <c r="AE2164" s="38">
        <v>0</v>
      </c>
      <c r="AF2164" s="38"/>
      <c r="AG2164" s="38"/>
      <c r="AH2164" s="38"/>
      <c r="AI2164" s="6"/>
      <c r="AJ2164" s="38"/>
      <c r="AK2164" s="38"/>
      <c r="AL2164" s="38">
        <v>0</v>
      </c>
      <c r="AM2164" s="38"/>
      <c r="AN2164" s="38"/>
      <c r="AO2164" s="38"/>
      <c r="AP2164" s="38"/>
      <c r="AQ2164" s="38"/>
      <c r="AR2164" s="38"/>
      <c r="AS2164" s="38"/>
      <c r="AT2164" s="38"/>
      <c r="AU2164" s="38"/>
      <c r="AV2164" s="38"/>
      <c r="AW2164" s="38"/>
      <c r="AX2164" s="38"/>
      <c r="AY2164" s="38"/>
      <c r="BA2164" s="3">
        <f>IF(Q2164&gt;0,RANK(Q2164,(N2164:P2164,Q2164:AE2164)),0)</f>
        <v>3</v>
      </c>
      <c r="BB2164" s="3">
        <f>IF(R2164&gt;0,RANK(R2164,(N2164:P2164,Q2164:AE2164)),0)</f>
        <v>0</v>
      </c>
      <c r="BC2164" s="3">
        <f>IF(S2164&gt;0,RANK(S2164,(N2164:P2164,Q2164:AE2164)),0)</f>
        <v>0</v>
      </c>
      <c r="BD2164" s="3">
        <f>IF(T2164&gt;0,RANK(T2164,(N2164:P2164,Q2164:AE2164)),0)</f>
        <v>0</v>
      </c>
      <c r="BE2164" s="2">
        <f t="shared" si="917"/>
        <v>4.1444641799881585E-3</v>
      </c>
      <c r="BF2164" s="2">
        <f t="shared" si="918"/>
        <v>0</v>
      </c>
      <c r="BG2164" s="2">
        <f t="shared" si="919"/>
        <v>0</v>
      </c>
      <c r="BH2164" s="2">
        <f t="shared" si="920"/>
        <v>0</v>
      </c>
      <c r="BJ2164" t="s">
        <v>2624</v>
      </c>
      <c r="BK2164" t="s">
        <v>975</v>
      </c>
      <c r="BL2164">
        <v>2</v>
      </c>
      <c r="BN2164">
        <v>0</v>
      </c>
      <c r="BO2164" s="60">
        <v>39</v>
      </c>
      <c r="BP2164" s="62">
        <v>73</v>
      </c>
      <c r="BQ2164" s="66">
        <f t="shared" si="921"/>
        <v>39073</v>
      </c>
      <c r="BR2164" s="66">
        <f t="shared" si="911"/>
        <v>39073</v>
      </c>
      <c r="BS2164" s="3" t="s">
        <v>3083</v>
      </c>
      <c r="BY2164" s="95"/>
      <c r="CB2164" s="95"/>
      <c r="CD2164" s="38">
        <f t="shared" si="922"/>
        <v>0</v>
      </c>
      <c r="CE2164" s="38">
        <v>13512</v>
      </c>
      <c r="CF2164" s="38">
        <v>23</v>
      </c>
      <c r="CL2164" s="96"/>
      <c r="CM2164" s="51"/>
      <c r="CN2164" s="38"/>
      <c r="CR2164" s="38"/>
      <c r="CV2164" s="6"/>
      <c r="CW2164" s="6"/>
      <c r="DI2164" s="96"/>
      <c r="DK2164" s="1"/>
      <c r="DL2164" s="1"/>
      <c r="DN2164" s="1"/>
      <c r="DO2164" s="1"/>
    </row>
    <row r="2165" spans="1:119" ht="14" hidden="1" customHeight="1" outlineLevel="1" x14ac:dyDescent="0.2">
      <c r="A2165" t="s">
        <v>1410</v>
      </c>
      <c r="B2165" t="s">
        <v>975</v>
      </c>
      <c r="C2165" s="1">
        <f t="shared" si="912"/>
        <v>12386</v>
      </c>
      <c r="D2165" s="3">
        <f>IF(N2165&gt;0, RANK(N2165,(N2165:P2165,Q2165:AE2165)),0)</f>
        <v>2</v>
      </c>
      <c r="E2165" s="3">
        <f>IF(O2165&gt;0,RANK(O2165,(N2165:P2165,Q2165:AE2165)),0)</f>
        <v>1</v>
      </c>
      <c r="F2165" s="3">
        <f>IF(P2165&gt;0,RANK(P2165,(N2165:P2165,Q2165:AE2165)),0)</f>
        <v>0</v>
      </c>
      <c r="G2165" s="1">
        <f t="shared" si="898"/>
        <v>8530</v>
      </c>
      <c r="H2165" s="2">
        <f t="shared" si="899"/>
        <v>0.68868076860972061</v>
      </c>
      <c r="I2165" s="2"/>
      <c r="J2165" s="2">
        <f t="shared" si="913"/>
        <v>0.14968512837074116</v>
      </c>
      <c r="K2165" s="2">
        <f t="shared" si="914"/>
        <v>0.83836589698046182</v>
      </c>
      <c r="L2165" s="2">
        <f t="shared" si="915"/>
        <v>0</v>
      </c>
      <c r="M2165" s="2">
        <f t="shared" si="916"/>
        <v>1.1948974648796962E-2</v>
      </c>
      <c r="N2165" s="38">
        <v>1854</v>
      </c>
      <c r="O2165" s="38">
        <v>10384</v>
      </c>
      <c r="P2165" s="38"/>
      <c r="Q2165" s="38">
        <v>58</v>
      </c>
      <c r="R2165" s="38">
        <f>IF(Copyright!$B$14=1,CI2165,0)</f>
        <v>22</v>
      </c>
      <c r="S2165" s="38"/>
      <c r="T2165" s="38">
        <v>0</v>
      </c>
      <c r="U2165" s="38">
        <v>0</v>
      </c>
      <c r="V2165" s="38"/>
      <c r="W2165" s="38">
        <f>IF(Copyright!B$11=1,IF(CF2165&gt;0,CF2165-AL2165-AE2165-Z2165-U2165-T2165,0),0)</f>
        <v>29</v>
      </c>
      <c r="X2165" s="38">
        <v>16</v>
      </c>
      <c r="Y2165" s="38"/>
      <c r="Z2165" s="38">
        <v>0</v>
      </c>
      <c r="AA2165" s="38"/>
      <c r="AB2165" s="38">
        <v>23</v>
      </c>
      <c r="AC2165" s="38"/>
      <c r="AD2165" s="38"/>
      <c r="AE2165" s="38">
        <v>0</v>
      </c>
      <c r="AF2165" s="38"/>
      <c r="AG2165" s="38"/>
      <c r="AH2165" s="38"/>
      <c r="AI2165" s="6"/>
      <c r="AJ2165" s="38"/>
      <c r="AK2165" s="38"/>
      <c r="AL2165" s="38">
        <v>0</v>
      </c>
      <c r="AM2165" s="38"/>
      <c r="AN2165" s="38"/>
      <c r="AO2165" s="38"/>
      <c r="AP2165" s="38"/>
      <c r="AQ2165" s="38"/>
      <c r="AR2165" s="38"/>
      <c r="AS2165" s="38"/>
      <c r="AT2165" s="38"/>
      <c r="AU2165" s="38"/>
      <c r="AV2165" s="38"/>
      <c r="AW2165" s="38"/>
      <c r="AX2165" s="38"/>
      <c r="AY2165" s="38"/>
      <c r="BA2165" s="3">
        <f>IF(Q2165&gt;0,RANK(Q2165,(N2165:P2165,Q2165:AE2165)),0)</f>
        <v>3</v>
      </c>
      <c r="BB2165" s="3">
        <f>IF(R2165&gt;0,RANK(R2165,(N2165:P2165,Q2165:AE2165)),0)</f>
        <v>6</v>
      </c>
      <c r="BC2165" s="3">
        <f>IF(S2165&gt;0,RANK(S2165,(N2165:P2165,Q2165:AE2165)),0)</f>
        <v>0</v>
      </c>
      <c r="BD2165" s="3">
        <f>IF(T2165&gt;0,RANK(T2165,(N2165:P2165,Q2165:AE2165)),0)</f>
        <v>0</v>
      </c>
      <c r="BE2165" s="2">
        <f t="shared" si="917"/>
        <v>4.6827062812853223E-3</v>
      </c>
      <c r="BF2165" s="2">
        <f t="shared" si="918"/>
        <v>1.7761989342806395E-3</v>
      </c>
      <c r="BG2165" s="2">
        <f t="shared" si="919"/>
        <v>0</v>
      </c>
      <c r="BH2165" s="2">
        <f t="shared" si="920"/>
        <v>0</v>
      </c>
      <c r="BJ2165" t="s">
        <v>1410</v>
      </c>
      <c r="BK2165" t="s">
        <v>975</v>
      </c>
      <c r="BN2165">
        <v>0</v>
      </c>
      <c r="BO2165" s="60">
        <v>39</v>
      </c>
      <c r="BP2165" s="62">
        <v>75</v>
      </c>
      <c r="BQ2165" s="66">
        <f t="shared" si="921"/>
        <v>39075</v>
      </c>
      <c r="BR2165" s="66">
        <f t="shared" si="911"/>
        <v>39075</v>
      </c>
      <c r="BS2165" s="3" t="s">
        <v>3083</v>
      </c>
      <c r="BY2165" s="95"/>
      <c r="CB2165" s="95"/>
      <c r="CD2165" s="38">
        <f t="shared" si="922"/>
        <v>0</v>
      </c>
      <c r="CE2165" s="38">
        <v>12386</v>
      </c>
      <c r="CF2165" s="38">
        <v>29</v>
      </c>
      <c r="CI2165" s="38">
        <v>22</v>
      </c>
      <c r="CL2165" s="96"/>
      <c r="CM2165" s="51"/>
      <c r="CN2165" s="38"/>
      <c r="CR2165" s="38"/>
      <c r="CV2165" s="6"/>
      <c r="CW2165" s="6"/>
      <c r="DI2165" s="96"/>
      <c r="DK2165" s="1"/>
      <c r="DL2165" s="1"/>
      <c r="DN2165" s="1"/>
      <c r="DO2165" s="1"/>
    </row>
    <row r="2166" spans="1:119" ht="14" hidden="1" customHeight="1" outlineLevel="1" x14ac:dyDescent="0.2">
      <c r="A2166" t="s">
        <v>1890</v>
      </c>
      <c r="B2166" t="s">
        <v>975</v>
      </c>
      <c r="C2166" s="1">
        <f t="shared" si="912"/>
        <v>27344</v>
      </c>
      <c r="D2166" s="3">
        <f>IF(N2166&gt;0, RANK(N2166,(N2166:P2166,Q2166:AE2166)),0)</f>
        <v>2</v>
      </c>
      <c r="E2166" s="3">
        <f>IF(O2166&gt;0,RANK(O2166,(N2166:P2166,Q2166:AE2166)),0)</f>
        <v>1</v>
      </c>
      <c r="F2166" s="3">
        <f>IF(P2166&gt;0,RANK(P2166,(N2166:P2166,Q2166:AE2166)),0)</f>
        <v>0</v>
      </c>
      <c r="G2166" s="1">
        <f t="shared" si="898"/>
        <v>11988</v>
      </c>
      <c r="H2166" s="2">
        <f t="shared" si="899"/>
        <v>0.43841427735517846</v>
      </c>
      <c r="I2166" s="2"/>
      <c r="J2166" s="2">
        <f t="shared" si="913"/>
        <v>0.27413692217671154</v>
      </c>
      <c r="K2166" s="2">
        <f t="shared" si="914"/>
        <v>0.71255119953188994</v>
      </c>
      <c r="L2166" s="2">
        <f t="shared" si="915"/>
        <v>0</v>
      </c>
      <c r="M2166" s="2">
        <f t="shared" si="916"/>
        <v>1.331187829139846E-2</v>
      </c>
      <c r="N2166" s="38">
        <v>7496</v>
      </c>
      <c r="O2166" s="38">
        <v>19484</v>
      </c>
      <c r="P2166" s="38"/>
      <c r="Q2166" s="38">
        <v>125</v>
      </c>
      <c r="R2166" s="38">
        <f>IF(Copyright!$B$14=1,CI2166,0)</f>
        <v>86</v>
      </c>
      <c r="S2166" s="38"/>
      <c r="T2166" s="38">
        <v>2</v>
      </c>
      <c r="U2166" s="38">
        <v>1</v>
      </c>
      <c r="V2166" s="38"/>
      <c r="W2166" s="38">
        <f>IF(Copyright!B$11=1,IF(CF2166&gt;0,CF2166-AL2166-AE2166-Z2166-U2166-T2166,0),0)</f>
        <v>42</v>
      </c>
      <c r="X2166" s="38">
        <v>46</v>
      </c>
      <c r="Y2166" s="38"/>
      <c r="Z2166" s="38">
        <v>1</v>
      </c>
      <c r="AA2166" s="38"/>
      <c r="AB2166" s="38">
        <v>61</v>
      </c>
      <c r="AC2166" s="38"/>
      <c r="AD2166" s="38"/>
      <c r="AE2166" s="38">
        <v>0</v>
      </c>
      <c r="AF2166" s="38"/>
      <c r="AG2166" s="38"/>
      <c r="AH2166" s="38"/>
      <c r="AI2166" s="6"/>
      <c r="AJ2166" s="38"/>
      <c r="AK2166" s="38"/>
      <c r="AL2166" s="38">
        <v>0</v>
      </c>
      <c r="AM2166" s="38"/>
      <c r="AN2166" s="38"/>
      <c r="AO2166" s="38"/>
      <c r="AP2166" s="38"/>
      <c r="AQ2166" s="38"/>
      <c r="AR2166" s="38"/>
      <c r="AS2166" s="38"/>
      <c r="AT2166" s="38"/>
      <c r="AU2166" s="38"/>
      <c r="AV2166" s="38"/>
      <c r="AW2166" s="38"/>
      <c r="AX2166" s="38"/>
      <c r="AY2166" s="38"/>
      <c r="BA2166" s="3">
        <f>IF(Q2166&gt;0,RANK(Q2166,(N2166:P2166,Q2166:AE2166)),0)</f>
        <v>3</v>
      </c>
      <c r="BB2166" s="3">
        <f>IF(R2166&gt;0,RANK(R2166,(N2166:P2166,Q2166:AE2166)),0)</f>
        <v>4</v>
      </c>
      <c r="BC2166" s="3">
        <f>IF(S2166&gt;0,RANK(S2166,(N2166:P2166,Q2166:AE2166)),0)</f>
        <v>0</v>
      </c>
      <c r="BD2166" s="3">
        <f>IF(T2166&gt;0,RANK(T2166,(N2166:P2166,Q2166:AE2166)),0)</f>
        <v>8</v>
      </c>
      <c r="BE2166" s="2">
        <f t="shared" si="917"/>
        <v>4.571386775892335E-3</v>
      </c>
      <c r="BF2166" s="2">
        <f t="shared" si="918"/>
        <v>3.1451141018139263E-3</v>
      </c>
      <c r="BG2166" s="2">
        <f t="shared" si="919"/>
        <v>0</v>
      </c>
      <c r="BH2166" s="2">
        <f t="shared" si="920"/>
        <v>7.3142188414277356E-5</v>
      </c>
      <c r="BJ2166" t="s">
        <v>1890</v>
      </c>
      <c r="BK2166" t="s">
        <v>975</v>
      </c>
      <c r="BL2166">
        <v>5</v>
      </c>
      <c r="BN2166">
        <v>0</v>
      </c>
      <c r="BO2166" s="60">
        <v>39</v>
      </c>
      <c r="BP2166" s="62">
        <v>77</v>
      </c>
      <c r="BQ2166" s="66">
        <f t="shared" si="921"/>
        <v>39077</v>
      </c>
      <c r="BR2166" s="66">
        <f t="shared" si="911"/>
        <v>39077</v>
      </c>
      <c r="BS2166" s="3" t="s">
        <v>3083</v>
      </c>
      <c r="BY2166" s="95"/>
      <c r="CB2166" s="95"/>
      <c r="CD2166" s="38">
        <f t="shared" si="922"/>
        <v>-86</v>
      </c>
      <c r="CE2166" s="38">
        <v>27258</v>
      </c>
      <c r="CF2166" s="38">
        <v>46</v>
      </c>
      <c r="CH2166" s="99"/>
      <c r="CI2166" s="99">
        <v>86</v>
      </c>
      <c r="CL2166" s="96"/>
      <c r="CM2166" s="51"/>
      <c r="CN2166" s="38"/>
      <c r="CR2166" s="38"/>
      <c r="CV2166" s="6"/>
      <c r="CW2166" s="6"/>
      <c r="DI2166" s="96"/>
      <c r="DK2166" s="1"/>
      <c r="DL2166" s="1"/>
      <c r="DN2166" s="1"/>
      <c r="DO2166" s="1"/>
    </row>
    <row r="2167" spans="1:119" ht="14" hidden="1" customHeight="1" outlineLevel="1" x14ac:dyDescent="0.2">
      <c r="A2167" t="s">
        <v>2861</v>
      </c>
      <c r="B2167" t="s">
        <v>975</v>
      </c>
      <c r="C2167" s="1">
        <f t="shared" si="912"/>
        <v>14332</v>
      </c>
      <c r="D2167" s="3">
        <f>IF(N2167&gt;0, RANK(N2167,(N2167:P2167,Q2167:AE2167)),0)</f>
        <v>2</v>
      </c>
      <c r="E2167" s="3">
        <f>IF(O2167&gt;0,RANK(O2167,(N2167:P2167,Q2167:AE2167)),0)</f>
        <v>1</v>
      </c>
      <c r="F2167" s="3">
        <f>IF(P2167&gt;0,RANK(P2167,(N2167:P2167,Q2167:AE2167)),0)</f>
        <v>0</v>
      </c>
      <c r="G2167" s="1">
        <f t="shared" si="898"/>
        <v>8296</v>
      </c>
      <c r="H2167" s="2">
        <f t="shared" si="899"/>
        <v>0.5788445436784817</v>
      </c>
      <c r="I2167" s="2"/>
      <c r="J2167" s="2">
        <f t="shared" si="913"/>
        <v>0.20604242255093497</v>
      </c>
      <c r="K2167" s="2">
        <f t="shared" si="914"/>
        <v>0.78488696622941667</v>
      </c>
      <c r="L2167" s="2">
        <f t="shared" si="915"/>
        <v>0</v>
      </c>
      <c r="M2167" s="2">
        <f t="shared" si="916"/>
        <v>9.0706112196483613E-3</v>
      </c>
      <c r="N2167" s="38">
        <v>2953</v>
      </c>
      <c r="O2167" s="38">
        <v>11249</v>
      </c>
      <c r="P2167" s="38"/>
      <c r="Q2167" s="38">
        <v>37</v>
      </c>
      <c r="R2167" s="38">
        <f>IF(Copyright!$B$14=1,CI2167,0)</f>
        <v>30</v>
      </c>
      <c r="S2167" s="38"/>
      <c r="T2167" s="38">
        <v>0</v>
      </c>
      <c r="U2167" s="38">
        <v>1</v>
      </c>
      <c r="V2167" s="38"/>
      <c r="W2167" s="38">
        <f>IF(Copyright!B$11=1,IF(CF2167&gt;0,CF2167-AL2167-AE2167-Z2167-U2167-T2167,0),0)</f>
        <v>15</v>
      </c>
      <c r="X2167" s="38">
        <v>6</v>
      </c>
      <c r="Y2167" s="38"/>
      <c r="Z2167" s="38">
        <v>1</v>
      </c>
      <c r="AA2167" s="38"/>
      <c r="AB2167" s="38">
        <v>40</v>
      </c>
      <c r="AC2167" s="38"/>
      <c r="AD2167" s="38"/>
      <c r="AE2167" s="38">
        <v>0</v>
      </c>
      <c r="AF2167" s="38"/>
      <c r="AG2167" s="38"/>
      <c r="AH2167" s="38"/>
      <c r="AI2167" s="6"/>
      <c r="AJ2167" s="38"/>
      <c r="AK2167" s="38"/>
      <c r="AL2167" s="38">
        <v>0</v>
      </c>
      <c r="AM2167" s="38"/>
      <c r="AN2167" s="38"/>
      <c r="AO2167" s="38"/>
      <c r="AP2167" s="38"/>
      <c r="AQ2167" s="38"/>
      <c r="AR2167" s="38"/>
      <c r="AS2167" s="38"/>
      <c r="AT2167" s="38"/>
      <c r="AU2167" s="38"/>
      <c r="AV2167" s="38"/>
      <c r="AW2167" s="38"/>
      <c r="AX2167" s="38"/>
      <c r="AY2167" s="38"/>
      <c r="BA2167" s="3">
        <f>IF(Q2167&gt;0,RANK(Q2167,(N2167:P2167,Q2167:AE2167)),0)</f>
        <v>4</v>
      </c>
      <c r="BB2167" s="3">
        <f>IF(R2167&gt;0,RANK(R2167,(N2167:P2167,Q2167:AE2167)),0)</f>
        <v>5</v>
      </c>
      <c r="BC2167" s="3">
        <f>IF(S2167&gt;0,RANK(S2167,(N2167:P2167,Q2167:AE2167)),0)</f>
        <v>0</v>
      </c>
      <c r="BD2167" s="3">
        <f>IF(T2167&gt;0,RANK(T2167,(N2167:P2167,Q2167:AE2167)),0)</f>
        <v>0</v>
      </c>
      <c r="BE2167" s="2">
        <f t="shared" si="917"/>
        <v>2.5816355009768352E-3</v>
      </c>
      <c r="BF2167" s="2">
        <f t="shared" si="918"/>
        <v>2.0932179737650014E-3</v>
      </c>
      <c r="BG2167" s="2">
        <f t="shared" si="919"/>
        <v>0</v>
      </c>
      <c r="BH2167" s="2">
        <f t="shared" si="920"/>
        <v>0</v>
      </c>
      <c r="BJ2167" t="s">
        <v>2861</v>
      </c>
      <c r="BK2167" t="s">
        <v>975</v>
      </c>
      <c r="BL2167">
        <v>2</v>
      </c>
      <c r="BN2167">
        <v>0</v>
      </c>
      <c r="BO2167" s="60">
        <v>39</v>
      </c>
      <c r="BP2167" s="62">
        <v>79</v>
      </c>
      <c r="BQ2167" s="66">
        <f t="shared" si="921"/>
        <v>39079</v>
      </c>
      <c r="BR2167" s="66">
        <f t="shared" si="911"/>
        <v>39079</v>
      </c>
      <c r="BS2167" s="3" t="s">
        <v>3083</v>
      </c>
      <c r="BY2167" s="95"/>
      <c r="CB2167" s="95"/>
      <c r="CD2167" s="38">
        <f t="shared" si="922"/>
        <v>0</v>
      </c>
      <c r="CE2167" s="38">
        <v>14332</v>
      </c>
      <c r="CF2167" s="38">
        <v>17</v>
      </c>
      <c r="CI2167" s="38">
        <v>30</v>
      </c>
      <c r="CL2167" s="96"/>
      <c r="CM2167" s="51"/>
      <c r="CN2167" s="38"/>
      <c r="CR2167" s="38"/>
      <c r="CV2167" s="6"/>
      <c r="CW2167" s="6"/>
      <c r="DI2167" s="96"/>
      <c r="DK2167" s="1"/>
      <c r="DL2167" s="1"/>
      <c r="DN2167" s="1"/>
      <c r="DO2167" s="1"/>
    </row>
    <row r="2168" spans="1:119" ht="14" hidden="1" customHeight="1" outlineLevel="1" x14ac:dyDescent="0.2">
      <c r="A2168" t="s">
        <v>1071</v>
      </c>
      <c r="B2168" t="s">
        <v>975</v>
      </c>
      <c r="C2168" s="1">
        <f t="shared" si="912"/>
        <v>31417</v>
      </c>
      <c r="D2168" s="3">
        <f>IF(N2168&gt;0, RANK(N2168,(N2168:P2168,Q2168:AE2168)),0)</f>
        <v>2</v>
      </c>
      <c r="E2168" s="3">
        <f>IF(O2168&gt;0,RANK(O2168,(N2168:P2168,Q2168:AE2168)),0)</f>
        <v>1</v>
      </c>
      <c r="F2168" s="3">
        <f>IF(P2168&gt;0,RANK(P2168,(N2168:P2168,Q2168:AE2168)),0)</f>
        <v>0</v>
      </c>
      <c r="G2168" s="1">
        <f t="shared" si="898"/>
        <v>13725</v>
      </c>
      <c r="H2168" s="2">
        <f t="shared" si="899"/>
        <v>0.43686539134863289</v>
      </c>
      <c r="I2168" s="2"/>
      <c r="J2168" s="2">
        <f t="shared" si="913"/>
        <v>0.27348250946939556</v>
      </c>
      <c r="K2168" s="2">
        <f t="shared" si="914"/>
        <v>0.71034790081802845</v>
      </c>
      <c r="L2168" s="2">
        <f t="shared" si="915"/>
        <v>0</v>
      </c>
      <c r="M2168" s="2">
        <f t="shared" si="916"/>
        <v>1.6169589712575982E-2</v>
      </c>
      <c r="N2168" s="38">
        <v>8592</v>
      </c>
      <c r="O2168" s="38">
        <v>22317</v>
      </c>
      <c r="P2168" s="38"/>
      <c r="Q2168" s="38">
        <v>111</v>
      </c>
      <c r="R2168" s="38">
        <f>IF(Copyright!$B$14=1,CI2168,0)</f>
        <v>77</v>
      </c>
      <c r="S2168" s="38"/>
      <c r="T2168" s="38">
        <v>3</v>
      </c>
      <c r="U2168" s="38">
        <v>6</v>
      </c>
      <c r="V2168" s="38"/>
      <c r="W2168" s="38">
        <f>IF(Copyright!B$11=1,IF(CF2168&gt;0,CF2168-AL2168-AE2168-Z2168-U2168-T2168,0),0)</f>
        <v>73</v>
      </c>
      <c r="X2168" s="38">
        <v>167</v>
      </c>
      <c r="Y2168" s="38"/>
      <c r="Z2168" s="38">
        <v>1</v>
      </c>
      <c r="AA2168" s="38"/>
      <c r="AB2168" s="38">
        <v>70</v>
      </c>
      <c r="AC2168" s="38"/>
      <c r="AD2168" s="38"/>
      <c r="AE2168" s="38">
        <v>0</v>
      </c>
      <c r="AF2168" s="38"/>
      <c r="AG2168" s="38"/>
      <c r="AH2168" s="38"/>
      <c r="AI2168" s="6"/>
      <c r="AJ2168" s="38"/>
      <c r="AK2168" s="38"/>
      <c r="AL2168" s="38">
        <v>0</v>
      </c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BA2168" s="3">
        <f>IF(Q2168&gt;0,RANK(Q2168,(N2168:P2168,Q2168:AE2168)),0)</f>
        <v>4</v>
      </c>
      <c r="BB2168" s="3">
        <f>IF(R2168&gt;0,RANK(R2168,(N2168:P2168,Q2168:AE2168)),0)</f>
        <v>5</v>
      </c>
      <c r="BC2168" s="3">
        <f>IF(S2168&gt;0,RANK(S2168,(N2168:P2168,Q2168:AE2168)),0)</f>
        <v>0</v>
      </c>
      <c r="BD2168" s="3">
        <f>IF(T2168&gt;0,RANK(T2168,(N2168:P2168,Q2168:AE2168)),0)</f>
        <v>9</v>
      </c>
      <c r="BE2168" s="2">
        <f t="shared" si="917"/>
        <v>3.5331190119998728E-3</v>
      </c>
      <c r="BF2168" s="2">
        <f t="shared" si="918"/>
        <v>2.4509023776936056E-3</v>
      </c>
      <c r="BG2168" s="2">
        <f t="shared" si="919"/>
        <v>0</v>
      </c>
      <c r="BH2168" s="2">
        <f t="shared" si="920"/>
        <v>9.548970302702358E-5</v>
      </c>
      <c r="BJ2168" t="s">
        <v>1071</v>
      </c>
      <c r="BK2168" t="s">
        <v>975</v>
      </c>
      <c r="BL2168">
        <v>6</v>
      </c>
      <c r="BN2168">
        <v>0</v>
      </c>
      <c r="BO2168" s="60">
        <v>39</v>
      </c>
      <c r="BP2168" s="62">
        <v>81</v>
      </c>
      <c r="BQ2168" s="66">
        <f t="shared" si="921"/>
        <v>39081</v>
      </c>
      <c r="BR2168" s="66">
        <f t="shared" si="911"/>
        <v>39081</v>
      </c>
      <c r="BS2168" s="3" t="s">
        <v>3083</v>
      </c>
      <c r="BY2168" s="95"/>
      <c r="CB2168" s="95"/>
      <c r="CD2168" s="38">
        <f t="shared" si="922"/>
        <v>0</v>
      </c>
      <c r="CE2168" s="38">
        <v>31417</v>
      </c>
      <c r="CF2168" s="38">
        <v>83</v>
      </c>
      <c r="CI2168" s="38">
        <v>77</v>
      </c>
      <c r="CL2168" s="96"/>
      <c r="CM2168" s="51"/>
      <c r="CN2168" s="38"/>
      <c r="CR2168" s="38"/>
      <c r="CV2168" s="6"/>
      <c r="CW2168" s="6"/>
      <c r="DI2168" s="96"/>
      <c r="DK2168" s="1"/>
      <c r="DL2168" s="1"/>
      <c r="DN2168" s="1"/>
      <c r="DO2168" s="1"/>
    </row>
    <row r="2169" spans="1:119" ht="14" hidden="1" customHeight="1" outlineLevel="1" x14ac:dyDescent="0.2">
      <c r="A2169" t="s">
        <v>1696</v>
      </c>
      <c r="B2169" t="s">
        <v>975</v>
      </c>
      <c r="C2169" s="1">
        <f t="shared" si="912"/>
        <v>32277</v>
      </c>
      <c r="D2169" s="3">
        <f>IF(N2169&gt;0, RANK(N2169,(N2169:P2169,Q2169:AE2169)),0)</f>
        <v>2</v>
      </c>
      <c r="E2169" s="3">
        <f>IF(O2169&gt;0,RANK(O2169,(N2169:P2169,Q2169:AE2169)),0)</f>
        <v>1</v>
      </c>
      <c r="F2169" s="3">
        <f>IF(P2169&gt;0,RANK(P2169,(N2169:P2169,Q2169:AE2169)),0)</f>
        <v>0</v>
      </c>
      <c r="G2169" s="1">
        <f t="shared" si="898"/>
        <v>14414</v>
      </c>
      <c r="H2169" s="2">
        <f t="shared" si="899"/>
        <v>0.44657186231682</v>
      </c>
      <c r="I2169" s="2"/>
      <c r="J2169" s="2">
        <f t="shared" si="913"/>
        <v>0.26947981534839049</v>
      </c>
      <c r="K2169" s="2">
        <f t="shared" si="914"/>
        <v>0.7160516776652105</v>
      </c>
      <c r="L2169" s="2">
        <f t="shared" si="915"/>
        <v>0</v>
      </c>
      <c r="M2169" s="2">
        <f t="shared" si="916"/>
        <v>1.446850698639901E-2</v>
      </c>
      <c r="N2169" s="38">
        <v>8698</v>
      </c>
      <c r="O2169" s="38">
        <v>23112</v>
      </c>
      <c r="P2169" s="38"/>
      <c r="Q2169" s="38">
        <v>159</v>
      </c>
      <c r="R2169" s="38">
        <f>IF(Copyright!$B$14=1,CI2169,0)</f>
        <v>95</v>
      </c>
      <c r="S2169" s="38"/>
      <c r="T2169" s="38">
        <v>7</v>
      </c>
      <c r="U2169" s="38">
        <v>5</v>
      </c>
      <c r="V2169" s="38"/>
      <c r="W2169" s="38">
        <f>IF(Copyright!B$11=1,IF(CF2169&gt;0,CF2169-AL2169-AE2169-Z2169-U2169-T2169,0),0)</f>
        <v>78</v>
      </c>
      <c r="X2169" s="38">
        <v>53</v>
      </c>
      <c r="Y2169" s="38"/>
      <c r="Z2169" s="38">
        <v>2</v>
      </c>
      <c r="AA2169" s="38"/>
      <c r="AB2169" s="38">
        <v>68</v>
      </c>
      <c r="AC2169" s="38"/>
      <c r="AD2169" s="38"/>
      <c r="AE2169" s="38">
        <v>0</v>
      </c>
      <c r="AF2169" s="38"/>
      <c r="AG2169" s="38"/>
      <c r="AH2169" s="38"/>
      <c r="AI2169" s="6"/>
      <c r="AJ2169" s="38"/>
      <c r="AK2169" s="38"/>
      <c r="AL2169" s="38">
        <v>0</v>
      </c>
      <c r="AM2169" s="38"/>
      <c r="AN2169" s="38"/>
      <c r="AO2169" s="38"/>
      <c r="AP2169" s="38"/>
      <c r="AQ2169" s="38"/>
      <c r="AR2169" s="38"/>
      <c r="AS2169" s="38"/>
      <c r="AT2169" s="38"/>
      <c r="AU2169" s="38"/>
      <c r="AV2169" s="38"/>
      <c r="AW2169" s="38"/>
      <c r="AX2169" s="38"/>
      <c r="AY2169" s="38"/>
      <c r="BA2169" s="3">
        <f>IF(Q2169&gt;0,RANK(Q2169,(N2169:P2169,Q2169:AE2169)),0)</f>
        <v>3</v>
      </c>
      <c r="BB2169" s="3">
        <f>IF(R2169&gt;0,RANK(R2169,(N2169:P2169,Q2169:AE2169)),0)</f>
        <v>4</v>
      </c>
      <c r="BC2169" s="3">
        <f>IF(S2169&gt;0,RANK(S2169,(N2169:P2169,Q2169:AE2169)),0)</f>
        <v>0</v>
      </c>
      <c r="BD2169" s="3">
        <f>IF(T2169&gt;0,RANK(T2169,(N2169:P2169,Q2169:AE2169)),0)</f>
        <v>8</v>
      </c>
      <c r="BE2169" s="2">
        <f t="shared" si="917"/>
        <v>4.9261083743842365E-3</v>
      </c>
      <c r="BF2169" s="2">
        <f t="shared" si="918"/>
        <v>2.9432722991603929E-3</v>
      </c>
      <c r="BG2169" s="2">
        <f t="shared" si="919"/>
        <v>0</v>
      </c>
      <c r="BH2169" s="2">
        <f t="shared" si="920"/>
        <v>2.1687269572760788E-4</v>
      </c>
      <c r="BJ2169" t="s">
        <v>1696</v>
      </c>
      <c r="BK2169" t="s">
        <v>975</v>
      </c>
      <c r="BL2169">
        <v>12</v>
      </c>
      <c r="BN2169">
        <v>0</v>
      </c>
      <c r="BO2169" s="60">
        <v>39</v>
      </c>
      <c r="BP2169" s="62">
        <v>83</v>
      </c>
      <c r="BQ2169" s="66">
        <f t="shared" si="921"/>
        <v>39083</v>
      </c>
      <c r="BR2169" s="66">
        <f t="shared" si="911"/>
        <v>39083</v>
      </c>
      <c r="BS2169" s="3" t="s">
        <v>3083</v>
      </c>
      <c r="BY2169" s="95"/>
      <c r="CB2169" s="95"/>
      <c r="CD2169" s="38">
        <f t="shared" si="922"/>
        <v>0</v>
      </c>
      <c r="CE2169" s="38">
        <v>32277</v>
      </c>
      <c r="CF2169" s="38">
        <v>92</v>
      </c>
      <c r="CI2169" s="38">
        <v>95</v>
      </c>
      <c r="CL2169" s="96"/>
      <c r="CM2169" s="51"/>
      <c r="CN2169" s="38"/>
      <c r="CR2169" s="38"/>
      <c r="CV2169" s="6"/>
      <c r="CW2169" s="6"/>
      <c r="DI2169" s="96"/>
      <c r="DK2169" s="1"/>
      <c r="DL2169" s="1"/>
      <c r="DN2169" s="1"/>
      <c r="DO2169" s="1"/>
    </row>
    <row r="2170" spans="1:119" ht="14" hidden="1" customHeight="1" outlineLevel="1" x14ac:dyDescent="0.2">
      <c r="A2170" t="s">
        <v>801</v>
      </c>
      <c r="B2170" t="s">
        <v>975</v>
      </c>
      <c r="C2170" s="1">
        <f t="shared" si="912"/>
        <v>129159</v>
      </c>
      <c r="D2170" s="3">
        <f>IF(N2170&gt;0, RANK(N2170,(N2170:P2170,Q2170:AE2170)),0)</f>
        <v>2</v>
      </c>
      <c r="E2170" s="3">
        <f>IF(O2170&gt;0,RANK(O2170,(N2170:P2170,Q2170:AE2170)),0)</f>
        <v>1</v>
      </c>
      <c r="F2170" s="3">
        <f>IF(P2170&gt;0,RANK(P2170,(N2170:P2170,Q2170:AE2170)),0)</f>
        <v>0</v>
      </c>
      <c r="G2170" s="1">
        <f t="shared" si="898"/>
        <v>18440</v>
      </c>
      <c r="H2170" s="2">
        <f t="shared" si="899"/>
        <v>0.14276976439891917</v>
      </c>
      <c r="I2170" s="2"/>
      <c r="J2170" s="2">
        <f t="shared" si="913"/>
        <v>0.42183665094960476</v>
      </c>
      <c r="K2170" s="2">
        <f t="shared" si="914"/>
        <v>0.56460641534852396</v>
      </c>
      <c r="L2170" s="2">
        <f t="shared" si="915"/>
        <v>0</v>
      </c>
      <c r="M2170" s="2">
        <f t="shared" si="916"/>
        <v>1.3556933701871277E-2</v>
      </c>
      <c r="N2170" s="38">
        <v>54484</v>
      </c>
      <c r="O2170" s="38">
        <v>72924</v>
      </c>
      <c r="P2170" s="38"/>
      <c r="Q2170" s="38">
        <v>595</v>
      </c>
      <c r="R2170" s="38">
        <f>IF(Copyright!$B$14=1,CI2170,0)</f>
        <v>306</v>
      </c>
      <c r="S2170" s="38"/>
      <c r="T2170" s="38">
        <v>22</v>
      </c>
      <c r="U2170" s="38">
        <v>13</v>
      </c>
      <c r="V2170" s="38"/>
      <c r="W2170" s="38">
        <f>IF(Copyright!B$11=1,IF(CF2170&gt;0,CF2170-AL2170-AE2170-Z2170-U2170-T2170,0),0)</f>
        <v>274</v>
      </c>
      <c r="X2170" s="38">
        <v>216</v>
      </c>
      <c r="Y2170" s="38"/>
      <c r="Z2170" s="38">
        <v>6</v>
      </c>
      <c r="AA2170" s="38"/>
      <c r="AB2170" s="38">
        <v>316</v>
      </c>
      <c r="AC2170" s="38"/>
      <c r="AD2170" s="38"/>
      <c r="AE2170" s="38">
        <v>1</v>
      </c>
      <c r="AF2170" s="38"/>
      <c r="AG2170" s="38"/>
      <c r="AH2170" s="38"/>
      <c r="AI2170" s="6"/>
      <c r="AJ2170" s="38"/>
      <c r="AK2170" s="38"/>
      <c r="AL2170" s="38">
        <v>2</v>
      </c>
      <c r="AM2170" s="38"/>
      <c r="AN2170" s="38"/>
      <c r="AO2170" s="38"/>
      <c r="AP2170" s="38"/>
      <c r="AQ2170" s="38"/>
      <c r="AR2170" s="38"/>
      <c r="AS2170" s="38"/>
      <c r="AT2170" s="38"/>
      <c r="AU2170" s="38"/>
      <c r="AV2170" s="38"/>
      <c r="AW2170" s="38"/>
      <c r="AX2170" s="38"/>
      <c r="AY2170" s="38"/>
      <c r="BA2170" s="3">
        <f>IF(Q2170&gt;0,RANK(Q2170,(N2170:P2170,Q2170:AE2170)),0)</f>
        <v>3</v>
      </c>
      <c r="BB2170" s="3">
        <f>IF(R2170&gt;0,RANK(R2170,(N2170:P2170,Q2170:AE2170)),0)</f>
        <v>5</v>
      </c>
      <c r="BC2170" s="3">
        <f>IF(S2170&gt;0,RANK(S2170,(N2170:P2170,Q2170:AE2170)),0)</f>
        <v>0</v>
      </c>
      <c r="BD2170" s="3">
        <f>IF(T2170&gt;0,RANK(T2170,(N2170:P2170,Q2170:AE2170)),0)</f>
        <v>8</v>
      </c>
      <c r="BE2170" s="2">
        <f t="shared" si="917"/>
        <v>4.6067250443252118E-3</v>
      </c>
      <c r="BF2170" s="2">
        <f t="shared" si="918"/>
        <v>2.3691728799386802E-3</v>
      </c>
      <c r="BG2170" s="2">
        <f t="shared" si="919"/>
        <v>0</v>
      </c>
      <c r="BH2170" s="2">
        <f t="shared" si="920"/>
        <v>1.7033269071454563E-4</v>
      </c>
      <c r="BJ2170" t="s">
        <v>801</v>
      </c>
      <c r="BK2170" t="s">
        <v>975</v>
      </c>
      <c r="BL2170">
        <v>14</v>
      </c>
      <c r="BN2170">
        <v>0</v>
      </c>
      <c r="BO2170" s="60">
        <v>39</v>
      </c>
      <c r="BP2170" s="62">
        <v>85</v>
      </c>
      <c r="BQ2170" s="66">
        <f t="shared" si="921"/>
        <v>39085</v>
      </c>
      <c r="BR2170" s="66">
        <f t="shared" si="911"/>
        <v>39085</v>
      </c>
      <c r="BS2170" s="3" t="s">
        <v>3083</v>
      </c>
      <c r="BY2170" s="95"/>
      <c r="CB2170" s="95"/>
      <c r="CD2170" s="38">
        <f t="shared" si="922"/>
        <v>0</v>
      </c>
      <c r="CE2170" s="38">
        <v>129159</v>
      </c>
      <c r="CF2170" s="38">
        <v>318</v>
      </c>
      <c r="CI2170" s="38">
        <v>306</v>
      </c>
      <c r="CL2170" s="96"/>
      <c r="CM2170" s="51"/>
      <c r="CN2170" s="38"/>
      <c r="CR2170" s="38"/>
      <c r="CV2170" s="6"/>
      <c r="CW2170" s="6"/>
      <c r="DI2170" s="96"/>
      <c r="DK2170" s="1"/>
      <c r="DL2170" s="1"/>
      <c r="DN2170" s="1"/>
      <c r="DO2170" s="1"/>
    </row>
    <row r="2171" spans="1:119" ht="14" hidden="1" customHeight="1" outlineLevel="1" x14ac:dyDescent="0.2">
      <c r="A2171" t="s">
        <v>538</v>
      </c>
      <c r="B2171" t="s">
        <v>975</v>
      </c>
      <c r="C2171" s="1">
        <f t="shared" si="912"/>
        <v>26836</v>
      </c>
      <c r="D2171" s="3">
        <f>IF(N2171&gt;0, RANK(N2171,(N2171:P2171,Q2171:AE2171)),0)</f>
        <v>2</v>
      </c>
      <c r="E2171" s="3">
        <f>IF(O2171&gt;0,RANK(O2171,(N2171:P2171,Q2171:AE2171)),0)</f>
        <v>1</v>
      </c>
      <c r="F2171" s="3">
        <f>IF(P2171&gt;0,RANK(P2171,(N2171:P2171,Q2171:AE2171)),0)</f>
        <v>0</v>
      </c>
      <c r="G2171" s="1">
        <f t="shared" si="898"/>
        <v>13499</v>
      </c>
      <c r="H2171" s="2">
        <f t="shared" si="899"/>
        <v>0.50301833358175585</v>
      </c>
      <c r="I2171" s="2"/>
      <c r="J2171" s="2">
        <f t="shared" si="913"/>
        <v>0.24273364137725442</v>
      </c>
      <c r="K2171" s="2">
        <f t="shared" si="914"/>
        <v>0.74575197495901024</v>
      </c>
      <c r="L2171" s="2">
        <f t="shared" si="915"/>
        <v>0</v>
      </c>
      <c r="M2171" s="2">
        <f t="shared" si="916"/>
        <v>1.1514383663735361E-2</v>
      </c>
      <c r="N2171" s="38">
        <v>6514</v>
      </c>
      <c r="O2171" s="38">
        <v>20013</v>
      </c>
      <c r="P2171" s="38"/>
      <c r="Q2171" s="38">
        <v>82</v>
      </c>
      <c r="R2171" s="38">
        <f>IF(Copyright!$B$14=1,CI2171,0)</f>
        <v>58</v>
      </c>
      <c r="S2171" s="38"/>
      <c r="T2171" s="38">
        <v>1</v>
      </c>
      <c r="U2171" s="38">
        <v>0</v>
      </c>
      <c r="V2171" s="38"/>
      <c r="W2171" s="38">
        <f>IF(Copyright!B$11=1,IF(CF2171&gt;0,CF2171-AL2171-AE2171-Z2171-U2171-T2171,0),0)</f>
        <v>65</v>
      </c>
      <c r="X2171" s="38">
        <v>30</v>
      </c>
      <c r="Y2171" s="38"/>
      <c r="Z2171" s="38">
        <v>0</v>
      </c>
      <c r="AA2171" s="38"/>
      <c r="AB2171" s="38">
        <v>73</v>
      </c>
      <c r="AC2171" s="38"/>
      <c r="AD2171" s="38"/>
      <c r="AE2171" s="38">
        <v>0</v>
      </c>
      <c r="AF2171" s="38"/>
      <c r="AG2171" s="38"/>
      <c r="AH2171" s="38"/>
      <c r="AI2171" s="6"/>
      <c r="AJ2171" s="38"/>
      <c r="AK2171" s="38"/>
      <c r="AL2171" s="38">
        <v>0</v>
      </c>
      <c r="AM2171" s="38"/>
      <c r="AN2171" s="38"/>
      <c r="AO2171" s="38"/>
      <c r="AP2171" s="38"/>
      <c r="AQ2171" s="38"/>
      <c r="AR2171" s="38"/>
      <c r="AS2171" s="38"/>
      <c r="AT2171" s="38"/>
      <c r="AU2171" s="38"/>
      <c r="AV2171" s="38"/>
      <c r="AW2171" s="38"/>
      <c r="AX2171" s="38"/>
      <c r="AY2171" s="38"/>
      <c r="BA2171" s="3">
        <f>IF(Q2171&gt;0,RANK(Q2171,(N2171:P2171,Q2171:AE2171)),0)</f>
        <v>3</v>
      </c>
      <c r="BB2171" s="3">
        <f>IF(R2171&gt;0,RANK(R2171,(N2171:P2171,Q2171:AE2171)),0)</f>
        <v>6</v>
      </c>
      <c r="BC2171" s="3">
        <f>IF(S2171&gt;0,RANK(S2171,(N2171:P2171,Q2171:AE2171)),0)</f>
        <v>0</v>
      </c>
      <c r="BD2171" s="3">
        <f>IF(T2171&gt;0,RANK(T2171,(N2171:P2171,Q2171:AE2171)),0)</f>
        <v>8</v>
      </c>
      <c r="BE2171" s="2">
        <f t="shared" si="917"/>
        <v>3.0555969593083917E-3</v>
      </c>
      <c r="BF2171" s="2">
        <f t="shared" si="918"/>
        <v>2.1612758980473989E-3</v>
      </c>
      <c r="BG2171" s="2">
        <f t="shared" si="919"/>
        <v>0</v>
      </c>
      <c r="BH2171" s="2">
        <f t="shared" si="920"/>
        <v>3.726337755254136E-5</v>
      </c>
      <c r="BJ2171" t="s">
        <v>538</v>
      </c>
      <c r="BK2171" t="s">
        <v>975</v>
      </c>
      <c r="BL2171">
        <v>2</v>
      </c>
      <c r="BN2171">
        <v>0</v>
      </c>
      <c r="BO2171" s="60">
        <v>39</v>
      </c>
      <c r="BP2171" s="62">
        <v>87</v>
      </c>
      <c r="BQ2171" s="66">
        <f t="shared" si="921"/>
        <v>39087</v>
      </c>
      <c r="BR2171" s="66">
        <f t="shared" si="911"/>
        <v>39087</v>
      </c>
      <c r="BS2171" s="3" t="s">
        <v>3083</v>
      </c>
      <c r="BY2171" s="95"/>
      <c r="CB2171" s="95"/>
      <c r="CD2171" s="38">
        <f t="shared" si="922"/>
        <v>0</v>
      </c>
      <c r="CE2171" s="38">
        <v>26836</v>
      </c>
      <c r="CF2171" s="38">
        <v>66</v>
      </c>
      <c r="CI2171" s="38">
        <v>58</v>
      </c>
      <c r="CL2171" s="96"/>
      <c r="CM2171" s="51"/>
      <c r="CN2171" s="38"/>
      <c r="CR2171" s="38"/>
      <c r="CV2171" s="6"/>
      <c r="CW2171" s="6"/>
      <c r="DI2171" s="96"/>
      <c r="DK2171" s="1"/>
      <c r="DL2171" s="1"/>
      <c r="DN2171" s="1"/>
      <c r="DO2171" s="1"/>
    </row>
    <row r="2172" spans="1:119" ht="14" hidden="1" customHeight="1" outlineLevel="1" x14ac:dyDescent="0.2">
      <c r="A2172" t="s">
        <v>1298</v>
      </c>
      <c r="B2172" t="s">
        <v>975</v>
      </c>
      <c r="C2172" s="1">
        <f t="shared" si="912"/>
        <v>95581</v>
      </c>
      <c r="D2172" s="3">
        <f>IF(N2172&gt;0, RANK(N2172,(N2172:P2172,Q2172:AE2172)),0)</f>
        <v>2</v>
      </c>
      <c r="E2172" s="3">
        <f>IF(O2172&gt;0,RANK(O2172,(N2172:P2172,Q2172:AE2172)),0)</f>
        <v>1</v>
      </c>
      <c r="F2172" s="3">
        <f>IF(P2172&gt;0,RANK(P2172,(N2172:P2172,Q2172:AE2172)),0)</f>
        <v>0</v>
      </c>
      <c r="G2172" s="1">
        <f t="shared" si="898"/>
        <v>28527</v>
      </c>
      <c r="H2172" s="2">
        <f t="shared" si="899"/>
        <v>0.29845889873510428</v>
      </c>
      <c r="I2172" s="2"/>
      <c r="J2172" s="2">
        <f t="shared" si="913"/>
        <v>0.3434992310187171</v>
      </c>
      <c r="K2172" s="2">
        <f t="shared" si="914"/>
        <v>0.64195812975382138</v>
      </c>
      <c r="L2172" s="2">
        <f t="shared" si="915"/>
        <v>0</v>
      </c>
      <c r="M2172" s="2">
        <f t="shared" si="916"/>
        <v>1.4542639227461573E-2</v>
      </c>
      <c r="N2172" s="38">
        <v>32832</v>
      </c>
      <c r="O2172" s="38">
        <v>61359</v>
      </c>
      <c r="P2172" s="38"/>
      <c r="Q2172" s="38">
        <v>476</v>
      </c>
      <c r="R2172" s="38">
        <f>IF(Copyright!$B$14=1,CI2172,0)</f>
        <v>217</v>
      </c>
      <c r="S2172" s="38"/>
      <c r="T2172" s="38">
        <v>7</v>
      </c>
      <c r="U2172" s="38">
        <v>6</v>
      </c>
      <c r="V2172" s="38"/>
      <c r="W2172" s="38">
        <f>IF(Copyright!B$11=1,IF(CF2172&gt;0,CF2172-AL2172-AE2172-Z2172-U2172-T2172,0),0)</f>
        <v>305</v>
      </c>
      <c r="X2172" s="38">
        <v>169</v>
      </c>
      <c r="Y2172" s="38"/>
      <c r="Z2172" s="38">
        <v>1</v>
      </c>
      <c r="AA2172" s="38"/>
      <c r="AB2172" s="38">
        <v>209</v>
      </c>
      <c r="AC2172" s="38"/>
      <c r="AD2172" s="38"/>
      <c r="AE2172" s="38">
        <v>0</v>
      </c>
      <c r="AF2172" s="38"/>
      <c r="AG2172" s="38"/>
      <c r="AH2172" s="38"/>
      <c r="AI2172" s="6"/>
      <c r="AJ2172" s="38"/>
      <c r="AK2172" s="38"/>
      <c r="AL2172" s="38">
        <v>0</v>
      </c>
      <c r="AM2172" s="38"/>
      <c r="AN2172" s="38"/>
      <c r="AO2172" s="38"/>
      <c r="AP2172" s="38"/>
      <c r="AQ2172" s="38"/>
      <c r="AR2172" s="38"/>
      <c r="AS2172" s="38"/>
      <c r="AT2172" s="38"/>
      <c r="AU2172" s="38"/>
      <c r="AV2172" s="38"/>
      <c r="AW2172" s="38"/>
      <c r="AX2172" s="38"/>
      <c r="AY2172" s="38"/>
      <c r="BA2172" s="3">
        <f>IF(Q2172&gt;0,RANK(Q2172,(N2172:P2172,Q2172:AE2172)),0)</f>
        <v>3</v>
      </c>
      <c r="BB2172" s="3">
        <f>IF(R2172&gt;0,RANK(R2172,(N2172:P2172,Q2172:AE2172)),0)</f>
        <v>5</v>
      </c>
      <c r="BC2172" s="3">
        <f>IF(S2172&gt;0,RANK(S2172,(N2172:P2172,Q2172:AE2172)),0)</f>
        <v>0</v>
      </c>
      <c r="BD2172" s="3">
        <f>IF(T2172&gt;0,RANK(T2172,(N2172:P2172,Q2172:AE2172)),0)</f>
        <v>8</v>
      </c>
      <c r="BE2172" s="2">
        <f t="shared" si="917"/>
        <v>4.9800692606271121E-3</v>
      </c>
      <c r="BF2172" s="2">
        <f t="shared" si="918"/>
        <v>2.2703256923447129E-3</v>
      </c>
      <c r="BG2172" s="2">
        <f t="shared" si="919"/>
        <v>0</v>
      </c>
      <c r="BH2172" s="2">
        <f t="shared" si="920"/>
        <v>7.3236312656281061E-5</v>
      </c>
      <c r="BJ2172" t="s">
        <v>1298</v>
      </c>
      <c r="BK2172" t="s">
        <v>975</v>
      </c>
      <c r="BL2172">
        <v>12</v>
      </c>
      <c r="BN2172">
        <v>0</v>
      </c>
      <c r="BO2172" s="60">
        <v>39</v>
      </c>
      <c r="BP2172" s="62">
        <v>89</v>
      </c>
      <c r="BQ2172" s="66">
        <f t="shared" si="921"/>
        <v>39089</v>
      </c>
      <c r="BR2172" s="66">
        <f t="shared" si="911"/>
        <v>39089</v>
      </c>
      <c r="BS2172" s="3" t="s">
        <v>3083</v>
      </c>
      <c r="BY2172" s="95"/>
      <c r="CB2172" s="95"/>
      <c r="CD2172" s="38">
        <f t="shared" si="922"/>
        <v>0</v>
      </c>
      <c r="CE2172" s="38">
        <v>95581</v>
      </c>
      <c r="CF2172" s="38">
        <v>319</v>
      </c>
      <c r="CI2172" s="38">
        <v>217</v>
      </c>
      <c r="CL2172" s="96"/>
      <c r="CM2172" s="51"/>
      <c r="CN2172" s="38"/>
      <c r="CR2172" s="38"/>
      <c r="CV2172" s="6"/>
      <c r="CW2172" s="6"/>
      <c r="DI2172" s="96"/>
      <c r="DK2172" s="1"/>
      <c r="DL2172" s="1"/>
      <c r="DN2172" s="1"/>
      <c r="DO2172" s="1"/>
    </row>
    <row r="2173" spans="1:119" ht="14" hidden="1" customHeight="1" outlineLevel="1" x14ac:dyDescent="0.2">
      <c r="A2173" t="s">
        <v>825</v>
      </c>
      <c r="B2173" t="s">
        <v>975</v>
      </c>
      <c r="C2173" s="1">
        <f t="shared" si="912"/>
        <v>23512</v>
      </c>
      <c r="D2173" s="3">
        <f>IF(N2173&gt;0, RANK(N2173,(N2173:P2173,Q2173:AE2173)),0)</f>
        <v>2</v>
      </c>
      <c r="E2173" s="3">
        <f>IF(O2173&gt;0,RANK(O2173,(N2173:P2173,Q2173:AE2173)),0)</f>
        <v>1</v>
      </c>
      <c r="F2173" s="3">
        <f>IF(P2173&gt;0,RANK(P2173,(N2173:P2173,Q2173:AE2173)),0)</f>
        <v>0</v>
      </c>
      <c r="G2173" s="1">
        <f t="shared" si="898"/>
        <v>13155</v>
      </c>
      <c r="H2173" s="2">
        <f t="shared" si="899"/>
        <v>0.55950153113303847</v>
      </c>
      <c r="I2173" s="2"/>
      <c r="J2173" s="2">
        <f t="shared" si="913"/>
        <v>0.21380571623001021</v>
      </c>
      <c r="K2173" s="2">
        <f t="shared" si="914"/>
        <v>0.77330724736304868</v>
      </c>
      <c r="L2173" s="2">
        <f t="shared" si="915"/>
        <v>0</v>
      </c>
      <c r="M2173" s="2">
        <f t="shared" si="916"/>
        <v>1.288703640694111E-2</v>
      </c>
      <c r="N2173" s="38">
        <v>5027</v>
      </c>
      <c r="O2173" s="38">
        <v>18182</v>
      </c>
      <c r="P2173" s="38"/>
      <c r="Q2173" s="38">
        <v>98</v>
      </c>
      <c r="R2173" s="38">
        <f>IF(Copyright!$B$14=1,CI2173,0)</f>
        <v>63</v>
      </c>
      <c r="S2173" s="38"/>
      <c r="T2173" s="38">
        <v>2</v>
      </c>
      <c r="U2173" s="38">
        <v>1</v>
      </c>
      <c r="V2173" s="38"/>
      <c r="W2173" s="38">
        <f>IF(Copyright!B$11=1,IF(CF2173&gt;0,CF2173-AL2173-AE2173-Z2173-U2173-T2173,0),0)</f>
        <v>43</v>
      </c>
      <c r="X2173" s="38">
        <v>32</v>
      </c>
      <c r="Y2173" s="38"/>
      <c r="Z2173" s="38">
        <v>0</v>
      </c>
      <c r="AA2173" s="38"/>
      <c r="AB2173" s="38">
        <v>64</v>
      </c>
      <c r="AC2173" s="38"/>
      <c r="AD2173" s="38"/>
      <c r="AE2173" s="38">
        <v>0</v>
      </c>
      <c r="AF2173" s="38"/>
      <c r="AG2173" s="38"/>
      <c r="AH2173" s="38"/>
      <c r="AI2173" s="6"/>
      <c r="AJ2173" s="38"/>
      <c r="AK2173" s="38"/>
      <c r="AL2173" s="38">
        <v>0</v>
      </c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BA2173" s="3">
        <f>IF(Q2173&gt;0,RANK(Q2173,(N2173:P2173,Q2173:AE2173)),0)</f>
        <v>3</v>
      </c>
      <c r="BB2173" s="3">
        <f>IF(R2173&gt;0,RANK(R2173,(N2173:P2173,Q2173:AE2173)),0)</f>
        <v>5</v>
      </c>
      <c r="BC2173" s="3">
        <f>IF(S2173&gt;0,RANK(S2173,(N2173:P2173,Q2173:AE2173)),0)</f>
        <v>0</v>
      </c>
      <c r="BD2173" s="3">
        <f>IF(T2173&gt;0,RANK(T2173,(N2173:P2173,Q2173:AE2173)),0)</f>
        <v>8</v>
      </c>
      <c r="BE2173" s="2">
        <f t="shared" si="917"/>
        <v>4.1680843824430077E-3</v>
      </c>
      <c r="BF2173" s="2">
        <f t="shared" si="918"/>
        <v>2.6794828172847906E-3</v>
      </c>
      <c r="BG2173" s="2">
        <f t="shared" si="919"/>
        <v>0</v>
      </c>
      <c r="BH2173" s="2">
        <f t="shared" si="920"/>
        <v>8.5062946580469545E-5</v>
      </c>
      <c r="BJ2173" t="s">
        <v>825</v>
      </c>
      <c r="BK2173" t="s">
        <v>975</v>
      </c>
      <c r="BL2173">
        <v>4</v>
      </c>
      <c r="BN2173">
        <v>0</v>
      </c>
      <c r="BO2173" s="60">
        <v>39</v>
      </c>
      <c r="BP2173" s="62">
        <v>91</v>
      </c>
      <c r="BQ2173" s="66">
        <f t="shared" si="921"/>
        <v>39091</v>
      </c>
      <c r="BR2173" s="66">
        <f t="shared" si="911"/>
        <v>39091</v>
      </c>
      <c r="BS2173" s="3" t="s">
        <v>3083</v>
      </c>
      <c r="BY2173" s="95"/>
      <c r="CB2173" s="95"/>
      <c r="CD2173" s="38">
        <f t="shared" si="922"/>
        <v>0</v>
      </c>
      <c r="CE2173" s="38">
        <f>64+5027+98+32+63+18182+46</f>
        <v>23512</v>
      </c>
      <c r="CF2173" s="38">
        <v>46</v>
      </c>
      <c r="CI2173" s="38">
        <v>63</v>
      </c>
      <c r="CL2173" s="96"/>
      <c r="CM2173" s="51"/>
      <c r="CN2173" s="38"/>
      <c r="CR2173" s="38"/>
      <c r="CV2173" s="6"/>
      <c r="CW2173" s="6"/>
      <c r="DI2173" s="96"/>
      <c r="DK2173" s="1"/>
      <c r="DL2173" s="1"/>
      <c r="DN2173" s="1"/>
      <c r="DO2173" s="1"/>
    </row>
    <row r="2174" spans="1:119" ht="14" hidden="1" customHeight="1" outlineLevel="1" x14ac:dyDescent="0.2">
      <c r="A2174" t="s">
        <v>318</v>
      </c>
      <c r="B2174" t="s">
        <v>975</v>
      </c>
      <c r="C2174" s="1">
        <f t="shared" si="912"/>
        <v>159807</v>
      </c>
      <c r="D2174" s="3">
        <f>IF(N2174&gt;0, RANK(N2174,(N2174:P2174,Q2174:AE2174)),0)</f>
        <v>2</v>
      </c>
      <c r="E2174" s="3">
        <f>IF(O2174&gt;0,RANK(O2174,(N2174:P2174,Q2174:AE2174)),0)</f>
        <v>1</v>
      </c>
      <c r="F2174" s="3">
        <f>IF(P2174&gt;0,RANK(P2174,(N2174:P2174,Q2174:AE2174)),0)</f>
        <v>0</v>
      </c>
      <c r="G2174" s="1">
        <f t="shared" si="898"/>
        <v>9090</v>
      </c>
      <c r="H2174" s="2">
        <f t="shared" si="899"/>
        <v>5.6881112842366105E-2</v>
      </c>
      <c r="I2174" s="2"/>
      <c r="J2174" s="2">
        <f t="shared" si="913"/>
        <v>0.46435387686396717</v>
      </c>
      <c r="K2174" s="2">
        <f t="shared" si="914"/>
        <v>0.52123498970633331</v>
      </c>
      <c r="L2174" s="2">
        <f t="shared" si="915"/>
        <v>0</v>
      </c>
      <c r="M2174" s="2">
        <f t="shared" si="916"/>
        <v>1.4411133429699463E-2</v>
      </c>
      <c r="N2174" s="38">
        <v>74207</v>
      </c>
      <c r="O2174" s="38">
        <v>83297</v>
      </c>
      <c r="P2174" s="38"/>
      <c r="Q2174" s="38">
        <v>844</v>
      </c>
      <c r="R2174" s="38">
        <f>IF(Copyright!$B$14=1,CI2174,0)</f>
        <v>418</v>
      </c>
      <c r="S2174" s="38"/>
      <c r="T2174" s="38">
        <v>30</v>
      </c>
      <c r="U2174" s="38">
        <v>16</v>
      </c>
      <c r="V2174" s="38"/>
      <c r="W2174" s="38">
        <f>IF(Copyright!B$11=1,IF(CF2174&gt;0,CF2174-AL2174-AE2174-Z2174-U2174-T2174,0),0)</f>
        <v>382</v>
      </c>
      <c r="X2174" s="38">
        <v>245</v>
      </c>
      <c r="Y2174" s="38"/>
      <c r="Z2174" s="38">
        <v>2</v>
      </c>
      <c r="AA2174" s="38"/>
      <c r="AB2174" s="38">
        <v>366</v>
      </c>
      <c r="AC2174" s="38"/>
      <c r="AD2174" s="38"/>
      <c r="AE2174" s="38">
        <v>0</v>
      </c>
      <c r="AF2174" s="38"/>
      <c r="AG2174" s="38"/>
      <c r="AH2174" s="38"/>
      <c r="AI2174" s="6"/>
      <c r="AJ2174" s="38"/>
      <c r="AK2174" s="38"/>
      <c r="AL2174" s="38">
        <v>0</v>
      </c>
      <c r="AM2174" s="38"/>
      <c r="AN2174" s="38"/>
      <c r="AO2174" s="38"/>
      <c r="AP2174" s="38"/>
      <c r="AQ2174" s="38"/>
      <c r="AR2174" s="38"/>
      <c r="AS2174" s="38"/>
      <c r="AT2174" s="38"/>
      <c r="AU2174" s="38"/>
      <c r="AV2174" s="38"/>
      <c r="AW2174" s="38"/>
      <c r="AX2174" s="38"/>
      <c r="AY2174" s="38"/>
      <c r="BA2174" s="3">
        <f>IF(Q2174&gt;0,RANK(Q2174,(N2174:P2174,Q2174:AE2174)),0)</f>
        <v>3</v>
      </c>
      <c r="BB2174" s="3">
        <f>IF(R2174&gt;0,RANK(R2174,(N2174:P2174,Q2174:AE2174)),0)</f>
        <v>4</v>
      </c>
      <c r="BC2174" s="3">
        <f>IF(S2174&gt;0,RANK(S2174,(N2174:P2174,Q2174:AE2174)),0)</f>
        <v>0</v>
      </c>
      <c r="BD2174" s="3">
        <f>IF(T2174&gt;0,RANK(T2174,(N2174:P2174,Q2174:AE2174)),0)</f>
        <v>8</v>
      </c>
      <c r="BE2174" s="2">
        <f t="shared" si="917"/>
        <v>5.2813706533506042E-3</v>
      </c>
      <c r="BF2174" s="2">
        <f t="shared" si="918"/>
        <v>2.6156551340053942E-3</v>
      </c>
      <c r="BG2174" s="2">
        <f t="shared" si="919"/>
        <v>0</v>
      </c>
      <c r="BH2174" s="2">
        <f t="shared" si="920"/>
        <v>1.8772644502431057E-4</v>
      </c>
      <c r="BJ2174" t="s">
        <v>318</v>
      </c>
      <c r="BK2174" t="s">
        <v>975</v>
      </c>
      <c r="BL2174">
        <v>5</v>
      </c>
      <c r="BN2174">
        <v>0</v>
      </c>
      <c r="BO2174" s="60">
        <v>39</v>
      </c>
      <c r="BP2174" s="62">
        <v>93</v>
      </c>
      <c r="BQ2174" s="66">
        <f t="shared" si="921"/>
        <v>39093</v>
      </c>
      <c r="BR2174" s="66">
        <f t="shared" si="911"/>
        <v>39093</v>
      </c>
      <c r="BS2174" s="3" t="s">
        <v>3083</v>
      </c>
      <c r="BY2174" s="95"/>
      <c r="CB2174" s="95"/>
      <c r="CD2174" s="38">
        <f t="shared" si="922"/>
        <v>0</v>
      </c>
      <c r="CE2174" s="38">
        <f>83297+74207+844+418+430+366+245</f>
        <v>159807</v>
      </c>
      <c r="CF2174" s="38">
        <v>430</v>
      </c>
      <c r="CI2174" s="38">
        <v>418</v>
      </c>
      <c r="CL2174" s="96"/>
      <c r="CM2174" s="51"/>
      <c r="CN2174" s="38"/>
      <c r="CR2174" s="38"/>
      <c r="CV2174" s="6"/>
      <c r="CW2174" s="6"/>
      <c r="DI2174" s="96"/>
      <c r="DK2174" s="1"/>
      <c r="DL2174" s="1"/>
      <c r="DN2174" s="1"/>
      <c r="DO2174" s="1"/>
    </row>
    <row r="2175" spans="1:119" ht="14" hidden="1" customHeight="1" outlineLevel="1" x14ac:dyDescent="0.2">
      <c r="A2175" t="s">
        <v>2029</v>
      </c>
      <c r="B2175" t="s">
        <v>975</v>
      </c>
      <c r="C2175" s="1">
        <f>SUM(N2175:AY2175)</f>
        <v>192489</v>
      </c>
      <c r="D2175" s="3">
        <f>IF(N2175&gt;0, RANK(N2175,(N2175:P2175,Q2175:AE2175)),0)</f>
        <v>1</v>
      </c>
      <c r="E2175" s="3">
        <f>IF(O2175&gt;0,RANK(O2175,(N2175:P2175,Q2175:AE2175)),0)</f>
        <v>2</v>
      </c>
      <c r="F2175" s="3">
        <f>IF(P2175&gt;0,RANK(P2175,(N2175:P2175,Q2175:AE2175)),0)</f>
        <v>0</v>
      </c>
      <c r="G2175" s="1">
        <f t="shared" si="898"/>
        <v>23922</v>
      </c>
      <c r="H2175" s="2">
        <f t="shared" si="899"/>
        <v>0.12427723142621137</v>
      </c>
      <c r="I2175" s="2"/>
      <c r="J2175" s="2">
        <f t="shared" si="913"/>
        <v>0.5523432507831616</v>
      </c>
      <c r="K2175" s="2">
        <f t="shared" si="914"/>
        <v>0.42806601935695027</v>
      </c>
      <c r="L2175" s="2">
        <f t="shared" si="915"/>
        <v>0</v>
      </c>
      <c r="M2175" s="2">
        <f t="shared" si="916"/>
        <v>1.9590729859888134E-2</v>
      </c>
      <c r="N2175" s="38">
        <v>106320</v>
      </c>
      <c r="O2175" s="38">
        <v>82398</v>
      </c>
      <c r="P2175" s="38"/>
      <c r="Q2175" s="38">
        <v>1072</v>
      </c>
      <c r="R2175" s="38">
        <f>IF(Copyright!$B$14=1,CI2175,0)</f>
        <v>1333</v>
      </c>
      <c r="S2175" s="38"/>
      <c r="T2175" s="38">
        <v>35</v>
      </c>
      <c r="U2175" s="38">
        <v>48</v>
      </c>
      <c r="V2175" s="38"/>
      <c r="W2175" s="38">
        <f>IF(Copyright!B$11=1,IF(CF2175&gt;0,CF2175-AL2175-AE2175-Z2175-U2175-T2175,0),0)</f>
        <v>547</v>
      </c>
      <c r="X2175" s="38">
        <v>299</v>
      </c>
      <c r="Y2175" s="38"/>
      <c r="Z2175" s="38">
        <v>1</v>
      </c>
      <c r="AA2175" s="38"/>
      <c r="AB2175" s="38">
        <v>436</v>
      </c>
      <c r="AC2175" s="38"/>
      <c r="AD2175" s="38"/>
      <c r="AE2175" s="38">
        <v>0</v>
      </c>
      <c r="AF2175" s="38"/>
      <c r="AG2175" s="38"/>
      <c r="AH2175" s="38"/>
      <c r="AI2175" s="6"/>
      <c r="AJ2175" s="38"/>
      <c r="AK2175" s="38"/>
      <c r="AL2175" s="38">
        <v>0</v>
      </c>
      <c r="AM2175" s="38"/>
      <c r="AN2175" s="38"/>
      <c r="AO2175" s="38"/>
      <c r="AP2175" s="38"/>
      <c r="AQ2175" s="38"/>
      <c r="AR2175" s="38"/>
      <c r="AS2175" s="38"/>
      <c r="AT2175" s="38"/>
      <c r="AU2175" s="38"/>
      <c r="AV2175" s="38"/>
      <c r="AW2175" s="38"/>
      <c r="AX2175" s="38"/>
      <c r="AY2175" s="38"/>
      <c r="BA2175" s="3">
        <f>IF(Q2175&gt;0,RANK(Q2175,(N2175:P2175,Q2175:AE2175)),0)</f>
        <v>4</v>
      </c>
      <c r="BB2175" s="3">
        <f>IF(R2175&gt;0,RANK(R2175,(N2175:P2175,Q2175:AE2175)),0)</f>
        <v>3</v>
      </c>
      <c r="BC2175" s="3">
        <f>IF(S2175&gt;0,RANK(S2175,(N2175:P2175,Q2175:AE2175)),0)</f>
        <v>0</v>
      </c>
      <c r="BD2175" s="3">
        <f>IF(T2175&gt;0,RANK(T2175,(N2175:P2175,Q2175:AE2175)),0)</f>
        <v>9</v>
      </c>
      <c r="BE2175" s="2">
        <f t="shared" si="917"/>
        <v>5.56914940594008E-3</v>
      </c>
      <c r="BF2175" s="2">
        <f t="shared" si="918"/>
        <v>6.9250710430206405E-3</v>
      </c>
      <c r="BG2175" s="2">
        <f t="shared" si="919"/>
        <v>0</v>
      </c>
      <c r="BH2175" s="2">
        <f t="shared" si="920"/>
        <v>1.8182857202229738E-4</v>
      </c>
      <c r="BJ2175" t="s">
        <v>2029</v>
      </c>
      <c r="BK2175" t="s">
        <v>975</v>
      </c>
      <c r="BL2175">
        <v>9</v>
      </c>
      <c r="BN2175">
        <v>0</v>
      </c>
      <c r="BO2175" s="60">
        <v>39</v>
      </c>
      <c r="BP2175" s="62">
        <v>95</v>
      </c>
      <c r="BQ2175" s="66">
        <f t="shared" si="921"/>
        <v>39095</v>
      </c>
      <c r="BR2175" s="66">
        <f t="shared" si="911"/>
        <v>39095</v>
      </c>
      <c r="BS2175" s="3" t="s">
        <v>3083</v>
      </c>
      <c r="BY2175" s="95"/>
      <c r="CB2175" s="95"/>
      <c r="CD2175" s="38">
        <f t="shared" si="922"/>
        <v>-1</v>
      </c>
      <c r="CE2175" s="38">
        <v>192488</v>
      </c>
      <c r="CF2175" s="38">
        <v>631</v>
      </c>
      <c r="CG2175" s="95"/>
      <c r="CI2175" s="38">
        <v>1333</v>
      </c>
      <c r="CL2175" s="96"/>
      <c r="CM2175" s="51"/>
      <c r="CN2175" s="38"/>
      <c r="CR2175" s="95"/>
      <c r="CV2175" s="6"/>
      <c r="CW2175" s="6"/>
      <c r="DI2175" s="96"/>
      <c r="DK2175" s="1"/>
      <c r="DL2175" s="1"/>
      <c r="DN2175" s="1"/>
      <c r="DO2175" s="1"/>
    </row>
    <row r="2176" spans="1:119" ht="14" hidden="1" customHeight="1" outlineLevel="1" x14ac:dyDescent="0.2">
      <c r="A2176" t="s">
        <v>1618</v>
      </c>
      <c r="B2176" t="s">
        <v>975</v>
      </c>
      <c r="C2176" s="1">
        <f t="shared" si="912"/>
        <v>20762</v>
      </c>
      <c r="D2176" s="3">
        <f>IF(N2176&gt;0, RANK(N2176,(N2176:P2176,Q2176:AE2176)),0)</f>
        <v>2</v>
      </c>
      <c r="E2176" s="3">
        <f>IF(O2176&gt;0,RANK(O2176,(N2176:P2176,Q2176:AE2176)),0)</f>
        <v>1</v>
      </c>
      <c r="F2176" s="3">
        <f>IF(P2176&gt;0,RANK(P2176,(N2176:P2176,Q2176:AE2176)),0)</f>
        <v>0</v>
      </c>
      <c r="G2176" s="1">
        <f t="shared" si="898"/>
        <v>9024</v>
      </c>
      <c r="H2176" s="2">
        <f t="shared" si="899"/>
        <v>0.43464020807244003</v>
      </c>
      <c r="I2176" s="2"/>
      <c r="J2176" s="2">
        <f t="shared" si="913"/>
        <v>0.27516616896252771</v>
      </c>
      <c r="K2176" s="2">
        <f t="shared" si="914"/>
        <v>0.70980637703496774</v>
      </c>
      <c r="L2176" s="2">
        <f t="shared" si="915"/>
        <v>0</v>
      </c>
      <c r="M2176" s="2">
        <f t="shared" si="916"/>
        <v>1.5027454002504492E-2</v>
      </c>
      <c r="N2176" s="38">
        <v>5713</v>
      </c>
      <c r="O2176" s="38">
        <v>14737</v>
      </c>
      <c r="P2176" s="38"/>
      <c r="Q2176" s="38">
        <v>124</v>
      </c>
      <c r="R2176" s="38">
        <f>IF(Copyright!$B$14=1,CI2176,0)</f>
        <v>46</v>
      </c>
      <c r="S2176" s="38"/>
      <c r="T2176" s="38">
        <v>0</v>
      </c>
      <c r="U2176" s="38">
        <v>0</v>
      </c>
      <c r="V2176" s="38"/>
      <c r="W2176" s="38">
        <f>IF(Copyright!B$11=1,IF(CF2176&gt;0,CF2176-AL2176-AE2176-Z2176-U2176-T2176,0),0)</f>
        <v>48</v>
      </c>
      <c r="X2176" s="38">
        <v>37</v>
      </c>
      <c r="Y2176" s="38"/>
      <c r="Z2176" s="38">
        <v>0</v>
      </c>
      <c r="AA2176" s="38"/>
      <c r="AB2176" s="38">
        <v>57</v>
      </c>
      <c r="AC2176" s="38"/>
      <c r="AD2176" s="38"/>
      <c r="AE2176" s="38">
        <v>0</v>
      </c>
      <c r="AF2176" s="38"/>
      <c r="AG2176" s="38"/>
      <c r="AH2176" s="38"/>
      <c r="AI2176" s="6"/>
      <c r="AJ2176" s="38"/>
      <c r="AK2176" s="38"/>
      <c r="AL2176" s="38">
        <v>0</v>
      </c>
      <c r="AM2176" s="38"/>
      <c r="AN2176" s="38"/>
      <c r="AO2176" s="38"/>
      <c r="AP2176" s="38"/>
      <c r="AQ2176" s="38"/>
      <c r="AR2176" s="38"/>
      <c r="AS2176" s="38"/>
      <c r="AT2176" s="38"/>
      <c r="AU2176" s="38"/>
      <c r="AV2176" s="38"/>
      <c r="AW2176" s="38"/>
      <c r="AX2176" s="38"/>
      <c r="AY2176" s="38"/>
      <c r="BA2176" s="3">
        <f>IF(Q2176&gt;0,RANK(Q2176,(N2176:P2176,Q2176:AE2176)),0)</f>
        <v>3</v>
      </c>
      <c r="BB2176" s="3">
        <f>IF(R2176&gt;0,RANK(R2176,(N2176:P2176,Q2176:AE2176)),0)</f>
        <v>6</v>
      </c>
      <c r="BC2176" s="3">
        <f>IF(S2176&gt;0,RANK(S2176,(N2176:P2176,Q2176:AE2176)),0)</f>
        <v>0</v>
      </c>
      <c r="BD2176" s="3">
        <f>IF(T2176&gt;0,RANK(T2176,(N2176:P2176,Q2176:AE2176)),0)</f>
        <v>0</v>
      </c>
      <c r="BE2176" s="2">
        <f t="shared" si="917"/>
        <v>5.9724496676620753E-3</v>
      </c>
      <c r="BF2176" s="2">
        <f t="shared" si="918"/>
        <v>2.215586167035931E-3</v>
      </c>
      <c r="BG2176" s="2">
        <f t="shared" si="919"/>
        <v>0</v>
      </c>
      <c r="BH2176" s="2">
        <f t="shared" si="920"/>
        <v>0</v>
      </c>
      <c r="BJ2176" t="s">
        <v>1618</v>
      </c>
      <c r="BK2176" t="s">
        <v>975</v>
      </c>
      <c r="BL2176">
        <v>15</v>
      </c>
      <c r="BN2176">
        <v>0</v>
      </c>
      <c r="BO2176" s="60">
        <v>39</v>
      </c>
      <c r="BP2176" s="62">
        <v>97</v>
      </c>
      <c r="BQ2176" s="66">
        <f t="shared" si="921"/>
        <v>39097</v>
      </c>
      <c r="BR2176" s="66">
        <f t="shared" si="911"/>
        <v>39097</v>
      </c>
      <c r="BS2176" s="3" t="s">
        <v>3083</v>
      </c>
      <c r="BY2176" s="95"/>
      <c r="CB2176" s="95"/>
      <c r="CD2176" s="38">
        <f t="shared" si="922"/>
        <v>0</v>
      </c>
      <c r="CE2176" s="38">
        <f>57+5713+124+37+46+14737+48</f>
        <v>20762</v>
      </c>
      <c r="CF2176" s="38">
        <v>48</v>
      </c>
      <c r="CI2176" s="38">
        <v>46</v>
      </c>
      <c r="CL2176" s="96"/>
      <c r="CM2176" s="51"/>
      <c r="CN2176" s="38"/>
      <c r="CR2176" s="38"/>
      <c r="CV2176" s="6"/>
      <c r="CW2176" s="6"/>
      <c r="DI2176" s="96"/>
      <c r="DK2176" s="1"/>
      <c r="DL2176" s="1"/>
      <c r="DN2176" s="1"/>
      <c r="DO2176" s="1"/>
    </row>
    <row r="2177" spans="1:119" ht="14" hidden="1" customHeight="1" outlineLevel="1" x14ac:dyDescent="0.2">
      <c r="A2177" t="s">
        <v>1336</v>
      </c>
      <c r="B2177" t="s">
        <v>975</v>
      </c>
      <c r="C2177" s="1">
        <f t="shared" si="912"/>
        <v>113225</v>
      </c>
      <c r="D2177" s="3">
        <f>IF(N2177&gt;0, RANK(N2177,(N2177:P2177,Q2177:AE2177)),0)</f>
        <v>2</v>
      </c>
      <c r="E2177" s="3">
        <f>IF(O2177&gt;0,RANK(O2177,(N2177:P2177,Q2177:AE2177)),0)</f>
        <v>1</v>
      </c>
      <c r="F2177" s="3">
        <f>IF(P2177&gt;0,RANK(P2177,(N2177:P2177,Q2177:AE2177)),0)</f>
        <v>0</v>
      </c>
      <c r="G2177" s="1">
        <f t="shared" si="898"/>
        <v>10613</v>
      </c>
      <c r="H2177" s="2">
        <f t="shared" si="899"/>
        <v>9.3733716052108632E-2</v>
      </c>
      <c r="I2177" s="2"/>
      <c r="J2177" s="2">
        <f t="shared" si="913"/>
        <v>0.44721572090969308</v>
      </c>
      <c r="K2177" s="2">
        <f t="shared" si="914"/>
        <v>0.54094943696180176</v>
      </c>
      <c r="L2177" s="2">
        <f t="shared" si="915"/>
        <v>0</v>
      </c>
      <c r="M2177" s="2">
        <f t="shared" si="916"/>
        <v>1.1834842128505163E-2</v>
      </c>
      <c r="N2177" s="38">
        <v>50636</v>
      </c>
      <c r="O2177" s="38">
        <v>61249</v>
      </c>
      <c r="P2177" s="38"/>
      <c r="Q2177" s="38">
        <v>412</v>
      </c>
      <c r="R2177" s="38">
        <f>IF(Copyright!$B$14=1,CI2177,0)</f>
        <v>280</v>
      </c>
      <c r="S2177" s="38"/>
      <c r="T2177" s="38">
        <v>16</v>
      </c>
      <c r="U2177" s="38">
        <v>11</v>
      </c>
      <c r="V2177" s="38"/>
      <c r="W2177" s="38">
        <f>IF(Copyright!B$11=1,IF(CF2177&gt;0,CF2177-AL2177-AE2177-Z2177-U2177-T2177,0),0)</f>
        <v>240</v>
      </c>
      <c r="X2177" s="38">
        <v>130</v>
      </c>
      <c r="Y2177" s="38"/>
      <c r="Z2177" s="38">
        <v>0</v>
      </c>
      <c r="AA2177" s="38"/>
      <c r="AB2177" s="38">
        <v>251</v>
      </c>
      <c r="AC2177" s="38"/>
      <c r="AD2177" s="38"/>
      <c r="AE2177" s="38">
        <v>0</v>
      </c>
      <c r="AF2177" s="38"/>
      <c r="AG2177" s="38"/>
      <c r="AH2177" s="38"/>
      <c r="AI2177" s="6"/>
      <c r="AJ2177" s="38"/>
      <c r="AK2177" s="38"/>
      <c r="AL2177" s="38">
        <v>0</v>
      </c>
      <c r="AM2177" s="38"/>
      <c r="AN2177" s="38"/>
      <c r="AO2177" s="38"/>
      <c r="AP2177" s="38"/>
      <c r="AQ2177" s="38"/>
      <c r="AR2177" s="38"/>
      <c r="AS2177" s="38"/>
      <c r="AT2177" s="38"/>
      <c r="AU2177" s="38"/>
      <c r="AV2177" s="38"/>
      <c r="AW2177" s="38"/>
      <c r="AX2177" s="38"/>
      <c r="AY2177" s="38"/>
      <c r="BA2177" s="3">
        <f>IF(Q2177&gt;0,RANK(Q2177,(N2177:P2177,Q2177:AE2177)),0)</f>
        <v>3</v>
      </c>
      <c r="BB2177" s="3">
        <f>IF(R2177&gt;0,RANK(R2177,(N2177:P2177,Q2177:AE2177)),0)</f>
        <v>4</v>
      </c>
      <c r="BC2177" s="3">
        <f>IF(S2177&gt;0,RANK(S2177,(N2177:P2177,Q2177:AE2177)),0)</f>
        <v>0</v>
      </c>
      <c r="BD2177" s="3">
        <f>IF(T2177&gt;0,RANK(T2177,(N2177:P2177,Q2177:AE2177)),0)</f>
        <v>8</v>
      </c>
      <c r="BE2177" s="2">
        <f t="shared" si="917"/>
        <v>3.6387723559284609E-3</v>
      </c>
      <c r="BF2177" s="2">
        <f t="shared" si="918"/>
        <v>2.4729520865533232E-3</v>
      </c>
      <c r="BG2177" s="2">
        <f t="shared" si="919"/>
        <v>0</v>
      </c>
      <c r="BH2177" s="2">
        <f t="shared" si="920"/>
        <v>1.4131154780304704E-4</v>
      </c>
      <c r="BJ2177" t="s">
        <v>1336</v>
      </c>
      <c r="BK2177" t="s">
        <v>975</v>
      </c>
      <c r="BL2177">
        <v>6</v>
      </c>
      <c r="BN2177">
        <v>0</v>
      </c>
      <c r="BO2177" s="60">
        <v>39</v>
      </c>
      <c r="BP2177" s="62">
        <v>99</v>
      </c>
      <c r="BQ2177" s="66">
        <f t="shared" si="921"/>
        <v>39099</v>
      </c>
      <c r="BR2177" s="66">
        <f t="shared" si="911"/>
        <v>39099</v>
      </c>
      <c r="BS2177" s="3" t="s">
        <v>3083</v>
      </c>
      <c r="BY2177" s="95"/>
      <c r="CB2177" s="95"/>
      <c r="CD2177" s="38">
        <f t="shared" si="922"/>
        <v>-1761</v>
      </c>
      <c r="CE2177" s="38">
        <f>250+49811+404+125+280+60327+267</f>
        <v>111464</v>
      </c>
      <c r="CF2177" s="1">
        <v>267</v>
      </c>
      <c r="CI2177" s="38">
        <v>280</v>
      </c>
      <c r="CL2177" s="96"/>
      <c r="CN2177" s="38"/>
      <c r="CR2177" s="38"/>
      <c r="CV2177" s="6"/>
      <c r="CW2177" s="6"/>
      <c r="DI2177" s="96"/>
      <c r="DK2177" s="1"/>
      <c r="DL2177" s="1"/>
      <c r="DN2177" s="1"/>
      <c r="DO2177" s="1"/>
    </row>
    <row r="2178" spans="1:119" ht="14" hidden="1" customHeight="1" outlineLevel="1" x14ac:dyDescent="0.2">
      <c r="A2178" t="s">
        <v>1791</v>
      </c>
      <c r="B2178" t="s">
        <v>975</v>
      </c>
      <c r="C2178" s="1">
        <f t="shared" si="912"/>
        <v>27470</v>
      </c>
      <c r="D2178" s="3">
        <f>IF(N2178&gt;0, RANK(N2178,(N2178:P2178,Q2178:AE2178)),0)</f>
        <v>2</v>
      </c>
      <c r="E2178" s="3">
        <f>IF(O2178&gt;0,RANK(O2178,(N2178:P2178,Q2178:AE2178)),0)</f>
        <v>1</v>
      </c>
      <c r="F2178" s="3">
        <f>IF(P2178&gt;0,RANK(P2178,(N2178:P2178,Q2178:AE2178)),0)</f>
        <v>0</v>
      </c>
      <c r="G2178" s="1">
        <f t="shared" si="898"/>
        <v>11317</v>
      </c>
      <c r="H2178" s="2">
        <f t="shared" si="899"/>
        <v>0.41197670185657081</v>
      </c>
      <c r="I2178" s="2"/>
      <c r="J2178" s="2">
        <f t="shared" si="913"/>
        <v>0.28765926465234803</v>
      </c>
      <c r="K2178" s="2">
        <f t="shared" si="914"/>
        <v>0.69963596650891879</v>
      </c>
      <c r="L2178" s="2">
        <f t="shared" si="915"/>
        <v>0</v>
      </c>
      <c r="M2178" s="2">
        <f t="shared" si="916"/>
        <v>1.2704768838733171E-2</v>
      </c>
      <c r="N2178" s="38">
        <v>7902</v>
      </c>
      <c r="O2178" s="38">
        <v>19219</v>
      </c>
      <c r="P2178" s="38"/>
      <c r="Q2178" s="38">
        <v>119</v>
      </c>
      <c r="R2178" s="38">
        <f>IF(Copyright!$B$14=1,CI2178,0)</f>
        <v>66</v>
      </c>
      <c r="S2178" s="38"/>
      <c r="T2178" s="38">
        <v>3</v>
      </c>
      <c r="U2178" s="38">
        <v>1</v>
      </c>
      <c r="V2178" s="38"/>
      <c r="W2178" s="38">
        <f>IF(Copyright!B$11=1,IF(CF2178&gt;0,CF2178-AL2178-AE2178-Z2178-U2178-T2178,0),0)</f>
        <v>45</v>
      </c>
      <c r="X2178" s="38">
        <v>38</v>
      </c>
      <c r="Y2178" s="38"/>
      <c r="Z2178" s="38">
        <v>0</v>
      </c>
      <c r="AA2178" s="38"/>
      <c r="AB2178" s="38">
        <v>77</v>
      </c>
      <c r="AC2178" s="38"/>
      <c r="AD2178" s="38"/>
      <c r="AE2178" s="38">
        <v>0</v>
      </c>
      <c r="AF2178" s="38"/>
      <c r="AG2178" s="38"/>
      <c r="AH2178" s="38"/>
      <c r="AI2178" s="6"/>
      <c r="AJ2178" s="38"/>
      <c r="AK2178" s="38"/>
      <c r="AL2178" s="38">
        <v>0</v>
      </c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BA2178" s="3">
        <f>IF(Q2178&gt;0,RANK(Q2178,(N2178:P2178,Q2178:AE2178)),0)</f>
        <v>3</v>
      </c>
      <c r="BB2178" s="3">
        <f>IF(R2178&gt;0,RANK(R2178,(N2178:P2178,Q2178:AE2178)),0)</f>
        <v>5</v>
      </c>
      <c r="BC2178" s="3">
        <f>IF(S2178&gt;0,RANK(S2178,(N2178:P2178,Q2178:AE2178)),0)</f>
        <v>0</v>
      </c>
      <c r="BD2178" s="3">
        <f>IF(T2178&gt;0,RANK(T2178,(N2178:P2178,Q2178:AE2178)),0)</f>
        <v>8</v>
      </c>
      <c r="BE2178" s="2">
        <f t="shared" si="917"/>
        <v>4.3319985438660356E-3</v>
      </c>
      <c r="BF2178" s="2">
        <f t="shared" si="918"/>
        <v>2.4026210411357846E-3</v>
      </c>
      <c r="BG2178" s="2">
        <f t="shared" si="919"/>
        <v>0</v>
      </c>
      <c r="BH2178" s="2">
        <f t="shared" si="920"/>
        <v>1.0921004732435385E-4</v>
      </c>
      <c r="BJ2178" t="s">
        <v>1791</v>
      </c>
      <c r="BK2178" t="s">
        <v>975</v>
      </c>
      <c r="BL2178">
        <v>4</v>
      </c>
      <c r="BN2178">
        <v>0</v>
      </c>
      <c r="BO2178" s="60">
        <v>39</v>
      </c>
      <c r="BP2178" s="62">
        <v>101</v>
      </c>
      <c r="BQ2178" s="66">
        <f t="shared" si="921"/>
        <v>39101</v>
      </c>
      <c r="BR2178" s="66">
        <f t="shared" si="911"/>
        <v>39101</v>
      </c>
      <c r="BS2178" s="3" t="s">
        <v>3083</v>
      </c>
      <c r="BY2178" s="95"/>
      <c r="CB2178" s="95"/>
      <c r="CD2178" s="38">
        <f t="shared" si="922"/>
        <v>0</v>
      </c>
      <c r="CE2178" s="38">
        <v>27470</v>
      </c>
      <c r="CF2178" s="38">
        <v>49</v>
      </c>
      <c r="CI2178" s="38">
        <v>66</v>
      </c>
      <c r="CL2178" s="96"/>
      <c r="CM2178" s="51"/>
      <c r="CN2178" s="38"/>
      <c r="CV2178" s="6"/>
      <c r="CW2178" s="6"/>
      <c r="DI2178" s="96"/>
      <c r="DK2178" s="1"/>
      <c r="DL2178" s="1"/>
      <c r="DN2178" s="1"/>
      <c r="DO2178" s="1"/>
    </row>
    <row r="2179" spans="1:119" ht="14" hidden="1" customHeight="1" outlineLevel="1" x14ac:dyDescent="0.2">
      <c r="A2179" t="s">
        <v>1277</v>
      </c>
      <c r="B2179" t="s">
        <v>975</v>
      </c>
      <c r="C2179" s="1">
        <f t="shared" si="912"/>
        <v>107517</v>
      </c>
      <c r="D2179" s="3">
        <f>IF(N2179&gt;0, RANK(N2179,(N2179:P2179,Q2179:AE2179)),0)</f>
        <v>2</v>
      </c>
      <c r="E2179" s="3">
        <f>IF(O2179&gt;0,RANK(O2179,(N2179:P2179,Q2179:AE2179)),0)</f>
        <v>1</v>
      </c>
      <c r="F2179" s="3">
        <f>IF(P2179&gt;0,RANK(P2179,(N2179:P2179,Q2179:AE2179)),0)</f>
        <v>0</v>
      </c>
      <c r="G2179" s="1">
        <f t="shared" si="898"/>
        <v>26537</v>
      </c>
      <c r="H2179" s="2">
        <f t="shared" si="899"/>
        <v>0.24681678246230829</v>
      </c>
      <c r="I2179" s="2"/>
      <c r="J2179" s="2">
        <f t="shared" si="913"/>
        <v>0.36990429420463738</v>
      </c>
      <c r="K2179" s="2">
        <f t="shared" si="914"/>
        <v>0.61672107666694564</v>
      </c>
      <c r="L2179" s="2">
        <f t="shared" si="915"/>
        <v>0</v>
      </c>
      <c r="M2179" s="2">
        <f t="shared" si="916"/>
        <v>1.3374629128417026E-2</v>
      </c>
      <c r="N2179" s="38">
        <v>39771</v>
      </c>
      <c r="O2179" s="38">
        <v>66308</v>
      </c>
      <c r="P2179" s="38"/>
      <c r="Q2179" s="38">
        <v>523</v>
      </c>
      <c r="R2179" s="38">
        <f>IF(Copyright!$B$14=1,CI2179,0)</f>
        <v>218</v>
      </c>
      <c r="S2179" s="38"/>
      <c r="T2179" s="38">
        <v>17</v>
      </c>
      <c r="U2179" s="38">
        <v>7</v>
      </c>
      <c r="V2179" s="38"/>
      <c r="W2179" s="38">
        <f>IF(Copyright!B$11=1,IF(CF2179&gt;0,CF2179-AL2179-AE2179-Z2179-U2179-T2179,0),0)</f>
        <v>254</v>
      </c>
      <c r="X2179" s="38">
        <v>195</v>
      </c>
      <c r="Y2179" s="38"/>
      <c r="Z2179" s="38">
        <v>4</v>
      </c>
      <c r="AA2179" s="38"/>
      <c r="AB2179" s="38">
        <v>220</v>
      </c>
      <c r="AC2179" s="38"/>
      <c r="AD2179" s="38"/>
      <c r="AE2179" s="38">
        <v>0</v>
      </c>
      <c r="AF2179" s="38"/>
      <c r="AG2179" s="38"/>
      <c r="AH2179" s="38"/>
      <c r="AI2179" s="6"/>
      <c r="AJ2179" s="38"/>
      <c r="AK2179" s="38"/>
      <c r="AL2179" s="38">
        <v>0</v>
      </c>
      <c r="AM2179" s="38"/>
      <c r="AN2179" s="38"/>
      <c r="AO2179" s="38"/>
      <c r="AP2179" s="38"/>
      <c r="AQ2179" s="38"/>
      <c r="AR2179" s="38"/>
      <c r="AS2179" s="38"/>
      <c r="AT2179" s="38"/>
      <c r="AU2179" s="38"/>
      <c r="AV2179" s="38"/>
      <c r="AW2179" s="38"/>
      <c r="AX2179" s="38"/>
      <c r="AY2179" s="38"/>
      <c r="BA2179" s="3">
        <f>IF(Q2179&gt;0,RANK(Q2179,(N2179:P2179,Q2179:AE2179)),0)</f>
        <v>3</v>
      </c>
      <c r="BB2179" s="3">
        <f>IF(R2179&gt;0,RANK(R2179,(N2179:P2179,Q2179:AE2179)),0)</f>
        <v>6</v>
      </c>
      <c r="BC2179" s="3">
        <f>IF(S2179&gt;0,RANK(S2179,(N2179:P2179,Q2179:AE2179)),0)</f>
        <v>0</v>
      </c>
      <c r="BD2179" s="3">
        <f>IF(T2179&gt;0,RANK(T2179,(N2179:P2179,Q2179:AE2179)),0)</f>
        <v>8</v>
      </c>
      <c r="BE2179" s="2">
        <f t="shared" si="917"/>
        <v>4.8643470334923779E-3</v>
      </c>
      <c r="BF2179" s="2">
        <f t="shared" si="918"/>
        <v>2.0275863351842034E-3</v>
      </c>
      <c r="BG2179" s="2">
        <f t="shared" si="919"/>
        <v>0</v>
      </c>
      <c r="BH2179" s="2">
        <f t="shared" si="920"/>
        <v>1.5811453072537367E-4</v>
      </c>
      <c r="BJ2179" t="s">
        <v>1277</v>
      </c>
      <c r="BK2179" t="s">
        <v>975</v>
      </c>
      <c r="BL2179">
        <v>7</v>
      </c>
      <c r="BN2179">
        <v>0</v>
      </c>
      <c r="BO2179" s="60">
        <v>39</v>
      </c>
      <c r="BP2179" s="62">
        <v>103</v>
      </c>
      <c r="BQ2179" s="66">
        <f t="shared" si="921"/>
        <v>39103</v>
      </c>
      <c r="BR2179" s="66">
        <f t="shared" si="911"/>
        <v>39103</v>
      </c>
      <c r="BS2179" s="3" t="s">
        <v>3083</v>
      </c>
      <c r="BY2179" s="95"/>
      <c r="CB2179" s="95"/>
      <c r="CD2179" s="38">
        <f t="shared" si="922"/>
        <v>0</v>
      </c>
      <c r="CE2179" s="38">
        <f>220+39771+523+195+218+66308+282</f>
        <v>107517</v>
      </c>
      <c r="CF2179" s="38">
        <v>282</v>
      </c>
      <c r="CI2179" s="38">
        <v>218</v>
      </c>
      <c r="CL2179" s="96"/>
      <c r="CM2179" s="51"/>
      <c r="CN2179" s="38"/>
      <c r="CV2179" s="6"/>
      <c r="CW2179" s="6"/>
      <c r="DI2179" s="96"/>
      <c r="DK2179" s="1"/>
      <c r="DL2179" s="1"/>
      <c r="DN2179" s="1"/>
      <c r="DO2179" s="1"/>
    </row>
    <row r="2180" spans="1:119" ht="14" hidden="1" customHeight="1" outlineLevel="1" x14ac:dyDescent="0.2">
      <c r="A2180" t="s">
        <v>2604</v>
      </c>
      <c r="B2180" t="s">
        <v>975</v>
      </c>
      <c r="C2180" s="1">
        <f t="shared" si="912"/>
        <v>10422</v>
      </c>
      <c r="D2180" s="3">
        <f>IF(N2180&gt;0, RANK(N2180,(N2180:P2180,Q2180:AE2180)),0)</f>
        <v>2</v>
      </c>
      <c r="E2180" s="3">
        <f>IF(O2180&gt;0,RANK(O2180,(N2180:P2180,Q2180:AE2180)),0)</f>
        <v>1</v>
      </c>
      <c r="F2180" s="3">
        <f>IF(P2180&gt;0,RANK(P2180,(N2180:P2180,Q2180:AE2180)),0)</f>
        <v>0</v>
      </c>
      <c r="G2180" s="1">
        <f t="shared" si="898"/>
        <v>5925</v>
      </c>
      <c r="H2180" s="2">
        <f t="shared" si="899"/>
        <v>0.56850892343120318</v>
      </c>
      <c r="I2180" s="2"/>
      <c r="J2180" s="2">
        <f t="shared" si="913"/>
        <v>0.21128382268278642</v>
      </c>
      <c r="K2180" s="2">
        <f t="shared" si="914"/>
        <v>0.77979274611398963</v>
      </c>
      <c r="L2180" s="2">
        <f t="shared" si="915"/>
        <v>0</v>
      </c>
      <c r="M2180" s="2">
        <f t="shared" si="916"/>
        <v>8.9234312032239194E-3</v>
      </c>
      <c r="N2180" s="38">
        <v>2202</v>
      </c>
      <c r="O2180" s="38">
        <v>8127</v>
      </c>
      <c r="P2180" s="38"/>
      <c r="Q2180" s="38">
        <v>28</v>
      </c>
      <c r="R2180" s="38">
        <f>IF(Copyright!$B$14=1,CI2180,0)</f>
        <v>22</v>
      </c>
      <c r="S2180" s="38"/>
      <c r="T2180" s="38">
        <v>0</v>
      </c>
      <c r="U2180" s="38">
        <v>0</v>
      </c>
      <c r="V2180" s="38"/>
      <c r="W2180" s="38">
        <f>IF(Copyright!B$11=1,IF(CF2180&gt;0,CF2180-AL2180-AE2180-Z2180-U2180-T2180,0),0)</f>
        <v>0</v>
      </c>
      <c r="X2180" s="38">
        <v>21</v>
      </c>
      <c r="Y2180" s="38"/>
      <c r="Z2180" s="38">
        <v>0</v>
      </c>
      <c r="AA2180" s="38"/>
      <c r="AB2180" s="38">
        <v>22</v>
      </c>
      <c r="AC2180" s="38"/>
      <c r="AD2180" s="38"/>
      <c r="AE2180" s="38">
        <v>0</v>
      </c>
      <c r="AF2180" s="38"/>
      <c r="AG2180" s="38"/>
      <c r="AH2180" s="38"/>
      <c r="AI2180" s="6"/>
      <c r="AJ2180" s="38"/>
      <c r="AK2180" s="38"/>
      <c r="AL2180" s="38">
        <v>0</v>
      </c>
      <c r="AM2180" s="38"/>
      <c r="AN2180" s="38"/>
      <c r="AO2180" s="38"/>
      <c r="AP2180" s="38"/>
      <c r="AQ2180" s="38"/>
      <c r="AR2180" s="38"/>
      <c r="AS2180" s="38"/>
      <c r="AT2180" s="38"/>
      <c r="AU2180" s="38"/>
      <c r="AV2180" s="38"/>
      <c r="AW2180" s="38"/>
      <c r="AX2180" s="38"/>
      <c r="AY2180" s="38"/>
      <c r="BA2180" s="3">
        <f>IF(Q2180&gt;0,RANK(Q2180,(N2180:P2180,Q2180:AE2180)),0)</f>
        <v>3</v>
      </c>
      <c r="BB2180" s="3">
        <f>IF(R2180&gt;0,RANK(R2180,(N2180:P2180,Q2180:AE2180)),0)</f>
        <v>4</v>
      </c>
      <c r="BC2180" s="3">
        <f>IF(S2180&gt;0,RANK(S2180,(N2180:P2180,Q2180:AE2180)),0)</f>
        <v>0</v>
      </c>
      <c r="BD2180" s="3">
        <f>IF(T2180&gt;0,RANK(T2180,(N2180:P2180,Q2180:AE2180)),0)</f>
        <v>0</v>
      </c>
      <c r="BE2180" s="2">
        <f t="shared" si="917"/>
        <v>2.6866244482824796E-3</v>
      </c>
      <c r="BF2180" s="2">
        <f t="shared" si="918"/>
        <v>2.1109192093648052E-3</v>
      </c>
      <c r="BG2180" s="2">
        <f t="shared" si="919"/>
        <v>0</v>
      </c>
      <c r="BH2180" s="2">
        <f t="shared" si="920"/>
        <v>0</v>
      </c>
      <c r="BJ2180" t="s">
        <v>2604</v>
      </c>
      <c r="BK2180" t="s">
        <v>975</v>
      </c>
      <c r="BL2180">
        <v>2</v>
      </c>
      <c r="BN2180">
        <v>0</v>
      </c>
      <c r="BO2180" s="60">
        <v>39</v>
      </c>
      <c r="BP2180" s="62">
        <v>105</v>
      </c>
      <c r="BQ2180" s="66">
        <f t="shared" si="921"/>
        <v>39105</v>
      </c>
      <c r="BR2180" s="66">
        <f t="shared" si="911"/>
        <v>39105</v>
      </c>
      <c r="BS2180" s="3" t="s">
        <v>3083</v>
      </c>
      <c r="BY2180" s="95"/>
      <c r="CB2180" s="95"/>
      <c r="CD2180" s="38">
        <f t="shared" si="922"/>
        <v>0</v>
      </c>
      <c r="CE2180" s="38">
        <v>10422</v>
      </c>
      <c r="CI2180" s="38">
        <v>22</v>
      </c>
      <c r="CL2180" s="96"/>
      <c r="CM2180" s="51"/>
      <c r="CN2180" s="38"/>
      <c r="CV2180" s="6"/>
      <c r="CW2180" s="6"/>
      <c r="DI2180" s="96"/>
      <c r="DK2180" s="1"/>
      <c r="DL2180" s="1"/>
      <c r="DN2180" s="1"/>
      <c r="DO2180" s="1"/>
    </row>
    <row r="2181" spans="1:119" ht="14" hidden="1" customHeight="1" outlineLevel="1" x14ac:dyDescent="0.2">
      <c r="A2181" t="s">
        <v>440</v>
      </c>
      <c r="B2181" t="s">
        <v>975</v>
      </c>
      <c r="C2181" s="1">
        <f t="shared" si="912"/>
        <v>23826</v>
      </c>
      <c r="D2181" s="3">
        <f>IF(N2181&gt;0, RANK(N2181,(N2181:P2181,Q2181:AE2181)),0)</f>
        <v>2</v>
      </c>
      <c r="E2181" s="3">
        <f>IF(O2181&gt;0,RANK(O2181,(N2181:P2181,Q2181:AE2181)),0)</f>
        <v>1</v>
      </c>
      <c r="F2181" s="3">
        <f>IF(P2181&gt;0,RANK(P2181,(N2181:P2181,Q2181:AE2181)),0)</f>
        <v>0</v>
      </c>
      <c r="G2181" s="1">
        <f t="shared" si="898"/>
        <v>15845</v>
      </c>
      <c r="H2181" s="2">
        <f t="shared" si="899"/>
        <v>0.66502979937882989</v>
      </c>
      <c r="I2181" s="2"/>
      <c r="J2181" s="2">
        <f t="shared" si="913"/>
        <v>0.16221774532023839</v>
      </c>
      <c r="K2181" s="2">
        <f t="shared" si="914"/>
        <v>0.82724754469906825</v>
      </c>
      <c r="L2181" s="2">
        <f t="shared" si="915"/>
        <v>0</v>
      </c>
      <c r="M2181" s="2">
        <f t="shared" si="916"/>
        <v>1.0534709980693391E-2</v>
      </c>
      <c r="N2181" s="38">
        <v>3865</v>
      </c>
      <c r="O2181" s="38">
        <v>19710</v>
      </c>
      <c r="P2181" s="38"/>
      <c r="Q2181" s="38">
        <v>72</v>
      </c>
      <c r="R2181" s="38">
        <f>IF(Copyright!$B$14=1,CI2181,0)</f>
        <v>52</v>
      </c>
      <c r="S2181" s="38"/>
      <c r="T2181" s="38">
        <v>3</v>
      </c>
      <c r="U2181" s="38">
        <v>0</v>
      </c>
      <c r="V2181" s="38"/>
      <c r="W2181" s="38">
        <f>IF(Copyright!B$11=1,IF(CF2181&gt;0,CF2181-AL2181-AE2181-Z2181-U2181-T2181,0),0)</f>
        <v>21</v>
      </c>
      <c r="X2181" s="38">
        <v>44</v>
      </c>
      <c r="Y2181" s="38"/>
      <c r="Z2181" s="38">
        <v>0</v>
      </c>
      <c r="AA2181" s="38"/>
      <c r="AB2181" s="38">
        <v>59</v>
      </c>
      <c r="AC2181" s="38"/>
      <c r="AD2181" s="38"/>
      <c r="AE2181" s="38">
        <v>0</v>
      </c>
      <c r="AF2181" s="38"/>
      <c r="AG2181" s="38"/>
      <c r="AH2181" s="38"/>
      <c r="AI2181" s="6"/>
      <c r="AJ2181" s="38"/>
      <c r="AK2181" s="38"/>
      <c r="AL2181" s="38">
        <v>0</v>
      </c>
      <c r="AM2181" s="38"/>
      <c r="AN2181" s="38"/>
      <c r="AO2181" s="38"/>
      <c r="AP2181" s="38"/>
      <c r="AQ2181" s="38"/>
      <c r="AR2181" s="38"/>
      <c r="AS2181" s="38"/>
      <c r="AT2181" s="38"/>
      <c r="AU2181" s="38"/>
      <c r="AV2181" s="38"/>
      <c r="AW2181" s="38"/>
      <c r="AX2181" s="38"/>
      <c r="AY2181" s="38"/>
      <c r="BA2181" s="3">
        <f>IF(Q2181&gt;0,RANK(Q2181,(N2181:P2181,Q2181:AE2181)),0)</f>
        <v>3</v>
      </c>
      <c r="BB2181" s="3">
        <f>IF(R2181&gt;0,RANK(R2181,(N2181:P2181,Q2181:AE2181)),0)</f>
        <v>5</v>
      </c>
      <c r="BC2181" s="3">
        <f>IF(S2181&gt;0,RANK(S2181,(N2181:P2181,Q2181:AE2181)),0)</f>
        <v>0</v>
      </c>
      <c r="BD2181" s="3">
        <f>IF(T2181&gt;0,RANK(T2181,(N2181:P2181,Q2181:AE2181)),0)</f>
        <v>8</v>
      </c>
      <c r="BE2181" s="2">
        <f t="shared" si="917"/>
        <v>3.0219088390833542E-3</v>
      </c>
      <c r="BF2181" s="2">
        <f t="shared" si="918"/>
        <v>2.1824897171157558E-3</v>
      </c>
      <c r="BG2181" s="2">
        <f t="shared" si="919"/>
        <v>0</v>
      </c>
      <c r="BH2181" s="2">
        <f t="shared" si="920"/>
        <v>1.2591286829513975E-4</v>
      </c>
      <c r="BJ2181" t="s">
        <v>440</v>
      </c>
      <c r="BK2181" t="s">
        <v>975</v>
      </c>
      <c r="BL2181">
        <v>5</v>
      </c>
      <c r="BN2181">
        <v>0</v>
      </c>
      <c r="BO2181" s="60">
        <v>39</v>
      </c>
      <c r="BP2181" s="62">
        <v>107</v>
      </c>
      <c r="BQ2181" s="66">
        <f t="shared" si="921"/>
        <v>39107</v>
      </c>
      <c r="BR2181" s="66">
        <f t="shared" si="911"/>
        <v>39107</v>
      </c>
      <c r="BS2181" s="3" t="s">
        <v>3083</v>
      </c>
      <c r="BY2181" s="95"/>
      <c r="CB2181" s="95"/>
      <c r="CD2181" s="38">
        <f t="shared" si="922"/>
        <v>0</v>
      </c>
      <c r="CE2181" s="38">
        <f>59+3865+72+44+52+19710+24</f>
        <v>23826</v>
      </c>
      <c r="CF2181" s="38">
        <v>24</v>
      </c>
      <c r="CG2181" s="42"/>
      <c r="CI2181" s="38">
        <v>52</v>
      </c>
      <c r="CL2181" s="96"/>
      <c r="CM2181" s="51"/>
      <c r="CN2181" s="38"/>
      <c r="CV2181" s="6"/>
      <c r="CW2181" s="6"/>
      <c r="DI2181" s="96"/>
      <c r="DK2181" s="1"/>
      <c r="DL2181" s="1"/>
      <c r="DN2181" s="1"/>
      <c r="DO2181" s="1"/>
    </row>
    <row r="2182" spans="1:119" ht="14" hidden="1" customHeight="1" outlineLevel="1" x14ac:dyDescent="0.2">
      <c r="A2182" t="s">
        <v>179</v>
      </c>
      <c r="B2182" t="s">
        <v>975</v>
      </c>
      <c r="C2182" s="1">
        <f t="shared" si="912"/>
        <v>59438</v>
      </c>
      <c r="D2182" s="3">
        <f>IF(N2182&gt;0, RANK(N2182,(N2182:P2182,Q2182:AE2182)),0)</f>
        <v>2</v>
      </c>
      <c r="E2182" s="3">
        <f>IF(O2182&gt;0,RANK(O2182,(N2182:P2182,Q2182:AE2182)),0)</f>
        <v>1</v>
      </c>
      <c r="F2182" s="3">
        <f>IF(P2182&gt;0,RANK(P2182,(N2182:P2182,Q2182:AE2182)),0)</f>
        <v>0</v>
      </c>
      <c r="G2182" s="1">
        <f t="shared" si="898"/>
        <v>26708</v>
      </c>
      <c r="H2182" s="2">
        <f t="shared" si="899"/>
        <v>0.44934217167468621</v>
      </c>
      <c r="I2182" s="2"/>
      <c r="J2182" s="2">
        <f t="shared" si="913"/>
        <v>0.26866650964029748</v>
      </c>
      <c r="K2182" s="2">
        <f t="shared" si="914"/>
        <v>0.71800868131498363</v>
      </c>
      <c r="L2182" s="2">
        <f t="shared" si="915"/>
        <v>0</v>
      </c>
      <c r="M2182" s="2">
        <f t="shared" si="916"/>
        <v>1.3324809044718888E-2</v>
      </c>
      <c r="N2182" s="38">
        <v>15969</v>
      </c>
      <c r="O2182" s="38">
        <v>42677</v>
      </c>
      <c r="P2182" s="38"/>
      <c r="Q2182" s="38">
        <v>311</v>
      </c>
      <c r="R2182" s="38">
        <f>IF(Copyright!$B$14=1,CI2182,0)</f>
        <v>107</v>
      </c>
      <c r="S2182" s="38"/>
      <c r="T2182" s="38">
        <v>6</v>
      </c>
      <c r="U2182" s="38">
        <v>6</v>
      </c>
      <c r="V2182" s="38"/>
      <c r="W2182" s="38">
        <f>IF(Copyright!B$11=1,IF(CF2182&gt;0,CF2182-AL2182-AE2182-Z2182-U2182-T2182,0),0)</f>
        <v>143</v>
      </c>
      <c r="X2182" s="38">
        <v>89</v>
      </c>
      <c r="Y2182" s="38"/>
      <c r="Z2182" s="38">
        <v>0</v>
      </c>
      <c r="AA2182" s="38"/>
      <c r="AB2182" s="38">
        <v>130</v>
      </c>
      <c r="AC2182" s="38"/>
      <c r="AD2182" s="38"/>
      <c r="AE2182" s="38">
        <v>0</v>
      </c>
      <c r="AF2182" s="38"/>
      <c r="AG2182" s="38"/>
      <c r="AH2182" s="38"/>
      <c r="AI2182" s="6"/>
      <c r="AJ2182" s="38"/>
      <c r="AK2182" s="38"/>
      <c r="AL2182" s="38">
        <v>0</v>
      </c>
      <c r="AM2182" s="38"/>
      <c r="AN2182" s="38"/>
      <c r="AO2182" s="38"/>
      <c r="AP2182" s="38"/>
      <c r="AQ2182" s="38"/>
      <c r="AR2182" s="38"/>
      <c r="AS2182" s="38"/>
      <c r="AT2182" s="38"/>
      <c r="AU2182" s="38"/>
      <c r="AV2182" s="38"/>
      <c r="AW2182" s="38"/>
      <c r="AX2182" s="38"/>
      <c r="AY2182" s="38"/>
      <c r="BA2182" s="3">
        <f>IF(Q2182&gt;0,RANK(Q2182,(N2182:P2182,Q2182:AE2182)),0)</f>
        <v>3</v>
      </c>
      <c r="BB2182" s="3">
        <f>IF(R2182&gt;0,RANK(R2182,(N2182:P2182,Q2182:AE2182)),0)</f>
        <v>6</v>
      </c>
      <c r="BC2182" s="3">
        <f>IF(S2182&gt;0,RANK(S2182,(N2182:P2182,Q2182:AE2182)),0)</f>
        <v>0</v>
      </c>
      <c r="BD2182" s="3">
        <f>IF(T2182&gt;0,RANK(T2182,(N2182:P2182,Q2182:AE2182)),0)</f>
        <v>8</v>
      </c>
      <c r="BE2182" s="2">
        <f t="shared" si="917"/>
        <v>5.232342945590363E-3</v>
      </c>
      <c r="BF2182" s="2">
        <f t="shared" si="918"/>
        <v>1.8001951613445945E-3</v>
      </c>
      <c r="BG2182" s="2">
        <f t="shared" si="919"/>
        <v>0</v>
      </c>
      <c r="BH2182" s="2">
        <f t="shared" si="920"/>
        <v>1.0094552306605202E-4</v>
      </c>
      <c r="BJ2182" t="s">
        <v>179</v>
      </c>
      <c r="BK2182" t="s">
        <v>975</v>
      </c>
      <c r="BN2182">
        <v>0</v>
      </c>
      <c r="BO2182" s="60">
        <v>39</v>
      </c>
      <c r="BP2182" s="62">
        <v>109</v>
      </c>
      <c r="BQ2182" s="66">
        <f t="shared" si="921"/>
        <v>39109</v>
      </c>
      <c r="BR2182" s="66">
        <f t="shared" si="911"/>
        <v>39109</v>
      </c>
      <c r="BS2182" s="3" t="s">
        <v>3083</v>
      </c>
      <c r="BY2182" s="95"/>
      <c r="CB2182" s="95"/>
      <c r="CD2182" s="38">
        <f t="shared" si="922"/>
        <v>0</v>
      </c>
      <c r="CE2182" s="38">
        <v>59438</v>
      </c>
      <c r="CF2182" s="38">
        <v>155</v>
      </c>
      <c r="CI2182" s="38">
        <v>107</v>
      </c>
      <c r="CL2182" s="96"/>
      <c r="CM2182" s="51"/>
      <c r="CN2182" s="38"/>
      <c r="CV2182" s="6"/>
      <c r="CW2182" s="6"/>
      <c r="DI2182" s="96"/>
      <c r="DK2182" s="1"/>
      <c r="DL2182" s="1"/>
      <c r="DN2182" s="1"/>
      <c r="DO2182" s="1"/>
    </row>
    <row r="2183" spans="1:119" ht="14" hidden="1" customHeight="1" outlineLevel="1" x14ac:dyDescent="0.2">
      <c r="A2183" t="s">
        <v>629</v>
      </c>
      <c r="B2183" t="s">
        <v>975</v>
      </c>
      <c r="C2183" s="1">
        <f t="shared" si="912"/>
        <v>6815</v>
      </c>
      <c r="D2183" s="3">
        <f>IF(N2183&gt;0, RANK(N2183,(N2183:P2183,Q2183:AE2183)),0)</f>
        <v>2</v>
      </c>
      <c r="E2183" s="3">
        <f>IF(O2183&gt;0,RANK(O2183,(N2183:P2183,Q2183:AE2183)),0)</f>
        <v>1</v>
      </c>
      <c r="F2183" s="3">
        <f>IF(P2183&gt;0,RANK(P2183,(N2183:P2183,Q2183:AE2183)),0)</f>
        <v>0</v>
      </c>
      <c r="G2183" s="1">
        <f t="shared" si="898"/>
        <v>4060</v>
      </c>
      <c r="H2183" s="2">
        <f t="shared" si="899"/>
        <v>0.5957446808510638</v>
      </c>
      <c r="I2183" s="2"/>
      <c r="J2183" s="2">
        <f t="shared" si="913"/>
        <v>0.19603815113719736</v>
      </c>
      <c r="K2183" s="2">
        <f t="shared" si="914"/>
        <v>0.79178283198826116</v>
      </c>
      <c r="L2183" s="2">
        <f t="shared" si="915"/>
        <v>0</v>
      </c>
      <c r="M2183" s="2">
        <f t="shared" si="916"/>
        <v>1.2179016874541482E-2</v>
      </c>
      <c r="N2183" s="38">
        <v>1336</v>
      </c>
      <c r="O2183" s="38">
        <v>5396</v>
      </c>
      <c r="P2183" s="38"/>
      <c r="Q2183" s="38">
        <v>15</v>
      </c>
      <c r="R2183" s="38">
        <f>IF(Copyright!$B$14=1,CI2183,0)</f>
        <v>10</v>
      </c>
      <c r="S2183" s="38"/>
      <c r="T2183" s="38">
        <v>1</v>
      </c>
      <c r="U2183" s="38">
        <v>1</v>
      </c>
      <c r="V2183" s="38"/>
      <c r="W2183" s="38">
        <f>IF(Copyright!B$11=1,IF(CF2183&gt;0,CF2183-AL2183-AE2183-Z2183-U2183-T2183,0),0)</f>
        <v>9</v>
      </c>
      <c r="X2183" s="38">
        <v>14</v>
      </c>
      <c r="Y2183" s="38"/>
      <c r="Z2183" s="38">
        <v>0</v>
      </c>
      <c r="AA2183" s="38"/>
      <c r="AB2183" s="38">
        <v>33</v>
      </c>
      <c r="AC2183" s="38"/>
      <c r="AD2183" s="38"/>
      <c r="AE2183" s="38">
        <v>0</v>
      </c>
      <c r="AF2183" s="38"/>
      <c r="AG2183" s="38"/>
      <c r="AH2183" s="38"/>
      <c r="AI2183" s="6"/>
      <c r="AJ2183" s="38"/>
      <c r="AK2183" s="38"/>
      <c r="AL2183" s="38">
        <v>0</v>
      </c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BA2183" s="3">
        <f>IF(Q2183&gt;0,RANK(Q2183,(N2183:P2183,Q2183:AE2183)),0)</f>
        <v>4</v>
      </c>
      <c r="BB2183" s="3">
        <f>IF(R2183&gt;0,RANK(R2183,(N2183:P2183,Q2183:AE2183)),0)</f>
        <v>6</v>
      </c>
      <c r="BC2183" s="3">
        <f>IF(S2183&gt;0,RANK(S2183,(N2183:P2183,Q2183:AE2183)),0)</f>
        <v>0</v>
      </c>
      <c r="BD2183" s="3">
        <f>IF(T2183&gt;0,RANK(T2183,(N2183:P2183,Q2183:AE2183)),0)</f>
        <v>8</v>
      </c>
      <c r="BE2183" s="2">
        <f t="shared" si="917"/>
        <v>2.2010271460014674E-3</v>
      </c>
      <c r="BF2183" s="2">
        <f t="shared" si="918"/>
        <v>1.467351430667645E-3</v>
      </c>
      <c r="BG2183" s="2">
        <f t="shared" si="919"/>
        <v>0</v>
      </c>
      <c r="BH2183" s="2">
        <f t="shared" si="920"/>
        <v>1.4673514306676449E-4</v>
      </c>
      <c r="BJ2183" t="s">
        <v>629</v>
      </c>
      <c r="BK2183" t="s">
        <v>975</v>
      </c>
      <c r="BL2183">
        <v>6</v>
      </c>
      <c r="BN2183">
        <v>0</v>
      </c>
      <c r="BO2183" s="60">
        <v>39</v>
      </c>
      <c r="BP2183" s="62">
        <v>111</v>
      </c>
      <c r="BQ2183" s="66">
        <f t="shared" si="921"/>
        <v>39111</v>
      </c>
      <c r="BR2183" s="66">
        <f t="shared" si="911"/>
        <v>39111</v>
      </c>
      <c r="BS2183" s="3" t="s">
        <v>3083</v>
      </c>
      <c r="BX2183"/>
      <c r="BY2183" s="95"/>
      <c r="CB2183" s="95"/>
      <c r="CD2183" s="38">
        <f t="shared" si="922"/>
        <v>0</v>
      </c>
      <c r="CE2183" s="38">
        <v>6815</v>
      </c>
      <c r="CF2183" s="38">
        <v>11</v>
      </c>
      <c r="CI2183" s="38">
        <v>10</v>
      </c>
      <c r="CL2183" s="96"/>
      <c r="CM2183" s="51"/>
      <c r="CN2183" s="38"/>
      <c r="CV2183" s="6"/>
      <c r="CW2183" s="6"/>
      <c r="DI2183" s="96"/>
      <c r="DK2183" s="1"/>
      <c r="DL2183" s="1"/>
      <c r="DN2183" s="1"/>
      <c r="DO2183" s="1"/>
    </row>
    <row r="2184" spans="1:119" ht="14" hidden="1" customHeight="1" outlineLevel="1" x14ac:dyDescent="0.2">
      <c r="A2184" t="s">
        <v>1381</v>
      </c>
      <c r="B2184" t="s">
        <v>975</v>
      </c>
      <c r="C2184" s="1">
        <f t="shared" si="912"/>
        <v>256544</v>
      </c>
      <c r="D2184" s="3">
        <f>IF(N2184&gt;0, RANK(N2184,(N2184:P2184,Q2184:AE2184)),0)</f>
        <v>1</v>
      </c>
      <c r="E2184" s="3">
        <f>IF(O2184&gt;0,RANK(O2184,(N2184:P2184,Q2184:AE2184)),0)</f>
        <v>2</v>
      </c>
      <c r="F2184" s="3">
        <f>IF(P2184&gt;0,RANK(P2184,(N2184:P2184,Q2184:AE2184)),0)</f>
        <v>0</v>
      </c>
      <c r="G2184" s="1">
        <f t="shared" ref="G2184:G2247" si="923">IF(C2184&gt;0,MAX(N2184:P2184)-LARGE(N2184:P2184,2),0)</f>
        <v>1201</v>
      </c>
      <c r="H2184" s="2">
        <f t="shared" ref="H2184:H2247" si="924">IF(C2184&gt;0,G2184/C2184,0)</f>
        <v>4.6814581514282149E-3</v>
      </c>
      <c r="I2184" s="2"/>
      <c r="J2184" s="2">
        <f t="shared" si="913"/>
        <v>0.49413355993513786</v>
      </c>
      <c r="K2184" s="2">
        <f t="shared" si="914"/>
        <v>0.48945210178370963</v>
      </c>
      <c r="L2184" s="2">
        <f t="shared" si="915"/>
        <v>0</v>
      </c>
      <c r="M2184" s="2">
        <f t="shared" si="916"/>
        <v>1.6414338281152518E-2</v>
      </c>
      <c r="N2184" s="38">
        <v>126767</v>
      </c>
      <c r="O2184" s="38">
        <v>125566</v>
      </c>
      <c r="P2184" s="38"/>
      <c r="Q2184" s="38">
        <v>1313</v>
      </c>
      <c r="R2184" s="38">
        <f>IF(Copyright!$B$14=1,CI2184,0)</f>
        <v>1004</v>
      </c>
      <c r="S2184" s="38"/>
      <c r="T2184" s="38">
        <v>69</v>
      </c>
      <c r="U2184" s="38">
        <v>51</v>
      </c>
      <c r="V2184" s="38"/>
      <c r="W2184" s="38">
        <f>IF(Copyright!B$11=1,IF(CF2184&gt;0,CF2184-AL2184-AE2184-Z2184-U2184-T2184,0),0)</f>
        <v>703</v>
      </c>
      <c r="X2184" s="38">
        <v>545</v>
      </c>
      <c r="Y2184" s="38"/>
      <c r="Z2184" s="38">
        <v>1</v>
      </c>
      <c r="AA2184" s="38"/>
      <c r="AB2184" s="38">
        <v>524</v>
      </c>
      <c r="AC2184" s="38"/>
      <c r="AD2184" s="38"/>
      <c r="AE2184" s="38">
        <v>0</v>
      </c>
      <c r="AF2184" s="38"/>
      <c r="AG2184" s="38"/>
      <c r="AH2184" s="38"/>
      <c r="AI2184" s="6"/>
      <c r="AJ2184" s="38"/>
      <c r="AK2184" s="38"/>
      <c r="AL2184" s="38">
        <v>1</v>
      </c>
      <c r="AM2184" s="38"/>
      <c r="AN2184" s="38"/>
      <c r="AO2184" s="38"/>
      <c r="AP2184" s="38"/>
      <c r="AQ2184" s="38"/>
      <c r="AR2184" s="38"/>
      <c r="AS2184" s="38"/>
      <c r="AT2184" s="38"/>
      <c r="AU2184" s="38"/>
      <c r="AV2184" s="38"/>
      <c r="AW2184" s="38"/>
      <c r="AX2184" s="38"/>
      <c r="AY2184" s="38"/>
      <c r="BA2184" s="3">
        <f>IF(Q2184&gt;0,RANK(Q2184,(N2184:P2184,Q2184:AE2184)),0)</f>
        <v>3</v>
      </c>
      <c r="BB2184" s="3">
        <f>IF(R2184&gt;0,RANK(R2184,(N2184:P2184,Q2184:AE2184)),0)</f>
        <v>4</v>
      </c>
      <c r="BC2184" s="3">
        <f>IF(S2184&gt;0,RANK(S2184,(N2184:P2184,Q2184:AE2184)),0)</f>
        <v>0</v>
      </c>
      <c r="BD2184" s="3">
        <f>IF(T2184&gt;0,RANK(T2184,(N2184:P2184,Q2184:AE2184)),0)</f>
        <v>8</v>
      </c>
      <c r="BE2184" s="2">
        <f t="shared" si="917"/>
        <v>5.1180304353249349E-3</v>
      </c>
      <c r="BF2184" s="2">
        <f t="shared" si="918"/>
        <v>3.9135586877884496E-3</v>
      </c>
      <c r="BG2184" s="2">
        <f t="shared" si="919"/>
        <v>0</v>
      </c>
      <c r="BH2184" s="2">
        <f t="shared" si="920"/>
        <v>2.6895971061494323E-4</v>
      </c>
      <c r="BJ2184" t="s">
        <v>1381</v>
      </c>
      <c r="BK2184" t="s">
        <v>975</v>
      </c>
      <c r="BL2184">
        <v>10</v>
      </c>
      <c r="BN2184">
        <v>0</v>
      </c>
      <c r="BO2184" s="60">
        <v>39</v>
      </c>
      <c r="BP2184" s="62">
        <v>113</v>
      </c>
      <c r="BQ2184" s="66">
        <f t="shared" si="921"/>
        <v>39113</v>
      </c>
      <c r="BR2184" s="66">
        <f t="shared" si="911"/>
        <v>39113</v>
      </c>
      <c r="BS2184" s="3" t="s">
        <v>3083</v>
      </c>
      <c r="BX2184"/>
      <c r="BY2184" s="95"/>
      <c r="CB2184" s="95"/>
      <c r="CD2184" s="38">
        <f t="shared" si="922"/>
        <v>0</v>
      </c>
      <c r="CE2184" s="38">
        <f>524+126767+1313+545+1004+125566+825</f>
        <v>256544</v>
      </c>
      <c r="CF2184" s="38">
        <v>825</v>
      </c>
      <c r="CI2184" s="38">
        <v>1004</v>
      </c>
      <c r="CL2184" s="96"/>
      <c r="CM2184" s="51"/>
      <c r="CN2184" s="38"/>
      <c r="CV2184" s="6"/>
      <c r="CW2184" s="6"/>
      <c r="DI2184" s="96"/>
      <c r="DK2184" s="1"/>
      <c r="DL2184" s="1"/>
      <c r="DN2184" s="1"/>
      <c r="DO2184" s="1"/>
    </row>
    <row r="2185" spans="1:119" ht="14" hidden="1" customHeight="1" outlineLevel="1" x14ac:dyDescent="0.2">
      <c r="A2185" t="s">
        <v>1124</v>
      </c>
      <c r="B2185" t="s">
        <v>975</v>
      </c>
      <c r="C2185" s="1">
        <f t="shared" si="912"/>
        <v>6803</v>
      </c>
      <c r="D2185" s="3">
        <f>IF(N2185&gt;0, RANK(N2185,(N2185:P2185,Q2185:AE2185)),0)</f>
        <v>2</v>
      </c>
      <c r="E2185" s="3">
        <f>IF(O2185&gt;0,RANK(O2185,(N2185:P2185,Q2185:AE2185)),0)</f>
        <v>1</v>
      </c>
      <c r="F2185" s="3">
        <f>IF(P2185&gt;0,RANK(P2185,(N2185:P2185,Q2185:AE2185)),0)</f>
        <v>0</v>
      </c>
      <c r="G2185" s="1">
        <f t="shared" si="923"/>
        <v>3608</v>
      </c>
      <c r="H2185" s="2">
        <f t="shared" si="924"/>
        <v>0.5303542554755255</v>
      </c>
      <c r="I2185" s="2"/>
      <c r="J2185" s="2">
        <f t="shared" si="913"/>
        <v>0.22931059826547112</v>
      </c>
      <c r="K2185" s="2">
        <f t="shared" si="914"/>
        <v>0.75966485374099657</v>
      </c>
      <c r="L2185" s="2">
        <f t="shared" si="915"/>
        <v>0</v>
      </c>
      <c r="M2185" s="2">
        <f t="shared" si="916"/>
        <v>1.1024547993532363E-2</v>
      </c>
      <c r="N2185" s="38">
        <v>1560</v>
      </c>
      <c r="O2185" s="38">
        <v>5168</v>
      </c>
      <c r="P2185" s="38"/>
      <c r="Q2185" s="38">
        <v>32</v>
      </c>
      <c r="R2185" s="38">
        <f>IF(Copyright!$B$14=1,CI2185,0)</f>
        <v>10</v>
      </c>
      <c r="S2185" s="38"/>
      <c r="T2185" s="38">
        <v>0</v>
      </c>
      <c r="U2185" s="38">
        <v>0</v>
      </c>
      <c r="V2185" s="38"/>
      <c r="W2185" s="38">
        <f>IF(Copyright!B$11=1,IF(CF2185&gt;0,CF2185-AL2185-AE2185-Z2185-U2185-T2185,0),0)</f>
        <v>11</v>
      </c>
      <c r="X2185" s="38">
        <v>6</v>
      </c>
      <c r="Y2185" s="38"/>
      <c r="Z2185" s="38">
        <v>0</v>
      </c>
      <c r="AA2185" s="38"/>
      <c r="AB2185" s="38">
        <v>16</v>
      </c>
      <c r="AC2185" s="38"/>
      <c r="AD2185" s="38"/>
      <c r="AE2185" s="38">
        <v>0</v>
      </c>
      <c r="AF2185" s="38"/>
      <c r="AG2185" s="38"/>
      <c r="AH2185" s="38"/>
      <c r="AI2185" s="6"/>
      <c r="AJ2185" s="38"/>
      <c r="AK2185" s="38"/>
      <c r="AL2185" s="38">
        <v>0</v>
      </c>
      <c r="AM2185" s="38"/>
      <c r="AN2185" s="38"/>
      <c r="AO2185" s="38"/>
      <c r="AP2185" s="38"/>
      <c r="AQ2185" s="38"/>
      <c r="AR2185" s="38"/>
      <c r="AS2185" s="38"/>
      <c r="AT2185" s="38"/>
      <c r="AU2185" s="38"/>
      <c r="AV2185" s="38"/>
      <c r="AW2185" s="38"/>
      <c r="AX2185" s="38"/>
      <c r="AY2185" s="38"/>
      <c r="BA2185" s="3">
        <f>IF(Q2185&gt;0,RANK(Q2185,(N2185:P2185,Q2185:AE2185)),0)</f>
        <v>3</v>
      </c>
      <c r="BB2185" s="3">
        <f>IF(R2185&gt;0,RANK(R2185,(N2185:P2185,Q2185:AE2185)),0)</f>
        <v>6</v>
      </c>
      <c r="BC2185" s="3">
        <f>IF(S2185&gt;0,RANK(S2185,(N2185:P2185,Q2185:AE2185)),0)</f>
        <v>0</v>
      </c>
      <c r="BD2185" s="3">
        <f>IF(T2185&gt;0,RANK(T2185,(N2185:P2185,Q2185:AE2185)),0)</f>
        <v>0</v>
      </c>
      <c r="BE2185" s="2">
        <f t="shared" si="917"/>
        <v>4.7038071439070997E-3</v>
      </c>
      <c r="BF2185" s="2">
        <f t="shared" si="918"/>
        <v>1.4699397324709686E-3</v>
      </c>
      <c r="BG2185" s="2">
        <f t="shared" si="919"/>
        <v>0</v>
      </c>
      <c r="BH2185" s="2">
        <f t="shared" si="920"/>
        <v>0</v>
      </c>
      <c r="BJ2185" t="s">
        <v>1124</v>
      </c>
      <c r="BK2185" t="s">
        <v>975</v>
      </c>
      <c r="BL2185">
        <v>12</v>
      </c>
      <c r="BN2185">
        <v>0</v>
      </c>
      <c r="BO2185" s="60">
        <v>39</v>
      </c>
      <c r="BP2185" s="62">
        <v>115</v>
      </c>
      <c r="BQ2185" s="66">
        <f t="shared" si="921"/>
        <v>39115</v>
      </c>
      <c r="BR2185" s="66">
        <f t="shared" si="911"/>
        <v>39115</v>
      </c>
      <c r="BS2185" s="3" t="s">
        <v>3083</v>
      </c>
      <c r="BX2185"/>
      <c r="BY2185" s="95"/>
      <c r="CB2185" s="95"/>
      <c r="CD2185" s="38">
        <f t="shared" si="922"/>
        <v>0</v>
      </c>
      <c r="CE2185" s="38">
        <f>5168+1560+32+16+10+6+11</f>
        <v>6803</v>
      </c>
      <c r="CF2185" s="38">
        <v>11</v>
      </c>
      <c r="CI2185" s="38">
        <v>10</v>
      </c>
      <c r="CL2185" s="96"/>
      <c r="CM2185" s="51"/>
      <c r="CN2185" s="38"/>
      <c r="CV2185" s="6"/>
      <c r="CW2185" s="6"/>
      <c r="DI2185" s="96"/>
      <c r="DK2185" s="1"/>
      <c r="DL2185" s="1"/>
      <c r="DN2185" s="1"/>
      <c r="DO2185" s="1"/>
    </row>
    <row r="2186" spans="1:119" ht="14" hidden="1" customHeight="1" outlineLevel="1" x14ac:dyDescent="0.2">
      <c r="A2186" t="s">
        <v>1763</v>
      </c>
      <c r="B2186" t="s">
        <v>975</v>
      </c>
      <c r="C2186" s="1">
        <f t="shared" si="912"/>
        <v>18932</v>
      </c>
      <c r="D2186" s="3">
        <f>IF(N2186&gt;0, RANK(N2186,(N2186:P2186,Q2186:AE2186)),0)</f>
        <v>2</v>
      </c>
      <c r="E2186" s="3">
        <f>IF(O2186&gt;0,RANK(O2186,(N2186:P2186,Q2186:AE2186)),0)</f>
        <v>1</v>
      </c>
      <c r="F2186" s="3">
        <f>IF(P2186&gt;0,RANK(P2186,(N2186:P2186,Q2186:AE2186)),0)</f>
        <v>0</v>
      </c>
      <c r="G2186" s="1">
        <f t="shared" si="923"/>
        <v>10509</v>
      </c>
      <c r="H2186" s="2">
        <f t="shared" si="924"/>
        <v>0.55509190788083673</v>
      </c>
      <c r="I2186" s="2"/>
      <c r="J2186" s="2">
        <f t="shared" si="913"/>
        <v>0.21656454679907036</v>
      </c>
      <c r="K2186" s="2">
        <f t="shared" si="914"/>
        <v>0.77165645467990707</v>
      </c>
      <c r="L2186" s="2">
        <f t="shared" si="915"/>
        <v>0</v>
      </c>
      <c r="M2186" s="2">
        <f t="shared" si="916"/>
        <v>1.1778998521022599E-2</v>
      </c>
      <c r="N2186" s="38">
        <v>4100</v>
      </c>
      <c r="O2186" s="38">
        <v>14609</v>
      </c>
      <c r="P2186" s="38"/>
      <c r="Q2186" s="38">
        <v>76</v>
      </c>
      <c r="R2186" s="38">
        <f>IF(Copyright!$B$14=1,CI2186,0)</f>
        <v>38</v>
      </c>
      <c r="S2186" s="38"/>
      <c r="T2186" s="38">
        <v>0</v>
      </c>
      <c r="U2186" s="38">
        <v>1</v>
      </c>
      <c r="V2186" s="38"/>
      <c r="W2186" s="38">
        <f>IF(Copyright!B$11=1,IF(CF2186&gt;0,CF2186-AL2186-AE2186-Z2186-U2186-T2186,0),0)</f>
        <v>38</v>
      </c>
      <c r="X2186" s="38">
        <v>27</v>
      </c>
      <c r="Y2186" s="38"/>
      <c r="Z2186" s="38">
        <v>0</v>
      </c>
      <c r="AA2186" s="38"/>
      <c r="AB2186" s="38">
        <v>43</v>
      </c>
      <c r="AC2186" s="38"/>
      <c r="AD2186" s="38"/>
      <c r="AE2186" s="38">
        <v>0</v>
      </c>
      <c r="AF2186" s="38"/>
      <c r="AG2186" s="38"/>
      <c r="AH2186" s="38"/>
      <c r="AI2186" s="6"/>
      <c r="AJ2186" s="38"/>
      <c r="AK2186" s="38"/>
      <c r="AL2186" s="38">
        <v>0</v>
      </c>
      <c r="AM2186" s="38"/>
      <c r="AN2186" s="38"/>
      <c r="AO2186" s="38"/>
      <c r="AP2186" s="38"/>
      <c r="AQ2186" s="38"/>
      <c r="AR2186" s="38"/>
      <c r="AS2186" s="38"/>
      <c r="AT2186" s="38"/>
      <c r="AU2186" s="38"/>
      <c r="AV2186" s="38"/>
      <c r="AW2186" s="38"/>
      <c r="AX2186" s="38"/>
      <c r="AY2186" s="38"/>
      <c r="BA2186" s="3">
        <f>IF(Q2186&gt;0,RANK(Q2186,(N2186:P2186,Q2186:AE2186)),0)</f>
        <v>3</v>
      </c>
      <c r="BB2186" s="3">
        <f>IF(R2186&gt;0,RANK(R2186,(N2186:P2186,Q2186:AE2186)),0)</f>
        <v>5</v>
      </c>
      <c r="BC2186" s="3">
        <f>IF(S2186&gt;0,RANK(S2186,(N2186:P2186,Q2186:AE2186)),0)</f>
        <v>0</v>
      </c>
      <c r="BD2186" s="3">
        <f>IF(T2186&gt;0,RANK(T2186,(N2186:P2186,Q2186:AE2186)),0)</f>
        <v>0</v>
      </c>
      <c r="BE2186" s="2">
        <f t="shared" si="917"/>
        <v>4.0143672089583771E-3</v>
      </c>
      <c r="BF2186" s="2">
        <f t="shared" si="918"/>
        <v>2.0071836044791885E-3</v>
      </c>
      <c r="BG2186" s="2">
        <f t="shared" si="919"/>
        <v>0</v>
      </c>
      <c r="BH2186" s="2">
        <f t="shared" si="920"/>
        <v>0</v>
      </c>
      <c r="BJ2186" t="s">
        <v>1763</v>
      </c>
      <c r="BK2186" t="s">
        <v>975</v>
      </c>
      <c r="BL2186">
        <v>4</v>
      </c>
      <c r="BN2186">
        <v>0</v>
      </c>
      <c r="BO2186" s="60">
        <v>39</v>
      </c>
      <c r="BP2186" s="62">
        <v>117</v>
      </c>
      <c r="BQ2186" s="66">
        <f t="shared" si="921"/>
        <v>39117</v>
      </c>
      <c r="BR2186" s="66">
        <f t="shared" si="911"/>
        <v>39117</v>
      </c>
      <c r="BS2186" s="3" t="s">
        <v>3083</v>
      </c>
      <c r="BX2186"/>
      <c r="BY2186" s="95"/>
      <c r="CB2186" s="95"/>
      <c r="CD2186" s="38">
        <f t="shared" si="922"/>
        <v>0</v>
      </c>
      <c r="CE2186" s="38">
        <f>43+4100+76+27+38+14609+39</f>
        <v>18932</v>
      </c>
      <c r="CF2186" s="38">
        <v>39</v>
      </c>
      <c r="CI2186" s="38">
        <v>38</v>
      </c>
      <c r="CL2186" s="96"/>
      <c r="CM2186" s="51"/>
      <c r="CN2186" s="38"/>
      <c r="CV2186" s="6"/>
      <c r="CW2186" s="6"/>
      <c r="DI2186" s="96"/>
      <c r="DK2186" s="1"/>
      <c r="DL2186" s="1"/>
      <c r="DN2186" s="1"/>
      <c r="DO2186" s="1"/>
    </row>
    <row r="2187" spans="1:119" ht="14" hidden="1" customHeight="1" outlineLevel="1" x14ac:dyDescent="0.2">
      <c r="A2187" t="s">
        <v>2842</v>
      </c>
      <c r="B2187" t="s">
        <v>975</v>
      </c>
      <c r="C2187" s="1">
        <f t="shared" si="912"/>
        <v>39394</v>
      </c>
      <c r="D2187" s="3">
        <f>IF(N2187&gt;0, RANK(N2187,(N2187:P2187,Q2187:AE2187)),0)</f>
        <v>2</v>
      </c>
      <c r="E2187" s="3">
        <f>IF(O2187&gt;0,RANK(O2187,(N2187:P2187,Q2187:AE2187)),0)</f>
        <v>1</v>
      </c>
      <c r="F2187" s="3">
        <f>IF(P2187&gt;0,RANK(P2187,(N2187:P2187,Q2187:AE2187)),0)</f>
        <v>0</v>
      </c>
      <c r="G2187" s="1">
        <f t="shared" si="923"/>
        <v>17273</v>
      </c>
      <c r="H2187" s="2">
        <f t="shared" si="924"/>
        <v>0.43846778697263544</v>
      </c>
      <c r="I2187" s="2"/>
      <c r="J2187" s="2">
        <f t="shared" si="913"/>
        <v>0.27603188302787224</v>
      </c>
      <c r="K2187" s="2">
        <f t="shared" si="914"/>
        <v>0.71449967000050774</v>
      </c>
      <c r="L2187" s="2">
        <f t="shared" si="915"/>
        <v>0</v>
      </c>
      <c r="M2187" s="2">
        <f t="shared" si="916"/>
        <v>9.4684469716199704E-3</v>
      </c>
      <c r="N2187" s="38">
        <v>10874</v>
      </c>
      <c r="O2187" s="38">
        <v>28147</v>
      </c>
      <c r="P2187" s="38"/>
      <c r="Q2187" s="38">
        <v>148</v>
      </c>
      <c r="R2187" s="38">
        <f>IF(Copyright!$B$14=1,CI2187,0)</f>
        <v>0</v>
      </c>
      <c r="S2187" s="38"/>
      <c r="T2187" s="38">
        <v>2</v>
      </c>
      <c r="U2187" s="38">
        <v>2</v>
      </c>
      <c r="V2187" s="38"/>
      <c r="W2187" s="38">
        <f>IF(Copyright!B$11=1,IF(CF2187&gt;0,CF2187-AL2187-AE2187-Z2187-U2187-T2187,0),0)</f>
        <v>63</v>
      </c>
      <c r="X2187" s="38">
        <v>47</v>
      </c>
      <c r="Y2187" s="38"/>
      <c r="Z2187" s="38">
        <v>0</v>
      </c>
      <c r="AA2187" s="38"/>
      <c r="AB2187" s="38">
        <v>111</v>
      </c>
      <c r="AC2187" s="38"/>
      <c r="AD2187" s="38"/>
      <c r="AE2187" s="38">
        <v>0</v>
      </c>
      <c r="AF2187" s="38"/>
      <c r="AG2187" s="38"/>
      <c r="AH2187" s="38"/>
      <c r="AI2187" s="6"/>
      <c r="AJ2187" s="38"/>
      <c r="AK2187" s="38"/>
      <c r="AL2187" s="38">
        <v>0</v>
      </c>
      <c r="AM2187" s="38"/>
      <c r="AN2187" s="38"/>
      <c r="AO2187" s="38"/>
      <c r="AP2187" s="38"/>
      <c r="AQ2187" s="38"/>
      <c r="AR2187" s="38"/>
      <c r="AS2187" s="38"/>
      <c r="AT2187" s="38"/>
      <c r="AU2187" s="38"/>
      <c r="AV2187" s="38"/>
      <c r="AW2187" s="38"/>
      <c r="AX2187" s="38"/>
      <c r="AY2187" s="38"/>
      <c r="BA2187" s="3">
        <f>IF(Q2187&gt;0,RANK(Q2187,(N2187:P2187,Q2187:AE2187)),0)</f>
        <v>3</v>
      </c>
      <c r="BB2187" s="3">
        <f>IF(R2187&gt;0,RANK(R2187,(N2187:P2187,Q2187:AE2187)),0)</f>
        <v>0</v>
      </c>
      <c r="BC2187" s="3">
        <f>IF(S2187&gt;0,RANK(S2187,(N2187:P2187,Q2187:AE2187)),0)</f>
        <v>0</v>
      </c>
      <c r="BD2187" s="3">
        <f>IF(T2187&gt;0,RANK(T2187,(N2187:P2187,Q2187:AE2187)),0)</f>
        <v>7</v>
      </c>
      <c r="BE2187" s="2">
        <f t="shared" si="917"/>
        <v>3.7569172970503121E-3</v>
      </c>
      <c r="BF2187" s="2">
        <f t="shared" si="918"/>
        <v>0</v>
      </c>
      <c r="BG2187" s="2">
        <f t="shared" si="919"/>
        <v>0</v>
      </c>
      <c r="BH2187" s="2">
        <f t="shared" si="920"/>
        <v>5.0769152662842059E-5</v>
      </c>
      <c r="BJ2187" t="s">
        <v>2842</v>
      </c>
      <c r="BK2187" t="s">
        <v>975</v>
      </c>
      <c r="BL2187">
        <v>12</v>
      </c>
      <c r="BN2187">
        <v>0</v>
      </c>
      <c r="BO2187" s="60">
        <v>39</v>
      </c>
      <c r="BP2187" s="62">
        <v>119</v>
      </c>
      <c r="BQ2187" s="66">
        <f t="shared" si="921"/>
        <v>39119</v>
      </c>
      <c r="BR2187" s="66">
        <f t="shared" si="911"/>
        <v>39119</v>
      </c>
      <c r="BS2187" s="3" t="s">
        <v>3083</v>
      </c>
      <c r="BX2187"/>
      <c r="BY2187" s="95"/>
      <c r="CB2187" s="95"/>
      <c r="CD2187" s="38">
        <f t="shared" si="922"/>
        <v>0</v>
      </c>
      <c r="CE2187" s="38">
        <f>111+10874+148+47+28147+67</f>
        <v>39394</v>
      </c>
      <c r="CF2187" s="38">
        <v>67</v>
      </c>
      <c r="CL2187" s="96"/>
      <c r="CM2187" s="51"/>
      <c r="CN2187" s="38"/>
      <c r="CV2187" s="6"/>
      <c r="CW2187" s="6"/>
      <c r="DI2187" s="96"/>
      <c r="DK2187" s="1"/>
      <c r="DL2187" s="1"/>
      <c r="DN2187" s="1"/>
      <c r="DO2187" s="1"/>
    </row>
    <row r="2188" spans="1:119" ht="14" hidden="1" customHeight="1" outlineLevel="1" x14ac:dyDescent="0.2">
      <c r="A2188" t="s">
        <v>815</v>
      </c>
      <c r="B2188" t="s">
        <v>975</v>
      </c>
      <c r="C2188" s="1">
        <f t="shared" si="912"/>
        <v>6184</v>
      </c>
      <c r="D2188" s="3">
        <f>IF(N2188&gt;0, RANK(N2188,(N2188:P2188,Q2188:AE2188)),0)</f>
        <v>2</v>
      </c>
      <c r="E2188" s="3">
        <f>IF(O2188&gt;0,RANK(O2188,(N2188:P2188,Q2188:AE2188)),0)</f>
        <v>1</v>
      </c>
      <c r="F2188" s="3">
        <f>IF(P2188&gt;0,RANK(P2188,(N2188:P2188,Q2188:AE2188)),0)</f>
        <v>0</v>
      </c>
      <c r="G2188" s="1">
        <f t="shared" si="923"/>
        <v>3981</v>
      </c>
      <c r="H2188" s="2">
        <f t="shared" si="924"/>
        <v>0.64375808538163004</v>
      </c>
      <c r="I2188" s="2"/>
      <c r="J2188" s="2">
        <f t="shared" si="913"/>
        <v>0.17286545924967658</v>
      </c>
      <c r="K2188" s="2">
        <f t="shared" si="914"/>
        <v>0.8166235446313066</v>
      </c>
      <c r="L2188" s="2">
        <f t="shared" si="915"/>
        <v>0</v>
      </c>
      <c r="M2188" s="2">
        <f t="shared" si="916"/>
        <v>1.0510996119016847E-2</v>
      </c>
      <c r="N2188" s="38">
        <v>1069</v>
      </c>
      <c r="O2188" s="38">
        <v>5050</v>
      </c>
      <c r="P2188" s="38"/>
      <c r="Q2188" s="38">
        <v>13</v>
      </c>
      <c r="R2188" s="38">
        <f>IF(Copyright!$B$14=1,CI2188,0)</f>
        <v>12</v>
      </c>
      <c r="S2188" s="38"/>
      <c r="T2188" s="38">
        <v>0</v>
      </c>
      <c r="U2188" s="38">
        <v>0</v>
      </c>
      <c r="V2188" s="38"/>
      <c r="W2188" s="38">
        <f>IF(Copyright!B$11=1,IF(CF2188&gt;0,CF2188-AL2188-AE2188-Z2188-U2188-T2188,0),0)</f>
        <v>11</v>
      </c>
      <c r="X2188" s="38">
        <v>10</v>
      </c>
      <c r="Y2188" s="38"/>
      <c r="Z2188" s="38">
        <v>0</v>
      </c>
      <c r="AA2188" s="38"/>
      <c r="AB2188" s="38">
        <v>19</v>
      </c>
      <c r="AC2188" s="38"/>
      <c r="AD2188" s="38"/>
      <c r="AE2188" s="38">
        <v>0</v>
      </c>
      <c r="AF2188" s="38"/>
      <c r="AG2188" s="38"/>
      <c r="AH2188" s="38"/>
      <c r="AI2188" s="6"/>
      <c r="AJ2188" s="38"/>
      <c r="AK2188" s="38"/>
      <c r="AL2188" s="38">
        <v>0</v>
      </c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BA2188" s="3">
        <f>IF(Q2188&gt;0,RANK(Q2188,(N2188:P2188,Q2188:AE2188)),0)</f>
        <v>4</v>
      </c>
      <c r="BB2188" s="3">
        <f>IF(R2188&gt;0,RANK(R2188,(N2188:P2188,Q2188:AE2188)),0)</f>
        <v>5</v>
      </c>
      <c r="BC2188" s="3">
        <f>IF(S2188&gt;0,RANK(S2188,(N2188:P2188,Q2188:AE2188)),0)</f>
        <v>0</v>
      </c>
      <c r="BD2188" s="3">
        <f>IF(T2188&gt;0,RANK(T2188,(N2188:P2188,Q2188:AE2188)),0)</f>
        <v>0</v>
      </c>
      <c r="BE2188" s="2">
        <f t="shared" si="917"/>
        <v>2.1021992238033633E-3</v>
      </c>
      <c r="BF2188" s="2">
        <f t="shared" si="918"/>
        <v>1.9404915912031048E-3</v>
      </c>
      <c r="BG2188" s="2">
        <f t="shared" si="919"/>
        <v>0</v>
      </c>
      <c r="BH2188" s="2">
        <f t="shared" si="920"/>
        <v>0</v>
      </c>
      <c r="BJ2188" t="s">
        <v>815</v>
      </c>
      <c r="BK2188" t="s">
        <v>975</v>
      </c>
      <c r="BL2188">
        <v>6</v>
      </c>
      <c r="BN2188">
        <v>0</v>
      </c>
      <c r="BO2188" s="60">
        <v>39</v>
      </c>
      <c r="BP2188" s="62">
        <v>121</v>
      </c>
      <c r="BQ2188" s="66">
        <f t="shared" si="921"/>
        <v>39121</v>
      </c>
      <c r="BR2188" s="66">
        <f t="shared" si="911"/>
        <v>39121</v>
      </c>
      <c r="BS2188" s="3" t="s">
        <v>3083</v>
      </c>
      <c r="BX2188"/>
      <c r="BY2188" s="95"/>
      <c r="CB2188" s="95"/>
      <c r="CD2188" s="38">
        <f t="shared" si="922"/>
        <v>0</v>
      </c>
      <c r="CE2188" s="38">
        <v>6184</v>
      </c>
      <c r="CF2188" s="38">
        <v>11</v>
      </c>
      <c r="CI2188" s="38">
        <v>12</v>
      </c>
      <c r="CL2188" s="96"/>
      <c r="CM2188" s="51"/>
      <c r="CN2188" s="38"/>
      <c r="CV2188" s="6"/>
      <c r="CW2188" s="6"/>
      <c r="DI2188" s="96"/>
      <c r="DK2188" s="1"/>
      <c r="DL2188" s="1"/>
      <c r="DN2188" s="1"/>
      <c r="DO2188" s="1"/>
    </row>
    <row r="2189" spans="1:119" ht="14" hidden="1" customHeight="1" outlineLevel="1" x14ac:dyDescent="0.2">
      <c r="A2189" t="s">
        <v>37</v>
      </c>
      <c r="B2189" t="s">
        <v>975</v>
      </c>
      <c r="C2189" s="1">
        <f t="shared" si="912"/>
        <v>24042</v>
      </c>
      <c r="D2189" s="3">
        <f>IF(N2189&gt;0, RANK(N2189,(N2189:P2189,Q2189:AE2189)),0)</f>
        <v>2</v>
      </c>
      <c r="E2189" s="3">
        <f>IF(O2189&gt;0,RANK(O2189,(N2189:P2189,Q2189:AE2189)),0)</f>
        <v>1</v>
      </c>
      <c r="F2189" s="3">
        <f>IF(P2189&gt;0,RANK(P2189,(N2189:P2189,Q2189:AE2189)),0)</f>
        <v>0</v>
      </c>
      <c r="G2189" s="1">
        <f t="shared" si="923"/>
        <v>6006</v>
      </c>
      <c r="H2189" s="2">
        <f t="shared" si="924"/>
        <v>0.24981282755178438</v>
      </c>
      <c r="I2189" s="2"/>
      <c r="J2189" s="2">
        <f t="shared" si="913"/>
        <v>0.36877131686215792</v>
      </c>
      <c r="K2189" s="2">
        <f t="shared" si="914"/>
        <v>0.61858414441394227</v>
      </c>
      <c r="L2189" s="2">
        <f t="shared" si="915"/>
        <v>0</v>
      </c>
      <c r="M2189" s="2">
        <f t="shared" si="916"/>
        <v>1.2644538723899812E-2</v>
      </c>
      <c r="N2189" s="38">
        <v>8866</v>
      </c>
      <c r="O2189" s="38">
        <v>14872</v>
      </c>
      <c r="P2189" s="38"/>
      <c r="Q2189" s="38">
        <v>107</v>
      </c>
      <c r="R2189" s="38">
        <f>IF(Copyright!$B$14=1,CI2189,0)</f>
        <v>35</v>
      </c>
      <c r="S2189" s="38"/>
      <c r="T2189" s="38">
        <v>4</v>
      </c>
      <c r="U2189" s="38">
        <v>0</v>
      </c>
      <c r="V2189" s="38"/>
      <c r="W2189" s="38">
        <f>IF(Copyright!B$11=1,IF(CF2189&gt;0,CF2189-AL2189-AE2189-Z2189-U2189-T2189,0),0)</f>
        <v>47</v>
      </c>
      <c r="X2189" s="38">
        <v>45</v>
      </c>
      <c r="Y2189" s="38"/>
      <c r="Z2189" s="38">
        <v>0</v>
      </c>
      <c r="AA2189" s="38"/>
      <c r="AB2189" s="38">
        <v>66</v>
      </c>
      <c r="AC2189" s="38"/>
      <c r="AD2189" s="38"/>
      <c r="AE2189" s="38">
        <v>0</v>
      </c>
      <c r="AF2189" s="38"/>
      <c r="AG2189" s="38"/>
      <c r="AH2189" s="38"/>
      <c r="AI2189" s="6"/>
      <c r="AJ2189" s="38"/>
      <c r="AK2189" s="38"/>
      <c r="AL2189" s="38">
        <v>0</v>
      </c>
      <c r="AM2189" s="38"/>
      <c r="AN2189" s="38"/>
      <c r="AO2189" s="38"/>
      <c r="AP2189" s="38"/>
      <c r="AQ2189" s="38"/>
      <c r="AR2189" s="38"/>
      <c r="AS2189" s="38"/>
      <c r="AT2189" s="38"/>
      <c r="AU2189" s="38"/>
      <c r="AV2189" s="38"/>
      <c r="AW2189" s="38"/>
      <c r="AX2189" s="38"/>
      <c r="AY2189" s="38"/>
      <c r="BA2189" s="3">
        <f>IF(Q2189&gt;0,RANK(Q2189,(N2189:P2189,Q2189:AE2189)),0)</f>
        <v>3</v>
      </c>
      <c r="BB2189" s="3">
        <f>IF(R2189&gt;0,RANK(R2189,(N2189:P2189,Q2189:AE2189)),0)</f>
        <v>7</v>
      </c>
      <c r="BC2189" s="3">
        <f>IF(S2189&gt;0,RANK(S2189,(N2189:P2189,Q2189:AE2189)),0)</f>
        <v>0</v>
      </c>
      <c r="BD2189" s="3">
        <f>IF(T2189&gt;0,RANK(T2189,(N2189:P2189,Q2189:AE2189)),0)</f>
        <v>8</v>
      </c>
      <c r="BE2189" s="2">
        <f t="shared" si="917"/>
        <v>4.4505448797936943E-3</v>
      </c>
      <c r="BF2189" s="2">
        <f t="shared" si="918"/>
        <v>1.4557857083437318E-3</v>
      </c>
      <c r="BG2189" s="2">
        <f t="shared" si="919"/>
        <v>0</v>
      </c>
      <c r="BH2189" s="2">
        <f t="shared" si="920"/>
        <v>1.6637550952499792E-4</v>
      </c>
      <c r="BJ2189" t="s">
        <v>37</v>
      </c>
      <c r="BK2189" t="s">
        <v>975</v>
      </c>
      <c r="BL2189">
        <v>9</v>
      </c>
      <c r="BN2189">
        <v>0</v>
      </c>
      <c r="BO2189" s="60">
        <v>39</v>
      </c>
      <c r="BP2189" s="62">
        <v>123</v>
      </c>
      <c r="BQ2189" s="66">
        <f t="shared" si="921"/>
        <v>39123</v>
      </c>
      <c r="BR2189" s="66">
        <f t="shared" si="911"/>
        <v>39123</v>
      </c>
      <c r="BS2189" s="3" t="s">
        <v>3083</v>
      </c>
      <c r="BX2189"/>
      <c r="BY2189" s="95"/>
      <c r="CB2189" s="95"/>
      <c r="CD2189" s="38">
        <f t="shared" si="922"/>
        <v>0</v>
      </c>
      <c r="CE2189" s="38">
        <v>24042</v>
      </c>
      <c r="CF2189" s="38">
        <v>51</v>
      </c>
      <c r="CI2189" s="38">
        <v>35</v>
      </c>
      <c r="CL2189" s="96"/>
      <c r="CM2189" s="51"/>
      <c r="CN2189" s="38"/>
      <c r="CV2189" s="6"/>
      <c r="CW2189" s="6"/>
      <c r="DI2189" s="96"/>
      <c r="DK2189" s="1"/>
      <c r="DL2189" s="1"/>
      <c r="DN2189" s="1"/>
      <c r="DO2189" s="1"/>
    </row>
    <row r="2190" spans="1:119" ht="14" hidden="1" customHeight="1" outlineLevel="1" x14ac:dyDescent="0.2">
      <c r="A2190" t="s">
        <v>1619</v>
      </c>
      <c r="B2190" t="s">
        <v>975</v>
      </c>
      <c r="C2190" s="1">
        <f t="shared" si="912"/>
        <v>9328</v>
      </c>
      <c r="D2190" s="3">
        <f>IF(N2190&gt;0, RANK(N2190,(N2190:P2190,Q2190:AE2190)),0)</f>
        <v>2</v>
      </c>
      <c r="E2190" s="3">
        <f>IF(O2190&gt;0,RANK(O2190,(N2190:P2190,Q2190:AE2190)),0)</f>
        <v>1</v>
      </c>
      <c r="F2190" s="3">
        <f>IF(P2190&gt;0,RANK(P2190,(N2190:P2190,Q2190:AE2190)),0)</f>
        <v>0</v>
      </c>
      <c r="G2190" s="1">
        <f t="shared" si="923"/>
        <v>5216</v>
      </c>
      <c r="H2190" s="2">
        <f t="shared" si="924"/>
        <v>0.55917667238421953</v>
      </c>
      <c r="I2190" s="2"/>
      <c r="J2190" s="2">
        <f t="shared" si="913"/>
        <v>0.21301457975986277</v>
      </c>
      <c r="K2190" s="2">
        <f t="shared" si="914"/>
        <v>0.77219125214408235</v>
      </c>
      <c r="L2190" s="2">
        <f t="shared" si="915"/>
        <v>0</v>
      </c>
      <c r="M2190" s="2">
        <f t="shared" si="916"/>
        <v>1.4794168096054827E-2</v>
      </c>
      <c r="N2190" s="38">
        <v>1987</v>
      </c>
      <c r="O2190" s="38">
        <v>7203</v>
      </c>
      <c r="P2190" s="38"/>
      <c r="Q2190" s="38">
        <v>36</v>
      </c>
      <c r="R2190" s="38">
        <f>IF(Copyright!$B$14=1,CI2190,0)</f>
        <v>34</v>
      </c>
      <c r="S2190" s="38"/>
      <c r="T2190" s="38">
        <v>0</v>
      </c>
      <c r="U2190" s="38">
        <v>1</v>
      </c>
      <c r="V2190" s="38"/>
      <c r="W2190" s="38">
        <f>IF(Copyright!B$11=1,IF(CF2190&gt;0,CF2190-AL2190-AE2190-Z2190-U2190-T2190,0),0)</f>
        <v>17</v>
      </c>
      <c r="X2190" s="38">
        <v>15</v>
      </c>
      <c r="Y2190" s="38"/>
      <c r="Z2190" s="38">
        <v>0</v>
      </c>
      <c r="AA2190" s="38"/>
      <c r="AB2190" s="38">
        <v>35</v>
      </c>
      <c r="AC2190" s="38"/>
      <c r="AD2190" s="38"/>
      <c r="AE2190" s="38">
        <v>0</v>
      </c>
      <c r="AF2190" s="38"/>
      <c r="AG2190" s="38"/>
      <c r="AH2190" s="38"/>
      <c r="AI2190" s="6"/>
      <c r="AJ2190" s="38"/>
      <c r="AK2190" s="38"/>
      <c r="AL2190" s="38">
        <v>0</v>
      </c>
      <c r="AM2190" s="38"/>
      <c r="AN2190" s="38"/>
      <c r="AO2190" s="38"/>
      <c r="AP2190" s="38"/>
      <c r="AQ2190" s="38"/>
      <c r="AR2190" s="38"/>
      <c r="AS2190" s="38"/>
      <c r="AT2190" s="38"/>
      <c r="AU2190" s="38"/>
      <c r="AV2190" s="38"/>
      <c r="AW2190" s="38"/>
      <c r="AX2190" s="38"/>
      <c r="AY2190" s="38"/>
      <c r="BA2190" s="3">
        <f>IF(Q2190&gt;0,RANK(Q2190,(N2190:P2190,Q2190:AE2190)),0)</f>
        <v>3</v>
      </c>
      <c r="BB2190" s="3">
        <f>IF(R2190&gt;0,RANK(R2190,(N2190:P2190,Q2190:AE2190)),0)</f>
        <v>5</v>
      </c>
      <c r="BC2190" s="3">
        <f>IF(S2190&gt;0,RANK(S2190,(N2190:P2190,Q2190:AE2190)),0)</f>
        <v>0</v>
      </c>
      <c r="BD2190" s="3">
        <f>IF(T2190&gt;0,RANK(T2190,(N2190:P2190,Q2190:AE2190)),0)</f>
        <v>0</v>
      </c>
      <c r="BE2190" s="2">
        <f t="shared" si="917"/>
        <v>3.8593481989708405E-3</v>
      </c>
      <c r="BF2190" s="2">
        <f t="shared" si="918"/>
        <v>3.6449399656946829E-3</v>
      </c>
      <c r="BG2190" s="2">
        <f t="shared" si="919"/>
        <v>0</v>
      </c>
      <c r="BH2190" s="2">
        <f t="shared" si="920"/>
        <v>0</v>
      </c>
      <c r="BJ2190" t="s">
        <v>1619</v>
      </c>
      <c r="BK2190" t="s">
        <v>975</v>
      </c>
      <c r="BL2190">
        <v>5</v>
      </c>
      <c r="BN2190">
        <v>0</v>
      </c>
      <c r="BO2190" s="60">
        <v>39</v>
      </c>
      <c r="BP2190" s="62">
        <v>125</v>
      </c>
      <c r="BQ2190" s="66">
        <f t="shared" si="921"/>
        <v>39125</v>
      </c>
      <c r="BR2190" s="66">
        <f t="shared" si="911"/>
        <v>39125</v>
      </c>
      <c r="BS2190" s="3" t="s">
        <v>3083</v>
      </c>
      <c r="BY2190" s="95"/>
      <c r="CB2190" s="95"/>
      <c r="CD2190" s="38">
        <f t="shared" si="922"/>
        <v>0</v>
      </c>
      <c r="CE2190" s="38">
        <f>35+1987+36+15+34+7203+18</f>
        <v>9328</v>
      </c>
      <c r="CF2190" s="38">
        <v>18</v>
      </c>
      <c r="CI2190" s="38">
        <v>34</v>
      </c>
      <c r="CL2190" s="96"/>
      <c r="CM2190" s="51"/>
      <c r="CN2190" s="38"/>
      <c r="CV2190" s="6"/>
      <c r="CW2190" s="6"/>
      <c r="DI2190" s="96"/>
      <c r="DK2190" s="1"/>
      <c r="DL2190" s="1"/>
      <c r="DN2190" s="1"/>
      <c r="DO2190" s="1"/>
    </row>
    <row r="2191" spans="1:119" ht="14" hidden="1" customHeight="1" outlineLevel="1" x14ac:dyDescent="0.2">
      <c r="A2191" t="s">
        <v>2079</v>
      </c>
      <c r="B2191" t="s">
        <v>975</v>
      </c>
      <c r="C2191" s="1">
        <f t="shared" si="912"/>
        <v>17005</v>
      </c>
      <c r="D2191" s="3">
        <f>IF(N2191&gt;0, RANK(N2191,(N2191:P2191,Q2191:AE2191)),0)</f>
        <v>2</v>
      </c>
      <c r="E2191" s="3">
        <f>IF(O2191&gt;0,RANK(O2191,(N2191:P2191,Q2191:AE2191)),0)</f>
        <v>1</v>
      </c>
      <c r="F2191" s="3">
        <f>IF(P2191&gt;0,RANK(P2191,(N2191:P2191,Q2191:AE2191)),0)</f>
        <v>0</v>
      </c>
      <c r="G2191" s="1">
        <f t="shared" si="923"/>
        <v>9262</v>
      </c>
      <c r="H2191" s="2">
        <f t="shared" si="924"/>
        <v>0.54466333431343728</v>
      </c>
      <c r="I2191" s="2"/>
      <c r="J2191" s="2">
        <f t="shared" si="913"/>
        <v>0.22346368715083798</v>
      </c>
      <c r="K2191" s="2">
        <f t="shared" si="914"/>
        <v>0.76812702146427525</v>
      </c>
      <c r="L2191" s="2">
        <f t="shared" si="915"/>
        <v>0</v>
      </c>
      <c r="M2191" s="2">
        <f t="shared" si="916"/>
        <v>8.4092913848867745E-3</v>
      </c>
      <c r="N2191" s="38">
        <v>3800</v>
      </c>
      <c r="O2191" s="38">
        <v>13062</v>
      </c>
      <c r="P2191" s="38"/>
      <c r="Q2191" s="38">
        <v>60</v>
      </c>
      <c r="R2191" s="38">
        <f>IF(Copyright!$B$14=1,CI2191,0)</f>
        <v>13</v>
      </c>
      <c r="S2191" s="38"/>
      <c r="T2191" s="38">
        <v>1</v>
      </c>
      <c r="U2191" s="38">
        <v>0</v>
      </c>
      <c r="V2191" s="38"/>
      <c r="W2191" s="38">
        <f>IF(Copyright!B$11=1,IF(CF2191&gt;0,CF2191-AL2191-AE2191-Z2191-U2191-T2191,0),0)</f>
        <v>0</v>
      </c>
      <c r="X2191" s="38">
        <v>22</v>
      </c>
      <c r="Y2191" s="38"/>
      <c r="Z2191" s="38">
        <v>0</v>
      </c>
      <c r="AA2191" s="38"/>
      <c r="AB2191" s="38">
        <v>47</v>
      </c>
      <c r="AC2191" s="38"/>
      <c r="AD2191" s="38"/>
      <c r="AE2191" s="38">
        <v>0</v>
      </c>
      <c r="AF2191" s="38"/>
      <c r="AG2191" s="38"/>
      <c r="AH2191" s="38"/>
      <c r="AI2191" s="6"/>
      <c r="AJ2191" s="38"/>
      <c r="AK2191" s="38"/>
      <c r="AL2191" s="38">
        <v>0</v>
      </c>
      <c r="AM2191" s="38"/>
      <c r="AN2191" s="38"/>
      <c r="AO2191" s="38"/>
      <c r="AP2191" s="38"/>
      <c r="AQ2191" s="38"/>
      <c r="AR2191" s="38"/>
      <c r="AS2191" s="38"/>
      <c r="AT2191" s="38"/>
      <c r="AU2191" s="38"/>
      <c r="AV2191" s="38"/>
      <c r="AW2191" s="38"/>
      <c r="AX2191" s="38"/>
      <c r="AY2191" s="38"/>
      <c r="BA2191" s="3">
        <f>IF(Q2191&gt;0,RANK(Q2191,(N2191:P2191,Q2191:AE2191)),0)</f>
        <v>3</v>
      </c>
      <c r="BB2191" s="3">
        <f>IF(R2191&gt;0,RANK(R2191,(N2191:P2191,Q2191:AE2191)),0)</f>
        <v>6</v>
      </c>
      <c r="BC2191" s="3">
        <f>IF(S2191&gt;0,RANK(S2191,(N2191:P2191,Q2191:AE2191)),0)</f>
        <v>0</v>
      </c>
      <c r="BD2191" s="3">
        <f>IF(T2191&gt;0,RANK(T2191,(N2191:P2191,Q2191:AE2191)),0)</f>
        <v>7</v>
      </c>
      <c r="BE2191" s="2">
        <f t="shared" si="917"/>
        <v>3.5283740076448105E-3</v>
      </c>
      <c r="BF2191" s="2">
        <f t="shared" si="918"/>
        <v>7.6448103498970895E-4</v>
      </c>
      <c r="BG2191" s="2">
        <f t="shared" si="919"/>
        <v>0</v>
      </c>
      <c r="BH2191" s="2">
        <f t="shared" si="920"/>
        <v>5.8806233460746841E-5</v>
      </c>
      <c r="BJ2191" t="s">
        <v>2079</v>
      </c>
      <c r="BK2191" t="s">
        <v>975</v>
      </c>
      <c r="BL2191">
        <v>12</v>
      </c>
      <c r="BN2191">
        <v>0</v>
      </c>
      <c r="BO2191" s="60">
        <v>39</v>
      </c>
      <c r="BP2191" s="62">
        <v>127</v>
      </c>
      <c r="BQ2191" s="66">
        <f t="shared" si="921"/>
        <v>39127</v>
      </c>
      <c r="BR2191" s="66">
        <f t="shared" si="911"/>
        <v>39127</v>
      </c>
      <c r="BS2191" s="3" t="s">
        <v>3083</v>
      </c>
      <c r="BY2191" s="95"/>
      <c r="CB2191" s="95"/>
      <c r="CD2191" s="38">
        <f t="shared" si="922"/>
        <v>0</v>
      </c>
      <c r="CE2191" s="38">
        <f>47+3800+60+22+13+13062+1</f>
        <v>17005</v>
      </c>
      <c r="CF2191" s="38">
        <v>1</v>
      </c>
      <c r="CI2191" s="38">
        <v>13</v>
      </c>
      <c r="CL2191" s="96"/>
      <c r="CM2191" s="51"/>
      <c r="CN2191" s="38"/>
      <c r="CV2191" s="6"/>
      <c r="CW2191" s="6"/>
      <c r="DI2191" s="96"/>
      <c r="DK2191" s="1"/>
      <c r="DL2191" s="1"/>
      <c r="DN2191" s="1"/>
      <c r="DO2191" s="1"/>
    </row>
    <row r="2192" spans="1:119" ht="14" hidden="1" customHeight="1" outlineLevel="1" x14ac:dyDescent="0.2">
      <c r="A2192" t="s">
        <v>553</v>
      </c>
      <c r="B2192" t="s">
        <v>975</v>
      </c>
      <c r="C2192" s="1">
        <f t="shared" ref="C2192:C2215" si="925">SUM(N2192:AY2192)</f>
        <v>29413</v>
      </c>
      <c r="D2192" s="3">
        <f>IF(N2192&gt;0, RANK(N2192,(N2192:P2192,Q2192:AE2192)),0)</f>
        <v>2</v>
      </c>
      <c r="E2192" s="3">
        <f>IF(O2192&gt;0,RANK(O2192,(N2192:P2192,Q2192:AE2192)),0)</f>
        <v>1</v>
      </c>
      <c r="F2192" s="3">
        <f>IF(P2192&gt;0,RANK(P2192,(N2192:P2192,Q2192:AE2192)),0)</f>
        <v>0</v>
      </c>
      <c r="G2192" s="1">
        <f t="shared" si="923"/>
        <v>14210</v>
      </c>
      <c r="H2192" s="2">
        <f t="shared" si="924"/>
        <v>0.48311970897222317</v>
      </c>
      <c r="I2192" s="2"/>
      <c r="J2192" s="2">
        <f t="shared" ref="J2192:J2216" si="926">IF($C2192=0,"-",N2192/$C2192)</f>
        <v>0.25148743752762381</v>
      </c>
      <c r="K2192" s="2">
        <f t="shared" ref="K2192:K2216" si="927">IF($C2192=0,"-",O2192/$C2192)</f>
        <v>0.73460714649984704</v>
      </c>
      <c r="L2192" s="2">
        <f t="shared" ref="L2192:L2216" si="928">IF($C2192=0,"-",P2192/$C2192)</f>
        <v>0</v>
      </c>
      <c r="M2192" s="2">
        <f t="shared" ref="M2192:M2216" si="929">IF(C2192=0,"-",(1-J2192-K2192-L2192))</f>
        <v>1.3905415972529145E-2</v>
      </c>
      <c r="N2192" s="38">
        <v>7397</v>
      </c>
      <c r="O2192" s="38">
        <v>21607</v>
      </c>
      <c r="P2192" s="38"/>
      <c r="Q2192" s="38">
        <v>136</v>
      </c>
      <c r="R2192" s="38">
        <f>IF(Copyright!$B$14=1,CI2192,0)</f>
        <v>71</v>
      </c>
      <c r="S2192" s="38"/>
      <c r="T2192" s="38">
        <v>3</v>
      </c>
      <c r="U2192" s="38">
        <v>2</v>
      </c>
      <c r="V2192" s="38"/>
      <c r="W2192" s="38">
        <f>IF(Copyright!B$11=1,IF(CF2192&gt;0,CF2192-AL2192-AE2192-Z2192-U2192-T2192,0),0)</f>
        <v>62</v>
      </c>
      <c r="X2192" s="38">
        <v>41</v>
      </c>
      <c r="Y2192" s="38"/>
      <c r="Z2192" s="38">
        <v>0</v>
      </c>
      <c r="AA2192" s="38"/>
      <c r="AB2192" s="38">
        <v>94</v>
      </c>
      <c r="AC2192" s="38"/>
      <c r="AD2192" s="38"/>
      <c r="AE2192" s="38">
        <v>0</v>
      </c>
      <c r="AF2192" s="38"/>
      <c r="AG2192" s="38"/>
      <c r="AH2192" s="38"/>
      <c r="AI2192" s="6"/>
      <c r="AJ2192" s="38"/>
      <c r="AK2192" s="38"/>
      <c r="AL2192" s="38">
        <v>0</v>
      </c>
      <c r="AM2192" s="38"/>
      <c r="AN2192" s="38"/>
      <c r="AO2192" s="38"/>
      <c r="AP2192" s="38"/>
      <c r="AQ2192" s="38"/>
      <c r="AR2192" s="38"/>
      <c r="AS2192" s="38"/>
      <c r="AT2192" s="38"/>
      <c r="AU2192" s="38"/>
      <c r="AV2192" s="38"/>
      <c r="AW2192" s="38"/>
      <c r="AX2192" s="38"/>
      <c r="AY2192" s="38"/>
      <c r="BA2192" s="3">
        <f>IF(Q2192&gt;0,RANK(Q2192,(N2192:P2192,Q2192:AE2192)),0)</f>
        <v>3</v>
      </c>
      <c r="BB2192" s="3">
        <f>IF(R2192&gt;0,RANK(R2192,(N2192:P2192,Q2192:AE2192)),0)</f>
        <v>5</v>
      </c>
      <c r="BC2192" s="3">
        <f>IF(S2192&gt;0,RANK(S2192,(N2192:P2192,Q2192:AE2192)),0)</f>
        <v>0</v>
      </c>
      <c r="BD2192" s="3">
        <f>IF(T2192&gt;0,RANK(T2192,(N2192:P2192,Q2192:AE2192)),0)</f>
        <v>8</v>
      </c>
      <c r="BE2192" s="2">
        <f t="shared" ref="BE2192:BE2216" si="930">IF($C2192=0,"-",Q2192/$C2192)</f>
        <v>4.6238058001563933E-3</v>
      </c>
      <c r="BF2192" s="2">
        <f t="shared" ref="BF2192:BF2216" si="931">IF($C2192=0,"-",R2192/$C2192)</f>
        <v>2.4138986162581173E-3</v>
      </c>
      <c r="BG2192" s="2">
        <f t="shared" ref="BG2192:BG2216" si="932">IF($C2192=0,"-",S2192/$C2192)</f>
        <v>0</v>
      </c>
      <c r="BH2192" s="2">
        <f t="shared" ref="BH2192:BH2216" si="933">IF($C2192=0,"-",T2192/$C2192)</f>
        <v>1.0199571617992044E-4</v>
      </c>
      <c r="BJ2192" t="s">
        <v>553</v>
      </c>
      <c r="BK2192" t="s">
        <v>975</v>
      </c>
      <c r="BL2192">
        <v>2</v>
      </c>
      <c r="BN2192">
        <v>0</v>
      </c>
      <c r="BO2192" s="60">
        <v>39</v>
      </c>
      <c r="BP2192" s="62">
        <v>129</v>
      </c>
      <c r="BQ2192" s="66">
        <f t="shared" ref="BQ2192:BQ2215" si="934">1000*BO2192+BP2192</f>
        <v>39129</v>
      </c>
      <c r="BR2192" s="66">
        <f t="shared" si="911"/>
        <v>39129</v>
      </c>
      <c r="BS2192" s="3" t="s">
        <v>3083</v>
      </c>
      <c r="BY2192" s="95"/>
      <c r="CB2192" s="95"/>
      <c r="CD2192" s="38">
        <f t="shared" ref="CD2192:CD2216" si="935">CE2192-C2192</f>
        <v>0</v>
      </c>
      <c r="CE2192" s="38">
        <f>94+7397+136+41+71+21607+67</f>
        <v>29413</v>
      </c>
      <c r="CF2192" s="38">
        <v>67</v>
      </c>
      <c r="CI2192" s="38">
        <v>71</v>
      </c>
      <c r="CL2192" s="96"/>
      <c r="CM2192" s="51"/>
      <c r="CN2192" s="38"/>
      <c r="CV2192" s="6"/>
      <c r="CW2192" s="6"/>
      <c r="DI2192" s="96"/>
      <c r="DK2192" s="1"/>
      <c r="DL2192" s="1"/>
      <c r="DN2192" s="1"/>
      <c r="DO2192" s="1"/>
    </row>
    <row r="2193" spans="1:119" ht="14" hidden="1" customHeight="1" outlineLevel="1" x14ac:dyDescent="0.2">
      <c r="A2193" t="s">
        <v>2605</v>
      </c>
      <c r="B2193" t="s">
        <v>975</v>
      </c>
      <c r="C2193" s="1">
        <f t="shared" si="925"/>
        <v>12242</v>
      </c>
      <c r="D2193" s="3">
        <f>IF(N2193&gt;0, RANK(N2193,(N2193:P2193,Q2193:AE2193)),0)</f>
        <v>2</v>
      </c>
      <c r="E2193" s="3">
        <f>IF(O2193&gt;0,RANK(O2193,(N2193:P2193,Q2193:AE2193)),0)</f>
        <v>1</v>
      </c>
      <c r="F2193" s="3">
        <f>IF(P2193&gt;0,RANK(P2193,(N2193:P2193,Q2193:AE2193)),0)</f>
        <v>0</v>
      </c>
      <c r="G2193" s="1">
        <f t="shared" si="923"/>
        <v>6559</v>
      </c>
      <c r="H2193" s="2">
        <f t="shared" si="924"/>
        <v>0.53577846757065839</v>
      </c>
      <c r="I2193" s="2"/>
      <c r="J2193" s="2">
        <f t="shared" si="926"/>
        <v>0.22814899526221205</v>
      </c>
      <c r="K2193" s="2">
        <f t="shared" si="927"/>
        <v>0.7639274628328705</v>
      </c>
      <c r="L2193" s="2">
        <f t="shared" si="928"/>
        <v>0</v>
      </c>
      <c r="M2193" s="2">
        <f t="shared" si="929"/>
        <v>7.9235419049175082E-3</v>
      </c>
      <c r="N2193" s="38">
        <v>2793</v>
      </c>
      <c r="O2193" s="38">
        <v>9352</v>
      </c>
      <c r="P2193" s="38"/>
      <c r="Q2193" s="38">
        <v>34</v>
      </c>
      <c r="R2193" s="38">
        <f>IF(Copyright!$B$14=1,CI2193,0)</f>
        <v>10</v>
      </c>
      <c r="S2193" s="38"/>
      <c r="T2193" s="38">
        <v>0</v>
      </c>
      <c r="U2193" s="38">
        <v>0</v>
      </c>
      <c r="V2193" s="38"/>
      <c r="W2193" s="38">
        <f>IF(Copyright!B$11=1,IF(CF2193&gt;0,CF2193-AL2193-AE2193-Z2193-U2193-T2193,0),0)</f>
        <v>14</v>
      </c>
      <c r="X2193" s="38">
        <v>8</v>
      </c>
      <c r="Y2193" s="38"/>
      <c r="Z2193" s="38">
        <v>0</v>
      </c>
      <c r="AA2193" s="38"/>
      <c r="AB2193" s="38">
        <v>31</v>
      </c>
      <c r="AC2193" s="38"/>
      <c r="AD2193" s="38"/>
      <c r="AE2193" s="38">
        <v>0</v>
      </c>
      <c r="AF2193" s="38"/>
      <c r="AG2193" s="38"/>
      <c r="AH2193" s="38"/>
      <c r="AI2193" s="6"/>
      <c r="AJ2193" s="38"/>
      <c r="AK2193" s="38"/>
      <c r="AL2193" s="38">
        <v>0</v>
      </c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BA2193" s="3">
        <f>IF(Q2193&gt;0,RANK(Q2193,(N2193:P2193,Q2193:AE2193)),0)</f>
        <v>3</v>
      </c>
      <c r="BB2193" s="3">
        <f>IF(R2193&gt;0,RANK(R2193,(N2193:P2193,Q2193:AE2193)),0)</f>
        <v>6</v>
      </c>
      <c r="BC2193" s="3">
        <f>IF(S2193&gt;0,RANK(S2193,(N2193:P2193,Q2193:AE2193)),0)</f>
        <v>0</v>
      </c>
      <c r="BD2193" s="3">
        <f>IF(T2193&gt;0,RANK(T2193,(N2193:P2193,Q2193:AE2193)),0)</f>
        <v>0</v>
      </c>
      <c r="BE2193" s="2">
        <f t="shared" si="930"/>
        <v>2.7773239666721125E-3</v>
      </c>
      <c r="BF2193" s="2">
        <f t="shared" si="931"/>
        <v>8.1685999019768011E-4</v>
      </c>
      <c r="BG2193" s="2">
        <f t="shared" si="932"/>
        <v>0</v>
      </c>
      <c r="BH2193" s="2">
        <f t="shared" si="933"/>
        <v>0</v>
      </c>
      <c r="BJ2193" t="s">
        <v>2605</v>
      </c>
      <c r="BK2193" t="s">
        <v>975</v>
      </c>
      <c r="BL2193">
        <v>2</v>
      </c>
      <c r="BN2193">
        <v>0</v>
      </c>
      <c r="BO2193" s="60">
        <v>39</v>
      </c>
      <c r="BP2193" s="62">
        <v>131</v>
      </c>
      <c r="BQ2193" s="66">
        <f t="shared" si="934"/>
        <v>39131</v>
      </c>
      <c r="BR2193" s="66">
        <f t="shared" si="911"/>
        <v>39131</v>
      </c>
      <c r="BS2193" s="3" t="s">
        <v>3083</v>
      </c>
      <c r="BY2193" s="95"/>
      <c r="CB2193" s="95"/>
      <c r="CD2193" s="38">
        <f t="shared" si="935"/>
        <v>0</v>
      </c>
      <c r="CE2193" s="38">
        <v>12242</v>
      </c>
      <c r="CF2193" s="38">
        <v>14</v>
      </c>
      <c r="CI2193" s="38">
        <v>10</v>
      </c>
      <c r="CL2193" s="96"/>
      <c r="CM2193" s="51"/>
      <c r="CN2193" s="38"/>
      <c r="CV2193" s="6"/>
      <c r="CW2193" s="6"/>
      <c r="DI2193" s="96"/>
      <c r="DK2193" s="1"/>
      <c r="DL2193" s="1"/>
      <c r="DN2193" s="1"/>
      <c r="DO2193" s="1"/>
    </row>
    <row r="2194" spans="1:119" ht="14" hidden="1" customHeight="1" outlineLevel="1" x14ac:dyDescent="0.2">
      <c r="A2194" t="s">
        <v>2056</v>
      </c>
      <c r="B2194" t="s">
        <v>975</v>
      </c>
      <c r="C2194" s="1">
        <f t="shared" si="925"/>
        <v>83619</v>
      </c>
      <c r="D2194" s="3">
        <f>IF(N2194&gt;0, RANK(N2194,(N2194:P2194,Q2194:AE2194)),0)</f>
        <v>2</v>
      </c>
      <c r="E2194" s="3">
        <f>IF(O2194&gt;0,RANK(O2194,(N2194:P2194,Q2194:AE2194)),0)</f>
        <v>1</v>
      </c>
      <c r="F2194" s="3">
        <f>IF(P2194&gt;0,RANK(P2194,(N2194:P2194,Q2194:AE2194)),0)</f>
        <v>0</v>
      </c>
      <c r="G2194" s="1">
        <f t="shared" si="923"/>
        <v>12922</v>
      </c>
      <c r="H2194" s="2">
        <f t="shared" si="924"/>
        <v>0.15453425656848324</v>
      </c>
      <c r="I2194" s="2"/>
      <c r="J2194" s="2">
        <f t="shared" si="926"/>
        <v>0.41568303854387162</v>
      </c>
      <c r="K2194" s="2">
        <f t="shared" si="927"/>
        <v>0.57021729511235486</v>
      </c>
      <c r="L2194" s="2">
        <f t="shared" si="928"/>
        <v>0</v>
      </c>
      <c r="M2194" s="2">
        <f t="shared" si="929"/>
        <v>1.4099666343773465E-2</v>
      </c>
      <c r="N2194" s="38">
        <v>34759</v>
      </c>
      <c r="O2194" s="38">
        <v>47681</v>
      </c>
      <c r="P2194" s="38"/>
      <c r="Q2194" s="38">
        <v>398</v>
      </c>
      <c r="R2194" s="38">
        <f>IF(Copyright!$B$14=1,CI2194,0)</f>
        <v>208</v>
      </c>
      <c r="S2194" s="38"/>
      <c r="T2194" s="38">
        <v>26</v>
      </c>
      <c r="U2194" s="38">
        <v>17</v>
      </c>
      <c r="V2194" s="38"/>
      <c r="W2194" s="38">
        <f>IF(Copyright!B$11=1,IF(CF2194&gt;0,CF2194-AL2194-AE2194-Z2194-U2194-T2194,0),0)</f>
        <v>186</v>
      </c>
      <c r="X2194" s="38">
        <v>128</v>
      </c>
      <c r="Y2194" s="38"/>
      <c r="Z2194" s="38">
        <v>1</v>
      </c>
      <c r="AA2194" s="38"/>
      <c r="AB2194" s="38">
        <v>215</v>
      </c>
      <c r="AC2194" s="38"/>
      <c r="AD2194" s="38"/>
      <c r="AE2194" s="38">
        <v>0</v>
      </c>
      <c r="AF2194" s="38"/>
      <c r="AG2194" s="38"/>
      <c r="AH2194" s="38"/>
      <c r="AI2194" s="6"/>
      <c r="AJ2194" s="38"/>
      <c r="AK2194" s="38"/>
      <c r="AL2194" s="38">
        <v>0</v>
      </c>
      <c r="AM2194" s="38"/>
      <c r="AN2194" s="38"/>
      <c r="AO2194" s="38"/>
      <c r="AP2194" s="38"/>
      <c r="AQ2194" s="38"/>
      <c r="AR2194" s="38"/>
      <c r="AS2194" s="38"/>
      <c r="AT2194" s="38"/>
      <c r="AU2194" s="38"/>
      <c r="AV2194" s="38"/>
      <c r="AW2194" s="38"/>
      <c r="AX2194" s="38"/>
      <c r="AY2194" s="38"/>
      <c r="BA2194" s="3">
        <f>IF(Q2194&gt;0,RANK(Q2194,(N2194:P2194,Q2194:AE2194)),0)</f>
        <v>3</v>
      </c>
      <c r="BB2194" s="3">
        <f>IF(R2194&gt;0,RANK(R2194,(N2194:P2194,Q2194:AE2194)),0)</f>
        <v>5</v>
      </c>
      <c r="BC2194" s="3">
        <f>IF(S2194&gt;0,RANK(S2194,(N2194:P2194,Q2194:AE2194)),0)</f>
        <v>0</v>
      </c>
      <c r="BD2194" s="3">
        <f>IF(T2194&gt;0,RANK(T2194,(N2194:P2194,Q2194:AE2194)),0)</f>
        <v>8</v>
      </c>
      <c r="BE2194" s="2">
        <f t="shared" si="930"/>
        <v>4.759683803920162E-3</v>
      </c>
      <c r="BF2194" s="2">
        <f t="shared" si="931"/>
        <v>2.4874729427522453E-3</v>
      </c>
      <c r="BG2194" s="2">
        <f t="shared" si="932"/>
        <v>0</v>
      </c>
      <c r="BH2194" s="2">
        <f t="shared" si="933"/>
        <v>3.1093411784403066E-4</v>
      </c>
      <c r="BJ2194" t="s">
        <v>2056</v>
      </c>
      <c r="BK2194" t="s">
        <v>975</v>
      </c>
      <c r="BN2194">
        <v>0</v>
      </c>
      <c r="BO2194" s="60">
        <v>39</v>
      </c>
      <c r="BP2194" s="62">
        <v>133</v>
      </c>
      <c r="BQ2194" s="66">
        <f t="shared" si="934"/>
        <v>39133</v>
      </c>
      <c r="BR2194" s="66">
        <f t="shared" si="911"/>
        <v>39133</v>
      </c>
      <c r="BS2194" s="3" t="s">
        <v>3083</v>
      </c>
      <c r="BY2194" s="95"/>
      <c r="CB2194" s="95"/>
      <c r="CD2194" s="38">
        <f t="shared" si="935"/>
        <v>0</v>
      </c>
      <c r="CE2194" s="38">
        <v>83619</v>
      </c>
      <c r="CF2194" s="38">
        <v>230</v>
      </c>
      <c r="CI2194" s="38">
        <v>208</v>
      </c>
      <c r="CL2194" s="96"/>
      <c r="CM2194" s="51"/>
      <c r="CN2194" s="38"/>
      <c r="CV2194" s="6"/>
      <c r="CW2194" s="6"/>
      <c r="DI2194" s="96"/>
      <c r="DK2194" s="1"/>
      <c r="DL2194" s="1"/>
      <c r="DN2194" s="1"/>
      <c r="DO2194" s="1"/>
    </row>
    <row r="2195" spans="1:119" ht="14" hidden="1" customHeight="1" outlineLevel="1" x14ac:dyDescent="0.2">
      <c r="A2195" t="s">
        <v>985</v>
      </c>
      <c r="B2195" t="s">
        <v>975</v>
      </c>
      <c r="C2195" s="1">
        <f t="shared" si="925"/>
        <v>21766</v>
      </c>
      <c r="D2195" s="3">
        <f>IF(N2195&gt;0, RANK(N2195,(N2195:P2195,Q2195:AE2195)),0)</f>
        <v>2</v>
      </c>
      <c r="E2195" s="3">
        <f>IF(O2195&gt;0,RANK(O2195,(N2195:P2195,Q2195:AE2195)),0)</f>
        <v>1</v>
      </c>
      <c r="F2195" s="3">
        <f>IF(P2195&gt;0,RANK(P2195,(N2195:P2195,Q2195:AE2195)),0)</f>
        <v>0</v>
      </c>
      <c r="G2195" s="1">
        <f t="shared" si="923"/>
        <v>12803</v>
      </c>
      <c r="H2195" s="2">
        <f t="shared" si="924"/>
        <v>0.58821097123954791</v>
      </c>
      <c r="I2195" s="2"/>
      <c r="J2195" s="2">
        <f t="shared" si="926"/>
        <v>0.19953137921528991</v>
      </c>
      <c r="K2195" s="2">
        <f t="shared" si="927"/>
        <v>0.78774235045483787</v>
      </c>
      <c r="L2195" s="2">
        <f t="shared" si="928"/>
        <v>0</v>
      </c>
      <c r="M2195" s="2">
        <f t="shared" si="929"/>
        <v>1.2726270329872169E-2</v>
      </c>
      <c r="N2195" s="38">
        <v>4343</v>
      </c>
      <c r="O2195" s="38">
        <v>17146</v>
      </c>
      <c r="P2195" s="38"/>
      <c r="Q2195" s="38">
        <v>101</v>
      </c>
      <c r="R2195" s="38">
        <f>IF(Copyright!$B$14=1,CI2195,0)</f>
        <v>53</v>
      </c>
      <c r="S2195" s="38"/>
      <c r="T2195" s="38">
        <v>2</v>
      </c>
      <c r="U2195" s="38">
        <v>1</v>
      </c>
      <c r="V2195" s="38"/>
      <c r="W2195" s="38">
        <f>IF(Copyright!B$11=1,IF(CF2195&gt;0,CF2195-AL2195-AE2195-Z2195-U2195-T2195,0),0)</f>
        <v>57</v>
      </c>
      <c r="X2195" s="38">
        <v>16</v>
      </c>
      <c r="Y2195" s="38"/>
      <c r="Z2195" s="38">
        <v>0</v>
      </c>
      <c r="AA2195" s="38"/>
      <c r="AB2195" s="38">
        <v>47</v>
      </c>
      <c r="AC2195" s="38"/>
      <c r="AD2195" s="38"/>
      <c r="AE2195" s="38">
        <v>0</v>
      </c>
      <c r="AF2195" s="38"/>
      <c r="AG2195" s="38"/>
      <c r="AH2195" s="38"/>
      <c r="AI2195" s="6"/>
      <c r="AJ2195" s="38"/>
      <c r="AK2195" s="38"/>
      <c r="AL2195" s="38">
        <v>0</v>
      </c>
      <c r="AM2195" s="38"/>
      <c r="AN2195" s="38"/>
      <c r="AO2195" s="38"/>
      <c r="AP2195" s="38"/>
      <c r="AQ2195" s="38"/>
      <c r="AR2195" s="38"/>
      <c r="AS2195" s="38"/>
      <c r="AT2195" s="38"/>
      <c r="AU2195" s="38"/>
      <c r="AV2195" s="38"/>
      <c r="AW2195" s="38"/>
      <c r="AX2195" s="38"/>
      <c r="AY2195" s="38"/>
      <c r="BA2195" s="3">
        <f>IF(Q2195&gt;0,RANK(Q2195,(N2195:P2195,Q2195:AE2195)),0)</f>
        <v>3</v>
      </c>
      <c r="BB2195" s="3">
        <f>IF(R2195&gt;0,RANK(R2195,(N2195:P2195,Q2195:AE2195)),0)</f>
        <v>5</v>
      </c>
      <c r="BC2195" s="3">
        <f>IF(S2195&gt;0,RANK(S2195,(N2195:P2195,Q2195:AE2195)),0)</f>
        <v>0</v>
      </c>
      <c r="BD2195" s="3">
        <f>IF(T2195&gt;0,RANK(T2195,(N2195:P2195,Q2195:AE2195)),0)</f>
        <v>8</v>
      </c>
      <c r="BE2195" s="2">
        <f t="shared" si="930"/>
        <v>4.6402646329137187E-3</v>
      </c>
      <c r="BF2195" s="2">
        <f t="shared" si="931"/>
        <v>2.4349903519250205E-3</v>
      </c>
      <c r="BG2195" s="2">
        <f t="shared" si="932"/>
        <v>0</v>
      </c>
      <c r="BH2195" s="2">
        <f t="shared" si="933"/>
        <v>9.188642837452908E-5</v>
      </c>
      <c r="BJ2195" t="s">
        <v>985</v>
      </c>
      <c r="BK2195" t="s">
        <v>975</v>
      </c>
      <c r="BL2195">
        <v>8</v>
      </c>
      <c r="BN2195">
        <v>0</v>
      </c>
      <c r="BO2195" s="60">
        <v>39</v>
      </c>
      <c r="BP2195" s="62">
        <v>135</v>
      </c>
      <c r="BQ2195" s="66">
        <f t="shared" si="934"/>
        <v>39135</v>
      </c>
      <c r="BR2195" s="66">
        <f t="shared" si="911"/>
        <v>39135</v>
      </c>
      <c r="BS2195" s="3" t="s">
        <v>3083</v>
      </c>
      <c r="BY2195" s="95"/>
      <c r="CB2195" s="95"/>
      <c r="CD2195" s="38">
        <f t="shared" si="935"/>
        <v>0</v>
      </c>
      <c r="CE2195" s="38">
        <v>21766</v>
      </c>
      <c r="CF2195" s="38">
        <v>60</v>
      </c>
      <c r="CI2195" s="38">
        <v>53</v>
      </c>
      <c r="CL2195" s="96"/>
      <c r="CM2195" s="51"/>
      <c r="CN2195" s="38"/>
      <c r="CV2195" s="6"/>
      <c r="CW2195" s="6"/>
      <c r="DI2195" s="96"/>
      <c r="DK2195" s="1"/>
      <c r="DL2195" s="1"/>
      <c r="DN2195" s="1"/>
      <c r="DO2195" s="1"/>
    </row>
    <row r="2196" spans="1:119" ht="14" hidden="1" customHeight="1" outlineLevel="1" x14ac:dyDescent="0.2">
      <c r="A2196" t="s">
        <v>935</v>
      </c>
      <c r="B2196" t="s">
        <v>975</v>
      </c>
      <c r="C2196" s="1">
        <f t="shared" si="925"/>
        <v>19840</v>
      </c>
      <c r="D2196" s="3">
        <f>IF(N2196&gt;0, RANK(N2196,(N2196:P2196,Q2196:AE2196)),0)</f>
        <v>2</v>
      </c>
      <c r="E2196" s="3">
        <f>IF(O2196&gt;0,RANK(O2196,(N2196:P2196,Q2196:AE2196)),0)</f>
        <v>1</v>
      </c>
      <c r="F2196" s="3">
        <f>IF(P2196&gt;0,RANK(P2196,(N2196:P2196,Q2196:AE2196)),0)</f>
        <v>0</v>
      </c>
      <c r="G2196" s="1">
        <f t="shared" si="923"/>
        <v>13580</v>
      </c>
      <c r="H2196" s="2">
        <f t="shared" si="924"/>
        <v>0.68447580645161288</v>
      </c>
      <c r="I2196" s="2"/>
      <c r="J2196" s="2">
        <f t="shared" si="926"/>
        <v>0.15100806451612903</v>
      </c>
      <c r="K2196" s="2">
        <f t="shared" si="927"/>
        <v>0.8354838709677419</v>
      </c>
      <c r="L2196" s="2">
        <f t="shared" si="928"/>
        <v>0</v>
      </c>
      <c r="M2196" s="2">
        <f t="shared" si="929"/>
        <v>1.350806451612907E-2</v>
      </c>
      <c r="N2196" s="38">
        <v>2996</v>
      </c>
      <c r="O2196" s="38">
        <v>16576</v>
      </c>
      <c r="P2196" s="38"/>
      <c r="Q2196" s="38">
        <v>93</v>
      </c>
      <c r="R2196" s="38">
        <f>IF(Copyright!$B$14=1,CI2196,0)</f>
        <v>44</v>
      </c>
      <c r="S2196" s="38"/>
      <c r="T2196" s="38">
        <v>2</v>
      </c>
      <c r="U2196" s="38">
        <v>1</v>
      </c>
      <c r="V2196" s="38"/>
      <c r="W2196" s="38">
        <f>IF(Copyright!B$11=1,IF(CF2196&gt;0,CF2196-AL2196-AE2196-Z2196-U2196-T2196,0),0)</f>
        <v>38</v>
      </c>
      <c r="X2196" s="38">
        <v>42</v>
      </c>
      <c r="Y2196" s="38"/>
      <c r="Z2196" s="38">
        <v>1</v>
      </c>
      <c r="AA2196" s="38"/>
      <c r="AB2196" s="38">
        <v>47</v>
      </c>
      <c r="AC2196" s="38"/>
      <c r="AD2196" s="38"/>
      <c r="AE2196" s="38">
        <v>0</v>
      </c>
      <c r="AF2196" s="38"/>
      <c r="AG2196" s="38"/>
      <c r="AH2196" s="38"/>
      <c r="AI2196" s="6"/>
      <c r="AJ2196" s="38"/>
      <c r="AK2196" s="38"/>
      <c r="AL2196" s="38">
        <v>0</v>
      </c>
      <c r="AM2196" s="38"/>
      <c r="AN2196" s="38"/>
      <c r="AO2196" s="38"/>
      <c r="AP2196" s="38"/>
      <c r="AQ2196" s="38"/>
      <c r="AR2196" s="38"/>
      <c r="AS2196" s="38"/>
      <c r="AT2196" s="38"/>
      <c r="AU2196" s="38"/>
      <c r="AV2196" s="38"/>
      <c r="AW2196" s="38"/>
      <c r="AX2196" s="38"/>
      <c r="AY2196" s="38"/>
      <c r="BA2196" s="3">
        <f>IF(Q2196&gt;0,RANK(Q2196,(N2196:P2196,Q2196:AE2196)),0)</f>
        <v>3</v>
      </c>
      <c r="BB2196" s="3">
        <f>IF(R2196&gt;0,RANK(R2196,(N2196:P2196,Q2196:AE2196)),0)</f>
        <v>5</v>
      </c>
      <c r="BC2196" s="3">
        <f>IF(S2196&gt;0,RANK(S2196,(N2196:P2196,Q2196:AE2196)),0)</f>
        <v>0</v>
      </c>
      <c r="BD2196" s="3">
        <f>IF(T2196&gt;0,RANK(T2196,(N2196:P2196,Q2196:AE2196)),0)</f>
        <v>8</v>
      </c>
      <c r="BE2196" s="2">
        <f t="shared" si="930"/>
        <v>4.6874999999999998E-3</v>
      </c>
      <c r="BF2196" s="2">
        <f t="shared" si="931"/>
        <v>2.217741935483871E-3</v>
      </c>
      <c r="BG2196" s="2">
        <f t="shared" si="932"/>
        <v>0</v>
      </c>
      <c r="BH2196" s="2">
        <f t="shared" si="933"/>
        <v>1.0080645161290323E-4</v>
      </c>
      <c r="BJ2196" t="s">
        <v>935</v>
      </c>
      <c r="BK2196" t="s">
        <v>975</v>
      </c>
      <c r="BL2196">
        <v>5</v>
      </c>
      <c r="BN2196">
        <v>0</v>
      </c>
      <c r="BO2196" s="60">
        <v>39</v>
      </c>
      <c r="BP2196" s="62">
        <v>137</v>
      </c>
      <c r="BQ2196" s="66">
        <f t="shared" si="934"/>
        <v>39137</v>
      </c>
      <c r="BR2196" s="66">
        <f t="shared" si="911"/>
        <v>39137</v>
      </c>
      <c r="BS2196" s="3" t="s">
        <v>3083</v>
      </c>
      <c r="BY2196" s="95"/>
      <c r="CB2196" s="95"/>
      <c r="CD2196" s="38">
        <f t="shared" si="935"/>
        <v>0</v>
      </c>
      <c r="CE2196" s="38">
        <f>47+2996+93+42+44+16576+42</f>
        <v>19840</v>
      </c>
      <c r="CF2196" s="38">
        <v>42</v>
      </c>
      <c r="CI2196" s="38">
        <v>44</v>
      </c>
      <c r="CL2196" s="96"/>
      <c r="CM2196" s="51"/>
      <c r="CN2196" s="38"/>
      <c r="CV2196" s="6"/>
      <c r="CW2196" s="6"/>
      <c r="DI2196" s="96"/>
      <c r="DK2196" s="1"/>
      <c r="DL2196" s="1"/>
      <c r="DN2196" s="1"/>
      <c r="DO2196" s="1"/>
    </row>
    <row r="2197" spans="1:119" ht="14" hidden="1" customHeight="1" outlineLevel="1" x14ac:dyDescent="0.2">
      <c r="A2197" t="s">
        <v>49</v>
      </c>
      <c r="B2197" t="s">
        <v>975</v>
      </c>
      <c r="C2197" s="1">
        <f t="shared" si="925"/>
        <v>58362</v>
      </c>
      <c r="D2197" s="3">
        <f>IF(N2197&gt;0, RANK(N2197,(N2197:P2197,Q2197:AE2197)),0)</f>
        <v>2</v>
      </c>
      <c r="E2197" s="3">
        <f>IF(O2197&gt;0,RANK(O2197,(N2197:P2197,Q2197:AE2197)),0)</f>
        <v>1</v>
      </c>
      <c r="F2197" s="3">
        <f>IF(P2197&gt;0,RANK(P2197,(N2197:P2197,Q2197:AE2197)),0)</f>
        <v>0</v>
      </c>
      <c r="G2197" s="1">
        <f t="shared" si="923"/>
        <v>24707</v>
      </c>
      <c r="H2197" s="2">
        <f t="shared" si="924"/>
        <v>0.4233405297967856</v>
      </c>
      <c r="I2197" s="2"/>
      <c r="J2197" s="2">
        <f t="shared" si="926"/>
        <v>0.28427744080052086</v>
      </c>
      <c r="K2197" s="2">
        <f t="shared" si="927"/>
        <v>0.70761797059730647</v>
      </c>
      <c r="L2197" s="2">
        <f t="shared" si="928"/>
        <v>0</v>
      </c>
      <c r="M2197" s="2">
        <f t="shared" si="929"/>
        <v>8.1045886021726687E-3</v>
      </c>
      <c r="N2197" s="38">
        <v>16591</v>
      </c>
      <c r="O2197" s="38">
        <v>41298</v>
      </c>
      <c r="P2197" s="38"/>
      <c r="Q2197" s="38">
        <v>234</v>
      </c>
      <c r="R2197" s="38">
        <f>IF(Copyright!$B$14=1,CI2197,0)</f>
        <v>0</v>
      </c>
      <c r="S2197" s="38"/>
      <c r="T2197" s="38">
        <v>2</v>
      </c>
      <c r="U2197" s="38">
        <v>2</v>
      </c>
      <c r="V2197" s="38"/>
      <c r="W2197" s="38">
        <f>IF(Copyright!B$11=1,IF(CF2197&gt;0,CF2197-AL2197-AE2197-Z2197-U2197-T2197,0),0)</f>
        <v>0</v>
      </c>
      <c r="X2197" s="38">
        <v>103</v>
      </c>
      <c r="Y2197" s="38"/>
      <c r="Z2197" s="38">
        <v>0</v>
      </c>
      <c r="AA2197" s="38"/>
      <c r="AB2197" s="38">
        <v>132</v>
      </c>
      <c r="AC2197" s="38"/>
      <c r="AD2197" s="38"/>
      <c r="AE2197" s="38">
        <v>0</v>
      </c>
      <c r="AF2197" s="38"/>
      <c r="AG2197" s="38"/>
      <c r="AH2197" s="38"/>
      <c r="AI2197" s="6"/>
      <c r="AJ2197" s="38"/>
      <c r="AK2197" s="38"/>
      <c r="AL2197" s="38">
        <v>0</v>
      </c>
      <c r="AM2197" s="38"/>
      <c r="AN2197" s="38"/>
      <c r="AO2197" s="38"/>
      <c r="AP2197" s="38"/>
      <c r="AQ2197" s="38"/>
      <c r="AR2197" s="38"/>
      <c r="AS2197" s="38"/>
      <c r="AT2197" s="38"/>
      <c r="AU2197" s="38"/>
      <c r="AV2197" s="38"/>
      <c r="AW2197" s="38"/>
      <c r="AX2197" s="38"/>
      <c r="AY2197" s="38"/>
      <c r="BA2197" s="3">
        <f>IF(Q2197&gt;0,RANK(Q2197,(N2197:P2197,Q2197:AE2197)),0)</f>
        <v>3</v>
      </c>
      <c r="BB2197" s="3">
        <f>IF(R2197&gt;0,RANK(R2197,(N2197:P2197,Q2197:AE2197)),0)</f>
        <v>0</v>
      </c>
      <c r="BC2197" s="3">
        <f>IF(S2197&gt;0,RANK(S2197,(N2197:P2197,Q2197:AE2197)),0)</f>
        <v>0</v>
      </c>
      <c r="BD2197" s="3">
        <f>IF(T2197&gt;0,RANK(T2197,(N2197:P2197,Q2197:AE2197)),0)</f>
        <v>6</v>
      </c>
      <c r="BE2197" s="2">
        <f t="shared" si="930"/>
        <v>4.0094582091086666E-3</v>
      </c>
      <c r="BF2197" s="2">
        <f t="shared" si="931"/>
        <v>0</v>
      </c>
      <c r="BG2197" s="2">
        <f t="shared" si="932"/>
        <v>0</v>
      </c>
      <c r="BH2197" s="2">
        <f t="shared" si="933"/>
        <v>3.4268873582125357E-5</v>
      </c>
      <c r="BJ2197" t="s">
        <v>49</v>
      </c>
      <c r="BK2197" t="s">
        <v>975</v>
      </c>
      <c r="BL2197">
        <v>4</v>
      </c>
      <c r="BN2197">
        <v>0</v>
      </c>
      <c r="BO2197" s="60">
        <v>39</v>
      </c>
      <c r="BP2197" s="62">
        <v>139</v>
      </c>
      <c r="BQ2197" s="66">
        <f t="shared" si="934"/>
        <v>39139</v>
      </c>
      <c r="BR2197" s="66">
        <f t="shared" si="911"/>
        <v>39139</v>
      </c>
      <c r="BS2197" s="3" t="s">
        <v>3083</v>
      </c>
      <c r="BY2197" s="95"/>
      <c r="CB2197" s="95"/>
      <c r="CD2197" s="38">
        <f t="shared" si="935"/>
        <v>0</v>
      </c>
      <c r="CE2197" s="38">
        <v>58362</v>
      </c>
      <c r="CF2197" s="38">
        <v>4</v>
      </c>
      <c r="CG2197" s="38" t="s">
        <v>3953</v>
      </c>
      <c r="CL2197" s="96"/>
      <c r="CM2197" s="51"/>
      <c r="CN2197" s="38"/>
      <c r="CV2197" s="6"/>
      <c r="CW2197" s="6"/>
      <c r="DI2197" s="96"/>
      <c r="DK2197" s="1"/>
      <c r="DL2197" s="1"/>
      <c r="DN2197" s="1"/>
      <c r="DO2197" s="1"/>
    </row>
    <row r="2198" spans="1:119" ht="14" hidden="1" customHeight="1" outlineLevel="1" x14ac:dyDescent="0.2">
      <c r="A2198" t="s">
        <v>453</v>
      </c>
      <c r="B2198" t="s">
        <v>975</v>
      </c>
      <c r="C2198" s="1">
        <f t="shared" si="925"/>
        <v>33065</v>
      </c>
      <c r="D2198" s="3">
        <f>IF(N2198&gt;0, RANK(N2198,(N2198:P2198,Q2198:AE2198)),0)</f>
        <v>2</v>
      </c>
      <c r="E2198" s="3">
        <f>IF(O2198&gt;0,RANK(O2198,(N2198:P2198,Q2198:AE2198)),0)</f>
        <v>1</v>
      </c>
      <c r="F2198" s="3">
        <f>IF(P2198&gt;0,RANK(P2198,(N2198:P2198,Q2198:AE2198)),0)</f>
        <v>0</v>
      </c>
      <c r="G2198" s="1">
        <f t="shared" si="923"/>
        <v>12955</v>
      </c>
      <c r="H2198" s="2">
        <f t="shared" si="924"/>
        <v>0.39180402238016027</v>
      </c>
      <c r="I2198" s="2"/>
      <c r="J2198" s="2">
        <f t="shared" si="926"/>
        <v>0.29777710570089216</v>
      </c>
      <c r="K2198" s="2">
        <f t="shared" si="927"/>
        <v>0.68958112808105243</v>
      </c>
      <c r="L2198" s="2">
        <f t="shared" si="928"/>
        <v>0</v>
      </c>
      <c r="M2198" s="2">
        <f t="shared" si="929"/>
        <v>1.264176621805535E-2</v>
      </c>
      <c r="N2198" s="38">
        <v>9846</v>
      </c>
      <c r="O2198" s="38">
        <v>22801</v>
      </c>
      <c r="P2198" s="38"/>
      <c r="Q2198" s="38">
        <v>133</v>
      </c>
      <c r="R2198" s="38">
        <f>IF(Copyright!$B$14=1,CI2198,0)</f>
        <v>69</v>
      </c>
      <c r="S2198" s="38"/>
      <c r="T2198" s="38">
        <v>0</v>
      </c>
      <c r="U2198" s="38">
        <v>1</v>
      </c>
      <c r="V2198" s="38"/>
      <c r="W2198" s="38">
        <f>IF(Copyright!B$11=1,IF(CF2198&gt;0,CF2198-AL2198-AE2198-Z2198-U2198-T2198,0),0)</f>
        <v>64</v>
      </c>
      <c r="X2198" s="38">
        <v>43</v>
      </c>
      <c r="Y2198" s="38"/>
      <c r="Z2198" s="38">
        <v>1</v>
      </c>
      <c r="AA2198" s="38"/>
      <c r="AB2198" s="38">
        <v>107</v>
      </c>
      <c r="AC2198" s="38"/>
      <c r="AD2198" s="38"/>
      <c r="AE2198" s="38">
        <v>0</v>
      </c>
      <c r="AF2198" s="38"/>
      <c r="AG2198" s="38"/>
      <c r="AH2198" s="38"/>
      <c r="AI2198" s="6"/>
      <c r="AJ2198" s="38"/>
      <c r="AK2198" s="38"/>
      <c r="AL2198" s="38">
        <v>0</v>
      </c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BA2198" s="3">
        <f>IF(Q2198&gt;0,RANK(Q2198,(N2198:P2198,Q2198:AE2198)),0)</f>
        <v>3</v>
      </c>
      <c r="BB2198" s="3">
        <f>IF(R2198&gt;0,RANK(R2198,(N2198:P2198,Q2198:AE2198)),0)</f>
        <v>5</v>
      </c>
      <c r="BC2198" s="3">
        <f>IF(S2198&gt;0,RANK(S2198,(N2198:P2198,Q2198:AE2198)),0)</f>
        <v>0</v>
      </c>
      <c r="BD2198" s="3">
        <f>IF(T2198&gt;0,RANK(T2198,(N2198:P2198,Q2198:AE2198)),0)</f>
        <v>0</v>
      </c>
      <c r="BE2198" s="2">
        <f t="shared" si="930"/>
        <v>4.0223801602903373E-3</v>
      </c>
      <c r="BF2198" s="2">
        <f t="shared" si="931"/>
        <v>2.0867987297746864E-3</v>
      </c>
      <c r="BG2198" s="2">
        <f t="shared" si="932"/>
        <v>0</v>
      </c>
      <c r="BH2198" s="2">
        <f t="shared" si="933"/>
        <v>0</v>
      </c>
      <c r="BJ2198" t="s">
        <v>453</v>
      </c>
      <c r="BK2198" t="s">
        <v>975</v>
      </c>
      <c r="BL2198">
        <v>2</v>
      </c>
      <c r="BN2198">
        <v>0</v>
      </c>
      <c r="BO2198" s="60">
        <v>39</v>
      </c>
      <c r="BP2198" s="62">
        <v>141</v>
      </c>
      <c r="BQ2198" s="66">
        <f t="shared" si="934"/>
        <v>39141</v>
      </c>
      <c r="BR2198" s="66">
        <f t="shared" si="911"/>
        <v>39141</v>
      </c>
      <c r="BS2198" s="3" t="s">
        <v>3083</v>
      </c>
      <c r="BY2198" s="95"/>
      <c r="CB2198" s="95"/>
      <c r="CD2198" s="38">
        <f t="shared" si="935"/>
        <v>0</v>
      </c>
      <c r="CE2198" s="38">
        <f>107+9846+133+43+69+22801+66</f>
        <v>33065</v>
      </c>
      <c r="CF2198" s="38">
        <v>66</v>
      </c>
      <c r="CI2198" s="38">
        <v>69</v>
      </c>
      <c r="CL2198" s="96"/>
      <c r="CM2198" s="51"/>
      <c r="CN2198" s="38"/>
      <c r="CV2198" s="6"/>
      <c r="CW2198" s="6"/>
      <c r="DI2198" s="96"/>
      <c r="DK2198" s="1"/>
      <c r="DL2198" s="1"/>
      <c r="DN2198" s="1"/>
      <c r="DO2198" s="1"/>
    </row>
    <row r="2199" spans="1:119" ht="14" hidden="1" customHeight="1" outlineLevel="1" x14ac:dyDescent="0.2">
      <c r="A2199" t="s">
        <v>1116</v>
      </c>
      <c r="B2199" t="s">
        <v>975</v>
      </c>
      <c r="C2199" s="1">
        <f t="shared" si="925"/>
        <v>29827</v>
      </c>
      <c r="D2199" s="3">
        <f>IF(N2199&gt;0, RANK(N2199,(N2199:P2199,Q2199:AE2199)),0)</f>
        <v>2</v>
      </c>
      <c r="E2199" s="3">
        <f>IF(O2199&gt;0,RANK(O2199,(N2199:P2199,Q2199:AE2199)),0)</f>
        <v>1</v>
      </c>
      <c r="F2199" s="3">
        <f>IF(P2199&gt;0,RANK(P2199,(N2199:P2199,Q2199:AE2199)),0)</f>
        <v>0</v>
      </c>
      <c r="G2199" s="1">
        <f t="shared" si="923"/>
        <v>9172</v>
      </c>
      <c r="H2199" s="2">
        <f t="shared" si="924"/>
        <v>0.30750662151741709</v>
      </c>
      <c r="I2199" s="2"/>
      <c r="J2199" s="2">
        <f t="shared" si="926"/>
        <v>0.33992691185838336</v>
      </c>
      <c r="K2199" s="2">
        <f t="shared" si="927"/>
        <v>0.64743353337580045</v>
      </c>
      <c r="L2199" s="2">
        <f t="shared" si="928"/>
        <v>0</v>
      </c>
      <c r="M2199" s="2">
        <f t="shared" si="929"/>
        <v>1.263955476581613E-2</v>
      </c>
      <c r="N2199" s="38">
        <v>10139</v>
      </c>
      <c r="O2199" s="38">
        <v>19311</v>
      </c>
      <c r="P2199" s="38"/>
      <c r="Q2199" s="38">
        <v>144</v>
      </c>
      <c r="R2199" s="38">
        <f>IF(Copyright!$B$14=1,CI2199,0)</f>
        <v>57</v>
      </c>
      <c r="S2199" s="38"/>
      <c r="T2199" s="38">
        <v>3</v>
      </c>
      <c r="U2199" s="38">
        <v>0</v>
      </c>
      <c r="V2199" s="38"/>
      <c r="W2199" s="38">
        <f>IF(Copyright!B$11=1,IF(CF2199&gt;0,CF2199-AL2199-AE2199-Z2199-U2199-T2199,0),0)</f>
        <v>54</v>
      </c>
      <c r="X2199" s="38">
        <v>35</v>
      </c>
      <c r="Y2199" s="38"/>
      <c r="Z2199" s="38">
        <v>0</v>
      </c>
      <c r="AA2199" s="38"/>
      <c r="AB2199" s="38">
        <v>84</v>
      </c>
      <c r="AC2199" s="38"/>
      <c r="AD2199" s="38"/>
      <c r="AE2199" s="38">
        <v>0</v>
      </c>
      <c r="AF2199" s="38"/>
      <c r="AG2199" s="38"/>
      <c r="AH2199" s="38"/>
      <c r="AI2199" s="6"/>
      <c r="AJ2199" s="38"/>
      <c r="AK2199" s="38"/>
      <c r="AL2199" s="38">
        <v>0</v>
      </c>
      <c r="AM2199" s="38"/>
      <c r="AN2199" s="38"/>
      <c r="AO2199" s="38"/>
      <c r="AP2199" s="38"/>
      <c r="AQ2199" s="38"/>
      <c r="AR2199" s="38"/>
      <c r="AS2199" s="38"/>
      <c r="AT2199" s="38"/>
      <c r="AU2199" s="38"/>
      <c r="AV2199" s="38"/>
      <c r="AW2199" s="38"/>
      <c r="AX2199" s="38"/>
      <c r="AY2199" s="38"/>
      <c r="BA2199" s="3">
        <f>IF(Q2199&gt;0,RANK(Q2199,(N2199:P2199,Q2199:AE2199)),0)</f>
        <v>3</v>
      </c>
      <c r="BB2199" s="3">
        <f>IF(R2199&gt;0,RANK(R2199,(N2199:P2199,Q2199:AE2199)),0)</f>
        <v>5</v>
      </c>
      <c r="BC2199" s="3">
        <f>IF(S2199&gt;0,RANK(S2199,(N2199:P2199,Q2199:AE2199)),0)</f>
        <v>0</v>
      </c>
      <c r="BD2199" s="3">
        <f>IF(T2199&gt;0,RANK(T2199,(N2199:P2199,Q2199:AE2199)),0)</f>
        <v>8</v>
      </c>
      <c r="BE2199" s="2">
        <f t="shared" si="930"/>
        <v>4.827840547155262E-3</v>
      </c>
      <c r="BF2199" s="2">
        <f t="shared" si="931"/>
        <v>1.9110202165822912E-3</v>
      </c>
      <c r="BG2199" s="2">
        <f t="shared" si="932"/>
        <v>0</v>
      </c>
      <c r="BH2199" s="2">
        <f t="shared" si="933"/>
        <v>1.0058001139906796E-4</v>
      </c>
      <c r="BJ2199" t="s">
        <v>1116</v>
      </c>
      <c r="BK2199" t="s">
        <v>975</v>
      </c>
      <c r="BL2199">
        <v>9</v>
      </c>
      <c r="BN2199">
        <v>0</v>
      </c>
      <c r="BO2199" s="60">
        <v>39</v>
      </c>
      <c r="BP2199" s="62">
        <v>143</v>
      </c>
      <c r="BQ2199" s="66">
        <f t="shared" si="934"/>
        <v>39143</v>
      </c>
      <c r="BR2199" s="66">
        <f t="shared" si="911"/>
        <v>39143</v>
      </c>
      <c r="BS2199" s="3" t="s">
        <v>3083</v>
      </c>
      <c r="BY2199" s="95"/>
      <c r="CB2199" s="95"/>
      <c r="CD2199" s="38">
        <f t="shared" si="935"/>
        <v>0</v>
      </c>
      <c r="CE2199" s="38">
        <v>29827</v>
      </c>
      <c r="CF2199" s="38">
        <v>57</v>
      </c>
      <c r="CI2199" s="38">
        <v>57</v>
      </c>
      <c r="CL2199" s="96"/>
      <c r="CM2199" s="51"/>
      <c r="CN2199" s="38"/>
      <c r="CV2199" s="6"/>
      <c r="CW2199" s="6"/>
      <c r="DI2199" s="96"/>
      <c r="DK2199" s="1"/>
      <c r="DL2199" s="1"/>
      <c r="DN2199" s="1"/>
      <c r="DO2199" s="1"/>
    </row>
    <row r="2200" spans="1:119" ht="14" hidden="1" customHeight="1" outlineLevel="1" x14ac:dyDescent="0.2">
      <c r="A2200" t="s">
        <v>1715</v>
      </c>
      <c r="B2200" t="s">
        <v>975</v>
      </c>
      <c r="C2200" s="1">
        <f t="shared" si="925"/>
        <v>31225</v>
      </c>
      <c r="D2200" s="3">
        <f>IF(N2200&gt;0, RANK(N2200,(N2200:P2200,Q2200:AE2200)),0)</f>
        <v>2</v>
      </c>
      <c r="E2200" s="3">
        <f>IF(O2200&gt;0,RANK(O2200,(N2200:P2200,Q2200:AE2200)),0)</f>
        <v>1</v>
      </c>
      <c r="F2200" s="3">
        <f>IF(P2200&gt;0,RANK(P2200,(N2200:P2200,Q2200:AE2200)),0)</f>
        <v>0</v>
      </c>
      <c r="G2200" s="1">
        <f t="shared" si="923"/>
        <v>14957</v>
      </c>
      <c r="H2200" s="2">
        <f t="shared" si="924"/>
        <v>0.4790072057646117</v>
      </c>
      <c r="I2200" s="2"/>
      <c r="J2200" s="2">
        <f t="shared" si="926"/>
        <v>0.25687750200160125</v>
      </c>
      <c r="K2200" s="2">
        <f t="shared" si="927"/>
        <v>0.73588470776621295</v>
      </c>
      <c r="L2200" s="2">
        <f t="shared" si="928"/>
        <v>0</v>
      </c>
      <c r="M2200" s="2">
        <f t="shared" si="929"/>
        <v>7.2377902321858478E-3</v>
      </c>
      <c r="N2200" s="38">
        <v>8021</v>
      </c>
      <c r="O2200" s="38">
        <v>22978</v>
      </c>
      <c r="P2200" s="38"/>
      <c r="Q2200" s="38">
        <v>95</v>
      </c>
      <c r="R2200" s="38">
        <f>IF(Copyright!$B$14=1,CI2200,0)</f>
        <v>45</v>
      </c>
      <c r="S2200" s="38"/>
      <c r="T2200" s="38">
        <v>0</v>
      </c>
      <c r="U2200" s="38">
        <v>1</v>
      </c>
      <c r="V2200" s="38"/>
      <c r="W2200" s="38">
        <f>IF(Copyright!B$11=1,IF(CF2200&gt;0,CF2200-AL2200-AE2200-Z2200-U2200-T2200,0),0)</f>
        <v>0</v>
      </c>
      <c r="X2200" s="38">
        <v>26</v>
      </c>
      <c r="Y2200" s="38"/>
      <c r="Z2200" s="38">
        <v>0</v>
      </c>
      <c r="AA2200" s="38"/>
      <c r="AB2200" s="38">
        <v>59</v>
      </c>
      <c r="AC2200" s="38"/>
      <c r="AD2200" s="38"/>
      <c r="AE2200" s="38">
        <v>0</v>
      </c>
      <c r="AF2200" s="38"/>
      <c r="AG2200" s="38"/>
      <c r="AH2200" s="38"/>
      <c r="AI2200" s="6"/>
      <c r="AJ2200" s="38"/>
      <c r="AK2200" s="38"/>
      <c r="AL2200" s="38">
        <v>0</v>
      </c>
      <c r="AM2200" s="38"/>
      <c r="AN2200" s="38"/>
      <c r="AO2200" s="38"/>
      <c r="AP2200" s="38"/>
      <c r="AQ2200" s="38"/>
      <c r="AR2200" s="38"/>
      <c r="AS2200" s="38"/>
      <c r="AT2200" s="38"/>
      <c r="AU2200" s="38"/>
      <c r="AV2200" s="38"/>
      <c r="AW2200" s="38"/>
      <c r="AX2200" s="38"/>
      <c r="AY2200" s="38"/>
      <c r="BA2200" s="3">
        <f>IF(Q2200&gt;0,RANK(Q2200,(N2200:P2200,Q2200:AE2200)),0)</f>
        <v>3</v>
      </c>
      <c r="BB2200" s="3">
        <f>IF(R2200&gt;0,RANK(R2200,(N2200:P2200,Q2200:AE2200)),0)</f>
        <v>5</v>
      </c>
      <c r="BC2200" s="3">
        <f>IF(S2200&gt;0,RANK(S2200,(N2200:P2200,Q2200:AE2200)),0)</f>
        <v>0</v>
      </c>
      <c r="BD2200" s="3">
        <f>IF(T2200&gt;0,RANK(T2200,(N2200:P2200,Q2200:AE2200)),0)</f>
        <v>0</v>
      </c>
      <c r="BE2200" s="2">
        <f t="shared" si="930"/>
        <v>3.0424339471577262E-3</v>
      </c>
      <c r="BF2200" s="2">
        <f t="shared" si="931"/>
        <v>1.4411529223378704E-3</v>
      </c>
      <c r="BG2200" s="2">
        <f t="shared" si="932"/>
        <v>0</v>
      </c>
      <c r="BH2200" s="2">
        <f t="shared" si="933"/>
        <v>0</v>
      </c>
      <c r="BJ2200" t="s">
        <v>1715</v>
      </c>
      <c r="BK2200" t="s">
        <v>975</v>
      </c>
      <c r="BL2200">
        <v>2</v>
      </c>
      <c r="BN2200">
        <v>0</v>
      </c>
      <c r="BO2200" s="60">
        <v>39</v>
      </c>
      <c r="BP2200" s="62">
        <v>145</v>
      </c>
      <c r="BQ2200" s="66">
        <f t="shared" si="934"/>
        <v>39145</v>
      </c>
      <c r="BR2200" s="66">
        <f t="shared" si="911"/>
        <v>39145</v>
      </c>
      <c r="BS2200" s="3" t="s">
        <v>3083</v>
      </c>
      <c r="BY2200" s="95"/>
      <c r="CB2200" s="95"/>
      <c r="CD2200" s="38">
        <f t="shared" si="935"/>
        <v>0</v>
      </c>
      <c r="CE2200" s="38">
        <v>31225</v>
      </c>
      <c r="CF2200" s="38">
        <v>1</v>
      </c>
      <c r="CG2200" s="38" t="s">
        <v>3953</v>
      </c>
      <c r="CI2200" s="38">
        <v>45</v>
      </c>
      <c r="CL2200" s="96"/>
      <c r="CM2200" s="51"/>
      <c r="CN2200" s="38"/>
      <c r="CV2200" s="6"/>
      <c r="CW2200" s="6"/>
      <c r="DI2200" s="96"/>
      <c r="DK2200" s="1"/>
      <c r="DL2200" s="1"/>
      <c r="DN2200" s="1"/>
      <c r="DO2200" s="1"/>
    </row>
    <row r="2201" spans="1:119" ht="14" hidden="1" customHeight="1" outlineLevel="1" x14ac:dyDescent="0.2">
      <c r="A2201" t="s">
        <v>2291</v>
      </c>
      <c r="B2201" t="s">
        <v>975</v>
      </c>
      <c r="C2201" s="1">
        <f t="shared" si="925"/>
        <v>25404</v>
      </c>
      <c r="D2201" s="3">
        <f>IF(N2201&gt;0, RANK(N2201,(N2201:P2201,Q2201:AE2201)),0)</f>
        <v>2</v>
      </c>
      <c r="E2201" s="3">
        <f>IF(O2201&gt;0,RANK(O2201,(N2201:P2201,Q2201:AE2201)),0)</f>
        <v>1</v>
      </c>
      <c r="F2201" s="3">
        <f>IF(P2201&gt;0,RANK(P2201,(N2201:P2201,Q2201:AE2201)),0)</f>
        <v>0</v>
      </c>
      <c r="G2201" s="1">
        <f t="shared" si="923"/>
        <v>9476</v>
      </c>
      <c r="H2201" s="2">
        <f t="shared" si="924"/>
        <v>0.37301212407494883</v>
      </c>
      <c r="I2201" s="2"/>
      <c r="J2201" s="2">
        <f t="shared" si="926"/>
        <v>0.30566052590143283</v>
      </c>
      <c r="K2201" s="2">
        <f t="shared" si="927"/>
        <v>0.67867264997638166</v>
      </c>
      <c r="L2201" s="2">
        <f t="shared" si="928"/>
        <v>0</v>
      </c>
      <c r="M2201" s="2">
        <f t="shared" si="929"/>
        <v>1.5666824122185452E-2</v>
      </c>
      <c r="N2201" s="38">
        <v>7765</v>
      </c>
      <c r="O2201" s="38">
        <v>17241</v>
      </c>
      <c r="P2201" s="38"/>
      <c r="Q2201" s="38">
        <v>129</v>
      </c>
      <c r="R2201" s="38">
        <f>IF(Copyright!$B$14=1,CI2201,0)</f>
        <v>71</v>
      </c>
      <c r="S2201" s="38"/>
      <c r="T2201" s="38">
        <v>0</v>
      </c>
      <c r="U2201" s="38">
        <v>1</v>
      </c>
      <c r="V2201" s="38"/>
      <c r="W2201" s="38">
        <f>IF(Copyright!B$11=1,IF(CF2201&gt;0,CF2201-AL2201-AE2201-Z2201-U2201-T2201,0),0)</f>
        <v>70</v>
      </c>
      <c r="X2201" s="38">
        <v>61</v>
      </c>
      <c r="Y2201" s="38"/>
      <c r="Z2201" s="38">
        <v>0</v>
      </c>
      <c r="AA2201" s="38"/>
      <c r="AB2201" s="38">
        <v>66</v>
      </c>
      <c r="AC2201" s="38"/>
      <c r="AD2201" s="38"/>
      <c r="AE2201" s="38">
        <v>0</v>
      </c>
      <c r="AF2201" s="38"/>
      <c r="AG2201" s="38"/>
      <c r="AH2201" s="38"/>
      <c r="AI2201" s="6"/>
      <c r="AJ2201" s="38"/>
      <c r="AK2201" s="38"/>
      <c r="AL2201" s="38">
        <v>0</v>
      </c>
      <c r="AM2201" s="38"/>
      <c r="AN2201" s="38"/>
      <c r="AO2201" s="38"/>
      <c r="AP2201" s="38"/>
      <c r="AQ2201" s="38"/>
      <c r="AR2201" s="38"/>
      <c r="AS2201" s="38"/>
      <c r="AT2201" s="38"/>
      <c r="AU2201" s="38"/>
      <c r="AV2201" s="38"/>
      <c r="AW2201" s="38"/>
      <c r="AX2201" s="38"/>
      <c r="AY2201" s="38"/>
      <c r="BA2201" s="3">
        <f>IF(Q2201&gt;0,RANK(Q2201,(N2201:P2201,Q2201:AE2201)),0)</f>
        <v>3</v>
      </c>
      <c r="BB2201" s="3">
        <f>IF(R2201&gt;0,RANK(R2201,(N2201:P2201,Q2201:AE2201)),0)</f>
        <v>4</v>
      </c>
      <c r="BC2201" s="3">
        <f>IF(S2201&gt;0,RANK(S2201,(N2201:P2201,Q2201:AE2201)),0)</f>
        <v>0</v>
      </c>
      <c r="BD2201" s="3">
        <f>IF(T2201&gt;0,RANK(T2201,(N2201:P2201,Q2201:AE2201)),0)</f>
        <v>0</v>
      </c>
      <c r="BE2201" s="2">
        <f t="shared" si="930"/>
        <v>5.0779404818138878E-3</v>
      </c>
      <c r="BF2201" s="2">
        <f t="shared" si="931"/>
        <v>2.7948354589828373E-3</v>
      </c>
      <c r="BG2201" s="2">
        <f t="shared" si="932"/>
        <v>0</v>
      </c>
      <c r="BH2201" s="2">
        <f t="shared" si="933"/>
        <v>0</v>
      </c>
      <c r="BJ2201" t="s">
        <v>2291</v>
      </c>
      <c r="BK2201" t="s">
        <v>975</v>
      </c>
      <c r="BL2201">
        <v>5</v>
      </c>
      <c r="BN2201">
        <v>0</v>
      </c>
      <c r="BO2201" s="60">
        <v>39</v>
      </c>
      <c r="BP2201" s="62">
        <v>147</v>
      </c>
      <c r="BQ2201" s="66">
        <f t="shared" si="934"/>
        <v>39147</v>
      </c>
      <c r="BR2201" s="66">
        <f t="shared" si="911"/>
        <v>39147</v>
      </c>
      <c r="BS2201" s="3" t="s">
        <v>3083</v>
      </c>
      <c r="BY2201" s="95"/>
      <c r="CB2201" s="95"/>
      <c r="CD2201" s="38">
        <f t="shared" si="935"/>
        <v>0</v>
      </c>
      <c r="CE2201" s="38">
        <v>25404</v>
      </c>
      <c r="CF2201" s="38">
        <v>71</v>
      </c>
      <c r="CI2201" s="38">
        <v>71</v>
      </c>
      <c r="CL2201" s="96"/>
      <c r="CM2201" s="51"/>
      <c r="CN2201" s="38"/>
      <c r="CV2201" s="6"/>
      <c r="CW2201" s="6"/>
      <c r="DI2201" s="96"/>
      <c r="DK2201" s="1"/>
      <c r="DL2201" s="1"/>
      <c r="DN2201" s="1"/>
      <c r="DO2201" s="1"/>
    </row>
    <row r="2202" spans="1:119" ht="14" hidden="1" customHeight="1" outlineLevel="1" x14ac:dyDescent="0.2">
      <c r="A2202" t="s">
        <v>23</v>
      </c>
      <c r="B2202" t="s">
        <v>975</v>
      </c>
      <c r="C2202" s="1">
        <f t="shared" si="925"/>
        <v>25362</v>
      </c>
      <c r="D2202" s="3">
        <f>IF(N2202&gt;0, RANK(N2202,(N2202:P2202,Q2202:AE2202)),0)</f>
        <v>2</v>
      </c>
      <c r="E2202" s="3">
        <f>IF(O2202&gt;0,RANK(O2202,(N2202:P2202,Q2202:AE2202)),0)</f>
        <v>1</v>
      </c>
      <c r="F2202" s="3">
        <f>IF(P2202&gt;0,RANK(P2202,(N2202:P2202,Q2202:AE2202)),0)</f>
        <v>0</v>
      </c>
      <c r="G2202" s="1">
        <f t="shared" si="923"/>
        <v>16390</v>
      </c>
      <c r="H2202" s="2">
        <f t="shared" si="924"/>
        <v>0.6462424099045817</v>
      </c>
      <c r="I2202" s="2"/>
      <c r="J2202" s="2">
        <f t="shared" si="926"/>
        <v>0.17151644192098414</v>
      </c>
      <c r="K2202" s="2">
        <f t="shared" si="927"/>
        <v>0.81775885182556585</v>
      </c>
      <c r="L2202" s="2">
        <f t="shared" si="928"/>
        <v>0</v>
      </c>
      <c r="M2202" s="2">
        <f t="shared" si="929"/>
        <v>1.0724706253450011E-2</v>
      </c>
      <c r="N2202" s="38">
        <v>4350</v>
      </c>
      <c r="O2202" s="38">
        <v>20740</v>
      </c>
      <c r="P2202" s="38"/>
      <c r="Q2202" s="38">
        <v>104</v>
      </c>
      <c r="R2202" s="38">
        <f>IF(Copyright!$B$14=1,CI2202,0)</f>
        <v>23</v>
      </c>
      <c r="S2202" s="38"/>
      <c r="T2202" s="38">
        <v>0</v>
      </c>
      <c r="U2202" s="38">
        <v>0</v>
      </c>
      <c r="V2202" s="38"/>
      <c r="W2202" s="38">
        <f>IF(Copyright!B$11=1,IF(CF2202&gt;0,CF2202-AL2202-AE2202-Z2202-U2202-T2202,0),0)</f>
        <v>51</v>
      </c>
      <c r="X2202" s="38">
        <v>42</v>
      </c>
      <c r="Y2202" s="38"/>
      <c r="Z2202" s="38">
        <v>0</v>
      </c>
      <c r="AA2202" s="38"/>
      <c r="AB2202" s="38">
        <v>52</v>
      </c>
      <c r="AC2202" s="38"/>
      <c r="AD2202" s="38"/>
      <c r="AE2202" s="38">
        <v>0</v>
      </c>
      <c r="AF2202" s="38"/>
      <c r="AG2202" s="38"/>
      <c r="AH2202" s="38"/>
      <c r="AI2202" s="6"/>
      <c r="AJ2202" s="38"/>
      <c r="AK2202" s="38"/>
      <c r="AL2202" s="38">
        <v>0</v>
      </c>
      <c r="AM2202" s="38"/>
      <c r="AN2202" s="38"/>
      <c r="AO2202" s="38"/>
      <c r="AP2202" s="38"/>
      <c r="AQ2202" s="38"/>
      <c r="AR2202" s="38"/>
      <c r="AS2202" s="38"/>
      <c r="AT2202" s="38"/>
      <c r="AU2202" s="38"/>
      <c r="AV2202" s="38"/>
      <c r="AW2202" s="38"/>
      <c r="AX2202" s="38"/>
      <c r="AY2202" s="38"/>
      <c r="BA2202" s="3">
        <f>IF(Q2202&gt;0,RANK(Q2202,(N2202:P2202,Q2202:AE2202)),0)</f>
        <v>3</v>
      </c>
      <c r="BB2202" s="3">
        <f>IF(R2202&gt;0,RANK(R2202,(N2202:P2202,Q2202:AE2202)),0)</f>
        <v>7</v>
      </c>
      <c r="BC2202" s="3">
        <f>IF(S2202&gt;0,RANK(S2202,(N2202:P2202,Q2202:AE2202)),0)</f>
        <v>0</v>
      </c>
      <c r="BD2202" s="3">
        <f>IF(T2202&gt;0,RANK(T2202,(N2202:P2202,Q2202:AE2202)),0)</f>
        <v>0</v>
      </c>
      <c r="BE2202" s="2">
        <f t="shared" si="930"/>
        <v>4.1006229792603108E-3</v>
      </c>
      <c r="BF2202" s="2">
        <f t="shared" si="931"/>
        <v>9.0686854349026106E-4</v>
      </c>
      <c r="BG2202" s="2">
        <f t="shared" si="932"/>
        <v>0</v>
      </c>
      <c r="BH2202" s="2">
        <f t="shared" si="933"/>
        <v>0</v>
      </c>
      <c r="BJ2202" t="s">
        <v>23</v>
      </c>
      <c r="BK2202" t="s">
        <v>975</v>
      </c>
      <c r="BN2202">
        <v>0</v>
      </c>
      <c r="BO2202" s="60">
        <v>39</v>
      </c>
      <c r="BP2202" s="62">
        <v>149</v>
      </c>
      <c r="BQ2202" s="66">
        <f t="shared" si="934"/>
        <v>39149</v>
      </c>
      <c r="BR2202" s="66">
        <f t="shared" si="911"/>
        <v>39149</v>
      </c>
      <c r="BS2202" s="3" t="s">
        <v>3083</v>
      </c>
      <c r="BY2202" s="95"/>
      <c r="CB2202" s="95"/>
      <c r="CD2202" s="38">
        <f t="shared" si="935"/>
        <v>0</v>
      </c>
      <c r="CE2202" s="38">
        <f>52+4350+104+42+23+20740+51</f>
        <v>25362</v>
      </c>
      <c r="CF2202" s="38">
        <v>51</v>
      </c>
      <c r="CG2202" s="38" t="s">
        <v>3953</v>
      </c>
      <c r="CI2202" s="38">
        <v>23</v>
      </c>
      <c r="CL2202" s="96"/>
      <c r="CM2202" s="51"/>
      <c r="CN2202" s="38"/>
      <c r="CV2202" s="6"/>
      <c r="CW2202" s="6"/>
      <c r="DI2202" s="96"/>
      <c r="DK2202" s="1"/>
      <c r="DL2202" s="1"/>
      <c r="DN2202" s="1"/>
      <c r="DO2202" s="1"/>
    </row>
    <row r="2203" spans="1:119" ht="14" hidden="1" customHeight="1" outlineLevel="1" x14ac:dyDescent="0.2">
      <c r="A2203" t="s">
        <v>589</v>
      </c>
      <c r="B2203" t="s">
        <v>975</v>
      </c>
      <c r="C2203" s="1">
        <f t="shared" si="925"/>
        <v>184193</v>
      </c>
      <c r="D2203" s="3">
        <f>IF(N2203&gt;0, RANK(N2203,(N2203:P2203,Q2203:AE2203)),0)</f>
        <v>2</v>
      </c>
      <c r="E2203" s="3">
        <f>IF(O2203&gt;0,RANK(O2203,(N2203:P2203,Q2203:AE2203)),0)</f>
        <v>1</v>
      </c>
      <c r="F2203" s="3">
        <f>IF(P2203&gt;0,RANK(P2203,(N2203:P2203,Q2203:AE2203)),0)</f>
        <v>0</v>
      </c>
      <c r="G2203" s="1">
        <f t="shared" si="923"/>
        <v>40388</v>
      </c>
      <c r="H2203" s="2">
        <f t="shared" si="924"/>
        <v>0.2192700048318883</v>
      </c>
      <c r="I2203" s="2"/>
      <c r="J2203" s="2">
        <f t="shared" si="926"/>
        <v>0.38595386361045209</v>
      </c>
      <c r="K2203" s="2">
        <f t="shared" si="927"/>
        <v>0.60522386844234033</v>
      </c>
      <c r="L2203" s="2">
        <f t="shared" si="928"/>
        <v>0</v>
      </c>
      <c r="M2203" s="2">
        <f t="shared" si="929"/>
        <v>8.8222679472076404E-3</v>
      </c>
      <c r="N2203" s="38">
        <v>71090</v>
      </c>
      <c r="O2203" s="38">
        <v>111478</v>
      </c>
      <c r="P2203" s="38"/>
      <c r="Q2203" s="38">
        <v>807</v>
      </c>
      <c r="R2203" s="38">
        <f>IF(Copyright!$B$14=1,CI2203,0)</f>
        <v>0</v>
      </c>
      <c r="S2203" s="38"/>
      <c r="T2203" s="38">
        <v>21</v>
      </c>
      <c r="U2203" s="38">
        <v>12</v>
      </c>
      <c r="V2203" s="38"/>
      <c r="W2203" s="38">
        <f>IF(Copyright!B$11=1,IF(CF2203&gt;0,CF2203-AL2203-AE2203-Z2203-U2203-T2203,0),0)</f>
        <v>1</v>
      </c>
      <c r="X2203" s="38">
        <v>312</v>
      </c>
      <c r="Y2203" s="38"/>
      <c r="Z2203" s="38">
        <v>0</v>
      </c>
      <c r="AA2203" s="38"/>
      <c r="AB2203" s="38">
        <v>471</v>
      </c>
      <c r="AC2203" s="38"/>
      <c r="AD2203" s="38"/>
      <c r="AE2203" s="38">
        <v>0</v>
      </c>
      <c r="AF2203" s="38"/>
      <c r="AG2203" s="38"/>
      <c r="AH2203" s="38"/>
      <c r="AI2203" s="6"/>
      <c r="AJ2203" s="38"/>
      <c r="AK2203" s="38"/>
      <c r="AL2203" s="38">
        <v>1</v>
      </c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BA2203" s="3">
        <f>IF(Q2203&gt;0,RANK(Q2203,(N2203:P2203,Q2203:AE2203)),0)</f>
        <v>3</v>
      </c>
      <c r="BB2203" s="3">
        <f>IF(R2203&gt;0,RANK(R2203,(N2203:P2203,Q2203:AE2203)),0)</f>
        <v>0</v>
      </c>
      <c r="BC2203" s="3">
        <f>IF(S2203&gt;0,RANK(S2203,(N2203:P2203,Q2203:AE2203)),0)</f>
        <v>0</v>
      </c>
      <c r="BD2203" s="3">
        <f>IF(T2203&gt;0,RANK(T2203,(N2203:P2203,Q2203:AE2203)),0)</f>
        <v>6</v>
      </c>
      <c r="BE2203" s="2">
        <f t="shared" si="930"/>
        <v>4.3812739897824563E-3</v>
      </c>
      <c r="BF2203" s="2">
        <f t="shared" si="931"/>
        <v>0</v>
      </c>
      <c r="BG2203" s="2">
        <f t="shared" si="932"/>
        <v>0</v>
      </c>
      <c r="BH2203" s="2">
        <f t="shared" si="933"/>
        <v>1.1401084731775909E-4</v>
      </c>
      <c r="BJ2203" t="s">
        <v>589</v>
      </c>
      <c r="BK2203" t="s">
        <v>975</v>
      </c>
      <c r="BN2203">
        <v>0</v>
      </c>
      <c r="BO2203" s="60">
        <v>39</v>
      </c>
      <c r="BP2203" s="62">
        <v>151</v>
      </c>
      <c r="BQ2203" s="66">
        <f t="shared" si="934"/>
        <v>39151</v>
      </c>
      <c r="BR2203" s="66">
        <f t="shared" si="911"/>
        <v>39151</v>
      </c>
      <c r="BS2203" s="3" t="s">
        <v>3083</v>
      </c>
      <c r="BY2203" s="95"/>
      <c r="CB2203" s="95"/>
      <c r="CD2203" s="38">
        <f t="shared" si="935"/>
        <v>0</v>
      </c>
      <c r="CE2203" s="38">
        <v>184193</v>
      </c>
      <c r="CF2203" s="38">
        <v>35</v>
      </c>
      <c r="CG2203" s="38" t="s">
        <v>3967</v>
      </c>
      <c r="CL2203" s="96"/>
      <c r="CM2203" s="51"/>
      <c r="CN2203" s="38"/>
      <c r="CV2203" s="6"/>
      <c r="CW2203" s="6"/>
      <c r="DI2203" s="96"/>
      <c r="DK2203" s="1"/>
      <c r="DL2203" s="1"/>
      <c r="DN2203" s="1"/>
      <c r="DO2203" s="1"/>
    </row>
    <row r="2204" spans="1:119" ht="14" hidden="1" customHeight="1" outlineLevel="1" x14ac:dyDescent="0.2">
      <c r="A2204" t="s">
        <v>2867</v>
      </c>
      <c r="B2204" t="s">
        <v>975</v>
      </c>
      <c r="C2204" s="1">
        <f t="shared" si="925"/>
        <v>274454</v>
      </c>
      <c r="D2204" s="3">
        <f>IF(N2204&gt;0, RANK(N2204,(N2204:P2204,Q2204:AE2204)),0)</f>
        <v>1</v>
      </c>
      <c r="E2204" s="3">
        <f>IF(O2204&gt;0,RANK(O2204,(N2204:P2204,Q2204:AE2204)),0)</f>
        <v>2</v>
      </c>
      <c r="F2204" s="3">
        <f>IF(P2204&gt;0,RANK(P2204,(N2204:P2204,Q2204:AE2204)),0)</f>
        <v>0</v>
      </c>
      <c r="G2204" s="1">
        <f t="shared" si="923"/>
        <v>19095</v>
      </c>
      <c r="H2204" s="2">
        <f t="shared" si="924"/>
        <v>6.9574500644916812E-2</v>
      </c>
      <c r="I2204" s="2"/>
      <c r="J2204" s="2">
        <f t="shared" si="926"/>
        <v>0.52833990395476105</v>
      </c>
      <c r="K2204" s="2">
        <f t="shared" si="927"/>
        <v>0.45876540330984428</v>
      </c>
      <c r="L2204" s="2">
        <f t="shared" si="928"/>
        <v>0</v>
      </c>
      <c r="M2204" s="2">
        <f t="shared" si="929"/>
        <v>1.2894692735394675E-2</v>
      </c>
      <c r="N2204" s="38">
        <v>145005</v>
      </c>
      <c r="O2204" s="38">
        <v>125910</v>
      </c>
      <c r="P2204" s="38"/>
      <c r="Q2204" s="38">
        <v>1346</v>
      </c>
      <c r="R2204" s="38">
        <f>IF(Copyright!$B$14=1,CI2204,0)</f>
        <v>0</v>
      </c>
      <c r="S2204" s="38"/>
      <c r="T2204" s="38">
        <v>91</v>
      </c>
      <c r="U2204" s="38">
        <v>53</v>
      </c>
      <c r="V2204" s="38"/>
      <c r="W2204" s="38">
        <f>IF(Copyright!B$11=1,IF(CF2204&gt;0,CF2204-AL2204-AE2204-Z2204-U2204-T2204,0),0)</f>
        <v>883</v>
      </c>
      <c r="X2204" s="38">
        <v>565</v>
      </c>
      <c r="Y2204" s="38"/>
      <c r="Z2204" s="38">
        <v>11</v>
      </c>
      <c r="AA2204" s="38"/>
      <c r="AB2204" s="38">
        <v>587</v>
      </c>
      <c r="AC2204" s="38"/>
      <c r="AD2204" s="38"/>
      <c r="AE2204" s="38">
        <v>3</v>
      </c>
      <c r="AF2204" s="38"/>
      <c r="AG2204" s="38"/>
      <c r="AH2204" s="38"/>
      <c r="AI2204" s="6"/>
      <c r="AJ2204" s="38"/>
      <c r="AK2204" s="38"/>
      <c r="AL2204" s="38">
        <v>0</v>
      </c>
      <c r="AM2204" s="38"/>
      <c r="AN2204" s="38"/>
      <c r="AO2204" s="38"/>
      <c r="AP2204" s="38"/>
      <c r="AQ2204" s="38"/>
      <c r="AR2204" s="38"/>
      <c r="AS2204" s="38"/>
      <c r="AT2204" s="38"/>
      <c r="AU2204" s="38"/>
      <c r="AV2204" s="38"/>
      <c r="AW2204" s="38"/>
      <c r="AX2204" s="38"/>
      <c r="AY2204" s="38"/>
      <c r="BA2204" s="3">
        <f>IF(Q2204&gt;0,RANK(Q2204,(N2204:P2204,Q2204:AE2204)),0)</f>
        <v>3</v>
      </c>
      <c r="BB2204" s="3">
        <f>IF(R2204&gt;0,RANK(R2204,(N2204:P2204,Q2204:AE2204)),0)</f>
        <v>0</v>
      </c>
      <c r="BC2204" s="3">
        <f>IF(S2204&gt;0,RANK(S2204,(N2204:P2204,Q2204:AE2204)),0)</f>
        <v>0</v>
      </c>
      <c r="BD2204" s="3">
        <f>IF(T2204&gt;0,RANK(T2204,(N2204:P2204,Q2204:AE2204)),0)</f>
        <v>7</v>
      </c>
      <c r="BE2204" s="2">
        <f t="shared" si="930"/>
        <v>4.9042826848943724E-3</v>
      </c>
      <c r="BF2204" s="2">
        <f t="shared" si="931"/>
        <v>0</v>
      </c>
      <c r="BG2204" s="2">
        <f t="shared" si="932"/>
        <v>0</v>
      </c>
      <c r="BH2204" s="2">
        <f t="shared" si="933"/>
        <v>3.3156740291633572E-4</v>
      </c>
      <c r="BJ2204" t="s">
        <v>2867</v>
      </c>
      <c r="BK2204" t="s">
        <v>975</v>
      </c>
      <c r="BL2204">
        <v>13</v>
      </c>
      <c r="BN2204">
        <v>0</v>
      </c>
      <c r="BO2204" s="60">
        <v>39</v>
      </c>
      <c r="BP2204" s="62">
        <v>153</v>
      </c>
      <c r="BQ2204" s="66">
        <f t="shared" si="934"/>
        <v>39153</v>
      </c>
      <c r="BR2204" s="66">
        <f t="shared" si="911"/>
        <v>39153</v>
      </c>
      <c r="BS2204" s="3" t="s">
        <v>3083</v>
      </c>
      <c r="BY2204" s="95"/>
      <c r="CB2204" s="95"/>
      <c r="CD2204" s="38">
        <f t="shared" si="935"/>
        <v>0</v>
      </c>
      <c r="CE2204" s="38">
        <v>274454</v>
      </c>
      <c r="CF2204" s="38">
        <v>1041</v>
      </c>
      <c r="CL2204" s="96"/>
      <c r="CM2204" s="51"/>
      <c r="CN2204" s="38"/>
      <c r="CV2204" s="6"/>
      <c r="CW2204" s="6"/>
      <c r="DI2204" s="96"/>
      <c r="DK2204" s="1"/>
      <c r="DL2204" s="1"/>
      <c r="DN2204" s="1"/>
      <c r="DO2204" s="1"/>
    </row>
    <row r="2205" spans="1:119" ht="14" hidden="1" customHeight="1" outlineLevel="1" x14ac:dyDescent="0.2">
      <c r="A2205" t="s">
        <v>152</v>
      </c>
      <c r="B2205" t="s">
        <v>975</v>
      </c>
      <c r="C2205" s="1">
        <f t="shared" si="925"/>
        <v>97096</v>
      </c>
      <c r="D2205" s="3">
        <f>IF(N2205&gt;0, RANK(N2205,(N2205:P2205,Q2205:AE2205)),0)</f>
        <v>2</v>
      </c>
      <c r="E2205" s="3">
        <f>IF(O2205&gt;0,RANK(O2205,(N2205:P2205,Q2205:AE2205)),0)</f>
        <v>1</v>
      </c>
      <c r="F2205" s="3">
        <f>IF(P2205&gt;0,RANK(P2205,(N2205:P2205,Q2205:AE2205)),0)</f>
        <v>0</v>
      </c>
      <c r="G2205" s="1">
        <f t="shared" si="923"/>
        <v>16225</v>
      </c>
      <c r="H2205" s="2">
        <f t="shared" si="924"/>
        <v>0.16710266128367801</v>
      </c>
      <c r="I2205" s="2"/>
      <c r="J2205" s="2">
        <f t="shared" si="926"/>
        <v>0.40947103897173931</v>
      </c>
      <c r="K2205" s="2">
        <f t="shared" si="927"/>
        <v>0.57657370025541732</v>
      </c>
      <c r="L2205" s="2">
        <f t="shared" si="928"/>
        <v>0</v>
      </c>
      <c r="M2205" s="2">
        <f t="shared" si="929"/>
        <v>1.395526077284337E-2</v>
      </c>
      <c r="N2205" s="38">
        <v>39758</v>
      </c>
      <c r="O2205" s="38">
        <v>55983</v>
      </c>
      <c r="P2205" s="38"/>
      <c r="Q2205" s="38">
        <v>403</v>
      </c>
      <c r="R2205" s="38">
        <f>IF(Copyright!$B$14=1,CI2205,0)</f>
        <v>336</v>
      </c>
      <c r="S2205" s="38"/>
      <c r="T2205" s="38">
        <v>9</v>
      </c>
      <c r="U2205" s="38">
        <v>6</v>
      </c>
      <c r="V2205" s="38"/>
      <c r="W2205" s="38">
        <f>IF(Copyright!B$11=1,IF(CF2205&gt;0,CF2205-AL2205-AE2205-Z2205-U2205-T2205,0),0)</f>
        <v>229</v>
      </c>
      <c r="X2205" s="38">
        <v>118</v>
      </c>
      <c r="Y2205" s="38"/>
      <c r="Z2205" s="38">
        <v>2</v>
      </c>
      <c r="AA2205" s="38"/>
      <c r="AB2205" s="38">
        <v>252</v>
      </c>
      <c r="AC2205" s="38"/>
      <c r="AD2205" s="38"/>
      <c r="AE2205" s="38">
        <v>0</v>
      </c>
      <c r="AF2205" s="38"/>
      <c r="AG2205" s="38"/>
      <c r="AH2205" s="38"/>
      <c r="AI2205" s="6"/>
      <c r="AJ2205" s="38"/>
      <c r="AK2205" s="38"/>
      <c r="AL2205" s="38">
        <v>0</v>
      </c>
      <c r="AM2205" s="38"/>
      <c r="AN2205" s="38"/>
      <c r="AO2205" s="38"/>
      <c r="AP2205" s="38"/>
      <c r="AQ2205" s="38"/>
      <c r="AR2205" s="38"/>
      <c r="AS2205" s="38"/>
      <c r="AT2205" s="38"/>
      <c r="AU2205" s="38"/>
      <c r="AV2205" s="38"/>
      <c r="AW2205" s="38"/>
      <c r="AX2205" s="38"/>
      <c r="AY2205" s="38"/>
      <c r="BA2205" s="3">
        <f>IF(Q2205&gt;0,RANK(Q2205,(N2205:P2205,Q2205:AE2205)),0)</f>
        <v>3</v>
      </c>
      <c r="BB2205" s="3">
        <f>IF(R2205&gt;0,RANK(R2205,(N2205:P2205,Q2205:AE2205)),0)</f>
        <v>4</v>
      </c>
      <c r="BC2205" s="3">
        <f>IF(S2205&gt;0,RANK(S2205,(N2205:P2205,Q2205:AE2205)),0)</f>
        <v>0</v>
      </c>
      <c r="BD2205" s="3">
        <f>IF(T2205&gt;0,RANK(T2205,(N2205:P2205,Q2205:AE2205)),0)</f>
        <v>8</v>
      </c>
      <c r="BE2205" s="2">
        <f t="shared" si="930"/>
        <v>4.150531432808767E-3</v>
      </c>
      <c r="BF2205" s="2">
        <f t="shared" si="931"/>
        <v>3.4604927082475074E-3</v>
      </c>
      <c r="BG2205" s="2">
        <f t="shared" si="932"/>
        <v>0</v>
      </c>
      <c r="BH2205" s="2">
        <f t="shared" si="933"/>
        <v>9.2691768970915383E-5</v>
      </c>
      <c r="BJ2205" t="s">
        <v>152</v>
      </c>
      <c r="BK2205" t="s">
        <v>975</v>
      </c>
      <c r="BL2205">
        <v>14</v>
      </c>
      <c r="BN2205">
        <v>0</v>
      </c>
      <c r="BO2205" s="60">
        <v>39</v>
      </c>
      <c r="BP2205" s="62">
        <v>155</v>
      </c>
      <c r="BQ2205" s="66">
        <f t="shared" si="934"/>
        <v>39155</v>
      </c>
      <c r="BR2205" s="66">
        <f t="shared" si="911"/>
        <v>39155</v>
      </c>
      <c r="BS2205" s="3" t="s">
        <v>3083</v>
      </c>
      <c r="BY2205" s="95"/>
      <c r="CB2205" s="95"/>
      <c r="CD2205" s="38">
        <f t="shared" si="935"/>
        <v>-336</v>
      </c>
      <c r="CE2205" s="38">
        <v>96760</v>
      </c>
      <c r="CF2205" s="38">
        <v>246</v>
      </c>
      <c r="CH2205" s="99"/>
      <c r="CI2205" s="99">
        <v>336</v>
      </c>
      <c r="CL2205" s="96"/>
      <c r="CM2205" s="51"/>
      <c r="CN2205" s="38"/>
      <c r="CV2205" s="6"/>
      <c r="CW2205" s="6"/>
      <c r="DI2205" s="96"/>
      <c r="DK2205" s="1"/>
      <c r="DL2205" s="1"/>
      <c r="DN2205" s="1"/>
      <c r="DO2205" s="1"/>
    </row>
    <row r="2206" spans="1:119" ht="14" hidden="1" customHeight="1" outlineLevel="1" x14ac:dyDescent="0.2">
      <c r="A2206" t="s">
        <v>1286</v>
      </c>
      <c r="B2206" t="s">
        <v>975</v>
      </c>
      <c r="C2206" s="1">
        <f t="shared" si="925"/>
        <v>43211</v>
      </c>
      <c r="D2206" s="3">
        <f>IF(N2206&gt;0, RANK(N2206,(N2206:P2206,Q2206:AE2206)),0)</f>
        <v>2</v>
      </c>
      <c r="E2206" s="3">
        <f>IF(O2206&gt;0,RANK(O2206,(N2206:P2206,Q2206:AE2206)),0)</f>
        <v>1</v>
      </c>
      <c r="F2206" s="3">
        <f>IF(P2206&gt;0,RANK(P2206,(N2206:P2206,Q2206:AE2206)),0)</f>
        <v>0</v>
      </c>
      <c r="G2206" s="1">
        <f t="shared" si="923"/>
        <v>18620</v>
      </c>
      <c r="H2206" s="2">
        <f t="shared" si="924"/>
        <v>0.43090879637129437</v>
      </c>
      <c r="I2206" s="2"/>
      <c r="J2206" s="2">
        <f t="shared" si="926"/>
        <v>0.27844761750480201</v>
      </c>
      <c r="K2206" s="2">
        <f t="shared" si="927"/>
        <v>0.70935641387609638</v>
      </c>
      <c r="L2206" s="2">
        <f t="shared" si="928"/>
        <v>0</v>
      </c>
      <c r="M2206" s="2">
        <f t="shared" si="929"/>
        <v>1.2195968619101549E-2</v>
      </c>
      <c r="N2206" s="38">
        <v>12032</v>
      </c>
      <c r="O2206" s="38">
        <v>30652</v>
      </c>
      <c r="P2206" s="38"/>
      <c r="Q2206" s="38">
        <v>181</v>
      </c>
      <c r="R2206" s="38">
        <f>IF(Copyright!$B$14=1,CI2206,0)</f>
        <v>104</v>
      </c>
      <c r="S2206" s="38"/>
      <c r="T2206" s="38">
        <v>3</v>
      </c>
      <c r="U2206" s="38">
        <v>1</v>
      </c>
      <c r="V2206" s="38"/>
      <c r="W2206" s="38">
        <f>IF(Copyright!B$11=1,IF(CF2206&gt;0,CF2206-AL2206-AE2206-Z2206-U2206-T2206,0),0)</f>
        <v>84</v>
      </c>
      <c r="X2206" s="38">
        <v>48</v>
      </c>
      <c r="Y2206" s="38"/>
      <c r="Z2206" s="38">
        <v>0</v>
      </c>
      <c r="AA2206" s="38"/>
      <c r="AB2206" s="38">
        <v>106</v>
      </c>
      <c r="AC2206" s="38"/>
      <c r="AD2206" s="38"/>
      <c r="AE2206" s="38">
        <v>0</v>
      </c>
      <c r="AF2206" s="38"/>
      <c r="AG2206" s="38"/>
      <c r="AH2206" s="38"/>
      <c r="AI2206" s="6"/>
      <c r="AJ2206" s="38"/>
      <c r="AK2206" s="38"/>
      <c r="AL2206" s="38">
        <v>0</v>
      </c>
      <c r="AM2206" s="38"/>
      <c r="AN2206" s="38"/>
      <c r="AO2206" s="38"/>
      <c r="AP2206" s="38"/>
      <c r="AQ2206" s="38"/>
      <c r="AR2206" s="38"/>
      <c r="AS2206" s="38"/>
      <c r="AT2206" s="38"/>
      <c r="AU2206" s="38"/>
      <c r="AV2206" s="38"/>
      <c r="AW2206" s="38"/>
      <c r="AX2206" s="38"/>
      <c r="AY2206" s="38"/>
      <c r="BA2206" s="3">
        <f>IF(Q2206&gt;0,RANK(Q2206,(N2206:P2206,Q2206:AE2206)),0)</f>
        <v>3</v>
      </c>
      <c r="BB2206" s="3">
        <f>IF(R2206&gt;0,RANK(R2206,(N2206:P2206,Q2206:AE2206)),0)</f>
        <v>5</v>
      </c>
      <c r="BC2206" s="3">
        <f>IF(S2206&gt;0,RANK(S2206,(N2206:P2206,Q2206:AE2206)),0)</f>
        <v>0</v>
      </c>
      <c r="BD2206" s="3">
        <f>IF(T2206&gt;0,RANK(T2206,(N2206:P2206,Q2206:AE2206)),0)</f>
        <v>8</v>
      </c>
      <c r="BE2206" s="2">
        <f t="shared" si="930"/>
        <v>4.1887482354030225E-3</v>
      </c>
      <c r="BF2206" s="2">
        <f t="shared" si="931"/>
        <v>2.4067945661984218E-3</v>
      </c>
      <c r="BG2206" s="2">
        <f t="shared" si="932"/>
        <v>0</v>
      </c>
      <c r="BH2206" s="2">
        <f t="shared" si="933"/>
        <v>6.9426766332646777E-5</v>
      </c>
      <c r="BJ2206" t="s">
        <v>1286</v>
      </c>
      <c r="BK2206" t="s">
        <v>975</v>
      </c>
      <c r="BN2206">
        <v>0</v>
      </c>
      <c r="BO2206" s="60">
        <v>39</v>
      </c>
      <c r="BP2206" s="62">
        <v>157</v>
      </c>
      <c r="BQ2206" s="66">
        <f t="shared" si="934"/>
        <v>39157</v>
      </c>
      <c r="BR2206" s="66">
        <f t="shared" si="911"/>
        <v>39157</v>
      </c>
      <c r="BS2206" s="3" t="s">
        <v>3083</v>
      </c>
      <c r="BY2206" s="95"/>
      <c r="CB2206" s="95"/>
      <c r="CD2206" s="38">
        <f t="shared" si="935"/>
        <v>0</v>
      </c>
      <c r="CE2206" s="38">
        <f>106+12032+181+48+104+30652+88</f>
        <v>43211</v>
      </c>
      <c r="CF2206" s="38">
        <v>88</v>
      </c>
      <c r="CI2206" s="38">
        <v>104</v>
      </c>
      <c r="CL2206" s="96"/>
      <c r="CM2206" s="51"/>
      <c r="CN2206" s="38"/>
      <c r="CV2206" s="6"/>
      <c r="CW2206" s="6"/>
      <c r="DI2206" s="96"/>
      <c r="DK2206" s="1"/>
      <c r="DL2206" s="1"/>
      <c r="DN2206" s="1"/>
      <c r="DO2206" s="1"/>
    </row>
    <row r="2207" spans="1:119" ht="14" hidden="1" customHeight="1" outlineLevel="1" x14ac:dyDescent="0.2">
      <c r="A2207" t="s">
        <v>1487</v>
      </c>
      <c r="B2207" t="s">
        <v>975</v>
      </c>
      <c r="C2207" s="1">
        <f t="shared" si="925"/>
        <v>37567</v>
      </c>
      <c r="D2207" s="3">
        <f>IF(N2207&gt;0, RANK(N2207,(N2207:P2207,Q2207:AE2207)),0)</f>
        <v>2</v>
      </c>
      <c r="E2207" s="3">
        <f>IF(O2207&gt;0,RANK(O2207,(N2207:P2207,Q2207:AE2207)),0)</f>
        <v>1</v>
      </c>
      <c r="F2207" s="3">
        <f>IF(P2207&gt;0,RANK(P2207,(N2207:P2207,Q2207:AE2207)),0)</f>
        <v>0</v>
      </c>
      <c r="G2207" s="1">
        <f t="shared" si="923"/>
        <v>11048</v>
      </c>
      <c r="H2207" s="2">
        <f t="shared" si="924"/>
        <v>0.29408789629195836</v>
      </c>
      <c r="I2207" s="2"/>
      <c r="J2207" s="2">
        <f t="shared" si="926"/>
        <v>0.34429153246200123</v>
      </c>
      <c r="K2207" s="2">
        <f t="shared" si="927"/>
        <v>0.63837942875395959</v>
      </c>
      <c r="L2207" s="2">
        <f t="shared" si="928"/>
        <v>0</v>
      </c>
      <c r="M2207" s="2">
        <f t="shared" si="929"/>
        <v>1.732903878403913E-2</v>
      </c>
      <c r="N2207" s="38">
        <v>12934</v>
      </c>
      <c r="O2207" s="38">
        <v>23982</v>
      </c>
      <c r="P2207" s="38"/>
      <c r="Q2207" s="38">
        <v>241</v>
      </c>
      <c r="R2207" s="38">
        <f>IF(Copyright!$B$14=1,CI2207,0)</f>
        <v>140</v>
      </c>
      <c r="S2207" s="38"/>
      <c r="T2207" s="38">
        <v>9</v>
      </c>
      <c r="U2207" s="38">
        <v>3</v>
      </c>
      <c r="V2207" s="38"/>
      <c r="W2207" s="38">
        <f>IF(Copyright!B$11=1,IF(CF2207&gt;0,CF2207-AL2207-AE2207-Z2207-U2207-T2207,0),0)</f>
        <v>126</v>
      </c>
      <c r="X2207" s="38">
        <v>59</v>
      </c>
      <c r="Y2207" s="38"/>
      <c r="Z2207" s="38">
        <v>1</v>
      </c>
      <c r="AA2207" s="38"/>
      <c r="AB2207" s="38">
        <v>72</v>
      </c>
      <c r="AC2207" s="38"/>
      <c r="AD2207" s="38"/>
      <c r="AE2207" s="38">
        <v>0</v>
      </c>
      <c r="AF2207" s="38"/>
      <c r="AG2207" s="38"/>
      <c r="AH2207" s="38"/>
      <c r="AI2207" s="6"/>
      <c r="AJ2207" s="38"/>
      <c r="AK2207" s="38"/>
      <c r="AL2207" s="38">
        <v>0</v>
      </c>
      <c r="AM2207" s="38"/>
      <c r="AN2207" s="38"/>
      <c r="AO2207" s="38"/>
      <c r="AP2207" s="38"/>
      <c r="AQ2207" s="38"/>
      <c r="AR2207" s="38"/>
      <c r="AS2207" s="38"/>
      <c r="AT2207" s="38"/>
      <c r="AU2207" s="38"/>
      <c r="AV2207" s="38"/>
      <c r="AW2207" s="38"/>
      <c r="AX2207" s="38"/>
      <c r="AY2207" s="38"/>
      <c r="BA2207" s="3">
        <f>IF(Q2207&gt;0,RANK(Q2207,(N2207:P2207,Q2207:AE2207)),0)</f>
        <v>3</v>
      </c>
      <c r="BB2207" s="3">
        <f>IF(R2207&gt;0,RANK(R2207,(N2207:P2207,Q2207:AE2207)),0)</f>
        <v>4</v>
      </c>
      <c r="BC2207" s="3">
        <f>IF(S2207&gt;0,RANK(S2207,(N2207:P2207,Q2207:AE2207)),0)</f>
        <v>0</v>
      </c>
      <c r="BD2207" s="3">
        <f>IF(T2207&gt;0,RANK(T2207,(N2207:P2207,Q2207:AE2207)),0)</f>
        <v>8</v>
      </c>
      <c r="BE2207" s="2">
        <f t="shared" si="930"/>
        <v>6.4152048340298667E-3</v>
      </c>
      <c r="BF2207" s="2">
        <f t="shared" si="931"/>
        <v>3.7266750073202547E-3</v>
      </c>
      <c r="BG2207" s="2">
        <f t="shared" si="932"/>
        <v>0</v>
      </c>
      <c r="BH2207" s="2">
        <f t="shared" si="933"/>
        <v>2.3957196475630208E-4</v>
      </c>
      <c r="BJ2207" t="s">
        <v>1487</v>
      </c>
      <c r="BK2207" t="s">
        <v>975</v>
      </c>
      <c r="BL2207">
        <v>4</v>
      </c>
      <c r="BN2207">
        <v>0</v>
      </c>
      <c r="BO2207" s="60">
        <v>39</v>
      </c>
      <c r="BP2207" s="62">
        <v>159</v>
      </c>
      <c r="BQ2207" s="66">
        <f t="shared" si="934"/>
        <v>39159</v>
      </c>
      <c r="BR2207" s="66">
        <f t="shared" si="911"/>
        <v>39159</v>
      </c>
      <c r="BS2207" s="3" t="s">
        <v>3083</v>
      </c>
      <c r="BY2207" s="95"/>
      <c r="CB2207" s="95"/>
      <c r="CD2207" s="38">
        <f t="shared" si="935"/>
        <v>0</v>
      </c>
      <c r="CE2207" s="38">
        <v>37567</v>
      </c>
      <c r="CF2207" s="38">
        <v>139</v>
      </c>
      <c r="CI2207" s="38">
        <v>140</v>
      </c>
      <c r="CL2207" s="96"/>
      <c r="CM2207" s="51"/>
      <c r="CN2207" s="38"/>
      <c r="CV2207" s="6"/>
      <c r="CW2207" s="6"/>
      <c r="DI2207" s="96"/>
      <c r="DK2207" s="1"/>
      <c r="DL2207" s="1"/>
      <c r="DN2207" s="1"/>
      <c r="DO2207" s="1"/>
    </row>
    <row r="2208" spans="1:119" ht="14" hidden="1" customHeight="1" outlineLevel="1" x14ac:dyDescent="0.2">
      <c r="A2208" t="s">
        <v>1474</v>
      </c>
      <c r="B2208" t="s">
        <v>975</v>
      </c>
      <c r="C2208" s="1">
        <f t="shared" si="925"/>
        <v>14806</v>
      </c>
      <c r="D2208" s="3">
        <f>IF(N2208&gt;0, RANK(N2208,(N2208:P2208,Q2208:AE2208)),0)</f>
        <v>2</v>
      </c>
      <c r="E2208" s="3">
        <f>IF(O2208&gt;0,RANK(O2208,(N2208:P2208,Q2208:AE2208)),0)</f>
        <v>1</v>
      </c>
      <c r="F2208" s="3">
        <f>IF(P2208&gt;0,RANK(P2208,(N2208:P2208,Q2208:AE2208)),0)</f>
        <v>0</v>
      </c>
      <c r="G2208" s="1">
        <f t="shared" si="923"/>
        <v>8616</v>
      </c>
      <c r="H2208" s="2">
        <f t="shared" si="924"/>
        <v>0.58192624611643928</v>
      </c>
      <c r="I2208" s="2"/>
      <c r="J2208" s="2">
        <f t="shared" si="926"/>
        <v>0.20262055923274347</v>
      </c>
      <c r="K2208" s="2">
        <f t="shared" si="927"/>
        <v>0.78454680534918275</v>
      </c>
      <c r="L2208" s="2">
        <f t="shared" si="928"/>
        <v>0</v>
      </c>
      <c r="M2208" s="2">
        <f t="shared" si="929"/>
        <v>1.2832635418073779E-2</v>
      </c>
      <c r="N2208" s="38">
        <v>3000</v>
      </c>
      <c r="O2208" s="38">
        <v>11616</v>
      </c>
      <c r="P2208" s="38"/>
      <c r="Q2208" s="38">
        <v>58</v>
      </c>
      <c r="R2208" s="38">
        <f>IF(Copyright!$B$14=1,CI2208,0)</f>
        <v>41</v>
      </c>
      <c r="S2208" s="38"/>
      <c r="T2208" s="38">
        <v>0</v>
      </c>
      <c r="U2208" s="38">
        <v>0</v>
      </c>
      <c r="V2208" s="38"/>
      <c r="W2208" s="38">
        <f>IF(Copyright!B$11=1,IF(CF2208&gt;0,CF2208-AL2208-AE2208-Z2208-U2208-T2208,0),0)</f>
        <v>36</v>
      </c>
      <c r="X2208" s="38">
        <v>22</v>
      </c>
      <c r="Y2208" s="38"/>
      <c r="Z2208" s="38">
        <v>0</v>
      </c>
      <c r="AA2208" s="38"/>
      <c r="AB2208" s="38">
        <v>33</v>
      </c>
      <c r="AC2208" s="38"/>
      <c r="AD2208" s="38"/>
      <c r="AE2208" s="38">
        <v>0</v>
      </c>
      <c r="AF2208" s="38"/>
      <c r="AG2208" s="38"/>
      <c r="AH2208" s="38"/>
      <c r="AI2208" s="6"/>
      <c r="AJ2208" s="38"/>
      <c r="AK2208" s="38"/>
      <c r="AL2208" s="38">
        <v>0</v>
      </c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BA2208" s="3">
        <f>IF(Q2208&gt;0,RANK(Q2208,(N2208:P2208,Q2208:AE2208)),0)</f>
        <v>3</v>
      </c>
      <c r="BB2208" s="3">
        <f>IF(R2208&gt;0,RANK(R2208,(N2208:P2208,Q2208:AE2208)),0)</f>
        <v>4</v>
      </c>
      <c r="BC2208" s="3">
        <f>IF(S2208&gt;0,RANK(S2208,(N2208:P2208,Q2208:AE2208)),0)</f>
        <v>0</v>
      </c>
      <c r="BD2208" s="3">
        <f>IF(T2208&gt;0,RANK(T2208,(N2208:P2208,Q2208:AE2208)),0)</f>
        <v>0</v>
      </c>
      <c r="BE2208" s="2">
        <f t="shared" si="930"/>
        <v>3.917330811833041E-3</v>
      </c>
      <c r="BF2208" s="2">
        <f t="shared" si="931"/>
        <v>2.7691476428474944E-3</v>
      </c>
      <c r="BG2208" s="2">
        <f t="shared" si="932"/>
        <v>0</v>
      </c>
      <c r="BH2208" s="2">
        <f t="shared" si="933"/>
        <v>0</v>
      </c>
      <c r="BJ2208" t="s">
        <v>1474</v>
      </c>
      <c r="BK2208" t="s">
        <v>975</v>
      </c>
      <c r="BL2208">
        <v>5</v>
      </c>
      <c r="BN2208">
        <v>0</v>
      </c>
      <c r="BO2208" s="60">
        <v>39</v>
      </c>
      <c r="BP2208" s="62">
        <v>161</v>
      </c>
      <c r="BQ2208" s="66">
        <f t="shared" si="934"/>
        <v>39161</v>
      </c>
      <c r="BR2208" s="66">
        <f t="shared" si="911"/>
        <v>39161</v>
      </c>
      <c r="BS2208" s="3" t="s">
        <v>3083</v>
      </c>
      <c r="BY2208" s="95"/>
      <c r="CB2208" s="95"/>
      <c r="CD2208" s="38">
        <f t="shared" si="935"/>
        <v>0</v>
      </c>
      <c r="CE2208" s="38">
        <f>33+3000+58+22+41+11616+36</f>
        <v>14806</v>
      </c>
      <c r="CF2208" s="38">
        <v>36</v>
      </c>
      <c r="CI2208" s="38">
        <v>41</v>
      </c>
      <c r="CL2208" s="96"/>
      <c r="CM2208" s="51"/>
      <c r="CN2208" s="38"/>
      <c r="CV2208" s="6"/>
      <c r="CW2208" s="6"/>
      <c r="DI2208" s="96"/>
      <c r="DK2208" s="1"/>
      <c r="DL2208" s="1"/>
      <c r="DN2208" s="1"/>
      <c r="DO2208" s="1"/>
    </row>
    <row r="2209" spans="1:119" ht="14" hidden="1" customHeight="1" outlineLevel="1" x14ac:dyDescent="0.2">
      <c r="A2209" t="s">
        <v>2735</v>
      </c>
      <c r="B2209" t="s">
        <v>975</v>
      </c>
      <c r="C2209" s="1">
        <f t="shared" si="925"/>
        <v>5766</v>
      </c>
      <c r="D2209" s="3">
        <f>IF(N2209&gt;0, RANK(N2209,(N2209:P2209,Q2209:AE2209)),0)</f>
        <v>2</v>
      </c>
      <c r="E2209" s="3">
        <f>IF(O2209&gt;0,RANK(O2209,(N2209:P2209,Q2209:AE2209)),0)</f>
        <v>1</v>
      </c>
      <c r="F2209" s="3">
        <f>IF(P2209&gt;0,RANK(P2209,(N2209:P2209,Q2209:AE2209)),0)</f>
        <v>0</v>
      </c>
      <c r="G2209" s="1">
        <f t="shared" si="923"/>
        <v>3362</v>
      </c>
      <c r="H2209" s="2">
        <f t="shared" si="924"/>
        <v>0.58307318765175165</v>
      </c>
      <c r="I2209" s="2"/>
      <c r="J2209" s="2">
        <f t="shared" si="926"/>
        <v>0.20274020117932709</v>
      </c>
      <c r="K2209" s="2">
        <f t="shared" si="927"/>
        <v>0.78581338883107876</v>
      </c>
      <c r="L2209" s="2">
        <f t="shared" si="928"/>
        <v>0</v>
      </c>
      <c r="M2209" s="2">
        <f t="shared" si="929"/>
        <v>1.144640998959412E-2</v>
      </c>
      <c r="N2209" s="38">
        <v>1169</v>
      </c>
      <c r="O2209" s="38">
        <v>4531</v>
      </c>
      <c r="P2209" s="38"/>
      <c r="Q2209" s="38">
        <v>20</v>
      </c>
      <c r="R2209" s="38">
        <f>IF(Copyright!$B$14=1,CI2209,0)</f>
        <v>19</v>
      </c>
      <c r="S2209" s="38"/>
      <c r="T2209" s="38">
        <v>0</v>
      </c>
      <c r="U2209" s="38">
        <v>1</v>
      </c>
      <c r="V2209" s="38"/>
      <c r="W2209" s="38">
        <f>IF(Copyright!B$11=1,IF(CF2209&gt;0,CF2209-AL2209-AE2209-Z2209-U2209-T2209,0),0)</f>
        <v>9</v>
      </c>
      <c r="X2209" s="38">
        <v>6</v>
      </c>
      <c r="Y2209" s="38"/>
      <c r="Z2209" s="38">
        <v>0</v>
      </c>
      <c r="AA2209" s="38"/>
      <c r="AB2209" s="38">
        <v>11</v>
      </c>
      <c r="AC2209" s="38"/>
      <c r="AD2209" s="38"/>
      <c r="AE2209" s="38">
        <v>0</v>
      </c>
      <c r="AF2209" s="38"/>
      <c r="AG2209" s="38"/>
      <c r="AH2209" s="38"/>
      <c r="AI2209" s="6"/>
      <c r="AJ2209" s="38"/>
      <c r="AK2209" s="38"/>
      <c r="AL2209" s="38">
        <v>0</v>
      </c>
      <c r="AM2209" s="38"/>
      <c r="AN2209" s="38"/>
      <c r="AO2209" s="38"/>
      <c r="AP2209" s="38"/>
      <c r="AQ2209" s="38"/>
      <c r="AR2209" s="38"/>
      <c r="AS2209" s="38"/>
      <c r="AT2209" s="38"/>
      <c r="AU2209" s="38"/>
      <c r="AV2209" s="38"/>
      <c r="AW2209" s="38"/>
      <c r="AX2209" s="38"/>
      <c r="AY2209" s="38"/>
      <c r="BA2209" s="3">
        <f>IF(Q2209&gt;0,RANK(Q2209,(N2209:P2209,Q2209:AE2209)),0)</f>
        <v>3</v>
      </c>
      <c r="BB2209" s="3">
        <f>IF(R2209&gt;0,RANK(R2209,(N2209:P2209,Q2209:AE2209)),0)</f>
        <v>4</v>
      </c>
      <c r="BC2209" s="3">
        <f>IF(S2209&gt;0,RANK(S2209,(N2209:P2209,Q2209:AE2209)),0)</f>
        <v>0</v>
      </c>
      <c r="BD2209" s="3">
        <f>IF(T2209&gt;0,RANK(T2209,(N2209:P2209,Q2209:AE2209)),0)</f>
        <v>0</v>
      </c>
      <c r="BE2209" s="2">
        <f t="shared" si="930"/>
        <v>3.4686090877558101E-3</v>
      </c>
      <c r="BF2209" s="2">
        <f t="shared" si="931"/>
        <v>3.2951786333680192E-3</v>
      </c>
      <c r="BG2209" s="2">
        <f t="shared" si="932"/>
        <v>0</v>
      </c>
      <c r="BH2209" s="2">
        <f t="shared" si="933"/>
        <v>0</v>
      </c>
      <c r="BJ2209" t="s">
        <v>2735</v>
      </c>
      <c r="BK2209" t="s">
        <v>975</v>
      </c>
      <c r="BL2209">
        <v>2</v>
      </c>
      <c r="BN2209">
        <v>0</v>
      </c>
      <c r="BO2209" s="60">
        <v>39</v>
      </c>
      <c r="BP2209" s="62">
        <v>163</v>
      </c>
      <c r="BQ2209" s="66">
        <f t="shared" si="934"/>
        <v>39163</v>
      </c>
      <c r="BR2209" s="66">
        <f t="shared" si="911"/>
        <v>39163</v>
      </c>
      <c r="BS2209" s="3" t="s">
        <v>3083</v>
      </c>
      <c r="BY2209" s="95"/>
      <c r="CB2209" s="95"/>
      <c r="CD2209" s="38">
        <f t="shared" si="935"/>
        <v>0</v>
      </c>
      <c r="CE2209" s="38">
        <v>5766</v>
      </c>
      <c r="CF2209" s="38">
        <v>10</v>
      </c>
      <c r="CG2209" s="38" t="s">
        <v>3953</v>
      </c>
      <c r="CI2209" s="38">
        <v>19</v>
      </c>
      <c r="CL2209" s="96"/>
      <c r="CM2209" s="51"/>
      <c r="CN2209" s="38"/>
      <c r="CV2209" s="6"/>
      <c r="CW2209" s="6"/>
      <c r="DI2209" s="96"/>
      <c r="DK2209" s="1"/>
      <c r="DL2209" s="1"/>
      <c r="DN2209" s="1"/>
      <c r="DO2209" s="1"/>
    </row>
    <row r="2210" spans="1:119" ht="14" hidden="1" customHeight="1" outlineLevel="1" x14ac:dyDescent="0.2">
      <c r="A2210" t="s">
        <v>413</v>
      </c>
      <c r="B2210" t="s">
        <v>975</v>
      </c>
      <c r="C2210" s="1">
        <f t="shared" si="925"/>
        <v>140759</v>
      </c>
      <c r="D2210" s="3">
        <f>IF(N2210&gt;0, RANK(N2210,(N2210:P2210,Q2210:AE2210)),0)</f>
        <v>2</v>
      </c>
      <c r="E2210" s="3">
        <f>IF(O2210&gt;0,RANK(O2210,(N2210:P2210,Q2210:AE2210)),0)</f>
        <v>1</v>
      </c>
      <c r="F2210" s="3">
        <f>IF(P2210&gt;0,RANK(P2210,(N2210:P2210,Q2210:AE2210)),0)</f>
        <v>0</v>
      </c>
      <c r="G2210" s="1">
        <f t="shared" si="923"/>
        <v>44004</v>
      </c>
      <c r="H2210" s="2">
        <f t="shared" si="924"/>
        <v>0.31261944174084783</v>
      </c>
      <c r="I2210" s="2"/>
      <c r="J2210" s="2">
        <f t="shared" si="926"/>
        <v>0.33481340447147251</v>
      </c>
      <c r="K2210" s="2">
        <f t="shared" si="927"/>
        <v>0.64743284621232033</v>
      </c>
      <c r="L2210" s="2">
        <f t="shared" si="928"/>
        <v>0</v>
      </c>
      <c r="M2210" s="2">
        <f t="shared" si="929"/>
        <v>1.7753749316207101E-2</v>
      </c>
      <c r="N2210" s="38">
        <v>47128</v>
      </c>
      <c r="O2210" s="38">
        <v>91132</v>
      </c>
      <c r="P2210" s="38"/>
      <c r="Q2210" s="38">
        <v>829</v>
      </c>
      <c r="R2210" s="38">
        <f>IF(Copyright!$B$14=1,CI2210,0)</f>
        <v>634</v>
      </c>
      <c r="S2210" s="38"/>
      <c r="T2210" s="38">
        <v>23</v>
      </c>
      <c r="U2210" s="38">
        <v>0</v>
      </c>
      <c r="V2210" s="38"/>
      <c r="W2210" s="38">
        <f>IF(Copyright!B$11=1,IF(CF2210&gt;0,CF2210-AL2210-AE2210-Z2210-U2210-T2210,0),0)</f>
        <v>506</v>
      </c>
      <c r="X2210" s="38">
        <v>256</v>
      </c>
      <c r="Y2210" s="38"/>
      <c r="Z2210" s="38">
        <v>3</v>
      </c>
      <c r="AA2210" s="38"/>
      <c r="AB2210" s="38">
        <v>248</v>
      </c>
      <c r="AC2210" s="38"/>
      <c r="AD2210" s="38"/>
      <c r="AE2210" s="38">
        <v>0</v>
      </c>
      <c r="AF2210" s="38"/>
      <c r="AG2210" s="38"/>
      <c r="AH2210" s="38"/>
      <c r="AI2210" s="6"/>
      <c r="AJ2210" s="38"/>
      <c r="AK2210" s="38"/>
      <c r="AL2210" s="38">
        <v>0</v>
      </c>
      <c r="AM2210" s="38"/>
      <c r="AN2210" s="38"/>
      <c r="AO2210" s="38"/>
      <c r="AP2210" s="38"/>
      <c r="AQ2210" s="38"/>
      <c r="AR2210" s="38"/>
      <c r="AS2210" s="38"/>
      <c r="AT2210" s="38"/>
      <c r="AU2210" s="38"/>
      <c r="AV2210" s="38"/>
      <c r="AW2210" s="38"/>
      <c r="AX2210" s="38"/>
      <c r="AY2210" s="38"/>
      <c r="BA2210" s="3">
        <f>IF(Q2210&gt;0,RANK(Q2210,(N2210:P2210,Q2210:AE2210)),0)</f>
        <v>3</v>
      </c>
      <c r="BB2210" s="3">
        <f>IF(R2210&gt;0,RANK(R2210,(N2210:P2210,Q2210:AE2210)),0)</f>
        <v>4</v>
      </c>
      <c r="BC2210" s="3">
        <f>IF(S2210&gt;0,RANK(S2210,(N2210:P2210,Q2210:AE2210)),0)</f>
        <v>0</v>
      </c>
      <c r="BD2210" s="3">
        <f>IF(T2210&gt;0,RANK(T2210,(N2210:P2210,Q2210:AE2210)),0)</f>
        <v>8</v>
      </c>
      <c r="BE2210" s="2">
        <f t="shared" si="930"/>
        <v>5.8894990728834392E-3</v>
      </c>
      <c r="BF2210" s="2">
        <f t="shared" si="931"/>
        <v>4.5041524875851632E-3</v>
      </c>
      <c r="BG2210" s="2">
        <f t="shared" si="932"/>
        <v>0</v>
      </c>
      <c r="BH2210" s="2">
        <f t="shared" si="933"/>
        <v>1.6339985365056587E-4</v>
      </c>
      <c r="BJ2210" t="s">
        <v>413</v>
      </c>
      <c r="BK2210" t="s">
        <v>975</v>
      </c>
      <c r="BL2210">
        <v>1</v>
      </c>
      <c r="BN2210">
        <v>0</v>
      </c>
      <c r="BO2210" s="60">
        <v>39</v>
      </c>
      <c r="BP2210" s="62">
        <v>165</v>
      </c>
      <c r="BQ2210" s="66">
        <f t="shared" si="934"/>
        <v>39165</v>
      </c>
      <c r="BR2210" s="66">
        <f t="shared" si="911"/>
        <v>39165</v>
      </c>
      <c r="BS2210" s="3" t="s">
        <v>3083</v>
      </c>
      <c r="BY2210" s="95"/>
      <c r="CB2210" s="95"/>
      <c r="CD2210" s="38">
        <f t="shared" si="935"/>
        <v>0</v>
      </c>
      <c r="CE2210" s="38">
        <f>91132+47128+829+634+532+256+248</f>
        <v>140759</v>
      </c>
      <c r="CF2210" s="38">
        <v>532</v>
      </c>
      <c r="CI2210" s="38">
        <v>634</v>
      </c>
      <c r="CL2210" s="96"/>
      <c r="CM2210" s="51"/>
      <c r="CN2210" s="38"/>
      <c r="CV2210" s="6"/>
      <c r="CW2210" s="6"/>
      <c r="DI2210" s="96"/>
      <c r="DK2210" s="1"/>
      <c r="DL2210" s="1"/>
      <c r="DN2210" s="1"/>
      <c r="DO2210" s="1"/>
    </row>
    <row r="2211" spans="1:119" ht="14" hidden="1" customHeight="1" outlineLevel="1" x14ac:dyDescent="0.2">
      <c r="A2211" t="s">
        <v>674</v>
      </c>
      <c r="B2211" t="s">
        <v>975</v>
      </c>
      <c r="C2211" s="1">
        <f t="shared" si="925"/>
        <v>31123</v>
      </c>
      <c r="D2211" s="3">
        <f>IF(N2211&gt;0, RANK(N2211,(N2211:P2211,Q2211:AE2211)),0)</f>
        <v>2</v>
      </c>
      <c r="E2211" s="3">
        <f>IF(O2211&gt;0,RANK(O2211,(N2211:P2211,Q2211:AE2211)),0)</f>
        <v>1</v>
      </c>
      <c r="F2211" s="3">
        <f>IF(P2211&gt;0,RANK(P2211,(N2211:P2211,Q2211:AE2211)),0)</f>
        <v>0</v>
      </c>
      <c r="G2211" s="1">
        <f t="shared" si="923"/>
        <v>13561</v>
      </c>
      <c r="H2211" s="2">
        <f t="shared" si="924"/>
        <v>0.43572277736722037</v>
      </c>
      <c r="I2211" s="2"/>
      <c r="J2211" s="2">
        <f t="shared" si="926"/>
        <v>0.27632297657680815</v>
      </c>
      <c r="K2211" s="2">
        <f t="shared" si="927"/>
        <v>0.71204575394402858</v>
      </c>
      <c r="L2211" s="2">
        <f t="shared" si="928"/>
        <v>0</v>
      </c>
      <c r="M2211" s="2">
        <f t="shared" si="929"/>
        <v>1.1631269479163264E-2</v>
      </c>
      <c r="N2211" s="38">
        <v>8600</v>
      </c>
      <c r="O2211" s="38">
        <v>22161</v>
      </c>
      <c r="P2211" s="38"/>
      <c r="Q2211" s="38">
        <v>124</v>
      </c>
      <c r="R2211" s="38">
        <f>IF(Copyright!$B$14=1,CI2211,0)</f>
        <v>73</v>
      </c>
      <c r="S2211" s="38"/>
      <c r="T2211" s="38">
        <v>0</v>
      </c>
      <c r="U2211" s="38">
        <v>0</v>
      </c>
      <c r="V2211" s="38"/>
      <c r="W2211" s="38">
        <f>IF(Copyright!B$11=1,IF(CF2211&gt;0,CF2211-AL2211-AE2211-Z2211-U2211-T2211,0),0)</f>
        <v>50</v>
      </c>
      <c r="X2211" s="38">
        <v>39</v>
      </c>
      <c r="Y2211" s="38"/>
      <c r="Z2211" s="38">
        <v>0</v>
      </c>
      <c r="AA2211" s="38"/>
      <c r="AB2211" s="38">
        <v>76</v>
      </c>
      <c r="AC2211" s="38"/>
      <c r="AD2211" s="38"/>
      <c r="AE2211" s="38">
        <v>0</v>
      </c>
      <c r="AF2211" s="38"/>
      <c r="AG2211" s="38"/>
      <c r="AH2211" s="38"/>
      <c r="AI2211" s="6"/>
      <c r="AJ2211" s="38"/>
      <c r="AK2211" s="38"/>
      <c r="AL2211" s="38">
        <v>0</v>
      </c>
      <c r="AM2211" s="38"/>
      <c r="AN2211" s="38"/>
      <c r="AO2211" s="38"/>
      <c r="AP2211" s="38"/>
      <c r="AQ2211" s="38"/>
      <c r="AR2211" s="38"/>
      <c r="AS2211" s="38"/>
      <c r="AT2211" s="38"/>
      <c r="AU2211" s="38"/>
      <c r="AV2211" s="38"/>
      <c r="AW2211" s="38"/>
      <c r="AX2211" s="38"/>
      <c r="AY2211" s="38"/>
      <c r="BA2211" s="3">
        <f>IF(Q2211&gt;0,RANK(Q2211,(N2211:P2211,Q2211:AE2211)),0)</f>
        <v>3</v>
      </c>
      <c r="BB2211" s="3">
        <f>IF(R2211&gt;0,RANK(R2211,(N2211:P2211,Q2211:AE2211)),0)</f>
        <v>5</v>
      </c>
      <c r="BC2211" s="3">
        <f>IF(S2211&gt;0,RANK(S2211,(N2211:P2211,Q2211:AE2211)),0)</f>
        <v>0</v>
      </c>
      <c r="BD2211" s="3">
        <f>IF(T2211&gt;0,RANK(T2211,(N2211:P2211,Q2211:AE2211)),0)</f>
        <v>0</v>
      </c>
      <c r="BE2211" s="2">
        <f t="shared" si="930"/>
        <v>3.9841917552935124E-3</v>
      </c>
      <c r="BF2211" s="2">
        <f t="shared" si="931"/>
        <v>2.345532243035697E-3</v>
      </c>
      <c r="BG2211" s="2">
        <f t="shared" si="932"/>
        <v>0</v>
      </c>
      <c r="BH2211" s="2">
        <f t="shared" si="933"/>
        <v>0</v>
      </c>
      <c r="BJ2211" t="s">
        <v>674</v>
      </c>
      <c r="BK2211" t="s">
        <v>975</v>
      </c>
      <c r="BL2211">
        <v>6</v>
      </c>
      <c r="BN2211">
        <v>0</v>
      </c>
      <c r="BO2211" s="60">
        <v>39</v>
      </c>
      <c r="BP2211" s="62">
        <v>167</v>
      </c>
      <c r="BQ2211" s="66">
        <f t="shared" si="934"/>
        <v>39167</v>
      </c>
      <c r="BR2211" s="66">
        <f t="shared" ref="BR2211:BR2274" si="936">BQ2211</f>
        <v>39167</v>
      </c>
      <c r="BS2211" s="3" t="s">
        <v>3083</v>
      </c>
      <c r="BY2211" s="95"/>
      <c r="CB2211" s="95"/>
      <c r="CD2211" s="38">
        <f t="shared" si="935"/>
        <v>0</v>
      </c>
      <c r="CE2211" s="38">
        <v>31123</v>
      </c>
      <c r="CF2211" s="38">
        <v>50</v>
      </c>
      <c r="CI2211" s="38">
        <v>73</v>
      </c>
      <c r="CL2211" s="96"/>
      <c r="CM2211" s="51"/>
      <c r="CN2211" s="38"/>
      <c r="CV2211" s="6"/>
      <c r="CW2211" s="6"/>
      <c r="DI2211" s="96"/>
      <c r="DK2211" s="1"/>
      <c r="DL2211" s="1"/>
      <c r="DN2211" s="1"/>
      <c r="DO2211" s="1"/>
    </row>
    <row r="2212" spans="1:119" ht="14" hidden="1" customHeight="1" outlineLevel="1" x14ac:dyDescent="0.2">
      <c r="A2212" t="s">
        <v>414</v>
      </c>
      <c r="B2212" t="s">
        <v>975</v>
      </c>
      <c r="C2212" s="1">
        <f t="shared" si="925"/>
        <v>53150</v>
      </c>
      <c r="D2212" s="3">
        <f>IF(N2212&gt;0, RANK(N2212,(N2212:P2212,Q2212:AE2212)),0)</f>
        <v>2</v>
      </c>
      <c r="E2212" s="3">
        <f>IF(O2212&gt;0,RANK(O2212,(N2212:P2212,Q2212:AE2212)),0)</f>
        <v>1</v>
      </c>
      <c r="F2212" s="3">
        <f>IF(P2212&gt;0,RANK(P2212,(N2212:P2212,Q2212:AE2212)),0)</f>
        <v>0</v>
      </c>
      <c r="G2212" s="1">
        <f t="shared" si="923"/>
        <v>20866</v>
      </c>
      <c r="H2212" s="2">
        <f t="shared" si="924"/>
        <v>0.39258701787394168</v>
      </c>
      <c r="I2212" s="2"/>
      <c r="J2212" s="2">
        <f t="shared" si="926"/>
        <v>0.29911571025399813</v>
      </c>
      <c r="K2212" s="2">
        <f t="shared" si="927"/>
        <v>0.69170272812793976</v>
      </c>
      <c r="L2212" s="2">
        <f t="shared" si="928"/>
        <v>0</v>
      </c>
      <c r="M2212" s="2">
        <f t="shared" si="929"/>
        <v>9.1815616180621618E-3</v>
      </c>
      <c r="N2212" s="38">
        <v>15898</v>
      </c>
      <c r="O2212" s="38">
        <v>36764</v>
      </c>
      <c r="P2212" s="38"/>
      <c r="Q2212" s="38">
        <v>220</v>
      </c>
      <c r="R2212" s="38">
        <f>IF(Copyright!$B$14=1,CI2212,0)</f>
        <v>0</v>
      </c>
      <c r="S2212" s="38"/>
      <c r="T2212" s="38">
        <v>7</v>
      </c>
      <c r="U2212" s="38">
        <v>2</v>
      </c>
      <c r="V2212" s="38"/>
      <c r="W2212" s="38">
        <f>IF(Copyright!B$11=1,IF(CF2212&gt;0,CF2212-AL2212-AE2212-Z2212-U2212-T2212,0),0)</f>
        <v>0</v>
      </c>
      <c r="X2212" s="38">
        <v>136</v>
      </c>
      <c r="Y2212" s="38"/>
      <c r="Z2212" s="38">
        <v>1</v>
      </c>
      <c r="AA2212" s="38"/>
      <c r="AB2212" s="38">
        <v>122</v>
      </c>
      <c r="AC2212" s="38"/>
      <c r="AD2212" s="38"/>
      <c r="AE2212" s="38">
        <v>0</v>
      </c>
      <c r="AF2212" s="38"/>
      <c r="AG2212" s="38"/>
      <c r="AH2212" s="38"/>
      <c r="AI2212" s="6"/>
      <c r="AJ2212" s="38"/>
      <c r="AK2212" s="38"/>
      <c r="AL2212" s="38">
        <v>0</v>
      </c>
      <c r="AM2212" s="38"/>
      <c r="AN2212" s="38"/>
      <c r="AO2212" s="38"/>
      <c r="AP2212" s="38"/>
      <c r="AQ2212" s="38"/>
      <c r="AR2212" s="38"/>
      <c r="AS2212" s="38"/>
      <c r="AT2212" s="38"/>
      <c r="AU2212" s="38"/>
      <c r="AV2212" s="38"/>
      <c r="AW2212" s="38"/>
      <c r="AX2212" s="38"/>
      <c r="AY2212" s="38"/>
      <c r="BA2212" s="3">
        <f>IF(Q2212&gt;0,RANK(Q2212,(N2212:P2212,Q2212:AE2212)),0)</f>
        <v>3</v>
      </c>
      <c r="BB2212" s="3">
        <f>IF(R2212&gt;0,RANK(R2212,(N2212:P2212,Q2212:AE2212)),0)</f>
        <v>0</v>
      </c>
      <c r="BC2212" s="3">
        <f>IF(S2212&gt;0,RANK(S2212,(N2212:P2212,Q2212:AE2212)),0)</f>
        <v>0</v>
      </c>
      <c r="BD2212" s="3">
        <f>IF(T2212&gt;0,RANK(T2212,(N2212:P2212,Q2212:AE2212)),0)</f>
        <v>6</v>
      </c>
      <c r="BE2212" s="2">
        <f t="shared" si="930"/>
        <v>4.1392285983066794E-3</v>
      </c>
      <c r="BF2212" s="2">
        <f t="shared" si="931"/>
        <v>0</v>
      </c>
      <c r="BG2212" s="2">
        <f t="shared" si="932"/>
        <v>0</v>
      </c>
      <c r="BH2212" s="2">
        <f t="shared" si="933"/>
        <v>1.3170272812793979E-4</v>
      </c>
      <c r="BJ2212" t="s">
        <v>414</v>
      </c>
      <c r="BK2212" t="s">
        <v>975</v>
      </c>
      <c r="BL2212">
        <v>7</v>
      </c>
      <c r="BN2212">
        <v>0</v>
      </c>
      <c r="BO2212" s="60">
        <v>39</v>
      </c>
      <c r="BP2212" s="62">
        <v>169</v>
      </c>
      <c r="BQ2212" s="66">
        <f t="shared" si="934"/>
        <v>39169</v>
      </c>
      <c r="BR2212" s="66">
        <f t="shared" si="936"/>
        <v>39169</v>
      </c>
      <c r="BS2212" s="3" t="s">
        <v>3083</v>
      </c>
      <c r="BY2212" s="95"/>
      <c r="CB2212" s="95"/>
      <c r="CD2212" s="38">
        <f t="shared" si="935"/>
        <v>0</v>
      </c>
      <c r="CE2212" s="38">
        <v>53150</v>
      </c>
      <c r="CF2212" s="38">
        <v>10</v>
      </c>
      <c r="CG2212" s="38" t="s">
        <v>3953</v>
      </c>
      <c r="CL2212" s="96"/>
      <c r="CM2212" s="51"/>
      <c r="CN2212" s="38"/>
      <c r="CV2212" s="6"/>
      <c r="CW2212" s="6"/>
      <c r="DI2212" s="96"/>
      <c r="DK2212" s="1"/>
      <c r="DL2212" s="1"/>
      <c r="DN2212" s="1"/>
      <c r="DO2212" s="1"/>
    </row>
    <row r="2213" spans="1:119" ht="14" hidden="1" customHeight="1" outlineLevel="1" x14ac:dyDescent="0.2">
      <c r="A2213" t="s">
        <v>300</v>
      </c>
      <c r="B2213" t="s">
        <v>975</v>
      </c>
      <c r="C2213" s="1">
        <f t="shared" si="925"/>
        <v>18314</v>
      </c>
      <c r="D2213" s="3">
        <f>IF(N2213&gt;0, RANK(N2213,(N2213:P2213,Q2213:AE2213)),0)</f>
        <v>2</v>
      </c>
      <c r="E2213" s="3">
        <f>IF(O2213&gt;0,RANK(O2213,(N2213:P2213,Q2213:AE2213)),0)</f>
        <v>1</v>
      </c>
      <c r="F2213" s="3">
        <f>IF(P2213&gt;0,RANK(P2213,(N2213:P2213,Q2213:AE2213)),0)</f>
        <v>0</v>
      </c>
      <c r="G2213" s="1">
        <f t="shared" si="923"/>
        <v>8817</v>
      </c>
      <c r="H2213" s="2">
        <f t="shared" si="924"/>
        <v>0.4814349677842088</v>
      </c>
      <c r="I2213" s="2"/>
      <c r="J2213" s="2">
        <f t="shared" si="926"/>
        <v>0.25357649885333622</v>
      </c>
      <c r="K2213" s="2">
        <f t="shared" si="927"/>
        <v>0.73501146663754502</v>
      </c>
      <c r="L2213" s="2">
        <f t="shared" si="928"/>
        <v>0</v>
      </c>
      <c r="M2213" s="2">
        <f t="shared" si="929"/>
        <v>1.1412034509118762E-2</v>
      </c>
      <c r="N2213" s="38">
        <v>4644</v>
      </c>
      <c r="O2213" s="38">
        <v>13461</v>
      </c>
      <c r="P2213" s="38"/>
      <c r="Q2213" s="38">
        <v>79</v>
      </c>
      <c r="R2213" s="38">
        <f>IF(Copyright!$B$14=1,CI2213,0)</f>
        <v>39</v>
      </c>
      <c r="S2213" s="38"/>
      <c r="T2213" s="38">
        <v>0</v>
      </c>
      <c r="U2213" s="38">
        <v>1</v>
      </c>
      <c r="V2213" s="38"/>
      <c r="W2213" s="38">
        <f>IF(Copyright!B$11=1,IF(CF2213&gt;0,CF2213-AL2213-AE2213-Z2213-U2213-T2213,0),0)</f>
        <v>0</v>
      </c>
      <c r="X2213" s="38">
        <v>24</v>
      </c>
      <c r="Y2213" s="38"/>
      <c r="Z2213" s="38">
        <v>0</v>
      </c>
      <c r="AA2213" s="38"/>
      <c r="AB2213" s="38">
        <v>66</v>
      </c>
      <c r="AC2213" s="38"/>
      <c r="AD2213" s="38"/>
      <c r="AE2213" s="38">
        <v>0</v>
      </c>
      <c r="AF2213" s="38"/>
      <c r="AG2213" s="38"/>
      <c r="AH2213" s="38"/>
      <c r="AI2213" s="6"/>
      <c r="AJ2213" s="38"/>
      <c r="AK2213" s="38"/>
      <c r="AL2213" s="38">
        <v>0</v>
      </c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BA2213" s="3">
        <f>IF(Q2213&gt;0,RANK(Q2213,(N2213:P2213,Q2213:AE2213)),0)</f>
        <v>3</v>
      </c>
      <c r="BB2213" s="3">
        <f>IF(R2213&gt;0,RANK(R2213,(N2213:P2213,Q2213:AE2213)),0)</f>
        <v>5</v>
      </c>
      <c r="BC2213" s="3">
        <f>IF(S2213&gt;0,RANK(S2213,(N2213:P2213,Q2213:AE2213)),0)</f>
        <v>0</v>
      </c>
      <c r="BD2213" s="3">
        <f>IF(T2213&gt;0,RANK(T2213,(N2213:P2213,Q2213:AE2213)),0)</f>
        <v>0</v>
      </c>
      <c r="BE2213" s="2">
        <f t="shared" si="930"/>
        <v>4.3136398383750137E-3</v>
      </c>
      <c r="BF2213" s="2">
        <f t="shared" si="931"/>
        <v>2.1295184012231081E-3</v>
      </c>
      <c r="BG2213" s="2">
        <f t="shared" si="932"/>
        <v>0</v>
      </c>
      <c r="BH2213" s="2">
        <f t="shared" si="933"/>
        <v>0</v>
      </c>
      <c r="BJ2213" t="s">
        <v>300</v>
      </c>
      <c r="BK2213" t="s">
        <v>975</v>
      </c>
      <c r="BL2213">
        <v>9</v>
      </c>
      <c r="BN2213">
        <v>0</v>
      </c>
      <c r="BO2213" s="60">
        <v>39</v>
      </c>
      <c r="BP2213" s="62">
        <v>171</v>
      </c>
      <c r="BQ2213" s="66">
        <f t="shared" si="934"/>
        <v>39171</v>
      </c>
      <c r="BR2213" s="66">
        <f t="shared" si="936"/>
        <v>39171</v>
      </c>
      <c r="BS2213" s="3" t="s">
        <v>3083</v>
      </c>
      <c r="BY2213" s="95"/>
      <c r="CB2213" s="95"/>
      <c r="CD2213" s="38">
        <f t="shared" si="935"/>
        <v>0</v>
      </c>
      <c r="CE2213" s="38">
        <v>18314</v>
      </c>
      <c r="CF2213" s="38">
        <v>1</v>
      </c>
      <c r="CG2213" s="38" t="s">
        <v>3953</v>
      </c>
      <c r="CI2213" s="38">
        <v>39</v>
      </c>
      <c r="CL2213" s="96"/>
      <c r="CM2213" s="51"/>
      <c r="CN2213" s="38"/>
      <c r="CV2213" s="6"/>
      <c r="CW2213" s="6"/>
      <c r="DI2213" s="96"/>
      <c r="DK2213" s="1"/>
      <c r="DL2213" s="1"/>
      <c r="DN2213" s="1"/>
      <c r="DO2213" s="1"/>
    </row>
    <row r="2214" spans="1:119" ht="14" hidden="1" customHeight="1" outlineLevel="1" x14ac:dyDescent="0.2">
      <c r="A2214" t="s">
        <v>326</v>
      </c>
      <c r="B2214" t="s">
        <v>975</v>
      </c>
      <c r="C2214" s="1">
        <f t="shared" si="925"/>
        <v>67586</v>
      </c>
      <c r="D2214" s="3">
        <f>IF(N2214&gt;0, RANK(N2214,(N2214:P2214,Q2214:AE2214)),0)</f>
        <v>2</v>
      </c>
      <c r="E2214" s="3">
        <f>IF(O2214&gt;0,RANK(O2214,(N2214:P2214,Q2214:AE2214)),0)</f>
        <v>1</v>
      </c>
      <c r="F2214" s="3">
        <f>IF(P2214&gt;0,RANK(P2214,(N2214:P2214,Q2214:AE2214)),0)</f>
        <v>0</v>
      </c>
      <c r="G2214" s="1">
        <f t="shared" si="923"/>
        <v>6861</v>
      </c>
      <c r="H2214" s="2">
        <f t="shared" si="924"/>
        <v>0.101515106678898</v>
      </c>
      <c r="I2214" s="2"/>
      <c r="J2214" s="2">
        <f t="shared" si="926"/>
        <v>0.44411564525197528</v>
      </c>
      <c r="K2214" s="2">
        <f t="shared" si="927"/>
        <v>0.54563075193087329</v>
      </c>
      <c r="L2214" s="2">
        <f t="shared" si="928"/>
        <v>0</v>
      </c>
      <c r="M2214" s="2">
        <f t="shared" si="929"/>
        <v>1.0253602817151486E-2</v>
      </c>
      <c r="N2214" s="38">
        <v>30016</v>
      </c>
      <c r="O2214" s="38">
        <v>36877</v>
      </c>
      <c r="P2214" s="38"/>
      <c r="Q2214" s="38">
        <v>394</v>
      </c>
      <c r="R2214" s="38">
        <f>IF(Copyright!$B$14=1,CI2214,0)</f>
        <v>0</v>
      </c>
      <c r="S2214" s="38"/>
      <c r="T2214" s="38">
        <v>18</v>
      </c>
      <c r="U2214" s="38">
        <v>1</v>
      </c>
      <c r="V2214" s="38"/>
      <c r="W2214" s="38">
        <f>IF(Copyright!B$11=1,IF(CF2214&gt;0,CF2214-AL2214-AE2214-Z2214-U2214-T2214,0),0)</f>
        <v>0</v>
      </c>
      <c r="X2214" s="38">
        <v>123</v>
      </c>
      <c r="Y2214" s="38"/>
      <c r="Z2214" s="38">
        <v>2</v>
      </c>
      <c r="AA2214" s="38"/>
      <c r="AB2214" s="38">
        <v>155</v>
      </c>
      <c r="AC2214" s="38"/>
      <c r="AD2214" s="38"/>
      <c r="AE2214" s="38">
        <v>0</v>
      </c>
      <c r="AF2214" s="38"/>
      <c r="AG2214" s="38"/>
      <c r="AH2214" s="38"/>
      <c r="AI2214" s="6"/>
      <c r="AJ2214" s="38"/>
      <c r="AK2214" s="38"/>
      <c r="AL2214" s="38">
        <v>0</v>
      </c>
      <c r="AM2214" s="38"/>
      <c r="AN2214" s="38"/>
      <c r="AO2214" s="38"/>
      <c r="AP2214" s="38"/>
      <c r="AQ2214" s="38"/>
      <c r="AR2214" s="38"/>
      <c r="AS2214" s="38"/>
      <c r="AT2214" s="38"/>
      <c r="AU2214" s="38"/>
      <c r="AV2214" s="38"/>
      <c r="AW2214" s="38"/>
      <c r="AX2214" s="38"/>
      <c r="AY2214" s="38"/>
      <c r="BA2214" s="3">
        <f>IF(Q2214&gt;0,RANK(Q2214,(N2214:P2214,Q2214:AE2214)),0)</f>
        <v>3</v>
      </c>
      <c r="BB2214" s="3">
        <f>IF(R2214&gt;0,RANK(R2214,(N2214:P2214,Q2214:AE2214)),0)</f>
        <v>0</v>
      </c>
      <c r="BC2214" s="3">
        <f>IF(S2214&gt;0,RANK(S2214,(N2214:P2214,Q2214:AE2214)),0)</f>
        <v>0</v>
      </c>
      <c r="BD2214" s="3">
        <f>IF(T2214&gt;0,RANK(T2214,(N2214:P2214,Q2214:AE2214)),0)</f>
        <v>6</v>
      </c>
      <c r="BE2214" s="2">
        <f t="shared" si="930"/>
        <v>5.82960968247862E-3</v>
      </c>
      <c r="BF2214" s="2">
        <f t="shared" si="931"/>
        <v>0</v>
      </c>
      <c r="BG2214" s="2">
        <f t="shared" si="932"/>
        <v>0</v>
      </c>
      <c r="BH2214" s="2">
        <f t="shared" si="933"/>
        <v>2.6632734590003844E-4</v>
      </c>
      <c r="BJ2214" t="s">
        <v>326</v>
      </c>
      <c r="BK2214" t="s">
        <v>975</v>
      </c>
      <c r="BN2214">
        <v>0</v>
      </c>
      <c r="BO2214" s="60">
        <v>39</v>
      </c>
      <c r="BP2214" s="62">
        <v>173</v>
      </c>
      <c r="BQ2214" s="66">
        <f t="shared" si="934"/>
        <v>39173</v>
      </c>
      <c r="BR2214" s="66">
        <f t="shared" si="936"/>
        <v>39173</v>
      </c>
      <c r="BS2214" s="3" t="s">
        <v>3083</v>
      </c>
      <c r="BY2214" s="95"/>
      <c r="CB2214" s="95"/>
      <c r="CD2214" s="38">
        <f t="shared" si="935"/>
        <v>0</v>
      </c>
      <c r="CE2214" s="38">
        <f>155+30016+394+123+36877+2+18+1</f>
        <v>67586</v>
      </c>
      <c r="CF2214" s="38">
        <v>21</v>
      </c>
      <c r="CG2214" s="38" t="s">
        <v>3953</v>
      </c>
      <c r="CL2214" s="96"/>
      <c r="CM2214" s="51"/>
      <c r="CN2214" s="38"/>
      <c r="CV2214" s="6"/>
      <c r="CW2214" s="6"/>
      <c r="DI2214" s="96"/>
      <c r="DK2214" s="1"/>
      <c r="DL2214" s="1"/>
      <c r="DN2214" s="1"/>
      <c r="DO2214" s="1"/>
    </row>
    <row r="2215" spans="1:119" ht="14" hidden="1" customHeight="1" outlineLevel="1" x14ac:dyDescent="0.2">
      <c r="A2215" t="s">
        <v>2661</v>
      </c>
      <c r="B2215" t="s">
        <v>975</v>
      </c>
      <c r="C2215" s="1">
        <f t="shared" si="925"/>
        <v>11445</v>
      </c>
      <c r="D2215" s="3">
        <f>IF(N2215&gt;0, RANK(N2215,(N2215:P2215,Q2215:AE2215)),0)</f>
        <v>2</v>
      </c>
      <c r="E2215" s="3">
        <f>IF(O2215&gt;0,RANK(O2215,(N2215:P2215,Q2215:AE2215)),0)</f>
        <v>1</v>
      </c>
      <c r="F2215" s="3">
        <f>IF(P2215&gt;0,RANK(P2215,(N2215:P2215,Q2215:AE2215)),0)</f>
        <v>0</v>
      </c>
      <c r="G2215" s="1">
        <f t="shared" si="923"/>
        <v>5833</v>
      </c>
      <c r="H2215" s="2">
        <f t="shared" si="924"/>
        <v>0.50965487112276098</v>
      </c>
      <c r="I2215" s="2"/>
      <c r="J2215" s="2">
        <f t="shared" si="926"/>
        <v>0.23861948449104411</v>
      </c>
      <c r="K2215" s="2">
        <f t="shared" si="927"/>
        <v>0.74827435561380518</v>
      </c>
      <c r="L2215" s="2">
        <f t="shared" si="928"/>
        <v>0</v>
      </c>
      <c r="M2215" s="2">
        <f t="shared" si="929"/>
        <v>1.3106159895150737E-2</v>
      </c>
      <c r="N2215" s="38">
        <v>2731</v>
      </c>
      <c r="O2215" s="38">
        <v>8564</v>
      </c>
      <c r="P2215" s="38"/>
      <c r="Q2215" s="38">
        <v>40</v>
      </c>
      <c r="R2215" s="38">
        <f>IF(Copyright!$B$14=1,CI2215,0)</f>
        <v>32</v>
      </c>
      <c r="S2215" s="38"/>
      <c r="T2215" s="38">
        <v>1</v>
      </c>
      <c r="U2215" s="38">
        <v>0</v>
      </c>
      <c r="V2215" s="38"/>
      <c r="W2215" s="38">
        <f>IF(Copyright!B$11=1,IF(CF2215&gt;0,CF2215-AL2215-AE2215-Z2215-U2215-T2215,0),0)</f>
        <v>23</v>
      </c>
      <c r="X2215" s="38">
        <v>19</v>
      </c>
      <c r="Y2215" s="38"/>
      <c r="Z2215" s="38">
        <v>0</v>
      </c>
      <c r="AA2215" s="38"/>
      <c r="AB2215" s="38">
        <v>35</v>
      </c>
      <c r="AC2215" s="38"/>
      <c r="AD2215" s="38"/>
      <c r="AE2215" s="38">
        <v>0</v>
      </c>
      <c r="AF2215" s="38"/>
      <c r="AG2215" s="38"/>
      <c r="AH2215" s="38"/>
      <c r="AI2215" s="6"/>
      <c r="AJ2215" s="38"/>
      <c r="AK2215" s="38"/>
      <c r="AL2215" s="38">
        <v>0</v>
      </c>
      <c r="AM2215" s="38"/>
      <c r="AN2215" s="38"/>
      <c r="AO2215" s="38"/>
      <c r="AP2215" s="38"/>
      <c r="AQ2215" s="38"/>
      <c r="AR2215" s="38"/>
      <c r="AS2215" s="38"/>
      <c r="AT2215" s="38"/>
      <c r="AU2215" s="38"/>
      <c r="AV2215" s="38"/>
      <c r="AW2215" s="38"/>
      <c r="AX2215" s="38"/>
      <c r="AY2215" s="38"/>
      <c r="BA2215" s="3">
        <f>IF(Q2215&gt;0,RANK(Q2215,(N2215:P2215,Q2215:AE2215)),0)</f>
        <v>3</v>
      </c>
      <c r="BB2215" s="3">
        <f>IF(R2215&gt;0,RANK(R2215,(N2215:P2215,Q2215:AE2215)),0)</f>
        <v>5</v>
      </c>
      <c r="BC2215" s="3">
        <f>IF(S2215&gt;0,RANK(S2215,(N2215:P2215,Q2215:AE2215)),0)</f>
        <v>0</v>
      </c>
      <c r="BD2215" s="3">
        <f>IF(T2215&gt;0,RANK(T2215,(N2215:P2215,Q2215:AE2215)),0)</f>
        <v>8</v>
      </c>
      <c r="BE2215" s="2">
        <f t="shared" si="930"/>
        <v>3.4949759720401923E-3</v>
      </c>
      <c r="BF2215" s="2">
        <f t="shared" si="931"/>
        <v>2.795980777632154E-3</v>
      </c>
      <c r="BG2215" s="2">
        <f t="shared" si="932"/>
        <v>0</v>
      </c>
      <c r="BH2215" s="2">
        <f t="shared" si="933"/>
        <v>8.7374399301004812E-5</v>
      </c>
      <c r="BJ2215" t="s">
        <v>2661</v>
      </c>
      <c r="BK2215" t="s">
        <v>975</v>
      </c>
      <c r="BN2215">
        <v>0</v>
      </c>
      <c r="BO2215" s="60">
        <v>39</v>
      </c>
      <c r="BP2215" s="62">
        <v>175</v>
      </c>
      <c r="BQ2215" s="66">
        <f t="shared" si="934"/>
        <v>39175</v>
      </c>
      <c r="BR2215" s="66">
        <f t="shared" si="936"/>
        <v>39175</v>
      </c>
      <c r="BS2215" s="3" t="s">
        <v>3083</v>
      </c>
      <c r="BY2215" s="95"/>
      <c r="CB2215" s="95"/>
      <c r="CD2215" s="38">
        <f t="shared" si="935"/>
        <v>0</v>
      </c>
      <c r="CE2215" s="38">
        <v>11445</v>
      </c>
      <c r="CF2215" s="38">
        <v>24</v>
      </c>
      <c r="CI2215" s="38">
        <v>32</v>
      </c>
      <c r="CL2215" s="96"/>
      <c r="CM2215" s="51"/>
      <c r="CN2215" s="38"/>
      <c r="CV2215" s="6"/>
      <c r="CW2215" s="6"/>
      <c r="DI2215" s="96"/>
      <c r="DK2215" s="1"/>
      <c r="DL2215" s="1"/>
      <c r="DN2215" s="1"/>
      <c r="DO2215" s="1"/>
    </row>
    <row r="2216" spans="1:119" ht="14" customHeight="1" collapsed="1" x14ac:dyDescent="0.2">
      <c r="A2216" t="s">
        <v>718</v>
      </c>
      <c r="B2216" t="s">
        <v>534</v>
      </c>
      <c r="C2216" s="1">
        <f>SUM(N2216:AY2216)</f>
        <v>5795116</v>
      </c>
      <c r="D2216" s="3">
        <f>IF(N2216&gt;0, RANK(N2216,(N2216:P2216,Q2216:AE2216)),0)</f>
        <v>2</v>
      </c>
      <c r="E2216" s="3">
        <f>IF(O2216&gt;0,RANK(O2216,(N2216:P2216,Q2216:AE2216)),0)</f>
        <v>1</v>
      </c>
      <c r="F2216" s="3">
        <f>IF(P2216&gt;0,RANK(P2216,(N2216:P2216,Q2216:AE2216)),0)</f>
        <v>0</v>
      </c>
      <c r="G2216" s="1">
        <f t="shared" si="923"/>
        <v>646417</v>
      </c>
      <c r="H2216" s="2">
        <f t="shared" si="924"/>
        <v>0.11154513559348941</v>
      </c>
      <c r="I2216" s="2"/>
      <c r="J2216" s="2">
        <f t="shared" si="926"/>
        <v>0.43721281851821431</v>
      </c>
      <c r="K2216" s="2">
        <f t="shared" si="927"/>
        <v>0.54875795411170369</v>
      </c>
      <c r="L2216" s="2">
        <f t="shared" si="928"/>
        <v>0</v>
      </c>
      <c r="M2216" s="2">
        <f t="shared" si="929"/>
        <v>1.4029227370082054E-2</v>
      </c>
      <c r="N2216" s="38">
        <v>2533699</v>
      </c>
      <c r="O2216" s="38">
        <v>3180116</v>
      </c>
      <c r="P2216" s="38"/>
      <c r="Q2216" s="38">
        <v>28200</v>
      </c>
      <c r="R2216" s="38">
        <f>SUM(R2128:R2215)</f>
        <v>14833</v>
      </c>
      <c r="S2216" s="38"/>
      <c r="T2216" s="38">
        <v>1794</v>
      </c>
      <c r="U2216" s="38">
        <v>852</v>
      </c>
      <c r="V2216" s="38"/>
      <c r="W2216" s="38">
        <f>SUM(W2128:W2215)</f>
        <v>12526</v>
      </c>
      <c r="X2216" s="38">
        <v>10197</v>
      </c>
      <c r="Y2216" s="38"/>
      <c r="Z2216" s="38">
        <v>74</v>
      </c>
      <c r="AA2216" s="38"/>
      <c r="AB2216" s="38">
        <v>12805</v>
      </c>
      <c r="AC2216" s="38"/>
      <c r="AD2216" s="38"/>
      <c r="AE2216" s="38">
        <v>13</v>
      </c>
      <c r="AF2216" s="38"/>
      <c r="AG2216" s="38"/>
      <c r="AH2216" s="38"/>
      <c r="AI2216" s="38"/>
      <c r="AJ2216" s="38"/>
      <c r="AK2216" s="38"/>
      <c r="AL2216" s="38">
        <v>7</v>
      </c>
      <c r="AM2216" s="38"/>
      <c r="AN2216" s="38"/>
      <c r="AO2216" s="38"/>
      <c r="AP2216" s="38"/>
      <c r="AQ2216" s="38"/>
      <c r="AR2216" s="38"/>
      <c r="AS2216" s="38"/>
      <c r="AT2216" s="38"/>
      <c r="AU2216" s="38"/>
      <c r="AV2216" s="38"/>
      <c r="AW2216" s="38"/>
      <c r="AX2216" s="38"/>
      <c r="AY2216" s="38"/>
      <c r="BA2216" s="3">
        <f>IF(Q2216&gt;0,RANK(Q2216,(N2216:P2216,Q2216:AE2216)),0)</f>
        <v>3</v>
      </c>
      <c r="BB2216" s="3">
        <f>IF(R2216&gt;0,RANK(R2216,(N2216:P2216,Q2216:AE2216)),0)</f>
        <v>4</v>
      </c>
      <c r="BC2216" s="3">
        <f>IF(S2216&gt;0,RANK(S2216,(N2216:P2216,Q2216:AE2216)),0)</f>
        <v>0</v>
      </c>
      <c r="BD2216" s="3">
        <f>IF(T2216&gt;0,RANK(T2216,(N2216:P2216,Q2216:AE2216)),0)</f>
        <v>8</v>
      </c>
      <c r="BE2216" s="2">
        <f t="shared" si="930"/>
        <v>4.8661666134034243E-3</v>
      </c>
      <c r="BF2216" s="2">
        <f t="shared" si="931"/>
        <v>2.5595691268302479E-3</v>
      </c>
      <c r="BG2216" s="2">
        <f t="shared" si="932"/>
        <v>0</v>
      </c>
      <c r="BH2216" s="2">
        <f t="shared" si="933"/>
        <v>3.095710249803455E-4</v>
      </c>
      <c r="BJ2216" t="s">
        <v>718</v>
      </c>
      <c r="BK2216" t="s">
        <v>534</v>
      </c>
      <c r="BN2216">
        <v>0</v>
      </c>
      <c r="BO2216" s="60">
        <v>39</v>
      </c>
      <c r="BP2216" s="62"/>
      <c r="BQ2216" s="60">
        <v>39</v>
      </c>
      <c r="BR2216" s="60">
        <f t="shared" si="936"/>
        <v>39</v>
      </c>
      <c r="BS2216" s="3" t="s">
        <v>693</v>
      </c>
      <c r="BT2216" s="38">
        <f>SUM(BT2128:BT2215)</f>
        <v>0</v>
      </c>
      <c r="BU2216" s="38">
        <f>SUM(BU2128:BU2215)</f>
        <v>0</v>
      </c>
      <c r="BY2216" s="38"/>
      <c r="CD2216" s="38">
        <f t="shared" si="935"/>
        <v>-2375</v>
      </c>
      <c r="CE2216" s="38">
        <f>SUM(CE2128:CE2215)</f>
        <v>5792741</v>
      </c>
      <c r="CF2216" s="38">
        <f>SUM(CF2128:CF2215)</f>
        <v>15266</v>
      </c>
      <c r="CI2216" s="38">
        <f>SUM(CI2128:CI2215)</f>
        <v>14833</v>
      </c>
      <c r="CM2216" s="38"/>
      <c r="CN2216" s="38"/>
      <c r="CO2216" s="38"/>
      <c r="CP2216" s="38"/>
      <c r="CQ2216" s="38"/>
      <c r="CR2216" s="38"/>
      <c r="DI2216" s="96"/>
      <c r="DK2216" s="1"/>
      <c r="DL2216" s="1"/>
      <c r="DN2216" s="1"/>
      <c r="DO2216" s="1"/>
    </row>
    <row r="2217" spans="1:119" ht="14" customHeight="1" x14ac:dyDescent="0.2">
      <c r="C2217" s="1"/>
      <c r="E2217" s="3"/>
      <c r="F2217" s="3"/>
      <c r="I2217" s="2"/>
      <c r="N2217" s="38"/>
      <c r="O2217" s="38"/>
      <c r="P2217" s="38"/>
      <c r="Q2217" s="38"/>
      <c r="R2217" s="38"/>
      <c r="S2217" s="38"/>
      <c r="T2217" s="38"/>
      <c r="U2217" s="38"/>
      <c r="V2217" s="38"/>
      <c r="W2217" s="38"/>
      <c r="X2217" s="38"/>
      <c r="Y2217" s="38"/>
      <c r="Z2217" s="38"/>
      <c r="AA2217" s="38"/>
      <c r="AB2217" s="38"/>
      <c r="AC2217" s="38"/>
      <c r="AD2217" s="38"/>
      <c r="AE2217" s="38"/>
      <c r="AF2217" s="38"/>
      <c r="AG2217" s="38"/>
      <c r="AH2217" s="38"/>
      <c r="AI2217" s="38"/>
      <c r="AJ2217" s="38"/>
      <c r="AK2217" s="38"/>
      <c r="AL2217" s="38"/>
      <c r="AM2217" s="38"/>
      <c r="AN2217" s="38"/>
      <c r="AO2217" s="38"/>
      <c r="AP2217" s="38"/>
      <c r="AQ2217" s="38"/>
      <c r="AR2217" s="38"/>
      <c r="AS2217" s="38"/>
      <c r="AT2217" s="38"/>
      <c r="AU2217" s="38"/>
      <c r="AV2217" s="38"/>
      <c r="AW2217" s="38"/>
      <c r="AX2217" s="38"/>
      <c r="AY2217" s="38"/>
      <c r="BA2217" s="3"/>
      <c r="BB2217" s="3"/>
      <c r="BC2217" s="3"/>
      <c r="BD2217" s="3"/>
      <c r="BO2217" s="60"/>
      <c r="BP2217" s="62"/>
      <c r="BQ2217" s="66"/>
      <c r="BR2217" s="66"/>
      <c r="DI2217" s="96"/>
      <c r="DK2217" s="1"/>
      <c r="DL2217" s="1"/>
      <c r="DN2217" s="1"/>
      <c r="DO2217" s="1"/>
    </row>
    <row r="2218" spans="1:119" ht="14" hidden="1" customHeight="1" outlineLevel="1" x14ac:dyDescent="0.2">
      <c r="A2218" t="s">
        <v>1557</v>
      </c>
      <c r="B2218" t="s">
        <v>2226</v>
      </c>
      <c r="C2218" s="1">
        <f t="shared" ref="C2218:C2249" si="937">SUM(N2218:AY2218)</f>
        <v>7256</v>
      </c>
      <c r="D2218" s="3">
        <f>IF(N2218&gt;0, RANK(N2218,(N2218:P2218,Q2218:AE2218)),0)</f>
        <v>2</v>
      </c>
      <c r="E2218" s="3">
        <f>IF(O2218&gt;0,RANK(O2218,(N2218:P2218,Q2218:AE2218)),0)</f>
        <v>1</v>
      </c>
      <c r="F2218" s="3">
        <f>IF(P2218&gt;0,RANK(P2218,(N2218:P2218,Q2218:AE2218)),0)</f>
        <v>3</v>
      </c>
      <c r="G2218" s="1">
        <f t="shared" si="923"/>
        <v>4571</v>
      </c>
      <c r="H2218" s="2">
        <f t="shared" si="924"/>
        <v>0.62996141124586547</v>
      </c>
      <c r="I2218" s="2"/>
      <c r="J2218" s="2">
        <f t="shared" ref="J2218:J2249" si="938">IF($C2218=0,"-",N2218/$C2218)</f>
        <v>0.17764608599779494</v>
      </c>
      <c r="K2218" s="2">
        <f t="shared" ref="K2218:K2249" si="939">IF($C2218=0,"-",O2218/$C2218)</f>
        <v>0.80760749724366043</v>
      </c>
      <c r="L2218" s="2">
        <f t="shared" ref="L2218:L2249" si="940">IF($C2218=0,"-",P2218/$C2218)</f>
        <v>8.544652701212789E-3</v>
      </c>
      <c r="M2218" s="2">
        <f t="shared" ref="M2218:M2249" si="941">IF(C2218=0,"-",(1-J2218-K2218-L2218))</f>
        <v>6.2017640573318114E-3</v>
      </c>
      <c r="N2218" s="38">
        <v>1289</v>
      </c>
      <c r="O2218" s="38">
        <v>5860</v>
      </c>
      <c r="P2218" s="38">
        <v>62</v>
      </c>
      <c r="Q2218" s="38">
        <v>20</v>
      </c>
      <c r="R2218" s="38"/>
      <c r="S2218" s="38"/>
      <c r="T2218" s="38"/>
      <c r="U2218" s="38"/>
      <c r="V2218" s="38"/>
      <c r="W2218" s="38"/>
      <c r="X2218" s="38"/>
      <c r="Y2218" s="38"/>
      <c r="Z2218" s="38"/>
      <c r="AA2218" s="38"/>
      <c r="AB2218" s="38"/>
      <c r="AC2218" s="38"/>
      <c r="AD2218" s="38"/>
      <c r="AE2218" s="38">
        <v>25</v>
      </c>
      <c r="AF2218" s="38"/>
      <c r="AG2218" s="38"/>
      <c r="AH2218" s="38"/>
      <c r="AI2218" s="38"/>
      <c r="AJ2218" s="38"/>
      <c r="AK2218" s="38"/>
      <c r="AL2218" s="38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BA2218" s="3">
        <f>IF(Q2218&gt;0,RANK(Q2218,(N2218:P2218,Q2218:AE2218)),0)</f>
        <v>5</v>
      </c>
      <c r="BB2218" s="3">
        <f>IF(R2218&gt;0,RANK(R2218,(N2218:P2218,Q2218:AE2218)),0)</f>
        <v>0</v>
      </c>
      <c r="BC2218" s="3">
        <f>IF(S2218&gt;0,RANK(S2218,(N2218:P2218,Q2218:AE2218)),0)</f>
        <v>0</v>
      </c>
      <c r="BD2218" s="3">
        <f>IF(T2218&gt;0,RANK(T2218,(N2218:P2218,Q2218:AE2218)),0)</f>
        <v>0</v>
      </c>
      <c r="BE2218" s="2">
        <f t="shared" ref="BE2218:BE2249" si="942">IF($C2218=0,"-",Q2218/$C2218)</f>
        <v>2.7563395810363835E-3</v>
      </c>
      <c r="BF2218" s="2">
        <f t="shared" ref="BF2218:BF2249" si="943">IF($C2218=0,"-",R2218/$C2218)</f>
        <v>0</v>
      </c>
      <c r="BG2218" s="2">
        <f t="shared" ref="BG2218:BG2249" si="944">IF($C2218=0,"-",S2218/$C2218)</f>
        <v>0</v>
      </c>
      <c r="BH2218" s="2">
        <f t="shared" ref="BH2218:BH2249" si="945">IF($C2218=0,"-",T2218/$C2218)</f>
        <v>0</v>
      </c>
      <c r="BJ2218" t="s">
        <v>1557</v>
      </c>
      <c r="BK2218" t="s">
        <v>2226</v>
      </c>
      <c r="BL2218">
        <v>2</v>
      </c>
      <c r="BM2218" s="1"/>
      <c r="BN2218">
        <v>0</v>
      </c>
      <c r="BO2218" s="60">
        <v>40</v>
      </c>
      <c r="BP2218" s="62">
        <v>1</v>
      </c>
      <c r="BQ2218" s="66">
        <f t="shared" ref="BQ2218:BQ2249" si="946">1000*BO2218+BP2218</f>
        <v>40001</v>
      </c>
      <c r="BR2218" s="66">
        <f t="shared" si="936"/>
        <v>40001</v>
      </c>
      <c r="BS2218" s="3" t="s">
        <v>3083</v>
      </c>
      <c r="BX2218" s="38"/>
    </row>
    <row r="2219" spans="1:119" ht="14" hidden="1" customHeight="1" outlineLevel="1" x14ac:dyDescent="0.2">
      <c r="A2219" t="s">
        <v>2294</v>
      </c>
      <c r="B2219" t="s">
        <v>2226</v>
      </c>
      <c r="C2219" s="1">
        <f t="shared" si="937"/>
        <v>2160</v>
      </c>
      <c r="D2219" s="3">
        <f>IF(N2219&gt;0, RANK(N2219,(N2219:P2219,Q2219:AE2219)),0)</f>
        <v>2</v>
      </c>
      <c r="E2219" s="3">
        <f>IF(O2219&gt;0,RANK(O2219,(N2219:P2219,Q2219:AE2219)),0)</f>
        <v>1</v>
      </c>
      <c r="F2219" s="3">
        <f>IF(P2219&gt;0,RANK(P2219,(N2219:P2219,Q2219:AE2219)),0)</f>
        <v>3</v>
      </c>
      <c r="G2219" s="1">
        <f t="shared" si="923"/>
        <v>1655</v>
      </c>
      <c r="H2219" s="2">
        <f t="shared" si="924"/>
        <v>0.76620370370370372</v>
      </c>
      <c r="I2219" s="2"/>
      <c r="J2219" s="2">
        <f t="shared" si="938"/>
        <v>0.10925925925925926</v>
      </c>
      <c r="K2219" s="2">
        <f t="shared" si="939"/>
        <v>0.875462962962963</v>
      </c>
      <c r="L2219" s="2">
        <f t="shared" si="940"/>
        <v>1.0648148148148148E-2</v>
      </c>
      <c r="M2219" s="2">
        <f t="shared" si="941"/>
        <v>4.6296296296295756E-3</v>
      </c>
      <c r="N2219" s="38">
        <v>236</v>
      </c>
      <c r="O2219" s="38">
        <v>1891</v>
      </c>
      <c r="P2219" s="38">
        <v>23</v>
      </c>
      <c r="Q2219" s="38">
        <v>6</v>
      </c>
      <c r="R2219" s="38"/>
      <c r="S2219" s="38"/>
      <c r="T2219" s="38"/>
      <c r="U2219" s="38"/>
      <c r="V2219" s="38"/>
      <c r="W2219" s="38"/>
      <c r="X2219" s="38"/>
      <c r="Y2219" s="38"/>
      <c r="Z2219" s="38"/>
      <c r="AA2219" s="38"/>
      <c r="AB2219" s="38"/>
      <c r="AC2219" s="38"/>
      <c r="AD2219" s="38"/>
      <c r="AE2219" s="38">
        <v>4</v>
      </c>
      <c r="AF2219" s="38"/>
      <c r="AG2219" s="38"/>
      <c r="AH2219" s="38"/>
      <c r="AI2219" s="38"/>
      <c r="AJ2219" s="38"/>
      <c r="AK2219" s="38"/>
      <c r="AL2219" s="38"/>
      <c r="AM2219" s="38"/>
      <c r="AN2219" s="38"/>
      <c r="AO2219" s="38"/>
      <c r="AP2219" s="38"/>
      <c r="AQ2219" s="38"/>
      <c r="AR2219" s="38"/>
      <c r="AS2219" s="38"/>
      <c r="AT2219" s="38"/>
      <c r="AU2219" s="38"/>
      <c r="AV2219" s="38"/>
      <c r="AW2219" s="38"/>
      <c r="AX2219" s="38"/>
      <c r="AY2219" s="38"/>
      <c r="BA2219" s="3">
        <f>IF(Q2219&gt;0,RANK(Q2219,(N2219:P2219,Q2219:AE2219)),0)</f>
        <v>4</v>
      </c>
      <c r="BB2219" s="3">
        <f>IF(R2219&gt;0,RANK(R2219,(N2219:P2219,Q2219:AE2219)),0)</f>
        <v>0</v>
      </c>
      <c r="BC2219" s="3">
        <f>IF(S2219&gt;0,RANK(S2219,(N2219:P2219,Q2219:AE2219)),0)</f>
        <v>0</v>
      </c>
      <c r="BD2219" s="3">
        <f>IF(T2219&gt;0,RANK(T2219,(N2219:P2219,Q2219:AE2219)),0)</f>
        <v>0</v>
      </c>
      <c r="BE2219" s="2">
        <f t="shared" si="942"/>
        <v>2.7777777777777779E-3</v>
      </c>
      <c r="BF2219" s="2">
        <f t="shared" si="943"/>
        <v>0</v>
      </c>
      <c r="BG2219" s="2">
        <f t="shared" si="944"/>
        <v>0</v>
      </c>
      <c r="BH2219" s="2">
        <f t="shared" si="945"/>
        <v>0</v>
      </c>
      <c r="BJ2219" t="s">
        <v>2294</v>
      </c>
      <c r="BK2219" t="s">
        <v>2226</v>
      </c>
      <c r="BL2219">
        <v>3</v>
      </c>
      <c r="BM2219" s="1"/>
      <c r="BN2219">
        <v>0</v>
      </c>
      <c r="BO2219" s="60">
        <v>40</v>
      </c>
      <c r="BP2219" s="62">
        <v>3</v>
      </c>
      <c r="BQ2219" s="66">
        <f t="shared" si="946"/>
        <v>40003</v>
      </c>
      <c r="BR2219" s="66">
        <f t="shared" si="936"/>
        <v>40003</v>
      </c>
      <c r="BS2219" s="3" t="s">
        <v>3083</v>
      </c>
      <c r="BX2219" s="38"/>
    </row>
    <row r="2220" spans="1:119" ht="14" hidden="1" customHeight="1" outlineLevel="1" x14ac:dyDescent="0.2">
      <c r="A2220" t="s">
        <v>1147</v>
      </c>
      <c r="B2220" t="s">
        <v>2226</v>
      </c>
      <c r="C2220" s="1">
        <f t="shared" si="937"/>
        <v>5662</v>
      </c>
      <c r="D2220" s="3">
        <f>IF(N2220&gt;0, RANK(N2220,(N2220:P2220,Q2220:AE2220)),0)</f>
        <v>2</v>
      </c>
      <c r="E2220" s="3">
        <f>IF(O2220&gt;0,RANK(O2220,(N2220:P2220,Q2220:AE2220)),0)</f>
        <v>1</v>
      </c>
      <c r="F2220" s="3">
        <f>IF(P2220&gt;0,RANK(P2220,(N2220:P2220,Q2220:AE2220)),0)</f>
        <v>3</v>
      </c>
      <c r="G2220" s="1">
        <f t="shared" si="923"/>
        <v>4053</v>
      </c>
      <c r="H2220" s="2">
        <f t="shared" si="924"/>
        <v>0.71582479689155776</v>
      </c>
      <c r="I2220" s="2"/>
      <c r="J2220" s="2">
        <f t="shared" si="938"/>
        <v>0.13758389261744966</v>
      </c>
      <c r="K2220" s="2">
        <f t="shared" si="939"/>
        <v>0.85340868950900739</v>
      </c>
      <c r="L2220" s="2">
        <f t="shared" si="940"/>
        <v>5.6517131755563403E-3</v>
      </c>
      <c r="M2220" s="2">
        <f t="shared" si="941"/>
        <v>3.3557046979866374E-3</v>
      </c>
      <c r="N2220" s="38">
        <v>779</v>
      </c>
      <c r="O2220" s="38">
        <v>4832</v>
      </c>
      <c r="P2220" s="38">
        <v>32</v>
      </c>
      <c r="Q2220" s="38">
        <v>8</v>
      </c>
      <c r="R2220" s="38"/>
      <c r="S2220" s="38"/>
      <c r="T2220" s="38"/>
      <c r="U2220" s="38"/>
      <c r="V2220" s="38"/>
      <c r="W2220" s="38"/>
      <c r="X2220" s="38"/>
      <c r="Y2220" s="38"/>
      <c r="Z2220" s="38"/>
      <c r="AA2220" s="38"/>
      <c r="AB2220" s="38"/>
      <c r="AC2220" s="38"/>
      <c r="AD2220" s="38"/>
      <c r="AE2220" s="38">
        <v>11</v>
      </c>
      <c r="AF2220" s="38"/>
      <c r="AG2220" s="38"/>
      <c r="AH2220" s="38"/>
      <c r="AI2220" s="38"/>
      <c r="AJ2220" s="38"/>
      <c r="AK2220" s="38"/>
      <c r="AL2220" s="38"/>
      <c r="AM2220" s="38"/>
      <c r="AN2220" s="38"/>
      <c r="AO2220" s="38"/>
      <c r="AP2220" s="38"/>
      <c r="AQ2220" s="38"/>
      <c r="AR2220" s="38"/>
      <c r="AS2220" s="38"/>
      <c r="AT2220" s="38"/>
      <c r="AU2220" s="38"/>
      <c r="AV2220" s="38"/>
      <c r="AW2220" s="38"/>
      <c r="AX2220" s="38"/>
      <c r="AY2220" s="38"/>
      <c r="BA2220" s="3">
        <f>IF(Q2220&gt;0,RANK(Q2220,(N2220:P2220,Q2220:AE2220)),0)</f>
        <v>5</v>
      </c>
      <c r="BB2220" s="3">
        <f>IF(R2220&gt;0,RANK(R2220,(N2220:P2220,Q2220:AE2220)),0)</f>
        <v>0</v>
      </c>
      <c r="BC2220" s="3">
        <f>IF(S2220&gt;0,RANK(S2220,(N2220:P2220,Q2220:AE2220)),0)</f>
        <v>0</v>
      </c>
      <c r="BD2220" s="3">
        <f>IF(T2220&gt;0,RANK(T2220,(N2220:P2220,Q2220:AE2220)),0)</f>
        <v>0</v>
      </c>
      <c r="BE2220" s="2">
        <f t="shared" si="942"/>
        <v>1.4129282938890851E-3</v>
      </c>
      <c r="BF2220" s="2">
        <f t="shared" si="943"/>
        <v>0</v>
      </c>
      <c r="BG2220" s="2">
        <f t="shared" si="944"/>
        <v>0</v>
      </c>
      <c r="BH2220" s="2">
        <f t="shared" si="945"/>
        <v>0</v>
      </c>
      <c r="BJ2220" t="s">
        <v>1147</v>
      </c>
      <c r="BK2220" t="s">
        <v>2226</v>
      </c>
      <c r="BL2220">
        <v>2</v>
      </c>
      <c r="BM2220" s="1"/>
      <c r="BN2220">
        <v>0</v>
      </c>
      <c r="BO2220" s="60">
        <v>40</v>
      </c>
      <c r="BP2220" s="62">
        <v>5</v>
      </c>
      <c r="BQ2220" s="66">
        <f t="shared" si="946"/>
        <v>40005</v>
      </c>
      <c r="BR2220" s="66">
        <f t="shared" si="936"/>
        <v>40005</v>
      </c>
      <c r="BS2220" s="3" t="s">
        <v>3083</v>
      </c>
      <c r="BX2220" s="38"/>
    </row>
    <row r="2221" spans="1:119" ht="14" hidden="1" customHeight="1" outlineLevel="1" x14ac:dyDescent="0.2">
      <c r="A2221" t="s">
        <v>1170</v>
      </c>
      <c r="B2221" t="s">
        <v>2226</v>
      </c>
      <c r="C2221" s="1">
        <f t="shared" si="937"/>
        <v>2124</v>
      </c>
      <c r="D2221" s="3">
        <f>IF(N2221&gt;0, RANK(N2221,(N2221:P2221,Q2221:AE2221)),0)</f>
        <v>2</v>
      </c>
      <c r="E2221" s="3">
        <f>IF(O2221&gt;0,RANK(O2221,(N2221:P2221,Q2221:AE2221)),0)</f>
        <v>1</v>
      </c>
      <c r="F2221" s="3">
        <f>IF(P2221&gt;0,RANK(P2221,(N2221:P2221,Q2221:AE2221)),0)</f>
        <v>3</v>
      </c>
      <c r="G2221" s="1">
        <f t="shared" si="923"/>
        <v>1780</v>
      </c>
      <c r="H2221" s="2">
        <f t="shared" si="924"/>
        <v>0.83804143126177022</v>
      </c>
      <c r="I2221" s="2"/>
      <c r="J2221" s="2">
        <f t="shared" si="938"/>
        <v>7.4387947269303201E-2</v>
      </c>
      <c r="K2221" s="2">
        <f t="shared" si="939"/>
        <v>0.91242937853107342</v>
      </c>
      <c r="L2221" s="2">
        <f t="shared" si="940"/>
        <v>8.0037664783427498E-3</v>
      </c>
      <c r="M2221" s="2">
        <f t="shared" si="941"/>
        <v>5.1789077212806289E-3</v>
      </c>
      <c r="N2221" s="38">
        <v>158</v>
      </c>
      <c r="O2221" s="38">
        <v>1938</v>
      </c>
      <c r="P2221" s="38">
        <v>17</v>
      </c>
      <c r="Q2221" s="38">
        <v>8</v>
      </c>
      <c r="R2221" s="38"/>
      <c r="S2221" s="38"/>
      <c r="T2221" s="38"/>
      <c r="U2221" s="38"/>
      <c r="V2221" s="38"/>
      <c r="W2221" s="38"/>
      <c r="X2221" s="38"/>
      <c r="Y2221" s="38"/>
      <c r="Z2221" s="38"/>
      <c r="AA2221" s="38"/>
      <c r="AB2221" s="38"/>
      <c r="AC2221" s="38"/>
      <c r="AD2221" s="38"/>
      <c r="AE2221" s="38">
        <v>3</v>
      </c>
      <c r="AF2221" s="38"/>
      <c r="AG2221" s="38"/>
      <c r="AH2221" s="38"/>
      <c r="AI2221" s="38"/>
      <c r="AJ2221" s="38"/>
      <c r="AK2221" s="38"/>
      <c r="AL2221" s="38"/>
      <c r="AM2221" s="38"/>
      <c r="AN2221" s="38"/>
      <c r="AO2221" s="38"/>
      <c r="AP2221" s="38"/>
      <c r="AQ2221" s="38"/>
      <c r="AR2221" s="38"/>
      <c r="AS2221" s="38"/>
      <c r="AT2221" s="38"/>
      <c r="AU2221" s="38"/>
      <c r="AV2221" s="38"/>
      <c r="AW2221" s="38"/>
      <c r="AX2221" s="38"/>
      <c r="AY2221" s="38"/>
      <c r="BA2221" s="3">
        <f>IF(Q2221&gt;0,RANK(Q2221,(N2221:P2221,Q2221:AE2221)),0)</f>
        <v>4</v>
      </c>
      <c r="BB2221" s="3">
        <f>IF(R2221&gt;0,RANK(R2221,(N2221:P2221,Q2221:AE2221)),0)</f>
        <v>0</v>
      </c>
      <c r="BC2221" s="3">
        <f>IF(S2221&gt;0,RANK(S2221,(N2221:P2221,Q2221:AE2221)),0)</f>
        <v>0</v>
      </c>
      <c r="BD2221" s="3">
        <f>IF(T2221&gt;0,RANK(T2221,(N2221:P2221,Q2221:AE2221)),0)</f>
        <v>0</v>
      </c>
      <c r="BE2221" s="2">
        <f t="shared" si="942"/>
        <v>3.766478342749529E-3</v>
      </c>
      <c r="BF2221" s="2">
        <f t="shared" si="943"/>
        <v>0</v>
      </c>
      <c r="BG2221" s="2">
        <f t="shared" si="944"/>
        <v>0</v>
      </c>
      <c r="BH2221" s="2">
        <f t="shared" si="945"/>
        <v>0</v>
      </c>
      <c r="BJ2221" t="s">
        <v>1170</v>
      </c>
      <c r="BK2221" t="s">
        <v>2226</v>
      </c>
      <c r="BL2221">
        <v>3</v>
      </c>
      <c r="BM2221" s="1"/>
      <c r="BN2221">
        <v>0</v>
      </c>
      <c r="BO2221" s="60">
        <v>40</v>
      </c>
      <c r="BP2221" s="62">
        <v>7</v>
      </c>
      <c r="BQ2221" s="66">
        <f t="shared" si="946"/>
        <v>40007</v>
      </c>
      <c r="BR2221" s="66">
        <f t="shared" si="936"/>
        <v>40007</v>
      </c>
      <c r="BS2221" s="3" t="s">
        <v>3083</v>
      </c>
      <c r="BX2221" s="38"/>
    </row>
    <row r="2222" spans="1:119" ht="14" hidden="1" customHeight="1" outlineLevel="1" x14ac:dyDescent="0.2">
      <c r="A2222" t="s">
        <v>159</v>
      </c>
      <c r="B2222" t="s">
        <v>2226</v>
      </c>
      <c r="C2222" s="1">
        <f t="shared" si="937"/>
        <v>7678</v>
      </c>
      <c r="D2222" s="3">
        <f>IF(N2222&gt;0, RANK(N2222,(N2222:P2222,Q2222:AE2222)),0)</f>
        <v>2</v>
      </c>
      <c r="E2222" s="3">
        <f>IF(O2222&gt;0,RANK(O2222,(N2222:P2222,Q2222:AE2222)),0)</f>
        <v>1</v>
      </c>
      <c r="F2222" s="3">
        <f>IF(P2222&gt;0,RANK(P2222,(N2222:P2222,Q2222:AE2222)),0)</f>
        <v>3</v>
      </c>
      <c r="G2222" s="1">
        <f t="shared" si="923"/>
        <v>5381</v>
      </c>
      <c r="H2222" s="2">
        <f t="shared" si="924"/>
        <v>0.70083355040375095</v>
      </c>
      <c r="I2222" s="2"/>
      <c r="J2222" s="2">
        <f t="shared" si="938"/>
        <v>0.1423547798905965</v>
      </c>
      <c r="K2222" s="2">
        <f t="shared" si="939"/>
        <v>0.84318833029434748</v>
      </c>
      <c r="L2222" s="2">
        <f t="shared" si="940"/>
        <v>9.2471997916123982E-3</v>
      </c>
      <c r="M2222" s="2">
        <f t="shared" si="941"/>
        <v>5.2096900234435972E-3</v>
      </c>
      <c r="N2222" s="38">
        <v>1093</v>
      </c>
      <c r="O2222" s="38">
        <v>6474</v>
      </c>
      <c r="P2222" s="38">
        <v>71</v>
      </c>
      <c r="Q2222" s="38">
        <v>26</v>
      </c>
      <c r="R2222" s="38"/>
      <c r="S2222" s="38"/>
      <c r="T2222" s="38"/>
      <c r="U2222" s="38"/>
      <c r="V2222" s="38"/>
      <c r="W2222" s="38"/>
      <c r="X2222" s="38"/>
      <c r="Y2222" s="38"/>
      <c r="Z2222" s="38"/>
      <c r="AA2222" s="38"/>
      <c r="AB2222" s="38"/>
      <c r="AC2222" s="38"/>
      <c r="AD2222" s="38"/>
      <c r="AE2222" s="38">
        <v>14</v>
      </c>
      <c r="AF2222" s="38"/>
      <c r="AG2222" s="38"/>
      <c r="AH2222" s="38"/>
      <c r="AI2222" s="38"/>
      <c r="AJ2222" s="38"/>
      <c r="AK2222" s="38"/>
      <c r="AL2222" s="38"/>
      <c r="AM2222" s="38"/>
      <c r="AN2222" s="38"/>
      <c r="AO2222" s="38"/>
      <c r="AP2222" s="38"/>
      <c r="AQ2222" s="38"/>
      <c r="AR2222" s="38"/>
      <c r="AS2222" s="38"/>
      <c r="AT2222" s="38"/>
      <c r="AU2222" s="38"/>
      <c r="AV2222" s="38"/>
      <c r="AW2222" s="38"/>
      <c r="AX2222" s="38"/>
      <c r="AY2222" s="38"/>
      <c r="BA2222" s="3">
        <f>IF(Q2222&gt;0,RANK(Q2222,(N2222:P2222,Q2222:AE2222)),0)</f>
        <v>4</v>
      </c>
      <c r="BB2222" s="3">
        <f>IF(R2222&gt;0,RANK(R2222,(N2222:P2222,Q2222:AE2222)),0)</f>
        <v>0</v>
      </c>
      <c r="BC2222" s="3">
        <f>IF(S2222&gt;0,RANK(S2222,(N2222:P2222,Q2222:AE2222)),0)</f>
        <v>0</v>
      </c>
      <c r="BD2222" s="3">
        <f>IF(T2222&gt;0,RANK(T2222,(N2222:P2222,Q2222:AE2222)),0)</f>
        <v>0</v>
      </c>
      <c r="BE2222" s="2">
        <f t="shared" si="942"/>
        <v>3.3862985152383431E-3</v>
      </c>
      <c r="BF2222" s="2">
        <f t="shared" si="943"/>
        <v>0</v>
      </c>
      <c r="BG2222" s="2">
        <f t="shared" si="944"/>
        <v>0</v>
      </c>
      <c r="BH2222" s="2">
        <f t="shared" si="945"/>
        <v>0</v>
      </c>
      <c r="BJ2222" t="s">
        <v>159</v>
      </c>
      <c r="BK2222" t="s">
        <v>2226</v>
      </c>
      <c r="BL2222">
        <v>3</v>
      </c>
      <c r="BM2222" s="1"/>
      <c r="BN2222">
        <v>0</v>
      </c>
      <c r="BO2222" s="60">
        <v>40</v>
      </c>
      <c r="BP2222" s="62">
        <v>9</v>
      </c>
      <c r="BQ2222" s="66">
        <f t="shared" si="946"/>
        <v>40009</v>
      </c>
      <c r="BR2222" s="66">
        <f t="shared" si="936"/>
        <v>40009</v>
      </c>
      <c r="BS2222" s="3" t="s">
        <v>3083</v>
      </c>
      <c r="BX2222" s="38"/>
    </row>
    <row r="2223" spans="1:119" ht="14" hidden="1" customHeight="1" outlineLevel="1" x14ac:dyDescent="0.2">
      <c r="A2223" t="s">
        <v>775</v>
      </c>
      <c r="B2223" t="s">
        <v>2226</v>
      </c>
      <c r="C2223" s="1">
        <f t="shared" si="937"/>
        <v>3786</v>
      </c>
      <c r="D2223" s="3">
        <f>IF(N2223&gt;0, RANK(N2223,(N2223:P2223,Q2223:AE2223)),0)</f>
        <v>2</v>
      </c>
      <c r="E2223" s="3">
        <f>IF(O2223&gt;0,RANK(O2223,(N2223:P2223,Q2223:AE2223)),0)</f>
        <v>1</v>
      </c>
      <c r="F2223" s="3">
        <f>IF(P2223&gt;0,RANK(P2223,(N2223:P2223,Q2223:AE2223)),0)</f>
        <v>3</v>
      </c>
      <c r="G2223" s="1">
        <f t="shared" si="923"/>
        <v>2383</v>
      </c>
      <c r="H2223" s="2">
        <f t="shared" si="924"/>
        <v>0.62942419440042263</v>
      </c>
      <c r="I2223" s="2"/>
      <c r="J2223" s="2">
        <f t="shared" si="938"/>
        <v>0.17723190702588484</v>
      </c>
      <c r="K2223" s="2">
        <f t="shared" si="939"/>
        <v>0.8066561014263075</v>
      </c>
      <c r="L2223" s="2">
        <f t="shared" si="940"/>
        <v>1.162176439513999E-2</v>
      </c>
      <c r="M2223" s="2">
        <f t="shared" si="941"/>
        <v>4.4902271526676349E-3</v>
      </c>
      <c r="N2223" s="38">
        <v>671</v>
      </c>
      <c r="O2223" s="38">
        <v>3054</v>
      </c>
      <c r="P2223" s="38">
        <v>44</v>
      </c>
      <c r="Q2223" s="38">
        <v>9</v>
      </c>
      <c r="R2223" s="38"/>
      <c r="S2223" s="38"/>
      <c r="T2223" s="38"/>
      <c r="U2223" s="38"/>
      <c r="V2223" s="38"/>
      <c r="W2223" s="38"/>
      <c r="X2223" s="38"/>
      <c r="Y2223" s="38"/>
      <c r="Z2223" s="38"/>
      <c r="AA2223" s="38"/>
      <c r="AB2223" s="38"/>
      <c r="AC2223" s="38"/>
      <c r="AD2223" s="38"/>
      <c r="AE2223" s="38">
        <v>8</v>
      </c>
      <c r="AF2223" s="38"/>
      <c r="AG2223" s="38"/>
      <c r="AH2223" s="38"/>
      <c r="AI2223" s="38"/>
      <c r="AJ2223" s="38"/>
      <c r="AK2223" s="38"/>
      <c r="AL2223" s="38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BA2223" s="3">
        <f>IF(Q2223&gt;0,RANK(Q2223,(N2223:P2223,Q2223:AE2223)),0)</f>
        <v>4</v>
      </c>
      <c r="BB2223" s="3">
        <f>IF(R2223&gt;0,RANK(R2223,(N2223:P2223,Q2223:AE2223)),0)</f>
        <v>0</v>
      </c>
      <c r="BC2223" s="3">
        <f>IF(S2223&gt;0,RANK(S2223,(N2223:P2223,Q2223:AE2223)),0)</f>
        <v>0</v>
      </c>
      <c r="BD2223" s="3">
        <f>IF(T2223&gt;0,RANK(T2223,(N2223:P2223,Q2223:AE2223)),0)</f>
        <v>0</v>
      </c>
      <c r="BE2223" s="2">
        <f t="shared" si="942"/>
        <v>2.3771790808240888E-3</v>
      </c>
      <c r="BF2223" s="2">
        <f t="shared" si="943"/>
        <v>0</v>
      </c>
      <c r="BG2223" s="2">
        <f t="shared" si="944"/>
        <v>0</v>
      </c>
      <c r="BH2223" s="2">
        <f t="shared" si="945"/>
        <v>0</v>
      </c>
      <c r="BJ2223" t="s">
        <v>775</v>
      </c>
      <c r="BK2223" t="s">
        <v>2226</v>
      </c>
      <c r="BL2223">
        <v>3</v>
      </c>
      <c r="BM2223" s="1"/>
      <c r="BN2223">
        <v>0</v>
      </c>
      <c r="BO2223" s="60">
        <v>40</v>
      </c>
      <c r="BP2223" s="62">
        <v>11</v>
      </c>
      <c r="BQ2223" s="66">
        <f t="shared" si="946"/>
        <v>40011</v>
      </c>
      <c r="BR2223" s="66">
        <f t="shared" si="936"/>
        <v>40011</v>
      </c>
      <c r="BS2223" s="3" t="s">
        <v>3083</v>
      </c>
      <c r="BX2223" s="38"/>
    </row>
    <row r="2224" spans="1:119" ht="14" hidden="1" customHeight="1" outlineLevel="1" x14ac:dyDescent="0.2">
      <c r="A2224" t="s">
        <v>3130</v>
      </c>
      <c r="B2224" t="s">
        <v>2226</v>
      </c>
      <c r="C2224" s="1">
        <f t="shared" si="937"/>
        <v>17812</v>
      </c>
      <c r="D2224" s="3">
        <f>IF(N2224&gt;0, RANK(N2224,(N2224:P2224,Q2224:AE2224)),0)</f>
        <v>2</v>
      </c>
      <c r="E2224" s="3">
        <f>IF(O2224&gt;0,RANK(O2224,(N2224:P2224,Q2224:AE2224)),0)</f>
        <v>1</v>
      </c>
      <c r="F2224" s="3">
        <f>IF(P2224&gt;0,RANK(P2224,(N2224:P2224,Q2224:AE2224)),0)</f>
        <v>3</v>
      </c>
      <c r="G2224" s="1">
        <f t="shared" si="923"/>
        <v>10430</v>
      </c>
      <c r="H2224" s="2">
        <f t="shared" si="924"/>
        <v>0.58556029642937346</v>
      </c>
      <c r="I2224" s="2"/>
      <c r="J2224" s="2">
        <f t="shared" si="938"/>
        <v>0.20037053671682012</v>
      </c>
      <c r="K2224" s="2">
        <f t="shared" si="939"/>
        <v>0.78593083314619361</v>
      </c>
      <c r="L2224" s="2">
        <f t="shared" si="940"/>
        <v>8.1405793846844824E-3</v>
      </c>
      <c r="M2224" s="2">
        <f t="shared" si="941"/>
        <v>5.5580507523017627E-3</v>
      </c>
      <c r="N2224" s="38">
        <v>3569</v>
      </c>
      <c r="O2224" s="38">
        <v>13999</v>
      </c>
      <c r="P2224" s="38">
        <v>145</v>
      </c>
      <c r="Q2224" s="38">
        <v>64</v>
      </c>
      <c r="R2224" s="38"/>
      <c r="S2224" s="38"/>
      <c r="T2224" s="38"/>
      <c r="U2224" s="38"/>
      <c r="V2224" s="38"/>
      <c r="W2224" s="38"/>
      <c r="X2224" s="38"/>
      <c r="Y2224" s="38"/>
      <c r="Z2224" s="38"/>
      <c r="AA2224" s="38"/>
      <c r="AB2224" s="38"/>
      <c r="AC2224" s="38"/>
      <c r="AD2224" s="38"/>
      <c r="AE2224" s="38">
        <v>35</v>
      </c>
      <c r="AF2224" s="38"/>
      <c r="AG2224" s="38"/>
      <c r="AH2224" s="38"/>
      <c r="AI2224" s="38"/>
      <c r="AJ2224" s="38"/>
      <c r="AK2224" s="38"/>
      <c r="AL2224" s="38"/>
      <c r="AM2224" s="38"/>
      <c r="AN2224" s="38"/>
      <c r="AO2224" s="38"/>
      <c r="AP2224" s="38"/>
      <c r="AQ2224" s="38"/>
      <c r="AR2224" s="38"/>
      <c r="AS2224" s="38"/>
      <c r="AT2224" s="38"/>
      <c r="AU2224" s="38"/>
      <c r="AV2224" s="38"/>
      <c r="AW2224" s="38"/>
      <c r="AX2224" s="38"/>
      <c r="AY2224" s="38"/>
      <c r="BA2224" s="3">
        <f>IF(Q2224&gt;0,RANK(Q2224,(N2224:P2224,Q2224:AE2224)),0)</f>
        <v>4</v>
      </c>
      <c r="BB2224" s="3">
        <f>IF(R2224&gt;0,RANK(R2224,(N2224:P2224,Q2224:AE2224)),0)</f>
        <v>0</v>
      </c>
      <c r="BC2224" s="3">
        <f>IF(S2224&gt;0,RANK(S2224,(N2224:P2224,Q2224:AE2224)),0)</f>
        <v>0</v>
      </c>
      <c r="BD2224" s="3">
        <f>IF(T2224&gt;0,RANK(T2224,(N2224:P2224,Q2224:AE2224)),0)</f>
        <v>0</v>
      </c>
      <c r="BE2224" s="2">
        <f t="shared" si="942"/>
        <v>3.5930833146193579E-3</v>
      </c>
      <c r="BF2224" s="2">
        <f t="shared" si="943"/>
        <v>0</v>
      </c>
      <c r="BG2224" s="2">
        <f t="shared" si="944"/>
        <v>0</v>
      </c>
      <c r="BH2224" s="2">
        <f t="shared" si="945"/>
        <v>0</v>
      </c>
      <c r="BJ2224" t="s">
        <v>3130</v>
      </c>
      <c r="BK2224" t="s">
        <v>2226</v>
      </c>
      <c r="BL2224">
        <v>2</v>
      </c>
      <c r="BM2224" s="1"/>
      <c r="BN2224">
        <v>0</v>
      </c>
      <c r="BO2224" s="60">
        <v>40</v>
      </c>
      <c r="BP2224" s="62">
        <v>13</v>
      </c>
      <c r="BQ2224" s="66">
        <f t="shared" si="946"/>
        <v>40013</v>
      </c>
      <c r="BR2224" s="66">
        <f t="shared" si="936"/>
        <v>40013</v>
      </c>
      <c r="BS2224" s="3" t="s">
        <v>3083</v>
      </c>
      <c r="BX2224" s="38"/>
    </row>
    <row r="2225" spans="1:76" ht="14" hidden="1" customHeight="1" outlineLevel="1" x14ac:dyDescent="0.2">
      <c r="A2225" t="s">
        <v>1915</v>
      </c>
      <c r="B2225" t="s">
        <v>2226</v>
      </c>
      <c r="C2225" s="1">
        <f t="shared" si="937"/>
        <v>9496</v>
      </c>
      <c r="D2225" s="3">
        <f>IF(N2225&gt;0, RANK(N2225,(N2225:P2225,Q2225:AE2225)),0)</f>
        <v>2</v>
      </c>
      <c r="E2225" s="3">
        <f>IF(O2225&gt;0,RANK(O2225,(N2225:P2225,Q2225:AE2225)),0)</f>
        <v>1</v>
      </c>
      <c r="F2225" s="3">
        <f>IF(P2225&gt;0,RANK(P2225,(N2225:P2225,Q2225:AE2225)),0)</f>
        <v>3</v>
      </c>
      <c r="G2225" s="1">
        <f t="shared" si="923"/>
        <v>4472</v>
      </c>
      <c r="H2225" s="2">
        <f t="shared" si="924"/>
        <v>0.47093513058129738</v>
      </c>
      <c r="I2225" s="2"/>
      <c r="J2225" s="2">
        <f t="shared" si="938"/>
        <v>0.254212299915754</v>
      </c>
      <c r="K2225" s="2">
        <f t="shared" si="939"/>
        <v>0.72514743049705144</v>
      </c>
      <c r="L2225" s="2">
        <f t="shared" si="940"/>
        <v>1.1689132266217355E-2</v>
      </c>
      <c r="M2225" s="2">
        <f t="shared" si="941"/>
        <v>8.9511373209772045E-3</v>
      </c>
      <c r="N2225" s="38">
        <v>2414</v>
      </c>
      <c r="O2225" s="38">
        <v>6886</v>
      </c>
      <c r="P2225" s="38">
        <v>111</v>
      </c>
      <c r="Q2225" s="38">
        <v>52</v>
      </c>
      <c r="R2225" s="38"/>
      <c r="S2225" s="38"/>
      <c r="T2225" s="38"/>
      <c r="U2225" s="38"/>
      <c r="V2225" s="38"/>
      <c r="W2225" s="38"/>
      <c r="X2225" s="38"/>
      <c r="Y2225" s="38"/>
      <c r="Z2225" s="38"/>
      <c r="AA2225" s="38"/>
      <c r="AB2225" s="38"/>
      <c r="AC2225" s="38"/>
      <c r="AD2225" s="38"/>
      <c r="AE2225" s="38">
        <v>33</v>
      </c>
      <c r="AF2225" s="38"/>
      <c r="AG2225" s="38"/>
      <c r="AH2225" s="38"/>
      <c r="AI2225" s="38"/>
      <c r="AJ2225" s="38"/>
      <c r="AK2225" s="38"/>
      <c r="AL2225" s="38"/>
      <c r="AM2225" s="38"/>
      <c r="AN2225" s="38"/>
      <c r="AO2225" s="38"/>
      <c r="AP2225" s="38"/>
      <c r="AQ2225" s="38"/>
      <c r="AR2225" s="38"/>
      <c r="AS2225" s="38"/>
      <c r="AT2225" s="38"/>
      <c r="AU2225" s="38"/>
      <c r="AV2225" s="38"/>
      <c r="AW2225" s="38"/>
      <c r="AX2225" s="38"/>
      <c r="AY2225" s="38"/>
      <c r="BA2225" s="3">
        <f>IF(Q2225&gt;0,RANK(Q2225,(N2225:P2225,Q2225:AE2225)),0)</f>
        <v>4</v>
      </c>
      <c r="BB2225" s="3">
        <f>IF(R2225&gt;0,RANK(R2225,(N2225:P2225,Q2225:AE2225)),0)</f>
        <v>0</v>
      </c>
      <c r="BC2225" s="3">
        <f>IF(S2225&gt;0,RANK(S2225,(N2225:P2225,Q2225:AE2225)),0)</f>
        <v>0</v>
      </c>
      <c r="BD2225" s="3">
        <f>IF(T2225&gt;0,RANK(T2225,(N2225:P2225,Q2225:AE2225)),0)</f>
        <v>0</v>
      </c>
      <c r="BE2225" s="2">
        <f t="shared" si="942"/>
        <v>5.4759898904802023E-3</v>
      </c>
      <c r="BF2225" s="2">
        <f t="shared" si="943"/>
        <v>0</v>
      </c>
      <c r="BG2225" s="2">
        <f t="shared" si="944"/>
        <v>0</v>
      </c>
      <c r="BH2225" s="2">
        <f t="shared" si="945"/>
        <v>0</v>
      </c>
      <c r="BJ2225" t="s">
        <v>1915</v>
      </c>
      <c r="BK2225" t="s">
        <v>2226</v>
      </c>
      <c r="BL2225">
        <v>3</v>
      </c>
      <c r="BM2225" s="1"/>
      <c r="BN2225">
        <v>0</v>
      </c>
      <c r="BO2225" s="60">
        <v>40</v>
      </c>
      <c r="BP2225" s="62">
        <v>15</v>
      </c>
      <c r="BQ2225" s="66">
        <f t="shared" si="946"/>
        <v>40015</v>
      </c>
      <c r="BR2225" s="66">
        <f t="shared" si="936"/>
        <v>40015</v>
      </c>
      <c r="BS2225" s="3" t="s">
        <v>3083</v>
      </c>
      <c r="BX2225" s="38"/>
    </row>
    <row r="2226" spans="1:76" ht="14" hidden="1" customHeight="1" outlineLevel="1" x14ac:dyDescent="0.2">
      <c r="A2226" t="s">
        <v>863</v>
      </c>
      <c r="B2226" t="s">
        <v>2226</v>
      </c>
      <c r="C2226" s="1">
        <f t="shared" si="937"/>
        <v>73074</v>
      </c>
      <c r="D2226" s="3">
        <f>IF(N2226&gt;0, RANK(N2226,(N2226:P2226,Q2226:AE2226)),0)</f>
        <v>2</v>
      </c>
      <c r="E2226" s="3">
        <f>IF(O2226&gt;0,RANK(O2226,(N2226:P2226,Q2226:AE2226)),0)</f>
        <v>1</v>
      </c>
      <c r="F2226" s="3">
        <f>IF(P2226&gt;0,RANK(P2226,(N2226:P2226,Q2226:AE2226)),0)</f>
        <v>3</v>
      </c>
      <c r="G2226" s="1">
        <f t="shared" si="923"/>
        <v>29513</v>
      </c>
      <c r="H2226" s="2">
        <f t="shared" si="924"/>
        <v>0.40387826039357366</v>
      </c>
      <c r="I2226" s="2"/>
      <c r="J2226" s="2">
        <f t="shared" si="938"/>
        <v>0.28789993705011357</v>
      </c>
      <c r="K2226" s="2">
        <f t="shared" si="939"/>
        <v>0.69177819744368718</v>
      </c>
      <c r="L2226" s="2">
        <f t="shared" si="940"/>
        <v>1.0605687385390153E-2</v>
      </c>
      <c r="M2226" s="2">
        <f t="shared" si="941"/>
        <v>9.7161781208090353E-3</v>
      </c>
      <c r="N2226" s="38">
        <v>21038</v>
      </c>
      <c r="O2226" s="38">
        <v>50551</v>
      </c>
      <c r="P2226" s="38">
        <v>775</v>
      </c>
      <c r="Q2226" s="38">
        <v>452</v>
      </c>
      <c r="R2226" s="38"/>
      <c r="S2226" s="38"/>
      <c r="T2226" s="38"/>
      <c r="U2226" s="38"/>
      <c r="V2226" s="38"/>
      <c r="W2226" s="38"/>
      <c r="X2226" s="38"/>
      <c r="Y2226" s="38"/>
      <c r="Z2226" s="38"/>
      <c r="AA2226" s="38"/>
      <c r="AB2226" s="38"/>
      <c r="AC2226" s="38"/>
      <c r="AD2226" s="38"/>
      <c r="AE2226" s="38">
        <v>258</v>
      </c>
      <c r="AF2226" s="38"/>
      <c r="AG2226" s="38"/>
      <c r="AH2226" s="38"/>
      <c r="AI2226" s="38"/>
      <c r="AJ2226" s="38"/>
      <c r="AK2226" s="38"/>
      <c r="AL2226" s="38"/>
      <c r="AM2226" s="38"/>
      <c r="AN2226" s="38"/>
      <c r="AO2226" s="38"/>
      <c r="AP2226" s="38"/>
      <c r="AQ2226" s="38"/>
      <c r="AR2226" s="38"/>
      <c r="AS2226" s="38"/>
      <c r="AT2226" s="38"/>
      <c r="AU2226" s="38"/>
      <c r="AV2226" s="38"/>
      <c r="AW2226" s="38"/>
      <c r="AX2226" s="38"/>
      <c r="AY2226" s="38"/>
      <c r="BA2226" s="3">
        <f>IF(Q2226&gt;0,RANK(Q2226,(N2226:P2226,Q2226:AE2226)),0)</f>
        <v>4</v>
      </c>
      <c r="BB2226" s="3">
        <f>IF(R2226&gt;0,RANK(R2226,(N2226:P2226,Q2226:AE2226)),0)</f>
        <v>0</v>
      </c>
      <c r="BC2226" s="3">
        <f>IF(S2226&gt;0,RANK(S2226,(N2226:P2226,Q2226:AE2226)),0)</f>
        <v>0</v>
      </c>
      <c r="BD2226" s="3">
        <f>IF(T2226&gt;0,RANK(T2226,(N2226:P2226,Q2226:AE2226)),0)</f>
        <v>0</v>
      </c>
      <c r="BE2226" s="2">
        <f t="shared" si="942"/>
        <v>6.1855105783178693E-3</v>
      </c>
      <c r="BF2226" s="2">
        <f t="shared" si="943"/>
        <v>0</v>
      </c>
      <c r="BG2226" s="2">
        <f t="shared" si="944"/>
        <v>0</v>
      </c>
      <c r="BH2226" s="2">
        <f t="shared" si="945"/>
        <v>0</v>
      </c>
      <c r="BJ2226" t="s">
        <v>863</v>
      </c>
      <c r="BK2226" t="s">
        <v>2226</v>
      </c>
      <c r="BN2226">
        <v>0</v>
      </c>
      <c r="BO2226" s="60">
        <v>40</v>
      </c>
      <c r="BP2226" s="62">
        <v>17</v>
      </c>
      <c r="BQ2226" s="66">
        <f t="shared" si="946"/>
        <v>40017</v>
      </c>
      <c r="BR2226" s="66">
        <f t="shared" si="936"/>
        <v>40017</v>
      </c>
      <c r="BS2226" s="3" t="s">
        <v>3083</v>
      </c>
      <c r="BX2226" s="38"/>
    </row>
    <row r="2227" spans="1:76" ht="14" hidden="1" customHeight="1" outlineLevel="1" x14ac:dyDescent="0.2">
      <c r="A2227" t="s">
        <v>1807</v>
      </c>
      <c r="B2227" t="s">
        <v>2226</v>
      </c>
      <c r="C2227" s="1">
        <f t="shared" si="937"/>
        <v>19488</v>
      </c>
      <c r="D2227" s="3">
        <f>IF(N2227&gt;0, RANK(N2227,(N2227:P2227,Q2227:AE2227)),0)</f>
        <v>2</v>
      </c>
      <c r="E2227" s="3">
        <f>IF(O2227&gt;0,RANK(O2227,(N2227:P2227,Q2227:AE2227)),0)</f>
        <v>1</v>
      </c>
      <c r="F2227" s="3">
        <f>IF(P2227&gt;0,RANK(P2227,(N2227:P2227,Q2227:AE2227)),0)</f>
        <v>3</v>
      </c>
      <c r="G2227" s="1">
        <f t="shared" si="923"/>
        <v>10668</v>
      </c>
      <c r="H2227" s="2">
        <f t="shared" si="924"/>
        <v>0.54741379310344829</v>
      </c>
      <c r="I2227" s="2"/>
      <c r="J2227" s="2">
        <f t="shared" si="938"/>
        <v>0.21946839080459771</v>
      </c>
      <c r="K2227" s="2">
        <f t="shared" si="939"/>
        <v>0.76688218390804597</v>
      </c>
      <c r="L2227" s="2">
        <f t="shared" si="940"/>
        <v>8.2101806239737278E-3</v>
      </c>
      <c r="M2227" s="2">
        <f t="shared" si="941"/>
        <v>5.4392446633826259E-3</v>
      </c>
      <c r="N2227" s="38">
        <v>4277</v>
      </c>
      <c r="O2227" s="38">
        <v>14945</v>
      </c>
      <c r="P2227" s="38">
        <v>160</v>
      </c>
      <c r="Q2227" s="38">
        <v>64</v>
      </c>
      <c r="R2227" s="38"/>
      <c r="S2227" s="38"/>
      <c r="T2227" s="38"/>
      <c r="U2227" s="38"/>
      <c r="V2227" s="38"/>
      <c r="W2227" s="38"/>
      <c r="X2227" s="38"/>
      <c r="Y2227" s="38"/>
      <c r="Z2227" s="38"/>
      <c r="AA2227" s="38"/>
      <c r="AB2227" s="38"/>
      <c r="AC2227" s="38"/>
      <c r="AD2227" s="38"/>
      <c r="AE2227" s="38">
        <v>42</v>
      </c>
      <c r="AF2227" s="38"/>
      <c r="AG2227" s="38"/>
      <c r="AH2227" s="38"/>
      <c r="AI2227" s="38"/>
      <c r="AJ2227" s="38"/>
      <c r="AK2227" s="38"/>
      <c r="AL2227" s="38"/>
      <c r="AM2227" s="38"/>
      <c r="AN2227" s="38"/>
      <c r="AO2227" s="38"/>
      <c r="AP2227" s="38"/>
      <c r="AQ2227" s="38"/>
      <c r="AR2227" s="38"/>
      <c r="AS2227" s="38"/>
      <c r="AT2227" s="38"/>
      <c r="AU2227" s="38"/>
      <c r="AV2227" s="38"/>
      <c r="AW2227" s="38"/>
      <c r="AX2227" s="38"/>
      <c r="AY2227" s="38"/>
      <c r="BA2227" s="3">
        <f>IF(Q2227&gt;0,RANK(Q2227,(N2227:P2227,Q2227:AE2227)),0)</f>
        <v>4</v>
      </c>
      <c r="BB2227" s="3">
        <f>IF(R2227&gt;0,RANK(R2227,(N2227:P2227,Q2227:AE2227)),0)</f>
        <v>0</v>
      </c>
      <c r="BC2227" s="3">
        <f>IF(S2227&gt;0,RANK(S2227,(N2227:P2227,Q2227:AE2227)),0)</f>
        <v>0</v>
      </c>
      <c r="BD2227" s="3">
        <f>IF(T2227&gt;0,RANK(T2227,(N2227:P2227,Q2227:AE2227)),0)</f>
        <v>0</v>
      </c>
      <c r="BE2227" s="2">
        <f t="shared" si="942"/>
        <v>3.2840722495894909E-3</v>
      </c>
      <c r="BF2227" s="2">
        <f t="shared" si="943"/>
        <v>0</v>
      </c>
      <c r="BG2227" s="2">
        <f t="shared" si="944"/>
        <v>0</v>
      </c>
      <c r="BH2227" s="2">
        <f t="shared" si="945"/>
        <v>0</v>
      </c>
      <c r="BJ2227" t="s">
        <v>1807</v>
      </c>
      <c r="BK2227" t="s">
        <v>2226</v>
      </c>
      <c r="BL2227">
        <v>4</v>
      </c>
      <c r="BN2227">
        <v>0</v>
      </c>
      <c r="BO2227" s="60">
        <v>40</v>
      </c>
      <c r="BP2227" s="62">
        <v>19</v>
      </c>
      <c r="BQ2227" s="66">
        <f t="shared" si="946"/>
        <v>40019</v>
      </c>
      <c r="BR2227" s="66">
        <f t="shared" si="936"/>
        <v>40019</v>
      </c>
      <c r="BS2227" s="3" t="s">
        <v>3083</v>
      </c>
      <c r="BX2227" s="38"/>
    </row>
    <row r="2228" spans="1:76" ht="14" hidden="1" customHeight="1" outlineLevel="1" x14ac:dyDescent="0.2">
      <c r="A2228" t="s">
        <v>1620</v>
      </c>
      <c r="B2228" t="s">
        <v>2226</v>
      </c>
      <c r="C2228" s="1">
        <f t="shared" si="937"/>
        <v>17823</v>
      </c>
      <c r="D2228" s="3">
        <f>IF(N2228&gt;0, RANK(N2228,(N2228:P2228,Q2228:AE2228)),0)</f>
        <v>2</v>
      </c>
      <c r="E2228" s="3">
        <f>IF(O2228&gt;0,RANK(O2228,(N2228:P2228,Q2228:AE2228)),0)</f>
        <v>1</v>
      </c>
      <c r="F2228" s="3">
        <f>IF(P2228&gt;0,RANK(P2228,(N2228:P2228,Q2228:AE2228)),0)</f>
        <v>3</v>
      </c>
      <c r="G2228" s="1">
        <f t="shared" si="923"/>
        <v>5811</v>
      </c>
      <c r="H2228" s="2">
        <f t="shared" si="924"/>
        <v>0.32603938730853393</v>
      </c>
      <c r="I2228" s="2"/>
      <c r="J2228" s="2">
        <f t="shared" si="938"/>
        <v>0.32688099646524155</v>
      </c>
      <c r="K2228" s="2">
        <f t="shared" si="939"/>
        <v>0.65292038377377548</v>
      </c>
      <c r="L2228" s="2">
        <f t="shared" si="940"/>
        <v>1.2063064579475959E-2</v>
      </c>
      <c r="M2228" s="2">
        <f t="shared" si="941"/>
        <v>8.135555181507069E-3</v>
      </c>
      <c r="N2228" s="38">
        <v>5826</v>
      </c>
      <c r="O2228" s="38">
        <v>11637</v>
      </c>
      <c r="P2228" s="38">
        <v>215</v>
      </c>
      <c r="Q2228" s="38">
        <v>75</v>
      </c>
      <c r="R2228" s="38"/>
      <c r="S2228" s="38"/>
      <c r="T2228" s="38"/>
      <c r="U2228" s="38"/>
      <c r="V2228" s="38"/>
      <c r="W2228" s="38"/>
      <c r="X2228" s="38"/>
      <c r="Y2228" s="38"/>
      <c r="Z2228" s="38"/>
      <c r="AA2228" s="38"/>
      <c r="AB2228" s="38"/>
      <c r="AC2228" s="38"/>
      <c r="AD2228" s="38"/>
      <c r="AE2228" s="38">
        <v>70</v>
      </c>
      <c r="AF2228" s="38"/>
      <c r="AG2228" s="38"/>
      <c r="AH2228" s="38"/>
      <c r="AI2228" s="38"/>
      <c r="AJ2228" s="38"/>
      <c r="AK2228" s="38"/>
      <c r="AL2228" s="38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BA2228" s="3">
        <f>IF(Q2228&gt;0,RANK(Q2228,(N2228:P2228,Q2228:AE2228)),0)</f>
        <v>4</v>
      </c>
      <c r="BB2228" s="3">
        <f>IF(R2228&gt;0,RANK(R2228,(N2228:P2228,Q2228:AE2228)),0)</f>
        <v>0</v>
      </c>
      <c r="BC2228" s="3">
        <f>IF(S2228&gt;0,RANK(S2228,(N2228:P2228,Q2228:AE2228)),0)</f>
        <v>0</v>
      </c>
      <c r="BD2228" s="3">
        <f>IF(T2228&gt;0,RANK(T2228,(N2228:P2228,Q2228:AE2228)),0)</f>
        <v>0</v>
      </c>
      <c r="BE2228" s="2">
        <f t="shared" si="942"/>
        <v>4.2080457835381247E-3</v>
      </c>
      <c r="BF2228" s="2">
        <f t="shared" si="943"/>
        <v>0</v>
      </c>
      <c r="BG2228" s="2">
        <f t="shared" si="944"/>
        <v>0</v>
      </c>
      <c r="BH2228" s="2">
        <f t="shared" si="945"/>
        <v>0</v>
      </c>
      <c r="BJ2228" t="s">
        <v>1620</v>
      </c>
      <c r="BK2228" t="s">
        <v>2226</v>
      </c>
      <c r="BL2228">
        <v>2</v>
      </c>
      <c r="BN2228">
        <v>0</v>
      </c>
      <c r="BO2228" s="60">
        <v>40</v>
      </c>
      <c r="BP2228" s="62">
        <v>21</v>
      </c>
      <c r="BQ2228" s="66">
        <f t="shared" si="946"/>
        <v>40021</v>
      </c>
      <c r="BR2228" s="66">
        <f t="shared" si="936"/>
        <v>40021</v>
      </c>
      <c r="BS2228" s="3" t="s">
        <v>3083</v>
      </c>
      <c r="BX2228" s="38"/>
    </row>
    <row r="2229" spans="1:76" ht="14" hidden="1" customHeight="1" outlineLevel="1" x14ac:dyDescent="0.2">
      <c r="A2229" t="s">
        <v>3037</v>
      </c>
      <c r="B2229" t="s">
        <v>2226</v>
      </c>
      <c r="C2229" s="1">
        <f t="shared" si="937"/>
        <v>5639</v>
      </c>
      <c r="D2229" s="3">
        <f>IF(N2229&gt;0, RANK(N2229,(N2229:P2229,Q2229:AE2229)),0)</f>
        <v>2</v>
      </c>
      <c r="E2229" s="3">
        <f>IF(O2229&gt;0,RANK(O2229,(N2229:P2229,Q2229:AE2229)),0)</f>
        <v>1</v>
      </c>
      <c r="F2229" s="3">
        <f>IF(P2229&gt;0,RANK(P2229,(N2229:P2229,Q2229:AE2229)),0)</f>
        <v>3</v>
      </c>
      <c r="G2229" s="1">
        <f t="shared" si="923"/>
        <v>3689</v>
      </c>
      <c r="H2229" s="2">
        <f t="shared" si="924"/>
        <v>0.65419400602943789</v>
      </c>
      <c r="I2229" s="2"/>
      <c r="J2229" s="2">
        <f t="shared" si="938"/>
        <v>0.16740556836318496</v>
      </c>
      <c r="K2229" s="2">
        <f t="shared" si="939"/>
        <v>0.82159957439262277</v>
      </c>
      <c r="L2229" s="2">
        <f t="shared" si="940"/>
        <v>4.7880829934385527E-3</v>
      </c>
      <c r="M2229" s="2">
        <f t="shared" si="941"/>
        <v>6.2067742507536938E-3</v>
      </c>
      <c r="N2229" s="38">
        <v>944</v>
      </c>
      <c r="O2229" s="38">
        <v>4633</v>
      </c>
      <c r="P2229" s="38">
        <v>27</v>
      </c>
      <c r="Q2229" s="38">
        <v>26</v>
      </c>
      <c r="R2229" s="38"/>
      <c r="S2229" s="38"/>
      <c r="T2229" s="38"/>
      <c r="U2229" s="38"/>
      <c r="V2229" s="38"/>
      <c r="W2229" s="38"/>
      <c r="X2229" s="38"/>
      <c r="Y2229" s="38"/>
      <c r="Z2229" s="38"/>
      <c r="AA2229" s="38"/>
      <c r="AB2229" s="38"/>
      <c r="AC2229" s="38"/>
      <c r="AD2229" s="38"/>
      <c r="AE2229" s="38">
        <v>9</v>
      </c>
      <c r="AF2229" s="38"/>
      <c r="AG2229" s="38"/>
      <c r="AH2229" s="38"/>
      <c r="AI2229" s="38"/>
      <c r="AJ2229" s="38"/>
      <c r="AK2229" s="38"/>
      <c r="AL2229" s="38"/>
      <c r="AM2229" s="38"/>
      <c r="AN2229" s="38"/>
      <c r="AO2229" s="38"/>
      <c r="AP2229" s="38"/>
      <c r="AQ2229" s="38"/>
      <c r="AR2229" s="38"/>
      <c r="AS2229" s="38"/>
      <c r="AT2229" s="38"/>
      <c r="AU2229" s="38"/>
      <c r="AV2229" s="38"/>
      <c r="AW2229" s="38"/>
      <c r="AX2229" s="38"/>
      <c r="AY2229" s="38"/>
      <c r="BA2229" s="3">
        <f>IF(Q2229&gt;0,RANK(Q2229,(N2229:P2229,Q2229:AE2229)),0)</f>
        <v>4</v>
      </c>
      <c r="BB2229" s="3">
        <f>IF(R2229&gt;0,RANK(R2229,(N2229:P2229,Q2229:AE2229)),0)</f>
        <v>0</v>
      </c>
      <c r="BC2229" s="3">
        <f>IF(S2229&gt;0,RANK(S2229,(N2229:P2229,Q2229:AE2229)),0)</f>
        <v>0</v>
      </c>
      <c r="BD2229" s="3">
        <f>IF(T2229&gt;0,RANK(T2229,(N2229:P2229,Q2229:AE2229)),0)</f>
        <v>0</v>
      </c>
      <c r="BE2229" s="2">
        <f t="shared" si="942"/>
        <v>4.6107465862741618E-3</v>
      </c>
      <c r="BF2229" s="2">
        <f t="shared" si="943"/>
        <v>0</v>
      </c>
      <c r="BG2229" s="2">
        <f t="shared" si="944"/>
        <v>0</v>
      </c>
      <c r="BH2229" s="2">
        <f t="shared" si="945"/>
        <v>0</v>
      </c>
      <c r="BJ2229" t="s">
        <v>3037</v>
      </c>
      <c r="BK2229" t="s">
        <v>2226</v>
      </c>
      <c r="BL2229">
        <v>2</v>
      </c>
      <c r="BN2229">
        <v>0</v>
      </c>
      <c r="BO2229" s="60">
        <v>40</v>
      </c>
      <c r="BP2229" s="62">
        <v>23</v>
      </c>
      <c r="BQ2229" s="66">
        <f t="shared" si="946"/>
        <v>40023</v>
      </c>
      <c r="BR2229" s="66">
        <f t="shared" si="936"/>
        <v>40023</v>
      </c>
      <c r="BS2229" s="3" t="s">
        <v>3083</v>
      </c>
      <c r="BX2229" s="38"/>
    </row>
    <row r="2230" spans="1:76" ht="14" hidden="1" customHeight="1" outlineLevel="1" x14ac:dyDescent="0.2">
      <c r="A2230" t="s">
        <v>2028</v>
      </c>
      <c r="B2230" t="s">
        <v>2226</v>
      </c>
      <c r="C2230" s="1">
        <f t="shared" si="937"/>
        <v>935</v>
      </c>
      <c r="D2230" s="3">
        <f>IF(N2230&gt;0, RANK(N2230,(N2230:P2230,Q2230:AE2230)),0)</f>
        <v>2</v>
      </c>
      <c r="E2230" s="3">
        <f>IF(O2230&gt;0,RANK(O2230,(N2230:P2230,Q2230:AE2230)),0)</f>
        <v>1</v>
      </c>
      <c r="F2230" s="3">
        <f>IF(P2230&gt;0,RANK(P2230,(N2230:P2230,Q2230:AE2230)),0)</f>
        <v>3</v>
      </c>
      <c r="G2230" s="1">
        <f t="shared" si="923"/>
        <v>794</v>
      </c>
      <c r="H2230" s="2">
        <f t="shared" si="924"/>
        <v>0.84919786096256689</v>
      </c>
      <c r="I2230" s="2"/>
      <c r="J2230" s="2">
        <f t="shared" si="938"/>
        <v>7.0588235294117646E-2</v>
      </c>
      <c r="K2230" s="2">
        <f t="shared" si="939"/>
        <v>0.9197860962566845</v>
      </c>
      <c r="L2230" s="2">
        <f t="shared" si="940"/>
        <v>6.4171122994652408E-3</v>
      </c>
      <c r="M2230" s="2">
        <f t="shared" si="941"/>
        <v>3.2085561497326364E-3</v>
      </c>
      <c r="N2230" s="38">
        <v>66</v>
      </c>
      <c r="O2230" s="38">
        <v>860</v>
      </c>
      <c r="P2230" s="38">
        <v>6</v>
      </c>
      <c r="Q2230" s="38">
        <v>0</v>
      </c>
      <c r="R2230" s="38"/>
      <c r="S2230" s="38"/>
      <c r="T2230" s="38"/>
      <c r="U2230" s="38"/>
      <c r="V2230" s="38"/>
      <c r="W2230" s="38"/>
      <c r="X2230" s="38"/>
      <c r="Y2230" s="38"/>
      <c r="Z2230" s="38"/>
      <c r="AA2230" s="38"/>
      <c r="AB2230" s="38"/>
      <c r="AC2230" s="38"/>
      <c r="AD2230" s="38"/>
      <c r="AE2230" s="38">
        <v>3</v>
      </c>
      <c r="AF2230" s="38"/>
      <c r="AG2230" s="38"/>
      <c r="AH2230" s="38"/>
      <c r="AI2230" s="38"/>
      <c r="AJ2230" s="38"/>
      <c r="AK2230" s="38"/>
      <c r="AL2230" s="38"/>
      <c r="AM2230" s="38"/>
      <c r="AN2230" s="38"/>
      <c r="AO2230" s="38"/>
      <c r="AP2230" s="38"/>
      <c r="AQ2230" s="38"/>
      <c r="AR2230" s="38"/>
      <c r="AS2230" s="38"/>
      <c r="AT2230" s="38"/>
      <c r="AU2230" s="38"/>
      <c r="AV2230" s="38"/>
      <c r="AW2230" s="38"/>
      <c r="AX2230" s="38"/>
      <c r="AY2230" s="38"/>
      <c r="BA2230" s="3">
        <f>IF(Q2230&gt;0,RANK(Q2230,(N2230:P2230,Q2230:AE2230)),0)</f>
        <v>0</v>
      </c>
      <c r="BB2230" s="3">
        <f>IF(R2230&gt;0,RANK(R2230,(N2230:P2230,Q2230:AE2230)),0)</f>
        <v>0</v>
      </c>
      <c r="BC2230" s="3">
        <f>IF(S2230&gt;0,RANK(S2230,(N2230:P2230,Q2230:AE2230)),0)</f>
        <v>0</v>
      </c>
      <c r="BD2230" s="3">
        <f>IF(T2230&gt;0,RANK(T2230,(N2230:P2230,Q2230:AE2230)),0)</f>
        <v>0</v>
      </c>
      <c r="BE2230" s="2">
        <f t="shared" si="942"/>
        <v>0</v>
      </c>
      <c r="BF2230" s="2">
        <f t="shared" si="943"/>
        <v>0</v>
      </c>
      <c r="BG2230" s="2">
        <f t="shared" si="944"/>
        <v>0</v>
      </c>
      <c r="BH2230" s="2">
        <f t="shared" si="945"/>
        <v>0</v>
      </c>
      <c r="BJ2230" t="s">
        <v>2028</v>
      </c>
      <c r="BK2230" t="s">
        <v>2226</v>
      </c>
      <c r="BL2230">
        <v>3</v>
      </c>
      <c r="BN2230">
        <v>0</v>
      </c>
      <c r="BO2230" s="60">
        <v>40</v>
      </c>
      <c r="BP2230" s="62">
        <v>25</v>
      </c>
      <c r="BQ2230" s="66">
        <f t="shared" si="946"/>
        <v>40025</v>
      </c>
      <c r="BR2230" s="66">
        <f t="shared" si="936"/>
        <v>40025</v>
      </c>
      <c r="BS2230" s="3" t="s">
        <v>3083</v>
      </c>
      <c r="BX2230" s="38"/>
    </row>
    <row r="2231" spans="1:76" ht="14" hidden="1" customHeight="1" outlineLevel="1" x14ac:dyDescent="0.2">
      <c r="A2231" t="s">
        <v>2865</v>
      </c>
      <c r="B2231" t="s">
        <v>2226</v>
      </c>
      <c r="C2231" s="1">
        <f t="shared" si="937"/>
        <v>119294</v>
      </c>
      <c r="D2231" s="3">
        <f>IF(N2231&gt;0, RANK(N2231,(N2231:P2231,Q2231:AE2231)),0)</f>
        <v>2</v>
      </c>
      <c r="E2231" s="3">
        <f>IF(O2231&gt;0,RANK(O2231,(N2231:P2231,Q2231:AE2231)),0)</f>
        <v>1</v>
      </c>
      <c r="F2231" s="3">
        <f>IF(P2231&gt;0,RANK(P2231,(N2231:P2231,Q2231:AE2231)),0)</f>
        <v>3</v>
      </c>
      <c r="G2231" s="1">
        <f t="shared" si="923"/>
        <v>17793</v>
      </c>
      <c r="H2231" s="2">
        <f t="shared" si="924"/>
        <v>0.14915251395711435</v>
      </c>
      <c r="I2231" s="2"/>
      <c r="J2231" s="2">
        <f t="shared" si="938"/>
        <v>0.4143712173286167</v>
      </c>
      <c r="K2231" s="2">
        <f t="shared" si="939"/>
        <v>0.56352373128573108</v>
      </c>
      <c r="L2231" s="2">
        <f t="shared" si="940"/>
        <v>1.082200278304022E-2</v>
      </c>
      <c r="M2231" s="2">
        <f t="shared" si="941"/>
        <v>1.1283048602611999E-2</v>
      </c>
      <c r="N2231" s="38">
        <v>49432</v>
      </c>
      <c r="O2231" s="38">
        <v>67225</v>
      </c>
      <c r="P2231" s="38">
        <v>1291</v>
      </c>
      <c r="Q2231" s="38">
        <v>868</v>
      </c>
      <c r="R2231" s="38"/>
      <c r="S2231" s="38"/>
      <c r="T2231" s="38"/>
      <c r="U2231" s="38"/>
      <c r="V2231" s="38"/>
      <c r="W2231" s="38"/>
      <c r="X2231" s="38"/>
      <c r="Y2231" s="38"/>
      <c r="Z2231" s="38"/>
      <c r="AA2231" s="38"/>
      <c r="AB2231" s="38"/>
      <c r="AC2231" s="38"/>
      <c r="AD2231" s="38"/>
      <c r="AE2231" s="38">
        <v>478</v>
      </c>
      <c r="AF2231" s="38"/>
      <c r="AG2231" s="38"/>
      <c r="AH2231" s="38"/>
      <c r="AI2231" s="38"/>
      <c r="AJ2231" s="38"/>
      <c r="AK2231" s="38"/>
      <c r="AL2231" s="38"/>
      <c r="AM2231" s="38"/>
      <c r="AN2231" s="38"/>
      <c r="AO2231" s="38"/>
      <c r="AP2231" s="38"/>
      <c r="AQ2231" s="38"/>
      <c r="AR2231" s="38"/>
      <c r="AS2231" s="38"/>
      <c r="AT2231" s="38"/>
      <c r="AU2231" s="38"/>
      <c r="AV2231" s="38"/>
      <c r="AW2231" s="38"/>
      <c r="AX2231" s="38"/>
      <c r="AY2231" s="38"/>
      <c r="BA2231" s="3">
        <f>IF(Q2231&gt;0,RANK(Q2231,(N2231:P2231,Q2231:AE2231)),0)</f>
        <v>4</v>
      </c>
      <c r="BB2231" s="3">
        <f>IF(R2231&gt;0,RANK(R2231,(N2231:P2231,Q2231:AE2231)),0)</f>
        <v>0</v>
      </c>
      <c r="BC2231" s="3">
        <f>IF(S2231&gt;0,RANK(S2231,(N2231:P2231,Q2231:AE2231)),0)</f>
        <v>0</v>
      </c>
      <c r="BD2231" s="3">
        <f>IF(T2231&gt;0,RANK(T2231,(N2231:P2231,Q2231:AE2231)),0)</f>
        <v>0</v>
      </c>
      <c r="BE2231" s="2">
        <f t="shared" si="942"/>
        <v>7.2761412979697217E-3</v>
      </c>
      <c r="BF2231" s="2">
        <f t="shared" si="943"/>
        <v>0</v>
      </c>
      <c r="BG2231" s="2">
        <f t="shared" si="944"/>
        <v>0</v>
      </c>
      <c r="BH2231" s="2">
        <f t="shared" si="945"/>
        <v>0</v>
      </c>
      <c r="BJ2231" t="s">
        <v>2865</v>
      </c>
      <c r="BK2231" t="s">
        <v>2226</v>
      </c>
      <c r="BL2231">
        <v>4</v>
      </c>
      <c r="BN2231">
        <v>0</v>
      </c>
      <c r="BO2231" s="60">
        <v>40</v>
      </c>
      <c r="BP2231" s="62">
        <v>27</v>
      </c>
      <c r="BQ2231" s="66">
        <f t="shared" si="946"/>
        <v>40027</v>
      </c>
      <c r="BR2231" s="66">
        <f t="shared" si="936"/>
        <v>40027</v>
      </c>
      <c r="BS2231" s="3" t="s">
        <v>3083</v>
      </c>
      <c r="BX2231" s="38"/>
    </row>
    <row r="2232" spans="1:76" ht="14" hidden="1" customHeight="1" outlineLevel="1" x14ac:dyDescent="0.2">
      <c r="A2232" t="s">
        <v>2296</v>
      </c>
      <c r="B2232" t="s">
        <v>2226</v>
      </c>
      <c r="C2232" s="1">
        <f t="shared" si="937"/>
        <v>2538</v>
      </c>
      <c r="D2232" s="3">
        <f>IF(N2232&gt;0, RANK(N2232,(N2232:P2232,Q2232:AE2232)),0)</f>
        <v>2</v>
      </c>
      <c r="E2232" s="3">
        <f>IF(O2232&gt;0,RANK(O2232,(N2232:P2232,Q2232:AE2232)),0)</f>
        <v>1</v>
      </c>
      <c r="F2232" s="3">
        <f>IF(P2232&gt;0,RANK(P2232,(N2232:P2232,Q2232:AE2232)),0)</f>
        <v>3</v>
      </c>
      <c r="G2232" s="1">
        <f t="shared" si="923"/>
        <v>1810</v>
      </c>
      <c r="H2232" s="2">
        <f t="shared" si="924"/>
        <v>0.71315996847911745</v>
      </c>
      <c r="I2232" s="2"/>
      <c r="J2232" s="2">
        <f t="shared" si="938"/>
        <v>0.13593380614657211</v>
      </c>
      <c r="K2232" s="2">
        <f t="shared" si="939"/>
        <v>0.84909377462568947</v>
      </c>
      <c r="L2232" s="2">
        <f t="shared" si="940"/>
        <v>1.103230890464933E-2</v>
      </c>
      <c r="M2232" s="2">
        <f t="shared" si="941"/>
        <v>3.9401103230890678E-3</v>
      </c>
      <c r="N2232" s="38">
        <v>345</v>
      </c>
      <c r="O2232" s="38">
        <v>2155</v>
      </c>
      <c r="P2232" s="38">
        <v>28</v>
      </c>
      <c r="Q2232" s="38">
        <v>3</v>
      </c>
      <c r="R2232" s="38"/>
      <c r="S2232" s="38"/>
      <c r="T2232" s="38"/>
      <c r="U2232" s="38"/>
      <c r="V2232" s="38"/>
      <c r="W2232" s="38"/>
      <c r="X2232" s="38"/>
      <c r="Y2232" s="38"/>
      <c r="Z2232" s="38"/>
      <c r="AA2232" s="38"/>
      <c r="AB2232" s="38"/>
      <c r="AC2232" s="38"/>
      <c r="AD2232" s="38"/>
      <c r="AE2232" s="38">
        <v>7</v>
      </c>
      <c r="AF2232" s="38"/>
      <c r="AG2232" s="38"/>
      <c r="AH2232" s="38"/>
      <c r="AI2232" s="38"/>
      <c r="AJ2232" s="38"/>
      <c r="AK2232" s="38"/>
      <c r="AL2232" s="38"/>
      <c r="AM2232" s="38"/>
      <c r="AN2232" s="38"/>
      <c r="AO2232" s="38"/>
      <c r="AP2232" s="38"/>
      <c r="AQ2232" s="38"/>
      <c r="AR2232" s="38"/>
      <c r="AS2232" s="38"/>
      <c r="AT2232" s="38"/>
      <c r="AU2232" s="38"/>
      <c r="AV2232" s="38"/>
      <c r="AW2232" s="38"/>
      <c r="AX2232" s="38"/>
      <c r="AY2232" s="38"/>
      <c r="BA2232" s="3">
        <f>IF(Q2232&gt;0,RANK(Q2232,(N2232:P2232,Q2232:AE2232)),0)</f>
        <v>5</v>
      </c>
      <c r="BB2232" s="3">
        <f>IF(R2232&gt;0,RANK(R2232,(N2232:P2232,Q2232:AE2232)),0)</f>
        <v>0</v>
      </c>
      <c r="BC2232" s="3">
        <f>IF(S2232&gt;0,RANK(S2232,(N2232:P2232,Q2232:AE2232)),0)</f>
        <v>0</v>
      </c>
      <c r="BD2232" s="3">
        <f>IF(T2232&gt;0,RANK(T2232,(N2232:P2232,Q2232:AE2232)),0)</f>
        <v>0</v>
      </c>
      <c r="BE2232" s="2">
        <f t="shared" si="942"/>
        <v>1.1820330969267139E-3</v>
      </c>
      <c r="BF2232" s="2">
        <f t="shared" si="943"/>
        <v>0</v>
      </c>
      <c r="BG2232" s="2">
        <f t="shared" si="944"/>
        <v>0</v>
      </c>
      <c r="BH2232" s="2">
        <f t="shared" si="945"/>
        <v>0</v>
      </c>
      <c r="BJ2232" t="s">
        <v>2296</v>
      </c>
      <c r="BK2232" t="s">
        <v>2226</v>
      </c>
      <c r="BL2232">
        <v>2</v>
      </c>
      <c r="BN2232">
        <v>0</v>
      </c>
      <c r="BO2232" s="60">
        <v>40</v>
      </c>
      <c r="BP2232" s="62">
        <v>29</v>
      </c>
      <c r="BQ2232" s="66">
        <f t="shared" si="946"/>
        <v>40029</v>
      </c>
      <c r="BR2232" s="66">
        <f t="shared" si="936"/>
        <v>40029</v>
      </c>
      <c r="BS2232" s="3" t="s">
        <v>3083</v>
      </c>
      <c r="BX2232" s="38"/>
    </row>
    <row r="2233" spans="1:76" ht="14" hidden="1" customHeight="1" outlineLevel="1" x14ac:dyDescent="0.2">
      <c r="A2233" t="s">
        <v>1121</v>
      </c>
      <c r="B2233" t="s">
        <v>2226</v>
      </c>
      <c r="C2233" s="1">
        <f t="shared" si="937"/>
        <v>34284</v>
      </c>
      <c r="D2233" s="3">
        <f>IF(N2233&gt;0, RANK(N2233,(N2233:P2233,Q2233:AE2233)),0)</f>
        <v>2</v>
      </c>
      <c r="E2233" s="3">
        <f>IF(O2233&gt;0,RANK(O2233,(N2233:P2233,Q2233:AE2233)),0)</f>
        <v>1</v>
      </c>
      <c r="F2233" s="3">
        <f>IF(P2233&gt;0,RANK(P2233,(N2233:P2233,Q2233:AE2233)),0)</f>
        <v>3</v>
      </c>
      <c r="G2233" s="1">
        <f t="shared" si="923"/>
        <v>8000</v>
      </c>
      <c r="H2233" s="2">
        <f t="shared" si="924"/>
        <v>0.23334500058336249</v>
      </c>
      <c r="I2233" s="2"/>
      <c r="J2233" s="2">
        <f t="shared" si="938"/>
        <v>0.37402286781005717</v>
      </c>
      <c r="K2233" s="2">
        <f t="shared" si="939"/>
        <v>0.60736786839341972</v>
      </c>
      <c r="L2233" s="2">
        <f t="shared" si="940"/>
        <v>1.0267180025667949E-2</v>
      </c>
      <c r="M2233" s="2">
        <f t="shared" si="941"/>
        <v>8.3420837708551073E-3</v>
      </c>
      <c r="N2233" s="38">
        <v>12823</v>
      </c>
      <c r="O2233" s="38">
        <v>20823</v>
      </c>
      <c r="P2233" s="38">
        <v>352</v>
      </c>
      <c r="Q2233" s="38">
        <v>187</v>
      </c>
      <c r="R2233" s="38"/>
      <c r="S2233" s="38"/>
      <c r="T2233" s="38"/>
      <c r="U2233" s="38"/>
      <c r="V2233" s="38"/>
      <c r="W2233" s="38"/>
      <c r="X2233" s="38"/>
      <c r="Y2233" s="38"/>
      <c r="Z2233" s="38"/>
      <c r="AA2233" s="38"/>
      <c r="AB2233" s="38"/>
      <c r="AC2233" s="38"/>
      <c r="AD2233" s="38"/>
      <c r="AE2233" s="38">
        <v>99</v>
      </c>
      <c r="AF2233" s="38"/>
      <c r="AG2233" s="38"/>
      <c r="AH2233" s="38"/>
      <c r="AI2233" s="38"/>
      <c r="AJ2233" s="38"/>
      <c r="AK2233" s="38"/>
      <c r="AL2233" s="38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BA2233" s="3">
        <f>IF(Q2233&gt;0,RANK(Q2233,(N2233:P2233,Q2233:AE2233)),0)</f>
        <v>4</v>
      </c>
      <c r="BB2233" s="3">
        <f>IF(R2233&gt;0,RANK(R2233,(N2233:P2233,Q2233:AE2233)),0)</f>
        <v>0</v>
      </c>
      <c r="BC2233" s="3">
        <f>IF(S2233&gt;0,RANK(S2233,(N2233:P2233,Q2233:AE2233)),0)</f>
        <v>0</v>
      </c>
      <c r="BD2233" s="3">
        <f>IF(T2233&gt;0,RANK(T2233,(N2233:P2233,Q2233:AE2233)),0)</f>
        <v>0</v>
      </c>
      <c r="BE2233" s="2">
        <f t="shared" si="942"/>
        <v>5.4544393886360983E-3</v>
      </c>
      <c r="BF2233" s="2">
        <f t="shared" si="943"/>
        <v>0</v>
      </c>
      <c r="BG2233" s="2">
        <f t="shared" si="944"/>
        <v>0</v>
      </c>
      <c r="BH2233" s="2">
        <f t="shared" si="945"/>
        <v>0</v>
      </c>
      <c r="BJ2233" t="s">
        <v>1121</v>
      </c>
      <c r="BK2233" t="s">
        <v>2226</v>
      </c>
      <c r="BL2233">
        <v>4</v>
      </c>
      <c r="BN2233">
        <v>0</v>
      </c>
      <c r="BO2233" s="60">
        <v>40</v>
      </c>
      <c r="BP2233" s="62">
        <v>31</v>
      </c>
      <c r="BQ2233" s="66">
        <f t="shared" si="946"/>
        <v>40031</v>
      </c>
      <c r="BR2233" s="66">
        <f t="shared" si="936"/>
        <v>40031</v>
      </c>
      <c r="BS2233" s="3" t="s">
        <v>3083</v>
      </c>
      <c r="BX2233" s="38"/>
    </row>
    <row r="2234" spans="1:76" ht="14" hidden="1" customHeight="1" outlineLevel="1" x14ac:dyDescent="0.2">
      <c r="A2234" t="s">
        <v>2923</v>
      </c>
      <c r="B2234" t="s">
        <v>2226</v>
      </c>
      <c r="C2234" s="1">
        <f t="shared" si="937"/>
        <v>2506</v>
      </c>
      <c r="D2234" s="3">
        <f>IF(N2234&gt;0, RANK(N2234,(N2234:P2234,Q2234:AE2234)),0)</f>
        <v>2</v>
      </c>
      <c r="E2234" s="3">
        <f>IF(O2234&gt;0,RANK(O2234,(N2234:P2234,Q2234:AE2234)),0)</f>
        <v>1</v>
      </c>
      <c r="F2234" s="3">
        <f>IF(P2234&gt;0,RANK(P2234,(N2234:P2234,Q2234:AE2234)),0)</f>
        <v>3</v>
      </c>
      <c r="G2234" s="1">
        <f t="shared" si="923"/>
        <v>1675</v>
      </c>
      <c r="H2234" s="2">
        <f t="shared" si="924"/>
        <v>0.66839584996009582</v>
      </c>
      <c r="I2234" s="2"/>
      <c r="J2234" s="2">
        <f t="shared" si="938"/>
        <v>0.15642458100558659</v>
      </c>
      <c r="K2234" s="2">
        <f t="shared" si="939"/>
        <v>0.82482043096568236</v>
      </c>
      <c r="L2234" s="2">
        <f t="shared" si="940"/>
        <v>1.2370311252992818E-2</v>
      </c>
      <c r="M2234" s="2">
        <f t="shared" si="941"/>
        <v>6.3846767757381722E-3</v>
      </c>
      <c r="N2234" s="38">
        <v>392</v>
      </c>
      <c r="O2234" s="38">
        <v>2067</v>
      </c>
      <c r="P2234" s="38">
        <v>31</v>
      </c>
      <c r="Q2234" s="38">
        <v>6</v>
      </c>
      <c r="R2234" s="38"/>
      <c r="S2234" s="38"/>
      <c r="T2234" s="38"/>
      <c r="U2234" s="38"/>
      <c r="V2234" s="38"/>
      <c r="W2234" s="38"/>
      <c r="X2234" s="38"/>
      <c r="Y2234" s="38"/>
      <c r="Z2234" s="38"/>
      <c r="AA2234" s="38"/>
      <c r="AB2234" s="38"/>
      <c r="AC2234" s="38"/>
      <c r="AD2234" s="38"/>
      <c r="AE2234" s="38">
        <v>10</v>
      </c>
      <c r="AF2234" s="38"/>
      <c r="AG2234" s="38"/>
      <c r="AH2234" s="38"/>
      <c r="AI2234" s="38"/>
      <c r="AJ2234" s="38"/>
      <c r="AK2234" s="38"/>
      <c r="AL2234" s="38"/>
      <c r="AM2234" s="38"/>
      <c r="AN2234" s="38"/>
      <c r="AO2234" s="38"/>
      <c r="AP2234" s="38"/>
      <c r="AQ2234" s="38"/>
      <c r="AR2234" s="38"/>
      <c r="AS2234" s="38"/>
      <c r="AT2234" s="38"/>
      <c r="AU2234" s="38"/>
      <c r="AV2234" s="38"/>
      <c r="AW2234" s="38"/>
      <c r="AX2234" s="38"/>
      <c r="AY2234" s="38"/>
      <c r="BA2234" s="3">
        <f>IF(Q2234&gt;0,RANK(Q2234,(N2234:P2234,Q2234:AE2234)),0)</f>
        <v>5</v>
      </c>
      <c r="BB2234" s="3">
        <f>IF(R2234&gt;0,RANK(R2234,(N2234:P2234,Q2234:AE2234)),0)</f>
        <v>0</v>
      </c>
      <c r="BC2234" s="3">
        <f>IF(S2234&gt;0,RANK(S2234,(N2234:P2234,Q2234:AE2234)),0)</f>
        <v>0</v>
      </c>
      <c r="BD2234" s="3">
        <f>IF(T2234&gt;0,RANK(T2234,(N2234:P2234,Q2234:AE2234)),0)</f>
        <v>0</v>
      </c>
      <c r="BE2234" s="2">
        <f t="shared" si="942"/>
        <v>2.3942537909018356E-3</v>
      </c>
      <c r="BF2234" s="2">
        <f t="shared" si="943"/>
        <v>0</v>
      </c>
      <c r="BG2234" s="2">
        <f t="shared" si="944"/>
        <v>0</v>
      </c>
      <c r="BH2234" s="2">
        <f t="shared" si="945"/>
        <v>0</v>
      </c>
      <c r="BJ2234" t="s">
        <v>2923</v>
      </c>
      <c r="BK2234" t="s">
        <v>2226</v>
      </c>
      <c r="BL2234">
        <v>4</v>
      </c>
      <c r="BN2234">
        <v>0</v>
      </c>
      <c r="BO2234" s="60">
        <v>40</v>
      </c>
      <c r="BP2234" s="62">
        <v>33</v>
      </c>
      <c r="BQ2234" s="66">
        <f t="shared" si="946"/>
        <v>40033</v>
      </c>
      <c r="BR2234" s="66">
        <f t="shared" si="936"/>
        <v>40033</v>
      </c>
      <c r="BS2234" s="3" t="s">
        <v>3083</v>
      </c>
      <c r="BX2234" s="38"/>
    </row>
    <row r="2235" spans="1:76" ht="14" hidden="1" customHeight="1" outlineLevel="1" x14ac:dyDescent="0.2">
      <c r="A2235" t="s">
        <v>822</v>
      </c>
      <c r="B2235" t="s">
        <v>2226</v>
      </c>
      <c r="C2235" s="1">
        <f t="shared" si="937"/>
        <v>6056</v>
      </c>
      <c r="D2235" s="3">
        <f>IF(N2235&gt;0, RANK(N2235,(N2235:P2235,Q2235:AE2235)),0)</f>
        <v>2</v>
      </c>
      <c r="E2235" s="3">
        <f>IF(O2235&gt;0,RANK(O2235,(N2235:P2235,Q2235:AE2235)),0)</f>
        <v>1</v>
      </c>
      <c r="F2235" s="3">
        <f>IF(P2235&gt;0,RANK(P2235,(N2235:P2235,Q2235:AE2235)),0)</f>
        <v>3</v>
      </c>
      <c r="G2235" s="1">
        <f t="shared" si="923"/>
        <v>3528</v>
      </c>
      <c r="H2235" s="2">
        <f t="shared" si="924"/>
        <v>0.58256274768824301</v>
      </c>
      <c r="I2235" s="2"/>
      <c r="J2235" s="2">
        <f t="shared" si="938"/>
        <v>0.20013210039630119</v>
      </c>
      <c r="K2235" s="2">
        <f t="shared" si="939"/>
        <v>0.78269484808454426</v>
      </c>
      <c r="L2235" s="2">
        <f t="shared" si="940"/>
        <v>1.0568031704095112E-2</v>
      </c>
      <c r="M2235" s="2">
        <f t="shared" si="941"/>
        <v>6.6050198150593795E-3</v>
      </c>
      <c r="N2235" s="38">
        <v>1212</v>
      </c>
      <c r="O2235" s="38">
        <v>4740</v>
      </c>
      <c r="P2235" s="38">
        <v>64</v>
      </c>
      <c r="Q2235" s="38">
        <v>20</v>
      </c>
      <c r="R2235" s="38"/>
      <c r="S2235" s="38"/>
      <c r="T2235" s="38"/>
      <c r="U2235" s="38"/>
      <c r="V2235" s="38"/>
      <c r="W2235" s="38"/>
      <c r="X2235" s="38"/>
      <c r="Y2235" s="38"/>
      <c r="Z2235" s="38"/>
      <c r="AA2235" s="38"/>
      <c r="AB2235" s="38"/>
      <c r="AC2235" s="38"/>
      <c r="AD2235" s="38"/>
      <c r="AE2235" s="38">
        <v>20</v>
      </c>
      <c r="AF2235" s="38"/>
      <c r="AG2235" s="38"/>
      <c r="AH2235" s="38"/>
      <c r="AI2235" s="38"/>
      <c r="AJ2235" s="38"/>
      <c r="AK2235" s="38"/>
      <c r="AL2235" s="38"/>
      <c r="AM2235" s="38"/>
      <c r="AN2235" s="38"/>
      <c r="AO2235" s="38"/>
      <c r="AP2235" s="38"/>
      <c r="AQ2235" s="38"/>
      <c r="AR2235" s="38"/>
      <c r="AS2235" s="38"/>
      <c r="AT2235" s="38"/>
      <c r="AU2235" s="38"/>
      <c r="AV2235" s="38"/>
      <c r="AW2235" s="38"/>
      <c r="AX2235" s="38"/>
      <c r="AY2235" s="38"/>
      <c r="BA2235" s="3">
        <f>IF(Q2235&gt;0,RANK(Q2235,(N2235:P2235,Q2235:AE2235)),0)</f>
        <v>4</v>
      </c>
      <c r="BB2235" s="3">
        <f>IF(R2235&gt;0,RANK(R2235,(N2235:P2235,Q2235:AE2235)),0)</f>
        <v>0</v>
      </c>
      <c r="BC2235" s="3">
        <f>IF(S2235&gt;0,RANK(S2235,(N2235:P2235,Q2235:AE2235)),0)</f>
        <v>0</v>
      </c>
      <c r="BD2235" s="3">
        <f>IF(T2235&gt;0,RANK(T2235,(N2235:P2235,Q2235:AE2235)),0)</f>
        <v>0</v>
      </c>
      <c r="BE2235" s="2">
        <f t="shared" si="942"/>
        <v>3.3025099075297227E-3</v>
      </c>
      <c r="BF2235" s="2">
        <f t="shared" si="943"/>
        <v>0</v>
      </c>
      <c r="BG2235" s="2">
        <f t="shared" si="944"/>
        <v>0</v>
      </c>
      <c r="BH2235" s="2">
        <f t="shared" si="945"/>
        <v>0</v>
      </c>
      <c r="BJ2235" t="s">
        <v>822</v>
      </c>
      <c r="BK2235" t="s">
        <v>2226</v>
      </c>
      <c r="BL2235">
        <v>2</v>
      </c>
      <c r="BN2235">
        <v>0</v>
      </c>
      <c r="BO2235" s="60">
        <v>40</v>
      </c>
      <c r="BP2235" s="62">
        <v>35</v>
      </c>
      <c r="BQ2235" s="66">
        <f t="shared" si="946"/>
        <v>40035</v>
      </c>
      <c r="BR2235" s="66">
        <f t="shared" si="936"/>
        <v>40035</v>
      </c>
      <c r="BS2235" s="3" t="s">
        <v>3083</v>
      </c>
      <c r="BX2235" s="38"/>
    </row>
    <row r="2236" spans="1:76" ht="14" hidden="1" customHeight="1" outlineLevel="1" x14ac:dyDescent="0.2">
      <c r="A2236" t="s">
        <v>2817</v>
      </c>
      <c r="B2236" t="s">
        <v>2226</v>
      </c>
      <c r="C2236" s="1">
        <f t="shared" si="937"/>
        <v>31312</v>
      </c>
      <c r="D2236" s="3">
        <f>IF(N2236&gt;0, RANK(N2236,(N2236:P2236,Q2236:AE2236)),0)</f>
        <v>2</v>
      </c>
      <c r="E2236" s="3">
        <f>IF(O2236&gt;0,RANK(O2236,(N2236:P2236,Q2236:AE2236)),0)</f>
        <v>1</v>
      </c>
      <c r="F2236" s="3">
        <f>IF(P2236&gt;0,RANK(P2236,(N2236:P2236,Q2236:AE2236)),0)</f>
        <v>3</v>
      </c>
      <c r="G2236" s="1">
        <f t="shared" si="923"/>
        <v>17455</v>
      </c>
      <c r="H2236" s="2">
        <f t="shared" si="924"/>
        <v>0.55745401124169647</v>
      </c>
      <c r="I2236" s="2"/>
      <c r="J2236" s="2">
        <f t="shared" si="938"/>
        <v>0.21215508431272356</v>
      </c>
      <c r="K2236" s="2">
        <f t="shared" si="939"/>
        <v>0.76960909555442003</v>
      </c>
      <c r="L2236" s="2">
        <f t="shared" si="940"/>
        <v>1.0539090444557997E-2</v>
      </c>
      <c r="M2236" s="2">
        <f t="shared" si="941"/>
        <v>7.696729688298409E-3</v>
      </c>
      <c r="N2236" s="38">
        <v>6643</v>
      </c>
      <c r="O2236" s="38">
        <v>24098</v>
      </c>
      <c r="P2236" s="38">
        <v>330</v>
      </c>
      <c r="Q2236" s="38">
        <v>147</v>
      </c>
      <c r="R2236" s="38"/>
      <c r="S2236" s="38"/>
      <c r="T2236" s="38"/>
      <c r="U2236" s="38"/>
      <c r="V2236" s="38"/>
      <c r="W2236" s="38"/>
      <c r="X2236" s="38"/>
      <c r="Y2236" s="38"/>
      <c r="Z2236" s="38"/>
      <c r="AA2236" s="38"/>
      <c r="AB2236" s="38"/>
      <c r="AC2236" s="38"/>
      <c r="AD2236" s="38"/>
      <c r="AE2236" s="38">
        <v>94</v>
      </c>
      <c r="AF2236" s="38"/>
      <c r="AG2236" s="38"/>
      <c r="AH2236" s="38"/>
      <c r="AI2236" s="38"/>
      <c r="AJ2236" s="38"/>
      <c r="AK2236" s="38"/>
      <c r="AL2236" s="38"/>
      <c r="AM2236" s="38"/>
      <c r="AN2236" s="38"/>
      <c r="AO2236" s="38"/>
      <c r="AP2236" s="38"/>
      <c r="AQ2236" s="38"/>
      <c r="AR2236" s="38"/>
      <c r="AS2236" s="38"/>
      <c r="AT2236" s="38"/>
      <c r="AU2236" s="38"/>
      <c r="AV2236" s="38"/>
      <c r="AW2236" s="38"/>
      <c r="AX2236" s="38"/>
      <c r="AY2236" s="38"/>
      <c r="BA2236" s="3">
        <f>IF(Q2236&gt;0,RANK(Q2236,(N2236:P2236,Q2236:AE2236)),0)</f>
        <v>4</v>
      </c>
      <c r="BB2236" s="3">
        <f>IF(R2236&gt;0,RANK(R2236,(N2236:P2236,Q2236:AE2236)),0)</f>
        <v>0</v>
      </c>
      <c r="BC2236" s="3">
        <f>IF(S2236&gt;0,RANK(S2236,(N2236:P2236,Q2236:AE2236)),0)</f>
        <v>0</v>
      </c>
      <c r="BD2236" s="3">
        <f>IF(T2236&gt;0,RANK(T2236,(N2236:P2236,Q2236:AE2236)),0)</f>
        <v>0</v>
      </c>
      <c r="BE2236" s="2">
        <f t="shared" si="942"/>
        <v>4.6946857434849261E-3</v>
      </c>
      <c r="BF2236" s="2">
        <f t="shared" si="943"/>
        <v>0</v>
      </c>
      <c r="BG2236" s="2">
        <f t="shared" si="944"/>
        <v>0</v>
      </c>
      <c r="BH2236" s="2">
        <f t="shared" si="945"/>
        <v>0</v>
      </c>
      <c r="BJ2236" t="s">
        <v>2817</v>
      </c>
      <c r="BK2236" t="s">
        <v>2226</v>
      </c>
      <c r="BN2236">
        <v>0</v>
      </c>
      <c r="BO2236" s="60">
        <v>40</v>
      </c>
      <c r="BP2236" s="62">
        <v>37</v>
      </c>
      <c r="BQ2236" s="66">
        <f t="shared" si="946"/>
        <v>40037</v>
      </c>
      <c r="BR2236" s="66">
        <f t="shared" si="936"/>
        <v>40037</v>
      </c>
      <c r="BS2236" s="3" t="s">
        <v>3083</v>
      </c>
      <c r="BX2236" s="38"/>
    </row>
    <row r="2237" spans="1:76" ht="14" hidden="1" customHeight="1" outlineLevel="1" x14ac:dyDescent="0.2">
      <c r="A2237" t="s">
        <v>2582</v>
      </c>
      <c r="B2237" t="s">
        <v>2226</v>
      </c>
      <c r="C2237" s="1">
        <f t="shared" si="937"/>
        <v>10168</v>
      </c>
      <c r="D2237" s="3">
        <f>IF(N2237&gt;0, RANK(N2237,(N2237:P2237,Q2237:AE2237)),0)</f>
        <v>2</v>
      </c>
      <c r="E2237" s="3">
        <f>IF(O2237&gt;0,RANK(O2237,(N2237:P2237,Q2237:AE2237)),0)</f>
        <v>1</v>
      </c>
      <c r="F2237" s="3">
        <f>IF(P2237&gt;0,RANK(P2237,(N2237:P2237,Q2237:AE2237)),0)</f>
        <v>3</v>
      </c>
      <c r="G2237" s="1">
        <f t="shared" si="923"/>
        <v>5414</v>
      </c>
      <c r="H2237" s="2">
        <f t="shared" si="924"/>
        <v>0.5324547600314713</v>
      </c>
      <c r="I2237" s="2"/>
      <c r="J2237" s="2">
        <f t="shared" si="938"/>
        <v>0.22413453973249409</v>
      </c>
      <c r="K2237" s="2">
        <f t="shared" si="939"/>
        <v>0.75658929976396538</v>
      </c>
      <c r="L2237" s="2">
        <f t="shared" si="940"/>
        <v>1.1801730920535013E-2</v>
      </c>
      <c r="M2237" s="2">
        <f t="shared" si="941"/>
        <v>7.4744295830055166E-3</v>
      </c>
      <c r="N2237" s="38">
        <v>2279</v>
      </c>
      <c r="O2237" s="38">
        <v>7693</v>
      </c>
      <c r="P2237" s="38">
        <v>120</v>
      </c>
      <c r="Q2237" s="38">
        <v>47</v>
      </c>
      <c r="R2237" s="38"/>
      <c r="S2237" s="38"/>
      <c r="T2237" s="38"/>
      <c r="U2237" s="38"/>
      <c r="V2237" s="38"/>
      <c r="W2237" s="38"/>
      <c r="X2237" s="38"/>
      <c r="Y2237" s="38"/>
      <c r="Z2237" s="38"/>
      <c r="AA2237" s="38"/>
      <c r="AB2237" s="38"/>
      <c r="AC2237" s="38"/>
      <c r="AD2237" s="38"/>
      <c r="AE2237" s="38">
        <v>29</v>
      </c>
      <c r="AF2237" s="38"/>
      <c r="AG2237" s="38"/>
      <c r="AH2237" s="38"/>
      <c r="AI2237" s="38"/>
      <c r="AJ2237" s="38"/>
      <c r="AK2237" s="38"/>
      <c r="AL2237" s="38"/>
      <c r="AM2237" s="38"/>
      <c r="AN2237" s="38"/>
      <c r="AO2237" s="38"/>
      <c r="AP2237" s="38"/>
      <c r="AQ2237" s="38"/>
      <c r="AR2237" s="38"/>
      <c r="AS2237" s="38"/>
      <c r="AT2237" s="38"/>
      <c r="AU2237" s="38"/>
      <c r="AV2237" s="38"/>
      <c r="AW2237" s="38"/>
      <c r="AX2237" s="38"/>
      <c r="AY2237" s="38"/>
      <c r="BA2237" s="3">
        <f>IF(Q2237&gt;0,RANK(Q2237,(N2237:P2237,Q2237:AE2237)),0)</f>
        <v>4</v>
      </c>
      <c r="BB2237" s="3">
        <f>IF(R2237&gt;0,RANK(R2237,(N2237:P2237,Q2237:AE2237)),0)</f>
        <v>0</v>
      </c>
      <c r="BC2237" s="3">
        <f>IF(S2237&gt;0,RANK(S2237,(N2237:P2237,Q2237:AE2237)),0)</f>
        <v>0</v>
      </c>
      <c r="BD2237" s="3">
        <f>IF(T2237&gt;0,RANK(T2237,(N2237:P2237,Q2237:AE2237)),0)</f>
        <v>0</v>
      </c>
      <c r="BE2237" s="2">
        <f t="shared" si="942"/>
        <v>4.6223446105428797E-3</v>
      </c>
      <c r="BF2237" s="2">
        <f t="shared" si="943"/>
        <v>0</v>
      </c>
      <c r="BG2237" s="2">
        <f t="shared" si="944"/>
        <v>0</v>
      </c>
      <c r="BH2237" s="2">
        <f t="shared" si="945"/>
        <v>0</v>
      </c>
      <c r="BJ2237" t="s">
        <v>2582</v>
      </c>
      <c r="BK2237" t="s">
        <v>2226</v>
      </c>
      <c r="BL2237">
        <v>3</v>
      </c>
      <c r="BN2237">
        <v>0</v>
      </c>
      <c r="BO2237" s="60">
        <v>40</v>
      </c>
      <c r="BP2237" s="62">
        <v>39</v>
      </c>
      <c r="BQ2237" s="66">
        <f t="shared" si="946"/>
        <v>40039</v>
      </c>
      <c r="BR2237" s="66">
        <f t="shared" si="936"/>
        <v>40039</v>
      </c>
      <c r="BS2237" s="3" t="s">
        <v>3083</v>
      </c>
      <c r="BX2237" s="38"/>
    </row>
    <row r="2238" spans="1:76" ht="14" hidden="1" customHeight="1" outlineLevel="1" x14ac:dyDescent="0.2">
      <c r="A2238" t="s">
        <v>1676</v>
      </c>
      <c r="B2238" t="s">
        <v>2226</v>
      </c>
      <c r="C2238" s="1">
        <f t="shared" si="937"/>
        <v>18108</v>
      </c>
      <c r="D2238" s="3">
        <f>IF(N2238&gt;0, RANK(N2238,(N2238:P2238,Q2238:AE2238)),0)</f>
        <v>2</v>
      </c>
      <c r="E2238" s="3">
        <f>IF(O2238&gt;0,RANK(O2238,(N2238:P2238,Q2238:AE2238)),0)</f>
        <v>1</v>
      </c>
      <c r="F2238" s="3">
        <f>IF(P2238&gt;0,RANK(P2238,(N2238:P2238,Q2238:AE2238)),0)</f>
        <v>3</v>
      </c>
      <c r="G2238" s="1">
        <f t="shared" si="923"/>
        <v>10932</v>
      </c>
      <c r="H2238" s="2">
        <f t="shared" si="924"/>
        <v>0.60371106693174292</v>
      </c>
      <c r="I2238" s="2"/>
      <c r="J2238" s="2">
        <f t="shared" si="938"/>
        <v>0.19190413077092996</v>
      </c>
      <c r="K2238" s="2">
        <f t="shared" si="939"/>
        <v>0.79561519770267286</v>
      </c>
      <c r="L2238" s="2">
        <f t="shared" si="940"/>
        <v>7.1239231278992709E-3</v>
      </c>
      <c r="M2238" s="2">
        <f t="shared" si="941"/>
        <v>5.3567483984979314E-3</v>
      </c>
      <c r="N2238" s="38">
        <v>3475</v>
      </c>
      <c r="O2238" s="38">
        <v>14407</v>
      </c>
      <c r="P2238" s="38">
        <v>129</v>
      </c>
      <c r="Q2238" s="38">
        <v>59</v>
      </c>
      <c r="R2238" s="38"/>
      <c r="S2238" s="38"/>
      <c r="T2238" s="38"/>
      <c r="U2238" s="38"/>
      <c r="V2238" s="38"/>
      <c r="W2238" s="38"/>
      <c r="X2238" s="38"/>
      <c r="Y2238" s="38"/>
      <c r="Z2238" s="38"/>
      <c r="AA2238" s="38"/>
      <c r="AB2238" s="38"/>
      <c r="AC2238" s="38"/>
      <c r="AD2238" s="38"/>
      <c r="AE2238" s="38">
        <v>38</v>
      </c>
      <c r="AF2238" s="38"/>
      <c r="AG2238" s="38"/>
      <c r="AH2238" s="38"/>
      <c r="AI2238" s="38"/>
      <c r="AJ2238" s="38"/>
      <c r="AK2238" s="38"/>
      <c r="AL2238" s="38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BA2238" s="3">
        <f>IF(Q2238&gt;0,RANK(Q2238,(N2238:P2238,Q2238:AE2238)),0)</f>
        <v>4</v>
      </c>
      <c r="BB2238" s="3">
        <f>IF(R2238&gt;0,RANK(R2238,(N2238:P2238,Q2238:AE2238)),0)</f>
        <v>0</v>
      </c>
      <c r="BC2238" s="3">
        <f>IF(S2238&gt;0,RANK(S2238,(N2238:P2238,Q2238:AE2238)),0)</f>
        <v>0</v>
      </c>
      <c r="BD2238" s="3">
        <f>IF(T2238&gt;0,RANK(T2238,(N2238:P2238,Q2238:AE2238)),0)</f>
        <v>0</v>
      </c>
      <c r="BE2238" s="2">
        <f t="shared" si="942"/>
        <v>3.2582284073337749E-3</v>
      </c>
      <c r="BF2238" s="2">
        <f t="shared" si="943"/>
        <v>0</v>
      </c>
      <c r="BG2238" s="2">
        <f t="shared" si="944"/>
        <v>0</v>
      </c>
      <c r="BH2238" s="2">
        <f t="shared" si="945"/>
        <v>0</v>
      </c>
      <c r="BJ2238" t="s">
        <v>1676</v>
      </c>
      <c r="BK2238" t="s">
        <v>2226</v>
      </c>
      <c r="BL2238">
        <v>2</v>
      </c>
      <c r="BN2238">
        <v>0</v>
      </c>
      <c r="BO2238" s="60">
        <v>40</v>
      </c>
      <c r="BP2238" s="62">
        <v>41</v>
      </c>
      <c r="BQ2238" s="66">
        <f t="shared" si="946"/>
        <v>40041</v>
      </c>
      <c r="BR2238" s="66">
        <f t="shared" si="936"/>
        <v>40041</v>
      </c>
      <c r="BS2238" s="3" t="s">
        <v>3083</v>
      </c>
      <c r="BX2238" s="38"/>
    </row>
    <row r="2239" spans="1:76" ht="14" hidden="1" customHeight="1" outlineLevel="1" x14ac:dyDescent="0.2">
      <c r="A2239" t="s">
        <v>2590</v>
      </c>
      <c r="B2239" t="s">
        <v>2226</v>
      </c>
      <c r="C2239" s="1">
        <f t="shared" si="937"/>
        <v>2215</v>
      </c>
      <c r="D2239" s="3">
        <f>IF(N2239&gt;0, RANK(N2239,(N2239:P2239,Q2239:AE2239)),0)</f>
        <v>2</v>
      </c>
      <c r="E2239" s="3">
        <f>IF(O2239&gt;0,RANK(O2239,(N2239:P2239,Q2239:AE2239)),0)</f>
        <v>1</v>
      </c>
      <c r="F2239" s="3">
        <f>IF(P2239&gt;0,RANK(P2239,(N2239:P2239,Q2239:AE2239)),0)</f>
        <v>3</v>
      </c>
      <c r="G2239" s="1">
        <f t="shared" si="923"/>
        <v>1775</v>
      </c>
      <c r="H2239" s="2">
        <f t="shared" si="924"/>
        <v>0.80135440180586903</v>
      </c>
      <c r="I2239" s="2"/>
      <c r="J2239" s="2">
        <f t="shared" si="938"/>
        <v>9.4356659142212196E-2</v>
      </c>
      <c r="K2239" s="2">
        <f t="shared" si="939"/>
        <v>0.89571106094808128</v>
      </c>
      <c r="L2239" s="2">
        <f t="shared" si="940"/>
        <v>7.2234762979683969E-3</v>
      </c>
      <c r="M2239" s="2">
        <f t="shared" si="941"/>
        <v>2.7088036117380683E-3</v>
      </c>
      <c r="N2239" s="38">
        <v>209</v>
      </c>
      <c r="O2239" s="38">
        <v>1984</v>
      </c>
      <c r="P2239" s="38">
        <v>16</v>
      </c>
      <c r="Q2239" s="38">
        <v>2</v>
      </c>
      <c r="R2239" s="38"/>
      <c r="S2239" s="38"/>
      <c r="T2239" s="38"/>
      <c r="U2239" s="38"/>
      <c r="V2239" s="38"/>
      <c r="W2239" s="38"/>
      <c r="X2239" s="38"/>
      <c r="Y2239" s="38"/>
      <c r="Z2239" s="38"/>
      <c r="AA2239" s="38"/>
      <c r="AB2239" s="38"/>
      <c r="AC2239" s="38"/>
      <c r="AD2239" s="38"/>
      <c r="AE2239" s="38">
        <v>4</v>
      </c>
      <c r="AF2239" s="38"/>
      <c r="AG2239" s="38"/>
      <c r="AH2239" s="38"/>
      <c r="AI2239" s="38"/>
      <c r="AJ2239" s="38"/>
      <c r="AK2239" s="38"/>
      <c r="AL2239" s="38"/>
      <c r="AM2239" s="38"/>
      <c r="AN2239" s="38"/>
      <c r="AO2239" s="38"/>
      <c r="AP2239" s="38"/>
      <c r="AQ2239" s="38"/>
      <c r="AR2239" s="38"/>
      <c r="AS2239" s="38"/>
      <c r="AT2239" s="38"/>
      <c r="AU2239" s="38"/>
      <c r="AV2239" s="38"/>
      <c r="AW2239" s="38"/>
      <c r="AX2239" s="38"/>
      <c r="AY2239" s="38"/>
      <c r="BA2239" s="3">
        <f>IF(Q2239&gt;0,RANK(Q2239,(N2239:P2239,Q2239:AE2239)),0)</f>
        <v>5</v>
      </c>
      <c r="BB2239" s="3">
        <f>IF(R2239&gt;0,RANK(R2239,(N2239:P2239,Q2239:AE2239)),0)</f>
        <v>0</v>
      </c>
      <c r="BC2239" s="3">
        <f>IF(S2239&gt;0,RANK(S2239,(N2239:P2239,Q2239:AE2239)),0)</f>
        <v>0</v>
      </c>
      <c r="BD2239" s="3">
        <f>IF(T2239&gt;0,RANK(T2239,(N2239:P2239,Q2239:AE2239)),0)</f>
        <v>0</v>
      </c>
      <c r="BE2239" s="2">
        <f t="shared" si="942"/>
        <v>9.0293453724604961E-4</v>
      </c>
      <c r="BF2239" s="2">
        <f t="shared" si="943"/>
        <v>0</v>
      </c>
      <c r="BG2239" s="2">
        <f t="shared" si="944"/>
        <v>0</v>
      </c>
      <c r="BH2239" s="2">
        <f t="shared" si="945"/>
        <v>0</v>
      </c>
      <c r="BJ2239" t="s">
        <v>2590</v>
      </c>
      <c r="BK2239" t="s">
        <v>2226</v>
      </c>
      <c r="BL2239">
        <v>3</v>
      </c>
      <c r="BN2239">
        <v>0</v>
      </c>
      <c r="BO2239" s="60">
        <v>40</v>
      </c>
      <c r="BP2239" s="62">
        <v>43</v>
      </c>
      <c r="BQ2239" s="66">
        <f t="shared" si="946"/>
        <v>40043</v>
      </c>
      <c r="BR2239" s="66">
        <f t="shared" si="936"/>
        <v>40043</v>
      </c>
      <c r="BS2239" s="3" t="s">
        <v>3083</v>
      </c>
      <c r="BX2239" s="38"/>
    </row>
    <row r="2240" spans="1:76" ht="14" hidden="1" customHeight="1" outlineLevel="1" x14ac:dyDescent="0.2">
      <c r="A2240" t="s">
        <v>2336</v>
      </c>
      <c r="B2240" t="s">
        <v>2226</v>
      </c>
      <c r="C2240" s="1">
        <f t="shared" si="937"/>
        <v>1812</v>
      </c>
      <c r="D2240" s="3">
        <f>IF(N2240&gt;0, RANK(N2240,(N2240:P2240,Q2240:AE2240)),0)</f>
        <v>2</v>
      </c>
      <c r="E2240" s="3">
        <f>IF(O2240&gt;0,RANK(O2240,(N2240:P2240,Q2240:AE2240)),0)</f>
        <v>1</v>
      </c>
      <c r="F2240" s="3">
        <f>IF(P2240&gt;0,RANK(P2240,(N2240:P2240,Q2240:AE2240)),0)</f>
        <v>4</v>
      </c>
      <c r="G2240" s="1">
        <f t="shared" si="923"/>
        <v>1388</v>
      </c>
      <c r="H2240" s="2">
        <f t="shared" si="924"/>
        <v>0.76600441501103755</v>
      </c>
      <c r="I2240" s="2"/>
      <c r="J2240" s="2">
        <f t="shared" si="938"/>
        <v>0.108719646799117</v>
      </c>
      <c r="K2240" s="2">
        <f t="shared" si="939"/>
        <v>0.8747240618101545</v>
      </c>
      <c r="L2240" s="2">
        <f t="shared" si="940"/>
        <v>5.5187637969094927E-3</v>
      </c>
      <c r="M2240" s="2">
        <f t="shared" si="941"/>
        <v>1.1037527593819069E-2</v>
      </c>
      <c r="N2240" s="38">
        <v>197</v>
      </c>
      <c r="O2240" s="38">
        <v>1585</v>
      </c>
      <c r="P2240" s="38">
        <v>10</v>
      </c>
      <c r="Q2240" s="38">
        <v>15</v>
      </c>
      <c r="R2240" s="38"/>
      <c r="S2240" s="38"/>
      <c r="T2240" s="38"/>
      <c r="U2240" s="38"/>
      <c r="V2240" s="38"/>
      <c r="W2240" s="38"/>
      <c r="X2240" s="38"/>
      <c r="Y2240" s="38"/>
      <c r="Z2240" s="38"/>
      <c r="AA2240" s="38"/>
      <c r="AB2240" s="38"/>
      <c r="AC2240" s="38"/>
      <c r="AD2240" s="38"/>
      <c r="AE2240" s="38">
        <v>5</v>
      </c>
      <c r="AF2240" s="38"/>
      <c r="AG2240" s="38"/>
      <c r="AH2240" s="38"/>
      <c r="AI2240" s="38"/>
      <c r="AJ2240" s="38"/>
      <c r="AK2240" s="38"/>
      <c r="AL2240" s="38"/>
      <c r="AM2240" s="38"/>
      <c r="AN2240" s="38"/>
      <c r="AO2240" s="38"/>
      <c r="AP2240" s="38"/>
      <c r="AQ2240" s="38"/>
      <c r="AR2240" s="38"/>
      <c r="AS2240" s="38"/>
      <c r="AT2240" s="38"/>
      <c r="AU2240" s="38"/>
      <c r="AV2240" s="38"/>
      <c r="AW2240" s="38"/>
      <c r="AX2240" s="38"/>
      <c r="AY2240" s="38"/>
      <c r="BA2240" s="3">
        <f>IF(Q2240&gt;0,RANK(Q2240,(N2240:P2240,Q2240:AE2240)),0)</f>
        <v>3</v>
      </c>
      <c r="BB2240" s="3">
        <f>IF(R2240&gt;0,RANK(R2240,(N2240:P2240,Q2240:AE2240)),0)</f>
        <v>0</v>
      </c>
      <c r="BC2240" s="3">
        <f>IF(S2240&gt;0,RANK(S2240,(N2240:P2240,Q2240:AE2240)),0)</f>
        <v>0</v>
      </c>
      <c r="BD2240" s="3">
        <f>IF(T2240&gt;0,RANK(T2240,(N2240:P2240,Q2240:AE2240)),0)</f>
        <v>0</v>
      </c>
      <c r="BE2240" s="2">
        <f t="shared" si="942"/>
        <v>8.2781456953642391E-3</v>
      </c>
      <c r="BF2240" s="2">
        <f t="shared" si="943"/>
        <v>0</v>
      </c>
      <c r="BG2240" s="2">
        <f t="shared" si="944"/>
        <v>0</v>
      </c>
      <c r="BH2240" s="2">
        <f t="shared" si="945"/>
        <v>0</v>
      </c>
      <c r="BJ2240" t="s">
        <v>2336</v>
      </c>
      <c r="BK2240" t="s">
        <v>2226</v>
      </c>
      <c r="BL2240">
        <v>3</v>
      </c>
      <c r="BN2240">
        <v>0</v>
      </c>
      <c r="BO2240" s="60">
        <v>40</v>
      </c>
      <c r="BP2240" s="62">
        <v>45</v>
      </c>
      <c r="BQ2240" s="66">
        <f t="shared" si="946"/>
        <v>40045</v>
      </c>
      <c r="BR2240" s="66">
        <f t="shared" si="936"/>
        <v>40045</v>
      </c>
      <c r="BS2240" s="3" t="s">
        <v>3083</v>
      </c>
      <c r="BX2240" s="38"/>
    </row>
    <row r="2241" spans="1:76" ht="14" hidden="1" customHeight="1" outlineLevel="1" x14ac:dyDescent="0.2">
      <c r="A2241" t="s">
        <v>2886</v>
      </c>
      <c r="B2241" t="s">
        <v>2226</v>
      </c>
      <c r="C2241" s="1">
        <f t="shared" si="937"/>
        <v>21844</v>
      </c>
      <c r="D2241" s="3">
        <f>IF(N2241&gt;0, RANK(N2241,(N2241:P2241,Q2241:AE2241)),0)</f>
        <v>2</v>
      </c>
      <c r="E2241" s="3">
        <f>IF(O2241&gt;0,RANK(O2241,(N2241:P2241,Q2241:AE2241)),0)</f>
        <v>1</v>
      </c>
      <c r="F2241" s="3">
        <f>IF(P2241&gt;0,RANK(P2241,(N2241:P2241,Q2241:AE2241)),0)</f>
        <v>3</v>
      </c>
      <c r="G2241" s="1">
        <f t="shared" si="923"/>
        <v>11744</v>
      </c>
      <c r="H2241" s="2">
        <f t="shared" si="924"/>
        <v>0.53763047060977842</v>
      </c>
      <c r="I2241" s="2"/>
      <c r="J2241" s="2">
        <f t="shared" si="938"/>
        <v>0.22198315326863211</v>
      </c>
      <c r="K2241" s="2">
        <f t="shared" si="939"/>
        <v>0.75961362387841058</v>
      </c>
      <c r="L2241" s="2">
        <f t="shared" si="940"/>
        <v>1.0620765427577367E-2</v>
      </c>
      <c r="M2241" s="2">
        <f t="shared" si="941"/>
        <v>7.7824574253800016E-3</v>
      </c>
      <c r="N2241" s="38">
        <v>4849</v>
      </c>
      <c r="O2241" s="38">
        <v>16593</v>
      </c>
      <c r="P2241" s="38">
        <v>232</v>
      </c>
      <c r="Q2241" s="38">
        <v>109</v>
      </c>
      <c r="R2241" s="38"/>
      <c r="S2241" s="38"/>
      <c r="T2241" s="38"/>
      <c r="U2241" s="38"/>
      <c r="V2241" s="38"/>
      <c r="W2241" s="38"/>
      <c r="X2241" s="38"/>
      <c r="Y2241" s="38"/>
      <c r="Z2241" s="38"/>
      <c r="AA2241" s="38"/>
      <c r="AB2241" s="38"/>
      <c r="AC2241" s="38"/>
      <c r="AD2241" s="38"/>
      <c r="AE2241" s="38">
        <v>61</v>
      </c>
      <c r="AF2241" s="38"/>
      <c r="AG2241" s="38"/>
      <c r="AH2241" s="38"/>
      <c r="AI2241" s="38"/>
      <c r="AJ2241" s="38"/>
      <c r="AK2241" s="38"/>
      <c r="AL2241" s="38"/>
      <c r="AM2241" s="38"/>
      <c r="AN2241" s="38"/>
      <c r="AO2241" s="38"/>
      <c r="AP2241" s="38"/>
      <c r="AQ2241" s="38"/>
      <c r="AR2241" s="38"/>
      <c r="AS2241" s="38"/>
      <c r="AT2241" s="38"/>
      <c r="AU2241" s="38"/>
      <c r="AV2241" s="38"/>
      <c r="AW2241" s="38"/>
      <c r="AX2241" s="38"/>
      <c r="AY2241" s="38"/>
      <c r="BA2241" s="3">
        <f>IF(Q2241&gt;0,RANK(Q2241,(N2241:P2241,Q2241:AE2241)),0)</f>
        <v>4</v>
      </c>
      <c r="BB2241" s="3">
        <f>IF(R2241&gt;0,RANK(R2241,(N2241:P2241,Q2241:AE2241)),0)</f>
        <v>0</v>
      </c>
      <c r="BC2241" s="3">
        <f>IF(S2241&gt;0,RANK(S2241,(N2241:P2241,Q2241:AE2241)),0)</f>
        <v>0</v>
      </c>
      <c r="BD2241" s="3">
        <f>IF(T2241&gt;0,RANK(T2241,(N2241:P2241,Q2241:AE2241)),0)</f>
        <v>0</v>
      </c>
      <c r="BE2241" s="2">
        <f t="shared" si="942"/>
        <v>4.9899285845083317E-3</v>
      </c>
      <c r="BF2241" s="2">
        <f t="shared" si="943"/>
        <v>0</v>
      </c>
      <c r="BG2241" s="2">
        <f t="shared" si="944"/>
        <v>0</v>
      </c>
      <c r="BH2241" s="2">
        <f t="shared" si="945"/>
        <v>0</v>
      </c>
      <c r="BJ2241" t="s">
        <v>2886</v>
      </c>
      <c r="BK2241" t="s">
        <v>2226</v>
      </c>
      <c r="BL2241">
        <v>3</v>
      </c>
      <c r="BN2241">
        <v>0</v>
      </c>
      <c r="BO2241" s="60">
        <v>40</v>
      </c>
      <c r="BP2241" s="62">
        <v>47</v>
      </c>
      <c r="BQ2241" s="66">
        <f t="shared" si="946"/>
        <v>40047</v>
      </c>
      <c r="BR2241" s="66">
        <f t="shared" si="936"/>
        <v>40047</v>
      </c>
      <c r="BS2241" s="3" t="s">
        <v>3083</v>
      </c>
      <c r="BX2241" s="38"/>
    </row>
    <row r="2242" spans="1:76" ht="14" hidden="1" customHeight="1" outlineLevel="1" x14ac:dyDescent="0.2">
      <c r="A2242" t="s">
        <v>2417</v>
      </c>
      <c r="B2242" t="s">
        <v>2226</v>
      </c>
      <c r="C2242" s="1">
        <f t="shared" si="937"/>
        <v>10991</v>
      </c>
      <c r="D2242" s="3">
        <f>IF(N2242&gt;0, RANK(N2242,(N2242:P2242,Q2242:AE2242)),0)</f>
        <v>2</v>
      </c>
      <c r="E2242" s="3">
        <f>IF(O2242&gt;0,RANK(O2242,(N2242:P2242,Q2242:AE2242)),0)</f>
        <v>1</v>
      </c>
      <c r="F2242" s="3">
        <f>IF(P2242&gt;0,RANK(P2242,(N2242:P2242,Q2242:AE2242)),0)</f>
        <v>3</v>
      </c>
      <c r="G2242" s="1">
        <f t="shared" si="923"/>
        <v>7261</v>
      </c>
      <c r="H2242" s="2">
        <f t="shared" si="924"/>
        <v>0.66063142571194611</v>
      </c>
      <c r="I2242" s="2"/>
      <c r="J2242" s="2">
        <f t="shared" si="938"/>
        <v>0.16395232462924211</v>
      </c>
      <c r="K2242" s="2">
        <f t="shared" si="939"/>
        <v>0.82458375034118825</v>
      </c>
      <c r="L2242" s="2">
        <f t="shared" si="940"/>
        <v>6.9147484305340737E-3</v>
      </c>
      <c r="M2242" s="2">
        <f t="shared" si="941"/>
        <v>4.5491765990355367E-3</v>
      </c>
      <c r="N2242" s="38">
        <v>1802</v>
      </c>
      <c r="O2242" s="38">
        <v>9063</v>
      </c>
      <c r="P2242" s="38">
        <v>76</v>
      </c>
      <c r="Q2242" s="38">
        <v>34</v>
      </c>
      <c r="R2242" s="38"/>
      <c r="S2242" s="38"/>
      <c r="T2242" s="38"/>
      <c r="U2242" s="38"/>
      <c r="V2242" s="38"/>
      <c r="W2242" s="38"/>
      <c r="X2242" s="38"/>
      <c r="Y2242" s="38"/>
      <c r="Z2242" s="38"/>
      <c r="AA2242" s="38"/>
      <c r="AB2242" s="38"/>
      <c r="AC2242" s="38"/>
      <c r="AD2242" s="38"/>
      <c r="AE2242" s="38">
        <v>16</v>
      </c>
      <c r="AF2242" s="38"/>
      <c r="AG2242" s="38"/>
      <c r="AH2242" s="38"/>
      <c r="AI2242" s="38"/>
      <c r="AJ2242" s="38"/>
      <c r="AK2242" s="38"/>
      <c r="AL2242" s="38"/>
      <c r="AM2242" s="38"/>
      <c r="AN2242" s="38"/>
      <c r="AO2242" s="38"/>
      <c r="AP2242" s="38"/>
      <c r="AQ2242" s="38"/>
      <c r="AR2242" s="38"/>
      <c r="AS2242" s="38"/>
      <c r="AT2242" s="38"/>
      <c r="AU2242" s="38"/>
      <c r="AV2242" s="38"/>
      <c r="AW2242" s="38"/>
      <c r="AX2242" s="38"/>
      <c r="AY2242" s="38"/>
      <c r="BA2242" s="3">
        <f>IF(Q2242&gt;0,RANK(Q2242,(N2242:P2242,Q2242:AE2242)),0)</f>
        <v>4</v>
      </c>
      <c r="BB2242" s="3">
        <f>IF(R2242&gt;0,RANK(R2242,(N2242:P2242,Q2242:AE2242)),0)</f>
        <v>0</v>
      </c>
      <c r="BC2242" s="3">
        <f>IF(S2242&gt;0,RANK(S2242,(N2242:P2242,Q2242:AE2242)),0)</f>
        <v>0</v>
      </c>
      <c r="BD2242" s="3">
        <f>IF(T2242&gt;0,RANK(T2242,(N2242:P2242,Q2242:AE2242)),0)</f>
        <v>0</v>
      </c>
      <c r="BE2242" s="2">
        <f t="shared" si="942"/>
        <v>3.0934400873441907E-3</v>
      </c>
      <c r="BF2242" s="2">
        <f t="shared" si="943"/>
        <v>0</v>
      </c>
      <c r="BG2242" s="2">
        <f t="shared" si="944"/>
        <v>0</v>
      </c>
      <c r="BH2242" s="2">
        <f t="shared" si="945"/>
        <v>0</v>
      </c>
      <c r="BJ2242" t="s">
        <v>2417</v>
      </c>
      <c r="BK2242" t="s">
        <v>2226</v>
      </c>
      <c r="BL2242">
        <v>4</v>
      </c>
      <c r="BN2242">
        <v>0</v>
      </c>
      <c r="BO2242" s="60">
        <v>40</v>
      </c>
      <c r="BP2242" s="62">
        <v>49</v>
      </c>
      <c r="BQ2242" s="66">
        <f t="shared" si="946"/>
        <v>40049</v>
      </c>
      <c r="BR2242" s="66">
        <f t="shared" si="936"/>
        <v>40049</v>
      </c>
      <c r="BS2242" s="3" t="s">
        <v>3083</v>
      </c>
      <c r="BX2242" s="38"/>
    </row>
    <row r="2243" spans="1:76" ht="14" hidden="1" customHeight="1" outlineLevel="1" x14ac:dyDescent="0.2">
      <c r="A2243" t="s">
        <v>2051</v>
      </c>
      <c r="B2243" t="s">
        <v>2226</v>
      </c>
      <c r="C2243" s="1">
        <f t="shared" si="937"/>
        <v>25283</v>
      </c>
      <c r="D2243" s="3">
        <f>IF(N2243&gt;0, RANK(N2243,(N2243:P2243,Q2243:AE2243)),0)</f>
        <v>2</v>
      </c>
      <c r="E2243" s="3">
        <f>IF(O2243&gt;0,RANK(O2243,(N2243:P2243,Q2243:AE2243)),0)</f>
        <v>1</v>
      </c>
      <c r="F2243" s="3">
        <f>IF(P2243&gt;0,RANK(P2243,(N2243:P2243,Q2243:AE2243)),0)</f>
        <v>3</v>
      </c>
      <c r="G2243" s="1">
        <f t="shared" si="923"/>
        <v>15842</v>
      </c>
      <c r="H2243" s="2">
        <f t="shared" si="924"/>
        <v>0.62658703476644384</v>
      </c>
      <c r="I2243" s="2"/>
      <c r="J2243" s="2">
        <f t="shared" si="938"/>
        <v>0.17940908911126052</v>
      </c>
      <c r="K2243" s="2">
        <f t="shared" si="939"/>
        <v>0.80599612387770436</v>
      </c>
      <c r="L2243" s="2">
        <f t="shared" si="940"/>
        <v>8.3455286160661318E-3</v>
      </c>
      <c r="M2243" s="2">
        <f t="shared" si="941"/>
        <v>6.2492583949689835E-3</v>
      </c>
      <c r="N2243" s="38">
        <v>4536</v>
      </c>
      <c r="O2243" s="38">
        <v>20378</v>
      </c>
      <c r="P2243" s="38">
        <v>211</v>
      </c>
      <c r="Q2243" s="38">
        <v>102</v>
      </c>
      <c r="R2243" s="38"/>
      <c r="S2243" s="38"/>
      <c r="T2243" s="38"/>
      <c r="U2243" s="38"/>
      <c r="V2243" s="38"/>
      <c r="W2243" s="38"/>
      <c r="X2243" s="38"/>
      <c r="Y2243" s="38"/>
      <c r="Z2243" s="38"/>
      <c r="AA2243" s="38"/>
      <c r="AB2243" s="38"/>
      <c r="AC2243" s="38"/>
      <c r="AD2243" s="38"/>
      <c r="AE2243" s="38">
        <v>56</v>
      </c>
      <c r="AF2243" s="38"/>
      <c r="AG2243" s="38"/>
      <c r="AH2243" s="38"/>
      <c r="AI2243" s="38"/>
      <c r="AJ2243" s="38"/>
      <c r="AK2243" s="38"/>
      <c r="AL2243" s="38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BA2243" s="3">
        <f>IF(Q2243&gt;0,RANK(Q2243,(N2243:P2243,Q2243:AE2243)),0)</f>
        <v>4</v>
      </c>
      <c r="BB2243" s="3">
        <f>IF(R2243&gt;0,RANK(R2243,(N2243:P2243,Q2243:AE2243)),0)</f>
        <v>0</v>
      </c>
      <c r="BC2243" s="3">
        <f>IF(S2243&gt;0,RANK(S2243,(N2243:P2243,Q2243:AE2243)),0)</f>
        <v>0</v>
      </c>
      <c r="BD2243" s="3">
        <f>IF(T2243&gt;0,RANK(T2243,(N2243:P2243,Q2243:AE2243)),0)</f>
        <v>0</v>
      </c>
      <c r="BE2243" s="2">
        <f t="shared" si="942"/>
        <v>4.0343313689040067E-3</v>
      </c>
      <c r="BF2243" s="2">
        <f t="shared" si="943"/>
        <v>0</v>
      </c>
      <c r="BG2243" s="2">
        <f t="shared" si="944"/>
        <v>0</v>
      </c>
      <c r="BH2243" s="2">
        <f t="shared" si="945"/>
        <v>0</v>
      </c>
      <c r="BJ2243" t="s">
        <v>2051</v>
      </c>
      <c r="BK2243" t="s">
        <v>2226</v>
      </c>
      <c r="BL2243">
        <v>4</v>
      </c>
      <c r="BN2243">
        <v>0</v>
      </c>
      <c r="BO2243" s="60">
        <v>40</v>
      </c>
      <c r="BP2243" s="62">
        <v>51</v>
      </c>
      <c r="BQ2243" s="66">
        <f t="shared" si="946"/>
        <v>40051</v>
      </c>
      <c r="BR2243" s="66">
        <f t="shared" si="936"/>
        <v>40051</v>
      </c>
      <c r="BS2243" s="3" t="s">
        <v>3083</v>
      </c>
      <c r="BX2243" s="38"/>
    </row>
    <row r="2244" spans="1:76" ht="14" hidden="1" customHeight="1" outlineLevel="1" x14ac:dyDescent="0.2">
      <c r="A2244" t="s">
        <v>1392</v>
      </c>
      <c r="B2244" t="s">
        <v>2226</v>
      </c>
      <c r="C2244" s="1">
        <f t="shared" si="937"/>
        <v>2125</v>
      </c>
      <c r="D2244" s="3">
        <f>IF(N2244&gt;0, RANK(N2244,(N2244:P2244,Q2244:AE2244)),0)</f>
        <v>2</v>
      </c>
      <c r="E2244" s="3">
        <f>IF(O2244&gt;0,RANK(O2244,(N2244:P2244,Q2244:AE2244)),0)</f>
        <v>1</v>
      </c>
      <c r="F2244" s="3">
        <f>IF(P2244&gt;0,RANK(P2244,(N2244:P2244,Q2244:AE2244)),0)</f>
        <v>3</v>
      </c>
      <c r="G2244" s="1">
        <f t="shared" si="923"/>
        <v>1499</v>
      </c>
      <c r="H2244" s="2">
        <f t="shared" si="924"/>
        <v>0.7054117647058824</v>
      </c>
      <c r="I2244" s="2"/>
      <c r="J2244" s="2">
        <f t="shared" si="938"/>
        <v>0.13882352941176471</v>
      </c>
      <c r="K2244" s="2">
        <f t="shared" si="939"/>
        <v>0.84423529411764708</v>
      </c>
      <c r="L2244" s="2">
        <f t="shared" si="940"/>
        <v>1.1294117647058824E-2</v>
      </c>
      <c r="M2244" s="2">
        <f t="shared" si="941"/>
        <v>5.647058823529413E-3</v>
      </c>
      <c r="N2244" s="38">
        <v>295</v>
      </c>
      <c r="O2244" s="38">
        <v>1794</v>
      </c>
      <c r="P2244" s="38">
        <v>24</v>
      </c>
      <c r="Q2244" s="38">
        <v>6</v>
      </c>
      <c r="R2244" s="38"/>
      <c r="S2244" s="38"/>
      <c r="T2244" s="38"/>
      <c r="U2244" s="38"/>
      <c r="V2244" s="38"/>
      <c r="W2244" s="38"/>
      <c r="X2244" s="38"/>
      <c r="Y2244" s="38"/>
      <c r="Z2244" s="38"/>
      <c r="AA2244" s="38"/>
      <c r="AB2244" s="38"/>
      <c r="AC2244" s="38"/>
      <c r="AD2244" s="38"/>
      <c r="AE2244" s="38">
        <v>6</v>
      </c>
      <c r="AF2244" s="38"/>
      <c r="AG2244" s="38"/>
      <c r="AH2244" s="38"/>
      <c r="AI2244" s="38"/>
      <c r="AJ2244" s="38"/>
      <c r="AK2244" s="38"/>
      <c r="AL2244" s="38"/>
      <c r="AM2244" s="38"/>
      <c r="AN2244" s="38"/>
      <c r="AO2244" s="38"/>
      <c r="AP2244" s="38"/>
      <c r="AQ2244" s="38"/>
      <c r="AR2244" s="38"/>
      <c r="AS2244" s="38"/>
      <c r="AT2244" s="38"/>
      <c r="AU2244" s="38"/>
      <c r="AV2244" s="38"/>
      <c r="AW2244" s="38"/>
      <c r="AX2244" s="38"/>
      <c r="AY2244" s="38"/>
      <c r="BA2244" s="3">
        <f>IF(Q2244&gt;0,RANK(Q2244,(N2244:P2244,Q2244:AE2244)),0)</f>
        <v>4</v>
      </c>
      <c r="BB2244" s="3">
        <f>IF(R2244&gt;0,RANK(R2244,(N2244:P2244,Q2244:AE2244)),0)</f>
        <v>0</v>
      </c>
      <c r="BC2244" s="3">
        <f>IF(S2244&gt;0,RANK(S2244,(N2244:P2244,Q2244:AE2244)),0)</f>
        <v>0</v>
      </c>
      <c r="BD2244" s="3">
        <f>IF(T2244&gt;0,RANK(T2244,(N2244:P2244,Q2244:AE2244)),0)</f>
        <v>0</v>
      </c>
      <c r="BE2244" s="2">
        <f t="shared" si="942"/>
        <v>2.8235294117647061E-3</v>
      </c>
      <c r="BF2244" s="2">
        <f t="shared" si="943"/>
        <v>0</v>
      </c>
      <c r="BG2244" s="2">
        <f t="shared" si="944"/>
        <v>0</v>
      </c>
      <c r="BH2244" s="2">
        <f t="shared" si="945"/>
        <v>0</v>
      </c>
      <c r="BJ2244" t="s">
        <v>1392</v>
      </c>
      <c r="BK2244" t="s">
        <v>2226</v>
      </c>
      <c r="BL2244">
        <v>3</v>
      </c>
      <c r="BN2244">
        <v>0</v>
      </c>
      <c r="BO2244" s="60">
        <v>40</v>
      </c>
      <c r="BP2244" s="62">
        <v>53</v>
      </c>
      <c r="BQ2244" s="66">
        <f t="shared" si="946"/>
        <v>40053</v>
      </c>
      <c r="BR2244" s="66">
        <f t="shared" si="936"/>
        <v>40053</v>
      </c>
      <c r="BS2244" s="3" t="s">
        <v>3083</v>
      </c>
      <c r="BX2244" s="38"/>
    </row>
    <row r="2245" spans="1:76" ht="14" hidden="1" customHeight="1" outlineLevel="1" x14ac:dyDescent="0.2">
      <c r="A2245" t="s">
        <v>2639</v>
      </c>
      <c r="B2245" t="s">
        <v>2226</v>
      </c>
      <c r="C2245" s="1">
        <f t="shared" si="937"/>
        <v>1836</v>
      </c>
      <c r="D2245" s="3">
        <f>IF(N2245&gt;0, RANK(N2245,(N2245:P2245,Q2245:AE2245)),0)</f>
        <v>2</v>
      </c>
      <c r="E2245" s="3">
        <f>IF(O2245&gt;0,RANK(O2245,(N2245:P2245,Q2245:AE2245)),0)</f>
        <v>1</v>
      </c>
      <c r="F2245" s="3">
        <f>IF(P2245&gt;0,RANK(P2245,(N2245:P2245,Q2245:AE2245)),0)</f>
        <v>3</v>
      </c>
      <c r="G2245" s="1">
        <f t="shared" si="923"/>
        <v>1207</v>
      </c>
      <c r="H2245" s="2">
        <f t="shared" si="924"/>
        <v>0.65740740740740744</v>
      </c>
      <c r="I2245" s="2"/>
      <c r="J2245" s="2">
        <f t="shared" si="938"/>
        <v>0.16557734204793029</v>
      </c>
      <c r="K2245" s="2">
        <f t="shared" si="939"/>
        <v>0.82298474945533773</v>
      </c>
      <c r="L2245" s="2">
        <f t="shared" si="940"/>
        <v>8.7145969498910684E-3</v>
      </c>
      <c r="M2245" s="2">
        <f t="shared" si="941"/>
        <v>2.7233115468409171E-3</v>
      </c>
      <c r="N2245" s="38">
        <v>304</v>
      </c>
      <c r="O2245" s="38">
        <v>1511</v>
      </c>
      <c r="P2245" s="38">
        <v>16</v>
      </c>
      <c r="Q2245" s="38">
        <v>2</v>
      </c>
      <c r="R2245" s="38"/>
      <c r="S2245" s="38"/>
      <c r="T2245" s="38"/>
      <c r="U2245" s="38"/>
      <c r="V2245" s="38"/>
      <c r="W2245" s="38"/>
      <c r="X2245" s="38"/>
      <c r="Y2245" s="38"/>
      <c r="Z2245" s="38"/>
      <c r="AA2245" s="38"/>
      <c r="AB2245" s="38"/>
      <c r="AC2245" s="38"/>
      <c r="AD2245" s="38"/>
      <c r="AE2245" s="38">
        <v>3</v>
      </c>
      <c r="AF2245" s="38"/>
      <c r="AG2245" s="38"/>
      <c r="AH2245" s="38"/>
      <c r="AI2245" s="38"/>
      <c r="AJ2245" s="38"/>
      <c r="AK2245" s="38"/>
      <c r="AL2245" s="38"/>
      <c r="AM2245" s="38"/>
      <c r="AN2245" s="38"/>
      <c r="AO2245" s="38"/>
      <c r="AP2245" s="38"/>
      <c r="AQ2245" s="38"/>
      <c r="AR2245" s="38"/>
      <c r="AS2245" s="38"/>
      <c r="AT2245" s="38"/>
      <c r="AU2245" s="38"/>
      <c r="AV2245" s="38"/>
      <c r="AW2245" s="38"/>
      <c r="AX2245" s="38"/>
      <c r="AY2245" s="38"/>
      <c r="BA2245" s="3">
        <f>IF(Q2245&gt;0,RANK(Q2245,(N2245:P2245,Q2245:AE2245)),0)</f>
        <v>5</v>
      </c>
      <c r="BB2245" s="3">
        <f>IF(R2245&gt;0,RANK(R2245,(N2245:P2245,Q2245:AE2245)),0)</f>
        <v>0</v>
      </c>
      <c r="BC2245" s="3">
        <f>IF(S2245&gt;0,RANK(S2245,(N2245:P2245,Q2245:AE2245)),0)</f>
        <v>0</v>
      </c>
      <c r="BD2245" s="3">
        <f>IF(T2245&gt;0,RANK(T2245,(N2245:P2245,Q2245:AE2245)),0)</f>
        <v>0</v>
      </c>
      <c r="BE2245" s="2">
        <f t="shared" si="942"/>
        <v>1.0893246187363835E-3</v>
      </c>
      <c r="BF2245" s="2">
        <f t="shared" si="943"/>
        <v>0</v>
      </c>
      <c r="BG2245" s="2">
        <f t="shared" si="944"/>
        <v>0</v>
      </c>
      <c r="BH2245" s="2">
        <f t="shared" si="945"/>
        <v>0</v>
      </c>
      <c r="BJ2245" t="s">
        <v>2639</v>
      </c>
      <c r="BK2245" t="s">
        <v>2226</v>
      </c>
      <c r="BL2245">
        <v>3</v>
      </c>
      <c r="BN2245">
        <v>0</v>
      </c>
      <c r="BO2245" s="60">
        <v>40</v>
      </c>
      <c r="BP2245" s="62">
        <v>55</v>
      </c>
      <c r="BQ2245" s="66">
        <f t="shared" si="946"/>
        <v>40055</v>
      </c>
      <c r="BR2245" s="66">
        <f t="shared" si="936"/>
        <v>40055</v>
      </c>
      <c r="BS2245" s="3" t="s">
        <v>3083</v>
      </c>
      <c r="BX2245" s="38"/>
    </row>
    <row r="2246" spans="1:76" ht="14" hidden="1" customHeight="1" outlineLevel="1" x14ac:dyDescent="0.2">
      <c r="A2246" t="s">
        <v>1422</v>
      </c>
      <c r="B2246" t="s">
        <v>2226</v>
      </c>
      <c r="C2246" s="1">
        <f t="shared" si="937"/>
        <v>882</v>
      </c>
      <c r="D2246" s="3">
        <f>IF(N2246&gt;0, RANK(N2246,(N2246:P2246,Q2246:AE2246)),0)</f>
        <v>2</v>
      </c>
      <c r="E2246" s="3">
        <f>IF(O2246&gt;0,RANK(O2246,(N2246:P2246,Q2246:AE2246)),0)</f>
        <v>1</v>
      </c>
      <c r="F2246" s="3">
        <f>IF(P2246&gt;0,RANK(P2246,(N2246:P2246,Q2246:AE2246)),0)</f>
        <v>4</v>
      </c>
      <c r="G2246" s="1">
        <f t="shared" si="923"/>
        <v>544</v>
      </c>
      <c r="H2246" s="2">
        <f t="shared" si="924"/>
        <v>0.6167800453514739</v>
      </c>
      <c r="I2246" s="2"/>
      <c r="J2246" s="2">
        <f t="shared" si="938"/>
        <v>0.1870748299319728</v>
      </c>
      <c r="K2246" s="2">
        <f t="shared" si="939"/>
        <v>0.80385487528344668</v>
      </c>
      <c r="L2246" s="2">
        <f t="shared" si="940"/>
        <v>3.4013605442176869E-3</v>
      </c>
      <c r="M2246" s="2">
        <f t="shared" si="941"/>
        <v>5.6689342403628586E-3</v>
      </c>
      <c r="N2246" s="38">
        <v>165</v>
      </c>
      <c r="O2246" s="38">
        <v>709</v>
      </c>
      <c r="P2246" s="38">
        <v>3</v>
      </c>
      <c r="Q2246" s="38">
        <v>4</v>
      </c>
      <c r="R2246" s="38"/>
      <c r="S2246" s="38"/>
      <c r="T2246" s="38"/>
      <c r="U2246" s="38"/>
      <c r="V2246" s="38"/>
      <c r="W2246" s="38"/>
      <c r="X2246" s="38"/>
      <c r="Y2246" s="38"/>
      <c r="Z2246" s="38"/>
      <c r="AA2246" s="38"/>
      <c r="AB2246" s="38"/>
      <c r="AC2246" s="38"/>
      <c r="AD2246" s="38"/>
      <c r="AE2246" s="38">
        <v>1</v>
      </c>
      <c r="AF2246" s="38"/>
      <c r="AG2246" s="38"/>
      <c r="AH2246" s="38"/>
      <c r="AI2246" s="38"/>
      <c r="AJ2246" s="38"/>
      <c r="AK2246" s="38"/>
      <c r="AL2246" s="38"/>
      <c r="AM2246" s="38"/>
      <c r="AN2246" s="38"/>
      <c r="AO2246" s="38"/>
      <c r="AP2246" s="38"/>
      <c r="AQ2246" s="38"/>
      <c r="AR2246" s="38"/>
      <c r="AS2246" s="38"/>
      <c r="AT2246" s="38"/>
      <c r="AU2246" s="38"/>
      <c r="AV2246" s="38"/>
      <c r="AW2246" s="38"/>
      <c r="AX2246" s="38"/>
      <c r="AY2246" s="38"/>
      <c r="BA2246" s="3">
        <f>IF(Q2246&gt;0,RANK(Q2246,(N2246:P2246,Q2246:AE2246)),0)</f>
        <v>3</v>
      </c>
      <c r="BB2246" s="3">
        <f>IF(R2246&gt;0,RANK(R2246,(N2246:P2246,Q2246:AE2246)),0)</f>
        <v>0</v>
      </c>
      <c r="BC2246" s="3">
        <f>IF(S2246&gt;0,RANK(S2246,(N2246:P2246,Q2246:AE2246)),0)</f>
        <v>0</v>
      </c>
      <c r="BD2246" s="3">
        <f>IF(T2246&gt;0,RANK(T2246,(N2246:P2246,Q2246:AE2246)),0)</f>
        <v>0</v>
      </c>
      <c r="BE2246" s="2">
        <f t="shared" si="942"/>
        <v>4.5351473922902496E-3</v>
      </c>
      <c r="BF2246" s="2">
        <f t="shared" si="943"/>
        <v>0</v>
      </c>
      <c r="BG2246" s="2">
        <f t="shared" si="944"/>
        <v>0</v>
      </c>
      <c r="BH2246" s="2">
        <f t="shared" si="945"/>
        <v>0</v>
      </c>
      <c r="BJ2246" t="s">
        <v>1422</v>
      </c>
      <c r="BK2246" t="s">
        <v>2226</v>
      </c>
      <c r="BL2246">
        <v>3</v>
      </c>
      <c r="BN2246">
        <v>0</v>
      </c>
      <c r="BO2246" s="60">
        <v>40</v>
      </c>
      <c r="BP2246" s="62">
        <v>57</v>
      </c>
      <c r="BQ2246" s="66">
        <f t="shared" si="946"/>
        <v>40057</v>
      </c>
      <c r="BR2246" s="66">
        <f t="shared" si="936"/>
        <v>40057</v>
      </c>
      <c r="BS2246" s="3" t="s">
        <v>3083</v>
      </c>
      <c r="BX2246" s="38"/>
    </row>
    <row r="2247" spans="1:76" ht="14" hidden="1" customHeight="1" outlineLevel="1" x14ac:dyDescent="0.2">
      <c r="A2247" t="s">
        <v>1152</v>
      </c>
      <c r="B2247" t="s">
        <v>2226</v>
      </c>
      <c r="C2247" s="1">
        <f t="shared" si="937"/>
        <v>1451</v>
      </c>
      <c r="D2247" s="3">
        <f>IF(N2247&gt;0, RANK(N2247,(N2247:P2247,Q2247:AE2247)),0)</f>
        <v>2</v>
      </c>
      <c r="E2247" s="3">
        <f>IF(O2247&gt;0,RANK(O2247,(N2247:P2247,Q2247:AE2247)),0)</f>
        <v>1</v>
      </c>
      <c r="F2247" s="3">
        <f>IF(P2247&gt;0,RANK(P2247,(N2247:P2247,Q2247:AE2247)),0)</f>
        <v>3</v>
      </c>
      <c r="G2247" s="1">
        <f t="shared" si="923"/>
        <v>1137</v>
      </c>
      <c r="H2247" s="2">
        <f t="shared" si="924"/>
        <v>0.78359751895244656</v>
      </c>
      <c r="I2247" s="2"/>
      <c r="J2247" s="2">
        <f t="shared" si="938"/>
        <v>0.10130944176430048</v>
      </c>
      <c r="K2247" s="2">
        <f t="shared" si="939"/>
        <v>0.88490696071674713</v>
      </c>
      <c r="L2247" s="2">
        <f t="shared" si="940"/>
        <v>7.5809786354238459E-3</v>
      </c>
      <c r="M2247" s="2">
        <f t="shared" si="941"/>
        <v>6.2026188835285715E-3</v>
      </c>
      <c r="N2247" s="38">
        <v>147</v>
      </c>
      <c r="O2247" s="38">
        <v>1284</v>
      </c>
      <c r="P2247" s="38">
        <v>11</v>
      </c>
      <c r="Q2247" s="38">
        <v>7</v>
      </c>
      <c r="R2247" s="38"/>
      <c r="S2247" s="38"/>
      <c r="T2247" s="38"/>
      <c r="U2247" s="38"/>
      <c r="V2247" s="38"/>
      <c r="W2247" s="38"/>
      <c r="X2247" s="38"/>
      <c r="Y2247" s="38"/>
      <c r="Z2247" s="38"/>
      <c r="AA2247" s="38"/>
      <c r="AB2247" s="38"/>
      <c r="AC2247" s="38"/>
      <c r="AD2247" s="38"/>
      <c r="AE2247" s="38">
        <v>2</v>
      </c>
      <c r="AF2247" s="38"/>
      <c r="AG2247" s="38"/>
      <c r="AH2247" s="38"/>
      <c r="AI2247" s="38"/>
      <c r="AJ2247" s="38"/>
      <c r="AK2247" s="38"/>
      <c r="AL2247" s="38"/>
      <c r="AM2247" s="38"/>
      <c r="AN2247" s="38"/>
      <c r="AO2247" s="38"/>
      <c r="AP2247" s="38"/>
      <c r="AQ2247" s="38"/>
      <c r="AR2247" s="38"/>
      <c r="AS2247" s="38"/>
      <c r="AT2247" s="38"/>
      <c r="AU2247" s="38"/>
      <c r="AV2247" s="38"/>
      <c r="AW2247" s="38"/>
      <c r="AX2247" s="38"/>
      <c r="AY2247" s="38"/>
      <c r="BA2247" s="3">
        <f>IF(Q2247&gt;0,RANK(Q2247,(N2247:P2247,Q2247:AE2247)),0)</f>
        <v>4</v>
      </c>
      <c r="BB2247" s="3">
        <f>IF(R2247&gt;0,RANK(R2247,(N2247:P2247,Q2247:AE2247)),0)</f>
        <v>0</v>
      </c>
      <c r="BC2247" s="3">
        <f>IF(S2247&gt;0,RANK(S2247,(N2247:P2247,Q2247:AE2247)),0)</f>
        <v>0</v>
      </c>
      <c r="BD2247" s="3">
        <f>IF(T2247&gt;0,RANK(T2247,(N2247:P2247,Q2247:AE2247)),0)</f>
        <v>0</v>
      </c>
      <c r="BE2247" s="2">
        <f t="shared" si="942"/>
        <v>4.8242591316333561E-3</v>
      </c>
      <c r="BF2247" s="2">
        <f t="shared" si="943"/>
        <v>0</v>
      </c>
      <c r="BG2247" s="2">
        <f t="shared" si="944"/>
        <v>0</v>
      </c>
      <c r="BH2247" s="2">
        <f t="shared" si="945"/>
        <v>0</v>
      </c>
      <c r="BJ2247" t="s">
        <v>1152</v>
      </c>
      <c r="BK2247" t="s">
        <v>2226</v>
      </c>
      <c r="BL2247">
        <v>3</v>
      </c>
      <c r="BN2247">
        <v>0</v>
      </c>
      <c r="BO2247" s="60">
        <v>40</v>
      </c>
      <c r="BP2247" s="62">
        <v>59</v>
      </c>
      <c r="BQ2247" s="66">
        <f t="shared" si="946"/>
        <v>40059</v>
      </c>
      <c r="BR2247" s="66">
        <f t="shared" si="936"/>
        <v>40059</v>
      </c>
      <c r="BS2247" s="3" t="s">
        <v>3083</v>
      </c>
      <c r="BX2247" s="38"/>
    </row>
    <row r="2248" spans="1:76" ht="14" hidden="1" customHeight="1" outlineLevel="1" x14ac:dyDescent="0.2">
      <c r="A2248" t="s">
        <v>2273</v>
      </c>
      <c r="B2248" t="s">
        <v>2226</v>
      </c>
      <c r="C2248" s="1">
        <f t="shared" si="937"/>
        <v>4936</v>
      </c>
      <c r="D2248" s="3">
        <f>IF(N2248&gt;0, RANK(N2248,(N2248:P2248,Q2248:AE2248)),0)</f>
        <v>2</v>
      </c>
      <c r="E2248" s="3">
        <f>IF(O2248&gt;0,RANK(O2248,(N2248:P2248,Q2248:AE2248)),0)</f>
        <v>1</v>
      </c>
      <c r="F2248" s="3">
        <f>IF(P2248&gt;0,RANK(P2248,(N2248:P2248,Q2248:AE2248)),0)</f>
        <v>3</v>
      </c>
      <c r="G2248" s="1">
        <f t="shared" ref="G2248:G2311" si="947">IF(C2248&gt;0,MAX(N2248:P2248)-LARGE(N2248:P2248,2),0)</f>
        <v>3438</v>
      </c>
      <c r="H2248" s="2">
        <f t="shared" ref="H2248:H2311" si="948">IF(C2248&gt;0,G2248/C2248,0)</f>
        <v>0.69651539708265797</v>
      </c>
      <c r="I2248" s="2"/>
      <c r="J2248" s="2">
        <f t="shared" si="938"/>
        <v>0.14546191247974069</v>
      </c>
      <c r="K2248" s="2">
        <f t="shared" si="939"/>
        <v>0.84197730956239869</v>
      </c>
      <c r="L2248" s="2">
        <f t="shared" si="940"/>
        <v>5.4700162074554299E-3</v>
      </c>
      <c r="M2248" s="2">
        <f t="shared" si="941"/>
        <v>7.0907617504051617E-3</v>
      </c>
      <c r="N2248" s="38">
        <v>718</v>
      </c>
      <c r="O2248" s="38">
        <v>4156</v>
      </c>
      <c r="P2248" s="38">
        <v>27</v>
      </c>
      <c r="Q2248" s="38">
        <v>24</v>
      </c>
      <c r="R2248" s="38"/>
      <c r="S2248" s="38"/>
      <c r="T2248" s="38"/>
      <c r="U2248" s="38"/>
      <c r="V2248" s="38"/>
      <c r="W2248" s="38"/>
      <c r="X2248" s="38"/>
      <c r="Y2248" s="38"/>
      <c r="Z2248" s="38"/>
      <c r="AA2248" s="38"/>
      <c r="AB2248" s="38"/>
      <c r="AC2248" s="38"/>
      <c r="AD2248" s="38"/>
      <c r="AE2248" s="38">
        <v>11</v>
      </c>
      <c r="AF2248" s="38"/>
      <c r="AG2248" s="38"/>
      <c r="AH2248" s="38"/>
      <c r="AI2248" s="38"/>
      <c r="AJ2248" s="38"/>
      <c r="AK2248" s="38"/>
      <c r="AL2248" s="38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BA2248" s="3">
        <f>IF(Q2248&gt;0,RANK(Q2248,(N2248:P2248,Q2248:AE2248)),0)</f>
        <v>4</v>
      </c>
      <c r="BB2248" s="3">
        <f>IF(R2248&gt;0,RANK(R2248,(N2248:P2248,Q2248:AE2248)),0)</f>
        <v>0</v>
      </c>
      <c r="BC2248" s="3">
        <f>IF(S2248&gt;0,RANK(S2248,(N2248:P2248,Q2248:AE2248)),0)</f>
        <v>0</v>
      </c>
      <c r="BD2248" s="3">
        <f>IF(T2248&gt;0,RANK(T2248,(N2248:P2248,Q2248:AE2248)),0)</f>
        <v>0</v>
      </c>
      <c r="BE2248" s="2">
        <f t="shared" si="942"/>
        <v>4.8622366288492711E-3</v>
      </c>
      <c r="BF2248" s="2">
        <f t="shared" si="943"/>
        <v>0</v>
      </c>
      <c r="BG2248" s="2">
        <f t="shared" si="944"/>
        <v>0</v>
      </c>
      <c r="BH2248" s="2">
        <f t="shared" si="945"/>
        <v>0</v>
      </c>
      <c r="BJ2248" t="s">
        <v>2273</v>
      </c>
      <c r="BK2248" t="s">
        <v>2226</v>
      </c>
      <c r="BL2248">
        <v>2</v>
      </c>
      <c r="BN2248">
        <v>0</v>
      </c>
      <c r="BO2248" s="60">
        <v>40</v>
      </c>
      <c r="BP2248" s="62">
        <v>61</v>
      </c>
      <c r="BQ2248" s="66">
        <f t="shared" si="946"/>
        <v>40061</v>
      </c>
      <c r="BR2248" s="66">
        <f t="shared" si="936"/>
        <v>40061</v>
      </c>
      <c r="BS2248" s="3" t="s">
        <v>3083</v>
      </c>
      <c r="BX2248" s="38"/>
    </row>
    <row r="2249" spans="1:76" ht="14" hidden="1" customHeight="1" outlineLevel="1" x14ac:dyDescent="0.2">
      <c r="A2249" t="s">
        <v>2882</v>
      </c>
      <c r="B2249" t="s">
        <v>2226</v>
      </c>
      <c r="C2249" s="1">
        <f t="shared" si="937"/>
        <v>4659</v>
      </c>
      <c r="D2249" s="3">
        <f>IF(N2249&gt;0, RANK(N2249,(N2249:P2249,Q2249:AE2249)),0)</f>
        <v>2</v>
      </c>
      <c r="E2249" s="3">
        <f>IF(O2249&gt;0,RANK(O2249,(N2249:P2249,Q2249:AE2249)),0)</f>
        <v>1</v>
      </c>
      <c r="F2249" s="3">
        <f>IF(P2249&gt;0,RANK(P2249,(N2249:P2249,Q2249:AE2249)),0)</f>
        <v>3</v>
      </c>
      <c r="G2249" s="1">
        <f t="shared" si="947"/>
        <v>2913</v>
      </c>
      <c r="H2249" s="2">
        <f t="shared" si="948"/>
        <v>0.62524146812620729</v>
      </c>
      <c r="I2249" s="2"/>
      <c r="J2249" s="2">
        <f t="shared" si="938"/>
        <v>0.17836445589182229</v>
      </c>
      <c r="K2249" s="2">
        <f t="shared" si="939"/>
        <v>0.80360592401802966</v>
      </c>
      <c r="L2249" s="2">
        <f t="shared" si="940"/>
        <v>1.159047005795235E-2</v>
      </c>
      <c r="M2249" s="2">
        <f t="shared" si="941"/>
        <v>6.4391500321957298E-3</v>
      </c>
      <c r="N2249" s="38">
        <v>831</v>
      </c>
      <c r="O2249" s="38">
        <v>3744</v>
      </c>
      <c r="P2249" s="38">
        <v>54</v>
      </c>
      <c r="Q2249" s="38">
        <v>14</v>
      </c>
      <c r="R2249" s="38"/>
      <c r="S2249" s="38"/>
      <c r="T2249" s="38"/>
      <c r="U2249" s="38"/>
      <c r="V2249" s="38"/>
      <c r="W2249" s="38"/>
      <c r="X2249" s="38"/>
      <c r="Y2249" s="38"/>
      <c r="Z2249" s="38"/>
      <c r="AA2249" s="38"/>
      <c r="AB2249" s="38"/>
      <c r="AC2249" s="38"/>
      <c r="AD2249" s="38"/>
      <c r="AE2249" s="38">
        <v>16</v>
      </c>
      <c r="AF2249" s="38"/>
      <c r="AG2249" s="38"/>
      <c r="AH2249" s="38"/>
      <c r="AI2249" s="38"/>
      <c r="AJ2249" s="38"/>
      <c r="AK2249" s="38"/>
      <c r="AL2249" s="38"/>
      <c r="AM2249" s="38"/>
      <c r="AN2249" s="38"/>
      <c r="AO2249" s="38"/>
      <c r="AP2249" s="38"/>
      <c r="AQ2249" s="38"/>
      <c r="AR2249" s="38"/>
      <c r="AS2249" s="38"/>
      <c r="AT2249" s="38"/>
      <c r="AU2249" s="38"/>
      <c r="AV2249" s="38"/>
      <c r="AW2249" s="38"/>
      <c r="AX2249" s="38"/>
      <c r="AY2249" s="38"/>
      <c r="BA2249" s="3">
        <f>IF(Q2249&gt;0,RANK(Q2249,(N2249:P2249,Q2249:AE2249)),0)</f>
        <v>5</v>
      </c>
      <c r="BB2249" s="3">
        <f>IF(R2249&gt;0,RANK(R2249,(N2249:P2249,Q2249:AE2249)),0)</f>
        <v>0</v>
      </c>
      <c r="BC2249" s="3">
        <f>IF(S2249&gt;0,RANK(S2249,(N2249:P2249,Q2249:AE2249)),0)</f>
        <v>0</v>
      </c>
      <c r="BD2249" s="3">
        <f>IF(T2249&gt;0,RANK(T2249,(N2249:P2249,Q2249:AE2249)),0)</f>
        <v>0</v>
      </c>
      <c r="BE2249" s="2">
        <f t="shared" si="942"/>
        <v>3.0049366816913502E-3</v>
      </c>
      <c r="BF2249" s="2">
        <f t="shared" si="943"/>
        <v>0</v>
      </c>
      <c r="BG2249" s="2">
        <f t="shared" si="944"/>
        <v>0</v>
      </c>
      <c r="BH2249" s="2">
        <f t="shared" si="945"/>
        <v>0</v>
      </c>
      <c r="BJ2249" t="s">
        <v>2882</v>
      </c>
      <c r="BK2249" t="s">
        <v>2226</v>
      </c>
      <c r="BL2249">
        <v>2</v>
      </c>
      <c r="BN2249">
        <v>0</v>
      </c>
      <c r="BO2249" s="60">
        <v>40</v>
      </c>
      <c r="BP2249" s="62">
        <v>63</v>
      </c>
      <c r="BQ2249" s="66">
        <f t="shared" si="946"/>
        <v>40063</v>
      </c>
      <c r="BR2249" s="66">
        <f t="shared" si="936"/>
        <v>40063</v>
      </c>
      <c r="BS2249" s="3" t="s">
        <v>3083</v>
      </c>
      <c r="BX2249" s="38"/>
    </row>
    <row r="2250" spans="1:76" ht="14" hidden="1" customHeight="1" outlineLevel="1" x14ac:dyDescent="0.2">
      <c r="A2250" t="s">
        <v>2861</v>
      </c>
      <c r="B2250" t="s">
        <v>2226</v>
      </c>
      <c r="C2250" s="1">
        <f t="shared" ref="C2250:C2281" si="949">SUM(N2250:AY2250)</f>
        <v>8053</v>
      </c>
      <c r="D2250" s="3">
        <f>IF(N2250&gt;0, RANK(N2250,(N2250:P2250,Q2250:AE2250)),0)</f>
        <v>2</v>
      </c>
      <c r="E2250" s="3">
        <f>IF(O2250&gt;0,RANK(O2250,(N2250:P2250,Q2250:AE2250)),0)</f>
        <v>1</v>
      </c>
      <c r="F2250" s="3">
        <f>IF(P2250&gt;0,RANK(P2250,(N2250:P2250,Q2250:AE2250)),0)</f>
        <v>3</v>
      </c>
      <c r="G2250" s="1">
        <f t="shared" si="947"/>
        <v>4693</v>
      </c>
      <c r="H2250" s="2">
        <f t="shared" si="948"/>
        <v>0.58276418725940649</v>
      </c>
      <c r="I2250" s="2"/>
      <c r="J2250" s="2">
        <f t="shared" ref="J2250:J2281" si="950">IF($C2250=0,"-",N2250/$C2250)</f>
        <v>0.19893207500310442</v>
      </c>
      <c r="K2250" s="2">
        <f t="shared" ref="K2250:K2281" si="951">IF($C2250=0,"-",O2250/$C2250)</f>
        <v>0.78169626226251088</v>
      </c>
      <c r="L2250" s="2">
        <f t="shared" ref="L2250:L2281" si="952">IF($C2250=0,"-",P2250/$C2250)</f>
        <v>1.0306717993294424E-2</v>
      </c>
      <c r="M2250" s="2">
        <f t="shared" ref="M2250:M2281" si="953">IF(C2250=0,"-",(1-J2250-K2250-L2250))</f>
        <v>9.0649447410903073E-3</v>
      </c>
      <c r="N2250" s="38">
        <v>1602</v>
      </c>
      <c r="O2250" s="38">
        <v>6295</v>
      </c>
      <c r="P2250" s="38">
        <v>83</v>
      </c>
      <c r="Q2250" s="38">
        <v>50</v>
      </c>
      <c r="R2250" s="38"/>
      <c r="S2250" s="38"/>
      <c r="T2250" s="38"/>
      <c r="U2250" s="38"/>
      <c r="V2250" s="38"/>
      <c r="W2250" s="38"/>
      <c r="X2250" s="38"/>
      <c r="Y2250" s="38"/>
      <c r="Z2250" s="38"/>
      <c r="AA2250" s="38"/>
      <c r="AB2250" s="38"/>
      <c r="AC2250" s="38"/>
      <c r="AD2250" s="38"/>
      <c r="AE2250" s="38">
        <v>23</v>
      </c>
      <c r="AF2250" s="38"/>
      <c r="AG2250" s="38"/>
      <c r="AH2250" s="38"/>
      <c r="AI2250" s="38"/>
      <c r="AJ2250" s="38"/>
      <c r="AK2250" s="38"/>
      <c r="AL2250" s="38"/>
      <c r="AM2250" s="38"/>
      <c r="AN2250" s="38"/>
      <c r="AO2250" s="38"/>
      <c r="AP2250" s="38"/>
      <c r="AQ2250" s="38"/>
      <c r="AR2250" s="38"/>
      <c r="AS2250" s="38"/>
      <c r="AT2250" s="38"/>
      <c r="AU2250" s="38"/>
      <c r="AV2250" s="38"/>
      <c r="AW2250" s="38"/>
      <c r="AX2250" s="38"/>
      <c r="AY2250" s="38"/>
      <c r="BA2250" s="3">
        <f>IF(Q2250&gt;0,RANK(Q2250,(N2250:P2250,Q2250:AE2250)),0)</f>
        <v>4</v>
      </c>
      <c r="BB2250" s="3">
        <f>IF(R2250&gt;0,RANK(R2250,(N2250:P2250,Q2250:AE2250)),0)</f>
        <v>0</v>
      </c>
      <c r="BC2250" s="3">
        <f>IF(S2250&gt;0,RANK(S2250,(N2250:P2250,Q2250:AE2250)),0)</f>
        <v>0</v>
      </c>
      <c r="BD2250" s="3">
        <f>IF(T2250&gt;0,RANK(T2250,(N2250:P2250,Q2250:AE2250)),0)</f>
        <v>0</v>
      </c>
      <c r="BE2250" s="2">
        <f t="shared" ref="BE2250:BE2281" si="954">IF($C2250=0,"-",Q2250/$C2250)</f>
        <v>6.2088662610207375E-3</v>
      </c>
      <c r="BF2250" s="2">
        <f t="shared" ref="BF2250:BF2281" si="955">IF($C2250=0,"-",R2250/$C2250)</f>
        <v>0</v>
      </c>
      <c r="BG2250" s="2">
        <f t="shared" ref="BG2250:BG2281" si="956">IF($C2250=0,"-",S2250/$C2250)</f>
        <v>0</v>
      </c>
      <c r="BH2250" s="2">
        <f t="shared" ref="BH2250:BH2281" si="957">IF($C2250=0,"-",T2250/$C2250)</f>
        <v>0</v>
      </c>
      <c r="BJ2250" t="s">
        <v>2861</v>
      </c>
      <c r="BK2250" t="s">
        <v>2226</v>
      </c>
      <c r="BL2250">
        <v>3</v>
      </c>
      <c r="BN2250">
        <v>0</v>
      </c>
      <c r="BO2250" s="60">
        <v>40</v>
      </c>
      <c r="BP2250" s="62">
        <v>65</v>
      </c>
      <c r="BQ2250" s="66">
        <f t="shared" ref="BQ2250:BQ2281" si="958">1000*BO2250+BP2250</f>
        <v>40065</v>
      </c>
      <c r="BR2250" s="66">
        <f t="shared" si="936"/>
        <v>40065</v>
      </c>
      <c r="BS2250" s="3" t="s">
        <v>3083</v>
      </c>
      <c r="BX2250" s="38"/>
    </row>
    <row r="2251" spans="1:76" ht="14" hidden="1" customHeight="1" outlineLevel="1" x14ac:dyDescent="0.2">
      <c r="A2251" t="s">
        <v>1071</v>
      </c>
      <c r="B2251" t="s">
        <v>2226</v>
      </c>
      <c r="C2251" s="1">
        <f t="shared" si="949"/>
        <v>2375</v>
      </c>
      <c r="D2251" s="3">
        <f>IF(N2251&gt;0, RANK(N2251,(N2251:P2251,Q2251:AE2251)),0)</f>
        <v>2</v>
      </c>
      <c r="E2251" s="3">
        <f>IF(O2251&gt;0,RANK(O2251,(N2251:P2251,Q2251:AE2251)),0)</f>
        <v>1</v>
      </c>
      <c r="F2251" s="3">
        <f>IF(P2251&gt;0,RANK(P2251,(N2251:P2251,Q2251:AE2251)),0)</f>
        <v>3</v>
      </c>
      <c r="G2251" s="1">
        <f t="shared" si="947"/>
        <v>1701</v>
      </c>
      <c r="H2251" s="2">
        <f t="shared" si="948"/>
        <v>0.71621052631578952</v>
      </c>
      <c r="I2251" s="2"/>
      <c r="J2251" s="2">
        <f t="shared" si="950"/>
        <v>0.13431578947368422</v>
      </c>
      <c r="K2251" s="2">
        <f t="shared" si="951"/>
        <v>0.85052631578947369</v>
      </c>
      <c r="L2251" s="2">
        <f t="shared" si="952"/>
        <v>8.4210526315789472E-3</v>
      </c>
      <c r="M2251" s="2">
        <f t="shared" si="953"/>
        <v>6.7368421052632008E-3</v>
      </c>
      <c r="N2251" s="38">
        <v>319</v>
      </c>
      <c r="O2251" s="38">
        <v>2020</v>
      </c>
      <c r="P2251" s="38">
        <v>20</v>
      </c>
      <c r="Q2251" s="38">
        <v>10</v>
      </c>
      <c r="R2251" s="38"/>
      <c r="S2251" s="38"/>
      <c r="T2251" s="38"/>
      <c r="U2251" s="38"/>
      <c r="V2251" s="38"/>
      <c r="W2251" s="38"/>
      <c r="X2251" s="38"/>
      <c r="Y2251" s="38"/>
      <c r="Z2251" s="38"/>
      <c r="AA2251" s="38"/>
      <c r="AB2251" s="38"/>
      <c r="AC2251" s="38"/>
      <c r="AD2251" s="38"/>
      <c r="AE2251" s="38">
        <v>6</v>
      </c>
      <c r="AF2251" s="38"/>
      <c r="AG2251" s="38"/>
      <c r="AH2251" s="38"/>
      <c r="AI2251" s="38"/>
      <c r="AJ2251" s="38"/>
      <c r="AK2251" s="38"/>
      <c r="AL2251" s="38"/>
      <c r="AM2251" s="38"/>
      <c r="AN2251" s="38"/>
      <c r="AO2251" s="38"/>
      <c r="AP2251" s="38"/>
      <c r="AQ2251" s="38"/>
      <c r="AR2251" s="38"/>
      <c r="AS2251" s="38"/>
      <c r="AT2251" s="38"/>
      <c r="AU2251" s="38"/>
      <c r="AV2251" s="38"/>
      <c r="AW2251" s="38"/>
      <c r="AX2251" s="38"/>
      <c r="AY2251" s="38"/>
      <c r="BA2251" s="3">
        <f>IF(Q2251&gt;0,RANK(Q2251,(N2251:P2251,Q2251:AE2251)),0)</f>
        <v>4</v>
      </c>
      <c r="BB2251" s="3">
        <f>IF(R2251&gt;0,RANK(R2251,(N2251:P2251,Q2251:AE2251)),0)</f>
        <v>0</v>
      </c>
      <c r="BC2251" s="3">
        <f>IF(S2251&gt;0,RANK(S2251,(N2251:P2251,Q2251:AE2251)),0)</f>
        <v>0</v>
      </c>
      <c r="BD2251" s="3">
        <f>IF(T2251&gt;0,RANK(T2251,(N2251:P2251,Q2251:AE2251)),0)</f>
        <v>0</v>
      </c>
      <c r="BE2251" s="2">
        <f t="shared" si="954"/>
        <v>4.2105263157894736E-3</v>
      </c>
      <c r="BF2251" s="2">
        <f t="shared" si="955"/>
        <v>0</v>
      </c>
      <c r="BG2251" s="2">
        <f t="shared" si="956"/>
        <v>0</v>
      </c>
      <c r="BH2251" s="2">
        <f t="shared" si="957"/>
        <v>0</v>
      </c>
      <c r="BJ2251" t="s">
        <v>1071</v>
      </c>
      <c r="BK2251" t="s">
        <v>2226</v>
      </c>
      <c r="BL2251">
        <v>4</v>
      </c>
      <c r="BN2251">
        <v>0</v>
      </c>
      <c r="BO2251" s="60">
        <v>40</v>
      </c>
      <c r="BP2251" s="62">
        <v>67</v>
      </c>
      <c r="BQ2251" s="66">
        <f t="shared" si="958"/>
        <v>40067</v>
      </c>
      <c r="BR2251" s="66">
        <f t="shared" si="936"/>
        <v>40067</v>
      </c>
      <c r="BS2251" s="3" t="s">
        <v>3083</v>
      </c>
      <c r="BX2251" s="38"/>
    </row>
    <row r="2252" spans="1:76" ht="14" hidden="1" customHeight="1" outlineLevel="1" x14ac:dyDescent="0.2">
      <c r="A2252" t="s">
        <v>1231</v>
      </c>
      <c r="B2252" t="s">
        <v>2226</v>
      </c>
      <c r="C2252" s="1">
        <f t="shared" si="949"/>
        <v>4230</v>
      </c>
      <c r="D2252" s="3">
        <f>IF(N2252&gt;0, RANK(N2252,(N2252:P2252,Q2252:AE2252)),0)</f>
        <v>2</v>
      </c>
      <c r="E2252" s="3">
        <f>IF(O2252&gt;0,RANK(O2252,(N2252:P2252,Q2252:AE2252)),0)</f>
        <v>1</v>
      </c>
      <c r="F2252" s="3">
        <f>IF(P2252&gt;0,RANK(P2252,(N2252:P2252,Q2252:AE2252)),0)</f>
        <v>3</v>
      </c>
      <c r="G2252" s="1">
        <f t="shared" si="947"/>
        <v>2778</v>
      </c>
      <c r="H2252" s="2">
        <f t="shared" si="948"/>
        <v>0.65673758865248222</v>
      </c>
      <c r="I2252" s="2"/>
      <c r="J2252" s="2">
        <f t="shared" si="950"/>
        <v>0.16170212765957448</v>
      </c>
      <c r="K2252" s="2">
        <f t="shared" si="951"/>
        <v>0.8184397163120567</v>
      </c>
      <c r="L2252" s="2">
        <f t="shared" si="952"/>
        <v>1.2056737588652482E-2</v>
      </c>
      <c r="M2252" s="2">
        <f t="shared" si="953"/>
        <v>7.8014184397163407E-3</v>
      </c>
      <c r="N2252" s="38">
        <v>684</v>
      </c>
      <c r="O2252" s="38">
        <v>3462</v>
      </c>
      <c r="P2252" s="38">
        <v>51</v>
      </c>
      <c r="Q2252" s="38">
        <v>22</v>
      </c>
      <c r="R2252" s="38"/>
      <c r="S2252" s="38"/>
      <c r="T2252" s="38"/>
      <c r="U2252" s="38"/>
      <c r="V2252" s="38"/>
      <c r="W2252" s="38"/>
      <c r="X2252" s="38"/>
      <c r="Y2252" s="38"/>
      <c r="Z2252" s="38"/>
      <c r="AA2252" s="38"/>
      <c r="AB2252" s="38"/>
      <c r="AC2252" s="38"/>
      <c r="AD2252" s="38"/>
      <c r="AE2252" s="38">
        <v>11</v>
      </c>
      <c r="AF2252" s="38"/>
      <c r="AG2252" s="38"/>
      <c r="AH2252" s="38"/>
      <c r="AI2252" s="38"/>
      <c r="AJ2252" s="38"/>
      <c r="AK2252" s="38"/>
      <c r="AL2252" s="38"/>
      <c r="AM2252" s="38"/>
      <c r="AN2252" s="38"/>
      <c r="AO2252" s="38"/>
      <c r="AP2252" s="38"/>
      <c r="AQ2252" s="38"/>
      <c r="AR2252" s="38"/>
      <c r="AS2252" s="38"/>
      <c r="AT2252" s="38"/>
      <c r="AU2252" s="38"/>
      <c r="AV2252" s="38"/>
      <c r="AW2252" s="38"/>
      <c r="AX2252" s="38"/>
      <c r="AY2252" s="38"/>
      <c r="BA2252" s="3">
        <f>IF(Q2252&gt;0,RANK(Q2252,(N2252:P2252,Q2252:AE2252)),0)</f>
        <v>4</v>
      </c>
      <c r="BB2252" s="3">
        <f>IF(R2252&gt;0,RANK(R2252,(N2252:P2252,Q2252:AE2252)),0)</f>
        <v>0</v>
      </c>
      <c r="BC2252" s="3">
        <f>IF(S2252&gt;0,RANK(S2252,(N2252:P2252,Q2252:AE2252)),0)</f>
        <v>0</v>
      </c>
      <c r="BD2252" s="3">
        <f>IF(T2252&gt;0,RANK(T2252,(N2252:P2252,Q2252:AE2252)),0)</f>
        <v>0</v>
      </c>
      <c r="BE2252" s="2">
        <f t="shared" si="954"/>
        <v>5.2009456264775411E-3</v>
      </c>
      <c r="BF2252" s="2">
        <f t="shared" si="955"/>
        <v>0</v>
      </c>
      <c r="BG2252" s="2">
        <f t="shared" si="956"/>
        <v>0</v>
      </c>
      <c r="BH2252" s="2">
        <f t="shared" si="957"/>
        <v>0</v>
      </c>
      <c r="BJ2252" t="s">
        <v>1231</v>
      </c>
      <c r="BK2252" t="s">
        <v>2226</v>
      </c>
      <c r="BL2252">
        <v>2</v>
      </c>
      <c r="BN2252">
        <v>0</v>
      </c>
      <c r="BO2252" s="60">
        <v>40</v>
      </c>
      <c r="BP2252" s="62">
        <v>69</v>
      </c>
      <c r="BQ2252" s="66">
        <f t="shared" si="958"/>
        <v>40069</v>
      </c>
      <c r="BR2252" s="66">
        <f t="shared" si="936"/>
        <v>40069</v>
      </c>
      <c r="BS2252" s="3" t="s">
        <v>3083</v>
      </c>
      <c r="BX2252" s="38"/>
    </row>
    <row r="2253" spans="1:76" ht="14" hidden="1" customHeight="1" outlineLevel="1" x14ac:dyDescent="0.2">
      <c r="A2253" t="s">
        <v>1856</v>
      </c>
      <c r="B2253" t="s">
        <v>2226</v>
      </c>
      <c r="C2253" s="1">
        <f t="shared" si="949"/>
        <v>16913</v>
      </c>
      <c r="D2253" s="3">
        <f>IF(N2253&gt;0, RANK(N2253,(N2253:P2253,Q2253:AE2253)),0)</f>
        <v>2</v>
      </c>
      <c r="E2253" s="3">
        <f>IF(O2253&gt;0,RANK(O2253,(N2253:P2253,Q2253:AE2253)),0)</f>
        <v>1</v>
      </c>
      <c r="F2253" s="3">
        <f>IF(P2253&gt;0,RANK(P2253,(N2253:P2253,Q2253:AE2253)),0)</f>
        <v>3</v>
      </c>
      <c r="G2253" s="1">
        <f t="shared" si="947"/>
        <v>8347</v>
      </c>
      <c r="H2253" s="2">
        <f t="shared" si="948"/>
        <v>0.49352569029740434</v>
      </c>
      <c r="I2253" s="2"/>
      <c r="J2253" s="2">
        <f t="shared" si="950"/>
        <v>0.24454561579849821</v>
      </c>
      <c r="K2253" s="2">
        <f t="shared" si="951"/>
        <v>0.73807130609590255</v>
      </c>
      <c r="L2253" s="2">
        <f t="shared" si="952"/>
        <v>1.0110565836930173E-2</v>
      </c>
      <c r="M2253" s="2">
        <f t="shared" si="953"/>
        <v>7.2725122686690749E-3</v>
      </c>
      <c r="N2253" s="38">
        <v>4136</v>
      </c>
      <c r="O2253" s="38">
        <v>12483</v>
      </c>
      <c r="P2253" s="38">
        <v>171</v>
      </c>
      <c r="Q2253" s="38">
        <v>76</v>
      </c>
      <c r="R2253" s="38"/>
      <c r="S2253" s="38"/>
      <c r="T2253" s="38"/>
      <c r="U2253" s="38"/>
      <c r="V2253" s="38"/>
      <c r="W2253" s="38"/>
      <c r="X2253" s="38"/>
      <c r="Y2253" s="38"/>
      <c r="Z2253" s="38"/>
      <c r="AA2253" s="38"/>
      <c r="AB2253" s="38"/>
      <c r="AC2253" s="38"/>
      <c r="AD2253" s="38"/>
      <c r="AE2253" s="38">
        <v>47</v>
      </c>
      <c r="AF2253" s="38"/>
      <c r="AG2253" s="38"/>
      <c r="AH2253" s="38"/>
      <c r="AI2253" s="38"/>
      <c r="AJ2253" s="38"/>
      <c r="AK2253" s="38"/>
      <c r="AL2253" s="38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BA2253" s="3">
        <f>IF(Q2253&gt;0,RANK(Q2253,(N2253:P2253,Q2253:AE2253)),0)</f>
        <v>4</v>
      </c>
      <c r="BB2253" s="3">
        <f>IF(R2253&gt;0,RANK(R2253,(N2253:P2253,Q2253:AE2253)),0)</f>
        <v>0</v>
      </c>
      <c r="BC2253" s="3">
        <f>IF(S2253&gt;0,RANK(S2253,(N2253:P2253,Q2253:AE2253)),0)</f>
        <v>0</v>
      </c>
      <c r="BD2253" s="3">
        <f>IF(T2253&gt;0,RANK(T2253,(N2253:P2253,Q2253:AE2253)),0)</f>
        <v>0</v>
      </c>
      <c r="BE2253" s="2">
        <f t="shared" si="954"/>
        <v>4.4935848164134101E-3</v>
      </c>
      <c r="BF2253" s="2">
        <f t="shared" si="955"/>
        <v>0</v>
      </c>
      <c r="BG2253" s="2">
        <f t="shared" si="956"/>
        <v>0</v>
      </c>
      <c r="BH2253" s="2">
        <f t="shared" si="957"/>
        <v>0</v>
      </c>
      <c r="BJ2253" t="s">
        <v>1856</v>
      </c>
      <c r="BK2253" t="s">
        <v>2226</v>
      </c>
      <c r="BL2253">
        <v>3</v>
      </c>
      <c r="BN2253">
        <v>0</v>
      </c>
      <c r="BO2253" s="60">
        <v>40</v>
      </c>
      <c r="BP2253" s="62">
        <v>71</v>
      </c>
      <c r="BQ2253" s="66">
        <f t="shared" si="958"/>
        <v>40071</v>
      </c>
      <c r="BR2253" s="66">
        <f t="shared" si="936"/>
        <v>40071</v>
      </c>
      <c r="BS2253" s="3" t="s">
        <v>3083</v>
      </c>
      <c r="BX2253" s="38"/>
    </row>
    <row r="2254" spans="1:76" ht="14" hidden="1" customHeight="1" outlineLevel="1" x14ac:dyDescent="0.2">
      <c r="A2254" t="s">
        <v>2883</v>
      </c>
      <c r="B2254" t="s">
        <v>2226</v>
      </c>
      <c r="C2254" s="1">
        <f t="shared" si="949"/>
        <v>6754</v>
      </c>
      <c r="D2254" s="3">
        <f>IF(N2254&gt;0, RANK(N2254,(N2254:P2254,Q2254:AE2254)),0)</f>
        <v>2</v>
      </c>
      <c r="E2254" s="3">
        <f>IF(O2254&gt;0,RANK(O2254,(N2254:P2254,Q2254:AE2254)),0)</f>
        <v>1</v>
      </c>
      <c r="F2254" s="3">
        <f>IF(P2254&gt;0,RANK(P2254,(N2254:P2254,Q2254:AE2254)),0)</f>
        <v>3</v>
      </c>
      <c r="G2254" s="1">
        <f t="shared" si="947"/>
        <v>4822</v>
      </c>
      <c r="H2254" s="2">
        <f t="shared" si="948"/>
        <v>0.71394729049452177</v>
      </c>
      <c r="I2254" s="2"/>
      <c r="J2254" s="2">
        <f t="shared" si="950"/>
        <v>0.13665975718092982</v>
      </c>
      <c r="K2254" s="2">
        <f t="shared" si="951"/>
        <v>0.85060704767545159</v>
      </c>
      <c r="L2254" s="2">
        <f t="shared" si="952"/>
        <v>6.8107787977494819E-3</v>
      </c>
      <c r="M2254" s="2">
        <f t="shared" si="953"/>
        <v>5.9224163458691101E-3</v>
      </c>
      <c r="N2254" s="38">
        <v>923</v>
      </c>
      <c r="O2254" s="38">
        <v>5745</v>
      </c>
      <c r="P2254" s="38">
        <v>46</v>
      </c>
      <c r="Q2254" s="38">
        <v>28</v>
      </c>
      <c r="R2254" s="38"/>
      <c r="S2254" s="38"/>
      <c r="T2254" s="38"/>
      <c r="U2254" s="38"/>
      <c r="V2254" s="38"/>
      <c r="W2254" s="38"/>
      <c r="X2254" s="38"/>
      <c r="Y2254" s="38"/>
      <c r="Z2254" s="38"/>
      <c r="AA2254" s="38"/>
      <c r="AB2254" s="38"/>
      <c r="AC2254" s="38"/>
      <c r="AD2254" s="38"/>
      <c r="AE2254" s="38">
        <v>12</v>
      </c>
      <c r="AF2254" s="38"/>
      <c r="AG2254" s="38"/>
      <c r="AH2254" s="38"/>
      <c r="AI2254" s="38"/>
      <c r="AJ2254" s="38"/>
      <c r="AK2254" s="38"/>
      <c r="AL2254" s="38"/>
      <c r="AM2254" s="38"/>
      <c r="AN2254" s="38"/>
      <c r="AO2254" s="38"/>
      <c r="AP2254" s="38"/>
      <c r="AQ2254" s="38"/>
      <c r="AR2254" s="38"/>
      <c r="AS2254" s="38"/>
      <c r="AT2254" s="38"/>
      <c r="AU2254" s="38"/>
      <c r="AV2254" s="38"/>
      <c r="AW2254" s="38"/>
      <c r="AX2254" s="38"/>
      <c r="AY2254" s="38"/>
      <c r="BA2254" s="3">
        <f>IF(Q2254&gt;0,RANK(Q2254,(N2254:P2254,Q2254:AE2254)),0)</f>
        <v>4</v>
      </c>
      <c r="BB2254" s="3">
        <f>IF(R2254&gt;0,RANK(R2254,(N2254:P2254,Q2254:AE2254)),0)</f>
        <v>0</v>
      </c>
      <c r="BC2254" s="3">
        <f>IF(S2254&gt;0,RANK(S2254,(N2254:P2254,Q2254:AE2254)),0)</f>
        <v>0</v>
      </c>
      <c r="BD2254" s="3">
        <f>IF(T2254&gt;0,RANK(T2254,(N2254:P2254,Q2254:AE2254)),0)</f>
        <v>0</v>
      </c>
      <c r="BE2254" s="2">
        <f t="shared" si="954"/>
        <v>4.1456914421083802E-3</v>
      </c>
      <c r="BF2254" s="2">
        <f t="shared" si="955"/>
        <v>0</v>
      </c>
      <c r="BG2254" s="2">
        <f t="shared" si="956"/>
        <v>0</v>
      </c>
      <c r="BH2254" s="2">
        <f t="shared" si="957"/>
        <v>0</v>
      </c>
      <c r="BJ2254" t="s">
        <v>2883</v>
      </c>
      <c r="BK2254" t="s">
        <v>2226</v>
      </c>
      <c r="BL2254">
        <v>3</v>
      </c>
      <c r="BN2254">
        <v>0</v>
      </c>
      <c r="BO2254" s="60">
        <v>40</v>
      </c>
      <c r="BP2254" s="62">
        <v>73</v>
      </c>
      <c r="BQ2254" s="66">
        <f t="shared" si="958"/>
        <v>40073</v>
      </c>
      <c r="BR2254" s="66">
        <f t="shared" si="936"/>
        <v>40073</v>
      </c>
      <c r="BS2254" s="3" t="s">
        <v>3083</v>
      </c>
      <c r="BX2254" s="38"/>
    </row>
    <row r="2255" spans="1:76" ht="14" hidden="1" customHeight="1" outlineLevel="1" x14ac:dyDescent="0.2">
      <c r="A2255" t="s">
        <v>1214</v>
      </c>
      <c r="B2255" t="s">
        <v>2226</v>
      </c>
      <c r="C2255" s="1">
        <f t="shared" si="949"/>
        <v>3278</v>
      </c>
      <c r="D2255" s="3">
        <f>IF(N2255&gt;0, RANK(N2255,(N2255:P2255,Q2255:AE2255)),0)</f>
        <v>2</v>
      </c>
      <c r="E2255" s="3">
        <f>IF(O2255&gt;0,RANK(O2255,(N2255:P2255,Q2255:AE2255)),0)</f>
        <v>1</v>
      </c>
      <c r="F2255" s="3">
        <f>IF(P2255&gt;0,RANK(P2255,(N2255:P2255,Q2255:AE2255)),0)</f>
        <v>3</v>
      </c>
      <c r="G2255" s="1">
        <f t="shared" si="947"/>
        <v>1911</v>
      </c>
      <c r="H2255" s="2">
        <f t="shared" si="948"/>
        <v>0.5829774252593044</v>
      </c>
      <c r="I2255" s="2"/>
      <c r="J2255" s="2">
        <f t="shared" si="950"/>
        <v>0.20073215375228798</v>
      </c>
      <c r="K2255" s="2">
        <f t="shared" si="951"/>
        <v>0.78370957901159244</v>
      </c>
      <c r="L2255" s="2">
        <f t="shared" si="952"/>
        <v>9.4569859670530811E-3</v>
      </c>
      <c r="M2255" s="2">
        <f t="shared" si="953"/>
        <v>6.1012812690665573E-3</v>
      </c>
      <c r="N2255" s="38">
        <v>658</v>
      </c>
      <c r="O2255" s="38">
        <v>2569</v>
      </c>
      <c r="P2255" s="38">
        <v>31</v>
      </c>
      <c r="Q2255" s="38">
        <v>9</v>
      </c>
      <c r="R2255" s="38"/>
      <c r="S2255" s="38"/>
      <c r="T2255" s="38"/>
      <c r="U2255" s="38"/>
      <c r="V2255" s="38"/>
      <c r="W2255" s="38"/>
      <c r="X2255" s="38"/>
      <c r="Y2255" s="38"/>
      <c r="Z2255" s="38"/>
      <c r="AA2255" s="38"/>
      <c r="AB2255" s="38"/>
      <c r="AC2255" s="38"/>
      <c r="AD2255" s="38"/>
      <c r="AE2255" s="38">
        <v>11</v>
      </c>
      <c r="AF2255" s="38"/>
      <c r="AG2255" s="38"/>
      <c r="AH2255" s="38"/>
      <c r="AI2255" s="38"/>
      <c r="AJ2255" s="38"/>
      <c r="AK2255" s="38"/>
      <c r="AL2255" s="38"/>
      <c r="AM2255" s="38"/>
      <c r="AN2255" s="38"/>
      <c r="AO2255" s="38"/>
      <c r="AP2255" s="38"/>
      <c r="AQ2255" s="38"/>
      <c r="AR2255" s="38"/>
      <c r="AS2255" s="38"/>
      <c r="AT2255" s="38"/>
      <c r="AU2255" s="38"/>
      <c r="AV2255" s="38"/>
      <c r="AW2255" s="38"/>
      <c r="AX2255" s="38"/>
      <c r="AY2255" s="38"/>
      <c r="BA2255" s="3">
        <f>IF(Q2255&gt;0,RANK(Q2255,(N2255:P2255,Q2255:AE2255)),0)</f>
        <v>5</v>
      </c>
      <c r="BB2255" s="3">
        <f>IF(R2255&gt;0,RANK(R2255,(N2255:P2255,Q2255:AE2255)),0)</f>
        <v>0</v>
      </c>
      <c r="BC2255" s="3">
        <f>IF(S2255&gt;0,RANK(S2255,(N2255:P2255,Q2255:AE2255)),0)</f>
        <v>0</v>
      </c>
      <c r="BD2255" s="3">
        <f>IF(T2255&gt;0,RANK(T2255,(N2255:P2255,Q2255:AE2255)),0)</f>
        <v>0</v>
      </c>
      <c r="BE2255" s="2">
        <f t="shared" si="954"/>
        <v>2.7455765710799268E-3</v>
      </c>
      <c r="BF2255" s="2">
        <f t="shared" si="955"/>
        <v>0</v>
      </c>
      <c r="BG2255" s="2">
        <f t="shared" si="956"/>
        <v>0</v>
      </c>
      <c r="BH2255" s="2">
        <f t="shared" si="957"/>
        <v>0</v>
      </c>
      <c r="BJ2255" t="s">
        <v>1214</v>
      </c>
      <c r="BK2255" t="s">
        <v>2226</v>
      </c>
      <c r="BL2255">
        <v>3</v>
      </c>
      <c r="BN2255">
        <v>0</v>
      </c>
      <c r="BO2255" s="60">
        <v>40</v>
      </c>
      <c r="BP2255" s="62">
        <v>75</v>
      </c>
      <c r="BQ2255" s="66">
        <f t="shared" si="958"/>
        <v>40075</v>
      </c>
      <c r="BR2255" s="66">
        <f t="shared" si="936"/>
        <v>40075</v>
      </c>
      <c r="BS2255" s="3" t="s">
        <v>3083</v>
      </c>
      <c r="BX2255" s="38"/>
    </row>
    <row r="2256" spans="1:76" ht="14" hidden="1" customHeight="1" outlineLevel="1" x14ac:dyDescent="0.2">
      <c r="A2256" t="s">
        <v>2468</v>
      </c>
      <c r="B2256" t="s">
        <v>2226</v>
      </c>
      <c r="C2256" s="1">
        <f t="shared" si="949"/>
        <v>4079</v>
      </c>
      <c r="D2256" s="3">
        <f>IF(N2256&gt;0, RANK(N2256,(N2256:P2256,Q2256:AE2256)),0)</f>
        <v>2</v>
      </c>
      <c r="E2256" s="3">
        <f>IF(O2256&gt;0,RANK(O2256,(N2256:P2256,Q2256:AE2256)),0)</f>
        <v>1</v>
      </c>
      <c r="F2256" s="3">
        <f>IF(P2256&gt;0,RANK(P2256,(N2256:P2256,Q2256:AE2256)),0)</f>
        <v>3</v>
      </c>
      <c r="G2256" s="1">
        <f t="shared" si="947"/>
        <v>2675</v>
      </c>
      <c r="H2256" s="2">
        <f t="shared" si="948"/>
        <v>0.65579798970335867</v>
      </c>
      <c r="I2256" s="2"/>
      <c r="J2256" s="2">
        <f t="shared" si="950"/>
        <v>0.16695268448149056</v>
      </c>
      <c r="K2256" s="2">
        <f t="shared" si="951"/>
        <v>0.82275067418484926</v>
      </c>
      <c r="L2256" s="2">
        <f t="shared" si="952"/>
        <v>6.6192694287815637E-3</v>
      </c>
      <c r="M2256" s="2">
        <f t="shared" si="953"/>
        <v>3.6773719048785866E-3</v>
      </c>
      <c r="N2256" s="38">
        <v>681</v>
      </c>
      <c r="O2256" s="38">
        <v>3356</v>
      </c>
      <c r="P2256" s="38">
        <v>27</v>
      </c>
      <c r="Q2256" s="38">
        <v>7</v>
      </c>
      <c r="R2256" s="38"/>
      <c r="S2256" s="38"/>
      <c r="T2256" s="38"/>
      <c r="U2256" s="38"/>
      <c r="V2256" s="38"/>
      <c r="W2256" s="38"/>
      <c r="X2256" s="38"/>
      <c r="Y2256" s="38"/>
      <c r="Z2256" s="38"/>
      <c r="AA2256" s="38"/>
      <c r="AB2256" s="38"/>
      <c r="AC2256" s="38"/>
      <c r="AD2256" s="38"/>
      <c r="AE2256" s="38">
        <v>8</v>
      </c>
      <c r="AF2256" s="38"/>
      <c r="AG2256" s="38"/>
      <c r="AH2256" s="38"/>
      <c r="AI2256" s="38"/>
      <c r="AJ2256" s="38"/>
      <c r="AK2256" s="38"/>
      <c r="AL2256" s="38"/>
      <c r="AM2256" s="38"/>
      <c r="AN2256" s="38"/>
      <c r="AO2256" s="38"/>
      <c r="AP2256" s="38"/>
      <c r="AQ2256" s="38"/>
      <c r="AR2256" s="38"/>
      <c r="AS2256" s="38"/>
      <c r="AT2256" s="38"/>
      <c r="AU2256" s="38"/>
      <c r="AV2256" s="38"/>
      <c r="AW2256" s="38"/>
      <c r="AX2256" s="38"/>
      <c r="AY2256" s="38"/>
      <c r="BA2256" s="3">
        <f>IF(Q2256&gt;0,RANK(Q2256,(N2256:P2256,Q2256:AE2256)),0)</f>
        <v>5</v>
      </c>
      <c r="BB2256" s="3">
        <f>IF(R2256&gt;0,RANK(R2256,(N2256:P2256,Q2256:AE2256)),0)</f>
        <v>0</v>
      </c>
      <c r="BC2256" s="3">
        <f>IF(S2256&gt;0,RANK(S2256,(N2256:P2256,Q2256:AE2256)),0)</f>
        <v>0</v>
      </c>
      <c r="BD2256" s="3">
        <f>IF(T2256&gt;0,RANK(T2256,(N2256:P2256,Q2256:AE2256)),0)</f>
        <v>0</v>
      </c>
      <c r="BE2256" s="2">
        <f t="shared" si="954"/>
        <v>1.7161068889433686E-3</v>
      </c>
      <c r="BF2256" s="2">
        <f t="shared" si="955"/>
        <v>0</v>
      </c>
      <c r="BG2256" s="2">
        <f t="shared" si="956"/>
        <v>0</v>
      </c>
      <c r="BH2256" s="2">
        <f t="shared" si="957"/>
        <v>0</v>
      </c>
      <c r="BJ2256" t="s">
        <v>2468</v>
      </c>
      <c r="BK2256" t="s">
        <v>2226</v>
      </c>
      <c r="BL2256">
        <v>2</v>
      </c>
      <c r="BN2256">
        <v>0</v>
      </c>
      <c r="BO2256" s="60">
        <v>40</v>
      </c>
      <c r="BP2256" s="62">
        <v>77</v>
      </c>
      <c r="BQ2256" s="66">
        <f t="shared" si="958"/>
        <v>40077</v>
      </c>
      <c r="BR2256" s="66">
        <f t="shared" si="936"/>
        <v>40077</v>
      </c>
      <c r="BS2256" s="3" t="s">
        <v>3083</v>
      </c>
      <c r="BX2256" s="38"/>
    </row>
    <row r="2257" spans="1:76" ht="14" hidden="1" customHeight="1" outlineLevel="1" x14ac:dyDescent="0.2">
      <c r="A2257" t="s">
        <v>1531</v>
      </c>
      <c r="B2257" t="s">
        <v>2226</v>
      </c>
      <c r="C2257" s="1">
        <f t="shared" si="949"/>
        <v>18754</v>
      </c>
      <c r="D2257" s="3">
        <f>IF(N2257&gt;0, RANK(N2257,(N2257:P2257,Q2257:AE2257)),0)</f>
        <v>2</v>
      </c>
      <c r="E2257" s="3">
        <f>IF(O2257&gt;0,RANK(O2257,(N2257:P2257,Q2257:AE2257)),0)</f>
        <v>1</v>
      </c>
      <c r="F2257" s="3">
        <f>IF(P2257&gt;0,RANK(P2257,(N2257:P2257,Q2257:AE2257)),0)</f>
        <v>3</v>
      </c>
      <c r="G2257" s="1">
        <f t="shared" si="947"/>
        <v>12149</v>
      </c>
      <c r="H2257" s="2">
        <f t="shared" si="948"/>
        <v>0.64780846752692756</v>
      </c>
      <c r="I2257" s="2"/>
      <c r="J2257" s="2">
        <f t="shared" si="950"/>
        <v>0.16977711421563399</v>
      </c>
      <c r="K2257" s="2">
        <f t="shared" si="951"/>
        <v>0.81758558174256157</v>
      </c>
      <c r="L2257" s="2">
        <f t="shared" si="952"/>
        <v>6.3453129998933561E-3</v>
      </c>
      <c r="M2257" s="2">
        <f t="shared" si="953"/>
        <v>6.291991041911053E-3</v>
      </c>
      <c r="N2257" s="38">
        <v>3184</v>
      </c>
      <c r="O2257" s="38">
        <v>15333</v>
      </c>
      <c r="P2257" s="38">
        <v>119</v>
      </c>
      <c r="Q2257" s="38">
        <v>68</v>
      </c>
      <c r="R2257" s="38"/>
      <c r="S2257" s="38"/>
      <c r="T2257" s="38"/>
      <c r="U2257" s="38"/>
      <c r="V2257" s="38"/>
      <c r="W2257" s="38"/>
      <c r="X2257" s="38"/>
      <c r="Y2257" s="38"/>
      <c r="Z2257" s="38"/>
      <c r="AA2257" s="38"/>
      <c r="AB2257" s="38"/>
      <c r="AC2257" s="38"/>
      <c r="AD2257" s="38"/>
      <c r="AE2257" s="38">
        <v>50</v>
      </c>
      <c r="AF2257" s="38"/>
      <c r="AG2257" s="38"/>
      <c r="AH2257" s="38"/>
      <c r="AI2257" s="38"/>
      <c r="AJ2257" s="38"/>
      <c r="AK2257" s="38"/>
      <c r="AL2257" s="38"/>
      <c r="AM2257" s="38"/>
      <c r="AN2257" s="38"/>
      <c r="AO2257" s="38"/>
      <c r="AP2257" s="38"/>
      <c r="AQ2257" s="38"/>
      <c r="AR2257" s="38"/>
      <c r="AS2257" s="38"/>
      <c r="AT2257" s="38"/>
      <c r="AU2257" s="38"/>
      <c r="AV2257" s="38"/>
      <c r="AW2257" s="38"/>
      <c r="AX2257" s="38"/>
      <c r="AY2257" s="38"/>
      <c r="BA2257" s="3">
        <f>IF(Q2257&gt;0,RANK(Q2257,(N2257:P2257,Q2257:AE2257)),0)</f>
        <v>4</v>
      </c>
      <c r="BB2257" s="3">
        <f>IF(R2257&gt;0,RANK(R2257,(N2257:P2257,Q2257:AE2257)),0)</f>
        <v>0</v>
      </c>
      <c r="BC2257" s="3">
        <f>IF(S2257&gt;0,RANK(S2257,(N2257:P2257,Q2257:AE2257)),0)</f>
        <v>0</v>
      </c>
      <c r="BD2257" s="3">
        <f>IF(T2257&gt;0,RANK(T2257,(N2257:P2257,Q2257:AE2257)),0)</f>
        <v>0</v>
      </c>
      <c r="BE2257" s="2">
        <f t="shared" si="954"/>
        <v>3.6258931427962035E-3</v>
      </c>
      <c r="BF2257" s="2">
        <f t="shared" si="955"/>
        <v>0</v>
      </c>
      <c r="BG2257" s="2">
        <f t="shared" si="956"/>
        <v>0</v>
      </c>
      <c r="BH2257" s="2">
        <f t="shared" si="957"/>
        <v>0</v>
      </c>
      <c r="BJ2257" t="s">
        <v>1531</v>
      </c>
      <c r="BK2257" t="s">
        <v>2226</v>
      </c>
      <c r="BL2257">
        <v>2</v>
      </c>
      <c r="BN2257">
        <v>0</v>
      </c>
      <c r="BO2257" s="60">
        <v>40</v>
      </c>
      <c r="BP2257" s="62">
        <v>79</v>
      </c>
      <c r="BQ2257" s="66">
        <f t="shared" si="958"/>
        <v>40079</v>
      </c>
      <c r="BR2257" s="66">
        <f t="shared" si="936"/>
        <v>40079</v>
      </c>
      <c r="BS2257" s="3" t="s">
        <v>3083</v>
      </c>
      <c r="BX2257" s="38"/>
    </row>
    <row r="2258" spans="1:76" ht="14" hidden="1" customHeight="1" outlineLevel="1" x14ac:dyDescent="0.2">
      <c r="A2258" t="s">
        <v>1567</v>
      </c>
      <c r="B2258" t="s">
        <v>2226</v>
      </c>
      <c r="C2258" s="1">
        <f t="shared" si="949"/>
        <v>15465</v>
      </c>
      <c r="D2258" s="3">
        <f>IF(N2258&gt;0, RANK(N2258,(N2258:P2258,Q2258:AE2258)),0)</f>
        <v>2</v>
      </c>
      <c r="E2258" s="3">
        <f>IF(O2258&gt;0,RANK(O2258,(N2258:P2258,Q2258:AE2258)),0)</f>
        <v>1</v>
      </c>
      <c r="F2258" s="3">
        <f>IF(P2258&gt;0,RANK(P2258,(N2258:P2258,Q2258:AE2258)),0)</f>
        <v>3</v>
      </c>
      <c r="G2258" s="1">
        <f t="shared" si="947"/>
        <v>9783</v>
      </c>
      <c r="H2258" s="2">
        <f t="shared" si="948"/>
        <v>0.63258971871968961</v>
      </c>
      <c r="I2258" s="2"/>
      <c r="J2258" s="2">
        <f t="shared" si="950"/>
        <v>0.17536372453928226</v>
      </c>
      <c r="K2258" s="2">
        <f t="shared" si="951"/>
        <v>0.80795344325897189</v>
      </c>
      <c r="L2258" s="2">
        <f t="shared" si="952"/>
        <v>9.2466860653087624E-3</v>
      </c>
      <c r="M2258" s="2">
        <f t="shared" si="953"/>
        <v>7.4361461364370607E-3</v>
      </c>
      <c r="N2258" s="38">
        <v>2712</v>
      </c>
      <c r="O2258" s="38">
        <v>12495</v>
      </c>
      <c r="P2258" s="38">
        <v>143</v>
      </c>
      <c r="Q2258" s="38">
        <v>74</v>
      </c>
      <c r="R2258" s="38"/>
      <c r="S2258" s="38"/>
      <c r="T2258" s="38"/>
      <c r="U2258" s="38"/>
      <c r="V2258" s="38"/>
      <c r="W2258" s="38"/>
      <c r="X2258" s="38"/>
      <c r="Y2258" s="38"/>
      <c r="Z2258" s="38"/>
      <c r="AA2258" s="38"/>
      <c r="AB2258" s="38"/>
      <c r="AC2258" s="38"/>
      <c r="AD2258" s="38"/>
      <c r="AE2258" s="38">
        <v>41</v>
      </c>
      <c r="AF2258" s="38"/>
      <c r="AG2258" s="38"/>
      <c r="AH2258" s="38"/>
      <c r="AI2258" s="38"/>
      <c r="AJ2258" s="38"/>
      <c r="AK2258" s="38"/>
      <c r="AL2258" s="38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BA2258" s="3">
        <f>IF(Q2258&gt;0,RANK(Q2258,(N2258:P2258,Q2258:AE2258)),0)</f>
        <v>4</v>
      </c>
      <c r="BB2258" s="3">
        <f>IF(R2258&gt;0,RANK(R2258,(N2258:P2258,Q2258:AE2258)),0)</f>
        <v>0</v>
      </c>
      <c r="BC2258" s="3">
        <f>IF(S2258&gt;0,RANK(S2258,(N2258:P2258,Q2258:AE2258)),0)</f>
        <v>0</v>
      </c>
      <c r="BD2258" s="3">
        <f>IF(T2258&gt;0,RANK(T2258,(N2258:P2258,Q2258:AE2258)),0)</f>
        <v>0</v>
      </c>
      <c r="BE2258" s="2">
        <f t="shared" si="954"/>
        <v>4.7849983834464919E-3</v>
      </c>
      <c r="BF2258" s="2">
        <f t="shared" si="955"/>
        <v>0</v>
      </c>
      <c r="BG2258" s="2">
        <f t="shared" si="956"/>
        <v>0</v>
      </c>
      <c r="BH2258" s="2">
        <f t="shared" si="957"/>
        <v>0</v>
      </c>
      <c r="BJ2258" t="s">
        <v>1567</v>
      </c>
      <c r="BK2258" t="s">
        <v>2226</v>
      </c>
      <c r="BL2258">
        <v>5</v>
      </c>
      <c r="BN2258">
        <v>0</v>
      </c>
      <c r="BO2258" s="60">
        <v>40</v>
      </c>
      <c r="BP2258" s="62">
        <v>81</v>
      </c>
      <c r="BQ2258" s="66">
        <f t="shared" si="958"/>
        <v>40081</v>
      </c>
      <c r="BR2258" s="66">
        <f t="shared" si="936"/>
        <v>40081</v>
      </c>
      <c r="BS2258" s="3" t="s">
        <v>3083</v>
      </c>
      <c r="BX2258" s="38"/>
    </row>
    <row r="2259" spans="1:76" ht="14" hidden="1" customHeight="1" outlineLevel="1" x14ac:dyDescent="0.2">
      <c r="A2259" t="s">
        <v>825</v>
      </c>
      <c r="B2259" t="s">
        <v>2226</v>
      </c>
      <c r="C2259" s="1">
        <f t="shared" si="949"/>
        <v>24149</v>
      </c>
      <c r="D2259" s="3">
        <f>IF(N2259&gt;0, RANK(N2259,(N2259:P2259,Q2259:AE2259)),0)</f>
        <v>2</v>
      </c>
      <c r="E2259" s="3">
        <f>IF(O2259&gt;0,RANK(O2259,(N2259:P2259,Q2259:AE2259)),0)</f>
        <v>1</v>
      </c>
      <c r="F2259" s="3">
        <f>IF(P2259&gt;0,RANK(P2259,(N2259:P2259,Q2259:AE2259)),0)</f>
        <v>3</v>
      </c>
      <c r="G2259" s="1">
        <f t="shared" si="947"/>
        <v>11847</v>
      </c>
      <c r="H2259" s="2">
        <f t="shared" si="948"/>
        <v>0.49057932005466065</v>
      </c>
      <c r="I2259" s="2"/>
      <c r="J2259" s="2">
        <f t="shared" si="950"/>
        <v>0.24435794442834072</v>
      </c>
      <c r="K2259" s="2">
        <f t="shared" si="951"/>
        <v>0.73493726448300134</v>
      </c>
      <c r="L2259" s="2">
        <f t="shared" si="952"/>
        <v>1.1511863845293801E-2</v>
      </c>
      <c r="M2259" s="2">
        <f t="shared" si="953"/>
        <v>9.1929272433641691E-3</v>
      </c>
      <c r="N2259" s="38">
        <v>5901</v>
      </c>
      <c r="O2259" s="38">
        <v>17748</v>
      </c>
      <c r="P2259" s="38">
        <v>278</v>
      </c>
      <c r="Q2259" s="38">
        <v>146</v>
      </c>
      <c r="R2259" s="38"/>
      <c r="S2259" s="38"/>
      <c r="T2259" s="38"/>
      <c r="U2259" s="38"/>
      <c r="V2259" s="38"/>
      <c r="W2259" s="38"/>
      <c r="X2259" s="38"/>
      <c r="Y2259" s="38"/>
      <c r="Z2259" s="38"/>
      <c r="AA2259" s="38"/>
      <c r="AB2259" s="38"/>
      <c r="AC2259" s="38"/>
      <c r="AD2259" s="38"/>
      <c r="AE2259" s="38">
        <v>76</v>
      </c>
      <c r="AF2259" s="38"/>
      <c r="AG2259" s="38"/>
      <c r="AH2259" s="38"/>
      <c r="AI2259" s="38"/>
      <c r="AJ2259" s="38"/>
      <c r="AK2259" s="38"/>
      <c r="AL2259" s="38"/>
      <c r="AM2259" s="38"/>
      <c r="AN2259" s="38"/>
      <c r="AO2259" s="38"/>
      <c r="AP2259" s="38"/>
      <c r="AQ2259" s="38"/>
      <c r="AR2259" s="38"/>
      <c r="AS2259" s="38"/>
      <c r="AT2259" s="38"/>
      <c r="AU2259" s="38"/>
      <c r="AV2259" s="38"/>
      <c r="AW2259" s="38"/>
      <c r="AX2259" s="38"/>
      <c r="AY2259" s="38"/>
      <c r="BA2259" s="3">
        <f>IF(Q2259&gt;0,RANK(Q2259,(N2259:P2259,Q2259:AE2259)),0)</f>
        <v>4</v>
      </c>
      <c r="BB2259" s="3">
        <f>IF(R2259&gt;0,RANK(R2259,(N2259:P2259,Q2259:AE2259)),0)</f>
        <v>0</v>
      </c>
      <c r="BC2259" s="3">
        <f>IF(S2259&gt;0,RANK(S2259,(N2259:P2259,Q2259:AE2259)),0)</f>
        <v>0</v>
      </c>
      <c r="BD2259" s="3">
        <f>IF(T2259&gt;0,RANK(T2259,(N2259:P2259,Q2259:AE2259)),0)</f>
        <v>0</v>
      </c>
      <c r="BE2259" s="2">
        <f t="shared" si="954"/>
        <v>6.0457989978881113E-3</v>
      </c>
      <c r="BF2259" s="2">
        <f t="shared" si="955"/>
        <v>0</v>
      </c>
      <c r="BG2259" s="2">
        <f t="shared" si="956"/>
        <v>0</v>
      </c>
      <c r="BH2259" s="2">
        <f t="shared" si="957"/>
        <v>0</v>
      </c>
      <c r="BJ2259" t="s">
        <v>825</v>
      </c>
      <c r="BK2259" t="s">
        <v>2226</v>
      </c>
      <c r="BN2259">
        <v>0</v>
      </c>
      <c r="BO2259" s="60">
        <v>40</v>
      </c>
      <c r="BP2259" s="62">
        <v>83</v>
      </c>
      <c r="BQ2259" s="66">
        <f t="shared" si="958"/>
        <v>40083</v>
      </c>
      <c r="BR2259" s="66">
        <f t="shared" si="936"/>
        <v>40083</v>
      </c>
      <c r="BS2259" s="3" t="s">
        <v>3083</v>
      </c>
      <c r="BX2259" s="38"/>
    </row>
    <row r="2260" spans="1:76" ht="14" hidden="1" customHeight="1" outlineLevel="1" x14ac:dyDescent="0.2">
      <c r="A2260" t="s">
        <v>2640</v>
      </c>
      <c r="B2260" t="s">
        <v>2226</v>
      </c>
      <c r="C2260" s="1">
        <f t="shared" si="949"/>
        <v>4260</v>
      </c>
      <c r="D2260" s="3">
        <f>IF(N2260&gt;0, RANK(N2260,(N2260:P2260,Q2260:AE2260)),0)</f>
        <v>2</v>
      </c>
      <c r="E2260" s="3">
        <f>IF(O2260&gt;0,RANK(O2260,(N2260:P2260,Q2260:AE2260)),0)</f>
        <v>1</v>
      </c>
      <c r="F2260" s="3">
        <f>IF(P2260&gt;0,RANK(P2260,(N2260:P2260,Q2260:AE2260)),0)</f>
        <v>3</v>
      </c>
      <c r="G2260" s="1">
        <f t="shared" si="947"/>
        <v>2821</v>
      </c>
      <c r="H2260" s="2">
        <f t="shared" si="948"/>
        <v>0.66220657276995309</v>
      </c>
      <c r="I2260" s="2"/>
      <c r="J2260" s="2">
        <f t="shared" si="950"/>
        <v>0.16173708920187793</v>
      </c>
      <c r="K2260" s="2">
        <f t="shared" si="951"/>
        <v>0.823943661971831</v>
      </c>
      <c r="L2260" s="2">
        <f t="shared" si="952"/>
        <v>7.9812206572769957E-3</v>
      </c>
      <c r="M2260" s="2">
        <f t="shared" si="953"/>
        <v>6.3380281690141021E-3</v>
      </c>
      <c r="N2260" s="38">
        <v>689</v>
      </c>
      <c r="O2260" s="38">
        <v>3510</v>
      </c>
      <c r="P2260" s="38">
        <v>34</v>
      </c>
      <c r="Q2260" s="38">
        <v>13</v>
      </c>
      <c r="R2260" s="38"/>
      <c r="S2260" s="38"/>
      <c r="T2260" s="38"/>
      <c r="U2260" s="38"/>
      <c r="V2260" s="38"/>
      <c r="W2260" s="38"/>
      <c r="X2260" s="38"/>
      <c r="Y2260" s="38"/>
      <c r="Z2260" s="38"/>
      <c r="AA2260" s="38"/>
      <c r="AB2260" s="38"/>
      <c r="AC2260" s="38"/>
      <c r="AD2260" s="38"/>
      <c r="AE2260" s="38">
        <v>14</v>
      </c>
      <c r="AF2260" s="38"/>
      <c r="AG2260" s="38"/>
      <c r="AH2260" s="38"/>
      <c r="AI2260" s="38"/>
      <c r="AJ2260" s="38"/>
      <c r="AK2260" s="38"/>
      <c r="AL2260" s="38"/>
      <c r="AM2260" s="38"/>
      <c r="AN2260" s="38"/>
      <c r="AO2260" s="38"/>
      <c r="AP2260" s="38"/>
      <c r="AQ2260" s="38"/>
      <c r="AR2260" s="38"/>
      <c r="AS2260" s="38"/>
      <c r="AT2260" s="38"/>
      <c r="AU2260" s="38"/>
      <c r="AV2260" s="38"/>
      <c r="AW2260" s="38"/>
      <c r="AX2260" s="38"/>
      <c r="AY2260" s="38"/>
      <c r="BA2260" s="3">
        <f>IF(Q2260&gt;0,RANK(Q2260,(N2260:P2260,Q2260:AE2260)),0)</f>
        <v>5</v>
      </c>
      <c r="BB2260" s="3">
        <f>IF(R2260&gt;0,RANK(R2260,(N2260:P2260,Q2260:AE2260)),0)</f>
        <v>0</v>
      </c>
      <c r="BC2260" s="3">
        <f>IF(S2260&gt;0,RANK(S2260,(N2260:P2260,Q2260:AE2260)),0)</f>
        <v>0</v>
      </c>
      <c r="BD2260" s="3">
        <f>IF(T2260&gt;0,RANK(T2260,(N2260:P2260,Q2260:AE2260)),0)</f>
        <v>0</v>
      </c>
      <c r="BE2260" s="2">
        <f t="shared" si="954"/>
        <v>3.0516431924882629E-3</v>
      </c>
      <c r="BF2260" s="2">
        <f t="shared" si="955"/>
        <v>0</v>
      </c>
      <c r="BG2260" s="2">
        <f t="shared" si="956"/>
        <v>0</v>
      </c>
      <c r="BH2260" s="2">
        <f t="shared" si="957"/>
        <v>0</v>
      </c>
      <c r="BJ2260" t="s">
        <v>2640</v>
      </c>
      <c r="BK2260" t="s">
        <v>2226</v>
      </c>
      <c r="BL2260">
        <v>4</v>
      </c>
      <c r="BN2260">
        <v>0</v>
      </c>
      <c r="BO2260" s="60">
        <v>40</v>
      </c>
      <c r="BP2260" s="62">
        <v>85</v>
      </c>
      <c r="BQ2260" s="66">
        <f t="shared" si="958"/>
        <v>40085</v>
      </c>
      <c r="BR2260" s="66">
        <f t="shared" si="936"/>
        <v>40085</v>
      </c>
      <c r="BS2260" s="3" t="s">
        <v>3083</v>
      </c>
      <c r="BX2260" s="38"/>
    </row>
    <row r="2261" spans="1:76" ht="14" hidden="1" customHeight="1" outlineLevel="1" x14ac:dyDescent="0.2">
      <c r="A2261" t="s">
        <v>423</v>
      </c>
      <c r="B2261" t="s">
        <v>2226</v>
      </c>
      <c r="C2261" s="1">
        <f t="shared" si="949"/>
        <v>21397</v>
      </c>
      <c r="D2261" s="3">
        <f>IF(N2261&gt;0, RANK(N2261,(N2261:P2261,Q2261:AE2261)),0)</f>
        <v>2</v>
      </c>
      <c r="E2261" s="3">
        <f>IF(O2261&gt;0,RANK(O2261,(N2261:P2261,Q2261:AE2261)),0)</f>
        <v>1</v>
      </c>
      <c r="F2261" s="3">
        <f>IF(P2261&gt;0,RANK(P2261,(N2261:P2261,Q2261:AE2261)),0)</f>
        <v>3</v>
      </c>
      <c r="G2261" s="1">
        <f t="shared" si="947"/>
        <v>12974</v>
      </c>
      <c r="H2261" s="2">
        <f t="shared" si="948"/>
        <v>0.60634668411459547</v>
      </c>
      <c r="I2261" s="2"/>
      <c r="J2261" s="2">
        <f t="shared" si="950"/>
        <v>0.18839089591998878</v>
      </c>
      <c r="K2261" s="2">
        <f t="shared" si="951"/>
        <v>0.79473758003458428</v>
      </c>
      <c r="L2261" s="2">
        <f t="shared" si="952"/>
        <v>1.0281815207739404E-2</v>
      </c>
      <c r="M2261" s="2">
        <f t="shared" si="953"/>
        <v>6.5897088376875076E-3</v>
      </c>
      <c r="N2261" s="38">
        <v>4031</v>
      </c>
      <c r="O2261" s="38">
        <v>17005</v>
      </c>
      <c r="P2261" s="38">
        <v>220</v>
      </c>
      <c r="Q2261" s="38">
        <v>89</v>
      </c>
      <c r="R2261" s="38"/>
      <c r="S2261" s="38"/>
      <c r="T2261" s="38"/>
      <c r="U2261" s="38"/>
      <c r="V2261" s="38"/>
      <c r="W2261" s="38"/>
      <c r="X2261" s="38"/>
      <c r="Y2261" s="38"/>
      <c r="Z2261" s="38"/>
      <c r="AA2261" s="38"/>
      <c r="AB2261" s="38"/>
      <c r="AC2261" s="38"/>
      <c r="AD2261" s="38"/>
      <c r="AE2261" s="38">
        <v>52</v>
      </c>
      <c r="AF2261" s="38"/>
      <c r="AG2261" s="38"/>
      <c r="AH2261" s="38"/>
      <c r="AI2261" s="38"/>
      <c r="AJ2261" s="38"/>
      <c r="AK2261" s="38"/>
      <c r="AL2261" s="38"/>
      <c r="AM2261" s="38"/>
      <c r="AN2261" s="38"/>
      <c r="AO2261" s="38"/>
      <c r="AP2261" s="38"/>
      <c r="AQ2261" s="38"/>
      <c r="AR2261" s="38"/>
      <c r="AS2261" s="38"/>
      <c r="AT2261" s="38"/>
      <c r="AU2261" s="38"/>
      <c r="AV2261" s="38"/>
      <c r="AW2261" s="38"/>
      <c r="AX2261" s="38"/>
      <c r="AY2261" s="38"/>
      <c r="BA2261" s="3">
        <f>IF(Q2261&gt;0,RANK(Q2261,(N2261:P2261,Q2261:AE2261)),0)</f>
        <v>4</v>
      </c>
      <c r="BB2261" s="3">
        <f>IF(R2261&gt;0,RANK(R2261,(N2261:P2261,Q2261:AE2261)),0)</f>
        <v>0</v>
      </c>
      <c r="BC2261" s="3">
        <f>IF(S2261&gt;0,RANK(S2261,(N2261:P2261,Q2261:AE2261)),0)</f>
        <v>0</v>
      </c>
      <c r="BD2261" s="3">
        <f>IF(T2261&gt;0,RANK(T2261,(N2261:P2261,Q2261:AE2261)),0)</f>
        <v>0</v>
      </c>
      <c r="BE2261" s="2">
        <f t="shared" si="954"/>
        <v>4.1594616067673036E-3</v>
      </c>
      <c r="BF2261" s="2">
        <f t="shared" si="955"/>
        <v>0</v>
      </c>
      <c r="BG2261" s="2">
        <f t="shared" si="956"/>
        <v>0</v>
      </c>
      <c r="BH2261" s="2">
        <f t="shared" si="957"/>
        <v>0</v>
      </c>
      <c r="BJ2261" t="s">
        <v>423</v>
      </c>
      <c r="BK2261" t="s">
        <v>2226</v>
      </c>
      <c r="BL2261">
        <v>4</v>
      </c>
      <c r="BN2261">
        <v>0</v>
      </c>
      <c r="BO2261" s="60">
        <v>40</v>
      </c>
      <c r="BP2261" s="62">
        <v>87</v>
      </c>
      <c r="BQ2261" s="66">
        <f t="shared" si="958"/>
        <v>40087</v>
      </c>
      <c r="BR2261" s="66">
        <f t="shared" si="936"/>
        <v>40087</v>
      </c>
      <c r="BS2261" s="3" t="s">
        <v>3083</v>
      </c>
      <c r="BX2261" s="38"/>
    </row>
    <row r="2262" spans="1:76" ht="14" hidden="1" customHeight="1" outlineLevel="1" x14ac:dyDescent="0.2">
      <c r="A2262" t="s">
        <v>424</v>
      </c>
      <c r="B2262" t="s">
        <v>2226</v>
      </c>
      <c r="C2262" s="1">
        <f t="shared" si="949"/>
        <v>11309</v>
      </c>
      <c r="D2262" s="3">
        <f>IF(N2262&gt;0, RANK(N2262,(N2262:P2262,Q2262:AE2262)),0)</f>
        <v>2</v>
      </c>
      <c r="E2262" s="3">
        <f>IF(O2262&gt;0,RANK(O2262,(N2262:P2262,Q2262:AE2262)),0)</f>
        <v>1</v>
      </c>
      <c r="F2262" s="3">
        <f>IF(P2262&gt;0,RANK(P2262,(N2262:P2262,Q2262:AE2262)),0)</f>
        <v>3</v>
      </c>
      <c r="G2262" s="1">
        <f t="shared" si="947"/>
        <v>7789</v>
      </c>
      <c r="H2262" s="2">
        <f t="shared" si="948"/>
        <v>0.6887434786453267</v>
      </c>
      <c r="I2262" s="2"/>
      <c r="J2262" s="2">
        <f t="shared" si="950"/>
        <v>0.14996905119816076</v>
      </c>
      <c r="K2262" s="2">
        <f t="shared" si="951"/>
        <v>0.83871252984348754</v>
      </c>
      <c r="L2262" s="2">
        <f t="shared" si="952"/>
        <v>6.8087364046334779E-3</v>
      </c>
      <c r="M2262" s="2">
        <f t="shared" si="953"/>
        <v>4.5096825537182502E-3</v>
      </c>
      <c r="N2262" s="38">
        <v>1696</v>
      </c>
      <c r="O2262" s="38">
        <v>9485</v>
      </c>
      <c r="P2262" s="38">
        <v>77</v>
      </c>
      <c r="Q2262" s="38">
        <v>33</v>
      </c>
      <c r="R2262" s="38"/>
      <c r="S2262" s="38"/>
      <c r="T2262" s="38"/>
      <c r="U2262" s="38"/>
      <c r="V2262" s="38"/>
      <c r="W2262" s="38"/>
      <c r="X2262" s="38"/>
      <c r="Y2262" s="38"/>
      <c r="Z2262" s="38"/>
      <c r="AA2262" s="38"/>
      <c r="AB2262" s="38"/>
      <c r="AC2262" s="38"/>
      <c r="AD2262" s="38"/>
      <c r="AE2262" s="38">
        <v>18</v>
      </c>
      <c r="AF2262" s="38"/>
      <c r="AG2262" s="38"/>
      <c r="AH2262" s="38"/>
      <c r="AI2262" s="38"/>
      <c r="AJ2262" s="38"/>
      <c r="AK2262" s="38"/>
      <c r="AL2262" s="38"/>
      <c r="AM2262" s="38"/>
      <c r="AN2262" s="38"/>
      <c r="AO2262" s="38"/>
      <c r="AP2262" s="38"/>
      <c r="AQ2262" s="38"/>
      <c r="AR2262" s="38"/>
      <c r="AS2262" s="38"/>
      <c r="AT2262" s="38"/>
      <c r="AU2262" s="38"/>
      <c r="AV2262" s="38"/>
      <c r="AW2262" s="38"/>
      <c r="AX2262" s="38"/>
      <c r="AY2262" s="38"/>
      <c r="BA2262" s="3">
        <f>IF(Q2262&gt;0,RANK(Q2262,(N2262:P2262,Q2262:AE2262)),0)</f>
        <v>4</v>
      </c>
      <c r="BB2262" s="3">
        <f>IF(R2262&gt;0,RANK(R2262,(N2262:P2262,Q2262:AE2262)),0)</f>
        <v>0</v>
      </c>
      <c r="BC2262" s="3">
        <f>IF(S2262&gt;0,RANK(S2262,(N2262:P2262,Q2262:AE2262)),0)</f>
        <v>0</v>
      </c>
      <c r="BD2262" s="3">
        <f>IF(T2262&gt;0,RANK(T2262,(N2262:P2262,Q2262:AE2262)),0)</f>
        <v>0</v>
      </c>
      <c r="BE2262" s="2">
        <f t="shared" si="954"/>
        <v>2.9180298877000618E-3</v>
      </c>
      <c r="BF2262" s="2">
        <f t="shared" si="955"/>
        <v>0</v>
      </c>
      <c r="BG2262" s="2">
        <f t="shared" si="956"/>
        <v>0</v>
      </c>
      <c r="BH2262" s="2">
        <f t="shared" si="957"/>
        <v>0</v>
      </c>
      <c r="BJ2262" t="s">
        <v>424</v>
      </c>
      <c r="BK2262" t="s">
        <v>2226</v>
      </c>
      <c r="BL2262">
        <v>2</v>
      </c>
      <c r="BN2262">
        <v>0</v>
      </c>
      <c r="BO2262" s="60">
        <v>40</v>
      </c>
      <c r="BP2262" s="62">
        <v>89</v>
      </c>
      <c r="BQ2262" s="66">
        <f t="shared" si="958"/>
        <v>40089</v>
      </c>
      <c r="BR2262" s="66">
        <f t="shared" si="936"/>
        <v>40089</v>
      </c>
      <c r="BS2262" s="3" t="s">
        <v>3083</v>
      </c>
      <c r="BX2262" s="38"/>
    </row>
    <row r="2263" spans="1:76" ht="14" hidden="1" customHeight="1" outlineLevel="1" x14ac:dyDescent="0.2">
      <c r="A2263" t="s">
        <v>1182</v>
      </c>
      <c r="B2263" t="s">
        <v>2226</v>
      </c>
      <c r="C2263" s="1">
        <f t="shared" si="949"/>
        <v>8439</v>
      </c>
      <c r="D2263" s="3">
        <f>IF(N2263&gt;0, RANK(N2263,(N2263:P2263,Q2263:AE2263)),0)</f>
        <v>2</v>
      </c>
      <c r="E2263" s="3">
        <f>IF(O2263&gt;0,RANK(O2263,(N2263:P2263,Q2263:AE2263)),0)</f>
        <v>1</v>
      </c>
      <c r="F2263" s="3">
        <f>IF(P2263&gt;0,RANK(P2263,(N2263:P2263,Q2263:AE2263)),0)</f>
        <v>3</v>
      </c>
      <c r="G2263" s="1">
        <f t="shared" si="947"/>
        <v>4450</v>
      </c>
      <c r="H2263" s="2">
        <f t="shared" si="948"/>
        <v>0.52731366275625069</v>
      </c>
      <c r="I2263" s="2"/>
      <c r="J2263" s="2">
        <f t="shared" si="950"/>
        <v>0.22952956511435005</v>
      </c>
      <c r="K2263" s="2">
        <f t="shared" si="951"/>
        <v>0.75684322787060077</v>
      </c>
      <c r="L2263" s="2">
        <f t="shared" si="952"/>
        <v>7.4653394952008531E-3</v>
      </c>
      <c r="M2263" s="2">
        <f t="shared" si="953"/>
        <v>6.1618675198483056E-3</v>
      </c>
      <c r="N2263" s="38">
        <v>1937</v>
      </c>
      <c r="O2263" s="38">
        <v>6387</v>
      </c>
      <c r="P2263" s="38">
        <v>63</v>
      </c>
      <c r="Q2263" s="38">
        <v>28</v>
      </c>
      <c r="R2263" s="38"/>
      <c r="S2263" s="38"/>
      <c r="T2263" s="38"/>
      <c r="U2263" s="38"/>
      <c r="V2263" s="38"/>
      <c r="W2263" s="38"/>
      <c r="X2263" s="38"/>
      <c r="Y2263" s="38"/>
      <c r="Z2263" s="38"/>
      <c r="AA2263" s="38"/>
      <c r="AB2263" s="38"/>
      <c r="AC2263" s="38"/>
      <c r="AD2263" s="38"/>
      <c r="AE2263" s="38">
        <v>24</v>
      </c>
      <c r="AF2263" s="38"/>
      <c r="AG2263" s="38"/>
      <c r="AH2263" s="38"/>
      <c r="AI2263" s="38"/>
      <c r="AJ2263" s="38"/>
      <c r="AK2263" s="38"/>
      <c r="AL2263" s="38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BA2263" s="3">
        <f>IF(Q2263&gt;0,RANK(Q2263,(N2263:P2263,Q2263:AE2263)),0)</f>
        <v>4</v>
      </c>
      <c r="BB2263" s="3">
        <f>IF(R2263&gt;0,RANK(R2263,(N2263:P2263,Q2263:AE2263)),0)</f>
        <v>0</v>
      </c>
      <c r="BC2263" s="3">
        <f>IF(S2263&gt;0,RANK(S2263,(N2263:P2263,Q2263:AE2263)),0)</f>
        <v>0</v>
      </c>
      <c r="BD2263" s="3">
        <f>IF(T2263&gt;0,RANK(T2263,(N2263:P2263,Q2263:AE2263)),0)</f>
        <v>0</v>
      </c>
      <c r="BE2263" s="2">
        <f t="shared" si="954"/>
        <v>3.3179286645337127E-3</v>
      </c>
      <c r="BF2263" s="2">
        <f t="shared" si="955"/>
        <v>0</v>
      </c>
      <c r="BG2263" s="2">
        <f t="shared" si="956"/>
        <v>0</v>
      </c>
      <c r="BH2263" s="2">
        <f t="shared" si="957"/>
        <v>0</v>
      </c>
      <c r="BJ2263" t="s">
        <v>1182</v>
      </c>
      <c r="BK2263" t="s">
        <v>2226</v>
      </c>
      <c r="BL2263">
        <v>2</v>
      </c>
      <c r="BN2263">
        <v>0</v>
      </c>
      <c r="BO2263" s="60">
        <v>40</v>
      </c>
      <c r="BP2263" s="62">
        <v>91</v>
      </c>
      <c r="BQ2263" s="66">
        <f t="shared" si="958"/>
        <v>40091</v>
      </c>
      <c r="BR2263" s="66">
        <f t="shared" si="936"/>
        <v>40091</v>
      </c>
      <c r="BS2263" s="3" t="s">
        <v>3083</v>
      </c>
      <c r="BX2263" s="38"/>
    </row>
    <row r="2264" spans="1:76" ht="14" hidden="1" customHeight="1" outlineLevel="1" x14ac:dyDescent="0.2">
      <c r="A2264" t="s">
        <v>119</v>
      </c>
      <c r="B2264" t="s">
        <v>2226</v>
      </c>
      <c r="C2264" s="1">
        <f t="shared" si="949"/>
        <v>3478</v>
      </c>
      <c r="D2264" s="3">
        <f>IF(N2264&gt;0, RANK(N2264,(N2264:P2264,Q2264:AE2264)),0)</f>
        <v>2</v>
      </c>
      <c r="E2264" s="3">
        <f>IF(O2264&gt;0,RANK(O2264,(N2264:P2264,Q2264:AE2264)),0)</f>
        <v>1</v>
      </c>
      <c r="F2264" s="3">
        <f>IF(P2264&gt;0,RANK(P2264,(N2264:P2264,Q2264:AE2264)),0)</f>
        <v>3</v>
      </c>
      <c r="G2264" s="1">
        <f t="shared" si="947"/>
        <v>2760</v>
      </c>
      <c r="H2264" s="2">
        <f t="shared" si="948"/>
        <v>0.79355951696377225</v>
      </c>
      <c r="I2264" s="2"/>
      <c r="J2264" s="2">
        <f t="shared" si="950"/>
        <v>9.4019551466359971E-2</v>
      </c>
      <c r="K2264" s="2">
        <f t="shared" si="951"/>
        <v>0.88757906843013223</v>
      </c>
      <c r="L2264" s="2">
        <f t="shared" si="952"/>
        <v>1.0350776308223116E-2</v>
      </c>
      <c r="M2264" s="2">
        <f t="shared" si="953"/>
        <v>8.0506037952846644E-3</v>
      </c>
      <c r="N2264" s="38">
        <v>327</v>
      </c>
      <c r="O2264" s="38">
        <v>3087</v>
      </c>
      <c r="P2264" s="38">
        <v>36</v>
      </c>
      <c r="Q2264" s="38">
        <v>15</v>
      </c>
      <c r="R2264" s="38"/>
      <c r="S2264" s="38"/>
      <c r="T2264" s="38"/>
      <c r="U2264" s="38"/>
      <c r="V2264" s="38"/>
      <c r="W2264" s="38"/>
      <c r="X2264" s="38"/>
      <c r="Y2264" s="38"/>
      <c r="Z2264" s="38"/>
      <c r="AA2264" s="38"/>
      <c r="AB2264" s="38"/>
      <c r="AC2264" s="38"/>
      <c r="AD2264" s="38"/>
      <c r="AE2264" s="38">
        <v>13</v>
      </c>
      <c r="AF2264" s="38"/>
      <c r="AG2264" s="38"/>
      <c r="AH2264" s="38"/>
      <c r="AI2264" s="38"/>
      <c r="AJ2264" s="38"/>
      <c r="AK2264" s="38"/>
      <c r="AL2264" s="38"/>
      <c r="AM2264" s="38"/>
      <c r="AN2264" s="38"/>
      <c r="AO2264" s="38"/>
      <c r="AP2264" s="38"/>
      <c r="AQ2264" s="38"/>
      <c r="AR2264" s="38"/>
      <c r="AS2264" s="38"/>
      <c r="AT2264" s="38"/>
      <c r="AU2264" s="38"/>
      <c r="AV2264" s="38"/>
      <c r="AW2264" s="38"/>
      <c r="AX2264" s="38"/>
      <c r="AY2264" s="38"/>
      <c r="BA2264" s="3">
        <f>IF(Q2264&gt;0,RANK(Q2264,(N2264:P2264,Q2264:AE2264)),0)</f>
        <v>4</v>
      </c>
      <c r="BB2264" s="3">
        <f>IF(R2264&gt;0,RANK(R2264,(N2264:P2264,Q2264:AE2264)),0)</f>
        <v>0</v>
      </c>
      <c r="BC2264" s="3">
        <f>IF(S2264&gt;0,RANK(S2264,(N2264:P2264,Q2264:AE2264)),0)</f>
        <v>0</v>
      </c>
      <c r="BD2264" s="3">
        <f>IF(T2264&gt;0,RANK(T2264,(N2264:P2264,Q2264:AE2264)),0)</f>
        <v>0</v>
      </c>
      <c r="BE2264" s="2">
        <f t="shared" si="954"/>
        <v>4.3128234617596318E-3</v>
      </c>
      <c r="BF2264" s="2">
        <f t="shared" si="955"/>
        <v>0</v>
      </c>
      <c r="BG2264" s="2">
        <f t="shared" si="956"/>
        <v>0</v>
      </c>
      <c r="BH2264" s="2">
        <f t="shared" si="957"/>
        <v>0</v>
      </c>
      <c r="BJ2264" t="s">
        <v>119</v>
      </c>
      <c r="BK2264" t="s">
        <v>2226</v>
      </c>
      <c r="BL2264">
        <v>3</v>
      </c>
      <c r="BN2264">
        <v>0</v>
      </c>
      <c r="BO2264" s="60">
        <v>40</v>
      </c>
      <c r="BP2264" s="62">
        <v>93</v>
      </c>
      <c r="BQ2264" s="66">
        <f t="shared" si="958"/>
        <v>40093</v>
      </c>
      <c r="BR2264" s="66">
        <f t="shared" si="936"/>
        <v>40093</v>
      </c>
      <c r="BS2264" s="3" t="s">
        <v>3083</v>
      </c>
      <c r="BX2264" s="38"/>
    </row>
    <row r="2265" spans="1:76" ht="14" hidden="1" customHeight="1" outlineLevel="1" x14ac:dyDescent="0.2">
      <c r="A2265" t="s">
        <v>1812</v>
      </c>
      <c r="B2265" t="s">
        <v>2226</v>
      </c>
      <c r="C2265" s="1">
        <f t="shared" si="949"/>
        <v>6589</v>
      </c>
      <c r="D2265" s="3">
        <f>IF(N2265&gt;0, RANK(N2265,(N2265:P2265,Q2265:AE2265)),0)</f>
        <v>2</v>
      </c>
      <c r="E2265" s="3">
        <f>IF(O2265&gt;0,RANK(O2265,(N2265:P2265,Q2265:AE2265)),0)</f>
        <v>1</v>
      </c>
      <c r="F2265" s="3">
        <f>IF(P2265&gt;0,RANK(P2265,(N2265:P2265,Q2265:AE2265)),0)</f>
        <v>3</v>
      </c>
      <c r="G2265" s="1">
        <f t="shared" si="947"/>
        <v>4179</v>
      </c>
      <c r="H2265" s="2">
        <f t="shared" si="948"/>
        <v>0.6342388829867962</v>
      </c>
      <c r="I2265" s="2"/>
      <c r="J2265" s="2">
        <f t="shared" si="950"/>
        <v>0.17741690696615572</v>
      </c>
      <c r="K2265" s="2">
        <f t="shared" si="951"/>
        <v>0.81165578995295184</v>
      </c>
      <c r="L2265" s="2">
        <f t="shared" si="952"/>
        <v>5.3118834421004707E-3</v>
      </c>
      <c r="M2265" s="2">
        <f t="shared" si="953"/>
        <v>5.6154196387919325E-3</v>
      </c>
      <c r="N2265" s="38">
        <v>1169</v>
      </c>
      <c r="O2265" s="38">
        <v>5348</v>
      </c>
      <c r="P2265" s="38">
        <v>35</v>
      </c>
      <c r="Q2265" s="38">
        <v>23</v>
      </c>
      <c r="R2265" s="38"/>
      <c r="S2265" s="38"/>
      <c r="T2265" s="38"/>
      <c r="U2265" s="38"/>
      <c r="V2265" s="38"/>
      <c r="W2265" s="38"/>
      <c r="X2265" s="38"/>
      <c r="Y2265" s="38"/>
      <c r="Z2265" s="38"/>
      <c r="AA2265" s="38"/>
      <c r="AB2265" s="38"/>
      <c r="AC2265" s="38"/>
      <c r="AD2265" s="38"/>
      <c r="AE2265" s="38">
        <v>14</v>
      </c>
      <c r="AF2265" s="38"/>
      <c r="AG2265" s="38"/>
      <c r="AH2265" s="38"/>
      <c r="AI2265" s="38"/>
      <c r="AJ2265" s="38"/>
      <c r="AK2265" s="38"/>
      <c r="AL2265" s="38"/>
      <c r="AM2265" s="38"/>
      <c r="AN2265" s="38"/>
      <c r="AO2265" s="38"/>
      <c r="AP2265" s="38"/>
      <c r="AQ2265" s="38"/>
      <c r="AR2265" s="38"/>
      <c r="AS2265" s="38"/>
      <c r="AT2265" s="38"/>
      <c r="AU2265" s="38"/>
      <c r="AV2265" s="38"/>
      <c r="AW2265" s="38"/>
      <c r="AX2265" s="38"/>
      <c r="AY2265" s="38"/>
      <c r="BA2265" s="3">
        <f>IF(Q2265&gt;0,RANK(Q2265,(N2265:P2265,Q2265:AE2265)),0)</f>
        <v>4</v>
      </c>
      <c r="BB2265" s="3">
        <f>IF(R2265&gt;0,RANK(R2265,(N2265:P2265,Q2265:AE2265)),0)</f>
        <v>0</v>
      </c>
      <c r="BC2265" s="3">
        <f>IF(S2265&gt;0,RANK(S2265,(N2265:P2265,Q2265:AE2265)),0)</f>
        <v>0</v>
      </c>
      <c r="BD2265" s="3">
        <f>IF(T2265&gt;0,RANK(T2265,(N2265:P2265,Q2265:AE2265)),0)</f>
        <v>0</v>
      </c>
      <c r="BE2265" s="2">
        <f t="shared" si="954"/>
        <v>3.4906662619517376E-3</v>
      </c>
      <c r="BF2265" s="2">
        <f t="shared" si="955"/>
        <v>0</v>
      </c>
      <c r="BG2265" s="2">
        <f t="shared" si="956"/>
        <v>0</v>
      </c>
      <c r="BH2265" s="2">
        <f t="shared" si="957"/>
        <v>0</v>
      </c>
      <c r="BJ2265" t="s">
        <v>1812</v>
      </c>
      <c r="BK2265" t="s">
        <v>2226</v>
      </c>
      <c r="BL2265">
        <v>2</v>
      </c>
      <c r="BN2265">
        <v>0</v>
      </c>
      <c r="BO2265" s="60">
        <v>40</v>
      </c>
      <c r="BP2265" s="62">
        <v>95</v>
      </c>
      <c r="BQ2265" s="66">
        <f t="shared" si="958"/>
        <v>40095</v>
      </c>
      <c r="BR2265" s="66">
        <f t="shared" si="936"/>
        <v>40095</v>
      </c>
      <c r="BS2265" s="3" t="s">
        <v>3083</v>
      </c>
      <c r="BX2265" s="38"/>
    </row>
    <row r="2266" spans="1:76" ht="14" hidden="1" customHeight="1" outlineLevel="1" x14ac:dyDescent="0.2">
      <c r="A2266" t="s">
        <v>2149</v>
      </c>
      <c r="B2266" t="s">
        <v>2226</v>
      </c>
      <c r="C2266" s="1">
        <f t="shared" si="949"/>
        <v>17374</v>
      </c>
      <c r="D2266" s="3">
        <f>IF(N2266&gt;0, RANK(N2266,(N2266:P2266,Q2266:AE2266)),0)</f>
        <v>2</v>
      </c>
      <c r="E2266" s="3">
        <f>IF(O2266&gt;0,RANK(O2266,(N2266:P2266,Q2266:AE2266)),0)</f>
        <v>1</v>
      </c>
      <c r="F2266" s="3">
        <f>IF(P2266&gt;0,RANK(P2266,(N2266:P2266,Q2266:AE2266)),0)</f>
        <v>3</v>
      </c>
      <c r="G2266" s="1">
        <f t="shared" si="947"/>
        <v>9985</v>
      </c>
      <c r="H2266" s="2">
        <f t="shared" si="948"/>
        <v>0.57470933578911021</v>
      </c>
      <c r="I2266" s="2"/>
      <c r="J2266" s="2">
        <f t="shared" si="950"/>
        <v>0.20311960400598594</v>
      </c>
      <c r="K2266" s="2">
        <f t="shared" si="951"/>
        <v>0.77782893979509615</v>
      </c>
      <c r="L2266" s="2">
        <f t="shared" si="952"/>
        <v>1.0993438471278923E-2</v>
      </c>
      <c r="M2266" s="2">
        <f t="shared" si="953"/>
        <v>8.058017727638981E-3</v>
      </c>
      <c r="N2266" s="38">
        <v>3529</v>
      </c>
      <c r="O2266" s="38">
        <v>13514</v>
      </c>
      <c r="P2266" s="38">
        <v>191</v>
      </c>
      <c r="Q2266" s="38">
        <v>75</v>
      </c>
      <c r="R2266" s="38"/>
      <c r="S2266" s="38"/>
      <c r="T2266" s="38"/>
      <c r="U2266" s="38"/>
      <c r="V2266" s="38"/>
      <c r="W2266" s="38"/>
      <c r="X2266" s="38"/>
      <c r="Y2266" s="38"/>
      <c r="Z2266" s="38"/>
      <c r="AA2266" s="38"/>
      <c r="AB2266" s="38"/>
      <c r="AC2266" s="38"/>
      <c r="AD2266" s="38"/>
      <c r="AE2266" s="38">
        <v>65</v>
      </c>
      <c r="AF2266" s="38"/>
      <c r="AG2266" s="38"/>
      <c r="AH2266" s="38"/>
      <c r="AI2266" s="38"/>
      <c r="AJ2266" s="38"/>
      <c r="AK2266" s="38"/>
      <c r="AL2266" s="38"/>
      <c r="AM2266" s="38"/>
      <c r="AN2266" s="38"/>
      <c r="AO2266" s="38"/>
      <c r="AP2266" s="38"/>
      <c r="AQ2266" s="38"/>
      <c r="AR2266" s="38"/>
      <c r="AS2266" s="38"/>
      <c r="AT2266" s="38"/>
      <c r="AU2266" s="38"/>
      <c r="AV2266" s="38"/>
      <c r="AW2266" s="38"/>
      <c r="AX2266" s="38"/>
      <c r="AY2266" s="38"/>
      <c r="BA2266" s="3">
        <f>IF(Q2266&gt;0,RANK(Q2266,(N2266:P2266,Q2266:AE2266)),0)</f>
        <v>4</v>
      </c>
      <c r="BB2266" s="3">
        <f>IF(R2266&gt;0,RANK(R2266,(N2266:P2266,Q2266:AE2266)),0)</f>
        <v>0</v>
      </c>
      <c r="BC2266" s="3">
        <f>IF(S2266&gt;0,RANK(S2266,(N2266:P2266,Q2266:AE2266)),0)</f>
        <v>0</v>
      </c>
      <c r="BD2266" s="3">
        <f>IF(T2266&gt;0,RANK(T2266,(N2266:P2266,Q2266:AE2266)),0)</f>
        <v>0</v>
      </c>
      <c r="BE2266" s="2">
        <f t="shared" si="954"/>
        <v>4.3167952112351787E-3</v>
      </c>
      <c r="BF2266" s="2">
        <f t="shared" si="955"/>
        <v>0</v>
      </c>
      <c r="BG2266" s="2">
        <f t="shared" si="956"/>
        <v>0</v>
      </c>
      <c r="BH2266" s="2">
        <f t="shared" si="957"/>
        <v>0</v>
      </c>
      <c r="BJ2266" t="s">
        <v>2149</v>
      </c>
      <c r="BK2266" t="s">
        <v>2226</v>
      </c>
      <c r="BL2266">
        <v>2</v>
      </c>
      <c r="BN2266">
        <v>0</v>
      </c>
      <c r="BO2266" s="60">
        <v>40</v>
      </c>
      <c r="BP2266" s="62">
        <v>97</v>
      </c>
      <c r="BQ2266" s="66">
        <f t="shared" si="958"/>
        <v>40097</v>
      </c>
      <c r="BR2266" s="66">
        <f t="shared" si="936"/>
        <v>40097</v>
      </c>
      <c r="BS2266" s="3" t="s">
        <v>3083</v>
      </c>
      <c r="BX2266" s="38"/>
    </row>
    <row r="2267" spans="1:76" ht="14" hidden="1" customHeight="1" outlineLevel="1" x14ac:dyDescent="0.2">
      <c r="A2267" t="s">
        <v>1833</v>
      </c>
      <c r="B2267" t="s">
        <v>2226</v>
      </c>
      <c r="C2267" s="1">
        <f t="shared" si="949"/>
        <v>5885</v>
      </c>
      <c r="D2267" s="3">
        <f>IF(N2267&gt;0, RANK(N2267,(N2267:P2267,Q2267:AE2267)),0)</f>
        <v>2</v>
      </c>
      <c r="E2267" s="3">
        <f>IF(O2267&gt;0,RANK(O2267,(N2267:P2267,Q2267:AE2267)),0)</f>
        <v>1</v>
      </c>
      <c r="F2267" s="3">
        <f>IF(P2267&gt;0,RANK(P2267,(N2267:P2267,Q2267:AE2267)),0)</f>
        <v>3</v>
      </c>
      <c r="G2267" s="1">
        <f t="shared" si="947"/>
        <v>3609</v>
      </c>
      <c r="H2267" s="2">
        <f t="shared" si="948"/>
        <v>0.61325403568394221</v>
      </c>
      <c r="I2267" s="2"/>
      <c r="J2267" s="2">
        <f t="shared" si="950"/>
        <v>0.18351741716227699</v>
      </c>
      <c r="K2267" s="2">
        <f t="shared" si="951"/>
        <v>0.7967714528462192</v>
      </c>
      <c r="L2267" s="2">
        <f t="shared" si="952"/>
        <v>1.1045029736618521E-2</v>
      </c>
      <c r="M2267" s="2">
        <f t="shared" si="953"/>
        <v>8.6661002548852964E-3</v>
      </c>
      <c r="N2267" s="38">
        <v>1080</v>
      </c>
      <c r="O2267" s="38">
        <v>4689</v>
      </c>
      <c r="P2267" s="38">
        <v>65</v>
      </c>
      <c r="Q2267" s="38">
        <v>35</v>
      </c>
      <c r="R2267" s="38"/>
      <c r="S2267" s="38"/>
      <c r="T2267" s="38"/>
      <c r="U2267" s="38"/>
      <c r="V2267" s="38"/>
      <c r="W2267" s="38"/>
      <c r="X2267" s="38"/>
      <c r="Y2267" s="38"/>
      <c r="Z2267" s="38"/>
      <c r="AA2267" s="38"/>
      <c r="AB2267" s="38"/>
      <c r="AC2267" s="38"/>
      <c r="AD2267" s="38"/>
      <c r="AE2267" s="38">
        <v>16</v>
      </c>
      <c r="AF2267" s="38"/>
      <c r="AG2267" s="38"/>
      <c r="AH2267" s="38"/>
      <c r="AI2267" s="38"/>
      <c r="AJ2267" s="38"/>
      <c r="AK2267" s="38"/>
      <c r="AL2267" s="38"/>
      <c r="AM2267" s="38"/>
      <c r="AN2267" s="38"/>
      <c r="AO2267" s="38"/>
      <c r="AP2267" s="38"/>
      <c r="AQ2267" s="38"/>
      <c r="AR2267" s="38"/>
      <c r="AS2267" s="38"/>
      <c r="AT2267" s="38"/>
      <c r="AU2267" s="38"/>
      <c r="AV2267" s="38"/>
      <c r="AW2267" s="38"/>
      <c r="AX2267" s="38"/>
      <c r="AY2267" s="38"/>
      <c r="BA2267" s="3">
        <f>IF(Q2267&gt;0,RANK(Q2267,(N2267:P2267,Q2267:AE2267)),0)</f>
        <v>4</v>
      </c>
      <c r="BB2267" s="3">
        <f>IF(R2267&gt;0,RANK(R2267,(N2267:P2267,Q2267:AE2267)),0)</f>
        <v>0</v>
      </c>
      <c r="BC2267" s="3">
        <f>IF(S2267&gt;0,RANK(S2267,(N2267:P2267,Q2267:AE2267)),0)</f>
        <v>0</v>
      </c>
      <c r="BD2267" s="3">
        <f>IF(T2267&gt;0,RANK(T2267,(N2267:P2267,Q2267:AE2267)),0)</f>
        <v>0</v>
      </c>
      <c r="BE2267" s="2">
        <f t="shared" si="954"/>
        <v>5.9473237043330502E-3</v>
      </c>
      <c r="BF2267" s="2">
        <f t="shared" si="955"/>
        <v>0</v>
      </c>
      <c r="BG2267" s="2">
        <f t="shared" si="956"/>
        <v>0</v>
      </c>
      <c r="BH2267" s="2">
        <f t="shared" si="957"/>
        <v>0</v>
      </c>
      <c r="BJ2267" t="s">
        <v>1833</v>
      </c>
      <c r="BK2267" t="s">
        <v>2226</v>
      </c>
      <c r="BL2267">
        <v>4</v>
      </c>
      <c r="BN2267">
        <v>0</v>
      </c>
      <c r="BO2267" s="60">
        <v>40</v>
      </c>
      <c r="BP2267" s="62">
        <v>99</v>
      </c>
      <c r="BQ2267" s="66">
        <f t="shared" si="958"/>
        <v>40099</v>
      </c>
      <c r="BR2267" s="66">
        <f t="shared" si="936"/>
        <v>40099</v>
      </c>
      <c r="BS2267" s="3" t="s">
        <v>3083</v>
      </c>
      <c r="BX2267" s="38"/>
    </row>
    <row r="2268" spans="1:76" ht="14" hidden="1" customHeight="1" outlineLevel="1" x14ac:dyDescent="0.2">
      <c r="A2268" t="s">
        <v>2167</v>
      </c>
      <c r="B2268" t="s">
        <v>2226</v>
      </c>
      <c r="C2268" s="1">
        <f t="shared" si="949"/>
        <v>24357</v>
      </c>
      <c r="D2268" s="3">
        <f>IF(N2268&gt;0, RANK(N2268,(N2268:P2268,Q2268:AE2268)),0)</f>
        <v>2</v>
      </c>
      <c r="E2268" s="3">
        <f>IF(O2268&gt;0,RANK(O2268,(N2268:P2268,Q2268:AE2268)),0)</f>
        <v>1</v>
      </c>
      <c r="F2268" s="3">
        <f>IF(P2268&gt;0,RANK(P2268,(N2268:P2268,Q2268:AE2268)),0)</f>
        <v>3</v>
      </c>
      <c r="G2268" s="1">
        <f t="shared" si="947"/>
        <v>9150</v>
      </c>
      <c r="H2268" s="2">
        <f t="shared" si="948"/>
        <v>0.37566202734326887</v>
      </c>
      <c r="I2268" s="2"/>
      <c r="J2268" s="2">
        <f t="shared" si="950"/>
        <v>0.30381409861641417</v>
      </c>
      <c r="K2268" s="2">
        <f t="shared" si="951"/>
        <v>0.6794761259596831</v>
      </c>
      <c r="L2268" s="2">
        <f t="shared" si="952"/>
        <v>9.8534302253972163E-3</v>
      </c>
      <c r="M2268" s="2">
        <f t="shared" si="953"/>
        <v>6.8563451985055122E-3</v>
      </c>
      <c r="N2268" s="38">
        <v>7400</v>
      </c>
      <c r="O2268" s="38">
        <v>16550</v>
      </c>
      <c r="P2268" s="38">
        <v>240</v>
      </c>
      <c r="Q2268" s="38">
        <v>105</v>
      </c>
      <c r="R2268" s="38"/>
      <c r="S2268" s="38"/>
      <c r="T2268" s="38"/>
      <c r="U2268" s="38"/>
      <c r="V2268" s="38"/>
      <c r="W2268" s="38"/>
      <c r="X2268" s="38"/>
      <c r="Y2268" s="38"/>
      <c r="Z2268" s="38"/>
      <c r="AA2268" s="38"/>
      <c r="AB2268" s="38"/>
      <c r="AC2268" s="38"/>
      <c r="AD2268" s="38"/>
      <c r="AE2268" s="38">
        <v>62</v>
      </c>
      <c r="AF2268" s="38"/>
      <c r="AG2268" s="38"/>
      <c r="AH2268" s="38"/>
      <c r="AI2268" s="38"/>
      <c r="AJ2268" s="38"/>
      <c r="AK2268" s="38"/>
      <c r="AL2268" s="38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BA2268" s="3">
        <f>IF(Q2268&gt;0,RANK(Q2268,(N2268:P2268,Q2268:AE2268)),0)</f>
        <v>4</v>
      </c>
      <c r="BB2268" s="3">
        <f>IF(R2268&gt;0,RANK(R2268,(N2268:P2268,Q2268:AE2268)),0)</f>
        <v>0</v>
      </c>
      <c r="BC2268" s="3">
        <f>IF(S2268&gt;0,RANK(S2268,(N2268:P2268,Q2268:AE2268)),0)</f>
        <v>0</v>
      </c>
      <c r="BD2268" s="3">
        <f>IF(T2268&gt;0,RANK(T2268,(N2268:P2268,Q2268:AE2268)),0)</f>
        <v>0</v>
      </c>
      <c r="BE2268" s="2">
        <f t="shared" si="954"/>
        <v>4.3108757236112825E-3</v>
      </c>
      <c r="BF2268" s="2">
        <f t="shared" si="955"/>
        <v>0</v>
      </c>
      <c r="BG2268" s="2">
        <f t="shared" si="956"/>
        <v>0</v>
      </c>
      <c r="BH2268" s="2">
        <f t="shared" si="957"/>
        <v>0</v>
      </c>
      <c r="BJ2268" t="s">
        <v>2167</v>
      </c>
      <c r="BK2268" t="s">
        <v>2226</v>
      </c>
      <c r="BL2268">
        <v>2</v>
      </c>
      <c r="BN2268">
        <v>0</v>
      </c>
      <c r="BO2268" s="60">
        <v>40</v>
      </c>
      <c r="BP2268" s="62">
        <v>101</v>
      </c>
      <c r="BQ2268" s="66">
        <f t="shared" si="958"/>
        <v>40101</v>
      </c>
      <c r="BR2268" s="66">
        <f t="shared" si="936"/>
        <v>40101</v>
      </c>
      <c r="BS2268" s="3" t="s">
        <v>3083</v>
      </c>
      <c r="BX2268" s="38"/>
    </row>
    <row r="2269" spans="1:76" ht="14" hidden="1" customHeight="1" outlineLevel="1" x14ac:dyDescent="0.2">
      <c r="A2269" t="s">
        <v>815</v>
      </c>
      <c r="B2269" t="s">
        <v>2226</v>
      </c>
      <c r="C2269" s="1">
        <f t="shared" si="949"/>
        <v>4957</v>
      </c>
      <c r="D2269" s="3">
        <f>IF(N2269&gt;0, RANK(N2269,(N2269:P2269,Q2269:AE2269)),0)</f>
        <v>2</v>
      </c>
      <c r="E2269" s="3">
        <f>IF(O2269&gt;0,RANK(O2269,(N2269:P2269,Q2269:AE2269)),0)</f>
        <v>1</v>
      </c>
      <c r="F2269" s="3">
        <f>IF(P2269&gt;0,RANK(P2269,(N2269:P2269,Q2269:AE2269)),0)</f>
        <v>3</v>
      </c>
      <c r="G2269" s="1">
        <f t="shared" si="947"/>
        <v>2844</v>
      </c>
      <c r="H2269" s="2">
        <f t="shared" si="948"/>
        <v>0.57373411337502522</v>
      </c>
      <c r="I2269" s="2"/>
      <c r="J2269" s="2">
        <f t="shared" si="950"/>
        <v>0.20355053459753883</v>
      </c>
      <c r="K2269" s="2">
        <f t="shared" si="951"/>
        <v>0.77728464797256402</v>
      </c>
      <c r="L2269" s="2">
        <f t="shared" si="952"/>
        <v>1.028848093605003E-2</v>
      </c>
      <c r="M2269" s="2">
        <f t="shared" si="953"/>
        <v>8.876336493847144E-3</v>
      </c>
      <c r="N2269" s="38">
        <v>1009</v>
      </c>
      <c r="O2269" s="38">
        <v>3853</v>
      </c>
      <c r="P2269" s="38">
        <v>51</v>
      </c>
      <c r="Q2269" s="38">
        <v>28</v>
      </c>
      <c r="R2269" s="38"/>
      <c r="S2269" s="38"/>
      <c r="T2269" s="38"/>
      <c r="U2269" s="38"/>
      <c r="V2269" s="38"/>
      <c r="W2269" s="38"/>
      <c r="X2269" s="38"/>
      <c r="Y2269" s="38"/>
      <c r="Z2269" s="38"/>
      <c r="AA2269" s="38"/>
      <c r="AB2269" s="38"/>
      <c r="AC2269" s="38"/>
      <c r="AD2269" s="38"/>
      <c r="AE2269" s="38">
        <v>16</v>
      </c>
      <c r="AF2269" s="38"/>
      <c r="AG2269" s="38"/>
      <c r="AH2269" s="38"/>
      <c r="AI2269" s="38"/>
      <c r="AJ2269" s="38"/>
      <c r="AK2269" s="38"/>
      <c r="AL2269" s="38"/>
      <c r="AM2269" s="38"/>
      <c r="AN2269" s="38"/>
      <c r="AO2269" s="38"/>
      <c r="AP2269" s="38"/>
      <c r="AQ2269" s="38"/>
      <c r="AR2269" s="38"/>
      <c r="AS2269" s="38"/>
      <c r="AT2269" s="38"/>
      <c r="AU2269" s="38"/>
      <c r="AV2269" s="38"/>
      <c r="AW2269" s="38"/>
      <c r="AX2269" s="38"/>
      <c r="AY2269" s="38"/>
      <c r="BA2269" s="3">
        <f>IF(Q2269&gt;0,RANK(Q2269,(N2269:P2269,Q2269:AE2269)),0)</f>
        <v>4</v>
      </c>
      <c r="BB2269" s="3">
        <f>IF(R2269&gt;0,RANK(R2269,(N2269:P2269,Q2269:AE2269)),0)</f>
        <v>0</v>
      </c>
      <c r="BC2269" s="3">
        <f>IF(S2269&gt;0,RANK(S2269,(N2269:P2269,Q2269:AE2269)),0)</f>
        <v>0</v>
      </c>
      <c r="BD2269" s="3">
        <f>IF(T2269&gt;0,RANK(T2269,(N2269:P2269,Q2269:AE2269)),0)</f>
        <v>0</v>
      </c>
      <c r="BE2269" s="2">
        <f t="shared" si="954"/>
        <v>5.6485777688117817E-3</v>
      </c>
      <c r="BF2269" s="2">
        <f t="shared" si="955"/>
        <v>0</v>
      </c>
      <c r="BG2269" s="2">
        <f t="shared" si="956"/>
        <v>0</v>
      </c>
      <c r="BH2269" s="2">
        <f t="shared" si="957"/>
        <v>0</v>
      </c>
      <c r="BJ2269" t="s">
        <v>815</v>
      </c>
      <c r="BK2269" t="s">
        <v>2226</v>
      </c>
      <c r="BL2269">
        <v>3</v>
      </c>
      <c r="BN2269">
        <v>0</v>
      </c>
      <c r="BO2269" s="60">
        <v>40</v>
      </c>
      <c r="BP2269" s="62">
        <v>103</v>
      </c>
      <c r="BQ2269" s="66">
        <f t="shared" si="958"/>
        <v>40103</v>
      </c>
      <c r="BR2269" s="66">
        <f t="shared" si="936"/>
        <v>40103</v>
      </c>
      <c r="BS2269" s="3" t="s">
        <v>3083</v>
      </c>
      <c r="BX2269" s="38"/>
    </row>
    <row r="2270" spans="1:76" ht="14" hidden="1" customHeight="1" outlineLevel="1" x14ac:dyDescent="0.2">
      <c r="A2270" t="s">
        <v>2148</v>
      </c>
      <c r="B2270" t="s">
        <v>2226</v>
      </c>
      <c r="C2270" s="1">
        <f t="shared" si="949"/>
        <v>4561</v>
      </c>
      <c r="D2270" s="3">
        <f>IF(N2270&gt;0, RANK(N2270,(N2270:P2270,Q2270:AE2270)),0)</f>
        <v>2</v>
      </c>
      <c r="E2270" s="3">
        <f>IF(O2270&gt;0,RANK(O2270,(N2270:P2270,Q2270:AE2270)),0)</f>
        <v>1</v>
      </c>
      <c r="F2270" s="3">
        <f>IF(P2270&gt;0,RANK(P2270,(N2270:P2270,Q2270:AE2270)),0)</f>
        <v>3</v>
      </c>
      <c r="G2270" s="1">
        <f t="shared" si="947"/>
        <v>3054</v>
      </c>
      <c r="H2270" s="2">
        <f t="shared" si="948"/>
        <v>0.66959000219250164</v>
      </c>
      <c r="I2270" s="2"/>
      <c r="J2270" s="2">
        <f t="shared" si="950"/>
        <v>0.15786011839508879</v>
      </c>
      <c r="K2270" s="2">
        <f t="shared" si="951"/>
        <v>0.82745012058759049</v>
      </c>
      <c r="L2270" s="2">
        <f t="shared" si="952"/>
        <v>8.989256741942557E-3</v>
      </c>
      <c r="M2270" s="2">
        <f t="shared" si="953"/>
        <v>5.7005042753782223E-3</v>
      </c>
      <c r="N2270" s="38">
        <v>720</v>
      </c>
      <c r="O2270" s="38">
        <v>3774</v>
      </c>
      <c r="P2270" s="38">
        <v>41</v>
      </c>
      <c r="Q2270" s="38">
        <v>20</v>
      </c>
      <c r="R2270" s="38"/>
      <c r="S2270" s="38"/>
      <c r="T2270" s="38"/>
      <c r="U2270" s="38"/>
      <c r="V2270" s="38"/>
      <c r="W2270" s="38"/>
      <c r="X2270" s="38"/>
      <c r="Y2270" s="38"/>
      <c r="Z2270" s="38"/>
      <c r="AA2270" s="38"/>
      <c r="AB2270" s="38"/>
      <c r="AC2270" s="38"/>
      <c r="AD2270" s="38"/>
      <c r="AE2270" s="38">
        <v>6</v>
      </c>
      <c r="AF2270" s="38"/>
      <c r="AG2270" s="38"/>
      <c r="AH2270" s="38"/>
      <c r="AI2270" s="38"/>
      <c r="AJ2270" s="38"/>
      <c r="AK2270" s="38"/>
      <c r="AL2270" s="38"/>
      <c r="AM2270" s="38"/>
      <c r="AN2270" s="38"/>
      <c r="AO2270" s="38"/>
      <c r="AP2270" s="38"/>
      <c r="AQ2270" s="38"/>
      <c r="AR2270" s="38"/>
      <c r="AS2270" s="38"/>
      <c r="AT2270" s="38"/>
      <c r="AU2270" s="38"/>
      <c r="AV2270" s="38"/>
      <c r="AW2270" s="38"/>
      <c r="AX2270" s="38"/>
      <c r="AY2270" s="38"/>
      <c r="BA2270" s="3">
        <f>IF(Q2270&gt;0,RANK(Q2270,(N2270:P2270,Q2270:AE2270)),0)</f>
        <v>4</v>
      </c>
      <c r="BB2270" s="3">
        <f>IF(R2270&gt;0,RANK(R2270,(N2270:P2270,Q2270:AE2270)),0)</f>
        <v>0</v>
      </c>
      <c r="BC2270" s="3">
        <f>IF(S2270&gt;0,RANK(S2270,(N2270:P2270,Q2270:AE2270)),0)</f>
        <v>0</v>
      </c>
      <c r="BD2270" s="3">
        <f>IF(T2270&gt;0,RANK(T2270,(N2270:P2270,Q2270:AE2270)),0)</f>
        <v>0</v>
      </c>
      <c r="BE2270" s="2">
        <f t="shared" si="954"/>
        <v>4.3850032887524665E-3</v>
      </c>
      <c r="BF2270" s="2">
        <f t="shared" si="955"/>
        <v>0</v>
      </c>
      <c r="BG2270" s="2">
        <f t="shared" si="956"/>
        <v>0</v>
      </c>
      <c r="BH2270" s="2">
        <f t="shared" si="957"/>
        <v>0</v>
      </c>
      <c r="BJ2270" t="s">
        <v>2148</v>
      </c>
      <c r="BK2270" t="s">
        <v>2226</v>
      </c>
      <c r="BL2270">
        <v>2</v>
      </c>
      <c r="BN2270">
        <v>0</v>
      </c>
      <c r="BO2270" s="60">
        <v>40</v>
      </c>
      <c r="BP2270" s="62">
        <v>105</v>
      </c>
      <c r="BQ2270" s="66">
        <f t="shared" si="958"/>
        <v>40105</v>
      </c>
      <c r="BR2270" s="66">
        <f t="shared" si="936"/>
        <v>40105</v>
      </c>
      <c r="BS2270" s="3" t="s">
        <v>3083</v>
      </c>
      <c r="BX2270" s="38"/>
    </row>
    <row r="2271" spans="1:76" ht="14" hidden="1" customHeight="1" outlineLevel="1" x14ac:dyDescent="0.2">
      <c r="A2271" t="s">
        <v>2903</v>
      </c>
      <c r="B2271" t="s">
        <v>2226</v>
      </c>
      <c r="C2271" s="1">
        <f t="shared" si="949"/>
        <v>3988</v>
      </c>
      <c r="D2271" s="3">
        <f>IF(N2271&gt;0, RANK(N2271,(N2271:P2271,Q2271:AE2271)),0)</f>
        <v>2</v>
      </c>
      <c r="E2271" s="3">
        <f>IF(O2271&gt;0,RANK(O2271,(N2271:P2271,Q2271:AE2271)),0)</f>
        <v>1</v>
      </c>
      <c r="F2271" s="3">
        <f>IF(P2271&gt;0,RANK(P2271,(N2271:P2271,Q2271:AE2271)),0)</f>
        <v>3</v>
      </c>
      <c r="G2271" s="1">
        <f t="shared" si="947"/>
        <v>2226</v>
      </c>
      <c r="H2271" s="2">
        <f t="shared" si="948"/>
        <v>0.55817452357071218</v>
      </c>
      <c r="I2271" s="2"/>
      <c r="J2271" s="2">
        <f t="shared" si="950"/>
        <v>0.21414242728184554</v>
      </c>
      <c r="K2271" s="2">
        <f t="shared" si="951"/>
        <v>0.77231695085255769</v>
      </c>
      <c r="L2271" s="2">
        <f t="shared" si="952"/>
        <v>6.2688064192577735E-3</v>
      </c>
      <c r="M2271" s="2">
        <f t="shared" si="953"/>
        <v>7.2718154463390179E-3</v>
      </c>
      <c r="N2271" s="38">
        <v>854</v>
      </c>
      <c r="O2271" s="38">
        <v>3080</v>
      </c>
      <c r="P2271" s="38">
        <v>25</v>
      </c>
      <c r="Q2271" s="38">
        <v>15</v>
      </c>
      <c r="R2271" s="38"/>
      <c r="S2271" s="38"/>
      <c r="T2271" s="38"/>
      <c r="U2271" s="38"/>
      <c r="V2271" s="38"/>
      <c r="W2271" s="38"/>
      <c r="X2271" s="38"/>
      <c r="Y2271" s="38"/>
      <c r="Z2271" s="38"/>
      <c r="AA2271" s="38"/>
      <c r="AB2271" s="38"/>
      <c r="AC2271" s="38"/>
      <c r="AD2271" s="38"/>
      <c r="AE2271" s="38">
        <v>14</v>
      </c>
      <c r="AF2271" s="38"/>
      <c r="AG2271" s="38"/>
      <c r="AH2271" s="38"/>
      <c r="AI2271" s="38"/>
      <c r="AJ2271" s="38"/>
      <c r="AK2271" s="38"/>
      <c r="AL2271" s="38"/>
      <c r="AM2271" s="38"/>
      <c r="AN2271" s="38"/>
      <c r="AO2271" s="38"/>
      <c r="AP2271" s="38"/>
      <c r="AQ2271" s="38"/>
      <c r="AR2271" s="38"/>
      <c r="AS2271" s="38"/>
      <c r="AT2271" s="38"/>
      <c r="AU2271" s="38"/>
      <c r="AV2271" s="38"/>
      <c r="AW2271" s="38"/>
      <c r="AX2271" s="38"/>
      <c r="AY2271" s="38"/>
      <c r="BA2271" s="3">
        <f>IF(Q2271&gt;0,RANK(Q2271,(N2271:P2271,Q2271:AE2271)),0)</f>
        <v>4</v>
      </c>
      <c r="BB2271" s="3">
        <f>IF(R2271&gt;0,RANK(R2271,(N2271:P2271,Q2271:AE2271)),0)</f>
        <v>0</v>
      </c>
      <c r="BC2271" s="3">
        <f>IF(S2271&gt;0,RANK(S2271,(N2271:P2271,Q2271:AE2271)),0)</f>
        <v>0</v>
      </c>
      <c r="BD2271" s="3">
        <f>IF(T2271&gt;0,RANK(T2271,(N2271:P2271,Q2271:AE2271)),0)</f>
        <v>0</v>
      </c>
      <c r="BE2271" s="2">
        <f t="shared" si="954"/>
        <v>3.7612838515546638E-3</v>
      </c>
      <c r="BF2271" s="2">
        <f t="shared" si="955"/>
        <v>0</v>
      </c>
      <c r="BG2271" s="2">
        <f t="shared" si="956"/>
        <v>0</v>
      </c>
      <c r="BH2271" s="2">
        <f t="shared" si="957"/>
        <v>0</v>
      </c>
      <c r="BJ2271" t="s">
        <v>2903</v>
      </c>
      <c r="BK2271" t="s">
        <v>2226</v>
      </c>
      <c r="BL2271">
        <v>2</v>
      </c>
      <c r="BN2271">
        <v>0</v>
      </c>
      <c r="BO2271" s="60">
        <v>40</v>
      </c>
      <c r="BP2271" s="62">
        <v>107</v>
      </c>
      <c r="BQ2271" s="66">
        <f t="shared" si="958"/>
        <v>40107</v>
      </c>
      <c r="BR2271" s="66">
        <f t="shared" si="936"/>
        <v>40107</v>
      </c>
      <c r="BS2271" s="3" t="s">
        <v>3083</v>
      </c>
      <c r="BX2271" s="38"/>
    </row>
    <row r="2272" spans="1:76" ht="14" hidden="1" customHeight="1" outlineLevel="1" x14ac:dyDescent="0.2">
      <c r="A2272" t="s">
        <v>1248</v>
      </c>
      <c r="B2272" t="s">
        <v>2226</v>
      </c>
      <c r="C2272" s="1">
        <f t="shared" si="949"/>
        <v>288923</v>
      </c>
      <c r="D2272" s="3">
        <f>IF(N2272&gt;0, RANK(N2272,(N2272:P2272,Q2272:AE2272)),0)</f>
        <v>2</v>
      </c>
      <c r="E2272" s="3">
        <f>IF(O2272&gt;0,RANK(O2272,(N2272:P2272,Q2272:AE2272)),0)</f>
        <v>1</v>
      </c>
      <c r="F2272" s="3">
        <f>IF(P2272&gt;0,RANK(P2272,(N2272:P2272,Q2272:AE2272)),0)</f>
        <v>3</v>
      </c>
      <c r="G2272" s="1">
        <f t="shared" si="947"/>
        <v>4849</v>
      </c>
      <c r="H2272" s="2">
        <f t="shared" si="948"/>
        <v>1.6783018312837676E-2</v>
      </c>
      <c r="I2272" s="2"/>
      <c r="J2272" s="2">
        <f t="shared" si="950"/>
        <v>0.4802975187160593</v>
      </c>
      <c r="K2272" s="2">
        <f t="shared" si="951"/>
        <v>0.49708053702889698</v>
      </c>
      <c r="L2272" s="2">
        <f t="shared" si="952"/>
        <v>1.1148299027768644E-2</v>
      </c>
      <c r="M2272" s="2">
        <f t="shared" si="953"/>
        <v>1.147364522727507E-2</v>
      </c>
      <c r="N2272" s="38">
        <v>138769</v>
      </c>
      <c r="O2272" s="38">
        <v>143618</v>
      </c>
      <c r="P2272" s="38">
        <v>3221</v>
      </c>
      <c r="Q2272" s="38">
        <v>2169</v>
      </c>
      <c r="R2272" s="38"/>
      <c r="S2272" s="38"/>
      <c r="T2272" s="38"/>
      <c r="U2272" s="38"/>
      <c r="V2272" s="38"/>
      <c r="W2272" s="38"/>
      <c r="X2272" s="38"/>
      <c r="Y2272" s="38"/>
      <c r="Z2272" s="38"/>
      <c r="AA2272" s="38"/>
      <c r="AB2272" s="38"/>
      <c r="AC2272" s="38"/>
      <c r="AD2272" s="38"/>
      <c r="AE2272" s="38">
        <v>1146</v>
      </c>
      <c r="AF2272" s="38"/>
      <c r="AG2272" s="38"/>
      <c r="AH2272" s="38"/>
      <c r="AI2272" s="38"/>
      <c r="AJ2272" s="38"/>
      <c r="AK2272" s="38"/>
      <c r="AL2272" s="38"/>
      <c r="AM2272" s="38"/>
      <c r="AN2272" s="38"/>
      <c r="AO2272" s="38"/>
      <c r="AP2272" s="38"/>
      <c r="AQ2272" s="38"/>
      <c r="AR2272" s="38"/>
      <c r="AS2272" s="38"/>
      <c r="AT2272" s="38"/>
      <c r="AU2272" s="38"/>
      <c r="AV2272" s="38"/>
      <c r="AW2272" s="38"/>
      <c r="AX2272" s="38"/>
      <c r="AY2272" s="38"/>
      <c r="BA2272" s="3">
        <f>IF(Q2272&gt;0,RANK(Q2272,(N2272:P2272,Q2272:AE2272)),0)</f>
        <v>4</v>
      </c>
      <c r="BB2272" s="3">
        <f>IF(R2272&gt;0,RANK(R2272,(N2272:P2272,Q2272:AE2272)),0)</f>
        <v>0</v>
      </c>
      <c r="BC2272" s="3">
        <f>IF(S2272&gt;0,RANK(S2272,(N2272:P2272,Q2272:AE2272)),0)</f>
        <v>0</v>
      </c>
      <c r="BD2272" s="3">
        <f>IF(T2272&gt;0,RANK(T2272,(N2272:P2272,Q2272:AE2272)),0)</f>
        <v>0</v>
      </c>
      <c r="BE2272" s="2">
        <f t="shared" si="954"/>
        <v>7.5071904971220705E-3</v>
      </c>
      <c r="BF2272" s="2">
        <f t="shared" si="955"/>
        <v>0</v>
      </c>
      <c r="BG2272" s="2">
        <f t="shared" si="956"/>
        <v>0</v>
      </c>
      <c r="BH2272" s="2">
        <f t="shared" si="957"/>
        <v>0</v>
      </c>
      <c r="BJ2272" t="s">
        <v>1248</v>
      </c>
      <c r="BK2272" t="s">
        <v>2226</v>
      </c>
      <c r="BN2272">
        <v>0</v>
      </c>
      <c r="BO2272" s="60">
        <v>40</v>
      </c>
      <c r="BP2272" s="62">
        <v>109</v>
      </c>
      <c r="BQ2272" s="66">
        <f t="shared" si="958"/>
        <v>40109</v>
      </c>
      <c r="BR2272" s="66">
        <f t="shared" si="936"/>
        <v>40109</v>
      </c>
      <c r="BS2272" s="3" t="s">
        <v>3083</v>
      </c>
      <c r="BX2272" s="38"/>
    </row>
    <row r="2273" spans="1:76" ht="14" hidden="1" customHeight="1" outlineLevel="1" x14ac:dyDescent="0.2">
      <c r="A2273" t="s">
        <v>2627</v>
      </c>
      <c r="B2273" t="s">
        <v>2226</v>
      </c>
      <c r="C2273" s="1">
        <f t="shared" si="949"/>
        <v>14349</v>
      </c>
      <c r="D2273" s="3">
        <f>IF(N2273&gt;0, RANK(N2273,(N2273:P2273,Q2273:AE2273)),0)</f>
        <v>2</v>
      </c>
      <c r="E2273" s="3">
        <f>IF(O2273&gt;0,RANK(O2273,(N2273:P2273,Q2273:AE2273)),0)</f>
        <v>1</v>
      </c>
      <c r="F2273" s="3">
        <f>IF(P2273&gt;0,RANK(P2273,(N2273:P2273,Q2273:AE2273)),0)</f>
        <v>3</v>
      </c>
      <c r="G2273" s="1">
        <f t="shared" si="947"/>
        <v>6121</v>
      </c>
      <c r="H2273" s="2">
        <f t="shared" si="948"/>
        <v>0.42658024949473833</v>
      </c>
      <c r="I2273" s="2"/>
      <c r="J2273" s="2">
        <f t="shared" si="950"/>
        <v>0.27730155411526936</v>
      </c>
      <c r="K2273" s="2">
        <f t="shared" si="951"/>
        <v>0.70388180361000763</v>
      </c>
      <c r="L2273" s="2">
        <f t="shared" si="952"/>
        <v>1.0523381420308035E-2</v>
      </c>
      <c r="M2273" s="2">
        <f t="shared" si="953"/>
        <v>8.2932608544149817E-3</v>
      </c>
      <c r="N2273" s="38">
        <v>3979</v>
      </c>
      <c r="O2273" s="38">
        <v>10100</v>
      </c>
      <c r="P2273" s="38">
        <v>151</v>
      </c>
      <c r="Q2273" s="38">
        <v>72</v>
      </c>
      <c r="R2273" s="38"/>
      <c r="S2273" s="38"/>
      <c r="T2273" s="38"/>
      <c r="U2273" s="38"/>
      <c r="V2273" s="38"/>
      <c r="W2273" s="38"/>
      <c r="X2273" s="38"/>
      <c r="Y2273" s="38"/>
      <c r="Z2273" s="38"/>
      <c r="AA2273" s="38"/>
      <c r="AB2273" s="38"/>
      <c r="AC2273" s="38"/>
      <c r="AD2273" s="38"/>
      <c r="AE2273" s="38">
        <v>47</v>
      </c>
      <c r="AF2273" s="38"/>
      <c r="AG2273" s="38"/>
      <c r="AH2273" s="38"/>
      <c r="AI2273" s="38"/>
      <c r="AJ2273" s="38"/>
      <c r="AK2273" s="38"/>
      <c r="AL2273" s="38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BA2273" s="3">
        <f>IF(Q2273&gt;0,RANK(Q2273,(N2273:P2273,Q2273:AE2273)),0)</f>
        <v>4</v>
      </c>
      <c r="BB2273" s="3">
        <f>IF(R2273&gt;0,RANK(R2273,(N2273:P2273,Q2273:AE2273)),0)</f>
        <v>0</v>
      </c>
      <c r="BC2273" s="3">
        <f>IF(S2273&gt;0,RANK(S2273,(N2273:P2273,Q2273:AE2273)),0)</f>
        <v>0</v>
      </c>
      <c r="BD2273" s="3">
        <f>IF(T2273&gt;0,RANK(T2273,(N2273:P2273,Q2273:AE2273)),0)</f>
        <v>0</v>
      </c>
      <c r="BE2273" s="2">
        <f t="shared" si="954"/>
        <v>5.0177712732594609E-3</v>
      </c>
      <c r="BF2273" s="2">
        <f t="shared" si="955"/>
        <v>0</v>
      </c>
      <c r="BG2273" s="2">
        <f t="shared" si="956"/>
        <v>0</v>
      </c>
      <c r="BH2273" s="2">
        <f t="shared" si="957"/>
        <v>0</v>
      </c>
      <c r="BJ2273" t="s">
        <v>2627</v>
      </c>
      <c r="BK2273" t="s">
        <v>2226</v>
      </c>
      <c r="BL2273">
        <v>2</v>
      </c>
      <c r="BN2273">
        <v>0</v>
      </c>
      <c r="BO2273" s="60">
        <v>40</v>
      </c>
      <c r="BP2273" s="62">
        <v>111</v>
      </c>
      <c r="BQ2273" s="66">
        <f t="shared" si="958"/>
        <v>40111</v>
      </c>
      <c r="BR2273" s="66">
        <f t="shared" si="936"/>
        <v>40111</v>
      </c>
      <c r="BS2273" s="3" t="s">
        <v>3083</v>
      </c>
      <c r="BX2273" s="38"/>
    </row>
    <row r="2274" spans="1:76" ht="14" hidden="1" customHeight="1" outlineLevel="1" x14ac:dyDescent="0.2">
      <c r="A2274" t="s">
        <v>368</v>
      </c>
      <c r="B2274" t="s">
        <v>2226</v>
      </c>
      <c r="C2274" s="1">
        <f t="shared" si="949"/>
        <v>20628</v>
      </c>
      <c r="D2274" s="3">
        <f>IF(N2274&gt;0, RANK(N2274,(N2274:P2274,Q2274:AE2274)),0)</f>
        <v>2</v>
      </c>
      <c r="E2274" s="3">
        <f>IF(O2274&gt;0,RANK(O2274,(N2274:P2274,Q2274:AE2274)),0)</f>
        <v>1</v>
      </c>
      <c r="F2274" s="3">
        <f>IF(P2274&gt;0,RANK(P2274,(N2274:P2274,Q2274:AE2274)),0)</f>
        <v>3</v>
      </c>
      <c r="G2274" s="1">
        <f t="shared" si="947"/>
        <v>8537</v>
      </c>
      <c r="H2274" s="2">
        <f t="shared" si="948"/>
        <v>0.41385495443087067</v>
      </c>
      <c r="I2274" s="2"/>
      <c r="J2274" s="2">
        <f t="shared" si="950"/>
        <v>0.28441923598991664</v>
      </c>
      <c r="K2274" s="2">
        <f t="shared" si="951"/>
        <v>0.69827419042078731</v>
      </c>
      <c r="L2274" s="2">
        <f t="shared" si="952"/>
        <v>1.0034904013961605E-2</v>
      </c>
      <c r="M2274" s="2">
        <f t="shared" si="953"/>
        <v>7.2716695753343875E-3</v>
      </c>
      <c r="N2274" s="38">
        <v>5867</v>
      </c>
      <c r="O2274" s="38">
        <v>14404</v>
      </c>
      <c r="P2274" s="38">
        <v>207</v>
      </c>
      <c r="Q2274" s="38">
        <v>97</v>
      </c>
      <c r="R2274" s="38"/>
      <c r="S2274" s="38"/>
      <c r="T2274" s="38"/>
      <c r="U2274" s="38"/>
      <c r="V2274" s="38"/>
      <c r="W2274" s="38"/>
      <c r="X2274" s="38"/>
      <c r="Y2274" s="38"/>
      <c r="Z2274" s="38"/>
      <c r="AA2274" s="38"/>
      <c r="AB2274" s="38"/>
      <c r="AC2274" s="38"/>
      <c r="AD2274" s="38"/>
      <c r="AE2274" s="38">
        <v>53</v>
      </c>
      <c r="AF2274" s="38"/>
      <c r="AG2274" s="38"/>
      <c r="AH2274" s="38"/>
      <c r="AI2274" s="38"/>
      <c r="AJ2274" s="38"/>
      <c r="AK2274" s="38"/>
      <c r="AL2274" s="38"/>
      <c r="AM2274" s="38"/>
      <c r="AN2274" s="38"/>
      <c r="AO2274" s="38"/>
      <c r="AP2274" s="38"/>
      <c r="AQ2274" s="38"/>
      <c r="AR2274" s="38"/>
      <c r="AS2274" s="38"/>
      <c r="AT2274" s="38"/>
      <c r="AU2274" s="38"/>
      <c r="AV2274" s="38"/>
      <c r="AW2274" s="38"/>
      <c r="AX2274" s="38"/>
      <c r="AY2274" s="38"/>
      <c r="BA2274" s="3">
        <f>IF(Q2274&gt;0,RANK(Q2274,(N2274:P2274,Q2274:AE2274)),0)</f>
        <v>4</v>
      </c>
      <c r="BB2274" s="3">
        <f>IF(R2274&gt;0,RANK(R2274,(N2274:P2274,Q2274:AE2274)),0)</f>
        <v>0</v>
      </c>
      <c r="BC2274" s="3">
        <f>IF(S2274&gt;0,RANK(S2274,(N2274:P2274,Q2274:AE2274)),0)</f>
        <v>0</v>
      </c>
      <c r="BD2274" s="3">
        <f>IF(T2274&gt;0,RANK(T2274,(N2274:P2274,Q2274:AE2274)),0)</f>
        <v>0</v>
      </c>
      <c r="BE2274" s="2">
        <f t="shared" si="954"/>
        <v>4.7023463253829745E-3</v>
      </c>
      <c r="BF2274" s="2">
        <f t="shared" si="955"/>
        <v>0</v>
      </c>
      <c r="BG2274" s="2">
        <f t="shared" si="956"/>
        <v>0</v>
      </c>
      <c r="BH2274" s="2">
        <f t="shared" si="957"/>
        <v>0</v>
      </c>
      <c r="BJ2274" t="s">
        <v>368</v>
      </c>
      <c r="BK2274" t="s">
        <v>2226</v>
      </c>
      <c r="BL2274">
        <v>3</v>
      </c>
      <c r="BN2274">
        <v>0</v>
      </c>
      <c r="BO2274" s="60">
        <v>40</v>
      </c>
      <c r="BP2274" s="62">
        <v>113</v>
      </c>
      <c r="BQ2274" s="66">
        <f t="shared" si="958"/>
        <v>40113</v>
      </c>
      <c r="BR2274" s="66">
        <f t="shared" si="936"/>
        <v>40113</v>
      </c>
      <c r="BS2274" s="3" t="s">
        <v>3083</v>
      </c>
      <c r="BX2274" s="38"/>
    </row>
    <row r="2275" spans="1:76" ht="14" hidden="1" customHeight="1" outlineLevel="1" x14ac:dyDescent="0.2">
      <c r="A2275" t="s">
        <v>37</v>
      </c>
      <c r="B2275" t="s">
        <v>2226</v>
      </c>
      <c r="C2275" s="1">
        <f t="shared" si="949"/>
        <v>11178</v>
      </c>
      <c r="D2275" s="3">
        <f>IF(N2275&gt;0, RANK(N2275,(N2275:P2275,Q2275:AE2275)),0)</f>
        <v>2</v>
      </c>
      <c r="E2275" s="3">
        <f>IF(O2275&gt;0,RANK(O2275,(N2275:P2275,Q2275:AE2275)),0)</f>
        <v>1</v>
      </c>
      <c r="F2275" s="3">
        <f>IF(P2275&gt;0,RANK(P2275,(N2275:P2275,Q2275:AE2275)),0)</f>
        <v>3</v>
      </c>
      <c r="G2275" s="1">
        <f t="shared" si="947"/>
        <v>5979</v>
      </c>
      <c r="H2275" s="2">
        <f t="shared" si="948"/>
        <v>0.53488996242619435</v>
      </c>
      <c r="I2275" s="2"/>
      <c r="J2275" s="2">
        <f t="shared" si="950"/>
        <v>0.22463768115942029</v>
      </c>
      <c r="K2275" s="2">
        <f t="shared" si="951"/>
        <v>0.75952764358561464</v>
      </c>
      <c r="L2275" s="2">
        <f t="shared" si="952"/>
        <v>9.4829128645553765E-3</v>
      </c>
      <c r="M2275" s="2">
        <f t="shared" si="953"/>
        <v>6.3517623904096928E-3</v>
      </c>
      <c r="N2275" s="38">
        <v>2511</v>
      </c>
      <c r="O2275" s="38">
        <v>8490</v>
      </c>
      <c r="P2275" s="38">
        <v>106</v>
      </c>
      <c r="Q2275" s="38">
        <v>43</v>
      </c>
      <c r="R2275" s="38"/>
      <c r="S2275" s="38"/>
      <c r="T2275" s="38"/>
      <c r="U2275" s="38"/>
      <c r="V2275" s="38"/>
      <c r="W2275" s="38"/>
      <c r="X2275" s="38"/>
      <c r="Y2275" s="38"/>
      <c r="Z2275" s="38"/>
      <c r="AA2275" s="38"/>
      <c r="AB2275" s="38"/>
      <c r="AC2275" s="38"/>
      <c r="AD2275" s="38"/>
      <c r="AE2275" s="38">
        <v>28</v>
      </c>
      <c r="AF2275" s="38"/>
      <c r="AG2275" s="38"/>
      <c r="AH2275" s="38"/>
      <c r="AI2275" s="38"/>
      <c r="AJ2275" s="38"/>
      <c r="AK2275" s="38"/>
      <c r="AL2275" s="38"/>
      <c r="AM2275" s="38"/>
      <c r="AN2275" s="38"/>
      <c r="AO2275" s="38"/>
      <c r="AP2275" s="38"/>
      <c r="AQ2275" s="38"/>
      <c r="AR2275" s="38"/>
      <c r="AS2275" s="38"/>
      <c r="AT2275" s="38"/>
      <c r="AU2275" s="38"/>
      <c r="AV2275" s="38"/>
      <c r="AW2275" s="38"/>
      <c r="AX2275" s="38"/>
      <c r="AY2275" s="38"/>
      <c r="BA2275" s="3">
        <f>IF(Q2275&gt;0,RANK(Q2275,(N2275:P2275,Q2275:AE2275)),0)</f>
        <v>4</v>
      </c>
      <c r="BB2275" s="3">
        <f>IF(R2275&gt;0,RANK(R2275,(N2275:P2275,Q2275:AE2275)),0)</f>
        <v>0</v>
      </c>
      <c r="BC2275" s="3">
        <f>IF(S2275&gt;0,RANK(S2275,(N2275:P2275,Q2275:AE2275)),0)</f>
        <v>0</v>
      </c>
      <c r="BD2275" s="3">
        <f>IF(T2275&gt;0,RANK(T2275,(N2275:P2275,Q2275:AE2275)),0)</f>
        <v>0</v>
      </c>
      <c r="BE2275" s="2">
        <f t="shared" si="954"/>
        <v>3.8468420110932188E-3</v>
      </c>
      <c r="BF2275" s="2">
        <f t="shared" si="955"/>
        <v>0</v>
      </c>
      <c r="BG2275" s="2">
        <f t="shared" si="956"/>
        <v>0</v>
      </c>
      <c r="BH2275" s="2">
        <f t="shared" si="957"/>
        <v>0</v>
      </c>
      <c r="BJ2275" t="s">
        <v>37</v>
      </c>
      <c r="BK2275" t="s">
        <v>2226</v>
      </c>
      <c r="BL2275">
        <v>2</v>
      </c>
      <c r="BN2275">
        <v>0</v>
      </c>
      <c r="BO2275" s="60">
        <v>40</v>
      </c>
      <c r="BP2275" s="62">
        <v>115</v>
      </c>
      <c r="BQ2275" s="66">
        <f t="shared" si="958"/>
        <v>40115</v>
      </c>
      <c r="BR2275" s="66">
        <f t="shared" ref="BR2275:BR2338" si="959">BQ2275</f>
        <v>40115</v>
      </c>
      <c r="BS2275" s="3" t="s">
        <v>3083</v>
      </c>
      <c r="BX2275" s="38"/>
    </row>
    <row r="2276" spans="1:76" ht="14" hidden="1" customHeight="1" outlineLevel="1" x14ac:dyDescent="0.2">
      <c r="A2276" t="s">
        <v>20</v>
      </c>
      <c r="B2276" t="s">
        <v>2226</v>
      </c>
      <c r="C2276" s="1">
        <f t="shared" si="949"/>
        <v>6880</v>
      </c>
      <c r="D2276" s="3">
        <f>IF(N2276&gt;0, RANK(N2276,(N2276:P2276,Q2276:AE2276)),0)</f>
        <v>2</v>
      </c>
      <c r="E2276" s="3">
        <f>IF(O2276&gt;0,RANK(O2276,(N2276:P2276,Q2276:AE2276)),0)</f>
        <v>1</v>
      </c>
      <c r="F2276" s="3">
        <f>IF(P2276&gt;0,RANK(P2276,(N2276:P2276,Q2276:AE2276)),0)</f>
        <v>3</v>
      </c>
      <c r="G2276" s="1">
        <f t="shared" si="947"/>
        <v>4050</v>
      </c>
      <c r="H2276" s="2">
        <f t="shared" si="948"/>
        <v>0.58866279069767447</v>
      </c>
      <c r="I2276" s="2"/>
      <c r="J2276" s="2">
        <f t="shared" si="950"/>
        <v>0.19694767441860464</v>
      </c>
      <c r="K2276" s="2">
        <f t="shared" si="951"/>
        <v>0.78561046511627908</v>
      </c>
      <c r="L2276" s="2">
        <f t="shared" si="952"/>
        <v>8.1395348837209301E-3</v>
      </c>
      <c r="M2276" s="2">
        <f t="shared" si="953"/>
        <v>9.3023255813953799E-3</v>
      </c>
      <c r="N2276" s="38">
        <v>1355</v>
      </c>
      <c r="O2276" s="38">
        <v>5405</v>
      </c>
      <c r="P2276" s="38">
        <v>56</v>
      </c>
      <c r="Q2276" s="38">
        <v>37</v>
      </c>
      <c r="R2276" s="38"/>
      <c r="S2276" s="38"/>
      <c r="T2276" s="38"/>
      <c r="U2276" s="38"/>
      <c r="V2276" s="38"/>
      <c r="W2276" s="38"/>
      <c r="X2276" s="38"/>
      <c r="Y2276" s="38"/>
      <c r="Z2276" s="38"/>
      <c r="AA2276" s="38"/>
      <c r="AB2276" s="38"/>
      <c r="AC2276" s="38"/>
      <c r="AD2276" s="38"/>
      <c r="AE2276" s="38">
        <v>27</v>
      </c>
      <c r="AF2276" s="38"/>
      <c r="AG2276" s="38"/>
      <c r="AH2276" s="38"/>
      <c r="AI2276" s="38"/>
      <c r="AJ2276" s="38"/>
      <c r="AK2276" s="38"/>
      <c r="AL2276" s="38"/>
      <c r="AM2276" s="38"/>
      <c r="AN2276" s="38"/>
      <c r="AO2276" s="38"/>
      <c r="AP2276" s="38"/>
      <c r="AQ2276" s="38"/>
      <c r="AR2276" s="38"/>
      <c r="AS2276" s="38"/>
      <c r="AT2276" s="38"/>
      <c r="AU2276" s="38"/>
      <c r="AV2276" s="38"/>
      <c r="AW2276" s="38"/>
      <c r="AX2276" s="38"/>
      <c r="AY2276" s="38"/>
      <c r="BA2276" s="3">
        <f>IF(Q2276&gt;0,RANK(Q2276,(N2276:P2276,Q2276:AE2276)),0)</f>
        <v>4</v>
      </c>
      <c r="BB2276" s="3">
        <f>IF(R2276&gt;0,RANK(R2276,(N2276:P2276,Q2276:AE2276)),0)</f>
        <v>0</v>
      </c>
      <c r="BC2276" s="3">
        <f>IF(S2276&gt;0,RANK(S2276,(N2276:P2276,Q2276:AE2276)),0)</f>
        <v>0</v>
      </c>
      <c r="BD2276" s="3">
        <f>IF(T2276&gt;0,RANK(T2276,(N2276:P2276,Q2276:AE2276)),0)</f>
        <v>0</v>
      </c>
      <c r="BE2276" s="2">
        <f t="shared" si="954"/>
        <v>5.3779069767441864E-3</v>
      </c>
      <c r="BF2276" s="2">
        <f t="shared" si="955"/>
        <v>0</v>
      </c>
      <c r="BG2276" s="2">
        <f t="shared" si="956"/>
        <v>0</v>
      </c>
      <c r="BH2276" s="2">
        <f t="shared" si="957"/>
        <v>0</v>
      </c>
      <c r="BJ2276" t="s">
        <v>20</v>
      </c>
      <c r="BK2276" t="s">
        <v>2226</v>
      </c>
      <c r="BL2276">
        <v>3</v>
      </c>
      <c r="BN2276">
        <v>0</v>
      </c>
      <c r="BO2276" s="60">
        <v>40</v>
      </c>
      <c r="BP2276" s="62">
        <v>117</v>
      </c>
      <c r="BQ2276" s="66">
        <f t="shared" si="958"/>
        <v>40117</v>
      </c>
      <c r="BR2276" s="66">
        <f t="shared" si="959"/>
        <v>40117</v>
      </c>
      <c r="BS2276" s="3" t="s">
        <v>3083</v>
      </c>
      <c r="BX2276" s="38"/>
    </row>
    <row r="2277" spans="1:76" ht="14" hidden="1" customHeight="1" outlineLevel="1" x14ac:dyDescent="0.2">
      <c r="A2277" t="s">
        <v>2628</v>
      </c>
      <c r="B2277" t="s">
        <v>2226</v>
      </c>
      <c r="C2277" s="1">
        <f t="shared" si="949"/>
        <v>29279</v>
      </c>
      <c r="D2277" s="3">
        <f>IF(N2277&gt;0, RANK(N2277,(N2277:P2277,Q2277:AE2277)),0)</f>
        <v>2</v>
      </c>
      <c r="E2277" s="3">
        <f>IF(O2277&gt;0,RANK(O2277,(N2277:P2277,Q2277:AE2277)),0)</f>
        <v>1</v>
      </c>
      <c r="F2277" s="3">
        <f>IF(P2277&gt;0,RANK(P2277,(N2277:P2277,Q2277:AE2277)),0)</f>
        <v>3</v>
      </c>
      <c r="G2277" s="1">
        <f t="shared" si="947"/>
        <v>7402</v>
      </c>
      <c r="H2277" s="2">
        <f t="shared" si="948"/>
        <v>0.25280918064141533</v>
      </c>
      <c r="I2277" s="2"/>
      <c r="J2277" s="2">
        <f t="shared" si="950"/>
        <v>0.36066805560299192</v>
      </c>
      <c r="K2277" s="2">
        <f t="shared" si="951"/>
        <v>0.61347723624440731</v>
      </c>
      <c r="L2277" s="2">
        <f t="shared" si="952"/>
        <v>1.1817343488507121E-2</v>
      </c>
      <c r="M2277" s="2">
        <f t="shared" si="953"/>
        <v>1.4037364664093593E-2</v>
      </c>
      <c r="N2277" s="38">
        <v>10560</v>
      </c>
      <c r="O2277" s="38">
        <v>17962</v>
      </c>
      <c r="P2277" s="38">
        <v>346</v>
      </c>
      <c r="Q2277" s="38">
        <v>273</v>
      </c>
      <c r="R2277" s="38"/>
      <c r="S2277" s="38"/>
      <c r="T2277" s="38"/>
      <c r="U2277" s="38"/>
      <c r="V2277" s="38"/>
      <c r="W2277" s="38"/>
      <c r="X2277" s="38"/>
      <c r="Y2277" s="38"/>
      <c r="Z2277" s="38"/>
      <c r="AA2277" s="38"/>
      <c r="AB2277" s="38"/>
      <c r="AC2277" s="38"/>
      <c r="AD2277" s="38"/>
      <c r="AE2277" s="38">
        <v>138</v>
      </c>
      <c r="AF2277" s="38"/>
      <c r="AG2277" s="38"/>
      <c r="AH2277" s="38"/>
      <c r="AI2277" s="38"/>
      <c r="AJ2277" s="38"/>
      <c r="AK2277" s="38"/>
      <c r="AL2277" s="38"/>
      <c r="AM2277" s="38"/>
      <c r="AN2277" s="38"/>
      <c r="AO2277" s="38"/>
      <c r="AP2277" s="38"/>
      <c r="AQ2277" s="38"/>
      <c r="AR2277" s="38"/>
      <c r="AS2277" s="38"/>
      <c r="AT2277" s="38"/>
      <c r="AU2277" s="38"/>
      <c r="AV2277" s="38"/>
      <c r="AW2277" s="38"/>
      <c r="AX2277" s="38"/>
      <c r="AY2277" s="38"/>
      <c r="BA2277" s="3">
        <f>IF(Q2277&gt;0,RANK(Q2277,(N2277:P2277,Q2277:AE2277)),0)</f>
        <v>4</v>
      </c>
      <c r="BB2277" s="3">
        <f>IF(R2277&gt;0,RANK(R2277,(N2277:P2277,Q2277:AE2277)),0)</f>
        <v>0</v>
      </c>
      <c r="BC2277" s="3">
        <f>IF(S2277&gt;0,RANK(S2277,(N2277:P2277,Q2277:AE2277)),0)</f>
        <v>0</v>
      </c>
      <c r="BD2277" s="3">
        <f>IF(T2277&gt;0,RANK(T2277,(N2277:P2277,Q2277:AE2277)),0)</f>
        <v>0</v>
      </c>
      <c r="BE2277" s="2">
        <f t="shared" si="954"/>
        <v>9.324088937463712E-3</v>
      </c>
      <c r="BF2277" s="2">
        <f t="shared" si="955"/>
        <v>0</v>
      </c>
      <c r="BG2277" s="2">
        <f t="shared" si="956"/>
        <v>0</v>
      </c>
      <c r="BH2277" s="2">
        <f t="shared" si="957"/>
        <v>0</v>
      </c>
      <c r="BJ2277" t="s">
        <v>2628</v>
      </c>
      <c r="BK2277" t="s">
        <v>2226</v>
      </c>
      <c r="BL2277">
        <v>3</v>
      </c>
      <c r="BN2277">
        <v>0</v>
      </c>
      <c r="BO2277" s="60">
        <v>40</v>
      </c>
      <c r="BP2277" s="62">
        <v>119</v>
      </c>
      <c r="BQ2277" s="66">
        <f t="shared" si="958"/>
        <v>40119</v>
      </c>
      <c r="BR2277" s="66">
        <f t="shared" si="959"/>
        <v>40119</v>
      </c>
      <c r="BS2277" s="3" t="s">
        <v>3083</v>
      </c>
      <c r="BX2277" s="38"/>
    </row>
    <row r="2278" spans="1:76" ht="14" hidden="1" customHeight="1" outlineLevel="1" x14ac:dyDescent="0.2">
      <c r="A2278" t="s">
        <v>474</v>
      </c>
      <c r="B2278" t="s">
        <v>2226</v>
      </c>
      <c r="C2278" s="1">
        <f t="shared" si="949"/>
        <v>17572</v>
      </c>
      <c r="D2278" s="3">
        <f>IF(N2278&gt;0, RANK(N2278,(N2278:P2278,Q2278:AE2278)),0)</f>
        <v>2</v>
      </c>
      <c r="E2278" s="3">
        <f>IF(O2278&gt;0,RANK(O2278,(N2278:P2278,Q2278:AE2278)),0)</f>
        <v>1</v>
      </c>
      <c r="F2278" s="3">
        <f>IF(P2278&gt;0,RANK(P2278,(N2278:P2278,Q2278:AE2278)),0)</f>
        <v>3</v>
      </c>
      <c r="G2278" s="1">
        <f t="shared" si="947"/>
        <v>10368</v>
      </c>
      <c r="H2278" s="2">
        <f t="shared" si="948"/>
        <v>0.59002959253357612</v>
      </c>
      <c r="I2278" s="2"/>
      <c r="J2278" s="2">
        <f t="shared" si="950"/>
        <v>0.19764397905759162</v>
      </c>
      <c r="K2278" s="2">
        <f t="shared" si="951"/>
        <v>0.7876735715911678</v>
      </c>
      <c r="L2278" s="2">
        <f t="shared" si="952"/>
        <v>8.4793990439335307E-3</v>
      </c>
      <c r="M2278" s="2">
        <f t="shared" si="953"/>
        <v>6.2030503073069922E-3</v>
      </c>
      <c r="N2278" s="38">
        <v>3473</v>
      </c>
      <c r="O2278" s="38">
        <v>13841</v>
      </c>
      <c r="P2278" s="38">
        <v>149</v>
      </c>
      <c r="Q2278" s="38">
        <v>70</v>
      </c>
      <c r="R2278" s="38"/>
      <c r="S2278" s="38"/>
      <c r="T2278" s="38"/>
      <c r="U2278" s="38"/>
      <c r="V2278" s="38"/>
      <c r="W2278" s="38"/>
      <c r="X2278" s="38"/>
      <c r="Y2278" s="38"/>
      <c r="Z2278" s="38"/>
      <c r="AA2278" s="38"/>
      <c r="AB2278" s="38"/>
      <c r="AC2278" s="38"/>
      <c r="AD2278" s="38"/>
      <c r="AE2278" s="38">
        <v>39</v>
      </c>
      <c r="AF2278" s="38"/>
      <c r="AG2278" s="38"/>
      <c r="AH2278" s="38"/>
      <c r="AI2278" s="38"/>
      <c r="AJ2278" s="38"/>
      <c r="AK2278" s="38"/>
      <c r="AL2278" s="38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BA2278" s="3">
        <f>IF(Q2278&gt;0,RANK(Q2278,(N2278:P2278,Q2278:AE2278)),0)</f>
        <v>4</v>
      </c>
      <c r="BB2278" s="3">
        <f>IF(R2278&gt;0,RANK(R2278,(N2278:P2278,Q2278:AE2278)),0)</f>
        <v>0</v>
      </c>
      <c r="BC2278" s="3">
        <f>IF(S2278&gt;0,RANK(S2278,(N2278:P2278,Q2278:AE2278)),0)</f>
        <v>0</v>
      </c>
      <c r="BD2278" s="3">
        <f>IF(T2278&gt;0,RANK(T2278,(N2278:P2278,Q2278:AE2278)),0)</f>
        <v>0</v>
      </c>
      <c r="BE2278" s="2">
        <f t="shared" si="954"/>
        <v>3.9836102890962897E-3</v>
      </c>
      <c r="BF2278" s="2">
        <f t="shared" si="955"/>
        <v>0</v>
      </c>
      <c r="BG2278" s="2">
        <f t="shared" si="956"/>
        <v>0</v>
      </c>
      <c r="BH2278" s="2">
        <f t="shared" si="957"/>
        <v>0</v>
      </c>
      <c r="BJ2278" t="s">
        <v>474</v>
      </c>
      <c r="BK2278" t="s">
        <v>2226</v>
      </c>
      <c r="BL2278">
        <v>2</v>
      </c>
      <c r="BN2278">
        <v>0</v>
      </c>
      <c r="BO2278" s="60">
        <v>40</v>
      </c>
      <c r="BP2278" s="62">
        <v>121</v>
      </c>
      <c r="BQ2278" s="66">
        <f t="shared" si="958"/>
        <v>40121</v>
      </c>
      <c r="BR2278" s="66">
        <f t="shared" si="959"/>
        <v>40121</v>
      </c>
      <c r="BS2278" s="3" t="s">
        <v>3083</v>
      </c>
      <c r="BX2278" s="38"/>
    </row>
    <row r="2279" spans="1:76" ht="14" hidden="1" customHeight="1" outlineLevel="1" x14ac:dyDescent="0.2">
      <c r="A2279" t="s">
        <v>2934</v>
      </c>
      <c r="B2279" t="s">
        <v>2226</v>
      </c>
      <c r="C2279" s="1">
        <f t="shared" si="949"/>
        <v>15174</v>
      </c>
      <c r="D2279" s="3">
        <f>IF(N2279&gt;0, RANK(N2279,(N2279:P2279,Q2279:AE2279)),0)</f>
        <v>2</v>
      </c>
      <c r="E2279" s="3">
        <f>IF(O2279&gt;0,RANK(O2279,(N2279:P2279,Q2279:AE2279)),0)</f>
        <v>1</v>
      </c>
      <c r="F2279" s="3">
        <f>IF(P2279&gt;0,RANK(P2279,(N2279:P2279,Q2279:AE2279)),0)</f>
        <v>3</v>
      </c>
      <c r="G2279" s="1">
        <f t="shared" si="947"/>
        <v>7072</v>
      </c>
      <c r="H2279" s="2">
        <f t="shared" si="948"/>
        <v>0.46606036641623833</v>
      </c>
      <c r="I2279" s="2"/>
      <c r="J2279" s="2">
        <f t="shared" si="950"/>
        <v>0.25668907341505204</v>
      </c>
      <c r="K2279" s="2">
        <f t="shared" si="951"/>
        <v>0.72274943983129036</v>
      </c>
      <c r="L2279" s="2">
        <f t="shared" si="952"/>
        <v>1.2455516014234875E-2</v>
      </c>
      <c r="M2279" s="2">
        <f t="shared" si="953"/>
        <v>8.1059707394227788E-3</v>
      </c>
      <c r="N2279" s="38">
        <v>3895</v>
      </c>
      <c r="O2279" s="38">
        <v>10967</v>
      </c>
      <c r="P2279" s="38">
        <v>189</v>
      </c>
      <c r="Q2279" s="38">
        <v>79</v>
      </c>
      <c r="R2279" s="38"/>
      <c r="S2279" s="38"/>
      <c r="T2279" s="38"/>
      <c r="U2279" s="38"/>
      <c r="V2279" s="38"/>
      <c r="W2279" s="38"/>
      <c r="X2279" s="38"/>
      <c r="Y2279" s="38"/>
      <c r="Z2279" s="38"/>
      <c r="AA2279" s="38"/>
      <c r="AB2279" s="38"/>
      <c r="AC2279" s="38"/>
      <c r="AD2279" s="38"/>
      <c r="AE2279" s="38">
        <v>44</v>
      </c>
      <c r="AF2279" s="38"/>
      <c r="AG2279" s="38"/>
      <c r="AH2279" s="38"/>
      <c r="AI2279" s="38"/>
      <c r="AJ2279" s="38"/>
      <c r="AK2279" s="38"/>
      <c r="AL2279" s="38"/>
      <c r="AM2279" s="38"/>
      <c r="AN2279" s="38"/>
      <c r="AO2279" s="38"/>
      <c r="AP2279" s="38"/>
      <c r="AQ2279" s="38"/>
      <c r="AR2279" s="38"/>
      <c r="AS2279" s="38"/>
      <c r="AT2279" s="38"/>
      <c r="AU2279" s="38"/>
      <c r="AV2279" s="38"/>
      <c r="AW2279" s="38"/>
      <c r="AX2279" s="38"/>
      <c r="AY2279" s="38"/>
      <c r="BA2279" s="3">
        <f>IF(Q2279&gt;0,RANK(Q2279,(N2279:P2279,Q2279:AE2279)),0)</f>
        <v>4</v>
      </c>
      <c r="BB2279" s="3">
        <f>IF(R2279&gt;0,RANK(R2279,(N2279:P2279,Q2279:AE2279)),0)</f>
        <v>0</v>
      </c>
      <c r="BC2279" s="3">
        <f>IF(S2279&gt;0,RANK(S2279,(N2279:P2279,Q2279:AE2279)),0)</f>
        <v>0</v>
      </c>
      <c r="BD2279" s="3">
        <f>IF(T2279&gt;0,RANK(T2279,(N2279:P2279,Q2279:AE2279)),0)</f>
        <v>0</v>
      </c>
      <c r="BE2279" s="2">
        <f t="shared" si="954"/>
        <v>5.206273889547911E-3</v>
      </c>
      <c r="BF2279" s="2">
        <f t="shared" si="955"/>
        <v>0</v>
      </c>
      <c r="BG2279" s="2">
        <f t="shared" si="956"/>
        <v>0</v>
      </c>
      <c r="BH2279" s="2">
        <f t="shared" si="957"/>
        <v>0</v>
      </c>
      <c r="BJ2279" t="s">
        <v>2934</v>
      </c>
      <c r="BK2279" t="s">
        <v>2226</v>
      </c>
      <c r="BL2279">
        <v>4</v>
      </c>
      <c r="BN2279">
        <v>0</v>
      </c>
      <c r="BO2279" s="60">
        <v>40</v>
      </c>
      <c r="BP2279" s="62">
        <v>123</v>
      </c>
      <c r="BQ2279" s="66">
        <f t="shared" si="958"/>
        <v>40123</v>
      </c>
      <c r="BR2279" s="66">
        <f t="shared" si="959"/>
        <v>40123</v>
      </c>
      <c r="BS2279" s="3" t="s">
        <v>3083</v>
      </c>
      <c r="BX2279" s="38"/>
    </row>
    <row r="2280" spans="1:76" ht="14" hidden="1" customHeight="1" outlineLevel="1" x14ac:dyDescent="0.2">
      <c r="A2280" t="s">
        <v>2263</v>
      </c>
      <c r="B2280" t="s">
        <v>2226</v>
      </c>
      <c r="C2280" s="1">
        <f t="shared" si="949"/>
        <v>28774</v>
      </c>
      <c r="D2280" s="3">
        <f>IF(N2280&gt;0, RANK(N2280,(N2280:P2280,Q2280:AE2280)),0)</f>
        <v>2</v>
      </c>
      <c r="E2280" s="3">
        <f>IF(O2280&gt;0,RANK(O2280,(N2280:P2280,Q2280:AE2280)),0)</f>
        <v>1</v>
      </c>
      <c r="F2280" s="3">
        <f>IF(P2280&gt;0,RANK(P2280,(N2280:P2280,Q2280:AE2280)),0)</f>
        <v>3</v>
      </c>
      <c r="G2280" s="1">
        <f t="shared" si="947"/>
        <v>13649</v>
      </c>
      <c r="H2280" s="2">
        <f t="shared" si="948"/>
        <v>0.47435184541600056</v>
      </c>
      <c r="I2280" s="2"/>
      <c r="J2280" s="2">
        <f t="shared" si="950"/>
        <v>0.25251963578230346</v>
      </c>
      <c r="K2280" s="2">
        <f t="shared" si="951"/>
        <v>0.72687148119830403</v>
      </c>
      <c r="L2280" s="2">
        <f t="shared" si="952"/>
        <v>1.2233266143045806E-2</v>
      </c>
      <c r="M2280" s="2">
        <f t="shared" si="953"/>
        <v>8.3756168763467597E-3</v>
      </c>
      <c r="N2280" s="38">
        <v>7266</v>
      </c>
      <c r="O2280" s="38">
        <v>20915</v>
      </c>
      <c r="P2280" s="38">
        <v>352</v>
      </c>
      <c r="Q2280" s="38">
        <v>149</v>
      </c>
      <c r="R2280" s="38"/>
      <c r="S2280" s="38"/>
      <c r="T2280" s="38"/>
      <c r="U2280" s="38"/>
      <c r="V2280" s="38"/>
      <c r="W2280" s="38"/>
      <c r="X2280" s="38"/>
      <c r="Y2280" s="38"/>
      <c r="Z2280" s="38"/>
      <c r="AA2280" s="38"/>
      <c r="AB2280" s="38"/>
      <c r="AC2280" s="38"/>
      <c r="AD2280" s="38"/>
      <c r="AE2280" s="38">
        <v>92</v>
      </c>
      <c r="AF2280" s="38"/>
      <c r="AG2280" s="38"/>
      <c r="AH2280" s="38"/>
      <c r="AI2280" s="38"/>
      <c r="AJ2280" s="38"/>
      <c r="AK2280" s="38"/>
      <c r="AL2280" s="38"/>
      <c r="AM2280" s="38"/>
      <c r="AN2280" s="38"/>
      <c r="AO2280" s="38"/>
      <c r="AP2280" s="38"/>
      <c r="AQ2280" s="38"/>
      <c r="AR2280" s="38"/>
      <c r="AS2280" s="38"/>
      <c r="AT2280" s="38"/>
      <c r="AU2280" s="38"/>
      <c r="AV2280" s="38"/>
      <c r="AW2280" s="38"/>
      <c r="AX2280" s="38"/>
      <c r="AY2280" s="38"/>
      <c r="BA2280" s="3">
        <f>IF(Q2280&gt;0,RANK(Q2280,(N2280:P2280,Q2280:AE2280)),0)</f>
        <v>4</v>
      </c>
      <c r="BB2280" s="3">
        <f>IF(R2280&gt;0,RANK(R2280,(N2280:P2280,Q2280:AE2280)),0)</f>
        <v>0</v>
      </c>
      <c r="BC2280" s="3">
        <f>IF(S2280&gt;0,RANK(S2280,(N2280:P2280,Q2280:AE2280)),0)</f>
        <v>0</v>
      </c>
      <c r="BD2280" s="3">
        <f>IF(T2280&gt;0,RANK(T2280,(N2280:P2280,Q2280:AE2280)),0)</f>
        <v>0</v>
      </c>
      <c r="BE2280" s="2">
        <f t="shared" si="954"/>
        <v>5.1782859525960935E-3</v>
      </c>
      <c r="BF2280" s="2">
        <f t="shared" si="955"/>
        <v>0</v>
      </c>
      <c r="BG2280" s="2">
        <f t="shared" si="956"/>
        <v>0</v>
      </c>
      <c r="BH2280" s="2">
        <f t="shared" si="957"/>
        <v>0</v>
      </c>
      <c r="BJ2280" t="s">
        <v>2263</v>
      </c>
      <c r="BK2280" t="s">
        <v>2226</v>
      </c>
      <c r="BL2280">
        <v>5</v>
      </c>
      <c r="BN2280">
        <v>0</v>
      </c>
      <c r="BO2280" s="60">
        <v>40</v>
      </c>
      <c r="BP2280" s="62">
        <v>125</v>
      </c>
      <c r="BQ2280" s="66">
        <f t="shared" si="958"/>
        <v>40125</v>
      </c>
      <c r="BR2280" s="66">
        <f t="shared" si="959"/>
        <v>40125</v>
      </c>
      <c r="BS2280" s="3" t="s">
        <v>3083</v>
      </c>
      <c r="BX2280" s="38"/>
    </row>
    <row r="2281" spans="1:76" ht="14" hidden="1" customHeight="1" outlineLevel="1" x14ac:dyDescent="0.2">
      <c r="A2281" t="s">
        <v>2607</v>
      </c>
      <c r="B2281" t="s">
        <v>2226</v>
      </c>
      <c r="C2281" s="1">
        <f t="shared" si="949"/>
        <v>4702</v>
      </c>
      <c r="D2281" s="3">
        <f>IF(N2281&gt;0, RANK(N2281,(N2281:P2281,Q2281:AE2281)),0)</f>
        <v>2</v>
      </c>
      <c r="E2281" s="3">
        <f>IF(O2281&gt;0,RANK(O2281,(N2281:P2281,Q2281:AE2281)),0)</f>
        <v>1</v>
      </c>
      <c r="F2281" s="3">
        <f>IF(P2281&gt;0,RANK(P2281,(N2281:P2281,Q2281:AE2281)),0)</f>
        <v>3</v>
      </c>
      <c r="G2281" s="1">
        <f t="shared" si="947"/>
        <v>3409</v>
      </c>
      <c r="H2281" s="2">
        <f t="shared" si="948"/>
        <v>0.72501063377286257</v>
      </c>
      <c r="I2281" s="2"/>
      <c r="J2281" s="2">
        <f t="shared" si="950"/>
        <v>0.1310080816673756</v>
      </c>
      <c r="K2281" s="2">
        <f t="shared" si="951"/>
        <v>0.85601871544023822</v>
      </c>
      <c r="L2281" s="2">
        <f t="shared" si="952"/>
        <v>8.7196937473415573E-3</v>
      </c>
      <c r="M2281" s="2">
        <f t="shared" si="953"/>
        <v>4.2535091450446802E-3</v>
      </c>
      <c r="N2281" s="38">
        <v>616</v>
      </c>
      <c r="O2281" s="38">
        <v>4025</v>
      </c>
      <c r="P2281" s="38">
        <v>41</v>
      </c>
      <c r="Q2281" s="38">
        <v>15</v>
      </c>
      <c r="R2281" s="38"/>
      <c r="S2281" s="38"/>
      <c r="T2281" s="38"/>
      <c r="U2281" s="38"/>
      <c r="V2281" s="38"/>
      <c r="W2281" s="38"/>
      <c r="X2281" s="38"/>
      <c r="Y2281" s="38"/>
      <c r="Z2281" s="38"/>
      <c r="AA2281" s="38"/>
      <c r="AB2281" s="38"/>
      <c r="AC2281" s="38"/>
      <c r="AD2281" s="38"/>
      <c r="AE2281" s="38">
        <v>5</v>
      </c>
      <c r="AF2281" s="38"/>
      <c r="AG2281" s="38"/>
      <c r="AH2281" s="38"/>
      <c r="AI2281" s="38"/>
      <c r="AJ2281" s="38"/>
      <c r="AK2281" s="38"/>
      <c r="AL2281" s="38"/>
      <c r="AM2281" s="38"/>
      <c r="AN2281" s="38"/>
      <c r="AO2281" s="38"/>
      <c r="AP2281" s="38"/>
      <c r="AQ2281" s="38"/>
      <c r="AR2281" s="38"/>
      <c r="AS2281" s="38"/>
      <c r="AT2281" s="38"/>
      <c r="AU2281" s="38"/>
      <c r="AV2281" s="38"/>
      <c r="AW2281" s="38"/>
      <c r="AX2281" s="38"/>
      <c r="AY2281" s="38"/>
      <c r="BA2281" s="3">
        <f>IF(Q2281&gt;0,RANK(Q2281,(N2281:P2281,Q2281:AE2281)),0)</f>
        <v>4</v>
      </c>
      <c r="BB2281" s="3">
        <f>IF(R2281&gt;0,RANK(R2281,(N2281:P2281,Q2281:AE2281)),0)</f>
        <v>0</v>
      </c>
      <c r="BC2281" s="3">
        <f>IF(S2281&gt;0,RANK(S2281,(N2281:P2281,Q2281:AE2281)),0)</f>
        <v>0</v>
      </c>
      <c r="BD2281" s="3">
        <f>IF(T2281&gt;0,RANK(T2281,(N2281:P2281,Q2281:AE2281)),0)</f>
        <v>0</v>
      </c>
      <c r="BE2281" s="2">
        <f t="shared" si="954"/>
        <v>3.1901318587834963E-3</v>
      </c>
      <c r="BF2281" s="2">
        <f t="shared" si="955"/>
        <v>0</v>
      </c>
      <c r="BG2281" s="2">
        <f t="shared" si="956"/>
        <v>0</v>
      </c>
      <c r="BH2281" s="2">
        <f t="shared" si="957"/>
        <v>0</v>
      </c>
      <c r="BJ2281" t="s">
        <v>2607</v>
      </c>
      <c r="BK2281" t="s">
        <v>2226</v>
      </c>
      <c r="BL2281">
        <v>2</v>
      </c>
      <c r="BN2281">
        <v>0</v>
      </c>
      <c r="BO2281" s="60">
        <v>40</v>
      </c>
      <c r="BP2281" s="62">
        <v>127</v>
      </c>
      <c r="BQ2281" s="66">
        <f t="shared" si="958"/>
        <v>40127</v>
      </c>
      <c r="BR2281" s="66">
        <f t="shared" si="959"/>
        <v>40127</v>
      </c>
      <c r="BS2281" s="3" t="s">
        <v>3083</v>
      </c>
      <c r="BX2281" s="38"/>
    </row>
    <row r="2282" spans="1:76" ht="14" hidden="1" customHeight="1" outlineLevel="1" x14ac:dyDescent="0.2">
      <c r="A2282" t="s">
        <v>2722</v>
      </c>
      <c r="B2282" t="s">
        <v>2226</v>
      </c>
      <c r="C2282" s="1">
        <f t="shared" ref="C2282:C2295" si="960">SUM(N2282:AY2282)</f>
        <v>1733</v>
      </c>
      <c r="D2282" s="3">
        <f>IF(N2282&gt;0, RANK(N2282,(N2282:P2282,Q2282:AE2282)),0)</f>
        <v>2</v>
      </c>
      <c r="E2282" s="3">
        <f>IF(O2282&gt;0,RANK(O2282,(N2282:P2282,Q2282:AE2282)),0)</f>
        <v>1</v>
      </c>
      <c r="F2282" s="3">
        <f>IF(P2282&gt;0,RANK(P2282,(N2282:P2282,Q2282:AE2282)),0)</f>
        <v>3</v>
      </c>
      <c r="G2282" s="1">
        <f t="shared" si="947"/>
        <v>1388</v>
      </c>
      <c r="H2282" s="2">
        <f t="shared" si="948"/>
        <v>0.80092325447201385</v>
      </c>
      <c r="I2282" s="2"/>
      <c r="J2282" s="2">
        <f t="shared" ref="J2282:J2295" si="961">IF($C2282=0,"-",N2282/$C2282)</f>
        <v>9.2325447201384886E-2</v>
      </c>
      <c r="K2282" s="2">
        <f t="shared" ref="K2282:K2295" si="962">IF($C2282=0,"-",O2282/$C2282)</f>
        <v>0.89324870167339876</v>
      </c>
      <c r="L2282" s="2">
        <f t="shared" ref="L2282:L2295" si="963">IF($C2282=0,"-",P2282/$C2282)</f>
        <v>9.8095787651471429E-3</v>
      </c>
      <c r="M2282" s="2">
        <f t="shared" ref="M2282:M2295" si="964">IF(C2282=0,"-",(1-J2282-K2282-L2282))</f>
        <v>4.6162723600691839E-3</v>
      </c>
      <c r="N2282" s="38">
        <v>160</v>
      </c>
      <c r="O2282" s="38">
        <v>1548</v>
      </c>
      <c r="P2282" s="38">
        <v>17</v>
      </c>
      <c r="Q2282" s="38">
        <v>4</v>
      </c>
      <c r="R2282" s="38"/>
      <c r="S2282" s="38"/>
      <c r="T2282" s="38"/>
      <c r="U2282" s="38"/>
      <c r="V2282" s="38"/>
      <c r="W2282" s="38"/>
      <c r="X2282" s="38"/>
      <c r="Y2282" s="38"/>
      <c r="Z2282" s="38"/>
      <c r="AA2282" s="38"/>
      <c r="AB2282" s="38"/>
      <c r="AC2282" s="38"/>
      <c r="AD2282" s="38"/>
      <c r="AE2282" s="38">
        <v>4</v>
      </c>
      <c r="AF2282" s="38"/>
      <c r="AG2282" s="38"/>
      <c r="AH2282" s="38"/>
      <c r="AI2282" s="38"/>
      <c r="AJ2282" s="38"/>
      <c r="AK2282" s="38"/>
      <c r="AL2282" s="38"/>
      <c r="AM2282" s="38"/>
      <c r="AN2282" s="38"/>
      <c r="AO2282" s="38"/>
      <c r="AP2282" s="38"/>
      <c r="AQ2282" s="38"/>
      <c r="AR2282" s="38"/>
      <c r="AS2282" s="38"/>
      <c r="AT2282" s="38"/>
      <c r="AU2282" s="38"/>
      <c r="AV2282" s="38"/>
      <c r="AW2282" s="38"/>
      <c r="AX2282" s="38"/>
      <c r="AY2282" s="38"/>
      <c r="BA2282" s="3">
        <f>IF(Q2282&gt;0,RANK(Q2282,(N2282:P2282,Q2282:AE2282)),0)</f>
        <v>4</v>
      </c>
      <c r="BB2282" s="3">
        <f>IF(R2282&gt;0,RANK(R2282,(N2282:P2282,Q2282:AE2282)),0)</f>
        <v>0</v>
      </c>
      <c r="BC2282" s="3">
        <f>IF(S2282&gt;0,RANK(S2282,(N2282:P2282,Q2282:AE2282)),0)</f>
        <v>0</v>
      </c>
      <c r="BD2282" s="3">
        <f>IF(T2282&gt;0,RANK(T2282,(N2282:P2282,Q2282:AE2282)),0)</f>
        <v>0</v>
      </c>
      <c r="BE2282" s="2">
        <f t="shared" ref="BE2282:BE2295" si="965">IF($C2282=0,"-",Q2282/$C2282)</f>
        <v>2.3081361800346219E-3</v>
      </c>
      <c r="BF2282" s="2">
        <f t="shared" ref="BF2282:BF2295" si="966">IF($C2282=0,"-",R2282/$C2282)</f>
        <v>0</v>
      </c>
      <c r="BG2282" s="2">
        <f t="shared" ref="BG2282:BG2295" si="967">IF($C2282=0,"-",S2282/$C2282)</f>
        <v>0</v>
      </c>
      <c r="BH2282" s="2">
        <f t="shared" ref="BH2282:BH2295" si="968">IF($C2282=0,"-",T2282/$C2282)</f>
        <v>0</v>
      </c>
      <c r="BJ2282" t="s">
        <v>2722</v>
      </c>
      <c r="BK2282" t="s">
        <v>2226</v>
      </c>
      <c r="BL2282">
        <v>3</v>
      </c>
      <c r="BN2282">
        <v>0</v>
      </c>
      <c r="BO2282" s="60">
        <v>40</v>
      </c>
      <c r="BP2282" s="62">
        <v>129</v>
      </c>
      <c r="BQ2282" s="66">
        <f t="shared" ref="BQ2282:BQ2294" si="969">1000*BO2282+BP2282</f>
        <v>40129</v>
      </c>
      <c r="BR2282" s="66">
        <f t="shared" si="959"/>
        <v>40129</v>
      </c>
      <c r="BS2282" s="3" t="s">
        <v>3083</v>
      </c>
      <c r="BX2282" s="38"/>
    </row>
    <row r="2283" spans="1:76" ht="14" hidden="1" customHeight="1" outlineLevel="1" x14ac:dyDescent="0.2">
      <c r="A2283" t="s">
        <v>2723</v>
      </c>
      <c r="B2283" t="s">
        <v>2226</v>
      </c>
      <c r="C2283" s="1">
        <f t="shared" si="960"/>
        <v>46902</v>
      </c>
      <c r="D2283" s="3">
        <f>IF(N2283&gt;0, RANK(N2283,(N2283:P2283,Q2283:AE2283)),0)</f>
        <v>2</v>
      </c>
      <c r="E2283" s="3">
        <f>IF(O2283&gt;0,RANK(O2283,(N2283:P2283,Q2283:AE2283)),0)</f>
        <v>1</v>
      </c>
      <c r="F2283" s="3">
        <f>IF(P2283&gt;0,RANK(P2283,(N2283:P2283,Q2283:AE2283)),0)</f>
        <v>3</v>
      </c>
      <c r="G2283" s="1">
        <f t="shared" si="947"/>
        <v>25796</v>
      </c>
      <c r="H2283" s="2">
        <f t="shared" si="948"/>
        <v>0.54999786789475924</v>
      </c>
      <c r="I2283" s="2"/>
      <c r="J2283" s="2">
        <f t="shared" si="961"/>
        <v>0.21632339772291159</v>
      </c>
      <c r="K2283" s="2">
        <f t="shared" si="962"/>
        <v>0.76632126561767089</v>
      </c>
      <c r="L2283" s="2">
        <f t="shared" si="963"/>
        <v>9.4665472687731865E-3</v>
      </c>
      <c r="M2283" s="2">
        <f t="shared" si="964"/>
        <v>7.8887893906443886E-3</v>
      </c>
      <c r="N2283" s="38">
        <v>10146</v>
      </c>
      <c r="O2283" s="38">
        <v>35942</v>
      </c>
      <c r="P2283" s="38">
        <v>444</v>
      </c>
      <c r="Q2283" s="38">
        <v>251</v>
      </c>
      <c r="R2283" s="38"/>
      <c r="S2283" s="38"/>
      <c r="T2283" s="38"/>
      <c r="U2283" s="38"/>
      <c r="V2283" s="38"/>
      <c r="W2283" s="38"/>
      <c r="X2283" s="38"/>
      <c r="Y2283" s="38"/>
      <c r="Z2283" s="38"/>
      <c r="AA2283" s="38"/>
      <c r="AB2283" s="38"/>
      <c r="AC2283" s="38"/>
      <c r="AD2283" s="38"/>
      <c r="AE2283" s="38">
        <v>119</v>
      </c>
      <c r="AF2283" s="38"/>
      <c r="AG2283" s="38"/>
      <c r="AH2283" s="38"/>
      <c r="AI2283" s="38"/>
      <c r="AJ2283" s="38"/>
      <c r="AK2283" s="38"/>
      <c r="AL2283" s="38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BA2283" s="3">
        <f>IF(Q2283&gt;0,RANK(Q2283,(N2283:P2283,Q2283:AE2283)),0)</f>
        <v>4</v>
      </c>
      <c r="BB2283" s="3">
        <f>IF(R2283&gt;0,RANK(R2283,(N2283:P2283,Q2283:AE2283)),0)</f>
        <v>0</v>
      </c>
      <c r="BC2283" s="3">
        <f>IF(S2283&gt;0,RANK(S2283,(N2283:P2283,Q2283:AE2283)),0)</f>
        <v>0</v>
      </c>
      <c r="BD2283" s="3">
        <f>IF(T2283&gt;0,RANK(T2283,(N2283:P2283,Q2283:AE2283)),0)</f>
        <v>0</v>
      </c>
      <c r="BE2283" s="2">
        <f t="shared" si="965"/>
        <v>5.3515841541938508E-3</v>
      </c>
      <c r="BF2283" s="2">
        <f t="shared" si="966"/>
        <v>0</v>
      </c>
      <c r="BG2283" s="2">
        <f t="shared" si="967"/>
        <v>0</v>
      </c>
      <c r="BH2283" s="2">
        <f t="shared" si="968"/>
        <v>0</v>
      </c>
      <c r="BJ2283" t="s">
        <v>2723</v>
      </c>
      <c r="BK2283" t="s">
        <v>2226</v>
      </c>
      <c r="BN2283">
        <v>0</v>
      </c>
      <c r="BO2283" s="60">
        <v>40</v>
      </c>
      <c r="BP2283" s="62">
        <v>131</v>
      </c>
      <c r="BQ2283" s="66">
        <f t="shared" si="969"/>
        <v>40131</v>
      </c>
      <c r="BR2283" s="66">
        <f t="shared" si="959"/>
        <v>40131</v>
      </c>
      <c r="BS2283" s="3" t="s">
        <v>3083</v>
      </c>
      <c r="BX2283" s="38"/>
    </row>
    <row r="2284" spans="1:76" ht="14" hidden="1" customHeight="1" outlineLevel="1" x14ac:dyDescent="0.2">
      <c r="A2284" t="s">
        <v>832</v>
      </c>
      <c r="B2284" t="s">
        <v>2226</v>
      </c>
      <c r="C2284" s="1">
        <f t="shared" si="960"/>
        <v>8044</v>
      </c>
      <c r="D2284" s="3">
        <f>IF(N2284&gt;0, RANK(N2284,(N2284:P2284,Q2284:AE2284)),0)</f>
        <v>2</v>
      </c>
      <c r="E2284" s="3">
        <f>IF(O2284&gt;0,RANK(O2284,(N2284:P2284,Q2284:AE2284)),0)</f>
        <v>1</v>
      </c>
      <c r="F2284" s="3">
        <f>IF(P2284&gt;0,RANK(P2284,(N2284:P2284,Q2284:AE2284)),0)</f>
        <v>3</v>
      </c>
      <c r="G2284" s="1">
        <f t="shared" si="947"/>
        <v>4000</v>
      </c>
      <c r="H2284" s="2">
        <f t="shared" si="948"/>
        <v>0.4972650422675286</v>
      </c>
      <c r="I2284" s="2"/>
      <c r="J2284" s="2">
        <f t="shared" si="961"/>
        <v>0.24254102436598707</v>
      </c>
      <c r="K2284" s="2">
        <f t="shared" si="962"/>
        <v>0.73980606663351567</v>
      </c>
      <c r="L2284" s="2">
        <f t="shared" si="963"/>
        <v>1.1561412232720039E-2</v>
      </c>
      <c r="M2284" s="2">
        <f t="shared" si="964"/>
        <v>6.0914967677771683E-3</v>
      </c>
      <c r="N2284" s="38">
        <v>1951</v>
      </c>
      <c r="O2284" s="38">
        <v>5951</v>
      </c>
      <c r="P2284" s="38">
        <v>93</v>
      </c>
      <c r="Q2284" s="38">
        <v>35</v>
      </c>
      <c r="R2284" s="38"/>
      <c r="S2284" s="38"/>
      <c r="T2284" s="38"/>
      <c r="U2284" s="38"/>
      <c r="V2284" s="38"/>
      <c r="W2284" s="38"/>
      <c r="X2284" s="38"/>
      <c r="Y2284" s="38"/>
      <c r="Z2284" s="38"/>
      <c r="AA2284" s="38"/>
      <c r="AB2284" s="38"/>
      <c r="AC2284" s="38"/>
      <c r="AD2284" s="38"/>
      <c r="AE2284" s="38">
        <v>14</v>
      </c>
      <c r="AF2284" s="38"/>
      <c r="AG2284" s="38"/>
      <c r="AH2284" s="38"/>
      <c r="AI2284" s="38"/>
      <c r="AJ2284" s="38"/>
      <c r="AK2284" s="38"/>
      <c r="AL2284" s="38"/>
      <c r="AM2284" s="38"/>
      <c r="AN2284" s="38"/>
      <c r="AO2284" s="38"/>
      <c r="AP2284" s="38"/>
      <c r="AQ2284" s="38"/>
      <c r="AR2284" s="38"/>
      <c r="AS2284" s="38"/>
      <c r="AT2284" s="38"/>
      <c r="AU2284" s="38"/>
      <c r="AV2284" s="38"/>
      <c r="AW2284" s="38"/>
      <c r="AX2284" s="38"/>
      <c r="AY2284" s="38"/>
      <c r="BA2284" s="3">
        <f>IF(Q2284&gt;0,RANK(Q2284,(N2284:P2284,Q2284:AE2284)),0)</f>
        <v>4</v>
      </c>
      <c r="BB2284" s="3">
        <f>IF(R2284&gt;0,RANK(R2284,(N2284:P2284,Q2284:AE2284)),0)</f>
        <v>0</v>
      </c>
      <c r="BC2284" s="3">
        <f>IF(S2284&gt;0,RANK(S2284,(N2284:P2284,Q2284:AE2284)),0)</f>
        <v>0</v>
      </c>
      <c r="BD2284" s="3">
        <f>IF(T2284&gt;0,RANK(T2284,(N2284:P2284,Q2284:AE2284)),0)</f>
        <v>0</v>
      </c>
      <c r="BE2284" s="2">
        <f t="shared" si="965"/>
        <v>4.351069119840875E-3</v>
      </c>
      <c r="BF2284" s="2">
        <f t="shared" si="966"/>
        <v>0</v>
      </c>
      <c r="BG2284" s="2">
        <f t="shared" si="967"/>
        <v>0</v>
      </c>
      <c r="BH2284" s="2">
        <f t="shared" si="968"/>
        <v>0</v>
      </c>
      <c r="BJ2284" t="s">
        <v>832</v>
      </c>
      <c r="BK2284" t="s">
        <v>2226</v>
      </c>
      <c r="BL2284">
        <v>5</v>
      </c>
      <c r="BN2284">
        <v>0</v>
      </c>
      <c r="BO2284" s="60">
        <v>40</v>
      </c>
      <c r="BP2284" s="62">
        <v>133</v>
      </c>
      <c r="BQ2284" s="66">
        <f t="shared" si="969"/>
        <v>40133</v>
      </c>
      <c r="BR2284" s="66">
        <f t="shared" si="959"/>
        <v>40133</v>
      </c>
      <c r="BS2284" s="3" t="s">
        <v>3083</v>
      </c>
      <c r="BX2284" s="38"/>
    </row>
    <row r="2285" spans="1:76" ht="14" hidden="1" customHeight="1" outlineLevel="1" x14ac:dyDescent="0.2">
      <c r="A2285" t="s">
        <v>1026</v>
      </c>
      <c r="B2285" t="s">
        <v>2226</v>
      </c>
      <c r="C2285" s="1">
        <f t="shared" si="960"/>
        <v>15583</v>
      </c>
      <c r="D2285" s="3">
        <f>IF(N2285&gt;0, RANK(N2285,(N2285:P2285,Q2285:AE2285)),0)</f>
        <v>2</v>
      </c>
      <c r="E2285" s="3">
        <f>IF(O2285&gt;0,RANK(O2285,(N2285:P2285,Q2285:AE2285)),0)</f>
        <v>1</v>
      </c>
      <c r="F2285" s="3">
        <f>IF(P2285&gt;0,RANK(P2285,(N2285:P2285,Q2285:AE2285)),0)</f>
        <v>3</v>
      </c>
      <c r="G2285" s="1">
        <f t="shared" si="947"/>
        <v>9584</v>
      </c>
      <c r="H2285" s="2">
        <f t="shared" si="948"/>
        <v>0.61502919848552906</v>
      </c>
      <c r="I2285" s="2"/>
      <c r="J2285" s="2">
        <f t="shared" si="961"/>
        <v>0.18654944490791248</v>
      </c>
      <c r="K2285" s="2">
        <f t="shared" si="962"/>
        <v>0.80157864339344154</v>
      </c>
      <c r="L2285" s="2">
        <f t="shared" si="963"/>
        <v>6.0963870884938719E-3</v>
      </c>
      <c r="M2285" s="2">
        <f t="shared" si="964"/>
        <v>5.7755246101521152E-3</v>
      </c>
      <c r="N2285" s="38">
        <v>2907</v>
      </c>
      <c r="O2285" s="38">
        <v>12491</v>
      </c>
      <c r="P2285" s="38">
        <v>95</v>
      </c>
      <c r="Q2285" s="38">
        <v>52</v>
      </c>
      <c r="R2285" s="38"/>
      <c r="S2285" s="38"/>
      <c r="T2285" s="38"/>
      <c r="U2285" s="38"/>
      <c r="V2285" s="38"/>
      <c r="W2285" s="38"/>
      <c r="X2285" s="38"/>
      <c r="Y2285" s="38"/>
      <c r="Z2285" s="38"/>
      <c r="AA2285" s="38"/>
      <c r="AB2285" s="38"/>
      <c r="AC2285" s="38"/>
      <c r="AD2285" s="38"/>
      <c r="AE2285" s="38">
        <v>38</v>
      </c>
      <c r="AF2285" s="38"/>
      <c r="AG2285" s="38"/>
      <c r="AH2285" s="38"/>
      <c r="AI2285" s="38"/>
      <c r="AJ2285" s="38"/>
      <c r="AK2285" s="38"/>
      <c r="AL2285" s="38"/>
      <c r="AM2285" s="38"/>
      <c r="AN2285" s="38"/>
      <c r="AO2285" s="38"/>
      <c r="AP2285" s="38"/>
      <c r="AQ2285" s="38"/>
      <c r="AR2285" s="38"/>
      <c r="AS2285" s="38"/>
      <c r="AT2285" s="38"/>
      <c r="AU2285" s="38"/>
      <c r="AV2285" s="38"/>
      <c r="AW2285" s="38"/>
      <c r="AX2285" s="38"/>
      <c r="AY2285" s="38"/>
      <c r="BA2285" s="3">
        <f>IF(Q2285&gt;0,RANK(Q2285,(N2285:P2285,Q2285:AE2285)),0)</f>
        <v>4</v>
      </c>
      <c r="BB2285" s="3">
        <f>IF(R2285&gt;0,RANK(R2285,(N2285:P2285,Q2285:AE2285)),0)</f>
        <v>0</v>
      </c>
      <c r="BC2285" s="3">
        <f>IF(S2285&gt;0,RANK(S2285,(N2285:P2285,Q2285:AE2285)),0)</f>
        <v>0</v>
      </c>
      <c r="BD2285" s="3">
        <f>IF(T2285&gt;0,RANK(T2285,(N2285:P2285,Q2285:AE2285)),0)</f>
        <v>0</v>
      </c>
      <c r="BE2285" s="2">
        <f t="shared" si="965"/>
        <v>3.33696977475454E-3</v>
      </c>
      <c r="BF2285" s="2">
        <f t="shared" si="966"/>
        <v>0</v>
      </c>
      <c r="BG2285" s="2">
        <f t="shared" si="967"/>
        <v>0</v>
      </c>
      <c r="BH2285" s="2">
        <f t="shared" si="968"/>
        <v>0</v>
      </c>
      <c r="BJ2285" t="s">
        <v>1026</v>
      </c>
      <c r="BK2285" t="s">
        <v>2226</v>
      </c>
      <c r="BL2285">
        <v>2</v>
      </c>
      <c r="BN2285">
        <v>0</v>
      </c>
      <c r="BO2285" s="60">
        <v>40</v>
      </c>
      <c r="BP2285" s="62">
        <v>135</v>
      </c>
      <c r="BQ2285" s="66">
        <f t="shared" si="969"/>
        <v>40135</v>
      </c>
      <c r="BR2285" s="66">
        <f t="shared" si="959"/>
        <v>40135</v>
      </c>
      <c r="BS2285" s="3" t="s">
        <v>3083</v>
      </c>
      <c r="BX2285" s="38"/>
    </row>
    <row r="2286" spans="1:76" ht="14" hidden="1" customHeight="1" outlineLevel="1" x14ac:dyDescent="0.2">
      <c r="A2286" t="s">
        <v>85</v>
      </c>
      <c r="B2286" t="s">
        <v>2226</v>
      </c>
      <c r="C2286" s="1">
        <f t="shared" si="960"/>
        <v>18620</v>
      </c>
      <c r="D2286" s="3">
        <f>IF(N2286&gt;0, RANK(N2286,(N2286:P2286,Q2286:AE2286)),0)</f>
        <v>2</v>
      </c>
      <c r="E2286" s="3">
        <f>IF(O2286&gt;0,RANK(O2286,(N2286:P2286,Q2286:AE2286)),0)</f>
        <v>1</v>
      </c>
      <c r="F2286" s="3">
        <f>IF(P2286&gt;0,RANK(P2286,(N2286:P2286,Q2286:AE2286)),0)</f>
        <v>3</v>
      </c>
      <c r="G2286" s="1">
        <f t="shared" si="947"/>
        <v>11856</v>
      </c>
      <c r="H2286" s="2">
        <f t="shared" si="948"/>
        <v>0.63673469387755099</v>
      </c>
      <c r="I2286" s="2"/>
      <c r="J2286" s="2">
        <f t="shared" si="961"/>
        <v>0.17379162191192266</v>
      </c>
      <c r="K2286" s="2">
        <f t="shared" si="962"/>
        <v>0.81052631578947365</v>
      </c>
      <c r="L2286" s="2">
        <f t="shared" si="963"/>
        <v>8.1632653061224497E-3</v>
      </c>
      <c r="M2286" s="2">
        <f t="shared" si="964"/>
        <v>7.5187969924812442E-3</v>
      </c>
      <c r="N2286" s="38">
        <v>3236</v>
      </c>
      <c r="O2286" s="38">
        <v>15092</v>
      </c>
      <c r="P2286" s="38">
        <v>152</v>
      </c>
      <c r="Q2286" s="38">
        <v>79</v>
      </c>
      <c r="R2286" s="38"/>
      <c r="S2286" s="38"/>
      <c r="T2286" s="38"/>
      <c r="U2286" s="38"/>
      <c r="V2286" s="38"/>
      <c r="W2286" s="38"/>
      <c r="X2286" s="38"/>
      <c r="Y2286" s="38"/>
      <c r="Z2286" s="38"/>
      <c r="AA2286" s="38"/>
      <c r="AB2286" s="38"/>
      <c r="AC2286" s="38"/>
      <c r="AD2286" s="38"/>
      <c r="AE2286" s="38">
        <v>61</v>
      </c>
      <c r="AF2286" s="38"/>
      <c r="AG2286" s="38"/>
      <c r="AH2286" s="38"/>
      <c r="AI2286" s="38"/>
      <c r="AJ2286" s="38"/>
      <c r="AK2286" s="38"/>
      <c r="AL2286" s="38"/>
      <c r="AM2286" s="38"/>
      <c r="AN2286" s="38"/>
      <c r="AO2286" s="38"/>
      <c r="AP2286" s="38"/>
      <c r="AQ2286" s="38"/>
      <c r="AR2286" s="38"/>
      <c r="AS2286" s="38"/>
      <c r="AT2286" s="38"/>
      <c r="AU2286" s="38"/>
      <c r="AV2286" s="38"/>
      <c r="AW2286" s="38"/>
      <c r="AX2286" s="38"/>
      <c r="AY2286" s="38"/>
      <c r="BA2286" s="3">
        <f>IF(Q2286&gt;0,RANK(Q2286,(N2286:P2286,Q2286:AE2286)),0)</f>
        <v>4</v>
      </c>
      <c r="BB2286" s="3">
        <f>IF(R2286&gt;0,RANK(R2286,(N2286:P2286,Q2286:AE2286)),0)</f>
        <v>0</v>
      </c>
      <c r="BC2286" s="3">
        <f>IF(S2286&gt;0,RANK(S2286,(N2286:P2286,Q2286:AE2286)),0)</f>
        <v>0</v>
      </c>
      <c r="BD2286" s="3">
        <f>IF(T2286&gt;0,RANK(T2286,(N2286:P2286,Q2286:AE2286)),0)</f>
        <v>0</v>
      </c>
      <c r="BE2286" s="2">
        <f t="shared" si="965"/>
        <v>4.2427497314715358E-3</v>
      </c>
      <c r="BF2286" s="2">
        <f t="shared" si="966"/>
        <v>0</v>
      </c>
      <c r="BG2286" s="2">
        <f t="shared" si="967"/>
        <v>0</v>
      </c>
      <c r="BH2286" s="2">
        <f t="shared" si="968"/>
        <v>0</v>
      </c>
      <c r="BJ2286" t="s">
        <v>85</v>
      </c>
      <c r="BK2286" t="s">
        <v>2226</v>
      </c>
      <c r="BL2286">
        <v>4</v>
      </c>
      <c r="BN2286">
        <v>0</v>
      </c>
      <c r="BO2286" s="60">
        <v>40</v>
      </c>
      <c r="BP2286" s="62">
        <v>137</v>
      </c>
      <c r="BQ2286" s="66">
        <f t="shared" si="969"/>
        <v>40137</v>
      </c>
      <c r="BR2286" s="66">
        <f t="shared" si="959"/>
        <v>40137</v>
      </c>
      <c r="BS2286" s="3" t="s">
        <v>3083</v>
      </c>
      <c r="BX2286" s="38"/>
    </row>
    <row r="2287" spans="1:76" ht="14" hidden="1" customHeight="1" outlineLevel="1" x14ac:dyDescent="0.2">
      <c r="A2287" t="s">
        <v>482</v>
      </c>
      <c r="B2287" t="s">
        <v>2226</v>
      </c>
      <c r="C2287" s="1">
        <f t="shared" si="960"/>
        <v>5206</v>
      </c>
      <c r="D2287" s="3">
        <f>IF(N2287&gt;0, RANK(N2287,(N2287:P2287,Q2287:AE2287)),0)</f>
        <v>2</v>
      </c>
      <c r="E2287" s="3">
        <f>IF(O2287&gt;0,RANK(O2287,(N2287:P2287,Q2287:AE2287)),0)</f>
        <v>1</v>
      </c>
      <c r="F2287" s="3">
        <f>IF(P2287&gt;0,RANK(P2287,(N2287:P2287,Q2287:AE2287)),0)</f>
        <v>3</v>
      </c>
      <c r="G2287" s="1">
        <f t="shared" si="947"/>
        <v>3526</v>
      </c>
      <c r="H2287" s="2">
        <f t="shared" si="948"/>
        <v>0.67729542835190171</v>
      </c>
      <c r="I2287" s="2"/>
      <c r="J2287" s="2">
        <f t="shared" si="961"/>
        <v>0.15232424126008451</v>
      </c>
      <c r="K2287" s="2">
        <f t="shared" si="962"/>
        <v>0.82961966961198619</v>
      </c>
      <c r="L2287" s="2">
        <f t="shared" si="963"/>
        <v>1.114099116404149E-2</v>
      </c>
      <c r="M2287" s="2">
        <f t="shared" si="964"/>
        <v>6.9150979638878413E-3</v>
      </c>
      <c r="N2287" s="38">
        <v>793</v>
      </c>
      <c r="O2287" s="38">
        <v>4319</v>
      </c>
      <c r="P2287" s="38">
        <v>58</v>
      </c>
      <c r="Q2287" s="38">
        <v>21</v>
      </c>
      <c r="R2287" s="38"/>
      <c r="S2287" s="38"/>
      <c r="T2287" s="38"/>
      <c r="U2287" s="38"/>
      <c r="V2287" s="38"/>
      <c r="W2287" s="38"/>
      <c r="X2287" s="38"/>
      <c r="Y2287" s="38"/>
      <c r="Z2287" s="38"/>
      <c r="AA2287" s="38"/>
      <c r="AB2287" s="38"/>
      <c r="AC2287" s="38"/>
      <c r="AD2287" s="38"/>
      <c r="AE2287" s="38">
        <v>15</v>
      </c>
      <c r="AF2287" s="38"/>
      <c r="AG2287" s="38"/>
      <c r="AH2287" s="38"/>
      <c r="AI2287" s="38"/>
      <c r="AJ2287" s="38"/>
      <c r="AK2287" s="38"/>
      <c r="AL2287" s="38"/>
      <c r="AM2287" s="38"/>
      <c r="AN2287" s="38"/>
      <c r="AO2287" s="38"/>
      <c r="AP2287" s="38"/>
      <c r="AQ2287" s="38"/>
      <c r="AR2287" s="38"/>
      <c r="AS2287" s="38"/>
      <c r="AT2287" s="38"/>
      <c r="AU2287" s="38"/>
      <c r="AV2287" s="38"/>
      <c r="AW2287" s="38"/>
      <c r="AX2287" s="38"/>
      <c r="AY2287" s="38"/>
      <c r="BA2287" s="3">
        <f>IF(Q2287&gt;0,RANK(Q2287,(N2287:P2287,Q2287:AE2287)),0)</f>
        <v>4</v>
      </c>
      <c r="BB2287" s="3">
        <f>IF(R2287&gt;0,RANK(R2287,(N2287:P2287,Q2287:AE2287)),0)</f>
        <v>0</v>
      </c>
      <c r="BC2287" s="3">
        <f>IF(S2287&gt;0,RANK(S2287,(N2287:P2287,Q2287:AE2287)),0)</f>
        <v>0</v>
      </c>
      <c r="BD2287" s="3">
        <f>IF(T2287&gt;0,RANK(T2287,(N2287:P2287,Q2287:AE2287)),0)</f>
        <v>0</v>
      </c>
      <c r="BE2287" s="2">
        <f t="shared" si="965"/>
        <v>4.0338071456012294E-3</v>
      </c>
      <c r="BF2287" s="2">
        <f t="shared" si="966"/>
        <v>0</v>
      </c>
      <c r="BG2287" s="2">
        <f t="shared" si="967"/>
        <v>0</v>
      </c>
      <c r="BH2287" s="2">
        <f t="shared" si="968"/>
        <v>0</v>
      </c>
      <c r="BJ2287" t="s">
        <v>482</v>
      </c>
      <c r="BK2287" t="s">
        <v>2226</v>
      </c>
      <c r="BL2287">
        <v>3</v>
      </c>
      <c r="BN2287">
        <v>0</v>
      </c>
      <c r="BO2287" s="60">
        <v>40</v>
      </c>
      <c r="BP2287" s="62">
        <v>139</v>
      </c>
      <c r="BQ2287" s="66">
        <f t="shared" si="969"/>
        <v>40139</v>
      </c>
      <c r="BR2287" s="66">
        <f t="shared" si="959"/>
        <v>40139</v>
      </c>
      <c r="BS2287" s="3" t="s">
        <v>3083</v>
      </c>
      <c r="BX2287" s="38"/>
    </row>
    <row r="2288" spans="1:76" ht="14" hidden="1" customHeight="1" outlineLevel="1" x14ac:dyDescent="0.2">
      <c r="A2288" t="s">
        <v>2122</v>
      </c>
      <c r="B2288" t="s">
        <v>2226</v>
      </c>
      <c r="C2288" s="1">
        <f t="shared" si="960"/>
        <v>2533</v>
      </c>
      <c r="D2288" s="3">
        <f>IF(N2288&gt;0, RANK(N2288,(N2288:P2288,Q2288:AE2288)),0)</f>
        <v>2</v>
      </c>
      <c r="E2288" s="3">
        <f>IF(O2288&gt;0,RANK(O2288,(N2288:P2288,Q2288:AE2288)),0)</f>
        <v>1</v>
      </c>
      <c r="F2288" s="3">
        <f>IF(P2288&gt;0,RANK(P2288,(N2288:P2288,Q2288:AE2288)),0)</f>
        <v>3</v>
      </c>
      <c r="G2288" s="1">
        <f t="shared" si="947"/>
        <v>1506</v>
      </c>
      <c r="H2288" s="2">
        <f t="shared" si="948"/>
        <v>0.59455191472562174</v>
      </c>
      <c r="I2288" s="2"/>
      <c r="J2288" s="2">
        <f t="shared" si="961"/>
        <v>0.19739439399921041</v>
      </c>
      <c r="K2288" s="2">
        <f t="shared" si="962"/>
        <v>0.79194630872483218</v>
      </c>
      <c r="L2288" s="2">
        <f t="shared" si="963"/>
        <v>6.7114093959731542E-3</v>
      </c>
      <c r="M2288" s="2">
        <f t="shared" si="964"/>
        <v>3.9478878799842259E-3</v>
      </c>
      <c r="N2288" s="38">
        <v>500</v>
      </c>
      <c r="O2288" s="38">
        <v>2006</v>
      </c>
      <c r="P2288" s="38">
        <v>17</v>
      </c>
      <c r="Q2288" s="38">
        <v>7</v>
      </c>
      <c r="R2288" s="38"/>
      <c r="S2288" s="38"/>
      <c r="T2288" s="38"/>
      <c r="U2288" s="38"/>
      <c r="V2288" s="38"/>
      <c r="W2288" s="38"/>
      <c r="X2288" s="38"/>
      <c r="Y2288" s="38"/>
      <c r="Z2288" s="38"/>
      <c r="AA2288" s="38"/>
      <c r="AB2288" s="38"/>
      <c r="AC2288" s="38"/>
      <c r="AD2288" s="38"/>
      <c r="AE2288" s="38">
        <v>3</v>
      </c>
      <c r="AF2288" s="38"/>
      <c r="AG2288" s="38"/>
      <c r="AH2288" s="38"/>
      <c r="AI2288" s="38"/>
      <c r="AJ2288" s="38"/>
      <c r="AK2288" s="38"/>
      <c r="AL2288" s="38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BA2288" s="3">
        <f>IF(Q2288&gt;0,RANK(Q2288,(N2288:P2288,Q2288:AE2288)),0)</f>
        <v>4</v>
      </c>
      <c r="BB2288" s="3">
        <f>IF(R2288&gt;0,RANK(R2288,(N2288:P2288,Q2288:AE2288)),0)</f>
        <v>0</v>
      </c>
      <c r="BC2288" s="3">
        <f>IF(S2288&gt;0,RANK(S2288,(N2288:P2288,Q2288:AE2288)),0)</f>
        <v>0</v>
      </c>
      <c r="BD2288" s="3">
        <f>IF(T2288&gt;0,RANK(T2288,(N2288:P2288,Q2288:AE2288)),0)</f>
        <v>0</v>
      </c>
      <c r="BE2288" s="2">
        <f t="shared" si="965"/>
        <v>2.7635215159889457E-3</v>
      </c>
      <c r="BF2288" s="2">
        <f t="shared" si="966"/>
        <v>0</v>
      </c>
      <c r="BG2288" s="2">
        <f t="shared" si="967"/>
        <v>0</v>
      </c>
      <c r="BH2288" s="2">
        <f t="shared" si="968"/>
        <v>0</v>
      </c>
      <c r="BJ2288" t="s">
        <v>2122</v>
      </c>
      <c r="BK2288" t="s">
        <v>2226</v>
      </c>
      <c r="BL2288">
        <v>4</v>
      </c>
      <c r="BN2288">
        <v>0</v>
      </c>
      <c r="BO2288" s="60">
        <v>40</v>
      </c>
      <c r="BP2288" s="62">
        <v>141</v>
      </c>
      <c r="BQ2288" s="66">
        <f t="shared" si="969"/>
        <v>40141</v>
      </c>
      <c r="BR2288" s="66">
        <f t="shared" si="959"/>
        <v>40141</v>
      </c>
      <c r="BS2288" s="3" t="s">
        <v>3083</v>
      </c>
      <c r="BX2288" s="38"/>
    </row>
    <row r="2289" spans="1:85" ht="14" hidden="1" customHeight="1" outlineLevel="1" x14ac:dyDescent="0.2">
      <c r="A2289" t="s">
        <v>2542</v>
      </c>
      <c r="B2289" t="s">
        <v>2226</v>
      </c>
      <c r="C2289" s="1">
        <f t="shared" si="960"/>
        <v>256939</v>
      </c>
      <c r="D2289" s="3">
        <f>IF(N2289&gt;0, RANK(N2289,(N2289:P2289,Q2289:AE2289)),0)</f>
        <v>2</v>
      </c>
      <c r="E2289" s="3">
        <f>IF(O2289&gt;0,RANK(O2289,(N2289:P2289,Q2289:AE2289)),0)</f>
        <v>1</v>
      </c>
      <c r="F2289" s="3">
        <f>IF(P2289&gt;0,RANK(P2289,(N2289:P2289,Q2289:AE2289)),0)</f>
        <v>3</v>
      </c>
      <c r="G2289" s="1">
        <f t="shared" si="947"/>
        <v>39136</v>
      </c>
      <c r="H2289" s="2">
        <f t="shared" si="948"/>
        <v>0.15231630854015935</v>
      </c>
      <c r="I2289" s="2"/>
      <c r="J2289" s="2">
        <f t="shared" si="961"/>
        <v>0.412957939433095</v>
      </c>
      <c r="K2289" s="2">
        <f t="shared" si="962"/>
        <v>0.56527424797325432</v>
      </c>
      <c r="L2289" s="2">
        <f t="shared" si="963"/>
        <v>1.073406528397791E-2</v>
      </c>
      <c r="M2289" s="2">
        <f t="shared" si="964"/>
        <v>1.1033747309672772E-2</v>
      </c>
      <c r="N2289" s="38">
        <v>106105</v>
      </c>
      <c r="O2289" s="38">
        <v>145241</v>
      </c>
      <c r="P2289" s="38">
        <v>2758</v>
      </c>
      <c r="Q2289" s="38">
        <v>1892</v>
      </c>
      <c r="R2289" s="38"/>
      <c r="S2289" s="38"/>
      <c r="T2289" s="38"/>
      <c r="U2289" s="38"/>
      <c r="V2289" s="38"/>
      <c r="W2289" s="38"/>
      <c r="X2289" s="38"/>
      <c r="Y2289" s="38"/>
      <c r="Z2289" s="38"/>
      <c r="AA2289" s="38"/>
      <c r="AB2289" s="38"/>
      <c r="AC2289" s="38"/>
      <c r="AD2289" s="38"/>
      <c r="AE2289" s="38">
        <v>943</v>
      </c>
      <c r="AF2289" s="38"/>
      <c r="AG2289" s="38"/>
      <c r="AH2289" s="38"/>
      <c r="AI2289" s="38"/>
      <c r="AJ2289" s="38"/>
      <c r="AK2289" s="38"/>
      <c r="AL2289" s="38"/>
      <c r="AM2289" s="38"/>
      <c r="AN2289" s="38"/>
      <c r="AO2289" s="38"/>
      <c r="AP2289" s="38"/>
      <c r="AQ2289" s="38"/>
      <c r="AR2289" s="38"/>
      <c r="AS2289" s="38"/>
      <c r="AT2289" s="38"/>
      <c r="AU2289" s="38"/>
      <c r="AV2289" s="38"/>
      <c r="AW2289" s="38"/>
      <c r="AX2289" s="38"/>
      <c r="AY2289" s="38"/>
      <c r="BA2289" s="3">
        <f>IF(Q2289&gt;0,RANK(Q2289,(N2289:P2289,Q2289:AE2289)),0)</f>
        <v>4</v>
      </c>
      <c r="BB2289" s="3">
        <f>IF(R2289&gt;0,RANK(R2289,(N2289:P2289,Q2289:AE2289)),0)</f>
        <v>0</v>
      </c>
      <c r="BC2289" s="3">
        <f>IF(S2289&gt;0,RANK(S2289,(N2289:P2289,Q2289:AE2289)),0)</f>
        <v>0</v>
      </c>
      <c r="BD2289" s="3">
        <f>IF(T2289&gt;0,RANK(T2289,(N2289:P2289,Q2289:AE2289)),0)</f>
        <v>0</v>
      </c>
      <c r="BE2289" s="2">
        <f t="shared" si="965"/>
        <v>7.3636154885011618E-3</v>
      </c>
      <c r="BF2289" s="2">
        <f t="shared" si="966"/>
        <v>0</v>
      </c>
      <c r="BG2289" s="2">
        <f t="shared" si="967"/>
        <v>0</v>
      </c>
      <c r="BH2289" s="2">
        <f t="shared" si="968"/>
        <v>0</v>
      </c>
      <c r="BJ2289" t="s">
        <v>2542</v>
      </c>
      <c r="BK2289" t="s">
        <v>2226</v>
      </c>
      <c r="BL2289">
        <v>1</v>
      </c>
      <c r="BN2289">
        <v>0</v>
      </c>
      <c r="BO2289" s="60">
        <v>40</v>
      </c>
      <c r="BP2289" s="62">
        <v>143</v>
      </c>
      <c r="BQ2289" s="66">
        <f t="shared" si="969"/>
        <v>40143</v>
      </c>
      <c r="BR2289" s="66">
        <f t="shared" si="959"/>
        <v>40143</v>
      </c>
      <c r="BS2289" s="3" t="s">
        <v>3083</v>
      </c>
      <c r="BX2289" s="38"/>
    </row>
    <row r="2290" spans="1:85" ht="14" hidden="1" customHeight="1" outlineLevel="1" x14ac:dyDescent="0.2">
      <c r="A2290" t="s">
        <v>2543</v>
      </c>
      <c r="B2290" t="s">
        <v>2226</v>
      </c>
      <c r="C2290" s="1">
        <f t="shared" si="960"/>
        <v>38501</v>
      </c>
      <c r="D2290" s="3">
        <f>IF(N2290&gt;0, RANK(N2290,(N2290:P2290,Q2290:AE2290)),0)</f>
        <v>2</v>
      </c>
      <c r="E2290" s="3">
        <f>IF(O2290&gt;0,RANK(O2290,(N2290:P2290,Q2290:AE2290)),0)</f>
        <v>1</v>
      </c>
      <c r="F2290" s="3">
        <f>IF(P2290&gt;0,RANK(P2290,(N2290:P2290,Q2290:AE2290)),0)</f>
        <v>3</v>
      </c>
      <c r="G2290" s="1">
        <f t="shared" si="947"/>
        <v>19157</v>
      </c>
      <c r="H2290" s="2">
        <f t="shared" si="948"/>
        <v>0.49757149164956754</v>
      </c>
      <c r="I2290" s="2"/>
      <c r="J2290" s="2">
        <f t="shared" si="961"/>
        <v>0.24233136801641517</v>
      </c>
      <c r="K2290" s="2">
        <f t="shared" si="962"/>
        <v>0.73990285966598268</v>
      </c>
      <c r="L2290" s="2">
        <f t="shared" si="963"/>
        <v>9.4802732396561135E-3</v>
      </c>
      <c r="M2290" s="2">
        <f t="shared" si="964"/>
        <v>8.2854990779460107E-3</v>
      </c>
      <c r="N2290" s="38">
        <v>9330</v>
      </c>
      <c r="O2290" s="38">
        <v>28487</v>
      </c>
      <c r="P2290" s="38">
        <v>365</v>
      </c>
      <c r="Q2290" s="38">
        <v>196</v>
      </c>
      <c r="R2290" s="38"/>
      <c r="S2290" s="38"/>
      <c r="T2290" s="38"/>
      <c r="U2290" s="38"/>
      <c r="V2290" s="38"/>
      <c r="W2290" s="38"/>
      <c r="X2290" s="38"/>
      <c r="Y2290" s="38"/>
      <c r="Z2290" s="38"/>
      <c r="AA2290" s="38"/>
      <c r="AB2290" s="38"/>
      <c r="AC2290" s="38"/>
      <c r="AD2290" s="38"/>
      <c r="AE2290" s="38">
        <v>123</v>
      </c>
      <c r="AF2290" s="38"/>
      <c r="AG2290" s="38"/>
      <c r="AH2290" s="38"/>
      <c r="AI2290" s="38"/>
      <c r="AJ2290" s="38"/>
      <c r="AK2290" s="38"/>
      <c r="AL2290" s="38"/>
      <c r="AM2290" s="38"/>
      <c r="AN2290" s="38"/>
      <c r="AO2290" s="38"/>
      <c r="AP2290" s="38"/>
      <c r="AQ2290" s="38"/>
      <c r="AR2290" s="38"/>
      <c r="AS2290" s="38"/>
      <c r="AT2290" s="38"/>
      <c r="AU2290" s="38"/>
      <c r="AV2290" s="38"/>
      <c r="AW2290" s="38"/>
      <c r="AX2290" s="38"/>
      <c r="AY2290" s="38"/>
      <c r="BA2290" s="3">
        <f>IF(Q2290&gt;0,RANK(Q2290,(N2290:P2290,Q2290:AE2290)),0)</f>
        <v>4</v>
      </c>
      <c r="BB2290" s="3">
        <f>IF(R2290&gt;0,RANK(R2290,(N2290:P2290,Q2290:AE2290)),0)</f>
        <v>0</v>
      </c>
      <c r="BC2290" s="3">
        <f>IF(S2290&gt;0,RANK(S2290,(N2290:P2290,Q2290:AE2290)),0)</f>
        <v>0</v>
      </c>
      <c r="BD2290" s="3">
        <f>IF(T2290&gt;0,RANK(T2290,(N2290:P2290,Q2290:AE2290)),0)</f>
        <v>0</v>
      </c>
      <c r="BE2290" s="2">
        <f t="shared" si="965"/>
        <v>5.0907768629386251E-3</v>
      </c>
      <c r="BF2290" s="2">
        <f t="shared" si="966"/>
        <v>0</v>
      </c>
      <c r="BG2290" s="2">
        <f t="shared" si="967"/>
        <v>0</v>
      </c>
      <c r="BH2290" s="2">
        <f t="shared" si="968"/>
        <v>0</v>
      </c>
      <c r="BJ2290" t="s">
        <v>2543</v>
      </c>
      <c r="BK2290" t="s">
        <v>2226</v>
      </c>
      <c r="BN2290">
        <v>0</v>
      </c>
      <c r="BO2290" s="60">
        <v>40</v>
      </c>
      <c r="BP2290" s="62">
        <v>145</v>
      </c>
      <c r="BQ2290" s="66">
        <f t="shared" si="969"/>
        <v>40145</v>
      </c>
      <c r="BR2290" s="66">
        <f t="shared" si="959"/>
        <v>40145</v>
      </c>
      <c r="BS2290" s="3" t="s">
        <v>3083</v>
      </c>
      <c r="BX2290" s="38"/>
    </row>
    <row r="2291" spans="1:85" ht="14" hidden="1" customHeight="1" outlineLevel="1" x14ac:dyDescent="0.2">
      <c r="A2291" t="s">
        <v>674</v>
      </c>
      <c r="B2291" t="s">
        <v>2226</v>
      </c>
      <c r="C2291" s="1">
        <f t="shared" si="960"/>
        <v>23174</v>
      </c>
      <c r="D2291" s="3">
        <f>IF(N2291&gt;0, RANK(N2291,(N2291:P2291,Q2291:AE2291)),0)</f>
        <v>2</v>
      </c>
      <c r="E2291" s="3">
        <f>IF(O2291&gt;0,RANK(O2291,(N2291:P2291,Q2291:AE2291)),0)</f>
        <v>1</v>
      </c>
      <c r="F2291" s="3">
        <f>IF(P2291&gt;0,RANK(P2291,(N2291:P2291,Q2291:AE2291)),0)</f>
        <v>3</v>
      </c>
      <c r="G2291" s="1">
        <f t="shared" si="947"/>
        <v>11043</v>
      </c>
      <c r="H2291" s="2">
        <f t="shared" si="948"/>
        <v>0.47652541641494778</v>
      </c>
      <c r="I2291" s="2"/>
      <c r="J2291" s="2">
        <f t="shared" si="961"/>
        <v>0.24997842409596963</v>
      </c>
      <c r="K2291" s="2">
        <f t="shared" si="962"/>
        <v>0.72650384051091743</v>
      </c>
      <c r="L2291" s="2">
        <f t="shared" si="963"/>
        <v>1.2211961681194441E-2</v>
      </c>
      <c r="M2291" s="2">
        <f t="shared" si="964"/>
        <v>1.1305773711918529E-2</v>
      </c>
      <c r="N2291" s="38">
        <v>5793</v>
      </c>
      <c r="O2291" s="38">
        <v>16836</v>
      </c>
      <c r="P2291" s="38">
        <v>283</v>
      </c>
      <c r="Q2291" s="38">
        <v>164</v>
      </c>
      <c r="R2291" s="38"/>
      <c r="S2291" s="38"/>
      <c r="T2291" s="38"/>
      <c r="U2291" s="38"/>
      <c r="V2291" s="38"/>
      <c r="W2291" s="38"/>
      <c r="X2291" s="38"/>
      <c r="Y2291" s="38"/>
      <c r="Z2291" s="38"/>
      <c r="AA2291" s="38"/>
      <c r="AB2291" s="38"/>
      <c r="AC2291" s="38"/>
      <c r="AD2291" s="38"/>
      <c r="AE2291" s="38">
        <v>98</v>
      </c>
      <c r="AF2291" s="38"/>
      <c r="AG2291" s="38"/>
      <c r="AH2291" s="38"/>
      <c r="AI2291" s="38"/>
      <c r="AJ2291" s="38"/>
      <c r="AK2291" s="38"/>
      <c r="AL2291" s="38"/>
      <c r="AM2291" s="38"/>
      <c r="AN2291" s="38"/>
      <c r="AO2291" s="38"/>
      <c r="AP2291" s="38"/>
      <c r="AQ2291" s="38"/>
      <c r="AR2291" s="38"/>
      <c r="AS2291" s="38"/>
      <c r="AT2291" s="38"/>
      <c r="AU2291" s="38"/>
      <c r="AV2291" s="38"/>
      <c r="AW2291" s="38"/>
      <c r="AX2291" s="38"/>
      <c r="AY2291" s="38"/>
      <c r="BA2291" s="3">
        <f>IF(Q2291&gt;0,RANK(Q2291,(N2291:P2291,Q2291:AE2291)),0)</f>
        <v>4</v>
      </c>
      <c r="BB2291" s="3">
        <f>IF(R2291&gt;0,RANK(R2291,(N2291:P2291,Q2291:AE2291)),0)</f>
        <v>0</v>
      </c>
      <c r="BC2291" s="3">
        <f>IF(S2291&gt;0,RANK(S2291,(N2291:P2291,Q2291:AE2291)),0)</f>
        <v>0</v>
      </c>
      <c r="BD2291" s="3">
        <f>IF(T2291&gt;0,RANK(T2291,(N2291:P2291,Q2291:AE2291)),0)</f>
        <v>0</v>
      </c>
      <c r="BE2291" s="2">
        <f t="shared" si="965"/>
        <v>7.0768965219642705E-3</v>
      </c>
      <c r="BF2291" s="2">
        <f t="shared" si="966"/>
        <v>0</v>
      </c>
      <c r="BG2291" s="2">
        <f t="shared" si="967"/>
        <v>0</v>
      </c>
      <c r="BH2291" s="2">
        <f t="shared" si="968"/>
        <v>0</v>
      </c>
      <c r="BJ2291" t="s">
        <v>674</v>
      </c>
      <c r="BK2291" t="s">
        <v>2226</v>
      </c>
      <c r="BL2291">
        <v>2</v>
      </c>
      <c r="BN2291">
        <v>0</v>
      </c>
      <c r="BO2291" s="60">
        <v>40</v>
      </c>
      <c r="BP2291" s="62">
        <v>147</v>
      </c>
      <c r="BQ2291" s="66">
        <f t="shared" si="969"/>
        <v>40147</v>
      </c>
      <c r="BR2291" s="66">
        <f t="shared" si="959"/>
        <v>40147</v>
      </c>
      <c r="BS2291" s="3" t="s">
        <v>3083</v>
      </c>
      <c r="BX2291" s="38"/>
    </row>
    <row r="2292" spans="1:85" ht="14" hidden="1" customHeight="1" outlineLevel="1" x14ac:dyDescent="0.2">
      <c r="A2292" t="s">
        <v>2979</v>
      </c>
      <c r="B2292" t="s">
        <v>2226</v>
      </c>
      <c r="C2292" s="1">
        <f t="shared" si="960"/>
        <v>4652</v>
      </c>
      <c r="D2292" s="3">
        <f>IF(N2292&gt;0, RANK(N2292,(N2292:P2292,Q2292:AE2292)),0)</f>
        <v>2</v>
      </c>
      <c r="E2292" s="3">
        <f>IF(O2292&gt;0,RANK(O2292,(N2292:P2292,Q2292:AE2292)),0)</f>
        <v>1</v>
      </c>
      <c r="F2292" s="3">
        <f>IF(P2292&gt;0,RANK(P2292,(N2292:P2292,Q2292:AE2292)),0)</f>
        <v>3</v>
      </c>
      <c r="G2292" s="1">
        <f t="shared" si="947"/>
        <v>3479</v>
      </c>
      <c r="H2292" s="2">
        <f t="shared" si="948"/>
        <v>0.74785038693035255</v>
      </c>
      <c r="I2292" s="2"/>
      <c r="J2292" s="2">
        <f t="shared" si="961"/>
        <v>0.11844368013757524</v>
      </c>
      <c r="K2292" s="2">
        <f t="shared" si="962"/>
        <v>0.86629406706792778</v>
      </c>
      <c r="L2292" s="2">
        <f t="shared" si="963"/>
        <v>8.8134135855546004E-3</v>
      </c>
      <c r="M2292" s="2">
        <f t="shared" si="964"/>
        <v>6.4488392089423995E-3</v>
      </c>
      <c r="N2292" s="38">
        <v>551</v>
      </c>
      <c r="O2292" s="38">
        <v>4030</v>
      </c>
      <c r="P2292" s="38">
        <v>41</v>
      </c>
      <c r="Q2292" s="38">
        <v>20</v>
      </c>
      <c r="R2292" s="38"/>
      <c r="S2292" s="38"/>
      <c r="T2292" s="38"/>
      <c r="U2292" s="38"/>
      <c r="V2292" s="38"/>
      <c r="W2292" s="38"/>
      <c r="X2292" s="38"/>
      <c r="Y2292" s="38"/>
      <c r="Z2292" s="38"/>
      <c r="AA2292" s="38"/>
      <c r="AB2292" s="38"/>
      <c r="AC2292" s="38"/>
      <c r="AD2292" s="38"/>
      <c r="AE2292" s="38">
        <v>10</v>
      </c>
      <c r="AF2292" s="38"/>
      <c r="AG2292" s="38"/>
      <c r="AH2292" s="38"/>
      <c r="AI2292" s="38"/>
      <c r="AJ2292" s="38"/>
      <c r="AK2292" s="38"/>
      <c r="AL2292" s="38"/>
      <c r="AM2292" s="38"/>
      <c r="AN2292" s="38"/>
      <c r="AO2292" s="38"/>
      <c r="AP2292" s="38"/>
      <c r="AQ2292" s="38"/>
      <c r="AR2292" s="38"/>
      <c r="AS2292" s="38"/>
      <c r="AT2292" s="38"/>
      <c r="AU2292" s="38"/>
      <c r="AV2292" s="38"/>
      <c r="AW2292" s="38"/>
      <c r="AX2292" s="38"/>
      <c r="AY2292" s="38"/>
      <c r="BA2292" s="3">
        <f>IF(Q2292&gt;0,RANK(Q2292,(N2292:P2292,Q2292:AE2292)),0)</f>
        <v>4</v>
      </c>
      <c r="BB2292" s="3">
        <f>IF(R2292&gt;0,RANK(R2292,(N2292:P2292,Q2292:AE2292)),0)</f>
        <v>0</v>
      </c>
      <c r="BC2292" s="3">
        <f>IF(S2292&gt;0,RANK(S2292,(N2292:P2292,Q2292:AE2292)),0)</f>
        <v>0</v>
      </c>
      <c r="BD2292" s="3">
        <f>IF(T2292&gt;0,RANK(T2292,(N2292:P2292,Q2292:AE2292)),0)</f>
        <v>0</v>
      </c>
      <c r="BE2292" s="2">
        <f t="shared" si="965"/>
        <v>4.2992261392949269E-3</v>
      </c>
      <c r="BF2292" s="2">
        <f t="shared" si="966"/>
        <v>0</v>
      </c>
      <c r="BG2292" s="2">
        <f t="shared" si="967"/>
        <v>0</v>
      </c>
      <c r="BH2292" s="2">
        <f t="shared" si="968"/>
        <v>0</v>
      </c>
      <c r="BJ2292" t="s">
        <v>2979</v>
      </c>
      <c r="BK2292" t="s">
        <v>2226</v>
      </c>
      <c r="BL2292">
        <v>3</v>
      </c>
      <c r="BN2292">
        <v>0</v>
      </c>
      <c r="BO2292" s="60">
        <v>40</v>
      </c>
      <c r="BP2292" s="62">
        <v>149</v>
      </c>
      <c r="BQ2292" s="66">
        <f t="shared" si="969"/>
        <v>40149</v>
      </c>
      <c r="BR2292" s="66">
        <f t="shared" si="959"/>
        <v>40149</v>
      </c>
      <c r="BS2292" s="3" t="s">
        <v>3083</v>
      </c>
      <c r="BX2292" s="38"/>
    </row>
    <row r="2293" spans="1:85" ht="14" hidden="1" customHeight="1" outlineLevel="1" x14ac:dyDescent="0.2">
      <c r="A2293" t="s">
        <v>1035</v>
      </c>
      <c r="B2293" t="s">
        <v>2226</v>
      </c>
      <c r="C2293" s="1">
        <f t="shared" si="960"/>
        <v>3638</v>
      </c>
      <c r="D2293" s="3">
        <f>IF(N2293&gt;0, RANK(N2293,(N2293:P2293,Q2293:AE2293)),0)</f>
        <v>2</v>
      </c>
      <c r="E2293" s="3">
        <f>IF(O2293&gt;0,RANK(O2293,(N2293:P2293,Q2293:AE2293)),0)</f>
        <v>1</v>
      </c>
      <c r="F2293" s="3">
        <f>IF(P2293&gt;0,RANK(P2293,(N2293:P2293,Q2293:AE2293)),0)</f>
        <v>3</v>
      </c>
      <c r="G2293" s="1">
        <f t="shared" si="947"/>
        <v>2341</v>
      </c>
      <c r="H2293" s="2">
        <f t="shared" si="948"/>
        <v>0.64348543155579985</v>
      </c>
      <c r="I2293" s="2"/>
      <c r="J2293" s="2">
        <f t="shared" si="961"/>
        <v>0.16877405167674547</v>
      </c>
      <c r="K2293" s="2">
        <f t="shared" si="962"/>
        <v>0.81225948323254538</v>
      </c>
      <c r="L2293" s="2">
        <f t="shared" si="963"/>
        <v>1.3194062671797692E-2</v>
      </c>
      <c r="M2293" s="2">
        <f t="shared" si="964"/>
        <v>5.7724024189114032E-3</v>
      </c>
      <c r="N2293" s="38">
        <v>614</v>
      </c>
      <c r="O2293" s="38">
        <v>2955</v>
      </c>
      <c r="P2293" s="38">
        <v>48</v>
      </c>
      <c r="Q2293" s="38">
        <v>13</v>
      </c>
      <c r="R2293" s="38"/>
      <c r="S2293" s="38"/>
      <c r="T2293" s="38"/>
      <c r="U2293" s="38"/>
      <c r="V2293" s="38"/>
      <c r="W2293" s="38"/>
      <c r="X2293" s="38"/>
      <c r="Y2293" s="38"/>
      <c r="Z2293" s="38"/>
      <c r="AA2293" s="38"/>
      <c r="AB2293" s="38"/>
      <c r="AC2293" s="38"/>
      <c r="AD2293" s="38"/>
      <c r="AE2293" s="38">
        <v>8</v>
      </c>
      <c r="AF2293" s="38"/>
      <c r="AG2293" s="38"/>
      <c r="AH2293" s="38"/>
      <c r="AI2293" s="38"/>
      <c r="AJ2293" s="38"/>
      <c r="AK2293" s="38"/>
      <c r="AL2293" s="38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BA2293" s="3">
        <f>IF(Q2293&gt;0,RANK(Q2293,(N2293:P2293,Q2293:AE2293)),0)</f>
        <v>4</v>
      </c>
      <c r="BB2293" s="3">
        <f>IF(R2293&gt;0,RANK(R2293,(N2293:P2293,Q2293:AE2293)),0)</f>
        <v>0</v>
      </c>
      <c r="BC2293" s="3">
        <f>IF(S2293&gt;0,RANK(S2293,(N2293:P2293,Q2293:AE2293)),0)</f>
        <v>0</v>
      </c>
      <c r="BD2293" s="3">
        <f>IF(T2293&gt;0,RANK(T2293,(N2293:P2293,Q2293:AE2293)),0)</f>
        <v>0</v>
      </c>
      <c r="BE2293" s="2">
        <f t="shared" si="965"/>
        <v>3.5733919736118747E-3</v>
      </c>
      <c r="BF2293" s="2">
        <f t="shared" si="966"/>
        <v>0</v>
      </c>
      <c r="BG2293" s="2">
        <f t="shared" si="967"/>
        <v>0</v>
      </c>
      <c r="BH2293" s="2">
        <f t="shared" si="968"/>
        <v>0</v>
      </c>
      <c r="BJ2293" t="s">
        <v>1035</v>
      </c>
      <c r="BK2293" t="s">
        <v>2226</v>
      </c>
      <c r="BL2293">
        <v>3</v>
      </c>
      <c r="BN2293">
        <v>0</v>
      </c>
      <c r="BO2293" s="60">
        <v>40</v>
      </c>
      <c r="BP2293" s="62">
        <v>151</v>
      </c>
      <c r="BQ2293" s="66">
        <f t="shared" si="969"/>
        <v>40151</v>
      </c>
      <c r="BR2293" s="66">
        <f t="shared" si="959"/>
        <v>40151</v>
      </c>
      <c r="BS2293" s="3" t="s">
        <v>3083</v>
      </c>
      <c r="BX2293" s="38"/>
    </row>
    <row r="2294" spans="1:85" ht="14" hidden="1" customHeight="1" outlineLevel="1" x14ac:dyDescent="0.2">
      <c r="A2294" t="s">
        <v>386</v>
      </c>
      <c r="B2294" t="s">
        <v>2226</v>
      </c>
      <c r="C2294" s="1">
        <f t="shared" si="960"/>
        <v>7312</v>
      </c>
      <c r="D2294" s="3">
        <f>IF(N2294&gt;0, RANK(N2294,(N2294:P2294,Q2294:AE2294)),0)</f>
        <v>2</v>
      </c>
      <c r="E2294" s="3">
        <f>IF(O2294&gt;0,RANK(O2294,(N2294:P2294,Q2294:AE2294)),0)</f>
        <v>1</v>
      </c>
      <c r="F2294" s="3">
        <f>IF(P2294&gt;0,RANK(P2294,(N2294:P2294,Q2294:AE2294)),0)</f>
        <v>3</v>
      </c>
      <c r="G2294" s="1">
        <f t="shared" si="947"/>
        <v>5264</v>
      </c>
      <c r="H2294" s="2">
        <f t="shared" si="948"/>
        <v>0.71991247264770242</v>
      </c>
      <c r="I2294" s="2"/>
      <c r="J2294" s="2">
        <f t="shared" si="961"/>
        <v>0.13224835886214442</v>
      </c>
      <c r="K2294" s="2">
        <f t="shared" si="962"/>
        <v>0.85216083150984678</v>
      </c>
      <c r="L2294" s="2">
        <f t="shared" si="963"/>
        <v>9.710065645514224E-3</v>
      </c>
      <c r="M2294" s="2">
        <f t="shared" si="964"/>
        <v>5.8807439824946264E-3</v>
      </c>
      <c r="N2294" s="38">
        <v>967</v>
      </c>
      <c r="O2294" s="38">
        <v>6231</v>
      </c>
      <c r="P2294" s="38">
        <v>71</v>
      </c>
      <c r="Q2294" s="38">
        <v>25</v>
      </c>
      <c r="R2294" s="38"/>
      <c r="S2294" s="38"/>
      <c r="T2294" s="38"/>
      <c r="U2294" s="38"/>
      <c r="V2294" s="38"/>
      <c r="W2294" s="38"/>
      <c r="X2294" s="38"/>
      <c r="Y2294" s="38"/>
      <c r="Z2294" s="38"/>
      <c r="AA2294" s="38"/>
      <c r="AB2294" s="38"/>
      <c r="AC2294" s="38"/>
      <c r="AD2294" s="38"/>
      <c r="AE2294" s="38">
        <v>18</v>
      </c>
      <c r="AF2294" s="38"/>
      <c r="AG2294" s="38"/>
      <c r="AH2294" s="38"/>
      <c r="AI2294" s="38"/>
      <c r="AJ2294" s="38"/>
      <c r="AK2294" s="38"/>
      <c r="AL2294" s="38"/>
      <c r="AM2294" s="38"/>
      <c r="AN2294" s="38"/>
      <c r="AO2294" s="38"/>
      <c r="AP2294" s="38"/>
      <c r="AQ2294" s="38"/>
      <c r="AR2294" s="38"/>
      <c r="AS2294" s="38"/>
      <c r="AT2294" s="38"/>
      <c r="AU2294" s="38"/>
      <c r="AV2294" s="38"/>
      <c r="AW2294" s="38"/>
      <c r="AX2294" s="38"/>
      <c r="AY2294" s="38"/>
      <c r="BA2294" s="3">
        <f>IF(Q2294&gt;0,RANK(Q2294,(N2294:P2294,Q2294:AE2294)),0)</f>
        <v>4</v>
      </c>
      <c r="BB2294" s="3">
        <f>IF(R2294&gt;0,RANK(R2294,(N2294:P2294,Q2294:AE2294)),0)</f>
        <v>0</v>
      </c>
      <c r="BC2294" s="3">
        <f>IF(S2294&gt;0,RANK(S2294,(N2294:P2294,Q2294:AE2294)),0)</f>
        <v>0</v>
      </c>
      <c r="BD2294" s="3">
        <f>IF(T2294&gt;0,RANK(T2294,(N2294:P2294,Q2294:AE2294)),0)</f>
        <v>0</v>
      </c>
      <c r="BE2294" s="2">
        <f t="shared" si="965"/>
        <v>3.4190371991247265E-3</v>
      </c>
      <c r="BF2294" s="2">
        <f t="shared" si="966"/>
        <v>0</v>
      </c>
      <c r="BG2294" s="2">
        <f t="shared" si="967"/>
        <v>0</v>
      </c>
      <c r="BH2294" s="2">
        <f t="shared" si="968"/>
        <v>0</v>
      </c>
      <c r="BJ2294" t="s">
        <v>386</v>
      </c>
      <c r="BK2294" t="s">
        <v>2226</v>
      </c>
      <c r="BL2294">
        <v>3</v>
      </c>
      <c r="BN2294">
        <v>0</v>
      </c>
      <c r="BO2294" s="60">
        <v>40</v>
      </c>
      <c r="BP2294" s="62">
        <v>153</v>
      </c>
      <c r="BQ2294" s="66">
        <f t="shared" si="969"/>
        <v>40153</v>
      </c>
      <c r="BR2294" s="66">
        <f t="shared" si="959"/>
        <v>40153</v>
      </c>
      <c r="BS2294" s="3" t="s">
        <v>3083</v>
      </c>
      <c r="BX2294" s="38"/>
    </row>
    <row r="2295" spans="1:85" ht="14" customHeight="1" collapsed="1" x14ac:dyDescent="0.2">
      <c r="A2295" t="s">
        <v>1248</v>
      </c>
      <c r="B2295" t="s">
        <v>534</v>
      </c>
      <c r="C2295" s="1">
        <f t="shared" si="960"/>
        <v>1566173</v>
      </c>
      <c r="D2295" s="3">
        <f>IF(N2295&gt;0, RANK(N2295,(N2295:P2295,Q2295:AE2295)),0)</f>
        <v>2</v>
      </c>
      <c r="E2295" s="3">
        <f>IF(O2295&gt;0,RANK(O2295,(N2295:P2295,Q2295:AE2295)),0)</f>
        <v>1</v>
      </c>
      <c r="F2295" s="3">
        <f>IF(P2295&gt;0,RANK(P2295,(N2295:P2295,Q2295:AE2295)),0)</f>
        <v>3</v>
      </c>
      <c r="G2295" s="1">
        <f t="shared" si="947"/>
        <v>536614</v>
      </c>
      <c r="H2295" s="2">
        <f t="shared" si="948"/>
        <v>0.34262753859247991</v>
      </c>
      <c r="I2295" s="2"/>
      <c r="J2295" s="2">
        <f t="shared" si="961"/>
        <v>0.31899349560999968</v>
      </c>
      <c r="K2295" s="2">
        <f t="shared" si="962"/>
        <v>0.66162103420247953</v>
      </c>
      <c r="L2295" s="2">
        <f t="shared" si="963"/>
        <v>1.0228755060903233E-2</v>
      </c>
      <c r="M2295" s="2">
        <f t="shared" si="964"/>
        <v>9.1567151266175595E-3</v>
      </c>
      <c r="N2295" s="38">
        <v>499599</v>
      </c>
      <c r="O2295" s="38">
        <v>1036213</v>
      </c>
      <c r="P2295" s="38">
        <v>16020</v>
      </c>
      <c r="Q2295" s="38">
        <v>9198</v>
      </c>
      <c r="R2295" s="38"/>
      <c r="S2295" s="38"/>
      <c r="T2295" s="38"/>
      <c r="U2295" s="38"/>
      <c r="V2295" s="38"/>
      <c r="W2295" s="38"/>
      <c r="X2295" s="38"/>
      <c r="Y2295" s="38"/>
      <c r="Z2295" s="38"/>
      <c r="AA2295" s="38"/>
      <c r="AB2295" s="38"/>
      <c r="AC2295" s="38"/>
      <c r="AD2295" s="38"/>
      <c r="AE2295" s="38">
        <v>5143</v>
      </c>
      <c r="AF2295" s="38"/>
      <c r="AG2295" s="38"/>
      <c r="AH2295" s="38"/>
      <c r="AI2295" s="38"/>
      <c r="AJ2295" s="38"/>
      <c r="AK2295" s="38"/>
      <c r="AL2295" s="38"/>
      <c r="AM2295" s="38"/>
      <c r="AN2295" s="38"/>
      <c r="AO2295" s="38"/>
      <c r="AP2295" s="38"/>
      <c r="AQ2295" s="38"/>
      <c r="AR2295" s="38"/>
      <c r="AS2295" s="38"/>
      <c r="AT2295" s="38"/>
      <c r="AU2295" s="38"/>
      <c r="AV2295" s="38"/>
      <c r="AW2295" s="38"/>
      <c r="AX2295" s="38"/>
      <c r="AY2295" s="38"/>
      <c r="BA2295" s="3">
        <f>IF(Q2295&gt;0,RANK(Q2295,(N2295:P2295,Q2295:AE2295)),0)</f>
        <v>4</v>
      </c>
      <c r="BB2295" s="3">
        <f>IF(R2295&gt;0,RANK(R2295,(N2295:P2295,Q2295:AE2295)),0)</f>
        <v>0</v>
      </c>
      <c r="BC2295" s="3">
        <f>IF(S2295&gt;0,RANK(S2295,(N2295:P2295,Q2295:AE2295)),0)</f>
        <v>0</v>
      </c>
      <c r="BD2295" s="3">
        <f>IF(T2295&gt;0,RANK(T2295,(N2295:P2295,Q2295:AE2295)),0)</f>
        <v>0</v>
      </c>
      <c r="BE2295" s="2">
        <f t="shared" si="965"/>
        <v>5.8729144226084854E-3</v>
      </c>
      <c r="BF2295" s="2">
        <f t="shared" si="966"/>
        <v>0</v>
      </c>
      <c r="BG2295" s="2">
        <f t="shared" si="967"/>
        <v>0</v>
      </c>
      <c r="BH2295" s="2">
        <f t="shared" si="968"/>
        <v>0</v>
      </c>
      <c r="BJ2295" t="s">
        <v>1248</v>
      </c>
      <c r="BK2295" t="s">
        <v>534</v>
      </c>
      <c r="BN2295">
        <v>0</v>
      </c>
      <c r="BO2295" s="60">
        <v>40</v>
      </c>
      <c r="BP2295" s="62"/>
      <c r="BQ2295" s="60">
        <v>40</v>
      </c>
      <c r="BR2295" s="60">
        <f t="shared" si="959"/>
        <v>40</v>
      </c>
      <c r="BS2295" s="3" t="s">
        <v>693</v>
      </c>
      <c r="BT2295" s="38">
        <f>SUM(BT2218:BT2294)</f>
        <v>0</v>
      </c>
      <c r="BU2295" s="38">
        <f>SUM(BU2218:BU2294)</f>
        <v>0</v>
      </c>
      <c r="BX2295" s="38"/>
      <c r="CF2295" s="108" t="s">
        <v>3949</v>
      </c>
      <c r="CG2295" s="38" t="s">
        <v>3948</v>
      </c>
    </row>
    <row r="2296" spans="1:85" ht="14" customHeight="1" x14ac:dyDescent="0.2">
      <c r="C2296" s="1"/>
      <c r="E2296" s="3"/>
      <c r="F2296" s="3"/>
      <c r="I2296" s="2"/>
      <c r="N2296" s="38"/>
      <c r="O2296" s="38"/>
      <c r="P2296" s="38"/>
      <c r="Q2296" s="38"/>
      <c r="R2296" s="38"/>
      <c r="S2296" s="38"/>
      <c r="T2296" s="38"/>
      <c r="U2296" s="38"/>
      <c r="V2296" s="38"/>
      <c r="W2296" s="38"/>
      <c r="X2296" s="38"/>
      <c r="Y2296" s="38"/>
      <c r="Z2296" s="38"/>
      <c r="AA2296" s="38"/>
      <c r="AB2296" s="38"/>
      <c r="AC2296" s="38"/>
      <c r="AD2296" s="38"/>
      <c r="AE2296" s="38"/>
      <c r="AF2296" s="38"/>
      <c r="AG2296" s="38"/>
      <c r="AH2296" s="38"/>
      <c r="AI2296" s="38"/>
      <c r="AJ2296" s="38"/>
      <c r="AK2296" s="38"/>
      <c r="AL2296" s="38"/>
      <c r="AM2296" s="38"/>
      <c r="AN2296" s="38"/>
      <c r="AO2296" s="38"/>
      <c r="AP2296" s="38"/>
      <c r="AQ2296" s="38"/>
      <c r="AR2296" s="38"/>
      <c r="AS2296" s="38"/>
      <c r="AT2296" s="38"/>
      <c r="AU2296" s="38"/>
      <c r="AV2296" s="38"/>
      <c r="AW2296" s="38"/>
      <c r="AX2296" s="38"/>
      <c r="AY2296" s="38"/>
      <c r="BA2296" s="3"/>
      <c r="BB2296" s="3"/>
      <c r="BC2296" s="3"/>
      <c r="BD2296" s="3"/>
      <c r="BO2296" s="60"/>
      <c r="BP2296" s="62"/>
      <c r="BQ2296" s="66"/>
      <c r="BR2296" s="66"/>
      <c r="BX2296" s="38"/>
    </row>
    <row r="2297" spans="1:85" ht="14" hidden="1" customHeight="1" outlineLevel="1" x14ac:dyDescent="0.2">
      <c r="A2297" t="s">
        <v>2469</v>
      </c>
      <c r="B2297" t="s">
        <v>2227</v>
      </c>
      <c r="C2297" s="1">
        <f t="shared" ref="C2297:C2333" si="970">SUM(N2297:AY2297)</f>
        <v>9694</v>
      </c>
      <c r="D2297" s="3">
        <f>IF(N2297&gt;0, RANK(N2297,(N2297:P2297,Q2297:AE2297)),0)</f>
        <v>2</v>
      </c>
      <c r="E2297" s="3">
        <f>IF(O2297&gt;0,RANK(O2297,(N2297:P2297,Q2297:AE2297)),0)</f>
        <v>1</v>
      </c>
      <c r="F2297" s="3">
        <f>IF(P2297&gt;0,RANK(P2297,(N2297:P2297,Q2297:AE2297)),0)</f>
        <v>3</v>
      </c>
      <c r="G2297" s="1">
        <f t="shared" si="947"/>
        <v>4717</v>
      </c>
      <c r="H2297" s="2">
        <f t="shared" si="948"/>
        <v>0.48658964307819269</v>
      </c>
      <c r="I2297" s="2"/>
      <c r="J2297" s="2">
        <f t="shared" ref="J2297:J2333" si="971">IF($C2297=0,"-",N2297/$C2297)</f>
        <v>0.2416958943676501</v>
      </c>
      <c r="K2297" s="2">
        <f t="shared" ref="K2297:K2333" si="972">IF($C2297=0,"-",O2297/$C2297)</f>
        <v>0.72828553744584279</v>
      </c>
      <c r="L2297" s="2">
        <f t="shared" ref="L2297:L2333" si="973">IF($C2297=0,"-",P2297/$C2297)</f>
        <v>1.5267175572519083E-2</v>
      </c>
      <c r="M2297" s="2">
        <f t="shared" ref="M2297:M2333" si="974">IF(C2297=0,"-",(1-J2297-K2297-L2297))</f>
        <v>1.4751392613987972E-2</v>
      </c>
      <c r="N2297" s="38">
        <v>2343</v>
      </c>
      <c r="O2297" s="38">
        <v>7060</v>
      </c>
      <c r="P2297" s="38">
        <v>148</v>
      </c>
      <c r="Q2297" s="38">
        <v>43</v>
      </c>
      <c r="R2297" s="38">
        <v>36</v>
      </c>
      <c r="S2297" s="38">
        <v>11</v>
      </c>
      <c r="T2297" s="38"/>
      <c r="U2297" s="38">
        <v>8</v>
      </c>
      <c r="V2297" s="38"/>
      <c r="W2297" s="38">
        <v>45</v>
      </c>
      <c r="X2297" s="38"/>
      <c r="Y2297" s="38"/>
      <c r="Z2297" s="38"/>
      <c r="AA2297" s="38"/>
      <c r="AB2297" s="38"/>
      <c r="AC2297" s="38"/>
      <c r="AD2297" s="38"/>
      <c r="AE2297" s="38"/>
      <c r="AF2297" s="38"/>
      <c r="AG2297" s="38"/>
      <c r="AH2297" s="38"/>
      <c r="AI2297" s="38"/>
      <c r="AJ2297" s="38"/>
      <c r="AK2297" s="38"/>
      <c r="AL2297" s="38"/>
      <c r="AM2297" s="38"/>
      <c r="AN2297" s="38"/>
      <c r="AO2297" s="38"/>
      <c r="AP2297" s="38"/>
      <c r="AQ2297" s="38"/>
      <c r="AR2297" s="38"/>
      <c r="AS2297" s="38"/>
      <c r="AT2297" s="38"/>
      <c r="AU2297" s="38"/>
      <c r="AV2297" s="38"/>
      <c r="AW2297" s="38"/>
      <c r="AX2297" s="38"/>
      <c r="AY2297" s="38"/>
      <c r="BA2297" s="3">
        <f>IF(Q2297&gt;0,RANK(Q2297,(N2297:P2297,Q2297:AE2297)),0)</f>
        <v>5</v>
      </c>
      <c r="BB2297" s="3">
        <f>IF(R2297&gt;0,RANK(R2297,(N2297:P2297,Q2297:AE2297)),0)</f>
        <v>6</v>
      </c>
      <c r="BC2297" s="3">
        <f>IF(S2297&gt;0,RANK(S2297,(N2297:P2297,Q2297:AE2297)),0)</f>
        <v>7</v>
      </c>
      <c r="BD2297" s="3">
        <f>IF(T2297&gt;0,RANK(T2297,(N2297:P2297,Q2297:AE2297)),0)</f>
        <v>0</v>
      </c>
      <c r="BE2297" s="2">
        <f t="shared" ref="BE2297:BE2333" si="975">IF($C2297=0,"-",Q2297/$C2297)</f>
        <v>4.4357334433670313E-3</v>
      </c>
      <c r="BF2297" s="2">
        <f t="shared" ref="BF2297:BF2333" si="976">IF($C2297=0,"-",R2297/$C2297)</f>
        <v>3.7136373014235611E-3</v>
      </c>
      <c r="BG2297" s="2">
        <f t="shared" ref="BG2297:BG2333" si="977">IF($C2297=0,"-",S2297/$C2297)</f>
        <v>1.1347225087683104E-3</v>
      </c>
      <c r="BH2297" s="2">
        <f t="shared" ref="BH2297:BH2333" si="978">IF($C2297=0,"-",T2297/$C2297)</f>
        <v>0</v>
      </c>
      <c r="BJ2297" t="s">
        <v>2469</v>
      </c>
      <c r="BK2297" t="s">
        <v>2227</v>
      </c>
      <c r="BL2297">
        <v>2</v>
      </c>
      <c r="BN2297">
        <v>0</v>
      </c>
      <c r="BO2297" s="60">
        <v>41</v>
      </c>
      <c r="BP2297" s="62">
        <v>1</v>
      </c>
      <c r="BQ2297" s="66">
        <f t="shared" ref="BQ2297:BQ2332" si="979">1000*BO2297+BP2297</f>
        <v>41001</v>
      </c>
      <c r="BR2297" s="66">
        <f t="shared" si="959"/>
        <v>41001</v>
      </c>
      <c r="BS2297" s="3" t="s">
        <v>3083</v>
      </c>
      <c r="BX2297" s="38"/>
      <c r="BY2297" s="38"/>
      <c r="CF2297"/>
    </row>
    <row r="2298" spans="1:85" ht="14" hidden="1" customHeight="1" outlineLevel="1" x14ac:dyDescent="0.2">
      <c r="A2298" t="s">
        <v>1077</v>
      </c>
      <c r="B2298" t="s">
        <v>2227</v>
      </c>
      <c r="C2298" s="1">
        <f t="shared" si="970"/>
        <v>50232</v>
      </c>
      <c r="D2298" s="3">
        <f>IF(N2298&gt;0, RANK(N2298,(N2298:P2298,Q2298:AE2298)),0)</f>
        <v>1</v>
      </c>
      <c r="E2298" s="3">
        <f>IF(O2298&gt;0,RANK(O2298,(N2298:P2298,Q2298:AE2298)),0)</f>
        <v>2</v>
      </c>
      <c r="F2298" s="3">
        <f>IF(P2298&gt;0,RANK(P2298,(N2298:P2298,Q2298:AE2298)),0)</f>
        <v>3</v>
      </c>
      <c r="G2298" s="1">
        <f t="shared" si="947"/>
        <v>19722</v>
      </c>
      <c r="H2298" s="2">
        <f t="shared" si="948"/>
        <v>0.39261825131390349</v>
      </c>
      <c r="I2298" s="2"/>
      <c r="J2298" s="2">
        <f t="shared" si="971"/>
        <v>0.67504777830864793</v>
      </c>
      <c r="K2298" s="2">
        <f t="shared" si="972"/>
        <v>0.28242952699474438</v>
      </c>
      <c r="L2298" s="2">
        <f t="shared" si="973"/>
        <v>1.3636725593247332E-2</v>
      </c>
      <c r="M2298" s="2">
        <f t="shared" si="974"/>
        <v>2.8885969103360356E-2</v>
      </c>
      <c r="N2298" s="38">
        <v>33909</v>
      </c>
      <c r="O2298" s="38">
        <v>14187</v>
      </c>
      <c r="P2298" s="38">
        <v>685</v>
      </c>
      <c r="Q2298" s="38">
        <v>231</v>
      </c>
      <c r="R2298" s="38">
        <v>609</v>
      </c>
      <c r="S2298" s="38">
        <v>56</v>
      </c>
      <c r="T2298" s="38"/>
      <c r="U2298" s="38">
        <v>158</v>
      </c>
      <c r="V2298" s="38"/>
      <c r="W2298" s="38">
        <v>397</v>
      </c>
      <c r="X2298" s="38"/>
      <c r="Y2298" s="38"/>
      <c r="Z2298" s="38"/>
      <c r="AA2298" s="38"/>
      <c r="AB2298" s="38"/>
      <c r="AC2298" s="38"/>
      <c r="AD2298" s="38"/>
      <c r="AE2298" s="38"/>
      <c r="AF2298" s="38"/>
      <c r="AG2298" s="38"/>
      <c r="AH2298" s="38"/>
      <c r="AI2298" s="38"/>
      <c r="AJ2298" s="38"/>
      <c r="AK2298" s="38"/>
      <c r="AL2298" s="38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BA2298" s="3">
        <f>IF(Q2298&gt;0,RANK(Q2298,(N2298:P2298,Q2298:AE2298)),0)</f>
        <v>6</v>
      </c>
      <c r="BB2298" s="3">
        <f>IF(R2298&gt;0,RANK(R2298,(N2298:P2298,Q2298:AE2298)),0)</f>
        <v>4</v>
      </c>
      <c r="BC2298" s="3">
        <f>IF(S2298&gt;0,RANK(S2298,(N2298:P2298,Q2298:AE2298)),0)</f>
        <v>8</v>
      </c>
      <c r="BD2298" s="3">
        <f>IF(T2298&gt;0,RANK(T2298,(N2298:P2298,Q2298:AE2298)),0)</f>
        <v>0</v>
      </c>
      <c r="BE2298" s="2">
        <f t="shared" si="975"/>
        <v>4.5986622073578599E-3</v>
      </c>
      <c r="BF2298" s="2">
        <f t="shared" si="976"/>
        <v>1.2123745819397994E-2</v>
      </c>
      <c r="BG2298" s="2">
        <f t="shared" si="977"/>
        <v>1.1148272017837235E-3</v>
      </c>
      <c r="BH2298" s="2">
        <f t="shared" si="978"/>
        <v>0</v>
      </c>
      <c r="BJ2298" t="s">
        <v>1077</v>
      </c>
      <c r="BK2298" t="s">
        <v>2227</v>
      </c>
      <c r="BL2298">
        <v>4</v>
      </c>
      <c r="BN2298">
        <v>0</v>
      </c>
      <c r="BO2298" s="60">
        <v>41</v>
      </c>
      <c r="BP2298" s="62">
        <v>3</v>
      </c>
      <c r="BQ2298" s="66">
        <f t="shared" si="979"/>
        <v>41003</v>
      </c>
      <c r="BR2298" s="66">
        <f t="shared" si="959"/>
        <v>41003</v>
      </c>
      <c r="BS2298" s="3" t="s">
        <v>3083</v>
      </c>
      <c r="BX2298" s="38"/>
      <c r="BY2298" s="38"/>
      <c r="CF2298"/>
    </row>
    <row r="2299" spans="1:85" ht="14" hidden="1" customHeight="1" outlineLevel="1" x14ac:dyDescent="0.2">
      <c r="A2299" t="s">
        <v>514</v>
      </c>
      <c r="B2299" t="s">
        <v>2227</v>
      </c>
      <c r="C2299" s="1">
        <f t="shared" si="970"/>
        <v>246240</v>
      </c>
      <c r="D2299" s="3">
        <f>IF(N2299&gt;0, RANK(N2299,(N2299:P2299,Q2299:AE2299)),0)</f>
        <v>1</v>
      </c>
      <c r="E2299" s="3">
        <f>IF(O2299&gt;0,RANK(O2299,(N2299:P2299,Q2299:AE2299)),0)</f>
        <v>2</v>
      </c>
      <c r="F2299" s="3">
        <f>IF(P2299&gt;0,RANK(P2299,(N2299:P2299,Q2299:AE2299)),0)</f>
        <v>3</v>
      </c>
      <c r="G2299" s="1">
        <f t="shared" si="947"/>
        <v>24193</v>
      </c>
      <c r="H2299" s="2">
        <f t="shared" si="948"/>
        <v>9.8249675113710203E-2</v>
      </c>
      <c r="I2299" s="2"/>
      <c r="J2299" s="2">
        <f t="shared" si="971"/>
        <v>0.53029564652371675</v>
      </c>
      <c r="K2299" s="2">
        <f t="shared" si="972"/>
        <v>0.4320459714100065</v>
      </c>
      <c r="L2299" s="2">
        <f t="shared" si="973"/>
        <v>1.6829109811565952E-2</v>
      </c>
      <c r="M2299" s="2">
        <f t="shared" si="974"/>
        <v>2.08292722547108E-2</v>
      </c>
      <c r="N2299" s="38">
        <v>130580</v>
      </c>
      <c r="O2299" s="38">
        <v>106387</v>
      </c>
      <c r="P2299" s="38">
        <v>4144</v>
      </c>
      <c r="Q2299" s="38">
        <v>1085</v>
      </c>
      <c r="R2299" s="38">
        <v>1550</v>
      </c>
      <c r="S2299" s="38">
        <v>203</v>
      </c>
      <c r="T2299" s="38"/>
      <c r="U2299" s="38">
        <v>367</v>
      </c>
      <c r="V2299" s="38"/>
      <c r="W2299" s="38">
        <v>1924</v>
      </c>
      <c r="X2299" s="38"/>
      <c r="Y2299" s="38"/>
      <c r="Z2299" s="38"/>
      <c r="AA2299" s="38"/>
      <c r="AB2299" s="38"/>
      <c r="AC2299" s="38"/>
      <c r="AD2299" s="38"/>
      <c r="AE2299" s="38"/>
      <c r="AF2299" s="38"/>
      <c r="AG2299" s="38"/>
      <c r="AH2299" s="38"/>
      <c r="AI2299" s="38"/>
      <c r="AJ2299" s="38"/>
      <c r="AK2299" s="38"/>
      <c r="AL2299" s="38"/>
      <c r="AM2299" s="38"/>
      <c r="AN2299" s="38"/>
      <c r="AO2299" s="38"/>
      <c r="AP2299" s="38"/>
      <c r="AQ2299" s="38"/>
      <c r="AR2299" s="38"/>
      <c r="AS2299" s="38"/>
      <c r="AT2299" s="38"/>
      <c r="AU2299" s="38"/>
      <c r="AV2299" s="38"/>
      <c r="AW2299" s="38"/>
      <c r="AX2299" s="38"/>
      <c r="AY2299" s="38"/>
      <c r="BA2299" s="3">
        <f>IF(Q2299&gt;0,RANK(Q2299,(N2299:P2299,Q2299:AE2299)),0)</f>
        <v>6</v>
      </c>
      <c r="BB2299" s="3">
        <f>IF(R2299&gt;0,RANK(R2299,(N2299:P2299,Q2299:AE2299)),0)</f>
        <v>5</v>
      </c>
      <c r="BC2299" s="3">
        <f>IF(S2299&gt;0,RANK(S2299,(N2299:P2299,Q2299:AE2299)),0)</f>
        <v>8</v>
      </c>
      <c r="BD2299" s="3">
        <f>IF(T2299&gt;0,RANK(T2299,(N2299:P2299,Q2299:AE2299)),0)</f>
        <v>0</v>
      </c>
      <c r="BE2299" s="2">
        <f t="shared" si="975"/>
        <v>4.4062703053931122E-3</v>
      </c>
      <c r="BF2299" s="2">
        <f t="shared" si="976"/>
        <v>6.2946718648473031E-3</v>
      </c>
      <c r="BG2299" s="2">
        <f t="shared" si="977"/>
        <v>8.2439896036387269E-4</v>
      </c>
      <c r="BH2299" s="2">
        <f t="shared" si="978"/>
        <v>0</v>
      </c>
      <c r="BJ2299" t="s">
        <v>514</v>
      </c>
      <c r="BK2299" t="s">
        <v>2227</v>
      </c>
      <c r="BN2299">
        <v>0</v>
      </c>
      <c r="BO2299" s="60">
        <v>41</v>
      </c>
      <c r="BP2299" s="62">
        <v>5</v>
      </c>
      <c r="BQ2299" s="66">
        <f t="shared" si="979"/>
        <v>41005</v>
      </c>
      <c r="BR2299" s="66">
        <f t="shared" si="959"/>
        <v>41005</v>
      </c>
      <c r="BS2299" s="3" t="s">
        <v>3083</v>
      </c>
      <c r="BX2299" s="38"/>
      <c r="BY2299" s="38"/>
      <c r="CF2299" s="1"/>
    </row>
    <row r="2300" spans="1:85" ht="14" hidden="1" customHeight="1" outlineLevel="1" x14ac:dyDescent="0.2">
      <c r="A2300" t="s">
        <v>676</v>
      </c>
      <c r="B2300" t="s">
        <v>2227</v>
      </c>
      <c r="C2300" s="1">
        <f t="shared" si="970"/>
        <v>23290</v>
      </c>
      <c r="D2300" s="3">
        <f>IF(N2300&gt;0, RANK(N2300,(N2300:P2300,Q2300:AE2300)),0)</f>
        <v>1</v>
      </c>
      <c r="E2300" s="3">
        <f>IF(O2300&gt;0,RANK(O2300,(N2300:P2300,Q2300:AE2300)),0)</f>
        <v>2</v>
      </c>
      <c r="F2300" s="3">
        <f>IF(P2300&gt;0,RANK(P2300,(N2300:P2300,Q2300:AE2300)),0)</f>
        <v>3</v>
      </c>
      <c r="G2300" s="1">
        <f t="shared" si="947"/>
        <v>2620</v>
      </c>
      <c r="H2300" s="2">
        <f t="shared" si="948"/>
        <v>0.11249463288965221</v>
      </c>
      <c r="I2300" s="2"/>
      <c r="J2300" s="2">
        <f t="shared" si="971"/>
        <v>0.53812795191069129</v>
      </c>
      <c r="K2300" s="2">
        <f t="shared" si="972"/>
        <v>0.42563331902103907</v>
      </c>
      <c r="L2300" s="2">
        <f t="shared" si="973"/>
        <v>1.7518248175182483E-2</v>
      </c>
      <c r="M2300" s="2">
        <f t="shared" si="974"/>
        <v>1.8720480893087154E-2</v>
      </c>
      <c r="N2300" s="38">
        <v>12533</v>
      </c>
      <c r="O2300" s="38">
        <v>9913</v>
      </c>
      <c r="P2300" s="38">
        <v>408</v>
      </c>
      <c r="Q2300" s="38">
        <v>85</v>
      </c>
      <c r="R2300" s="38">
        <v>169</v>
      </c>
      <c r="S2300" s="38">
        <v>23</v>
      </c>
      <c r="T2300" s="38"/>
      <c r="U2300" s="38">
        <v>41</v>
      </c>
      <c r="V2300" s="38"/>
      <c r="W2300" s="38">
        <v>118</v>
      </c>
      <c r="X2300" s="38"/>
      <c r="Y2300" s="38"/>
      <c r="Z2300" s="38"/>
      <c r="AA2300" s="38"/>
      <c r="AB2300" s="38"/>
      <c r="AC2300" s="38"/>
      <c r="AD2300" s="38"/>
      <c r="AE2300" s="38"/>
      <c r="AF2300" s="38"/>
      <c r="AG2300" s="38"/>
      <c r="AH2300" s="38"/>
      <c r="AI2300" s="38"/>
      <c r="AJ2300" s="38"/>
      <c r="AK2300" s="38"/>
      <c r="AL2300" s="38"/>
      <c r="AM2300" s="38"/>
      <c r="AN2300" s="38"/>
      <c r="AO2300" s="38"/>
      <c r="AP2300" s="38"/>
      <c r="AQ2300" s="38"/>
      <c r="AR2300" s="38"/>
      <c r="AS2300" s="38"/>
      <c r="AT2300" s="38"/>
      <c r="AU2300" s="38"/>
      <c r="AV2300" s="38"/>
      <c r="AW2300" s="38"/>
      <c r="AX2300" s="38"/>
      <c r="AY2300" s="38"/>
      <c r="BA2300" s="3">
        <f>IF(Q2300&gt;0,RANK(Q2300,(N2300:P2300,Q2300:AE2300)),0)</f>
        <v>6</v>
      </c>
      <c r="BB2300" s="3">
        <f>IF(R2300&gt;0,RANK(R2300,(N2300:P2300,Q2300:AE2300)),0)</f>
        <v>4</v>
      </c>
      <c r="BC2300" s="3">
        <f>IF(S2300&gt;0,RANK(S2300,(N2300:P2300,Q2300:AE2300)),0)</f>
        <v>8</v>
      </c>
      <c r="BD2300" s="3">
        <f>IF(T2300&gt;0,RANK(T2300,(N2300:P2300,Q2300:AE2300)),0)</f>
        <v>0</v>
      </c>
      <c r="BE2300" s="2">
        <f t="shared" si="975"/>
        <v>3.6496350364963502E-3</v>
      </c>
      <c r="BF2300" s="2">
        <f t="shared" si="976"/>
        <v>7.2563331902103911E-3</v>
      </c>
      <c r="BG2300" s="2">
        <f t="shared" si="977"/>
        <v>9.8754830399313013E-4</v>
      </c>
      <c r="BH2300" s="2">
        <f t="shared" si="978"/>
        <v>0</v>
      </c>
      <c r="BJ2300" t="s">
        <v>676</v>
      </c>
      <c r="BK2300" t="s">
        <v>2227</v>
      </c>
      <c r="BL2300">
        <v>1</v>
      </c>
      <c r="BN2300">
        <v>0</v>
      </c>
      <c r="BO2300" s="60">
        <v>41</v>
      </c>
      <c r="BP2300" s="62">
        <v>7</v>
      </c>
      <c r="BQ2300" s="66">
        <f t="shared" si="979"/>
        <v>41007</v>
      </c>
      <c r="BR2300" s="66">
        <f t="shared" si="959"/>
        <v>41007</v>
      </c>
      <c r="BS2300" s="3" t="s">
        <v>3083</v>
      </c>
      <c r="BV2300" s="1"/>
      <c r="BX2300" s="38"/>
      <c r="BY2300" s="38"/>
      <c r="CF2300"/>
    </row>
    <row r="2301" spans="1:85" ht="14" hidden="1" customHeight="1" outlineLevel="1" x14ac:dyDescent="0.2">
      <c r="A2301" t="s">
        <v>1470</v>
      </c>
      <c r="B2301" t="s">
        <v>2227</v>
      </c>
      <c r="C2301" s="1">
        <f t="shared" si="970"/>
        <v>31334</v>
      </c>
      <c r="D2301" s="3">
        <f>IF(N2301&gt;0, RANK(N2301,(N2301:P2301,Q2301:AE2301)),0)</f>
        <v>2</v>
      </c>
      <c r="E2301" s="3">
        <f>IF(O2301&gt;0,RANK(O2301,(N2301:P2301,Q2301:AE2301)),0)</f>
        <v>1</v>
      </c>
      <c r="F2301" s="3">
        <f>IF(P2301&gt;0,RANK(P2301,(N2301:P2301,Q2301:AE2301)),0)</f>
        <v>3</v>
      </c>
      <c r="G2301" s="1">
        <f t="shared" si="947"/>
        <v>4332</v>
      </c>
      <c r="H2301" s="2">
        <f t="shared" si="948"/>
        <v>0.13825237760898704</v>
      </c>
      <c r="I2301" s="2"/>
      <c r="J2301" s="2">
        <f t="shared" si="971"/>
        <v>0.41153379715325206</v>
      </c>
      <c r="K2301" s="2">
        <f t="shared" si="972"/>
        <v>0.54978617476223912</v>
      </c>
      <c r="L2301" s="2">
        <f t="shared" si="973"/>
        <v>1.9595327758983851E-2</v>
      </c>
      <c r="M2301" s="2">
        <f t="shared" si="974"/>
        <v>1.9084700325525027E-2</v>
      </c>
      <c r="N2301" s="38">
        <v>12895</v>
      </c>
      <c r="O2301" s="38">
        <v>17227</v>
      </c>
      <c r="P2301" s="38">
        <v>614</v>
      </c>
      <c r="Q2301" s="38">
        <v>144</v>
      </c>
      <c r="R2301" s="38">
        <v>197</v>
      </c>
      <c r="S2301" s="38">
        <v>38</v>
      </c>
      <c r="T2301" s="38"/>
      <c r="U2301" s="38">
        <v>56</v>
      </c>
      <c r="V2301" s="38"/>
      <c r="W2301" s="38">
        <v>163</v>
      </c>
      <c r="X2301" s="38"/>
      <c r="Y2301" s="38"/>
      <c r="Z2301" s="38"/>
      <c r="AA2301" s="38"/>
      <c r="AB2301" s="38"/>
      <c r="AC2301" s="38"/>
      <c r="AD2301" s="38"/>
      <c r="AE2301" s="38"/>
      <c r="AF2301" s="38"/>
      <c r="AG2301" s="38"/>
      <c r="AH2301" s="38"/>
      <c r="AI2301" s="38"/>
      <c r="AJ2301" s="38"/>
      <c r="AK2301" s="38"/>
      <c r="AL2301" s="38"/>
      <c r="AM2301" s="38"/>
      <c r="AN2301" s="38"/>
      <c r="AO2301" s="38"/>
      <c r="AP2301" s="38"/>
      <c r="AQ2301" s="38"/>
      <c r="AR2301" s="38"/>
      <c r="AS2301" s="38"/>
      <c r="AT2301" s="38"/>
      <c r="AU2301" s="38"/>
      <c r="AV2301" s="38"/>
      <c r="AW2301" s="38"/>
      <c r="AX2301" s="38"/>
      <c r="AY2301" s="38"/>
      <c r="BA2301" s="3">
        <f>IF(Q2301&gt;0,RANK(Q2301,(N2301:P2301,Q2301:AE2301)),0)</f>
        <v>6</v>
      </c>
      <c r="BB2301" s="3">
        <f>IF(R2301&gt;0,RANK(R2301,(N2301:P2301,Q2301:AE2301)),0)</f>
        <v>4</v>
      </c>
      <c r="BC2301" s="3">
        <f>IF(S2301&gt;0,RANK(S2301,(N2301:P2301,Q2301:AE2301)),0)</f>
        <v>8</v>
      </c>
      <c r="BD2301" s="3">
        <f>IF(T2301&gt;0,RANK(T2301,(N2301:P2301,Q2301:AE2301)),0)</f>
        <v>0</v>
      </c>
      <c r="BE2301" s="2">
        <f t="shared" si="975"/>
        <v>4.5956469011297629E-3</v>
      </c>
      <c r="BF2301" s="2">
        <f t="shared" si="976"/>
        <v>6.2871002744622458E-3</v>
      </c>
      <c r="BG2301" s="2">
        <f t="shared" si="977"/>
        <v>1.2127401544647987E-3</v>
      </c>
      <c r="BH2301" s="2">
        <f t="shared" si="978"/>
        <v>0</v>
      </c>
      <c r="BJ2301" t="s">
        <v>1470</v>
      </c>
      <c r="BK2301" t="s">
        <v>2227</v>
      </c>
      <c r="BL2301">
        <v>1</v>
      </c>
      <c r="BN2301">
        <v>0</v>
      </c>
      <c r="BO2301" s="60">
        <v>41</v>
      </c>
      <c r="BP2301" s="62">
        <v>9</v>
      </c>
      <c r="BQ2301" s="66">
        <f t="shared" si="979"/>
        <v>41009</v>
      </c>
      <c r="BR2301" s="66">
        <f t="shared" si="959"/>
        <v>41009</v>
      </c>
      <c r="BS2301" s="3" t="s">
        <v>3083</v>
      </c>
      <c r="BX2301" s="38"/>
      <c r="BY2301" s="38"/>
      <c r="CF2301"/>
    </row>
    <row r="2302" spans="1:85" ht="14" hidden="1" customHeight="1" outlineLevel="1" x14ac:dyDescent="0.2">
      <c r="A2302" t="s">
        <v>433</v>
      </c>
      <c r="B2302" t="s">
        <v>2227</v>
      </c>
      <c r="C2302" s="1">
        <f t="shared" si="970"/>
        <v>35735</v>
      </c>
      <c r="D2302" s="3">
        <f>IF(N2302&gt;0, RANK(N2302,(N2302:P2302,Q2302:AE2302)),0)</f>
        <v>2</v>
      </c>
      <c r="E2302" s="3">
        <f>IF(O2302&gt;0,RANK(O2302,(N2302:P2302,Q2302:AE2302)),0)</f>
        <v>1</v>
      </c>
      <c r="F2302" s="3">
        <f>IF(P2302&gt;0,RANK(P2302,(N2302:P2302,Q2302:AE2302)),0)</f>
        <v>3</v>
      </c>
      <c r="G2302" s="1">
        <f t="shared" si="947"/>
        <v>7118</v>
      </c>
      <c r="H2302" s="2">
        <f t="shared" si="948"/>
        <v>0.19918847068700155</v>
      </c>
      <c r="I2302" s="2"/>
      <c r="J2302" s="2">
        <f t="shared" si="971"/>
        <v>0.38424513782006436</v>
      </c>
      <c r="K2302" s="2">
        <f t="shared" si="972"/>
        <v>0.58343360850706594</v>
      </c>
      <c r="L2302" s="2">
        <f t="shared" si="973"/>
        <v>1.762977473065622E-2</v>
      </c>
      <c r="M2302" s="2">
        <f t="shared" si="974"/>
        <v>1.4691478942213423E-2</v>
      </c>
      <c r="N2302" s="38">
        <v>13731</v>
      </c>
      <c r="O2302" s="38">
        <v>20849</v>
      </c>
      <c r="P2302" s="38">
        <v>630</v>
      </c>
      <c r="Q2302" s="38">
        <v>101</v>
      </c>
      <c r="R2302" s="38">
        <v>186</v>
      </c>
      <c r="S2302" s="38">
        <v>39</v>
      </c>
      <c r="T2302" s="38"/>
      <c r="U2302" s="38">
        <v>45</v>
      </c>
      <c r="V2302" s="38"/>
      <c r="W2302" s="38">
        <v>154</v>
      </c>
      <c r="X2302" s="38"/>
      <c r="Y2302" s="38"/>
      <c r="Z2302" s="38"/>
      <c r="AA2302" s="38"/>
      <c r="AB2302" s="38"/>
      <c r="AC2302" s="38"/>
      <c r="AD2302" s="38"/>
      <c r="AE2302" s="38"/>
      <c r="AF2302" s="38"/>
      <c r="AG2302" s="38"/>
      <c r="AH2302" s="38"/>
      <c r="AI2302" s="38"/>
      <c r="AJ2302" s="38"/>
      <c r="AK2302" s="38"/>
      <c r="AL2302" s="38"/>
      <c r="AM2302" s="38"/>
      <c r="AN2302" s="38"/>
      <c r="AO2302" s="38"/>
      <c r="AP2302" s="38"/>
      <c r="AQ2302" s="38"/>
      <c r="AR2302" s="38"/>
      <c r="AS2302" s="38"/>
      <c r="AT2302" s="38"/>
      <c r="AU2302" s="38"/>
      <c r="AV2302" s="38"/>
      <c r="AW2302" s="38"/>
      <c r="AX2302" s="38"/>
      <c r="AY2302" s="38"/>
      <c r="BA2302" s="3">
        <f>IF(Q2302&gt;0,RANK(Q2302,(N2302:P2302,Q2302:AE2302)),0)</f>
        <v>6</v>
      </c>
      <c r="BB2302" s="3">
        <f>IF(R2302&gt;0,RANK(R2302,(N2302:P2302,Q2302:AE2302)),0)</f>
        <v>4</v>
      </c>
      <c r="BC2302" s="3">
        <f>IF(S2302&gt;0,RANK(S2302,(N2302:P2302,Q2302:AE2302)),0)</f>
        <v>8</v>
      </c>
      <c r="BD2302" s="3">
        <f>IF(T2302&gt;0,RANK(T2302,(N2302:P2302,Q2302:AE2302)),0)</f>
        <v>0</v>
      </c>
      <c r="BE2302" s="2">
        <f t="shared" si="975"/>
        <v>2.8263607107877433E-3</v>
      </c>
      <c r="BF2302" s="2">
        <f t="shared" si="976"/>
        <v>5.2049811109556457E-3</v>
      </c>
      <c r="BG2302" s="2">
        <f t="shared" si="977"/>
        <v>1.0913670071358611E-3</v>
      </c>
      <c r="BH2302" s="2">
        <f t="shared" si="978"/>
        <v>0</v>
      </c>
      <c r="BJ2302" t="s">
        <v>433</v>
      </c>
      <c r="BK2302" t="s">
        <v>2227</v>
      </c>
      <c r="BL2302">
        <v>4</v>
      </c>
      <c r="BN2302">
        <v>0</v>
      </c>
      <c r="BO2302" s="60">
        <v>41</v>
      </c>
      <c r="BP2302" s="62">
        <v>11</v>
      </c>
      <c r="BQ2302" s="66">
        <f t="shared" si="979"/>
        <v>41011</v>
      </c>
      <c r="BR2302" s="66">
        <f t="shared" si="959"/>
        <v>41011</v>
      </c>
      <c r="BS2302" s="3" t="s">
        <v>3083</v>
      </c>
      <c r="BX2302" s="38"/>
      <c r="BY2302" s="38"/>
      <c r="CF2302"/>
    </row>
    <row r="2303" spans="1:85" ht="14" hidden="1" customHeight="1" outlineLevel="1" x14ac:dyDescent="0.2">
      <c r="A2303" t="s">
        <v>1896</v>
      </c>
      <c r="B2303" t="s">
        <v>2227</v>
      </c>
      <c r="C2303" s="1">
        <f t="shared" si="970"/>
        <v>16297</v>
      </c>
      <c r="D2303" s="3">
        <f>IF(N2303&gt;0, RANK(N2303,(N2303:P2303,Q2303:AE2303)),0)</f>
        <v>2</v>
      </c>
      <c r="E2303" s="3">
        <f>IF(O2303&gt;0,RANK(O2303,(N2303:P2303,Q2303:AE2303)),0)</f>
        <v>1</v>
      </c>
      <c r="F2303" s="3">
        <f>IF(P2303&gt;0,RANK(P2303,(N2303:P2303,Q2303:AE2303)),0)</f>
        <v>3</v>
      </c>
      <c r="G2303" s="1">
        <f t="shared" si="947"/>
        <v>8176</v>
      </c>
      <c r="H2303" s="2">
        <f t="shared" si="948"/>
        <v>0.5016874271338283</v>
      </c>
      <c r="I2303" s="2"/>
      <c r="J2303" s="2">
        <f t="shared" si="971"/>
        <v>0.23538074492237834</v>
      </c>
      <c r="K2303" s="2">
        <f t="shared" si="972"/>
        <v>0.73706817205620667</v>
      </c>
      <c r="L2303" s="2">
        <f t="shared" si="973"/>
        <v>1.5340246671166473E-2</v>
      </c>
      <c r="M2303" s="2">
        <f t="shared" si="974"/>
        <v>1.2210836350248484E-2</v>
      </c>
      <c r="N2303" s="38">
        <v>3836</v>
      </c>
      <c r="O2303" s="38">
        <v>12012</v>
      </c>
      <c r="P2303" s="38">
        <v>250</v>
      </c>
      <c r="Q2303" s="38">
        <v>47</v>
      </c>
      <c r="R2303" s="38">
        <v>47</v>
      </c>
      <c r="S2303" s="38">
        <v>10</v>
      </c>
      <c r="T2303" s="38"/>
      <c r="U2303" s="38">
        <v>11</v>
      </c>
      <c r="V2303" s="38"/>
      <c r="W2303" s="38">
        <v>84</v>
      </c>
      <c r="X2303" s="38"/>
      <c r="Y2303" s="38"/>
      <c r="Z2303" s="38"/>
      <c r="AA2303" s="38"/>
      <c r="AB2303" s="38"/>
      <c r="AC2303" s="38"/>
      <c r="AD2303" s="38"/>
      <c r="AE2303" s="38"/>
      <c r="AF2303" s="38"/>
      <c r="AG2303" s="38"/>
      <c r="AH2303" s="38"/>
      <c r="AI2303" s="38"/>
      <c r="AJ2303" s="38"/>
      <c r="AK2303" s="38"/>
      <c r="AL2303" s="38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BA2303" s="3">
        <f>IF(Q2303&gt;0,RANK(Q2303,(N2303:P2303,Q2303:AE2303)),0)</f>
        <v>5</v>
      </c>
      <c r="BB2303" s="3">
        <f>IF(R2303&gt;0,RANK(R2303,(N2303:P2303,Q2303:AE2303)),0)</f>
        <v>5</v>
      </c>
      <c r="BC2303" s="3">
        <f>IF(S2303&gt;0,RANK(S2303,(N2303:P2303,Q2303:AE2303)),0)</f>
        <v>8</v>
      </c>
      <c r="BD2303" s="3">
        <f>IF(T2303&gt;0,RANK(T2303,(N2303:P2303,Q2303:AE2303)),0)</f>
        <v>0</v>
      </c>
      <c r="BE2303" s="2">
        <f t="shared" si="975"/>
        <v>2.8839663741792969E-3</v>
      </c>
      <c r="BF2303" s="2">
        <f t="shared" si="976"/>
        <v>2.8839663741792969E-3</v>
      </c>
      <c r="BG2303" s="2">
        <f t="shared" si="977"/>
        <v>6.1360986684665889E-4</v>
      </c>
      <c r="BH2303" s="2">
        <f t="shared" si="978"/>
        <v>0</v>
      </c>
      <c r="BJ2303" t="s">
        <v>1896</v>
      </c>
      <c r="BK2303" t="s">
        <v>2227</v>
      </c>
      <c r="BL2303">
        <v>2</v>
      </c>
      <c r="BN2303">
        <v>0</v>
      </c>
      <c r="BO2303" s="60">
        <v>41</v>
      </c>
      <c r="BP2303" s="62">
        <v>13</v>
      </c>
      <c r="BQ2303" s="66">
        <f t="shared" si="979"/>
        <v>41013</v>
      </c>
      <c r="BR2303" s="66">
        <f t="shared" si="959"/>
        <v>41013</v>
      </c>
      <c r="BS2303" s="3" t="s">
        <v>3083</v>
      </c>
      <c r="BV2303" s="1"/>
      <c r="BX2303" s="38"/>
      <c r="BY2303" s="38"/>
      <c r="CF2303"/>
    </row>
    <row r="2304" spans="1:85" ht="14" hidden="1" customHeight="1" outlineLevel="1" x14ac:dyDescent="0.2">
      <c r="A2304" t="s">
        <v>109</v>
      </c>
      <c r="B2304" t="s">
        <v>2227</v>
      </c>
      <c r="C2304" s="1">
        <f t="shared" si="970"/>
        <v>14200</v>
      </c>
      <c r="D2304" s="3">
        <f>IF(N2304&gt;0, RANK(N2304,(N2304:P2304,Q2304:AE2304)),0)</f>
        <v>2</v>
      </c>
      <c r="E2304" s="3">
        <f>IF(O2304&gt;0,RANK(O2304,(N2304:P2304,Q2304:AE2304)),0)</f>
        <v>1</v>
      </c>
      <c r="F2304" s="3">
        <f>IF(P2304&gt;0,RANK(P2304,(N2304:P2304,Q2304:AE2304)),0)</f>
        <v>3</v>
      </c>
      <c r="G2304" s="1">
        <f t="shared" si="947"/>
        <v>2263</v>
      </c>
      <c r="H2304" s="2">
        <f t="shared" si="948"/>
        <v>0.15936619718309858</v>
      </c>
      <c r="I2304" s="2"/>
      <c r="J2304" s="2">
        <f t="shared" si="971"/>
        <v>0.40401408450704224</v>
      </c>
      <c r="K2304" s="2">
        <f t="shared" si="972"/>
        <v>0.56338028169014087</v>
      </c>
      <c r="L2304" s="2">
        <f t="shared" si="973"/>
        <v>1.7746478873239435E-2</v>
      </c>
      <c r="M2304" s="2">
        <f t="shared" si="974"/>
        <v>1.4859154929577456E-2</v>
      </c>
      <c r="N2304" s="38">
        <v>5737</v>
      </c>
      <c r="O2304" s="38">
        <v>8000</v>
      </c>
      <c r="P2304" s="38">
        <v>252</v>
      </c>
      <c r="Q2304" s="38">
        <v>53</v>
      </c>
      <c r="R2304" s="38">
        <v>69</v>
      </c>
      <c r="S2304" s="38">
        <v>10</v>
      </c>
      <c r="T2304" s="38"/>
      <c r="U2304" s="38">
        <v>10</v>
      </c>
      <c r="V2304" s="38"/>
      <c r="W2304" s="38">
        <v>69</v>
      </c>
      <c r="X2304" s="38"/>
      <c r="Y2304" s="38"/>
      <c r="Z2304" s="38"/>
      <c r="AA2304" s="38"/>
      <c r="AB2304" s="38"/>
      <c r="AC2304" s="38"/>
      <c r="AD2304" s="38"/>
      <c r="AE2304" s="38"/>
      <c r="AF2304" s="38"/>
      <c r="AG2304" s="38"/>
      <c r="AH2304" s="38"/>
      <c r="AI2304" s="38"/>
      <c r="AJ2304" s="38"/>
      <c r="AK2304" s="38"/>
      <c r="AL2304" s="38"/>
      <c r="AM2304" s="38"/>
      <c r="AN2304" s="38"/>
      <c r="AO2304" s="38"/>
      <c r="AP2304" s="38"/>
      <c r="AQ2304" s="38"/>
      <c r="AR2304" s="38"/>
      <c r="AS2304" s="38"/>
      <c r="AT2304" s="38"/>
      <c r="AU2304" s="38"/>
      <c r="AV2304" s="38"/>
      <c r="AW2304" s="38"/>
      <c r="AX2304" s="38"/>
      <c r="AY2304" s="38"/>
      <c r="BA2304" s="3">
        <f>IF(Q2304&gt;0,RANK(Q2304,(N2304:P2304,Q2304:AE2304)),0)</f>
        <v>6</v>
      </c>
      <c r="BB2304" s="3">
        <f>IF(R2304&gt;0,RANK(R2304,(N2304:P2304,Q2304:AE2304)),0)</f>
        <v>4</v>
      </c>
      <c r="BC2304" s="3">
        <f>IF(S2304&gt;0,RANK(S2304,(N2304:P2304,Q2304:AE2304)),0)</f>
        <v>7</v>
      </c>
      <c r="BD2304" s="3">
        <f>IF(T2304&gt;0,RANK(T2304,(N2304:P2304,Q2304:AE2304)),0)</f>
        <v>0</v>
      </c>
      <c r="BE2304" s="2">
        <f t="shared" si="975"/>
        <v>3.7323943661971832E-3</v>
      </c>
      <c r="BF2304" s="2">
        <f t="shared" si="976"/>
        <v>4.8591549295774646E-3</v>
      </c>
      <c r="BG2304" s="2">
        <f t="shared" si="977"/>
        <v>7.0422535211267609E-4</v>
      </c>
      <c r="BH2304" s="2">
        <f t="shared" si="978"/>
        <v>0</v>
      </c>
      <c r="BJ2304" t="s">
        <v>109</v>
      </c>
      <c r="BK2304" t="s">
        <v>2227</v>
      </c>
      <c r="BN2304">
        <v>0</v>
      </c>
      <c r="BO2304" s="60">
        <v>41</v>
      </c>
      <c r="BP2304" s="62">
        <v>15</v>
      </c>
      <c r="BQ2304" s="66">
        <f t="shared" si="979"/>
        <v>41015</v>
      </c>
      <c r="BR2304" s="66">
        <f t="shared" si="959"/>
        <v>41015</v>
      </c>
      <c r="BS2304" s="3" t="s">
        <v>3083</v>
      </c>
      <c r="BX2304" s="38"/>
      <c r="BY2304" s="38"/>
      <c r="CF2304"/>
    </row>
    <row r="2305" spans="1:84" ht="14" hidden="1" customHeight="1" outlineLevel="1" x14ac:dyDescent="0.2">
      <c r="A2305" t="s">
        <v>1229</v>
      </c>
      <c r="B2305" t="s">
        <v>2227</v>
      </c>
      <c r="C2305" s="1">
        <f t="shared" si="970"/>
        <v>127375</v>
      </c>
      <c r="D2305" s="3">
        <f>IF(N2305&gt;0, RANK(N2305,(N2305:P2305,Q2305:AE2305)),0)</f>
        <v>1</v>
      </c>
      <c r="E2305" s="3">
        <f>IF(O2305&gt;0,RANK(O2305,(N2305:P2305,Q2305:AE2305)),0)</f>
        <v>2</v>
      </c>
      <c r="F2305" s="3">
        <f>IF(P2305&gt;0,RANK(P2305,(N2305:P2305,Q2305:AE2305)),0)</f>
        <v>3</v>
      </c>
      <c r="G2305" s="1">
        <f t="shared" si="947"/>
        <v>13258</v>
      </c>
      <c r="H2305" s="2">
        <f t="shared" si="948"/>
        <v>0.10408635917566242</v>
      </c>
      <c r="I2305" s="2"/>
      <c r="J2305" s="2">
        <f t="shared" si="971"/>
        <v>0.53470461236506384</v>
      </c>
      <c r="K2305" s="2">
        <f t="shared" si="972"/>
        <v>0.43061825318940139</v>
      </c>
      <c r="L2305" s="2">
        <f t="shared" si="973"/>
        <v>1.6973503434739939E-2</v>
      </c>
      <c r="M2305" s="2">
        <f t="shared" si="974"/>
        <v>1.7703631010794835E-2</v>
      </c>
      <c r="N2305" s="38">
        <v>68108</v>
      </c>
      <c r="O2305" s="38">
        <v>54850</v>
      </c>
      <c r="P2305" s="38">
        <v>2162</v>
      </c>
      <c r="Q2305" s="38">
        <v>526</v>
      </c>
      <c r="R2305" s="38">
        <v>678</v>
      </c>
      <c r="S2305" s="38">
        <v>69</v>
      </c>
      <c r="T2305" s="38"/>
      <c r="U2305" s="38">
        <v>138</v>
      </c>
      <c r="V2305" s="38"/>
      <c r="W2305" s="38">
        <v>844</v>
      </c>
      <c r="X2305" s="38"/>
      <c r="Y2305" s="38"/>
      <c r="Z2305" s="38"/>
      <c r="AA2305" s="38"/>
      <c r="AB2305" s="38"/>
      <c r="AC2305" s="38"/>
      <c r="AD2305" s="38"/>
      <c r="AE2305" s="38"/>
      <c r="AF2305" s="38"/>
      <c r="AG2305" s="38"/>
      <c r="AH2305" s="38"/>
      <c r="AI2305" s="38"/>
      <c r="AJ2305" s="38"/>
      <c r="AK2305" s="38"/>
      <c r="AL2305" s="38"/>
      <c r="AM2305" s="38"/>
      <c r="AN2305" s="38"/>
      <c r="AO2305" s="38"/>
      <c r="AP2305" s="38"/>
      <c r="AQ2305" s="38"/>
      <c r="AR2305" s="38"/>
      <c r="AS2305" s="38"/>
      <c r="AT2305" s="38"/>
      <c r="AU2305" s="38"/>
      <c r="AV2305" s="38"/>
      <c r="AW2305" s="38"/>
      <c r="AX2305" s="38"/>
      <c r="AY2305" s="38"/>
      <c r="BA2305" s="3">
        <f>IF(Q2305&gt;0,RANK(Q2305,(N2305:P2305,Q2305:AE2305)),0)</f>
        <v>6</v>
      </c>
      <c r="BB2305" s="3">
        <f>IF(R2305&gt;0,RANK(R2305,(N2305:P2305,Q2305:AE2305)),0)</f>
        <v>5</v>
      </c>
      <c r="BC2305" s="3">
        <f>IF(S2305&gt;0,RANK(S2305,(N2305:P2305,Q2305:AE2305)),0)</f>
        <v>8</v>
      </c>
      <c r="BD2305" s="3">
        <f>IF(T2305&gt;0,RANK(T2305,(N2305:P2305,Q2305:AE2305)),0)</f>
        <v>0</v>
      </c>
      <c r="BE2305" s="2">
        <f t="shared" si="975"/>
        <v>4.1295387634936211E-3</v>
      </c>
      <c r="BF2305" s="2">
        <f t="shared" si="976"/>
        <v>5.3228655544651617E-3</v>
      </c>
      <c r="BG2305" s="2">
        <f t="shared" si="977"/>
        <v>5.4170755642787046E-4</v>
      </c>
      <c r="BH2305" s="2">
        <f t="shared" si="978"/>
        <v>0</v>
      </c>
      <c r="BJ2305" t="s">
        <v>1229</v>
      </c>
      <c r="BK2305" t="s">
        <v>2227</v>
      </c>
      <c r="BN2305">
        <v>0</v>
      </c>
      <c r="BO2305" s="60">
        <v>41</v>
      </c>
      <c r="BP2305" s="62">
        <v>17</v>
      </c>
      <c r="BQ2305" s="66">
        <f t="shared" si="979"/>
        <v>41017</v>
      </c>
      <c r="BR2305" s="66">
        <f t="shared" si="959"/>
        <v>41017</v>
      </c>
      <c r="BS2305" s="3" t="s">
        <v>3083</v>
      </c>
      <c r="BX2305" s="38"/>
      <c r="BY2305" s="38"/>
      <c r="CF2305"/>
    </row>
    <row r="2306" spans="1:84" ht="14" hidden="1" customHeight="1" outlineLevel="1" x14ac:dyDescent="0.2">
      <c r="A2306" t="s">
        <v>1127</v>
      </c>
      <c r="B2306" t="s">
        <v>2227</v>
      </c>
      <c r="C2306" s="1">
        <f t="shared" si="970"/>
        <v>61807</v>
      </c>
      <c r="D2306" s="3">
        <f>IF(N2306&gt;0, RANK(N2306,(N2306:P2306,Q2306:AE2306)),0)</f>
        <v>2</v>
      </c>
      <c r="E2306" s="3">
        <f>IF(O2306&gt;0,RANK(O2306,(N2306:P2306,Q2306:AE2306)),0)</f>
        <v>1</v>
      </c>
      <c r="F2306" s="3">
        <f>IF(P2306&gt;0,RANK(P2306,(N2306:P2306,Q2306:AE2306)),0)</f>
        <v>3</v>
      </c>
      <c r="G2306" s="1">
        <f t="shared" si="947"/>
        <v>23175</v>
      </c>
      <c r="H2306" s="2">
        <f t="shared" si="948"/>
        <v>0.37495752908246638</v>
      </c>
      <c r="I2306" s="2"/>
      <c r="J2306" s="2">
        <f t="shared" si="971"/>
        <v>0.29747439610400117</v>
      </c>
      <c r="K2306" s="2">
        <f t="shared" si="972"/>
        <v>0.67243192518646755</v>
      </c>
      <c r="L2306" s="2">
        <f t="shared" si="973"/>
        <v>1.5402786092190205E-2</v>
      </c>
      <c r="M2306" s="2">
        <f t="shared" si="974"/>
        <v>1.4690892617341075E-2</v>
      </c>
      <c r="N2306" s="38">
        <v>18386</v>
      </c>
      <c r="O2306" s="38">
        <v>41561</v>
      </c>
      <c r="P2306" s="38">
        <v>952</v>
      </c>
      <c r="Q2306" s="38">
        <v>208</v>
      </c>
      <c r="R2306" s="38">
        <v>266</v>
      </c>
      <c r="S2306" s="38">
        <v>62</v>
      </c>
      <c r="T2306" s="38"/>
      <c r="U2306" s="38">
        <v>47</v>
      </c>
      <c r="V2306" s="38"/>
      <c r="W2306" s="38">
        <v>325</v>
      </c>
      <c r="X2306" s="38"/>
      <c r="Y2306" s="38"/>
      <c r="Z2306" s="38"/>
      <c r="AA2306" s="38"/>
      <c r="AB2306" s="38"/>
      <c r="AC2306" s="38"/>
      <c r="AD2306" s="38"/>
      <c r="AE2306" s="38"/>
      <c r="AF2306" s="38"/>
      <c r="AG2306" s="38"/>
      <c r="AH2306" s="38"/>
      <c r="AI2306" s="38"/>
      <c r="AJ2306" s="38"/>
      <c r="AK2306" s="38"/>
      <c r="AL2306" s="38"/>
      <c r="AM2306" s="38"/>
      <c r="AN2306" s="38"/>
      <c r="AO2306" s="38"/>
      <c r="AP2306" s="38"/>
      <c r="AQ2306" s="38"/>
      <c r="AR2306" s="38"/>
      <c r="AS2306" s="38"/>
      <c r="AT2306" s="38"/>
      <c r="AU2306" s="38"/>
      <c r="AV2306" s="38"/>
      <c r="AW2306" s="38"/>
      <c r="AX2306" s="38"/>
      <c r="AY2306" s="38"/>
      <c r="BA2306" s="3">
        <f>IF(Q2306&gt;0,RANK(Q2306,(N2306:P2306,Q2306:AE2306)),0)</f>
        <v>6</v>
      </c>
      <c r="BB2306" s="3">
        <f>IF(R2306&gt;0,RANK(R2306,(N2306:P2306,Q2306:AE2306)),0)</f>
        <v>5</v>
      </c>
      <c r="BC2306" s="3">
        <f>IF(S2306&gt;0,RANK(S2306,(N2306:P2306,Q2306:AE2306)),0)</f>
        <v>7</v>
      </c>
      <c r="BD2306" s="3">
        <f>IF(T2306&gt;0,RANK(T2306,(N2306:P2306,Q2306:AE2306)),0)</f>
        <v>0</v>
      </c>
      <c r="BE2306" s="2">
        <f t="shared" si="975"/>
        <v>3.3653146083776919E-3</v>
      </c>
      <c r="BF2306" s="2">
        <f t="shared" si="976"/>
        <v>4.3037196434060863E-3</v>
      </c>
      <c r="BG2306" s="2">
        <f t="shared" si="977"/>
        <v>1.0031226236510427E-3</v>
      </c>
      <c r="BH2306" s="2">
        <f t="shared" si="978"/>
        <v>0</v>
      </c>
      <c r="BJ2306" t="s">
        <v>1127</v>
      </c>
      <c r="BK2306" t="s">
        <v>2227</v>
      </c>
      <c r="BN2306">
        <v>0</v>
      </c>
      <c r="BO2306" s="60">
        <v>41</v>
      </c>
      <c r="BP2306" s="62">
        <v>19</v>
      </c>
      <c r="BQ2306" s="66">
        <f t="shared" si="979"/>
        <v>41019</v>
      </c>
      <c r="BR2306" s="66">
        <f t="shared" si="959"/>
        <v>41019</v>
      </c>
      <c r="BS2306" s="3" t="s">
        <v>3083</v>
      </c>
      <c r="BX2306" s="38"/>
      <c r="BY2306" s="38"/>
      <c r="CF2306"/>
    </row>
    <row r="2307" spans="1:84" ht="14" hidden="1" customHeight="1" outlineLevel="1" x14ac:dyDescent="0.2">
      <c r="A2307" t="s">
        <v>1558</v>
      </c>
      <c r="B2307" t="s">
        <v>2227</v>
      </c>
      <c r="C2307" s="1">
        <f t="shared" si="970"/>
        <v>1134</v>
      </c>
      <c r="D2307" s="3">
        <f>IF(N2307&gt;0, RANK(N2307,(N2307:P2307,Q2307:AE2307)),0)</f>
        <v>2</v>
      </c>
      <c r="E2307" s="3">
        <f>IF(O2307&gt;0,RANK(O2307,(N2307:P2307,Q2307:AE2307)),0)</f>
        <v>1</v>
      </c>
      <c r="F2307" s="3">
        <f>IF(P2307&gt;0,RANK(P2307,(N2307:P2307,Q2307:AE2307)),0)</f>
        <v>3</v>
      </c>
      <c r="G2307" s="1">
        <f t="shared" si="947"/>
        <v>514</v>
      </c>
      <c r="H2307" s="2">
        <f t="shared" si="948"/>
        <v>0.4532627865961199</v>
      </c>
      <c r="I2307" s="2"/>
      <c r="J2307" s="2">
        <f t="shared" si="971"/>
        <v>0.25661375661375663</v>
      </c>
      <c r="K2307" s="2">
        <f t="shared" si="972"/>
        <v>0.70987654320987659</v>
      </c>
      <c r="L2307" s="2">
        <f t="shared" si="973"/>
        <v>1.5873015873015872E-2</v>
      </c>
      <c r="M2307" s="2">
        <f t="shared" si="974"/>
        <v>1.7636684303350914E-2</v>
      </c>
      <c r="N2307" s="38">
        <v>291</v>
      </c>
      <c r="O2307" s="38">
        <v>805</v>
      </c>
      <c r="P2307" s="38">
        <v>18</v>
      </c>
      <c r="Q2307" s="38">
        <v>6</v>
      </c>
      <c r="R2307" s="38">
        <v>9</v>
      </c>
      <c r="S2307" s="38">
        <v>1</v>
      </c>
      <c r="T2307" s="38"/>
      <c r="U2307" s="38">
        <v>0</v>
      </c>
      <c r="V2307" s="38"/>
      <c r="W2307" s="38">
        <v>4</v>
      </c>
      <c r="X2307" s="38"/>
      <c r="Y2307" s="38"/>
      <c r="Z2307" s="38"/>
      <c r="AA2307" s="38"/>
      <c r="AB2307" s="38"/>
      <c r="AC2307" s="38"/>
      <c r="AD2307" s="38"/>
      <c r="AE2307" s="38"/>
      <c r="AF2307" s="38"/>
      <c r="AG2307" s="38"/>
      <c r="AH2307" s="38"/>
      <c r="AI2307" s="38"/>
      <c r="AJ2307" s="38"/>
      <c r="AK2307" s="38"/>
      <c r="AL2307" s="38"/>
      <c r="AM2307" s="38"/>
      <c r="AN2307" s="38"/>
      <c r="AO2307" s="38"/>
      <c r="AP2307" s="38"/>
      <c r="AQ2307" s="38"/>
      <c r="AR2307" s="38"/>
      <c r="AS2307" s="38"/>
      <c r="AT2307" s="38"/>
      <c r="AU2307" s="38"/>
      <c r="AV2307" s="38"/>
      <c r="AW2307" s="38"/>
      <c r="AX2307" s="38"/>
      <c r="AY2307" s="38"/>
      <c r="BA2307" s="3">
        <f>IF(Q2307&gt;0,RANK(Q2307,(N2307:P2307,Q2307:AE2307)),0)</f>
        <v>5</v>
      </c>
      <c r="BB2307" s="3">
        <f>IF(R2307&gt;0,RANK(R2307,(N2307:P2307,Q2307:AE2307)),0)</f>
        <v>4</v>
      </c>
      <c r="BC2307" s="3">
        <f>IF(S2307&gt;0,RANK(S2307,(N2307:P2307,Q2307:AE2307)),0)</f>
        <v>7</v>
      </c>
      <c r="BD2307" s="3">
        <f>IF(T2307&gt;0,RANK(T2307,(N2307:P2307,Q2307:AE2307)),0)</f>
        <v>0</v>
      </c>
      <c r="BE2307" s="2">
        <f t="shared" si="975"/>
        <v>5.2910052910052907E-3</v>
      </c>
      <c r="BF2307" s="2">
        <f t="shared" si="976"/>
        <v>7.9365079365079361E-3</v>
      </c>
      <c r="BG2307" s="2">
        <f t="shared" si="977"/>
        <v>8.8183421516754845E-4</v>
      </c>
      <c r="BH2307" s="2">
        <f t="shared" si="978"/>
        <v>0</v>
      </c>
      <c r="BJ2307" t="s">
        <v>1558</v>
      </c>
      <c r="BK2307" t="s">
        <v>2227</v>
      </c>
      <c r="BL2307">
        <v>2</v>
      </c>
      <c r="BN2307">
        <v>0</v>
      </c>
      <c r="BO2307" s="60">
        <v>41</v>
      </c>
      <c r="BP2307" s="62">
        <v>21</v>
      </c>
      <c r="BQ2307" s="66">
        <f t="shared" si="979"/>
        <v>41021</v>
      </c>
      <c r="BR2307" s="66">
        <f t="shared" si="959"/>
        <v>41021</v>
      </c>
      <c r="BS2307" s="3" t="s">
        <v>3083</v>
      </c>
      <c r="BX2307" s="38"/>
      <c r="BY2307" s="38"/>
      <c r="CF2307"/>
    </row>
    <row r="2308" spans="1:84" ht="14" hidden="1" customHeight="1" outlineLevel="1" x14ac:dyDescent="0.2">
      <c r="A2308" t="s">
        <v>1392</v>
      </c>
      <c r="B2308" t="s">
        <v>2227</v>
      </c>
      <c r="C2308" s="1">
        <f t="shared" si="970"/>
        <v>4456</v>
      </c>
      <c r="D2308" s="3">
        <f>IF(N2308&gt;0, RANK(N2308,(N2308:P2308,Q2308:AE2308)),0)</f>
        <v>2</v>
      </c>
      <c r="E2308" s="3">
        <f>IF(O2308&gt;0,RANK(O2308,(N2308:P2308,Q2308:AE2308)),0)</f>
        <v>1</v>
      </c>
      <c r="F2308" s="3">
        <f>IF(P2308&gt;0,RANK(P2308,(N2308:P2308,Q2308:AE2308)),0)</f>
        <v>3</v>
      </c>
      <c r="G2308" s="1">
        <f t="shared" si="947"/>
        <v>2674</v>
      </c>
      <c r="H2308" s="2">
        <f t="shared" si="948"/>
        <v>0.60008976660682223</v>
      </c>
      <c r="I2308" s="2"/>
      <c r="J2308" s="2">
        <f t="shared" si="971"/>
        <v>0.18312387791741472</v>
      </c>
      <c r="K2308" s="2">
        <f t="shared" si="972"/>
        <v>0.78321364452423703</v>
      </c>
      <c r="L2308" s="2">
        <f t="shared" si="973"/>
        <v>2.0421903052064632E-2</v>
      </c>
      <c r="M2308" s="2">
        <f t="shared" si="974"/>
        <v>1.3240574506283648E-2</v>
      </c>
      <c r="N2308" s="38">
        <v>816</v>
      </c>
      <c r="O2308" s="38">
        <v>3490</v>
      </c>
      <c r="P2308" s="38">
        <v>91</v>
      </c>
      <c r="Q2308" s="38">
        <v>14</v>
      </c>
      <c r="R2308" s="38">
        <v>13</v>
      </c>
      <c r="S2308" s="38">
        <v>4</v>
      </c>
      <c r="T2308" s="38"/>
      <c r="U2308" s="38">
        <v>3</v>
      </c>
      <c r="V2308" s="38"/>
      <c r="W2308" s="38">
        <v>25</v>
      </c>
      <c r="X2308" s="38"/>
      <c r="Y2308" s="38"/>
      <c r="Z2308" s="38"/>
      <c r="AA2308" s="38"/>
      <c r="AB2308" s="38"/>
      <c r="AC2308" s="38"/>
      <c r="AD2308" s="38"/>
      <c r="AE2308" s="38"/>
      <c r="AF2308" s="38"/>
      <c r="AG2308" s="38"/>
      <c r="AH2308" s="38"/>
      <c r="AI2308" s="38"/>
      <c r="AJ2308" s="38"/>
      <c r="AK2308" s="38"/>
      <c r="AL2308" s="38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BA2308" s="3">
        <f>IF(Q2308&gt;0,RANK(Q2308,(N2308:P2308,Q2308:AE2308)),0)</f>
        <v>5</v>
      </c>
      <c r="BB2308" s="3">
        <f>IF(R2308&gt;0,RANK(R2308,(N2308:P2308,Q2308:AE2308)),0)</f>
        <v>6</v>
      </c>
      <c r="BC2308" s="3">
        <f>IF(S2308&gt;0,RANK(S2308,(N2308:P2308,Q2308:AE2308)),0)</f>
        <v>7</v>
      </c>
      <c r="BD2308" s="3">
        <f>IF(T2308&gt;0,RANK(T2308,(N2308:P2308,Q2308:AE2308)),0)</f>
        <v>0</v>
      </c>
      <c r="BE2308" s="2">
        <f t="shared" si="975"/>
        <v>3.1418312387791743E-3</v>
      </c>
      <c r="BF2308" s="2">
        <f t="shared" si="976"/>
        <v>2.9174147217235187E-3</v>
      </c>
      <c r="BG2308" s="2">
        <f t="shared" si="977"/>
        <v>8.9766606822262122E-4</v>
      </c>
      <c r="BH2308" s="2">
        <f t="shared" si="978"/>
        <v>0</v>
      </c>
      <c r="BJ2308" t="s">
        <v>1392</v>
      </c>
      <c r="BK2308" t="s">
        <v>2227</v>
      </c>
      <c r="BL2308">
        <v>2</v>
      </c>
      <c r="BN2308">
        <v>0</v>
      </c>
      <c r="BO2308" s="60">
        <v>41</v>
      </c>
      <c r="BP2308" s="62">
        <v>23</v>
      </c>
      <c r="BQ2308" s="66">
        <f t="shared" si="979"/>
        <v>41023</v>
      </c>
      <c r="BR2308" s="66">
        <f t="shared" si="959"/>
        <v>41023</v>
      </c>
      <c r="BS2308" s="3" t="s">
        <v>3083</v>
      </c>
      <c r="BX2308" s="38"/>
      <c r="BY2308" s="38"/>
      <c r="CF2308"/>
    </row>
    <row r="2309" spans="1:84" ht="14" hidden="1" customHeight="1" outlineLevel="1" x14ac:dyDescent="0.2">
      <c r="A2309" t="s">
        <v>1245</v>
      </c>
      <c r="B2309" t="s">
        <v>2227</v>
      </c>
      <c r="C2309" s="1">
        <f t="shared" si="970"/>
        <v>4255</v>
      </c>
      <c r="D2309" s="3">
        <f>IF(N2309&gt;0, RANK(N2309,(N2309:P2309,Q2309:AE2309)),0)</f>
        <v>2</v>
      </c>
      <c r="E2309" s="3">
        <f>IF(O2309&gt;0,RANK(O2309,(N2309:P2309,Q2309:AE2309)),0)</f>
        <v>1</v>
      </c>
      <c r="F2309" s="3">
        <f>IF(P2309&gt;0,RANK(P2309,(N2309:P2309,Q2309:AE2309)),0)</f>
        <v>3</v>
      </c>
      <c r="G2309" s="1">
        <f t="shared" si="947"/>
        <v>2510</v>
      </c>
      <c r="H2309" s="2">
        <f t="shared" si="948"/>
        <v>0.58989424206815511</v>
      </c>
      <c r="I2309" s="2"/>
      <c r="J2309" s="2">
        <f t="shared" si="971"/>
        <v>0.18730904817861341</v>
      </c>
      <c r="K2309" s="2">
        <f t="shared" si="972"/>
        <v>0.77720329024676849</v>
      </c>
      <c r="L2309" s="2">
        <f t="shared" si="973"/>
        <v>2.2561692126909519E-2</v>
      </c>
      <c r="M2309" s="2">
        <f t="shared" si="974"/>
        <v>1.2925969447708616E-2</v>
      </c>
      <c r="N2309" s="38">
        <v>797</v>
      </c>
      <c r="O2309" s="38">
        <v>3307</v>
      </c>
      <c r="P2309" s="38">
        <v>96</v>
      </c>
      <c r="Q2309" s="38">
        <v>13</v>
      </c>
      <c r="R2309" s="38">
        <v>11</v>
      </c>
      <c r="S2309" s="38">
        <v>5</v>
      </c>
      <c r="T2309" s="38"/>
      <c r="U2309" s="38">
        <v>5</v>
      </c>
      <c r="V2309" s="38"/>
      <c r="W2309" s="38">
        <v>21</v>
      </c>
      <c r="X2309" s="38"/>
      <c r="Y2309" s="38"/>
      <c r="Z2309" s="38"/>
      <c r="AA2309" s="38"/>
      <c r="AB2309" s="38"/>
      <c r="AC2309" s="38"/>
      <c r="AD2309" s="38"/>
      <c r="AE2309" s="38"/>
      <c r="AF2309" s="38"/>
      <c r="AG2309" s="38"/>
      <c r="AH2309" s="38"/>
      <c r="AI2309" s="38"/>
      <c r="AJ2309" s="38"/>
      <c r="AK2309" s="38"/>
      <c r="AL2309" s="38"/>
      <c r="AM2309" s="38"/>
      <c r="AN2309" s="38"/>
      <c r="AO2309" s="38"/>
      <c r="AP2309" s="38"/>
      <c r="AQ2309" s="38"/>
      <c r="AR2309" s="38"/>
      <c r="AS2309" s="38"/>
      <c r="AT2309" s="38"/>
      <c r="AU2309" s="38"/>
      <c r="AV2309" s="38"/>
      <c r="AW2309" s="38"/>
      <c r="AX2309" s="38"/>
      <c r="AY2309" s="38"/>
      <c r="BA2309" s="3">
        <f>IF(Q2309&gt;0,RANK(Q2309,(N2309:P2309,Q2309:AE2309)),0)</f>
        <v>5</v>
      </c>
      <c r="BB2309" s="3">
        <f>IF(R2309&gt;0,RANK(R2309,(N2309:P2309,Q2309:AE2309)),0)</f>
        <v>6</v>
      </c>
      <c r="BC2309" s="3">
        <f>IF(S2309&gt;0,RANK(S2309,(N2309:P2309,Q2309:AE2309)),0)</f>
        <v>7</v>
      </c>
      <c r="BD2309" s="3">
        <f>IF(T2309&gt;0,RANK(T2309,(N2309:P2309,Q2309:AE2309)),0)</f>
        <v>0</v>
      </c>
      <c r="BE2309" s="2">
        <f t="shared" si="975"/>
        <v>3.0552291421856639E-3</v>
      </c>
      <c r="BF2309" s="2">
        <f t="shared" si="976"/>
        <v>2.5851938895417154E-3</v>
      </c>
      <c r="BG2309" s="2">
        <f t="shared" si="977"/>
        <v>1.1750881316098707E-3</v>
      </c>
      <c r="BH2309" s="2">
        <f t="shared" si="978"/>
        <v>0</v>
      </c>
      <c r="BJ2309" t="s">
        <v>1245</v>
      </c>
      <c r="BK2309" t="s">
        <v>2227</v>
      </c>
      <c r="BL2309">
        <v>2</v>
      </c>
      <c r="BN2309">
        <v>0</v>
      </c>
      <c r="BO2309" s="60">
        <v>41</v>
      </c>
      <c r="BP2309" s="62">
        <v>25</v>
      </c>
      <c r="BQ2309" s="66">
        <f t="shared" si="979"/>
        <v>41025</v>
      </c>
      <c r="BR2309" s="66">
        <f t="shared" si="959"/>
        <v>41025</v>
      </c>
      <c r="BS2309" s="3" t="s">
        <v>3083</v>
      </c>
      <c r="BV2309" s="1"/>
      <c r="BX2309" s="38"/>
      <c r="BY2309" s="38"/>
      <c r="CF2309"/>
    </row>
    <row r="2310" spans="1:84" ht="14" hidden="1" customHeight="1" outlineLevel="1" x14ac:dyDescent="0.2">
      <c r="A2310" t="s">
        <v>2287</v>
      </c>
      <c r="B2310" t="s">
        <v>2227</v>
      </c>
      <c r="C2310" s="1">
        <f t="shared" si="970"/>
        <v>12707</v>
      </c>
      <c r="D2310" s="3">
        <f>IF(N2310&gt;0, RANK(N2310,(N2310:P2310,Q2310:AE2310)),0)</f>
        <v>1</v>
      </c>
      <c r="E2310" s="3">
        <f>IF(O2310&gt;0,RANK(O2310,(N2310:P2310,Q2310:AE2310)),0)</f>
        <v>2</v>
      </c>
      <c r="F2310" s="3">
        <f>IF(P2310&gt;0,RANK(P2310,(N2310:P2310,Q2310:AE2310)),0)</f>
        <v>3</v>
      </c>
      <c r="G2310" s="1">
        <f t="shared" si="947"/>
        <v>4510</v>
      </c>
      <c r="H2310" s="2">
        <f t="shared" si="948"/>
        <v>0.3549224836704179</v>
      </c>
      <c r="I2310" s="2"/>
      <c r="J2310" s="2">
        <f t="shared" si="971"/>
        <v>0.65821987880695676</v>
      </c>
      <c r="K2310" s="2">
        <f t="shared" si="972"/>
        <v>0.30329739513653892</v>
      </c>
      <c r="L2310" s="2">
        <f t="shared" si="973"/>
        <v>1.7155898323758557E-2</v>
      </c>
      <c r="M2310" s="2">
        <f t="shared" si="974"/>
        <v>2.1326827732745766E-2</v>
      </c>
      <c r="N2310" s="38">
        <v>8364</v>
      </c>
      <c r="O2310" s="38">
        <v>3854</v>
      </c>
      <c r="P2310" s="38">
        <v>218</v>
      </c>
      <c r="Q2310" s="38">
        <v>56</v>
      </c>
      <c r="R2310" s="38">
        <v>104</v>
      </c>
      <c r="S2310" s="38">
        <v>8</v>
      </c>
      <c r="T2310" s="38"/>
      <c r="U2310" s="38">
        <v>16</v>
      </c>
      <c r="V2310" s="38"/>
      <c r="W2310" s="38">
        <v>87</v>
      </c>
      <c r="X2310" s="38"/>
      <c r="Y2310" s="38"/>
      <c r="Z2310" s="38"/>
      <c r="AA2310" s="38"/>
      <c r="AB2310" s="38"/>
      <c r="AC2310" s="38"/>
      <c r="AD2310" s="38"/>
      <c r="AE2310" s="38"/>
      <c r="AF2310" s="38"/>
      <c r="AG2310" s="38"/>
      <c r="AH2310" s="38"/>
      <c r="AI2310" s="38"/>
      <c r="AJ2310" s="38"/>
      <c r="AK2310" s="38"/>
      <c r="AL2310" s="38"/>
      <c r="AM2310" s="38"/>
      <c r="AN2310" s="38"/>
      <c r="AO2310" s="38"/>
      <c r="AP2310" s="38"/>
      <c r="AQ2310" s="38"/>
      <c r="AR2310" s="38"/>
      <c r="AS2310" s="38"/>
      <c r="AT2310" s="38"/>
      <c r="AU2310" s="38"/>
      <c r="AV2310" s="38"/>
      <c r="AW2310" s="38"/>
      <c r="AX2310" s="38"/>
      <c r="AY2310" s="38"/>
      <c r="BA2310" s="3">
        <f>IF(Q2310&gt;0,RANK(Q2310,(N2310:P2310,Q2310:AE2310)),0)</f>
        <v>6</v>
      </c>
      <c r="BB2310" s="3">
        <f>IF(R2310&gt;0,RANK(R2310,(N2310:P2310,Q2310:AE2310)),0)</f>
        <v>4</v>
      </c>
      <c r="BC2310" s="3">
        <f>IF(S2310&gt;0,RANK(S2310,(N2310:P2310,Q2310:AE2310)),0)</f>
        <v>8</v>
      </c>
      <c r="BD2310" s="3">
        <f>IF(T2310&gt;0,RANK(T2310,(N2310:P2310,Q2310:AE2310)),0)</f>
        <v>0</v>
      </c>
      <c r="BE2310" s="2">
        <f t="shared" si="975"/>
        <v>4.407019752892107E-3</v>
      </c>
      <c r="BF2310" s="2">
        <f t="shared" si="976"/>
        <v>8.184465255371056E-3</v>
      </c>
      <c r="BG2310" s="2">
        <f t="shared" si="977"/>
        <v>6.2957425041315813E-4</v>
      </c>
      <c r="BH2310" s="2">
        <f t="shared" si="978"/>
        <v>0</v>
      </c>
      <c r="BJ2310" t="s">
        <v>2287</v>
      </c>
      <c r="BK2310" t="s">
        <v>2227</v>
      </c>
      <c r="BL2310">
        <v>3</v>
      </c>
      <c r="BN2310">
        <v>0</v>
      </c>
      <c r="BO2310" s="60">
        <v>41</v>
      </c>
      <c r="BP2310" s="62">
        <v>27</v>
      </c>
      <c r="BQ2310" s="66">
        <f t="shared" si="979"/>
        <v>41027</v>
      </c>
      <c r="BR2310" s="66">
        <f t="shared" si="959"/>
        <v>41027</v>
      </c>
      <c r="BS2310" s="3" t="s">
        <v>3083</v>
      </c>
      <c r="BV2310" s="1"/>
      <c r="BX2310" s="38"/>
      <c r="BY2310" s="38"/>
      <c r="CF2310"/>
    </row>
    <row r="2311" spans="1:84" ht="14" hidden="1" customHeight="1" outlineLevel="1" x14ac:dyDescent="0.2">
      <c r="A2311" t="s">
        <v>2861</v>
      </c>
      <c r="B2311" t="s">
        <v>2227</v>
      </c>
      <c r="C2311" s="1">
        <f t="shared" si="970"/>
        <v>119572</v>
      </c>
      <c r="D2311" s="3">
        <f>IF(N2311&gt;0, RANK(N2311,(N2311:P2311,Q2311:AE2311)),0)</f>
        <v>2</v>
      </c>
      <c r="E2311" s="3">
        <f>IF(O2311&gt;0,RANK(O2311,(N2311:P2311,Q2311:AE2311)),0)</f>
        <v>1</v>
      </c>
      <c r="F2311" s="3">
        <f>IF(P2311&gt;0,RANK(P2311,(N2311:P2311,Q2311:AE2311)),0)</f>
        <v>3</v>
      </c>
      <c r="G2311" s="1">
        <f t="shared" si="947"/>
        <v>7678</v>
      </c>
      <c r="H2311" s="2">
        <f t="shared" si="948"/>
        <v>6.4212357408088852E-2</v>
      </c>
      <c r="I2311" s="2"/>
      <c r="J2311" s="2">
        <f t="shared" si="971"/>
        <v>0.45215435051684338</v>
      </c>
      <c r="K2311" s="2">
        <f t="shared" si="972"/>
        <v>0.51636670792493222</v>
      </c>
      <c r="L2311" s="2">
        <f t="shared" si="973"/>
        <v>1.4510085973304786E-2</v>
      </c>
      <c r="M2311" s="2">
        <f t="shared" si="974"/>
        <v>1.6968855584919607E-2</v>
      </c>
      <c r="N2311" s="38">
        <v>54065</v>
      </c>
      <c r="O2311" s="38">
        <v>61743</v>
      </c>
      <c r="P2311" s="38">
        <v>1735</v>
      </c>
      <c r="Q2311" s="38">
        <v>433</v>
      </c>
      <c r="R2311" s="38">
        <v>701</v>
      </c>
      <c r="S2311" s="38">
        <v>88</v>
      </c>
      <c r="T2311" s="38"/>
      <c r="U2311" s="38">
        <v>187</v>
      </c>
      <c r="V2311" s="38"/>
      <c r="W2311" s="38">
        <v>620</v>
      </c>
      <c r="X2311" s="38"/>
      <c r="Y2311" s="38"/>
      <c r="Z2311" s="38"/>
      <c r="AA2311" s="38"/>
      <c r="AB2311" s="38"/>
      <c r="AC2311" s="38"/>
      <c r="AD2311" s="38"/>
      <c r="AE2311" s="38"/>
      <c r="AF2311" s="38"/>
      <c r="AG2311" s="38"/>
      <c r="AH2311" s="38"/>
      <c r="AI2311" s="38"/>
      <c r="AJ2311" s="38"/>
      <c r="AK2311" s="38"/>
      <c r="AL2311" s="38"/>
      <c r="AM2311" s="38"/>
      <c r="AN2311" s="38"/>
      <c r="AO2311" s="38"/>
      <c r="AP2311" s="38"/>
      <c r="AQ2311" s="38"/>
      <c r="AR2311" s="38"/>
      <c r="AS2311" s="38"/>
      <c r="AT2311" s="38"/>
      <c r="AU2311" s="38"/>
      <c r="AV2311" s="38"/>
      <c r="AW2311" s="38"/>
      <c r="AX2311" s="38"/>
      <c r="AY2311" s="38"/>
      <c r="BA2311" s="3">
        <f>IF(Q2311&gt;0,RANK(Q2311,(N2311:P2311,Q2311:AE2311)),0)</f>
        <v>6</v>
      </c>
      <c r="BB2311" s="3">
        <f>IF(R2311&gt;0,RANK(R2311,(N2311:P2311,Q2311:AE2311)),0)</f>
        <v>4</v>
      </c>
      <c r="BC2311" s="3">
        <f>IF(S2311&gt;0,RANK(S2311,(N2311:P2311,Q2311:AE2311)),0)</f>
        <v>8</v>
      </c>
      <c r="BD2311" s="3">
        <f>IF(T2311&gt;0,RANK(T2311,(N2311:P2311,Q2311:AE2311)),0)</f>
        <v>0</v>
      </c>
      <c r="BE2311" s="2">
        <f t="shared" si="975"/>
        <v>3.6212491218679957E-3</v>
      </c>
      <c r="BF2311" s="2">
        <f t="shared" si="976"/>
        <v>5.8625765229317903E-3</v>
      </c>
      <c r="BG2311" s="2">
        <f t="shared" si="977"/>
        <v>7.3595825109557423E-4</v>
      </c>
      <c r="BH2311" s="2">
        <f t="shared" si="978"/>
        <v>0</v>
      </c>
      <c r="BJ2311" t="s">
        <v>2861</v>
      </c>
      <c r="BK2311" t="s">
        <v>2227</v>
      </c>
      <c r="BL2311">
        <v>2</v>
      </c>
      <c r="BN2311">
        <v>0</v>
      </c>
      <c r="BO2311" s="60">
        <v>41</v>
      </c>
      <c r="BP2311" s="62">
        <v>29</v>
      </c>
      <c r="BQ2311" s="66">
        <f t="shared" si="979"/>
        <v>41029</v>
      </c>
      <c r="BR2311" s="66">
        <f t="shared" si="959"/>
        <v>41029</v>
      </c>
      <c r="BS2311" s="3" t="s">
        <v>3083</v>
      </c>
      <c r="BX2311" s="38"/>
      <c r="BY2311" s="38"/>
      <c r="CF2311"/>
    </row>
    <row r="2312" spans="1:84" ht="14" hidden="1" customHeight="1" outlineLevel="1" x14ac:dyDescent="0.2">
      <c r="A2312" t="s">
        <v>1071</v>
      </c>
      <c r="B2312" t="s">
        <v>2227</v>
      </c>
      <c r="C2312" s="1">
        <f t="shared" si="970"/>
        <v>11750</v>
      </c>
      <c r="D2312" s="3">
        <f>IF(N2312&gt;0, RANK(N2312,(N2312:P2312,Q2312:AE2312)),0)</f>
        <v>2</v>
      </c>
      <c r="E2312" s="3">
        <f>IF(O2312&gt;0,RANK(O2312,(N2312:P2312,Q2312:AE2312)),0)</f>
        <v>1</v>
      </c>
      <c r="F2312" s="3">
        <f>IF(P2312&gt;0,RANK(P2312,(N2312:P2312,Q2312:AE2312)),0)</f>
        <v>3</v>
      </c>
      <c r="G2312" s="1">
        <f t="shared" ref="G2312:G2375" si="980">IF(C2312&gt;0,MAX(N2312:P2312)-LARGE(N2312:P2312,2),0)</f>
        <v>3513</v>
      </c>
      <c r="H2312" s="2">
        <f t="shared" ref="H2312:H2375" si="981">IF(C2312&gt;0,G2312/C2312,0)</f>
        <v>0.2989787234042553</v>
      </c>
      <c r="I2312" s="2"/>
      <c r="J2312" s="2">
        <f t="shared" si="971"/>
        <v>0.33540425531914891</v>
      </c>
      <c r="K2312" s="2">
        <f t="shared" si="972"/>
        <v>0.63438297872340421</v>
      </c>
      <c r="L2312" s="2">
        <f t="shared" si="973"/>
        <v>1.548936170212766E-2</v>
      </c>
      <c r="M2312" s="2">
        <f t="shared" si="974"/>
        <v>1.4723404255319159E-2</v>
      </c>
      <c r="N2312" s="38">
        <v>3941</v>
      </c>
      <c r="O2312" s="38">
        <v>7454</v>
      </c>
      <c r="P2312" s="38">
        <v>182</v>
      </c>
      <c r="Q2312" s="38">
        <v>33</v>
      </c>
      <c r="R2312" s="38">
        <v>57</v>
      </c>
      <c r="S2312" s="38">
        <v>10</v>
      </c>
      <c r="T2312" s="38"/>
      <c r="U2312" s="38">
        <v>14</v>
      </c>
      <c r="V2312" s="38"/>
      <c r="W2312" s="38">
        <v>59</v>
      </c>
      <c r="X2312" s="38"/>
      <c r="Y2312" s="38"/>
      <c r="Z2312" s="38"/>
      <c r="AA2312" s="38"/>
      <c r="AB2312" s="38"/>
      <c r="AC2312" s="38"/>
      <c r="AD2312" s="38"/>
      <c r="AE2312" s="38"/>
      <c r="AF2312" s="38"/>
      <c r="AG2312" s="38"/>
      <c r="AH2312" s="38"/>
      <c r="AI2312" s="38"/>
      <c r="AJ2312" s="38"/>
      <c r="AK2312" s="38"/>
      <c r="AL2312" s="38"/>
      <c r="AM2312" s="38"/>
      <c r="AN2312" s="38"/>
      <c r="AO2312" s="38"/>
      <c r="AP2312" s="38"/>
      <c r="AQ2312" s="38"/>
      <c r="AR2312" s="38"/>
      <c r="AS2312" s="38"/>
      <c r="AT2312" s="38"/>
      <c r="AU2312" s="38"/>
      <c r="AV2312" s="38"/>
      <c r="AW2312" s="38"/>
      <c r="AX2312" s="38"/>
      <c r="AY2312" s="38"/>
      <c r="BA2312" s="3">
        <f>IF(Q2312&gt;0,RANK(Q2312,(N2312:P2312,Q2312:AE2312)),0)</f>
        <v>6</v>
      </c>
      <c r="BB2312" s="3">
        <f>IF(R2312&gt;0,RANK(R2312,(N2312:P2312,Q2312:AE2312)),0)</f>
        <v>5</v>
      </c>
      <c r="BC2312" s="3">
        <f>IF(S2312&gt;0,RANK(S2312,(N2312:P2312,Q2312:AE2312)),0)</f>
        <v>8</v>
      </c>
      <c r="BD2312" s="3">
        <f>IF(T2312&gt;0,RANK(T2312,(N2312:P2312,Q2312:AE2312)),0)</f>
        <v>0</v>
      </c>
      <c r="BE2312" s="2">
        <f t="shared" si="975"/>
        <v>2.8085106382978722E-3</v>
      </c>
      <c r="BF2312" s="2">
        <f t="shared" si="976"/>
        <v>4.8510638297872338E-3</v>
      </c>
      <c r="BG2312" s="2">
        <f t="shared" si="977"/>
        <v>8.5106382978723403E-4</v>
      </c>
      <c r="BH2312" s="2">
        <f t="shared" si="978"/>
        <v>0</v>
      </c>
      <c r="BJ2312" t="s">
        <v>1071</v>
      </c>
      <c r="BK2312" t="s">
        <v>2227</v>
      </c>
      <c r="BN2312">
        <v>0</v>
      </c>
      <c r="BO2312" s="60">
        <v>41</v>
      </c>
      <c r="BP2312" s="62">
        <v>31</v>
      </c>
      <c r="BQ2312" s="66">
        <f t="shared" si="979"/>
        <v>41031</v>
      </c>
      <c r="BR2312" s="66">
        <f t="shared" si="959"/>
        <v>41031</v>
      </c>
      <c r="BS2312" s="3" t="s">
        <v>3083</v>
      </c>
      <c r="BX2312" s="38"/>
      <c r="BY2312" s="38"/>
      <c r="CF2312"/>
    </row>
    <row r="2313" spans="1:84" ht="14" hidden="1" customHeight="1" outlineLevel="1" x14ac:dyDescent="0.2">
      <c r="A2313" t="s">
        <v>60</v>
      </c>
      <c r="B2313" t="s">
        <v>2227</v>
      </c>
      <c r="C2313" s="1">
        <f t="shared" si="970"/>
        <v>49628</v>
      </c>
      <c r="D2313" s="3">
        <f>IF(N2313&gt;0, RANK(N2313,(N2313:P2313,Q2313:AE2313)),0)</f>
        <v>2</v>
      </c>
      <c r="E2313" s="3">
        <f>IF(O2313&gt;0,RANK(O2313,(N2313:P2313,Q2313:AE2313)),0)</f>
        <v>1</v>
      </c>
      <c r="F2313" s="3">
        <f>IF(P2313&gt;0,RANK(P2313,(N2313:P2313,Q2313:AE2313)),0)</f>
        <v>3</v>
      </c>
      <c r="G2313" s="1">
        <f t="shared" si="980"/>
        <v>14201</v>
      </c>
      <c r="H2313" s="2">
        <f t="shared" si="981"/>
        <v>0.28614894817441766</v>
      </c>
      <c r="I2313" s="2"/>
      <c r="J2313" s="2">
        <f t="shared" si="971"/>
        <v>0.34109776738937697</v>
      </c>
      <c r="K2313" s="2">
        <f t="shared" si="972"/>
        <v>0.62724671556379463</v>
      </c>
      <c r="L2313" s="2">
        <f t="shared" si="973"/>
        <v>1.5031836866285161E-2</v>
      </c>
      <c r="M2313" s="2">
        <f t="shared" si="974"/>
        <v>1.662368018054329E-2</v>
      </c>
      <c r="N2313" s="38">
        <v>16928</v>
      </c>
      <c r="O2313" s="38">
        <v>31129</v>
      </c>
      <c r="P2313" s="38">
        <v>746</v>
      </c>
      <c r="Q2313" s="38">
        <v>159</v>
      </c>
      <c r="R2313" s="38">
        <v>256</v>
      </c>
      <c r="S2313" s="38">
        <v>52</v>
      </c>
      <c r="T2313" s="38"/>
      <c r="U2313" s="38">
        <v>63</v>
      </c>
      <c r="V2313" s="38"/>
      <c r="W2313" s="38">
        <v>295</v>
      </c>
      <c r="X2313" s="38"/>
      <c r="Y2313" s="38"/>
      <c r="Z2313" s="38"/>
      <c r="AA2313" s="38"/>
      <c r="AB2313" s="38"/>
      <c r="AC2313" s="38"/>
      <c r="AD2313" s="38"/>
      <c r="AE2313" s="38"/>
      <c r="AF2313" s="38"/>
      <c r="AG2313" s="38"/>
      <c r="AH2313" s="38"/>
      <c r="AI2313" s="38"/>
      <c r="AJ2313" s="38"/>
      <c r="AK2313" s="38"/>
      <c r="AL2313" s="38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BA2313" s="3">
        <f>IF(Q2313&gt;0,RANK(Q2313,(N2313:P2313,Q2313:AE2313)),0)</f>
        <v>6</v>
      </c>
      <c r="BB2313" s="3">
        <f>IF(R2313&gt;0,RANK(R2313,(N2313:P2313,Q2313:AE2313)),0)</f>
        <v>5</v>
      </c>
      <c r="BC2313" s="3">
        <f>IF(S2313&gt;0,RANK(S2313,(N2313:P2313,Q2313:AE2313)),0)</f>
        <v>8</v>
      </c>
      <c r="BD2313" s="3">
        <f>IF(T2313&gt;0,RANK(T2313,(N2313:P2313,Q2313:AE2313)),0)</f>
        <v>0</v>
      </c>
      <c r="BE2313" s="2">
        <f t="shared" si="975"/>
        <v>3.2038365438865155E-3</v>
      </c>
      <c r="BF2313" s="2">
        <f t="shared" si="976"/>
        <v>5.158378334810994E-3</v>
      </c>
      <c r="BG2313" s="2">
        <f t="shared" si="977"/>
        <v>1.0477955992584831E-3</v>
      </c>
      <c r="BH2313" s="2">
        <f t="shared" si="978"/>
        <v>0</v>
      </c>
      <c r="BJ2313" t="s">
        <v>60</v>
      </c>
      <c r="BK2313" t="s">
        <v>2227</v>
      </c>
      <c r="BL2313">
        <v>2</v>
      </c>
      <c r="BN2313">
        <v>0</v>
      </c>
      <c r="BO2313" s="60">
        <v>41</v>
      </c>
      <c r="BP2313" s="62">
        <v>33</v>
      </c>
      <c r="BQ2313" s="66">
        <f t="shared" si="979"/>
        <v>41033</v>
      </c>
      <c r="BR2313" s="66">
        <f t="shared" si="959"/>
        <v>41033</v>
      </c>
      <c r="BS2313" s="3" t="s">
        <v>3083</v>
      </c>
      <c r="BX2313" s="38"/>
      <c r="BY2313" s="38"/>
      <c r="CF2313"/>
    </row>
    <row r="2314" spans="1:84" ht="14" hidden="1" customHeight="1" outlineLevel="1" x14ac:dyDescent="0.2">
      <c r="A2314" t="s">
        <v>1157</v>
      </c>
      <c r="B2314" t="s">
        <v>2227</v>
      </c>
      <c r="C2314" s="1">
        <f t="shared" si="970"/>
        <v>35515</v>
      </c>
      <c r="D2314" s="3">
        <f>IF(N2314&gt;0, RANK(N2314,(N2314:P2314,Q2314:AE2314)),0)</f>
        <v>2</v>
      </c>
      <c r="E2314" s="3">
        <f>IF(O2314&gt;0,RANK(O2314,(N2314:P2314,Q2314:AE2314)),0)</f>
        <v>1</v>
      </c>
      <c r="F2314" s="3">
        <f>IF(P2314&gt;0,RANK(P2314,(N2314:P2314,Q2314:AE2314)),0)</f>
        <v>3</v>
      </c>
      <c r="G2314" s="1">
        <f t="shared" si="980"/>
        <v>14819</v>
      </c>
      <c r="H2314" s="2">
        <f t="shared" si="981"/>
        <v>0.41726031254399548</v>
      </c>
      <c r="I2314" s="2"/>
      <c r="J2314" s="2">
        <f t="shared" si="971"/>
        <v>0.27751654230606787</v>
      </c>
      <c r="K2314" s="2">
        <f t="shared" si="972"/>
        <v>0.69477685485006335</v>
      </c>
      <c r="L2314" s="2">
        <f t="shared" si="973"/>
        <v>1.4754329156694354E-2</v>
      </c>
      <c r="M2314" s="2">
        <f t="shared" si="974"/>
        <v>1.2952273687174368E-2</v>
      </c>
      <c r="N2314" s="38">
        <v>9856</v>
      </c>
      <c r="O2314" s="38">
        <v>24675</v>
      </c>
      <c r="P2314" s="38">
        <v>524</v>
      </c>
      <c r="Q2314" s="38">
        <v>110</v>
      </c>
      <c r="R2314" s="38">
        <v>145</v>
      </c>
      <c r="S2314" s="38">
        <v>36</v>
      </c>
      <c r="T2314" s="38"/>
      <c r="U2314" s="38">
        <v>26</v>
      </c>
      <c r="V2314" s="38"/>
      <c r="W2314" s="38">
        <v>143</v>
      </c>
      <c r="X2314" s="38"/>
      <c r="Y2314" s="38"/>
      <c r="Z2314" s="38"/>
      <c r="AA2314" s="38"/>
      <c r="AB2314" s="38"/>
      <c r="AC2314" s="38"/>
      <c r="AD2314" s="38"/>
      <c r="AE2314" s="38"/>
      <c r="AF2314" s="38"/>
      <c r="AG2314" s="38"/>
      <c r="AH2314" s="38"/>
      <c r="AI2314" s="38"/>
      <c r="AJ2314" s="38"/>
      <c r="AK2314" s="38"/>
      <c r="AL2314" s="38"/>
      <c r="AM2314" s="38"/>
      <c r="AN2314" s="38"/>
      <c r="AO2314" s="38"/>
      <c r="AP2314" s="38"/>
      <c r="AQ2314" s="38"/>
      <c r="AR2314" s="38"/>
      <c r="AS2314" s="38"/>
      <c r="AT2314" s="38"/>
      <c r="AU2314" s="38"/>
      <c r="AV2314" s="38"/>
      <c r="AW2314" s="38"/>
      <c r="AX2314" s="38"/>
      <c r="AY2314" s="38"/>
      <c r="BA2314" s="3">
        <f>IF(Q2314&gt;0,RANK(Q2314,(N2314:P2314,Q2314:AE2314)),0)</f>
        <v>6</v>
      </c>
      <c r="BB2314" s="3">
        <f>IF(R2314&gt;0,RANK(R2314,(N2314:P2314,Q2314:AE2314)),0)</f>
        <v>4</v>
      </c>
      <c r="BC2314" s="3">
        <f>IF(S2314&gt;0,RANK(S2314,(N2314:P2314,Q2314:AE2314)),0)</f>
        <v>7</v>
      </c>
      <c r="BD2314" s="3">
        <f>IF(T2314&gt;0,RANK(T2314,(N2314:P2314,Q2314:AE2314)),0)</f>
        <v>0</v>
      </c>
      <c r="BE2314" s="2">
        <f t="shared" si="975"/>
        <v>3.0972828382373643E-3</v>
      </c>
      <c r="BF2314" s="2">
        <f t="shared" si="976"/>
        <v>4.0827819231310713E-3</v>
      </c>
      <c r="BG2314" s="2">
        <f t="shared" si="977"/>
        <v>1.0136562016049558E-3</v>
      </c>
      <c r="BH2314" s="2">
        <f t="shared" si="978"/>
        <v>0</v>
      </c>
      <c r="BJ2314" t="s">
        <v>1157</v>
      </c>
      <c r="BK2314" t="s">
        <v>2227</v>
      </c>
      <c r="BL2314">
        <v>2</v>
      </c>
      <c r="BN2314">
        <v>0</v>
      </c>
      <c r="BO2314" s="60">
        <v>41</v>
      </c>
      <c r="BP2314" s="62">
        <v>35</v>
      </c>
      <c r="BQ2314" s="66">
        <f t="shared" si="979"/>
        <v>41035</v>
      </c>
      <c r="BR2314" s="66">
        <f t="shared" si="959"/>
        <v>41035</v>
      </c>
      <c r="BS2314" s="3" t="s">
        <v>3083</v>
      </c>
      <c r="BX2314" s="38"/>
      <c r="BY2314" s="38"/>
      <c r="CF2314"/>
    </row>
    <row r="2315" spans="1:84" ht="14" hidden="1" customHeight="1" outlineLevel="1" x14ac:dyDescent="0.2">
      <c r="A2315" t="s">
        <v>801</v>
      </c>
      <c r="B2315" t="s">
        <v>2227</v>
      </c>
      <c r="C2315" s="1">
        <f t="shared" si="970"/>
        <v>4209</v>
      </c>
      <c r="D2315" s="3">
        <f>IF(N2315&gt;0, RANK(N2315,(N2315:P2315,Q2315:AE2315)),0)</f>
        <v>2</v>
      </c>
      <c r="E2315" s="3">
        <f>IF(O2315&gt;0,RANK(O2315,(N2315:P2315,Q2315:AE2315)),0)</f>
        <v>1</v>
      </c>
      <c r="F2315" s="3">
        <f>IF(P2315&gt;0,RANK(P2315,(N2315:P2315,Q2315:AE2315)),0)</f>
        <v>3</v>
      </c>
      <c r="G2315" s="1">
        <f t="shared" si="980"/>
        <v>2740</v>
      </c>
      <c r="H2315" s="2">
        <f t="shared" si="981"/>
        <v>0.65098598241862671</v>
      </c>
      <c r="I2315" s="2"/>
      <c r="J2315" s="2">
        <f t="shared" si="971"/>
        <v>0.16179615110477549</v>
      </c>
      <c r="K2315" s="2">
        <f t="shared" si="972"/>
        <v>0.81278213352340223</v>
      </c>
      <c r="L2315" s="2">
        <f t="shared" si="973"/>
        <v>1.5205511998099311E-2</v>
      </c>
      <c r="M2315" s="2">
        <f t="shared" si="974"/>
        <v>1.021620337372294E-2</v>
      </c>
      <c r="N2315" s="38">
        <v>681</v>
      </c>
      <c r="O2315" s="38">
        <v>3421</v>
      </c>
      <c r="P2315" s="38">
        <v>64</v>
      </c>
      <c r="Q2315" s="38">
        <v>11</v>
      </c>
      <c r="R2315" s="38">
        <v>14</v>
      </c>
      <c r="S2315" s="38">
        <v>4</v>
      </c>
      <c r="T2315" s="38"/>
      <c r="U2315" s="38">
        <v>0</v>
      </c>
      <c r="V2315" s="38"/>
      <c r="W2315" s="38">
        <v>14</v>
      </c>
      <c r="X2315" s="38"/>
      <c r="Y2315" s="38"/>
      <c r="Z2315" s="38"/>
      <c r="AA2315" s="38"/>
      <c r="AB2315" s="38"/>
      <c r="AC2315" s="38"/>
      <c r="AD2315" s="38"/>
      <c r="AE2315" s="38"/>
      <c r="AF2315" s="38"/>
      <c r="AG2315" s="38"/>
      <c r="AH2315" s="38"/>
      <c r="AI2315" s="38"/>
      <c r="AJ2315" s="38"/>
      <c r="AK2315" s="38"/>
      <c r="AL2315" s="38"/>
      <c r="AM2315" s="38"/>
      <c r="AN2315" s="38"/>
      <c r="AO2315" s="38"/>
      <c r="AP2315" s="38"/>
      <c r="AQ2315" s="38"/>
      <c r="AR2315" s="38"/>
      <c r="AS2315" s="38"/>
      <c r="AT2315" s="38"/>
      <c r="AU2315" s="38"/>
      <c r="AV2315" s="38"/>
      <c r="AW2315" s="38"/>
      <c r="AX2315" s="38"/>
      <c r="AY2315" s="38"/>
      <c r="BA2315" s="3">
        <f>IF(Q2315&gt;0,RANK(Q2315,(N2315:P2315,Q2315:AE2315)),0)</f>
        <v>6</v>
      </c>
      <c r="BB2315" s="3">
        <f>IF(R2315&gt;0,RANK(R2315,(N2315:P2315,Q2315:AE2315)),0)</f>
        <v>4</v>
      </c>
      <c r="BC2315" s="3">
        <f>IF(S2315&gt;0,RANK(S2315,(N2315:P2315,Q2315:AE2315)),0)</f>
        <v>7</v>
      </c>
      <c r="BD2315" s="3">
        <f>IF(T2315&gt;0,RANK(T2315,(N2315:P2315,Q2315:AE2315)),0)</f>
        <v>0</v>
      </c>
      <c r="BE2315" s="2">
        <f t="shared" si="975"/>
        <v>2.6134473746733189E-3</v>
      </c>
      <c r="BF2315" s="2">
        <f t="shared" si="976"/>
        <v>3.3262057495842242E-3</v>
      </c>
      <c r="BG2315" s="2">
        <f t="shared" si="977"/>
        <v>9.5034449988120695E-4</v>
      </c>
      <c r="BH2315" s="2">
        <f t="shared" si="978"/>
        <v>0</v>
      </c>
      <c r="BJ2315" t="s">
        <v>801</v>
      </c>
      <c r="BK2315" t="s">
        <v>2227</v>
      </c>
      <c r="BL2315">
        <v>2</v>
      </c>
      <c r="BN2315">
        <v>0</v>
      </c>
      <c r="BO2315" s="60">
        <v>41</v>
      </c>
      <c r="BP2315" s="62">
        <v>37</v>
      </c>
      <c r="BQ2315" s="66">
        <f t="shared" si="979"/>
        <v>41037</v>
      </c>
      <c r="BR2315" s="66">
        <f t="shared" si="959"/>
        <v>41037</v>
      </c>
      <c r="BS2315" s="3" t="s">
        <v>3083</v>
      </c>
      <c r="BV2315" s="1"/>
      <c r="BX2315" s="38"/>
      <c r="BY2315" s="38"/>
      <c r="CF2315"/>
    </row>
    <row r="2316" spans="1:84" ht="14" hidden="1" customHeight="1" outlineLevel="1" x14ac:dyDescent="0.2">
      <c r="A2316" t="s">
        <v>1828</v>
      </c>
      <c r="B2316" t="s">
        <v>2227</v>
      </c>
      <c r="C2316" s="1">
        <f t="shared" si="970"/>
        <v>211285</v>
      </c>
      <c r="D2316" s="3">
        <f>IF(N2316&gt;0, RANK(N2316,(N2316:P2316,Q2316:AE2316)),0)</f>
        <v>1</v>
      </c>
      <c r="E2316" s="3">
        <f>IF(O2316&gt;0,RANK(O2316,(N2316:P2316,Q2316:AE2316)),0)</f>
        <v>2</v>
      </c>
      <c r="F2316" s="3">
        <f>IF(P2316&gt;0,RANK(P2316,(N2316:P2316,Q2316:AE2316)),0)</f>
        <v>3</v>
      </c>
      <c r="G2316" s="1">
        <f t="shared" si="980"/>
        <v>48399</v>
      </c>
      <c r="H2316" s="2">
        <f t="shared" si="981"/>
        <v>0.22906973992474619</v>
      </c>
      <c r="I2316" s="2"/>
      <c r="J2316" s="2">
        <f t="shared" si="971"/>
        <v>0.59528598812031142</v>
      </c>
      <c r="K2316" s="2">
        <f t="shared" si="972"/>
        <v>0.36621624819556525</v>
      </c>
      <c r="L2316" s="2">
        <f t="shared" si="973"/>
        <v>1.4946636060297702E-2</v>
      </c>
      <c r="M2316" s="2">
        <f t="shared" si="974"/>
        <v>2.3551127623825628E-2</v>
      </c>
      <c r="N2316" s="38">
        <v>125775</v>
      </c>
      <c r="O2316" s="38">
        <v>77376</v>
      </c>
      <c r="P2316" s="38">
        <v>3158</v>
      </c>
      <c r="Q2316" s="38">
        <v>851</v>
      </c>
      <c r="R2316" s="38">
        <v>1866</v>
      </c>
      <c r="S2316" s="38">
        <v>166</v>
      </c>
      <c r="T2316" s="38"/>
      <c r="U2316" s="38">
        <v>594</v>
      </c>
      <c r="V2316" s="38"/>
      <c r="W2316" s="38">
        <v>1499</v>
      </c>
      <c r="X2316" s="38"/>
      <c r="Y2316" s="38"/>
      <c r="Z2316" s="38"/>
      <c r="AA2316" s="38"/>
      <c r="AB2316" s="38"/>
      <c r="AC2316" s="38"/>
      <c r="AD2316" s="38"/>
      <c r="AE2316" s="38"/>
      <c r="AF2316" s="38"/>
      <c r="AG2316" s="38"/>
      <c r="AH2316" s="38"/>
      <c r="AI2316" s="38"/>
      <c r="AJ2316" s="38"/>
      <c r="AK2316" s="38"/>
      <c r="AL2316" s="38"/>
      <c r="AM2316" s="38"/>
      <c r="AN2316" s="38"/>
      <c r="AO2316" s="38"/>
      <c r="AP2316" s="38"/>
      <c r="AQ2316" s="38"/>
      <c r="AR2316" s="38"/>
      <c r="AS2316" s="38"/>
      <c r="AT2316" s="38"/>
      <c r="AU2316" s="38"/>
      <c r="AV2316" s="38"/>
      <c r="AW2316" s="38"/>
      <c r="AX2316" s="38"/>
      <c r="AY2316" s="38"/>
      <c r="BA2316" s="3">
        <f>IF(Q2316&gt;0,RANK(Q2316,(N2316:P2316,Q2316:AE2316)),0)</f>
        <v>6</v>
      </c>
      <c r="BB2316" s="3">
        <f>IF(R2316&gt;0,RANK(R2316,(N2316:P2316,Q2316:AE2316)),0)</f>
        <v>4</v>
      </c>
      <c r="BC2316" s="3">
        <f>IF(S2316&gt;0,RANK(S2316,(N2316:P2316,Q2316:AE2316)),0)</f>
        <v>8</v>
      </c>
      <c r="BD2316" s="3">
        <f>IF(T2316&gt;0,RANK(T2316,(N2316:P2316,Q2316:AE2316)),0)</f>
        <v>0</v>
      </c>
      <c r="BE2316" s="2">
        <f t="shared" si="975"/>
        <v>4.0277350498142319E-3</v>
      </c>
      <c r="BF2316" s="2">
        <f t="shared" si="976"/>
        <v>8.8316728589346149E-3</v>
      </c>
      <c r="BG2316" s="2">
        <f t="shared" si="977"/>
        <v>7.8566864661476206E-4</v>
      </c>
      <c r="BH2316" s="2">
        <f t="shared" si="978"/>
        <v>0</v>
      </c>
      <c r="BJ2316" t="s">
        <v>1828</v>
      </c>
      <c r="BK2316" t="s">
        <v>2227</v>
      </c>
      <c r="BL2316">
        <v>4</v>
      </c>
      <c r="BN2316">
        <v>0</v>
      </c>
      <c r="BO2316" s="60">
        <v>41</v>
      </c>
      <c r="BP2316" s="62">
        <v>39</v>
      </c>
      <c r="BQ2316" s="66">
        <f t="shared" si="979"/>
        <v>41039</v>
      </c>
      <c r="BR2316" s="66">
        <f t="shared" si="959"/>
        <v>41039</v>
      </c>
      <c r="BS2316" s="3" t="s">
        <v>3083</v>
      </c>
      <c r="BX2316" s="38"/>
      <c r="BY2316" s="38"/>
      <c r="CF2316" s="1"/>
    </row>
    <row r="2317" spans="1:84" ht="14" hidden="1" customHeight="1" outlineLevel="1" x14ac:dyDescent="0.2">
      <c r="A2317" t="s">
        <v>1567</v>
      </c>
      <c r="B2317" t="s">
        <v>2227</v>
      </c>
      <c r="C2317" s="1">
        <f t="shared" si="970"/>
        <v>29804</v>
      </c>
      <c r="D2317" s="3">
        <f>IF(N2317&gt;0, RANK(N2317,(N2317:P2317,Q2317:AE2317)),0)</f>
        <v>1</v>
      </c>
      <c r="E2317" s="3">
        <f>IF(O2317&gt;0,RANK(O2317,(N2317:P2317,Q2317:AE2317)),0)</f>
        <v>2</v>
      </c>
      <c r="F2317" s="3">
        <f>IF(P2317&gt;0,RANK(P2317,(N2317:P2317,Q2317:AE2317)),0)</f>
        <v>3</v>
      </c>
      <c r="G2317" s="1">
        <f t="shared" si="980"/>
        <v>5467</v>
      </c>
      <c r="H2317" s="2">
        <f t="shared" si="981"/>
        <v>0.18343175412696283</v>
      </c>
      <c r="I2317" s="2"/>
      <c r="J2317" s="2">
        <f t="shared" si="971"/>
        <v>0.57415112065494567</v>
      </c>
      <c r="K2317" s="2">
        <f t="shared" si="972"/>
        <v>0.39071936652798284</v>
      </c>
      <c r="L2317" s="2">
        <f t="shared" si="973"/>
        <v>1.6809824184673198E-2</v>
      </c>
      <c r="M2317" s="2">
        <f t="shared" si="974"/>
        <v>1.8319688632398298E-2</v>
      </c>
      <c r="N2317" s="38">
        <v>17112</v>
      </c>
      <c r="O2317" s="38">
        <v>11645</v>
      </c>
      <c r="P2317" s="38">
        <v>501</v>
      </c>
      <c r="Q2317" s="38">
        <v>114</v>
      </c>
      <c r="R2317" s="38">
        <v>237</v>
      </c>
      <c r="S2317" s="38">
        <v>20</v>
      </c>
      <c r="T2317" s="38"/>
      <c r="U2317" s="38">
        <v>42</v>
      </c>
      <c r="V2317" s="38"/>
      <c r="W2317" s="38">
        <v>133</v>
      </c>
      <c r="X2317" s="38"/>
      <c r="Y2317" s="38"/>
      <c r="Z2317" s="38"/>
      <c r="AA2317" s="38"/>
      <c r="AB2317" s="38"/>
      <c r="AC2317" s="38"/>
      <c r="AD2317" s="38"/>
      <c r="AE2317" s="38"/>
      <c r="AF2317" s="38"/>
      <c r="AG2317" s="38"/>
      <c r="AH2317" s="38"/>
      <c r="AI2317" s="38"/>
      <c r="AJ2317" s="38"/>
      <c r="AK2317" s="38"/>
      <c r="AL2317" s="38"/>
      <c r="AM2317" s="38"/>
      <c r="AN2317" s="38"/>
      <c r="AO2317" s="38"/>
      <c r="AP2317" s="38"/>
      <c r="AQ2317" s="38"/>
      <c r="AR2317" s="38"/>
      <c r="AS2317" s="38"/>
      <c r="AT2317" s="38"/>
      <c r="AU2317" s="38"/>
      <c r="AV2317" s="38"/>
      <c r="AW2317" s="38"/>
      <c r="AX2317" s="38"/>
      <c r="AY2317" s="38"/>
      <c r="BA2317" s="3">
        <f>IF(Q2317&gt;0,RANK(Q2317,(N2317:P2317,Q2317:AE2317)),0)</f>
        <v>6</v>
      </c>
      <c r="BB2317" s="3">
        <f>IF(R2317&gt;0,RANK(R2317,(N2317:P2317,Q2317:AE2317)),0)</f>
        <v>4</v>
      </c>
      <c r="BC2317" s="3">
        <f>IF(S2317&gt;0,RANK(S2317,(N2317:P2317,Q2317:AE2317)),0)</f>
        <v>8</v>
      </c>
      <c r="BD2317" s="3">
        <f>IF(T2317&gt;0,RANK(T2317,(N2317:P2317,Q2317:AE2317)),0)</f>
        <v>0</v>
      </c>
      <c r="BE2317" s="2">
        <f t="shared" si="975"/>
        <v>3.824989934237015E-3</v>
      </c>
      <c r="BF2317" s="2">
        <f t="shared" si="976"/>
        <v>7.9519527580190572E-3</v>
      </c>
      <c r="BG2317" s="2">
        <f t="shared" si="977"/>
        <v>6.7105086565561671E-4</v>
      </c>
      <c r="BH2317" s="2">
        <f t="shared" si="978"/>
        <v>0</v>
      </c>
      <c r="BJ2317" t="s">
        <v>1567</v>
      </c>
      <c r="BK2317" t="s">
        <v>2227</v>
      </c>
      <c r="BL2317">
        <v>4</v>
      </c>
      <c r="BN2317">
        <v>0</v>
      </c>
      <c r="BO2317" s="60">
        <v>41</v>
      </c>
      <c r="BP2317" s="62">
        <v>41</v>
      </c>
      <c r="BQ2317" s="66">
        <f t="shared" si="979"/>
        <v>41041</v>
      </c>
      <c r="BR2317" s="66">
        <f t="shared" si="959"/>
        <v>41041</v>
      </c>
      <c r="BS2317" s="3" t="s">
        <v>3083</v>
      </c>
      <c r="BV2317" s="1"/>
      <c r="BX2317" s="38"/>
      <c r="BY2317" s="38"/>
      <c r="CF2317"/>
    </row>
    <row r="2318" spans="1:84" ht="14" hidden="1" customHeight="1" outlineLevel="1" x14ac:dyDescent="0.2">
      <c r="A2318" t="s">
        <v>1396</v>
      </c>
      <c r="B2318" t="s">
        <v>2227</v>
      </c>
      <c r="C2318" s="1">
        <f t="shared" si="970"/>
        <v>71429</v>
      </c>
      <c r="D2318" s="3">
        <f>IF(N2318&gt;0, RANK(N2318,(N2318:P2318,Q2318:AE2318)),0)</f>
        <v>2</v>
      </c>
      <c r="E2318" s="3">
        <f>IF(O2318&gt;0,RANK(O2318,(N2318:P2318,Q2318:AE2318)),0)</f>
        <v>1</v>
      </c>
      <c r="F2318" s="3">
        <f>IF(P2318&gt;0,RANK(P2318,(N2318:P2318,Q2318:AE2318)),0)</f>
        <v>3</v>
      </c>
      <c r="G2318" s="1">
        <f t="shared" si="980"/>
        <v>17329</v>
      </c>
      <c r="H2318" s="2">
        <f t="shared" si="981"/>
        <v>0.24260454437273377</v>
      </c>
      <c r="I2318" s="2"/>
      <c r="J2318" s="2">
        <f t="shared" si="971"/>
        <v>0.3604838370969774</v>
      </c>
      <c r="K2318" s="2">
        <f t="shared" si="972"/>
        <v>0.60308838146971122</v>
      </c>
      <c r="L2318" s="2">
        <f t="shared" si="973"/>
        <v>1.863388819667082E-2</v>
      </c>
      <c r="M2318" s="2">
        <f t="shared" si="974"/>
        <v>1.7793893236640559E-2</v>
      </c>
      <c r="N2318" s="38">
        <v>25749</v>
      </c>
      <c r="O2318" s="38">
        <v>43078</v>
      </c>
      <c r="P2318" s="38">
        <v>1331</v>
      </c>
      <c r="Q2318" s="38">
        <v>362</v>
      </c>
      <c r="R2318" s="38">
        <v>383</v>
      </c>
      <c r="S2318" s="38">
        <v>60</v>
      </c>
      <c r="T2318" s="38"/>
      <c r="U2318" s="38">
        <v>89</v>
      </c>
      <c r="V2318" s="38"/>
      <c r="W2318" s="38">
        <v>377</v>
      </c>
      <c r="X2318" s="38"/>
      <c r="Y2318" s="38"/>
      <c r="Z2318" s="38"/>
      <c r="AA2318" s="38"/>
      <c r="AB2318" s="38"/>
      <c r="AC2318" s="38"/>
      <c r="AD2318" s="38"/>
      <c r="AE2318" s="38"/>
      <c r="AF2318" s="38"/>
      <c r="AG2318" s="38"/>
      <c r="AH2318" s="38"/>
      <c r="AI2318" s="38"/>
      <c r="AJ2318" s="38"/>
      <c r="AK2318" s="38"/>
      <c r="AL2318" s="38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BA2318" s="3">
        <f>IF(Q2318&gt;0,RANK(Q2318,(N2318:P2318,Q2318:AE2318)),0)</f>
        <v>6</v>
      </c>
      <c r="BB2318" s="3">
        <f>IF(R2318&gt;0,RANK(R2318,(N2318:P2318,Q2318:AE2318)),0)</f>
        <v>4</v>
      </c>
      <c r="BC2318" s="3">
        <f>IF(S2318&gt;0,RANK(S2318,(N2318:P2318,Q2318:AE2318)),0)</f>
        <v>8</v>
      </c>
      <c r="BD2318" s="3">
        <f>IF(T2318&gt;0,RANK(T2318,(N2318:P2318,Q2318:AE2318)),0)</f>
        <v>0</v>
      </c>
      <c r="BE2318" s="2">
        <f t="shared" si="975"/>
        <v>5.0679695921824466E-3</v>
      </c>
      <c r="BF2318" s="2">
        <f t="shared" si="976"/>
        <v>5.3619678281930311E-3</v>
      </c>
      <c r="BG2318" s="2">
        <f t="shared" si="977"/>
        <v>8.3999496003023982E-4</v>
      </c>
      <c r="BH2318" s="2">
        <f t="shared" si="978"/>
        <v>0</v>
      </c>
      <c r="BJ2318" t="s">
        <v>1396</v>
      </c>
      <c r="BK2318" t="s">
        <v>2227</v>
      </c>
      <c r="BN2318">
        <v>0</v>
      </c>
      <c r="BO2318" s="60">
        <v>41</v>
      </c>
      <c r="BP2318" s="62">
        <v>43</v>
      </c>
      <c r="BQ2318" s="66">
        <f t="shared" si="979"/>
        <v>41043</v>
      </c>
      <c r="BR2318" s="66">
        <f t="shared" si="959"/>
        <v>41043</v>
      </c>
      <c r="BS2318" s="3" t="s">
        <v>3083</v>
      </c>
      <c r="BX2318" s="38"/>
      <c r="BY2318" s="38"/>
      <c r="CF2318"/>
    </row>
    <row r="2319" spans="1:84" ht="14" hidden="1" customHeight="1" outlineLevel="1" x14ac:dyDescent="0.2">
      <c r="A2319" t="s">
        <v>754</v>
      </c>
      <c r="B2319" t="s">
        <v>2227</v>
      </c>
      <c r="C2319" s="1">
        <f t="shared" si="970"/>
        <v>10945</v>
      </c>
      <c r="D2319" s="3">
        <f>IF(N2319&gt;0, RANK(N2319,(N2319:P2319,Q2319:AE2319)),0)</f>
        <v>2</v>
      </c>
      <c r="E2319" s="3">
        <f>IF(O2319&gt;0,RANK(O2319,(N2319:P2319,Q2319:AE2319)),0)</f>
        <v>1</v>
      </c>
      <c r="F2319" s="3">
        <f>IF(P2319&gt;0,RANK(P2319,(N2319:P2319,Q2319:AE2319)),0)</f>
        <v>3</v>
      </c>
      <c r="G2319" s="1">
        <f t="shared" si="980"/>
        <v>4826</v>
      </c>
      <c r="H2319" s="2">
        <f t="shared" si="981"/>
        <v>0.44093193238921879</v>
      </c>
      <c r="I2319" s="2"/>
      <c r="J2319" s="2">
        <f t="shared" si="971"/>
        <v>0.26349931475559618</v>
      </c>
      <c r="K2319" s="2">
        <f t="shared" si="972"/>
        <v>0.70443124714481498</v>
      </c>
      <c r="L2319" s="2">
        <f t="shared" si="973"/>
        <v>1.9004111466423026E-2</v>
      </c>
      <c r="M2319" s="2">
        <f t="shared" si="974"/>
        <v>1.3065326633165817E-2</v>
      </c>
      <c r="N2319" s="38">
        <v>2884</v>
      </c>
      <c r="O2319" s="38">
        <v>7710</v>
      </c>
      <c r="P2319" s="38">
        <v>208</v>
      </c>
      <c r="Q2319" s="38">
        <v>34</v>
      </c>
      <c r="R2319" s="38">
        <v>47</v>
      </c>
      <c r="S2319" s="38">
        <v>17</v>
      </c>
      <c r="T2319" s="38"/>
      <c r="U2319" s="38">
        <v>16</v>
      </c>
      <c r="V2319" s="38"/>
      <c r="W2319" s="38">
        <v>29</v>
      </c>
      <c r="X2319" s="38"/>
      <c r="Y2319" s="38"/>
      <c r="Z2319" s="38"/>
      <c r="AA2319" s="38"/>
      <c r="AB2319" s="38"/>
      <c r="AC2319" s="38"/>
      <c r="AD2319" s="38"/>
      <c r="AE2319" s="38"/>
      <c r="AF2319" s="38"/>
      <c r="AG2319" s="38"/>
      <c r="AH2319" s="38"/>
      <c r="AI2319" s="38"/>
      <c r="AJ2319" s="38"/>
      <c r="AK2319" s="38"/>
      <c r="AL2319" s="38"/>
      <c r="AM2319" s="38"/>
      <c r="AN2319" s="38"/>
      <c r="AO2319" s="38"/>
      <c r="AP2319" s="38"/>
      <c r="AQ2319" s="38"/>
      <c r="AR2319" s="38"/>
      <c r="AS2319" s="38"/>
      <c r="AT2319" s="38"/>
      <c r="AU2319" s="38"/>
      <c r="AV2319" s="38"/>
      <c r="AW2319" s="38"/>
      <c r="AX2319" s="38"/>
      <c r="AY2319" s="38"/>
      <c r="BA2319" s="3">
        <f>IF(Q2319&gt;0,RANK(Q2319,(N2319:P2319,Q2319:AE2319)),0)</f>
        <v>5</v>
      </c>
      <c r="BB2319" s="3">
        <f>IF(R2319&gt;0,RANK(R2319,(N2319:P2319,Q2319:AE2319)),0)</f>
        <v>4</v>
      </c>
      <c r="BC2319" s="3">
        <f>IF(S2319&gt;0,RANK(S2319,(N2319:P2319,Q2319:AE2319)),0)</f>
        <v>7</v>
      </c>
      <c r="BD2319" s="3">
        <f>IF(T2319&gt;0,RANK(T2319,(N2319:P2319,Q2319:AE2319)),0)</f>
        <v>0</v>
      </c>
      <c r="BE2319" s="2">
        <f t="shared" si="975"/>
        <v>3.1064412973960715E-3</v>
      </c>
      <c r="BF2319" s="2">
        <f t="shared" si="976"/>
        <v>4.2941982640475104E-3</v>
      </c>
      <c r="BG2319" s="2">
        <f t="shared" si="977"/>
        <v>1.5532206486980357E-3</v>
      </c>
      <c r="BH2319" s="2">
        <f t="shared" si="978"/>
        <v>0</v>
      </c>
      <c r="BJ2319" t="s">
        <v>754</v>
      </c>
      <c r="BK2319" t="s">
        <v>2227</v>
      </c>
      <c r="BL2319">
        <v>2</v>
      </c>
      <c r="BN2319">
        <v>0</v>
      </c>
      <c r="BO2319" s="60">
        <v>41</v>
      </c>
      <c r="BP2319" s="62">
        <v>45</v>
      </c>
      <c r="BQ2319" s="66">
        <f t="shared" si="979"/>
        <v>41045</v>
      </c>
      <c r="BR2319" s="66">
        <f t="shared" si="959"/>
        <v>41045</v>
      </c>
      <c r="BS2319" s="3" t="s">
        <v>3083</v>
      </c>
      <c r="BV2319" s="1"/>
      <c r="BX2319" s="38"/>
      <c r="BY2319" s="38"/>
      <c r="CF2319"/>
    </row>
    <row r="2320" spans="1:84" ht="14" hidden="1" customHeight="1" outlineLevel="1" x14ac:dyDescent="0.2">
      <c r="A2320" t="s">
        <v>1791</v>
      </c>
      <c r="B2320" t="s">
        <v>2227</v>
      </c>
      <c r="C2320" s="1">
        <f t="shared" si="970"/>
        <v>156691</v>
      </c>
      <c r="D2320" s="3">
        <f>IF(N2320&gt;0, RANK(N2320,(N2320:P2320,Q2320:AE2320)),0)</f>
        <v>2</v>
      </c>
      <c r="E2320" s="3">
        <f>IF(O2320&gt;0,RANK(O2320,(N2320:P2320,Q2320:AE2320)),0)</f>
        <v>1</v>
      </c>
      <c r="F2320" s="3">
        <f>IF(P2320&gt;0,RANK(P2320,(N2320:P2320,Q2320:AE2320)),0)</f>
        <v>3</v>
      </c>
      <c r="G2320" s="1">
        <f t="shared" si="980"/>
        <v>3119</v>
      </c>
      <c r="H2320" s="2">
        <f t="shared" si="981"/>
        <v>1.9905418945568028E-2</v>
      </c>
      <c r="I2320" s="2"/>
      <c r="J2320" s="2">
        <f t="shared" si="971"/>
        <v>0.47207561378764573</v>
      </c>
      <c r="K2320" s="2">
        <f t="shared" si="972"/>
        <v>0.49198103273321375</v>
      </c>
      <c r="L2320" s="2">
        <f t="shared" si="973"/>
        <v>1.7199456254666828E-2</v>
      </c>
      <c r="M2320" s="2">
        <f t="shared" si="974"/>
        <v>1.8743897224473689E-2</v>
      </c>
      <c r="N2320" s="38">
        <v>73970</v>
      </c>
      <c r="O2320" s="38">
        <v>77089</v>
      </c>
      <c r="P2320" s="38">
        <v>2695</v>
      </c>
      <c r="Q2320" s="38">
        <v>610</v>
      </c>
      <c r="R2320" s="38">
        <v>900</v>
      </c>
      <c r="S2320" s="38">
        <v>180</v>
      </c>
      <c r="T2320" s="38"/>
      <c r="U2320" s="38">
        <v>298</v>
      </c>
      <c r="V2320" s="38"/>
      <c r="W2320" s="38">
        <v>949</v>
      </c>
      <c r="X2320" s="38"/>
      <c r="Y2320" s="38"/>
      <c r="Z2320" s="38"/>
      <c r="AA2320" s="38"/>
      <c r="AB2320" s="38"/>
      <c r="AC2320" s="38"/>
      <c r="AD2320" s="38"/>
      <c r="AE2320" s="38"/>
      <c r="AF2320" s="38"/>
      <c r="AG2320" s="38"/>
      <c r="AH2320" s="38"/>
      <c r="AI2320" s="38"/>
      <c r="AJ2320" s="38"/>
      <c r="AK2320" s="38"/>
      <c r="AL2320" s="38"/>
      <c r="AM2320" s="38"/>
      <c r="AN2320" s="38"/>
      <c r="AO2320" s="38"/>
      <c r="AP2320" s="38"/>
      <c r="AQ2320" s="38"/>
      <c r="AR2320" s="38"/>
      <c r="AS2320" s="38"/>
      <c r="AT2320" s="38"/>
      <c r="AU2320" s="38"/>
      <c r="AV2320" s="38"/>
      <c r="AW2320" s="38"/>
      <c r="AX2320" s="38"/>
      <c r="AY2320" s="38"/>
      <c r="BA2320" s="3">
        <f>IF(Q2320&gt;0,RANK(Q2320,(N2320:P2320,Q2320:AE2320)),0)</f>
        <v>6</v>
      </c>
      <c r="BB2320" s="3">
        <f>IF(R2320&gt;0,RANK(R2320,(N2320:P2320,Q2320:AE2320)),0)</f>
        <v>5</v>
      </c>
      <c r="BC2320" s="3">
        <f>IF(S2320&gt;0,RANK(S2320,(N2320:P2320,Q2320:AE2320)),0)</f>
        <v>8</v>
      </c>
      <c r="BD2320" s="3">
        <f>IF(T2320&gt;0,RANK(T2320,(N2320:P2320,Q2320:AE2320)),0)</f>
        <v>0</v>
      </c>
      <c r="BE2320" s="2">
        <f t="shared" si="975"/>
        <v>3.893012361909746E-3</v>
      </c>
      <c r="BF2320" s="2">
        <f t="shared" si="976"/>
        <v>5.7437887306865101E-3</v>
      </c>
      <c r="BG2320" s="2">
        <f t="shared" si="977"/>
        <v>1.1487577461373022E-3</v>
      </c>
      <c r="BH2320" s="2">
        <f t="shared" si="978"/>
        <v>0</v>
      </c>
      <c r="BJ2320" t="s">
        <v>1791</v>
      </c>
      <c r="BK2320" t="s">
        <v>2227</v>
      </c>
      <c r="BN2320">
        <v>0</v>
      </c>
      <c r="BO2320" s="60">
        <v>41</v>
      </c>
      <c r="BP2320" s="62">
        <v>47</v>
      </c>
      <c r="BQ2320" s="66">
        <f t="shared" si="979"/>
        <v>41047</v>
      </c>
      <c r="BR2320" s="66">
        <f t="shared" si="959"/>
        <v>41047</v>
      </c>
      <c r="BS2320" s="3" t="s">
        <v>3083</v>
      </c>
      <c r="BX2320" s="38"/>
      <c r="BY2320" s="38"/>
      <c r="CF2320"/>
    </row>
    <row r="2321" spans="1:100" ht="14" hidden="1" customHeight="1" outlineLevel="1" x14ac:dyDescent="0.2">
      <c r="A2321" t="s">
        <v>1763</v>
      </c>
      <c r="B2321" t="s">
        <v>2227</v>
      </c>
      <c r="C2321" s="1">
        <f t="shared" si="970"/>
        <v>4732</v>
      </c>
      <c r="D2321" s="3">
        <f>IF(N2321&gt;0, RANK(N2321,(N2321:P2321,Q2321:AE2321)),0)</f>
        <v>2</v>
      </c>
      <c r="E2321" s="3">
        <f>IF(O2321&gt;0,RANK(O2321,(N2321:P2321,Q2321:AE2321)),0)</f>
        <v>1</v>
      </c>
      <c r="F2321" s="3">
        <f>IF(P2321&gt;0,RANK(P2321,(N2321:P2321,Q2321:AE2321)),0)</f>
        <v>3</v>
      </c>
      <c r="G2321" s="1">
        <f t="shared" si="980"/>
        <v>2270</v>
      </c>
      <c r="H2321" s="2">
        <f t="shared" si="981"/>
        <v>0.47971259509721048</v>
      </c>
      <c r="I2321" s="2"/>
      <c r="J2321" s="2">
        <f t="shared" si="971"/>
        <v>0.2404902789518174</v>
      </c>
      <c r="K2321" s="2">
        <f t="shared" si="972"/>
        <v>0.72020287404902794</v>
      </c>
      <c r="L2321" s="2">
        <f t="shared" si="973"/>
        <v>2.4302620456466612E-2</v>
      </c>
      <c r="M2321" s="2">
        <f t="shared" si="974"/>
        <v>1.5004226542688043E-2</v>
      </c>
      <c r="N2321" s="38">
        <v>1138</v>
      </c>
      <c r="O2321" s="38">
        <v>3408</v>
      </c>
      <c r="P2321" s="38">
        <v>115</v>
      </c>
      <c r="Q2321" s="38">
        <v>17</v>
      </c>
      <c r="R2321" s="38">
        <v>13</v>
      </c>
      <c r="S2321" s="38">
        <v>10</v>
      </c>
      <c r="T2321" s="38"/>
      <c r="U2321" s="38">
        <v>4</v>
      </c>
      <c r="V2321" s="38"/>
      <c r="W2321" s="38">
        <v>27</v>
      </c>
      <c r="X2321" s="38"/>
      <c r="Y2321" s="38"/>
      <c r="Z2321" s="38"/>
      <c r="AA2321" s="38"/>
      <c r="AB2321" s="38"/>
      <c r="AC2321" s="38"/>
      <c r="AD2321" s="38"/>
      <c r="AE2321" s="38"/>
      <c r="AF2321" s="38"/>
      <c r="AG2321" s="38"/>
      <c r="AH2321" s="38"/>
      <c r="AI2321" s="38"/>
      <c r="AJ2321" s="38"/>
      <c r="AK2321" s="38"/>
      <c r="AL2321" s="38"/>
      <c r="AM2321" s="38"/>
      <c r="AN2321" s="38"/>
      <c r="AO2321" s="38"/>
      <c r="AP2321" s="38"/>
      <c r="AQ2321" s="38"/>
      <c r="AR2321" s="38"/>
      <c r="AS2321" s="38"/>
      <c r="AT2321" s="38"/>
      <c r="AU2321" s="38"/>
      <c r="AV2321" s="38"/>
      <c r="AW2321" s="38"/>
      <c r="AX2321" s="38"/>
      <c r="AY2321" s="38"/>
      <c r="BA2321" s="3">
        <f>IF(Q2321&gt;0,RANK(Q2321,(N2321:P2321,Q2321:AE2321)),0)</f>
        <v>5</v>
      </c>
      <c r="BB2321" s="3">
        <f>IF(R2321&gt;0,RANK(R2321,(N2321:P2321,Q2321:AE2321)),0)</f>
        <v>6</v>
      </c>
      <c r="BC2321" s="3">
        <f>IF(S2321&gt;0,RANK(S2321,(N2321:P2321,Q2321:AE2321)),0)</f>
        <v>7</v>
      </c>
      <c r="BD2321" s="3">
        <f>IF(T2321&gt;0,RANK(T2321,(N2321:P2321,Q2321:AE2321)),0)</f>
        <v>0</v>
      </c>
      <c r="BE2321" s="2">
        <f t="shared" si="975"/>
        <v>3.5925612848689771E-3</v>
      </c>
      <c r="BF2321" s="2">
        <f t="shared" si="976"/>
        <v>2.7472527472527475E-3</v>
      </c>
      <c r="BG2321" s="2">
        <f t="shared" si="977"/>
        <v>2.113271344040575E-3</v>
      </c>
      <c r="BH2321" s="2">
        <f t="shared" si="978"/>
        <v>0</v>
      </c>
      <c r="BJ2321" t="s">
        <v>1763</v>
      </c>
      <c r="BK2321" t="s">
        <v>2227</v>
      </c>
      <c r="BL2321">
        <v>2</v>
      </c>
      <c r="BN2321">
        <v>0</v>
      </c>
      <c r="BO2321" s="60">
        <v>41</v>
      </c>
      <c r="BP2321" s="62">
        <v>49</v>
      </c>
      <c r="BQ2321" s="66">
        <f t="shared" si="979"/>
        <v>41049</v>
      </c>
      <c r="BR2321" s="66">
        <f t="shared" si="959"/>
        <v>41049</v>
      </c>
      <c r="BS2321" s="3" t="s">
        <v>3083</v>
      </c>
      <c r="BX2321" s="38"/>
      <c r="BY2321" s="38"/>
      <c r="CF2321"/>
    </row>
    <row r="2322" spans="1:100" ht="14" hidden="1" customHeight="1" outlineLevel="1" x14ac:dyDescent="0.2">
      <c r="A2322" t="s">
        <v>2904</v>
      </c>
      <c r="B2322" t="s">
        <v>2227</v>
      </c>
      <c r="C2322" s="1">
        <f t="shared" si="970"/>
        <v>414250</v>
      </c>
      <c r="D2322" s="3">
        <f>IF(N2322&gt;0, RANK(N2322,(N2322:P2322,Q2322:AE2322)),0)</f>
        <v>1</v>
      </c>
      <c r="E2322" s="3">
        <f>IF(O2322&gt;0,RANK(O2322,(N2322:P2322,Q2322:AE2322)),0)</f>
        <v>2</v>
      </c>
      <c r="F2322" s="3">
        <f>IF(P2322&gt;0,RANK(P2322,(N2322:P2322,Q2322:AE2322)),0)</f>
        <v>4</v>
      </c>
      <c r="G2322" s="1">
        <f t="shared" si="980"/>
        <v>255168</v>
      </c>
      <c r="H2322" s="2">
        <f t="shared" si="981"/>
        <v>0.61597585998793003</v>
      </c>
      <c r="I2322" s="2"/>
      <c r="J2322" s="2">
        <f t="shared" si="971"/>
        <v>0.78678817139408574</v>
      </c>
      <c r="K2322" s="2">
        <f t="shared" si="972"/>
        <v>0.17081231140615571</v>
      </c>
      <c r="L2322" s="2">
        <f t="shared" si="973"/>
        <v>9.7863608931804472E-3</v>
      </c>
      <c r="M2322" s="2">
        <f t="shared" si="974"/>
        <v>3.2613156306578094E-2</v>
      </c>
      <c r="N2322" s="38">
        <v>325927</v>
      </c>
      <c r="O2322" s="38">
        <v>70759</v>
      </c>
      <c r="P2322" s="38">
        <v>4054</v>
      </c>
      <c r="Q2322" s="38">
        <v>1342</v>
      </c>
      <c r="R2322" s="38">
        <v>6297</v>
      </c>
      <c r="S2322" s="38">
        <v>210</v>
      </c>
      <c r="T2322" s="38"/>
      <c r="U2322" s="38">
        <v>2492</v>
      </c>
      <c r="V2322" s="38"/>
      <c r="W2322" s="38">
        <v>3169</v>
      </c>
      <c r="X2322" s="38"/>
      <c r="Y2322" s="38"/>
      <c r="Z2322" s="38"/>
      <c r="AA2322" s="38"/>
      <c r="AB2322" s="38"/>
      <c r="AC2322" s="38"/>
      <c r="AD2322" s="38"/>
      <c r="AE2322" s="38"/>
      <c r="AF2322" s="38"/>
      <c r="AG2322" s="38"/>
      <c r="AH2322" s="38"/>
      <c r="AI2322" s="38"/>
      <c r="AJ2322" s="38"/>
      <c r="AK2322" s="38"/>
      <c r="AL2322" s="38"/>
      <c r="AM2322" s="38"/>
      <c r="AN2322" s="38"/>
      <c r="AO2322" s="38"/>
      <c r="AP2322" s="38"/>
      <c r="AQ2322" s="38"/>
      <c r="AR2322" s="38"/>
      <c r="AS2322" s="38"/>
      <c r="AT2322" s="38"/>
      <c r="AU2322" s="38"/>
      <c r="AV2322" s="38"/>
      <c r="AW2322" s="38"/>
      <c r="AX2322" s="38"/>
      <c r="AY2322" s="38"/>
      <c r="BA2322" s="3">
        <f>IF(Q2322&gt;0,RANK(Q2322,(N2322:P2322,Q2322:AE2322)),0)</f>
        <v>7</v>
      </c>
      <c r="BB2322" s="3">
        <f>IF(R2322&gt;0,RANK(R2322,(N2322:P2322,Q2322:AE2322)),0)</f>
        <v>3</v>
      </c>
      <c r="BC2322" s="3">
        <f>IF(S2322&gt;0,RANK(S2322,(N2322:P2322,Q2322:AE2322)),0)</f>
        <v>8</v>
      </c>
      <c r="BD2322" s="3">
        <f>IF(T2322&gt;0,RANK(T2322,(N2322:P2322,Q2322:AE2322)),0)</f>
        <v>0</v>
      </c>
      <c r="BE2322" s="2">
        <f t="shared" si="975"/>
        <v>3.2395896197948098E-3</v>
      </c>
      <c r="BF2322" s="2">
        <f t="shared" si="976"/>
        <v>1.5200965600482801E-2</v>
      </c>
      <c r="BG2322" s="2">
        <f t="shared" si="977"/>
        <v>5.0694025347012672E-4</v>
      </c>
      <c r="BH2322" s="2">
        <f t="shared" si="978"/>
        <v>0</v>
      </c>
      <c r="BJ2322" t="s">
        <v>2904</v>
      </c>
      <c r="BK2322" t="s">
        <v>2227</v>
      </c>
      <c r="BN2322">
        <v>0</v>
      </c>
      <c r="BO2322" s="60">
        <v>41</v>
      </c>
      <c r="BP2322" s="62">
        <v>51</v>
      </c>
      <c r="BQ2322" s="66">
        <f t="shared" si="979"/>
        <v>41051</v>
      </c>
      <c r="BR2322" s="66">
        <f t="shared" si="959"/>
        <v>41051</v>
      </c>
      <c r="BS2322" s="3" t="s">
        <v>3083</v>
      </c>
      <c r="BX2322" s="38"/>
      <c r="BY2322" s="38"/>
      <c r="CF2322" s="1"/>
    </row>
    <row r="2323" spans="1:100" ht="14" hidden="1" customHeight="1" outlineLevel="1" x14ac:dyDescent="0.2">
      <c r="A2323" t="s">
        <v>860</v>
      </c>
      <c r="B2323" t="s">
        <v>2227</v>
      </c>
      <c r="C2323" s="1">
        <f t="shared" si="970"/>
        <v>47593</v>
      </c>
      <c r="D2323" s="3">
        <f>IF(N2323&gt;0, RANK(N2323,(N2323:P2323,Q2323:AE2323)),0)</f>
        <v>2</v>
      </c>
      <c r="E2323" s="3">
        <f>IF(O2323&gt;0,RANK(O2323,(N2323:P2323,Q2323:AE2323)),0)</f>
        <v>1</v>
      </c>
      <c r="F2323" s="3">
        <f>IF(P2323&gt;0,RANK(P2323,(N2323:P2323,Q2323:AE2323)),0)</f>
        <v>3</v>
      </c>
      <c r="G2323" s="1">
        <f t="shared" si="980"/>
        <v>1734</v>
      </c>
      <c r="H2323" s="2">
        <f t="shared" si="981"/>
        <v>3.6433929359359567E-2</v>
      </c>
      <c r="I2323" s="2"/>
      <c r="J2323" s="2">
        <f t="shared" si="971"/>
        <v>0.46296724308196585</v>
      </c>
      <c r="K2323" s="2">
        <f t="shared" si="972"/>
        <v>0.49940117244132542</v>
      </c>
      <c r="L2323" s="2">
        <f t="shared" si="973"/>
        <v>1.7208413001912046E-2</v>
      </c>
      <c r="M2323" s="2">
        <f t="shared" si="974"/>
        <v>2.0423171474796734E-2</v>
      </c>
      <c r="N2323" s="38">
        <v>22034</v>
      </c>
      <c r="O2323" s="38">
        <v>23768</v>
      </c>
      <c r="P2323" s="38">
        <v>819</v>
      </c>
      <c r="Q2323" s="38">
        <v>235</v>
      </c>
      <c r="R2323" s="38">
        <v>241</v>
      </c>
      <c r="S2323" s="38">
        <v>51</v>
      </c>
      <c r="T2323" s="38"/>
      <c r="U2323" s="38">
        <v>85</v>
      </c>
      <c r="V2323" s="38"/>
      <c r="W2323" s="38">
        <v>360</v>
      </c>
      <c r="X2323" s="38"/>
      <c r="Y2323" s="38"/>
      <c r="Z2323" s="38"/>
      <c r="AA2323" s="38"/>
      <c r="AB2323" s="38"/>
      <c r="AC2323" s="38"/>
      <c r="AD2323" s="38"/>
      <c r="AE2323" s="38"/>
      <c r="AF2323" s="38"/>
      <c r="AG2323" s="38"/>
      <c r="AH2323" s="38"/>
      <c r="AI2323" s="38"/>
      <c r="AJ2323" s="38"/>
      <c r="AK2323" s="38"/>
      <c r="AL2323" s="38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BA2323" s="3">
        <f>IF(Q2323&gt;0,RANK(Q2323,(N2323:P2323,Q2323:AE2323)),0)</f>
        <v>6</v>
      </c>
      <c r="BB2323" s="3">
        <f>IF(R2323&gt;0,RANK(R2323,(N2323:P2323,Q2323:AE2323)),0)</f>
        <v>5</v>
      </c>
      <c r="BC2323" s="3">
        <f>IF(S2323&gt;0,RANK(S2323,(N2323:P2323,Q2323:AE2323)),0)</f>
        <v>8</v>
      </c>
      <c r="BD2323" s="3">
        <f>IF(T2323&gt;0,RANK(T2323,(N2323:P2323,Q2323:AE2323)),0)</f>
        <v>0</v>
      </c>
      <c r="BE2323" s="2">
        <f t="shared" si="975"/>
        <v>4.9377009224045552E-3</v>
      </c>
      <c r="BF2323" s="2">
        <f t="shared" si="976"/>
        <v>5.0637698821255229E-3</v>
      </c>
      <c r="BG2323" s="2">
        <f t="shared" si="977"/>
        <v>1.0715861576282226E-3</v>
      </c>
      <c r="BH2323" s="2">
        <f t="shared" si="978"/>
        <v>0</v>
      </c>
      <c r="BJ2323" t="s">
        <v>860</v>
      </c>
      <c r="BK2323" t="s">
        <v>2227</v>
      </c>
      <c r="BL2323">
        <v>6</v>
      </c>
      <c r="BN2323">
        <v>0</v>
      </c>
      <c r="BO2323" s="60">
        <v>41</v>
      </c>
      <c r="BP2323" s="62">
        <v>53</v>
      </c>
      <c r="BQ2323" s="66">
        <f t="shared" si="979"/>
        <v>41053</v>
      </c>
      <c r="BR2323" s="66">
        <f t="shared" si="959"/>
        <v>41053</v>
      </c>
      <c r="BS2323" s="3" t="s">
        <v>3083</v>
      </c>
      <c r="BV2323" s="1"/>
      <c r="BX2323" s="38"/>
      <c r="BY2323" s="38"/>
      <c r="CF2323"/>
    </row>
    <row r="2324" spans="1:100" ht="14" hidden="1" customHeight="1" outlineLevel="1" x14ac:dyDescent="0.2">
      <c r="A2324" t="s">
        <v>2820</v>
      </c>
      <c r="B2324" t="s">
        <v>2227</v>
      </c>
      <c r="C2324" s="1">
        <f t="shared" si="970"/>
        <v>1163</v>
      </c>
      <c r="D2324" s="3">
        <f>IF(N2324&gt;0, RANK(N2324,(N2324:P2324,Q2324:AE2324)),0)</f>
        <v>2</v>
      </c>
      <c r="E2324" s="3">
        <f>IF(O2324&gt;0,RANK(O2324,(N2324:P2324,Q2324:AE2324)),0)</f>
        <v>1</v>
      </c>
      <c r="F2324" s="3">
        <f>IF(P2324&gt;0,RANK(P2324,(N2324:P2324,Q2324:AE2324)),0)</f>
        <v>3</v>
      </c>
      <c r="G2324" s="1">
        <f t="shared" si="980"/>
        <v>657</v>
      </c>
      <c r="H2324" s="2">
        <f t="shared" si="981"/>
        <v>0.56491831470335341</v>
      </c>
      <c r="I2324" s="2"/>
      <c r="J2324" s="2">
        <f t="shared" si="971"/>
        <v>0.20034393809114359</v>
      </c>
      <c r="K2324" s="2">
        <f t="shared" si="972"/>
        <v>0.765262252794497</v>
      </c>
      <c r="L2324" s="2">
        <f t="shared" si="973"/>
        <v>2.235597592433362E-2</v>
      </c>
      <c r="M2324" s="2">
        <f t="shared" si="974"/>
        <v>1.2037833190025788E-2</v>
      </c>
      <c r="N2324" s="38">
        <v>233</v>
      </c>
      <c r="O2324" s="38">
        <v>890</v>
      </c>
      <c r="P2324" s="38">
        <v>26</v>
      </c>
      <c r="Q2324" s="38">
        <v>3</v>
      </c>
      <c r="R2324" s="38">
        <v>1</v>
      </c>
      <c r="S2324" s="38">
        <v>1</v>
      </c>
      <c r="T2324" s="38"/>
      <c r="U2324" s="38">
        <v>1</v>
      </c>
      <c r="V2324" s="38"/>
      <c r="W2324" s="38">
        <v>8</v>
      </c>
      <c r="X2324" s="38"/>
      <c r="Y2324" s="38"/>
      <c r="Z2324" s="38"/>
      <c r="AA2324" s="38"/>
      <c r="AB2324" s="38"/>
      <c r="AC2324" s="38"/>
      <c r="AD2324" s="38"/>
      <c r="AE2324" s="38"/>
      <c r="AF2324" s="38"/>
      <c r="AG2324" s="38"/>
      <c r="AH2324" s="38"/>
      <c r="AI2324" s="38"/>
      <c r="AJ2324" s="38"/>
      <c r="AK2324" s="38"/>
      <c r="AL2324" s="38"/>
      <c r="AM2324" s="38"/>
      <c r="AN2324" s="38"/>
      <c r="AO2324" s="38"/>
      <c r="AP2324" s="38"/>
      <c r="AQ2324" s="38"/>
      <c r="AR2324" s="38"/>
      <c r="AS2324" s="38"/>
      <c r="AT2324" s="38"/>
      <c r="AU2324" s="38"/>
      <c r="AV2324" s="38"/>
      <c r="AW2324" s="38"/>
      <c r="AX2324" s="38"/>
      <c r="AY2324" s="38"/>
      <c r="BA2324" s="3">
        <f>IF(Q2324&gt;0,RANK(Q2324,(N2324:P2324,Q2324:AE2324)),0)</f>
        <v>5</v>
      </c>
      <c r="BB2324" s="3">
        <f>IF(R2324&gt;0,RANK(R2324,(N2324:P2324,Q2324:AE2324)),0)</f>
        <v>6</v>
      </c>
      <c r="BC2324" s="3">
        <f>IF(S2324&gt;0,RANK(S2324,(N2324:P2324,Q2324:AE2324)),0)</f>
        <v>6</v>
      </c>
      <c r="BD2324" s="3">
        <f>IF(T2324&gt;0,RANK(T2324,(N2324:P2324,Q2324:AE2324)),0)</f>
        <v>0</v>
      </c>
      <c r="BE2324" s="2">
        <f t="shared" si="975"/>
        <v>2.5795356835769563E-3</v>
      </c>
      <c r="BF2324" s="2">
        <f t="shared" si="976"/>
        <v>8.598452278589854E-4</v>
      </c>
      <c r="BG2324" s="2">
        <f t="shared" si="977"/>
        <v>8.598452278589854E-4</v>
      </c>
      <c r="BH2324" s="2">
        <f t="shared" si="978"/>
        <v>0</v>
      </c>
      <c r="BJ2324" t="s">
        <v>2820</v>
      </c>
      <c r="BK2324" t="s">
        <v>2227</v>
      </c>
      <c r="BL2324">
        <v>2</v>
      </c>
      <c r="BN2324">
        <v>0</v>
      </c>
      <c r="BO2324" s="60">
        <v>41</v>
      </c>
      <c r="BP2324" s="62">
        <v>55</v>
      </c>
      <c r="BQ2324" s="66">
        <f t="shared" si="979"/>
        <v>41055</v>
      </c>
      <c r="BR2324" s="66">
        <f t="shared" si="959"/>
        <v>41055</v>
      </c>
      <c r="BS2324" s="3" t="s">
        <v>3083</v>
      </c>
      <c r="BX2324" s="38"/>
      <c r="BY2324" s="38"/>
      <c r="CF2324"/>
    </row>
    <row r="2325" spans="1:100" ht="14" hidden="1" customHeight="1" outlineLevel="1" x14ac:dyDescent="0.2">
      <c r="A2325" t="s">
        <v>2047</v>
      </c>
      <c r="B2325" t="s">
        <v>2227</v>
      </c>
      <c r="C2325" s="1">
        <f t="shared" si="970"/>
        <v>16251</v>
      </c>
      <c r="D2325" s="3">
        <f>IF(N2325&gt;0, RANK(N2325,(N2325:P2325,Q2325:AE2325)),0)</f>
        <v>2</v>
      </c>
      <c r="E2325" s="3">
        <f>IF(O2325&gt;0,RANK(O2325,(N2325:P2325,Q2325:AE2325)),0)</f>
        <v>1</v>
      </c>
      <c r="F2325" s="3">
        <f>IF(P2325&gt;0,RANK(P2325,(N2325:P2325,Q2325:AE2325)),0)</f>
        <v>3</v>
      </c>
      <c r="G2325" s="1">
        <f t="shared" si="980"/>
        <v>224</v>
      </c>
      <c r="H2325" s="2">
        <f t="shared" si="981"/>
        <v>1.3783767152790597E-2</v>
      </c>
      <c r="I2325" s="2"/>
      <c r="J2325" s="2">
        <f t="shared" si="971"/>
        <v>0.47670912559227124</v>
      </c>
      <c r="K2325" s="2">
        <f t="shared" si="972"/>
        <v>0.49049289274506186</v>
      </c>
      <c r="L2325" s="2">
        <f t="shared" si="973"/>
        <v>1.5322134022521691E-2</v>
      </c>
      <c r="M2325" s="2">
        <f t="shared" si="974"/>
        <v>1.7475847640145151E-2</v>
      </c>
      <c r="N2325" s="38">
        <v>7747</v>
      </c>
      <c r="O2325" s="38">
        <v>7971</v>
      </c>
      <c r="P2325" s="38">
        <v>249</v>
      </c>
      <c r="Q2325" s="38">
        <v>54</v>
      </c>
      <c r="R2325" s="38">
        <v>115</v>
      </c>
      <c r="S2325" s="38">
        <v>19</v>
      </c>
      <c r="T2325" s="38"/>
      <c r="U2325" s="38">
        <v>24</v>
      </c>
      <c r="V2325" s="38"/>
      <c r="W2325" s="38">
        <v>72</v>
      </c>
      <c r="X2325" s="38"/>
      <c r="Y2325" s="38"/>
      <c r="Z2325" s="38"/>
      <c r="AA2325" s="38"/>
      <c r="AB2325" s="38"/>
      <c r="AC2325" s="38"/>
      <c r="AD2325" s="38"/>
      <c r="AE2325" s="38"/>
      <c r="AF2325" s="38"/>
      <c r="AG2325" s="38"/>
      <c r="AH2325" s="38"/>
      <c r="AI2325" s="38"/>
      <c r="AJ2325" s="38"/>
      <c r="AK2325" s="38"/>
      <c r="AL2325" s="38"/>
      <c r="AM2325" s="38"/>
      <c r="AN2325" s="38"/>
      <c r="AO2325" s="38"/>
      <c r="AP2325" s="38"/>
      <c r="AQ2325" s="38"/>
      <c r="AR2325" s="38"/>
      <c r="AS2325" s="38"/>
      <c r="AT2325" s="38"/>
      <c r="AU2325" s="38"/>
      <c r="AV2325" s="38"/>
      <c r="AW2325" s="38"/>
      <c r="AX2325" s="38"/>
      <c r="AY2325" s="38"/>
      <c r="BA2325" s="3">
        <f>IF(Q2325&gt;0,RANK(Q2325,(N2325:P2325,Q2325:AE2325)),0)</f>
        <v>6</v>
      </c>
      <c r="BB2325" s="3">
        <f>IF(R2325&gt;0,RANK(R2325,(N2325:P2325,Q2325:AE2325)),0)</f>
        <v>4</v>
      </c>
      <c r="BC2325" s="3">
        <f>IF(S2325&gt;0,RANK(S2325,(N2325:P2325,Q2325:AE2325)),0)</f>
        <v>8</v>
      </c>
      <c r="BD2325" s="3">
        <f>IF(T2325&gt;0,RANK(T2325,(N2325:P2325,Q2325:AE2325)),0)</f>
        <v>0</v>
      </c>
      <c r="BE2325" s="2">
        <f t="shared" si="975"/>
        <v>3.322872438619162E-3</v>
      </c>
      <c r="BF2325" s="2">
        <f t="shared" si="976"/>
        <v>7.0764876007630298E-3</v>
      </c>
      <c r="BG2325" s="2">
        <f t="shared" si="977"/>
        <v>1.1691588209956311E-3</v>
      </c>
      <c r="BH2325" s="2">
        <f t="shared" si="978"/>
        <v>0</v>
      </c>
      <c r="BJ2325" t="s">
        <v>2047</v>
      </c>
      <c r="BK2325" t="s">
        <v>2227</v>
      </c>
      <c r="BL2325">
        <v>1</v>
      </c>
      <c r="BN2325">
        <v>0</v>
      </c>
      <c r="BO2325" s="60">
        <v>41</v>
      </c>
      <c r="BP2325" s="62">
        <v>57</v>
      </c>
      <c r="BQ2325" s="66">
        <f t="shared" si="979"/>
        <v>41057</v>
      </c>
      <c r="BR2325" s="66">
        <f t="shared" si="959"/>
        <v>41057</v>
      </c>
      <c r="BS2325" s="3" t="s">
        <v>3083</v>
      </c>
      <c r="BV2325" s="1"/>
      <c r="BX2325" s="38"/>
      <c r="BY2325" s="38"/>
      <c r="CF2325"/>
    </row>
    <row r="2326" spans="1:100" ht="14" hidden="1" customHeight="1" outlineLevel="1" x14ac:dyDescent="0.2">
      <c r="A2326" t="s">
        <v>437</v>
      </c>
      <c r="B2326" t="s">
        <v>2227</v>
      </c>
      <c r="C2326" s="1">
        <f t="shared" si="970"/>
        <v>31225</v>
      </c>
      <c r="D2326" s="3">
        <f>IF(N2326&gt;0, RANK(N2326,(N2326:P2326,Q2326:AE2326)),0)</f>
        <v>2</v>
      </c>
      <c r="E2326" s="3">
        <f>IF(O2326&gt;0,RANK(O2326,(N2326:P2326,Q2326:AE2326)),0)</f>
        <v>1</v>
      </c>
      <c r="F2326" s="3">
        <f>IF(P2326&gt;0,RANK(P2326,(N2326:P2326,Q2326:AE2326)),0)</f>
        <v>3</v>
      </c>
      <c r="G2326" s="1">
        <f t="shared" si="980"/>
        <v>11722</v>
      </c>
      <c r="H2326" s="2">
        <f t="shared" si="981"/>
        <v>0.37540432345876701</v>
      </c>
      <c r="I2326" s="2"/>
      <c r="J2326" s="2">
        <f t="shared" si="971"/>
        <v>0.29626901521216975</v>
      </c>
      <c r="K2326" s="2">
        <f t="shared" si="972"/>
        <v>0.6716733386709367</v>
      </c>
      <c r="L2326" s="2">
        <f t="shared" si="973"/>
        <v>1.7646116893514811E-2</v>
      </c>
      <c r="M2326" s="2">
        <f t="shared" si="974"/>
        <v>1.4411529223378735E-2</v>
      </c>
      <c r="N2326" s="38">
        <v>9251</v>
      </c>
      <c r="O2326" s="38">
        <v>20973</v>
      </c>
      <c r="P2326" s="38">
        <v>551</v>
      </c>
      <c r="Q2326" s="38">
        <v>118</v>
      </c>
      <c r="R2326" s="38">
        <v>125</v>
      </c>
      <c r="S2326" s="38">
        <v>36</v>
      </c>
      <c r="T2326" s="38"/>
      <c r="U2326" s="38">
        <v>28</v>
      </c>
      <c r="V2326" s="38"/>
      <c r="W2326" s="38">
        <v>143</v>
      </c>
      <c r="X2326" s="38"/>
      <c r="Y2326" s="38"/>
      <c r="Z2326" s="38"/>
      <c r="AA2326" s="38"/>
      <c r="AB2326" s="38"/>
      <c r="AC2326" s="38"/>
      <c r="AD2326" s="38"/>
      <c r="AE2326" s="38"/>
      <c r="AF2326" s="38"/>
      <c r="AG2326" s="38"/>
      <c r="AH2326" s="38"/>
      <c r="AI2326" s="38"/>
      <c r="AJ2326" s="38"/>
      <c r="AK2326" s="38"/>
      <c r="AL2326" s="38"/>
      <c r="AM2326" s="38"/>
      <c r="AN2326" s="38"/>
      <c r="AO2326" s="38"/>
      <c r="AP2326" s="38"/>
      <c r="AQ2326" s="38"/>
      <c r="AR2326" s="38"/>
      <c r="AS2326" s="38"/>
      <c r="AT2326" s="38"/>
      <c r="AU2326" s="38"/>
      <c r="AV2326" s="38"/>
      <c r="AW2326" s="38"/>
      <c r="AX2326" s="38"/>
      <c r="AY2326" s="38"/>
      <c r="BA2326" s="3">
        <f>IF(Q2326&gt;0,RANK(Q2326,(N2326:P2326,Q2326:AE2326)),0)</f>
        <v>6</v>
      </c>
      <c r="BB2326" s="3">
        <f>IF(R2326&gt;0,RANK(R2326,(N2326:P2326,Q2326:AE2326)),0)</f>
        <v>5</v>
      </c>
      <c r="BC2326" s="3">
        <f>IF(S2326&gt;0,RANK(S2326,(N2326:P2326,Q2326:AE2326)),0)</f>
        <v>7</v>
      </c>
      <c r="BD2326" s="3">
        <f>IF(T2326&gt;0,RANK(T2326,(N2326:P2326,Q2326:AE2326)),0)</f>
        <v>0</v>
      </c>
      <c r="BE2326" s="2">
        <f t="shared" si="975"/>
        <v>3.7790232185748599E-3</v>
      </c>
      <c r="BF2326" s="2">
        <f t="shared" si="976"/>
        <v>4.0032025620496394E-3</v>
      </c>
      <c r="BG2326" s="2">
        <f t="shared" si="977"/>
        <v>1.1529223378702962E-3</v>
      </c>
      <c r="BH2326" s="2">
        <f t="shared" si="978"/>
        <v>0</v>
      </c>
      <c r="BJ2326" t="s">
        <v>437</v>
      </c>
      <c r="BK2326" t="s">
        <v>2227</v>
      </c>
      <c r="BL2326">
        <v>2</v>
      </c>
      <c r="BN2326">
        <v>0</v>
      </c>
      <c r="BO2326" s="60">
        <v>41</v>
      </c>
      <c r="BP2326" s="62">
        <v>59</v>
      </c>
      <c r="BQ2326" s="66">
        <f t="shared" si="979"/>
        <v>41059</v>
      </c>
      <c r="BR2326" s="66">
        <f t="shared" si="959"/>
        <v>41059</v>
      </c>
      <c r="BS2326" s="3" t="s">
        <v>3083</v>
      </c>
      <c r="BX2326" s="38"/>
      <c r="BY2326" s="38"/>
      <c r="CF2326"/>
    </row>
    <row r="2327" spans="1:100" ht="14" hidden="1" customHeight="1" outlineLevel="1" x14ac:dyDescent="0.2">
      <c r="A2327" t="s">
        <v>1487</v>
      </c>
      <c r="B2327" t="s">
        <v>2227</v>
      </c>
      <c r="C2327" s="1">
        <f t="shared" si="970"/>
        <v>14574</v>
      </c>
      <c r="D2327" s="3">
        <f>IF(N2327&gt;0, RANK(N2327,(N2327:P2327,Q2327:AE2327)),0)</f>
        <v>2</v>
      </c>
      <c r="E2327" s="3">
        <f>IF(O2327&gt;0,RANK(O2327,(N2327:P2327,Q2327:AE2327)),0)</f>
        <v>1</v>
      </c>
      <c r="F2327" s="3">
        <f>IF(P2327&gt;0,RANK(P2327,(N2327:P2327,Q2327:AE2327)),0)</f>
        <v>3</v>
      </c>
      <c r="G2327" s="1">
        <f t="shared" si="980"/>
        <v>5835</v>
      </c>
      <c r="H2327" s="2">
        <f t="shared" si="981"/>
        <v>0.40037052284890901</v>
      </c>
      <c r="I2327" s="2"/>
      <c r="J2327" s="2">
        <f t="shared" si="971"/>
        <v>0.28180321119802387</v>
      </c>
      <c r="K2327" s="2">
        <f t="shared" si="972"/>
        <v>0.68217373404693293</v>
      </c>
      <c r="L2327" s="2">
        <f t="shared" si="973"/>
        <v>2.1751063537807053E-2</v>
      </c>
      <c r="M2327" s="2">
        <f t="shared" si="974"/>
        <v>1.427199121723614E-2</v>
      </c>
      <c r="N2327" s="38">
        <v>4107</v>
      </c>
      <c r="O2327" s="38">
        <v>9942</v>
      </c>
      <c r="P2327" s="38">
        <v>317</v>
      </c>
      <c r="Q2327" s="38">
        <v>52</v>
      </c>
      <c r="R2327" s="38">
        <v>55</v>
      </c>
      <c r="S2327" s="38">
        <v>13</v>
      </c>
      <c r="T2327" s="38"/>
      <c r="U2327" s="38">
        <v>16</v>
      </c>
      <c r="V2327" s="38"/>
      <c r="W2327" s="38">
        <v>72</v>
      </c>
      <c r="X2327" s="38"/>
      <c r="Y2327" s="38"/>
      <c r="Z2327" s="38"/>
      <c r="AA2327" s="38"/>
      <c r="AB2327" s="38"/>
      <c r="AC2327" s="38"/>
      <c r="AD2327" s="38"/>
      <c r="AE2327" s="38"/>
      <c r="AF2327" s="38"/>
      <c r="AG2327" s="38"/>
      <c r="AH2327" s="38"/>
      <c r="AI2327" s="38"/>
      <c r="AJ2327" s="38"/>
      <c r="AK2327" s="38"/>
      <c r="AL2327" s="38"/>
      <c r="AM2327" s="38"/>
      <c r="AN2327" s="38"/>
      <c r="AO2327" s="38"/>
      <c r="AP2327" s="38"/>
      <c r="AQ2327" s="38"/>
      <c r="AR2327" s="38"/>
      <c r="AS2327" s="38"/>
      <c r="AT2327" s="38"/>
      <c r="AU2327" s="38"/>
      <c r="AV2327" s="38"/>
      <c r="AW2327" s="38"/>
      <c r="AX2327" s="38"/>
      <c r="AY2327" s="38"/>
      <c r="BA2327" s="3">
        <f>IF(Q2327&gt;0,RANK(Q2327,(N2327:P2327,Q2327:AE2327)),0)</f>
        <v>6</v>
      </c>
      <c r="BB2327" s="3">
        <f>IF(R2327&gt;0,RANK(R2327,(N2327:P2327,Q2327:AE2327)),0)</f>
        <v>5</v>
      </c>
      <c r="BC2327" s="3">
        <f>IF(S2327&gt;0,RANK(S2327,(N2327:P2327,Q2327:AE2327)),0)</f>
        <v>8</v>
      </c>
      <c r="BD2327" s="3">
        <f>IF(T2327&gt;0,RANK(T2327,(N2327:P2327,Q2327:AE2327)),0)</f>
        <v>0</v>
      </c>
      <c r="BE2327" s="2">
        <f t="shared" si="975"/>
        <v>3.5679978043090437E-3</v>
      </c>
      <c r="BF2327" s="2">
        <f t="shared" si="976"/>
        <v>3.7738438314807192E-3</v>
      </c>
      <c r="BG2327" s="2">
        <f t="shared" si="977"/>
        <v>8.9199945107726092E-4</v>
      </c>
      <c r="BH2327" s="2">
        <f t="shared" si="978"/>
        <v>0</v>
      </c>
      <c r="BJ2327" t="s">
        <v>1487</v>
      </c>
      <c r="BK2327" t="s">
        <v>2227</v>
      </c>
      <c r="BL2327">
        <v>2</v>
      </c>
      <c r="BN2327">
        <v>0</v>
      </c>
      <c r="BO2327" s="60">
        <v>41</v>
      </c>
      <c r="BP2327" s="62">
        <v>61</v>
      </c>
      <c r="BQ2327" s="66">
        <f t="shared" si="979"/>
        <v>41061</v>
      </c>
      <c r="BR2327" s="66">
        <f t="shared" si="959"/>
        <v>41061</v>
      </c>
      <c r="BS2327" s="3" t="s">
        <v>3083</v>
      </c>
      <c r="BV2327" s="1"/>
      <c r="BX2327" s="38"/>
      <c r="BY2327" s="38"/>
      <c r="CF2327"/>
    </row>
    <row r="2328" spans="1:100" ht="14" hidden="1" customHeight="1" outlineLevel="1" x14ac:dyDescent="0.2">
      <c r="A2328" t="s">
        <v>29</v>
      </c>
      <c r="B2328" t="s">
        <v>2227</v>
      </c>
      <c r="C2328" s="1">
        <f t="shared" si="970"/>
        <v>5108</v>
      </c>
      <c r="D2328" s="3">
        <f>IF(N2328&gt;0, RANK(N2328,(N2328:P2328,Q2328:AE2328)),0)</f>
        <v>2</v>
      </c>
      <c r="E2328" s="3">
        <f>IF(O2328&gt;0,RANK(O2328,(N2328:P2328,Q2328:AE2328)),0)</f>
        <v>1</v>
      </c>
      <c r="F2328" s="3">
        <f>IF(P2328&gt;0,RANK(P2328,(N2328:P2328,Q2328:AE2328)),0)</f>
        <v>3</v>
      </c>
      <c r="G2328" s="1">
        <f t="shared" si="980"/>
        <v>1793</v>
      </c>
      <c r="H2328" s="2">
        <f t="shared" si="981"/>
        <v>0.35101801096319502</v>
      </c>
      <c r="I2328" s="2"/>
      <c r="J2328" s="2">
        <f t="shared" si="971"/>
        <v>0.30794831636648395</v>
      </c>
      <c r="K2328" s="2">
        <f t="shared" si="972"/>
        <v>0.65896632732967897</v>
      </c>
      <c r="L2328" s="2">
        <f t="shared" si="973"/>
        <v>1.6640563821456539E-2</v>
      </c>
      <c r="M2328" s="2">
        <f t="shared" si="974"/>
        <v>1.6444792482380483E-2</v>
      </c>
      <c r="N2328" s="38">
        <v>1573</v>
      </c>
      <c r="O2328" s="38">
        <v>3366</v>
      </c>
      <c r="P2328" s="38">
        <v>85</v>
      </c>
      <c r="Q2328" s="38">
        <v>17</v>
      </c>
      <c r="R2328" s="38">
        <v>26</v>
      </c>
      <c r="S2328" s="38">
        <v>6</v>
      </c>
      <c r="T2328" s="38"/>
      <c r="U2328" s="38">
        <v>9</v>
      </c>
      <c r="V2328" s="38"/>
      <c r="W2328" s="38">
        <v>26</v>
      </c>
      <c r="X2328" s="38"/>
      <c r="Y2328" s="38"/>
      <c r="Z2328" s="38"/>
      <c r="AA2328" s="38"/>
      <c r="AB2328" s="38"/>
      <c r="AC2328" s="38"/>
      <c r="AD2328" s="38"/>
      <c r="AE2328" s="38"/>
      <c r="AF2328" s="38"/>
      <c r="AG2328" s="38"/>
      <c r="AH2328" s="38"/>
      <c r="AI2328" s="38"/>
      <c r="AJ2328" s="38"/>
      <c r="AK2328" s="38"/>
      <c r="AL2328" s="38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BA2328" s="3">
        <f>IF(Q2328&gt;0,RANK(Q2328,(N2328:P2328,Q2328:AE2328)),0)</f>
        <v>6</v>
      </c>
      <c r="BB2328" s="3">
        <f>IF(R2328&gt;0,RANK(R2328,(N2328:P2328,Q2328:AE2328)),0)</f>
        <v>4</v>
      </c>
      <c r="BC2328" s="3">
        <f>IF(S2328&gt;0,RANK(S2328,(N2328:P2328,Q2328:AE2328)),0)</f>
        <v>8</v>
      </c>
      <c r="BD2328" s="3">
        <f>IF(T2328&gt;0,RANK(T2328,(N2328:P2328,Q2328:AE2328)),0)</f>
        <v>0</v>
      </c>
      <c r="BE2328" s="2">
        <f t="shared" si="975"/>
        <v>3.3281127642913076E-3</v>
      </c>
      <c r="BF2328" s="2">
        <f t="shared" si="976"/>
        <v>5.0900548159749414E-3</v>
      </c>
      <c r="BG2328" s="2">
        <f t="shared" si="977"/>
        <v>1.1746280344557558E-3</v>
      </c>
      <c r="BH2328" s="2">
        <f t="shared" si="978"/>
        <v>0</v>
      </c>
      <c r="BJ2328" t="s">
        <v>29</v>
      </c>
      <c r="BK2328" t="s">
        <v>2227</v>
      </c>
      <c r="BL2328">
        <v>2</v>
      </c>
      <c r="BN2328">
        <v>0</v>
      </c>
      <c r="BO2328" s="60">
        <v>41</v>
      </c>
      <c r="BP2328" s="62">
        <v>63</v>
      </c>
      <c r="BQ2328" s="66">
        <f t="shared" si="979"/>
        <v>41063</v>
      </c>
      <c r="BR2328" s="66">
        <f t="shared" si="959"/>
        <v>41063</v>
      </c>
      <c r="BS2328" s="3" t="s">
        <v>3083</v>
      </c>
      <c r="BX2328" s="38"/>
      <c r="BY2328" s="38"/>
      <c r="CF2328"/>
    </row>
    <row r="2329" spans="1:100" ht="14" hidden="1" customHeight="1" outlineLevel="1" x14ac:dyDescent="0.2">
      <c r="A2329" t="s">
        <v>479</v>
      </c>
      <c r="B2329" t="s">
        <v>2227</v>
      </c>
      <c r="C2329" s="1">
        <f t="shared" si="970"/>
        <v>13391</v>
      </c>
      <c r="D2329" s="3">
        <f>IF(N2329&gt;0, RANK(N2329,(N2329:P2329,Q2329:AE2329)),0)</f>
        <v>2</v>
      </c>
      <c r="E2329" s="3">
        <f>IF(O2329&gt;0,RANK(O2329,(N2329:P2329,Q2329:AE2329)),0)</f>
        <v>1</v>
      </c>
      <c r="F2329" s="3">
        <f>IF(P2329&gt;0,RANK(P2329,(N2329:P2329,Q2329:AE2329)),0)</f>
        <v>3</v>
      </c>
      <c r="G2329" s="1">
        <f t="shared" si="980"/>
        <v>768</v>
      </c>
      <c r="H2329" s="2">
        <f t="shared" si="981"/>
        <v>5.7351952804122169E-2</v>
      </c>
      <c r="I2329" s="2"/>
      <c r="J2329" s="2">
        <f t="shared" si="971"/>
        <v>0.45321484579194982</v>
      </c>
      <c r="K2329" s="2">
        <f t="shared" si="972"/>
        <v>0.51056679859607201</v>
      </c>
      <c r="L2329" s="2">
        <f t="shared" si="973"/>
        <v>1.8743932491972221E-2</v>
      </c>
      <c r="M2329" s="2">
        <f t="shared" si="974"/>
        <v>1.7474423120005949E-2</v>
      </c>
      <c r="N2329" s="38">
        <v>6069</v>
      </c>
      <c r="O2329" s="38">
        <v>6837</v>
      </c>
      <c r="P2329" s="38">
        <v>251</v>
      </c>
      <c r="Q2329" s="38">
        <v>73</v>
      </c>
      <c r="R2329" s="38">
        <v>81</v>
      </c>
      <c r="S2329" s="38">
        <v>14</v>
      </c>
      <c r="T2329" s="38"/>
      <c r="U2329" s="38">
        <v>15</v>
      </c>
      <c r="V2329" s="38"/>
      <c r="W2329" s="38">
        <v>51</v>
      </c>
      <c r="X2329" s="38"/>
      <c r="Y2329" s="38"/>
      <c r="Z2329" s="38"/>
      <c r="AA2329" s="38"/>
      <c r="AB2329" s="38"/>
      <c r="AC2329" s="38"/>
      <c r="AD2329" s="38"/>
      <c r="AE2329" s="38"/>
      <c r="AF2329" s="38"/>
      <c r="AG2329" s="38"/>
      <c r="AH2329" s="38"/>
      <c r="AI2329" s="38"/>
      <c r="AJ2329" s="38"/>
      <c r="AK2329" s="38"/>
      <c r="AL2329" s="38"/>
      <c r="AM2329" s="38"/>
      <c r="AN2329" s="38"/>
      <c r="AO2329" s="38"/>
      <c r="AP2329" s="38"/>
      <c r="AQ2329" s="38"/>
      <c r="AR2329" s="38"/>
      <c r="AS2329" s="38"/>
      <c r="AT2329" s="38"/>
      <c r="AU2329" s="38"/>
      <c r="AV2329" s="38"/>
      <c r="AW2329" s="38"/>
      <c r="AX2329" s="38"/>
      <c r="AY2329" s="38"/>
      <c r="BA2329" s="3">
        <f>IF(Q2329&gt;0,RANK(Q2329,(N2329:P2329,Q2329:AE2329)),0)</f>
        <v>5</v>
      </c>
      <c r="BB2329" s="3">
        <f>IF(R2329&gt;0,RANK(R2329,(N2329:P2329,Q2329:AE2329)),0)</f>
        <v>4</v>
      </c>
      <c r="BC2329" s="3">
        <f>IF(S2329&gt;0,RANK(S2329,(N2329:P2329,Q2329:AE2329)),0)</f>
        <v>8</v>
      </c>
      <c r="BD2329" s="3">
        <f>IF(T2329&gt;0,RANK(T2329,(N2329:P2329,Q2329:AE2329)),0)</f>
        <v>0</v>
      </c>
      <c r="BE2329" s="2">
        <f t="shared" si="975"/>
        <v>5.4514225972668211E-3</v>
      </c>
      <c r="BF2329" s="2">
        <f t="shared" si="976"/>
        <v>6.0488387723097604E-3</v>
      </c>
      <c r="BG2329" s="2">
        <f t="shared" si="977"/>
        <v>1.0454783063251437E-3</v>
      </c>
      <c r="BH2329" s="2">
        <f t="shared" si="978"/>
        <v>0</v>
      </c>
      <c r="BJ2329" t="s">
        <v>479</v>
      </c>
      <c r="BK2329" t="s">
        <v>2227</v>
      </c>
      <c r="BL2329">
        <v>2</v>
      </c>
      <c r="BN2329">
        <v>0</v>
      </c>
      <c r="BO2329" s="60">
        <v>41</v>
      </c>
      <c r="BP2329" s="62">
        <v>65</v>
      </c>
      <c r="BQ2329" s="66">
        <f t="shared" si="979"/>
        <v>41065</v>
      </c>
      <c r="BR2329" s="66">
        <f t="shared" si="959"/>
        <v>41065</v>
      </c>
      <c r="BS2329" s="3" t="s">
        <v>3083</v>
      </c>
      <c r="BX2329" s="38"/>
      <c r="BY2329" s="38"/>
      <c r="CF2329"/>
    </row>
    <row r="2330" spans="1:100" ht="14" hidden="1" customHeight="1" outlineLevel="1" x14ac:dyDescent="0.2">
      <c r="A2330" t="s">
        <v>674</v>
      </c>
      <c r="B2330" t="s">
        <v>2227</v>
      </c>
      <c r="C2330" s="1">
        <f t="shared" si="970"/>
        <v>297949</v>
      </c>
      <c r="D2330" s="3">
        <f>IF(N2330&gt;0, RANK(N2330,(N2330:P2330,Q2330:AE2330)),0)</f>
        <v>1</v>
      </c>
      <c r="E2330" s="3">
        <f>IF(O2330&gt;0,RANK(O2330,(N2330:P2330,Q2330:AE2330)),0)</f>
        <v>2</v>
      </c>
      <c r="F2330" s="3">
        <f>IF(P2330&gt;0,RANK(P2330,(N2330:P2330,Q2330:AE2330)),0)</f>
        <v>3</v>
      </c>
      <c r="G2330" s="1">
        <f t="shared" si="980"/>
        <v>100423</v>
      </c>
      <c r="H2330" s="2">
        <f t="shared" si="981"/>
        <v>0.33704761553151713</v>
      </c>
      <c r="I2330" s="2"/>
      <c r="J2330" s="2">
        <f t="shared" si="971"/>
        <v>0.64780549691390132</v>
      </c>
      <c r="K2330" s="2">
        <f t="shared" si="972"/>
        <v>0.31075788138238425</v>
      </c>
      <c r="L2330" s="2">
        <f t="shared" si="973"/>
        <v>1.4472275456537865E-2</v>
      </c>
      <c r="M2330" s="2">
        <f t="shared" si="974"/>
        <v>2.6964346247176564E-2</v>
      </c>
      <c r="N2330" s="38">
        <v>193013</v>
      </c>
      <c r="O2330" s="38">
        <v>92590</v>
      </c>
      <c r="P2330" s="38">
        <v>4312</v>
      </c>
      <c r="Q2330" s="38">
        <v>1520</v>
      </c>
      <c r="R2330" s="38">
        <v>3273</v>
      </c>
      <c r="S2330" s="38">
        <v>251</v>
      </c>
      <c r="T2330" s="38"/>
      <c r="U2330" s="38">
        <v>653</v>
      </c>
      <c r="V2330" s="38"/>
      <c r="W2330" s="38">
        <v>2337</v>
      </c>
      <c r="X2330" s="38"/>
      <c r="Y2330" s="38"/>
      <c r="Z2330" s="38"/>
      <c r="AA2330" s="38"/>
      <c r="AB2330" s="38"/>
      <c r="AC2330" s="38"/>
      <c r="AD2330" s="38"/>
      <c r="AE2330" s="38"/>
      <c r="AF2330" s="38"/>
      <c r="AG2330" s="38"/>
      <c r="AH2330" s="38"/>
      <c r="AI2330" s="38"/>
      <c r="AJ2330" s="38"/>
      <c r="AK2330" s="38"/>
      <c r="AL2330" s="38"/>
      <c r="AM2330" s="38"/>
      <c r="AN2330" s="38"/>
      <c r="AO2330" s="38"/>
      <c r="AP2330" s="38"/>
      <c r="AQ2330" s="38"/>
      <c r="AR2330" s="38"/>
      <c r="AS2330" s="38"/>
      <c r="AT2330" s="38"/>
      <c r="AU2330" s="38"/>
      <c r="AV2330" s="38"/>
      <c r="AW2330" s="38"/>
      <c r="AX2330" s="38"/>
      <c r="AY2330" s="38"/>
      <c r="BA2330" s="3">
        <f>IF(Q2330&gt;0,RANK(Q2330,(N2330:P2330,Q2330:AE2330)),0)</f>
        <v>6</v>
      </c>
      <c r="BB2330" s="3">
        <f>IF(R2330&gt;0,RANK(R2330,(N2330:P2330,Q2330:AE2330)),0)</f>
        <v>4</v>
      </c>
      <c r="BC2330" s="3">
        <f>IF(S2330&gt;0,RANK(S2330,(N2330:P2330,Q2330:AE2330)),0)</f>
        <v>8</v>
      </c>
      <c r="BD2330" s="3">
        <f>IF(T2330&gt;0,RANK(T2330,(N2330:P2330,Q2330:AE2330)),0)</f>
        <v>0</v>
      </c>
      <c r="BE2330" s="2">
        <f t="shared" si="975"/>
        <v>5.101544224011492E-3</v>
      </c>
      <c r="BF2330" s="2">
        <f t="shared" si="976"/>
        <v>1.0985101477098429E-2</v>
      </c>
      <c r="BG2330" s="2">
        <f t="shared" si="977"/>
        <v>8.4242605278084508E-4</v>
      </c>
      <c r="BH2330" s="2">
        <f t="shared" si="978"/>
        <v>0</v>
      </c>
      <c r="BJ2330" t="s">
        <v>674</v>
      </c>
      <c r="BK2330" t="s">
        <v>2227</v>
      </c>
      <c r="BN2330">
        <v>0</v>
      </c>
      <c r="BO2330" s="60">
        <v>41</v>
      </c>
      <c r="BP2330" s="62">
        <v>67</v>
      </c>
      <c r="BQ2330" s="66">
        <f t="shared" si="979"/>
        <v>41067</v>
      </c>
      <c r="BR2330" s="66">
        <f t="shared" si="959"/>
        <v>41067</v>
      </c>
      <c r="BS2330" s="3" t="s">
        <v>3083</v>
      </c>
      <c r="BX2330" s="38"/>
      <c r="BY2330" s="38"/>
      <c r="CF2330" s="1"/>
    </row>
    <row r="2331" spans="1:100" ht="14" hidden="1" customHeight="1" outlineLevel="1" x14ac:dyDescent="0.2">
      <c r="A2331" t="s">
        <v>593</v>
      </c>
      <c r="B2331" t="s">
        <v>2227</v>
      </c>
      <c r="C2331" s="1">
        <f t="shared" si="970"/>
        <v>868</v>
      </c>
      <c r="D2331" s="3">
        <f>IF(N2331&gt;0, RANK(N2331,(N2331:P2331,Q2331:AE2331)),0)</f>
        <v>2</v>
      </c>
      <c r="E2331" s="3">
        <f>IF(O2331&gt;0,RANK(O2331,(N2331:P2331,Q2331:AE2331)),0)</f>
        <v>1</v>
      </c>
      <c r="F2331" s="3">
        <f>IF(P2331&gt;0,RANK(P2331,(N2331:P2331,Q2331:AE2331)),0)</f>
        <v>3</v>
      </c>
      <c r="G2331" s="1">
        <f t="shared" si="980"/>
        <v>408</v>
      </c>
      <c r="H2331" s="2">
        <f t="shared" si="981"/>
        <v>0.47004608294930877</v>
      </c>
      <c r="I2331" s="2"/>
      <c r="J2331" s="2">
        <f t="shared" si="971"/>
        <v>0.24193548387096775</v>
      </c>
      <c r="K2331" s="2">
        <f t="shared" si="972"/>
        <v>0.71198156682027647</v>
      </c>
      <c r="L2331" s="2">
        <f t="shared" si="973"/>
        <v>2.880184331797235E-2</v>
      </c>
      <c r="M2331" s="2">
        <f t="shared" si="974"/>
        <v>1.7281105990783432E-2</v>
      </c>
      <c r="N2331" s="38">
        <v>210</v>
      </c>
      <c r="O2331" s="38">
        <v>618</v>
      </c>
      <c r="P2331" s="38">
        <v>25</v>
      </c>
      <c r="Q2331" s="38">
        <v>5</v>
      </c>
      <c r="R2331" s="38">
        <v>7</v>
      </c>
      <c r="S2331" s="38">
        <v>0</v>
      </c>
      <c r="T2331" s="38"/>
      <c r="U2331" s="38">
        <v>0</v>
      </c>
      <c r="V2331" s="38"/>
      <c r="W2331" s="38">
        <v>3</v>
      </c>
      <c r="X2331" s="38"/>
      <c r="Y2331" s="38"/>
      <c r="Z2331" s="38"/>
      <c r="AA2331" s="38"/>
      <c r="AB2331" s="38"/>
      <c r="AC2331" s="38"/>
      <c r="AD2331" s="38"/>
      <c r="AE2331" s="38"/>
      <c r="AF2331" s="38"/>
      <c r="AG2331" s="38"/>
      <c r="AH2331" s="38"/>
      <c r="AI2331" s="38"/>
      <c r="AJ2331" s="38"/>
      <c r="AK2331" s="38"/>
      <c r="AL2331" s="38"/>
      <c r="AM2331" s="38"/>
      <c r="AN2331" s="38"/>
      <c r="AO2331" s="38"/>
      <c r="AP2331" s="38"/>
      <c r="AQ2331" s="38"/>
      <c r="AR2331" s="38"/>
      <c r="AS2331" s="38"/>
      <c r="AT2331" s="38"/>
      <c r="AU2331" s="38"/>
      <c r="AV2331" s="38"/>
      <c r="AW2331" s="38"/>
      <c r="AX2331" s="38"/>
      <c r="AY2331" s="38"/>
      <c r="BA2331" s="3">
        <f>IF(Q2331&gt;0,RANK(Q2331,(N2331:P2331,Q2331:AE2331)),0)</f>
        <v>5</v>
      </c>
      <c r="BB2331" s="3">
        <f>IF(R2331&gt;0,RANK(R2331,(N2331:P2331,Q2331:AE2331)),0)</f>
        <v>4</v>
      </c>
      <c r="BC2331" s="3">
        <f>IF(S2331&gt;0,RANK(S2331,(N2331:P2331,Q2331:AE2331)),0)</f>
        <v>0</v>
      </c>
      <c r="BD2331" s="3">
        <f>IF(T2331&gt;0,RANK(T2331,(N2331:P2331,Q2331:AE2331)),0)</f>
        <v>0</v>
      </c>
      <c r="BE2331" s="2">
        <f t="shared" si="975"/>
        <v>5.7603686635944703E-3</v>
      </c>
      <c r="BF2331" s="2">
        <f t="shared" si="976"/>
        <v>8.0645161290322578E-3</v>
      </c>
      <c r="BG2331" s="2">
        <f t="shared" si="977"/>
        <v>0</v>
      </c>
      <c r="BH2331" s="2">
        <f t="shared" si="978"/>
        <v>0</v>
      </c>
      <c r="BJ2331" t="s">
        <v>593</v>
      </c>
      <c r="BK2331" t="s">
        <v>2227</v>
      </c>
      <c r="BL2331">
        <v>2</v>
      </c>
      <c r="BN2331">
        <v>0</v>
      </c>
      <c r="BO2331" s="60">
        <v>41</v>
      </c>
      <c r="BP2331" s="62">
        <v>69</v>
      </c>
      <c r="BQ2331" s="66">
        <f t="shared" si="979"/>
        <v>41069</v>
      </c>
      <c r="BR2331" s="66">
        <f t="shared" si="959"/>
        <v>41069</v>
      </c>
      <c r="BS2331" s="3" t="s">
        <v>3083</v>
      </c>
      <c r="BV2331" s="1"/>
      <c r="BX2331" s="38"/>
      <c r="BY2331" s="38"/>
      <c r="CF2331"/>
    </row>
    <row r="2332" spans="1:100" ht="14" hidden="1" customHeight="1" outlineLevel="1" x14ac:dyDescent="0.2">
      <c r="A2332" t="s">
        <v>409</v>
      </c>
      <c r="B2332" t="s">
        <v>2227</v>
      </c>
      <c r="C2332" s="1">
        <f t="shared" si="970"/>
        <v>57802</v>
      </c>
      <c r="D2332" s="3">
        <f>IF(N2332&gt;0, RANK(N2332,(N2332:P2332,Q2332:AE2332)),0)</f>
        <v>2</v>
      </c>
      <c r="E2332" s="3">
        <f>IF(O2332&gt;0,RANK(O2332,(N2332:P2332,Q2332:AE2332)),0)</f>
        <v>1</v>
      </c>
      <c r="F2332" s="3">
        <f>IF(P2332&gt;0,RANK(P2332,(N2332:P2332,Q2332:AE2332)),0)</f>
        <v>3</v>
      </c>
      <c r="G2332" s="1">
        <f t="shared" si="980"/>
        <v>3525</v>
      </c>
      <c r="H2332" s="2">
        <f t="shared" si="981"/>
        <v>6.098404899484447E-2</v>
      </c>
      <c r="I2332" s="2"/>
      <c r="J2332" s="2">
        <f t="shared" si="971"/>
        <v>0.45000173004394312</v>
      </c>
      <c r="K2332" s="2">
        <f t="shared" si="972"/>
        <v>0.51098577903878761</v>
      </c>
      <c r="L2332" s="2">
        <f t="shared" si="973"/>
        <v>1.9255389086882808E-2</v>
      </c>
      <c r="M2332" s="2">
        <f t="shared" si="974"/>
        <v>1.9757101830386408E-2</v>
      </c>
      <c r="N2332" s="38">
        <v>26011</v>
      </c>
      <c r="O2332" s="38">
        <v>29536</v>
      </c>
      <c r="P2332" s="38">
        <v>1113</v>
      </c>
      <c r="Q2332" s="38">
        <v>295</v>
      </c>
      <c r="R2332" s="38">
        <v>315</v>
      </c>
      <c r="S2332" s="38">
        <v>67</v>
      </c>
      <c r="T2332" s="38"/>
      <c r="U2332" s="38">
        <v>83</v>
      </c>
      <c r="V2332" s="38"/>
      <c r="W2332" s="38">
        <v>382</v>
      </c>
      <c r="X2332" s="38"/>
      <c r="Y2332" s="38"/>
      <c r="Z2332" s="38"/>
      <c r="AA2332" s="38"/>
      <c r="AB2332" s="38"/>
      <c r="AC2332" s="38"/>
      <c r="AD2332" s="38"/>
      <c r="AE2332" s="38"/>
      <c r="AF2332" s="38"/>
      <c r="AG2332" s="38"/>
      <c r="AH2332" s="38"/>
      <c r="AI2332" s="38"/>
      <c r="AJ2332" s="38"/>
      <c r="AK2332" s="38"/>
      <c r="AL2332" s="38"/>
      <c r="AM2332" s="38"/>
      <c r="AN2332" s="38"/>
      <c r="AO2332" s="38"/>
      <c r="AP2332" s="38"/>
      <c r="AQ2332" s="38"/>
      <c r="AR2332" s="38"/>
      <c r="AS2332" s="38"/>
      <c r="AT2332" s="38"/>
      <c r="AU2332" s="38"/>
      <c r="AV2332" s="38"/>
      <c r="AW2332" s="38"/>
      <c r="AX2332" s="38"/>
      <c r="AY2332" s="38"/>
      <c r="BA2332" s="3">
        <f>IF(Q2332&gt;0,RANK(Q2332,(N2332:P2332,Q2332:AE2332)),0)</f>
        <v>6</v>
      </c>
      <c r="BB2332" s="3">
        <f>IF(R2332&gt;0,RANK(R2332,(N2332:P2332,Q2332:AE2332)),0)</f>
        <v>5</v>
      </c>
      <c r="BC2332" s="3">
        <f>IF(S2332&gt;0,RANK(S2332,(N2332:P2332,Q2332:AE2332)),0)</f>
        <v>8</v>
      </c>
      <c r="BD2332" s="3">
        <f>IF(T2332&gt;0,RANK(T2332,(N2332:P2332,Q2332:AE2332)),0)</f>
        <v>0</v>
      </c>
      <c r="BE2332" s="2">
        <f t="shared" si="975"/>
        <v>5.1036296321926578E-3</v>
      </c>
      <c r="BF2332" s="2">
        <f t="shared" si="976"/>
        <v>5.4496384208158888E-3</v>
      </c>
      <c r="BG2332" s="2">
        <f t="shared" si="977"/>
        <v>1.1591294418878239E-3</v>
      </c>
      <c r="BH2332" s="2">
        <f t="shared" si="978"/>
        <v>0</v>
      </c>
      <c r="BJ2332" t="s">
        <v>409</v>
      </c>
      <c r="BK2332" t="s">
        <v>2227</v>
      </c>
      <c r="BL2332">
        <v>6</v>
      </c>
      <c r="BN2332">
        <v>0</v>
      </c>
      <c r="BO2332" s="60">
        <v>41</v>
      </c>
      <c r="BP2332" s="62">
        <v>71</v>
      </c>
      <c r="BQ2332" s="66">
        <f t="shared" si="979"/>
        <v>41071</v>
      </c>
      <c r="BR2332" s="66">
        <f t="shared" si="959"/>
        <v>41071</v>
      </c>
      <c r="BS2332" s="3" t="s">
        <v>3083</v>
      </c>
      <c r="BX2332" s="38"/>
      <c r="BY2332" s="38"/>
      <c r="CF2332"/>
    </row>
    <row r="2333" spans="1:100" ht="14" customHeight="1" collapsed="1" x14ac:dyDescent="0.2">
      <c r="A2333" t="s">
        <v>544</v>
      </c>
      <c r="B2333" t="s">
        <v>534</v>
      </c>
      <c r="C2333" s="1">
        <f t="shared" si="970"/>
        <v>2244490</v>
      </c>
      <c r="D2333" s="3">
        <f>IF(N2333&gt;0, RANK(N2333,(N2333:P2333,Q2333:AE2333)),0)</f>
        <v>1</v>
      </c>
      <c r="E2333" s="3">
        <f>IF(O2333&gt;0,RANK(O2333,(N2333:P2333,Q2333:AE2333)),0)</f>
        <v>2</v>
      </c>
      <c r="F2333" s="3">
        <f>IF(P2333&gt;0,RANK(P2333,(N2333:P2333,Q2333:AE2333)),0)</f>
        <v>3</v>
      </c>
      <c r="G2333" s="1">
        <f t="shared" si="980"/>
        <v>321120</v>
      </c>
      <c r="H2333" s="2">
        <f t="shared" si="981"/>
        <v>0.14307036342331667</v>
      </c>
      <c r="I2333" s="2"/>
      <c r="J2333" s="2">
        <f t="shared" si="971"/>
        <v>0.55273135545268637</v>
      </c>
      <c r="K2333" s="2">
        <f t="shared" si="972"/>
        <v>0.40966099202936967</v>
      </c>
      <c r="L2333" s="2">
        <f t="shared" si="973"/>
        <v>1.50274672642783E-2</v>
      </c>
      <c r="M2333" s="2">
        <f t="shared" si="974"/>
        <v>2.2580185253665657E-2</v>
      </c>
      <c r="N2333" s="38">
        <v>1240600</v>
      </c>
      <c r="O2333" s="38">
        <v>919480</v>
      </c>
      <c r="P2333" s="38">
        <v>33729</v>
      </c>
      <c r="Q2333" s="38">
        <v>9060</v>
      </c>
      <c r="R2333" s="38">
        <v>19099</v>
      </c>
      <c r="S2333" s="38">
        <v>1850</v>
      </c>
      <c r="T2333" s="38"/>
      <c r="U2333" s="38">
        <v>5644</v>
      </c>
      <c r="V2333" s="38"/>
      <c r="W2333" s="38">
        <v>15028</v>
      </c>
      <c r="X2333" s="38"/>
      <c r="Y2333" s="38"/>
      <c r="Z2333" s="38"/>
      <c r="AA2333" s="38"/>
      <c r="AB2333" s="38"/>
      <c r="AC2333" s="38"/>
      <c r="AD2333" s="38"/>
      <c r="AE2333" s="38"/>
      <c r="AF2333" s="38"/>
      <c r="AG2333" s="38"/>
      <c r="AH2333" s="38"/>
      <c r="AI2333" s="38"/>
      <c r="AJ2333" s="38"/>
      <c r="AK2333" s="38"/>
      <c r="AL2333" s="38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BA2333" s="3">
        <f>IF(Q2333&gt;0,RANK(Q2333,(N2333:P2333,Q2333:AE2333)),0)</f>
        <v>6</v>
      </c>
      <c r="BB2333" s="3">
        <f>IF(R2333&gt;0,RANK(R2333,(N2333:P2333,Q2333:AE2333)),0)</f>
        <v>4</v>
      </c>
      <c r="BC2333" s="3">
        <f>IF(S2333&gt;0,RANK(S2333,(N2333:P2333,Q2333:AE2333)),0)</f>
        <v>8</v>
      </c>
      <c r="BD2333" s="3">
        <f>IF(T2333&gt;0,RANK(T2333,(N2333:P2333,Q2333:AE2333)),0)</f>
        <v>0</v>
      </c>
      <c r="BE2333" s="2">
        <f t="shared" si="975"/>
        <v>4.0365517333559075E-3</v>
      </c>
      <c r="BF2333" s="2">
        <f t="shared" si="976"/>
        <v>8.5092827323801842E-3</v>
      </c>
      <c r="BG2333" s="2">
        <f t="shared" si="977"/>
        <v>8.2424069610468307E-4</v>
      </c>
      <c r="BH2333" s="2">
        <f t="shared" si="978"/>
        <v>0</v>
      </c>
      <c r="BJ2333" t="s">
        <v>544</v>
      </c>
      <c r="BK2333" t="s">
        <v>534</v>
      </c>
      <c r="BN2333">
        <v>0</v>
      </c>
      <c r="BO2333" s="60">
        <v>41</v>
      </c>
      <c r="BP2333" s="62"/>
      <c r="BQ2333" s="60">
        <v>41</v>
      </c>
      <c r="BR2333" s="60">
        <f t="shared" si="959"/>
        <v>41</v>
      </c>
      <c r="BS2333" s="3" t="s">
        <v>693</v>
      </c>
      <c r="BT2333" s="38">
        <f>SUM(BT2297:BT2332)</f>
        <v>0</v>
      </c>
      <c r="BU2333" s="38">
        <f>SUM(BU2297:BU2332)</f>
        <v>0</v>
      </c>
      <c r="BX2333" s="38"/>
      <c r="CT2333" s="38"/>
    </row>
    <row r="2334" spans="1:100" ht="14" customHeight="1" x14ac:dyDescent="0.2">
      <c r="C2334" s="1"/>
      <c r="E2334" s="3"/>
      <c r="F2334" s="3"/>
      <c r="I2334" s="2"/>
      <c r="N2334" s="38"/>
      <c r="O2334" s="38"/>
      <c r="P2334" s="38"/>
      <c r="Q2334" s="38"/>
      <c r="R2334" s="38"/>
      <c r="S2334" s="38"/>
      <c r="T2334" s="38"/>
      <c r="U2334" s="38"/>
      <c r="V2334" s="38"/>
      <c r="W2334" s="38"/>
      <c r="X2334" s="38"/>
      <c r="Y2334" s="38"/>
      <c r="Z2334" s="38"/>
      <c r="AA2334" s="38"/>
      <c r="AB2334" s="38"/>
      <c r="AC2334" s="38"/>
      <c r="AD2334" s="38"/>
      <c r="AE2334" s="38"/>
      <c r="AF2334" s="38"/>
      <c r="AG2334" s="38"/>
      <c r="AH2334" s="38"/>
      <c r="AI2334" s="38"/>
      <c r="AJ2334" s="38"/>
      <c r="AK2334" s="38"/>
      <c r="AL2334" s="38"/>
      <c r="AM2334" s="38"/>
      <c r="AN2334" s="38"/>
      <c r="AO2334" s="38"/>
      <c r="AP2334" s="38"/>
      <c r="AQ2334" s="38"/>
      <c r="AR2334" s="38"/>
      <c r="AS2334" s="38"/>
      <c r="AT2334" s="38"/>
      <c r="AU2334" s="38"/>
      <c r="AV2334" s="38"/>
      <c r="AW2334" s="38"/>
      <c r="AX2334" s="38"/>
      <c r="AY2334" s="38"/>
      <c r="BA2334" s="3"/>
      <c r="BB2334" s="3"/>
      <c r="BC2334" s="3"/>
      <c r="BD2334" s="3"/>
      <c r="BO2334" s="60"/>
      <c r="BP2334" s="62"/>
      <c r="BQ2334" s="66"/>
      <c r="BR2334" s="66"/>
      <c r="CF2334" s="1"/>
      <c r="CI2334" s="1"/>
      <c r="CJ2334" s="1"/>
      <c r="CV2334" s="6"/>
    </row>
    <row r="2335" spans="1:100" ht="14" hidden="1" customHeight="1" outlineLevel="1" x14ac:dyDescent="0.2">
      <c r="A2335" t="s">
        <v>1006</v>
      </c>
      <c r="B2335" t="s">
        <v>1000</v>
      </c>
      <c r="C2335" s="1">
        <f t="shared" ref="C2335:C2366" si="982">SUM(N2335:AY2335)</f>
        <v>60871</v>
      </c>
      <c r="D2335" s="3">
        <f>IF(N2335&gt;0, RANK(N2335,(N2335:P2335,Q2335:AE2335)),0)</f>
        <v>2</v>
      </c>
      <c r="E2335" s="3">
        <f>IF(O2335&gt;0,RANK(O2335,(N2335:P2335,Q2335:AE2335)),0)</f>
        <v>1</v>
      </c>
      <c r="F2335" s="3">
        <f>IF(P2335&gt;0,RANK(P2335,(N2335:P2335,Q2335:AE2335)),0)</f>
        <v>0</v>
      </c>
      <c r="G2335" s="1">
        <f t="shared" si="980"/>
        <v>20406</v>
      </c>
      <c r="H2335" s="2">
        <f t="shared" si="981"/>
        <v>0.33523352663830069</v>
      </c>
      <c r="I2335" s="2"/>
      <c r="J2335" s="2">
        <f t="shared" ref="J2335:J2366" si="983">IF($C2335=0,"-",N2335/$C2335)</f>
        <v>0.32596803075356079</v>
      </c>
      <c r="K2335" s="2">
        <f t="shared" ref="K2335:K2366" si="984">IF($C2335=0,"-",O2335/$C2335)</f>
        <v>0.66120155739186148</v>
      </c>
      <c r="L2335" s="2">
        <f>IF($C2335=0,"-",IF(P2335="",0,P2335/$C2335))</f>
        <v>0</v>
      </c>
      <c r="M2335" s="2">
        <f t="shared" ref="M2335:M2366" si="985">IF(C2335=0,"-",(1-J2335-K2335-L2335))</f>
        <v>1.2830411854577672E-2</v>
      </c>
      <c r="N2335" s="38">
        <v>19842</v>
      </c>
      <c r="O2335" s="38">
        <v>40248</v>
      </c>
      <c r="P2335" s="38"/>
      <c r="Q2335" s="38">
        <v>342</v>
      </c>
      <c r="R2335" s="38">
        <v>218</v>
      </c>
      <c r="S2335" s="38"/>
      <c r="T2335" s="38"/>
      <c r="U2335" s="38"/>
      <c r="V2335" s="38"/>
      <c r="W2335" s="38">
        <f>IF(Copyright!B$11=1,CF2335,0)</f>
        <v>221</v>
      </c>
      <c r="X2335" s="38"/>
      <c r="Y2335" s="38"/>
      <c r="Z2335" s="38"/>
      <c r="AA2335" s="38"/>
      <c r="AB2335" s="38"/>
      <c r="AC2335" s="38"/>
      <c r="AD2335" s="38"/>
      <c r="AE2335" s="38"/>
      <c r="AF2335" s="38"/>
      <c r="AG2335" s="38"/>
      <c r="AH2335" s="38"/>
      <c r="AI2335" s="38"/>
      <c r="AJ2335" s="38"/>
      <c r="AK2335" s="38"/>
      <c r="AL2335" s="38"/>
      <c r="AM2335" s="38"/>
      <c r="AN2335" s="38"/>
      <c r="AO2335" s="38"/>
      <c r="AP2335" s="38"/>
      <c r="AQ2335" s="38"/>
      <c r="AR2335" s="38"/>
      <c r="AS2335" s="38"/>
      <c r="AT2335" s="38"/>
      <c r="AU2335" s="38"/>
      <c r="AV2335" s="38"/>
      <c r="AW2335" s="38"/>
      <c r="AX2335" s="38"/>
      <c r="AY2335" s="38"/>
      <c r="BA2335" s="3">
        <f>IF(Q2335&gt;0,RANK(Q2335,(N2335:P2335,Q2335:AE2335)),0)</f>
        <v>3</v>
      </c>
      <c r="BB2335" s="3">
        <f>IF(R2335&gt;0,RANK(R2335,(N2335:P2335,Q2335:AE2335)),0)</f>
        <v>5</v>
      </c>
      <c r="BC2335" s="3">
        <f>IF(S2335&gt;0,RANK(S2335,(N2335:P2335,Q2335:AE2335)),0)</f>
        <v>0</v>
      </c>
      <c r="BD2335" s="3">
        <f>IF(T2335&gt;0,RANK(T2335,(N2335:P2335,Q2335:AE2335)),0)</f>
        <v>0</v>
      </c>
      <c r="BE2335" s="2">
        <f t="shared" ref="BE2335:BE2366" si="986">IF($C2335=0,"-",Q2335/$C2335)</f>
        <v>5.6184389939380004E-3</v>
      </c>
      <c r="BF2335" s="2">
        <f t="shared" ref="BF2335:BF2366" si="987">IF($C2335=0,"-",R2335/$C2335)</f>
        <v>3.5813441540306552E-3</v>
      </c>
      <c r="BG2335" s="2">
        <f t="shared" ref="BG2335:BG2366" si="988">IF($C2335=0,"-",S2335/$C2335)</f>
        <v>0</v>
      </c>
      <c r="BH2335" s="2">
        <f t="shared" ref="BH2335:BH2366" si="989">IF($C2335=0,"-",T2335/$C2335)</f>
        <v>0</v>
      </c>
      <c r="BJ2335" t="s">
        <v>1006</v>
      </c>
      <c r="BK2335" t="s">
        <v>1000</v>
      </c>
      <c r="BL2335">
        <v>13</v>
      </c>
      <c r="BN2335">
        <v>0</v>
      </c>
      <c r="BO2335" s="60">
        <v>42</v>
      </c>
      <c r="BP2335" s="62">
        <v>1</v>
      </c>
      <c r="BQ2335" s="66">
        <f t="shared" ref="BQ2335:BQ2366" si="990">1000*BO2335+BP2335</f>
        <v>42001</v>
      </c>
      <c r="BR2335" s="66">
        <f t="shared" si="959"/>
        <v>42001</v>
      </c>
      <c r="BS2335" s="3" t="s">
        <v>3083</v>
      </c>
      <c r="BY2335" s="73"/>
      <c r="CB2335" s="95"/>
      <c r="CD2335" s="38">
        <f t="shared" ref="CD2335:CD2398" si="991">C2335-CE2335</f>
        <v>0</v>
      </c>
      <c r="CE2335" s="38">
        <v>60871</v>
      </c>
      <c r="CF2335" s="38">
        <v>221</v>
      </c>
      <c r="CJ2335" s="1"/>
      <c r="CM2335" s="51"/>
      <c r="CS2335" s="38"/>
      <c r="CT2335" s="38"/>
      <c r="CU2335" s="38"/>
      <c r="CV2335" s="38"/>
    </row>
    <row r="2336" spans="1:100" ht="14" hidden="1" customHeight="1" outlineLevel="1" x14ac:dyDescent="0.2">
      <c r="A2336" t="s">
        <v>2386</v>
      </c>
      <c r="B2336" t="s">
        <v>1000</v>
      </c>
      <c r="C2336" s="1">
        <f t="shared" si="982"/>
        <v>723799</v>
      </c>
      <c r="D2336" s="3">
        <f>IF(N2336&gt;0, RANK(N2336,(N2336:P2336,Q2336:AE2336)),0)</f>
        <v>1</v>
      </c>
      <c r="E2336" s="3">
        <f>IF(O2336&gt;0,RANK(O2336,(N2336:P2336,Q2336:AE2336)),0)</f>
        <v>2</v>
      </c>
      <c r="F2336" s="3">
        <f>IF(P2336&gt;0,RANK(P2336,(N2336:P2336,Q2336:AE2336)),0)</f>
        <v>0</v>
      </c>
      <c r="G2336" s="1">
        <f t="shared" si="980"/>
        <v>146321</v>
      </c>
      <c r="H2336" s="2">
        <f t="shared" si="981"/>
        <v>0.20215695241358445</v>
      </c>
      <c r="I2336" s="2"/>
      <c r="J2336" s="2">
        <f t="shared" si="983"/>
        <v>0.59397153077028286</v>
      </c>
      <c r="K2336" s="2">
        <f t="shared" si="984"/>
        <v>0.39181457835669847</v>
      </c>
      <c r="L2336" s="2">
        <f>IF($C2336=0,"-",IF(P2336="",0,P2336/$C2336))</f>
        <v>0</v>
      </c>
      <c r="M2336" s="2">
        <f t="shared" si="985"/>
        <v>1.4213890873018664E-2</v>
      </c>
      <c r="N2336" s="38">
        <v>429916</v>
      </c>
      <c r="O2336" s="38">
        <v>283595</v>
      </c>
      <c r="P2336" s="38"/>
      <c r="Q2336" s="38">
        <v>3302</v>
      </c>
      <c r="R2336" s="38">
        <v>3691</v>
      </c>
      <c r="S2336" s="38"/>
      <c r="T2336" s="38"/>
      <c r="U2336" s="38"/>
      <c r="V2336" s="38"/>
      <c r="W2336" s="38">
        <f>IF(Copyright!B$11=1,CF2336,0)</f>
        <v>3295</v>
      </c>
      <c r="X2336" s="38"/>
      <c r="Y2336" s="38"/>
      <c r="Z2336" s="38"/>
      <c r="AA2336" s="38"/>
      <c r="AB2336" s="38"/>
      <c r="AC2336" s="38"/>
      <c r="AD2336" s="38"/>
      <c r="AE2336" s="38"/>
      <c r="AF2336" s="38"/>
      <c r="AG2336" s="38"/>
      <c r="AH2336" s="38"/>
      <c r="AI2336" s="38"/>
      <c r="AJ2336" s="38"/>
      <c r="AK2336" s="38"/>
      <c r="AL2336" s="38"/>
      <c r="AM2336" s="38"/>
      <c r="AN2336" s="38"/>
      <c r="AO2336" s="38"/>
      <c r="AP2336" s="38"/>
      <c r="AQ2336" s="38"/>
      <c r="AR2336" s="38"/>
      <c r="AS2336" s="38"/>
      <c r="AT2336" s="38"/>
      <c r="AU2336" s="38"/>
      <c r="AV2336" s="38"/>
      <c r="AW2336" s="38"/>
      <c r="AX2336" s="38"/>
      <c r="AY2336" s="38"/>
      <c r="BA2336" s="3">
        <f>IF(Q2336&gt;0,RANK(Q2336,(N2336:P2336,Q2336:AE2336)),0)</f>
        <v>4</v>
      </c>
      <c r="BB2336" s="3">
        <f>IF(R2336&gt;0,RANK(R2336,(N2336:P2336,Q2336:AE2336)),0)</f>
        <v>3</v>
      </c>
      <c r="BC2336" s="3">
        <f>IF(S2336&gt;0,RANK(S2336,(N2336:P2336,Q2336:AE2336)),0)</f>
        <v>0</v>
      </c>
      <c r="BD2336" s="3">
        <f>IF(T2336&gt;0,RANK(T2336,(N2336:P2336,Q2336:AE2336)),0)</f>
        <v>0</v>
      </c>
      <c r="BE2336" s="2">
        <f t="shared" si="986"/>
        <v>4.5620400138712547E-3</v>
      </c>
      <c r="BF2336" s="2">
        <f t="shared" si="987"/>
        <v>5.0994820385217446E-3</v>
      </c>
      <c r="BG2336" s="2">
        <f t="shared" si="988"/>
        <v>0</v>
      </c>
      <c r="BH2336" s="2">
        <f t="shared" si="989"/>
        <v>0</v>
      </c>
      <c r="BJ2336" t="s">
        <v>2386</v>
      </c>
      <c r="BK2336" t="s">
        <v>1000</v>
      </c>
      <c r="BN2336">
        <v>0</v>
      </c>
      <c r="BO2336" s="60">
        <v>42</v>
      </c>
      <c r="BP2336" s="62">
        <v>3</v>
      </c>
      <c r="BQ2336" s="66">
        <f t="shared" si="990"/>
        <v>42003</v>
      </c>
      <c r="BR2336" s="66">
        <f t="shared" si="959"/>
        <v>42003</v>
      </c>
      <c r="BS2336" s="3" t="s">
        <v>3083</v>
      </c>
      <c r="BY2336" s="73"/>
      <c r="CB2336" s="73"/>
      <c r="CD2336" s="38">
        <f t="shared" si="991"/>
        <v>0</v>
      </c>
      <c r="CE2336" s="38">
        <v>723799</v>
      </c>
      <c r="CF2336" s="38">
        <v>3295</v>
      </c>
      <c r="CM2336" s="51"/>
      <c r="CS2336" s="38"/>
      <c r="CT2336" s="38"/>
      <c r="CU2336" s="38"/>
      <c r="CV2336" s="38"/>
    </row>
    <row r="2337" spans="1:100" ht="14" hidden="1" customHeight="1" outlineLevel="1" x14ac:dyDescent="0.2">
      <c r="A2337" t="s">
        <v>1580</v>
      </c>
      <c r="B2337" t="s">
        <v>1000</v>
      </c>
      <c r="C2337" s="1">
        <f t="shared" si="982"/>
        <v>37209</v>
      </c>
      <c r="D2337" s="3">
        <f>IF(N2337&gt;0, RANK(N2337,(N2337:P2337,Q2337:AE2337)),0)</f>
        <v>2</v>
      </c>
      <c r="E2337" s="3">
        <f>IF(O2337&gt;0,RANK(O2337,(N2337:P2337,Q2337:AE2337)),0)</f>
        <v>1</v>
      </c>
      <c r="F2337" s="3">
        <f>IF(P2337&gt;0,RANK(P2337,(N2337:P2337,Q2337:AE2337)),0)</f>
        <v>0</v>
      </c>
      <c r="G2337" s="1">
        <f t="shared" si="980"/>
        <v>19743</v>
      </c>
      <c r="H2337" s="2">
        <f t="shared" si="981"/>
        <v>0.53059743610416832</v>
      </c>
      <c r="I2337" s="2"/>
      <c r="J2337" s="2">
        <f t="shared" si="983"/>
        <v>0.22986374264290899</v>
      </c>
      <c r="K2337" s="2">
        <f t="shared" si="984"/>
        <v>0.7604611787470773</v>
      </c>
      <c r="L2337" s="2">
        <f t="shared" ref="L2337:L2400" si="992">IF($C2337=0,"-",IF(P2337="",0,P2337/$C2337))</f>
        <v>0</v>
      </c>
      <c r="M2337" s="2">
        <f t="shared" si="985"/>
        <v>9.6750786100137098E-3</v>
      </c>
      <c r="N2337" s="38">
        <v>8553</v>
      </c>
      <c r="O2337" s="38">
        <v>28296</v>
      </c>
      <c r="P2337" s="38"/>
      <c r="Q2337" s="38">
        <v>182</v>
      </c>
      <c r="R2337" s="38">
        <v>88</v>
      </c>
      <c r="S2337" s="38"/>
      <c r="T2337" s="38"/>
      <c r="U2337" s="38"/>
      <c r="V2337" s="38"/>
      <c r="W2337" s="38">
        <f>IF(Copyright!B$11=1,CF2337,0)</f>
        <v>90</v>
      </c>
      <c r="X2337" s="38"/>
      <c r="Y2337" s="38"/>
      <c r="Z2337" s="38"/>
      <c r="AA2337" s="38"/>
      <c r="AB2337" s="38"/>
      <c r="AC2337" s="38"/>
      <c r="AD2337" s="38"/>
      <c r="AE2337" s="38"/>
      <c r="AF2337" s="38"/>
      <c r="AG2337" s="38"/>
      <c r="AH2337" s="38"/>
      <c r="AI2337" s="38"/>
      <c r="AJ2337" s="38"/>
      <c r="AK2337" s="38"/>
      <c r="AL2337" s="38"/>
      <c r="AM2337" s="38"/>
      <c r="AN2337" s="38"/>
      <c r="AO2337" s="38"/>
      <c r="AP2337" s="38"/>
      <c r="AQ2337" s="38"/>
      <c r="AR2337" s="38"/>
      <c r="AS2337" s="38"/>
      <c r="AT2337" s="38"/>
      <c r="AU2337" s="38"/>
      <c r="AV2337" s="38"/>
      <c r="AW2337" s="38"/>
      <c r="AX2337" s="38"/>
      <c r="AY2337" s="38"/>
      <c r="BA2337" s="3">
        <f>IF(Q2337&gt;0,RANK(Q2337,(N2337:P2337,Q2337:AE2337)),0)</f>
        <v>3</v>
      </c>
      <c r="BB2337" s="3">
        <f>IF(R2337&gt;0,RANK(R2337,(N2337:P2337,Q2337:AE2337)),0)</f>
        <v>5</v>
      </c>
      <c r="BC2337" s="3">
        <f>IF(S2337&gt;0,RANK(S2337,(N2337:P2337,Q2337:AE2337)),0)</f>
        <v>0</v>
      </c>
      <c r="BD2337" s="3">
        <f>IF(T2337&gt;0,RANK(T2337,(N2337:P2337,Q2337:AE2337)),0)</f>
        <v>0</v>
      </c>
      <c r="BE2337" s="2">
        <f t="shared" si="986"/>
        <v>4.8912897417291512E-3</v>
      </c>
      <c r="BF2337" s="2">
        <f t="shared" si="987"/>
        <v>2.3650192157811281E-3</v>
      </c>
      <c r="BG2337" s="2">
        <f t="shared" si="988"/>
        <v>0</v>
      </c>
      <c r="BH2337" s="2">
        <f t="shared" si="989"/>
        <v>0</v>
      </c>
      <c r="BJ2337" t="s">
        <v>1580</v>
      </c>
      <c r="BK2337" t="s">
        <v>1000</v>
      </c>
      <c r="BL2337">
        <v>15</v>
      </c>
      <c r="BN2337">
        <v>0</v>
      </c>
      <c r="BO2337" s="60">
        <v>42</v>
      </c>
      <c r="BP2337" s="62">
        <v>5</v>
      </c>
      <c r="BQ2337" s="66">
        <f t="shared" si="990"/>
        <v>42005</v>
      </c>
      <c r="BR2337" s="66">
        <f t="shared" si="959"/>
        <v>42005</v>
      </c>
      <c r="BS2337" s="3" t="s">
        <v>3083</v>
      </c>
      <c r="BY2337" s="73"/>
      <c r="CB2337" s="95"/>
      <c r="CD2337" s="38">
        <f t="shared" si="991"/>
        <v>0</v>
      </c>
      <c r="CE2337" s="38">
        <v>37209</v>
      </c>
      <c r="CF2337" s="38">
        <v>90</v>
      </c>
      <c r="CG2337" s="1"/>
      <c r="CM2337" s="51"/>
      <c r="CS2337" s="38"/>
      <c r="CT2337" s="38"/>
      <c r="CU2337" s="38"/>
      <c r="CV2337" s="38"/>
    </row>
    <row r="2338" spans="1:100" ht="14" hidden="1" customHeight="1" outlineLevel="1" x14ac:dyDescent="0.2">
      <c r="A2338" t="s">
        <v>1170</v>
      </c>
      <c r="B2338" t="s">
        <v>1000</v>
      </c>
      <c r="C2338" s="1">
        <f t="shared" si="982"/>
        <v>95194</v>
      </c>
      <c r="D2338" s="3">
        <f>IF(N2338&gt;0, RANK(N2338,(N2338:P2338,Q2338:AE2338)),0)</f>
        <v>2</v>
      </c>
      <c r="E2338" s="3">
        <f>IF(O2338&gt;0,RANK(O2338,(N2338:P2338,Q2338:AE2338)),0)</f>
        <v>1</v>
      </c>
      <c r="F2338" s="3">
        <f>IF(P2338&gt;0,RANK(P2338,(N2338:P2338,Q2338:AE2338)),0)</f>
        <v>0</v>
      </c>
      <c r="G2338" s="1">
        <f t="shared" si="980"/>
        <v>19641</v>
      </c>
      <c r="H2338" s="2">
        <f t="shared" si="981"/>
        <v>0.20632602895140451</v>
      </c>
      <c r="I2338" s="2"/>
      <c r="J2338" s="2">
        <f t="shared" si="983"/>
        <v>0.39073891211630984</v>
      </c>
      <c r="K2338" s="2">
        <f t="shared" si="984"/>
        <v>0.59706494106771435</v>
      </c>
      <c r="L2338" s="2">
        <f t="shared" si="992"/>
        <v>0</v>
      </c>
      <c r="M2338" s="2">
        <f t="shared" si="985"/>
        <v>1.2196146815975806E-2</v>
      </c>
      <c r="N2338" s="38">
        <v>37196</v>
      </c>
      <c r="O2338" s="38">
        <v>56837</v>
      </c>
      <c r="P2338" s="38"/>
      <c r="Q2338" s="38">
        <v>502</v>
      </c>
      <c r="R2338" s="38">
        <v>308</v>
      </c>
      <c r="S2338" s="38"/>
      <c r="T2338" s="38"/>
      <c r="U2338" s="38"/>
      <c r="V2338" s="38"/>
      <c r="W2338" s="38">
        <f>IF(Copyright!B$11=1,CF2338,0)</f>
        <v>351</v>
      </c>
      <c r="X2338" s="38"/>
      <c r="Y2338" s="38"/>
      <c r="Z2338" s="38"/>
      <c r="AA2338" s="38"/>
      <c r="AB2338" s="38"/>
      <c r="AC2338" s="38"/>
      <c r="AD2338" s="38"/>
      <c r="AE2338" s="38"/>
      <c r="AF2338" s="38"/>
      <c r="AG2338" s="38"/>
      <c r="AH2338" s="38"/>
      <c r="AI2338" s="38"/>
      <c r="AJ2338" s="38"/>
      <c r="AK2338" s="38"/>
      <c r="AL2338" s="38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BA2338" s="3">
        <f>IF(Q2338&gt;0,RANK(Q2338,(N2338:P2338,Q2338:AE2338)),0)</f>
        <v>3</v>
      </c>
      <c r="BB2338" s="3">
        <f>IF(R2338&gt;0,RANK(R2338,(N2338:P2338,Q2338:AE2338)),0)</f>
        <v>5</v>
      </c>
      <c r="BC2338" s="3">
        <f>IF(S2338&gt;0,RANK(S2338,(N2338:P2338,Q2338:AE2338)),0)</f>
        <v>0</v>
      </c>
      <c r="BD2338" s="3">
        <f>IF(T2338&gt;0,RANK(T2338,(N2338:P2338,Q2338:AE2338)),0)</f>
        <v>0</v>
      </c>
      <c r="BE2338" s="2">
        <f t="shared" si="986"/>
        <v>5.2734416034624027E-3</v>
      </c>
      <c r="BF2338" s="2">
        <f t="shared" si="987"/>
        <v>3.2354980355904783E-3</v>
      </c>
      <c r="BG2338" s="2">
        <f t="shared" si="988"/>
        <v>0</v>
      </c>
      <c r="BH2338" s="2">
        <f t="shared" si="989"/>
        <v>0</v>
      </c>
      <c r="BJ2338" t="s">
        <v>1170</v>
      </c>
      <c r="BK2338" t="s">
        <v>1000</v>
      </c>
      <c r="BL2338">
        <v>17</v>
      </c>
      <c r="BN2338">
        <v>0</v>
      </c>
      <c r="BO2338" s="60">
        <v>42</v>
      </c>
      <c r="BP2338" s="62">
        <v>7</v>
      </c>
      <c r="BQ2338" s="66">
        <f t="shared" si="990"/>
        <v>42007</v>
      </c>
      <c r="BR2338" s="66">
        <f t="shared" si="959"/>
        <v>42007</v>
      </c>
      <c r="BS2338" s="3" t="s">
        <v>3083</v>
      </c>
      <c r="BY2338" s="73"/>
      <c r="CB2338" s="95"/>
      <c r="CD2338" s="38">
        <f t="shared" si="991"/>
        <v>0</v>
      </c>
      <c r="CE2338" s="38">
        <f>37196+56837+502+308+351</f>
        <v>95194</v>
      </c>
      <c r="CF2338" s="38">
        <v>351</v>
      </c>
      <c r="CM2338" s="51"/>
      <c r="CS2338" s="38"/>
      <c r="CT2338" s="38"/>
      <c r="CU2338" s="38"/>
      <c r="CV2338" s="38"/>
    </row>
    <row r="2339" spans="1:100" ht="14" hidden="1" customHeight="1" outlineLevel="1" x14ac:dyDescent="0.2">
      <c r="A2339" t="s">
        <v>1733</v>
      </c>
      <c r="B2339" t="s">
        <v>1000</v>
      </c>
      <c r="C2339" s="1">
        <f t="shared" si="982"/>
        <v>28218</v>
      </c>
      <c r="D2339" s="3">
        <f>IF(N2339&gt;0, RANK(N2339,(N2339:P2339,Q2339:AE2339)),0)</f>
        <v>2</v>
      </c>
      <c r="E2339" s="3">
        <f>IF(O2339&gt;0,RANK(O2339,(N2339:P2339,Q2339:AE2339)),0)</f>
        <v>1</v>
      </c>
      <c r="F2339" s="3">
        <f>IF(P2339&gt;0,RANK(P2339,(N2339:P2339,Q2339:AE2339)),0)</f>
        <v>0</v>
      </c>
      <c r="G2339" s="1">
        <f t="shared" si="980"/>
        <v>19322</v>
      </c>
      <c r="H2339" s="2">
        <f t="shared" si="981"/>
        <v>0.6847402367283294</v>
      </c>
      <c r="I2339" s="2"/>
      <c r="J2339" s="2">
        <f t="shared" si="983"/>
        <v>0.15366078389680346</v>
      </c>
      <c r="K2339" s="2">
        <f t="shared" si="984"/>
        <v>0.83840102062513289</v>
      </c>
      <c r="L2339" s="2">
        <f t="shared" si="992"/>
        <v>0</v>
      </c>
      <c r="M2339" s="2">
        <f t="shared" si="985"/>
        <v>7.9381954780636255E-3</v>
      </c>
      <c r="N2339" s="38">
        <v>4336</v>
      </c>
      <c r="O2339" s="38">
        <v>23658</v>
      </c>
      <c r="P2339" s="38"/>
      <c r="Q2339" s="38">
        <v>100</v>
      </c>
      <c r="R2339" s="38">
        <v>66</v>
      </c>
      <c r="S2339" s="38"/>
      <c r="T2339" s="38"/>
      <c r="U2339" s="38"/>
      <c r="V2339" s="38"/>
      <c r="W2339" s="38">
        <f>IF(Copyright!B$11=1,CF2339,0)</f>
        <v>58</v>
      </c>
      <c r="X2339" s="38"/>
      <c r="Y2339" s="38"/>
      <c r="Z2339" s="38"/>
      <c r="AA2339" s="38"/>
      <c r="AB2339" s="38"/>
      <c r="AC2339" s="38"/>
      <c r="AD2339" s="38"/>
      <c r="AE2339" s="38"/>
      <c r="AF2339" s="38"/>
      <c r="AG2339" s="38"/>
      <c r="AH2339" s="38"/>
      <c r="AI2339" s="38"/>
      <c r="AJ2339" s="38"/>
      <c r="AK2339" s="38"/>
      <c r="AL2339" s="38"/>
      <c r="AM2339" s="38"/>
      <c r="AN2339" s="38"/>
      <c r="AO2339" s="38"/>
      <c r="AP2339" s="38"/>
      <c r="AQ2339" s="38"/>
      <c r="AR2339" s="38"/>
      <c r="AS2339" s="38"/>
      <c r="AT2339" s="38"/>
      <c r="AU2339" s="38"/>
      <c r="AV2339" s="38"/>
      <c r="AW2339" s="38"/>
      <c r="AX2339" s="38"/>
      <c r="AY2339" s="38"/>
      <c r="BA2339" s="3">
        <f>IF(Q2339&gt;0,RANK(Q2339,(N2339:P2339,Q2339:AE2339)),0)</f>
        <v>3</v>
      </c>
      <c r="BB2339" s="3">
        <f>IF(R2339&gt;0,RANK(R2339,(N2339:P2339,Q2339:AE2339)),0)</f>
        <v>4</v>
      </c>
      <c r="BC2339" s="3">
        <f>IF(S2339&gt;0,RANK(S2339,(N2339:P2339,Q2339:AE2339)),0)</f>
        <v>0</v>
      </c>
      <c r="BD2339" s="3">
        <f>IF(T2339&gt;0,RANK(T2339,(N2339:P2339,Q2339:AE2339)),0)</f>
        <v>0</v>
      </c>
      <c r="BE2339" s="2">
        <f t="shared" si="986"/>
        <v>3.5438372669926999E-3</v>
      </c>
      <c r="BF2339" s="2">
        <f t="shared" si="987"/>
        <v>2.338932596215182E-3</v>
      </c>
      <c r="BG2339" s="2">
        <f t="shared" si="988"/>
        <v>0</v>
      </c>
      <c r="BH2339" s="2">
        <f t="shared" si="989"/>
        <v>0</v>
      </c>
      <c r="BJ2339" t="s">
        <v>1733</v>
      </c>
      <c r="BK2339" t="s">
        <v>1000</v>
      </c>
      <c r="BL2339">
        <v>13</v>
      </c>
      <c r="BN2339">
        <v>0</v>
      </c>
      <c r="BO2339" s="60">
        <v>42</v>
      </c>
      <c r="BP2339" s="62">
        <v>9</v>
      </c>
      <c r="BQ2339" s="66">
        <f t="shared" si="990"/>
        <v>42009</v>
      </c>
      <c r="BR2339" s="66">
        <f t="shared" ref="BR2339:BR2402" si="993">BQ2339</f>
        <v>42009</v>
      </c>
      <c r="BS2339" s="3" t="s">
        <v>3083</v>
      </c>
      <c r="BY2339" s="73"/>
      <c r="CB2339" s="95"/>
      <c r="CD2339" s="38">
        <f t="shared" si="991"/>
        <v>0</v>
      </c>
      <c r="CE2339" s="38">
        <v>28218</v>
      </c>
      <c r="CF2339" s="38">
        <v>58</v>
      </c>
      <c r="CM2339" s="51"/>
      <c r="CS2339" s="38"/>
      <c r="CT2339" s="38"/>
      <c r="CU2339" s="38"/>
      <c r="CV2339" s="38"/>
    </row>
    <row r="2340" spans="1:100" ht="14" hidden="1" customHeight="1" outlineLevel="1" x14ac:dyDescent="0.2">
      <c r="A2340" t="s">
        <v>432</v>
      </c>
      <c r="B2340" t="s">
        <v>1000</v>
      </c>
      <c r="C2340" s="1">
        <f t="shared" si="982"/>
        <v>210426</v>
      </c>
      <c r="D2340" s="3">
        <f>IF(N2340&gt;0, RANK(N2340,(N2340:P2340,Q2340:AE2340)),0)</f>
        <v>2</v>
      </c>
      <c r="E2340" s="3">
        <f>IF(O2340&gt;0,RANK(O2340,(N2340:P2340,Q2340:AE2340)),0)</f>
        <v>1</v>
      </c>
      <c r="F2340" s="3">
        <f>IF(P2340&gt;0,RANK(P2340,(N2340:P2340,Q2340:AE2340)),0)</f>
        <v>0</v>
      </c>
      <c r="G2340" s="1">
        <f t="shared" si="980"/>
        <v>25552</v>
      </c>
      <c r="H2340" s="2">
        <f t="shared" si="981"/>
        <v>0.12142986132892324</v>
      </c>
      <c r="I2340" s="2"/>
      <c r="J2340" s="2">
        <f t="shared" si="983"/>
        <v>0.43305009837187419</v>
      </c>
      <c r="K2340" s="2">
        <f t="shared" si="984"/>
        <v>0.55447995970079744</v>
      </c>
      <c r="L2340" s="2">
        <f t="shared" si="992"/>
        <v>0</v>
      </c>
      <c r="M2340" s="2">
        <f t="shared" si="985"/>
        <v>1.2469941927328421E-2</v>
      </c>
      <c r="N2340" s="38">
        <v>91125</v>
      </c>
      <c r="O2340" s="38">
        <v>116677</v>
      </c>
      <c r="P2340" s="38"/>
      <c r="Q2340" s="38">
        <v>1094</v>
      </c>
      <c r="R2340" s="38">
        <v>942</v>
      </c>
      <c r="S2340" s="38"/>
      <c r="T2340" s="38"/>
      <c r="U2340" s="38"/>
      <c r="V2340" s="38"/>
      <c r="W2340" s="38">
        <f>IF(Copyright!B$11=1,CF2340,0)</f>
        <v>588</v>
      </c>
      <c r="X2340" s="38"/>
      <c r="Y2340" s="38"/>
      <c r="Z2340" s="38"/>
      <c r="AA2340" s="38"/>
      <c r="AB2340" s="38"/>
      <c r="AC2340" s="38"/>
      <c r="AD2340" s="38"/>
      <c r="AE2340" s="38"/>
      <c r="AF2340" s="38"/>
      <c r="AG2340" s="38"/>
      <c r="AH2340" s="38"/>
      <c r="AI2340" s="38"/>
      <c r="AJ2340" s="38"/>
      <c r="AK2340" s="38"/>
      <c r="AL2340" s="38"/>
      <c r="AM2340" s="38"/>
      <c r="AN2340" s="38"/>
      <c r="AO2340" s="38"/>
      <c r="AP2340" s="38"/>
      <c r="AQ2340" s="38"/>
      <c r="AR2340" s="38"/>
      <c r="AS2340" s="38"/>
      <c r="AT2340" s="38"/>
      <c r="AU2340" s="38"/>
      <c r="AV2340" s="38"/>
      <c r="AW2340" s="38"/>
      <c r="AX2340" s="38"/>
      <c r="AY2340" s="38"/>
      <c r="BA2340" s="3">
        <f>IF(Q2340&gt;0,RANK(Q2340,(N2340:P2340,Q2340:AE2340)),0)</f>
        <v>3</v>
      </c>
      <c r="BB2340" s="3">
        <f>IF(R2340&gt;0,RANK(R2340,(N2340:P2340,Q2340:AE2340)),0)</f>
        <v>4</v>
      </c>
      <c r="BC2340" s="3">
        <f>IF(S2340&gt;0,RANK(S2340,(N2340:P2340,Q2340:AE2340)),0)</f>
        <v>0</v>
      </c>
      <c r="BD2340" s="3">
        <f>IF(T2340&gt;0,RANK(T2340,(N2340:P2340,Q2340:AE2340)),0)</f>
        <v>0</v>
      </c>
      <c r="BE2340" s="2">
        <f t="shared" si="986"/>
        <v>5.1989773126894963E-3</v>
      </c>
      <c r="BF2340" s="2">
        <f t="shared" si="987"/>
        <v>4.4766331156796211E-3</v>
      </c>
      <c r="BG2340" s="2">
        <f t="shared" si="988"/>
        <v>0</v>
      </c>
      <c r="BH2340" s="2">
        <f t="shared" si="989"/>
        <v>0</v>
      </c>
      <c r="BJ2340" t="s">
        <v>432</v>
      </c>
      <c r="BK2340" t="s">
        <v>1000</v>
      </c>
      <c r="BN2340">
        <v>0</v>
      </c>
      <c r="BO2340" s="60">
        <v>42</v>
      </c>
      <c r="BP2340" s="62">
        <v>11</v>
      </c>
      <c r="BQ2340" s="66">
        <f t="shared" si="990"/>
        <v>42011</v>
      </c>
      <c r="BR2340" s="66">
        <f t="shared" si="993"/>
        <v>42011</v>
      </c>
      <c r="BS2340" s="3" t="s">
        <v>3083</v>
      </c>
      <c r="BY2340" s="73"/>
      <c r="CB2340" s="95"/>
      <c r="CD2340" s="38">
        <f t="shared" si="991"/>
        <v>0</v>
      </c>
      <c r="CE2340" s="38">
        <f>91125+116677+1094+942+588</f>
        <v>210426</v>
      </c>
      <c r="CF2340" s="38">
        <v>588</v>
      </c>
      <c r="CM2340" s="51"/>
      <c r="CS2340" s="38"/>
      <c r="CT2340" s="38"/>
      <c r="CU2340" s="38"/>
      <c r="CV2340" s="38"/>
    </row>
    <row r="2341" spans="1:100" ht="14" hidden="1" customHeight="1" outlineLevel="1" x14ac:dyDescent="0.2">
      <c r="A2341" t="s">
        <v>2074</v>
      </c>
      <c r="B2341" t="s">
        <v>1000</v>
      </c>
      <c r="C2341" s="1">
        <f t="shared" si="982"/>
        <v>65140</v>
      </c>
      <c r="D2341" s="3">
        <f>IF(N2341&gt;0, RANK(N2341,(N2341:P2341,Q2341:AE2341)),0)</f>
        <v>2</v>
      </c>
      <c r="E2341" s="3">
        <f>IF(O2341&gt;0,RANK(O2341,(N2341:P2341,Q2341:AE2341)),0)</f>
        <v>1</v>
      </c>
      <c r="F2341" s="3">
        <f>IF(P2341&gt;0,RANK(P2341,(N2341:P2341,Q2341:AE2341)),0)</f>
        <v>0</v>
      </c>
      <c r="G2341" s="1">
        <f t="shared" si="980"/>
        <v>28225</v>
      </c>
      <c r="H2341" s="2">
        <f t="shared" si="981"/>
        <v>0.43329751304881792</v>
      </c>
      <c r="I2341" s="2"/>
      <c r="J2341" s="2">
        <f t="shared" si="983"/>
        <v>0.27827755603315935</v>
      </c>
      <c r="K2341" s="2">
        <f t="shared" si="984"/>
        <v>0.71157506908197732</v>
      </c>
      <c r="L2341" s="2">
        <f t="shared" si="992"/>
        <v>0</v>
      </c>
      <c r="M2341" s="2">
        <f t="shared" si="985"/>
        <v>1.0147374884863281E-2</v>
      </c>
      <c r="N2341" s="38">
        <v>18127</v>
      </c>
      <c r="O2341" s="38">
        <v>46352</v>
      </c>
      <c r="P2341" s="38"/>
      <c r="Q2341" s="38">
        <v>274</v>
      </c>
      <c r="R2341" s="38">
        <v>196</v>
      </c>
      <c r="S2341" s="38"/>
      <c r="T2341" s="38"/>
      <c r="U2341" s="38"/>
      <c r="V2341" s="38"/>
      <c r="W2341" s="38">
        <f>IF(Copyright!B$11=1,CF2341,0)</f>
        <v>191</v>
      </c>
      <c r="X2341" s="38"/>
      <c r="Y2341" s="38"/>
      <c r="Z2341" s="38"/>
      <c r="AA2341" s="38"/>
      <c r="AB2341" s="38"/>
      <c r="AC2341" s="38"/>
      <c r="AD2341" s="38"/>
      <c r="AE2341" s="38"/>
      <c r="AF2341" s="38"/>
      <c r="AG2341" s="38"/>
      <c r="AH2341" s="38"/>
      <c r="AI2341" s="38"/>
      <c r="AJ2341" s="38"/>
      <c r="AK2341" s="38"/>
      <c r="AL2341" s="38"/>
      <c r="AM2341" s="38"/>
      <c r="AN2341" s="38"/>
      <c r="AO2341" s="38"/>
      <c r="AP2341" s="38"/>
      <c r="AQ2341" s="38"/>
      <c r="AR2341" s="38"/>
      <c r="AS2341" s="38"/>
      <c r="AT2341" s="38"/>
      <c r="AU2341" s="38"/>
      <c r="AV2341" s="38"/>
      <c r="AW2341" s="38"/>
      <c r="AX2341" s="38"/>
      <c r="AY2341" s="38"/>
      <c r="BA2341" s="3">
        <f>IF(Q2341&gt;0,RANK(Q2341,(N2341:P2341,Q2341:AE2341)),0)</f>
        <v>3</v>
      </c>
      <c r="BB2341" s="3">
        <f>IF(R2341&gt;0,RANK(R2341,(N2341:P2341,Q2341:AE2341)),0)</f>
        <v>4</v>
      </c>
      <c r="BC2341" s="3">
        <f>IF(S2341&gt;0,RANK(S2341,(N2341:P2341,Q2341:AE2341)),0)</f>
        <v>0</v>
      </c>
      <c r="BD2341" s="3">
        <f>IF(T2341&gt;0,RANK(T2341,(N2341:P2341,Q2341:AE2341)),0)</f>
        <v>0</v>
      </c>
      <c r="BE2341" s="2">
        <f t="shared" si="986"/>
        <v>4.2063248388087195E-3</v>
      </c>
      <c r="BF2341" s="2">
        <f t="shared" si="987"/>
        <v>3.0089038992938285E-3</v>
      </c>
      <c r="BG2341" s="2">
        <f t="shared" si="988"/>
        <v>0</v>
      </c>
      <c r="BH2341" s="2">
        <f t="shared" si="989"/>
        <v>0</v>
      </c>
      <c r="BJ2341" t="s">
        <v>2074</v>
      </c>
      <c r="BK2341" t="s">
        <v>1000</v>
      </c>
      <c r="BL2341">
        <v>13</v>
      </c>
      <c r="BN2341">
        <v>0</v>
      </c>
      <c r="BO2341" s="60">
        <v>42</v>
      </c>
      <c r="BP2341" s="62">
        <v>13</v>
      </c>
      <c r="BQ2341" s="66">
        <f t="shared" si="990"/>
        <v>42013</v>
      </c>
      <c r="BR2341" s="66">
        <f t="shared" si="993"/>
        <v>42013</v>
      </c>
      <c r="BS2341" s="3" t="s">
        <v>3083</v>
      </c>
      <c r="BY2341" s="73"/>
      <c r="CB2341" s="95"/>
      <c r="CD2341" s="38">
        <f t="shared" si="991"/>
        <v>0</v>
      </c>
      <c r="CE2341" s="38">
        <f>18127+46352+274+196+191</f>
        <v>65140</v>
      </c>
      <c r="CF2341" s="38">
        <v>191</v>
      </c>
      <c r="CM2341" s="51"/>
      <c r="CS2341" s="38"/>
      <c r="CT2341" s="38"/>
      <c r="CU2341" s="38"/>
      <c r="CV2341" s="38"/>
    </row>
    <row r="2342" spans="1:100" ht="14" hidden="1" customHeight="1" outlineLevel="1" x14ac:dyDescent="0.2">
      <c r="A2342" t="s">
        <v>2231</v>
      </c>
      <c r="B2342" t="s">
        <v>1000</v>
      </c>
      <c r="C2342" s="1">
        <f t="shared" si="982"/>
        <v>31192</v>
      </c>
      <c r="D2342" s="3">
        <f>IF(N2342&gt;0, RANK(N2342,(N2342:P2342,Q2342:AE2342)),0)</f>
        <v>2</v>
      </c>
      <c r="E2342" s="3">
        <f>IF(O2342&gt;0,RANK(O2342,(N2342:P2342,Q2342:AE2342)),0)</f>
        <v>1</v>
      </c>
      <c r="F2342" s="3">
        <f>IF(P2342&gt;0,RANK(P2342,(N2342:P2342,Q2342:AE2342)),0)</f>
        <v>0</v>
      </c>
      <c r="G2342" s="1">
        <f t="shared" si="980"/>
        <v>14947</v>
      </c>
      <c r="H2342" s="2">
        <f t="shared" si="981"/>
        <v>0.47919338291869712</v>
      </c>
      <c r="I2342" s="2"/>
      <c r="J2342" s="2">
        <f t="shared" si="983"/>
        <v>0.25615542446781225</v>
      </c>
      <c r="K2342" s="2">
        <f t="shared" si="984"/>
        <v>0.73534880738650932</v>
      </c>
      <c r="L2342" s="2">
        <f t="shared" si="992"/>
        <v>0</v>
      </c>
      <c r="M2342" s="2">
        <f t="shared" si="985"/>
        <v>8.4957681456784284E-3</v>
      </c>
      <c r="N2342" s="38">
        <v>7990</v>
      </c>
      <c r="O2342" s="38">
        <v>22937</v>
      </c>
      <c r="P2342" s="38"/>
      <c r="Q2342" s="38">
        <v>180</v>
      </c>
      <c r="R2342" s="38">
        <v>85</v>
      </c>
      <c r="S2342" s="38"/>
      <c r="T2342" s="38"/>
      <c r="U2342" s="38"/>
      <c r="V2342" s="38"/>
      <c r="W2342" s="38">
        <f>IF(Copyright!B$11=1,CF2342,0)</f>
        <v>0</v>
      </c>
      <c r="X2342" s="38"/>
      <c r="Y2342" s="38"/>
      <c r="Z2342" s="38"/>
      <c r="AA2342" s="38"/>
      <c r="AB2342" s="38"/>
      <c r="AC2342" s="38"/>
      <c r="AD2342" s="38"/>
      <c r="AE2342" s="38"/>
      <c r="AF2342" s="38"/>
      <c r="AG2342" s="38"/>
      <c r="AH2342" s="38"/>
      <c r="AI2342" s="38"/>
      <c r="AJ2342" s="38"/>
      <c r="AK2342" s="38"/>
      <c r="AL2342" s="38"/>
      <c r="AM2342" s="38"/>
      <c r="AN2342" s="38"/>
      <c r="AO2342" s="38"/>
      <c r="AP2342" s="38"/>
      <c r="AQ2342" s="38"/>
      <c r="AR2342" s="38"/>
      <c r="AS2342" s="38"/>
      <c r="AT2342" s="38"/>
      <c r="AU2342" s="38"/>
      <c r="AV2342" s="38"/>
      <c r="AW2342" s="38"/>
      <c r="AX2342" s="38"/>
      <c r="AY2342" s="38"/>
      <c r="BA2342" s="3">
        <f>IF(Q2342&gt;0,RANK(Q2342,(N2342:P2342,Q2342:AE2342)),0)</f>
        <v>3</v>
      </c>
      <c r="BB2342" s="3">
        <f>IF(R2342&gt;0,RANK(R2342,(N2342:P2342,Q2342:AE2342)),0)</f>
        <v>4</v>
      </c>
      <c r="BC2342" s="3">
        <f>IF(S2342&gt;0,RANK(S2342,(N2342:P2342,Q2342:AE2342)),0)</f>
        <v>0</v>
      </c>
      <c r="BD2342" s="3">
        <f>IF(T2342&gt;0,RANK(T2342,(N2342:P2342,Q2342:AE2342)),0)</f>
        <v>0</v>
      </c>
      <c r="BE2342" s="2">
        <f t="shared" si="986"/>
        <v>5.7707104385739932E-3</v>
      </c>
      <c r="BF2342" s="2">
        <f t="shared" si="987"/>
        <v>2.7250577071043858E-3</v>
      </c>
      <c r="BG2342" s="2">
        <f t="shared" si="988"/>
        <v>0</v>
      </c>
      <c r="BH2342" s="2">
        <f t="shared" si="989"/>
        <v>0</v>
      </c>
      <c r="BJ2342" t="s">
        <v>2231</v>
      </c>
      <c r="BK2342" t="s">
        <v>1000</v>
      </c>
      <c r="BL2342">
        <v>9</v>
      </c>
      <c r="BN2342">
        <v>0</v>
      </c>
      <c r="BO2342" s="60">
        <v>42</v>
      </c>
      <c r="BP2342" s="62">
        <v>15</v>
      </c>
      <c r="BQ2342" s="66">
        <f t="shared" si="990"/>
        <v>42015</v>
      </c>
      <c r="BR2342" s="66">
        <f t="shared" si="993"/>
        <v>42015</v>
      </c>
      <c r="BS2342" s="3" t="s">
        <v>3083</v>
      </c>
      <c r="BY2342" s="73"/>
      <c r="CB2342" s="95"/>
      <c r="CD2342" s="38">
        <f t="shared" si="991"/>
        <v>0</v>
      </c>
      <c r="CE2342" s="38">
        <f>31458-5-261</f>
        <v>31192</v>
      </c>
      <c r="CM2342" s="51"/>
      <c r="CS2342" s="38"/>
      <c r="CT2342" s="38"/>
      <c r="CU2342" s="38"/>
      <c r="CV2342" s="38"/>
    </row>
    <row r="2343" spans="1:100" ht="14" hidden="1" customHeight="1" outlineLevel="1" x14ac:dyDescent="0.2">
      <c r="A2343" t="s">
        <v>1613</v>
      </c>
      <c r="B2343" t="s">
        <v>1000</v>
      </c>
      <c r="C2343" s="1">
        <f t="shared" si="982"/>
        <v>402349</v>
      </c>
      <c r="D2343" s="3">
        <f>IF(N2343&gt;0, RANK(N2343,(N2343:P2343,Q2343:AE2343)),0)</f>
        <v>2</v>
      </c>
      <c r="E2343" s="3">
        <f>IF(O2343&gt;0,RANK(O2343,(N2343:P2343,Q2343:AE2343)),0)</f>
        <v>1</v>
      </c>
      <c r="F2343" s="3">
        <f>IF(P2343&gt;0,RANK(P2343,(N2343:P2343,Q2343:AE2343)),0)</f>
        <v>0</v>
      </c>
      <c r="G2343" s="1">
        <f t="shared" si="980"/>
        <v>291</v>
      </c>
      <c r="H2343" s="2">
        <f t="shared" si="981"/>
        <v>7.2325269852789489E-4</v>
      </c>
      <c r="I2343" s="2"/>
      <c r="J2343" s="2">
        <f t="shared" si="983"/>
        <v>0.49318129285769319</v>
      </c>
      <c r="K2343" s="2">
        <f t="shared" si="984"/>
        <v>0.4939045455562211</v>
      </c>
      <c r="L2343" s="2">
        <f t="shared" si="992"/>
        <v>0</v>
      </c>
      <c r="M2343" s="2">
        <f t="shared" si="985"/>
        <v>1.2914161586085715E-2</v>
      </c>
      <c r="N2343" s="38">
        <v>198431</v>
      </c>
      <c r="O2343" s="38">
        <v>198722</v>
      </c>
      <c r="P2343" s="38"/>
      <c r="Q2343" s="38">
        <v>1904</v>
      </c>
      <c r="R2343" s="38">
        <v>1971</v>
      </c>
      <c r="S2343" s="38"/>
      <c r="T2343" s="38"/>
      <c r="U2343" s="38"/>
      <c r="V2343" s="38"/>
      <c r="W2343" s="38">
        <f>IF(Copyright!B$11=1,CF2343,0)</f>
        <v>1321</v>
      </c>
      <c r="X2343" s="38"/>
      <c r="Y2343" s="38"/>
      <c r="Z2343" s="38"/>
      <c r="AA2343" s="38"/>
      <c r="AB2343" s="38"/>
      <c r="AC2343" s="38"/>
      <c r="AD2343" s="38"/>
      <c r="AE2343" s="38"/>
      <c r="AF2343" s="38"/>
      <c r="AG2343" s="38"/>
      <c r="AH2343" s="38"/>
      <c r="AI2343" s="38"/>
      <c r="AJ2343" s="38"/>
      <c r="AK2343" s="38"/>
      <c r="AL2343" s="38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BA2343" s="3">
        <f>IF(Q2343&gt;0,RANK(Q2343,(N2343:P2343,Q2343:AE2343)),0)</f>
        <v>4</v>
      </c>
      <c r="BB2343" s="3">
        <f>IF(R2343&gt;0,RANK(R2343,(N2343:P2343,Q2343:AE2343)),0)</f>
        <v>3</v>
      </c>
      <c r="BC2343" s="3">
        <f>IF(S2343&gt;0,RANK(S2343,(N2343:P2343,Q2343:AE2343)),0)</f>
        <v>0</v>
      </c>
      <c r="BD2343" s="3">
        <f>IF(T2343&gt;0,RANK(T2343,(N2343:P2343,Q2343:AE2343)),0)</f>
        <v>0</v>
      </c>
      <c r="BE2343" s="2">
        <f t="shared" si="986"/>
        <v>4.7322100962100067E-3</v>
      </c>
      <c r="BF2343" s="2">
        <f t="shared" si="987"/>
        <v>4.8987321951837835E-3</v>
      </c>
      <c r="BG2343" s="2">
        <f t="shared" si="988"/>
        <v>0</v>
      </c>
      <c r="BH2343" s="2">
        <f t="shared" si="989"/>
        <v>0</v>
      </c>
      <c r="BJ2343" t="s">
        <v>1613</v>
      </c>
      <c r="BK2343" t="s">
        <v>1000</v>
      </c>
      <c r="BL2343">
        <v>1</v>
      </c>
      <c r="BN2343">
        <v>0</v>
      </c>
      <c r="BO2343" s="60">
        <v>42</v>
      </c>
      <c r="BP2343" s="62">
        <v>17</v>
      </c>
      <c r="BQ2343" s="66">
        <f t="shared" si="990"/>
        <v>42017</v>
      </c>
      <c r="BR2343" s="66">
        <f t="shared" si="993"/>
        <v>42017</v>
      </c>
      <c r="BS2343" s="3" t="s">
        <v>3083</v>
      </c>
      <c r="BY2343" s="73"/>
      <c r="CB2343" s="95"/>
      <c r="CD2343" s="38">
        <f t="shared" si="991"/>
        <v>0</v>
      </c>
      <c r="CE2343" s="38">
        <f>198722+198431+1971+1904+1321</f>
        <v>402349</v>
      </c>
      <c r="CF2343" s="38">
        <v>1321</v>
      </c>
      <c r="CM2343" s="51"/>
      <c r="CS2343" s="38"/>
      <c r="CT2343" s="38"/>
      <c r="CU2343" s="38"/>
      <c r="CV2343" s="38"/>
    </row>
    <row r="2344" spans="1:100" ht="14" hidden="1" customHeight="1" outlineLevel="1" x14ac:dyDescent="0.2">
      <c r="A2344" t="s">
        <v>1771</v>
      </c>
      <c r="B2344" t="s">
        <v>1000</v>
      </c>
      <c r="C2344" s="1">
        <f t="shared" si="982"/>
        <v>121878</v>
      </c>
      <c r="D2344" s="3">
        <f>IF(N2344&gt;0, RANK(N2344,(N2344:P2344,Q2344:AE2344)),0)</f>
        <v>2</v>
      </c>
      <c r="E2344" s="3">
        <f>IF(O2344&gt;0,RANK(O2344,(N2344:P2344,Q2344:AE2344)),0)</f>
        <v>1</v>
      </c>
      <c r="F2344" s="3">
        <f>IF(P2344&gt;0,RANK(P2344,(N2344:P2344,Q2344:AE2344)),0)</f>
        <v>0</v>
      </c>
      <c r="G2344" s="1">
        <f t="shared" si="980"/>
        <v>39112</v>
      </c>
      <c r="H2344" s="2">
        <f t="shared" si="981"/>
        <v>0.32091107500943566</v>
      </c>
      <c r="I2344" s="2"/>
      <c r="J2344" s="2">
        <f t="shared" si="983"/>
        <v>0.33362050575165331</v>
      </c>
      <c r="K2344" s="2">
        <f t="shared" si="984"/>
        <v>0.65453158076108897</v>
      </c>
      <c r="L2344" s="2">
        <f t="shared" si="992"/>
        <v>0</v>
      </c>
      <c r="M2344" s="2">
        <f t="shared" si="985"/>
        <v>1.1847913487257777E-2</v>
      </c>
      <c r="N2344" s="38">
        <v>40661</v>
      </c>
      <c r="O2344" s="38">
        <v>79773</v>
      </c>
      <c r="P2344" s="38"/>
      <c r="Q2344" s="38">
        <v>665</v>
      </c>
      <c r="R2344" s="38">
        <v>341</v>
      </c>
      <c r="S2344" s="38"/>
      <c r="T2344" s="38"/>
      <c r="U2344" s="38"/>
      <c r="V2344" s="38"/>
      <c r="W2344" s="38">
        <f>IF(Copyright!B$11=1,CF2344,0)</f>
        <v>438</v>
      </c>
      <c r="X2344" s="38"/>
      <c r="Y2344" s="38"/>
      <c r="Z2344" s="38"/>
      <c r="AA2344" s="38"/>
      <c r="AB2344" s="38"/>
      <c r="AC2344" s="38"/>
      <c r="AD2344" s="38"/>
      <c r="AE2344" s="38"/>
      <c r="AF2344" s="38"/>
      <c r="AG2344" s="38"/>
      <c r="AH2344" s="38"/>
      <c r="AI2344" s="38"/>
      <c r="AJ2344" s="38"/>
      <c r="AK2344" s="38"/>
      <c r="AL2344" s="38"/>
      <c r="AM2344" s="38"/>
      <c r="AN2344" s="38"/>
      <c r="AO2344" s="38"/>
      <c r="AP2344" s="38"/>
      <c r="AQ2344" s="38"/>
      <c r="AR2344" s="38"/>
      <c r="AS2344" s="38"/>
      <c r="AT2344" s="38"/>
      <c r="AU2344" s="38"/>
      <c r="AV2344" s="38"/>
      <c r="AW2344" s="38"/>
      <c r="AX2344" s="38"/>
      <c r="AY2344" s="38"/>
      <c r="BA2344" s="3">
        <f>IF(Q2344&gt;0,RANK(Q2344,(N2344:P2344,Q2344:AE2344)),0)</f>
        <v>3</v>
      </c>
      <c r="BB2344" s="3">
        <f>IF(R2344&gt;0,RANK(R2344,(N2344:P2344,Q2344:AE2344)),0)</f>
        <v>5</v>
      </c>
      <c r="BC2344" s="3">
        <f>IF(S2344&gt;0,RANK(S2344,(N2344:P2344,Q2344:AE2344)),0)</f>
        <v>0</v>
      </c>
      <c r="BD2344" s="3">
        <f>IF(T2344&gt;0,RANK(T2344,(N2344:P2344,Q2344:AE2344)),0)</f>
        <v>0</v>
      </c>
      <c r="BE2344" s="2">
        <f t="shared" si="986"/>
        <v>5.4562759480792271E-3</v>
      </c>
      <c r="BF2344" s="2">
        <f t="shared" si="987"/>
        <v>2.7978798470601751E-3</v>
      </c>
      <c r="BG2344" s="2">
        <f t="shared" si="988"/>
        <v>0</v>
      </c>
      <c r="BH2344" s="2">
        <f t="shared" si="989"/>
        <v>0</v>
      </c>
      <c r="BJ2344" t="s">
        <v>1771</v>
      </c>
      <c r="BK2344" t="s">
        <v>1000</v>
      </c>
      <c r="BL2344">
        <v>16</v>
      </c>
      <c r="BN2344">
        <v>0</v>
      </c>
      <c r="BO2344" s="60">
        <v>42</v>
      </c>
      <c r="BP2344" s="62">
        <v>19</v>
      </c>
      <c r="BQ2344" s="66">
        <f t="shared" si="990"/>
        <v>42019</v>
      </c>
      <c r="BR2344" s="66">
        <f t="shared" si="993"/>
        <v>42019</v>
      </c>
      <c r="BS2344" s="3" t="s">
        <v>3083</v>
      </c>
      <c r="BY2344" s="73"/>
      <c r="CB2344" s="95"/>
      <c r="CD2344" s="38">
        <f t="shared" si="991"/>
        <v>0</v>
      </c>
      <c r="CE2344" s="38">
        <v>121878</v>
      </c>
      <c r="CF2344" s="38">
        <v>438</v>
      </c>
      <c r="CM2344" s="51"/>
      <c r="CS2344" s="38"/>
      <c r="CT2344" s="38"/>
      <c r="CU2344" s="38"/>
      <c r="CV2344" s="38"/>
    </row>
    <row r="2345" spans="1:100" ht="14" hidden="1" customHeight="1" outlineLevel="1" x14ac:dyDescent="0.2">
      <c r="A2345" t="s">
        <v>1809</v>
      </c>
      <c r="B2345" t="s">
        <v>1000</v>
      </c>
      <c r="C2345" s="1">
        <f t="shared" si="982"/>
        <v>71345</v>
      </c>
      <c r="D2345" s="3">
        <f>IF(N2345&gt;0, RANK(N2345,(N2345:P2345,Q2345:AE2345)),0)</f>
        <v>2</v>
      </c>
      <c r="E2345" s="3">
        <f>IF(O2345&gt;0,RANK(O2345,(N2345:P2345,Q2345:AE2345)),0)</f>
        <v>1</v>
      </c>
      <c r="F2345" s="3">
        <f>IF(P2345&gt;0,RANK(P2345,(N2345:P2345,Q2345:AE2345)),0)</f>
        <v>0</v>
      </c>
      <c r="G2345" s="1">
        <f t="shared" si="980"/>
        <v>28231</v>
      </c>
      <c r="H2345" s="2">
        <f t="shared" si="981"/>
        <v>0.395696965449576</v>
      </c>
      <c r="I2345" s="2"/>
      <c r="J2345" s="2">
        <f t="shared" si="983"/>
        <v>0.29682528558413346</v>
      </c>
      <c r="K2345" s="2">
        <f t="shared" si="984"/>
        <v>0.69252225103370946</v>
      </c>
      <c r="L2345" s="2">
        <f t="shared" si="992"/>
        <v>0</v>
      </c>
      <c r="M2345" s="2">
        <f t="shared" si="985"/>
        <v>1.0652463382157085E-2</v>
      </c>
      <c r="N2345" s="38">
        <v>21177</v>
      </c>
      <c r="O2345" s="38">
        <v>49408</v>
      </c>
      <c r="P2345" s="38"/>
      <c r="Q2345" s="38">
        <v>337</v>
      </c>
      <c r="R2345" s="38">
        <v>214</v>
      </c>
      <c r="S2345" s="38"/>
      <c r="T2345" s="38"/>
      <c r="U2345" s="38"/>
      <c r="V2345" s="38"/>
      <c r="W2345" s="38">
        <f>IF(Copyright!B$11=1,CF2345,0)</f>
        <v>209</v>
      </c>
      <c r="X2345" s="38"/>
      <c r="Y2345" s="38"/>
      <c r="Z2345" s="38"/>
      <c r="AA2345" s="38"/>
      <c r="AB2345" s="38"/>
      <c r="AC2345" s="38"/>
      <c r="AD2345" s="38"/>
      <c r="AE2345" s="38"/>
      <c r="AF2345" s="38"/>
      <c r="AG2345" s="38"/>
      <c r="AH2345" s="38"/>
      <c r="AI2345" s="38"/>
      <c r="AJ2345" s="38"/>
      <c r="AK2345" s="38"/>
      <c r="AL2345" s="38"/>
      <c r="AM2345" s="38"/>
      <c r="AN2345" s="38"/>
      <c r="AO2345" s="38"/>
      <c r="AP2345" s="38"/>
      <c r="AQ2345" s="38"/>
      <c r="AR2345" s="38"/>
      <c r="AS2345" s="38"/>
      <c r="AT2345" s="38"/>
      <c r="AU2345" s="38"/>
      <c r="AV2345" s="38"/>
      <c r="AW2345" s="38"/>
      <c r="AX2345" s="38"/>
      <c r="AY2345" s="38"/>
      <c r="BA2345" s="3">
        <f>IF(Q2345&gt;0,RANK(Q2345,(N2345:P2345,Q2345:AE2345)),0)</f>
        <v>3</v>
      </c>
      <c r="BB2345" s="3">
        <f>IF(R2345&gt;0,RANK(R2345,(N2345:P2345,Q2345:AE2345)),0)</f>
        <v>4</v>
      </c>
      <c r="BC2345" s="3">
        <f>IF(S2345&gt;0,RANK(S2345,(N2345:P2345,Q2345:AE2345)),0)</f>
        <v>0</v>
      </c>
      <c r="BD2345" s="3">
        <f>IF(T2345&gt;0,RANK(T2345,(N2345:P2345,Q2345:AE2345)),0)</f>
        <v>0</v>
      </c>
      <c r="BE2345" s="2">
        <f t="shared" si="986"/>
        <v>4.7235265260354613E-3</v>
      </c>
      <c r="BF2345" s="2">
        <f t="shared" si="987"/>
        <v>2.9995094260284534E-3</v>
      </c>
      <c r="BG2345" s="2">
        <f t="shared" si="988"/>
        <v>0</v>
      </c>
      <c r="BH2345" s="2">
        <f t="shared" si="989"/>
        <v>0</v>
      </c>
      <c r="BJ2345" t="s">
        <v>1809</v>
      </c>
      <c r="BK2345" t="s">
        <v>1000</v>
      </c>
      <c r="BL2345">
        <v>13</v>
      </c>
      <c r="BN2345">
        <v>0</v>
      </c>
      <c r="BO2345" s="60">
        <v>42</v>
      </c>
      <c r="BP2345" s="62">
        <v>21</v>
      </c>
      <c r="BQ2345" s="66">
        <f t="shared" si="990"/>
        <v>42021</v>
      </c>
      <c r="BR2345" s="66">
        <f t="shared" si="993"/>
        <v>42021</v>
      </c>
      <c r="BS2345" s="3" t="s">
        <v>3083</v>
      </c>
      <c r="BY2345" s="73"/>
      <c r="CB2345" s="73"/>
      <c r="CD2345" s="38">
        <f t="shared" si="991"/>
        <v>0</v>
      </c>
      <c r="CE2345" s="38">
        <v>71345</v>
      </c>
      <c r="CF2345" s="38">
        <v>209</v>
      </c>
      <c r="CM2345" s="51"/>
      <c r="CS2345" s="38"/>
      <c r="CT2345" s="38"/>
      <c r="CU2345" s="38"/>
      <c r="CV2345" s="38"/>
    </row>
    <row r="2346" spans="1:100" ht="14" hidden="1" customHeight="1" outlineLevel="1" x14ac:dyDescent="0.2">
      <c r="A2346" t="s">
        <v>2648</v>
      </c>
      <c r="B2346" t="s">
        <v>1000</v>
      </c>
      <c r="C2346" s="1">
        <f t="shared" si="982"/>
        <v>2227</v>
      </c>
      <c r="D2346" s="3">
        <f>IF(N2346&gt;0, RANK(N2346,(N2346:P2346,Q2346:AE2346)),0)</f>
        <v>2</v>
      </c>
      <c r="E2346" s="3">
        <f>IF(O2346&gt;0,RANK(O2346,(N2346:P2346,Q2346:AE2346)),0)</f>
        <v>1</v>
      </c>
      <c r="F2346" s="3">
        <f>IF(P2346&gt;0,RANK(P2346,(N2346:P2346,Q2346:AE2346)),0)</f>
        <v>0</v>
      </c>
      <c r="G2346" s="1">
        <f t="shared" si="980"/>
        <v>1116</v>
      </c>
      <c r="H2346" s="2">
        <f t="shared" si="981"/>
        <v>0.50112258643915586</v>
      </c>
      <c r="I2346" s="2"/>
      <c r="J2346" s="2">
        <f t="shared" si="983"/>
        <v>0.24158060170633139</v>
      </c>
      <c r="K2346" s="2">
        <f t="shared" si="984"/>
        <v>0.74270318814548719</v>
      </c>
      <c r="L2346" s="2">
        <f t="shared" si="992"/>
        <v>0</v>
      </c>
      <c r="M2346" s="2">
        <f t="shared" si="985"/>
        <v>1.5716210148181475E-2</v>
      </c>
      <c r="N2346" s="38">
        <v>538</v>
      </c>
      <c r="O2346" s="38">
        <v>1654</v>
      </c>
      <c r="P2346" s="38"/>
      <c r="Q2346" s="38">
        <v>17</v>
      </c>
      <c r="R2346" s="38">
        <v>10</v>
      </c>
      <c r="S2346" s="38"/>
      <c r="T2346" s="38"/>
      <c r="U2346" s="38"/>
      <c r="V2346" s="38"/>
      <c r="W2346" s="38">
        <f>IF(Copyright!B$11=1,CF2346,0)</f>
        <v>8</v>
      </c>
      <c r="X2346" s="38"/>
      <c r="Y2346" s="38"/>
      <c r="Z2346" s="38"/>
      <c r="AA2346" s="38"/>
      <c r="AB2346" s="38"/>
      <c r="AC2346" s="38"/>
      <c r="AD2346" s="38"/>
      <c r="AE2346" s="38"/>
      <c r="AF2346" s="38"/>
      <c r="AG2346" s="38"/>
      <c r="AH2346" s="38"/>
      <c r="AI2346" s="38"/>
      <c r="AJ2346" s="38"/>
      <c r="AK2346" s="38"/>
      <c r="AL2346" s="38"/>
      <c r="AM2346" s="38"/>
      <c r="AN2346" s="38"/>
      <c r="AO2346" s="38"/>
      <c r="AP2346" s="38"/>
      <c r="AQ2346" s="38"/>
      <c r="AR2346" s="38"/>
      <c r="AS2346" s="38"/>
      <c r="AT2346" s="38"/>
      <c r="AU2346" s="38"/>
      <c r="AV2346" s="38"/>
      <c r="AW2346" s="38"/>
      <c r="AX2346" s="38"/>
      <c r="AY2346" s="38"/>
      <c r="BA2346" s="3">
        <f>IF(Q2346&gt;0,RANK(Q2346,(N2346:P2346,Q2346:AE2346)),0)</f>
        <v>3</v>
      </c>
      <c r="BB2346" s="3">
        <f>IF(R2346&gt;0,RANK(R2346,(N2346:P2346,Q2346:AE2346)),0)</f>
        <v>4</v>
      </c>
      <c r="BC2346" s="3">
        <f>IF(S2346&gt;0,RANK(S2346,(N2346:P2346,Q2346:AE2346)),0)</f>
        <v>0</v>
      </c>
      <c r="BD2346" s="3">
        <f>IF(T2346&gt;0,RANK(T2346,(N2346:P2346,Q2346:AE2346)),0)</f>
        <v>0</v>
      </c>
      <c r="BE2346" s="2">
        <f t="shared" si="986"/>
        <v>7.6335877862595417E-3</v>
      </c>
      <c r="BF2346" s="2">
        <f t="shared" si="987"/>
        <v>4.4903457566232603E-3</v>
      </c>
      <c r="BG2346" s="2">
        <f t="shared" si="988"/>
        <v>0</v>
      </c>
      <c r="BH2346" s="2">
        <f t="shared" si="989"/>
        <v>0</v>
      </c>
      <c r="BJ2346" t="s">
        <v>2648</v>
      </c>
      <c r="BK2346" t="s">
        <v>1000</v>
      </c>
      <c r="BL2346">
        <v>15</v>
      </c>
      <c r="BN2346">
        <v>0</v>
      </c>
      <c r="BO2346" s="60">
        <v>42</v>
      </c>
      <c r="BP2346" s="62">
        <v>23</v>
      </c>
      <c r="BQ2346" s="66">
        <f t="shared" si="990"/>
        <v>42023</v>
      </c>
      <c r="BR2346" s="66">
        <f t="shared" si="993"/>
        <v>42023</v>
      </c>
      <c r="BS2346" s="3" t="s">
        <v>3083</v>
      </c>
      <c r="BT2346" s="38">
        <v>16</v>
      </c>
      <c r="BU2346" s="38">
        <v>0</v>
      </c>
      <c r="BY2346" s="73"/>
      <c r="CB2346" s="95"/>
      <c r="CD2346" s="38">
        <f t="shared" si="991"/>
        <v>0</v>
      </c>
      <c r="CE2346" s="38">
        <v>2227</v>
      </c>
      <c r="CF2346" s="38">
        <v>8</v>
      </c>
      <c r="CM2346" s="51"/>
      <c r="CS2346" s="38"/>
      <c r="CT2346" s="38"/>
      <c r="CU2346" s="38"/>
      <c r="CV2346" s="38"/>
    </row>
    <row r="2347" spans="1:100" ht="14" hidden="1" customHeight="1" outlineLevel="1" x14ac:dyDescent="0.2">
      <c r="A2347" t="s">
        <v>156</v>
      </c>
      <c r="B2347" t="s">
        <v>1000</v>
      </c>
      <c r="C2347" s="1">
        <f t="shared" si="982"/>
        <v>35436</v>
      </c>
      <c r="D2347" s="3">
        <f>IF(N2347&gt;0, RANK(N2347,(N2347:P2347,Q2347:AE2347)),0)</f>
        <v>2</v>
      </c>
      <c r="E2347" s="3">
        <f>IF(O2347&gt;0,RANK(O2347,(N2347:P2347,Q2347:AE2347)),0)</f>
        <v>1</v>
      </c>
      <c r="F2347" s="3">
        <f>IF(P2347&gt;0,RANK(P2347,(N2347:P2347,Q2347:AE2347)),0)</f>
        <v>0</v>
      </c>
      <c r="G2347" s="1">
        <f t="shared" si="980"/>
        <v>12314</v>
      </c>
      <c r="H2347" s="2">
        <f t="shared" si="981"/>
        <v>0.34749971780110622</v>
      </c>
      <c r="I2347" s="2"/>
      <c r="J2347" s="2">
        <f t="shared" si="983"/>
        <v>0.32153741957331528</v>
      </c>
      <c r="K2347" s="2">
        <f t="shared" si="984"/>
        <v>0.6690371373744215</v>
      </c>
      <c r="L2347" s="2">
        <f t="shared" si="992"/>
        <v>0</v>
      </c>
      <c r="M2347" s="2">
        <f t="shared" si="985"/>
        <v>9.4254430522632271E-3</v>
      </c>
      <c r="N2347" s="38">
        <v>11394</v>
      </c>
      <c r="O2347" s="38">
        <v>23708</v>
      </c>
      <c r="P2347" s="38"/>
      <c r="Q2347" s="38">
        <v>171</v>
      </c>
      <c r="R2347" s="38">
        <v>122</v>
      </c>
      <c r="S2347" s="38"/>
      <c r="T2347" s="38"/>
      <c r="U2347" s="38"/>
      <c r="V2347" s="38"/>
      <c r="W2347" s="38">
        <f>IF(Copyright!B$11=1,CF2347,0)</f>
        <v>41</v>
      </c>
      <c r="X2347" s="38"/>
      <c r="Y2347" s="38"/>
      <c r="Z2347" s="38"/>
      <c r="AA2347" s="38"/>
      <c r="AB2347" s="38"/>
      <c r="AC2347" s="38"/>
      <c r="AD2347" s="38"/>
      <c r="AE2347" s="38"/>
      <c r="AF2347" s="38"/>
      <c r="AG2347" s="38"/>
      <c r="AH2347" s="38"/>
      <c r="AI2347" s="38"/>
      <c r="AJ2347" s="38"/>
      <c r="AK2347" s="38"/>
      <c r="AL2347" s="38"/>
      <c r="AM2347" s="38"/>
      <c r="AN2347" s="38"/>
      <c r="AO2347" s="38"/>
      <c r="AP2347" s="38"/>
      <c r="AQ2347" s="38"/>
      <c r="AR2347" s="38"/>
      <c r="AS2347" s="38"/>
      <c r="AT2347" s="38"/>
      <c r="AU2347" s="38"/>
      <c r="AV2347" s="38"/>
      <c r="AW2347" s="38"/>
      <c r="AX2347" s="38"/>
      <c r="AY2347" s="38"/>
      <c r="BA2347" s="3">
        <f>IF(Q2347&gt;0,RANK(Q2347,(N2347:P2347,Q2347:AE2347)),0)</f>
        <v>3</v>
      </c>
      <c r="BB2347" s="3">
        <f>IF(R2347&gt;0,RANK(R2347,(N2347:P2347,Q2347:AE2347)),0)</f>
        <v>4</v>
      </c>
      <c r="BC2347" s="3">
        <f>IF(S2347&gt;0,RANK(S2347,(N2347:P2347,Q2347:AE2347)),0)</f>
        <v>0</v>
      </c>
      <c r="BD2347" s="3">
        <f>IF(T2347&gt;0,RANK(T2347,(N2347:P2347,Q2347:AE2347)),0)</f>
        <v>0</v>
      </c>
      <c r="BE2347" s="2">
        <f t="shared" si="986"/>
        <v>4.8256010836437522E-3</v>
      </c>
      <c r="BF2347" s="2">
        <f t="shared" si="987"/>
        <v>3.4428265041201037E-3</v>
      </c>
      <c r="BG2347" s="2">
        <f t="shared" si="988"/>
        <v>0</v>
      </c>
      <c r="BH2347" s="2">
        <f t="shared" si="989"/>
        <v>0</v>
      </c>
      <c r="BJ2347" t="s">
        <v>156</v>
      </c>
      <c r="BK2347" t="s">
        <v>1000</v>
      </c>
      <c r="BL2347">
        <v>7</v>
      </c>
      <c r="BN2347">
        <v>0</v>
      </c>
      <c r="BO2347" s="60">
        <v>42</v>
      </c>
      <c r="BP2347" s="62">
        <v>25</v>
      </c>
      <c r="BQ2347" s="66">
        <f t="shared" si="990"/>
        <v>42025</v>
      </c>
      <c r="BR2347" s="66">
        <f t="shared" si="993"/>
        <v>42025</v>
      </c>
      <c r="BS2347" s="3" t="s">
        <v>3083</v>
      </c>
      <c r="BY2347" s="73"/>
      <c r="CD2347" s="38">
        <f t="shared" si="991"/>
        <v>0</v>
      </c>
      <c r="CE2347" s="38">
        <v>35436</v>
      </c>
      <c r="CF2347" s="38">
        <v>41</v>
      </c>
      <c r="CM2347" s="51"/>
      <c r="CS2347" s="38"/>
      <c r="CT2347" s="38"/>
      <c r="CU2347" s="38"/>
      <c r="CV2347" s="38"/>
    </row>
    <row r="2348" spans="1:100" ht="14" hidden="1" customHeight="1" outlineLevel="1" x14ac:dyDescent="0.2">
      <c r="A2348" t="s">
        <v>351</v>
      </c>
      <c r="B2348" t="s">
        <v>1000</v>
      </c>
      <c r="C2348" s="1">
        <f t="shared" si="982"/>
        <v>81153</v>
      </c>
      <c r="D2348" s="3">
        <f>IF(N2348&gt;0, RANK(N2348,(N2348:P2348,Q2348:AE2348)),0)</f>
        <v>1</v>
      </c>
      <c r="E2348" s="3">
        <f>IF(O2348&gt;0,RANK(O2348,(N2348:P2348,Q2348:AE2348)),0)</f>
        <v>2</v>
      </c>
      <c r="F2348" s="3">
        <f>IF(P2348&gt;0,RANK(P2348,(N2348:P2348,Q2348:AE2348)),0)</f>
        <v>0</v>
      </c>
      <c r="G2348" s="1">
        <f t="shared" si="980"/>
        <v>2290</v>
      </c>
      <c r="H2348" s="2">
        <f t="shared" si="981"/>
        <v>2.8218303697953247E-2</v>
      </c>
      <c r="I2348" s="2"/>
      <c r="J2348" s="2">
        <f t="shared" si="983"/>
        <v>0.50668490382364173</v>
      </c>
      <c r="K2348" s="2">
        <f t="shared" si="984"/>
        <v>0.47846660012568853</v>
      </c>
      <c r="L2348" s="2">
        <f t="shared" si="992"/>
        <v>0</v>
      </c>
      <c r="M2348" s="2">
        <f t="shared" si="985"/>
        <v>1.4848496050669735E-2</v>
      </c>
      <c r="N2348" s="38">
        <v>41119</v>
      </c>
      <c r="O2348" s="38">
        <v>38829</v>
      </c>
      <c r="P2348" s="38"/>
      <c r="Q2348" s="38">
        <v>470</v>
      </c>
      <c r="R2348" s="38">
        <v>374</v>
      </c>
      <c r="S2348" s="38"/>
      <c r="T2348" s="38"/>
      <c r="U2348" s="38"/>
      <c r="V2348" s="38"/>
      <c r="W2348" s="38">
        <f>IF(Copyright!B$11=1,CF2348,0)</f>
        <v>361</v>
      </c>
      <c r="X2348" s="38"/>
      <c r="Y2348" s="38"/>
      <c r="Z2348" s="38"/>
      <c r="AA2348" s="38"/>
      <c r="AB2348" s="38"/>
      <c r="AC2348" s="38"/>
      <c r="AD2348" s="38"/>
      <c r="AE2348" s="38"/>
      <c r="AF2348" s="38"/>
      <c r="AG2348" s="38"/>
      <c r="AH2348" s="38"/>
      <c r="AI2348" s="38"/>
      <c r="AJ2348" s="38"/>
      <c r="AK2348" s="38"/>
      <c r="AL2348" s="38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BA2348" s="3">
        <f>IF(Q2348&gt;0,RANK(Q2348,(N2348:P2348,Q2348:AE2348)),0)</f>
        <v>3</v>
      </c>
      <c r="BB2348" s="3">
        <f>IF(R2348&gt;0,RANK(R2348,(N2348:P2348,Q2348:AE2348)),0)</f>
        <v>4</v>
      </c>
      <c r="BC2348" s="3">
        <f>IF(S2348&gt;0,RANK(S2348,(N2348:P2348,Q2348:AE2348)),0)</f>
        <v>0</v>
      </c>
      <c r="BD2348" s="3">
        <f>IF(T2348&gt;0,RANK(T2348,(N2348:P2348,Q2348:AE2348)),0)</f>
        <v>0</v>
      </c>
      <c r="BE2348" s="2">
        <f t="shared" si="986"/>
        <v>5.7915295799292697E-3</v>
      </c>
      <c r="BF2348" s="2">
        <f t="shared" si="987"/>
        <v>4.6085788572203124E-3</v>
      </c>
      <c r="BG2348" s="2">
        <f t="shared" si="988"/>
        <v>0</v>
      </c>
      <c r="BH2348" s="2">
        <f t="shared" si="989"/>
        <v>0</v>
      </c>
      <c r="BJ2348" t="s">
        <v>351</v>
      </c>
      <c r="BK2348" t="s">
        <v>1000</v>
      </c>
      <c r="BL2348">
        <v>15</v>
      </c>
      <c r="BN2348">
        <v>0</v>
      </c>
      <c r="BO2348" s="60">
        <v>42</v>
      </c>
      <c r="BP2348" s="62">
        <v>27</v>
      </c>
      <c r="BQ2348" s="66">
        <f t="shared" si="990"/>
        <v>42027</v>
      </c>
      <c r="BR2348" s="66">
        <f t="shared" si="993"/>
        <v>42027</v>
      </c>
      <c r="BS2348" s="3" t="s">
        <v>3083</v>
      </c>
      <c r="BY2348" s="73"/>
      <c r="CB2348" s="95"/>
      <c r="CD2348" s="38">
        <f t="shared" si="991"/>
        <v>0</v>
      </c>
      <c r="CE2348" s="38">
        <v>81153</v>
      </c>
      <c r="CF2348" s="38">
        <v>361</v>
      </c>
      <c r="CM2348" s="51"/>
      <c r="CS2348" s="38"/>
      <c r="CT2348" s="38"/>
      <c r="CU2348" s="38"/>
      <c r="CV2348" s="38"/>
    </row>
    <row r="2349" spans="1:100" ht="14" hidden="1" customHeight="1" outlineLevel="1" x14ac:dyDescent="0.2">
      <c r="A2349" t="s">
        <v>352</v>
      </c>
      <c r="B2349" t="s">
        <v>1000</v>
      </c>
      <c r="C2349" s="1">
        <f t="shared" si="982"/>
        <v>326372</v>
      </c>
      <c r="D2349" s="3">
        <f>IF(N2349&gt;0, RANK(N2349,(N2349:P2349,Q2349:AE2349)),0)</f>
        <v>1</v>
      </c>
      <c r="E2349" s="3">
        <f>IF(O2349&gt;0,RANK(O2349,(N2349:P2349,Q2349:AE2349)),0)</f>
        <v>2</v>
      </c>
      <c r="F2349" s="3">
        <f>IF(P2349&gt;0,RANK(P2349,(N2349:P2349,Q2349:AE2349)),0)</f>
        <v>0</v>
      </c>
      <c r="G2349" s="1">
        <f t="shared" si="980"/>
        <v>46961</v>
      </c>
      <c r="H2349" s="2">
        <f t="shared" si="981"/>
        <v>0.14388795607466326</v>
      </c>
      <c r="I2349" s="2"/>
      <c r="J2349" s="2">
        <f t="shared" si="983"/>
        <v>0.56451533832559164</v>
      </c>
      <c r="K2349" s="2">
        <f t="shared" si="984"/>
        <v>0.42062738225092838</v>
      </c>
      <c r="L2349" s="2">
        <f t="shared" si="992"/>
        <v>0</v>
      </c>
      <c r="M2349" s="2">
        <f t="shared" si="985"/>
        <v>1.4857279423479974E-2</v>
      </c>
      <c r="N2349" s="38">
        <v>184242</v>
      </c>
      <c r="O2349" s="38">
        <v>137281</v>
      </c>
      <c r="P2349" s="38"/>
      <c r="Q2349" s="38">
        <v>1776</v>
      </c>
      <c r="R2349" s="38">
        <v>1608</v>
      </c>
      <c r="S2349" s="38"/>
      <c r="T2349" s="38"/>
      <c r="U2349" s="38"/>
      <c r="V2349" s="38"/>
      <c r="W2349" s="38">
        <f>IF(Copyright!B$11=1,CF2349,0)</f>
        <v>1465</v>
      </c>
      <c r="X2349" s="38"/>
      <c r="Y2349" s="38"/>
      <c r="Z2349" s="38"/>
      <c r="AA2349" s="38"/>
      <c r="AB2349" s="38"/>
      <c r="AC2349" s="38"/>
      <c r="AD2349" s="38"/>
      <c r="AE2349" s="38"/>
      <c r="AF2349" s="38"/>
      <c r="AG2349" s="38"/>
      <c r="AH2349" s="38"/>
      <c r="AI2349" s="38"/>
      <c r="AJ2349" s="38"/>
      <c r="AK2349" s="38"/>
      <c r="AL2349" s="38"/>
      <c r="AM2349" s="38"/>
      <c r="AN2349" s="38"/>
      <c r="AO2349" s="38"/>
      <c r="AP2349" s="38"/>
      <c r="AQ2349" s="38"/>
      <c r="AR2349" s="38"/>
      <c r="AS2349" s="38"/>
      <c r="AT2349" s="38"/>
      <c r="AU2349" s="38"/>
      <c r="AV2349" s="38"/>
      <c r="AW2349" s="38"/>
      <c r="AX2349" s="38"/>
      <c r="AY2349" s="38"/>
      <c r="BA2349" s="3">
        <f>IF(Q2349&gt;0,RANK(Q2349,(N2349:P2349,Q2349:AE2349)),0)</f>
        <v>3</v>
      </c>
      <c r="BB2349" s="3">
        <f>IF(R2349&gt;0,RANK(R2349,(N2349:P2349,Q2349:AE2349)),0)</f>
        <v>4</v>
      </c>
      <c r="BC2349" s="3">
        <f>IF(S2349&gt;0,RANK(S2349,(N2349:P2349,Q2349:AE2349)),0)</f>
        <v>0</v>
      </c>
      <c r="BD2349" s="3">
        <f>IF(T2349&gt;0,RANK(T2349,(N2349:P2349,Q2349:AE2349)),0)</f>
        <v>0</v>
      </c>
      <c r="BE2349" s="2">
        <f t="shared" si="986"/>
        <v>5.4416432782223969E-3</v>
      </c>
      <c r="BF2349" s="2">
        <f t="shared" si="987"/>
        <v>4.9268932383905485E-3</v>
      </c>
      <c r="BG2349" s="2">
        <f t="shared" si="988"/>
        <v>0</v>
      </c>
      <c r="BH2349" s="2">
        <f t="shared" si="989"/>
        <v>0</v>
      </c>
      <c r="BJ2349" t="s">
        <v>352</v>
      </c>
      <c r="BK2349" t="s">
        <v>1000</v>
      </c>
      <c r="BN2349">
        <v>0</v>
      </c>
      <c r="BO2349" s="60">
        <v>42</v>
      </c>
      <c r="BP2349" s="62">
        <v>29</v>
      </c>
      <c r="BQ2349" s="66">
        <f t="shared" si="990"/>
        <v>42029</v>
      </c>
      <c r="BR2349" s="66">
        <f t="shared" si="993"/>
        <v>42029</v>
      </c>
      <c r="BS2349" s="3" t="s">
        <v>3083</v>
      </c>
      <c r="BY2349" s="73"/>
      <c r="CB2349" s="95"/>
      <c r="CD2349" s="38">
        <f t="shared" si="991"/>
        <v>0</v>
      </c>
      <c r="CE2349" s="38">
        <v>326372</v>
      </c>
      <c r="CF2349" s="38">
        <v>1465</v>
      </c>
      <c r="CM2349" s="51"/>
      <c r="CQ2349" s="95"/>
      <c r="CS2349" s="38"/>
      <c r="CT2349" s="38"/>
      <c r="CU2349" s="38"/>
      <c r="CV2349" s="38"/>
    </row>
    <row r="2350" spans="1:100" ht="14" hidden="1" customHeight="1" outlineLevel="1" x14ac:dyDescent="0.2">
      <c r="A2350" t="s">
        <v>896</v>
      </c>
      <c r="B2350" t="s">
        <v>1000</v>
      </c>
      <c r="C2350" s="1">
        <f t="shared" si="982"/>
        <v>19783</v>
      </c>
      <c r="D2350" s="3">
        <f>IF(N2350&gt;0, RANK(N2350,(N2350:P2350,Q2350:AE2350)),0)</f>
        <v>2</v>
      </c>
      <c r="E2350" s="3">
        <f>IF(O2350&gt;0,RANK(O2350,(N2350:P2350,Q2350:AE2350)),0)</f>
        <v>1</v>
      </c>
      <c r="F2350" s="3">
        <f>IF(P2350&gt;0,RANK(P2350,(N2350:P2350,Q2350:AE2350)),0)</f>
        <v>0</v>
      </c>
      <c r="G2350" s="1">
        <f t="shared" si="980"/>
        <v>10474</v>
      </c>
      <c r="H2350" s="2">
        <f t="shared" si="981"/>
        <v>0.52944447252691706</v>
      </c>
      <c r="I2350" s="2"/>
      <c r="J2350" s="2">
        <f t="shared" si="983"/>
        <v>0.23060203204771773</v>
      </c>
      <c r="K2350" s="2">
        <f t="shared" si="984"/>
        <v>0.76004650457463474</v>
      </c>
      <c r="L2350" s="2">
        <f t="shared" si="992"/>
        <v>0</v>
      </c>
      <c r="M2350" s="2">
        <f t="shared" si="985"/>
        <v>9.3514633776474732E-3</v>
      </c>
      <c r="N2350" s="38">
        <v>4562</v>
      </c>
      <c r="O2350" s="38">
        <v>15036</v>
      </c>
      <c r="P2350" s="38"/>
      <c r="Q2350" s="38">
        <v>91</v>
      </c>
      <c r="R2350" s="38">
        <v>44</v>
      </c>
      <c r="S2350" s="38"/>
      <c r="T2350" s="38"/>
      <c r="U2350" s="38"/>
      <c r="V2350" s="38"/>
      <c r="W2350" s="38">
        <f>IF(Copyright!B$11=1,CF2350,0)</f>
        <v>50</v>
      </c>
      <c r="X2350" s="38"/>
      <c r="Y2350" s="38"/>
      <c r="Z2350" s="38"/>
      <c r="AA2350" s="38"/>
      <c r="AB2350" s="38"/>
      <c r="AC2350" s="38"/>
      <c r="AD2350" s="38"/>
      <c r="AE2350" s="38"/>
      <c r="AF2350" s="38"/>
      <c r="AG2350" s="38"/>
      <c r="AH2350" s="38"/>
      <c r="AI2350" s="38"/>
      <c r="AJ2350" s="38"/>
      <c r="AK2350" s="38"/>
      <c r="AL2350" s="38"/>
      <c r="AM2350" s="38"/>
      <c r="AN2350" s="38"/>
      <c r="AO2350" s="38"/>
      <c r="AP2350" s="38"/>
      <c r="AQ2350" s="38"/>
      <c r="AR2350" s="38"/>
      <c r="AS2350" s="38"/>
      <c r="AT2350" s="38"/>
      <c r="AU2350" s="38"/>
      <c r="AV2350" s="38"/>
      <c r="AW2350" s="38"/>
      <c r="AX2350" s="38"/>
      <c r="AY2350" s="38"/>
      <c r="BA2350" s="3">
        <f>IF(Q2350&gt;0,RANK(Q2350,(N2350:P2350,Q2350:AE2350)),0)</f>
        <v>3</v>
      </c>
      <c r="BB2350" s="3">
        <f>IF(R2350&gt;0,RANK(R2350,(N2350:P2350,Q2350:AE2350)),0)</f>
        <v>5</v>
      </c>
      <c r="BC2350" s="3">
        <f>IF(S2350&gt;0,RANK(S2350,(N2350:P2350,Q2350:AE2350)),0)</f>
        <v>0</v>
      </c>
      <c r="BD2350" s="3">
        <f>IF(T2350&gt;0,RANK(T2350,(N2350:P2350,Q2350:AE2350)),0)</f>
        <v>0</v>
      </c>
      <c r="BE2350" s="2">
        <f t="shared" si="986"/>
        <v>4.599909012788758E-3</v>
      </c>
      <c r="BF2350" s="2">
        <f t="shared" si="987"/>
        <v>2.2241318303593996E-3</v>
      </c>
      <c r="BG2350" s="2">
        <f t="shared" si="988"/>
        <v>0</v>
      </c>
      <c r="BH2350" s="2">
        <f t="shared" si="989"/>
        <v>0</v>
      </c>
      <c r="BJ2350" t="s">
        <v>896</v>
      </c>
      <c r="BK2350" t="s">
        <v>1000</v>
      </c>
      <c r="BL2350">
        <v>15</v>
      </c>
      <c r="BN2350">
        <v>0</v>
      </c>
      <c r="BO2350" s="60">
        <v>42</v>
      </c>
      <c r="BP2350" s="62">
        <v>31</v>
      </c>
      <c r="BQ2350" s="66">
        <f t="shared" si="990"/>
        <v>42031</v>
      </c>
      <c r="BR2350" s="66">
        <f t="shared" si="993"/>
        <v>42031</v>
      </c>
      <c r="BS2350" s="3" t="s">
        <v>3083</v>
      </c>
      <c r="BY2350" s="73"/>
      <c r="CB2350" s="73"/>
      <c r="CD2350" s="38">
        <f t="shared" si="991"/>
        <v>0</v>
      </c>
      <c r="CE2350" s="38">
        <v>19783</v>
      </c>
      <c r="CF2350" s="38">
        <v>50</v>
      </c>
      <c r="CM2350" s="51"/>
      <c r="CS2350" s="38"/>
      <c r="CT2350" s="38"/>
      <c r="CU2350" s="38"/>
      <c r="CV2350" s="38"/>
    </row>
    <row r="2351" spans="1:100" ht="14" hidden="1" customHeight="1" outlineLevel="1" x14ac:dyDescent="0.2">
      <c r="A2351" t="s">
        <v>744</v>
      </c>
      <c r="B2351" t="s">
        <v>1000</v>
      </c>
      <c r="C2351" s="1">
        <f t="shared" si="982"/>
        <v>40515</v>
      </c>
      <c r="D2351" s="3">
        <f>IF(N2351&gt;0, RANK(N2351,(N2351:P2351,Q2351:AE2351)),0)</f>
        <v>2</v>
      </c>
      <c r="E2351" s="3">
        <f>IF(O2351&gt;0,RANK(O2351,(N2351:P2351,Q2351:AE2351)),0)</f>
        <v>1</v>
      </c>
      <c r="F2351" s="3">
        <f>IF(P2351&gt;0,RANK(P2351,(N2351:P2351,Q2351:AE2351)),0)</f>
        <v>0</v>
      </c>
      <c r="G2351" s="1">
        <f t="shared" si="980"/>
        <v>20834</v>
      </c>
      <c r="H2351" s="2">
        <f t="shared" si="981"/>
        <v>0.51422929779094162</v>
      </c>
      <c r="I2351" s="2"/>
      <c r="J2351" s="2">
        <f t="shared" si="983"/>
        <v>0.23810934221893126</v>
      </c>
      <c r="K2351" s="2">
        <f t="shared" si="984"/>
        <v>0.75233864000987294</v>
      </c>
      <c r="L2351" s="2">
        <f t="shared" si="992"/>
        <v>0</v>
      </c>
      <c r="M2351" s="2">
        <f t="shared" si="985"/>
        <v>9.5520177711957421E-3</v>
      </c>
      <c r="N2351" s="38">
        <v>9647</v>
      </c>
      <c r="O2351" s="38">
        <v>30481</v>
      </c>
      <c r="P2351" s="38"/>
      <c r="Q2351" s="38">
        <v>183</v>
      </c>
      <c r="R2351" s="38">
        <v>119</v>
      </c>
      <c r="S2351" s="38"/>
      <c r="T2351" s="38"/>
      <c r="U2351" s="38"/>
      <c r="V2351" s="38"/>
      <c r="W2351" s="38">
        <f>IF(Copyright!B$11=1,CF2351,0)</f>
        <v>85</v>
      </c>
      <c r="X2351" s="38"/>
      <c r="Y2351" s="38"/>
      <c r="Z2351" s="38"/>
      <c r="AA2351" s="38"/>
      <c r="AB2351" s="38"/>
      <c r="AC2351" s="38"/>
      <c r="AD2351" s="38"/>
      <c r="AE2351" s="38"/>
      <c r="AF2351" s="38"/>
      <c r="AG2351" s="38"/>
      <c r="AH2351" s="38"/>
      <c r="AI2351" s="38"/>
      <c r="AJ2351" s="38"/>
      <c r="AK2351" s="38"/>
      <c r="AL2351" s="38"/>
      <c r="AM2351" s="38"/>
      <c r="AN2351" s="38"/>
      <c r="AO2351" s="38"/>
      <c r="AP2351" s="38"/>
      <c r="AQ2351" s="38"/>
      <c r="AR2351" s="38"/>
      <c r="AS2351" s="38"/>
      <c r="AT2351" s="38"/>
      <c r="AU2351" s="38"/>
      <c r="AV2351" s="38"/>
      <c r="AW2351" s="38"/>
      <c r="AX2351" s="38"/>
      <c r="AY2351" s="38"/>
      <c r="BA2351" s="3">
        <f>IF(Q2351&gt;0,RANK(Q2351,(N2351:P2351,Q2351:AE2351)),0)</f>
        <v>3</v>
      </c>
      <c r="BB2351" s="3">
        <f>IF(R2351&gt;0,RANK(R2351,(N2351:P2351,Q2351:AE2351)),0)</f>
        <v>4</v>
      </c>
      <c r="BC2351" s="3">
        <f>IF(S2351&gt;0,RANK(S2351,(N2351:P2351,Q2351:AE2351)),0)</f>
        <v>0</v>
      </c>
      <c r="BD2351" s="3">
        <f>IF(T2351&gt;0,RANK(T2351,(N2351:P2351,Q2351:AE2351)),0)</f>
        <v>0</v>
      </c>
      <c r="BE2351" s="2">
        <f t="shared" si="986"/>
        <v>4.5168456127360236E-3</v>
      </c>
      <c r="BF2351" s="2">
        <f t="shared" si="987"/>
        <v>2.9371837591015675E-3</v>
      </c>
      <c r="BG2351" s="2">
        <f t="shared" si="988"/>
        <v>0</v>
      </c>
      <c r="BH2351" s="2">
        <f t="shared" si="989"/>
        <v>0</v>
      </c>
      <c r="BJ2351" t="s">
        <v>744</v>
      </c>
      <c r="BK2351" t="s">
        <v>1000</v>
      </c>
      <c r="BL2351">
        <v>15</v>
      </c>
      <c r="BN2351">
        <v>0</v>
      </c>
      <c r="BO2351" s="60">
        <v>42</v>
      </c>
      <c r="BP2351" s="62">
        <v>33</v>
      </c>
      <c r="BQ2351" s="66">
        <f t="shared" si="990"/>
        <v>42033</v>
      </c>
      <c r="BR2351" s="66">
        <f t="shared" si="993"/>
        <v>42033</v>
      </c>
      <c r="BS2351" s="3" t="s">
        <v>3083</v>
      </c>
      <c r="BY2351" s="73"/>
      <c r="CB2351" s="95"/>
      <c r="CD2351" s="38">
        <f t="shared" si="991"/>
        <v>0</v>
      </c>
      <c r="CE2351" s="38">
        <v>40515</v>
      </c>
      <c r="CF2351" s="38">
        <v>85</v>
      </c>
      <c r="CM2351" s="51"/>
      <c r="CS2351" s="38"/>
      <c r="CT2351" s="38"/>
      <c r="CU2351" s="38"/>
      <c r="CV2351" s="38"/>
    </row>
    <row r="2352" spans="1:100" ht="14" hidden="1" customHeight="1" outlineLevel="1" x14ac:dyDescent="0.2">
      <c r="A2352" t="s">
        <v>1261</v>
      </c>
      <c r="B2352" t="s">
        <v>1000</v>
      </c>
      <c r="C2352" s="1">
        <f t="shared" si="982"/>
        <v>18567</v>
      </c>
      <c r="D2352" s="3">
        <f>IF(N2352&gt;0, RANK(N2352,(N2352:P2352,Q2352:AE2352)),0)</f>
        <v>2</v>
      </c>
      <c r="E2352" s="3">
        <f>IF(O2352&gt;0,RANK(O2352,(N2352:P2352,Q2352:AE2352)),0)</f>
        <v>1</v>
      </c>
      <c r="F2352" s="3">
        <f>IF(P2352&gt;0,RANK(P2352,(N2352:P2352,Q2352:AE2352)),0)</f>
        <v>0</v>
      </c>
      <c r="G2352" s="1">
        <f t="shared" si="980"/>
        <v>7570</v>
      </c>
      <c r="H2352" s="2">
        <f t="shared" si="981"/>
        <v>0.40771260839123175</v>
      </c>
      <c r="I2352" s="2"/>
      <c r="J2352" s="2">
        <f t="shared" si="983"/>
        <v>0.29056928959982764</v>
      </c>
      <c r="K2352" s="2">
        <f t="shared" si="984"/>
        <v>0.69828189799105944</v>
      </c>
      <c r="L2352" s="2">
        <f t="shared" si="992"/>
        <v>0</v>
      </c>
      <c r="M2352" s="2">
        <f t="shared" si="985"/>
        <v>1.1148812409112918E-2</v>
      </c>
      <c r="N2352" s="38">
        <v>5395</v>
      </c>
      <c r="O2352" s="38">
        <v>12965</v>
      </c>
      <c r="P2352" s="38"/>
      <c r="Q2352" s="38">
        <v>100</v>
      </c>
      <c r="R2352" s="38">
        <v>62</v>
      </c>
      <c r="S2352" s="38"/>
      <c r="T2352" s="38"/>
      <c r="U2352" s="38"/>
      <c r="V2352" s="38"/>
      <c r="W2352" s="38">
        <f>IF(Copyright!B$11=1,CF2352,0)</f>
        <v>45</v>
      </c>
      <c r="X2352" s="38"/>
      <c r="Y2352" s="38"/>
      <c r="Z2352" s="38"/>
      <c r="AA2352" s="38"/>
      <c r="AB2352" s="38"/>
      <c r="AC2352" s="38"/>
      <c r="AD2352" s="38"/>
      <c r="AE2352" s="38"/>
      <c r="AF2352" s="38"/>
      <c r="AG2352" s="38"/>
      <c r="AH2352" s="38"/>
      <c r="AI2352" s="38"/>
      <c r="AJ2352" s="38"/>
      <c r="AK2352" s="38"/>
      <c r="AL2352" s="38"/>
      <c r="AM2352" s="38"/>
      <c r="AN2352" s="38"/>
      <c r="AO2352" s="38"/>
      <c r="AP2352" s="38"/>
      <c r="AQ2352" s="38"/>
      <c r="AR2352" s="38"/>
      <c r="AS2352" s="38"/>
      <c r="AT2352" s="38"/>
      <c r="AU2352" s="38"/>
      <c r="AV2352" s="38"/>
      <c r="AW2352" s="38"/>
      <c r="AX2352" s="38"/>
      <c r="AY2352" s="38"/>
      <c r="BA2352" s="3">
        <f>IF(Q2352&gt;0,RANK(Q2352,(N2352:P2352,Q2352:AE2352)),0)</f>
        <v>3</v>
      </c>
      <c r="BB2352" s="3">
        <f>IF(R2352&gt;0,RANK(R2352,(N2352:P2352,Q2352:AE2352)),0)</f>
        <v>4</v>
      </c>
      <c r="BC2352" s="3">
        <f>IF(S2352&gt;0,RANK(S2352,(N2352:P2352,Q2352:AE2352)),0)</f>
        <v>0</v>
      </c>
      <c r="BD2352" s="3">
        <f>IF(T2352&gt;0,RANK(T2352,(N2352:P2352,Q2352:AE2352)),0)</f>
        <v>0</v>
      </c>
      <c r="BE2352" s="2">
        <f t="shared" si="986"/>
        <v>5.385899714547315E-3</v>
      </c>
      <c r="BF2352" s="2">
        <f t="shared" si="987"/>
        <v>3.3392578230193354E-3</v>
      </c>
      <c r="BG2352" s="2">
        <f t="shared" si="988"/>
        <v>0</v>
      </c>
      <c r="BH2352" s="2">
        <f t="shared" si="989"/>
        <v>0</v>
      </c>
      <c r="BJ2352" t="s">
        <v>1261</v>
      </c>
      <c r="BK2352" t="s">
        <v>1000</v>
      </c>
      <c r="BL2352">
        <v>15</v>
      </c>
      <c r="BN2352">
        <v>0</v>
      </c>
      <c r="BO2352" s="60">
        <v>42</v>
      </c>
      <c r="BP2352" s="62">
        <v>35</v>
      </c>
      <c r="BQ2352" s="66">
        <f t="shared" si="990"/>
        <v>42035</v>
      </c>
      <c r="BR2352" s="66">
        <f t="shared" si="993"/>
        <v>42035</v>
      </c>
      <c r="BS2352" s="3" t="s">
        <v>3083</v>
      </c>
      <c r="BY2352" s="73"/>
      <c r="CB2352" s="95"/>
      <c r="CD2352" s="38">
        <f t="shared" si="991"/>
        <v>0</v>
      </c>
      <c r="CE2352" s="38">
        <v>18567</v>
      </c>
      <c r="CF2352" s="38">
        <v>45</v>
      </c>
      <c r="CM2352" s="51"/>
      <c r="CS2352" s="38"/>
      <c r="CT2352" s="38"/>
      <c r="CU2352" s="38"/>
      <c r="CV2352" s="38"/>
    </row>
    <row r="2353" spans="1:100" ht="14" hidden="1" customHeight="1" outlineLevel="1" x14ac:dyDescent="0.2">
      <c r="A2353" t="s">
        <v>1470</v>
      </c>
      <c r="B2353" t="s">
        <v>1000</v>
      </c>
      <c r="C2353" s="1">
        <f t="shared" si="982"/>
        <v>32709</v>
      </c>
      <c r="D2353" s="3">
        <f>IF(N2353&gt;0, RANK(N2353,(N2353:P2353,Q2353:AE2353)),0)</f>
        <v>2</v>
      </c>
      <c r="E2353" s="3">
        <f>IF(O2353&gt;0,RANK(O2353,(N2353:P2353,Q2353:AE2353)),0)</f>
        <v>1</v>
      </c>
      <c r="F2353" s="3">
        <f>IF(P2353&gt;0,RANK(P2353,(N2353:P2353,Q2353:AE2353)),0)</f>
        <v>0</v>
      </c>
      <c r="G2353" s="1">
        <f t="shared" si="980"/>
        <v>10107</v>
      </c>
      <c r="H2353" s="2">
        <f t="shared" si="981"/>
        <v>0.308997523617353</v>
      </c>
      <c r="I2353" s="2"/>
      <c r="J2353" s="2">
        <f t="shared" si="983"/>
        <v>0.33883640588217312</v>
      </c>
      <c r="K2353" s="2">
        <f t="shared" si="984"/>
        <v>0.64783392949952612</v>
      </c>
      <c r="L2353" s="2">
        <f t="shared" si="992"/>
        <v>0</v>
      </c>
      <c r="M2353" s="2">
        <f t="shared" si="985"/>
        <v>1.3329664618300763E-2</v>
      </c>
      <c r="N2353" s="38">
        <v>11083</v>
      </c>
      <c r="O2353" s="38">
        <v>21190</v>
      </c>
      <c r="P2353" s="38"/>
      <c r="Q2353" s="38">
        <v>193</v>
      </c>
      <c r="R2353" s="38">
        <v>110</v>
      </c>
      <c r="S2353" s="38"/>
      <c r="T2353" s="38"/>
      <c r="U2353" s="38"/>
      <c r="V2353" s="38"/>
      <c r="W2353" s="38">
        <f>IF(Copyright!B$11=1,CF2353,0)</f>
        <v>133</v>
      </c>
      <c r="X2353" s="38"/>
      <c r="Y2353" s="38"/>
      <c r="Z2353" s="38"/>
      <c r="AA2353" s="38"/>
      <c r="AB2353" s="38"/>
      <c r="AC2353" s="38"/>
      <c r="AD2353" s="38"/>
      <c r="AE2353" s="38"/>
      <c r="AF2353" s="38"/>
      <c r="AG2353" s="38"/>
      <c r="AH2353" s="38"/>
      <c r="AI2353" s="38"/>
      <c r="AJ2353" s="38"/>
      <c r="AK2353" s="38"/>
      <c r="AL2353" s="38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BA2353" s="3">
        <f>IF(Q2353&gt;0,RANK(Q2353,(N2353:P2353,Q2353:AE2353)),0)</f>
        <v>3</v>
      </c>
      <c r="BB2353" s="3">
        <f>IF(R2353&gt;0,RANK(R2353,(N2353:P2353,Q2353:AE2353)),0)</f>
        <v>5</v>
      </c>
      <c r="BC2353" s="3">
        <f>IF(S2353&gt;0,RANK(S2353,(N2353:P2353,Q2353:AE2353)),0)</f>
        <v>0</v>
      </c>
      <c r="BD2353" s="3">
        <f>IF(T2353&gt;0,RANK(T2353,(N2353:P2353,Q2353:AE2353)),0)</f>
        <v>0</v>
      </c>
      <c r="BE2353" s="2">
        <f t="shared" si="986"/>
        <v>5.9005166773670858E-3</v>
      </c>
      <c r="BF2353" s="2">
        <f t="shared" si="987"/>
        <v>3.3629887798465254E-3</v>
      </c>
      <c r="BG2353" s="2">
        <f t="shared" si="988"/>
        <v>0</v>
      </c>
      <c r="BH2353" s="2">
        <f t="shared" si="989"/>
        <v>0</v>
      </c>
      <c r="BJ2353" t="s">
        <v>1470</v>
      </c>
      <c r="BK2353" t="s">
        <v>1000</v>
      </c>
      <c r="BL2353">
        <v>9</v>
      </c>
      <c r="BN2353">
        <v>0</v>
      </c>
      <c r="BO2353" s="60">
        <v>42</v>
      </c>
      <c r="BP2353" s="62">
        <v>37</v>
      </c>
      <c r="BQ2353" s="66">
        <f t="shared" si="990"/>
        <v>42037</v>
      </c>
      <c r="BR2353" s="66">
        <f t="shared" si="993"/>
        <v>42037</v>
      </c>
      <c r="BS2353" s="3" t="s">
        <v>3083</v>
      </c>
      <c r="BY2353" s="73"/>
      <c r="CB2353" s="95"/>
      <c r="CD2353" s="38">
        <f t="shared" si="991"/>
        <v>-24</v>
      </c>
      <c r="CE2353" s="38">
        <v>32733</v>
      </c>
      <c r="CF2353" s="1">
        <v>133</v>
      </c>
      <c r="CG2353" s="1"/>
      <c r="CM2353" s="51"/>
      <c r="CS2353" s="38"/>
      <c r="CT2353" s="38"/>
      <c r="CU2353" s="38"/>
      <c r="CV2353" s="38"/>
    </row>
    <row r="2354" spans="1:100" ht="14" hidden="1" customHeight="1" outlineLevel="1" x14ac:dyDescent="0.2">
      <c r="A2354" t="s">
        <v>1840</v>
      </c>
      <c r="B2354" t="s">
        <v>1000</v>
      </c>
      <c r="C2354" s="1">
        <f t="shared" si="982"/>
        <v>42999</v>
      </c>
      <c r="D2354" s="3">
        <f>IF(N2354&gt;0, RANK(N2354,(N2354:P2354,Q2354:AE2354)),0)</f>
        <v>2</v>
      </c>
      <c r="E2354" s="3">
        <f>IF(O2354&gt;0,RANK(O2354,(N2354:P2354,Q2354:AE2354)),0)</f>
        <v>1</v>
      </c>
      <c r="F2354" s="3">
        <f>IF(P2354&gt;0,RANK(P2354,(N2354:P2354,Q2354:AE2354)),0)</f>
        <v>0</v>
      </c>
      <c r="G2354" s="1">
        <f t="shared" si="980"/>
        <v>16827</v>
      </c>
      <c r="H2354" s="2">
        <f t="shared" si="981"/>
        <v>0.3913346822019117</v>
      </c>
      <c r="I2354" s="2"/>
      <c r="J2354" s="2">
        <f t="shared" si="983"/>
        <v>0.29903021000488383</v>
      </c>
      <c r="K2354" s="2">
        <f t="shared" si="984"/>
        <v>0.69036489220679553</v>
      </c>
      <c r="L2354" s="2">
        <f t="shared" si="992"/>
        <v>0</v>
      </c>
      <c r="M2354" s="2">
        <f t="shared" si="985"/>
        <v>1.0604897788320633E-2</v>
      </c>
      <c r="N2354" s="38">
        <v>12858</v>
      </c>
      <c r="O2354" s="38">
        <v>29685</v>
      </c>
      <c r="P2354" s="38"/>
      <c r="Q2354" s="38">
        <v>214</v>
      </c>
      <c r="R2354" s="38">
        <v>115</v>
      </c>
      <c r="S2354" s="38"/>
      <c r="T2354" s="38"/>
      <c r="U2354" s="38"/>
      <c r="V2354" s="38"/>
      <c r="W2354" s="38">
        <f>IF(Copyright!B$11=1,CF2354,0)</f>
        <v>127</v>
      </c>
      <c r="X2354" s="38"/>
      <c r="Y2354" s="38"/>
      <c r="Z2354" s="38"/>
      <c r="AA2354" s="38"/>
      <c r="AB2354" s="38"/>
      <c r="AC2354" s="38"/>
      <c r="AD2354" s="38"/>
      <c r="AE2354" s="38"/>
      <c r="AF2354" s="38"/>
      <c r="AG2354" s="38"/>
      <c r="AH2354" s="38"/>
      <c r="AI2354" s="38"/>
      <c r="AJ2354" s="38"/>
      <c r="AK2354" s="38"/>
      <c r="AL2354" s="38"/>
      <c r="AM2354" s="38"/>
      <c r="AN2354" s="38"/>
      <c r="AO2354" s="38"/>
      <c r="AP2354" s="38"/>
      <c r="AQ2354" s="38"/>
      <c r="AR2354" s="38"/>
      <c r="AS2354" s="38"/>
      <c r="AT2354" s="38"/>
      <c r="AU2354" s="38"/>
      <c r="AV2354" s="38"/>
      <c r="AW2354" s="38"/>
      <c r="AX2354" s="38"/>
      <c r="AY2354" s="38"/>
      <c r="BA2354" s="3">
        <f>IF(Q2354&gt;0,RANK(Q2354,(N2354:P2354,Q2354:AE2354)),0)</f>
        <v>3</v>
      </c>
      <c r="BB2354" s="3">
        <f>IF(R2354&gt;0,RANK(R2354,(N2354:P2354,Q2354:AE2354)),0)</f>
        <v>5</v>
      </c>
      <c r="BC2354" s="3">
        <f>IF(S2354&gt;0,RANK(S2354,(N2354:P2354,Q2354:AE2354)),0)</f>
        <v>0</v>
      </c>
      <c r="BD2354" s="3">
        <f>IF(T2354&gt;0,RANK(T2354,(N2354:P2354,Q2354:AE2354)),0)</f>
        <v>0</v>
      </c>
      <c r="BE2354" s="2">
        <f t="shared" si="986"/>
        <v>4.9768599269750463E-3</v>
      </c>
      <c r="BF2354" s="2">
        <f t="shared" si="987"/>
        <v>2.6744808018791134E-3</v>
      </c>
      <c r="BG2354" s="2">
        <f t="shared" si="988"/>
        <v>0</v>
      </c>
      <c r="BH2354" s="2">
        <f t="shared" si="989"/>
        <v>0</v>
      </c>
      <c r="BJ2354" t="s">
        <v>1840</v>
      </c>
      <c r="BK2354" t="s">
        <v>1000</v>
      </c>
      <c r="BL2354">
        <v>16</v>
      </c>
      <c r="BN2354">
        <v>0</v>
      </c>
      <c r="BO2354" s="60">
        <v>42</v>
      </c>
      <c r="BP2354" s="62">
        <v>39</v>
      </c>
      <c r="BQ2354" s="66">
        <f t="shared" si="990"/>
        <v>42039</v>
      </c>
      <c r="BR2354" s="66">
        <f t="shared" si="993"/>
        <v>42039</v>
      </c>
      <c r="BS2354" s="3" t="s">
        <v>3083</v>
      </c>
      <c r="BY2354" s="73"/>
      <c r="CB2354" s="95"/>
      <c r="CD2354" s="38">
        <f t="shared" si="991"/>
        <v>0</v>
      </c>
      <c r="CE2354" s="38">
        <v>42999</v>
      </c>
      <c r="CF2354" s="38">
        <v>127</v>
      </c>
      <c r="CM2354" s="51"/>
      <c r="CS2354" s="38"/>
      <c r="CT2354" s="38"/>
      <c r="CU2354" s="38"/>
      <c r="CV2354" s="38"/>
    </row>
    <row r="2355" spans="1:100" ht="14" hidden="1" customHeight="1" outlineLevel="1" x14ac:dyDescent="0.2">
      <c r="A2355" t="s">
        <v>1504</v>
      </c>
      <c r="B2355" t="s">
        <v>1000</v>
      </c>
      <c r="C2355" s="1">
        <f t="shared" si="982"/>
        <v>149068</v>
      </c>
      <c r="D2355" s="3">
        <f>IF(N2355&gt;0, RANK(N2355,(N2355:P2355,Q2355:AE2355)),0)</f>
        <v>2</v>
      </c>
      <c r="E2355" s="3">
        <f>IF(O2355&gt;0,RANK(O2355,(N2355:P2355,Q2355:AE2355)),0)</f>
        <v>1</v>
      </c>
      <c r="F2355" s="3">
        <f>IF(P2355&gt;0,RANK(P2355,(N2355:P2355,Q2355:AE2355)),0)</f>
        <v>0</v>
      </c>
      <c r="G2355" s="1">
        <f t="shared" si="980"/>
        <v>14012</v>
      </c>
      <c r="H2355" s="2">
        <f t="shared" si="981"/>
        <v>9.3997370327635707E-2</v>
      </c>
      <c r="I2355" s="2"/>
      <c r="J2355" s="2">
        <f t="shared" si="983"/>
        <v>0.44446158800010732</v>
      </c>
      <c r="K2355" s="2">
        <f t="shared" si="984"/>
        <v>0.53845895832774304</v>
      </c>
      <c r="L2355" s="2">
        <f t="shared" si="992"/>
        <v>0</v>
      </c>
      <c r="M2355" s="2">
        <f t="shared" si="985"/>
        <v>1.7079453672149691E-2</v>
      </c>
      <c r="N2355" s="38">
        <v>66255</v>
      </c>
      <c r="O2355" s="38">
        <v>80267</v>
      </c>
      <c r="P2355" s="38"/>
      <c r="Q2355" s="38">
        <v>921</v>
      </c>
      <c r="R2355" s="38">
        <v>953</v>
      </c>
      <c r="S2355" s="38"/>
      <c r="T2355" s="38"/>
      <c r="U2355" s="38"/>
      <c r="V2355" s="38"/>
      <c r="W2355" s="38">
        <f>IF(Copyright!B$11=1,CF2355,0)</f>
        <v>672</v>
      </c>
      <c r="X2355" s="38"/>
      <c r="Y2355" s="38"/>
      <c r="Z2355" s="38"/>
      <c r="AA2355" s="38"/>
      <c r="AB2355" s="38"/>
      <c r="AC2355" s="38"/>
      <c r="AD2355" s="38"/>
      <c r="AE2355" s="38"/>
      <c r="AF2355" s="38"/>
      <c r="AG2355" s="38"/>
      <c r="AH2355" s="38"/>
      <c r="AI2355" s="38"/>
      <c r="AJ2355" s="38"/>
      <c r="AK2355" s="38"/>
      <c r="AL2355" s="38"/>
      <c r="AM2355" s="38"/>
      <c r="AN2355" s="38"/>
      <c r="AO2355" s="38"/>
      <c r="AP2355" s="38"/>
      <c r="AQ2355" s="38"/>
      <c r="AR2355" s="38"/>
      <c r="AS2355" s="38"/>
      <c r="AT2355" s="38"/>
      <c r="AU2355" s="38"/>
      <c r="AV2355" s="38"/>
      <c r="AW2355" s="38"/>
      <c r="AX2355" s="38"/>
      <c r="AY2355" s="38"/>
      <c r="BA2355" s="3">
        <f>IF(Q2355&gt;0,RANK(Q2355,(N2355:P2355,Q2355:AE2355)),0)</f>
        <v>4</v>
      </c>
      <c r="BB2355" s="3">
        <f>IF(R2355&gt;0,RANK(R2355,(N2355:P2355,Q2355:AE2355)),0)</f>
        <v>3</v>
      </c>
      <c r="BC2355" s="3">
        <f>IF(S2355&gt;0,RANK(S2355,(N2355:P2355,Q2355:AE2355)),0)</f>
        <v>0</v>
      </c>
      <c r="BD2355" s="3">
        <f>IF(T2355&gt;0,RANK(T2355,(N2355:P2355,Q2355:AE2355)),0)</f>
        <v>0</v>
      </c>
      <c r="BE2355" s="2">
        <f t="shared" si="986"/>
        <v>6.1783883865081709E-3</v>
      </c>
      <c r="BF2355" s="2">
        <f t="shared" si="987"/>
        <v>6.3930555182869567E-3</v>
      </c>
      <c r="BG2355" s="2">
        <f t="shared" si="988"/>
        <v>0</v>
      </c>
      <c r="BH2355" s="2">
        <f t="shared" si="989"/>
        <v>0</v>
      </c>
      <c r="BJ2355" t="s">
        <v>1504</v>
      </c>
      <c r="BK2355" t="s">
        <v>1000</v>
      </c>
      <c r="BN2355">
        <v>0</v>
      </c>
      <c r="BO2355" s="60">
        <v>42</v>
      </c>
      <c r="BP2355" s="62">
        <v>41</v>
      </c>
      <c r="BQ2355" s="66">
        <f t="shared" si="990"/>
        <v>42041</v>
      </c>
      <c r="BR2355" s="66">
        <f t="shared" si="993"/>
        <v>42041</v>
      </c>
      <c r="BS2355" s="3" t="s">
        <v>3083</v>
      </c>
      <c r="BY2355" s="73"/>
      <c r="CB2355" s="95"/>
      <c r="CD2355" s="38">
        <f t="shared" si="991"/>
        <v>0</v>
      </c>
      <c r="CE2355" s="38">
        <f>66255+80267+921+953+672</f>
        <v>149068</v>
      </c>
      <c r="CF2355" s="38">
        <v>672</v>
      </c>
      <c r="CM2355" s="51"/>
      <c r="CS2355" s="38"/>
      <c r="CT2355" s="38"/>
      <c r="CU2355" s="38"/>
      <c r="CV2355" s="38"/>
    </row>
    <row r="2356" spans="1:100" ht="14" hidden="1" customHeight="1" outlineLevel="1" x14ac:dyDescent="0.2">
      <c r="A2356" t="s">
        <v>2738</v>
      </c>
      <c r="B2356" t="s">
        <v>1000</v>
      </c>
      <c r="C2356" s="1">
        <f t="shared" si="982"/>
        <v>150081</v>
      </c>
      <c r="D2356" s="3">
        <f>IF(N2356&gt;0, RANK(N2356,(N2356:P2356,Q2356:AE2356)),0)</f>
        <v>1</v>
      </c>
      <c r="E2356" s="3">
        <f>IF(O2356&gt;0,RANK(O2356,(N2356:P2356,Q2356:AE2356)),0)</f>
        <v>2</v>
      </c>
      <c r="F2356" s="3">
        <f>IF(P2356&gt;0,RANK(P2356,(N2356:P2356,Q2356:AE2356)),0)</f>
        <v>0</v>
      </c>
      <c r="G2356" s="1">
        <f t="shared" si="980"/>
        <v>8853</v>
      </c>
      <c r="H2356" s="2">
        <f t="shared" si="981"/>
        <v>5.8988146400943492E-2</v>
      </c>
      <c r="I2356" s="2"/>
      <c r="J2356" s="2">
        <f t="shared" si="983"/>
        <v>0.52189817498550783</v>
      </c>
      <c r="K2356" s="2">
        <f t="shared" si="984"/>
        <v>0.46291002858456431</v>
      </c>
      <c r="L2356" s="2">
        <f t="shared" si="992"/>
        <v>0</v>
      </c>
      <c r="M2356" s="2">
        <f t="shared" si="985"/>
        <v>1.5191796429927851E-2</v>
      </c>
      <c r="N2356" s="38">
        <v>78327</v>
      </c>
      <c r="O2356" s="38">
        <v>69474</v>
      </c>
      <c r="P2356" s="38"/>
      <c r="Q2356" s="38">
        <v>832</v>
      </c>
      <c r="R2356" s="38">
        <v>893</v>
      </c>
      <c r="S2356" s="38"/>
      <c r="T2356" s="38"/>
      <c r="U2356" s="38"/>
      <c r="V2356" s="38"/>
      <c r="W2356" s="38">
        <f>IF(Copyright!B$11=1,CF2356,0)</f>
        <v>555</v>
      </c>
      <c r="X2356" s="38"/>
      <c r="Y2356" s="38"/>
      <c r="Z2356" s="38"/>
      <c r="AA2356" s="38"/>
      <c r="AB2356" s="38"/>
      <c r="AC2356" s="38"/>
      <c r="AD2356" s="38"/>
      <c r="AE2356" s="38"/>
      <c r="AF2356" s="38"/>
      <c r="AG2356" s="38"/>
      <c r="AH2356" s="38"/>
      <c r="AI2356" s="38"/>
      <c r="AJ2356" s="38"/>
      <c r="AK2356" s="38"/>
      <c r="AL2356" s="38"/>
      <c r="AM2356" s="38"/>
      <c r="AN2356" s="38"/>
      <c r="AO2356" s="38"/>
      <c r="AP2356" s="38"/>
      <c r="AQ2356" s="38"/>
      <c r="AR2356" s="38"/>
      <c r="AS2356" s="38"/>
      <c r="AT2356" s="38"/>
      <c r="AU2356" s="38"/>
      <c r="AV2356" s="38"/>
      <c r="AW2356" s="38"/>
      <c r="AX2356" s="38"/>
      <c r="AY2356" s="38"/>
      <c r="BA2356" s="3">
        <f>IF(Q2356&gt;0,RANK(Q2356,(N2356:P2356,Q2356:AE2356)),0)</f>
        <v>4</v>
      </c>
      <c r="BB2356" s="3">
        <f>IF(R2356&gt;0,RANK(R2356,(N2356:P2356,Q2356:AE2356)),0)</f>
        <v>3</v>
      </c>
      <c r="BC2356" s="3">
        <f>IF(S2356&gt;0,RANK(S2356,(N2356:P2356,Q2356:AE2356)),0)</f>
        <v>0</v>
      </c>
      <c r="BD2356" s="3">
        <f>IF(T2356&gt;0,RANK(T2356,(N2356:P2356,Q2356:AE2356)),0)</f>
        <v>0</v>
      </c>
      <c r="BE2356" s="2">
        <f t="shared" si="986"/>
        <v>5.5436730832017379E-3</v>
      </c>
      <c r="BF2356" s="2">
        <f t="shared" si="987"/>
        <v>5.9501202683884032E-3</v>
      </c>
      <c r="BG2356" s="2">
        <f t="shared" si="988"/>
        <v>0</v>
      </c>
      <c r="BH2356" s="2">
        <f t="shared" si="989"/>
        <v>0</v>
      </c>
      <c r="BJ2356" t="s">
        <v>2738</v>
      </c>
      <c r="BK2356" t="s">
        <v>1000</v>
      </c>
      <c r="BL2356">
        <v>10</v>
      </c>
      <c r="BN2356">
        <v>0</v>
      </c>
      <c r="BO2356" s="60">
        <v>42</v>
      </c>
      <c r="BP2356" s="62">
        <v>43</v>
      </c>
      <c r="BQ2356" s="66">
        <f t="shared" si="990"/>
        <v>42043</v>
      </c>
      <c r="BR2356" s="66">
        <f t="shared" si="993"/>
        <v>42043</v>
      </c>
      <c r="BS2356" s="3" t="s">
        <v>3083</v>
      </c>
      <c r="BX2356" s="6" t="s">
        <v>3972</v>
      </c>
      <c r="BY2356" s="73"/>
      <c r="CB2356" s="95"/>
      <c r="CD2356" s="38">
        <f t="shared" si="991"/>
        <v>0</v>
      </c>
      <c r="CE2356" s="38">
        <v>150081</v>
      </c>
      <c r="CF2356" s="38">
        <v>555</v>
      </c>
      <c r="CG2356" s="1"/>
      <c r="CM2356" s="51"/>
      <c r="CS2356" s="38"/>
      <c r="CT2356" s="38"/>
      <c r="CU2356" s="38"/>
      <c r="CV2356" s="38"/>
    </row>
    <row r="2357" spans="1:100" ht="14" hidden="1" customHeight="1" outlineLevel="1" x14ac:dyDescent="0.2">
      <c r="A2357" t="s">
        <v>1676</v>
      </c>
      <c r="B2357" t="s">
        <v>1000</v>
      </c>
      <c r="C2357" s="1">
        <f t="shared" si="982"/>
        <v>328172</v>
      </c>
      <c r="D2357" s="3">
        <f>IF(N2357&gt;0, RANK(N2357,(N2357:P2357,Q2357:AE2357)),0)</f>
        <v>1</v>
      </c>
      <c r="E2357" s="3">
        <f>IF(O2357&gt;0,RANK(O2357,(N2357:P2357,Q2357:AE2357)),0)</f>
        <v>2</v>
      </c>
      <c r="F2357" s="3">
        <f>IF(P2357&gt;0,RANK(P2357,(N2357:P2357,Q2357:AE2357)),0)</f>
        <v>0</v>
      </c>
      <c r="G2357" s="1">
        <f t="shared" si="980"/>
        <v>77903</v>
      </c>
      <c r="H2357" s="2">
        <f t="shared" si="981"/>
        <v>0.23738466413953657</v>
      </c>
      <c r="I2357" s="2"/>
      <c r="J2357" s="2">
        <f t="shared" si="983"/>
        <v>0.61347098472752093</v>
      </c>
      <c r="K2357" s="2">
        <f t="shared" si="984"/>
        <v>0.37608632058798436</v>
      </c>
      <c r="L2357" s="2">
        <f t="shared" si="992"/>
        <v>0</v>
      </c>
      <c r="M2357" s="2">
        <f t="shared" si="985"/>
        <v>1.0442694684494713E-2</v>
      </c>
      <c r="N2357" s="38">
        <v>201324</v>
      </c>
      <c r="O2357" s="38">
        <v>123421</v>
      </c>
      <c r="P2357" s="38"/>
      <c r="Q2357" s="38">
        <v>1300</v>
      </c>
      <c r="R2357" s="38">
        <v>2127</v>
      </c>
      <c r="S2357" s="38"/>
      <c r="T2357" s="38"/>
      <c r="U2357" s="38"/>
      <c r="V2357" s="38"/>
      <c r="W2357" s="38">
        <f>IF(Copyright!B$11=1,CF2357,0)</f>
        <v>0</v>
      </c>
      <c r="X2357" s="38"/>
      <c r="Y2357" s="38"/>
      <c r="Z2357" s="38"/>
      <c r="AA2357" s="38"/>
      <c r="AB2357" s="38"/>
      <c r="AC2357" s="38"/>
      <c r="AD2357" s="38"/>
      <c r="AE2357" s="38"/>
      <c r="AF2357" s="38"/>
      <c r="AG2357" s="38"/>
      <c r="AH2357" s="38"/>
      <c r="AI2357" s="38"/>
      <c r="AJ2357" s="38"/>
      <c r="AK2357" s="38"/>
      <c r="AL2357" s="38"/>
      <c r="AM2357" s="38"/>
      <c r="AN2357" s="38"/>
      <c r="AO2357" s="38"/>
      <c r="AP2357" s="38"/>
      <c r="AQ2357" s="38"/>
      <c r="AR2357" s="38"/>
      <c r="AS2357" s="38"/>
      <c r="AT2357" s="38"/>
      <c r="AU2357" s="38"/>
      <c r="AV2357" s="38"/>
      <c r="AW2357" s="38"/>
      <c r="AX2357" s="38"/>
      <c r="AY2357" s="38"/>
      <c r="BA2357" s="3">
        <f>IF(Q2357&gt;0,RANK(Q2357,(N2357:P2357,Q2357:AE2357)),0)</f>
        <v>4</v>
      </c>
      <c r="BB2357" s="3">
        <f>IF(R2357&gt;0,RANK(R2357,(N2357:P2357,Q2357:AE2357)),0)</f>
        <v>3</v>
      </c>
      <c r="BC2357" s="3">
        <f>IF(S2357&gt;0,RANK(S2357,(N2357:P2357,Q2357:AE2357)),0)</f>
        <v>0</v>
      </c>
      <c r="BD2357" s="3">
        <f>IF(T2357&gt;0,RANK(T2357,(N2357:P2357,Q2357:AE2357)),0)</f>
        <v>0</v>
      </c>
      <c r="BE2357" s="2">
        <f t="shared" si="986"/>
        <v>3.9613373474885125E-3</v>
      </c>
      <c r="BF2357" s="2">
        <f t="shared" si="987"/>
        <v>6.4813573370062043E-3</v>
      </c>
      <c r="BG2357" s="2">
        <f t="shared" si="988"/>
        <v>0</v>
      </c>
      <c r="BH2357" s="2">
        <f t="shared" si="989"/>
        <v>0</v>
      </c>
      <c r="BJ2357" t="s">
        <v>1676</v>
      </c>
      <c r="BK2357" t="s">
        <v>1000</v>
      </c>
      <c r="BL2357">
        <v>5</v>
      </c>
      <c r="BN2357">
        <v>0</v>
      </c>
      <c r="BO2357" s="60">
        <v>42</v>
      </c>
      <c r="BP2357" s="62">
        <v>45</v>
      </c>
      <c r="BQ2357" s="66">
        <f t="shared" si="990"/>
        <v>42045</v>
      </c>
      <c r="BR2357" s="66">
        <f t="shared" si="993"/>
        <v>42045</v>
      </c>
      <c r="BS2357" s="3" t="s">
        <v>3083</v>
      </c>
      <c r="BY2357" s="73"/>
      <c r="CB2357" s="95"/>
      <c r="CD2357" s="38">
        <f t="shared" si="991"/>
        <v>0</v>
      </c>
      <c r="CE2357" s="38">
        <v>328172</v>
      </c>
      <c r="CG2357" s="1"/>
      <c r="CM2357" s="51"/>
      <c r="CS2357" s="38"/>
      <c r="CT2357" s="38"/>
      <c r="CU2357" s="38"/>
      <c r="CV2357" s="38"/>
    </row>
    <row r="2358" spans="1:100" ht="14" hidden="1" customHeight="1" outlineLevel="1" x14ac:dyDescent="0.2">
      <c r="A2358" t="s">
        <v>2077</v>
      </c>
      <c r="B2358" t="s">
        <v>1000</v>
      </c>
      <c r="C2358" s="1">
        <f t="shared" si="982"/>
        <v>17213</v>
      </c>
      <c r="D2358" s="3">
        <f>IF(N2358&gt;0, RANK(N2358,(N2358:P2358,Q2358:AE2358)),0)</f>
        <v>2</v>
      </c>
      <c r="E2358" s="3">
        <f>IF(O2358&gt;0,RANK(O2358,(N2358:P2358,Q2358:AE2358)),0)</f>
        <v>1</v>
      </c>
      <c r="F2358" s="3">
        <f>IF(P2358&gt;0,RANK(P2358,(N2358:P2358,Q2358:AE2358)),0)</f>
        <v>0</v>
      </c>
      <c r="G2358" s="1">
        <f t="shared" si="980"/>
        <v>8060</v>
      </c>
      <c r="H2358" s="2">
        <f t="shared" si="981"/>
        <v>0.46825074071922385</v>
      </c>
      <c r="I2358" s="2"/>
      <c r="J2358" s="2">
        <f t="shared" si="983"/>
        <v>0.26044268866554349</v>
      </c>
      <c r="K2358" s="2">
        <f t="shared" si="984"/>
        <v>0.72869342938476733</v>
      </c>
      <c r="L2358" s="2">
        <f t="shared" si="992"/>
        <v>0</v>
      </c>
      <c r="M2358" s="2">
        <f t="shared" si="985"/>
        <v>1.0863881949689125E-2</v>
      </c>
      <c r="N2358" s="38">
        <v>4483</v>
      </c>
      <c r="O2358" s="38">
        <v>12543</v>
      </c>
      <c r="P2358" s="38"/>
      <c r="Q2358" s="38">
        <v>75</v>
      </c>
      <c r="R2358" s="38">
        <v>52</v>
      </c>
      <c r="S2358" s="38"/>
      <c r="T2358" s="38"/>
      <c r="U2358" s="38"/>
      <c r="V2358" s="38"/>
      <c r="W2358" s="38">
        <f>IF(Copyright!B$11=1,CF2358,0)</f>
        <v>60</v>
      </c>
      <c r="X2358" s="38"/>
      <c r="Y2358" s="38"/>
      <c r="Z2358" s="38"/>
      <c r="AA2358" s="38"/>
      <c r="AB2358" s="38"/>
      <c r="AC2358" s="38"/>
      <c r="AD2358" s="38"/>
      <c r="AE2358" s="38"/>
      <c r="AF2358" s="38"/>
      <c r="AG2358" s="38"/>
      <c r="AH2358" s="38"/>
      <c r="AI2358" s="38"/>
      <c r="AJ2358" s="38"/>
      <c r="AK2358" s="38"/>
      <c r="AL2358" s="38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BA2358" s="3">
        <f>IF(Q2358&gt;0,RANK(Q2358,(N2358:P2358,Q2358:AE2358)),0)</f>
        <v>3</v>
      </c>
      <c r="BB2358" s="3">
        <f>IF(R2358&gt;0,RANK(R2358,(N2358:P2358,Q2358:AE2358)),0)</f>
        <v>5</v>
      </c>
      <c r="BC2358" s="3">
        <f>IF(S2358&gt;0,RANK(S2358,(N2358:P2358,Q2358:AE2358)),0)</f>
        <v>0</v>
      </c>
      <c r="BD2358" s="3">
        <f>IF(T2358&gt;0,RANK(T2358,(N2358:P2358,Q2358:AE2358)),0)</f>
        <v>0</v>
      </c>
      <c r="BE2358" s="2">
        <f t="shared" si="986"/>
        <v>4.3571719049555566E-3</v>
      </c>
      <c r="BF2358" s="2">
        <f t="shared" si="987"/>
        <v>3.0209725207691863E-3</v>
      </c>
      <c r="BG2358" s="2">
        <f t="shared" si="988"/>
        <v>0</v>
      </c>
      <c r="BH2358" s="2">
        <f t="shared" si="989"/>
        <v>0</v>
      </c>
      <c r="BJ2358" t="s">
        <v>2077</v>
      </c>
      <c r="BK2358" t="s">
        <v>1000</v>
      </c>
      <c r="BL2358">
        <v>15</v>
      </c>
      <c r="BN2358">
        <v>0</v>
      </c>
      <c r="BO2358" s="60">
        <v>42</v>
      </c>
      <c r="BP2358" s="62">
        <v>47</v>
      </c>
      <c r="BQ2358" s="66">
        <f t="shared" si="990"/>
        <v>42047</v>
      </c>
      <c r="BR2358" s="66">
        <f t="shared" si="993"/>
        <v>42047</v>
      </c>
      <c r="BS2358" s="3" t="s">
        <v>3083</v>
      </c>
      <c r="BY2358" s="73"/>
      <c r="CB2358" s="95"/>
      <c r="CD2358" s="38">
        <f t="shared" si="991"/>
        <v>0</v>
      </c>
      <c r="CE2358" s="38">
        <v>17213</v>
      </c>
      <c r="CF2358" s="38">
        <v>60</v>
      </c>
      <c r="CM2358" s="51"/>
      <c r="CS2358" s="38"/>
      <c r="CT2358" s="38"/>
      <c r="CU2358" s="38"/>
      <c r="CV2358" s="38"/>
    </row>
    <row r="2359" spans="1:100" ht="14" hidden="1" customHeight="1" outlineLevel="1" x14ac:dyDescent="0.2">
      <c r="A2359" t="s">
        <v>12</v>
      </c>
      <c r="B2359" t="s">
        <v>1000</v>
      </c>
      <c r="C2359" s="1">
        <f t="shared" si="982"/>
        <v>137979</v>
      </c>
      <c r="D2359" s="3">
        <f>IF(N2359&gt;0, RANK(N2359,(N2359:P2359,Q2359:AE2359)),0)</f>
        <v>2</v>
      </c>
      <c r="E2359" s="3">
        <f>IF(O2359&gt;0,RANK(O2359,(N2359:P2359,Q2359:AE2359)),0)</f>
        <v>1</v>
      </c>
      <c r="F2359" s="3">
        <f>IF(P2359&gt;0,RANK(P2359,(N2359:P2359,Q2359:AE2359)),0)</f>
        <v>0</v>
      </c>
      <c r="G2359" s="1">
        <f t="shared" si="980"/>
        <v>1410</v>
      </c>
      <c r="H2359" s="2">
        <f t="shared" si="981"/>
        <v>1.0218946361402822E-2</v>
      </c>
      <c r="I2359" s="2"/>
      <c r="J2359" s="2">
        <f t="shared" si="983"/>
        <v>0.48888598989701332</v>
      </c>
      <c r="K2359" s="2">
        <f t="shared" si="984"/>
        <v>0.49910493625841612</v>
      </c>
      <c r="L2359" s="2">
        <f t="shared" si="992"/>
        <v>0</v>
      </c>
      <c r="M2359" s="2">
        <f t="shared" si="985"/>
        <v>1.2009073844570617E-2</v>
      </c>
      <c r="N2359" s="38">
        <v>67456</v>
      </c>
      <c r="O2359" s="38">
        <v>68866</v>
      </c>
      <c r="P2359" s="38"/>
      <c r="Q2359" s="38">
        <v>686</v>
      </c>
      <c r="R2359" s="38">
        <v>587</v>
      </c>
      <c r="S2359" s="38"/>
      <c r="T2359" s="38"/>
      <c r="U2359" s="38"/>
      <c r="V2359" s="38"/>
      <c r="W2359" s="38">
        <f>IF(Copyright!B$11=1,CF2359,0)</f>
        <v>384</v>
      </c>
      <c r="X2359" s="38"/>
      <c r="Y2359" s="38"/>
      <c r="Z2359" s="38"/>
      <c r="AA2359" s="38"/>
      <c r="AB2359" s="38"/>
      <c r="AC2359" s="38"/>
      <c r="AD2359" s="38"/>
      <c r="AE2359" s="38"/>
      <c r="AF2359" s="38"/>
      <c r="AG2359" s="38"/>
      <c r="AH2359" s="38"/>
      <c r="AI2359" s="38"/>
      <c r="AJ2359" s="38"/>
      <c r="AK2359" s="38"/>
      <c r="AL2359" s="38"/>
      <c r="AM2359" s="38"/>
      <c r="AN2359" s="38"/>
      <c r="AO2359" s="38"/>
      <c r="AP2359" s="38"/>
      <c r="AQ2359" s="38"/>
      <c r="AR2359" s="38"/>
      <c r="AS2359" s="38"/>
      <c r="AT2359" s="38"/>
      <c r="AU2359" s="38"/>
      <c r="AV2359" s="38"/>
      <c r="AW2359" s="38"/>
      <c r="AX2359" s="38"/>
      <c r="AY2359" s="38"/>
      <c r="BA2359" s="3">
        <f>IF(Q2359&gt;0,RANK(Q2359,(N2359:P2359,Q2359:AE2359)),0)</f>
        <v>3</v>
      </c>
      <c r="BB2359" s="3">
        <f>IF(R2359&gt;0,RANK(R2359,(N2359:P2359,Q2359:AE2359)),0)</f>
        <v>4</v>
      </c>
      <c r="BC2359" s="3">
        <f>IF(S2359&gt;0,RANK(S2359,(N2359:P2359,Q2359:AE2359)),0)</f>
        <v>0</v>
      </c>
      <c r="BD2359" s="3">
        <f>IF(T2359&gt;0,RANK(T2359,(N2359:P2359,Q2359:AE2359)),0)</f>
        <v>0</v>
      </c>
      <c r="BE2359" s="2">
        <f t="shared" si="986"/>
        <v>4.9717710666115859E-3</v>
      </c>
      <c r="BF2359" s="2">
        <f t="shared" si="987"/>
        <v>4.2542705774067067E-3</v>
      </c>
      <c r="BG2359" s="2">
        <f t="shared" si="988"/>
        <v>0</v>
      </c>
      <c r="BH2359" s="2">
        <f t="shared" si="989"/>
        <v>0</v>
      </c>
      <c r="BJ2359" t="s">
        <v>12</v>
      </c>
      <c r="BK2359" t="s">
        <v>1000</v>
      </c>
      <c r="BL2359">
        <v>16</v>
      </c>
      <c r="BN2359">
        <v>0</v>
      </c>
      <c r="BO2359" s="60">
        <v>42</v>
      </c>
      <c r="BP2359" s="62">
        <v>49</v>
      </c>
      <c r="BQ2359" s="66">
        <f t="shared" si="990"/>
        <v>42049</v>
      </c>
      <c r="BR2359" s="66">
        <f t="shared" si="993"/>
        <v>42049</v>
      </c>
      <c r="BS2359" s="3" t="s">
        <v>3083</v>
      </c>
      <c r="BY2359" s="73"/>
      <c r="CB2359" s="95"/>
      <c r="CD2359" s="38">
        <f t="shared" si="991"/>
        <v>-377</v>
      </c>
      <c r="CE2359" s="38">
        <v>138356</v>
      </c>
      <c r="CF2359" s="38">
        <v>384</v>
      </c>
      <c r="CM2359" s="51"/>
      <c r="CS2359" s="38"/>
      <c r="CT2359" s="38"/>
      <c r="CU2359" s="38"/>
      <c r="CV2359" s="38"/>
    </row>
    <row r="2360" spans="1:100" ht="14" hidden="1" customHeight="1" outlineLevel="1" x14ac:dyDescent="0.2">
      <c r="A2360" t="s">
        <v>1391</v>
      </c>
      <c r="B2360" t="s">
        <v>1000</v>
      </c>
      <c r="C2360" s="1">
        <f t="shared" si="982"/>
        <v>63543</v>
      </c>
      <c r="D2360" s="3">
        <f>IF(N2360&gt;0, RANK(N2360,(N2360:P2360,Q2360:AE2360)),0)</f>
        <v>2</v>
      </c>
      <c r="E2360" s="3">
        <f>IF(O2360&gt;0,RANK(O2360,(N2360:P2360,Q2360:AE2360)),0)</f>
        <v>1</v>
      </c>
      <c r="F2360" s="3">
        <f>IF(P2360&gt;0,RANK(P2360,(N2360:P2360,Q2360:AE2360)),0)</f>
        <v>0</v>
      </c>
      <c r="G2360" s="1">
        <f t="shared" si="980"/>
        <v>24085</v>
      </c>
      <c r="H2360" s="2">
        <f t="shared" si="981"/>
        <v>0.37903466943644459</v>
      </c>
      <c r="I2360" s="2"/>
      <c r="J2360" s="2">
        <f t="shared" si="983"/>
        <v>0.30763420046267881</v>
      </c>
      <c r="K2360" s="2">
        <f t="shared" si="984"/>
        <v>0.68666886989912346</v>
      </c>
      <c r="L2360" s="2">
        <f t="shared" si="992"/>
        <v>0</v>
      </c>
      <c r="M2360" s="2">
        <f t="shared" si="985"/>
        <v>5.6969296381976786E-3</v>
      </c>
      <c r="N2360" s="38">
        <v>19548</v>
      </c>
      <c r="O2360" s="38">
        <v>43633</v>
      </c>
      <c r="P2360" s="38"/>
      <c r="Q2360" s="38">
        <v>169</v>
      </c>
      <c r="R2360" s="38">
        <v>122</v>
      </c>
      <c r="S2360" s="38"/>
      <c r="T2360" s="38"/>
      <c r="U2360" s="38"/>
      <c r="V2360" s="38"/>
      <c r="W2360" s="38">
        <f>IF(Copyright!B$11=1,CF2360,0)</f>
        <v>71</v>
      </c>
      <c r="X2360" s="38"/>
      <c r="Y2360" s="38"/>
      <c r="Z2360" s="38"/>
      <c r="AA2360" s="38"/>
      <c r="AB2360" s="38"/>
      <c r="AC2360" s="38"/>
      <c r="AD2360" s="38"/>
      <c r="AE2360" s="38"/>
      <c r="AF2360" s="38"/>
      <c r="AG2360" s="38"/>
      <c r="AH2360" s="38"/>
      <c r="AI2360" s="38"/>
      <c r="AJ2360" s="38"/>
      <c r="AK2360" s="38"/>
      <c r="AL2360" s="38"/>
      <c r="AM2360" s="38"/>
      <c r="AN2360" s="38"/>
      <c r="AO2360" s="38"/>
      <c r="AP2360" s="38"/>
      <c r="AQ2360" s="38"/>
      <c r="AR2360" s="38"/>
      <c r="AS2360" s="38"/>
      <c r="AT2360" s="38"/>
      <c r="AU2360" s="38"/>
      <c r="AV2360" s="38"/>
      <c r="AW2360" s="38"/>
      <c r="AX2360" s="38"/>
      <c r="AY2360" s="38"/>
      <c r="BA2360" s="3">
        <f>IF(Q2360&gt;0,RANK(Q2360,(N2360:P2360,Q2360:AE2360)),0)</f>
        <v>3</v>
      </c>
      <c r="BB2360" s="3">
        <f>IF(R2360&gt;0,RANK(R2360,(N2360:P2360,Q2360:AE2360)),0)</f>
        <v>4</v>
      </c>
      <c r="BC2360" s="3">
        <f>IF(S2360&gt;0,RANK(S2360,(N2360:P2360,Q2360:AE2360)),0)</f>
        <v>0</v>
      </c>
      <c r="BD2360" s="3">
        <f>IF(T2360&gt;0,RANK(T2360,(N2360:P2360,Q2360:AE2360)),0)</f>
        <v>0</v>
      </c>
      <c r="BE2360" s="2">
        <f t="shared" si="986"/>
        <v>2.6596163228050297E-3</v>
      </c>
      <c r="BF2360" s="2">
        <f t="shared" si="987"/>
        <v>1.9199597123207906E-3</v>
      </c>
      <c r="BG2360" s="2">
        <f t="shared" si="988"/>
        <v>0</v>
      </c>
      <c r="BH2360" s="2">
        <f t="shared" si="989"/>
        <v>0</v>
      </c>
      <c r="BJ2360" t="s">
        <v>1391</v>
      </c>
      <c r="BK2360" t="s">
        <v>1000</v>
      </c>
      <c r="BL2360">
        <v>14</v>
      </c>
      <c r="BN2360">
        <v>0</v>
      </c>
      <c r="BO2360" s="60">
        <v>42</v>
      </c>
      <c r="BP2360" s="62">
        <v>51</v>
      </c>
      <c r="BQ2360" s="66">
        <f t="shared" si="990"/>
        <v>42051</v>
      </c>
      <c r="BR2360" s="66">
        <f t="shared" si="993"/>
        <v>42051</v>
      </c>
      <c r="BS2360" s="3" t="s">
        <v>3083</v>
      </c>
      <c r="BY2360" s="73"/>
      <c r="CB2360" s="95"/>
      <c r="CD2360" s="38">
        <f t="shared" si="991"/>
        <v>0</v>
      </c>
      <c r="CE2360" s="38">
        <f>63614-71</f>
        <v>63543</v>
      </c>
      <c r="CF2360" s="38">
        <v>71</v>
      </c>
      <c r="CM2360" s="51"/>
      <c r="CS2360" s="38"/>
      <c r="CT2360" s="38"/>
      <c r="CU2360" s="38"/>
      <c r="CV2360" s="38"/>
    </row>
    <row r="2361" spans="1:100" ht="14" hidden="1" customHeight="1" outlineLevel="1" x14ac:dyDescent="0.2">
      <c r="A2361" t="s">
        <v>3022</v>
      </c>
      <c r="B2361" t="s">
        <v>1000</v>
      </c>
      <c r="C2361" s="1">
        <f t="shared" si="982"/>
        <v>2660</v>
      </c>
      <c r="D2361" s="3">
        <f>IF(N2361&gt;0, RANK(N2361,(N2361:P2361,Q2361:AE2361)),0)</f>
        <v>2</v>
      </c>
      <c r="E2361" s="3">
        <f>IF(O2361&gt;0,RANK(O2361,(N2361:P2361,Q2361:AE2361)),0)</f>
        <v>1</v>
      </c>
      <c r="F2361" s="3">
        <f>IF(P2361&gt;0,RANK(P2361,(N2361:P2361,Q2361:AE2361)),0)</f>
        <v>0</v>
      </c>
      <c r="G2361" s="1">
        <f t="shared" si="980"/>
        <v>1178</v>
      </c>
      <c r="H2361" s="2">
        <f t="shared" si="981"/>
        <v>0.44285714285714284</v>
      </c>
      <c r="I2361" s="2"/>
      <c r="J2361" s="2">
        <f t="shared" si="983"/>
        <v>0.27218045112781952</v>
      </c>
      <c r="K2361" s="2">
        <f t="shared" si="984"/>
        <v>0.71503759398496236</v>
      </c>
      <c r="L2361" s="2">
        <f t="shared" si="992"/>
        <v>0</v>
      </c>
      <c r="M2361" s="2">
        <f t="shared" si="985"/>
        <v>1.2781954887218117E-2</v>
      </c>
      <c r="N2361" s="38">
        <v>724</v>
      </c>
      <c r="O2361" s="38">
        <v>1902</v>
      </c>
      <c r="P2361" s="38"/>
      <c r="Q2361" s="38">
        <v>9</v>
      </c>
      <c r="R2361" s="38">
        <v>15</v>
      </c>
      <c r="S2361" s="38"/>
      <c r="T2361" s="38"/>
      <c r="U2361" s="38"/>
      <c r="V2361" s="38"/>
      <c r="W2361" s="38">
        <f>IF(Copyright!B$11=1,CF2361,0)</f>
        <v>10</v>
      </c>
      <c r="X2361" s="38"/>
      <c r="Y2361" s="38"/>
      <c r="Z2361" s="38"/>
      <c r="AA2361" s="38"/>
      <c r="AB2361" s="38"/>
      <c r="AC2361" s="38"/>
      <c r="AD2361" s="38"/>
      <c r="AE2361" s="38"/>
      <c r="AF2361" s="38"/>
      <c r="AG2361" s="38"/>
      <c r="AH2361" s="38"/>
      <c r="AI2361" s="38"/>
      <c r="AJ2361" s="38"/>
      <c r="AK2361" s="38"/>
      <c r="AL2361" s="38"/>
      <c r="AM2361" s="38"/>
      <c r="AN2361" s="38"/>
      <c r="AO2361" s="38"/>
      <c r="AP2361" s="38"/>
      <c r="AQ2361" s="38"/>
      <c r="AR2361" s="38"/>
      <c r="AS2361" s="38"/>
      <c r="AT2361" s="38"/>
      <c r="AU2361" s="38"/>
      <c r="AV2361" s="38"/>
      <c r="AW2361" s="38"/>
      <c r="AX2361" s="38"/>
      <c r="AY2361" s="38"/>
      <c r="BA2361" s="3">
        <f>IF(Q2361&gt;0,RANK(Q2361,(N2361:P2361,Q2361:AE2361)),0)</f>
        <v>5</v>
      </c>
      <c r="BB2361" s="3">
        <f>IF(R2361&gt;0,RANK(R2361,(N2361:P2361,Q2361:AE2361)),0)</f>
        <v>3</v>
      </c>
      <c r="BC2361" s="3">
        <f>IF(S2361&gt;0,RANK(S2361,(N2361:P2361,Q2361:AE2361)),0)</f>
        <v>0</v>
      </c>
      <c r="BD2361" s="3">
        <f>IF(T2361&gt;0,RANK(T2361,(N2361:P2361,Q2361:AE2361)),0)</f>
        <v>0</v>
      </c>
      <c r="BE2361" s="2">
        <f t="shared" si="986"/>
        <v>3.3834586466165413E-3</v>
      </c>
      <c r="BF2361" s="2">
        <f t="shared" si="987"/>
        <v>5.6390977443609019E-3</v>
      </c>
      <c r="BG2361" s="2">
        <f t="shared" si="988"/>
        <v>0</v>
      </c>
      <c r="BH2361" s="2">
        <f t="shared" si="989"/>
        <v>0</v>
      </c>
      <c r="BJ2361" t="s">
        <v>3022</v>
      </c>
      <c r="BK2361" t="s">
        <v>1000</v>
      </c>
      <c r="BL2361">
        <v>15</v>
      </c>
      <c r="BN2361">
        <v>0</v>
      </c>
      <c r="BO2361" s="60">
        <v>42</v>
      </c>
      <c r="BP2361" s="62">
        <v>53</v>
      </c>
      <c r="BQ2361" s="66">
        <f t="shared" si="990"/>
        <v>42053</v>
      </c>
      <c r="BR2361" s="66">
        <f t="shared" si="993"/>
        <v>42053</v>
      </c>
      <c r="BS2361" s="3" t="s">
        <v>3083</v>
      </c>
      <c r="BX2361"/>
      <c r="BY2361" s="73"/>
      <c r="CD2361" s="38">
        <f t="shared" si="991"/>
        <v>10</v>
      </c>
      <c r="CE2361" s="38">
        <f>719+1897+9+15+10</f>
        <v>2650</v>
      </c>
      <c r="CF2361" s="38">
        <v>10</v>
      </c>
      <c r="CM2361" s="51"/>
      <c r="CS2361" s="38"/>
      <c r="CT2361" s="38"/>
      <c r="CU2361" s="38"/>
      <c r="CV2361" s="38"/>
    </row>
    <row r="2362" spans="1:100" ht="14" hidden="1" customHeight="1" outlineLevel="1" x14ac:dyDescent="0.2">
      <c r="A2362" t="s">
        <v>1117</v>
      </c>
      <c r="B2362" t="s">
        <v>1000</v>
      </c>
      <c r="C2362" s="1">
        <f t="shared" si="982"/>
        <v>84163</v>
      </c>
      <c r="D2362" s="3">
        <f>IF(N2362&gt;0, RANK(N2362,(N2362:P2362,Q2362:AE2362)),0)</f>
        <v>2</v>
      </c>
      <c r="E2362" s="3">
        <f>IF(O2362&gt;0,RANK(O2362,(N2362:P2362,Q2362:AE2362)),0)</f>
        <v>1</v>
      </c>
      <c r="F2362" s="3">
        <f>IF(P2362&gt;0,RANK(P2362,(N2362:P2362,Q2362:AE2362)),0)</f>
        <v>0</v>
      </c>
      <c r="G2362" s="1">
        <f t="shared" si="980"/>
        <v>36061</v>
      </c>
      <c r="H2362" s="2">
        <f t="shared" si="981"/>
        <v>0.42846619060632346</v>
      </c>
      <c r="I2362" s="2"/>
      <c r="J2362" s="2">
        <f t="shared" si="983"/>
        <v>0.27973099818209901</v>
      </c>
      <c r="K2362" s="2">
        <f t="shared" si="984"/>
        <v>0.70819718878842242</v>
      </c>
      <c r="L2362" s="2">
        <f t="shared" si="992"/>
        <v>0</v>
      </c>
      <c r="M2362" s="2">
        <f t="shared" si="985"/>
        <v>1.2071813029478573E-2</v>
      </c>
      <c r="N2362" s="38">
        <v>23543</v>
      </c>
      <c r="O2362" s="38">
        <v>59604</v>
      </c>
      <c r="P2362" s="38"/>
      <c r="Q2362" s="38">
        <v>457</v>
      </c>
      <c r="R2362" s="38">
        <v>280</v>
      </c>
      <c r="S2362" s="38"/>
      <c r="T2362" s="38"/>
      <c r="U2362" s="38"/>
      <c r="V2362" s="38"/>
      <c r="W2362" s="38">
        <f>IF(Copyright!B$11=1,CF2362,0)</f>
        <v>279</v>
      </c>
      <c r="X2362" s="38"/>
      <c r="Y2362" s="38"/>
      <c r="Z2362" s="38"/>
      <c r="AA2362" s="38"/>
      <c r="AB2362" s="38"/>
      <c r="AC2362" s="38"/>
      <c r="AD2362" s="38"/>
      <c r="AE2362" s="38"/>
      <c r="AF2362" s="38"/>
      <c r="AG2362" s="38"/>
      <c r="AH2362" s="38"/>
      <c r="AI2362" s="38"/>
      <c r="AJ2362" s="38"/>
      <c r="AK2362" s="38"/>
      <c r="AL2362" s="38"/>
      <c r="AM2362" s="38"/>
      <c r="AN2362" s="38"/>
      <c r="AO2362" s="38"/>
      <c r="AP2362" s="38"/>
      <c r="AQ2362" s="38"/>
      <c r="AR2362" s="38"/>
      <c r="AS2362" s="38"/>
      <c r="AT2362" s="38"/>
      <c r="AU2362" s="38"/>
      <c r="AV2362" s="38"/>
      <c r="AW2362" s="38"/>
      <c r="AX2362" s="38"/>
      <c r="AY2362" s="38"/>
      <c r="BA2362" s="3">
        <f>IF(Q2362&gt;0,RANK(Q2362,(N2362:P2362,Q2362:AE2362)),0)</f>
        <v>3</v>
      </c>
      <c r="BB2362" s="3">
        <f>IF(R2362&gt;0,RANK(R2362,(N2362:P2362,Q2362:AE2362)),0)</f>
        <v>4</v>
      </c>
      <c r="BC2362" s="3">
        <f>IF(S2362&gt;0,RANK(S2362,(N2362:P2362,Q2362:AE2362)),0)</f>
        <v>0</v>
      </c>
      <c r="BD2362" s="3">
        <f>IF(T2362&gt;0,RANK(T2362,(N2362:P2362,Q2362:AE2362)),0)</f>
        <v>0</v>
      </c>
      <c r="BE2362" s="2">
        <f t="shared" si="986"/>
        <v>5.4299395221177951E-3</v>
      </c>
      <c r="BF2362" s="2">
        <f t="shared" si="987"/>
        <v>3.3268776065491961E-3</v>
      </c>
      <c r="BG2362" s="2">
        <f t="shared" si="988"/>
        <v>0</v>
      </c>
      <c r="BH2362" s="2">
        <f t="shared" si="989"/>
        <v>0</v>
      </c>
      <c r="BJ2362" t="s">
        <v>1117</v>
      </c>
      <c r="BK2362" t="s">
        <v>1000</v>
      </c>
      <c r="BL2362">
        <v>13</v>
      </c>
      <c r="BN2362">
        <v>0</v>
      </c>
      <c r="BO2362" s="60">
        <v>42</v>
      </c>
      <c r="BP2362" s="62">
        <v>55</v>
      </c>
      <c r="BQ2362" s="66">
        <f t="shared" si="990"/>
        <v>42055</v>
      </c>
      <c r="BR2362" s="66">
        <f t="shared" si="993"/>
        <v>42055</v>
      </c>
      <c r="BS2362" s="3" t="s">
        <v>3083</v>
      </c>
      <c r="BX2362"/>
      <c r="BY2362" s="73"/>
      <c r="CB2362" s="95"/>
      <c r="CD2362" s="38">
        <f t="shared" si="991"/>
        <v>0</v>
      </c>
      <c r="CE2362" s="38">
        <v>84163</v>
      </c>
      <c r="CF2362" s="38">
        <v>279</v>
      </c>
      <c r="CM2362" s="51"/>
      <c r="CS2362" s="38"/>
      <c r="CT2362" s="38"/>
      <c r="CU2362" s="38"/>
      <c r="CV2362" s="38"/>
    </row>
    <row r="2363" spans="1:100" ht="14" hidden="1" customHeight="1" outlineLevel="1" x14ac:dyDescent="0.2">
      <c r="A2363" t="s">
        <v>2343</v>
      </c>
      <c r="B2363" t="s">
        <v>1000</v>
      </c>
      <c r="C2363" s="1">
        <f t="shared" si="982"/>
        <v>8182</v>
      </c>
      <c r="D2363" s="3">
        <f>IF(N2363&gt;0, RANK(N2363,(N2363:P2363,Q2363:AE2363)),0)</f>
        <v>2</v>
      </c>
      <c r="E2363" s="3">
        <f>IF(O2363&gt;0,RANK(O2363,(N2363:P2363,Q2363:AE2363)),0)</f>
        <v>1</v>
      </c>
      <c r="F2363" s="3">
        <f>IF(P2363&gt;0,RANK(P2363,(N2363:P2363,Q2363:AE2363)),0)</f>
        <v>0</v>
      </c>
      <c r="G2363" s="1">
        <f t="shared" si="980"/>
        <v>5937</v>
      </c>
      <c r="H2363" s="2">
        <f t="shared" si="981"/>
        <v>0.7256172085064776</v>
      </c>
      <c r="I2363" s="2"/>
      <c r="J2363" s="2">
        <f t="shared" si="983"/>
        <v>0.13468589586898069</v>
      </c>
      <c r="K2363" s="2">
        <f t="shared" si="984"/>
        <v>0.86030310437545832</v>
      </c>
      <c r="L2363" s="2">
        <f t="shared" si="992"/>
        <v>0</v>
      </c>
      <c r="M2363" s="2">
        <f t="shared" si="985"/>
        <v>5.0109997555609631E-3</v>
      </c>
      <c r="N2363" s="38">
        <v>1102</v>
      </c>
      <c r="O2363" s="38">
        <v>7039</v>
      </c>
      <c r="P2363" s="38"/>
      <c r="Q2363" s="38">
        <v>23</v>
      </c>
      <c r="R2363" s="38">
        <v>13</v>
      </c>
      <c r="S2363" s="38"/>
      <c r="T2363" s="38"/>
      <c r="U2363" s="38"/>
      <c r="V2363" s="38"/>
      <c r="W2363" s="38">
        <f>IF(Copyright!B$11=1,CF2363,0)</f>
        <v>5</v>
      </c>
      <c r="X2363" s="38"/>
      <c r="Y2363" s="38"/>
      <c r="Z2363" s="38"/>
      <c r="AA2363" s="38"/>
      <c r="AB2363" s="38"/>
      <c r="AC2363" s="38"/>
      <c r="AD2363" s="38"/>
      <c r="AE2363" s="38"/>
      <c r="AF2363" s="38"/>
      <c r="AG2363" s="38"/>
      <c r="AH2363" s="38"/>
      <c r="AI2363" s="38"/>
      <c r="AJ2363" s="38"/>
      <c r="AK2363" s="38"/>
      <c r="AL2363" s="38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BA2363" s="3">
        <f>IF(Q2363&gt;0,RANK(Q2363,(N2363:P2363,Q2363:AE2363)),0)</f>
        <v>3</v>
      </c>
      <c r="BB2363" s="3">
        <f>IF(R2363&gt;0,RANK(R2363,(N2363:P2363,Q2363:AE2363)),0)</f>
        <v>4</v>
      </c>
      <c r="BC2363" s="3">
        <f>IF(S2363&gt;0,RANK(S2363,(N2363:P2363,Q2363:AE2363)),0)</f>
        <v>0</v>
      </c>
      <c r="BD2363" s="3">
        <f>IF(T2363&gt;0,RANK(T2363,(N2363:P2363,Q2363:AE2363)),0)</f>
        <v>0</v>
      </c>
      <c r="BE2363" s="2">
        <f t="shared" si="986"/>
        <v>2.811048643363481E-3</v>
      </c>
      <c r="BF2363" s="2">
        <f t="shared" si="987"/>
        <v>1.5888535810315327E-3</v>
      </c>
      <c r="BG2363" s="2">
        <f t="shared" si="988"/>
        <v>0</v>
      </c>
      <c r="BH2363" s="2">
        <f t="shared" si="989"/>
        <v>0</v>
      </c>
      <c r="BJ2363" t="s">
        <v>2343</v>
      </c>
      <c r="BK2363" t="s">
        <v>1000</v>
      </c>
      <c r="BL2363">
        <v>13</v>
      </c>
      <c r="BN2363">
        <v>0</v>
      </c>
      <c r="BO2363" s="60">
        <v>42</v>
      </c>
      <c r="BP2363" s="62">
        <v>57</v>
      </c>
      <c r="BQ2363" s="66">
        <f t="shared" si="990"/>
        <v>42057</v>
      </c>
      <c r="BR2363" s="66">
        <f t="shared" si="993"/>
        <v>42057</v>
      </c>
      <c r="BS2363" s="3" t="s">
        <v>3083</v>
      </c>
      <c r="BX2363"/>
      <c r="BY2363" s="73"/>
      <c r="CB2363" s="95"/>
      <c r="CD2363" s="38">
        <f t="shared" si="991"/>
        <v>0</v>
      </c>
      <c r="CE2363" s="38">
        <v>8182</v>
      </c>
      <c r="CF2363" s="38">
        <v>5</v>
      </c>
      <c r="CM2363" s="51"/>
      <c r="CS2363" s="38"/>
      <c r="CT2363" s="38"/>
      <c r="CU2363" s="38"/>
      <c r="CV2363" s="38"/>
    </row>
    <row r="2364" spans="1:100" ht="14" hidden="1" customHeight="1" outlineLevel="1" x14ac:dyDescent="0.2">
      <c r="A2364" t="s">
        <v>2147</v>
      </c>
      <c r="B2364" t="s">
        <v>1000</v>
      </c>
      <c r="C2364" s="1">
        <f t="shared" si="982"/>
        <v>17236</v>
      </c>
      <c r="D2364" s="3">
        <f>IF(N2364&gt;0, RANK(N2364,(N2364:P2364,Q2364:AE2364)),0)</f>
        <v>2</v>
      </c>
      <c r="E2364" s="3">
        <f>IF(O2364&gt;0,RANK(O2364,(N2364:P2364,Q2364:AE2364)),0)</f>
        <v>1</v>
      </c>
      <c r="F2364" s="3">
        <f>IF(P2364&gt;0,RANK(P2364,(N2364:P2364,Q2364:AE2364)),0)</f>
        <v>0</v>
      </c>
      <c r="G2364" s="1">
        <f t="shared" si="980"/>
        <v>7727</v>
      </c>
      <c r="H2364" s="2">
        <f t="shared" si="981"/>
        <v>0.44830587143188677</v>
      </c>
      <c r="I2364" s="2"/>
      <c r="J2364" s="2">
        <f t="shared" si="983"/>
        <v>0.26641912276630308</v>
      </c>
      <c r="K2364" s="2">
        <f t="shared" si="984"/>
        <v>0.7147249941981898</v>
      </c>
      <c r="L2364" s="2">
        <f t="shared" si="992"/>
        <v>0</v>
      </c>
      <c r="M2364" s="2">
        <f t="shared" si="985"/>
        <v>1.8855883035507115E-2</v>
      </c>
      <c r="N2364" s="38">
        <v>4592</v>
      </c>
      <c r="O2364" s="38">
        <v>12319</v>
      </c>
      <c r="P2364" s="38"/>
      <c r="Q2364" s="38">
        <v>90</v>
      </c>
      <c r="R2364" s="38">
        <v>235</v>
      </c>
      <c r="S2364" s="38"/>
      <c r="T2364" s="38"/>
      <c r="U2364" s="38"/>
      <c r="V2364" s="38"/>
      <c r="W2364" s="38">
        <f>IF(Copyright!B$11=1,CF2364,0)</f>
        <v>0</v>
      </c>
      <c r="X2364" s="38"/>
      <c r="Y2364" s="38"/>
      <c r="Z2364" s="38"/>
      <c r="AA2364" s="38"/>
      <c r="AB2364" s="38"/>
      <c r="AC2364" s="38"/>
      <c r="AD2364" s="38"/>
      <c r="AE2364" s="38"/>
      <c r="AF2364" s="38"/>
      <c r="AG2364" s="38"/>
      <c r="AH2364" s="38"/>
      <c r="AI2364" s="38"/>
      <c r="AJ2364" s="38"/>
      <c r="AK2364" s="38"/>
      <c r="AL2364" s="38"/>
      <c r="AM2364" s="38"/>
      <c r="AN2364" s="38"/>
      <c r="AO2364" s="38"/>
      <c r="AP2364" s="38"/>
      <c r="AQ2364" s="38"/>
      <c r="AR2364" s="38"/>
      <c r="AS2364" s="38"/>
      <c r="AT2364" s="38"/>
      <c r="AU2364" s="38"/>
      <c r="AV2364" s="38"/>
      <c r="AW2364" s="38"/>
      <c r="AX2364" s="38"/>
      <c r="AY2364" s="38"/>
      <c r="BA2364" s="3">
        <f>IF(Q2364&gt;0,RANK(Q2364,(N2364:P2364,Q2364:AE2364)),0)</f>
        <v>4</v>
      </c>
      <c r="BB2364" s="3">
        <f>IF(R2364&gt;0,RANK(R2364,(N2364:P2364,Q2364:AE2364)),0)</f>
        <v>3</v>
      </c>
      <c r="BC2364" s="3">
        <f>IF(S2364&gt;0,RANK(S2364,(N2364:P2364,Q2364:AE2364)),0)</f>
        <v>0</v>
      </c>
      <c r="BD2364" s="3">
        <f>IF(T2364&gt;0,RANK(T2364,(N2364:P2364,Q2364:AE2364)),0)</f>
        <v>0</v>
      </c>
      <c r="BE2364" s="2">
        <f t="shared" si="986"/>
        <v>5.2216291482942677E-3</v>
      </c>
      <c r="BF2364" s="2">
        <f t="shared" si="987"/>
        <v>1.3634253887212811E-2</v>
      </c>
      <c r="BG2364" s="2">
        <f t="shared" si="988"/>
        <v>0</v>
      </c>
      <c r="BH2364" s="2">
        <f t="shared" si="989"/>
        <v>0</v>
      </c>
      <c r="BJ2364" t="s">
        <v>2147</v>
      </c>
      <c r="BK2364" t="s">
        <v>1000</v>
      </c>
      <c r="BL2364">
        <v>14</v>
      </c>
      <c r="BN2364">
        <v>0</v>
      </c>
      <c r="BO2364" s="60">
        <v>42</v>
      </c>
      <c r="BP2364" s="62">
        <v>59</v>
      </c>
      <c r="BQ2364" s="66">
        <f t="shared" si="990"/>
        <v>42059</v>
      </c>
      <c r="BR2364" s="66">
        <f t="shared" si="993"/>
        <v>42059</v>
      </c>
      <c r="BS2364" s="3" t="s">
        <v>3083</v>
      </c>
      <c r="BY2364" s="73"/>
      <c r="CB2364" s="95"/>
      <c r="CD2364" s="38">
        <f t="shared" si="991"/>
        <v>17236</v>
      </c>
      <c r="CG2364" s="1"/>
      <c r="CS2364" s="38"/>
      <c r="CT2364" s="38"/>
      <c r="CU2364" s="38"/>
      <c r="CV2364" s="38"/>
    </row>
    <row r="2365" spans="1:100" ht="14" hidden="1" customHeight="1" outlineLevel="1" x14ac:dyDescent="0.2">
      <c r="A2365" t="s">
        <v>92</v>
      </c>
      <c r="B2365" t="s">
        <v>1000</v>
      </c>
      <c r="C2365" s="1">
        <f t="shared" si="982"/>
        <v>23206</v>
      </c>
      <c r="D2365" s="3">
        <f>IF(N2365&gt;0, RANK(N2365,(N2365:P2365,Q2365:AE2365)),0)</f>
        <v>2</v>
      </c>
      <c r="E2365" s="3">
        <f>IF(O2365&gt;0,RANK(O2365,(N2365:P2365,Q2365:AE2365)),0)</f>
        <v>1</v>
      </c>
      <c r="F2365" s="3">
        <f>IF(P2365&gt;0,RANK(P2365,(N2365:P2365,Q2365:AE2365)),0)</f>
        <v>0</v>
      </c>
      <c r="G2365" s="1">
        <f t="shared" si="980"/>
        <v>12259</v>
      </c>
      <c r="H2365" s="2">
        <f t="shared" si="981"/>
        <v>0.5282685512367491</v>
      </c>
      <c r="I2365" s="2"/>
      <c r="J2365" s="2">
        <f t="shared" si="983"/>
        <v>0.23131948633973973</v>
      </c>
      <c r="K2365" s="2">
        <f t="shared" si="984"/>
        <v>0.75958803757648885</v>
      </c>
      <c r="L2365" s="2">
        <f t="shared" si="992"/>
        <v>0</v>
      </c>
      <c r="M2365" s="2">
        <f t="shared" si="985"/>
        <v>9.0924760837713947E-3</v>
      </c>
      <c r="N2365" s="38">
        <v>5368</v>
      </c>
      <c r="O2365" s="38">
        <v>17627</v>
      </c>
      <c r="P2365" s="38"/>
      <c r="Q2365" s="38">
        <v>108</v>
      </c>
      <c r="R2365" s="38">
        <v>53</v>
      </c>
      <c r="S2365" s="38"/>
      <c r="T2365" s="38"/>
      <c r="U2365" s="38"/>
      <c r="V2365" s="38"/>
      <c r="W2365" s="38">
        <f>IF(Copyright!B$11=1,CF2365,0)</f>
        <v>50</v>
      </c>
      <c r="X2365" s="38"/>
      <c r="Y2365" s="38"/>
      <c r="Z2365" s="38"/>
      <c r="AA2365" s="38"/>
      <c r="AB2365" s="38"/>
      <c r="AC2365" s="38"/>
      <c r="AD2365" s="38"/>
      <c r="AE2365" s="38"/>
      <c r="AF2365" s="38"/>
      <c r="AG2365" s="38"/>
      <c r="AH2365" s="38"/>
      <c r="AI2365" s="38"/>
      <c r="AJ2365" s="38"/>
      <c r="AK2365" s="38"/>
      <c r="AL2365" s="38"/>
      <c r="AM2365" s="38"/>
      <c r="AN2365" s="38"/>
      <c r="AO2365" s="38"/>
      <c r="AP2365" s="38"/>
      <c r="AQ2365" s="38"/>
      <c r="AR2365" s="38"/>
      <c r="AS2365" s="38"/>
      <c r="AT2365" s="38"/>
      <c r="AU2365" s="38"/>
      <c r="AV2365" s="38"/>
      <c r="AW2365" s="38"/>
      <c r="AX2365" s="38"/>
      <c r="AY2365" s="38"/>
      <c r="BA2365" s="3">
        <f>IF(Q2365&gt;0,RANK(Q2365,(N2365:P2365,Q2365:AE2365)),0)</f>
        <v>3</v>
      </c>
      <c r="BB2365" s="3">
        <f>IF(R2365&gt;0,RANK(R2365,(N2365:P2365,Q2365:AE2365)),0)</f>
        <v>4</v>
      </c>
      <c r="BC2365" s="3">
        <f>IF(S2365&gt;0,RANK(S2365,(N2365:P2365,Q2365:AE2365)),0)</f>
        <v>0</v>
      </c>
      <c r="BD2365" s="3">
        <f>IF(T2365&gt;0,RANK(T2365,(N2365:P2365,Q2365:AE2365)),0)</f>
        <v>0</v>
      </c>
      <c r="BE2365" s="2">
        <f t="shared" si="986"/>
        <v>4.6539688011721109E-3</v>
      </c>
      <c r="BF2365" s="2">
        <f t="shared" si="987"/>
        <v>2.2838920968714987E-3</v>
      </c>
      <c r="BG2365" s="2">
        <f t="shared" si="988"/>
        <v>0</v>
      </c>
      <c r="BH2365" s="2">
        <f t="shared" si="989"/>
        <v>0</v>
      </c>
      <c r="BJ2365" t="s">
        <v>92</v>
      </c>
      <c r="BK2365" t="s">
        <v>1000</v>
      </c>
      <c r="BL2365">
        <v>13</v>
      </c>
      <c r="BN2365">
        <v>0</v>
      </c>
      <c r="BO2365" s="60">
        <v>42</v>
      </c>
      <c r="BP2365" s="62">
        <v>61</v>
      </c>
      <c r="BQ2365" s="66">
        <f t="shared" si="990"/>
        <v>42061</v>
      </c>
      <c r="BR2365" s="66">
        <f t="shared" si="993"/>
        <v>42061</v>
      </c>
      <c r="BS2365" s="3" t="s">
        <v>3083</v>
      </c>
      <c r="BY2365" s="73"/>
      <c r="CB2365" s="95"/>
      <c r="CD2365" s="38">
        <f t="shared" si="991"/>
        <v>0</v>
      </c>
      <c r="CE2365" s="38">
        <f>5368+17627+108+53+50</f>
        <v>23206</v>
      </c>
      <c r="CF2365" s="38">
        <v>50</v>
      </c>
      <c r="CM2365" s="51"/>
      <c r="CS2365" s="38"/>
      <c r="CT2365" s="38"/>
      <c r="CU2365" s="38"/>
      <c r="CV2365" s="38"/>
    </row>
    <row r="2366" spans="1:100" ht="14" hidden="1" customHeight="1" outlineLevel="1" x14ac:dyDescent="0.2">
      <c r="A2366" t="s">
        <v>147</v>
      </c>
      <c r="B2366" t="s">
        <v>1000</v>
      </c>
      <c r="C2366" s="1">
        <f t="shared" si="982"/>
        <v>42337</v>
      </c>
      <c r="D2366" s="3">
        <f>IF(N2366&gt;0, RANK(N2366,(N2366:P2366,Q2366:AE2366)),0)</f>
        <v>2</v>
      </c>
      <c r="E2366" s="3">
        <f>IF(O2366&gt;0,RANK(O2366,(N2366:P2366,Q2366:AE2366)),0)</f>
        <v>1</v>
      </c>
      <c r="F2366" s="3">
        <f>IF(P2366&gt;0,RANK(P2366,(N2366:P2366,Q2366:AE2366)),0)</f>
        <v>0</v>
      </c>
      <c r="G2366" s="1">
        <f t="shared" si="980"/>
        <v>16518</v>
      </c>
      <c r="H2366" s="2">
        <f t="shared" si="981"/>
        <v>0.39015518340931099</v>
      </c>
      <c r="I2366" s="2"/>
      <c r="J2366" s="2">
        <f t="shared" si="983"/>
        <v>0.29990315799418948</v>
      </c>
      <c r="K2366" s="2">
        <f t="shared" si="984"/>
        <v>0.69005834140350053</v>
      </c>
      <c r="L2366" s="2">
        <f t="shared" si="992"/>
        <v>0</v>
      </c>
      <c r="M2366" s="2">
        <f t="shared" si="985"/>
        <v>1.003850060230993E-2</v>
      </c>
      <c r="N2366" s="38">
        <v>12697</v>
      </c>
      <c r="O2366" s="38">
        <v>29215</v>
      </c>
      <c r="P2366" s="38"/>
      <c r="Q2366" s="38">
        <v>194</v>
      </c>
      <c r="R2366" s="38">
        <v>123</v>
      </c>
      <c r="S2366" s="38"/>
      <c r="T2366" s="38"/>
      <c r="U2366" s="38"/>
      <c r="V2366" s="38"/>
      <c r="W2366" s="38">
        <f>IF(Copyright!B$11=1,CF2366,0)</f>
        <v>108</v>
      </c>
      <c r="X2366" s="38"/>
      <c r="Y2366" s="38"/>
      <c r="Z2366" s="38"/>
      <c r="AA2366" s="38"/>
      <c r="AB2366" s="38"/>
      <c r="AC2366" s="38"/>
      <c r="AD2366" s="38"/>
      <c r="AE2366" s="38"/>
      <c r="AF2366" s="38"/>
      <c r="AG2366" s="38"/>
      <c r="AH2366" s="38"/>
      <c r="AI2366" s="38"/>
      <c r="AJ2366" s="38"/>
      <c r="AK2366" s="38"/>
      <c r="AL2366" s="38"/>
      <c r="AM2366" s="38"/>
      <c r="AN2366" s="38"/>
      <c r="AO2366" s="38"/>
      <c r="AP2366" s="38"/>
      <c r="AQ2366" s="38"/>
      <c r="AR2366" s="38"/>
      <c r="AS2366" s="38"/>
      <c r="AT2366" s="38"/>
      <c r="AU2366" s="38"/>
      <c r="AV2366" s="38"/>
      <c r="AW2366" s="38"/>
      <c r="AX2366" s="38"/>
      <c r="AY2366" s="38"/>
      <c r="BA2366" s="3">
        <f>IF(Q2366&gt;0,RANK(Q2366,(N2366:P2366,Q2366:AE2366)),0)</f>
        <v>3</v>
      </c>
      <c r="BB2366" s="3">
        <f>IF(R2366&gt;0,RANK(R2366,(N2366:P2366,Q2366:AE2366)),0)</f>
        <v>4</v>
      </c>
      <c r="BC2366" s="3">
        <f>IF(S2366&gt;0,RANK(S2366,(N2366:P2366,Q2366:AE2366)),0)</f>
        <v>0</v>
      </c>
      <c r="BD2366" s="3">
        <f>IF(T2366&gt;0,RANK(T2366,(N2366:P2366,Q2366:AE2366)),0)</f>
        <v>0</v>
      </c>
      <c r="BE2366" s="2">
        <f t="shared" si="986"/>
        <v>4.5822802749368166E-3</v>
      </c>
      <c r="BF2366" s="2">
        <f t="shared" si="987"/>
        <v>2.9052601743156103E-3</v>
      </c>
      <c r="BG2366" s="2">
        <f t="shared" si="988"/>
        <v>0</v>
      </c>
      <c r="BH2366" s="2">
        <f t="shared" si="989"/>
        <v>0</v>
      </c>
      <c r="BJ2366" t="s">
        <v>147</v>
      </c>
      <c r="BK2366" t="s">
        <v>1000</v>
      </c>
      <c r="BN2366">
        <v>0</v>
      </c>
      <c r="BO2366" s="60">
        <v>42</v>
      </c>
      <c r="BP2366" s="62">
        <v>63</v>
      </c>
      <c r="BQ2366" s="66">
        <f t="shared" si="990"/>
        <v>42063</v>
      </c>
      <c r="BR2366" s="66">
        <f t="shared" si="993"/>
        <v>42063</v>
      </c>
      <c r="BS2366" s="3" t="s">
        <v>3083</v>
      </c>
      <c r="BY2366" s="73"/>
      <c r="CB2366" s="95"/>
      <c r="CD2366" s="38">
        <f t="shared" si="991"/>
        <v>0</v>
      </c>
      <c r="CE2366" s="38">
        <v>42337</v>
      </c>
      <c r="CF2366" s="38">
        <v>108</v>
      </c>
      <c r="CJ2366" s="71"/>
      <c r="CM2366" s="51"/>
      <c r="CS2366" s="38"/>
      <c r="CT2366" s="38"/>
      <c r="CU2366" s="38"/>
      <c r="CV2366" s="38"/>
    </row>
    <row r="2367" spans="1:100" ht="14" hidden="1" customHeight="1" outlineLevel="1" x14ac:dyDescent="0.2">
      <c r="A2367" t="s">
        <v>1071</v>
      </c>
      <c r="B2367" t="s">
        <v>1000</v>
      </c>
      <c r="C2367" s="1">
        <f t="shared" ref="C2367:C2402" si="994">SUM(N2367:AY2367)</f>
        <v>23183</v>
      </c>
      <c r="D2367" s="3">
        <f>IF(N2367&gt;0, RANK(N2367,(N2367:P2367,Q2367:AE2367)),0)</f>
        <v>2</v>
      </c>
      <c r="E2367" s="3">
        <f>IF(O2367&gt;0,RANK(O2367,(N2367:P2367,Q2367:AE2367)),0)</f>
        <v>1</v>
      </c>
      <c r="F2367" s="3">
        <f>IF(P2367&gt;0,RANK(P2367,(N2367:P2367,Q2367:AE2367)),0)</f>
        <v>0</v>
      </c>
      <c r="G2367" s="1">
        <f t="shared" si="980"/>
        <v>13528</v>
      </c>
      <c r="H2367" s="2">
        <f t="shared" si="981"/>
        <v>0.58353103567269116</v>
      </c>
      <c r="I2367" s="2"/>
      <c r="J2367" s="2">
        <f t="shared" ref="J2367:J2402" si="995">IF($C2367=0,"-",N2367/$C2367)</f>
        <v>0.20303670793253678</v>
      </c>
      <c r="K2367" s="2">
        <f t="shared" ref="K2367:K2402" si="996">IF($C2367=0,"-",O2367/$C2367)</f>
        <v>0.78656774360522796</v>
      </c>
      <c r="L2367" s="2">
        <f t="shared" si="992"/>
        <v>0</v>
      </c>
      <c r="M2367" s="2">
        <f t="shared" ref="M2367:M2398" si="997">IF(C2367=0,"-",(1-J2367-K2367-L2367))</f>
        <v>1.0395548462235227E-2</v>
      </c>
      <c r="N2367" s="38">
        <v>4707</v>
      </c>
      <c r="O2367" s="38">
        <v>18235</v>
      </c>
      <c r="P2367" s="38"/>
      <c r="Q2367" s="38">
        <v>131</v>
      </c>
      <c r="R2367" s="38">
        <v>56</v>
      </c>
      <c r="S2367" s="38"/>
      <c r="T2367" s="38"/>
      <c r="U2367" s="38"/>
      <c r="V2367" s="38"/>
      <c r="W2367" s="38">
        <f>IF(Copyright!B$11=1,CF2367,0)</f>
        <v>54</v>
      </c>
      <c r="X2367" s="38"/>
      <c r="Y2367" s="38"/>
      <c r="Z2367" s="38"/>
      <c r="AA2367" s="38"/>
      <c r="AB2367" s="38"/>
      <c r="AC2367" s="38"/>
      <c r="AD2367" s="38"/>
      <c r="AE2367" s="38"/>
      <c r="AF2367" s="38"/>
      <c r="AG2367" s="38"/>
      <c r="AH2367" s="38"/>
      <c r="AI2367" s="38"/>
      <c r="AJ2367" s="38"/>
      <c r="AK2367" s="38"/>
      <c r="AL2367" s="38"/>
      <c r="AM2367" s="38"/>
      <c r="AN2367" s="38"/>
      <c r="AO2367" s="38"/>
      <c r="AP2367" s="38"/>
      <c r="AQ2367" s="38"/>
      <c r="AR2367" s="38"/>
      <c r="AS2367" s="38"/>
      <c r="AT2367" s="38"/>
      <c r="AU2367" s="38"/>
      <c r="AV2367" s="38"/>
      <c r="AW2367" s="38"/>
      <c r="AX2367" s="38"/>
      <c r="AY2367" s="38"/>
      <c r="BA2367" s="3">
        <f>IF(Q2367&gt;0,RANK(Q2367,(N2367:P2367,Q2367:AE2367)),0)</f>
        <v>3</v>
      </c>
      <c r="BB2367" s="3">
        <f>IF(R2367&gt;0,RANK(R2367,(N2367:P2367,Q2367:AE2367)),0)</f>
        <v>4</v>
      </c>
      <c r="BC2367" s="3">
        <f>IF(S2367&gt;0,RANK(S2367,(N2367:P2367,Q2367:AE2367)),0)</f>
        <v>0</v>
      </c>
      <c r="BD2367" s="3">
        <f>IF(T2367&gt;0,RANK(T2367,(N2367:P2367,Q2367:AE2367)),0)</f>
        <v>0</v>
      </c>
      <c r="BE2367" s="2">
        <f t="shared" ref="BE2367:BE2402" si="998">IF($C2367=0,"-",Q2367/$C2367)</f>
        <v>5.6506923176465511E-3</v>
      </c>
      <c r="BF2367" s="2">
        <f t="shared" ref="BF2367:BF2402" si="999">IF($C2367=0,"-",R2367/$C2367)</f>
        <v>2.415563128154251E-3</v>
      </c>
      <c r="BG2367" s="2">
        <f t="shared" ref="BG2367:BG2402" si="1000">IF($C2367=0,"-",S2367/$C2367)</f>
        <v>0</v>
      </c>
      <c r="BH2367" s="2">
        <f t="shared" ref="BH2367:BH2402" si="1001">IF($C2367=0,"-",T2367/$C2367)</f>
        <v>0</v>
      </c>
      <c r="BJ2367" t="s">
        <v>1071</v>
      </c>
      <c r="BK2367" t="s">
        <v>1000</v>
      </c>
      <c r="BL2367">
        <v>15</v>
      </c>
      <c r="BN2367">
        <v>0</v>
      </c>
      <c r="BO2367" s="60">
        <v>42</v>
      </c>
      <c r="BP2367" s="62">
        <v>65</v>
      </c>
      <c r="BQ2367" s="66">
        <f t="shared" ref="BQ2367:BQ2398" si="1002">1000*BO2367+BP2367</f>
        <v>42065</v>
      </c>
      <c r="BR2367" s="66">
        <f t="shared" si="993"/>
        <v>42065</v>
      </c>
      <c r="BS2367" s="3" t="s">
        <v>3083</v>
      </c>
      <c r="BY2367" s="73"/>
      <c r="CB2367" s="95"/>
      <c r="CD2367" s="38">
        <f t="shared" si="991"/>
        <v>0</v>
      </c>
      <c r="CE2367" s="1">
        <v>23183</v>
      </c>
      <c r="CF2367" s="38">
        <v>54</v>
      </c>
      <c r="CM2367" s="51"/>
      <c r="CS2367" s="38"/>
      <c r="CT2367" s="38"/>
      <c r="CU2367" s="38"/>
      <c r="CV2367" s="38"/>
    </row>
    <row r="2368" spans="1:100" ht="14" hidden="1" customHeight="1" outlineLevel="1" x14ac:dyDescent="0.2">
      <c r="A2368" t="s">
        <v>1536</v>
      </c>
      <c r="B2368" t="s">
        <v>1000</v>
      </c>
      <c r="C2368" s="1">
        <f t="shared" si="994"/>
        <v>12139</v>
      </c>
      <c r="D2368" s="3">
        <f>IF(N2368&gt;0, RANK(N2368,(N2368:P2368,Q2368:AE2368)),0)</f>
        <v>2</v>
      </c>
      <c r="E2368" s="3">
        <f>IF(O2368&gt;0,RANK(O2368,(N2368:P2368,Q2368:AE2368)),0)</f>
        <v>1</v>
      </c>
      <c r="F2368" s="3">
        <f>IF(P2368&gt;0,RANK(P2368,(N2368:P2368,Q2368:AE2368)),0)</f>
        <v>0</v>
      </c>
      <c r="G2368" s="1">
        <f t="shared" si="980"/>
        <v>7431</v>
      </c>
      <c r="H2368" s="2">
        <f t="shared" si="981"/>
        <v>0.61215915643792729</v>
      </c>
      <c r="I2368" s="2"/>
      <c r="J2368" s="2">
        <f t="shared" si="995"/>
        <v>0.18864815882692149</v>
      </c>
      <c r="K2368" s="2">
        <f t="shared" si="996"/>
        <v>0.80080731526484883</v>
      </c>
      <c r="L2368" s="2">
        <f t="shared" si="992"/>
        <v>0</v>
      </c>
      <c r="M2368" s="2">
        <f t="shared" si="997"/>
        <v>1.0544525908229629E-2</v>
      </c>
      <c r="N2368" s="38">
        <v>2290</v>
      </c>
      <c r="O2368" s="38">
        <v>9721</v>
      </c>
      <c r="P2368" s="38"/>
      <c r="Q2368" s="38">
        <v>64</v>
      </c>
      <c r="R2368" s="38">
        <v>29</v>
      </c>
      <c r="S2368" s="38"/>
      <c r="T2368" s="38"/>
      <c r="U2368" s="38"/>
      <c r="V2368" s="38"/>
      <c r="W2368" s="38">
        <f>IF(Copyright!B$11=1,CF2368,0)</f>
        <v>35</v>
      </c>
      <c r="X2368" s="38"/>
      <c r="Y2368" s="38"/>
      <c r="Z2368" s="38"/>
      <c r="AA2368" s="38"/>
      <c r="AB2368" s="38"/>
      <c r="AC2368" s="38"/>
      <c r="AD2368" s="38"/>
      <c r="AE2368" s="38"/>
      <c r="AF2368" s="38"/>
      <c r="AG2368" s="38"/>
      <c r="AH2368" s="38"/>
      <c r="AI2368" s="38"/>
      <c r="AJ2368" s="38"/>
      <c r="AK2368" s="38"/>
      <c r="AL2368" s="38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BA2368" s="3">
        <f>IF(Q2368&gt;0,RANK(Q2368,(N2368:P2368,Q2368:AE2368)),0)</f>
        <v>3</v>
      </c>
      <c r="BB2368" s="3">
        <f>IF(R2368&gt;0,RANK(R2368,(N2368:P2368,Q2368:AE2368)),0)</f>
        <v>5</v>
      </c>
      <c r="BC2368" s="3">
        <f>IF(S2368&gt;0,RANK(S2368,(N2368:P2368,Q2368:AE2368)),0)</f>
        <v>0</v>
      </c>
      <c r="BD2368" s="3">
        <f>IF(T2368&gt;0,RANK(T2368,(N2368:P2368,Q2368:AE2368)),0)</f>
        <v>0</v>
      </c>
      <c r="BE2368" s="2">
        <f t="shared" si="998"/>
        <v>5.2722629541148364E-3</v>
      </c>
      <c r="BF2368" s="2">
        <f t="shared" si="999"/>
        <v>2.3889941510832854E-3</v>
      </c>
      <c r="BG2368" s="2">
        <f t="shared" si="1000"/>
        <v>0</v>
      </c>
      <c r="BH2368" s="2">
        <f t="shared" si="1001"/>
        <v>0</v>
      </c>
      <c r="BJ2368" t="s">
        <v>1536</v>
      </c>
      <c r="BK2368" t="s">
        <v>1000</v>
      </c>
      <c r="BL2368">
        <v>13</v>
      </c>
      <c r="BN2368">
        <v>0</v>
      </c>
      <c r="BO2368" s="60">
        <v>42</v>
      </c>
      <c r="BP2368" s="62">
        <v>67</v>
      </c>
      <c r="BQ2368" s="66">
        <f t="shared" si="1002"/>
        <v>42067</v>
      </c>
      <c r="BR2368" s="66">
        <f t="shared" si="993"/>
        <v>42067</v>
      </c>
      <c r="BS2368" s="3" t="s">
        <v>3083</v>
      </c>
      <c r="BT2368" s="1"/>
      <c r="BU2368" s="1"/>
      <c r="BY2368" s="73"/>
      <c r="CB2368" s="95"/>
      <c r="CD2368" s="38">
        <f t="shared" si="991"/>
        <v>0</v>
      </c>
      <c r="CE2368" s="1">
        <v>12139</v>
      </c>
      <c r="CF2368" s="1">
        <v>35</v>
      </c>
      <c r="CM2368" s="51"/>
      <c r="CS2368" s="38"/>
      <c r="CT2368" s="38"/>
      <c r="CU2368" s="38"/>
      <c r="CV2368" s="38"/>
    </row>
    <row r="2369" spans="1:100" ht="14" hidden="1" customHeight="1" outlineLevel="1" x14ac:dyDescent="0.2">
      <c r="A2369" t="s">
        <v>113</v>
      </c>
      <c r="B2369" t="s">
        <v>1000</v>
      </c>
      <c r="C2369" s="1">
        <f t="shared" si="994"/>
        <v>116925</v>
      </c>
      <c r="D2369" s="3">
        <f>IF(N2369&gt;0, RANK(N2369,(N2369:P2369,Q2369:AE2369)),0)</f>
        <v>1</v>
      </c>
      <c r="E2369" s="3">
        <f>IF(O2369&gt;0,RANK(O2369,(N2369:P2369,Q2369:AE2369)),0)</f>
        <v>2</v>
      </c>
      <c r="F2369" s="3">
        <f>IF(P2369&gt;0,RANK(P2369,(N2369:P2369,Q2369:AE2369)),0)</f>
        <v>0</v>
      </c>
      <c r="G2369" s="1">
        <f t="shared" si="980"/>
        <v>3249</v>
      </c>
      <c r="H2369" s="2">
        <f t="shared" si="981"/>
        <v>2.7787042976266836E-2</v>
      </c>
      <c r="I2369" s="2"/>
      <c r="J2369" s="2">
        <f t="shared" si="995"/>
        <v>0.50895873423134486</v>
      </c>
      <c r="K2369" s="2">
        <f t="shared" si="996"/>
        <v>0.48117169125507803</v>
      </c>
      <c r="L2369" s="2">
        <f t="shared" si="992"/>
        <v>0</v>
      </c>
      <c r="M2369" s="2">
        <f t="shared" si="997"/>
        <v>9.8695745135771173E-3</v>
      </c>
      <c r="N2369" s="38">
        <v>59510</v>
      </c>
      <c r="O2369" s="38">
        <v>56261</v>
      </c>
      <c r="P2369" s="38"/>
      <c r="Q2369" s="38">
        <v>425</v>
      </c>
      <c r="R2369" s="38">
        <v>394</v>
      </c>
      <c r="S2369" s="38"/>
      <c r="T2369" s="38"/>
      <c r="U2369" s="38"/>
      <c r="V2369" s="38"/>
      <c r="W2369" s="38">
        <f>IF(Copyright!B$11=1,CF2369,0)</f>
        <v>335</v>
      </c>
      <c r="X2369" s="38"/>
      <c r="Y2369" s="38"/>
      <c r="Z2369" s="38"/>
      <c r="AA2369" s="38"/>
      <c r="AB2369" s="38"/>
      <c r="AC2369" s="38"/>
      <c r="AD2369" s="38"/>
      <c r="AE2369" s="38"/>
      <c r="AF2369" s="38"/>
      <c r="AG2369" s="38"/>
      <c r="AH2369" s="38"/>
      <c r="AI2369" s="38"/>
      <c r="AJ2369" s="38"/>
      <c r="AK2369" s="38"/>
      <c r="AL2369" s="38"/>
      <c r="AM2369" s="38"/>
      <c r="AN2369" s="38"/>
      <c r="AO2369" s="38"/>
      <c r="AP2369" s="38"/>
      <c r="AQ2369" s="38"/>
      <c r="AR2369" s="38"/>
      <c r="AS2369" s="38"/>
      <c r="AT2369" s="38"/>
      <c r="AU2369" s="38"/>
      <c r="AV2369" s="38"/>
      <c r="AW2369" s="38"/>
      <c r="AX2369" s="38"/>
      <c r="AY2369" s="38"/>
      <c r="BA2369" s="3">
        <f>IF(Q2369&gt;0,RANK(Q2369,(N2369:P2369,Q2369:AE2369)),0)</f>
        <v>3</v>
      </c>
      <c r="BB2369" s="3">
        <f>IF(R2369&gt;0,RANK(R2369,(N2369:P2369,Q2369:AE2369)),0)</f>
        <v>4</v>
      </c>
      <c r="BC2369" s="3">
        <f>IF(S2369&gt;0,RANK(S2369,(N2369:P2369,Q2369:AE2369)),0)</f>
        <v>0</v>
      </c>
      <c r="BD2369" s="3">
        <f>IF(T2369&gt;0,RANK(T2369,(N2369:P2369,Q2369:AE2369)),0)</f>
        <v>0</v>
      </c>
      <c r="BE2369" s="2">
        <f t="shared" si="998"/>
        <v>3.6348086380158223E-3</v>
      </c>
      <c r="BF2369" s="2">
        <f t="shared" si="999"/>
        <v>3.3696814197134916E-3</v>
      </c>
      <c r="BG2369" s="2">
        <f t="shared" si="1000"/>
        <v>0</v>
      </c>
      <c r="BH2369" s="2">
        <f t="shared" si="1001"/>
        <v>0</v>
      </c>
      <c r="BJ2369" t="s">
        <v>113</v>
      </c>
      <c r="BK2369" t="s">
        <v>1000</v>
      </c>
      <c r="BL2369">
        <v>8</v>
      </c>
      <c r="BN2369">
        <v>0</v>
      </c>
      <c r="BO2369" s="60">
        <v>42</v>
      </c>
      <c r="BP2369" s="62">
        <v>69</v>
      </c>
      <c r="BQ2369" s="66">
        <f t="shared" si="1002"/>
        <v>42069</v>
      </c>
      <c r="BR2369" s="66">
        <f t="shared" si="993"/>
        <v>42069</v>
      </c>
      <c r="BS2369" s="3" t="s">
        <v>3083</v>
      </c>
      <c r="BY2369" s="73"/>
      <c r="CB2369" s="95"/>
      <c r="CD2369" s="38">
        <f t="shared" si="991"/>
        <v>0</v>
      </c>
      <c r="CE2369" s="38">
        <v>116925</v>
      </c>
      <c r="CF2369" s="38">
        <v>335</v>
      </c>
      <c r="CM2369" s="51"/>
      <c r="CS2369" s="38"/>
      <c r="CT2369" s="38"/>
      <c r="CU2369" s="38"/>
      <c r="CV2369" s="38"/>
    </row>
    <row r="2370" spans="1:100" ht="14" hidden="1" customHeight="1" outlineLevel="1" x14ac:dyDescent="0.2">
      <c r="A2370" t="s">
        <v>1041</v>
      </c>
      <c r="B2370" t="s">
        <v>1000</v>
      </c>
      <c r="C2370" s="1">
        <f t="shared" si="994"/>
        <v>290672</v>
      </c>
      <c r="D2370" s="3">
        <f>IF(N2370&gt;0, RANK(N2370,(N2370:P2370,Q2370:AE2370)),0)</f>
        <v>2</v>
      </c>
      <c r="E2370" s="3">
        <f>IF(O2370&gt;0,RANK(O2370,(N2370:P2370,Q2370:AE2370)),0)</f>
        <v>1</v>
      </c>
      <c r="F2370" s="3">
        <f>IF(P2370&gt;0,RANK(P2370,(N2370:P2370,Q2370:AE2370)),0)</f>
        <v>0</v>
      </c>
      <c r="G2370" s="1">
        <f t="shared" si="980"/>
        <v>46142</v>
      </c>
      <c r="H2370" s="2">
        <f t="shared" si="981"/>
        <v>0.15874250013761215</v>
      </c>
      <c r="I2370" s="2"/>
      <c r="J2370" s="2">
        <f t="shared" si="995"/>
        <v>0.41324585787416745</v>
      </c>
      <c r="K2370" s="2">
        <f t="shared" si="996"/>
        <v>0.57198835801177961</v>
      </c>
      <c r="L2370" s="2">
        <f t="shared" si="992"/>
        <v>0</v>
      </c>
      <c r="M2370" s="2">
        <f t="shared" si="997"/>
        <v>1.4765784114052938E-2</v>
      </c>
      <c r="N2370" s="38">
        <v>120119</v>
      </c>
      <c r="O2370" s="38">
        <v>166261</v>
      </c>
      <c r="P2370" s="38"/>
      <c r="Q2370" s="38">
        <v>1727</v>
      </c>
      <c r="R2370" s="38">
        <v>1150</v>
      </c>
      <c r="S2370" s="38"/>
      <c r="T2370" s="38"/>
      <c r="U2370" s="38"/>
      <c r="V2370" s="38"/>
      <c r="W2370" s="38">
        <f>IF(Copyright!B$11=1,CF2370,0)</f>
        <v>1415</v>
      </c>
      <c r="X2370" s="38"/>
      <c r="Y2370" s="38"/>
      <c r="Z2370" s="38"/>
      <c r="AA2370" s="38"/>
      <c r="AB2370" s="38"/>
      <c r="AC2370" s="38"/>
      <c r="AD2370" s="38"/>
      <c r="AE2370" s="38"/>
      <c r="AF2370" s="38"/>
      <c r="AG2370" s="38"/>
      <c r="AH2370" s="38"/>
      <c r="AI2370" s="38"/>
      <c r="AJ2370" s="38"/>
      <c r="AK2370" s="38"/>
      <c r="AL2370" s="38"/>
      <c r="AM2370" s="38"/>
      <c r="AN2370" s="38"/>
      <c r="AO2370" s="38"/>
      <c r="AP2370" s="38"/>
      <c r="AQ2370" s="38"/>
      <c r="AR2370" s="38"/>
      <c r="AS2370" s="38"/>
      <c r="AT2370" s="38"/>
      <c r="AU2370" s="38"/>
      <c r="AV2370" s="38"/>
      <c r="AW2370" s="38"/>
      <c r="AX2370" s="38"/>
      <c r="AY2370" s="38"/>
      <c r="BA2370" s="3">
        <f>IF(Q2370&gt;0,RANK(Q2370,(N2370:P2370,Q2370:AE2370)),0)</f>
        <v>3</v>
      </c>
      <c r="BB2370" s="3">
        <f>IF(R2370&gt;0,RANK(R2370,(N2370:P2370,Q2370:AE2370)),0)</f>
        <v>5</v>
      </c>
      <c r="BC2370" s="3">
        <f>IF(S2370&gt;0,RANK(S2370,(N2370:P2370,Q2370:AE2370)),0)</f>
        <v>0</v>
      </c>
      <c r="BD2370" s="3">
        <f>IF(T2370&gt;0,RANK(T2370,(N2370:P2370,Q2370:AE2370)),0)</f>
        <v>0</v>
      </c>
      <c r="BE2370" s="2">
        <f t="shared" si="998"/>
        <v>5.9414047448670664E-3</v>
      </c>
      <c r="BF2370" s="2">
        <f t="shared" si="999"/>
        <v>3.9563494247811968E-3</v>
      </c>
      <c r="BG2370" s="2">
        <f t="shared" si="1000"/>
        <v>0</v>
      </c>
      <c r="BH2370" s="2">
        <f t="shared" si="1001"/>
        <v>0</v>
      </c>
      <c r="BJ2370" t="s">
        <v>1041</v>
      </c>
      <c r="BK2370" t="s">
        <v>1000</v>
      </c>
      <c r="BL2370">
        <v>11</v>
      </c>
      <c r="BN2370">
        <v>0</v>
      </c>
      <c r="BO2370" s="60">
        <v>42</v>
      </c>
      <c r="BP2370" s="62">
        <v>71</v>
      </c>
      <c r="BQ2370" s="66">
        <f t="shared" si="1002"/>
        <v>42071</v>
      </c>
      <c r="BR2370" s="66">
        <f t="shared" si="993"/>
        <v>42071</v>
      </c>
      <c r="BS2370" s="3" t="s">
        <v>3083</v>
      </c>
      <c r="BY2370" s="73"/>
      <c r="CB2370" s="95"/>
      <c r="CD2370" s="38">
        <f t="shared" si="991"/>
        <v>-1</v>
      </c>
      <c r="CE2370" s="38">
        <f>120120+166261+1727+1150+1415</f>
        <v>290673</v>
      </c>
      <c r="CF2370" s="38">
        <v>1415</v>
      </c>
      <c r="CM2370" s="51"/>
      <c r="CS2370" s="38"/>
      <c r="CT2370" s="38"/>
      <c r="CU2370" s="38"/>
      <c r="CV2370" s="38"/>
    </row>
    <row r="2371" spans="1:100" ht="14" hidden="1" customHeight="1" outlineLevel="1" x14ac:dyDescent="0.2">
      <c r="A2371" t="s">
        <v>538</v>
      </c>
      <c r="B2371" t="s">
        <v>1000</v>
      </c>
      <c r="C2371" s="1">
        <f t="shared" si="994"/>
        <v>47255</v>
      </c>
      <c r="D2371" s="3">
        <f>IF(N2371&gt;0, RANK(N2371,(N2371:P2371,Q2371:AE2371)),0)</f>
        <v>2</v>
      </c>
      <c r="E2371" s="3">
        <f>IF(O2371&gt;0,RANK(O2371,(N2371:P2371,Q2371:AE2371)),0)</f>
        <v>1</v>
      </c>
      <c r="F2371" s="3">
        <f>IF(P2371&gt;0,RANK(P2371,(N2371:P2371,Q2371:AE2371)),0)</f>
        <v>0</v>
      </c>
      <c r="G2371" s="1">
        <f t="shared" si="980"/>
        <v>15907</v>
      </c>
      <c r="H2371" s="2">
        <f t="shared" si="981"/>
        <v>0.33662046344302188</v>
      </c>
      <c r="I2371" s="2"/>
      <c r="J2371" s="2">
        <f t="shared" si="995"/>
        <v>0.32673791133213415</v>
      </c>
      <c r="K2371" s="2">
        <f t="shared" si="996"/>
        <v>0.66335837477515602</v>
      </c>
      <c r="L2371" s="2">
        <f t="shared" si="992"/>
        <v>0</v>
      </c>
      <c r="M2371" s="2">
        <f t="shared" si="997"/>
        <v>9.9037138927098312E-3</v>
      </c>
      <c r="N2371" s="38">
        <v>15440</v>
      </c>
      <c r="O2371" s="38">
        <v>31347</v>
      </c>
      <c r="P2371" s="38"/>
      <c r="Q2371" s="38">
        <v>179</v>
      </c>
      <c r="R2371" s="38">
        <v>144</v>
      </c>
      <c r="S2371" s="38"/>
      <c r="T2371" s="38"/>
      <c r="U2371" s="38"/>
      <c r="V2371" s="38"/>
      <c r="W2371" s="38">
        <f>IF(Copyright!B$11=1,CF2371,0)</f>
        <v>145</v>
      </c>
      <c r="X2371" s="38"/>
      <c r="Y2371" s="38"/>
      <c r="Z2371" s="38"/>
      <c r="AA2371" s="38"/>
      <c r="AB2371" s="38"/>
      <c r="AC2371" s="38"/>
      <c r="AD2371" s="38"/>
      <c r="AE2371" s="38"/>
      <c r="AF2371" s="38"/>
      <c r="AG2371" s="38"/>
      <c r="AH2371" s="38"/>
      <c r="AI2371" s="38"/>
      <c r="AJ2371" s="38"/>
      <c r="AK2371" s="38"/>
      <c r="AL2371" s="38"/>
      <c r="AM2371" s="38"/>
      <c r="AN2371" s="38"/>
      <c r="AO2371" s="38"/>
      <c r="AP2371" s="38"/>
      <c r="AQ2371" s="38"/>
      <c r="AR2371" s="38"/>
      <c r="AS2371" s="38"/>
      <c r="AT2371" s="38"/>
      <c r="AU2371" s="38"/>
      <c r="AV2371" s="38"/>
      <c r="AW2371" s="38"/>
      <c r="AX2371" s="38"/>
      <c r="AY2371" s="38"/>
      <c r="BA2371" s="3">
        <f>IF(Q2371&gt;0,RANK(Q2371,(N2371:P2371,Q2371:AE2371)),0)</f>
        <v>3</v>
      </c>
      <c r="BB2371" s="3">
        <f>IF(R2371&gt;0,RANK(R2371,(N2371:P2371,Q2371:AE2371)),0)</f>
        <v>5</v>
      </c>
      <c r="BC2371" s="3">
        <f>IF(S2371&gt;0,RANK(S2371,(N2371:P2371,Q2371:AE2371)),0)</f>
        <v>0</v>
      </c>
      <c r="BD2371" s="3">
        <f>IF(T2371&gt;0,RANK(T2371,(N2371:P2371,Q2371:AE2371)),0)</f>
        <v>0</v>
      </c>
      <c r="BE2371" s="2">
        <f t="shared" si="998"/>
        <v>3.7879589461432654E-3</v>
      </c>
      <c r="BF2371" s="2">
        <f t="shared" si="999"/>
        <v>3.0472965823722356E-3</v>
      </c>
      <c r="BG2371" s="2">
        <f t="shared" si="1000"/>
        <v>0</v>
      </c>
      <c r="BH2371" s="2">
        <f t="shared" si="1001"/>
        <v>0</v>
      </c>
      <c r="BJ2371" t="s">
        <v>538</v>
      </c>
      <c r="BK2371" t="s">
        <v>1000</v>
      </c>
      <c r="BL2371">
        <v>16</v>
      </c>
      <c r="BN2371">
        <v>0</v>
      </c>
      <c r="BO2371" s="60">
        <v>42</v>
      </c>
      <c r="BP2371" s="62">
        <v>73</v>
      </c>
      <c r="BQ2371" s="66">
        <f t="shared" si="1002"/>
        <v>42073</v>
      </c>
      <c r="BR2371" s="66">
        <f t="shared" si="993"/>
        <v>42073</v>
      </c>
      <c r="BS2371" s="3" t="s">
        <v>3083</v>
      </c>
      <c r="BY2371" s="73"/>
      <c r="CB2371" s="95"/>
      <c r="CD2371" s="38">
        <f t="shared" si="991"/>
        <v>0</v>
      </c>
      <c r="CE2371" s="38">
        <v>47255</v>
      </c>
      <c r="CF2371" s="38">
        <v>145</v>
      </c>
      <c r="CM2371" s="51"/>
      <c r="CS2371" s="38"/>
      <c r="CT2371" s="38"/>
      <c r="CU2371" s="38"/>
      <c r="CV2371" s="38"/>
    </row>
    <row r="2372" spans="1:100" ht="14" hidden="1" customHeight="1" outlineLevel="1" x14ac:dyDescent="0.2">
      <c r="A2372" t="s">
        <v>185</v>
      </c>
      <c r="B2372" t="s">
        <v>1000</v>
      </c>
      <c r="C2372" s="1">
        <f t="shared" si="994"/>
        <v>73986</v>
      </c>
      <c r="D2372" s="3">
        <f>IF(N2372&gt;0, RANK(N2372,(N2372:P2372,Q2372:AE2372)),0)</f>
        <v>2</v>
      </c>
      <c r="E2372" s="3">
        <f>IF(O2372&gt;0,RANK(O2372,(N2372:P2372,Q2372:AE2372)),0)</f>
        <v>1</v>
      </c>
      <c r="F2372" s="3">
        <f>IF(P2372&gt;0,RANK(P2372,(N2372:P2372,Q2372:AE2372)),0)</f>
        <v>0</v>
      </c>
      <c r="G2372" s="1">
        <f t="shared" si="980"/>
        <v>23548</v>
      </c>
      <c r="H2372" s="2">
        <f t="shared" si="981"/>
        <v>0.31827643067607386</v>
      </c>
      <c r="I2372" s="2"/>
      <c r="J2372" s="2">
        <f t="shared" si="995"/>
        <v>0.33430649041710592</v>
      </c>
      <c r="K2372" s="2">
        <f t="shared" si="996"/>
        <v>0.65258292109317984</v>
      </c>
      <c r="L2372" s="2">
        <f t="shared" si="992"/>
        <v>0</v>
      </c>
      <c r="M2372" s="2">
        <f t="shared" si="997"/>
        <v>1.3110588489714248E-2</v>
      </c>
      <c r="N2372" s="38">
        <v>24734</v>
      </c>
      <c r="O2372" s="38">
        <v>48282</v>
      </c>
      <c r="P2372" s="38"/>
      <c r="Q2372" s="38">
        <v>390</v>
      </c>
      <c r="R2372" s="38">
        <v>286</v>
      </c>
      <c r="S2372" s="38"/>
      <c r="T2372" s="38"/>
      <c r="U2372" s="38"/>
      <c r="V2372" s="38"/>
      <c r="W2372" s="38">
        <f>IF(Copyright!B$11=1,CF2372,0)</f>
        <v>294</v>
      </c>
      <c r="X2372" s="38"/>
      <c r="Y2372" s="38"/>
      <c r="Z2372" s="38"/>
      <c r="AA2372" s="38"/>
      <c r="AB2372" s="38"/>
      <c r="AC2372" s="38"/>
      <c r="AD2372" s="38"/>
      <c r="AE2372" s="38"/>
      <c r="AF2372" s="38"/>
      <c r="AG2372" s="38"/>
      <c r="AH2372" s="38"/>
      <c r="AI2372" s="38"/>
      <c r="AJ2372" s="38"/>
      <c r="AK2372" s="38"/>
      <c r="AL2372" s="38"/>
      <c r="AM2372" s="38"/>
      <c r="AN2372" s="38"/>
      <c r="AO2372" s="38"/>
      <c r="AP2372" s="38"/>
      <c r="AQ2372" s="38"/>
      <c r="AR2372" s="38"/>
      <c r="AS2372" s="38"/>
      <c r="AT2372" s="38"/>
      <c r="AU2372" s="38"/>
      <c r="AV2372" s="38"/>
      <c r="AW2372" s="38"/>
      <c r="AX2372" s="38"/>
      <c r="AY2372" s="38"/>
      <c r="BA2372" s="3">
        <f>IF(Q2372&gt;0,RANK(Q2372,(N2372:P2372,Q2372:AE2372)),0)</f>
        <v>3</v>
      </c>
      <c r="BB2372" s="3">
        <f>IF(R2372&gt;0,RANK(R2372,(N2372:P2372,Q2372:AE2372)),0)</f>
        <v>5</v>
      </c>
      <c r="BC2372" s="3">
        <f>IF(S2372&gt;0,RANK(S2372,(N2372:P2372,Q2372:AE2372)),0)</f>
        <v>0</v>
      </c>
      <c r="BD2372" s="3">
        <f>IF(T2372&gt;0,RANK(T2372,(N2372:P2372,Q2372:AE2372)),0)</f>
        <v>0</v>
      </c>
      <c r="BE2372" s="2">
        <f t="shared" si="998"/>
        <v>5.2712675371016137E-3</v>
      </c>
      <c r="BF2372" s="2">
        <f t="shared" si="999"/>
        <v>3.8655961938745169E-3</v>
      </c>
      <c r="BG2372" s="2">
        <f t="shared" si="1000"/>
        <v>0</v>
      </c>
      <c r="BH2372" s="2">
        <f t="shared" si="1001"/>
        <v>0</v>
      </c>
      <c r="BJ2372" t="s">
        <v>185</v>
      </c>
      <c r="BK2372" t="s">
        <v>1000</v>
      </c>
      <c r="BL2372">
        <v>9</v>
      </c>
      <c r="BN2372">
        <v>0</v>
      </c>
      <c r="BO2372" s="60">
        <v>42</v>
      </c>
      <c r="BP2372" s="62">
        <v>75</v>
      </c>
      <c r="BQ2372" s="66">
        <f t="shared" si="1002"/>
        <v>42075</v>
      </c>
      <c r="BR2372" s="66">
        <f t="shared" si="993"/>
        <v>42075</v>
      </c>
      <c r="BS2372" s="3" t="s">
        <v>3083</v>
      </c>
      <c r="BT2372" s="38">
        <v>217</v>
      </c>
      <c r="BU2372" s="38">
        <v>58</v>
      </c>
      <c r="BY2372" s="73"/>
      <c r="CB2372" s="95"/>
      <c r="CD2372" s="38">
        <f t="shared" si="991"/>
        <v>0</v>
      </c>
      <c r="CE2372" s="38">
        <f>24734+48282+390+286+294</f>
        <v>73986</v>
      </c>
      <c r="CF2372" s="38">
        <v>294</v>
      </c>
      <c r="CM2372" s="51"/>
      <c r="CS2372" s="38"/>
      <c r="CT2372" s="38"/>
      <c r="CU2372" s="38"/>
      <c r="CV2372" s="38"/>
    </row>
    <row r="2373" spans="1:100" ht="14" hidden="1" customHeight="1" outlineLevel="1" x14ac:dyDescent="0.2">
      <c r="A2373" t="s">
        <v>786</v>
      </c>
      <c r="B2373" t="s">
        <v>1000</v>
      </c>
      <c r="C2373" s="1">
        <f t="shared" si="994"/>
        <v>190368</v>
      </c>
      <c r="D2373" s="3">
        <f>IF(N2373&gt;0, RANK(N2373,(N2373:P2373,Q2373:AE2373)),0)</f>
        <v>1</v>
      </c>
      <c r="E2373" s="3">
        <f>IF(O2373&gt;0,RANK(O2373,(N2373:P2373,Q2373:AE2373)),0)</f>
        <v>2</v>
      </c>
      <c r="F2373" s="3">
        <f>IF(P2373&gt;0,RANK(P2373,(N2373:P2373,Q2373:AE2373)),0)</f>
        <v>0</v>
      </c>
      <c r="G2373" s="1">
        <f t="shared" si="980"/>
        <v>5110</v>
      </c>
      <c r="H2373" s="2">
        <f t="shared" si="981"/>
        <v>2.6842746680114306E-2</v>
      </c>
      <c r="I2373" s="2"/>
      <c r="J2373" s="2">
        <f t="shared" si="995"/>
        <v>0.5059516305261389</v>
      </c>
      <c r="K2373" s="2">
        <f t="shared" si="996"/>
        <v>0.47910888384602457</v>
      </c>
      <c r="L2373" s="2">
        <f t="shared" si="992"/>
        <v>0</v>
      </c>
      <c r="M2373" s="2">
        <f t="shared" si="997"/>
        <v>1.4939485627836535E-2</v>
      </c>
      <c r="N2373" s="38">
        <v>96317</v>
      </c>
      <c r="O2373" s="38">
        <v>91207</v>
      </c>
      <c r="P2373" s="38"/>
      <c r="Q2373" s="38">
        <v>855</v>
      </c>
      <c r="R2373" s="38">
        <v>1431</v>
      </c>
      <c r="S2373" s="38"/>
      <c r="T2373" s="38"/>
      <c r="U2373" s="38"/>
      <c r="V2373" s="38"/>
      <c r="W2373" s="38">
        <f>IF(Copyright!B$11=1,CF2373,0)</f>
        <v>558</v>
      </c>
      <c r="X2373" s="38"/>
      <c r="Y2373" s="38"/>
      <c r="Z2373" s="38"/>
      <c r="AA2373" s="38"/>
      <c r="AB2373" s="38"/>
      <c r="AC2373" s="38"/>
      <c r="AD2373" s="38"/>
      <c r="AE2373" s="38"/>
      <c r="AF2373" s="38"/>
      <c r="AG2373" s="38"/>
      <c r="AH2373" s="38"/>
      <c r="AI2373" s="38"/>
      <c r="AJ2373" s="38"/>
      <c r="AK2373" s="38"/>
      <c r="AL2373" s="38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BA2373" s="3">
        <f>IF(Q2373&gt;0,RANK(Q2373,(N2373:P2373,Q2373:AE2373)),0)</f>
        <v>4</v>
      </c>
      <c r="BB2373" s="3">
        <f>IF(R2373&gt;0,RANK(R2373,(N2373:P2373,Q2373:AE2373)),0)</f>
        <v>3</v>
      </c>
      <c r="BC2373" s="3">
        <f>IF(S2373&gt;0,RANK(S2373,(N2373:P2373,Q2373:AE2373)),0)</f>
        <v>0</v>
      </c>
      <c r="BD2373" s="3">
        <f>IF(T2373&gt;0,RANK(T2373,(N2373:P2373,Q2373:AE2373)),0)</f>
        <v>0</v>
      </c>
      <c r="BE2373" s="2">
        <f t="shared" si="998"/>
        <v>4.4913010590015125E-3</v>
      </c>
      <c r="BF2373" s="2">
        <f t="shared" si="999"/>
        <v>7.5170196671709528E-3</v>
      </c>
      <c r="BG2373" s="2">
        <f t="shared" si="1000"/>
        <v>0</v>
      </c>
      <c r="BH2373" s="2">
        <f t="shared" si="1001"/>
        <v>0</v>
      </c>
      <c r="BJ2373" t="s">
        <v>786</v>
      </c>
      <c r="BK2373" t="s">
        <v>1000</v>
      </c>
      <c r="BL2373">
        <v>7</v>
      </c>
      <c r="BN2373">
        <v>0</v>
      </c>
      <c r="BO2373" s="60">
        <v>42</v>
      </c>
      <c r="BP2373" s="62">
        <v>77</v>
      </c>
      <c r="BQ2373" s="66">
        <f t="shared" si="1002"/>
        <v>42077</v>
      </c>
      <c r="BR2373" s="66">
        <f t="shared" si="993"/>
        <v>42077</v>
      </c>
      <c r="BS2373" s="3" t="s">
        <v>3083</v>
      </c>
      <c r="BX2373" s="6" t="s">
        <v>3972</v>
      </c>
      <c r="BY2373" s="73"/>
      <c r="CB2373" s="95"/>
      <c r="CD2373" s="38">
        <f t="shared" si="991"/>
        <v>190368</v>
      </c>
      <c r="CF2373" s="99">
        <v>558</v>
      </c>
      <c r="CG2373" s="1"/>
      <c r="CM2373" s="51"/>
      <c r="CS2373" s="38"/>
      <c r="CT2373" s="38"/>
      <c r="CU2373" s="38"/>
      <c r="CV2373" s="38"/>
    </row>
    <row r="2374" spans="1:100" ht="14" hidden="1" customHeight="1" outlineLevel="1" x14ac:dyDescent="0.2">
      <c r="A2374" t="s">
        <v>1609</v>
      </c>
      <c r="B2374" t="s">
        <v>1000</v>
      </c>
      <c r="C2374" s="1">
        <f t="shared" si="994"/>
        <v>156325</v>
      </c>
      <c r="D2374" s="3">
        <f>IF(N2374&gt;0, RANK(N2374,(N2374:P2374,Q2374:AE2374)),0)</f>
        <v>2</v>
      </c>
      <c r="E2374" s="3">
        <f>IF(O2374&gt;0,RANK(O2374,(N2374:P2374,Q2374:AE2374)),0)</f>
        <v>1</v>
      </c>
      <c r="F2374" s="3">
        <f>IF(P2374&gt;0,RANK(P2374,(N2374:P2374,Q2374:AE2374)),0)</f>
        <v>0</v>
      </c>
      <c r="G2374" s="1">
        <f t="shared" si="980"/>
        <v>29952</v>
      </c>
      <c r="H2374" s="2">
        <f t="shared" si="981"/>
        <v>0.19160083160083161</v>
      </c>
      <c r="I2374" s="2"/>
      <c r="J2374" s="2">
        <f t="shared" si="995"/>
        <v>0.39945626099472253</v>
      </c>
      <c r="K2374" s="2">
        <f t="shared" si="996"/>
        <v>0.59105709259555417</v>
      </c>
      <c r="L2374" s="2">
        <f t="shared" si="992"/>
        <v>0</v>
      </c>
      <c r="M2374" s="2">
        <f t="shared" si="997"/>
        <v>9.4866464097232983E-3</v>
      </c>
      <c r="N2374" s="38">
        <v>62445</v>
      </c>
      <c r="O2374" s="38">
        <v>92397</v>
      </c>
      <c r="P2374" s="38"/>
      <c r="Q2374" s="38">
        <v>639</v>
      </c>
      <c r="R2374" s="38">
        <v>562</v>
      </c>
      <c r="S2374" s="38"/>
      <c r="T2374" s="38"/>
      <c r="U2374" s="38"/>
      <c r="V2374" s="38"/>
      <c r="W2374" s="38">
        <f>IF(Copyright!B$11=1,CF2374,0)</f>
        <v>282</v>
      </c>
      <c r="X2374" s="38"/>
      <c r="Y2374" s="38"/>
      <c r="Z2374" s="38"/>
      <c r="AA2374" s="38"/>
      <c r="AB2374" s="38"/>
      <c r="AC2374" s="38"/>
      <c r="AD2374" s="38"/>
      <c r="AE2374" s="38"/>
      <c r="AF2374" s="38"/>
      <c r="AG2374" s="38"/>
      <c r="AH2374" s="38"/>
      <c r="AI2374" s="38"/>
      <c r="AJ2374" s="38"/>
      <c r="AK2374" s="38"/>
      <c r="AL2374" s="38"/>
      <c r="AM2374" s="38"/>
      <c r="AN2374" s="38"/>
      <c r="AO2374" s="38"/>
      <c r="AP2374" s="38"/>
      <c r="AQ2374" s="38"/>
      <c r="AR2374" s="38"/>
      <c r="AS2374" s="38"/>
      <c r="AT2374" s="38"/>
      <c r="AU2374" s="38"/>
      <c r="AV2374" s="38"/>
      <c r="AW2374" s="38"/>
      <c r="AX2374" s="38"/>
      <c r="AY2374" s="38"/>
      <c r="BA2374" s="3">
        <f>IF(Q2374&gt;0,RANK(Q2374,(N2374:P2374,Q2374:AE2374)),0)</f>
        <v>3</v>
      </c>
      <c r="BB2374" s="3">
        <f>IF(R2374&gt;0,RANK(R2374,(N2374:P2374,Q2374:AE2374)),0)</f>
        <v>4</v>
      </c>
      <c r="BC2374" s="3">
        <f>IF(S2374&gt;0,RANK(S2374,(N2374:P2374,Q2374:AE2374)),0)</f>
        <v>0</v>
      </c>
      <c r="BD2374" s="3">
        <f>IF(T2374&gt;0,RANK(T2374,(N2374:P2374,Q2374:AE2374)),0)</f>
        <v>0</v>
      </c>
      <c r="BE2374" s="2">
        <f t="shared" si="998"/>
        <v>4.0876379337917799E-3</v>
      </c>
      <c r="BF2374" s="2">
        <f t="shared" si="999"/>
        <v>3.5950743643051336E-3</v>
      </c>
      <c r="BG2374" s="2">
        <f t="shared" si="1000"/>
        <v>0</v>
      </c>
      <c r="BH2374" s="2">
        <f t="shared" si="1001"/>
        <v>0</v>
      </c>
      <c r="BJ2374" t="s">
        <v>1609</v>
      </c>
      <c r="BK2374" t="s">
        <v>1000</v>
      </c>
      <c r="BN2374">
        <v>0</v>
      </c>
      <c r="BO2374" s="60">
        <v>42</v>
      </c>
      <c r="BP2374" s="62">
        <v>79</v>
      </c>
      <c r="BQ2374" s="66">
        <f t="shared" si="1002"/>
        <v>42079</v>
      </c>
      <c r="BR2374" s="66">
        <f t="shared" si="993"/>
        <v>42079</v>
      </c>
      <c r="BS2374" s="3" t="s">
        <v>3083</v>
      </c>
      <c r="BY2374" s="73"/>
      <c r="CB2374" s="73"/>
      <c r="CD2374" s="38">
        <f t="shared" si="991"/>
        <v>0</v>
      </c>
      <c r="CE2374" s="38">
        <f>156607-282</f>
        <v>156325</v>
      </c>
      <c r="CF2374" s="38">
        <v>282</v>
      </c>
      <c r="CG2374" s="1"/>
      <c r="CM2374" s="51"/>
      <c r="CS2374" s="38"/>
      <c r="CT2374" s="38"/>
      <c r="CU2374" s="38"/>
      <c r="CV2374" s="38"/>
    </row>
    <row r="2375" spans="1:100" ht="14" hidden="1" customHeight="1" outlineLevel="1" x14ac:dyDescent="0.2">
      <c r="A2375" t="s">
        <v>1835</v>
      </c>
      <c r="B2375" t="s">
        <v>1000</v>
      </c>
      <c r="C2375" s="1">
        <f t="shared" si="994"/>
        <v>59846</v>
      </c>
      <c r="D2375" s="3">
        <f>IF(N2375&gt;0, RANK(N2375,(N2375:P2375,Q2375:AE2375)),0)</f>
        <v>2</v>
      </c>
      <c r="E2375" s="3">
        <f>IF(O2375&gt;0,RANK(O2375,(N2375:P2375,Q2375:AE2375)),0)</f>
        <v>1</v>
      </c>
      <c r="F2375" s="3">
        <f>IF(P2375&gt;0,RANK(P2375,(N2375:P2375,Q2375:AE2375)),0)</f>
        <v>0</v>
      </c>
      <c r="G2375" s="1">
        <f t="shared" si="980"/>
        <v>24745</v>
      </c>
      <c r="H2375" s="2">
        <f t="shared" si="981"/>
        <v>0.41347792667847477</v>
      </c>
      <c r="I2375" s="2"/>
      <c r="J2375" s="2">
        <f t="shared" si="995"/>
        <v>0.28767169067272669</v>
      </c>
      <c r="K2375" s="2">
        <f t="shared" si="996"/>
        <v>0.7011496173512014</v>
      </c>
      <c r="L2375" s="2">
        <f t="shared" si="992"/>
        <v>0</v>
      </c>
      <c r="M2375" s="2">
        <f t="shared" si="997"/>
        <v>1.1178691976071908E-2</v>
      </c>
      <c r="N2375" s="38">
        <v>17216</v>
      </c>
      <c r="O2375" s="38">
        <v>41961</v>
      </c>
      <c r="P2375" s="38"/>
      <c r="Q2375" s="38">
        <v>296</v>
      </c>
      <c r="R2375" s="38">
        <v>212</v>
      </c>
      <c r="S2375" s="38"/>
      <c r="T2375" s="38"/>
      <c r="U2375" s="38"/>
      <c r="V2375" s="38"/>
      <c r="W2375" s="38">
        <f>IF(Copyright!B$11=1,CF2375,0)</f>
        <v>161</v>
      </c>
      <c r="X2375" s="38"/>
      <c r="Y2375" s="38"/>
      <c r="Z2375" s="38"/>
      <c r="AA2375" s="38"/>
      <c r="AB2375" s="38"/>
      <c r="AC2375" s="38"/>
      <c r="AD2375" s="38"/>
      <c r="AE2375" s="38"/>
      <c r="AF2375" s="38"/>
      <c r="AG2375" s="38"/>
      <c r="AH2375" s="38"/>
      <c r="AI2375" s="38"/>
      <c r="AJ2375" s="38"/>
      <c r="AK2375" s="38"/>
      <c r="AL2375" s="38"/>
      <c r="AM2375" s="38"/>
      <c r="AN2375" s="38"/>
      <c r="AO2375" s="38"/>
      <c r="AP2375" s="38"/>
      <c r="AQ2375" s="38"/>
      <c r="AR2375" s="38"/>
      <c r="AS2375" s="38"/>
      <c r="AT2375" s="38"/>
      <c r="AU2375" s="38"/>
      <c r="AV2375" s="38"/>
      <c r="AW2375" s="38"/>
      <c r="AX2375" s="38"/>
      <c r="AY2375" s="38"/>
      <c r="BA2375" s="3">
        <f>IF(Q2375&gt;0,RANK(Q2375,(N2375:P2375,Q2375:AE2375)),0)</f>
        <v>3</v>
      </c>
      <c r="BB2375" s="3">
        <f>IF(R2375&gt;0,RANK(R2375,(N2375:P2375,Q2375:AE2375)),0)</f>
        <v>4</v>
      </c>
      <c r="BC2375" s="3">
        <f>IF(S2375&gt;0,RANK(S2375,(N2375:P2375,Q2375:AE2375)),0)</f>
        <v>0</v>
      </c>
      <c r="BD2375" s="3">
        <f>IF(T2375&gt;0,RANK(T2375,(N2375:P2375,Q2375:AE2375)),0)</f>
        <v>0</v>
      </c>
      <c r="BE2375" s="2">
        <f t="shared" si="998"/>
        <v>4.9460281388898171E-3</v>
      </c>
      <c r="BF2375" s="2">
        <f t="shared" si="999"/>
        <v>3.5424255589345988E-3</v>
      </c>
      <c r="BG2375" s="2">
        <f t="shared" si="1000"/>
        <v>0</v>
      </c>
      <c r="BH2375" s="2">
        <f t="shared" si="1001"/>
        <v>0</v>
      </c>
      <c r="BJ2375" t="s">
        <v>1835</v>
      </c>
      <c r="BK2375" t="s">
        <v>1000</v>
      </c>
      <c r="BN2375">
        <v>0</v>
      </c>
      <c r="BO2375" s="60">
        <v>42</v>
      </c>
      <c r="BP2375" s="62">
        <v>81</v>
      </c>
      <c r="BQ2375" s="66">
        <f t="shared" si="1002"/>
        <v>42081</v>
      </c>
      <c r="BR2375" s="66">
        <f t="shared" si="993"/>
        <v>42081</v>
      </c>
      <c r="BS2375" s="3" t="s">
        <v>3083</v>
      </c>
      <c r="BY2375" s="73"/>
      <c r="CB2375" s="95"/>
      <c r="CD2375" s="38">
        <f t="shared" si="991"/>
        <v>0</v>
      </c>
      <c r="CE2375" s="38">
        <v>59846</v>
      </c>
      <c r="CF2375" s="38">
        <v>161</v>
      </c>
      <c r="CM2375" s="51"/>
      <c r="CS2375" s="38"/>
      <c r="CT2375" s="38"/>
      <c r="CU2375" s="38"/>
      <c r="CV2375" s="38"/>
    </row>
    <row r="2376" spans="1:100" ht="14" hidden="1" customHeight="1" outlineLevel="1" x14ac:dyDescent="0.2">
      <c r="A2376" t="s">
        <v>625</v>
      </c>
      <c r="B2376" t="s">
        <v>1000</v>
      </c>
      <c r="C2376" s="1">
        <f t="shared" si="994"/>
        <v>19750</v>
      </c>
      <c r="D2376" s="3">
        <f>IF(N2376&gt;0, RANK(N2376,(N2376:P2376,Q2376:AE2376)),0)</f>
        <v>2</v>
      </c>
      <c r="E2376" s="3">
        <f>IF(O2376&gt;0,RANK(O2376,(N2376:P2376,Q2376:AE2376)),0)</f>
        <v>1</v>
      </c>
      <c r="F2376" s="3">
        <f>IF(P2376&gt;0,RANK(P2376,(N2376:P2376,Q2376:AE2376)),0)</f>
        <v>0</v>
      </c>
      <c r="G2376" s="1">
        <f t="shared" ref="G2376:G2440" si="1003">IF(C2376&gt;0,MAX(N2376:P2376)-LARGE(N2376:P2376,2),0)</f>
        <v>9286</v>
      </c>
      <c r="H2376" s="2">
        <f t="shared" ref="H2376:H2440" si="1004">IF(C2376&gt;0,G2376/C2376,0)</f>
        <v>0.47017721518987343</v>
      </c>
      <c r="I2376" s="2"/>
      <c r="J2376" s="2">
        <f t="shared" si="995"/>
        <v>0.25898734177215188</v>
      </c>
      <c r="K2376" s="2">
        <f t="shared" si="996"/>
        <v>0.72916455696202531</v>
      </c>
      <c r="L2376" s="2">
        <f t="shared" si="992"/>
        <v>0</v>
      </c>
      <c r="M2376" s="2">
        <f t="shared" si="997"/>
        <v>1.1848101265822808E-2</v>
      </c>
      <c r="N2376" s="38">
        <v>5115</v>
      </c>
      <c r="O2376" s="38">
        <v>14401</v>
      </c>
      <c r="P2376" s="38"/>
      <c r="Q2376" s="38">
        <v>108</v>
      </c>
      <c r="R2376" s="38">
        <v>58</v>
      </c>
      <c r="S2376" s="38"/>
      <c r="T2376" s="38"/>
      <c r="U2376" s="38"/>
      <c r="V2376" s="38"/>
      <c r="W2376" s="38">
        <f>IF(Copyright!B$11=1,CF2376,0)</f>
        <v>68</v>
      </c>
      <c r="X2376" s="38"/>
      <c r="Y2376" s="38"/>
      <c r="Z2376" s="38"/>
      <c r="AA2376" s="38"/>
      <c r="AB2376" s="38"/>
      <c r="AC2376" s="38"/>
      <c r="AD2376" s="38"/>
      <c r="AE2376" s="38"/>
      <c r="AF2376" s="38"/>
      <c r="AG2376" s="38"/>
      <c r="AH2376" s="38"/>
      <c r="AI2376" s="38"/>
      <c r="AJ2376" s="38"/>
      <c r="AK2376" s="38"/>
      <c r="AL2376" s="38"/>
      <c r="AM2376" s="38"/>
      <c r="AN2376" s="38"/>
      <c r="AO2376" s="38"/>
      <c r="AP2376" s="38"/>
      <c r="AQ2376" s="38"/>
      <c r="AR2376" s="38"/>
      <c r="AS2376" s="38"/>
      <c r="AT2376" s="38"/>
      <c r="AU2376" s="38"/>
      <c r="AV2376" s="38"/>
      <c r="AW2376" s="38"/>
      <c r="AX2376" s="38"/>
      <c r="AY2376" s="38"/>
      <c r="BA2376" s="3">
        <f>IF(Q2376&gt;0,RANK(Q2376,(N2376:P2376,Q2376:AE2376)),0)</f>
        <v>3</v>
      </c>
      <c r="BB2376" s="3">
        <f>IF(R2376&gt;0,RANK(R2376,(N2376:P2376,Q2376:AE2376)),0)</f>
        <v>5</v>
      </c>
      <c r="BC2376" s="3">
        <f>IF(S2376&gt;0,RANK(S2376,(N2376:P2376,Q2376:AE2376)),0)</f>
        <v>0</v>
      </c>
      <c r="BD2376" s="3">
        <f>IF(T2376&gt;0,RANK(T2376,(N2376:P2376,Q2376:AE2376)),0)</f>
        <v>0</v>
      </c>
      <c r="BE2376" s="2">
        <f t="shared" si="998"/>
        <v>5.4683544303797465E-3</v>
      </c>
      <c r="BF2376" s="2">
        <f t="shared" si="999"/>
        <v>2.9367088607594937E-3</v>
      </c>
      <c r="BG2376" s="2">
        <f t="shared" si="1000"/>
        <v>0</v>
      </c>
      <c r="BH2376" s="2">
        <f t="shared" si="1001"/>
        <v>0</v>
      </c>
      <c r="BJ2376" t="s">
        <v>625</v>
      </c>
      <c r="BK2376" t="s">
        <v>1000</v>
      </c>
      <c r="BL2376">
        <v>15</v>
      </c>
      <c r="BN2376">
        <v>0</v>
      </c>
      <c r="BO2376" s="60">
        <v>42</v>
      </c>
      <c r="BP2376" s="62">
        <v>83</v>
      </c>
      <c r="BQ2376" s="66">
        <f t="shared" si="1002"/>
        <v>42083</v>
      </c>
      <c r="BR2376" s="66">
        <f t="shared" si="993"/>
        <v>42083</v>
      </c>
      <c r="BS2376" s="3" t="s">
        <v>3083</v>
      </c>
      <c r="BY2376" s="73"/>
      <c r="CB2376" s="95"/>
      <c r="CD2376" s="38">
        <f t="shared" si="991"/>
        <v>0</v>
      </c>
      <c r="CE2376" s="38">
        <v>19750</v>
      </c>
      <c r="CF2376" s="38">
        <v>68</v>
      </c>
      <c r="CM2376" s="51"/>
      <c r="CS2376" s="38"/>
      <c r="CT2376" s="38"/>
      <c r="CU2376" s="38"/>
      <c r="CV2376" s="38"/>
    </row>
    <row r="2377" spans="1:100" ht="14" hidden="1" customHeight="1" outlineLevel="1" x14ac:dyDescent="0.2">
      <c r="A2377" t="s">
        <v>440</v>
      </c>
      <c r="B2377" t="s">
        <v>1000</v>
      </c>
      <c r="C2377" s="1">
        <f t="shared" si="994"/>
        <v>58591</v>
      </c>
      <c r="D2377" s="3">
        <f>IF(N2377&gt;0, RANK(N2377,(N2377:P2377,Q2377:AE2377)),0)</f>
        <v>2</v>
      </c>
      <c r="E2377" s="3">
        <f>IF(O2377&gt;0,RANK(O2377,(N2377:P2377,Q2377:AE2377)),0)</f>
        <v>1</v>
      </c>
      <c r="F2377" s="3">
        <f>IF(P2377&gt;0,RANK(P2377,(N2377:P2377,Q2377:AE2377)),0)</f>
        <v>0</v>
      </c>
      <c r="G2377" s="1">
        <f t="shared" si="1003"/>
        <v>17616</v>
      </c>
      <c r="H2377" s="2">
        <f t="shared" si="1004"/>
        <v>0.30066051099998292</v>
      </c>
      <c r="I2377" s="2"/>
      <c r="J2377" s="2">
        <f t="shared" si="995"/>
        <v>0.34382413681282109</v>
      </c>
      <c r="K2377" s="2">
        <f t="shared" si="996"/>
        <v>0.64448464781280401</v>
      </c>
      <c r="L2377" s="2">
        <f t="shared" si="992"/>
        <v>0</v>
      </c>
      <c r="M2377" s="2">
        <f t="shared" si="997"/>
        <v>1.1691215374374897E-2</v>
      </c>
      <c r="N2377" s="38">
        <v>20145</v>
      </c>
      <c r="O2377" s="38">
        <v>37761</v>
      </c>
      <c r="P2377" s="38"/>
      <c r="Q2377" s="38">
        <v>312</v>
      </c>
      <c r="R2377" s="38">
        <v>192</v>
      </c>
      <c r="S2377" s="38"/>
      <c r="T2377" s="38"/>
      <c r="U2377" s="38"/>
      <c r="V2377" s="38"/>
      <c r="W2377" s="38">
        <f>IF(Copyright!B$11=1,CF2377,0)</f>
        <v>181</v>
      </c>
      <c r="X2377" s="38"/>
      <c r="Y2377" s="38"/>
      <c r="Z2377" s="38"/>
      <c r="AA2377" s="38"/>
      <c r="AB2377" s="38"/>
      <c r="AC2377" s="38"/>
      <c r="AD2377" s="38"/>
      <c r="AE2377" s="38"/>
      <c r="AF2377" s="38"/>
      <c r="AG2377" s="38"/>
      <c r="AH2377" s="38"/>
      <c r="AI2377" s="38"/>
      <c r="AJ2377" s="38"/>
      <c r="AK2377" s="38"/>
      <c r="AL2377" s="38"/>
      <c r="AM2377" s="38"/>
      <c r="AN2377" s="38"/>
      <c r="AO2377" s="38"/>
      <c r="AP2377" s="38"/>
      <c r="AQ2377" s="38"/>
      <c r="AR2377" s="38"/>
      <c r="AS2377" s="38"/>
      <c r="AT2377" s="38"/>
      <c r="AU2377" s="38"/>
      <c r="AV2377" s="38"/>
      <c r="AW2377" s="38"/>
      <c r="AX2377" s="38"/>
      <c r="AY2377" s="38"/>
      <c r="BA2377" s="3">
        <f>IF(Q2377&gt;0,RANK(Q2377,(N2377:P2377,Q2377:AE2377)),0)</f>
        <v>3</v>
      </c>
      <c r="BB2377" s="3">
        <f>IF(R2377&gt;0,RANK(R2377,(N2377:P2377,Q2377:AE2377)),0)</f>
        <v>4</v>
      </c>
      <c r="BC2377" s="3">
        <f>IF(S2377&gt;0,RANK(S2377,(N2377:P2377,Q2377:AE2377)),0)</f>
        <v>0</v>
      </c>
      <c r="BD2377" s="3">
        <f>IF(T2377&gt;0,RANK(T2377,(N2377:P2377,Q2377:AE2377)),0)</f>
        <v>0</v>
      </c>
      <c r="BE2377" s="2">
        <f t="shared" si="998"/>
        <v>5.3250499223430224E-3</v>
      </c>
      <c r="BF2377" s="2">
        <f t="shared" si="999"/>
        <v>3.2769537983649366E-3</v>
      </c>
      <c r="BG2377" s="2">
        <f t="shared" si="1000"/>
        <v>0</v>
      </c>
      <c r="BH2377" s="2">
        <f t="shared" si="1001"/>
        <v>0</v>
      </c>
      <c r="BJ2377" t="s">
        <v>440</v>
      </c>
      <c r="BK2377" t="s">
        <v>1000</v>
      </c>
      <c r="BL2377">
        <v>16</v>
      </c>
      <c r="BN2377">
        <v>0</v>
      </c>
      <c r="BO2377" s="60">
        <v>42</v>
      </c>
      <c r="BP2377" s="62">
        <v>85</v>
      </c>
      <c r="BQ2377" s="66">
        <f t="shared" si="1002"/>
        <v>42085</v>
      </c>
      <c r="BR2377" s="66">
        <f t="shared" si="993"/>
        <v>42085</v>
      </c>
      <c r="BS2377" s="3" t="s">
        <v>3083</v>
      </c>
      <c r="BY2377" s="73"/>
      <c r="CB2377" s="95"/>
      <c r="CD2377" s="38">
        <f t="shared" si="991"/>
        <v>0</v>
      </c>
      <c r="CE2377" s="38">
        <f>20145+37761+312+192+181</f>
        <v>58591</v>
      </c>
      <c r="CF2377" s="38">
        <v>181</v>
      </c>
      <c r="CM2377" s="51"/>
      <c r="CS2377" s="38"/>
      <c r="CT2377" s="38"/>
      <c r="CU2377" s="38"/>
      <c r="CV2377" s="38"/>
    </row>
    <row r="2378" spans="1:100" ht="14" hidden="1" customHeight="1" outlineLevel="1" x14ac:dyDescent="0.2">
      <c r="A2378" t="s">
        <v>2421</v>
      </c>
      <c r="B2378" t="s">
        <v>1000</v>
      </c>
      <c r="C2378" s="1">
        <f t="shared" si="994"/>
        <v>22120</v>
      </c>
      <c r="D2378" s="3">
        <f>IF(N2378&gt;0, RANK(N2378,(N2378:P2378,Q2378:AE2378)),0)</f>
        <v>2</v>
      </c>
      <c r="E2378" s="3">
        <f>IF(O2378&gt;0,RANK(O2378,(N2378:P2378,Q2378:AE2378)),0)</f>
        <v>1</v>
      </c>
      <c r="F2378" s="3">
        <f>IF(P2378&gt;0,RANK(P2378,(N2378:P2378,Q2378:AE2378)),0)</f>
        <v>0</v>
      </c>
      <c r="G2378" s="1">
        <f t="shared" si="1003"/>
        <v>12449</v>
      </c>
      <c r="H2378" s="2">
        <f t="shared" si="1004"/>
        <v>0.5627938517179023</v>
      </c>
      <c r="I2378" s="2"/>
      <c r="J2378" s="2">
        <f t="shared" si="995"/>
        <v>0.21405967450271249</v>
      </c>
      <c r="K2378" s="2">
        <f t="shared" si="996"/>
        <v>0.77685352622061488</v>
      </c>
      <c r="L2378" s="2">
        <f t="shared" si="992"/>
        <v>0</v>
      </c>
      <c r="M2378" s="2">
        <f t="shared" si="997"/>
        <v>9.0867992766726635E-3</v>
      </c>
      <c r="N2378" s="38">
        <v>4735</v>
      </c>
      <c r="O2378" s="38">
        <v>17184</v>
      </c>
      <c r="P2378" s="38"/>
      <c r="Q2378" s="38">
        <v>95</v>
      </c>
      <c r="R2378" s="38">
        <v>57</v>
      </c>
      <c r="S2378" s="38"/>
      <c r="T2378" s="38"/>
      <c r="U2378" s="38"/>
      <c r="V2378" s="38"/>
      <c r="W2378" s="38">
        <f>IF(Copyright!B$11=1,CF2378,0)</f>
        <v>49</v>
      </c>
      <c r="X2378" s="38"/>
      <c r="Y2378" s="38"/>
      <c r="Z2378" s="38"/>
      <c r="AA2378" s="38"/>
      <c r="AB2378" s="38"/>
      <c r="AC2378" s="38"/>
      <c r="AD2378" s="38"/>
      <c r="AE2378" s="38"/>
      <c r="AF2378" s="38"/>
      <c r="AG2378" s="38"/>
      <c r="AH2378" s="38"/>
      <c r="AI2378" s="38"/>
      <c r="AJ2378" s="38"/>
      <c r="AK2378" s="38"/>
      <c r="AL2378" s="38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BA2378" s="3">
        <f>IF(Q2378&gt;0,RANK(Q2378,(N2378:P2378,Q2378:AE2378)),0)</f>
        <v>3</v>
      </c>
      <c r="BB2378" s="3">
        <f>IF(R2378&gt;0,RANK(R2378,(N2378:P2378,Q2378:AE2378)),0)</f>
        <v>4</v>
      </c>
      <c r="BC2378" s="3">
        <f>IF(S2378&gt;0,RANK(S2378,(N2378:P2378,Q2378:AE2378)),0)</f>
        <v>0</v>
      </c>
      <c r="BD2378" s="3">
        <f>IF(T2378&gt;0,RANK(T2378,(N2378:P2378,Q2378:AE2378)),0)</f>
        <v>0</v>
      </c>
      <c r="BE2378" s="2">
        <f t="shared" si="998"/>
        <v>4.2947558770343583E-3</v>
      </c>
      <c r="BF2378" s="2">
        <f t="shared" si="999"/>
        <v>2.5768535262206149E-3</v>
      </c>
      <c r="BG2378" s="2">
        <f t="shared" si="1000"/>
        <v>0</v>
      </c>
      <c r="BH2378" s="2">
        <f t="shared" si="1001"/>
        <v>0</v>
      </c>
      <c r="BJ2378" t="s">
        <v>2421</v>
      </c>
      <c r="BK2378" t="s">
        <v>1000</v>
      </c>
      <c r="BL2378">
        <v>13</v>
      </c>
      <c r="BN2378">
        <v>0</v>
      </c>
      <c r="BO2378" s="60">
        <v>42</v>
      </c>
      <c r="BP2378" s="62">
        <v>87</v>
      </c>
      <c r="BQ2378" s="66">
        <f t="shared" si="1002"/>
        <v>42087</v>
      </c>
      <c r="BR2378" s="66">
        <f t="shared" si="993"/>
        <v>42087</v>
      </c>
      <c r="BS2378" s="3" t="s">
        <v>3083</v>
      </c>
      <c r="BT2378" s="71"/>
      <c r="BU2378" s="71"/>
      <c r="BX2378" s="6" t="s">
        <v>3972</v>
      </c>
      <c r="BY2378" s="73"/>
      <c r="CB2378" s="95"/>
      <c r="CD2378" s="38">
        <f t="shared" si="991"/>
        <v>53</v>
      </c>
      <c r="CE2378" s="38">
        <v>22067</v>
      </c>
      <c r="CF2378" s="38">
        <v>49</v>
      </c>
      <c r="CM2378" s="51"/>
      <c r="CS2378" s="38"/>
      <c r="CT2378" s="38"/>
      <c r="CU2378" s="38"/>
      <c r="CV2378" s="38"/>
    </row>
    <row r="2379" spans="1:100" ht="14" hidden="1" customHeight="1" outlineLevel="1" x14ac:dyDescent="0.2">
      <c r="A2379" t="s">
        <v>629</v>
      </c>
      <c r="B2379" t="s">
        <v>1000</v>
      </c>
      <c r="C2379" s="1">
        <f t="shared" si="994"/>
        <v>85525</v>
      </c>
      <c r="D2379" s="3">
        <f>IF(N2379&gt;0, RANK(N2379,(N2379:P2379,Q2379:AE2379)),0)</f>
        <v>2</v>
      </c>
      <c r="E2379" s="3">
        <f>IF(O2379&gt;0,RANK(O2379,(N2379:P2379,Q2379:AE2379)),0)</f>
        <v>1</v>
      </c>
      <c r="F2379" s="3">
        <f>IF(P2379&gt;0,RANK(P2379,(N2379:P2379,Q2379:AE2379)),0)</f>
        <v>0</v>
      </c>
      <c r="G2379" s="1">
        <f t="shared" si="1003"/>
        <v>669</v>
      </c>
      <c r="H2379" s="2">
        <f t="shared" si="1004"/>
        <v>7.822274188833675E-3</v>
      </c>
      <c r="I2379" s="2"/>
      <c r="J2379" s="2">
        <f t="shared" si="995"/>
        <v>0.491166325635779</v>
      </c>
      <c r="K2379" s="2">
        <f t="shared" si="996"/>
        <v>0.49898859982461269</v>
      </c>
      <c r="L2379" s="2">
        <f t="shared" si="992"/>
        <v>0</v>
      </c>
      <c r="M2379" s="2">
        <f t="shared" si="997"/>
        <v>9.8450745396083117E-3</v>
      </c>
      <c r="N2379" s="38">
        <v>42007</v>
      </c>
      <c r="O2379" s="38">
        <v>42676</v>
      </c>
      <c r="P2379" s="38"/>
      <c r="Q2379" s="38">
        <v>401</v>
      </c>
      <c r="R2379" s="38">
        <v>441</v>
      </c>
      <c r="S2379" s="38"/>
      <c r="T2379" s="38"/>
      <c r="U2379" s="38"/>
      <c r="V2379" s="38"/>
      <c r="W2379" s="38">
        <f>IF(Copyright!B$11=1,CF2379,0)</f>
        <v>0</v>
      </c>
      <c r="X2379" s="38"/>
      <c r="Y2379" s="38"/>
      <c r="Z2379" s="38"/>
      <c r="AA2379" s="38"/>
      <c r="AB2379" s="38"/>
      <c r="AC2379" s="38"/>
      <c r="AD2379" s="38"/>
      <c r="AE2379" s="38"/>
      <c r="AF2379" s="38"/>
      <c r="AG2379" s="38"/>
      <c r="AH2379" s="38"/>
      <c r="AI2379" s="38"/>
      <c r="AJ2379" s="38"/>
      <c r="AK2379" s="38"/>
      <c r="AL2379" s="38"/>
      <c r="AM2379" s="38"/>
      <c r="AN2379" s="38"/>
      <c r="AO2379" s="38"/>
      <c r="AP2379" s="38"/>
      <c r="AQ2379" s="38"/>
      <c r="AR2379" s="38"/>
      <c r="AS2379" s="38"/>
      <c r="AT2379" s="38"/>
      <c r="AU2379" s="38"/>
      <c r="AV2379" s="38"/>
      <c r="AW2379" s="38"/>
      <c r="AX2379" s="38"/>
      <c r="AY2379" s="38"/>
      <c r="BA2379" s="3">
        <f>IF(Q2379&gt;0,RANK(Q2379,(N2379:P2379,Q2379:AE2379)),0)</f>
        <v>4</v>
      </c>
      <c r="BB2379" s="3">
        <f>IF(R2379&gt;0,RANK(R2379,(N2379:P2379,Q2379:AE2379)),0)</f>
        <v>3</v>
      </c>
      <c r="BC2379" s="3">
        <f>IF(S2379&gt;0,RANK(S2379,(N2379:P2379,Q2379:AE2379)),0)</f>
        <v>0</v>
      </c>
      <c r="BD2379" s="3">
        <f>IF(T2379&gt;0,RANK(T2379,(N2379:P2379,Q2379:AE2379)),0)</f>
        <v>0</v>
      </c>
      <c r="BE2379" s="2">
        <f t="shared" si="998"/>
        <v>4.6886875182695119E-3</v>
      </c>
      <c r="BF2379" s="2">
        <f t="shared" si="999"/>
        <v>5.1563870213387902E-3</v>
      </c>
      <c r="BG2379" s="2">
        <f t="shared" si="1000"/>
        <v>0</v>
      </c>
      <c r="BH2379" s="2">
        <f t="shared" si="1001"/>
        <v>0</v>
      </c>
      <c r="BJ2379" t="s">
        <v>629</v>
      </c>
      <c r="BK2379" t="s">
        <v>1000</v>
      </c>
      <c r="BN2379">
        <v>0</v>
      </c>
      <c r="BO2379" s="60">
        <v>42</v>
      </c>
      <c r="BP2379" s="62">
        <v>89</v>
      </c>
      <c r="BQ2379" s="66">
        <f t="shared" si="1002"/>
        <v>42089</v>
      </c>
      <c r="BR2379" s="66">
        <f t="shared" si="993"/>
        <v>42089</v>
      </c>
      <c r="BS2379" s="3" t="s">
        <v>3083</v>
      </c>
      <c r="BX2379" s="6" t="s">
        <v>3972</v>
      </c>
      <c r="BY2379" s="73"/>
      <c r="CD2379" s="38">
        <f t="shared" si="991"/>
        <v>85525</v>
      </c>
      <c r="CS2379" s="38"/>
      <c r="CT2379" s="38"/>
      <c r="CU2379" s="38"/>
      <c r="CV2379" s="38"/>
    </row>
    <row r="2380" spans="1:100" ht="14" hidden="1" customHeight="1" outlineLevel="1" x14ac:dyDescent="0.2">
      <c r="A2380" t="s">
        <v>1381</v>
      </c>
      <c r="B2380" t="s">
        <v>1000</v>
      </c>
      <c r="C2380" s="1">
        <f t="shared" si="994"/>
        <v>523138</v>
      </c>
      <c r="D2380" s="3">
        <f>IF(N2380&gt;0, RANK(N2380,(N2380:P2380,Q2380:AE2380)),0)</f>
        <v>1</v>
      </c>
      <c r="E2380" s="3">
        <f>IF(O2380&gt;0,RANK(O2380,(N2380:P2380,Q2380:AE2380)),0)</f>
        <v>2</v>
      </c>
      <c r="F2380" s="3">
        <f>IF(P2380&gt;0,RANK(P2380,(N2380:P2380,Q2380:AE2380)),0)</f>
        <v>0</v>
      </c>
      <c r="G2380" s="1">
        <f t="shared" si="1003"/>
        <v>118792</v>
      </c>
      <c r="H2380" s="2">
        <f t="shared" si="1004"/>
        <v>0.22707583849768129</v>
      </c>
      <c r="I2380" s="2"/>
      <c r="J2380" s="2">
        <f t="shared" si="995"/>
        <v>0.60615554595536936</v>
      </c>
      <c r="K2380" s="2">
        <f t="shared" si="996"/>
        <v>0.37907970745768804</v>
      </c>
      <c r="L2380" s="2">
        <f t="shared" si="992"/>
        <v>0</v>
      </c>
      <c r="M2380" s="2">
        <f t="shared" si="997"/>
        <v>1.4764746586942601E-2</v>
      </c>
      <c r="N2380" s="38">
        <v>317103</v>
      </c>
      <c r="O2380" s="38">
        <v>198311</v>
      </c>
      <c r="P2380" s="38"/>
      <c r="Q2380" s="38">
        <v>2508</v>
      </c>
      <c r="R2380" s="38">
        <v>2984</v>
      </c>
      <c r="S2380" s="38"/>
      <c r="T2380" s="38"/>
      <c r="U2380" s="38"/>
      <c r="V2380" s="38"/>
      <c r="W2380" s="38">
        <f>IF(Copyright!B$11=1,CF2380,0)</f>
        <v>2232</v>
      </c>
      <c r="X2380" s="38"/>
      <c r="Y2380" s="38"/>
      <c r="Z2380" s="38"/>
      <c r="AA2380" s="38"/>
      <c r="AB2380" s="38"/>
      <c r="AC2380" s="38"/>
      <c r="AD2380" s="38"/>
      <c r="AE2380" s="38"/>
      <c r="AF2380" s="38"/>
      <c r="AG2380" s="38"/>
      <c r="AH2380" s="38"/>
      <c r="AI2380" s="38"/>
      <c r="AJ2380" s="38"/>
      <c r="AK2380" s="38"/>
      <c r="AL2380" s="38"/>
      <c r="AM2380" s="38"/>
      <c r="AN2380" s="38"/>
      <c r="AO2380" s="38"/>
      <c r="AP2380" s="38"/>
      <c r="AQ2380" s="38"/>
      <c r="AR2380" s="38"/>
      <c r="AS2380" s="38"/>
      <c r="AT2380" s="38"/>
      <c r="AU2380" s="38"/>
      <c r="AV2380" s="38"/>
      <c r="AW2380" s="38"/>
      <c r="AX2380" s="38"/>
      <c r="AY2380" s="38"/>
      <c r="BA2380" s="3">
        <f>IF(Q2380&gt;0,RANK(Q2380,(N2380:P2380,Q2380:AE2380)),0)</f>
        <v>4</v>
      </c>
      <c r="BB2380" s="3">
        <f>IF(R2380&gt;0,RANK(R2380,(N2380:P2380,Q2380:AE2380)),0)</f>
        <v>3</v>
      </c>
      <c r="BC2380" s="3">
        <f>IF(S2380&gt;0,RANK(S2380,(N2380:P2380,Q2380:AE2380)),0)</f>
        <v>0</v>
      </c>
      <c r="BD2380" s="3">
        <f>IF(T2380&gt;0,RANK(T2380,(N2380:P2380,Q2380:AE2380)),0)</f>
        <v>0</v>
      </c>
      <c r="BE2380" s="2">
        <f t="shared" si="998"/>
        <v>4.7941460952941675E-3</v>
      </c>
      <c r="BF2380" s="2">
        <f t="shared" si="999"/>
        <v>5.7040398518173026E-3</v>
      </c>
      <c r="BG2380" s="2">
        <f t="shared" si="1000"/>
        <v>0</v>
      </c>
      <c r="BH2380" s="2">
        <f t="shared" si="1001"/>
        <v>0</v>
      </c>
      <c r="BJ2380" t="s">
        <v>1381</v>
      </c>
      <c r="BK2380" t="s">
        <v>1000</v>
      </c>
      <c r="BN2380">
        <v>0</v>
      </c>
      <c r="BO2380" s="60">
        <v>42</v>
      </c>
      <c r="BP2380" s="62">
        <v>91</v>
      </c>
      <c r="BQ2380" s="66">
        <f t="shared" si="1002"/>
        <v>42091</v>
      </c>
      <c r="BR2380" s="66">
        <f t="shared" si="993"/>
        <v>42091</v>
      </c>
      <c r="BS2380" s="3" t="s">
        <v>3083</v>
      </c>
      <c r="BY2380" s="73"/>
      <c r="CB2380" s="95"/>
      <c r="CD2380" s="38">
        <f t="shared" si="991"/>
        <v>0</v>
      </c>
      <c r="CE2380" s="38">
        <f>520913+2225</f>
        <v>523138</v>
      </c>
      <c r="CF2380" s="38">
        <f>2225+7</f>
        <v>2232</v>
      </c>
      <c r="CM2380" s="51"/>
      <c r="CS2380" s="38"/>
      <c r="CT2380" s="38"/>
      <c r="CU2380" s="38"/>
      <c r="CV2380" s="38"/>
    </row>
    <row r="2381" spans="1:100" ht="14" hidden="1" customHeight="1" outlineLevel="1" x14ac:dyDescent="0.2">
      <c r="A2381" t="s">
        <v>2997</v>
      </c>
      <c r="B2381" t="s">
        <v>1000</v>
      </c>
      <c r="C2381" s="1">
        <f t="shared" si="994"/>
        <v>9947</v>
      </c>
      <c r="D2381" s="3">
        <f>IF(N2381&gt;0, RANK(N2381,(N2381:P2381,Q2381:AE2381)),0)</f>
        <v>2</v>
      </c>
      <c r="E2381" s="3">
        <f>IF(O2381&gt;0,RANK(O2381,(N2381:P2381,Q2381:AE2381)),0)</f>
        <v>1</v>
      </c>
      <c r="F2381" s="3">
        <f>IF(P2381&gt;0,RANK(P2381,(N2381:P2381,Q2381:AE2381)),0)</f>
        <v>0</v>
      </c>
      <c r="G2381" s="1">
        <f t="shared" si="1003"/>
        <v>2082</v>
      </c>
      <c r="H2381" s="2">
        <f t="shared" si="1004"/>
        <v>0.20930933949934655</v>
      </c>
      <c r="I2381" s="2"/>
      <c r="J2381" s="2">
        <f t="shared" si="995"/>
        <v>0.38825776616065144</v>
      </c>
      <c r="K2381" s="2">
        <f t="shared" si="996"/>
        <v>0.59756710565999804</v>
      </c>
      <c r="L2381" s="2">
        <f t="shared" si="992"/>
        <v>0</v>
      </c>
      <c r="M2381" s="2">
        <f t="shared" si="997"/>
        <v>1.4175128179350516E-2</v>
      </c>
      <c r="N2381" s="38">
        <v>3862</v>
      </c>
      <c r="O2381" s="38">
        <v>5944</v>
      </c>
      <c r="P2381" s="38"/>
      <c r="Q2381" s="38">
        <v>58</v>
      </c>
      <c r="R2381" s="38">
        <v>44</v>
      </c>
      <c r="S2381" s="38"/>
      <c r="T2381" s="38"/>
      <c r="U2381" s="38"/>
      <c r="V2381" s="38"/>
      <c r="W2381" s="38">
        <f>IF(Copyright!B$11=1,CF2381,0)</f>
        <v>39</v>
      </c>
      <c r="X2381" s="38"/>
      <c r="Y2381" s="38"/>
      <c r="Z2381" s="38"/>
      <c r="AA2381" s="38"/>
      <c r="AB2381" s="38"/>
      <c r="AC2381" s="38"/>
      <c r="AD2381" s="38"/>
      <c r="AE2381" s="38"/>
      <c r="AF2381" s="38"/>
      <c r="AG2381" s="38"/>
      <c r="AH2381" s="38"/>
      <c r="AI2381" s="38"/>
      <c r="AJ2381" s="38"/>
      <c r="AK2381" s="38"/>
      <c r="AL2381" s="38"/>
      <c r="AM2381" s="38"/>
      <c r="AN2381" s="38"/>
      <c r="AO2381" s="38"/>
      <c r="AP2381" s="38"/>
      <c r="AQ2381" s="38"/>
      <c r="AR2381" s="38"/>
      <c r="AS2381" s="38"/>
      <c r="AT2381" s="38"/>
      <c r="AU2381" s="38"/>
      <c r="AV2381" s="38"/>
      <c r="AW2381" s="38"/>
      <c r="AX2381" s="38"/>
      <c r="AY2381" s="38"/>
      <c r="BA2381" s="3">
        <f>IF(Q2381&gt;0,RANK(Q2381,(N2381:P2381,Q2381:AE2381)),0)</f>
        <v>3</v>
      </c>
      <c r="BB2381" s="3">
        <f>IF(R2381&gt;0,RANK(R2381,(N2381:P2381,Q2381:AE2381)),0)</f>
        <v>4</v>
      </c>
      <c r="BC2381" s="3">
        <f>IF(S2381&gt;0,RANK(S2381,(N2381:P2381,Q2381:AE2381)),0)</f>
        <v>0</v>
      </c>
      <c r="BD2381" s="3">
        <f>IF(T2381&gt;0,RANK(T2381,(N2381:P2381,Q2381:AE2381)),0)</f>
        <v>0</v>
      </c>
      <c r="BE2381" s="2">
        <f t="shared" si="998"/>
        <v>5.8309037900874635E-3</v>
      </c>
      <c r="BF2381" s="2">
        <f t="shared" si="999"/>
        <v>4.4234442545491104E-3</v>
      </c>
      <c r="BG2381" s="2">
        <f t="shared" si="1000"/>
        <v>0</v>
      </c>
      <c r="BH2381" s="2">
        <f t="shared" si="1001"/>
        <v>0</v>
      </c>
      <c r="BJ2381" t="s">
        <v>2997</v>
      </c>
      <c r="BK2381" t="s">
        <v>1000</v>
      </c>
      <c r="BL2381">
        <v>9</v>
      </c>
      <c r="BN2381">
        <v>0</v>
      </c>
      <c r="BO2381" s="60">
        <v>42</v>
      </c>
      <c r="BP2381" s="62">
        <v>93</v>
      </c>
      <c r="BQ2381" s="66">
        <f t="shared" si="1002"/>
        <v>42093</v>
      </c>
      <c r="BR2381" s="66">
        <f t="shared" si="993"/>
        <v>42093</v>
      </c>
      <c r="BS2381" s="3" t="s">
        <v>3083</v>
      </c>
      <c r="BY2381" s="73"/>
      <c r="CB2381" s="95"/>
      <c r="CD2381" s="38">
        <f t="shared" si="991"/>
        <v>0</v>
      </c>
      <c r="CE2381" s="38">
        <v>9947</v>
      </c>
      <c r="CF2381" s="38">
        <v>39</v>
      </c>
      <c r="CM2381" s="51"/>
      <c r="CS2381" s="38"/>
      <c r="CT2381" s="38"/>
      <c r="CU2381" s="38"/>
      <c r="CV2381" s="38"/>
    </row>
    <row r="2382" spans="1:100" ht="14" hidden="1" customHeight="1" outlineLevel="1" x14ac:dyDescent="0.2">
      <c r="A2382" t="s">
        <v>2698</v>
      </c>
      <c r="B2382" t="s">
        <v>1000</v>
      </c>
      <c r="C2382" s="1">
        <f t="shared" si="994"/>
        <v>178215</v>
      </c>
      <c r="D2382" s="3">
        <f>IF(N2382&gt;0, RANK(N2382,(N2382:P2382,Q2382:AE2382)),0)</f>
        <v>2</v>
      </c>
      <c r="E2382" s="3">
        <f>IF(O2382&gt;0,RANK(O2382,(N2382:P2382,Q2382:AE2382)),0)</f>
        <v>1</v>
      </c>
      <c r="F2382" s="3">
        <f>IF(P2382&gt;0,RANK(P2382,(N2382:P2382,Q2382:AE2382)),0)</f>
        <v>0</v>
      </c>
      <c r="G2382" s="1">
        <f t="shared" si="1003"/>
        <v>3162</v>
      </c>
      <c r="H2382" s="2">
        <f t="shared" si="1004"/>
        <v>1.7742614258059085E-2</v>
      </c>
      <c r="I2382" s="2"/>
      <c r="J2382" s="2">
        <f t="shared" si="995"/>
        <v>0.48623853211009177</v>
      </c>
      <c r="K2382" s="2">
        <f t="shared" si="996"/>
        <v>0.50398114636815083</v>
      </c>
      <c r="L2382" s="2">
        <f t="shared" si="992"/>
        <v>0</v>
      </c>
      <c r="M2382" s="2">
        <f t="shared" si="997"/>
        <v>9.7803215217574513E-3</v>
      </c>
      <c r="N2382" s="38">
        <v>86655</v>
      </c>
      <c r="O2382" s="38">
        <v>89817</v>
      </c>
      <c r="P2382" s="38"/>
      <c r="Q2382" s="38">
        <v>813</v>
      </c>
      <c r="R2382" s="38">
        <v>930</v>
      </c>
      <c r="S2382" s="38"/>
      <c r="T2382" s="38"/>
      <c r="U2382" s="38"/>
      <c r="V2382" s="38"/>
      <c r="W2382" s="38">
        <f>IF(Copyright!B$11=1,CF2382,0)</f>
        <v>0</v>
      </c>
      <c r="X2382" s="38"/>
      <c r="Y2382" s="38"/>
      <c r="Z2382" s="38"/>
      <c r="AA2382" s="38"/>
      <c r="AB2382" s="38"/>
      <c r="AC2382" s="38"/>
      <c r="AD2382" s="38"/>
      <c r="AE2382" s="38"/>
      <c r="AF2382" s="38"/>
      <c r="AG2382" s="38"/>
      <c r="AH2382" s="38"/>
      <c r="AI2382" s="38"/>
      <c r="AJ2382" s="38"/>
      <c r="AK2382" s="38"/>
      <c r="AL2382" s="38"/>
      <c r="AM2382" s="38"/>
      <c r="AN2382" s="38"/>
      <c r="AO2382" s="38"/>
      <c r="AP2382" s="38"/>
      <c r="AQ2382" s="38"/>
      <c r="AR2382" s="38"/>
      <c r="AS2382" s="38"/>
      <c r="AT2382" s="38"/>
      <c r="AU2382" s="38"/>
      <c r="AV2382" s="38"/>
      <c r="AW2382" s="38"/>
      <c r="AX2382" s="38"/>
      <c r="AY2382" s="38"/>
      <c r="BA2382" s="3">
        <f>IF(Q2382&gt;0,RANK(Q2382,(N2382:P2382,Q2382:AE2382)),0)</f>
        <v>4</v>
      </c>
      <c r="BB2382" s="3">
        <f>IF(R2382&gt;0,RANK(R2382,(N2382:P2382,Q2382:AE2382)),0)</f>
        <v>3</v>
      </c>
      <c r="BC2382" s="3">
        <f>IF(S2382&gt;0,RANK(S2382,(N2382:P2382,Q2382:AE2382)),0)</f>
        <v>0</v>
      </c>
      <c r="BD2382" s="3">
        <f>IF(T2382&gt;0,RANK(T2382,(N2382:P2382,Q2382:AE2382)),0)</f>
        <v>0</v>
      </c>
      <c r="BE2382" s="2">
        <f t="shared" si="998"/>
        <v>4.5619055635047557E-3</v>
      </c>
      <c r="BF2382" s="2">
        <f t="shared" si="999"/>
        <v>5.2184159582526722E-3</v>
      </c>
      <c r="BG2382" s="2">
        <f t="shared" si="1000"/>
        <v>0</v>
      </c>
      <c r="BH2382" s="2">
        <f t="shared" si="1001"/>
        <v>0</v>
      </c>
      <c r="BJ2382" t="s">
        <v>2698</v>
      </c>
      <c r="BK2382" t="s">
        <v>1000</v>
      </c>
      <c r="BL2382">
        <v>7</v>
      </c>
      <c r="BN2382">
        <v>0</v>
      </c>
      <c r="BO2382" s="60">
        <v>42</v>
      </c>
      <c r="BP2382" s="62">
        <v>95</v>
      </c>
      <c r="BQ2382" s="66">
        <f t="shared" si="1002"/>
        <v>42095</v>
      </c>
      <c r="BR2382" s="66">
        <f t="shared" si="993"/>
        <v>42095</v>
      </c>
      <c r="BS2382" s="3" t="s">
        <v>3083</v>
      </c>
      <c r="BX2382" s="6" t="s">
        <v>3972</v>
      </c>
      <c r="BY2382" s="73"/>
      <c r="CB2382" s="95"/>
      <c r="CD2382" s="38">
        <f t="shared" si="991"/>
        <v>178215</v>
      </c>
      <c r="CM2382" s="51"/>
      <c r="CS2382" s="38"/>
      <c r="CT2382" s="38"/>
      <c r="CU2382" s="38"/>
      <c r="CV2382" s="38"/>
    </row>
    <row r="2383" spans="1:100" ht="14" hidden="1" customHeight="1" outlineLevel="1" x14ac:dyDescent="0.2">
      <c r="A2383" t="s">
        <v>2879</v>
      </c>
      <c r="B2383" t="s">
        <v>1000</v>
      </c>
      <c r="C2383" s="1">
        <f t="shared" si="994"/>
        <v>43634</v>
      </c>
      <c r="D2383" s="3">
        <f>IF(N2383&gt;0, RANK(N2383,(N2383:P2383,Q2383:AE2383)),0)</f>
        <v>2</v>
      </c>
      <c r="E2383" s="3">
        <f>IF(O2383&gt;0,RANK(O2383,(N2383:P2383,Q2383:AE2383)),0)</f>
        <v>1</v>
      </c>
      <c r="F2383" s="3">
        <f>IF(P2383&gt;0,RANK(P2383,(N2383:P2383,Q2383:AE2383)),0)</f>
        <v>0</v>
      </c>
      <c r="G2383" s="1">
        <f t="shared" si="1003"/>
        <v>17377</v>
      </c>
      <c r="H2383" s="2">
        <f t="shared" si="1004"/>
        <v>0.39824448824311315</v>
      </c>
      <c r="I2383" s="2"/>
      <c r="J2383" s="2">
        <f t="shared" si="995"/>
        <v>0.29479305129027822</v>
      </c>
      <c r="K2383" s="2">
        <f t="shared" si="996"/>
        <v>0.69303753953339142</v>
      </c>
      <c r="L2383" s="2">
        <f t="shared" si="992"/>
        <v>0</v>
      </c>
      <c r="M2383" s="2">
        <f t="shared" si="997"/>
        <v>1.2169409176330359E-2</v>
      </c>
      <c r="N2383" s="38">
        <v>12863</v>
      </c>
      <c r="O2383" s="38">
        <v>30240</v>
      </c>
      <c r="P2383" s="38"/>
      <c r="Q2383" s="38">
        <v>255</v>
      </c>
      <c r="R2383" s="38">
        <v>164</v>
      </c>
      <c r="S2383" s="38"/>
      <c r="T2383" s="38"/>
      <c r="U2383" s="38"/>
      <c r="V2383" s="38"/>
      <c r="W2383" s="38">
        <f>IF(Copyright!B$11=1,CF2383,0)</f>
        <v>112</v>
      </c>
      <c r="X2383" s="38"/>
      <c r="Y2383" s="38"/>
      <c r="Z2383" s="38"/>
      <c r="AA2383" s="38"/>
      <c r="AB2383" s="38"/>
      <c r="AC2383" s="38"/>
      <c r="AD2383" s="38"/>
      <c r="AE2383" s="38"/>
      <c r="AF2383" s="38"/>
      <c r="AG2383" s="38"/>
      <c r="AH2383" s="38"/>
      <c r="AI2383" s="38"/>
      <c r="AJ2383" s="38"/>
      <c r="AK2383" s="38"/>
      <c r="AL2383" s="38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BA2383" s="3">
        <f>IF(Q2383&gt;0,RANK(Q2383,(N2383:P2383,Q2383:AE2383)),0)</f>
        <v>3</v>
      </c>
      <c r="BB2383" s="3">
        <f>IF(R2383&gt;0,RANK(R2383,(N2383:P2383,Q2383:AE2383)),0)</f>
        <v>4</v>
      </c>
      <c r="BC2383" s="3">
        <f>IF(S2383&gt;0,RANK(S2383,(N2383:P2383,Q2383:AE2383)),0)</f>
        <v>0</v>
      </c>
      <c r="BD2383" s="3">
        <f>IF(T2383&gt;0,RANK(T2383,(N2383:P2383,Q2383:AE2383)),0)</f>
        <v>0</v>
      </c>
      <c r="BE2383" s="2">
        <f t="shared" si="998"/>
        <v>5.8440665536049867E-3</v>
      </c>
      <c r="BF2383" s="2">
        <f t="shared" si="999"/>
        <v>3.7585369207498737E-3</v>
      </c>
      <c r="BG2383" s="2">
        <f t="shared" si="1000"/>
        <v>0</v>
      </c>
      <c r="BH2383" s="2">
        <f t="shared" si="1001"/>
        <v>0</v>
      </c>
      <c r="BJ2383" t="s">
        <v>2879</v>
      </c>
      <c r="BK2383" t="s">
        <v>1000</v>
      </c>
      <c r="BL2383">
        <v>9</v>
      </c>
      <c r="BN2383">
        <v>0</v>
      </c>
      <c r="BO2383" s="60">
        <v>42</v>
      </c>
      <c r="BP2383" s="62">
        <v>97</v>
      </c>
      <c r="BQ2383" s="66">
        <f t="shared" si="1002"/>
        <v>42097</v>
      </c>
      <c r="BR2383" s="66">
        <f t="shared" si="993"/>
        <v>42097</v>
      </c>
      <c r="BS2383" s="3" t="s">
        <v>3083</v>
      </c>
      <c r="BY2383" s="73"/>
      <c r="CB2383" s="95"/>
      <c r="CD2383" s="38">
        <f t="shared" si="991"/>
        <v>407</v>
      </c>
      <c r="CE2383" s="1">
        <f>12716+29984+254+161+112</f>
        <v>43227</v>
      </c>
      <c r="CF2383" s="1">
        <v>112</v>
      </c>
      <c r="CM2383" s="51"/>
      <c r="CS2383" s="38"/>
      <c r="CT2383" s="38"/>
      <c r="CU2383" s="38"/>
      <c r="CV2383" s="38"/>
    </row>
    <row r="2384" spans="1:100" ht="14" hidden="1" customHeight="1" outlineLevel="1" x14ac:dyDescent="0.2">
      <c r="A2384" t="s">
        <v>2079</v>
      </c>
      <c r="B2384" t="s">
        <v>1000</v>
      </c>
      <c r="C2384" s="1">
        <f t="shared" si="994"/>
        <v>25819</v>
      </c>
      <c r="D2384" s="3">
        <f>IF(N2384&gt;0, RANK(N2384,(N2384:P2384,Q2384:AE2384)),0)</f>
        <v>2</v>
      </c>
      <c r="E2384" s="3">
        <f>IF(O2384&gt;0,RANK(O2384,(N2384:P2384,Q2384:AE2384)),0)</f>
        <v>1</v>
      </c>
      <c r="F2384" s="3">
        <f>IF(P2384&gt;0,RANK(P2384,(N2384:P2384,Q2384:AE2384)),0)</f>
        <v>0</v>
      </c>
      <c r="G2384" s="1">
        <f t="shared" si="1003"/>
        <v>12688</v>
      </c>
      <c r="H2384" s="2">
        <f t="shared" si="1004"/>
        <v>0.49142104651613155</v>
      </c>
      <c r="I2384" s="2"/>
      <c r="J2384" s="2">
        <f t="shared" si="995"/>
        <v>0.24729850110383825</v>
      </c>
      <c r="K2384" s="2">
        <f t="shared" si="996"/>
        <v>0.73871954761996983</v>
      </c>
      <c r="L2384" s="2">
        <f t="shared" si="992"/>
        <v>0</v>
      </c>
      <c r="M2384" s="2">
        <f t="shared" si="997"/>
        <v>1.3981951276191951E-2</v>
      </c>
      <c r="N2384" s="38">
        <v>6385</v>
      </c>
      <c r="O2384" s="38">
        <v>19073</v>
      </c>
      <c r="P2384" s="38"/>
      <c r="Q2384" s="38">
        <v>164</v>
      </c>
      <c r="R2384" s="38">
        <v>103</v>
      </c>
      <c r="S2384" s="38"/>
      <c r="T2384" s="38"/>
      <c r="U2384" s="38"/>
      <c r="V2384" s="38"/>
      <c r="W2384" s="38">
        <f>IF(Copyright!B$11=1,CF2384,0)</f>
        <v>94</v>
      </c>
      <c r="X2384" s="38"/>
      <c r="Y2384" s="38"/>
      <c r="Z2384" s="38"/>
      <c r="AA2384" s="38"/>
      <c r="AB2384" s="38"/>
      <c r="AC2384" s="38"/>
      <c r="AD2384" s="38"/>
      <c r="AE2384" s="38"/>
      <c r="AF2384" s="38"/>
      <c r="AG2384" s="38"/>
      <c r="AH2384" s="38"/>
      <c r="AI2384" s="38"/>
      <c r="AJ2384" s="38"/>
      <c r="AK2384" s="38"/>
      <c r="AL2384" s="38"/>
      <c r="AM2384" s="38"/>
      <c r="AN2384" s="38"/>
      <c r="AO2384" s="38"/>
      <c r="AP2384" s="38"/>
      <c r="AQ2384" s="38"/>
      <c r="AR2384" s="38"/>
      <c r="AS2384" s="38"/>
      <c r="AT2384" s="38"/>
      <c r="AU2384" s="38"/>
      <c r="AV2384" s="38"/>
      <c r="AW2384" s="38"/>
      <c r="AX2384" s="38"/>
      <c r="AY2384" s="38"/>
      <c r="BA2384" s="3">
        <f>IF(Q2384&gt;0,RANK(Q2384,(N2384:P2384,Q2384:AE2384)),0)</f>
        <v>3</v>
      </c>
      <c r="BB2384" s="3">
        <f>IF(R2384&gt;0,RANK(R2384,(N2384:P2384,Q2384:AE2384)),0)</f>
        <v>4</v>
      </c>
      <c r="BC2384" s="3">
        <f>IF(S2384&gt;0,RANK(S2384,(N2384:P2384,Q2384:AE2384)),0)</f>
        <v>0</v>
      </c>
      <c r="BD2384" s="3">
        <f>IF(T2384&gt;0,RANK(T2384,(N2384:P2384,Q2384:AE2384)),0)</f>
        <v>0</v>
      </c>
      <c r="BE2384" s="2">
        <f t="shared" si="998"/>
        <v>6.3519113830899721E-3</v>
      </c>
      <c r="BF2384" s="2">
        <f t="shared" si="999"/>
        <v>3.9893101979162635E-3</v>
      </c>
      <c r="BG2384" s="2">
        <f t="shared" si="1000"/>
        <v>0</v>
      </c>
      <c r="BH2384" s="2">
        <f t="shared" si="1001"/>
        <v>0</v>
      </c>
      <c r="BJ2384" t="s">
        <v>2079</v>
      </c>
      <c r="BK2384" t="s">
        <v>1000</v>
      </c>
      <c r="BL2384">
        <v>13</v>
      </c>
      <c r="BN2384">
        <v>0</v>
      </c>
      <c r="BO2384" s="60">
        <v>42</v>
      </c>
      <c r="BP2384" s="62">
        <v>99</v>
      </c>
      <c r="BQ2384" s="66">
        <f t="shared" si="1002"/>
        <v>42099</v>
      </c>
      <c r="BR2384" s="66">
        <f t="shared" si="993"/>
        <v>42099</v>
      </c>
      <c r="BS2384" s="3" t="s">
        <v>3083</v>
      </c>
      <c r="BT2384" s="38">
        <v>69</v>
      </c>
      <c r="BU2384" s="38">
        <v>8</v>
      </c>
      <c r="BY2384" s="73"/>
      <c r="CB2384" s="95"/>
      <c r="CD2384" s="38">
        <f t="shared" si="991"/>
        <v>0</v>
      </c>
      <c r="CE2384" s="38">
        <v>25819</v>
      </c>
      <c r="CF2384" s="38">
        <v>94</v>
      </c>
      <c r="CG2384" s="1"/>
      <c r="CM2384" s="51"/>
      <c r="CS2384" s="38"/>
      <c r="CT2384" s="38"/>
      <c r="CU2384" s="38"/>
      <c r="CV2384" s="38"/>
    </row>
    <row r="2385" spans="1:100" ht="14" hidden="1" customHeight="1" outlineLevel="1" x14ac:dyDescent="0.2">
      <c r="A2385" t="s">
        <v>2953</v>
      </c>
      <c r="B2385" t="s">
        <v>1000</v>
      </c>
      <c r="C2385" s="1">
        <f t="shared" si="994"/>
        <v>723610</v>
      </c>
      <c r="D2385" s="3">
        <f>IF(N2385&gt;0, RANK(N2385,(N2385:P2385,Q2385:AE2385)),0)</f>
        <v>1</v>
      </c>
      <c r="E2385" s="3">
        <f>IF(O2385&gt;0,RANK(O2385,(N2385:P2385,Q2385:AE2385)),0)</f>
        <v>2</v>
      </c>
      <c r="F2385" s="3">
        <f>IF(P2385&gt;0,RANK(P2385,(N2385:P2385,Q2385:AE2385)),0)</f>
        <v>0</v>
      </c>
      <c r="G2385" s="1">
        <f t="shared" si="1003"/>
        <v>424260</v>
      </c>
      <c r="H2385" s="2">
        <f t="shared" si="1004"/>
        <v>0.58631030527494088</v>
      </c>
      <c r="I2385" s="2"/>
      <c r="J2385" s="2">
        <f t="shared" si="995"/>
        <v>0.78574231975788067</v>
      </c>
      <c r="K2385" s="2">
        <f t="shared" si="996"/>
        <v>0.19943201448293971</v>
      </c>
      <c r="L2385" s="2">
        <f t="shared" si="992"/>
        <v>0</v>
      </c>
      <c r="M2385" s="2">
        <f t="shared" si="997"/>
        <v>1.4825665759179624E-2</v>
      </c>
      <c r="N2385" s="38">
        <v>568571</v>
      </c>
      <c r="O2385" s="38">
        <v>144311</v>
      </c>
      <c r="P2385" s="38"/>
      <c r="Q2385" s="38">
        <v>2326</v>
      </c>
      <c r="R2385" s="38">
        <v>6233</v>
      </c>
      <c r="S2385" s="38"/>
      <c r="T2385" s="38"/>
      <c r="U2385" s="38"/>
      <c r="V2385" s="38"/>
      <c r="W2385" s="38">
        <f>IF(Copyright!B$11=1,CF2385,0)</f>
        <v>2169</v>
      </c>
      <c r="X2385" s="38"/>
      <c r="Y2385" s="38"/>
      <c r="Z2385" s="38"/>
      <c r="AA2385" s="38"/>
      <c r="AB2385" s="38"/>
      <c r="AC2385" s="38"/>
      <c r="AD2385" s="38"/>
      <c r="AE2385" s="38"/>
      <c r="AF2385" s="38"/>
      <c r="AG2385" s="38"/>
      <c r="AH2385" s="38"/>
      <c r="AI2385" s="38"/>
      <c r="AJ2385" s="38"/>
      <c r="AK2385" s="38"/>
      <c r="AL2385" s="38"/>
      <c r="AM2385" s="38"/>
      <c r="AN2385" s="38"/>
      <c r="AO2385" s="38"/>
      <c r="AP2385" s="38"/>
      <c r="AQ2385" s="38"/>
      <c r="AR2385" s="38"/>
      <c r="AS2385" s="38"/>
      <c r="AT2385" s="38"/>
      <c r="AU2385" s="38"/>
      <c r="AV2385" s="38"/>
      <c r="AW2385" s="38"/>
      <c r="AX2385" s="38"/>
      <c r="AY2385" s="38"/>
      <c r="BA2385" s="3">
        <f>IF(Q2385&gt;0,RANK(Q2385,(N2385:P2385,Q2385:AE2385)),0)</f>
        <v>4</v>
      </c>
      <c r="BB2385" s="3">
        <f>IF(R2385&gt;0,RANK(R2385,(N2385:P2385,Q2385:AE2385)),0)</f>
        <v>3</v>
      </c>
      <c r="BC2385" s="3">
        <f>IF(S2385&gt;0,RANK(S2385,(N2385:P2385,Q2385:AE2385)),0)</f>
        <v>0</v>
      </c>
      <c r="BD2385" s="3">
        <f>IF(T2385&gt;0,RANK(T2385,(N2385:P2385,Q2385:AE2385)),0)</f>
        <v>0</v>
      </c>
      <c r="BE2385" s="2">
        <f t="shared" si="998"/>
        <v>3.2144387169884331E-3</v>
      </c>
      <c r="BF2385" s="2">
        <f t="shared" si="999"/>
        <v>8.6137560288000441E-3</v>
      </c>
      <c r="BG2385" s="2">
        <f t="shared" si="1000"/>
        <v>0</v>
      </c>
      <c r="BH2385" s="2">
        <f t="shared" si="1001"/>
        <v>0</v>
      </c>
      <c r="BJ2385" t="s">
        <v>2953</v>
      </c>
      <c r="BK2385" t="s">
        <v>1000</v>
      </c>
      <c r="BN2385">
        <v>0</v>
      </c>
      <c r="BO2385" s="60">
        <v>42</v>
      </c>
      <c r="BP2385" s="62">
        <v>101</v>
      </c>
      <c r="BQ2385" s="66">
        <f t="shared" si="1002"/>
        <v>42101</v>
      </c>
      <c r="BR2385" s="66">
        <f t="shared" si="993"/>
        <v>42101</v>
      </c>
      <c r="BS2385" s="3" t="s">
        <v>3083</v>
      </c>
      <c r="BY2385" s="73"/>
      <c r="CB2385" s="95"/>
      <c r="CD2385" s="38">
        <f t="shared" si="991"/>
        <v>0</v>
      </c>
      <c r="CE2385" s="38">
        <v>723610</v>
      </c>
      <c r="CF2385" s="38">
        <v>2169</v>
      </c>
      <c r="CM2385" s="51"/>
      <c r="CS2385" s="38"/>
      <c r="CT2385" s="38"/>
      <c r="CU2385" s="38"/>
      <c r="CV2385" s="38"/>
    </row>
    <row r="2386" spans="1:100" ht="14" hidden="1" customHeight="1" outlineLevel="1" x14ac:dyDescent="0.2">
      <c r="A2386" t="s">
        <v>2605</v>
      </c>
      <c r="B2386" t="s">
        <v>1000</v>
      </c>
      <c r="C2386" s="1">
        <f t="shared" si="994"/>
        <v>35031</v>
      </c>
      <c r="D2386" s="3">
        <f>IF(N2386&gt;0, RANK(N2386,(N2386:P2386,Q2386:AE2386)),0)</f>
        <v>2</v>
      </c>
      <c r="E2386" s="3">
        <f>IF(O2386&gt;0,RANK(O2386,(N2386:P2386,Q2386:AE2386)),0)</f>
        <v>1</v>
      </c>
      <c r="F2386" s="3">
        <f>IF(P2386&gt;0,RANK(P2386,(N2386:P2386,Q2386:AE2386)),0)</f>
        <v>0</v>
      </c>
      <c r="G2386" s="1">
        <f t="shared" si="1003"/>
        <v>8405</v>
      </c>
      <c r="H2386" s="2">
        <f t="shared" si="1004"/>
        <v>0.23993034740658273</v>
      </c>
      <c r="I2386" s="2"/>
      <c r="J2386" s="2">
        <f t="shared" si="995"/>
        <v>0.37486797408010047</v>
      </c>
      <c r="K2386" s="2">
        <f t="shared" si="996"/>
        <v>0.61479832148668323</v>
      </c>
      <c r="L2386" s="2">
        <f t="shared" si="992"/>
        <v>0</v>
      </c>
      <c r="M2386" s="2">
        <f t="shared" si="997"/>
        <v>1.0333704433216351E-2</v>
      </c>
      <c r="N2386" s="38">
        <v>13132</v>
      </c>
      <c r="O2386" s="38">
        <v>21537</v>
      </c>
      <c r="P2386" s="38"/>
      <c r="Q2386" s="38">
        <v>137</v>
      </c>
      <c r="R2386" s="38">
        <v>144</v>
      </c>
      <c r="S2386" s="38"/>
      <c r="T2386" s="38"/>
      <c r="U2386" s="38"/>
      <c r="V2386" s="38"/>
      <c r="W2386" s="38">
        <f>IF(Copyright!B$11=1,CF2386,0)</f>
        <v>81</v>
      </c>
      <c r="X2386" s="38"/>
      <c r="Y2386" s="38"/>
      <c r="Z2386" s="38"/>
      <c r="AA2386" s="38"/>
      <c r="AB2386" s="38"/>
      <c r="AC2386" s="38"/>
      <c r="AD2386" s="38"/>
      <c r="AE2386" s="38"/>
      <c r="AF2386" s="38"/>
      <c r="AG2386" s="38"/>
      <c r="AH2386" s="38"/>
      <c r="AI2386" s="38"/>
      <c r="AJ2386" s="38"/>
      <c r="AK2386" s="38"/>
      <c r="AL2386" s="38"/>
      <c r="AM2386" s="38"/>
      <c r="AN2386" s="38"/>
      <c r="AO2386" s="38"/>
      <c r="AP2386" s="38"/>
      <c r="AQ2386" s="38"/>
      <c r="AR2386" s="38"/>
      <c r="AS2386" s="38"/>
      <c r="AT2386" s="38"/>
      <c r="AU2386" s="38"/>
      <c r="AV2386" s="38"/>
      <c r="AW2386" s="38"/>
      <c r="AX2386" s="38"/>
      <c r="AY2386" s="38"/>
      <c r="BA2386" s="3">
        <f>IF(Q2386&gt;0,RANK(Q2386,(N2386:P2386,Q2386:AE2386)),0)</f>
        <v>4</v>
      </c>
      <c r="BB2386" s="3">
        <f>IF(R2386&gt;0,RANK(R2386,(N2386:P2386,Q2386:AE2386)),0)</f>
        <v>3</v>
      </c>
      <c r="BC2386" s="3">
        <f>IF(S2386&gt;0,RANK(S2386,(N2386:P2386,Q2386:AE2386)),0)</f>
        <v>0</v>
      </c>
      <c r="BD2386" s="3">
        <f>IF(T2386&gt;0,RANK(T2386,(N2386:P2386,Q2386:AE2386)),0)</f>
        <v>0</v>
      </c>
      <c r="BE2386" s="2">
        <f t="shared" si="998"/>
        <v>3.9108218435100336E-3</v>
      </c>
      <c r="BF2386" s="2">
        <f t="shared" si="999"/>
        <v>4.1106448574120061E-3</v>
      </c>
      <c r="BG2386" s="2">
        <f t="shared" si="1000"/>
        <v>0</v>
      </c>
      <c r="BH2386" s="2">
        <f t="shared" si="1001"/>
        <v>0</v>
      </c>
      <c r="BJ2386" t="s">
        <v>2605</v>
      </c>
      <c r="BK2386" t="s">
        <v>1000</v>
      </c>
      <c r="BL2386">
        <v>8</v>
      </c>
      <c r="BN2386">
        <v>0</v>
      </c>
      <c r="BO2386" s="60">
        <v>42</v>
      </c>
      <c r="BP2386" s="62">
        <v>103</v>
      </c>
      <c r="BQ2386" s="66">
        <f t="shared" si="1002"/>
        <v>42103</v>
      </c>
      <c r="BR2386" s="66">
        <f t="shared" si="993"/>
        <v>42103</v>
      </c>
      <c r="BS2386" s="3" t="s">
        <v>3083</v>
      </c>
      <c r="BY2386" s="73"/>
      <c r="CB2386" s="95"/>
      <c r="CD2386" s="38">
        <f t="shared" si="991"/>
        <v>0</v>
      </c>
      <c r="CE2386" s="38">
        <v>35031</v>
      </c>
      <c r="CF2386" s="38">
        <v>81</v>
      </c>
      <c r="CM2386" s="51"/>
      <c r="CR2386" s="73"/>
      <c r="CS2386" s="38"/>
      <c r="CT2386" s="38"/>
      <c r="CU2386" s="38"/>
      <c r="CV2386" s="38"/>
    </row>
    <row r="2387" spans="1:100" ht="14" hidden="1" customHeight="1" outlineLevel="1" x14ac:dyDescent="0.2">
      <c r="A2387" t="s">
        <v>1149</v>
      </c>
      <c r="B2387" t="s">
        <v>1000</v>
      </c>
      <c r="C2387" s="1">
        <f t="shared" si="994"/>
        <v>9118</v>
      </c>
      <c r="D2387" s="3">
        <f>IF(N2387&gt;0, RANK(N2387,(N2387:P2387,Q2387:AE2387)),0)</f>
        <v>2</v>
      </c>
      <c r="E2387" s="3">
        <f>IF(O2387&gt;0,RANK(O2387,(N2387:P2387,Q2387:AE2387)),0)</f>
        <v>1</v>
      </c>
      <c r="F2387" s="3">
        <f>IF(P2387&gt;0,RANK(P2387,(N2387:P2387,Q2387:AE2387)),0)</f>
        <v>0</v>
      </c>
      <c r="G2387" s="1">
        <f t="shared" si="1003"/>
        <v>5659</v>
      </c>
      <c r="H2387" s="2">
        <f t="shared" si="1004"/>
        <v>0.62064049133581922</v>
      </c>
      <c r="I2387" s="2"/>
      <c r="J2387" s="2">
        <f t="shared" si="995"/>
        <v>0.18370256635227022</v>
      </c>
      <c r="K2387" s="2">
        <f t="shared" si="996"/>
        <v>0.80434305768808945</v>
      </c>
      <c r="L2387" s="2">
        <f t="shared" si="992"/>
        <v>0</v>
      </c>
      <c r="M2387" s="2">
        <f t="shared" si="997"/>
        <v>1.1954375959640329E-2</v>
      </c>
      <c r="N2387" s="38">
        <v>1675</v>
      </c>
      <c r="O2387" s="38">
        <v>7334</v>
      </c>
      <c r="P2387" s="38"/>
      <c r="Q2387" s="38">
        <v>56</v>
      </c>
      <c r="R2387" s="38">
        <v>20</v>
      </c>
      <c r="S2387" s="38"/>
      <c r="T2387" s="38"/>
      <c r="U2387" s="38"/>
      <c r="V2387" s="38"/>
      <c r="W2387" s="38">
        <f>IF(Copyright!B$11=1,CF2387,0)</f>
        <v>33</v>
      </c>
      <c r="X2387" s="38"/>
      <c r="Y2387" s="38"/>
      <c r="Z2387" s="38"/>
      <c r="AA2387" s="38"/>
      <c r="AB2387" s="38"/>
      <c r="AC2387" s="38"/>
      <c r="AD2387" s="38"/>
      <c r="AE2387" s="38"/>
      <c r="AF2387" s="38"/>
      <c r="AG2387" s="38"/>
      <c r="AH2387" s="38"/>
      <c r="AI2387" s="38"/>
      <c r="AJ2387" s="38"/>
      <c r="AK2387" s="38"/>
      <c r="AL2387" s="38"/>
      <c r="AM2387" s="38"/>
      <c r="AN2387" s="38"/>
      <c r="AO2387" s="38"/>
      <c r="AP2387" s="38"/>
      <c r="AQ2387" s="38"/>
      <c r="AR2387" s="38"/>
      <c r="AS2387" s="38"/>
      <c r="AT2387" s="38"/>
      <c r="AU2387" s="38"/>
      <c r="AV2387" s="38"/>
      <c r="AW2387" s="38"/>
      <c r="AX2387" s="38"/>
      <c r="AY2387" s="38"/>
      <c r="BA2387" s="3">
        <f>IF(Q2387&gt;0,RANK(Q2387,(N2387:P2387,Q2387:AE2387)),0)</f>
        <v>3</v>
      </c>
      <c r="BB2387" s="3">
        <f>IF(R2387&gt;0,RANK(R2387,(N2387:P2387,Q2387:AE2387)),0)</f>
        <v>5</v>
      </c>
      <c r="BC2387" s="3">
        <f>IF(S2387&gt;0,RANK(S2387,(N2387:P2387,Q2387:AE2387)),0)</f>
        <v>0</v>
      </c>
      <c r="BD2387" s="3">
        <f>IF(T2387&gt;0,RANK(T2387,(N2387:P2387,Q2387:AE2387)),0)</f>
        <v>0</v>
      </c>
      <c r="BE2387" s="2">
        <f t="shared" si="998"/>
        <v>6.1416977407326165E-3</v>
      </c>
      <c r="BF2387" s="2">
        <f t="shared" si="999"/>
        <v>2.1934634788330775E-3</v>
      </c>
      <c r="BG2387" s="2">
        <f t="shared" si="1000"/>
        <v>0</v>
      </c>
      <c r="BH2387" s="2">
        <f t="shared" si="1001"/>
        <v>0</v>
      </c>
      <c r="BJ2387" t="s">
        <v>1149</v>
      </c>
      <c r="BK2387" t="s">
        <v>1000</v>
      </c>
      <c r="BL2387">
        <v>15</v>
      </c>
      <c r="BN2387">
        <v>0</v>
      </c>
      <c r="BO2387" s="60">
        <v>42</v>
      </c>
      <c r="BP2387" s="62">
        <v>105</v>
      </c>
      <c r="BQ2387" s="66">
        <f t="shared" si="1002"/>
        <v>42105</v>
      </c>
      <c r="BR2387" s="66">
        <f t="shared" si="993"/>
        <v>42105</v>
      </c>
      <c r="BS2387" s="3" t="s">
        <v>3083</v>
      </c>
      <c r="BY2387" s="73"/>
      <c r="CB2387" s="95"/>
      <c r="CD2387" s="38">
        <f t="shared" si="991"/>
        <v>0</v>
      </c>
      <c r="CE2387" s="38">
        <v>9118</v>
      </c>
      <c r="CF2387" s="38">
        <v>33</v>
      </c>
      <c r="CM2387" s="51"/>
      <c r="CS2387" s="38"/>
      <c r="CT2387" s="38"/>
      <c r="CU2387" s="38"/>
      <c r="CV2387" s="38"/>
    </row>
    <row r="2388" spans="1:100" ht="14" hidden="1" customHeight="1" outlineLevel="1" x14ac:dyDescent="0.2">
      <c r="A2388" t="s">
        <v>1439</v>
      </c>
      <c r="B2388" t="s">
        <v>1000</v>
      </c>
      <c r="C2388" s="1">
        <f t="shared" si="994"/>
        <v>73361</v>
      </c>
      <c r="D2388" s="3">
        <f>IF(N2388&gt;0, RANK(N2388,(N2388:P2388,Q2388:AE2388)),0)</f>
        <v>2</v>
      </c>
      <c r="E2388" s="3">
        <f>IF(O2388&gt;0,RANK(O2388,(N2388:P2388,Q2388:AE2388)),0)</f>
        <v>1</v>
      </c>
      <c r="F2388" s="3">
        <f>IF(P2388&gt;0,RANK(P2388,(N2388:P2388,Q2388:AE2388)),0)</f>
        <v>0</v>
      </c>
      <c r="G2388" s="1">
        <f t="shared" si="1003"/>
        <v>30783</v>
      </c>
      <c r="H2388" s="2">
        <f t="shared" si="1004"/>
        <v>0.41960987445645509</v>
      </c>
      <c r="I2388" s="2"/>
      <c r="J2388" s="2">
        <f t="shared" si="995"/>
        <v>0.28464715584574912</v>
      </c>
      <c r="K2388" s="2">
        <f t="shared" si="996"/>
        <v>0.70425703030220421</v>
      </c>
      <c r="L2388" s="2">
        <f t="shared" si="992"/>
        <v>0</v>
      </c>
      <c r="M2388" s="2">
        <f t="shared" si="997"/>
        <v>1.1095813852046721E-2</v>
      </c>
      <c r="N2388" s="38">
        <v>20882</v>
      </c>
      <c r="O2388" s="38">
        <v>51665</v>
      </c>
      <c r="P2388" s="38"/>
      <c r="Q2388" s="38">
        <v>369</v>
      </c>
      <c r="R2388" s="38">
        <v>268</v>
      </c>
      <c r="S2388" s="38"/>
      <c r="T2388" s="38"/>
      <c r="U2388" s="38"/>
      <c r="V2388" s="38"/>
      <c r="W2388" s="38">
        <f>IF(Copyright!B$11=1,CF2388,0)</f>
        <v>177</v>
      </c>
      <c r="X2388" s="38"/>
      <c r="Y2388" s="38"/>
      <c r="Z2388" s="38"/>
      <c r="AA2388" s="38"/>
      <c r="AB2388" s="38"/>
      <c r="AC2388" s="38"/>
      <c r="AD2388" s="38"/>
      <c r="AE2388" s="38"/>
      <c r="AF2388" s="38"/>
      <c r="AG2388" s="38"/>
      <c r="AH2388" s="38"/>
      <c r="AI2388" s="38"/>
      <c r="AJ2388" s="38"/>
      <c r="AK2388" s="38"/>
      <c r="AL2388" s="38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BA2388" s="3">
        <f>IF(Q2388&gt;0,RANK(Q2388,(N2388:P2388,Q2388:AE2388)),0)</f>
        <v>3</v>
      </c>
      <c r="BB2388" s="3">
        <f>IF(R2388&gt;0,RANK(R2388,(N2388:P2388,Q2388:AE2388)),0)</f>
        <v>4</v>
      </c>
      <c r="BC2388" s="3">
        <f>IF(S2388&gt;0,RANK(S2388,(N2388:P2388,Q2388:AE2388)),0)</f>
        <v>0</v>
      </c>
      <c r="BD2388" s="3">
        <f>IF(T2388&gt;0,RANK(T2388,(N2388:P2388,Q2388:AE2388)),0)</f>
        <v>0</v>
      </c>
      <c r="BE2388" s="2">
        <f t="shared" si="998"/>
        <v>5.0299205299818702E-3</v>
      </c>
      <c r="BF2388" s="2">
        <f t="shared" si="999"/>
        <v>3.6531672141873746E-3</v>
      </c>
      <c r="BG2388" s="2">
        <f t="shared" si="1000"/>
        <v>0</v>
      </c>
      <c r="BH2388" s="2">
        <f t="shared" si="1001"/>
        <v>0</v>
      </c>
      <c r="BJ2388" t="s">
        <v>1439</v>
      </c>
      <c r="BK2388" t="s">
        <v>1000</v>
      </c>
      <c r="BL2388">
        <v>9</v>
      </c>
      <c r="BN2388">
        <v>0</v>
      </c>
      <c r="BO2388" s="60">
        <v>42</v>
      </c>
      <c r="BP2388" s="62">
        <v>107</v>
      </c>
      <c r="BQ2388" s="66">
        <f t="shared" si="1002"/>
        <v>42107</v>
      </c>
      <c r="BR2388" s="66">
        <f t="shared" si="993"/>
        <v>42107</v>
      </c>
      <c r="BS2388" s="3" t="s">
        <v>3083</v>
      </c>
      <c r="BY2388" s="73"/>
      <c r="CB2388" s="95"/>
      <c r="CD2388" s="38">
        <f t="shared" si="991"/>
        <v>0</v>
      </c>
      <c r="CE2388" s="38">
        <f>20882+51665+369+268+177</f>
        <v>73361</v>
      </c>
      <c r="CF2388" s="38">
        <v>177</v>
      </c>
      <c r="CM2388" s="51"/>
      <c r="CS2388" s="38"/>
      <c r="CT2388" s="38"/>
      <c r="CU2388" s="38"/>
      <c r="CV2388" s="38"/>
    </row>
    <row r="2389" spans="1:100" ht="14" hidden="1" customHeight="1" outlineLevel="1" x14ac:dyDescent="0.2">
      <c r="A2389" t="s">
        <v>2194</v>
      </c>
      <c r="B2389" t="s">
        <v>1000</v>
      </c>
      <c r="C2389" s="1">
        <f t="shared" si="994"/>
        <v>20081</v>
      </c>
      <c r="D2389" s="3">
        <f>IF(N2389&gt;0, RANK(N2389,(N2389:P2389,Q2389:AE2389)),0)</f>
        <v>2</v>
      </c>
      <c r="E2389" s="3">
        <f>IF(O2389&gt;0,RANK(O2389,(N2389:P2389,Q2389:AE2389)),0)</f>
        <v>1</v>
      </c>
      <c r="F2389" s="3">
        <f>IF(P2389&gt;0,RANK(P2389,(N2389:P2389,Q2389:AE2389)),0)</f>
        <v>0</v>
      </c>
      <c r="G2389" s="1">
        <f t="shared" si="1003"/>
        <v>9425</v>
      </c>
      <c r="H2389" s="2">
        <f t="shared" si="1004"/>
        <v>0.46934913599920325</v>
      </c>
      <c r="I2389" s="2"/>
      <c r="J2389" s="2">
        <f t="shared" si="995"/>
        <v>0.26089338180369503</v>
      </c>
      <c r="K2389" s="2">
        <f t="shared" si="996"/>
        <v>0.73024251780289828</v>
      </c>
      <c r="L2389" s="2">
        <f t="shared" si="992"/>
        <v>0</v>
      </c>
      <c r="M2389" s="2">
        <f t="shared" si="997"/>
        <v>8.864100393406682E-3</v>
      </c>
      <c r="N2389" s="38">
        <v>5239</v>
      </c>
      <c r="O2389" s="38">
        <v>14664</v>
      </c>
      <c r="P2389" s="38"/>
      <c r="Q2389" s="38">
        <v>90</v>
      </c>
      <c r="R2389" s="38">
        <v>45</v>
      </c>
      <c r="S2389" s="38"/>
      <c r="T2389" s="38"/>
      <c r="U2389" s="38"/>
      <c r="V2389" s="38"/>
      <c r="W2389" s="38">
        <f>IF(Copyright!B$11=1,CF2389,0)</f>
        <v>43</v>
      </c>
      <c r="X2389" s="38"/>
      <c r="Y2389" s="38"/>
      <c r="Z2389" s="38"/>
      <c r="AA2389" s="38"/>
      <c r="AB2389" s="38"/>
      <c r="AC2389" s="38"/>
      <c r="AD2389" s="38"/>
      <c r="AE2389" s="38"/>
      <c r="AF2389" s="38"/>
      <c r="AG2389" s="38"/>
      <c r="AH2389" s="38"/>
      <c r="AI2389" s="38"/>
      <c r="AJ2389" s="38"/>
      <c r="AK2389" s="38"/>
      <c r="AL2389" s="38"/>
      <c r="AM2389" s="38"/>
      <c r="AN2389" s="38"/>
      <c r="AO2389" s="38"/>
      <c r="AP2389" s="38"/>
      <c r="AQ2389" s="38"/>
      <c r="AR2389" s="38"/>
      <c r="AS2389" s="38"/>
      <c r="AT2389" s="38"/>
      <c r="AU2389" s="38"/>
      <c r="AV2389" s="38"/>
      <c r="AW2389" s="38"/>
      <c r="AX2389" s="38"/>
      <c r="AY2389" s="38"/>
      <c r="BA2389" s="3">
        <f>IF(Q2389&gt;0,RANK(Q2389,(N2389:P2389,Q2389:AE2389)),0)</f>
        <v>3</v>
      </c>
      <c r="BB2389" s="3">
        <f>IF(R2389&gt;0,RANK(R2389,(N2389:P2389,Q2389:AE2389)),0)</f>
        <v>4</v>
      </c>
      <c r="BC2389" s="3">
        <f>IF(S2389&gt;0,RANK(S2389,(N2389:P2389,Q2389:AE2389)),0)</f>
        <v>0</v>
      </c>
      <c r="BD2389" s="3">
        <f>IF(T2389&gt;0,RANK(T2389,(N2389:P2389,Q2389:AE2389)),0)</f>
        <v>0</v>
      </c>
      <c r="BE2389" s="2">
        <f t="shared" si="998"/>
        <v>4.4818485135202429E-3</v>
      </c>
      <c r="BF2389" s="2">
        <f t="shared" si="999"/>
        <v>2.2409242567601215E-3</v>
      </c>
      <c r="BG2389" s="2">
        <f t="shared" si="1000"/>
        <v>0</v>
      </c>
      <c r="BH2389" s="2">
        <f t="shared" si="1001"/>
        <v>0</v>
      </c>
      <c r="BJ2389" t="s">
        <v>2194</v>
      </c>
      <c r="BK2389" t="s">
        <v>1000</v>
      </c>
      <c r="BL2389">
        <v>15</v>
      </c>
      <c r="BN2389">
        <v>0</v>
      </c>
      <c r="BO2389" s="60">
        <v>42</v>
      </c>
      <c r="BP2389" s="62">
        <v>109</v>
      </c>
      <c r="BQ2389" s="66">
        <f t="shared" si="1002"/>
        <v>42109</v>
      </c>
      <c r="BR2389" s="66">
        <f t="shared" si="993"/>
        <v>42109</v>
      </c>
      <c r="BS2389" s="3" t="s">
        <v>3083</v>
      </c>
      <c r="BY2389" s="73"/>
      <c r="CB2389" s="95"/>
      <c r="CD2389" s="38">
        <f t="shared" si="991"/>
        <v>0</v>
      </c>
      <c r="CE2389" s="38">
        <v>20081</v>
      </c>
      <c r="CF2389" s="38">
        <v>43</v>
      </c>
      <c r="CM2389" s="51"/>
      <c r="CS2389" s="38"/>
      <c r="CT2389" s="38"/>
      <c r="CU2389" s="38"/>
      <c r="CV2389" s="38"/>
    </row>
    <row r="2390" spans="1:100" ht="14" hidden="1" customHeight="1" outlineLevel="1" x14ac:dyDescent="0.2">
      <c r="A2390" t="s">
        <v>1752</v>
      </c>
      <c r="B2390" t="s">
        <v>1000</v>
      </c>
      <c r="C2390" s="1">
        <f t="shared" si="994"/>
        <v>40987</v>
      </c>
      <c r="D2390" s="3">
        <f>IF(N2390&gt;0, RANK(N2390,(N2390:P2390,Q2390:AE2390)),0)</f>
        <v>2</v>
      </c>
      <c r="E2390" s="3">
        <f>IF(O2390&gt;0,RANK(O2390,(N2390:P2390,Q2390:AE2390)),0)</f>
        <v>1</v>
      </c>
      <c r="F2390" s="3">
        <f>IF(P2390&gt;0,RANK(P2390,(N2390:P2390,Q2390:AE2390)),0)</f>
        <v>0</v>
      </c>
      <c r="G2390" s="1">
        <f t="shared" si="1003"/>
        <v>23397</v>
      </c>
      <c r="H2390" s="2">
        <f t="shared" si="1004"/>
        <v>0.57083953448654456</v>
      </c>
      <c r="I2390" s="2"/>
      <c r="J2390" s="2">
        <f t="shared" si="995"/>
        <v>0.20972503476712129</v>
      </c>
      <c r="K2390" s="2">
        <f t="shared" si="996"/>
        <v>0.7805645692536658</v>
      </c>
      <c r="L2390" s="2">
        <f t="shared" si="992"/>
        <v>0</v>
      </c>
      <c r="M2390" s="2">
        <f t="shared" si="997"/>
        <v>9.7103959792128602E-3</v>
      </c>
      <c r="N2390" s="38">
        <v>8596</v>
      </c>
      <c r="O2390" s="38">
        <v>31993</v>
      </c>
      <c r="P2390" s="38"/>
      <c r="Q2390" s="38">
        <v>189</v>
      </c>
      <c r="R2390" s="38">
        <v>103</v>
      </c>
      <c r="S2390" s="38"/>
      <c r="T2390" s="38"/>
      <c r="U2390" s="38"/>
      <c r="V2390" s="38"/>
      <c r="W2390" s="38">
        <f>IF(Copyright!B$11=1,CF2390,0)</f>
        <v>106</v>
      </c>
      <c r="X2390" s="38"/>
      <c r="Y2390" s="38"/>
      <c r="Z2390" s="38"/>
      <c r="AA2390" s="38"/>
      <c r="AB2390" s="38"/>
      <c r="AC2390" s="38"/>
      <c r="AD2390" s="38"/>
      <c r="AE2390" s="38"/>
      <c r="AF2390" s="38"/>
      <c r="AG2390" s="38"/>
      <c r="AH2390" s="38"/>
      <c r="AI2390" s="38"/>
      <c r="AJ2390" s="38"/>
      <c r="AK2390" s="38"/>
      <c r="AL2390" s="38"/>
      <c r="AM2390" s="38"/>
      <c r="AN2390" s="38"/>
      <c r="AO2390" s="38"/>
      <c r="AP2390" s="38"/>
      <c r="AQ2390" s="38"/>
      <c r="AR2390" s="38"/>
      <c r="AS2390" s="38"/>
      <c r="AT2390" s="38"/>
      <c r="AU2390" s="38"/>
      <c r="AV2390" s="38"/>
      <c r="AW2390" s="38"/>
      <c r="AX2390" s="38"/>
      <c r="AY2390" s="38"/>
      <c r="BA2390" s="3">
        <f>IF(Q2390&gt;0,RANK(Q2390,(N2390:P2390,Q2390:AE2390)),0)</f>
        <v>3</v>
      </c>
      <c r="BB2390" s="3">
        <f>IF(R2390&gt;0,RANK(R2390,(N2390:P2390,Q2390:AE2390)),0)</f>
        <v>5</v>
      </c>
      <c r="BC2390" s="3">
        <f>IF(S2390&gt;0,RANK(S2390,(N2390:P2390,Q2390:AE2390)),0)</f>
        <v>0</v>
      </c>
      <c r="BD2390" s="3">
        <f>IF(T2390&gt;0,RANK(T2390,(N2390:P2390,Q2390:AE2390)),0)</f>
        <v>0</v>
      </c>
      <c r="BE2390" s="2">
        <f t="shared" si="998"/>
        <v>4.611218191133774E-3</v>
      </c>
      <c r="BF2390" s="2">
        <f t="shared" si="999"/>
        <v>2.5129919242686707E-3</v>
      </c>
      <c r="BG2390" s="2">
        <f t="shared" si="1000"/>
        <v>0</v>
      </c>
      <c r="BH2390" s="2">
        <f t="shared" si="1001"/>
        <v>0</v>
      </c>
      <c r="BJ2390" t="s">
        <v>1752</v>
      </c>
      <c r="BK2390" t="s">
        <v>1000</v>
      </c>
      <c r="BN2390">
        <v>0</v>
      </c>
      <c r="BO2390" s="60">
        <v>42</v>
      </c>
      <c r="BP2390" s="62">
        <v>111</v>
      </c>
      <c r="BQ2390" s="66">
        <f t="shared" si="1002"/>
        <v>42111</v>
      </c>
      <c r="BR2390" s="66">
        <f t="shared" si="993"/>
        <v>42111</v>
      </c>
      <c r="BS2390" s="3" t="s">
        <v>3083</v>
      </c>
      <c r="BY2390" s="73"/>
      <c r="CB2390" s="95"/>
      <c r="CD2390" s="38">
        <f t="shared" si="991"/>
        <v>0</v>
      </c>
      <c r="CE2390" s="38">
        <v>40987</v>
      </c>
      <c r="CF2390" s="38">
        <v>106</v>
      </c>
      <c r="CM2390" s="51"/>
      <c r="CS2390" s="38"/>
      <c r="CT2390" s="38"/>
      <c r="CU2390" s="38"/>
      <c r="CV2390" s="38"/>
    </row>
    <row r="2391" spans="1:100" ht="14" hidden="1" customHeight="1" outlineLevel="1" x14ac:dyDescent="0.2">
      <c r="A2391" t="s">
        <v>1020</v>
      </c>
      <c r="B2391" t="s">
        <v>1000</v>
      </c>
      <c r="C2391" s="1">
        <f t="shared" si="994"/>
        <v>3730</v>
      </c>
      <c r="D2391" s="3">
        <f>IF(N2391&gt;0, RANK(N2391,(N2391:P2391,Q2391:AE2391)),0)</f>
        <v>2</v>
      </c>
      <c r="E2391" s="3">
        <f>IF(O2391&gt;0,RANK(O2391,(N2391:P2391,Q2391:AE2391)),0)</f>
        <v>1</v>
      </c>
      <c r="F2391" s="3">
        <f>IF(P2391&gt;0,RANK(P2391,(N2391:P2391,Q2391:AE2391)),0)</f>
        <v>0</v>
      </c>
      <c r="G2391" s="1">
        <f t="shared" si="1003"/>
        <v>1745</v>
      </c>
      <c r="H2391" s="2">
        <f t="shared" si="1004"/>
        <v>0.46782841823056298</v>
      </c>
      <c r="I2391" s="2"/>
      <c r="J2391" s="2">
        <f t="shared" si="995"/>
        <v>0.26166219839142091</v>
      </c>
      <c r="K2391" s="2">
        <f t="shared" si="996"/>
        <v>0.72949061662198389</v>
      </c>
      <c r="L2391" s="2">
        <f t="shared" si="992"/>
        <v>0</v>
      </c>
      <c r="M2391" s="2">
        <f t="shared" si="997"/>
        <v>8.8471849865952024E-3</v>
      </c>
      <c r="N2391" s="38">
        <v>976</v>
      </c>
      <c r="O2391" s="38">
        <v>2721</v>
      </c>
      <c r="P2391" s="38"/>
      <c r="Q2391" s="38">
        <v>12</v>
      </c>
      <c r="R2391" s="38">
        <v>12</v>
      </c>
      <c r="S2391" s="38"/>
      <c r="T2391" s="38"/>
      <c r="U2391" s="38"/>
      <c r="V2391" s="38"/>
      <c r="W2391" s="38">
        <f>IF(Copyright!B$11=1,CF2391,0)</f>
        <v>9</v>
      </c>
      <c r="X2391" s="38"/>
      <c r="Y2391" s="38"/>
      <c r="Z2391" s="38"/>
      <c r="AA2391" s="38"/>
      <c r="AB2391" s="38"/>
      <c r="AC2391" s="38"/>
      <c r="AD2391" s="38"/>
      <c r="AE2391" s="38"/>
      <c r="AF2391" s="38"/>
      <c r="AG2391" s="38"/>
      <c r="AH2391" s="38"/>
      <c r="AI2391" s="38"/>
      <c r="AJ2391" s="38"/>
      <c r="AK2391" s="38"/>
      <c r="AL2391" s="38"/>
      <c r="AM2391" s="38"/>
      <c r="AN2391" s="38"/>
      <c r="AO2391" s="38"/>
      <c r="AP2391" s="38"/>
      <c r="AQ2391" s="38"/>
      <c r="AR2391" s="38"/>
      <c r="AS2391" s="38"/>
      <c r="AT2391" s="38"/>
      <c r="AU2391" s="38"/>
      <c r="AV2391" s="38"/>
      <c r="AW2391" s="38"/>
      <c r="AX2391" s="38"/>
      <c r="AY2391" s="38"/>
      <c r="BA2391" s="3">
        <f>IF(Q2391&gt;0,RANK(Q2391,(N2391:P2391,Q2391:AE2391)),0)</f>
        <v>3</v>
      </c>
      <c r="BB2391" s="3">
        <f>IF(R2391&gt;0,RANK(R2391,(N2391:P2391,Q2391:AE2391)),0)</f>
        <v>3</v>
      </c>
      <c r="BC2391" s="3">
        <f>IF(S2391&gt;0,RANK(S2391,(N2391:P2391,Q2391:AE2391)),0)</f>
        <v>0</v>
      </c>
      <c r="BD2391" s="3">
        <f>IF(T2391&gt;0,RANK(T2391,(N2391:P2391,Q2391:AE2391)),0)</f>
        <v>0</v>
      </c>
      <c r="BE2391" s="2">
        <f t="shared" si="998"/>
        <v>3.2171581769436996E-3</v>
      </c>
      <c r="BF2391" s="2">
        <f t="shared" si="999"/>
        <v>3.2171581769436996E-3</v>
      </c>
      <c r="BG2391" s="2">
        <f t="shared" si="1000"/>
        <v>0</v>
      </c>
      <c r="BH2391" s="2">
        <f t="shared" si="1001"/>
        <v>0</v>
      </c>
      <c r="BJ2391" t="s">
        <v>1020</v>
      </c>
      <c r="BK2391" t="s">
        <v>1000</v>
      </c>
      <c r="BL2391">
        <v>9</v>
      </c>
      <c r="BN2391">
        <v>0</v>
      </c>
      <c r="BO2391" s="60">
        <v>42</v>
      </c>
      <c r="BP2391" s="62">
        <v>113</v>
      </c>
      <c r="BQ2391" s="66">
        <f t="shared" si="1002"/>
        <v>42113</v>
      </c>
      <c r="BR2391" s="66">
        <f t="shared" si="993"/>
        <v>42113</v>
      </c>
      <c r="BS2391" s="3" t="s">
        <v>3083</v>
      </c>
      <c r="BY2391" s="73"/>
      <c r="CD2391" s="38">
        <f t="shared" si="991"/>
        <v>0</v>
      </c>
      <c r="CE2391" s="38">
        <v>3730</v>
      </c>
      <c r="CF2391" s="38">
        <v>9</v>
      </c>
      <c r="CG2391" s="1"/>
      <c r="CM2391" s="51"/>
      <c r="CS2391" s="38"/>
      <c r="CT2391" s="38"/>
      <c r="CU2391" s="38"/>
      <c r="CV2391" s="38"/>
    </row>
    <row r="2392" spans="1:100" ht="14" hidden="1" customHeight="1" outlineLevel="1" x14ac:dyDescent="0.2">
      <c r="A2392" t="s">
        <v>1912</v>
      </c>
      <c r="B2392" t="s">
        <v>1000</v>
      </c>
      <c r="C2392" s="1">
        <f t="shared" si="994"/>
        <v>22471</v>
      </c>
      <c r="D2392" s="3">
        <f>IF(N2392&gt;0, RANK(N2392,(N2392:P2392,Q2392:AE2392)),0)</f>
        <v>2</v>
      </c>
      <c r="E2392" s="3">
        <f>IF(O2392&gt;0,RANK(O2392,(N2392:P2392,Q2392:AE2392)),0)</f>
        <v>1</v>
      </c>
      <c r="F2392" s="3">
        <f>IF(P2392&gt;0,RANK(P2392,(N2392:P2392,Q2392:AE2392)),0)</f>
        <v>0</v>
      </c>
      <c r="G2392" s="1">
        <f t="shared" si="1003"/>
        <v>10021</v>
      </c>
      <c r="H2392" s="2">
        <f t="shared" si="1004"/>
        <v>0.44595256107872366</v>
      </c>
      <c r="I2392" s="2"/>
      <c r="J2392" s="2">
        <f t="shared" si="995"/>
        <v>0.27114948155400292</v>
      </c>
      <c r="K2392" s="2">
        <f t="shared" si="996"/>
        <v>0.71710204263272659</v>
      </c>
      <c r="L2392" s="2">
        <f t="shared" si="992"/>
        <v>0</v>
      </c>
      <c r="M2392" s="2">
        <f t="shared" si="997"/>
        <v>1.1748475813270431E-2</v>
      </c>
      <c r="N2392" s="38">
        <v>6093</v>
      </c>
      <c r="O2392" s="38">
        <v>16114</v>
      </c>
      <c r="P2392" s="38"/>
      <c r="Q2392" s="38">
        <v>131</v>
      </c>
      <c r="R2392" s="38">
        <v>66</v>
      </c>
      <c r="S2392" s="38"/>
      <c r="T2392" s="38"/>
      <c r="U2392" s="38"/>
      <c r="V2392" s="38"/>
      <c r="W2392" s="38">
        <f>IF(Copyright!B$11=1,CF2392,0)</f>
        <v>67</v>
      </c>
      <c r="X2392" s="38"/>
      <c r="Y2392" s="38"/>
      <c r="Z2392" s="38"/>
      <c r="AA2392" s="38"/>
      <c r="AB2392" s="38"/>
      <c r="AC2392" s="38"/>
      <c r="AD2392" s="38"/>
      <c r="AE2392" s="38"/>
      <c r="AF2392" s="38"/>
      <c r="AG2392" s="38"/>
      <c r="AH2392" s="38"/>
      <c r="AI2392" s="38"/>
      <c r="AJ2392" s="38"/>
      <c r="AK2392" s="38"/>
      <c r="AL2392" s="38"/>
      <c r="AM2392" s="38"/>
      <c r="AN2392" s="38"/>
      <c r="AO2392" s="38"/>
      <c r="AP2392" s="38"/>
      <c r="AQ2392" s="38"/>
      <c r="AR2392" s="38"/>
      <c r="AS2392" s="38"/>
      <c r="AT2392" s="38"/>
      <c r="AU2392" s="38"/>
      <c r="AV2392" s="38"/>
      <c r="AW2392" s="38"/>
      <c r="AX2392" s="38"/>
      <c r="AY2392" s="38"/>
      <c r="BA2392" s="3">
        <f>IF(Q2392&gt;0,RANK(Q2392,(N2392:P2392,Q2392:AE2392)),0)</f>
        <v>3</v>
      </c>
      <c r="BB2392" s="3">
        <f>IF(R2392&gt;0,RANK(R2392,(N2392:P2392,Q2392:AE2392)),0)</f>
        <v>5</v>
      </c>
      <c r="BC2392" s="3">
        <f>IF(S2392&gt;0,RANK(S2392,(N2392:P2392,Q2392:AE2392)),0)</f>
        <v>0</v>
      </c>
      <c r="BD2392" s="3">
        <f>IF(T2392&gt;0,RANK(T2392,(N2392:P2392,Q2392:AE2392)),0)</f>
        <v>0</v>
      </c>
      <c r="BE2392" s="2">
        <f t="shared" si="998"/>
        <v>5.8297361043122249E-3</v>
      </c>
      <c r="BF2392" s="2">
        <f t="shared" si="999"/>
        <v>2.9371189533176092E-3</v>
      </c>
      <c r="BG2392" s="2">
        <f t="shared" si="1000"/>
        <v>0</v>
      </c>
      <c r="BH2392" s="2">
        <f t="shared" si="1001"/>
        <v>0</v>
      </c>
      <c r="BJ2392" t="s">
        <v>1912</v>
      </c>
      <c r="BK2392" t="s">
        <v>1000</v>
      </c>
      <c r="BL2392">
        <v>9</v>
      </c>
      <c r="BN2392">
        <v>0</v>
      </c>
      <c r="BO2392" s="60">
        <v>42</v>
      </c>
      <c r="BP2392" s="62">
        <v>115</v>
      </c>
      <c r="BQ2392" s="66">
        <f t="shared" si="1002"/>
        <v>42115</v>
      </c>
      <c r="BR2392" s="66">
        <f t="shared" si="993"/>
        <v>42115</v>
      </c>
      <c r="BS2392" s="3" t="s">
        <v>3083</v>
      </c>
      <c r="BY2392" s="73"/>
      <c r="CB2392" s="95"/>
      <c r="CD2392" s="38">
        <f t="shared" si="991"/>
        <v>0</v>
      </c>
      <c r="CE2392" s="38">
        <v>22471</v>
      </c>
      <c r="CF2392" s="38">
        <v>67</v>
      </c>
      <c r="CG2392" s="1"/>
      <c r="CM2392" s="51"/>
      <c r="CR2392" s="73"/>
      <c r="CS2392" s="38"/>
      <c r="CT2392" s="38"/>
      <c r="CU2392" s="38"/>
      <c r="CV2392" s="38"/>
    </row>
    <row r="2393" spans="1:100" ht="14" hidden="1" customHeight="1" outlineLevel="1" x14ac:dyDescent="0.2">
      <c r="A2393" t="s">
        <v>2299</v>
      </c>
      <c r="B2393" t="s">
        <v>1000</v>
      </c>
      <c r="C2393" s="1">
        <f t="shared" si="994"/>
        <v>21646</v>
      </c>
      <c r="D2393" s="3">
        <f>IF(N2393&gt;0, RANK(N2393,(N2393:P2393,Q2393:AE2393)),0)</f>
        <v>2</v>
      </c>
      <c r="E2393" s="3">
        <f>IF(O2393&gt;0,RANK(O2393,(N2393:P2393,Q2393:AE2393)),0)</f>
        <v>1</v>
      </c>
      <c r="F2393" s="3">
        <f>IF(P2393&gt;0,RANK(P2393,(N2393:P2393,Q2393:AE2393)),0)</f>
        <v>0</v>
      </c>
      <c r="G2393" s="1">
        <f t="shared" si="1003"/>
        <v>11172</v>
      </c>
      <c r="H2393" s="2">
        <f t="shared" si="1004"/>
        <v>0.51612307123718004</v>
      </c>
      <c r="I2393" s="2"/>
      <c r="J2393" s="2">
        <f t="shared" si="995"/>
        <v>0.23560935045735934</v>
      </c>
      <c r="K2393" s="2">
        <f t="shared" si="996"/>
        <v>0.75173242169453935</v>
      </c>
      <c r="L2393" s="2">
        <f t="shared" si="992"/>
        <v>0</v>
      </c>
      <c r="M2393" s="2">
        <f t="shared" si="997"/>
        <v>1.2658227848101333E-2</v>
      </c>
      <c r="N2393" s="38">
        <v>5100</v>
      </c>
      <c r="O2393" s="38">
        <v>16272</v>
      </c>
      <c r="P2393" s="38"/>
      <c r="Q2393" s="38">
        <v>144</v>
      </c>
      <c r="R2393" s="38">
        <v>71</v>
      </c>
      <c r="S2393" s="38"/>
      <c r="T2393" s="38"/>
      <c r="U2393" s="38"/>
      <c r="V2393" s="38"/>
      <c r="W2393" s="38">
        <f>IF(Copyright!B$11=1,CF2393,0)</f>
        <v>59</v>
      </c>
      <c r="X2393" s="38"/>
      <c r="Y2393" s="38"/>
      <c r="Z2393" s="38"/>
      <c r="AA2393" s="38"/>
      <c r="AB2393" s="38"/>
      <c r="AC2393" s="38"/>
      <c r="AD2393" s="38"/>
      <c r="AE2393" s="38"/>
      <c r="AF2393" s="38"/>
      <c r="AG2393" s="38"/>
      <c r="AH2393" s="38"/>
      <c r="AI2393" s="38"/>
      <c r="AJ2393" s="38"/>
      <c r="AK2393" s="38"/>
      <c r="AL2393" s="38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BA2393" s="3">
        <f>IF(Q2393&gt;0,RANK(Q2393,(N2393:P2393,Q2393:AE2393)),0)</f>
        <v>3</v>
      </c>
      <c r="BB2393" s="3">
        <f>IF(R2393&gt;0,RANK(R2393,(N2393:P2393,Q2393:AE2393)),0)</f>
        <v>4</v>
      </c>
      <c r="BC2393" s="3">
        <f>IF(S2393&gt;0,RANK(S2393,(N2393:P2393,Q2393:AE2393)),0)</f>
        <v>0</v>
      </c>
      <c r="BD2393" s="3">
        <f>IF(T2393&gt;0,RANK(T2393,(N2393:P2393,Q2393:AE2393)),0)</f>
        <v>0</v>
      </c>
      <c r="BE2393" s="2">
        <f t="shared" si="998"/>
        <v>6.6524993070313223E-3</v>
      </c>
      <c r="BF2393" s="2">
        <f t="shared" si="999"/>
        <v>3.2800517416612771E-3</v>
      </c>
      <c r="BG2393" s="2">
        <f t="shared" si="1000"/>
        <v>0</v>
      </c>
      <c r="BH2393" s="2">
        <f t="shared" si="1001"/>
        <v>0</v>
      </c>
      <c r="BJ2393" t="s">
        <v>2299</v>
      </c>
      <c r="BK2393" t="s">
        <v>1000</v>
      </c>
      <c r="BL2393">
        <v>15</v>
      </c>
      <c r="BN2393">
        <v>0</v>
      </c>
      <c r="BO2393" s="60">
        <v>42</v>
      </c>
      <c r="BP2393" s="62">
        <v>117</v>
      </c>
      <c r="BQ2393" s="66">
        <f t="shared" si="1002"/>
        <v>42117</v>
      </c>
      <c r="BR2393" s="66">
        <f t="shared" si="993"/>
        <v>42117</v>
      </c>
      <c r="BS2393" s="3" t="s">
        <v>3083</v>
      </c>
      <c r="BY2393" s="73"/>
      <c r="CB2393" s="95"/>
      <c r="CD2393" s="38">
        <f t="shared" si="991"/>
        <v>0</v>
      </c>
      <c r="CE2393" s="38">
        <v>21646</v>
      </c>
      <c r="CF2393" s="38">
        <v>59</v>
      </c>
      <c r="CM2393" s="51"/>
      <c r="CS2393" s="38"/>
      <c r="CT2393" s="38"/>
      <c r="CU2393" s="38"/>
      <c r="CV2393" s="38"/>
    </row>
    <row r="2394" spans="1:100" ht="14" hidden="1" customHeight="1" outlineLevel="1" x14ac:dyDescent="0.2">
      <c r="A2394" t="s">
        <v>1487</v>
      </c>
      <c r="B2394" t="s">
        <v>1000</v>
      </c>
      <c r="C2394" s="1">
        <f t="shared" si="994"/>
        <v>21257</v>
      </c>
      <c r="D2394" s="3">
        <f>IF(N2394&gt;0, RANK(N2394,(N2394:P2394,Q2394:AE2394)),0)</f>
        <v>2</v>
      </c>
      <c r="E2394" s="3">
        <f>IF(O2394&gt;0,RANK(O2394,(N2394:P2394,Q2394:AE2394)),0)</f>
        <v>1</v>
      </c>
      <c r="F2394" s="3">
        <f>IF(P2394&gt;0,RANK(P2394,(N2394:P2394,Q2394:AE2394)),0)</f>
        <v>0</v>
      </c>
      <c r="G2394" s="1">
        <f t="shared" si="1003"/>
        <v>4954</v>
      </c>
      <c r="H2394" s="2">
        <f t="shared" si="1004"/>
        <v>0.23305264148280566</v>
      </c>
      <c r="I2394" s="2"/>
      <c r="J2394" s="2">
        <f t="shared" si="995"/>
        <v>0.37705226513619045</v>
      </c>
      <c r="K2394" s="2">
        <f t="shared" si="996"/>
        <v>0.61010490661899608</v>
      </c>
      <c r="L2394" s="2">
        <f t="shared" si="992"/>
        <v>0</v>
      </c>
      <c r="M2394" s="2">
        <f t="shared" si="997"/>
        <v>1.284282824481342E-2</v>
      </c>
      <c r="N2394" s="38">
        <v>8015</v>
      </c>
      <c r="O2394" s="38">
        <v>12969</v>
      </c>
      <c r="P2394" s="38"/>
      <c r="Q2394" s="38">
        <v>100</v>
      </c>
      <c r="R2394" s="38">
        <v>104</v>
      </c>
      <c r="S2394" s="38"/>
      <c r="T2394" s="38"/>
      <c r="U2394" s="38"/>
      <c r="V2394" s="38"/>
      <c r="W2394" s="38">
        <f>IF(Copyright!B$11=1,CF2394,0)</f>
        <v>69</v>
      </c>
      <c r="X2394" s="38"/>
      <c r="Y2394" s="38"/>
      <c r="Z2394" s="38"/>
      <c r="AA2394" s="38"/>
      <c r="AB2394" s="38"/>
      <c r="AC2394" s="38"/>
      <c r="AD2394" s="38"/>
      <c r="AE2394" s="38"/>
      <c r="AF2394" s="38"/>
      <c r="AG2394" s="38"/>
      <c r="AH2394" s="38"/>
      <c r="AI2394" s="38"/>
      <c r="AJ2394" s="38"/>
      <c r="AK2394" s="38"/>
      <c r="AL2394" s="38"/>
      <c r="AM2394" s="38"/>
      <c r="AN2394" s="38"/>
      <c r="AO2394" s="38"/>
      <c r="AP2394" s="38"/>
      <c r="AQ2394" s="38"/>
      <c r="AR2394" s="38"/>
      <c r="AS2394" s="38"/>
      <c r="AT2394" s="38"/>
      <c r="AU2394" s="38"/>
      <c r="AV2394" s="38"/>
      <c r="AW2394" s="38"/>
      <c r="AX2394" s="38"/>
      <c r="AY2394" s="38"/>
      <c r="BA2394" s="3">
        <f>IF(Q2394&gt;0,RANK(Q2394,(N2394:P2394,Q2394:AE2394)),0)</f>
        <v>4</v>
      </c>
      <c r="BB2394" s="3">
        <f>IF(R2394&gt;0,RANK(R2394,(N2394:P2394,Q2394:AE2394)),0)</f>
        <v>3</v>
      </c>
      <c r="BC2394" s="3">
        <f>IF(S2394&gt;0,RANK(S2394,(N2394:P2394,Q2394:AE2394)),0)</f>
        <v>0</v>
      </c>
      <c r="BD2394" s="3">
        <f>IF(T2394&gt;0,RANK(T2394,(N2394:P2394,Q2394:AE2394)),0)</f>
        <v>0</v>
      </c>
      <c r="BE2394" s="2">
        <f t="shared" si="998"/>
        <v>4.7043326904078657E-3</v>
      </c>
      <c r="BF2394" s="2">
        <f t="shared" si="999"/>
        <v>4.8925059980241799E-3</v>
      </c>
      <c r="BG2394" s="2">
        <f t="shared" si="1000"/>
        <v>0</v>
      </c>
      <c r="BH2394" s="2">
        <f t="shared" si="1001"/>
        <v>0</v>
      </c>
      <c r="BJ2394" t="s">
        <v>1487</v>
      </c>
      <c r="BK2394" t="s">
        <v>1000</v>
      </c>
      <c r="BL2394">
        <v>15</v>
      </c>
      <c r="BN2394">
        <v>0</v>
      </c>
      <c r="BO2394" s="60">
        <v>42</v>
      </c>
      <c r="BP2394" s="62">
        <v>119</v>
      </c>
      <c r="BQ2394" s="66">
        <f t="shared" si="1002"/>
        <v>42119</v>
      </c>
      <c r="BR2394" s="66">
        <f t="shared" si="993"/>
        <v>42119</v>
      </c>
      <c r="BS2394" s="3" t="s">
        <v>3083</v>
      </c>
      <c r="BY2394" s="73"/>
      <c r="CB2394" s="95"/>
      <c r="CD2394" s="38">
        <f t="shared" si="991"/>
        <v>1</v>
      </c>
      <c r="CE2394" s="38">
        <v>21256</v>
      </c>
      <c r="CF2394" s="38">
        <v>69</v>
      </c>
      <c r="CM2394" s="51"/>
      <c r="CS2394" s="38"/>
      <c r="CT2394" s="38"/>
      <c r="CU2394" s="38"/>
      <c r="CV2394" s="38"/>
    </row>
    <row r="2395" spans="1:100" ht="14" hidden="1" customHeight="1" outlineLevel="1" x14ac:dyDescent="0.2">
      <c r="A2395" t="s">
        <v>2162</v>
      </c>
      <c r="B2395" t="s">
        <v>1000</v>
      </c>
      <c r="C2395" s="1">
        <f t="shared" si="994"/>
        <v>26809</v>
      </c>
      <c r="D2395" s="3">
        <f>IF(N2395&gt;0, RANK(N2395,(N2395:P2395,Q2395:AE2395)),0)</f>
        <v>2</v>
      </c>
      <c r="E2395" s="3">
        <f>IF(O2395&gt;0,RANK(O2395,(N2395:P2395,Q2395:AE2395)),0)</f>
        <v>1</v>
      </c>
      <c r="F2395" s="3">
        <f>IF(P2395&gt;0,RANK(P2395,(N2395:P2395,Q2395:AE2395)),0)</f>
        <v>0</v>
      </c>
      <c r="G2395" s="1">
        <f t="shared" si="1003"/>
        <v>11259</v>
      </c>
      <c r="H2395" s="2">
        <f t="shared" si="1004"/>
        <v>0.41997090529299863</v>
      </c>
      <c r="I2395" s="2"/>
      <c r="J2395" s="2">
        <f t="shared" si="995"/>
        <v>0.28438211048528478</v>
      </c>
      <c r="K2395" s="2">
        <f t="shared" si="996"/>
        <v>0.70435301577828346</v>
      </c>
      <c r="L2395" s="2">
        <f t="shared" si="992"/>
        <v>0</v>
      </c>
      <c r="M2395" s="2">
        <f t="shared" si="997"/>
        <v>1.1264873736431702E-2</v>
      </c>
      <c r="N2395" s="38">
        <v>7624</v>
      </c>
      <c r="O2395" s="38">
        <v>18883</v>
      </c>
      <c r="P2395" s="38"/>
      <c r="Q2395" s="38">
        <v>137</v>
      </c>
      <c r="R2395" s="38">
        <v>88</v>
      </c>
      <c r="S2395" s="38"/>
      <c r="T2395" s="38"/>
      <c r="U2395" s="38"/>
      <c r="V2395" s="38"/>
      <c r="W2395" s="38">
        <f>IF(Copyright!B$11=1,CF2395,0)</f>
        <v>77</v>
      </c>
      <c r="X2395" s="38"/>
      <c r="Y2395" s="38"/>
      <c r="Z2395" s="38"/>
      <c r="AA2395" s="38"/>
      <c r="AB2395" s="38"/>
      <c r="AC2395" s="38"/>
      <c r="AD2395" s="38"/>
      <c r="AE2395" s="38"/>
      <c r="AF2395" s="38"/>
      <c r="AG2395" s="38"/>
      <c r="AH2395" s="38"/>
      <c r="AI2395" s="38"/>
      <c r="AJ2395" s="38"/>
      <c r="AK2395" s="38"/>
      <c r="AL2395" s="38"/>
      <c r="AM2395" s="38"/>
      <c r="AN2395" s="38"/>
      <c r="AO2395" s="38"/>
      <c r="AP2395" s="38"/>
      <c r="AQ2395" s="38"/>
      <c r="AR2395" s="38"/>
      <c r="AS2395" s="38"/>
      <c r="AT2395" s="38"/>
      <c r="AU2395" s="38"/>
      <c r="AV2395" s="38"/>
      <c r="AW2395" s="38"/>
      <c r="AX2395" s="38"/>
      <c r="AY2395" s="38"/>
      <c r="BA2395" s="3">
        <f>IF(Q2395&gt;0,RANK(Q2395,(N2395:P2395,Q2395:AE2395)),0)</f>
        <v>3</v>
      </c>
      <c r="BB2395" s="3">
        <f>IF(R2395&gt;0,RANK(R2395,(N2395:P2395,Q2395:AE2395)),0)</f>
        <v>4</v>
      </c>
      <c r="BC2395" s="3">
        <f>IF(S2395&gt;0,RANK(S2395,(N2395:P2395,Q2395:AE2395)),0)</f>
        <v>0</v>
      </c>
      <c r="BD2395" s="3">
        <f>IF(T2395&gt;0,RANK(T2395,(N2395:P2395,Q2395:AE2395)),0)</f>
        <v>0</v>
      </c>
      <c r="BE2395" s="2">
        <f t="shared" si="998"/>
        <v>5.1102241784475363E-3</v>
      </c>
      <c r="BF2395" s="2">
        <f t="shared" si="999"/>
        <v>3.2824797642582713E-3</v>
      </c>
      <c r="BG2395" s="2">
        <f t="shared" si="1000"/>
        <v>0</v>
      </c>
      <c r="BH2395" s="2">
        <f t="shared" si="1001"/>
        <v>0</v>
      </c>
      <c r="BJ2395" t="s">
        <v>2162</v>
      </c>
      <c r="BK2395" t="s">
        <v>1000</v>
      </c>
      <c r="BN2395">
        <v>0</v>
      </c>
      <c r="BO2395" s="60">
        <v>42</v>
      </c>
      <c r="BP2395" s="62">
        <v>121</v>
      </c>
      <c r="BQ2395" s="66">
        <f t="shared" si="1002"/>
        <v>42121</v>
      </c>
      <c r="BR2395" s="66">
        <f t="shared" si="993"/>
        <v>42121</v>
      </c>
      <c r="BS2395" s="3" t="s">
        <v>3083</v>
      </c>
      <c r="BT2395" s="38">
        <v>56</v>
      </c>
      <c r="BU2395" s="38">
        <v>2</v>
      </c>
      <c r="BY2395" s="73"/>
      <c r="CB2395" s="95"/>
      <c r="CD2395" s="38">
        <f t="shared" si="991"/>
        <v>0</v>
      </c>
      <c r="CE2395" s="38">
        <v>26809</v>
      </c>
      <c r="CF2395" s="38">
        <v>77</v>
      </c>
      <c r="CM2395" s="51"/>
      <c r="CS2395" s="38"/>
      <c r="CT2395" s="38"/>
      <c r="CU2395" s="38"/>
      <c r="CV2395" s="38"/>
    </row>
    <row r="2396" spans="1:100" ht="14" hidden="1" customHeight="1" outlineLevel="1" x14ac:dyDescent="0.2">
      <c r="A2396" t="s">
        <v>413</v>
      </c>
      <c r="B2396" t="s">
        <v>1000</v>
      </c>
      <c r="C2396" s="1">
        <f t="shared" si="994"/>
        <v>20792</v>
      </c>
      <c r="D2396" s="3">
        <f>IF(N2396&gt;0, RANK(N2396,(N2396:P2396,Q2396:AE2396)),0)</f>
        <v>2</v>
      </c>
      <c r="E2396" s="3">
        <f>IF(O2396&gt;0,RANK(O2396,(N2396:P2396,Q2396:AE2396)),0)</f>
        <v>1</v>
      </c>
      <c r="F2396" s="3">
        <f>IF(P2396&gt;0,RANK(P2396,(N2396:P2396,Q2396:AE2396)),0)</f>
        <v>0</v>
      </c>
      <c r="G2396" s="1">
        <f t="shared" si="1003"/>
        <v>8133</v>
      </c>
      <c r="H2396" s="2">
        <f t="shared" si="1004"/>
        <v>0.39116006156213928</v>
      </c>
      <c r="I2396" s="2"/>
      <c r="J2396" s="2">
        <f t="shared" si="995"/>
        <v>0.29876875721431317</v>
      </c>
      <c r="K2396" s="2">
        <f t="shared" si="996"/>
        <v>0.68992881877645251</v>
      </c>
      <c r="L2396" s="2">
        <f t="shared" si="992"/>
        <v>0</v>
      </c>
      <c r="M2396" s="2">
        <f t="shared" si="997"/>
        <v>1.1302424009234313E-2</v>
      </c>
      <c r="N2396" s="38">
        <v>6212</v>
      </c>
      <c r="O2396" s="38">
        <v>14345</v>
      </c>
      <c r="P2396" s="38"/>
      <c r="Q2396" s="38">
        <v>113</v>
      </c>
      <c r="R2396" s="38">
        <v>53</v>
      </c>
      <c r="S2396" s="38"/>
      <c r="T2396" s="38"/>
      <c r="U2396" s="38"/>
      <c r="V2396" s="38"/>
      <c r="W2396" s="38">
        <f>IF(Copyright!B$11=1,CF2396,0)</f>
        <v>69</v>
      </c>
      <c r="X2396" s="38"/>
      <c r="Y2396" s="38"/>
      <c r="Z2396" s="38"/>
      <c r="AA2396" s="38"/>
      <c r="AB2396" s="38"/>
      <c r="AC2396" s="38"/>
      <c r="AD2396" s="38"/>
      <c r="AE2396" s="38"/>
      <c r="AF2396" s="38"/>
      <c r="AG2396" s="38"/>
      <c r="AH2396" s="38"/>
      <c r="AI2396" s="38"/>
      <c r="AJ2396" s="38"/>
      <c r="AK2396" s="38"/>
      <c r="AL2396" s="38"/>
      <c r="AM2396" s="38"/>
      <c r="AN2396" s="38"/>
      <c r="AO2396" s="38"/>
      <c r="AP2396" s="38"/>
      <c r="AQ2396" s="38"/>
      <c r="AR2396" s="38"/>
      <c r="AS2396" s="38"/>
      <c r="AT2396" s="38"/>
      <c r="AU2396" s="38"/>
      <c r="AV2396" s="38"/>
      <c r="AW2396" s="38"/>
      <c r="AX2396" s="38"/>
      <c r="AY2396" s="38"/>
      <c r="BA2396" s="3">
        <f>IF(Q2396&gt;0,RANK(Q2396,(N2396:P2396,Q2396:AE2396)),0)</f>
        <v>3</v>
      </c>
      <c r="BB2396" s="3">
        <f>IF(R2396&gt;0,RANK(R2396,(N2396:P2396,Q2396:AE2396)),0)</f>
        <v>5</v>
      </c>
      <c r="BC2396" s="3">
        <f>IF(S2396&gt;0,RANK(S2396,(N2396:P2396,Q2396:AE2396)),0)</f>
        <v>0</v>
      </c>
      <c r="BD2396" s="3">
        <f>IF(T2396&gt;0,RANK(T2396,(N2396:P2396,Q2396:AE2396)),0)</f>
        <v>0</v>
      </c>
      <c r="BE2396" s="2">
        <f t="shared" si="998"/>
        <v>5.434782608695652E-3</v>
      </c>
      <c r="BF2396" s="2">
        <f t="shared" si="999"/>
        <v>2.5490573297422083E-3</v>
      </c>
      <c r="BG2396" s="2">
        <f t="shared" si="1000"/>
        <v>0</v>
      </c>
      <c r="BH2396" s="2">
        <f t="shared" si="1001"/>
        <v>0</v>
      </c>
      <c r="BJ2396" t="s">
        <v>413</v>
      </c>
      <c r="BK2396" t="s">
        <v>1000</v>
      </c>
      <c r="BL2396">
        <v>15</v>
      </c>
      <c r="BN2396">
        <v>0</v>
      </c>
      <c r="BO2396" s="60">
        <v>42</v>
      </c>
      <c r="BP2396" s="62">
        <v>123</v>
      </c>
      <c r="BQ2396" s="66">
        <f t="shared" si="1002"/>
        <v>42123</v>
      </c>
      <c r="BR2396" s="66">
        <f t="shared" si="993"/>
        <v>42123</v>
      </c>
      <c r="BS2396" s="3" t="s">
        <v>3083</v>
      </c>
      <c r="BY2396" s="73"/>
      <c r="CB2396" s="95"/>
      <c r="CD2396" s="38">
        <f t="shared" si="991"/>
        <v>20</v>
      </c>
      <c r="CE2396" s="38">
        <v>20772</v>
      </c>
      <c r="CF2396" s="38">
        <v>69</v>
      </c>
      <c r="CG2396" s="1"/>
      <c r="CM2396" s="51"/>
      <c r="CS2396" s="38"/>
      <c r="CT2396" s="38"/>
      <c r="CU2396" s="38"/>
      <c r="CV2396" s="38"/>
    </row>
    <row r="2397" spans="1:100" ht="14" hidden="1" customHeight="1" outlineLevel="1" x14ac:dyDescent="0.2">
      <c r="A2397" t="s">
        <v>674</v>
      </c>
      <c r="B2397" t="s">
        <v>1000</v>
      </c>
      <c r="C2397" s="1">
        <f t="shared" si="994"/>
        <v>121956</v>
      </c>
      <c r="D2397" s="3">
        <f>IF(N2397&gt;0, RANK(N2397,(N2397:P2397,Q2397:AE2397)),0)</f>
        <v>2</v>
      </c>
      <c r="E2397" s="3">
        <f>IF(O2397&gt;0,RANK(O2397,(N2397:P2397,Q2397:AE2397)),0)</f>
        <v>1</v>
      </c>
      <c r="F2397" s="3">
        <f>IF(P2397&gt;0,RANK(P2397,(N2397:P2397,Q2397:AE2397)),0)</f>
        <v>0</v>
      </c>
      <c r="G2397" s="1">
        <f t="shared" si="1003"/>
        <v>31019</v>
      </c>
      <c r="H2397" s="2">
        <f t="shared" si="1004"/>
        <v>0.25434582964347796</v>
      </c>
      <c r="I2397" s="2"/>
      <c r="J2397" s="2">
        <f t="shared" si="995"/>
        <v>0.36824756469546394</v>
      </c>
      <c r="K2397" s="2">
        <f t="shared" si="996"/>
        <v>0.6225933943389419</v>
      </c>
      <c r="L2397" s="2">
        <f t="shared" si="992"/>
        <v>0</v>
      </c>
      <c r="M2397" s="2">
        <f t="shared" si="997"/>
        <v>9.1590409655941674E-3</v>
      </c>
      <c r="N2397" s="38">
        <v>44910</v>
      </c>
      <c r="O2397" s="38">
        <v>75929</v>
      </c>
      <c r="P2397" s="38"/>
      <c r="Q2397" s="38">
        <v>524</v>
      </c>
      <c r="R2397" s="38">
        <v>254</v>
      </c>
      <c r="S2397" s="38"/>
      <c r="T2397" s="38"/>
      <c r="U2397" s="38"/>
      <c r="V2397" s="38"/>
      <c r="W2397" s="38">
        <f>IF(Copyright!B$11=1,CF2397,0)</f>
        <v>339</v>
      </c>
      <c r="X2397" s="38"/>
      <c r="Y2397" s="38"/>
      <c r="Z2397" s="38"/>
      <c r="AA2397" s="38"/>
      <c r="AB2397" s="38"/>
      <c r="AC2397" s="38"/>
      <c r="AD2397" s="38"/>
      <c r="AE2397" s="38"/>
      <c r="AF2397" s="38"/>
      <c r="AG2397" s="38"/>
      <c r="AH2397" s="38"/>
      <c r="AI2397" s="38"/>
      <c r="AJ2397" s="38"/>
      <c r="AK2397" s="38"/>
      <c r="AL2397" s="38"/>
      <c r="AM2397" s="38"/>
      <c r="AN2397" s="38"/>
      <c r="AO2397" s="38"/>
      <c r="AP2397" s="38"/>
      <c r="AQ2397" s="38"/>
      <c r="AR2397" s="38"/>
      <c r="AS2397" s="38"/>
      <c r="AT2397" s="38"/>
      <c r="AU2397" s="38"/>
      <c r="AV2397" s="38"/>
      <c r="AW2397" s="38"/>
      <c r="AX2397" s="38"/>
      <c r="AY2397" s="38"/>
      <c r="BA2397" s="3">
        <f>IF(Q2397&gt;0,RANK(Q2397,(N2397:P2397,Q2397:AE2397)),0)</f>
        <v>3</v>
      </c>
      <c r="BB2397" s="3">
        <f>IF(R2397&gt;0,RANK(R2397,(N2397:P2397,Q2397:AE2397)),0)</f>
        <v>5</v>
      </c>
      <c r="BC2397" s="3">
        <f>IF(S2397&gt;0,RANK(S2397,(N2397:P2397,Q2397:AE2397)),0)</f>
        <v>0</v>
      </c>
      <c r="BD2397" s="3">
        <f>IF(T2397&gt;0,RANK(T2397,(N2397:P2397,Q2397:AE2397)),0)</f>
        <v>0</v>
      </c>
      <c r="BE2397" s="2">
        <f t="shared" si="998"/>
        <v>4.2966315720423757E-3</v>
      </c>
      <c r="BF2397" s="2">
        <f t="shared" si="999"/>
        <v>2.0827183574403884E-3</v>
      </c>
      <c r="BG2397" s="2">
        <f t="shared" si="1000"/>
        <v>0</v>
      </c>
      <c r="BH2397" s="2">
        <f t="shared" si="1001"/>
        <v>0</v>
      </c>
      <c r="BJ2397" t="s">
        <v>674</v>
      </c>
      <c r="BK2397" t="s">
        <v>1000</v>
      </c>
      <c r="BL2397">
        <v>14</v>
      </c>
      <c r="BN2397">
        <v>0</v>
      </c>
      <c r="BO2397" s="60">
        <v>42</v>
      </c>
      <c r="BP2397" s="62">
        <v>125</v>
      </c>
      <c r="BQ2397" s="66">
        <f t="shared" si="1002"/>
        <v>42125</v>
      </c>
      <c r="BR2397" s="66">
        <f t="shared" si="993"/>
        <v>42125</v>
      </c>
      <c r="BS2397" s="3" t="s">
        <v>3083</v>
      </c>
      <c r="BY2397" s="73"/>
      <c r="CB2397" s="95"/>
      <c r="CD2397" s="38">
        <f t="shared" si="991"/>
        <v>0</v>
      </c>
      <c r="CE2397" s="38">
        <v>121956</v>
      </c>
      <c r="CF2397" s="38">
        <v>339</v>
      </c>
      <c r="CM2397" s="51"/>
      <c r="CS2397" s="38"/>
      <c r="CT2397" s="38"/>
      <c r="CU2397" s="38"/>
      <c r="CV2397" s="38"/>
    </row>
    <row r="2398" spans="1:100" ht="14" hidden="1" customHeight="1" outlineLevel="1" x14ac:dyDescent="0.2">
      <c r="A2398" t="s">
        <v>414</v>
      </c>
      <c r="B2398" t="s">
        <v>1000</v>
      </c>
      <c r="C2398" s="1">
        <f t="shared" si="994"/>
        <v>29516</v>
      </c>
      <c r="D2398" s="3">
        <f>IF(N2398&gt;0, RANK(N2398,(N2398:P2398,Q2398:AE2398)),0)</f>
        <v>2</v>
      </c>
      <c r="E2398" s="3">
        <f>IF(O2398&gt;0,RANK(O2398,(N2398:P2398,Q2398:AE2398)),0)</f>
        <v>1</v>
      </c>
      <c r="F2398" s="3">
        <f>IF(P2398&gt;0,RANK(P2398,(N2398:P2398,Q2398:AE2398)),0)</f>
        <v>0</v>
      </c>
      <c r="G2398" s="1">
        <f t="shared" si="1003"/>
        <v>10921</v>
      </c>
      <c r="H2398" s="2">
        <f t="shared" si="1004"/>
        <v>0.37000271039436239</v>
      </c>
      <c r="I2398" s="2"/>
      <c r="J2398" s="2">
        <f t="shared" si="995"/>
        <v>0.31000135519718119</v>
      </c>
      <c r="K2398" s="2">
        <f t="shared" si="996"/>
        <v>0.68000406559154358</v>
      </c>
      <c r="L2398" s="2">
        <f t="shared" si="992"/>
        <v>0</v>
      </c>
      <c r="M2398" s="2">
        <f t="shared" si="997"/>
        <v>9.994579211275223E-3</v>
      </c>
      <c r="N2398" s="38">
        <v>9150</v>
      </c>
      <c r="O2398" s="38">
        <v>20071</v>
      </c>
      <c r="P2398" s="38"/>
      <c r="Q2398" s="38">
        <v>125</v>
      </c>
      <c r="R2398" s="38">
        <v>98</v>
      </c>
      <c r="S2398" s="38"/>
      <c r="T2398" s="38"/>
      <c r="U2398" s="38"/>
      <c r="V2398" s="38"/>
      <c r="W2398" s="38">
        <f>IF(Copyright!B$11=1,CF2398,0)</f>
        <v>72</v>
      </c>
      <c r="X2398" s="38"/>
      <c r="Y2398" s="38"/>
      <c r="Z2398" s="38"/>
      <c r="AA2398" s="38"/>
      <c r="AB2398" s="38"/>
      <c r="AC2398" s="38"/>
      <c r="AD2398" s="38"/>
      <c r="AE2398" s="38"/>
      <c r="AF2398" s="38"/>
      <c r="AG2398" s="38"/>
      <c r="AH2398" s="38"/>
      <c r="AI2398" s="38"/>
      <c r="AJ2398" s="38"/>
      <c r="AK2398" s="38"/>
      <c r="AL2398" s="38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BA2398" s="3">
        <f>IF(Q2398&gt;0,RANK(Q2398,(N2398:P2398,Q2398:AE2398)),0)</f>
        <v>3</v>
      </c>
      <c r="BB2398" s="3">
        <f>IF(R2398&gt;0,RANK(R2398,(N2398:P2398,Q2398:AE2398)),0)</f>
        <v>4</v>
      </c>
      <c r="BC2398" s="3">
        <f>IF(S2398&gt;0,RANK(S2398,(N2398:P2398,Q2398:AE2398)),0)</f>
        <v>0</v>
      </c>
      <c r="BD2398" s="3">
        <f>IF(T2398&gt;0,RANK(T2398,(N2398:P2398,Q2398:AE2398)),0)</f>
        <v>0</v>
      </c>
      <c r="BE2398" s="2">
        <f t="shared" si="998"/>
        <v>4.234991191218322E-3</v>
      </c>
      <c r="BF2398" s="2">
        <f t="shared" si="999"/>
        <v>3.3202330939151648E-3</v>
      </c>
      <c r="BG2398" s="2">
        <f t="shared" si="1000"/>
        <v>0</v>
      </c>
      <c r="BH2398" s="2">
        <f t="shared" si="1001"/>
        <v>0</v>
      </c>
      <c r="BJ2398" t="s">
        <v>414</v>
      </c>
      <c r="BK2398" t="s">
        <v>1000</v>
      </c>
      <c r="BL2398">
        <v>8</v>
      </c>
      <c r="BN2398">
        <v>0</v>
      </c>
      <c r="BO2398" s="60">
        <v>42</v>
      </c>
      <c r="BP2398" s="62">
        <v>127</v>
      </c>
      <c r="BQ2398" s="66">
        <f t="shared" si="1002"/>
        <v>42127</v>
      </c>
      <c r="BR2398" s="66">
        <f t="shared" si="993"/>
        <v>42127</v>
      </c>
      <c r="BS2398" s="3" t="s">
        <v>3083</v>
      </c>
      <c r="BY2398" s="73"/>
      <c r="CB2398" s="95"/>
      <c r="CD2398" s="38">
        <f t="shared" si="991"/>
        <v>0</v>
      </c>
      <c r="CE2398" s="38">
        <v>29516</v>
      </c>
      <c r="CF2398" s="38">
        <v>72</v>
      </c>
      <c r="CM2398" s="51"/>
      <c r="CS2398" s="38"/>
      <c r="CT2398" s="38"/>
      <c r="CU2398" s="38"/>
      <c r="CV2398" s="38"/>
    </row>
    <row r="2399" spans="1:100" ht="14" hidden="1" customHeight="1" outlineLevel="1" x14ac:dyDescent="0.2">
      <c r="A2399" t="s">
        <v>2702</v>
      </c>
      <c r="B2399" t="s">
        <v>1000</v>
      </c>
      <c r="C2399" s="1">
        <f t="shared" si="994"/>
        <v>212098</v>
      </c>
      <c r="D2399" s="3">
        <f>IF(N2399&gt;0, RANK(N2399,(N2399:P2399,Q2399:AE2399)),0)</f>
        <v>2</v>
      </c>
      <c r="E2399" s="3">
        <f>IF(O2399&gt;0,RANK(O2399,(N2399:P2399,Q2399:AE2399)),0)</f>
        <v>1</v>
      </c>
      <c r="F2399" s="3">
        <f>IF(P2399&gt;0,RANK(P2399,(N2399:P2399,Q2399:AE2399)),0)</f>
        <v>0</v>
      </c>
      <c r="G2399" s="1">
        <f t="shared" si="1003"/>
        <v>60104</v>
      </c>
      <c r="H2399" s="2">
        <f t="shared" si="1004"/>
        <v>0.28337843826910203</v>
      </c>
      <c r="I2399" s="2"/>
      <c r="J2399" s="2">
        <f t="shared" si="995"/>
        <v>0.35315750266386292</v>
      </c>
      <c r="K2399" s="2">
        <f t="shared" si="996"/>
        <v>0.63653594093296495</v>
      </c>
      <c r="L2399" s="2">
        <f t="shared" si="992"/>
        <v>0</v>
      </c>
      <c r="M2399" s="2">
        <f>IF(C2399=0,"-",(1-J2399-K2399-L2399))</f>
        <v>1.0306556403172129E-2</v>
      </c>
      <c r="N2399" s="38">
        <v>74904</v>
      </c>
      <c r="O2399" s="38">
        <v>135008</v>
      </c>
      <c r="P2399" s="38"/>
      <c r="Q2399" s="38">
        <v>971</v>
      </c>
      <c r="R2399" s="38">
        <v>567</v>
      </c>
      <c r="S2399" s="38"/>
      <c r="T2399" s="38"/>
      <c r="U2399" s="38"/>
      <c r="V2399" s="38"/>
      <c r="W2399" s="38">
        <f>IF(Copyright!B$11=1,CF2399,0)</f>
        <v>648</v>
      </c>
      <c r="X2399" s="38"/>
      <c r="Y2399" s="38"/>
      <c r="Z2399" s="38"/>
      <c r="AA2399" s="38"/>
      <c r="AB2399" s="38"/>
      <c r="AC2399" s="38"/>
      <c r="AD2399" s="38"/>
      <c r="AE2399" s="38"/>
      <c r="AF2399" s="38"/>
      <c r="AG2399" s="38"/>
      <c r="AH2399" s="38"/>
      <c r="AI2399" s="38"/>
      <c r="AJ2399" s="38"/>
      <c r="AK2399" s="38"/>
      <c r="AL2399" s="38"/>
      <c r="AM2399" s="38"/>
      <c r="AN2399" s="38"/>
      <c r="AO2399" s="38"/>
      <c r="AP2399" s="38"/>
      <c r="AQ2399" s="38"/>
      <c r="AR2399" s="38"/>
      <c r="AS2399" s="38"/>
      <c r="AT2399" s="38"/>
      <c r="AU2399" s="38"/>
      <c r="AV2399" s="38"/>
      <c r="AW2399" s="38"/>
      <c r="AX2399" s="38"/>
      <c r="AY2399" s="38"/>
      <c r="BA2399" s="3">
        <f>IF(Q2399&gt;0,RANK(Q2399,(N2399:P2399,Q2399:AE2399)),0)</f>
        <v>3</v>
      </c>
      <c r="BB2399" s="3">
        <f>IF(R2399&gt;0,RANK(R2399,(N2399:P2399,Q2399:AE2399)),0)</f>
        <v>5</v>
      </c>
      <c r="BC2399" s="3">
        <f>IF(S2399&gt;0,RANK(S2399,(N2399:P2399,Q2399:AE2399)),0)</f>
        <v>0</v>
      </c>
      <c r="BD2399" s="3">
        <f>IF(T2399&gt;0,RANK(T2399,(N2399:P2399,Q2399:AE2399)),0)</f>
        <v>0</v>
      </c>
      <c r="BE2399" s="2">
        <f t="shared" si="998"/>
        <v>4.5780724004941108E-3</v>
      </c>
      <c r="BF2399" s="2">
        <f t="shared" si="999"/>
        <v>2.6732925345830699E-3</v>
      </c>
      <c r="BG2399" s="2">
        <f t="shared" si="1000"/>
        <v>0</v>
      </c>
      <c r="BH2399" s="2">
        <f t="shared" si="1001"/>
        <v>0</v>
      </c>
      <c r="BJ2399" t="s">
        <v>2702</v>
      </c>
      <c r="BK2399" t="s">
        <v>1000</v>
      </c>
      <c r="BN2399">
        <v>0</v>
      </c>
      <c r="BO2399" s="60">
        <v>42</v>
      </c>
      <c r="BP2399" s="62">
        <v>129</v>
      </c>
      <c r="BQ2399" s="66">
        <f>1000*BO2399+BP2399</f>
        <v>42129</v>
      </c>
      <c r="BR2399" s="66">
        <f t="shared" si="993"/>
        <v>42129</v>
      </c>
      <c r="BS2399" s="3" t="s">
        <v>3083</v>
      </c>
      <c r="BY2399" s="73"/>
      <c r="CB2399" s="95"/>
      <c r="CD2399" s="38">
        <f t="shared" ref="CD2399:CD2402" si="1005">C2399-CE2399</f>
        <v>0</v>
      </c>
      <c r="CE2399" s="38">
        <v>212098</v>
      </c>
      <c r="CF2399" s="38">
        <v>648</v>
      </c>
      <c r="CM2399" s="51"/>
      <c r="CS2399" s="38"/>
      <c r="CT2399" s="38"/>
      <c r="CU2399" s="38"/>
      <c r="CV2399" s="38"/>
    </row>
    <row r="2400" spans="1:100" ht="14" hidden="1" customHeight="1" outlineLevel="1" x14ac:dyDescent="0.2">
      <c r="A2400" t="s">
        <v>691</v>
      </c>
      <c r="B2400" t="s">
        <v>1000</v>
      </c>
      <c r="C2400" s="1">
        <f t="shared" si="994"/>
        <v>15095</v>
      </c>
      <c r="D2400" s="3">
        <f>IF(N2400&gt;0, RANK(N2400,(N2400:P2400,Q2400:AE2400)),0)</f>
        <v>2</v>
      </c>
      <c r="E2400" s="3">
        <f>IF(O2400&gt;0,RANK(O2400,(N2400:P2400,Q2400:AE2400)),0)</f>
        <v>1</v>
      </c>
      <c r="F2400" s="3">
        <f>IF(P2400&gt;0,RANK(P2400,(N2400:P2400,Q2400:AE2400)),0)</f>
        <v>0</v>
      </c>
      <c r="G2400" s="1">
        <f t="shared" si="1003"/>
        <v>5542</v>
      </c>
      <c r="H2400" s="2">
        <f t="shared" si="1004"/>
        <v>0.36714143756210665</v>
      </c>
      <c r="I2400" s="2"/>
      <c r="J2400" s="2">
        <f t="shared" si="995"/>
        <v>0.31003643590592911</v>
      </c>
      <c r="K2400" s="2">
        <f t="shared" si="996"/>
        <v>0.67717787346803582</v>
      </c>
      <c r="L2400" s="2">
        <f t="shared" si="992"/>
        <v>0</v>
      </c>
      <c r="M2400" s="2">
        <f>IF(C2400=0,"-",(1-J2400-K2400-L2400))</f>
        <v>1.2785690626035073E-2</v>
      </c>
      <c r="N2400" s="38">
        <v>4680</v>
      </c>
      <c r="O2400" s="38">
        <v>10222</v>
      </c>
      <c r="P2400" s="38"/>
      <c r="Q2400" s="38">
        <v>90</v>
      </c>
      <c r="R2400" s="38">
        <v>60</v>
      </c>
      <c r="S2400" s="38"/>
      <c r="T2400" s="38"/>
      <c r="U2400" s="38"/>
      <c r="V2400" s="38"/>
      <c r="W2400" s="38">
        <f>IF(Copyright!B$11=1,CF2400,0)</f>
        <v>43</v>
      </c>
      <c r="X2400" s="38"/>
      <c r="Y2400" s="38"/>
      <c r="Z2400" s="38"/>
      <c r="AA2400" s="38"/>
      <c r="AB2400" s="38"/>
      <c r="AC2400" s="38"/>
      <c r="AD2400" s="38"/>
      <c r="AE2400" s="38"/>
      <c r="AF2400" s="38"/>
      <c r="AG2400" s="38"/>
      <c r="AH2400" s="38"/>
      <c r="AI2400" s="38"/>
      <c r="AJ2400" s="38"/>
      <c r="AK2400" s="38"/>
      <c r="AL2400" s="38"/>
      <c r="AM2400" s="38"/>
      <c r="AN2400" s="38"/>
      <c r="AO2400" s="38"/>
      <c r="AP2400" s="38"/>
      <c r="AQ2400" s="38"/>
      <c r="AR2400" s="38"/>
      <c r="AS2400" s="38"/>
      <c r="AT2400" s="38"/>
      <c r="AU2400" s="38"/>
      <c r="AV2400" s="38"/>
      <c r="AW2400" s="38"/>
      <c r="AX2400" s="38"/>
      <c r="AY2400" s="38"/>
      <c r="BA2400" s="3">
        <f>IF(Q2400&gt;0,RANK(Q2400,(N2400:P2400,Q2400:AE2400)),0)</f>
        <v>3</v>
      </c>
      <c r="BB2400" s="3">
        <f>IF(R2400&gt;0,RANK(R2400,(N2400:P2400,Q2400:AE2400)),0)</f>
        <v>4</v>
      </c>
      <c r="BC2400" s="3">
        <f>IF(S2400&gt;0,RANK(S2400,(N2400:P2400,Q2400:AE2400)),0)</f>
        <v>0</v>
      </c>
      <c r="BD2400" s="3">
        <f>IF(T2400&gt;0,RANK(T2400,(N2400:P2400,Q2400:AE2400)),0)</f>
        <v>0</v>
      </c>
      <c r="BE2400" s="2">
        <f t="shared" si="998"/>
        <v>5.9622391520370984E-3</v>
      </c>
      <c r="BF2400" s="2">
        <f t="shared" si="999"/>
        <v>3.9748261013580659E-3</v>
      </c>
      <c r="BG2400" s="2">
        <f t="shared" si="1000"/>
        <v>0</v>
      </c>
      <c r="BH2400" s="2">
        <f t="shared" si="1001"/>
        <v>0</v>
      </c>
      <c r="BJ2400" t="s">
        <v>691</v>
      </c>
      <c r="BK2400" t="s">
        <v>1000</v>
      </c>
      <c r="BL2400">
        <v>9</v>
      </c>
      <c r="BN2400">
        <v>0</v>
      </c>
      <c r="BO2400" s="60">
        <v>42</v>
      </c>
      <c r="BP2400" s="62">
        <v>131</v>
      </c>
      <c r="BQ2400" s="66">
        <f>1000*BO2400+BP2400</f>
        <v>42131</v>
      </c>
      <c r="BR2400" s="66">
        <f t="shared" si="993"/>
        <v>42131</v>
      </c>
      <c r="BS2400" s="3" t="s">
        <v>3083</v>
      </c>
      <c r="BY2400" s="73"/>
      <c r="CB2400" s="95"/>
      <c r="CD2400" s="38">
        <f t="shared" si="1005"/>
        <v>0</v>
      </c>
      <c r="CE2400" s="38">
        <v>15095</v>
      </c>
      <c r="CF2400" s="38">
        <v>43</v>
      </c>
      <c r="CM2400" s="51"/>
      <c r="CS2400" s="38"/>
      <c r="CT2400" s="38"/>
      <c r="CU2400" s="38"/>
      <c r="CV2400" s="38"/>
    </row>
    <row r="2401" spans="1:100" ht="14" hidden="1" customHeight="1" outlineLevel="1" x14ac:dyDescent="0.2">
      <c r="A2401" t="s">
        <v>905</v>
      </c>
      <c r="B2401" t="s">
        <v>1000</v>
      </c>
      <c r="C2401" s="1">
        <f t="shared" si="994"/>
        <v>250136</v>
      </c>
      <c r="D2401" s="3">
        <f>IF(N2401&gt;0, RANK(N2401,(N2401:P2401,Q2401:AE2401)),0)</f>
        <v>2</v>
      </c>
      <c r="E2401" s="3">
        <f>IF(O2401&gt;0,RANK(O2401,(N2401:P2401,Q2401:AE2401)),0)</f>
        <v>1</v>
      </c>
      <c r="F2401" s="3">
        <f>IF(P2401&gt;0,RANK(P2401,(N2401:P2401,Q2401:AE2401)),0)</f>
        <v>0</v>
      </c>
      <c r="G2401" s="1">
        <f t="shared" si="1003"/>
        <v>62958</v>
      </c>
      <c r="H2401" s="2">
        <f t="shared" si="1004"/>
        <v>0.25169507787763457</v>
      </c>
      <c r="I2401" s="2"/>
      <c r="J2401" s="2">
        <f t="shared" si="995"/>
        <v>0.36750407778168676</v>
      </c>
      <c r="K2401" s="2">
        <f t="shared" si="996"/>
        <v>0.61919915565932138</v>
      </c>
      <c r="L2401" s="2">
        <f>IF($C2401=0,"-",IF(P2401="",0,P2401/$C2401))</f>
        <v>0</v>
      </c>
      <c r="M2401" s="2">
        <f>IF(C2401=0,"-",(1-J2401-K2401-L2401))</f>
        <v>1.3296766558991924E-2</v>
      </c>
      <c r="N2401" s="38">
        <v>91926</v>
      </c>
      <c r="O2401" s="38">
        <v>154884</v>
      </c>
      <c r="P2401" s="38"/>
      <c r="Q2401" s="38">
        <v>1422</v>
      </c>
      <c r="R2401" s="38">
        <v>978</v>
      </c>
      <c r="S2401" s="38"/>
      <c r="T2401" s="38"/>
      <c r="U2401" s="38"/>
      <c r="V2401" s="38"/>
      <c r="W2401" s="38">
        <f>IF(Copyright!B$11=1,CF2401,0)</f>
        <v>926</v>
      </c>
      <c r="X2401" s="38"/>
      <c r="Y2401" s="38"/>
      <c r="Z2401" s="38"/>
      <c r="AA2401" s="38"/>
      <c r="AB2401" s="38"/>
      <c r="AC2401" s="38"/>
      <c r="AD2401" s="38"/>
      <c r="AE2401" s="38"/>
      <c r="AF2401" s="38"/>
      <c r="AG2401" s="38"/>
      <c r="AH2401" s="38"/>
      <c r="AI2401" s="38"/>
      <c r="AJ2401" s="38"/>
      <c r="AK2401" s="38"/>
      <c r="AL2401" s="38"/>
      <c r="AM2401" s="38"/>
      <c r="AN2401" s="38"/>
      <c r="AO2401" s="38"/>
      <c r="AP2401" s="38"/>
      <c r="AQ2401" s="38"/>
      <c r="AR2401" s="38"/>
      <c r="AS2401" s="38"/>
      <c r="AT2401" s="38"/>
      <c r="AU2401" s="38"/>
      <c r="AV2401" s="38"/>
      <c r="AW2401" s="38"/>
      <c r="AX2401" s="38"/>
      <c r="AY2401" s="38"/>
      <c r="BA2401" s="3">
        <f>IF(Q2401&gt;0,RANK(Q2401,(N2401:P2401,Q2401:AE2401)),0)</f>
        <v>3</v>
      </c>
      <c r="BB2401" s="3">
        <f>IF(R2401&gt;0,RANK(R2401,(N2401:P2401,Q2401:AE2401)),0)</f>
        <v>4</v>
      </c>
      <c r="BC2401" s="3">
        <f>IF(S2401&gt;0,RANK(S2401,(N2401:P2401,Q2401:AE2401)),0)</f>
        <v>0</v>
      </c>
      <c r="BD2401" s="3">
        <f>IF(T2401&gt;0,RANK(T2401,(N2401:P2401,Q2401:AE2401)),0)</f>
        <v>0</v>
      </c>
      <c r="BE2401" s="2">
        <f t="shared" si="998"/>
        <v>5.6849074103687593E-3</v>
      </c>
      <c r="BF2401" s="2">
        <f t="shared" si="999"/>
        <v>3.9098730290721851E-3</v>
      </c>
      <c r="BG2401" s="2">
        <f t="shared" si="1000"/>
        <v>0</v>
      </c>
      <c r="BH2401" s="2">
        <f t="shared" si="1001"/>
        <v>0</v>
      </c>
      <c r="BJ2401" t="s">
        <v>905</v>
      </c>
      <c r="BK2401" t="s">
        <v>1000</v>
      </c>
      <c r="BN2401">
        <v>0</v>
      </c>
      <c r="BO2401" s="60">
        <v>42</v>
      </c>
      <c r="BP2401" s="62">
        <v>133</v>
      </c>
      <c r="BQ2401" s="66">
        <f>1000*BO2401+BP2401</f>
        <v>42133</v>
      </c>
      <c r="BR2401" s="66">
        <f t="shared" si="993"/>
        <v>42133</v>
      </c>
      <c r="BS2401" s="3" t="s">
        <v>3083</v>
      </c>
      <c r="BY2401" s="73"/>
      <c r="CB2401" s="95"/>
      <c r="CD2401" s="38">
        <f t="shared" si="1005"/>
        <v>-759</v>
      </c>
      <c r="CE2401" s="38">
        <v>250895</v>
      </c>
      <c r="CF2401" s="38">
        <v>926</v>
      </c>
      <c r="CM2401" s="51"/>
      <c r="CS2401" s="38"/>
      <c r="CT2401" s="38"/>
      <c r="CU2401" s="38"/>
      <c r="CV2401" s="38"/>
    </row>
    <row r="2402" spans="1:100" ht="14" customHeight="1" collapsed="1" x14ac:dyDescent="0.2">
      <c r="A2402" t="s">
        <v>999</v>
      </c>
      <c r="B2402" t="s">
        <v>534</v>
      </c>
      <c r="C2402" s="1">
        <f t="shared" si="994"/>
        <v>7056354</v>
      </c>
      <c r="D2402" s="3">
        <f>IF(N2402&gt;0, RANK(N2402,(N2402:P2402,Q2402:AE2402)),0)</f>
        <v>2</v>
      </c>
      <c r="E2402" s="3">
        <f>IF(O2402&gt;0,RANK(O2402,(N2402:P2402,Q2402:AE2402)),0)</f>
        <v>1</v>
      </c>
      <c r="F2402" s="3">
        <f>IF(P2402&gt;0,RANK(P2402,(N2402:P2402,Q2402:AE2402)),0)</f>
        <v>0</v>
      </c>
      <c r="G2402" s="1">
        <f t="shared" si="1003"/>
        <v>120299</v>
      </c>
      <c r="H2402" s="2">
        <f t="shared" si="1004"/>
        <v>1.7048322689026091E-2</v>
      </c>
      <c r="I2402" s="2"/>
      <c r="J2402" s="2">
        <f t="shared" si="995"/>
        <v>0.48508677427464664</v>
      </c>
      <c r="K2402" s="2">
        <f t="shared" si="996"/>
        <v>0.50213509696367276</v>
      </c>
      <c r="L2402" s="2">
        <f>IF($C2402=0,"-",P2402/$C2402)</f>
        <v>0</v>
      </c>
      <c r="M2402" s="2">
        <f>IF(C2402=0,"-",(1-J2402-K2402-L2402))</f>
        <v>1.2778128761680607E-2</v>
      </c>
      <c r="N2402" s="38">
        <v>3422944</v>
      </c>
      <c r="O2402" s="38">
        <v>3543243</v>
      </c>
      <c r="P2402" s="38"/>
      <c r="Q2402" s="38">
        <v>33317</v>
      </c>
      <c r="R2402" s="38">
        <v>34538</v>
      </c>
      <c r="S2402" s="38"/>
      <c r="T2402" s="38"/>
      <c r="U2402" s="38"/>
      <c r="V2402" s="38"/>
      <c r="W2402" s="38">
        <f>SUM(W2335:W2401)</f>
        <v>22312</v>
      </c>
      <c r="X2402" s="38"/>
      <c r="Y2402" s="38"/>
      <c r="Z2402" s="38"/>
      <c r="AA2402" s="38"/>
      <c r="AB2402" s="38"/>
      <c r="AC2402" s="38"/>
      <c r="AD2402" s="38"/>
      <c r="AE2402" s="38"/>
      <c r="AF2402" s="38"/>
      <c r="AG2402" s="38"/>
      <c r="AH2402" s="38"/>
      <c r="AI2402" s="38"/>
      <c r="AJ2402" s="38"/>
      <c r="AK2402" s="38"/>
      <c r="AL2402" s="38"/>
      <c r="AM2402" s="38"/>
      <c r="AN2402" s="38"/>
      <c r="AO2402" s="38"/>
      <c r="AP2402" s="38"/>
      <c r="AQ2402" s="38"/>
      <c r="AR2402" s="38"/>
      <c r="AS2402" s="38"/>
      <c r="AT2402" s="38"/>
      <c r="AU2402" s="38"/>
      <c r="AV2402" s="38"/>
      <c r="AW2402" s="38"/>
      <c r="AX2402" s="38"/>
      <c r="AY2402" s="38"/>
      <c r="BA2402" s="3">
        <f>IF(Q2402&gt;0,RANK(Q2402,(N2402:P2402,Q2402:AE2402)),0)</f>
        <v>4</v>
      </c>
      <c r="BB2402" s="3">
        <f>IF(R2402&gt;0,RANK(R2402,(N2402:P2402,Q2402:AE2402)),0)</f>
        <v>3</v>
      </c>
      <c r="BC2402" s="3">
        <f>IF(S2402&gt;0,RANK(S2402,(N2402:P2402,Q2402:AE2402)),0)</f>
        <v>0</v>
      </c>
      <c r="BD2402" s="3">
        <f>IF(T2402&gt;0,RANK(T2402,(N2402:P2402,Q2402:AE2402)),0)</f>
        <v>0</v>
      </c>
      <c r="BE2402" s="2">
        <f t="shared" si="998"/>
        <v>4.7215601711592132E-3</v>
      </c>
      <c r="BF2402" s="2">
        <f t="shared" si="999"/>
        <v>4.8945957076416517E-3</v>
      </c>
      <c r="BG2402" s="2">
        <f t="shared" si="1000"/>
        <v>0</v>
      </c>
      <c r="BH2402" s="2">
        <f t="shared" si="1001"/>
        <v>0</v>
      </c>
      <c r="BJ2402" t="s">
        <v>999</v>
      </c>
      <c r="BK2402" t="s">
        <v>534</v>
      </c>
      <c r="BN2402">
        <v>0</v>
      </c>
      <c r="BO2402" s="60">
        <v>42</v>
      </c>
      <c r="BP2402" s="62"/>
      <c r="BQ2402" s="60">
        <v>42</v>
      </c>
      <c r="BR2402" s="60">
        <f t="shared" si="993"/>
        <v>42</v>
      </c>
      <c r="BS2402" s="3" t="s">
        <v>693</v>
      </c>
      <c r="CD2402" s="38">
        <f t="shared" si="1005"/>
        <v>470674</v>
      </c>
      <c r="CE2402" s="38">
        <f>SUM(CE2335:CE2401)</f>
        <v>6585680</v>
      </c>
      <c r="CF2402" s="38">
        <f>SUM(CF2335:CF2401)</f>
        <v>22312</v>
      </c>
      <c r="CS2402" s="38"/>
      <c r="CT2402" s="38"/>
      <c r="CU2402" s="38"/>
      <c r="CV2402" s="38"/>
    </row>
    <row r="2403" spans="1:100" ht="14" customHeight="1" x14ac:dyDescent="0.2">
      <c r="C2403" s="1"/>
      <c r="E2403" s="3"/>
      <c r="F2403" s="3"/>
      <c r="I2403" s="2"/>
      <c r="N2403" s="38"/>
      <c r="O2403" s="38"/>
      <c r="P2403" s="38"/>
      <c r="Q2403" s="38"/>
      <c r="R2403" s="38"/>
      <c r="S2403" s="38"/>
      <c r="T2403" s="38"/>
      <c r="U2403" s="38"/>
      <c r="V2403" s="38"/>
      <c r="W2403" s="38"/>
      <c r="X2403" s="38"/>
      <c r="Y2403" s="38"/>
      <c r="Z2403" s="38"/>
      <c r="AA2403" s="38"/>
      <c r="AB2403" s="38"/>
      <c r="AC2403" s="38"/>
      <c r="AD2403" s="38"/>
      <c r="AE2403" s="38"/>
      <c r="AF2403" s="38"/>
      <c r="AG2403" s="38"/>
      <c r="AH2403" s="38"/>
      <c r="AI2403" s="38"/>
      <c r="AJ2403" s="38"/>
      <c r="AK2403" s="38"/>
      <c r="AL2403" s="38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BA2403" s="3"/>
      <c r="BB2403" s="3"/>
      <c r="BC2403" s="3"/>
      <c r="BD2403" s="3"/>
      <c r="BO2403" s="60"/>
      <c r="BP2403" s="62"/>
      <c r="BQ2403" s="66"/>
      <c r="BR2403" s="66"/>
    </row>
    <row r="2404" spans="1:100" ht="14" hidden="1" customHeight="1" outlineLevel="1" x14ac:dyDescent="0.2">
      <c r="A2404" t="s">
        <v>2173</v>
      </c>
      <c r="B2404" t="s">
        <v>1615</v>
      </c>
      <c r="C2404" s="1">
        <f t="shared" ref="C2404:C2410" si="1006">SUM(N2404:AY2404)</f>
        <v>28335</v>
      </c>
      <c r="D2404" s="3">
        <f>IF(N2404&gt;0, RANK(N2404,(N2404:P2404,Q2404:AE2404)),0)</f>
        <v>1</v>
      </c>
      <c r="E2404" s="3">
        <f>IF(O2404&gt;0,RANK(O2404,(N2404:P2404,Q2404:AE2404)),0)</f>
        <v>2</v>
      </c>
      <c r="F2404" s="3">
        <f>IF(P2404&gt;0,RANK(P2404,(N2404:P2404,Q2404:AE2404)),0)</f>
        <v>3</v>
      </c>
      <c r="G2404" s="1">
        <f t="shared" si="1003"/>
        <v>7410</v>
      </c>
      <c r="H2404" s="2">
        <f t="shared" si="1004"/>
        <v>0.26151402858655376</v>
      </c>
      <c r="I2404" s="2"/>
      <c r="J2404" s="2">
        <f t="shared" ref="J2404:K2410" si="1007">IF($C2404=0,"-",N2404/$C2404)</f>
        <v>0.61612846303158642</v>
      </c>
      <c r="K2404" s="2">
        <f t="shared" si="1007"/>
        <v>0.35461443444503266</v>
      </c>
      <c r="L2404" s="2">
        <f t="shared" ref="L2404:L2410" si="1008">IF($C2404=0,"-",P2404/$C2404)</f>
        <v>9.7406034939121235E-3</v>
      </c>
      <c r="M2404" s="2">
        <f t="shared" ref="M2404:M2410" si="1009">IF(C2404=0,"-",(1-J2404-K2404-L2404))</f>
        <v>1.9516499029468806E-2</v>
      </c>
      <c r="N2404" s="38">
        <v>17458</v>
      </c>
      <c r="O2404" s="38">
        <v>10048</v>
      </c>
      <c r="P2404" s="38">
        <v>276</v>
      </c>
      <c r="Q2404" s="38">
        <v>108</v>
      </c>
      <c r="R2404" s="38">
        <v>158</v>
      </c>
      <c r="S2404" s="38"/>
      <c r="T2404" s="38">
        <v>47</v>
      </c>
      <c r="U2404" s="38"/>
      <c r="V2404" s="38"/>
      <c r="W2404" s="38">
        <v>218</v>
      </c>
      <c r="X2404" s="38"/>
      <c r="Y2404" s="38"/>
      <c r="Z2404" s="38"/>
      <c r="AA2404" s="38"/>
      <c r="AB2404" s="38"/>
      <c r="AC2404" s="38"/>
      <c r="AD2404" s="38"/>
      <c r="AE2404" s="38"/>
      <c r="AF2404" s="38"/>
      <c r="AG2404" s="38"/>
      <c r="AH2404" s="38"/>
      <c r="AI2404" s="38"/>
      <c r="AJ2404" s="38"/>
      <c r="AK2404" s="38"/>
      <c r="AL2404" s="38"/>
      <c r="AM2404" s="38">
        <v>22</v>
      </c>
      <c r="AN2404" s="38"/>
      <c r="AO2404" s="38"/>
      <c r="AP2404" s="38"/>
      <c r="AQ2404" s="38"/>
      <c r="AR2404" s="38"/>
      <c r="AS2404" s="38"/>
      <c r="AT2404" s="38"/>
      <c r="AU2404" s="38"/>
      <c r="AV2404" s="38"/>
      <c r="AW2404" s="38"/>
      <c r="AX2404" s="38"/>
      <c r="AY2404" s="38"/>
      <c r="BA2404" s="3">
        <f>IF(Q2404&gt;0,RANK(Q2404,(N2404:P2404,Q2404:AE2404)),0)</f>
        <v>6</v>
      </c>
      <c r="BB2404" s="3">
        <f>IF(R2404&gt;0,RANK(R2404,(N2404:P2404,Q2404:AE2404)),0)</f>
        <v>5</v>
      </c>
      <c r="BC2404" s="3">
        <f>IF(S2404&gt;0,RANK(S2404,(N2404:P2404,Q2404:AE2404)),0)</f>
        <v>0</v>
      </c>
      <c r="BD2404" s="3">
        <f>IF(T2404&gt;0,RANK(T2404,(N2404:P2404,Q2404:AE2404)),0)</f>
        <v>7</v>
      </c>
      <c r="BE2404" s="2">
        <f t="shared" ref="BE2404:BH2410" si="1010">IF($C2404=0,"-",Q2404/$C2404)</f>
        <v>3.8115404976177872E-3</v>
      </c>
      <c r="BF2404" s="2">
        <f t="shared" si="1010"/>
        <v>5.5761425798482442E-3</v>
      </c>
      <c r="BG2404" s="2">
        <f t="shared" si="1010"/>
        <v>0</v>
      </c>
      <c r="BH2404" s="2">
        <f t="shared" si="1010"/>
        <v>1.6587259572966296E-3</v>
      </c>
      <c r="BJ2404" t="s">
        <v>2173</v>
      </c>
      <c r="BK2404" t="s">
        <v>1615</v>
      </c>
      <c r="BL2404">
        <v>1</v>
      </c>
      <c r="BN2404">
        <v>0</v>
      </c>
      <c r="BO2404" s="60">
        <v>44</v>
      </c>
      <c r="BP2404" s="62">
        <v>1</v>
      </c>
      <c r="BQ2404" s="66">
        <f t="shared" ref="BQ2404:BQ2409" si="1011">1000*BO2404+BP2404</f>
        <v>44001</v>
      </c>
      <c r="BR2404" s="66">
        <f t="shared" ref="BR2404:BR2467" si="1012">BQ2404</f>
        <v>44001</v>
      </c>
      <c r="BS2404" s="3" t="s">
        <v>3083</v>
      </c>
      <c r="BT2404" s="38">
        <f>SUMIF(Town!$BJ$1288:$BJ$1327,$BQ2404,Town!BO$1288:BO$1327)</f>
        <v>0</v>
      </c>
      <c r="BU2404" s="38">
        <f>SUMIF(Town!$BJ$1288:$BJ$1327,$BQ2404,Town!BP$1288:BP$1327)</f>
        <v>0</v>
      </c>
      <c r="CF2404" s="38">
        <f>SUMIF(Town!$BJ$1288:$BJ$1327,$BQ2404,Town!CA$1288:CA$1327)</f>
        <v>0</v>
      </c>
      <c r="CI2404" s="38">
        <f>SUMIF(Town!$BJ$1288:$BJ$1327,$BQ2404,Town!CC$1288:CC$1327)</f>
        <v>0</v>
      </c>
    </row>
    <row r="2405" spans="1:100" ht="14" hidden="1" customHeight="1" outlineLevel="1" x14ac:dyDescent="0.2">
      <c r="A2405" t="s">
        <v>707</v>
      </c>
      <c r="B2405" t="s">
        <v>1615</v>
      </c>
      <c r="C2405" s="1">
        <f t="shared" si="1006"/>
        <v>93148</v>
      </c>
      <c r="D2405" s="3">
        <f>IF(N2405&gt;0, RANK(N2405,(N2405:P2405,Q2405:AE2405)),0)</f>
        <v>1</v>
      </c>
      <c r="E2405" s="3">
        <f>IF(O2405&gt;0,RANK(O2405,(N2405:P2405,Q2405:AE2405)),0)</f>
        <v>2</v>
      </c>
      <c r="F2405" s="3">
        <f>IF(P2405&gt;0,RANK(P2405,(N2405:P2405,Q2405:AE2405)),0)</f>
        <v>3</v>
      </c>
      <c r="G2405" s="1">
        <f t="shared" si="1003"/>
        <v>1743</v>
      </c>
      <c r="H2405" s="2">
        <f t="shared" si="1004"/>
        <v>1.8712156997466398E-2</v>
      </c>
      <c r="I2405" s="2"/>
      <c r="J2405" s="2">
        <f t="shared" si="1007"/>
        <v>0.49672564091553228</v>
      </c>
      <c r="K2405" s="2">
        <f t="shared" si="1007"/>
        <v>0.47801348391806586</v>
      </c>
      <c r="L2405" s="2">
        <f t="shared" si="1008"/>
        <v>1.0059260531627088E-2</v>
      </c>
      <c r="M2405" s="2">
        <f t="shared" si="1009"/>
        <v>1.5201614634774764E-2</v>
      </c>
      <c r="N2405" s="38">
        <v>46269</v>
      </c>
      <c r="O2405" s="38">
        <v>44526</v>
      </c>
      <c r="P2405" s="38">
        <v>937</v>
      </c>
      <c r="Q2405" s="38">
        <v>312</v>
      </c>
      <c r="R2405" s="38">
        <v>416</v>
      </c>
      <c r="S2405" s="38"/>
      <c r="T2405" s="38">
        <v>119</v>
      </c>
      <c r="U2405" s="38"/>
      <c r="V2405" s="38"/>
      <c r="W2405" s="38">
        <v>500</v>
      </c>
      <c r="X2405" s="38"/>
      <c r="Y2405" s="38"/>
      <c r="Z2405" s="38"/>
      <c r="AA2405" s="38"/>
      <c r="AB2405" s="38"/>
      <c r="AC2405" s="38"/>
      <c r="AD2405" s="38"/>
      <c r="AE2405" s="38"/>
      <c r="AF2405" s="38"/>
      <c r="AG2405" s="38"/>
      <c r="AH2405" s="38"/>
      <c r="AI2405" s="38"/>
      <c r="AJ2405" s="38"/>
      <c r="AK2405" s="38"/>
      <c r="AL2405" s="38"/>
      <c r="AM2405" s="38">
        <v>69</v>
      </c>
      <c r="AN2405" s="38"/>
      <c r="AO2405" s="38"/>
      <c r="AP2405" s="38"/>
      <c r="AQ2405" s="38"/>
      <c r="AR2405" s="38"/>
      <c r="AS2405" s="38"/>
      <c r="AT2405" s="38"/>
      <c r="AU2405" s="38"/>
      <c r="AV2405" s="38"/>
      <c r="AW2405" s="38"/>
      <c r="AX2405" s="38"/>
      <c r="AY2405" s="38"/>
      <c r="BA2405" s="3">
        <f>IF(Q2405&gt;0,RANK(Q2405,(N2405:P2405,Q2405:AE2405)),0)</f>
        <v>6</v>
      </c>
      <c r="BB2405" s="3">
        <f>IF(R2405&gt;0,RANK(R2405,(N2405:P2405,Q2405:AE2405)),0)</f>
        <v>5</v>
      </c>
      <c r="BC2405" s="3">
        <f>IF(S2405&gt;0,RANK(S2405,(N2405:P2405,Q2405:AE2405)),0)</f>
        <v>0</v>
      </c>
      <c r="BD2405" s="3">
        <f>IF(T2405&gt;0,RANK(T2405,(N2405:P2405,Q2405:AE2405)),0)</f>
        <v>7</v>
      </c>
      <c r="BE2405" s="2">
        <f t="shared" si="1010"/>
        <v>3.349508309357152E-3</v>
      </c>
      <c r="BF2405" s="2">
        <f t="shared" si="1010"/>
        <v>4.4660110791428691E-3</v>
      </c>
      <c r="BG2405" s="2">
        <f t="shared" si="1010"/>
        <v>0</v>
      </c>
      <c r="BH2405" s="2">
        <f t="shared" si="1010"/>
        <v>1.2775368231201958E-3</v>
      </c>
      <c r="BJ2405" t="s">
        <v>707</v>
      </c>
      <c r="BK2405" t="s">
        <v>1615</v>
      </c>
      <c r="BL2405">
        <v>2</v>
      </c>
      <c r="BN2405">
        <v>0</v>
      </c>
      <c r="BO2405" s="60">
        <v>44</v>
      </c>
      <c r="BP2405" s="62">
        <v>3</v>
      </c>
      <c r="BQ2405" s="66">
        <f t="shared" si="1011"/>
        <v>44003</v>
      </c>
      <c r="BR2405" s="66">
        <f t="shared" si="1012"/>
        <v>44003</v>
      </c>
      <c r="BS2405" s="3" t="s">
        <v>3083</v>
      </c>
      <c r="BT2405" s="38">
        <f>SUMIF(Town!$BJ$1288:$BJ$1327,$BQ2405,Town!BO$1288:BO$1327)</f>
        <v>0</v>
      </c>
      <c r="BU2405" s="38">
        <f>SUMIF(Town!$BJ$1288:$BJ$1327,$BQ2405,Town!BP$1288:BP$1327)</f>
        <v>0</v>
      </c>
      <c r="CF2405" s="38">
        <f>SUMIF(Town!$BJ$1288:$BJ$1327,$BQ2405,Town!CA$1288:CA$1327)</f>
        <v>0</v>
      </c>
      <c r="CI2405" s="38">
        <f>SUMIF(Town!$BJ$1288:$BJ$1327,$BQ2405,Town!CC$1288:CC$1327)</f>
        <v>0</v>
      </c>
    </row>
    <row r="2406" spans="1:100" ht="14" hidden="1" customHeight="1" outlineLevel="1" x14ac:dyDescent="0.2">
      <c r="A2406" t="s">
        <v>1973</v>
      </c>
      <c r="B2406" t="s">
        <v>1615</v>
      </c>
      <c r="C2406" s="1">
        <f t="shared" si="1006"/>
        <v>44618</v>
      </c>
      <c r="D2406" s="3">
        <f>IF(N2406&gt;0, RANK(N2406,(N2406:P2406,Q2406:AE2406)),0)</f>
        <v>1</v>
      </c>
      <c r="E2406" s="3">
        <f>IF(O2406&gt;0,RANK(O2406,(N2406:P2406,Q2406:AE2406)),0)</f>
        <v>2</v>
      </c>
      <c r="F2406" s="3">
        <f>IF(P2406&gt;0,RANK(P2406,(N2406:P2406,Q2406:AE2406)),0)</f>
        <v>3</v>
      </c>
      <c r="G2406" s="1">
        <f t="shared" si="1003"/>
        <v>11305</v>
      </c>
      <c r="H2406" s="2">
        <f t="shared" si="1004"/>
        <v>0.25337307812990273</v>
      </c>
      <c r="I2406" s="2"/>
      <c r="J2406" s="2">
        <f t="shared" si="1007"/>
        <v>0.61257788336545793</v>
      </c>
      <c r="K2406" s="2">
        <f t="shared" si="1007"/>
        <v>0.35920480523555515</v>
      </c>
      <c r="L2406" s="2">
        <f t="shared" si="1008"/>
        <v>1.1497601864718276E-2</v>
      </c>
      <c r="M2406" s="2">
        <f t="shared" si="1009"/>
        <v>1.6719709534268646E-2</v>
      </c>
      <c r="N2406" s="38">
        <v>27332</v>
      </c>
      <c r="O2406" s="38">
        <v>16027</v>
      </c>
      <c r="P2406" s="38">
        <v>513</v>
      </c>
      <c r="Q2406" s="38">
        <v>185</v>
      </c>
      <c r="R2406" s="38">
        <v>221</v>
      </c>
      <c r="S2406" s="38"/>
      <c r="T2406" s="38">
        <v>45</v>
      </c>
      <c r="U2406" s="38"/>
      <c r="V2406" s="38"/>
      <c r="W2406" s="38">
        <v>269</v>
      </c>
      <c r="X2406" s="38"/>
      <c r="Y2406" s="38"/>
      <c r="Z2406" s="38"/>
      <c r="AA2406" s="38"/>
      <c r="AB2406" s="38"/>
      <c r="AC2406" s="38"/>
      <c r="AD2406" s="38"/>
      <c r="AE2406" s="38"/>
      <c r="AF2406" s="38"/>
      <c r="AG2406" s="38"/>
      <c r="AH2406" s="38"/>
      <c r="AI2406" s="38"/>
      <c r="AJ2406" s="38"/>
      <c r="AK2406" s="38"/>
      <c r="AL2406" s="38"/>
      <c r="AM2406" s="38">
        <v>26</v>
      </c>
      <c r="AN2406" s="38"/>
      <c r="AO2406" s="38"/>
      <c r="AP2406" s="38"/>
      <c r="AQ2406" s="38"/>
      <c r="AR2406" s="38"/>
      <c r="AS2406" s="38"/>
      <c r="AT2406" s="38"/>
      <c r="AU2406" s="38"/>
      <c r="AV2406" s="38"/>
      <c r="AW2406" s="38"/>
      <c r="AX2406" s="38"/>
      <c r="AY2406" s="38"/>
      <c r="BA2406" s="3">
        <f>IF(Q2406&gt;0,RANK(Q2406,(N2406:P2406,Q2406:AE2406)),0)</f>
        <v>6</v>
      </c>
      <c r="BB2406" s="3">
        <f>IF(R2406&gt;0,RANK(R2406,(N2406:P2406,Q2406:AE2406)),0)</f>
        <v>5</v>
      </c>
      <c r="BC2406" s="3">
        <f>IF(S2406&gt;0,RANK(S2406,(N2406:P2406,Q2406:AE2406)),0)</f>
        <v>0</v>
      </c>
      <c r="BD2406" s="3">
        <f>IF(T2406&gt;0,RANK(T2406,(N2406:P2406,Q2406:AE2406)),0)</f>
        <v>7</v>
      </c>
      <c r="BE2406" s="2">
        <f t="shared" si="1010"/>
        <v>4.1463086646644854E-3</v>
      </c>
      <c r="BF2406" s="2">
        <f t="shared" si="1010"/>
        <v>4.9531579183289256E-3</v>
      </c>
      <c r="BG2406" s="2">
        <f t="shared" si="1010"/>
        <v>0</v>
      </c>
      <c r="BH2406" s="2">
        <f t="shared" si="1010"/>
        <v>1.0085615670805505E-3</v>
      </c>
      <c r="BJ2406" t="s">
        <v>1973</v>
      </c>
      <c r="BK2406" t="s">
        <v>1615</v>
      </c>
      <c r="BL2406">
        <v>1</v>
      </c>
      <c r="BN2406">
        <v>0</v>
      </c>
      <c r="BO2406" s="60">
        <v>44</v>
      </c>
      <c r="BP2406" s="62">
        <v>5</v>
      </c>
      <c r="BQ2406" s="66">
        <f t="shared" si="1011"/>
        <v>44005</v>
      </c>
      <c r="BR2406" s="66">
        <f t="shared" si="1012"/>
        <v>44005</v>
      </c>
      <c r="BS2406" s="3" t="s">
        <v>3083</v>
      </c>
      <c r="BT2406" s="38">
        <f>SUMIF(Town!$BJ$1288:$BJ$1327,$BQ2406,Town!BO$1288:BO$1327)</f>
        <v>0</v>
      </c>
      <c r="BU2406" s="38">
        <f>SUMIF(Town!$BJ$1288:$BJ$1327,$BQ2406,Town!BP$1288:BP$1327)</f>
        <v>0</v>
      </c>
      <c r="CF2406" s="38">
        <f>SUMIF(Town!$BJ$1288:$BJ$1327,$BQ2406,Town!CA$1288:CA$1327)</f>
        <v>0</v>
      </c>
      <c r="CI2406" s="38">
        <f>SUMIF(Town!$BJ$1288:$BJ$1327,$BQ2406,Town!CC$1288:CC$1327)</f>
        <v>0</v>
      </c>
    </row>
    <row r="2407" spans="1:100" ht="14" hidden="1" customHeight="1" outlineLevel="1" x14ac:dyDescent="0.2">
      <c r="A2407" t="s">
        <v>1132</v>
      </c>
      <c r="B2407" t="s">
        <v>1615</v>
      </c>
      <c r="C2407" s="1">
        <f t="shared" si="1006"/>
        <v>269679</v>
      </c>
      <c r="D2407" s="3">
        <f>IF(N2407&gt;0, RANK(N2407,(N2407:P2407,Q2407:AE2407)),0)</f>
        <v>1</v>
      </c>
      <c r="E2407" s="3">
        <f>IF(O2407&gt;0,RANK(O2407,(N2407:P2407,Q2407:AE2407)),0)</f>
        <v>2</v>
      </c>
      <c r="F2407" s="3">
        <f>IF(P2407&gt;0,RANK(P2407,(N2407:P2407,Q2407:AE2407)),0)</f>
        <v>3</v>
      </c>
      <c r="G2407" s="1">
        <f t="shared" si="1003"/>
        <v>37659</v>
      </c>
      <c r="H2407" s="2">
        <f t="shared" si="1004"/>
        <v>0.13964379873850022</v>
      </c>
      <c r="I2407" s="2"/>
      <c r="J2407" s="2">
        <f t="shared" si="1007"/>
        <v>0.55659506301936745</v>
      </c>
      <c r="K2407" s="2">
        <f t="shared" si="1007"/>
        <v>0.41695126428086726</v>
      </c>
      <c r="L2407" s="2">
        <f t="shared" si="1008"/>
        <v>9.2035345725844427E-3</v>
      </c>
      <c r="M2407" s="2">
        <f t="shared" si="1009"/>
        <v>1.725013812718084E-2</v>
      </c>
      <c r="N2407" s="38">
        <v>150102</v>
      </c>
      <c r="O2407" s="38">
        <v>112443</v>
      </c>
      <c r="P2407" s="38">
        <v>2482</v>
      </c>
      <c r="Q2407" s="38">
        <v>697</v>
      </c>
      <c r="R2407" s="38">
        <v>1671</v>
      </c>
      <c r="S2407" s="38"/>
      <c r="T2407" s="38">
        <v>853</v>
      </c>
      <c r="U2407" s="38"/>
      <c r="V2407" s="38"/>
      <c r="W2407" s="38">
        <v>1255</v>
      </c>
      <c r="X2407" s="38"/>
      <c r="Y2407" s="38"/>
      <c r="Z2407" s="38"/>
      <c r="AA2407" s="38"/>
      <c r="AB2407" s="38"/>
      <c r="AC2407" s="38"/>
      <c r="AD2407" s="38"/>
      <c r="AE2407" s="38"/>
      <c r="AF2407" s="38"/>
      <c r="AG2407" s="38"/>
      <c r="AH2407" s="38"/>
      <c r="AI2407" s="38"/>
      <c r="AJ2407" s="38"/>
      <c r="AK2407" s="38"/>
      <c r="AL2407" s="38"/>
      <c r="AM2407" s="38">
        <v>176</v>
      </c>
      <c r="AN2407" s="38"/>
      <c r="AO2407" s="38"/>
      <c r="AP2407" s="38"/>
      <c r="AQ2407" s="38"/>
      <c r="AR2407" s="38"/>
      <c r="AS2407" s="38"/>
      <c r="AT2407" s="38"/>
      <c r="AU2407" s="38"/>
      <c r="AV2407" s="38"/>
      <c r="AW2407" s="38"/>
      <c r="AX2407" s="38"/>
      <c r="AY2407" s="38"/>
      <c r="BA2407" s="3">
        <f>IF(Q2407&gt;0,RANK(Q2407,(N2407:P2407,Q2407:AE2407)),0)</f>
        <v>7</v>
      </c>
      <c r="BB2407" s="3">
        <f>IF(R2407&gt;0,RANK(R2407,(N2407:P2407,Q2407:AE2407)),0)</f>
        <v>4</v>
      </c>
      <c r="BC2407" s="3">
        <f>IF(S2407&gt;0,RANK(S2407,(N2407:P2407,Q2407:AE2407)),0)</f>
        <v>0</v>
      </c>
      <c r="BD2407" s="3">
        <f>IF(T2407&gt;0,RANK(T2407,(N2407:P2407,Q2407:AE2407)),0)</f>
        <v>6</v>
      </c>
      <c r="BE2407" s="2">
        <f t="shared" si="1010"/>
        <v>2.5845542292874122E-3</v>
      </c>
      <c r="BF2407" s="2">
        <f t="shared" si="1010"/>
        <v>6.1962555482629345E-3</v>
      </c>
      <c r="BG2407" s="2">
        <f t="shared" si="1010"/>
        <v>0</v>
      </c>
      <c r="BH2407" s="2">
        <f t="shared" si="1010"/>
        <v>3.1630197382814381E-3</v>
      </c>
      <c r="BJ2407" t="s">
        <v>1132</v>
      </c>
      <c r="BK2407" t="s">
        <v>1615</v>
      </c>
      <c r="BN2407">
        <v>0</v>
      </c>
      <c r="BO2407" s="60">
        <v>44</v>
      </c>
      <c r="BP2407" s="62">
        <v>7</v>
      </c>
      <c r="BQ2407" s="66">
        <f t="shared" si="1011"/>
        <v>44007</v>
      </c>
      <c r="BR2407" s="66">
        <f t="shared" si="1012"/>
        <v>44007</v>
      </c>
      <c r="BS2407" s="3" t="s">
        <v>3083</v>
      </c>
      <c r="BT2407" s="38">
        <f>SUMIF(Town!$BJ$1288:$BJ$1327,$BQ2407,Town!BO$1288:BO$1327)</f>
        <v>0</v>
      </c>
      <c r="BU2407" s="38">
        <f>SUMIF(Town!$BJ$1288:$BJ$1327,$BQ2407,Town!BP$1288:BP$1327)</f>
        <v>0</v>
      </c>
      <c r="CF2407" s="38">
        <f>SUMIF(Town!$BJ$1288:$BJ$1327,$BQ2407,Town!CA$1288:CA$1327)</f>
        <v>0</v>
      </c>
      <c r="CI2407" s="38">
        <f>SUMIF(Town!$BJ$1288:$BJ$1327,$BQ2407,Town!CC$1288:CC$1327)</f>
        <v>0</v>
      </c>
    </row>
    <row r="2408" spans="1:100" ht="14" hidden="1" customHeight="1" outlineLevel="1" x14ac:dyDescent="0.2">
      <c r="A2408" t="s">
        <v>674</v>
      </c>
      <c r="B2408" t="s">
        <v>1615</v>
      </c>
      <c r="C2408" s="1">
        <f t="shared" si="1006"/>
        <v>76036</v>
      </c>
      <c r="D2408" s="3">
        <f>IF(N2408&gt;0, RANK(N2408,(N2408:P2408,Q2408:AE2408)),0)</f>
        <v>1</v>
      </c>
      <c r="E2408" s="3">
        <f>IF(O2408&gt;0,RANK(O2408,(N2408:P2408,Q2408:AE2408)),0)</f>
        <v>2</v>
      </c>
      <c r="F2408" s="3">
        <f>IF(P2408&gt;0,RANK(P2408,(N2408:P2408,Q2408:AE2408)),0)</f>
        <v>3</v>
      </c>
      <c r="G2408" s="1">
        <f>IF(C2408&gt;0,MAX(N2408:P2408)-LARGE(N2408:P2408,2),0)</f>
        <v>11342</v>
      </c>
      <c r="H2408" s="2">
        <f>IF(C2408&gt;0,G2408/C2408,0)</f>
        <v>0.14916618443894997</v>
      </c>
      <c r="I2408" s="2"/>
      <c r="J2408" s="2">
        <f>IF($C2408=0,"-",N2408/$C2408)</f>
        <v>0.56011626071860698</v>
      </c>
      <c r="K2408" s="2">
        <f>IF($C2408=0,"-",O2408/$C2408)</f>
        <v>0.41095007627965702</v>
      </c>
      <c r="L2408" s="2">
        <f>IF($C2408=0,"-",P2408/$C2408)</f>
        <v>1.0929033615655743E-2</v>
      </c>
      <c r="M2408" s="2">
        <f>IF(C2408=0,"-",(1-J2408-K2408-L2408))</f>
        <v>1.8004629386080256E-2</v>
      </c>
      <c r="N2408" s="38">
        <v>42589</v>
      </c>
      <c r="O2408" s="38">
        <v>31247</v>
      </c>
      <c r="P2408" s="38">
        <v>831</v>
      </c>
      <c r="Q2408" s="38">
        <v>312</v>
      </c>
      <c r="R2408" s="38">
        <v>405</v>
      </c>
      <c r="S2408" s="38"/>
      <c r="T2408" s="38">
        <v>107</v>
      </c>
      <c r="U2408" s="38"/>
      <c r="V2408" s="38"/>
      <c r="W2408" s="38">
        <v>480</v>
      </c>
      <c r="X2408" s="38"/>
      <c r="Y2408" s="38"/>
      <c r="Z2408" s="38"/>
      <c r="AA2408" s="38"/>
      <c r="AB2408" s="38"/>
      <c r="AC2408" s="38"/>
      <c r="AD2408" s="38"/>
      <c r="AE2408" s="38"/>
      <c r="AF2408" s="38"/>
      <c r="AG2408" s="38"/>
      <c r="AH2408" s="38"/>
      <c r="AI2408" s="38"/>
      <c r="AJ2408" s="38"/>
      <c r="AK2408" s="38"/>
      <c r="AL2408" s="38"/>
      <c r="AM2408" s="38">
        <v>65</v>
      </c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BA2408" s="3">
        <f>IF(Q2408&gt;0,RANK(Q2408,(N2408:P2408,Q2408:AE2408)),0)</f>
        <v>6</v>
      </c>
      <c r="BB2408" s="3">
        <f>IF(R2408&gt;0,RANK(R2408,(N2408:P2408,Q2408:AE2408)),0)</f>
        <v>5</v>
      </c>
      <c r="BC2408" s="3">
        <f>IF(S2408&gt;0,RANK(S2408,(N2408:P2408,Q2408:AE2408)),0)</f>
        <v>0</v>
      </c>
      <c r="BD2408" s="3">
        <f>IF(T2408&gt;0,RANK(T2408,(N2408:P2408,Q2408:AE2408)),0)</f>
        <v>7</v>
      </c>
      <c r="BE2408" s="2">
        <f t="shared" si="1010"/>
        <v>4.1033194802461989E-3</v>
      </c>
      <c r="BF2408" s="2">
        <f t="shared" si="1010"/>
        <v>5.3264243253195852E-3</v>
      </c>
      <c r="BG2408" s="2">
        <f t="shared" si="1010"/>
        <v>0</v>
      </c>
      <c r="BH2408" s="2">
        <f t="shared" si="1010"/>
        <v>1.4072281550844337E-3</v>
      </c>
      <c r="BJ2408" t="s">
        <v>674</v>
      </c>
      <c r="BK2408" t="s">
        <v>1615</v>
      </c>
      <c r="BL2408">
        <v>2</v>
      </c>
      <c r="BN2408">
        <v>0</v>
      </c>
      <c r="BO2408" s="60">
        <v>44</v>
      </c>
      <c r="BP2408" s="62">
        <v>9</v>
      </c>
      <c r="BQ2408" s="66">
        <f t="shared" si="1011"/>
        <v>44009</v>
      </c>
      <c r="BR2408" s="66">
        <f t="shared" si="1012"/>
        <v>44009</v>
      </c>
      <c r="BS2408" s="3" t="s">
        <v>3083</v>
      </c>
      <c r="BT2408" s="38">
        <f>SUMIF(Town!$BJ$1288:$BJ$1327,$BQ2408,Town!BO$1288:BO$1327)</f>
        <v>0</v>
      </c>
      <c r="BU2408" s="38">
        <f>SUMIF(Town!$BJ$1288:$BJ$1327,$BQ2408,Town!BP$1288:BP$1327)</f>
        <v>0</v>
      </c>
      <c r="CF2408" s="38">
        <f>SUMIF(Town!$BJ$1288:$BJ$1327,$BQ2408,Town!CA$1288:CA$1327)</f>
        <v>0</v>
      </c>
      <c r="CI2408" s="38">
        <f>SUMIF(Town!$BJ$1288:$BJ$1327,$BQ2408,Town!CC$1288:CC$1327)</f>
        <v>0</v>
      </c>
    </row>
    <row r="2409" spans="1:100" ht="14" hidden="1" customHeight="1" outlineLevel="1" x14ac:dyDescent="0.2">
      <c r="A2409" t="s">
        <v>3141</v>
      </c>
      <c r="B2409" t="s">
        <v>1615</v>
      </c>
      <c r="C2409" s="1">
        <f t="shared" si="1006"/>
        <v>1570</v>
      </c>
      <c r="D2409" s="3">
        <f>IF(N2409&gt;0, RANK(N2409,(N2409:P2409,Q2409:AE2409)),0)</f>
        <v>1</v>
      </c>
      <c r="E2409" s="3">
        <f>IF(O2409&gt;0,RANK(O2409,(N2409:P2409,Q2409:AE2409)),0)</f>
        <v>2</v>
      </c>
      <c r="F2409" s="3">
        <f>IF(P2409&gt;0,RANK(P2409,(N2409:P2409,Q2409:AE2409)),0)</f>
        <v>4</v>
      </c>
      <c r="G2409" s="1">
        <f t="shared" si="1003"/>
        <v>1291</v>
      </c>
      <c r="H2409" s="2">
        <f t="shared" si="1004"/>
        <v>0.82229299363057329</v>
      </c>
      <c r="I2409" s="2"/>
      <c r="J2409" s="2">
        <f t="shared" si="1007"/>
        <v>0.89554140127388537</v>
      </c>
      <c r="K2409" s="2">
        <f t="shared" si="1007"/>
        <v>7.32484076433121E-2</v>
      </c>
      <c r="L2409" s="2">
        <f t="shared" si="1008"/>
        <v>3.821656050955414E-3</v>
      </c>
      <c r="M2409" s="2">
        <f t="shared" si="1009"/>
        <v>2.7388535031847114E-2</v>
      </c>
      <c r="N2409" s="38">
        <v>1406</v>
      </c>
      <c r="O2409" s="38">
        <v>115</v>
      </c>
      <c r="P2409" s="38">
        <v>6</v>
      </c>
      <c r="Q2409" s="38">
        <v>3</v>
      </c>
      <c r="R2409" s="38">
        <v>29</v>
      </c>
      <c r="S2409" s="38"/>
      <c r="T2409" s="38">
        <v>5</v>
      </c>
      <c r="U2409" s="38"/>
      <c r="V2409" s="38"/>
      <c r="W2409" s="38">
        <v>5</v>
      </c>
      <c r="X2409" s="38"/>
      <c r="Y2409" s="38"/>
      <c r="Z2409" s="38"/>
      <c r="AA2409" s="38"/>
      <c r="AB2409" s="38"/>
      <c r="AC2409" s="38"/>
      <c r="AD2409" s="38"/>
      <c r="AE2409" s="38"/>
      <c r="AF2409" s="38"/>
      <c r="AG2409" s="38"/>
      <c r="AH2409" s="38"/>
      <c r="AI2409" s="38"/>
      <c r="AJ2409" s="38"/>
      <c r="AK2409" s="38"/>
      <c r="AL2409" s="38"/>
      <c r="AM2409" s="38">
        <v>1</v>
      </c>
      <c r="AN2409" s="38"/>
      <c r="AO2409" s="38"/>
      <c r="AP2409" s="38"/>
      <c r="AQ2409" s="38"/>
      <c r="AR2409" s="38"/>
      <c r="AS2409" s="38"/>
      <c r="AT2409" s="38"/>
      <c r="AU2409" s="38"/>
      <c r="AV2409" s="38"/>
      <c r="AW2409" s="38"/>
      <c r="AX2409" s="38"/>
      <c r="AY2409" s="38"/>
      <c r="BA2409" s="3">
        <f>IF(Q2409&gt;0,RANK(Q2409,(N2409:P2409,Q2409:AE2409)),0)</f>
        <v>7</v>
      </c>
      <c r="BB2409" s="3">
        <f>IF(R2409&gt;0,RANK(R2409,(N2409:P2409,Q2409:AE2409)),0)</f>
        <v>3</v>
      </c>
      <c r="BC2409" s="3">
        <f>IF(S2409&gt;0,RANK(S2409,(N2409:P2409,Q2409:AE2409)),0)</f>
        <v>0</v>
      </c>
      <c r="BD2409" s="3">
        <f>IF(T2409&gt;0,RANK(T2409,(N2409:P2409,Q2409:AE2409)),0)</f>
        <v>5</v>
      </c>
      <c r="BE2409" s="2">
        <f t="shared" si="1010"/>
        <v>1.910828025477707E-3</v>
      </c>
      <c r="BF2409" s="2">
        <f t="shared" si="1010"/>
        <v>1.8471337579617834E-2</v>
      </c>
      <c r="BG2409" s="2">
        <f t="shared" si="1010"/>
        <v>0</v>
      </c>
      <c r="BH2409" s="2">
        <f t="shared" si="1010"/>
        <v>3.1847133757961785E-3</v>
      </c>
      <c r="BJ2409" t="s">
        <v>3141</v>
      </c>
      <c r="BK2409" t="s">
        <v>1615</v>
      </c>
      <c r="BN2409">
        <v>0</v>
      </c>
      <c r="BO2409" s="60">
        <v>44</v>
      </c>
      <c r="BP2409" s="62">
        <v>99</v>
      </c>
      <c r="BQ2409" s="66">
        <f t="shared" si="1011"/>
        <v>44099</v>
      </c>
      <c r="BR2409" s="66">
        <f t="shared" si="1012"/>
        <v>44099</v>
      </c>
      <c r="BS2409" s="3" t="s">
        <v>3141</v>
      </c>
      <c r="BT2409" s="38">
        <f>SUMIF(Town!$BJ$1288:$BJ$1327,$BQ2409,Town!BO$1288:BO$1327)</f>
        <v>0</v>
      </c>
      <c r="BU2409" s="38">
        <f>SUMIF(Town!$BJ$1288:$BJ$1327,$BQ2409,Town!BP$1288:BP$1327)</f>
        <v>0</v>
      </c>
      <c r="CF2409" s="38">
        <f>SUMIF(Town!$BJ$1288:$BJ$1327,$BQ2409,Town!CA$1288:CA$1327)</f>
        <v>0</v>
      </c>
      <c r="CI2409" s="38">
        <f>SUMIF(Town!$BJ$1288:$BJ$1327,$BQ2409,Town!CC$1288:CC$1327)</f>
        <v>0</v>
      </c>
    </row>
    <row r="2410" spans="1:100" ht="14" customHeight="1" collapsed="1" x14ac:dyDescent="0.2">
      <c r="A2410" t="s">
        <v>1093</v>
      </c>
      <c r="B2410" t="s">
        <v>534</v>
      </c>
      <c r="C2410" s="1">
        <f t="shared" si="1006"/>
        <v>513386</v>
      </c>
      <c r="D2410" s="3">
        <f>IF(N2410&gt;0, RANK(N2410,(N2410:P2410,Q2410:AE2410)),0)</f>
        <v>1</v>
      </c>
      <c r="E2410" s="3">
        <f>IF(O2410&gt;0,RANK(O2410,(N2410:P2410,Q2410:AE2410)),0)</f>
        <v>2</v>
      </c>
      <c r="F2410" s="3">
        <f>IF(P2410&gt;0,RANK(P2410,(N2410:P2410,Q2410:AE2410)),0)</f>
        <v>3</v>
      </c>
      <c r="G2410" s="1">
        <f t="shared" si="1003"/>
        <v>70750</v>
      </c>
      <c r="H2410" s="2">
        <f t="shared" si="1004"/>
        <v>0.13781053632159818</v>
      </c>
      <c r="I2410" s="2"/>
      <c r="J2410" s="2">
        <f t="shared" si="1007"/>
        <v>0.55544171442150736</v>
      </c>
      <c r="K2410" s="2">
        <f t="shared" si="1007"/>
        <v>0.41763117809990924</v>
      </c>
      <c r="L2410" s="2">
        <f t="shared" si="1008"/>
        <v>9.8269138620842803E-3</v>
      </c>
      <c r="M2410" s="2">
        <f t="shared" si="1009"/>
        <v>1.7100193616499122E-2</v>
      </c>
      <c r="N2410" s="38">
        <v>285156</v>
      </c>
      <c r="O2410" s="38">
        <v>214406</v>
      </c>
      <c r="P2410" s="38">
        <v>5045</v>
      </c>
      <c r="Q2410" s="38">
        <v>1617</v>
      </c>
      <c r="R2410" s="38">
        <v>2900</v>
      </c>
      <c r="S2410" s="38"/>
      <c r="T2410" s="38">
        <v>1176</v>
      </c>
      <c r="U2410" s="38"/>
      <c r="V2410" s="38"/>
      <c r="W2410" s="38">
        <v>2727</v>
      </c>
      <c r="X2410" s="38"/>
      <c r="Y2410" s="38"/>
      <c r="Z2410" s="38"/>
      <c r="AA2410" s="38"/>
      <c r="AB2410" s="38"/>
      <c r="AC2410" s="38"/>
      <c r="AD2410" s="38"/>
      <c r="AE2410" s="38"/>
      <c r="AF2410" s="38"/>
      <c r="AG2410" s="38"/>
      <c r="AH2410" s="38"/>
      <c r="AI2410" s="38"/>
      <c r="AJ2410" s="38"/>
      <c r="AK2410" s="38"/>
      <c r="AL2410" s="38"/>
      <c r="AM2410" s="38">
        <v>359</v>
      </c>
      <c r="AN2410" s="38"/>
      <c r="AO2410" s="38"/>
      <c r="AP2410" s="38"/>
      <c r="AQ2410" s="38"/>
      <c r="AR2410" s="38"/>
      <c r="AS2410" s="38"/>
      <c r="AT2410" s="38"/>
      <c r="AU2410" s="38"/>
      <c r="AV2410" s="38"/>
      <c r="AW2410" s="38"/>
      <c r="AX2410" s="38"/>
      <c r="AY2410" s="38"/>
      <c r="BA2410" s="3">
        <f>IF(Q2410&gt;0,RANK(Q2410,(N2410:P2410,Q2410:AE2410)),0)</f>
        <v>6</v>
      </c>
      <c r="BB2410" s="3">
        <f>IF(R2410&gt;0,RANK(R2410,(N2410:P2410,Q2410:AE2410)),0)</f>
        <v>4</v>
      </c>
      <c r="BC2410" s="3">
        <f>IF(S2410&gt;0,RANK(S2410,(N2410:P2410,Q2410:AE2410)),0)</f>
        <v>0</v>
      </c>
      <c r="BD2410" s="3">
        <f>IF(T2410&gt;0,RANK(T2410,(N2410:P2410,Q2410:AE2410)),0)</f>
        <v>7</v>
      </c>
      <c r="BE2410" s="2">
        <f t="shared" si="1010"/>
        <v>3.1496768513360317E-3</v>
      </c>
      <c r="BF2410" s="2">
        <f t="shared" si="1010"/>
        <v>5.648771100107911E-3</v>
      </c>
      <c r="BG2410" s="2">
        <f t="shared" si="1010"/>
        <v>0</v>
      </c>
      <c r="BH2410" s="2">
        <f t="shared" si="1010"/>
        <v>2.2906740736989323E-3</v>
      </c>
      <c r="BJ2410" t="s">
        <v>1093</v>
      </c>
      <c r="BK2410" t="s">
        <v>534</v>
      </c>
      <c r="BN2410">
        <v>0</v>
      </c>
      <c r="BO2410" s="60">
        <v>44</v>
      </c>
      <c r="BP2410" s="62"/>
      <c r="BQ2410" s="60">
        <v>44</v>
      </c>
      <c r="BR2410" s="60">
        <f t="shared" si="1012"/>
        <v>44</v>
      </c>
      <c r="BS2410" s="3" t="s">
        <v>693</v>
      </c>
      <c r="BT2410" s="38">
        <f>SUM(BT2404:BT2409)</f>
        <v>0</v>
      </c>
      <c r="BU2410" s="38">
        <f>SUM(BU2404:BU2409)</f>
        <v>0</v>
      </c>
      <c r="CF2410" s="38">
        <f>SUM(CF2404:CF2409)</f>
        <v>0</v>
      </c>
      <c r="CI2410" s="38">
        <f>SUM(CI2404:CI2409)</f>
        <v>0</v>
      </c>
    </row>
    <row r="2411" spans="1:100" ht="14" customHeight="1" x14ac:dyDescent="0.2">
      <c r="C2411" s="1"/>
      <c r="E2411" s="3"/>
      <c r="F2411" s="3"/>
      <c r="I2411" s="2"/>
      <c r="N2411" s="38"/>
      <c r="O2411" s="38"/>
      <c r="P2411" s="38"/>
      <c r="Q2411" s="38"/>
      <c r="R2411" s="38"/>
      <c r="S2411" s="38"/>
      <c r="T2411" s="38"/>
      <c r="U2411" s="38"/>
      <c r="V2411" s="38"/>
      <c r="W2411" s="38"/>
      <c r="X2411" s="38"/>
      <c r="Y2411" s="38"/>
      <c r="Z2411" s="38"/>
      <c r="AA2411" s="38"/>
      <c r="AB2411" s="38"/>
      <c r="AC2411" s="38"/>
      <c r="AD2411" s="38"/>
      <c r="AE2411" s="38"/>
      <c r="AF2411" s="38"/>
      <c r="AG2411" s="38"/>
      <c r="AH2411" s="38"/>
      <c r="AI2411" s="38"/>
      <c r="AJ2411" s="38"/>
      <c r="AK2411" s="38"/>
      <c r="AL2411" s="38"/>
      <c r="AM2411" s="38"/>
      <c r="AN2411" s="38"/>
      <c r="AO2411" s="38"/>
      <c r="AP2411" s="38"/>
      <c r="AQ2411" s="38"/>
      <c r="AR2411" s="38"/>
      <c r="AS2411" s="38"/>
      <c r="AT2411" s="38"/>
      <c r="AU2411" s="38"/>
      <c r="AV2411" s="38"/>
      <c r="AW2411" s="38"/>
      <c r="AX2411" s="38"/>
      <c r="AY2411" s="38"/>
      <c r="BA2411" s="3"/>
      <c r="BB2411" s="3"/>
      <c r="BC2411" s="3"/>
      <c r="BD2411" s="3"/>
      <c r="BO2411" s="60"/>
      <c r="BP2411" s="62"/>
      <c r="BQ2411" s="66"/>
      <c r="BR2411" s="66"/>
    </row>
    <row r="2412" spans="1:100" ht="14" hidden="1" customHeight="1" outlineLevel="1" x14ac:dyDescent="0.2">
      <c r="A2412" t="s">
        <v>1034</v>
      </c>
      <c r="B2412" t="s">
        <v>1929</v>
      </c>
      <c r="C2412" s="1">
        <f t="shared" ref="C2412:C2458" si="1013">SUM(N2412:AY2412)</f>
        <v>12048</v>
      </c>
      <c r="D2412" s="3">
        <f>IF(N2412&gt;0, RANK(N2412,(N2412:P2412,Q2412:AE2412)),0)</f>
        <v>2</v>
      </c>
      <c r="E2412" s="3">
        <f>IF(O2412&gt;0,RANK(O2412,(N2412:P2412,Q2412:AE2412)),0)</f>
        <v>1</v>
      </c>
      <c r="F2412" s="3">
        <f>IF(P2412&gt;0,RANK(P2412,(N2412:P2412,Q2412:AE2412)),0)</f>
        <v>0</v>
      </c>
      <c r="G2412" s="1">
        <f t="shared" si="1003"/>
        <v>5110</v>
      </c>
      <c r="H2412" s="2">
        <f t="shared" si="1004"/>
        <v>0.42413678618857903</v>
      </c>
      <c r="I2412" s="2"/>
      <c r="J2412" s="2">
        <f t="shared" ref="J2412:J2458" si="1014">IF($C2412=0,"-",N2412/$C2412)</f>
        <v>0.28212151394422313</v>
      </c>
      <c r="K2412" s="2">
        <f t="shared" ref="K2412:K2458" si="1015">IF($C2412=0,"-",O2412/$C2412)</f>
        <v>0.70625830013280211</v>
      </c>
      <c r="L2412" s="2">
        <f t="shared" ref="L2412:L2458" si="1016">IF($C2412=0,"-",P2412/$C2412)</f>
        <v>0</v>
      </c>
      <c r="M2412" s="2">
        <f t="shared" ref="M2412:M2458" si="1017">IF(C2412=0,"-",(1-J2412-K2412-L2412))</f>
        <v>1.1620185922974757E-2</v>
      </c>
      <c r="N2412" s="38">
        <v>3399</v>
      </c>
      <c r="O2412" s="38">
        <v>8509</v>
      </c>
      <c r="P2412" s="38"/>
      <c r="Q2412" s="38">
        <v>38</v>
      </c>
      <c r="R2412" s="38">
        <v>26</v>
      </c>
      <c r="S2412" s="38">
        <v>29</v>
      </c>
      <c r="T2412" s="38">
        <v>16</v>
      </c>
      <c r="U2412" s="38">
        <v>31</v>
      </c>
      <c r="V2412" s="38"/>
      <c r="W2412" s="38"/>
      <c r="X2412" s="38"/>
      <c r="Y2412" s="38"/>
      <c r="Z2412" s="38"/>
      <c r="AA2412" s="38"/>
      <c r="AB2412" s="38"/>
      <c r="AC2412" s="38"/>
      <c r="AD2412" s="38"/>
      <c r="AE2412" s="38"/>
      <c r="AF2412" s="38"/>
      <c r="AG2412" s="38"/>
      <c r="AH2412" s="38"/>
      <c r="AI2412" s="38"/>
      <c r="AJ2412" s="38"/>
      <c r="AK2412" s="38"/>
      <c r="AL2412" s="38"/>
      <c r="AM2412" s="38"/>
      <c r="AN2412" s="38"/>
      <c r="AO2412" s="38"/>
      <c r="AP2412" s="38"/>
      <c r="AQ2412" s="38"/>
      <c r="AR2412" s="38"/>
      <c r="AS2412" s="38"/>
      <c r="AT2412" s="38"/>
      <c r="AU2412" s="38"/>
      <c r="AV2412" s="38"/>
      <c r="AW2412" s="38"/>
      <c r="AX2412" s="38"/>
      <c r="AY2412" s="38"/>
      <c r="BA2412" s="3">
        <f>IF(Q2412&gt;0,RANK(Q2412,(N2412:P2412,Q2412:AE2412)),0)</f>
        <v>3</v>
      </c>
      <c r="BB2412" s="3">
        <f>IF(R2412&gt;0,RANK(R2412,(N2412:P2412,Q2412:AE2412)),0)</f>
        <v>6</v>
      </c>
      <c r="BC2412" s="3">
        <f>IF(S2412&gt;0,RANK(S2412,(N2412:P2412,Q2412:AE2412)),0)</f>
        <v>5</v>
      </c>
      <c r="BD2412" s="3">
        <f>IF(T2412&gt;0,RANK(T2412,(N2412:P2412,Q2412:AE2412)),0)</f>
        <v>7</v>
      </c>
      <c r="BE2412" s="2">
        <f t="shared" ref="BE2412:BE2458" si="1018">IF($C2412=0,"-",Q2412/$C2412)</f>
        <v>3.1540504648074367E-3</v>
      </c>
      <c r="BF2412" s="2">
        <f t="shared" ref="BF2412:BF2458" si="1019">IF($C2412=0,"-",R2412/$C2412)</f>
        <v>2.1580345285524567E-3</v>
      </c>
      <c r="BG2412" s="2">
        <f t="shared" ref="BG2412:BG2458" si="1020">IF($C2412=0,"-",S2412/$C2412)</f>
        <v>2.4070385126162019E-3</v>
      </c>
      <c r="BH2412" s="2">
        <f t="shared" ref="BH2412:BH2458" si="1021">IF($C2412=0,"-",T2412/$C2412)</f>
        <v>1.3280212483399733E-3</v>
      </c>
      <c r="BJ2412" t="s">
        <v>1034</v>
      </c>
      <c r="BK2412" t="s">
        <v>1929</v>
      </c>
      <c r="BL2412">
        <v>3</v>
      </c>
      <c r="BN2412">
        <v>0</v>
      </c>
      <c r="BO2412" s="60">
        <v>45</v>
      </c>
      <c r="BP2412" s="62">
        <v>1</v>
      </c>
      <c r="BQ2412" s="66">
        <f t="shared" ref="BQ2412:BQ2457" si="1022">1000*BO2412+BP2412</f>
        <v>45001</v>
      </c>
      <c r="BR2412" s="66">
        <f t="shared" si="1012"/>
        <v>45001</v>
      </c>
      <c r="BS2412" s="3" t="s">
        <v>3083</v>
      </c>
    </row>
    <row r="2413" spans="1:100" ht="14" hidden="1" customHeight="1" outlineLevel="1" x14ac:dyDescent="0.2">
      <c r="A2413" t="s">
        <v>3096</v>
      </c>
      <c r="B2413" t="s">
        <v>1929</v>
      </c>
      <c r="C2413" s="1">
        <f t="shared" si="1013"/>
        <v>86091</v>
      </c>
      <c r="D2413" s="3">
        <f>IF(N2413&gt;0, RANK(N2413,(N2413:P2413,Q2413:AE2413)),0)</f>
        <v>2</v>
      </c>
      <c r="E2413" s="3">
        <f>IF(O2413&gt;0,RANK(O2413,(N2413:P2413,Q2413:AE2413)),0)</f>
        <v>1</v>
      </c>
      <c r="F2413" s="3">
        <f>IF(P2413&gt;0,RANK(P2413,(N2413:P2413,Q2413:AE2413)),0)</f>
        <v>0</v>
      </c>
      <c r="G2413" s="1">
        <f t="shared" si="1003"/>
        <v>22294</v>
      </c>
      <c r="H2413" s="2">
        <f t="shared" si="1004"/>
        <v>0.25895854386637396</v>
      </c>
      <c r="I2413" s="2"/>
      <c r="J2413" s="2">
        <f t="shared" si="1014"/>
        <v>0.36354555063827809</v>
      </c>
      <c r="K2413" s="2">
        <f t="shared" si="1015"/>
        <v>0.62250409450465205</v>
      </c>
      <c r="L2413" s="2">
        <f t="shared" si="1016"/>
        <v>0</v>
      </c>
      <c r="M2413" s="2">
        <f t="shared" si="1017"/>
        <v>1.3950354857069858E-2</v>
      </c>
      <c r="N2413" s="38">
        <v>31298</v>
      </c>
      <c r="O2413" s="38">
        <v>53592</v>
      </c>
      <c r="P2413" s="38"/>
      <c r="Q2413" s="38">
        <v>437</v>
      </c>
      <c r="R2413" s="38">
        <v>228</v>
      </c>
      <c r="S2413" s="38">
        <v>181</v>
      </c>
      <c r="T2413" s="38">
        <v>108</v>
      </c>
      <c r="U2413" s="38">
        <v>247</v>
      </c>
      <c r="V2413" s="38"/>
      <c r="W2413" s="38"/>
      <c r="X2413" s="38"/>
      <c r="Y2413" s="38"/>
      <c r="Z2413" s="38"/>
      <c r="AA2413" s="38"/>
      <c r="AB2413" s="38"/>
      <c r="AC2413" s="38"/>
      <c r="AD2413" s="38"/>
      <c r="AE2413" s="38"/>
      <c r="AF2413" s="38"/>
      <c r="AG2413" s="38"/>
      <c r="AH2413" s="38"/>
      <c r="AI2413" s="38"/>
      <c r="AJ2413" s="38"/>
      <c r="AK2413" s="38"/>
      <c r="AL2413" s="38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BA2413" s="3">
        <f>IF(Q2413&gt;0,RANK(Q2413,(N2413:P2413,Q2413:AE2413)),0)</f>
        <v>3</v>
      </c>
      <c r="BB2413" s="3">
        <f>IF(R2413&gt;0,RANK(R2413,(N2413:P2413,Q2413:AE2413)),0)</f>
        <v>5</v>
      </c>
      <c r="BC2413" s="3">
        <f>IF(S2413&gt;0,RANK(S2413,(N2413:P2413,Q2413:AE2413)),0)</f>
        <v>6</v>
      </c>
      <c r="BD2413" s="3">
        <f>IF(T2413&gt;0,RANK(T2413,(N2413:P2413,Q2413:AE2413)),0)</f>
        <v>7</v>
      </c>
      <c r="BE2413" s="2">
        <f t="shared" si="1018"/>
        <v>5.0760242069438155E-3</v>
      </c>
      <c r="BF2413" s="2">
        <f t="shared" si="1019"/>
        <v>2.6483604557967734E-3</v>
      </c>
      <c r="BG2413" s="2">
        <f t="shared" si="1020"/>
        <v>2.1024265021895435E-3</v>
      </c>
      <c r="BH2413" s="2">
        <f t="shared" si="1021"/>
        <v>1.2544865316932083E-3</v>
      </c>
      <c r="BJ2413" t="s">
        <v>3096</v>
      </c>
      <c r="BK2413" t="s">
        <v>1929</v>
      </c>
      <c r="BL2413">
        <v>2</v>
      </c>
      <c r="BN2413">
        <v>0</v>
      </c>
      <c r="BO2413" s="60">
        <v>45</v>
      </c>
      <c r="BP2413" s="62">
        <v>3</v>
      </c>
      <c r="BQ2413" s="66">
        <f t="shared" si="1022"/>
        <v>45003</v>
      </c>
      <c r="BR2413" s="66">
        <f t="shared" si="1012"/>
        <v>45003</v>
      </c>
      <c r="BS2413" s="3" t="s">
        <v>3083</v>
      </c>
    </row>
    <row r="2414" spans="1:100" ht="14" hidden="1" customHeight="1" outlineLevel="1" x14ac:dyDescent="0.2">
      <c r="A2414" t="s">
        <v>2938</v>
      </c>
      <c r="B2414" t="s">
        <v>1929</v>
      </c>
      <c r="C2414" s="1">
        <f t="shared" si="1013"/>
        <v>3023</v>
      </c>
      <c r="D2414" s="3">
        <f>IF(N2414&gt;0, RANK(N2414,(N2414:P2414,Q2414:AE2414)),0)</f>
        <v>1</v>
      </c>
      <c r="E2414" s="3">
        <f>IF(O2414&gt;0,RANK(O2414,(N2414:P2414,Q2414:AE2414)),0)</f>
        <v>2</v>
      </c>
      <c r="F2414" s="3">
        <f>IF(P2414&gt;0,RANK(P2414,(N2414:P2414,Q2414:AE2414)),0)</f>
        <v>0</v>
      </c>
      <c r="G2414" s="1">
        <f t="shared" si="1003"/>
        <v>1352</v>
      </c>
      <c r="H2414" s="2">
        <f t="shared" si="1004"/>
        <v>0.44723784320211712</v>
      </c>
      <c r="I2414" s="2"/>
      <c r="J2414" s="2">
        <f t="shared" si="1014"/>
        <v>0.71617598412173333</v>
      </c>
      <c r="K2414" s="2">
        <f t="shared" si="1015"/>
        <v>0.26893814091961626</v>
      </c>
      <c r="L2414" s="2">
        <f t="shared" si="1016"/>
        <v>0</v>
      </c>
      <c r="M2414" s="2">
        <f t="shared" si="1017"/>
        <v>1.4885874958650402E-2</v>
      </c>
      <c r="N2414" s="38">
        <v>2165</v>
      </c>
      <c r="O2414" s="38">
        <v>813</v>
      </c>
      <c r="P2414" s="38"/>
      <c r="Q2414" s="38">
        <v>4</v>
      </c>
      <c r="R2414" s="38">
        <v>4</v>
      </c>
      <c r="S2414" s="38">
        <v>5</v>
      </c>
      <c r="T2414" s="38">
        <v>3</v>
      </c>
      <c r="U2414" s="38">
        <v>29</v>
      </c>
      <c r="V2414" s="38"/>
      <c r="W2414" s="38"/>
      <c r="X2414" s="38"/>
      <c r="Y2414" s="38"/>
      <c r="Z2414" s="38"/>
      <c r="AA2414" s="38"/>
      <c r="AB2414" s="38"/>
      <c r="AC2414" s="38"/>
      <c r="AD2414" s="38"/>
      <c r="AE2414" s="38"/>
      <c r="AF2414" s="38"/>
      <c r="AG2414" s="38"/>
      <c r="AH2414" s="38"/>
      <c r="AI2414" s="38"/>
      <c r="AJ2414" s="38"/>
      <c r="AK2414" s="38"/>
      <c r="AL2414" s="38"/>
      <c r="AM2414" s="38"/>
      <c r="AN2414" s="38"/>
      <c r="AO2414" s="38"/>
      <c r="AP2414" s="38"/>
      <c r="AQ2414" s="38"/>
      <c r="AR2414" s="38"/>
      <c r="AS2414" s="38"/>
      <c r="AT2414" s="38"/>
      <c r="AU2414" s="38"/>
      <c r="AV2414" s="38"/>
      <c r="AW2414" s="38"/>
      <c r="AX2414" s="38"/>
      <c r="AY2414" s="38"/>
      <c r="BA2414" s="3">
        <f>IF(Q2414&gt;0,RANK(Q2414,(N2414:P2414,Q2414:AE2414)),0)</f>
        <v>5</v>
      </c>
      <c r="BB2414" s="3">
        <f>IF(R2414&gt;0,RANK(R2414,(N2414:P2414,Q2414:AE2414)),0)</f>
        <v>5</v>
      </c>
      <c r="BC2414" s="3">
        <f>IF(S2414&gt;0,RANK(S2414,(N2414:P2414,Q2414:AE2414)),0)</f>
        <v>4</v>
      </c>
      <c r="BD2414" s="3">
        <f>IF(T2414&gt;0,RANK(T2414,(N2414:P2414,Q2414:AE2414)),0)</f>
        <v>7</v>
      </c>
      <c r="BE2414" s="2">
        <f t="shared" si="1018"/>
        <v>1.3231888852133643E-3</v>
      </c>
      <c r="BF2414" s="2">
        <f t="shared" si="1019"/>
        <v>1.3231888852133643E-3</v>
      </c>
      <c r="BG2414" s="2">
        <f t="shared" si="1020"/>
        <v>1.6539861065167053E-3</v>
      </c>
      <c r="BH2414" s="2">
        <f t="shared" si="1021"/>
        <v>9.9239166391002311E-4</v>
      </c>
      <c r="BJ2414" t="s">
        <v>2938</v>
      </c>
      <c r="BK2414" t="s">
        <v>1929</v>
      </c>
      <c r="BL2414">
        <v>6</v>
      </c>
      <c r="BN2414">
        <v>0</v>
      </c>
      <c r="BO2414" s="60">
        <v>45</v>
      </c>
      <c r="BP2414" s="62">
        <v>5</v>
      </c>
      <c r="BQ2414" s="66">
        <f t="shared" si="1022"/>
        <v>45005</v>
      </c>
      <c r="BR2414" s="66">
        <f t="shared" si="1012"/>
        <v>45005</v>
      </c>
      <c r="BS2414" s="3" t="s">
        <v>3083</v>
      </c>
    </row>
    <row r="2415" spans="1:100" ht="14" hidden="1" customHeight="1" outlineLevel="1" x14ac:dyDescent="0.2">
      <c r="A2415" t="s">
        <v>1926</v>
      </c>
      <c r="B2415" t="s">
        <v>1929</v>
      </c>
      <c r="C2415" s="1">
        <f t="shared" si="1013"/>
        <v>98296</v>
      </c>
      <c r="D2415" s="3">
        <f>IF(N2415&gt;0, RANK(N2415,(N2415:P2415,Q2415:AE2415)),0)</f>
        <v>2</v>
      </c>
      <c r="E2415" s="3">
        <f>IF(O2415&gt;0,RANK(O2415,(N2415:P2415,Q2415:AE2415)),0)</f>
        <v>1</v>
      </c>
      <c r="F2415" s="3">
        <f>IF(P2415&gt;0,RANK(P2415,(N2415:P2415,Q2415:AE2415)),0)</f>
        <v>0</v>
      </c>
      <c r="G2415" s="1">
        <f t="shared" si="1003"/>
        <v>46547</v>
      </c>
      <c r="H2415" s="2">
        <f t="shared" si="1004"/>
        <v>0.47353910637258889</v>
      </c>
      <c r="I2415" s="2"/>
      <c r="J2415" s="2">
        <f t="shared" si="1014"/>
        <v>0.2571925612435908</v>
      </c>
      <c r="K2415" s="2">
        <f t="shared" si="1015"/>
        <v>0.73073166761617969</v>
      </c>
      <c r="L2415" s="2">
        <f t="shared" si="1016"/>
        <v>0</v>
      </c>
      <c r="M2415" s="2">
        <f t="shared" si="1017"/>
        <v>1.2075771140229508E-2</v>
      </c>
      <c r="N2415" s="38">
        <v>25281</v>
      </c>
      <c r="O2415" s="38">
        <v>71828</v>
      </c>
      <c r="P2415" s="38"/>
      <c r="Q2415" s="38">
        <v>439</v>
      </c>
      <c r="R2415" s="38">
        <v>218</v>
      </c>
      <c r="S2415" s="38">
        <v>232</v>
      </c>
      <c r="T2415" s="38">
        <v>83</v>
      </c>
      <c r="U2415" s="38">
        <v>215</v>
      </c>
      <c r="V2415" s="38"/>
      <c r="W2415" s="38"/>
      <c r="X2415" s="38"/>
      <c r="Y2415" s="38"/>
      <c r="Z2415" s="38"/>
      <c r="AA2415" s="38"/>
      <c r="AB2415" s="38"/>
      <c r="AC2415" s="38"/>
      <c r="AD2415" s="38"/>
      <c r="AE2415" s="38"/>
      <c r="AF2415" s="38"/>
      <c r="AG2415" s="38"/>
      <c r="AH2415" s="38"/>
      <c r="AI2415" s="38"/>
      <c r="AJ2415" s="38"/>
      <c r="AK2415" s="38"/>
      <c r="AL2415" s="38"/>
      <c r="AM2415" s="38"/>
      <c r="AN2415" s="38"/>
      <c r="AO2415" s="38"/>
      <c r="AP2415" s="38"/>
      <c r="AQ2415" s="38"/>
      <c r="AR2415" s="38"/>
      <c r="AS2415" s="38"/>
      <c r="AT2415" s="38"/>
      <c r="AU2415" s="38"/>
      <c r="AV2415" s="38"/>
      <c r="AW2415" s="38"/>
      <c r="AX2415" s="38"/>
      <c r="AY2415" s="38"/>
      <c r="BA2415" s="3">
        <f>IF(Q2415&gt;0,RANK(Q2415,(N2415:P2415,Q2415:AE2415)),0)</f>
        <v>3</v>
      </c>
      <c r="BB2415" s="3">
        <f>IF(R2415&gt;0,RANK(R2415,(N2415:P2415,Q2415:AE2415)),0)</f>
        <v>5</v>
      </c>
      <c r="BC2415" s="3">
        <f>IF(S2415&gt;0,RANK(S2415,(N2415:P2415,Q2415:AE2415)),0)</f>
        <v>4</v>
      </c>
      <c r="BD2415" s="3">
        <f>IF(T2415&gt;0,RANK(T2415,(N2415:P2415,Q2415:AE2415)),0)</f>
        <v>7</v>
      </c>
      <c r="BE2415" s="2">
        <f t="shared" si="1018"/>
        <v>4.4661023846341661E-3</v>
      </c>
      <c r="BF2415" s="2">
        <f t="shared" si="1019"/>
        <v>2.2177911613900873E-3</v>
      </c>
      <c r="BG2415" s="2">
        <f t="shared" si="1020"/>
        <v>2.3602181167087163E-3</v>
      </c>
      <c r="BH2415" s="2">
        <f t="shared" si="1021"/>
        <v>8.4438837796044599E-4</v>
      </c>
      <c r="BJ2415" t="s">
        <v>1926</v>
      </c>
      <c r="BK2415" t="s">
        <v>1929</v>
      </c>
      <c r="BL2415">
        <v>3</v>
      </c>
      <c r="BN2415">
        <v>0</v>
      </c>
      <c r="BO2415" s="60">
        <v>45</v>
      </c>
      <c r="BP2415" s="62">
        <v>7</v>
      </c>
      <c r="BQ2415" s="66">
        <f t="shared" si="1022"/>
        <v>45007</v>
      </c>
      <c r="BR2415" s="66">
        <f t="shared" si="1012"/>
        <v>45007</v>
      </c>
      <c r="BS2415" s="3" t="s">
        <v>3083</v>
      </c>
    </row>
    <row r="2416" spans="1:100" ht="14" hidden="1" customHeight="1" outlineLevel="1" x14ac:dyDescent="0.2">
      <c r="A2416" t="s">
        <v>296</v>
      </c>
      <c r="B2416" t="s">
        <v>1929</v>
      </c>
      <c r="C2416" s="1">
        <f t="shared" si="1013"/>
        <v>5694</v>
      </c>
      <c r="D2416" s="3">
        <f>IF(N2416&gt;0, RANK(N2416,(N2416:P2416,Q2416:AE2416)),0)</f>
        <v>1</v>
      </c>
      <c r="E2416" s="3">
        <f>IF(O2416&gt;0,RANK(O2416,(N2416:P2416,Q2416:AE2416)),0)</f>
        <v>2</v>
      </c>
      <c r="F2416" s="3">
        <f>IF(P2416&gt;0,RANK(P2416,(N2416:P2416,Q2416:AE2416)),0)</f>
        <v>0</v>
      </c>
      <c r="G2416" s="1">
        <f t="shared" si="1003"/>
        <v>869</v>
      </c>
      <c r="H2416" s="2">
        <f t="shared" si="1004"/>
        <v>0.15261678960309097</v>
      </c>
      <c r="I2416" s="2"/>
      <c r="J2416" s="2">
        <f t="shared" si="1014"/>
        <v>0.56989813839128911</v>
      </c>
      <c r="K2416" s="2">
        <f t="shared" si="1015"/>
        <v>0.41728134878819811</v>
      </c>
      <c r="L2416" s="2">
        <f t="shared" si="1016"/>
        <v>0</v>
      </c>
      <c r="M2416" s="2">
        <f t="shared" si="1017"/>
        <v>1.2820512820512775E-2</v>
      </c>
      <c r="N2416" s="38">
        <v>3245</v>
      </c>
      <c r="O2416" s="38">
        <v>2376</v>
      </c>
      <c r="P2416" s="38"/>
      <c r="Q2416" s="38">
        <v>14</v>
      </c>
      <c r="R2416" s="38">
        <v>11</v>
      </c>
      <c r="S2416" s="38">
        <v>13</v>
      </c>
      <c r="T2416" s="38">
        <v>10</v>
      </c>
      <c r="U2416" s="38">
        <v>25</v>
      </c>
      <c r="V2416" s="38"/>
      <c r="W2416" s="38"/>
      <c r="X2416" s="38"/>
      <c r="Y2416" s="38"/>
      <c r="Z2416" s="38"/>
      <c r="AA2416" s="38"/>
      <c r="AB2416" s="38"/>
      <c r="AC2416" s="38"/>
      <c r="AD2416" s="38"/>
      <c r="AE2416" s="38"/>
      <c r="AF2416" s="38"/>
      <c r="AG2416" s="38"/>
      <c r="AH2416" s="38"/>
      <c r="AI2416" s="38"/>
      <c r="AJ2416" s="38"/>
      <c r="AK2416" s="38"/>
      <c r="AL2416" s="38"/>
      <c r="AM2416" s="38"/>
      <c r="AN2416" s="38"/>
      <c r="AO2416" s="38"/>
      <c r="AP2416" s="38"/>
      <c r="AQ2416" s="38"/>
      <c r="AR2416" s="38"/>
      <c r="AS2416" s="38"/>
      <c r="AT2416" s="38"/>
      <c r="AU2416" s="38"/>
      <c r="AV2416" s="38"/>
      <c r="AW2416" s="38"/>
      <c r="AX2416" s="38"/>
      <c r="AY2416" s="38"/>
      <c r="BA2416" s="3">
        <f>IF(Q2416&gt;0,RANK(Q2416,(N2416:P2416,Q2416:AE2416)),0)</f>
        <v>4</v>
      </c>
      <c r="BB2416" s="3">
        <f>IF(R2416&gt;0,RANK(R2416,(N2416:P2416,Q2416:AE2416)),0)</f>
        <v>6</v>
      </c>
      <c r="BC2416" s="3">
        <f>IF(S2416&gt;0,RANK(S2416,(N2416:P2416,Q2416:AE2416)),0)</f>
        <v>5</v>
      </c>
      <c r="BD2416" s="3">
        <f>IF(T2416&gt;0,RANK(T2416,(N2416:P2416,Q2416:AE2416)),0)</f>
        <v>7</v>
      </c>
      <c r="BE2416" s="2">
        <f t="shared" si="1018"/>
        <v>2.4587284861257463E-3</v>
      </c>
      <c r="BF2416" s="2">
        <f t="shared" si="1019"/>
        <v>1.9318580962416579E-3</v>
      </c>
      <c r="BG2416" s="2">
        <f t="shared" si="1020"/>
        <v>2.2831050228310501E-3</v>
      </c>
      <c r="BH2416" s="2">
        <f t="shared" si="1021"/>
        <v>1.7562346329469617E-3</v>
      </c>
      <c r="BJ2416" t="s">
        <v>296</v>
      </c>
      <c r="BK2416" t="s">
        <v>1929</v>
      </c>
      <c r="BL2416">
        <v>6</v>
      </c>
      <c r="BN2416">
        <v>0</v>
      </c>
      <c r="BO2416" s="60">
        <v>45</v>
      </c>
      <c r="BP2416" s="62">
        <v>9</v>
      </c>
      <c r="BQ2416" s="66">
        <f t="shared" si="1022"/>
        <v>45009</v>
      </c>
      <c r="BR2416" s="66">
        <f t="shared" si="1012"/>
        <v>45009</v>
      </c>
      <c r="BS2416" s="3" t="s">
        <v>3083</v>
      </c>
    </row>
    <row r="2417" spans="1:71" ht="14" hidden="1" customHeight="1" outlineLevel="1" x14ac:dyDescent="0.2">
      <c r="A2417" t="s">
        <v>1574</v>
      </c>
      <c r="B2417" t="s">
        <v>1929</v>
      </c>
      <c r="C2417" s="1">
        <f t="shared" si="1013"/>
        <v>9803</v>
      </c>
      <c r="D2417" s="3">
        <f>IF(N2417&gt;0, RANK(N2417,(N2417:P2417,Q2417:AE2417)),0)</f>
        <v>2</v>
      </c>
      <c r="E2417" s="3">
        <f>IF(O2417&gt;0,RANK(O2417,(N2417:P2417,Q2417:AE2417)),0)</f>
        <v>1</v>
      </c>
      <c r="F2417" s="3">
        <f>IF(P2417&gt;0,RANK(P2417,(N2417:P2417,Q2417:AE2417)),0)</f>
        <v>0</v>
      </c>
      <c r="G2417" s="1">
        <f t="shared" si="1003"/>
        <v>1523</v>
      </c>
      <c r="H2417" s="2">
        <f t="shared" si="1004"/>
        <v>0.15536060389676629</v>
      </c>
      <c r="I2417" s="2"/>
      <c r="J2417" s="2">
        <f t="shared" si="1014"/>
        <v>0.41640314189533817</v>
      </c>
      <c r="K2417" s="2">
        <f t="shared" si="1015"/>
        <v>0.57176374579210443</v>
      </c>
      <c r="L2417" s="2">
        <f t="shared" si="1016"/>
        <v>0</v>
      </c>
      <c r="M2417" s="2">
        <f t="shared" si="1017"/>
        <v>1.1833112312557348E-2</v>
      </c>
      <c r="N2417" s="38">
        <v>4082</v>
      </c>
      <c r="O2417" s="38">
        <v>5605</v>
      </c>
      <c r="P2417" s="38"/>
      <c r="Q2417" s="38">
        <v>28</v>
      </c>
      <c r="R2417" s="38">
        <v>22</v>
      </c>
      <c r="S2417" s="38">
        <v>16</v>
      </c>
      <c r="T2417" s="38">
        <v>14</v>
      </c>
      <c r="U2417" s="38">
        <v>36</v>
      </c>
      <c r="V2417" s="38"/>
      <c r="W2417" s="38"/>
      <c r="X2417" s="38"/>
      <c r="Y2417" s="38"/>
      <c r="Z2417" s="38"/>
      <c r="AA2417" s="38"/>
      <c r="AB2417" s="38"/>
      <c r="AC2417" s="38"/>
      <c r="AD2417" s="38"/>
      <c r="AE2417" s="38"/>
      <c r="AF2417" s="38"/>
      <c r="AG2417" s="38"/>
      <c r="AH2417" s="38"/>
      <c r="AI2417" s="38"/>
      <c r="AJ2417" s="38"/>
      <c r="AK2417" s="38"/>
      <c r="AL2417" s="38"/>
      <c r="AM2417" s="38"/>
      <c r="AN2417" s="38"/>
      <c r="AO2417" s="38"/>
      <c r="AP2417" s="38"/>
      <c r="AQ2417" s="38"/>
      <c r="AR2417" s="38"/>
      <c r="AS2417" s="38"/>
      <c r="AT2417" s="38"/>
      <c r="AU2417" s="38"/>
      <c r="AV2417" s="38"/>
      <c r="AW2417" s="38"/>
      <c r="AX2417" s="38"/>
      <c r="AY2417" s="38"/>
      <c r="BA2417" s="3">
        <f>IF(Q2417&gt;0,RANK(Q2417,(N2417:P2417,Q2417:AE2417)),0)</f>
        <v>4</v>
      </c>
      <c r="BB2417" s="3">
        <f>IF(R2417&gt;0,RANK(R2417,(N2417:P2417,Q2417:AE2417)),0)</f>
        <v>5</v>
      </c>
      <c r="BC2417" s="3">
        <f>IF(S2417&gt;0,RANK(S2417,(N2417:P2417,Q2417:AE2417)),0)</f>
        <v>6</v>
      </c>
      <c r="BD2417" s="3">
        <f>IF(T2417&gt;0,RANK(T2417,(N2417:P2417,Q2417:AE2417)),0)</f>
        <v>7</v>
      </c>
      <c r="BE2417" s="2">
        <f t="shared" si="1018"/>
        <v>2.8562684892379886E-3</v>
      </c>
      <c r="BF2417" s="2">
        <f t="shared" si="1019"/>
        <v>2.244210955829848E-3</v>
      </c>
      <c r="BG2417" s="2">
        <f t="shared" si="1020"/>
        <v>1.6321534224217075E-3</v>
      </c>
      <c r="BH2417" s="2">
        <f t="shared" si="1021"/>
        <v>1.4281342446189943E-3</v>
      </c>
      <c r="BJ2417" t="s">
        <v>1574</v>
      </c>
      <c r="BK2417" t="s">
        <v>1929</v>
      </c>
      <c r="BL2417">
        <v>2</v>
      </c>
      <c r="BN2417">
        <v>0</v>
      </c>
      <c r="BO2417" s="60">
        <v>45</v>
      </c>
      <c r="BP2417" s="62">
        <v>11</v>
      </c>
      <c r="BQ2417" s="66">
        <f t="shared" si="1022"/>
        <v>45011</v>
      </c>
      <c r="BR2417" s="66">
        <f t="shared" si="1012"/>
        <v>45011</v>
      </c>
      <c r="BS2417" s="3" t="s">
        <v>3083</v>
      </c>
    </row>
    <row r="2418" spans="1:71" ht="14" hidden="1" customHeight="1" outlineLevel="1" x14ac:dyDescent="0.2">
      <c r="A2418" t="s">
        <v>275</v>
      </c>
      <c r="B2418" t="s">
        <v>1929</v>
      </c>
      <c r="C2418" s="1">
        <f t="shared" si="1013"/>
        <v>104403</v>
      </c>
      <c r="D2418" s="3">
        <f>IF(N2418&gt;0, RANK(N2418,(N2418:P2418,Q2418:AE2418)),0)</f>
        <v>2</v>
      </c>
      <c r="E2418" s="3">
        <f>IF(O2418&gt;0,RANK(O2418,(N2418:P2418,Q2418:AE2418)),0)</f>
        <v>1</v>
      </c>
      <c r="F2418" s="3">
        <f>IF(P2418&gt;0,RANK(P2418,(N2418:P2418,Q2418:AE2418)),0)</f>
        <v>0</v>
      </c>
      <c r="G2418" s="1">
        <f t="shared" si="1003"/>
        <v>15121</v>
      </c>
      <c r="H2418" s="2">
        <f t="shared" si="1004"/>
        <v>0.14483300288305892</v>
      </c>
      <c r="I2418" s="2"/>
      <c r="J2418" s="2">
        <f t="shared" si="1014"/>
        <v>0.42146298478013083</v>
      </c>
      <c r="K2418" s="2">
        <f t="shared" si="1015"/>
        <v>0.56629598766318978</v>
      </c>
      <c r="L2418" s="2">
        <f t="shared" si="1016"/>
        <v>0</v>
      </c>
      <c r="M2418" s="2">
        <f t="shared" si="1017"/>
        <v>1.224102755667944E-2</v>
      </c>
      <c r="N2418" s="38">
        <v>44002</v>
      </c>
      <c r="O2418" s="38">
        <v>59123</v>
      </c>
      <c r="P2418" s="38"/>
      <c r="Q2418" s="38">
        <v>535</v>
      </c>
      <c r="R2418" s="38">
        <v>308</v>
      </c>
      <c r="S2418" s="38">
        <v>180</v>
      </c>
      <c r="T2418" s="38">
        <v>74</v>
      </c>
      <c r="U2418" s="38">
        <v>181</v>
      </c>
      <c r="V2418" s="38"/>
      <c r="W2418" s="38"/>
      <c r="X2418" s="38"/>
      <c r="Y2418" s="38"/>
      <c r="Z2418" s="38"/>
      <c r="AA2418" s="38"/>
      <c r="AB2418" s="38"/>
      <c r="AC2418" s="38"/>
      <c r="AD2418" s="38"/>
      <c r="AE2418" s="38"/>
      <c r="AF2418" s="38"/>
      <c r="AG2418" s="38"/>
      <c r="AH2418" s="38"/>
      <c r="AI2418" s="38"/>
      <c r="AJ2418" s="38"/>
      <c r="AK2418" s="38"/>
      <c r="AL2418" s="38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BA2418" s="3">
        <f>IF(Q2418&gt;0,RANK(Q2418,(N2418:P2418,Q2418:AE2418)),0)</f>
        <v>3</v>
      </c>
      <c r="BB2418" s="3">
        <f>IF(R2418&gt;0,RANK(R2418,(N2418:P2418,Q2418:AE2418)),0)</f>
        <v>4</v>
      </c>
      <c r="BC2418" s="3">
        <f>IF(S2418&gt;0,RANK(S2418,(N2418:P2418,Q2418:AE2418)),0)</f>
        <v>6</v>
      </c>
      <c r="BD2418" s="3">
        <f>IF(T2418&gt;0,RANK(T2418,(N2418:P2418,Q2418:AE2418)),0)</f>
        <v>7</v>
      </c>
      <c r="BE2418" s="2">
        <f t="shared" si="1018"/>
        <v>5.1243738206756513E-3</v>
      </c>
      <c r="BF2418" s="2">
        <f t="shared" si="1019"/>
        <v>2.9501067976973844E-3</v>
      </c>
      <c r="BG2418" s="2">
        <f t="shared" si="1020"/>
        <v>1.724088388264705E-3</v>
      </c>
      <c r="BH2418" s="2">
        <f t="shared" si="1021"/>
        <v>7.087918929532676E-4</v>
      </c>
      <c r="BJ2418" t="s">
        <v>275</v>
      </c>
      <c r="BK2418" t="s">
        <v>1929</v>
      </c>
      <c r="BL2418">
        <v>1</v>
      </c>
      <c r="BN2418">
        <v>0</v>
      </c>
      <c r="BO2418" s="60">
        <v>45</v>
      </c>
      <c r="BP2418" s="62">
        <v>13</v>
      </c>
      <c r="BQ2418" s="66">
        <f t="shared" si="1022"/>
        <v>45013</v>
      </c>
      <c r="BR2418" s="66">
        <f t="shared" si="1012"/>
        <v>45013</v>
      </c>
      <c r="BS2418" s="3" t="s">
        <v>3083</v>
      </c>
    </row>
    <row r="2419" spans="1:71" ht="14" hidden="1" customHeight="1" outlineLevel="1" x14ac:dyDescent="0.2">
      <c r="A2419" t="s">
        <v>1533</v>
      </c>
      <c r="B2419" t="s">
        <v>1929</v>
      </c>
      <c r="C2419" s="1">
        <f t="shared" si="1013"/>
        <v>112834</v>
      </c>
      <c r="D2419" s="3">
        <f>IF(N2419&gt;0, RANK(N2419,(N2419:P2419,Q2419:AE2419)),0)</f>
        <v>2</v>
      </c>
      <c r="E2419" s="3">
        <f>IF(O2419&gt;0,RANK(O2419,(N2419:P2419,Q2419:AE2419)),0)</f>
        <v>1</v>
      </c>
      <c r="F2419" s="3">
        <f>IF(P2419&gt;0,RANK(P2419,(N2419:P2419,Q2419:AE2419)),0)</f>
        <v>0</v>
      </c>
      <c r="G2419" s="1">
        <f t="shared" si="1003"/>
        <v>18361</v>
      </c>
      <c r="H2419" s="2">
        <f t="shared" si="1004"/>
        <v>0.16272577414609071</v>
      </c>
      <c r="I2419" s="2"/>
      <c r="J2419" s="2">
        <f t="shared" si="1014"/>
        <v>0.41136536859457257</v>
      </c>
      <c r="K2419" s="2">
        <f t="shared" si="1015"/>
        <v>0.57409114274066331</v>
      </c>
      <c r="L2419" s="2">
        <f t="shared" si="1016"/>
        <v>0</v>
      </c>
      <c r="M2419" s="2">
        <f t="shared" si="1017"/>
        <v>1.454348866476407E-2</v>
      </c>
      <c r="N2419" s="38">
        <v>46416</v>
      </c>
      <c r="O2419" s="38">
        <v>64777</v>
      </c>
      <c r="P2419" s="38"/>
      <c r="Q2419" s="38">
        <v>615</v>
      </c>
      <c r="R2419" s="38">
        <v>337</v>
      </c>
      <c r="S2419" s="38">
        <v>204</v>
      </c>
      <c r="T2419" s="38">
        <v>154</v>
      </c>
      <c r="U2419" s="38">
        <v>331</v>
      </c>
      <c r="V2419" s="38"/>
      <c r="W2419" s="38"/>
      <c r="X2419" s="38"/>
      <c r="Y2419" s="38"/>
      <c r="Z2419" s="38"/>
      <c r="AA2419" s="38"/>
      <c r="AB2419" s="38"/>
      <c r="AC2419" s="38"/>
      <c r="AD2419" s="38"/>
      <c r="AE2419" s="38"/>
      <c r="AF2419" s="38"/>
      <c r="AG2419" s="38"/>
      <c r="AH2419" s="38"/>
      <c r="AI2419" s="38"/>
      <c r="AJ2419" s="38"/>
      <c r="AK2419" s="38"/>
      <c r="AL2419" s="38"/>
      <c r="AM2419" s="38"/>
      <c r="AN2419" s="38"/>
      <c r="AO2419" s="38"/>
      <c r="AP2419" s="38"/>
      <c r="AQ2419" s="38"/>
      <c r="AR2419" s="38"/>
      <c r="AS2419" s="38"/>
      <c r="AT2419" s="38"/>
      <c r="AU2419" s="38"/>
      <c r="AV2419" s="38"/>
      <c r="AW2419" s="38"/>
      <c r="AX2419" s="38"/>
      <c r="AY2419" s="38"/>
      <c r="BA2419" s="3">
        <f>IF(Q2419&gt;0,RANK(Q2419,(N2419:P2419,Q2419:AE2419)),0)</f>
        <v>3</v>
      </c>
      <c r="BB2419" s="3">
        <f>IF(R2419&gt;0,RANK(R2419,(N2419:P2419,Q2419:AE2419)),0)</f>
        <v>4</v>
      </c>
      <c r="BC2419" s="3">
        <f>IF(S2419&gt;0,RANK(S2419,(N2419:P2419,Q2419:AE2419)),0)</f>
        <v>6</v>
      </c>
      <c r="BD2419" s="3">
        <f>IF(T2419&gt;0,RANK(T2419,(N2419:P2419,Q2419:AE2419)),0)</f>
        <v>7</v>
      </c>
      <c r="BE2419" s="2">
        <f t="shared" si="1018"/>
        <v>5.4504847829554923E-3</v>
      </c>
      <c r="BF2419" s="2">
        <f t="shared" si="1019"/>
        <v>2.9866884095219527E-3</v>
      </c>
      <c r="BG2419" s="2">
        <f t="shared" si="1020"/>
        <v>1.8079656841023097E-3</v>
      </c>
      <c r="BH2419" s="2">
        <f t="shared" si="1021"/>
        <v>1.3648368399595866E-3</v>
      </c>
      <c r="BJ2419" t="s">
        <v>1533</v>
      </c>
      <c r="BK2419" t="s">
        <v>1929</v>
      </c>
      <c r="BL2419">
        <v>1</v>
      </c>
      <c r="BN2419">
        <v>0</v>
      </c>
      <c r="BO2419" s="60">
        <v>45</v>
      </c>
      <c r="BP2419" s="62">
        <v>15</v>
      </c>
      <c r="BQ2419" s="66">
        <f t="shared" si="1022"/>
        <v>45015</v>
      </c>
      <c r="BR2419" s="66">
        <f t="shared" si="1012"/>
        <v>45015</v>
      </c>
      <c r="BS2419" s="3" t="s">
        <v>3083</v>
      </c>
    </row>
    <row r="2420" spans="1:71" ht="14" hidden="1" customHeight="1" outlineLevel="1" x14ac:dyDescent="0.2">
      <c r="A2420" t="s">
        <v>1174</v>
      </c>
      <c r="B2420" t="s">
        <v>1929</v>
      </c>
      <c r="C2420" s="1">
        <f t="shared" si="1013"/>
        <v>7914</v>
      </c>
      <c r="D2420" s="3">
        <f>IF(N2420&gt;0, RANK(N2420,(N2420:P2420,Q2420:AE2420)),0)</f>
        <v>2</v>
      </c>
      <c r="E2420" s="3">
        <f>IF(O2420&gt;0,RANK(O2420,(N2420:P2420,Q2420:AE2420)),0)</f>
        <v>1</v>
      </c>
      <c r="F2420" s="3">
        <f>IF(P2420&gt;0,RANK(P2420,(N2420:P2420,Q2420:AE2420)),0)</f>
        <v>0</v>
      </c>
      <c r="G2420" s="1">
        <f t="shared" si="1003"/>
        <v>1135</v>
      </c>
      <c r="H2420" s="2">
        <f t="shared" si="1004"/>
        <v>0.14341672984584281</v>
      </c>
      <c r="I2420" s="2"/>
      <c r="J2420" s="2">
        <f t="shared" si="1014"/>
        <v>0.42191053828658076</v>
      </c>
      <c r="K2420" s="2">
        <f t="shared" si="1015"/>
        <v>0.56532726813242351</v>
      </c>
      <c r="L2420" s="2">
        <f t="shared" si="1016"/>
        <v>0</v>
      </c>
      <c r="M2420" s="2">
        <f t="shared" si="1017"/>
        <v>1.2762193580995729E-2</v>
      </c>
      <c r="N2420" s="38">
        <v>3339</v>
      </c>
      <c r="O2420" s="38">
        <v>4474</v>
      </c>
      <c r="P2420" s="38"/>
      <c r="Q2420" s="38">
        <v>29</v>
      </c>
      <c r="R2420" s="38">
        <v>21</v>
      </c>
      <c r="S2420" s="38">
        <v>18</v>
      </c>
      <c r="T2420" s="38">
        <v>8</v>
      </c>
      <c r="U2420" s="38">
        <v>25</v>
      </c>
      <c r="V2420" s="38"/>
      <c r="W2420" s="38"/>
      <c r="X2420" s="38"/>
      <c r="Y2420" s="38"/>
      <c r="Z2420" s="38"/>
      <c r="AA2420" s="38"/>
      <c r="AB2420" s="38"/>
      <c r="AC2420" s="38"/>
      <c r="AD2420" s="38"/>
      <c r="AE2420" s="38"/>
      <c r="AF2420" s="38"/>
      <c r="AG2420" s="38"/>
      <c r="AH2420" s="38"/>
      <c r="AI2420" s="38"/>
      <c r="AJ2420" s="38"/>
      <c r="AK2420" s="38"/>
      <c r="AL2420" s="38"/>
      <c r="AM2420" s="38"/>
      <c r="AN2420" s="38"/>
      <c r="AO2420" s="38"/>
      <c r="AP2420" s="38"/>
      <c r="AQ2420" s="38"/>
      <c r="AR2420" s="38"/>
      <c r="AS2420" s="38"/>
      <c r="AT2420" s="38"/>
      <c r="AU2420" s="38"/>
      <c r="AV2420" s="38"/>
      <c r="AW2420" s="38"/>
      <c r="AX2420" s="38"/>
      <c r="AY2420" s="38"/>
      <c r="BA2420" s="3">
        <f>IF(Q2420&gt;0,RANK(Q2420,(N2420:P2420,Q2420:AE2420)),0)</f>
        <v>3</v>
      </c>
      <c r="BB2420" s="3">
        <f>IF(R2420&gt;0,RANK(R2420,(N2420:P2420,Q2420:AE2420)),0)</f>
        <v>5</v>
      </c>
      <c r="BC2420" s="3">
        <f>IF(S2420&gt;0,RANK(S2420,(N2420:P2420,Q2420:AE2420)),0)</f>
        <v>6</v>
      </c>
      <c r="BD2420" s="3">
        <f>IF(T2420&gt;0,RANK(T2420,(N2420:P2420,Q2420:AE2420)),0)</f>
        <v>7</v>
      </c>
      <c r="BE2420" s="2">
        <f t="shared" si="1018"/>
        <v>3.664392216325499E-3</v>
      </c>
      <c r="BF2420" s="2">
        <f t="shared" si="1019"/>
        <v>2.6535253980288099E-3</v>
      </c>
      <c r="BG2420" s="2">
        <f t="shared" si="1020"/>
        <v>2.2744503411675512E-3</v>
      </c>
      <c r="BH2420" s="2">
        <f t="shared" si="1021"/>
        <v>1.0108668182966893E-3</v>
      </c>
      <c r="BJ2420" t="s">
        <v>1174</v>
      </c>
      <c r="BK2420" t="s">
        <v>1929</v>
      </c>
      <c r="BL2420">
        <v>6</v>
      </c>
      <c r="BN2420">
        <v>0</v>
      </c>
      <c r="BO2420" s="60">
        <v>45</v>
      </c>
      <c r="BP2420" s="62">
        <v>17</v>
      </c>
      <c r="BQ2420" s="66">
        <f t="shared" si="1022"/>
        <v>45017</v>
      </c>
      <c r="BR2420" s="66">
        <f t="shared" si="1012"/>
        <v>45017</v>
      </c>
      <c r="BS2420" s="3" t="s">
        <v>3083</v>
      </c>
    </row>
    <row r="2421" spans="1:71" ht="14" hidden="1" customHeight="1" outlineLevel="1" x14ac:dyDescent="0.2">
      <c r="A2421" t="s">
        <v>2730</v>
      </c>
      <c r="B2421" t="s">
        <v>1929</v>
      </c>
      <c r="C2421" s="1">
        <f t="shared" si="1013"/>
        <v>214521</v>
      </c>
      <c r="D2421" s="3">
        <f>IF(N2421&gt;0, RANK(N2421,(N2421:P2421,Q2421:AE2421)),0)</f>
        <v>1</v>
      </c>
      <c r="E2421" s="3">
        <f>IF(O2421&gt;0,RANK(O2421,(N2421:P2421,Q2421:AE2421)),0)</f>
        <v>2</v>
      </c>
      <c r="F2421" s="3">
        <f>IF(P2421&gt;0,RANK(P2421,(N2421:P2421,Q2421:AE2421)),0)</f>
        <v>0</v>
      </c>
      <c r="G2421" s="1">
        <f t="shared" si="1003"/>
        <v>12162</v>
      </c>
      <c r="H2421" s="2">
        <f t="shared" si="1004"/>
        <v>5.6693750262212093E-2</v>
      </c>
      <c r="I2421" s="2"/>
      <c r="J2421" s="2">
        <f t="shared" si="1014"/>
        <v>0.51942234093631856</v>
      </c>
      <c r="K2421" s="2">
        <f t="shared" si="1015"/>
        <v>0.46272859067410649</v>
      </c>
      <c r="L2421" s="2">
        <f t="shared" si="1016"/>
        <v>0</v>
      </c>
      <c r="M2421" s="2">
        <f t="shared" si="1017"/>
        <v>1.7849068389574951E-2</v>
      </c>
      <c r="N2421" s="38">
        <v>111427</v>
      </c>
      <c r="O2421" s="38">
        <v>99265</v>
      </c>
      <c r="P2421" s="38"/>
      <c r="Q2421" s="38">
        <v>1665</v>
      </c>
      <c r="R2421" s="38">
        <v>973</v>
      </c>
      <c r="S2421" s="38">
        <v>380</v>
      </c>
      <c r="T2421" s="38">
        <v>310</v>
      </c>
      <c r="U2421" s="38">
        <v>501</v>
      </c>
      <c r="V2421" s="38"/>
      <c r="W2421" s="38"/>
      <c r="X2421" s="38"/>
      <c r="Y2421" s="38"/>
      <c r="Z2421" s="38"/>
      <c r="AA2421" s="38"/>
      <c r="AB2421" s="38"/>
      <c r="AC2421" s="38"/>
      <c r="AD2421" s="38"/>
      <c r="AE2421" s="38"/>
      <c r="AF2421" s="38"/>
      <c r="AG2421" s="38"/>
      <c r="AH2421" s="38"/>
      <c r="AI2421" s="38"/>
      <c r="AJ2421" s="38"/>
      <c r="AK2421" s="38"/>
      <c r="AL2421" s="38"/>
      <c r="AM2421" s="38"/>
      <c r="AN2421" s="38"/>
      <c r="AO2421" s="38"/>
      <c r="AP2421" s="38"/>
      <c r="AQ2421" s="38"/>
      <c r="AR2421" s="38"/>
      <c r="AS2421" s="38"/>
      <c r="AT2421" s="38"/>
      <c r="AU2421" s="38"/>
      <c r="AV2421" s="38"/>
      <c r="AW2421" s="38"/>
      <c r="AX2421" s="38"/>
      <c r="AY2421" s="38"/>
      <c r="BA2421" s="3">
        <f>IF(Q2421&gt;0,RANK(Q2421,(N2421:P2421,Q2421:AE2421)),0)</f>
        <v>3</v>
      </c>
      <c r="BB2421" s="3">
        <f>IF(R2421&gt;0,RANK(R2421,(N2421:P2421,Q2421:AE2421)),0)</f>
        <v>4</v>
      </c>
      <c r="BC2421" s="3">
        <f>IF(S2421&gt;0,RANK(S2421,(N2421:P2421,Q2421:AE2421)),0)</f>
        <v>6</v>
      </c>
      <c r="BD2421" s="3">
        <f>IF(T2421&gt;0,RANK(T2421,(N2421:P2421,Q2421:AE2421)),0)</f>
        <v>7</v>
      </c>
      <c r="BE2421" s="2">
        <f t="shared" si="1018"/>
        <v>7.7614778972687985E-3</v>
      </c>
      <c r="BF2421" s="2">
        <f t="shared" si="1019"/>
        <v>4.5356864829084334E-3</v>
      </c>
      <c r="BG2421" s="2">
        <f t="shared" si="1020"/>
        <v>1.7713883489262124E-3</v>
      </c>
      <c r="BH2421" s="2">
        <f t="shared" si="1021"/>
        <v>1.4450799688608574E-3</v>
      </c>
      <c r="BJ2421" t="s">
        <v>2730</v>
      </c>
      <c r="BK2421" t="s">
        <v>1929</v>
      </c>
      <c r="BN2421">
        <v>0</v>
      </c>
      <c r="BO2421" s="60">
        <v>45</v>
      </c>
      <c r="BP2421" s="62">
        <v>19</v>
      </c>
      <c r="BQ2421" s="66">
        <f t="shared" si="1022"/>
        <v>45019</v>
      </c>
      <c r="BR2421" s="66">
        <f t="shared" si="1012"/>
        <v>45019</v>
      </c>
      <c r="BS2421" s="3" t="s">
        <v>3083</v>
      </c>
    </row>
    <row r="2422" spans="1:71" ht="14" hidden="1" customHeight="1" outlineLevel="1" x14ac:dyDescent="0.2">
      <c r="A2422" t="s">
        <v>1620</v>
      </c>
      <c r="B2422" t="s">
        <v>1929</v>
      </c>
      <c r="C2422" s="1">
        <f t="shared" si="1013"/>
        <v>24839</v>
      </c>
      <c r="D2422" s="3">
        <f>IF(N2422&gt;0, RANK(N2422,(N2422:P2422,Q2422:AE2422)),0)</f>
        <v>2</v>
      </c>
      <c r="E2422" s="3">
        <f>IF(O2422&gt;0,RANK(O2422,(N2422:P2422,Q2422:AE2422)),0)</f>
        <v>1</v>
      </c>
      <c r="F2422" s="3">
        <f>IF(P2422&gt;0,RANK(P2422,(N2422:P2422,Q2422:AE2422)),0)</f>
        <v>0</v>
      </c>
      <c r="G2422" s="1">
        <f t="shared" si="1003"/>
        <v>12758</v>
      </c>
      <c r="H2422" s="2">
        <f t="shared" si="1004"/>
        <v>0.51362776279238298</v>
      </c>
      <c r="I2422" s="2"/>
      <c r="J2422" s="2">
        <f t="shared" si="1014"/>
        <v>0.23909980272957848</v>
      </c>
      <c r="K2422" s="2">
        <f t="shared" si="1015"/>
        <v>0.75272756552196141</v>
      </c>
      <c r="L2422" s="2">
        <f t="shared" si="1016"/>
        <v>0</v>
      </c>
      <c r="M2422" s="2">
        <f t="shared" si="1017"/>
        <v>8.1726317484600575E-3</v>
      </c>
      <c r="N2422" s="38">
        <v>5939</v>
      </c>
      <c r="O2422" s="38">
        <v>18697</v>
      </c>
      <c r="P2422" s="38"/>
      <c r="Q2422" s="38">
        <v>61</v>
      </c>
      <c r="R2422" s="38">
        <v>48</v>
      </c>
      <c r="S2422" s="38">
        <v>34</v>
      </c>
      <c r="T2422" s="38">
        <v>19</v>
      </c>
      <c r="U2422" s="38">
        <v>41</v>
      </c>
      <c r="V2422" s="38"/>
      <c r="W2422" s="38"/>
      <c r="X2422" s="38"/>
      <c r="Y2422" s="38"/>
      <c r="Z2422" s="38"/>
      <c r="AA2422" s="38"/>
      <c r="AB2422" s="38"/>
      <c r="AC2422" s="38"/>
      <c r="AD2422" s="38"/>
      <c r="AE2422" s="38"/>
      <c r="AF2422" s="38"/>
      <c r="AG2422" s="38"/>
      <c r="AH2422" s="38"/>
      <c r="AI2422" s="38"/>
      <c r="AJ2422" s="38"/>
      <c r="AK2422" s="38"/>
      <c r="AL2422" s="38"/>
      <c r="AM2422" s="38"/>
      <c r="AN2422" s="38"/>
      <c r="AO2422" s="38"/>
      <c r="AP2422" s="38"/>
      <c r="AQ2422" s="38"/>
      <c r="AR2422" s="38"/>
      <c r="AS2422" s="38"/>
      <c r="AT2422" s="38"/>
      <c r="AU2422" s="38"/>
      <c r="AV2422" s="38"/>
      <c r="AW2422" s="38"/>
      <c r="AX2422" s="38"/>
      <c r="AY2422" s="38"/>
      <c r="BA2422" s="3">
        <f>IF(Q2422&gt;0,RANK(Q2422,(N2422:P2422,Q2422:AE2422)),0)</f>
        <v>3</v>
      </c>
      <c r="BB2422" s="3">
        <f>IF(R2422&gt;0,RANK(R2422,(N2422:P2422,Q2422:AE2422)),0)</f>
        <v>4</v>
      </c>
      <c r="BC2422" s="3">
        <f>IF(S2422&gt;0,RANK(S2422,(N2422:P2422,Q2422:AE2422)),0)</f>
        <v>6</v>
      </c>
      <c r="BD2422" s="3">
        <f>IF(T2422&gt;0,RANK(T2422,(N2422:P2422,Q2422:AE2422)),0)</f>
        <v>7</v>
      </c>
      <c r="BE2422" s="2">
        <f t="shared" si="1018"/>
        <v>2.4558154515077098E-3</v>
      </c>
      <c r="BF2422" s="2">
        <f t="shared" si="1019"/>
        <v>1.9324449454486896E-3</v>
      </c>
      <c r="BG2422" s="2">
        <f t="shared" si="1020"/>
        <v>1.3688151696928219E-3</v>
      </c>
      <c r="BH2422" s="2">
        <f t="shared" si="1021"/>
        <v>7.6492612424010624E-4</v>
      </c>
      <c r="BJ2422" t="s">
        <v>1620</v>
      </c>
      <c r="BK2422" t="s">
        <v>1929</v>
      </c>
      <c r="BL2422">
        <v>5</v>
      </c>
      <c r="BN2422">
        <v>0</v>
      </c>
      <c r="BO2422" s="60">
        <v>45</v>
      </c>
      <c r="BP2422" s="62">
        <v>21</v>
      </c>
      <c r="BQ2422" s="66">
        <f t="shared" si="1022"/>
        <v>45021</v>
      </c>
      <c r="BR2422" s="66">
        <f t="shared" si="1012"/>
        <v>45021</v>
      </c>
      <c r="BS2422" s="3" t="s">
        <v>3083</v>
      </c>
    </row>
    <row r="2423" spans="1:71" ht="14" hidden="1" customHeight="1" outlineLevel="1" x14ac:dyDescent="0.2">
      <c r="A2423" t="s">
        <v>352</v>
      </c>
      <c r="B2423" t="s">
        <v>1929</v>
      </c>
      <c r="C2423" s="1">
        <f t="shared" si="1013"/>
        <v>15556</v>
      </c>
      <c r="D2423" s="3">
        <f>IF(N2423&gt;0, RANK(N2423,(N2423:P2423,Q2423:AE2423)),0)</f>
        <v>2</v>
      </c>
      <c r="E2423" s="3">
        <f>IF(O2423&gt;0,RANK(O2423,(N2423:P2423,Q2423:AE2423)),0)</f>
        <v>1</v>
      </c>
      <c r="F2423" s="3">
        <f>IF(P2423&gt;0,RANK(P2423,(N2423:P2423,Q2423:AE2423)),0)</f>
        <v>0</v>
      </c>
      <c r="G2423" s="1">
        <f t="shared" si="1003"/>
        <v>2677</v>
      </c>
      <c r="H2423" s="2">
        <f t="shared" si="1004"/>
        <v>0.1720879403445616</v>
      </c>
      <c r="I2423" s="2"/>
      <c r="J2423" s="2">
        <f t="shared" si="1014"/>
        <v>0.40839547441501672</v>
      </c>
      <c r="K2423" s="2">
        <f t="shared" si="1015"/>
        <v>0.58048341475957832</v>
      </c>
      <c r="L2423" s="2">
        <f t="shared" si="1016"/>
        <v>0</v>
      </c>
      <c r="M2423" s="2">
        <f t="shared" si="1017"/>
        <v>1.1121110825405012E-2</v>
      </c>
      <c r="N2423" s="38">
        <v>6353</v>
      </c>
      <c r="O2423" s="38">
        <v>9030</v>
      </c>
      <c r="P2423" s="38"/>
      <c r="Q2423" s="38">
        <v>60</v>
      </c>
      <c r="R2423" s="38">
        <v>22</v>
      </c>
      <c r="S2423" s="38">
        <v>26</v>
      </c>
      <c r="T2423" s="38">
        <v>22</v>
      </c>
      <c r="U2423" s="38">
        <v>43</v>
      </c>
      <c r="V2423" s="38"/>
      <c r="W2423" s="38"/>
      <c r="X2423" s="38"/>
      <c r="Y2423" s="38"/>
      <c r="Z2423" s="38"/>
      <c r="AA2423" s="38"/>
      <c r="AB2423" s="38"/>
      <c r="AC2423" s="38"/>
      <c r="AD2423" s="38"/>
      <c r="AE2423" s="38"/>
      <c r="AF2423" s="38"/>
      <c r="AG2423" s="38"/>
      <c r="AH2423" s="38"/>
      <c r="AI2423" s="38"/>
      <c r="AJ2423" s="38"/>
      <c r="AK2423" s="38"/>
      <c r="AL2423" s="38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BA2423" s="3">
        <f>IF(Q2423&gt;0,RANK(Q2423,(N2423:P2423,Q2423:AE2423)),0)</f>
        <v>3</v>
      </c>
      <c r="BB2423" s="3">
        <f>IF(R2423&gt;0,RANK(R2423,(N2423:P2423,Q2423:AE2423)),0)</f>
        <v>6</v>
      </c>
      <c r="BC2423" s="3">
        <f>IF(S2423&gt;0,RANK(S2423,(N2423:P2423,Q2423:AE2423)),0)</f>
        <v>5</v>
      </c>
      <c r="BD2423" s="3">
        <f>IF(T2423&gt;0,RANK(T2423,(N2423:P2423,Q2423:AE2423)),0)</f>
        <v>6</v>
      </c>
      <c r="BE2423" s="2">
        <f t="shared" si="1018"/>
        <v>3.8570326562098224E-3</v>
      </c>
      <c r="BF2423" s="2">
        <f t="shared" si="1019"/>
        <v>1.414245307276935E-3</v>
      </c>
      <c r="BG2423" s="2">
        <f t="shared" si="1020"/>
        <v>1.6713808176909231E-3</v>
      </c>
      <c r="BH2423" s="2">
        <f t="shared" si="1021"/>
        <v>1.414245307276935E-3</v>
      </c>
      <c r="BJ2423" t="s">
        <v>352</v>
      </c>
      <c r="BK2423" t="s">
        <v>1929</v>
      </c>
      <c r="BL2423">
        <v>5</v>
      </c>
      <c r="BN2423">
        <v>0</v>
      </c>
      <c r="BO2423" s="60">
        <v>45</v>
      </c>
      <c r="BP2423" s="62">
        <v>23</v>
      </c>
      <c r="BQ2423" s="66">
        <f t="shared" si="1022"/>
        <v>45023</v>
      </c>
      <c r="BR2423" s="66">
        <f t="shared" si="1012"/>
        <v>45023</v>
      </c>
      <c r="BS2423" s="3" t="s">
        <v>3083</v>
      </c>
    </row>
    <row r="2424" spans="1:71" ht="14" hidden="1" customHeight="1" outlineLevel="1" x14ac:dyDescent="0.2">
      <c r="A2424" t="s">
        <v>3024</v>
      </c>
      <c r="B2424" t="s">
        <v>1929</v>
      </c>
      <c r="C2424" s="1">
        <f t="shared" si="1013"/>
        <v>18391</v>
      </c>
      <c r="D2424" s="3">
        <f>IF(N2424&gt;0, RANK(N2424,(N2424:P2424,Q2424:AE2424)),0)</f>
        <v>2</v>
      </c>
      <c r="E2424" s="3">
        <f>IF(O2424&gt;0,RANK(O2424,(N2424:P2424,Q2424:AE2424)),0)</f>
        <v>1</v>
      </c>
      <c r="F2424" s="3">
        <f>IF(P2424&gt;0,RANK(P2424,(N2424:P2424,Q2424:AE2424)),0)</f>
        <v>0</v>
      </c>
      <c r="G2424" s="1">
        <f t="shared" si="1003"/>
        <v>5162</v>
      </c>
      <c r="H2424" s="2">
        <f t="shared" si="1004"/>
        <v>0.28068076776684248</v>
      </c>
      <c r="I2424" s="2"/>
      <c r="J2424" s="2">
        <f t="shared" si="1014"/>
        <v>0.3545212332118971</v>
      </c>
      <c r="K2424" s="2">
        <f t="shared" si="1015"/>
        <v>0.63520200097873958</v>
      </c>
      <c r="L2424" s="2">
        <f t="shared" si="1016"/>
        <v>0</v>
      </c>
      <c r="M2424" s="2">
        <f t="shared" si="1017"/>
        <v>1.027676580936332E-2</v>
      </c>
      <c r="N2424" s="38">
        <v>6520</v>
      </c>
      <c r="O2424" s="38">
        <v>11682</v>
      </c>
      <c r="P2424" s="38"/>
      <c r="Q2424" s="38">
        <v>38</v>
      </c>
      <c r="R2424" s="38">
        <v>37</v>
      </c>
      <c r="S2424" s="38">
        <v>38</v>
      </c>
      <c r="T2424" s="38">
        <v>21</v>
      </c>
      <c r="U2424" s="38">
        <v>55</v>
      </c>
      <c r="V2424" s="38"/>
      <c r="W2424" s="38"/>
      <c r="X2424" s="38"/>
      <c r="Y2424" s="38"/>
      <c r="Z2424" s="38"/>
      <c r="AA2424" s="38"/>
      <c r="AB2424" s="38"/>
      <c r="AC2424" s="38"/>
      <c r="AD2424" s="38"/>
      <c r="AE2424" s="38"/>
      <c r="AF2424" s="38"/>
      <c r="AG2424" s="38"/>
      <c r="AH2424" s="38"/>
      <c r="AI2424" s="38"/>
      <c r="AJ2424" s="38"/>
      <c r="AK2424" s="38"/>
      <c r="AL2424" s="38"/>
      <c r="AM2424" s="38"/>
      <c r="AN2424" s="38"/>
      <c r="AO2424" s="38"/>
      <c r="AP2424" s="38"/>
      <c r="AQ2424" s="38"/>
      <c r="AR2424" s="38"/>
      <c r="AS2424" s="38"/>
      <c r="AT2424" s="38"/>
      <c r="AU2424" s="38"/>
      <c r="AV2424" s="38"/>
      <c r="AW2424" s="38"/>
      <c r="AX2424" s="38"/>
      <c r="AY2424" s="38"/>
      <c r="BA2424" s="3">
        <f>IF(Q2424&gt;0,RANK(Q2424,(N2424:P2424,Q2424:AE2424)),0)</f>
        <v>4</v>
      </c>
      <c r="BB2424" s="3">
        <f>IF(R2424&gt;0,RANK(R2424,(N2424:P2424,Q2424:AE2424)),0)</f>
        <v>6</v>
      </c>
      <c r="BC2424" s="3">
        <f>IF(S2424&gt;0,RANK(S2424,(N2424:P2424,Q2424:AE2424)),0)</f>
        <v>4</v>
      </c>
      <c r="BD2424" s="3">
        <f>IF(T2424&gt;0,RANK(T2424,(N2424:P2424,Q2424:AE2424)),0)</f>
        <v>7</v>
      </c>
      <c r="BE2424" s="2">
        <f t="shared" si="1018"/>
        <v>2.0662280463270076E-3</v>
      </c>
      <c r="BF2424" s="2">
        <f t="shared" si="1019"/>
        <v>2.0118536240552446E-3</v>
      </c>
      <c r="BG2424" s="2">
        <f t="shared" si="1020"/>
        <v>2.0662280463270076E-3</v>
      </c>
      <c r="BH2424" s="2">
        <f t="shared" si="1021"/>
        <v>1.1418628677070306E-3</v>
      </c>
      <c r="BJ2424" t="s">
        <v>3024</v>
      </c>
      <c r="BK2424" t="s">
        <v>1929</v>
      </c>
      <c r="BL2424">
        <v>7</v>
      </c>
      <c r="BN2424">
        <v>0</v>
      </c>
      <c r="BO2424" s="60">
        <v>45</v>
      </c>
      <c r="BP2424" s="62">
        <v>25</v>
      </c>
      <c r="BQ2424" s="66">
        <f t="shared" si="1022"/>
        <v>45025</v>
      </c>
      <c r="BR2424" s="66">
        <f t="shared" si="1012"/>
        <v>45025</v>
      </c>
      <c r="BS2424" s="3" t="s">
        <v>3083</v>
      </c>
    </row>
    <row r="2425" spans="1:71" ht="14" hidden="1" customHeight="1" outlineLevel="1" x14ac:dyDescent="0.2">
      <c r="A2425" t="s">
        <v>229</v>
      </c>
      <c r="B2425" t="s">
        <v>1929</v>
      </c>
      <c r="C2425" s="1">
        <f t="shared" si="1013"/>
        <v>16320</v>
      </c>
      <c r="D2425" s="3">
        <f>IF(N2425&gt;0, RANK(N2425,(N2425:P2425,Q2425:AE2425)),0)</f>
        <v>2</v>
      </c>
      <c r="E2425" s="3">
        <f>IF(O2425&gt;0,RANK(O2425,(N2425:P2425,Q2425:AE2425)),0)</f>
        <v>1</v>
      </c>
      <c r="F2425" s="3">
        <f>IF(P2425&gt;0,RANK(P2425,(N2425:P2425,Q2425:AE2425)),0)</f>
        <v>0</v>
      </c>
      <c r="G2425" s="1">
        <f t="shared" si="1003"/>
        <v>2001</v>
      </c>
      <c r="H2425" s="2">
        <f t="shared" si="1004"/>
        <v>0.12261029411764705</v>
      </c>
      <c r="I2425" s="2"/>
      <c r="J2425" s="2">
        <f t="shared" si="1014"/>
        <v>0.43284313725490198</v>
      </c>
      <c r="K2425" s="2">
        <f t="shared" si="1015"/>
        <v>0.55545343137254899</v>
      </c>
      <c r="L2425" s="2">
        <f t="shared" si="1016"/>
        <v>0</v>
      </c>
      <c r="M2425" s="2">
        <f t="shared" si="1017"/>
        <v>1.1703431372549034E-2</v>
      </c>
      <c r="N2425" s="38">
        <v>7064</v>
      </c>
      <c r="O2425" s="38">
        <v>9065</v>
      </c>
      <c r="P2425" s="38"/>
      <c r="Q2425" s="38">
        <v>43</v>
      </c>
      <c r="R2425" s="38">
        <v>27</v>
      </c>
      <c r="S2425" s="38">
        <v>29</v>
      </c>
      <c r="T2425" s="38">
        <v>26</v>
      </c>
      <c r="U2425" s="38">
        <v>66</v>
      </c>
      <c r="V2425" s="38"/>
      <c r="W2425" s="38"/>
      <c r="X2425" s="38"/>
      <c r="Y2425" s="38"/>
      <c r="Z2425" s="38"/>
      <c r="AA2425" s="38"/>
      <c r="AB2425" s="38"/>
      <c r="AC2425" s="38"/>
      <c r="AD2425" s="38"/>
      <c r="AE2425" s="38"/>
      <c r="AF2425" s="38"/>
      <c r="AG2425" s="38"/>
      <c r="AH2425" s="38"/>
      <c r="AI2425" s="38"/>
      <c r="AJ2425" s="38"/>
      <c r="AK2425" s="38"/>
      <c r="AL2425" s="38"/>
      <c r="AM2425" s="38"/>
      <c r="AN2425" s="38"/>
      <c r="AO2425" s="38"/>
      <c r="AP2425" s="38"/>
      <c r="AQ2425" s="38"/>
      <c r="AR2425" s="38"/>
      <c r="AS2425" s="38"/>
      <c r="AT2425" s="38"/>
      <c r="AU2425" s="38"/>
      <c r="AV2425" s="38"/>
      <c r="AW2425" s="38"/>
      <c r="AX2425" s="38"/>
      <c r="AY2425" s="38"/>
      <c r="BA2425" s="3">
        <f>IF(Q2425&gt;0,RANK(Q2425,(N2425:P2425,Q2425:AE2425)),0)</f>
        <v>4</v>
      </c>
      <c r="BB2425" s="3">
        <f>IF(R2425&gt;0,RANK(R2425,(N2425:P2425,Q2425:AE2425)),0)</f>
        <v>6</v>
      </c>
      <c r="BC2425" s="3">
        <f>IF(S2425&gt;0,RANK(S2425,(N2425:P2425,Q2425:AE2425)),0)</f>
        <v>5</v>
      </c>
      <c r="BD2425" s="3">
        <f>IF(T2425&gt;0,RANK(T2425,(N2425:P2425,Q2425:AE2425)),0)</f>
        <v>7</v>
      </c>
      <c r="BE2425" s="2">
        <f t="shared" si="1018"/>
        <v>2.6348039215686276E-3</v>
      </c>
      <c r="BF2425" s="2">
        <f t="shared" si="1019"/>
        <v>1.6544117647058823E-3</v>
      </c>
      <c r="BG2425" s="2">
        <f t="shared" si="1020"/>
        <v>1.7769607843137255E-3</v>
      </c>
      <c r="BH2425" s="2">
        <f t="shared" si="1021"/>
        <v>1.5931372549019608E-3</v>
      </c>
      <c r="BJ2425" t="s">
        <v>229</v>
      </c>
      <c r="BK2425" t="s">
        <v>1929</v>
      </c>
      <c r="BL2425">
        <v>6</v>
      </c>
      <c r="BN2425">
        <v>0</v>
      </c>
      <c r="BO2425" s="60">
        <v>45</v>
      </c>
      <c r="BP2425" s="62">
        <v>27</v>
      </c>
      <c r="BQ2425" s="66">
        <f t="shared" si="1022"/>
        <v>45027</v>
      </c>
      <c r="BR2425" s="66">
        <f t="shared" si="1012"/>
        <v>45027</v>
      </c>
      <c r="BS2425" s="3" t="s">
        <v>3083</v>
      </c>
    </row>
    <row r="2426" spans="1:71" ht="14" hidden="1" customHeight="1" outlineLevel="1" x14ac:dyDescent="0.2">
      <c r="A2426" t="s">
        <v>2577</v>
      </c>
      <c r="B2426" t="s">
        <v>1929</v>
      </c>
      <c r="C2426" s="1">
        <f t="shared" si="1013"/>
        <v>18276</v>
      </c>
      <c r="D2426" s="3">
        <f>IF(N2426&gt;0, RANK(N2426,(N2426:P2426,Q2426:AE2426)),0)</f>
        <v>2</v>
      </c>
      <c r="E2426" s="3">
        <f>IF(O2426&gt;0,RANK(O2426,(N2426:P2426,Q2426:AE2426)),0)</f>
        <v>1</v>
      </c>
      <c r="F2426" s="3">
        <f>IF(P2426&gt;0,RANK(P2426,(N2426:P2426,Q2426:AE2426)),0)</f>
        <v>0</v>
      </c>
      <c r="G2426" s="1">
        <f t="shared" si="1003"/>
        <v>3320</v>
      </c>
      <c r="H2426" s="2">
        <f t="shared" si="1004"/>
        <v>0.1816590063471219</v>
      </c>
      <c r="I2426" s="2"/>
      <c r="J2426" s="2">
        <f t="shared" si="1014"/>
        <v>0.40358940687240097</v>
      </c>
      <c r="K2426" s="2">
        <f t="shared" si="1015"/>
        <v>0.58524841321952292</v>
      </c>
      <c r="L2426" s="2">
        <f t="shared" si="1016"/>
        <v>0</v>
      </c>
      <c r="M2426" s="2">
        <f t="shared" si="1017"/>
        <v>1.1162179908076109E-2</v>
      </c>
      <c r="N2426" s="38">
        <v>7376</v>
      </c>
      <c r="O2426" s="38">
        <v>10696</v>
      </c>
      <c r="P2426" s="38"/>
      <c r="Q2426" s="38">
        <v>63</v>
      </c>
      <c r="R2426" s="38">
        <v>40</v>
      </c>
      <c r="S2426" s="38">
        <v>37</v>
      </c>
      <c r="T2426" s="38">
        <v>23</v>
      </c>
      <c r="U2426" s="38">
        <v>41</v>
      </c>
      <c r="V2426" s="38"/>
      <c r="W2426" s="38"/>
      <c r="X2426" s="38"/>
      <c r="Y2426" s="38"/>
      <c r="Z2426" s="38"/>
      <c r="AA2426" s="38"/>
      <c r="AB2426" s="38"/>
      <c r="AC2426" s="38"/>
      <c r="AD2426" s="38"/>
      <c r="AE2426" s="38"/>
      <c r="AF2426" s="38"/>
      <c r="AG2426" s="38"/>
      <c r="AH2426" s="38"/>
      <c r="AI2426" s="38"/>
      <c r="AJ2426" s="38"/>
      <c r="AK2426" s="38"/>
      <c r="AL2426" s="38"/>
      <c r="AM2426" s="38"/>
      <c r="AN2426" s="38"/>
      <c r="AO2426" s="38"/>
      <c r="AP2426" s="38"/>
      <c r="AQ2426" s="38"/>
      <c r="AR2426" s="38"/>
      <c r="AS2426" s="38"/>
      <c r="AT2426" s="38"/>
      <c r="AU2426" s="38"/>
      <c r="AV2426" s="38"/>
      <c r="AW2426" s="38"/>
      <c r="AX2426" s="38"/>
      <c r="AY2426" s="38"/>
      <c r="BA2426" s="3">
        <f>IF(Q2426&gt;0,RANK(Q2426,(N2426:P2426,Q2426:AE2426)),0)</f>
        <v>3</v>
      </c>
      <c r="BB2426" s="3">
        <f>IF(R2426&gt;0,RANK(R2426,(N2426:P2426,Q2426:AE2426)),0)</f>
        <v>5</v>
      </c>
      <c r="BC2426" s="3">
        <f>IF(S2426&gt;0,RANK(S2426,(N2426:P2426,Q2426:AE2426)),0)</f>
        <v>6</v>
      </c>
      <c r="BD2426" s="3">
        <f>IF(T2426&gt;0,RANK(T2426,(N2426:P2426,Q2426:AE2426)),0)</f>
        <v>7</v>
      </c>
      <c r="BE2426" s="2">
        <f t="shared" si="1018"/>
        <v>3.4471437951411688E-3</v>
      </c>
      <c r="BF2426" s="2">
        <f t="shared" si="1019"/>
        <v>2.188662727073758E-3</v>
      </c>
      <c r="BG2426" s="2">
        <f t="shared" si="1020"/>
        <v>2.0245130225432259E-3</v>
      </c>
      <c r="BH2426" s="2">
        <f t="shared" si="1021"/>
        <v>1.2584810680674107E-3</v>
      </c>
      <c r="BJ2426" t="s">
        <v>2577</v>
      </c>
      <c r="BK2426" t="s">
        <v>1929</v>
      </c>
      <c r="BN2426">
        <v>0</v>
      </c>
      <c r="BO2426" s="60">
        <v>45</v>
      </c>
      <c r="BP2426" s="62">
        <v>29</v>
      </c>
      <c r="BQ2426" s="66">
        <f t="shared" si="1022"/>
        <v>45029</v>
      </c>
      <c r="BR2426" s="66">
        <f t="shared" si="1012"/>
        <v>45029</v>
      </c>
      <c r="BS2426" s="3" t="s">
        <v>3083</v>
      </c>
    </row>
    <row r="2427" spans="1:71" ht="14" hidden="1" customHeight="1" outlineLevel="1" x14ac:dyDescent="0.2">
      <c r="A2427" t="s">
        <v>3058</v>
      </c>
      <c r="B2427" t="s">
        <v>1929</v>
      </c>
      <c r="C2427" s="1">
        <f t="shared" si="1013"/>
        <v>30331</v>
      </c>
      <c r="D2427" s="3">
        <f>IF(N2427&gt;0, RANK(N2427,(N2427:P2427,Q2427:AE2427)),0)</f>
        <v>2</v>
      </c>
      <c r="E2427" s="3">
        <f>IF(O2427&gt;0,RANK(O2427,(N2427:P2427,Q2427:AE2427)),0)</f>
        <v>1</v>
      </c>
      <c r="F2427" s="3">
        <f>IF(P2427&gt;0,RANK(P2427,(N2427:P2427,Q2427:AE2427)),0)</f>
        <v>0</v>
      </c>
      <c r="G2427" s="1">
        <f t="shared" si="1003"/>
        <v>4040</v>
      </c>
      <c r="H2427" s="2">
        <f t="shared" si="1004"/>
        <v>0.13319705911443738</v>
      </c>
      <c r="I2427" s="2"/>
      <c r="J2427" s="2">
        <f t="shared" si="1014"/>
        <v>0.42784609805149848</v>
      </c>
      <c r="K2427" s="2">
        <f t="shared" si="1015"/>
        <v>0.56104315716593589</v>
      </c>
      <c r="L2427" s="2">
        <f t="shared" si="1016"/>
        <v>0</v>
      </c>
      <c r="M2427" s="2">
        <f t="shared" si="1017"/>
        <v>1.1110744782565685E-2</v>
      </c>
      <c r="N2427" s="38">
        <v>12977</v>
      </c>
      <c r="O2427" s="38">
        <v>17017</v>
      </c>
      <c r="P2427" s="38"/>
      <c r="Q2427" s="38">
        <v>101</v>
      </c>
      <c r="R2427" s="38">
        <v>59</v>
      </c>
      <c r="S2427" s="38">
        <v>54</v>
      </c>
      <c r="T2427" s="38">
        <v>36</v>
      </c>
      <c r="U2427" s="38">
        <v>87</v>
      </c>
      <c r="V2427" s="38"/>
      <c r="W2427" s="38"/>
      <c r="X2427" s="38"/>
      <c r="Y2427" s="38"/>
      <c r="Z2427" s="38"/>
      <c r="AA2427" s="38"/>
      <c r="AB2427" s="38"/>
      <c r="AC2427" s="38"/>
      <c r="AD2427" s="38"/>
      <c r="AE2427" s="38"/>
      <c r="AF2427" s="38"/>
      <c r="AG2427" s="38"/>
      <c r="AH2427" s="38"/>
      <c r="AI2427" s="38"/>
      <c r="AJ2427" s="38"/>
      <c r="AK2427" s="38"/>
      <c r="AL2427" s="38"/>
      <c r="AM2427" s="38"/>
      <c r="AN2427" s="38"/>
      <c r="AO2427" s="38"/>
      <c r="AP2427" s="38"/>
      <c r="AQ2427" s="38"/>
      <c r="AR2427" s="38"/>
      <c r="AS2427" s="38"/>
      <c r="AT2427" s="38"/>
      <c r="AU2427" s="38"/>
      <c r="AV2427" s="38"/>
      <c r="AW2427" s="38"/>
      <c r="AX2427" s="38"/>
      <c r="AY2427" s="38"/>
      <c r="BA2427" s="3">
        <f>IF(Q2427&gt;0,RANK(Q2427,(N2427:P2427,Q2427:AE2427)),0)</f>
        <v>3</v>
      </c>
      <c r="BB2427" s="3">
        <f>IF(R2427&gt;0,RANK(R2427,(N2427:P2427,Q2427:AE2427)),0)</f>
        <v>5</v>
      </c>
      <c r="BC2427" s="3">
        <f>IF(S2427&gt;0,RANK(S2427,(N2427:P2427,Q2427:AE2427)),0)</f>
        <v>6</v>
      </c>
      <c r="BD2427" s="3">
        <f>IF(T2427&gt;0,RANK(T2427,(N2427:P2427,Q2427:AE2427)),0)</f>
        <v>7</v>
      </c>
      <c r="BE2427" s="2">
        <f t="shared" si="1018"/>
        <v>3.3299264778609344E-3</v>
      </c>
      <c r="BF2427" s="2">
        <f t="shared" si="1019"/>
        <v>1.9452045761761893E-3</v>
      </c>
      <c r="BG2427" s="2">
        <f t="shared" si="1020"/>
        <v>1.7803567307375292E-3</v>
      </c>
      <c r="BH2427" s="2">
        <f t="shared" si="1021"/>
        <v>1.1869044871583528E-3</v>
      </c>
      <c r="BJ2427" t="s">
        <v>3058</v>
      </c>
      <c r="BK2427" t="s">
        <v>1929</v>
      </c>
      <c r="BL2427">
        <v>7</v>
      </c>
      <c r="BN2427">
        <v>0</v>
      </c>
      <c r="BO2427" s="60">
        <v>45</v>
      </c>
      <c r="BP2427" s="62">
        <v>31</v>
      </c>
      <c r="BQ2427" s="66">
        <f t="shared" si="1022"/>
        <v>45031</v>
      </c>
      <c r="BR2427" s="66">
        <f t="shared" si="1012"/>
        <v>45031</v>
      </c>
      <c r="BS2427" s="3" t="s">
        <v>3083</v>
      </c>
    </row>
    <row r="2428" spans="1:71" ht="14" hidden="1" customHeight="1" outlineLevel="1" x14ac:dyDescent="0.2">
      <c r="A2428" t="s">
        <v>2216</v>
      </c>
      <c r="B2428" t="s">
        <v>1929</v>
      </c>
      <c r="C2428" s="1">
        <f t="shared" si="1013"/>
        <v>11861</v>
      </c>
      <c r="D2428" s="3">
        <f>IF(N2428&gt;0, RANK(N2428,(N2428:P2428,Q2428:AE2428)),0)</f>
        <v>2</v>
      </c>
      <c r="E2428" s="3">
        <f>IF(O2428&gt;0,RANK(O2428,(N2428:P2428,Q2428:AE2428)),0)</f>
        <v>1</v>
      </c>
      <c r="F2428" s="3">
        <f>IF(P2428&gt;0,RANK(P2428,(N2428:P2428,Q2428:AE2428)),0)</f>
        <v>0</v>
      </c>
      <c r="G2428" s="1">
        <f t="shared" si="1003"/>
        <v>1285</v>
      </c>
      <c r="H2428" s="2">
        <f t="shared" si="1004"/>
        <v>0.10833825141219121</v>
      </c>
      <c r="I2428" s="2"/>
      <c r="J2428" s="2">
        <f t="shared" si="1014"/>
        <v>0.44186830789983983</v>
      </c>
      <c r="K2428" s="2">
        <f t="shared" si="1015"/>
        <v>0.550206559312031</v>
      </c>
      <c r="L2428" s="2">
        <f t="shared" si="1016"/>
        <v>0</v>
      </c>
      <c r="M2428" s="2">
        <f t="shared" si="1017"/>
        <v>7.9251327881292299E-3</v>
      </c>
      <c r="N2428" s="38">
        <v>5241</v>
      </c>
      <c r="O2428" s="38">
        <v>6526</v>
      </c>
      <c r="P2428" s="38"/>
      <c r="Q2428" s="38">
        <v>21</v>
      </c>
      <c r="R2428" s="38">
        <v>12</v>
      </c>
      <c r="S2428" s="38">
        <v>16</v>
      </c>
      <c r="T2428" s="38">
        <v>18</v>
      </c>
      <c r="U2428" s="38">
        <v>27</v>
      </c>
      <c r="V2428" s="38"/>
      <c r="W2428" s="38"/>
      <c r="X2428" s="38"/>
      <c r="Y2428" s="38"/>
      <c r="Z2428" s="38"/>
      <c r="AA2428" s="38"/>
      <c r="AB2428" s="38"/>
      <c r="AC2428" s="38"/>
      <c r="AD2428" s="38"/>
      <c r="AE2428" s="38"/>
      <c r="AF2428" s="38"/>
      <c r="AG2428" s="38"/>
      <c r="AH2428" s="38"/>
      <c r="AI2428" s="38"/>
      <c r="AJ2428" s="38"/>
      <c r="AK2428" s="38"/>
      <c r="AL2428" s="38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BA2428" s="3">
        <f>IF(Q2428&gt;0,RANK(Q2428,(N2428:P2428,Q2428:AE2428)),0)</f>
        <v>4</v>
      </c>
      <c r="BB2428" s="3">
        <f>IF(R2428&gt;0,RANK(R2428,(N2428:P2428,Q2428:AE2428)),0)</f>
        <v>7</v>
      </c>
      <c r="BC2428" s="3">
        <f>IF(S2428&gt;0,RANK(S2428,(N2428:P2428,Q2428:AE2428)),0)</f>
        <v>6</v>
      </c>
      <c r="BD2428" s="3">
        <f>IF(T2428&gt;0,RANK(T2428,(N2428:P2428,Q2428:AE2428)),0)</f>
        <v>5</v>
      </c>
      <c r="BE2428" s="2">
        <f t="shared" si="1018"/>
        <v>1.7705083888373662E-3</v>
      </c>
      <c r="BF2428" s="2">
        <f t="shared" si="1019"/>
        <v>1.0117190793356378E-3</v>
      </c>
      <c r="BG2428" s="2">
        <f t="shared" si="1020"/>
        <v>1.3489587724475171E-3</v>
      </c>
      <c r="BH2428" s="2">
        <f t="shared" si="1021"/>
        <v>1.5175786190034567E-3</v>
      </c>
      <c r="BJ2428" t="s">
        <v>2216</v>
      </c>
      <c r="BK2428" t="s">
        <v>1929</v>
      </c>
      <c r="BL2428">
        <v>7</v>
      </c>
      <c r="BN2428">
        <v>0</v>
      </c>
      <c r="BO2428" s="60">
        <v>45</v>
      </c>
      <c r="BP2428" s="62">
        <v>33</v>
      </c>
      <c r="BQ2428" s="66">
        <f t="shared" si="1022"/>
        <v>45033</v>
      </c>
      <c r="BR2428" s="66">
        <f t="shared" si="1012"/>
        <v>45033</v>
      </c>
      <c r="BS2428" s="3" t="s">
        <v>3083</v>
      </c>
    </row>
    <row r="2429" spans="1:71" ht="14" hidden="1" customHeight="1" outlineLevel="1" x14ac:dyDescent="0.2">
      <c r="A2429" t="s">
        <v>774</v>
      </c>
      <c r="B2429" t="s">
        <v>1929</v>
      </c>
      <c r="C2429" s="1">
        <f t="shared" si="1013"/>
        <v>77764</v>
      </c>
      <c r="D2429" s="3">
        <f>IF(N2429&gt;0, RANK(N2429,(N2429:P2429,Q2429:AE2429)),0)</f>
        <v>2</v>
      </c>
      <c r="E2429" s="3">
        <f>IF(O2429&gt;0,RANK(O2429,(N2429:P2429,Q2429:AE2429)),0)</f>
        <v>1</v>
      </c>
      <c r="F2429" s="3">
        <f>IF(P2429&gt;0,RANK(P2429,(N2429:P2429,Q2429:AE2429)),0)</f>
        <v>0</v>
      </c>
      <c r="G2429" s="1">
        <f t="shared" si="1003"/>
        <v>11350</v>
      </c>
      <c r="H2429" s="2">
        <f t="shared" si="1004"/>
        <v>0.14595442621264337</v>
      </c>
      <c r="I2429" s="2"/>
      <c r="J2429" s="2">
        <f t="shared" si="1014"/>
        <v>0.41778972275088733</v>
      </c>
      <c r="K2429" s="2">
        <f t="shared" si="1015"/>
        <v>0.56374414896353064</v>
      </c>
      <c r="L2429" s="2">
        <f t="shared" si="1016"/>
        <v>0</v>
      </c>
      <c r="M2429" s="2">
        <f t="shared" si="1017"/>
        <v>1.8466128285582029E-2</v>
      </c>
      <c r="N2429" s="38">
        <v>32489</v>
      </c>
      <c r="O2429" s="38">
        <v>43839</v>
      </c>
      <c r="P2429" s="38"/>
      <c r="Q2429" s="38">
        <v>444</v>
      </c>
      <c r="R2429" s="38">
        <v>533</v>
      </c>
      <c r="S2429" s="38">
        <v>183</v>
      </c>
      <c r="T2429" s="38">
        <v>102</v>
      </c>
      <c r="U2429" s="38">
        <v>174</v>
      </c>
      <c r="V2429" s="38"/>
      <c r="W2429" s="38"/>
      <c r="X2429" s="38"/>
      <c r="Y2429" s="38"/>
      <c r="Z2429" s="38"/>
      <c r="AA2429" s="38"/>
      <c r="AB2429" s="38"/>
      <c r="AC2429" s="38"/>
      <c r="AD2429" s="38"/>
      <c r="AE2429" s="38"/>
      <c r="AF2429" s="38"/>
      <c r="AG2429" s="38"/>
      <c r="AH2429" s="38"/>
      <c r="AI2429" s="38"/>
      <c r="AJ2429" s="38"/>
      <c r="AK2429" s="38"/>
      <c r="AL2429" s="38"/>
      <c r="AM2429" s="38"/>
      <c r="AN2429" s="38"/>
      <c r="AO2429" s="38"/>
      <c r="AP2429" s="38"/>
      <c r="AQ2429" s="38"/>
      <c r="AR2429" s="38"/>
      <c r="AS2429" s="38"/>
      <c r="AT2429" s="38"/>
      <c r="AU2429" s="38"/>
      <c r="AV2429" s="38"/>
      <c r="AW2429" s="38"/>
      <c r="AX2429" s="38"/>
      <c r="AY2429" s="38"/>
      <c r="BA2429" s="3">
        <f>IF(Q2429&gt;0,RANK(Q2429,(N2429:P2429,Q2429:AE2429)),0)</f>
        <v>4</v>
      </c>
      <c r="BB2429" s="3">
        <f>IF(R2429&gt;0,RANK(R2429,(N2429:P2429,Q2429:AE2429)),0)</f>
        <v>3</v>
      </c>
      <c r="BC2429" s="3">
        <f>IF(S2429&gt;0,RANK(S2429,(N2429:P2429,Q2429:AE2429)),0)</f>
        <v>5</v>
      </c>
      <c r="BD2429" s="3">
        <f>IF(T2429&gt;0,RANK(T2429,(N2429:P2429,Q2429:AE2429)),0)</f>
        <v>7</v>
      </c>
      <c r="BE2429" s="2">
        <f t="shared" si="1018"/>
        <v>5.7095828403888691E-3</v>
      </c>
      <c r="BF2429" s="2">
        <f t="shared" si="1019"/>
        <v>6.8540712926289799E-3</v>
      </c>
      <c r="BG2429" s="2">
        <f t="shared" si="1020"/>
        <v>2.3532740085386553E-3</v>
      </c>
      <c r="BH2429" s="2">
        <f t="shared" si="1021"/>
        <v>1.3116609227920375E-3</v>
      </c>
      <c r="BJ2429" t="s">
        <v>774</v>
      </c>
      <c r="BK2429" t="s">
        <v>1929</v>
      </c>
      <c r="BN2429">
        <v>0</v>
      </c>
      <c r="BO2429" s="60">
        <v>45</v>
      </c>
      <c r="BP2429" s="62">
        <v>35</v>
      </c>
      <c r="BQ2429" s="66">
        <f t="shared" si="1022"/>
        <v>45035</v>
      </c>
      <c r="BR2429" s="66">
        <f t="shared" si="1012"/>
        <v>45035</v>
      </c>
      <c r="BS2429" s="3" t="s">
        <v>3083</v>
      </c>
    </row>
    <row r="2430" spans="1:71" ht="14" hidden="1" customHeight="1" outlineLevel="1" x14ac:dyDescent="0.2">
      <c r="A2430" t="s">
        <v>2209</v>
      </c>
      <c r="B2430" t="s">
        <v>1929</v>
      </c>
      <c r="C2430" s="1">
        <f t="shared" si="1013"/>
        <v>13919</v>
      </c>
      <c r="D2430" s="3">
        <f>IF(N2430&gt;0, RANK(N2430,(N2430:P2430,Q2430:AE2430)),0)</f>
        <v>2</v>
      </c>
      <c r="E2430" s="3">
        <f>IF(O2430&gt;0,RANK(O2430,(N2430:P2430,Q2430:AE2430)),0)</f>
        <v>1</v>
      </c>
      <c r="F2430" s="3">
        <f>IF(P2430&gt;0,RANK(P2430,(N2430:P2430,Q2430:AE2430)),0)</f>
        <v>0</v>
      </c>
      <c r="G2430" s="1">
        <f t="shared" si="1003"/>
        <v>4433</v>
      </c>
      <c r="H2430" s="2">
        <f t="shared" si="1004"/>
        <v>0.31848552338530067</v>
      </c>
      <c r="I2430" s="2"/>
      <c r="J2430" s="2">
        <f t="shared" si="1014"/>
        <v>0.33472232200589125</v>
      </c>
      <c r="K2430" s="2">
        <f t="shared" si="1015"/>
        <v>0.65320784539119192</v>
      </c>
      <c r="L2430" s="2">
        <f t="shared" si="1016"/>
        <v>0</v>
      </c>
      <c r="M2430" s="2">
        <f t="shared" si="1017"/>
        <v>1.206983260291683E-2</v>
      </c>
      <c r="N2430" s="38">
        <v>4659</v>
      </c>
      <c r="O2430" s="38">
        <v>9092</v>
      </c>
      <c r="P2430" s="38"/>
      <c r="Q2430" s="38">
        <v>61</v>
      </c>
      <c r="R2430" s="38">
        <v>24</v>
      </c>
      <c r="S2430" s="38">
        <v>33</v>
      </c>
      <c r="T2430" s="38">
        <v>19</v>
      </c>
      <c r="U2430" s="38">
        <v>31</v>
      </c>
      <c r="V2430" s="38"/>
      <c r="W2430" s="38"/>
      <c r="X2430" s="38"/>
      <c r="Y2430" s="38"/>
      <c r="Z2430" s="38"/>
      <c r="AA2430" s="38"/>
      <c r="AB2430" s="38"/>
      <c r="AC2430" s="38"/>
      <c r="AD2430" s="38"/>
      <c r="AE2430" s="38"/>
      <c r="AF2430" s="38"/>
      <c r="AG2430" s="38"/>
      <c r="AH2430" s="38"/>
      <c r="AI2430" s="38"/>
      <c r="AJ2430" s="38"/>
      <c r="AK2430" s="38"/>
      <c r="AL2430" s="38"/>
      <c r="AM2430" s="38"/>
      <c r="AN2430" s="38"/>
      <c r="AO2430" s="38"/>
      <c r="AP2430" s="38"/>
      <c r="AQ2430" s="38"/>
      <c r="AR2430" s="38"/>
      <c r="AS2430" s="38"/>
      <c r="AT2430" s="38"/>
      <c r="AU2430" s="38"/>
      <c r="AV2430" s="38"/>
      <c r="AW2430" s="38"/>
      <c r="AX2430" s="38"/>
      <c r="AY2430" s="38"/>
      <c r="BA2430" s="3">
        <f>IF(Q2430&gt;0,RANK(Q2430,(N2430:P2430,Q2430:AE2430)),0)</f>
        <v>3</v>
      </c>
      <c r="BB2430" s="3">
        <f>IF(R2430&gt;0,RANK(R2430,(N2430:P2430,Q2430:AE2430)),0)</f>
        <v>6</v>
      </c>
      <c r="BC2430" s="3">
        <f>IF(S2430&gt;0,RANK(S2430,(N2430:P2430,Q2430:AE2430)),0)</f>
        <v>4</v>
      </c>
      <c r="BD2430" s="3">
        <f>IF(T2430&gt;0,RANK(T2430,(N2430:P2430,Q2430:AE2430)),0)</f>
        <v>7</v>
      </c>
      <c r="BE2430" s="2">
        <f t="shared" si="1018"/>
        <v>4.3824987427257709E-3</v>
      </c>
      <c r="BF2430" s="2">
        <f t="shared" si="1019"/>
        <v>1.7242618004166966E-3</v>
      </c>
      <c r="BG2430" s="2">
        <f t="shared" si="1020"/>
        <v>2.3708599755729578E-3</v>
      </c>
      <c r="BH2430" s="2">
        <f t="shared" si="1021"/>
        <v>1.3650405919965515E-3</v>
      </c>
      <c r="BJ2430" t="s">
        <v>2209</v>
      </c>
      <c r="BK2430" t="s">
        <v>1929</v>
      </c>
      <c r="BL2430">
        <v>3</v>
      </c>
      <c r="BN2430">
        <v>0</v>
      </c>
      <c r="BO2430" s="60">
        <v>45</v>
      </c>
      <c r="BP2430" s="62">
        <v>37</v>
      </c>
      <c r="BQ2430" s="66">
        <f t="shared" si="1022"/>
        <v>45037</v>
      </c>
      <c r="BR2430" s="66">
        <f t="shared" si="1012"/>
        <v>45037</v>
      </c>
      <c r="BS2430" s="3" t="s">
        <v>3083</v>
      </c>
    </row>
    <row r="2431" spans="1:71" ht="14" hidden="1" customHeight="1" outlineLevel="1" x14ac:dyDescent="0.2">
      <c r="A2431" t="s">
        <v>276</v>
      </c>
      <c r="B2431" t="s">
        <v>1929</v>
      </c>
      <c r="C2431" s="1">
        <f t="shared" si="1013"/>
        <v>11215</v>
      </c>
      <c r="D2431" s="3">
        <f>IF(N2431&gt;0, RANK(N2431,(N2431:P2431,Q2431:AE2431)),0)</f>
        <v>1</v>
      </c>
      <c r="E2431" s="3">
        <f>IF(O2431&gt;0,RANK(O2431,(N2431:P2431,Q2431:AE2431)),0)</f>
        <v>2</v>
      </c>
      <c r="F2431" s="3">
        <f>IF(P2431&gt;0,RANK(P2431,(N2431:P2431,Q2431:AE2431)),0)</f>
        <v>0</v>
      </c>
      <c r="G2431" s="1">
        <f t="shared" si="1003"/>
        <v>1485</v>
      </c>
      <c r="H2431" s="2">
        <f t="shared" si="1004"/>
        <v>0.13241194828354882</v>
      </c>
      <c r="I2431" s="2"/>
      <c r="J2431" s="2">
        <f t="shared" si="1014"/>
        <v>0.55969683459652253</v>
      </c>
      <c r="K2431" s="2">
        <f t="shared" si="1015"/>
        <v>0.42728488631297368</v>
      </c>
      <c r="L2431" s="2">
        <f t="shared" si="1016"/>
        <v>0</v>
      </c>
      <c r="M2431" s="2">
        <f t="shared" si="1017"/>
        <v>1.3018279090503793E-2</v>
      </c>
      <c r="N2431" s="38">
        <v>6277</v>
      </c>
      <c r="O2431" s="38">
        <v>4792</v>
      </c>
      <c r="P2431" s="38"/>
      <c r="Q2431" s="38">
        <v>29</v>
      </c>
      <c r="R2431" s="38">
        <v>31</v>
      </c>
      <c r="S2431" s="38">
        <v>19</v>
      </c>
      <c r="T2431" s="38">
        <v>13</v>
      </c>
      <c r="U2431" s="38">
        <v>54</v>
      </c>
      <c r="V2431" s="38"/>
      <c r="W2431" s="38"/>
      <c r="X2431" s="38"/>
      <c r="Y2431" s="38"/>
      <c r="Z2431" s="38"/>
      <c r="AA2431" s="38"/>
      <c r="AB2431" s="38"/>
      <c r="AC2431" s="38"/>
      <c r="AD2431" s="38"/>
      <c r="AE2431" s="38"/>
      <c r="AF2431" s="38"/>
      <c r="AG2431" s="38"/>
      <c r="AH2431" s="38"/>
      <c r="AI2431" s="38"/>
      <c r="AJ2431" s="38"/>
      <c r="AK2431" s="38"/>
      <c r="AL2431" s="38"/>
      <c r="AM2431" s="38"/>
      <c r="AN2431" s="38"/>
      <c r="AO2431" s="38"/>
      <c r="AP2431" s="38"/>
      <c r="AQ2431" s="38"/>
      <c r="AR2431" s="38"/>
      <c r="AS2431" s="38"/>
      <c r="AT2431" s="38"/>
      <c r="AU2431" s="38"/>
      <c r="AV2431" s="38"/>
      <c r="AW2431" s="38"/>
      <c r="AX2431" s="38"/>
      <c r="AY2431" s="38"/>
      <c r="BA2431" s="3">
        <f>IF(Q2431&gt;0,RANK(Q2431,(N2431:P2431,Q2431:AE2431)),0)</f>
        <v>5</v>
      </c>
      <c r="BB2431" s="3">
        <f>IF(R2431&gt;0,RANK(R2431,(N2431:P2431,Q2431:AE2431)),0)</f>
        <v>4</v>
      </c>
      <c r="BC2431" s="3">
        <f>IF(S2431&gt;0,RANK(S2431,(N2431:P2431,Q2431:AE2431)),0)</f>
        <v>6</v>
      </c>
      <c r="BD2431" s="3">
        <f>IF(T2431&gt;0,RANK(T2431,(N2431:P2431,Q2431:AE2431)),0)</f>
        <v>7</v>
      </c>
      <c r="BE2431" s="2">
        <f t="shared" si="1018"/>
        <v>2.5858225590726707E-3</v>
      </c>
      <c r="BF2431" s="2">
        <f t="shared" si="1019"/>
        <v>2.7641551493535442E-3</v>
      </c>
      <c r="BG2431" s="2">
        <f t="shared" si="1020"/>
        <v>1.6941596076683013E-3</v>
      </c>
      <c r="BH2431" s="2">
        <f t="shared" si="1021"/>
        <v>1.1591618368256798E-3</v>
      </c>
      <c r="BJ2431" t="s">
        <v>276</v>
      </c>
      <c r="BK2431" t="s">
        <v>1929</v>
      </c>
      <c r="BL2431">
        <v>5</v>
      </c>
      <c r="BN2431">
        <v>0</v>
      </c>
      <c r="BO2431" s="60">
        <v>45</v>
      </c>
      <c r="BP2431" s="62">
        <v>39</v>
      </c>
      <c r="BQ2431" s="66">
        <f t="shared" si="1022"/>
        <v>45039</v>
      </c>
      <c r="BR2431" s="66">
        <f t="shared" si="1012"/>
        <v>45039</v>
      </c>
      <c r="BS2431" s="3" t="s">
        <v>3083</v>
      </c>
    </row>
    <row r="2432" spans="1:71" ht="14" hidden="1" customHeight="1" outlineLevel="1" x14ac:dyDescent="0.2">
      <c r="A2432" t="s">
        <v>2547</v>
      </c>
      <c r="B2432" t="s">
        <v>1929</v>
      </c>
      <c r="C2432" s="1">
        <f t="shared" si="1013"/>
        <v>61140</v>
      </c>
      <c r="D2432" s="3">
        <f>IF(N2432&gt;0, RANK(N2432,(N2432:P2432,Q2432:AE2432)),0)</f>
        <v>2</v>
      </c>
      <c r="E2432" s="3">
        <f>IF(O2432&gt;0,RANK(O2432,(N2432:P2432,Q2432:AE2432)),0)</f>
        <v>1</v>
      </c>
      <c r="F2432" s="3">
        <f>IF(P2432&gt;0,RANK(P2432,(N2432:P2432,Q2432:AE2432)),0)</f>
        <v>0</v>
      </c>
      <c r="G2432" s="1">
        <f t="shared" si="1003"/>
        <v>4909</v>
      </c>
      <c r="H2432" s="2">
        <f t="shared" si="1004"/>
        <v>8.029113509977101E-2</v>
      </c>
      <c r="I2432" s="2"/>
      <c r="J2432" s="2">
        <f t="shared" si="1014"/>
        <v>0.45315668956493294</v>
      </c>
      <c r="K2432" s="2">
        <f t="shared" si="1015"/>
        <v>0.53344782466470397</v>
      </c>
      <c r="L2432" s="2">
        <f t="shared" si="1016"/>
        <v>0</v>
      </c>
      <c r="M2432" s="2">
        <f t="shared" si="1017"/>
        <v>1.3395485770363091E-2</v>
      </c>
      <c r="N2432" s="38">
        <v>27706</v>
      </c>
      <c r="O2432" s="38">
        <v>32615</v>
      </c>
      <c r="P2432" s="38"/>
      <c r="Q2432" s="38">
        <v>206</v>
      </c>
      <c r="R2432" s="38">
        <v>166</v>
      </c>
      <c r="S2432" s="38">
        <v>116</v>
      </c>
      <c r="T2432" s="38">
        <v>73</v>
      </c>
      <c r="U2432" s="38">
        <v>258</v>
      </c>
      <c r="V2432" s="38"/>
      <c r="W2432" s="38"/>
      <c r="X2432" s="38"/>
      <c r="Y2432" s="38"/>
      <c r="Z2432" s="38"/>
      <c r="AA2432" s="38"/>
      <c r="AB2432" s="38"/>
      <c r="AC2432" s="38"/>
      <c r="AD2432" s="38"/>
      <c r="AE2432" s="38"/>
      <c r="AF2432" s="38"/>
      <c r="AG2432" s="38"/>
      <c r="AH2432" s="38"/>
      <c r="AI2432" s="38"/>
      <c r="AJ2432" s="38"/>
      <c r="AK2432" s="38"/>
      <c r="AL2432" s="38"/>
      <c r="AM2432" s="38"/>
      <c r="AN2432" s="38"/>
      <c r="AO2432" s="38"/>
      <c r="AP2432" s="38"/>
      <c r="AQ2432" s="38"/>
      <c r="AR2432" s="38"/>
      <c r="AS2432" s="38"/>
      <c r="AT2432" s="38"/>
      <c r="AU2432" s="38"/>
      <c r="AV2432" s="38"/>
      <c r="AW2432" s="38"/>
      <c r="AX2432" s="38"/>
      <c r="AY2432" s="38"/>
      <c r="BA2432" s="3">
        <f>IF(Q2432&gt;0,RANK(Q2432,(N2432:P2432,Q2432:AE2432)),0)</f>
        <v>4</v>
      </c>
      <c r="BB2432" s="3">
        <f>IF(R2432&gt;0,RANK(R2432,(N2432:P2432,Q2432:AE2432)),0)</f>
        <v>5</v>
      </c>
      <c r="BC2432" s="3">
        <f>IF(S2432&gt;0,RANK(S2432,(N2432:P2432,Q2432:AE2432)),0)</f>
        <v>6</v>
      </c>
      <c r="BD2432" s="3">
        <f>IF(T2432&gt;0,RANK(T2432,(N2432:P2432,Q2432:AE2432)),0)</f>
        <v>7</v>
      </c>
      <c r="BE2432" s="2">
        <f t="shared" si="1018"/>
        <v>3.3693163231926725E-3</v>
      </c>
      <c r="BF2432" s="2">
        <f t="shared" si="1019"/>
        <v>2.7150801439319596E-3</v>
      </c>
      <c r="BG2432" s="2">
        <f t="shared" si="1020"/>
        <v>1.897284919856068E-3</v>
      </c>
      <c r="BH2432" s="2">
        <f t="shared" si="1021"/>
        <v>1.1939810271508013E-3</v>
      </c>
      <c r="BJ2432" t="s">
        <v>2547</v>
      </c>
      <c r="BK2432" t="s">
        <v>1929</v>
      </c>
      <c r="BN2432">
        <v>0</v>
      </c>
      <c r="BO2432" s="60">
        <v>45</v>
      </c>
      <c r="BP2432" s="62">
        <v>41</v>
      </c>
      <c r="BQ2432" s="66">
        <f t="shared" si="1022"/>
        <v>45041</v>
      </c>
      <c r="BR2432" s="66">
        <f t="shared" si="1012"/>
        <v>45041</v>
      </c>
      <c r="BS2432" s="3" t="s">
        <v>3083</v>
      </c>
    </row>
    <row r="2433" spans="1:71" ht="14" hidden="1" customHeight="1" outlineLevel="1" x14ac:dyDescent="0.2">
      <c r="A2433" t="s">
        <v>436</v>
      </c>
      <c r="B2433" t="s">
        <v>1929</v>
      </c>
      <c r="C2433" s="1">
        <f t="shared" si="1013"/>
        <v>37754</v>
      </c>
      <c r="D2433" s="3">
        <f>IF(N2433&gt;0, RANK(N2433,(N2433:P2433,Q2433:AE2433)),0)</f>
        <v>2</v>
      </c>
      <c r="E2433" s="3">
        <f>IF(O2433&gt;0,RANK(O2433,(N2433:P2433,Q2433:AE2433)),0)</f>
        <v>1</v>
      </c>
      <c r="F2433" s="3">
        <f>IF(P2433&gt;0,RANK(P2433,(N2433:P2433,Q2433:AE2433)),0)</f>
        <v>0</v>
      </c>
      <c r="G2433" s="1">
        <f t="shared" si="1003"/>
        <v>7361</v>
      </c>
      <c r="H2433" s="2">
        <f t="shared" si="1004"/>
        <v>0.19497271812258304</v>
      </c>
      <c r="I2433" s="2"/>
      <c r="J2433" s="2">
        <f t="shared" si="1014"/>
        <v>0.39638184033479895</v>
      </c>
      <c r="K2433" s="2">
        <f t="shared" si="1015"/>
        <v>0.59135455845738205</v>
      </c>
      <c r="L2433" s="2">
        <f t="shared" si="1016"/>
        <v>0</v>
      </c>
      <c r="M2433" s="2">
        <f t="shared" si="1017"/>
        <v>1.2263601207818997E-2</v>
      </c>
      <c r="N2433" s="38">
        <v>14965</v>
      </c>
      <c r="O2433" s="38">
        <v>22326</v>
      </c>
      <c r="P2433" s="38"/>
      <c r="Q2433" s="38">
        <v>160</v>
      </c>
      <c r="R2433" s="38">
        <v>105</v>
      </c>
      <c r="S2433" s="38">
        <v>56</v>
      </c>
      <c r="T2433" s="38">
        <v>36</v>
      </c>
      <c r="U2433" s="38">
        <v>106</v>
      </c>
      <c r="V2433" s="38"/>
      <c r="W2433" s="38"/>
      <c r="X2433" s="38"/>
      <c r="Y2433" s="38"/>
      <c r="Z2433" s="38"/>
      <c r="AA2433" s="38"/>
      <c r="AB2433" s="38"/>
      <c r="AC2433" s="38"/>
      <c r="AD2433" s="38"/>
      <c r="AE2433" s="38"/>
      <c r="AF2433" s="38"/>
      <c r="AG2433" s="38"/>
      <c r="AH2433" s="38"/>
      <c r="AI2433" s="38"/>
      <c r="AJ2433" s="38"/>
      <c r="AK2433" s="38"/>
      <c r="AL2433" s="38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BA2433" s="3">
        <f>IF(Q2433&gt;0,RANK(Q2433,(N2433:P2433,Q2433:AE2433)),0)</f>
        <v>3</v>
      </c>
      <c r="BB2433" s="3">
        <f>IF(R2433&gt;0,RANK(R2433,(N2433:P2433,Q2433:AE2433)),0)</f>
        <v>5</v>
      </c>
      <c r="BC2433" s="3">
        <f>IF(S2433&gt;0,RANK(S2433,(N2433:P2433,Q2433:AE2433)),0)</f>
        <v>6</v>
      </c>
      <c r="BD2433" s="3">
        <f>IF(T2433&gt;0,RANK(T2433,(N2433:P2433,Q2433:AE2433)),0)</f>
        <v>7</v>
      </c>
      <c r="BE2433" s="2">
        <f t="shared" si="1018"/>
        <v>4.2379615404990198E-3</v>
      </c>
      <c r="BF2433" s="2">
        <f t="shared" si="1019"/>
        <v>2.7811622609524821E-3</v>
      </c>
      <c r="BG2433" s="2">
        <f t="shared" si="1020"/>
        <v>1.4832865391746571E-3</v>
      </c>
      <c r="BH2433" s="2">
        <f t="shared" si="1021"/>
        <v>9.5354134661227948E-4</v>
      </c>
      <c r="BJ2433" t="s">
        <v>436</v>
      </c>
      <c r="BK2433" t="s">
        <v>1929</v>
      </c>
      <c r="BL2433">
        <v>7</v>
      </c>
      <c r="BN2433">
        <v>0</v>
      </c>
      <c r="BO2433" s="60">
        <v>45</v>
      </c>
      <c r="BP2433" s="62">
        <v>43</v>
      </c>
      <c r="BQ2433" s="66">
        <f t="shared" si="1022"/>
        <v>45043</v>
      </c>
      <c r="BR2433" s="66">
        <f t="shared" si="1012"/>
        <v>45043</v>
      </c>
      <c r="BS2433" s="3" t="s">
        <v>3083</v>
      </c>
    </row>
    <row r="2434" spans="1:71" ht="14" hidden="1" customHeight="1" outlineLevel="1" x14ac:dyDescent="0.2">
      <c r="A2434" t="s">
        <v>2442</v>
      </c>
      <c r="B2434" t="s">
        <v>1929</v>
      </c>
      <c r="C2434" s="1">
        <f t="shared" si="1013"/>
        <v>263316</v>
      </c>
      <c r="D2434" s="3">
        <f>IF(N2434&gt;0, RANK(N2434,(N2434:P2434,Q2434:AE2434)),0)</f>
        <v>2</v>
      </c>
      <c r="E2434" s="3">
        <f>IF(O2434&gt;0,RANK(O2434,(N2434:P2434,Q2434:AE2434)),0)</f>
        <v>1</v>
      </c>
      <c r="F2434" s="3">
        <f>IF(P2434&gt;0,RANK(P2434,(N2434:P2434,Q2434:AE2434)),0)</f>
        <v>0</v>
      </c>
      <c r="G2434" s="1">
        <f t="shared" si="1003"/>
        <v>58467</v>
      </c>
      <c r="H2434" s="2">
        <f t="shared" si="1004"/>
        <v>0.22204119764845281</v>
      </c>
      <c r="I2434" s="2"/>
      <c r="J2434" s="2">
        <f t="shared" si="1014"/>
        <v>0.38005286423916512</v>
      </c>
      <c r="K2434" s="2">
        <f t="shared" si="1015"/>
        <v>0.60209406188761794</v>
      </c>
      <c r="L2434" s="2">
        <f t="shared" si="1016"/>
        <v>0</v>
      </c>
      <c r="M2434" s="2">
        <f t="shared" si="1017"/>
        <v>1.7853073873216885E-2</v>
      </c>
      <c r="N2434" s="38">
        <v>100074</v>
      </c>
      <c r="O2434" s="38">
        <v>158541</v>
      </c>
      <c r="P2434" s="38"/>
      <c r="Q2434" s="38">
        <v>1909</v>
      </c>
      <c r="R2434" s="38">
        <v>1103</v>
      </c>
      <c r="S2434" s="38">
        <v>847</v>
      </c>
      <c r="T2434" s="38">
        <v>298</v>
      </c>
      <c r="U2434" s="38">
        <v>544</v>
      </c>
      <c r="V2434" s="38"/>
      <c r="W2434" s="38"/>
      <c r="X2434" s="38"/>
      <c r="Y2434" s="38"/>
      <c r="Z2434" s="38"/>
      <c r="AA2434" s="38"/>
      <c r="AB2434" s="38"/>
      <c r="AC2434" s="38"/>
      <c r="AD2434" s="38"/>
      <c r="AE2434" s="38"/>
      <c r="AF2434" s="38"/>
      <c r="AG2434" s="38"/>
      <c r="AH2434" s="38"/>
      <c r="AI2434" s="38"/>
      <c r="AJ2434" s="38"/>
      <c r="AK2434" s="38"/>
      <c r="AL2434" s="38"/>
      <c r="AM2434" s="38"/>
      <c r="AN2434" s="38"/>
      <c r="AO2434" s="38"/>
      <c r="AP2434" s="38"/>
      <c r="AQ2434" s="38"/>
      <c r="AR2434" s="38"/>
      <c r="AS2434" s="38"/>
      <c r="AT2434" s="38"/>
      <c r="AU2434" s="38"/>
      <c r="AV2434" s="38"/>
      <c r="AW2434" s="38"/>
      <c r="AX2434" s="38"/>
      <c r="AY2434" s="38"/>
      <c r="BA2434" s="3">
        <f>IF(Q2434&gt;0,RANK(Q2434,(N2434:P2434,Q2434:AE2434)),0)</f>
        <v>3</v>
      </c>
      <c r="BB2434" s="3">
        <f>IF(R2434&gt;0,RANK(R2434,(N2434:P2434,Q2434:AE2434)),0)</f>
        <v>4</v>
      </c>
      <c r="BC2434" s="3">
        <f>IF(S2434&gt;0,RANK(S2434,(N2434:P2434,Q2434:AE2434)),0)</f>
        <v>5</v>
      </c>
      <c r="BD2434" s="3">
        <f>IF(T2434&gt;0,RANK(T2434,(N2434:P2434,Q2434:AE2434)),0)</f>
        <v>7</v>
      </c>
      <c r="BE2434" s="2">
        <f t="shared" si="1018"/>
        <v>7.2498442935484365E-3</v>
      </c>
      <c r="BF2434" s="2">
        <f t="shared" si="1019"/>
        <v>4.1888833189020038E-3</v>
      </c>
      <c r="BG2434" s="2">
        <f t="shared" si="1020"/>
        <v>3.216667426210333E-3</v>
      </c>
      <c r="BH2434" s="2">
        <f t="shared" si="1021"/>
        <v>1.131720062586398E-3</v>
      </c>
      <c r="BJ2434" t="s">
        <v>2442</v>
      </c>
      <c r="BK2434" t="s">
        <v>1929</v>
      </c>
      <c r="BN2434">
        <v>0</v>
      </c>
      <c r="BO2434" s="60">
        <v>45</v>
      </c>
      <c r="BP2434" s="62">
        <v>45</v>
      </c>
      <c r="BQ2434" s="66">
        <f t="shared" si="1022"/>
        <v>45045</v>
      </c>
      <c r="BR2434" s="66">
        <f t="shared" si="1012"/>
        <v>45045</v>
      </c>
      <c r="BS2434" s="3" t="s">
        <v>3083</v>
      </c>
    </row>
    <row r="2435" spans="1:71" ht="14" hidden="1" customHeight="1" outlineLevel="1" x14ac:dyDescent="0.2">
      <c r="A2435" t="s">
        <v>637</v>
      </c>
      <c r="B2435" t="s">
        <v>1929</v>
      </c>
      <c r="C2435" s="1">
        <f t="shared" si="1013"/>
        <v>30888</v>
      </c>
      <c r="D2435" s="3">
        <f>IF(N2435&gt;0, RANK(N2435,(N2435:P2435,Q2435:AE2435)),0)</f>
        <v>2</v>
      </c>
      <c r="E2435" s="3">
        <f>IF(O2435&gt;0,RANK(O2435,(N2435:P2435,Q2435:AE2435)),0)</f>
        <v>1</v>
      </c>
      <c r="F2435" s="3">
        <f>IF(P2435&gt;0,RANK(P2435,(N2435:P2435,Q2435:AE2435)),0)</f>
        <v>0</v>
      </c>
      <c r="G2435" s="1">
        <f t="shared" si="1003"/>
        <v>8949</v>
      </c>
      <c r="H2435" s="2">
        <f t="shared" si="1004"/>
        <v>0.28972416472416473</v>
      </c>
      <c r="I2435" s="2"/>
      <c r="J2435" s="2">
        <f t="shared" si="1014"/>
        <v>0.34854959854959855</v>
      </c>
      <c r="K2435" s="2">
        <f t="shared" si="1015"/>
        <v>0.63827376327376328</v>
      </c>
      <c r="L2435" s="2">
        <f t="shared" si="1016"/>
        <v>0</v>
      </c>
      <c r="M2435" s="2">
        <f t="shared" si="1017"/>
        <v>1.3176638176638167E-2</v>
      </c>
      <c r="N2435" s="38">
        <v>10766</v>
      </c>
      <c r="O2435" s="38">
        <v>19715</v>
      </c>
      <c r="P2435" s="38"/>
      <c r="Q2435" s="38">
        <v>120</v>
      </c>
      <c r="R2435" s="38">
        <v>62</v>
      </c>
      <c r="S2435" s="38">
        <v>70</v>
      </c>
      <c r="T2435" s="38">
        <v>49</v>
      </c>
      <c r="U2435" s="38">
        <v>106</v>
      </c>
      <c r="V2435" s="38"/>
      <c r="W2435" s="38"/>
      <c r="X2435" s="38"/>
      <c r="Y2435" s="38"/>
      <c r="Z2435" s="38"/>
      <c r="AA2435" s="38"/>
      <c r="AB2435" s="38"/>
      <c r="AC2435" s="38"/>
      <c r="AD2435" s="38"/>
      <c r="AE2435" s="38"/>
      <c r="AF2435" s="38"/>
      <c r="AG2435" s="38"/>
      <c r="AH2435" s="38"/>
      <c r="AI2435" s="38"/>
      <c r="AJ2435" s="38"/>
      <c r="AK2435" s="38"/>
      <c r="AL2435" s="38"/>
      <c r="AM2435" s="38"/>
      <c r="AN2435" s="38"/>
      <c r="AO2435" s="38"/>
      <c r="AP2435" s="38"/>
      <c r="AQ2435" s="38"/>
      <c r="AR2435" s="38"/>
      <c r="AS2435" s="38"/>
      <c r="AT2435" s="38"/>
      <c r="AU2435" s="38"/>
      <c r="AV2435" s="38"/>
      <c r="AW2435" s="38"/>
      <c r="AX2435" s="38"/>
      <c r="AY2435" s="38"/>
      <c r="BA2435" s="3">
        <f>IF(Q2435&gt;0,RANK(Q2435,(N2435:P2435,Q2435:AE2435)),0)</f>
        <v>3</v>
      </c>
      <c r="BB2435" s="3">
        <f>IF(R2435&gt;0,RANK(R2435,(N2435:P2435,Q2435:AE2435)),0)</f>
        <v>6</v>
      </c>
      <c r="BC2435" s="3">
        <f>IF(S2435&gt;0,RANK(S2435,(N2435:P2435,Q2435:AE2435)),0)</f>
        <v>5</v>
      </c>
      <c r="BD2435" s="3">
        <f>IF(T2435&gt;0,RANK(T2435,(N2435:P2435,Q2435:AE2435)),0)</f>
        <v>7</v>
      </c>
      <c r="BE2435" s="2">
        <f t="shared" si="1018"/>
        <v>3.885003885003885E-3</v>
      </c>
      <c r="BF2435" s="2">
        <f t="shared" si="1019"/>
        <v>2.0072520072520073E-3</v>
      </c>
      <c r="BG2435" s="2">
        <f t="shared" si="1020"/>
        <v>2.2662522662522662E-3</v>
      </c>
      <c r="BH2435" s="2">
        <f t="shared" si="1021"/>
        <v>1.5863765863765864E-3</v>
      </c>
      <c r="BJ2435" t="s">
        <v>637</v>
      </c>
      <c r="BK2435" t="s">
        <v>1929</v>
      </c>
      <c r="BL2435">
        <v>3</v>
      </c>
      <c r="BN2435">
        <v>0</v>
      </c>
      <c r="BO2435" s="60">
        <v>45</v>
      </c>
      <c r="BP2435" s="62">
        <v>47</v>
      </c>
      <c r="BQ2435" s="66">
        <f t="shared" si="1022"/>
        <v>45047</v>
      </c>
      <c r="BR2435" s="66">
        <f t="shared" si="1012"/>
        <v>45047</v>
      </c>
      <c r="BS2435" s="3" t="s">
        <v>3083</v>
      </c>
    </row>
    <row r="2436" spans="1:71" ht="14" hidden="1" customHeight="1" outlineLevel="1" x14ac:dyDescent="0.2">
      <c r="A2436" t="s">
        <v>701</v>
      </c>
      <c r="B2436" t="s">
        <v>1929</v>
      </c>
      <c r="C2436" s="1">
        <f t="shared" si="1013"/>
        <v>8233</v>
      </c>
      <c r="D2436" s="3">
        <f>IF(N2436&gt;0, RANK(N2436,(N2436:P2436,Q2436:AE2436)),0)</f>
        <v>1</v>
      </c>
      <c r="E2436" s="3">
        <f>IF(O2436&gt;0,RANK(O2436,(N2436:P2436,Q2436:AE2436)),0)</f>
        <v>2</v>
      </c>
      <c r="F2436" s="3">
        <f>IF(P2436&gt;0,RANK(P2436,(N2436:P2436,Q2436:AE2436)),0)</f>
        <v>0</v>
      </c>
      <c r="G2436" s="1">
        <f t="shared" si="1003"/>
        <v>527</v>
      </c>
      <c r="H2436" s="2">
        <f t="shared" si="1004"/>
        <v>6.4010688691849879E-2</v>
      </c>
      <c r="I2436" s="2"/>
      <c r="J2436" s="2">
        <f t="shared" si="1014"/>
        <v>0.52568929916190943</v>
      </c>
      <c r="K2436" s="2">
        <f t="shared" si="1015"/>
        <v>0.46167861047005954</v>
      </c>
      <c r="L2436" s="2">
        <f t="shared" si="1016"/>
        <v>0</v>
      </c>
      <c r="M2436" s="2">
        <f t="shared" si="1017"/>
        <v>1.2632090368031035E-2</v>
      </c>
      <c r="N2436" s="38">
        <v>4328</v>
      </c>
      <c r="O2436" s="38">
        <v>3801</v>
      </c>
      <c r="P2436" s="38"/>
      <c r="Q2436" s="38">
        <v>18</v>
      </c>
      <c r="R2436" s="38">
        <v>10</v>
      </c>
      <c r="S2436" s="38">
        <v>13</v>
      </c>
      <c r="T2436" s="38">
        <v>15</v>
      </c>
      <c r="U2436" s="38">
        <v>48</v>
      </c>
      <c r="V2436" s="38"/>
      <c r="W2436" s="38"/>
      <c r="X2436" s="38"/>
      <c r="Y2436" s="38"/>
      <c r="Z2436" s="38"/>
      <c r="AA2436" s="38"/>
      <c r="AB2436" s="38"/>
      <c r="AC2436" s="38"/>
      <c r="AD2436" s="38"/>
      <c r="AE2436" s="38"/>
      <c r="AF2436" s="38"/>
      <c r="AG2436" s="38"/>
      <c r="AH2436" s="38"/>
      <c r="AI2436" s="38"/>
      <c r="AJ2436" s="38"/>
      <c r="AK2436" s="38"/>
      <c r="AL2436" s="38"/>
      <c r="AM2436" s="38"/>
      <c r="AN2436" s="38"/>
      <c r="AO2436" s="38"/>
      <c r="AP2436" s="38"/>
      <c r="AQ2436" s="38"/>
      <c r="AR2436" s="38"/>
      <c r="AS2436" s="38"/>
      <c r="AT2436" s="38"/>
      <c r="AU2436" s="38"/>
      <c r="AV2436" s="38"/>
      <c r="AW2436" s="38"/>
      <c r="AX2436" s="38"/>
      <c r="AY2436" s="38"/>
      <c r="BA2436" s="3">
        <f>IF(Q2436&gt;0,RANK(Q2436,(N2436:P2436,Q2436:AE2436)),0)</f>
        <v>4</v>
      </c>
      <c r="BB2436" s="3">
        <f>IF(R2436&gt;0,RANK(R2436,(N2436:P2436,Q2436:AE2436)),0)</f>
        <v>7</v>
      </c>
      <c r="BC2436" s="3">
        <f>IF(S2436&gt;0,RANK(S2436,(N2436:P2436,Q2436:AE2436)),0)</f>
        <v>6</v>
      </c>
      <c r="BD2436" s="3">
        <f>IF(T2436&gt;0,RANK(T2436,(N2436:P2436,Q2436:AE2436)),0)</f>
        <v>5</v>
      </c>
      <c r="BE2436" s="2">
        <f t="shared" si="1018"/>
        <v>2.1863233329284587E-3</v>
      </c>
      <c r="BF2436" s="2">
        <f t="shared" si="1019"/>
        <v>1.2146240738491437E-3</v>
      </c>
      <c r="BG2436" s="2">
        <f t="shared" si="1020"/>
        <v>1.5790112960038867E-3</v>
      </c>
      <c r="BH2436" s="2">
        <f t="shared" si="1021"/>
        <v>1.8219361107737156E-3</v>
      </c>
      <c r="BJ2436" t="s">
        <v>701</v>
      </c>
      <c r="BK2436" t="s">
        <v>1929</v>
      </c>
      <c r="BL2436">
        <v>6</v>
      </c>
      <c r="BN2436">
        <v>0</v>
      </c>
      <c r="BO2436" s="60">
        <v>45</v>
      </c>
      <c r="BP2436" s="62">
        <v>49</v>
      </c>
      <c r="BQ2436" s="66">
        <f t="shared" si="1022"/>
        <v>45049</v>
      </c>
      <c r="BR2436" s="66">
        <f t="shared" si="1012"/>
        <v>45049</v>
      </c>
      <c r="BS2436" s="3" t="s">
        <v>3083</v>
      </c>
    </row>
    <row r="2437" spans="1:71" ht="14" hidden="1" customHeight="1" outlineLevel="1" x14ac:dyDescent="0.2">
      <c r="A2437" t="s">
        <v>582</v>
      </c>
      <c r="B2437" t="s">
        <v>1929</v>
      </c>
      <c r="C2437" s="1">
        <f t="shared" si="1013"/>
        <v>205954</v>
      </c>
      <c r="D2437" s="3">
        <f>IF(N2437&gt;0, RANK(N2437,(N2437:P2437,Q2437:AE2437)),0)</f>
        <v>2</v>
      </c>
      <c r="E2437" s="3">
        <f>IF(O2437&gt;0,RANK(O2437,(N2437:P2437,Q2437:AE2437)),0)</f>
        <v>1</v>
      </c>
      <c r="F2437" s="3">
        <f>IF(P2437&gt;0,RANK(P2437,(N2437:P2437,Q2437:AE2437)),0)</f>
        <v>0</v>
      </c>
      <c r="G2437" s="1">
        <f t="shared" si="1003"/>
        <v>79394</v>
      </c>
      <c r="H2437" s="2">
        <f t="shared" si="1004"/>
        <v>0.38549384814084697</v>
      </c>
      <c r="I2437" s="2"/>
      <c r="J2437" s="2">
        <f t="shared" si="1014"/>
        <v>0.3026161181623081</v>
      </c>
      <c r="K2437" s="2">
        <f t="shared" si="1015"/>
        <v>0.68810996630315502</v>
      </c>
      <c r="L2437" s="2">
        <f t="shared" si="1016"/>
        <v>0</v>
      </c>
      <c r="M2437" s="2">
        <f t="shared" si="1017"/>
        <v>9.2739155345368252E-3</v>
      </c>
      <c r="N2437" s="38">
        <v>62325</v>
      </c>
      <c r="O2437" s="38">
        <v>141719</v>
      </c>
      <c r="P2437" s="38"/>
      <c r="Q2437" s="38">
        <v>645</v>
      </c>
      <c r="R2437" s="38">
        <v>506</v>
      </c>
      <c r="S2437" s="38">
        <v>249</v>
      </c>
      <c r="T2437" s="38">
        <v>176</v>
      </c>
      <c r="U2437" s="38">
        <v>334</v>
      </c>
      <c r="V2437" s="38"/>
      <c r="W2437" s="38"/>
      <c r="X2437" s="38"/>
      <c r="Y2437" s="38"/>
      <c r="Z2437" s="38"/>
      <c r="AA2437" s="38"/>
      <c r="AB2437" s="38"/>
      <c r="AC2437" s="38"/>
      <c r="AD2437" s="38"/>
      <c r="AE2437" s="38"/>
      <c r="AF2437" s="38"/>
      <c r="AG2437" s="38"/>
      <c r="AH2437" s="38"/>
      <c r="AI2437" s="38"/>
      <c r="AJ2437" s="38"/>
      <c r="AK2437" s="38"/>
      <c r="AL2437" s="38"/>
      <c r="AM2437" s="38"/>
      <c r="AN2437" s="38"/>
      <c r="AO2437" s="38"/>
      <c r="AP2437" s="38"/>
      <c r="AQ2437" s="38"/>
      <c r="AR2437" s="38"/>
      <c r="AS2437" s="38"/>
      <c r="AT2437" s="38"/>
      <c r="AU2437" s="38"/>
      <c r="AV2437" s="38"/>
      <c r="AW2437" s="38"/>
      <c r="AX2437" s="38"/>
      <c r="AY2437" s="38"/>
      <c r="BA2437" s="3">
        <f>IF(Q2437&gt;0,RANK(Q2437,(N2437:P2437,Q2437:AE2437)),0)</f>
        <v>3</v>
      </c>
      <c r="BB2437" s="3">
        <f>IF(R2437&gt;0,RANK(R2437,(N2437:P2437,Q2437:AE2437)),0)</f>
        <v>4</v>
      </c>
      <c r="BC2437" s="3">
        <f>IF(S2437&gt;0,RANK(S2437,(N2437:P2437,Q2437:AE2437)),0)</f>
        <v>6</v>
      </c>
      <c r="BD2437" s="3">
        <f>IF(T2437&gt;0,RANK(T2437,(N2437:P2437,Q2437:AE2437)),0)</f>
        <v>7</v>
      </c>
      <c r="BE2437" s="2">
        <f t="shared" si="1018"/>
        <v>3.1317672878409743E-3</v>
      </c>
      <c r="BF2437" s="2">
        <f t="shared" si="1019"/>
        <v>2.4568592986783456E-3</v>
      </c>
      <c r="BG2437" s="2">
        <f t="shared" si="1020"/>
        <v>1.2090078367013994E-3</v>
      </c>
      <c r="BH2437" s="2">
        <f t="shared" si="1021"/>
        <v>8.5455975606203325E-4</v>
      </c>
      <c r="BJ2437" t="s">
        <v>582</v>
      </c>
      <c r="BK2437" t="s">
        <v>1929</v>
      </c>
      <c r="BL2437">
        <v>7</v>
      </c>
      <c r="BN2437">
        <v>0</v>
      </c>
      <c r="BO2437" s="60">
        <v>45</v>
      </c>
      <c r="BP2437" s="62">
        <v>51</v>
      </c>
      <c r="BQ2437" s="66">
        <f t="shared" si="1022"/>
        <v>45051</v>
      </c>
      <c r="BR2437" s="66">
        <f t="shared" si="1012"/>
        <v>45051</v>
      </c>
      <c r="BS2437" s="3" t="s">
        <v>3083</v>
      </c>
    </row>
    <row r="2438" spans="1:71" ht="14" hidden="1" customHeight="1" outlineLevel="1" x14ac:dyDescent="0.2">
      <c r="A2438" t="s">
        <v>1446</v>
      </c>
      <c r="B2438" t="s">
        <v>1929</v>
      </c>
      <c r="C2438" s="1">
        <f t="shared" si="1013"/>
        <v>18227</v>
      </c>
      <c r="D2438" s="3">
        <f>IF(N2438&gt;0, RANK(N2438,(N2438:P2438,Q2438:AE2438)),0)</f>
        <v>2</v>
      </c>
      <c r="E2438" s="3">
        <f>IF(O2438&gt;0,RANK(O2438,(N2438:P2438,Q2438:AE2438)),0)</f>
        <v>1</v>
      </c>
      <c r="F2438" s="3">
        <f>IF(P2438&gt;0,RANK(P2438,(N2438:P2438,Q2438:AE2438)),0)</f>
        <v>0</v>
      </c>
      <c r="G2438" s="1">
        <f t="shared" si="1003"/>
        <v>1756</v>
      </c>
      <c r="H2438" s="2">
        <f t="shared" si="1004"/>
        <v>9.6340593624842263E-2</v>
      </c>
      <c r="I2438" s="2"/>
      <c r="J2438" s="2">
        <f t="shared" si="1014"/>
        <v>0.44680967795029353</v>
      </c>
      <c r="K2438" s="2">
        <f t="shared" si="1015"/>
        <v>0.54315027157513573</v>
      </c>
      <c r="L2438" s="2">
        <f t="shared" si="1016"/>
        <v>0</v>
      </c>
      <c r="M2438" s="2">
        <f t="shared" si="1017"/>
        <v>1.0040050474570794E-2</v>
      </c>
      <c r="N2438" s="38">
        <v>8144</v>
      </c>
      <c r="O2438" s="38">
        <v>9900</v>
      </c>
      <c r="P2438" s="38"/>
      <c r="Q2438" s="38">
        <v>63</v>
      </c>
      <c r="R2438" s="38">
        <v>34</v>
      </c>
      <c r="S2438" s="38">
        <v>30</v>
      </c>
      <c r="T2438" s="38">
        <v>19</v>
      </c>
      <c r="U2438" s="38">
        <v>37</v>
      </c>
      <c r="V2438" s="38"/>
      <c r="W2438" s="38"/>
      <c r="X2438" s="38"/>
      <c r="Y2438" s="38"/>
      <c r="Z2438" s="38"/>
      <c r="AA2438" s="38"/>
      <c r="AB2438" s="38"/>
      <c r="AC2438" s="38"/>
      <c r="AD2438" s="38"/>
      <c r="AE2438" s="38"/>
      <c r="AF2438" s="38"/>
      <c r="AG2438" s="38"/>
      <c r="AH2438" s="38"/>
      <c r="AI2438" s="38"/>
      <c r="AJ2438" s="38"/>
      <c r="AK2438" s="38"/>
      <c r="AL2438" s="38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BA2438" s="3">
        <f>IF(Q2438&gt;0,RANK(Q2438,(N2438:P2438,Q2438:AE2438)),0)</f>
        <v>3</v>
      </c>
      <c r="BB2438" s="3">
        <f>IF(R2438&gt;0,RANK(R2438,(N2438:P2438,Q2438:AE2438)),0)</f>
        <v>5</v>
      </c>
      <c r="BC2438" s="3">
        <f>IF(S2438&gt;0,RANK(S2438,(N2438:P2438,Q2438:AE2438)),0)</f>
        <v>6</v>
      </c>
      <c r="BD2438" s="3">
        <f>IF(T2438&gt;0,RANK(T2438,(N2438:P2438,Q2438:AE2438)),0)</f>
        <v>7</v>
      </c>
      <c r="BE2438" s="2">
        <f t="shared" si="1018"/>
        <v>3.4564108191145007E-3</v>
      </c>
      <c r="BF2438" s="2">
        <f t="shared" si="1019"/>
        <v>1.8653645690459208E-3</v>
      </c>
      <c r="BG2438" s="2">
        <f t="shared" si="1020"/>
        <v>1.6459099138640479E-3</v>
      </c>
      <c r="BH2438" s="2">
        <f t="shared" si="1021"/>
        <v>1.0424096121138969E-3</v>
      </c>
      <c r="BJ2438" t="s">
        <v>1446</v>
      </c>
      <c r="BK2438" t="s">
        <v>1929</v>
      </c>
      <c r="BN2438">
        <v>0</v>
      </c>
      <c r="BO2438" s="60">
        <v>45</v>
      </c>
      <c r="BP2438" s="62">
        <v>53</v>
      </c>
      <c r="BQ2438" s="66">
        <f t="shared" si="1022"/>
        <v>45053</v>
      </c>
      <c r="BR2438" s="66">
        <f t="shared" si="1012"/>
        <v>45053</v>
      </c>
      <c r="BS2438" s="3" t="s">
        <v>3083</v>
      </c>
    </row>
    <row r="2439" spans="1:71" ht="14" hidden="1" customHeight="1" outlineLevel="1" x14ac:dyDescent="0.2">
      <c r="A2439" t="s">
        <v>1850</v>
      </c>
      <c r="B2439" t="s">
        <v>1929</v>
      </c>
      <c r="C2439" s="1">
        <f t="shared" si="1013"/>
        <v>33533</v>
      </c>
      <c r="D2439" s="3">
        <f>IF(N2439&gt;0, RANK(N2439,(N2439:P2439,Q2439:AE2439)),0)</f>
        <v>2</v>
      </c>
      <c r="E2439" s="3">
        <f>IF(O2439&gt;0,RANK(O2439,(N2439:P2439,Q2439:AE2439)),0)</f>
        <v>1</v>
      </c>
      <c r="F2439" s="3">
        <f>IF(P2439&gt;0,RANK(P2439,(N2439:P2439,Q2439:AE2439)),0)</f>
        <v>0</v>
      </c>
      <c r="G2439" s="1">
        <f t="shared" si="1003"/>
        <v>9463</v>
      </c>
      <c r="H2439" s="2">
        <f t="shared" si="1004"/>
        <v>0.28219962425073808</v>
      </c>
      <c r="I2439" s="2"/>
      <c r="J2439" s="2">
        <f t="shared" si="1014"/>
        <v>0.35266752154593983</v>
      </c>
      <c r="K2439" s="2">
        <f t="shared" si="1015"/>
        <v>0.63486714579667791</v>
      </c>
      <c r="L2439" s="2">
        <f t="shared" si="1016"/>
        <v>0</v>
      </c>
      <c r="M2439" s="2">
        <f t="shared" si="1017"/>
        <v>1.2465332657382255E-2</v>
      </c>
      <c r="N2439" s="38">
        <v>11826</v>
      </c>
      <c r="O2439" s="38">
        <v>21289</v>
      </c>
      <c r="P2439" s="38"/>
      <c r="Q2439" s="38">
        <v>134</v>
      </c>
      <c r="R2439" s="38">
        <v>91</v>
      </c>
      <c r="S2439" s="38">
        <v>62</v>
      </c>
      <c r="T2439" s="38">
        <v>37</v>
      </c>
      <c r="U2439" s="38">
        <v>94</v>
      </c>
      <c r="V2439" s="38"/>
      <c r="W2439" s="38"/>
      <c r="X2439" s="38"/>
      <c r="Y2439" s="38"/>
      <c r="Z2439" s="38"/>
      <c r="AA2439" s="38"/>
      <c r="AB2439" s="38"/>
      <c r="AC2439" s="38"/>
      <c r="AD2439" s="38"/>
      <c r="AE2439" s="38"/>
      <c r="AF2439" s="38"/>
      <c r="AG2439" s="38"/>
      <c r="AH2439" s="38"/>
      <c r="AI2439" s="38"/>
      <c r="AJ2439" s="38"/>
      <c r="AK2439" s="38"/>
      <c r="AL2439" s="38"/>
      <c r="AM2439" s="38"/>
      <c r="AN2439" s="38"/>
      <c r="AO2439" s="38"/>
      <c r="AP2439" s="38"/>
      <c r="AQ2439" s="38"/>
      <c r="AR2439" s="38"/>
      <c r="AS2439" s="38"/>
      <c r="AT2439" s="38"/>
      <c r="AU2439" s="38"/>
      <c r="AV2439" s="38"/>
      <c r="AW2439" s="38"/>
      <c r="AX2439" s="38"/>
      <c r="AY2439" s="38"/>
      <c r="BA2439" s="3">
        <f>IF(Q2439&gt;0,RANK(Q2439,(N2439:P2439,Q2439:AE2439)),0)</f>
        <v>3</v>
      </c>
      <c r="BB2439" s="3">
        <f>IF(R2439&gt;0,RANK(R2439,(N2439:P2439,Q2439:AE2439)),0)</f>
        <v>5</v>
      </c>
      <c r="BC2439" s="3">
        <f>IF(S2439&gt;0,RANK(S2439,(N2439:P2439,Q2439:AE2439)),0)</f>
        <v>6</v>
      </c>
      <c r="BD2439" s="3">
        <f>IF(T2439&gt;0,RANK(T2439,(N2439:P2439,Q2439:AE2439)),0)</f>
        <v>7</v>
      </c>
      <c r="BE2439" s="2">
        <f t="shared" si="1018"/>
        <v>3.9960635791608263E-3</v>
      </c>
      <c r="BF2439" s="2">
        <f t="shared" si="1019"/>
        <v>2.7137446694301135E-3</v>
      </c>
      <c r="BG2439" s="2">
        <f t="shared" si="1020"/>
        <v>1.8489249396117257E-3</v>
      </c>
      <c r="BH2439" s="2">
        <f t="shared" si="1021"/>
        <v>1.1033906897682879E-3</v>
      </c>
      <c r="BJ2439" t="s">
        <v>1850</v>
      </c>
      <c r="BK2439" t="s">
        <v>1929</v>
      </c>
      <c r="BL2439">
        <v>5</v>
      </c>
      <c r="BN2439">
        <v>0</v>
      </c>
      <c r="BO2439" s="60">
        <v>45</v>
      </c>
      <c r="BP2439" s="62">
        <v>55</v>
      </c>
      <c r="BQ2439" s="66">
        <f t="shared" si="1022"/>
        <v>45055</v>
      </c>
      <c r="BR2439" s="66">
        <f t="shared" si="1012"/>
        <v>45055</v>
      </c>
      <c r="BS2439" s="3" t="s">
        <v>3083</v>
      </c>
    </row>
    <row r="2440" spans="1:71" ht="14" hidden="1" customHeight="1" outlineLevel="1" x14ac:dyDescent="0.2">
      <c r="A2440" t="s">
        <v>1041</v>
      </c>
      <c r="B2440" t="s">
        <v>1929</v>
      </c>
      <c r="C2440" s="1">
        <f t="shared" si="1013"/>
        <v>54427</v>
      </c>
      <c r="D2440" s="3">
        <f>IF(N2440&gt;0, RANK(N2440,(N2440:P2440,Q2440:AE2440)),0)</f>
        <v>2</v>
      </c>
      <c r="E2440" s="3">
        <f>IF(O2440&gt;0,RANK(O2440,(N2440:P2440,Q2440:AE2440)),0)</f>
        <v>1</v>
      </c>
      <c r="F2440" s="3">
        <f>IF(P2440&gt;0,RANK(P2440,(N2440:P2440,Q2440:AE2440)),0)</f>
        <v>0</v>
      </c>
      <c r="G2440" s="1">
        <f t="shared" si="1003"/>
        <v>13477</v>
      </c>
      <c r="H2440" s="2">
        <f t="shared" si="1004"/>
        <v>0.24761607290499202</v>
      </c>
      <c r="I2440" s="2"/>
      <c r="J2440" s="2">
        <f t="shared" si="1014"/>
        <v>0.37014716960332189</v>
      </c>
      <c r="K2440" s="2">
        <f t="shared" si="1015"/>
        <v>0.61776324250831394</v>
      </c>
      <c r="L2440" s="2">
        <f t="shared" si="1016"/>
        <v>0</v>
      </c>
      <c r="M2440" s="2">
        <f t="shared" si="1017"/>
        <v>1.2089587888364228E-2</v>
      </c>
      <c r="N2440" s="38">
        <v>20146</v>
      </c>
      <c r="O2440" s="38">
        <v>33623</v>
      </c>
      <c r="P2440" s="38"/>
      <c r="Q2440" s="38">
        <v>235</v>
      </c>
      <c r="R2440" s="38">
        <v>174</v>
      </c>
      <c r="S2440" s="38">
        <v>94</v>
      </c>
      <c r="T2440" s="38">
        <v>50</v>
      </c>
      <c r="U2440" s="38">
        <v>105</v>
      </c>
      <c r="V2440" s="38"/>
      <c r="W2440" s="38"/>
      <c r="X2440" s="38"/>
      <c r="Y2440" s="38"/>
      <c r="Z2440" s="38"/>
      <c r="AA2440" s="38"/>
      <c r="AB2440" s="38"/>
      <c r="AC2440" s="38"/>
      <c r="AD2440" s="38"/>
      <c r="AE2440" s="38"/>
      <c r="AF2440" s="38"/>
      <c r="AG2440" s="38"/>
      <c r="AH2440" s="38"/>
      <c r="AI2440" s="38"/>
      <c r="AJ2440" s="38"/>
      <c r="AK2440" s="38"/>
      <c r="AL2440" s="38"/>
      <c r="AM2440" s="38"/>
      <c r="AN2440" s="38"/>
      <c r="AO2440" s="38"/>
      <c r="AP2440" s="38"/>
      <c r="AQ2440" s="38"/>
      <c r="AR2440" s="38"/>
      <c r="AS2440" s="38"/>
      <c r="AT2440" s="38"/>
      <c r="AU2440" s="38"/>
      <c r="AV2440" s="38"/>
      <c r="AW2440" s="38"/>
      <c r="AX2440" s="38"/>
      <c r="AY2440" s="38"/>
      <c r="BA2440" s="3">
        <f>IF(Q2440&gt;0,RANK(Q2440,(N2440:P2440,Q2440:AE2440)),0)</f>
        <v>3</v>
      </c>
      <c r="BB2440" s="3">
        <f>IF(R2440&gt;0,RANK(R2440,(N2440:P2440,Q2440:AE2440)),0)</f>
        <v>4</v>
      </c>
      <c r="BC2440" s="3">
        <f>IF(S2440&gt;0,RANK(S2440,(N2440:P2440,Q2440:AE2440)),0)</f>
        <v>6</v>
      </c>
      <c r="BD2440" s="3">
        <f>IF(T2440&gt;0,RANK(T2440,(N2440:P2440,Q2440:AE2440)),0)</f>
        <v>7</v>
      </c>
      <c r="BE2440" s="2">
        <f t="shared" si="1018"/>
        <v>4.3177099601300825E-3</v>
      </c>
      <c r="BF2440" s="2">
        <f t="shared" si="1019"/>
        <v>3.1969426938835504E-3</v>
      </c>
      <c r="BG2440" s="2">
        <f t="shared" si="1020"/>
        <v>1.7270839840520329E-3</v>
      </c>
      <c r="BH2440" s="2">
        <f t="shared" si="1021"/>
        <v>9.1866169364469841E-4</v>
      </c>
      <c r="BJ2440" t="s">
        <v>1041</v>
      </c>
      <c r="BK2440" t="s">
        <v>1929</v>
      </c>
      <c r="BL2440">
        <v>5</v>
      </c>
      <c r="BN2440">
        <v>0</v>
      </c>
      <c r="BO2440" s="60">
        <v>45</v>
      </c>
      <c r="BP2440" s="62">
        <v>57</v>
      </c>
      <c r="BQ2440" s="66">
        <f t="shared" si="1022"/>
        <v>45057</v>
      </c>
      <c r="BR2440" s="66">
        <f t="shared" si="1012"/>
        <v>45057</v>
      </c>
      <c r="BS2440" s="3" t="s">
        <v>3083</v>
      </c>
    </row>
    <row r="2441" spans="1:71" ht="14" hidden="1" customHeight="1" outlineLevel="1" x14ac:dyDescent="0.2">
      <c r="A2441" t="s">
        <v>726</v>
      </c>
      <c r="B2441" t="s">
        <v>1929</v>
      </c>
      <c r="C2441" s="1">
        <f t="shared" si="1013"/>
        <v>30213</v>
      </c>
      <c r="D2441" s="3">
        <f>IF(N2441&gt;0, RANK(N2441,(N2441:P2441,Q2441:AE2441)),0)</f>
        <v>2</v>
      </c>
      <c r="E2441" s="3">
        <f>IF(O2441&gt;0,RANK(O2441,(N2441:P2441,Q2441:AE2441)),0)</f>
        <v>1</v>
      </c>
      <c r="F2441" s="3">
        <f>IF(P2441&gt;0,RANK(P2441,(N2441:P2441,Q2441:AE2441)),0)</f>
        <v>0</v>
      </c>
      <c r="G2441" s="1">
        <f t="shared" ref="G2441:G2504" si="1023">IF(C2441&gt;0,MAX(N2441:P2441)-LARGE(N2441:P2441,2),0)</f>
        <v>12341</v>
      </c>
      <c r="H2441" s="2">
        <f t="shared" ref="H2441:H2504" si="1024">IF(C2441&gt;0,G2441/C2441,0)</f>
        <v>0.40846655413232713</v>
      </c>
      <c r="I2441" s="2"/>
      <c r="J2441" s="2">
        <f t="shared" si="1014"/>
        <v>0.29023930096316153</v>
      </c>
      <c r="K2441" s="2">
        <f t="shared" si="1015"/>
        <v>0.69870585509548866</v>
      </c>
      <c r="L2441" s="2">
        <f t="shared" si="1016"/>
        <v>0</v>
      </c>
      <c r="M2441" s="2">
        <f t="shared" si="1017"/>
        <v>1.1054843941349812E-2</v>
      </c>
      <c r="N2441" s="38">
        <v>8769</v>
      </c>
      <c r="O2441" s="38">
        <v>21110</v>
      </c>
      <c r="P2441" s="38"/>
      <c r="Q2441" s="38">
        <v>87</v>
      </c>
      <c r="R2441" s="38">
        <v>66</v>
      </c>
      <c r="S2441" s="38">
        <v>55</v>
      </c>
      <c r="T2441" s="38">
        <v>35</v>
      </c>
      <c r="U2441" s="38">
        <v>91</v>
      </c>
      <c r="V2441" s="38"/>
      <c r="W2441" s="38"/>
      <c r="X2441" s="38"/>
      <c r="Y2441" s="38"/>
      <c r="Z2441" s="38"/>
      <c r="AA2441" s="38"/>
      <c r="AB2441" s="38"/>
      <c r="AC2441" s="38"/>
      <c r="AD2441" s="38"/>
      <c r="AE2441" s="38"/>
      <c r="AF2441" s="38"/>
      <c r="AG2441" s="38"/>
      <c r="AH2441" s="38"/>
      <c r="AI2441" s="38"/>
      <c r="AJ2441" s="38"/>
      <c r="AK2441" s="38"/>
      <c r="AL2441" s="38"/>
      <c r="AM2441" s="38"/>
      <c r="AN2441" s="38"/>
      <c r="AO2441" s="38"/>
      <c r="AP2441" s="38"/>
      <c r="AQ2441" s="38"/>
      <c r="AR2441" s="38"/>
      <c r="AS2441" s="38"/>
      <c r="AT2441" s="38"/>
      <c r="AU2441" s="38"/>
      <c r="AV2441" s="38"/>
      <c r="AW2441" s="38"/>
      <c r="AX2441" s="38"/>
      <c r="AY2441" s="38"/>
      <c r="BA2441" s="3">
        <f>IF(Q2441&gt;0,RANK(Q2441,(N2441:P2441,Q2441:AE2441)),0)</f>
        <v>4</v>
      </c>
      <c r="BB2441" s="3">
        <f>IF(R2441&gt;0,RANK(R2441,(N2441:P2441,Q2441:AE2441)),0)</f>
        <v>5</v>
      </c>
      <c r="BC2441" s="3">
        <f>IF(S2441&gt;0,RANK(S2441,(N2441:P2441,Q2441:AE2441)),0)</f>
        <v>6</v>
      </c>
      <c r="BD2441" s="3">
        <f>IF(T2441&gt;0,RANK(T2441,(N2441:P2441,Q2441:AE2441)),0)</f>
        <v>7</v>
      </c>
      <c r="BE2441" s="2">
        <f t="shared" si="1018"/>
        <v>2.8795551583755338E-3</v>
      </c>
      <c r="BF2441" s="2">
        <f t="shared" si="1019"/>
        <v>2.1844901201469565E-3</v>
      </c>
      <c r="BG2441" s="2">
        <f t="shared" si="1020"/>
        <v>1.8204084334557972E-3</v>
      </c>
      <c r="BH2441" s="2">
        <f t="shared" si="1021"/>
        <v>1.1584417303809619E-3</v>
      </c>
      <c r="BJ2441" t="s">
        <v>726</v>
      </c>
      <c r="BK2441" t="s">
        <v>1929</v>
      </c>
      <c r="BL2441">
        <v>3</v>
      </c>
      <c r="BN2441">
        <v>0</v>
      </c>
      <c r="BO2441" s="60">
        <v>45</v>
      </c>
      <c r="BP2441" s="62">
        <v>59</v>
      </c>
      <c r="BQ2441" s="66">
        <f t="shared" si="1022"/>
        <v>45059</v>
      </c>
      <c r="BR2441" s="66">
        <f t="shared" si="1012"/>
        <v>45059</v>
      </c>
      <c r="BS2441" s="3" t="s">
        <v>3083</v>
      </c>
    </row>
    <row r="2442" spans="1:71" ht="14" hidden="1" customHeight="1" outlineLevel="1" x14ac:dyDescent="0.2">
      <c r="A2442" t="s">
        <v>96</v>
      </c>
      <c r="B2442" t="s">
        <v>1929</v>
      </c>
      <c r="C2442" s="1">
        <f t="shared" si="1013"/>
        <v>8076</v>
      </c>
      <c r="D2442" s="3">
        <f>IF(N2442&gt;0, RANK(N2442,(N2442:P2442,Q2442:AE2442)),0)</f>
        <v>1</v>
      </c>
      <c r="E2442" s="3">
        <f>IF(O2442&gt;0,RANK(O2442,(N2442:P2442,Q2442:AE2442)),0)</f>
        <v>2</v>
      </c>
      <c r="F2442" s="3">
        <f>IF(P2442&gt;0,RANK(P2442,(N2442:P2442,Q2442:AE2442)),0)</f>
        <v>0</v>
      </c>
      <c r="G2442" s="1">
        <f t="shared" si="1023"/>
        <v>1427</v>
      </c>
      <c r="H2442" s="2">
        <f t="shared" si="1024"/>
        <v>0.17669638434868748</v>
      </c>
      <c r="I2442" s="2"/>
      <c r="J2442" s="2">
        <f t="shared" si="1014"/>
        <v>0.55782565626547798</v>
      </c>
      <c r="K2442" s="2">
        <f t="shared" si="1015"/>
        <v>0.38112927191679047</v>
      </c>
      <c r="L2442" s="2">
        <f t="shared" si="1016"/>
        <v>0</v>
      </c>
      <c r="M2442" s="2">
        <f t="shared" si="1017"/>
        <v>6.1045071817731555E-2</v>
      </c>
      <c r="N2442" s="38">
        <v>4505</v>
      </c>
      <c r="O2442" s="38">
        <v>3078</v>
      </c>
      <c r="P2442" s="38"/>
      <c r="Q2442" s="38">
        <v>94</v>
      </c>
      <c r="R2442" s="38">
        <v>87</v>
      </c>
      <c r="S2442" s="38">
        <v>94</v>
      </c>
      <c r="T2442" s="38">
        <v>82</v>
      </c>
      <c r="U2442" s="38">
        <v>136</v>
      </c>
      <c r="V2442" s="38"/>
      <c r="W2442" s="38"/>
      <c r="X2442" s="38"/>
      <c r="Y2442" s="38"/>
      <c r="Z2442" s="38"/>
      <c r="AA2442" s="38"/>
      <c r="AB2442" s="38"/>
      <c r="AC2442" s="38"/>
      <c r="AD2442" s="38"/>
      <c r="AE2442" s="38"/>
      <c r="AF2442" s="38"/>
      <c r="AG2442" s="38"/>
      <c r="AH2442" s="38"/>
      <c r="AI2442" s="38"/>
      <c r="AJ2442" s="38"/>
      <c r="AK2442" s="38"/>
      <c r="AL2442" s="38"/>
      <c r="AM2442" s="38"/>
      <c r="AN2442" s="38"/>
      <c r="AO2442" s="38"/>
      <c r="AP2442" s="38"/>
      <c r="AQ2442" s="38"/>
      <c r="AR2442" s="38"/>
      <c r="AS2442" s="38"/>
      <c r="AT2442" s="38"/>
      <c r="AU2442" s="38"/>
      <c r="AV2442" s="38"/>
      <c r="AW2442" s="38"/>
      <c r="AX2442" s="38"/>
      <c r="AY2442" s="38"/>
      <c r="BA2442" s="3">
        <f>IF(Q2442&gt;0,RANK(Q2442,(N2442:P2442,Q2442:AE2442)),0)</f>
        <v>4</v>
      </c>
      <c r="BB2442" s="3">
        <f>IF(R2442&gt;0,RANK(R2442,(N2442:P2442,Q2442:AE2442)),0)</f>
        <v>6</v>
      </c>
      <c r="BC2442" s="3">
        <f>IF(S2442&gt;0,RANK(S2442,(N2442:P2442,Q2442:AE2442)),0)</f>
        <v>4</v>
      </c>
      <c r="BD2442" s="3">
        <f>IF(T2442&gt;0,RANK(T2442,(N2442:P2442,Q2442:AE2442)),0)</f>
        <v>7</v>
      </c>
      <c r="BE2442" s="2">
        <f t="shared" si="1018"/>
        <v>1.1639425458147598E-2</v>
      </c>
      <c r="BF2442" s="2">
        <f t="shared" si="1019"/>
        <v>1.0772659732540862E-2</v>
      </c>
      <c r="BG2442" s="2">
        <f t="shared" si="1020"/>
        <v>1.1639425458147598E-2</v>
      </c>
      <c r="BH2442" s="2">
        <f t="shared" si="1021"/>
        <v>1.0153541357107479E-2</v>
      </c>
      <c r="BJ2442" t="s">
        <v>96</v>
      </c>
      <c r="BK2442" t="s">
        <v>1929</v>
      </c>
      <c r="BL2442">
        <v>5</v>
      </c>
      <c r="BN2442">
        <v>0</v>
      </c>
      <c r="BO2442" s="60">
        <v>45</v>
      </c>
      <c r="BP2442" s="62">
        <v>61</v>
      </c>
      <c r="BQ2442" s="66">
        <f t="shared" si="1022"/>
        <v>45061</v>
      </c>
      <c r="BR2442" s="66">
        <f t="shared" si="1012"/>
        <v>45061</v>
      </c>
      <c r="BS2442" s="3" t="s">
        <v>3083</v>
      </c>
    </row>
    <row r="2443" spans="1:71" ht="14" hidden="1" customHeight="1" outlineLevel="1" x14ac:dyDescent="0.2">
      <c r="A2443" t="s">
        <v>1627</v>
      </c>
      <c r="B2443" t="s">
        <v>1929</v>
      </c>
      <c r="C2443" s="1">
        <f t="shared" si="1013"/>
        <v>146903</v>
      </c>
      <c r="D2443" s="3">
        <f>IF(N2443&gt;0, RANK(N2443,(N2443:P2443,Q2443:AE2443)),0)</f>
        <v>2</v>
      </c>
      <c r="E2443" s="3">
        <f>IF(O2443&gt;0,RANK(O2443,(N2443:P2443,Q2443:AE2443)),0)</f>
        <v>1</v>
      </c>
      <c r="F2443" s="3">
        <f>IF(P2443&gt;0,RANK(P2443,(N2443:P2443,Q2443:AE2443)),0)</f>
        <v>0</v>
      </c>
      <c r="G2443" s="1">
        <f t="shared" si="1023"/>
        <v>49150</v>
      </c>
      <c r="H2443" s="2">
        <f t="shared" si="1024"/>
        <v>0.33457451515625958</v>
      </c>
      <c r="I2443" s="2"/>
      <c r="J2443" s="2">
        <f t="shared" si="1014"/>
        <v>0.32548688590430419</v>
      </c>
      <c r="K2443" s="2">
        <f t="shared" si="1015"/>
        <v>0.66006140106056377</v>
      </c>
      <c r="L2443" s="2">
        <f t="shared" si="1016"/>
        <v>0</v>
      </c>
      <c r="M2443" s="2">
        <f t="shared" si="1017"/>
        <v>1.4451713035132041E-2</v>
      </c>
      <c r="N2443" s="38">
        <v>47815</v>
      </c>
      <c r="O2443" s="38">
        <v>96965</v>
      </c>
      <c r="P2443" s="38"/>
      <c r="Q2443" s="38">
        <v>810</v>
      </c>
      <c r="R2443" s="38">
        <v>471</v>
      </c>
      <c r="S2443" s="38">
        <v>362</v>
      </c>
      <c r="T2443" s="38">
        <v>169</v>
      </c>
      <c r="U2443" s="38">
        <v>311</v>
      </c>
      <c r="V2443" s="38"/>
      <c r="W2443" s="38"/>
      <c r="X2443" s="38"/>
      <c r="Y2443" s="38"/>
      <c r="Z2443" s="38"/>
      <c r="AA2443" s="38"/>
      <c r="AB2443" s="38"/>
      <c r="AC2443" s="38"/>
      <c r="AD2443" s="38"/>
      <c r="AE2443" s="38"/>
      <c r="AF2443" s="38"/>
      <c r="AG2443" s="38"/>
      <c r="AH2443" s="38"/>
      <c r="AI2443" s="38"/>
      <c r="AJ2443" s="38"/>
      <c r="AK2443" s="38"/>
      <c r="AL2443" s="38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BA2443" s="3">
        <f>IF(Q2443&gt;0,RANK(Q2443,(N2443:P2443,Q2443:AE2443)),0)</f>
        <v>3</v>
      </c>
      <c r="BB2443" s="3">
        <f>IF(R2443&gt;0,RANK(R2443,(N2443:P2443,Q2443:AE2443)),0)</f>
        <v>4</v>
      </c>
      <c r="BC2443" s="3">
        <f>IF(S2443&gt;0,RANK(S2443,(N2443:P2443,Q2443:AE2443)),0)</f>
        <v>5</v>
      </c>
      <c r="BD2443" s="3">
        <f>IF(T2443&gt;0,RANK(T2443,(N2443:P2443,Q2443:AE2443)),0)</f>
        <v>7</v>
      </c>
      <c r="BE2443" s="2">
        <f t="shared" si="1018"/>
        <v>5.51384246747854E-3</v>
      </c>
      <c r="BF2443" s="2">
        <f t="shared" si="1019"/>
        <v>3.2061972866449288E-3</v>
      </c>
      <c r="BG2443" s="2">
        <f t="shared" si="1020"/>
        <v>2.4642110780583107E-3</v>
      </c>
      <c r="BH2443" s="2">
        <f t="shared" si="1021"/>
        <v>1.1504189839553992E-3</v>
      </c>
      <c r="BJ2443" t="s">
        <v>1627</v>
      </c>
      <c r="BK2443" t="s">
        <v>1929</v>
      </c>
      <c r="BL2443">
        <v>2</v>
      </c>
      <c r="BN2443">
        <v>0</v>
      </c>
      <c r="BO2443" s="60">
        <v>45</v>
      </c>
      <c r="BP2443" s="62">
        <v>63</v>
      </c>
      <c r="BQ2443" s="66">
        <f t="shared" si="1022"/>
        <v>45063</v>
      </c>
      <c r="BR2443" s="66">
        <f t="shared" si="1012"/>
        <v>45063</v>
      </c>
      <c r="BS2443" s="3" t="s">
        <v>3083</v>
      </c>
    </row>
    <row r="2444" spans="1:71" ht="14" hidden="1" customHeight="1" outlineLevel="1" x14ac:dyDescent="0.2">
      <c r="A2444" t="s">
        <v>524</v>
      </c>
      <c r="B2444" t="s">
        <v>1929</v>
      </c>
      <c r="C2444" s="1">
        <f t="shared" si="1013"/>
        <v>6153</v>
      </c>
      <c r="D2444" s="3">
        <f>IF(N2444&gt;0, RANK(N2444,(N2444:P2444,Q2444:AE2444)),0)</f>
        <v>2</v>
      </c>
      <c r="E2444" s="3">
        <f>IF(O2444&gt;0,RANK(O2444,(N2444:P2444,Q2444:AE2444)),0)</f>
        <v>1</v>
      </c>
      <c r="F2444" s="3">
        <f>IF(P2444&gt;0,RANK(P2444,(N2444:P2444,Q2444:AE2444)),0)</f>
        <v>0</v>
      </c>
      <c r="G2444" s="1">
        <f t="shared" si="1023"/>
        <v>1052</v>
      </c>
      <c r="H2444" s="2">
        <f t="shared" si="1024"/>
        <v>0.1709735088574679</v>
      </c>
      <c r="I2444" s="2"/>
      <c r="J2444" s="2">
        <f t="shared" si="1014"/>
        <v>0.40841865756541523</v>
      </c>
      <c r="K2444" s="2">
        <f t="shared" si="1015"/>
        <v>0.57939216642288316</v>
      </c>
      <c r="L2444" s="2">
        <f t="shared" si="1016"/>
        <v>0</v>
      </c>
      <c r="M2444" s="2">
        <f t="shared" si="1017"/>
        <v>1.2189176011701663E-2</v>
      </c>
      <c r="N2444" s="38">
        <v>2513</v>
      </c>
      <c r="O2444" s="38">
        <v>3565</v>
      </c>
      <c r="P2444" s="38"/>
      <c r="Q2444" s="38">
        <v>22</v>
      </c>
      <c r="R2444" s="38">
        <v>14</v>
      </c>
      <c r="S2444" s="38">
        <v>15</v>
      </c>
      <c r="T2444" s="38">
        <v>2</v>
      </c>
      <c r="U2444" s="38">
        <v>22</v>
      </c>
      <c r="V2444" s="38"/>
      <c r="W2444" s="38"/>
      <c r="X2444" s="38"/>
      <c r="Y2444" s="38"/>
      <c r="Z2444" s="38"/>
      <c r="AA2444" s="38"/>
      <c r="AB2444" s="38"/>
      <c r="AC2444" s="38"/>
      <c r="AD2444" s="38"/>
      <c r="AE2444" s="38"/>
      <c r="AF2444" s="38"/>
      <c r="AG2444" s="38"/>
      <c r="AH2444" s="38"/>
      <c r="AI2444" s="38"/>
      <c r="AJ2444" s="38"/>
      <c r="AK2444" s="38"/>
      <c r="AL2444" s="38"/>
      <c r="AM2444" s="38"/>
      <c r="AN2444" s="38"/>
      <c r="AO2444" s="38"/>
      <c r="AP2444" s="38"/>
      <c r="AQ2444" s="38"/>
      <c r="AR2444" s="38"/>
      <c r="AS2444" s="38"/>
      <c r="AT2444" s="38"/>
      <c r="AU2444" s="38"/>
      <c r="AV2444" s="38"/>
      <c r="AW2444" s="38"/>
      <c r="AX2444" s="38"/>
      <c r="AY2444" s="38"/>
      <c r="BA2444" s="3">
        <f>IF(Q2444&gt;0,RANK(Q2444,(N2444:P2444,Q2444:AE2444)),0)</f>
        <v>3</v>
      </c>
      <c r="BB2444" s="3">
        <f>IF(R2444&gt;0,RANK(R2444,(N2444:P2444,Q2444:AE2444)),0)</f>
        <v>6</v>
      </c>
      <c r="BC2444" s="3">
        <f>IF(S2444&gt;0,RANK(S2444,(N2444:P2444,Q2444:AE2444)),0)</f>
        <v>5</v>
      </c>
      <c r="BD2444" s="3">
        <f>IF(T2444&gt;0,RANK(T2444,(N2444:P2444,Q2444:AE2444)),0)</f>
        <v>7</v>
      </c>
      <c r="BE2444" s="2">
        <f t="shared" si="1018"/>
        <v>3.5754916300991387E-3</v>
      </c>
      <c r="BF2444" s="2">
        <f t="shared" si="1019"/>
        <v>2.2753128555176336E-3</v>
      </c>
      <c r="BG2444" s="2">
        <f t="shared" si="1020"/>
        <v>2.4378352023403218E-3</v>
      </c>
      <c r="BH2444" s="2">
        <f t="shared" si="1021"/>
        <v>3.2504469364537625E-4</v>
      </c>
      <c r="BJ2444" t="s">
        <v>524</v>
      </c>
      <c r="BK2444" t="s">
        <v>1929</v>
      </c>
      <c r="BL2444">
        <v>3</v>
      </c>
      <c r="BN2444">
        <v>0</v>
      </c>
      <c r="BO2444" s="60">
        <v>45</v>
      </c>
      <c r="BP2444" s="62">
        <v>65</v>
      </c>
      <c r="BQ2444" s="66">
        <f t="shared" si="1022"/>
        <v>45065</v>
      </c>
      <c r="BR2444" s="66">
        <f t="shared" si="1012"/>
        <v>45065</v>
      </c>
      <c r="BS2444" s="3" t="s">
        <v>3083</v>
      </c>
    </row>
    <row r="2445" spans="1:71" ht="14" hidden="1" customHeight="1" outlineLevel="1" x14ac:dyDescent="0.2">
      <c r="A2445" t="s">
        <v>1791</v>
      </c>
      <c r="B2445" t="s">
        <v>1929</v>
      </c>
      <c r="C2445" s="1">
        <f t="shared" si="1013"/>
        <v>13388</v>
      </c>
      <c r="D2445" s="3">
        <f>IF(N2445&gt;0, RANK(N2445,(N2445:P2445,Q2445:AE2445)),0)</f>
        <v>1</v>
      </c>
      <c r="E2445" s="3">
        <f>IF(O2445&gt;0,RANK(O2445,(N2445:P2445,Q2445:AE2445)),0)</f>
        <v>2</v>
      </c>
      <c r="F2445" s="3">
        <f>IF(P2445&gt;0,RANK(P2445,(N2445:P2445,Q2445:AE2445)),0)</f>
        <v>0</v>
      </c>
      <c r="G2445" s="1">
        <f t="shared" si="1023"/>
        <v>1410</v>
      </c>
      <c r="H2445" s="2">
        <f t="shared" si="1024"/>
        <v>0.10531819539886465</v>
      </c>
      <c r="I2445" s="2"/>
      <c r="J2445" s="2">
        <f t="shared" si="1014"/>
        <v>0.54645951598446374</v>
      </c>
      <c r="K2445" s="2">
        <f t="shared" si="1015"/>
        <v>0.44114132058559902</v>
      </c>
      <c r="L2445" s="2">
        <f t="shared" si="1016"/>
        <v>0</v>
      </c>
      <c r="M2445" s="2">
        <f t="shared" si="1017"/>
        <v>1.2399163429937243E-2</v>
      </c>
      <c r="N2445" s="38">
        <v>7316</v>
      </c>
      <c r="O2445" s="38">
        <v>5906</v>
      </c>
      <c r="P2445" s="38"/>
      <c r="Q2445" s="38">
        <v>42</v>
      </c>
      <c r="R2445" s="38">
        <v>21</v>
      </c>
      <c r="S2445" s="38">
        <v>22</v>
      </c>
      <c r="T2445" s="38">
        <v>23</v>
      </c>
      <c r="U2445" s="38">
        <v>58</v>
      </c>
      <c r="V2445" s="38"/>
      <c r="W2445" s="38"/>
      <c r="X2445" s="38"/>
      <c r="Y2445" s="38"/>
      <c r="Z2445" s="38"/>
      <c r="AA2445" s="38"/>
      <c r="AB2445" s="38"/>
      <c r="AC2445" s="38"/>
      <c r="AD2445" s="38"/>
      <c r="AE2445" s="38"/>
      <c r="AF2445" s="38"/>
      <c r="AG2445" s="38"/>
      <c r="AH2445" s="38"/>
      <c r="AI2445" s="38"/>
      <c r="AJ2445" s="38"/>
      <c r="AK2445" s="38"/>
      <c r="AL2445" s="38"/>
      <c r="AM2445" s="38"/>
      <c r="AN2445" s="38"/>
      <c r="AO2445" s="38"/>
      <c r="AP2445" s="38"/>
      <c r="AQ2445" s="38"/>
      <c r="AR2445" s="38"/>
      <c r="AS2445" s="38"/>
      <c r="AT2445" s="38"/>
      <c r="AU2445" s="38"/>
      <c r="AV2445" s="38"/>
      <c r="AW2445" s="38"/>
      <c r="AX2445" s="38"/>
      <c r="AY2445" s="38"/>
      <c r="BA2445" s="3">
        <f>IF(Q2445&gt;0,RANK(Q2445,(N2445:P2445,Q2445:AE2445)),0)</f>
        <v>4</v>
      </c>
      <c r="BB2445" s="3">
        <f>IF(R2445&gt;0,RANK(R2445,(N2445:P2445,Q2445:AE2445)),0)</f>
        <v>7</v>
      </c>
      <c r="BC2445" s="3">
        <f>IF(S2445&gt;0,RANK(S2445,(N2445:P2445,Q2445:AE2445)),0)</f>
        <v>6</v>
      </c>
      <c r="BD2445" s="3">
        <f>IF(T2445&gt;0,RANK(T2445,(N2445:P2445,Q2445:AE2445)),0)</f>
        <v>5</v>
      </c>
      <c r="BE2445" s="2">
        <f t="shared" si="1018"/>
        <v>3.1371377352853299E-3</v>
      </c>
      <c r="BF2445" s="2">
        <f t="shared" si="1019"/>
        <v>1.568568867642665E-3</v>
      </c>
      <c r="BG2445" s="2">
        <f t="shared" si="1020"/>
        <v>1.6432626232446967E-3</v>
      </c>
      <c r="BH2445" s="2">
        <f t="shared" si="1021"/>
        <v>1.7179563788467284E-3</v>
      </c>
      <c r="BJ2445" t="s">
        <v>1791</v>
      </c>
      <c r="BK2445" t="s">
        <v>1929</v>
      </c>
      <c r="BL2445">
        <v>7</v>
      </c>
      <c r="BN2445">
        <v>0</v>
      </c>
      <c r="BO2445" s="60">
        <v>45</v>
      </c>
      <c r="BP2445" s="62">
        <v>67</v>
      </c>
      <c r="BQ2445" s="66">
        <f t="shared" si="1022"/>
        <v>45067</v>
      </c>
      <c r="BR2445" s="66">
        <f t="shared" si="1012"/>
        <v>45067</v>
      </c>
      <c r="BS2445" s="3" t="s">
        <v>3083</v>
      </c>
    </row>
    <row r="2446" spans="1:71" ht="14" hidden="1" customHeight="1" outlineLevel="1" x14ac:dyDescent="0.2">
      <c r="A2446" t="s">
        <v>1813</v>
      </c>
      <c r="B2446" t="s">
        <v>1929</v>
      </c>
      <c r="C2446" s="1">
        <f t="shared" si="1013"/>
        <v>10152</v>
      </c>
      <c r="D2446" s="3">
        <f>IF(N2446&gt;0, RANK(N2446,(N2446:P2446,Q2446:AE2446)),0)</f>
        <v>1</v>
      </c>
      <c r="E2446" s="3">
        <f>IF(O2446&gt;0,RANK(O2446,(N2446:P2446,Q2446:AE2446)),0)</f>
        <v>2</v>
      </c>
      <c r="F2446" s="3">
        <f>IF(P2446&gt;0,RANK(P2446,(N2446:P2446,Q2446:AE2446)),0)</f>
        <v>0</v>
      </c>
      <c r="G2446" s="1">
        <f t="shared" si="1023"/>
        <v>241</v>
      </c>
      <c r="H2446" s="2">
        <f t="shared" si="1024"/>
        <v>2.3739164696611505E-2</v>
      </c>
      <c r="I2446" s="2"/>
      <c r="J2446" s="2">
        <f t="shared" si="1014"/>
        <v>0.50600866824271085</v>
      </c>
      <c r="K2446" s="2">
        <f t="shared" si="1015"/>
        <v>0.48226950354609927</v>
      </c>
      <c r="L2446" s="2">
        <f t="shared" si="1016"/>
        <v>0</v>
      </c>
      <c r="M2446" s="2">
        <f t="shared" si="1017"/>
        <v>1.1721828211189889E-2</v>
      </c>
      <c r="N2446" s="38">
        <v>5137</v>
      </c>
      <c r="O2446" s="38">
        <v>4896</v>
      </c>
      <c r="P2446" s="38"/>
      <c r="Q2446" s="38">
        <v>26</v>
      </c>
      <c r="R2446" s="38">
        <v>18</v>
      </c>
      <c r="S2446" s="38">
        <v>15</v>
      </c>
      <c r="T2446" s="38">
        <v>14</v>
      </c>
      <c r="U2446" s="38">
        <v>46</v>
      </c>
      <c r="V2446" s="38"/>
      <c r="W2446" s="38"/>
      <c r="X2446" s="38"/>
      <c r="Y2446" s="38"/>
      <c r="Z2446" s="38"/>
      <c r="AA2446" s="38"/>
      <c r="AB2446" s="38"/>
      <c r="AC2446" s="38"/>
      <c r="AD2446" s="38"/>
      <c r="AE2446" s="38"/>
      <c r="AF2446" s="38"/>
      <c r="AG2446" s="38"/>
      <c r="AH2446" s="38"/>
      <c r="AI2446" s="38"/>
      <c r="AJ2446" s="38"/>
      <c r="AK2446" s="38"/>
      <c r="AL2446" s="38"/>
      <c r="AM2446" s="38"/>
      <c r="AN2446" s="38"/>
      <c r="AO2446" s="38"/>
      <c r="AP2446" s="38"/>
      <c r="AQ2446" s="38"/>
      <c r="AR2446" s="38"/>
      <c r="AS2446" s="38"/>
      <c r="AT2446" s="38"/>
      <c r="AU2446" s="38"/>
      <c r="AV2446" s="38"/>
      <c r="AW2446" s="38"/>
      <c r="AX2446" s="38"/>
      <c r="AY2446" s="38"/>
      <c r="BA2446" s="3">
        <f>IF(Q2446&gt;0,RANK(Q2446,(N2446:P2446,Q2446:AE2446)),0)</f>
        <v>4</v>
      </c>
      <c r="BB2446" s="3">
        <f>IF(R2446&gt;0,RANK(R2446,(N2446:P2446,Q2446:AE2446)),0)</f>
        <v>5</v>
      </c>
      <c r="BC2446" s="3">
        <f>IF(S2446&gt;0,RANK(S2446,(N2446:P2446,Q2446:AE2446)),0)</f>
        <v>6</v>
      </c>
      <c r="BD2446" s="3">
        <f>IF(T2446&gt;0,RANK(T2446,(N2446:P2446,Q2446:AE2446)),0)</f>
        <v>7</v>
      </c>
      <c r="BE2446" s="2">
        <f t="shared" si="1018"/>
        <v>2.56107171000788E-3</v>
      </c>
      <c r="BF2446" s="2">
        <f t="shared" si="1019"/>
        <v>1.7730496453900709E-3</v>
      </c>
      <c r="BG2446" s="2">
        <f t="shared" si="1020"/>
        <v>1.4775413711583924E-3</v>
      </c>
      <c r="BH2446" s="2">
        <f t="shared" si="1021"/>
        <v>1.3790386130811663E-3</v>
      </c>
      <c r="BJ2446" t="s">
        <v>1813</v>
      </c>
      <c r="BK2446" t="s">
        <v>1929</v>
      </c>
      <c r="BL2446">
        <v>7</v>
      </c>
      <c r="BN2446">
        <v>0</v>
      </c>
      <c r="BO2446" s="60">
        <v>45</v>
      </c>
      <c r="BP2446" s="62">
        <v>69</v>
      </c>
      <c r="BQ2446" s="66">
        <f t="shared" si="1022"/>
        <v>45069</v>
      </c>
      <c r="BR2446" s="66">
        <f t="shared" si="1012"/>
        <v>45069</v>
      </c>
      <c r="BS2446" s="3" t="s">
        <v>3083</v>
      </c>
    </row>
    <row r="2447" spans="1:71" ht="14" hidden="1" customHeight="1" outlineLevel="1" x14ac:dyDescent="0.2">
      <c r="A2447" t="s">
        <v>348</v>
      </c>
      <c r="B2447" t="s">
        <v>1929</v>
      </c>
      <c r="C2447" s="1">
        <f t="shared" si="1013"/>
        <v>18129</v>
      </c>
      <c r="D2447" s="3">
        <f>IF(N2447&gt;0, RANK(N2447,(N2447:P2447,Q2447:AE2447)),0)</f>
        <v>2</v>
      </c>
      <c r="E2447" s="3">
        <f>IF(O2447&gt;0,RANK(O2447,(N2447:P2447,Q2447:AE2447)),0)</f>
        <v>1</v>
      </c>
      <c r="F2447" s="3">
        <f>IF(P2447&gt;0,RANK(P2447,(N2447:P2447,Q2447:AE2447)),0)</f>
        <v>0</v>
      </c>
      <c r="G2447" s="1">
        <f t="shared" si="1023"/>
        <v>6226</v>
      </c>
      <c r="H2447" s="2">
        <f t="shared" si="1024"/>
        <v>0.34342765734458602</v>
      </c>
      <c r="I2447" s="2"/>
      <c r="J2447" s="2">
        <f t="shared" si="1014"/>
        <v>0.32219096475260633</v>
      </c>
      <c r="K2447" s="2">
        <f t="shared" si="1015"/>
        <v>0.66561862209719236</v>
      </c>
      <c r="L2447" s="2">
        <f t="shared" si="1016"/>
        <v>0</v>
      </c>
      <c r="M2447" s="2">
        <f t="shared" si="1017"/>
        <v>1.2190413150201307E-2</v>
      </c>
      <c r="N2447" s="38">
        <v>5841</v>
      </c>
      <c r="O2447" s="38">
        <v>12067</v>
      </c>
      <c r="P2447" s="38"/>
      <c r="Q2447" s="38">
        <v>56</v>
      </c>
      <c r="R2447" s="38">
        <v>45</v>
      </c>
      <c r="S2447" s="38">
        <v>46</v>
      </c>
      <c r="T2447" s="38">
        <v>14</v>
      </c>
      <c r="U2447" s="38">
        <v>60</v>
      </c>
      <c r="V2447" s="38"/>
      <c r="W2447" s="38"/>
      <c r="X2447" s="38"/>
      <c r="Y2447" s="38"/>
      <c r="Z2447" s="38"/>
      <c r="AA2447" s="38"/>
      <c r="AB2447" s="38"/>
      <c r="AC2447" s="38"/>
      <c r="AD2447" s="38"/>
      <c r="AE2447" s="38"/>
      <c r="AF2447" s="38"/>
      <c r="AG2447" s="38"/>
      <c r="AH2447" s="38"/>
      <c r="AI2447" s="38"/>
      <c r="AJ2447" s="38"/>
      <c r="AK2447" s="38"/>
      <c r="AL2447" s="38"/>
      <c r="AM2447" s="38"/>
      <c r="AN2447" s="38"/>
      <c r="AO2447" s="38"/>
      <c r="AP2447" s="38"/>
      <c r="AQ2447" s="38"/>
      <c r="AR2447" s="38"/>
      <c r="AS2447" s="38"/>
      <c r="AT2447" s="38"/>
      <c r="AU2447" s="38"/>
      <c r="AV2447" s="38"/>
      <c r="AW2447" s="38"/>
      <c r="AX2447" s="38"/>
      <c r="AY2447" s="38"/>
      <c r="BA2447" s="3">
        <f>IF(Q2447&gt;0,RANK(Q2447,(N2447:P2447,Q2447:AE2447)),0)</f>
        <v>4</v>
      </c>
      <c r="BB2447" s="3">
        <f>IF(R2447&gt;0,RANK(R2447,(N2447:P2447,Q2447:AE2447)),0)</f>
        <v>6</v>
      </c>
      <c r="BC2447" s="3">
        <f>IF(S2447&gt;0,RANK(S2447,(N2447:P2447,Q2447:AE2447)),0)</f>
        <v>5</v>
      </c>
      <c r="BD2447" s="3">
        <f>IF(T2447&gt;0,RANK(T2447,(N2447:P2447,Q2447:AE2447)),0)</f>
        <v>7</v>
      </c>
      <c r="BE2447" s="2">
        <f t="shared" si="1018"/>
        <v>3.08897346792432E-3</v>
      </c>
      <c r="BF2447" s="2">
        <f t="shared" si="1019"/>
        <v>2.4822108224391857E-3</v>
      </c>
      <c r="BG2447" s="2">
        <f t="shared" si="1020"/>
        <v>2.5373710629378343E-3</v>
      </c>
      <c r="BH2447" s="2">
        <f t="shared" si="1021"/>
        <v>7.7224336698108E-4</v>
      </c>
      <c r="BJ2447" t="s">
        <v>348</v>
      </c>
      <c r="BK2447" t="s">
        <v>1929</v>
      </c>
      <c r="BL2447">
        <v>3</v>
      </c>
      <c r="BN2447">
        <v>0</v>
      </c>
      <c r="BO2447" s="60">
        <v>45</v>
      </c>
      <c r="BP2447" s="62">
        <v>71</v>
      </c>
      <c r="BQ2447" s="66">
        <f t="shared" si="1022"/>
        <v>45071</v>
      </c>
      <c r="BR2447" s="66">
        <f t="shared" si="1012"/>
        <v>45071</v>
      </c>
      <c r="BS2447" s="3" t="s">
        <v>3083</v>
      </c>
    </row>
    <row r="2448" spans="1:71" ht="14" hidden="1" customHeight="1" outlineLevel="1" x14ac:dyDescent="0.2">
      <c r="A2448" t="s">
        <v>1622</v>
      </c>
      <c r="B2448" t="s">
        <v>1929</v>
      </c>
      <c r="C2448" s="1">
        <f t="shared" si="1013"/>
        <v>42264</v>
      </c>
      <c r="D2448" s="3">
        <f>IF(N2448&gt;0, RANK(N2448,(N2448:P2448,Q2448:AE2448)),0)</f>
        <v>2</v>
      </c>
      <c r="E2448" s="3">
        <f>IF(O2448&gt;0,RANK(O2448,(N2448:P2448,Q2448:AE2448)),0)</f>
        <v>1</v>
      </c>
      <c r="F2448" s="3">
        <f>IF(P2448&gt;0,RANK(P2448,(N2448:P2448,Q2448:AE2448)),0)</f>
        <v>0</v>
      </c>
      <c r="G2448" s="1">
        <f t="shared" si="1023"/>
        <v>21785</v>
      </c>
      <c r="H2448" s="2">
        <f t="shared" si="1024"/>
        <v>0.51545050160893435</v>
      </c>
      <c r="I2448" s="2"/>
      <c r="J2448" s="2">
        <f t="shared" si="1014"/>
        <v>0.23630039750141965</v>
      </c>
      <c r="K2448" s="2">
        <f t="shared" si="1015"/>
        <v>0.75175089911035398</v>
      </c>
      <c r="L2448" s="2">
        <f t="shared" si="1016"/>
        <v>0</v>
      </c>
      <c r="M2448" s="2">
        <f t="shared" si="1017"/>
        <v>1.19487033882264E-2</v>
      </c>
      <c r="N2448" s="38">
        <v>9987</v>
      </c>
      <c r="O2448" s="38">
        <v>31772</v>
      </c>
      <c r="P2448" s="38"/>
      <c r="Q2448" s="38">
        <v>192</v>
      </c>
      <c r="R2448" s="38">
        <v>110</v>
      </c>
      <c r="S2448" s="38">
        <v>83</v>
      </c>
      <c r="T2448" s="38">
        <v>50</v>
      </c>
      <c r="U2448" s="38">
        <v>70</v>
      </c>
      <c r="V2448" s="38"/>
      <c r="W2448" s="38"/>
      <c r="X2448" s="38"/>
      <c r="Y2448" s="38"/>
      <c r="Z2448" s="38"/>
      <c r="AA2448" s="38"/>
      <c r="AB2448" s="38"/>
      <c r="AC2448" s="38"/>
      <c r="AD2448" s="38"/>
      <c r="AE2448" s="38"/>
      <c r="AF2448" s="38"/>
      <c r="AG2448" s="38"/>
      <c r="AH2448" s="38"/>
      <c r="AI2448" s="38"/>
      <c r="AJ2448" s="38"/>
      <c r="AK2448" s="38"/>
      <c r="AL2448" s="38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BA2448" s="3">
        <f>IF(Q2448&gt;0,RANK(Q2448,(N2448:P2448,Q2448:AE2448)),0)</f>
        <v>3</v>
      </c>
      <c r="BB2448" s="3">
        <f>IF(R2448&gt;0,RANK(R2448,(N2448:P2448,Q2448:AE2448)),0)</f>
        <v>4</v>
      </c>
      <c r="BC2448" s="3">
        <f>IF(S2448&gt;0,RANK(S2448,(N2448:P2448,Q2448:AE2448)),0)</f>
        <v>5</v>
      </c>
      <c r="BD2448" s="3">
        <f>IF(T2448&gt;0,RANK(T2448,(N2448:P2448,Q2448:AE2448)),0)</f>
        <v>7</v>
      </c>
      <c r="BE2448" s="2">
        <f t="shared" si="1018"/>
        <v>4.5428733674048836E-3</v>
      </c>
      <c r="BF2448" s="2">
        <f t="shared" si="1019"/>
        <v>2.6026878667423812E-3</v>
      </c>
      <c r="BG2448" s="2">
        <f t="shared" si="1020"/>
        <v>1.9638462994510694E-3</v>
      </c>
      <c r="BH2448" s="2">
        <f t="shared" si="1021"/>
        <v>1.1830399394283551E-3</v>
      </c>
      <c r="BJ2448" t="s">
        <v>1622</v>
      </c>
      <c r="BK2448" t="s">
        <v>1929</v>
      </c>
      <c r="BL2448">
        <v>3</v>
      </c>
      <c r="BN2448">
        <v>0</v>
      </c>
      <c r="BO2448" s="60">
        <v>45</v>
      </c>
      <c r="BP2448" s="62">
        <v>73</v>
      </c>
      <c r="BQ2448" s="66">
        <f t="shared" si="1022"/>
        <v>45073</v>
      </c>
      <c r="BR2448" s="66">
        <f t="shared" si="1012"/>
        <v>45073</v>
      </c>
      <c r="BS2448" s="3" t="s">
        <v>3083</v>
      </c>
    </row>
    <row r="2449" spans="1:85" ht="14" hidden="1" customHeight="1" outlineLevel="1" x14ac:dyDescent="0.2">
      <c r="A2449" t="s">
        <v>686</v>
      </c>
      <c r="B2449" t="s">
        <v>1929</v>
      </c>
      <c r="C2449" s="1">
        <f t="shared" si="1013"/>
        <v>36970</v>
      </c>
      <c r="D2449" s="3">
        <f>IF(N2449&gt;0, RANK(N2449,(N2449:P2449,Q2449:AE2449)),0)</f>
        <v>1</v>
      </c>
      <c r="E2449" s="3">
        <f>IF(O2449&gt;0,RANK(O2449,(N2449:P2449,Q2449:AE2449)),0)</f>
        <v>2</v>
      </c>
      <c r="F2449" s="3">
        <f>IF(P2449&gt;0,RANK(P2449,(N2449:P2449,Q2449:AE2449)),0)</f>
        <v>0</v>
      </c>
      <c r="G2449" s="1">
        <f t="shared" si="1023"/>
        <v>9082</v>
      </c>
      <c r="H2449" s="2">
        <f t="shared" si="1024"/>
        <v>0.24565864214227753</v>
      </c>
      <c r="I2449" s="2"/>
      <c r="J2449" s="2">
        <f t="shared" si="1014"/>
        <v>0.61758182309981069</v>
      </c>
      <c r="K2449" s="2">
        <f t="shared" si="1015"/>
        <v>0.37192318095753313</v>
      </c>
      <c r="L2449" s="2">
        <f t="shared" si="1016"/>
        <v>0</v>
      </c>
      <c r="M2449" s="2">
        <f t="shared" si="1017"/>
        <v>1.0494995942656182E-2</v>
      </c>
      <c r="N2449" s="38">
        <v>22832</v>
      </c>
      <c r="O2449" s="38">
        <v>13750</v>
      </c>
      <c r="P2449" s="38"/>
      <c r="Q2449" s="38">
        <v>74</v>
      </c>
      <c r="R2449" s="38">
        <v>62</v>
      </c>
      <c r="S2449" s="38">
        <v>54</v>
      </c>
      <c r="T2449" s="38">
        <v>48</v>
      </c>
      <c r="U2449" s="38">
        <v>150</v>
      </c>
      <c r="V2449" s="38"/>
      <c r="W2449" s="38"/>
      <c r="X2449" s="38"/>
      <c r="Y2449" s="38"/>
      <c r="Z2449" s="38"/>
      <c r="AA2449" s="38"/>
      <c r="AB2449" s="38"/>
      <c r="AC2449" s="38"/>
      <c r="AD2449" s="38"/>
      <c r="AE2449" s="38"/>
      <c r="AF2449" s="38"/>
      <c r="AG2449" s="38"/>
      <c r="AH2449" s="38"/>
      <c r="AI2449" s="38"/>
      <c r="AJ2449" s="38"/>
      <c r="AK2449" s="38"/>
      <c r="AL2449" s="38"/>
      <c r="AM2449" s="38"/>
      <c r="AN2449" s="38"/>
      <c r="AO2449" s="38"/>
      <c r="AP2449" s="38"/>
      <c r="AQ2449" s="38"/>
      <c r="AR2449" s="38"/>
      <c r="AS2449" s="38"/>
      <c r="AT2449" s="38"/>
      <c r="AU2449" s="38"/>
      <c r="AV2449" s="38"/>
      <c r="AW2449" s="38"/>
      <c r="AX2449" s="38"/>
      <c r="AY2449" s="38"/>
      <c r="BA2449" s="3">
        <f>IF(Q2449&gt;0,RANK(Q2449,(N2449:P2449,Q2449:AE2449)),0)</f>
        <v>4</v>
      </c>
      <c r="BB2449" s="3">
        <f>IF(R2449&gt;0,RANK(R2449,(N2449:P2449,Q2449:AE2449)),0)</f>
        <v>5</v>
      </c>
      <c r="BC2449" s="3">
        <f>IF(S2449&gt;0,RANK(S2449,(N2449:P2449,Q2449:AE2449)),0)</f>
        <v>6</v>
      </c>
      <c r="BD2449" s="3">
        <f>IF(T2449&gt;0,RANK(T2449,(N2449:P2449,Q2449:AE2449)),0)</f>
        <v>7</v>
      </c>
      <c r="BE2449" s="2">
        <f t="shared" si="1018"/>
        <v>2.0016229375169055E-3</v>
      </c>
      <c r="BF2449" s="2">
        <f t="shared" si="1019"/>
        <v>1.6770354341357858E-3</v>
      </c>
      <c r="BG2449" s="2">
        <f t="shared" si="1020"/>
        <v>1.4606437652150393E-3</v>
      </c>
      <c r="BH2449" s="2">
        <f t="shared" si="1021"/>
        <v>1.2983500135244793E-3</v>
      </c>
      <c r="BJ2449" t="s">
        <v>686</v>
      </c>
      <c r="BK2449" t="s">
        <v>1929</v>
      </c>
      <c r="BN2449">
        <v>0</v>
      </c>
      <c r="BO2449" s="60">
        <v>45</v>
      </c>
      <c r="BP2449" s="62">
        <v>75</v>
      </c>
      <c r="BQ2449" s="66">
        <f t="shared" si="1022"/>
        <v>45075</v>
      </c>
      <c r="BR2449" s="66">
        <f t="shared" si="1012"/>
        <v>45075</v>
      </c>
      <c r="BS2449" s="3" t="s">
        <v>3083</v>
      </c>
    </row>
    <row r="2450" spans="1:85" ht="14" hidden="1" customHeight="1" outlineLevel="1" x14ac:dyDescent="0.2">
      <c r="A2450" t="s">
        <v>1596</v>
      </c>
      <c r="B2450" t="s">
        <v>1929</v>
      </c>
      <c r="C2450" s="1">
        <f t="shared" si="1013"/>
        <v>60451</v>
      </c>
      <c r="D2450" s="3">
        <f>IF(N2450&gt;0, RANK(N2450,(N2450:P2450,Q2450:AE2450)),0)</f>
        <v>2</v>
      </c>
      <c r="E2450" s="3">
        <f>IF(O2450&gt;0,RANK(O2450,(N2450:P2450,Q2450:AE2450)),0)</f>
        <v>1</v>
      </c>
      <c r="F2450" s="3">
        <f>IF(P2450&gt;0,RANK(P2450,(N2450:P2450,Q2450:AE2450)),0)</f>
        <v>0</v>
      </c>
      <c r="G2450" s="1">
        <f t="shared" si="1023"/>
        <v>31837</v>
      </c>
      <c r="H2450" s="2">
        <f t="shared" si="1024"/>
        <v>0.52665795437627172</v>
      </c>
      <c r="I2450" s="2"/>
      <c r="J2450" s="2">
        <f t="shared" si="1014"/>
        <v>0.22978941622140245</v>
      </c>
      <c r="K2450" s="2">
        <f t="shared" si="1015"/>
        <v>0.7564473705976742</v>
      </c>
      <c r="L2450" s="2">
        <f t="shared" si="1016"/>
        <v>0</v>
      </c>
      <c r="M2450" s="2">
        <f t="shared" si="1017"/>
        <v>1.3763213180923328E-2</v>
      </c>
      <c r="N2450" s="38">
        <v>13891</v>
      </c>
      <c r="O2450" s="38">
        <v>45728</v>
      </c>
      <c r="P2450" s="38"/>
      <c r="Q2450" s="38">
        <v>335</v>
      </c>
      <c r="R2450" s="38">
        <v>212</v>
      </c>
      <c r="S2450" s="38">
        <v>149</v>
      </c>
      <c r="T2450" s="38">
        <v>71</v>
      </c>
      <c r="U2450" s="38">
        <v>65</v>
      </c>
      <c r="V2450" s="38"/>
      <c r="W2450" s="38"/>
      <c r="X2450" s="38"/>
      <c r="Y2450" s="38"/>
      <c r="Z2450" s="38"/>
      <c r="AA2450" s="38"/>
      <c r="AB2450" s="38"/>
      <c r="AC2450" s="38"/>
      <c r="AD2450" s="38"/>
      <c r="AE2450" s="38"/>
      <c r="AF2450" s="38"/>
      <c r="AG2450" s="38"/>
      <c r="AH2450" s="38"/>
      <c r="AI2450" s="38"/>
      <c r="AJ2450" s="38"/>
      <c r="AK2450" s="38"/>
      <c r="AL2450" s="38"/>
      <c r="AM2450" s="38"/>
      <c r="AN2450" s="38"/>
      <c r="AO2450" s="38"/>
      <c r="AP2450" s="38"/>
      <c r="AQ2450" s="38"/>
      <c r="AR2450" s="38"/>
      <c r="AS2450" s="38"/>
      <c r="AT2450" s="38"/>
      <c r="AU2450" s="38"/>
      <c r="AV2450" s="38"/>
      <c r="AW2450" s="38"/>
      <c r="AX2450" s="38"/>
      <c r="AY2450" s="38"/>
      <c r="BA2450" s="3">
        <f>IF(Q2450&gt;0,RANK(Q2450,(N2450:P2450,Q2450:AE2450)),0)</f>
        <v>3</v>
      </c>
      <c r="BB2450" s="3">
        <f>IF(R2450&gt;0,RANK(R2450,(N2450:P2450,Q2450:AE2450)),0)</f>
        <v>4</v>
      </c>
      <c r="BC2450" s="3">
        <f>IF(S2450&gt;0,RANK(S2450,(N2450:P2450,Q2450:AE2450)),0)</f>
        <v>5</v>
      </c>
      <c r="BD2450" s="3">
        <f>IF(T2450&gt;0,RANK(T2450,(N2450:P2450,Q2450:AE2450)),0)</f>
        <v>6</v>
      </c>
      <c r="BE2450" s="2">
        <f t="shared" si="1018"/>
        <v>5.5416783841458371E-3</v>
      </c>
      <c r="BF2450" s="2">
        <f t="shared" si="1019"/>
        <v>3.5069725893699028E-3</v>
      </c>
      <c r="BG2450" s="2">
        <f t="shared" si="1020"/>
        <v>2.4648062066797904E-3</v>
      </c>
      <c r="BH2450" s="2">
        <f t="shared" si="1021"/>
        <v>1.1745049709682221E-3</v>
      </c>
      <c r="BJ2450" t="s">
        <v>1596</v>
      </c>
      <c r="BK2450" t="s">
        <v>1929</v>
      </c>
      <c r="BL2450">
        <v>3</v>
      </c>
      <c r="BN2450">
        <v>0</v>
      </c>
      <c r="BO2450" s="60">
        <v>45</v>
      </c>
      <c r="BP2450" s="62">
        <v>77</v>
      </c>
      <c r="BQ2450" s="66">
        <f t="shared" si="1022"/>
        <v>45077</v>
      </c>
      <c r="BR2450" s="66">
        <f t="shared" si="1012"/>
        <v>45077</v>
      </c>
      <c r="BS2450" s="3" t="s">
        <v>3083</v>
      </c>
    </row>
    <row r="2451" spans="1:85" ht="14" hidden="1" customHeight="1" outlineLevel="1" x14ac:dyDescent="0.2">
      <c r="A2451" t="s">
        <v>49</v>
      </c>
      <c r="B2451" t="s">
        <v>1929</v>
      </c>
      <c r="C2451" s="1">
        <f t="shared" si="1013"/>
        <v>182411</v>
      </c>
      <c r="D2451" s="3">
        <f>IF(N2451&gt;0, RANK(N2451,(N2451:P2451,Q2451:AE2451)),0)</f>
        <v>1</v>
      </c>
      <c r="E2451" s="3">
        <f>IF(O2451&gt;0,RANK(O2451,(N2451:P2451,Q2451:AE2451)),0)</f>
        <v>2</v>
      </c>
      <c r="F2451" s="3">
        <f>IF(P2451&gt;0,RANK(P2451,(N2451:P2451,Q2451:AE2451)),0)</f>
        <v>0</v>
      </c>
      <c r="G2451" s="1">
        <f t="shared" si="1023"/>
        <v>63091</v>
      </c>
      <c r="H2451" s="2">
        <f t="shared" si="1024"/>
        <v>0.34587278179495756</v>
      </c>
      <c r="I2451" s="2"/>
      <c r="J2451" s="2">
        <f t="shared" si="1014"/>
        <v>0.66394022290322408</v>
      </c>
      <c r="K2451" s="2">
        <f t="shared" si="1015"/>
        <v>0.31806744110826651</v>
      </c>
      <c r="L2451" s="2">
        <f t="shared" si="1016"/>
        <v>0</v>
      </c>
      <c r="M2451" s="2">
        <f t="shared" si="1017"/>
        <v>1.7992335988509411E-2</v>
      </c>
      <c r="N2451" s="38">
        <v>121110</v>
      </c>
      <c r="O2451" s="38">
        <v>58019</v>
      </c>
      <c r="P2451" s="38"/>
      <c r="Q2451" s="38">
        <v>958</v>
      </c>
      <c r="R2451" s="38">
        <v>707</v>
      </c>
      <c r="S2451" s="38">
        <v>440</v>
      </c>
      <c r="T2451" s="38">
        <v>324</v>
      </c>
      <c r="U2451" s="38">
        <v>853</v>
      </c>
      <c r="V2451" s="38"/>
      <c r="W2451" s="38"/>
      <c r="X2451" s="38"/>
      <c r="Y2451" s="38"/>
      <c r="Z2451" s="38"/>
      <c r="AA2451" s="38"/>
      <c r="AB2451" s="38"/>
      <c r="AC2451" s="38"/>
      <c r="AD2451" s="38"/>
      <c r="AE2451" s="38"/>
      <c r="AF2451" s="38"/>
      <c r="AG2451" s="38"/>
      <c r="AH2451" s="38"/>
      <c r="AI2451" s="38"/>
      <c r="AJ2451" s="38"/>
      <c r="AK2451" s="38"/>
      <c r="AL2451" s="38"/>
      <c r="AM2451" s="38"/>
      <c r="AN2451" s="38"/>
      <c r="AO2451" s="38"/>
      <c r="AP2451" s="38"/>
      <c r="AQ2451" s="38"/>
      <c r="AR2451" s="38"/>
      <c r="AS2451" s="38"/>
      <c r="AT2451" s="38"/>
      <c r="AU2451" s="38"/>
      <c r="AV2451" s="38"/>
      <c r="AW2451" s="38"/>
      <c r="AX2451" s="38"/>
      <c r="AY2451" s="38"/>
      <c r="BA2451" s="3">
        <f>IF(Q2451&gt;0,RANK(Q2451,(N2451:P2451,Q2451:AE2451)),0)</f>
        <v>3</v>
      </c>
      <c r="BB2451" s="3">
        <f>IF(R2451&gt;0,RANK(R2451,(N2451:P2451,Q2451:AE2451)),0)</f>
        <v>5</v>
      </c>
      <c r="BC2451" s="3">
        <f>IF(S2451&gt;0,RANK(S2451,(N2451:P2451,Q2451:AE2451)),0)</f>
        <v>6</v>
      </c>
      <c r="BD2451" s="3">
        <f>IF(T2451&gt;0,RANK(T2451,(N2451:P2451,Q2451:AE2451)),0)</f>
        <v>7</v>
      </c>
      <c r="BE2451" s="2">
        <f t="shared" si="1018"/>
        <v>5.2518762574625434E-3</v>
      </c>
      <c r="BF2451" s="2">
        <f t="shared" si="1019"/>
        <v>3.8758627495052381E-3</v>
      </c>
      <c r="BG2451" s="2">
        <f t="shared" si="1020"/>
        <v>2.412135233072567E-3</v>
      </c>
      <c r="BH2451" s="2">
        <f t="shared" si="1021"/>
        <v>1.7762086716261629E-3</v>
      </c>
      <c r="BJ2451" t="s">
        <v>49</v>
      </c>
      <c r="BK2451" t="s">
        <v>1929</v>
      </c>
      <c r="BN2451">
        <v>0</v>
      </c>
      <c r="BO2451" s="60">
        <v>45</v>
      </c>
      <c r="BP2451" s="62">
        <v>79</v>
      </c>
      <c r="BQ2451" s="66">
        <f t="shared" si="1022"/>
        <v>45079</v>
      </c>
      <c r="BR2451" s="66">
        <f t="shared" si="1012"/>
        <v>45079</v>
      </c>
      <c r="BS2451" s="3" t="s">
        <v>3083</v>
      </c>
    </row>
    <row r="2452" spans="1:85" ht="14" hidden="1" customHeight="1" outlineLevel="1" x14ac:dyDescent="0.2">
      <c r="A2452" t="s">
        <v>2073</v>
      </c>
      <c r="B2452" t="s">
        <v>1929</v>
      </c>
      <c r="C2452" s="1">
        <f t="shared" si="1013"/>
        <v>9014</v>
      </c>
      <c r="D2452" s="3">
        <f>IF(N2452&gt;0, RANK(N2452,(N2452:P2452,Q2452:AE2452)),0)</f>
        <v>2</v>
      </c>
      <c r="E2452" s="3">
        <f>IF(O2452&gt;0,RANK(O2452,(N2452:P2452,Q2452:AE2452)),0)</f>
        <v>1</v>
      </c>
      <c r="F2452" s="3">
        <f>IF(P2452&gt;0,RANK(P2452,(N2452:P2452,Q2452:AE2452)),0)</f>
        <v>0</v>
      </c>
      <c r="G2452" s="1">
        <f t="shared" si="1023"/>
        <v>3998</v>
      </c>
      <c r="H2452" s="2">
        <f t="shared" si="1024"/>
        <v>0.44353228311515419</v>
      </c>
      <c r="I2452" s="2"/>
      <c r="J2452" s="2">
        <f t="shared" si="1014"/>
        <v>0.27224317727978697</v>
      </c>
      <c r="K2452" s="2">
        <f t="shared" si="1015"/>
        <v>0.71577546039494122</v>
      </c>
      <c r="L2452" s="2">
        <f t="shared" si="1016"/>
        <v>0</v>
      </c>
      <c r="M2452" s="2">
        <f t="shared" si="1017"/>
        <v>1.1981362325271805E-2</v>
      </c>
      <c r="N2452" s="38">
        <v>2454</v>
      </c>
      <c r="O2452" s="38">
        <v>6452</v>
      </c>
      <c r="P2452" s="38"/>
      <c r="Q2452" s="38">
        <v>34</v>
      </c>
      <c r="R2452" s="38">
        <v>19</v>
      </c>
      <c r="S2452" s="38">
        <v>8</v>
      </c>
      <c r="T2452" s="38">
        <v>27</v>
      </c>
      <c r="U2452" s="38">
        <v>20</v>
      </c>
      <c r="V2452" s="38"/>
      <c r="W2452" s="38"/>
      <c r="X2452" s="38"/>
      <c r="Y2452" s="38"/>
      <c r="Z2452" s="38"/>
      <c r="AA2452" s="38"/>
      <c r="AB2452" s="38"/>
      <c r="AC2452" s="38"/>
      <c r="AD2452" s="38"/>
      <c r="AE2452" s="38"/>
      <c r="AF2452" s="38"/>
      <c r="AG2452" s="38"/>
      <c r="AH2452" s="38"/>
      <c r="AI2452" s="38"/>
      <c r="AJ2452" s="38"/>
      <c r="AK2452" s="38"/>
      <c r="AL2452" s="38"/>
      <c r="AM2452" s="38"/>
      <c r="AN2452" s="38"/>
      <c r="AO2452" s="38"/>
      <c r="AP2452" s="38"/>
      <c r="AQ2452" s="38"/>
      <c r="AR2452" s="38"/>
      <c r="AS2452" s="38"/>
      <c r="AT2452" s="38"/>
      <c r="AU2452" s="38"/>
      <c r="AV2452" s="38"/>
      <c r="AW2452" s="38"/>
      <c r="AX2452" s="38"/>
      <c r="AY2452" s="38"/>
      <c r="BA2452" s="3">
        <f>IF(Q2452&gt;0,RANK(Q2452,(N2452:P2452,Q2452:AE2452)),0)</f>
        <v>3</v>
      </c>
      <c r="BB2452" s="3">
        <f>IF(R2452&gt;0,RANK(R2452,(N2452:P2452,Q2452:AE2452)),0)</f>
        <v>6</v>
      </c>
      <c r="BC2452" s="3">
        <f>IF(S2452&gt;0,RANK(S2452,(N2452:P2452,Q2452:AE2452)),0)</f>
        <v>7</v>
      </c>
      <c r="BD2452" s="3">
        <f>IF(T2452&gt;0,RANK(T2452,(N2452:P2452,Q2452:AE2452)),0)</f>
        <v>4</v>
      </c>
      <c r="BE2452" s="2">
        <f t="shared" si="1018"/>
        <v>3.7719103616596404E-3</v>
      </c>
      <c r="BF2452" s="2">
        <f t="shared" si="1019"/>
        <v>2.1078322609274463E-3</v>
      </c>
      <c r="BG2452" s="2">
        <f t="shared" si="1020"/>
        <v>8.8750832039050369E-4</v>
      </c>
      <c r="BH2452" s="2">
        <f t="shared" si="1021"/>
        <v>2.9953405813179499E-3</v>
      </c>
      <c r="BJ2452" t="s">
        <v>2073</v>
      </c>
      <c r="BK2452" t="s">
        <v>1929</v>
      </c>
      <c r="BL2452">
        <v>3</v>
      </c>
      <c r="BN2452">
        <v>0</v>
      </c>
      <c r="BO2452" s="60">
        <v>45</v>
      </c>
      <c r="BP2452" s="62">
        <v>81</v>
      </c>
      <c r="BQ2452" s="66">
        <f t="shared" si="1022"/>
        <v>45081</v>
      </c>
      <c r="BR2452" s="66">
        <f t="shared" si="1012"/>
        <v>45081</v>
      </c>
      <c r="BS2452" s="3" t="s">
        <v>3083</v>
      </c>
    </row>
    <row r="2453" spans="1:85" ht="14" hidden="1" customHeight="1" outlineLevel="1" x14ac:dyDescent="0.2">
      <c r="A2453" t="s">
        <v>1017</v>
      </c>
      <c r="B2453" t="s">
        <v>1929</v>
      </c>
      <c r="C2453" s="1">
        <f t="shared" si="1013"/>
        <v>155597</v>
      </c>
      <c r="D2453" s="3">
        <f>IF(N2453&gt;0, RANK(N2453,(N2453:P2453,Q2453:AE2453)),0)</f>
        <v>2</v>
      </c>
      <c r="E2453" s="3">
        <f>IF(O2453&gt;0,RANK(O2453,(N2453:P2453,Q2453:AE2453)),0)</f>
        <v>1</v>
      </c>
      <c r="F2453" s="3">
        <f>IF(P2453&gt;0,RANK(P2453,(N2453:P2453,Q2453:AE2453)),0)</f>
        <v>0</v>
      </c>
      <c r="G2453" s="1">
        <f t="shared" si="1023"/>
        <v>52322</v>
      </c>
      <c r="H2453" s="2">
        <f t="shared" si="1024"/>
        <v>0.33626612338284156</v>
      </c>
      <c r="I2453" s="2"/>
      <c r="J2453" s="2">
        <f t="shared" si="1014"/>
        <v>0.32590602646580591</v>
      </c>
      <c r="K2453" s="2">
        <f t="shared" si="1015"/>
        <v>0.66217214984864747</v>
      </c>
      <c r="L2453" s="2">
        <f t="shared" si="1016"/>
        <v>0</v>
      </c>
      <c r="M2453" s="2">
        <f t="shared" si="1017"/>
        <v>1.1921823685546618E-2</v>
      </c>
      <c r="N2453" s="38">
        <v>50710</v>
      </c>
      <c r="O2453" s="38">
        <v>103032</v>
      </c>
      <c r="P2453" s="38"/>
      <c r="Q2453" s="38">
        <v>670</v>
      </c>
      <c r="R2453" s="38">
        <v>399</v>
      </c>
      <c r="S2453" s="38">
        <v>292</v>
      </c>
      <c r="T2453" s="38">
        <v>140</v>
      </c>
      <c r="U2453" s="38">
        <v>354</v>
      </c>
      <c r="V2453" s="38"/>
      <c r="W2453" s="38"/>
      <c r="X2453" s="38"/>
      <c r="Y2453" s="38"/>
      <c r="Z2453" s="38"/>
      <c r="AA2453" s="38"/>
      <c r="AB2453" s="38"/>
      <c r="AC2453" s="38"/>
      <c r="AD2453" s="38"/>
      <c r="AE2453" s="38"/>
      <c r="AF2453" s="38"/>
      <c r="AG2453" s="38"/>
      <c r="AH2453" s="38"/>
      <c r="AI2453" s="38"/>
      <c r="AJ2453" s="38"/>
      <c r="AK2453" s="38"/>
      <c r="AL2453" s="38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BA2453" s="3">
        <f>IF(Q2453&gt;0,RANK(Q2453,(N2453:P2453,Q2453:AE2453)),0)</f>
        <v>3</v>
      </c>
      <c r="BB2453" s="3">
        <f>IF(R2453&gt;0,RANK(R2453,(N2453:P2453,Q2453:AE2453)),0)</f>
        <v>4</v>
      </c>
      <c r="BC2453" s="3">
        <f>IF(S2453&gt;0,RANK(S2453,(N2453:P2453,Q2453:AE2453)),0)</f>
        <v>6</v>
      </c>
      <c r="BD2453" s="3">
        <f>IF(T2453&gt;0,RANK(T2453,(N2453:P2453,Q2453:AE2453)),0)</f>
        <v>7</v>
      </c>
      <c r="BE2453" s="2">
        <f t="shared" si="1018"/>
        <v>4.3059956168820732E-3</v>
      </c>
      <c r="BF2453" s="2">
        <f t="shared" si="1019"/>
        <v>2.5643167927402199E-3</v>
      </c>
      <c r="BG2453" s="2">
        <f t="shared" si="1020"/>
        <v>1.8766428658650231E-3</v>
      </c>
      <c r="BH2453" s="2">
        <f t="shared" si="1021"/>
        <v>8.997602781544631E-4</v>
      </c>
      <c r="BJ2453" t="s">
        <v>1017</v>
      </c>
      <c r="BK2453" t="s">
        <v>1929</v>
      </c>
      <c r="BN2453">
        <v>0</v>
      </c>
      <c r="BO2453" s="60">
        <v>45</v>
      </c>
      <c r="BP2453" s="62">
        <v>83</v>
      </c>
      <c r="BQ2453" s="66">
        <f t="shared" si="1022"/>
        <v>45083</v>
      </c>
      <c r="BR2453" s="66">
        <f t="shared" si="1012"/>
        <v>45083</v>
      </c>
      <c r="BS2453" s="3" t="s">
        <v>3083</v>
      </c>
    </row>
    <row r="2454" spans="1:85" ht="14" hidden="1" customHeight="1" outlineLevel="1" x14ac:dyDescent="0.2">
      <c r="A2454" t="s">
        <v>3041</v>
      </c>
      <c r="B2454" t="s">
        <v>1929</v>
      </c>
      <c r="C2454" s="1">
        <f t="shared" si="1013"/>
        <v>45170</v>
      </c>
      <c r="D2454" s="3">
        <f>IF(N2454&gt;0, RANK(N2454,(N2454:P2454,Q2454:AE2454)),0)</f>
        <v>1</v>
      </c>
      <c r="E2454" s="3">
        <f>IF(O2454&gt;0,RANK(O2454,(N2454:P2454,Q2454:AE2454)),0)</f>
        <v>2</v>
      </c>
      <c r="F2454" s="3">
        <f>IF(P2454&gt;0,RANK(P2454,(N2454:P2454,Q2454:AE2454)),0)</f>
        <v>0</v>
      </c>
      <c r="G2454" s="1">
        <f t="shared" si="1023"/>
        <v>2210</v>
      </c>
      <c r="H2454" s="2">
        <f t="shared" si="1024"/>
        <v>4.8926278503431481E-2</v>
      </c>
      <c r="I2454" s="2"/>
      <c r="J2454" s="2">
        <f t="shared" si="1014"/>
        <v>0.51859641354881558</v>
      </c>
      <c r="K2454" s="2">
        <f t="shared" si="1015"/>
        <v>0.46967013504538413</v>
      </c>
      <c r="L2454" s="2">
        <f t="shared" si="1016"/>
        <v>0</v>
      </c>
      <c r="M2454" s="2">
        <f t="shared" si="1017"/>
        <v>1.1733451405800288E-2</v>
      </c>
      <c r="N2454" s="38">
        <v>23425</v>
      </c>
      <c r="O2454" s="38">
        <v>21215</v>
      </c>
      <c r="P2454" s="38"/>
      <c r="Q2454" s="38">
        <v>132</v>
      </c>
      <c r="R2454" s="38">
        <v>96</v>
      </c>
      <c r="S2454" s="38">
        <v>67</v>
      </c>
      <c r="T2454" s="38">
        <v>41</v>
      </c>
      <c r="U2454" s="38">
        <v>194</v>
      </c>
      <c r="V2454" s="38"/>
      <c r="W2454" s="38"/>
      <c r="X2454" s="38"/>
      <c r="Y2454" s="38"/>
      <c r="Z2454" s="38"/>
      <c r="AA2454" s="38"/>
      <c r="AB2454" s="38"/>
      <c r="AC2454" s="38"/>
      <c r="AD2454" s="38"/>
      <c r="AE2454" s="38"/>
      <c r="AF2454" s="38"/>
      <c r="AG2454" s="38"/>
      <c r="AH2454" s="38"/>
      <c r="AI2454" s="38"/>
      <c r="AJ2454" s="38"/>
      <c r="AK2454" s="38"/>
      <c r="AL2454" s="38"/>
      <c r="AM2454" s="38"/>
      <c r="AN2454" s="38"/>
      <c r="AO2454" s="38"/>
      <c r="AP2454" s="38"/>
      <c r="AQ2454" s="38"/>
      <c r="AR2454" s="38"/>
      <c r="AS2454" s="38"/>
      <c r="AT2454" s="38"/>
      <c r="AU2454" s="38"/>
      <c r="AV2454" s="38"/>
      <c r="AW2454" s="38"/>
      <c r="AX2454" s="38"/>
      <c r="AY2454" s="38"/>
      <c r="BA2454" s="3">
        <f>IF(Q2454&gt;0,RANK(Q2454,(N2454:P2454,Q2454:AE2454)),0)</f>
        <v>4</v>
      </c>
      <c r="BB2454" s="3">
        <f>IF(R2454&gt;0,RANK(R2454,(N2454:P2454,Q2454:AE2454)),0)</f>
        <v>5</v>
      </c>
      <c r="BC2454" s="3">
        <f>IF(S2454&gt;0,RANK(S2454,(N2454:P2454,Q2454:AE2454)),0)</f>
        <v>6</v>
      </c>
      <c r="BD2454" s="3">
        <f>IF(T2454&gt;0,RANK(T2454,(N2454:P2454,Q2454:AE2454)),0)</f>
        <v>7</v>
      </c>
      <c r="BE2454" s="2">
        <f t="shared" si="1018"/>
        <v>2.9222935576710208E-3</v>
      </c>
      <c r="BF2454" s="2">
        <f t="shared" si="1019"/>
        <v>2.1253044055789239E-3</v>
      </c>
      <c r="BG2454" s="2">
        <f t="shared" si="1020"/>
        <v>1.4832853663936242E-3</v>
      </c>
      <c r="BH2454" s="2">
        <f t="shared" si="1021"/>
        <v>9.0768208988266548E-4</v>
      </c>
      <c r="BJ2454" t="s">
        <v>3041</v>
      </c>
      <c r="BK2454" t="s">
        <v>1929</v>
      </c>
      <c r="BN2454">
        <v>0</v>
      </c>
      <c r="BO2454" s="60">
        <v>45</v>
      </c>
      <c r="BP2454" s="62">
        <v>85</v>
      </c>
      <c r="BQ2454" s="66">
        <f t="shared" si="1022"/>
        <v>45085</v>
      </c>
      <c r="BR2454" s="66">
        <f t="shared" si="1012"/>
        <v>45085</v>
      </c>
      <c r="BS2454" s="3" t="s">
        <v>3083</v>
      </c>
    </row>
    <row r="2455" spans="1:85" ht="14" hidden="1" customHeight="1" outlineLevel="1" x14ac:dyDescent="0.2">
      <c r="A2455" t="s">
        <v>1487</v>
      </c>
      <c r="B2455" t="s">
        <v>1929</v>
      </c>
      <c r="C2455" s="1">
        <f t="shared" si="1013"/>
        <v>12289</v>
      </c>
      <c r="D2455" s="3">
        <f>IF(N2455&gt;0, RANK(N2455,(N2455:P2455,Q2455:AE2455)),0)</f>
        <v>2</v>
      </c>
      <c r="E2455" s="3">
        <f>IF(O2455&gt;0,RANK(O2455,(N2455:P2455,Q2455:AE2455)),0)</f>
        <v>1</v>
      </c>
      <c r="F2455" s="3">
        <f>IF(P2455&gt;0,RANK(P2455,(N2455:P2455,Q2455:AE2455)),0)</f>
        <v>0</v>
      </c>
      <c r="G2455" s="1">
        <f t="shared" si="1023"/>
        <v>4018</v>
      </c>
      <c r="H2455" s="2">
        <f t="shared" si="1024"/>
        <v>0.32695906908617461</v>
      </c>
      <c r="I2455" s="2"/>
      <c r="J2455" s="2">
        <f t="shared" si="1014"/>
        <v>0.33232972577101472</v>
      </c>
      <c r="K2455" s="2">
        <f t="shared" si="1015"/>
        <v>0.65928879485718939</v>
      </c>
      <c r="L2455" s="2">
        <f t="shared" si="1016"/>
        <v>0</v>
      </c>
      <c r="M2455" s="2">
        <f t="shared" si="1017"/>
        <v>8.3814793717958969E-3</v>
      </c>
      <c r="N2455" s="38">
        <v>4084</v>
      </c>
      <c r="O2455" s="38">
        <v>8102</v>
      </c>
      <c r="P2455" s="38"/>
      <c r="Q2455" s="38">
        <v>21</v>
      </c>
      <c r="R2455" s="38">
        <v>21</v>
      </c>
      <c r="S2455" s="38">
        <v>21</v>
      </c>
      <c r="T2455" s="38">
        <v>7</v>
      </c>
      <c r="U2455" s="38">
        <v>33</v>
      </c>
      <c r="V2455" s="38"/>
      <c r="W2455" s="38"/>
      <c r="X2455" s="38"/>
      <c r="Y2455" s="38"/>
      <c r="Z2455" s="38"/>
      <c r="AA2455" s="38"/>
      <c r="AB2455" s="38"/>
      <c r="AC2455" s="38"/>
      <c r="AD2455" s="38"/>
      <c r="AE2455" s="38"/>
      <c r="AF2455" s="38"/>
      <c r="AG2455" s="38"/>
      <c r="AH2455" s="38"/>
      <c r="AI2455" s="38"/>
      <c r="AJ2455" s="38"/>
      <c r="AK2455" s="38"/>
      <c r="AL2455" s="38"/>
      <c r="AM2455" s="38"/>
      <c r="AN2455" s="38"/>
      <c r="AO2455" s="38"/>
      <c r="AP2455" s="38"/>
      <c r="AQ2455" s="38"/>
      <c r="AR2455" s="38"/>
      <c r="AS2455" s="38"/>
      <c r="AT2455" s="38"/>
      <c r="AU2455" s="38"/>
      <c r="AV2455" s="38"/>
      <c r="AW2455" s="38"/>
      <c r="AX2455" s="38"/>
      <c r="AY2455" s="38"/>
      <c r="BA2455" s="3">
        <f>IF(Q2455&gt;0,RANK(Q2455,(N2455:P2455,Q2455:AE2455)),0)</f>
        <v>4</v>
      </c>
      <c r="BB2455" s="3">
        <f>IF(R2455&gt;0,RANK(R2455,(N2455:P2455,Q2455:AE2455)),0)</f>
        <v>4</v>
      </c>
      <c r="BC2455" s="3">
        <f>IF(S2455&gt;0,RANK(S2455,(N2455:P2455,Q2455:AE2455)),0)</f>
        <v>4</v>
      </c>
      <c r="BD2455" s="3">
        <f>IF(T2455&gt;0,RANK(T2455,(N2455:P2455,Q2455:AE2455)),0)</f>
        <v>7</v>
      </c>
      <c r="BE2455" s="2">
        <f t="shared" si="1018"/>
        <v>1.7088453088127593E-3</v>
      </c>
      <c r="BF2455" s="2">
        <f t="shared" si="1019"/>
        <v>1.7088453088127593E-3</v>
      </c>
      <c r="BG2455" s="2">
        <f t="shared" si="1020"/>
        <v>1.7088453088127593E-3</v>
      </c>
      <c r="BH2455" s="2">
        <f t="shared" si="1021"/>
        <v>5.696151029375865E-4</v>
      </c>
      <c r="BJ2455" t="s">
        <v>1487</v>
      </c>
      <c r="BK2455" t="s">
        <v>1929</v>
      </c>
      <c r="BL2455">
        <v>5</v>
      </c>
      <c r="BN2455">
        <v>0</v>
      </c>
      <c r="BO2455" s="60">
        <v>45</v>
      </c>
      <c r="BP2455" s="62">
        <v>87</v>
      </c>
      <c r="BQ2455" s="66">
        <f t="shared" si="1022"/>
        <v>45087</v>
      </c>
      <c r="BR2455" s="66">
        <f t="shared" si="1012"/>
        <v>45087</v>
      </c>
      <c r="BS2455" s="3" t="s">
        <v>3083</v>
      </c>
    </row>
    <row r="2456" spans="1:85" ht="14" hidden="1" customHeight="1" outlineLevel="1" x14ac:dyDescent="0.2">
      <c r="A2456" t="s">
        <v>62</v>
      </c>
      <c r="B2456" t="s">
        <v>1929</v>
      </c>
      <c r="C2456" s="1">
        <f t="shared" si="1013"/>
        <v>14330</v>
      </c>
      <c r="D2456" s="3">
        <f>IF(N2456&gt;0, RANK(N2456,(N2456:P2456,Q2456:AE2456)),0)</f>
        <v>1</v>
      </c>
      <c r="E2456" s="3">
        <f>IF(O2456&gt;0,RANK(O2456,(N2456:P2456,Q2456:AE2456)),0)</f>
        <v>2</v>
      </c>
      <c r="F2456" s="3">
        <f>IF(P2456&gt;0,RANK(P2456,(N2456:P2456,Q2456:AE2456)),0)</f>
        <v>0</v>
      </c>
      <c r="G2456" s="1">
        <f t="shared" si="1023"/>
        <v>3110</v>
      </c>
      <c r="H2456" s="2">
        <f t="shared" si="1024"/>
        <v>0.21702721563154223</v>
      </c>
      <c r="I2456" s="2"/>
      <c r="J2456" s="2">
        <f t="shared" si="1014"/>
        <v>0.60251221214235873</v>
      </c>
      <c r="K2456" s="2">
        <f t="shared" si="1015"/>
        <v>0.38548499651081647</v>
      </c>
      <c r="L2456" s="2">
        <f t="shared" si="1016"/>
        <v>0</v>
      </c>
      <c r="M2456" s="2">
        <f t="shared" si="1017"/>
        <v>1.2002791346824804E-2</v>
      </c>
      <c r="N2456" s="38">
        <v>8634</v>
      </c>
      <c r="O2456" s="38">
        <v>5524</v>
      </c>
      <c r="P2456" s="38"/>
      <c r="Q2456" s="38">
        <v>25</v>
      </c>
      <c r="R2456" s="38">
        <v>15</v>
      </c>
      <c r="S2456" s="38">
        <v>27</v>
      </c>
      <c r="T2456" s="38">
        <v>20</v>
      </c>
      <c r="U2456" s="38">
        <v>85</v>
      </c>
      <c r="V2456" s="38"/>
      <c r="W2456" s="38"/>
      <c r="X2456" s="38"/>
      <c r="Y2456" s="38"/>
      <c r="Z2456" s="38"/>
      <c r="AA2456" s="38"/>
      <c r="AB2456" s="38"/>
      <c r="AC2456" s="38"/>
      <c r="AD2456" s="38"/>
      <c r="AE2456" s="38"/>
      <c r="AF2456" s="38"/>
      <c r="AG2456" s="38"/>
      <c r="AH2456" s="38"/>
      <c r="AI2456" s="38"/>
      <c r="AJ2456" s="38"/>
      <c r="AK2456" s="38"/>
      <c r="AL2456" s="38"/>
      <c r="AM2456" s="38"/>
      <c r="AN2456" s="38"/>
      <c r="AO2456" s="38"/>
      <c r="AP2456" s="38"/>
      <c r="AQ2456" s="38"/>
      <c r="AR2456" s="38"/>
      <c r="AS2456" s="38"/>
      <c r="AT2456" s="38"/>
      <c r="AU2456" s="38"/>
      <c r="AV2456" s="38"/>
      <c r="AW2456" s="38"/>
      <c r="AX2456" s="38"/>
      <c r="AY2456" s="38"/>
      <c r="BA2456" s="3">
        <f>IF(Q2456&gt;0,RANK(Q2456,(N2456:P2456,Q2456:AE2456)),0)</f>
        <v>5</v>
      </c>
      <c r="BB2456" s="3">
        <f>IF(R2456&gt;0,RANK(R2456,(N2456:P2456,Q2456:AE2456)),0)</f>
        <v>7</v>
      </c>
      <c r="BC2456" s="3">
        <f>IF(S2456&gt;0,RANK(S2456,(N2456:P2456,Q2456:AE2456)),0)</f>
        <v>4</v>
      </c>
      <c r="BD2456" s="3">
        <f>IF(T2456&gt;0,RANK(T2456,(N2456:P2456,Q2456:AE2456)),0)</f>
        <v>6</v>
      </c>
      <c r="BE2456" s="2">
        <f t="shared" si="1018"/>
        <v>1.7445917655268667E-3</v>
      </c>
      <c r="BF2456" s="2">
        <f t="shared" si="1019"/>
        <v>1.0467550593161201E-3</v>
      </c>
      <c r="BG2456" s="2">
        <f t="shared" si="1020"/>
        <v>1.884159106769016E-3</v>
      </c>
      <c r="BH2456" s="2">
        <f t="shared" si="1021"/>
        <v>1.3956734124214933E-3</v>
      </c>
      <c r="BJ2456" t="s">
        <v>62</v>
      </c>
      <c r="BK2456" t="s">
        <v>1929</v>
      </c>
      <c r="BL2456">
        <v>6</v>
      </c>
      <c r="BN2456">
        <v>0</v>
      </c>
      <c r="BO2456" s="60">
        <v>45</v>
      </c>
      <c r="BP2456" s="62">
        <v>89</v>
      </c>
      <c r="BQ2456" s="66">
        <f t="shared" si="1022"/>
        <v>45089</v>
      </c>
      <c r="BR2456" s="66">
        <f t="shared" si="1012"/>
        <v>45089</v>
      </c>
      <c r="BS2456" s="3" t="s">
        <v>3083</v>
      </c>
    </row>
    <row r="2457" spans="1:85" ht="14" hidden="1" customHeight="1" outlineLevel="1" x14ac:dyDescent="0.2">
      <c r="A2457" t="s">
        <v>905</v>
      </c>
      <c r="B2457" t="s">
        <v>1929</v>
      </c>
      <c r="C2457" s="1">
        <f t="shared" si="1013"/>
        <v>150059</v>
      </c>
      <c r="D2457" s="3">
        <f>IF(N2457&gt;0, RANK(N2457,(N2457:P2457,Q2457:AE2457)),0)</f>
        <v>2</v>
      </c>
      <c r="E2457" s="3">
        <f>IF(O2457&gt;0,RANK(O2457,(N2457:P2457,Q2457:AE2457)),0)</f>
        <v>1</v>
      </c>
      <c r="F2457" s="3">
        <f>IF(P2457&gt;0,RANK(P2457,(N2457:P2457,Q2457:AE2457)),0)</f>
        <v>0</v>
      </c>
      <c r="G2457" s="1">
        <f t="shared" si="1023"/>
        <v>28639</v>
      </c>
      <c r="H2457" s="2">
        <f t="shared" si="1024"/>
        <v>0.19085159837130727</v>
      </c>
      <c r="I2457" s="2"/>
      <c r="J2457" s="2">
        <f t="shared" si="1014"/>
        <v>0.39717711033660091</v>
      </c>
      <c r="K2457" s="2">
        <f t="shared" si="1015"/>
        <v>0.58802870870790824</v>
      </c>
      <c r="L2457" s="2">
        <f t="shared" si="1016"/>
        <v>0</v>
      </c>
      <c r="M2457" s="2">
        <f t="shared" si="1017"/>
        <v>1.4794180955490899E-2</v>
      </c>
      <c r="N2457" s="38">
        <v>59600</v>
      </c>
      <c r="O2457" s="38">
        <v>88239</v>
      </c>
      <c r="P2457" s="38"/>
      <c r="Q2457" s="38">
        <v>876</v>
      </c>
      <c r="R2457" s="38">
        <v>522</v>
      </c>
      <c r="S2457" s="38">
        <v>338</v>
      </c>
      <c r="T2457" s="38">
        <v>160</v>
      </c>
      <c r="U2457" s="38">
        <v>324</v>
      </c>
      <c r="V2457" s="38"/>
      <c r="W2457" s="38"/>
      <c r="X2457" s="38"/>
      <c r="Y2457" s="38"/>
      <c r="Z2457" s="38"/>
      <c r="AA2457" s="38"/>
      <c r="AB2457" s="38"/>
      <c r="AC2457" s="38"/>
      <c r="AD2457" s="38"/>
      <c r="AE2457" s="38"/>
      <c r="AF2457" s="38"/>
      <c r="AG2457" s="38"/>
      <c r="AH2457" s="38"/>
      <c r="AI2457" s="38"/>
      <c r="AJ2457" s="38"/>
      <c r="AK2457" s="38"/>
      <c r="AL2457" s="38"/>
      <c r="AM2457" s="38"/>
      <c r="AN2457" s="38"/>
      <c r="AO2457" s="38"/>
      <c r="AP2457" s="38"/>
      <c r="AQ2457" s="38"/>
      <c r="AR2457" s="38"/>
      <c r="AS2457" s="38"/>
      <c r="AT2457" s="38"/>
      <c r="AU2457" s="38"/>
      <c r="AV2457" s="38"/>
      <c r="AW2457" s="38"/>
      <c r="AX2457" s="38"/>
      <c r="AY2457" s="38"/>
      <c r="BA2457" s="3">
        <f>IF(Q2457&gt;0,RANK(Q2457,(N2457:P2457,Q2457:AE2457)),0)</f>
        <v>3</v>
      </c>
      <c r="BB2457" s="3">
        <f>IF(R2457&gt;0,RANK(R2457,(N2457:P2457,Q2457:AE2457)),0)</f>
        <v>4</v>
      </c>
      <c r="BC2457" s="3">
        <f>IF(S2457&gt;0,RANK(S2457,(N2457:P2457,Q2457:AE2457)),0)</f>
        <v>5</v>
      </c>
      <c r="BD2457" s="3">
        <f>IF(T2457&gt;0,RANK(T2457,(N2457:P2457,Q2457:AE2457)),0)</f>
        <v>7</v>
      </c>
      <c r="BE2457" s="2">
        <f t="shared" si="1018"/>
        <v>5.8377038364909803E-3</v>
      </c>
      <c r="BF2457" s="2">
        <f t="shared" si="1019"/>
        <v>3.4786317381829811E-3</v>
      </c>
      <c r="BG2457" s="2">
        <f t="shared" si="1020"/>
        <v>2.2524473707008575E-3</v>
      </c>
      <c r="BH2457" s="2">
        <f t="shared" si="1021"/>
        <v>1.0662472760714118E-3</v>
      </c>
      <c r="BJ2457" t="s">
        <v>905</v>
      </c>
      <c r="BK2457" t="s">
        <v>1929</v>
      </c>
      <c r="BL2457">
        <v>5</v>
      </c>
      <c r="BN2457">
        <v>0</v>
      </c>
      <c r="BO2457" s="60">
        <v>45</v>
      </c>
      <c r="BP2457" s="62">
        <v>91</v>
      </c>
      <c r="BQ2457" s="66">
        <f t="shared" si="1022"/>
        <v>45091</v>
      </c>
      <c r="BR2457" s="66">
        <f t="shared" si="1012"/>
        <v>45091</v>
      </c>
      <c r="BS2457" s="3" t="s">
        <v>3083</v>
      </c>
    </row>
    <row r="2458" spans="1:85" ht="14" customHeight="1" collapsed="1" x14ac:dyDescent="0.2">
      <c r="A2458" t="s">
        <v>2106</v>
      </c>
      <c r="B2458" t="s">
        <v>534</v>
      </c>
      <c r="C2458" s="1">
        <f t="shared" si="1013"/>
        <v>2548140</v>
      </c>
      <c r="D2458" s="3">
        <f>IF(N2458&gt;0, RANK(N2458,(N2458:P2458,Q2458:AE2458)),0)</f>
        <v>2</v>
      </c>
      <c r="E2458" s="3">
        <f>IF(O2458&gt;0,RANK(O2458,(N2458:P2458,Q2458:AE2458)),0)</f>
        <v>1</v>
      </c>
      <c r="F2458" s="3">
        <f>IF(P2458&gt;0,RANK(P2458,(N2458:P2458,Q2458:AE2458)),0)</f>
        <v>0</v>
      </c>
      <c r="G2458" s="1">
        <f t="shared" si="1023"/>
        <v>455295</v>
      </c>
      <c r="H2458" s="2">
        <f t="shared" si="1024"/>
        <v>0.17867738821257859</v>
      </c>
      <c r="I2458" s="2"/>
      <c r="J2458" s="2">
        <f t="shared" si="1014"/>
        <v>0.40360890688894646</v>
      </c>
      <c r="K2458" s="2">
        <f t="shared" si="1015"/>
        <v>0.58228629510152508</v>
      </c>
      <c r="L2458" s="2">
        <f t="shared" si="1016"/>
        <v>0</v>
      </c>
      <c r="M2458" s="2">
        <f t="shared" si="1017"/>
        <v>1.4104798009528463E-2</v>
      </c>
      <c r="N2458" s="38">
        <v>1028452</v>
      </c>
      <c r="O2458" s="38">
        <v>1483747</v>
      </c>
      <c r="P2458" s="38"/>
      <c r="Q2458" s="38">
        <v>12669</v>
      </c>
      <c r="R2458" s="38">
        <v>8117</v>
      </c>
      <c r="S2458" s="38">
        <v>5352</v>
      </c>
      <c r="T2458" s="38">
        <v>3059</v>
      </c>
      <c r="U2458" s="38">
        <v>6744</v>
      </c>
      <c r="V2458" s="38"/>
      <c r="W2458" s="38"/>
      <c r="X2458" s="38"/>
      <c r="Y2458" s="38"/>
      <c r="Z2458" s="38"/>
      <c r="AA2458" s="38"/>
      <c r="AB2458" s="38"/>
      <c r="AC2458" s="38"/>
      <c r="AD2458" s="38"/>
      <c r="AE2458" s="38"/>
      <c r="AF2458" s="38"/>
      <c r="AG2458" s="38"/>
      <c r="AH2458" s="38"/>
      <c r="AI2458" s="38"/>
      <c r="AJ2458" s="38"/>
      <c r="AK2458" s="38"/>
      <c r="AL2458" s="38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BA2458" s="3">
        <f>IF(Q2458&gt;0,RANK(Q2458,(N2458:P2458,Q2458:AE2458)),0)</f>
        <v>3</v>
      </c>
      <c r="BB2458" s="3">
        <f>IF(R2458&gt;0,RANK(R2458,(N2458:P2458,Q2458:AE2458)),0)</f>
        <v>4</v>
      </c>
      <c r="BC2458" s="3">
        <f>IF(S2458&gt;0,RANK(S2458,(N2458:P2458,Q2458:AE2458)),0)</f>
        <v>6</v>
      </c>
      <c r="BD2458" s="3">
        <f>IF(T2458&gt;0,RANK(T2458,(N2458:P2458,Q2458:AE2458)),0)</f>
        <v>7</v>
      </c>
      <c r="BE2458" s="2">
        <f t="shared" si="1018"/>
        <v>4.9718618286279407E-3</v>
      </c>
      <c r="BF2458" s="2">
        <f t="shared" si="1019"/>
        <v>3.1854607674617562E-3</v>
      </c>
      <c r="BG2458" s="2">
        <f t="shared" si="1020"/>
        <v>2.1003555534625257E-3</v>
      </c>
      <c r="BH2458" s="2">
        <f t="shared" si="1021"/>
        <v>1.2004834899181365E-3</v>
      </c>
      <c r="BJ2458" t="s">
        <v>2106</v>
      </c>
      <c r="BK2458" t="s">
        <v>534</v>
      </c>
      <c r="BN2458">
        <v>0</v>
      </c>
      <c r="BO2458" s="60">
        <v>45</v>
      </c>
      <c r="BP2458" s="62"/>
      <c r="BQ2458" s="60">
        <v>45</v>
      </c>
      <c r="BR2458" s="60">
        <f t="shared" si="1012"/>
        <v>45</v>
      </c>
      <c r="BS2458" s="3" t="s">
        <v>693</v>
      </c>
      <c r="CF2458" s="108" t="s">
        <v>3949</v>
      </c>
      <c r="CG2458" s="38" t="s">
        <v>3948</v>
      </c>
    </row>
    <row r="2459" spans="1:85" ht="14" customHeight="1" x14ac:dyDescent="0.2">
      <c r="C2459" s="1"/>
      <c r="E2459" s="3"/>
      <c r="F2459" s="3"/>
      <c r="I2459" s="2"/>
      <c r="N2459" s="38"/>
      <c r="O2459" s="38"/>
      <c r="P2459" s="38"/>
      <c r="Q2459" s="38"/>
      <c r="R2459" s="38"/>
      <c r="S2459" s="38"/>
      <c r="T2459" s="38"/>
      <c r="U2459" s="38"/>
      <c r="V2459" s="38"/>
      <c r="W2459" s="38"/>
      <c r="X2459" s="38"/>
      <c r="Y2459" s="38"/>
      <c r="Z2459" s="38"/>
      <c r="AA2459" s="38"/>
      <c r="AB2459" s="38"/>
      <c r="AC2459" s="38"/>
      <c r="AD2459" s="38"/>
      <c r="AE2459" s="38"/>
      <c r="AF2459" s="38"/>
      <c r="AG2459" s="38"/>
      <c r="AH2459" s="38"/>
      <c r="AI2459" s="38"/>
      <c r="AJ2459" s="38"/>
      <c r="AK2459" s="38"/>
      <c r="AL2459" s="38"/>
      <c r="AM2459" s="38"/>
      <c r="AN2459" s="38"/>
      <c r="AO2459" s="38"/>
      <c r="AP2459" s="38"/>
      <c r="AQ2459" s="38"/>
      <c r="AR2459" s="38"/>
      <c r="AS2459" s="38"/>
      <c r="AT2459" s="38"/>
      <c r="AU2459" s="38"/>
      <c r="AV2459" s="38"/>
      <c r="AW2459" s="38"/>
      <c r="AX2459" s="38"/>
      <c r="AY2459" s="38"/>
      <c r="BA2459" s="3"/>
      <c r="BB2459" s="3"/>
      <c r="BC2459" s="3"/>
      <c r="BD2459" s="3"/>
      <c r="BO2459" s="60"/>
      <c r="BP2459" s="62"/>
      <c r="BQ2459" s="66"/>
      <c r="BR2459" s="66"/>
    </row>
    <row r="2460" spans="1:85" ht="14" hidden="1" customHeight="1" outlineLevel="1" x14ac:dyDescent="0.2">
      <c r="A2460" t="s">
        <v>1495</v>
      </c>
      <c r="B2460" t="s">
        <v>1160</v>
      </c>
      <c r="C2460" s="1">
        <f t="shared" ref="C2460:C2491" si="1025">SUM(N2460:AY2460)</f>
        <v>1393</v>
      </c>
      <c r="D2460" s="3">
        <f>IF(N2460&gt;0, RANK(N2460,(N2460:P2460,Q2460:AE2460)),0)</f>
        <v>2</v>
      </c>
      <c r="E2460" s="3">
        <f>IF(O2460&gt;0,RANK(O2460,(N2460:P2460,Q2460:AE2460)),0)</f>
        <v>1</v>
      </c>
      <c r="F2460" s="3">
        <f>IF(P2460&gt;0,RANK(P2460,(N2460:P2460,Q2460:AE2460)),0)</f>
        <v>3</v>
      </c>
      <c r="G2460" s="1">
        <f t="shared" si="1023"/>
        <v>754</v>
      </c>
      <c r="H2460" s="2">
        <f t="shared" si="1024"/>
        <v>0.54127781765972716</v>
      </c>
      <c r="I2460" s="2"/>
      <c r="J2460" s="2">
        <f t="shared" ref="J2460:J2491" si="1026">IF($C2460=0,"-",N2460/$C2460)</f>
        <v>0.21679827709978464</v>
      </c>
      <c r="K2460" s="2">
        <f t="shared" ref="K2460:K2491" si="1027">IF($C2460=0,"-",O2460/$C2460)</f>
        <v>0.75807609475951188</v>
      </c>
      <c r="L2460" s="2">
        <f t="shared" ref="L2460:L2491" si="1028">IF($C2460=0,"-",P2460/$C2460)</f>
        <v>2.1536252692031587E-2</v>
      </c>
      <c r="M2460" s="2">
        <f t="shared" ref="M2460:M2491" si="1029">IF(C2460=0,"-",(1-J2460-K2460-L2460))</f>
        <v>3.5893754486719283E-3</v>
      </c>
      <c r="N2460" s="38">
        <v>302</v>
      </c>
      <c r="O2460" s="38">
        <v>1056</v>
      </c>
      <c r="P2460" s="38">
        <v>30</v>
      </c>
      <c r="Q2460" s="38">
        <v>5</v>
      </c>
      <c r="R2460" s="38"/>
      <c r="S2460" s="38"/>
      <c r="T2460" s="38"/>
      <c r="U2460" s="38"/>
      <c r="V2460" s="38"/>
      <c r="W2460" s="38"/>
      <c r="X2460" s="38"/>
      <c r="Y2460" s="38"/>
      <c r="Z2460" s="38"/>
      <c r="AA2460" s="38"/>
      <c r="AB2460" s="38"/>
      <c r="AC2460" s="38"/>
      <c r="AD2460" s="38"/>
      <c r="AE2460" s="38"/>
      <c r="AF2460" s="38"/>
      <c r="AG2460" s="38"/>
      <c r="AH2460" s="38"/>
      <c r="AI2460" s="38"/>
      <c r="AJ2460" s="38"/>
      <c r="AK2460" s="38"/>
      <c r="AL2460" s="38"/>
      <c r="AM2460" s="38"/>
      <c r="AN2460" s="38"/>
      <c r="AO2460" s="38"/>
      <c r="AP2460" s="38"/>
      <c r="AQ2460" s="38"/>
      <c r="AR2460" s="38"/>
      <c r="AS2460" s="38"/>
      <c r="AT2460" s="38"/>
      <c r="AU2460" s="38"/>
      <c r="AV2460" s="38"/>
      <c r="AW2460" s="38"/>
      <c r="AX2460" s="38"/>
      <c r="AY2460" s="38"/>
      <c r="BA2460" s="3">
        <f>IF(Q2460&gt;0,RANK(Q2460,(N2460:P2460,Q2460:AE2460)),0)</f>
        <v>4</v>
      </c>
      <c r="BB2460" s="3">
        <f>IF(R2460&gt;0,RANK(R2460,(N2460:P2460,Q2460:AE2460)),0)</f>
        <v>0</v>
      </c>
      <c r="BC2460" s="3">
        <f>IF(S2460&gt;0,RANK(S2460,(N2460:P2460,Q2460:AE2460)),0)</f>
        <v>0</v>
      </c>
      <c r="BD2460" s="3">
        <f>IF(T2460&gt;0,RANK(T2460,(N2460:P2460,Q2460:AE2460)),0)</f>
        <v>0</v>
      </c>
      <c r="BE2460" s="2">
        <f t="shared" ref="BE2460:BE2491" si="1030">IF($C2460=0,"-",Q2460/$C2460)</f>
        <v>3.5893754486719309E-3</v>
      </c>
      <c r="BF2460" s="2">
        <f t="shared" ref="BF2460:BF2491" si="1031">IF($C2460=0,"-",R2460/$C2460)</f>
        <v>0</v>
      </c>
      <c r="BG2460" s="2">
        <f t="shared" ref="BG2460:BG2491" si="1032">IF($C2460=0,"-",S2460/$C2460)</f>
        <v>0</v>
      </c>
      <c r="BH2460" s="2">
        <f t="shared" ref="BH2460:BH2491" si="1033">IF($C2460=0,"-",T2460/$C2460)</f>
        <v>0</v>
      </c>
      <c r="BJ2460" t="s">
        <v>1495</v>
      </c>
      <c r="BK2460" t="s">
        <v>1160</v>
      </c>
      <c r="BL2460">
        <v>1</v>
      </c>
      <c r="BN2460">
        <v>0</v>
      </c>
      <c r="BO2460" s="60">
        <v>46</v>
      </c>
      <c r="BP2460" s="62">
        <v>3</v>
      </c>
      <c r="BQ2460" s="66">
        <f t="shared" ref="BQ2460:BQ2491" si="1034">1000*BO2460+BP2460</f>
        <v>46003</v>
      </c>
      <c r="BR2460" s="66">
        <f t="shared" si="1012"/>
        <v>46003</v>
      </c>
      <c r="BS2460" s="3" t="s">
        <v>3083</v>
      </c>
    </row>
    <row r="2461" spans="1:85" ht="14" hidden="1" customHeight="1" outlineLevel="1" x14ac:dyDescent="0.2">
      <c r="A2461" t="s">
        <v>1603</v>
      </c>
      <c r="B2461" t="s">
        <v>1160</v>
      </c>
      <c r="C2461" s="1">
        <f t="shared" si="1025"/>
        <v>7010</v>
      </c>
      <c r="D2461" s="3">
        <f>IF(N2461&gt;0, RANK(N2461,(N2461:P2461,Q2461:AE2461)),0)</f>
        <v>2</v>
      </c>
      <c r="E2461" s="3">
        <f>IF(O2461&gt;0,RANK(O2461,(N2461:P2461,Q2461:AE2461)),0)</f>
        <v>1</v>
      </c>
      <c r="F2461" s="3">
        <f>IF(P2461&gt;0,RANK(P2461,(N2461:P2461,Q2461:AE2461)),0)</f>
        <v>3</v>
      </c>
      <c r="G2461" s="1">
        <f t="shared" si="1023"/>
        <v>2809</v>
      </c>
      <c r="H2461" s="2">
        <f t="shared" si="1024"/>
        <v>0.40071326676176888</v>
      </c>
      <c r="I2461" s="2"/>
      <c r="J2461" s="2">
        <f t="shared" si="1026"/>
        <v>0.28773181169757489</v>
      </c>
      <c r="K2461" s="2">
        <f t="shared" si="1027"/>
        <v>0.68844507845934377</v>
      </c>
      <c r="L2461" s="2">
        <f t="shared" si="1028"/>
        <v>1.9115549215406563E-2</v>
      </c>
      <c r="M2461" s="2">
        <f t="shared" si="1029"/>
        <v>4.7075606276747728E-3</v>
      </c>
      <c r="N2461" s="38">
        <v>2017</v>
      </c>
      <c r="O2461" s="38">
        <v>4826</v>
      </c>
      <c r="P2461" s="38">
        <v>134</v>
      </c>
      <c r="Q2461" s="38">
        <v>33</v>
      </c>
      <c r="R2461" s="38"/>
      <c r="S2461" s="38"/>
      <c r="T2461" s="38"/>
      <c r="U2461" s="38"/>
      <c r="V2461" s="38"/>
      <c r="W2461" s="38"/>
      <c r="X2461" s="38"/>
      <c r="Y2461" s="38"/>
      <c r="Z2461" s="38"/>
      <c r="AA2461" s="38"/>
      <c r="AB2461" s="38"/>
      <c r="AC2461" s="38"/>
      <c r="AD2461" s="38"/>
      <c r="AE2461" s="38"/>
      <c r="AF2461" s="38"/>
      <c r="AG2461" s="38"/>
      <c r="AH2461" s="38"/>
      <c r="AI2461" s="38"/>
      <c r="AJ2461" s="38"/>
      <c r="AK2461" s="38"/>
      <c r="AL2461" s="38"/>
      <c r="AM2461" s="38"/>
      <c r="AN2461" s="38"/>
      <c r="AO2461" s="38"/>
      <c r="AP2461" s="38"/>
      <c r="AQ2461" s="38"/>
      <c r="AR2461" s="38"/>
      <c r="AS2461" s="38"/>
      <c r="AT2461" s="38"/>
      <c r="AU2461" s="38"/>
      <c r="AV2461" s="38"/>
      <c r="AW2461" s="38"/>
      <c r="AX2461" s="38"/>
      <c r="AY2461" s="38"/>
      <c r="BA2461" s="3">
        <f>IF(Q2461&gt;0,RANK(Q2461,(N2461:P2461,Q2461:AE2461)),0)</f>
        <v>4</v>
      </c>
      <c r="BB2461" s="3">
        <f>IF(R2461&gt;0,RANK(R2461,(N2461:P2461,Q2461:AE2461)),0)</f>
        <v>0</v>
      </c>
      <c r="BC2461" s="3">
        <f>IF(S2461&gt;0,RANK(S2461,(N2461:P2461,Q2461:AE2461)),0)</f>
        <v>0</v>
      </c>
      <c r="BD2461" s="3">
        <f>IF(T2461&gt;0,RANK(T2461,(N2461:P2461,Q2461:AE2461)),0)</f>
        <v>0</v>
      </c>
      <c r="BE2461" s="2">
        <f t="shared" si="1030"/>
        <v>4.7075606276747502E-3</v>
      </c>
      <c r="BF2461" s="2">
        <f t="shared" si="1031"/>
        <v>0</v>
      </c>
      <c r="BG2461" s="2">
        <f t="shared" si="1032"/>
        <v>0</v>
      </c>
      <c r="BH2461" s="2">
        <f t="shared" si="1033"/>
        <v>0</v>
      </c>
      <c r="BJ2461" t="s">
        <v>1603</v>
      </c>
      <c r="BK2461" t="s">
        <v>1160</v>
      </c>
      <c r="BL2461">
        <v>1</v>
      </c>
      <c r="BN2461">
        <v>0</v>
      </c>
      <c r="BO2461" s="60">
        <v>46</v>
      </c>
      <c r="BP2461" s="62">
        <v>5</v>
      </c>
      <c r="BQ2461" s="66">
        <f t="shared" si="1034"/>
        <v>46005</v>
      </c>
      <c r="BR2461" s="66">
        <f t="shared" si="1012"/>
        <v>46005</v>
      </c>
      <c r="BS2461" s="3" t="s">
        <v>3083</v>
      </c>
    </row>
    <row r="2462" spans="1:85" ht="14" hidden="1" customHeight="1" outlineLevel="1" x14ac:dyDescent="0.2">
      <c r="A2462" t="s">
        <v>1088</v>
      </c>
      <c r="B2462" t="s">
        <v>1160</v>
      </c>
      <c r="C2462" s="1">
        <f t="shared" si="1025"/>
        <v>1088</v>
      </c>
      <c r="D2462" s="3">
        <f>IF(N2462&gt;0, RANK(N2462,(N2462:P2462,Q2462:AE2462)),0)</f>
        <v>2</v>
      </c>
      <c r="E2462" s="3">
        <f>IF(O2462&gt;0,RANK(O2462,(N2462:P2462,Q2462:AE2462)),0)</f>
        <v>1</v>
      </c>
      <c r="F2462" s="3">
        <f>IF(P2462&gt;0,RANK(P2462,(N2462:P2462,Q2462:AE2462)),0)</f>
        <v>3</v>
      </c>
      <c r="G2462" s="1">
        <f t="shared" si="1023"/>
        <v>287</v>
      </c>
      <c r="H2462" s="2">
        <f t="shared" si="1024"/>
        <v>0.26378676470588236</v>
      </c>
      <c r="I2462" s="2"/>
      <c r="J2462" s="2">
        <f t="shared" si="1026"/>
        <v>0.35753676470588236</v>
      </c>
      <c r="K2462" s="2">
        <f t="shared" si="1027"/>
        <v>0.62132352941176472</v>
      </c>
      <c r="L2462" s="2">
        <f t="shared" si="1028"/>
        <v>1.7463235294117647E-2</v>
      </c>
      <c r="M2462" s="2">
        <f t="shared" si="1029"/>
        <v>3.6764705882352741E-3</v>
      </c>
      <c r="N2462" s="38">
        <v>389</v>
      </c>
      <c r="O2462" s="38">
        <v>676</v>
      </c>
      <c r="P2462" s="38">
        <v>19</v>
      </c>
      <c r="Q2462" s="38">
        <v>4</v>
      </c>
      <c r="R2462" s="38"/>
      <c r="S2462" s="38"/>
      <c r="T2462" s="38"/>
      <c r="U2462" s="38"/>
      <c r="V2462" s="38"/>
      <c r="W2462" s="38"/>
      <c r="X2462" s="38"/>
      <c r="Y2462" s="38"/>
      <c r="Z2462" s="38"/>
      <c r="AA2462" s="38"/>
      <c r="AB2462" s="38"/>
      <c r="AC2462" s="38"/>
      <c r="AD2462" s="38"/>
      <c r="AE2462" s="38"/>
      <c r="AF2462" s="38"/>
      <c r="AG2462" s="38"/>
      <c r="AH2462" s="38"/>
      <c r="AI2462" s="38"/>
      <c r="AJ2462" s="38"/>
      <c r="AK2462" s="38"/>
      <c r="AL2462" s="38"/>
      <c r="AM2462" s="38"/>
      <c r="AN2462" s="38"/>
      <c r="AO2462" s="38"/>
      <c r="AP2462" s="38"/>
      <c r="AQ2462" s="38"/>
      <c r="AR2462" s="38"/>
      <c r="AS2462" s="38"/>
      <c r="AT2462" s="38"/>
      <c r="AU2462" s="38"/>
      <c r="AV2462" s="38"/>
      <c r="AW2462" s="38"/>
      <c r="AX2462" s="38"/>
      <c r="AY2462" s="38"/>
      <c r="BA2462" s="3">
        <f>IF(Q2462&gt;0,RANK(Q2462,(N2462:P2462,Q2462:AE2462)),0)</f>
        <v>4</v>
      </c>
      <c r="BB2462" s="3">
        <f>IF(R2462&gt;0,RANK(R2462,(N2462:P2462,Q2462:AE2462)),0)</f>
        <v>0</v>
      </c>
      <c r="BC2462" s="3">
        <f>IF(S2462&gt;0,RANK(S2462,(N2462:P2462,Q2462:AE2462)),0)</f>
        <v>0</v>
      </c>
      <c r="BD2462" s="3">
        <f>IF(T2462&gt;0,RANK(T2462,(N2462:P2462,Q2462:AE2462)),0)</f>
        <v>0</v>
      </c>
      <c r="BE2462" s="2">
        <f t="shared" si="1030"/>
        <v>3.6764705882352941E-3</v>
      </c>
      <c r="BF2462" s="2">
        <f t="shared" si="1031"/>
        <v>0</v>
      </c>
      <c r="BG2462" s="2">
        <f t="shared" si="1032"/>
        <v>0</v>
      </c>
      <c r="BH2462" s="2">
        <f t="shared" si="1033"/>
        <v>0</v>
      </c>
      <c r="BJ2462" t="s">
        <v>1088</v>
      </c>
      <c r="BK2462" t="s">
        <v>1160</v>
      </c>
      <c r="BL2462">
        <v>1</v>
      </c>
      <c r="BN2462">
        <v>0</v>
      </c>
      <c r="BO2462" s="60">
        <v>46</v>
      </c>
      <c r="BP2462" s="62">
        <v>7</v>
      </c>
      <c r="BQ2462" s="66">
        <f t="shared" si="1034"/>
        <v>46007</v>
      </c>
      <c r="BR2462" s="66">
        <f t="shared" si="1012"/>
        <v>46007</v>
      </c>
      <c r="BS2462" s="3" t="s">
        <v>3083</v>
      </c>
    </row>
    <row r="2463" spans="1:85" ht="14" hidden="1" customHeight="1" outlineLevel="1" x14ac:dyDescent="0.2">
      <c r="A2463" t="s">
        <v>1089</v>
      </c>
      <c r="B2463" t="s">
        <v>1160</v>
      </c>
      <c r="C2463" s="1">
        <f t="shared" si="1025"/>
        <v>2992</v>
      </c>
      <c r="D2463" s="3">
        <f>IF(N2463&gt;0, RANK(N2463,(N2463:P2463,Q2463:AE2463)),0)</f>
        <v>2</v>
      </c>
      <c r="E2463" s="3">
        <f>IF(O2463&gt;0,RANK(O2463,(N2463:P2463,Q2463:AE2463)),0)</f>
        <v>1</v>
      </c>
      <c r="F2463" s="3">
        <f>IF(P2463&gt;0,RANK(P2463,(N2463:P2463,Q2463:AE2463)),0)</f>
        <v>3</v>
      </c>
      <c r="G2463" s="1">
        <f t="shared" si="1023"/>
        <v>1539</v>
      </c>
      <c r="H2463" s="2">
        <f t="shared" si="1024"/>
        <v>0.51437165775401072</v>
      </c>
      <c r="I2463" s="2"/>
      <c r="J2463" s="2">
        <f t="shared" si="1026"/>
        <v>0.23295454545454544</v>
      </c>
      <c r="K2463" s="2">
        <f t="shared" si="1027"/>
        <v>0.74732620320855614</v>
      </c>
      <c r="L2463" s="2">
        <f t="shared" si="1028"/>
        <v>1.4371657754010695E-2</v>
      </c>
      <c r="M2463" s="2">
        <f t="shared" si="1029"/>
        <v>5.3475935828877514E-3</v>
      </c>
      <c r="N2463" s="38">
        <v>697</v>
      </c>
      <c r="O2463" s="38">
        <v>2236</v>
      </c>
      <c r="P2463" s="38">
        <v>43</v>
      </c>
      <c r="Q2463" s="38">
        <v>16</v>
      </c>
      <c r="R2463" s="38"/>
      <c r="S2463" s="38"/>
      <c r="T2463" s="38"/>
      <c r="U2463" s="38"/>
      <c r="V2463" s="38"/>
      <c r="W2463" s="38"/>
      <c r="X2463" s="38"/>
      <c r="Y2463" s="38"/>
      <c r="Z2463" s="38"/>
      <c r="AA2463" s="38"/>
      <c r="AB2463" s="38"/>
      <c r="AC2463" s="38"/>
      <c r="AD2463" s="38"/>
      <c r="AE2463" s="38"/>
      <c r="AF2463" s="38"/>
      <c r="AG2463" s="38"/>
      <c r="AH2463" s="38"/>
      <c r="AI2463" s="38"/>
      <c r="AJ2463" s="38"/>
      <c r="AK2463" s="38"/>
      <c r="AL2463" s="38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BA2463" s="3">
        <f>IF(Q2463&gt;0,RANK(Q2463,(N2463:P2463,Q2463:AE2463)),0)</f>
        <v>4</v>
      </c>
      <c r="BB2463" s="3">
        <f>IF(R2463&gt;0,RANK(R2463,(N2463:P2463,Q2463:AE2463)),0)</f>
        <v>0</v>
      </c>
      <c r="BC2463" s="3">
        <f>IF(S2463&gt;0,RANK(S2463,(N2463:P2463,Q2463:AE2463)),0)</f>
        <v>0</v>
      </c>
      <c r="BD2463" s="3">
        <f>IF(T2463&gt;0,RANK(T2463,(N2463:P2463,Q2463:AE2463)),0)</f>
        <v>0</v>
      </c>
      <c r="BE2463" s="2">
        <f t="shared" si="1030"/>
        <v>5.3475935828877002E-3</v>
      </c>
      <c r="BF2463" s="2">
        <f t="shared" si="1031"/>
        <v>0</v>
      </c>
      <c r="BG2463" s="2">
        <f t="shared" si="1032"/>
        <v>0</v>
      </c>
      <c r="BH2463" s="2">
        <f t="shared" si="1033"/>
        <v>0</v>
      </c>
      <c r="BJ2463" t="s">
        <v>1089</v>
      </c>
      <c r="BK2463" t="s">
        <v>1160</v>
      </c>
      <c r="BL2463">
        <v>1</v>
      </c>
      <c r="BN2463">
        <v>0</v>
      </c>
      <c r="BO2463" s="60">
        <v>46</v>
      </c>
      <c r="BP2463" s="62">
        <v>9</v>
      </c>
      <c r="BQ2463" s="66">
        <f t="shared" si="1034"/>
        <v>46009</v>
      </c>
      <c r="BR2463" s="66">
        <f t="shared" si="1012"/>
        <v>46009</v>
      </c>
      <c r="BS2463" s="3" t="s">
        <v>3083</v>
      </c>
    </row>
    <row r="2464" spans="1:85" ht="14" hidden="1" customHeight="1" outlineLevel="1" x14ac:dyDescent="0.2">
      <c r="A2464" t="s">
        <v>2874</v>
      </c>
      <c r="B2464" t="s">
        <v>1160</v>
      </c>
      <c r="C2464" s="1">
        <f t="shared" si="1025"/>
        <v>14939</v>
      </c>
      <c r="D2464" s="3">
        <f>IF(N2464&gt;0, RANK(N2464,(N2464:P2464,Q2464:AE2464)),0)</f>
        <v>2</v>
      </c>
      <c r="E2464" s="3">
        <f>IF(O2464&gt;0,RANK(O2464,(N2464:P2464,Q2464:AE2464)),0)</f>
        <v>1</v>
      </c>
      <c r="F2464" s="3">
        <f>IF(P2464&gt;0,RANK(P2464,(N2464:P2464,Q2464:AE2464)),0)</f>
        <v>3</v>
      </c>
      <c r="G2464" s="1">
        <f t="shared" si="1023"/>
        <v>2597</v>
      </c>
      <c r="H2464" s="2">
        <f t="shared" si="1024"/>
        <v>0.17384028382087155</v>
      </c>
      <c r="I2464" s="2"/>
      <c r="J2464" s="2">
        <f t="shared" si="1026"/>
        <v>0.40016065332351564</v>
      </c>
      <c r="K2464" s="2">
        <f t="shared" si="1027"/>
        <v>0.57400093714438716</v>
      </c>
      <c r="L2464" s="2">
        <f t="shared" si="1028"/>
        <v>1.8341254434701117E-2</v>
      </c>
      <c r="M2464" s="2">
        <f t="shared" si="1029"/>
        <v>7.4971550973961451E-3</v>
      </c>
      <c r="N2464" s="38">
        <v>5978</v>
      </c>
      <c r="O2464" s="38">
        <v>8575</v>
      </c>
      <c r="P2464" s="38">
        <v>274</v>
      </c>
      <c r="Q2464" s="38">
        <v>112</v>
      </c>
      <c r="R2464" s="38"/>
      <c r="S2464" s="38"/>
      <c r="T2464" s="38"/>
      <c r="U2464" s="38"/>
      <c r="V2464" s="38"/>
      <c r="W2464" s="38"/>
      <c r="X2464" s="38"/>
      <c r="Y2464" s="38"/>
      <c r="Z2464" s="38"/>
      <c r="AA2464" s="38"/>
      <c r="AB2464" s="38"/>
      <c r="AC2464" s="38"/>
      <c r="AD2464" s="38"/>
      <c r="AE2464" s="38"/>
      <c r="AF2464" s="38"/>
      <c r="AG2464" s="38"/>
      <c r="AH2464" s="38"/>
      <c r="AI2464" s="38"/>
      <c r="AJ2464" s="38"/>
      <c r="AK2464" s="38"/>
      <c r="AL2464" s="38"/>
      <c r="AM2464" s="38"/>
      <c r="AN2464" s="38"/>
      <c r="AO2464" s="38"/>
      <c r="AP2464" s="38"/>
      <c r="AQ2464" s="38"/>
      <c r="AR2464" s="38"/>
      <c r="AS2464" s="38"/>
      <c r="AT2464" s="38"/>
      <c r="AU2464" s="38"/>
      <c r="AV2464" s="38"/>
      <c r="AW2464" s="38"/>
      <c r="AX2464" s="38"/>
      <c r="AY2464" s="38"/>
      <c r="BA2464" s="3">
        <f>IF(Q2464&gt;0,RANK(Q2464,(N2464:P2464,Q2464:AE2464)),0)</f>
        <v>4</v>
      </c>
      <c r="BB2464" s="3">
        <f>IF(R2464&gt;0,RANK(R2464,(N2464:P2464,Q2464:AE2464)),0)</f>
        <v>0</v>
      </c>
      <c r="BC2464" s="3">
        <f>IF(S2464&gt;0,RANK(S2464,(N2464:P2464,Q2464:AE2464)),0)</f>
        <v>0</v>
      </c>
      <c r="BD2464" s="3">
        <f>IF(T2464&gt;0,RANK(T2464,(N2464:P2464,Q2464:AE2464)),0)</f>
        <v>0</v>
      </c>
      <c r="BE2464" s="2">
        <f t="shared" si="1030"/>
        <v>7.4971550973960775E-3</v>
      </c>
      <c r="BF2464" s="2">
        <f t="shared" si="1031"/>
        <v>0</v>
      </c>
      <c r="BG2464" s="2">
        <f t="shared" si="1032"/>
        <v>0</v>
      </c>
      <c r="BH2464" s="2">
        <f t="shared" si="1033"/>
        <v>0</v>
      </c>
      <c r="BJ2464" t="s">
        <v>2874</v>
      </c>
      <c r="BK2464" t="s">
        <v>1160</v>
      </c>
      <c r="BL2464">
        <v>1</v>
      </c>
      <c r="BN2464">
        <v>0</v>
      </c>
      <c r="BO2464" s="60">
        <v>46</v>
      </c>
      <c r="BP2464" s="62">
        <v>11</v>
      </c>
      <c r="BQ2464" s="66">
        <f t="shared" si="1034"/>
        <v>46011</v>
      </c>
      <c r="BR2464" s="66">
        <f t="shared" si="1012"/>
        <v>46011</v>
      </c>
      <c r="BS2464" s="3" t="s">
        <v>3083</v>
      </c>
    </row>
    <row r="2465" spans="1:71" ht="14" hidden="1" customHeight="1" outlineLevel="1" x14ac:dyDescent="0.2">
      <c r="A2465" t="s">
        <v>567</v>
      </c>
      <c r="B2465" t="s">
        <v>1160</v>
      </c>
      <c r="C2465" s="1">
        <f t="shared" si="1025"/>
        <v>17043</v>
      </c>
      <c r="D2465" s="3">
        <f>IF(N2465&gt;0, RANK(N2465,(N2465:P2465,Q2465:AE2465)),0)</f>
        <v>2</v>
      </c>
      <c r="E2465" s="3">
        <f>IF(O2465&gt;0,RANK(O2465,(N2465:P2465,Q2465:AE2465)),0)</f>
        <v>1</v>
      </c>
      <c r="F2465" s="3">
        <f>IF(P2465&gt;0,RANK(P2465,(N2465:P2465,Q2465:AE2465)),0)</f>
        <v>3</v>
      </c>
      <c r="G2465" s="1">
        <f t="shared" si="1023"/>
        <v>4570</v>
      </c>
      <c r="H2465" s="2">
        <f t="shared" si="1024"/>
        <v>0.26814527958692719</v>
      </c>
      <c r="I2465" s="2"/>
      <c r="J2465" s="2">
        <f t="shared" si="1026"/>
        <v>0.35645132899137477</v>
      </c>
      <c r="K2465" s="2">
        <f t="shared" si="1027"/>
        <v>0.6245966085783019</v>
      </c>
      <c r="L2465" s="2">
        <f t="shared" si="1028"/>
        <v>1.4727454086721822E-2</v>
      </c>
      <c r="M2465" s="2">
        <f t="shared" si="1029"/>
        <v>4.2246083436015026E-3</v>
      </c>
      <c r="N2465" s="38">
        <v>6075</v>
      </c>
      <c r="O2465" s="38">
        <v>10645</v>
      </c>
      <c r="P2465" s="38">
        <v>251</v>
      </c>
      <c r="Q2465" s="38">
        <v>72</v>
      </c>
      <c r="R2465" s="38"/>
      <c r="S2465" s="38"/>
      <c r="T2465" s="38"/>
      <c r="U2465" s="38"/>
      <c r="V2465" s="38"/>
      <c r="W2465" s="38"/>
      <c r="X2465" s="38"/>
      <c r="Y2465" s="38"/>
      <c r="Z2465" s="38"/>
      <c r="AA2465" s="38"/>
      <c r="AB2465" s="38"/>
      <c r="AC2465" s="38"/>
      <c r="AD2465" s="38"/>
      <c r="AE2465" s="38"/>
      <c r="AF2465" s="38"/>
      <c r="AG2465" s="38"/>
      <c r="AH2465" s="38"/>
      <c r="AI2465" s="38"/>
      <c r="AJ2465" s="38"/>
      <c r="AK2465" s="38"/>
      <c r="AL2465" s="38"/>
      <c r="AM2465" s="38"/>
      <c r="AN2465" s="38"/>
      <c r="AO2465" s="38"/>
      <c r="AP2465" s="38"/>
      <c r="AQ2465" s="38"/>
      <c r="AR2465" s="38"/>
      <c r="AS2465" s="38"/>
      <c r="AT2465" s="38"/>
      <c r="AU2465" s="38"/>
      <c r="AV2465" s="38"/>
      <c r="AW2465" s="38"/>
      <c r="AX2465" s="38"/>
      <c r="AY2465" s="38"/>
      <c r="BA2465" s="3">
        <f>IF(Q2465&gt;0,RANK(Q2465,(N2465:P2465,Q2465:AE2465)),0)</f>
        <v>4</v>
      </c>
      <c r="BB2465" s="3">
        <f>IF(R2465&gt;0,RANK(R2465,(N2465:P2465,Q2465:AE2465)),0)</f>
        <v>0</v>
      </c>
      <c r="BC2465" s="3">
        <f>IF(S2465&gt;0,RANK(S2465,(N2465:P2465,Q2465:AE2465)),0)</f>
        <v>0</v>
      </c>
      <c r="BD2465" s="3">
        <f>IF(T2465&gt;0,RANK(T2465,(N2465:P2465,Q2465:AE2465)),0)</f>
        <v>0</v>
      </c>
      <c r="BE2465" s="2">
        <f t="shared" si="1030"/>
        <v>4.2246083436014784E-3</v>
      </c>
      <c r="BF2465" s="2">
        <f t="shared" si="1031"/>
        <v>0</v>
      </c>
      <c r="BG2465" s="2">
        <f t="shared" si="1032"/>
        <v>0</v>
      </c>
      <c r="BH2465" s="2">
        <f t="shared" si="1033"/>
        <v>0</v>
      </c>
      <c r="BJ2465" t="s">
        <v>567</v>
      </c>
      <c r="BK2465" t="s">
        <v>1160</v>
      </c>
      <c r="BL2465">
        <v>1</v>
      </c>
      <c r="BN2465">
        <v>0</v>
      </c>
      <c r="BO2465" s="60">
        <v>46</v>
      </c>
      <c r="BP2465" s="62">
        <v>13</v>
      </c>
      <c r="BQ2465" s="66">
        <f t="shared" si="1034"/>
        <v>46013</v>
      </c>
      <c r="BR2465" s="66">
        <f t="shared" si="1012"/>
        <v>46013</v>
      </c>
      <c r="BS2465" s="3" t="s">
        <v>3083</v>
      </c>
    </row>
    <row r="2466" spans="1:71" ht="14" hidden="1" customHeight="1" outlineLevel="1" x14ac:dyDescent="0.2">
      <c r="A2466" t="s">
        <v>1046</v>
      </c>
      <c r="B2466" t="s">
        <v>1160</v>
      </c>
      <c r="C2466" s="1">
        <f t="shared" si="1025"/>
        <v>2423</v>
      </c>
      <c r="D2466" s="3">
        <f>IF(N2466&gt;0, RANK(N2466,(N2466:P2466,Q2466:AE2466)),0)</f>
        <v>2</v>
      </c>
      <c r="E2466" s="3">
        <f>IF(O2466&gt;0,RANK(O2466,(N2466:P2466,Q2466:AE2466)),0)</f>
        <v>1</v>
      </c>
      <c r="F2466" s="3">
        <f>IF(P2466&gt;0,RANK(P2466,(N2466:P2466,Q2466:AE2466)),0)</f>
        <v>3</v>
      </c>
      <c r="G2466" s="1">
        <f t="shared" si="1023"/>
        <v>1028</v>
      </c>
      <c r="H2466" s="2">
        <f t="shared" si="1024"/>
        <v>0.424267437061494</v>
      </c>
      <c r="I2466" s="2"/>
      <c r="J2466" s="2">
        <f t="shared" si="1026"/>
        <v>0.27486586875773833</v>
      </c>
      <c r="K2466" s="2">
        <f t="shared" si="1027"/>
        <v>0.69913330581923239</v>
      </c>
      <c r="L2466" s="2">
        <f t="shared" si="1028"/>
        <v>1.8984729673957902E-2</v>
      </c>
      <c r="M2466" s="2">
        <f t="shared" si="1029"/>
        <v>7.0160957490713813E-3</v>
      </c>
      <c r="N2466" s="38">
        <v>666</v>
      </c>
      <c r="O2466" s="38">
        <v>1694</v>
      </c>
      <c r="P2466" s="38">
        <v>46</v>
      </c>
      <c r="Q2466" s="38">
        <v>17</v>
      </c>
      <c r="R2466" s="38"/>
      <c r="S2466" s="38"/>
      <c r="T2466" s="38"/>
      <c r="U2466" s="38"/>
      <c r="V2466" s="38"/>
      <c r="W2466" s="38"/>
      <c r="X2466" s="38"/>
      <c r="Y2466" s="38"/>
      <c r="Z2466" s="38"/>
      <c r="AA2466" s="38"/>
      <c r="AB2466" s="38"/>
      <c r="AC2466" s="38"/>
      <c r="AD2466" s="38"/>
      <c r="AE2466" s="38"/>
      <c r="AF2466" s="38"/>
      <c r="AG2466" s="38"/>
      <c r="AH2466" s="38"/>
      <c r="AI2466" s="38"/>
      <c r="AJ2466" s="38"/>
      <c r="AK2466" s="38"/>
      <c r="AL2466" s="38"/>
      <c r="AM2466" s="38"/>
      <c r="AN2466" s="38"/>
      <c r="AO2466" s="38"/>
      <c r="AP2466" s="38"/>
      <c r="AQ2466" s="38"/>
      <c r="AR2466" s="38"/>
      <c r="AS2466" s="38"/>
      <c r="AT2466" s="38"/>
      <c r="AU2466" s="38"/>
      <c r="AV2466" s="38"/>
      <c r="AW2466" s="38"/>
      <c r="AX2466" s="38"/>
      <c r="AY2466" s="38"/>
      <c r="BA2466" s="3">
        <f>IF(Q2466&gt;0,RANK(Q2466,(N2466:P2466,Q2466:AE2466)),0)</f>
        <v>4</v>
      </c>
      <c r="BB2466" s="3">
        <f>IF(R2466&gt;0,RANK(R2466,(N2466:P2466,Q2466:AE2466)),0)</f>
        <v>0</v>
      </c>
      <c r="BC2466" s="3">
        <f>IF(S2466&gt;0,RANK(S2466,(N2466:P2466,Q2466:AE2466)),0)</f>
        <v>0</v>
      </c>
      <c r="BD2466" s="3">
        <f>IF(T2466&gt;0,RANK(T2466,(N2466:P2466,Q2466:AE2466)),0)</f>
        <v>0</v>
      </c>
      <c r="BE2466" s="2">
        <f t="shared" si="1030"/>
        <v>7.0160957490713995E-3</v>
      </c>
      <c r="BF2466" s="2">
        <f t="shared" si="1031"/>
        <v>0</v>
      </c>
      <c r="BG2466" s="2">
        <f t="shared" si="1032"/>
        <v>0</v>
      </c>
      <c r="BH2466" s="2">
        <f t="shared" si="1033"/>
        <v>0</v>
      </c>
      <c r="BJ2466" t="s">
        <v>1046</v>
      </c>
      <c r="BK2466" t="s">
        <v>1160</v>
      </c>
      <c r="BL2466">
        <v>1</v>
      </c>
      <c r="BN2466">
        <v>0</v>
      </c>
      <c r="BO2466" s="60">
        <v>46</v>
      </c>
      <c r="BP2466" s="62">
        <v>15</v>
      </c>
      <c r="BQ2466" s="66">
        <f t="shared" si="1034"/>
        <v>46015</v>
      </c>
      <c r="BR2466" s="66">
        <f t="shared" si="1012"/>
        <v>46015</v>
      </c>
      <c r="BS2466" s="3" t="s">
        <v>3083</v>
      </c>
    </row>
    <row r="2467" spans="1:71" ht="14" hidden="1" customHeight="1" outlineLevel="1" x14ac:dyDescent="0.2">
      <c r="A2467" t="s">
        <v>2525</v>
      </c>
      <c r="B2467" t="s">
        <v>1160</v>
      </c>
      <c r="C2467" s="1">
        <f t="shared" si="1025"/>
        <v>466</v>
      </c>
      <c r="D2467" s="3">
        <f>IF(N2467&gt;0, RANK(N2467,(N2467:P2467,Q2467:AE2467)),0)</f>
        <v>1</v>
      </c>
      <c r="E2467" s="3">
        <f>IF(O2467&gt;0,RANK(O2467,(N2467:P2467,Q2467:AE2467)),0)</f>
        <v>2</v>
      </c>
      <c r="F2467" s="3">
        <f>IF(P2467&gt;0,RANK(P2467,(N2467:P2467,Q2467:AE2467)),0)</f>
        <v>3</v>
      </c>
      <c r="G2467" s="1">
        <f t="shared" si="1023"/>
        <v>127</v>
      </c>
      <c r="H2467" s="2">
        <f t="shared" si="1024"/>
        <v>0.27253218884120173</v>
      </c>
      <c r="I2467" s="2"/>
      <c r="J2467" s="2">
        <f t="shared" si="1026"/>
        <v>0.62446351931330468</v>
      </c>
      <c r="K2467" s="2">
        <f t="shared" si="1027"/>
        <v>0.35193133047210301</v>
      </c>
      <c r="L2467" s="2">
        <f t="shared" si="1028"/>
        <v>1.9313304721030045E-2</v>
      </c>
      <c r="M2467" s="2">
        <f t="shared" si="1029"/>
        <v>4.291845493562263E-3</v>
      </c>
      <c r="N2467" s="38">
        <v>291</v>
      </c>
      <c r="O2467" s="38">
        <v>164</v>
      </c>
      <c r="P2467" s="38">
        <v>9</v>
      </c>
      <c r="Q2467" s="38">
        <v>2</v>
      </c>
      <c r="R2467" s="38"/>
      <c r="S2467" s="38"/>
      <c r="T2467" s="38"/>
      <c r="U2467" s="38"/>
      <c r="V2467" s="38"/>
      <c r="W2467" s="38"/>
      <c r="X2467" s="38"/>
      <c r="Y2467" s="38"/>
      <c r="Z2467" s="38"/>
      <c r="AA2467" s="38"/>
      <c r="AB2467" s="38"/>
      <c r="AC2467" s="38"/>
      <c r="AD2467" s="38"/>
      <c r="AE2467" s="38"/>
      <c r="AF2467" s="38"/>
      <c r="AG2467" s="38"/>
      <c r="AH2467" s="38"/>
      <c r="AI2467" s="38"/>
      <c r="AJ2467" s="38"/>
      <c r="AK2467" s="38"/>
      <c r="AL2467" s="38"/>
      <c r="AM2467" s="38"/>
      <c r="AN2467" s="38"/>
      <c r="AO2467" s="38"/>
      <c r="AP2467" s="38"/>
      <c r="AQ2467" s="38"/>
      <c r="AR2467" s="38"/>
      <c r="AS2467" s="38"/>
      <c r="AT2467" s="38"/>
      <c r="AU2467" s="38"/>
      <c r="AV2467" s="38"/>
      <c r="AW2467" s="38"/>
      <c r="AX2467" s="38"/>
      <c r="AY2467" s="38"/>
      <c r="BA2467" s="3">
        <f>IF(Q2467&gt;0,RANK(Q2467,(N2467:P2467,Q2467:AE2467)),0)</f>
        <v>4</v>
      </c>
      <c r="BB2467" s="3">
        <f>IF(R2467&gt;0,RANK(R2467,(N2467:P2467,Q2467:AE2467)),0)</f>
        <v>0</v>
      </c>
      <c r="BC2467" s="3">
        <f>IF(S2467&gt;0,RANK(S2467,(N2467:P2467,Q2467:AE2467)),0)</f>
        <v>0</v>
      </c>
      <c r="BD2467" s="3">
        <f>IF(T2467&gt;0,RANK(T2467,(N2467:P2467,Q2467:AE2467)),0)</f>
        <v>0</v>
      </c>
      <c r="BE2467" s="2">
        <f t="shared" si="1030"/>
        <v>4.2918454935622317E-3</v>
      </c>
      <c r="BF2467" s="2">
        <f t="shared" si="1031"/>
        <v>0</v>
      </c>
      <c r="BG2467" s="2">
        <f t="shared" si="1032"/>
        <v>0</v>
      </c>
      <c r="BH2467" s="2">
        <f t="shared" si="1033"/>
        <v>0</v>
      </c>
      <c r="BJ2467" t="s">
        <v>2525</v>
      </c>
      <c r="BK2467" t="s">
        <v>1160</v>
      </c>
      <c r="BL2467">
        <v>1</v>
      </c>
      <c r="BN2467">
        <v>0</v>
      </c>
      <c r="BO2467" s="60">
        <v>46</v>
      </c>
      <c r="BP2467" s="62">
        <v>17</v>
      </c>
      <c r="BQ2467" s="66">
        <f t="shared" si="1034"/>
        <v>46017</v>
      </c>
      <c r="BR2467" s="66">
        <f t="shared" si="1012"/>
        <v>46017</v>
      </c>
      <c r="BS2467" s="3" t="s">
        <v>3083</v>
      </c>
    </row>
    <row r="2468" spans="1:71" ht="14" hidden="1" customHeight="1" outlineLevel="1" x14ac:dyDescent="0.2">
      <c r="A2468" t="s">
        <v>138</v>
      </c>
      <c r="B2468" t="s">
        <v>1160</v>
      </c>
      <c r="C2468" s="1">
        <f t="shared" si="1025"/>
        <v>5082</v>
      </c>
      <c r="D2468" s="3">
        <f>IF(N2468&gt;0, RANK(N2468,(N2468:P2468,Q2468:AE2468)),0)</f>
        <v>2</v>
      </c>
      <c r="E2468" s="3">
        <f>IF(O2468&gt;0,RANK(O2468,(N2468:P2468,Q2468:AE2468)),0)</f>
        <v>1</v>
      </c>
      <c r="F2468" s="3">
        <f>IF(P2468&gt;0,RANK(P2468,(N2468:P2468,Q2468:AE2468)),0)</f>
        <v>3</v>
      </c>
      <c r="G2468" s="1">
        <f t="shared" si="1023"/>
        <v>3082</v>
      </c>
      <c r="H2468" s="2">
        <f t="shared" si="1024"/>
        <v>0.60645415190869734</v>
      </c>
      <c r="I2468" s="2"/>
      <c r="J2468" s="2">
        <f t="shared" si="1026"/>
        <v>0.18536009445100354</v>
      </c>
      <c r="K2468" s="2">
        <f t="shared" si="1027"/>
        <v>0.79181424635970088</v>
      </c>
      <c r="L2468" s="2">
        <f t="shared" si="1028"/>
        <v>1.5545060999606454E-2</v>
      </c>
      <c r="M2468" s="2">
        <f t="shared" si="1029"/>
        <v>7.280598189689123E-3</v>
      </c>
      <c r="N2468" s="38">
        <v>942</v>
      </c>
      <c r="O2468" s="38">
        <v>4024</v>
      </c>
      <c r="P2468" s="38">
        <v>79</v>
      </c>
      <c r="Q2468" s="38">
        <v>37</v>
      </c>
      <c r="R2468" s="38"/>
      <c r="S2468" s="38"/>
      <c r="T2468" s="38"/>
      <c r="U2468" s="38"/>
      <c r="V2468" s="38"/>
      <c r="W2468" s="38"/>
      <c r="X2468" s="38"/>
      <c r="Y2468" s="38"/>
      <c r="Z2468" s="38"/>
      <c r="AA2468" s="38"/>
      <c r="AB2468" s="38"/>
      <c r="AC2468" s="38"/>
      <c r="AD2468" s="38"/>
      <c r="AE2468" s="38"/>
      <c r="AF2468" s="38"/>
      <c r="AG2468" s="38"/>
      <c r="AH2468" s="38"/>
      <c r="AI2468" s="38"/>
      <c r="AJ2468" s="38"/>
      <c r="AK2468" s="38"/>
      <c r="AL2468" s="38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BA2468" s="3">
        <f>IF(Q2468&gt;0,RANK(Q2468,(N2468:P2468,Q2468:AE2468)),0)</f>
        <v>4</v>
      </c>
      <c r="BB2468" s="3">
        <f>IF(R2468&gt;0,RANK(R2468,(N2468:P2468,Q2468:AE2468)),0)</f>
        <v>0</v>
      </c>
      <c r="BC2468" s="3">
        <f>IF(S2468&gt;0,RANK(S2468,(N2468:P2468,Q2468:AE2468)),0)</f>
        <v>0</v>
      </c>
      <c r="BD2468" s="3">
        <f>IF(T2468&gt;0,RANK(T2468,(N2468:P2468,Q2468:AE2468)),0)</f>
        <v>0</v>
      </c>
      <c r="BE2468" s="2">
        <f t="shared" si="1030"/>
        <v>7.2805981896890987E-3</v>
      </c>
      <c r="BF2468" s="2">
        <f t="shared" si="1031"/>
        <v>0</v>
      </c>
      <c r="BG2468" s="2">
        <f t="shared" si="1032"/>
        <v>0</v>
      </c>
      <c r="BH2468" s="2">
        <f t="shared" si="1033"/>
        <v>0</v>
      </c>
      <c r="BJ2468" t="s">
        <v>138</v>
      </c>
      <c r="BK2468" t="s">
        <v>1160</v>
      </c>
      <c r="BL2468">
        <v>1</v>
      </c>
      <c r="BN2468">
        <v>0</v>
      </c>
      <c r="BO2468" s="60">
        <v>46</v>
      </c>
      <c r="BP2468" s="62">
        <v>19</v>
      </c>
      <c r="BQ2468" s="66">
        <f t="shared" si="1034"/>
        <v>46019</v>
      </c>
      <c r="BR2468" s="66">
        <f t="shared" ref="BR2468:BR2531" si="1035">BQ2468</f>
        <v>46019</v>
      </c>
      <c r="BS2468" s="3" t="s">
        <v>3083</v>
      </c>
    </row>
    <row r="2469" spans="1:71" ht="14" hidden="1" customHeight="1" outlineLevel="1" x14ac:dyDescent="0.2">
      <c r="A2469" t="s">
        <v>203</v>
      </c>
      <c r="B2469" t="s">
        <v>1160</v>
      </c>
      <c r="C2469" s="1">
        <f t="shared" si="1025"/>
        <v>836</v>
      </c>
      <c r="D2469" s="3">
        <f>IF(N2469&gt;0, RANK(N2469,(N2469:P2469,Q2469:AE2469)),0)</f>
        <v>2</v>
      </c>
      <c r="E2469" s="3">
        <f>IF(O2469&gt;0,RANK(O2469,(N2469:P2469,Q2469:AE2469)),0)</f>
        <v>1</v>
      </c>
      <c r="F2469" s="3">
        <f>IF(P2469&gt;0,RANK(P2469,(N2469:P2469,Q2469:AE2469)),0)</f>
        <v>3</v>
      </c>
      <c r="G2469" s="1">
        <f t="shared" si="1023"/>
        <v>586</v>
      </c>
      <c r="H2469" s="2">
        <f t="shared" si="1024"/>
        <v>0.70095693779904311</v>
      </c>
      <c r="I2469" s="2"/>
      <c r="J2469" s="2">
        <f t="shared" si="1026"/>
        <v>0.14354066985645933</v>
      </c>
      <c r="K2469" s="2">
        <f t="shared" si="1027"/>
        <v>0.84449760765550241</v>
      </c>
      <c r="L2469" s="2">
        <f t="shared" si="1028"/>
        <v>5.9808612440191387E-3</v>
      </c>
      <c r="M2469" s="2">
        <f t="shared" si="1029"/>
        <v>5.9808612440191457E-3</v>
      </c>
      <c r="N2469" s="38">
        <v>120</v>
      </c>
      <c r="O2469" s="38">
        <v>706</v>
      </c>
      <c r="P2469" s="38">
        <v>5</v>
      </c>
      <c r="Q2469" s="38">
        <v>5</v>
      </c>
      <c r="R2469" s="38"/>
      <c r="S2469" s="38"/>
      <c r="T2469" s="38"/>
      <c r="U2469" s="38"/>
      <c r="V2469" s="38"/>
      <c r="W2469" s="38"/>
      <c r="X2469" s="38"/>
      <c r="Y2469" s="38"/>
      <c r="Z2469" s="38"/>
      <c r="AA2469" s="38"/>
      <c r="AB2469" s="38"/>
      <c r="AC2469" s="38"/>
      <c r="AD2469" s="38"/>
      <c r="AE2469" s="38"/>
      <c r="AF2469" s="38"/>
      <c r="AG2469" s="38"/>
      <c r="AH2469" s="38"/>
      <c r="AI2469" s="38"/>
      <c r="AJ2469" s="38"/>
      <c r="AK2469" s="38"/>
      <c r="AL2469" s="38"/>
      <c r="AM2469" s="38"/>
      <c r="AN2469" s="38"/>
      <c r="AO2469" s="38"/>
      <c r="AP2469" s="38"/>
      <c r="AQ2469" s="38"/>
      <c r="AR2469" s="38"/>
      <c r="AS2469" s="38"/>
      <c r="AT2469" s="38"/>
      <c r="AU2469" s="38"/>
      <c r="AV2469" s="38"/>
      <c r="AW2469" s="38"/>
      <c r="AX2469" s="38"/>
      <c r="AY2469" s="38"/>
      <c r="BA2469" s="3">
        <f>IF(Q2469&gt;0,RANK(Q2469,(N2469:P2469,Q2469:AE2469)),0)</f>
        <v>3</v>
      </c>
      <c r="BB2469" s="3">
        <f>IF(R2469&gt;0,RANK(R2469,(N2469:P2469,Q2469:AE2469)),0)</f>
        <v>0</v>
      </c>
      <c r="BC2469" s="3">
        <f>IF(S2469&gt;0,RANK(S2469,(N2469:P2469,Q2469:AE2469)),0)</f>
        <v>0</v>
      </c>
      <c r="BD2469" s="3">
        <f>IF(T2469&gt;0,RANK(T2469,(N2469:P2469,Q2469:AE2469)),0)</f>
        <v>0</v>
      </c>
      <c r="BE2469" s="2">
        <f t="shared" si="1030"/>
        <v>5.9808612440191387E-3</v>
      </c>
      <c r="BF2469" s="2">
        <f t="shared" si="1031"/>
        <v>0</v>
      </c>
      <c r="BG2469" s="2">
        <f t="shared" si="1032"/>
        <v>0</v>
      </c>
      <c r="BH2469" s="2">
        <f t="shared" si="1033"/>
        <v>0</v>
      </c>
      <c r="BJ2469" t="s">
        <v>203</v>
      </c>
      <c r="BK2469" t="s">
        <v>1160</v>
      </c>
      <c r="BL2469">
        <v>1</v>
      </c>
      <c r="BN2469">
        <v>0</v>
      </c>
      <c r="BO2469" s="60">
        <v>46</v>
      </c>
      <c r="BP2469" s="62">
        <v>21</v>
      </c>
      <c r="BQ2469" s="66">
        <f t="shared" si="1034"/>
        <v>46021</v>
      </c>
      <c r="BR2469" s="66">
        <f t="shared" si="1035"/>
        <v>46021</v>
      </c>
      <c r="BS2469" s="3" t="s">
        <v>3083</v>
      </c>
    </row>
    <row r="2470" spans="1:71" ht="14" hidden="1" customHeight="1" outlineLevel="1" x14ac:dyDescent="0.2">
      <c r="A2470" t="s">
        <v>259</v>
      </c>
      <c r="B2470" t="s">
        <v>1160</v>
      </c>
      <c r="C2470" s="1">
        <f t="shared" si="1025"/>
        <v>3615</v>
      </c>
      <c r="D2470" s="3">
        <f>IF(N2470&gt;0, RANK(N2470,(N2470:P2470,Q2470:AE2470)),0)</f>
        <v>2</v>
      </c>
      <c r="E2470" s="3">
        <f>IF(O2470&gt;0,RANK(O2470,(N2470:P2470,Q2470:AE2470)),0)</f>
        <v>1</v>
      </c>
      <c r="F2470" s="3">
        <f>IF(P2470&gt;0,RANK(P2470,(N2470:P2470,Q2470:AE2470)),0)</f>
        <v>3</v>
      </c>
      <c r="G2470" s="1">
        <f t="shared" si="1023"/>
        <v>1551</v>
      </c>
      <c r="H2470" s="2">
        <f t="shared" si="1024"/>
        <v>0.42904564315352695</v>
      </c>
      <c r="I2470" s="2"/>
      <c r="J2470" s="2">
        <f t="shared" si="1026"/>
        <v>0.27662517289073307</v>
      </c>
      <c r="K2470" s="2">
        <f t="shared" si="1027"/>
        <v>0.70567081604426007</v>
      </c>
      <c r="L2470" s="2">
        <f t="shared" si="1028"/>
        <v>1.4107883817427386E-2</v>
      </c>
      <c r="M2470" s="2">
        <f t="shared" si="1029"/>
        <v>3.5961272475794667E-3</v>
      </c>
      <c r="N2470" s="38">
        <v>1000</v>
      </c>
      <c r="O2470" s="38">
        <v>2551</v>
      </c>
      <c r="P2470" s="38">
        <v>51</v>
      </c>
      <c r="Q2470" s="38">
        <v>13</v>
      </c>
      <c r="R2470" s="38"/>
      <c r="S2470" s="38"/>
      <c r="T2470" s="38"/>
      <c r="U2470" s="38"/>
      <c r="V2470" s="38"/>
      <c r="W2470" s="38"/>
      <c r="X2470" s="38"/>
      <c r="Y2470" s="38"/>
      <c r="Z2470" s="38"/>
      <c r="AA2470" s="38"/>
      <c r="AB2470" s="38"/>
      <c r="AC2470" s="38"/>
      <c r="AD2470" s="38"/>
      <c r="AE2470" s="38"/>
      <c r="AF2470" s="38"/>
      <c r="AG2470" s="38"/>
      <c r="AH2470" s="38"/>
      <c r="AI2470" s="38"/>
      <c r="AJ2470" s="38"/>
      <c r="AK2470" s="38"/>
      <c r="AL2470" s="38"/>
      <c r="AM2470" s="38"/>
      <c r="AN2470" s="38"/>
      <c r="AO2470" s="38"/>
      <c r="AP2470" s="38"/>
      <c r="AQ2470" s="38"/>
      <c r="AR2470" s="38"/>
      <c r="AS2470" s="38"/>
      <c r="AT2470" s="38"/>
      <c r="AU2470" s="38"/>
      <c r="AV2470" s="38"/>
      <c r="AW2470" s="38"/>
      <c r="AX2470" s="38"/>
      <c r="AY2470" s="38"/>
      <c r="BA2470" s="3">
        <f>IF(Q2470&gt;0,RANK(Q2470,(N2470:P2470,Q2470:AE2470)),0)</f>
        <v>4</v>
      </c>
      <c r="BB2470" s="3">
        <f>IF(R2470&gt;0,RANK(R2470,(N2470:P2470,Q2470:AE2470)),0)</f>
        <v>0</v>
      </c>
      <c r="BC2470" s="3">
        <f>IF(S2470&gt;0,RANK(S2470,(N2470:P2470,Q2470:AE2470)),0)</f>
        <v>0</v>
      </c>
      <c r="BD2470" s="3">
        <f>IF(T2470&gt;0,RANK(T2470,(N2470:P2470,Q2470:AE2470)),0)</f>
        <v>0</v>
      </c>
      <c r="BE2470" s="2">
        <f t="shared" si="1030"/>
        <v>3.5961272475795295E-3</v>
      </c>
      <c r="BF2470" s="2">
        <f t="shared" si="1031"/>
        <v>0</v>
      </c>
      <c r="BG2470" s="2">
        <f t="shared" si="1032"/>
        <v>0</v>
      </c>
      <c r="BH2470" s="2">
        <f t="shared" si="1033"/>
        <v>0</v>
      </c>
      <c r="BJ2470" t="s">
        <v>259</v>
      </c>
      <c r="BK2470" t="s">
        <v>1160</v>
      </c>
      <c r="BL2470">
        <v>1</v>
      </c>
      <c r="BN2470">
        <v>0</v>
      </c>
      <c r="BO2470" s="60">
        <v>46</v>
      </c>
      <c r="BP2470" s="62">
        <v>23</v>
      </c>
      <c r="BQ2470" s="66">
        <f t="shared" si="1034"/>
        <v>46023</v>
      </c>
      <c r="BR2470" s="66">
        <f t="shared" si="1035"/>
        <v>46023</v>
      </c>
      <c r="BS2470" s="3" t="s">
        <v>3083</v>
      </c>
    </row>
    <row r="2471" spans="1:71" ht="14" hidden="1" customHeight="1" outlineLevel="1" x14ac:dyDescent="0.2">
      <c r="A2471" t="s">
        <v>385</v>
      </c>
      <c r="B2471" t="s">
        <v>1160</v>
      </c>
      <c r="C2471" s="1">
        <f t="shared" si="1025"/>
        <v>1842</v>
      </c>
      <c r="D2471" s="3">
        <f>IF(N2471&gt;0, RANK(N2471,(N2471:P2471,Q2471:AE2471)),0)</f>
        <v>2</v>
      </c>
      <c r="E2471" s="3">
        <f>IF(O2471&gt;0,RANK(O2471,(N2471:P2471,Q2471:AE2471)),0)</f>
        <v>1</v>
      </c>
      <c r="F2471" s="3">
        <f>IF(P2471&gt;0,RANK(P2471,(N2471:P2471,Q2471:AE2471)),0)</f>
        <v>3</v>
      </c>
      <c r="G2471" s="1">
        <f t="shared" si="1023"/>
        <v>967</v>
      </c>
      <c r="H2471" s="2">
        <f t="shared" si="1024"/>
        <v>0.52497285559174811</v>
      </c>
      <c r="I2471" s="2"/>
      <c r="J2471" s="2">
        <f t="shared" si="1026"/>
        <v>0.22529858849077089</v>
      </c>
      <c r="K2471" s="2">
        <f t="shared" si="1027"/>
        <v>0.750271444082519</v>
      </c>
      <c r="L2471" s="2">
        <f t="shared" si="1028"/>
        <v>1.8458197611292075E-2</v>
      </c>
      <c r="M2471" s="2">
        <f t="shared" si="1029"/>
        <v>5.9717698154180335E-3</v>
      </c>
      <c r="N2471" s="38">
        <v>415</v>
      </c>
      <c r="O2471" s="38">
        <v>1382</v>
      </c>
      <c r="P2471" s="38">
        <v>34</v>
      </c>
      <c r="Q2471" s="38">
        <v>11</v>
      </c>
      <c r="R2471" s="38"/>
      <c r="S2471" s="38"/>
      <c r="T2471" s="38"/>
      <c r="U2471" s="38"/>
      <c r="V2471" s="38"/>
      <c r="W2471" s="38"/>
      <c r="X2471" s="38"/>
      <c r="Y2471" s="38"/>
      <c r="Z2471" s="38"/>
      <c r="AA2471" s="38"/>
      <c r="AB2471" s="38"/>
      <c r="AC2471" s="38"/>
      <c r="AD2471" s="38"/>
      <c r="AE2471" s="38"/>
      <c r="AF2471" s="38"/>
      <c r="AG2471" s="38"/>
      <c r="AH2471" s="38"/>
      <c r="AI2471" s="38"/>
      <c r="AJ2471" s="38"/>
      <c r="AK2471" s="38"/>
      <c r="AL2471" s="38"/>
      <c r="AM2471" s="38"/>
      <c r="AN2471" s="38"/>
      <c r="AO2471" s="38"/>
      <c r="AP2471" s="38"/>
      <c r="AQ2471" s="38"/>
      <c r="AR2471" s="38"/>
      <c r="AS2471" s="38"/>
      <c r="AT2471" s="38"/>
      <c r="AU2471" s="38"/>
      <c r="AV2471" s="38"/>
      <c r="AW2471" s="38"/>
      <c r="AX2471" s="38"/>
      <c r="AY2471" s="38"/>
      <c r="BA2471" s="3">
        <f>IF(Q2471&gt;0,RANK(Q2471,(N2471:P2471,Q2471:AE2471)),0)</f>
        <v>4</v>
      </c>
      <c r="BB2471" s="3">
        <f>IF(R2471&gt;0,RANK(R2471,(N2471:P2471,Q2471:AE2471)),0)</f>
        <v>0</v>
      </c>
      <c r="BC2471" s="3">
        <f>IF(S2471&gt;0,RANK(S2471,(N2471:P2471,Q2471:AE2471)),0)</f>
        <v>0</v>
      </c>
      <c r="BD2471" s="3">
        <f>IF(T2471&gt;0,RANK(T2471,(N2471:P2471,Q2471:AE2471)),0)</f>
        <v>0</v>
      </c>
      <c r="BE2471" s="2">
        <f t="shared" si="1030"/>
        <v>5.9717698154180239E-3</v>
      </c>
      <c r="BF2471" s="2">
        <f t="shared" si="1031"/>
        <v>0</v>
      </c>
      <c r="BG2471" s="2">
        <f t="shared" si="1032"/>
        <v>0</v>
      </c>
      <c r="BH2471" s="2">
        <f t="shared" si="1033"/>
        <v>0</v>
      </c>
      <c r="BJ2471" t="s">
        <v>385</v>
      </c>
      <c r="BK2471" t="s">
        <v>1160</v>
      </c>
      <c r="BL2471">
        <v>1</v>
      </c>
      <c r="BN2471">
        <v>0</v>
      </c>
      <c r="BO2471" s="60">
        <v>46</v>
      </c>
      <c r="BP2471" s="62">
        <v>25</v>
      </c>
      <c r="BQ2471" s="66">
        <f t="shared" si="1034"/>
        <v>46025</v>
      </c>
      <c r="BR2471" s="66">
        <f t="shared" si="1035"/>
        <v>46025</v>
      </c>
      <c r="BS2471" s="3" t="s">
        <v>3083</v>
      </c>
    </row>
    <row r="2472" spans="1:71" ht="14" hidden="1" customHeight="1" outlineLevel="1" x14ac:dyDescent="0.2">
      <c r="A2472" t="s">
        <v>3026</v>
      </c>
      <c r="B2472" t="s">
        <v>1160</v>
      </c>
      <c r="C2472" s="1">
        <f t="shared" si="1025"/>
        <v>5657</v>
      </c>
      <c r="D2472" s="3">
        <f>IF(N2472&gt;0, RANK(N2472,(N2472:P2472,Q2472:AE2472)),0)</f>
        <v>1</v>
      </c>
      <c r="E2472" s="3">
        <f>IF(O2472&gt;0,RANK(O2472,(N2472:P2472,Q2472:AE2472)),0)</f>
        <v>2</v>
      </c>
      <c r="F2472" s="3">
        <f>IF(P2472&gt;0,RANK(P2472,(N2472:P2472,Q2472:AE2472)),0)</f>
        <v>3</v>
      </c>
      <c r="G2472" s="1">
        <f t="shared" si="1023"/>
        <v>370</v>
      </c>
      <c r="H2472" s="2">
        <f t="shared" si="1024"/>
        <v>6.5405692062930884E-2</v>
      </c>
      <c r="I2472" s="2"/>
      <c r="J2472" s="2">
        <f t="shared" si="1026"/>
        <v>0.52041718225207712</v>
      </c>
      <c r="K2472" s="2">
        <f t="shared" si="1027"/>
        <v>0.45501149018914622</v>
      </c>
      <c r="L2472" s="2">
        <f t="shared" si="1028"/>
        <v>1.7146897648930529E-2</v>
      </c>
      <c r="M2472" s="2">
        <f t="shared" si="1029"/>
        <v>7.4244299098461392E-3</v>
      </c>
      <c r="N2472" s="38">
        <v>2944</v>
      </c>
      <c r="O2472" s="38">
        <v>2574</v>
      </c>
      <c r="P2472" s="38">
        <v>97</v>
      </c>
      <c r="Q2472" s="38">
        <v>42</v>
      </c>
      <c r="R2472" s="38"/>
      <c r="S2472" s="38"/>
      <c r="T2472" s="38"/>
      <c r="U2472" s="38"/>
      <c r="V2472" s="38"/>
      <c r="W2472" s="38"/>
      <c r="X2472" s="38"/>
      <c r="Y2472" s="38"/>
      <c r="Z2472" s="38"/>
      <c r="AA2472" s="38"/>
      <c r="AB2472" s="38"/>
      <c r="AC2472" s="38"/>
      <c r="AD2472" s="38"/>
      <c r="AE2472" s="38"/>
      <c r="AF2472" s="38"/>
      <c r="AG2472" s="38"/>
      <c r="AH2472" s="38"/>
      <c r="AI2472" s="38"/>
      <c r="AJ2472" s="38"/>
      <c r="AK2472" s="38"/>
      <c r="AL2472" s="38"/>
      <c r="AM2472" s="38"/>
      <c r="AN2472" s="38"/>
      <c r="AO2472" s="38"/>
      <c r="AP2472" s="38"/>
      <c r="AQ2472" s="38"/>
      <c r="AR2472" s="38"/>
      <c r="AS2472" s="38"/>
      <c r="AT2472" s="38"/>
      <c r="AU2472" s="38"/>
      <c r="AV2472" s="38"/>
      <c r="AW2472" s="38"/>
      <c r="AX2472" s="38"/>
      <c r="AY2472" s="38"/>
      <c r="BA2472" s="3">
        <f>IF(Q2472&gt;0,RANK(Q2472,(N2472:P2472,Q2472:AE2472)),0)</f>
        <v>4</v>
      </c>
      <c r="BB2472" s="3">
        <f>IF(R2472&gt;0,RANK(R2472,(N2472:P2472,Q2472:AE2472)),0)</f>
        <v>0</v>
      </c>
      <c r="BC2472" s="3">
        <f>IF(S2472&gt;0,RANK(S2472,(N2472:P2472,Q2472:AE2472)),0)</f>
        <v>0</v>
      </c>
      <c r="BD2472" s="3">
        <f>IF(T2472&gt;0,RANK(T2472,(N2472:P2472,Q2472:AE2472)),0)</f>
        <v>0</v>
      </c>
      <c r="BE2472" s="2">
        <f t="shared" si="1030"/>
        <v>7.4244299098462085E-3</v>
      </c>
      <c r="BF2472" s="2">
        <f t="shared" si="1031"/>
        <v>0</v>
      </c>
      <c r="BG2472" s="2">
        <f t="shared" si="1032"/>
        <v>0</v>
      </c>
      <c r="BH2472" s="2">
        <f t="shared" si="1033"/>
        <v>0</v>
      </c>
      <c r="BJ2472" t="s">
        <v>3026</v>
      </c>
      <c r="BK2472" t="s">
        <v>1160</v>
      </c>
      <c r="BL2472">
        <v>1</v>
      </c>
      <c r="BN2472">
        <v>0</v>
      </c>
      <c r="BO2472" s="60">
        <v>46</v>
      </c>
      <c r="BP2472" s="62">
        <v>27</v>
      </c>
      <c r="BQ2472" s="66">
        <f t="shared" si="1034"/>
        <v>46027</v>
      </c>
      <c r="BR2472" s="66">
        <f t="shared" si="1035"/>
        <v>46027</v>
      </c>
      <c r="BS2472" s="3" t="s">
        <v>3083</v>
      </c>
    </row>
    <row r="2473" spans="1:71" ht="14" hidden="1" customHeight="1" outlineLevel="1" x14ac:dyDescent="0.2">
      <c r="A2473" t="s">
        <v>650</v>
      </c>
      <c r="B2473" t="s">
        <v>1160</v>
      </c>
      <c r="C2473" s="1">
        <f t="shared" si="1025"/>
        <v>13510</v>
      </c>
      <c r="D2473" s="3">
        <f>IF(N2473&gt;0, RANK(N2473,(N2473:P2473,Q2473:AE2473)),0)</f>
        <v>2</v>
      </c>
      <c r="E2473" s="3">
        <f>IF(O2473&gt;0,RANK(O2473,(N2473:P2473,Q2473:AE2473)),0)</f>
        <v>1</v>
      </c>
      <c r="F2473" s="3">
        <f>IF(P2473&gt;0,RANK(P2473,(N2473:P2473,Q2473:AE2473)),0)</f>
        <v>3</v>
      </c>
      <c r="G2473" s="1">
        <f t="shared" si="1023"/>
        <v>5509</v>
      </c>
      <c r="H2473" s="2">
        <f t="shared" si="1024"/>
        <v>0.4077720207253886</v>
      </c>
      <c r="I2473" s="2"/>
      <c r="J2473" s="2">
        <f t="shared" si="1026"/>
        <v>0.28423390081421168</v>
      </c>
      <c r="K2473" s="2">
        <f t="shared" si="1027"/>
        <v>0.69200592153960028</v>
      </c>
      <c r="L2473" s="2">
        <f t="shared" si="1028"/>
        <v>1.7246484085862324E-2</v>
      </c>
      <c r="M2473" s="2">
        <f t="shared" si="1029"/>
        <v>6.5136935603257728E-3</v>
      </c>
      <c r="N2473" s="38">
        <v>3840</v>
      </c>
      <c r="O2473" s="38">
        <v>9349</v>
      </c>
      <c r="P2473" s="38">
        <v>233</v>
      </c>
      <c r="Q2473" s="38">
        <v>88</v>
      </c>
      <c r="R2473" s="38"/>
      <c r="S2473" s="38"/>
      <c r="T2473" s="38"/>
      <c r="U2473" s="38"/>
      <c r="V2473" s="38"/>
      <c r="W2473" s="38"/>
      <c r="X2473" s="38"/>
      <c r="Y2473" s="38"/>
      <c r="Z2473" s="38"/>
      <c r="AA2473" s="38"/>
      <c r="AB2473" s="38"/>
      <c r="AC2473" s="38"/>
      <c r="AD2473" s="38"/>
      <c r="AE2473" s="38"/>
      <c r="AF2473" s="38"/>
      <c r="AG2473" s="38"/>
      <c r="AH2473" s="38"/>
      <c r="AI2473" s="38"/>
      <c r="AJ2473" s="38"/>
      <c r="AK2473" s="38"/>
      <c r="AL2473" s="38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BA2473" s="3">
        <f>IF(Q2473&gt;0,RANK(Q2473,(N2473:P2473,Q2473:AE2473)),0)</f>
        <v>4</v>
      </c>
      <c r="BB2473" s="3">
        <f>IF(R2473&gt;0,RANK(R2473,(N2473:P2473,Q2473:AE2473)),0)</f>
        <v>0</v>
      </c>
      <c r="BC2473" s="3">
        <f>IF(S2473&gt;0,RANK(S2473,(N2473:P2473,Q2473:AE2473)),0)</f>
        <v>0</v>
      </c>
      <c r="BD2473" s="3">
        <f>IF(T2473&gt;0,RANK(T2473,(N2473:P2473,Q2473:AE2473)),0)</f>
        <v>0</v>
      </c>
      <c r="BE2473" s="2">
        <f t="shared" si="1030"/>
        <v>6.5136935603256844E-3</v>
      </c>
      <c r="BF2473" s="2">
        <f t="shared" si="1031"/>
        <v>0</v>
      </c>
      <c r="BG2473" s="2">
        <f t="shared" si="1032"/>
        <v>0</v>
      </c>
      <c r="BH2473" s="2">
        <f t="shared" si="1033"/>
        <v>0</v>
      </c>
      <c r="BJ2473" t="s">
        <v>650</v>
      </c>
      <c r="BK2473" t="s">
        <v>1160</v>
      </c>
      <c r="BL2473">
        <v>1</v>
      </c>
      <c r="BN2473">
        <v>0</v>
      </c>
      <c r="BO2473" s="60">
        <v>46</v>
      </c>
      <c r="BP2473" s="62">
        <v>29</v>
      </c>
      <c r="BQ2473" s="66">
        <f t="shared" si="1034"/>
        <v>46029</v>
      </c>
      <c r="BR2473" s="66">
        <f t="shared" si="1035"/>
        <v>46029</v>
      </c>
      <c r="BS2473" s="3" t="s">
        <v>3083</v>
      </c>
    </row>
    <row r="2474" spans="1:71" ht="14" hidden="1" customHeight="1" outlineLevel="1" x14ac:dyDescent="0.2">
      <c r="A2474" t="s">
        <v>1409</v>
      </c>
      <c r="B2474" t="s">
        <v>1160</v>
      </c>
      <c r="C2474" s="1">
        <f t="shared" si="1025"/>
        <v>1143</v>
      </c>
      <c r="D2474" s="3">
        <f>IF(N2474&gt;0, RANK(N2474,(N2474:P2474,Q2474:AE2474)),0)</f>
        <v>2</v>
      </c>
      <c r="E2474" s="3">
        <f>IF(O2474&gt;0,RANK(O2474,(N2474:P2474,Q2474:AE2474)),0)</f>
        <v>1</v>
      </c>
      <c r="F2474" s="3">
        <f>IF(P2474&gt;0,RANK(P2474,(N2474:P2474,Q2474:AE2474)),0)</f>
        <v>4</v>
      </c>
      <c r="G2474" s="1">
        <f t="shared" si="1023"/>
        <v>136</v>
      </c>
      <c r="H2474" s="2">
        <f t="shared" si="1024"/>
        <v>0.1189851268591426</v>
      </c>
      <c r="I2474" s="2"/>
      <c r="J2474" s="2">
        <f t="shared" si="1026"/>
        <v>0.43307086614173229</v>
      </c>
      <c r="K2474" s="2">
        <f t="shared" si="1027"/>
        <v>0.55205599300087493</v>
      </c>
      <c r="L2474" s="2">
        <f t="shared" si="1028"/>
        <v>6.99912510936133E-3</v>
      </c>
      <c r="M2474" s="2">
        <f t="shared" si="1029"/>
        <v>7.8740157480314439E-3</v>
      </c>
      <c r="N2474" s="38">
        <v>495</v>
      </c>
      <c r="O2474" s="38">
        <v>631</v>
      </c>
      <c r="P2474" s="38">
        <v>8</v>
      </c>
      <c r="Q2474" s="38">
        <v>9</v>
      </c>
      <c r="R2474" s="38"/>
      <c r="S2474" s="38"/>
      <c r="T2474" s="38"/>
      <c r="U2474" s="38"/>
      <c r="V2474" s="38"/>
      <c r="W2474" s="38"/>
      <c r="X2474" s="38"/>
      <c r="Y2474" s="38"/>
      <c r="Z2474" s="38"/>
      <c r="AA2474" s="38"/>
      <c r="AB2474" s="38"/>
      <c r="AC2474" s="38"/>
      <c r="AD2474" s="38"/>
      <c r="AE2474" s="38"/>
      <c r="AF2474" s="38"/>
      <c r="AG2474" s="38"/>
      <c r="AH2474" s="38"/>
      <c r="AI2474" s="38"/>
      <c r="AJ2474" s="38"/>
      <c r="AK2474" s="38"/>
      <c r="AL2474" s="38"/>
      <c r="AM2474" s="38"/>
      <c r="AN2474" s="38"/>
      <c r="AO2474" s="38"/>
      <c r="AP2474" s="38"/>
      <c r="AQ2474" s="38"/>
      <c r="AR2474" s="38"/>
      <c r="AS2474" s="38"/>
      <c r="AT2474" s="38"/>
      <c r="AU2474" s="38"/>
      <c r="AV2474" s="38"/>
      <c r="AW2474" s="38"/>
      <c r="AX2474" s="38"/>
      <c r="AY2474" s="38"/>
      <c r="BA2474" s="3">
        <f>IF(Q2474&gt;0,RANK(Q2474,(N2474:P2474,Q2474:AE2474)),0)</f>
        <v>3</v>
      </c>
      <c r="BB2474" s="3">
        <f>IF(R2474&gt;0,RANK(R2474,(N2474:P2474,Q2474:AE2474)),0)</f>
        <v>0</v>
      </c>
      <c r="BC2474" s="3">
        <f>IF(S2474&gt;0,RANK(S2474,(N2474:P2474,Q2474:AE2474)),0)</f>
        <v>0</v>
      </c>
      <c r="BD2474" s="3">
        <f>IF(T2474&gt;0,RANK(T2474,(N2474:P2474,Q2474:AE2474)),0)</f>
        <v>0</v>
      </c>
      <c r="BE2474" s="2">
        <f t="shared" si="1030"/>
        <v>7.874015748031496E-3</v>
      </c>
      <c r="BF2474" s="2">
        <f t="shared" si="1031"/>
        <v>0</v>
      </c>
      <c r="BG2474" s="2">
        <f t="shared" si="1032"/>
        <v>0</v>
      </c>
      <c r="BH2474" s="2">
        <f t="shared" si="1033"/>
        <v>0</v>
      </c>
      <c r="BJ2474" t="s">
        <v>1409</v>
      </c>
      <c r="BK2474" t="s">
        <v>1160</v>
      </c>
      <c r="BL2474">
        <v>1</v>
      </c>
      <c r="BN2474">
        <v>0</v>
      </c>
      <c r="BO2474" s="60">
        <v>46</v>
      </c>
      <c r="BP2474" s="62">
        <v>31</v>
      </c>
      <c r="BQ2474" s="66">
        <f t="shared" si="1034"/>
        <v>46031</v>
      </c>
      <c r="BR2474" s="66">
        <f t="shared" si="1035"/>
        <v>46031</v>
      </c>
      <c r="BS2474" s="3" t="s">
        <v>3083</v>
      </c>
    </row>
    <row r="2475" spans="1:71" ht="14" hidden="1" customHeight="1" outlineLevel="1" x14ac:dyDescent="0.2">
      <c r="A2475" t="s">
        <v>2582</v>
      </c>
      <c r="B2475" t="s">
        <v>1160</v>
      </c>
      <c r="C2475" s="1">
        <f t="shared" si="1025"/>
        <v>6001</v>
      </c>
      <c r="D2475" s="3">
        <f>IF(N2475&gt;0, RANK(N2475,(N2475:P2475,Q2475:AE2475)),0)</f>
        <v>2</v>
      </c>
      <c r="E2475" s="3">
        <f>IF(O2475&gt;0,RANK(O2475,(N2475:P2475,Q2475:AE2475)),0)</f>
        <v>1</v>
      </c>
      <c r="F2475" s="3">
        <f>IF(P2475&gt;0,RANK(P2475,(N2475:P2475,Q2475:AE2475)),0)</f>
        <v>3</v>
      </c>
      <c r="G2475" s="1">
        <f t="shared" si="1023"/>
        <v>2746</v>
      </c>
      <c r="H2475" s="2">
        <f t="shared" si="1024"/>
        <v>0.45759040159973335</v>
      </c>
      <c r="I2475" s="2"/>
      <c r="J2475" s="2">
        <f t="shared" si="1026"/>
        <v>0.26112314614230964</v>
      </c>
      <c r="K2475" s="2">
        <f t="shared" si="1027"/>
        <v>0.71871354774204299</v>
      </c>
      <c r="L2475" s="2">
        <f t="shared" si="1028"/>
        <v>1.4164305949008499E-2</v>
      </c>
      <c r="M2475" s="2">
        <f t="shared" si="1029"/>
        <v>5.9990001666389292E-3</v>
      </c>
      <c r="N2475" s="38">
        <v>1567</v>
      </c>
      <c r="O2475" s="38">
        <v>4313</v>
      </c>
      <c r="P2475" s="38">
        <v>85</v>
      </c>
      <c r="Q2475" s="38">
        <v>36</v>
      </c>
      <c r="R2475" s="38"/>
      <c r="S2475" s="38"/>
      <c r="T2475" s="38"/>
      <c r="U2475" s="38"/>
      <c r="V2475" s="38"/>
      <c r="W2475" s="38"/>
      <c r="X2475" s="38"/>
      <c r="Y2475" s="38"/>
      <c r="Z2475" s="38"/>
      <c r="AA2475" s="38"/>
      <c r="AB2475" s="38"/>
      <c r="AC2475" s="38"/>
      <c r="AD2475" s="38"/>
      <c r="AE2475" s="38"/>
      <c r="AF2475" s="38"/>
      <c r="AG2475" s="38"/>
      <c r="AH2475" s="38"/>
      <c r="AI2475" s="38"/>
      <c r="AJ2475" s="38"/>
      <c r="AK2475" s="38"/>
      <c r="AL2475" s="38"/>
      <c r="AM2475" s="38"/>
      <c r="AN2475" s="38"/>
      <c r="AO2475" s="38"/>
      <c r="AP2475" s="38"/>
      <c r="AQ2475" s="38"/>
      <c r="AR2475" s="38"/>
      <c r="AS2475" s="38"/>
      <c r="AT2475" s="38"/>
      <c r="AU2475" s="38"/>
      <c r="AV2475" s="38"/>
      <c r="AW2475" s="38"/>
      <c r="AX2475" s="38"/>
      <c r="AY2475" s="38"/>
      <c r="BA2475" s="3">
        <f>IF(Q2475&gt;0,RANK(Q2475,(N2475:P2475,Q2475:AE2475)),0)</f>
        <v>4</v>
      </c>
      <c r="BB2475" s="3">
        <f>IF(R2475&gt;0,RANK(R2475,(N2475:P2475,Q2475:AE2475)),0)</f>
        <v>0</v>
      </c>
      <c r="BC2475" s="3">
        <f>IF(S2475&gt;0,RANK(S2475,(N2475:P2475,Q2475:AE2475)),0)</f>
        <v>0</v>
      </c>
      <c r="BD2475" s="3">
        <f>IF(T2475&gt;0,RANK(T2475,(N2475:P2475,Q2475:AE2475)),0)</f>
        <v>0</v>
      </c>
      <c r="BE2475" s="2">
        <f t="shared" si="1030"/>
        <v>5.9990001666388936E-3</v>
      </c>
      <c r="BF2475" s="2">
        <f t="shared" si="1031"/>
        <v>0</v>
      </c>
      <c r="BG2475" s="2">
        <f t="shared" si="1032"/>
        <v>0</v>
      </c>
      <c r="BH2475" s="2">
        <f t="shared" si="1033"/>
        <v>0</v>
      </c>
      <c r="BJ2475" t="s">
        <v>2582</v>
      </c>
      <c r="BK2475" t="s">
        <v>1160</v>
      </c>
      <c r="BL2475">
        <v>1</v>
      </c>
      <c r="BN2475">
        <v>0</v>
      </c>
      <c r="BO2475" s="60">
        <v>46</v>
      </c>
      <c r="BP2475" s="62">
        <v>33</v>
      </c>
      <c r="BQ2475" s="66">
        <f t="shared" si="1034"/>
        <v>46033</v>
      </c>
      <c r="BR2475" s="66">
        <f t="shared" si="1035"/>
        <v>46033</v>
      </c>
      <c r="BS2475" s="3" t="s">
        <v>3083</v>
      </c>
    </row>
    <row r="2476" spans="1:71" ht="14" hidden="1" customHeight="1" outlineLevel="1" x14ac:dyDescent="0.2">
      <c r="A2476" t="s">
        <v>837</v>
      </c>
      <c r="B2476" t="s">
        <v>1160</v>
      </c>
      <c r="C2476" s="1">
        <f t="shared" si="1025"/>
        <v>9177</v>
      </c>
      <c r="D2476" s="3">
        <f>IF(N2476&gt;0, RANK(N2476,(N2476:P2476,Q2476:AE2476)),0)</f>
        <v>2</v>
      </c>
      <c r="E2476" s="3">
        <f>IF(O2476&gt;0,RANK(O2476,(N2476:P2476,Q2476:AE2476)),0)</f>
        <v>1</v>
      </c>
      <c r="F2476" s="3">
        <f>IF(P2476&gt;0,RANK(P2476,(N2476:P2476,Q2476:AE2476)),0)</f>
        <v>3</v>
      </c>
      <c r="G2476" s="1">
        <f t="shared" si="1023"/>
        <v>3465</v>
      </c>
      <c r="H2476" s="2">
        <f t="shared" si="1024"/>
        <v>0.37757437070938216</v>
      </c>
      <c r="I2476" s="2"/>
      <c r="J2476" s="2">
        <f t="shared" si="1026"/>
        <v>0.29889942246921652</v>
      </c>
      <c r="K2476" s="2">
        <f t="shared" si="1027"/>
        <v>0.67647379317859868</v>
      </c>
      <c r="L2476" s="2">
        <f t="shared" si="1028"/>
        <v>1.8851476517380408E-2</v>
      </c>
      <c r="M2476" s="2">
        <f t="shared" si="1029"/>
        <v>5.7753078348043857E-3</v>
      </c>
      <c r="N2476" s="38">
        <v>2743</v>
      </c>
      <c r="O2476" s="38">
        <v>6208</v>
      </c>
      <c r="P2476" s="38">
        <v>173</v>
      </c>
      <c r="Q2476" s="38">
        <v>53</v>
      </c>
      <c r="R2476" s="38"/>
      <c r="S2476" s="38"/>
      <c r="T2476" s="38"/>
      <c r="U2476" s="38"/>
      <c r="V2476" s="38"/>
      <c r="W2476" s="38"/>
      <c r="X2476" s="38"/>
      <c r="Y2476" s="38"/>
      <c r="Z2476" s="38"/>
      <c r="AA2476" s="38"/>
      <c r="AB2476" s="38"/>
      <c r="AC2476" s="38"/>
      <c r="AD2476" s="38"/>
      <c r="AE2476" s="38"/>
      <c r="AF2476" s="38"/>
      <c r="AG2476" s="38"/>
      <c r="AH2476" s="38"/>
      <c r="AI2476" s="38"/>
      <c r="AJ2476" s="38"/>
      <c r="AK2476" s="38"/>
      <c r="AL2476" s="38"/>
      <c r="AM2476" s="38"/>
      <c r="AN2476" s="38"/>
      <c r="AO2476" s="38"/>
      <c r="AP2476" s="38"/>
      <c r="AQ2476" s="38"/>
      <c r="AR2476" s="38"/>
      <c r="AS2476" s="38"/>
      <c r="AT2476" s="38"/>
      <c r="AU2476" s="38"/>
      <c r="AV2476" s="38"/>
      <c r="AW2476" s="38"/>
      <c r="AX2476" s="38"/>
      <c r="AY2476" s="38"/>
      <c r="BA2476" s="3">
        <f>IF(Q2476&gt;0,RANK(Q2476,(N2476:P2476,Q2476:AE2476)),0)</f>
        <v>4</v>
      </c>
      <c r="BB2476" s="3">
        <f>IF(R2476&gt;0,RANK(R2476,(N2476:P2476,Q2476:AE2476)),0)</f>
        <v>0</v>
      </c>
      <c r="BC2476" s="3">
        <f>IF(S2476&gt;0,RANK(S2476,(N2476:P2476,Q2476:AE2476)),0)</f>
        <v>0</v>
      </c>
      <c r="BD2476" s="3">
        <f>IF(T2476&gt;0,RANK(T2476,(N2476:P2476,Q2476:AE2476)),0)</f>
        <v>0</v>
      </c>
      <c r="BE2476" s="2">
        <f t="shared" si="1030"/>
        <v>5.7753078348044022E-3</v>
      </c>
      <c r="BF2476" s="2">
        <f t="shared" si="1031"/>
        <v>0</v>
      </c>
      <c r="BG2476" s="2">
        <f t="shared" si="1032"/>
        <v>0</v>
      </c>
      <c r="BH2476" s="2">
        <f t="shared" si="1033"/>
        <v>0</v>
      </c>
      <c r="BJ2476" t="s">
        <v>837</v>
      </c>
      <c r="BK2476" t="s">
        <v>1160</v>
      </c>
      <c r="BL2476">
        <v>1</v>
      </c>
      <c r="BN2476">
        <v>0</v>
      </c>
      <c r="BO2476" s="60">
        <v>46</v>
      </c>
      <c r="BP2476" s="62">
        <v>35</v>
      </c>
      <c r="BQ2476" s="66">
        <f t="shared" si="1034"/>
        <v>46035</v>
      </c>
      <c r="BR2476" s="66">
        <f t="shared" si="1035"/>
        <v>46035</v>
      </c>
      <c r="BS2476" s="3" t="s">
        <v>3083</v>
      </c>
    </row>
    <row r="2477" spans="1:71" ht="14" hidden="1" customHeight="1" outlineLevel="1" x14ac:dyDescent="0.2">
      <c r="A2477" t="s">
        <v>2035</v>
      </c>
      <c r="B2477" t="s">
        <v>1160</v>
      </c>
      <c r="C2477" s="1">
        <f t="shared" si="1025"/>
        <v>2932</v>
      </c>
      <c r="D2477" s="3">
        <f>IF(N2477&gt;0, RANK(N2477,(N2477:P2477,Q2477:AE2477)),0)</f>
        <v>2</v>
      </c>
      <c r="E2477" s="3">
        <f>IF(O2477&gt;0,RANK(O2477,(N2477:P2477,Q2477:AE2477)),0)</f>
        <v>1</v>
      </c>
      <c r="F2477" s="3">
        <f>IF(P2477&gt;0,RANK(P2477,(N2477:P2477,Q2477:AE2477)),0)</f>
        <v>3</v>
      </c>
      <c r="G2477" s="1">
        <f t="shared" si="1023"/>
        <v>876</v>
      </c>
      <c r="H2477" s="2">
        <f t="shared" si="1024"/>
        <v>0.29877216916780353</v>
      </c>
      <c r="I2477" s="2"/>
      <c r="J2477" s="2">
        <f t="shared" si="1026"/>
        <v>0.34106412005457026</v>
      </c>
      <c r="K2477" s="2">
        <f t="shared" si="1027"/>
        <v>0.63983628922237379</v>
      </c>
      <c r="L2477" s="2">
        <f t="shared" si="1028"/>
        <v>1.227830832196453E-2</v>
      </c>
      <c r="M2477" s="2">
        <f t="shared" si="1029"/>
        <v>6.8212824010913629E-3</v>
      </c>
      <c r="N2477" s="38">
        <v>1000</v>
      </c>
      <c r="O2477" s="38">
        <v>1876</v>
      </c>
      <c r="P2477" s="38">
        <v>36</v>
      </c>
      <c r="Q2477" s="38">
        <v>20</v>
      </c>
      <c r="R2477" s="38"/>
      <c r="S2477" s="38"/>
      <c r="T2477" s="38"/>
      <c r="U2477" s="38"/>
      <c r="V2477" s="38"/>
      <c r="W2477" s="38"/>
      <c r="X2477" s="38"/>
      <c r="Y2477" s="38"/>
      <c r="Z2477" s="38"/>
      <c r="AA2477" s="38"/>
      <c r="AB2477" s="38"/>
      <c r="AC2477" s="38"/>
      <c r="AD2477" s="38"/>
      <c r="AE2477" s="38"/>
      <c r="AF2477" s="38"/>
      <c r="AG2477" s="38"/>
      <c r="AH2477" s="38"/>
      <c r="AI2477" s="38"/>
      <c r="AJ2477" s="38"/>
      <c r="AK2477" s="38"/>
      <c r="AL2477" s="38"/>
      <c r="AM2477" s="38"/>
      <c r="AN2477" s="38"/>
      <c r="AO2477" s="38"/>
      <c r="AP2477" s="38"/>
      <c r="AQ2477" s="38"/>
      <c r="AR2477" s="38"/>
      <c r="AS2477" s="38"/>
      <c r="AT2477" s="38"/>
      <c r="AU2477" s="38"/>
      <c r="AV2477" s="38"/>
      <c r="AW2477" s="38"/>
      <c r="AX2477" s="38"/>
      <c r="AY2477" s="38"/>
      <c r="BA2477" s="3">
        <f>IF(Q2477&gt;0,RANK(Q2477,(N2477:P2477,Q2477:AE2477)),0)</f>
        <v>4</v>
      </c>
      <c r="BB2477" s="3">
        <f>IF(R2477&gt;0,RANK(R2477,(N2477:P2477,Q2477:AE2477)),0)</f>
        <v>0</v>
      </c>
      <c r="BC2477" s="3">
        <f>IF(S2477&gt;0,RANK(S2477,(N2477:P2477,Q2477:AE2477)),0)</f>
        <v>0</v>
      </c>
      <c r="BD2477" s="3">
        <f>IF(T2477&gt;0,RANK(T2477,(N2477:P2477,Q2477:AE2477)),0)</f>
        <v>0</v>
      </c>
      <c r="BE2477" s="2">
        <f t="shared" si="1030"/>
        <v>6.8212824010914054E-3</v>
      </c>
      <c r="BF2477" s="2">
        <f t="shared" si="1031"/>
        <v>0</v>
      </c>
      <c r="BG2477" s="2">
        <f t="shared" si="1032"/>
        <v>0</v>
      </c>
      <c r="BH2477" s="2">
        <f t="shared" si="1033"/>
        <v>0</v>
      </c>
      <c r="BJ2477" t="s">
        <v>2035</v>
      </c>
      <c r="BK2477" t="s">
        <v>1160</v>
      </c>
      <c r="BL2477">
        <v>1</v>
      </c>
      <c r="BN2477">
        <v>0</v>
      </c>
      <c r="BO2477" s="60">
        <v>46</v>
      </c>
      <c r="BP2477" s="62">
        <v>37</v>
      </c>
      <c r="BQ2477" s="66">
        <f t="shared" si="1034"/>
        <v>46037</v>
      </c>
      <c r="BR2477" s="66">
        <f t="shared" si="1035"/>
        <v>46037</v>
      </c>
      <c r="BS2477" s="3" t="s">
        <v>3083</v>
      </c>
    </row>
    <row r="2478" spans="1:71" ht="14" hidden="1" customHeight="1" outlineLevel="1" x14ac:dyDescent="0.2">
      <c r="A2478" t="s">
        <v>1815</v>
      </c>
      <c r="B2478" t="s">
        <v>1160</v>
      </c>
      <c r="C2478" s="1">
        <f t="shared" si="1025"/>
        <v>2298</v>
      </c>
      <c r="D2478" s="3">
        <f>IF(N2478&gt;0, RANK(N2478,(N2478:P2478,Q2478:AE2478)),0)</f>
        <v>2</v>
      </c>
      <c r="E2478" s="3">
        <f>IF(O2478&gt;0,RANK(O2478,(N2478:P2478,Q2478:AE2478)),0)</f>
        <v>1</v>
      </c>
      <c r="F2478" s="3">
        <f>IF(P2478&gt;0,RANK(P2478,(N2478:P2478,Q2478:AE2478)),0)</f>
        <v>3</v>
      </c>
      <c r="G2478" s="1">
        <f t="shared" si="1023"/>
        <v>1189</v>
      </c>
      <c r="H2478" s="2">
        <f t="shared" si="1024"/>
        <v>0.5174064403829417</v>
      </c>
      <c r="I2478" s="2"/>
      <c r="J2478" s="2">
        <f t="shared" si="1026"/>
        <v>0.2297650130548303</v>
      </c>
      <c r="K2478" s="2">
        <f t="shared" si="1027"/>
        <v>0.74717145343777203</v>
      </c>
      <c r="L2478" s="2">
        <f t="shared" si="1028"/>
        <v>1.7406440382941687E-2</v>
      </c>
      <c r="M2478" s="2">
        <f t="shared" si="1029"/>
        <v>5.6570931244559614E-3</v>
      </c>
      <c r="N2478" s="38">
        <v>528</v>
      </c>
      <c r="O2478" s="38">
        <v>1717</v>
      </c>
      <c r="P2478" s="38">
        <v>40</v>
      </c>
      <c r="Q2478" s="38">
        <v>13</v>
      </c>
      <c r="R2478" s="38"/>
      <c r="S2478" s="38"/>
      <c r="T2478" s="38"/>
      <c r="U2478" s="38"/>
      <c r="V2478" s="38"/>
      <c r="W2478" s="38"/>
      <c r="X2478" s="38"/>
      <c r="Y2478" s="38"/>
      <c r="Z2478" s="38"/>
      <c r="AA2478" s="38"/>
      <c r="AB2478" s="38"/>
      <c r="AC2478" s="38"/>
      <c r="AD2478" s="38"/>
      <c r="AE2478" s="38"/>
      <c r="AF2478" s="38"/>
      <c r="AG2478" s="38"/>
      <c r="AH2478" s="38"/>
      <c r="AI2478" s="38"/>
      <c r="AJ2478" s="38"/>
      <c r="AK2478" s="38"/>
      <c r="AL2478" s="38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BA2478" s="3">
        <f>IF(Q2478&gt;0,RANK(Q2478,(N2478:P2478,Q2478:AE2478)),0)</f>
        <v>4</v>
      </c>
      <c r="BB2478" s="3">
        <f>IF(R2478&gt;0,RANK(R2478,(N2478:P2478,Q2478:AE2478)),0)</f>
        <v>0</v>
      </c>
      <c r="BC2478" s="3">
        <f>IF(S2478&gt;0,RANK(S2478,(N2478:P2478,Q2478:AE2478)),0)</f>
        <v>0</v>
      </c>
      <c r="BD2478" s="3">
        <f>IF(T2478&gt;0,RANK(T2478,(N2478:P2478,Q2478:AE2478)),0)</f>
        <v>0</v>
      </c>
      <c r="BE2478" s="2">
        <f t="shared" si="1030"/>
        <v>5.657093124456049E-3</v>
      </c>
      <c r="BF2478" s="2">
        <f t="shared" si="1031"/>
        <v>0</v>
      </c>
      <c r="BG2478" s="2">
        <f t="shared" si="1032"/>
        <v>0</v>
      </c>
      <c r="BH2478" s="2">
        <f t="shared" si="1033"/>
        <v>0</v>
      </c>
      <c r="BJ2478" t="s">
        <v>1815</v>
      </c>
      <c r="BK2478" t="s">
        <v>1160</v>
      </c>
      <c r="BL2478">
        <v>1</v>
      </c>
      <c r="BN2478">
        <v>0</v>
      </c>
      <c r="BO2478" s="60">
        <v>46</v>
      </c>
      <c r="BP2478" s="62">
        <v>39</v>
      </c>
      <c r="BQ2478" s="66">
        <f t="shared" si="1034"/>
        <v>46039</v>
      </c>
      <c r="BR2478" s="66">
        <f t="shared" si="1035"/>
        <v>46039</v>
      </c>
      <c r="BS2478" s="3" t="s">
        <v>3083</v>
      </c>
    </row>
    <row r="2479" spans="1:71" ht="14" hidden="1" customHeight="1" outlineLevel="1" x14ac:dyDescent="0.2">
      <c r="A2479" t="s">
        <v>2590</v>
      </c>
      <c r="B2479" t="s">
        <v>1160</v>
      </c>
      <c r="C2479" s="1">
        <f t="shared" si="1025"/>
        <v>1871</v>
      </c>
      <c r="D2479" s="3">
        <f>IF(N2479&gt;0, RANK(N2479,(N2479:P2479,Q2479:AE2479)),0)</f>
        <v>1</v>
      </c>
      <c r="E2479" s="3">
        <f>IF(O2479&gt;0,RANK(O2479,(N2479:P2479,Q2479:AE2479)),0)</f>
        <v>2</v>
      </c>
      <c r="F2479" s="3">
        <f>IF(P2479&gt;0,RANK(P2479,(N2479:P2479,Q2479:AE2479)),0)</f>
        <v>3</v>
      </c>
      <c r="G2479" s="1">
        <f t="shared" si="1023"/>
        <v>239</v>
      </c>
      <c r="H2479" s="2">
        <f t="shared" si="1024"/>
        <v>0.12773917691074291</v>
      </c>
      <c r="I2479" s="2"/>
      <c r="J2479" s="2">
        <f t="shared" si="1026"/>
        <v>0.55157669695350076</v>
      </c>
      <c r="K2479" s="2">
        <f t="shared" si="1027"/>
        <v>0.42383752004275788</v>
      </c>
      <c r="L2479" s="2">
        <f t="shared" si="1028"/>
        <v>2.2982362373062535E-2</v>
      </c>
      <c r="M2479" s="2">
        <f t="shared" si="1029"/>
        <v>1.6034206306788333E-3</v>
      </c>
      <c r="N2479" s="38">
        <v>1032</v>
      </c>
      <c r="O2479" s="38">
        <v>793</v>
      </c>
      <c r="P2479" s="38">
        <v>43</v>
      </c>
      <c r="Q2479" s="38">
        <v>3</v>
      </c>
      <c r="R2479" s="38"/>
      <c r="S2479" s="38"/>
      <c r="T2479" s="38"/>
      <c r="U2479" s="38"/>
      <c r="V2479" s="38"/>
      <c r="W2479" s="38"/>
      <c r="X2479" s="38"/>
      <c r="Y2479" s="38"/>
      <c r="Z2479" s="38"/>
      <c r="AA2479" s="38"/>
      <c r="AB2479" s="38"/>
      <c r="AC2479" s="38"/>
      <c r="AD2479" s="38"/>
      <c r="AE2479" s="38"/>
      <c r="AF2479" s="38"/>
      <c r="AG2479" s="38"/>
      <c r="AH2479" s="38"/>
      <c r="AI2479" s="38"/>
      <c r="AJ2479" s="38"/>
      <c r="AK2479" s="38"/>
      <c r="AL2479" s="38"/>
      <c r="AM2479" s="38"/>
      <c r="AN2479" s="38"/>
      <c r="AO2479" s="38"/>
      <c r="AP2479" s="38"/>
      <c r="AQ2479" s="38"/>
      <c r="AR2479" s="38"/>
      <c r="AS2479" s="38"/>
      <c r="AT2479" s="38"/>
      <c r="AU2479" s="38"/>
      <c r="AV2479" s="38"/>
      <c r="AW2479" s="38"/>
      <c r="AX2479" s="38"/>
      <c r="AY2479" s="38"/>
      <c r="BA2479" s="3">
        <f>IF(Q2479&gt;0,RANK(Q2479,(N2479:P2479,Q2479:AE2479)),0)</f>
        <v>4</v>
      </c>
      <c r="BB2479" s="3">
        <f>IF(R2479&gt;0,RANK(R2479,(N2479:P2479,Q2479:AE2479)),0)</f>
        <v>0</v>
      </c>
      <c r="BC2479" s="3">
        <f>IF(S2479&gt;0,RANK(S2479,(N2479:P2479,Q2479:AE2479)),0)</f>
        <v>0</v>
      </c>
      <c r="BD2479" s="3">
        <f>IF(T2479&gt;0,RANK(T2479,(N2479:P2479,Q2479:AE2479)),0)</f>
        <v>0</v>
      </c>
      <c r="BE2479" s="2">
        <f t="shared" si="1030"/>
        <v>1.6034206306787815E-3</v>
      </c>
      <c r="BF2479" s="2">
        <f t="shared" si="1031"/>
        <v>0</v>
      </c>
      <c r="BG2479" s="2">
        <f t="shared" si="1032"/>
        <v>0</v>
      </c>
      <c r="BH2479" s="2">
        <f t="shared" si="1033"/>
        <v>0</v>
      </c>
      <c r="BJ2479" t="s">
        <v>2590</v>
      </c>
      <c r="BK2479" t="s">
        <v>1160</v>
      </c>
      <c r="BL2479">
        <v>1</v>
      </c>
      <c r="BN2479">
        <v>0</v>
      </c>
      <c r="BO2479" s="60">
        <v>46</v>
      </c>
      <c r="BP2479" s="62">
        <v>41</v>
      </c>
      <c r="BQ2479" s="66">
        <f t="shared" si="1034"/>
        <v>46041</v>
      </c>
      <c r="BR2479" s="66">
        <f t="shared" si="1035"/>
        <v>46041</v>
      </c>
      <c r="BS2479" s="3" t="s">
        <v>3083</v>
      </c>
    </row>
    <row r="2480" spans="1:71" ht="14" hidden="1" customHeight="1" outlineLevel="1" x14ac:dyDescent="0.2">
      <c r="A2480" t="s">
        <v>1127</v>
      </c>
      <c r="B2480" t="s">
        <v>1160</v>
      </c>
      <c r="C2480" s="1">
        <f t="shared" si="1025"/>
        <v>1658</v>
      </c>
      <c r="D2480" s="3">
        <f>IF(N2480&gt;0, RANK(N2480,(N2480:P2480,Q2480:AE2480)),0)</f>
        <v>2</v>
      </c>
      <c r="E2480" s="3">
        <f>IF(O2480&gt;0,RANK(O2480,(N2480:P2480,Q2480:AE2480)),0)</f>
        <v>1</v>
      </c>
      <c r="F2480" s="3">
        <f>IF(P2480&gt;0,RANK(P2480,(N2480:P2480,Q2480:AE2480)),0)</f>
        <v>3</v>
      </c>
      <c r="G2480" s="1">
        <f t="shared" si="1023"/>
        <v>1200</v>
      </c>
      <c r="H2480" s="2">
        <f t="shared" si="1024"/>
        <v>0.72376357056694818</v>
      </c>
      <c r="I2480" s="2"/>
      <c r="J2480" s="2">
        <f t="shared" si="1026"/>
        <v>0.13208685162846803</v>
      </c>
      <c r="K2480" s="2">
        <f t="shared" si="1027"/>
        <v>0.85585042219541618</v>
      </c>
      <c r="L2480" s="2">
        <f t="shared" si="1028"/>
        <v>1.0253317249698432E-2</v>
      </c>
      <c r="M2480" s="2">
        <f t="shared" si="1029"/>
        <v>1.8094089264173805E-3</v>
      </c>
      <c r="N2480" s="38">
        <v>219</v>
      </c>
      <c r="O2480" s="38">
        <v>1419</v>
      </c>
      <c r="P2480" s="38">
        <v>17</v>
      </c>
      <c r="Q2480" s="38">
        <v>3</v>
      </c>
      <c r="R2480" s="38"/>
      <c r="S2480" s="38"/>
      <c r="T2480" s="38"/>
      <c r="U2480" s="38"/>
      <c r="V2480" s="38"/>
      <c r="W2480" s="38"/>
      <c r="X2480" s="38"/>
      <c r="Y2480" s="38"/>
      <c r="Z2480" s="38"/>
      <c r="AA2480" s="38"/>
      <c r="AB2480" s="38"/>
      <c r="AC2480" s="38"/>
      <c r="AD2480" s="38"/>
      <c r="AE2480" s="38"/>
      <c r="AF2480" s="38"/>
      <c r="AG2480" s="38"/>
      <c r="AH2480" s="38"/>
      <c r="AI2480" s="38"/>
      <c r="AJ2480" s="38"/>
      <c r="AK2480" s="38"/>
      <c r="AL2480" s="38"/>
      <c r="AM2480" s="38"/>
      <c r="AN2480" s="38"/>
      <c r="AO2480" s="38"/>
      <c r="AP2480" s="38"/>
      <c r="AQ2480" s="38"/>
      <c r="AR2480" s="38"/>
      <c r="AS2480" s="38"/>
      <c r="AT2480" s="38"/>
      <c r="AU2480" s="38"/>
      <c r="AV2480" s="38"/>
      <c r="AW2480" s="38"/>
      <c r="AX2480" s="38"/>
      <c r="AY2480" s="38"/>
      <c r="BA2480" s="3">
        <f>IF(Q2480&gt;0,RANK(Q2480,(N2480:P2480,Q2480:AE2480)),0)</f>
        <v>4</v>
      </c>
      <c r="BB2480" s="3">
        <f>IF(R2480&gt;0,RANK(R2480,(N2480:P2480,Q2480:AE2480)),0)</f>
        <v>0</v>
      </c>
      <c r="BC2480" s="3">
        <f>IF(S2480&gt;0,RANK(S2480,(N2480:P2480,Q2480:AE2480)),0)</f>
        <v>0</v>
      </c>
      <c r="BD2480" s="3">
        <f>IF(T2480&gt;0,RANK(T2480,(N2480:P2480,Q2480:AE2480)),0)</f>
        <v>0</v>
      </c>
      <c r="BE2480" s="2">
        <f t="shared" si="1030"/>
        <v>1.8094089264173703E-3</v>
      </c>
      <c r="BF2480" s="2">
        <f t="shared" si="1031"/>
        <v>0</v>
      </c>
      <c r="BG2480" s="2">
        <f t="shared" si="1032"/>
        <v>0</v>
      </c>
      <c r="BH2480" s="2">
        <f t="shared" si="1033"/>
        <v>0</v>
      </c>
      <c r="BJ2480" t="s">
        <v>1127</v>
      </c>
      <c r="BK2480" t="s">
        <v>1160</v>
      </c>
      <c r="BL2480">
        <v>1</v>
      </c>
      <c r="BN2480">
        <v>0</v>
      </c>
      <c r="BO2480" s="60">
        <v>46</v>
      </c>
      <c r="BP2480" s="62">
        <v>43</v>
      </c>
      <c r="BQ2480" s="66">
        <f t="shared" si="1034"/>
        <v>46043</v>
      </c>
      <c r="BR2480" s="66">
        <f t="shared" si="1035"/>
        <v>46043</v>
      </c>
      <c r="BS2480" s="3" t="s">
        <v>3083</v>
      </c>
    </row>
    <row r="2481" spans="1:71" ht="14" hidden="1" customHeight="1" outlineLevel="1" x14ac:dyDescent="0.2">
      <c r="A2481" t="s">
        <v>1930</v>
      </c>
      <c r="B2481" t="s">
        <v>1160</v>
      </c>
      <c r="C2481" s="1">
        <f t="shared" si="1025"/>
        <v>2031</v>
      </c>
      <c r="D2481" s="3">
        <f>IF(N2481&gt;0, RANK(N2481,(N2481:P2481,Q2481:AE2481)),0)</f>
        <v>2</v>
      </c>
      <c r="E2481" s="3">
        <f>IF(O2481&gt;0,RANK(O2481,(N2481:P2481,Q2481:AE2481)),0)</f>
        <v>1</v>
      </c>
      <c r="F2481" s="3">
        <f>IF(P2481&gt;0,RANK(P2481,(N2481:P2481,Q2481:AE2481)),0)</f>
        <v>3</v>
      </c>
      <c r="G2481" s="1">
        <f t="shared" si="1023"/>
        <v>1234</v>
      </c>
      <c r="H2481" s="2">
        <f t="shared" si="1024"/>
        <v>0.60758247168882329</v>
      </c>
      <c r="I2481" s="2"/>
      <c r="J2481" s="2">
        <f t="shared" si="1026"/>
        <v>0.18906942392909898</v>
      </c>
      <c r="K2481" s="2">
        <f t="shared" si="1027"/>
        <v>0.79665189561792216</v>
      </c>
      <c r="L2481" s="2">
        <f t="shared" si="1028"/>
        <v>1.2801575578532743E-2</v>
      </c>
      <c r="M2481" s="2">
        <f t="shared" si="1029"/>
        <v>1.4771048744461213E-3</v>
      </c>
      <c r="N2481" s="38">
        <v>384</v>
      </c>
      <c r="O2481" s="38">
        <v>1618</v>
      </c>
      <c r="P2481" s="38">
        <v>26</v>
      </c>
      <c r="Q2481" s="38">
        <v>3</v>
      </c>
      <c r="R2481" s="38"/>
      <c r="S2481" s="38"/>
      <c r="T2481" s="38"/>
      <c r="U2481" s="38"/>
      <c r="V2481" s="38"/>
      <c r="W2481" s="38"/>
      <c r="X2481" s="38"/>
      <c r="Y2481" s="38"/>
      <c r="Z2481" s="38"/>
      <c r="AA2481" s="38"/>
      <c r="AB2481" s="38"/>
      <c r="AC2481" s="38"/>
      <c r="AD2481" s="38"/>
      <c r="AE2481" s="38"/>
      <c r="AF2481" s="38"/>
      <c r="AG2481" s="38"/>
      <c r="AH2481" s="38"/>
      <c r="AI2481" s="38"/>
      <c r="AJ2481" s="38"/>
      <c r="AK2481" s="38"/>
      <c r="AL2481" s="38"/>
      <c r="AM2481" s="38"/>
      <c r="AN2481" s="38"/>
      <c r="AO2481" s="38"/>
      <c r="AP2481" s="38"/>
      <c r="AQ2481" s="38"/>
      <c r="AR2481" s="38"/>
      <c r="AS2481" s="38"/>
      <c r="AT2481" s="38"/>
      <c r="AU2481" s="38"/>
      <c r="AV2481" s="38"/>
      <c r="AW2481" s="38"/>
      <c r="AX2481" s="38"/>
      <c r="AY2481" s="38"/>
      <c r="BA2481" s="3">
        <f>IF(Q2481&gt;0,RANK(Q2481,(N2481:P2481,Q2481:AE2481)),0)</f>
        <v>4</v>
      </c>
      <c r="BB2481" s="3">
        <f>IF(R2481&gt;0,RANK(R2481,(N2481:P2481,Q2481:AE2481)),0)</f>
        <v>0</v>
      </c>
      <c r="BC2481" s="3">
        <f>IF(S2481&gt;0,RANK(S2481,(N2481:P2481,Q2481:AE2481)),0)</f>
        <v>0</v>
      </c>
      <c r="BD2481" s="3">
        <f>IF(T2481&gt;0,RANK(T2481,(N2481:P2481,Q2481:AE2481)),0)</f>
        <v>0</v>
      </c>
      <c r="BE2481" s="2">
        <f t="shared" si="1030"/>
        <v>1.4771048744460858E-3</v>
      </c>
      <c r="BF2481" s="2">
        <f t="shared" si="1031"/>
        <v>0</v>
      </c>
      <c r="BG2481" s="2">
        <f t="shared" si="1032"/>
        <v>0</v>
      </c>
      <c r="BH2481" s="2">
        <f t="shared" si="1033"/>
        <v>0</v>
      </c>
      <c r="BJ2481" t="s">
        <v>1930</v>
      </c>
      <c r="BK2481" t="s">
        <v>1160</v>
      </c>
      <c r="BL2481">
        <v>1</v>
      </c>
      <c r="BN2481">
        <v>0</v>
      </c>
      <c r="BO2481" s="60">
        <v>46</v>
      </c>
      <c r="BP2481" s="62">
        <v>45</v>
      </c>
      <c r="BQ2481" s="66">
        <f t="shared" si="1034"/>
        <v>46045</v>
      </c>
      <c r="BR2481" s="66">
        <f t="shared" si="1035"/>
        <v>46045</v>
      </c>
      <c r="BS2481" s="3" t="s">
        <v>3083</v>
      </c>
    </row>
    <row r="2482" spans="1:71" ht="14" hidden="1" customHeight="1" outlineLevel="1" x14ac:dyDescent="0.2">
      <c r="A2482" t="s">
        <v>2978</v>
      </c>
      <c r="B2482" t="s">
        <v>1160</v>
      </c>
      <c r="C2482" s="1">
        <f t="shared" si="1025"/>
        <v>4274</v>
      </c>
      <c r="D2482" s="3">
        <f>IF(N2482&gt;0, RANK(N2482,(N2482:P2482,Q2482:AE2482)),0)</f>
        <v>2</v>
      </c>
      <c r="E2482" s="3">
        <f>IF(O2482&gt;0,RANK(O2482,(N2482:P2482,Q2482:AE2482)),0)</f>
        <v>1</v>
      </c>
      <c r="F2482" s="3">
        <f>IF(P2482&gt;0,RANK(P2482,(N2482:P2482,Q2482:AE2482)),0)</f>
        <v>3</v>
      </c>
      <c r="G2482" s="1">
        <f t="shared" si="1023"/>
        <v>2105</v>
      </c>
      <c r="H2482" s="2">
        <f t="shared" si="1024"/>
        <v>0.49251286850725318</v>
      </c>
      <c r="I2482" s="2"/>
      <c r="J2482" s="2">
        <f t="shared" si="1026"/>
        <v>0.24099204492278894</v>
      </c>
      <c r="K2482" s="2">
        <f t="shared" si="1027"/>
        <v>0.73350491343004209</v>
      </c>
      <c r="L2482" s="2">
        <f t="shared" si="1028"/>
        <v>1.8015910154422086E-2</v>
      </c>
      <c r="M2482" s="2">
        <f t="shared" si="1029"/>
        <v>7.4871314927469033E-3</v>
      </c>
      <c r="N2482" s="38">
        <v>1030</v>
      </c>
      <c r="O2482" s="38">
        <v>3135</v>
      </c>
      <c r="P2482" s="38">
        <v>77</v>
      </c>
      <c r="Q2482" s="38">
        <v>32</v>
      </c>
      <c r="R2482" s="38"/>
      <c r="S2482" s="38"/>
      <c r="T2482" s="38"/>
      <c r="U2482" s="38"/>
      <c r="V2482" s="38"/>
      <c r="W2482" s="38"/>
      <c r="X2482" s="38"/>
      <c r="Y2482" s="38"/>
      <c r="Z2482" s="38"/>
      <c r="AA2482" s="38"/>
      <c r="AB2482" s="38"/>
      <c r="AC2482" s="38"/>
      <c r="AD2482" s="38"/>
      <c r="AE2482" s="38"/>
      <c r="AF2482" s="38"/>
      <c r="AG2482" s="38"/>
      <c r="AH2482" s="38"/>
      <c r="AI2482" s="38"/>
      <c r="AJ2482" s="38"/>
      <c r="AK2482" s="38"/>
      <c r="AL2482" s="38"/>
      <c r="AM2482" s="38"/>
      <c r="AN2482" s="38"/>
      <c r="AO2482" s="38"/>
      <c r="AP2482" s="38"/>
      <c r="AQ2482" s="38"/>
      <c r="AR2482" s="38"/>
      <c r="AS2482" s="38"/>
      <c r="AT2482" s="38"/>
      <c r="AU2482" s="38"/>
      <c r="AV2482" s="38"/>
      <c r="AW2482" s="38"/>
      <c r="AX2482" s="38"/>
      <c r="AY2482" s="38"/>
      <c r="BA2482" s="3">
        <f>IF(Q2482&gt;0,RANK(Q2482,(N2482:P2482,Q2482:AE2482)),0)</f>
        <v>4</v>
      </c>
      <c r="BB2482" s="3">
        <f>IF(R2482&gt;0,RANK(R2482,(N2482:P2482,Q2482:AE2482)),0)</f>
        <v>0</v>
      </c>
      <c r="BC2482" s="3">
        <f>IF(S2482&gt;0,RANK(S2482,(N2482:P2482,Q2482:AE2482)),0)</f>
        <v>0</v>
      </c>
      <c r="BD2482" s="3">
        <f>IF(T2482&gt;0,RANK(T2482,(N2482:P2482,Q2482:AE2482)),0)</f>
        <v>0</v>
      </c>
      <c r="BE2482" s="2">
        <f t="shared" si="1030"/>
        <v>7.4871314927468418E-3</v>
      </c>
      <c r="BF2482" s="2">
        <f t="shared" si="1031"/>
        <v>0</v>
      </c>
      <c r="BG2482" s="2">
        <f t="shared" si="1032"/>
        <v>0</v>
      </c>
      <c r="BH2482" s="2">
        <f t="shared" si="1033"/>
        <v>0</v>
      </c>
      <c r="BJ2482" t="s">
        <v>2978</v>
      </c>
      <c r="BK2482" t="s">
        <v>1160</v>
      </c>
      <c r="BL2482">
        <v>1</v>
      </c>
      <c r="BN2482">
        <v>0</v>
      </c>
      <c r="BO2482" s="60">
        <v>46</v>
      </c>
      <c r="BP2482" s="62">
        <v>47</v>
      </c>
      <c r="BQ2482" s="66">
        <f t="shared" si="1034"/>
        <v>46047</v>
      </c>
      <c r="BR2482" s="66">
        <f t="shared" si="1035"/>
        <v>46047</v>
      </c>
      <c r="BS2482" s="3" t="s">
        <v>3083</v>
      </c>
    </row>
    <row r="2483" spans="1:71" ht="14" hidden="1" customHeight="1" outlineLevel="1" x14ac:dyDescent="0.2">
      <c r="A2483" t="s">
        <v>1939</v>
      </c>
      <c r="B2483" t="s">
        <v>1160</v>
      </c>
      <c r="C2483" s="1">
        <f t="shared" si="1025"/>
        <v>1130</v>
      </c>
      <c r="D2483" s="3">
        <f>IF(N2483&gt;0, RANK(N2483,(N2483:P2483,Q2483:AE2483)),0)</f>
        <v>2</v>
      </c>
      <c r="E2483" s="3">
        <f>IF(O2483&gt;0,RANK(O2483,(N2483:P2483,Q2483:AE2483)),0)</f>
        <v>1</v>
      </c>
      <c r="F2483" s="3">
        <f>IF(P2483&gt;0,RANK(P2483,(N2483:P2483,Q2483:AE2483)),0)</f>
        <v>3</v>
      </c>
      <c r="G2483" s="1">
        <f t="shared" si="1023"/>
        <v>737</v>
      </c>
      <c r="H2483" s="2">
        <f t="shared" si="1024"/>
        <v>0.65221238938053094</v>
      </c>
      <c r="I2483" s="2"/>
      <c r="J2483" s="2">
        <f t="shared" si="1026"/>
        <v>0.16194690265486725</v>
      </c>
      <c r="K2483" s="2">
        <f t="shared" si="1027"/>
        <v>0.81415929203539827</v>
      </c>
      <c r="L2483" s="2">
        <f t="shared" si="1028"/>
        <v>1.8584070796460177E-2</v>
      </c>
      <c r="M2483" s="2">
        <f t="shared" si="1029"/>
        <v>5.3097345132743293E-3</v>
      </c>
      <c r="N2483" s="38">
        <v>183</v>
      </c>
      <c r="O2483" s="38">
        <v>920</v>
      </c>
      <c r="P2483" s="38">
        <v>21</v>
      </c>
      <c r="Q2483" s="38">
        <v>6</v>
      </c>
      <c r="R2483" s="38"/>
      <c r="S2483" s="38"/>
      <c r="T2483" s="38"/>
      <c r="U2483" s="38"/>
      <c r="V2483" s="38"/>
      <c r="W2483" s="38"/>
      <c r="X2483" s="38"/>
      <c r="Y2483" s="38"/>
      <c r="Z2483" s="38"/>
      <c r="AA2483" s="38"/>
      <c r="AB2483" s="38"/>
      <c r="AC2483" s="38"/>
      <c r="AD2483" s="38"/>
      <c r="AE2483" s="38"/>
      <c r="AF2483" s="38"/>
      <c r="AG2483" s="38"/>
      <c r="AH2483" s="38"/>
      <c r="AI2483" s="38"/>
      <c r="AJ2483" s="38"/>
      <c r="AK2483" s="38"/>
      <c r="AL2483" s="38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BA2483" s="3">
        <f>IF(Q2483&gt;0,RANK(Q2483,(N2483:P2483,Q2483:AE2483)),0)</f>
        <v>4</v>
      </c>
      <c r="BB2483" s="3">
        <f>IF(R2483&gt;0,RANK(R2483,(N2483:P2483,Q2483:AE2483)),0)</f>
        <v>0</v>
      </c>
      <c r="BC2483" s="3">
        <f>IF(S2483&gt;0,RANK(S2483,(N2483:P2483,Q2483:AE2483)),0)</f>
        <v>0</v>
      </c>
      <c r="BD2483" s="3">
        <f>IF(T2483&gt;0,RANK(T2483,(N2483:P2483,Q2483:AE2483)),0)</f>
        <v>0</v>
      </c>
      <c r="BE2483" s="2">
        <f t="shared" si="1030"/>
        <v>5.3097345132743362E-3</v>
      </c>
      <c r="BF2483" s="2">
        <f t="shared" si="1031"/>
        <v>0</v>
      </c>
      <c r="BG2483" s="2">
        <f t="shared" si="1032"/>
        <v>0</v>
      </c>
      <c r="BH2483" s="2">
        <f t="shared" si="1033"/>
        <v>0</v>
      </c>
      <c r="BJ2483" t="s">
        <v>1939</v>
      </c>
      <c r="BK2483" t="s">
        <v>1160</v>
      </c>
      <c r="BL2483">
        <v>1</v>
      </c>
      <c r="BN2483">
        <v>0</v>
      </c>
      <c r="BO2483" s="60">
        <v>46</v>
      </c>
      <c r="BP2483" s="62">
        <v>49</v>
      </c>
      <c r="BQ2483" s="66">
        <f t="shared" si="1034"/>
        <v>46049</v>
      </c>
      <c r="BR2483" s="66">
        <f t="shared" si="1035"/>
        <v>46049</v>
      </c>
      <c r="BS2483" s="3" t="s">
        <v>3083</v>
      </c>
    </row>
    <row r="2484" spans="1:71" ht="14" hidden="1" customHeight="1" outlineLevel="1" x14ac:dyDescent="0.2">
      <c r="A2484" t="s">
        <v>1392</v>
      </c>
      <c r="B2484" t="s">
        <v>1160</v>
      </c>
      <c r="C2484" s="1">
        <f t="shared" si="1025"/>
        <v>3630</v>
      </c>
      <c r="D2484" s="3">
        <f>IF(N2484&gt;0, RANK(N2484,(N2484:P2484,Q2484:AE2484)),0)</f>
        <v>2</v>
      </c>
      <c r="E2484" s="3">
        <f>IF(O2484&gt;0,RANK(O2484,(N2484:P2484,Q2484:AE2484)),0)</f>
        <v>1</v>
      </c>
      <c r="F2484" s="3">
        <f>IF(P2484&gt;0,RANK(P2484,(N2484:P2484,Q2484:AE2484)),0)</f>
        <v>3</v>
      </c>
      <c r="G2484" s="1">
        <f t="shared" si="1023"/>
        <v>1648</v>
      </c>
      <c r="H2484" s="2">
        <f t="shared" si="1024"/>
        <v>0.45399449035812672</v>
      </c>
      <c r="I2484" s="2"/>
      <c r="J2484" s="2">
        <f t="shared" si="1026"/>
        <v>0.26060606060606062</v>
      </c>
      <c r="K2484" s="2">
        <f t="shared" si="1027"/>
        <v>0.71460055096418729</v>
      </c>
      <c r="L2484" s="2">
        <f t="shared" si="1028"/>
        <v>1.9834710743801654E-2</v>
      </c>
      <c r="M2484" s="2">
        <f t="shared" si="1029"/>
        <v>4.9586776859504404E-3</v>
      </c>
      <c r="N2484" s="38">
        <v>946</v>
      </c>
      <c r="O2484" s="38">
        <v>2594</v>
      </c>
      <c r="P2484" s="38">
        <v>72</v>
      </c>
      <c r="Q2484" s="38">
        <v>18</v>
      </c>
      <c r="R2484" s="38"/>
      <c r="S2484" s="38"/>
      <c r="T2484" s="38"/>
      <c r="U2484" s="38"/>
      <c r="V2484" s="38"/>
      <c r="W2484" s="38"/>
      <c r="X2484" s="38"/>
      <c r="Y2484" s="38"/>
      <c r="Z2484" s="38"/>
      <c r="AA2484" s="38"/>
      <c r="AB2484" s="38"/>
      <c r="AC2484" s="38"/>
      <c r="AD2484" s="38"/>
      <c r="AE2484" s="38"/>
      <c r="AF2484" s="38"/>
      <c r="AG2484" s="38"/>
      <c r="AH2484" s="38"/>
      <c r="AI2484" s="38"/>
      <c r="AJ2484" s="38"/>
      <c r="AK2484" s="38"/>
      <c r="AL2484" s="38"/>
      <c r="AM2484" s="38"/>
      <c r="AN2484" s="38"/>
      <c r="AO2484" s="38"/>
      <c r="AP2484" s="38"/>
      <c r="AQ2484" s="38"/>
      <c r="AR2484" s="38"/>
      <c r="AS2484" s="38"/>
      <c r="AT2484" s="38"/>
      <c r="AU2484" s="38"/>
      <c r="AV2484" s="38"/>
      <c r="AW2484" s="38"/>
      <c r="AX2484" s="38"/>
      <c r="AY2484" s="38"/>
      <c r="BA2484" s="3">
        <f>IF(Q2484&gt;0,RANK(Q2484,(N2484:P2484,Q2484:AE2484)),0)</f>
        <v>4</v>
      </c>
      <c r="BB2484" s="3">
        <f>IF(R2484&gt;0,RANK(R2484,(N2484:P2484,Q2484:AE2484)),0)</f>
        <v>0</v>
      </c>
      <c r="BC2484" s="3">
        <f>IF(S2484&gt;0,RANK(S2484,(N2484:P2484,Q2484:AE2484)),0)</f>
        <v>0</v>
      </c>
      <c r="BD2484" s="3">
        <f>IF(T2484&gt;0,RANK(T2484,(N2484:P2484,Q2484:AE2484)),0)</f>
        <v>0</v>
      </c>
      <c r="BE2484" s="2">
        <f t="shared" si="1030"/>
        <v>4.9586776859504135E-3</v>
      </c>
      <c r="BF2484" s="2">
        <f t="shared" si="1031"/>
        <v>0</v>
      </c>
      <c r="BG2484" s="2">
        <f t="shared" si="1032"/>
        <v>0</v>
      </c>
      <c r="BH2484" s="2">
        <f t="shared" si="1033"/>
        <v>0</v>
      </c>
      <c r="BJ2484" t="s">
        <v>1392</v>
      </c>
      <c r="BK2484" t="s">
        <v>1160</v>
      </c>
      <c r="BL2484">
        <v>1</v>
      </c>
      <c r="BN2484">
        <v>0</v>
      </c>
      <c r="BO2484" s="60">
        <v>46</v>
      </c>
      <c r="BP2484" s="62">
        <v>51</v>
      </c>
      <c r="BQ2484" s="66">
        <f t="shared" si="1034"/>
        <v>46051</v>
      </c>
      <c r="BR2484" s="66">
        <f t="shared" si="1035"/>
        <v>46051</v>
      </c>
      <c r="BS2484" s="3" t="s">
        <v>3083</v>
      </c>
    </row>
    <row r="2485" spans="1:71" ht="14" hidden="1" customHeight="1" outlineLevel="1" x14ac:dyDescent="0.2">
      <c r="A2485" t="s">
        <v>2008</v>
      </c>
      <c r="B2485" t="s">
        <v>1160</v>
      </c>
      <c r="C2485" s="1">
        <f t="shared" si="1025"/>
        <v>2267</v>
      </c>
      <c r="D2485" s="3">
        <f>IF(N2485&gt;0, RANK(N2485,(N2485:P2485,Q2485:AE2485)),0)</f>
        <v>2</v>
      </c>
      <c r="E2485" s="3">
        <f>IF(O2485&gt;0,RANK(O2485,(N2485:P2485,Q2485:AE2485)),0)</f>
        <v>1</v>
      </c>
      <c r="F2485" s="3">
        <f>IF(P2485&gt;0,RANK(P2485,(N2485:P2485,Q2485:AE2485)),0)</f>
        <v>3</v>
      </c>
      <c r="G2485" s="1">
        <f t="shared" si="1023"/>
        <v>1364</v>
      </c>
      <c r="H2485" s="2">
        <f t="shared" si="1024"/>
        <v>0.60167622408469346</v>
      </c>
      <c r="I2485" s="2"/>
      <c r="J2485" s="2">
        <f t="shared" si="1026"/>
        <v>0.18791354212615791</v>
      </c>
      <c r="K2485" s="2">
        <f t="shared" si="1027"/>
        <v>0.78958976621085131</v>
      </c>
      <c r="L2485" s="2">
        <f t="shared" si="1028"/>
        <v>1.5880017644464048E-2</v>
      </c>
      <c r="M2485" s="2">
        <f t="shared" si="1029"/>
        <v>6.6166740185266831E-3</v>
      </c>
      <c r="N2485" s="38">
        <v>426</v>
      </c>
      <c r="O2485" s="38">
        <v>1790</v>
      </c>
      <c r="P2485" s="38">
        <v>36</v>
      </c>
      <c r="Q2485" s="38">
        <v>15</v>
      </c>
      <c r="R2485" s="38"/>
      <c r="S2485" s="38"/>
      <c r="T2485" s="38"/>
      <c r="U2485" s="38"/>
      <c r="V2485" s="38"/>
      <c r="W2485" s="38"/>
      <c r="X2485" s="38"/>
      <c r="Y2485" s="38"/>
      <c r="Z2485" s="38"/>
      <c r="AA2485" s="38"/>
      <c r="AB2485" s="38"/>
      <c r="AC2485" s="38"/>
      <c r="AD2485" s="38"/>
      <c r="AE2485" s="38"/>
      <c r="AF2485" s="38"/>
      <c r="AG2485" s="38"/>
      <c r="AH2485" s="38"/>
      <c r="AI2485" s="38"/>
      <c r="AJ2485" s="38"/>
      <c r="AK2485" s="38"/>
      <c r="AL2485" s="38"/>
      <c r="AM2485" s="38"/>
      <c r="AN2485" s="38"/>
      <c r="AO2485" s="38"/>
      <c r="AP2485" s="38"/>
      <c r="AQ2485" s="38"/>
      <c r="AR2485" s="38"/>
      <c r="AS2485" s="38"/>
      <c r="AT2485" s="38"/>
      <c r="AU2485" s="38"/>
      <c r="AV2485" s="38"/>
      <c r="AW2485" s="38"/>
      <c r="AX2485" s="38"/>
      <c r="AY2485" s="38"/>
      <c r="BA2485" s="3">
        <f>IF(Q2485&gt;0,RANK(Q2485,(N2485:P2485,Q2485:AE2485)),0)</f>
        <v>4</v>
      </c>
      <c r="BB2485" s="3">
        <f>IF(R2485&gt;0,RANK(R2485,(N2485:P2485,Q2485:AE2485)),0)</f>
        <v>0</v>
      </c>
      <c r="BC2485" s="3">
        <f>IF(S2485&gt;0,RANK(S2485,(N2485:P2485,Q2485:AE2485)),0)</f>
        <v>0</v>
      </c>
      <c r="BD2485" s="3">
        <f>IF(T2485&gt;0,RANK(T2485,(N2485:P2485,Q2485:AE2485)),0)</f>
        <v>0</v>
      </c>
      <c r="BE2485" s="2">
        <f t="shared" si="1030"/>
        <v>6.6166740185266875E-3</v>
      </c>
      <c r="BF2485" s="2">
        <f t="shared" si="1031"/>
        <v>0</v>
      </c>
      <c r="BG2485" s="2">
        <f t="shared" si="1032"/>
        <v>0</v>
      </c>
      <c r="BH2485" s="2">
        <f t="shared" si="1033"/>
        <v>0</v>
      </c>
      <c r="BJ2485" t="s">
        <v>2008</v>
      </c>
      <c r="BK2485" t="s">
        <v>1160</v>
      </c>
      <c r="BL2485">
        <v>1</v>
      </c>
      <c r="BN2485">
        <v>0</v>
      </c>
      <c r="BO2485" s="60">
        <v>46</v>
      </c>
      <c r="BP2485" s="62">
        <v>53</v>
      </c>
      <c r="BQ2485" s="66">
        <f t="shared" si="1034"/>
        <v>46053</v>
      </c>
      <c r="BR2485" s="66">
        <f t="shared" si="1035"/>
        <v>46053</v>
      </c>
      <c r="BS2485" s="3" t="s">
        <v>3083</v>
      </c>
    </row>
    <row r="2486" spans="1:71" ht="14" hidden="1" customHeight="1" outlineLevel="1" x14ac:dyDescent="0.2">
      <c r="A2486" t="s">
        <v>2009</v>
      </c>
      <c r="B2486" t="s">
        <v>1160</v>
      </c>
      <c r="C2486" s="1">
        <f t="shared" si="1025"/>
        <v>1125</v>
      </c>
      <c r="D2486" s="3">
        <f>IF(N2486&gt;0, RANK(N2486,(N2486:P2486,Q2486:AE2486)),0)</f>
        <v>2</v>
      </c>
      <c r="E2486" s="3">
        <f>IF(O2486&gt;0,RANK(O2486,(N2486:P2486,Q2486:AE2486)),0)</f>
        <v>1</v>
      </c>
      <c r="F2486" s="3">
        <f>IF(P2486&gt;0,RANK(P2486,(N2486:P2486,Q2486:AE2486)),0)</f>
        <v>3</v>
      </c>
      <c r="G2486" s="1">
        <f t="shared" si="1023"/>
        <v>899</v>
      </c>
      <c r="H2486" s="2">
        <f t="shared" si="1024"/>
        <v>0.79911111111111111</v>
      </c>
      <c r="I2486" s="2"/>
      <c r="J2486" s="2">
        <f t="shared" si="1026"/>
        <v>9.3333333333333338E-2</v>
      </c>
      <c r="K2486" s="2">
        <f t="shared" si="1027"/>
        <v>0.89244444444444448</v>
      </c>
      <c r="L2486" s="2">
        <f t="shared" si="1028"/>
        <v>1.0666666666666666E-2</v>
      </c>
      <c r="M2486" s="2">
        <f t="shared" si="1029"/>
        <v>3.5555555555554699E-3</v>
      </c>
      <c r="N2486" s="38">
        <v>105</v>
      </c>
      <c r="O2486" s="38">
        <v>1004</v>
      </c>
      <c r="P2486" s="38">
        <v>12</v>
      </c>
      <c r="Q2486" s="38">
        <v>4</v>
      </c>
      <c r="R2486" s="38"/>
      <c r="S2486" s="38"/>
      <c r="T2486" s="38"/>
      <c r="U2486" s="38"/>
      <c r="V2486" s="38"/>
      <c r="W2486" s="38"/>
      <c r="X2486" s="38"/>
      <c r="Y2486" s="38"/>
      <c r="Z2486" s="38"/>
      <c r="AA2486" s="38"/>
      <c r="AB2486" s="38"/>
      <c r="AC2486" s="38"/>
      <c r="AD2486" s="38"/>
      <c r="AE2486" s="38"/>
      <c r="AF2486" s="38"/>
      <c r="AG2486" s="38"/>
      <c r="AH2486" s="38"/>
      <c r="AI2486" s="38"/>
      <c r="AJ2486" s="38"/>
      <c r="AK2486" s="38"/>
      <c r="AL2486" s="38"/>
      <c r="AM2486" s="38"/>
      <c r="AN2486" s="38"/>
      <c r="AO2486" s="38"/>
      <c r="AP2486" s="38"/>
      <c r="AQ2486" s="38"/>
      <c r="AR2486" s="38"/>
      <c r="AS2486" s="38"/>
      <c r="AT2486" s="38"/>
      <c r="AU2486" s="38"/>
      <c r="AV2486" s="38"/>
      <c r="AW2486" s="38"/>
      <c r="AX2486" s="38"/>
      <c r="AY2486" s="38"/>
      <c r="BA2486" s="3">
        <f>IF(Q2486&gt;0,RANK(Q2486,(N2486:P2486,Q2486:AE2486)),0)</f>
        <v>4</v>
      </c>
      <c r="BB2486" s="3">
        <f>IF(R2486&gt;0,RANK(R2486,(N2486:P2486,Q2486:AE2486)),0)</f>
        <v>0</v>
      </c>
      <c r="BC2486" s="3">
        <f>IF(S2486&gt;0,RANK(S2486,(N2486:P2486,Q2486:AE2486)),0)</f>
        <v>0</v>
      </c>
      <c r="BD2486" s="3">
        <f>IF(T2486&gt;0,RANK(T2486,(N2486:P2486,Q2486:AE2486)),0)</f>
        <v>0</v>
      </c>
      <c r="BE2486" s="2">
        <f t="shared" si="1030"/>
        <v>3.5555555555555557E-3</v>
      </c>
      <c r="BF2486" s="2">
        <f t="shared" si="1031"/>
        <v>0</v>
      </c>
      <c r="BG2486" s="2">
        <f t="shared" si="1032"/>
        <v>0</v>
      </c>
      <c r="BH2486" s="2">
        <f t="shared" si="1033"/>
        <v>0</v>
      </c>
      <c r="BJ2486" t="s">
        <v>2009</v>
      </c>
      <c r="BK2486" t="s">
        <v>1160</v>
      </c>
      <c r="BL2486">
        <v>1</v>
      </c>
      <c r="BN2486">
        <v>0</v>
      </c>
      <c r="BO2486" s="60">
        <v>46</v>
      </c>
      <c r="BP2486" s="62">
        <v>55</v>
      </c>
      <c r="BQ2486" s="66">
        <f t="shared" si="1034"/>
        <v>46055</v>
      </c>
      <c r="BR2486" s="66">
        <f t="shared" si="1035"/>
        <v>46055</v>
      </c>
      <c r="BS2486" s="3" t="s">
        <v>3083</v>
      </c>
    </row>
    <row r="2487" spans="1:71" ht="14" hidden="1" customHeight="1" outlineLevel="1" x14ac:dyDescent="0.2">
      <c r="A2487" t="s">
        <v>757</v>
      </c>
      <c r="B2487" t="s">
        <v>1160</v>
      </c>
      <c r="C2487" s="1">
        <f t="shared" si="1025"/>
        <v>3226</v>
      </c>
      <c r="D2487" s="3">
        <f>IF(N2487&gt;0, RANK(N2487,(N2487:P2487,Q2487:AE2487)),0)</f>
        <v>2</v>
      </c>
      <c r="E2487" s="3">
        <f>IF(O2487&gt;0,RANK(O2487,(N2487:P2487,Q2487:AE2487)),0)</f>
        <v>1</v>
      </c>
      <c r="F2487" s="3">
        <f>IF(P2487&gt;0,RANK(P2487,(N2487:P2487,Q2487:AE2487)),0)</f>
        <v>3</v>
      </c>
      <c r="G2487" s="1">
        <f t="shared" si="1023"/>
        <v>1950</v>
      </c>
      <c r="H2487" s="2">
        <f t="shared" si="1024"/>
        <v>0.60446373217606941</v>
      </c>
      <c r="I2487" s="2"/>
      <c r="J2487" s="2">
        <f t="shared" si="1026"/>
        <v>0.18908865468071917</v>
      </c>
      <c r="K2487" s="2">
        <f t="shared" si="1027"/>
        <v>0.79355238685678864</v>
      </c>
      <c r="L2487" s="2">
        <f t="shared" si="1028"/>
        <v>1.1469311841289522E-2</v>
      </c>
      <c r="M2487" s="2">
        <f t="shared" si="1029"/>
        <v>5.8896466212027248E-3</v>
      </c>
      <c r="N2487" s="38">
        <v>610</v>
      </c>
      <c r="O2487" s="38">
        <v>2560</v>
      </c>
      <c r="P2487" s="38">
        <v>37</v>
      </c>
      <c r="Q2487" s="38">
        <v>19</v>
      </c>
      <c r="R2487" s="38"/>
      <c r="S2487" s="38"/>
      <c r="T2487" s="38"/>
      <c r="U2487" s="38"/>
      <c r="V2487" s="38"/>
      <c r="W2487" s="38"/>
      <c r="X2487" s="38"/>
      <c r="Y2487" s="38"/>
      <c r="Z2487" s="38"/>
      <c r="AA2487" s="38"/>
      <c r="AB2487" s="38"/>
      <c r="AC2487" s="38"/>
      <c r="AD2487" s="38"/>
      <c r="AE2487" s="38"/>
      <c r="AF2487" s="38"/>
      <c r="AG2487" s="38"/>
      <c r="AH2487" s="38"/>
      <c r="AI2487" s="38"/>
      <c r="AJ2487" s="38"/>
      <c r="AK2487" s="38"/>
      <c r="AL2487" s="38"/>
      <c r="AM2487" s="38"/>
      <c r="AN2487" s="38"/>
      <c r="AO2487" s="38"/>
      <c r="AP2487" s="38"/>
      <c r="AQ2487" s="38"/>
      <c r="AR2487" s="38"/>
      <c r="AS2487" s="38"/>
      <c r="AT2487" s="38"/>
      <c r="AU2487" s="38"/>
      <c r="AV2487" s="38"/>
      <c r="AW2487" s="38"/>
      <c r="AX2487" s="38"/>
      <c r="AY2487" s="38"/>
      <c r="BA2487" s="3">
        <f>IF(Q2487&gt;0,RANK(Q2487,(N2487:P2487,Q2487:AE2487)),0)</f>
        <v>4</v>
      </c>
      <c r="BB2487" s="3">
        <f>IF(R2487&gt;0,RANK(R2487,(N2487:P2487,Q2487:AE2487)),0)</f>
        <v>0</v>
      </c>
      <c r="BC2487" s="3">
        <f>IF(S2487&gt;0,RANK(S2487,(N2487:P2487,Q2487:AE2487)),0)</f>
        <v>0</v>
      </c>
      <c r="BD2487" s="3">
        <f>IF(T2487&gt;0,RANK(T2487,(N2487:P2487,Q2487:AE2487)),0)</f>
        <v>0</v>
      </c>
      <c r="BE2487" s="2">
        <f t="shared" si="1030"/>
        <v>5.8896466212027283E-3</v>
      </c>
      <c r="BF2487" s="2">
        <f t="shared" si="1031"/>
        <v>0</v>
      </c>
      <c r="BG2487" s="2">
        <f t="shared" si="1032"/>
        <v>0</v>
      </c>
      <c r="BH2487" s="2">
        <f t="shared" si="1033"/>
        <v>0</v>
      </c>
      <c r="BJ2487" t="s">
        <v>757</v>
      </c>
      <c r="BK2487" t="s">
        <v>1160</v>
      </c>
      <c r="BL2487">
        <v>1</v>
      </c>
      <c r="BN2487">
        <v>0</v>
      </c>
      <c r="BO2487" s="60">
        <v>46</v>
      </c>
      <c r="BP2487" s="62">
        <v>57</v>
      </c>
      <c r="BQ2487" s="66">
        <f t="shared" si="1034"/>
        <v>46057</v>
      </c>
      <c r="BR2487" s="66">
        <f t="shared" si="1035"/>
        <v>46057</v>
      </c>
      <c r="BS2487" s="3" t="s">
        <v>3083</v>
      </c>
    </row>
    <row r="2488" spans="1:71" ht="14" hidden="1" customHeight="1" outlineLevel="1" x14ac:dyDescent="0.2">
      <c r="A2488" t="s">
        <v>267</v>
      </c>
      <c r="B2488" t="s">
        <v>1160</v>
      </c>
      <c r="C2488" s="1">
        <f t="shared" si="1025"/>
        <v>1764</v>
      </c>
      <c r="D2488" s="3">
        <f>IF(N2488&gt;0, RANK(N2488,(N2488:P2488,Q2488:AE2488)),0)</f>
        <v>2</v>
      </c>
      <c r="E2488" s="3">
        <f>IF(O2488&gt;0,RANK(O2488,(N2488:P2488,Q2488:AE2488)),0)</f>
        <v>1</v>
      </c>
      <c r="F2488" s="3">
        <f>IF(P2488&gt;0,RANK(P2488,(N2488:P2488,Q2488:AE2488)),0)</f>
        <v>3</v>
      </c>
      <c r="G2488" s="1">
        <f t="shared" si="1023"/>
        <v>1011</v>
      </c>
      <c r="H2488" s="2">
        <f t="shared" si="1024"/>
        <v>0.5731292517006803</v>
      </c>
      <c r="I2488" s="2"/>
      <c r="J2488" s="2">
        <f t="shared" si="1026"/>
        <v>0.20691609977324263</v>
      </c>
      <c r="K2488" s="2">
        <f t="shared" si="1027"/>
        <v>0.78004535147392295</v>
      </c>
      <c r="L2488" s="2">
        <f t="shared" si="1028"/>
        <v>9.0702947845804991E-3</v>
      </c>
      <c r="M2488" s="2">
        <f t="shared" si="1029"/>
        <v>3.96825396825389E-3</v>
      </c>
      <c r="N2488" s="38">
        <v>365</v>
      </c>
      <c r="O2488" s="38">
        <v>1376</v>
      </c>
      <c r="P2488" s="38">
        <v>16</v>
      </c>
      <c r="Q2488" s="38">
        <v>7</v>
      </c>
      <c r="R2488" s="38"/>
      <c r="S2488" s="38"/>
      <c r="T2488" s="38"/>
      <c r="U2488" s="38"/>
      <c r="V2488" s="38"/>
      <c r="W2488" s="38"/>
      <c r="X2488" s="38"/>
      <c r="Y2488" s="38"/>
      <c r="Z2488" s="38"/>
      <c r="AA2488" s="38"/>
      <c r="AB2488" s="38"/>
      <c r="AC2488" s="38"/>
      <c r="AD2488" s="38"/>
      <c r="AE2488" s="38"/>
      <c r="AF2488" s="38"/>
      <c r="AG2488" s="38"/>
      <c r="AH2488" s="38"/>
      <c r="AI2488" s="38"/>
      <c r="AJ2488" s="38"/>
      <c r="AK2488" s="38"/>
      <c r="AL2488" s="38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BA2488" s="3">
        <f>IF(Q2488&gt;0,RANK(Q2488,(N2488:P2488,Q2488:AE2488)),0)</f>
        <v>4</v>
      </c>
      <c r="BB2488" s="3">
        <f>IF(R2488&gt;0,RANK(R2488,(N2488:P2488,Q2488:AE2488)),0)</f>
        <v>0</v>
      </c>
      <c r="BC2488" s="3">
        <f>IF(S2488&gt;0,RANK(S2488,(N2488:P2488,Q2488:AE2488)),0)</f>
        <v>0</v>
      </c>
      <c r="BD2488" s="3">
        <f>IF(T2488&gt;0,RANK(T2488,(N2488:P2488,Q2488:AE2488)),0)</f>
        <v>0</v>
      </c>
      <c r="BE2488" s="2">
        <f t="shared" si="1030"/>
        <v>3.968253968253968E-3</v>
      </c>
      <c r="BF2488" s="2">
        <f t="shared" si="1031"/>
        <v>0</v>
      </c>
      <c r="BG2488" s="2">
        <f t="shared" si="1032"/>
        <v>0</v>
      </c>
      <c r="BH2488" s="2">
        <f t="shared" si="1033"/>
        <v>0</v>
      </c>
      <c r="BJ2488" t="s">
        <v>267</v>
      </c>
      <c r="BK2488" t="s">
        <v>1160</v>
      </c>
      <c r="BL2488">
        <v>1</v>
      </c>
      <c r="BN2488">
        <v>0</v>
      </c>
      <c r="BO2488" s="60">
        <v>46</v>
      </c>
      <c r="BP2488" s="62">
        <v>59</v>
      </c>
      <c r="BQ2488" s="66">
        <f t="shared" si="1034"/>
        <v>46059</v>
      </c>
      <c r="BR2488" s="66">
        <f t="shared" si="1035"/>
        <v>46059</v>
      </c>
      <c r="BS2488" s="3" t="s">
        <v>3083</v>
      </c>
    </row>
    <row r="2489" spans="1:71" ht="14" hidden="1" customHeight="1" outlineLevel="1" x14ac:dyDescent="0.2">
      <c r="A2489" t="s">
        <v>1748</v>
      </c>
      <c r="B2489" t="s">
        <v>1160</v>
      </c>
      <c r="C2489" s="1">
        <f t="shared" si="1025"/>
        <v>2046</v>
      </c>
      <c r="D2489" s="3">
        <f>IF(N2489&gt;0, RANK(N2489,(N2489:P2489,Q2489:AE2489)),0)</f>
        <v>2</v>
      </c>
      <c r="E2489" s="3">
        <f>IF(O2489&gt;0,RANK(O2489,(N2489:P2489,Q2489:AE2489)),0)</f>
        <v>1</v>
      </c>
      <c r="F2489" s="3">
        <f>IF(P2489&gt;0,RANK(P2489,(N2489:P2489,Q2489:AE2489)),0)</f>
        <v>3</v>
      </c>
      <c r="G2489" s="1">
        <f t="shared" si="1023"/>
        <v>1212</v>
      </c>
      <c r="H2489" s="2">
        <f t="shared" si="1024"/>
        <v>0.59237536656891498</v>
      </c>
      <c r="I2489" s="2"/>
      <c r="J2489" s="2">
        <f t="shared" si="1026"/>
        <v>0.19501466275659823</v>
      </c>
      <c r="K2489" s="2">
        <f t="shared" si="1027"/>
        <v>0.78739002932551316</v>
      </c>
      <c r="L2489" s="2">
        <f t="shared" si="1028"/>
        <v>1.3685239491691105E-2</v>
      </c>
      <c r="M2489" s="2">
        <f t="shared" si="1029"/>
        <v>3.9100684261974428E-3</v>
      </c>
      <c r="N2489" s="38">
        <v>399</v>
      </c>
      <c r="O2489" s="38">
        <v>1611</v>
      </c>
      <c r="P2489" s="38">
        <v>28</v>
      </c>
      <c r="Q2489" s="38">
        <v>8</v>
      </c>
      <c r="R2489" s="38"/>
      <c r="S2489" s="38"/>
      <c r="T2489" s="38"/>
      <c r="U2489" s="38"/>
      <c r="V2489" s="38"/>
      <c r="W2489" s="38"/>
      <c r="X2489" s="38"/>
      <c r="Y2489" s="38"/>
      <c r="Z2489" s="38"/>
      <c r="AA2489" s="38"/>
      <c r="AB2489" s="38"/>
      <c r="AC2489" s="38"/>
      <c r="AD2489" s="38"/>
      <c r="AE2489" s="38"/>
      <c r="AF2489" s="38"/>
      <c r="AG2489" s="38"/>
      <c r="AH2489" s="38"/>
      <c r="AI2489" s="38"/>
      <c r="AJ2489" s="38"/>
      <c r="AK2489" s="38"/>
      <c r="AL2489" s="38"/>
      <c r="AM2489" s="38"/>
      <c r="AN2489" s="38"/>
      <c r="AO2489" s="38"/>
      <c r="AP2489" s="38"/>
      <c r="AQ2489" s="38"/>
      <c r="AR2489" s="38"/>
      <c r="AS2489" s="38"/>
      <c r="AT2489" s="38"/>
      <c r="AU2489" s="38"/>
      <c r="AV2489" s="38"/>
      <c r="AW2489" s="38"/>
      <c r="AX2489" s="38"/>
      <c r="AY2489" s="38"/>
      <c r="BA2489" s="3">
        <f>IF(Q2489&gt;0,RANK(Q2489,(N2489:P2489,Q2489:AE2489)),0)</f>
        <v>4</v>
      </c>
      <c r="BB2489" s="3">
        <f>IF(R2489&gt;0,RANK(R2489,(N2489:P2489,Q2489:AE2489)),0)</f>
        <v>0</v>
      </c>
      <c r="BC2489" s="3">
        <f>IF(S2489&gt;0,RANK(S2489,(N2489:P2489,Q2489:AE2489)),0)</f>
        <v>0</v>
      </c>
      <c r="BD2489" s="3">
        <f>IF(T2489&gt;0,RANK(T2489,(N2489:P2489,Q2489:AE2489)),0)</f>
        <v>0</v>
      </c>
      <c r="BE2489" s="2">
        <f t="shared" si="1030"/>
        <v>3.9100684261974585E-3</v>
      </c>
      <c r="BF2489" s="2">
        <f t="shared" si="1031"/>
        <v>0</v>
      </c>
      <c r="BG2489" s="2">
        <f t="shared" si="1032"/>
        <v>0</v>
      </c>
      <c r="BH2489" s="2">
        <f t="shared" si="1033"/>
        <v>0</v>
      </c>
      <c r="BJ2489" t="s">
        <v>1748</v>
      </c>
      <c r="BK2489" t="s">
        <v>1160</v>
      </c>
      <c r="BL2489">
        <v>1</v>
      </c>
      <c r="BN2489">
        <v>0</v>
      </c>
      <c r="BO2489" s="60">
        <v>46</v>
      </c>
      <c r="BP2489" s="62">
        <v>61</v>
      </c>
      <c r="BQ2489" s="66">
        <f t="shared" si="1034"/>
        <v>46061</v>
      </c>
      <c r="BR2489" s="66">
        <f t="shared" si="1035"/>
        <v>46061</v>
      </c>
      <c r="BS2489" s="3" t="s">
        <v>3083</v>
      </c>
    </row>
    <row r="2490" spans="1:71" ht="14" hidden="1" customHeight="1" outlineLevel="1" x14ac:dyDescent="0.2">
      <c r="A2490" t="s">
        <v>2916</v>
      </c>
      <c r="B2490" t="s">
        <v>1160</v>
      </c>
      <c r="C2490" s="1">
        <f t="shared" si="1025"/>
        <v>820</v>
      </c>
      <c r="D2490" s="3">
        <f>IF(N2490&gt;0, RANK(N2490,(N2490:P2490,Q2490:AE2490)),0)</f>
        <v>2</v>
      </c>
      <c r="E2490" s="3">
        <f>IF(O2490&gt;0,RANK(O2490,(N2490:P2490,Q2490:AE2490)),0)</f>
        <v>1</v>
      </c>
      <c r="F2490" s="3">
        <f>IF(P2490&gt;0,RANK(P2490,(N2490:P2490,Q2490:AE2490)),0)</f>
        <v>3</v>
      </c>
      <c r="G2490" s="1">
        <f t="shared" si="1023"/>
        <v>706</v>
      </c>
      <c r="H2490" s="2">
        <f t="shared" si="1024"/>
        <v>0.86097560975609755</v>
      </c>
      <c r="I2490" s="2"/>
      <c r="J2490" s="2">
        <f t="shared" si="1026"/>
        <v>5.8536585365853662E-2</v>
      </c>
      <c r="K2490" s="2">
        <f t="shared" si="1027"/>
        <v>0.91951219512195126</v>
      </c>
      <c r="L2490" s="2">
        <f t="shared" si="1028"/>
        <v>1.5853658536585366E-2</v>
      </c>
      <c r="M2490" s="2">
        <f t="shared" si="1029"/>
        <v>6.0975609756096644E-3</v>
      </c>
      <c r="N2490" s="38">
        <v>48</v>
      </c>
      <c r="O2490" s="38">
        <v>754</v>
      </c>
      <c r="P2490" s="38">
        <v>13</v>
      </c>
      <c r="Q2490" s="38">
        <v>5</v>
      </c>
      <c r="R2490" s="38"/>
      <c r="S2490" s="38"/>
      <c r="T2490" s="38"/>
      <c r="U2490" s="38"/>
      <c r="V2490" s="38"/>
      <c r="W2490" s="38"/>
      <c r="X2490" s="38"/>
      <c r="Y2490" s="38"/>
      <c r="Z2490" s="38"/>
      <c r="AA2490" s="38"/>
      <c r="AB2490" s="38"/>
      <c r="AC2490" s="38"/>
      <c r="AD2490" s="38"/>
      <c r="AE2490" s="38"/>
      <c r="AF2490" s="38"/>
      <c r="AG2490" s="38"/>
      <c r="AH2490" s="38"/>
      <c r="AI2490" s="38"/>
      <c r="AJ2490" s="38"/>
      <c r="AK2490" s="38"/>
      <c r="AL2490" s="38"/>
      <c r="AM2490" s="38"/>
      <c r="AN2490" s="38"/>
      <c r="AO2490" s="38"/>
      <c r="AP2490" s="38"/>
      <c r="AQ2490" s="38"/>
      <c r="AR2490" s="38"/>
      <c r="AS2490" s="38"/>
      <c r="AT2490" s="38"/>
      <c r="AU2490" s="38"/>
      <c r="AV2490" s="38"/>
      <c r="AW2490" s="38"/>
      <c r="AX2490" s="38"/>
      <c r="AY2490" s="38"/>
      <c r="BA2490" s="3">
        <f>IF(Q2490&gt;0,RANK(Q2490,(N2490:P2490,Q2490:AE2490)),0)</f>
        <v>4</v>
      </c>
      <c r="BB2490" s="3">
        <f>IF(R2490&gt;0,RANK(R2490,(N2490:P2490,Q2490:AE2490)),0)</f>
        <v>0</v>
      </c>
      <c r="BC2490" s="3">
        <f>IF(S2490&gt;0,RANK(S2490,(N2490:P2490,Q2490:AE2490)),0)</f>
        <v>0</v>
      </c>
      <c r="BD2490" s="3">
        <f>IF(T2490&gt;0,RANK(T2490,(N2490:P2490,Q2490:AE2490)),0)</f>
        <v>0</v>
      </c>
      <c r="BE2490" s="2">
        <f t="shared" si="1030"/>
        <v>6.0975609756097563E-3</v>
      </c>
      <c r="BF2490" s="2">
        <f t="shared" si="1031"/>
        <v>0</v>
      </c>
      <c r="BG2490" s="2">
        <f t="shared" si="1032"/>
        <v>0</v>
      </c>
      <c r="BH2490" s="2">
        <f t="shared" si="1033"/>
        <v>0</v>
      </c>
      <c r="BJ2490" t="s">
        <v>2916</v>
      </c>
      <c r="BK2490" t="s">
        <v>1160</v>
      </c>
      <c r="BL2490">
        <v>1</v>
      </c>
      <c r="BN2490">
        <v>0</v>
      </c>
      <c r="BO2490" s="60">
        <v>46</v>
      </c>
      <c r="BP2490" s="62">
        <v>63</v>
      </c>
      <c r="BQ2490" s="66">
        <f t="shared" si="1034"/>
        <v>46063</v>
      </c>
      <c r="BR2490" s="66">
        <f t="shared" si="1035"/>
        <v>46063</v>
      </c>
      <c r="BS2490" s="3" t="s">
        <v>3083</v>
      </c>
    </row>
    <row r="2491" spans="1:71" ht="14" hidden="1" customHeight="1" outlineLevel="1" x14ac:dyDescent="0.2">
      <c r="A2491" t="s">
        <v>2882</v>
      </c>
      <c r="B2491" t="s">
        <v>1160</v>
      </c>
      <c r="C2491" s="1">
        <f t="shared" si="1025"/>
        <v>8435</v>
      </c>
      <c r="D2491" s="3">
        <f>IF(N2491&gt;0, RANK(N2491,(N2491:P2491,Q2491:AE2491)),0)</f>
        <v>2</v>
      </c>
      <c r="E2491" s="3">
        <f>IF(O2491&gt;0,RANK(O2491,(N2491:P2491,Q2491:AE2491)),0)</f>
        <v>1</v>
      </c>
      <c r="F2491" s="3">
        <f>IF(P2491&gt;0,RANK(P2491,(N2491:P2491,Q2491:AE2491)),0)</f>
        <v>3</v>
      </c>
      <c r="G2491" s="1">
        <f t="shared" si="1023"/>
        <v>2541</v>
      </c>
      <c r="H2491" s="2">
        <f t="shared" si="1024"/>
        <v>0.30124481327800828</v>
      </c>
      <c r="I2491" s="2"/>
      <c r="J2491" s="2">
        <f t="shared" si="1026"/>
        <v>0.33645524599881449</v>
      </c>
      <c r="K2491" s="2">
        <f t="shared" si="1027"/>
        <v>0.63770005927682272</v>
      </c>
      <c r="L2491" s="2">
        <f t="shared" si="1028"/>
        <v>1.885002963841138E-2</v>
      </c>
      <c r="M2491" s="2">
        <f t="shared" si="1029"/>
        <v>6.9946650859514133E-3</v>
      </c>
      <c r="N2491" s="38">
        <v>2838</v>
      </c>
      <c r="O2491" s="38">
        <v>5379</v>
      </c>
      <c r="P2491" s="38">
        <v>159</v>
      </c>
      <c r="Q2491" s="38">
        <v>59</v>
      </c>
      <c r="R2491" s="38"/>
      <c r="S2491" s="38"/>
      <c r="T2491" s="38"/>
      <c r="U2491" s="38"/>
      <c r="V2491" s="38"/>
      <c r="W2491" s="38"/>
      <c r="X2491" s="38"/>
      <c r="Y2491" s="38"/>
      <c r="Z2491" s="38"/>
      <c r="AA2491" s="38"/>
      <c r="AB2491" s="38"/>
      <c r="AC2491" s="38"/>
      <c r="AD2491" s="38"/>
      <c r="AE2491" s="38"/>
      <c r="AF2491" s="38"/>
      <c r="AG2491" s="38"/>
      <c r="AH2491" s="38"/>
      <c r="AI2491" s="38"/>
      <c r="AJ2491" s="38"/>
      <c r="AK2491" s="38"/>
      <c r="AL2491" s="38"/>
      <c r="AM2491" s="38"/>
      <c r="AN2491" s="38"/>
      <c r="AO2491" s="38"/>
      <c r="AP2491" s="38"/>
      <c r="AQ2491" s="38"/>
      <c r="AR2491" s="38"/>
      <c r="AS2491" s="38"/>
      <c r="AT2491" s="38"/>
      <c r="AU2491" s="38"/>
      <c r="AV2491" s="38"/>
      <c r="AW2491" s="38"/>
      <c r="AX2491" s="38"/>
      <c r="AY2491" s="38"/>
      <c r="BA2491" s="3">
        <f>IF(Q2491&gt;0,RANK(Q2491,(N2491:P2491,Q2491:AE2491)),0)</f>
        <v>4</v>
      </c>
      <c r="BB2491" s="3">
        <f>IF(R2491&gt;0,RANK(R2491,(N2491:P2491,Q2491:AE2491)),0)</f>
        <v>0</v>
      </c>
      <c r="BC2491" s="3">
        <f>IF(S2491&gt;0,RANK(S2491,(N2491:P2491,Q2491:AE2491)),0)</f>
        <v>0</v>
      </c>
      <c r="BD2491" s="3">
        <f>IF(T2491&gt;0,RANK(T2491,(N2491:P2491,Q2491:AE2491)),0)</f>
        <v>0</v>
      </c>
      <c r="BE2491" s="2">
        <f t="shared" si="1030"/>
        <v>6.9946650859513933E-3</v>
      </c>
      <c r="BF2491" s="2">
        <f t="shared" si="1031"/>
        <v>0</v>
      </c>
      <c r="BG2491" s="2">
        <f t="shared" si="1032"/>
        <v>0</v>
      </c>
      <c r="BH2491" s="2">
        <f t="shared" si="1033"/>
        <v>0</v>
      </c>
      <c r="BJ2491" t="s">
        <v>2882</v>
      </c>
      <c r="BK2491" t="s">
        <v>1160</v>
      </c>
      <c r="BL2491">
        <v>1</v>
      </c>
      <c r="BN2491">
        <v>0</v>
      </c>
      <c r="BO2491" s="60">
        <v>46</v>
      </c>
      <c r="BP2491" s="62">
        <v>65</v>
      </c>
      <c r="BQ2491" s="66">
        <f t="shared" si="1034"/>
        <v>46065</v>
      </c>
      <c r="BR2491" s="66">
        <f t="shared" si="1035"/>
        <v>46065</v>
      </c>
      <c r="BS2491" s="3" t="s">
        <v>3083</v>
      </c>
    </row>
    <row r="2492" spans="1:71" ht="14" hidden="1" customHeight="1" outlineLevel="1" x14ac:dyDescent="0.2">
      <c r="A2492" t="s">
        <v>1751</v>
      </c>
      <c r="B2492" t="s">
        <v>1160</v>
      </c>
      <c r="C2492" s="1">
        <f t="shared" ref="C2492:C2526" si="1036">SUM(N2492:AY2492)</f>
        <v>3736</v>
      </c>
      <c r="D2492" s="3">
        <f>IF(N2492&gt;0, RANK(N2492,(N2492:P2492,Q2492:AE2492)),0)</f>
        <v>2</v>
      </c>
      <c r="E2492" s="3">
        <f>IF(O2492&gt;0,RANK(O2492,(N2492:P2492,Q2492:AE2492)),0)</f>
        <v>1</v>
      </c>
      <c r="F2492" s="3">
        <f>IF(P2492&gt;0,RANK(P2492,(N2492:P2492,Q2492:AE2492)),0)</f>
        <v>3</v>
      </c>
      <c r="G2492" s="1">
        <f t="shared" si="1023"/>
        <v>2163</v>
      </c>
      <c r="H2492" s="2">
        <f t="shared" si="1024"/>
        <v>0.57896145610278371</v>
      </c>
      <c r="I2492" s="2"/>
      <c r="J2492" s="2">
        <f t="shared" ref="J2492:J2526" si="1037">IF($C2492=0,"-",N2492/$C2492)</f>
        <v>0.20208779443254818</v>
      </c>
      <c r="K2492" s="2">
        <f t="shared" ref="K2492:K2526" si="1038">IF($C2492=0,"-",O2492/$C2492)</f>
        <v>0.78104925053533192</v>
      </c>
      <c r="L2492" s="2">
        <f t="shared" ref="L2492:L2526" si="1039">IF($C2492=0,"-",P2492/$C2492)</f>
        <v>1.2312633832976445E-2</v>
      </c>
      <c r="M2492" s="2">
        <f t="shared" ref="M2492:M2523" si="1040">IF(C2492=0,"-",(1-J2492-K2492-L2492))</f>
        <v>4.5503211991434304E-3</v>
      </c>
      <c r="N2492" s="38">
        <v>755</v>
      </c>
      <c r="O2492" s="38">
        <v>2918</v>
      </c>
      <c r="P2492" s="38">
        <v>46</v>
      </c>
      <c r="Q2492" s="38">
        <v>17</v>
      </c>
      <c r="R2492" s="38"/>
      <c r="S2492" s="38"/>
      <c r="T2492" s="38"/>
      <c r="U2492" s="38"/>
      <c r="V2492" s="38"/>
      <c r="W2492" s="38"/>
      <c r="X2492" s="38"/>
      <c r="Y2492" s="38"/>
      <c r="Z2492" s="38"/>
      <c r="AA2492" s="38"/>
      <c r="AB2492" s="38"/>
      <c r="AC2492" s="38"/>
      <c r="AD2492" s="38"/>
      <c r="AE2492" s="38"/>
      <c r="AF2492" s="38"/>
      <c r="AG2492" s="38"/>
      <c r="AH2492" s="38"/>
      <c r="AI2492" s="38"/>
      <c r="AJ2492" s="38"/>
      <c r="AK2492" s="38"/>
      <c r="AL2492" s="38"/>
      <c r="AM2492" s="38"/>
      <c r="AN2492" s="38"/>
      <c r="AO2492" s="38"/>
      <c r="AP2492" s="38"/>
      <c r="AQ2492" s="38"/>
      <c r="AR2492" s="38"/>
      <c r="AS2492" s="38"/>
      <c r="AT2492" s="38"/>
      <c r="AU2492" s="38"/>
      <c r="AV2492" s="38"/>
      <c r="AW2492" s="38"/>
      <c r="AX2492" s="38"/>
      <c r="AY2492" s="38"/>
      <c r="BA2492" s="3">
        <f>IF(Q2492&gt;0,RANK(Q2492,(N2492:P2492,Q2492:AE2492)),0)</f>
        <v>4</v>
      </c>
      <c r="BB2492" s="3">
        <f>IF(R2492&gt;0,RANK(R2492,(N2492:P2492,Q2492:AE2492)),0)</f>
        <v>0</v>
      </c>
      <c r="BC2492" s="3">
        <f>IF(S2492&gt;0,RANK(S2492,(N2492:P2492,Q2492:AE2492)),0)</f>
        <v>0</v>
      </c>
      <c r="BD2492" s="3">
        <f>IF(T2492&gt;0,RANK(T2492,(N2492:P2492,Q2492:AE2492)),0)</f>
        <v>0</v>
      </c>
      <c r="BE2492" s="2">
        <f t="shared" ref="BE2492:BE2526" si="1041">IF($C2492=0,"-",Q2492/$C2492)</f>
        <v>4.5503211991434686E-3</v>
      </c>
      <c r="BF2492" s="2">
        <f t="shared" ref="BF2492:BF2526" si="1042">IF($C2492=0,"-",R2492/$C2492)</f>
        <v>0</v>
      </c>
      <c r="BG2492" s="2">
        <f t="shared" ref="BG2492:BG2526" si="1043">IF($C2492=0,"-",S2492/$C2492)</f>
        <v>0</v>
      </c>
      <c r="BH2492" s="2">
        <f t="shared" ref="BH2492:BH2526" si="1044">IF($C2492=0,"-",T2492/$C2492)</f>
        <v>0</v>
      </c>
      <c r="BJ2492" t="s">
        <v>1751</v>
      </c>
      <c r="BK2492" t="s">
        <v>1160</v>
      </c>
      <c r="BL2492">
        <v>1</v>
      </c>
      <c r="BN2492">
        <v>0</v>
      </c>
      <c r="BO2492" s="60">
        <v>46</v>
      </c>
      <c r="BP2492" s="62">
        <v>67</v>
      </c>
      <c r="BQ2492" s="66">
        <f t="shared" ref="BQ2492:BQ2523" si="1045">1000*BO2492+BP2492</f>
        <v>46067</v>
      </c>
      <c r="BR2492" s="66">
        <f t="shared" si="1035"/>
        <v>46067</v>
      </c>
      <c r="BS2492" s="3" t="s">
        <v>3083</v>
      </c>
    </row>
    <row r="2493" spans="1:71" ht="14" hidden="1" customHeight="1" outlineLevel="1" x14ac:dyDescent="0.2">
      <c r="A2493" t="s">
        <v>2157</v>
      </c>
      <c r="B2493" t="s">
        <v>1160</v>
      </c>
      <c r="C2493" s="1">
        <f t="shared" si="1036"/>
        <v>695</v>
      </c>
      <c r="D2493" s="3">
        <f>IF(N2493&gt;0, RANK(N2493,(N2493:P2493,Q2493:AE2493)),0)</f>
        <v>2</v>
      </c>
      <c r="E2493" s="3">
        <f>IF(O2493&gt;0,RANK(O2493,(N2493:P2493,Q2493:AE2493)),0)</f>
        <v>1</v>
      </c>
      <c r="F2493" s="3">
        <f>IF(P2493&gt;0,RANK(P2493,(N2493:P2493,Q2493:AE2493)),0)</f>
        <v>3</v>
      </c>
      <c r="G2493" s="1">
        <f t="shared" si="1023"/>
        <v>382</v>
      </c>
      <c r="H2493" s="2">
        <f t="shared" si="1024"/>
        <v>0.54964028776978413</v>
      </c>
      <c r="I2493" s="2"/>
      <c r="J2493" s="2">
        <f t="shared" si="1037"/>
        <v>0.21294964028776978</v>
      </c>
      <c r="K2493" s="2">
        <f t="shared" si="1038"/>
        <v>0.76258992805755399</v>
      </c>
      <c r="L2493" s="2">
        <f t="shared" si="1039"/>
        <v>1.870503597122302E-2</v>
      </c>
      <c r="M2493" s="2">
        <f t="shared" si="1040"/>
        <v>5.7553956834532419E-3</v>
      </c>
      <c r="N2493" s="38">
        <v>148</v>
      </c>
      <c r="O2493" s="38">
        <v>530</v>
      </c>
      <c r="P2493" s="38">
        <v>13</v>
      </c>
      <c r="Q2493" s="38">
        <v>4</v>
      </c>
      <c r="R2493" s="38"/>
      <c r="S2493" s="38"/>
      <c r="T2493" s="38"/>
      <c r="U2493" s="38"/>
      <c r="V2493" s="38"/>
      <c r="W2493" s="38"/>
      <c r="X2493" s="38"/>
      <c r="Y2493" s="38"/>
      <c r="Z2493" s="38"/>
      <c r="AA2493" s="38"/>
      <c r="AB2493" s="38"/>
      <c r="AC2493" s="38"/>
      <c r="AD2493" s="38"/>
      <c r="AE2493" s="38"/>
      <c r="AF2493" s="38"/>
      <c r="AG2493" s="38"/>
      <c r="AH2493" s="38"/>
      <c r="AI2493" s="38"/>
      <c r="AJ2493" s="38"/>
      <c r="AK2493" s="38"/>
      <c r="AL2493" s="38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BA2493" s="3">
        <f>IF(Q2493&gt;0,RANK(Q2493,(N2493:P2493,Q2493:AE2493)),0)</f>
        <v>4</v>
      </c>
      <c r="BB2493" s="3">
        <f>IF(R2493&gt;0,RANK(R2493,(N2493:P2493,Q2493:AE2493)),0)</f>
        <v>0</v>
      </c>
      <c r="BC2493" s="3">
        <f>IF(S2493&gt;0,RANK(S2493,(N2493:P2493,Q2493:AE2493)),0)</f>
        <v>0</v>
      </c>
      <c r="BD2493" s="3">
        <f>IF(T2493&gt;0,RANK(T2493,(N2493:P2493,Q2493:AE2493)),0)</f>
        <v>0</v>
      </c>
      <c r="BE2493" s="2">
        <f t="shared" si="1041"/>
        <v>5.7553956834532375E-3</v>
      </c>
      <c r="BF2493" s="2">
        <f t="shared" si="1042"/>
        <v>0</v>
      </c>
      <c r="BG2493" s="2">
        <f t="shared" si="1043"/>
        <v>0</v>
      </c>
      <c r="BH2493" s="2">
        <f t="shared" si="1044"/>
        <v>0</v>
      </c>
      <c r="BJ2493" t="s">
        <v>2157</v>
      </c>
      <c r="BK2493" t="s">
        <v>1160</v>
      </c>
      <c r="BL2493">
        <v>1</v>
      </c>
      <c r="BN2493">
        <v>0</v>
      </c>
      <c r="BO2493" s="60">
        <v>46</v>
      </c>
      <c r="BP2493" s="62">
        <v>69</v>
      </c>
      <c r="BQ2493" s="66">
        <f t="shared" si="1045"/>
        <v>46069</v>
      </c>
      <c r="BR2493" s="66">
        <f t="shared" si="1035"/>
        <v>46069</v>
      </c>
      <c r="BS2493" s="3" t="s">
        <v>3083</v>
      </c>
    </row>
    <row r="2494" spans="1:71" ht="14" hidden="1" customHeight="1" outlineLevel="1" x14ac:dyDescent="0.2">
      <c r="A2494" t="s">
        <v>2861</v>
      </c>
      <c r="B2494" t="s">
        <v>1160</v>
      </c>
      <c r="C2494" s="1">
        <f t="shared" si="1036"/>
        <v>1129</v>
      </c>
      <c r="D2494" s="3">
        <f>IF(N2494&gt;0, RANK(N2494,(N2494:P2494,Q2494:AE2494)),0)</f>
        <v>2</v>
      </c>
      <c r="E2494" s="3">
        <f>IF(O2494&gt;0,RANK(O2494,(N2494:P2494,Q2494:AE2494)),0)</f>
        <v>1</v>
      </c>
      <c r="F2494" s="3">
        <f>IF(P2494&gt;0,RANK(P2494,(N2494:P2494,Q2494:AE2494)),0)</f>
        <v>3</v>
      </c>
      <c r="G2494" s="1">
        <f t="shared" si="1023"/>
        <v>396</v>
      </c>
      <c r="H2494" s="2">
        <f t="shared" si="1024"/>
        <v>0.35075287865367583</v>
      </c>
      <c r="I2494" s="2"/>
      <c r="J2494" s="2">
        <f t="shared" si="1037"/>
        <v>0.31620903454384414</v>
      </c>
      <c r="K2494" s="2">
        <f t="shared" si="1038"/>
        <v>0.66696191319751996</v>
      </c>
      <c r="L2494" s="2">
        <f t="shared" si="1039"/>
        <v>1.4171833480956599E-2</v>
      </c>
      <c r="M2494" s="2">
        <f t="shared" si="1040"/>
        <v>2.6572187776792468E-3</v>
      </c>
      <c r="N2494" s="38">
        <v>357</v>
      </c>
      <c r="O2494" s="38">
        <v>753</v>
      </c>
      <c r="P2494" s="38">
        <v>16</v>
      </c>
      <c r="Q2494" s="38">
        <v>3</v>
      </c>
      <c r="R2494" s="38"/>
      <c r="S2494" s="38"/>
      <c r="T2494" s="38"/>
      <c r="U2494" s="38"/>
      <c r="V2494" s="38"/>
      <c r="W2494" s="38"/>
      <c r="X2494" s="38"/>
      <c r="Y2494" s="38"/>
      <c r="Z2494" s="38"/>
      <c r="AA2494" s="38"/>
      <c r="AB2494" s="38"/>
      <c r="AC2494" s="38"/>
      <c r="AD2494" s="38"/>
      <c r="AE2494" s="38"/>
      <c r="AF2494" s="38"/>
      <c r="AG2494" s="38"/>
      <c r="AH2494" s="38"/>
      <c r="AI2494" s="38"/>
      <c r="AJ2494" s="38"/>
      <c r="AK2494" s="38"/>
      <c r="AL2494" s="38"/>
      <c r="AM2494" s="38"/>
      <c r="AN2494" s="38"/>
      <c r="AO2494" s="38"/>
      <c r="AP2494" s="38"/>
      <c r="AQ2494" s="38"/>
      <c r="AR2494" s="38"/>
      <c r="AS2494" s="38"/>
      <c r="AT2494" s="38"/>
      <c r="AU2494" s="38"/>
      <c r="AV2494" s="38"/>
      <c r="AW2494" s="38"/>
      <c r="AX2494" s="38"/>
      <c r="AY2494" s="38"/>
      <c r="BA2494" s="3">
        <f>IF(Q2494&gt;0,RANK(Q2494,(N2494:P2494,Q2494:AE2494)),0)</f>
        <v>4</v>
      </c>
      <c r="BB2494" s="3">
        <f>IF(R2494&gt;0,RANK(R2494,(N2494:P2494,Q2494:AE2494)),0)</f>
        <v>0</v>
      </c>
      <c r="BC2494" s="3">
        <f>IF(S2494&gt;0,RANK(S2494,(N2494:P2494,Q2494:AE2494)),0)</f>
        <v>0</v>
      </c>
      <c r="BD2494" s="3">
        <f>IF(T2494&gt;0,RANK(T2494,(N2494:P2494,Q2494:AE2494)),0)</f>
        <v>0</v>
      </c>
      <c r="BE2494" s="2">
        <f t="shared" si="1041"/>
        <v>2.6572187776793621E-3</v>
      </c>
      <c r="BF2494" s="2">
        <f t="shared" si="1042"/>
        <v>0</v>
      </c>
      <c r="BG2494" s="2">
        <f t="shared" si="1043"/>
        <v>0</v>
      </c>
      <c r="BH2494" s="2">
        <f t="shared" si="1044"/>
        <v>0</v>
      </c>
      <c r="BJ2494" t="s">
        <v>2861</v>
      </c>
      <c r="BK2494" t="s">
        <v>1160</v>
      </c>
      <c r="BL2494">
        <v>1</v>
      </c>
      <c r="BN2494">
        <v>0</v>
      </c>
      <c r="BO2494" s="60">
        <v>46</v>
      </c>
      <c r="BP2494" s="62">
        <v>71</v>
      </c>
      <c r="BQ2494" s="66">
        <f t="shared" si="1045"/>
        <v>46071</v>
      </c>
      <c r="BR2494" s="66">
        <f t="shared" si="1035"/>
        <v>46071</v>
      </c>
      <c r="BS2494" s="3" t="s">
        <v>3083</v>
      </c>
    </row>
    <row r="2495" spans="1:71" ht="14" hidden="1" customHeight="1" outlineLevel="1" x14ac:dyDescent="0.2">
      <c r="A2495" t="s">
        <v>2158</v>
      </c>
      <c r="B2495" t="s">
        <v>1160</v>
      </c>
      <c r="C2495" s="1">
        <f t="shared" si="1036"/>
        <v>999</v>
      </c>
      <c r="D2495" s="3">
        <f>IF(N2495&gt;0, RANK(N2495,(N2495:P2495,Q2495:AE2495)),0)</f>
        <v>2</v>
      </c>
      <c r="E2495" s="3">
        <f>IF(O2495&gt;0,RANK(O2495,(N2495:P2495,Q2495:AE2495)),0)</f>
        <v>1</v>
      </c>
      <c r="F2495" s="3">
        <f>IF(P2495&gt;0,RANK(P2495,(N2495:P2495,Q2495:AE2495)),0)</f>
        <v>3</v>
      </c>
      <c r="G2495" s="1">
        <f t="shared" si="1023"/>
        <v>432</v>
      </c>
      <c r="H2495" s="2">
        <f t="shared" si="1024"/>
        <v>0.43243243243243246</v>
      </c>
      <c r="I2495" s="2"/>
      <c r="J2495" s="2">
        <f t="shared" si="1037"/>
        <v>0.27627627627627627</v>
      </c>
      <c r="K2495" s="2">
        <f t="shared" si="1038"/>
        <v>0.70870870870870872</v>
      </c>
      <c r="L2495" s="2">
        <f t="shared" si="1039"/>
        <v>1.4014014014014014E-2</v>
      </c>
      <c r="M2495" s="2">
        <f t="shared" si="1040"/>
        <v>1.0010010010009958E-3</v>
      </c>
      <c r="N2495" s="38">
        <v>276</v>
      </c>
      <c r="O2495" s="38">
        <v>708</v>
      </c>
      <c r="P2495" s="38">
        <v>14</v>
      </c>
      <c r="Q2495" s="38">
        <v>1</v>
      </c>
      <c r="R2495" s="38"/>
      <c r="S2495" s="38"/>
      <c r="T2495" s="38"/>
      <c r="U2495" s="38"/>
      <c r="V2495" s="38"/>
      <c r="W2495" s="38"/>
      <c r="X2495" s="38"/>
      <c r="Y2495" s="38"/>
      <c r="Z2495" s="38"/>
      <c r="AA2495" s="38"/>
      <c r="AB2495" s="38"/>
      <c r="AC2495" s="38"/>
      <c r="AD2495" s="38"/>
      <c r="AE2495" s="38"/>
      <c r="AF2495" s="38"/>
      <c r="AG2495" s="38"/>
      <c r="AH2495" s="38"/>
      <c r="AI2495" s="38"/>
      <c r="AJ2495" s="38"/>
      <c r="AK2495" s="38"/>
      <c r="AL2495" s="38"/>
      <c r="AM2495" s="38"/>
      <c r="AN2495" s="38"/>
      <c r="AO2495" s="38"/>
      <c r="AP2495" s="38"/>
      <c r="AQ2495" s="38"/>
      <c r="AR2495" s="38"/>
      <c r="AS2495" s="38"/>
      <c r="AT2495" s="38"/>
      <c r="AU2495" s="38"/>
      <c r="AV2495" s="38"/>
      <c r="AW2495" s="38"/>
      <c r="AX2495" s="38"/>
      <c r="AY2495" s="38"/>
      <c r="BA2495" s="3">
        <f>IF(Q2495&gt;0,RANK(Q2495,(N2495:P2495,Q2495:AE2495)),0)</f>
        <v>4</v>
      </c>
      <c r="BB2495" s="3">
        <f>IF(R2495&gt;0,RANK(R2495,(N2495:P2495,Q2495:AE2495)),0)</f>
        <v>0</v>
      </c>
      <c r="BC2495" s="3">
        <f>IF(S2495&gt;0,RANK(S2495,(N2495:P2495,Q2495:AE2495)),0)</f>
        <v>0</v>
      </c>
      <c r="BD2495" s="3">
        <f>IF(T2495&gt;0,RANK(T2495,(N2495:P2495,Q2495:AE2495)),0)</f>
        <v>0</v>
      </c>
      <c r="BE2495" s="2">
        <f t="shared" si="1041"/>
        <v>1.001001001001001E-3</v>
      </c>
      <c r="BF2495" s="2">
        <f t="shared" si="1042"/>
        <v>0</v>
      </c>
      <c r="BG2495" s="2">
        <f t="shared" si="1043"/>
        <v>0</v>
      </c>
      <c r="BH2495" s="2">
        <f t="shared" si="1044"/>
        <v>0</v>
      </c>
      <c r="BJ2495" t="s">
        <v>2158</v>
      </c>
      <c r="BK2495" t="s">
        <v>1160</v>
      </c>
      <c r="BL2495">
        <v>1</v>
      </c>
      <c r="BN2495">
        <v>0</v>
      </c>
      <c r="BO2495" s="60">
        <v>46</v>
      </c>
      <c r="BP2495" s="62">
        <v>73</v>
      </c>
      <c r="BQ2495" s="66">
        <f t="shared" si="1045"/>
        <v>46073</v>
      </c>
      <c r="BR2495" s="66">
        <f t="shared" si="1035"/>
        <v>46073</v>
      </c>
      <c r="BS2495" s="3" t="s">
        <v>3083</v>
      </c>
    </row>
    <row r="2496" spans="1:71" ht="14" hidden="1" customHeight="1" outlineLevel="1" x14ac:dyDescent="0.2">
      <c r="A2496" t="s">
        <v>238</v>
      </c>
      <c r="B2496" t="s">
        <v>1160</v>
      </c>
      <c r="C2496" s="1">
        <f t="shared" si="1036"/>
        <v>550</v>
      </c>
      <c r="D2496" s="3">
        <f>IF(N2496&gt;0, RANK(N2496,(N2496:P2496,Q2496:AE2496)),0)</f>
        <v>2</v>
      </c>
      <c r="E2496" s="3">
        <f>IF(O2496&gt;0,RANK(O2496,(N2496:P2496,Q2496:AE2496)),0)</f>
        <v>1</v>
      </c>
      <c r="F2496" s="3">
        <f>IF(P2496&gt;0,RANK(P2496,(N2496:P2496,Q2496:AE2496)),0)</f>
        <v>3</v>
      </c>
      <c r="G2496" s="1">
        <f t="shared" si="1023"/>
        <v>417</v>
      </c>
      <c r="H2496" s="2">
        <f t="shared" si="1024"/>
        <v>0.75818181818181818</v>
      </c>
      <c r="I2496" s="2"/>
      <c r="J2496" s="2">
        <f t="shared" si="1037"/>
        <v>0.10909090909090909</v>
      </c>
      <c r="K2496" s="2">
        <f t="shared" si="1038"/>
        <v>0.86727272727272731</v>
      </c>
      <c r="L2496" s="2">
        <f t="shared" si="1039"/>
        <v>1.8181818181818181E-2</v>
      </c>
      <c r="M2496" s="2">
        <f t="shared" si="1040"/>
        <v>5.4545454545453856E-3</v>
      </c>
      <c r="N2496" s="38">
        <v>60</v>
      </c>
      <c r="O2496" s="38">
        <v>477</v>
      </c>
      <c r="P2496" s="38">
        <v>10</v>
      </c>
      <c r="Q2496" s="38">
        <v>3</v>
      </c>
      <c r="R2496" s="38"/>
      <c r="S2496" s="38"/>
      <c r="T2496" s="38"/>
      <c r="U2496" s="38"/>
      <c r="V2496" s="38"/>
      <c r="W2496" s="38"/>
      <c r="X2496" s="38"/>
      <c r="Y2496" s="38"/>
      <c r="Z2496" s="38"/>
      <c r="AA2496" s="38"/>
      <c r="AB2496" s="38"/>
      <c r="AC2496" s="38"/>
      <c r="AD2496" s="38"/>
      <c r="AE2496" s="38"/>
      <c r="AF2496" s="38"/>
      <c r="AG2496" s="38"/>
      <c r="AH2496" s="38"/>
      <c r="AI2496" s="38"/>
      <c r="AJ2496" s="38"/>
      <c r="AK2496" s="38"/>
      <c r="AL2496" s="38"/>
      <c r="AM2496" s="38"/>
      <c r="AN2496" s="38"/>
      <c r="AO2496" s="38"/>
      <c r="AP2496" s="38"/>
      <c r="AQ2496" s="38"/>
      <c r="AR2496" s="38"/>
      <c r="AS2496" s="38"/>
      <c r="AT2496" s="38"/>
      <c r="AU2496" s="38"/>
      <c r="AV2496" s="38"/>
      <c r="AW2496" s="38"/>
      <c r="AX2496" s="38"/>
      <c r="AY2496" s="38"/>
      <c r="BA2496" s="3">
        <f>IF(Q2496&gt;0,RANK(Q2496,(N2496:P2496,Q2496:AE2496)),0)</f>
        <v>4</v>
      </c>
      <c r="BB2496" s="3">
        <f>IF(R2496&gt;0,RANK(R2496,(N2496:P2496,Q2496:AE2496)),0)</f>
        <v>0</v>
      </c>
      <c r="BC2496" s="3">
        <f>IF(S2496&gt;0,RANK(S2496,(N2496:P2496,Q2496:AE2496)),0)</f>
        <v>0</v>
      </c>
      <c r="BD2496" s="3">
        <f>IF(T2496&gt;0,RANK(T2496,(N2496:P2496,Q2496:AE2496)),0)</f>
        <v>0</v>
      </c>
      <c r="BE2496" s="2">
        <f t="shared" si="1041"/>
        <v>5.454545454545455E-3</v>
      </c>
      <c r="BF2496" s="2">
        <f t="shared" si="1042"/>
        <v>0</v>
      </c>
      <c r="BG2496" s="2">
        <f t="shared" si="1043"/>
        <v>0</v>
      </c>
      <c r="BH2496" s="2">
        <f t="shared" si="1044"/>
        <v>0</v>
      </c>
      <c r="BJ2496" t="s">
        <v>238</v>
      </c>
      <c r="BK2496" t="s">
        <v>1160</v>
      </c>
      <c r="BL2496">
        <v>1</v>
      </c>
      <c r="BN2496">
        <v>0</v>
      </c>
      <c r="BO2496" s="60">
        <v>46</v>
      </c>
      <c r="BP2496" s="62">
        <v>75</v>
      </c>
      <c r="BQ2496" s="66">
        <f t="shared" si="1045"/>
        <v>46075</v>
      </c>
      <c r="BR2496" s="66">
        <f t="shared" si="1035"/>
        <v>46075</v>
      </c>
      <c r="BS2496" s="3" t="s">
        <v>3083</v>
      </c>
    </row>
    <row r="2497" spans="1:71" ht="14" hidden="1" customHeight="1" outlineLevel="1" x14ac:dyDescent="0.2">
      <c r="A2497" t="s">
        <v>642</v>
      </c>
      <c r="B2497" t="s">
        <v>1160</v>
      </c>
      <c r="C2497" s="1">
        <f t="shared" si="1036"/>
        <v>2801</v>
      </c>
      <c r="D2497" s="3">
        <f>IF(N2497&gt;0, RANK(N2497,(N2497:P2497,Q2497:AE2497)),0)</f>
        <v>2</v>
      </c>
      <c r="E2497" s="3">
        <f>IF(O2497&gt;0,RANK(O2497,(N2497:P2497,Q2497:AE2497)),0)</f>
        <v>1</v>
      </c>
      <c r="F2497" s="3">
        <f>IF(P2497&gt;0,RANK(P2497,(N2497:P2497,Q2497:AE2497)),0)</f>
        <v>3</v>
      </c>
      <c r="G2497" s="1">
        <f t="shared" si="1023"/>
        <v>1229</v>
      </c>
      <c r="H2497" s="2">
        <f t="shared" si="1024"/>
        <v>0.43877186719028916</v>
      </c>
      <c r="I2497" s="2"/>
      <c r="J2497" s="2">
        <f t="shared" si="1037"/>
        <v>0.27133166726169228</v>
      </c>
      <c r="K2497" s="2">
        <f t="shared" si="1038"/>
        <v>0.71010353445198149</v>
      </c>
      <c r="L2497" s="2">
        <f t="shared" si="1039"/>
        <v>1.3923598714744734E-2</v>
      </c>
      <c r="M2497" s="2">
        <f t="shared" si="1040"/>
        <v>4.641199571581444E-3</v>
      </c>
      <c r="N2497" s="38">
        <v>760</v>
      </c>
      <c r="O2497" s="38">
        <v>1989</v>
      </c>
      <c r="P2497" s="38">
        <v>39</v>
      </c>
      <c r="Q2497" s="38">
        <v>13</v>
      </c>
      <c r="R2497" s="38"/>
      <c r="S2497" s="38"/>
      <c r="T2497" s="38"/>
      <c r="U2497" s="38"/>
      <c r="V2497" s="38"/>
      <c r="W2497" s="38"/>
      <c r="X2497" s="38"/>
      <c r="Y2497" s="38"/>
      <c r="Z2497" s="38"/>
      <c r="AA2497" s="38"/>
      <c r="AB2497" s="38"/>
      <c r="AC2497" s="38"/>
      <c r="AD2497" s="38"/>
      <c r="AE2497" s="38"/>
      <c r="AF2497" s="38"/>
      <c r="AG2497" s="38"/>
      <c r="AH2497" s="38"/>
      <c r="AI2497" s="38"/>
      <c r="AJ2497" s="38"/>
      <c r="AK2497" s="38"/>
      <c r="AL2497" s="38"/>
      <c r="AM2497" s="38"/>
      <c r="AN2497" s="38"/>
      <c r="AO2497" s="38"/>
      <c r="AP2497" s="38"/>
      <c r="AQ2497" s="38"/>
      <c r="AR2497" s="38"/>
      <c r="AS2497" s="38"/>
      <c r="AT2497" s="38"/>
      <c r="AU2497" s="38"/>
      <c r="AV2497" s="38"/>
      <c r="AW2497" s="38"/>
      <c r="AX2497" s="38"/>
      <c r="AY2497" s="38"/>
      <c r="BA2497" s="3">
        <f>IF(Q2497&gt;0,RANK(Q2497,(N2497:P2497,Q2497:AE2497)),0)</f>
        <v>4</v>
      </c>
      <c r="BB2497" s="3">
        <f>IF(R2497&gt;0,RANK(R2497,(N2497:P2497,Q2497:AE2497)),0)</f>
        <v>0</v>
      </c>
      <c r="BC2497" s="3">
        <f>IF(S2497&gt;0,RANK(S2497,(N2497:P2497,Q2497:AE2497)),0)</f>
        <v>0</v>
      </c>
      <c r="BD2497" s="3">
        <f>IF(T2497&gt;0,RANK(T2497,(N2497:P2497,Q2497:AE2497)),0)</f>
        <v>0</v>
      </c>
      <c r="BE2497" s="2">
        <f t="shared" si="1041"/>
        <v>4.6411995715815784E-3</v>
      </c>
      <c r="BF2497" s="2">
        <f t="shared" si="1042"/>
        <v>0</v>
      </c>
      <c r="BG2497" s="2">
        <f t="shared" si="1043"/>
        <v>0</v>
      </c>
      <c r="BH2497" s="2">
        <f t="shared" si="1044"/>
        <v>0</v>
      </c>
      <c r="BJ2497" t="s">
        <v>642</v>
      </c>
      <c r="BK2497" t="s">
        <v>1160</v>
      </c>
      <c r="BL2497">
        <v>1</v>
      </c>
      <c r="BN2497">
        <v>0</v>
      </c>
      <c r="BO2497" s="60">
        <v>46</v>
      </c>
      <c r="BP2497" s="62">
        <v>77</v>
      </c>
      <c r="BQ2497" s="66">
        <f t="shared" si="1045"/>
        <v>46077</v>
      </c>
      <c r="BR2497" s="66">
        <f t="shared" si="1035"/>
        <v>46077</v>
      </c>
      <c r="BS2497" s="3" t="s">
        <v>3083</v>
      </c>
    </row>
    <row r="2498" spans="1:71" ht="14" hidden="1" customHeight="1" outlineLevel="1" x14ac:dyDescent="0.2">
      <c r="A2498" t="s">
        <v>801</v>
      </c>
      <c r="B2498" t="s">
        <v>1160</v>
      </c>
      <c r="C2498" s="1">
        <f t="shared" si="1036"/>
        <v>5906</v>
      </c>
      <c r="D2498" s="3">
        <f>IF(N2498&gt;0, RANK(N2498,(N2498:P2498,Q2498:AE2498)),0)</f>
        <v>2</v>
      </c>
      <c r="E2498" s="3">
        <f>IF(O2498&gt;0,RANK(O2498,(N2498:P2498,Q2498:AE2498)),0)</f>
        <v>1</v>
      </c>
      <c r="F2498" s="3">
        <f>IF(P2498&gt;0,RANK(P2498,(N2498:P2498,Q2498:AE2498)),0)</f>
        <v>3</v>
      </c>
      <c r="G2498" s="1">
        <f t="shared" si="1023"/>
        <v>1841</v>
      </c>
      <c r="H2498" s="2">
        <f t="shared" si="1024"/>
        <v>0.31171689806975955</v>
      </c>
      <c r="I2498" s="2"/>
      <c r="J2498" s="2">
        <f t="shared" si="1037"/>
        <v>0.33491364713850319</v>
      </c>
      <c r="K2498" s="2">
        <f t="shared" si="1038"/>
        <v>0.6466305452082628</v>
      </c>
      <c r="L2498" s="2">
        <f t="shared" si="1039"/>
        <v>1.4730782255333559E-2</v>
      </c>
      <c r="M2498" s="2">
        <f t="shared" si="1040"/>
        <v>3.7250253979003983E-3</v>
      </c>
      <c r="N2498" s="38">
        <v>1978</v>
      </c>
      <c r="O2498" s="38">
        <v>3819</v>
      </c>
      <c r="P2498" s="38">
        <v>87</v>
      </c>
      <c r="Q2498" s="38">
        <v>22</v>
      </c>
      <c r="R2498" s="38"/>
      <c r="S2498" s="38"/>
      <c r="T2498" s="38"/>
      <c r="U2498" s="38"/>
      <c r="V2498" s="38"/>
      <c r="W2498" s="38"/>
      <c r="X2498" s="38"/>
      <c r="Y2498" s="38"/>
      <c r="Z2498" s="38"/>
      <c r="AA2498" s="38"/>
      <c r="AB2498" s="38"/>
      <c r="AC2498" s="38"/>
      <c r="AD2498" s="38"/>
      <c r="AE2498" s="38"/>
      <c r="AF2498" s="38"/>
      <c r="AG2498" s="38"/>
      <c r="AH2498" s="38"/>
      <c r="AI2498" s="38"/>
      <c r="AJ2498" s="38"/>
      <c r="AK2498" s="38"/>
      <c r="AL2498" s="38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BA2498" s="3">
        <f>IF(Q2498&gt;0,RANK(Q2498,(N2498:P2498,Q2498:AE2498)),0)</f>
        <v>4</v>
      </c>
      <c r="BB2498" s="3">
        <f>IF(R2498&gt;0,RANK(R2498,(N2498:P2498,Q2498:AE2498)),0)</f>
        <v>0</v>
      </c>
      <c r="BC2498" s="3">
        <f>IF(S2498&gt;0,RANK(S2498,(N2498:P2498,Q2498:AE2498)),0)</f>
        <v>0</v>
      </c>
      <c r="BD2498" s="3">
        <f>IF(T2498&gt;0,RANK(T2498,(N2498:P2498,Q2498:AE2498)),0)</f>
        <v>0</v>
      </c>
      <c r="BE2498" s="2">
        <f t="shared" si="1041"/>
        <v>3.7250253979004403E-3</v>
      </c>
      <c r="BF2498" s="2">
        <f t="shared" si="1042"/>
        <v>0</v>
      </c>
      <c r="BG2498" s="2">
        <f t="shared" si="1043"/>
        <v>0</v>
      </c>
      <c r="BH2498" s="2">
        <f t="shared" si="1044"/>
        <v>0</v>
      </c>
      <c r="BJ2498" t="s">
        <v>801</v>
      </c>
      <c r="BK2498" t="s">
        <v>1160</v>
      </c>
      <c r="BL2498">
        <v>1</v>
      </c>
      <c r="BN2498">
        <v>0</v>
      </c>
      <c r="BO2498" s="60">
        <v>46</v>
      </c>
      <c r="BP2498" s="62">
        <v>79</v>
      </c>
      <c r="BQ2498" s="66">
        <f t="shared" si="1045"/>
        <v>46079</v>
      </c>
      <c r="BR2498" s="66">
        <f t="shared" si="1035"/>
        <v>46079</v>
      </c>
      <c r="BS2498" s="3" t="s">
        <v>3083</v>
      </c>
    </row>
    <row r="2499" spans="1:71" ht="14" hidden="1" customHeight="1" outlineLevel="1" x14ac:dyDescent="0.2">
      <c r="A2499" t="s">
        <v>538</v>
      </c>
      <c r="B2499" t="s">
        <v>1160</v>
      </c>
      <c r="C2499" s="1">
        <f t="shared" si="1036"/>
        <v>15409</v>
      </c>
      <c r="D2499" s="3">
        <f>IF(N2499&gt;0, RANK(N2499,(N2499:P2499,Q2499:AE2499)),0)</f>
        <v>2</v>
      </c>
      <c r="E2499" s="3">
        <f>IF(O2499&gt;0,RANK(O2499,(N2499:P2499,Q2499:AE2499)),0)</f>
        <v>1</v>
      </c>
      <c r="F2499" s="3">
        <f>IF(P2499&gt;0,RANK(P2499,(N2499:P2499,Q2499:AE2499)),0)</f>
        <v>3</v>
      </c>
      <c r="G2499" s="1">
        <f t="shared" si="1023"/>
        <v>4830</v>
      </c>
      <c r="H2499" s="2">
        <f t="shared" si="1024"/>
        <v>0.31345317671490686</v>
      </c>
      <c r="I2499" s="2"/>
      <c r="J2499" s="2">
        <f t="shared" si="1037"/>
        <v>0.32928807839574276</v>
      </c>
      <c r="K2499" s="2">
        <f t="shared" si="1038"/>
        <v>0.64274125511064961</v>
      </c>
      <c r="L2499" s="2">
        <f t="shared" si="1039"/>
        <v>2.0118112791225908E-2</v>
      </c>
      <c r="M2499" s="2">
        <f t="shared" si="1040"/>
        <v>7.8525537023816684E-3</v>
      </c>
      <c r="N2499" s="38">
        <v>5074</v>
      </c>
      <c r="O2499" s="38">
        <v>9904</v>
      </c>
      <c r="P2499" s="38">
        <v>310</v>
      </c>
      <c r="Q2499" s="38">
        <v>121</v>
      </c>
      <c r="R2499" s="38"/>
      <c r="S2499" s="38"/>
      <c r="T2499" s="38"/>
      <c r="U2499" s="38"/>
      <c r="V2499" s="38"/>
      <c r="W2499" s="38"/>
      <c r="X2499" s="38"/>
      <c r="Y2499" s="38"/>
      <c r="Z2499" s="38"/>
      <c r="AA2499" s="38"/>
      <c r="AB2499" s="38"/>
      <c r="AC2499" s="38"/>
      <c r="AD2499" s="38"/>
      <c r="AE2499" s="38"/>
      <c r="AF2499" s="38"/>
      <c r="AG2499" s="38"/>
      <c r="AH2499" s="38"/>
      <c r="AI2499" s="38"/>
      <c r="AJ2499" s="38"/>
      <c r="AK2499" s="38"/>
      <c r="AL2499" s="38"/>
      <c r="AM2499" s="38"/>
      <c r="AN2499" s="38"/>
      <c r="AO2499" s="38"/>
      <c r="AP2499" s="38"/>
      <c r="AQ2499" s="38"/>
      <c r="AR2499" s="38"/>
      <c r="AS2499" s="38"/>
      <c r="AT2499" s="38"/>
      <c r="AU2499" s="38"/>
      <c r="AV2499" s="38"/>
      <c r="AW2499" s="38"/>
      <c r="AX2499" s="38"/>
      <c r="AY2499" s="38"/>
      <c r="BA2499" s="3">
        <f>IF(Q2499&gt;0,RANK(Q2499,(N2499:P2499,Q2499:AE2499)),0)</f>
        <v>4</v>
      </c>
      <c r="BB2499" s="3">
        <f>IF(R2499&gt;0,RANK(R2499,(N2499:P2499,Q2499:AE2499)),0)</f>
        <v>0</v>
      </c>
      <c r="BC2499" s="3">
        <f>IF(S2499&gt;0,RANK(S2499,(N2499:P2499,Q2499:AE2499)),0)</f>
        <v>0</v>
      </c>
      <c r="BD2499" s="3">
        <f>IF(T2499&gt;0,RANK(T2499,(N2499:P2499,Q2499:AE2499)),0)</f>
        <v>0</v>
      </c>
      <c r="BE2499" s="2">
        <f t="shared" si="1041"/>
        <v>7.8525537023817257E-3</v>
      </c>
      <c r="BF2499" s="2">
        <f t="shared" si="1042"/>
        <v>0</v>
      </c>
      <c r="BG2499" s="2">
        <f t="shared" si="1043"/>
        <v>0</v>
      </c>
      <c r="BH2499" s="2">
        <f t="shared" si="1044"/>
        <v>0</v>
      </c>
      <c r="BJ2499" t="s">
        <v>538</v>
      </c>
      <c r="BK2499" t="s">
        <v>1160</v>
      </c>
      <c r="BL2499">
        <v>1</v>
      </c>
      <c r="BN2499">
        <v>0</v>
      </c>
      <c r="BO2499" s="60">
        <v>46</v>
      </c>
      <c r="BP2499" s="62">
        <v>81</v>
      </c>
      <c r="BQ2499" s="66">
        <f t="shared" si="1045"/>
        <v>46081</v>
      </c>
      <c r="BR2499" s="66">
        <f t="shared" si="1035"/>
        <v>46081</v>
      </c>
      <c r="BS2499" s="3" t="s">
        <v>3083</v>
      </c>
    </row>
    <row r="2500" spans="1:71" ht="14" hidden="1" customHeight="1" outlineLevel="1" x14ac:dyDescent="0.2">
      <c r="A2500" t="s">
        <v>1567</v>
      </c>
      <c r="B2500" t="s">
        <v>1160</v>
      </c>
      <c r="C2500" s="1">
        <f t="shared" si="1036"/>
        <v>36393</v>
      </c>
      <c r="D2500" s="3">
        <f>IF(N2500&gt;0, RANK(N2500,(N2500:P2500,Q2500:AE2500)),0)</f>
        <v>2</v>
      </c>
      <c r="E2500" s="3">
        <f>IF(O2500&gt;0,RANK(O2500,(N2500:P2500,Q2500:AE2500)),0)</f>
        <v>1</v>
      </c>
      <c r="F2500" s="3">
        <f>IF(P2500&gt;0,RANK(P2500,(N2500:P2500,Q2500:AE2500)),0)</f>
        <v>3</v>
      </c>
      <c r="G2500" s="1">
        <f t="shared" si="1023"/>
        <v>9640</v>
      </c>
      <c r="H2500" s="2">
        <f t="shared" si="1024"/>
        <v>0.26488610447063998</v>
      </c>
      <c r="I2500" s="2"/>
      <c r="J2500" s="2">
        <f t="shared" si="1037"/>
        <v>0.35668947325035033</v>
      </c>
      <c r="K2500" s="2">
        <f t="shared" si="1038"/>
        <v>0.62157557772099026</v>
      </c>
      <c r="L2500" s="2">
        <f t="shared" si="1039"/>
        <v>1.5497485780232462E-2</v>
      </c>
      <c r="M2500" s="2">
        <f t="shared" si="1040"/>
        <v>6.237463248427005E-3</v>
      </c>
      <c r="N2500" s="38">
        <v>12981</v>
      </c>
      <c r="O2500" s="38">
        <v>22621</v>
      </c>
      <c r="P2500" s="38">
        <v>564</v>
      </c>
      <c r="Q2500" s="38">
        <v>227</v>
      </c>
      <c r="R2500" s="38"/>
      <c r="S2500" s="38"/>
      <c r="T2500" s="38"/>
      <c r="U2500" s="38"/>
      <c r="V2500" s="38"/>
      <c r="W2500" s="38"/>
      <c r="X2500" s="38"/>
      <c r="Y2500" s="38"/>
      <c r="Z2500" s="38"/>
      <c r="AA2500" s="38"/>
      <c r="AB2500" s="38"/>
      <c r="AC2500" s="38"/>
      <c r="AD2500" s="38"/>
      <c r="AE2500" s="38"/>
      <c r="AF2500" s="38"/>
      <c r="AG2500" s="38"/>
      <c r="AH2500" s="38"/>
      <c r="AI2500" s="38"/>
      <c r="AJ2500" s="38"/>
      <c r="AK2500" s="38"/>
      <c r="AL2500" s="38"/>
      <c r="AM2500" s="38"/>
      <c r="AN2500" s="38"/>
      <c r="AO2500" s="38"/>
      <c r="AP2500" s="38"/>
      <c r="AQ2500" s="38"/>
      <c r="AR2500" s="38"/>
      <c r="AS2500" s="38"/>
      <c r="AT2500" s="38"/>
      <c r="AU2500" s="38"/>
      <c r="AV2500" s="38"/>
      <c r="AW2500" s="38"/>
      <c r="AX2500" s="38"/>
      <c r="AY2500" s="38"/>
      <c r="BA2500" s="3">
        <f>IF(Q2500&gt;0,RANK(Q2500,(N2500:P2500,Q2500:AE2500)),0)</f>
        <v>4</v>
      </c>
      <c r="BB2500" s="3">
        <f>IF(R2500&gt;0,RANK(R2500,(N2500:P2500,Q2500:AE2500)),0)</f>
        <v>0</v>
      </c>
      <c r="BC2500" s="3">
        <f>IF(S2500&gt;0,RANK(S2500,(N2500:P2500,Q2500:AE2500)),0)</f>
        <v>0</v>
      </c>
      <c r="BD2500" s="3">
        <f>IF(T2500&gt;0,RANK(T2500,(N2500:P2500,Q2500:AE2500)),0)</f>
        <v>0</v>
      </c>
      <c r="BE2500" s="2">
        <f t="shared" si="1041"/>
        <v>6.2374632484268949E-3</v>
      </c>
      <c r="BF2500" s="2">
        <f t="shared" si="1042"/>
        <v>0</v>
      </c>
      <c r="BG2500" s="2">
        <f t="shared" si="1043"/>
        <v>0</v>
      </c>
      <c r="BH2500" s="2">
        <f t="shared" si="1044"/>
        <v>0</v>
      </c>
      <c r="BJ2500" t="s">
        <v>1567</v>
      </c>
      <c r="BK2500" t="s">
        <v>1160</v>
      </c>
      <c r="BL2500">
        <v>1</v>
      </c>
      <c r="BN2500">
        <v>0</v>
      </c>
      <c r="BO2500" s="60">
        <v>46</v>
      </c>
      <c r="BP2500" s="62">
        <v>83</v>
      </c>
      <c r="BQ2500" s="66">
        <f t="shared" si="1045"/>
        <v>46083</v>
      </c>
      <c r="BR2500" s="66">
        <f t="shared" si="1035"/>
        <v>46083</v>
      </c>
      <c r="BS2500" s="3" t="s">
        <v>3083</v>
      </c>
    </row>
    <row r="2501" spans="1:71" ht="14" hidden="1" customHeight="1" outlineLevel="1" x14ac:dyDescent="0.2">
      <c r="A2501" t="s">
        <v>1246</v>
      </c>
      <c r="B2501" t="s">
        <v>1160</v>
      </c>
      <c r="C2501" s="1">
        <f t="shared" si="1036"/>
        <v>1447</v>
      </c>
      <c r="D2501" s="3">
        <f>IF(N2501&gt;0, RANK(N2501,(N2501:P2501,Q2501:AE2501)),0)</f>
        <v>2</v>
      </c>
      <c r="E2501" s="3">
        <f>IF(O2501&gt;0,RANK(O2501,(N2501:P2501,Q2501:AE2501)),0)</f>
        <v>1</v>
      </c>
      <c r="F2501" s="3">
        <f>IF(P2501&gt;0,RANK(P2501,(N2501:P2501,Q2501:AE2501)),0)</f>
        <v>3</v>
      </c>
      <c r="G2501" s="1">
        <f t="shared" si="1023"/>
        <v>571</v>
      </c>
      <c r="H2501" s="2">
        <f t="shared" si="1024"/>
        <v>0.39460953697304768</v>
      </c>
      <c r="I2501" s="2"/>
      <c r="J2501" s="2">
        <f t="shared" si="1037"/>
        <v>0.29163787145818937</v>
      </c>
      <c r="K2501" s="2">
        <f t="shared" si="1038"/>
        <v>0.68624740843123699</v>
      </c>
      <c r="L2501" s="2">
        <f t="shared" si="1039"/>
        <v>1.7277125086385625E-2</v>
      </c>
      <c r="M2501" s="2">
        <f t="shared" si="1040"/>
        <v>4.8375950241880683E-3</v>
      </c>
      <c r="N2501" s="38">
        <v>422</v>
      </c>
      <c r="O2501" s="38">
        <v>993</v>
      </c>
      <c r="P2501" s="38">
        <v>25</v>
      </c>
      <c r="Q2501" s="38">
        <v>7</v>
      </c>
      <c r="R2501" s="38"/>
      <c r="S2501" s="38"/>
      <c r="T2501" s="38"/>
      <c r="U2501" s="38"/>
      <c r="V2501" s="38"/>
      <c r="W2501" s="38"/>
      <c r="X2501" s="38"/>
      <c r="Y2501" s="38"/>
      <c r="Z2501" s="38"/>
      <c r="AA2501" s="38"/>
      <c r="AB2501" s="38"/>
      <c r="AC2501" s="38"/>
      <c r="AD2501" s="38"/>
      <c r="AE2501" s="38"/>
      <c r="AF2501" s="38"/>
      <c r="AG2501" s="38"/>
      <c r="AH2501" s="38"/>
      <c r="AI2501" s="38"/>
      <c r="AJ2501" s="38"/>
      <c r="AK2501" s="38"/>
      <c r="AL2501" s="38"/>
      <c r="AM2501" s="38"/>
      <c r="AN2501" s="38"/>
      <c r="AO2501" s="38"/>
      <c r="AP2501" s="38"/>
      <c r="AQ2501" s="38"/>
      <c r="AR2501" s="38"/>
      <c r="AS2501" s="38"/>
      <c r="AT2501" s="38"/>
      <c r="AU2501" s="38"/>
      <c r="AV2501" s="38"/>
      <c r="AW2501" s="38"/>
      <c r="AX2501" s="38"/>
      <c r="AY2501" s="38"/>
      <c r="BA2501" s="3">
        <f>IF(Q2501&gt;0,RANK(Q2501,(N2501:P2501,Q2501:AE2501)),0)</f>
        <v>4</v>
      </c>
      <c r="BB2501" s="3">
        <f>IF(R2501&gt;0,RANK(R2501,(N2501:P2501,Q2501:AE2501)),0)</f>
        <v>0</v>
      </c>
      <c r="BC2501" s="3">
        <f>IF(S2501&gt;0,RANK(S2501,(N2501:P2501,Q2501:AE2501)),0)</f>
        <v>0</v>
      </c>
      <c r="BD2501" s="3">
        <f>IF(T2501&gt;0,RANK(T2501,(N2501:P2501,Q2501:AE2501)),0)</f>
        <v>0</v>
      </c>
      <c r="BE2501" s="2">
        <f t="shared" si="1041"/>
        <v>4.8375950241879755E-3</v>
      </c>
      <c r="BF2501" s="2">
        <f t="shared" si="1042"/>
        <v>0</v>
      </c>
      <c r="BG2501" s="2">
        <f t="shared" si="1043"/>
        <v>0</v>
      </c>
      <c r="BH2501" s="2">
        <f t="shared" si="1044"/>
        <v>0</v>
      </c>
      <c r="BJ2501" t="s">
        <v>1246</v>
      </c>
      <c r="BK2501" t="s">
        <v>1160</v>
      </c>
      <c r="BL2501">
        <v>1</v>
      </c>
      <c r="BN2501">
        <v>0</v>
      </c>
      <c r="BO2501" s="60">
        <v>46</v>
      </c>
      <c r="BP2501" s="62">
        <v>85</v>
      </c>
      <c r="BQ2501" s="66">
        <f t="shared" si="1045"/>
        <v>46085</v>
      </c>
      <c r="BR2501" s="66">
        <f t="shared" si="1035"/>
        <v>46085</v>
      </c>
      <c r="BS2501" s="3" t="s">
        <v>3083</v>
      </c>
    </row>
    <row r="2502" spans="1:71" ht="14" hidden="1" customHeight="1" outlineLevel="1" x14ac:dyDescent="0.2">
      <c r="A2502" t="s">
        <v>1523</v>
      </c>
      <c r="B2502" t="s">
        <v>1160</v>
      </c>
      <c r="C2502" s="1">
        <f t="shared" si="1036"/>
        <v>3031</v>
      </c>
      <c r="D2502" s="3">
        <f>IF(N2502&gt;0, RANK(N2502,(N2502:P2502,Q2502:AE2502)),0)</f>
        <v>2</v>
      </c>
      <c r="E2502" s="3">
        <f>IF(O2502&gt;0,RANK(O2502,(N2502:P2502,Q2502:AE2502)),0)</f>
        <v>1</v>
      </c>
      <c r="F2502" s="3">
        <f>IF(P2502&gt;0,RANK(P2502,(N2502:P2502,Q2502:AE2502)),0)</f>
        <v>3</v>
      </c>
      <c r="G2502" s="1">
        <f t="shared" si="1023"/>
        <v>1494</v>
      </c>
      <c r="H2502" s="2">
        <f t="shared" si="1024"/>
        <v>0.49290663147476083</v>
      </c>
      <c r="I2502" s="2"/>
      <c r="J2502" s="2">
        <f t="shared" si="1037"/>
        <v>0.24183437809303859</v>
      </c>
      <c r="K2502" s="2">
        <f t="shared" si="1038"/>
        <v>0.73474100956779942</v>
      </c>
      <c r="L2502" s="2">
        <f t="shared" si="1039"/>
        <v>2.0125371164632134E-2</v>
      </c>
      <c r="M2502" s="2">
        <f t="shared" si="1040"/>
        <v>3.2992411745299093E-3</v>
      </c>
      <c r="N2502" s="38">
        <v>733</v>
      </c>
      <c r="O2502" s="38">
        <v>2227</v>
      </c>
      <c r="P2502" s="38">
        <v>61</v>
      </c>
      <c r="Q2502" s="38">
        <v>10</v>
      </c>
      <c r="R2502" s="38"/>
      <c r="S2502" s="38"/>
      <c r="T2502" s="38"/>
      <c r="U2502" s="38"/>
      <c r="V2502" s="38"/>
      <c r="W2502" s="38"/>
      <c r="X2502" s="38"/>
      <c r="Y2502" s="38"/>
      <c r="Z2502" s="38"/>
      <c r="AA2502" s="38"/>
      <c r="AB2502" s="38"/>
      <c r="AC2502" s="38"/>
      <c r="AD2502" s="38"/>
      <c r="AE2502" s="38"/>
      <c r="AF2502" s="38"/>
      <c r="AG2502" s="38"/>
      <c r="AH2502" s="38"/>
      <c r="AI2502" s="38"/>
      <c r="AJ2502" s="38"/>
      <c r="AK2502" s="38"/>
      <c r="AL2502" s="38"/>
      <c r="AM2502" s="38"/>
      <c r="AN2502" s="38"/>
      <c r="AO2502" s="38"/>
      <c r="AP2502" s="38"/>
      <c r="AQ2502" s="38"/>
      <c r="AR2502" s="38"/>
      <c r="AS2502" s="38"/>
      <c r="AT2502" s="38"/>
      <c r="AU2502" s="38"/>
      <c r="AV2502" s="38"/>
      <c r="AW2502" s="38"/>
      <c r="AX2502" s="38"/>
      <c r="AY2502" s="38"/>
      <c r="BA2502" s="3">
        <f>IF(Q2502&gt;0,RANK(Q2502,(N2502:P2502,Q2502:AE2502)),0)</f>
        <v>4</v>
      </c>
      <c r="BB2502" s="3">
        <f>IF(R2502&gt;0,RANK(R2502,(N2502:P2502,Q2502:AE2502)),0)</f>
        <v>0</v>
      </c>
      <c r="BC2502" s="3">
        <f>IF(S2502&gt;0,RANK(S2502,(N2502:P2502,Q2502:AE2502)),0)</f>
        <v>0</v>
      </c>
      <c r="BD2502" s="3">
        <f>IF(T2502&gt;0,RANK(T2502,(N2502:P2502,Q2502:AE2502)),0)</f>
        <v>0</v>
      </c>
      <c r="BE2502" s="2">
        <f t="shared" si="1041"/>
        <v>3.2992411745298581E-3</v>
      </c>
      <c r="BF2502" s="2">
        <f t="shared" si="1042"/>
        <v>0</v>
      </c>
      <c r="BG2502" s="2">
        <f t="shared" si="1043"/>
        <v>0</v>
      </c>
      <c r="BH2502" s="2">
        <f t="shared" si="1044"/>
        <v>0</v>
      </c>
      <c r="BJ2502" t="s">
        <v>1523</v>
      </c>
      <c r="BK2502" t="s">
        <v>1160</v>
      </c>
      <c r="BL2502">
        <v>1</v>
      </c>
      <c r="BN2502">
        <v>0</v>
      </c>
      <c r="BO2502" s="60">
        <v>46</v>
      </c>
      <c r="BP2502" s="62">
        <v>87</v>
      </c>
      <c r="BQ2502" s="66">
        <f t="shared" si="1045"/>
        <v>46087</v>
      </c>
      <c r="BR2502" s="66">
        <f t="shared" si="1035"/>
        <v>46087</v>
      </c>
      <c r="BS2502" s="3" t="s">
        <v>3083</v>
      </c>
    </row>
    <row r="2503" spans="1:71" ht="14" hidden="1" customHeight="1" outlineLevel="1" x14ac:dyDescent="0.2">
      <c r="A2503" t="s">
        <v>1310</v>
      </c>
      <c r="B2503" t="s">
        <v>1160</v>
      </c>
      <c r="C2503" s="1">
        <f t="shared" si="1036"/>
        <v>1299</v>
      </c>
      <c r="D2503" s="3">
        <f>IF(N2503&gt;0, RANK(N2503,(N2503:P2503,Q2503:AE2503)),0)</f>
        <v>2</v>
      </c>
      <c r="E2503" s="3">
        <f>IF(O2503&gt;0,RANK(O2503,(N2503:P2503,Q2503:AE2503)),0)</f>
        <v>1</v>
      </c>
      <c r="F2503" s="3">
        <f>IF(P2503&gt;0,RANK(P2503,(N2503:P2503,Q2503:AE2503)),0)</f>
        <v>3</v>
      </c>
      <c r="G2503" s="1">
        <f t="shared" si="1023"/>
        <v>899</v>
      </c>
      <c r="H2503" s="2">
        <f t="shared" si="1024"/>
        <v>0.69207082371054662</v>
      </c>
      <c r="I2503" s="2"/>
      <c r="J2503" s="2">
        <f t="shared" si="1037"/>
        <v>0.1447267128560431</v>
      </c>
      <c r="K2503" s="2">
        <f t="shared" si="1038"/>
        <v>0.83679753656658973</v>
      </c>
      <c r="L2503" s="2">
        <f t="shared" si="1039"/>
        <v>1.4626635873749037E-2</v>
      </c>
      <c r="M2503" s="2">
        <f t="shared" si="1040"/>
        <v>3.8491147036181297E-3</v>
      </c>
      <c r="N2503" s="38">
        <v>188</v>
      </c>
      <c r="O2503" s="38">
        <v>1087</v>
      </c>
      <c r="P2503" s="38">
        <v>19</v>
      </c>
      <c r="Q2503" s="38">
        <v>5</v>
      </c>
      <c r="R2503" s="38"/>
      <c r="S2503" s="38"/>
      <c r="T2503" s="38"/>
      <c r="U2503" s="38"/>
      <c r="V2503" s="38"/>
      <c r="W2503" s="38"/>
      <c r="X2503" s="38"/>
      <c r="Y2503" s="38"/>
      <c r="Z2503" s="38"/>
      <c r="AA2503" s="38"/>
      <c r="AB2503" s="38"/>
      <c r="AC2503" s="38"/>
      <c r="AD2503" s="38"/>
      <c r="AE2503" s="38"/>
      <c r="AF2503" s="38"/>
      <c r="AG2503" s="38"/>
      <c r="AH2503" s="38"/>
      <c r="AI2503" s="38"/>
      <c r="AJ2503" s="38"/>
      <c r="AK2503" s="38"/>
      <c r="AL2503" s="38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BA2503" s="3">
        <f>IF(Q2503&gt;0,RANK(Q2503,(N2503:P2503,Q2503:AE2503)),0)</f>
        <v>4</v>
      </c>
      <c r="BB2503" s="3">
        <f>IF(R2503&gt;0,RANK(R2503,(N2503:P2503,Q2503:AE2503)),0)</f>
        <v>0</v>
      </c>
      <c r="BC2503" s="3">
        <f>IF(S2503&gt;0,RANK(S2503,(N2503:P2503,Q2503:AE2503)),0)</f>
        <v>0</v>
      </c>
      <c r="BD2503" s="3">
        <f>IF(T2503&gt;0,RANK(T2503,(N2503:P2503,Q2503:AE2503)),0)</f>
        <v>0</v>
      </c>
      <c r="BE2503" s="2">
        <f t="shared" si="1041"/>
        <v>3.8491147036181679E-3</v>
      </c>
      <c r="BF2503" s="2">
        <f t="shared" si="1042"/>
        <v>0</v>
      </c>
      <c r="BG2503" s="2">
        <f t="shared" si="1043"/>
        <v>0</v>
      </c>
      <c r="BH2503" s="2">
        <f t="shared" si="1044"/>
        <v>0</v>
      </c>
      <c r="BJ2503" t="s">
        <v>1310</v>
      </c>
      <c r="BK2503" t="s">
        <v>1160</v>
      </c>
      <c r="BL2503">
        <v>1</v>
      </c>
      <c r="BN2503">
        <v>0</v>
      </c>
      <c r="BO2503" s="60">
        <v>46</v>
      </c>
      <c r="BP2503" s="62">
        <v>89</v>
      </c>
      <c r="BQ2503" s="66">
        <f t="shared" si="1045"/>
        <v>46089</v>
      </c>
      <c r="BR2503" s="66">
        <f t="shared" si="1035"/>
        <v>46089</v>
      </c>
      <c r="BS2503" s="3" t="s">
        <v>3083</v>
      </c>
    </row>
    <row r="2504" spans="1:71" ht="14" hidden="1" customHeight="1" outlineLevel="1" x14ac:dyDescent="0.2">
      <c r="A2504" t="s">
        <v>1812</v>
      </c>
      <c r="B2504" t="s">
        <v>1160</v>
      </c>
      <c r="C2504" s="1">
        <f t="shared" si="1036"/>
        <v>2109</v>
      </c>
      <c r="D2504" s="3">
        <f>IF(N2504&gt;0, RANK(N2504,(N2504:P2504,Q2504:AE2504)),0)</f>
        <v>2</v>
      </c>
      <c r="E2504" s="3">
        <f>IF(O2504&gt;0,RANK(O2504,(N2504:P2504,Q2504:AE2504)),0)</f>
        <v>1</v>
      </c>
      <c r="F2504" s="3">
        <f>IF(P2504&gt;0,RANK(P2504,(N2504:P2504,Q2504:AE2504)),0)</f>
        <v>3</v>
      </c>
      <c r="G2504" s="1">
        <f t="shared" si="1023"/>
        <v>506</v>
      </c>
      <c r="H2504" s="2">
        <f t="shared" si="1024"/>
        <v>0.23992413466097676</v>
      </c>
      <c r="I2504" s="2"/>
      <c r="J2504" s="2">
        <f t="shared" si="1037"/>
        <v>0.37079184447605501</v>
      </c>
      <c r="K2504" s="2">
        <f t="shared" si="1038"/>
        <v>0.61071597913703179</v>
      </c>
      <c r="L2504" s="2">
        <f t="shared" si="1039"/>
        <v>1.3276434329065908E-2</v>
      </c>
      <c r="M2504" s="2">
        <f t="shared" si="1040"/>
        <v>5.2157420578473421E-3</v>
      </c>
      <c r="N2504" s="38">
        <v>782</v>
      </c>
      <c r="O2504" s="38">
        <v>1288</v>
      </c>
      <c r="P2504" s="38">
        <v>28</v>
      </c>
      <c r="Q2504" s="38">
        <v>11</v>
      </c>
      <c r="R2504" s="38"/>
      <c r="S2504" s="38"/>
      <c r="T2504" s="38"/>
      <c r="U2504" s="38"/>
      <c r="V2504" s="38"/>
      <c r="W2504" s="38"/>
      <c r="X2504" s="38"/>
      <c r="Y2504" s="38"/>
      <c r="Z2504" s="38"/>
      <c r="AA2504" s="38"/>
      <c r="AB2504" s="38"/>
      <c r="AC2504" s="38"/>
      <c r="AD2504" s="38"/>
      <c r="AE2504" s="38"/>
      <c r="AF2504" s="38"/>
      <c r="AG2504" s="38"/>
      <c r="AH2504" s="38"/>
      <c r="AI2504" s="38"/>
      <c r="AJ2504" s="38"/>
      <c r="AK2504" s="38"/>
      <c r="AL2504" s="38"/>
      <c r="AM2504" s="38"/>
      <c r="AN2504" s="38"/>
      <c r="AO2504" s="38"/>
      <c r="AP2504" s="38"/>
      <c r="AQ2504" s="38"/>
      <c r="AR2504" s="38"/>
      <c r="AS2504" s="38"/>
      <c r="AT2504" s="38"/>
      <c r="AU2504" s="38"/>
      <c r="AV2504" s="38"/>
      <c r="AW2504" s="38"/>
      <c r="AX2504" s="38"/>
      <c r="AY2504" s="38"/>
      <c r="BA2504" s="3">
        <f>IF(Q2504&gt;0,RANK(Q2504,(N2504:P2504,Q2504:AE2504)),0)</f>
        <v>4</v>
      </c>
      <c r="BB2504" s="3">
        <f>IF(R2504&gt;0,RANK(R2504,(N2504:P2504,Q2504:AE2504)),0)</f>
        <v>0</v>
      </c>
      <c r="BC2504" s="3">
        <f>IF(S2504&gt;0,RANK(S2504,(N2504:P2504,Q2504:AE2504)),0)</f>
        <v>0</v>
      </c>
      <c r="BD2504" s="3">
        <f>IF(T2504&gt;0,RANK(T2504,(N2504:P2504,Q2504:AE2504)),0)</f>
        <v>0</v>
      </c>
      <c r="BE2504" s="2">
        <f t="shared" si="1041"/>
        <v>5.2157420578473213E-3</v>
      </c>
      <c r="BF2504" s="2">
        <f t="shared" si="1042"/>
        <v>0</v>
      </c>
      <c r="BG2504" s="2">
        <f t="shared" si="1043"/>
        <v>0</v>
      </c>
      <c r="BH2504" s="2">
        <f t="shared" si="1044"/>
        <v>0</v>
      </c>
      <c r="BJ2504" t="s">
        <v>1812</v>
      </c>
      <c r="BK2504" t="s">
        <v>1160</v>
      </c>
      <c r="BL2504">
        <v>1</v>
      </c>
      <c r="BN2504">
        <v>0</v>
      </c>
      <c r="BO2504" s="60">
        <v>46</v>
      </c>
      <c r="BP2504" s="62">
        <v>91</v>
      </c>
      <c r="BQ2504" s="66">
        <f t="shared" si="1045"/>
        <v>46091</v>
      </c>
      <c r="BR2504" s="66">
        <f t="shared" si="1035"/>
        <v>46091</v>
      </c>
      <c r="BS2504" s="3" t="s">
        <v>3083</v>
      </c>
    </row>
    <row r="2505" spans="1:71" ht="14" hidden="1" customHeight="1" outlineLevel="1" x14ac:dyDescent="0.2">
      <c r="A2505" t="s">
        <v>1753</v>
      </c>
      <c r="B2505" t="s">
        <v>1160</v>
      </c>
      <c r="C2505" s="1">
        <f t="shared" si="1036"/>
        <v>14672</v>
      </c>
      <c r="D2505" s="3">
        <f>IF(N2505&gt;0, RANK(N2505,(N2505:P2505,Q2505:AE2505)),0)</f>
        <v>2</v>
      </c>
      <c r="E2505" s="3">
        <f>IF(O2505&gt;0,RANK(O2505,(N2505:P2505,Q2505:AE2505)),0)</f>
        <v>1</v>
      </c>
      <c r="F2505" s="3">
        <f>IF(P2505&gt;0,RANK(P2505,(N2505:P2505,Q2505:AE2505)),0)</f>
        <v>3</v>
      </c>
      <c r="G2505" s="1">
        <f t="shared" ref="G2505:G2568" si="1046">IF(C2505&gt;0,MAX(N2505:P2505)-LARGE(N2505:P2505,2),0)</f>
        <v>7466</v>
      </c>
      <c r="H2505" s="2">
        <f t="shared" ref="H2505:H2568" si="1047">IF(C2505&gt;0,G2505/C2505,0)</f>
        <v>0.50886041439476559</v>
      </c>
      <c r="I2505" s="2"/>
      <c r="J2505" s="2">
        <f t="shared" si="1037"/>
        <v>0.23316521264994547</v>
      </c>
      <c r="K2505" s="2">
        <f t="shared" si="1038"/>
        <v>0.74202562704471098</v>
      </c>
      <c r="L2505" s="2">
        <f t="shared" si="1039"/>
        <v>1.7584514721919301E-2</v>
      </c>
      <c r="M2505" s="2">
        <f t="shared" si="1040"/>
        <v>7.2246455834242239E-3</v>
      </c>
      <c r="N2505" s="38">
        <v>3421</v>
      </c>
      <c r="O2505" s="38">
        <v>10887</v>
      </c>
      <c r="P2505" s="38">
        <v>258</v>
      </c>
      <c r="Q2505" s="38">
        <v>106</v>
      </c>
      <c r="R2505" s="38"/>
      <c r="S2505" s="38"/>
      <c r="T2505" s="38"/>
      <c r="U2505" s="38"/>
      <c r="V2505" s="38"/>
      <c r="W2505" s="38"/>
      <c r="X2505" s="38"/>
      <c r="Y2505" s="38"/>
      <c r="Z2505" s="38"/>
      <c r="AA2505" s="38"/>
      <c r="AB2505" s="38"/>
      <c r="AC2505" s="38"/>
      <c r="AD2505" s="38"/>
      <c r="AE2505" s="38"/>
      <c r="AF2505" s="38"/>
      <c r="AG2505" s="38"/>
      <c r="AH2505" s="38"/>
      <c r="AI2505" s="38"/>
      <c r="AJ2505" s="38"/>
      <c r="AK2505" s="38"/>
      <c r="AL2505" s="38"/>
      <c r="AM2505" s="38"/>
      <c r="AN2505" s="38"/>
      <c r="AO2505" s="38"/>
      <c r="AP2505" s="38"/>
      <c r="AQ2505" s="38"/>
      <c r="AR2505" s="38"/>
      <c r="AS2505" s="38"/>
      <c r="AT2505" s="38"/>
      <c r="AU2505" s="38"/>
      <c r="AV2505" s="38"/>
      <c r="AW2505" s="38"/>
      <c r="AX2505" s="38"/>
      <c r="AY2505" s="38"/>
      <c r="BA2505" s="3">
        <f>IF(Q2505&gt;0,RANK(Q2505,(N2505:P2505,Q2505:AE2505)),0)</f>
        <v>4</v>
      </c>
      <c r="BB2505" s="3">
        <f>IF(R2505&gt;0,RANK(R2505,(N2505:P2505,Q2505:AE2505)),0)</f>
        <v>0</v>
      </c>
      <c r="BC2505" s="3">
        <f>IF(S2505&gt;0,RANK(S2505,(N2505:P2505,Q2505:AE2505)),0)</f>
        <v>0</v>
      </c>
      <c r="BD2505" s="3">
        <f>IF(T2505&gt;0,RANK(T2505,(N2505:P2505,Q2505:AE2505)),0)</f>
        <v>0</v>
      </c>
      <c r="BE2505" s="2">
        <f t="shared" si="1041"/>
        <v>7.2246455834242091E-3</v>
      </c>
      <c r="BF2505" s="2">
        <f t="shared" si="1042"/>
        <v>0</v>
      </c>
      <c r="BG2505" s="2">
        <f t="shared" si="1043"/>
        <v>0</v>
      </c>
      <c r="BH2505" s="2">
        <f t="shared" si="1044"/>
        <v>0</v>
      </c>
      <c r="BJ2505" t="s">
        <v>1753</v>
      </c>
      <c r="BK2505" t="s">
        <v>1160</v>
      </c>
      <c r="BL2505">
        <v>1</v>
      </c>
      <c r="BN2505">
        <v>0</v>
      </c>
      <c r="BO2505" s="60">
        <v>46</v>
      </c>
      <c r="BP2505" s="62">
        <v>93</v>
      </c>
      <c r="BQ2505" s="66">
        <f t="shared" si="1045"/>
        <v>46093</v>
      </c>
      <c r="BR2505" s="66">
        <f t="shared" si="1035"/>
        <v>46093</v>
      </c>
      <c r="BS2505" s="3" t="s">
        <v>3083</v>
      </c>
    </row>
    <row r="2506" spans="1:71" ht="14" hidden="1" customHeight="1" outlineLevel="1" x14ac:dyDescent="0.2">
      <c r="A2506" t="s">
        <v>2381</v>
      </c>
      <c r="B2506" t="s">
        <v>1160</v>
      </c>
      <c r="C2506" s="1">
        <f t="shared" si="1036"/>
        <v>740</v>
      </c>
      <c r="D2506" s="3">
        <f>IF(N2506&gt;0, RANK(N2506,(N2506:P2506,Q2506:AE2506)),0)</f>
        <v>2</v>
      </c>
      <c r="E2506" s="3">
        <f>IF(O2506&gt;0,RANK(O2506,(N2506:P2506,Q2506:AE2506)),0)</f>
        <v>1</v>
      </c>
      <c r="F2506" s="3">
        <f>IF(P2506&gt;0,RANK(P2506,(N2506:P2506,Q2506:AE2506)),0)</f>
        <v>3</v>
      </c>
      <c r="G2506" s="1">
        <f t="shared" si="1046"/>
        <v>149</v>
      </c>
      <c r="H2506" s="2">
        <f t="shared" si="1047"/>
        <v>0.20135135135135135</v>
      </c>
      <c r="I2506" s="2"/>
      <c r="J2506" s="2">
        <f t="shared" si="1037"/>
        <v>0.38513513513513514</v>
      </c>
      <c r="K2506" s="2">
        <f t="shared" si="1038"/>
        <v>0.58648648648648649</v>
      </c>
      <c r="L2506" s="2">
        <f t="shared" si="1039"/>
        <v>2.4324324324324326E-2</v>
      </c>
      <c r="M2506" s="2">
        <f t="shared" si="1040"/>
        <v>4.0540540540540959E-3</v>
      </c>
      <c r="N2506" s="38">
        <v>285</v>
      </c>
      <c r="O2506" s="38">
        <v>434</v>
      </c>
      <c r="P2506" s="38">
        <v>18</v>
      </c>
      <c r="Q2506" s="38">
        <v>3</v>
      </c>
      <c r="R2506" s="38"/>
      <c r="S2506" s="38"/>
      <c r="T2506" s="38"/>
      <c r="U2506" s="38"/>
      <c r="V2506" s="38"/>
      <c r="W2506" s="38"/>
      <c r="X2506" s="38"/>
      <c r="Y2506" s="38"/>
      <c r="Z2506" s="38"/>
      <c r="AA2506" s="38"/>
      <c r="AB2506" s="38"/>
      <c r="AC2506" s="38"/>
      <c r="AD2506" s="38"/>
      <c r="AE2506" s="38"/>
      <c r="AF2506" s="38"/>
      <c r="AG2506" s="38"/>
      <c r="AH2506" s="38"/>
      <c r="AI2506" s="38"/>
      <c r="AJ2506" s="38"/>
      <c r="AK2506" s="38"/>
      <c r="AL2506" s="38"/>
      <c r="AM2506" s="38"/>
      <c r="AN2506" s="38"/>
      <c r="AO2506" s="38"/>
      <c r="AP2506" s="38"/>
      <c r="AQ2506" s="38"/>
      <c r="AR2506" s="38"/>
      <c r="AS2506" s="38"/>
      <c r="AT2506" s="38"/>
      <c r="AU2506" s="38"/>
      <c r="AV2506" s="38"/>
      <c r="AW2506" s="38"/>
      <c r="AX2506" s="38"/>
      <c r="AY2506" s="38"/>
      <c r="BA2506" s="3">
        <f>IF(Q2506&gt;0,RANK(Q2506,(N2506:P2506,Q2506:AE2506)),0)</f>
        <v>4</v>
      </c>
      <c r="BB2506" s="3">
        <f>IF(R2506&gt;0,RANK(R2506,(N2506:P2506,Q2506:AE2506)),0)</f>
        <v>0</v>
      </c>
      <c r="BC2506" s="3">
        <f>IF(S2506&gt;0,RANK(S2506,(N2506:P2506,Q2506:AE2506)),0)</f>
        <v>0</v>
      </c>
      <c r="BD2506" s="3">
        <f>IF(T2506&gt;0,RANK(T2506,(N2506:P2506,Q2506:AE2506)),0)</f>
        <v>0</v>
      </c>
      <c r="BE2506" s="2">
        <f t="shared" si="1041"/>
        <v>4.0540540540540543E-3</v>
      </c>
      <c r="BF2506" s="2">
        <f t="shared" si="1042"/>
        <v>0</v>
      </c>
      <c r="BG2506" s="2">
        <f t="shared" si="1043"/>
        <v>0</v>
      </c>
      <c r="BH2506" s="2">
        <f t="shared" si="1044"/>
        <v>0</v>
      </c>
      <c r="BJ2506" t="s">
        <v>2381</v>
      </c>
      <c r="BK2506" t="s">
        <v>1160</v>
      </c>
      <c r="BL2506">
        <v>1</v>
      </c>
      <c r="BN2506">
        <v>0</v>
      </c>
      <c r="BO2506" s="60">
        <v>46</v>
      </c>
      <c r="BP2506" s="62">
        <v>95</v>
      </c>
      <c r="BQ2506" s="66">
        <f t="shared" si="1045"/>
        <v>46095</v>
      </c>
      <c r="BR2506" s="66">
        <f t="shared" si="1035"/>
        <v>46095</v>
      </c>
      <c r="BS2506" s="3" t="s">
        <v>3083</v>
      </c>
    </row>
    <row r="2507" spans="1:71" ht="14" hidden="1" customHeight="1" outlineLevel="1" x14ac:dyDescent="0.2">
      <c r="A2507" t="s">
        <v>982</v>
      </c>
      <c r="B2507" t="s">
        <v>1160</v>
      </c>
      <c r="C2507" s="1">
        <f t="shared" si="1036"/>
        <v>1167</v>
      </c>
      <c r="D2507" s="3">
        <f>IF(N2507&gt;0, RANK(N2507,(N2507:P2507,Q2507:AE2507)),0)</f>
        <v>2</v>
      </c>
      <c r="E2507" s="3">
        <f>IF(O2507&gt;0,RANK(O2507,(N2507:P2507,Q2507:AE2507)),0)</f>
        <v>1</v>
      </c>
      <c r="F2507" s="3">
        <f>IF(P2507&gt;0,RANK(P2507,(N2507:P2507,Q2507:AE2507)),0)</f>
        <v>3</v>
      </c>
      <c r="G2507" s="1">
        <f t="shared" si="1046"/>
        <v>548</v>
      </c>
      <c r="H2507" s="2">
        <f t="shared" si="1047"/>
        <v>0.46958011996572407</v>
      </c>
      <c r="I2507" s="2"/>
      <c r="J2507" s="2">
        <f t="shared" si="1037"/>
        <v>0.25107112253641817</v>
      </c>
      <c r="K2507" s="2">
        <f t="shared" si="1038"/>
        <v>0.7206512425021423</v>
      </c>
      <c r="L2507" s="2">
        <f t="shared" si="1039"/>
        <v>2.3993144815766924E-2</v>
      </c>
      <c r="M2507" s="2">
        <f t="shared" si="1040"/>
        <v>4.2844901456726113E-3</v>
      </c>
      <c r="N2507" s="38">
        <v>293</v>
      </c>
      <c r="O2507" s="38">
        <v>841</v>
      </c>
      <c r="P2507" s="38">
        <v>28</v>
      </c>
      <c r="Q2507" s="38">
        <v>5</v>
      </c>
      <c r="R2507" s="38"/>
      <c r="S2507" s="38"/>
      <c r="T2507" s="38"/>
      <c r="U2507" s="38"/>
      <c r="V2507" s="38"/>
      <c r="W2507" s="38"/>
      <c r="X2507" s="38"/>
      <c r="Y2507" s="38"/>
      <c r="Z2507" s="38"/>
      <c r="AA2507" s="38"/>
      <c r="AB2507" s="38"/>
      <c r="AC2507" s="38"/>
      <c r="AD2507" s="38"/>
      <c r="AE2507" s="38"/>
      <c r="AF2507" s="38"/>
      <c r="AG2507" s="38"/>
      <c r="AH2507" s="38"/>
      <c r="AI2507" s="38"/>
      <c r="AJ2507" s="38"/>
      <c r="AK2507" s="38"/>
      <c r="AL2507" s="38"/>
      <c r="AM2507" s="38"/>
      <c r="AN2507" s="38"/>
      <c r="AO2507" s="38"/>
      <c r="AP2507" s="38"/>
      <c r="AQ2507" s="38"/>
      <c r="AR2507" s="38"/>
      <c r="AS2507" s="38"/>
      <c r="AT2507" s="38"/>
      <c r="AU2507" s="38"/>
      <c r="AV2507" s="38"/>
      <c r="AW2507" s="38"/>
      <c r="AX2507" s="38"/>
      <c r="AY2507" s="38"/>
      <c r="BA2507" s="3">
        <f>IF(Q2507&gt;0,RANK(Q2507,(N2507:P2507,Q2507:AE2507)),0)</f>
        <v>4</v>
      </c>
      <c r="BB2507" s="3">
        <f>IF(R2507&gt;0,RANK(R2507,(N2507:P2507,Q2507:AE2507)),0)</f>
        <v>0</v>
      </c>
      <c r="BC2507" s="3">
        <f>IF(S2507&gt;0,RANK(S2507,(N2507:P2507,Q2507:AE2507)),0)</f>
        <v>0</v>
      </c>
      <c r="BD2507" s="3">
        <f>IF(T2507&gt;0,RANK(T2507,(N2507:P2507,Q2507:AE2507)),0)</f>
        <v>0</v>
      </c>
      <c r="BE2507" s="2">
        <f t="shared" si="1041"/>
        <v>4.2844901456726651E-3</v>
      </c>
      <c r="BF2507" s="2">
        <f t="shared" si="1042"/>
        <v>0</v>
      </c>
      <c r="BG2507" s="2">
        <f t="shared" si="1043"/>
        <v>0</v>
      </c>
      <c r="BH2507" s="2">
        <f t="shared" si="1044"/>
        <v>0</v>
      </c>
      <c r="BJ2507" t="s">
        <v>982</v>
      </c>
      <c r="BK2507" t="s">
        <v>1160</v>
      </c>
      <c r="BL2507">
        <v>1</v>
      </c>
      <c r="BN2507">
        <v>0</v>
      </c>
      <c r="BO2507" s="60">
        <v>46</v>
      </c>
      <c r="BP2507" s="62">
        <v>97</v>
      </c>
      <c r="BQ2507" s="66">
        <f t="shared" si="1045"/>
        <v>46097</v>
      </c>
      <c r="BR2507" s="66">
        <f t="shared" si="1035"/>
        <v>46097</v>
      </c>
      <c r="BS2507" s="3" t="s">
        <v>3083</v>
      </c>
    </row>
    <row r="2508" spans="1:71" ht="14" hidden="1" customHeight="1" outlineLevel="1" x14ac:dyDescent="0.2">
      <c r="A2508" t="s">
        <v>218</v>
      </c>
      <c r="B2508" t="s">
        <v>1160</v>
      </c>
      <c r="C2508" s="1">
        <f t="shared" si="1036"/>
        <v>93986</v>
      </c>
      <c r="D2508" s="3">
        <f>IF(N2508&gt;0, RANK(N2508,(N2508:P2508,Q2508:AE2508)),0)</f>
        <v>2</v>
      </c>
      <c r="E2508" s="3">
        <f>IF(O2508&gt;0,RANK(O2508,(N2508:P2508,Q2508:AE2508)),0)</f>
        <v>1</v>
      </c>
      <c r="F2508" s="3">
        <f>IF(P2508&gt;0,RANK(P2508,(N2508:P2508,Q2508:AE2508)),0)</f>
        <v>3</v>
      </c>
      <c r="G2508" s="1">
        <f t="shared" si="1046"/>
        <v>11919</v>
      </c>
      <c r="H2508" s="2">
        <f t="shared" si="1047"/>
        <v>0.12681675994297023</v>
      </c>
      <c r="I2508" s="2"/>
      <c r="J2508" s="2">
        <f t="shared" si="1037"/>
        <v>0.42477603047262358</v>
      </c>
      <c r="K2508" s="2">
        <f t="shared" si="1038"/>
        <v>0.55159279041559384</v>
      </c>
      <c r="L2508" s="2">
        <f t="shared" si="1039"/>
        <v>1.6470538165258654E-2</v>
      </c>
      <c r="M2508" s="2">
        <f t="shared" si="1040"/>
        <v>7.1606409465239315E-3</v>
      </c>
      <c r="N2508" s="38">
        <v>39923</v>
      </c>
      <c r="O2508" s="38">
        <v>51842</v>
      </c>
      <c r="P2508" s="38">
        <v>1548</v>
      </c>
      <c r="Q2508" s="38">
        <v>673</v>
      </c>
      <c r="R2508" s="38"/>
      <c r="S2508" s="38"/>
      <c r="T2508" s="38"/>
      <c r="U2508" s="38"/>
      <c r="V2508" s="38"/>
      <c r="W2508" s="38"/>
      <c r="X2508" s="38"/>
      <c r="Y2508" s="38"/>
      <c r="Z2508" s="38"/>
      <c r="AA2508" s="38"/>
      <c r="AB2508" s="38"/>
      <c r="AC2508" s="38"/>
      <c r="AD2508" s="38"/>
      <c r="AE2508" s="38"/>
      <c r="AF2508" s="38"/>
      <c r="AG2508" s="38"/>
      <c r="AH2508" s="38"/>
      <c r="AI2508" s="38"/>
      <c r="AJ2508" s="38"/>
      <c r="AK2508" s="38"/>
      <c r="AL2508" s="38"/>
      <c r="AM2508" s="38"/>
      <c r="AN2508" s="38"/>
      <c r="AO2508" s="38"/>
      <c r="AP2508" s="38"/>
      <c r="AQ2508" s="38"/>
      <c r="AR2508" s="38"/>
      <c r="AS2508" s="38"/>
      <c r="AT2508" s="38"/>
      <c r="AU2508" s="38"/>
      <c r="AV2508" s="38"/>
      <c r="AW2508" s="38"/>
      <c r="AX2508" s="38"/>
      <c r="AY2508" s="38"/>
      <c r="BA2508" s="3">
        <f>IF(Q2508&gt;0,RANK(Q2508,(N2508:P2508,Q2508:AE2508)),0)</f>
        <v>4</v>
      </c>
      <c r="BB2508" s="3">
        <f>IF(R2508&gt;0,RANK(R2508,(N2508:P2508,Q2508:AE2508)),0)</f>
        <v>0</v>
      </c>
      <c r="BC2508" s="3">
        <f>IF(S2508&gt;0,RANK(S2508,(N2508:P2508,Q2508:AE2508)),0)</f>
        <v>0</v>
      </c>
      <c r="BD2508" s="3">
        <f>IF(T2508&gt;0,RANK(T2508,(N2508:P2508,Q2508:AE2508)),0)</f>
        <v>0</v>
      </c>
      <c r="BE2508" s="2">
        <f t="shared" si="1041"/>
        <v>7.1606409465239506E-3</v>
      </c>
      <c r="BF2508" s="2">
        <f t="shared" si="1042"/>
        <v>0</v>
      </c>
      <c r="BG2508" s="2">
        <f t="shared" si="1043"/>
        <v>0</v>
      </c>
      <c r="BH2508" s="2">
        <f t="shared" si="1044"/>
        <v>0</v>
      </c>
      <c r="BJ2508" t="s">
        <v>218</v>
      </c>
      <c r="BK2508" t="s">
        <v>1160</v>
      </c>
      <c r="BL2508">
        <v>1</v>
      </c>
      <c r="BN2508">
        <v>0</v>
      </c>
      <c r="BO2508" s="60">
        <v>46</v>
      </c>
      <c r="BP2508" s="62">
        <v>99</v>
      </c>
      <c r="BQ2508" s="66">
        <f t="shared" si="1045"/>
        <v>46099</v>
      </c>
      <c r="BR2508" s="66">
        <f t="shared" si="1035"/>
        <v>46099</v>
      </c>
      <c r="BS2508" s="3" t="s">
        <v>3083</v>
      </c>
    </row>
    <row r="2509" spans="1:71" ht="14" hidden="1" customHeight="1" outlineLevel="1" x14ac:dyDescent="0.2">
      <c r="A2509" t="s">
        <v>1280</v>
      </c>
      <c r="B2509" t="s">
        <v>1160</v>
      </c>
      <c r="C2509" s="1">
        <f t="shared" si="1036"/>
        <v>3189</v>
      </c>
      <c r="D2509" s="3">
        <f>IF(N2509&gt;0, RANK(N2509,(N2509:P2509,Q2509:AE2509)),0)</f>
        <v>2</v>
      </c>
      <c r="E2509" s="3">
        <f>IF(O2509&gt;0,RANK(O2509,(N2509:P2509,Q2509:AE2509)),0)</f>
        <v>1</v>
      </c>
      <c r="F2509" s="3">
        <f>IF(P2509&gt;0,RANK(P2509,(N2509:P2509,Q2509:AE2509)),0)</f>
        <v>3</v>
      </c>
      <c r="G2509" s="1">
        <f t="shared" si="1046"/>
        <v>1016</v>
      </c>
      <c r="H2509" s="2">
        <f t="shared" si="1047"/>
        <v>0.31859517089996864</v>
      </c>
      <c r="I2509" s="2"/>
      <c r="J2509" s="2">
        <f t="shared" si="1037"/>
        <v>0.32988397616807774</v>
      </c>
      <c r="K2509" s="2">
        <f t="shared" si="1038"/>
        <v>0.64847914706804644</v>
      </c>
      <c r="L2509" s="2">
        <f t="shared" si="1039"/>
        <v>1.7246785826277831E-2</v>
      </c>
      <c r="M2509" s="2">
        <f t="shared" si="1040"/>
        <v>4.3900909375979916E-3</v>
      </c>
      <c r="N2509" s="38">
        <v>1052</v>
      </c>
      <c r="O2509" s="38">
        <v>2068</v>
      </c>
      <c r="P2509" s="38">
        <v>55</v>
      </c>
      <c r="Q2509" s="38">
        <v>14</v>
      </c>
      <c r="R2509" s="38"/>
      <c r="S2509" s="38"/>
      <c r="T2509" s="38"/>
      <c r="U2509" s="38"/>
      <c r="V2509" s="38"/>
      <c r="W2509" s="38"/>
      <c r="X2509" s="38"/>
      <c r="Y2509" s="38"/>
      <c r="Z2509" s="38"/>
      <c r="AA2509" s="38"/>
      <c r="AB2509" s="38"/>
      <c r="AC2509" s="38"/>
      <c r="AD2509" s="38"/>
      <c r="AE2509" s="38"/>
      <c r="AF2509" s="38"/>
      <c r="AG2509" s="38"/>
      <c r="AH2509" s="38"/>
      <c r="AI2509" s="38"/>
      <c r="AJ2509" s="38"/>
      <c r="AK2509" s="38"/>
      <c r="AL2509" s="38"/>
      <c r="AM2509" s="38"/>
      <c r="AN2509" s="38"/>
      <c r="AO2509" s="38"/>
      <c r="AP2509" s="38"/>
      <c r="AQ2509" s="38"/>
      <c r="AR2509" s="38"/>
      <c r="AS2509" s="38"/>
      <c r="AT2509" s="38"/>
      <c r="AU2509" s="38"/>
      <c r="AV2509" s="38"/>
      <c r="AW2509" s="38"/>
      <c r="AX2509" s="38"/>
      <c r="AY2509" s="38"/>
      <c r="BA2509" s="3">
        <f>IF(Q2509&gt;0,RANK(Q2509,(N2509:P2509,Q2509:AE2509)),0)</f>
        <v>4</v>
      </c>
      <c r="BB2509" s="3">
        <f>IF(R2509&gt;0,RANK(R2509,(N2509:P2509,Q2509:AE2509)),0)</f>
        <v>0</v>
      </c>
      <c r="BC2509" s="3">
        <f>IF(S2509&gt;0,RANK(S2509,(N2509:P2509,Q2509:AE2509)),0)</f>
        <v>0</v>
      </c>
      <c r="BD2509" s="3">
        <f>IF(T2509&gt;0,RANK(T2509,(N2509:P2509,Q2509:AE2509)),0)</f>
        <v>0</v>
      </c>
      <c r="BE2509" s="2">
        <f t="shared" si="1041"/>
        <v>4.3900909375979933E-3</v>
      </c>
      <c r="BF2509" s="2">
        <f t="shared" si="1042"/>
        <v>0</v>
      </c>
      <c r="BG2509" s="2">
        <f t="shared" si="1043"/>
        <v>0</v>
      </c>
      <c r="BH2509" s="2">
        <f t="shared" si="1044"/>
        <v>0</v>
      </c>
      <c r="BJ2509" t="s">
        <v>1280</v>
      </c>
      <c r="BK2509" t="s">
        <v>1160</v>
      </c>
      <c r="BL2509">
        <v>1</v>
      </c>
      <c r="BN2509">
        <v>0</v>
      </c>
      <c r="BO2509" s="60">
        <v>46</v>
      </c>
      <c r="BP2509" s="62">
        <v>101</v>
      </c>
      <c r="BQ2509" s="66">
        <f t="shared" si="1045"/>
        <v>46101</v>
      </c>
      <c r="BR2509" s="66">
        <f t="shared" si="1035"/>
        <v>46101</v>
      </c>
      <c r="BS2509" s="3" t="s">
        <v>3083</v>
      </c>
    </row>
    <row r="2510" spans="1:71" ht="14" hidden="1" customHeight="1" outlineLevel="1" x14ac:dyDescent="0.2">
      <c r="A2510" t="s">
        <v>3170</v>
      </c>
      <c r="B2510" t="s">
        <v>1160</v>
      </c>
      <c r="C2510" s="1">
        <f t="shared" si="1036"/>
        <v>3062</v>
      </c>
      <c r="D2510" s="3">
        <f>IF(N2510&gt;0, RANK(N2510,(N2510:P2510,Q2510:AE2510)),0)</f>
        <v>1</v>
      </c>
      <c r="E2510" s="3">
        <f>IF(O2510&gt;0,RANK(O2510,(N2510:P2510,Q2510:AE2510)),0)</f>
        <v>2</v>
      </c>
      <c r="F2510" s="3">
        <f>IF(P2510&gt;0,RANK(P2510,(N2510:P2510,Q2510:AE2510)),0)</f>
        <v>3</v>
      </c>
      <c r="G2510" s="1">
        <f>IF(C2510&gt;0,MAX(N2510:P2510)-LARGE(N2510:P2510,2),0)</f>
        <v>2161</v>
      </c>
      <c r="H2510" s="2">
        <f>IF(C2510&gt;0,G2510/C2510,0)</f>
        <v>0.70574787720444154</v>
      </c>
      <c r="I2510" s="2"/>
      <c r="J2510" s="2">
        <f>IF($C2510=0,"-",N2510/$C2510)</f>
        <v>0.83834095362508165</v>
      </c>
      <c r="K2510" s="2">
        <f>IF($C2510=0,"-",O2510/$C2510)</f>
        <v>0.13259307642064011</v>
      </c>
      <c r="L2510" s="2">
        <f>IF($C2510=0,"-",P2510/$C2510)</f>
        <v>2.3514043109079032E-2</v>
      </c>
      <c r="M2510" s="2">
        <f>IF(C2510=0,"-",(1-J2510-K2510-L2510))</f>
        <v>5.5519268451992045E-3</v>
      </c>
      <c r="N2510" s="38">
        <v>2567</v>
      </c>
      <c r="O2510" s="38">
        <v>406</v>
      </c>
      <c r="P2510" s="38">
        <v>72</v>
      </c>
      <c r="Q2510" s="38">
        <v>17</v>
      </c>
      <c r="R2510" s="38"/>
      <c r="S2510" s="38"/>
      <c r="T2510" s="38"/>
      <c r="U2510" s="38"/>
      <c r="V2510" s="38"/>
      <c r="W2510" s="38"/>
      <c r="X2510" s="38"/>
      <c r="Y2510" s="38"/>
      <c r="Z2510" s="38"/>
      <c r="AA2510" s="38"/>
      <c r="AB2510" s="38"/>
      <c r="AC2510" s="38"/>
      <c r="AD2510" s="38"/>
      <c r="AE2510" s="38"/>
      <c r="AF2510" s="38"/>
      <c r="AG2510" s="38"/>
      <c r="AH2510" s="38"/>
      <c r="AI2510" s="38"/>
      <c r="AJ2510" s="38"/>
      <c r="AK2510" s="38"/>
      <c r="AL2510" s="38"/>
      <c r="AM2510" s="38"/>
      <c r="AN2510" s="38"/>
      <c r="AO2510" s="38"/>
      <c r="AP2510" s="38"/>
      <c r="AQ2510" s="38"/>
      <c r="AR2510" s="38"/>
      <c r="AS2510" s="38"/>
      <c r="AT2510" s="38"/>
      <c r="AU2510" s="38"/>
      <c r="AV2510" s="38"/>
      <c r="AW2510" s="38"/>
      <c r="AX2510" s="38"/>
      <c r="AY2510" s="38"/>
      <c r="BA2510" s="3">
        <f>IF(Q2510&gt;0,RANK(Q2510,(N2510:P2510,Q2510:AE2510)),0)</f>
        <v>4</v>
      </c>
      <c r="BB2510" s="3">
        <f>IF(R2510&gt;0,RANK(R2510,(N2510:P2510,Q2510:AE2510)),0)</f>
        <v>0</v>
      </c>
      <c r="BC2510" s="3">
        <f>IF(S2510&gt;0,RANK(S2510,(N2510:P2510,Q2510:AE2510)),0)</f>
        <v>0</v>
      </c>
      <c r="BD2510" s="3">
        <f>IF(T2510&gt;0,RANK(T2510,(N2510:P2510,Q2510:AE2510)),0)</f>
        <v>0</v>
      </c>
      <c r="BE2510" s="2">
        <f t="shared" si="1041"/>
        <v>5.5519268451992166E-3</v>
      </c>
      <c r="BF2510" s="2">
        <f t="shared" si="1042"/>
        <v>0</v>
      </c>
      <c r="BG2510" s="2">
        <f t="shared" si="1043"/>
        <v>0</v>
      </c>
      <c r="BH2510" s="2">
        <f t="shared" si="1044"/>
        <v>0</v>
      </c>
      <c r="BJ2510" t="s">
        <v>3170</v>
      </c>
      <c r="BK2510" t="s">
        <v>1160</v>
      </c>
      <c r="BL2510">
        <v>1</v>
      </c>
      <c r="BN2510">
        <v>0</v>
      </c>
      <c r="BO2510" s="60">
        <v>46</v>
      </c>
      <c r="BP2510" s="62">
        <v>102</v>
      </c>
      <c r="BQ2510" s="66">
        <f t="shared" si="1045"/>
        <v>46102</v>
      </c>
      <c r="BR2510" s="66">
        <v>46113</v>
      </c>
      <c r="BS2510" s="3" t="s">
        <v>3083</v>
      </c>
    </row>
    <row r="2511" spans="1:71" ht="14" hidden="1" customHeight="1" outlineLevel="1" x14ac:dyDescent="0.2">
      <c r="A2511" t="s">
        <v>1692</v>
      </c>
      <c r="B2511" t="s">
        <v>1160</v>
      </c>
      <c r="C2511" s="1">
        <f t="shared" si="1036"/>
        <v>56580</v>
      </c>
      <c r="D2511" s="3">
        <f>IF(N2511&gt;0, RANK(N2511,(N2511:P2511,Q2511:AE2511)),0)</f>
        <v>2</v>
      </c>
      <c r="E2511" s="3">
        <f>IF(O2511&gt;0,RANK(O2511,(N2511:P2511,Q2511:AE2511)),0)</f>
        <v>1</v>
      </c>
      <c r="F2511" s="3">
        <f>IF(P2511&gt;0,RANK(P2511,(N2511:P2511,Q2511:AE2511)),0)</f>
        <v>3</v>
      </c>
      <c r="G2511" s="1">
        <f t="shared" si="1046"/>
        <v>14958</v>
      </c>
      <c r="H2511" s="2">
        <f t="shared" si="1047"/>
        <v>0.26436903499469777</v>
      </c>
      <c r="I2511" s="2"/>
      <c r="J2511" s="2">
        <f t="shared" si="1037"/>
        <v>0.35438317426652527</v>
      </c>
      <c r="K2511" s="2">
        <f t="shared" si="1038"/>
        <v>0.6187522092612231</v>
      </c>
      <c r="L2511" s="2">
        <f t="shared" si="1039"/>
        <v>1.832803110639802E-2</v>
      </c>
      <c r="M2511" s="2">
        <f t="shared" si="1040"/>
        <v>8.5365853658535586E-3</v>
      </c>
      <c r="N2511" s="38">
        <v>20051</v>
      </c>
      <c r="O2511" s="38">
        <v>35009</v>
      </c>
      <c r="P2511" s="38">
        <v>1037</v>
      </c>
      <c r="Q2511" s="38">
        <v>483</v>
      </c>
      <c r="R2511" s="38"/>
      <c r="S2511" s="38"/>
      <c r="T2511" s="38"/>
      <c r="U2511" s="38"/>
      <c r="V2511" s="38"/>
      <c r="W2511" s="38"/>
      <c r="X2511" s="38"/>
      <c r="Y2511" s="38"/>
      <c r="Z2511" s="38"/>
      <c r="AA2511" s="38"/>
      <c r="AB2511" s="38"/>
      <c r="AC2511" s="38"/>
      <c r="AD2511" s="38"/>
      <c r="AE2511" s="38"/>
      <c r="AF2511" s="38"/>
      <c r="AG2511" s="38"/>
      <c r="AH2511" s="38"/>
      <c r="AI2511" s="38"/>
      <c r="AJ2511" s="38"/>
      <c r="AK2511" s="38"/>
      <c r="AL2511" s="38"/>
      <c r="AM2511" s="38"/>
      <c r="AN2511" s="38"/>
      <c r="AO2511" s="38"/>
      <c r="AP2511" s="38"/>
      <c r="AQ2511" s="38"/>
      <c r="AR2511" s="38"/>
      <c r="AS2511" s="38"/>
      <c r="AT2511" s="38"/>
      <c r="AU2511" s="38"/>
      <c r="AV2511" s="38"/>
      <c r="AW2511" s="38"/>
      <c r="AX2511" s="38"/>
      <c r="AY2511" s="38"/>
      <c r="BA2511" s="3">
        <f>IF(Q2511&gt;0,RANK(Q2511,(N2511:P2511,Q2511:AE2511)),0)</f>
        <v>4</v>
      </c>
      <c r="BB2511" s="3">
        <f>IF(R2511&gt;0,RANK(R2511,(N2511:P2511,Q2511:AE2511)),0)</f>
        <v>0</v>
      </c>
      <c r="BC2511" s="3">
        <f>IF(S2511&gt;0,RANK(S2511,(N2511:P2511,Q2511:AE2511)),0)</f>
        <v>0</v>
      </c>
      <c r="BD2511" s="3">
        <f>IF(T2511&gt;0,RANK(T2511,(N2511:P2511,Q2511:AE2511)),0)</f>
        <v>0</v>
      </c>
      <c r="BE2511" s="2">
        <f t="shared" si="1041"/>
        <v>8.5365853658536592E-3</v>
      </c>
      <c r="BF2511" s="2">
        <f t="shared" si="1042"/>
        <v>0</v>
      </c>
      <c r="BG2511" s="2">
        <f t="shared" si="1043"/>
        <v>0</v>
      </c>
      <c r="BH2511" s="2">
        <f t="shared" si="1044"/>
        <v>0</v>
      </c>
      <c r="BJ2511" t="s">
        <v>1692</v>
      </c>
      <c r="BK2511" t="s">
        <v>1160</v>
      </c>
      <c r="BL2511">
        <v>1</v>
      </c>
      <c r="BN2511">
        <v>0</v>
      </c>
      <c r="BO2511" s="60">
        <v>46</v>
      </c>
      <c r="BP2511" s="62">
        <v>103</v>
      </c>
      <c r="BQ2511" s="66">
        <f t="shared" si="1045"/>
        <v>46103</v>
      </c>
      <c r="BR2511" s="66">
        <f t="shared" si="1035"/>
        <v>46103</v>
      </c>
      <c r="BS2511" s="3" t="s">
        <v>3083</v>
      </c>
    </row>
    <row r="2512" spans="1:71" ht="14" hidden="1" customHeight="1" outlineLevel="1" x14ac:dyDescent="0.2">
      <c r="A2512" t="s">
        <v>50</v>
      </c>
      <c r="B2512" t="s">
        <v>1160</v>
      </c>
      <c r="C2512" s="1">
        <f t="shared" si="1036"/>
        <v>1591</v>
      </c>
      <c r="D2512" s="3">
        <f>IF(N2512&gt;0, RANK(N2512,(N2512:P2512,Q2512:AE2512)),0)</f>
        <v>2</v>
      </c>
      <c r="E2512" s="3">
        <f>IF(O2512&gt;0,RANK(O2512,(N2512:P2512,Q2512:AE2512)),0)</f>
        <v>1</v>
      </c>
      <c r="F2512" s="3">
        <f>IF(P2512&gt;0,RANK(P2512,(N2512:P2512,Q2512:AE2512)),0)</f>
        <v>3</v>
      </c>
      <c r="G2512" s="1">
        <f t="shared" si="1046"/>
        <v>1114</v>
      </c>
      <c r="H2512" s="2">
        <f t="shared" si="1047"/>
        <v>0.70018856065367696</v>
      </c>
      <c r="I2512" s="2"/>
      <c r="J2512" s="2">
        <f t="shared" si="1037"/>
        <v>0.1433060967944689</v>
      </c>
      <c r="K2512" s="2">
        <f t="shared" si="1038"/>
        <v>0.84349465744814578</v>
      </c>
      <c r="L2512" s="2">
        <f t="shared" si="1039"/>
        <v>1.0685103708359522E-2</v>
      </c>
      <c r="M2512" s="2">
        <f t="shared" si="1040"/>
        <v>2.51414204902577E-3</v>
      </c>
      <c r="N2512" s="38">
        <v>228</v>
      </c>
      <c r="O2512" s="38">
        <v>1342</v>
      </c>
      <c r="P2512" s="38">
        <v>17</v>
      </c>
      <c r="Q2512" s="38">
        <v>4</v>
      </c>
      <c r="R2512" s="38"/>
      <c r="S2512" s="38"/>
      <c r="T2512" s="38"/>
      <c r="U2512" s="38"/>
      <c r="V2512" s="38"/>
      <c r="W2512" s="38"/>
      <c r="X2512" s="38"/>
      <c r="Y2512" s="38"/>
      <c r="Z2512" s="38"/>
      <c r="AA2512" s="38"/>
      <c r="AB2512" s="38"/>
      <c r="AC2512" s="38"/>
      <c r="AD2512" s="38"/>
      <c r="AE2512" s="38"/>
      <c r="AF2512" s="38"/>
      <c r="AG2512" s="38"/>
      <c r="AH2512" s="38"/>
      <c r="AI2512" s="38"/>
      <c r="AJ2512" s="38"/>
      <c r="AK2512" s="38"/>
      <c r="AL2512" s="38"/>
      <c r="AM2512" s="38"/>
      <c r="AN2512" s="38"/>
      <c r="AO2512" s="38"/>
      <c r="AP2512" s="38"/>
      <c r="AQ2512" s="38"/>
      <c r="AR2512" s="38"/>
      <c r="AS2512" s="38"/>
      <c r="AT2512" s="38"/>
      <c r="AU2512" s="38"/>
      <c r="AV2512" s="38"/>
      <c r="AW2512" s="38"/>
      <c r="AX2512" s="38"/>
      <c r="AY2512" s="38"/>
      <c r="BA2512" s="3">
        <f>IF(Q2512&gt;0,RANK(Q2512,(N2512:P2512,Q2512:AE2512)),0)</f>
        <v>4</v>
      </c>
      <c r="BB2512" s="3">
        <f>IF(R2512&gt;0,RANK(R2512,(N2512:P2512,Q2512:AE2512)),0)</f>
        <v>0</v>
      </c>
      <c r="BC2512" s="3">
        <f>IF(S2512&gt;0,RANK(S2512,(N2512:P2512,Q2512:AE2512)),0)</f>
        <v>0</v>
      </c>
      <c r="BD2512" s="3">
        <f>IF(T2512&gt;0,RANK(T2512,(N2512:P2512,Q2512:AE2512)),0)</f>
        <v>0</v>
      </c>
      <c r="BE2512" s="2">
        <f t="shared" si="1041"/>
        <v>2.51414204902577E-3</v>
      </c>
      <c r="BF2512" s="2">
        <f t="shared" si="1042"/>
        <v>0</v>
      </c>
      <c r="BG2512" s="2">
        <f t="shared" si="1043"/>
        <v>0</v>
      </c>
      <c r="BH2512" s="2">
        <f t="shared" si="1044"/>
        <v>0</v>
      </c>
      <c r="BJ2512" t="s">
        <v>50</v>
      </c>
      <c r="BK2512" t="s">
        <v>1160</v>
      </c>
      <c r="BL2512">
        <v>1</v>
      </c>
      <c r="BN2512">
        <v>0</v>
      </c>
      <c r="BO2512" s="60">
        <v>46</v>
      </c>
      <c r="BP2512" s="62">
        <v>105</v>
      </c>
      <c r="BQ2512" s="66">
        <f t="shared" si="1045"/>
        <v>46105</v>
      </c>
      <c r="BR2512" s="66">
        <f t="shared" si="1035"/>
        <v>46105</v>
      </c>
      <c r="BS2512" s="3" t="s">
        <v>3083</v>
      </c>
    </row>
    <row r="2513" spans="1:90" ht="14" hidden="1" customHeight="1" outlineLevel="1" x14ac:dyDescent="0.2">
      <c r="A2513" t="s">
        <v>1149</v>
      </c>
      <c r="B2513" t="s">
        <v>1160</v>
      </c>
      <c r="C2513" s="1">
        <f t="shared" si="1036"/>
        <v>1298</v>
      </c>
      <c r="D2513" s="3">
        <f>IF(N2513&gt;0, RANK(N2513,(N2513:P2513,Q2513:AE2513)),0)</f>
        <v>2</v>
      </c>
      <c r="E2513" s="3">
        <f>IF(O2513&gt;0,RANK(O2513,(N2513:P2513,Q2513:AE2513)),0)</f>
        <v>1</v>
      </c>
      <c r="F2513" s="3">
        <f>IF(P2513&gt;0,RANK(P2513,(N2513:P2513,Q2513:AE2513)),0)</f>
        <v>3</v>
      </c>
      <c r="G2513" s="1">
        <f t="shared" si="1046"/>
        <v>845</v>
      </c>
      <c r="H2513" s="2">
        <f t="shared" si="1047"/>
        <v>0.65100154083204931</v>
      </c>
      <c r="I2513" s="2"/>
      <c r="J2513" s="2">
        <f t="shared" si="1037"/>
        <v>0.16486902927580893</v>
      </c>
      <c r="K2513" s="2">
        <f t="shared" si="1038"/>
        <v>0.81587057010785824</v>
      </c>
      <c r="L2513" s="2">
        <f t="shared" si="1039"/>
        <v>1.3097072419106317E-2</v>
      </c>
      <c r="M2513" s="2">
        <f t="shared" si="1040"/>
        <v>6.1633281972265121E-3</v>
      </c>
      <c r="N2513" s="38">
        <v>214</v>
      </c>
      <c r="O2513" s="38">
        <v>1059</v>
      </c>
      <c r="P2513" s="38">
        <v>17</v>
      </c>
      <c r="Q2513" s="38">
        <v>8</v>
      </c>
      <c r="R2513" s="38"/>
      <c r="S2513" s="38"/>
      <c r="T2513" s="38"/>
      <c r="U2513" s="38"/>
      <c r="V2513" s="38"/>
      <c r="W2513" s="38"/>
      <c r="X2513" s="38"/>
      <c r="Y2513" s="38"/>
      <c r="Z2513" s="38"/>
      <c r="AA2513" s="38"/>
      <c r="AB2513" s="38"/>
      <c r="AC2513" s="38"/>
      <c r="AD2513" s="38"/>
      <c r="AE2513" s="38"/>
      <c r="AF2513" s="38"/>
      <c r="AG2513" s="38"/>
      <c r="AH2513" s="38"/>
      <c r="AI2513" s="38"/>
      <c r="AJ2513" s="38"/>
      <c r="AK2513" s="38"/>
      <c r="AL2513" s="38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BA2513" s="3">
        <f>IF(Q2513&gt;0,RANK(Q2513,(N2513:P2513,Q2513:AE2513)),0)</f>
        <v>4</v>
      </c>
      <c r="BB2513" s="3">
        <f>IF(R2513&gt;0,RANK(R2513,(N2513:P2513,Q2513:AE2513)),0)</f>
        <v>0</v>
      </c>
      <c r="BC2513" s="3">
        <f>IF(S2513&gt;0,RANK(S2513,(N2513:P2513,Q2513:AE2513)),0)</f>
        <v>0</v>
      </c>
      <c r="BD2513" s="3">
        <f>IF(T2513&gt;0,RANK(T2513,(N2513:P2513,Q2513:AE2513)),0)</f>
        <v>0</v>
      </c>
      <c r="BE2513" s="2">
        <f t="shared" si="1041"/>
        <v>6.1633281972265025E-3</v>
      </c>
      <c r="BF2513" s="2">
        <f t="shared" si="1042"/>
        <v>0</v>
      </c>
      <c r="BG2513" s="2">
        <f t="shared" si="1043"/>
        <v>0</v>
      </c>
      <c r="BH2513" s="2">
        <f t="shared" si="1044"/>
        <v>0</v>
      </c>
      <c r="BJ2513" t="s">
        <v>1149</v>
      </c>
      <c r="BK2513" t="s">
        <v>1160</v>
      </c>
      <c r="BL2513">
        <v>1</v>
      </c>
      <c r="BN2513">
        <v>0</v>
      </c>
      <c r="BO2513" s="60">
        <v>46</v>
      </c>
      <c r="BP2513" s="62">
        <v>107</v>
      </c>
      <c r="BQ2513" s="66">
        <f t="shared" si="1045"/>
        <v>46107</v>
      </c>
      <c r="BR2513" s="66">
        <f t="shared" si="1035"/>
        <v>46107</v>
      </c>
      <c r="BS2513" s="3" t="s">
        <v>3083</v>
      </c>
    </row>
    <row r="2514" spans="1:90" ht="14" hidden="1" customHeight="1" outlineLevel="1" x14ac:dyDescent="0.2">
      <c r="A2514" t="s">
        <v>1458</v>
      </c>
      <c r="B2514" t="s">
        <v>1160</v>
      </c>
      <c r="C2514" s="1">
        <f t="shared" si="1036"/>
        <v>4149</v>
      </c>
      <c r="D2514" s="3">
        <f>IF(N2514&gt;0, RANK(N2514,(N2514:P2514,Q2514:AE2514)),0)</f>
        <v>2</v>
      </c>
      <c r="E2514" s="3">
        <f>IF(O2514&gt;0,RANK(O2514,(N2514:P2514,Q2514:AE2514)),0)</f>
        <v>1</v>
      </c>
      <c r="F2514" s="3">
        <f>IF(P2514&gt;0,RANK(P2514,(N2514:P2514,Q2514:AE2514)),0)</f>
        <v>3</v>
      </c>
      <c r="G2514" s="1">
        <f t="shared" si="1046"/>
        <v>954</v>
      </c>
      <c r="H2514" s="2">
        <f t="shared" si="1047"/>
        <v>0.2299349240780911</v>
      </c>
      <c r="I2514" s="2"/>
      <c r="J2514" s="2">
        <f t="shared" si="1037"/>
        <v>0.37599421547360812</v>
      </c>
      <c r="K2514" s="2">
        <f t="shared" si="1038"/>
        <v>0.60592913955169925</v>
      </c>
      <c r="L2514" s="2">
        <f t="shared" si="1039"/>
        <v>1.5184381778741865E-2</v>
      </c>
      <c r="M2514" s="2">
        <f t="shared" si="1040"/>
        <v>2.8922631959507703E-3</v>
      </c>
      <c r="N2514" s="38">
        <v>1560</v>
      </c>
      <c r="O2514" s="38">
        <v>2514</v>
      </c>
      <c r="P2514" s="38">
        <v>63</v>
      </c>
      <c r="Q2514" s="38">
        <v>12</v>
      </c>
      <c r="R2514" s="38"/>
      <c r="S2514" s="38"/>
      <c r="T2514" s="38"/>
      <c r="U2514" s="38"/>
      <c r="V2514" s="38"/>
      <c r="W2514" s="38"/>
      <c r="X2514" s="38"/>
      <c r="Y2514" s="38"/>
      <c r="Z2514" s="38"/>
      <c r="AA2514" s="38"/>
      <c r="AB2514" s="38"/>
      <c r="AC2514" s="38"/>
      <c r="AD2514" s="38"/>
      <c r="AE2514" s="38"/>
      <c r="AF2514" s="38"/>
      <c r="AG2514" s="38"/>
      <c r="AH2514" s="38"/>
      <c r="AI2514" s="38"/>
      <c r="AJ2514" s="38"/>
      <c r="AK2514" s="38"/>
      <c r="AL2514" s="38"/>
      <c r="AM2514" s="38"/>
      <c r="AN2514" s="38"/>
      <c r="AO2514" s="38"/>
      <c r="AP2514" s="38"/>
      <c r="AQ2514" s="38"/>
      <c r="AR2514" s="38"/>
      <c r="AS2514" s="38"/>
      <c r="AT2514" s="38"/>
      <c r="AU2514" s="38"/>
      <c r="AV2514" s="38"/>
      <c r="AW2514" s="38"/>
      <c r="AX2514" s="38"/>
      <c r="AY2514" s="38"/>
      <c r="BA2514" s="3">
        <f>IF(Q2514&gt;0,RANK(Q2514,(N2514:P2514,Q2514:AE2514)),0)</f>
        <v>4</v>
      </c>
      <c r="BB2514" s="3">
        <f>IF(R2514&gt;0,RANK(R2514,(N2514:P2514,Q2514:AE2514)),0)</f>
        <v>0</v>
      </c>
      <c r="BC2514" s="3">
        <f>IF(S2514&gt;0,RANK(S2514,(N2514:P2514,Q2514:AE2514)),0)</f>
        <v>0</v>
      </c>
      <c r="BD2514" s="3">
        <f>IF(T2514&gt;0,RANK(T2514,(N2514:P2514,Q2514:AE2514)),0)</f>
        <v>0</v>
      </c>
      <c r="BE2514" s="2">
        <f t="shared" si="1041"/>
        <v>2.8922631959508315E-3</v>
      </c>
      <c r="BF2514" s="2">
        <f t="shared" si="1042"/>
        <v>0</v>
      </c>
      <c r="BG2514" s="2">
        <f t="shared" si="1043"/>
        <v>0</v>
      </c>
      <c r="BH2514" s="2">
        <f t="shared" si="1044"/>
        <v>0</v>
      </c>
      <c r="BJ2514" t="s">
        <v>1458</v>
      </c>
      <c r="BK2514" t="s">
        <v>1160</v>
      </c>
      <c r="BL2514">
        <v>1</v>
      </c>
      <c r="BN2514">
        <v>0</v>
      </c>
      <c r="BO2514" s="60">
        <v>46</v>
      </c>
      <c r="BP2514" s="62">
        <v>109</v>
      </c>
      <c r="BQ2514" s="66">
        <f t="shared" si="1045"/>
        <v>46109</v>
      </c>
      <c r="BR2514" s="66">
        <f t="shared" si="1035"/>
        <v>46109</v>
      </c>
      <c r="BS2514" s="3" t="s">
        <v>3083</v>
      </c>
    </row>
    <row r="2515" spans="1:90" ht="14" hidden="1" customHeight="1" outlineLevel="1" x14ac:dyDescent="0.2">
      <c r="A2515" t="s">
        <v>740</v>
      </c>
      <c r="B2515" t="s">
        <v>1160</v>
      </c>
      <c r="C2515" s="1">
        <f t="shared" si="1036"/>
        <v>1212</v>
      </c>
      <c r="D2515" s="3">
        <f>IF(N2515&gt;0, RANK(N2515,(N2515:P2515,Q2515:AE2515)),0)</f>
        <v>2</v>
      </c>
      <c r="E2515" s="3">
        <f>IF(O2515&gt;0,RANK(O2515,(N2515:P2515,Q2515:AE2515)),0)</f>
        <v>1</v>
      </c>
      <c r="F2515" s="3">
        <f>IF(P2515&gt;0,RANK(P2515,(N2515:P2515,Q2515:AE2515)),0)</f>
        <v>3</v>
      </c>
      <c r="G2515" s="1">
        <f t="shared" si="1046"/>
        <v>670</v>
      </c>
      <c r="H2515" s="2">
        <f t="shared" si="1047"/>
        <v>0.55280528052805278</v>
      </c>
      <c r="I2515" s="2"/>
      <c r="J2515" s="2">
        <f t="shared" si="1037"/>
        <v>0.2136963696369637</v>
      </c>
      <c r="K2515" s="2">
        <f t="shared" si="1038"/>
        <v>0.76650165016501648</v>
      </c>
      <c r="L2515" s="2">
        <f t="shared" si="1039"/>
        <v>1.7326732673267328E-2</v>
      </c>
      <c r="M2515" s="2">
        <f t="shared" si="1040"/>
        <v>2.4752475247524913E-3</v>
      </c>
      <c r="N2515" s="38">
        <v>259</v>
      </c>
      <c r="O2515" s="38">
        <v>929</v>
      </c>
      <c r="P2515" s="38">
        <v>21</v>
      </c>
      <c r="Q2515" s="38">
        <v>3</v>
      </c>
      <c r="R2515" s="38"/>
      <c r="S2515" s="38"/>
      <c r="T2515" s="38"/>
      <c r="U2515" s="38"/>
      <c r="V2515" s="38"/>
      <c r="W2515" s="38"/>
      <c r="X2515" s="38"/>
      <c r="Y2515" s="38"/>
      <c r="Z2515" s="38"/>
      <c r="AA2515" s="38"/>
      <c r="AB2515" s="38"/>
      <c r="AC2515" s="38"/>
      <c r="AD2515" s="38"/>
      <c r="AE2515" s="38"/>
      <c r="AF2515" s="38"/>
      <c r="AG2515" s="38"/>
      <c r="AH2515" s="38"/>
      <c r="AI2515" s="38"/>
      <c r="AJ2515" s="38"/>
      <c r="AK2515" s="38"/>
      <c r="AL2515" s="38"/>
      <c r="AM2515" s="38"/>
      <c r="AN2515" s="38"/>
      <c r="AO2515" s="38"/>
      <c r="AP2515" s="38"/>
      <c r="AQ2515" s="38"/>
      <c r="AR2515" s="38"/>
      <c r="AS2515" s="38"/>
      <c r="AT2515" s="38"/>
      <c r="AU2515" s="38"/>
      <c r="AV2515" s="38"/>
      <c r="AW2515" s="38"/>
      <c r="AX2515" s="38"/>
      <c r="AY2515" s="38"/>
      <c r="BA2515" s="3">
        <f>IF(Q2515&gt;0,RANK(Q2515,(N2515:P2515,Q2515:AE2515)),0)</f>
        <v>4</v>
      </c>
      <c r="BB2515" s="3">
        <f>IF(R2515&gt;0,RANK(R2515,(N2515:P2515,Q2515:AE2515)),0)</f>
        <v>0</v>
      </c>
      <c r="BC2515" s="3">
        <f>IF(S2515&gt;0,RANK(S2515,(N2515:P2515,Q2515:AE2515)),0)</f>
        <v>0</v>
      </c>
      <c r="BD2515" s="3">
        <f>IF(T2515&gt;0,RANK(T2515,(N2515:P2515,Q2515:AE2515)),0)</f>
        <v>0</v>
      </c>
      <c r="BE2515" s="2">
        <f t="shared" si="1041"/>
        <v>2.4752475247524753E-3</v>
      </c>
      <c r="BF2515" s="2">
        <f t="shared" si="1042"/>
        <v>0</v>
      </c>
      <c r="BG2515" s="2">
        <f t="shared" si="1043"/>
        <v>0</v>
      </c>
      <c r="BH2515" s="2">
        <f t="shared" si="1044"/>
        <v>0</v>
      </c>
      <c r="BJ2515" t="s">
        <v>740</v>
      </c>
      <c r="BK2515" t="s">
        <v>1160</v>
      </c>
      <c r="BL2515">
        <v>1</v>
      </c>
      <c r="BN2515">
        <v>0</v>
      </c>
      <c r="BO2515" s="60">
        <v>46</v>
      </c>
      <c r="BP2515" s="62">
        <v>111</v>
      </c>
      <c r="BQ2515" s="66">
        <f t="shared" si="1045"/>
        <v>46111</v>
      </c>
      <c r="BR2515" s="66">
        <f t="shared" si="1035"/>
        <v>46111</v>
      </c>
      <c r="BS2515" s="3" t="s">
        <v>3083</v>
      </c>
    </row>
    <row r="2516" spans="1:90" ht="14" hidden="1" customHeight="1" outlineLevel="1" x14ac:dyDescent="0.2">
      <c r="A2516" t="s">
        <v>741</v>
      </c>
      <c r="B2516" t="s">
        <v>1160</v>
      </c>
      <c r="C2516" s="1">
        <f t="shared" si="1036"/>
        <v>3139</v>
      </c>
      <c r="D2516" s="3">
        <f>IF(N2516&gt;0, RANK(N2516,(N2516:P2516,Q2516:AE2516)),0)</f>
        <v>2</v>
      </c>
      <c r="E2516" s="3">
        <f>IF(O2516&gt;0,RANK(O2516,(N2516:P2516,Q2516:AE2516)),0)</f>
        <v>1</v>
      </c>
      <c r="F2516" s="3">
        <f>IF(P2516&gt;0,RANK(P2516,(N2516:P2516,Q2516:AE2516)),0)</f>
        <v>3</v>
      </c>
      <c r="G2516" s="1">
        <f t="shared" si="1046"/>
        <v>1224</v>
      </c>
      <c r="H2516" s="2">
        <f t="shared" si="1047"/>
        <v>0.38993309971328449</v>
      </c>
      <c r="I2516" s="2"/>
      <c r="J2516" s="2">
        <f t="shared" si="1037"/>
        <v>0.29340554316661355</v>
      </c>
      <c r="K2516" s="2">
        <f t="shared" si="1038"/>
        <v>0.68333864287989809</v>
      </c>
      <c r="L2516" s="2">
        <f t="shared" si="1039"/>
        <v>1.9114367633004142E-2</v>
      </c>
      <c r="M2516" s="2">
        <f t="shared" si="1040"/>
        <v>4.1414463204841601E-3</v>
      </c>
      <c r="N2516" s="38">
        <v>921</v>
      </c>
      <c r="O2516" s="38">
        <v>2145</v>
      </c>
      <c r="P2516" s="38">
        <v>60</v>
      </c>
      <c r="Q2516" s="38">
        <v>13</v>
      </c>
      <c r="R2516" s="38"/>
      <c r="S2516" s="38"/>
      <c r="T2516" s="38"/>
      <c r="U2516" s="38"/>
      <c r="V2516" s="38"/>
      <c r="W2516" s="38"/>
      <c r="X2516" s="38"/>
      <c r="Y2516" s="38"/>
      <c r="Z2516" s="38"/>
      <c r="AA2516" s="38"/>
      <c r="AB2516" s="38"/>
      <c r="AC2516" s="38"/>
      <c r="AD2516" s="38"/>
      <c r="AE2516" s="38"/>
      <c r="AF2516" s="38"/>
      <c r="AG2516" s="38"/>
      <c r="AH2516" s="38"/>
      <c r="AI2516" s="38"/>
      <c r="AJ2516" s="38"/>
      <c r="AK2516" s="38"/>
      <c r="AL2516" s="38"/>
      <c r="AM2516" s="38"/>
      <c r="AN2516" s="38"/>
      <c r="AO2516" s="38"/>
      <c r="AP2516" s="38"/>
      <c r="AQ2516" s="38"/>
      <c r="AR2516" s="38"/>
      <c r="AS2516" s="38"/>
      <c r="AT2516" s="38"/>
      <c r="AU2516" s="38"/>
      <c r="AV2516" s="38"/>
      <c r="AW2516" s="38"/>
      <c r="AX2516" s="38"/>
      <c r="AY2516" s="38"/>
      <c r="BA2516" s="3">
        <f>IF(Q2516&gt;0,RANK(Q2516,(N2516:P2516,Q2516:AE2516)),0)</f>
        <v>4</v>
      </c>
      <c r="BB2516" s="3">
        <f>IF(R2516&gt;0,RANK(R2516,(N2516:P2516,Q2516:AE2516)),0)</f>
        <v>0</v>
      </c>
      <c r="BC2516" s="3">
        <f>IF(S2516&gt;0,RANK(S2516,(N2516:P2516,Q2516:AE2516)),0)</f>
        <v>0</v>
      </c>
      <c r="BD2516" s="3">
        <f>IF(T2516&gt;0,RANK(T2516,(N2516:P2516,Q2516:AE2516)),0)</f>
        <v>0</v>
      </c>
      <c r="BE2516" s="2">
        <f t="shared" si="1041"/>
        <v>4.1414463204842303E-3</v>
      </c>
      <c r="BF2516" s="2">
        <f t="shared" si="1042"/>
        <v>0</v>
      </c>
      <c r="BG2516" s="2">
        <f t="shared" si="1043"/>
        <v>0</v>
      </c>
      <c r="BH2516" s="2">
        <f t="shared" si="1044"/>
        <v>0</v>
      </c>
      <c r="BJ2516" t="s">
        <v>741</v>
      </c>
      <c r="BK2516" t="s">
        <v>1160</v>
      </c>
      <c r="BL2516">
        <v>1</v>
      </c>
      <c r="BN2516">
        <v>0</v>
      </c>
      <c r="BO2516" s="60">
        <v>46</v>
      </c>
      <c r="BP2516" s="62">
        <v>115</v>
      </c>
      <c r="BQ2516" s="66">
        <f t="shared" si="1045"/>
        <v>46115</v>
      </c>
      <c r="BR2516" s="66">
        <f t="shared" si="1035"/>
        <v>46115</v>
      </c>
      <c r="BS2516" s="3" t="s">
        <v>3083</v>
      </c>
    </row>
    <row r="2517" spans="1:90" ht="14" hidden="1" customHeight="1" outlineLevel="1" x14ac:dyDescent="0.2">
      <c r="A2517" t="s">
        <v>500</v>
      </c>
      <c r="B2517" t="s">
        <v>1160</v>
      </c>
      <c r="C2517" s="1">
        <f t="shared" si="1036"/>
        <v>1735</v>
      </c>
      <c r="D2517" s="3">
        <f>IF(N2517&gt;0, RANK(N2517,(N2517:P2517,Q2517:AE2517)),0)</f>
        <v>2</v>
      </c>
      <c r="E2517" s="3">
        <f>IF(O2517&gt;0,RANK(O2517,(N2517:P2517,Q2517:AE2517)),0)</f>
        <v>1</v>
      </c>
      <c r="F2517" s="3">
        <f>IF(P2517&gt;0,RANK(P2517,(N2517:P2517,Q2517:AE2517)),0)</f>
        <v>3</v>
      </c>
      <c r="G2517" s="1">
        <f t="shared" si="1046"/>
        <v>813</v>
      </c>
      <c r="H2517" s="2">
        <f t="shared" si="1047"/>
        <v>0.46858789625360231</v>
      </c>
      <c r="I2517" s="2"/>
      <c r="J2517" s="2">
        <f t="shared" si="1037"/>
        <v>0.25763688760806919</v>
      </c>
      <c r="K2517" s="2">
        <f t="shared" si="1038"/>
        <v>0.72622478386167144</v>
      </c>
      <c r="L2517" s="2">
        <f t="shared" si="1039"/>
        <v>1.3256484149855908E-2</v>
      </c>
      <c r="M2517" s="2">
        <f t="shared" si="1040"/>
        <v>2.8818443804034082E-3</v>
      </c>
      <c r="N2517" s="38">
        <v>447</v>
      </c>
      <c r="O2517" s="38">
        <v>1260</v>
      </c>
      <c r="P2517" s="38">
        <v>23</v>
      </c>
      <c r="Q2517" s="38">
        <v>5</v>
      </c>
      <c r="R2517" s="38"/>
      <c r="S2517" s="38"/>
      <c r="T2517" s="38"/>
      <c r="U2517" s="38"/>
      <c r="V2517" s="38"/>
      <c r="W2517" s="38"/>
      <c r="X2517" s="38"/>
      <c r="Y2517" s="38"/>
      <c r="Z2517" s="38"/>
      <c r="AA2517" s="38"/>
      <c r="AB2517" s="38"/>
      <c r="AC2517" s="38"/>
      <c r="AD2517" s="38"/>
      <c r="AE2517" s="38"/>
      <c r="AF2517" s="38"/>
      <c r="AG2517" s="38"/>
      <c r="AH2517" s="38"/>
      <c r="AI2517" s="38"/>
      <c r="AJ2517" s="38"/>
      <c r="AK2517" s="38"/>
      <c r="AL2517" s="38"/>
      <c r="AM2517" s="38"/>
      <c r="AN2517" s="38"/>
      <c r="AO2517" s="38"/>
      <c r="AP2517" s="38"/>
      <c r="AQ2517" s="38"/>
      <c r="AR2517" s="38"/>
      <c r="AS2517" s="38"/>
      <c r="AT2517" s="38"/>
      <c r="AU2517" s="38"/>
      <c r="AV2517" s="38"/>
      <c r="AW2517" s="38"/>
      <c r="AX2517" s="38"/>
      <c r="AY2517" s="38"/>
      <c r="BA2517" s="3">
        <f>IF(Q2517&gt;0,RANK(Q2517,(N2517:P2517,Q2517:AE2517)),0)</f>
        <v>4</v>
      </c>
      <c r="BB2517" s="3">
        <f>IF(R2517&gt;0,RANK(R2517,(N2517:P2517,Q2517:AE2517)),0)</f>
        <v>0</v>
      </c>
      <c r="BC2517" s="3">
        <f>IF(S2517&gt;0,RANK(S2517,(N2517:P2517,Q2517:AE2517)),0)</f>
        <v>0</v>
      </c>
      <c r="BD2517" s="3">
        <f>IF(T2517&gt;0,RANK(T2517,(N2517:P2517,Q2517:AE2517)),0)</f>
        <v>0</v>
      </c>
      <c r="BE2517" s="2">
        <f t="shared" si="1041"/>
        <v>2.881844380403458E-3</v>
      </c>
      <c r="BF2517" s="2">
        <f t="shared" si="1042"/>
        <v>0</v>
      </c>
      <c r="BG2517" s="2">
        <f t="shared" si="1043"/>
        <v>0</v>
      </c>
      <c r="BH2517" s="2">
        <f t="shared" si="1044"/>
        <v>0</v>
      </c>
      <c r="BJ2517" t="s">
        <v>500</v>
      </c>
      <c r="BK2517" t="s">
        <v>1160</v>
      </c>
      <c r="BL2517">
        <v>1</v>
      </c>
      <c r="BN2517">
        <v>0</v>
      </c>
      <c r="BO2517" s="60">
        <v>46</v>
      </c>
      <c r="BP2517" s="62">
        <v>117</v>
      </c>
      <c r="BQ2517" s="66">
        <f t="shared" si="1045"/>
        <v>46117</v>
      </c>
      <c r="BR2517" s="66">
        <f t="shared" si="1035"/>
        <v>46117</v>
      </c>
      <c r="BS2517" s="3" t="s">
        <v>3083</v>
      </c>
    </row>
    <row r="2518" spans="1:90" ht="14" hidden="1" customHeight="1" outlineLevel="1" x14ac:dyDescent="0.2">
      <c r="A2518" t="s">
        <v>1687</v>
      </c>
      <c r="B2518" t="s">
        <v>1160</v>
      </c>
      <c r="C2518" s="1">
        <f t="shared" si="1036"/>
        <v>901</v>
      </c>
      <c r="D2518" s="3">
        <f>IF(N2518&gt;0, RANK(N2518,(N2518:P2518,Q2518:AE2518)),0)</f>
        <v>2</v>
      </c>
      <c r="E2518" s="3">
        <f>IF(O2518&gt;0,RANK(O2518,(N2518:P2518,Q2518:AE2518)),0)</f>
        <v>1</v>
      </c>
      <c r="F2518" s="3">
        <f>IF(P2518&gt;0,RANK(P2518,(N2518:P2518,Q2518:AE2518)),0)</f>
        <v>3</v>
      </c>
      <c r="G2518" s="1">
        <f t="shared" si="1046"/>
        <v>548</v>
      </c>
      <c r="H2518" s="2">
        <f t="shared" si="1047"/>
        <v>0.6082130965593785</v>
      </c>
      <c r="I2518" s="2"/>
      <c r="J2518" s="2">
        <f t="shared" si="1037"/>
        <v>0.18645948945615981</v>
      </c>
      <c r="K2518" s="2">
        <f t="shared" si="1038"/>
        <v>0.79467258601553825</v>
      </c>
      <c r="L2518" s="2">
        <f t="shared" si="1039"/>
        <v>1.4428412874583796E-2</v>
      </c>
      <c r="M2518" s="2">
        <f t="shared" si="1040"/>
        <v>4.4395116537181978E-3</v>
      </c>
      <c r="N2518" s="38">
        <v>168</v>
      </c>
      <c r="O2518" s="38">
        <v>716</v>
      </c>
      <c r="P2518" s="38">
        <v>13</v>
      </c>
      <c r="Q2518" s="38">
        <v>4</v>
      </c>
      <c r="R2518" s="38"/>
      <c r="S2518" s="38"/>
      <c r="T2518" s="38"/>
      <c r="U2518" s="38"/>
      <c r="V2518" s="38"/>
      <c r="W2518" s="38"/>
      <c r="X2518" s="38"/>
      <c r="Y2518" s="38"/>
      <c r="Z2518" s="38"/>
      <c r="AA2518" s="38"/>
      <c r="AB2518" s="38"/>
      <c r="AC2518" s="38"/>
      <c r="AD2518" s="38"/>
      <c r="AE2518" s="38"/>
      <c r="AF2518" s="38"/>
      <c r="AG2518" s="38"/>
      <c r="AH2518" s="38"/>
      <c r="AI2518" s="38"/>
      <c r="AJ2518" s="38"/>
      <c r="AK2518" s="38"/>
      <c r="AL2518" s="38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BA2518" s="3">
        <f>IF(Q2518&gt;0,RANK(Q2518,(N2518:P2518,Q2518:AE2518)),0)</f>
        <v>4</v>
      </c>
      <c r="BB2518" s="3">
        <f>IF(R2518&gt;0,RANK(R2518,(N2518:P2518,Q2518:AE2518)),0)</f>
        <v>0</v>
      </c>
      <c r="BC2518" s="3">
        <f>IF(S2518&gt;0,RANK(S2518,(N2518:P2518,Q2518:AE2518)),0)</f>
        <v>0</v>
      </c>
      <c r="BD2518" s="3">
        <f>IF(T2518&gt;0,RANK(T2518,(N2518:P2518,Q2518:AE2518)),0)</f>
        <v>0</v>
      </c>
      <c r="BE2518" s="2">
        <f t="shared" si="1041"/>
        <v>4.4395116537180911E-3</v>
      </c>
      <c r="BF2518" s="2">
        <f t="shared" si="1042"/>
        <v>0</v>
      </c>
      <c r="BG2518" s="2">
        <f t="shared" si="1043"/>
        <v>0</v>
      </c>
      <c r="BH2518" s="2">
        <f t="shared" si="1044"/>
        <v>0</v>
      </c>
      <c r="BJ2518" t="s">
        <v>1687</v>
      </c>
      <c r="BK2518" t="s">
        <v>1160</v>
      </c>
      <c r="BL2518">
        <v>1</v>
      </c>
      <c r="BN2518">
        <v>0</v>
      </c>
      <c r="BO2518" s="60">
        <v>46</v>
      </c>
      <c r="BP2518" s="62">
        <v>119</v>
      </c>
      <c r="BQ2518" s="66">
        <f t="shared" si="1045"/>
        <v>46119</v>
      </c>
      <c r="BR2518" s="66">
        <f t="shared" si="1035"/>
        <v>46119</v>
      </c>
      <c r="BS2518" s="3" t="s">
        <v>3083</v>
      </c>
    </row>
    <row r="2519" spans="1:90" ht="14" hidden="1" customHeight="1" outlineLevel="1" x14ac:dyDescent="0.2">
      <c r="A2519" t="s">
        <v>1964</v>
      </c>
      <c r="B2519" t="s">
        <v>1160</v>
      </c>
      <c r="C2519" s="1">
        <f t="shared" si="1036"/>
        <v>2126</v>
      </c>
      <c r="D2519" s="3">
        <f>IF(N2519&gt;0, RANK(N2519,(N2519:P2519,Q2519:AE2519)),0)</f>
        <v>1</v>
      </c>
      <c r="E2519" s="3">
        <f>IF(O2519&gt;0,RANK(O2519,(N2519:P2519,Q2519:AE2519)),0)</f>
        <v>2</v>
      </c>
      <c r="F2519" s="3">
        <f>IF(P2519&gt;0,RANK(P2519,(N2519:P2519,Q2519:AE2519)),0)</f>
        <v>3</v>
      </c>
      <c r="G2519" s="1">
        <f t="shared" si="1046"/>
        <v>1073</v>
      </c>
      <c r="H2519" s="2">
        <f t="shared" si="1047"/>
        <v>0.50470366886171214</v>
      </c>
      <c r="I2519" s="2"/>
      <c r="J2519" s="2">
        <f t="shared" si="1037"/>
        <v>0.73847601128880525</v>
      </c>
      <c r="K2519" s="2">
        <f t="shared" si="1038"/>
        <v>0.23377234242709313</v>
      </c>
      <c r="L2519" s="2">
        <f t="shared" si="1039"/>
        <v>1.9755409219190969E-2</v>
      </c>
      <c r="M2519" s="2">
        <f t="shared" si="1040"/>
        <v>7.996237064910653E-3</v>
      </c>
      <c r="N2519" s="38">
        <v>1570</v>
      </c>
      <c r="O2519" s="38">
        <v>497</v>
      </c>
      <c r="P2519" s="38">
        <v>42</v>
      </c>
      <c r="Q2519" s="38">
        <v>17</v>
      </c>
      <c r="R2519" s="38"/>
      <c r="S2519" s="38"/>
      <c r="T2519" s="38"/>
      <c r="U2519" s="38"/>
      <c r="V2519" s="38"/>
      <c r="W2519" s="38"/>
      <c r="X2519" s="38"/>
      <c r="Y2519" s="38"/>
      <c r="Z2519" s="38"/>
      <c r="AA2519" s="38"/>
      <c r="AB2519" s="38"/>
      <c r="AC2519" s="38"/>
      <c r="AD2519" s="38"/>
      <c r="AE2519" s="38"/>
      <c r="AF2519" s="38"/>
      <c r="AG2519" s="38"/>
      <c r="AH2519" s="38"/>
      <c r="AI2519" s="38"/>
      <c r="AJ2519" s="38"/>
      <c r="AK2519" s="38"/>
      <c r="AL2519" s="38"/>
      <c r="AM2519" s="38"/>
      <c r="AN2519" s="38"/>
      <c r="AO2519" s="38"/>
      <c r="AP2519" s="38"/>
      <c r="AQ2519" s="38"/>
      <c r="AR2519" s="38"/>
      <c r="AS2519" s="38"/>
      <c r="AT2519" s="38"/>
      <c r="AU2519" s="38"/>
      <c r="AV2519" s="38"/>
      <c r="AW2519" s="38"/>
      <c r="AX2519" s="38"/>
      <c r="AY2519" s="38"/>
      <c r="BA2519" s="3">
        <f>IF(Q2519&gt;0,RANK(Q2519,(N2519:P2519,Q2519:AE2519)),0)</f>
        <v>4</v>
      </c>
      <c r="BB2519" s="3">
        <f>IF(R2519&gt;0,RANK(R2519,(N2519:P2519,Q2519:AE2519)),0)</f>
        <v>0</v>
      </c>
      <c r="BC2519" s="3">
        <f>IF(S2519&gt;0,RANK(S2519,(N2519:P2519,Q2519:AE2519)),0)</f>
        <v>0</v>
      </c>
      <c r="BD2519" s="3">
        <f>IF(T2519&gt;0,RANK(T2519,(N2519:P2519,Q2519:AE2519)),0)</f>
        <v>0</v>
      </c>
      <c r="BE2519" s="2">
        <f t="shared" si="1041"/>
        <v>7.9962370649106305E-3</v>
      </c>
      <c r="BF2519" s="2">
        <f t="shared" si="1042"/>
        <v>0</v>
      </c>
      <c r="BG2519" s="2">
        <f t="shared" si="1043"/>
        <v>0</v>
      </c>
      <c r="BH2519" s="2">
        <f t="shared" si="1044"/>
        <v>0</v>
      </c>
      <c r="BJ2519" t="s">
        <v>1964</v>
      </c>
      <c r="BK2519" t="s">
        <v>1160</v>
      </c>
      <c r="BL2519">
        <v>1</v>
      </c>
      <c r="BN2519">
        <v>0</v>
      </c>
      <c r="BO2519" s="60">
        <v>46</v>
      </c>
      <c r="BP2519" s="62">
        <v>121</v>
      </c>
      <c r="BQ2519" s="66">
        <f t="shared" si="1045"/>
        <v>46121</v>
      </c>
      <c r="BR2519" s="66">
        <f t="shared" si="1035"/>
        <v>46121</v>
      </c>
      <c r="BS2519" s="3" t="s">
        <v>3083</v>
      </c>
    </row>
    <row r="2520" spans="1:90" ht="14" hidden="1" customHeight="1" outlineLevel="1" x14ac:dyDescent="0.2">
      <c r="A2520" t="s">
        <v>224</v>
      </c>
      <c r="B2520" t="s">
        <v>1160</v>
      </c>
      <c r="C2520" s="1">
        <f t="shared" si="1036"/>
        <v>2654</v>
      </c>
      <c r="D2520" s="3">
        <f>IF(N2520&gt;0, RANK(N2520,(N2520:P2520,Q2520:AE2520)),0)</f>
        <v>2</v>
      </c>
      <c r="E2520" s="3">
        <f>IF(O2520&gt;0,RANK(O2520,(N2520:P2520,Q2520:AE2520)),0)</f>
        <v>1</v>
      </c>
      <c r="F2520" s="3">
        <f>IF(P2520&gt;0,RANK(P2520,(N2520:P2520,Q2520:AE2520)),0)</f>
        <v>3</v>
      </c>
      <c r="G2520" s="1">
        <f t="shared" si="1046"/>
        <v>1680</v>
      </c>
      <c r="H2520" s="2">
        <f t="shared" si="1047"/>
        <v>0.63300678221552376</v>
      </c>
      <c r="I2520" s="2"/>
      <c r="J2520" s="2">
        <f t="shared" si="1037"/>
        <v>0.17709118311981914</v>
      </c>
      <c r="K2520" s="2">
        <f t="shared" si="1038"/>
        <v>0.81009796533534284</v>
      </c>
      <c r="L2520" s="2">
        <f t="shared" si="1039"/>
        <v>1.0173323285606632E-2</v>
      </c>
      <c r="M2520" s="2">
        <f t="shared" si="1040"/>
        <v>2.6375282592313327E-3</v>
      </c>
      <c r="N2520" s="38">
        <v>470</v>
      </c>
      <c r="O2520" s="38">
        <v>2150</v>
      </c>
      <c r="P2520" s="38">
        <v>27</v>
      </c>
      <c r="Q2520" s="38">
        <v>7</v>
      </c>
      <c r="R2520" s="38"/>
      <c r="S2520" s="38"/>
      <c r="T2520" s="38"/>
      <c r="U2520" s="38"/>
      <c r="V2520" s="38"/>
      <c r="W2520" s="38"/>
      <c r="X2520" s="38"/>
      <c r="Y2520" s="38"/>
      <c r="Z2520" s="38"/>
      <c r="AA2520" s="38"/>
      <c r="AB2520" s="38"/>
      <c r="AC2520" s="38"/>
      <c r="AD2520" s="38"/>
      <c r="AE2520" s="38"/>
      <c r="AF2520" s="38"/>
      <c r="AG2520" s="38"/>
      <c r="AH2520" s="38"/>
      <c r="AI2520" s="38"/>
      <c r="AJ2520" s="38"/>
      <c r="AK2520" s="38"/>
      <c r="AL2520" s="38"/>
      <c r="AM2520" s="38"/>
      <c r="AN2520" s="38"/>
      <c r="AO2520" s="38"/>
      <c r="AP2520" s="38"/>
      <c r="AQ2520" s="38"/>
      <c r="AR2520" s="38"/>
      <c r="AS2520" s="38"/>
      <c r="AT2520" s="38"/>
      <c r="AU2520" s="38"/>
      <c r="AV2520" s="38"/>
      <c r="AW2520" s="38"/>
      <c r="AX2520" s="38"/>
      <c r="AY2520" s="38"/>
      <c r="BA2520" s="3">
        <f>IF(Q2520&gt;0,RANK(Q2520,(N2520:P2520,Q2520:AE2520)),0)</f>
        <v>4</v>
      </c>
      <c r="BB2520" s="3">
        <f>IF(R2520&gt;0,RANK(R2520,(N2520:P2520,Q2520:AE2520)),0)</f>
        <v>0</v>
      </c>
      <c r="BC2520" s="3">
        <f>IF(S2520&gt;0,RANK(S2520,(N2520:P2520,Q2520:AE2520)),0)</f>
        <v>0</v>
      </c>
      <c r="BD2520" s="3">
        <f>IF(T2520&gt;0,RANK(T2520,(N2520:P2520,Q2520:AE2520)),0)</f>
        <v>0</v>
      </c>
      <c r="BE2520" s="2">
        <f t="shared" si="1041"/>
        <v>2.6375282592313487E-3</v>
      </c>
      <c r="BF2520" s="2">
        <f t="shared" si="1042"/>
        <v>0</v>
      </c>
      <c r="BG2520" s="2">
        <f t="shared" si="1043"/>
        <v>0</v>
      </c>
      <c r="BH2520" s="2">
        <f t="shared" si="1044"/>
        <v>0</v>
      </c>
      <c r="BJ2520" t="s">
        <v>224</v>
      </c>
      <c r="BK2520" t="s">
        <v>1160</v>
      </c>
      <c r="BL2520">
        <v>1</v>
      </c>
      <c r="BN2520">
        <v>0</v>
      </c>
      <c r="BO2520" s="60">
        <v>46</v>
      </c>
      <c r="BP2520" s="62">
        <v>123</v>
      </c>
      <c r="BQ2520" s="66">
        <f t="shared" si="1045"/>
        <v>46123</v>
      </c>
      <c r="BR2520" s="66">
        <f t="shared" si="1035"/>
        <v>46123</v>
      </c>
      <c r="BS2520" s="3" t="s">
        <v>3083</v>
      </c>
    </row>
    <row r="2521" spans="1:90" ht="14" hidden="1" customHeight="1" outlineLevel="1" x14ac:dyDescent="0.2">
      <c r="A2521" t="s">
        <v>1649</v>
      </c>
      <c r="B2521" t="s">
        <v>1160</v>
      </c>
      <c r="C2521" s="1">
        <f t="shared" si="1036"/>
        <v>4538</v>
      </c>
      <c r="D2521" s="3">
        <f>IF(N2521&gt;0, RANK(N2521,(N2521:P2521,Q2521:AE2521)),0)</f>
        <v>2</v>
      </c>
      <c r="E2521" s="3">
        <f>IF(O2521&gt;0,RANK(O2521,(N2521:P2521,Q2521:AE2521)),0)</f>
        <v>1</v>
      </c>
      <c r="F2521" s="3">
        <f>IF(P2521&gt;0,RANK(P2521,(N2521:P2521,Q2521:AE2521)),0)</f>
        <v>3</v>
      </c>
      <c r="G2521" s="1">
        <f t="shared" si="1046"/>
        <v>2330</v>
      </c>
      <c r="H2521" s="2">
        <f t="shared" si="1047"/>
        <v>0.51344204495372414</v>
      </c>
      <c r="I2521" s="2"/>
      <c r="J2521" s="2">
        <f t="shared" si="1037"/>
        <v>0.23005729396209784</v>
      </c>
      <c r="K2521" s="2">
        <f t="shared" si="1038"/>
        <v>0.74349933891582198</v>
      </c>
      <c r="L2521" s="2">
        <f t="shared" si="1039"/>
        <v>1.8730718378140152E-2</v>
      </c>
      <c r="M2521" s="2">
        <f t="shared" si="1040"/>
        <v>7.7126487439400232E-3</v>
      </c>
      <c r="N2521" s="38">
        <v>1044</v>
      </c>
      <c r="O2521" s="38">
        <v>3374</v>
      </c>
      <c r="P2521" s="38">
        <v>85</v>
      </c>
      <c r="Q2521" s="38">
        <v>35</v>
      </c>
      <c r="R2521" s="38"/>
      <c r="S2521" s="38"/>
      <c r="T2521" s="38"/>
      <c r="U2521" s="38"/>
      <c r="V2521" s="38"/>
      <c r="W2521" s="38"/>
      <c r="X2521" s="38"/>
      <c r="Y2521" s="38"/>
      <c r="Z2521" s="38"/>
      <c r="AA2521" s="38"/>
      <c r="AB2521" s="38"/>
      <c r="AC2521" s="38"/>
      <c r="AD2521" s="38"/>
      <c r="AE2521" s="38"/>
      <c r="AF2521" s="38"/>
      <c r="AG2521" s="38"/>
      <c r="AH2521" s="38"/>
      <c r="AI2521" s="38"/>
      <c r="AJ2521" s="38"/>
      <c r="AK2521" s="38"/>
      <c r="AL2521" s="38"/>
      <c r="AM2521" s="38"/>
      <c r="AN2521" s="38"/>
      <c r="AO2521" s="38"/>
      <c r="AP2521" s="38"/>
      <c r="AQ2521" s="38"/>
      <c r="AR2521" s="38"/>
      <c r="AS2521" s="38"/>
      <c r="AT2521" s="38"/>
      <c r="AU2521" s="38"/>
      <c r="AV2521" s="38"/>
      <c r="AW2521" s="38"/>
      <c r="AX2521" s="38"/>
      <c r="AY2521" s="38"/>
      <c r="BA2521" s="3">
        <f>IF(Q2521&gt;0,RANK(Q2521,(N2521:P2521,Q2521:AE2521)),0)</f>
        <v>4</v>
      </c>
      <c r="BB2521" s="3">
        <f>IF(R2521&gt;0,RANK(R2521,(N2521:P2521,Q2521:AE2521)),0)</f>
        <v>0</v>
      </c>
      <c r="BC2521" s="3">
        <f>IF(S2521&gt;0,RANK(S2521,(N2521:P2521,Q2521:AE2521)),0)</f>
        <v>0</v>
      </c>
      <c r="BD2521" s="3">
        <f>IF(T2521&gt;0,RANK(T2521,(N2521:P2521,Q2521:AE2521)),0)</f>
        <v>0</v>
      </c>
      <c r="BE2521" s="2">
        <f t="shared" si="1041"/>
        <v>7.7126487439400614E-3</v>
      </c>
      <c r="BF2521" s="2">
        <f t="shared" si="1042"/>
        <v>0</v>
      </c>
      <c r="BG2521" s="2">
        <f t="shared" si="1043"/>
        <v>0</v>
      </c>
      <c r="BH2521" s="2">
        <f t="shared" si="1044"/>
        <v>0</v>
      </c>
      <c r="BJ2521" t="s">
        <v>1649</v>
      </c>
      <c r="BK2521" t="s">
        <v>1160</v>
      </c>
      <c r="BL2521">
        <v>1</v>
      </c>
      <c r="BN2521">
        <v>0</v>
      </c>
      <c r="BO2521" s="60">
        <v>46</v>
      </c>
      <c r="BP2521" s="62">
        <v>125</v>
      </c>
      <c r="BQ2521" s="66">
        <f t="shared" si="1045"/>
        <v>46125</v>
      </c>
      <c r="BR2521" s="66">
        <f t="shared" si="1035"/>
        <v>46125</v>
      </c>
      <c r="BS2521" s="3" t="s">
        <v>3083</v>
      </c>
    </row>
    <row r="2522" spans="1:90" ht="14" hidden="1" customHeight="1" outlineLevel="1" x14ac:dyDescent="0.2">
      <c r="A2522" t="s">
        <v>1487</v>
      </c>
      <c r="B2522" t="s">
        <v>1160</v>
      </c>
      <c r="C2522" s="1">
        <f t="shared" si="1036"/>
        <v>8876</v>
      </c>
      <c r="D2522" s="3">
        <f>IF(N2522&gt;0, RANK(N2522,(N2522:P2522,Q2522:AE2522)),0)</f>
        <v>2</v>
      </c>
      <c r="E2522" s="3">
        <f>IF(O2522&gt;0,RANK(O2522,(N2522:P2522,Q2522:AE2522)),0)</f>
        <v>1</v>
      </c>
      <c r="F2522" s="3">
        <f>IF(P2522&gt;0,RANK(P2522,(N2522:P2522,Q2522:AE2522)),0)</f>
        <v>3</v>
      </c>
      <c r="G2522" s="1">
        <f t="shared" si="1046"/>
        <v>3612</v>
      </c>
      <c r="H2522" s="2">
        <f t="shared" si="1047"/>
        <v>0.40694006309148267</v>
      </c>
      <c r="I2522" s="2"/>
      <c r="J2522" s="2">
        <f t="shared" si="1037"/>
        <v>0.28706624605678233</v>
      </c>
      <c r="K2522" s="2">
        <f t="shared" si="1038"/>
        <v>0.694006309148265</v>
      </c>
      <c r="L2522" s="2">
        <f t="shared" si="1039"/>
        <v>1.2618296529968454E-2</v>
      </c>
      <c r="M2522" s="2">
        <f t="shared" si="1040"/>
        <v>6.3091482649842209E-3</v>
      </c>
      <c r="N2522" s="38">
        <v>2548</v>
      </c>
      <c r="O2522" s="38">
        <v>6160</v>
      </c>
      <c r="P2522" s="38">
        <v>112</v>
      </c>
      <c r="Q2522" s="38">
        <v>56</v>
      </c>
      <c r="R2522" s="38"/>
      <c r="S2522" s="38"/>
      <c r="T2522" s="38"/>
      <c r="U2522" s="38"/>
      <c r="V2522" s="38"/>
      <c r="W2522" s="38"/>
      <c r="X2522" s="38"/>
      <c r="Y2522" s="38"/>
      <c r="Z2522" s="38"/>
      <c r="AA2522" s="38"/>
      <c r="AB2522" s="38"/>
      <c r="AC2522" s="38"/>
      <c r="AD2522" s="38"/>
      <c r="AE2522" s="38"/>
      <c r="AF2522" s="38"/>
      <c r="AG2522" s="38"/>
      <c r="AH2522" s="38"/>
      <c r="AI2522" s="38"/>
      <c r="AJ2522" s="38"/>
      <c r="AK2522" s="38"/>
      <c r="AL2522" s="38"/>
      <c r="AM2522" s="38"/>
      <c r="AN2522" s="38"/>
      <c r="AO2522" s="38"/>
      <c r="AP2522" s="38"/>
      <c r="AQ2522" s="38"/>
      <c r="AR2522" s="38"/>
      <c r="AS2522" s="38"/>
      <c r="AT2522" s="38"/>
      <c r="AU2522" s="38"/>
      <c r="AV2522" s="38"/>
      <c r="AW2522" s="38"/>
      <c r="AX2522" s="38"/>
      <c r="AY2522" s="38"/>
      <c r="BA2522" s="3">
        <f>IF(Q2522&gt;0,RANK(Q2522,(N2522:P2522,Q2522:AE2522)),0)</f>
        <v>4</v>
      </c>
      <c r="BB2522" s="3">
        <f>IF(R2522&gt;0,RANK(R2522,(N2522:P2522,Q2522:AE2522)),0)</f>
        <v>0</v>
      </c>
      <c r="BC2522" s="3">
        <f>IF(S2522&gt;0,RANK(S2522,(N2522:P2522,Q2522:AE2522)),0)</f>
        <v>0</v>
      </c>
      <c r="BD2522" s="3">
        <f>IF(T2522&gt;0,RANK(T2522,(N2522:P2522,Q2522:AE2522)),0)</f>
        <v>0</v>
      </c>
      <c r="BE2522" s="2">
        <f t="shared" si="1041"/>
        <v>6.3091482649842269E-3</v>
      </c>
      <c r="BF2522" s="2">
        <f t="shared" si="1042"/>
        <v>0</v>
      </c>
      <c r="BG2522" s="2">
        <f t="shared" si="1043"/>
        <v>0</v>
      </c>
      <c r="BH2522" s="2">
        <f t="shared" si="1044"/>
        <v>0</v>
      </c>
      <c r="BJ2522" t="s">
        <v>1487</v>
      </c>
      <c r="BK2522" t="s">
        <v>1160</v>
      </c>
      <c r="BL2522">
        <v>1</v>
      </c>
      <c r="BN2522">
        <v>0</v>
      </c>
      <c r="BO2522" s="60">
        <v>46</v>
      </c>
      <c r="BP2522" s="62">
        <v>127</v>
      </c>
      <c r="BQ2522" s="66">
        <f t="shared" si="1045"/>
        <v>46127</v>
      </c>
      <c r="BR2522" s="66">
        <f t="shared" si="1035"/>
        <v>46127</v>
      </c>
      <c r="BS2522" s="3" t="s">
        <v>3083</v>
      </c>
    </row>
    <row r="2523" spans="1:90" ht="14" hidden="1" customHeight="1" outlineLevel="1" x14ac:dyDescent="0.2">
      <c r="A2523" t="s">
        <v>973</v>
      </c>
      <c r="B2523" t="s">
        <v>1160</v>
      </c>
      <c r="C2523" s="1">
        <f t="shared" si="1036"/>
        <v>2466</v>
      </c>
      <c r="D2523" s="3">
        <f>IF(N2523&gt;0, RANK(N2523,(N2523:P2523,Q2523:AE2523)),0)</f>
        <v>2</v>
      </c>
      <c r="E2523" s="3">
        <f>IF(O2523&gt;0,RANK(O2523,(N2523:P2523,Q2523:AE2523)),0)</f>
        <v>1</v>
      </c>
      <c r="F2523" s="3">
        <f>IF(P2523&gt;0,RANK(P2523,(N2523:P2523,Q2523:AE2523)),0)</f>
        <v>3</v>
      </c>
      <c r="G2523" s="1">
        <f t="shared" si="1046"/>
        <v>1459</v>
      </c>
      <c r="H2523" s="2">
        <f t="shared" si="1047"/>
        <v>0.59164639091646387</v>
      </c>
      <c r="I2523" s="2"/>
      <c r="J2523" s="2">
        <f t="shared" si="1037"/>
        <v>0.19505271695052717</v>
      </c>
      <c r="K2523" s="2">
        <f t="shared" si="1038"/>
        <v>0.78669910786699104</v>
      </c>
      <c r="L2523" s="2">
        <f t="shared" si="1039"/>
        <v>1.1759935117599351E-2</v>
      </c>
      <c r="M2523" s="2">
        <f t="shared" si="1040"/>
        <v>6.4882400648824338E-3</v>
      </c>
      <c r="N2523" s="38">
        <v>481</v>
      </c>
      <c r="O2523" s="38">
        <v>1940</v>
      </c>
      <c r="P2523" s="38">
        <v>29</v>
      </c>
      <c r="Q2523" s="38">
        <v>16</v>
      </c>
      <c r="R2523" s="38"/>
      <c r="S2523" s="38"/>
      <c r="T2523" s="38"/>
      <c r="U2523" s="38"/>
      <c r="V2523" s="38"/>
      <c r="W2523" s="38"/>
      <c r="X2523" s="38"/>
      <c r="Y2523" s="38"/>
      <c r="Z2523" s="38"/>
      <c r="AA2523" s="38"/>
      <c r="AB2523" s="38"/>
      <c r="AC2523" s="38"/>
      <c r="AD2523" s="38"/>
      <c r="AE2523" s="38"/>
      <c r="AF2523" s="38"/>
      <c r="AG2523" s="38"/>
      <c r="AH2523" s="38"/>
      <c r="AI2523" s="38"/>
      <c r="AJ2523" s="38"/>
      <c r="AK2523" s="38"/>
      <c r="AL2523" s="38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BA2523" s="3">
        <f>IF(Q2523&gt;0,RANK(Q2523,(N2523:P2523,Q2523:AE2523)),0)</f>
        <v>4</v>
      </c>
      <c r="BB2523" s="3">
        <f>IF(R2523&gt;0,RANK(R2523,(N2523:P2523,Q2523:AE2523)),0)</f>
        <v>0</v>
      </c>
      <c r="BC2523" s="3">
        <f>IF(S2523&gt;0,RANK(S2523,(N2523:P2523,Q2523:AE2523)),0)</f>
        <v>0</v>
      </c>
      <c r="BD2523" s="3">
        <f>IF(T2523&gt;0,RANK(T2523,(N2523:P2523,Q2523:AE2523)),0)</f>
        <v>0</v>
      </c>
      <c r="BE2523" s="2">
        <f t="shared" si="1041"/>
        <v>6.4882400648824008E-3</v>
      </c>
      <c r="BF2523" s="2">
        <f t="shared" si="1042"/>
        <v>0</v>
      </c>
      <c r="BG2523" s="2">
        <f t="shared" si="1043"/>
        <v>0</v>
      </c>
      <c r="BH2523" s="2">
        <f t="shared" si="1044"/>
        <v>0</v>
      </c>
      <c r="BJ2523" t="s">
        <v>973</v>
      </c>
      <c r="BK2523" t="s">
        <v>1160</v>
      </c>
      <c r="BL2523">
        <v>1</v>
      </c>
      <c r="BN2523">
        <v>0</v>
      </c>
      <c r="BO2523" s="60">
        <v>46</v>
      </c>
      <c r="BP2523" s="62">
        <v>129</v>
      </c>
      <c r="BQ2523" s="66">
        <f t="shared" si="1045"/>
        <v>46129</v>
      </c>
      <c r="BR2523" s="66">
        <f t="shared" si="1035"/>
        <v>46129</v>
      </c>
      <c r="BS2523" s="3" t="s">
        <v>3083</v>
      </c>
    </row>
    <row r="2524" spans="1:90" ht="14" hidden="1" customHeight="1" outlineLevel="1" x14ac:dyDescent="0.2">
      <c r="A2524" t="s">
        <v>2314</v>
      </c>
      <c r="B2524" t="s">
        <v>1160</v>
      </c>
      <c r="C2524" s="1">
        <f t="shared" si="1036"/>
        <v>10832</v>
      </c>
      <c r="D2524" s="3">
        <f>IF(N2524&gt;0, RANK(N2524,(N2524:P2524,Q2524:AE2524)),0)</f>
        <v>2</v>
      </c>
      <c r="E2524" s="3">
        <f>IF(O2524&gt;0,RANK(O2524,(N2524:P2524,Q2524:AE2524)),0)</f>
        <v>1</v>
      </c>
      <c r="F2524" s="3">
        <f>IF(P2524&gt;0,RANK(P2524,(N2524:P2524,Q2524:AE2524)),0)</f>
        <v>3</v>
      </c>
      <c r="G2524" s="1">
        <f t="shared" si="1046"/>
        <v>2767</v>
      </c>
      <c r="H2524" s="2">
        <f t="shared" si="1047"/>
        <v>0.25544682422451992</v>
      </c>
      <c r="I2524" s="2"/>
      <c r="J2524" s="2">
        <f t="shared" si="1037"/>
        <v>0.35847488921713444</v>
      </c>
      <c r="K2524" s="2">
        <f t="shared" si="1038"/>
        <v>0.61392171344165436</v>
      </c>
      <c r="L2524" s="2">
        <f t="shared" si="1039"/>
        <v>2.031019202363368E-2</v>
      </c>
      <c r="M2524" s="2">
        <f>IF(C2524=0,"-",(1-J2524-K2524-L2524))</f>
        <v>7.2932053175775204E-3</v>
      </c>
      <c r="N2524" s="38">
        <v>3883</v>
      </c>
      <c r="O2524" s="38">
        <v>6650</v>
      </c>
      <c r="P2524" s="38">
        <v>220</v>
      </c>
      <c r="Q2524" s="38">
        <v>79</v>
      </c>
      <c r="R2524" s="38"/>
      <c r="S2524" s="38"/>
      <c r="T2524" s="38"/>
      <c r="U2524" s="38"/>
      <c r="V2524" s="38"/>
      <c r="W2524" s="38"/>
      <c r="X2524" s="38"/>
      <c r="Y2524" s="38"/>
      <c r="Z2524" s="38"/>
      <c r="AA2524" s="38"/>
      <c r="AB2524" s="38"/>
      <c r="AC2524" s="38"/>
      <c r="AD2524" s="38"/>
      <c r="AE2524" s="38"/>
      <c r="AF2524" s="38"/>
      <c r="AG2524" s="38"/>
      <c r="AH2524" s="38"/>
      <c r="AI2524" s="38"/>
      <c r="AJ2524" s="38"/>
      <c r="AK2524" s="38"/>
      <c r="AL2524" s="38"/>
      <c r="AM2524" s="38"/>
      <c r="AN2524" s="38"/>
      <c r="AO2524" s="38"/>
      <c r="AP2524" s="38"/>
      <c r="AQ2524" s="38"/>
      <c r="AR2524" s="38"/>
      <c r="AS2524" s="38"/>
      <c r="AT2524" s="38"/>
      <c r="AU2524" s="38"/>
      <c r="AV2524" s="38"/>
      <c r="AW2524" s="38"/>
      <c r="AX2524" s="38"/>
      <c r="AY2524" s="38"/>
      <c r="BA2524" s="3">
        <f>IF(Q2524&gt;0,RANK(Q2524,(N2524:P2524,Q2524:AE2524)),0)</f>
        <v>4</v>
      </c>
      <c r="BB2524" s="3">
        <f>IF(R2524&gt;0,RANK(R2524,(N2524:P2524,Q2524:AE2524)),0)</f>
        <v>0</v>
      </c>
      <c r="BC2524" s="3">
        <f>IF(S2524&gt;0,RANK(S2524,(N2524:P2524,Q2524:AE2524)),0)</f>
        <v>0</v>
      </c>
      <c r="BD2524" s="3">
        <f>IF(T2524&gt;0,RANK(T2524,(N2524:P2524,Q2524:AE2524)),0)</f>
        <v>0</v>
      </c>
      <c r="BE2524" s="2">
        <f t="shared" si="1041"/>
        <v>7.2932053175775481E-3</v>
      </c>
      <c r="BF2524" s="2">
        <f t="shared" si="1042"/>
        <v>0</v>
      </c>
      <c r="BG2524" s="2">
        <f t="shared" si="1043"/>
        <v>0</v>
      </c>
      <c r="BH2524" s="2">
        <f t="shared" si="1044"/>
        <v>0</v>
      </c>
      <c r="BJ2524" t="s">
        <v>2314</v>
      </c>
      <c r="BK2524" t="s">
        <v>1160</v>
      </c>
      <c r="BL2524">
        <v>1</v>
      </c>
      <c r="BN2524">
        <v>0</v>
      </c>
      <c r="BO2524" s="60">
        <v>46</v>
      </c>
      <c r="BP2524" s="62">
        <v>135</v>
      </c>
      <c r="BQ2524" s="66">
        <f>1000*BO2524+BP2524</f>
        <v>46135</v>
      </c>
      <c r="BR2524" s="66">
        <f t="shared" si="1035"/>
        <v>46135</v>
      </c>
      <c r="BS2524" s="3" t="s">
        <v>3083</v>
      </c>
    </row>
    <row r="2525" spans="1:90" ht="14" hidden="1" customHeight="1" outlineLevel="1" x14ac:dyDescent="0.2">
      <c r="A2525" t="s">
        <v>36</v>
      </c>
      <c r="B2525" t="s">
        <v>1160</v>
      </c>
      <c r="C2525" s="1">
        <f t="shared" si="1036"/>
        <v>781</v>
      </c>
      <c r="D2525" s="3">
        <f>IF(N2525&gt;0, RANK(N2525,(N2525:P2525,Q2525:AE2525)),0)</f>
        <v>2</v>
      </c>
      <c r="E2525" s="3">
        <f>IF(O2525&gt;0,RANK(O2525,(N2525:P2525,Q2525:AE2525)),0)</f>
        <v>1</v>
      </c>
      <c r="F2525" s="3">
        <f>IF(P2525&gt;0,RANK(P2525,(N2525:P2525,Q2525:AE2525)),0)</f>
        <v>3</v>
      </c>
      <c r="G2525" s="1">
        <f t="shared" si="1046"/>
        <v>22</v>
      </c>
      <c r="H2525" s="2">
        <f t="shared" si="1047"/>
        <v>2.8169014084507043E-2</v>
      </c>
      <c r="I2525" s="2"/>
      <c r="J2525" s="2">
        <f t="shared" si="1037"/>
        <v>0.46862996158770809</v>
      </c>
      <c r="K2525" s="2">
        <f t="shared" si="1038"/>
        <v>0.49679897567221509</v>
      </c>
      <c r="L2525" s="2">
        <f t="shared" si="1039"/>
        <v>2.9449423815621E-2</v>
      </c>
      <c r="M2525" s="2">
        <f>IF(C2525=0,"-",(1-J2525-K2525-L2525))</f>
        <v>5.1216389244558187E-3</v>
      </c>
      <c r="N2525" s="38">
        <v>366</v>
      </c>
      <c r="O2525" s="38">
        <v>388</v>
      </c>
      <c r="P2525" s="38">
        <v>23</v>
      </c>
      <c r="Q2525" s="38">
        <v>4</v>
      </c>
      <c r="R2525" s="38"/>
      <c r="S2525" s="38"/>
      <c r="T2525" s="38"/>
      <c r="U2525" s="38"/>
      <c r="V2525" s="38"/>
      <c r="W2525" s="38"/>
      <c r="X2525" s="38"/>
      <c r="Y2525" s="38"/>
      <c r="Z2525" s="38"/>
      <c r="AA2525" s="38"/>
      <c r="AB2525" s="38"/>
      <c r="AC2525" s="38"/>
      <c r="AD2525" s="38"/>
      <c r="AE2525" s="38"/>
      <c r="AF2525" s="38"/>
      <c r="AG2525" s="38"/>
      <c r="AH2525" s="38"/>
      <c r="AI2525" s="38"/>
      <c r="AJ2525" s="38"/>
      <c r="AK2525" s="38"/>
      <c r="AL2525" s="38"/>
      <c r="AM2525" s="38"/>
      <c r="AN2525" s="38"/>
      <c r="AO2525" s="38"/>
      <c r="AP2525" s="38"/>
      <c r="AQ2525" s="38"/>
      <c r="AR2525" s="38"/>
      <c r="AS2525" s="38"/>
      <c r="AT2525" s="38"/>
      <c r="AU2525" s="38"/>
      <c r="AV2525" s="38"/>
      <c r="AW2525" s="38"/>
      <c r="AX2525" s="38"/>
      <c r="AY2525" s="38"/>
      <c r="BA2525" s="3">
        <f>IF(Q2525&gt;0,RANK(Q2525,(N2525:P2525,Q2525:AE2525)),0)</f>
        <v>4</v>
      </c>
      <c r="BB2525" s="3">
        <f>IF(R2525&gt;0,RANK(R2525,(N2525:P2525,Q2525:AE2525)),0)</f>
        <v>0</v>
      </c>
      <c r="BC2525" s="3">
        <f>IF(S2525&gt;0,RANK(S2525,(N2525:P2525,Q2525:AE2525)),0)</f>
        <v>0</v>
      </c>
      <c r="BD2525" s="3">
        <f>IF(T2525&gt;0,RANK(T2525,(N2525:P2525,Q2525:AE2525)),0)</f>
        <v>0</v>
      </c>
      <c r="BE2525" s="2">
        <f t="shared" si="1041"/>
        <v>5.1216389244558257E-3</v>
      </c>
      <c r="BF2525" s="2">
        <f t="shared" si="1042"/>
        <v>0</v>
      </c>
      <c r="BG2525" s="2">
        <f t="shared" si="1043"/>
        <v>0</v>
      </c>
      <c r="BH2525" s="2">
        <f t="shared" si="1044"/>
        <v>0</v>
      </c>
      <c r="BJ2525" t="s">
        <v>36</v>
      </c>
      <c r="BK2525" t="s">
        <v>1160</v>
      </c>
      <c r="BL2525">
        <v>1</v>
      </c>
      <c r="BN2525">
        <v>0</v>
      </c>
      <c r="BO2525" s="60">
        <v>46</v>
      </c>
      <c r="BP2525" s="62">
        <v>137</v>
      </c>
      <c r="BQ2525" s="66">
        <f>1000*BO2525+BP2525</f>
        <v>46137</v>
      </c>
      <c r="BR2525" s="66">
        <f t="shared" si="1035"/>
        <v>46137</v>
      </c>
      <c r="BS2525" s="3" t="s">
        <v>3083</v>
      </c>
    </row>
    <row r="2526" spans="1:90" ht="14" customHeight="1" collapsed="1" x14ac:dyDescent="0.2">
      <c r="A2526" t="s">
        <v>1990</v>
      </c>
      <c r="B2526" t="s">
        <v>534</v>
      </c>
      <c r="C2526" s="1">
        <f t="shared" si="1036"/>
        <v>428922</v>
      </c>
      <c r="D2526" s="3">
        <f>IF(N2526&gt;0, RANK(N2526,(N2526:P2526,Q2526:AE2526)),0)</f>
        <v>2</v>
      </c>
      <c r="E2526" s="3">
        <f>IF(O2526&gt;0,RANK(O2526,(N2526:P2526,Q2526:AE2526)),0)</f>
        <v>1</v>
      </c>
      <c r="F2526" s="3">
        <f>IF(P2526&gt;0,RANK(P2526,(N2526:P2526,Q2526:AE2526)),0)</f>
        <v>3</v>
      </c>
      <c r="G2526" s="1">
        <f t="shared" si="1046"/>
        <v>125222</v>
      </c>
      <c r="H2526" s="2">
        <f t="shared" si="1047"/>
        <v>0.29194585495731157</v>
      </c>
      <c r="I2526" s="2"/>
      <c r="J2526" s="2">
        <f t="shared" si="1037"/>
        <v>0.34239092422398476</v>
      </c>
      <c r="K2526" s="2">
        <f t="shared" si="1038"/>
        <v>0.63433677918129638</v>
      </c>
      <c r="L2526" s="2">
        <f t="shared" si="1039"/>
        <v>1.6795594537002065E-2</v>
      </c>
      <c r="M2526" s="2">
        <f>IF(C2526=0,"-",(1-J2526-K2526-L2526))</f>
        <v>6.4767020577167905E-3</v>
      </c>
      <c r="N2526" s="38">
        <v>146859</v>
      </c>
      <c r="O2526" s="38">
        <v>272081</v>
      </c>
      <c r="P2526" s="38">
        <v>7204</v>
      </c>
      <c r="Q2526" s="38">
        <v>2778</v>
      </c>
      <c r="R2526" s="38"/>
      <c r="S2526" s="38"/>
      <c r="T2526" s="38"/>
      <c r="U2526" s="38"/>
      <c r="V2526" s="38"/>
      <c r="W2526" s="38"/>
      <c r="X2526" s="38"/>
      <c r="Y2526" s="38"/>
      <c r="Z2526" s="38"/>
      <c r="AA2526" s="38"/>
      <c r="AB2526" s="38"/>
      <c r="AC2526" s="38"/>
      <c r="AD2526" s="38"/>
      <c r="AE2526" s="38"/>
      <c r="AF2526" s="38"/>
      <c r="AG2526" s="38"/>
      <c r="AH2526" s="38"/>
      <c r="AI2526" s="38"/>
      <c r="AJ2526" s="38"/>
      <c r="AK2526" s="38"/>
      <c r="AL2526" s="38"/>
      <c r="AM2526" s="38"/>
      <c r="AN2526" s="38"/>
      <c r="AO2526" s="38"/>
      <c r="AP2526" s="38"/>
      <c r="AQ2526" s="38"/>
      <c r="AR2526" s="38"/>
      <c r="AS2526" s="38"/>
      <c r="AT2526" s="38"/>
      <c r="AU2526" s="38"/>
      <c r="AV2526" s="38"/>
      <c r="AW2526" s="38"/>
      <c r="AX2526" s="38"/>
      <c r="AY2526" s="38"/>
      <c r="BA2526" s="3">
        <f>IF(Q2526&gt;0,RANK(Q2526,(N2526:P2526,Q2526:AE2526)),0)</f>
        <v>4</v>
      </c>
      <c r="BB2526" s="3">
        <f>IF(R2526&gt;0,RANK(R2526,(N2526:P2526,Q2526:AE2526)),0)</f>
        <v>0</v>
      </c>
      <c r="BC2526" s="3">
        <f>IF(S2526&gt;0,RANK(S2526,(N2526:P2526,Q2526:AE2526)),0)</f>
        <v>0</v>
      </c>
      <c r="BD2526" s="3">
        <f>IF(T2526&gt;0,RANK(T2526,(N2526:P2526,Q2526:AE2526)),0)</f>
        <v>0</v>
      </c>
      <c r="BE2526" s="2">
        <f t="shared" si="1041"/>
        <v>6.4767020577167879E-3</v>
      </c>
      <c r="BF2526" s="2">
        <f t="shared" si="1042"/>
        <v>0</v>
      </c>
      <c r="BG2526" s="2">
        <f t="shared" si="1043"/>
        <v>0</v>
      </c>
      <c r="BH2526" s="2">
        <f t="shared" si="1044"/>
        <v>0</v>
      </c>
      <c r="BJ2526" t="s">
        <v>1990</v>
      </c>
      <c r="BK2526" t="s">
        <v>534</v>
      </c>
      <c r="BN2526">
        <v>0</v>
      </c>
      <c r="BO2526" s="60">
        <v>46</v>
      </c>
      <c r="BP2526" s="62"/>
      <c r="BQ2526" s="60">
        <v>46</v>
      </c>
      <c r="BR2526" s="60">
        <f t="shared" si="1035"/>
        <v>46</v>
      </c>
      <c r="BS2526" s="3" t="s">
        <v>693</v>
      </c>
      <c r="CF2526" s="108" t="s">
        <v>3949</v>
      </c>
      <c r="CG2526" s="38" t="s">
        <v>3948</v>
      </c>
    </row>
    <row r="2527" spans="1:90" ht="14" customHeight="1" x14ac:dyDescent="0.2">
      <c r="C2527" s="1"/>
      <c r="E2527" s="3"/>
      <c r="F2527" s="3"/>
      <c r="I2527" s="2"/>
      <c r="N2527" s="38"/>
      <c r="O2527" s="38"/>
      <c r="P2527" s="38"/>
      <c r="Q2527" s="38"/>
      <c r="R2527" s="38"/>
      <c r="S2527" s="38"/>
      <c r="T2527" s="38"/>
      <c r="U2527" s="38"/>
      <c r="V2527" s="38"/>
      <c r="W2527" s="38"/>
      <c r="X2527" s="38"/>
      <c r="Y2527" s="38"/>
      <c r="Z2527" s="38"/>
      <c r="AA2527" s="38"/>
      <c r="AB2527" s="38"/>
      <c r="AC2527" s="38"/>
      <c r="AD2527" s="38"/>
      <c r="AE2527" s="38"/>
      <c r="AF2527" s="38"/>
      <c r="AG2527" s="38"/>
      <c r="AH2527" s="38"/>
      <c r="AI2527" s="38"/>
      <c r="AJ2527" s="38"/>
      <c r="AK2527" s="38"/>
      <c r="AL2527" s="38"/>
      <c r="AM2527" s="38"/>
      <c r="AN2527" s="38"/>
      <c r="AO2527" s="38"/>
      <c r="AP2527" s="38"/>
      <c r="AQ2527" s="38"/>
      <c r="AR2527" s="38"/>
      <c r="AS2527" s="38"/>
      <c r="AT2527" s="38"/>
      <c r="AU2527" s="38"/>
      <c r="AV2527" s="38"/>
      <c r="AW2527" s="38"/>
      <c r="AX2527" s="38"/>
      <c r="AY2527" s="38"/>
      <c r="BA2527" s="3"/>
      <c r="BB2527" s="3"/>
      <c r="BC2527" s="3"/>
      <c r="BD2527" s="3"/>
      <c r="BO2527" s="60"/>
      <c r="BP2527" s="62"/>
      <c r="BQ2527" s="66"/>
      <c r="BR2527" s="66"/>
      <c r="CJ2527" s="1"/>
      <c r="CK2527" s="1"/>
      <c r="CL2527" s="1"/>
    </row>
    <row r="2528" spans="1:90" ht="14" hidden="1" customHeight="1" outlineLevel="1" x14ac:dyDescent="0.2">
      <c r="A2528" t="s">
        <v>1926</v>
      </c>
      <c r="B2528" t="s">
        <v>18</v>
      </c>
      <c r="C2528" s="1">
        <f t="shared" ref="C2528:C2559" si="1048">SUM(N2528:AY2528)</f>
        <v>36548</v>
      </c>
      <c r="D2528" s="3">
        <f>IF(N2528&gt;0, RANK(N2528,(N2528:P2528,Q2528:AE2528)),0)</f>
        <v>2</v>
      </c>
      <c r="E2528" s="3">
        <f>IF(O2528&gt;0,RANK(O2528,(N2528:P2528,Q2528:AE2528)),0)</f>
        <v>1</v>
      </c>
      <c r="F2528" s="3">
        <f>IF(P2528&gt;0,RANK(P2528,(N2528:P2528,Q2528:AE2528)),0)</f>
        <v>3</v>
      </c>
      <c r="G2528" s="1">
        <f t="shared" si="1046"/>
        <v>13057</v>
      </c>
      <c r="H2528" s="2">
        <f t="shared" si="1047"/>
        <v>0.3572562110101784</v>
      </c>
      <c r="I2528" s="2"/>
      <c r="J2528" s="2">
        <f t="shared" ref="J2528:J2559" si="1049">IF($C2528=0,"-",N2528/$C2528)</f>
        <v>0.31533873262558826</v>
      </c>
      <c r="K2528" s="2">
        <f t="shared" ref="K2528:K2559" si="1050">IF($C2528=0,"-",O2528/$C2528)</f>
        <v>0.67259494363576666</v>
      </c>
      <c r="L2528" s="2">
        <f t="shared" ref="L2528:L2559" si="1051">IF($C2528=0,"-",P2528/$C2528)</f>
        <v>6.2930940133523036E-3</v>
      </c>
      <c r="M2528" s="2">
        <f t="shared" ref="M2528:M2559" si="1052">IF(C2528=0,"-",(1-J2528-K2528-L2528))</f>
        <v>5.7732297252927204E-3</v>
      </c>
      <c r="N2528" s="38">
        <v>11525</v>
      </c>
      <c r="O2528" s="38">
        <v>24582</v>
      </c>
      <c r="P2528" s="38">
        <v>230</v>
      </c>
      <c r="Q2528" s="38"/>
      <c r="R2528" s="38">
        <v>73</v>
      </c>
      <c r="S2528" s="38"/>
      <c r="T2528" s="38">
        <v>33</v>
      </c>
      <c r="U2528" s="38"/>
      <c r="V2528" s="38">
        <v>16</v>
      </c>
      <c r="W2528" s="38"/>
      <c r="X2528" s="38"/>
      <c r="Y2528" s="38"/>
      <c r="Z2528" s="38"/>
      <c r="AA2528" s="38"/>
      <c r="AB2528" s="38"/>
      <c r="AC2528" s="38"/>
      <c r="AD2528" s="38"/>
      <c r="AE2528" s="38"/>
      <c r="AF2528" s="38"/>
      <c r="AG2528" s="38"/>
      <c r="AH2528" s="38"/>
      <c r="AI2528" s="38"/>
      <c r="AJ2528" s="38"/>
      <c r="AK2528" s="38"/>
      <c r="AL2528" s="38">
        <v>89</v>
      </c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BA2528" s="3">
        <f>IF(Q2528&gt;0,RANK(Q2528,(N2528:P2528,Q2528:AE2528)),0)</f>
        <v>0</v>
      </c>
      <c r="BB2528" s="3">
        <f>IF(R2528&gt;0,RANK(R2528,(N2528:P2528,Q2528:AE2528)),0)</f>
        <v>4</v>
      </c>
      <c r="BC2528" s="3">
        <f>IF(S2528&gt;0,RANK(S2528,(N2528:P2528,Q2528:AE2528)),0)</f>
        <v>0</v>
      </c>
      <c r="BD2528" s="3">
        <f>IF(T2528&gt;0,RANK(T2528,(N2528:P2528,Q2528:AE2528)),0)</f>
        <v>5</v>
      </c>
      <c r="BE2528" s="2">
        <f t="shared" ref="BE2528:BE2559" si="1053">IF($C2528=0,"-",Q2528/$C2528)</f>
        <v>0</v>
      </c>
      <c r="BF2528" s="2">
        <f t="shared" ref="BF2528:BF2559" si="1054">IF($C2528=0,"-",R2528/$C2528)</f>
        <v>1.9973733172813832E-3</v>
      </c>
      <c r="BG2528" s="2">
        <f t="shared" ref="BG2528:BG2559" si="1055">IF($C2528=0,"-",S2528/$C2528)</f>
        <v>0</v>
      </c>
      <c r="BH2528" s="2">
        <f t="shared" ref="BH2528:BH2559" si="1056">IF($C2528=0,"-",T2528/$C2528)</f>
        <v>9.0292218452446094E-4</v>
      </c>
      <c r="BJ2528" t="s">
        <v>1926</v>
      </c>
      <c r="BK2528" t="s">
        <v>18</v>
      </c>
      <c r="BL2528">
        <v>3</v>
      </c>
      <c r="BM2528" s="1"/>
      <c r="BN2528">
        <v>0</v>
      </c>
      <c r="BO2528" s="60">
        <v>47</v>
      </c>
      <c r="BP2528" s="62">
        <v>1</v>
      </c>
      <c r="BQ2528" s="66">
        <f t="shared" ref="BQ2528:BQ2559" si="1057">1000*BO2528+BP2528</f>
        <v>47001</v>
      </c>
      <c r="BR2528" s="66">
        <f t="shared" si="1035"/>
        <v>47001</v>
      </c>
      <c r="BS2528" s="3" t="s">
        <v>3083</v>
      </c>
    </row>
    <row r="2529" spans="1:84" ht="14" hidden="1" customHeight="1" outlineLevel="1" x14ac:dyDescent="0.2">
      <c r="A2529" t="s">
        <v>1733</v>
      </c>
      <c r="B2529" t="s">
        <v>18</v>
      </c>
      <c r="C2529" s="1">
        <f t="shared" si="1048"/>
        <v>20090</v>
      </c>
      <c r="D2529" s="3">
        <f>IF(N2529&gt;0, RANK(N2529,(N2529:P2529,Q2529:AE2529)),0)</f>
        <v>2</v>
      </c>
      <c r="E2529" s="3">
        <f>IF(O2529&gt;0,RANK(O2529,(N2529:P2529,Q2529:AE2529)),0)</f>
        <v>1</v>
      </c>
      <c r="F2529" s="3">
        <f>IF(P2529&gt;0,RANK(P2529,(N2529:P2529,Q2529:AE2529)),0)</f>
        <v>3</v>
      </c>
      <c r="G2529" s="1">
        <f t="shared" si="1046"/>
        <v>11650</v>
      </c>
      <c r="H2529" s="2">
        <f t="shared" si="1047"/>
        <v>0.57989049278247884</v>
      </c>
      <c r="I2529" s="2"/>
      <c r="J2529" s="2">
        <f t="shared" si="1049"/>
        <v>0.20517670482827277</v>
      </c>
      <c r="K2529" s="2">
        <f t="shared" si="1050"/>
        <v>0.78506719761075161</v>
      </c>
      <c r="L2529" s="2">
        <f t="shared" si="1051"/>
        <v>5.823792931806869E-3</v>
      </c>
      <c r="M2529" s="2">
        <f t="shared" si="1052"/>
        <v>3.9323046291687494E-3</v>
      </c>
      <c r="N2529" s="38">
        <v>4122</v>
      </c>
      <c r="O2529" s="38">
        <v>15772</v>
      </c>
      <c r="P2529" s="38">
        <v>117</v>
      </c>
      <c r="Q2529" s="38"/>
      <c r="R2529" s="38">
        <v>37</v>
      </c>
      <c r="S2529" s="38"/>
      <c r="T2529" s="38">
        <v>13</v>
      </c>
      <c r="U2529" s="38"/>
      <c r="V2529" s="38">
        <v>4</v>
      </c>
      <c r="W2529" s="38"/>
      <c r="X2529" s="38"/>
      <c r="Y2529" s="38"/>
      <c r="Z2529" s="38"/>
      <c r="AA2529" s="38"/>
      <c r="AB2529" s="38"/>
      <c r="AC2529" s="38"/>
      <c r="AD2529" s="38"/>
      <c r="AE2529" s="38"/>
      <c r="AF2529" s="38"/>
      <c r="AG2529" s="38"/>
      <c r="AH2529" s="38"/>
      <c r="AI2529" s="38"/>
      <c r="AJ2529" s="38"/>
      <c r="AK2529" s="38"/>
      <c r="AL2529" s="38">
        <v>25</v>
      </c>
      <c r="AM2529" s="38"/>
      <c r="AN2529" s="38"/>
      <c r="AO2529" s="38"/>
      <c r="AP2529" s="38"/>
      <c r="AQ2529" s="38"/>
      <c r="AR2529" s="38"/>
      <c r="AS2529" s="38"/>
      <c r="AT2529" s="38"/>
      <c r="AU2529" s="38"/>
      <c r="AV2529" s="38"/>
      <c r="AW2529" s="38"/>
      <c r="AX2529" s="38"/>
      <c r="AY2529" s="38"/>
      <c r="BA2529" s="3">
        <f>IF(Q2529&gt;0,RANK(Q2529,(N2529:P2529,Q2529:AE2529)),0)</f>
        <v>0</v>
      </c>
      <c r="BB2529" s="3">
        <f>IF(R2529&gt;0,RANK(R2529,(N2529:P2529,Q2529:AE2529)),0)</f>
        <v>4</v>
      </c>
      <c r="BC2529" s="3">
        <f>IF(S2529&gt;0,RANK(S2529,(N2529:P2529,Q2529:AE2529)),0)</f>
        <v>0</v>
      </c>
      <c r="BD2529" s="3">
        <f>IF(T2529&gt;0,RANK(T2529,(N2529:P2529,Q2529:AE2529)),0)</f>
        <v>5</v>
      </c>
      <c r="BE2529" s="2">
        <f t="shared" si="1053"/>
        <v>0</v>
      </c>
      <c r="BF2529" s="2">
        <f t="shared" si="1054"/>
        <v>1.8417122946739672E-3</v>
      </c>
      <c r="BG2529" s="2">
        <f t="shared" si="1055"/>
        <v>0</v>
      </c>
      <c r="BH2529" s="2">
        <f t="shared" si="1056"/>
        <v>6.4708810353409653E-4</v>
      </c>
      <c r="BJ2529" t="s">
        <v>1733</v>
      </c>
      <c r="BK2529" t="s">
        <v>18</v>
      </c>
      <c r="BL2529">
        <v>4</v>
      </c>
      <c r="BM2529" s="1"/>
      <c r="BN2529">
        <v>0</v>
      </c>
      <c r="BO2529" s="60">
        <v>47</v>
      </c>
      <c r="BP2529" s="62">
        <v>3</v>
      </c>
      <c r="BQ2529" s="66">
        <f t="shared" si="1057"/>
        <v>47003</v>
      </c>
      <c r="BR2529" s="66">
        <f t="shared" si="1035"/>
        <v>47003</v>
      </c>
      <c r="BS2529" s="3" t="s">
        <v>3083</v>
      </c>
    </row>
    <row r="2530" spans="1:84" ht="14" hidden="1" customHeight="1" outlineLevel="1" x14ac:dyDescent="0.2">
      <c r="A2530" t="s">
        <v>1077</v>
      </c>
      <c r="B2530" t="s">
        <v>18</v>
      </c>
      <c r="C2530" s="1">
        <f t="shared" si="1048"/>
        <v>7260</v>
      </c>
      <c r="D2530" s="3">
        <f>IF(N2530&gt;0, RANK(N2530,(N2530:P2530,Q2530:AE2530)),0)</f>
        <v>2</v>
      </c>
      <c r="E2530" s="3">
        <f>IF(O2530&gt;0,RANK(O2530,(N2530:P2530,Q2530:AE2530)),0)</f>
        <v>1</v>
      </c>
      <c r="F2530" s="3">
        <f>IF(P2530&gt;0,RANK(P2530,(N2530:P2530,Q2530:AE2530)),0)</f>
        <v>3</v>
      </c>
      <c r="G2530" s="1">
        <f t="shared" si="1046"/>
        <v>4569</v>
      </c>
      <c r="H2530" s="2">
        <f t="shared" si="1047"/>
        <v>0.62933884297520659</v>
      </c>
      <c r="I2530" s="2"/>
      <c r="J2530" s="2">
        <f t="shared" si="1049"/>
        <v>0.18140495867768594</v>
      </c>
      <c r="K2530" s="2">
        <f t="shared" si="1050"/>
        <v>0.81074380165289262</v>
      </c>
      <c r="L2530" s="2">
        <f t="shared" si="1051"/>
        <v>4.5454545454545452E-3</v>
      </c>
      <c r="M2530" s="2">
        <f t="shared" si="1052"/>
        <v>3.3057851239669273E-3</v>
      </c>
      <c r="N2530" s="38">
        <v>1317</v>
      </c>
      <c r="O2530" s="38">
        <v>5886</v>
      </c>
      <c r="P2530" s="38">
        <v>33</v>
      </c>
      <c r="Q2530" s="38"/>
      <c r="R2530" s="38">
        <v>10</v>
      </c>
      <c r="S2530" s="38"/>
      <c r="T2530" s="38">
        <v>3</v>
      </c>
      <c r="U2530" s="38"/>
      <c r="V2530" s="38">
        <v>3</v>
      </c>
      <c r="W2530" s="38"/>
      <c r="X2530" s="38"/>
      <c r="Y2530" s="38"/>
      <c r="Z2530" s="38"/>
      <c r="AA2530" s="38"/>
      <c r="AB2530" s="38"/>
      <c r="AC2530" s="38"/>
      <c r="AD2530" s="38"/>
      <c r="AE2530" s="38"/>
      <c r="AF2530" s="38"/>
      <c r="AG2530" s="38"/>
      <c r="AH2530" s="38"/>
      <c r="AI2530" s="38"/>
      <c r="AJ2530" s="38"/>
      <c r="AK2530" s="38"/>
      <c r="AL2530" s="38">
        <v>8</v>
      </c>
      <c r="AM2530" s="38"/>
      <c r="AN2530" s="38"/>
      <c r="AO2530" s="38"/>
      <c r="AP2530" s="38"/>
      <c r="AQ2530" s="38"/>
      <c r="AR2530" s="38"/>
      <c r="AS2530" s="38"/>
      <c r="AT2530" s="38"/>
      <c r="AU2530" s="38"/>
      <c r="AV2530" s="38"/>
      <c r="AW2530" s="38"/>
      <c r="AX2530" s="38"/>
      <c r="AY2530" s="38"/>
      <c r="BA2530" s="3">
        <f>IF(Q2530&gt;0,RANK(Q2530,(N2530:P2530,Q2530:AE2530)),0)</f>
        <v>0</v>
      </c>
      <c r="BB2530" s="3">
        <f>IF(R2530&gt;0,RANK(R2530,(N2530:P2530,Q2530:AE2530)),0)</f>
        <v>4</v>
      </c>
      <c r="BC2530" s="3">
        <f>IF(S2530&gt;0,RANK(S2530,(N2530:P2530,Q2530:AE2530)),0)</f>
        <v>0</v>
      </c>
      <c r="BD2530" s="3">
        <f>IF(T2530&gt;0,RANK(T2530,(N2530:P2530,Q2530:AE2530)),0)</f>
        <v>5</v>
      </c>
      <c r="BE2530" s="2">
        <f t="shared" si="1053"/>
        <v>0</v>
      </c>
      <c r="BF2530" s="2">
        <f t="shared" si="1054"/>
        <v>1.3774104683195593E-3</v>
      </c>
      <c r="BG2530" s="2">
        <f t="shared" si="1055"/>
        <v>0</v>
      </c>
      <c r="BH2530" s="2">
        <f t="shared" si="1056"/>
        <v>4.1322314049586776E-4</v>
      </c>
      <c r="BJ2530" t="s">
        <v>1077</v>
      </c>
      <c r="BK2530" t="s">
        <v>18</v>
      </c>
      <c r="BM2530" s="1"/>
      <c r="BN2530">
        <v>0</v>
      </c>
      <c r="BO2530" s="60">
        <v>47</v>
      </c>
      <c r="BP2530" s="62">
        <v>5</v>
      </c>
      <c r="BQ2530" s="66">
        <f t="shared" si="1057"/>
        <v>47005</v>
      </c>
      <c r="BR2530" s="66">
        <f t="shared" si="1035"/>
        <v>47005</v>
      </c>
      <c r="BS2530" s="3" t="s">
        <v>3083</v>
      </c>
    </row>
    <row r="2531" spans="1:84" ht="14" hidden="1" customHeight="1" outlineLevel="1" x14ac:dyDescent="0.2">
      <c r="A2531" t="s">
        <v>331</v>
      </c>
      <c r="B2531" t="s">
        <v>18</v>
      </c>
      <c r="C2531" s="1">
        <f t="shared" si="1048"/>
        <v>6191</v>
      </c>
      <c r="D2531" s="3">
        <f>IF(N2531&gt;0, RANK(N2531,(N2531:P2531,Q2531:AE2531)),0)</f>
        <v>2</v>
      </c>
      <c r="E2531" s="3">
        <f>IF(O2531&gt;0,RANK(O2531,(N2531:P2531,Q2531:AE2531)),0)</f>
        <v>1</v>
      </c>
      <c r="F2531" s="3">
        <f>IF(P2531&gt;0,RANK(P2531,(N2531:P2531,Q2531:AE2531)),0)</f>
        <v>3</v>
      </c>
      <c r="G2531" s="1">
        <f t="shared" si="1046"/>
        <v>4363</v>
      </c>
      <c r="H2531" s="2">
        <f t="shared" si="1047"/>
        <v>0.70473267646583748</v>
      </c>
      <c r="I2531" s="2"/>
      <c r="J2531" s="2">
        <f t="shared" si="1049"/>
        <v>0.14391859150379582</v>
      </c>
      <c r="K2531" s="2">
        <f t="shared" si="1050"/>
        <v>0.84865126796963331</v>
      </c>
      <c r="L2531" s="2">
        <f t="shared" si="1051"/>
        <v>3.068971087061864E-3</v>
      </c>
      <c r="M2531" s="2">
        <f t="shared" si="1052"/>
        <v>4.361169439509008E-3</v>
      </c>
      <c r="N2531" s="38">
        <v>891</v>
      </c>
      <c r="O2531" s="38">
        <v>5254</v>
      </c>
      <c r="P2531" s="38">
        <v>19</v>
      </c>
      <c r="Q2531" s="38"/>
      <c r="R2531" s="38">
        <v>5</v>
      </c>
      <c r="S2531" s="38"/>
      <c r="T2531" s="38">
        <v>5</v>
      </c>
      <c r="U2531" s="38"/>
      <c r="V2531" s="38">
        <v>2</v>
      </c>
      <c r="W2531" s="38"/>
      <c r="X2531" s="38"/>
      <c r="Y2531" s="38"/>
      <c r="Z2531" s="38"/>
      <c r="AA2531" s="38"/>
      <c r="AB2531" s="38"/>
      <c r="AC2531" s="38"/>
      <c r="AD2531" s="38"/>
      <c r="AE2531" s="38"/>
      <c r="AF2531" s="38"/>
      <c r="AG2531" s="38"/>
      <c r="AH2531" s="38"/>
      <c r="AI2531" s="38"/>
      <c r="AJ2531" s="38"/>
      <c r="AK2531" s="38"/>
      <c r="AL2531" s="38">
        <v>15</v>
      </c>
      <c r="AM2531" s="38"/>
      <c r="AN2531" s="38"/>
      <c r="AO2531" s="38"/>
      <c r="AP2531" s="38"/>
      <c r="AQ2531" s="38"/>
      <c r="AR2531" s="38"/>
      <c r="AS2531" s="38"/>
      <c r="AT2531" s="38"/>
      <c r="AU2531" s="38"/>
      <c r="AV2531" s="38"/>
      <c r="AW2531" s="38"/>
      <c r="AX2531" s="38"/>
      <c r="AY2531" s="38"/>
      <c r="BA2531" s="3">
        <f>IF(Q2531&gt;0,RANK(Q2531,(N2531:P2531,Q2531:AE2531)),0)</f>
        <v>0</v>
      </c>
      <c r="BB2531" s="3">
        <f>IF(R2531&gt;0,RANK(R2531,(N2531:P2531,Q2531:AE2531)),0)</f>
        <v>4</v>
      </c>
      <c r="BC2531" s="3">
        <f>IF(S2531&gt;0,RANK(S2531,(N2531:P2531,Q2531:AE2531)),0)</f>
        <v>0</v>
      </c>
      <c r="BD2531" s="3">
        <f>IF(T2531&gt;0,RANK(T2531,(N2531:P2531,Q2531:AE2531)),0)</f>
        <v>4</v>
      </c>
      <c r="BE2531" s="2">
        <f t="shared" si="1053"/>
        <v>0</v>
      </c>
      <c r="BF2531" s="2">
        <f t="shared" si="1054"/>
        <v>8.0762397027943789E-4</v>
      </c>
      <c r="BG2531" s="2">
        <f t="shared" si="1055"/>
        <v>0</v>
      </c>
      <c r="BH2531" s="2">
        <f t="shared" si="1056"/>
        <v>8.0762397027943789E-4</v>
      </c>
      <c r="BJ2531" t="s">
        <v>331</v>
      </c>
      <c r="BK2531" t="s">
        <v>18</v>
      </c>
      <c r="BL2531">
        <v>4</v>
      </c>
      <c r="BM2531" s="1"/>
      <c r="BN2531">
        <v>0</v>
      </c>
      <c r="BO2531" s="60">
        <v>47</v>
      </c>
      <c r="BP2531" s="62">
        <v>7</v>
      </c>
      <c r="BQ2531" s="66">
        <f t="shared" si="1057"/>
        <v>47007</v>
      </c>
      <c r="BR2531" s="66">
        <f t="shared" si="1035"/>
        <v>47007</v>
      </c>
      <c r="BS2531" s="3" t="s">
        <v>3083</v>
      </c>
    </row>
    <row r="2532" spans="1:84" ht="14" hidden="1" customHeight="1" outlineLevel="1" x14ac:dyDescent="0.2">
      <c r="A2532" t="s">
        <v>2530</v>
      </c>
      <c r="B2532" t="s">
        <v>18</v>
      </c>
      <c r="C2532" s="1">
        <f t="shared" si="1048"/>
        <v>69224</v>
      </c>
      <c r="D2532" s="3">
        <f>IF(N2532&gt;0, RANK(N2532,(N2532:P2532,Q2532:AE2532)),0)</f>
        <v>2</v>
      </c>
      <c r="E2532" s="3">
        <f>IF(O2532&gt;0,RANK(O2532,(N2532:P2532,Q2532:AE2532)),0)</f>
        <v>1</v>
      </c>
      <c r="F2532" s="3">
        <f>IF(P2532&gt;0,RANK(P2532,(N2532:P2532,Q2532:AE2532)),0)</f>
        <v>3</v>
      </c>
      <c r="G2532" s="1">
        <f t="shared" si="1046"/>
        <v>33035</v>
      </c>
      <c r="H2532" s="2">
        <f t="shared" si="1047"/>
        <v>0.47721888362417658</v>
      </c>
      <c r="I2532" s="2"/>
      <c r="J2532" s="2">
        <f t="shared" si="1049"/>
        <v>0.25517161678030742</v>
      </c>
      <c r="K2532" s="2">
        <f t="shared" si="1050"/>
        <v>0.73239050040448395</v>
      </c>
      <c r="L2532" s="2">
        <f t="shared" si="1051"/>
        <v>6.7317693285565703E-3</v>
      </c>
      <c r="M2532" s="2">
        <f t="shared" si="1052"/>
        <v>5.7061134866520638E-3</v>
      </c>
      <c r="N2532" s="38">
        <v>17664</v>
      </c>
      <c r="O2532" s="38">
        <v>50699</v>
      </c>
      <c r="P2532" s="38">
        <v>466</v>
      </c>
      <c r="Q2532" s="38"/>
      <c r="R2532" s="38">
        <v>139</v>
      </c>
      <c r="S2532" s="38"/>
      <c r="T2532" s="38">
        <v>37</v>
      </c>
      <c r="U2532" s="38"/>
      <c r="V2532" s="38">
        <v>26</v>
      </c>
      <c r="W2532" s="38"/>
      <c r="X2532" s="38"/>
      <c r="Y2532" s="38"/>
      <c r="Z2532" s="38"/>
      <c r="AA2532" s="38"/>
      <c r="AB2532" s="38"/>
      <c r="AC2532" s="38"/>
      <c r="AD2532" s="38"/>
      <c r="AE2532" s="38"/>
      <c r="AF2532" s="38"/>
      <c r="AG2532" s="38"/>
      <c r="AH2532" s="38"/>
      <c r="AI2532" s="38"/>
      <c r="AJ2532" s="38"/>
      <c r="AK2532" s="38"/>
      <c r="AL2532" s="38">
        <v>193</v>
      </c>
      <c r="AM2532" s="38"/>
      <c r="AN2532" s="38"/>
      <c r="AO2532" s="38"/>
      <c r="AP2532" s="38"/>
      <c r="AQ2532" s="38"/>
      <c r="AR2532" s="38"/>
      <c r="AS2532" s="38"/>
      <c r="AT2532" s="38"/>
      <c r="AU2532" s="38"/>
      <c r="AV2532" s="38"/>
      <c r="AW2532" s="38"/>
      <c r="AX2532" s="38"/>
      <c r="AY2532" s="38"/>
      <c r="BA2532" s="3">
        <f>IF(Q2532&gt;0,RANK(Q2532,(N2532:P2532,Q2532:AE2532)),0)</f>
        <v>0</v>
      </c>
      <c r="BB2532" s="3">
        <f>IF(R2532&gt;0,RANK(R2532,(N2532:P2532,Q2532:AE2532)),0)</f>
        <v>4</v>
      </c>
      <c r="BC2532" s="3">
        <f>IF(S2532&gt;0,RANK(S2532,(N2532:P2532,Q2532:AE2532)),0)</f>
        <v>0</v>
      </c>
      <c r="BD2532" s="3">
        <f>IF(T2532&gt;0,RANK(T2532,(N2532:P2532,Q2532:AE2532)),0)</f>
        <v>5</v>
      </c>
      <c r="BE2532" s="2">
        <f t="shared" si="1053"/>
        <v>0</v>
      </c>
      <c r="BF2532" s="2">
        <f t="shared" si="1054"/>
        <v>2.0079741130243846E-3</v>
      </c>
      <c r="BG2532" s="2">
        <f t="shared" si="1055"/>
        <v>0</v>
      </c>
      <c r="BH2532" s="2">
        <f t="shared" si="1056"/>
        <v>5.3449670634462035E-4</v>
      </c>
      <c r="BJ2532" t="s">
        <v>2530</v>
      </c>
      <c r="BK2532" t="s">
        <v>18</v>
      </c>
      <c r="BL2532">
        <v>2</v>
      </c>
      <c r="BM2532" s="1"/>
      <c r="BN2532">
        <v>0</v>
      </c>
      <c r="BO2532" s="60">
        <v>47</v>
      </c>
      <c r="BP2532" s="62">
        <v>9</v>
      </c>
      <c r="BQ2532" s="66">
        <f t="shared" si="1057"/>
        <v>47009</v>
      </c>
      <c r="BR2532" s="66">
        <f t="shared" ref="BR2532:BR2595" si="1058">BQ2532</f>
        <v>47009</v>
      </c>
      <c r="BS2532" s="3" t="s">
        <v>3083</v>
      </c>
    </row>
    <row r="2533" spans="1:84" ht="14" hidden="1" customHeight="1" outlineLevel="1" x14ac:dyDescent="0.2">
      <c r="A2533" t="s">
        <v>596</v>
      </c>
      <c r="B2533" t="s">
        <v>18</v>
      </c>
      <c r="C2533" s="1">
        <f t="shared" si="1048"/>
        <v>49246</v>
      </c>
      <c r="D2533" s="3">
        <f>IF(N2533&gt;0, RANK(N2533,(N2533:P2533,Q2533:AE2533)),0)</f>
        <v>2</v>
      </c>
      <c r="E2533" s="3">
        <f>IF(O2533&gt;0,RANK(O2533,(N2533:P2533,Q2533:AE2533)),0)</f>
        <v>1</v>
      </c>
      <c r="F2533" s="3">
        <f>IF(P2533&gt;0,RANK(P2533,(N2533:P2533,Q2533:AE2533)),0)</f>
        <v>3</v>
      </c>
      <c r="G2533" s="1">
        <f t="shared" si="1046"/>
        <v>28984</v>
      </c>
      <c r="H2533" s="2">
        <f t="shared" si="1047"/>
        <v>0.58855541566827763</v>
      </c>
      <c r="I2533" s="2"/>
      <c r="J2533" s="2">
        <f t="shared" si="1049"/>
        <v>0.20005685740973886</v>
      </c>
      <c r="K2533" s="2">
        <f t="shared" si="1050"/>
        <v>0.78861227307801651</v>
      </c>
      <c r="L2533" s="2">
        <f t="shared" si="1051"/>
        <v>6.6401332087885311E-3</v>
      </c>
      <c r="M2533" s="2">
        <f t="shared" si="1052"/>
        <v>4.6907363034560702E-3</v>
      </c>
      <c r="N2533" s="38">
        <v>9852</v>
      </c>
      <c r="O2533" s="38">
        <v>38836</v>
      </c>
      <c r="P2533" s="38">
        <v>327</v>
      </c>
      <c r="Q2533" s="38"/>
      <c r="R2533" s="38">
        <v>66</v>
      </c>
      <c r="S2533" s="38"/>
      <c r="T2533" s="38">
        <v>46</v>
      </c>
      <c r="U2533" s="38"/>
      <c r="V2533" s="38">
        <v>21</v>
      </c>
      <c r="W2533" s="38"/>
      <c r="X2533" s="38"/>
      <c r="Y2533" s="38"/>
      <c r="Z2533" s="38"/>
      <c r="AA2533" s="38"/>
      <c r="AB2533" s="38"/>
      <c r="AC2533" s="38"/>
      <c r="AD2533" s="38"/>
      <c r="AE2533" s="38"/>
      <c r="AF2533" s="38"/>
      <c r="AG2533" s="38"/>
      <c r="AH2533" s="38"/>
      <c r="AI2533" s="38"/>
      <c r="AJ2533" s="38"/>
      <c r="AK2533" s="38"/>
      <c r="AL2533" s="38">
        <v>98</v>
      </c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BA2533" s="3">
        <f>IF(Q2533&gt;0,RANK(Q2533,(N2533:P2533,Q2533:AE2533)),0)</f>
        <v>0</v>
      </c>
      <c r="BB2533" s="3">
        <f>IF(R2533&gt;0,RANK(R2533,(N2533:P2533,Q2533:AE2533)),0)</f>
        <v>4</v>
      </c>
      <c r="BC2533" s="3">
        <f>IF(S2533&gt;0,RANK(S2533,(N2533:P2533,Q2533:AE2533)),0)</f>
        <v>0</v>
      </c>
      <c r="BD2533" s="3">
        <f>IF(T2533&gt;0,RANK(T2533,(N2533:P2533,Q2533:AE2533)),0)</f>
        <v>5</v>
      </c>
      <c r="BE2533" s="2">
        <f t="shared" si="1053"/>
        <v>0</v>
      </c>
      <c r="BF2533" s="2">
        <f t="shared" si="1054"/>
        <v>1.3402103724160339E-3</v>
      </c>
      <c r="BG2533" s="2">
        <f t="shared" si="1055"/>
        <v>0</v>
      </c>
      <c r="BH2533" s="2">
        <f t="shared" si="1056"/>
        <v>9.3408601713844777E-4</v>
      </c>
      <c r="BJ2533" t="s">
        <v>596</v>
      </c>
      <c r="BK2533" t="s">
        <v>18</v>
      </c>
      <c r="BL2533">
        <v>3</v>
      </c>
      <c r="BM2533" s="1"/>
      <c r="BN2533">
        <v>0</v>
      </c>
      <c r="BO2533" s="60">
        <v>47</v>
      </c>
      <c r="BP2533" s="62">
        <v>11</v>
      </c>
      <c r="BQ2533" s="66">
        <f t="shared" si="1057"/>
        <v>47011</v>
      </c>
      <c r="BR2533" s="66">
        <f t="shared" si="1058"/>
        <v>47011</v>
      </c>
      <c r="BS2533" s="3" t="s">
        <v>3083</v>
      </c>
      <c r="CF2533" s="71"/>
    </row>
    <row r="2534" spans="1:84" ht="14" hidden="1" customHeight="1" outlineLevel="1" x14ac:dyDescent="0.2">
      <c r="A2534" t="s">
        <v>203</v>
      </c>
      <c r="B2534" t="s">
        <v>18</v>
      </c>
      <c r="C2534" s="1">
        <f t="shared" si="1048"/>
        <v>15528</v>
      </c>
      <c r="D2534" s="3">
        <f>IF(N2534&gt;0, RANK(N2534,(N2534:P2534,Q2534:AE2534)),0)</f>
        <v>2</v>
      </c>
      <c r="E2534" s="3">
        <f>IF(O2534&gt;0,RANK(O2534,(N2534:P2534,Q2534:AE2534)),0)</f>
        <v>1</v>
      </c>
      <c r="F2534" s="3">
        <f>IF(P2534&gt;0,RANK(P2534,(N2534:P2534,Q2534:AE2534)),0)</f>
        <v>3</v>
      </c>
      <c r="G2534" s="1">
        <f t="shared" si="1046"/>
        <v>10810</v>
      </c>
      <c r="H2534" s="2">
        <f t="shared" si="1047"/>
        <v>0.69616177228232867</v>
      </c>
      <c r="I2534" s="2"/>
      <c r="J2534" s="2">
        <f t="shared" si="1049"/>
        <v>0.14844152498712004</v>
      </c>
      <c r="K2534" s="2">
        <f t="shared" si="1050"/>
        <v>0.84460329726944872</v>
      </c>
      <c r="L2534" s="2">
        <f t="shared" si="1051"/>
        <v>3.7995878413189079E-3</v>
      </c>
      <c r="M2534" s="2">
        <f t="shared" si="1052"/>
        <v>3.1555899021123322E-3</v>
      </c>
      <c r="N2534" s="38">
        <v>2305</v>
      </c>
      <c r="O2534" s="38">
        <v>13115</v>
      </c>
      <c r="P2534" s="38">
        <v>59</v>
      </c>
      <c r="Q2534" s="38"/>
      <c r="R2534" s="38">
        <v>16</v>
      </c>
      <c r="S2534" s="38"/>
      <c r="T2534" s="38">
        <v>6</v>
      </c>
      <c r="U2534" s="38"/>
      <c r="V2534" s="38">
        <v>2</v>
      </c>
      <c r="W2534" s="38"/>
      <c r="X2534" s="38"/>
      <c r="Y2534" s="38"/>
      <c r="Z2534" s="38"/>
      <c r="AA2534" s="38"/>
      <c r="AB2534" s="38"/>
      <c r="AC2534" s="38"/>
      <c r="AD2534" s="38"/>
      <c r="AE2534" s="38"/>
      <c r="AF2534" s="38"/>
      <c r="AG2534" s="38"/>
      <c r="AH2534" s="38"/>
      <c r="AI2534" s="38"/>
      <c r="AJ2534" s="38"/>
      <c r="AK2534" s="38"/>
      <c r="AL2534" s="38">
        <v>25</v>
      </c>
      <c r="AM2534" s="38"/>
      <c r="AN2534" s="38"/>
      <c r="AO2534" s="38"/>
      <c r="AP2534" s="38"/>
      <c r="AQ2534" s="38"/>
      <c r="AR2534" s="38"/>
      <c r="AS2534" s="38"/>
      <c r="AT2534" s="38"/>
      <c r="AU2534" s="38"/>
      <c r="AV2534" s="38"/>
      <c r="AW2534" s="38"/>
      <c r="AX2534" s="38"/>
      <c r="AY2534" s="38"/>
      <c r="BA2534" s="3">
        <f>IF(Q2534&gt;0,RANK(Q2534,(N2534:P2534,Q2534:AE2534)),0)</f>
        <v>0</v>
      </c>
      <c r="BB2534" s="3">
        <f>IF(R2534&gt;0,RANK(R2534,(N2534:P2534,Q2534:AE2534)),0)</f>
        <v>4</v>
      </c>
      <c r="BC2534" s="3">
        <f>IF(S2534&gt;0,RANK(S2534,(N2534:P2534,Q2534:AE2534)),0)</f>
        <v>0</v>
      </c>
      <c r="BD2534" s="3">
        <f>IF(T2534&gt;0,RANK(T2534,(N2534:P2534,Q2534:AE2534)),0)</f>
        <v>5</v>
      </c>
      <c r="BE2534" s="2">
        <f t="shared" si="1053"/>
        <v>0</v>
      </c>
      <c r="BF2534" s="2">
        <f t="shared" si="1054"/>
        <v>1.0303967027305513E-3</v>
      </c>
      <c r="BG2534" s="2">
        <f t="shared" si="1055"/>
        <v>0</v>
      </c>
      <c r="BH2534" s="2">
        <f t="shared" si="1056"/>
        <v>3.8639876352395672E-4</v>
      </c>
      <c r="BJ2534" t="s">
        <v>203</v>
      </c>
      <c r="BK2534" t="s">
        <v>18</v>
      </c>
      <c r="BM2534" s="1"/>
      <c r="BN2534">
        <v>0</v>
      </c>
      <c r="BO2534" s="60">
        <v>47</v>
      </c>
      <c r="BP2534" s="62">
        <v>13</v>
      </c>
      <c r="BQ2534" s="66">
        <f t="shared" si="1057"/>
        <v>47013</v>
      </c>
      <c r="BR2534" s="66">
        <f t="shared" si="1058"/>
        <v>47013</v>
      </c>
      <c r="BS2534" s="3" t="s">
        <v>3083</v>
      </c>
    </row>
    <row r="2535" spans="1:84" ht="14" hidden="1" customHeight="1" outlineLevel="1" x14ac:dyDescent="0.2">
      <c r="A2535" t="s">
        <v>503</v>
      </c>
      <c r="B2535" t="s">
        <v>18</v>
      </c>
      <c r="C2535" s="1">
        <f t="shared" si="1048"/>
        <v>6881</v>
      </c>
      <c r="D2535" s="3">
        <f>IF(N2535&gt;0, RANK(N2535,(N2535:P2535,Q2535:AE2535)),0)</f>
        <v>2</v>
      </c>
      <c r="E2535" s="3">
        <f>IF(O2535&gt;0,RANK(O2535,(N2535:P2535,Q2535:AE2535)),0)</f>
        <v>1</v>
      </c>
      <c r="F2535" s="3">
        <f>IF(P2535&gt;0,RANK(P2535,(N2535:P2535,Q2535:AE2535)),0)</f>
        <v>3</v>
      </c>
      <c r="G2535" s="1">
        <f t="shared" si="1046"/>
        <v>4550</v>
      </c>
      <c r="H2535" s="2">
        <f t="shared" si="1047"/>
        <v>0.66124109867751779</v>
      </c>
      <c r="I2535" s="2"/>
      <c r="J2535" s="2">
        <f t="shared" si="1049"/>
        <v>0.16451097224240663</v>
      </c>
      <c r="K2535" s="2">
        <f t="shared" si="1050"/>
        <v>0.82575207091992442</v>
      </c>
      <c r="L2535" s="2">
        <f t="shared" si="1051"/>
        <v>5.3771254178171775E-3</v>
      </c>
      <c r="M2535" s="2">
        <f t="shared" si="1052"/>
        <v>4.3598314198517755E-3</v>
      </c>
      <c r="N2535" s="38">
        <v>1132</v>
      </c>
      <c r="O2535" s="38">
        <v>5682</v>
      </c>
      <c r="P2535" s="38">
        <v>37</v>
      </c>
      <c r="Q2535" s="38"/>
      <c r="R2535" s="38">
        <v>10</v>
      </c>
      <c r="S2535" s="38"/>
      <c r="T2535" s="38">
        <v>6</v>
      </c>
      <c r="U2535" s="38"/>
      <c r="V2535" s="38">
        <v>0</v>
      </c>
      <c r="W2535" s="38"/>
      <c r="X2535" s="38"/>
      <c r="Y2535" s="38"/>
      <c r="Z2535" s="38"/>
      <c r="AA2535" s="38"/>
      <c r="AB2535" s="38"/>
      <c r="AC2535" s="38"/>
      <c r="AD2535" s="38"/>
      <c r="AE2535" s="38"/>
      <c r="AF2535" s="38"/>
      <c r="AG2535" s="38"/>
      <c r="AH2535" s="38"/>
      <c r="AI2535" s="38"/>
      <c r="AJ2535" s="38"/>
      <c r="AK2535" s="38"/>
      <c r="AL2535" s="38">
        <v>14</v>
      </c>
      <c r="AM2535" s="38"/>
      <c r="AN2535" s="38"/>
      <c r="AO2535" s="38"/>
      <c r="AP2535" s="38"/>
      <c r="AQ2535" s="38"/>
      <c r="AR2535" s="38"/>
      <c r="AS2535" s="38"/>
      <c r="AT2535" s="38"/>
      <c r="AU2535" s="38"/>
      <c r="AV2535" s="38"/>
      <c r="AW2535" s="38"/>
      <c r="AX2535" s="38"/>
      <c r="AY2535" s="38"/>
      <c r="BA2535" s="3">
        <f>IF(Q2535&gt;0,RANK(Q2535,(N2535:P2535,Q2535:AE2535)),0)</f>
        <v>0</v>
      </c>
      <c r="BB2535" s="3">
        <f>IF(R2535&gt;0,RANK(R2535,(N2535:P2535,Q2535:AE2535)),0)</f>
        <v>4</v>
      </c>
      <c r="BC2535" s="3">
        <f>IF(S2535&gt;0,RANK(S2535,(N2535:P2535,Q2535:AE2535)),0)</f>
        <v>0</v>
      </c>
      <c r="BD2535" s="3">
        <f>IF(T2535&gt;0,RANK(T2535,(N2535:P2535,Q2535:AE2535)),0)</f>
        <v>5</v>
      </c>
      <c r="BE2535" s="2">
        <f t="shared" si="1053"/>
        <v>0</v>
      </c>
      <c r="BF2535" s="2">
        <f t="shared" si="1054"/>
        <v>1.4532771399505887E-3</v>
      </c>
      <c r="BG2535" s="2">
        <f t="shared" si="1055"/>
        <v>0</v>
      </c>
      <c r="BH2535" s="2">
        <f t="shared" si="1056"/>
        <v>8.7196628397035315E-4</v>
      </c>
      <c r="BJ2535" t="s">
        <v>503</v>
      </c>
      <c r="BK2535" t="s">
        <v>18</v>
      </c>
      <c r="BL2535">
        <v>6</v>
      </c>
      <c r="BM2535" s="1"/>
      <c r="BN2535">
        <v>0</v>
      </c>
      <c r="BO2535" s="60">
        <v>47</v>
      </c>
      <c r="BP2535" s="62">
        <v>15</v>
      </c>
      <c r="BQ2535" s="66">
        <f t="shared" si="1057"/>
        <v>47015</v>
      </c>
      <c r="BR2535" s="66">
        <f t="shared" si="1058"/>
        <v>47015</v>
      </c>
      <c r="BS2535" s="3" t="s">
        <v>3083</v>
      </c>
    </row>
    <row r="2536" spans="1:84" ht="14" hidden="1" customHeight="1" outlineLevel="1" x14ac:dyDescent="0.2">
      <c r="A2536" t="s">
        <v>1643</v>
      </c>
      <c r="B2536" t="s">
        <v>18</v>
      </c>
      <c r="C2536" s="1">
        <f t="shared" si="1048"/>
        <v>11882</v>
      </c>
      <c r="D2536" s="3">
        <f>IF(N2536&gt;0, RANK(N2536,(N2536:P2536,Q2536:AE2536)),0)</f>
        <v>2</v>
      </c>
      <c r="E2536" s="3">
        <f>IF(O2536&gt;0,RANK(O2536,(N2536:P2536,Q2536:AE2536)),0)</f>
        <v>1</v>
      </c>
      <c r="F2536" s="3">
        <f>IF(P2536&gt;0,RANK(P2536,(N2536:P2536,Q2536:AE2536)),0)</f>
        <v>3</v>
      </c>
      <c r="G2536" s="1">
        <f t="shared" si="1046"/>
        <v>7314</v>
      </c>
      <c r="H2536" s="2">
        <f t="shared" si="1047"/>
        <v>0.61555293721595694</v>
      </c>
      <c r="I2536" s="2"/>
      <c r="J2536" s="2">
        <f t="shared" si="1049"/>
        <v>0.18793132469281265</v>
      </c>
      <c r="K2536" s="2">
        <f t="shared" si="1050"/>
        <v>0.80348426190876954</v>
      </c>
      <c r="L2536" s="2">
        <f t="shared" si="1051"/>
        <v>6.3962295909779495E-3</v>
      </c>
      <c r="M2536" s="2">
        <f t="shared" si="1052"/>
        <v>2.1881838074398067E-3</v>
      </c>
      <c r="N2536" s="38">
        <v>2233</v>
      </c>
      <c r="O2536" s="38">
        <v>9547</v>
      </c>
      <c r="P2536" s="38">
        <v>76</v>
      </c>
      <c r="Q2536" s="38"/>
      <c r="R2536" s="38">
        <v>7</v>
      </c>
      <c r="S2536" s="38"/>
      <c r="T2536" s="38">
        <v>7</v>
      </c>
      <c r="U2536" s="38"/>
      <c r="V2536" s="38">
        <v>1</v>
      </c>
      <c r="W2536" s="38"/>
      <c r="X2536" s="38"/>
      <c r="Y2536" s="38"/>
      <c r="Z2536" s="38"/>
      <c r="AA2536" s="38"/>
      <c r="AB2536" s="38"/>
      <c r="AC2536" s="38"/>
      <c r="AD2536" s="38"/>
      <c r="AE2536" s="38"/>
      <c r="AF2536" s="38"/>
      <c r="AG2536" s="38"/>
      <c r="AH2536" s="38"/>
      <c r="AI2536" s="38"/>
      <c r="AJ2536" s="38"/>
      <c r="AK2536" s="38"/>
      <c r="AL2536" s="38">
        <v>11</v>
      </c>
      <c r="AM2536" s="38"/>
      <c r="AN2536" s="38"/>
      <c r="AO2536" s="38"/>
      <c r="AP2536" s="38"/>
      <c r="AQ2536" s="38"/>
      <c r="AR2536" s="38"/>
      <c r="AS2536" s="38"/>
      <c r="AT2536" s="38"/>
      <c r="AU2536" s="38"/>
      <c r="AV2536" s="38"/>
      <c r="AW2536" s="38"/>
      <c r="AX2536" s="38"/>
      <c r="AY2536" s="38"/>
      <c r="BA2536" s="3">
        <f>IF(Q2536&gt;0,RANK(Q2536,(N2536:P2536,Q2536:AE2536)),0)</f>
        <v>0</v>
      </c>
      <c r="BB2536" s="3">
        <f>IF(R2536&gt;0,RANK(R2536,(N2536:P2536,Q2536:AE2536)),0)</f>
        <v>4</v>
      </c>
      <c r="BC2536" s="3">
        <f>IF(S2536&gt;0,RANK(S2536,(N2536:P2536,Q2536:AE2536)),0)</f>
        <v>0</v>
      </c>
      <c r="BD2536" s="3">
        <f>IF(T2536&gt;0,RANK(T2536,(N2536:P2536,Q2536:AE2536)),0)</f>
        <v>4</v>
      </c>
      <c r="BE2536" s="2">
        <f t="shared" si="1053"/>
        <v>0</v>
      </c>
      <c r="BF2536" s="2">
        <f t="shared" si="1054"/>
        <v>5.8912640969533748E-4</v>
      </c>
      <c r="BG2536" s="2">
        <f t="shared" si="1055"/>
        <v>0</v>
      </c>
      <c r="BH2536" s="2">
        <f t="shared" si="1056"/>
        <v>5.8912640969533748E-4</v>
      </c>
      <c r="BJ2536" t="s">
        <v>1643</v>
      </c>
      <c r="BK2536" t="s">
        <v>18</v>
      </c>
      <c r="BL2536">
        <v>8</v>
      </c>
      <c r="BM2536" s="1"/>
      <c r="BN2536">
        <v>0</v>
      </c>
      <c r="BO2536" s="60">
        <v>47</v>
      </c>
      <c r="BP2536" s="62">
        <v>17</v>
      </c>
      <c r="BQ2536" s="66">
        <f t="shared" si="1057"/>
        <v>47017</v>
      </c>
      <c r="BR2536" s="66">
        <f t="shared" si="1058"/>
        <v>47017</v>
      </c>
      <c r="BS2536" s="3" t="s">
        <v>3083</v>
      </c>
    </row>
    <row r="2537" spans="1:84" ht="14" hidden="1" customHeight="1" outlineLevel="1" x14ac:dyDescent="0.2">
      <c r="A2537" t="s">
        <v>1807</v>
      </c>
      <c r="B2537" t="s">
        <v>18</v>
      </c>
      <c r="C2537" s="1">
        <f t="shared" si="1048"/>
        <v>24852</v>
      </c>
      <c r="D2537" s="3">
        <f>IF(N2537&gt;0, RANK(N2537,(N2537:P2537,Q2537:AE2537)),0)</f>
        <v>2</v>
      </c>
      <c r="E2537" s="3">
        <f>IF(O2537&gt;0,RANK(O2537,(N2537:P2537,Q2537:AE2537)),0)</f>
        <v>1</v>
      </c>
      <c r="F2537" s="3">
        <f>IF(P2537&gt;0,RANK(P2537,(N2537:P2537,Q2537:AE2537)),0)</f>
        <v>3</v>
      </c>
      <c r="G2537" s="1">
        <f t="shared" si="1046"/>
        <v>15713</v>
      </c>
      <c r="H2537" s="2">
        <f t="shared" si="1047"/>
        <v>0.63226299694189603</v>
      </c>
      <c r="I2537" s="2"/>
      <c r="J2537" s="2">
        <f t="shared" si="1049"/>
        <v>0.17922098825044261</v>
      </c>
      <c r="K2537" s="2">
        <f t="shared" si="1050"/>
        <v>0.81148398519233866</v>
      </c>
      <c r="L2537" s="2">
        <f t="shared" si="1051"/>
        <v>4.9492998551424429E-3</v>
      </c>
      <c r="M2537" s="2">
        <f t="shared" si="1052"/>
        <v>4.3457267020762568E-3</v>
      </c>
      <c r="N2537" s="38">
        <v>4454</v>
      </c>
      <c r="O2537" s="38">
        <v>20167</v>
      </c>
      <c r="P2537" s="38">
        <v>123</v>
      </c>
      <c r="Q2537" s="38"/>
      <c r="R2537" s="38">
        <v>38</v>
      </c>
      <c r="S2537" s="38"/>
      <c r="T2537" s="38">
        <v>22</v>
      </c>
      <c r="U2537" s="38"/>
      <c r="V2537" s="38">
        <v>3</v>
      </c>
      <c r="W2537" s="38"/>
      <c r="X2537" s="38"/>
      <c r="Y2537" s="38"/>
      <c r="Z2537" s="38"/>
      <c r="AA2537" s="38"/>
      <c r="AB2537" s="38"/>
      <c r="AC2537" s="38"/>
      <c r="AD2537" s="38"/>
      <c r="AE2537" s="38"/>
      <c r="AF2537" s="38"/>
      <c r="AG2537" s="38"/>
      <c r="AH2537" s="38"/>
      <c r="AI2537" s="38"/>
      <c r="AJ2537" s="38"/>
      <c r="AK2537" s="38"/>
      <c r="AL2537" s="38">
        <v>45</v>
      </c>
      <c r="AM2537" s="38"/>
      <c r="AN2537" s="38"/>
      <c r="AO2537" s="38"/>
      <c r="AP2537" s="38"/>
      <c r="AQ2537" s="38"/>
      <c r="AR2537" s="38"/>
      <c r="AS2537" s="38"/>
      <c r="AT2537" s="38"/>
      <c r="AU2537" s="38"/>
      <c r="AV2537" s="38"/>
      <c r="AW2537" s="38"/>
      <c r="AX2537" s="38"/>
      <c r="AY2537" s="38"/>
      <c r="BA2537" s="3">
        <f>IF(Q2537&gt;0,RANK(Q2537,(N2537:P2537,Q2537:AE2537)),0)</f>
        <v>0</v>
      </c>
      <c r="BB2537" s="3">
        <f>IF(R2537&gt;0,RANK(R2537,(N2537:P2537,Q2537:AE2537)),0)</f>
        <v>4</v>
      </c>
      <c r="BC2537" s="3">
        <f>IF(S2537&gt;0,RANK(S2537,(N2537:P2537,Q2537:AE2537)),0)</f>
        <v>0</v>
      </c>
      <c r="BD2537" s="3">
        <f>IF(T2537&gt;0,RANK(T2537,(N2537:P2537,Q2537:AE2537)),0)</f>
        <v>5</v>
      </c>
      <c r="BE2537" s="2">
        <f t="shared" si="1053"/>
        <v>0</v>
      </c>
      <c r="BF2537" s="2">
        <f t="shared" si="1054"/>
        <v>1.5290519877675841E-3</v>
      </c>
      <c r="BG2537" s="2">
        <f t="shared" si="1055"/>
        <v>0</v>
      </c>
      <c r="BH2537" s="2">
        <f t="shared" si="1056"/>
        <v>8.8524062449702237E-4</v>
      </c>
      <c r="BJ2537" t="s">
        <v>1807</v>
      </c>
      <c r="BK2537" t="s">
        <v>18</v>
      </c>
      <c r="BL2537">
        <v>1</v>
      </c>
      <c r="BM2537" s="1"/>
      <c r="BN2537">
        <v>0</v>
      </c>
      <c r="BO2537" s="60">
        <v>47</v>
      </c>
      <c r="BP2537" s="62">
        <v>19</v>
      </c>
      <c r="BQ2537" s="66">
        <f t="shared" si="1057"/>
        <v>47019</v>
      </c>
      <c r="BR2537" s="66">
        <f t="shared" si="1058"/>
        <v>47019</v>
      </c>
      <c r="BS2537" s="3" t="s">
        <v>3083</v>
      </c>
    </row>
    <row r="2538" spans="1:84" ht="14" hidden="1" customHeight="1" outlineLevel="1" x14ac:dyDescent="0.2">
      <c r="A2538" t="s">
        <v>812</v>
      </c>
      <c r="B2538" t="s">
        <v>18</v>
      </c>
      <c r="C2538" s="1">
        <f t="shared" si="1048"/>
        <v>20741</v>
      </c>
      <c r="D2538" s="3">
        <f>IF(N2538&gt;0, RANK(N2538,(N2538:P2538,Q2538:AE2538)),0)</f>
        <v>2</v>
      </c>
      <c r="E2538" s="3">
        <f>IF(O2538&gt;0,RANK(O2538,(N2538:P2538,Q2538:AE2538)),0)</f>
        <v>1</v>
      </c>
      <c r="F2538" s="3">
        <f>IF(P2538&gt;0,RANK(P2538,(N2538:P2538,Q2538:AE2538)),0)</f>
        <v>3</v>
      </c>
      <c r="G2538" s="1">
        <f t="shared" si="1046"/>
        <v>9523</v>
      </c>
      <c r="H2538" s="2">
        <f t="shared" si="1047"/>
        <v>0.45913890362084758</v>
      </c>
      <c r="I2538" s="2"/>
      <c r="J2538" s="2">
        <f t="shared" si="1049"/>
        <v>0.26343956414830527</v>
      </c>
      <c r="K2538" s="2">
        <f t="shared" si="1050"/>
        <v>0.72257846776915291</v>
      </c>
      <c r="L2538" s="2">
        <f t="shared" si="1051"/>
        <v>9.4016681934332956E-3</v>
      </c>
      <c r="M2538" s="2">
        <f t="shared" si="1052"/>
        <v>4.5802998891085224E-3</v>
      </c>
      <c r="N2538" s="38">
        <v>5464</v>
      </c>
      <c r="O2538" s="38">
        <v>14987</v>
      </c>
      <c r="P2538" s="38">
        <v>195</v>
      </c>
      <c r="Q2538" s="38"/>
      <c r="R2538" s="38">
        <v>43</v>
      </c>
      <c r="S2538" s="38"/>
      <c r="T2538" s="38">
        <v>11</v>
      </c>
      <c r="U2538" s="38"/>
      <c r="V2538" s="38">
        <v>6</v>
      </c>
      <c r="W2538" s="38"/>
      <c r="X2538" s="38"/>
      <c r="Y2538" s="38"/>
      <c r="Z2538" s="38"/>
      <c r="AA2538" s="38"/>
      <c r="AB2538" s="38"/>
      <c r="AC2538" s="38"/>
      <c r="AD2538" s="38"/>
      <c r="AE2538" s="38"/>
      <c r="AF2538" s="38"/>
      <c r="AG2538" s="38"/>
      <c r="AH2538" s="38"/>
      <c r="AI2538" s="38"/>
      <c r="AJ2538" s="38"/>
      <c r="AK2538" s="38"/>
      <c r="AL2538" s="38">
        <v>35</v>
      </c>
      <c r="AM2538" s="38"/>
      <c r="AN2538" s="38"/>
      <c r="AO2538" s="38"/>
      <c r="AP2538" s="38"/>
      <c r="AQ2538" s="38"/>
      <c r="AR2538" s="38"/>
      <c r="AS2538" s="38"/>
      <c r="AT2538" s="38"/>
      <c r="AU2538" s="38"/>
      <c r="AV2538" s="38"/>
      <c r="AW2538" s="38"/>
      <c r="AX2538" s="38"/>
      <c r="AY2538" s="38"/>
      <c r="BA2538" s="3">
        <f>IF(Q2538&gt;0,RANK(Q2538,(N2538:P2538,Q2538:AE2538)),0)</f>
        <v>0</v>
      </c>
      <c r="BB2538" s="3">
        <f>IF(R2538&gt;0,RANK(R2538,(N2538:P2538,Q2538:AE2538)),0)</f>
        <v>4</v>
      </c>
      <c r="BC2538" s="3">
        <f>IF(S2538&gt;0,RANK(S2538,(N2538:P2538,Q2538:AE2538)),0)</f>
        <v>0</v>
      </c>
      <c r="BD2538" s="3">
        <f>IF(T2538&gt;0,RANK(T2538,(N2538:P2538,Q2538:AE2538)),0)</f>
        <v>5</v>
      </c>
      <c r="BE2538" s="2">
        <f t="shared" si="1053"/>
        <v>0</v>
      </c>
      <c r="BF2538" s="2">
        <f t="shared" si="1054"/>
        <v>2.07318837085965E-3</v>
      </c>
      <c r="BG2538" s="2">
        <f t="shared" si="1055"/>
        <v>0</v>
      </c>
      <c r="BH2538" s="2">
        <f t="shared" si="1056"/>
        <v>5.3035051347572436E-4</v>
      </c>
      <c r="BJ2538" t="s">
        <v>812</v>
      </c>
      <c r="BK2538" t="s">
        <v>18</v>
      </c>
      <c r="BL2538">
        <v>7</v>
      </c>
      <c r="BM2538" s="1"/>
      <c r="BN2538">
        <v>0</v>
      </c>
      <c r="BO2538" s="60">
        <v>47</v>
      </c>
      <c r="BP2538" s="62">
        <v>21</v>
      </c>
      <c r="BQ2538" s="66">
        <f t="shared" si="1057"/>
        <v>47021</v>
      </c>
      <c r="BR2538" s="66">
        <f t="shared" si="1058"/>
        <v>47021</v>
      </c>
      <c r="BS2538" s="3" t="s">
        <v>3083</v>
      </c>
    </row>
    <row r="2539" spans="1:84" ht="14" hidden="1" customHeight="1" outlineLevel="1" x14ac:dyDescent="0.2">
      <c r="A2539" t="s">
        <v>352</v>
      </c>
      <c r="B2539" t="s">
        <v>18</v>
      </c>
      <c r="C2539" s="1">
        <f t="shared" si="1048"/>
        <v>7577</v>
      </c>
      <c r="D2539" s="3">
        <f>IF(N2539&gt;0, RANK(N2539,(N2539:P2539,Q2539:AE2539)),0)</f>
        <v>2</v>
      </c>
      <c r="E2539" s="3">
        <f>IF(O2539&gt;0,RANK(O2539,(N2539:P2539,Q2539:AE2539)),0)</f>
        <v>1</v>
      </c>
      <c r="F2539" s="3">
        <f>IF(P2539&gt;0,RANK(P2539,(N2539:P2539,Q2539:AE2539)),0)</f>
        <v>3</v>
      </c>
      <c r="G2539" s="1">
        <f t="shared" si="1046"/>
        <v>4920</v>
      </c>
      <c r="H2539" s="2">
        <f t="shared" si="1047"/>
        <v>0.64933350930447409</v>
      </c>
      <c r="I2539" s="2"/>
      <c r="J2539" s="2">
        <f t="shared" si="1049"/>
        <v>0.16972416523690115</v>
      </c>
      <c r="K2539" s="2">
        <f t="shared" si="1050"/>
        <v>0.81905767454137524</v>
      </c>
      <c r="L2539" s="2">
        <f t="shared" si="1051"/>
        <v>7.5227662663323218E-3</v>
      </c>
      <c r="M2539" s="2">
        <f t="shared" si="1052"/>
        <v>3.6953939553912947E-3</v>
      </c>
      <c r="N2539" s="38">
        <v>1286</v>
      </c>
      <c r="O2539" s="38">
        <v>6206</v>
      </c>
      <c r="P2539" s="38">
        <v>57</v>
      </c>
      <c r="Q2539" s="38"/>
      <c r="R2539" s="38">
        <v>7</v>
      </c>
      <c r="S2539" s="38"/>
      <c r="T2539" s="38">
        <v>9</v>
      </c>
      <c r="U2539" s="38"/>
      <c r="V2539" s="38">
        <v>3</v>
      </c>
      <c r="W2539" s="38"/>
      <c r="X2539" s="38"/>
      <c r="Y2539" s="38"/>
      <c r="Z2539" s="38"/>
      <c r="AA2539" s="38"/>
      <c r="AB2539" s="38"/>
      <c r="AC2539" s="38"/>
      <c r="AD2539" s="38"/>
      <c r="AE2539" s="38"/>
      <c r="AF2539" s="38"/>
      <c r="AG2539" s="38"/>
      <c r="AH2539" s="38"/>
      <c r="AI2539" s="38"/>
      <c r="AJ2539" s="38"/>
      <c r="AK2539" s="38"/>
      <c r="AL2539" s="38">
        <v>9</v>
      </c>
      <c r="AM2539" s="38"/>
      <c r="AN2539" s="38"/>
      <c r="AO2539" s="38"/>
      <c r="AP2539" s="38"/>
      <c r="AQ2539" s="38"/>
      <c r="AR2539" s="38"/>
      <c r="AS2539" s="38"/>
      <c r="AT2539" s="38"/>
      <c r="AU2539" s="38"/>
      <c r="AV2539" s="38"/>
      <c r="AW2539" s="38"/>
      <c r="AX2539" s="38"/>
      <c r="AY2539" s="38"/>
      <c r="BA2539" s="3">
        <f>IF(Q2539&gt;0,RANK(Q2539,(N2539:P2539,Q2539:AE2539)),0)</f>
        <v>0</v>
      </c>
      <c r="BB2539" s="3">
        <f>IF(R2539&gt;0,RANK(R2539,(N2539:P2539,Q2539:AE2539)),0)</f>
        <v>5</v>
      </c>
      <c r="BC2539" s="3">
        <f>IF(S2539&gt;0,RANK(S2539,(N2539:P2539,Q2539:AE2539)),0)</f>
        <v>0</v>
      </c>
      <c r="BD2539" s="3">
        <f>IF(T2539&gt;0,RANK(T2539,(N2539:P2539,Q2539:AE2539)),0)</f>
        <v>4</v>
      </c>
      <c r="BE2539" s="2">
        <f t="shared" si="1053"/>
        <v>0</v>
      </c>
      <c r="BF2539" s="2">
        <f t="shared" si="1054"/>
        <v>9.2384848884782898E-4</v>
      </c>
      <c r="BG2539" s="2">
        <f t="shared" si="1055"/>
        <v>0</v>
      </c>
      <c r="BH2539" s="2">
        <f t="shared" si="1056"/>
        <v>1.1878051999472086E-3</v>
      </c>
      <c r="BJ2539" t="s">
        <v>352</v>
      </c>
      <c r="BK2539" t="s">
        <v>18</v>
      </c>
      <c r="BL2539">
        <v>8</v>
      </c>
      <c r="BM2539" s="1"/>
      <c r="BN2539">
        <v>0</v>
      </c>
      <c r="BO2539" s="60">
        <v>47</v>
      </c>
      <c r="BP2539" s="62">
        <v>23</v>
      </c>
      <c r="BQ2539" s="66">
        <f t="shared" si="1057"/>
        <v>47023</v>
      </c>
      <c r="BR2539" s="66">
        <f t="shared" si="1058"/>
        <v>47023</v>
      </c>
      <c r="BS2539" s="3" t="s">
        <v>3083</v>
      </c>
    </row>
    <row r="2540" spans="1:84" ht="14" hidden="1" customHeight="1" outlineLevel="1" x14ac:dyDescent="0.2">
      <c r="A2540" t="s">
        <v>917</v>
      </c>
      <c r="B2540" t="s">
        <v>18</v>
      </c>
      <c r="C2540" s="1">
        <f t="shared" si="1048"/>
        <v>13534</v>
      </c>
      <c r="D2540" s="3">
        <f>IF(N2540&gt;0, RANK(N2540,(N2540:P2540,Q2540:AE2540)),0)</f>
        <v>2</v>
      </c>
      <c r="E2540" s="3">
        <f>IF(O2540&gt;0,RANK(O2540,(N2540:P2540,Q2540:AE2540)),0)</f>
        <v>1</v>
      </c>
      <c r="F2540" s="3">
        <f>IF(P2540&gt;0,RANK(P2540,(N2540:P2540,Q2540:AE2540)),0)</f>
        <v>3</v>
      </c>
      <c r="G2540" s="1">
        <f t="shared" si="1046"/>
        <v>9492</v>
      </c>
      <c r="H2540" s="2">
        <f t="shared" si="1047"/>
        <v>0.70134476134180579</v>
      </c>
      <c r="I2540" s="2"/>
      <c r="J2540" s="2">
        <f t="shared" si="1049"/>
        <v>0.14563322003842175</v>
      </c>
      <c r="K2540" s="2">
        <f t="shared" si="1050"/>
        <v>0.84697798138022762</v>
      </c>
      <c r="L2540" s="2">
        <f t="shared" si="1051"/>
        <v>5.0982710211319639E-3</v>
      </c>
      <c r="M2540" s="2">
        <f t="shared" si="1052"/>
        <v>2.2905275602187001E-3</v>
      </c>
      <c r="N2540" s="38">
        <v>1971</v>
      </c>
      <c r="O2540" s="38">
        <v>11463</v>
      </c>
      <c r="P2540" s="38">
        <v>69</v>
      </c>
      <c r="Q2540" s="38"/>
      <c r="R2540" s="38">
        <v>13</v>
      </c>
      <c r="S2540" s="38"/>
      <c r="T2540" s="38">
        <v>4</v>
      </c>
      <c r="U2540" s="38"/>
      <c r="V2540" s="38">
        <v>1</v>
      </c>
      <c r="W2540" s="38"/>
      <c r="X2540" s="38"/>
      <c r="Y2540" s="38"/>
      <c r="Z2540" s="38"/>
      <c r="AA2540" s="38"/>
      <c r="AB2540" s="38"/>
      <c r="AC2540" s="38"/>
      <c r="AD2540" s="38"/>
      <c r="AE2540" s="38"/>
      <c r="AF2540" s="38"/>
      <c r="AG2540" s="38"/>
      <c r="AH2540" s="38"/>
      <c r="AI2540" s="38"/>
      <c r="AJ2540" s="38"/>
      <c r="AK2540" s="38"/>
      <c r="AL2540" s="38">
        <v>13</v>
      </c>
      <c r="AM2540" s="38"/>
      <c r="AN2540" s="38"/>
      <c r="AO2540" s="38"/>
      <c r="AP2540" s="38"/>
      <c r="AQ2540" s="38"/>
      <c r="AR2540" s="38"/>
      <c r="AS2540" s="38"/>
      <c r="AT2540" s="38"/>
      <c r="AU2540" s="38"/>
      <c r="AV2540" s="38"/>
      <c r="AW2540" s="38"/>
      <c r="AX2540" s="38"/>
      <c r="AY2540" s="38"/>
      <c r="BA2540" s="3">
        <f>IF(Q2540&gt;0,RANK(Q2540,(N2540:P2540,Q2540:AE2540)),0)</f>
        <v>0</v>
      </c>
      <c r="BB2540" s="3">
        <f>IF(R2540&gt;0,RANK(R2540,(N2540:P2540,Q2540:AE2540)),0)</f>
        <v>4</v>
      </c>
      <c r="BC2540" s="3">
        <f>IF(S2540&gt;0,RANK(S2540,(N2540:P2540,Q2540:AE2540)),0)</f>
        <v>0</v>
      </c>
      <c r="BD2540" s="3">
        <f>IF(T2540&gt;0,RANK(T2540,(N2540:P2540,Q2540:AE2540)),0)</f>
        <v>5</v>
      </c>
      <c r="BE2540" s="2">
        <f t="shared" si="1053"/>
        <v>0</v>
      </c>
      <c r="BF2540" s="2">
        <f t="shared" si="1054"/>
        <v>9.6054381557558743E-4</v>
      </c>
      <c r="BG2540" s="2">
        <f t="shared" si="1055"/>
        <v>0</v>
      </c>
      <c r="BH2540" s="2">
        <f t="shared" si="1056"/>
        <v>2.9555194325402688E-4</v>
      </c>
      <c r="BJ2540" t="s">
        <v>917</v>
      </c>
      <c r="BK2540" t="s">
        <v>18</v>
      </c>
      <c r="BL2540">
        <v>2</v>
      </c>
      <c r="BN2540">
        <v>0</v>
      </c>
      <c r="BO2540" s="60">
        <v>47</v>
      </c>
      <c r="BP2540" s="62">
        <v>25</v>
      </c>
      <c r="BQ2540" s="66">
        <f t="shared" si="1057"/>
        <v>47025</v>
      </c>
      <c r="BR2540" s="66">
        <f t="shared" si="1058"/>
        <v>47025</v>
      </c>
      <c r="BS2540" s="3" t="s">
        <v>3083</v>
      </c>
    </row>
    <row r="2541" spans="1:84" ht="14" hidden="1" customHeight="1" outlineLevel="1" x14ac:dyDescent="0.2">
      <c r="A2541" t="s">
        <v>3026</v>
      </c>
      <c r="B2541" t="s">
        <v>18</v>
      </c>
      <c r="C2541" s="1">
        <f t="shared" si="1048"/>
        <v>3760</v>
      </c>
      <c r="D2541" s="3">
        <f>IF(N2541&gt;0, RANK(N2541,(N2541:P2541,Q2541:AE2541)),0)</f>
        <v>2</v>
      </c>
      <c r="E2541" s="3">
        <f>IF(O2541&gt;0,RANK(O2541,(N2541:P2541,Q2541:AE2541)),0)</f>
        <v>1</v>
      </c>
      <c r="F2541" s="3">
        <f>IF(P2541&gt;0,RANK(P2541,(N2541:P2541,Q2541:AE2541)),0)</f>
        <v>3</v>
      </c>
      <c r="G2541" s="1">
        <f t="shared" si="1046"/>
        <v>2503</v>
      </c>
      <c r="H2541" s="2">
        <f t="shared" si="1047"/>
        <v>0.66569148936170208</v>
      </c>
      <c r="I2541" s="2"/>
      <c r="J2541" s="2">
        <f t="shared" si="1049"/>
        <v>0.16329787234042553</v>
      </c>
      <c r="K2541" s="2">
        <f t="shared" si="1050"/>
        <v>0.82898936170212767</v>
      </c>
      <c r="L2541" s="2">
        <f t="shared" si="1051"/>
        <v>5.5851063829787237E-3</v>
      </c>
      <c r="M2541" s="2">
        <f t="shared" si="1052"/>
        <v>2.1276595744681307E-3</v>
      </c>
      <c r="N2541" s="38">
        <v>614</v>
      </c>
      <c r="O2541" s="38">
        <v>3117</v>
      </c>
      <c r="P2541" s="38">
        <v>21</v>
      </c>
      <c r="Q2541" s="38"/>
      <c r="R2541" s="38">
        <v>2</v>
      </c>
      <c r="S2541" s="38"/>
      <c r="T2541" s="38">
        <v>0</v>
      </c>
      <c r="U2541" s="38"/>
      <c r="V2541" s="38">
        <v>1</v>
      </c>
      <c r="W2541" s="38"/>
      <c r="X2541" s="38"/>
      <c r="Y2541" s="38"/>
      <c r="Z2541" s="38"/>
      <c r="AA2541" s="38"/>
      <c r="AB2541" s="38"/>
      <c r="AC2541" s="38"/>
      <c r="AD2541" s="38"/>
      <c r="AE2541" s="38"/>
      <c r="AF2541" s="38"/>
      <c r="AG2541" s="38"/>
      <c r="AH2541" s="38"/>
      <c r="AI2541" s="38"/>
      <c r="AJ2541" s="38"/>
      <c r="AK2541" s="38"/>
      <c r="AL2541" s="38">
        <v>5</v>
      </c>
      <c r="AM2541" s="38"/>
      <c r="AN2541" s="38"/>
      <c r="AO2541" s="38"/>
      <c r="AP2541" s="38"/>
      <c r="AQ2541" s="38"/>
      <c r="AR2541" s="38"/>
      <c r="AS2541" s="38"/>
      <c r="AT2541" s="38"/>
      <c r="AU2541" s="38"/>
      <c r="AV2541" s="38"/>
      <c r="AW2541" s="38"/>
      <c r="AX2541" s="38"/>
      <c r="AY2541" s="38"/>
      <c r="BA2541" s="3">
        <f>IF(Q2541&gt;0,RANK(Q2541,(N2541:P2541,Q2541:AE2541)),0)</f>
        <v>0</v>
      </c>
      <c r="BB2541" s="3">
        <f>IF(R2541&gt;0,RANK(R2541,(N2541:P2541,Q2541:AE2541)),0)</f>
        <v>4</v>
      </c>
      <c r="BC2541" s="3">
        <f>IF(S2541&gt;0,RANK(S2541,(N2541:P2541,Q2541:AE2541)),0)</f>
        <v>0</v>
      </c>
      <c r="BD2541" s="3">
        <f>IF(T2541&gt;0,RANK(T2541,(N2541:P2541,Q2541:AE2541)),0)</f>
        <v>0</v>
      </c>
      <c r="BE2541" s="2">
        <f t="shared" si="1053"/>
        <v>0</v>
      </c>
      <c r="BF2541" s="2">
        <f t="shared" si="1054"/>
        <v>5.3191489361702129E-4</v>
      </c>
      <c r="BG2541" s="2">
        <f t="shared" si="1055"/>
        <v>0</v>
      </c>
      <c r="BH2541" s="2">
        <f t="shared" si="1056"/>
        <v>0</v>
      </c>
      <c r="BJ2541" t="s">
        <v>3026</v>
      </c>
      <c r="BK2541" t="s">
        <v>18</v>
      </c>
      <c r="BL2541">
        <v>6</v>
      </c>
      <c r="BN2541">
        <v>0</v>
      </c>
      <c r="BO2541" s="60">
        <v>47</v>
      </c>
      <c r="BP2541" s="62">
        <v>27</v>
      </c>
      <c r="BQ2541" s="66">
        <f t="shared" si="1057"/>
        <v>47027</v>
      </c>
      <c r="BR2541" s="66">
        <f t="shared" si="1058"/>
        <v>47027</v>
      </c>
      <c r="BS2541" s="3" t="s">
        <v>3083</v>
      </c>
    </row>
    <row r="2542" spans="1:84" ht="14" hidden="1" customHeight="1" outlineLevel="1" x14ac:dyDescent="0.2">
      <c r="A2542" t="s">
        <v>59</v>
      </c>
      <c r="B2542" t="s">
        <v>18</v>
      </c>
      <c r="C2542" s="1">
        <f t="shared" si="1048"/>
        <v>15663</v>
      </c>
      <c r="D2542" s="3">
        <f>IF(N2542&gt;0, RANK(N2542,(N2542:P2542,Q2542:AE2542)),0)</f>
        <v>2</v>
      </c>
      <c r="E2542" s="3">
        <f>IF(O2542&gt;0,RANK(O2542,(N2542:P2542,Q2542:AE2542)),0)</f>
        <v>1</v>
      </c>
      <c r="F2542" s="3">
        <f>IF(P2542&gt;0,RANK(P2542,(N2542:P2542,Q2542:AE2542)),0)</f>
        <v>3</v>
      </c>
      <c r="G2542" s="1">
        <f t="shared" si="1046"/>
        <v>10690</v>
      </c>
      <c r="H2542" s="2">
        <f t="shared" si="1047"/>
        <v>0.68250015961182409</v>
      </c>
      <c r="I2542" s="2"/>
      <c r="J2542" s="2">
        <f t="shared" si="1049"/>
        <v>0.15418502202643172</v>
      </c>
      <c r="K2542" s="2">
        <f t="shared" si="1050"/>
        <v>0.83668518163825578</v>
      </c>
      <c r="L2542" s="2">
        <f t="shared" si="1051"/>
        <v>5.3629572878758861E-3</v>
      </c>
      <c r="M2542" s="2">
        <f t="shared" si="1052"/>
        <v>3.7668390474366372E-3</v>
      </c>
      <c r="N2542" s="38">
        <v>2415</v>
      </c>
      <c r="O2542" s="38">
        <v>13105</v>
      </c>
      <c r="P2542" s="38">
        <v>84</v>
      </c>
      <c r="Q2542" s="38"/>
      <c r="R2542" s="38">
        <v>19</v>
      </c>
      <c r="S2542" s="38"/>
      <c r="T2542" s="38">
        <v>11</v>
      </c>
      <c r="U2542" s="38"/>
      <c r="V2542" s="38">
        <v>4</v>
      </c>
      <c r="W2542" s="38"/>
      <c r="X2542" s="38"/>
      <c r="Y2542" s="38"/>
      <c r="Z2542" s="38"/>
      <c r="AA2542" s="38"/>
      <c r="AB2542" s="38"/>
      <c r="AC2542" s="38"/>
      <c r="AD2542" s="38"/>
      <c r="AE2542" s="38"/>
      <c r="AF2542" s="38"/>
      <c r="AG2542" s="38"/>
      <c r="AH2542" s="38"/>
      <c r="AI2542" s="38"/>
      <c r="AJ2542" s="38"/>
      <c r="AK2542" s="38"/>
      <c r="AL2542" s="38">
        <v>25</v>
      </c>
      <c r="AM2542" s="38"/>
      <c r="AN2542" s="38"/>
      <c r="AO2542" s="38"/>
      <c r="AP2542" s="38"/>
      <c r="AQ2542" s="38"/>
      <c r="AR2542" s="38"/>
      <c r="AS2542" s="38"/>
      <c r="AT2542" s="38"/>
      <c r="AU2542" s="38"/>
      <c r="AV2542" s="38"/>
      <c r="AW2542" s="38"/>
      <c r="AX2542" s="38"/>
      <c r="AY2542" s="38"/>
      <c r="BA2542" s="3">
        <f>IF(Q2542&gt;0,RANK(Q2542,(N2542:P2542,Q2542:AE2542)),0)</f>
        <v>0</v>
      </c>
      <c r="BB2542" s="3">
        <f>IF(R2542&gt;0,RANK(R2542,(N2542:P2542,Q2542:AE2542)),0)</f>
        <v>4</v>
      </c>
      <c r="BC2542" s="3">
        <f>IF(S2542&gt;0,RANK(S2542,(N2542:P2542,Q2542:AE2542)),0)</f>
        <v>0</v>
      </c>
      <c r="BD2542" s="3">
        <f>IF(T2542&gt;0,RANK(T2542,(N2542:P2542,Q2542:AE2542)),0)</f>
        <v>5</v>
      </c>
      <c r="BE2542" s="2">
        <f t="shared" si="1053"/>
        <v>0</v>
      </c>
      <c r="BF2542" s="2">
        <f t="shared" si="1054"/>
        <v>1.2130498627338313E-3</v>
      </c>
      <c r="BG2542" s="2">
        <f t="shared" si="1055"/>
        <v>0</v>
      </c>
      <c r="BH2542" s="2">
        <f t="shared" si="1056"/>
        <v>7.0229202579327082E-4</v>
      </c>
      <c r="BJ2542" t="s">
        <v>59</v>
      </c>
      <c r="BK2542" t="s">
        <v>18</v>
      </c>
      <c r="BL2542">
        <v>1</v>
      </c>
      <c r="BN2542">
        <v>0</v>
      </c>
      <c r="BO2542" s="60">
        <v>47</v>
      </c>
      <c r="BP2542" s="62">
        <v>29</v>
      </c>
      <c r="BQ2542" s="66">
        <f t="shared" si="1057"/>
        <v>47029</v>
      </c>
      <c r="BR2542" s="66">
        <f t="shared" si="1058"/>
        <v>47029</v>
      </c>
      <c r="BS2542" s="3" t="s">
        <v>3083</v>
      </c>
    </row>
    <row r="2543" spans="1:84" ht="14" hidden="1" customHeight="1" outlineLevel="1" x14ac:dyDescent="0.2">
      <c r="A2543" t="s">
        <v>1074</v>
      </c>
      <c r="B2543" t="s">
        <v>18</v>
      </c>
      <c r="C2543" s="1">
        <f t="shared" si="1048"/>
        <v>24932</v>
      </c>
      <c r="D2543" s="3">
        <f>IF(N2543&gt;0, RANK(N2543,(N2543:P2543,Q2543:AE2543)),0)</f>
        <v>2</v>
      </c>
      <c r="E2543" s="3">
        <f>IF(O2543&gt;0,RANK(O2543,(N2543:P2543,Q2543:AE2543)),0)</f>
        <v>1</v>
      </c>
      <c r="F2543" s="3">
        <f>IF(P2543&gt;0,RANK(P2543,(N2543:P2543,Q2543:AE2543)),0)</f>
        <v>3</v>
      </c>
      <c r="G2543" s="1">
        <f t="shared" si="1046"/>
        <v>13734</v>
      </c>
      <c r="H2543" s="2">
        <f t="shared" si="1047"/>
        <v>0.55085833467030321</v>
      </c>
      <c r="I2543" s="2"/>
      <c r="J2543" s="2">
        <f t="shared" si="1049"/>
        <v>0.21819348628268892</v>
      </c>
      <c r="K2543" s="2">
        <f t="shared" si="1050"/>
        <v>0.76905182095299218</v>
      </c>
      <c r="L2543" s="2">
        <f t="shared" si="1051"/>
        <v>7.5806192844537143E-3</v>
      </c>
      <c r="M2543" s="2">
        <f t="shared" si="1052"/>
        <v>5.1740734798652391E-3</v>
      </c>
      <c r="N2543" s="38">
        <v>5440</v>
      </c>
      <c r="O2543" s="38">
        <v>19174</v>
      </c>
      <c r="P2543" s="38">
        <v>189</v>
      </c>
      <c r="Q2543" s="38"/>
      <c r="R2543" s="38">
        <v>52</v>
      </c>
      <c r="S2543" s="38"/>
      <c r="T2543" s="38">
        <v>22</v>
      </c>
      <c r="U2543" s="38"/>
      <c r="V2543" s="38">
        <v>10</v>
      </c>
      <c r="W2543" s="38"/>
      <c r="X2543" s="38"/>
      <c r="Y2543" s="38"/>
      <c r="Z2543" s="38"/>
      <c r="AA2543" s="38"/>
      <c r="AB2543" s="38"/>
      <c r="AC2543" s="38"/>
      <c r="AD2543" s="38"/>
      <c r="AE2543" s="38"/>
      <c r="AF2543" s="38"/>
      <c r="AG2543" s="38"/>
      <c r="AH2543" s="38"/>
      <c r="AI2543" s="38"/>
      <c r="AJ2543" s="38"/>
      <c r="AK2543" s="38"/>
      <c r="AL2543" s="38">
        <v>45</v>
      </c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BA2543" s="3">
        <f>IF(Q2543&gt;0,RANK(Q2543,(N2543:P2543,Q2543:AE2543)),0)</f>
        <v>0</v>
      </c>
      <c r="BB2543" s="3">
        <f>IF(R2543&gt;0,RANK(R2543,(N2543:P2543,Q2543:AE2543)),0)</f>
        <v>4</v>
      </c>
      <c r="BC2543" s="3">
        <f>IF(S2543&gt;0,RANK(S2543,(N2543:P2543,Q2543:AE2543)),0)</f>
        <v>0</v>
      </c>
      <c r="BD2543" s="3">
        <f>IF(T2543&gt;0,RANK(T2543,(N2543:P2543,Q2543:AE2543)),0)</f>
        <v>5</v>
      </c>
      <c r="BE2543" s="2">
        <f t="shared" si="1053"/>
        <v>0</v>
      </c>
      <c r="BF2543" s="2">
        <f t="shared" si="1054"/>
        <v>2.08567303064335E-3</v>
      </c>
      <c r="BG2543" s="2">
        <f t="shared" si="1055"/>
        <v>0</v>
      </c>
      <c r="BH2543" s="2">
        <f t="shared" si="1056"/>
        <v>8.8240012834910953E-4</v>
      </c>
      <c r="BJ2543" t="s">
        <v>1074</v>
      </c>
      <c r="BK2543" t="s">
        <v>18</v>
      </c>
      <c r="BL2543">
        <v>4</v>
      </c>
      <c r="BN2543">
        <v>0</v>
      </c>
      <c r="BO2543" s="60">
        <v>47</v>
      </c>
      <c r="BP2543" s="62">
        <v>31</v>
      </c>
      <c r="BQ2543" s="66">
        <f t="shared" si="1057"/>
        <v>47031</v>
      </c>
      <c r="BR2543" s="66">
        <f t="shared" si="1058"/>
        <v>47031</v>
      </c>
      <c r="BS2543" s="3" t="s">
        <v>3083</v>
      </c>
    </row>
    <row r="2544" spans="1:84" ht="14" hidden="1" customHeight="1" outlineLevel="1" x14ac:dyDescent="0.2">
      <c r="A2544" t="s">
        <v>1241</v>
      </c>
      <c r="B2544" t="s">
        <v>18</v>
      </c>
      <c r="C2544" s="1">
        <f t="shared" si="1048"/>
        <v>5921</v>
      </c>
      <c r="D2544" s="3">
        <f>IF(N2544&gt;0, RANK(N2544,(N2544:P2544,Q2544:AE2544)),0)</f>
        <v>2</v>
      </c>
      <c r="E2544" s="3">
        <f>IF(O2544&gt;0,RANK(O2544,(N2544:P2544,Q2544:AE2544)),0)</f>
        <v>1</v>
      </c>
      <c r="F2544" s="3">
        <f>IF(P2544&gt;0,RANK(P2544,(N2544:P2544,Q2544:AE2544)),0)</f>
        <v>3</v>
      </c>
      <c r="G2544" s="1">
        <f t="shared" si="1046"/>
        <v>3478</v>
      </c>
      <c r="H2544" s="2">
        <f t="shared" si="1047"/>
        <v>0.58740077689579462</v>
      </c>
      <c r="I2544" s="2"/>
      <c r="J2544" s="2">
        <f t="shared" si="1049"/>
        <v>0.20199290660361424</v>
      </c>
      <c r="K2544" s="2">
        <f t="shared" si="1050"/>
        <v>0.78939368349940886</v>
      </c>
      <c r="L2544" s="2">
        <f t="shared" si="1051"/>
        <v>4.0533693632832293E-3</v>
      </c>
      <c r="M2544" s="2">
        <f t="shared" si="1052"/>
        <v>4.5600405336936687E-3</v>
      </c>
      <c r="N2544" s="38">
        <v>1196</v>
      </c>
      <c r="O2544" s="38">
        <v>4674</v>
      </c>
      <c r="P2544" s="38">
        <v>24</v>
      </c>
      <c r="Q2544" s="38"/>
      <c r="R2544" s="38">
        <v>6</v>
      </c>
      <c r="S2544" s="38"/>
      <c r="T2544" s="38">
        <v>5</v>
      </c>
      <c r="U2544" s="38"/>
      <c r="V2544" s="38">
        <v>4</v>
      </c>
      <c r="W2544" s="38"/>
      <c r="X2544" s="38"/>
      <c r="Y2544" s="38"/>
      <c r="Z2544" s="38"/>
      <c r="AA2544" s="38"/>
      <c r="AB2544" s="38"/>
      <c r="AC2544" s="38"/>
      <c r="AD2544" s="38"/>
      <c r="AE2544" s="38"/>
      <c r="AF2544" s="38"/>
      <c r="AG2544" s="38"/>
      <c r="AH2544" s="38"/>
      <c r="AI2544" s="38"/>
      <c r="AJ2544" s="38"/>
      <c r="AK2544" s="38"/>
      <c r="AL2544" s="38">
        <v>12</v>
      </c>
      <c r="AM2544" s="38"/>
      <c r="AN2544" s="38"/>
      <c r="AO2544" s="38"/>
      <c r="AP2544" s="38"/>
      <c r="AQ2544" s="38"/>
      <c r="AR2544" s="38"/>
      <c r="AS2544" s="38"/>
      <c r="AT2544" s="38"/>
      <c r="AU2544" s="38"/>
      <c r="AV2544" s="38"/>
      <c r="AW2544" s="38"/>
      <c r="AX2544" s="38"/>
      <c r="AY2544" s="38"/>
      <c r="BA2544" s="3">
        <f>IF(Q2544&gt;0,RANK(Q2544,(N2544:P2544,Q2544:AE2544)),0)</f>
        <v>0</v>
      </c>
      <c r="BB2544" s="3">
        <f>IF(R2544&gt;0,RANK(R2544,(N2544:P2544,Q2544:AE2544)),0)</f>
        <v>4</v>
      </c>
      <c r="BC2544" s="3">
        <f>IF(S2544&gt;0,RANK(S2544,(N2544:P2544,Q2544:AE2544)),0)</f>
        <v>0</v>
      </c>
      <c r="BD2544" s="3">
        <f>IF(T2544&gt;0,RANK(T2544,(N2544:P2544,Q2544:AE2544)),0)</f>
        <v>5</v>
      </c>
      <c r="BE2544" s="2">
        <f t="shared" si="1053"/>
        <v>0</v>
      </c>
      <c r="BF2544" s="2">
        <f t="shared" si="1054"/>
        <v>1.0133423408208073E-3</v>
      </c>
      <c r="BG2544" s="2">
        <f t="shared" si="1055"/>
        <v>0</v>
      </c>
      <c r="BH2544" s="2">
        <f t="shared" si="1056"/>
        <v>8.444519506840061E-4</v>
      </c>
      <c r="BJ2544" t="s">
        <v>1241</v>
      </c>
      <c r="BK2544" t="s">
        <v>18</v>
      </c>
      <c r="BL2544">
        <v>8</v>
      </c>
      <c r="BN2544">
        <v>0</v>
      </c>
      <c r="BO2544" s="60">
        <v>47</v>
      </c>
      <c r="BP2544" s="62">
        <v>33</v>
      </c>
      <c r="BQ2544" s="66">
        <f t="shared" si="1057"/>
        <v>47033</v>
      </c>
      <c r="BR2544" s="66">
        <f t="shared" si="1058"/>
        <v>47033</v>
      </c>
      <c r="BS2544" s="3" t="s">
        <v>3083</v>
      </c>
    </row>
    <row r="2545" spans="1:84" ht="14" hidden="1" customHeight="1" outlineLevel="1" x14ac:dyDescent="0.2">
      <c r="A2545" t="s">
        <v>1504</v>
      </c>
      <c r="B2545" t="s">
        <v>18</v>
      </c>
      <c r="C2545" s="1">
        <f t="shared" si="1048"/>
        <v>34642</v>
      </c>
      <c r="D2545" s="3">
        <f>IF(N2545&gt;0, RANK(N2545,(N2545:P2545,Q2545:AE2545)),0)</f>
        <v>2</v>
      </c>
      <c r="E2545" s="3">
        <f>IF(O2545&gt;0,RANK(O2545,(N2545:P2545,Q2545:AE2545)),0)</f>
        <v>1</v>
      </c>
      <c r="F2545" s="3">
        <f>IF(P2545&gt;0,RANK(P2545,(N2545:P2545,Q2545:AE2545)),0)</f>
        <v>3</v>
      </c>
      <c r="G2545" s="1">
        <f t="shared" si="1046"/>
        <v>20403</v>
      </c>
      <c r="H2545" s="2">
        <f t="shared" si="1047"/>
        <v>0.58896714970267305</v>
      </c>
      <c r="I2545" s="2"/>
      <c r="J2545" s="2">
        <f t="shared" si="1049"/>
        <v>0.2019513884879626</v>
      </c>
      <c r="K2545" s="2">
        <f t="shared" si="1050"/>
        <v>0.79091853819063562</v>
      </c>
      <c r="L2545" s="2">
        <f t="shared" si="1051"/>
        <v>3.9547370244212227E-3</v>
      </c>
      <c r="M2545" s="2">
        <f t="shared" si="1052"/>
        <v>3.1753362969805859E-3</v>
      </c>
      <c r="N2545" s="38">
        <v>6996</v>
      </c>
      <c r="O2545" s="38">
        <v>27399</v>
      </c>
      <c r="P2545" s="38">
        <v>137</v>
      </c>
      <c r="Q2545" s="38"/>
      <c r="R2545" s="38">
        <v>34</v>
      </c>
      <c r="S2545" s="38"/>
      <c r="T2545" s="38">
        <v>18</v>
      </c>
      <c r="U2545" s="38"/>
      <c r="V2545" s="38">
        <v>9</v>
      </c>
      <c r="W2545" s="38"/>
      <c r="X2545" s="38"/>
      <c r="Y2545" s="38"/>
      <c r="Z2545" s="38"/>
      <c r="AA2545" s="38"/>
      <c r="AB2545" s="38"/>
      <c r="AC2545" s="38"/>
      <c r="AD2545" s="38"/>
      <c r="AE2545" s="38"/>
      <c r="AF2545" s="38"/>
      <c r="AG2545" s="38"/>
      <c r="AH2545" s="38"/>
      <c r="AI2545" s="38"/>
      <c r="AJ2545" s="38"/>
      <c r="AK2545" s="38"/>
      <c r="AL2545" s="38">
        <v>49</v>
      </c>
      <c r="AM2545" s="38"/>
      <c r="AN2545" s="38"/>
      <c r="AO2545" s="38"/>
      <c r="AP2545" s="38"/>
      <c r="AQ2545" s="38"/>
      <c r="AR2545" s="38"/>
      <c r="AS2545" s="38"/>
      <c r="AT2545" s="38"/>
      <c r="AU2545" s="38"/>
      <c r="AV2545" s="38"/>
      <c r="AW2545" s="38"/>
      <c r="AX2545" s="38"/>
      <c r="AY2545" s="38"/>
      <c r="BA2545" s="3">
        <f>IF(Q2545&gt;0,RANK(Q2545,(N2545:P2545,Q2545:AE2545)),0)</f>
        <v>0</v>
      </c>
      <c r="BB2545" s="3">
        <f>IF(R2545&gt;0,RANK(R2545,(N2545:P2545,Q2545:AE2545)),0)</f>
        <v>4</v>
      </c>
      <c r="BC2545" s="3">
        <f>IF(S2545&gt;0,RANK(S2545,(N2545:P2545,Q2545:AE2545)),0)</f>
        <v>0</v>
      </c>
      <c r="BD2545" s="3">
        <f>IF(T2545&gt;0,RANK(T2545,(N2545:P2545,Q2545:AE2545)),0)</f>
        <v>5</v>
      </c>
      <c r="BE2545" s="2">
        <f t="shared" si="1053"/>
        <v>0</v>
      </c>
      <c r="BF2545" s="2">
        <f t="shared" si="1054"/>
        <v>9.8146758270307717E-4</v>
      </c>
      <c r="BG2545" s="2">
        <f t="shared" si="1055"/>
        <v>0</v>
      </c>
      <c r="BH2545" s="2">
        <f t="shared" si="1056"/>
        <v>5.196004849604526E-4</v>
      </c>
      <c r="BJ2545" t="s">
        <v>1504</v>
      </c>
      <c r="BK2545" t="s">
        <v>18</v>
      </c>
      <c r="BL2545">
        <v>6</v>
      </c>
      <c r="BN2545">
        <v>0</v>
      </c>
      <c r="BO2545" s="60">
        <v>47</v>
      </c>
      <c r="BP2545" s="62">
        <v>35</v>
      </c>
      <c r="BQ2545" s="66">
        <f t="shared" si="1057"/>
        <v>47035</v>
      </c>
      <c r="BR2545" s="66">
        <f t="shared" si="1058"/>
        <v>47035</v>
      </c>
      <c r="BS2545" s="3" t="s">
        <v>3083</v>
      </c>
      <c r="CF2545" s="71"/>
    </row>
    <row r="2546" spans="1:84" ht="14" hidden="1" customHeight="1" outlineLevel="1" x14ac:dyDescent="0.2">
      <c r="A2546" t="s">
        <v>403</v>
      </c>
      <c r="B2546" t="s">
        <v>18</v>
      </c>
      <c r="C2546" s="1">
        <f t="shared" si="1048"/>
        <v>290036</v>
      </c>
      <c r="D2546" s="3">
        <f>IF(N2546&gt;0, RANK(N2546,(N2546:P2546,Q2546:AE2546)),0)</f>
        <v>1</v>
      </c>
      <c r="E2546" s="3">
        <f>IF(O2546&gt;0,RANK(O2546,(N2546:P2546,Q2546:AE2546)),0)</f>
        <v>2</v>
      </c>
      <c r="F2546" s="3">
        <f>IF(P2546&gt;0,RANK(P2546,(N2546:P2546,Q2546:AE2546)),0)</f>
        <v>3</v>
      </c>
      <c r="G2546" s="1">
        <f t="shared" si="1046"/>
        <v>79606</v>
      </c>
      <c r="H2546" s="2">
        <f t="shared" si="1047"/>
        <v>0.27446937621536638</v>
      </c>
      <c r="I2546" s="2"/>
      <c r="J2546" s="2">
        <f t="shared" si="1049"/>
        <v>0.62703250630956153</v>
      </c>
      <c r="K2546" s="2">
        <f t="shared" si="1050"/>
        <v>0.35256313009419521</v>
      </c>
      <c r="L2546" s="2">
        <f t="shared" si="1051"/>
        <v>9.2850542691252126E-3</v>
      </c>
      <c r="M2546" s="2">
        <f t="shared" si="1052"/>
        <v>1.1119309327118045E-2</v>
      </c>
      <c r="N2546" s="38">
        <v>181862</v>
      </c>
      <c r="O2546" s="38">
        <v>102256</v>
      </c>
      <c r="P2546" s="38">
        <v>2693</v>
      </c>
      <c r="Q2546" s="38"/>
      <c r="R2546" s="38">
        <v>1775</v>
      </c>
      <c r="S2546" s="38"/>
      <c r="T2546" s="38">
        <v>749</v>
      </c>
      <c r="U2546" s="38"/>
      <c r="V2546" s="38">
        <v>122</v>
      </c>
      <c r="W2546" s="38"/>
      <c r="X2546" s="38"/>
      <c r="Y2546" s="38"/>
      <c r="Z2546" s="38"/>
      <c r="AA2546" s="38"/>
      <c r="AB2546" s="38"/>
      <c r="AC2546" s="38"/>
      <c r="AD2546" s="38"/>
      <c r="AE2546" s="38"/>
      <c r="AF2546" s="38"/>
      <c r="AG2546" s="38"/>
      <c r="AH2546" s="38"/>
      <c r="AI2546" s="38"/>
      <c r="AJ2546" s="38"/>
      <c r="AK2546" s="38"/>
      <c r="AL2546" s="38">
        <v>579</v>
      </c>
      <c r="AM2546" s="38"/>
      <c r="AN2546" s="38"/>
      <c r="AO2546" s="38"/>
      <c r="AP2546" s="38"/>
      <c r="AQ2546" s="38"/>
      <c r="AR2546" s="38"/>
      <c r="AS2546" s="38"/>
      <c r="AT2546" s="38"/>
      <c r="AU2546" s="38"/>
      <c r="AV2546" s="38"/>
      <c r="AW2546" s="38"/>
      <c r="AX2546" s="38"/>
      <c r="AY2546" s="38"/>
      <c r="BA2546" s="3">
        <f>IF(Q2546&gt;0,RANK(Q2546,(N2546:P2546,Q2546:AE2546)),0)</f>
        <v>0</v>
      </c>
      <c r="BB2546" s="3">
        <f>IF(R2546&gt;0,RANK(R2546,(N2546:P2546,Q2546:AE2546)),0)</f>
        <v>4</v>
      </c>
      <c r="BC2546" s="3">
        <f>IF(S2546&gt;0,RANK(S2546,(N2546:P2546,Q2546:AE2546)),0)</f>
        <v>0</v>
      </c>
      <c r="BD2546" s="3">
        <f>IF(T2546&gt;0,RANK(T2546,(N2546:P2546,Q2546:AE2546)),0)</f>
        <v>5</v>
      </c>
      <c r="BE2546" s="2">
        <f t="shared" si="1053"/>
        <v>0</v>
      </c>
      <c r="BF2546" s="2">
        <f t="shared" si="1054"/>
        <v>6.1199299397316194E-3</v>
      </c>
      <c r="BG2546" s="2">
        <f t="shared" si="1055"/>
        <v>0</v>
      </c>
      <c r="BH2546" s="2">
        <f t="shared" si="1056"/>
        <v>2.5824380421740748E-3</v>
      </c>
      <c r="BJ2546" t="s">
        <v>403</v>
      </c>
      <c r="BK2546" t="s">
        <v>18</v>
      </c>
      <c r="BN2546">
        <v>0</v>
      </c>
      <c r="BO2546" s="60">
        <v>47</v>
      </c>
      <c r="BP2546" s="62">
        <v>37</v>
      </c>
      <c r="BQ2546" s="66">
        <f t="shared" si="1057"/>
        <v>47037</v>
      </c>
      <c r="BR2546" s="66">
        <f t="shared" si="1058"/>
        <v>47037</v>
      </c>
      <c r="BS2546" s="3" t="s">
        <v>3083</v>
      </c>
    </row>
    <row r="2547" spans="1:84" ht="14" hidden="1" customHeight="1" outlineLevel="1" x14ac:dyDescent="0.2">
      <c r="A2547" t="s">
        <v>1899</v>
      </c>
      <c r="B2547" t="s">
        <v>18</v>
      </c>
      <c r="C2547" s="1">
        <f t="shared" si="1048"/>
        <v>5466</v>
      </c>
      <c r="D2547" s="3">
        <f>IF(N2547&gt;0, RANK(N2547,(N2547:P2547,Q2547:AE2547)),0)</f>
        <v>2</v>
      </c>
      <c r="E2547" s="3">
        <f>IF(O2547&gt;0,RANK(O2547,(N2547:P2547,Q2547:AE2547)),0)</f>
        <v>1</v>
      </c>
      <c r="F2547" s="3">
        <f>IF(P2547&gt;0,RANK(P2547,(N2547:P2547,Q2547:AE2547)),0)</f>
        <v>3</v>
      </c>
      <c r="G2547" s="1">
        <f t="shared" si="1046"/>
        <v>3777</v>
      </c>
      <c r="H2547" s="2">
        <f t="shared" si="1047"/>
        <v>0.69099890230515915</v>
      </c>
      <c r="I2547" s="2"/>
      <c r="J2547" s="2">
        <f t="shared" si="1049"/>
        <v>0.14983534577387486</v>
      </c>
      <c r="K2547" s="2">
        <f t="shared" si="1050"/>
        <v>0.84083424807903406</v>
      </c>
      <c r="L2547" s="2">
        <f t="shared" si="1051"/>
        <v>5.122575923893158E-3</v>
      </c>
      <c r="M2547" s="2">
        <f t="shared" si="1052"/>
        <v>4.2078302231979723E-3</v>
      </c>
      <c r="N2547" s="38">
        <v>819</v>
      </c>
      <c r="O2547" s="38">
        <v>4596</v>
      </c>
      <c r="P2547" s="38">
        <v>28</v>
      </c>
      <c r="Q2547" s="38"/>
      <c r="R2547" s="38">
        <v>4</v>
      </c>
      <c r="S2547" s="38"/>
      <c r="T2547" s="38">
        <v>3</v>
      </c>
      <c r="U2547" s="38"/>
      <c r="V2547" s="38">
        <v>2</v>
      </c>
      <c r="W2547" s="38"/>
      <c r="X2547" s="38"/>
      <c r="Y2547" s="38"/>
      <c r="Z2547" s="38"/>
      <c r="AA2547" s="38"/>
      <c r="AB2547" s="38"/>
      <c r="AC2547" s="38"/>
      <c r="AD2547" s="38"/>
      <c r="AE2547" s="38"/>
      <c r="AF2547" s="38"/>
      <c r="AG2547" s="38"/>
      <c r="AH2547" s="38"/>
      <c r="AI2547" s="38"/>
      <c r="AJ2547" s="38"/>
      <c r="AK2547" s="38"/>
      <c r="AL2547" s="38">
        <v>14</v>
      </c>
      <c r="AM2547" s="38"/>
      <c r="AN2547" s="38"/>
      <c r="AO2547" s="38"/>
      <c r="AP2547" s="38"/>
      <c r="AQ2547" s="38"/>
      <c r="AR2547" s="38"/>
      <c r="AS2547" s="38"/>
      <c r="AT2547" s="38"/>
      <c r="AU2547" s="38"/>
      <c r="AV2547" s="38"/>
      <c r="AW2547" s="38"/>
      <c r="AX2547" s="38"/>
      <c r="AY2547" s="38"/>
      <c r="BA2547" s="3">
        <f>IF(Q2547&gt;0,RANK(Q2547,(N2547:P2547,Q2547:AE2547)),0)</f>
        <v>0</v>
      </c>
      <c r="BB2547" s="3">
        <f>IF(R2547&gt;0,RANK(R2547,(N2547:P2547,Q2547:AE2547)),0)</f>
        <v>4</v>
      </c>
      <c r="BC2547" s="3">
        <f>IF(S2547&gt;0,RANK(S2547,(N2547:P2547,Q2547:AE2547)),0)</f>
        <v>0</v>
      </c>
      <c r="BD2547" s="3">
        <f>IF(T2547&gt;0,RANK(T2547,(N2547:P2547,Q2547:AE2547)),0)</f>
        <v>5</v>
      </c>
      <c r="BE2547" s="2">
        <f t="shared" si="1053"/>
        <v>0</v>
      </c>
      <c r="BF2547" s="2">
        <f t="shared" si="1054"/>
        <v>7.3179656055616534E-4</v>
      </c>
      <c r="BG2547" s="2">
        <f t="shared" si="1055"/>
        <v>0</v>
      </c>
      <c r="BH2547" s="2">
        <f t="shared" si="1056"/>
        <v>5.4884742041712406E-4</v>
      </c>
      <c r="BJ2547" t="s">
        <v>1899</v>
      </c>
      <c r="BK2547" t="s">
        <v>18</v>
      </c>
      <c r="BL2547">
        <v>7</v>
      </c>
      <c r="BN2547">
        <v>0</v>
      </c>
      <c r="BO2547" s="60">
        <v>47</v>
      </c>
      <c r="BP2547" s="62">
        <v>39</v>
      </c>
      <c r="BQ2547" s="66">
        <f t="shared" si="1057"/>
        <v>47039</v>
      </c>
      <c r="BR2547" s="66">
        <f t="shared" si="1058"/>
        <v>47039</v>
      </c>
      <c r="BS2547" s="3" t="s">
        <v>3083</v>
      </c>
    </row>
    <row r="2548" spans="1:84" ht="14" hidden="1" customHeight="1" outlineLevel="1" x14ac:dyDescent="0.2">
      <c r="A2548" t="s">
        <v>1066</v>
      </c>
      <c r="B2548" t="s">
        <v>18</v>
      </c>
      <c r="C2548" s="1">
        <f t="shared" si="1048"/>
        <v>9396</v>
      </c>
      <c r="D2548" s="3">
        <f>IF(N2548&gt;0, RANK(N2548,(N2548:P2548,Q2548:AE2548)),0)</f>
        <v>2</v>
      </c>
      <c r="E2548" s="3">
        <f>IF(O2548&gt;0,RANK(O2548,(N2548:P2548,Q2548:AE2548)),0)</f>
        <v>1</v>
      </c>
      <c r="F2548" s="3">
        <f>IF(P2548&gt;0,RANK(P2548,(N2548:P2548,Q2548:AE2548)),0)</f>
        <v>3</v>
      </c>
      <c r="G2548" s="1">
        <f t="shared" si="1046"/>
        <v>5893</v>
      </c>
      <c r="H2548" s="2">
        <f t="shared" si="1047"/>
        <v>0.62718177948063003</v>
      </c>
      <c r="I2548" s="2"/>
      <c r="J2548" s="2">
        <f t="shared" si="1049"/>
        <v>0.18156662409535973</v>
      </c>
      <c r="K2548" s="2">
        <f t="shared" si="1050"/>
        <v>0.80874840357598976</v>
      </c>
      <c r="L2548" s="2">
        <f t="shared" si="1051"/>
        <v>5.8535547041294166E-3</v>
      </c>
      <c r="M2548" s="2">
        <f t="shared" si="1052"/>
        <v>3.831417624521093E-3</v>
      </c>
      <c r="N2548" s="38">
        <v>1706</v>
      </c>
      <c r="O2548" s="38">
        <v>7599</v>
      </c>
      <c r="P2548" s="38">
        <v>55</v>
      </c>
      <c r="Q2548" s="38"/>
      <c r="R2548" s="38">
        <v>16</v>
      </c>
      <c r="S2548" s="38"/>
      <c r="T2548" s="38">
        <v>5</v>
      </c>
      <c r="U2548" s="38"/>
      <c r="V2548" s="38">
        <v>1</v>
      </c>
      <c r="W2548" s="38"/>
      <c r="X2548" s="38"/>
      <c r="Y2548" s="38"/>
      <c r="Z2548" s="38"/>
      <c r="AA2548" s="38"/>
      <c r="AB2548" s="38"/>
      <c r="AC2548" s="38"/>
      <c r="AD2548" s="38"/>
      <c r="AE2548" s="38"/>
      <c r="AF2548" s="38"/>
      <c r="AG2548" s="38"/>
      <c r="AH2548" s="38"/>
      <c r="AI2548" s="38"/>
      <c r="AJ2548" s="38"/>
      <c r="AK2548" s="38"/>
      <c r="AL2548" s="38">
        <v>14</v>
      </c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BA2548" s="3">
        <f>IF(Q2548&gt;0,RANK(Q2548,(N2548:P2548,Q2548:AE2548)),0)</f>
        <v>0</v>
      </c>
      <c r="BB2548" s="3">
        <f>IF(R2548&gt;0,RANK(R2548,(N2548:P2548,Q2548:AE2548)),0)</f>
        <v>4</v>
      </c>
      <c r="BC2548" s="3">
        <f>IF(S2548&gt;0,RANK(S2548,(N2548:P2548,Q2548:AE2548)),0)</f>
        <v>0</v>
      </c>
      <c r="BD2548" s="3">
        <f>IF(T2548&gt;0,RANK(T2548,(N2548:P2548,Q2548:AE2548)),0)</f>
        <v>5</v>
      </c>
      <c r="BE2548" s="2">
        <f t="shared" si="1053"/>
        <v>0</v>
      </c>
      <c r="BF2548" s="2">
        <f t="shared" si="1054"/>
        <v>1.7028522775649213E-3</v>
      </c>
      <c r="BG2548" s="2">
        <f t="shared" si="1055"/>
        <v>0</v>
      </c>
      <c r="BH2548" s="2">
        <f t="shared" si="1056"/>
        <v>5.3214133673903789E-4</v>
      </c>
      <c r="BJ2548" t="s">
        <v>1066</v>
      </c>
      <c r="BK2548" t="s">
        <v>18</v>
      </c>
      <c r="BL2548">
        <v>6</v>
      </c>
      <c r="BN2548">
        <v>0</v>
      </c>
      <c r="BO2548" s="60">
        <v>47</v>
      </c>
      <c r="BP2548" s="62">
        <v>41</v>
      </c>
      <c r="BQ2548" s="66">
        <f t="shared" si="1057"/>
        <v>47041</v>
      </c>
      <c r="BR2548" s="66">
        <f t="shared" si="1058"/>
        <v>47041</v>
      </c>
      <c r="BS2548" s="3" t="s">
        <v>3083</v>
      </c>
    </row>
    <row r="2549" spans="1:84" ht="14" hidden="1" customHeight="1" outlineLevel="1" x14ac:dyDescent="0.2">
      <c r="A2549" t="s">
        <v>247</v>
      </c>
      <c r="B2549" t="s">
        <v>18</v>
      </c>
      <c r="C2549" s="1">
        <f t="shared" si="1048"/>
        <v>25204</v>
      </c>
      <c r="D2549" s="3">
        <f>IF(N2549&gt;0, RANK(N2549,(N2549:P2549,Q2549:AE2549)),0)</f>
        <v>2</v>
      </c>
      <c r="E2549" s="3">
        <f>IF(O2549&gt;0,RANK(O2549,(N2549:P2549,Q2549:AE2549)),0)</f>
        <v>1</v>
      </c>
      <c r="F2549" s="3">
        <f>IF(P2549&gt;0,RANK(P2549,(N2549:P2549,Q2549:AE2549)),0)</f>
        <v>3</v>
      </c>
      <c r="G2549" s="1">
        <f t="shared" si="1046"/>
        <v>13089</v>
      </c>
      <c r="H2549" s="2">
        <f t="shared" si="1047"/>
        <v>0.51932232978892234</v>
      </c>
      <c r="I2549" s="2"/>
      <c r="J2549" s="2">
        <f t="shared" si="1049"/>
        <v>0.23460561815584827</v>
      </c>
      <c r="K2549" s="2">
        <f t="shared" si="1050"/>
        <v>0.75392794794477069</v>
      </c>
      <c r="L2549" s="2">
        <f t="shared" si="1051"/>
        <v>6.8243136010157114E-3</v>
      </c>
      <c r="M2549" s="2">
        <f t="shared" si="1052"/>
        <v>4.6421202983653563E-3</v>
      </c>
      <c r="N2549" s="38">
        <v>5913</v>
      </c>
      <c r="O2549" s="38">
        <v>19002</v>
      </c>
      <c r="P2549" s="38">
        <v>172</v>
      </c>
      <c r="Q2549" s="38"/>
      <c r="R2549" s="38">
        <v>45</v>
      </c>
      <c r="S2549" s="38"/>
      <c r="T2549" s="38">
        <v>20</v>
      </c>
      <c r="U2549" s="38"/>
      <c r="V2549" s="38">
        <v>13</v>
      </c>
      <c r="W2549" s="38"/>
      <c r="X2549" s="38"/>
      <c r="Y2549" s="38"/>
      <c r="Z2549" s="38"/>
      <c r="AA2549" s="38"/>
      <c r="AB2549" s="38"/>
      <c r="AC2549" s="38"/>
      <c r="AD2549" s="38"/>
      <c r="AE2549" s="38"/>
      <c r="AF2549" s="38"/>
      <c r="AG2549" s="38"/>
      <c r="AH2549" s="38"/>
      <c r="AI2549" s="38"/>
      <c r="AJ2549" s="38"/>
      <c r="AK2549" s="38"/>
      <c r="AL2549" s="38">
        <v>39</v>
      </c>
      <c r="AM2549" s="38"/>
      <c r="AN2549" s="38"/>
      <c r="AO2549" s="38"/>
      <c r="AP2549" s="38"/>
      <c r="AQ2549" s="38"/>
      <c r="AR2549" s="38"/>
      <c r="AS2549" s="38"/>
      <c r="AT2549" s="38"/>
      <c r="AU2549" s="38"/>
      <c r="AV2549" s="38"/>
      <c r="AW2549" s="38"/>
      <c r="AX2549" s="38"/>
      <c r="AY2549" s="38"/>
      <c r="BA2549" s="3">
        <f>IF(Q2549&gt;0,RANK(Q2549,(N2549:P2549,Q2549:AE2549)),0)</f>
        <v>0</v>
      </c>
      <c r="BB2549" s="3">
        <f>IF(R2549&gt;0,RANK(R2549,(N2549:P2549,Q2549:AE2549)),0)</f>
        <v>4</v>
      </c>
      <c r="BC2549" s="3">
        <f>IF(S2549&gt;0,RANK(S2549,(N2549:P2549,Q2549:AE2549)),0)</f>
        <v>0</v>
      </c>
      <c r="BD2549" s="3">
        <f>IF(T2549&gt;0,RANK(T2549,(N2549:P2549,Q2549:AE2549)),0)</f>
        <v>5</v>
      </c>
      <c r="BE2549" s="2">
        <f t="shared" si="1053"/>
        <v>0</v>
      </c>
      <c r="BF2549" s="2">
        <f t="shared" si="1054"/>
        <v>1.7854308839866688E-3</v>
      </c>
      <c r="BG2549" s="2">
        <f t="shared" si="1055"/>
        <v>0</v>
      </c>
      <c r="BH2549" s="2">
        <f t="shared" si="1056"/>
        <v>7.9352483732740835E-4</v>
      </c>
      <c r="BJ2549" t="s">
        <v>247</v>
      </c>
      <c r="BK2549" t="s">
        <v>18</v>
      </c>
      <c r="BL2549">
        <v>7</v>
      </c>
      <c r="BN2549">
        <v>0</v>
      </c>
      <c r="BO2549" s="60">
        <v>47</v>
      </c>
      <c r="BP2549" s="62">
        <v>43</v>
      </c>
      <c r="BQ2549" s="66">
        <f t="shared" si="1057"/>
        <v>47043</v>
      </c>
      <c r="BR2549" s="66">
        <f t="shared" si="1058"/>
        <v>47043</v>
      </c>
      <c r="BS2549" s="3" t="s">
        <v>3083</v>
      </c>
    </row>
    <row r="2550" spans="1:84" ht="14" hidden="1" customHeight="1" outlineLevel="1" x14ac:dyDescent="0.2">
      <c r="A2550" t="s">
        <v>1292</v>
      </c>
      <c r="B2550" t="s">
        <v>18</v>
      </c>
      <c r="C2550" s="1">
        <f t="shared" si="1048"/>
        <v>14394</v>
      </c>
      <c r="D2550" s="3">
        <f>IF(N2550&gt;0, RANK(N2550,(N2550:P2550,Q2550:AE2550)),0)</f>
        <v>2</v>
      </c>
      <c r="E2550" s="3">
        <f>IF(O2550&gt;0,RANK(O2550,(N2550:P2550,Q2550:AE2550)),0)</f>
        <v>1</v>
      </c>
      <c r="F2550" s="3">
        <f>IF(P2550&gt;0,RANK(P2550,(N2550:P2550,Q2550:AE2550)),0)</f>
        <v>3</v>
      </c>
      <c r="G2550" s="1">
        <f t="shared" si="1046"/>
        <v>8896</v>
      </c>
      <c r="H2550" s="2">
        <f t="shared" si="1047"/>
        <v>0.61803529248297906</v>
      </c>
      <c r="I2550" s="2"/>
      <c r="J2550" s="2">
        <f t="shared" si="1049"/>
        <v>0.18806447130748924</v>
      </c>
      <c r="K2550" s="2">
        <f t="shared" si="1050"/>
        <v>0.80609976379046822</v>
      </c>
      <c r="L2550" s="2">
        <f t="shared" si="1051"/>
        <v>3.4736695845491179E-3</v>
      </c>
      <c r="M2550" s="2">
        <f t="shared" si="1052"/>
        <v>2.3620953174933994E-3</v>
      </c>
      <c r="N2550" s="38">
        <v>2707</v>
      </c>
      <c r="O2550" s="38">
        <v>11603</v>
      </c>
      <c r="P2550" s="38">
        <v>50</v>
      </c>
      <c r="Q2550" s="38"/>
      <c r="R2550" s="38">
        <v>12</v>
      </c>
      <c r="S2550" s="38"/>
      <c r="T2550" s="38">
        <v>4</v>
      </c>
      <c r="U2550" s="38"/>
      <c r="V2550" s="38">
        <v>4</v>
      </c>
      <c r="W2550" s="38"/>
      <c r="X2550" s="38"/>
      <c r="Y2550" s="38"/>
      <c r="Z2550" s="38"/>
      <c r="AA2550" s="38"/>
      <c r="AB2550" s="38"/>
      <c r="AC2550" s="38"/>
      <c r="AD2550" s="38"/>
      <c r="AE2550" s="38"/>
      <c r="AF2550" s="38"/>
      <c r="AG2550" s="38"/>
      <c r="AH2550" s="38"/>
      <c r="AI2550" s="38"/>
      <c r="AJ2550" s="38"/>
      <c r="AK2550" s="38"/>
      <c r="AL2550" s="38">
        <v>14</v>
      </c>
      <c r="AM2550" s="38"/>
      <c r="AN2550" s="38"/>
      <c r="AO2550" s="38"/>
      <c r="AP2550" s="38"/>
      <c r="AQ2550" s="38"/>
      <c r="AR2550" s="38"/>
      <c r="AS2550" s="38"/>
      <c r="AT2550" s="38"/>
      <c r="AU2550" s="38"/>
      <c r="AV2550" s="38"/>
      <c r="AW2550" s="38"/>
      <c r="AX2550" s="38"/>
      <c r="AY2550" s="38"/>
      <c r="BA2550" s="3">
        <f>IF(Q2550&gt;0,RANK(Q2550,(N2550:P2550,Q2550:AE2550)),0)</f>
        <v>0</v>
      </c>
      <c r="BB2550" s="3">
        <f>IF(R2550&gt;0,RANK(R2550,(N2550:P2550,Q2550:AE2550)),0)</f>
        <v>4</v>
      </c>
      <c r="BC2550" s="3">
        <f>IF(S2550&gt;0,RANK(S2550,(N2550:P2550,Q2550:AE2550)),0)</f>
        <v>0</v>
      </c>
      <c r="BD2550" s="3">
        <f>IF(T2550&gt;0,RANK(T2550,(N2550:P2550,Q2550:AE2550)),0)</f>
        <v>5</v>
      </c>
      <c r="BE2550" s="2">
        <f t="shared" si="1053"/>
        <v>0</v>
      </c>
      <c r="BF2550" s="2">
        <f t="shared" si="1054"/>
        <v>8.3368070029178826E-4</v>
      </c>
      <c r="BG2550" s="2">
        <f t="shared" si="1055"/>
        <v>0</v>
      </c>
      <c r="BH2550" s="2">
        <f t="shared" si="1056"/>
        <v>2.7789356676392944E-4</v>
      </c>
      <c r="BJ2550" t="s">
        <v>1292</v>
      </c>
      <c r="BK2550" t="s">
        <v>18</v>
      </c>
      <c r="BL2550">
        <v>8</v>
      </c>
      <c r="BN2550">
        <v>0</v>
      </c>
      <c r="BO2550" s="60">
        <v>47</v>
      </c>
      <c r="BP2550" s="62">
        <v>45</v>
      </c>
      <c r="BQ2550" s="66">
        <f t="shared" si="1057"/>
        <v>47045</v>
      </c>
      <c r="BR2550" s="66">
        <f t="shared" si="1058"/>
        <v>47045</v>
      </c>
      <c r="BS2550" s="3" t="s">
        <v>3083</v>
      </c>
      <c r="CF2550" s="1"/>
    </row>
    <row r="2551" spans="1:84" ht="14" hidden="1" customHeight="1" outlineLevel="1" x14ac:dyDescent="0.2">
      <c r="A2551" t="s">
        <v>1391</v>
      </c>
      <c r="B2551" t="s">
        <v>18</v>
      </c>
      <c r="C2551" s="1">
        <f t="shared" si="1048"/>
        <v>23696</v>
      </c>
      <c r="D2551" s="3">
        <f>IF(N2551&gt;0, RANK(N2551,(N2551:P2551,Q2551:AE2551)),0)</f>
        <v>2</v>
      </c>
      <c r="E2551" s="3">
        <f>IF(O2551&gt;0,RANK(O2551,(N2551:P2551,Q2551:AE2551)),0)</f>
        <v>1</v>
      </c>
      <c r="F2551" s="3">
        <f>IF(P2551&gt;0,RANK(P2551,(N2551:P2551,Q2551:AE2551)),0)</f>
        <v>3</v>
      </c>
      <c r="G2551" s="1">
        <f t="shared" si="1046"/>
        <v>10036</v>
      </c>
      <c r="H2551" s="2">
        <f t="shared" si="1047"/>
        <v>0.42353139770425391</v>
      </c>
      <c r="I2551" s="2"/>
      <c r="J2551" s="2">
        <f t="shared" si="1049"/>
        <v>0.28359216745442267</v>
      </c>
      <c r="K2551" s="2">
        <f t="shared" si="1050"/>
        <v>0.70712356515867658</v>
      </c>
      <c r="L2551" s="2">
        <f t="shared" si="1051"/>
        <v>4.0513166779203242E-3</v>
      </c>
      <c r="M2551" s="2">
        <f t="shared" si="1052"/>
        <v>5.2329507089804777E-3</v>
      </c>
      <c r="N2551" s="38">
        <v>6720</v>
      </c>
      <c r="O2551" s="38">
        <v>16756</v>
      </c>
      <c r="P2551" s="38">
        <v>96</v>
      </c>
      <c r="Q2551" s="38"/>
      <c r="R2551" s="38">
        <v>53</v>
      </c>
      <c r="S2551" s="38"/>
      <c r="T2551" s="38">
        <v>25</v>
      </c>
      <c r="U2551" s="38"/>
      <c r="V2551" s="38">
        <v>9</v>
      </c>
      <c r="W2551" s="38"/>
      <c r="X2551" s="38"/>
      <c r="Y2551" s="38"/>
      <c r="Z2551" s="38"/>
      <c r="AA2551" s="38"/>
      <c r="AB2551" s="38"/>
      <c r="AC2551" s="38"/>
      <c r="AD2551" s="38"/>
      <c r="AE2551" s="38"/>
      <c r="AF2551" s="38"/>
      <c r="AG2551" s="38"/>
      <c r="AH2551" s="38"/>
      <c r="AI2551" s="38"/>
      <c r="AJ2551" s="38"/>
      <c r="AK2551" s="38"/>
      <c r="AL2551" s="38">
        <v>37</v>
      </c>
      <c r="AM2551" s="38"/>
      <c r="AN2551" s="38"/>
      <c r="AO2551" s="38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BA2551" s="3">
        <f>IF(Q2551&gt;0,RANK(Q2551,(N2551:P2551,Q2551:AE2551)),0)</f>
        <v>0</v>
      </c>
      <c r="BB2551" s="3">
        <f>IF(R2551&gt;0,RANK(R2551,(N2551:P2551,Q2551:AE2551)),0)</f>
        <v>4</v>
      </c>
      <c r="BC2551" s="3">
        <f>IF(S2551&gt;0,RANK(S2551,(N2551:P2551,Q2551:AE2551)),0)</f>
        <v>0</v>
      </c>
      <c r="BD2551" s="3">
        <f>IF(T2551&gt;0,RANK(T2551,(N2551:P2551,Q2551:AE2551)),0)</f>
        <v>5</v>
      </c>
      <c r="BE2551" s="2">
        <f t="shared" si="1053"/>
        <v>0</v>
      </c>
      <c r="BF2551" s="2">
        <f t="shared" si="1054"/>
        <v>2.2366644159351788E-3</v>
      </c>
      <c r="BG2551" s="2">
        <f t="shared" si="1055"/>
        <v>0</v>
      </c>
      <c r="BH2551" s="2">
        <f t="shared" si="1056"/>
        <v>1.0550303848750845E-3</v>
      </c>
      <c r="BJ2551" t="s">
        <v>1391</v>
      </c>
      <c r="BK2551" t="s">
        <v>18</v>
      </c>
      <c r="BL2551">
        <v>8</v>
      </c>
      <c r="BN2551">
        <v>0</v>
      </c>
      <c r="BO2551" s="60">
        <v>47</v>
      </c>
      <c r="BP2551" s="62">
        <v>47</v>
      </c>
      <c r="BQ2551" s="66">
        <f t="shared" si="1057"/>
        <v>47047</v>
      </c>
      <c r="BR2551" s="66">
        <f t="shared" si="1058"/>
        <v>47047</v>
      </c>
      <c r="BS2551" s="3" t="s">
        <v>3083</v>
      </c>
    </row>
    <row r="2552" spans="1:84" ht="14" hidden="1" customHeight="1" outlineLevel="1" x14ac:dyDescent="0.2">
      <c r="A2552" t="s">
        <v>1901</v>
      </c>
      <c r="B2552" t="s">
        <v>18</v>
      </c>
      <c r="C2552" s="1">
        <f t="shared" si="1048"/>
        <v>9771</v>
      </c>
      <c r="D2552" s="3">
        <f>IF(N2552&gt;0, RANK(N2552,(N2552:P2552,Q2552:AE2552)),0)</f>
        <v>2</v>
      </c>
      <c r="E2552" s="3">
        <f>IF(O2552&gt;0,RANK(O2552,(N2552:P2552,Q2552:AE2552)),0)</f>
        <v>1</v>
      </c>
      <c r="F2552" s="3">
        <f>IF(P2552&gt;0,RANK(P2552,(N2552:P2552,Q2552:AE2552)),0)</f>
        <v>3</v>
      </c>
      <c r="G2552" s="1">
        <f t="shared" si="1046"/>
        <v>7406</v>
      </c>
      <c r="H2552" s="2">
        <f t="shared" si="1047"/>
        <v>0.75795722034592161</v>
      </c>
      <c r="I2552" s="2"/>
      <c r="J2552" s="2">
        <f t="shared" si="1049"/>
        <v>0.11759287688056494</v>
      </c>
      <c r="K2552" s="2">
        <f t="shared" si="1050"/>
        <v>0.87555009722648658</v>
      </c>
      <c r="L2552" s="2">
        <f t="shared" si="1051"/>
        <v>3.8890594616722957E-3</v>
      </c>
      <c r="M2552" s="2">
        <f t="shared" si="1052"/>
        <v>2.9679664312761583E-3</v>
      </c>
      <c r="N2552" s="38">
        <v>1149</v>
      </c>
      <c r="O2552" s="38">
        <v>8555</v>
      </c>
      <c r="P2552" s="38">
        <v>38</v>
      </c>
      <c r="Q2552" s="38"/>
      <c r="R2552" s="38">
        <v>10</v>
      </c>
      <c r="S2552" s="38"/>
      <c r="T2552" s="38">
        <v>4</v>
      </c>
      <c r="U2552" s="38"/>
      <c r="V2552" s="38">
        <v>4</v>
      </c>
      <c r="W2552" s="38"/>
      <c r="X2552" s="38"/>
      <c r="Y2552" s="38"/>
      <c r="Z2552" s="38"/>
      <c r="AA2552" s="38"/>
      <c r="AB2552" s="38"/>
      <c r="AC2552" s="38"/>
      <c r="AD2552" s="38"/>
      <c r="AE2552" s="38"/>
      <c r="AF2552" s="38"/>
      <c r="AG2552" s="38"/>
      <c r="AH2552" s="38"/>
      <c r="AI2552" s="38"/>
      <c r="AJ2552" s="38"/>
      <c r="AK2552" s="38"/>
      <c r="AL2552" s="38">
        <v>11</v>
      </c>
      <c r="AM2552" s="38"/>
      <c r="AN2552" s="38"/>
      <c r="AO2552" s="38"/>
      <c r="AP2552" s="38"/>
      <c r="AQ2552" s="38"/>
      <c r="AR2552" s="38"/>
      <c r="AS2552" s="38"/>
      <c r="AT2552" s="38"/>
      <c r="AU2552" s="38"/>
      <c r="AV2552" s="38"/>
      <c r="AW2552" s="38"/>
      <c r="AX2552" s="38"/>
      <c r="AY2552" s="38"/>
      <c r="BA2552" s="3">
        <f>IF(Q2552&gt;0,RANK(Q2552,(N2552:P2552,Q2552:AE2552)),0)</f>
        <v>0</v>
      </c>
      <c r="BB2552" s="3">
        <f>IF(R2552&gt;0,RANK(R2552,(N2552:P2552,Q2552:AE2552)),0)</f>
        <v>4</v>
      </c>
      <c r="BC2552" s="3">
        <f>IF(S2552&gt;0,RANK(S2552,(N2552:P2552,Q2552:AE2552)),0)</f>
        <v>0</v>
      </c>
      <c r="BD2552" s="3">
        <f>IF(T2552&gt;0,RANK(T2552,(N2552:P2552,Q2552:AE2552)),0)</f>
        <v>5</v>
      </c>
      <c r="BE2552" s="2">
        <f t="shared" si="1053"/>
        <v>0</v>
      </c>
      <c r="BF2552" s="2">
        <f t="shared" si="1054"/>
        <v>1.0234367004400779E-3</v>
      </c>
      <c r="BG2552" s="2">
        <f t="shared" si="1055"/>
        <v>0</v>
      </c>
      <c r="BH2552" s="2">
        <f t="shared" si="1056"/>
        <v>4.0937468017603111E-4</v>
      </c>
      <c r="BJ2552" t="s">
        <v>1901</v>
      </c>
      <c r="BK2552" t="s">
        <v>18</v>
      </c>
      <c r="BL2552">
        <v>6</v>
      </c>
      <c r="BN2552">
        <v>0</v>
      </c>
      <c r="BO2552" s="60">
        <v>47</v>
      </c>
      <c r="BP2552" s="62">
        <v>49</v>
      </c>
      <c r="BQ2552" s="66">
        <f t="shared" si="1057"/>
        <v>47049</v>
      </c>
      <c r="BR2552" s="66">
        <f t="shared" si="1058"/>
        <v>47049</v>
      </c>
      <c r="BS2552" s="3" t="s">
        <v>3083</v>
      </c>
    </row>
    <row r="2553" spans="1:84" ht="14" hidden="1" customHeight="1" outlineLevel="1" x14ac:dyDescent="0.2">
      <c r="A2553" t="s">
        <v>1117</v>
      </c>
      <c r="B2553" t="s">
        <v>18</v>
      </c>
      <c r="C2553" s="1">
        <f t="shared" si="1048"/>
        <v>19728</v>
      </c>
      <c r="D2553" s="3">
        <f>IF(N2553&gt;0, RANK(N2553,(N2553:P2553,Q2553:AE2553)),0)</f>
        <v>2</v>
      </c>
      <c r="E2553" s="3">
        <f>IF(O2553&gt;0,RANK(O2553,(N2553:P2553,Q2553:AE2553)),0)</f>
        <v>1</v>
      </c>
      <c r="F2553" s="3">
        <f>IF(P2553&gt;0,RANK(P2553,(N2553:P2553,Q2553:AE2553)),0)</f>
        <v>3</v>
      </c>
      <c r="G2553" s="1">
        <f t="shared" si="1046"/>
        <v>10487</v>
      </c>
      <c r="H2553" s="2">
        <f t="shared" si="1047"/>
        <v>0.53157948094079477</v>
      </c>
      <c r="I2553" s="2"/>
      <c r="J2553" s="2">
        <f t="shared" si="1049"/>
        <v>0.22957218167072183</v>
      </c>
      <c r="K2553" s="2">
        <f t="shared" si="1050"/>
        <v>0.76115166261151668</v>
      </c>
      <c r="L2553" s="2">
        <f t="shared" si="1051"/>
        <v>5.0182481751824817E-3</v>
      </c>
      <c r="M2553" s="2">
        <f t="shared" si="1052"/>
        <v>4.2579075425790433E-3</v>
      </c>
      <c r="N2553" s="38">
        <v>4529</v>
      </c>
      <c r="O2553" s="38">
        <v>15016</v>
      </c>
      <c r="P2553" s="38">
        <v>99</v>
      </c>
      <c r="Q2553" s="38"/>
      <c r="R2553" s="38">
        <v>19</v>
      </c>
      <c r="S2553" s="38"/>
      <c r="T2553" s="38">
        <v>20</v>
      </c>
      <c r="U2553" s="38"/>
      <c r="V2553" s="38">
        <v>6</v>
      </c>
      <c r="W2553" s="38"/>
      <c r="X2553" s="38"/>
      <c r="Y2553" s="38"/>
      <c r="Z2553" s="38"/>
      <c r="AA2553" s="38"/>
      <c r="AB2553" s="38"/>
      <c r="AC2553" s="38"/>
      <c r="AD2553" s="38"/>
      <c r="AE2553" s="38"/>
      <c r="AF2553" s="38"/>
      <c r="AG2553" s="38"/>
      <c r="AH2553" s="38"/>
      <c r="AI2553" s="38"/>
      <c r="AJ2553" s="38"/>
      <c r="AK2553" s="38"/>
      <c r="AL2553" s="38">
        <v>39</v>
      </c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BA2553" s="3">
        <f>IF(Q2553&gt;0,RANK(Q2553,(N2553:P2553,Q2553:AE2553)),0)</f>
        <v>0</v>
      </c>
      <c r="BB2553" s="3">
        <f>IF(R2553&gt;0,RANK(R2553,(N2553:P2553,Q2553:AE2553)),0)</f>
        <v>5</v>
      </c>
      <c r="BC2553" s="3">
        <f>IF(S2553&gt;0,RANK(S2553,(N2553:P2553,Q2553:AE2553)),0)</f>
        <v>0</v>
      </c>
      <c r="BD2553" s="3">
        <f>IF(T2553&gt;0,RANK(T2553,(N2553:P2553,Q2553:AE2553)),0)</f>
        <v>4</v>
      </c>
      <c r="BE2553" s="2">
        <f t="shared" si="1053"/>
        <v>0</v>
      </c>
      <c r="BF2553" s="2">
        <f t="shared" si="1054"/>
        <v>9.630981346309814E-4</v>
      </c>
      <c r="BG2553" s="2">
        <f t="shared" si="1055"/>
        <v>0</v>
      </c>
      <c r="BH2553" s="2">
        <f t="shared" si="1056"/>
        <v>1.013787510137875E-3</v>
      </c>
      <c r="BJ2553" t="s">
        <v>1117</v>
      </c>
      <c r="BK2553" t="s">
        <v>18</v>
      </c>
      <c r="BL2553">
        <v>4</v>
      </c>
      <c r="BN2553">
        <v>0</v>
      </c>
      <c r="BO2553" s="60">
        <v>47</v>
      </c>
      <c r="BP2553" s="62">
        <v>51</v>
      </c>
      <c r="BQ2553" s="66">
        <f t="shared" si="1057"/>
        <v>47051</v>
      </c>
      <c r="BR2553" s="66">
        <f t="shared" si="1058"/>
        <v>47051</v>
      </c>
      <c r="BS2553" s="3" t="s">
        <v>3083</v>
      </c>
    </row>
    <row r="2554" spans="1:84" ht="14" hidden="1" customHeight="1" outlineLevel="1" x14ac:dyDescent="0.2">
      <c r="A2554" t="s">
        <v>2089</v>
      </c>
      <c r="B2554" t="s">
        <v>18</v>
      </c>
      <c r="C2554" s="1">
        <f t="shared" si="1048"/>
        <v>21648</v>
      </c>
      <c r="D2554" s="3">
        <f>IF(N2554&gt;0, RANK(N2554,(N2554:P2554,Q2554:AE2554)),0)</f>
        <v>2</v>
      </c>
      <c r="E2554" s="3">
        <f>IF(O2554&gt;0,RANK(O2554,(N2554:P2554,Q2554:AE2554)),0)</f>
        <v>1</v>
      </c>
      <c r="F2554" s="3">
        <f>IF(P2554&gt;0,RANK(P2554,(N2554:P2554,Q2554:AE2554)),0)</f>
        <v>3</v>
      </c>
      <c r="G2554" s="1">
        <f t="shared" si="1046"/>
        <v>11246</v>
      </c>
      <c r="H2554" s="2">
        <f t="shared" si="1047"/>
        <v>0.51949371766444941</v>
      </c>
      <c r="I2554" s="2"/>
      <c r="J2554" s="2">
        <f t="shared" si="1049"/>
        <v>0.23558758314855877</v>
      </c>
      <c r="K2554" s="2">
        <f t="shared" si="1050"/>
        <v>0.75508130081300817</v>
      </c>
      <c r="L2554" s="2">
        <f t="shared" si="1051"/>
        <v>4.7579453067257945E-3</v>
      </c>
      <c r="M2554" s="2">
        <f t="shared" si="1052"/>
        <v>4.5731707317072682E-3</v>
      </c>
      <c r="N2554" s="38">
        <v>5100</v>
      </c>
      <c r="O2554" s="38">
        <v>16346</v>
      </c>
      <c r="P2554" s="38">
        <v>103</v>
      </c>
      <c r="Q2554" s="38"/>
      <c r="R2554" s="38">
        <v>22</v>
      </c>
      <c r="S2554" s="38"/>
      <c r="T2554" s="38">
        <v>11</v>
      </c>
      <c r="U2554" s="38"/>
      <c r="V2554" s="38">
        <v>8</v>
      </c>
      <c r="W2554" s="38"/>
      <c r="X2554" s="38"/>
      <c r="Y2554" s="38"/>
      <c r="Z2554" s="38"/>
      <c r="AA2554" s="38"/>
      <c r="AB2554" s="38"/>
      <c r="AC2554" s="38"/>
      <c r="AD2554" s="38"/>
      <c r="AE2554" s="38"/>
      <c r="AF2554" s="38"/>
      <c r="AG2554" s="38"/>
      <c r="AH2554" s="38"/>
      <c r="AI2554" s="38"/>
      <c r="AJ2554" s="38"/>
      <c r="AK2554" s="38"/>
      <c r="AL2554" s="38">
        <v>58</v>
      </c>
      <c r="AM2554" s="38"/>
      <c r="AN2554" s="38"/>
      <c r="AO2554" s="38"/>
      <c r="AP2554" s="38"/>
      <c r="AQ2554" s="38"/>
      <c r="AR2554" s="38"/>
      <c r="AS2554" s="38"/>
      <c r="AT2554" s="38"/>
      <c r="AU2554" s="38"/>
      <c r="AV2554" s="38"/>
      <c r="AW2554" s="38"/>
      <c r="AX2554" s="38"/>
      <c r="AY2554" s="38"/>
      <c r="BA2554" s="3">
        <f>IF(Q2554&gt;0,RANK(Q2554,(N2554:P2554,Q2554:AE2554)),0)</f>
        <v>0</v>
      </c>
      <c r="BB2554" s="3">
        <f>IF(R2554&gt;0,RANK(R2554,(N2554:P2554,Q2554:AE2554)),0)</f>
        <v>4</v>
      </c>
      <c r="BC2554" s="3">
        <f>IF(S2554&gt;0,RANK(S2554,(N2554:P2554,Q2554:AE2554)),0)</f>
        <v>0</v>
      </c>
      <c r="BD2554" s="3">
        <f>IF(T2554&gt;0,RANK(T2554,(N2554:P2554,Q2554:AE2554)),0)</f>
        <v>5</v>
      </c>
      <c r="BE2554" s="2">
        <f t="shared" si="1053"/>
        <v>0</v>
      </c>
      <c r="BF2554" s="2">
        <f t="shared" si="1054"/>
        <v>1.0162601626016261E-3</v>
      </c>
      <c r="BG2554" s="2">
        <f t="shared" si="1055"/>
        <v>0</v>
      </c>
      <c r="BH2554" s="2">
        <f t="shared" si="1056"/>
        <v>5.0813008130081306E-4</v>
      </c>
      <c r="BJ2554" t="s">
        <v>2089</v>
      </c>
      <c r="BK2554" t="s">
        <v>18</v>
      </c>
      <c r="BL2554">
        <v>8</v>
      </c>
      <c r="BN2554">
        <v>0</v>
      </c>
      <c r="BO2554" s="60">
        <v>47</v>
      </c>
      <c r="BP2554" s="62">
        <v>53</v>
      </c>
      <c r="BQ2554" s="66">
        <f t="shared" si="1057"/>
        <v>47053</v>
      </c>
      <c r="BR2554" s="66">
        <f t="shared" si="1058"/>
        <v>47053</v>
      </c>
      <c r="BS2554" s="3" t="s">
        <v>3083</v>
      </c>
    </row>
    <row r="2555" spans="1:84" ht="14" hidden="1" customHeight="1" outlineLevel="1" x14ac:dyDescent="0.2">
      <c r="A2555" t="s">
        <v>1902</v>
      </c>
      <c r="B2555" t="s">
        <v>18</v>
      </c>
      <c r="C2555" s="1">
        <f t="shared" si="1048"/>
        <v>13487</v>
      </c>
      <c r="D2555" s="3">
        <f>IF(N2555&gt;0, RANK(N2555,(N2555:P2555,Q2555:AE2555)),0)</f>
        <v>2</v>
      </c>
      <c r="E2555" s="3">
        <f>IF(O2555&gt;0,RANK(O2555,(N2555:P2555,Q2555:AE2555)),0)</f>
        <v>1</v>
      </c>
      <c r="F2555" s="3">
        <f>IF(P2555&gt;0,RANK(P2555,(N2555:P2555,Q2555:AE2555)),0)</f>
        <v>3</v>
      </c>
      <c r="G2555" s="1">
        <f t="shared" si="1046"/>
        <v>7420</v>
      </c>
      <c r="H2555" s="2">
        <f t="shared" si="1047"/>
        <v>0.55015941276785052</v>
      </c>
      <c r="I2555" s="2"/>
      <c r="J2555" s="2">
        <f t="shared" si="1049"/>
        <v>0.2205086379476533</v>
      </c>
      <c r="K2555" s="2">
        <f t="shared" si="1050"/>
        <v>0.77066805071550382</v>
      </c>
      <c r="L2555" s="2">
        <f t="shared" si="1051"/>
        <v>5.2643286127381922E-3</v>
      </c>
      <c r="M2555" s="2">
        <f t="shared" si="1052"/>
        <v>3.5589827241046951E-3</v>
      </c>
      <c r="N2555" s="38">
        <v>2974</v>
      </c>
      <c r="O2555" s="38">
        <v>10394</v>
      </c>
      <c r="P2555" s="38">
        <v>71</v>
      </c>
      <c r="Q2555" s="38"/>
      <c r="R2555" s="38">
        <v>20</v>
      </c>
      <c r="S2555" s="38"/>
      <c r="T2555" s="38">
        <v>7</v>
      </c>
      <c r="U2555" s="38"/>
      <c r="V2555" s="38">
        <v>5</v>
      </c>
      <c r="W2555" s="38"/>
      <c r="X2555" s="38"/>
      <c r="Y2555" s="38"/>
      <c r="Z2555" s="38"/>
      <c r="AA2555" s="38"/>
      <c r="AB2555" s="38"/>
      <c r="AC2555" s="38"/>
      <c r="AD2555" s="38"/>
      <c r="AE2555" s="38"/>
      <c r="AF2555" s="38"/>
      <c r="AG2555" s="38"/>
      <c r="AH2555" s="38"/>
      <c r="AI2555" s="38"/>
      <c r="AJ2555" s="38"/>
      <c r="AK2555" s="38"/>
      <c r="AL2555" s="38">
        <v>16</v>
      </c>
      <c r="AM2555" s="38"/>
      <c r="AN2555" s="38"/>
      <c r="AO2555" s="38"/>
      <c r="AP2555" s="38"/>
      <c r="AQ2555" s="38"/>
      <c r="AR2555" s="38"/>
      <c r="AS2555" s="38"/>
      <c r="AT2555" s="38"/>
      <c r="AU2555" s="38"/>
      <c r="AV2555" s="38"/>
      <c r="AW2555" s="38"/>
      <c r="AX2555" s="38"/>
      <c r="AY2555" s="38"/>
      <c r="BA2555" s="3">
        <f>IF(Q2555&gt;0,RANK(Q2555,(N2555:P2555,Q2555:AE2555)),0)</f>
        <v>0</v>
      </c>
      <c r="BB2555" s="3">
        <f>IF(R2555&gt;0,RANK(R2555,(N2555:P2555,Q2555:AE2555)),0)</f>
        <v>4</v>
      </c>
      <c r="BC2555" s="3">
        <f>IF(S2555&gt;0,RANK(S2555,(N2555:P2555,Q2555:AE2555)),0)</f>
        <v>0</v>
      </c>
      <c r="BD2555" s="3">
        <f>IF(T2555&gt;0,RANK(T2555,(N2555:P2555,Q2555:AE2555)),0)</f>
        <v>5</v>
      </c>
      <c r="BE2555" s="2">
        <f t="shared" si="1053"/>
        <v>0</v>
      </c>
      <c r="BF2555" s="2">
        <f t="shared" si="1054"/>
        <v>1.4829094683769556E-3</v>
      </c>
      <c r="BG2555" s="2">
        <f t="shared" si="1055"/>
        <v>0</v>
      </c>
      <c r="BH2555" s="2">
        <f t="shared" si="1056"/>
        <v>5.1901831393193448E-4</v>
      </c>
      <c r="BJ2555" t="s">
        <v>1902</v>
      </c>
      <c r="BK2555" t="s">
        <v>18</v>
      </c>
      <c r="BL2555">
        <v>4</v>
      </c>
      <c r="BN2555">
        <v>0</v>
      </c>
      <c r="BO2555" s="60">
        <v>47</v>
      </c>
      <c r="BP2555" s="62">
        <v>55</v>
      </c>
      <c r="BQ2555" s="66">
        <f t="shared" si="1057"/>
        <v>47055</v>
      </c>
      <c r="BR2555" s="66">
        <f t="shared" si="1058"/>
        <v>47055</v>
      </c>
      <c r="BS2555" s="3" t="s">
        <v>3083</v>
      </c>
    </row>
    <row r="2556" spans="1:84" ht="14" hidden="1" customHeight="1" outlineLevel="1" x14ac:dyDescent="0.2">
      <c r="A2556" t="s">
        <v>736</v>
      </c>
      <c r="B2556" t="s">
        <v>18</v>
      </c>
      <c r="C2556" s="1">
        <f t="shared" si="1048"/>
        <v>11130</v>
      </c>
      <c r="D2556" s="3">
        <f>IF(N2556&gt;0, RANK(N2556,(N2556:P2556,Q2556:AE2556)),0)</f>
        <v>2</v>
      </c>
      <c r="E2556" s="3">
        <f>IF(O2556&gt;0,RANK(O2556,(N2556:P2556,Q2556:AE2556)),0)</f>
        <v>1</v>
      </c>
      <c r="F2556" s="3">
        <f>IF(P2556&gt;0,RANK(P2556,(N2556:P2556,Q2556:AE2556)),0)</f>
        <v>3</v>
      </c>
      <c r="G2556" s="1">
        <f t="shared" si="1046"/>
        <v>8198</v>
      </c>
      <c r="H2556" s="2">
        <f t="shared" si="1047"/>
        <v>0.73656783468104225</v>
      </c>
      <c r="I2556" s="2"/>
      <c r="J2556" s="2">
        <f t="shared" si="1049"/>
        <v>0.12866127583108716</v>
      </c>
      <c r="K2556" s="2">
        <f t="shared" si="1050"/>
        <v>0.86522911051212936</v>
      </c>
      <c r="L2556" s="2">
        <f t="shared" si="1051"/>
        <v>4.2228212039532795E-3</v>
      </c>
      <c r="M2556" s="2">
        <f t="shared" si="1052"/>
        <v>1.8867924528301397E-3</v>
      </c>
      <c r="N2556" s="38">
        <v>1432</v>
      </c>
      <c r="O2556" s="38">
        <v>9630</v>
      </c>
      <c r="P2556" s="38">
        <v>47</v>
      </c>
      <c r="Q2556" s="38"/>
      <c r="R2556" s="38">
        <v>10</v>
      </c>
      <c r="S2556" s="38"/>
      <c r="T2556" s="38">
        <v>2</v>
      </c>
      <c r="U2556" s="38"/>
      <c r="V2556" s="38">
        <v>1</v>
      </c>
      <c r="W2556" s="38"/>
      <c r="X2556" s="38"/>
      <c r="Y2556" s="38"/>
      <c r="Z2556" s="38"/>
      <c r="AA2556" s="38"/>
      <c r="AB2556" s="38"/>
      <c r="AC2556" s="38"/>
      <c r="AD2556" s="38"/>
      <c r="AE2556" s="38"/>
      <c r="AF2556" s="38"/>
      <c r="AG2556" s="38"/>
      <c r="AH2556" s="38"/>
      <c r="AI2556" s="38"/>
      <c r="AJ2556" s="38"/>
      <c r="AK2556" s="38"/>
      <c r="AL2556" s="38">
        <v>8</v>
      </c>
      <c r="AM2556" s="38"/>
      <c r="AN2556" s="38"/>
      <c r="AO2556" s="38"/>
      <c r="AP2556" s="38"/>
      <c r="AQ2556" s="38"/>
      <c r="AR2556" s="38"/>
      <c r="AS2556" s="38"/>
      <c r="AT2556" s="38"/>
      <c r="AU2556" s="38"/>
      <c r="AV2556" s="38"/>
      <c r="AW2556" s="38"/>
      <c r="AX2556" s="38"/>
      <c r="AY2556" s="38"/>
      <c r="BA2556" s="3">
        <f>IF(Q2556&gt;0,RANK(Q2556,(N2556:P2556,Q2556:AE2556)),0)</f>
        <v>0</v>
      </c>
      <c r="BB2556" s="3">
        <f>IF(R2556&gt;0,RANK(R2556,(N2556:P2556,Q2556:AE2556)),0)</f>
        <v>4</v>
      </c>
      <c r="BC2556" s="3">
        <f>IF(S2556&gt;0,RANK(S2556,(N2556:P2556,Q2556:AE2556)),0)</f>
        <v>0</v>
      </c>
      <c r="BD2556" s="3">
        <f>IF(T2556&gt;0,RANK(T2556,(N2556:P2556,Q2556:AE2556)),0)</f>
        <v>5</v>
      </c>
      <c r="BE2556" s="2">
        <f t="shared" si="1053"/>
        <v>0</v>
      </c>
      <c r="BF2556" s="2">
        <f t="shared" si="1054"/>
        <v>8.9847259658580418E-4</v>
      </c>
      <c r="BG2556" s="2">
        <f t="shared" si="1055"/>
        <v>0</v>
      </c>
      <c r="BH2556" s="2">
        <f t="shared" si="1056"/>
        <v>1.7969451931716083E-4</v>
      </c>
      <c r="BJ2556" t="s">
        <v>736</v>
      </c>
      <c r="BK2556" t="s">
        <v>18</v>
      </c>
      <c r="BL2556">
        <v>2</v>
      </c>
      <c r="BN2556">
        <v>0</v>
      </c>
      <c r="BO2556" s="60">
        <v>47</v>
      </c>
      <c r="BP2556" s="62">
        <v>57</v>
      </c>
      <c r="BQ2556" s="66">
        <f t="shared" si="1057"/>
        <v>47057</v>
      </c>
      <c r="BR2556" s="66">
        <f t="shared" si="1058"/>
        <v>47057</v>
      </c>
      <c r="BS2556" s="3" t="s">
        <v>3083</v>
      </c>
    </row>
    <row r="2557" spans="1:84" ht="14" hidden="1" customHeight="1" outlineLevel="1" x14ac:dyDescent="0.2">
      <c r="A2557" t="s">
        <v>2147</v>
      </c>
      <c r="B2557" t="s">
        <v>18</v>
      </c>
      <c r="C2557" s="1">
        <f t="shared" si="1048"/>
        <v>31095</v>
      </c>
      <c r="D2557" s="3">
        <f>IF(N2557&gt;0, RANK(N2557,(N2557:P2557,Q2557:AE2557)),0)</f>
        <v>2</v>
      </c>
      <c r="E2557" s="3">
        <f>IF(O2557&gt;0,RANK(O2557,(N2557:P2557,Q2557:AE2557)),0)</f>
        <v>1</v>
      </c>
      <c r="F2557" s="3">
        <f>IF(P2557&gt;0,RANK(P2557,(N2557:P2557,Q2557:AE2557)),0)</f>
        <v>3</v>
      </c>
      <c r="G2557" s="1">
        <f t="shared" si="1046"/>
        <v>20441</v>
      </c>
      <c r="H2557" s="2">
        <f t="shared" si="1047"/>
        <v>0.65737256793696741</v>
      </c>
      <c r="I2557" s="2"/>
      <c r="J2557" s="2">
        <f t="shared" si="1049"/>
        <v>0.16546068499758804</v>
      </c>
      <c r="K2557" s="2">
        <f t="shared" si="1050"/>
        <v>0.82283325293455545</v>
      </c>
      <c r="L2557" s="2">
        <f t="shared" si="1051"/>
        <v>6.817816369191188E-3</v>
      </c>
      <c r="M2557" s="2">
        <f t="shared" si="1052"/>
        <v>4.8882456986653272E-3</v>
      </c>
      <c r="N2557" s="38">
        <v>5145</v>
      </c>
      <c r="O2557" s="38">
        <v>25586</v>
      </c>
      <c r="P2557" s="38">
        <v>212</v>
      </c>
      <c r="Q2557" s="38"/>
      <c r="R2557" s="38">
        <v>57</v>
      </c>
      <c r="S2557" s="38"/>
      <c r="T2557" s="38">
        <v>16</v>
      </c>
      <c r="U2557" s="38"/>
      <c r="V2557" s="38">
        <v>18</v>
      </c>
      <c r="W2557" s="38"/>
      <c r="X2557" s="38"/>
      <c r="Y2557" s="38"/>
      <c r="Z2557" s="38"/>
      <c r="AA2557" s="38"/>
      <c r="AB2557" s="38"/>
      <c r="AC2557" s="38"/>
      <c r="AD2557" s="38"/>
      <c r="AE2557" s="38"/>
      <c r="AF2557" s="38"/>
      <c r="AG2557" s="38"/>
      <c r="AH2557" s="38"/>
      <c r="AI2557" s="38"/>
      <c r="AJ2557" s="38"/>
      <c r="AK2557" s="38"/>
      <c r="AL2557" s="38">
        <v>61</v>
      </c>
      <c r="AM2557" s="38"/>
      <c r="AN2557" s="38"/>
      <c r="AO2557" s="38"/>
      <c r="AP2557" s="38"/>
      <c r="AQ2557" s="38"/>
      <c r="AR2557" s="38"/>
      <c r="AS2557" s="38"/>
      <c r="AT2557" s="38"/>
      <c r="AU2557" s="38"/>
      <c r="AV2557" s="38"/>
      <c r="AW2557" s="38"/>
      <c r="AX2557" s="38"/>
      <c r="AY2557" s="38"/>
      <c r="BA2557" s="3">
        <f>IF(Q2557&gt;0,RANK(Q2557,(N2557:P2557,Q2557:AE2557)),0)</f>
        <v>0</v>
      </c>
      <c r="BB2557" s="3">
        <f>IF(R2557&gt;0,RANK(R2557,(N2557:P2557,Q2557:AE2557)),0)</f>
        <v>4</v>
      </c>
      <c r="BC2557" s="3">
        <f>IF(S2557&gt;0,RANK(S2557,(N2557:P2557,Q2557:AE2557)),0)</f>
        <v>0</v>
      </c>
      <c r="BD2557" s="3">
        <f>IF(T2557&gt;0,RANK(T2557,(N2557:P2557,Q2557:AE2557)),0)</f>
        <v>6</v>
      </c>
      <c r="BE2557" s="2">
        <f t="shared" si="1053"/>
        <v>0</v>
      </c>
      <c r="BF2557" s="2">
        <f t="shared" si="1054"/>
        <v>1.8330921369995176E-3</v>
      </c>
      <c r="BG2557" s="2">
        <f t="shared" si="1055"/>
        <v>0</v>
      </c>
      <c r="BH2557" s="2">
        <f t="shared" si="1056"/>
        <v>5.145521788068821E-4</v>
      </c>
      <c r="BJ2557" t="s">
        <v>2147</v>
      </c>
      <c r="BK2557" t="s">
        <v>18</v>
      </c>
      <c r="BL2557">
        <v>1</v>
      </c>
      <c r="BN2557">
        <v>0</v>
      </c>
      <c r="BO2557" s="60">
        <v>47</v>
      </c>
      <c r="BP2557" s="62">
        <v>59</v>
      </c>
      <c r="BQ2557" s="66">
        <f t="shared" si="1057"/>
        <v>47059</v>
      </c>
      <c r="BR2557" s="66">
        <f t="shared" si="1058"/>
        <v>47059</v>
      </c>
      <c r="BS2557" s="3" t="s">
        <v>3083</v>
      </c>
    </row>
    <row r="2558" spans="1:84" ht="14" hidden="1" customHeight="1" outlineLevel="1" x14ac:dyDescent="0.2">
      <c r="A2558" t="s">
        <v>633</v>
      </c>
      <c r="B2558" t="s">
        <v>18</v>
      </c>
      <c r="C2558" s="1">
        <f t="shared" si="1048"/>
        <v>6328</v>
      </c>
      <c r="D2558" s="3">
        <f>IF(N2558&gt;0, RANK(N2558,(N2558:P2558,Q2558:AE2558)),0)</f>
        <v>2</v>
      </c>
      <c r="E2558" s="3">
        <f>IF(O2558&gt;0,RANK(O2558,(N2558:P2558,Q2558:AE2558)),0)</f>
        <v>1</v>
      </c>
      <c r="F2558" s="3">
        <f>IF(P2558&gt;0,RANK(P2558,(N2558:P2558,Q2558:AE2558)),0)</f>
        <v>3</v>
      </c>
      <c r="G2558" s="1">
        <f t="shared" si="1046"/>
        <v>4386</v>
      </c>
      <c r="H2558" s="2">
        <f t="shared" si="1047"/>
        <v>0.69310998735777496</v>
      </c>
      <c r="I2558" s="2"/>
      <c r="J2558" s="2">
        <f t="shared" si="1049"/>
        <v>0.1498103666245259</v>
      </c>
      <c r="K2558" s="2">
        <f t="shared" si="1050"/>
        <v>0.84292035398230092</v>
      </c>
      <c r="L2558" s="2">
        <f t="shared" si="1051"/>
        <v>5.2149178255372942E-3</v>
      </c>
      <c r="M2558" s="2">
        <f t="shared" si="1052"/>
        <v>2.0543615676359393E-3</v>
      </c>
      <c r="N2558" s="38">
        <v>948</v>
      </c>
      <c r="O2558" s="38">
        <v>5334</v>
      </c>
      <c r="P2558" s="38">
        <v>33</v>
      </c>
      <c r="Q2558" s="38"/>
      <c r="R2558" s="38">
        <v>7</v>
      </c>
      <c r="S2558" s="38"/>
      <c r="T2558" s="38">
        <v>2</v>
      </c>
      <c r="U2558" s="38"/>
      <c r="V2558" s="38">
        <v>1</v>
      </c>
      <c r="W2558" s="38"/>
      <c r="X2558" s="38"/>
      <c r="Y2558" s="38"/>
      <c r="Z2558" s="38"/>
      <c r="AA2558" s="38"/>
      <c r="AB2558" s="38"/>
      <c r="AC2558" s="38"/>
      <c r="AD2558" s="38"/>
      <c r="AE2558" s="38"/>
      <c r="AF2558" s="38"/>
      <c r="AG2558" s="38"/>
      <c r="AH2558" s="38"/>
      <c r="AI2558" s="38"/>
      <c r="AJ2558" s="38"/>
      <c r="AK2558" s="38"/>
      <c r="AL2558" s="38">
        <v>3</v>
      </c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BA2558" s="3">
        <f>IF(Q2558&gt;0,RANK(Q2558,(N2558:P2558,Q2558:AE2558)),0)</f>
        <v>0</v>
      </c>
      <c r="BB2558" s="3">
        <f>IF(R2558&gt;0,RANK(R2558,(N2558:P2558,Q2558:AE2558)),0)</f>
        <v>4</v>
      </c>
      <c r="BC2558" s="3">
        <f>IF(S2558&gt;0,RANK(S2558,(N2558:P2558,Q2558:AE2558)),0)</f>
        <v>0</v>
      </c>
      <c r="BD2558" s="3">
        <f>IF(T2558&gt;0,RANK(T2558,(N2558:P2558,Q2558:AE2558)),0)</f>
        <v>5</v>
      </c>
      <c r="BE2558" s="2">
        <f t="shared" si="1053"/>
        <v>0</v>
      </c>
      <c r="BF2558" s="2">
        <f t="shared" si="1054"/>
        <v>1.1061946902654867E-3</v>
      </c>
      <c r="BG2558" s="2">
        <f t="shared" si="1055"/>
        <v>0</v>
      </c>
      <c r="BH2558" s="2">
        <f t="shared" si="1056"/>
        <v>3.1605562579013909E-4</v>
      </c>
      <c r="BJ2558" t="s">
        <v>633</v>
      </c>
      <c r="BK2558" t="s">
        <v>18</v>
      </c>
      <c r="BL2558">
        <v>4</v>
      </c>
      <c r="BN2558">
        <v>0</v>
      </c>
      <c r="BO2558" s="60">
        <v>47</v>
      </c>
      <c r="BP2558" s="62">
        <v>61</v>
      </c>
      <c r="BQ2558" s="66">
        <f t="shared" si="1057"/>
        <v>47061</v>
      </c>
      <c r="BR2558" s="66">
        <f t="shared" si="1058"/>
        <v>47061</v>
      </c>
      <c r="BS2558" s="3" t="s">
        <v>3083</v>
      </c>
    </row>
    <row r="2559" spans="1:84" ht="14" hidden="1" customHeight="1" outlineLevel="1" x14ac:dyDescent="0.2">
      <c r="A2559" t="s">
        <v>505</v>
      </c>
      <c r="B2559" t="s">
        <v>18</v>
      </c>
      <c r="C2559" s="1">
        <f t="shared" si="1048"/>
        <v>25501</v>
      </c>
      <c r="D2559" s="3">
        <f>IF(N2559&gt;0, RANK(N2559,(N2559:P2559,Q2559:AE2559)),0)</f>
        <v>2</v>
      </c>
      <c r="E2559" s="3">
        <f>IF(O2559&gt;0,RANK(O2559,(N2559:P2559,Q2559:AE2559)),0)</f>
        <v>1</v>
      </c>
      <c r="F2559" s="3">
        <f>IF(P2559&gt;0,RANK(P2559,(N2559:P2559,Q2559:AE2559)),0)</f>
        <v>3</v>
      </c>
      <c r="G2559" s="1">
        <f t="shared" si="1046"/>
        <v>15022</v>
      </c>
      <c r="H2559" s="2">
        <f t="shared" si="1047"/>
        <v>0.58907493823771617</v>
      </c>
      <c r="I2559" s="2"/>
      <c r="J2559" s="2">
        <f t="shared" si="1049"/>
        <v>0.20124700992117955</v>
      </c>
      <c r="K2559" s="2">
        <f t="shared" si="1050"/>
        <v>0.79032194815889578</v>
      </c>
      <c r="L2559" s="2">
        <f t="shared" si="1051"/>
        <v>4.6272695188423986E-3</v>
      </c>
      <c r="M2559" s="2">
        <f t="shared" si="1052"/>
        <v>3.8037724010822104E-3</v>
      </c>
      <c r="N2559" s="38">
        <v>5132</v>
      </c>
      <c r="O2559" s="38">
        <v>20154</v>
      </c>
      <c r="P2559" s="38">
        <v>118</v>
      </c>
      <c r="Q2559" s="38"/>
      <c r="R2559" s="38">
        <v>42</v>
      </c>
      <c r="S2559" s="38"/>
      <c r="T2559" s="38">
        <v>19</v>
      </c>
      <c r="U2559" s="38"/>
      <c r="V2559" s="38">
        <v>4</v>
      </c>
      <c r="W2559" s="38"/>
      <c r="X2559" s="38"/>
      <c r="Y2559" s="38"/>
      <c r="Z2559" s="38"/>
      <c r="AA2559" s="38"/>
      <c r="AB2559" s="38"/>
      <c r="AC2559" s="38"/>
      <c r="AD2559" s="38"/>
      <c r="AE2559" s="38"/>
      <c r="AF2559" s="38"/>
      <c r="AG2559" s="38"/>
      <c r="AH2559" s="38"/>
      <c r="AI2559" s="38"/>
      <c r="AJ2559" s="38"/>
      <c r="AK2559" s="38"/>
      <c r="AL2559" s="38">
        <v>32</v>
      </c>
      <c r="AM2559" s="38"/>
      <c r="AN2559" s="38"/>
      <c r="AO2559" s="38"/>
      <c r="AP2559" s="38"/>
      <c r="AQ2559" s="38"/>
      <c r="AR2559" s="38"/>
      <c r="AS2559" s="38"/>
      <c r="AT2559" s="38"/>
      <c r="AU2559" s="38"/>
      <c r="AV2559" s="38"/>
      <c r="AW2559" s="38"/>
      <c r="AX2559" s="38"/>
      <c r="AY2559" s="38"/>
      <c r="BA2559" s="3">
        <f>IF(Q2559&gt;0,RANK(Q2559,(N2559:P2559,Q2559:AE2559)),0)</f>
        <v>0</v>
      </c>
      <c r="BB2559" s="3">
        <f>IF(R2559&gt;0,RANK(R2559,(N2559:P2559,Q2559:AE2559)),0)</f>
        <v>4</v>
      </c>
      <c r="BC2559" s="3">
        <f>IF(S2559&gt;0,RANK(S2559,(N2559:P2559,Q2559:AE2559)),0)</f>
        <v>0</v>
      </c>
      <c r="BD2559" s="3">
        <f>IF(T2559&gt;0,RANK(T2559,(N2559:P2559,Q2559:AE2559)),0)</f>
        <v>5</v>
      </c>
      <c r="BE2559" s="2">
        <f t="shared" si="1053"/>
        <v>0</v>
      </c>
      <c r="BF2559" s="2">
        <f t="shared" si="1054"/>
        <v>1.6469942355201758E-3</v>
      </c>
      <c r="BG2559" s="2">
        <f t="shared" si="1055"/>
        <v>0</v>
      </c>
      <c r="BH2559" s="2">
        <f t="shared" si="1056"/>
        <v>7.4506882083055564E-4</v>
      </c>
      <c r="BJ2559" t="s">
        <v>505</v>
      </c>
      <c r="BK2559" t="s">
        <v>18</v>
      </c>
      <c r="BL2559">
        <v>1</v>
      </c>
      <c r="BN2559">
        <v>0</v>
      </c>
      <c r="BO2559" s="60">
        <v>47</v>
      </c>
      <c r="BP2559" s="62">
        <v>63</v>
      </c>
      <c r="BQ2559" s="66">
        <f t="shared" si="1057"/>
        <v>47063</v>
      </c>
      <c r="BR2559" s="66">
        <f t="shared" si="1058"/>
        <v>47063</v>
      </c>
      <c r="BS2559" s="3" t="s">
        <v>3083</v>
      </c>
    </row>
    <row r="2560" spans="1:84" ht="14" hidden="1" customHeight="1" outlineLevel="1" x14ac:dyDescent="0.2">
      <c r="A2560" t="s">
        <v>2596</v>
      </c>
      <c r="B2560" t="s">
        <v>18</v>
      </c>
      <c r="C2560" s="1">
        <f t="shared" ref="C2560:C2591" si="1059">SUM(N2560:AY2560)</f>
        <v>174438</v>
      </c>
      <c r="D2560" s="3">
        <f>IF(N2560&gt;0, RANK(N2560,(N2560:P2560,Q2560:AE2560)),0)</f>
        <v>2</v>
      </c>
      <c r="E2560" s="3">
        <f>IF(O2560&gt;0,RANK(O2560,(N2560:P2560,Q2560:AE2560)),0)</f>
        <v>1</v>
      </c>
      <c r="F2560" s="3">
        <f>IF(P2560&gt;0,RANK(P2560,(N2560:P2560,Q2560:AE2560)),0)</f>
        <v>3</v>
      </c>
      <c r="G2560" s="1">
        <f t="shared" si="1046"/>
        <v>22758</v>
      </c>
      <c r="H2560" s="2">
        <f t="shared" si="1047"/>
        <v>0.13046469232621333</v>
      </c>
      <c r="I2560" s="2"/>
      <c r="J2560" s="2">
        <f t="shared" ref="J2560:J2591" si="1060">IF($C2560=0,"-",N2560/$C2560)</f>
        <v>0.4267246815487451</v>
      </c>
      <c r="K2560" s="2">
        <f t="shared" ref="K2560:K2591" si="1061">IF($C2560=0,"-",O2560/$C2560)</f>
        <v>0.55718937387495848</v>
      </c>
      <c r="L2560" s="2">
        <f t="shared" ref="L2560:L2591" si="1062">IF($C2560=0,"-",P2560/$C2560)</f>
        <v>8.3181416893108161E-3</v>
      </c>
      <c r="M2560" s="2">
        <f t="shared" ref="M2560:M2591" si="1063">IF(C2560=0,"-",(1-J2560-K2560-L2560))</f>
        <v>7.767802886985602E-3</v>
      </c>
      <c r="N2560" s="38">
        <v>74437</v>
      </c>
      <c r="O2560" s="38">
        <v>97195</v>
      </c>
      <c r="P2560" s="38">
        <v>1451</v>
      </c>
      <c r="Q2560" s="38"/>
      <c r="R2560" s="38">
        <v>679</v>
      </c>
      <c r="S2560" s="38"/>
      <c r="T2560" s="38">
        <v>250</v>
      </c>
      <c r="U2560" s="38"/>
      <c r="V2560" s="38">
        <v>51</v>
      </c>
      <c r="W2560" s="38"/>
      <c r="X2560" s="38"/>
      <c r="Y2560" s="38"/>
      <c r="Z2560" s="38"/>
      <c r="AA2560" s="38"/>
      <c r="AB2560" s="38"/>
      <c r="AC2560" s="38"/>
      <c r="AD2560" s="38"/>
      <c r="AE2560" s="38"/>
      <c r="AF2560" s="38"/>
      <c r="AG2560" s="38"/>
      <c r="AH2560" s="38"/>
      <c r="AI2560" s="38"/>
      <c r="AJ2560" s="38"/>
      <c r="AK2560" s="38"/>
      <c r="AL2560" s="38">
        <v>375</v>
      </c>
      <c r="AM2560" s="38"/>
      <c r="AN2560" s="38"/>
      <c r="AO2560" s="38"/>
      <c r="AP2560" s="38"/>
      <c r="AQ2560" s="38"/>
      <c r="AR2560" s="38"/>
      <c r="AS2560" s="38"/>
      <c r="AT2560" s="38"/>
      <c r="AU2560" s="38"/>
      <c r="AV2560" s="38"/>
      <c r="AW2560" s="38"/>
      <c r="AX2560" s="38"/>
      <c r="AY2560" s="38"/>
      <c r="BA2560" s="3">
        <f>IF(Q2560&gt;0,RANK(Q2560,(N2560:P2560,Q2560:AE2560)),0)</f>
        <v>0</v>
      </c>
      <c r="BB2560" s="3">
        <f>IF(R2560&gt;0,RANK(R2560,(N2560:P2560,Q2560:AE2560)),0)</f>
        <v>4</v>
      </c>
      <c r="BC2560" s="3">
        <f>IF(S2560&gt;0,RANK(S2560,(N2560:P2560,Q2560:AE2560)),0)</f>
        <v>0</v>
      </c>
      <c r="BD2560" s="3">
        <f>IF(T2560&gt;0,RANK(T2560,(N2560:P2560,Q2560:AE2560)),0)</f>
        <v>5</v>
      </c>
      <c r="BE2560" s="2">
        <f t="shared" ref="BE2560:BE2591" si="1064">IF($C2560=0,"-",Q2560/$C2560)</f>
        <v>0</v>
      </c>
      <c r="BF2560" s="2">
        <f t="shared" ref="BF2560:BF2591" si="1065">IF($C2560=0,"-",R2560/$C2560)</f>
        <v>3.8925004872791477E-3</v>
      </c>
      <c r="BG2560" s="2">
        <f t="shared" ref="BG2560:BG2591" si="1066">IF($C2560=0,"-",S2560/$C2560)</f>
        <v>0</v>
      </c>
      <c r="BH2560" s="2">
        <f t="shared" ref="BH2560:BH2591" si="1067">IF($C2560=0,"-",T2560/$C2560)</f>
        <v>1.4331739643884934E-3</v>
      </c>
      <c r="BJ2560" t="s">
        <v>2596</v>
      </c>
      <c r="BK2560" t="s">
        <v>18</v>
      </c>
      <c r="BL2560">
        <v>3</v>
      </c>
      <c r="BN2560">
        <v>0</v>
      </c>
      <c r="BO2560" s="60">
        <v>47</v>
      </c>
      <c r="BP2560" s="62">
        <v>65</v>
      </c>
      <c r="BQ2560" s="66">
        <f t="shared" ref="BQ2560:BQ2591" si="1068">1000*BO2560+BP2560</f>
        <v>47065</v>
      </c>
      <c r="BR2560" s="66">
        <f t="shared" si="1058"/>
        <v>47065</v>
      </c>
      <c r="BS2560" s="3" t="s">
        <v>3083</v>
      </c>
    </row>
    <row r="2561" spans="1:84" ht="14" hidden="1" customHeight="1" outlineLevel="1" x14ac:dyDescent="0.2">
      <c r="A2561" t="s">
        <v>585</v>
      </c>
      <c r="B2561" t="s">
        <v>18</v>
      </c>
      <c r="C2561" s="1">
        <f t="shared" si="1059"/>
        <v>2908</v>
      </c>
      <c r="D2561" s="3">
        <f>IF(N2561&gt;0, RANK(N2561,(N2561:P2561,Q2561:AE2561)),0)</f>
        <v>2</v>
      </c>
      <c r="E2561" s="3">
        <f>IF(O2561&gt;0,RANK(O2561,(N2561:P2561,Q2561:AE2561)),0)</f>
        <v>1</v>
      </c>
      <c r="F2561" s="3">
        <f>IF(P2561&gt;0,RANK(P2561,(N2561:P2561,Q2561:AE2561)),0)</f>
        <v>3</v>
      </c>
      <c r="G2561" s="1">
        <f t="shared" si="1046"/>
        <v>2224</v>
      </c>
      <c r="H2561" s="2">
        <f t="shared" si="1047"/>
        <v>0.76478679504814306</v>
      </c>
      <c r="I2561" s="2"/>
      <c r="J2561" s="2">
        <f t="shared" si="1060"/>
        <v>0.11485557083906466</v>
      </c>
      <c r="K2561" s="2">
        <f t="shared" si="1061"/>
        <v>0.87964236588720768</v>
      </c>
      <c r="L2561" s="2">
        <f t="shared" si="1062"/>
        <v>3.0949105914718019E-3</v>
      </c>
      <c r="M2561" s="2">
        <f t="shared" si="1063"/>
        <v>2.4071526822559068E-3</v>
      </c>
      <c r="N2561" s="38">
        <v>334</v>
      </c>
      <c r="O2561" s="38">
        <v>2558</v>
      </c>
      <c r="P2561" s="38">
        <v>9</v>
      </c>
      <c r="Q2561" s="38"/>
      <c r="R2561" s="38">
        <v>0</v>
      </c>
      <c r="S2561" s="38"/>
      <c r="T2561" s="38">
        <v>0</v>
      </c>
      <c r="U2561" s="38"/>
      <c r="V2561" s="38">
        <v>0</v>
      </c>
      <c r="W2561" s="38"/>
      <c r="X2561" s="38"/>
      <c r="Y2561" s="38"/>
      <c r="Z2561" s="38"/>
      <c r="AA2561" s="38"/>
      <c r="AB2561" s="38"/>
      <c r="AC2561" s="38"/>
      <c r="AD2561" s="38"/>
      <c r="AE2561" s="38"/>
      <c r="AF2561" s="38"/>
      <c r="AG2561" s="38"/>
      <c r="AH2561" s="38"/>
      <c r="AI2561" s="38"/>
      <c r="AJ2561" s="38"/>
      <c r="AK2561" s="38"/>
      <c r="AL2561" s="38">
        <v>7</v>
      </c>
      <c r="AM2561" s="38"/>
      <c r="AN2561" s="38"/>
      <c r="AO2561" s="38"/>
      <c r="AP2561" s="38"/>
      <c r="AQ2561" s="38"/>
      <c r="AR2561" s="38"/>
      <c r="AS2561" s="38"/>
      <c r="AT2561" s="38"/>
      <c r="AU2561" s="38"/>
      <c r="AV2561" s="38"/>
      <c r="AW2561" s="38"/>
      <c r="AX2561" s="38"/>
      <c r="AY2561" s="38"/>
      <c r="BA2561" s="3">
        <f>IF(Q2561&gt;0,RANK(Q2561,(N2561:P2561,Q2561:AE2561)),0)</f>
        <v>0</v>
      </c>
      <c r="BB2561" s="3">
        <f>IF(R2561&gt;0,RANK(R2561,(N2561:P2561,Q2561:AE2561)),0)</f>
        <v>0</v>
      </c>
      <c r="BC2561" s="3">
        <f>IF(S2561&gt;0,RANK(S2561,(N2561:P2561,Q2561:AE2561)),0)</f>
        <v>0</v>
      </c>
      <c r="BD2561" s="3">
        <f>IF(T2561&gt;0,RANK(T2561,(N2561:P2561,Q2561:AE2561)),0)</f>
        <v>0</v>
      </c>
      <c r="BE2561" s="2">
        <f t="shared" si="1064"/>
        <v>0</v>
      </c>
      <c r="BF2561" s="2">
        <f t="shared" si="1065"/>
        <v>0</v>
      </c>
      <c r="BG2561" s="2">
        <f t="shared" si="1066"/>
        <v>0</v>
      </c>
      <c r="BH2561" s="2">
        <f t="shared" si="1067"/>
        <v>0</v>
      </c>
      <c r="BJ2561" t="s">
        <v>585</v>
      </c>
      <c r="BK2561" t="s">
        <v>18</v>
      </c>
      <c r="BL2561">
        <v>1</v>
      </c>
      <c r="BN2561">
        <v>0</v>
      </c>
      <c r="BO2561" s="60">
        <v>47</v>
      </c>
      <c r="BP2561" s="62">
        <v>67</v>
      </c>
      <c r="BQ2561" s="66">
        <f t="shared" si="1068"/>
        <v>47067</v>
      </c>
      <c r="BR2561" s="66">
        <f t="shared" si="1058"/>
        <v>47067</v>
      </c>
      <c r="BS2561" s="3" t="s">
        <v>3083</v>
      </c>
    </row>
    <row r="2562" spans="1:84" ht="14" hidden="1" customHeight="1" outlineLevel="1" x14ac:dyDescent="0.2">
      <c r="A2562" t="s">
        <v>576</v>
      </c>
      <c r="B2562" t="s">
        <v>18</v>
      </c>
      <c r="C2562" s="1">
        <f t="shared" si="1059"/>
        <v>9399</v>
      </c>
      <c r="D2562" s="3">
        <f>IF(N2562&gt;0, RANK(N2562,(N2562:P2562,Q2562:AE2562)),0)</f>
        <v>2</v>
      </c>
      <c r="E2562" s="3">
        <f>IF(O2562&gt;0,RANK(O2562,(N2562:P2562,Q2562:AE2562)),0)</f>
        <v>1</v>
      </c>
      <c r="F2562" s="3">
        <f>IF(P2562&gt;0,RANK(P2562,(N2562:P2562,Q2562:AE2562)),0)</f>
        <v>3</v>
      </c>
      <c r="G2562" s="1">
        <f t="shared" si="1046"/>
        <v>2266</v>
      </c>
      <c r="H2562" s="2">
        <f t="shared" si="1047"/>
        <v>0.24108947760400043</v>
      </c>
      <c r="I2562" s="2"/>
      <c r="J2562" s="2">
        <f t="shared" si="1060"/>
        <v>0.37525268645600596</v>
      </c>
      <c r="K2562" s="2">
        <f t="shared" si="1061"/>
        <v>0.61634216406000641</v>
      </c>
      <c r="L2562" s="2">
        <f t="shared" si="1062"/>
        <v>5.4261091605489944E-3</v>
      </c>
      <c r="M2562" s="2">
        <f t="shared" si="1063"/>
        <v>2.979040323438634E-3</v>
      </c>
      <c r="N2562" s="38">
        <v>3527</v>
      </c>
      <c r="O2562" s="38">
        <v>5793</v>
      </c>
      <c r="P2562" s="38">
        <v>51</v>
      </c>
      <c r="Q2562" s="38"/>
      <c r="R2562" s="38">
        <v>10</v>
      </c>
      <c r="S2562" s="38"/>
      <c r="T2562" s="38">
        <v>6</v>
      </c>
      <c r="U2562" s="38"/>
      <c r="V2562" s="38">
        <v>2</v>
      </c>
      <c r="W2562" s="38"/>
      <c r="X2562" s="38"/>
      <c r="Y2562" s="38"/>
      <c r="Z2562" s="38"/>
      <c r="AA2562" s="38"/>
      <c r="AB2562" s="38"/>
      <c r="AC2562" s="38"/>
      <c r="AD2562" s="38"/>
      <c r="AE2562" s="38"/>
      <c r="AF2562" s="38"/>
      <c r="AG2562" s="38"/>
      <c r="AH2562" s="38"/>
      <c r="AI2562" s="38"/>
      <c r="AJ2562" s="38"/>
      <c r="AK2562" s="38"/>
      <c r="AL2562" s="38">
        <v>10</v>
      </c>
      <c r="AM2562" s="38"/>
      <c r="AN2562" s="38"/>
      <c r="AO2562" s="38"/>
      <c r="AP2562" s="38"/>
      <c r="AQ2562" s="38"/>
      <c r="AR2562" s="38"/>
      <c r="AS2562" s="38"/>
      <c r="AT2562" s="38"/>
      <c r="AU2562" s="38"/>
      <c r="AV2562" s="38"/>
      <c r="AW2562" s="38"/>
      <c r="AX2562" s="38"/>
      <c r="AY2562" s="38"/>
      <c r="BA2562" s="3">
        <f>IF(Q2562&gt;0,RANK(Q2562,(N2562:P2562,Q2562:AE2562)),0)</f>
        <v>0</v>
      </c>
      <c r="BB2562" s="3">
        <f>IF(R2562&gt;0,RANK(R2562,(N2562:P2562,Q2562:AE2562)),0)</f>
        <v>4</v>
      </c>
      <c r="BC2562" s="3">
        <f>IF(S2562&gt;0,RANK(S2562,(N2562:P2562,Q2562:AE2562)),0)</f>
        <v>0</v>
      </c>
      <c r="BD2562" s="3">
        <f>IF(T2562&gt;0,RANK(T2562,(N2562:P2562,Q2562:AE2562)),0)</f>
        <v>5</v>
      </c>
      <c r="BE2562" s="2">
        <f t="shared" si="1064"/>
        <v>0</v>
      </c>
      <c r="BF2562" s="2">
        <f t="shared" si="1065"/>
        <v>1.0639429726566655E-3</v>
      </c>
      <c r="BG2562" s="2">
        <f t="shared" si="1066"/>
        <v>0</v>
      </c>
      <c r="BH2562" s="2">
        <f t="shared" si="1067"/>
        <v>6.3836578359399937E-4</v>
      </c>
      <c r="BJ2562" t="s">
        <v>576</v>
      </c>
      <c r="BK2562" t="s">
        <v>18</v>
      </c>
      <c r="BL2562">
        <v>8</v>
      </c>
      <c r="BN2562">
        <v>0</v>
      </c>
      <c r="BO2562" s="60">
        <v>47</v>
      </c>
      <c r="BP2562" s="62">
        <v>69</v>
      </c>
      <c r="BQ2562" s="66">
        <f t="shared" si="1068"/>
        <v>47069</v>
      </c>
      <c r="BR2562" s="66">
        <f t="shared" si="1058"/>
        <v>47069</v>
      </c>
      <c r="BS2562" s="3" t="s">
        <v>3083</v>
      </c>
    </row>
    <row r="2563" spans="1:84" ht="14" hidden="1" customHeight="1" outlineLevel="1" x14ac:dyDescent="0.2">
      <c r="A2563" t="s">
        <v>1616</v>
      </c>
      <c r="B2563" t="s">
        <v>18</v>
      </c>
      <c r="C2563" s="1">
        <f t="shared" si="1059"/>
        <v>12094</v>
      </c>
      <c r="D2563" s="3">
        <f>IF(N2563&gt;0, RANK(N2563,(N2563:P2563,Q2563:AE2563)),0)</f>
        <v>2</v>
      </c>
      <c r="E2563" s="3">
        <f>IF(O2563&gt;0,RANK(O2563,(N2563:P2563,Q2563:AE2563)),0)</f>
        <v>1</v>
      </c>
      <c r="F2563" s="3">
        <f>IF(P2563&gt;0,RANK(P2563,(N2563:P2563,Q2563:AE2563)),0)</f>
        <v>3</v>
      </c>
      <c r="G2563" s="1">
        <f t="shared" si="1046"/>
        <v>8589</v>
      </c>
      <c r="H2563" s="2">
        <f t="shared" si="1047"/>
        <v>0.7101868695220771</v>
      </c>
      <c r="I2563" s="2"/>
      <c r="J2563" s="2">
        <f t="shared" si="1060"/>
        <v>0.14089631222093599</v>
      </c>
      <c r="K2563" s="2">
        <f t="shared" si="1061"/>
        <v>0.85108318174301312</v>
      </c>
      <c r="L2563" s="2">
        <f t="shared" si="1062"/>
        <v>5.3745659004465025E-3</v>
      </c>
      <c r="M2563" s="2">
        <f t="shared" si="1063"/>
        <v>2.6459401356043648E-3</v>
      </c>
      <c r="N2563" s="38">
        <v>1704</v>
      </c>
      <c r="O2563" s="38">
        <v>10293</v>
      </c>
      <c r="P2563" s="38">
        <v>65</v>
      </c>
      <c r="Q2563" s="38"/>
      <c r="R2563" s="38">
        <v>16</v>
      </c>
      <c r="S2563" s="38"/>
      <c r="T2563" s="38">
        <v>5</v>
      </c>
      <c r="U2563" s="38"/>
      <c r="V2563" s="38">
        <v>3</v>
      </c>
      <c r="W2563" s="38"/>
      <c r="X2563" s="38"/>
      <c r="Y2563" s="38"/>
      <c r="Z2563" s="38"/>
      <c r="AA2563" s="38"/>
      <c r="AB2563" s="38"/>
      <c r="AC2563" s="38"/>
      <c r="AD2563" s="38"/>
      <c r="AE2563" s="38"/>
      <c r="AF2563" s="38"/>
      <c r="AG2563" s="38"/>
      <c r="AH2563" s="38"/>
      <c r="AI2563" s="38"/>
      <c r="AJ2563" s="38"/>
      <c r="AK2563" s="38"/>
      <c r="AL2563" s="38">
        <v>8</v>
      </c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BA2563" s="3">
        <f>IF(Q2563&gt;0,RANK(Q2563,(N2563:P2563,Q2563:AE2563)),0)</f>
        <v>0</v>
      </c>
      <c r="BB2563" s="3">
        <f>IF(R2563&gt;0,RANK(R2563,(N2563:P2563,Q2563:AE2563)),0)</f>
        <v>4</v>
      </c>
      <c r="BC2563" s="3">
        <f>IF(S2563&gt;0,RANK(S2563,(N2563:P2563,Q2563:AE2563)),0)</f>
        <v>0</v>
      </c>
      <c r="BD2563" s="3">
        <f>IF(T2563&gt;0,RANK(T2563,(N2563:P2563,Q2563:AE2563)),0)</f>
        <v>5</v>
      </c>
      <c r="BE2563" s="2">
        <f t="shared" si="1064"/>
        <v>0</v>
      </c>
      <c r="BF2563" s="2">
        <f t="shared" si="1065"/>
        <v>1.322970067802216E-3</v>
      </c>
      <c r="BG2563" s="2">
        <f t="shared" si="1066"/>
        <v>0</v>
      </c>
      <c r="BH2563" s="2">
        <f t="shared" si="1067"/>
        <v>4.1342814618819249E-4</v>
      </c>
      <c r="BJ2563" t="s">
        <v>1616</v>
      </c>
      <c r="BK2563" t="s">
        <v>18</v>
      </c>
      <c r="BL2563">
        <v>8</v>
      </c>
      <c r="BN2563">
        <v>0</v>
      </c>
      <c r="BO2563" s="60">
        <v>47</v>
      </c>
      <c r="BP2563" s="62">
        <v>71</v>
      </c>
      <c r="BQ2563" s="66">
        <f t="shared" si="1068"/>
        <v>47071</v>
      </c>
      <c r="BR2563" s="66">
        <f t="shared" si="1058"/>
        <v>47071</v>
      </c>
      <c r="BS2563" s="3" t="s">
        <v>3083</v>
      </c>
    </row>
    <row r="2564" spans="1:84" ht="14" hidden="1" customHeight="1" outlineLevel="1" x14ac:dyDescent="0.2">
      <c r="A2564" t="s">
        <v>1798</v>
      </c>
      <c r="B2564" t="s">
        <v>18</v>
      </c>
      <c r="C2564" s="1">
        <f t="shared" si="1059"/>
        <v>26266</v>
      </c>
      <c r="D2564" s="3">
        <f>IF(N2564&gt;0, RANK(N2564,(N2564:P2564,Q2564:AE2564)),0)</f>
        <v>2</v>
      </c>
      <c r="E2564" s="3">
        <f>IF(O2564&gt;0,RANK(O2564,(N2564:P2564,Q2564:AE2564)),0)</f>
        <v>1</v>
      </c>
      <c r="F2564" s="3">
        <f>IF(P2564&gt;0,RANK(P2564,(N2564:P2564,Q2564:AE2564)),0)</f>
        <v>3</v>
      </c>
      <c r="G2564" s="1">
        <f t="shared" si="1046"/>
        <v>18079</v>
      </c>
      <c r="H2564" s="2">
        <f t="shared" si="1047"/>
        <v>0.68830427168202235</v>
      </c>
      <c r="I2564" s="2"/>
      <c r="J2564" s="2">
        <f t="shared" si="1060"/>
        <v>0.15179319272062744</v>
      </c>
      <c r="K2564" s="2">
        <f t="shared" si="1061"/>
        <v>0.84009746440264976</v>
      </c>
      <c r="L2564" s="2">
        <f t="shared" si="1062"/>
        <v>4.3782837127845885E-3</v>
      </c>
      <c r="M2564" s="2">
        <f t="shared" si="1063"/>
        <v>3.7310591639382364E-3</v>
      </c>
      <c r="N2564" s="38">
        <v>3987</v>
      </c>
      <c r="O2564" s="38">
        <v>22066</v>
      </c>
      <c r="P2564" s="38">
        <v>115</v>
      </c>
      <c r="Q2564" s="38"/>
      <c r="R2564" s="38">
        <v>30</v>
      </c>
      <c r="S2564" s="38"/>
      <c r="T2564" s="38">
        <v>15</v>
      </c>
      <c r="U2564" s="38"/>
      <c r="V2564" s="38">
        <v>8</v>
      </c>
      <c r="W2564" s="38"/>
      <c r="X2564" s="38"/>
      <c r="Y2564" s="38"/>
      <c r="Z2564" s="38"/>
      <c r="AA2564" s="38"/>
      <c r="AB2564" s="38"/>
      <c r="AC2564" s="38"/>
      <c r="AD2564" s="38"/>
      <c r="AE2564" s="38"/>
      <c r="AF2564" s="38"/>
      <c r="AG2564" s="38"/>
      <c r="AH2564" s="38"/>
      <c r="AI2564" s="38"/>
      <c r="AJ2564" s="38"/>
      <c r="AK2564" s="38"/>
      <c r="AL2564" s="38">
        <v>45</v>
      </c>
      <c r="AM2564" s="38"/>
      <c r="AN2564" s="38"/>
      <c r="AO2564" s="38"/>
      <c r="AP2564" s="38"/>
      <c r="AQ2564" s="38"/>
      <c r="AR2564" s="38"/>
      <c r="AS2564" s="38"/>
      <c r="AT2564" s="38"/>
      <c r="AU2564" s="38"/>
      <c r="AV2564" s="38"/>
      <c r="AW2564" s="38"/>
      <c r="AX2564" s="38"/>
      <c r="AY2564" s="38"/>
      <c r="BA2564" s="3">
        <f>IF(Q2564&gt;0,RANK(Q2564,(N2564:P2564,Q2564:AE2564)),0)</f>
        <v>0</v>
      </c>
      <c r="BB2564" s="3">
        <f>IF(R2564&gt;0,RANK(R2564,(N2564:P2564,Q2564:AE2564)),0)</f>
        <v>4</v>
      </c>
      <c r="BC2564" s="3">
        <f>IF(S2564&gt;0,RANK(S2564,(N2564:P2564,Q2564:AE2564)),0)</f>
        <v>0</v>
      </c>
      <c r="BD2564" s="3">
        <f>IF(T2564&gt;0,RANK(T2564,(N2564:P2564,Q2564:AE2564)),0)</f>
        <v>5</v>
      </c>
      <c r="BE2564" s="2">
        <f t="shared" si="1064"/>
        <v>0</v>
      </c>
      <c r="BF2564" s="2">
        <f t="shared" si="1065"/>
        <v>1.1421609685525014E-3</v>
      </c>
      <c r="BG2564" s="2">
        <f t="shared" si="1066"/>
        <v>0</v>
      </c>
      <c r="BH2564" s="2">
        <f t="shared" si="1067"/>
        <v>5.7108048427625068E-4</v>
      </c>
      <c r="BJ2564" t="s">
        <v>1798</v>
      </c>
      <c r="BK2564" t="s">
        <v>18</v>
      </c>
      <c r="BL2564">
        <v>1</v>
      </c>
      <c r="BN2564">
        <v>0</v>
      </c>
      <c r="BO2564" s="60">
        <v>47</v>
      </c>
      <c r="BP2564" s="62">
        <v>73</v>
      </c>
      <c r="BQ2564" s="66">
        <f t="shared" si="1068"/>
        <v>47073</v>
      </c>
      <c r="BR2564" s="66">
        <f t="shared" si="1058"/>
        <v>47073</v>
      </c>
      <c r="BS2564" s="3" t="s">
        <v>3083</v>
      </c>
      <c r="CF2564" s="71"/>
    </row>
    <row r="2565" spans="1:84" ht="14" hidden="1" customHeight="1" outlineLevel="1" x14ac:dyDescent="0.2">
      <c r="A2565" t="s">
        <v>107</v>
      </c>
      <c r="B2565" t="s">
        <v>18</v>
      </c>
      <c r="C2565" s="1">
        <f t="shared" si="1059"/>
        <v>6652</v>
      </c>
      <c r="D2565" s="3">
        <f>IF(N2565&gt;0, RANK(N2565,(N2565:P2565,Q2565:AE2565)),0)</f>
        <v>1</v>
      </c>
      <c r="E2565" s="3">
        <f>IF(O2565&gt;0,RANK(O2565,(N2565:P2565,Q2565:AE2565)),0)</f>
        <v>2</v>
      </c>
      <c r="F2565" s="3">
        <f>IF(P2565&gt;0,RANK(P2565,(N2565:P2565,Q2565:AE2565)),0)</f>
        <v>3</v>
      </c>
      <c r="G2565" s="1">
        <f t="shared" si="1046"/>
        <v>25</v>
      </c>
      <c r="H2565" s="2">
        <f t="shared" si="1047"/>
        <v>3.7582681900180399E-3</v>
      </c>
      <c r="I2565" s="2"/>
      <c r="J2565" s="2">
        <f t="shared" si="1060"/>
        <v>0.49774503908598916</v>
      </c>
      <c r="K2565" s="2">
        <f t="shared" si="1061"/>
        <v>0.49398677089597115</v>
      </c>
      <c r="L2565" s="2">
        <f t="shared" si="1062"/>
        <v>3.3072760072158751E-3</v>
      </c>
      <c r="M2565" s="2">
        <f t="shared" si="1063"/>
        <v>4.9609140108237589E-3</v>
      </c>
      <c r="N2565" s="38">
        <v>3311</v>
      </c>
      <c r="O2565" s="38">
        <v>3286</v>
      </c>
      <c r="P2565" s="38">
        <v>22</v>
      </c>
      <c r="Q2565" s="38"/>
      <c r="R2565" s="38">
        <v>3</v>
      </c>
      <c r="S2565" s="38"/>
      <c r="T2565" s="38">
        <v>6</v>
      </c>
      <c r="U2565" s="38"/>
      <c r="V2565" s="38">
        <v>2</v>
      </c>
      <c r="W2565" s="38"/>
      <c r="X2565" s="38"/>
      <c r="Y2565" s="38"/>
      <c r="Z2565" s="38"/>
      <c r="AA2565" s="38"/>
      <c r="AB2565" s="38"/>
      <c r="AC2565" s="38"/>
      <c r="AD2565" s="38"/>
      <c r="AE2565" s="38"/>
      <c r="AF2565" s="38"/>
      <c r="AG2565" s="38"/>
      <c r="AH2565" s="38"/>
      <c r="AI2565" s="38"/>
      <c r="AJ2565" s="38"/>
      <c r="AK2565" s="38"/>
      <c r="AL2565" s="38">
        <v>22</v>
      </c>
      <c r="AM2565" s="38"/>
      <c r="AN2565" s="38"/>
      <c r="AO2565" s="38"/>
      <c r="AP2565" s="38"/>
      <c r="AQ2565" s="38"/>
      <c r="AR2565" s="38"/>
      <c r="AS2565" s="38"/>
      <c r="AT2565" s="38"/>
      <c r="AU2565" s="38"/>
      <c r="AV2565" s="38"/>
      <c r="AW2565" s="38"/>
      <c r="AX2565" s="38"/>
      <c r="AY2565" s="38"/>
      <c r="BA2565" s="3">
        <f>IF(Q2565&gt;0,RANK(Q2565,(N2565:P2565,Q2565:AE2565)),0)</f>
        <v>0</v>
      </c>
      <c r="BB2565" s="3">
        <f>IF(R2565&gt;0,RANK(R2565,(N2565:P2565,Q2565:AE2565)),0)</f>
        <v>5</v>
      </c>
      <c r="BC2565" s="3">
        <f>IF(S2565&gt;0,RANK(S2565,(N2565:P2565,Q2565:AE2565)),0)</f>
        <v>0</v>
      </c>
      <c r="BD2565" s="3">
        <f>IF(T2565&gt;0,RANK(T2565,(N2565:P2565,Q2565:AE2565)),0)</f>
        <v>4</v>
      </c>
      <c r="BE2565" s="2">
        <f t="shared" si="1064"/>
        <v>0</v>
      </c>
      <c r="BF2565" s="2">
        <f t="shared" si="1065"/>
        <v>4.5099218280216478E-4</v>
      </c>
      <c r="BG2565" s="2">
        <f t="shared" si="1066"/>
        <v>0</v>
      </c>
      <c r="BH2565" s="2">
        <f t="shared" si="1067"/>
        <v>9.0198436560432957E-4</v>
      </c>
      <c r="BJ2565" t="s">
        <v>107</v>
      </c>
      <c r="BK2565" t="s">
        <v>18</v>
      </c>
      <c r="BL2565">
        <v>8</v>
      </c>
      <c r="BN2565">
        <v>0</v>
      </c>
      <c r="BO2565" s="60">
        <v>47</v>
      </c>
      <c r="BP2565" s="62">
        <v>75</v>
      </c>
      <c r="BQ2565" s="66">
        <f t="shared" si="1068"/>
        <v>47075</v>
      </c>
      <c r="BR2565" s="66">
        <f t="shared" si="1058"/>
        <v>47075</v>
      </c>
      <c r="BS2565" s="3" t="s">
        <v>3083</v>
      </c>
    </row>
    <row r="2566" spans="1:84" ht="14" hidden="1" customHeight="1" outlineLevel="1" x14ac:dyDescent="0.2">
      <c r="A2566" t="s">
        <v>934</v>
      </c>
      <c r="B2566" t="s">
        <v>18</v>
      </c>
      <c r="C2566" s="1">
        <f t="shared" si="1059"/>
        <v>12047</v>
      </c>
      <c r="D2566" s="3">
        <f>IF(N2566&gt;0, RANK(N2566,(N2566:P2566,Q2566:AE2566)),0)</f>
        <v>2</v>
      </c>
      <c r="E2566" s="3">
        <f>IF(O2566&gt;0,RANK(O2566,(N2566:P2566,Q2566:AE2566)),0)</f>
        <v>1</v>
      </c>
      <c r="F2566" s="3">
        <f>IF(P2566&gt;0,RANK(P2566,(N2566:P2566,Q2566:AE2566)),0)</f>
        <v>3</v>
      </c>
      <c r="G2566" s="1">
        <f t="shared" si="1046"/>
        <v>8181</v>
      </c>
      <c r="H2566" s="2">
        <f t="shared" si="1047"/>
        <v>0.67909022993276336</v>
      </c>
      <c r="I2566" s="2"/>
      <c r="J2566" s="2">
        <f t="shared" si="1060"/>
        <v>0.15788163028139787</v>
      </c>
      <c r="K2566" s="2">
        <f t="shared" si="1061"/>
        <v>0.83697186021416126</v>
      </c>
      <c r="L2566" s="2">
        <f t="shared" si="1062"/>
        <v>3.071304059101851E-3</v>
      </c>
      <c r="M2566" s="2">
        <f t="shared" si="1063"/>
        <v>2.0752054453389928E-3</v>
      </c>
      <c r="N2566" s="38">
        <v>1902</v>
      </c>
      <c r="O2566" s="38">
        <v>10083</v>
      </c>
      <c r="P2566" s="38">
        <v>37</v>
      </c>
      <c r="Q2566" s="38"/>
      <c r="R2566" s="38">
        <v>8</v>
      </c>
      <c r="S2566" s="38"/>
      <c r="T2566" s="38">
        <v>3</v>
      </c>
      <c r="U2566" s="38"/>
      <c r="V2566" s="38">
        <v>2</v>
      </c>
      <c r="W2566" s="38"/>
      <c r="X2566" s="38"/>
      <c r="Y2566" s="38"/>
      <c r="Z2566" s="38"/>
      <c r="AA2566" s="38"/>
      <c r="AB2566" s="38"/>
      <c r="AC2566" s="38"/>
      <c r="AD2566" s="38"/>
      <c r="AE2566" s="38"/>
      <c r="AF2566" s="38"/>
      <c r="AG2566" s="38"/>
      <c r="AH2566" s="38"/>
      <c r="AI2566" s="38"/>
      <c r="AJ2566" s="38"/>
      <c r="AK2566" s="38"/>
      <c r="AL2566" s="38">
        <v>12</v>
      </c>
      <c r="AM2566" s="38"/>
      <c r="AN2566" s="38"/>
      <c r="AO2566" s="38"/>
      <c r="AP2566" s="38"/>
      <c r="AQ2566" s="38"/>
      <c r="AR2566" s="38"/>
      <c r="AS2566" s="38"/>
      <c r="AT2566" s="38"/>
      <c r="AU2566" s="38"/>
      <c r="AV2566" s="38"/>
      <c r="AW2566" s="38"/>
      <c r="AX2566" s="38"/>
      <c r="AY2566" s="38"/>
      <c r="BA2566" s="3">
        <f>IF(Q2566&gt;0,RANK(Q2566,(N2566:P2566,Q2566:AE2566)),0)</f>
        <v>0</v>
      </c>
      <c r="BB2566" s="3">
        <f>IF(R2566&gt;0,RANK(R2566,(N2566:P2566,Q2566:AE2566)),0)</f>
        <v>4</v>
      </c>
      <c r="BC2566" s="3">
        <f>IF(S2566&gt;0,RANK(S2566,(N2566:P2566,Q2566:AE2566)),0)</f>
        <v>0</v>
      </c>
      <c r="BD2566" s="3">
        <f>IF(T2566&gt;0,RANK(T2566,(N2566:P2566,Q2566:AE2566)),0)</f>
        <v>5</v>
      </c>
      <c r="BE2566" s="2">
        <f t="shared" si="1064"/>
        <v>0</v>
      </c>
      <c r="BF2566" s="2">
        <f t="shared" si="1065"/>
        <v>6.6406574250850838E-4</v>
      </c>
      <c r="BG2566" s="2">
        <f t="shared" si="1066"/>
        <v>0</v>
      </c>
      <c r="BH2566" s="2">
        <f t="shared" si="1067"/>
        <v>2.4902465344069064E-4</v>
      </c>
      <c r="BJ2566" t="s">
        <v>934</v>
      </c>
      <c r="BK2566" t="s">
        <v>18</v>
      </c>
      <c r="BL2566">
        <v>8</v>
      </c>
      <c r="BN2566">
        <v>0</v>
      </c>
      <c r="BO2566" s="60">
        <v>47</v>
      </c>
      <c r="BP2566" s="62">
        <v>77</v>
      </c>
      <c r="BQ2566" s="66">
        <f t="shared" si="1068"/>
        <v>47077</v>
      </c>
      <c r="BR2566" s="66">
        <f t="shared" si="1058"/>
        <v>47077</v>
      </c>
      <c r="BS2566" s="3" t="s">
        <v>3083</v>
      </c>
    </row>
    <row r="2567" spans="1:84" ht="14" hidden="1" customHeight="1" outlineLevel="1" x14ac:dyDescent="0.2">
      <c r="A2567" t="s">
        <v>3055</v>
      </c>
      <c r="B2567" t="s">
        <v>18</v>
      </c>
      <c r="C2567" s="1">
        <f t="shared" si="1059"/>
        <v>15076</v>
      </c>
      <c r="D2567" s="3">
        <f>IF(N2567&gt;0, RANK(N2567,(N2567:P2567,Q2567:AE2567)),0)</f>
        <v>2</v>
      </c>
      <c r="E2567" s="3">
        <f>IF(O2567&gt;0,RANK(O2567,(N2567:P2567,Q2567:AE2567)),0)</f>
        <v>1</v>
      </c>
      <c r="F2567" s="3">
        <f>IF(P2567&gt;0,RANK(P2567,(N2567:P2567,Q2567:AE2567)),0)</f>
        <v>3</v>
      </c>
      <c r="G2567" s="1">
        <f t="shared" si="1046"/>
        <v>8343</v>
      </c>
      <c r="H2567" s="2">
        <f t="shared" si="1047"/>
        <v>0.55339612629344659</v>
      </c>
      <c r="I2567" s="2"/>
      <c r="J2567" s="2">
        <f t="shared" si="1060"/>
        <v>0.21796232422393208</v>
      </c>
      <c r="K2567" s="2">
        <f t="shared" si="1061"/>
        <v>0.77135845051737861</v>
      </c>
      <c r="L2567" s="2">
        <f t="shared" si="1062"/>
        <v>7.0310427169010346E-3</v>
      </c>
      <c r="M2567" s="2">
        <f t="shared" si="1063"/>
        <v>3.6481825417882165E-3</v>
      </c>
      <c r="N2567" s="38">
        <v>3286</v>
      </c>
      <c r="O2567" s="38">
        <v>11629</v>
      </c>
      <c r="P2567" s="38">
        <v>106</v>
      </c>
      <c r="Q2567" s="38"/>
      <c r="R2567" s="38">
        <v>19</v>
      </c>
      <c r="S2567" s="38"/>
      <c r="T2567" s="38">
        <v>8</v>
      </c>
      <c r="U2567" s="38"/>
      <c r="V2567" s="38">
        <v>5</v>
      </c>
      <c r="W2567" s="38"/>
      <c r="X2567" s="38"/>
      <c r="Y2567" s="38"/>
      <c r="Z2567" s="38"/>
      <c r="AA2567" s="38"/>
      <c r="AB2567" s="38"/>
      <c r="AC2567" s="38"/>
      <c r="AD2567" s="38"/>
      <c r="AE2567" s="38"/>
      <c r="AF2567" s="38"/>
      <c r="AG2567" s="38"/>
      <c r="AH2567" s="38"/>
      <c r="AI2567" s="38"/>
      <c r="AJ2567" s="38"/>
      <c r="AK2567" s="38"/>
      <c r="AL2567" s="38">
        <v>23</v>
      </c>
      <c r="AM2567" s="38"/>
      <c r="AN2567" s="38"/>
      <c r="AO2567" s="38"/>
      <c r="AP2567" s="38"/>
      <c r="AQ2567" s="38"/>
      <c r="AR2567" s="38"/>
      <c r="AS2567" s="38"/>
      <c r="AT2567" s="38"/>
      <c r="AU2567" s="38"/>
      <c r="AV2567" s="38"/>
      <c r="AW2567" s="38"/>
      <c r="AX2567" s="38"/>
      <c r="AY2567" s="38"/>
      <c r="BA2567" s="3">
        <f>IF(Q2567&gt;0,RANK(Q2567,(N2567:P2567,Q2567:AE2567)),0)</f>
        <v>0</v>
      </c>
      <c r="BB2567" s="3">
        <f>IF(R2567&gt;0,RANK(R2567,(N2567:P2567,Q2567:AE2567)),0)</f>
        <v>4</v>
      </c>
      <c r="BC2567" s="3">
        <f>IF(S2567&gt;0,RANK(S2567,(N2567:P2567,Q2567:AE2567)),0)</f>
        <v>0</v>
      </c>
      <c r="BD2567" s="3">
        <f>IF(T2567&gt;0,RANK(T2567,(N2567:P2567,Q2567:AE2567)),0)</f>
        <v>5</v>
      </c>
      <c r="BE2567" s="2">
        <f t="shared" si="1064"/>
        <v>0</v>
      </c>
      <c r="BF2567" s="2">
        <f t="shared" si="1065"/>
        <v>1.2602812417086761E-3</v>
      </c>
      <c r="BG2567" s="2">
        <f t="shared" si="1066"/>
        <v>0</v>
      </c>
      <c r="BH2567" s="2">
        <f t="shared" si="1067"/>
        <v>5.3064473335102144E-4</v>
      </c>
      <c r="BJ2567" t="s">
        <v>3055</v>
      </c>
      <c r="BK2567" t="s">
        <v>18</v>
      </c>
      <c r="BL2567">
        <v>8</v>
      </c>
      <c r="BN2567">
        <v>0</v>
      </c>
      <c r="BO2567" s="60">
        <v>47</v>
      </c>
      <c r="BP2567" s="62">
        <v>79</v>
      </c>
      <c r="BQ2567" s="66">
        <f t="shared" si="1068"/>
        <v>47079</v>
      </c>
      <c r="BR2567" s="66">
        <f t="shared" si="1058"/>
        <v>47079</v>
      </c>
      <c r="BS2567" s="3" t="s">
        <v>3083</v>
      </c>
    </row>
    <row r="2568" spans="1:84" ht="14" hidden="1" customHeight="1" outlineLevel="1" x14ac:dyDescent="0.2">
      <c r="A2568" t="s">
        <v>434</v>
      </c>
      <c r="B2568" t="s">
        <v>18</v>
      </c>
      <c r="C2568" s="1">
        <f t="shared" si="1059"/>
        <v>10309</v>
      </c>
      <c r="D2568" s="3">
        <f>IF(N2568&gt;0, RANK(N2568,(N2568:P2568,Q2568:AE2568)),0)</f>
        <v>2</v>
      </c>
      <c r="E2568" s="3">
        <f>IF(O2568&gt;0,RANK(O2568,(N2568:P2568,Q2568:AE2568)),0)</f>
        <v>1</v>
      </c>
      <c r="F2568" s="3">
        <f>IF(P2568&gt;0,RANK(P2568,(N2568:P2568,Q2568:AE2568)),0)</f>
        <v>3</v>
      </c>
      <c r="G2568" s="1">
        <f t="shared" si="1046"/>
        <v>6297</v>
      </c>
      <c r="H2568" s="2">
        <f t="shared" si="1047"/>
        <v>0.61082549228829175</v>
      </c>
      <c r="I2568" s="2"/>
      <c r="J2568" s="2">
        <f t="shared" si="1060"/>
        <v>0.19090115433116694</v>
      </c>
      <c r="K2568" s="2">
        <f t="shared" si="1061"/>
        <v>0.80172664661945869</v>
      </c>
      <c r="L2568" s="2">
        <f t="shared" si="1062"/>
        <v>5.1411388107478898E-3</v>
      </c>
      <c r="M2568" s="2">
        <f t="shared" si="1063"/>
        <v>2.2310602386264719E-3</v>
      </c>
      <c r="N2568" s="38">
        <v>1968</v>
      </c>
      <c r="O2568" s="38">
        <v>8265</v>
      </c>
      <c r="P2568" s="38">
        <v>53</v>
      </c>
      <c r="Q2568" s="38"/>
      <c r="R2568" s="38">
        <v>13</v>
      </c>
      <c r="S2568" s="38"/>
      <c r="T2568" s="38">
        <v>3</v>
      </c>
      <c r="U2568" s="38"/>
      <c r="V2568" s="38">
        <v>0</v>
      </c>
      <c r="W2568" s="38"/>
      <c r="X2568" s="38"/>
      <c r="Y2568" s="38"/>
      <c r="Z2568" s="38"/>
      <c r="AA2568" s="38"/>
      <c r="AB2568" s="38"/>
      <c r="AC2568" s="38"/>
      <c r="AD2568" s="38"/>
      <c r="AE2568" s="38"/>
      <c r="AF2568" s="38"/>
      <c r="AG2568" s="38"/>
      <c r="AH2568" s="38"/>
      <c r="AI2568" s="38"/>
      <c r="AJ2568" s="38"/>
      <c r="AK2568" s="38"/>
      <c r="AL2568" s="38">
        <v>7</v>
      </c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BA2568" s="3">
        <f>IF(Q2568&gt;0,RANK(Q2568,(N2568:P2568,Q2568:AE2568)),0)</f>
        <v>0</v>
      </c>
      <c r="BB2568" s="3">
        <f>IF(R2568&gt;0,RANK(R2568,(N2568:P2568,Q2568:AE2568)),0)</f>
        <v>4</v>
      </c>
      <c r="BC2568" s="3">
        <f>IF(S2568&gt;0,RANK(S2568,(N2568:P2568,Q2568:AE2568)),0)</f>
        <v>0</v>
      </c>
      <c r="BD2568" s="3">
        <f>IF(T2568&gt;0,RANK(T2568,(N2568:P2568,Q2568:AE2568)),0)</f>
        <v>5</v>
      </c>
      <c r="BE2568" s="2">
        <f t="shared" si="1064"/>
        <v>0</v>
      </c>
      <c r="BF2568" s="2">
        <f t="shared" si="1065"/>
        <v>1.2610340479192938E-3</v>
      </c>
      <c r="BG2568" s="2">
        <f t="shared" si="1066"/>
        <v>0</v>
      </c>
      <c r="BH2568" s="2">
        <f t="shared" si="1067"/>
        <v>2.9100785721214472E-4</v>
      </c>
      <c r="BJ2568" t="s">
        <v>434</v>
      </c>
      <c r="BK2568" t="s">
        <v>18</v>
      </c>
      <c r="BL2568">
        <v>7</v>
      </c>
      <c r="BN2568">
        <v>0</v>
      </c>
      <c r="BO2568" s="60">
        <v>47</v>
      </c>
      <c r="BP2568" s="62">
        <v>81</v>
      </c>
      <c r="BQ2568" s="66">
        <f t="shared" si="1068"/>
        <v>47081</v>
      </c>
      <c r="BR2568" s="66">
        <f t="shared" si="1058"/>
        <v>47081</v>
      </c>
      <c r="BS2568" s="3" t="s">
        <v>3083</v>
      </c>
    </row>
    <row r="2569" spans="1:84" ht="14" hidden="1" customHeight="1" outlineLevel="1" x14ac:dyDescent="0.2">
      <c r="A2569" t="s">
        <v>987</v>
      </c>
      <c r="B2569" t="s">
        <v>18</v>
      </c>
      <c r="C2569" s="1">
        <f t="shared" si="1059"/>
        <v>3810</v>
      </c>
      <c r="D2569" s="3">
        <f>IF(N2569&gt;0, RANK(N2569,(N2569:P2569,Q2569:AE2569)),0)</f>
        <v>2</v>
      </c>
      <c r="E2569" s="3">
        <f>IF(O2569&gt;0,RANK(O2569,(N2569:P2569,Q2569:AE2569)),0)</f>
        <v>1</v>
      </c>
      <c r="F2569" s="3">
        <f>IF(P2569&gt;0,RANK(P2569,(N2569:P2569,Q2569:AE2569)),0)</f>
        <v>3</v>
      </c>
      <c r="G2569" s="1">
        <f t="shared" ref="G2569:G2632" si="1069">IF(C2569&gt;0,MAX(N2569:P2569)-LARGE(N2569:P2569,2),0)</f>
        <v>2216</v>
      </c>
      <c r="H2569" s="2">
        <f t="shared" ref="H2569:H2632" si="1070">IF(C2569&gt;0,G2569/C2569,0)</f>
        <v>0.58162729658792656</v>
      </c>
      <c r="I2569" s="2"/>
      <c r="J2569" s="2">
        <f t="shared" si="1060"/>
        <v>0.20288713910761155</v>
      </c>
      <c r="K2569" s="2">
        <f t="shared" si="1061"/>
        <v>0.78451443569553803</v>
      </c>
      <c r="L2569" s="2">
        <f t="shared" si="1062"/>
        <v>7.3490813648293962E-3</v>
      </c>
      <c r="M2569" s="2">
        <f t="shared" si="1063"/>
        <v>5.2493438320209973E-3</v>
      </c>
      <c r="N2569" s="38">
        <v>773</v>
      </c>
      <c r="O2569" s="38">
        <v>2989</v>
      </c>
      <c r="P2569" s="38">
        <v>28</v>
      </c>
      <c r="Q2569" s="38"/>
      <c r="R2569" s="38">
        <v>8</v>
      </c>
      <c r="S2569" s="38"/>
      <c r="T2569" s="38">
        <v>1</v>
      </c>
      <c r="U2569" s="38"/>
      <c r="V2569" s="38">
        <v>1</v>
      </c>
      <c r="W2569" s="38"/>
      <c r="X2569" s="38"/>
      <c r="Y2569" s="38"/>
      <c r="Z2569" s="38"/>
      <c r="AA2569" s="38"/>
      <c r="AB2569" s="38"/>
      <c r="AC2569" s="38"/>
      <c r="AD2569" s="38"/>
      <c r="AE2569" s="38"/>
      <c r="AF2569" s="38"/>
      <c r="AG2569" s="38"/>
      <c r="AH2569" s="38"/>
      <c r="AI2569" s="38"/>
      <c r="AJ2569" s="38"/>
      <c r="AK2569" s="38"/>
      <c r="AL2569" s="38">
        <v>10</v>
      </c>
      <c r="AM2569" s="38"/>
      <c r="AN2569" s="38"/>
      <c r="AO2569" s="38"/>
      <c r="AP2569" s="38"/>
      <c r="AQ2569" s="38"/>
      <c r="AR2569" s="38"/>
      <c r="AS2569" s="38"/>
      <c r="AT2569" s="38"/>
      <c r="AU2569" s="38"/>
      <c r="AV2569" s="38"/>
      <c r="AW2569" s="38"/>
      <c r="AX2569" s="38"/>
      <c r="AY2569" s="38"/>
      <c r="BA2569" s="3">
        <f>IF(Q2569&gt;0,RANK(Q2569,(N2569:P2569,Q2569:AE2569)),0)</f>
        <v>0</v>
      </c>
      <c r="BB2569" s="3">
        <f>IF(R2569&gt;0,RANK(R2569,(N2569:P2569,Q2569:AE2569)),0)</f>
        <v>4</v>
      </c>
      <c r="BC2569" s="3">
        <f>IF(S2569&gt;0,RANK(S2569,(N2569:P2569,Q2569:AE2569)),0)</f>
        <v>0</v>
      </c>
      <c r="BD2569" s="3">
        <f>IF(T2569&gt;0,RANK(T2569,(N2569:P2569,Q2569:AE2569)),0)</f>
        <v>5</v>
      </c>
      <c r="BE2569" s="2">
        <f t="shared" si="1064"/>
        <v>0</v>
      </c>
      <c r="BF2569" s="2">
        <f t="shared" si="1065"/>
        <v>2.0997375328083989E-3</v>
      </c>
      <c r="BG2569" s="2">
        <f t="shared" si="1066"/>
        <v>0</v>
      </c>
      <c r="BH2569" s="2">
        <f t="shared" si="1067"/>
        <v>2.6246719160104987E-4</v>
      </c>
      <c r="BJ2569" t="s">
        <v>987</v>
      </c>
      <c r="BK2569" t="s">
        <v>18</v>
      </c>
      <c r="BL2569">
        <v>7</v>
      </c>
      <c r="BN2569">
        <v>0</v>
      </c>
      <c r="BO2569" s="60">
        <v>47</v>
      </c>
      <c r="BP2569" s="62">
        <v>83</v>
      </c>
      <c r="BQ2569" s="66">
        <f t="shared" si="1068"/>
        <v>47083</v>
      </c>
      <c r="BR2569" s="66">
        <f t="shared" si="1058"/>
        <v>47083</v>
      </c>
      <c r="BS2569" s="3" t="s">
        <v>3083</v>
      </c>
    </row>
    <row r="2570" spans="1:84" ht="14" hidden="1" customHeight="1" outlineLevel="1" x14ac:dyDescent="0.2">
      <c r="A2570" t="s">
        <v>2619</v>
      </c>
      <c r="B2570" t="s">
        <v>18</v>
      </c>
      <c r="C2570" s="1">
        <f t="shared" si="1059"/>
        <v>8264</v>
      </c>
      <c r="D2570" s="3">
        <f>IF(N2570&gt;0, RANK(N2570,(N2570:P2570,Q2570:AE2570)),0)</f>
        <v>2</v>
      </c>
      <c r="E2570" s="3">
        <f>IF(O2570&gt;0,RANK(O2570,(N2570:P2570,Q2570:AE2570)),0)</f>
        <v>1</v>
      </c>
      <c r="F2570" s="3">
        <f>IF(P2570&gt;0,RANK(P2570,(N2570:P2570,Q2570:AE2570)),0)</f>
        <v>3</v>
      </c>
      <c r="G2570" s="1">
        <f t="shared" si="1069"/>
        <v>4633</v>
      </c>
      <c r="H2570" s="2">
        <f t="shared" si="1070"/>
        <v>0.56062439496611816</v>
      </c>
      <c r="I2570" s="2"/>
      <c r="J2570" s="2">
        <f t="shared" si="1060"/>
        <v>0.21381897386253632</v>
      </c>
      <c r="K2570" s="2">
        <f t="shared" si="1061"/>
        <v>0.77444336882865439</v>
      </c>
      <c r="L2570" s="2">
        <f t="shared" si="1062"/>
        <v>6.5343659244917716E-3</v>
      </c>
      <c r="M2570" s="2">
        <f t="shared" si="1063"/>
        <v>5.2032913843174967E-3</v>
      </c>
      <c r="N2570" s="38">
        <v>1767</v>
      </c>
      <c r="O2570" s="38">
        <v>6400</v>
      </c>
      <c r="P2570" s="38">
        <v>54</v>
      </c>
      <c r="Q2570" s="38"/>
      <c r="R2570" s="38">
        <v>13</v>
      </c>
      <c r="S2570" s="38"/>
      <c r="T2570" s="38">
        <v>6</v>
      </c>
      <c r="U2570" s="38"/>
      <c r="V2570" s="38">
        <v>2</v>
      </c>
      <c r="W2570" s="38"/>
      <c r="X2570" s="38"/>
      <c r="Y2570" s="38"/>
      <c r="Z2570" s="38"/>
      <c r="AA2570" s="38"/>
      <c r="AB2570" s="38"/>
      <c r="AC2570" s="38"/>
      <c r="AD2570" s="38"/>
      <c r="AE2570" s="38"/>
      <c r="AF2570" s="38"/>
      <c r="AG2570" s="38"/>
      <c r="AH2570" s="38"/>
      <c r="AI2570" s="38"/>
      <c r="AJ2570" s="38"/>
      <c r="AK2570" s="38"/>
      <c r="AL2570" s="38">
        <v>22</v>
      </c>
      <c r="AM2570" s="38"/>
      <c r="AN2570" s="38"/>
      <c r="AO2570" s="38"/>
      <c r="AP2570" s="38"/>
      <c r="AQ2570" s="38"/>
      <c r="AR2570" s="38"/>
      <c r="AS2570" s="38"/>
      <c r="AT2570" s="38"/>
      <c r="AU2570" s="38"/>
      <c r="AV2570" s="38"/>
      <c r="AW2570" s="38"/>
      <c r="AX2570" s="38"/>
      <c r="AY2570" s="38"/>
      <c r="BA2570" s="3">
        <f>IF(Q2570&gt;0,RANK(Q2570,(N2570:P2570,Q2570:AE2570)),0)</f>
        <v>0</v>
      </c>
      <c r="BB2570" s="3">
        <f>IF(R2570&gt;0,RANK(R2570,(N2570:P2570,Q2570:AE2570)),0)</f>
        <v>4</v>
      </c>
      <c r="BC2570" s="3">
        <f>IF(S2570&gt;0,RANK(S2570,(N2570:P2570,Q2570:AE2570)),0)</f>
        <v>0</v>
      </c>
      <c r="BD2570" s="3">
        <f>IF(T2570&gt;0,RANK(T2570,(N2570:P2570,Q2570:AE2570)),0)</f>
        <v>5</v>
      </c>
      <c r="BE2570" s="2">
        <f t="shared" si="1064"/>
        <v>0</v>
      </c>
      <c r="BF2570" s="2">
        <f t="shared" si="1065"/>
        <v>1.5730880929332044E-3</v>
      </c>
      <c r="BG2570" s="2">
        <f t="shared" si="1066"/>
        <v>0</v>
      </c>
      <c r="BH2570" s="2">
        <f t="shared" si="1067"/>
        <v>7.2604065827686353E-4</v>
      </c>
      <c r="BJ2570" t="s">
        <v>2619</v>
      </c>
      <c r="BK2570" t="s">
        <v>18</v>
      </c>
      <c r="BL2570">
        <v>7</v>
      </c>
      <c r="BN2570">
        <v>0</v>
      </c>
      <c r="BO2570" s="60">
        <v>47</v>
      </c>
      <c r="BP2570" s="62">
        <v>85</v>
      </c>
      <c r="BQ2570" s="66">
        <f t="shared" si="1068"/>
        <v>47085</v>
      </c>
      <c r="BR2570" s="66">
        <f t="shared" si="1058"/>
        <v>47085</v>
      </c>
      <c r="BS2570" s="3" t="s">
        <v>3083</v>
      </c>
    </row>
    <row r="2571" spans="1:84" ht="14" hidden="1" customHeight="1" outlineLevel="1" x14ac:dyDescent="0.2">
      <c r="A2571" t="s">
        <v>2861</v>
      </c>
      <c r="B2571" t="s">
        <v>18</v>
      </c>
      <c r="C2571" s="1">
        <f t="shared" si="1059"/>
        <v>5676</v>
      </c>
      <c r="D2571" s="3">
        <f>IF(N2571&gt;0, RANK(N2571,(N2571:P2571,Q2571:AE2571)),0)</f>
        <v>2</v>
      </c>
      <c r="E2571" s="3">
        <f>IF(O2571&gt;0,RANK(O2571,(N2571:P2571,Q2571:AE2571)),0)</f>
        <v>1</v>
      </c>
      <c r="F2571" s="3">
        <f>IF(P2571&gt;0,RANK(P2571,(N2571:P2571,Q2571:AE2571)),0)</f>
        <v>3</v>
      </c>
      <c r="G2571" s="1">
        <f t="shared" si="1069"/>
        <v>3546</v>
      </c>
      <c r="H2571" s="2">
        <f t="shared" si="1070"/>
        <v>0.62473572938689215</v>
      </c>
      <c r="I2571" s="2"/>
      <c r="J2571" s="2">
        <f t="shared" si="1060"/>
        <v>0.18322762508809021</v>
      </c>
      <c r="K2571" s="2">
        <f t="shared" si="1061"/>
        <v>0.80796335447498235</v>
      </c>
      <c r="L2571" s="2">
        <f t="shared" si="1062"/>
        <v>4.7568710359408035E-3</v>
      </c>
      <c r="M2571" s="2">
        <f t="shared" si="1063"/>
        <v>4.0521494009866359E-3</v>
      </c>
      <c r="N2571" s="38">
        <v>1040</v>
      </c>
      <c r="O2571" s="38">
        <v>4586</v>
      </c>
      <c r="P2571" s="38">
        <v>27</v>
      </c>
      <c r="Q2571" s="38"/>
      <c r="R2571" s="38">
        <v>5</v>
      </c>
      <c r="S2571" s="38"/>
      <c r="T2571" s="38">
        <v>2</v>
      </c>
      <c r="U2571" s="38"/>
      <c r="V2571" s="38">
        <v>3</v>
      </c>
      <c r="W2571" s="38"/>
      <c r="X2571" s="38"/>
      <c r="Y2571" s="38"/>
      <c r="Z2571" s="38"/>
      <c r="AA2571" s="38"/>
      <c r="AB2571" s="38"/>
      <c r="AC2571" s="38"/>
      <c r="AD2571" s="38"/>
      <c r="AE2571" s="38"/>
      <c r="AF2571" s="38"/>
      <c r="AG2571" s="38"/>
      <c r="AH2571" s="38"/>
      <c r="AI2571" s="38"/>
      <c r="AJ2571" s="38"/>
      <c r="AK2571" s="38"/>
      <c r="AL2571" s="38">
        <v>13</v>
      </c>
      <c r="AM2571" s="38"/>
      <c r="AN2571" s="38"/>
      <c r="AO2571" s="38"/>
      <c r="AP2571" s="38"/>
      <c r="AQ2571" s="38"/>
      <c r="AR2571" s="38"/>
      <c r="AS2571" s="38"/>
      <c r="AT2571" s="38"/>
      <c r="AU2571" s="38"/>
      <c r="AV2571" s="38"/>
      <c r="AW2571" s="38"/>
      <c r="AX2571" s="38"/>
      <c r="AY2571" s="38"/>
      <c r="BA2571" s="3">
        <f>IF(Q2571&gt;0,RANK(Q2571,(N2571:P2571,Q2571:AE2571)),0)</f>
        <v>0</v>
      </c>
      <c r="BB2571" s="3">
        <f>IF(R2571&gt;0,RANK(R2571,(N2571:P2571,Q2571:AE2571)),0)</f>
        <v>4</v>
      </c>
      <c r="BC2571" s="3">
        <f>IF(S2571&gt;0,RANK(S2571,(N2571:P2571,Q2571:AE2571)),0)</f>
        <v>0</v>
      </c>
      <c r="BD2571" s="3">
        <f>IF(T2571&gt;0,RANK(T2571,(N2571:P2571,Q2571:AE2571)),0)</f>
        <v>6</v>
      </c>
      <c r="BE2571" s="2">
        <f t="shared" si="1064"/>
        <v>0</v>
      </c>
      <c r="BF2571" s="2">
        <f t="shared" si="1065"/>
        <v>8.809020436927414E-4</v>
      </c>
      <c r="BG2571" s="2">
        <f t="shared" si="1066"/>
        <v>0</v>
      </c>
      <c r="BH2571" s="2">
        <f t="shared" si="1067"/>
        <v>3.5236081747709656E-4</v>
      </c>
      <c r="BJ2571" t="s">
        <v>2861</v>
      </c>
      <c r="BK2571" t="s">
        <v>18</v>
      </c>
      <c r="BL2571">
        <v>6</v>
      </c>
      <c r="BN2571">
        <v>0</v>
      </c>
      <c r="BO2571" s="60">
        <v>47</v>
      </c>
      <c r="BP2571" s="62">
        <v>87</v>
      </c>
      <c r="BQ2571" s="66">
        <f t="shared" si="1068"/>
        <v>47087</v>
      </c>
      <c r="BR2571" s="66">
        <f t="shared" si="1058"/>
        <v>47087</v>
      </c>
      <c r="BS2571" s="3" t="s">
        <v>3083</v>
      </c>
    </row>
    <row r="2572" spans="1:84" ht="14" hidden="1" customHeight="1" outlineLevel="1" x14ac:dyDescent="0.2">
      <c r="A2572" t="s">
        <v>1071</v>
      </c>
      <c r="B2572" t="s">
        <v>18</v>
      </c>
      <c r="C2572" s="1">
        <f t="shared" si="1059"/>
        <v>25815</v>
      </c>
      <c r="D2572" s="3">
        <f>IF(N2572&gt;0, RANK(N2572,(N2572:P2572,Q2572:AE2572)),0)</f>
        <v>2</v>
      </c>
      <c r="E2572" s="3">
        <f>IF(O2572&gt;0,RANK(O2572,(N2572:P2572,Q2572:AE2572)),0)</f>
        <v>1</v>
      </c>
      <c r="F2572" s="3">
        <f>IF(P2572&gt;0,RANK(P2572,(N2572:P2572,Q2572:AE2572)),0)</f>
        <v>3</v>
      </c>
      <c r="G2572" s="1">
        <f t="shared" si="1069"/>
        <v>16565</v>
      </c>
      <c r="H2572" s="2">
        <f t="shared" si="1070"/>
        <v>0.641681193104784</v>
      </c>
      <c r="I2572" s="2"/>
      <c r="J2572" s="2">
        <f t="shared" si="1060"/>
        <v>0.17443346891342243</v>
      </c>
      <c r="K2572" s="2">
        <f t="shared" si="1061"/>
        <v>0.81611466201820648</v>
      </c>
      <c r="L2572" s="2">
        <f t="shared" si="1062"/>
        <v>5.6943637420104592E-3</v>
      </c>
      <c r="M2572" s="2">
        <f t="shared" si="1063"/>
        <v>3.7575053263606845E-3</v>
      </c>
      <c r="N2572" s="38">
        <v>4503</v>
      </c>
      <c r="O2572" s="38">
        <v>21068</v>
      </c>
      <c r="P2572" s="38">
        <v>147</v>
      </c>
      <c r="Q2572" s="38"/>
      <c r="R2572" s="38">
        <v>28</v>
      </c>
      <c r="S2572" s="38"/>
      <c r="T2572" s="38">
        <v>17</v>
      </c>
      <c r="U2572" s="38"/>
      <c r="V2572" s="38">
        <v>6</v>
      </c>
      <c r="W2572" s="38"/>
      <c r="X2572" s="38"/>
      <c r="Y2572" s="38"/>
      <c r="Z2572" s="38"/>
      <c r="AA2572" s="38"/>
      <c r="AB2572" s="38"/>
      <c r="AC2572" s="38"/>
      <c r="AD2572" s="38"/>
      <c r="AE2572" s="38"/>
      <c r="AF2572" s="38"/>
      <c r="AG2572" s="38"/>
      <c r="AH2572" s="38"/>
      <c r="AI2572" s="38"/>
      <c r="AJ2572" s="38"/>
      <c r="AK2572" s="38"/>
      <c r="AL2572" s="38">
        <v>46</v>
      </c>
      <c r="AM2572" s="38"/>
      <c r="AN2572" s="38"/>
      <c r="AO2572" s="38"/>
      <c r="AP2572" s="38"/>
      <c r="AQ2572" s="38"/>
      <c r="AR2572" s="38"/>
      <c r="AS2572" s="38"/>
      <c r="AT2572" s="38"/>
      <c r="AU2572" s="38"/>
      <c r="AV2572" s="38"/>
      <c r="AW2572" s="38"/>
      <c r="AX2572" s="38"/>
      <c r="AY2572" s="38"/>
      <c r="BA2572" s="3">
        <f>IF(Q2572&gt;0,RANK(Q2572,(N2572:P2572,Q2572:AE2572)),0)</f>
        <v>0</v>
      </c>
      <c r="BB2572" s="3">
        <f>IF(R2572&gt;0,RANK(R2572,(N2572:P2572,Q2572:AE2572)),0)</f>
        <v>4</v>
      </c>
      <c r="BC2572" s="3">
        <f>IF(S2572&gt;0,RANK(S2572,(N2572:P2572,Q2572:AE2572)),0)</f>
        <v>0</v>
      </c>
      <c r="BD2572" s="3">
        <f>IF(T2572&gt;0,RANK(T2572,(N2572:P2572,Q2572:AE2572)),0)</f>
        <v>5</v>
      </c>
      <c r="BE2572" s="2">
        <f t="shared" si="1064"/>
        <v>0</v>
      </c>
      <c r="BF2572" s="2">
        <f t="shared" si="1065"/>
        <v>1.0846407127638969E-3</v>
      </c>
      <c r="BG2572" s="2">
        <f t="shared" si="1066"/>
        <v>0</v>
      </c>
      <c r="BH2572" s="2">
        <f t="shared" si="1067"/>
        <v>6.5853186132093749E-4</v>
      </c>
      <c r="BJ2572" t="s">
        <v>1071</v>
      </c>
      <c r="BK2572" t="s">
        <v>18</v>
      </c>
      <c r="BN2572">
        <v>0</v>
      </c>
      <c r="BO2572" s="60">
        <v>47</v>
      </c>
      <c r="BP2572" s="62">
        <v>89</v>
      </c>
      <c r="BQ2572" s="66">
        <f t="shared" si="1068"/>
        <v>47089</v>
      </c>
      <c r="BR2572" s="66">
        <f t="shared" si="1058"/>
        <v>47089</v>
      </c>
      <c r="BS2572" s="3" t="s">
        <v>3083</v>
      </c>
    </row>
    <row r="2573" spans="1:84" ht="14" hidden="1" customHeight="1" outlineLevel="1" x14ac:dyDescent="0.2">
      <c r="A2573" t="s">
        <v>1337</v>
      </c>
      <c r="B2573" t="s">
        <v>18</v>
      </c>
      <c r="C2573" s="1">
        <f t="shared" si="1059"/>
        <v>8102</v>
      </c>
      <c r="D2573" s="3">
        <f>IF(N2573&gt;0, RANK(N2573,(N2573:P2573,Q2573:AE2573)),0)</f>
        <v>2</v>
      </c>
      <c r="E2573" s="3">
        <f>IF(O2573&gt;0,RANK(O2573,(N2573:P2573,Q2573:AE2573)),0)</f>
        <v>1</v>
      </c>
      <c r="F2573" s="3">
        <f>IF(P2573&gt;0,RANK(P2573,(N2573:P2573,Q2573:AE2573)),0)</f>
        <v>3</v>
      </c>
      <c r="G2573" s="1">
        <f t="shared" si="1069"/>
        <v>5617</v>
      </c>
      <c r="H2573" s="2">
        <f t="shared" si="1070"/>
        <v>0.69328560849173049</v>
      </c>
      <c r="I2573" s="2"/>
      <c r="J2573" s="2">
        <f t="shared" si="1060"/>
        <v>0.14959269316218218</v>
      </c>
      <c r="K2573" s="2">
        <f t="shared" si="1061"/>
        <v>0.84287830165391264</v>
      </c>
      <c r="L2573" s="2">
        <f t="shared" si="1062"/>
        <v>4.5667736361392252E-3</v>
      </c>
      <c r="M2573" s="2">
        <f t="shared" si="1063"/>
        <v>2.9622315477659767E-3</v>
      </c>
      <c r="N2573" s="38">
        <v>1212</v>
      </c>
      <c r="O2573" s="38">
        <v>6829</v>
      </c>
      <c r="P2573" s="38">
        <v>37</v>
      </c>
      <c r="Q2573" s="38"/>
      <c r="R2573" s="38">
        <v>6</v>
      </c>
      <c r="S2573" s="38"/>
      <c r="T2573" s="38">
        <v>1</v>
      </c>
      <c r="U2573" s="38"/>
      <c r="V2573" s="38">
        <v>2</v>
      </c>
      <c r="W2573" s="38"/>
      <c r="X2573" s="38"/>
      <c r="Y2573" s="38"/>
      <c r="Z2573" s="38"/>
      <c r="AA2573" s="38"/>
      <c r="AB2573" s="38"/>
      <c r="AC2573" s="38"/>
      <c r="AD2573" s="38"/>
      <c r="AE2573" s="38"/>
      <c r="AF2573" s="38"/>
      <c r="AG2573" s="38"/>
      <c r="AH2573" s="38"/>
      <c r="AI2573" s="38"/>
      <c r="AJ2573" s="38"/>
      <c r="AK2573" s="38"/>
      <c r="AL2573" s="38">
        <v>15</v>
      </c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BA2573" s="3">
        <f>IF(Q2573&gt;0,RANK(Q2573,(N2573:P2573,Q2573:AE2573)),0)</f>
        <v>0</v>
      </c>
      <c r="BB2573" s="3">
        <f>IF(R2573&gt;0,RANK(R2573,(N2573:P2573,Q2573:AE2573)),0)</f>
        <v>4</v>
      </c>
      <c r="BC2573" s="3">
        <f>IF(S2573&gt;0,RANK(S2573,(N2573:P2573,Q2573:AE2573)),0)</f>
        <v>0</v>
      </c>
      <c r="BD2573" s="3">
        <f>IF(T2573&gt;0,RANK(T2573,(N2573:P2573,Q2573:AE2573)),0)</f>
        <v>6</v>
      </c>
      <c r="BE2573" s="2">
        <f t="shared" si="1064"/>
        <v>0</v>
      </c>
      <c r="BF2573" s="2">
        <f t="shared" si="1065"/>
        <v>7.4055788694149592E-4</v>
      </c>
      <c r="BG2573" s="2">
        <f t="shared" si="1066"/>
        <v>0</v>
      </c>
      <c r="BH2573" s="2">
        <f t="shared" si="1067"/>
        <v>1.2342631449024932E-4</v>
      </c>
      <c r="BJ2573" t="s">
        <v>1337</v>
      </c>
      <c r="BK2573" t="s">
        <v>18</v>
      </c>
      <c r="BL2573">
        <v>1</v>
      </c>
      <c r="BN2573">
        <v>0</v>
      </c>
      <c r="BO2573" s="60">
        <v>47</v>
      </c>
      <c r="BP2573" s="62">
        <v>91</v>
      </c>
      <c r="BQ2573" s="66">
        <f t="shared" si="1068"/>
        <v>47091</v>
      </c>
      <c r="BR2573" s="66">
        <f t="shared" si="1058"/>
        <v>47091</v>
      </c>
      <c r="BS2573" s="3" t="s">
        <v>3083</v>
      </c>
    </row>
    <row r="2574" spans="1:84" ht="14" hidden="1" customHeight="1" outlineLevel="1" x14ac:dyDescent="0.2">
      <c r="A2574" t="s">
        <v>1696</v>
      </c>
      <c r="B2574" t="s">
        <v>18</v>
      </c>
      <c r="C2574" s="1">
        <f t="shared" si="1059"/>
        <v>221864</v>
      </c>
      <c r="D2574" s="3">
        <f>IF(N2574&gt;0, RANK(N2574,(N2574:P2574,Q2574:AE2574)),0)</f>
        <v>2</v>
      </c>
      <c r="E2574" s="3">
        <f>IF(O2574&gt;0,RANK(O2574,(N2574:P2574,Q2574:AE2574)),0)</f>
        <v>1</v>
      </c>
      <c r="F2574" s="3">
        <f>IF(P2574&gt;0,RANK(P2574,(N2574:P2574,Q2574:AE2574)),0)</f>
        <v>3</v>
      </c>
      <c r="G2574" s="1">
        <f t="shared" si="1069"/>
        <v>43299</v>
      </c>
      <c r="H2574" s="2">
        <f t="shared" si="1070"/>
        <v>0.19516009807810189</v>
      </c>
      <c r="I2574" s="2"/>
      <c r="J2574" s="2">
        <f t="shared" si="1060"/>
        <v>0.39445786608012118</v>
      </c>
      <c r="K2574" s="2">
        <f t="shared" si="1061"/>
        <v>0.5896179641582231</v>
      </c>
      <c r="L2574" s="2">
        <f t="shared" si="1062"/>
        <v>8.1897017993004719E-3</v>
      </c>
      <c r="M2574" s="2">
        <f t="shared" si="1063"/>
        <v>7.7344679623551991E-3</v>
      </c>
      <c r="N2574" s="38">
        <v>87516</v>
      </c>
      <c r="O2574" s="38">
        <v>130815</v>
      </c>
      <c r="P2574" s="38">
        <v>1817</v>
      </c>
      <c r="Q2574" s="38"/>
      <c r="R2574" s="38">
        <v>896</v>
      </c>
      <c r="S2574" s="38"/>
      <c r="T2574" s="38">
        <v>301</v>
      </c>
      <c r="U2574" s="38"/>
      <c r="V2574" s="38">
        <v>58</v>
      </c>
      <c r="W2574" s="38"/>
      <c r="X2574" s="38"/>
      <c r="Y2574" s="38"/>
      <c r="Z2574" s="38"/>
      <c r="AA2574" s="38"/>
      <c r="AB2574" s="38"/>
      <c r="AC2574" s="38"/>
      <c r="AD2574" s="38"/>
      <c r="AE2574" s="38"/>
      <c r="AF2574" s="38"/>
      <c r="AG2574" s="38"/>
      <c r="AH2574" s="38"/>
      <c r="AI2574" s="38"/>
      <c r="AJ2574" s="38"/>
      <c r="AK2574" s="38"/>
      <c r="AL2574" s="38">
        <v>461</v>
      </c>
      <c r="AM2574" s="38"/>
      <c r="AN2574" s="38"/>
      <c r="AO2574" s="38"/>
      <c r="AP2574" s="38"/>
      <c r="AQ2574" s="38"/>
      <c r="AR2574" s="38"/>
      <c r="AS2574" s="38"/>
      <c r="AT2574" s="38"/>
      <c r="AU2574" s="38"/>
      <c r="AV2574" s="38"/>
      <c r="AW2574" s="38"/>
      <c r="AX2574" s="38"/>
      <c r="AY2574" s="38"/>
      <c r="BA2574" s="3">
        <f>IF(Q2574&gt;0,RANK(Q2574,(N2574:P2574,Q2574:AE2574)),0)</f>
        <v>0</v>
      </c>
      <c r="BB2574" s="3">
        <f>IF(R2574&gt;0,RANK(R2574,(N2574:P2574,Q2574:AE2574)),0)</f>
        <v>4</v>
      </c>
      <c r="BC2574" s="3">
        <f>IF(S2574&gt;0,RANK(S2574,(N2574:P2574,Q2574:AE2574)),0)</f>
        <v>0</v>
      </c>
      <c r="BD2574" s="3">
        <f>IF(T2574&gt;0,RANK(T2574,(N2574:P2574,Q2574:AE2574)),0)</f>
        <v>5</v>
      </c>
      <c r="BE2574" s="2">
        <f t="shared" si="1064"/>
        <v>0</v>
      </c>
      <c r="BF2574" s="2">
        <f t="shared" si="1065"/>
        <v>4.038510078246133E-3</v>
      </c>
      <c r="BG2574" s="2">
        <f t="shared" si="1066"/>
        <v>0</v>
      </c>
      <c r="BH2574" s="2">
        <f t="shared" si="1067"/>
        <v>1.3566869794108102E-3</v>
      </c>
      <c r="BJ2574" t="s">
        <v>1696</v>
      </c>
      <c r="BK2574" t="s">
        <v>18</v>
      </c>
      <c r="BL2574">
        <v>2</v>
      </c>
      <c r="BN2574">
        <v>0</v>
      </c>
      <c r="BO2574" s="60">
        <v>47</v>
      </c>
      <c r="BP2574" s="62">
        <v>93</v>
      </c>
      <c r="BQ2574" s="66">
        <f t="shared" si="1068"/>
        <v>47093</v>
      </c>
      <c r="BR2574" s="66">
        <f t="shared" si="1058"/>
        <v>47093</v>
      </c>
      <c r="BS2574" s="3" t="s">
        <v>3083</v>
      </c>
    </row>
    <row r="2575" spans="1:84" ht="14" hidden="1" customHeight="1" outlineLevel="1" x14ac:dyDescent="0.2">
      <c r="A2575" t="s">
        <v>801</v>
      </c>
      <c r="B2575" t="s">
        <v>18</v>
      </c>
      <c r="C2575" s="1">
        <f t="shared" si="1059"/>
        <v>1939</v>
      </c>
      <c r="D2575" s="3">
        <f>IF(N2575&gt;0, RANK(N2575,(N2575:P2575,Q2575:AE2575)),0)</f>
        <v>2</v>
      </c>
      <c r="E2575" s="3">
        <f>IF(O2575&gt;0,RANK(O2575,(N2575:P2575,Q2575:AE2575)),0)</f>
        <v>1</v>
      </c>
      <c r="F2575" s="3">
        <f>IF(P2575&gt;0,RANK(P2575,(N2575:P2575,Q2575:AE2575)),0)</f>
        <v>3</v>
      </c>
      <c r="G2575" s="1">
        <f t="shared" si="1069"/>
        <v>1064</v>
      </c>
      <c r="H2575" s="2">
        <f t="shared" si="1070"/>
        <v>0.54873646209386284</v>
      </c>
      <c r="I2575" s="2"/>
      <c r="J2575" s="2">
        <f t="shared" si="1060"/>
        <v>0.22124806601340896</v>
      </c>
      <c r="K2575" s="2">
        <f t="shared" si="1061"/>
        <v>0.7699845281072718</v>
      </c>
      <c r="L2575" s="2">
        <f t="shared" si="1062"/>
        <v>4.1258380608561115E-3</v>
      </c>
      <c r="M2575" s="2">
        <f t="shared" si="1063"/>
        <v>4.6415678184631229E-3</v>
      </c>
      <c r="N2575" s="38">
        <v>429</v>
      </c>
      <c r="O2575" s="38">
        <v>1493</v>
      </c>
      <c r="P2575" s="38">
        <v>8</v>
      </c>
      <c r="Q2575" s="38"/>
      <c r="R2575" s="38">
        <v>3</v>
      </c>
      <c r="S2575" s="38"/>
      <c r="T2575" s="38">
        <v>2</v>
      </c>
      <c r="U2575" s="38"/>
      <c r="V2575" s="38">
        <v>2</v>
      </c>
      <c r="W2575" s="38"/>
      <c r="X2575" s="38"/>
      <c r="Y2575" s="38"/>
      <c r="Z2575" s="38"/>
      <c r="AA2575" s="38"/>
      <c r="AB2575" s="38"/>
      <c r="AC2575" s="38"/>
      <c r="AD2575" s="38"/>
      <c r="AE2575" s="38"/>
      <c r="AF2575" s="38"/>
      <c r="AG2575" s="38"/>
      <c r="AH2575" s="38"/>
      <c r="AI2575" s="38"/>
      <c r="AJ2575" s="38"/>
      <c r="AK2575" s="38"/>
      <c r="AL2575" s="38">
        <v>2</v>
      </c>
      <c r="AM2575" s="38"/>
      <c r="AN2575" s="38"/>
      <c r="AO2575" s="38"/>
      <c r="AP2575" s="38"/>
      <c r="AQ2575" s="38"/>
      <c r="AR2575" s="38"/>
      <c r="AS2575" s="38"/>
      <c r="AT2575" s="38"/>
      <c r="AU2575" s="38"/>
      <c r="AV2575" s="38"/>
      <c r="AW2575" s="38"/>
      <c r="AX2575" s="38"/>
      <c r="AY2575" s="38"/>
      <c r="BA2575" s="3">
        <f>IF(Q2575&gt;0,RANK(Q2575,(N2575:P2575,Q2575:AE2575)),0)</f>
        <v>0</v>
      </c>
      <c r="BB2575" s="3">
        <f>IF(R2575&gt;0,RANK(R2575,(N2575:P2575,Q2575:AE2575)),0)</f>
        <v>4</v>
      </c>
      <c r="BC2575" s="3">
        <f>IF(S2575&gt;0,RANK(S2575,(N2575:P2575,Q2575:AE2575)),0)</f>
        <v>0</v>
      </c>
      <c r="BD2575" s="3">
        <f>IF(T2575&gt;0,RANK(T2575,(N2575:P2575,Q2575:AE2575)),0)</f>
        <v>5</v>
      </c>
      <c r="BE2575" s="2">
        <f t="shared" si="1064"/>
        <v>0</v>
      </c>
      <c r="BF2575" s="2">
        <f t="shared" si="1065"/>
        <v>1.5471892728210418E-3</v>
      </c>
      <c r="BG2575" s="2">
        <f t="shared" si="1066"/>
        <v>0</v>
      </c>
      <c r="BH2575" s="2">
        <f t="shared" si="1067"/>
        <v>1.0314595152140279E-3</v>
      </c>
      <c r="BJ2575" t="s">
        <v>801</v>
      </c>
      <c r="BK2575" t="s">
        <v>18</v>
      </c>
      <c r="BL2575">
        <v>8</v>
      </c>
      <c r="BN2575">
        <v>0</v>
      </c>
      <c r="BO2575" s="60">
        <v>47</v>
      </c>
      <c r="BP2575" s="62">
        <v>95</v>
      </c>
      <c r="BQ2575" s="66">
        <f t="shared" si="1068"/>
        <v>47095</v>
      </c>
      <c r="BR2575" s="66">
        <f t="shared" si="1058"/>
        <v>47095</v>
      </c>
      <c r="BS2575" s="3" t="s">
        <v>3083</v>
      </c>
    </row>
    <row r="2576" spans="1:84" ht="14" hidden="1" customHeight="1" outlineLevel="1" x14ac:dyDescent="0.2">
      <c r="A2576" t="s">
        <v>1432</v>
      </c>
      <c r="B2576" t="s">
        <v>18</v>
      </c>
      <c r="C2576" s="1">
        <f t="shared" si="1059"/>
        <v>8266</v>
      </c>
      <c r="D2576" s="3">
        <f>IF(N2576&gt;0, RANK(N2576,(N2576:P2576,Q2576:AE2576)),0)</f>
        <v>2</v>
      </c>
      <c r="E2576" s="3">
        <f>IF(O2576&gt;0,RANK(O2576,(N2576:P2576,Q2576:AE2576)),0)</f>
        <v>1</v>
      </c>
      <c r="F2576" s="3">
        <f>IF(P2576&gt;0,RANK(P2576,(N2576:P2576,Q2576:AE2576)),0)</f>
        <v>3</v>
      </c>
      <c r="G2576" s="1">
        <f t="shared" si="1069"/>
        <v>3062</v>
      </c>
      <c r="H2576" s="2">
        <f t="shared" si="1070"/>
        <v>0.3704330994435035</v>
      </c>
      <c r="I2576" s="2"/>
      <c r="J2576" s="2">
        <f t="shared" si="1060"/>
        <v>0.31103314783450281</v>
      </c>
      <c r="K2576" s="2">
        <f t="shared" si="1061"/>
        <v>0.68146624727800631</v>
      </c>
      <c r="L2576" s="2">
        <f t="shared" si="1062"/>
        <v>4.4761674328574882E-3</v>
      </c>
      <c r="M2576" s="2">
        <f t="shared" si="1063"/>
        <v>3.0244374546334477E-3</v>
      </c>
      <c r="N2576" s="38">
        <v>2571</v>
      </c>
      <c r="O2576" s="38">
        <v>5633</v>
      </c>
      <c r="P2576" s="38">
        <v>37</v>
      </c>
      <c r="Q2576" s="38"/>
      <c r="R2576" s="38">
        <v>4</v>
      </c>
      <c r="S2576" s="38"/>
      <c r="T2576" s="38">
        <v>11</v>
      </c>
      <c r="U2576" s="38"/>
      <c r="V2576" s="38">
        <v>1</v>
      </c>
      <c r="W2576" s="38"/>
      <c r="X2576" s="38"/>
      <c r="Y2576" s="38"/>
      <c r="Z2576" s="38"/>
      <c r="AA2576" s="38"/>
      <c r="AB2576" s="38"/>
      <c r="AC2576" s="38"/>
      <c r="AD2576" s="38"/>
      <c r="AE2576" s="38"/>
      <c r="AF2576" s="38"/>
      <c r="AG2576" s="38"/>
      <c r="AH2576" s="38"/>
      <c r="AI2576" s="38"/>
      <c r="AJ2576" s="38"/>
      <c r="AK2576" s="38"/>
      <c r="AL2576" s="38">
        <v>9</v>
      </c>
      <c r="AM2576" s="38"/>
      <c r="AN2576" s="38"/>
      <c r="AO2576" s="38"/>
      <c r="AP2576" s="38"/>
      <c r="AQ2576" s="38"/>
      <c r="AR2576" s="38"/>
      <c r="AS2576" s="38"/>
      <c r="AT2576" s="38"/>
      <c r="AU2576" s="38"/>
      <c r="AV2576" s="38"/>
      <c r="AW2576" s="38"/>
      <c r="AX2576" s="38"/>
      <c r="AY2576" s="38"/>
      <c r="BA2576" s="3">
        <f>IF(Q2576&gt;0,RANK(Q2576,(N2576:P2576,Q2576:AE2576)),0)</f>
        <v>0</v>
      </c>
      <c r="BB2576" s="3">
        <f>IF(R2576&gt;0,RANK(R2576,(N2576:P2576,Q2576:AE2576)),0)</f>
        <v>5</v>
      </c>
      <c r="BC2576" s="3">
        <f>IF(S2576&gt;0,RANK(S2576,(N2576:P2576,Q2576:AE2576)),0)</f>
        <v>0</v>
      </c>
      <c r="BD2576" s="3">
        <f>IF(T2576&gt;0,RANK(T2576,(N2576:P2576,Q2576:AE2576)),0)</f>
        <v>4</v>
      </c>
      <c r="BE2576" s="2">
        <f t="shared" si="1064"/>
        <v>0</v>
      </c>
      <c r="BF2576" s="2">
        <f t="shared" si="1065"/>
        <v>4.8390999274135009E-4</v>
      </c>
      <c r="BG2576" s="2">
        <f t="shared" si="1066"/>
        <v>0</v>
      </c>
      <c r="BH2576" s="2">
        <f t="shared" si="1067"/>
        <v>1.3307524800387127E-3</v>
      </c>
      <c r="BJ2576" t="s">
        <v>1432</v>
      </c>
      <c r="BK2576" t="s">
        <v>18</v>
      </c>
      <c r="BL2576">
        <v>8</v>
      </c>
      <c r="BN2576">
        <v>0</v>
      </c>
      <c r="BO2576" s="60">
        <v>47</v>
      </c>
      <c r="BP2576" s="62">
        <v>97</v>
      </c>
      <c r="BQ2576" s="66">
        <f t="shared" si="1068"/>
        <v>47097</v>
      </c>
      <c r="BR2576" s="66">
        <f t="shared" si="1058"/>
        <v>47097</v>
      </c>
      <c r="BS2576" s="3" t="s">
        <v>3083</v>
      </c>
    </row>
    <row r="2577" spans="1:71" ht="14" hidden="1" customHeight="1" outlineLevel="1" x14ac:dyDescent="0.2">
      <c r="A2577" t="s">
        <v>538</v>
      </c>
      <c r="B2577" t="s">
        <v>18</v>
      </c>
      <c r="C2577" s="1">
        <f t="shared" si="1059"/>
        <v>19533</v>
      </c>
      <c r="D2577" s="3">
        <f>IF(N2577&gt;0, RANK(N2577,(N2577:P2577,Q2577:AE2577)),0)</f>
        <v>2</v>
      </c>
      <c r="E2577" s="3">
        <f>IF(O2577&gt;0,RANK(O2577,(N2577:P2577,Q2577:AE2577)),0)</f>
        <v>1</v>
      </c>
      <c r="F2577" s="3">
        <f>IF(P2577&gt;0,RANK(P2577,(N2577:P2577,Q2577:AE2577)),0)</f>
        <v>3</v>
      </c>
      <c r="G2577" s="1">
        <f t="shared" si="1069"/>
        <v>13490</v>
      </c>
      <c r="H2577" s="2">
        <f t="shared" si="1070"/>
        <v>0.69062611989965694</v>
      </c>
      <c r="I2577" s="2"/>
      <c r="J2577" s="2">
        <f t="shared" si="1060"/>
        <v>0.15046331848666358</v>
      </c>
      <c r="K2577" s="2">
        <f t="shared" si="1061"/>
        <v>0.84108943838632055</v>
      </c>
      <c r="L2577" s="2">
        <f t="shared" si="1062"/>
        <v>4.6075871601904466E-3</v>
      </c>
      <c r="M2577" s="2">
        <f t="shared" si="1063"/>
        <v>3.8396559668253888E-3</v>
      </c>
      <c r="N2577" s="38">
        <v>2939</v>
      </c>
      <c r="O2577" s="38">
        <v>16429</v>
      </c>
      <c r="P2577" s="38">
        <v>90</v>
      </c>
      <c r="Q2577" s="38"/>
      <c r="R2577" s="38">
        <v>29</v>
      </c>
      <c r="S2577" s="38"/>
      <c r="T2577" s="38">
        <v>12</v>
      </c>
      <c r="U2577" s="38"/>
      <c r="V2577" s="38">
        <v>6</v>
      </c>
      <c r="W2577" s="38"/>
      <c r="X2577" s="38"/>
      <c r="Y2577" s="38"/>
      <c r="Z2577" s="38"/>
      <c r="AA2577" s="38"/>
      <c r="AB2577" s="38"/>
      <c r="AC2577" s="38"/>
      <c r="AD2577" s="38"/>
      <c r="AE2577" s="38"/>
      <c r="AF2577" s="38"/>
      <c r="AG2577" s="38"/>
      <c r="AH2577" s="38"/>
      <c r="AI2577" s="38"/>
      <c r="AJ2577" s="38"/>
      <c r="AK2577" s="38"/>
      <c r="AL2577" s="38">
        <v>28</v>
      </c>
      <c r="AM2577" s="38"/>
      <c r="AN2577" s="38"/>
      <c r="AO2577" s="38"/>
      <c r="AP2577" s="38"/>
      <c r="AQ2577" s="38"/>
      <c r="AR2577" s="38"/>
      <c r="AS2577" s="38"/>
      <c r="AT2577" s="38"/>
      <c r="AU2577" s="38"/>
      <c r="AV2577" s="38"/>
      <c r="AW2577" s="38"/>
      <c r="AX2577" s="38"/>
      <c r="AY2577" s="38"/>
      <c r="BA2577" s="3">
        <f>IF(Q2577&gt;0,RANK(Q2577,(N2577:P2577,Q2577:AE2577)),0)</f>
        <v>0</v>
      </c>
      <c r="BB2577" s="3">
        <f>IF(R2577&gt;0,RANK(R2577,(N2577:P2577,Q2577:AE2577)),0)</f>
        <v>4</v>
      </c>
      <c r="BC2577" s="3">
        <f>IF(S2577&gt;0,RANK(S2577,(N2577:P2577,Q2577:AE2577)),0)</f>
        <v>0</v>
      </c>
      <c r="BD2577" s="3">
        <f>IF(T2577&gt;0,RANK(T2577,(N2577:P2577,Q2577:AE2577)),0)</f>
        <v>5</v>
      </c>
      <c r="BE2577" s="2">
        <f t="shared" si="1064"/>
        <v>0</v>
      </c>
      <c r="BF2577" s="2">
        <f t="shared" si="1065"/>
        <v>1.484666973839144E-3</v>
      </c>
      <c r="BG2577" s="2">
        <f t="shared" si="1066"/>
        <v>0</v>
      </c>
      <c r="BH2577" s="2">
        <f t="shared" si="1067"/>
        <v>6.1434495469205963E-4</v>
      </c>
      <c r="BJ2577" t="s">
        <v>538</v>
      </c>
      <c r="BK2577" t="s">
        <v>18</v>
      </c>
      <c r="BL2577">
        <v>4</v>
      </c>
      <c r="BN2577">
        <v>0</v>
      </c>
      <c r="BO2577" s="60">
        <v>47</v>
      </c>
      <c r="BP2577" s="62">
        <v>99</v>
      </c>
      <c r="BQ2577" s="66">
        <f t="shared" si="1068"/>
        <v>47099</v>
      </c>
      <c r="BR2577" s="66">
        <f t="shared" si="1058"/>
        <v>47099</v>
      </c>
      <c r="BS2577" s="3" t="s">
        <v>3083</v>
      </c>
    </row>
    <row r="2578" spans="1:71" ht="14" hidden="1" customHeight="1" outlineLevel="1" x14ac:dyDescent="0.2">
      <c r="A2578" t="s">
        <v>2733</v>
      </c>
      <c r="B2578" t="s">
        <v>18</v>
      </c>
      <c r="C2578" s="1">
        <f t="shared" si="1059"/>
        <v>5890</v>
      </c>
      <c r="D2578" s="3">
        <f>IF(N2578&gt;0, RANK(N2578,(N2578:P2578,Q2578:AE2578)),0)</f>
        <v>2</v>
      </c>
      <c r="E2578" s="3">
        <f>IF(O2578&gt;0,RANK(O2578,(N2578:P2578,Q2578:AE2578)),0)</f>
        <v>1</v>
      </c>
      <c r="F2578" s="3">
        <f>IF(P2578&gt;0,RANK(P2578,(N2578:P2578,Q2578:AE2578)),0)</f>
        <v>3</v>
      </c>
      <c r="G2578" s="1">
        <f t="shared" si="1069"/>
        <v>3861</v>
      </c>
      <c r="H2578" s="2">
        <f t="shared" si="1070"/>
        <v>0.65551782682512738</v>
      </c>
      <c r="I2578" s="2"/>
      <c r="J2578" s="2">
        <f t="shared" si="1060"/>
        <v>0.16825127334465195</v>
      </c>
      <c r="K2578" s="2">
        <f t="shared" si="1061"/>
        <v>0.82376910016977933</v>
      </c>
      <c r="L2578" s="2">
        <f t="shared" si="1062"/>
        <v>5.4329371816638373E-3</v>
      </c>
      <c r="M2578" s="2">
        <f t="shared" si="1063"/>
        <v>2.5466893039048765E-3</v>
      </c>
      <c r="N2578" s="38">
        <v>991</v>
      </c>
      <c r="O2578" s="38">
        <v>4852</v>
      </c>
      <c r="P2578" s="38">
        <v>32</v>
      </c>
      <c r="Q2578" s="38"/>
      <c r="R2578" s="38">
        <v>10</v>
      </c>
      <c r="S2578" s="38"/>
      <c r="T2578" s="38">
        <v>1</v>
      </c>
      <c r="U2578" s="38"/>
      <c r="V2578" s="38">
        <v>1</v>
      </c>
      <c r="W2578" s="38"/>
      <c r="X2578" s="38"/>
      <c r="Y2578" s="38"/>
      <c r="Z2578" s="38"/>
      <c r="AA2578" s="38"/>
      <c r="AB2578" s="38"/>
      <c r="AC2578" s="38"/>
      <c r="AD2578" s="38"/>
      <c r="AE2578" s="38"/>
      <c r="AF2578" s="38"/>
      <c r="AG2578" s="38"/>
      <c r="AH2578" s="38"/>
      <c r="AI2578" s="38"/>
      <c r="AJ2578" s="38"/>
      <c r="AK2578" s="38"/>
      <c r="AL2578" s="38">
        <v>3</v>
      </c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BA2578" s="3">
        <f>IF(Q2578&gt;0,RANK(Q2578,(N2578:P2578,Q2578:AE2578)),0)</f>
        <v>0</v>
      </c>
      <c r="BB2578" s="3">
        <f>IF(R2578&gt;0,RANK(R2578,(N2578:P2578,Q2578:AE2578)),0)</f>
        <v>4</v>
      </c>
      <c r="BC2578" s="3">
        <f>IF(S2578&gt;0,RANK(S2578,(N2578:P2578,Q2578:AE2578)),0)</f>
        <v>0</v>
      </c>
      <c r="BD2578" s="3">
        <f>IF(T2578&gt;0,RANK(T2578,(N2578:P2578,Q2578:AE2578)),0)</f>
        <v>5</v>
      </c>
      <c r="BE2578" s="2">
        <f t="shared" si="1064"/>
        <v>0</v>
      </c>
      <c r="BF2578" s="2">
        <f t="shared" si="1065"/>
        <v>1.697792869269949E-3</v>
      </c>
      <c r="BG2578" s="2">
        <f t="shared" si="1066"/>
        <v>0</v>
      </c>
      <c r="BH2578" s="2">
        <f t="shared" si="1067"/>
        <v>1.6977928692699492E-4</v>
      </c>
      <c r="BJ2578" t="s">
        <v>2733</v>
      </c>
      <c r="BK2578" t="s">
        <v>18</v>
      </c>
      <c r="BL2578">
        <v>5</v>
      </c>
      <c r="BN2578">
        <v>0</v>
      </c>
      <c r="BO2578" s="60">
        <v>47</v>
      </c>
      <c r="BP2578" s="62">
        <v>101</v>
      </c>
      <c r="BQ2578" s="66">
        <f t="shared" si="1068"/>
        <v>47101</v>
      </c>
      <c r="BR2578" s="66">
        <f t="shared" si="1058"/>
        <v>47101</v>
      </c>
      <c r="BS2578" s="3" t="s">
        <v>3083</v>
      </c>
    </row>
    <row r="2579" spans="1:71" ht="14" hidden="1" customHeight="1" outlineLevel="1" x14ac:dyDescent="0.2">
      <c r="A2579" t="s">
        <v>1567</v>
      </c>
      <c r="B2579" t="s">
        <v>18</v>
      </c>
      <c r="C2579" s="1">
        <f t="shared" si="1059"/>
        <v>16128</v>
      </c>
      <c r="D2579" s="3">
        <f>IF(N2579&gt;0, RANK(N2579,(N2579:P2579,Q2579:AE2579)),0)</f>
        <v>2</v>
      </c>
      <c r="E2579" s="3">
        <f>IF(O2579&gt;0,RANK(O2579,(N2579:P2579,Q2579:AE2579)),0)</f>
        <v>1</v>
      </c>
      <c r="F2579" s="3">
        <f>IF(P2579&gt;0,RANK(P2579,(N2579:P2579,Q2579:AE2579)),0)</f>
        <v>3</v>
      </c>
      <c r="G2579" s="1">
        <f t="shared" si="1069"/>
        <v>10426</v>
      </c>
      <c r="H2579" s="2">
        <f t="shared" si="1070"/>
        <v>0.64645337301587302</v>
      </c>
      <c r="I2579" s="2"/>
      <c r="J2579" s="2">
        <f t="shared" si="1060"/>
        <v>0.17249503968253968</v>
      </c>
      <c r="K2579" s="2">
        <f t="shared" si="1061"/>
        <v>0.81894841269841268</v>
      </c>
      <c r="L2579" s="2">
        <f t="shared" si="1062"/>
        <v>5.5183531746031749E-3</v>
      </c>
      <c r="M2579" s="2">
        <f t="shared" si="1063"/>
        <v>3.038194444444497E-3</v>
      </c>
      <c r="N2579" s="38">
        <v>2782</v>
      </c>
      <c r="O2579" s="38">
        <v>13208</v>
      </c>
      <c r="P2579" s="38">
        <v>89</v>
      </c>
      <c r="Q2579" s="38"/>
      <c r="R2579" s="38">
        <v>15</v>
      </c>
      <c r="S2579" s="38"/>
      <c r="T2579" s="38">
        <v>15</v>
      </c>
      <c r="U2579" s="38"/>
      <c r="V2579" s="38">
        <v>1</v>
      </c>
      <c r="W2579" s="38"/>
      <c r="X2579" s="38"/>
      <c r="Y2579" s="38"/>
      <c r="Z2579" s="38"/>
      <c r="AA2579" s="38"/>
      <c r="AB2579" s="38"/>
      <c r="AC2579" s="38"/>
      <c r="AD2579" s="38"/>
      <c r="AE2579" s="38"/>
      <c r="AF2579" s="38"/>
      <c r="AG2579" s="38"/>
      <c r="AH2579" s="38"/>
      <c r="AI2579" s="38"/>
      <c r="AJ2579" s="38"/>
      <c r="AK2579" s="38"/>
      <c r="AL2579" s="38">
        <v>18</v>
      </c>
      <c r="AM2579" s="38"/>
      <c r="AN2579" s="38"/>
      <c r="AO2579" s="38"/>
      <c r="AP2579" s="38"/>
      <c r="AQ2579" s="38"/>
      <c r="AR2579" s="38"/>
      <c r="AS2579" s="38"/>
      <c r="AT2579" s="38"/>
      <c r="AU2579" s="38"/>
      <c r="AV2579" s="38"/>
      <c r="AW2579" s="38"/>
      <c r="AX2579" s="38"/>
      <c r="AY2579" s="38"/>
      <c r="BA2579" s="3">
        <f>IF(Q2579&gt;0,RANK(Q2579,(N2579:P2579,Q2579:AE2579)),0)</f>
        <v>0</v>
      </c>
      <c r="BB2579" s="3">
        <f>IF(R2579&gt;0,RANK(R2579,(N2579:P2579,Q2579:AE2579)),0)</f>
        <v>4</v>
      </c>
      <c r="BC2579" s="3">
        <f>IF(S2579&gt;0,RANK(S2579,(N2579:P2579,Q2579:AE2579)),0)</f>
        <v>0</v>
      </c>
      <c r="BD2579" s="3">
        <f>IF(T2579&gt;0,RANK(T2579,(N2579:P2579,Q2579:AE2579)),0)</f>
        <v>4</v>
      </c>
      <c r="BE2579" s="2">
        <f t="shared" si="1064"/>
        <v>0</v>
      </c>
      <c r="BF2579" s="2">
        <f t="shared" si="1065"/>
        <v>9.3005952380952376E-4</v>
      </c>
      <c r="BG2579" s="2">
        <f t="shared" si="1066"/>
        <v>0</v>
      </c>
      <c r="BH2579" s="2">
        <f t="shared" si="1067"/>
        <v>9.3005952380952376E-4</v>
      </c>
      <c r="BJ2579" t="s">
        <v>1567</v>
      </c>
      <c r="BK2579" t="s">
        <v>18</v>
      </c>
      <c r="BL2579">
        <v>4</v>
      </c>
      <c r="BN2579">
        <v>0</v>
      </c>
      <c r="BO2579" s="60">
        <v>47</v>
      </c>
      <c r="BP2579" s="62">
        <v>103</v>
      </c>
      <c r="BQ2579" s="66">
        <f t="shared" si="1068"/>
        <v>47103</v>
      </c>
      <c r="BR2579" s="66">
        <f t="shared" si="1058"/>
        <v>47103</v>
      </c>
      <c r="BS2579" s="3" t="s">
        <v>3083</v>
      </c>
    </row>
    <row r="2580" spans="1:71" ht="14" hidden="1" customHeight="1" outlineLevel="1" x14ac:dyDescent="0.2">
      <c r="A2580" t="s">
        <v>694</v>
      </c>
      <c r="B2580" t="s">
        <v>18</v>
      </c>
      <c r="C2580" s="1">
        <f t="shared" si="1059"/>
        <v>33209</v>
      </c>
      <c r="D2580" s="3">
        <f>IF(N2580&gt;0, RANK(N2580,(N2580:P2580,Q2580:AE2580)),0)</f>
        <v>2</v>
      </c>
      <c r="E2580" s="3">
        <f>IF(O2580&gt;0,RANK(O2580,(N2580:P2580,Q2580:AE2580)),0)</f>
        <v>1</v>
      </c>
      <c r="F2580" s="3">
        <f>IF(P2580&gt;0,RANK(P2580,(N2580:P2580,Q2580:AE2580)),0)</f>
        <v>3</v>
      </c>
      <c r="G2580" s="1">
        <f t="shared" si="1069"/>
        <v>17601</v>
      </c>
      <c r="H2580" s="2">
        <f t="shared" si="1070"/>
        <v>0.5300069258333584</v>
      </c>
      <c r="I2580" s="2"/>
      <c r="J2580" s="2">
        <f t="shared" si="1060"/>
        <v>0.22960643199132766</v>
      </c>
      <c r="K2580" s="2">
        <f t="shared" si="1061"/>
        <v>0.75961335782468609</v>
      </c>
      <c r="L2580" s="2">
        <f t="shared" si="1062"/>
        <v>6.594597849980427E-3</v>
      </c>
      <c r="M2580" s="2">
        <f t="shared" si="1063"/>
        <v>4.1856123340058005E-3</v>
      </c>
      <c r="N2580" s="38">
        <v>7625</v>
      </c>
      <c r="O2580" s="38">
        <v>25226</v>
      </c>
      <c r="P2580" s="38">
        <v>219</v>
      </c>
      <c r="Q2580" s="38"/>
      <c r="R2580" s="38">
        <v>44</v>
      </c>
      <c r="S2580" s="38"/>
      <c r="T2580" s="38">
        <v>20</v>
      </c>
      <c r="U2580" s="38"/>
      <c r="V2580" s="38">
        <v>16</v>
      </c>
      <c r="W2580" s="38"/>
      <c r="X2580" s="38"/>
      <c r="Y2580" s="38"/>
      <c r="Z2580" s="38"/>
      <c r="AA2580" s="38"/>
      <c r="AB2580" s="38"/>
      <c r="AC2580" s="38"/>
      <c r="AD2580" s="38"/>
      <c r="AE2580" s="38"/>
      <c r="AF2580" s="38"/>
      <c r="AG2580" s="38"/>
      <c r="AH2580" s="38"/>
      <c r="AI2580" s="38"/>
      <c r="AJ2580" s="38"/>
      <c r="AK2580" s="38"/>
      <c r="AL2580" s="38">
        <v>59</v>
      </c>
      <c r="AM2580" s="38"/>
      <c r="AN2580" s="38"/>
      <c r="AO2580" s="38"/>
      <c r="AP2580" s="38"/>
      <c r="AQ2580" s="38"/>
      <c r="AR2580" s="38"/>
      <c r="AS2580" s="38"/>
      <c r="AT2580" s="38"/>
      <c r="AU2580" s="38"/>
      <c r="AV2580" s="38"/>
      <c r="AW2580" s="38"/>
      <c r="AX2580" s="38"/>
      <c r="AY2580" s="38"/>
      <c r="BA2580" s="3">
        <f>IF(Q2580&gt;0,RANK(Q2580,(N2580:P2580,Q2580:AE2580)),0)</f>
        <v>0</v>
      </c>
      <c r="BB2580" s="3">
        <f>IF(R2580&gt;0,RANK(R2580,(N2580:P2580,Q2580:AE2580)),0)</f>
        <v>4</v>
      </c>
      <c r="BC2580" s="3">
        <f>IF(S2580&gt;0,RANK(S2580,(N2580:P2580,Q2580:AE2580)),0)</f>
        <v>0</v>
      </c>
      <c r="BD2580" s="3">
        <f>IF(T2580&gt;0,RANK(T2580,(N2580:P2580,Q2580:AE2580)),0)</f>
        <v>5</v>
      </c>
      <c r="BE2580" s="2">
        <f t="shared" si="1064"/>
        <v>0</v>
      </c>
      <c r="BF2580" s="2">
        <f t="shared" si="1065"/>
        <v>1.3249420337860219E-3</v>
      </c>
      <c r="BG2580" s="2">
        <f t="shared" si="1066"/>
        <v>0</v>
      </c>
      <c r="BH2580" s="2">
        <f t="shared" si="1067"/>
        <v>6.0224637899364633E-4</v>
      </c>
      <c r="BJ2580" t="s">
        <v>694</v>
      </c>
      <c r="BK2580" t="s">
        <v>18</v>
      </c>
      <c r="BL2580">
        <v>2</v>
      </c>
      <c r="BN2580">
        <v>0</v>
      </c>
      <c r="BO2580" s="60">
        <v>47</v>
      </c>
      <c r="BP2580" s="62">
        <v>105</v>
      </c>
      <c r="BQ2580" s="66">
        <f t="shared" si="1068"/>
        <v>47105</v>
      </c>
      <c r="BR2580" s="66">
        <f t="shared" si="1058"/>
        <v>47105</v>
      </c>
      <c r="BS2580" s="3" t="s">
        <v>3083</v>
      </c>
    </row>
    <row r="2581" spans="1:71" ht="14" hidden="1" customHeight="1" outlineLevel="1" x14ac:dyDescent="0.2">
      <c r="A2581" t="s">
        <v>2281</v>
      </c>
      <c r="B2581" t="s">
        <v>18</v>
      </c>
      <c r="C2581" s="1">
        <f t="shared" si="1059"/>
        <v>24072</v>
      </c>
      <c r="D2581" s="3">
        <f>IF(N2581&gt;0, RANK(N2581,(N2581:P2581,Q2581:AE2581)),0)</f>
        <v>2</v>
      </c>
      <c r="E2581" s="3">
        <f>IF(O2581&gt;0,RANK(O2581,(N2581:P2581,Q2581:AE2581)),0)</f>
        <v>1</v>
      </c>
      <c r="F2581" s="3">
        <f>IF(P2581&gt;0,RANK(P2581,(N2581:P2581,Q2581:AE2581)),0)</f>
        <v>3</v>
      </c>
      <c r="G2581" s="1">
        <f t="shared" si="1069"/>
        <v>15466</v>
      </c>
      <c r="H2581" s="2">
        <f t="shared" si="1070"/>
        <v>0.64248919906945834</v>
      </c>
      <c r="I2581" s="2"/>
      <c r="J2581" s="2">
        <f t="shared" si="1060"/>
        <v>0.17476736457294784</v>
      </c>
      <c r="K2581" s="2">
        <f t="shared" si="1061"/>
        <v>0.81725656364240606</v>
      </c>
      <c r="L2581" s="2">
        <f t="shared" si="1062"/>
        <v>4.777334662678631E-3</v>
      </c>
      <c r="M2581" s="2">
        <f t="shared" si="1063"/>
        <v>3.1987371219674684E-3</v>
      </c>
      <c r="N2581" s="38">
        <v>4207</v>
      </c>
      <c r="O2581" s="38">
        <v>19673</v>
      </c>
      <c r="P2581" s="38">
        <v>115</v>
      </c>
      <c r="Q2581" s="38"/>
      <c r="R2581" s="38">
        <v>31</v>
      </c>
      <c r="S2581" s="38"/>
      <c r="T2581" s="38">
        <v>11</v>
      </c>
      <c r="U2581" s="38"/>
      <c r="V2581" s="38">
        <v>2</v>
      </c>
      <c r="W2581" s="38"/>
      <c r="X2581" s="38"/>
      <c r="Y2581" s="38"/>
      <c r="Z2581" s="38"/>
      <c r="AA2581" s="38"/>
      <c r="AB2581" s="38"/>
      <c r="AC2581" s="38"/>
      <c r="AD2581" s="38"/>
      <c r="AE2581" s="38"/>
      <c r="AF2581" s="38"/>
      <c r="AG2581" s="38"/>
      <c r="AH2581" s="38"/>
      <c r="AI2581" s="38"/>
      <c r="AJ2581" s="38"/>
      <c r="AK2581" s="38"/>
      <c r="AL2581" s="38">
        <v>33</v>
      </c>
      <c r="AM2581" s="38"/>
      <c r="AN2581" s="38"/>
      <c r="AO2581" s="38"/>
      <c r="AP2581" s="38"/>
      <c r="AQ2581" s="38"/>
      <c r="AR2581" s="38"/>
      <c r="AS2581" s="38"/>
      <c r="AT2581" s="38"/>
      <c r="AU2581" s="38"/>
      <c r="AV2581" s="38"/>
      <c r="AW2581" s="38"/>
      <c r="AX2581" s="38"/>
      <c r="AY2581" s="38"/>
      <c r="BA2581" s="3">
        <f>IF(Q2581&gt;0,RANK(Q2581,(N2581:P2581,Q2581:AE2581)),0)</f>
        <v>0</v>
      </c>
      <c r="BB2581" s="3">
        <f>IF(R2581&gt;0,RANK(R2581,(N2581:P2581,Q2581:AE2581)),0)</f>
        <v>4</v>
      </c>
      <c r="BC2581" s="3">
        <f>IF(S2581&gt;0,RANK(S2581,(N2581:P2581,Q2581:AE2581)),0)</f>
        <v>0</v>
      </c>
      <c r="BD2581" s="3">
        <f>IF(T2581&gt;0,RANK(T2581,(N2581:P2581,Q2581:AE2581)),0)</f>
        <v>5</v>
      </c>
      <c r="BE2581" s="2">
        <f t="shared" si="1064"/>
        <v>0</v>
      </c>
      <c r="BF2581" s="2">
        <f t="shared" si="1065"/>
        <v>1.2878032568959788E-3</v>
      </c>
      <c r="BG2581" s="2">
        <f t="shared" si="1066"/>
        <v>0</v>
      </c>
      <c r="BH2581" s="2">
        <f t="shared" si="1067"/>
        <v>4.5696244599534731E-4</v>
      </c>
      <c r="BJ2581" t="s">
        <v>2281</v>
      </c>
      <c r="BK2581" t="s">
        <v>18</v>
      </c>
      <c r="BL2581">
        <v>3</v>
      </c>
      <c r="BN2581">
        <v>0</v>
      </c>
      <c r="BO2581" s="60">
        <v>47</v>
      </c>
      <c r="BP2581" s="62">
        <v>107</v>
      </c>
      <c r="BQ2581" s="66">
        <f t="shared" si="1068"/>
        <v>47107</v>
      </c>
      <c r="BR2581" s="66">
        <f t="shared" si="1058"/>
        <v>47107</v>
      </c>
      <c r="BS2581" s="3" t="s">
        <v>3083</v>
      </c>
    </row>
    <row r="2582" spans="1:71" ht="14" hidden="1" customHeight="1" outlineLevel="1" x14ac:dyDescent="0.2">
      <c r="A2582" t="s">
        <v>1605</v>
      </c>
      <c r="B2582" t="s">
        <v>18</v>
      </c>
      <c r="C2582" s="1">
        <f t="shared" si="1059"/>
        <v>11267</v>
      </c>
      <c r="D2582" s="3">
        <f>IF(N2582&gt;0, RANK(N2582,(N2582:P2582,Q2582:AE2582)),0)</f>
        <v>2</v>
      </c>
      <c r="E2582" s="3">
        <f>IF(O2582&gt;0,RANK(O2582,(N2582:P2582,Q2582:AE2582)),0)</f>
        <v>1</v>
      </c>
      <c r="F2582" s="3">
        <f>IF(P2582&gt;0,RANK(P2582,(N2582:P2582,Q2582:AE2582)),0)</f>
        <v>3</v>
      </c>
      <c r="G2582" s="1">
        <f t="shared" si="1069"/>
        <v>7710</v>
      </c>
      <c r="H2582" s="2">
        <f t="shared" si="1070"/>
        <v>0.6842992810863584</v>
      </c>
      <c r="I2582" s="2"/>
      <c r="J2582" s="2">
        <f t="shared" si="1060"/>
        <v>0.15327948877252151</v>
      </c>
      <c r="K2582" s="2">
        <f t="shared" si="1061"/>
        <v>0.83757876985887991</v>
      </c>
      <c r="L2582" s="2">
        <f t="shared" si="1062"/>
        <v>5.9465696281175116E-3</v>
      </c>
      <c r="M2582" s="2">
        <f t="shared" si="1063"/>
        <v>3.1951717404810655E-3</v>
      </c>
      <c r="N2582" s="38">
        <v>1727</v>
      </c>
      <c r="O2582" s="38">
        <v>9437</v>
      </c>
      <c r="P2582" s="38">
        <v>67</v>
      </c>
      <c r="Q2582" s="38"/>
      <c r="R2582" s="38">
        <v>7</v>
      </c>
      <c r="S2582" s="38"/>
      <c r="T2582" s="38">
        <v>6</v>
      </c>
      <c r="U2582" s="38"/>
      <c r="V2582" s="38">
        <v>4</v>
      </c>
      <c r="W2582" s="38"/>
      <c r="X2582" s="38"/>
      <c r="Y2582" s="38"/>
      <c r="Z2582" s="38"/>
      <c r="AA2582" s="38"/>
      <c r="AB2582" s="38"/>
      <c r="AC2582" s="38"/>
      <c r="AD2582" s="38"/>
      <c r="AE2582" s="38"/>
      <c r="AF2582" s="38"/>
      <c r="AG2582" s="38"/>
      <c r="AH2582" s="38"/>
      <c r="AI2582" s="38"/>
      <c r="AJ2582" s="38"/>
      <c r="AK2582" s="38"/>
      <c r="AL2582" s="38">
        <v>19</v>
      </c>
      <c r="AM2582" s="38"/>
      <c r="AN2582" s="38"/>
      <c r="AO2582" s="38"/>
      <c r="AP2582" s="38"/>
      <c r="AQ2582" s="38"/>
      <c r="AR2582" s="38"/>
      <c r="AS2582" s="38"/>
      <c r="AT2582" s="38"/>
      <c r="AU2582" s="38"/>
      <c r="AV2582" s="38"/>
      <c r="AW2582" s="38"/>
      <c r="AX2582" s="38"/>
      <c r="AY2582" s="38"/>
      <c r="BA2582" s="3">
        <f>IF(Q2582&gt;0,RANK(Q2582,(N2582:P2582,Q2582:AE2582)),0)</f>
        <v>0</v>
      </c>
      <c r="BB2582" s="3">
        <f>IF(R2582&gt;0,RANK(R2582,(N2582:P2582,Q2582:AE2582)),0)</f>
        <v>4</v>
      </c>
      <c r="BC2582" s="3">
        <f>IF(S2582&gt;0,RANK(S2582,(N2582:P2582,Q2582:AE2582)),0)</f>
        <v>0</v>
      </c>
      <c r="BD2582" s="3">
        <f>IF(T2582&gt;0,RANK(T2582,(N2582:P2582,Q2582:AE2582)),0)</f>
        <v>5</v>
      </c>
      <c r="BE2582" s="2">
        <f t="shared" si="1064"/>
        <v>0</v>
      </c>
      <c r="BF2582" s="2">
        <f t="shared" si="1065"/>
        <v>6.2128339398242658E-4</v>
      </c>
      <c r="BG2582" s="2">
        <f t="shared" si="1066"/>
        <v>0</v>
      </c>
      <c r="BH2582" s="2">
        <f t="shared" si="1067"/>
        <v>5.3252862341350853E-4</v>
      </c>
      <c r="BJ2582" t="s">
        <v>1605</v>
      </c>
      <c r="BK2582" t="s">
        <v>18</v>
      </c>
      <c r="BL2582">
        <v>8</v>
      </c>
      <c r="BN2582">
        <v>0</v>
      </c>
      <c r="BO2582" s="60">
        <v>47</v>
      </c>
      <c r="BP2582" s="62">
        <v>109</v>
      </c>
      <c r="BQ2582" s="66">
        <f t="shared" si="1068"/>
        <v>47109</v>
      </c>
      <c r="BR2582" s="66">
        <f t="shared" si="1058"/>
        <v>47109</v>
      </c>
      <c r="BS2582" s="3" t="s">
        <v>3083</v>
      </c>
    </row>
    <row r="2583" spans="1:71" ht="14" hidden="1" customHeight="1" outlineLevel="1" x14ac:dyDescent="0.2">
      <c r="A2583" t="s">
        <v>1617</v>
      </c>
      <c r="B2583" t="s">
        <v>18</v>
      </c>
      <c r="C2583" s="1">
        <f t="shared" si="1059"/>
        <v>10333</v>
      </c>
      <c r="D2583" s="3">
        <f>IF(N2583&gt;0, RANK(N2583,(N2583:P2583,Q2583:AE2583)),0)</f>
        <v>2</v>
      </c>
      <c r="E2583" s="3">
        <f>IF(O2583&gt;0,RANK(O2583,(N2583:P2583,Q2583:AE2583)),0)</f>
        <v>1</v>
      </c>
      <c r="F2583" s="3">
        <f>IF(P2583&gt;0,RANK(P2583,(N2583:P2583,Q2583:AE2583)),0)</f>
        <v>3</v>
      </c>
      <c r="G2583" s="1">
        <f t="shared" si="1069"/>
        <v>7681</v>
      </c>
      <c r="H2583" s="2">
        <f t="shared" si="1070"/>
        <v>0.74334655956643758</v>
      </c>
      <c r="I2583" s="2"/>
      <c r="J2583" s="2">
        <f t="shared" si="1060"/>
        <v>0.12358463176231492</v>
      </c>
      <c r="K2583" s="2">
        <f t="shared" si="1061"/>
        <v>0.86693119132875252</v>
      </c>
      <c r="L2583" s="2">
        <f t="shared" si="1062"/>
        <v>5.8066389238362525E-3</v>
      </c>
      <c r="M2583" s="2">
        <f t="shared" si="1063"/>
        <v>3.6775379850962986E-3</v>
      </c>
      <c r="N2583" s="38">
        <v>1277</v>
      </c>
      <c r="O2583" s="38">
        <v>8958</v>
      </c>
      <c r="P2583" s="38">
        <v>60</v>
      </c>
      <c r="Q2583" s="38"/>
      <c r="R2583" s="38">
        <v>10</v>
      </c>
      <c r="S2583" s="38"/>
      <c r="T2583" s="38">
        <v>8</v>
      </c>
      <c r="U2583" s="38"/>
      <c r="V2583" s="38">
        <v>3</v>
      </c>
      <c r="W2583" s="38"/>
      <c r="X2583" s="38"/>
      <c r="Y2583" s="38"/>
      <c r="Z2583" s="38"/>
      <c r="AA2583" s="38"/>
      <c r="AB2583" s="38"/>
      <c r="AC2583" s="38"/>
      <c r="AD2583" s="38"/>
      <c r="AE2583" s="38"/>
      <c r="AF2583" s="38"/>
      <c r="AG2583" s="38"/>
      <c r="AH2583" s="38"/>
      <c r="AI2583" s="38"/>
      <c r="AJ2583" s="38"/>
      <c r="AK2583" s="38"/>
      <c r="AL2583" s="38">
        <v>17</v>
      </c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BA2583" s="3">
        <f>IF(Q2583&gt;0,RANK(Q2583,(N2583:P2583,Q2583:AE2583)),0)</f>
        <v>0</v>
      </c>
      <c r="BB2583" s="3">
        <f>IF(R2583&gt;0,RANK(R2583,(N2583:P2583,Q2583:AE2583)),0)</f>
        <v>4</v>
      </c>
      <c r="BC2583" s="3">
        <f>IF(S2583&gt;0,RANK(S2583,(N2583:P2583,Q2583:AE2583)),0)</f>
        <v>0</v>
      </c>
      <c r="BD2583" s="3">
        <f>IF(T2583&gt;0,RANK(T2583,(N2583:P2583,Q2583:AE2583)),0)</f>
        <v>5</v>
      </c>
      <c r="BE2583" s="2">
        <f t="shared" si="1064"/>
        <v>0</v>
      </c>
      <c r="BF2583" s="2">
        <f t="shared" si="1065"/>
        <v>9.6777315397270883E-4</v>
      </c>
      <c r="BG2583" s="2">
        <f t="shared" si="1066"/>
        <v>0</v>
      </c>
      <c r="BH2583" s="2">
        <f t="shared" si="1067"/>
        <v>7.7421852317816704E-4</v>
      </c>
      <c r="BJ2583" t="s">
        <v>1617</v>
      </c>
      <c r="BK2583" t="s">
        <v>18</v>
      </c>
      <c r="BL2583">
        <v>6</v>
      </c>
      <c r="BN2583">
        <v>0</v>
      </c>
      <c r="BO2583" s="60">
        <v>47</v>
      </c>
      <c r="BP2583" s="62">
        <v>111</v>
      </c>
      <c r="BQ2583" s="66">
        <f t="shared" si="1068"/>
        <v>47111</v>
      </c>
      <c r="BR2583" s="66">
        <f t="shared" si="1058"/>
        <v>47111</v>
      </c>
      <c r="BS2583" s="3" t="s">
        <v>3083</v>
      </c>
    </row>
    <row r="2584" spans="1:71" ht="14" hidden="1" customHeight="1" outlineLevel="1" x14ac:dyDescent="0.2">
      <c r="A2584" t="s">
        <v>1618</v>
      </c>
      <c r="B2584" t="s">
        <v>18</v>
      </c>
      <c r="C2584" s="1">
        <f t="shared" si="1059"/>
        <v>39964</v>
      </c>
      <c r="D2584" s="3">
        <f>IF(N2584&gt;0, RANK(N2584,(N2584:P2584,Q2584:AE2584)),0)</f>
        <v>2</v>
      </c>
      <c r="E2584" s="3">
        <f>IF(O2584&gt;0,RANK(O2584,(N2584:P2584,Q2584:AE2584)),0)</f>
        <v>1</v>
      </c>
      <c r="F2584" s="3">
        <f>IF(P2584&gt;0,RANK(P2584,(N2584:P2584,Q2584:AE2584)),0)</f>
        <v>3</v>
      </c>
      <c r="G2584" s="1">
        <f t="shared" si="1069"/>
        <v>7270</v>
      </c>
      <c r="H2584" s="2">
        <f t="shared" si="1070"/>
        <v>0.1819137223501151</v>
      </c>
      <c r="I2584" s="2"/>
      <c r="J2584" s="2">
        <f t="shared" si="1060"/>
        <v>0.40323791412271043</v>
      </c>
      <c r="K2584" s="2">
        <f t="shared" si="1061"/>
        <v>0.58515163647282553</v>
      </c>
      <c r="L2584" s="2">
        <f t="shared" si="1062"/>
        <v>5.9553598238414572E-3</v>
      </c>
      <c r="M2584" s="2">
        <f t="shared" si="1063"/>
        <v>5.6550895806225278E-3</v>
      </c>
      <c r="N2584" s="38">
        <v>16115</v>
      </c>
      <c r="O2584" s="38">
        <v>23385</v>
      </c>
      <c r="P2584" s="38">
        <v>238</v>
      </c>
      <c r="Q2584" s="38"/>
      <c r="R2584" s="38">
        <v>90</v>
      </c>
      <c r="S2584" s="38"/>
      <c r="T2584" s="38">
        <v>32</v>
      </c>
      <c r="U2584" s="38"/>
      <c r="V2584" s="38">
        <v>18</v>
      </c>
      <c r="W2584" s="38"/>
      <c r="X2584" s="38"/>
      <c r="Y2584" s="38"/>
      <c r="Z2584" s="38"/>
      <c r="AA2584" s="38"/>
      <c r="AB2584" s="38"/>
      <c r="AC2584" s="38"/>
      <c r="AD2584" s="38"/>
      <c r="AE2584" s="38"/>
      <c r="AF2584" s="38"/>
      <c r="AG2584" s="38"/>
      <c r="AH2584" s="38"/>
      <c r="AI2584" s="38"/>
      <c r="AJ2584" s="38"/>
      <c r="AK2584" s="38"/>
      <c r="AL2584" s="38">
        <v>86</v>
      </c>
      <c r="AM2584" s="38"/>
      <c r="AN2584" s="38"/>
      <c r="AO2584" s="38"/>
      <c r="AP2584" s="38"/>
      <c r="AQ2584" s="38"/>
      <c r="AR2584" s="38"/>
      <c r="AS2584" s="38"/>
      <c r="AT2584" s="38"/>
      <c r="AU2584" s="38"/>
      <c r="AV2584" s="38"/>
      <c r="AW2584" s="38"/>
      <c r="AX2584" s="38"/>
      <c r="AY2584" s="38"/>
      <c r="BA2584" s="3">
        <f>IF(Q2584&gt;0,RANK(Q2584,(N2584:P2584,Q2584:AE2584)),0)</f>
        <v>0</v>
      </c>
      <c r="BB2584" s="3">
        <f>IF(R2584&gt;0,RANK(R2584,(N2584:P2584,Q2584:AE2584)),0)</f>
        <v>4</v>
      </c>
      <c r="BC2584" s="3">
        <f>IF(S2584&gt;0,RANK(S2584,(N2584:P2584,Q2584:AE2584)),0)</f>
        <v>0</v>
      </c>
      <c r="BD2584" s="3">
        <f>IF(T2584&gt;0,RANK(T2584,(N2584:P2584,Q2584:AE2584)),0)</f>
        <v>5</v>
      </c>
      <c r="BE2584" s="2">
        <f t="shared" si="1064"/>
        <v>0</v>
      </c>
      <c r="BF2584" s="2">
        <f t="shared" si="1065"/>
        <v>2.2520268241417274E-3</v>
      </c>
      <c r="BG2584" s="2">
        <f t="shared" si="1066"/>
        <v>0</v>
      </c>
      <c r="BH2584" s="2">
        <f t="shared" si="1067"/>
        <v>8.0072064858372535E-4</v>
      </c>
      <c r="BJ2584" t="s">
        <v>1618</v>
      </c>
      <c r="BK2584" t="s">
        <v>18</v>
      </c>
      <c r="BL2584">
        <v>8</v>
      </c>
      <c r="BN2584">
        <v>0</v>
      </c>
      <c r="BO2584" s="60">
        <v>47</v>
      </c>
      <c r="BP2584" s="62">
        <v>113</v>
      </c>
      <c r="BQ2584" s="66">
        <f t="shared" si="1068"/>
        <v>47113</v>
      </c>
      <c r="BR2584" s="66">
        <f t="shared" si="1058"/>
        <v>47113</v>
      </c>
      <c r="BS2584" s="3" t="s">
        <v>3083</v>
      </c>
    </row>
    <row r="2585" spans="1:71" ht="14" hidden="1" customHeight="1" outlineLevel="1" x14ac:dyDescent="0.2">
      <c r="A2585" t="s">
        <v>1791</v>
      </c>
      <c r="B2585" t="s">
        <v>18</v>
      </c>
      <c r="C2585" s="1">
        <f t="shared" si="1059"/>
        <v>13933</v>
      </c>
      <c r="D2585" s="3">
        <f>IF(N2585&gt;0, RANK(N2585,(N2585:P2585,Q2585:AE2585)),0)</f>
        <v>2</v>
      </c>
      <c r="E2585" s="3">
        <f>IF(O2585&gt;0,RANK(O2585,(N2585:P2585,Q2585:AE2585)),0)</f>
        <v>1</v>
      </c>
      <c r="F2585" s="3">
        <f>IF(P2585&gt;0,RANK(P2585,(N2585:P2585,Q2585:AE2585)),0)</f>
        <v>3</v>
      </c>
      <c r="G2585" s="1">
        <f t="shared" si="1069"/>
        <v>7762</v>
      </c>
      <c r="H2585" s="2">
        <f t="shared" si="1070"/>
        <v>0.55709466733653912</v>
      </c>
      <c r="I2585" s="2"/>
      <c r="J2585" s="2">
        <f t="shared" si="1060"/>
        <v>0.21718222923993397</v>
      </c>
      <c r="K2585" s="2">
        <f t="shared" si="1061"/>
        <v>0.77427689657647314</v>
      </c>
      <c r="L2585" s="2">
        <f t="shared" si="1062"/>
        <v>4.3063231177779375E-3</v>
      </c>
      <c r="M2585" s="2">
        <f t="shared" si="1063"/>
        <v>4.2345510658150128E-3</v>
      </c>
      <c r="N2585" s="38">
        <v>3026</v>
      </c>
      <c r="O2585" s="38">
        <v>10788</v>
      </c>
      <c r="P2585" s="38">
        <v>60</v>
      </c>
      <c r="Q2585" s="38"/>
      <c r="R2585" s="38">
        <v>13</v>
      </c>
      <c r="S2585" s="38"/>
      <c r="T2585" s="38">
        <v>8</v>
      </c>
      <c r="U2585" s="38"/>
      <c r="V2585" s="38">
        <v>2</v>
      </c>
      <c r="W2585" s="38"/>
      <c r="X2585" s="38"/>
      <c r="Y2585" s="38"/>
      <c r="Z2585" s="38"/>
      <c r="AA2585" s="38"/>
      <c r="AB2585" s="38"/>
      <c r="AC2585" s="38"/>
      <c r="AD2585" s="38"/>
      <c r="AE2585" s="38"/>
      <c r="AF2585" s="38"/>
      <c r="AG2585" s="38"/>
      <c r="AH2585" s="38"/>
      <c r="AI2585" s="38"/>
      <c r="AJ2585" s="38"/>
      <c r="AK2585" s="38"/>
      <c r="AL2585" s="38">
        <v>36</v>
      </c>
      <c r="AM2585" s="38"/>
      <c r="AN2585" s="38"/>
      <c r="AO2585" s="38"/>
      <c r="AP2585" s="38"/>
      <c r="AQ2585" s="38"/>
      <c r="AR2585" s="38"/>
      <c r="AS2585" s="38"/>
      <c r="AT2585" s="38"/>
      <c r="AU2585" s="38"/>
      <c r="AV2585" s="38"/>
      <c r="AW2585" s="38"/>
      <c r="AX2585" s="38"/>
      <c r="AY2585" s="38"/>
      <c r="BA2585" s="3">
        <f>IF(Q2585&gt;0,RANK(Q2585,(N2585:P2585,Q2585:AE2585)),0)</f>
        <v>0</v>
      </c>
      <c r="BB2585" s="3">
        <f>IF(R2585&gt;0,RANK(R2585,(N2585:P2585,Q2585:AE2585)),0)</f>
        <v>4</v>
      </c>
      <c r="BC2585" s="3">
        <f>IF(S2585&gt;0,RANK(S2585,(N2585:P2585,Q2585:AE2585)),0)</f>
        <v>0</v>
      </c>
      <c r="BD2585" s="3">
        <f>IF(T2585&gt;0,RANK(T2585,(N2585:P2585,Q2585:AE2585)),0)</f>
        <v>5</v>
      </c>
      <c r="BE2585" s="2">
        <f t="shared" si="1064"/>
        <v>0</v>
      </c>
      <c r="BF2585" s="2">
        <f t="shared" si="1065"/>
        <v>9.3303667551855303E-4</v>
      </c>
      <c r="BG2585" s="2">
        <f t="shared" si="1066"/>
        <v>0</v>
      </c>
      <c r="BH2585" s="2">
        <f t="shared" si="1067"/>
        <v>5.7417641570372494E-4</v>
      </c>
      <c r="BJ2585" t="s">
        <v>1791</v>
      </c>
      <c r="BK2585" t="s">
        <v>18</v>
      </c>
      <c r="BL2585">
        <v>4</v>
      </c>
      <c r="BN2585">
        <v>0</v>
      </c>
      <c r="BO2585" s="60">
        <v>47</v>
      </c>
      <c r="BP2585" s="62">
        <v>115</v>
      </c>
      <c r="BQ2585" s="66">
        <f t="shared" si="1068"/>
        <v>47115</v>
      </c>
      <c r="BR2585" s="66">
        <f t="shared" si="1058"/>
        <v>47115</v>
      </c>
      <c r="BS2585" s="3" t="s">
        <v>3083</v>
      </c>
    </row>
    <row r="2586" spans="1:71" ht="14" hidden="1" customHeight="1" outlineLevel="1" x14ac:dyDescent="0.2">
      <c r="A2586" t="s">
        <v>1812</v>
      </c>
      <c r="B2586" t="s">
        <v>18</v>
      </c>
      <c r="C2586" s="1">
        <f t="shared" si="1059"/>
        <v>15962</v>
      </c>
      <c r="D2586" s="3">
        <f>IF(N2586&gt;0, RANK(N2586,(N2586:P2586,Q2586:AE2586)),0)</f>
        <v>2</v>
      </c>
      <c r="E2586" s="3">
        <f>IF(O2586&gt;0,RANK(O2586,(N2586:P2586,Q2586:AE2586)),0)</f>
        <v>1</v>
      </c>
      <c r="F2586" s="3">
        <f>IF(P2586&gt;0,RANK(P2586,(N2586:P2586,Q2586:AE2586)),0)</f>
        <v>3</v>
      </c>
      <c r="G2586" s="1">
        <f t="shared" si="1069"/>
        <v>9036</v>
      </c>
      <c r="H2586" s="2">
        <f t="shared" si="1070"/>
        <v>0.56609447437664451</v>
      </c>
      <c r="I2586" s="2"/>
      <c r="J2586" s="2">
        <f t="shared" si="1060"/>
        <v>0.2123794010775592</v>
      </c>
      <c r="K2586" s="2">
        <f t="shared" si="1061"/>
        <v>0.77847387545420377</v>
      </c>
      <c r="L2586" s="2">
        <f t="shared" si="1062"/>
        <v>5.5757423881719085E-3</v>
      </c>
      <c r="M2586" s="2">
        <f t="shared" si="1063"/>
        <v>3.5709810800650639E-3</v>
      </c>
      <c r="N2586" s="38">
        <v>3390</v>
      </c>
      <c r="O2586" s="38">
        <v>12426</v>
      </c>
      <c r="P2586" s="38">
        <v>89</v>
      </c>
      <c r="Q2586" s="38"/>
      <c r="R2586" s="38">
        <v>27</v>
      </c>
      <c r="S2586" s="38"/>
      <c r="T2586" s="38">
        <v>12</v>
      </c>
      <c r="U2586" s="38"/>
      <c r="V2586" s="38">
        <v>1</v>
      </c>
      <c r="W2586" s="38"/>
      <c r="X2586" s="38"/>
      <c r="Y2586" s="38"/>
      <c r="Z2586" s="38"/>
      <c r="AA2586" s="38"/>
      <c r="AB2586" s="38"/>
      <c r="AC2586" s="38"/>
      <c r="AD2586" s="38"/>
      <c r="AE2586" s="38"/>
      <c r="AF2586" s="38"/>
      <c r="AG2586" s="38"/>
      <c r="AH2586" s="38"/>
      <c r="AI2586" s="38"/>
      <c r="AJ2586" s="38"/>
      <c r="AK2586" s="38"/>
      <c r="AL2586" s="38">
        <v>17</v>
      </c>
      <c r="AM2586" s="38"/>
      <c r="AN2586" s="38"/>
      <c r="AO2586" s="38"/>
      <c r="AP2586" s="38"/>
      <c r="AQ2586" s="38"/>
      <c r="AR2586" s="38"/>
      <c r="AS2586" s="38"/>
      <c r="AT2586" s="38"/>
      <c r="AU2586" s="38"/>
      <c r="AV2586" s="38"/>
      <c r="AW2586" s="38"/>
      <c r="AX2586" s="38"/>
      <c r="AY2586" s="38"/>
      <c r="BA2586" s="3">
        <f>IF(Q2586&gt;0,RANK(Q2586,(N2586:P2586,Q2586:AE2586)),0)</f>
        <v>0</v>
      </c>
      <c r="BB2586" s="3">
        <f>IF(R2586&gt;0,RANK(R2586,(N2586:P2586,Q2586:AE2586)),0)</f>
        <v>4</v>
      </c>
      <c r="BC2586" s="3">
        <f>IF(S2586&gt;0,RANK(S2586,(N2586:P2586,Q2586:AE2586)),0)</f>
        <v>0</v>
      </c>
      <c r="BD2586" s="3">
        <f>IF(T2586&gt;0,RANK(T2586,(N2586:P2586,Q2586:AE2586)),0)</f>
        <v>5</v>
      </c>
      <c r="BE2586" s="2">
        <f t="shared" si="1064"/>
        <v>0</v>
      </c>
      <c r="BF2586" s="2">
        <f t="shared" si="1065"/>
        <v>1.6915173537150733E-3</v>
      </c>
      <c r="BG2586" s="2">
        <f t="shared" si="1066"/>
        <v>0</v>
      </c>
      <c r="BH2586" s="2">
        <f t="shared" si="1067"/>
        <v>7.5178549054003257E-4</v>
      </c>
      <c r="BJ2586" t="s">
        <v>1812</v>
      </c>
      <c r="BK2586" t="s">
        <v>18</v>
      </c>
      <c r="BL2586">
        <v>5</v>
      </c>
      <c r="BN2586">
        <v>0</v>
      </c>
      <c r="BO2586" s="60">
        <v>47</v>
      </c>
      <c r="BP2586" s="62">
        <v>117</v>
      </c>
      <c r="BQ2586" s="66">
        <f t="shared" si="1068"/>
        <v>47117</v>
      </c>
      <c r="BR2586" s="66">
        <f t="shared" si="1058"/>
        <v>47117</v>
      </c>
      <c r="BS2586" s="3" t="s">
        <v>3083</v>
      </c>
    </row>
    <row r="2587" spans="1:71" ht="14" hidden="1" customHeight="1" outlineLevel="1" x14ac:dyDescent="0.2">
      <c r="A2587" t="s">
        <v>2178</v>
      </c>
      <c r="B2587" t="s">
        <v>18</v>
      </c>
      <c r="C2587" s="1">
        <f t="shared" si="1059"/>
        <v>52090</v>
      </c>
      <c r="D2587" s="3">
        <f>IF(N2587&gt;0, RANK(N2587,(N2587:P2587,Q2587:AE2587)),0)</f>
        <v>2</v>
      </c>
      <c r="E2587" s="3">
        <f>IF(O2587&gt;0,RANK(O2587,(N2587:P2587,Q2587:AE2587)),0)</f>
        <v>1</v>
      </c>
      <c r="F2587" s="3">
        <f>IF(P2587&gt;0,RANK(P2587,(N2587:P2587,Q2587:AE2587)),0)</f>
        <v>3</v>
      </c>
      <c r="G2587" s="1">
        <f t="shared" si="1069"/>
        <v>23231</v>
      </c>
      <c r="H2587" s="2">
        <f t="shared" si="1070"/>
        <v>0.44597811480130545</v>
      </c>
      <c r="I2587" s="2"/>
      <c r="J2587" s="2">
        <f t="shared" si="1060"/>
        <v>0.27154924169706279</v>
      </c>
      <c r="K2587" s="2">
        <f t="shared" si="1061"/>
        <v>0.71752735649836819</v>
      </c>
      <c r="L2587" s="2">
        <f t="shared" si="1062"/>
        <v>7.0071030908043768E-3</v>
      </c>
      <c r="M2587" s="2">
        <f t="shared" si="1063"/>
        <v>3.9162987137645894E-3</v>
      </c>
      <c r="N2587" s="38">
        <v>14145</v>
      </c>
      <c r="O2587" s="38">
        <v>37376</v>
      </c>
      <c r="P2587" s="38">
        <v>365</v>
      </c>
      <c r="Q2587" s="38"/>
      <c r="R2587" s="38">
        <v>79</v>
      </c>
      <c r="S2587" s="38"/>
      <c r="T2587" s="38">
        <v>31</v>
      </c>
      <c r="U2587" s="38"/>
      <c r="V2587" s="38">
        <v>16</v>
      </c>
      <c r="W2587" s="38"/>
      <c r="X2587" s="38"/>
      <c r="Y2587" s="38"/>
      <c r="Z2587" s="38"/>
      <c r="AA2587" s="38"/>
      <c r="AB2587" s="38"/>
      <c r="AC2587" s="38"/>
      <c r="AD2587" s="38"/>
      <c r="AE2587" s="38"/>
      <c r="AF2587" s="38"/>
      <c r="AG2587" s="38"/>
      <c r="AH2587" s="38"/>
      <c r="AI2587" s="38"/>
      <c r="AJ2587" s="38"/>
      <c r="AK2587" s="38"/>
      <c r="AL2587" s="38">
        <v>78</v>
      </c>
      <c r="AM2587" s="38"/>
      <c r="AN2587" s="38"/>
      <c r="AO2587" s="38"/>
      <c r="AP2587" s="38"/>
      <c r="AQ2587" s="38"/>
      <c r="AR2587" s="38"/>
      <c r="AS2587" s="38"/>
      <c r="AT2587" s="38"/>
      <c r="AU2587" s="38"/>
      <c r="AV2587" s="38"/>
      <c r="AW2587" s="38"/>
      <c r="AX2587" s="38"/>
      <c r="AY2587" s="38"/>
      <c r="BA2587" s="3">
        <f>IF(Q2587&gt;0,RANK(Q2587,(N2587:P2587,Q2587:AE2587)),0)</f>
        <v>0</v>
      </c>
      <c r="BB2587" s="3">
        <f>IF(R2587&gt;0,RANK(R2587,(N2587:P2587,Q2587:AE2587)),0)</f>
        <v>4</v>
      </c>
      <c r="BC2587" s="3">
        <f>IF(S2587&gt;0,RANK(S2587,(N2587:P2587,Q2587:AE2587)),0)</f>
        <v>0</v>
      </c>
      <c r="BD2587" s="3">
        <f>IF(T2587&gt;0,RANK(T2587,(N2587:P2587,Q2587:AE2587)),0)</f>
        <v>5</v>
      </c>
      <c r="BE2587" s="2">
        <f t="shared" si="1064"/>
        <v>0</v>
      </c>
      <c r="BF2587" s="2">
        <f t="shared" si="1065"/>
        <v>1.5166058744480707E-3</v>
      </c>
      <c r="BG2587" s="2">
        <f t="shared" si="1066"/>
        <v>0</v>
      </c>
      <c r="BH2587" s="2">
        <f t="shared" si="1067"/>
        <v>5.9512382415050872E-4</v>
      </c>
      <c r="BJ2587" t="s">
        <v>2178</v>
      </c>
      <c r="BK2587" t="s">
        <v>18</v>
      </c>
      <c r="BL2587">
        <v>5</v>
      </c>
      <c r="BN2587">
        <v>0</v>
      </c>
      <c r="BO2587" s="60">
        <v>47</v>
      </c>
      <c r="BP2587" s="62">
        <v>119</v>
      </c>
      <c r="BQ2587" s="66">
        <f t="shared" si="1068"/>
        <v>47119</v>
      </c>
      <c r="BR2587" s="66">
        <f t="shared" si="1058"/>
        <v>47119</v>
      </c>
      <c r="BS2587" s="3" t="s">
        <v>3083</v>
      </c>
    </row>
    <row r="2588" spans="1:71" ht="14" hidden="1" customHeight="1" outlineLevel="1" x14ac:dyDescent="0.2">
      <c r="A2588" t="s">
        <v>2604</v>
      </c>
      <c r="B2588" t="s">
        <v>18</v>
      </c>
      <c r="C2588" s="1">
        <f t="shared" si="1059"/>
        <v>6099</v>
      </c>
      <c r="D2588" s="3">
        <f>IF(N2588&gt;0, RANK(N2588,(N2588:P2588,Q2588:AE2588)),0)</f>
        <v>2</v>
      </c>
      <c r="E2588" s="3">
        <f>IF(O2588&gt;0,RANK(O2588,(N2588:P2588,Q2588:AE2588)),0)</f>
        <v>1</v>
      </c>
      <c r="F2588" s="3">
        <f>IF(P2588&gt;0,RANK(P2588,(N2588:P2588,Q2588:AE2588)),0)</f>
        <v>3</v>
      </c>
      <c r="G2588" s="1">
        <f t="shared" si="1069"/>
        <v>4117</v>
      </c>
      <c r="H2588" s="2">
        <f t="shared" si="1070"/>
        <v>0.67502869322839809</v>
      </c>
      <c r="I2588" s="2"/>
      <c r="J2588" s="2">
        <f t="shared" si="1060"/>
        <v>0.15871454336776522</v>
      </c>
      <c r="K2588" s="2">
        <f t="shared" si="1061"/>
        <v>0.83374323659616334</v>
      </c>
      <c r="L2588" s="2">
        <f t="shared" si="1062"/>
        <v>4.426955238563699E-3</v>
      </c>
      <c r="M2588" s="2">
        <f t="shared" si="1063"/>
        <v>3.115264797507713E-3</v>
      </c>
      <c r="N2588" s="38">
        <v>968</v>
      </c>
      <c r="O2588" s="38">
        <v>5085</v>
      </c>
      <c r="P2588" s="38">
        <v>27</v>
      </c>
      <c r="Q2588" s="38"/>
      <c r="R2588" s="38">
        <v>3</v>
      </c>
      <c r="S2588" s="38"/>
      <c r="T2588" s="38">
        <v>4</v>
      </c>
      <c r="U2588" s="38"/>
      <c r="V2588" s="38">
        <v>1</v>
      </c>
      <c r="W2588" s="38"/>
      <c r="X2588" s="38"/>
      <c r="Y2588" s="38"/>
      <c r="Z2588" s="38"/>
      <c r="AA2588" s="38"/>
      <c r="AB2588" s="38"/>
      <c r="AC2588" s="38"/>
      <c r="AD2588" s="38"/>
      <c r="AE2588" s="38"/>
      <c r="AF2588" s="38"/>
      <c r="AG2588" s="38"/>
      <c r="AH2588" s="38"/>
      <c r="AI2588" s="38"/>
      <c r="AJ2588" s="38"/>
      <c r="AK2588" s="38"/>
      <c r="AL2588" s="38">
        <v>11</v>
      </c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BA2588" s="3">
        <f>IF(Q2588&gt;0,RANK(Q2588,(N2588:P2588,Q2588:AE2588)),0)</f>
        <v>0</v>
      </c>
      <c r="BB2588" s="3">
        <f>IF(R2588&gt;0,RANK(R2588,(N2588:P2588,Q2588:AE2588)),0)</f>
        <v>5</v>
      </c>
      <c r="BC2588" s="3">
        <f>IF(S2588&gt;0,RANK(S2588,(N2588:P2588,Q2588:AE2588)),0)</f>
        <v>0</v>
      </c>
      <c r="BD2588" s="3">
        <f>IF(T2588&gt;0,RANK(T2588,(N2588:P2588,Q2588:AE2588)),0)</f>
        <v>4</v>
      </c>
      <c r="BE2588" s="2">
        <f t="shared" si="1064"/>
        <v>0</v>
      </c>
      <c r="BF2588" s="2">
        <f t="shared" si="1065"/>
        <v>4.9188391539596653E-4</v>
      </c>
      <c r="BG2588" s="2">
        <f t="shared" si="1066"/>
        <v>0</v>
      </c>
      <c r="BH2588" s="2">
        <f t="shared" si="1067"/>
        <v>6.5584522052795544E-4</v>
      </c>
      <c r="BJ2588" t="s">
        <v>2604</v>
      </c>
      <c r="BK2588" t="s">
        <v>18</v>
      </c>
      <c r="BL2588">
        <v>4</v>
      </c>
      <c r="BN2588">
        <v>0</v>
      </c>
      <c r="BO2588" s="60">
        <v>47</v>
      </c>
      <c r="BP2588" s="62">
        <v>121</v>
      </c>
      <c r="BQ2588" s="66">
        <f t="shared" si="1068"/>
        <v>47121</v>
      </c>
      <c r="BR2588" s="66">
        <f t="shared" si="1058"/>
        <v>47121</v>
      </c>
      <c r="BS2588" s="3" t="s">
        <v>3083</v>
      </c>
    </row>
    <row r="2589" spans="1:71" ht="14" hidden="1" customHeight="1" outlineLevel="1" x14ac:dyDescent="0.2">
      <c r="A2589" t="s">
        <v>629</v>
      </c>
      <c r="B2589" t="s">
        <v>18</v>
      </c>
      <c r="C2589" s="1">
        <f t="shared" si="1059"/>
        <v>22323</v>
      </c>
      <c r="D2589" s="3">
        <f>IF(N2589&gt;0, RANK(N2589,(N2589:P2589,Q2589:AE2589)),0)</f>
        <v>2</v>
      </c>
      <c r="E2589" s="3">
        <f>IF(O2589&gt;0,RANK(O2589,(N2589:P2589,Q2589:AE2589)),0)</f>
        <v>1</v>
      </c>
      <c r="F2589" s="3">
        <f>IF(P2589&gt;0,RANK(P2589,(N2589:P2589,Q2589:AE2589)),0)</f>
        <v>3</v>
      </c>
      <c r="G2589" s="1">
        <f t="shared" si="1069"/>
        <v>14918</v>
      </c>
      <c r="H2589" s="2">
        <f t="shared" si="1070"/>
        <v>0.66827935313353937</v>
      </c>
      <c r="I2589" s="2"/>
      <c r="J2589" s="2">
        <f t="shared" si="1060"/>
        <v>0.16162702145768937</v>
      </c>
      <c r="K2589" s="2">
        <f t="shared" si="1061"/>
        <v>0.82990637459122873</v>
      </c>
      <c r="L2589" s="2">
        <f t="shared" si="1062"/>
        <v>4.5244814765040544E-3</v>
      </c>
      <c r="M2589" s="2">
        <f t="shared" si="1063"/>
        <v>3.9421224745778425E-3</v>
      </c>
      <c r="N2589" s="38">
        <v>3608</v>
      </c>
      <c r="O2589" s="38">
        <v>18526</v>
      </c>
      <c r="P2589" s="38">
        <v>101</v>
      </c>
      <c r="Q2589" s="38"/>
      <c r="R2589" s="38">
        <v>25</v>
      </c>
      <c r="S2589" s="38"/>
      <c r="T2589" s="38">
        <v>13</v>
      </c>
      <c r="U2589" s="38"/>
      <c r="V2589" s="38">
        <v>6</v>
      </c>
      <c r="W2589" s="38"/>
      <c r="X2589" s="38"/>
      <c r="Y2589" s="38"/>
      <c r="Z2589" s="38"/>
      <c r="AA2589" s="38"/>
      <c r="AB2589" s="38"/>
      <c r="AC2589" s="38"/>
      <c r="AD2589" s="38"/>
      <c r="AE2589" s="38"/>
      <c r="AF2589" s="38"/>
      <c r="AG2589" s="38"/>
      <c r="AH2589" s="38"/>
      <c r="AI2589" s="38"/>
      <c r="AJ2589" s="38"/>
      <c r="AK2589" s="38"/>
      <c r="AL2589" s="38">
        <v>44</v>
      </c>
      <c r="AM2589" s="38"/>
      <c r="AN2589" s="38"/>
      <c r="AO2589" s="38"/>
      <c r="AP2589" s="38"/>
      <c r="AQ2589" s="38"/>
      <c r="AR2589" s="38"/>
      <c r="AS2589" s="38"/>
      <c r="AT2589" s="38"/>
      <c r="AU2589" s="38"/>
      <c r="AV2589" s="38"/>
      <c r="AW2589" s="38"/>
      <c r="AX2589" s="38"/>
      <c r="AY2589" s="38"/>
      <c r="BA2589" s="3">
        <f>IF(Q2589&gt;0,RANK(Q2589,(N2589:P2589,Q2589:AE2589)),0)</f>
        <v>0</v>
      </c>
      <c r="BB2589" s="3">
        <f>IF(R2589&gt;0,RANK(R2589,(N2589:P2589,Q2589:AE2589)),0)</f>
        <v>4</v>
      </c>
      <c r="BC2589" s="3">
        <f>IF(S2589&gt;0,RANK(S2589,(N2589:P2589,Q2589:AE2589)),0)</f>
        <v>0</v>
      </c>
      <c r="BD2589" s="3">
        <f>IF(T2589&gt;0,RANK(T2589,(N2589:P2589,Q2589:AE2589)),0)</f>
        <v>5</v>
      </c>
      <c r="BE2589" s="2">
        <f t="shared" si="1064"/>
        <v>0</v>
      </c>
      <c r="BF2589" s="2">
        <f t="shared" si="1065"/>
        <v>1.1199211575505085E-3</v>
      </c>
      <c r="BG2589" s="2">
        <f t="shared" si="1066"/>
        <v>0</v>
      </c>
      <c r="BH2589" s="2">
        <f t="shared" si="1067"/>
        <v>5.8235900192626444E-4</v>
      </c>
      <c r="BJ2589" t="s">
        <v>629</v>
      </c>
      <c r="BK2589" t="s">
        <v>18</v>
      </c>
      <c r="BL2589">
        <v>3</v>
      </c>
      <c r="BN2589">
        <v>0</v>
      </c>
      <c r="BO2589" s="60">
        <v>47</v>
      </c>
      <c r="BP2589" s="62">
        <v>123</v>
      </c>
      <c r="BQ2589" s="66">
        <f t="shared" si="1068"/>
        <v>47123</v>
      </c>
      <c r="BR2589" s="66">
        <f t="shared" si="1058"/>
        <v>47123</v>
      </c>
      <c r="BS2589" s="3" t="s">
        <v>3083</v>
      </c>
    </row>
    <row r="2590" spans="1:71" ht="14" hidden="1" customHeight="1" outlineLevel="1" x14ac:dyDescent="0.2">
      <c r="A2590" t="s">
        <v>1381</v>
      </c>
      <c r="B2590" t="s">
        <v>18</v>
      </c>
      <c r="C2590" s="1">
        <f t="shared" si="1059"/>
        <v>81755</v>
      </c>
      <c r="D2590" s="3">
        <f>IF(N2590&gt;0, RANK(N2590,(N2590:P2590,Q2590:AE2590)),0)</f>
        <v>2</v>
      </c>
      <c r="E2590" s="3">
        <f>IF(O2590&gt;0,RANK(O2590,(N2590:P2590,Q2590:AE2590)),0)</f>
        <v>1</v>
      </c>
      <c r="F2590" s="3">
        <f>IF(P2590&gt;0,RANK(P2590,(N2590:P2590,Q2590:AE2590)),0)</f>
        <v>3</v>
      </c>
      <c r="G2590" s="1">
        <f t="shared" si="1069"/>
        <v>15059</v>
      </c>
      <c r="H2590" s="2">
        <f t="shared" si="1070"/>
        <v>0.18419668521802948</v>
      </c>
      <c r="I2590" s="2"/>
      <c r="J2590" s="2">
        <f t="shared" si="1060"/>
        <v>0.40041587670478868</v>
      </c>
      <c r="K2590" s="2">
        <f t="shared" si="1061"/>
        <v>0.58461256192281819</v>
      </c>
      <c r="L2590" s="2">
        <f t="shared" si="1062"/>
        <v>7.6570240352272032E-3</v>
      </c>
      <c r="M2590" s="2">
        <f t="shared" si="1063"/>
        <v>7.3145373371658797E-3</v>
      </c>
      <c r="N2590" s="38">
        <v>32736</v>
      </c>
      <c r="O2590" s="38">
        <v>47795</v>
      </c>
      <c r="P2590" s="38">
        <v>626</v>
      </c>
      <c r="Q2590" s="38"/>
      <c r="R2590" s="38">
        <v>229</v>
      </c>
      <c r="S2590" s="38"/>
      <c r="T2590" s="38">
        <v>137</v>
      </c>
      <c r="U2590" s="38"/>
      <c r="V2590" s="38">
        <v>34</v>
      </c>
      <c r="W2590" s="38"/>
      <c r="X2590" s="38"/>
      <c r="Y2590" s="38"/>
      <c r="Z2590" s="38"/>
      <c r="AA2590" s="38"/>
      <c r="AB2590" s="38"/>
      <c r="AC2590" s="38"/>
      <c r="AD2590" s="38"/>
      <c r="AE2590" s="38"/>
      <c r="AF2590" s="38"/>
      <c r="AG2590" s="38"/>
      <c r="AH2590" s="38"/>
      <c r="AI2590" s="38"/>
      <c r="AJ2590" s="38"/>
      <c r="AK2590" s="38"/>
      <c r="AL2590" s="38">
        <v>198</v>
      </c>
      <c r="AM2590" s="38"/>
      <c r="AN2590" s="38"/>
      <c r="AO2590" s="38"/>
      <c r="AP2590" s="38"/>
      <c r="AQ2590" s="38"/>
      <c r="AR2590" s="38"/>
      <c r="AS2590" s="38"/>
      <c r="AT2590" s="38"/>
      <c r="AU2590" s="38"/>
      <c r="AV2590" s="38"/>
      <c r="AW2590" s="38"/>
      <c r="AX2590" s="38"/>
      <c r="AY2590" s="38"/>
      <c r="BA2590" s="3">
        <f>IF(Q2590&gt;0,RANK(Q2590,(N2590:P2590,Q2590:AE2590)),0)</f>
        <v>0</v>
      </c>
      <c r="BB2590" s="3">
        <f>IF(R2590&gt;0,RANK(R2590,(N2590:P2590,Q2590:AE2590)),0)</f>
        <v>4</v>
      </c>
      <c r="BC2590" s="3">
        <f>IF(S2590&gt;0,RANK(S2590,(N2590:P2590,Q2590:AE2590)),0)</f>
        <v>0</v>
      </c>
      <c r="BD2590" s="3">
        <f>IF(T2590&gt;0,RANK(T2590,(N2590:P2590,Q2590:AE2590)),0)</f>
        <v>5</v>
      </c>
      <c r="BE2590" s="2">
        <f t="shared" si="1064"/>
        <v>0</v>
      </c>
      <c r="BF2590" s="2">
        <f t="shared" si="1065"/>
        <v>2.8010519234297595E-3</v>
      </c>
      <c r="BG2590" s="2">
        <f t="shared" si="1066"/>
        <v>0</v>
      </c>
      <c r="BH2590" s="2">
        <f t="shared" si="1067"/>
        <v>1.6757384869426947E-3</v>
      </c>
      <c r="BJ2590" t="s">
        <v>1381</v>
      </c>
      <c r="BK2590" t="s">
        <v>18</v>
      </c>
      <c r="BL2590">
        <v>7</v>
      </c>
      <c r="BN2590">
        <v>0</v>
      </c>
      <c r="BO2590" s="60">
        <v>47</v>
      </c>
      <c r="BP2590" s="62">
        <v>125</v>
      </c>
      <c r="BQ2590" s="66">
        <f t="shared" si="1068"/>
        <v>47125</v>
      </c>
      <c r="BR2590" s="66">
        <f t="shared" si="1058"/>
        <v>47125</v>
      </c>
      <c r="BS2590" s="3" t="s">
        <v>3083</v>
      </c>
    </row>
    <row r="2591" spans="1:71" ht="14" hidden="1" customHeight="1" outlineLevel="1" x14ac:dyDescent="0.2">
      <c r="A2591" t="s">
        <v>2609</v>
      </c>
      <c r="B2591" t="s">
        <v>18</v>
      </c>
      <c r="C2591" s="1">
        <f t="shared" si="1059"/>
        <v>3654</v>
      </c>
      <c r="D2591" s="3">
        <f>IF(N2591&gt;0, RANK(N2591,(N2591:P2591,Q2591:AE2591)),0)</f>
        <v>2</v>
      </c>
      <c r="E2591" s="3">
        <f>IF(O2591&gt;0,RANK(O2591,(N2591:P2591,Q2591:AE2591)),0)</f>
        <v>1</v>
      </c>
      <c r="F2591" s="3">
        <f>IF(P2591&gt;0,RANK(P2591,(N2591:P2591,Q2591:AE2591)),0)</f>
        <v>3</v>
      </c>
      <c r="G2591" s="1">
        <f t="shared" si="1069"/>
        <v>2518</v>
      </c>
      <c r="H2591" s="2">
        <f t="shared" si="1070"/>
        <v>0.68910782703886153</v>
      </c>
      <c r="I2591" s="2"/>
      <c r="J2591" s="2">
        <f t="shared" si="1060"/>
        <v>0.14833059660645867</v>
      </c>
      <c r="K2591" s="2">
        <f t="shared" si="1061"/>
        <v>0.83743842364532017</v>
      </c>
      <c r="L2591" s="2">
        <f t="shared" si="1062"/>
        <v>8.2101806239737278E-3</v>
      </c>
      <c r="M2591" s="2">
        <f t="shared" si="1063"/>
        <v>6.0207991242474564E-3</v>
      </c>
      <c r="N2591" s="38">
        <v>542</v>
      </c>
      <c r="O2591" s="38">
        <v>3060</v>
      </c>
      <c r="P2591" s="38">
        <v>30</v>
      </c>
      <c r="Q2591" s="38"/>
      <c r="R2591" s="38">
        <v>9</v>
      </c>
      <c r="S2591" s="38"/>
      <c r="T2591" s="38">
        <v>3</v>
      </c>
      <c r="U2591" s="38"/>
      <c r="V2591" s="38">
        <v>0</v>
      </c>
      <c r="W2591" s="38"/>
      <c r="X2591" s="38"/>
      <c r="Y2591" s="38"/>
      <c r="Z2591" s="38"/>
      <c r="AA2591" s="38"/>
      <c r="AB2591" s="38"/>
      <c r="AC2591" s="38"/>
      <c r="AD2591" s="38"/>
      <c r="AE2591" s="38"/>
      <c r="AF2591" s="38"/>
      <c r="AG2591" s="38"/>
      <c r="AH2591" s="38"/>
      <c r="AI2591" s="38"/>
      <c r="AJ2591" s="38"/>
      <c r="AK2591" s="38"/>
      <c r="AL2591" s="38">
        <v>10</v>
      </c>
      <c r="AM2591" s="38"/>
      <c r="AN2591" s="38"/>
      <c r="AO2591" s="38"/>
      <c r="AP2591" s="38"/>
      <c r="AQ2591" s="38"/>
      <c r="AR2591" s="38"/>
      <c r="AS2591" s="38"/>
      <c r="AT2591" s="38"/>
      <c r="AU2591" s="38"/>
      <c r="AV2591" s="38"/>
      <c r="AW2591" s="38"/>
      <c r="AX2591" s="38"/>
      <c r="AY2591" s="38"/>
      <c r="BA2591" s="3">
        <f>IF(Q2591&gt;0,RANK(Q2591,(N2591:P2591,Q2591:AE2591)),0)</f>
        <v>0</v>
      </c>
      <c r="BB2591" s="3">
        <f>IF(R2591&gt;0,RANK(R2591,(N2591:P2591,Q2591:AE2591)),0)</f>
        <v>4</v>
      </c>
      <c r="BC2591" s="3">
        <f>IF(S2591&gt;0,RANK(S2591,(N2591:P2591,Q2591:AE2591)),0)</f>
        <v>0</v>
      </c>
      <c r="BD2591" s="3">
        <f>IF(T2591&gt;0,RANK(T2591,(N2591:P2591,Q2591:AE2591)),0)</f>
        <v>5</v>
      </c>
      <c r="BE2591" s="2">
        <f t="shared" si="1064"/>
        <v>0</v>
      </c>
      <c r="BF2591" s="2">
        <f t="shared" si="1065"/>
        <v>2.4630541871921183E-3</v>
      </c>
      <c r="BG2591" s="2">
        <f t="shared" si="1066"/>
        <v>0</v>
      </c>
      <c r="BH2591" s="2">
        <f t="shared" si="1067"/>
        <v>8.2101806239737272E-4</v>
      </c>
      <c r="BJ2591" t="s">
        <v>2609</v>
      </c>
      <c r="BK2591" t="s">
        <v>18</v>
      </c>
      <c r="BL2591">
        <v>4</v>
      </c>
      <c r="BN2591">
        <v>0</v>
      </c>
      <c r="BO2591" s="60">
        <v>47</v>
      </c>
      <c r="BP2591" s="62">
        <v>127</v>
      </c>
      <c r="BQ2591" s="66">
        <f t="shared" si="1068"/>
        <v>47127</v>
      </c>
      <c r="BR2591" s="66">
        <f t="shared" si="1058"/>
        <v>47127</v>
      </c>
      <c r="BS2591" s="3" t="s">
        <v>3083</v>
      </c>
    </row>
    <row r="2592" spans="1:71" ht="14" hidden="1" customHeight="1" outlineLevel="1" x14ac:dyDescent="0.2">
      <c r="A2592" t="s">
        <v>1124</v>
      </c>
      <c r="B2592" t="s">
        <v>18</v>
      </c>
      <c r="C2592" s="1">
        <f t="shared" ref="C2592:C2623" si="1071">SUM(N2592:AY2592)</f>
        <v>8560</v>
      </c>
      <c r="D2592" s="3">
        <f>IF(N2592&gt;0, RANK(N2592,(N2592:P2592,Q2592:AE2592)),0)</f>
        <v>2</v>
      </c>
      <c r="E2592" s="3">
        <f>IF(O2592&gt;0,RANK(O2592,(N2592:P2592,Q2592:AE2592)),0)</f>
        <v>1</v>
      </c>
      <c r="F2592" s="3">
        <f>IF(P2592&gt;0,RANK(P2592,(N2592:P2592,Q2592:AE2592)),0)</f>
        <v>3</v>
      </c>
      <c r="G2592" s="1">
        <f t="shared" si="1069"/>
        <v>6373</v>
      </c>
      <c r="H2592" s="2">
        <f t="shared" si="1070"/>
        <v>0.74450934579439254</v>
      </c>
      <c r="I2592" s="2"/>
      <c r="J2592" s="2">
        <f t="shared" ref="J2592:J2623" si="1072">IF($C2592=0,"-",N2592/$C2592)</f>
        <v>0.12313084112149533</v>
      </c>
      <c r="K2592" s="2">
        <f t="shared" ref="K2592:K2623" si="1073">IF($C2592=0,"-",O2592/$C2592)</f>
        <v>0.86764018691588785</v>
      </c>
      <c r="L2592" s="2">
        <f t="shared" ref="L2592:L2623" si="1074">IF($C2592=0,"-",P2592/$C2592)</f>
        <v>7.126168224299065E-3</v>
      </c>
      <c r="M2592" s="2">
        <f t="shared" ref="M2592:M2623" si="1075">IF(C2592=0,"-",(1-J2592-K2592-L2592))</f>
        <v>2.1028037383177848E-3</v>
      </c>
      <c r="N2592" s="38">
        <v>1054</v>
      </c>
      <c r="O2592" s="38">
        <v>7427</v>
      </c>
      <c r="P2592" s="38">
        <v>61</v>
      </c>
      <c r="Q2592" s="38"/>
      <c r="R2592" s="38">
        <v>11</v>
      </c>
      <c r="S2592" s="38"/>
      <c r="T2592" s="38">
        <v>2</v>
      </c>
      <c r="U2592" s="38"/>
      <c r="V2592" s="38">
        <v>0</v>
      </c>
      <c r="W2592" s="38"/>
      <c r="X2592" s="38"/>
      <c r="Y2592" s="38"/>
      <c r="Z2592" s="38"/>
      <c r="AA2592" s="38"/>
      <c r="AB2592" s="38"/>
      <c r="AC2592" s="38"/>
      <c r="AD2592" s="38"/>
      <c r="AE2592" s="38"/>
      <c r="AF2592" s="38"/>
      <c r="AG2592" s="38"/>
      <c r="AH2592" s="38"/>
      <c r="AI2592" s="38"/>
      <c r="AJ2592" s="38"/>
      <c r="AK2592" s="38"/>
      <c r="AL2592" s="38">
        <v>5</v>
      </c>
      <c r="AM2592" s="38"/>
      <c r="AN2592" s="38"/>
      <c r="AO2592" s="38"/>
      <c r="AP2592" s="38"/>
      <c r="AQ2592" s="38"/>
      <c r="AR2592" s="38"/>
      <c r="AS2592" s="38"/>
      <c r="AT2592" s="38"/>
      <c r="AU2592" s="38"/>
      <c r="AV2592" s="38"/>
      <c r="AW2592" s="38"/>
      <c r="AX2592" s="38"/>
      <c r="AY2592" s="38"/>
      <c r="BA2592" s="3">
        <f>IF(Q2592&gt;0,RANK(Q2592,(N2592:P2592,Q2592:AE2592)),0)</f>
        <v>0</v>
      </c>
      <c r="BB2592" s="3">
        <f>IF(R2592&gt;0,RANK(R2592,(N2592:P2592,Q2592:AE2592)),0)</f>
        <v>4</v>
      </c>
      <c r="BC2592" s="3">
        <f>IF(S2592&gt;0,RANK(S2592,(N2592:P2592,Q2592:AE2592)),0)</f>
        <v>0</v>
      </c>
      <c r="BD2592" s="3">
        <f>IF(T2592&gt;0,RANK(T2592,(N2592:P2592,Q2592:AE2592)),0)</f>
        <v>5</v>
      </c>
      <c r="BE2592" s="2">
        <f t="shared" ref="BE2592:BE2623" si="1076">IF($C2592=0,"-",Q2592/$C2592)</f>
        <v>0</v>
      </c>
      <c r="BF2592" s="2">
        <f t="shared" ref="BF2592:BF2623" si="1077">IF($C2592=0,"-",R2592/$C2592)</f>
        <v>1.2850467289719626E-3</v>
      </c>
      <c r="BG2592" s="2">
        <f t="shared" ref="BG2592:BG2623" si="1078">IF($C2592=0,"-",S2592/$C2592)</f>
        <v>0</v>
      </c>
      <c r="BH2592" s="2">
        <f t="shared" ref="BH2592:BH2623" si="1079">IF($C2592=0,"-",T2592/$C2592)</f>
        <v>2.3364485981308412E-4</v>
      </c>
      <c r="BJ2592" t="s">
        <v>1124</v>
      </c>
      <c r="BK2592" t="s">
        <v>18</v>
      </c>
      <c r="BL2592">
        <v>3</v>
      </c>
      <c r="BN2592">
        <v>0</v>
      </c>
      <c r="BO2592" s="60">
        <v>47</v>
      </c>
      <c r="BP2592" s="62">
        <v>129</v>
      </c>
      <c r="BQ2592" s="66">
        <f t="shared" ref="BQ2592:BQ2622" si="1080">1000*BO2592+BP2592</f>
        <v>47129</v>
      </c>
      <c r="BR2592" s="66">
        <f t="shared" si="1058"/>
        <v>47129</v>
      </c>
      <c r="BS2592" s="3" t="s">
        <v>3083</v>
      </c>
    </row>
    <row r="2593" spans="1:84" ht="14" hidden="1" customHeight="1" outlineLevel="1" x14ac:dyDescent="0.2">
      <c r="A2593" t="s">
        <v>2641</v>
      </c>
      <c r="B2593" t="s">
        <v>18</v>
      </c>
      <c r="C2593" s="1">
        <f t="shared" si="1071"/>
        <v>12900</v>
      </c>
      <c r="D2593" s="3">
        <f>IF(N2593&gt;0, RANK(N2593,(N2593:P2593,Q2593:AE2593)),0)</f>
        <v>2</v>
      </c>
      <c r="E2593" s="3">
        <f>IF(O2593&gt;0,RANK(O2593,(N2593:P2593,Q2593:AE2593)),0)</f>
        <v>1</v>
      </c>
      <c r="F2593" s="3">
        <f>IF(P2593&gt;0,RANK(P2593,(N2593:P2593,Q2593:AE2593)),0)</f>
        <v>3</v>
      </c>
      <c r="G2593" s="1">
        <f t="shared" si="1069"/>
        <v>8375</v>
      </c>
      <c r="H2593" s="2">
        <f t="shared" si="1070"/>
        <v>0.64922480620155043</v>
      </c>
      <c r="I2593" s="2"/>
      <c r="J2593" s="2">
        <f t="shared" si="1072"/>
        <v>0.17217054263565892</v>
      </c>
      <c r="K2593" s="2">
        <f t="shared" si="1073"/>
        <v>0.82139534883720933</v>
      </c>
      <c r="L2593" s="2">
        <f t="shared" si="1074"/>
        <v>4.9612403100775197E-3</v>
      </c>
      <c r="M2593" s="2">
        <f t="shared" si="1075"/>
        <v>1.472868217054257E-3</v>
      </c>
      <c r="N2593" s="38">
        <v>2221</v>
      </c>
      <c r="O2593" s="38">
        <v>10596</v>
      </c>
      <c r="P2593" s="38">
        <v>64</v>
      </c>
      <c r="Q2593" s="38"/>
      <c r="R2593" s="38">
        <v>5</v>
      </c>
      <c r="S2593" s="38"/>
      <c r="T2593" s="38">
        <v>3</v>
      </c>
      <c r="U2593" s="38"/>
      <c r="V2593" s="38">
        <v>0</v>
      </c>
      <c r="W2593" s="38"/>
      <c r="X2593" s="38"/>
      <c r="Y2593" s="38"/>
      <c r="Z2593" s="38"/>
      <c r="AA2593" s="38"/>
      <c r="AB2593" s="38"/>
      <c r="AC2593" s="38"/>
      <c r="AD2593" s="38"/>
      <c r="AE2593" s="38"/>
      <c r="AF2593" s="38"/>
      <c r="AG2593" s="38"/>
      <c r="AH2593" s="38"/>
      <c r="AI2593" s="38"/>
      <c r="AJ2593" s="38"/>
      <c r="AK2593" s="38"/>
      <c r="AL2593" s="38">
        <v>11</v>
      </c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BA2593" s="3">
        <f>IF(Q2593&gt;0,RANK(Q2593,(N2593:P2593,Q2593:AE2593)),0)</f>
        <v>0</v>
      </c>
      <c r="BB2593" s="3">
        <f>IF(R2593&gt;0,RANK(R2593,(N2593:P2593,Q2593:AE2593)),0)</f>
        <v>4</v>
      </c>
      <c r="BC2593" s="3">
        <f>IF(S2593&gt;0,RANK(S2593,(N2593:P2593,Q2593:AE2593)),0)</f>
        <v>0</v>
      </c>
      <c r="BD2593" s="3">
        <f>IF(T2593&gt;0,RANK(T2593,(N2593:P2593,Q2593:AE2593)),0)</f>
        <v>5</v>
      </c>
      <c r="BE2593" s="2">
        <f t="shared" si="1076"/>
        <v>0</v>
      </c>
      <c r="BF2593" s="2">
        <f t="shared" si="1077"/>
        <v>3.875968992248062E-4</v>
      </c>
      <c r="BG2593" s="2">
        <f t="shared" si="1078"/>
        <v>0</v>
      </c>
      <c r="BH2593" s="2">
        <f t="shared" si="1079"/>
        <v>2.3255813953488373E-4</v>
      </c>
      <c r="BJ2593" t="s">
        <v>2641</v>
      </c>
      <c r="BK2593" t="s">
        <v>18</v>
      </c>
      <c r="BL2593">
        <v>8</v>
      </c>
      <c r="BN2593">
        <v>0</v>
      </c>
      <c r="BO2593" s="60">
        <v>47</v>
      </c>
      <c r="BP2593" s="62">
        <v>131</v>
      </c>
      <c r="BQ2593" s="66">
        <f t="shared" si="1080"/>
        <v>47131</v>
      </c>
      <c r="BR2593" s="66">
        <f t="shared" si="1058"/>
        <v>47131</v>
      </c>
      <c r="BS2593" s="3" t="s">
        <v>3083</v>
      </c>
    </row>
    <row r="2594" spans="1:84" ht="14" hidden="1" customHeight="1" outlineLevel="1" x14ac:dyDescent="0.2">
      <c r="A2594" t="s">
        <v>615</v>
      </c>
      <c r="B2594" t="s">
        <v>18</v>
      </c>
      <c r="C2594" s="1">
        <f t="shared" si="1071"/>
        <v>11069</v>
      </c>
      <c r="D2594" s="3">
        <f>IF(N2594&gt;0, RANK(N2594,(N2594:P2594,Q2594:AE2594)),0)</f>
        <v>2</v>
      </c>
      <c r="E2594" s="3">
        <f>IF(O2594&gt;0,RANK(O2594,(N2594:P2594,Q2594:AE2594)),0)</f>
        <v>1</v>
      </c>
      <c r="F2594" s="3">
        <f>IF(P2594&gt;0,RANK(P2594,(N2594:P2594,Q2594:AE2594)),0)</f>
        <v>3</v>
      </c>
      <c r="G2594" s="1">
        <f t="shared" si="1069"/>
        <v>7111</v>
      </c>
      <c r="H2594" s="2">
        <f t="shared" si="1070"/>
        <v>0.64242478995392538</v>
      </c>
      <c r="I2594" s="2"/>
      <c r="J2594" s="2">
        <f t="shared" si="1072"/>
        <v>0.17445116993405005</v>
      </c>
      <c r="K2594" s="2">
        <f t="shared" si="1073"/>
        <v>0.81687595988797546</v>
      </c>
      <c r="L2594" s="2">
        <f t="shared" si="1074"/>
        <v>5.0591742704851382E-3</v>
      </c>
      <c r="M2594" s="2">
        <f t="shared" si="1075"/>
        <v>3.6136959074893294E-3</v>
      </c>
      <c r="N2594" s="38">
        <v>1931</v>
      </c>
      <c r="O2594" s="38">
        <v>9042</v>
      </c>
      <c r="P2594" s="38">
        <v>56</v>
      </c>
      <c r="Q2594" s="38"/>
      <c r="R2594" s="38">
        <v>14</v>
      </c>
      <c r="S2594" s="38"/>
      <c r="T2594" s="38">
        <v>7</v>
      </c>
      <c r="U2594" s="38"/>
      <c r="V2594" s="38">
        <v>2</v>
      </c>
      <c r="W2594" s="38"/>
      <c r="X2594" s="38"/>
      <c r="Y2594" s="38"/>
      <c r="Z2594" s="38"/>
      <c r="AA2594" s="38"/>
      <c r="AB2594" s="38"/>
      <c r="AC2594" s="38"/>
      <c r="AD2594" s="38"/>
      <c r="AE2594" s="38"/>
      <c r="AF2594" s="38"/>
      <c r="AG2594" s="38"/>
      <c r="AH2594" s="38"/>
      <c r="AI2594" s="38"/>
      <c r="AJ2594" s="38"/>
      <c r="AK2594" s="38"/>
      <c r="AL2594" s="38">
        <v>17</v>
      </c>
      <c r="AM2594" s="38"/>
      <c r="AN2594" s="38"/>
      <c r="AO2594" s="38"/>
      <c r="AP2594" s="38"/>
      <c r="AQ2594" s="38"/>
      <c r="AR2594" s="38"/>
      <c r="AS2594" s="38"/>
      <c r="AT2594" s="38"/>
      <c r="AU2594" s="38"/>
      <c r="AV2594" s="38"/>
      <c r="AW2594" s="38"/>
      <c r="AX2594" s="38"/>
      <c r="AY2594" s="38"/>
      <c r="BA2594" s="3">
        <f>IF(Q2594&gt;0,RANK(Q2594,(N2594:P2594,Q2594:AE2594)),0)</f>
        <v>0</v>
      </c>
      <c r="BB2594" s="3">
        <f>IF(R2594&gt;0,RANK(R2594,(N2594:P2594,Q2594:AE2594)),0)</f>
        <v>4</v>
      </c>
      <c r="BC2594" s="3">
        <f>IF(S2594&gt;0,RANK(S2594,(N2594:P2594,Q2594:AE2594)),0)</f>
        <v>0</v>
      </c>
      <c r="BD2594" s="3">
        <f>IF(T2594&gt;0,RANK(T2594,(N2594:P2594,Q2594:AE2594)),0)</f>
        <v>5</v>
      </c>
      <c r="BE2594" s="2">
        <f t="shared" si="1076"/>
        <v>0</v>
      </c>
      <c r="BF2594" s="2">
        <f t="shared" si="1077"/>
        <v>1.2647935676212846E-3</v>
      </c>
      <c r="BG2594" s="2">
        <f t="shared" si="1078"/>
        <v>0</v>
      </c>
      <c r="BH2594" s="2">
        <f t="shared" si="1079"/>
        <v>6.3239678381064228E-4</v>
      </c>
      <c r="BJ2594" t="s">
        <v>615</v>
      </c>
      <c r="BK2594" t="s">
        <v>18</v>
      </c>
      <c r="BL2594">
        <v>6</v>
      </c>
      <c r="BN2594">
        <v>0</v>
      </c>
      <c r="BO2594" s="60">
        <v>47</v>
      </c>
      <c r="BP2594" s="62">
        <v>133</v>
      </c>
      <c r="BQ2594" s="66">
        <f t="shared" si="1080"/>
        <v>47133</v>
      </c>
      <c r="BR2594" s="66">
        <f t="shared" si="1058"/>
        <v>47133</v>
      </c>
      <c r="BS2594" s="3" t="s">
        <v>3083</v>
      </c>
    </row>
    <row r="2595" spans="1:84" ht="14" hidden="1" customHeight="1" outlineLevel="1" x14ac:dyDescent="0.2">
      <c r="A2595" t="s">
        <v>2079</v>
      </c>
      <c r="B2595" t="s">
        <v>18</v>
      </c>
      <c r="C2595" s="1">
        <f t="shared" si="1071"/>
        <v>3716</v>
      </c>
      <c r="D2595" s="3">
        <f>IF(N2595&gt;0, RANK(N2595,(N2595:P2595,Q2595:AE2595)),0)</f>
        <v>2</v>
      </c>
      <c r="E2595" s="3">
        <f>IF(O2595&gt;0,RANK(O2595,(N2595:P2595,Q2595:AE2595)),0)</f>
        <v>1</v>
      </c>
      <c r="F2595" s="3">
        <f>IF(P2595&gt;0,RANK(P2595,(N2595:P2595,Q2595:AE2595)),0)</f>
        <v>3</v>
      </c>
      <c r="G2595" s="1">
        <f t="shared" si="1069"/>
        <v>2581</v>
      </c>
      <c r="H2595" s="2">
        <f t="shared" si="1070"/>
        <v>0.69456404736275568</v>
      </c>
      <c r="I2595" s="2"/>
      <c r="J2595" s="2">
        <f t="shared" si="1072"/>
        <v>0.15016146393972013</v>
      </c>
      <c r="K2595" s="2">
        <f t="shared" si="1073"/>
        <v>0.84472551130247575</v>
      </c>
      <c r="L2595" s="2">
        <f t="shared" si="1074"/>
        <v>2.9601722282023681E-3</v>
      </c>
      <c r="M2595" s="2">
        <f t="shared" si="1075"/>
        <v>2.1528525296016952E-3</v>
      </c>
      <c r="N2595" s="38">
        <v>558</v>
      </c>
      <c r="O2595" s="38">
        <v>3139</v>
      </c>
      <c r="P2595" s="38">
        <v>11</v>
      </c>
      <c r="Q2595" s="38"/>
      <c r="R2595" s="38">
        <v>5</v>
      </c>
      <c r="S2595" s="38"/>
      <c r="T2595" s="38">
        <v>0</v>
      </c>
      <c r="U2595" s="38"/>
      <c r="V2595" s="38">
        <v>1</v>
      </c>
      <c r="W2595" s="38"/>
      <c r="X2595" s="38"/>
      <c r="Y2595" s="38"/>
      <c r="Z2595" s="38"/>
      <c r="AA2595" s="38"/>
      <c r="AB2595" s="38"/>
      <c r="AC2595" s="38"/>
      <c r="AD2595" s="38"/>
      <c r="AE2595" s="38"/>
      <c r="AF2595" s="38"/>
      <c r="AG2595" s="38"/>
      <c r="AH2595" s="38"/>
      <c r="AI2595" s="38"/>
      <c r="AJ2595" s="38"/>
      <c r="AK2595" s="38"/>
      <c r="AL2595" s="38">
        <v>2</v>
      </c>
      <c r="AM2595" s="38"/>
      <c r="AN2595" s="38"/>
      <c r="AO2595" s="38"/>
      <c r="AP2595" s="38"/>
      <c r="AQ2595" s="38"/>
      <c r="AR2595" s="38"/>
      <c r="AS2595" s="38"/>
      <c r="AT2595" s="38"/>
      <c r="AU2595" s="38"/>
      <c r="AV2595" s="38"/>
      <c r="AW2595" s="38"/>
      <c r="AX2595" s="38"/>
      <c r="AY2595" s="38"/>
      <c r="BA2595" s="3">
        <f>IF(Q2595&gt;0,RANK(Q2595,(N2595:P2595,Q2595:AE2595)),0)</f>
        <v>0</v>
      </c>
      <c r="BB2595" s="3">
        <f>IF(R2595&gt;0,RANK(R2595,(N2595:P2595,Q2595:AE2595)),0)</f>
        <v>4</v>
      </c>
      <c r="BC2595" s="3">
        <f>IF(S2595&gt;0,RANK(S2595,(N2595:P2595,Q2595:AE2595)),0)</f>
        <v>0</v>
      </c>
      <c r="BD2595" s="3">
        <f>IF(T2595&gt;0,RANK(T2595,(N2595:P2595,Q2595:AE2595)),0)</f>
        <v>0</v>
      </c>
      <c r="BE2595" s="2">
        <f t="shared" si="1076"/>
        <v>0</v>
      </c>
      <c r="BF2595" s="2">
        <f t="shared" si="1077"/>
        <v>1.3455328310010765E-3</v>
      </c>
      <c r="BG2595" s="2">
        <f t="shared" si="1078"/>
        <v>0</v>
      </c>
      <c r="BH2595" s="2">
        <f t="shared" si="1079"/>
        <v>0</v>
      </c>
      <c r="BJ2595" t="s">
        <v>2079</v>
      </c>
      <c r="BK2595" t="s">
        <v>18</v>
      </c>
      <c r="BL2595">
        <v>7</v>
      </c>
      <c r="BN2595">
        <v>0</v>
      </c>
      <c r="BO2595" s="60">
        <v>47</v>
      </c>
      <c r="BP2595" s="62">
        <v>135</v>
      </c>
      <c r="BQ2595" s="66">
        <f t="shared" si="1080"/>
        <v>47135</v>
      </c>
      <c r="BR2595" s="66">
        <f t="shared" si="1058"/>
        <v>47135</v>
      </c>
      <c r="BS2595" s="3" t="s">
        <v>3083</v>
      </c>
    </row>
    <row r="2596" spans="1:84" ht="14" hidden="1" customHeight="1" outlineLevel="1" x14ac:dyDescent="0.2">
      <c r="A2596" t="s">
        <v>507</v>
      </c>
      <c r="B2596" t="s">
        <v>18</v>
      </c>
      <c r="C2596" s="1">
        <f t="shared" si="1071"/>
        <v>2954</v>
      </c>
      <c r="D2596" s="3">
        <f>IF(N2596&gt;0, RANK(N2596,(N2596:P2596,Q2596:AE2596)),0)</f>
        <v>2</v>
      </c>
      <c r="E2596" s="3">
        <f>IF(O2596&gt;0,RANK(O2596,(N2596:P2596,Q2596:AE2596)),0)</f>
        <v>1</v>
      </c>
      <c r="F2596" s="3">
        <f>IF(P2596&gt;0,RANK(P2596,(N2596:P2596,Q2596:AE2596)),0)</f>
        <v>3</v>
      </c>
      <c r="G2596" s="1">
        <f t="shared" si="1069"/>
        <v>1954</v>
      </c>
      <c r="H2596" s="2">
        <f t="shared" si="1070"/>
        <v>0.66147596479350035</v>
      </c>
      <c r="I2596" s="2"/>
      <c r="J2596" s="2">
        <f t="shared" si="1072"/>
        <v>0.16486120514556535</v>
      </c>
      <c r="K2596" s="2">
        <f t="shared" si="1073"/>
        <v>0.8263371699390657</v>
      </c>
      <c r="L2596" s="2">
        <f t="shared" si="1074"/>
        <v>6.4319566689234938E-3</v>
      </c>
      <c r="M2596" s="2">
        <f t="shared" si="1075"/>
        <v>2.3696682464454614E-3</v>
      </c>
      <c r="N2596" s="38">
        <v>487</v>
      </c>
      <c r="O2596" s="38">
        <v>2441</v>
      </c>
      <c r="P2596" s="38">
        <v>19</v>
      </c>
      <c r="Q2596" s="38"/>
      <c r="R2596" s="38">
        <v>3</v>
      </c>
      <c r="S2596" s="38"/>
      <c r="T2596" s="38">
        <v>2</v>
      </c>
      <c r="U2596" s="38"/>
      <c r="V2596" s="38">
        <v>1</v>
      </c>
      <c r="W2596" s="38"/>
      <c r="X2596" s="38"/>
      <c r="Y2596" s="38"/>
      <c r="Z2596" s="38"/>
      <c r="AA2596" s="38"/>
      <c r="AB2596" s="38"/>
      <c r="AC2596" s="38"/>
      <c r="AD2596" s="38"/>
      <c r="AE2596" s="38"/>
      <c r="AF2596" s="38"/>
      <c r="AG2596" s="38"/>
      <c r="AH2596" s="38"/>
      <c r="AI2596" s="38"/>
      <c r="AJ2596" s="38"/>
      <c r="AK2596" s="38"/>
      <c r="AL2596" s="38">
        <v>1</v>
      </c>
      <c r="AM2596" s="38"/>
      <c r="AN2596" s="38"/>
      <c r="AO2596" s="38"/>
      <c r="AP2596" s="38"/>
      <c r="AQ2596" s="38"/>
      <c r="AR2596" s="38"/>
      <c r="AS2596" s="38"/>
      <c r="AT2596" s="38"/>
      <c r="AU2596" s="38"/>
      <c r="AV2596" s="38"/>
      <c r="AW2596" s="38"/>
      <c r="AX2596" s="38"/>
      <c r="AY2596" s="38"/>
      <c r="BA2596" s="3">
        <f>IF(Q2596&gt;0,RANK(Q2596,(N2596:P2596,Q2596:AE2596)),0)</f>
        <v>0</v>
      </c>
      <c r="BB2596" s="3">
        <f>IF(R2596&gt;0,RANK(R2596,(N2596:P2596,Q2596:AE2596)),0)</f>
        <v>4</v>
      </c>
      <c r="BC2596" s="3">
        <f>IF(S2596&gt;0,RANK(S2596,(N2596:P2596,Q2596:AE2596)),0)</f>
        <v>0</v>
      </c>
      <c r="BD2596" s="3">
        <f>IF(T2596&gt;0,RANK(T2596,(N2596:P2596,Q2596:AE2596)),0)</f>
        <v>5</v>
      </c>
      <c r="BE2596" s="2">
        <f t="shared" si="1076"/>
        <v>0</v>
      </c>
      <c r="BF2596" s="2">
        <f t="shared" si="1077"/>
        <v>1.015572105619499E-3</v>
      </c>
      <c r="BG2596" s="2">
        <f t="shared" si="1078"/>
        <v>0</v>
      </c>
      <c r="BH2596" s="2">
        <f t="shared" si="1079"/>
        <v>6.770480704129993E-4</v>
      </c>
      <c r="BJ2596" t="s">
        <v>507</v>
      </c>
      <c r="BK2596" t="s">
        <v>18</v>
      </c>
      <c r="BL2596">
        <v>6</v>
      </c>
      <c r="BN2596">
        <v>0</v>
      </c>
      <c r="BO2596" s="60">
        <v>47</v>
      </c>
      <c r="BP2596" s="62">
        <v>137</v>
      </c>
      <c r="BQ2596" s="66">
        <f t="shared" si="1080"/>
        <v>47137</v>
      </c>
      <c r="BR2596" s="66">
        <f t="shared" ref="BR2596:BR2659" si="1081">BQ2596</f>
        <v>47137</v>
      </c>
      <c r="BS2596" s="3" t="s">
        <v>3083</v>
      </c>
    </row>
    <row r="2597" spans="1:84" ht="14" hidden="1" customHeight="1" outlineLevel="1" x14ac:dyDescent="0.2">
      <c r="A2597" t="s">
        <v>860</v>
      </c>
      <c r="B2597" t="s">
        <v>18</v>
      </c>
      <c r="C2597" s="1">
        <f t="shared" si="1071"/>
        <v>8727</v>
      </c>
      <c r="D2597" s="3">
        <f>IF(N2597&gt;0, RANK(N2597,(N2597:P2597,Q2597:AE2597)),0)</f>
        <v>2</v>
      </c>
      <c r="E2597" s="3">
        <f>IF(O2597&gt;0,RANK(O2597,(N2597:P2597,Q2597:AE2597)),0)</f>
        <v>1</v>
      </c>
      <c r="F2597" s="3">
        <f>IF(P2597&gt;0,RANK(P2597,(N2597:P2597,Q2597:AE2597)),0)</f>
        <v>3</v>
      </c>
      <c r="G2597" s="1">
        <f t="shared" si="1069"/>
        <v>5946</v>
      </c>
      <c r="H2597" s="2">
        <f t="shared" si="1070"/>
        <v>0.68133379168099006</v>
      </c>
      <c r="I2597" s="2"/>
      <c r="J2597" s="2">
        <f t="shared" si="1072"/>
        <v>0.15537985562048814</v>
      </c>
      <c r="K2597" s="2">
        <f t="shared" si="1073"/>
        <v>0.83671364730147813</v>
      </c>
      <c r="L2597" s="2">
        <f t="shared" si="1074"/>
        <v>6.4168671937664722E-3</v>
      </c>
      <c r="M2597" s="2">
        <f t="shared" si="1075"/>
        <v>1.4896298842672307E-3</v>
      </c>
      <c r="N2597" s="38">
        <v>1356</v>
      </c>
      <c r="O2597" s="38">
        <v>7302</v>
      </c>
      <c r="P2597" s="38">
        <v>56</v>
      </c>
      <c r="Q2597" s="38"/>
      <c r="R2597" s="38">
        <v>3</v>
      </c>
      <c r="S2597" s="38"/>
      <c r="T2597" s="38">
        <v>4</v>
      </c>
      <c r="U2597" s="38"/>
      <c r="V2597" s="38">
        <v>0</v>
      </c>
      <c r="W2597" s="38"/>
      <c r="X2597" s="38"/>
      <c r="Y2597" s="38"/>
      <c r="Z2597" s="38"/>
      <c r="AA2597" s="38"/>
      <c r="AB2597" s="38"/>
      <c r="AC2597" s="38"/>
      <c r="AD2597" s="38"/>
      <c r="AE2597" s="38"/>
      <c r="AF2597" s="38"/>
      <c r="AG2597" s="38"/>
      <c r="AH2597" s="38"/>
      <c r="AI2597" s="38"/>
      <c r="AJ2597" s="38"/>
      <c r="AK2597" s="38"/>
      <c r="AL2597" s="38">
        <v>6</v>
      </c>
      <c r="AM2597" s="38"/>
      <c r="AN2597" s="38"/>
      <c r="AO2597" s="38"/>
      <c r="AP2597" s="38"/>
      <c r="AQ2597" s="38"/>
      <c r="AR2597" s="38"/>
      <c r="AS2597" s="38"/>
      <c r="AT2597" s="38"/>
      <c r="AU2597" s="38"/>
      <c r="AV2597" s="38"/>
      <c r="AW2597" s="38"/>
      <c r="AX2597" s="38"/>
      <c r="AY2597" s="38"/>
      <c r="BA2597" s="3">
        <f>IF(Q2597&gt;0,RANK(Q2597,(N2597:P2597,Q2597:AE2597)),0)</f>
        <v>0</v>
      </c>
      <c r="BB2597" s="3">
        <f>IF(R2597&gt;0,RANK(R2597,(N2597:P2597,Q2597:AE2597)),0)</f>
        <v>5</v>
      </c>
      <c r="BC2597" s="3">
        <f>IF(S2597&gt;0,RANK(S2597,(N2597:P2597,Q2597:AE2597)),0)</f>
        <v>0</v>
      </c>
      <c r="BD2597" s="3">
        <f>IF(T2597&gt;0,RANK(T2597,(N2597:P2597,Q2597:AE2597)),0)</f>
        <v>4</v>
      </c>
      <c r="BE2597" s="2">
        <f t="shared" si="1076"/>
        <v>0</v>
      </c>
      <c r="BF2597" s="2">
        <f t="shared" si="1077"/>
        <v>3.4376074252320387E-4</v>
      </c>
      <c r="BG2597" s="2">
        <f t="shared" si="1078"/>
        <v>0</v>
      </c>
      <c r="BH2597" s="2">
        <f t="shared" si="1079"/>
        <v>4.5834765669760516E-4</v>
      </c>
      <c r="BJ2597" t="s">
        <v>860</v>
      </c>
      <c r="BK2597" t="s">
        <v>18</v>
      </c>
      <c r="BL2597">
        <v>3</v>
      </c>
      <c r="BN2597">
        <v>0</v>
      </c>
      <c r="BO2597" s="60">
        <v>47</v>
      </c>
      <c r="BP2597" s="62">
        <v>139</v>
      </c>
      <c r="BQ2597" s="66">
        <f t="shared" si="1080"/>
        <v>47139</v>
      </c>
      <c r="BR2597" s="66">
        <f t="shared" si="1081"/>
        <v>47139</v>
      </c>
      <c r="BS2597" s="3" t="s">
        <v>3083</v>
      </c>
    </row>
    <row r="2598" spans="1:84" ht="14" hidden="1" customHeight="1" outlineLevel="1" x14ac:dyDescent="0.2">
      <c r="A2598" t="s">
        <v>935</v>
      </c>
      <c r="B2598" t="s">
        <v>18</v>
      </c>
      <c r="C2598" s="1">
        <f t="shared" si="1071"/>
        <v>34939</v>
      </c>
      <c r="D2598" s="3">
        <f>IF(N2598&gt;0, RANK(N2598,(N2598:P2598,Q2598:AE2598)),0)</f>
        <v>2</v>
      </c>
      <c r="E2598" s="3">
        <f>IF(O2598&gt;0,RANK(O2598,(N2598:P2598,Q2598:AE2598)),0)</f>
        <v>1</v>
      </c>
      <c r="F2598" s="3">
        <f>IF(P2598&gt;0,RANK(P2598,(N2598:P2598,Q2598:AE2598)),0)</f>
        <v>3</v>
      </c>
      <c r="G2598" s="1">
        <f t="shared" si="1069"/>
        <v>16563</v>
      </c>
      <c r="H2598" s="2">
        <f t="shared" si="1070"/>
        <v>0.4740547811900741</v>
      </c>
      <c r="I2598" s="2"/>
      <c r="J2598" s="2">
        <f t="shared" si="1072"/>
        <v>0.25733421105355048</v>
      </c>
      <c r="K2598" s="2">
        <f t="shared" si="1073"/>
        <v>0.73138899224362464</v>
      </c>
      <c r="L2598" s="2">
        <f t="shared" si="1074"/>
        <v>6.0677180228398062E-3</v>
      </c>
      <c r="M2598" s="2">
        <f t="shared" si="1075"/>
        <v>5.2090786799850811E-3</v>
      </c>
      <c r="N2598" s="38">
        <v>8991</v>
      </c>
      <c r="O2598" s="38">
        <v>25554</v>
      </c>
      <c r="P2598" s="38">
        <v>212</v>
      </c>
      <c r="Q2598" s="38"/>
      <c r="R2598" s="38">
        <v>80</v>
      </c>
      <c r="S2598" s="38"/>
      <c r="T2598" s="38">
        <v>25</v>
      </c>
      <c r="U2598" s="38"/>
      <c r="V2598" s="38">
        <v>10</v>
      </c>
      <c r="W2598" s="38"/>
      <c r="X2598" s="38"/>
      <c r="Y2598" s="38"/>
      <c r="Z2598" s="38"/>
      <c r="AA2598" s="38"/>
      <c r="AB2598" s="38"/>
      <c r="AC2598" s="38"/>
      <c r="AD2598" s="38"/>
      <c r="AE2598" s="38"/>
      <c r="AF2598" s="38"/>
      <c r="AG2598" s="38"/>
      <c r="AH2598" s="38"/>
      <c r="AI2598" s="38"/>
      <c r="AJ2598" s="38"/>
      <c r="AK2598" s="38"/>
      <c r="AL2598" s="38">
        <v>67</v>
      </c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BA2598" s="3">
        <f>IF(Q2598&gt;0,RANK(Q2598,(N2598:P2598,Q2598:AE2598)),0)</f>
        <v>0</v>
      </c>
      <c r="BB2598" s="3">
        <f>IF(R2598&gt;0,RANK(R2598,(N2598:P2598,Q2598:AE2598)),0)</f>
        <v>4</v>
      </c>
      <c r="BC2598" s="3">
        <f>IF(S2598&gt;0,RANK(S2598,(N2598:P2598,Q2598:AE2598)),0)</f>
        <v>0</v>
      </c>
      <c r="BD2598" s="3">
        <f>IF(T2598&gt;0,RANK(T2598,(N2598:P2598,Q2598:AE2598)),0)</f>
        <v>5</v>
      </c>
      <c r="BE2598" s="2">
        <f t="shared" si="1076"/>
        <v>0</v>
      </c>
      <c r="BF2598" s="2">
        <f t="shared" si="1077"/>
        <v>2.2897049142791724E-3</v>
      </c>
      <c r="BG2598" s="2">
        <f t="shared" si="1078"/>
        <v>0</v>
      </c>
      <c r="BH2598" s="2">
        <f t="shared" si="1079"/>
        <v>7.1553278571224131E-4</v>
      </c>
      <c r="BJ2598" t="s">
        <v>935</v>
      </c>
      <c r="BK2598" t="s">
        <v>18</v>
      </c>
      <c r="BL2598">
        <v>6</v>
      </c>
      <c r="BN2598">
        <v>0</v>
      </c>
      <c r="BO2598" s="60">
        <v>47</v>
      </c>
      <c r="BP2598" s="62">
        <v>141</v>
      </c>
      <c r="BQ2598" s="66">
        <f t="shared" si="1080"/>
        <v>47141</v>
      </c>
      <c r="BR2598" s="66">
        <f t="shared" si="1081"/>
        <v>47141</v>
      </c>
      <c r="BS2598" s="3" t="s">
        <v>3083</v>
      </c>
    </row>
    <row r="2599" spans="1:84" ht="14" hidden="1" customHeight="1" outlineLevel="1" x14ac:dyDescent="0.2">
      <c r="A2599" t="s">
        <v>1243</v>
      </c>
      <c r="B2599" t="s">
        <v>18</v>
      </c>
      <c r="C2599" s="1">
        <f t="shared" si="1071"/>
        <v>14444</v>
      </c>
      <c r="D2599" s="3">
        <f>IF(N2599&gt;0, RANK(N2599,(N2599:P2599,Q2599:AE2599)),0)</f>
        <v>2</v>
      </c>
      <c r="E2599" s="3">
        <f>IF(O2599&gt;0,RANK(O2599,(N2599:P2599,Q2599:AE2599)),0)</f>
        <v>1</v>
      </c>
      <c r="F2599" s="3">
        <f>IF(P2599&gt;0,RANK(P2599,(N2599:P2599,Q2599:AE2599)),0)</f>
        <v>3</v>
      </c>
      <c r="G2599" s="1">
        <f t="shared" si="1069"/>
        <v>9662</v>
      </c>
      <c r="H2599" s="2">
        <f t="shared" si="1070"/>
        <v>0.66892827471614513</v>
      </c>
      <c r="I2599" s="2"/>
      <c r="J2599" s="2">
        <f t="shared" si="1072"/>
        <v>0.16006646358349488</v>
      </c>
      <c r="K2599" s="2">
        <f t="shared" si="1073"/>
        <v>0.82899473829963999</v>
      </c>
      <c r="L2599" s="2">
        <f t="shared" si="1074"/>
        <v>7.2002215452783161E-3</v>
      </c>
      <c r="M2599" s="2">
        <f t="shared" si="1075"/>
        <v>3.7385765715868399E-3</v>
      </c>
      <c r="N2599" s="38">
        <v>2312</v>
      </c>
      <c r="O2599" s="38">
        <v>11974</v>
      </c>
      <c r="P2599" s="38">
        <v>104</v>
      </c>
      <c r="Q2599" s="38"/>
      <c r="R2599" s="38">
        <v>23</v>
      </c>
      <c r="S2599" s="38"/>
      <c r="T2599" s="38">
        <v>4</v>
      </c>
      <c r="U2599" s="38"/>
      <c r="V2599" s="38">
        <v>4</v>
      </c>
      <c r="W2599" s="38"/>
      <c r="X2599" s="38"/>
      <c r="Y2599" s="38"/>
      <c r="Z2599" s="38"/>
      <c r="AA2599" s="38"/>
      <c r="AB2599" s="38"/>
      <c r="AC2599" s="38"/>
      <c r="AD2599" s="38"/>
      <c r="AE2599" s="38"/>
      <c r="AF2599" s="38"/>
      <c r="AG2599" s="38"/>
      <c r="AH2599" s="38"/>
      <c r="AI2599" s="38"/>
      <c r="AJ2599" s="38"/>
      <c r="AK2599" s="38"/>
      <c r="AL2599" s="38">
        <v>23</v>
      </c>
      <c r="AM2599" s="38"/>
      <c r="AN2599" s="38"/>
      <c r="AO2599" s="38"/>
      <c r="AP2599" s="38"/>
      <c r="AQ2599" s="38"/>
      <c r="AR2599" s="38"/>
      <c r="AS2599" s="38"/>
      <c r="AT2599" s="38"/>
      <c r="AU2599" s="38"/>
      <c r="AV2599" s="38"/>
      <c r="AW2599" s="38"/>
      <c r="AX2599" s="38"/>
      <c r="AY2599" s="38"/>
      <c r="BA2599" s="3">
        <f>IF(Q2599&gt;0,RANK(Q2599,(N2599:P2599,Q2599:AE2599)),0)</f>
        <v>0</v>
      </c>
      <c r="BB2599" s="3">
        <f>IF(R2599&gt;0,RANK(R2599,(N2599:P2599,Q2599:AE2599)),0)</f>
        <v>4</v>
      </c>
      <c r="BC2599" s="3">
        <f>IF(S2599&gt;0,RANK(S2599,(N2599:P2599,Q2599:AE2599)),0)</f>
        <v>0</v>
      </c>
      <c r="BD2599" s="3">
        <f>IF(T2599&gt;0,RANK(T2599,(N2599:P2599,Q2599:AE2599)),0)</f>
        <v>5</v>
      </c>
      <c r="BE2599" s="2">
        <f t="shared" si="1076"/>
        <v>0</v>
      </c>
      <c r="BF2599" s="2">
        <f t="shared" si="1077"/>
        <v>1.5923566878980893E-3</v>
      </c>
      <c r="BG2599" s="2">
        <f t="shared" si="1078"/>
        <v>0</v>
      </c>
      <c r="BH2599" s="2">
        <f t="shared" si="1079"/>
        <v>2.7693159789531985E-4</v>
      </c>
      <c r="BJ2599" t="s">
        <v>1243</v>
      </c>
      <c r="BK2599" t="s">
        <v>18</v>
      </c>
      <c r="BL2599">
        <v>4</v>
      </c>
      <c r="BN2599">
        <v>0</v>
      </c>
      <c r="BO2599" s="60">
        <v>47</v>
      </c>
      <c r="BP2599" s="62">
        <v>143</v>
      </c>
      <c r="BQ2599" s="66">
        <f t="shared" si="1080"/>
        <v>47143</v>
      </c>
      <c r="BR2599" s="66">
        <f t="shared" si="1081"/>
        <v>47143</v>
      </c>
      <c r="BS2599" s="3" t="s">
        <v>3083</v>
      </c>
    </row>
    <row r="2600" spans="1:84" ht="14" hidden="1" customHeight="1" outlineLevel="1" x14ac:dyDescent="0.2">
      <c r="A2600" t="s">
        <v>1002</v>
      </c>
      <c r="B2600" t="s">
        <v>18</v>
      </c>
      <c r="C2600" s="1">
        <f t="shared" si="1071"/>
        <v>27412</v>
      </c>
      <c r="D2600" s="3">
        <f>IF(N2600&gt;0, RANK(N2600,(N2600:P2600,Q2600:AE2600)),0)</f>
        <v>2</v>
      </c>
      <c r="E2600" s="3">
        <f>IF(O2600&gt;0,RANK(O2600,(N2600:P2600,Q2600:AE2600)),0)</f>
        <v>1</v>
      </c>
      <c r="F2600" s="3">
        <f>IF(P2600&gt;0,RANK(P2600,(N2600:P2600,Q2600:AE2600)),0)</f>
        <v>3</v>
      </c>
      <c r="G2600" s="1">
        <f t="shared" si="1069"/>
        <v>14938</v>
      </c>
      <c r="H2600" s="2">
        <f t="shared" si="1070"/>
        <v>0.5449438202247191</v>
      </c>
      <c r="I2600" s="2"/>
      <c r="J2600" s="2">
        <f t="shared" si="1072"/>
        <v>0.2215453086239603</v>
      </c>
      <c r="K2600" s="2">
        <f t="shared" si="1073"/>
        <v>0.76648912884867937</v>
      </c>
      <c r="L2600" s="2">
        <f t="shared" si="1074"/>
        <v>7.0042317233328473E-3</v>
      </c>
      <c r="M2600" s="2">
        <f t="shared" si="1075"/>
        <v>4.9613308040275155E-3</v>
      </c>
      <c r="N2600" s="38">
        <v>6073</v>
      </c>
      <c r="O2600" s="38">
        <v>21011</v>
      </c>
      <c r="P2600" s="38">
        <v>192</v>
      </c>
      <c r="Q2600" s="38"/>
      <c r="R2600" s="38">
        <v>45</v>
      </c>
      <c r="S2600" s="38"/>
      <c r="T2600" s="38">
        <v>24</v>
      </c>
      <c r="U2600" s="38"/>
      <c r="V2600" s="38">
        <v>7</v>
      </c>
      <c r="W2600" s="38"/>
      <c r="X2600" s="38"/>
      <c r="Y2600" s="38"/>
      <c r="Z2600" s="38"/>
      <c r="AA2600" s="38"/>
      <c r="AB2600" s="38"/>
      <c r="AC2600" s="38"/>
      <c r="AD2600" s="38"/>
      <c r="AE2600" s="38"/>
      <c r="AF2600" s="38"/>
      <c r="AG2600" s="38"/>
      <c r="AH2600" s="38"/>
      <c r="AI2600" s="38"/>
      <c r="AJ2600" s="38"/>
      <c r="AK2600" s="38"/>
      <c r="AL2600" s="38">
        <v>60</v>
      </c>
      <c r="AM2600" s="38"/>
      <c r="AN2600" s="38"/>
      <c r="AO2600" s="38"/>
      <c r="AP2600" s="38"/>
      <c r="AQ2600" s="38"/>
      <c r="AR2600" s="38"/>
      <c r="AS2600" s="38"/>
      <c r="AT2600" s="38"/>
      <c r="AU2600" s="38"/>
      <c r="AV2600" s="38"/>
      <c r="AW2600" s="38"/>
      <c r="AX2600" s="38"/>
      <c r="AY2600" s="38"/>
      <c r="BA2600" s="3">
        <f>IF(Q2600&gt;0,RANK(Q2600,(N2600:P2600,Q2600:AE2600)),0)</f>
        <v>0</v>
      </c>
      <c r="BB2600" s="3">
        <f>IF(R2600&gt;0,RANK(R2600,(N2600:P2600,Q2600:AE2600)),0)</f>
        <v>4</v>
      </c>
      <c r="BC2600" s="3">
        <f>IF(S2600&gt;0,RANK(S2600,(N2600:P2600,Q2600:AE2600)),0)</f>
        <v>0</v>
      </c>
      <c r="BD2600" s="3">
        <f>IF(T2600&gt;0,RANK(T2600,(N2600:P2600,Q2600:AE2600)),0)</f>
        <v>5</v>
      </c>
      <c r="BE2600" s="2">
        <f t="shared" si="1076"/>
        <v>0</v>
      </c>
      <c r="BF2600" s="2">
        <f t="shared" si="1077"/>
        <v>1.641616810156136E-3</v>
      </c>
      <c r="BG2600" s="2">
        <f t="shared" si="1078"/>
        <v>0</v>
      </c>
      <c r="BH2600" s="2">
        <f t="shared" si="1079"/>
        <v>8.7552896541660591E-4</v>
      </c>
      <c r="BJ2600" t="s">
        <v>1002</v>
      </c>
      <c r="BK2600" t="s">
        <v>18</v>
      </c>
      <c r="BL2600">
        <v>3</v>
      </c>
      <c r="BN2600">
        <v>0</v>
      </c>
      <c r="BO2600" s="60">
        <v>47</v>
      </c>
      <c r="BP2600" s="62">
        <v>145</v>
      </c>
      <c r="BQ2600" s="66">
        <f t="shared" si="1080"/>
        <v>47145</v>
      </c>
      <c r="BR2600" s="66">
        <f t="shared" si="1081"/>
        <v>47145</v>
      </c>
      <c r="BS2600" s="3" t="s">
        <v>3083</v>
      </c>
    </row>
    <row r="2601" spans="1:84" ht="14" hidden="1" customHeight="1" outlineLevel="1" x14ac:dyDescent="0.2">
      <c r="A2601" t="s">
        <v>1650</v>
      </c>
      <c r="B2601" t="s">
        <v>18</v>
      </c>
      <c r="C2601" s="1">
        <f t="shared" si="1071"/>
        <v>35070</v>
      </c>
      <c r="D2601" s="3">
        <f>IF(N2601&gt;0, RANK(N2601,(N2601:P2601,Q2601:AE2601)),0)</f>
        <v>2</v>
      </c>
      <c r="E2601" s="3">
        <f>IF(O2601&gt;0,RANK(O2601,(N2601:P2601,Q2601:AE2601)),0)</f>
        <v>1</v>
      </c>
      <c r="F2601" s="3">
        <f>IF(P2601&gt;0,RANK(P2601,(N2601:P2601,Q2601:AE2601)),0)</f>
        <v>3</v>
      </c>
      <c r="G2601" s="1">
        <f t="shared" si="1069"/>
        <v>17832</v>
      </c>
      <c r="H2601" s="2">
        <f t="shared" si="1070"/>
        <v>0.50846877673224977</v>
      </c>
      <c r="I2601" s="2"/>
      <c r="J2601" s="2">
        <f t="shared" si="1072"/>
        <v>0.2403193612774451</v>
      </c>
      <c r="K2601" s="2">
        <f t="shared" si="1073"/>
        <v>0.7487881380096949</v>
      </c>
      <c r="L2601" s="2">
        <f t="shared" si="1074"/>
        <v>6.5012831479897351E-3</v>
      </c>
      <c r="M2601" s="2">
        <f t="shared" si="1075"/>
        <v>4.3912175648702298E-3</v>
      </c>
      <c r="N2601" s="38">
        <v>8428</v>
      </c>
      <c r="O2601" s="38">
        <v>26260</v>
      </c>
      <c r="P2601" s="38">
        <v>228</v>
      </c>
      <c r="Q2601" s="38"/>
      <c r="R2601" s="38">
        <v>56</v>
      </c>
      <c r="S2601" s="38"/>
      <c r="T2601" s="38">
        <v>21</v>
      </c>
      <c r="U2601" s="38"/>
      <c r="V2601" s="38">
        <v>16</v>
      </c>
      <c r="W2601" s="38"/>
      <c r="X2601" s="38"/>
      <c r="Y2601" s="38"/>
      <c r="Z2601" s="38"/>
      <c r="AA2601" s="38"/>
      <c r="AB2601" s="38"/>
      <c r="AC2601" s="38"/>
      <c r="AD2601" s="38"/>
      <c r="AE2601" s="38"/>
      <c r="AF2601" s="38"/>
      <c r="AG2601" s="38"/>
      <c r="AH2601" s="38"/>
      <c r="AI2601" s="38"/>
      <c r="AJ2601" s="38"/>
      <c r="AK2601" s="38"/>
      <c r="AL2601" s="38">
        <v>61</v>
      </c>
      <c r="AM2601" s="38"/>
      <c r="AN2601" s="38"/>
      <c r="AO2601" s="38"/>
      <c r="AP2601" s="38"/>
      <c r="AQ2601" s="38"/>
      <c r="AR2601" s="38"/>
      <c r="AS2601" s="38"/>
      <c r="AT2601" s="38"/>
      <c r="AU2601" s="38"/>
      <c r="AV2601" s="38"/>
      <c r="AW2601" s="38"/>
      <c r="AX2601" s="38"/>
      <c r="AY2601" s="38"/>
      <c r="BA2601" s="3">
        <f>IF(Q2601&gt;0,RANK(Q2601,(N2601:P2601,Q2601:AE2601)),0)</f>
        <v>0</v>
      </c>
      <c r="BB2601" s="3">
        <f>IF(R2601&gt;0,RANK(R2601,(N2601:P2601,Q2601:AE2601)),0)</f>
        <v>4</v>
      </c>
      <c r="BC2601" s="3">
        <f>IF(S2601&gt;0,RANK(S2601,(N2601:P2601,Q2601:AE2601)),0)</f>
        <v>0</v>
      </c>
      <c r="BD2601" s="3">
        <f>IF(T2601&gt;0,RANK(T2601,(N2601:P2601,Q2601:AE2601)),0)</f>
        <v>5</v>
      </c>
      <c r="BE2601" s="2">
        <f t="shared" si="1076"/>
        <v>0</v>
      </c>
      <c r="BF2601" s="2">
        <f t="shared" si="1077"/>
        <v>1.5968063872255488E-3</v>
      </c>
      <c r="BG2601" s="2">
        <f t="shared" si="1078"/>
        <v>0</v>
      </c>
      <c r="BH2601" s="2">
        <f t="shared" si="1079"/>
        <v>5.9880239520958083E-4</v>
      </c>
      <c r="BJ2601" t="s">
        <v>1650</v>
      </c>
      <c r="BK2601" t="s">
        <v>18</v>
      </c>
      <c r="BL2601">
        <v>7</v>
      </c>
      <c r="BN2601">
        <v>0</v>
      </c>
      <c r="BO2601" s="60">
        <v>47</v>
      </c>
      <c r="BP2601" s="62">
        <v>147</v>
      </c>
      <c r="BQ2601" s="66">
        <f t="shared" si="1080"/>
        <v>47147</v>
      </c>
      <c r="BR2601" s="66">
        <f t="shared" si="1081"/>
        <v>47147</v>
      </c>
      <c r="BS2601" s="3" t="s">
        <v>3083</v>
      </c>
    </row>
    <row r="2602" spans="1:84" ht="14" hidden="1" customHeight="1" outlineLevel="1" x14ac:dyDescent="0.2">
      <c r="A2602" t="s">
        <v>2060</v>
      </c>
      <c r="B2602" t="s">
        <v>18</v>
      </c>
      <c r="C2602" s="1">
        <f t="shared" si="1071"/>
        <v>147656</v>
      </c>
      <c r="D2602" s="3">
        <f>IF(N2602&gt;0, RANK(N2602,(N2602:P2602,Q2602:AE2602)),0)</f>
        <v>2</v>
      </c>
      <c r="E2602" s="3">
        <f>IF(O2602&gt;0,RANK(O2602,(N2602:P2602,Q2602:AE2602)),0)</f>
        <v>1</v>
      </c>
      <c r="F2602" s="3">
        <f>IF(P2602&gt;0,RANK(P2602,(N2602:P2602,Q2602:AE2602)),0)</f>
        <v>3</v>
      </c>
      <c r="G2602" s="1">
        <f t="shared" si="1069"/>
        <v>32155</v>
      </c>
      <c r="H2602" s="2">
        <f t="shared" si="1070"/>
        <v>0.21776968087988297</v>
      </c>
      <c r="I2602" s="2"/>
      <c r="J2602" s="2">
        <f t="shared" si="1072"/>
        <v>0.38370266023730831</v>
      </c>
      <c r="K2602" s="2">
        <f t="shared" si="1073"/>
        <v>0.60147234111719128</v>
      </c>
      <c r="L2602" s="2">
        <f t="shared" si="1074"/>
        <v>7.6732405049574686E-3</v>
      </c>
      <c r="M2602" s="2">
        <f t="shared" si="1075"/>
        <v>7.1517581405428849E-3</v>
      </c>
      <c r="N2602" s="38">
        <v>56656</v>
      </c>
      <c r="O2602" s="38">
        <v>88811</v>
      </c>
      <c r="P2602" s="38">
        <v>1133</v>
      </c>
      <c r="Q2602" s="38"/>
      <c r="R2602" s="38">
        <v>483</v>
      </c>
      <c r="S2602" s="38"/>
      <c r="T2602" s="38">
        <v>200</v>
      </c>
      <c r="U2602" s="38"/>
      <c r="V2602" s="38">
        <v>51</v>
      </c>
      <c r="W2602" s="38"/>
      <c r="X2602" s="38"/>
      <c r="Y2602" s="38"/>
      <c r="Z2602" s="38"/>
      <c r="AA2602" s="38"/>
      <c r="AB2602" s="38"/>
      <c r="AC2602" s="38"/>
      <c r="AD2602" s="38"/>
      <c r="AE2602" s="38"/>
      <c r="AF2602" s="38"/>
      <c r="AG2602" s="38"/>
      <c r="AH2602" s="38"/>
      <c r="AI2602" s="38"/>
      <c r="AJ2602" s="38"/>
      <c r="AK2602" s="38"/>
      <c r="AL2602" s="38">
        <v>322</v>
      </c>
      <c r="AM2602" s="38"/>
      <c r="AN2602" s="38"/>
      <c r="AO2602" s="38"/>
      <c r="AP2602" s="38"/>
      <c r="AQ2602" s="38"/>
      <c r="AR2602" s="38"/>
      <c r="AS2602" s="38"/>
      <c r="AT2602" s="38"/>
      <c r="AU2602" s="38"/>
      <c r="AV2602" s="38"/>
      <c r="AW2602" s="38"/>
      <c r="AX2602" s="38"/>
      <c r="AY2602" s="38"/>
      <c r="BA2602" s="3">
        <f>IF(Q2602&gt;0,RANK(Q2602,(N2602:P2602,Q2602:AE2602)),0)</f>
        <v>0</v>
      </c>
      <c r="BB2602" s="3">
        <f>IF(R2602&gt;0,RANK(R2602,(N2602:P2602,Q2602:AE2602)),0)</f>
        <v>4</v>
      </c>
      <c r="BC2602" s="3">
        <f>IF(S2602&gt;0,RANK(S2602,(N2602:P2602,Q2602:AE2602)),0)</f>
        <v>0</v>
      </c>
      <c r="BD2602" s="3">
        <f>IF(T2602&gt;0,RANK(T2602,(N2602:P2602,Q2602:AE2602)),0)</f>
        <v>5</v>
      </c>
      <c r="BE2602" s="2">
        <f t="shared" si="1076"/>
        <v>0</v>
      </c>
      <c r="BF2602" s="2">
        <f t="shared" si="1077"/>
        <v>3.271116649509671E-3</v>
      </c>
      <c r="BG2602" s="2">
        <f t="shared" si="1078"/>
        <v>0</v>
      </c>
      <c r="BH2602" s="2">
        <f t="shared" si="1079"/>
        <v>1.3544996478300915E-3</v>
      </c>
      <c r="BJ2602" t="s">
        <v>2060</v>
      </c>
      <c r="BK2602" t="s">
        <v>18</v>
      </c>
      <c r="BL2602">
        <v>4</v>
      </c>
      <c r="BN2602">
        <v>0</v>
      </c>
      <c r="BO2602" s="60">
        <v>47</v>
      </c>
      <c r="BP2602" s="62">
        <v>149</v>
      </c>
      <c r="BQ2602" s="66">
        <f t="shared" si="1080"/>
        <v>47149</v>
      </c>
      <c r="BR2602" s="66">
        <f t="shared" si="1081"/>
        <v>47149</v>
      </c>
      <c r="BS2602" s="3" t="s">
        <v>3083</v>
      </c>
    </row>
    <row r="2603" spans="1:84" ht="14" hidden="1" customHeight="1" outlineLevel="1" x14ac:dyDescent="0.2">
      <c r="A2603" t="s">
        <v>811</v>
      </c>
      <c r="B2603" t="s">
        <v>18</v>
      </c>
      <c r="C2603" s="1">
        <f t="shared" si="1071"/>
        <v>9605</v>
      </c>
      <c r="D2603" s="3">
        <f>IF(N2603&gt;0, RANK(N2603,(N2603:P2603,Q2603:AE2603)),0)</f>
        <v>2</v>
      </c>
      <c r="E2603" s="3">
        <f>IF(O2603&gt;0,RANK(O2603,(N2603:P2603,Q2603:AE2603)),0)</f>
        <v>1</v>
      </c>
      <c r="F2603" s="3">
        <f>IF(P2603&gt;0,RANK(P2603,(N2603:P2603,Q2603:AE2603)),0)</f>
        <v>3</v>
      </c>
      <c r="G2603" s="1">
        <f t="shared" si="1069"/>
        <v>7666</v>
      </c>
      <c r="H2603" s="2">
        <f t="shared" si="1070"/>
        <v>0.79812597605413849</v>
      </c>
      <c r="I2603" s="2"/>
      <c r="J2603" s="2">
        <f t="shared" si="1072"/>
        <v>9.8073919833420092E-2</v>
      </c>
      <c r="K2603" s="2">
        <f t="shared" si="1073"/>
        <v>0.89619989588755855</v>
      </c>
      <c r="L2603" s="2">
        <f t="shared" si="1074"/>
        <v>4.0603852160333159E-3</v>
      </c>
      <c r="M2603" s="2">
        <f t="shared" si="1075"/>
        <v>1.6657990629880687E-3</v>
      </c>
      <c r="N2603" s="38">
        <v>942</v>
      </c>
      <c r="O2603" s="38">
        <v>8608</v>
      </c>
      <c r="P2603" s="38">
        <v>39</v>
      </c>
      <c r="Q2603" s="38"/>
      <c r="R2603" s="38">
        <v>5</v>
      </c>
      <c r="S2603" s="38"/>
      <c r="T2603" s="38">
        <v>4</v>
      </c>
      <c r="U2603" s="38"/>
      <c r="V2603" s="38">
        <v>2</v>
      </c>
      <c r="W2603" s="38"/>
      <c r="X2603" s="38"/>
      <c r="Y2603" s="38"/>
      <c r="Z2603" s="38"/>
      <c r="AA2603" s="38"/>
      <c r="AB2603" s="38"/>
      <c r="AC2603" s="38"/>
      <c r="AD2603" s="38"/>
      <c r="AE2603" s="38"/>
      <c r="AF2603" s="38"/>
      <c r="AG2603" s="38"/>
      <c r="AH2603" s="38"/>
      <c r="AI2603" s="38"/>
      <c r="AJ2603" s="38"/>
      <c r="AK2603" s="38"/>
      <c r="AL2603" s="38">
        <v>5</v>
      </c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BA2603" s="3">
        <f>IF(Q2603&gt;0,RANK(Q2603,(N2603:P2603,Q2603:AE2603)),0)</f>
        <v>0</v>
      </c>
      <c r="BB2603" s="3">
        <f>IF(R2603&gt;0,RANK(R2603,(N2603:P2603,Q2603:AE2603)),0)</f>
        <v>4</v>
      </c>
      <c r="BC2603" s="3">
        <f>IF(S2603&gt;0,RANK(S2603,(N2603:P2603,Q2603:AE2603)),0)</f>
        <v>0</v>
      </c>
      <c r="BD2603" s="3">
        <f>IF(T2603&gt;0,RANK(T2603,(N2603:P2603,Q2603:AE2603)),0)</f>
        <v>5</v>
      </c>
      <c r="BE2603" s="2">
        <f t="shared" si="1076"/>
        <v>0</v>
      </c>
      <c r="BF2603" s="2">
        <f t="shared" si="1077"/>
        <v>5.2056220718375845E-4</v>
      </c>
      <c r="BG2603" s="2">
        <f t="shared" si="1078"/>
        <v>0</v>
      </c>
      <c r="BH2603" s="2">
        <f t="shared" si="1079"/>
        <v>4.1644976574700676E-4</v>
      </c>
      <c r="BJ2603" t="s">
        <v>811</v>
      </c>
      <c r="BK2603" t="s">
        <v>18</v>
      </c>
      <c r="BN2603">
        <v>0</v>
      </c>
      <c r="BO2603" s="60">
        <v>47</v>
      </c>
      <c r="BP2603" s="62">
        <v>151</v>
      </c>
      <c r="BQ2603" s="66">
        <f t="shared" si="1080"/>
        <v>47151</v>
      </c>
      <c r="BR2603" s="66">
        <f t="shared" si="1081"/>
        <v>47151</v>
      </c>
      <c r="BS2603" s="3" t="s">
        <v>3083</v>
      </c>
    </row>
    <row r="2604" spans="1:84" ht="14" hidden="1" customHeight="1" outlineLevel="1" x14ac:dyDescent="0.2">
      <c r="A2604" t="s">
        <v>1424</v>
      </c>
      <c r="B2604" t="s">
        <v>18</v>
      </c>
      <c r="C2604" s="1">
        <f t="shared" si="1071"/>
        <v>7890</v>
      </c>
      <c r="D2604" s="3">
        <f>IF(N2604&gt;0, RANK(N2604,(N2604:P2604,Q2604:AE2604)),0)</f>
        <v>2</v>
      </c>
      <c r="E2604" s="3">
        <f>IF(O2604&gt;0,RANK(O2604,(N2604:P2604,Q2604:AE2604)),0)</f>
        <v>1</v>
      </c>
      <c r="F2604" s="3">
        <f>IF(P2604&gt;0,RANK(P2604,(N2604:P2604,Q2604:AE2604)),0)</f>
        <v>3</v>
      </c>
      <c r="G2604" s="1">
        <f t="shared" si="1069"/>
        <v>5230</v>
      </c>
      <c r="H2604" s="2">
        <f t="shared" si="1070"/>
        <v>0.66286438529784542</v>
      </c>
      <c r="I2604" s="2"/>
      <c r="J2604" s="2">
        <f t="shared" si="1072"/>
        <v>0.16375158428390368</v>
      </c>
      <c r="K2604" s="2">
        <f t="shared" si="1073"/>
        <v>0.8266159695817491</v>
      </c>
      <c r="L2604" s="2">
        <f t="shared" si="1074"/>
        <v>5.5766793409378962E-3</v>
      </c>
      <c r="M2604" s="2">
        <f t="shared" si="1075"/>
        <v>4.0557667934093206E-3</v>
      </c>
      <c r="N2604" s="38">
        <v>1292</v>
      </c>
      <c r="O2604" s="38">
        <v>6522</v>
      </c>
      <c r="P2604" s="38">
        <v>44</v>
      </c>
      <c r="Q2604" s="38"/>
      <c r="R2604" s="38">
        <v>8</v>
      </c>
      <c r="S2604" s="38"/>
      <c r="T2604" s="38">
        <v>7</v>
      </c>
      <c r="U2604" s="38"/>
      <c r="V2604" s="38">
        <v>0</v>
      </c>
      <c r="W2604" s="38"/>
      <c r="X2604" s="38"/>
      <c r="Y2604" s="38"/>
      <c r="Z2604" s="38"/>
      <c r="AA2604" s="38"/>
      <c r="AB2604" s="38"/>
      <c r="AC2604" s="38"/>
      <c r="AD2604" s="38"/>
      <c r="AE2604" s="38"/>
      <c r="AF2604" s="38"/>
      <c r="AG2604" s="38"/>
      <c r="AH2604" s="38"/>
      <c r="AI2604" s="38"/>
      <c r="AJ2604" s="38"/>
      <c r="AK2604" s="38"/>
      <c r="AL2604" s="38">
        <v>17</v>
      </c>
      <c r="AM2604" s="38"/>
      <c r="AN2604" s="38"/>
      <c r="AO2604" s="38"/>
      <c r="AP2604" s="38"/>
      <c r="AQ2604" s="38"/>
      <c r="AR2604" s="38"/>
      <c r="AS2604" s="38"/>
      <c r="AT2604" s="38"/>
      <c r="AU2604" s="38"/>
      <c r="AV2604" s="38"/>
      <c r="AW2604" s="38"/>
      <c r="AX2604" s="38"/>
      <c r="AY2604" s="38"/>
      <c r="BA2604" s="3">
        <f>IF(Q2604&gt;0,RANK(Q2604,(N2604:P2604,Q2604:AE2604)),0)</f>
        <v>0</v>
      </c>
      <c r="BB2604" s="3">
        <f>IF(R2604&gt;0,RANK(R2604,(N2604:P2604,Q2604:AE2604)),0)</f>
        <v>4</v>
      </c>
      <c r="BC2604" s="3">
        <f>IF(S2604&gt;0,RANK(S2604,(N2604:P2604,Q2604:AE2604)),0)</f>
        <v>0</v>
      </c>
      <c r="BD2604" s="3">
        <f>IF(T2604&gt;0,RANK(T2604,(N2604:P2604,Q2604:AE2604)),0)</f>
        <v>5</v>
      </c>
      <c r="BE2604" s="2">
        <f t="shared" si="1076"/>
        <v>0</v>
      </c>
      <c r="BF2604" s="2">
        <f t="shared" si="1077"/>
        <v>1.0139416983523447E-3</v>
      </c>
      <c r="BG2604" s="2">
        <f t="shared" si="1078"/>
        <v>0</v>
      </c>
      <c r="BH2604" s="2">
        <f t="shared" si="1079"/>
        <v>8.871989860583017E-4</v>
      </c>
      <c r="BJ2604" t="s">
        <v>1424</v>
      </c>
      <c r="BK2604" t="s">
        <v>18</v>
      </c>
      <c r="BL2604">
        <v>4</v>
      </c>
      <c r="BN2604">
        <v>0</v>
      </c>
      <c r="BO2604" s="60">
        <v>47</v>
      </c>
      <c r="BP2604" s="62">
        <v>153</v>
      </c>
      <c r="BQ2604" s="66">
        <f t="shared" si="1080"/>
        <v>47153</v>
      </c>
      <c r="BR2604" s="66">
        <f t="shared" si="1081"/>
        <v>47153</v>
      </c>
      <c r="BS2604" s="3" t="s">
        <v>3083</v>
      </c>
      <c r="CF2604" s="71"/>
    </row>
    <row r="2605" spans="1:84" ht="14" hidden="1" customHeight="1" outlineLevel="1" x14ac:dyDescent="0.2">
      <c r="A2605" t="s">
        <v>789</v>
      </c>
      <c r="B2605" t="s">
        <v>18</v>
      </c>
      <c r="C2605" s="1">
        <f t="shared" si="1071"/>
        <v>43970</v>
      </c>
      <c r="D2605" s="3">
        <f>IF(N2605&gt;0, RANK(N2605,(N2605:P2605,Q2605:AE2605)),0)</f>
        <v>2</v>
      </c>
      <c r="E2605" s="3">
        <f>IF(O2605&gt;0,RANK(O2605,(N2605:P2605,Q2605:AE2605)),0)</f>
        <v>1</v>
      </c>
      <c r="F2605" s="3">
        <f>IF(P2605&gt;0,RANK(P2605,(N2605:P2605,Q2605:AE2605)),0)</f>
        <v>3</v>
      </c>
      <c r="G2605" s="1">
        <f t="shared" si="1069"/>
        <v>26885</v>
      </c>
      <c r="H2605" s="2">
        <f t="shared" si="1070"/>
        <v>0.61143961792130996</v>
      </c>
      <c r="I2605" s="2"/>
      <c r="J2605" s="2">
        <f t="shared" si="1072"/>
        <v>0.18926540823288607</v>
      </c>
      <c r="K2605" s="2">
        <f t="shared" si="1073"/>
        <v>0.80070502615419603</v>
      </c>
      <c r="L2605" s="2">
        <f t="shared" si="1074"/>
        <v>6.0268364794177848E-3</v>
      </c>
      <c r="M2605" s="2">
        <f t="shared" si="1075"/>
        <v>4.0027291335001164E-3</v>
      </c>
      <c r="N2605" s="38">
        <v>8322</v>
      </c>
      <c r="O2605" s="38">
        <v>35207</v>
      </c>
      <c r="P2605" s="38">
        <v>265</v>
      </c>
      <c r="Q2605" s="38"/>
      <c r="R2605" s="38">
        <v>77</v>
      </c>
      <c r="S2605" s="38"/>
      <c r="T2605" s="38">
        <v>28</v>
      </c>
      <c r="U2605" s="38"/>
      <c r="V2605" s="38">
        <v>13</v>
      </c>
      <c r="W2605" s="38"/>
      <c r="X2605" s="38"/>
      <c r="Y2605" s="38"/>
      <c r="Z2605" s="38"/>
      <c r="AA2605" s="38"/>
      <c r="AB2605" s="38"/>
      <c r="AC2605" s="38"/>
      <c r="AD2605" s="38"/>
      <c r="AE2605" s="38"/>
      <c r="AF2605" s="38"/>
      <c r="AG2605" s="38"/>
      <c r="AH2605" s="38"/>
      <c r="AI2605" s="38"/>
      <c r="AJ2605" s="38"/>
      <c r="AK2605" s="38"/>
      <c r="AL2605" s="38">
        <v>58</v>
      </c>
      <c r="AM2605" s="38"/>
      <c r="AN2605" s="38"/>
      <c r="AO2605" s="38"/>
      <c r="AP2605" s="38"/>
      <c r="AQ2605" s="38"/>
      <c r="AR2605" s="38"/>
      <c r="AS2605" s="38"/>
      <c r="AT2605" s="38"/>
      <c r="AU2605" s="38"/>
      <c r="AV2605" s="38"/>
      <c r="AW2605" s="38"/>
      <c r="AX2605" s="38"/>
      <c r="AY2605" s="38"/>
      <c r="BA2605" s="3">
        <f>IF(Q2605&gt;0,RANK(Q2605,(N2605:P2605,Q2605:AE2605)),0)</f>
        <v>0</v>
      </c>
      <c r="BB2605" s="3">
        <f>IF(R2605&gt;0,RANK(R2605,(N2605:P2605,Q2605:AE2605)),0)</f>
        <v>4</v>
      </c>
      <c r="BC2605" s="3">
        <f>IF(S2605&gt;0,RANK(S2605,(N2605:P2605,Q2605:AE2605)),0)</f>
        <v>0</v>
      </c>
      <c r="BD2605" s="3">
        <f>IF(T2605&gt;0,RANK(T2605,(N2605:P2605,Q2605:AE2605)),0)</f>
        <v>5</v>
      </c>
      <c r="BE2605" s="2">
        <f t="shared" si="1076"/>
        <v>0</v>
      </c>
      <c r="BF2605" s="2">
        <f t="shared" si="1077"/>
        <v>1.7511939959062998E-3</v>
      </c>
      <c r="BG2605" s="2">
        <f t="shared" si="1078"/>
        <v>0</v>
      </c>
      <c r="BH2605" s="2">
        <f t="shared" si="1079"/>
        <v>6.3679781669319987E-4</v>
      </c>
      <c r="BJ2605" t="s">
        <v>789</v>
      </c>
      <c r="BK2605" t="s">
        <v>18</v>
      </c>
      <c r="BL2605">
        <v>1</v>
      </c>
      <c r="BN2605">
        <v>0</v>
      </c>
      <c r="BO2605" s="60">
        <v>47</v>
      </c>
      <c r="BP2605" s="62">
        <v>155</v>
      </c>
      <c r="BQ2605" s="66">
        <f t="shared" si="1080"/>
        <v>47155</v>
      </c>
      <c r="BR2605" s="66">
        <f t="shared" si="1081"/>
        <v>47155</v>
      </c>
      <c r="BS2605" s="3" t="s">
        <v>3083</v>
      </c>
    </row>
    <row r="2606" spans="1:84" ht="14" hidden="1" customHeight="1" outlineLevel="1" x14ac:dyDescent="0.2">
      <c r="A2606" t="s">
        <v>23</v>
      </c>
      <c r="B2606" t="s">
        <v>18</v>
      </c>
      <c r="C2606" s="1">
        <f t="shared" si="1071"/>
        <v>326497</v>
      </c>
      <c r="D2606" s="3">
        <f>IF(N2606&gt;0, RANK(N2606,(N2606:P2606,Q2606:AE2606)),0)</f>
        <v>1</v>
      </c>
      <c r="E2606" s="3">
        <f>IF(O2606&gt;0,RANK(O2606,(N2606:P2606,Q2606:AE2606)),0)</f>
        <v>2</v>
      </c>
      <c r="F2606" s="3">
        <f>IF(P2606&gt;0,RANK(P2606,(N2606:P2606,Q2606:AE2606)),0)</f>
        <v>3</v>
      </c>
      <c r="G2606" s="1">
        <f t="shared" si="1069"/>
        <v>82842</v>
      </c>
      <c r="H2606" s="2">
        <f t="shared" si="1070"/>
        <v>0.25372974330545151</v>
      </c>
      <c r="I2606" s="2"/>
      <c r="J2606" s="2">
        <f t="shared" si="1072"/>
        <v>0.61795054778451253</v>
      </c>
      <c r="K2606" s="2">
        <f t="shared" si="1073"/>
        <v>0.36422080447906108</v>
      </c>
      <c r="L2606" s="2">
        <f t="shared" si="1074"/>
        <v>7.6325356741409568E-3</v>
      </c>
      <c r="M2606" s="2">
        <f t="shared" si="1075"/>
        <v>1.0196112062285437E-2</v>
      </c>
      <c r="N2606" s="38">
        <v>201759</v>
      </c>
      <c r="O2606" s="38">
        <v>118917</v>
      </c>
      <c r="P2606" s="38">
        <v>2492</v>
      </c>
      <c r="Q2606" s="38"/>
      <c r="R2606" s="38">
        <v>1829</v>
      </c>
      <c r="S2606" s="38"/>
      <c r="T2606" s="38">
        <v>555</v>
      </c>
      <c r="U2606" s="38"/>
      <c r="V2606" s="38">
        <v>165</v>
      </c>
      <c r="W2606" s="38"/>
      <c r="X2606" s="38"/>
      <c r="Y2606" s="38"/>
      <c r="Z2606" s="38"/>
      <c r="AA2606" s="38"/>
      <c r="AB2606" s="38"/>
      <c r="AC2606" s="38"/>
      <c r="AD2606" s="38"/>
      <c r="AE2606" s="38"/>
      <c r="AF2606" s="38"/>
      <c r="AG2606" s="38"/>
      <c r="AH2606" s="38"/>
      <c r="AI2606" s="38"/>
      <c r="AJ2606" s="38"/>
      <c r="AK2606" s="38"/>
      <c r="AL2606" s="38">
        <v>780</v>
      </c>
      <c r="AM2606" s="38"/>
      <c r="AN2606" s="38"/>
      <c r="AO2606" s="38"/>
      <c r="AP2606" s="38"/>
      <c r="AQ2606" s="38"/>
      <c r="AR2606" s="38"/>
      <c r="AS2606" s="38"/>
      <c r="AT2606" s="38"/>
      <c r="AU2606" s="38"/>
      <c r="AV2606" s="38"/>
      <c r="AW2606" s="38"/>
      <c r="AX2606" s="38"/>
      <c r="AY2606" s="38"/>
      <c r="BA2606" s="3">
        <f>IF(Q2606&gt;0,RANK(Q2606,(N2606:P2606,Q2606:AE2606)),0)</f>
        <v>0</v>
      </c>
      <c r="BB2606" s="3">
        <f>IF(R2606&gt;0,RANK(R2606,(N2606:P2606,Q2606:AE2606)),0)</f>
        <v>4</v>
      </c>
      <c r="BC2606" s="3">
        <f>IF(S2606&gt;0,RANK(S2606,(N2606:P2606,Q2606:AE2606)),0)</f>
        <v>0</v>
      </c>
      <c r="BD2606" s="3">
        <f>IF(T2606&gt;0,RANK(T2606,(N2606:P2606,Q2606:AE2606)),0)</f>
        <v>5</v>
      </c>
      <c r="BE2606" s="2">
        <f t="shared" si="1076"/>
        <v>0</v>
      </c>
      <c r="BF2606" s="2">
        <f t="shared" si="1077"/>
        <v>5.6018891444638086E-3</v>
      </c>
      <c r="BG2606" s="2">
        <f t="shared" si="1078"/>
        <v>0</v>
      </c>
      <c r="BH2606" s="2">
        <f t="shared" si="1079"/>
        <v>1.6998624795939931E-3</v>
      </c>
      <c r="BJ2606" t="s">
        <v>23</v>
      </c>
      <c r="BK2606" t="s">
        <v>18</v>
      </c>
      <c r="BN2606">
        <v>0</v>
      </c>
      <c r="BO2606" s="60">
        <v>47</v>
      </c>
      <c r="BP2606" s="62">
        <v>157</v>
      </c>
      <c r="BQ2606" s="66">
        <f t="shared" si="1080"/>
        <v>47157</v>
      </c>
      <c r="BR2606" s="66">
        <f t="shared" si="1081"/>
        <v>47157</v>
      </c>
      <c r="BS2606" s="3" t="s">
        <v>3083</v>
      </c>
    </row>
    <row r="2607" spans="1:84" ht="14" hidden="1" customHeight="1" outlineLevel="1" x14ac:dyDescent="0.2">
      <c r="A2607" t="s">
        <v>1949</v>
      </c>
      <c r="B2607" t="s">
        <v>18</v>
      </c>
      <c r="C2607" s="1">
        <f t="shared" si="1071"/>
        <v>9336</v>
      </c>
      <c r="D2607" s="3">
        <f>IF(N2607&gt;0, RANK(N2607,(N2607:P2607,Q2607:AE2607)),0)</f>
        <v>2</v>
      </c>
      <c r="E2607" s="3">
        <f>IF(O2607&gt;0,RANK(O2607,(N2607:P2607,Q2607:AE2607)),0)</f>
        <v>1</v>
      </c>
      <c r="F2607" s="3">
        <f>IF(P2607&gt;0,RANK(P2607,(N2607:P2607,Q2607:AE2607)),0)</f>
        <v>3</v>
      </c>
      <c r="G2607" s="1">
        <f t="shared" si="1069"/>
        <v>6060</v>
      </c>
      <c r="H2607" s="2">
        <f t="shared" si="1070"/>
        <v>0.64910025706940877</v>
      </c>
      <c r="I2607" s="2"/>
      <c r="J2607" s="2">
        <f t="shared" si="1072"/>
        <v>0.17084404455869751</v>
      </c>
      <c r="K2607" s="2">
        <f t="shared" si="1073"/>
        <v>0.81994430162810628</v>
      </c>
      <c r="L2607" s="2">
        <f t="shared" si="1074"/>
        <v>6.4267352185089976E-3</v>
      </c>
      <c r="M2607" s="2">
        <f t="shared" si="1075"/>
        <v>2.7849185946872213E-3</v>
      </c>
      <c r="N2607" s="38">
        <v>1595</v>
      </c>
      <c r="O2607" s="38">
        <v>7655</v>
      </c>
      <c r="P2607" s="38">
        <v>60</v>
      </c>
      <c r="Q2607" s="38"/>
      <c r="R2607" s="38">
        <v>8</v>
      </c>
      <c r="S2607" s="38"/>
      <c r="T2607" s="38">
        <v>5</v>
      </c>
      <c r="U2607" s="38"/>
      <c r="V2607" s="38">
        <v>1</v>
      </c>
      <c r="W2607" s="38"/>
      <c r="X2607" s="38"/>
      <c r="Y2607" s="38"/>
      <c r="Z2607" s="38"/>
      <c r="AA2607" s="38"/>
      <c r="AB2607" s="38"/>
      <c r="AC2607" s="38"/>
      <c r="AD2607" s="38"/>
      <c r="AE2607" s="38"/>
      <c r="AF2607" s="38"/>
      <c r="AG2607" s="38"/>
      <c r="AH2607" s="38"/>
      <c r="AI2607" s="38"/>
      <c r="AJ2607" s="38"/>
      <c r="AK2607" s="38"/>
      <c r="AL2607" s="38">
        <v>12</v>
      </c>
      <c r="AM2607" s="38"/>
      <c r="AN2607" s="38"/>
      <c r="AO2607" s="38"/>
      <c r="AP2607" s="38"/>
      <c r="AQ2607" s="38"/>
      <c r="AR2607" s="38"/>
      <c r="AS2607" s="38"/>
      <c r="AT2607" s="38"/>
      <c r="AU2607" s="38"/>
      <c r="AV2607" s="38"/>
      <c r="AW2607" s="38"/>
      <c r="AX2607" s="38"/>
      <c r="AY2607" s="38"/>
      <c r="BA2607" s="3">
        <f>IF(Q2607&gt;0,RANK(Q2607,(N2607:P2607,Q2607:AE2607)),0)</f>
        <v>0</v>
      </c>
      <c r="BB2607" s="3">
        <f>IF(R2607&gt;0,RANK(R2607,(N2607:P2607,Q2607:AE2607)),0)</f>
        <v>4</v>
      </c>
      <c r="BC2607" s="3">
        <f>IF(S2607&gt;0,RANK(S2607,(N2607:P2607,Q2607:AE2607)),0)</f>
        <v>0</v>
      </c>
      <c r="BD2607" s="3">
        <f>IF(T2607&gt;0,RANK(T2607,(N2607:P2607,Q2607:AE2607)),0)</f>
        <v>5</v>
      </c>
      <c r="BE2607" s="2">
        <f t="shared" si="1076"/>
        <v>0</v>
      </c>
      <c r="BF2607" s="2">
        <f t="shared" si="1077"/>
        <v>8.5689802913453304E-4</v>
      </c>
      <c r="BG2607" s="2">
        <f t="shared" si="1078"/>
        <v>0</v>
      </c>
      <c r="BH2607" s="2">
        <f t="shared" si="1079"/>
        <v>5.3556126820908313E-4</v>
      </c>
      <c r="BJ2607" t="s">
        <v>1949</v>
      </c>
      <c r="BK2607" t="s">
        <v>18</v>
      </c>
      <c r="BL2607">
        <v>6</v>
      </c>
      <c r="BN2607">
        <v>0</v>
      </c>
      <c r="BO2607" s="60">
        <v>47</v>
      </c>
      <c r="BP2607" s="62">
        <v>159</v>
      </c>
      <c r="BQ2607" s="66">
        <f t="shared" si="1080"/>
        <v>47159</v>
      </c>
      <c r="BR2607" s="66">
        <f t="shared" si="1081"/>
        <v>47159</v>
      </c>
      <c r="BS2607" s="3" t="s">
        <v>3083</v>
      </c>
      <c r="CF2607" s="71"/>
    </row>
    <row r="2608" spans="1:84" ht="14" hidden="1" customHeight="1" outlineLevel="1" x14ac:dyDescent="0.2">
      <c r="A2608" t="s">
        <v>1067</v>
      </c>
      <c r="B2608" t="s">
        <v>18</v>
      </c>
      <c r="C2608" s="1">
        <f t="shared" si="1071"/>
        <v>6620</v>
      </c>
      <c r="D2608" s="3">
        <f>IF(N2608&gt;0, RANK(N2608,(N2608:P2608,Q2608:AE2608)),0)</f>
        <v>2</v>
      </c>
      <c r="E2608" s="3">
        <f>IF(O2608&gt;0,RANK(O2608,(N2608:P2608,Q2608:AE2608)),0)</f>
        <v>1</v>
      </c>
      <c r="F2608" s="3">
        <f>IF(P2608&gt;0,RANK(P2608,(N2608:P2608,Q2608:AE2608)),0)</f>
        <v>3</v>
      </c>
      <c r="G2608" s="1">
        <f t="shared" si="1069"/>
        <v>4229</v>
      </c>
      <c r="H2608" s="2">
        <f t="shared" si="1070"/>
        <v>0.63882175226586102</v>
      </c>
      <c r="I2608" s="2"/>
      <c r="J2608" s="2">
        <f t="shared" si="1072"/>
        <v>0.17522658610271905</v>
      </c>
      <c r="K2608" s="2">
        <f t="shared" si="1073"/>
        <v>0.81404833836858004</v>
      </c>
      <c r="L2608" s="2">
        <f t="shared" si="1074"/>
        <v>6.4954682779456195E-3</v>
      </c>
      <c r="M2608" s="2">
        <f t="shared" si="1075"/>
        <v>4.2296072507553252E-3</v>
      </c>
      <c r="N2608" s="38">
        <v>1160</v>
      </c>
      <c r="O2608" s="38">
        <v>5389</v>
      </c>
      <c r="P2608" s="38">
        <v>43</v>
      </c>
      <c r="Q2608" s="38"/>
      <c r="R2608" s="38">
        <v>9</v>
      </c>
      <c r="S2608" s="38"/>
      <c r="T2608" s="38">
        <v>7</v>
      </c>
      <c r="U2608" s="38"/>
      <c r="V2608" s="38">
        <v>2</v>
      </c>
      <c r="W2608" s="38"/>
      <c r="X2608" s="38"/>
      <c r="Y2608" s="38"/>
      <c r="Z2608" s="38"/>
      <c r="AA2608" s="38"/>
      <c r="AB2608" s="38"/>
      <c r="AC2608" s="38"/>
      <c r="AD2608" s="38"/>
      <c r="AE2608" s="38"/>
      <c r="AF2608" s="38"/>
      <c r="AG2608" s="38"/>
      <c r="AH2608" s="38"/>
      <c r="AI2608" s="38"/>
      <c r="AJ2608" s="38"/>
      <c r="AK2608" s="38"/>
      <c r="AL2608" s="38">
        <v>10</v>
      </c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/>
      <c r="AW2608" s="38"/>
      <c r="AX2608" s="38"/>
      <c r="AY2608" s="38"/>
      <c r="BA2608" s="3">
        <f>IF(Q2608&gt;0,RANK(Q2608,(N2608:P2608,Q2608:AE2608)),0)</f>
        <v>0</v>
      </c>
      <c r="BB2608" s="3">
        <f>IF(R2608&gt;0,RANK(R2608,(N2608:P2608,Q2608:AE2608)),0)</f>
        <v>4</v>
      </c>
      <c r="BC2608" s="3">
        <f>IF(S2608&gt;0,RANK(S2608,(N2608:P2608,Q2608:AE2608)),0)</f>
        <v>0</v>
      </c>
      <c r="BD2608" s="3">
        <f>IF(T2608&gt;0,RANK(T2608,(N2608:P2608,Q2608:AE2608)),0)</f>
        <v>5</v>
      </c>
      <c r="BE2608" s="2">
        <f t="shared" si="1076"/>
        <v>0</v>
      </c>
      <c r="BF2608" s="2">
        <f t="shared" si="1077"/>
        <v>1.3595166163141994E-3</v>
      </c>
      <c r="BG2608" s="2">
        <f t="shared" si="1078"/>
        <v>0</v>
      </c>
      <c r="BH2608" s="2">
        <f t="shared" si="1079"/>
        <v>1.0574018126888218E-3</v>
      </c>
      <c r="BJ2608" t="s">
        <v>1067</v>
      </c>
      <c r="BK2608" t="s">
        <v>18</v>
      </c>
      <c r="BL2608">
        <v>7</v>
      </c>
      <c r="BN2608">
        <v>0</v>
      </c>
      <c r="BO2608" s="60">
        <v>47</v>
      </c>
      <c r="BP2608" s="62">
        <v>161</v>
      </c>
      <c r="BQ2608" s="66">
        <f t="shared" si="1080"/>
        <v>47161</v>
      </c>
      <c r="BR2608" s="66">
        <f t="shared" si="1081"/>
        <v>47161</v>
      </c>
      <c r="BS2608" s="3" t="s">
        <v>3083</v>
      </c>
    </row>
    <row r="2609" spans="1:89" ht="14" hidden="1" customHeight="1" outlineLevel="1" x14ac:dyDescent="0.2">
      <c r="A2609" t="s">
        <v>1020</v>
      </c>
      <c r="B2609" t="s">
        <v>18</v>
      </c>
      <c r="C2609" s="1">
        <f t="shared" si="1071"/>
        <v>75541</v>
      </c>
      <c r="D2609" s="3">
        <f>IF(N2609&gt;0, RANK(N2609,(N2609:P2609,Q2609:AE2609)),0)</f>
        <v>2</v>
      </c>
      <c r="E2609" s="3">
        <f>IF(O2609&gt;0,RANK(O2609,(N2609:P2609,Q2609:AE2609)),0)</f>
        <v>1</v>
      </c>
      <c r="F2609" s="3">
        <f>IF(P2609&gt;0,RANK(P2609,(N2609:P2609,Q2609:AE2609)),0)</f>
        <v>3</v>
      </c>
      <c r="G2609" s="1">
        <f t="shared" si="1069"/>
        <v>41530</v>
      </c>
      <c r="H2609" s="2">
        <f t="shared" si="1070"/>
        <v>0.54976767583166752</v>
      </c>
      <c r="I2609" s="2"/>
      <c r="J2609" s="2">
        <f t="shared" si="1072"/>
        <v>0.22006592446486015</v>
      </c>
      <c r="K2609" s="2">
        <f t="shared" si="1073"/>
        <v>0.7698336002965277</v>
      </c>
      <c r="L2609" s="2">
        <f t="shared" si="1074"/>
        <v>5.8776028911452062E-3</v>
      </c>
      <c r="M2609" s="2">
        <f t="shared" si="1075"/>
        <v>4.2228723474669215E-3</v>
      </c>
      <c r="N2609" s="38">
        <v>16624</v>
      </c>
      <c r="O2609" s="38">
        <v>58154</v>
      </c>
      <c r="P2609" s="38">
        <v>444</v>
      </c>
      <c r="Q2609" s="38"/>
      <c r="R2609" s="38">
        <v>119</v>
      </c>
      <c r="S2609" s="38"/>
      <c r="T2609" s="38">
        <v>63</v>
      </c>
      <c r="U2609" s="38"/>
      <c r="V2609" s="38">
        <v>15</v>
      </c>
      <c r="W2609" s="38"/>
      <c r="X2609" s="38"/>
      <c r="Y2609" s="38"/>
      <c r="Z2609" s="38"/>
      <c r="AA2609" s="38"/>
      <c r="AB2609" s="38"/>
      <c r="AC2609" s="38"/>
      <c r="AD2609" s="38"/>
      <c r="AE2609" s="38"/>
      <c r="AF2609" s="38"/>
      <c r="AG2609" s="38"/>
      <c r="AH2609" s="38"/>
      <c r="AI2609" s="38"/>
      <c r="AJ2609" s="38"/>
      <c r="AK2609" s="38"/>
      <c r="AL2609" s="38">
        <v>122</v>
      </c>
      <c r="AM2609" s="38"/>
      <c r="AN2609" s="38"/>
      <c r="AO2609" s="38"/>
      <c r="AP2609" s="38"/>
      <c r="AQ2609" s="38"/>
      <c r="AR2609" s="38"/>
      <c r="AS2609" s="38"/>
      <c r="AT2609" s="38"/>
      <c r="AU2609" s="38"/>
      <c r="AV2609" s="38"/>
      <c r="AW2609" s="38"/>
      <c r="AX2609" s="38"/>
      <c r="AY2609" s="38"/>
      <c r="BA2609" s="3">
        <f>IF(Q2609&gt;0,RANK(Q2609,(N2609:P2609,Q2609:AE2609)),0)</f>
        <v>0</v>
      </c>
      <c r="BB2609" s="3">
        <f>IF(R2609&gt;0,RANK(R2609,(N2609:P2609,Q2609:AE2609)),0)</f>
        <v>4</v>
      </c>
      <c r="BC2609" s="3">
        <f>IF(S2609&gt;0,RANK(S2609,(N2609:P2609,Q2609:AE2609)),0)</f>
        <v>0</v>
      </c>
      <c r="BD2609" s="3">
        <f>IF(T2609&gt;0,RANK(T2609,(N2609:P2609,Q2609:AE2609)),0)</f>
        <v>5</v>
      </c>
      <c r="BE2609" s="2">
        <f t="shared" si="1076"/>
        <v>0</v>
      </c>
      <c r="BF2609" s="2">
        <f t="shared" si="1077"/>
        <v>1.5753034775817106E-3</v>
      </c>
      <c r="BG2609" s="2">
        <f t="shared" si="1078"/>
        <v>0</v>
      </c>
      <c r="BH2609" s="2">
        <f t="shared" si="1079"/>
        <v>8.3398419401384683E-4</v>
      </c>
      <c r="BJ2609" t="s">
        <v>1020</v>
      </c>
      <c r="BK2609" t="s">
        <v>18</v>
      </c>
      <c r="BL2609">
        <v>1</v>
      </c>
      <c r="BN2609">
        <v>0</v>
      </c>
      <c r="BO2609" s="60">
        <v>47</v>
      </c>
      <c r="BP2609" s="62">
        <v>163</v>
      </c>
      <c r="BQ2609" s="66">
        <f t="shared" si="1080"/>
        <v>47163</v>
      </c>
      <c r="BR2609" s="66">
        <f t="shared" si="1081"/>
        <v>47163</v>
      </c>
      <c r="BS2609" s="3" t="s">
        <v>3083</v>
      </c>
    </row>
    <row r="2610" spans="1:89" ht="14" hidden="1" customHeight="1" outlineLevel="1" x14ac:dyDescent="0.2">
      <c r="A2610" t="s">
        <v>3099</v>
      </c>
      <c r="B2610" t="s">
        <v>18</v>
      </c>
      <c r="C2610" s="1">
        <f t="shared" si="1071"/>
        <v>97761</v>
      </c>
      <c r="D2610" s="3">
        <f>IF(N2610&gt;0, RANK(N2610,(N2610:P2610,Q2610:AE2610)),0)</f>
        <v>2</v>
      </c>
      <c r="E2610" s="3">
        <f>IF(O2610&gt;0,RANK(O2610,(N2610:P2610,Q2610:AE2610)),0)</f>
        <v>1</v>
      </c>
      <c r="F2610" s="3">
        <f>IF(P2610&gt;0,RANK(P2610,(N2610:P2610,Q2610:AE2610)),0)</f>
        <v>3</v>
      </c>
      <c r="G2610" s="1">
        <f t="shared" si="1069"/>
        <v>40893</v>
      </c>
      <c r="H2610" s="2">
        <f t="shared" si="1070"/>
        <v>0.4182956393653911</v>
      </c>
      <c r="I2610" s="2"/>
      <c r="J2610" s="2">
        <f t="shared" si="1072"/>
        <v>0.28512392467343828</v>
      </c>
      <c r="K2610" s="2">
        <f t="shared" si="1073"/>
        <v>0.70341956403882944</v>
      </c>
      <c r="L2610" s="2">
        <f t="shared" si="1074"/>
        <v>6.7204713536072663E-3</v>
      </c>
      <c r="M2610" s="2">
        <f t="shared" si="1075"/>
        <v>4.7360399341250187E-3</v>
      </c>
      <c r="N2610" s="38">
        <v>27874</v>
      </c>
      <c r="O2610" s="38">
        <v>68767</v>
      </c>
      <c r="P2610" s="38">
        <v>657</v>
      </c>
      <c r="Q2610" s="38"/>
      <c r="R2610" s="38">
        <v>183</v>
      </c>
      <c r="S2610" s="38"/>
      <c r="T2610" s="38">
        <v>89</v>
      </c>
      <c r="U2610" s="38"/>
      <c r="V2610" s="38">
        <v>23</v>
      </c>
      <c r="W2610" s="38"/>
      <c r="X2610" s="38"/>
      <c r="Y2610" s="38"/>
      <c r="Z2610" s="38"/>
      <c r="AA2610" s="38"/>
      <c r="AB2610" s="38"/>
      <c r="AC2610" s="38"/>
      <c r="AD2610" s="38"/>
      <c r="AE2610" s="38"/>
      <c r="AF2610" s="38"/>
      <c r="AG2610" s="38"/>
      <c r="AH2610" s="38"/>
      <c r="AI2610" s="38"/>
      <c r="AJ2610" s="38"/>
      <c r="AK2610" s="38"/>
      <c r="AL2610" s="38">
        <v>168</v>
      </c>
      <c r="AM2610" s="38"/>
      <c r="AN2610" s="38"/>
      <c r="AO2610" s="38"/>
      <c r="AP2610" s="38"/>
      <c r="AQ2610" s="38"/>
      <c r="AR2610" s="38"/>
      <c r="AS2610" s="38"/>
      <c r="AT2610" s="38"/>
      <c r="AU2610" s="38"/>
      <c r="AV2610" s="38"/>
      <c r="AW2610" s="38"/>
      <c r="AX2610" s="38"/>
      <c r="AY2610" s="38"/>
      <c r="BA2610" s="3">
        <f>IF(Q2610&gt;0,RANK(Q2610,(N2610:P2610,Q2610:AE2610)),0)</f>
        <v>0</v>
      </c>
      <c r="BB2610" s="3">
        <f>IF(R2610&gt;0,RANK(R2610,(N2610:P2610,Q2610:AE2610)),0)</f>
        <v>4</v>
      </c>
      <c r="BC2610" s="3">
        <f>IF(S2610&gt;0,RANK(S2610,(N2610:P2610,Q2610:AE2610)),0)</f>
        <v>0</v>
      </c>
      <c r="BD2610" s="3">
        <f>IF(T2610&gt;0,RANK(T2610,(N2610:P2610,Q2610:AE2610)),0)</f>
        <v>5</v>
      </c>
      <c r="BE2610" s="2">
        <f t="shared" si="1076"/>
        <v>0</v>
      </c>
      <c r="BF2610" s="2">
        <f t="shared" si="1077"/>
        <v>1.8719121121919785E-3</v>
      </c>
      <c r="BG2610" s="2">
        <f t="shared" si="1078"/>
        <v>0</v>
      </c>
      <c r="BH2610" s="2">
        <f t="shared" si="1079"/>
        <v>9.1038348625730099E-4</v>
      </c>
      <c r="BJ2610" t="s">
        <v>3099</v>
      </c>
      <c r="BK2610" t="s">
        <v>18</v>
      </c>
      <c r="BL2610">
        <v>6</v>
      </c>
      <c r="BN2610">
        <v>0</v>
      </c>
      <c r="BO2610" s="60">
        <v>47</v>
      </c>
      <c r="BP2610" s="62">
        <v>165</v>
      </c>
      <c r="BQ2610" s="66">
        <f t="shared" si="1080"/>
        <v>47165</v>
      </c>
      <c r="BR2610" s="66">
        <f t="shared" si="1081"/>
        <v>47165</v>
      </c>
      <c r="BS2610" s="3" t="s">
        <v>3083</v>
      </c>
    </row>
    <row r="2611" spans="1:89" ht="14" hidden="1" customHeight="1" outlineLevel="1" x14ac:dyDescent="0.2">
      <c r="A2611" t="s">
        <v>58</v>
      </c>
      <c r="B2611" t="s">
        <v>18</v>
      </c>
      <c r="C2611" s="1">
        <f t="shared" si="1071"/>
        <v>26733</v>
      </c>
      <c r="D2611" s="3">
        <f>IF(N2611&gt;0, RANK(N2611,(N2611:P2611,Q2611:AE2611)),0)</f>
        <v>2</v>
      </c>
      <c r="E2611" s="3">
        <f>IF(O2611&gt;0,RANK(O2611,(N2611:P2611,Q2611:AE2611)),0)</f>
        <v>1</v>
      </c>
      <c r="F2611" s="3">
        <f>IF(P2611&gt;0,RANK(P2611,(N2611:P2611,Q2611:AE2611)),0)</f>
        <v>3</v>
      </c>
      <c r="G2611" s="1">
        <f t="shared" si="1069"/>
        <v>14125</v>
      </c>
      <c r="H2611" s="2">
        <f t="shared" si="1070"/>
        <v>0.5283731717353084</v>
      </c>
      <c r="I2611" s="2"/>
      <c r="J2611" s="2">
        <f t="shared" si="1072"/>
        <v>0.23110013840571578</v>
      </c>
      <c r="K2611" s="2">
        <f t="shared" si="1073"/>
        <v>0.75947331014102415</v>
      </c>
      <c r="L2611" s="2">
        <f t="shared" si="1074"/>
        <v>5.0125313283208017E-3</v>
      </c>
      <c r="M2611" s="2">
        <f t="shared" si="1075"/>
        <v>4.4140201249392996E-3</v>
      </c>
      <c r="N2611" s="38">
        <v>6178</v>
      </c>
      <c r="O2611" s="38">
        <v>20303</v>
      </c>
      <c r="P2611" s="38">
        <v>134</v>
      </c>
      <c r="Q2611" s="38"/>
      <c r="R2611" s="38">
        <v>46</v>
      </c>
      <c r="S2611" s="38"/>
      <c r="T2611" s="38">
        <v>20</v>
      </c>
      <c r="U2611" s="38"/>
      <c r="V2611" s="38">
        <v>7</v>
      </c>
      <c r="W2611" s="38"/>
      <c r="X2611" s="38"/>
      <c r="Y2611" s="38"/>
      <c r="Z2611" s="38"/>
      <c r="AA2611" s="38"/>
      <c r="AB2611" s="38"/>
      <c r="AC2611" s="38"/>
      <c r="AD2611" s="38"/>
      <c r="AE2611" s="38"/>
      <c r="AF2611" s="38"/>
      <c r="AG2611" s="38"/>
      <c r="AH2611" s="38"/>
      <c r="AI2611" s="38"/>
      <c r="AJ2611" s="38"/>
      <c r="AK2611" s="38"/>
      <c r="AL2611" s="38">
        <v>45</v>
      </c>
      <c r="AM2611" s="38"/>
      <c r="AN2611" s="38"/>
      <c r="AO2611" s="38"/>
      <c r="AP2611" s="38"/>
      <c r="AQ2611" s="38"/>
      <c r="AR2611" s="38"/>
      <c r="AS2611" s="38"/>
      <c r="AT2611" s="38"/>
      <c r="AU2611" s="38"/>
      <c r="AV2611" s="38"/>
      <c r="AW2611" s="38"/>
      <c r="AX2611" s="38"/>
      <c r="AY2611" s="38"/>
      <c r="BA2611" s="3">
        <f>IF(Q2611&gt;0,RANK(Q2611,(N2611:P2611,Q2611:AE2611)),0)</f>
        <v>0</v>
      </c>
      <c r="BB2611" s="3">
        <f>IF(R2611&gt;0,RANK(R2611,(N2611:P2611,Q2611:AE2611)),0)</f>
        <v>4</v>
      </c>
      <c r="BC2611" s="3">
        <f>IF(S2611&gt;0,RANK(S2611,(N2611:P2611,Q2611:AE2611)),0)</f>
        <v>0</v>
      </c>
      <c r="BD2611" s="3">
        <f>IF(T2611&gt;0,RANK(T2611,(N2611:P2611,Q2611:AE2611)),0)</f>
        <v>5</v>
      </c>
      <c r="BE2611" s="2">
        <f t="shared" si="1076"/>
        <v>0</v>
      </c>
      <c r="BF2611" s="2">
        <f t="shared" si="1077"/>
        <v>1.7207197097220664E-3</v>
      </c>
      <c r="BG2611" s="2">
        <f t="shared" si="1078"/>
        <v>0</v>
      </c>
      <c r="BH2611" s="2">
        <f t="shared" si="1079"/>
        <v>7.4813900422698539E-4</v>
      </c>
      <c r="BJ2611" t="s">
        <v>58</v>
      </c>
      <c r="BK2611" t="s">
        <v>18</v>
      </c>
      <c r="BN2611">
        <v>0</v>
      </c>
      <c r="BO2611" s="60">
        <v>47</v>
      </c>
      <c r="BP2611" s="62">
        <v>167</v>
      </c>
      <c r="BQ2611" s="66">
        <f t="shared" si="1080"/>
        <v>47167</v>
      </c>
      <c r="BR2611" s="66">
        <f t="shared" si="1081"/>
        <v>47167</v>
      </c>
      <c r="BS2611" s="3" t="s">
        <v>3083</v>
      </c>
    </row>
    <row r="2612" spans="1:89" ht="14" hidden="1" customHeight="1" outlineLevel="1" x14ac:dyDescent="0.2">
      <c r="A2612" t="s">
        <v>2264</v>
      </c>
      <c r="B2612" t="s">
        <v>18</v>
      </c>
      <c r="C2612" s="1">
        <f t="shared" si="1071"/>
        <v>4251</v>
      </c>
      <c r="D2612" s="3">
        <f>IF(N2612&gt;0, RANK(N2612,(N2612:P2612,Q2612:AE2612)),0)</f>
        <v>2</v>
      </c>
      <c r="E2612" s="3">
        <f>IF(O2612&gt;0,RANK(O2612,(N2612:P2612,Q2612:AE2612)),0)</f>
        <v>1</v>
      </c>
      <c r="F2612" s="3">
        <f>IF(P2612&gt;0,RANK(P2612,(N2612:P2612,Q2612:AE2612)),0)</f>
        <v>3</v>
      </c>
      <c r="G2612" s="1">
        <f t="shared" si="1069"/>
        <v>2503</v>
      </c>
      <c r="H2612" s="2">
        <f t="shared" si="1070"/>
        <v>0.58880263467419436</v>
      </c>
      <c r="I2612" s="2"/>
      <c r="J2612" s="2">
        <f t="shared" si="1072"/>
        <v>0.20136438485062338</v>
      </c>
      <c r="K2612" s="2">
        <f t="shared" si="1073"/>
        <v>0.79016701952481772</v>
      </c>
      <c r="L2612" s="2">
        <f t="shared" si="1074"/>
        <v>4.2342978122794639E-3</v>
      </c>
      <c r="M2612" s="2">
        <f t="shared" si="1075"/>
        <v>4.2342978122794639E-3</v>
      </c>
      <c r="N2612" s="38">
        <v>856</v>
      </c>
      <c r="O2612" s="38">
        <v>3359</v>
      </c>
      <c r="P2612" s="38">
        <v>18</v>
      </c>
      <c r="Q2612" s="38"/>
      <c r="R2612" s="38">
        <v>3</v>
      </c>
      <c r="S2612" s="38"/>
      <c r="T2612" s="38">
        <v>4</v>
      </c>
      <c r="U2612" s="38"/>
      <c r="V2612" s="38">
        <v>1</v>
      </c>
      <c r="W2612" s="38"/>
      <c r="X2612" s="38"/>
      <c r="Y2612" s="38"/>
      <c r="Z2612" s="38"/>
      <c r="AA2612" s="38"/>
      <c r="AB2612" s="38"/>
      <c r="AC2612" s="38"/>
      <c r="AD2612" s="38"/>
      <c r="AE2612" s="38"/>
      <c r="AF2612" s="38"/>
      <c r="AG2612" s="38"/>
      <c r="AH2612" s="38"/>
      <c r="AI2612" s="38"/>
      <c r="AJ2612" s="38"/>
      <c r="AK2612" s="38"/>
      <c r="AL2612" s="38">
        <v>10</v>
      </c>
      <c r="AM2612" s="38"/>
      <c r="AN2612" s="38"/>
      <c r="AO2612" s="38"/>
      <c r="AP2612" s="38"/>
      <c r="AQ2612" s="38"/>
      <c r="AR2612" s="38"/>
      <c r="AS2612" s="38"/>
      <c r="AT2612" s="38"/>
      <c r="AU2612" s="38"/>
      <c r="AV2612" s="38"/>
      <c r="AW2612" s="38"/>
      <c r="AX2612" s="38"/>
      <c r="AY2612" s="38"/>
      <c r="BA2612" s="3">
        <f>IF(Q2612&gt;0,RANK(Q2612,(N2612:P2612,Q2612:AE2612)),0)</f>
        <v>0</v>
      </c>
      <c r="BB2612" s="3">
        <f>IF(R2612&gt;0,RANK(R2612,(N2612:P2612,Q2612:AE2612)),0)</f>
        <v>5</v>
      </c>
      <c r="BC2612" s="3">
        <f>IF(S2612&gt;0,RANK(S2612,(N2612:P2612,Q2612:AE2612)),0)</f>
        <v>0</v>
      </c>
      <c r="BD2612" s="3">
        <f>IF(T2612&gt;0,RANK(T2612,(N2612:P2612,Q2612:AE2612)),0)</f>
        <v>4</v>
      </c>
      <c r="BE2612" s="2">
        <f t="shared" si="1076"/>
        <v>0</v>
      </c>
      <c r="BF2612" s="2">
        <f t="shared" si="1077"/>
        <v>7.0571630204657732E-4</v>
      </c>
      <c r="BG2612" s="2">
        <f t="shared" si="1078"/>
        <v>0</v>
      </c>
      <c r="BH2612" s="2">
        <f t="shared" si="1079"/>
        <v>9.4095506939543638E-4</v>
      </c>
      <c r="BJ2612" t="s">
        <v>2264</v>
      </c>
      <c r="BK2612" t="s">
        <v>18</v>
      </c>
      <c r="BL2612">
        <v>6</v>
      </c>
      <c r="BN2612">
        <v>0</v>
      </c>
      <c r="BO2612" s="60">
        <v>47</v>
      </c>
      <c r="BP2612" s="62">
        <v>169</v>
      </c>
      <c r="BQ2612" s="66">
        <f t="shared" si="1080"/>
        <v>47169</v>
      </c>
      <c r="BR2612" s="66">
        <f t="shared" si="1081"/>
        <v>47169</v>
      </c>
      <c r="BS2612" s="3" t="s">
        <v>3083</v>
      </c>
    </row>
    <row r="2613" spans="1:89" ht="14" hidden="1" customHeight="1" outlineLevel="1" x14ac:dyDescent="0.2">
      <c r="A2613" t="s">
        <v>1963</v>
      </c>
      <c r="B2613" t="s">
        <v>18</v>
      </c>
      <c r="C2613" s="1">
        <f t="shared" si="1071"/>
        <v>8541</v>
      </c>
      <c r="D2613" s="3">
        <f>IF(N2613&gt;0, RANK(N2613,(N2613:P2613,Q2613:AE2613)),0)</f>
        <v>2</v>
      </c>
      <c r="E2613" s="3">
        <f>IF(O2613&gt;0,RANK(O2613,(N2613:P2613,Q2613:AE2613)),0)</f>
        <v>1</v>
      </c>
      <c r="F2613" s="3">
        <f>IF(P2613&gt;0,RANK(P2613,(N2613:P2613,Q2613:AE2613)),0)</f>
        <v>3</v>
      </c>
      <c r="G2613" s="1">
        <f t="shared" si="1069"/>
        <v>5298</v>
      </c>
      <c r="H2613" s="2">
        <f t="shared" si="1070"/>
        <v>0.62030207235686685</v>
      </c>
      <c r="I2613" s="2"/>
      <c r="J2613" s="2">
        <f t="shared" si="1072"/>
        <v>0.18475588338602036</v>
      </c>
      <c r="K2613" s="2">
        <f t="shared" si="1073"/>
        <v>0.8050579557428873</v>
      </c>
      <c r="L2613" s="2">
        <f t="shared" si="1074"/>
        <v>5.034539281114624E-3</v>
      </c>
      <c r="M2613" s="2">
        <f t="shared" si="1075"/>
        <v>5.1516215899777406E-3</v>
      </c>
      <c r="N2613" s="38">
        <v>1578</v>
      </c>
      <c r="O2613" s="38">
        <v>6876</v>
      </c>
      <c r="P2613" s="38">
        <v>43</v>
      </c>
      <c r="Q2613" s="38"/>
      <c r="R2613" s="38">
        <v>14</v>
      </c>
      <c r="S2613" s="38"/>
      <c r="T2613" s="38">
        <v>11</v>
      </c>
      <c r="U2613" s="38"/>
      <c r="V2613" s="38">
        <v>1</v>
      </c>
      <c r="W2613" s="38"/>
      <c r="X2613" s="38"/>
      <c r="Y2613" s="38"/>
      <c r="Z2613" s="38"/>
      <c r="AA2613" s="38"/>
      <c r="AB2613" s="38"/>
      <c r="AC2613" s="38"/>
      <c r="AD2613" s="38"/>
      <c r="AE2613" s="38"/>
      <c r="AF2613" s="38"/>
      <c r="AG2613" s="38"/>
      <c r="AH2613" s="38"/>
      <c r="AI2613" s="38"/>
      <c r="AJ2613" s="38"/>
      <c r="AK2613" s="38"/>
      <c r="AL2613" s="38">
        <v>18</v>
      </c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BA2613" s="3">
        <f>IF(Q2613&gt;0,RANK(Q2613,(N2613:P2613,Q2613:AE2613)),0)</f>
        <v>0</v>
      </c>
      <c r="BB2613" s="3">
        <f>IF(R2613&gt;0,RANK(R2613,(N2613:P2613,Q2613:AE2613)),0)</f>
        <v>4</v>
      </c>
      <c r="BC2613" s="3">
        <f>IF(S2613&gt;0,RANK(S2613,(N2613:P2613,Q2613:AE2613)),0)</f>
        <v>0</v>
      </c>
      <c r="BD2613" s="3">
        <f>IF(T2613&gt;0,RANK(T2613,(N2613:P2613,Q2613:AE2613)),0)</f>
        <v>5</v>
      </c>
      <c r="BE2613" s="2">
        <f t="shared" si="1076"/>
        <v>0</v>
      </c>
      <c r="BF2613" s="2">
        <f t="shared" si="1077"/>
        <v>1.639152324083831E-3</v>
      </c>
      <c r="BG2613" s="2">
        <f t="shared" si="1078"/>
        <v>0</v>
      </c>
      <c r="BH2613" s="2">
        <f t="shared" si="1079"/>
        <v>1.2879053974944386E-3</v>
      </c>
      <c r="BJ2613" t="s">
        <v>1963</v>
      </c>
      <c r="BK2613" t="s">
        <v>18</v>
      </c>
      <c r="BL2613">
        <v>1</v>
      </c>
      <c r="BN2613">
        <v>0</v>
      </c>
      <c r="BO2613" s="60">
        <v>47</v>
      </c>
      <c r="BP2613" s="62">
        <v>171</v>
      </c>
      <c r="BQ2613" s="66">
        <f t="shared" si="1080"/>
        <v>47171</v>
      </c>
      <c r="BR2613" s="66">
        <f t="shared" si="1081"/>
        <v>47171</v>
      </c>
      <c r="BS2613" s="3" t="s">
        <v>3083</v>
      </c>
    </row>
    <row r="2614" spans="1:89" ht="14" hidden="1" customHeight="1" outlineLevel="1" x14ac:dyDescent="0.2">
      <c r="A2614" t="s">
        <v>1487</v>
      </c>
      <c r="B2614" t="s">
        <v>18</v>
      </c>
      <c r="C2614" s="1">
        <f t="shared" si="1071"/>
        <v>8669</v>
      </c>
      <c r="D2614" s="3">
        <f>IF(N2614&gt;0, RANK(N2614,(N2614:P2614,Q2614:AE2614)),0)</f>
        <v>2</v>
      </c>
      <c r="E2614" s="3">
        <f>IF(O2614&gt;0,RANK(O2614,(N2614:P2614,Q2614:AE2614)),0)</f>
        <v>1</v>
      </c>
      <c r="F2614" s="3">
        <f>IF(P2614&gt;0,RANK(P2614,(N2614:P2614,Q2614:AE2614)),0)</f>
        <v>3</v>
      </c>
      <c r="G2614" s="1">
        <f t="shared" si="1069"/>
        <v>6168</v>
      </c>
      <c r="H2614" s="2">
        <f t="shared" si="1070"/>
        <v>0.71150074979813127</v>
      </c>
      <c r="I2614" s="2"/>
      <c r="J2614" s="2">
        <f t="shared" si="1072"/>
        <v>0.14026992732725804</v>
      </c>
      <c r="K2614" s="2">
        <f t="shared" si="1073"/>
        <v>0.85177067712538934</v>
      </c>
      <c r="L2614" s="2">
        <f t="shared" si="1074"/>
        <v>4.0373745530049602E-3</v>
      </c>
      <c r="M2614" s="2">
        <f t="shared" si="1075"/>
        <v>3.9220209943476277E-3</v>
      </c>
      <c r="N2614" s="38">
        <v>1216</v>
      </c>
      <c r="O2614" s="38">
        <v>7384</v>
      </c>
      <c r="P2614" s="38">
        <v>35</v>
      </c>
      <c r="Q2614" s="38"/>
      <c r="R2614" s="38">
        <v>11</v>
      </c>
      <c r="S2614" s="38"/>
      <c r="T2614" s="38">
        <v>8</v>
      </c>
      <c r="U2614" s="38"/>
      <c r="V2614" s="38">
        <v>4</v>
      </c>
      <c r="W2614" s="38"/>
      <c r="X2614" s="38"/>
      <c r="Y2614" s="38"/>
      <c r="Z2614" s="38"/>
      <c r="AA2614" s="38"/>
      <c r="AB2614" s="38"/>
      <c r="AC2614" s="38"/>
      <c r="AD2614" s="38"/>
      <c r="AE2614" s="38"/>
      <c r="AF2614" s="38"/>
      <c r="AG2614" s="38"/>
      <c r="AH2614" s="38"/>
      <c r="AI2614" s="38"/>
      <c r="AJ2614" s="38"/>
      <c r="AK2614" s="38"/>
      <c r="AL2614" s="38">
        <v>11</v>
      </c>
      <c r="AM2614" s="38"/>
      <c r="AN2614" s="38"/>
      <c r="AO2614" s="38"/>
      <c r="AP2614" s="38"/>
      <c r="AQ2614" s="38"/>
      <c r="AR2614" s="38"/>
      <c r="AS2614" s="38"/>
      <c r="AT2614" s="38"/>
      <c r="AU2614" s="38"/>
      <c r="AV2614" s="38"/>
      <c r="AW2614" s="38"/>
      <c r="AX2614" s="38"/>
      <c r="AY2614" s="38"/>
      <c r="BA2614" s="3">
        <f>IF(Q2614&gt;0,RANK(Q2614,(N2614:P2614,Q2614:AE2614)),0)</f>
        <v>0</v>
      </c>
      <c r="BB2614" s="3">
        <f>IF(R2614&gt;0,RANK(R2614,(N2614:P2614,Q2614:AE2614)),0)</f>
        <v>4</v>
      </c>
      <c r="BC2614" s="3">
        <f>IF(S2614&gt;0,RANK(S2614,(N2614:P2614,Q2614:AE2614)),0)</f>
        <v>0</v>
      </c>
      <c r="BD2614" s="3">
        <f>IF(T2614&gt;0,RANK(T2614,(N2614:P2614,Q2614:AE2614)),0)</f>
        <v>5</v>
      </c>
      <c r="BE2614" s="2">
        <f t="shared" si="1076"/>
        <v>0</v>
      </c>
      <c r="BF2614" s="2">
        <f t="shared" si="1077"/>
        <v>1.2688891452301303E-3</v>
      </c>
      <c r="BG2614" s="2">
        <f t="shared" si="1078"/>
        <v>0</v>
      </c>
      <c r="BH2614" s="2">
        <f t="shared" si="1079"/>
        <v>9.2282846925827665E-4</v>
      </c>
      <c r="BJ2614" t="s">
        <v>1487</v>
      </c>
      <c r="BK2614" t="s">
        <v>18</v>
      </c>
      <c r="BL2614">
        <v>2</v>
      </c>
      <c r="BN2614">
        <v>0</v>
      </c>
      <c r="BO2614" s="60">
        <v>47</v>
      </c>
      <c r="BP2614" s="62">
        <v>173</v>
      </c>
      <c r="BQ2614" s="66">
        <f t="shared" si="1080"/>
        <v>47173</v>
      </c>
      <c r="BR2614" s="66">
        <f t="shared" si="1081"/>
        <v>47173</v>
      </c>
      <c r="BS2614" s="3" t="s">
        <v>3083</v>
      </c>
      <c r="CF2614" s="71"/>
    </row>
    <row r="2615" spans="1:89" ht="14" hidden="1" customHeight="1" outlineLevel="1" x14ac:dyDescent="0.2">
      <c r="A2615" t="s">
        <v>1568</v>
      </c>
      <c r="B2615" t="s">
        <v>18</v>
      </c>
      <c r="C2615" s="1">
        <f t="shared" si="1071"/>
        <v>3265</v>
      </c>
      <c r="D2615" s="3">
        <f>IF(N2615&gt;0, RANK(N2615,(N2615:P2615,Q2615:AE2615)),0)</f>
        <v>2</v>
      </c>
      <c r="E2615" s="3">
        <f>IF(O2615&gt;0,RANK(O2615,(N2615:P2615,Q2615:AE2615)),0)</f>
        <v>1</v>
      </c>
      <c r="F2615" s="3">
        <f>IF(P2615&gt;0,RANK(P2615,(N2615:P2615,Q2615:AE2615)),0)</f>
        <v>3</v>
      </c>
      <c r="G2615" s="1">
        <f t="shared" si="1069"/>
        <v>2194</v>
      </c>
      <c r="H2615" s="2">
        <f t="shared" si="1070"/>
        <v>0.67197549770290965</v>
      </c>
      <c r="I2615" s="2"/>
      <c r="J2615" s="2">
        <f t="shared" si="1072"/>
        <v>0.16049004594180705</v>
      </c>
      <c r="K2615" s="2">
        <f t="shared" si="1073"/>
        <v>0.8324655436447167</v>
      </c>
      <c r="L2615" s="2">
        <f t="shared" si="1074"/>
        <v>3.9816232771822356E-3</v>
      </c>
      <c r="M2615" s="2">
        <f t="shared" si="1075"/>
        <v>3.0627871362940186E-3</v>
      </c>
      <c r="N2615" s="38">
        <v>524</v>
      </c>
      <c r="O2615" s="38">
        <v>2718</v>
      </c>
      <c r="P2615" s="38">
        <v>13</v>
      </c>
      <c r="Q2615" s="38"/>
      <c r="R2615" s="38">
        <v>5</v>
      </c>
      <c r="S2615" s="38"/>
      <c r="T2615" s="38">
        <v>1</v>
      </c>
      <c r="U2615" s="38"/>
      <c r="V2615" s="38">
        <v>0</v>
      </c>
      <c r="W2615" s="38"/>
      <c r="X2615" s="38"/>
      <c r="Y2615" s="38"/>
      <c r="Z2615" s="38"/>
      <c r="AA2615" s="38"/>
      <c r="AB2615" s="38"/>
      <c r="AC2615" s="38"/>
      <c r="AD2615" s="38"/>
      <c r="AE2615" s="38"/>
      <c r="AF2615" s="38"/>
      <c r="AG2615" s="38"/>
      <c r="AH2615" s="38"/>
      <c r="AI2615" s="38"/>
      <c r="AJ2615" s="38"/>
      <c r="AK2615" s="38"/>
      <c r="AL2615" s="38">
        <v>4</v>
      </c>
      <c r="AM2615" s="38"/>
      <c r="AN2615" s="38"/>
      <c r="AO2615" s="38"/>
      <c r="AP2615" s="38"/>
      <c r="AQ2615" s="38"/>
      <c r="AR2615" s="38"/>
      <c r="AS2615" s="38"/>
      <c r="AT2615" s="38"/>
      <c r="AU2615" s="38"/>
      <c r="AV2615" s="38"/>
      <c r="AW2615" s="38"/>
      <c r="AX2615" s="38"/>
      <c r="AY2615" s="38"/>
      <c r="BA2615" s="3">
        <f>IF(Q2615&gt;0,RANK(Q2615,(N2615:P2615,Q2615:AE2615)),0)</f>
        <v>0</v>
      </c>
      <c r="BB2615" s="3">
        <f>IF(R2615&gt;0,RANK(R2615,(N2615:P2615,Q2615:AE2615)),0)</f>
        <v>4</v>
      </c>
      <c r="BC2615" s="3">
        <f>IF(S2615&gt;0,RANK(S2615,(N2615:P2615,Q2615:AE2615)),0)</f>
        <v>0</v>
      </c>
      <c r="BD2615" s="3">
        <f>IF(T2615&gt;0,RANK(T2615,(N2615:P2615,Q2615:AE2615)),0)</f>
        <v>5</v>
      </c>
      <c r="BE2615" s="2">
        <f t="shared" si="1076"/>
        <v>0</v>
      </c>
      <c r="BF2615" s="2">
        <f t="shared" si="1077"/>
        <v>1.5313935681470138E-3</v>
      </c>
      <c r="BG2615" s="2">
        <f t="shared" si="1078"/>
        <v>0</v>
      </c>
      <c r="BH2615" s="2">
        <f t="shared" si="1079"/>
        <v>3.0627871362940275E-4</v>
      </c>
      <c r="BJ2615" t="s">
        <v>1568</v>
      </c>
      <c r="BK2615" t="s">
        <v>18</v>
      </c>
      <c r="BL2615">
        <v>6</v>
      </c>
      <c r="BN2615">
        <v>0</v>
      </c>
      <c r="BO2615" s="60">
        <v>47</v>
      </c>
      <c r="BP2615" s="62">
        <v>175</v>
      </c>
      <c r="BQ2615" s="66">
        <f t="shared" si="1080"/>
        <v>47175</v>
      </c>
      <c r="BR2615" s="66">
        <f t="shared" si="1081"/>
        <v>47175</v>
      </c>
      <c r="BS2615" s="3" t="s">
        <v>3083</v>
      </c>
    </row>
    <row r="2616" spans="1:89" ht="14" hidden="1" customHeight="1" outlineLevel="1" x14ac:dyDescent="0.2">
      <c r="A2616" t="s">
        <v>413</v>
      </c>
      <c r="B2616" t="s">
        <v>18</v>
      </c>
      <c r="C2616" s="1">
        <f t="shared" si="1071"/>
        <v>17015</v>
      </c>
      <c r="D2616" s="3">
        <f>IF(N2616&gt;0, RANK(N2616,(N2616:P2616,Q2616:AE2616)),0)</f>
        <v>2</v>
      </c>
      <c r="E2616" s="3">
        <f>IF(O2616&gt;0,RANK(O2616,(N2616:P2616,Q2616:AE2616)),0)</f>
        <v>1</v>
      </c>
      <c r="F2616" s="3">
        <f>IF(P2616&gt;0,RANK(P2616,(N2616:P2616,Q2616:AE2616)),0)</f>
        <v>3</v>
      </c>
      <c r="G2616" s="1">
        <f t="shared" si="1069"/>
        <v>9545</v>
      </c>
      <c r="H2616" s="2">
        <f t="shared" si="1070"/>
        <v>0.56097560975609762</v>
      </c>
      <c r="I2616" s="2"/>
      <c r="J2616" s="2">
        <f t="shared" si="1072"/>
        <v>0.21434028798119306</v>
      </c>
      <c r="K2616" s="2">
        <f t="shared" si="1073"/>
        <v>0.77531589773729059</v>
      </c>
      <c r="L2616" s="2">
        <f t="shared" si="1074"/>
        <v>5.9947105495151334E-3</v>
      </c>
      <c r="M2616" s="2">
        <f t="shared" si="1075"/>
        <v>4.3491037320011836E-3</v>
      </c>
      <c r="N2616" s="38">
        <v>3647</v>
      </c>
      <c r="O2616" s="38">
        <v>13192</v>
      </c>
      <c r="P2616" s="38">
        <v>102</v>
      </c>
      <c r="Q2616" s="38"/>
      <c r="R2616" s="38">
        <v>32</v>
      </c>
      <c r="S2616" s="38"/>
      <c r="T2616" s="38">
        <v>9</v>
      </c>
      <c r="U2616" s="38"/>
      <c r="V2616" s="38">
        <v>4</v>
      </c>
      <c r="W2616" s="38"/>
      <c r="X2616" s="38"/>
      <c r="Y2616" s="38"/>
      <c r="Z2616" s="38"/>
      <c r="AA2616" s="38"/>
      <c r="AB2616" s="38"/>
      <c r="AC2616" s="38"/>
      <c r="AD2616" s="38"/>
      <c r="AE2616" s="38"/>
      <c r="AF2616" s="38"/>
      <c r="AG2616" s="38"/>
      <c r="AH2616" s="38"/>
      <c r="AI2616" s="38"/>
      <c r="AJ2616" s="38"/>
      <c r="AK2616" s="38"/>
      <c r="AL2616" s="38">
        <v>29</v>
      </c>
      <c r="AM2616" s="38"/>
      <c r="AN2616" s="38"/>
      <c r="AO2616" s="38"/>
      <c r="AP2616" s="38"/>
      <c r="AQ2616" s="38"/>
      <c r="AR2616" s="38"/>
      <c r="AS2616" s="38"/>
      <c r="AT2616" s="38"/>
      <c r="AU2616" s="38"/>
      <c r="AV2616" s="38"/>
      <c r="AW2616" s="38"/>
      <c r="AX2616" s="38"/>
      <c r="AY2616" s="38"/>
      <c r="BA2616" s="3">
        <f>IF(Q2616&gt;0,RANK(Q2616,(N2616:P2616,Q2616:AE2616)),0)</f>
        <v>0</v>
      </c>
      <c r="BB2616" s="3">
        <f>IF(R2616&gt;0,RANK(R2616,(N2616:P2616,Q2616:AE2616)),0)</f>
        <v>4</v>
      </c>
      <c r="BC2616" s="3">
        <f>IF(S2616&gt;0,RANK(S2616,(N2616:P2616,Q2616:AE2616)),0)</f>
        <v>0</v>
      </c>
      <c r="BD2616" s="3">
        <f>IF(T2616&gt;0,RANK(T2616,(N2616:P2616,Q2616:AE2616)),0)</f>
        <v>5</v>
      </c>
      <c r="BE2616" s="2">
        <f t="shared" si="1076"/>
        <v>0</v>
      </c>
      <c r="BF2616" s="2">
        <f t="shared" si="1077"/>
        <v>1.880693505730238E-3</v>
      </c>
      <c r="BG2616" s="2">
        <f t="shared" si="1078"/>
        <v>0</v>
      </c>
      <c r="BH2616" s="2">
        <f t="shared" si="1079"/>
        <v>5.2894504848662949E-4</v>
      </c>
      <c r="BJ2616" t="s">
        <v>413</v>
      </c>
      <c r="BK2616" t="s">
        <v>18</v>
      </c>
      <c r="BN2616">
        <v>0</v>
      </c>
      <c r="BO2616" s="60">
        <v>47</v>
      </c>
      <c r="BP2616" s="62">
        <v>177</v>
      </c>
      <c r="BQ2616" s="66">
        <f t="shared" si="1080"/>
        <v>47177</v>
      </c>
      <c r="BR2616" s="66">
        <f t="shared" si="1081"/>
        <v>47177</v>
      </c>
      <c r="BS2616" s="3" t="s">
        <v>3083</v>
      </c>
    </row>
    <row r="2617" spans="1:89" ht="14" hidden="1" customHeight="1" outlineLevel="1" x14ac:dyDescent="0.2">
      <c r="A2617" t="s">
        <v>674</v>
      </c>
      <c r="B2617" t="s">
        <v>18</v>
      </c>
      <c r="C2617" s="1">
        <f t="shared" si="1071"/>
        <v>61234</v>
      </c>
      <c r="D2617" s="3">
        <f>IF(N2617&gt;0, RANK(N2617,(N2617:P2617,Q2617:AE2617)),0)</f>
        <v>2</v>
      </c>
      <c r="E2617" s="3">
        <f>IF(O2617&gt;0,RANK(O2617,(N2617:P2617,Q2617:AE2617)),0)</f>
        <v>1</v>
      </c>
      <c r="F2617" s="3">
        <f>IF(P2617&gt;0,RANK(P2617,(N2617:P2617,Q2617:AE2617)),0)</f>
        <v>3</v>
      </c>
      <c r="G2617" s="1">
        <f t="shared" si="1069"/>
        <v>24168</v>
      </c>
      <c r="H2617" s="2">
        <f t="shared" si="1070"/>
        <v>0.3946826926217461</v>
      </c>
      <c r="I2617" s="2"/>
      <c r="J2617" s="2">
        <f t="shared" si="1072"/>
        <v>0.29609367344939086</v>
      </c>
      <c r="K2617" s="2">
        <f t="shared" si="1073"/>
        <v>0.6907763660711369</v>
      </c>
      <c r="L2617" s="2">
        <f t="shared" si="1074"/>
        <v>6.7609497991312018E-3</v>
      </c>
      <c r="M2617" s="2">
        <f t="shared" si="1075"/>
        <v>6.369010680341034E-3</v>
      </c>
      <c r="N2617" s="38">
        <v>18131</v>
      </c>
      <c r="O2617" s="38">
        <v>42299</v>
      </c>
      <c r="P2617" s="38">
        <v>414</v>
      </c>
      <c r="Q2617" s="38"/>
      <c r="R2617" s="38">
        <v>169</v>
      </c>
      <c r="S2617" s="38"/>
      <c r="T2617" s="38">
        <v>71</v>
      </c>
      <c r="U2617" s="38"/>
      <c r="V2617" s="38">
        <v>15</v>
      </c>
      <c r="W2617" s="38"/>
      <c r="X2617" s="38"/>
      <c r="Y2617" s="38"/>
      <c r="Z2617" s="38"/>
      <c r="AA2617" s="38"/>
      <c r="AB2617" s="38"/>
      <c r="AC2617" s="38"/>
      <c r="AD2617" s="38"/>
      <c r="AE2617" s="38"/>
      <c r="AF2617" s="38"/>
      <c r="AG2617" s="38"/>
      <c r="AH2617" s="38"/>
      <c r="AI2617" s="38"/>
      <c r="AJ2617" s="38"/>
      <c r="AK2617" s="38"/>
      <c r="AL2617" s="38">
        <v>135</v>
      </c>
      <c r="AM2617" s="38"/>
      <c r="AN2617" s="38"/>
      <c r="AO2617" s="38"/>
      <c r="AP2617" s="38"/>
      <c r="AQ2617" s="38"/>
      <c r="AR2617" s="38"/>
      <c r="AS2617" s="38"/>
      <c r="AT2617" s="38"/>
      <c r="AU2617" s="38"/>
      <c r="AV2617" s="38"/>
      <c r="AW2617" s="38"/>
      <c r="AX2617" s="38"/>
      <c r="AY2617" s="38"/>
      <c r="BA2617" s="3">
        <f>IF(Q2617&gt;0,RANK(Q2617,(N2617:P2617,Q2617:AE2617)),0)</f>
        <v>0</v>
      </c>
      <c r="BB2617" s="3">
        <f>IF(R2617&gt;0,RANK(R2617,(N2617:P2617,Q2617:AE2617)),0)</f>
        <v>4</v>
      </c>
      <c r="BC2617" s="3">
        <f>IF(S2617&gt;0,RANK(S2617,(N2617:P2617,Q2617:AE2617)),0)</f>
        <v>0</v>
      </c>
      <c r="BD2617" s="3">
        <f>IF(T2617&gt;0,RANK(T2617,(N2617:P2617,Q2617:AE2617)),0)</f>
        <v>5</v>
      </c>
      <c r="BE2617" s="2">
        <f t="shared" si="1076"/>
        <v>0</v>
      </c>
      <c r="BF2617" s="2">
        <f t="shared" si="1077"/>
        <v>2.7599046281477609E-3</v>
      </c>
      <c r="BG2617" s="2">
        <f t="shared" si="1078"/>
        <v>0</v>
      </c>
      <c r="BH2617" s="2">
        <f t="shared" si="1079"/>
        <v>1.1594865597543849E-3</v>
      </c>
      <c r="BJ2617" t="s">
        <v>674</v>
      </c>
      <c r="BK2617" t="s">
        <v>18</v>
      </c>
      <c r="BL2617">
        <v>1</v>
      </c>
      <c r="BN2617">
        <v>0</v>
      </c>
      <c r="BO2617" s="60">
        <v>47</v>
      </c>
      <c r="BP2617" s="62">
        <v>179</v>
      </c>
      <c r="BQ2617" s="66">
        <f t="shared" si="1080"/>
        <v>47179</v>
      </c>
      <c r="BR2617" s="66">
        <f t="shared" si="1081"/>
        <v>47179</v>
      </c>
      <c r="BS2617" s="3" t="s">
        <v>3083</v>
      </c>
    </row>
    <row r="2618" spans="1:89" ht="14" hidden="1" customHeight="1" outlineLevel="1" x14ac:dyDescent="0.2">
      <c r="A2618" t="s">
        <v>414</v>
      </c>
      <c r="B2618" t="s">
        <v>18</v>
      </c>
      <c r="C2618" s="1">
        <f t="shared" si="1071"/>
        <v>6831</v>
      </c>
      <c r="D2618" s="3">
        <f>IF(N2618&gt;0, RANK(N2618,(N2618:P2618,Q2618:AE2618)),0)</f>
        <v>2</v>
      </c>
      <c r="E2618" s="3">
        <f>IF(O2618&gt;0,RANK(O2618,(N2618:P2618,Q2618:AE2618)),0)</f>
        <v>1</v>
      </c>
      <c r="F2618" s="3">
        <f>IF(P2618&gt;0,RANK(P2618,(N2618:P2618,Q2618:AE2618)),0)</f>
        <v>3</v>
      </c>
      <c r="G2618" s="1">
        <f t="shared" si="1069"/>
        <v>5254</v>
      </c>
      <c r="H2618" s="2">
        <f t="shared" si="1070"/>
        <v>0.76914068218416043</v>
      </c>
      <c r="I2618" s="2"/>
      <c r="J2618" s="2">
        <f t="shared" si="1072"/>
        <v>0.11155028546332894</v>
      </c>
      <c r="K2618" s="2">
        <f t="shared" si="1073"/>
        <v>0.88069096764748933</v>
      </c>
      <c r="L2618" s="2">
        <f t="shared" si="1074"/>
        <v>5.270092226613966E-3</v>
      </c>
      <c r="M2618" s="2">
        <f t="shared" si="1075"/>
        <v>2.4886546625678008E-3</v>
      </c>
      <c r="N2618" s="38">
        <v>762</v>
      </c>
      <c r="O2618" s="38">
        <v>6016</v>
      </c>
      <c r="P2618" s="38">
        <v>36</v>
      </c>
      <c r="Q2618" s="38"/>
      <c r="R2618" s="38">
        <v>6</v>
      </c>
      <c r="S2618" s="38"/>
      <c r="T2618" s="38">
        <v>1</v>
      </c>
      <c r="U2618" s="38"/>
      <c r="V2618" s="38">
        <v>2</v>
      </c>
      <c r="W2618" s="38"/>
      <c r="X2618" s="38"/>
      <c r="Y2618" s="38"/>
      <c r="Z2618" s="38"/>
      <c r="AA2618" s="38"/>
      <c r="AB2618" s="38"/>
      <c r="AC2618" s="38"/>
      <c r="AD2618" s="38"/>
      <c r="AE2618" s="38"/>
      <c r="AF2618" s="38"/>
      <c r="AG2618" s="38"/>
      <c r="AH2618" s="38"/>
      <c r="AI2618" s="38"/>
      <c r="AJ2618" s="38"/>
      <c r="AK2618" s="38"/>
      <c r="AL2618" s="38">
        <v>8</v>
      </c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BA2618" s="3">
        <f>IF(Q2618&gt;0,RANK(Q2618,(N2618:P2618,Q2618:AE2618)),0)</f>
        <v>0</v>
      </c>
      <c r="BB2618" s="3">
        <f>IF(R2618&gt;0,RANK(R2618,(N2618:P2618,Q2618:AE2618)),0)</f>
        <v>4</v>
      </c>
      <c r="BC2618" s="3">
        <f>IF(S2618&gt;0,RANK(S2618,(N2618:P2618,Q2618:AE2618)),0)</f>
        <v>0</v>
      </c>
      <c r="BD2618" s="3">
        <f>IF(T2618&gt;0,RANK(T2618,(N2618:P2618,Q2618:AE2618)),0)</f>
        <v>6</v>
      </c>
      <c r="BE2618" s="2">
        <f t="shared" si="1076"/>
        <v>0</v>
      </c>
      <c r="BF2618" s="2">
        <f t="shared" si="1077"/>
        <v>8.7834870443566099E-4</v>
      </c>
      <c r="BG2618" s="2">
        <f t="shared" si="1078"/>
        <v>0</v>
      </c>
      <c r="BH2618" s="2">
        <f t="shared" si="1079"/>
        <v>1.4639145073927682E-4</v>
      </c>
      <c r="BJ2618" t="s">
        <v>414</v>
      </c>
      <c r="BK2618" t="s">
        <v>18</v>
      </c>
      <c r="BL2618">
        <v>7</v>
      </c>
      <c r="BN2618">
        <v>0</v>
      </c>
      <c r="BO2618" s="60">
        <v>47</v>
      </c>
      <c r="BP2618" s="62">
        <v>181</v>
      </c>
      <c r="BQ2618" s="66">
        <f t="shared" si="1080"/>
        <v>47181</v>
      </c>
      <c r="BR2618" s="66">
        <f t="shared" si="1081"/>
        <v>47181</v>
      </c>
      <c r="BS2618" s="3" t="s">
        <v>3083</v>
      </c>
    </row>
    <row r="2619" spans="1:89" ht="14" hidden="1" customHeight="1" outlineLevel="1" x14ac:dyDescent="0.2">
      <c r="A2619" t="s">
        <v>1569</v>
      </c>
      <c r="B2619" t="s">
        <v>18</v>
      </c>
      <c r="C2619" s="1">
        <f t="shared" si="1071"/>
        <v>13394</v>
      </c>
      <c r="D2619" s="3">
        <f>IF(N2619&gt;0, RANK(N2619,(N2619:P2619,Q2619:AE2619)),0)</f>
        <v>2</v>
      </c>
      <c r="E2619" s="3">
        <f>IF(O2619&gt;0,RANK(O2619,(N2619:P2619,Q2619:AE2619)),0)</f>
        <v>1</v>
      </c>
      <c r="F2619" s="3">
        <f>IF(P2619&gt;0,RANK(P2619,(N2619:P2619,Q2619:AE2619)),0)</f>
        <v>3</v>
      </c>
      <c r="G2619" s="1">
        <f t="shared" si="1069"/>
        <v>7816</v>
      </c>
      <c r="H2619" s="2">
        <f t="shared" si="1070"/>
        <v>0.58354487083768847</v>
      </c>
      <c r="I2619" s="2"/>
      <c r="J2619" s="2">
        <f t="shared" si="1072"/>
        <v>0.2034493056592504</v>
      </c>
      <c r="K2619" s="2">
        <f t="shared" si="1073"/>
        <v>0.78699417649693892</v>
      </c>
      <c r="L2619" s="2">
        <f t="shared" si="1074"/>
        <v>5.6741824697625802E-3</v>
      </c>
      <c r="M2619" s="2">
        <f t="shared" si="1075"/>
        <v>3.8823353740481499E-3</v>
      </c>
      <c r="N2619" s="38">
        <v>2725</v>
      </c>
      <c r="O2619" s="38">
        <v>10541</v>
      </c>
      <c r="P2619" s="38">
        <v>76</v>
      </c>
      <c r="Q2619" s="38"/>
      <c r="R2619" s="38">
        <v>22</v>
      </c>
      <c r="S2619" s="38"/>
      <c r="T2619" s="38">
        <v>7</v>
      </c>
      <c r="U2619" s="38"/>
      <c r="V2619" s="38">
        <v>3</v>
      </c>
      <c r="W2619" s="38"/>
      <c r="X2619" s="38"/>
      <c r="Y2619" s="38"/>
      <c r="Z2619" s="38"/>
      <c r="AA2619" s="38"/>
      <c r="AB2619" s="38"/>
      <c r="AC2619" s="38"/>
      <c r="AD2619" s="38"/>
      <c r="AE2619" s="38"/>
      <c r="AF2619" s="38"/>
      <c r="AG2619" s="38"/>
      <c r="AH2619" s="38"/>
      <c r="AI2619" s="38"/>
      <c r="AJ2619" s="38"/>
      <c r="AK2619" s="38"/>
      <c r="AL2619" s="38">
        <v>20</v>
      </c>
      <c r="AM2619" s="38"/>
      <c r="AN2619" s="38"/>
      <c r="AO2619" s="38"/>
      <c r="AP2619" s="38"/>
      <c r="AQ2619" s="38"/>
      <c r="AR2619" s="38"/>
      <c r="AS2619" s="38"/>
      <c r="AT2619" s="38"/>
      <c r="AU2619" s="38"/>
      <c r="AV2619" s="38"/>
      <c r="AW2619" s="38"/>
      <c r="AX2619" s="38"/>
      <c r="AY2619" s="38"/>
      <c r="BA2619" s="3">
        <f>IF(Q2619&gt;0,RANK(Q2619,(N2619:P2619,Q2619:AE2619)),0)</f>
        <v>0</v>
      </c>
      <c r="BB2619" s="3">
        <f>IF(R2619&gt;0,RANK(R2619,(N2619:P2619,Q2619:AE2619)),0)</f>
        <v>4</v>
      </c>
      <c r="BC2619" s="3">
        <f>IF(S2619&gt;0,RANK(S2619,(N2619:P2619,Q2619:AE2619)),0)</f>
        <v>0</v>
      </c>
      <c r="BD2619" s="3">
        <f>IF(T2619&gt;0,RANK(T2619,(N2619:P2619,Q2619:AE2619)),0)</f>
        <v>5</v>
      </c>
      <c r="BE2619" s="2">
        <f t="shared" si="1076"/>
        <v>0</v>
      </c>
      <c r="BF2619" s="2">
        <f t="shared" si="1077"/>
        <v>1.6425265044049575E-3</v>
      </c>
      <c r="BG2619" s="2">
        <f t="shared" si="1078"/>
        <v>0</v>
      </c>
      <c r="BH2619" s="2">
        <f t="shared" si="1079"/>
        <v>5.2262206958339551E-4</v>
      </c>
      <c r="BJ2619" t="s">
        <v>1569</v>
      </c>
      <c r="BK2619" t="s">
        <v>18</v>
      </c>
      <c r="BL2619">
        <v>8</v>
      </c>
      <c r="BN2619">
        <v>0</v>
      </c>
      <c r="BO2619" s="60">
        <v>47</v>
      </c>
      <c r="BP2619" s="62">
        <v>183</v>
      </c>
      <c r="BQ2619" s="66">
        <f t="shared" si="1080"/>
        <v>47183</v>
      </c>
      <c r="BR2619" s="66">
        <f t="shared" si="1081"/>
        <v>47183</v>
      </c>
      <c r="BS2619" s="3" t="s">
        <v>3083</v>
      </c>
    </row>
    <row r="2620" spans="1:89" ht="14" hidden="1" customHeight="1" outlineLevel="1" x14ac:dyDescent="0.2">
      <c r="A2620" t="s">
        <v>1941</v>
      </c>
      <c r="B2620" t="s">
        <v>18</v>
      </c>
      <c r="C2620" s="1">
        <f t="shared" si="1071"/>
        <v>12931</v>
      </c>
      <c r="D2620" s="3">
        <f>IF(N2620&gt;0, RANK(N2620,(N2620:P2620,Q2620:AE2620)),0)</f>
        <v>2</v>
      </c>
      <c r="E2620" s="3">
        <f>IF(O2620&gt;0,RANK(O2620,(N2620:P2620,Q2620:AE2620)),0)</f>
        <v>1</v>
      </c>
      <c r="F2620" s="3">
        <f>IF(P2620&gt;0,RANK(P2620,(N2620:P2620,Q2620:AE2620)),0)</f>
        <v>3</v>
      </c>
      <c r="G2620" s="1">
        <f t="shared" si="1069"/>
        <v>8612</v>
      </c>
      <c r="H2620" s="2">
        <f t="shared" si="1070"/>
        <v>0.66599644265718039</v>
      </c>
      <c r="I2620" s="2"/>
      <c r="J2620" s="2">
        <f t="shared" si="1072"/>
        <v>0.16278710076560204</v>
      </c>
      <c r="K2620" s="2">
        <f t="shared" si="1073"/>
        <v>0.82878354342278249</v>
      </c>
      <c r="L2620" s="2">
        <f t="shared" si="1074"/>
        <v>5.4133477689273842E-3</v>
      </c>
      <c r="M2620" s="2">
        <f t="shared" si="1075"/>
        <v>3.016008042688029E-3</v>
      </c>
      <c r="N2620" s="38">
        <v>2105</v>
      </c>
      <c r="O2620" s="38">
        <v>10717</v>
      </c>
      <c r="P2620" s="38">
        <v>70</v>
      </c>
      <c r="Q2620" s="38"/>
      <c r="R2620" s="38">
        <v>16</v>
      </c>
      <c r="S2620" s="38"/>
      <c r="T2620" s="38">
        <v>7</v>
      </c>
      <c r="U2620" s="38"/>
      <c r="V2620" s="38">
        <v>2</v>
      </c>
      <c r="W2620" s="38"/>
      <c r="X2620" s="38"/>
      <c r="Y2620" s="38"/>
      <c r="Z2620" s="38"/>
      <c r="AA2620" s="38"/>
      <c r="AB2620" s="38"/>
      <c r="AC2620" s="38"/>
      <c r="AD2620" s="38"/>
      <c r="AE2620" s="38"/>
      <c r="AF2620" s="38"/>
      <c r="AG2620" s="38"/>
      <c r="AH2620" s="38"/>
      <c r="AI2620" s="38"/>
      <c r="AJ2620" s="38"/>
      <c r="AK2620" s="38"/>
      <c r="AL2620" s="38">
        <v>14</v>
      </c>
      <c r="AM2620" s="38"/>
      <c r="AN2620" s="38"/>
      <c r="AO2620" s="38"/>
      <c r="AP2620" s="38"/>
      <c r="AQ2620" s="38"/>
      <c r="AR2620" s="38"/>
      <c r="AS2620" s="38"/>
      <c r="AT2620" s="38"/>
      <c r="AU2620" s="38"/>
      <c r="AV2620" s="38"/>
      <c r="AW2620" s="38"/>
      <c r="AX2620" s="38"/>
      <c r="AY2620" s="38"/>
      <c r="BA2620" s="3">
        <f>IF(Q2620&gt;0,RANK(Q2620,(N2620:P2620,Q2620:AE2620)),0)</f>
        <v>0</v>
      </c>
      <c r="BB2620" s="3">
        <f>IF(R2620&gt;0,RANK(R2620,(N2620:P2620,Q2620:AE2620)),0)</f>
        <v>4</v>
      </c>
      <c r="BC2620" s="3">
        <f>IF(S2620&gt;0,RANK(S2620,(N2620:P2620,Q2620:AE2620)),0)</f>
        <v>0</v>
      </c>
      <c r="BD2620" s="3">
        <f>IF(T2620&gt;0,RANK(T2620,(N2620:P2620,Q2620:AE2620)),0)</f>
        <v>5</v>
      </c>
      <c r="BE2620" s="2">
        <f t="shared" si="1076"/>
        <v>0</v>
      </c>
      <c r="BF2620" s="2">
        <f t="shared" si="1077"/>
        <v>1.2373366328976877E-3</v>
      </c>
      <c r="BG2620" s="2">
        <f t="shared" si="1078"/>
        <v>0</v>
      </c>
      <c r="BH2620" s="2">
        <f t="shared" si="1079"/>
        <v>5.4133477689273838E-4</v>
      </c>
      <c r="BJ2620" t="s">
        <v>1941</v>
      </c>
      <c r="BK2620" t="s">
        <v>18</v>
      </c>
      <c r="BL2620">
        <v>6</v>
      </c>
      <c r="BN2620">
        <v>0</v>
      </c>
      <c r="BO2620" s="60">
        <v>47</v>
      </c>
      <c r="BP2620" s="62">
        <v>185</v>
      </c>
      <c r="BQ2620" s="66">
        <f t="shared" si="1080"/>
        <v>47185</v>
      </c>
      <c r="BR2620" s="66">
        <f t="shared" si="1081"/>
        <v>47185</v>
      </c>
      <c r="BS2620" s="3" t="s">
        <v>3083</v>
      </c>
    </row>
    <row r="2621" spans="1:89" ht="14" hidden="1" customHeight="1" outlineLevel="1" x14ac:dyDescent="0.2">
      <c r="A2621" t="s">
        <v>554</v>
      </c>
      <c r="B2621" t="s">
        <v>18</v>
      </c>
      <c r="C2621" s="1">
        <f t="shared" si="1071"/>
        <v>144668</v>
      </c>
      <c r="D2621" s="3">
        <f>IF(N2621&gt;0, RANK(N2621,(N2621:P2621,Q2621:AE2621)),0)</f>
        <v>2</v>
      </c>
      <c r="E2621" s="3">
        <f>IF(O2621&gt;0,RANK(O2621,(N2621:P2621,Q2621:AE2621)),0)</f>
        <v>1</v>
      </c>
      <c r="F2621" s="3">
        <f>IF(P2621&gt;0,RANK(P2621,(N2621:P2621,Q2621:AE2621)),0)</f>
        <v>3</v>
      </c>
      <c r="G2621" s="1">
        <f t="shared" si="1069"/>
        <v>46867</v>
      </c>
      <c r="H2621" s="2">
        <f t="shared" si="1070"/>
        <v>0.32396245195896811</v>
      </c>
      <c r="I2621" s="2"/>
      <c r="J2621" s="2">
        <f t="shared" si="1072"/>
        <v>0.32968590151242844</v>
      </c>
      <c r="K2621" s="2">
        <f t="shared" si="1073"/>
        <v>0.6536483534713966</v>
      </c>
      <c r="L2621" s="2">
        <f t="shared" si="1074"/>
        <v>1.0036773854618852E-2</v>
      </c>
      <c r="M2621" s="2">
        <f t="shared" si="1075"/>
        <v>6.6289711615560524E-3</v>
      </c>
      <c r="N2621" s="38">
        <v>47695</v>
      </c>
      <c r="O2621" s="38">
        <v>94562</v>
      </c>
      <c r="P2621" s="38">
        <v>1452</v>
      </c>
      <c r="Q2621" s="38"/>
      <c r="R2621" s="38">
        <v>486</v>
      </c>
      <c r="S2621" s="38"/>
      <c r="T2621" s="38">
        <v>104</v>
      </c>
      <c r="U2621" s="38"/>
      <c r="V2621" s="38">
        <v>42</v>
      </c>
      <c r="W2621" s="38"/>
      <c r="X2621" s="38"/>
      <c r="Y2621" s="38"/>
      <c r="Z2621" s="38"/>
      <c r="AA2621" s="38"/>
      <c r="AB2621" s="38"/>
      <c r="AC2621" s="38"/>
      <c r="AD2621" s="38"/>
      <c r="AE2621" s="38"/>
      <c r="AF2621" s="38"/>
      <c r="AG2621" s="38"/>
      <c r="AH2621" s="38"/>
      <c r="AI2621" s="38"/>
      <c r="AJ2621" s="38"/>
      <c r="AK2621" s="38"/>
      <c r="AL2621" s="38">
        <v>327</v>
      </c>
      <c r="AM2621" s="38"/>
      <c r="AN2621" s="38"/>
      <c r="AO2621" s="38"/>
      <c r="AP2621" s="38"/>
      <c r="AQ2621" s="38"/>
      <c r="AR2621" s="38"/>
      <c r="AS2621" s="38"/>
      <c r="AT2621" s="38"/>
      <c r="AU2621" s="38"/>
      <c r="AV2621" s="38"/>
      <c r="AW2621" s="38"/>
      <c r="AX2621" s="38"/>
      <c r="AY2621" s="38"/>
      <c r="BA2621" s="3">
        <f>IF(Q2621&gt;0,RANK(Q2621,(N2621:P2621,Q2621:AE2621)),0)</f>
        <v>0</v>
      </c>
      <c r="BB2621" s="3">
        <f>IF(R2621&gt;0,RANK(R2621,(N2621:P2621,Q2621:AE2621)),0)</f>
        <v>4</v>
      </c>
      <c r="BC2621" s="3">
        <f>IF(S2621&gt;0,RANK(S2621,(N2621:P2621,Q2621:AE2621)),0)</f>
        <v>0</v>
      </c>
      <c r="BD2621" s="3">
        <f>IF(T2621&gt;0,RANK(T2621,(N2621:P2621,Q2621:AE2621)),0)</f>
        <v>5</v>
      </c>
      <c r="BE2621" s="2">
        <f t="shared" si="1076"/>
        <v>0</v>
      </c>
      <c r="BF2621" s="2">
        <f t="shared" si="1077"/>
        <v>3.3594160422484587E-3</v>
      </c>
      <c r="BG2621" s="2">
        <f t="shared" si="1078"/>
        <v>0</v>
      </c>
      <c r="BH2621" s="2">
        <f t="shared" si="1079"/>
        <v>7.1888738352641915E-4</v>
      </c>
      <c r="BJ2621" t="s">
        <v>554</v>
      </c>
      <c r="BK2621" t="s">
        <v>18</v>
      </c>
      <c r="BN2621">
        <v>0</v>
      </c>
      <c r="BO2621" s="60">
        <v>47</v>
      </c>
      <c r="BP2621" s="62">
        <v>187</v>
      </c>
      <c r="BQ2621" s="66">
        <f t="shared" si="1080"/>
        <v>47187</v>
      </c>
      <c r="BR2621" s="66">
        <f t="shared" si="1081"/>
        <v>47187</v>
      </c>
      <c r="BS2621" s="3" t="s">
        <v>3083</v>
      </c>
    </row>
    <row r="2622" spans="1:89" ht="14" hidden="1" customHeight="1" outlineLevel="1" x14ac:dyDescent="0.2">
      <c r="A2622" t="s">
        <v>1208</v>
      </c>
      <c r="B2622" t="s">
        <v>18</v>
      </c>
      <c r="C2622" s="1">
        <f t="shared" si="1071"/>
        <v>81254</v>
      </c>
      <c r="D2622" s="3">
        <f>IF(N2622&gt;0, RANK(N2622,(N2622:P2622,Q2622:AE2622)),0)</f>
        <v>2</v>
      </c>
      <c r="E2622" s="3">
        <f>IF(O2622&gt;0,RANK(O2622,(N2622:P2622,Q2622:AE2622)),0)</f>
        <v>1</v>
      </c>
      <c r="F2622" s="3">
        <f>IF(P2622&gt;0,RANK(P2622,(N2622:P2622,Q2622:AE2622)),0)</f>
        <v>3</v>
      </c>
      <c r="G2622" s="1">
        <f t="shared" si="1069"/>
        <v>32570</v>
      </c>
      <c r="H2622" s="2">
        <f t="shared" si="1070"/>
        <v>0.40084180471115266</v>
      </c>
      <c r="I2622" s="2"/>
      <c r="J2622" s="2">
        <f t="shared" si="1072"/>
        <v>0.29358554655770791</v>
      </c>
      <c r="K2622" s="2">
        <f t="shared" si="1073"/>
        <v>0.69442735126886057</v>
      </c>
      <c r="L2622" s="2">
        <f t="shared" si="1074"/>
        <v>7.5319368892608363E-3</v>
      </c>
      <c r="M2622" s="2">
        <f t="shared" si="1075"/>
        <v>4.4551652841706268E-3</v>
      </c>
      <c r="N2622" s="38">
        <v>23855</v>
      </c>
      <c r="O2622" s="38">
        <v>56425</v>
      </c>
      <c r="P2622" s="38">
        <v>612</v>
      </c>
      <c r="Q2622" s="38"/>
      <c r="R2622" s="38">
        <v>160</v>
      </c>
      <c r="S2622" s="38"/>
      <c r="T2622" s="38">
        <v>69</v>
      </c>
      <c r="U2622" s="38"/>
      <c r="V2622" s="38">
        <v>21</v>
      </c>
      <c r="W2622" s="38"/>
      <c r="X2622" s="38"/>
      <c r="Y2622" s="38"/>
      <c r="Z2622" s="38"/>
      <c r="AA2622" s="38"/>
      <c r="AB2622" s="38"/>
      <c r="AC2622" s="38"/>
      <c r="AD2622" s="38"/>
      <c r="AE2622" s="38"/>
      <c r="AF2622" s="38"/>
      <c r="AG2622" s="38"/>
      <c r="AH2622" s="38"/>
      <c r="AI2622" s="38"/>
      <c r="AJ2622" s="38"/>
      <c r="AK2622" s="38"/>
      <c r="AL2622" s="38">
        <v>112</v>
      </c>
      <c r="AM2622" s="38"/>
      <c r="AN2622" s="38"/>
      <c r="AO2622" s="38"/>
      <c r="AP2622" s="38"/>
      <c r="AQ2622" s="38"/>
      <c r="AR2622" s="38"/>
      <c r="AS2622" s="38"/>
      <c r="AT2622" s="38"/>
      <c r="AU2622" s="38"/>
      <c r="AV2622" s="38"/>
      <c r="AW2622" s="38"/>
      <c r="AX2622" s="38"/>
      <c r="AY2622" s="38"/>
      <c r="BA2622" s="3">
        <f>IF(Q2622&gt;0,RANK(Q2622,(N2622:P2622,Q2622:AE2622)),0)</f>
        <v>0</v>
      </c>
      <c r="BB2622" s="3">
        <f>IF(R2622&gt;0,RANK(R2622,(N2622:P2622,Q2622:AE2622)),0)</f>
        <v>4</v>
      </c>
      <c r="BC2622" s="3">
        <f>IF(S2622&gt;0,RANK(S2622,(N2622:P2622,Q2622:AE2622)),0)</f>
        <v>0</v>
      </c>
      <c r="BD2622" s="3">
        <f>IF(T2622&gt;0,RANK(T2622,(N2622:P2622,Q2622:AE2622)),0)</f>
        <v>5</v>
      </c>
      <c r="BE2622" s="2">
        <f t="shared" si="1076"/>
        <v>0</v>
      </c>
      <c r="BF2622" s="2">
        <f t="shared" si="1077"/>
        <v>1.9691338272577351E-3</v>
      </c>
      <c r="BG2622" s="2">
        <f t="shared" si="1078"/>
        <v>0</v>
      </c>
      <c r="BH2622" s="2">
        <f t="shared" si="1079"/>
        <v>8.4918896300489822E-4</v>
      </c>
      <c r="BJ2622" t="s">
        <v>1208</v>
      </c>
      <c r="BK2622" t="s">
        <v>18</v>
      </c>
      <c r="BN2622">
        <v>0</v>
      </c>
      <c r="BO2622" s="60">
        <v>47</v>
      </c>
      <c r="BP2622" s="62">
        <v>189</v>
      </c>
      <c r="BQ2622" s="66">
        <f t="shared" si="1080"/>
        <v>47189</v>
      </c>
      <c r="BR2622" s="66">
        <f t="shared" si="1081"/>
        <v>47189</v>
      </c>
      <c r="BS2622" s="3" t="s">
        <v>3083</v>
      </c>
    </row>
    <row r="2623" spans="1:89" ht="14" customHeight="1" collapsed="1" x14ac:dyDescent="0.2">
      <c r="A2623" t="s">
        <v>2478</v>
      </c>
      <c r="B2623" t="s">
        <v>534</v>
      </c>
      <c r="C2623" s="1">
        <f t="shared" si="1071"/>
        <v>3063942</v>
      </c>
      <c r="D2623" s="3">
        <f>IF(N2623&gt;0, RANK(N2623,(N2623:P2623,Q2623:AE2623)),0)</f>
        <v>2</v>
      </c>
      <c r="E2623" s="3">
        <f>IF(O2623&gt;0,RANK(O2623,(N2623:P2623,Q2623:AE2623)),0)</f>
        <v>1</v>
      </c>
      <c r="F2623" s="3">
        <f>IF(P2623&gt;0,RANK(P2623,(N2623:P2623,Q2623:AE2623)),0)</f>
        <v>3</v>
      </c>
      <c r="G2623" s="1">
        <f t="shared" si="1069"/>
        <v>910600</v>
      </c>
      <c r="H2623" s="2">
        <f t="shared" si="1070"/>
        <v>0.29719883731480556</v>
      </c>
      <c r="I2623" s="2"/>
      <c r="J2623" s="2">
        <f t="shared" si="1072"/>
        <v>0.34474053360017909</v>
      </c>
      <c r="K2623" s="2">
        <f t="shared" si="1073"/>
        <v>0.64193937091498465</v>
      </c>
      <c r="L2623" s="2">
        <f t="shared" si="1074"/>
        <v>7.0285273024097714E-3</v>
      </c>
      <c r="M2623" s="2">
        <f t="shared" si="1075"/>
        <v>6.2915681824264871E-3</v>
      </c>
      <c r="N2623" s="38">
        <v>1056265</v>
      </c>
      <c r="O2623" s="38">
        <v>1966865</v>
      </c>
      <c r="P2623" s="38">
        <v>21535</v>
      </c>
      <c r="Q2623" s="38"/>
      <c r="R2623" s="38">
        <v>8967</v>
      </c>
      <c r="S2623" s="38"/>
      <c r="T2623" s="38">
        <v>3457</v>
      </c>
      <c r="U2623" s="38"/>
      <c r="V2623" s="38">
        <v>988</v>
      </c>
      <c r="W2623" s="38"/>
      <c r="X2623" s="38"/>
      <c r="Y2623" s="38"/>
      <c r="Z2623" s="38"/>
      <c r="AA2623" s="38"/>
      <c r="AB2623" s="38"/>
      <c r="AC2623" s="38"/>
      <c r="AD2623" s="38"/>
      <c r="AE2623" s="38"/>
      <c r="AF2623" s="38"/>
      <c r="AG2623" s="38"/>
      <c r="AH2623" s="38"/>
      <c r="AI2623" s="38"/>
      <c r="AJ2623" s="38"/>
      <c r="AK2623" s="38"/>
      <c r="AL2623" s="38">
        <v>5865</v>
      </c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BA2623" s="3">
        <f>IF(Q2623&gt;0,RANK(Q2623,(N2623:P2623,Q2623:AE2623)),0)</f>
        <v>0</v>
      </c>
      <c r="BB2623" s="3">
        <f>IF(R2623&gt;0,RANK(R2623,(N2623:P2623,Q2623:AE2623)),0)</f>
        <v>4</v>
      </c>
      <c r="BC2623" s="3">
        <f>IF(S2623&gt;0,RANK(S2623,(N2623:P2623,Q2623:AE2623)),0)</f>
        <v>0</v>
      </c>
      <c r="BD2623" s="3">
        <f>IF(T2623&gt;0,RANK(T2623,(N2623:P2623,Q2623:AE2623)),0)</f>
        <v>5</v>
      </c>
      <c r="BE2623" s="2">
        <f t="shared" si="1076"/>
        <v>0</v>
      </c>
      <c r="BF2623" s="2">
        <f t="shared" si="1077"/>
        <v>2.9266219791366809E-3</v>
      </c>
      <c r="BG2623" s="2">
        <f t="shared" si="1078"/>
        <v>0</v>
      </c>
      <c r="BH2623" s="2">
        <f t="shared" si="1079"/>
        <v>1.1282850654483669E-3</v>
      </c>
      <c r="BJ2623" t="s">
        <v>2478</v>
      </c>
      <c r="BK2623" t="s">
        <v>534</v>
      </c>
      <c r="BN2623">
        <v>0</v>
      </c>
      <c r="BO2623" s="60">
        <v>47</v>
      </c>
      <c r="BP2623" s="62"/>
      <c r="BQ2623" s="60">
        <v>47</v>
      </c>
      <c r="BR2623" s="60">
        <f t="shared" si="1081"/>
        <v>47</v>
      </c>
      <c r="BS2623" s="3" t="s">
        <v>693</v>
      </c>
      <c r="CF2623" s="38">
        <f>SUM(CF2528:CF2622)</f>
        <v>0</v>
      </c>
      <c r="CJ2623" s="38">
        <f>SUM(CJ2528:CJ2622)</f>
        <v>0</v>
      </c>
    </row>
    <row r="2624" spans="1:89" ht="14" customHeight="1" x14ac:dyDescent="0.2">
      <c r="C2624" s="1"/>
      <c r="E2624" s="3"/>
      <c r="F2624" s="3"/>
      <c r="I2624" s="2"/>
      <c r="N2624" s="38"/>
      <c r="O2624" s="38"/>
      <c r="P2624" s="38"/>
      <c r="Q2624" s="38"/>
      <c r="R2624" s="38"/>
      <c r="S2624" s="38"/>
      <c r="T2624" s="38"/>
      <c r="U2624" s="38"/>
      <c r="V2624" s="38"/>
      <c r="W2624" s="38"/>
      <c r="X2624" s="38"/>
      <c r="Y2624" s="38"/>
      <c r="Z2624" s="38"/>
      <c r="AA2624" s="38"/>
      <c r="AB2624" s="38"/>
      <c r="AC2624" s="38"/>
      <c r="AD2624" s="38"/>
      <c r="AE2624" s="38"/>
      <c r="AF2624" s="38"/>
      <c r="AG2624" s="38"/>
      <c r="AH2624" s="38"/>
      <c r="AI2624" s="38"/>
      <c r="AJ2624" s="38"/>
      <c r="AK2624" s="38"/>
      <c r="AL2624" s="38"/>
      <c r="AM2624" s="38"/>
      <c r="AN2624" s="38"/>
      <c r="AO2624" s="38"/>
      <c r="AP2624" s="38"/>
      <c r="AQ2624" s="38"/>
      <c r="AR2624" s="38"/>
      <c r="AS2624" s="38"/>
      <c r="AT2624" s="38"/>
      <c r="AU2624" s="38"/>
      <c r="AV2624" s="38"/>
      <c r="AW2624" s="38"/>
      <c r="AX2624" s="38"/>
      <c r="AY2624" s="38"/>
      <c r="BA2624" s="3"/>
      <c r="BB2624" s="3"/>
      <c r="BC2624" s="3"/>
      <c r="BD2624" s="3"/>
      <c r="BO2624" s="60"/>
      <c r="BP2624" s="62"/>
      <c r="BQ2624" s="66"/>
      <c r="BR2624" s="66"/>
      <c r="CB2624" s="6"/>
      <c r="CF2624" s="1"/>
      <c r="CG2624" s="1"/>
      <c r="CH2624" s="1"/>
      <c r="CI2624" s="1"/>
      <c r="CJ2624" s="1" t="s">
        <v>3723</v>
      </c>
      <c r="CK2624" s="1"/>
    </row>
    <row r="2625" spans="1:91" ht="14" hidden="1" customHeight="1" outlineLevel="1" x14ac:dyDescent="0.2">
      <c r="A2625" t="s">
        <v>1926</v>
      </c>
      <c r="B2625" t="s">
        <v>52</v>
      </c>
      <c r="C2625" s="1">
        <f t="shared" ref="C2625:C2688" si="1082">SUM(N2625:AY2625)</f>
        <v>19381</v>
      </c>
      <c r="D2625" s="3">
        <f>IF(N2625&gt;0, RANK(N2625,(N2625:P2625,Q2625:AE2625)),0)</f>
        <v>2</v>
      </c>
      <c r="E2625" s="3">
        <f>IF(O2625&gt;0,RANK(O2625,(N2625:P2625,Q2625:AE2625)),0)</f>
        <v>1</v>
      </c>
      <c r="F2625" s="3">
        <f>IF(P2625&gt;0,RANK(P2625,(N2625:P2625,Q2625:AE2625)),0)</f>
        <v>0</v>
      </c>
      <c r="G2625" s="1">
        <f t="shared" si="1069"/>
        <v>11962</v>
      </c>
      <c r="H2625" s="2">
        <f t="shared" si="1070"/>
        <v>0.61720241473608173</v>
      </c>
      <c r="I2625" s="2"/>
      <c r="J2625" s="2">
        <f t="shared" ref="J2625:J2688" si="1083">IF($C2625=0,"-",N2625/$C2625)</f>
        <v>0.18755482173262475</v>
      </c>
      <c r="K2625" s="2">
        <f t="shared" ref="K2625:K2688" si="1084">IF($C2625=0,"-",O2625/$C2625)</f>
        <v>0.80475723646870645</v>
      </c>
      <c r="L2625" s="2">
        <f t="shared" ref="L2625:L2688" si="1085">IF($C2625=0,"-",P2625/$C2625)</f>
        <v>0</v>
      </c>
      <c r="M2625" s="2">
        <f t="shared" ref="M2625:M2688" si="1086">IF(C2625=0,"-",(1-J2625-K2625-L2625))</f>
        <v>7.6879417986688292E-3</v>
      </c>
      <c r="N2625" s="38">
        <v>3635</v>
      </c>
      <c r="O2625" s="38">
        <v>15597</v>
      </c>
      <c r="P2625" s="38"/>
      <c r="Q2625" s="38">
        <v>76</v>
      </c>
      <c r="R2625" s="38">
        <v>45</v>
      </c>
      <c r="S2625" s="38"/>
      <c r="T2625" s="38">
        <v>1</v>
      </c>
      <c r="U2625" s="38">
        <v>0</v>
      </c>
      <c r="V2625" s="38"/>
      <c r="W2625" s="38">
        <f>IF(Copyright!B$11=1,IF(CF2625&gt;0,CF2625-T2625-X2625-U2625-SUM(Z2625:AY2625),SUM(CN2625:CR2625)),SUM(CN2625:CR2625))</f>
        <v>23</v>
      </c>
      <c r="X2625" s="38">
        <v>4</v>
      </c>
      <c r="Y2625" s="38"/>
      <c r="Z2625" s="38">
        <v>0</v>
      </c>
      <c r="AA2625" s="38"/>
      <c r="AB2625" s="38"/>
      <c r="AC2625" s="38"/>
      <c r="AD2625" s="38"/>
      <c r="AE2625" s="38"/>
      <c r="AF2625" s="38"/>
      <c r="AG2625" s="38"/>
      <c r="AH2625" s="38"/>
      <c r="AI2625" s="38"/>
      <c r="AJ2625" s="38"/>
      <c r="AK2625" s="38"/>
      <c r="AL2625" s="38">
        <v>0</v>
      </c>
      <c r="AM2625" s="38"/>
      <c r="AN2625" s="38"/>
      <c r="AO2625" s="38"/>
      <c r="AP2625" s="38"/>
      <c r="AQ2625" s="38"/>
      <c r="AR2625" s="38"/>
      <c r="AS2625" s="38"/>
      <c r="AT2625" s="38"/>
      <c r="AU2625" s="38"/>
      <c r="AV2625" s="38"/>
      <c r="AW2625" s="38"/>
      <c r="AX2625" s="38"/>
      <c r="AY2625" s="38"/>
      <c r="BA2625" s="3">
        <f>IF(Q2625&gt;0,RANK(Q2625,(N2625:P2625,Q2625:AE2625)),0)</f>
        <v>3</v>
      </c>
      <c r="BB2625" s="3">
        <f>IF(R2625&gt;0,RANK(R2625,(N2625:P2625,Q2625:AE2625)),0)</f>
        <v>4</v>
      </c>
      <c r="BC2625" s="3">
        <f>IF(S2625&gt;0,RANK(S2625,(N2625:P2625,Q2625:AE2625)),0)</f>
        <v>0</v>
      </c>
      <c r="BD2625" s="3">
        <f>IF(T2625&gt;0,RANK(T2625,(N2625:P2625,Q2625:AE2625)),0)</f>
        <v>7</v>
      </c>
      <c r="BE2625" s="2">
        <f t="shared" ref="BE2625:BE2688" si="1087">IF($C2625=0,"-",Q2625/$C2625)</f>
        <v>3.9213662865693203E-3</v>
      </c>
      <c r="BF2625" s="2">
        <f t="shared" ref="BF2625:BF2688" si="1088">IF($C2625=0,"-",R2625/$C2625)</f>
        <v>2.3218616170476241E-3</v>
      </c>
      <c r="BG2625" s="2">
        <f t="shared" ref="BG2625:BG2688" si="1089">IF($C2625=0,"-",S2625/$C2625)</f>
        <v>0</v>
      </c>
      <c r="BH2625" s="2">
        <f t="shared" ref="BH2625:BH2688" si="1090">IF($C2625=0,"-",T2625/$C2625)</f>
        <v>5.159692482328053E-5</v>
      </c>
      <c r="BJ2625" t="s">
        <v>1926</v>
      </c>
      <c r="BK2625" t="s">
        <v>52</v>
      </c>
      <c r="BL2625">
        <v>6</v>
      </c>
      <c r="BN2625">
        <v>0</v>
      </c>
      <c r="BO2625" s="60">
        <v>48</v>
      </c>
      <c r="BP2625" s="62">
        <v>1</v>
      </c>
      <c r="BQ2625" s="66">
        <f t="shared" ref="BQ2625:BQ2688" si="1091">1000*BO2625+BP2625</f>
        <v>48001</v>
      </c>
      <c r="BR2625" s="66">
        <f t="shared" si="1081"/>
        <v>48001</v>
      </c>
      <c r="BS2625" s="3" t="s">
        <v>3083</v>
      </c>
      <c r="BY2625" s="73"/>
      <c r="CB2625" s="73"/>
      <c r="CD2625" s="38">
        <f t="shared" ref="CD2625:CD2688" si="1092">C2625-CE2625</f>
        <v>63</v>
      </c>
      <c r="CE2625" s="38">
        <f>15548+3621+76+45+28</f>
        <v>19318</v>
      </c>
      <c r="CF2625" s="38">
        <v>28</v>
      </c>
    </row>
    <row r="2626" spans="1:91" ht="14" hidden="1" customHeight="1" outlineLevel="1" x14ac:dyDescent="0.2">
      <c r="A2626" t="s">
        <v>1583</v>
      </c>
      <c r="B2626" t="s">
        <v>52</v>
      </c>
      <c r="C2626" s="1">
        <f t="shared" si="1082"/>
        <v>6066</v>
      </c>
      <c r="D2626" s="3">
        <f>IF(N2626&gt;0, RANK(N2626,(N2626:P2626,Q2626:AE2626)),0)</f>
        <v>2</v>
      </c>
      <c r="E2626" s="3">
        <f>IF(O2626&gt;0,RANK(O2626,(N2626:P2626,Q2626:AE2626)),0)</f>
        <v>1</v>
      </c>
      <c r="F2626" s="3">
        <f>IF(P2626&gt;0,RANK(P2626,(N2626:P2626,Q2626:AE2626)),0)</f>
        <v>0</v>
      </c>
      <c r="G2626" s="1">
        <f t="shared" si="1069"/>
        <v>4399</v>
      </c>
      <c r="H2626" s="2">
        <f t="shared" si="1070"/>
        <v>0.72518958127266731</v>
      </c>
      <c r="I2626" s="2"/>
      <c r="J2626" s="2">
        <f t="shared" si="1083"/>
        <v>0.13287174414770853</v>
      </c>
      <c r="K2626" s="2">
        <f t="shared" si="1084"/>
        <v>0.85806132542037583</v>
      </c>
      <c r="L2626" s="2">
        <f t="shared" si="1085"/>
        <v>0</v>
      </c>
      <c r="M2626" s="2">
        <f t="shared" si="1086"/>
        <v>9.066930431915643E-3</v>
      </c>
      <c r="N2626" s="38">
        <v>806</v>
      </c>
      <c r="O2626" s="38">
        <v>5205</v>
      </c>
      <c r="P2626" s="38"/>
      <c r="Q2626" s="38">
        <v>35</v>
      </c>
      <c r="R2626" s="38">
        <v>13</v>
      </c>
      <c r="S2626" s="38"/>
      <c r="T2626" s="38">
        <v>0</v>
      </c>
      <c r="U2626" s="38">
        <v>0</v>
      </c>
      <c r="V2626" s="38"/>
      <c r="W2626" s="38">
        <f>IF(Copyright!B$11=1,IF(CF2626&gt;0,CF2626-T2626-X2626-U2626-SUM(Z2626:AY2626),SUM(CN2626:CR2626)),SUM(CN2626:CR2626))</f>
        <v>6</v>
      </c>
      <c r="X2626" s="38">
        <v>1</v>
      </c>
      <c r="Y2626" s="38"/>
      <c r="Z2626" s="38">
        <v>0</v>
      </c>
      <c r="AA2626" s="38"/>
      <c r="AB2626" s="38"/>
      <c r="AC2626" s="38"/>
      <c r="AD2626" s="38"/>
      <c r="AE2626" s="38"/>
      <c r="AF2626" s="38"/>
      <c r="AG2626" s="38"/>
      <c r="AH2626" s="38"/>
      <c r="AI2626" s="38"/>
      <c r="AJ2626" s="38"/>
      <c r="AK2626" s="38"/>
      <c r="AL2626" s="38">
        <v>0</v>
      </c>
      <c r="AM2626" s="38"/>
      <c r="AN2626" s="38"/>
      <c r="AO2626" s="38"/>
      <c r="AP2626" s="38"/>
      <c r="AQ2626" s="38"/>
      <c r="AR2626" s="38"/>
      <c r="AS2626" s="38"/>
      <c r="AT2626" s="38"/>
      <c r="AU2626" s="38"/>
      <c r="AV2626" s="38"/>
      <c r="AW2626" s="38"/>
      <c r="AX2626" s="38"/>
      <c r="AY2626" s="38"/>
      <c r="BA2626" s="3">
        <f>IF(Q2626&gt;0,RANK(Q2626,(N2626:P2626,Q2626:AE2626)),0)</f>
        <v>3</v>
      </c>
      <c r="BB2626" s="3">
        <f>IF(R2626&gt;0,RANK(R2626,(N2626:P2626,Q2626:AE2626)),0)</f>
        <v>4</v>
      </c>
      <c r="BC2626" s="3">
        <f>IF(S2626&gt;0,RANK(S2626,(N2626:P2626,Q2626:AE2626)),0)</f>
        <v>0</v>
      </c>
      <c r="BD2626" s="3">
        <f>IF(T2626&gt;0,RANK(T2626,(N2626:P2626,Q2626:AE2626)),0)</f>
        <v>0</v>
      </c>
      <c r="BE2626" s="2">
        <f t="shared" si="1087"/>
        <v>5.7698648203099246E-3</v>
      </c>
      <c r="BF2626" s="2">
        <f t="shared" si="1088"/>
        <v>2.1430926475436863E-3</v>
      </c>
      <c r="BG2626" s="2">
        <f t="shared" si="1089"/>
        <v>0</v>
      </c>
      <c r="BH2626" s="2">
        <f t="shared" si="1090"/>
        <v>0</v>
      </c>
      <c r="BJ2626" t="s">
        <v>1583</v>
      </c>
      <c r="BK2626" t="s">
        <v>52</v>
      </c>
      <c r="BL2626">
        <v>19</v>
      </c>
      <c r="BN2626">
        <v>0</v>
      </c>
      <c r="BO2626" s="60">
        <v>48</v>
      </c>
      <c r="BP2626" s="62">
        <v>3</v>
      </c>
      <c r="BQ2626" s="66">
        <f t="shared" si="1091"/>
        <v>48003</v>
      </c>
      <c r="BR2626" s="66">
        <f t="shared" si="1081"/>
        <v>48003</v>
      </c>
      <c r="BS2626" s="3" t="s">
        <v>3083</v>
      </c>
      <c r="BY2626" s="73"/>
      <c r="CB2626" s="73"/>
      <c r="CD2626" s="38">
        <f t="shared" si="1092"/>
        <v>0</v>
      </c>
      <c r="CE2626" s="38">
        <v>6066</v>
      </c>
      <c r="CF2626" s="38">
        <v>7</v>
      </c>
      <c r="CM2626" s="51"/>
    </row>
    <row r="2627" spans="1:91" ht="14" hidden="1" customHeight="1" outlineLevel="1" x14ac:dyDescent="0.2">
      <c r="A2627" t="s">
        <v>616</v>
      </c>
      <c r="B2627" t="s">
        <v>52</v>
      </c>
      <c r="C2627" s="1">
        <f t="shared" si="1082"/>
        <v>34476</v>
      </c>
      <c r="D2627" s="3">
        <f>IF(N2627&gt;0, RANK(N2627,(N2627:P2627,Q2627:AE2627)),0)</f>
        <v>2</v>
      </c>
      <c r="E2627" s="3">
        <f>IF(O2627&gt;0,RANK(O2627,(N2627:P2627,Q2627:AE2627)),0)</f>
        <v>1</v>
      </c>
      <c r="F2627" s="3">
        <f>IF(P2627&gt;0,RANK(P2627,(N2627:P2627,Q2627:AE2627)),0)</f>
        <v>0</v>
      </c>
      <c r="G2627" s="1">
        <f t="shared" si="1069"/>
        <v>17903</v>
      </c>
      <c r="H2627" s="2">
        <f t="shared" si="1070"/>
        <v>0.51928878060099781</v>
      </c>
      <c r="I2627" s="2"/>
      <c r="J2627" s="2">
        <f t="shared" si="1083"/>
        <v>0.23628031094094443</v>
      </c>
      <c r="K2627" s="2">
        <f t="shared" si="1084"/>
        <v>0.75556909154194218</v>
      </c>
      <c r="L2627" s="2">
        <f t="shared" si="1085"/>
        <v>0</v>
      </c>
      <c r="M2627" s="2">
        <f t="shared" si="1086"/>
        <v>8.1505975171134448E-3</v>
      </c>
      <c r="N2627" s="38">
        <v>8146</v>
      </c>
      <c r="O2627" s="38">
        <v>26049</v>
      </c>
      <c r="P2627" s="38"/>
      <c r="Q2627" s="38">
        <v>143</v>
      </c>
      <c r="R2627" s="38">
        <v>81</v>
      </c>
      <c r="S2627" s="38"/>
      <c r="T2627" s="38">
        <v>0</v>
      </c>
      <c r="U2627" s="38">
        <v>0</v>
      </c>
      <c r="V2627" s="38"/>
      <c r="W2627" s="38">
        <f>IF(Copyright!B$11=1,IF(CF2627&gt;0,CF2627-T2627-X2627-U2627-SUM(Z2627:AY2627),SUM(CN2627:CR2627)),SUM(CN2627:CR2627))</f>
        <v>55</v>
      </c>
      <c r="X2627" s="38">
        <v>1</v>
      </c>
      <c r="Y2627" s="38"/>
      <c r="Z2627" s="38">
        <v>1</v>
      </c>
      <c r="AA2627" s="38"/>
      <c r="AB2627" s="38"/>
      <c r="AC2627" s="38"/>
      <c r="AD2627" s="38"/>
      <c r="AE2627" s="38"/>
      <c r="AF2627" s="38"/>
      <c r="AG2627" s="38"/>
      <c r="AH2627" s="38"/>
      <c r="AI2627" s="38"/>
      <c r="AJ2627" s="38"/>
      <c r="AK2627" s="38"/>
      <c r="AL2627" s="38">
        <v>0</v>
      </c>
      <c r="AM2627" s="38"/>
      <c r="AN2627" s="38"/>
      <c r="AO2627" s="38"/>
      <c r="AP2627" s="38"/>
      <c r="AQ2627" s="38"/>
      <c r="AR2627" s="38"/>
      <c r="AS2627" s="38"/>
      <c r="AT2627" s="38"/>
      <c r="AU2627" s="38"/>
      <c r="AV2627" s="38"/>
      <c r="AW2627" s="38"/>
      <c r="AX2627" s="38"/>
      <c r="AY2627" s="38"/>
      <c r="BA2627" s="3">
        <f>IF(Q2627&gt;0,RANK(Q2627,(N2627:P2627,Q2627:AE2627)),0)</f>
        <v>3</v>
      </c>
      <c r="BB2627" s="3">
        <f>IF(R2627&gt;0,RANK(R2627,(N2627:P2627,Q2627:AE2627)),0)</f>
        <v>4</v>
      </c>
      <c r="BC2627" s="3">
        <f>IF(S2627&gt;0,RANK(S2627,(N2627:P2627,Q2627:AE2627)),0)</f>
        <v>0</v>
      </c>
      <c r="BD2627" s="3">
        <f>IF(T2627&gt;0,RANK(T2627,(N2627:P2627,Q2627:AE2627)),0)</f>
        <v>0</v>
      </c>
      <c r="BE2627" s="2">
        <f t="shared" si="1087"/>
        <v>4.1478129713423831E-3</v>
      </c>
      <c r="BF2627" s="2">
        <f t="shared" si="1088"/>
        <v>2.3494604942568744E-3</v>
      </c>
      <c r="BG2627" s="2">
        <f t="shared" si="1089"/>
        <v>0</v>
      </c>
      <c r="BH2627" s="2">
        <f t="shared" si="1090"/>
        <v>0</v>
      </c>
      <c r="BJ2627" t="s">
        <v>616</v>
      </c>
      <c r="BK2627" t="s">
        <v>52</v>
      </c>
      <c r="BL2627">
        <v>17</v>
      </c>
      <c r="BN2627">
        <v>0</v>
      </c>
      <c r="BO2627" s="60">
        <v>48</v>
      </c>
      <c r="BP2627" s="62">
        <v>5</v>
      </c>
      <c r="BQ2627" s="66">
        <f t="shared" si="1091"/>
        <v>48005</v>
      </c>
      <c r="BR2627" s="66">
        <f t="shared" si="1081"/>
        <v>48005</v>
      </c>
      <c r="BS2627" s="3" t="s">
        <v>3083</v>
      </c>
      <c r="CB2627" s="73"/>
      <c r="CD2627" s="38">
        <f t="shared" si="1092"/>
        <v>0</v>
      </c>
      <c r="CE2627" s="38">
        <v>34476</v>
      </c>
      <c r="CF2627" s="38">
        <v>57</v>
      </c>
      <c r="CM2627" s="51"/>
    </row>
    <row r="2628" spans="1:91" ht="14" hidden="1" customHeight="1" outlineLevel="1" x14ac:dyDescent="0.2">
      <c r="A2628" t="s">
        <v>174</v>
      </c>
      <c r="B2628" t="s">
        <v>52</v>
      </c>
      <c r="C2628" s="1">
        <f t="shared" si="1082"/>
        <v>13031</v>
      </c>
      <c r="D2628" s="3">
        <f>IF(N2628&gt;0, RANK(N2628,(N2628:P2628,Q2628:AE2628)),0)</f>
        <v>2</v>
      </c>
      <c r="E2628" s="3">
        <f>IF(O2628&gt;0,RANK(O2628,(N2628:P2628,Q2628:AE2628)),0)</f>
        <v>1</v>
      </c>
      <c r="F2628" s="3">
        <f>IF(P2628&gt;0,RANK(P2628,(N2628:P2628,Q2628:AE2628)),0)</f>
        <v>0</v>
      </c>
      <c r="G2628" s="1">
        <f t="shared" si="1069"/>
        <v>7259</v>
      </c>
      <c r="H2628" s="2">
        <f t="shared" si="1070"/>
        <v>0.55705625047962548</v>
      </c>
      <c r="I2628" s="2"/>
      <c r="J2628" s="2">
        <f t="shared" si="1083"/>
        <v>0.2172511702862405</v>
      </c>
      <c r="K2628" s="2">
        <f t="shared" si="1084"/>
        <v>0.77430742076586601</v>
      </c>
      <c r="L2628" s="2">
        <f t="shared" si="1085"/>
        <v>0</v>
      </c>
      <c r="M2628" s="2">
        <f t="shared" si="1086"/>
        <v>8.4414089478934695E-3</v>
      </c>
      <c r="N2628" s="38">
        <v>2831</v>
      </c>
      <c r="O2628" s="38">
        <v>10090</v>
      </c>
      <c r="P2628" s="38"/>
      <c r="Q2628" s="38">
        <v>67</v>
      </c>
      <c r="R2628" s="38">
        <v>40</v>
      </c>
      <c r="S2628" s="38"/>
      <c r="T2628" s="38">
        <v>0</v>
      </c>
      <c r="U2628" s="38">
        <v>0</v>
      </c>
      <c r="V2628" s="38"/>
      <c r="W2628" s="38">
        <f>IF(Copyright!B$11=1,IF(CF2628&gt;0,CF2628-T2628-X2628-U2628-SUM(Z2628:AY2628),SUM(CN2628:CR2628)),SUM(CN2628:CR2628))</f>
        <v>0</v>
      </c>
      <c r="X2628" s="38">
        <v>3</v>
      </c>
      <c r="Y2628" s="38"/>
      <c r="Z2628" s="38">
        <v>0</v>
      </c>
      <c r="AA2628" s="38"/>
      <c r="AB2628" s="38"/>
      <c r="AC2628" s="38"/>
      <c r="AD2628" s="38"/>
      <c r="AE2628" s="38"/>
      <c r="AF2628" s="38"/>
      <c r="AG2628" s="38"/>
      <c r="AH2628" s="38"/>
      <c r="AI2628" s="38"/>
      <c r="AJ2628" s="38"/>
      <c r="AK2628" s="38"/>
      <c r="AL2628" s="38">
        <v>0</v>
      </c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BA2628" s="3">
        <f>IF(Q2628&gt;0,RANK(Q2628,(N2628:P2628,Q2628:AE2628)),0)</f>
        <v>3</v>
      </c>
      <c r="BB2628" s="3">
        <f>IF(R2628&gt;0,RANK(R2628,(N2628:P2628,Q2628:AE2628)),0)</f>
        <v>4</v>
      </c>
      <c r="BC2628" s="3">
        <f>IF(S2628&gt;0,RANK(S2628,(N2628:P2628,Q2628:AE2628)),0)</f>
        <v>0</v>
      </c>
      <c r="BD2628" s="3">
        <f>IF(T2628&gt;0,RANK(T2628,(N2628:P2628,Q2628:AE2628)),0)</f>
        <v>0</v>
      </c>
      <c r="BE2628" s="2">
        <f t="shared" si="1087"/>
        <v>5.1415854500805767E-3</v>
      </c>
      <c r="BF2628" s="2">
        <f t="shared" si="1088"/>
        <v>3.069603253779449E-3</v>
      </c>
      <c r="BG2628" s="2">
        <f t="shared" si="1089"/>
        <v>0</v>
      </c>
      <c r="BH2628" s="2">
        <f t="shared" si="1090"/>
        <v>0</v>
      </c>
      <c r="BJ2628" t="s">
        <v>174</v>
      </c>
      <c r="BK2628" t="s">
        <v>52</v>
      </c>
      <c r="BL2628">
        <v>27</v>
      </c>
      <c r="BN2628">
        <v>0</v>
      </c>
      <c r="BO2628" s="60">
        <v>48</v>
      </c>
      <c r="BP2628" s="62">
        <v>7</v>
      </c>
      <c r="BQ2628" s="66">
        <f t="shared" si="1091"/>
        <v>48007</v>
      </c>
      <c r="BR2628" s="66">
        <f t="shared" si="1081"/>
        <v>48007</v>
      </c>
      <c r="BS2628" s="3" t="s">
        <v>3083</v>
      </c>
      <c r="CB2628" s="73"/>
      <c r="CD2628" s="38">
        <f t="shared" si="1092"/>
        <v>0</v>
      </c>
      <c r="CE2628" s="38">
        <v>13031</v>
      </c>
      <c r="CF2628" s="38">
        <v>3</v>
      </c>
      <c r="CG2628" s="38" t="s">
        <v>3953</v>
      </c>
      <c r="CM2628" s="51"/>
    </row>
    <row r="2629" spans="1:91" ht="14" hidden="1" customHeight="1" outlineLevel="1" x14ac:dyDescent="0.2">
      <c r="A2629" t="s">
        <v>3054</v>
      </c>
      <c r="B2629" t="s">
        <v>52</v>
      </c>
      <c r="C2629" s="1">
        <f t="shared" si="1082"/>
        <v>5132</v>
      </c>
      <c r="D2629" s="3">
        <f>IF(N2629&gt;0, RANK(N2629,(N2629:P2629,Q2629:AE2629)),0)</f>
        <v>2</v>
      </c>
      <c r="E2629" s="3">
        <f>IF(O2629&gt;0,RANK(O2629,(N2629:P2629,Q2629:AE2629)),0)</f>
        <v>1</v>
      </c>
      <c r="F2629" s="3">
        <f>IF(P2629&gt;0,RANK(P2629,(N2629:P2629,Q2629:AE2629)),0)</f>
        <v>0</v>
      </c>
      <c r="G2629" s="1">
        <f t="shared" si="1069"/>
        <v>4072</v>
      </c>
      <c r="H2629" s="2">
        <f t="shared" si="1070"/>
        <v>0.79345284489477785</v>
      </c>
      <c r="I2629" s="2"/>
      <c r="J2629" s="2">
        <f t="shared" si="1083"/>
        <v>0.10132501948558068</v>
      </c>
      <c r="K2629" s="2">
        <f t="shared" si="1084"/>
        <v>0.89477786438035856</v>
      </c>
      <c r="L2629" s="2">
        <f t="shared" si="1085"/>
        <v>0</v>
      </c>
      <c r="M2629" s="2">
        <f t="shared" si="1086"/>
        <v>3.8971161340607408E-3</v>
      </c>
      <c r="N2629" s="38">
        <v>520</v>
      </c>
      <c r="O2629" s="38">
        <v>4592</v>
      </c>
      <c r="P2629" s="38"/>
      <c r="Q2629" s="38">
        <v>12</v>
      </c>
      <c r="R2629" s="38">
        <v>8</v>
      </c>
      <c r="S2629" s="38"/>
      <c r="T2629" s="38">
        <v>0</v>
      </c>
      <c r="U2629" s="38">
        <v>0</v>
      </c>
      <c r="V2629" s="38"/>
      <c r="W2629" s="38">
        <f>IF(Copyright!B$11=1,IF(CF2629&gt;0,CF2629-T2629-X2629-U2629-SUM(Z2629:AY2629),SUM(CN2629:CR2629)),SUM(CN2629:CR2629))</f>
        <v>0</v>
      </c>
      <c r="X2629" s="38">
        <v>0</v>
      </c>
      <c r="Y2629" s="38"/>
      <c r="Z2629" s="38">
        <v>0</v>
      </c>
      <c r="AA2629" s="38"/>
      <c r="AB2629" s="38"/>
      <c r="AC2629" s="38"/>
      <c r="AD2629" s="38"/>
      <c r="AE2629" s="38"/>
      <c r="AF2629" s="38"/>
      <c r="AG2629" s="38"/>
      <c r="AH2629" s="38"/>
      <c r="AI2629" s="38"/>
      <c r="AJ2629" s="38"/>
      <c r="AK2629" s="38"/>
      <c r="AL2629" s="38">
        <v>0</v>
      </c>
      <c r="AM2629" s="38"/>
      <c r="AN2629" s="38"/>
      <c r="AO2629" s="38"/>
      <c r="AP2629" s="38"/>
      <c r="AQ2629" s="38"/>
      <c r="AR2629" s="38"/>
      <c r="AS2629" s="38"/>
      <c r="AT2629" s="38"/>
      <c r="AU2629" s="38"/>
      <c r="AV2629" s="38"/>
      <c r="AW2629" s="38"/>
      <c r="AX2629" s="38"/>
      <c r="AY2629" s="38"/>
      <c r="BA2629" s="3">
        <f>IF(Q2629&gt;0,RANK(Q2629,(N2629:P2629,Q2629:AE2629)),0)</f>
        <v>3</v>
      </c>
      <c r="BB2629" s="3">
        <f>IF(R2629&gt;0,RANK(R2629,(N2629:P2629,Q2629:AE2629)),0)</f>
        <v>4</v>
      </c>
      <c r="BC2629" s="3">
        <f>IF(S2629&gt;0,RANK(S2629,(N2629:P2629,Q2629:AE2629)),0)</f>
        <v>0</v>
      </c>
      <c r="BD2629" s="3">
        <f>IF(T2629&gt;0,RANK(T2629,(N2629:P2629,Q2629:AE2629)),0)</f>
        <v>0</v>
      </c>
      <c r="BE2629" s="2">
        <f t="shared" si="1087"/>
        <v>2.3382696804364772E-3</v>
      </c>
      <c r="BF2629" s="2">
        <f t="shared" si="1088"/>
        <v>1.558846453624318E-3</v>
      </c>
      <c r="BG2629" s="2">
        <f t="shared" si="1089"/>
        <v>0</v>
      </c>
      <c r="BH2629" s="2">
        <f t="shared" si="1090"/>
        <v>0</v>
      </c>
      <c r="BJ2629" t="s">
        <v>3054</v>
      </c>
      <c r="BK2629" t="s">
        <v>52</v>
      </c>
      <c r="BL2629">
        <v>13</v>
      </c>
      <c r="BN2629">
        <v>0</v>
      </c>
      <c r="BO2629" s="60">
        <v>48</v>
      </c>
      <c r="BP2629" s="62">
        <v>9</v>
      </c>
      <c r="BQ2629" s="66">
        <f t="shared" si="1091"/>
        <v>48009</v>
      </c>
      <c r="BR2629" s="66">
        <f t="shared" si="1081"/>
        <v>48009</v>
      </c>
      <c r="BS2629" s="3" t="s">
        <v>3083</v>
      </c>
      <c r="CB2629" s="6"/>
      <c r="CD2629" s="38">
        <f t="shared" si="1092"/>
        <v>5132</v>
      </c>
    </row>
    <row r="2630" spans="1:91" ht="14" hidden="1" customHeight="1" outlineLevel="1" x14ac:dyDescent="0.2">
      <c r="A2630" t="s">
        <v>1580</v>
      </c>
      <c r="B2630" t="s">
        <v>52</v>
      </c>
      <c r="C2630" s="1">
        <f t="shared" si="1082"/>
        <v>1109</v>
      </c>
      <c r="D2630" s="3">
        <f>IF(N2630&gt;0, RANK(N2630,(N2630:P2630,Q2630:AE2630)),0)</f>
        <v>2</v>
      </c>
      <c r="E2630" s="3">
        <f>IF(O2630&gt;0,RANK(O2630,(N2630:P2630,Q2630:AE2630)),0)</f>
        <v>1</v>
      </c>
      <c r="F2630" s="3">
        <f>IF(P2630&gt;0,RANK(P2630,(N2630:P2630,Q2630:AE2630)),0)</f>
        <v>0</v>
      </c>
      <c r="G2630" s="1">
        <f t="shared" si="1069"/>
        <v>952</v>
      </c>
      <c r="H2630" s="2">
        <f t="shared" si="1070"/>
        <v>0.8584310189359784</v>
      </c>
      <c r="I2630" s="2"/>
      <c r="J2630" s="2">
        <f t="shared" si="1083"/>
        <v>6.943192064923355E-2</v>
      </c>
      <c r="K2630" s="2">
        <f t="shared" si="1084"/>
        <v>0.92786293958521193</v>
      </c>
      <c r="L2630" s="2">
        <f t="shared" si="1085"/>
        <v>0</v>
      </c>
      <c r="M2630" s="2">
        <f t="shared" si="1086"/>
        <v>2.7051397655545317E-3</v>
      </c>
      <c r="N2630" s="38">
        <v>77</v>
      </c>
      <c r="O2630" s="38">
        <v>1029</v>
      </c>
      <c r="P2630" s="38"/>
      <c r="Q2630" s="38">
        <v>3</v>
      </c>
      <c r="R2630" s="38">
        <v>0</v>
      </c>
      <c r="S2630" s="38"/>
      <c r="T2630" s="38">
        <v>0</v>
      </c>
      <c r="U2630" s="38">
        <v>0</v>
      </c>
      <c r="V2630" s="38"/>
      <c r="W2630" s="38">
        <f>IF(Copyright!B$11=1,IF(CF2630&gt;0,CF2630-T2630-X2630-U2630-SUM(Z2630:AY2630),SUM(CN2630:CR2630)),SUM(CN2630:CR2630))</f>
        <v>0</v>
      </c>
      <c r="X2630" s="38">
        <v>0</v>
      </c>
      <c r="Y2630" s="38"/>
      <c r="Z2630" s="38">
        <v>0</v>
      </c>
      <c r="AA2630" s="38"/>
      <c r="AB2630" s="38"/>
      <c r="AC2630" s="38"/>
      <c r="AD2630" s="38"/>
      <c r="AE2630" s="38"/>
      <c r="AF2630" s="38"/>
      <c r="AG2630" s="38"/>
      <c r="AH2630" s="38"/>
      <c r="AI2630" s="38"/>
      <c r="AJ2630" s="38"/>
      <c r="AK2630" s="38"/>
      <c r="AL2630" s="38">
        <v>0</v>
      </c>
      <c r="AM2630" s="38"/>
      <c r="AN2630" s="38"/>
      <c r="AO2630" s="38"/>
      <c r="AP2630" s="38"/>
      <c r="AQ2630" s="38"/>
      <c r="AR2630" s="38"/>
      <c r="AS2630" s="38"/>
      <c r="AT2630" s="38"/>
      <c r="AU2630" s="38"/>
      <c r="AV2630" s="38"/>
      <c r="AW2630" s="38"/>
      <c r="AX2630" s="38"/>
      <c r="AY2630" s="38"/>
      <c r="BA2630" s="3">
        <f>IF(Q2630&gt;0,RANK(Q2630,(N2630:P2630,Q2630:AE2630)),0)</f>
        <v>3</v>
      </c>
      <c r="BB2630" s="3">
        <f>IF(R2630&gt;0,RANK(R2630,(N2630:P2630,Q2630:AE2630)),0)</f>
        <v>0</v>
      </c>
      <c r="BC2630" s="3">
        <f>IF(S2630&gt;0,RANK(S2630,(N2630:P2630,Q2630:AE2630)),0)</f>
        <v>0</v>
      </c>
      <c r="BD2630" s="3">
        <f>IF(T2630&gt;0,RANK(T2630,(N2630:P2630,Q2630:AE2630)),0)</f>
        <v>0</v>
      </c>
      <c r="BE2630" s="2">
        <f t="shared" si="1087"/>
        <v>2.7051397655545538E-3</v>
      </c>
      <c r="BF2630" s="2">
        <f t="shared" si="1088"/>
        <v>0</v>
      </c>
      <c r="BG2630" s="2">
        <f t="shared" si="1089"/>
        <v>0</v>
      </c>
      <c r="BH2630" s="2">
        <f t="shared" si="1090"/>
        <v>0</v>
      </c>
      <c r="BJ2630" t="s">
        <v>1580</v>
      </c>
      <c r="BK2630" t="s">
        <v>52</v>
      </c>
      <c r="BL2630">
        <v>13</v>
      </c>
      <c r="BN2630">
        <v>0</v>
      </c>
      <c r="BO2630" s="60">
        <v>48</v>
      </c>
      <c r="BP2630" s="62">
        <v>11</v>
      </c>
      <c r="BQ2630" s="66">
        <f t="shared" si="1091"/>
        <v>48011</v>
      </c>
      <c r="BR2630" s="66">
        <f t="shared" si="1081"/>
        <v>48011</v>
      </c>
      <c r="BS2630" s="3" t="s">
        <v>3083</v>
      </c>
      <c r="CB2630" s="6"/>
      <c r="CD2630" s="38">
        <f t="shared" si="1092"/>
        <v>1109</v>
      </c>
    </row>
    <row r="2631" spans="1:91" ht="14" hidden="1" customHeight="1" outlineLevel="1" x14ac:dyDescent="0.2">
      <c r="A2631" t="s">
        <v>1415</v>
      </c>
      <c r="B2631" t="s">
        <v>52</v>
      </c>
      <c r="C2631" s="1">
        <f t="shared" si="1082"/>
        <v>18468</v>
      </c>
      <c r="D2631" s="3">
        <f>IF(N2631&gt;0, RANK(N2631,(N2631:P2631,Q2631:AE2631)),0)</f>
        <v>2</v>
      </c>
      <c r="E2631" s="3">
        <f>IF(O2631&gt;0,RANK(O2631,(N2631:P2631,Q2631:AE2631)),0)</f>
        <v>1</v>
      </c>
      <c r="F2631" s="3">
        <f>IF(P2631&gt;0,RANK(P2631,(N2631:P2631,Q2631:AE2631)),0)</f>
        <v>0</v>
      </c>
      <c r="G2631" s="1">
        <f t="shared" si="1069"/>
        <v>7989</v>
      </c>
      <c r="H2631" s="2">
        <f t="shared" si="1070"/>
        <v>0.43258609486679661</v>
      </c>
      <c r="I2631" s="2"/>
      <c r="J2631" s="2">
        <f t="shared" si="1083"/>
        <v>0.27902317522200565</v>
      </c>
      <c r="K2631" s="2">
        <f t="shared" si="1084"/>
        <v>0.71160927008880226</v>
      </c>
      <c r="L2631" s="2">
        <f t="shared" si="1085"/>
        <v>0</v>
      </c>
      <c r="M2631" s="2">
        <f t="shared" si="1086"/>
        <v>9.367554689192148E-3</v>
      </c>
      <c r="N2631" s="38">
        <v>5153</v>
      </c>
      <c r="O2631" s="38">
        <v>13142</v>
      </c>
      <c r="P2631" s="38"/>
      <c r="Q2631" s="38">
        <v>72</v>
      </c>
      <c r="R2631" s="38">
        <v>75</v>
      </c>
      <c r="S2631" s="38"/>
      <c r="T2631" s="38">
        <v>0</v>
      </c>
      <c r="U2631" s="38">
        <v>2</v>
      </c>
      <c r="V2631" s="38"/>
      <c r="W2631" s="38">
        <f>IF(Copyright!B$11=1,IF(CF2631&gt;0,CF2631-T2631-X2631-U2631-SUM(Z2631:AY2631),SUM(CN2631:CR2631)),SUM(CN2631:CR2631))</f>
        <v>24</v>
      </c>
      <c r="X2631" s="38">
        <v>0</v>
      </c>
      <c r="Y2631" s="38"/>
      <c r="Z2631" s="38">
        <v>0</v>
      </c>
      <c r="AA2631" s="38"/>
      <c r="AB2631" s="38"/>
      <c r="AC2631" s="38"/>
      <c r="AD2631" s="38"/>
      <c r="AE2631" s="38"/>
      <c r="AF2631" s="38"/>
      <c r="AG2631" s="38"/>
      <c r="AH2631" s="38"/>
      <c r="AI2631" s="38"/>
      <c r="AJ2631" s="38"/>
      <c r="AK2631" s="38"/>
      <c r="AL2631" s="38">
        <v>0</v>
      </c>
      <c r="AM2631" s="38"/>
      <c r="AN2631" s="38"/>
      <c r="AO2631" s="38"/>
      <c r="AP2631" s="38"/>
      <c r="AQ2631" s="38"/>
      <c r="AR2631" s="38"/>
      <c r="AS2631" s="38"/>
      <c r="AT2631" s="38"/>
      <c r="AU2631" s="38"/>
      <c r="AV2631" s="38"/>
      <c r="AW2631" s="38"/>
      <c r="AX2631" s="38"/>
      <c r="AY2631" s="38"/>
      <c r="BA2631" s="3">
        <f>IF(Q2631&gt;0,RANK(Q2631,(N2631:P2631,Q2631:AE2631)),0)</f>
        <v>4</v>
      </c>
      <c r="BB2631" s="3">
        <f>IF(R2631&gt;0,RANK(R2631,(N2631:P2631,Q2631:AE2631)),0)</f>
        <v>3</v>
      </c>
      <c r="BC2631" s="3">
        <f>IF(S2631&gt;0,RANK(S2631,(N2631:P2631,Q2631:AE2631)),0)</f>
        <v>0</v>
      </c>
      <c r="BD2631" s="3">
        <f>IF(T2631&gt;0,RANK(T2631,(N2631:P2631,Q2631:AE2631)),0)</f>
        <v>0</v>
      </c>
      <c r="BE2631" s="2">
        <f t="shared" si="1087"/>
        <v>3.8986354775828458E-3</v>
      </c>
      <c r="BF2631" s="2">
        <f t="shared" si="1088"/>
        <v>4.061078622482131E-3</v>
      </c>
      <c r="BG2631" s="2">
        <f t="shared" si="1089"/>
        <v>0</v>
      </c>
      <c r="BH2631" s="2">
        <f t="shared" si="1090"/>
        <v>0</v>
      </c>
      <c r="BJ2631" t="s">
        <v>1415</v>
      </c>
      <c r="BK2631" t="s">
        <v>52</v>
      </c>
      <c r="BL2631">
        <v>28</v>
      </c>
      <c r="BN2631">
        <v>0</v>
      </c>
      <c r="BO2631" s="60">
        <v>48</v>
      </c>
      <c r="BP2631" s="62">
        <v>13</v>
      </c>
      <c r="BQ2631" s="66">
        <f t="shared" si="1091"/>
        <v>48013</v>
      </c>
      <c r="BR2631" s="66">
        <f t="shared" si="1081"/>
        <v>48013</v>
      </c>
      <c r="BS2631" s="3" t="s">
        <v>3083</v>
      </c>
      <c r="BY2631" s="73"/>
      <c r="CB2631" s="73"/>
      <c r="CD2631" s="38">
        <f t="shared" si="1092"/>
        <v>0</v>
      </c>
      <c r="CE2631" s="38">
        <v>18468</v>
      </c>
      <c r="CF2631" s="38">
        <v>26</v>
      </c>
      <c r="CM2631" s="51"/>
    </row>
    <row r="2632" spans="1:91" ht="14" hidden="1" customHeight="1" outlineLevel="1" x14ac:dyDescent="0.2">
      <c r="A2632" t="s">
        <v>3103</v>
      </c>
      <c r="B2632" t="s">
        <v>52</v>
      </c>
      <c r="C2632" s="1">
        <f t="shared" si="1082"/>
        <v>15415</v>
      </c>
      <c r="D2632" s="3">
        <f>IF(N2632&gt;0, RANK(N2632,(N2632:P2632,Q2632:AE2632)),0)</f>
        <v>2</v>
      </c>
      <c r="E2632" s="3">
        <f>IF(O2632&gt;0,RANK(O2632,(N2632:P2632,Q2632:AE2632)),0)</f>
        <v>1</v>
      </c>
      <c r="F2632" s="3">
        <f>IF(P2632&gt;0,RANK(P2632,(N2632:P2632,Q2632:AE2632)),0)</f>
        <v>0</v>
      </c>
      <c r="G2632" s="1">
        <f t="shared" si="1069"/>
        <v>9641</v>
      </c>
      <c r="H2632" s="2">
        <f t="shared" si="1070"/>
        <v>0.62542977619202078</v>
      </c>
      <c r="I2632" s="2"/>
      <c r="J2632" s="2">
        <f t="shared" si="1083"/>
        <v>0.18267920856308789</v>
      </c>
      <c r="K2632" s="2">
        <f t="shared" si="1084"/>
        <v>0.80810898475510862</v>
      </c>
      <c r="L2632" s="2">
        <f t="shared" si="1085"/>
        <v>0</v>
      </c>
      <c r="M2632" s="2">
        <f t="shared" si="1086"/>
        <v>9.2118066818034361E-3</v>
      </c>
      <c r="N2632" s="38">
        <v>2816</v>
      </c>
      <c r="O2632" s="38">
        <v>12457</v>
      </c>
      <c r="P2632" s="38"/>
      <c r="Q2632" s="38">
        <v>60</v>
      </c>
      <c r="R2632" s="38">
        <v>46</v>
      </c>
      <c r="S2632" s="38"/>
      <c r="T2632" s="38">
        <v>0</v>
      </c>
      <c r="U2632" s="38">
        <v>1</v>
      </c>
      <c r="V2632" s="38"/>
      <c r="W2632" s="38">
        <f>IF(Copyright!B$11=1,IF(CF2632&gt;0,CF2632-T2632-X2632-U2632-SUM(Z2632:AY2632),SUM(CN2632:CR2632)),SUM(CN2632:CR2632))</f>
        <v>32</v>
      </c>
      <c r="X2632" s="38">
        <v>3</v>
      </c>
      <c r="Y2632" s="38"/>
      <c r="Z2632" s="38">
        <v>0</v>
      </c>
      <c r="AA2632" s="38"/>
      <c r="AB2632" s="38"/>
      <c r="AC2632" s="38"/>
      <c r="AD2632" s="38"/>
      <c r="AE2632" s="38"/>
      <c r="AF2632" s="38"/>
      <c r="AG2632" s="38"/>
      <c r="AH2632" s="38"/>
      <c r="AI2632" s="38"/>
      <c r="AJ2632" s="38"/>
      <c r="AK2632" s="38"/>
      <c r="AL2632" s="38">
        <v>0</v>
      </c>
      <c r="AM2632" s="38"/>
      <c r="AN2632" s="38"/>
      <c r="AO2632" s="38"/>
      <c r="AP2632" s="38"/>
      <c r="AQ2632" s="38"/>
      <c r="AR2632" s="38"/>
      <c r="AS2632" s="38"/>
      <c r="AT2632" s="38"/>
      <c r="AU2632" s="38"/>
      <c r="AV2632" s="38"/>
      <c r="AW2632" s="38"/>
      <c r="AX2632" s="38"/>
      <c r="AY2632" s="38"/>
      <c r="BA2632" s="3">
        <f>IF(Q2632&gt;0,RANK(Q2632,(N2632:P2632,Q2632:AE2632)),0)</f>
        <v>3</v>
      </c>
      <c r="BB2632" s="3">
        <f>IF(R2632&gt;0,RANK(R2632,(N2632:P2632,Q2632:AE2632)),0)</f>
        <v>4</v>
      </c>
      <c r="BC2632" s="3">
        <f>IF(S2632&gt;0,RANK(S2632,(N2632:P2632,Q2632:AE2632)),0)</f>
        <v>0</v>
      </c>
      <c r="BD2632" s="3">
        <f>IF(T2632&gt;0,RANK(T2632,(N2632:P2632,Q2632:AE2632)),0)</f>
        <v>0</v>
      </c>
      <c r="BE2632" s="2">
        <f t="shared" si="1087"/>
        <v>3.8923126824521571E-3</v>
      </c>
      <c r="BF2632" s="2">
        <f t="shared" si="1088"/>
        <v>2.9841063898799871E-3</v>
      </c>
      <c r="BG2632" s="2">
        <f t="shared" si="1089"/>
        <v>0</v>
      </c>
      <c r="BH2632" s="2">
        <f t="shared" si="1090"/>
        <v>0</v>
      </c>
      <c r="BJ2632" t="s">
        <v>3103</v>
      </c>
      <c r="BK2632" t="s">
        <v>52</v>
      </c>
      <c r="BL2632">
        <v>10</v>
      </c>
      <c r="BN2632">
        <v>0</v>
      </c>
      <c r="BO2632" s="60">
        <v>48</v>
      </c>
      <c r="BP2632" s="62">
        <v>15</v>
      </c>
      <c r="BQ2632" s="66">
        <f t="shared" si="1091"/>
        <v>48015</v>
      </c>
      <c r="BR2632" s="66">
        <f t="shared" si="1081"/>
        <v>48015</v>
      </c>
      <c r="BS2632" s="3" t="s">
        <v>3083</v>
      </c>
      <c r="CB2632" s="73"/>
      <c r="CD2632" s="38">
        <f t="shared" si="1092"/>
        <v>0</v>
      </c>
      <c r="CE2632" s="38">
        <v>15415</v>
      </c>
      <c r="CF2632" s="38">
        <v>36</v>
      </c>
      <c r="CM2632" s="51"/>
    </row>
    <row r="2633" spans="1:91" ht="14" hidden="1" customHeight="1" outlineLevel="1" x14ac:dyDescent="0.2">
      <c r="A2633" t="s">
        <v>1262</v>
      </c>
      <c r="B2633" t="s">
        <v>52</v>
      </c>
      <c r="C2633" s="1">
        <f t="shared" si="1082"/>
        <v>1741</v>
      </c>
      <c r="D2633" s="3">
        <f>IF(N2633&gt;0, RANK(N2633,(N2633:P2633,Q2633:AE2633)),0)</f>
        <v>2</v>
      </c>
      <c r="E2633" s="3">
        <f>IF(O2633&gt;0,RANK(O2633,(N2633:P2633,Q2633:AE2633)),0)</f>
        <v>1</v>
      </c>
      <c r="F2633" s="3">
        <f>IF(P2633&gt;0,RANK(P2633,(N2633:P2633,Q2633:AE2633)),0)</f>
        <v>0</v>
      </c>
      <c r="G2633" s="1">
        <f t="shared" ref="G2633:G2696" si="1093">IF(C2633&gt;0,MAX(N2633:P2633)-LARGE(N2633:P2633,2),0)</f>
        <v>1063</v>
      </c>
      <c r="H2633" s="2">
        <f t="shared" ref="H2633:H2696" si="1094">IF(C2633&gt;0,G2633/C2633,0)</f>
        <v>0.61056863871338307</v>
      </c>
      <c r="I2633" s="2"/>
      <c r="J2633" s="2">
        <f t="shared" si="1083"/>
        <v>0.19069500287191268</v>
      </c>
      <c r="K2633" s="2">
        <f t="shared" si="1084"/>
        <v>0.80126364158529584</v>
      </c>
      <c r="L2633" s="2">
        <f t="shared" si="1085"/>
        <v>0</v>
      </c>
      <c r="M2633" s="2">
        <f t="shared" si="1086"/>
        <v>8.0413555427915062E-3</v>
      </c>
      <c r="N2633" s="38">
        <v>332</v>
      </c>
      <c r="O2633" s="38">
        <v>1395</v>
      </c>
      <c r="P2633" s="38"/>
      <c r="Q2633" s="38">
        <v>9</v>
      </c>
      <c r="R2633" s="38">
        <v>4</v>
      </c>
      <c r="S2633" s="38"/>
      <c r="T2633" s="38">
        <v>1</v>
      </c>
      <c r="U2633" s="38">
        <v>0</v>
      </c>
      <c r="V2633" s="38"/>
      <c r="W2633" s="38">
        <f>IF(Copyright!B$11=1,IF(CF2633&gt;0,CF2633-T2633-X2633-U2633-SUM(Z2633:AY2633),SUM(CN2633:CR2633)),SUM(CN2633:CR2633))</f>
        <v>0</v>
      </c>
      <c r="X2633" s="38">
        <v>0</v>
      </c>
      <c r="Y2633" s="38"/>
      <c r="Z2633" s="38">
        <v>0</v>
      </c>
      <c r="AA2633" s="38"/>
      <c r="AB2633" s="38"/>
      <c r="AC2633" s="38"/>
      <c r="AD2633" s="38"/>
      <c r="AE2633" s="38"/>
      <c r="AF2633" s="38"/>
      <c r="AG2633" s="38"/>
      <c r="AH2633" s="38"/>
      <c r="AI2633" s="38"/>
      <c r="AJ2633" s="38"/>
      <c r="AK2633" s="38"/>
      <c r="AL2633" s="38">
        <v>0</v>
      </c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BA2633" s="3">
        <f>IF(Q2633&gt;0,RANK(Q2633,(N2633:P2633,Q2633:AE2633)),0)</f>
        <v>3</v>
      </c>
      <c r="BB2633" s="3">
        <f>IF(R2633&gt;0,RANK(R2633,(N2633:P2633,Q2633:AE2633)),0)</f>
        <v>4</v>
      </c>
      <c r="BC2633" s="3">
        <f>IF(S2633&gt;0,RANK(S2633,(N2633:P2633,Q2633:AE2633)),0)</f>
        <v>0</v>
      </c>
      <c r="BD2633" s="3">
        <f>IF(T2633&gt;0,RANK(T2633,(N2633:P2633,Q2633:AE2633)),0)</f>
        <v>5</v>
      </c>
      <c r="BE2633" s="2">
        <f t="shared" si="1087"/>
        <v>5.1694428489373924E-3</v>
      </c>
      <c r="BF2633" s="2">
        <f t="shared" si="1088"/>
        <v>2.2975301550832855E-3</v>
      </c>
      <c r="BG2633" s="2">
        <f t="shared" si="1089"/>
        <v>0</v>
      </c>
      <c r="BH2633" s="2">
        <f t="shared" si="1090"/>
        <v>5.7438253877082138E-4</v>
      </c>
      <c r="BJ2633" t="s">
        <v>1262</v>
      </c>
      <c r="BK2633" t="s">
        <v>52</v>
      </c>
      <c r="BL2633">
        <v>19</v>
      </c>
      <c r="BN2633">
        <v>0</v>
      </c>
      <c r="BO2633" s="60">
        <v>48</v>
      </c>
      <c r="BP2633" s="62">
        <v>17</v>
      </c>
      <c r="BQ2633" s="66">
        <f t="shared" si="1091"/>
        <v>48017</v>
      </c>
      <c r="BR2633" s="66">
        <f t="shared" si="1081"/>
        <v>48017</v>
      </c>
      <c r="BS2633" s="3" t="s">
        <v>3083</v>
      </c>
      <c r="CB2633" s="6"/>
      <c r="CD2633" s="38">
        <f t="shared" si="1092"/>
        <v>1741</v>
      </c>
    </row>
    <row r="2634" spans="1:91" ht="14" hidden="1" customHeight="1" outlineLevel="1" x14ac:dyDescent="0.2">
      <c r="A2634" t="s">
        <v>2581</v>
      </c>
      <c r="B2634" t="s">
        <v>52</v>
      </c>
      <c r="C2634" s="1">
        <f t="shared" si="1082"/>
        <v>13600</v>
      </c>
      <c r="D2634" s="3">
        <f>IF(N2634&gt;0, RANK(N2634,(N2634:P2634,Q2634:AE2634)),0)</f>
        <v>2</v>
      </c>
      <c r="E2634" s="3">
        <f>IF(O2634&gt;0,RANK(O2634,(N2634:P2634,Q2634:AE2634)),0)</f>
        <v>1</v>
      </c>
      <c r="F2634" s="3">
        <f>IF(P2634&gt;0,RANK(P2634,(N2634:P2634,Q2634:AE2634)),0)</f>
        <v>0</v>
      </c>
      <c r="G2634" s="1">
        <f t="shared" si="1093"/>
        <v>8407</v>
      </c>
      <c r="H2634" s="2">
        <f t="shared" si="1094"/>
        <v>0.61816176470588236</v>
      </c>
      <c r="I2634" s="2"/>
      <c r="J2634" s="2">
        <f t="shared" si="1083"/>
        <v>0.1861764705882353</v>
      </c>
      <c r="K2634" s="2">
        <f t="shared" si="1084"/>
        <v>0.80433823529411763</v>
      </c>
      <c r="L2634" s="2">
        <f t="shared" si="1085"/>
        <v>0</v>
      </c>
      <c r="M2634" s="2">
        <f t="shared" si="1086"/>
        <v>9.4852941176470917E-3</v>
      </c>
      <c r="N2634" s="38">
        <v>2532</v>
      </c>
      <c r="O2634" s="38">
        <v>10939</v>
      </c>
      <c r="P2634" s="38"/>
      <c r="Q2634" s="38">
        <v>76</v>
      </c>
      <c r="R2634" s="38">
        <v>45</v>
      </c>
      <c r="S2634" s="38"/>
      <c r="T2634" s="38">
        <v>0</v>
      </c>
      <c r="U2634" s="38">
        <v>0</v>
      </c>
      <c r="V2634" s="38"/>
      <c r="W2634" s="38">
        <f>IF(Copyright!B$11=1,IF(CF2634&gt;0,CF2634-T2634-X2634-U2634-SUM(Z2634:AY2634),SUM(CN2634:CR2634)),SUM(CN2634:CR2634))</f>
        <v>0</v>
      </c>
      <c r="X2634" s="38">
        <v>3</v>
      </c>
      <c r="Y2634" s="38"/>
      <c r="Z2634" s="38">
        <v>5</v>
      </c>
      <c r="AA2634" s="38"/>
      <c r="AB2634" s="38"/>
      <c r="AC2634" s="38"/>
      <c r="AD2634" s="38"/>
      <c r="AE2634" s="38"/>
      <c r="AF2634" s="38"/>
      <c r="AG2634" s="38"/>
      <c r="AH2634" s="38"/>
      <c r="AI2634" s="38"/>
      <c r="AJ2634" s="38"/>
      <c r="AK2634" s="38"/>
      <c r="AL2634" s="38">
        <v>0</v>
      </c>
      <c r="AM2634" s="38"/>
      <c r="AN2634" s="38"/>
      <c r="AO2634" s="38"/>
      <c r="AP2634" s="38"/>
      <c r="AQ2634" s="38"/>
      <c r="AR2634" s="38"/>
      <c r="AS2634" s="38"/>
      <c r="AT2634" s="38"/>
      <c r="AU2634" s="38"/>
      <c r="AV2634" s="38"/>
      <c r="AW2634" s="38"/>
      <c r="AX2634" s="38"/>
      <c r="AY2634" s="38"/>
      <c r="BA2634" s="3">
        <f>IF(Q2634&gt;0,RANK(Q2634,(N2634:P2634,Q2634:AE2634)),0)</f>
        <v>3</v>
      </c>
      <c r="BB2634" s="3">
        <f>IF(R2634&gt;0,RANK(R2634,(N2634:P2634,Q2634:AE2634)),0)</f>
        <v>4</v>
      </c>
      <c r="BC2634" s="3">
        <f>IF(S2634&gt;0,RANK(S2634,(N2634:P2634,Q2634:AE2634)),0)</f>
        <v>0</v>
      </c>
      <c r="BD2634" s="3">
        <f>IF(T2634&gt;0,RANK(T2634,(N2634:P2634,Q2634:AE2634)),0)</f>
        <v>0</v>
      </c>
      <c r="BE2634" s="2">
        <f t="shared" si="1087"/>
        <v>5.5882352941176473E-3</v>
      </c>
      <c r="BF2634" s="2">
        <f t="shared" si="1088"/>
        <v>3.3088235294117647E-3</v>
      </c>
      <c r="BG2634" s="2">
        <f t="shared" si="1089"/>
        <v>0</v>
      </c>
      <c r="BH2634" s="2">
        <f t="shared" si="1090"/>
        <v>0</v>
      </c>
      <c r="BJ2634" t="s">
        <v>2581</v>
      </c>
      <c r="BK2634" t="s">
        <v>52</v>
      </c>
      <c r="BL2634">
        <v>21</v>
      </c>
      <c r="BN2634">
        <v>0</v>
      </c>
      <c r="BO2634" s="60">
        <v>48</v>
      </c>
      <c r="BP2634" s="62">
        <v>19</v>
      </c>
      <c r="BQ2634" s="66">
        <f t="shared" si="1091"/>
        <v>48019</v>
      </c>
      <c r="BR2634" s="66">
        <f t="shared" si="1081"/>
        <v>48019</v>
      </c>
      <c r="BS2634" s="3" t="s">
        <v>3083</v>
      </c>
      <c r="CB2634" s="73"/>
      <c r="CD2634" s="38">
        <f t="shared" si="1092"/>
        <v>0</v>
      </c>
      <c r="CE2634" s="38">
        <v>13600</v>
      </c>
      <c r="CF2634" s="38">
        <v>8</v>
      </c>
      <c r="CG2634" s="38" t="s">
        <v>3953</v>
      </c>
      <c r="CM2634" s="51"/>
    </row>
    <row r="2635" spans="1:91" ht="14" hidden="1" customHeight="1" outlineLevel="1" x14ac:dyDescent="0.2">
      <c r="A2635" t="s">
        <v>1054</v>
      </c>
      <c r="B2635" t="s">
        <v>52</v>
      </c>
      <c r="C2635" s="1">
        <f t="shared" si="1082"/>
        <v>39917</v>
      </c>
      <c r="D2635" s="3">
        <f>IF(N2635&gt;0, RANK(N2635,(N2635:P2635,Q2635:AE2635)),0)</f>
        <v>2</v>
      </c>
      <c r="E2635" s="3">
        <f>IF(O2635&gt;0,RANK(O2635,(N2635:P2635,Q2635:AE2635)),0)</f>
        <v>1</v>
      </c>
      <c r="F2635" s="3">
        <f>IF(P2635&gt;0,RANK(P2635,(N2635:P2635,Q2635:AE2635)),0)</f>
        <v>0</v>
      </c>
      <c r="G2635" s="1">
        <f t="shared" si="1093"/>
        <v>7312</v>
      </c>
      <c r="H2635" s="2">
        <f t="shared" si="1094"/>
        <v>0.1831800987048125</v>
      </c>
      <c r="I2635" s="2"/>
      <c r="J2635" s="2">
        <f t="shared" si="1083"/>
        <v>0.40055615401959066</v>
      </c>
      <c r="K2635" s="2">
        <f t="shared" si="1084"/>
        <v>0.5837362527244031</v>
      </c>
      <c r="L2635" s="2">
        <f t="shared" si="1085"/>
        <v>0</v>
      </c>
      <c r="M2635" s="2">
        <f t="shared" si="1086"/>
        <v>1.5707593256006236E-2</v>
      </c>
      <c r="N2635" s="38">
        <v>15989</v>
      </c>
      <c r="O2635" s="38">
        <v>23301</v>
      </c>
      <c r="P2635" s="38"/>
      <c r="Q2635" s="38">
        <v>299</v>
      </c>
      <c r="R2635" s="38">
        <v>199</v>
      </c>
      <c r="S2635" s="38"/>
      <c r="T2635" s="38">
        <v>4</v>
      </c>
      <c r="U2635" s="38">
        <v>6</v>
      </c>
      <c r="V2635" s="38"/>
      <c r="W2635" s="38">
        <f>IF(Copyright!B$11=1,IF(CF2635&gt;0,CF2635-T2635-X2635-U2635-SUM(Z2635:AY2635),SUM(CN2635:CR2635)),SUM(CN2635:CR2635))</f>
        <v>111</v>
      </c>
      <c r="X2635" s="38">
        <v>7</v>
      </c>
      <c r="Y2635" s="38"/>
      <c r="Z2635" s="38">
        <v>1</v>
      </c>
      <c r="AA2635" s="38"/>
      <c r="AB2635" s="38"/>
      <c r="AC2635" s="38"/>
      <c r="AD2635" s="38"/>
      <c r="AE2635" s="38"/>
      <c r="AF2635" s="38"/>
      <c r="AG2635" s="38"/>
      <c r="AH2635" s="38"/>
      <c r="AI2635" s="38"/>
      <c r="AJ2635" s="38"/>
      <c r="AK2635" s="38"/>
      <c r="AL2635" s="38">
        <v>0</v>
      </c>
      <c r="AM2635" s="38"/>
      <c r="AN2635" s="38"/>
      <c r="AO2635" s="38"/>
      <c r="AP2635" s="38"/>
      <c r="AQ2635" s="38"/>
      <c r="AR2635" s="38"/>
      <c r="AS2635" s="38"/>
      <c r="AT2635" s="38"/>
      <c r="AU2635" s="38"/>
      <c r="AV2635" s="38"/>
      <c r="AW2635" s="38"/>
      <c r="AX2635" s="38"/>
      <c r="AY2635" s="38"/>
      <c r="BA2635" s="3">
        <f>IF(Q2635&gt;0,RANK(Q2635,(N2635:P2635,Q2635:AE2635)),0)</f>
        <v>3</v>
      </c>
      <c r="BB2635" s="3">
        <f>IF(R2635&gt;0,RANK(R2635,(N2635:P2635,Q2635:AE2635)),0)</f>
        <v>4</v>
      </c>
      <c r="BC2635" s="3">
        <f>IF(S2635&gt;0,RANK(S2635,(N2635:P2635,Q2635:AE2635)),0)</f>
        <v>0</v>
      </c>
      <c r="BD2635" s="3">
        <f>IF(T2635&gt;0,RANK(T2635,(N2635:P2635,Q2635:AE2635)),0)</f>
        <v>8</v>
      </c>
      <c r="BE2635" s="2">
        <f t="shared" si="1087"/>
        <v>7.4905428764686722E-3</v>
      </c>
      <c r="BF2635" s="2">
        <f t="shared" si="1088"/>
        <v>4.9853445900243003E-3</v>
      </c>
      <c r="BG2635" s="2">
        <f t="shared" si="1089"/>
        <v>0</v>
      </c>
      <c r="BH2635" s="2">
        <f t="shared" si="1090"/>
        <v>1.0020793145777488E-4</v>
      </c>
      <c r="BJ2635" t="s">
        <v>1054</v>
      </c>
      <c r="BK2635" t="s">
        <v>52</v>
      </c>
      <c r="BN2635">
        <v>0</v>
      </c>
      <c r="BO2635" s="60">
        <v>48</v>
      </c>
      <c r="BP2635" s="62">
        <v>21</v>
      </c>
      <c r="BQ2635" s="66">
        <f t="shared" si="1091"/>
        <v>48021</v>
      </c>
      <c r="BR2635" s="66">
        <f t="shared" si="1081"/>
        <v>48021</v>
      </c>
      <c r="BS2635" s="3" t="s">
        <v>3083</v>
      </c>
      <c r="CB2635" s="73"/>
      <c r="CD2635" s="38">
        <f t="shared" si="1092"/>
        <v>0</v>
      </c>
      <c r="CE2635" s="38">
        <v>39917</v>
      </c>
      <c r="CF2635" s="38">
        <v>129</v>
      </c>
      <c r="CM2635" s="51"/>
    </row>
    <row r="2636" spans="1:91" ht="14" hidden="1" customHeight="1" outlineLevel="1" x14ac:dyDescent="0.2">
      <c r="A2636" t="s">
        <v>1055</v>
      </c>
      <c r="B2636" t="s">
        <v>52</v>
      </c>
      <c r="C2636" s="1">
        <f t="shared" si="1082"/>
        <v>1675</v>
      </c>
      <c r="D2636" s="3">
        <f>IF(N2636&gt;0, RANK(N2636,(N2636:P2636,Q2636:AE2636)),0)</f>
        <v>2</v>
      </c>
      <c r="E2636" s="3">
        <f>IF(O2636&gt;0,RANK(O2636,(N2636:P2636,Q2636:AE2636)),0)</f>
        <v>1</v>
      </c>
      <c r="F2636" s="3">
        <f>IF(P2636&gt;0,RANK(P2636,(N2636:P2636,Q2636:AE2636)),0)</f>
        <v>0</v>
      </c>
      <c r="G2636" s="1">
        <f t="shared" si="1093"/>
        <v>1287</v>
      </c>
      <c r="H2636" s="2">
        <f t="shared" si="1094"/>
        <v>0.76835820895522389</v>
      </c>
      <c r="I2636" s="2"/>
      <c r="J2636" s="2">
        <f t="shared" si="1083"/>
        <v>0.10985074626865672</v>
      </c>
      <c r="K2636" s="2">
        <f t="shared" si="1084"/>
        <v>0.87820895522388065</v>
      </c>
      <c r="L2636" s="2">
        <f t="shared" si="1085"/>
        <v>0</v>
      </c>
      <c r="M2636" s="2">
        <f t="shared" si="1086"/>
        <v>1.1940298507462588E-2</v>
      </c>
      <c r="N2636" s="38">
        <v>184</v>
      </c>
      <c r="O2636" s="38">
        <v>1471</v>
      </c>
      <c r="P2636" s="38"/>
      <c r="Q2636" s="38">
        <v>7</v>
      </c>
      <c r="R2636" s="38">
        <v>8</v>
      </c>
      <c r="S2636" s="38"/>
      <c r="T2636" s="38">
        <v>0</v>
      </c>
      <c r="U2636" s="38">
        <v>0</v>
      </c>
      <c r="V2636" s="38"/>
      <c r="W2636" s="38">
        <f>IF(Copyright!B$11=1,IF(CF2636&gt;0,CF2636-T2636-X2636-U2636-SUM(Z2636:AY2636),SUM(CN2636:CR2636)),SUM(CN2636:CR2636))</f>
        <v>0</v>
      </c>
      <c r="X2636" s="38">
        <v>0</v>
      </c>
      <c r="Y2636" s="38"/>
      <c r="Z2636" s="38">
        <v>5</v>
      </c>
      <c r="AA2636" s="38"/>
      <c r="AB2636" s="38"/>
      <c r="AC2636" s="38"/>
      <c r="AD2636" s="38"/>
      <c r="AE2636" s="38"/>
      <c r="AF2636" s="38"/>
      <c r="AG2636" s="38"/>
      <c r="AH2636" s="38"/>
      <c r="AI2636" s="38"/>
      <c r="AJ2636" s="38"/>
      <c r="AK2636" s="38"/>
      <c r="AL2636" s="38">
        <v>0</v>
      </c>
      <c r="AM2636" s="38"/>
      <c r="AN2636" s="38"/>
      <c r="AO2636" s="38"/>
      <c r="AP2636" s="38"/>
      <c r="AQ2636" s="38"/>
      <c r="AR2636" s="38"/>
      <c r="AS2636" s="38"/>
      <c r="AT2636" s="38"/>
      <c r="AU2636" s="38"/>
      <c r="AV2636" s="38"/>
      <c r="AW2636" s="38"/>
      <c r="AX2636" s="38"/>
      <c r="AY2636" s="38"/>
      <c r="BA2636" s="3">
        <f>IF(Q2636&gt;0,RANK(Q2636,(N2636:P2636,Q2636:AE2636)),0)</f>
        <v>4</v>
      </c>
      <c r="BB2636" s="3">
        <f>IF(R2636&gt;0,RANK(R2636,(N2636:P2636,Q2636:AE2636)),0)</f>
        <v>3</v>
      </c>
      <c r="BC2636" s="3">
        <f>IF(S2636&gt;0,RANK(S2636,(N2636:P2636,Q2636:AE2636)),0)</f>
        <v>0</v>
      </c>
      <c r="BD2636" s="3">
        <f>IF(T2636&gt;0,RANK(T2636,(N2636:P2636,Q2636:AE2636)),0)</f>
        <v>0</v>
      </c>
      <c r="BE2636" s="2">
        <f t="shared" si="1087"/>
        <v>4.1791044776119399E-3</v>
      </c>
      <c r="BF2636" s="2">
        <f t="shared" si="1088"/>
        <v>4.7761194029850747E-3</v>
      </c>
      <c r="BG2636" s="2">
        <f t="shared" si="1089"/>
        <v>0</v>
      </c>
      <c r="BH2636" s="2">
        <f t="shared" si="1090"/>
        <v>0</v>
      </c>
      <c r="BJ2636" t="s">
        <v>1055</v>
      </c>
      <c r="BK2636" t="s">
        <v>52</v>
      </c>
      <c r="BL2636">
        <v>13</v>
      </c>
      <c r="BN2636">
        <v>0</v>
      </c>
      <c r="BO2636" s="60">
        <v>48</v>
      </c>
      <c r="BP2636" s="62">
        <v>23</v>
      </c>
      <c r="BQ2636" s="66">
        <f t="shared" si="1091"/>
        <v>48023</v>
      </c>
      <c r="BR2636" s="66">
        <f t="shared" si="1081"/>
        <v>48023</v>
      </c>
      <c r="BS2636" s="3" t="s">
        <v>3083</v>
      </c>
      <c r="CB2636" s="6"/>
      <c r="CD2636" s="38">
        <f t="shared" si="1092"/>
        <v>1675</v>
      </c>
    </row>
    <row r="2637" spans="1:91" ht="14" hidden="1" customHeight="1" outlineLevel="1" x14ac:dyDescent="0.2">
      <c r="A2637" t="s">
        <v>3036</v>
      </c>
      <c r="B2637" t="s">
        <v>52</v>
      </c>
      <c r="C2637" s="1">
        <f t="shared" si="1082"/>
        <v>8800</v>
      </c>
      <c r="D2637" s="3">
        <f>IF(N2637&gt;0, RANK(N2637,(N2637:P2637,Q2637:AE2637)),0)</f>
        <v>2</v>
      </c>
      <c r="E2637" s="3">
        <f>IF(O2637&gt;0,RANK(O2637,(N2637:P2637,Q2637:AE2637)),0)</f>
        <v>1</v>
      </c>
      <c r="F2637" s="3">
        <f>IF(P2637&gt;0,RANK(P2637,(N2637:P2637,Q2637:AE2637)),0)</f>
        <v>0</v>
      </c>
      <c r="G2637" s="1">
        <f t="shared" si="1093"/>
        <v>3505</v>
      </c>
      <c r="H2637" s="2">
        <f t="shared" si="1094"/>
        <v>0.39829545454545456</v>
      </c>
      <c r="I2637" s="2"/>
      <c r="J2637" s="2">
        <f t="shared" si="1083"/>
        <v>0.29613636363636364</v>
      </c>
      <c r="K2637" s="2">
        <f t="shared" si="1084"/>
        <v>0.69443181818181821</v>
      </c>
      <c r="L2637" s="2">
        <f t="shared" si="1085"/>
        <v>0</v>
      </c>
      <c r="M2637" s="2">
        <f t="shared" si="1086"/>
        <v>9.4318181818181523E-3</v>
      </c>
      <c r="N2637" s="38">
        <v>2606</v>
      </c>
      <c r="O2637" s="38">
        <v>6111</v>
      </c>
      <c r="P2637" s="38"/>
      <c r="Q2637" s="38">
        <v>40</v>
      </c>
      <c r="R2637" s="38">
        <v>32</v>
      </c>
      <c r="S2637" s="38"/>
      <c r="T2637" s="38">
        <v>0</v>
      </c>
      <c r="U2637" s="38">
        <v>0</v>
      </c>
      <c r="V2637" s="38"/>
      <c r="W2637" s="38">
        <f>IF(Copyright!B$11=1,IF(CF2637&gt;0,CF2637-T2637-X2637-U2637-SUM(Z2637:AY2637),SUM(CN2637:CR2637)),SUM(CN2637:CR2637))</f>
        <v>10</v>
      </c>
      <c r="X2637" s="38">
        <v>1</v>
      </c>
      <c r="Y2637" s="38"/>
      <c r="Z2637" s="38">
        <v>0</v>
      </c>
      <c r="AA2637" s="38"/>
      <c r="AB2637" s="38"/>
      <c r="AC2637" s="38"/>
      <c r="AD2637" s="38"/>
      <c r="AE2637" s="38"/>
      <c r="AF2637" s="38"/>
      <c r="AG2637" s="38"/>
      <c r="AH2637" s="38"/>
      <c r="AI2637" s="38"/>
      <c r="AJ2637" s="38"/>
      <c r="AK2637" s="38"/>
      <c r="AL2637" s="38">
        <v>0</v>
      </c>
      <c r="AM2637" s="38"/>
      <c r="AN2637" s="38"/>
      <c r="AO2637" s="38"/>
      <c r="AP2637" s="38"/>
      <c r="AQ2637" s="38"/>
      <c r="AR2637" s="38"/>
      <c r="AS2637" s="38"/>
      <c r="AT2637" s="38"/>
      <c r="AU2637" s="38"/>
      <c r="AV2637" s="38"/>
      <c r="AW2637" s="38"/>
      <c r="AX2637" s="38"/>
      <c r="AY2637" s="38"/>
      <c r="BA2637" s="3">
        <f>IF(Q2637&gt;0,RANK(Q2637,(N2637:P2637,Q2637:AE2637)),0)</f>
        <v>3</v>
      </c>
      <c r="BB2637" s="3">
        <f>IF(R2637&gt;0,RANK(R2637,(N2637:P2637,Q2637:AE2637)),0)</f>
        <v>4</v>
      </c>
      <c r="BC2637" s="3">
        <f>IF(S2637&gt;0,RANK(S2637,(N2637:P2637,Q2637:AE2637)),0)</f>
        <v>0</v>
      </c>
      <c r="BD2637" s="3">
        <f>IF(T2637&gt;0,RANK(T2637,(N2637:P2637,Q2637:AE2637)),0)</f>
        <v>0</v>
      </c>
      <c r="BE2637" s="2">
        <f t="shared" si="1087"/>
        <v>4.5454545454545452E-3</v>
      </c>
      <c r="BF2637" s="2">
        <f t="shared" si="1088"/>
        <v>3.6363636363636364E-3</v>
      </c>
      <c r="BG2637" s="2">
        <f t="shared" si="1089"/>
        <v>0</v>
      </c>
      <c r="BH2637" s="2">
        <f t="shared" si="1090"/>
        <v>0</v>
      </c>
      <c r="BJ2637" t="s">
        <v>3036</v>
      </c>
      <c r="BK2637" t="s">
        <v>52</v>
      </c>
      <c r="BL2637">
        <v>27</v>
      </c>
      <c r="BN2637">
        <v>0</v>
      </c>
      <c r="BO2637" s="60">
        <v>48</v>
      </c>
      <c r="BP2637" s="62">
        <v>25</v>
      </c>
      <c r="BQ2637" s="66">
        <f t="shared" si="1091"/>
        <v>48025</v>
      </c>
      <c r="BR2637" s="66">
        <f t="shared" si="1081"/>
        <v>48025</v>
      </c>
      <c r="BS2637" s="3" t="s">
        <v>3083</v>
      </c>
      <c r="CB2637" s="73"/>
      <c r="CD2637" s="38">
        <f t="shared" si="1092"/>
        <v>13</v>
      </c>
      <c r="CE2637" s="38">
        <f>8777+10</f>
        <v>8787</v>
      </c>
      <c r="CF2637" s="38">
        <v>11</v>
      </c>
      <c r="CM2637" s="51"/>
    </row>
    <row r="2638" spans="1:91" ht="14" hidden="1" customHeight="1" outlineLevel="1" x14ac:dyDescent="0.2">
      <c r="A2638" t="s">
        <v>1937</v>
      </c>
      <c r="B2638" t="s">
        <v>52</v>
      </c>
      <c r="C2638" s="1">
        <f t="shared" si="1082"/>
        <v>131013</v>
      </c>
      <c r="D2638" s="3">
        <f>IF(N2638&gt;0, RANK(N2638,(N2638:P2638,Q2638:AE2638)),0)</f>
        <v>2</v>
      </c>
      <c r="E2638" s="3">
        <f>IF(O2638&gt;0,RANK(O2638,(N2638:P2638,Q2638:AE2638)),0)</f>
        <v>1</v>
      </c>
      <c r="F2638" s="3">
        <f>IF(P2638&gt;0,RANK(P2638,(N2638:P2638,Q2638:AE2638)),0)</f>
        <v>0</v>
      </c>
      <c r="G2638" s="1">
        <f t="shared" si="1093"/>
        <v>21188</v>
      </c>
      <c r="H2638" s="2">
        <f t="shared" si="1094"/>
        <v>0.16172440902811172</v>
      </c>
      <c r="I2638" s="2"/>
      <c r="J2638" s="2">
        <f t="shared" si="1083"/>
        <v>0.41196675139108335</v>
      </c>
      <c r="K2638" s="2">
        <f t="shared" si="1084"/>
        <v>0.57369116041919499</v>
      </c>
      <c r="L2638" s="2">
        <f t="shared" si="1085"/>
        <v>0</v>
      </c>
      <c r="M2638" s="2">
        <f t="shared" si="1086"/>
        <v>1.4342088189721602E-2</v>
      </c>
      <c r="N2638" s="38">
        <v>53973</v>
      </c>
      <c r="O2638" s="38">
        <v>75161</v>
      </c>
      <c r="P2638" s="38"/>
      <c r="Q2638" s="38">
        <v>844</v>
      </c>
      <c r="R2638" s="38">
        <v>579</v>
      </c>
      <c r="S2638" s="38"/>
      <c r="T2638" s="38">
        <v>16</v>
      </c>
      <c r="U2638" s="38">
        <v>38</v>
      </c>
      <c r="V2638" s="38"/>
      <c r="W2638" s="38">
        <f>IF(Copyright!B$11=1,IF(CF2638&gt;0,CF2638-T2638-X2638-U2638-SUM(Z2638:AY2638),SUM(CN2638:CR2638)),SUM(CN2638:CR2638))</f>
        <v>354</v>
      </c>
      <c r="X2638" s="38">
        <v>47</v>
      </c>
      <c r="Y2638" s="38"/>
      <c r="Z2638" s="38">
        <v>1</v>
      </c>
      <c r="AA2638" s="38"/>
      <c r="AB2638" s="38"/>
      <c r="AC2638" s="38"/>
      <c r="AD2638" s="38"/>
      <c r="AE2638" s="38"/>
      <c r="AF2638" s="38"/>
      <c r="AG2638" s="38"/>
      <c r="AH2638" s="38"/>
      <c r="AI2638" s="38"/>
      <c r="AJ2638" s="38"/>
      <c r="AK2638" s="38"/>
      <c r="AL2638" s="38">
        <v>0</v>
      </c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BA2638" s="3">
        <f>IF(Q2638&gt;0,RANK(Q2638,(N2638:P2638,Q2638:AE2638)),0)</f>
        <v>3</v>
      </c>
      <c r="BB2638" s="3">
        <f>IF(R2638&gt;0,RANK(R2638,(N2638:P2638,Q2638:AE2638)),0)</f>
        <v>4</v>
      </c>
      <c r="BC2638" s="3">
        <f>IF(S2638&gt;0,RANK(S2638,(N2638:P2638,Q2638:AE2638)),0)</f>
        <v>0</v>
      </c>
      <c r="BD2638" s="3">
        <f>IF(T2638&gt;0,RANK(T2638,(N2638:P2638,Q2638:AE2638)),0)</f>
        <v>8</v>
      </c>
      <c r="BE2638" s="2">
        <f t="shared" si="1087"/>
        <v>6.4421087983635213E-3</v>
      </c>
      <c r="BF2638" s="2">
        <f t="shared" si="1088"/>
        <v>4.4194087609626528E-3</v>
      </c>
      <c r="BG2638" s="2">
        <f t="shared" si="1089"/>
        <v>0</v>
      </c>
      <c r="BH2638" s="2">
        <f t="shared" si="1090"/>
        <v>1.2212528527703358E-4</v>
      </c>
      <c r="BJ2638" t="s">
        <v>1937</v>
      </c>
      <c r="BK2638" t="s">
        <v>52</v>
      </c>
      <c r="BN2638">
        <v>0</v>
      </c>
      <c r="BO2638" s="60">
        <v>48</v>
      </c>
      <c r="BP2638" s="62">
        <v>27</v>
      </c>
      <c r="BQ2638" s="66">
        <f t="shared" si="1091"/>
        <v>48027</v>
      </c>
      <c r="BR2638" s="66">
        <f t="shared" si="1081"/>
        <v>48027</v>
      </c>
      <c r="BS2638" s="3" t="s">
        <v>3083</v>
      </c>
      <c r="BT2638" s="38">
        <v>418</v>
      </c>
      <c r="BU2638" s="38">
        <v>0</v>
      </c>
      <c r="BV2638" s="38">
        <f>BW2638-BU2638-BT2638-C2638</f>
        <v>0</v>
      </c>
      <c r="BW2638" s="38">
        <v>131431</v>
      </c>
      <c r="BY2638" s="73"/>
      <c r="CB2638" s="73"/>
      <c r="CD2638" s="38">
        <f t="shared" si="1092"/>
        <v>0</v>
      </c>
      <c r="CE2638" s="38">
        <v>131013</v>
      </c>
      <c r="CF2638" s="38">
        <v>456</v>
      </c>
      <c r="CM2638" s="51"/>
    </row>
    <row r="2639" spans="1:91" ht="14" hidden="1" customHeight="1" outlineLevel="1" x14ac:dyDescent="0.2">
      <c r="A2639" t="s">
        <v>1361</v>
      </c>
      <c r="B2639" t="s">
        <v>52</v>
      </c>
      <c r="C2639" s="1">
        <f t="shared" si="1082"/>
        <v>760463</v>
      </c>
      <c r="D2639" s="3">
        <f>IF(N2639&gt;0, RANK(N2639,(N2639:P2639,Q2639:AE2639)),0)</f>
        <v>1</v>
      </c>
      <c r="E2639" s="3">
        <f>IF(O2639&gt;0,RANK(O2639,(N2639:P2639,Q2639:AE2639)),0)</f>
        <v>2</v>
      </c>
      <c r="F2639" s="3">
        <f>IF(P2639&gt;0,RANK(P2639,(N2639:P2639,Q2639:AE2639)),0)</f>
        <v>0</v>
      </c>
      <c r="G2639" s="1">
        <f t="shared" si="1093"/>
        <v>73844</v>
      </c>
      <c r="H2639" s="2">
        <f t="shared" si="1094"/>
        <v>9.7104001115110139E-2</v>
      </c>
      <c r="I2639" s="2"/>
      <c r="J2639" s="2">
        <f t="shared" si="1083"/>
        <v>0.54097175010487031</v>
      </c>
      <c r="K2639" s="2">
        <f t="shared" si="1084"/>
        <v>0.44386774898976017</v>
      </c>
      <c r="L2639" s="2">
        <f t="shared" si="1085"/>
        <v>0</v>
      </c>
      <c r="M2639" s="2">
        <f t="shared" si="1086"/>
        <v>1.5160500905369523E-2</v>
      </c>
      <c r="N2639" s="38">
        <v>411389</v>
      </c>
      <c r="O2639" s="38">
        <v>337545</v>
      </c>
      <c r="P2639" s="38"/>
      <c r="Q2639" s="38">
        <v>4310</v>
      </c>
      <c r="R2639" s="38">
        <v>4303</v>
      </c>
      <c r="S2639" s="38"/>
      <c r="T2639" s="38">
        <v>307</v>
      </c>
      <c r="U2639" s="38">
        <v>150</v>
      </c>
      <c r="V2639" s="38"/>
      <c r="W2639" s="38">
        <f>IF(Copyright!B$11=1,IF(CF2639&gt;0,CF2639-T2639-X2639-U2639-SUM(Z2639:AY2639),SUM(CN2639:CR2639)),SUM(CN2639:CR2639))</f>
        <v>2150</v>
      </c>
      <c r="X2639" s="38">
        <v>265</v>
      </c>
      <c r="Y2639" s="38"/>
      <c r="Z2639" s="38">
        <v>44</v>
      </c>
      <c r="AA2639" s="38"/>
      <c r="AB2639" s="38"/>
      <c r="AC2639" s="38"/>
      <c r="AD2639" s="38"/>
      <c r="AE2639" s="38"/>
      <c r="AF2639" s="38"/>
      <c r="AG2639" s="38"/>
      <c r="AH2639" s="38"/>
      <c r="AI2639" s="38"/>
      <c r="AJ2639" s="38"/>
      <c r="AK2639" s="38"/>
      <c r="AL2639" s="38">
        <v>0</v>
      </c>
      <c r="AM2639" s="38"/>
      <c r="AN2639" s="38"/>
      <c r="AO2639" s="38"/>
      <c r="AP2639" s="38"/>
      <c r="AQ2639" s="38"/>
      <c r="AR2639" s="38"/>
      <c r="AS2639" s="38"/>
      <c r="AT2639" s="38"/>
      <c r="AU2639" s="38"/>
      <c r="AV2639" s="38"/>
      <c r="AW2639" s="38"/>
      <c r="AX2639" s="38"/>
      <c r="AY2639" s="38"/>
      <c r="BA2639" s="3">
        <f>IF(Q2639&gt;0,RANK(Q2639,(N2639:P2639,Q2639:AE2639)),0)</f>
        <v>3</v>
      </c>
      <c r="BB2639" s="3">
        <f>IF(R2639&gt;0,RANK(R2639,(N2639:P2639,Q2639:AE2639)),0)</f>
        <v>4</v>
      </c>
      <c r="BC2639" s="3">
        <f>IF(S2639&gt;0,RANK(S2639,(N2639:P2639,Q2639:AE2639)),0)</f>
        <v>0</v>
      </c>
      <c r="BD2639" s="3">
        <f>IF(T2639&gt;0,RANK(T2639,(N2639:P2639,Q2639:AE2639)),0)</f>
        <v>6</v>
      </c>
      <c r="BE2639" s="2">
        <f t="shared" si="1087"/>
        <v>5.6675998700791491E-3</v>
      </c>
      <c r="BF2639" s="2">
        <f t="shared" si="1088"/>
        <v>5.6583949514966538E-3</v>
      </c>
      <c r="BG2639" s="2">
        <f t="shared" si="1089"/>
        <v>0</v>
      </c>
      <c r="BH2639" s="2">
        <f t="shared" si="1090"/>
        <v>4.0370142926085821E-4</v>
      </c>
      <c r="BJ2639" t="s">
        <v>1361</v>
      </c>
      <c r="BK2639" t="s">
        <v>52</v>
      </c>
      <c r="BN2639">
        <v>0</v>
      </c>
      <c r="BO2639" s="60">
        <v>48</v>
      </c>
      <c r="BP2639" s="62">
        <v>29</v>
      </c>
      <c r="BQ2639" s="66">
        <f t="shared" si="1091"/>
        <v>48029</v>
      </c>
      <c r="BR2639" s="66">
        <f t="shared" si="1081"/>
        <v>48029</v>
      </c>
      <c r="BS2639" s="3" t="s">
        <v>3083</v>
      </c>
      <c r="BY2639" s="73"/>
      <c r="CB2639" s="73"/>
      <c r="CD2639" s="38">
        <f t="shared" si="1092"/>
        <v>0</v>
      </c>
      <c r="CE2639" s="38">
        <f>337545+411389+4310+4303+2916</f>
        <v>760463</v>
      </c>
      <c r="CF2639" s="38">
        <v>2916</v>
      </c>
      <c r="CM2639" s="51"/>
    </row>
    <row r="2640" spans="1:91" ht="14" hidden="1" customHeight="1" outlineLevel="1" x14ac:dyDescent="0.2">
      <c r="A2640" t="s">
        <v>541</v>
      </c>
      <c r="B2640" t="s">
        <v>52</v>
      </c>
      <c r="C2640" s="1">
        <f t="shared" si="1082"/>
        <v>8523</v>
      </c>
      <c r="D2640" s="3">
        <f>IF(N2640&gt;0, RANK(N2640,(N2640:P2640,Q2640:AE2640)),0)</f>
        <v>2</v>
      </c>
      <c r="E2640" s="3">
        <f>IF(O2640&gt;0,RANK(O2640,(N2640:P2640,Q2640:AE2640)),0)</f>
        <v>1</v>
      </c>
      <c r="F2640" s="3">
        <f>IF(P2640&gt;0,RANK(P2640,(N2640:P2640,Q2640:AE2640)),0)</f>
        <v>0</v>
      </c>
      <c r="G2640" s="1">
        <f t="shared" si="1093"/>
        <v>4474</v>
      </c>
      <c r="H2640" s="2">
        <f t="shared" si="1094"/>
        <v>0.52493253549219754</v>
      </c>
      <c r="I2640" s="2"/>
      <c r="J2640" s="2">
        <f t="shared" si="1083"/>
        <v>0.2314912589463804</v>
      </c>
      <c r="K2640" s="2">
        <f t="shared" si="1084"/>
        <v>0.75642379443857799</v>
      </c>
      <c r="L2640" s="2">
        <f t="shared" si="1085"/>
        <v>0</v>
      </c>
      <c r="M2640" s="2">
        <f t="shared" si="1086"/>
        <v>1.2084946615041559E-2</v>
      </c>
      <c r="N2640" s="38">
        <v>1973</v>
      </c>
      <c r="O2640" s="38">
        <v>6447</v>
      </c>
      <c r="P2640" s="38"/>
      <c r="Q2640" s="38">
        <v>67</v>
      </c>
      <c r="R2640" s="38">
        <v>31</v>
      </c>
      <c r="S2640" s="38"/>
      <c r="T2640" s="38">
        <v>1</v>
      </c>
      <c r="U2640" s="38">
        <v>0</v>
      </c>
      <c r="V2640" s="38"/>
      <c r="W2640" s="38">
        <f>IF(Copyright!B$11=1,IF(CF2640&gt;0,CF2640-T2640-X2640-U2640-SUM(Z2640:AY2640),SUM(CN2640:CR2640)),SUM(CN2640:CR2640))</f>
        <v>0</v>
      </c>
      <c r="X2640" s="38">
        <v>4</v>
      </c>
      <c r="Y2640" s="38"/>
      <c r="Z2640" s="38">
        <v>0</v>
      </c>
      <c r="AA2640" s="38"/>
      <c r="AB2640" s="38"/>
      <c r="AC2640" s="38"/>
      <c r="AD2640" s="38"/>
      <c r="AE2640" s="38"/>
      <c r="AF2640" s="38"/>
      <c r="AG2640" s="38"/>
      <c r="AH2640" s="38"/>
      <c r="AI2640" s="38"/>
      <c r="AJ2640" s="38"/>
      <c r="AK2640" s="38"/>
      <c r="AL2640" s="38">
        <v>0</v>
      </c>
      <c r="AM2640" s="38"/>
      <c r="AN2640" s="38"/>
      <c r="AO2640" s="38"/>
      <c r="AP2640" s="38"/>
      <c r="AQ2640" s="38"/>
      <c r="AR2640" s="38"/>
      <c r="AS2640" s="38"/>
      <c r="AT2640" s="38"/>
      <c r="AU2640" s="38"/>
      <c r="AV2640" s="38"/>
      <c r="AW2640" s="38"/>
      <c r="AX2640" s="38"/>
      <c r="AY2640" s="38"/>
      <c r="BA2640" s="3">
        <f>IF(Q2640&gt;0,RANK(Q2640,(N2640:P2640,Q2640:AE2640)),0)</f>
        <v>3</v>
      </c>
      <c r="BB2640" s="3">
        <f>IF(R2640&gt;0,RANK(R2640,(N2640:P2640,Q2640:AE2640)),0)</f>
        <v>4</v>
      </c>
      <c r="BC2640" s="3">
        <f>IF(S2640&gt;0,RANK(S2640,(N2640:P2640,Q2640:AE2640)),0)</f>
        <v>0</v>
      </c>
      <c r="BD2640" s="3">
        <f>IF(T2640&gt;0,RANK(T2640,(N2640:P2640,Q2640:AE2640)),0)</f>
        <v>6</v>
      </c>
      <c r="BE2640" s="2">
        <f t="shared" si="1087"/>
        <v>7.8610817787164149E-3</v>
      </c>
      <c r="BF2640" s="2">
        <f t="shared" si="1088"/>
        <v>3.6372169423911768E-3</v>
      </c>
      <c r="BG2640" s="2">
        <f t="shared" si="1089"/>
        <v>0</v>
      </c>
      <c r="BH2640" s="2">
        <f t="shared" si="1090"/>
        <v>1.1732957878681215E-4</v>
      </c>
      <c r="BJ2640" t="s">
        <v>541</v>
      </c>
      <c r="BK2640" t="s">
        <v>52</v>
      </c>
      <c r="BL2640">
        <v>21</v>
      </c>
      <c r="BN2640">
        <v>0</v>
      </c>
      <c r="BO2640" s="60">
        <v>48</v>
      </c>
      <c r="BP2640" s="62">
        <v>31</v>
      </c>
      <c r="BQ2640" s="66">
        <f t="shared" si="1091"/>
        <v>48031</v>
      </c>
      <c r="BR2640" s="66">
        <f t="shared" si="1081"/>
        <v>48031</v>
      </c>
      <c r="BS2640" s="3" t="s">
        <v>3083</v>
      </c>
      <c r="CB2640" s="6"/>
      <c r="CD2640" s="38">
        <f t="shared" si="1092"/>
        <v>8523</v>
      </c>
    </row>
    <row r="2641" spans="1:91" ht="14" hidden="1" customHeight="1" outlineLevel="1" x14ac:dyDescent="0.2">
      <c r="A2641" t="s">
        <v>2767</v>
      </c>
      <c r="B2641" t="s">
        <v>52</v>
      </c>
      <c r="C2641" s="1">
        <f t="shared" si="1082"/>
        <v>387</v>
      </c>
      <c r="D2641" s="3">
        <f>IF(N2641&gt;0, RANK(N2641,(N2641:P2641,Q2641:AE2641)),0)</f>
        <v>2</v>
      </c>
      <c r="E2641" s="3">
        <f>IF(O2641&gt;0,RANK(O2641,(N2641:P2641,Q2641:AE2641)),0)</f>
        <v>1</v>
      </c>
      <c r="F2641" s="3">
        <f>IF(P2641&gt;0,RANK(P2641,(N2641:P2641,Q2641:AE2641)),0)</f>
        <v>0</v>
      </c>
      <c r="G2641" s="1">
        <f t="shared" si="1093"/>
        <v>354</v>
      </c>
      <c r="H2641" s="2">
        <f t="shared" si="1094"/>
        <v>0.9147286821705426</v>
      </c>
      <c r="I2641" s="2"/>
      <c r="J2641" s="2">
        <f t="shared" si="1083"/>
        <v>4.1343669250645997E-2</v>
      </c>
      <c r="K2641" s="2">
        <f t="shared" si="1084"/>
        <v>0.95607235142118863</v>
      </c>
      <c r="L2641" s="2">
        <f t="shared" si="1085"/>
        <v>0</v>
      </c>
      <c r="M2641" s="2">
        <f t="shared" si="1086"/>
        <v>2.5839793281653423E-3</v>
      </c>
      <c r="N2641" s="38">
        <v>16</v>
      </c>
      <c r="O2641" s="38">
        <v>370</v>
      </c>
      <c r="P2641" s="38"/>
      <c r="Q2641" s="38">
        <v>1</v>
      </c>
      <c r="R2641" s="38">
        <v>0</v>
      </c>
      <c r="S2641" s="38"/>
      <c r="T2641" s="38">
        <v>0</v>
      </c>
      <c r="U2641" s="38">
        <v>0</v>
      </c>
      <c r="V2641" s="38"/>
      <c r="W2641" s="38">
        <f>IF(Copyright!B$11=1,IF(CF2641&gt;0,CF2641-T2641-X2641-U2641-SUM(Z2641:AY2641),SUM(CN2641:CR2641)),SUM(CN2641:CR2641))</f>
        <v>0</v>
      </c>
      <c r="X2641" s="38">
        <v>0</v>
      </c>
      <c r="Y2641" s="38"/>
      <c r="Z2641" s="38">
        <v>0</v>
      </c>
      <c r="AA2641" s="38"/>
      <c r="AB2641" s="38"/>
      <c r="AC2641" s="38"/>
      <c r="AD2641" s="38"/>
      <c r="AE2641" s="38"/>
      <c r="AF2641" s="38"/>
      <c r="AG2641" s="38"/>
      <c r="AH2641" s="38"/>
      <c r="AI2641" s="38"/>
      <c r="AJ2641" s="38"/>
      <c r="AK2641" s="38"/>
      <c r="AL2641" s="38">
        <v>0</v>
      </c>
      <c r="AM2641" s="38"/>
      <c r="AN2641" s="38"/>
      <c r="AO2641" s="38"/>
      <c r="AP2641" s="38"/>
      <c r="AQ2641" s="38"/>
      <c r="AR2641" s="38"/>
      <c r="AS2641" s="38"/>
      <c r="AT2641" s="38"/>
      <c r="AU2641" s="38"/>
      <c r="AV2641" s="38"/>
      <c r="AW2641" s="38"/>
      <c r="AX2641" s="38"/>
      <c r="AY2641" s="38"/>
      <c r="BA2641" s="3">
        <f>IF(Q2641&gt;0,RANK(Q2641,(N2641:P2641,Q2641:AE2641)),0)</f>
        <v>3</v>
      </c>
      <c r="BB2641" s="3">
        <f>IF(R2641&gt;0,RANK(R2641,(N2641:P2641,Q2641:AE2641)),0)</f>
        <v>0</v>
      </c>
      <c r="BC2641" s="3">
        <f>IF(S2641&gt;0,RANK(S2641,(N2641:P2641,Q2641:AE2641)),0)</f>
        <v>0</v>
      </c>
      <c r="BD2641" s="3">
        <f>IF(T2641&gt;0,RANK(T2641,(N2641:P2641,Q2641:AE2641)),0)</f>
        <v>0</v>
      </c>
      <c r="BE2641" s="2">
        <f t="shared" si="1087"/>
        <v>2.5839793281653748E-3</v>
      </c>
      <c r="BF2641" s="2">
        <f t="shared" si="1088"/>
        <v>0</v>
      </c>
      <c r="BG2641" s="2">
        <f t="shared" si="1089"/>
        <v>0</v>
      </c>
      <c r="BH2641" s="2">
        <f t="shared" si="1090"/>
        <v>0</v>
      </c>
      <c r="BJ2641" t="s">
        <v>2767</v>
      </c>
      <c r="BK2641" t="s">
        <v>52</v>
      </c>
      <c r="BL2641">
        <v>19</v>
      </c>
      <c r="BN2641">
        <v>0</v>
      </c>
      <c r="BO2641" s="60">
        <v>48</v>
      </c>
      <c r="BP2641" s="62">
        <v>33</v>
      </c>
      <c r="BQ2641" s="66">
        <f t="shared" si="1091"/>
        <v>48033</v>
      </c>
      <c r="BR2641" s="66">
        <f t="shared" si="1081"/>
        <v>48033</v>
      </c>
      <c r="BS2641" s="3" t="s">
        <v>3083</v>
      </c>
      <c r="CB2641" s="6"/>
      <c r="CD2641" s="38">
        <f t="shared" si="1092"/>
        <v>387</v>
      </c>
    </row>
    <row r="2642" spans="1:91" ht="14" hidden="1" customHeight="1" outlineLevel="1" x14ac:dyDescent="0.2">
      <c r="A2642" t="s">
        <v>857</v>
      </c>
      <c r="B2642" t="s">
        <v>52</v>
      </c>
      <c r="C2642" s="1">
        <f t="shared" si="1082"/>
        <v>9586</v>
      </c>
      <c r="D2642" s="3">
        <f>IF(N2642&gt;0, RANK(N2642,(N2642:P2642,Q2642:AE2642)),0)</f>
        <v>2</v>
      </c>
      <c r="E2642" s="3">
        <f>IF(O2642&gt;0,RANK(O2642,(N2642:P2642,Q2642:AE2642)),0)</f>
        <v>1</v>
      </c>
      <c r="F2642" s="3">
        <f>IF(P2642&gt;0,RANK(P2642,(N2642:P2642,Q2642:AE2642)),0)</f>
        <v>0</v>
      </c>
      <c r="G2642" s="1">
        <f t="shared" si="1093"/>
        <v>6445</v>
      </c>
      <c r="H2642" s="2">
        <f t="shared" si="1094"/>
        <v>0.67233465470477782</v>
      </c>
      <c r="I2642" s="2"/>
      <c r="J2642" s="2">
        <f t="shared" si="1083"/>
        <v>0.15898184852910494</v>
      </c>
      <c r="K2642" s="2">
        <f t="shared" si="1084"/>
        <v>0.83131650323388273</v>
      </c>
      <c r="L2642" s="2">
        <f t="shared" si="1085"/>
        <v>0</v>
      </c>
      <c r="M2642" s="2">
        <f t="shared" si="1086"/>
        <v>9.7016482370123613E-3</v>
      </c>
      <c r="N2642" s="38">
        <v>1524</v>
      </c>
      <c r="O2642" s="38">
        <v>7969</v>
      </c>
      <c r="P2642" s="38"/>
      <c r="Q2642" s="38">
        <v>51</v>
      </c>
      <c r="R2642" s="38">
        <v>27</v>
      </c>
      <c r="S2642" s="38"/>
      <c r="T2642" s="38">
        <v>1</v>
      </c>
      <c r="U2642" s="38">
        <v>2</v>
      </c>
      <c r="V2642" s="38"/>
      <c r="W2642" s="38">
        <f>IF(Copyright!B$11=1,IF(CF2642&gt;0,CF2642-T2642-X2642-U2642-SUM(Z2642:AY2642),SUM(CN2642:CR2642)),SUM(CN2642:CR2642))</f>
        <v>10</v>
      </c>
      <c r="X2642" s="38">
        <v>1</v>
      </c>
      <c r="Y2642" s="38"/>
      <c r="Z2642" s="38">
        <v>1</v>
      </c>
      <c r="AA2642" s="38"/>
      <c r="AB2642" s="38"/>
      <c r="AC2642" s="38"/>
      <c r="AD2642" s="38"/>
      <c r="AE2642" s="38"/>
      <c r="AF2642" s="38"/>
      <c r="AG2642" s="38"/>
      <c r="AH2642" s="38"/>
      <c r="AI2642" s="38"/>
      <c r="AJ2642" s="38"/>
      <c r="AK2642" s="38"/>
      <c r="AL2642" s="38">
        <v>0</v>
      </c>
      <c r="AM2642" s="38"/>
      <c r="AN2642" s="38"/>
      <c r="AO2642" s="38"/>
      <c r="AP2642" s="38"/>
      <c r="AQ2642" s="38"/>
      <c r="AR2642" s="38"/>
      <c r="AS2642" s="38"/>
      <c r="AT2642" s="38"/>
      <c r="AU2642" s="38"/>
      <c r="AV2642" s="38"/>
      <c r="AW2642" s="38"/>
      <c r="AX2642" s="38"/>
      <c r="AY2642" s="38"/>
      <c r="BA2642" s="3">
        <f>IF(Q2642&gt;0,RANK(Q2642,(N2642:P2642,Q2642:AE2642)),0)</f>
        <v>3</v>
      </c>
      <c r="BB2642" s="3">
        <f>IF(R2642&gt;0,RANK(R2642,(N2642:P2642,Q2642:AE2642)),0)</f>
        <v>4</v>
      </c>
      <c r="BC2642" s="3">
        <f>IF(S2642&gt;0,RANK(S2642,(N2642:P2642,Q2642:AE2642)),0)</f>
        <v>0</v>
      </c>
      <c r="BD2642" s="3">
        <f>IF(T2642&gt;0,RANK(T2642,(N2642:P2642,Q2642:AE2642)),0)</f>
        <v>7</v>
      </c>
      <c r="BE2642" s="2">
        <f t="shared" si="1087"/>
        <v>5.3202587106196539E-3</v>
      </c>
      <c r="BF2642" s="2">
        <f t="shared" si="1088"/>
        <v>2.816607552680993E-3</v>
      </c>
      <c r="BG2642" s="2">
        <f t="shared" si="1089"/>
        <v>0</v>
      </c>
      <c r="BH2642" s="2">
        <f t="shared" si="1090"/>
        <v>1.0431879824744419E-4</v>
      </c>
      <c r="BJ2642" t="s">
        <v>857</v>
      </c>
      <c r="BK2642" t="s">
        <v>52</v>
      </c>
      <c r="BL2642">
        <v>31</v>
      </c>
      <c r="BN2642">
        <v>0</v>
      </c>
      <c r="BO2642" s="60">
        <v>48</v>
      </c>
      <c r="BP2642" s="62">
        <v>35</v>
      </c>
      <c r="BQ2642" s="66">
        <f t="shared" si="1091"/>
        <v>48035</v>
      </c>
      <c r="BR2642" s="66">
        <f t="shared" si="1081"/>
        <v>48035</v>
      </c>
      <c r="BS2642" s="3" t="s">
        <v>3083</v>
      </c>
      <c r="BY2642" s="73"/>
      <c r="CB2642" s="73"/>
      <c r="CD2642" s="38">
        <f t="shared" si="1092"/>
        <v>0</v>
      </c>
      <c r="CE2642" s="38">
        <v>9586</v>
      </c>
      <c r="CF2642" s="38">
        <v>15</v>
      </c>
      <c r="CM2642" s="51"/>
    </row>
    <row r="2643" spans="1:91" ht="14" hidden="1" customHeight="1" outlineLevel="1" x14ac:dyDescent="0.2">
      <c r="A2643" t="s">
        <v>1365</v>
      </c>
      <c r="B2643" t="s">
        <v>52</v>
      </c>
      <c r="C2643" s="1">
        <f t="shared" si="1082"/>
        <v>36711</v>
      </c>
      <c r="D2643" s="3">
        <f>IF(N2643&gt;0, RANK(N2643,(N2643:P2643,Q2643:AE2643)),0)</f>
        <v>2</v>
      </c>
      <c r="E2643" s="3">
        <f>IF(O2643&gt;0,RANK(O2643,(N2643:P2643,Q2643:AE2643)),0)</f>
        <v>1</v>
      </c>
      <c r="F2643" s="3">
        <f>IF(P2643&gt;0,RANK(P2643,(N2643:P2643,Q2643:AE2643)),0)</f>
        <v>0</v>
      </c>
      <c r="G2643" s="1">
        <f t="shared" si="1093"/>
        <v>17840</v>
      </c>
      <c r="H2643" s="2">
        <f t="shared" si="1094"/>
        <v>0.48595788728174116</v>
      </c>
      <c r="I2643" s="2"/>
      <c r="J2643" s="2">
        <f t="shared" si="1083"/>
        <v>0.25283974830432293</v>
      </c>
      <c r="K2643" s="2">
        <f t="shared" si="1084"/>
        <v>0.73879763558606415</v>
      </c>
      <c r="L2643" s="2">
        <f t="shared" si="1085"/>
        <v>0</v>
      </c>
      <c r="M2643" s="2">
        <f t="shared" si="1086"/>
        <v>8.3626161096128637E-3</v>
      </c>
      <c r="N2643" s="38">
        <v>9282</v>
      </c>
      <c r="O2643" s="38">
        <v>27122</v>
      </c>
      <c r="P2643" s="38"/>
      <c r="Q2643" s="38">
        <v>138</v>
      </c>
      <c r="R2643" s="38">
        <v>87</v>
      </c>
      <c r="S2643" s="38"/>
      <c r="T2643" s="38">
        <v>1</v>
      </c>
      <c r="U2643" s="38">
        <v>3</v>
      </c>
      <c r="V2643" s="38"/>
      <c r="W2643" s="38">
        <f>IF(Copyright!B$11=1,IF(CF2643&gt;0,CF2643-T2643-X2643-U2643-SUM(Z2643:AY2643),SUM(CN2643:CR2643)),SUM(CN2643:CR2643))</f>
        <v>67</v>
      </c>
      <c r="X2643" s="38">
        <v>10</v>
      </c>
      <c r="Y2643" s="38"/>
      <c r="Z2643" s="38">
        <v>1</v>
      </c>
      <c r="AA2643" s="38"/>
      <c r="AB2643" s="38"/>
      <c r="AC2643" s="38"/>
      <c r="AD2643" s="38"/>
      <c r="AE2643" s="38"/>
      <c r="AF2643" s="38"/>
      <c r="AG2643" s="38"/>
      <c r="AH2643" s="38"/>
      <c r="AI2643" s="38"/>
      <c r="AJ2643" s="38"/>
      <c r="AK2643" s="38"/>
      <c r="AL2643" s="38">
        <v>0</v>
      </c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BA2643" s="3">
        <f>IF(Q2643&gt;0,RANK(Q2643,(N2643:P2643,Q2643:AE2643)),0)</f>
        <v>3</v>
      </c>
      <c r="BB2643" s="3">
        <f>IF(R2643&gt;0,RANK(R2643,(N2643:P2643,Q2643:AE2643)),0)</f>
        <v>4</v>
      </c>
      <c r="BC2643" s="3">
        <f>IF(S2643&gt;0,RANK(S2643,(N2643:P2643,Q2643:AE2643)),0)</f>
        <v>0</v>
      </c>
      <c r="BD2643" s="3">
        <f>IF(T2643&gt;0,RANK(T2643,(N2643:P2643,Q2643:AE2643)),0)</f>
        <v>8</v>
      </c>
      <c r="BE2643" s="2">
        <f t="shared" si="1087"/>
        <v>3.7590912805426165E-3</v>
      </c>
      <c r="BF2643" s="2">
        <f t="shared" si="1088"/>
        <v>2.3698618942551279E-3</v>
      </c>
      <c r="BG2643" s="2">
        <f t="shared" si="1089"/>
        <v>0</v>
      </c>
      <c r="BH2643" s="2">
        <f t="shared" si="1090"/>
        <v>2.7239791887989977E-5</v>
      </c>
      <c r="BJ2643" t="s">
        <v>1365</v>
      </c>
      <c r="BK2643" t="s">
        <v>52</v>
      </c>
      <c r="BN2643">
        <v>0</v>
      </c>
      <c r="BO2643" s="60">
        <v>48</v>
      </c>
      <c r="BP2643" s="62">
        <v>37</v>
      </c>
      <c r="BQ2643" s="66">
        <f t="shared" si="1091"/>
        <v>48037</v>
      </c>
      <c r="BR2643" s="66">
        <f t="shared" si="1081"/>
        <v>48037</v>
      </c>
      <c r="BS2643" s="3" t="s">
        <v>3083</v>
      </c>
      <c r="BY2643" s="73"/>
      <c r="CB2643" s="73"/>
      <c r="CD2643" s="38">
        <f t="shared" si="1092"/>
        <v>0</v>
      </c>
      <c r="CE2643" s="38">
        <v>36711</v>
      </c>
      <c r="CF2643" s="38">
        <v>82</v>
      </c>
      <c r="CM2643" s="51"/>
    </row>
    <row r="2644" spans="1:91" ht="14" hidden="1" customHeight="1" outlineLevel="1" x14ac:dyDescent="0.2">
      <c r="A2644" t="s">
        <v>796</v>
      </c>
      <c r="B2644" t="s">
        <v>52</v>
      </c>
      <c r="C2644" s="1">
        <f t="shared" si="1082"/>
        <v>162046</v>
      </c>
      <c r="D2644" s="3">
        <f>IF(N2644&gt;0, RANK(N2644,(N2644:P2644,Q2644:AE2644)),0)</f>
        <v>2</v>
      </c>
      <c r="E2644" s="3">
        <f>IF(O2644&gt;0,RANK(O2644,(N2644:P2644,Q2644:AE2644)),0)</f>
        <v>1</v>
      </c>
      <c r="F2644" s="3">
        <f>IF(P2644&gt;0,RANK(P2644,(N2644:P2644,Q2644:AE2644)),0)</f>
        <v>0</v>
      </c>
      <c r="G2644" s="1">
        <f t="shared" si="1093"/>
        <v>31891</v>
      </c>
      <c r="H2644" s="2">
        <f t="shared" si="1094"/>
        <v>0.19680214260148354</v>
      </c>
      <c r="I2644" s="2"/>
      <c r="J2644" s="2">
        <f t="shared" si="1083"/>
        <v>0.39480147612406352</v>
      </c>
      <c r="K2644" s="2">
        <f t="shared" si="1084"/>
        <v>0.59160361872554712</v>
      </c>
      <c r="L2644" s="2">
        <f t="shared" si="1085"/>
        <v>0</v>
      </c>
      <c r="M2644" s="2">
        <f t="shared" si="1086"/>
        <v>1.3594905150389414E-2</v>
      </c>
      <c r="N2644" s="38">
        <v>63976</v>
      </c>
      <c r="O2644" s="38">
        <v>95867</v>
      </c>
      <c r="P2644" s="38"/>
      <c r="Q2644" s="38">
        <v>932</v>
      </c>
      <c r="R2644" s="38">
        <v>1175</v>
      </c>
      <c r="S2644" s="38"/>
      <c r="T2644" s="38">
        <v>19</v>
      </c>
      <c r="U2644" s="38">
        <v>31</v>
      </c>
      <c r="V2644" s="38"/>
      <c r="W2644" s="38">
        <f>IF(Copyright!B$11=1,IF(CF2644&gt;0,CF2644-T2644-X2644-U2644-SUM(Z2644:AY2644),SUM(CN2644:CR2644)),SUM(CN2644:CR2644))</f>
        <v>0</v>
      </c>
      <c r="X2644" s="38">
        <v>40</v>
      </c>
      <c r="Y2644" s="38"/>
      <c r="Z2644" s="38">
        <v>6</v>
      </c>
      <c r="AA2644" s="38"/>
      <c r="AB2644" s="38"/>
      <c r="AC2644" s="38"/>
      <c r="AD2644" s="38"/>
      <c r="AE2644" s="38"/>
      <c r="AF2644" s="38"/>
      <c r="AG2644" s="38"/>
      <c r="AH2644" s="38"/>
      <c r="AI2644" s="38"/>
      <c r="AJ2644" s="38"/>
      <c r="AK2644" s="38"/>
      <c r="AL2644" s="38">
        <v>0</v>
      </c>
      <c r="AM2644" s="38"/>
      <c r="AN2644" s="38"/>
      <c r="AO2644" s="38"/>
      <c r="AP2644" s="38"/>
      <c r="AQ2644" s="38"/>
      <c r="AR2644" s="38"/>
      <c r="AS2644" s="38"/>
      <c r="AT2644" s="38"/>
      <c r="AU2644" s="38"/>
      <c r="AV2644" s="38"/>
      <c r="AW2644" s="38"/>
      <c r="AX2644" s="38"/>
      <c r="AY2644" s="38"/>
      <c r="BA2644" s="3">
        <f>IF(Q2644&gt;0,RANK(Q2644,(N2644:P2644,Q2644:AE2644)),0)</f>
        <v>4</v>
      </c>
      <c r="BB2644" s="3">
        <f>IF(R2644&gt;0,RANK(R2644,(N2644:P2644,Q2644:AE2644)),0)</f>
        <v>3</v>
      </c>
      <c r="BC2644" s="3">
        <f>IF(S2644&gt;0,RANK(S2644,(N2644:P2644,Q2644:AE2644)),0)</f>
        <v>0</v>
      </c>
      <c r="BD2644" s="3">
        <f>IF(T2644&gt;0,RANK(T2644,(N2644:P2644,Q2644:AE2644)),0)</f>
        <v>7</v>
      </c>
      <c r="BE2644" s="2">
        <f t="shared" si="1087"/>
        <v>5.7514532910408157E-3</v>
      </c>
      <c r="BF2644" s="2">
        <f t="shared" si="1088"/>
        <v>7.2510274860224872E-3</v>
      </c>
      <c r="BG2644" s="2">
        <f t="shared" si="1089"/>
        <v>0</v>
      </c>
      <c r="BH2644" s="2">
        <f t="shared" si="1090"/>
        <v>1.1725065722078916E-4</v>
      </c>
      <c r="BJ2644" t="s">
        <v>796</v>
      </c>
      <c r="BK2644" t="s">
        <v>52</v>
      </c>
      <c r="BN2644">
        <v>0</v>
      </c>
      <c r="BO2644" s="60">
        <v>48</v>
      </c>
      <c r="BP2644" s="62">
        <v>39</v>
      </c>
      <c r="BQ2644" s="66">
        <f t="shared" si="1091"/>
        <v>48039</v>
      </c>
      <c r="BR2644" s="66">
        <f t="shared" si="1081"/>
        <v>48039</v>
      </c>
      <c r="BS2644" s="3" t="s">
        <v>3083</v>
      </c>
      <c r="BY2644" s="73"/>
      <c r="CB2644" s="73"/>
      <c r="CD2644" s="38">
        <f t="shared" si="1092"/>
        <v>0</v>
      </c>
      <c r="CE2644" s="38">
        <v>162046</v>
      </c>
      <c r="CF2644" s="38">
        <f>19+31+40+6</f>
        <v>96</v>
      </c>
      <c r="CG2644" s="38" t="s">
        <v>3953</v>
      </c>
      <c r="CM2644" s="51"/>
    </row>
    <row r="2645" spans="1:91" ht="14" hidden="1" customHeight="1" outlineLevel="1" x14ac:dyDescent="0.2">
      <c r="A2645" t="s">
        <v>551</v>
      </c>
      <c r="B2645" t="s">
        <v>52</v>
      </c>
      <c r="C2645" s="1">
        <f t="shared" si="1082"/>
        <v>91961</v>
      </c>
      <c r="D2645" s="3">
        <f>IF(N2645&gt;0, RANK(N2645,(N2645:P2645,Q2645:AE2645)),0)</f>
        <v>2</v>
      </c>
      <c r="E2645" s="3">
        <f>IF(O2645&gt;0,RANK(O2645,(N2645:P2645,Q2645:AE2645)),0)</f>
        <v>1</v>
      </c>
      <c r="F2645" s="3">
        <f>IF(P2645&gt;0,RANK(P2645,(N2645:P2645,Q2645:AE2645)),0)</f>
        <v>0</v>
      </c>
      <c r="G2645" s="1">
        <f t="shared" si="1093"/>
        <v>22827</v>
      </c>
      <c r="H2645" s="2">
        <f t="shared" si="1094"/>
        <v>0.24822479094398711</v>
      </c>
      <c r="I2645" s="2"/>
      <c r="J2645" s="2">
        <f t="shared" si="1083"/>
        <v>0.36802557605941649</v>
      </c>
      <c r="K2645" s="2">
        <f t="shared" si="1084"/>
        <v>0.61625036700340363</v>
      </c>
      <c r="L2645" s="2">
        <f t="shared" si="1085"/>
        <v>0</v>
      </c>
      <c r="M2645" s="2">
        <f t="shared" si="1086"/>
        <v>1.5724056937179931E-2</v>
      </c>
      <c r="N2645" s="38">
        <v>33844</v>
      </c>
      <c r="O2645" s="38">
        <v>56671</v>
      </c>
      <c r="P2645" s="38"/>
      <c r="Q2645" s="38">
        <v>796</v>
      </c>
      <c r="R2645" s="38">
        <v>536</v>
      </c>
      <c r="S2645" s="38"/>
      <c r="T2645" s="38">
        <v>17</v>
      </c>
      <c r="U2645" s="38">
        <v>7</v>
      </c>
      <c r="V2645" s="38"/>
      <c r="W2645" s="38">
        <f>IF(Copyright!B$11=1,IF(CF2645&gt;0,CF2645-T2645-X2645-U2645-SUM(Z2645:AY2645),SUM(CN2645:CR2645)),SUM(CN2645:CR2645))</f>
        <v>1</v>
      </c>
      <c r="X2645" s="38">
        <v>86</v>
      </c>
      <c r="Y2645" s="38"/>
      <c r="Z2645" s="38">
        <v>3</v>
      </c>
      <c r="AA2645" s="38"/>
      <c r="AB2645" s="38"/>
      <c r="AC2645" s="38"/>
      <c r="AD2645" s="38"/>
      <c r="AE2645" s="38"/>
      <c r="AF2645" s="38"/>
      <c r="AG2645" s="38"/>
      <c r="AH2645" s="38"/>
      <c r="AI2645" s="38"/>
      <c r="AJ2645" s="38"/>
      <c r="AK2645" s="38"/>
      <c r="AL2645" s="38">
        <v>0</v>
      </c>
      <c r="AM2645" s="38"/>
      <c r="AN2645" s="38"/>
      <c r="AO2645" s="38"/>
      <c r="AP2645" s="38"/>
      <c r="AQ2645" s="38"/>
      <c r="AR2645" s="38"/>
      <c r="AS2645" s="38"/>
      <c r="AT2645" s="38"/>
      <c r="AU2645" s="38"/>
      <c r="AV2645" s="38"/>
      <c r="AW2645" s="38"/>
      <c r="AX2645" s="38"/>
      <c r="AY2645" s="38"/>
      <c r="BA2645" s="3">
        <f>IF(Q2645&gt;0,RANK(Q2645,(N2645:P2645,Q2645:AE2645)),0)</f>
        <v>3</v>
      </c>
      <c r="BB2645" s="3">
        <f>IF(R2645&gt;0,RANK(R2645,(N2645:P2645,Q2645:AE2645)),0)</f>
        <v>4</v>
      </c>
      <c r="BC2645" s="3">
        <f>IF(S2645&gt;0,RANK(S2645,(N2645:P2645,Q2645:AE2645)),0)</f>
        <v>0</v>
      </c>
      <c r="BD2645" s="3">
        <f>IF(T2645&gt;0,RANK(T2645,(N2645:P2645,Q2645:AE2645)),0)</f>
        <v>6</v>
      </c>
      <c r="BE2645" s="2">
        <f t="shared" si="1087"/>
        <v>8.6558432378943239E-3</v>
      </c>
      <c r="BF2645" s="2">
        <f t="shared" si="1088"/>
        <v>5.8285577581800984E-3</v>
      </c>
      <c r="BG2645" s="2">
        <f t="shared" si="1089"/>
        <v>0</v>
      </c>
      <c r="BH2645" s="2">
        <f t="shared" si="1090"/>
        <v>1.8486097367362251E-4</v>
      </c>
      <c r="BJ2645" t="s">
        <v>551</v>
      </c>
      <c r="BK2645" t="s">
        <v>52</v>
      </c>
      <c r="BL2645">
        <v>10</v>
      </c>
      <c r="BN2645">
        <v>0</v>
      </c>
      <c r="BO2645" s="60">
        <v>48</v>
      </c>
      <c r="BP2645" s="62">
        <v>41</v>
      </c>
      <c r="BQ2645" s="66">
        <f t="shared" si="1091"/>
        <v>48041</v>
      </c>
      <c r="BR2645" s="66">
        <f t="shared" si="1081"/>
        <v>48041</v>
      </c>
      <c r="BS2645" s="3" t="s">
        <v>3083</v>
      </c>
      <c r="BY2645" s="73"/>
      <c r="CB2645" s="73"/>
      <c r="CD2645" s="38">
        <f t="shared" si="1092"/>
        <v>0</v>
      </c>
      <c r="CE2645" s="38">
        <v>91961</v>
      </c>
      <c r="CF2645" s="38">
        <f>1+17+7+86+3</f>
        <v>114</v>
      </c>
      <c r="CG2645" s="38" t="s">
        <v>3953</v>
      </c>
      <c r="CM2645" s="51"/>
    </row>
    <row r="2646" spans="1:91" ht="14" hidden="1" customHeight="1" outlineLevel="1" x14ac:dyDescent="0.2">
      <c r="A2646" t="s">
        <v>1744</v>
      </c>
      <c r="B2646" t="s">
        <v>52</v>
      </c>
      <c r="C2646" s="1">
        <f t="shared" si="1082"/>
        <v>4578</v>
      </c>
      <c r="D2646" s="3">
        <f>IF(N2646&gt;0, RANK(N2646,(N2646:P2646,Q2646:AE2646)),0)</f>
        <v>2</v>
      </c>
      <c r="E2646" s="3">
        <f>IF(O2646&gt;0,RANK(O2646,(N2646:P2646,Q2646:AE2646)),0)</f>
        <v>1</v>
      </c>
      <c r="F2646" s="3">
        <f>IF(P2646&gt;0,RANK(P2646,(N2646:P2646,Q2646:AE2646)),0)</f>
        <v>0</v>
      </c>
      <c r="G2646" s="1">
        <f t="shared" si="1093"/>
        <v>576</v>
      </c>
      <c r="H2646" s="2">
        <f t="shared" si="1094"/>
        <v>0.12581913499344691</v>
      </c>
      <c r="I2646" s="2"/>
      <c r="J2646" s="2">
        <f t="shared" si="1083"/>
        <v>0.43010048055919614</v>
      </c>
      <c r="K2646" s="2">
        <f t="shared" si="1084"/>
        <v>0.55591961555264302</v>
      </c>
      <c r="L2646" s="2">
        <f t="shared" si="1085"/>
        <v>0</v>
      </c>
      <c r="M2646" s="2">
        <f t="shared" si="1086"/>
        <v>1.3979903888160838E-2</v>
      </c>
      <c r="N2646" s="38">
        <v>1969</v>
      </c>
      <c r="O2646" s="38">
        <v>2545</v>
      </c>
      <c r="P2646" s="38"/>
      <c r="Q2646" s="38">
        <v>40</v>
      </c>
      <c r="R2646" s="38">
        <v>22</v>
      </c>
      <c r="S2646" s="38"/>
      <c r="T2646" s="38">
        <v>1</v>
      </c>
      <c r="U2646" s="38">
        <v>0</v>
      </c>
      <c r="V2646" s="38"/>
      <c r="W2646" s="38">
        <f>IF(Copyright!B$11=1,IF(CF2646&gt;0,CF2646-T2646-X2646-U2646-SUM(Z2646:AY2646),SUM(CN2646:CR2646)),SUM(CN2646:CR2646))</f>
        <v>0</v>
      </c>
      <c r="X2646" s="38">
        <v>1</v>
      </c>
      <c r="Y2646" s="38"/>
      <c r="Z2646" s="38">
        <v>0</v>
      </c>
      <c r="AA2646" s="38"/>
      <c r="AB2646" s="38"/>
      <c r="AC2646" s="38"/>
      <c r="AD2646" s="38"/>
      <c r="AE2646" s="38"/>
      <c r="AF2646" s="38"/>
      <c r="AG2646" s="38"/>
      <c r="AH2646" s="38"/>
      <c r="AI2646" s="38"/>
      <c r="AJ2646" s="38"/>
      <c r="AK2646" s="38"/>
      <c r="AL2646" s="38">
        <v>0</v>
      </c>
      <c r="AM2646" s="38"/>
      <c r="AN2646" s="38"/>
      <c r="AO2646" s="38"/>
      <c r="AP2646" s="38"/>
      <c r="AQ2646" s="38"/>
      <c r="AR2646" s="38"/>
      <c r="AS2646" s="38"/>
      <c r="AT2646" s="38"/>
      <c r="AU2646" s="38"/>
      <c r="AV2646" s="38"/>
      <c r="AW2646" s="38"/>
      <c r="AX2646" s="38"/>
      <c r="AY2646" s="38"/>
      <c r="BA2646" s="3">
        <f>IF(Q2646&gt;0,RANK(Q2646,(N2646:P2646,Q2646:AE2646)),0)</f>
        <v>3</v>
      </c>
      <c r="BB2646" s="3">
        <f>IF(R2646&gt;0,RANK(R2646,(N2646:P2646,Q2646:AE2646)),0)</f>
        <v>4</v>
      </c>
      <c r="BC2646" s="3">
        <f>IF(S2646&gt;0,RANK(S2646,(N2646:P2646,Q2646:AE2646)),0)</f>
        <v>0</v>
      </c>
      <c r="BD2646" s="3">
        <f>IF(T2646&gt;0,RANK(T2646,(N2646:P2646,Q2646:AE2646)),0)</f>
        <v>5</v>
      </c>
      <c r="BE2646" s="2">
        <f t="shared" si="1087"/>
        <v>8.7374399301004806E-3</v>
      </c>
      <c r="BF2646" s="2">
        <f t="shared" si="1088"/>
        <v>4.8055919615552639E-3</v>
      </c>
      <c r="BG2646" s="2">
        <f t="shared" si="1089"/>
        <v>0</v>
      </c>
      <c r="BH2646" s="2">
        <f t="shared" si="1090"/>
        <v>2.1843599825251202E-4</v>
      </c>
      <c r="BJ2646" t="s">
        <v>1744</v>
      </c>
      <c r="BK2646" t="s">
        <v>52</v>
      </c>
      <c r="BL2646">
        <v>23</v>
      </c>
      <c r="BN2646">
        <v>0</v>
      </c>
      <c r="BO2646" s="60">
        <v>48</v>
      </c>
      <c r="BP2646" s="62">
        <v>43</v>
      </c>
      <c r="BQ2646" s="66">
        <f t="shared" si="1091"/>
        <v>48043</v>
      </c>
      <c r="BR2646" s="66">
        <f t="shared" si="1081"/>
        <v>48043</v>
      </c>
      <c r="BS2646" s="3" t="s">
        <v>3083</v>
      </c>
      <c r="BY2646" s="73"/>
      <c r="CB2646" s="73"/>
      <c r="CD2646" s="38">
        <f t="shared" si="1092"/>
        <v>0</v>
      </c>
      <c r="CE2646" s="38">
        <f>2545+1969+40+22+2</f>
        <v>4578</v>
      </c>
      <c r="CF2646" s="38">
        <v>2</v>
      </c>
      <c r="CM2646" s="51"/>
    </row>
    <row r="2647" spans="1:91" ht="14" hidden="1" customHeight="1" outlineLevel="1" x14ac:dyDescent="0.2">
      <c r="A2647" t="s">
        <v>658</v>
      </c>
      <c r="B2647" t="s">
        <v>52</v>
      </c>
      <c r="C2647" s="1">
        <f t="shared" si="1082"/>
        <v>745</v>
      </c>
      <c r="D2647" s="3">
        <f>IF(N2647&gt;0, RANK(N2647,(N2647:P2647,Q2647:AE2647)),0)</f>
        <v>2</v>
      </c>
      <c r="E2647" s="3">
        <f>IF(O2647&gt;0,RANK(O2647,(N2647:P2647,Q2647:AE2647)),0)</f>
        <v>1</v>
      </c>
      <c r="F2647" s="3">
        <f>IF(P2647&gt;0,RANK(P2647,(N2647:P2647,Q2647:AE2647)),0)</f>
        <v>0</v>
      </c>
      <c r="G2647" s="1">
        <f t="shared" si="1093"/>
        <v>594</v>
      </c>
      <c r="H2647" s="2">
        <f t="shared" si="1094"/>
        <v>0.79731543624161072</v>
      </c>
      <c r="I2647" s="2"/>
      <c r="J2647" s="2">
        <f t="shared" si="1083"/>
        <v>9.6644295302013419E-2</v>
      </c>
      <c r="K2647" s="2">
        <f t="shared" si="1084"/>
        <v>0.89395973154362418</v>
      </c>
      <c r="L2647" s="2">
        <f t="shared" si="1085"/>
        <v>0</v>
      </c>
      <c r="M2647" s="2">
        <f t="shared" si="1086"/>
        <v>9.3959731543623581E-3</v>
      </c>
      <c r="N2647" s="38">
        <v>72</v>
      </c>
      <c r="O2647" s="38">
        <v>666</v>
      </c>
      <c r="P2647" s="38"/>
      <c r="Q2647" s="38">
        <v>4</v>
      </c>
      <c r="R2647" s="38">
        <v>2</v>
      </c>
      <c r="S2647" s="38"/>
      <c r="T2647" s="38">
        <v>0</v>
      </c>
      <c r="U2647" s="38">
        <v>0</v>
      </c>
      <c r="V2647" s="38"/>
      <c r="W2647" s="38">
        <f>IF(Copyright!B$11=1,IF(CF2647&gt;0,CF2647-T2647-X2647-U2647-SUM(Z2647:AY2647),SUM(CN2647:CR2647)),SUM(CN2647:CR2647))</f>
        <v>0</v>
      </c>
      <c r="X2647" s="38">
        <v>1</v>
      </c>
      <c r="Y2647" s="38"/>
      <c r="Z2647" s="38">
        <v>0</v>
      </c>
      <c r="AA2647" s="38"/>
      <c r="AB2647" s="38"/>
      <c r="AC2647" s="38"/>
      <c r="AD2647" s="38"/>
      <c r="AE2647" s="38"/>
      <c r="AF2647" s="38"/>
      <c r="AG2647" s="38"/>
      <c r="AH2647" s="38"/>
      <c r="AI2647" s="38"/>
      <c r="AJ2647" s="38"/>
      <c r="AK2647" s="38"/>
      <c r="AL2647" s="38">
        <v>0</v>
      </c>
      <c r="AM2647" s="38"/>
      <c r="AN2647" s="38"/>
      <c r="AO2647" s="38"/>
      <c r="AP2647" s="38"/>
      <c r="AQ2647" s="38"/>
      <c r="AR2647" s="38"/>
      <c r="AS2647" s="38"/>
      <c r="AT2647" s="38"/>
      <c r="AU2647" s="38"/>
      <c r="AV2647" s="38"/>
      <c r="AW2647" s="38"/>
      <c r="AX2647" s="38"/>
      <c r="AY2647" s="38"/>
      <c r="BA2647" s="3">
        <f>IF(Q2647&gt;0,RANK(Q2647,(N2647:P2647,Q2647:AE2647)),0)</f>
        <v>3</v>
      </c>
      <c r="BB2647" s="3">
        <f>IF(R2647&gt;0,RANK(R2647,(N2647:P2647,Q2647:AE2647)),0)</f>
        <v>4</v>
      </c>
      <c r="BC2647" s="3">
        <f>IF(S2647&gt;0,RANK(S2647,(N2647:P2647,Q2647:AE2647)),0)</f>
        <v>0</v>
      </c>
      <c r="BD2647" s="3">
        <f>IF(T2647&gt;0,RANK(T2647,(N2647:P2647,Q2647:AE2647)),0)</f>
        <v>0</v>
      </c>
      <c r="BE2647" s="2">
        <f t="shared" si="1087"/>
        <v>5.3691275167785232E-3</v>
      </c>
      <c r="BF2647" s="2">
        <f t="shared" si="1088"/>
        <v>2.6845637583892616E-3</v>
      </c>
      <c r="BG2647" s="2">
        <f t="shared" si="1089"/>
        <v>0</v>
      </c>
      <c r="BH2647" s="2">
        <f t="shared" si="1090"/>
        <v>0</v>
      </c>
      <c r="BJ2647" t="s">
        <v>658</v>
      </c>
      <c r="BK2647" t="s">
        <v>52</v>
      </c>
      <c r="BL2647">
        <v>13</v>
      </c>
      <c r="BN2647">
        <v>0</v>
      </c>
      <c r="BO2647" s="60">
        <v>48</v>
      </c>
      <c r="BP2647" s="62">
        <v>45</v>
      </c>
      <c r="BQ2647" s="66">
        <f t="shared" si="1091"/>
        <v>48045</v>
      </c>
      <c r="BR2647" s="66">
        <f t="shared" si="1081"/>
        <v>48045</v>
      </c>
      <c r="BS2647" s="3" t="s">
        <v>3083</v>
      </c>
      <c r="BY2647" s="73"/>
      <c r="CB2647" s="73"/>
      <c r="CD2647" s="38">
        <f t="shared" si="1092"/>
        <v>745</v>
      </c>
      <c r="CF2647" s="38">
        <v>1</v>
      </c>
    </row>
    <row r="2648" spans="1:91" ht="14" hidden="1" customHeight="1" outlineLevel="1" x14ac:dyDescent="0.2">
      <c r="A2648" t="s">
        <v>3066</v>
      </c>
      <c r="B2648" t="s">
        <v>52</v>
      </c>
      <c r="C2648" s="1">
        <f t="shared" si="1082"/>
        <v>2402</v>
      </c>
      <c r="D2648" s="3">
        <f>IF(N2648&gt;0, RANK(N2648,(N2648:P2648,Q2648:AE2648)),0)</f>
        <v>1</v>
      </c>
      <c r="E2648" s="3">
        <f>IF(O2648&gt;0,RANK(O2648,(N2648:P2648,Q2648:AE2648)),0)</f>
        <v>2</v>
      </c>
      <c r="F2648" s="3">
        <f>IF(P2648&gt;0,RANK(P2648,(N2648:P2648,Q2648:AE2648)),0)</f>
        <v>0</v>
      </c>
      <c r="G2648" s="1">
        <f t="shared" si="1093"/>
        <v>231</v>
      </c>
      <c r="H2648" s="2">
        <f t="shared" si="1094"/>
        <v>9.6169858451290585E-2</v>
      </c>
      <c r="I2648" s="2"/>
      <c r="J2648" s="2">
        <f t="shared" si="1083"/>
        <v>0.54454621149042459</v>
      </c>
      <c r="K2648" s="2">
        <f t="shared" si="1084"/>
        <v>0.44837635303913403</v>
      </c>
      <c r="L2648" s="2">
        <f t="shared" si="1085"/>
        <v>0</v>
      </c>
      <c r="M2648" s="2">
        <f t="shared" si="1086"/>
        <v>7.0774354704413733E-3</v>
      </c>
      <c r="N2648" s="38">
        <v>1308</v>
      </c>
      <c r="O2648" s="38">
        <v>1077</v>
      </c>
      <c r="P2648" s="38"/>
      <c r="Q2648" s="38">
        <v>8</v>
      </c>
      <c r="R2648" s="38">
        <v>9</v>
      </c>
      <c r="S2648" s="38"/>
      <c r="T2648" s="38">
        <v>0</v>
      </c>
      <c r="U2648" s="38">
        <v>0</v>
      </c>
      <c r="V2648" s="38"/>
      <c r="W2648" s="38">
        <f>IF(Copyright!B$11=1,IF(CF2648&gt;0,CF2648-T2648-X2648-U2648-SUM(Z2648:AY2648),SUM(CN2648:CR2648)),SUM(CN2648:CR2648))</f>
        <v>0</v>
      </c>
      <c r="X2648" s="38">
        <v>0</v>
      </c>
      <c r="Y2648" s="38"/>
      <c r="Z2648" s="38">
        <v>0</v>
      </c>
      <c r="AA2648" s="38"/>
      <c r="AB2648" s="38"/>
      <c r="AC2648" s="38"/>
      <c r="AD2648" s="38"/>
      <c r="AE2648" s="38"/>
      <c r="AF2648" s="38"/>
      <c r="AG2648" s="38"/>
      <c r="AH2648" s="38"/>
      <c r="AI2648" s="38"/>
      <c r="AJ2648" s="38"/>
      <c r="AK2648" s="38"/>
      <c r="AL2648" s="38">
        <v>0</v>
      </c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BA2648" s="3">
        <f>IF(Q2648&gt;0,RANK(Q2648,(N2648:P2648,Q2648:AE2648)),0)</f>
        <v>4</v>
      </c>
      <c r="BB2648" s="3">
        <f>IF(R2648&gt;0,RANK(R2648,(N2648:P2648,Q2648:AE2648)),0)</f>
        <v>3</v>
      </c>
      <c r="BC2648" s="3">
        <f>IF(S2648&gt;0,RANK(S2648,(N2648:P2648,Q2648:AE2648)),0)</f>
        <v>0</v>
      </c>
      <c r="BD2648" s="3">
        <f>IF(T2648&gt;0,RANK(T2648,(N2648:P2648,Q2648:AE2648)),0)</f>
        <v>0</v>
      </c>
      <c r="BE2648" s="2">
        <f t="shared" si="1087"/>
        <v>3.3305578684429643E-3</v>
      </c>
      <c r="BF2648" s="2">
        <f t="shared" si="1088"/>
        <v>3.7468776019983349E-3</v>
      </c>
      <c r="BG2648" s="2">
        <f t="shared" si="1089"/>
        <v>0</v>
      </c>
      <c r="BH2648" s="2">
        <f t="shared" si="1090"/>
        <v>0</v>
      </c>
      <c r="BJ2648" t="s">
        <v>3066</v>
      </c>
      <c r="BK2648" t="s">
        <v>52</v>
      </c>
      <c r="BL2648">
        <v>15</v>
      </c>
      <c r="BN2648">
        <v>0</v>
      </c>
      <c r="BO2648" s="60">
        <v>48</v>
      </c>
      <c r="BP2648" s="62">
        <v>47</v>
      </c>
      <c r="BQ2648" s="66">
        <f t="shared" si="1091"/>
        <v>48047</v>
      </c>
      <c r="BR2648" s="66">
        <f t="shared" si="1081"/>
        <v>48047</v>
      </c>
      <c r="BS2648" s="3" t="s">
        <v>3083</v>
      </c>
      <c r="CB2648" s="6"/>
      <c r="CD2648" s="38">
        <f t="shared" si="1092"/>
        <v>0</v>
      </c>
      <c r="CE2648" s="38">
        <v>2402</v>
      </c>
      <c r="CF2648" s="38">
        <v>0</v>
      </c>
      <c r="CM2648" s="51"/>
    </row>
    <row r="2649" spans="1:91" ht="14" hidden="1" customHeight="1" outlineLevel="1" x14ac:dyDescent="0.2">
      <c r="A2649" t="s">
        <v>567</v>
      </c>
      <c r="B2649" t="s">
        <v>52</v>
      </c>
      <c r="C2649" s="1">
        <f t="shared" si="1082"/>
        <v>16853</v>
      </c>
      <c r="D2649" s="3">
        <f>IF(N2649&gt;0, RANK(N2649,(N2649:P2649,Q2649:AE2649)),0)</f>
        <v>2</v>
      </c>
      <c r="E2649" s="3">
        <f>IF(O2649&gt;0,RANK(O2649,(N2649:P2649,Q2649:AE2649)),0)</f>
        <v>1</v>
      </c>
      <c r="F2649" s="3">
        <f>IF(P2649&gt;0,RANK(P2649,(N2649:P2649,Q2649:AE2649)),0)</f>
        <v>0</v>
      </c>
      <c r="G2649" s="1">
        <f t="shared" si="1093"/>
        <v>12461</v>
      </c>
      <c r="H2649" s="2">
        <f t="shared" si="1094"/>
        <v>0.73939357977808107</v>
      </c>
      <c r="I2649" s="2"/>
      <c r="J2649" s="2">
        <f t="shared" si="1083"/>
        <v>0.12650566664688778</v>
      </c>
      <c r="K2649" s="2">
        <f t="shared" si="1084"/>
        <v>0.86589924642496885</v>
      </c>
      <c r="L2649" s="2">
        <f t="shared" si="1085"/>
        <v>0</v>
      </c>
      <c r="M2649" s="2">
        <f t="shared" si="1086"/>
        <v>7.5950869281433686E-3</v>
      </c>
      <c r="N2649" s="38">
        <v>2132</v>
      </c>
      <c r="O2649" s="38">
        <v>14593</v>
      </c>
      <c r="P2649" s="38"/>
      <c r="Q2649" s="38">
        <v>80</v>
      </c>
      <c r="R2649" s="38">
        <v>48</v>
      </c>
      <c r="S2649" s="38"/>
      <c r="T2649" s="38">
        <v>0</v>
      </c>
      <c r="U2649" s="38">
        <v>0</v>
      </c>
      <c r="V2649" s="38"/>
      <c r="W2649" s="38">
        <f>IF(Copyright!B$11=1,IF(CF2649&gt;0,CF2649-T2649-X2649-U2649-SUM(Z2649:AY2649),SUM(CN2649:CR2649)),SUM(CN2649:CR2649))</f>
        <v>0</v>
      </c>
      <c r="X2649" s="38">
        <v>0</v>
      </c>
      <c r="Y2649" s="38"/>
      <c r="Z2649" s="38">
        <v>0</v>
      </c>
      <c r="AA2649" s="38"/>
      <c r="AB2649" s="38"/>
      <c r="AC2649" s="38"/>
      <c r="AD2649" s="38"/>
      <c r="AE2649" s="38"/>
      <c r="AF2649" s="38"/>
      <c r="AG2649" s="38"/>
      <c r="AH2649" s="38"/>
      <c r="AI2649" s="38"/>
      <c r="AJ2649" s="38"/>
      <c r="AK2649" s="38"/>
      <c r="AL2649" s="38">
        <v>0</v>
      </c>
      <c r="AM2649" s="38"/>
      <c r="AN2649" s="38"/>
      <c r="AO2649" s="38"/>
      <c r="AP2649" s="38"/>
      <c r="AQ2649" s="38"/>
      <c r="AR2649" s="38"/>
      <c r="AS2649" s="38"/>
      <c r="AT2649" s="38"/>
      <c r="AU2649" s="38"/>
      <c r="AV2649" s="38"/>
      <c r="AW2649" s="38"/>
      <c r="AX2649" s="38"/>
      <c r="AY2649" s="38"/>
      <c r="BA2649" s="3">
        <f>IF(Q2649&gt;0,RANK(Q2649,(N2649:P2649,Q2649:AE2649)),0)</f>
        <v>3</v>
      </c>
      <c r="BB2649" s="3">
        <f>IF(R2649&gt;0,RANK(R2649,(N2649:P2649,Q2649:AE2649)),0)</f>
        <v>4</v>
      </c>
      <c r="BC2649" s="3">
        <f>IF(S2649&gt;0,RANK(S2649,(N2649:P2649,Q2649:AE2649)),0)</f>
        <v>0</v>
      </c>
      <c r="BD2649" s="3">
        <f>IF(T2649&gt;0,RANK(T2649,(N2649:P2649,Q2649:AE2649)),0)</f>
        <v>0</v>
      </c>
      <c r="BE2649" s="2">
        <f t="shared" si="1087"/>
        <v>4.7469293300895984E-3</v>
      </c>
      <c r="BF2649" s="2">
        <f t="shared" si="1088"/>
        <v>2.8481575980537589E-3</v>
      </c>
      <c r="BG2649" s="2">
        <f t="shared" si="1089"/>
        <v>0</v>
      </c>
      <c r="BH2649" s="2">
        <f t="shared" si="1090"/>
        <v>0</v>
      </c>
      <c r="BJ2649" t="s">
        <v>567</v>
      </c>
      <c r="BK2649" t="s">
        <v>52</v>
      </c>
      <c r="BL2649">
        <v>11</v>
      </c>
      <c r="BN2649">
        <v>0</v>
      </c>
      <c r="BO2649" s="60">
        <v>48</v>
      </c>
      <c r="BP2649" s="62">
        <v>49</v>
      </c>
      <c r="BQ2649" s="66">
        <f t="shared" si="1091"/>
        <v>48049</v>
      </c>
      <c r="BR2649" s="66">
        <f t="shared" si="1081"/>
        <v>48049</v>
      </c>
      <c r="BS2649" s="3" t="s">
        <v>3083</v>
      </c>
      <c r="BY2649" s="73"/>
      <c r="CB2649" s="6"/>
      <c r="CD2649" s="38">
        <f t="shared" si="1092"/>
        <v>16853</v>
      </c>
    </row>
    <row r="2650" spans="1:91" ht="14" hidden="1" customHeight="1" outlineLevel="1" x14ac:dyDescent="0.2">
      <c r="A2650" t="s">
        <v>867</v>
      </c>
      <c r="B2650" t="s">
        <v>52</v>
      </c>
      <c r="C2650" s="1">
        <f t="shared" si="1082"/>
        <v>9369</v>
      </c>
      <c r="D2650" s="3">
        <f>IF(N2650&gt;0, RANK(N2650,(N2650:P2650,Q2650:AE2650)),0)</f>
        <v>2</v>
      </c>
      <c r="E2650" s="3">
        <f>IF(O2650&gt;0,RANK(O2650,(N2650:P2650,Q2650:AE2650)),0)</f>
        <v>1</v>
      </c>
      <c r="F2650" s="3">
        <f>IF(P2650&gt;0,RANK(P2650,(N2650:P2650,Q2650:AE2650)),0)</f>
        <v>0</v>
      </c>
      <c r="G2650" s="1">
        <f t="shared" si="1093"/>
        <v>5885</v>
      </c>
      <c r="H2650" s="2">
        <f t="shared" si="1094"/>
        <v>0.62813533995090187</v>
      </c>
      <c r="I2650" s="2"/>
      <c r="J2650" s="2">
        <f t="shared" si="1083"/>
        <v>0.1819831358736258</v>
      </c>
      <c r="K2650" s="2">
        <f t="shared" si="1084"/>
        <v>0.81011847582452767</v>
      </c>
      <c r="L2650" s="2">
        <f t="shared" si="1085"/>
        <v>0</v>
      </c>
      <c r="M2650" s="2">
        <f t="shared" si="1086"/>
        <v>7.8983883018465262E-3</v>
      </c>
      <c r="N2650" s="38">
        <v>1705</v>
      </c>
      <c r="O2650" s="38">
        <v>7590</v>
      </c>
      <c r="P2650" s="38"/>
      <c r="Q2650" s="38">
        <v>52</v>
      </c>
      <c r="R2650" s="38">
        <v>18</v>
      </c>
      <c r="S2650" s="38"/>
      <c r="T2650" s="38">
        <v>2</v>
      </c>
      <c r="U2650" s="38">
        <v>1</v>
      </c>
      <c r="V2650" s="38"/>
      <c r="W2650" s="38">
        <f>IF(Copyright!B$11=1,IF(CF2650&gt;0,CF2650-T2650-X2650-U2650-SUM(Z2650:AY2650),SUM(CN2650:CR2650)),SUM(CN2650:CR2650))</f>
        <v>0</v>
      </c>
      <c r="X2650" s="38">
        <v>0</v>
      </c>
      <c r="Y2650" s="38"/>
      <c r="Z2650" s="38">
        <v>1</v>
      </c>
      <c r="AA2650" s="38"/>
      <c r="AB2650" s="38"/>
      <c r="AC2650" s="38"/>
      <c r="AD2650" s="38"/>
      <c r="AE2650" s="38"/>
      <c r="AF2650" s="38"/>
      <c r="AG2650" s="38"/>
      <c r="AH2650" s="38"/>
      <c r="AI2650" s="38"/>
      <c r="AJ2650" s="38"/>
      <c r="AK2650" s="38"/>
      <c r="AL2650" s="38">
        <v>0</v>
      </c>
      <c r="AM2650" s="38"/>
      <c r="AN2650" s="38"/>
      <c r="AO2650" s="38"/>
      <c r="AP2650" s="38"/>
      <c r="AQ2650" s="38"/>
      <c r="AR2650" s="38"/>
      <c r="AS2650" s="38"/>
      <c r="AT2650" s="38"/>
      <c r="AU2650" s="38"/>
      <c r="AV2650" s="38"/>
      <c r="AW2650" s="38"/>
      <c r="AX2650" s="38"/>
      <c r="AY2650" s="38"/>
      <c r="BA2650" s="3">
        <f>IF(Q2650&gt;0,RANK(Q2650,(N2650:P2650,Q2650:AE2650)),0)</f>
        <v>3</v>
      </c>
      <c r="BB2650" s="3">
        <f>IF(R2650&gt;0,RANK(R2650,(N2650:P2650,Q2650:AE2650)),0)</f>
        <v>4</v>
      </c>
      <c r="BC2650" s="3">
        <f>IF(S2650&gt;0,RANK(S2650,(N2650:P2650,Q2650:AE2650)),0)</f>
        <v>0</v>
      </c>
      <c r="BD2650" s="3">
        <f>IF(T2650&gt;0,RANK(T2650,(N2650:P2650,Q2650:AE2650)),0)</f>
        <v>5</v>
      </c>
      <c r="BE2650" s="2">
        <f t="shared" si="1087"/>
        <v>5.5502188067029562E-3</v>
      </c>
      <c r="BF2650" s="2">
        <f t="shared" si="1088"/>
        <v>1.9212295869356388E-3</v>
      </c>
      <c r="BG2650" s="2">
        <f t="shared" si="1089"/>
        <v>0</v>
      </c>
      <c r="BH2650" s="2">
        <f t="shared" si="1090"/>
        <v>2.1346995410395986E-4</v>
      </c>
      <c r="BJ2650" t="s">
        <v>867</v>
      </c>
      <c r="BK2650" t="s">
        <v>52</v>
      </c>
      <c r="BL2650">
        <v>10</v>
      </c>
      <c r="BN2650">
        <v>0</v>
      </c>
      <c r="BO2650" s="60">
        <v>48</v>
      </c>
      <c r="BP2650" s="62">
        <v>51</v>
      </c>
      <c r="BQ2650" s="66">
        <f t="shared" si="1091"/>
        <v>48051</v>
      </c>
      <c r="BR2650" s="66">
        <f t="shared" si="1081"/>
        <v>48051</v>
      </c>
      <c r="BS2650" s="3" t="s">
        <v>3083</v>
      </c>
      <c r="BT2650" s="38">
        <v>33</v>
      </c>
      <c r="BU2650" s="38">
        <v>4</v>
      </c>
      <c r="BV2650" s="38">
        <f>BW2650-BU2650-BT2650-C2650</f>
        <v>0</v>
      </c>
      <c r="BW2650" s="38">
        <v>9406</v>
      </c>
      <c r="BY2650" s="73"/>
      <c r="CB2650" s="6"/>
      <c r="CD2650" s="38">
        <f t="shared" si="1092"/>
        <v>0</v>
      </c>
      <c r="CE2650" s="38">
        <v>9369</v>
      </c>
      <c r="CF2650" s="38">
        <v>4</v>
      </c>
      <c r="CG2650" s="38" t="s">
        <v>3953</v>
      </c>
      <c r="CM2650" s="51"/>
    </row>
    <row r="2651" spans="1:91" ht="14" hidden="1" customHeight="1" outlineLevel="1" x14ac:dyDescent="0.2">
      <c r="A2651" t="s">
        <v>2401</v>
      </c>
      <c r="B2651" t="s">
        <v>52</v>
      </c>
      <c r="C2651" s="1">
        <f t="shared" si="1082"/>
        <v>28153</v>
      </c>
      <c r="D2651" s="3">
        <f>IF(N2651&gt;0, RANK(N2651,(N2651:P2651,Q2651:AE2651)),0)</f>
        <v>2</v>
      </c>
      <c r="E2651" s="3">
        <f>IF(O2651&gt;0,RANK(O2651,(N2651:P2651,Q2651:AE2651)),0)</f>
        <v>1</v>
      </c>
      <c r="F2651" s="3">
        <f>IF(P2651&gt;0,RANK(P2651,(N2651:P2651,Q2651:AE2651)),0)</f>
        <v>0</v>
      </c>
      <c r="G2651" s="1">
        <f t="shared" si="1093"/>
        <v>15681</v>
      </c>
      <c r="H2651" s="2">
        <f t="shared" si="1094"/>
        <v>0.55699215003729619</v>
      </c>
      <c r="I2651" s="2"/>
      <c r="J2651" s="2">
        <f t="shared" si="1083"/>
        <v>0.21717046140731006</v>
      </c>
      <c r="K2651" s="2">
        <f t="shared" si="1084"/>
        <v>0.7741626114446063</v>
      </c>
      <c r="L2651" s="2">
        <f t="shared" si="1085"/>
        <v>0</v>
      </c>
      <c r="M2651" s="2">
        <f t="shared" si="1086"/>
        <v>8.6669271480837029E-3</v>
      </c>
      <c r="N2651" s="38">
        <v>6114</v>
      </c>
      <c r="O2651" s="38">
        <v>21795</v>
      </c>
      <c r="P2651" s="38"/>
      <c r="Q2651" s="38">
        <v>172</v>
      </c>
      <c r="R2651" s="38">
        <v>66</v>
      </c>
      <c r="S2651" s="38"/>
      <c r="T2651" s="38">
        <v>1</v>
      </c>
      <c r="U2651" s="38">
        <v>0</v>
      </c>
      <c r="V2651" s="38"/>
      <c r="W2651" s="38">
        <f>IF(Copyright!B$11=1,IF(CF2651&gt;0,CF2651-T2651-X2651-U2651-SUM(Z2651:AY2651),SUM(CN2651:CR2651)),SUM(CN2651:CR2651))</f>
        <v>0</v>
      </c>
      <c r="X2651" s="38">
        <v>2</v>
      </c>
      <c r="Y2651" s="38"/>
      <c r="Z2651" s="38">
        <v>3</v>
      </c>
      <c r="AA2651" s="38"/>
      <c r="AB2651" s="38"/>
      <c r="AC2651" s="38"/>
      <c r="AD2651" s="38"/>
      <c r="AE2651" s="38"/>
      <c r="AF2651" s="38"/>
      <c r="AG2651" s="38"/>
      <c r="AH2651" s="38"/>
      <c r="AI2651" s="38"/>
      <c r="AJ2651" s="38"/>
      <c r="AK2651" s="38"/>
      <c r="AL2651" s="38">
        <v>0</v>
      </c>
      <c r="AM2651" s="38"/>
      <c r="AN2651" s="38"/>
      <c r="AO2651" s="38"/>
      <c r="AP2651" s="38"/>
      <c r="AQ2651" s="38"/>
      <c r="AR2651" s="38"/>
      <c r="AS2651" s="38"/>
      <c r="AT2651" s="38"/>
      <c r="AU2651" s="38"/>
      <c r="AV2651" s="38"/>
      <c r="AW2651" s="38"/>
      <c r="AX2651" s="38"/>
      <c r="AY2651" s="38"/>
      <c r="BA2651" s="3">
        <f>IF(Q2651&gt;0,RANK(Q2651,(N2651:P2651,Q2651:AE2651)),0)</f>
        <v>3</v>
      </c>
      <c r="BB2651" s="3">
        <f>IF(R2651&gt;0,RANK(R2651,(N2651:P2651,Q2651:AE2651)),0)</f>
        <v>4</v>
      </c>
      <c r="BC2651" s="3">
        <f>IF(S2651&gt;0,RANK(S2651,(N2651:P2651,Q2651:AE2651)),0)</f>
        <v>0</v>
      </c>
      <c r="BD2651" s="3">
        <f>IF(T2651&gt;0,RANK(T2651,(N2651:P2651,Q2651:AE2651)),0)</f>
        <v>7</v>
      </c>
      <c r="BE2651" s="2">
        <f t="shared" si="1087"/>
        <v>6.1094732355344017E-3</v>
      </c>
      <c r="BF2651" s="2">
        <f t="shared" si="1088"/>
        <v>2.3443327531701775E-3</v>
      </c>
      <c r="BG2651" s="2">
        <f t="shared" si="1089"/>
        <v>0</v>
      </c>
      <c r="BH2651" s="2">
        <f t="shared" si="1090"/>
        <v>3.5520193229851172E-5</v>
      </c>
      <c r="BJ2651" t="s">
        <v>2401</v>
      </c>
      <c r="BK2651" t="s">
        <v>52</v>
      </c>
      <c r="BL2651">
        <v>31</v>
      </c>
      <c r="BN2651">
        <v>0</v>
      </c>
      <c r="BO2651" s="60">
        <v>48</v>
      </c>
      <c r="BP2651" s="62">
        <v>53</v>
      </c>
      <c r="BQ2651" s="66">
        <f t="shared" si="1091"/>
        <v>48053</v>
      </c>
      <c r="BR2651" s="66">
        <f t="shared" si="1081"/>
        <v>48053</v>
      </c>
      <c r="BS2651" s="3" t="s">
        <v>3083</v>
      </c>
      <c r="BY2651" s="73"/>
      <c r="CB2651" s="73"/>
      <c r="CD2651" s="38">
        <f t="shared" si="1092"/>
        <v>0</v>
      </c>
      <c r="CE2651" s="38">
        <v>28153</v>
      </c>
      <c r="CF2651" s="38">
        <v>6</v>
      </c>
      <c r="CG2651" s="38" t="s">
        <v>3953</v>
      </c>
      <c r="CM2651" s="51"/>
    </row>
    <row r="2652" spans="1:91" ht="14" hidden="1" customHeight="1" outlineLevel="1" x14ac:dyDescent="0.2">
      <c r="A2652" t="s">
        <v>312</v>
      </c>
      <c r="B2652" t="s">
        <v>52</v>
      </c>
      <c r="C2652" s="1">
        <f t="shared" si="1082"/>
        <v>15737</v>
      </c>
      <c r="D2652" s="3">
        <f>IF(N2652&gt;0, RANK(N2652,(N2652:P2652,Q2652:AE2652)),0)</f>
        <v>2</v>
      </c>
      <c r="E2652" s="3">
        <f>IF(O2652&gt;0,RANK(O2652,(N2652:P2652,Q2652:AE2652)),0)</f>
        <v>1</v>
      </c>
      <c r="F2652" s="3">
        <f>IF(P2652&gt;0,RANK(P2652,(N2652:P2652,Q2652:AE2652)),0)</f>
        <v>0</v>
      </c>
      <c r="G2652" s="1">
        <f t="shared" si="1093"/>
        <v>2262</v>
      </c>
      <c r="H2652" s="2">
        <f t="shared" si="1094"/>
        <v>0.14373768825061956</v>
      </c>
      <c r="I2652" s="2"/>
      <c r="J2652" s="2">
        <f t="shared" si="1083"/>
        <v>0.42053758657939888</v>
      </c>
      <c r="K2652" s="2">
        <f t="shared" si="1084"/>
        <v>0.56427527483001838</v>
      </c>
      <c r="L2652" s="2">
        <f t="shared" si="1085"/>
        <v>0</v>
      </c>
      <c r="M2652" s="2">
        <f t="shared" si="1086"/>
        <v>1.5187138590582738E-2</v>
      </c>
      <c r="N2652" s="38">
        <v>6618</v>
      </c>
      <c r="O2652" s="38">
        <v>8880</v>
      </c>
      <c r="P2652" s="38"/>
      <c r="Q2652" s="38">
        <v>93</v>
      </c>
      <c r="R2652" s="38">
        <v>95</v>
      </c>
      <c r="S2652" s="38"/>
      <c r="T2652" s="38">
        <v>1</v>
      </c>
      <c r="U2652" s="38">
        <v>5</v>
      </c>
      <c r="V2652" s="38"/>
      <c r="W2652" s="38">
        <f>IF(Copyright!B$11=1,IF(CF2652&gt;0,CF2652-T2652-X2652-U2652-SUM(Z2652:AY2652),SUM(CN2652:CR2652)),SUM(CN2652:CR2652))</f>
        <v>44</v>
      </c>
      <c r="X2652" s="38">
        <v>1</v>
      </c>
      <c r="Y2652" s="38"/>
      <c r="Z2652" s="38">
        <v>0</v>
      </c>
      <c r="AA2652" s="38"/>
      <c r="AB2652" s="38"/>
      <c r="AC2652" s="38"/>
      <c r="AD2652" s="38"/>
      <c r="AE2652" s="38"/>
      <c r="AF2652" s="38"/>
      <c r="AG2652" s="38"/>
      <c r="AH2652" s="38"/>
      <c r="AI2652" s="38"/>
      <c r="AJ2652" s="38"/>
      <c r="AK2652" s="38"/>
      <c r="AL2652" s="38">
        <v>0</v>
      </c>
      <c r="AM2652" s="38"/>
      <c r="AN2652" s="38"/>
      <c r="AO2652" s="38"/>
      <c r="AP2652" s="38"/>
      <c r="AQ2652" s="38"/>
      <c r="AR2652" s="38"/>
      <c r="AS2652" s="38"/>
      <c r="AT2652" s="38"/>
      <c r="AU2652" s="38"/>
      <c r="AV2652" s="38"/>
      <c r="AW2652" s="38"/>
      <c r="AX2652" s="38"/>
      <c r="AY2652" s="38"/>
      <c r="BA2652" s="3">
        <f>IF(Q2652&gt;0,RANK(Q2652,(N2652:P2652,Q2652:AE2652)),0)</f>
        <v>4</v>
      </c>
      <c r="BB2652" s="3">
        <f>IF(R2652&gt;0,RANK(R2652,(N2652:P2652,Q2652:AE2652)),0)</f>
        <v>3</v>
      </c>
      <c r="BC2652" s="3">
        <f>IF(S2652&gt;0,RANK(S2652,(N2652:P2652,Q2652:AE2652)),0)</f>
        <v>0</v>
      </c>
      <c r="BD2652" s="3">
        <f>IF(T2652&gt;0,RANK(T2652,(N2652:P2652,Q2652:AE2652)),0)</f>
        <v>7</v>
      </c>
      <c r="BE2652" s="2">
        <f t="shared" si="1087"/>
        <v>5.9096397026116793E-3</v>
      </c>
      <c r="BF2652" s="2">
        <f t="shared" si="1088"/>
        <v>6.0367287284742964E-3</v>
      </c>
      <c r="BG2652" s="2">
        <f t="shared" si="1089"/>
        <v>0</v>
      </c>
      <c r="BH2652" s="2">
        <f t="shared" si="1090"/>
        <v>6.3544512931308376E-5</v>
      </c>
      <c r="BJ2652" t="s">
        <v>312</v>
      </c>
      <c r="BK2652" t="s">
        <v>52</v>
      </c>
      <c r="BL2652">
        <v>27</v>
      </c>
      <c r="BN2652">
        <v>0</v>
      </c>
      <c r="BO2652" s="60">
        <v>48</v>
      </c>
      <c r="BP2652" s="62">
        <v>55</v>
      </c>
      <c r="BQ2652" s="66">
        <f t="shared" si="1091"/>
        <v>48055</v>
      </c>
      <c r="BR2652" s="66">
        <f t="shared" si="1081"/>
        <v>48055</v>
      </c>
      <c r="BS2652" s="3" t="s">
        <v>3083</v>
      </c>
      <c r="BY2652" s="73"/>
      <c r="CB2652" s="73"/>
      <c r="CD2652" s="38">
        <f t="shared" si="1092"/>
        <v>0</v>
      </c>
      <c r="CE2652" s="38">
        <f>8880+6618+93+95+51</f>
        <v>15737</v>
      </c>
      <c r="CF2652" s="38">
        <v>51</v>
      </c>
      <c r="CM2652" s="51"/>
    </row>
    <row r="2653" spans="1:91" ht="14" hidden="1" customHeight="1" outlineLevel="1" x14ac:dyDescent="0.2">
      <c r="A2653" t="s">
        <v>1174</v>
      </c>
      <c r="B2653" t="s">
        <v>52</v>
      </c>
      <c r="C2653" s="1">
        <f t="shared" si="1082"/>
        <v>7841</v>
      </c>
      <c r="D2653" s="3">
        <f>IF(N2653&gt;0, RANK(N2653,(N2653:P2653,Q2653:AE2653)),0)</f>
        <v>2</v>
      </c>
      <c r="E2653" s="3">
        <f>IF(O2653&gt;0,RANK(O2653,(N2653:P2653,Q2653:AE2653)),0)</f>
        <v>1</v>
      </c>
      <c r="F2653" s="3">
        <f>IF(P2653&gt;0,RANK(P2653,(N2653:P2653,Q2653:AE2653)),0)</f>
        <v>0</v>
      </c>
      <c r="G2653" s="1">
        <f t="shared" si="1093"/>
        <v>4086</v>
      </c>
      <c r="H2653" s="2">
        <f t="shared" si="1094"/>
        <v>0.52110700165795176</v>
      </c>
      <c r="I2653" s="2"/>
      <c r="J2653" s="2">
        <f t="shared" si="1083"/>
        <v>0.23632189771712792</v>
      </c>
      <c r="K2653" s="2">
        <f t="shared" si="1084"/>
        <v>0.75742889937507973</v>
      </c>
      <c r="L2653" s="2">
        <f t="shared" si="1085"/>
        <v>0</v>
      </c>
      <c r="M2653" s="2">
        <f t="shared" si="1086"/>
        <v>6.249202907792295E-3</v>
      </c>
      <c r="N2653" s="38">
        <v>1853</v>
      </c>
      <c r="O2653" s="38">
        <v>5939</v>
      </c>
      <c r="P2653" s="38"/>
      <c r="Q2653" s="38">
        <v>24</v>
      </c>
      <c r="R2653" s="38">
        <v>16</v>
      </c>
      <c r="S2653" s="38"/>
      <c r="T2653" s="38">
        <v>0</v>
      </c>
      <c r="U2653" s="38">
        <v>0</v>
      </c>
      <c r="V2653" s="38"/>
      <c r="W2653" s="38">
        <f>IF(Copyright!B$11=1,IF(CF2653&gt;0,CF2653-T2653-X2653-U2653-SUM(Z2653:AY2653),SUM(CN2653:CR2653)),SUM(CN2653:CR2653))</f>
        <v>9</v>
      </c>
      <c r="X2653" s="38">
        <v>0</v>
      </c>
      <c r="Y2653" s="38"/>
      <c r="Z2653" s="38">
        <v>0</v>
      </c>
      <c r="AA2653" s="38"/>
      <c r="AB2653" s="38"/>
      <c r="AC2653" s="38"/>
      <c r="AD2653" s="38"/>
      <c r="AE2653" s="38"/>
      <c r="AF2653" s="38"/>
      <c r="AG2653" s="38"/>
      <c r="AH2653" s="38"/>
      <c r="AI2653" s="38"/>
      <c r="AJ2653" s="38"/>
      <c r="AK2653" s="38"/>
      <c r="AL2653" s="38">
        <v>0</v>
      </c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BA2653" s="3">
        <f>IF(Q2653&gt;0,RANK(Q2653,(N2653:P2653,Q2653:AE2653)),0)</f>
        <v>3</v>
      </c>
      <c r="BB2653" s="3">
        <f>IF(R2653&gt;0,RANK(R2653,(N2653:P2653,Q2653:AE2653)),0)</f>
        <v>4</v>
      </c>
      <c r="BC2653" s="3">
        <f>IF(S2653&gt;0,RANK(S2653,(N2653:P2653,Q2653:AE2653)),0)</f>
        <v>0</v>
      </c>
      <c r="BD2653" s="3">
        <f>IF(T2653&gt;0,RANK(T2653,(N2653:P2653,Q2653:AE2653)),0)</f>
        <v>0</v>
      </c>
      <c r="BE2653" s="2">
        <f t="shared" si="1087"/>
        <v>3.0608340772860605E-3</v>
      </c>
      <c r="BF2653" s="2">
        <f t="shared" si="1088"/>
        <v>2.0405560515240405E-3</v>
      </c>
      <c r="BG2653" s="2">
        <f t="shared" si="1089"/>
        <v>0</v>
      </c>
      <c r="BH2653" s="2">
        <f t="shared" si="1090"/>
        <v>0</v>
      </c>
      <c r="BJ2653" t="s">
        <v>1174</v>
      </c>
      <c r="BK2653" t="s">
        <v>52</v>
      </c>
      <c r="BL2653">
        <v>27</v>
      </c>
      <c r="BN2653">
        <v>0</v>
      </c>
      <c r="BO2653" s="60">
        <v>48</v>
      </c>
      <c r="BP2653" s="62">
        <v>57</v>
      </c>
      <c r="BQ2653" s="66">
        <f t="shared" si="1091"/>
        <v>48057</v>
      </c>
      <c r="BR2653" s="66">
        <f t="shared" si="1081"/>
        <v>48057</v>
      </c>
      <c r="BS2653" s="3" t="s">
        <v>3083</v>
      </c>
      <c r="BY2653" s="73"/>
      <c r="CB2653" s="73"/>
      <c r="CD2653" s="38">
        <f t="shared" si="1092"/>
        <v>4</v>
      </c>
      <c r="CE2653" s="38">
        <v>7837</v>
      </c>
      <c r="CF2653" s="38">
        <v>9</v>
      </c>
      <c r="CM2653" s="51"/>
    </row>
    <row r="2654" spans="1:91" ht="14" hidden="1" customHeight="1" outlineLevel="1" x14ac:dyDescent="0.2">
      <c r="A2654" t="s">
        <v>1467</v>
      </c>
      <c r="B2654" t="s">
        <v>52</v>
      </c>
      <c r="C2654" s="1">
        <f t="shared" si="1082"/>
        <v>6988</v>
      </c>
      <c r="D2654" s="3">
        <f>IF(N2654&gt;0, RANK(N2654,(N2654:P2654,Q2654:AE2654)),0)</f>
        <v>2</v>
      </c>
      <c r="E2654" s="3">
        <f>IF(O2654&gt;0,RANK(O2654,(N2654:P2654,Q2654:AE2654)),0)</f>
        <v>1</v>
      </c>
      <c r="F2654" s="3">
        <f>IF(P2654&gt;0,RANK(P2654,(N2654:P2654,Q2654:AE2654)),0)</f>
        <v>0</v>
      </c>
      <c r="G2654" s="1">
        <f t="shared" si="1093"/>
        <v>5419</v>
      </c>
      <c r="H2654" s="2">
        <f t="shared" si="1094"/>
        <v>0.77547223812249566</v>
      </c>
      <c r="I2654" s="2"/>
      <c r="J2654" s="2">
        <f t="shared" si="1083"/>
        <v>0.10890097309673727</v>
      </c>
      <c r="K2654" s="2">
        <f t="shared" si="1084"/>
        <v>0.88437321121923296</v>
      </c>
      <c r="L2654" s="2">
        <f t="shared" si="1085"/>
        <v>0</v>
      </c>
      <c r="M2654" s="2">
        <f t="shared" si="1086"/>
        <v>6.7258156840297456E-3</v>
      </c>
      <c r="N2654" s="38">
        <v>761</v>
      </c>
      <c r="O2654" s="38">
        <v>6180</v>
      </c>
      <c r="P2654" s="38"/>
      <c r="Q2654" s="38">
        <v>33</v>
      </c>
      <c r="R2654" s="38">
        <v>11</v>
      </c>
      <c r="S2654" s="38"/>
      <c r="T2654" s="38">
        <v>2</v>
      </c>
      <c r="U2654" s="38">
        <v>0</v>
      </c>
      <c r="V2654" s="38"/>
      <c r="W2654" s="38">
        <f>IF(Copyright!B$11=1,IF(CF2654&gt;0,CF2654-T2654-X2654-U2654-SUM(Z2654:AY2654),SUM(CN2654:CR2654)),SUM(CN2654:CR2654))</f>
        <v>0</v>
      </c>
      <c r="X2654" s="38">
        <v>0</v>
      </c>
      <c r="Y2654" s="38"/>
      <c r="Z2654" s="38">
        <v>1</v>
      </c>
      <c r="AA2654" s="38"/>
      <c r="AB2654" s="38"/>
      <c r="AC2654" s="38"/>
      <c r="AD2654" s="38"/>
      <c r="AE2654" s="38"/>
      <c r="AF2654" s="38"/>
      <c r="AG2654" s="38"/>
      <c r="AH2654" s="38"/>
      <c r="AI2654" s="38"/>
      <c r="AJ2654" s="38"/>
      <c r="AK2654" s="38"/>
      <c r="AL2654" s="38">
        <v>0</v>
      </c>
      <c r="AM2654" s="38"/>
      <c r="AN2654" s="38"/>
      <c r="AO2654" s="38"/>
      <c r="AP2654" s="38"/>
      <c r="AQ2654" s="38"/>
      <c r="AR2654" s="38"/>
      <c r="AS2654" s="38"/>
      <c r="AT2654" s="38"/>
      <c r="AU2654" s="38"/>
      <c r="AV2654" s="38"/>
      <c r="AW2654" s="38"/>
      <c r="AX2654" s="38"/>
      <c r="AY2654" s="38"/>
      <c r="BA2654" s="3">
        <f>IF(Q2654&gt;0,RANK(Q2654,(N2654:P2654,Q2654:AE2654)),0)</f>
        <v>3</v>
      </c>
      <c r="BB2654" s="3">
        <f>IF(R2654&gt;0,RANK(R2654,(N2654:P2654,Q2654:AE2654)),0)</f>
        <v>4</v>
      </c>
      <c r="BC2654" s="3">
        <f>IF(S2654&gt;0,RANK(S2654,(N2654:P2654,Q2654:AE2654)),0)</f>
        <v>0</v>
      </c>
      <c r="BD2654" s="3">
        <f>IF(T2654&gt;0,RANK(T2654,(N2654:P2654,Q2654:AE2654)),0)</f>
        <v>5</v>
      </c>
      <c r="BE2654" s="2">
        <f t="shared" si="1087"/>
        <v>4.7223812249570689E-3</v>
      </c>
      <c r="BF2654" s="2">
        <f t="shared" si="1088"/>
        <v>1.5741270749856898E-3</v>
      </c>
      <c r="BG2654" s="2">
        <f t="shared" si="1089"/>
        <v>0</v>
      </c>
      <c r="BH2654" s="2">
        <f t="shared" si="1090"/>
        <v>2.8620492272467084E-4</v>
      </c>
      <c r="BJ2654" t="s">
        <v>1467</v>
      </c>
      <c r="BK2654" t="s">
        <v>52</v>
      </c>
      <c r="BN2654">
        <v>0</v>
      </c>
      <c r="BO2654" s="60">
        <v>48</v>
      </c>
      <c r="BP2654" s="62">
        <v>59</v>
      </c>
      <c r="BQ2654" s="66">
        <f t="shared" si="1091"/>
        <v>48059</v>
      </c>
      <c r="BR2654" s="66">
        <f t="shared" si="1081"/>
        <v>48059</v>
      </c>
      <c r="BS2654" s="3" t="s">
        <v>3083</v>
      </c>
      <c r="CB2654" s="6"/>
      <c r="CD2654" s="38">
        <f t="shared" si="1092"/>
        <v>6988</v>
      </c>
    </row>
    <row r="2655" spans="1:91" ht="14" hidden="1" customHeight="1" outlineLevel="1" x14ac:dyDescent="0.2">
      <c r="A2655" t="s">
        <v>2648</v>
      </c>
      <c r="B2655" t="s">
        <v>52</v>
      </c>
      <c r="C2655" s="1">
        <f t="shared" si="1082"/>
        <v>116309</v>
      </c>
      <c r="D2655" s="3">
        <f>IF(N2655&gt;0, RANK(N2655,(N2655:P2655,Q2655:AE2655)),0)</f>
        <v>2</v>
      </c>
      <c r="E2655" s="3">
        <f>IF(O2655&gt;0,RANK(O2655,(N2655:P2655,Q2655:AE2655)),0)</f>
        <v>1</v>
      </c>
      <c r="F2655" s="3">
        <f>IF(P2655&gt;0,RANK(P2655,(N2655:P2655,Q2655:AE2655)),0)</f>
        <v>0</v>
      </c>
      <c r="G2655" s="1">
        <f t="shared" si="1093"/>
        <v>6733</v>
      </c>
      <c r="H2655" s="2">
        <f t="shared" si="1094"/>
        <v>5.7888899397295135E-2</v>
      </c>
      <c r="I2655" s="2"/>
      <c r="J2655" s="2">
        <f t="shared" si="1083"/>
        <v>0.46649872322864094</v>
      </c>
      <c r="K2655" s="2">
        <f t="shared" si="1084"/>
        <v>0.52438762262593608</v>
      </c>
      <c r="L2655" s="2">
        <f t="shared" si="1085"/>
        <v>0</v>
      </c>
      <c r="M2655" s="2">
        <f t="shared" si="1086"/>
        <v>9.113654145422978E-3</v>
      </c>
      <c r="N2655" s="38">
        <v>54258</v>
      </c>
      <c r="O2655" s="38">
        <v>60991</v>
      </c>
      <c r="P2655" s="38"/>
      <c r="Q2655" s="38">
        <v>442</v>
      </c>
      <c r="R2655" s="38">
        <v>431</v>
      </c>
      <c r="S2655" s="38"/>
      <c r="T2655" s="38">
        <v>15</v>
      </c>
      <c r="U2655" s="38">
        <v>5</v>
      </c>
      <c r="V2655" s="38"/>
      <c r="W2655" s="38">
        <f>IF(Copyright!B$11=1,IF(CF2655&gt;0,CF2655-T2655-X2655-U2655-SUM(Z2655:AY2655),SUM(CN2655:CR2655)),SUM(CN2655:CR2655))</f>
        <v>157</v>
      </c>
      <c r="X2655" s="38">
        <v>8</v>
      </c>
      <c r="Y2655" s="38"/>
      <c r="Z2655" s="38">
        <v>2</v>
      </c>
      <c r="AA2655" s="38"/>
      <c r="AB2655" s="38"/>
      <c r="AC2655" s="38"/>
      <c r="AD2655" s="38"/>
      <c r="AE2655" s="38"/>
      <c r="AF2655" s="38"/>
      <c r="AG2655" s="38"/>
      <c r="AH2655" s="38"/>
      <c r="AI2655" s="38"/>
      <c r="AJ2655" s="38"/>
      <c r="AK2655" s="38"/>
      <c r="AL2655" s="38">
        <v>0</v>
      </c>
      <c r="AM2655" s="38"/>
      <c r="AN2655" s="38"/>
      <c r="AO2655" s="38"/>
      <c r="AP2655" s="38"/>
      <c r="AQ2655" s="38"/>
      <c r="AR2655" s="38"/>
      <c r="AS2655" s="38"/>
      <c r="AT2655" s="38"/>
      <c r="AU2655" s="38"/>
      <c r="AV2655" s="38"/>
      <c r="AW2655" s="38"/>
      <c r="AX2655" s="38"/>
      <c r="AY2655" s="38"/>
      <c r="BA2655" s="3">
        <f>IF(Q2655&gt;0,RANK(Q2655,(N2655:P2655,Q2655:AE2655)),0)</f>
        <v>3</v>
      </c>
      <c r="BB2655" s="3">
        <f>IF(R2655&gt;0,RANK(R2655,(N2655:P2655,Q2655:AE2655)),0)</f>
        <v>4</v>
      </c>
      <c r="BC2655" s="3">
        <f>IF(S2655&gt;0,RANK(S2655,(N2655:P2655,Q2655:AE2655)),0)</f>
        <v>0</v>
      </c>
      <c r="BD2655" s="3">
        <f>IF(T2655&gt;0,RANK(T2655,(N2655:P2655,Q2655:AE2655)),0)</f>
        <v>6</v>
      </c>
      <c r="BE2655" s="2">
        <f t="shared" si="1087"/>
        <v>3.8002218229027849E-3</v>
      </c>
      <c r="BF2655" s="2">
        <f t="shared" si="1088"/>
        <v>3.7056461666766976E-3</v>
      </c>
      <c r="BG2655" s="2">
        <f t="shared" si="1089"/>
        <v>0</v>
      </c>
      <c r="BH2655" s="2">
        <f t="shared" si="1090"/>
        <v>1.2896680394466464E-4</v>
      </c>
      <c r="BJ2655" t="s">
        <v>2648</v>
      </c>
      <c r="BK2655" t="s">
        <v>52</v>
      </c>
      <c r="BL2655">
        <v>34</v>
      </c>
      <c r="BN2655">
        <v>0</v>
      </c>
      <c r="BO2655" s="60">
        <v>48</v>
      </c>
      <c r="BP2655" s="62">
        <v>61</v>
      </c>
      <c r="BQ2655" s="66">
        <f t="shared" si="1091"/>
        <v>48061</v>
      </c>
      <c r="BR2655" s="66">
        <f t="shared" si="1081"/>
        <v>48061</v>
      </c>
      <c r="BS2655" s="3" t="s">
        <v>3083</v>
      </c>
      <c r="BY2655" s="73"/>
      <c r="CB2655" s="73"/>
      <c r="CD2655" s="38">
        <f t="shared" si="1092"/>
        <v>0</v>
      </c>
      <c r="CE2655" s="38">
        <v>116309</v>
      </c>
      <c r="CF2655" s="38">
        <v>187</v>
      </c>
      <c r="CM2655" s="51"/>
    </row>
    <row r="2656" spans="1:91" ht="14" hidden="1" customHeight="1" outlineLevel="1" x14ac:dyDescent="0.2">
      <c r="A2656" t="s">
        <v>129</v>
      </c>
      <c r="B2656" t="s">
        <v>52</v>
      </c>
      <c r="C2656" s="1">
        <f t="shared" si="1082"/>
        <v>5253</v>
      </c>
      <c r="D2656" s="3">
        <f>IF(N2656&gt;0, RANK(N2656,(N2656:P2656,Q2656:AE2656)),0)</f>
        <v>2</v>
      </c>
      <c r="E2656" s="3">
        <f>IF(O2656&gt;0,RANK(O2656,(N2656:P2656,Q2656:AE2656)),0)</f>
        <v>1</v>
      </c>
      <c r="F2656" s="3">
        <f>IF(P2656&gt;0,RANK(P2656,(N2656:P2656,Q2656:AE2656)),0)</f>
        <v>0</v>
      </c>
      <c r="G2656" s="1">
        <f t="shared" si="1093"/>
        <v>2810</v>
      </c>
      <c r="H2656" s="2">
        <f t="shared" si="1094"/>
        <v>0.53493241956976967</v>
      </c>
      <c r="I2656" s="2"/>
      <c r="J2656" s="2">
        <f t="shared" si="1083"/>
        <v>0.22863125832857414</v>
      </c>
      <c r="K2656" s="2">
        <f t="shared" si="1084"/>
        <v>0.76356367789834378</v>
      </c>
      <c r="L2656" s="2">
        <f t="shared" si="1085"/>
        <v>0</v>
      </c>
      <c r="M2656" s="2">
        <f t="shared" si="1086"/>
        <v>7.8050637730820993E-3</v>
      </c>
      <c r="N2656" s="38">
        <v>1201</v>
      </c>
      <c r="O2656" s="38">
        <v>4011</v>
      </c>
      <c r="P2656" s="38"/>
      <c r="Q2656" s="38">
        <v>22</v>
      </c>
      <c r="R2656" s="38">
        <v>8</v>
      </c>
      <c r="S2656" s="38"/>
      <c r="T2656" s="38">
        <v>0</v>
      </c>
      <c r="U2656" s="38">
        <v>0</v>
      </c>
      <c r="V2656" s="38"/>
      <c r="W2656" s="38">
        <f>IF(Copyright!B$11=1,IF(CF2656&gt;0,CF2656-T2656-X2656-U2656-SUM(Z2656:AY2656),SUM(CN2656:CR2656)),SUM(CN2656:CR2656))</f>
        <v>11</v>
      </c>
      <c r="X2656" s="38">
        <v>0</v>
      </c>
      <c r="Y2656" s="38"/>
      <c r="Z2656" s="38">
        <v>0</v>
      </c>
      <c r="AA2656" s="38"/>
      <c r="AB2656" s="38"/>
      <c r="AC2656" s="38"/>
      <c r="AD2656" s="38"/>
      <c r="AE2656" s="38"/>
      <c r="AF2656" s="38"/>
      <c r="AG2656" s="38"/>
      <c r="AH2656" s="38"/>
      <c r="AI2656" s="38"/>
      <c r="AJ2656" s="38"/>
      <c r="AK2656" s="38"/>
      <c r="AL2656" s="38">
        <v>0</v>
      </c>
      <c r="AM2656" s="38"/>
      <c r="AN2656" s="38"/>
      <c r="AO2656" s="38"/>
      <c r="AP2656" s="38"/>
      <c r="AQ2656" s="38"/>
      <c r="AR2656" s="38"/>
      <c r="AS2656" s="38"/>
      <c r="AT2656" s="38"/>
      <c r="AU2656" s="38"/>
      <c r="AV2656" s="38"/>
      <c r="AW2656" s="38"/>
      <c r="AX2656" s="38"/>
      <c r="AY2656" s="38"/>
      <c r="BA2656" s="3">
        <f>IF(Q2656&gt;0,RANK(Q2656,(N2656:P2656,Q2656:AE2656)),0)</f>
        <v>3</v>
      </c>
      <c r="BB2656" s="3">
        <f>IF(R2656&gt;0,RANK(R2656,(N2656:P2656,Q2656:AE2656)),0)</f>
        <v>5</v>
      </c>
      <c r="BC2656" s="3">
        <f>IF(S2656&gt;0,RANK(S2656,(N2656:P2656,Q2656:AE2656)),0)</f>
        <v>0</v>
      </c>
      <c r="BD2656" s="3">
        <f>IF(T2656&gt;0,RANK(T2656,(N2656:P2656,Q2656:AE2656)),0)</f>
        <v>0</v>
      </c>
      <c r="BE2656" s="2">
        <f t="shared" si="1087"/>
        <v>4.1880830001903672E-3</v>
      </c>
      <c r="BF2656" s="2">
        <f t="shared" si="1088"/>
        <v>1.5229392727964973E-3</v>
      </c>
      <c r="BG2656" s="2">
        <f t="shared" si="1089"/>
        <v>0</v>
      </c>
      <c r="BH2656" s="2">
        <f t="shared" si="1090"/>
        <v>0</v>
      </c>
      <c r="BJ2656" t="s">
        <v>129</v>
      </c>
      <c r="BK2656" t="s">
        <v>52</v>
      </c>
      <c r="BL2656">
        <v>1</v>
      </c>
      <c r="BN2656">
        <v>0</v>
      </c>
      <c r="BO2656" s="60">
        <v>48</v>
      </c>
      <c r="BP2656" s="62">
        <v>63</v>
      </c>
      <c r="BQ2656" s="66">
        <f t="shared" si="1091"/>
        <v>48063</v>
      </c>
      <c r="BR2656" s="66">
        <f t="shared" si="1081"/>
        <v>48063</v>
      </c>
      <c r="BS2656" s="3" t="s">
        <v>3083</v>
      </c>
      <c r="CB2656" s="73"/>
      <c r="CD2656" s="38">
        <f t="shared" si="1092"/>
        <v>-24</v>
      </c>
      <c r="CE2656" s="38">
        <v>5277</v>
      </c>
      <c r="CF2656" s="38">
        <v>11</v>
      </c>
      <c r="CM2656" s="51"/>
    </row>
    <row r="2657" spans="1:91" ht="14" hidden="1" customHeight="1" outlineLevel="1" x14ac:dyDescent="0.2">
      <c r="A2657" t="s">
        <v>130</v>
      </c>
      <c r="B2657" t="s">
        <v>52</v>
      </c>
      <c r="C2657" s="1">
        <f t="shared" si="1082"/>
        <v>3177</v>
      </c>
      <c r="D2657" s="3">
        <f>IF(N2657&gt;0, RANK(N2657,(N2657:P2657,Q2657:AE2657)),0)</f>
        <v>2</v>
      </c>
      <c r="E2657" s="3">
        <f>IF(O2657&gt;0,RANK(O2657,(N2657:P2657,Q2657:AE2657)),0)</f>
        <v>1</v>
      </c>
      <c r="F2657" s="3">
        <f>IF(P2657&gt;0,RANK(P2657,(N2657:P2657,Q2657:AE2657)),0)</f>
        <v>0</v>
      </c>
      <c r="G2657" s="1">
        <f t="shared" si="1093"/>
        <v>2576</v>
      </c>
      <c r="H2657" s="2">
        <f t="shared" si="1094"/>
        <v>0.81082782499213091</v>
      </c>
      <c r="I2657" s="2"/>
      <c r="J2657" s="2">
        <f t="shared" si="1083"/>
        <v>9.1281082782499218E-2</v>
      </c>
      <c r="K2657" s="2">
        <f t="shared" si="1084"/>
        <v>0.90210890777463015</v>
      </c>
      <c r="L2657" s="2">
        <f t="shared" si="1085"/>
        <v>0</v>
      </c>
      <c r="M2657" s="2">
        <f t="shared" si="1086"/>
        <v>6.6100094428706013E-3</v>
      </c>
      <c r="N2657" s="38">
        <v>290</v>
      </c>
      <c r="O2657" s="38">
        <v>2866</v>
      </c>
      <c r="P2657" s="38"/>
      <c r="Q2657" s="38">
        <v>8</v>
      </c>
      <c r="R2657" s="38">
        <v>8</v>
      </c>
      <c r="S2657" s="38"/>
      <c r="T2657" s="38">
        <v>0</v>
      </c>
      <c r="U2657" s="38">
        <v>0</v>
      </c>
      <c r="V2657" s="38"/>
      <c r="W2657" s="38">
        <f>IF(Copyright!B$11=1,IF(CF2657&gt;0,CF2657-T2657-X2657-U2657-SUM(Z2657:AY2657),SUM(CN2657:CR2657)),SUM(CN2657:CR2657))</f>
        <v>1</v>
      </c>
      <c r="X2657" s="38">
        <v>4</v>
      </c>
      <c r="Y2657" s="38"/>
      <c r="Z2657" s="38">
        <v>0</v>
      </c>
      <c r="AA2657" s="38"/>
      <c r="AB2657" s="38"/>
      <c r="AC2657" s="38"/>
      <c r="AD2657" s="38"/>
      <c r="AE2657" s="38"/>
      <c r="AF2657" s="38"/>
      <c r="AG2657" s="38"/>
      <c r="AH2657" s="38"/>
      <c r="AI2657" s="38"/>
      <c r="AJ2657" s="38"/>
      <c r="AK2657" s="38"/>
      <c r="AL2657" s="38">
        <v>0</v>
      </c>
      <c r="AM2657" s="38"/>
      <c r="AN2657" s="38"/>
      <c r="AO2657" s="38"/>
      <c r="AP2657" s="38"/>
      <c r="AQ2657" s="38"/>
      <c r="AR2657" s="38"/>
      <c r="AS2657" s="38"/>
      <c r="AT2657" s="38"/>
      <c r="AU2657" s="38"/>
      <c r="AV2657" s="38"/>
      <c r="AW2657" s="38"/>
      <c r="AX2657" s="38"/>
      <c r="AY2657" s="38"/>
      <c r="BA2657" s="3">
        <f>IF(Q2657&gt;0,RANK(Q2657,(N2657:P2657,Q2657:AE2657)),0)</f>
        <v>3</v>
      </c>
      <c r="BB2657" s="3">
        <f>IF(R2657&gt;0,RANK(R2657,(N2657:P2657,Q2657:AE2657)),0)</f>
        <v>3</v>
      </c>
      <c r="BC2657" s="3">
        <f>IF(S2657&gt;0,RANK(S2657,(N2657:P2657,Q2657:AE2657)),0)</f>
        <v>0</v>
      </c>
      <c r="BD2657" s="3">
        <f>IF(T2657&gt;0,RANK(T2657,(N2657:P2657,Q2657:AE2657)),0)</f>
        <v>0</v>
      </c>
      <c r="BE2657" s="2">
        <f t="shared" si="1087"/>
        <v>2.5180988353792886E-3</v>
      </c>
      <c r="BF2657" s="2">
        <f t="shared" si="1088"/>
        <v>2.5180988353792886E-3</v>
      </c>
      <c r="BG2657" s="2">
        <f t="shared" si="1089"/>
        <v>0</v>
      </c>
      <c r="BH2657" s="2">
        <f t="shared" si="1090"/>
        <v>0</v>
      </c>
      <c r="BJ2657" t="s">
        <v>130</v>
      </c>
      <c r="BK2657" t="s">
        <v>52</v>
      </c>
      <c r="BL2657">
        <v>13</v>
      </c>
      <c r="BN2657">
        <v>0</v>
      </c>
      <c r="BO2657" s="60">
        <v>48</v>
      </c>
      <c r="BP2657" s="62">
        <v>65</v>
      </c>
      <c r="BQ2657" s="66">
        <f t="shared" si="1091"/>
        <v>48065</v>
      </c>
      <c r="BR2657" s="66">
        <f t="shared" si="1081"/>
        <v>48065</v>
      </c>
      <c r="BS2657" s="3" t="s">
        <v>3083</v>
      </c>
      <c r="CB2657" s="73"/>
      <c r="CD2657" s="38">
        <f t="shared" si="1092"/>
        <v>0</v>
      </c>
      <c r="CE2657" s="38">
        <f>2866+290+8+8+5</f>
        <v>3177</v>
      </c>
      <c r="CF2657" s="38">
        <v>5</v>
      </c>
      <c r="CM2657" s="51"/>
    </row>
    <row r="2658" spans="1:91" ht="14" hidden="1" customHeight="1" outlineLevel="1" x14ac:dyDescent="0.2">
      <c r="A2658" t="s">
        <v>334</v>
      </c>
      <c r="B2658" t="s">
        <v>52</v>
      </c>
      <c r="C2658" s="1">
        <f t="shared" si="1082"/>
        <v>14143</v>
      </c>
      <c r="D2658" s="3">
        <f>IF(N2658&gt;0, RANK(N2658,(N2658:P2658,Q2658:AE2658)),0)</f>
        <v>2</v>
      </c>
      <c r="E2658" s="3">
        <f>IF(O2658&gt;0,RANK(O2658,(N2658:P2658,Q2658:AE2658)),0)</f>
        <v>1</v>
      </c>
      <c r="F2658" s="3">
        <f>IF(P2658&gt;0,RANK(P2658,(N2658:P2658,Q2658:AE2658)),0)</f>
        <v>0</v>
      </c>
      <c r="G2658" s="1">
        <f t="shared" si="1093"/>
        <v>9287</v>
      </c>
      <c r="H2658" s="2">
        <f t="shared" si="1094"/>
        <v>0.65664993282896134</v>
      </c>
      <c r="I2658" s="2"/>
      <c r="J2658" s="2">
        <f t="shared" si="1083"/>
        <v>0.17011949374248744</v>
      </c>
      <c r="K2658" s="2">
        <f t="shared" si="1084"/>
        <v>0.82676942657144881</v>
      </c>
      <c r="L2658" s="2">
        <f t="shared" si="1085"/>
        <v>0</v>
      </c>
      <c r="M2658" s="2">
        <f t="shared" si="1086"/>
        <v>3.1110796860637224E-3</v>
      </c>
      <c r="N2658" s="38">
        <v>2406</v>
      </c>
      <c r="O2658" s="38">
        <v>11693</v>
      </c>
      <c r="P2658" s="38"/>
      <c r="Q2658" s="38">
        <v>32</v>
      </c>
      <c r="R2658" s="38">
        <v>9</v>
      </c>
      <c r="S2658" s="38"/>
      <c r="T2658" s="38">
        <v>0</v>
      </c>
      <c r="U2658" s="38">
        <v>1</v>
      </c>
      <c r="V2658" s="38"/>
      <c r="W2658" s="38">
        <f>IF(Copyright!B$11=1,IF(CF2658&gt;0,CF2658-T2658-X2658-U2658-SUM(Z2658:AY2658),SUM(CN2658:CR2658)),SUM(CN2658:CR2658))</f>
        <v>0</v>
      </c>
      <c r="X2658" s="38">
        <v>2</v>
      </c>
      <c r="Y2658" s="38"/>
      <c r="Z2658" s="38">
        <v>0</v>
      </c>
      <c r="AA2658" s="38"/>
      <c r="AB2658" s="38"/>
      <c r="AC2658" s="38"/>
      <c r="AD2658" s="38"/>
      <c r="AE2658" s="38"/>
      <c r="AF2658" s="38"/>
      <c r="AG2658" s="38"/>
      <c r="AH2658" s="38"/>
      <c r="AI2658" s="38"/>
      <c r="AJ2658" s="38"/>
      <c r="AK2658" s="38"/>
      <c r="AL2658" s="38">
        <v>0</v>
      </c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BA2658" s="3">
        <f>IF(Q2658&gt;0,RANK(Q2658,(N2658:P2658,Q2658:AE2658)),0)</f>
        <v>3</v>
      </c>
      <c r="BB2658" s="3">
        <f>IF(R2658&gt;0,RANK(R2658,(N2658:P2658,Q2658:AE2658)),0)</f>
        <v>4</v>
      </c>
      <c r="BC2658" s="3">
        <f>IF(S2658&gt;0,RANK(S2658,(N2658:P2658,Q2658:AE2658)),0)</f>
        <v>0</v>
      </c>
      <c r="BD2658" s="3">
        <f>IF(T2658&gt;0,RANK(T2658,(N2658:P2658,Q2658:AE2658)),0)</f>
        <v>0</v>
      </c>
      <c r="BE2658" s="2">
        <f t="shared" si="1087"/>
        <v>2.2626034080463833E-3</v>
      </c>
      <c r="BF2658" s="2">
        <f t="shared" si="1088"/>
        <v>6.3635720851304531E-4</v>
      </c>
      <c r="BG2658" s="2">
        <f t="shared" si="1089"/>
        <v>0</v>
      </c>
      <c r="BH2658" s="2">
        <f t="shared" si="1090"/>
        <v>0</v>
      </c>
      <c r="BJ2658" t="s">
        <v>334</v>
      </c>
      <c r="BK2658" t="s">
        <v>52</v>
      </c>
      <c r="BL2658">
        <v>1</v>
      </c>
      <c r="BN2658">
        <v>0</v>
      </c>
      <c r="BO2658" s="60">
        <v>48</v>
      </c>
      <c r="BP2658" s="62">
        <v>67</v>
      </c>
      <c r="BQ2658" s="66">
        <f t="shared" si="1091"/>
        <v>48067</v>
      </c>
      <c r="BR2658" s="66">
        <f t="shared" si="1081"/>
        <v>48067</v>
      </c>
      <c r="BS2658" s="3" t="s">
        <v>3083</v>
      </c>
      <c r="BT2658" s="38">
        <v>41</v>
      </c>
      <c r="BU2658" s="38">
        <v>20</v>
      </c>
      <c r="BV2658" s="38">
        <f>BW2658-BU2658-BT2658-C2658</f>
        <v>0</v>
      </c>
      <c r="BW2658" s="38">
        <v>14204</v>
      </c>
      <c r="CB2658" s="73"/>
      <c r="CD2658" s="38">
        <f t="shared" si="1092"/>
        <v>0</v>
      </c>
      <c r="CE2658" s="38">
        <v>14143</v>
      </c>
      <c r="CF2658" s="38">
        <v>3</v>
      </c>
      <c r="CG2658" s="38" t="s">
        <v>3953</v>
      </c>
      <c r="CM2658" s="51"/>
    </row>
    <row r="2659" spans="1:91" ht="14" hidden="1" customHeight="1" outlineLevel="1" x14ac:dyDescent="0.2">
      <c r="A2659" t="s">
        <v>2286</v>
      </c>
      <c r="B2659" t="s">
        <v>52</v>
      </c>
      <c r="C2659" s="1">
        <f t="shared" si="1082"/>
        <v>2023</v>
      </c>
      <c r="D2659" s="3">
        <f>IF(N2659&gt;0, RANK(N2659,(N2659:P2659,Q2659:AE2659)),0)</f>
        <v>2</v>
      </c>
      <c r="E2659" s="3">
        <f>IF(O2659&gt;0,RANK(O2659,(N2659:P2659,Q2659:AE2659)),0)</f>
        <v>1</v>
      </c>
      <c r="F2659" s="3">
        <f>IF(P2659&gt;0,RANK(P2659,(N2659:P2659,Q2659:AE2659)),0)</f>
        <v>0</v>
      </c>
      <c r="G2659" s="1">
        <f t="shared" si="1093"/>
        <v>1176</v>
      </c>
      <c r="H2659" s="2">
        <f t="shared" si="1094"/>
        <v>0.58131487889273359</v>
      </c>
      <c r="I2659" s="2"/>
      <c r="J2659" s="2">
        <f t="shared" si="1083"/>
        <v>0.20662382600098864</v>
      </c>
      <c r="K2659" s="2">
        <f t="shared" si="1084"/>
        <v>0.7879387048937222</v>
      </c>
      <c r="L2659" s="2">
        <f t="shared" si="1085"/>
        <v>0</v>
      </c>
      <c r="M2659" s="2">
        <f t="shared" si="1086"/>
        <v>5.4374691052891944E-3</v>
      </c>
      <c r="N2659" s="38">
        <v>418</v>
      </c>
      <c r="O2659" s="38">
        <v>1594</v>
      </c>
      <c r="P2659" s="38"/>
      <c r="Q2659" s="38">
        <v>4</v>
      </c>
      <c r="R2659" s="38">
        <v>5</v>
      </c>
      <c r="S2659" s="38"/>
      <c r="T2659" s="38">
        <v>0</v>
      </c>
      <c r="U2659" s="38">
        <v>0</v>
      </c>
      <c r="V2659" s="38"/>
      <c r="W2659" s="38">
        <f>IF(Copyright!B$11=1,IF(CF2659&gt;0,CF2659-T2659-X2659-U2659-SUM(Z2659:AY2659),SUM(CN2659:CR2659)),SUM(CN2659:CR2659))</f>
        <v>0</v>
      </c>
      <c r="X2659" s="38">
        <v>2</v>
      </c>
      <c r="Y2659" s="38"/>
      <c r="Z2659" s="38">
        <v>0</v>
      </c>
      <c r="AA2659" s="38"/>
      <c r="AB2659" s="38"/>
      <c r="AC2659" s="38"/>
      <c r="AD2659" s="38"/>
      <c r="AE2659" s="38"/>
      <c r="AF2659" s="38"/>
      <c r="AG2659" s="38"/>
      <c r="AH2659" s="38"/>
      <c r="AI2659" s="38"/>
      <c r="AJ2659" s="38"/>
      <c r="AK2659" s="38"/>
      <c r="AL2659" s="38">
        <v>0</v>
      </c>
      <c r="AM2659" s="38"/>
      <c r="AN2659" s="38"/>
      <c r="AO2659" s="38"/>
      <c r="AP2659" s="38"/>
      <c r="AQ2659" s="38"/>
      <c r="AR2659" s="38"/>
      <c r="AS2659" s="38"/>
      <c r="AT2659" s="38"/>
      <c r="AU2659" s="38"/>
      <c r="AV2659" s="38"/>
      <c r="AW2659" s="38"/>
      <c r="AX2659" s="38"/>
      <c r="AY2659" s="38"/>
      <c r="BA2659" s="3">
        <f>IF(Q2659&gt;0,RANK(Q2659,(N2659:P2659,Q2659:AE2659)),0)</f>
        <v>4</v>
      </c>
      <c r="BB2659" s="3">
        <f>IF(R2659&gt;0,RANK(R2659,(N2659:P2659,Q2659:AE2659)),0)</f>
        <v>3</v>
      </c>
      <c r="BC2659" s="3">
        <f>IF(S2659&gt;0,RANK(S2659,(N2659:P2659,Q2659:AE2659)),0)</f>
        <v>0</v>
      </c>
      <c r="BD2659" s="3">
        <f>IF(T2659&gt;0,RANK(T2659,(N2659:P2659,Q2659:AE2659)),0)</f>
        <v>0</v>
      </c>
      <c r="BE2659" s="2">
        <f t="shared" si="1087"/>
        <v>1.9772614928324269E-3</v>
      </c>
      <c r="BF2659" s="2">
        <f t="shared" si="1088"/>
        <v>2.4715768660405341E-3</v>
      </c>
      <c r="BG2659" s="2">
        <f t="shared" si="1089"/>
        <v>0</v>
      </c>
      <c r="BH2659" s="2">
        <f t="shared" si="1090"/>
        <v>0</v>
      </c>
      <c r="BJ2659" t="s">
        <v>2286</v>
      </c>
      <c r="BK2659" t="s">
        <v>52</v>
      </c>
      <c r="BL2659">
        <v>19</v>
      </c>
      <c r="BN2659">
        <v>0</v>
      </c>
      <c r="BO2659" s="60">
        <v>48</v>
      </c>
      <c r="BP2659" s="62">
        <v>69</v>
      </c>
      <c r="BQ2659" s="66">
        <f t="shared" si="1091"/>
        <v>48069</v>
      </c>
      <c r="BR2659" s="66">
        <f t="shared" si="1081"/>
        <v>48069</v>
      </c>
      <c r="BS2659" s="3" t="s">
        <v>3083</v>
      </c>
      <c r="CB2659" s="6"/>
      <c r="CD2659" s="38">
        <f t="shared" si="1092"/>
        <v>2023</v>
      </c>
    </row>
    <row r="2660" spans="1:91" ht="14" hidden="1" customHeight="1" outlineLevel="1" x14ac:dyDescent="0.2">
      <c r="A2660" t="s">
        <v>1045</v>
      </c>
      <c r="B2660" t="s">
        <v>52</v>
      </c>
      <c r="C2660" s="1">
        <f t="shared" si="1082"/>
        <v>24973</v>
      </c>
      <c r="D2660" s="3">
        <f>IF(N2660&gt;0, RANK(N2660,(N2660:P2660,Q2660:AE2660)),0)</f>
        <v>2</v>
      </c>
      <c r="E2660" s="3">
        <f>IF(O2660&gt;0,RANK(O2660,(N2660:P2660,Q2660:AE2660)),0)</f>
        <v>1</v>
      </c>
      <c r="F2660" s="3">
        <f>IF(P2660&gt;0,RANK(P2660,(N2660:P2660,Q2660:AE2660)),0)</f>
        <v>0</v>
      </c>
      <c r="G2660" s="1">
        <f t="shared" si="1093"/>
        <v>16375</v>
      </c>
      <c r="H2660" s="2">
        <f t="shared" si="1094"/>
        <v>0.65570816481800343</v>
      </c>
      <c r="I2660" s="2"/>
      <c r="J2660" s="2">
        <f t="shared" si="1083"/>
        <v>0.16786129019340887</v>
      </c>
      <c r="K2660" s="2">
        <f t="shared" si="1084"/>
        <v>0.82356945501141232</v>
      </c>
      <c r="L2660" s="2">
        <f t="shared" si="1085"/>
        <v>0</v>
      </c>
      <c r="M2660" s="2">
        <f t="shared" si="1086"/>
        <v>8.5692547951787823E-3</v>
      </c>
      <c r="N2660" s="38">
        <v>4192</v>
      </c>
      <c r="O2660" s="38">
        <v>20567</v>
      </c>
      <c r="P2660" s="38"/>
      <c r="Q2660" s="38">
        <v>144</v>
      </c>
      <c r="R2660" s="38">
        <v>68</v>
      </c>
      <c r="S2660" s="38"/>
      <c r="T2660" s="38">
        <v>0</v>
      </c>
      <c r="U2660" s="38">
        <v>1</v>
      </c>
      <c r="V2660" s="38"/>
      <c r="W2660" s="38">
        <f>IF(Copyright!B$11=1,IF(CF2660&gt;0,CF2660-T2660-X2660-U2660-SUM(Z2660:AY2660),SUM(CN2660:CR2660)),SUM(CN2660:CR2660))</f>
        <v>0</v>
      </c>
      <c r="X2660" s="38">
        <v>1</v>
      </c>
      <c r="Y2660" s="38"/>
      <c r="Z2660" s="38">
        <v>0</v>
      </c>
      <c r="AA2660" s="38"/>
      <c r="AB2660" s="38"/>
      <c r="AC2660" s="38"/>
      <c r="AD2660" s="38"/>
      <c r="AE2660" s="38"/>
      <c r="AF2660" s="38"/>
      <c r="AG2660" s="38"/>
      <c r="AH2660" s="38"/>
      <c r="AI2660" s="38"/>
      <c r="AJ2660" s="38"/>
      <c r="AK2660" s="38"/>
      <c r="AL2660" s="38">
        <v>0</v>
      </c>
      <c r="AM2660" s="38"/>
      <c r="AN2660" s="38"/>
      <c r="AO2660" s="38"/>
      <c r="AP2660" s="38"/>
      <c r="AQ2660" s="38"/>
      <c r="AR2660" s="38"/>
      <c r="AS2660" s="38"/>
      <c r="AT2660" s="38"/>
      <c r="AU2660" s="38"/>
      <c r="AV2660" s="38"/>
      <c r="AW2660" s="38"/>
      <c r="AX2660" s="38"/>
      <c r="AY2660" s="38"/>
      <c r="BA2660" s="3">
        <f>IF(Q2660&gt;0,RANK(Q2660,(N2660:P2660,Q2660:AE2660)),0)</f>
        <v>3</v>
      </c>
      <c r="BB2660" s="3">
        <f>IF(R2660&gt;0,RANK(R2660,(N2660:P2660,Q2660:AE2660)),0)</f>
        <v>4</v>
      </c>
      <c r="BC2660" s="3">
        <f>IF(S2660&gt;0,RANK(S2660,(N2660:P2660,Q2660:AE2660)),0)</f>
        <v>0</v>
      </c>
      <c r="BD2660" s="3">
        <f>IF(T2660&gt;0,RANK(T2660,(N2660:P2660,Q2660:AE2660)),0)</f>
        <v>0</v>
      </c>
      <c r="BE2660" s="2">
        <f t="shared" si="1087"/>
        <v>5.7662275257277856E-3</v>
      </c>
      <c r="BF2660" s="2">
        <f t="shared" si="1088"/>
        <v>2.722940776038121E-3</v>
      </c>
      <c r="BG2660" s="2">
        <f t="shared" si="1089"/>
        <v>0</v>
      </c>
      <c r="BH2660" s="2">
        <f t="shared" si="1090"/>
        <v>0</v>
      </c>
      <c r="BJ2660" t="s">
        <v>1045</v>
      </c>
      <c r="BK2660" t="s">
        <v>52</v>
      </c>
      <c r="BN2660">
        <v>0</v>
      </c>
      <c r="BO2660" s="60">
        <v>48</v>
      </c>
      <c r="BP2660" s="62">
        <v>71</v>
      </c>
      <c r="BQ2660" s="66">
        <f t="shared" si="1091"/>
        <v>48071</v>
      </c>
      <c r="BR2660" s="66">
        <f t="shared" ref="BR2660:BR2723" si="1095">BQ2660</f>
        <v>48071</v>
      </c>
      <c r="BS2660" s="3" t="s">
        <v>3083</v>
      </c>
      <c r="BY2660" s="73"/>
      <c r="CB2660" s="73"/>
      <c r="CD2660" s="38">
        <f t="shared" si="1092"/>
        <v>15</v>
      </c>
      <c r="CE2660" s="38">
        <v>24958</v>
      </c>
      <c r="CF2660" s="38">
        <v>2</v>
      </c>
      <c r="CG2660" s="38" t="s">
        <v>3953</v>
      </c>
      <c r="CM2660" s="51"/>
    </row>
    <row r="2661" spans="1:91" ht="14" hidden="1" customHeight="1" outlineLevel="1" x14ac:dyDescent="0.2">
      <c r="A2661" t="s">
        <v>1620</v>
      </c>
      <c r="B2661" t="s">
        <v>52</v>
      </c>
      <c r="C2661" s="1">
        <f t="shared" si="1082"/>
        <v>20507</v>
      </c>
      <c r="D2661" s="3">
        <f>IF(N2661&gt;0, RANK(N2661,(N2661:P2661,Q2661:AE2661)),0)</f>
        <v>2</v>
      </c>
      <c r="E2661" s="3">
        <f>IF(O2661&gt;0,RANK(O2661,(N2661:P2661,Q2661:AE2661)),0)</f>
        <v>1</v>
      </c>
      <c r="F2661" s="3">
        <f>IF(P2661&gt;0,RANK(P2661,(N2661:P2661,Q2661:AE2661)),0)</f>
        <v>0</v>
      </c>
      <c r="G2661" s="1">
        <f t="shared" si="1093"/>
        <v>12849</v>
      </c>
      <c r="H2661" s="2">
        <f t="shared" si="1094"/>
        <v>0.6265665382552299</v>
      </c>
      <c r="I2661" s="2"/>
      <c r="J2661" s="2">
        <f t="shared" si="1083"/>
        <v>0.18257180474959769</v>
      </c>
      <c r="K2661" s="2">
        <f t="shared" si="1084"/>
        <v>0.80913834300482756</v>
      </c>
      <c r="L2661" s="2">
        <f t="shared" si="1085"/>
        <v>0</v>
      </c>
      <c r="M2661" s="2">
        <f t="shared" si="1086"/>
        <v>8.2898522455747692E-3</v>
      </c>
      <c r="N2661" s="38">
        <v>3744</v>
      </c>
      <c r="O2661" s="38">
        <v>16593</v>
      </c>
      <c r="P2661" s="38"/>
      <c r="Q2661" s="38">
        <v>91</v>
      </c>
      <c r="R2661" s="38">
        <v>74</v>
      </c>
      <c r="S2661" s="38"/>
      <c r="T2661" s="38">
        <v>0</v>
      </c>
      <c r="U2661" s="38">
        <v>1</v>
      </c>
      <c r="V2661" s="38"/>
      <c r="W2661" s="38">
        <f>IF(Copyright!B$11=1,IF(CF2661&gt;0,CF2661-T2661-X2661-U2661-SUM(Z2661:AY2661),SUM(CN2661:CR2661)),SUM(CN2661:CR2661))</f>
        <v>0</v>
      </c>
      <c r="X2661" s="38">
        <v>3</v>
      </c>
      <c r="Y2661" s="38"/>
      <c r="Z2661" s="38">
        <v>1</v>
      </c>
      <c r="AA2661" s="38"/>
      <c r="AB2661" s="38"/>
      <c r="AC2661" s="38"/>
      <c r="AD2661" s="38"/>
      <c r="AE2661" s="38"/>
      <c r="AF2661" s="38"/>
      <c r="AG2661" s="38"/>
      <c r="AH2661" s="38"/>
      <c r="AI2661" s="38"/>
      <c r="AJ2661" s="38"/>
      <c r="AK2661" s="38"/>
      <c r="AL2661" s="38">
        <v>0</v>
      </c>
      <c r="AM2661" s="38"/>
      <c r="AN2661" s="38"/>
      <c r="AO2661" s="38"/>
      <c r="AP2661" s="38"/>
      <c r="AQ2661" s="38"/>
      <c r="AR2661" s="38"/>
      <c r="AS2661" s="38"/>
      <c r="AT2661" s="38"/>
      <c r="AU2661" s="38"/>
      <c r="AV2661" s="38"/>
      <c r="AW2661" s="38"/>
      <c r="AX2661" s="38"/>
      <c r="AY2661" s="38"/>
      <c r="BA2661" s="3">
        <f>IF(Q2661&gt;0,RANK(Q2661,(N2661:P2661,Q2661:AE2661)),0)</f>
        <v>3</v>
      </c>
      <c r="BB2661" s="3">
        <f>IF(R2661&gt;0,RANK(R2661,(N2661:P2661,Q2661:AE2661)),0)</f>
        <v>4</v>
      </c>
      <c r="BC2661" s="3">
        <f>IF(S2661&gt;0,RANK(S2661,(N2661:P2661,Q2661:AE2661)),0)</f>
        <v>0</v>
      </c>
      <c r="BD2661" s="3">
        <f>IF(T2661&gt;0,RANK(T2661,(N2661:P2661,Q2661:AE2661)),0)</f>
        <v>0</v>
      </c>
      <c r="BE2661" s="2">
        <f t="shared" si="1087"/>
        <v>4.4375091432193887E-3</v>
      </c>
      <c r="BF2661" s="2">
        <f t="shared" si="1088"/>
        <v>3.6085239186619202E-3</v>
      </c>
      <c r="BG2661" s="2">
        <f t="shared" si="1089"/>
        <v>0</v>
      </c>
      <c r="BH2661" s="2">
        <f t="shared" si="1090"/>
        <v>0</v>
      </c>
      <c r="BJ2661" t="s">
        <v>1620</v>
      </c>
      <c r="BK2661" t="s">
        <v>52</v>
      </c>
      <c r="BL2661">
        <v>6</v>
      </c>
      <c r="BN2661">
        <v>0</v>
      </c>
      <c r="BO2661" s="60">
        <v>48</v>
      </c>
      <c r="BP2661" s="62">
        <v>73</v>
      </c>
      <c r="BQ2661" s="66">
        <f t="shared" si="1091"/>
        <v>48073</v>
      </c>
      <c r="BR2661" s="66">
        <f t="shared" si="1095"/>
        <v>48073</v>
      </c>
      <c r="BS2661" s="3" t="s">
        <v>3083</v>
      </c>
      <c r="BY2661" s="73"/>
      <c r="CB2661" s="73"/>
      <c r="CD2661" s="38">
        <f t="shared" si="1092"/>
        <v>0</v>
      </c>
      <c r="CE2661" s="38">
        <v>20507</v>
      </c>
      <c r="CF2661" s="38">
        <v>5</v>
      </c>
      <c r="CG2661" s="38" t="s">
        <v>3953</v>
      </c>
      <c r="CM2661" s="51"/>
    </row>
    <row r="2662" spans="1:91" ht="14" hidden="1" customHeight="1" outlineLevel="1" x14ac:dyDescent="0.2">
      <c r="A2662" t="s">
        <v>1037</v>
      </c>
      <c r="B2662" t="s">
        <v>52</v>
      </c>
      <c r="C2662" s="1">
        <f t="shared" si="1082"/>
        <v>2272</v>
      </c>
      <c r="D2662" s="3">
        <f>IF(N2662&gt;0, RANK(N2662,(N2662:P2662,Q2662:AE2662)),0)</f>
        <v>2</v>
      </c>
      <c r="E2662" s="3">
        <f>IF(O2662&gt;0,RANK(O2662,(N2662:P2662,Q2662:AE2662)),0)</f>
        <v>1</v>
      </c>
      <c r="F2662" s="3">
        <f>IF(P2662&gt;0,RANK(P2662,(N2662:P2662,Q2662:AE2662)),0)</f>
        <v>0</v>
      </c>
      <c r="G2662" s="1">
        <f t="shared" si="1093"/>
        <v>1728</v>
      </c>
      <c r="H2662" s="2">
        <f t="shared" si="1094"/>
        <v>0.76056338028169013</v>
      </c>
      <c r="I2662" s="2"/>
      <c r="J2662" s="2">
        <f t="shared" si="1083"/>
        <v>0.11575704225352113</v>
      </c>
      <c r="K2662" s="2">
        <f t="shared" si="1084"/>
        <v>0.87632042253521125</v>
      </c>
      <c r="L2662" s="2">
        <f t="shared" si="1085"/>
        <v>0</v>
      </c>
      <c r="M2662" s="2">
        <f t="shared" si="1086"/>
        <v>7.9225352112676228E-3</v>
      </c>
      <c r="N2662" s="38">
        <v>263</v>
      </c>
      <c r="O2662" s="38">
        <v>1991</v>
      </c>
      <c r="P2662" s="38"/>
      <c r="Q2662" s="38">
        <v>11</v>
      </c>
      <c r="R2662" s="38">
        <v>7</v>
      </c>
      <c r="S2662" s="38"/>
      <c r="T2662" s="38">
        <v>0</v>
      </c>
      <c r="U2662" s="38">
        <v>0</v>
      </c>
      <c r="V2662" s="38"/>
      <c r="W2662" s="38">
        <f>IF(Copyright!B$11=1,IF(CF2662&gt;0,CF2662-T2662-X2662-U2662-SUM(Z2662:AY2662),SUM(CN2662:CR2662)),SUM(CN2662:CR2662))</f>
        <v>0</v>
      </c>
      <c r="X2662" s="38">
        <v>0</v>
      </c>
      <c r="Y2662" s="38"/>
      <c r="Z2662" s="38">
        <v>0</v>
      </c>
      <c r="AA2662" s="38"/>
      <c r="AB2662" s="38"/>
      <c r="AC2662" s="38"/>
      <c r="AD2662" s="38"/>
      <c r="AE2662" s="38"/>
      <c r="AF2662" s="38"/>
      <c r="AG2662" s="38"/>
      <c r="AH2662" s="38"/>
      <c r="AI2662" s="38"/>
      <c r="AJ2662" s="38"/>
      <c r="AK2662" s="38"/>
      <c r="AL2662" s="38">
        <v>0</v>
      </c>
      <c r="AM2662" s="38"/>
      <c r="AN2662" s="38"/>
      <c r="AO2662" s="38"/>
      <c r="AP2662" s="38"/>
      <c r="AQ2662" s="38"/>
      <c r="AR2662" s="38"/>
      <c r="AS2662" s="38"/>
      <c r="AT2662" s="38"/>
      <c r="AU2662" s="38"/>
      <c r="AV2662" s="38"/>
      <c r="AW2662" s="38"/>
      <c r="AX2662" s="38"/>
      <c r="AY2662" s="38"/>
      <c r="BA2662" s="3">
        <f>IF(Q2662&gt;0,RANK(Q2662,(N2662:P2662,Q2662:AE2662)),0)</f>
        <v>3</v>
      </c>
      <c r="BB2662" s="3">
        <f>IF(R2662&gt;0,RANK(R2662,(N2662:P2662,Q2662:AE2662)),0)</f>
        <v>4</v>
      </c>
      <c r="BC2662" s="3">
        <f>IF(S2662&gt;0,RANK(S2662,(N2662:P2662,Q2662:AE2662)),0)</f>
        <v>0</v>
      </c>
      <c r="BD2662" s="3">
        <f>IF(T2662&gt;0,RANK(T2662,(N2662:P2662,Q2662:AE2662)),0)</f>
        <v>0</v>
      </c>
      <c r="BE2662" s="2">
        <f t="shared" si="1087"/>
        <v>4.8415492957746475E-3</v>
      </c>
      <c r="BF2662" s="2">
        <f t="shared" si="1088"/>
        <v>3.0809859154929575E-3</v>
      </c>
      <c r="BG2662" s="2">
        <f t="shared" si="1089"/>
        <v>0</v>
      </c>
      <c r="BH2662" s="2">
        <f t="shared" si="1090"/>
        <v>0</v>
      </c>
      <c r="BJ2662" t="s">
        <v>1037</v>
      </c>
      <c r="BK2662" t="s">
        <v>52</v>
      </c>
      <c r="BL2662">
        <v>13</v>
      </c>
      <c r="BN2662">
        <v>0</v>
      </c>
      <c r="BO2662" s="60">
        <v>48</v>
      </c>
      <c r="BP2662" s="62">
        <v>75</v>
      </c>
      <c r="BQ2662" s="66">
        <f t="shared" si="1091"/>
        <v>48075</v>
      </c>
      <c r="BR2662" s="66">
        <f t="shared" si="1095"/>
        <v>48075</v>
      </c>
      <c r="BS2662" s="3" t="s">
        <v>3083</v>
      </c>
      <c r="CB2662" s="6"/>
      <c r="CD2662" s="38">
        <f t="shared" si="1092"/>
        <v>2272</v>
      </c>
    </row>
    <row r="2663" spans="1:91" ht="14" hidden="1" customHeight="1" outlineLevel="1" x14ac:dyDescent="0.2">
      <c r="A2663" t="s">
        <v>3026</v>
      </c>
      <c r="B2663" t="s">
        <v>52</v>
      </c>
      <c r="C2663" s="1">
        <f t="shared" si="1082"/>
        <v>5908</v>
      </c>
      <c r="D2663" s="3">
        <f>IF(N2663&gt;0, RANK(N2663,(N2663:P2663,Q2663:AE2663)),0)</f>
        <v>2</v>
      </c>
      <c r="E2663" s="3">
        <f>IF(O2663&gt;0,RANK(O2663,(N2663:P2663,Q2663:AE2663)),0)</f>
        <v>1</v>
      </c>
      <c r="F2663" s="3">
        <f>IF(P2663&gt;0,RANK(P2663,(N2663:P2663,Q2663:AE2663)),0)</f>
        <v>0</v>
      </c>
      <c r="G2663" s="1">
        <f t="shared" si="1093"/>
        <v>4704</v>
      </c>
      <c r="H2663" s="2">
        <f t="shared" si="1094"/>
        <v>0.79620853080568721</v>
      </c>
      <c r="I2663" s="2"/>
      <c r="J2663" s="2">
        <f t="shared" si="1083"/>
        <v>9.8849018280297907E-2</v>
      </c>
      <c r="K2663" s="2">
        <f t="shared" si="1084"/>
        <v>0.89505754908598512</v>
      </c>
      <c r="L2663" s="2">
        <f t="shared" si="1085"/>
        <v>0</v>
      </c>
      <c r="M2663" s="2">
        <f t="shared" si="1086"/>
        <v>6.0934326337169775E-3</v>
      </c>
      <c r="N2663" s="38">
        <v>584</v>
      </c>
      <c r="O2663" s="38">
        <v>5288</v>
      </c>
      <c r="P2663" s="38"/>
      <c r="Q2663" s="38">
        <v>21</v>
      </c>
      <c r="R2663" s="38">
        <v>13</v>
      </c>
      <c r="S2663" s="38"/>
      <c r="T2663" s="38">
        <v>0</v>
      </c>
      <c r="U2663" s="38">
        <v>0</v>
      </c>
      <c r="V2663" s="38"/>
      <c r="W2663" s="38">
        <f>IF(Copyright!B$11=1,IF(CF2663&gt;0,CF2663-T2663-X2663-U2663-SUM(Z2663:AY2663),SUM(CN2663:CR2663)),SUM(CN2663:CR2663))</f>
        <v>0</v>
      </c>
      <c r="X2663" s="38">
        <v>1</v>
      </c>
      <c r="Y2663" s="38"/>
      <c r="Z2663" s="38">
        <v>1</v>
      </c>
      <c r="AA2663" s="38"/>
      <c r="AB2663" s="38"/>
      <c r="AC2663" s="38"/>
      <c r="AD2663" s="38"/>
      <c r="AE2663" s="38"/>
      <c r="AF2663" s="38"/>
      <c r="AG2663" s="38"/>
      <c r="AH2663" s="38"/>
      <c r="AI2663" s="38"/>
      <c r="AJ2663" s="38"/>
      <c r="AK2663" s="38"/>
      <c r="AL2663" s="38">
        <v>0</v>
      </c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BA2663" s="3">
        <f>IF(Q2663&gt;0,RANK(Q2663,(N2663:P2663,Q2663:AE2663)),0)</f>
        <v>3</v>
      </c>
      <c r="BB2663" s="3">
        <f>IF(R2663&gt;0,RANK(R2663,(N2663:P2663,Q2663:AE2663)),0)</f>
        <v>4</v>
      </c>
      <c r="BC2663" s="3">
        <f>IF(S2663&gt;0,RANK(S2663,(N2663:P2663,Q2663:AE2663)),0)</f>
        <v>0</v>
      </c>
      <c r="BD2663" s="3">
        <f>IF(T2663&gt;0,RANK(T2663,(N2663:P2663,Q2663:AE2663)),0)</f>
        <v>0</v>
      </c>
      <c r="BE2663" s="2">
        <f t="shared" si="1087"/>
        <v>3.5545023696682463E-3</v>
      </c>
      <c r="BF2663" s="2">
        <f t="shared" si="1088"/>
        <v>2.2004062288422479E-3</v>
      </c>
      <c r="BG2663" s="2">
        <f t="shared" si="1089"/>
        <v>0</v>
      </c>
      <c r="BH2663" s="2">
        <f t="shared" si="1090"/>
        <v>0</v>
      </c>
      <c r="BJ2663" t="s">
        <v>3026</v>
      </c>
      <c r="BK2663" t="s">
        <v>52</v>
      </c>
      <c r="BL2663">
        <v>13</v>
      </c>
      <c r="BN2663">
        <v>0</v>
      </c>
      <c r="BO2663" s="60">
        <v>48</v>
      </c>
      <c r="BP2663" s="62">
        <v>77</v>
      </c>
      <c r="BQ2663" s="66">
        <f t="shared" si="1091"/>
        <v>48077</v>
      </c>
      <c r="BR2663" s="66">
        <f t="shared" si="1095"/>
        <v>48077</v>
      </c>
      <c r="BS2663" s="3" t="s">
        <v>3083</v>
      </c>
      <c r="CB2663" s="6"/>
      <c r="CD2663" s="38">
        <f t="shared" si="1092"/>
        <v>5908</v>
      </c>
    </row>
    <row r="2664" spans="1:91" ht="14" hidden="1" customHeight="1" outlineLevel="1" x14ac:dyDescent="0.2">
      <c r="A2664" t="s">
        <v>537</v>
      </c>
      <c r="B2664" t="s">
        <v>52</v>
      </c>
      <c r="C2664" s="1">
        <f t="shared" si="1082"/>
        <v>893</v>
      </c>
      <c r="D2664" s="3">
        <f>IF(N2664&gt;0, RANK(N2664,(N2664:P2664,Q2664:AE2664)),0)</f>
        <v>2</v>
      </c>
      <c r="E2664" s="3">
        <f>IF(O2664&gt;0,RANK(O2664,(N2664:P2664,Q2664:AE2664)),0)</f>
        <v>1</v>
      </c>
      <c r="F2664" s="3">
        <f>IF(P2664&gt;0,RANK(P2664,(N2664:P2664,Q2664:AE2664)),0)</f>
        <v>0</v>
      </c>
      <c r="G2664" s="1">
        <f t="shared" si="1093"/>
        <v>587</v>
      </c>
      <c r="H2664" s="2">
        <f t="shared" si="1094"/>
        <v>0.65733482642777152</v>
      </c>
      <c r="I2664" s="2"/>
      <c r="J2664" s="2">
        <f t="shared" si="1083"/>
        <v>0.16573348264277715</v>
      </c>
      <c r="K2664" s="2">
        <f t="shared" si="1084"/>
        <v>0.82306830907054873</v>
      </c>
      <c r="L2664" s="2">
        <f t="shared" si="1085"/>
        <v>0</v>
      </c>
      <c r="M2664" s="2">
        <f t="shared" si="1086"/>
        <v>1.1198208286674061E-2</v>
      </c>
      <c r="N2664" s="38">
        <v>148</v>
      </c>
      <c r="O2664" s="38">
        <v>735</v>
      </c>
      <c r="P2664" s="38"/>
      <c r="Q2664" s="38">
        <v>9</v>
      </c>
      <c r="R2664" s="38">
        <v>1</v>
      </c>
      <c r="S2664" s="38"/>
      <c r="T2664" s="38">
        <v>0</v>
      </c>
      <c r="U2664" s="38">
        <v>0</v>
      </c>
      <c r="V2664" s="38"/>
      <c r="W2664" s="38">
        <f>IF(Copyright!B$11=1,IF(CF2664&gt;0,CF2664-T2664-X2664-U2664-SUM(Z2664:AY2664),SUM(CN2664:CR2664)),SUM(CN2664:CR2664))</f>
        <v>0</v>
      </c>
      <c r="X2664" s="38">
        <v>0</v>
      </c>
      <c r="Y2664" s="38"/>
      <c r="Z2664" s="38">
        <v>0</v>
      </c>
      <c r="AA2664" s="38"/>
      <c r="AB2664" s="38"/>
      <c r="AC2664" s="38"/>
      <c r="AD2664" s="38"/>
      <c r="AE2664" s="38"/>
      <c r="AF2664" s="38"/>
      <c r="AG2664" s="38"/>
      <c r="AH2664" s="38"/>
      <c r="AI2664" s="38"/>
      <c r="AJ2664" s="38"/>
      <c r="AK2664" s="38"/>
      <c r="AL2664" s="38">
        <v>0</v>
      </c>
      <c r="AM2664" s="38"/>
      <c r="AN2664" s="38"/>
      <c r="AO2664" s="38"/>
      <c r="AP2664" s="38"/>
      <c r="AQ2664" s="38"/>
      <c r="AR2664" s="38"/>
      <c r="AS2664" s="38"/>
      <c r="AT2664" s="38"/>
      <c r="AU2664" s="38"/>
      <c r="AV2664" s="38"/>
      <c r="AW2664" s="38"/>
      <c r="AX2664" s="38"/>
      <c r="AY2664" s="38"/>
      <c r="BA2664" s="3">
        <f>IF(Q2664&gt;0,RANK(Q2664,(N2664:P2664,Q2664:AE2664)),0)</f>
        <v>3</v>
      </c>
      <c r="BB2664" s="3">
        <f>IF(R2664&gt;0,RANK(R2664,(N2664:P2664,Q2664:AE2664)),0)</f>
        <v>4</v>
      </c>
      <c r="BC2664" s="3">
        <f>IF(S2664&gt;0,RANK(S2664,(N2664:P2664,Q2664:AE2664)),0)</f>
        <v>0</v>
      </c>
      <c r="BD2664" s="3">
        <f>IF(T2664&gt;0,RANK(T2664,(N2664:P2664,Q2664:AE2664)),0)</f>
        <v>0</v>
      </c>
      <c r="BE2664" s="2">
        <f t="shared" si="1087"/>
        <v>1.0078387458006719E-2</v>
      </c>
      <c r="BF2664" s="2">
        <f t="shared" si="1088"/>
        <v>1.1198208286674132E-3</v>
      </c>
      <c r="BG2664" s="2">
        <f t="shared" si="1089"/>
        <v>0</v>
      </c>
      <c r="BH2664" s="2">
        <f t="shared" si="1090"/>
        <v>0</v>
      </c>
      <c r="BJ2664" t="s">
        <v>537</v>
      </c>
      <c r="BK2664" t="s">
        <v>52</v>
      </c>
      <c r="BL2664">
        <v>19</v>
      </c>
      <c r="BN2664">
        <v>0</v>
      </c>
      <c r="BO2664" s="60">
        <v>48</v>
      </c>
      <c r="BP2664" s="62">
        <v>79</v>
      </c>
      <c r="BQ2664" s="66">
        <f t="shared" si="1091"/>
        <v>48079</v>
      </c>
      <c r="BR2664" s="66">
        <f t="shared" si="1095"/>
        <v>48079</v>
      </c>
      <c r="BS2664" s="3" t="s">
        <v>3083</v>
      </c>
      <c r="CB2664" s="6"/>
      <c r="CD2664" s="38">
        <f t="shared" si="1092"/>
        <v>893</v>
      </c>
    </row>
    <row r="2665" spans="1:91" ht="14" hidden="1" customHeight="1" outlineLevel="1" x14ac:dyDescent="0.2">
      <c r="A2665" t="s">
        <v>892</v>
      </c>
      <c r="B2665" t="s">
        <v>52</v>
      </c>
      <c r="C2665" s="1">
        <f t="shared" si="1082"/>
        <v>1814</v>
      </c>
      <c r="D2665" s="3">
        <f>IF(N2665&gt;0, RANK(N2665,(N2665:P2665,Q2665:AE2665)),0)</f>
        <v>2</v>
      </c>
      <c r="E2665" s="3">
        <f>IF(O2665&gt;0,RANK(O2665,(N2665:P2665,Q2665:AE2665)),0)</f>
        <v>1</v>
      </c>
      <c r="F2665" s="3">
        <f>IF(P2665&gt;0,RANK(P2665,(N2665:P2665,Q2665:AE2665)),0)</f>
        <v>0</v>
      </c>
      <c r="G2665" s="1">
        <f t="shared" si="1093"/>
        <v>1444</v>
      </c>
      <c r="H2665" s="2">
        <f t="shared" si="1094"/>
        <v>0.79603087100330761</v>
      </c>
      <c r="I2665" s="2"/>
      <c r="J2665" s="2">
        <f t="shared" si="1083"/>
        <v>9.867695700110253E-2</v>
      </c>
      <c r="K2665" s="2">
        <f t="shared" si="1084"/>
        <v>0.89470782800441018</v>
      </c>
      <c r="L2665" s="2">
        <f t="shared" si="1085"/>
        <v>0</v>
      </c>
      <c r="M2665" s="2">
        <f t="shared" si="1086"/>
        <v>6.6152149944872507E-3</v>
      </c>
      <c r="N2665" s="38">
        <v>179</v>
      </c>
      <c r="O2665" s="38">
        <v>1623</v>
      </c>
      <c r="P2665" s="38"/>
      <c r="Q2665" s="38">
        <v>9</v>
      </c>
      <c r="R2665" s="38">
        <v>3</v>
      </c>
      <c r="S2665" s="38"/>
      <c r="T2665" s="38">
        <v>0</v>
      </c>
      <c r="U2665" s="38">
        <v>0</v>
      </c>
      <c r="V2665" s="38"/>
      <c r="W2665" s="38">
        <f>IF(Copyright!B$11=1,IF(CF2665&gt;0,CF2665-T2665-X2665-U2665-SUM(Z2665:AY2665),SUM(CN2665:CR2665)),SUM(CN2665:CR2665))</f>
        <v>0</v>
      </c>
      <c r="X2665" s="38">
        <v>0</v>
      </c>
      <c r="Y2665" s="38"/>
      <c r="Z2665" s="38">
        <v>0</v>
      </c>
      <c r="AA2665" s="38"/>
      <c r="AB2665" s="38"/>
      <c r="AC2665" s="38"/>
      <c r="AD2665" s="38"/>
      <c r="AE2665" s="38"/>
      <c r="AF2665" s="38"/>
      <c r="AG2665" s="38"/>
      <c r="AH2665" s="38"/>
      <c r="AI2665" s="38"/>
      <c r="AJ2665" s="38"/>
      <c r="AK2665" s="38"/>
      <c r="AL2665" s="38">
        <v>0</v>
      </c>
      <c r="AM2665" s="38"/>
      <c r="AN2665" s="38"/>
      <c r="AO2665" s="38"/>
      <c r="AP2665" s="38"/>
      <c r="AQ2665" s="38"/>
      <c r="AR2665" s="38"/>
      <c r="AS2665" s="38"/>
      <c r="AT2665" s="38"/>
      <c r="AU2665" s="38"/>
      <c r="AV2665" s="38"/>
      <c r="AW2665" s="38"/>
      <c r="AX2665" s="38"/>
      <c r="AY2665" s="38"/>
      <c r="BA2665" s="3">
        <f>IF(Q2665&gt;0,RANK(Q2665,(N2665:P2665,Q2665:AE2665)),0)</f>
        <v>3</v>
      </c>
      <c r="BB2665" s="3">
        <f>IF(R2665&gt;0,RANK(R2665,(N2665:P2665,Q2665:AE2665)),0)</f>
        <v>4</v>
      </c>
      <c r="BC2665" s="3">
        <f>IF(S2665&gt;0,RANK(S2665,(N2665:P2665,Q2665:AE2665)),0)</f>
        <v>0</v>
      </c>
      <c r="BD2665" s="3">
        <f>IF(T2665&gt;0,RANK(T2665,(N2665:P2665,Q2665:AE2665)),0)</f>
        <v>0</v>
      </c>
      <c r="BE2665" s="2">
        <f t="shared" si="1087"/>
        <v>4.9614112458654909E-3</v>
      </c>
      <c r="BF2665" s="2">
        <f t="shared" si="1088"/>
        <v>1.6538037486218302E-3</v>
      </c>
      <c r="BG2665" s="2">
        <f t="shared" si="1089"/>
        <v>0</v>
      </c>
      <c r="BH2665" s="2">
        <f t="shared" si="1090"/>
        <v>0</v>
      </c>
      <c r="BJ2665" t="s">
        <v>892</v>
      </c>
      <c r="BK2665" t="s">
        <v>52</v>
      </c>
      <c r="BL2665">
        <v>11</v>
      </c>
      <c r="BN2665">
        <v>0</v>
      </c>
      <c r="BO2665" s="60">
        <v>48</v>
      </c>
      <c r="BP2665" s="62">
        <v>81</v>
      </c>
      <c r="BQ2665" s="66">
        <f t="shared" si="1091"/>
        <v>48081</v>
      </c>
      <c r="BR2665" s="66">
        <f t="shared" si="1095"/>
        <v>48081</v>
      </c>
      <c r="BS2665" s="3" t="s">
        <v>3083</v>
      </c>
      <c r="CB2665" s="6"/>
      <c r="CD2665" s="38">
        <f t="shared" si="1092"/>
        <v>1814</v>
      </c>
    </row>
    <row r="2666" spans="1:91" ht="14" hidden="1" customHeight="1" outlineLevel="1" x14ac:dyDescent="0.2">
      <c r="A2666" t="s">
        <v>2352</v>
      </c>
      <c r="B2666" t="s">
        <v>52</v>
      </c>
      <c r="C2666" s="1">
        <f t="shared" si="1082"/>
        <v>4164</v>
      </c>
      <c r="D2666" s="3">
        <f>IF(N2666&gt;0, RANK(N2666,(N2666:P2666,Q2666:AE2666)),0)</f>
        <v>2</v>
      </c>
      <c r="E2666" s="3">
        <f>IF(O2666&gt;0,RANK(O2666,(N2666:P2666,Q2666:AE2666)),0)</f>
        <v>1</v>
      </c>
      <c r="F2666" s="3">
        <f>IF(P2666&gt;0,RANK(P2666,(N2666:P2666,Q2666:AE2666)),0)</f>
        <v>0</v>
      </c>
      <c r="G2666" s="1">
        <f t="shared" si="1093"/>
        <v>3284</v>
      </c>
      <c r="H2666" s="2">
        <f t="shared" si="1094"/>
        <v>0.78866474543707976</v>
      </c>
      <c r="I2666" s="2"/>
      <c r="J2666" s="2">
        <f t="shared" si="1083"/>
        <v>0.10278578290105668</v>
      </c>
      <c r="K2666" s="2">
        <f t="shared" si="1084"/>
        <v>0.89145052833813643</v>
      </c>
      <c r="L2666" s="2">
        <f t="shared" si="1085"/>
        <v>0</v>
      </c>
      <c r="M2666" s="2">
        <f t="shared" si="1086"/>
        <v>5.7636887608069065E-3</v>
      </c>
      <c r="N2666" s="38">
        <v>428</v>
      </c>
      <c r="O2666" s="38">
        <v>3712</v>
      </c>
      <c r="P2666" s="38"/>
      <c r="Q2666" s="38">
        <v>11</v>
      </c>
      <c r="R2666" s="38">
        <v>4</v>
      </c>
      <c r="S2666" s="38"/>
      <c r="T2666" s="38">
        <v>0</v>
      </c>
      <c r="U2666" s="38">
        <v>0</v>
      </c>
      <c r="V2666" s="38"/>
      <c r="W2666" s="38">
        <f>IF(Copyright!B$11=1,IF(CF2666&gt;0,CF2666-T2666-X2666-U2666-SUM(Z2666:AY2666),SUM(CN2666:CR2666)),SUM(CN2666:CR2666))</f>
        <v>8</v>
      </c>
      <c r="X2666" s="38">
        <v>0</v>
      </c>
      <c r="Y2666" s="38"/>
      <c r="Z2666" s="38">
        <v>1</v>
      </c>
      <c r="AA2666" s="38"/>
      <c r="AB2666" s="38"/>
      <c r="AC2666" s="38"/>
      <c r="AD2666" s="38"/>
      <c r="AE2666" s="38"/>
      <c r="AF2666" s="38"/>
      <c r="AG2666" s="38"/>
      <c r="AH2666" s="38"/>
      <c r="AI2666" s="38"/>
      <c r="AJ2666" s="38"/>
      <c r="AK2666" s="38"/>
      <c r="AL2666" s="38">
        <v>0</v>
      </c>
      <c r="AM2666" s="38"/>
      <c r="AN2666" s="38"/>
      <c r="AO2666" s="38"/>
      <c r="AP2666" s="38"/>
      <c r="AQ2666" s="38"/>
      <c r="AR2666" s="38"/>
      <c r="AS2666" s="38"/>
      <c r="AT2666" s="38"/>
      <c r="AU2666" s="38"/>
      <c r="AV2666" s="38"/>
      <c r="AW2666" s="38"/>
      <c r="AX2666" s="38"/>
      <c r="AY2666" s="38"/>
      <c r="BA2666" s="3">
        <f>IF(Q2666&gt;0,RANK(Q2666,(N2666:P2666,Q2666:AE2666)),0)</f>
        <v>3</v>
      </c>
      <c r="BB2666" s="3">
        <f>IF(R2666&gt;0,RANK(R2666,(N2666:P2666,Q2666:AE2666)),0)</f>
        <v>5</v>
      </c>
      <c r="BC2666" s="3">
        <f>IF(S2666&gt;0,RANK(S2666,(N2666:P2666,Q2666:AE2666)),0)</f>
        <v>0</v>
      </c>
      <c r="BD2666" s="3">
        <f>IF(T2666&gt;0,RANK(T2666,(N2666:P2666,Q2666:AE2666)),0)</f>
        <v>0</v>
      </c>
      <c r="BE2666" s="2">
        <f t="shared" si="1087"/>
        <v>2.6416906820365032E-3</v>
      </c>
      <c r="BF2666" s="2">
        <f t="shared" si="1088"/>
        <v>9.6061479346781938E-4</v>
      </c>
      <c r="BG2666" s="2">
        <f t="shared" si="1089"/>
        <v>0</v>
      </c>
      <c r="BH2666" s="2">
        <f t="shared" si="1090"/>
        <v>0</v>
      </c>
      <c r="BJ2666" t="s">
        <v>2352</v>
      </c>
      <c r="BK2666" t="s">
        <v>52</v>
      </c>
      <c r="BL2666">
        <v>11</v>
      </c>
      <c r="BN2666">
        <v>0</v>
      </c>
      <c r="BO2666" s="60">
        <v>48</v>
      </c>
      <c r="BP2666" s="62">
        <v>83</v>
      </c>
      <c r="BQ2666" s="66">
        <f t="shared" si="1091"/>
        <v>48083</v>
      </c>
      <c r="BR2666" s="66">
        <f t="shared" si="1095"/>
        <v>48083</v>
      </c>
      <c r="BS2666" s="3" t="s">
        <v>3083</v>
      </c>
      <c r="CB2666" s="73"/>
      <c r="CD2666" s="38">
        <f t="shared" si="1092"/>
        <v>0</v>
      </c>
      <c r="CE2666" s="38">
        <v>4164</v>
      </c>
      <c r="CF2666" s="38">
        <v>9</v>
      </c>
      <c r="CM2666" s="51"/>
    </row>
    <row r="2667" spans="1:91" ht="14" hidden="1" customHeight="1" outlineLevel="1" x14ac:dyDescent="0.2">
      <c r="A2667" t="s">
        <v>617</v>
      </c>
      <c r="B2667" t="s">
        <v>52</v>
      </c>
      <c r="C2667" s="1">
        <f t="shared" si="1082"/>
        <v>517690</v>
      </c>
      <c r="D2667" s="3">
        <f>IF(N2667&gt;0, RANK(N2667,(N2667:P2667,Q2667:AE2667)),0)</f>
        <v>2</v>
      </c>
      <c r="E2667" s="3">
        <f>IF(O2667&gt;0,RANK(O2667,(N2667:P2667,Q2667:AE2667)),0)</f>
        <v>1</v>
      </c>
      <c r="F2667" s="3">
        <f>IF(P2667&gt;0,RANK(P2667,(N2667:P2667,Q2667:AE2667)),0)</f>
        <v>0</v>
      </c>
      <c r="G2667" s="1">
        <f t="shared" si="1093"/>
        <v>57419</v>
      </c>
      <c r="H2667" s="2">
        <f t="shared" si="1094"/>
        <v>0.11091386737236571</v>
      </c>
      <c r="I2667" s="2"/>
      <c r="J2667" s="2">
        <f t="shared" si="1083"/>
        <v>0.42905020378991288</v>
      </c>
      <c r="K2667" s="2">
        <f t="shared" si="1084"/>
        <v>0.53996407116227862</v>
      </c>
      <c r="L2667" s="2">
        <f t="shared" si="1085"/>
        <v>0</v>
      </c>
      <c r="M2667" s="2">
        <f t="shared" si="1086"/>
        <v>3.0985725047808499E-2</v>
      </c>
      <c r="N2667" s="38">
        <v>222115</v>
      </c>
      <c r="O2667" s="38">
        <v>279534</v>
      </c>
      <c r="P2667" s="38"/>
      <c r="Q2667" s="38">
        <v>3508</v>
      </c>
      <c r="R2667" s="38">
        <v>10010</v>
      </c>
      <c r="S2667" s="38"/>
      <c r="T2667" s="38">
        <v>77</v>
      </c>
      <c r="U2667" s="38">
        <v>88</v>
      </c>
      <c r="V2667" s="38"/>
      <c r="W2667" s="38">
        <f>IF(Copyright!B$11=1,IF(CF2667&gt;0,CF2667-T2667-X2667-U2667-SUM(Z2667:AY2667),SUM(CN2667:CR2667)),SUM(CN2667:CR2667))</f>
        <v>2111</v>
      </c>
      <c r="X2667" s="38">
        <v>217</v>
      </c>
      <c r="Y2667" s="38"/>
      <c r="Z2667" s="38">
        <v>30</v>
      </c>
      <c r="AA2667" s="38"/>
      <c r="AB2667" s="38"/>
      <c r="AC2667" s="38"/>
      <c r="AD2667" s="38"/>
      <c r="AE2667" s="38"/>
      <c r="AF2667" s="38"/>
      <c r="AG2667" s="38"/>
      <c r="AH2667" s="38"/>
      <c r="AI2667" s="38"/>
      <c r="AJ2667" s="38"/>
      <c r="AK2667" s="38"/>
      <c r="AL2667" s="38">
        <v>0</v>
      </c>
      <c r="AM2667" s="38"/>
      <c r="AN2667" s="38"/>
      <c r="AO2667" s="38"/>
      <c r="AP2667" s="38"/>
      <c r="AQ2667" s="38"/>
      <c r="AR2667" s="38"/>
      <c r="AS2667" s="38"/>
      <c r="AT2667" s="38"/>
      <c r="AU2667" s="38"/>
      <c r="AV2667" s="38"/>
      <c r="AW2667" s="38"/>
      <c r="AX2667" s="38"/>
      <c r="AY2667" s="38"/>
      <c r="BA2667" s="3">
        <f>IF(Q2667&gt;0,RANK(Q2667,(N2667:P2667,Q2667:AE2667)),0)</f>
        <v>4</v>
      </c>
      <c r="BB2667" s="3">
        <f>IF(R2667&gt;0,RANK(R2667,(N2667:P2667,Q2667:AE2667)),0)</f>
        <v>3</v>
      </c>
      <c r="BC2667" s="3">
        <f>IF(S2667&gt;0,RANK(S2667,(N2667:P2667,Q2667:AE2667)),0)</f>
        <v>0</v>
      </c>
      <c r="BD2667" s="3">
        <f>IF(T2667&gt;0,RANK(T2667,(N2667:P2667,Q2667:AE2667)),0)</f>
        <v>8</v>
      </c>
      <c r="BE2667" s="2">
        <f t="shared" si="1087"/>
        <v>6.7762560605767932E-3</v>
      </c>
      <c r="BF2667" s="2">
        <f t="shared" si="1088"/>
        <v>1.9335895999536404E-2</v>
      </c>
      <c r="BG2667" s="2">
        <f t="shared" si="1089"/>
        <v>0</v>
      </c>
      <c r="BH2667" s="2">
        <f t="shared" si="1090"/>
        <v>1.4873766153489541E-4</v>
      </c>
      <c r="BJ2667" t="s">
        <v>617</v>
      </c>
      <c r="BK2667" t="s">
        <v>52</v>
      </c>
      <c r="BN2667">
        <v>0</v>
      </c>
      <c r="BO2667" s="60">
        <v>48</v>
      </c>
      <c r="BP2667" s="62">
        <v>85</v>
      </c>
      <c r="BQ2667" s="66">
        <f t="shared" si="1091"/>
        <v>48085</v>
      </c>
      <c r="BR2667" s="66">
        <f t="shared" si="1095"/>
        <v>48085</v>
      </c>
      <c r="BS2667" s="3" t="s">
        <v>3083</v>
      </c>
      <c r="BY2667" s="73"/>
      <c r="CB2667" s="73"/>
      <c r="CD2667" s="38">
        <f t="shared" si="1092"/>
        <v>0</v>
      </c>
      <c r="CE2667" s="38">
        <v>517690</v>
      </c>
      <c r="CF2667" s="38">
        <v>2523</v>
      </c>
      <c r="CM2667" s="51"/>
    </row>
    <row r="2668" spans="1:91" ht="14" hidden="1" customHeight="1" outlineLevel="1" x14ac:dyDescent="0.2">
      <c r="A2668" t="s">
        <v>407</v>
      </c>
      <c r="B2668" t="s">
        <v>52</v>
      </c>
      <c r="C2668" s="1">
        <f t="shared" si="1082"/>
        <v>1201</v>
      </c>
      <c r="D2668" s="3">
        <f>IF(N2668&gt;0, RANK(N2668,(N2668:P2668,Q2668:AE2668)),0)</f>
        <v>2</v>
      </c>
      <c r="E2668" s="3">
        <f>IF(O2668&gt;0,RANK(O2668,(N2668:P2668,Q2668:AE2668)),0)</f>
        <v>1</v>
      </c>
      <c r="F2668" s="3">
        <f>IF(P2668&gt;0,RANK(P2668,(N2668:P2668,Q2668:AE2668)),0)</f>
        <v>0</v>
      </c>
      <c r="G2668" s="1">
        <f t="shared" si="1093"/>
        <v>931</v>
      </c>
      <c r="H2668" s="2">
        <f t="shared" si="1094"/>
        <v>0.77518734388009991</v>
      </c>
      <c r="I2668" s="2"/>
      <c r="J2668" s="2">
        <f t="shared" si="1083"/>
        <v>0.11240632805995004</v>
      </c>
      <c r="K2668" s="2">
        <f t="shared" si="1084"/>
        <v>0.88759367194005001</v>
      </c>
      <c r="L2668" s="2">
        <f t="shared" si="1085"/>
        <v>0</v>
      </c>
      <c r="M2668" s="2">
        <f t="shared" si="1086"/>
        <v>-1.1102230246251565E-16</v>
      </c>
      <c r="N2668" s="38">
        <v>135</v>
      </c>
      <c r="O2668" s="38">
        <v>1066</v>
      </c>
      <c r="P2668" s="38"/>
      <c r="Q2668" s="38">
        <v>0</v>
      </c>
      <c r="R2668" s="38">
        <v>0</v>
      </c>
      <c r="S2668" s="38"/>
      <c r="T2668" s="38">
        <v>0</v>
      </c>
      <c r="U2668" s="38">
        <v>0</v>
      </c>
      <c r="V2668" s="38"/>
      <c r="W2668" s="38">
        <f>IF(Copyright!B$11=1,IF(CF2668&gt;0,CF2668-T2668-X2668-U2668-SUM(Z2668:AY2668),SUM(CN2668:CR2668)),SUM(CN2668:CR2668))</f>
        <v>0</v>
      </c>
      <c r="X2668" s="38">
        <v>0</v>
      </c>
      <c r="Y2668" s="38"/>
      <c r="Z2668" s="38">
        <v>0</v>
      </c>
      <c r="AA2668" s="38"/>
      <c r="AB2668" s="38"/>
      <c r="AC2668" s="38"/>
      <c r="AD2668" s="38"/>
      <c r="AE2668" s="38"/>
      <c r="AF2668" s="38"/>
      <c r="AG2668" s="38"/>
      <c r="AH2668" s="38"/>
      <c r="AI2668" s="38"/>
      <c r="AJ2668" s="38"/>
      <c r="AK2668" s="38"/>
      <c r="AL2668" s="38">
        <v>0</v>
      </c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BA2668" s="3">
        <f>IF(Q2668&gt;0,RANK(Q2668,(N2668:P2668,Q2668:AE2668)),0)</f>
        <v>0</v>
      </c>
      <c r="BB2668" s="3">
        <f>IF(R2668&gt;0,RANK(R2668,(N2668:P2668,Q2668:AE2668)),0)</f>
        <v>0</v>
      </c>
      <c r="BC2668" s="3">
        <f>IF(S2668&gt;0,RANK(S2668,(N2668:P2668,Q2668:AE2668)),0)</f>
        <v>0</v>
      </c>
      <c r="BD2668" s="3">
        <f>IF(T2668&gt;0,RANK(T2668,(N2668:P2668,Q2668:AE2668)),0)</f>
        <v>0</v>
      </c>
      <c r="BE2668" s="2">
        <f t="shared" si="1087"/>
        <v>0</v>
      </c>
      <c r="BF2668" s="2">
        <f t="shared" si="1088"/>
        <v>0</v>
      </c>
      <c r="BG2668" s="2">
        <f t="shared" si="1089"/>
        <v>0</v>
      </c>
      <c r="BH2668" s="2">
        <f t="shared" si="1090"/>
        <v>0</v>
      </c>
      <c r="BJ2668" t="s">
        <v>407</v>
      </c>
      <c r="BK2668" t="s">
        <v>52</v>
      </c>
      <c r="BL2668">
        <v>13</v>
      </c>
      <c r="BN2668">
        <v>0</v>
      </c>
      <c r="BO2668" s="60">
        <v>48</v>
      </c>
      <c r="BP2668" s="62">
        <v>87</v>
      </c>
      <c r="BQ2668" s="66">
        <f t="shared" si="1091"/>
        <v>48087</v>
      </c>
      <c r="BR2668" s="66">
        <f t="shared" si="1095"/>
        <v>48087</v>
      </c>
      <c r="BS2668" s="3" t="s">
        <v>3083</v>
      </c>
      <c r="CB2668" s="6"/>
      <c r="CD2668" s="38">
        <f t="shared" si="1092"/>
        <v>1201</v>
      </c>
    </row>
    <row r="2669" spans="1:91" ht="14" hidden="1" customHeight="1" outlineLevel="1" x14ac:dyDescent="0.2">
      <c r="A2669" t="s">
        <v>1830</v>
      </c>
      <c r="B2669" t="s">
        <v>52</v>
      </c>
      <c r="C2669" s="1">
        <f t="shared" si="1082"/>
        <v>10012</v>
      </c>
      <c r="D2669" s="3">
        <f>IF(N2669&gt;0, RANK(N2669,(N2669:P2669,Q2669:AE2669)),0)</f>
        <v>2</v>
      </c>
      <c r="E2669" s="3">
        <f>IF(O2669&gt;0,RANK(O2669,(N2669:P2669,Q2669:AE2669)),0)</f>
        <v>1</v>
      </c>
      <c r="F2669" s="3">
        <f>IF(P2669&gt;0,RANK(P2669,(N2669:P2669,Q2669:AE2669)),0)</f>
        <v>0</v>
      </c>
      <c r="G2669" s="1">
        <f t="shared" si="1093"/>
        <v>5716</v>
      </c>
      <c r="H2669" s="2">
        <f t="shared" si="1094"/>
        <v>0.5709149021174591</v>
      </c>
      <c r="I2669" s="2"/>
      <c r="J2669" s="2">
        <f t="shared" si="1083"/>
        <v>0.2105473431881742</v>
      </c>
      <c r="K2669" s="2">
        <f t="shared" si="1084"/>
        <v>0.78146224530563324</v>
      </c>
      <c r="L2669" s="2">
        <f t="shared" si="1085"/>
        <v>0</v>
      </c>
      <c r="M2669" s="2">
        <f t="shared" si="1086"/>
        <v>7.9904115061926184E-3</v>
      </c>
      <c r="N2669" s="38">
        <v>2108</v>
      </c>
      <c r="O2669" s="38">
        <v>7824</v>
      </c>
      <c r="P2669" s="38"/>
      <c r="Q2669" s="38">
        <v>45</v>
      </c>
      <c r="R2669" s="38">
        <v>17</v>
      </c>
      <c r="S2669" s="38"/>
      <c r="T2669" s="38">
        <v>0</v>
      </c>
      <c r="U2669" s="38">
        <v>0</v>
      </c>
      <c r="V2669" s="38"/>
      <c r="W2669" s="38">
        <f>IF(Copyright!B$11=1,IF(CF2669&gt;0,CF2669-T2669-X2669-U2669-SUM(Z2669:AY2669),SUM(CN2669:CR2669)),SUM(CN2669:CR2669))</f>
        <v>18</v>
      </c>
      <c r="X2669" s="38">
        <v>0</v>
      </c>
      <c r="Y2669" s="38"/>
      <c r="Z2669" s="38">
        <v>0</v>
      </c>
      <c r="AA2669" s="38"/>
      <c r="AB2669" s="38"/>
      <c r="AC2669" s="38"/>
      <c r="AD2669" s="38"/>
      <c r="AE2669" s="38"/>
      <c r="AF2669" s="38"/>
      <c r="AG2669" s="38"/>
      <c r="AH2669" s="38"/>
      <c r="AI2669" s="38"/>
      <c r="AJ2669" s="38"/>
      <c r="AK2669" s="38"/>
      <c r="AL2669" s="38">
        <v>0</v>
      </c>
      <c r="AM2669" s="38"/>
      <c r="AN2669" s="38"/>
      <c r="AO2669" s="38"/>
      <c r="AP2669" s="38"/>
      <c r="AQ2669" s="38"/>
      <c r="AR2669" s="38"/>
      <c r="AS2669" s="38"/>
      <c r="AT2669" s="38"/>
      <c r="AU2669" s="38"/>
      <c r="AV2669" s="38"/>
      <c r="AW2669" s="38"/>
      <c r="AX2669" s="38"/>
      <c r="AY2669" s="38"/>
      <c r="BA2669" s="3">
        <f>IF(Q2669&gt;0,RANK(Q2669,(N2669:P2669,Q2669:AE2669)),0)</f>
        <v>3</v>
      </c>
      <c r="BB2669" s="3">
        <f>IF(R2669&gt;0,RANK(R2669,(N2669:P2669,Q2669:AE2669)),0)</f>
        <v>5</v>
      </c>
      <c r="BC2669" s="3">
        <f>IF(S2669&gt;0,RANK(S2669,(N2669:P2669,Q2669:AE2669)),0)</f>
        <v>0</v>
      </c>
      <c r="BD2669" s="3">
        <f>IF(T2669&gt;0,RANK(T2669,(N2669:P2669,Q2669:AE2669)),0)</f>
        <v>0</v>
      </c>
      <c r="BE2669" s="2">
        <f t="shared" si="1087"/>
        <v>4.4946064722333201E-3</v>
      </c>
      <c r="BF2669" s="2">
        <f t="shared" si="1088"/>
        <v>1.6979624450659209E-3</v>
      </c>
      <c r="BG2669" s="2">
        <f t="shared" si="1089"/>
        <v>0</v>
      </c>
      <c r="BH2669" s="2">
        <f t="shared" si="1090"/>
        <v>0</v>
      </c>
      <c r="BJ2669" t="s">
        <v>1830</v>
      </c>
      <c r="BK2669" t="s">
        <v>52</v>
      </c>
      <c r="BL2669">
        <v>10</v>
      </c>
      <c r="BN2669">
        <v>0</v>
      </c>
      <c r="BO2669" s="60">
        <v>48</v>
      </c>
      <c r="BP2669" s="62">
        <v>89</v>
      </c>
      <c r="BQ2669" s="66">
        <f t="shared" si="1091"/>
        <v>48089</v>
      </c>
      <c r="BR2669" s="66">
        <f t="shared" si="1095"/>
        <v>48089</v>
      </c>
      <c r="BS2669" s="3" t="s">
        <v>3083</v>
      </c>
      <c r="CB2669" s="73"/>
      <c r="CD2669" s="38">
        <f t="shared" si="1092"/>
        <v>0</v>
      </c>
      <c r="CE2669" s="38">
        <v>10012</v>
      </c>
      <c r="CF2669" s="38">
        <v>18</v>
      </c>
      <c r="CM2669" s="51"/>
    </row>
    <row r="2670" spans="1:91" ht="14" hidden="1" customHeight="1" outlineLevel="1" x14ac:dyDescent="0.2">
      <c r="A2670" t="s">
        <v>666</v>
      </c>
      <c r="B2670" t="s">
        <v>52</v>
      </c>
      <c r="C2670" s="1">
        <f t="shared" si="1082"/>
        <v>103491</v>
      </c>
      <c r="D2670" s="3">
        <f>IF(N2670&gt;0, RANK(N2670,(N2670:P2670,Q2670:AE2670)),0)</f>
        <v>2</v>
      </c>
      <c r="E2670" s="3">
        <f>IF(O2670&gt;0,RANK(O2670,(N2670:P2670,Q2670:AE2670)),0)</f>
        <v>1</v>
      </c>
      <c r="F2670" s="3">
        <f>IF(P2670&gt;0,RANK(P2670,(N2670:P2670,Q2670:AE2670)),0)</f>
        <v>0</v>
      </c>
      <c r="G2670" s="1">
        <f t="shared" si="1093"/>
        <v>47076</v>
      </c>
      <c r="H2670" s="2">
        <f t="shared" si="1094"/>
        <v>0.45488013450444964</v>
      </c>
      <c r="I2670" s="2"/>
      <c r="J2670" s="2">
        <f t="shared" si="1083"/>
        <v>0.26746287116754114</v>
      </c>
      <c r="K2670" s="2">
        <f t="shared" si="1084"/>
        <v>0.72234300567199083</v>
      </c>
      <c r="L2670" s="2">
        <f t="shared" si="1085"/>
        <v>0</v>
      </c>
      <c r="M2670" s="2">
        <f t="shared" si="1086"/>
        <v>1.0194123160468083E-2</v>
      </c>
      <c r="N2670" s="38">
        <v>27680</v>
      </c>
      <c r="O2670" s="38">
        <v>74756</v>
      </c>
      <c r="P2670" s="38"/>
      <c r="Q2670" s="38">
        <v>699</v>
      </c>
      <c r="R2670" s="38">
        <v>330</v>
      </c>
      <c r="S2670" s="38"/>
      <c r="T2670" s="38">
        <v>5</v>
      </c>
      <c r="U2670" s="38">
        <v>0</v>
      </c>
      <c r="V2670" s="38"/>
      <c r="W2670" s="38">
        <f>IF(Copyright!B$11=1,IF(CF2670&gt;0,CF2670-T2670-X2670-U2670-SUM(Z2670:AY2670),SUM(CN2670:CR2670)),SUM(CN2670:CR2670))</f>
        <v>0</v>
      </c>
      <c r="X2670" s="38">
        <v>16</v>
      </c>
      <c r="Y2670" s="38"/>
      <c r="Z2670" s="38">
        <v>5</v>
      </c>
      <c r="AA2670" s="38"/>
      <c r="AB2670" s="38"/>
      <c r="AC2670" s="38"/>
      <c r="AD2670" s="38"/>
      <c r="AE2670" s="38"/>
      <c r="AF2670" s="38"/>
      <c r="AG2670" s="38"/>
      <c r="AH2670" s="38"/>
      <c r="AI2670" s="38"/>
      <c r="AJ2670" s="38"/>
      <c r="AK2670" s="38"/>
      <c r="AL2670" s="38">
        <v>0</v>
      </c>
      <c r="AM2670" s="38"/>
      <c r="AN2670" s="38"/>
      <c r="AO2670" s="38"/>
      <c r="AP2670" s="38"/>
      <c r="AQ2670" s="38"/>
      <c r="AR2670" s="38"/>
      <c r="AS2670" s="38"/>
      <c r="AT2670" s="38"/>
      <c r="AU2670" s="38"/>
      <c r="AV2670" s="38"/>
      <c r="AW2670" s="38"/>
      <c r="AX2670" s="38"/>
      <c r="AY2670" s="38"/>
      <c r="BA2670" s="3">
        <f>IF(Q2670&gt;0,RANK(Q2670,(N2670:P2670,Q2670:AE2670)),0)</f>
        <v>3</v>
      </c>
      <c r="BB2670" s="3">
        <f>IF(R2670&gt;0,RANK(R2670,(N2670:P2670,Q2670:AE2670)),0)</f>
        <v>4</v>
      </c>
      <c r="BC2670" s="3">
        <f>IF(S2670&gt;0,RANK(S2670,(N2670:P2670,Q2670:AE2670)),0)</f>
        <v>0</v>
      </c>
      <c r="BD2670" s="3">
        <f>IF(T2670&gt;0,RANK(T2670,(N2670:P2670,Q2670:AE2670)),0)</f>
        <v>6</v>
      </c>
      <c r="BE2670" s="2">
        <f t="shared" si="1087"/>
        <v>6.7542105110589331E-3</v>
      </c>
      <c r="BF2670" s="2">
        <f t="shared" si="1088"/>
        <v>3.188683073890483E-3</v>
      </c>
      <c r="BG2670" s="2">
        <f t="shared" si="1089"/>
        <v>0</v>
      </c>
      <c r="BH2670" s="2">
        <f t="shared" si="1090"/>
        <v>4.8313379907431567E-5</v>
      </c>
      <c r="BJ2670" t="s">
        <v>666</v>
      </c>
      <c r="BK2670" t="s">
        <v>52</v>
      </c>
      <c r="BN2670">
        <v>0</v>
      </c>
      <c r="BO2670" s="60">
        <v>48</v>
      </c>
      <c r="BP2670" s="62">
        <v>91</v>
      </c>
      <c r="BQ2670" s="66">
        <f t="shared" si="1091"/>
        <v>48091</v>
      </c>
      <c r="BR2670" s="66">
        <f t="shared" si="1095"/>
        <v>48091</v>
      </c>
      <c r="BS2670" s="3" t="s">
        <v>3083</v>
      </c>
      <c r="BY2670" s="73"/>
      <c r="CB2670" s="73"/>
      <c r="CD2670" s="38">
        <f t="shared" si="1092"/>
        <v>0</v>
      </c>
      <c r="CE2670" s="38">
        <v>103491</v>
      </c>
      <c r="CF2670" s="38">
        <v>26</v>
      </c>
      <c r="CG2670" s="38" t="s">
        <v>3953</v>
      </c>
      <c r="CM2670" s="51"/>
    </row>
    <row r="2671" spans="1:91" ht="14" hidden="1" customHeight="1" outlineLevel="1" x14ac:dyDescent="0.2">
      <c r="A2671" t="s">
        <v>1121</v>
      </c>
      <c r="B2671" t="s">
        <v>52</v>
      </c>
      <c r="C2671" s="1">
        <f t="shared" si="1082"/>
        <v>6544</v>
      </c>
      <c r="D2671" s="3">
        <f>IF(N2671&gt;0, RANK(N2671,(N2671:P2671,Q2671:AE2671)),0)</f>
        <v>2</v>
      </c>
      <c r="E2671" s="3">
        <f>IF(O2671&gt;0,RANK(O2671,(N2671:P2671,Q2671:AE2671)),0)</f>
        <v>1</v>
      </c>
      <c r="F2671" s="3">
        <f>IF(P2671&gt;0,RANK(P2671,(N2671:P2671,Q2671:AE2671)),0)</f>
        <v>0</v>
      </c>
      <c r="G2671" s="1">
        <f t="shared" si="1093"/>
        <v>4845</v>
      </c>
      <c r="H2671" s="2">
        <f t="shared" si="1094"/>
        <v>0.74037286063569685</v>
      </c>
      <c r="I2671" s="2"/>
      <c r="J2671" s="2">
        <f t="shared" si="1083"/>
        <v>0.12744498777506114</v>
      </c>
      <c r="K2671" s="2">
        <f t="shared" si="1084"/>
        <v>0.86781784841075793</v>
      </c>
      <c r="L2671" s="2">
        <f t="shared" si="1085"/>
        <v>0</v>
      </c>
      <c r="M2671" s="2">
        <f t="shared" si="1086"/>
        <v>4.7371638141808781E-3</v>
      </c>
      <c r="N2671" s="38">
        <v>834</v>
      </c>
      <c r="O2671" s="38">
        <v>5679</v>
      </c>
      <c r="P2671" s="38"/>
      <c r="Q2671" s="38">
        <v>25</v>
      </c>
      <c r="R2671" s="38">
        <v>6</v>
      </c>
      <c r="S2671" s="38"/>
      <c r="T2671" s="38">
        <v>0</v>
      </c>
      <c r="U2671" s="38">
        <v>0</v>
      </c>
      <c r="V2671" s="38"/>
      <c r="W2671" s="38">
        <f>IF(Copyright!B$11=1,IF(CF2671&gt;0,CF2671-T2671-X2671-U2671-SUM(Z2671:AY2671),SUM(CN2671:CR2671)),SUM(CN2671:CR2671))</f>
        <v>0</v>
      </c>
      <c r="X2671" s="38">
        <v>0</v>
      </c>
      <c r="Y2671" s="38"/>
      <c r="Z2671" s="38">
        <v>0</v>
      </c>
      <c r="AA2671" s="38"/>
      <c r="AB2671" s="38"/>
      <c r="AC2671" s="38"/>
      <c r="AD2671" s="38"/>
      <c r="AE2671" s="38"/>
      <c r="AF2671" s="38"/>
      <c r="AG2671" s="38"/>
      <c r="AH2671" s="38"/>
      <c r="AI2671" s="38"/>
      <c r="AJ2671" s="38"/>
      <c r="AK2671" s="38"/>
      <c r="AL2671" s="38">
        <v>0</v>
      </c>
      <c r="AM2671" s="38"/>
      <c r="AN2671" s="38"/>
      <c r="AO2671" s="38"/>
      <c r="AP2671" s="38"/>
      <c r="AQ2671" s="38"/>
      <c r="AR2671" s="38"/>
      <c r="AS2671" s="38"/>
      <c r="AT2671" s="38"/>
      <c r="AU2671" s="38"/>
      <c r="AV2671" s="38"/>
      <c r="AW2671" s="38"/>
      <c r="AX2671" s="38"/>
      <c r="AY2671" s="38"/>
      <c r="BA2671" s="3">
        <f>IF(Q2671&gt;0,RANK(Q2671,(N2671:P2671,Q2671:AE2671)),0)</f>
        <v>3</v>
      </c>
      <c r="BB2671" s="3">
        <f>IF(R2671&gt;0,RANK(R2671,(N2671:P2671,Q2671:AE2671)),0)</f>
        <v>4</v>
      </c>
      <c r="BC2671" s="3">
        <f>IF(S2671&gt;0,RANK(S2671,(N2671:P2671,Q2671:AE2671)),0)</f>
        <v>0</v>
      </c>
      <c r="BD2671" s="3">
        <f>IF(T2671&gt;0,RANK(T2671,(N2671:P2671,Q2671:AE2671)),0)</f>
        <v>0</v>
      </c>
      <c r="BE2671" s="2">
        <f t="shared" si="1087"/>
        <v>3.8202933985330072E-3</v>
      </c>
      <c r="BF2671" s="2">
        <f t="shared" si="1088"/>
        <v>9.1687041564792176E-4</v>
      </c>
      <c r="BG2671" s="2">
        <f t="shared" si="1089"/>
        <v>0</v>
      </c>
      <c r="BH2671" s="2">
        <f t="shared" si="1090"/>
        <v>0</v>
      </c>
      <c r="BJ2671" t="s">
        <v>1121</v>
      </c>
      <c r="BK2671" t="s">
        <v>52</v>
      </c>
      <c r="BL2671">
        <v>25</v>
      </c>
      <c r="BN2671">
        <v>0</v>
      </c>
      <c r="BO2671" s="60">
        <v>48</v>
      </c>
      <c r="BP2671" s="62">
        <v>93</v>
      </c>
      <c r="BQ2671" s="66">
        <f t="shared" si="1091"/>
        <v>48093</v>
      </c>
      <c r="BR2671" s="66">
        <f t="shared" si="1095"/>
        <v>48093</v>
      </c>
      <c r="BS2671" s="3" t="s">
        <v>3083</v>
      </c>
      <c r="CB2671" s="6"/>
      <c r="CD2671" s="38">
        <f t="shared" si="1092"/>
        <v>6544</v>
      </c>
    </row>
    <row r="2672" spans="1:91" ht="14" hidden="1" customHeight="1" outlineLevel="1" x14ac:dyDescent="0.2">
      <c r="A2672" t="s">
        <v>2847</v>
      </c>
      <c r="B2672" t="s">
        <v>52</v>
      </c>
      <c r="C2672" s="1">
        <f t="shared" si="1082"/>
        <v>1198</v>
      </c>
      <c r="D2672" s="3">
        <f>IF(N2672&gt;0, RANK(N2672,(N2672:P2672,Q2672:AE2672)),0)</f>
        <v>2</v>
      </c>
      <c r="E2672" s="3">
        <f>IF(O2672&gt;0,RANK(O2672,(N2672:P2672,Q2672:AE2672)),0)</f>
        <v>1</v>
      </c>
      <c r="F2672" s="3">
        <f>IF(P2672&gt;0,RANK(P2672,(N2672:P2672,Q2672:AE2672)),0)</f>
        <v>0</v>
      </c>
      <c r="G2672" s="1">
        <f t="shared" si="1093"/>
        <v>885</v>
      </c>
      <c r="H2672" s="2">
        <f t="shared" si="1094"/>
        <v>0.73873121869782976</v>
      </c>
      <c r="I2672" s="2"/>
      <c r="J2672" s="2">
        <f t="shared" si="1083"/>
        <v>0.12771285475792987</v>
      </c>
      <c r="K2672" s="2">
        <f t="shared" si="1084"/>
        <v>0.86644407345575958</v>
      </c>
      <c r="L2672" s="2">
        <f t="shared" si="1085"/>
        <v>0</v>
      </c>
      <c r="M2672" s="2">
        <f t="shared" si="1086"/>
        <v>5.8430717863106052E-3</v>
      </c>
      <c r="N2672" s="38">
        <v>153</v>
      </c>
      <c r="O2672" s="38">
        <v>1038</v>
      </c>
      <c r="P2672" s="38"/>
      <c r="Q2672" s="38">
        <v>3</v>
      </c>
      <c r="R2672" s="38">
        <v>4</v>
      </c>
      <c r="S2672" s="38"/>
      <c r="T2672" s="38">
        <v>0</v>
      </c>
      <c r="U2672" s="38">
        <v>0</v>
      </c>
      <c r="V2672" s="38"/>
      <c r="W2672" s="38">
        <f>IF(Copyright!B$11=1,IF(CF2672&gt;0,CF2672-T2672-X2672-U2672-SUM(Z2672:AY2672),SUM(CN2672:CR2672)),SUM(CN2672:CR2672))</f>
        <v>0</v>
      </c>
      <c r="X2672" s="38">
        <v>0</v>
      </c>
      <c r="Y2672" s="38"/>
      <c r="Z2672" s="38">
        <v>0</v>
      </c>
      <c r="AA2672" s="38"/>
      <c r="AB2672" s="38"/>
      <c r="AC2672" s="38"/>
      <c r="AD2672" s="38"/>
      <c r="AE2672" s="38"/>
      <c r="AF2672" s="38"/>
      <c r="AG2672" s="38"/>
      <c r="AH2672" s="38"/>
      <c r="AI2672" s="38"/>
      <c r="AJ2672" s="38"/>
      <c r="AK2672" s="38"/>
      <c r="AL2672" s="38">
        <v>0</v>
      </c>
      <c r="AM2672" s="38"/>
      <c r="AN2672" s="38"/>
      <c r="AO2672" s="38"/>
      <c r="AP2672" s="38"/>
      <c r="AQ2672" s="38"/>
      <c r="AR2672" s="38"/>
      <c r="AS2672" s="38"/>
      <c r="AT2672" s="38"/>
      <c r="AU2672" s="38"/>
      <c r="AV2672" s="38"/>
      <c r="AW2672" s="38"/>
      <c r="AX2672" s="38"/>
      <c r="AY2672" s="38"/>
      <c r="BA2672" s="3">
        <f>IF(Q2672&gt;0,RANK(Q2672,(N2672:P2672,Q2672:AE2672)),0)</f>
        <v>4</v>
      </c>
      <c r="BB2672" s="3">
        <f>IF(R2672&gt;0,RANK(R2672,(N2672:P2672,Q2672:AE2672)),0)</f>
        <v>3</v>
      </c>
      <c r="BC2672" s="3">
        <f>IF(S2672&gt;0,RANK(S2672,(N2672:P2672,Q2672:AE2672)),0)</f>
        <v>0</v>
      </c>
      <c r="BD2672" s="3">
        <f>IF(T2672&gt;0,RANK(T2672,(N2672:P2672,Q2672:AE2672)),0)</f>
        <v>0</v>
      </c>
      <c r="BE2672" s="2">
        <f t="shared" si="1087"/>
        <v>2.5041736227045075E-3</v>
      </c>
      <c r="BF2672" s="2">
        <f t="shared" si="1088"/>
        <v>3.3388981636060101E-3</v>
      </c>
      <c r="BG2672" s="2">
        <f t="shared" si="1089"/>
        <v>0</v>
      </c>
      <c r="BH2672" s="2">
        <f t="shared" si="1090"/>
        <v>0</v>
      </c>
      <c r="BJ2672" t="s">
        <v>2847</v>
      </c>
      <c r="BK2672" t="s">
        <v>52</v>
      </c>
      <c r="BL2672">
        <v>11</v>
      </c>
      <c r="BN2672">
        <v>0</v>
      </c>
      <c r="BO2672" s="60">
        <v>48</v>
      </c>
      <c r="BP2672" s="62">
        <v>95</v>
      </c>
      <c r="BQ2672" s="66">
        <f t="shared" si="1091"/>
        <v>48095</v>
      </c>
      <c r="BR2672" s="66">
        <f t="shared" si="1095"/>
        <v>48095</v>
      </c>
      <c r="BS2672" s="3" t="s">
        <v>3083</v>
      </c>
      <c r="CB2672" s="6"/>
      <c r="CD2672" s="38">
        <f t="shared" si="1092"/>
        <v>1198</v>
      </c>
    </row>
    <row r="2673" spans="1:95" ht="14" hidden="1" customHeight="1" outlineLevel="1" x14ac:dyDescent="0.2">
      <c r="A2673" t="s">
        <v>2717</v>
      </c>
      <c r="B2673" t="s">
        <v>52</v>
      </c>
      <c r="C2673" s="1">
        <f t="shared" si="1082"/>
        <v>20487</v>
      </c>
      <c r="D2673" s="3">
        <f>IF(N2673&gt;0, RANK(N2673,(N2673:P2673,Q2673:AE2673)),0)</f>
        <v>2</v>
      </c>
      <c r="E2673" s="3">
        <f>IF(O2673&gt;0,RANK(O2673,(N2673:P2673,Q2673:AE2673)),0)</f>
        <v>1</v>
      </c>
      <c r="F2673" s="3">
        <f>IF(P2673&gt;0,RANK(P2673,(N2673:P2673,Q2673:AE2673)),0)</f>
        <v>0</v>
      </c>
      <c r="G2673" s="1">
        <f t="shared" si="1093"/>
        <v>13665</v>
      </c>
      <c r="H2673" s="2">
        <f t="shared" si="1094"/>
        <v>0.66700834675647969</v>
      </c>
      <c r="I2673" s="2"/>
      <c r="J2673" s="2">
        <f t="shared" si="1083"/>
        <v>0.16156587104017181</v>
      </c>
      <c r="K2673" s="2">
        <f t="shared" si="1084"/>
        <v>0.82857421779665152</v>
      </c>
      <c r="L2673" s="2">
        <f t="shared" si="1085"/>
        <v>0</v>
      </c>
      <c r="M2673" s="2">
        <f t="shared" si="1086"/>
        <v>9.8599111631766378E-3</v>
      </c>
      <c r="N2673" s="38">
        <v>3310</v>
      </c>
      <c r="O2673" s="38">
        <v>16975</v>
      </c>
      <c r="P2673" s="38"/>
      <c r="Q2673" s="38">
        <v>107</v>
      </c>
      <c r="R2673" s="38">
        <v>40</v>
      </c>
      <c r="S2673" s="38"/>
      <c r="T2673" s="38">
        <v>2</v>
      </c>
      <c r="U2673" s="38">
        <v>0</v>
      </c>
      <c r="V2673" s="38"/>
      <c r="W2673" s="38">
        <f>IF(Copyright!B$11=1,IF(CF2673&gt;0,CF2673-T2673-X2673-U2673-SUM(Z2673:AY2673),SUM(CN2673:CR2673)),SUM(CN2673:CR2673))</f>
        <v>40</v>
      </c>
      <c r="X2673" s="38">
        <v>13</v>
      </c>
      <c r="Y2673" s="38"/>
      <c r="Z2673" s="38">
        <v>0</v>
      </c>
      <c r="AA2673" s="38"/>
      <c r="AB2673" s="38"/>
      <c r="AC2673" s="38"/>
      <c r="AD2673" s="38"/>
      <c r="AE2673" s="38"/>
      <c r="AF2673" s="38"/>
      <c r="AG2673" s="38"/>
      <c r="AH2673" s="38"/>
      <c r="AI2673" s="38"/>
      <c r="AJ2673" s="38"/>
      <c r="AK2673" s="38"/>
      <c r="AL2673" s="38">
        <v>0</v>
      </c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BA2673" s="3">
        <f>IF(Q2673&gt;0,RANK(Q2673,(N2673:P2673,Q2673:AE2673)),0)</f>
        <v>3</v>
      </c>
      <c r="BB2673" s="3">
        <f>IF(R2673&gt;0,RANK(R2673,(N2673:P2673,Q2673:AE2673)),0)</f>
        <v>4</v>
      </c>
      <c r="BC2673" s="3">
        <f>IF(S2673&gt;0,RANK(S2673,(N2673:P2673,Q2673:AE2673)),0)</f>
        <v>0</v>
      </c>
      <c r="BD2673" s="3">
        <f>IF(T2673&gt;0,RANK(T2673,(N2673:P2673,Q2673:AE2673)),0)</f>
        <v>7</v>
      </c>
      <c r="BE2673" s="2">
        <f t="shared" si="1087"/>
        <v>5.2228242299995117E-3</v>
      </c>
      <c r="BF2673" s="2">
        <f t="shared" si="1088"/>
        <v>1.9524576560745839E-3</v>
      </c>
      <c r="BG2673" s="2">
        <f t="shared" si="1089"/>
        <v>0</v>
      </c>
      <c r="BH2673" s="2">
        <f t="shared" si="1090"/>
        <v>9.7622882803729188E-5</v>
      </c>
      <c r="BJ2673" t="s">
        <v>2717</v>
      </c>
      <c r="BK2673" t="s">
        <v>52</v>
      </c>
      <c r="BL2673">
        <v>26</v>
      </c>
      <c r="BN2673">
        <v>0</v>
      </c>
      <c r="BO2673" s="60">
        <v>48</v>
      </c>
      <c r="BP2673" s="62">
        <v>97</v>
      </c>
      <c r="BQ2673" s="66">
        <f t="shared" si="1091"/>
        <v>48097</v>
      </c>
      <c r="BR2673" s="66">
        <f t="shared" si="1095"/>
        <v>48097</v>
      </c>
      <c r="BS2673" s="3" t="s">
        <v>3083</v>
      </c>
      <c r="BY2673" s="73"/>
      <c r="CB2673" s="73"/>
      <c r="CD2673" s="38">
        <f t="shared" si="1092"/>
        <v>0</v>
      </c>
      <c r="CE2673" s="38">
        <v>20487</v>
      </c>
      <c r="CF2673" s="38">
        <v>55</v>
      </c>
      <c r="CM2673" s="51"/>
    </row>
    <row r="2674" spans="1:95" ht="14" hidden="1" customHeight="1" outlineLevel="1" x14ac:dyDescent="0.2">
      <c r="A2674" t="s">
        <v>2402</v>
      </c>
      <c r="B2674" t="s">
        <v>52</v>
      </c>
      <c r="C2674" s="1">
        <f t="shared" si="1082"/>
        <v>23926</v>
      </c>
      <c r="D2674" s="3">
        <f>IF(N2674&gt;0, RANK(N2674,(N2674:P2674,Q2674:AE2674)),0)</f>
        <v>2</v>
      </c>
      <c r="E2674" s="3">
        <f>IF(O2674&gt;0,RANK(O2674,(N2674:P2674,Q2674:AE2674)),0)</f>
        <v>1</v>
      </c>
      <c r="F2674" s="3">
        <f>IF(P2674&gt;0,RANK(P2674,(N2674:P2674,Q2674:AE2674)),0)</f>
        <v>0</v>
      </c>
      <c r="G2674" s="1">
        <f t="shared" si="1093"/>
        <v>9729</v>
      </c>
      <c r="H2674" s="2">
        <f t="shared" si="1094"/>
        <v>0.40662877204714537</v>
      </c>
      <c r="I2674" s="2"/>
      <c r="J2674" s="2">
        <f t="shared" si="1083"/>
        <v>0.2908551366714035</v>
      </c>
      <c r="K2674" s="2">
        <f t="shared" si="1084"/>
        <v>0.69748390871854882</v>
      </c>
      <c r="L2674" s="2">
        <f t="shared" si="1085"/>
        <v>0</v>
      </c>
      <c r="M2674" s="2">
        <f t="shared" si="1086"/>
        <v>1.166095461004768E-2</v>
      </c>
      <c r="N2674" s="38">
        <v>6959</v>
      </c>
      <c r="O2674" s="38">
        <v>16688</v>
      </c>
      <c r="P2674" s="38"/>
      <c r="Q2674" s="38">
        <v>161</v>
      </c>
      <c r="R2674" s="38">
        <v>103</v>
      </c>
      <c r="S2674" s="38"/>
      <c r="T2674" s="38">
        <v>1</v>
      </c>
      <c r="U2674" s="38">
        <v>4</v>
      </c>
      <c r="V2674" s="38"/>
      <c r="W2674" s="38">
        <f>IF(Copyright!B$11=1,IF(CF2674&gt;0,CF2674-T2674-X2674-U2674-SUM(Z2674:AY2674),SUM(CN2674:CR2674)),SUM(CN2674:CR2674))</f>
        <v>0</v>
      </c>
      <c r="X2674" s="38">
        <v>10</v>
      </c>
      <c r="Y2674" s="38"/>
      <c r="Z2674" s="38">
        <v>0</v>
      </c>
      <c r="AA2674" s="38"/>
      <c r="AB2674" s="38"/>
      <c r="AC2674" s="38"/>
      <c r="AD2674" s="38"/>
      <c r="AE2674" s="38"/>
      <c r="AF2674" s="38"/>
      <c r="AG2674" s="38"/>
      <c r="AH2674" s="38"/>
      <c r="AI2674" s="38"/>
      <c r="AJ2674" s="38"/>
      <c r="AK2674" s="38"/>
      <c r="AL2674" s="38">
        <v>0</v>
      </c>
      <c r="AM2674" s="38"/>
      <c r="AN2674" s="38"/>
      <c r="AO2674" s="38"/>
      <c r="AP2674" s="38"/>
      <c r="AQ2674" s="38"/>
      <c r="AR2674" s="38"/>
      <c r="AS2674" s="38"/>
      <c r="AT2674" s="38"/>
      <c r="AU2674" s="38"/>
      <c r="AV2674" s="38"/>
      <c r="AW2674" s="38"/>
      <c r="AX2674" s="38"/>
      <c r="AY2674" s="38"/>
      <c r="BA2674" s="3">
        <f>IF(Q2674&gt;0,RANK(Q2674,(N2674:P2674,Q2674:AE2674)),0)</f>
        <v>3</v>
      </c>
      <c r="BB2674" s="3">
        <f>IF(R2674&gt;0,RANK(R2674,(N2674:P2674,Q2674:AE2674)),0)</f>
        <v>4</v>
      </c>
      <c r="BC2674" s="3">
        <f>IF(S2674&gt;0,RANK(S2674,(N2674:P2674,Q2674:AE2674)),0)</f>
        <v>0</v>
      </c>
      <c r="BD2674" s="3">
        <f>IF(T2674&gt;0,RANK(T2674,(N2674:P2674,Q2674:AE2674)),0)</f>
        <v>7</v>
      </c>
      <c r="BE2674" s="2">
        <f t="shared" si="1087"/>
        <v>6.7290813341135168E-3</v>
      </c>
      <c r="BF2674" s="2">
        <f t="shared" si="1088"/>
        <v>4.3049402323831814E-3</v>
      </c>
      <c r="BG2674" s="2">
        <f t="shared" si="1089"/>
        <v>0</v>
      </c>
      <c r="BH2674" s="2">
        <f t="shared" si="1090"/>
        <v>4.1795536236729915E-5</v>
      </c>
      <c r="BJ2674" t="s">
        <v>2402</v>
      </c>
      <c r="BK2674" t="s">
        <v>52</v>
      </c>
      <c r="BL2674">
        <v>31</v>
      </c>
      <c r="BN2674">
        <v>0</v>
      </c>
      <c r="BO2674" s="60">
        <v>48</v>
      </c>
      <c r="BP2674" s="62">
        <v>99</v>
      </c>
      <c r="BQ2674" s="66">
        <f t="shared" si="1091"/>
        <v>48099</v>
      </c>
      <c r="BR2674" s="66">
        <f t="shared" si="1095"/>
        <v>48099</v>
      </c>
      <c r="BS2674" s="3" t="s">
        <v>3083</v>
      </c>
      <c r="BY2674" s="73"/>
      <c r="CB2674" s="73"/>
      <c r="CD2674" s="38">
        <f t="shared" si="1092"/>
        <v>0</v>
      </c>
      <c r="CE2674" s="38">
        <v>23926</v>
      </c>
      <c r="CF2674" s="38">
        <v>15</v>
      </c>
      <c r="CG2674" s="38" t="s">
        <v>3953</v>
      </c>
      <c r="CM2674" s="51"/>
    </row>
    <row r="2675" spans="1:95" ht="14" hidden="1" customHeight="1" outlineLevel="1" x14ac:dyDescent="0.2">
      <c r="A2675" t="s">
        <v>2403</v>
      </c>
      <c r="B2675" t="s">
        <v>52</v>
      </c>
      <c r="C2675" s="1">
        <f t="shared" si="1082"/>
        <v>658</v>
      </c>
      <c r="D2675" s="3">
        <f>IF(N2675&gt;0, RANK(N2675,(N2675:P2675,Q2675:AE2675)),0)</f>
        <v>2</v>
      </c>
      <c r="E2675" s="3">
        <f>IF(O2675&gt;0,RANK(O2675,(N2675:P2675,Q2675:AE2675)),0)</f>
        <v>1</v>
      </c>
      <c r="F2675" s="3">
        <f>IF(P2675&gt;0,RANK(P2675,(N2675:P2675,Q2675:AE2675)),0)</f>
        <v>0</v>
      </c>
      <c r="G2675" s="1">
        <f t="shared" si="1093"/>
        <v>476</v>
      </c>
      <c r="H2675" s="2">
        <f t="shared" si="1094"/>
        <v>0.72340425531914898</v>
      </c>
      <c r="I2675" s="2"/>
      <c r="J2675" s="2">
        <f t="shared" si="1083"/>
        <v>0.13525835866261399</v>
      </c>
      <c r="K2675" s="2">
        <f t="shared" si="1084"/>
        <v>0.85866261398176291</v>
      </c>
      <c r="L2675" s="2">
        <f t="shared" si="1085"/>
        <v>0</v>
      </c>
      <c r="M2675" s="2">
        <f t="shared" si="1086"/>
        <v>6.0790273556231567E-3</v>
      </c>
      <c r="N2675" s="38">
        <v>89</v>
      </c>
      <c r="O2675" s="38">
        <v>565</v>
      </c>
      <c r="P2675" s="38"/>
      <c r="Q2675" s="38">
        <v>2</v>
      </c>
      <c r="R2675" s="38">
        <v>1</v>
      </c>
      <c r="S2675" s="38"/>
      <c r="T2675" s="38">
        <v>0</v>
      </c>
      <c r="U2675" s="38">
        <v>0</v>
      </c>
      <c r="V2675" s="38"/>
      <c r="W2675" s="38">
        <f>IF(Copyright!B$11=1,IF(CF2675&gt;0,CF2675-T2675-X2675-U2675-SUM(Z2675:AY2675),SUM(CN2675:CR2675)),SUM(CN2675:CR2675))</f>
        <v>1</v>
      </c>
      <c r="X2675" s="38">
        <v>0</v>
      </c>
      <c r="Y2675" s="38"/>
      <c r="Z2675" s="38">
        <v>0</v>
      </c>
      <c r="AA2675" s="38"/>
      <c r="AB2675" s="38"/>
      <c r="AC2675" s="38"/>
      <c r="AD2675" s="38"/>
      <c r="AE2675" s="38"/>
      <c r="AF2675" s="38"/>
      <c r="AG2675" s="38"/>
      <c r="AH2675" s="38"/>
      <c r="AI2675" s="38"/>
      <c r="AJ2675" s="38"/>
      <c r="AK2675" s="38"/>
      <c r="AL2675" s="38">
        <v>0</v>
      </c>
      <c r="AM2675" s="38"/>
      <c r="AN2675" s="38"/>
      <c r="AO2675" s="38"/>
      <c r="AP2675" s="38"/>
      <c r="AQ2675" s="38"/>
      <c r="AR2675" s="38"/>
      <c r="AS2675" s="38"/>
      <c r="AT2675" s="38"/>
      <c r="AU2675" s="38"/>
      <c r="AV2675" s="38"/>
      <c r="AW2675" s="38"/>
      <c r="AX2675" s="38"/>
      <c r="AY2675" s="38"/>
      <c r="BA2675" s="3">
        <f>IF(Q2675&gt;0,RANK(Q2675,(N2675:P2675,Q2675:AE2675)),0)</f>
        <v>3</v>
      </c>
      <c r="BB2675" s="3">
        <f>IF(R2675&gt;0,RANK(R2675,(N2675:P2675,Q2675:AE2675)),0)</f>
        <v>4</v>
      </c>
      <c r="BC2675" s="3">
        <f>IF(S2675&gt;0,RANK(S2675,(N2675:P2675,Q2675:AE2675)),0)</f>
        <v>0</v>
      </c>
      <c r="BD2675" s="3">
        <f>IF(T2675&gt;0,RANK(T2675,(N2675:P2675,Q2675:AE2675)),0)</f>
        <v>0</v>
      </c>
      <c r="BE2675" s="2">
        <f t="shared" si="1087"/>
        <v>3.0395136778115501E-3</v>
      </c>
      <c r="BF2675" s="2">
        <f t="shared" si="1088"/>
        <v>1.5197568389057751E-3</v>
      </c>
      <c r="BG2675" s="2">
        <f t="shared" si="1089"/>
        <v>0</v>
      </c>
      <c r="BH2675" s="2">
        <f t="shared" si="1090"/>
        <v>0</v>
      </c>
      <c r="BJ2675" t="s">
        <v>2403</v>
      </c>
      <c r="BK2675" t="s">
        <v>52</v>
      </c>
      <c r="BL2675">
        <v>13</v>
      </c>
      <c r="BN2675">
        <v>0</v>
      </c>
      <c r="BO2675" s="60">
        <v>48</v>
      </c>
      <c r="BP2675" s="62">
        <v>101</v>
      </c>
      <c r="BQ2675" s="66">
        <f t="shared" si="1091"/>
        <v>48101</v>
      </c>
      <c r="BR2675" s="66">
        <f t="shared" si="1095"/>
        <v>48101</v>
      </c>
      <c r="BS2675" s="3" t="s">
        <v>3083</v>
      </c>
      <c r="BY2675" s="73"/>
      <c r="CB2675" s="73"/>
      <c r="CD2675" s="38">
        <f t="shared" si="1092"/>
        <v>658</v>
      </c>
      <c r="CF2675" s="38">
        <v>1</v>
      </c>
    </row>
    <row r="2676" spans="1:95" ht="14" hidden="1" customHeight="1" outlineLevel="1" x14ac:dyDescent="0.2">
      <c r="A2676" t="s">
        <v>2731</v>
      </c>
      <c r="B2676" t="s">
        <v>52</v>
      </c>
      <c r="C2676" s="1">
        <f t="shared" si="1082"/>
        <v>1390</v>
      </c>
      <c r="D2676" s="3">
        <f>IF(N2676&gt;0, RANK(N2676,(N2676:P2676,Q2676:AE2676)),0)</f>
        <v>2</v>
      </c>
      <c r="E2676" s="3">
        <f>IF(O2676&gt;0,RANK(O2676,(N2676:P2676,Q2676:AE2676)),0)</f>
        <v>1</v>
      </c>
      <c r="F2676" s="3">
        <f>IF(P2676&gt;0,RANK(P2676,(N2676:P2676,Q2676:AE2676)),0)</f>
        <v>0</v>
      </c>
      <c r="G2676" s="1">
        <f t="shared" si="1093"/>
        <v>1009</v>
      </c>
      <c r="H2676" s="2">
        <f t="shared" si="1094"/>
        <v>0.72589928057553954</v>
      </c>
      <c r="I2676" s="2"/>
      <c r="J2676" s="2">
        <f t="shared" si="1083"/>
        <v>0.13381294964028778</v>
      </c>
      <c r="K2676" s="2">
        <f t="shared" si="1084"/>
        <v>0.85971223021582732</v>
      </c>
      <c r="L2676" s="2">
        <f t="shared" si="1085"/>
        <v>0</v>
      </c>
      <c r="M2676" s="2">
        <f t="shared" si="1086"/>
        <v>6.4748201438848962E-3</v>
      </c>
      <c r="N2676" s="38">
        <v>186</v>
      </c>
      <c r="O2676" s="38">
        <v>1195</v>
      </c>
      <c r="P2676" s="38"/>
      <c r="Q2676" s="38">
        <v>3</v>
      </c>
      <c r="R2676" s="38">
        <v>3</v>
      </c>
      <c r="S2676" s="38"/>
      <c r="T2676" s="38">
        <v>2</v>
      </c>
      <c r="U2676" s="38">
        <v>0</v>
      </c>
      <c r="V2676" s="38"/>
      <c r="W2676" s="38">
        <f>IF(Copyright!B$11=1,IF(CF2676&gt;0,CF2676-T2676-X2676-U2676-SUM(Z2676:AY2676),SUM(CN2676:CR2676)),SUM(CN2676:CR2676))</f>
        <v>1</v>
      </c>
      <c r="X2676" s="38">
        <v>0</v>
      </c>
      <c r="Y2676" s="38"/>
      <c r="Z2676" s="38">
        <v>0</v>
      </c>
      <c r="AA2676" s="38"/>
      <c r="AB2676" s="38"/>
      <c r="AC2676" s="38"/>
      <c r="AD2676" s="38"/>
      <c r="AE2676" s="38"/>
      <c r="AF2676" s="38"/>
      <c r="AG2676" s="38"/>
      <c r="AH2676" s="38"/>
      <c r="AI2676" s="38"/>
      <c r="AJ2676" s="38"/>
      <c r="AK2676" s="38"/>
      <c r="AL2676" s="38">
        <v>0</v>
      </c>
      <c r="AM2676" s="38"/>
      <c r="AN2676" s="38"/>
      <c r="AO2676" s="38"/>
      <c r="AP2676" s="38"/>
      <c r="AQ2676" s="38"/>
      <c r="AR2676" s="38"/>
      <c r="AS2676" s="38"/>
      <c r="AT2676" s="38"/>
      <c r="AU2676" s="38"/>
      <c r="AV2676" s="38"/>
      <c r="AW2676" s="38"/>
      <c r="AX2676" s="38"/>
      <c r="AY2676" s="38"/>
      <c r="BA2676" s="3">
        <f>IF(Q2676&gt;0,RANK(Q2676,(N2676:P2676,Q2676:AE2676)),0)</f>
        <v>3</v>
      </c>
      <c r="BB2676" s="3">
        <f>IF(R2676&gt;0,RANK(R2676,(N2676:P2676,Q2676:AE2676)),0)</f>
        <v>3</v>
      </c>
      <c r="BC2676" s="3">
        <f>IF(S2676&gt;0,RANK(S2676,(N2676:P2676,Q2676:AE2676)),0)</f>
        <v>0</v>
      </c>
      <c r="BD2676" s="3">
        <f>IF(T2676&gt;0,RANK(T2676,(N2676:P2676,Q2676:AE2676)),0)</f>
        <v>5</v>
      </c>
      <c r="BE2676" s="2">
        <f t="shared" si="1087"/>
        <v>2.158273381294964E-3</v>
      </c>
      <c r="BF2676" s="2">
        <f t="shared" si="1088"/>
        <v>2.158273381294964E-3</v>
      </c>
      <c r="BG2676" s="2">
        <f t="shared" si="1089"/>
        <v>0</v>
      </c>
      <c r="BH2676" s="2">
        <f t="shared" si="1090"/>
        <v>1.4388489208633094E-3</v>
      </c>
      <c r="BJ2676" t="s">
        <v>2731</v>
      </c>
      <c r="BK2676" t="s">
        <v>52</v>
      </c>
      <c r="BL2676">
        <v>23</v>
      </c>
      <c r="BN2676">
        <v>0</v>
      </c>
      <c r="BO2676" s="60">
        <v>48</v>
      </c>
      <c r="BP2676" s="62">
        <v>103</v>
      </c>
      <c r="BQ2676" s="66">
        <f t="shared" si="1091"/>
        <v>48103</v>
      </c>
      <c r="BR2676" s="66">
        <f t="shared" si="1095"/>
        <v>48103</v>
      </c>
      <c r="BS2676" s="3" t="s">
        <v>3083</v>
      </c>
      <c r="BY2676" s="73"/>
      <c r="CB2676" s="73"/>
      <c r="CD2676" s="38">
        <f t="shared" si="1092"/>
        <v>1390</v>
      </c>
      <c r="CF2676" s="38">
        <v>3</v>
      </c>
    </row>
    <row r="2677" spans="1:95" ht="14" hidden="1" customHeight="1" outlineLevel="1" x14ac:dyDescent="0.2">
      <c r="A2677" t="s">
        <v>1241</v>
      </c>
      <c r="B2677" t="s">
        <v>52</v>
      </c>
      <c r="C2677" s="1">
        <f t="shared" si="1082"/>
        <v>1417</v>
      </c>
      <c r="D2677" s="3">
        <f>IF(N2677&gt;0, RANK(N2677,(N2677:P2677,Q2677:AE2677)),0)</f>
        <v>2</v>
      </c>
      <c r="E2677" s="3">
        <f>IF(O2677&gt;0,RANK(O2677,(N2677:P2677,Q2677:AE2677)),0)</f>
        <v>1</v>
      </c>
      <c r="F2677" s="3">
        <f>IF(P2677&gt;0,RANK(P2677,(N2677:P2677,Q2677:AE2677)),0)</f>
        <v>0</v>
      </c>
      <c r="G2677" s="1">
        <f t="shared" si="1093"/>
        <v>764</v>
      </c>
      <c r="H2677" s="2">
        <f t="shared" si="1094"/>
        <v>0.53916725476358507</v>
      </c>
      <c r="I2677" s="2"/>
      <c r="J2677" s="2">
        <f t="shared" si="1083"/>
        <v>0.22794636556104447</v>
      </c>
      <c r="K2677" s="2">
        <f t="shared" si="1084"/>
        <v>0.76711362032462949</v>
      </c>
      <c r="L2677" s="2">
        <f t="shared" si="1085"/>
        <v>0</v>
      </c>
      <c r="M2677" s="2">
        <f t="shared" si="1086"/>
        <v>4.9400141143259857E-3</v>
      </c>
      <c r="N2677" s="38">
        <v>323</v>
      </c>
      <c r="O2677" s="38">
        <v>1087</v>
      </c>
      <c r="P2677" s="38"/>
      <c r="Q2677" s="38">
        <v>3</v>
      </c>
      <c r="R2677" s="38">
        <v>4</v>
      </c>
      <c r="S2677" s="38"/>
      <c r="T2677" s="38">
        <v>0</v>
      </c>
      <c r="U2677" s="38">
        <v>0</v>
      </c>
      <c r="V2677" s="38"/>
      <c r="W2677" s="38">
        <f>IF(Copyright!B$11=1,IF(CF2677&gt;0,CF2677-T2677-X2677-U2677-SUM(Z2677:AY2677),SUM(CN2677:CR2677)),SUM(CN2677:CR2677))</f>
        <v>0</v>
      </c>
      <c r="X2677" s="38">
        <v>0</v>
      </c>
      <c r="Y2677" s="38"/>
      <c r="Z2677" s="38">
        <v>0</v>
      </c>
      <c r="AA2677" s="38"/>
      <c r="AB2677" s="38"/>
      <c r="AC2677" s="38"/>
      <c r="AD2677" s="38"/>
      <c r="AE2677" s="38"/>
      <c r="AF2677" s="38"/>
      <c r="AG2677" s="38"/>
      <c r="AH2677" s="38"/>
      <c r="AI2677" s="38"/>
      <c r="AJ2677" s="38"/>
      <c r="AK2677" s="38"/>
      <c r="AL2677" s="38">
        <v>0</v>
      </c>
      <c r="AM2677" s="38"/>
      <c r="AN2677" s="38"/>
      <c r="AO2677" s="38"/>
      <c r="AP2677" s="38"/>
      <c r="AQ2677" s="38"/>
      <c r="AR2677" s="38"/>
      <c r="AS2677" s="38"/>
      <c r="AT2677" s="38"/>
      <c r="AU2677" s="38"/>
      <c r="AV2677" s="38"/>
      <c r="AW2677" s="38"/>
      <c r="AX2677" s="38"/>
      <c r="AY2677" s="38"/>
      <c r="BA2677" s="3">
        <f>IF(Q2677&gt;0,RANK(Q2677,(N2677:P2677,Q2677:AE2677)),0)</f>
        <v>4</v>
      </c>
      <c r="BB2677" s="3">
        <f>IF(R2677&gt;0,RANK(R2677,(N2677:P2677,Q2677:AE2677)),0)</f>
        <v>3</v>
      </c>
      <c r="BC2677" s="3">
        <f>IF(S2677&gt;0,RANK(S2677,(N2677:P2677,Q2677:AE2677)),0)</f>
        <v>0</v>
      </c>
      <c r="BD2677" s="3">
        <f>IF(T2677&gt;0,RANK(T2677,(N2677:P2677,Q2677:AE2677)),0)</f>
        <v>0</v>
      </c>
      <c r="BE2677" s="2">
        <f t="shared" si="1087"/>
        <v>2.1171489061397319E-3</v>
      </c>
      <c r="BF2677" s="2">
        <f t="shared" si="1088"/>
        <v>2.8228652081863093E-3</v>
      </c>
      <c r="BG2677" s="2">
        <f t="shared" si="1089"/>
        <v>0</v>
      </c>
      <c r="BH2677" s="2">
        <f t="shared" si="1090"/>
        <v>0</v>
      </c>
      <c r="BJ2677" t="s">
        <v>1241</v>
      </c>
      <c r="BK2677" t="s">
        <v>52</v>
      </c>
      <c r="BL2677">
        <v>23</v>
      </c>
      <c r="BN2677">
        <v>0</v>
      </c>
      <c r="BO2677" s="60">
        <v>48</v>
      </c>
      <c r="BP2677" s="62">
        <v>105</v>
      </c>
      <c r="BQ2677" s="66">
        <f t="shared" si="1091"/>
        <v>48105</v>
      </c>
      <c r="BR2677" s="66">
        <f t="shared" si="1095"/>
        <v>48105</v>
      </c>
      <c r="BS2677" s="3" t="s">
        <v>3083</v>
      </c>
      <c r="CB2677" s="6"/>
      <c r="CD2677" s="38">
        <f t="shared" si="1092"/>
        <v>1417</v>
      </c>
    </row>
    <row r="2678" spans="1:95" ht="14" hidden="1" customHeight="1" outlineLevel="1" x14ac:dyDescent="0.2">
      <c r="A2678" t="s">
        <v>562</v>
      </c>
      <c r="B2678" t="s">
        <v>52</v>
      </c>
      <c r="C2678" s="1">
        <f t="shared" si="1082"/>
        <v>1880</v>
      </c>
      <c r="D2678" s="3">
        <f>IF(N2678&gt;0, RANK(N2678,(N2678:P2678,Q2678:AE2678)),0)</f>
        <v>2</v>
      </c>
      <c r="E2678" s="3">
        <f>IF(O2678&gt;0,RANK(O2678,(N2678:P2678,Q2678:AE2678)),0)</f>
        <v>1</v>
      </c>
      <c r="F2678" s="3">
        <f>IF(P2678&gt;0,RANK(P2678,(N2678:P2678,Q2678:AE2678)),0)</f>
        <v>0</v>
      </c>
      <c r="G2678" s="1">
        <f t="shared" si="1093"/>
        <v>965</v>
      </c>
      <c r="H2678" s="2">
        <f t="shared" si="1094"/>
        <v>0.51329787234042556</v>
      </c>
      <c r="I2678" s="2"/>
      <c r="J2678" s="2">
        <f t="shared" si="1083"/>
        <v>0.2398936170212766</v>
      </c>
      <c r="K2678" s="2">
        <f t="shared" si="1084"/>
        <v>0.7531914893617021</v>
      </c>
      <c r="L2678" s="2">
        <f t="shared" si="1085"/>
        <v>0</v>
      </c>
      <c r="M2678" s="2">
        <f t="shared" si="1086"/>
        <v>6.9148936170212449E-3</v>
      </c>
      <c r="N2678" s="38">
        <v>451</v>
      </c>
      <c r="O2678" s="38">
        <v>1416</v>
      </c>
      <c r="P2678" s="38"/>
      <c r="Q2678" s="38">
        <v>10</v>
      </c>
      <c r="R2678" s="38">
        <v>3</v>
      </c>
      <c r="S2678" s="38"/>
      <c r="T2678" s="38">
        <v>0</v>
      </c>
      <c r="U2678" s="38">
        <v>0</v>
      </c>
      <c r="V2678" s="38"/>
      <c r="W2678" s="38">
        <f>IF(Copyright!B$11=1,IF(CF2678&gt;0,CF2678-T2678-X2678-U2678-SUM(Z2678:AY2678),SUM(CN2678:CR2678)),SUM(CN2678:CR2678))</f>
        <v>0</v>
      </c>
      <c r="X2678" s="38">
        <v>0</v>
      </c>
      <c r="Y2678" s="38"/>
      <c r="Z2678" s="38">
        <v>0</v>
      </c>
      <c r="AA2678" s="38"/>
      <c r="AB2678" s="38"/>
      <c r="AC2678" s="38"/>
      <c r="AD2678" s="38"/>
      <c r="AE2678" s="38"/>
      <c r="AF2678" s="38"/>
      <c r="AG2678" s="38"/>
      <c r="AH2678" s="38"/>
      <c r="AI2678" s="38"/>
      <c r="AJ2678" s="38"/>
      <c r="AK2678" s="38"/>
      <c r="AL2678" s="38">
        <v>0</v>
      </c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BA2678" s="3">
        <f>IF(Q2678&gt;0,RANK(Q2678,(N2678:P2678,Q2678:AE2678)),0)</f>
        <v>3</v>
      </c>
      <c r="BB2678" s="3">
        <f>IF(R2678&gt;0,RANK(R2678,(N2678:P2678,Q2678:AE2678)),0)</f>
        <v>4</v>
      </c>
      <c r="BC2678" s="3">
        <f>IF(S2678&gt;0,RANK(S2678,(N2678:P2678,Q2678:AE2678)),0)</f>
        <v>0</v>
      </c>
      <c r="BD2678" s="3">
        <f>IF(T2678&gt;0,RANK(T2678,(N2678:P2678,Q2678:AE2678)),0)</f>
        <v>0</v>
      </c>
      <c r="BE2678" s="2">
        <f t="shared" si="1087"/>
        <v>5.3191489361702126E-3</v>
      </c>
      <c r="BF2678" s="2">
        <f t="shared" si="1088"/>
        <v>1.5957446808510637E-3</v>
      </c>
      <c r="BG2678" s="2">
        <f t="shared" si="1089"/>
        <v>0</v>
      </c>
      <c r="BH2678" s="2">
        <f t="shared" si="1090"/>
        <v>0</v>
      </c>
      <c r="BJ2678" t="s">
        <v>562</v>
      </c>
      <c r="BK2678" t="s">
        <v>52</v>
      </c>
      <c r="BL2678">
        <v>19</v>
      </c>
      <c r="BN2678">
        <v>0</v>
      </c>
      <c r="BO2678" s="60">
        <v>48</v>
      </c>
      <c r="BP2678" s="62">
        <v>107</v>
      </c>
      <c r="BQ2678" s="66">
        <f t="shared" si="1091"/>
        <v>48107</v>
      </c>
      <c r="BR2678" s="66">
        <f t="shared" si="1095"/>
        <v>48107</v>
      </c>
      <c r="BS2678" s="3" t="s">
        <v>3083</v>
      </c>
      <c r="CB2678" s="6"/>
      <c r="CD2678" s="38">
        <f t="shared" si="1092"/>
        <v>1880</v>
      </c>
    </row>
    <row r="2679" spans="1:95" ht="14" hidden="1" customHeight="1" outlineLevel="1" x14ac:dyDescent="0.2">
      <c r="A2679" t="s">
        <v>2389</v>
      </c>
      <c r="B2679" t="s">
        <v>52</v>
      </c>
      <c r="C2679" s="1">
        <f t="shared" si="1082"/>
        <v>781</v>
      </c>
      <c r="D2679" s="3">
        <f>IF(N2679&gt;0, RANK(N2679,(N2679:P2679,Q2679:AE2679)),0)</f>
        <v>2</v>
      </c>
      <c r="E2679" s="3">
        <f>IF(O2679&gt;0,RANK(O2679,(N2679:P2679,Q2679:AE2679)),0)</f>
        <v>1</v>
      </c>
      <c r="F2679" s="3">
        <f>IF(P2679&gt;0,RANK(P2679,(N2679:P2679,Q2679:AE2679)),0)</f>
        <v>0</v>
      </c>
      <c r="G2679" s="1">
        <f t="shared" si="1093"/>
        <v>132</v>
      </c>
      <c r="H2679" s="2">
        <f t="shared" si="1094"/>
        <v>0.16901408450704225</v>
      </c>
      <c r="I2679" s="2"/>
      <c r="J2679" s="2">
        <f t="shared" si="1083"/>
        <v>0.40845070422535212</v>
      </c>
      <c r="K2679" s="2">
        <f t="shared" si="1084"/>
        <v>0.57746478873239437</v>
      </c>
      <c r="L2679" s="2">
        <f t="shared" si="1085"/>
        <v>0</v>
      </c>
      <c r="M2679" s="2">
        <f t="shared" si="1086"/>
        <v>1.4084507042253502E-2</v>
      </c>
      <c r="N2679" s="38">
        <v>319</v>
      </c>
      <c r="O2679" s="38">
        <v>451</v>
      </c>
      <c r="P2679" s="38"/>
      <c r="Q2679" s="38">
        <v>10</v>
      </c>
      <c r="R2679" s="38">
        <v>1</v>
      </c>
      <c r="S2679" s="38"/>
      <c r="T2679" s="38">
        <v>0</v>
      </c>
      <c r="U2679" s="38">
        <v>0</v>
      </c>
      <c r="V2679" s="38"/>
      <c r="W2679" s="38">
        <f>IF(Copyright!B$11=1,IF(CF2679&gt;0,CF2679-T2679-X2679-U2679-SUM(Z2679:AY2679),SUM(CN2679:CR2679)),SUM(CN2679:CR2679))</f>
        <v>0</v>
      </c>
      <c r="X2679" s="38">
        <v>0</v>
      </c>
      <c r="Y2679" s="38"/>
      <c r="Z2679" s="38">
        <v>0</v>
      </c>
      <c r="AA2679" s="38"/>
      <c r="AB2679" s="38"/>
      <c r="AC2679" s="38"/>
      <c r="AD2679" s="38"/>
      <c r="AE2679" s="38"/>
      <c r="AF2679" s="38"/>
      <c r="AG2679" s="38"/>
      <c r="AH2679" s="38"/>
      <c r="AI2679" s="38"/>
      <c r="AJ2679" s="38"/>
      <c r="AK2679" s="38"/>
      <c r="AL2679" s="38">
        <v>0</v>
      </c>
      <c r="AM2679" s="38"/>
      <c r="AN2679" s="38"/>
      <c r="AO2679" s="38"/>
      <c r="AP2679" s="38"/>
      <c r="AQ2679" s="38"/>
      <c r="AR2679" s="38"/>
      <c r="AS2679" s="38"/>
      <c r="AT2679" s="38"/>
      <c r="AU2679" s="38"/>
      <c r="AV2679" s="38"/>
      <c r="AW2679" s="38"/>
      <c r="AX2679" s="38"/>
      <c r="AY2679" s="38"/>
      <c r="BA2679" s="3">
        <f>IF(Q2679&gt;0,RANK(Q2679,(N2679:P2679,Q2679:AE2679)),0)</f>
        <v>3</v>
      </c>
      <c r="BB2679" s="3">
        <f>IF(R2679&gt;0,RANK(R2679,(N2679:P2679,Q2679:AE2679)),0)</f>
        <v>4</v>
      </c>
      <c r="BC2679" s="3">
        <f>IF(S2679&gt;0,RANK(S2679,(N2679:P2679,Q2679:AE2679)),0)</f>
        <v>0</v>
      </c>
      <c r="BD2679" s="3">
        <f>IF(T2679&gt;0,RANK(T2679,(N2679:P2679,Q2679:AE2679)),0)</f>
        <v>0</v>
      </c>
      <c r="BE2679" s="2">
        <f t="shared" si="1087"/>
        <v>1.2804097311139564E-2</v>
      </c>
      <c r="BF2679" s="2">
        <f t="shared" si="1088"/>
        <v>1.2804097311139564E-3</v>
      </c>
      <c r="BG2679" s="2">
        <f t="shared" si="1089"/>
        <v>0</v>
      </c>
      <c r="BH2679" s="2">
        <f t="shared" si="1090"/>
        <v>0</v>
      </c>
      <c r="BJ2679" t="s">
        <v>2389</v>
      </c>
      <c r="BK2679" t="s">
        <v>52</v>
      </c>
      <c r="BL2679">
        <v>23</v>
      </c>
      <c r="BN2679">
        <v>0</v>
      </c>
      <c r="BO2679" s="60">
        <v>48</v>
      </c>
      <c r="BP2679" s="62">
        <v>109</v>
      </c>
      <c r="BQ2679" s="66">
        <f t="shared" si="1091"/>
        <v>48109</v>
      </c>
      <c r="BR2679" s="66">
        <f t="shared" si="1095"/>
        <v>48109</v>
      </c>
      <c r="BS2679" s="3" t="s">
        <v>3083</v>
      </c>
      <c r="CB2679" s="6"/>
      <c r="CD2679" s="38">
        <f t="shared" si="1092"/>
        <v>781</v>
      </c>
    </row>
    <row r="2680" spans="1:95" ht="14" hidden="1" customHeight="1" outlineLevel="1" x14ac:dyDescent="0.2">
      <c r="A2680" t="s">
        <v>381</v>
      </c>
      <c r="B2680" t="s">
        <v>52</v>
      </c>
      <c r="C2680" s="1">
        <f t="shared" si="1082"/>
        <v>1447</v>
      </c>
      <c r="D2680" s="3">
        <f>IF(N2680&gt;0, RANK(N2680,(N2680:P2680,Q2680:AE2680)),0)</f>
        <v>2</v>
      </c>
      <c r="E2680" s="3">
        <f>IF(O2680&gt;0,RANK(O2680,(N2680:P2680,Q2680:AE2680)),0)</f>
        <v>1</v>
      </c>
      <c r="F2680" s="3">
        <f>IF(P2680&gt;0,RANK(P2680,(N2680:P2680,Q2680:AE2680)),0)</f>
        <v>0</v>
      </c>
      <c r="G2680" s="1">
        <f t="shared" si="1093"/>
        <v>1133</v>
      </c>
      <c r="H2680" s="2">
        <f t="shared" si="1094"/>
        <v>0.78299930891499658</v>
      </c>
      <c r="I2680" s="2"/>
      <c r="J2680" s="2">
        <f t="shared" si="1083"/>
        <v>0.1050449205252246</v>
      </c>
      <c r="K2680" s="2">
        <f t="shared" si="1084"/>
        <v>0.8880442294402211</v>
      </c>
      <c r="L2680" s="2">
        <f t="shared" si="1085"/>
        <v>0</v>
      </c>
      <c r="M2680" s="2">
        <f t="shared" si="1086"/>
        <v>6.9108500345542723E-3</v>
      </c>
      <c r="N2680" s="38">
        <v>152</v>
      </c>
      <c r="O2680" s="38">
        <v>1285</v>
      </c>
      <c r="P2680" s="38"/>
      <c r="Q2680" s="38">
        <v>5</v>
      </c>
      <c r="R2680" s="38">
        <v>5</v>
      </c>
      <c r="S2680" s="38"/>
      <c r="T2680" s="38">
        <v>0</v>
      </c>
      <c r="U2680" s="38">
        <v>0</v>
      </c>
      <c r="V2680" s="38"/>
      <c r="W2680" s="38">
        <f>IF(Copyright!B$11=1,IF(CF2680&gt;0,CF2680-T2680-X2680-U2680-SUM(Z2680:AY2680),SUM(CN2680:CR2680)),SUM(CN2680:CR2680))</f>
        <v>0</v>
      </c>
      <c r="X2680" s="38">
        <v>0</v>
      </c>
      <c r="Y2680" s="38"/>
      <c r="Z2680" s="38">
        <v>0</v>
      </c>
      <c r="AA2680" s="38"/>
      <c r="AB2680" s="38"/>
      <c r="AC2680" s="38"/>
      <c r="AD2680" s="38"/>
      <c r="AE2680" s="38"/>
      <c r="AF2680" s="38"/>
      <c r="AG2680" s="38"/>
      <c r="AH2680" s="38"/>
      <c r="AI2680" s="38"/>
      <c r="AJ2680" s="38"/>
      <c r="AK2680" s="38"/>
      <c r="AL2680" s="38">
        <v>0</v>
      </c>
      <c r="AM2680" s="38"/>
      <c r="AN2680" s="38"/>
      <c r="AO2680" s="38"/>
      <c r="AP2680" s="38"/>
      <c r="AQ2680" s="38"/>
      <c r="AR2680" s="38"/>
      <c r="AS2680" s="38"/>
      <c r="AT2680" s="38"/>
      <c r="AU2680" s="38"/>
      <c r="AV2680" s="38"/>
      <c r="AW2680" s="38"/>
      <c r="AX2680" s="38"/>
      <c r="AY2680" s="38"/>
      <c r="BA2680" s="3">
        <f>IF(Q2680&gt;0,RANK(Q2680,(N2680:P2680,Q2680:AE2680)),0)</f>
        <v>3</v>
      </c>
      <c r="BB2680" s="3">
        <f>IF(R2680&gt;0,RANK(R2680,(N2680:P2680,Q2680:AE2680)),0)</f>
        <v>3</v>
      </c>
      <c r="BC2680" s="3">
        <f>IF(S2680&gt;0,RANK(S2680,(N2680:P2680,Q2680:AE2680)),0)</f>
        <v>0</v>
      </c>
      <c r="BD2680" s="3">
        <f>IF(T2680&gt;0,RANK(T2680,(N2680:P2680,Q2680:AE2680)),0)</f>
        <v>0</v>
      </c>
      <c r="BE2680" s="2">
        <f t="shared" si="1087"/>
        <v>3.4554250172771253E-3</v>
      </c>
      <c r="BF2680" s="2">
        <f t="shared" si="1088"/>
        <v>3.4554250172771253E-3</v>
      </c>
      <c r="BG2680" s="2">
        <f t="shared" si="1089"/>
        <v>0</v>
      </c>
      <c r="BH2680" s="2">
        <f t="shared" si="1090"/>
        <v>0</v>
      </c>
      <c r="BJ2680" t="s">
        <v>381</v>
      </c>
      <c r="BK2680" t="s">
        <v>52</v>
      </c>
      <c r="BL2680">
        <v>13</v>
      </c>
      <c r="BN2680">
        <v>0</v>
      </c>
      <c r="BO2680" s="60">
        <v>48</v>
      </c>
      <c r="BP2680" s="62">
        <v>111</v>
      </c>
      <c r="BQ2680" s="66">
        <f t="shared" si="1091"/>
        <v>48111</v>
      </c>
      <c r="BR2680" s="66">
        <f t="shared" si="1095"/>
        <v>48111</v>
      </c>
      <c r="BS2680" s="3" t="s">
        <v>3083</v>
      </c>
      <c r="CB2680" s="6"/>
      <c r="CD2680" s="38">
        <f t="shared" si="1092"/>
        <v>1447</v>
      </c>
    </row>
    <row r="2681" spans="1:95" ht="14" hidden="1" customHeight="1" outlineLevel="1" x14ac:dyDescent="0.2">
      <c r="A2681" t="s">
        <v>1065</v>
      </c>
      <c r="B2681" t="s">
        <v>52</v>
      </c>
      <c r="C2681" s="1">
        <f t="shared" si="1082"/>
        <v>853534</v>
      </c>
      <c r="D2681" s="3">
        <f>IF(N2681&gt;0, RANK(N2681,(N2681:P2681,Q2681:AE2681)),0)</f>
        <v>1</v>
      </c>
      <c r="E2681" s="3">
        <f>IF(O2681&gt;0,RANK(O2681,(N2681:P2681,Q2681:AE2681)),0)</f>
        <v>2</v>
      </c>
      <c r="F2681" s="3">
        <f>IF(P2681&gt;0,RANK(P2681,(N2681:P2681,Q2681:AE2681)),0)</f>
        <v>0</v>
      </c>
      <c r="G2681" s="1">
        <f t="shared" si="1093"/>
        <v>188549</v>
      </c>
      <c r="H2681" s="2">
        <f t="shared" si="1094"/>
        <v>0.22090391243934043</v>
      </c>
      <c r="I2681" s="2"/>
      <c r="J2681" s="2">
        <f t="shared" si="1083"/>
        <v>0.59882558867016433</v>
      </c>
      <c r="K2681" s="2">
        <f t="shared" si="1084"/>
        <v>0.37792167623082384</v>
      </c>
      <c r="L2681" s="2">
        <f t="shared" si="1085"/>
        <v>0</v>
      </c>
      <c r="M2681" s="2">
        <f t="shared" si="1086"/>
        <v>2.3252735099011823E-2</v>
      </c>
      <c r="N2681" s="38">
        <v>511118</v>
      </c>
      <c r="O2681" s="38">
        <v>322569</v>
      </c>
      <c r="P2681" s="38"/>
      <c r="Q2681" s="38">
        <v>6273</v>
      </c>
      <c r="R2681" s="38">
        <v>8988</v>
      </c>
      <c r="S2681" s="38"/>
      <c r="T2681" s="38">
        <v>239</v>
      </c>
      <c r="U2681" s="38">
        <v>240</v>
      </c>
      <c r="V2681" s="38"/>
      <c r="W2681" s="38">
        <f>IF(Copyright!B$11=1,IF(CF2681&gt;0,CF2681-T2681-X2681-U2681-SUM(Z2681:AY2681),SUM(CN2681:CR2681)),SUM(CN2681:CR2681))</f>
        <v>3671</v>
      </c>
      <c r="X2681" s="38">
        <v>419</v>
      </c>
      <c r="Y2681" s="38"/>
      <c r="Z2681" s="38">
        <v>17</v>
      </c>
      <c r="AA2681" s="38"/>
      <c r="AB2681" s="38"/>
      <c r="AC2681" s="38"/>
      <c r="AD2681" s="38"/>
      <c r="AE2681" s="38"/>
      <c r="AF2681" s="38"/>
      <c r="AG2681" s="38"/>
      <c r="AH2681" s="38"/>
      <c r="AI2681" s="38"/>
      <c r="AJ2681" s="38"/>
      <c r="AK2681" s="38"/>
      <c r="AL2681" s="38">
        <v>0</v>
      </c>
      <c r="AM2681" s="38"/>
      <c r="AN2681" s="38"/>
      <c r="AO2681" s="38"/>
      <c r="AP2681" s="38"/>
      <c r="AQ2681" s="38"/>
      <c r="AR2681" s="38"/>
      <c r="AS2681" s="38"/>
      <c r="AT2681" s="38"/>
      <c r="AU2681" s="38"/>
      <c r="AV2681" s="38"/>
      <c r="AW2681" s="38"/>
      <c r="AX2681" s="38"/>
      <c r="AY2681" s="38"/>
      <c r="BA2681" s="3">
        <f>IF(Q2681&gt;0,RANK(Q2681,(N2681:P2681,Q2681:AE2681)),0)</f>
        <v>4</v>
      </c>
      <c r="BB2681" s="3">
        <f>IF(R2681&gt;0,RANK(R2681,(N2681:P2681,Q2681:AE2681)),0)</f>
        <v>3</v>
      </c>
      <c r="BC2681" s="3">
        <f>IF(S2681&gt;0,RANK(S2681,(N2681:P2681,Q2681:AE2681)),0)</f>
        <v>0</v>
      </c>
      <c r="BD2681" s="3">
        <f>IF(T2681&gt;0,RANK(T2681,(N2681:P2681,Q2681:AE2681)),0)</f>
        <v>8</v>
      </c>
      <c r="BE2681" s="2">
        <f t="shared" si="1087"/>
        <v>7.3494436074016973E-3</v>
      </c>
      <c r="BF2681" s="2">
        <f t="shared" si="1088"/>
        <v>1.0530336225621944E-2</v>
      </c>
      <c r="BG2681" s="2">
        <f t="shared" si="1089"/>
        <v>0</v>
      </c>
      <c r="BH2681" s="2">
        <f t="shared" si="1090"/>
        <v>2.8001227836266625E-4</v>
      </c>
      <c r="BJ2681" t="s">
        <v>1065</v>
      </c>
      <c r="BK2681" t="s">
        <v>52</v>
      </c>
      <c r="BN2681">
        <v>0</v>
      </c>
      <c r="BO2681" s="60">
        <v>48</v>
      </c>
      <c r="BP2681" s="62">
        <v>113</v>
      </c>
      <c r="BQ2681" s="66">
        <f t="shared" si="1091"/>
        <v>48113</v>
      </c>
      <c r="BR2681" s="66">
        <f t="shared" si="1095"/>
        <v>48113</v>
      </c>
      <c r="BS2681" s="3" t="s">
        <v>3083</v>
      </c>
      <c r="BY2681" s="73"/>
      <c r="CB2681" s="73"/>
      <c r="CD2681" s="38">
        <f t="shared" si="1092"/>
        <v>198</v>
      </c>
      <c r="CE2681" s="38">
        <v>853336</v>
      </c>
      <c r="CF2681" s="38">
        <v>4586</v>
      </c>
      <c r="CM2681" s="51"/>
      <c r="CQ2681" s="73"/>
    </row>
    <row r="2682" spans="1:95" ht="14" hidden="1" customHeight="1" outlineLevel="1" x14ac:dyDescent="0.2">
      <c r="A2682" t="s">
        <v>2706</v>
      </c>
      <c r="B2682" t="s">
        <v>52</v>
      </c>
      <c r="C2682" s="1">
        <f t="shared" si="1082"/>
        <v>3513</v>
      </c>
      <c r="D2682" s="3">
        <f>IF(N2682&gt;0, RANK(N2682,(N2682:P2682,Q2682:AE2682)),0)</f>
        <v>2</v>
      </c>
      <c r="E2682" s="3">
        <f>IF(O2682&gt;0,RANK(O2682,(N2682:P2682,Q2682:AE2682)),0)</f>
        <v>1</v>
      </c>
      <c r="F2682" s="3">
        <f>IF(P2682&gt;0,RANK(P2682,(N2682:P2682,Q2682:AE2682)),0)</f>
        <v>0</v>
      </c>
      <c r="G2682" s="1">
        <f t="shared" si="1093"/>
        <v>2143</v>
      </c>
      <c r="H2682" s="2">
        <f t="shared" si="1094"/>
        <v>0.61001992598918309</v>
      </c>
      <c r="I2682" s="2"/>
      <c r="J2682" s="2">
        <f t="shared" si="1083"/>
        <v>0.18986621121548533</v>
      </c>
      <c r="K2682" s="2">
        <f t="shared" si="1084"/>
        <v>0.79988613720466839</v>
      </c>
      <c r="L2682" s="2">
        <f t="shared" si="1085"/>
        <v>0</v>
      </c>
      <c r="M2682" s="2">
        <f t="shared" si="1086"/>
        <v>1.0247651579846306E-2</v>
      </c>
      <c r="N2682" s="38">
        <v>667</v>
      </c>
      <c r="O2682" s="38">
        <v>2810</v>
      </c>
      <c r="P2682" s="38"/>
      <c r="Q2682" s="38">
        <v>24</v>
      </c>
      <c r="R2682" s="38">
        <v>10</v>
      </c>
      <c r="S2682" s="38"/>
      <c r="T2682" s="38">
        <v>1</v>
      </c>
      <c r="U2682" s="38">
        <v>0</v>
      </c>
      <c r="V2682" s="38"/>
      <c r="W2682" s="38">
        <f>IF(Copyright!B$11=1,IF(CF2682&gt;0,CF2682-T2682-X2682-U2682-SUM(Z2682:AY2682),SUM(CN2682:CR2682)),SUM(CN2682:CR2682))</f>
        <v>0</v>
      </c>
      <c r="X2682" s="38">
        <v>1</v>
      </c>
      <c r="Y2682" s="38"/>
      <c r="Z2682" s="38">
        <v>0</v>
      </c>
      <c r="AA2682" s="38"/>
      <c r="AB2682" s="38"/>
      <c r="AC2682" s="38"/>
      <c r="AD2682" s="38"/>
      <c r="AE2682" s="38"/>
      <c r="AF2682" s="38"/>
      <c r="AG2682" s="38"/>
      <c r="AH2682" s="38"/>
      <c r="AI2682" s="38"/>
      <c r="AJ2682" s="38"/>
      <c r="AK2682" s="38"/>
      <c r="AL2682" s="38">
        <v>0</v>
      </c>
      <c r="AM2682" s="38"/>
      <c r="AN2682" s="38"/>
      <c r="AO2682" s="38"/>
      <c r="AP2682" s="38"/>
      <c r="AQ2682" s="38"/>
      <c r="AR2682" s="38"/>
      <c r="AS2682" s="38"/>
      <c r="AT2682" s="38"/>
      <c r="AU2682" s="38"/>
      <c r="AV2682" s="38"/>
      <c r="AW2682" s="38"/>
      <c r="AX2682" s="38"/>
      <c r="AY2682" s="38"/>
      <c r="BA2682" s="3">
        <f>IF(Q2682&gt;0,RANK(Q2682,(N2682:P2682,Q2682:AE2682)),0)</f>
        <v>3</v>
      </c>
      <c r="BB2682" s="3">
        <f>IF(R2682&gt;0,RANK(R2682,(N2682:P2682,Q2682:AE2682)),0)</f>
        <v>4</v>
      </c>
      <c r="BC2682" s="3">
        <f>IF(S2682&gt;0,RANK(S2682,(N2682:P2682,Q2682:AE2682)),0)</f>
        <v>0</v>
      </c>
      <c r="BD2682" s="3">
        <f>IF(T2682&gt;0,RANK(T2682,(N2682:P2682,Q2682:AE2682)),0)</f>
        <v>5</v>
      </c>
      <c r="BE2682" s="2">
        <f t="shared" si="1087"/>
        <v>6.8317677198975234E-3</v>
      </c>
      <c r="BF2682" s="2">
        <f t="shared" si="1088"/>
        <v>2.8465698832906348E-3</v>
      </c>
      <c r="BG2682" s="2">
        <f t="shared" si="1089"/>
        <v>0</v>
      </c>
      <c r="BH2682" s="2">
        <f t="shared" si="1090"/>
        <v>2.8465698832906349E-4</v>
      </c>
      <c r="BJ2682" t="s">
        <v>2706</v>
      </c>
      <c r="BK2682" t="s">
        <v>52</v>
      </c>
      <c r="BL2682">
        <v>19</v>
      </c>
      <c r="BN2682">
        <v>0</v>
      </c>
      <c r="BO2682" s="60">
        <v>48</v>
      </c>
      <c r="BP2682" s="62">
        <v>115</v>
      </c>
      <c r="BQ2682" s="66">
        <f t="shared" si="1091"/>
        <v>48115</v>
      </c>
      <c r="BR2682" s="66">
        <f t="shared" si="1095"/>
        <v>48115</v>
      </c>
      <c r="BS2682" s="3" t="s">
        <v>3083</v>
      </c>
      <c r="CB2682" s="6"/>
      <c r="CD2682" s="38">
        <f t="shared" si="1092"/>
        <v>3513</v>
      </c>
    </row>
    <row r="2683" spans="1:95" ht="14" hidden="1" customHeight="1" outlineLevel="1" x14ac:dyDescent="0.2">
      <c r="A2683" t="s">
        <v>681</v>
      </c>
      <c r="B2683" t="s">
        <v>52</v>
      </c>
      <c r="C2683" s="1">
        <f t="shared" si="1082"/>
        <v>4286</v>
      </c>
      <c r="D2683" s="3">
        <f>IF(N2683&gt;0, RANK(N2683,(N2683:P2683,Q2683:AE2683)),0)</f>
        <v>2</v>
      </c>
      <c r="E2683" s="3">
        <f>IF(O2683&gt;0,RANK(O2683,(N2683:P2683,Q2683:AE2683)),0)</f>
        <v>1</v>
      </c>
      <c r="F2683" s="3">
        <f>IF(P2683&gt;0,RANK(P2683,(N2683:P2683,Q2683:AE2683)),0)</f>
        <v>0</v>
      </c>
      <c r="G2683" s="1">
        <f t="shared" si="1093"/>
        <v>2214</v>
      </c>
      <c r="H2683" s="2">
        <f t="shared" si="1094"/>
        <v>0.51656556229584694</v>
      </c>
      <c r="I2683" s="2"/>
      <c r="J2683" s="2">
        <f t="shared" si="1083"/>
        <v>0.23775081661222586</v>
      </c>
      <c r="K2683" s="2">
        <f t="shared" si="1084"/>
        <v>0.75431637890807279</v>
      </c>
      <c r="L2683" s="2">
        <f t="shared" si="1085"/>
        <v>0</v>
      </c>
      <c r="M2683" s="2">
        <f t="shared" si="1086"/>
        <v>7.9328044797013497E-3</v>
      </c>
      <c r="N2683" s="38">
        <v>1019</v>
      </c>
      <c r="O2683" s="38">
        <v>3233</v>
      </c>
      <c r="P2683" s="38"/>
      <c r="Q2683" s="38">
        <v>19</v>
      </c>
      <c r="R2683" s="38">
        <v>15</v>
      </c>
      <c r="S2683" s="38"/>
      <c r="T2683" s="38">
        <v>0</v>
      </c>
      <c r="U2683" s="38">
        <v>0</v>
      </c>
      <c r="V2683" s="38"/>
      <c r="W2683" s="38">
        <f>IF(Copyright!B$11=1,IF(CF2683&gt;0,CF2683-T2683-X2683-U2683-SUM(Z2683:AY2683),SUM(CN2683:CR2683)),SUM(CN2683:CR2683))</f>
        <v>0</v>
      </c>
      <c r="X2683" s="38">
        <v>0</v>
      </c>
      <c r="Y2683" s="38"/>
      <c r="Z2683" s="38">
        <v>0</v>
      </c>
      <c r="AA2683" s="38"/>
      <c r="AB2683" s="38"/>
      <c r="AC2683" s="38"/>
      <c r="AD2683" s="38"/>
      <c r="AE2683" s="38"/>
      <c r="AF2683" s="38"/>
      <c r="AG2683" s="38"/>
      <c r="AH2683" s="38"/>
      <c r="AI2683" s="38"/>
      <c r="AJ2683" s="38"/>
      <c r="AK2683" s="38"/>
      <c r="AL2683" s="38">
        <v>0</v>
      </c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BA2683" s="3">
        <f>IF(Q2683&gt;0,RANK(Q2683,(N2683:P2683,Q2683:AE2683)),0)</f>
        <v>3</v>
      </c>
      <c r="BB2683" s="3">
        <f>IF(R2683&gt;0,RANK(R2683,(N2683:P2683,Q2683:AE2683)),0)</f>
        <v>4</v>
      </c>
      <c r="BC2683" s="3">
        <f>IF(S2683&gt;0,RANK(S2683,(N2683:P2683,Q2683:AE2683)),0)</f>
        <v>0</v>
      </c>
      <c r="BD2683" s="3">
        <f>IF(T2683&gt;0,RANK(T2683,(N2683:P2683,Q2683:AE2683)),0)</f>
        <v>0</v>
      </c>
      <c r="BE2683" s="2">
        <f t="shared" si="1087"/>
        <v>4.4330377974801678E-3</v>
      </c>
      <c r="BF2683" s="2">
        <f t="shared" si="1088"/>
        <v>3.4997666822211854E-3</v>
      </c>
      <c r="BG2683" s="2">
        <f t="shared" si="1089"/>
        <v>0</v>
      </c>
      <c r="BH2683" s="2">
        <f t="shared" si="1090"/>
        <v>0</v>
      </c>
      <c r="BJ2683" t="s">
        <v>681</v>
      </c>
      <c r="BK2683" t="s">
        <v>52</v>
      </c>
      <c r="BL2683">
        <v>13</v>
      </c>
      <c r="BN2683">
        <v>0</v>
      </c>
      <c r="BO2683" s="60">
        <v>48</v>
      </c>
      <c r="BP2683" s="62">
        <v>117</v>
      </c>
      <c r="BQ2683" s="66">
        <f t="shared" si="1091"/>
        <v>48117</v>
      </c>
      <c r="BR2683" s="66">
        <f t="shared" si="1095"/>
        <v>48117</v>
      </c>
      <c r="BS2683" s="3" t="s">
        <v>3083</v>
      </c>
      <c r="CB2683" s="6"/>
      <c r="CD2683" s="38">
        <f t="shared" si="1092"/>
        <v>4286</v>
      </c>
    </row>
    <row r="2684" spans="1:95" ht="14" hidden="1" customHeight="1" outlineLevel="1" x14ac:dyDescent="0.2">
      <c r="A2684" t="s">
        <v>2583</v>
      </c>
      <c r="B2684" t="s">
        <v>52</v>
      </c>
      <c r="C2684" s="1">
        <f t="shared" si="1082"/>
        <v>2658</v>
      </c>
      <c r="D2684" s="3">
        <f>IF(N2684&gt;0, RANK(N2684,(N2684:P2684,Q2684:AE2684)),0)</f>
        <v>2</v>
      </c>
      <c r="E2684" s="3">
        <f>IF(O2684&gt;0,RANK(O2684,(N2684:P2684,Q2684:AE2684)),0)</f>
        <v>1</v>
      </c>
      <c r="F2684" s="3">
        <f>IF(P2684&gt;0,RANK(P2684,(N2684:P2684,Q2684:AE2684)),0)</f>
        <v>0</v>
      </c>
      <c r="G2684" s="1">
        <f t="shared" si="1093"/>
        <v>1853</v>
      </c>
      <c r="H2684" s="2">
        <f t="shared" si="1094"/>
        <v>0.6971407072987208</v>
      </c>
      <c r="I2684" s="2"/>
      <c r="J2684" s="2">
        <f t="shared" si="1083"/>
        <v>0.14936042136945071</v>
      </c>
      <c r="K2684" s="2">
        <f t="shared" si="1084"/>
        <v>0.84650112866817151</v>
      </c>
      <c r="L2684" s="2">
        <f t="shared" si="1085"/>
        <v>0</v>
      </c>
      <c r="M2684" s="2">
        <f t="shared" si="1086"/>
        <v>4.1384499623777771E-3</v>
      </c>
      <c r="N2684" s="38">
        <v>397</v>
      </c>
      <c r="O2684" s="38">
        <v>2250</v>
      </c>
      <c r="P2684" s="38"/>
      <c r="Q2684" s="38">
        <v>8</v>
      </c>
      <c r="R2684" s="38">
        <v>3</v>
      </c>
      <c r="S2684" s="38"/>
      <c r="T2684" s="38">
        <v>0</v>
      </c>
      <c r="U2684" s="38">
        <v>0</v>
      </c>
      <c r="V2684" s="38"/>
      <c r="W2684" s="38">
        <f>IF(Copyright!B$11=1,IF(CF2684&gt;0,CF2684-T2684-X2684-U2684-SUM(Z2684:AY2684),SUM(CN2684:CR2684)),SUM(CN2684:CR2684))</f>
        <v>0</v>
      </c>
      <c r="X2684" s="38">
        <v>0</v>
      </c>
      <c r="Y2684" s="38"/>
      <c r="Z2684" s="38">
        <v>0</v>
      </c>
      <c r="AA2684" s="38"/>
      <c r="AB2684" s="38"/>
      <c r="AC2684" s="38"/>
      <c r="AD2684" s="38"/>
      <c r="AE2684" s="38"/>
      <c r="AF2684" s="38"/>
      <c r="AG2684" s="38"/>
      <c r="AH2684" s="38"/>
      <c r="AI2684" s="38"/>
      <c r="AJ2684" s="38"/>
      <c r="AK2684" s="38"/>
      <c r="AL2684" s="38">
        <v>0</v>
      </c>
      <c r="AM2684" s="38"/>
      <c r="AN2684" s="38"/>
      <c r="AO2684" s="38"/>
      <c r="AP2684" s="38"/>
      <c r="AQ2684" s="38"/>
      <c r="AR2684" s="38"/>
      <c r="AS2684" s="38"/>
      <c r="AT2684" s="38"/>
      <c r="AU2684" s="38"/>
      <c r="AV2684" s="38"/>
      <c r="AW2684" s="38"/>
      <c r="AX2684" s="38"/>
      <c r="AY2684" s="38"/>
      <c r="BA2684" s="3">
        <f>IF(Q2684&gt;0,RANK(Q2684,(N2684:P2684,Q2684:AE2684)),0)</f>
        <v>3</v>
      </c>
      <c r="BB2684" s="3">
        <f>IF(R2684&gt;0,RANK(R2684,(N2684:P2684,Q2684:AE2684)),0)</f>
        <v>4</v>
      </c>
      <c r="BC2684" s="3">
        <f>IF(S2684&gt;0,RANK(S2684,(N2684:P2684,Q2684:AE2684)),0)</f>
        <v>0</v>
      </c>
      <c r="BD2684" s="3">
        <f>IF(T2684&gt;0,RANK(T2684,(N2684:P2684,Q2684:AE2684)),0)</f>
        <v>0</v>
      </c>
      <c r="BE2684" s="2">
        <f t="shared" si="1087"/>
        <v>3.0097817908201654E-3</v>
      </c>
      <c r="BF2684" s="2">
        <f t="shared" si="1088"/>
        <v>1.128668171557562E-3</v>
      </c>
      <c r="BG2684" s="2">
        <f t="shared" si="1089"/>
        <v>0</v>
      </c>
      <c r="BH2684" s="2">
        <f t="shared" si="1090"/>
        <v>0</v>
      </c>
      <c r="BJ2684" t="s">
        <v>2583</v>
      </c>
      <c r="BK2684" t="s">
        <v>52</v>
      </c>
      <c r="BL2684">
        <v>4</v>
      </c>
      <c r="BN2684">
        <v>0</v>
      </c>
      <c r="BO2684" s="60">
        <v>48</v>
      </c>
      <c r="BP2684" s="62">
        <v>119</v>
      </c>
      <c r="BQ2684" s="66">
        <f t="shared" si="1091"/>
        <v>48119</v>
      </c>
      <c r="BR2684" s="66">
        <f t="shared" si="1095"/>
        <v>48119</v>
      </c>
      <c r="BS2684" s="3" t="s">
        <v>3083</v>
      </c>
      <c r="CB2684" s="6"/>
      <c r="CD2684" s="38">
        <f t="shared" si="1092"/>
        <v>2658</v>
      </c>
    </row>
    <row r="2685" spans="1:95" ht="14" hidden="1" customHeight="1" outlineLevel="1" x14ac:dyDescent="0.2">
      <c r="A2685" t="s">
        <v>2645</v>
      </c>
      <c r="B2685" t="s">
        <v>52</v>
      </c>
      <c r="C2685" s="1">
        <f t="shared" si="1082"/>
        <v>449188</v>
      </c>
      <c r="D2685" s="3">
        <f>IF(N2685&gt;0, RANK(N2685,(N2685:P2685,Q2685:AE2685)),0)</f>
        <v>2</v>
      </c>
      <c r="E2685" s="3">
        <f>IF(O2685&gt;0,RANK(O2685,(N2685:P2685,Q2685:AE2685)),0)</f>
        <v>1</v>
      </c>
      <c r="F2685" s="3">
        <f>IF(P2685&gt;0,RANK(P2685,(N2685:P2685,Q2685:AE2685)),0)</f>
        <v>0</v>
      </c>
      <c r="G2685" s="1">
        <f t="shared" si="1093"/>
        <v>59018</v>
      </c>
      <c r="H2685" s="2">
        <f t="shared" si="1094"/>
        <v>0.13138819380749264</v>
      </c>
      <c r="I2685" s="2"/>
      <c r="J2685" s="2">
        <f t="shared" si="1083"/>
        <v>0.4263315137537067</v>
      </c>
      <c r="K2685" s="2">
        <f t="shared" si="1084"/>
        <v>0.55771970756119937</v>
      </c>
      <c r="L2685" s="2">
        <f t="shared" si="1085"/>
        <v>0</v>
      </c>
      <c r="M2685" s="2">
        <f t="shared" si="1086"/>
        <v>1.5948778685093923E-2</v>
      </c>
      <c r="N2685" s="38">
        <v>191503</v>
      </c>
      <c r="O2685" s="38">
        <v>250521</v>
      </c>
      <c r="P2685" s="38"/>
      <c r="Q2685" s="38">
        <v>3100</v>
      </c>
      <c r="R2685" s="38">
        <v>3605</v>
      </c>
      <c r="S2685" s="38"/>
      <c r="T2685" s="38">
        <v>116</v>
      </c>
      <c r="U2685" s="38">
        <v>98</v>
      </c>
      <c r="V2685" s="38"/>
      <c r="W2685" s="38">
        <f>IF(Copyright!B$11=1,IF(CF2685&gt;0,CF2685-T2685-X2685-U2685-SUM(Z2685:AY2685),SUM(CN2685:CR2685)),SUM(CN2685:CR2685))</f>
        <v>10</v>
      </c>
      <c r="X2685" s="38">
        <v>221</v>
      </c>
      <c r="Y2685" s="38"/>
      <c r="Z2685" s="38">
        <v>14</v>
      </c>
      <c r="AA2685" s="38"/>
      <c r="AB2685" s="38"/>
      <c r="AC2685" s="38"/>
      <c r="AD2685" s="38"/>
      <c r="AE2685" s="38"/>
      <c r="AF2685" s="38"/>
      <c r="AG2685" s="38"/>
      <c r="AH2685" s="38"/>
      <c r="AI2685" s="38"/>
      <c r="AJ2685" s="38"/>
      <c r="AK2685" s="38"/>
      <c r="AL2685" s="38">
        <v>0</v>
      </c>
      <c r="AM2685" s="38"/>
      <c r="AN2685" s="38"/>
      <c r="AO2685" s="38"/>
      <c r="AP2685" s="38"/>
      <c r="AQ2685" s="38"/>
      <c r="AR2685" s="38"/>
      <c r="AS2685" s="38"/>
      <c r="AT2685" s="38"/>
      <c r="AU2685" s="38"/>
      <c r="AV2685" s="38"/>
      <c r="AW2685" s="38"/>
      <c r="AX2685" s="38"/>
      <c r="AY2685" s="38"/>
      <c r="BA2685" s="3">
        <f>IF(Q2685&gt;0,RANK(Q2685,(N2685:P2685,Q2685:AE2685)),0)</f>
        <v>4</v>
      </c>
      <c r="BB2685" s="3">
        <f>IF(R2685&gt;0,RANK(R2685,(N2685:P2685,Q2685:AE2685)),0)</f>
        <v>3</v>
      </c>
      <c r="BC2685" s="3">
        <f>IF(S2685&gt;0,RANK(S2685,(N2685:P2685,Q2685:AE2685)),0)</f>
        <v>0</v>
      </c>
      <c r="BD2685" s="3">
        <f>IF(T2685&gt;0,RANK(T2685,(N2685:P2685,Q2685:AE2685)),0)</f>
        <v>6</v>
      </c>
      <c r="BE2685" s="2">
        <f t="shared" si="1087"/>
        <v>6.9013419770786394E-3</v>
      </c>
      <c r="BF2685" s="2">
        <f t="shared" si="1088"/>
        <v>8.0255928475382252E-3</v>
      </c>
      <c r="BG2685" s="2">
        <f t="shared" si="1089"/>
        <v>0</v>
      </c>
      <c r="BH2685" s="2">
        <f t="shared" si="1090"/>
        <v>2.5824376430358783E-4</v>
      </c>
      <c r="BJ2685" t="s">
        <v>2645</v>
      </c>
      <c r="BK2685" t="s">
        <v>52</v>
      </c>
      <c r="BN2685">
        <v>0</v>
      </c>
      <c r="BO2685" s="60">
        <v>48</v>
      </c>
      <c r="BP2685" s="62">
        <v>121</v>
      </c>
      <c r="BQ2685" s="66">
        <f t="shared" si="1091"/>
        <v>48121</v>
      </c>
      <c r="BR2685" s="66">
        <f t="shared" si="1095"/>
        <v>48121</v>
      </c>
      <c r="BS2685" s="3" t="s">
        <v>3083</v>
      </c>
      <c r="BY2685" s="73"/>
      <c r="CB2685" s="73"/>
      <c r="CD2685" s="38">
        <f t="shared" si="1092"/>
        <v>0</v>
      </c>
      <c r="CE2685" s="38">
        <v>449188</v>
      </c>
      <c r="CF2685" s="38">
        <f>5+116+98+5+221+14</f>
        <v>459</v>
      </c>
      <c r="CG2685" s="38" t="s">
        <v>3953</v>
      </c>
      <c r="CM2685" s="51"/>
    </row>
    <row r="2686" spans="1:95" ht="14" hidden="1" customHeight="1" outlineLevel="1" x14ac:dyDescent="0.2">
      <c r="A2686" t="s">
        <v>3092</v>
      </c>
      <c r="B2686" t="s">
        <v>52</v>
      </c>
      <c r="C2686" s="1">
        <f t="shared" si="1082"/>
        <v>7825</v>
      </c>
      <c r="D2686" s="3">
        <f>IF(N2686&gt;0, RANK(N2686,(N2686:P2686,Q2686:AE2686)),0)</f>
        <v>2</v>
      </c>
      <c r="E2686" s="3">
        <f>IF(O2686&gt;0,RANK(O2686,(N2686:P2686,Q2686:AE2686)),0)</f>
        <v>1</v>
      </c>
      <c r="F2686" s="3">
        <f>IF(P2686&gt;0,RANK(P2686,(N2686:P2686,Q2686:AE2686)),0)</f>
        <v>0</v>
      </c>
      <c r="G2686" s="1">
        <f t="shared" si="1093"/>
        <v>5245</v>
      </c>
      <c r="H2686" s="2">
        <f t="shared" si="1094"/>
        <v>0.67028753993610224</v>
      </c>
      <c r="I2686" s="2"/>
      <c r="J2686" s="2">
        <f t="shared" si="1083"/>
        <v>0.1623003194888179</v>
      </c>
      <c r="K2686" s="2">
        <f t="shared" si="1084"/>
        <v>0.83258785942492008</v>
      </c>
      <c r="L2686" s="2">
        <f t="shared" si="1085"/>
        <v>0</v>
      </c>
      <c r="M2686" s="2">
        <f t="shared" si="1086"/>
        <v>5.1118210862619584E-3</v>
      </c>
      <c r="N2686" s="38">
        <v>1270</v>
      </c>
      <c r="O2686" s="38">
        <v>6515</v>
      </c>
      <c r="P2686" s="38"/>
      <c r="Q2686" s="38">
        <v>24</v>
      </c>
      <c r="R2686" s="38">
        <v>15</v>
      </c>
      <c r="S2686" s="38"/>
      <c r="T2686" s="38">
        <v>0</v>
      </c>
      <c r="U2686" s="38">
        <v>0</v>
      </c>
      <c r="V2686" s="38"/>
      <c r="W2686" s="38">
        <f>IF(Copyright!B$11=1,IF(CF2686&gt;0,CF2686-T2686-X2686-U2686-SUM(Z2686:AY2686),SUM(CN2686:CR2686)),SUM(CN2686:CR2686))</f>
        <v>0</v>
      </c>
      <c r="X2686" s="38">
        <v>0</v>
      </c>
      <c r="Y2686" s="38"/>
      <c r="Z2686" s="38">
        <v>1</v>
      </c>
      <c r="AA2686" s="38"/>
      <c r="AB2686" s="38"/>
      <c r="AC2686" s="38"/>
      <c r="AD2686" s="38"/>
      <c r="AE2686" s="38"/>
      <c r="AF2686" s="38"/>
      <c r="AG2686" s="38"/>
      <c r="AH2686" s="38"/>
      <c r="AI2686" s="38"/>
      <c r="AJ2686" s="38"/>
      <c r="AK2686" s="38"/>
      <c r="AL2686" s="38">
        <v>0</v>
      </c>
      <c r="AM2686" s="38"/>
      <c r="AN2686" s="38"/>
      <c r="AO2686" s="38"/>
      <c r="AP2686" s="38"/>
      <c r="AQ2686" s="38"/>
      <c r="AR2686" s="38"/>
      <c r="AS2686" s="38"/>
      <c r="AT2686" s="38"/>
      <c r="AU2686" s="38"/>
      <c r="AV2686" s="38"/>
      <c r="AW2686" s="38"/>
      <c r="AX2686" s="38"/>
      <c r="AY2686" s="38"/>
      <c r="BA2686" s="3">
        <f>IF(Q2686&gt;0,RANK(Q2686,(N2686:P2686,Q2686:AE2686)),0)</f>
        <v>3</v>
      </c>
      <c r="BB2686" s="3">
        <f>IF(R2686&gt;0,RANK(R2686,(N2686:P2686,Q2686:AE2686)),0)</f>
        <v>4</v>
      </c>
      <c r="BC2686" s="3">
        <f>IF(S2686&gt;0,RANK(S2686,(N2686:P2686,Q2686:AE2686)),0)</f>
        <v>0</v>
      </c>
      <c r="BD2686" s="3">
        <f>IF(T2686&gt;0,RANK(T2686,(N2686:P2686,Q2686:AE2686)),0)</f>
        <v>0</v>
      </c>
      <c r="BE2686" s="2">
        <f t="shared" si="1087"/>
        <v>3.0670926517571886E-3</v>
      </c>
      <c r="BF2686" s="2">
        <f t="shared" si="1088"/>
        <v>1.9169329073482429E-3</v>
      </c>
      <c r="BG2686" s="2">
        <f t="shared" si="1089"/>
        <v>0</v>
      </c>
      <c r="BH2686" s="2">
        <f t="shared" si="1090"/>
        <v>0</v>
      </c>
      <c r="BJ2686" t="s">
        <v>850</v>
      </c>
      <c r="BK2686" t="s">
        <v>52</v>
      </c>
      <c r="BL2686">
        <v>27</v>
      </c>
      <c r="BN2686">
        <v>0</v>
      </c>
      <c r="BO2686" s="60">
        <v>48</v>
      </c>
      <c r="BP2686" s="62">
        <v>123</v>
      </c>
      <c r="BQ2686" s="66">
        <f t="shared" si="1091"/>
        <v>48123</v>
      </c>
      <c r="BR2686" s="66">
        <f t="shared" si="1095"/>
        <v>48123</v>
      </c>
      <c r="BS2686" s="3" t="s">
        <v>3083</v>
      </c>
      <c r="BT2686" s="38">
        <v>16</v>
      </c>
      <c r="BU2686" s="38">
        <v>1</v>
      </c>
      <c r="BV2686" s="38">
        <f>BW2686-BU2686-BT2686-C2686</f>
        <v>0</v>
      </c>
      <c r="BW2686" s="38">
        <v>7842</v>
      </c>
      <c r="CB2686" s="73"/>
      <c r="CD2686" s="38">
        <f t="shared" si="1092"/>
        <v>0</v>
      </c>
      <c r="CE2686" s="38">
        <v>7825</v>
      </c>
      <c r="CF2686" s="38">
        <v>1</v>
      </c>
      <c r="CG2686" s="38" t="s">
        <v>3953</v>
      </c>
      <c r="CM2686" s="51"/>
    </row>
    <row r="2687" spans="1:95" ht="14" hidden="1" customHeight="1" outlineLevel="1" x14ac:dyDescent="0.2">
      <c r="A2687" t="s">
        <v>851</v>
      </c>
      <c r="B2687" t="s">
        <v>52</v>
      </c>
      <c r="C2687" s="1">
        <f t="shared" si="1082"/>
        <v>993</v>
      </c>
      <c r="D2687" s="3">
        <f>IF(N2687&gt;0, RANK(N2687,(N2687:P2687,Q2687:AE2687)),0)</f>
        <v>2</v>
      </c>
      <c r="E2687" s="3">
        <f>IF(O2687&gt;0,RANK(O2687,(N2687:P2687,Q2687:AE2687)),0)</f>
        <v>1</v>
      </c>
      <c r="F2687" s="3">
        <f>IF(P2687&gt;0,RANK(P2687,(N2687:P2687,Q2687:AE2687)),0)</f>
        <v>0</v>
      </c>
      <c r="G2687" s="1">
        <f t="shared" si="1093"/>
        <v>698</v>
      </c>
      <c r="H2687" s="2">
        <f t="shared" si="1094"/>
        <v>0.70292044310171198</v>
      </c>
      <c r="I2687" s="2"/>
      <c r="J2687" s="2">
        <f t="shared" si="1083"/>
        <v>0.14702920443101711</v>
      </c>
      <c r="K2687" s="2">
        <f t="shared" si="1084"/>
        <v>0.84994964753272906</v>
      </c>
      <c r="L2687" s="2">
        <f t="shared" si="1085"/>
        <v>0</v>
      </c>
      <c r="M2687" s="2">
        <f t="shared" si="1086"/>
        <v>3.0211480362538623E-3</v>
      </c>
      <c r="N2687" s="38">
        <v>146</v>
      </c>
      <c r="O2687" s="38">
        <v>844</v>
      </c>
      <c r="P2687" s="38"/>
      <c r="Q2687" s="38">
        <v>2</v>
      </c>
      <c r="R2687" s="38">
        <v>1</v>
      </c>
      <c r="S2687" s="38"/>
      <c r="T2687" s="38">
        <v>0</v>
      </c>
      <c r="U2687" s="38">
        <v>0</v>
      </c>
      <c r="V2687" s="38"/>
      <c r="W2687" s="38">
        <f>IF(Copyright!B$11=1,IF(CF2687&gt;0,CF2687-T2687-X2687-U2687-SUM(Z2687:AY2687),SUM(CN2687:CR2687)),SUM(CN2687:CR2687))</f>
        <v>0</v>
      </c>
      <c r="X2687" s="38">
        <v>0</v>
      </c>
      <c r="Y2687" s="38"/>
      <c r="Z2687" s="38">
        <v>0</v>
      </c>
      <c r="AA2687" s="38"/>
      <c r="AB2687" s="38"/>
      <c r="AC2687" s="38"/>
      <c r="AD2687" s="38"/>
      <c r="AE2687" s="38"/>
      <c r="AF2687" s="38"/>
      <c r="AG2687" s="38"/>
      <c r="AH2687" s="38"/>
      <c r="AI2687" s="38"/>
      <c r="AJ2687" s="38"/>
      <c r="AK2687" s="38"/>
      <c r="AL2687" s="38">
        <v>0</v>
      </c>
      <c r="AM2687" s="38"/>
      <c r="AN2687" s="38"/>
      <c r="AO2687" s="38"/>
      <c r="AP2687" s="38"/>
      <c r="AQ2687" s="38"/>
      <c r="AR2687" s="38"/>
      <c r="AS2687" s="38"/>
      <c r="AT2687" s="38"/>
      <c r="AU2687" s="38"/>
      <c r="AV2687" s="38"/>
      <c r="AW2687" s="38"/>
      <c r="AX2687" s="38"/>
      <c r="AY2687" s="38"/>
      <c r="BA2687" s="3">
        <f>IF(Q2687&gt;0,RANK(Q2687,(N2687:P2687,Q2687:AE2687)),0)</f>
        <v>3</v>
      </c>
      <c r="BB2687" s="3">
        <f>IF(R2687&gt;0,RANK(R2687,(N2687:P2687,Q2687:AE2687)),0)</f>
        <v>4</v>
      </c>
      <c r="BC2687" s="3">
        <f>IF(S2687&gt;0,RANK(S2687,(N2687:P2687,Q2687:AE2687)),0)</f>
        <v>0</v>
      </c>
      <c r="BD2687" s="3">
        <f>IF(T2687&gt;0,RANK(T2687,(N2687:P2687,Q2687:AE2687)),0)</f>
        <v>0</v>
      </c>
      <c r="BE2687" s="2">
        <f t="shared" si="1087"/>
        <v>2.014098690835851E-3</v>
      </c>
      <c r="BF2687" s="2">
        <f t="shared" si="1088"/>
        <v>1.0070493454179255E-3</v>
      </c>
      <c r="BG2687" s="2">
        <f t="shared" si="1089"/>
        <v>0</v>
      </c>
      <c r="BH2687" s="2">
        <f t="shared" si="1090"/>
        <v>0</v>
      </c>
      <c r="BJ2687" t="s">
        <v>851</v>
      </c>
      <c r="BK2687" t="s">
        <v>52</v>
      </c>
      <c r="BL2687">
        <v>13</v>
      </c>
      <c r="BN2687">
        <v>0</v>
      </c>
      <c r="BO2687" s="60">
        <v>48</v>
      </c>
      <c r="BP2687" s="62">
        <v>125</v>
      </c>
      <c r="BQ2687" s="66">
        <f t="shared" si="1091"/>
        <v>48125</v>
      </c>
      <c r="BR2687" s="66">
        <f t="shared" si="1095"/>
        <v>48125</v>
      </c>
      <c r="BS2687" s="3" t="s">
        <v>3083</v>
      </c>
      <c r="CB2687" s="6"/>
      <c r="CD2687" s="38">
        <f t="shared" si="1092"/>
        <v>993</v>
      </c>
    </row>
    <row r="2688" spans="1:95" ht="14" hidden="1" customHeight="1" outlineLevel="1" x14ac:dyDescent="0.2">
      <c r="A2688" t="s">
        <v>1122</v>
      </c>
      <c r="B2688" t="s">
        <v>52</v>
      </c>
      <c r="C2688" s="1">
        <f t="shared" si="1082"/>
        <v>3427</v>
      </c>
      <c r="D2688" s="3">
        <f>IF(N2688&gt;0, RANK(N2688,(N2688:P2688,Q2688:AE2688)),0)</f>
        <v>1</v>
      </c>
      <c r="E2688" s="3">
        <f>IF(O2688&gt;0,RANK(O2688,(N2688:P2688,Q2688:AE2688)),0)</f>
        <v>2</v>
      </c>
      <c r="F2688" s="3">
        <f>IF(P2688&gt;0,RANK(P2688,(N2688:P2688,Q2688:AE2688)),0)</f>
        <v>0</v>
      </c>
      <c r="G2688" s="1">
        <f t="shared" si="1093"/>
        <v>112</v>
      </c>
      <c r="H2688" s="2">
        <f t="shared" si="1094"/>
        <v>3.2681645754304059E-2</v>
      </c>
      <c r="I2688" s="2"/>
      <c r="J2688" s="2">
        <f t="shared" si="1083"/>
        <v>0.51502772103880945</v>
      </c>
      <c r="K2688" s="2">
        <f t="shared" si="1084"/>
        <v>0.4823460752845054</v>
      </c>
      <c r="L2688" s="2">
        <f t="shared" si="1085"/>
        <v>0</v>
      </c>
      <c r="M2688" s="2">
        <f t="shared" si="1086"/>
        <v>2.626203676685146E-3</v>
      </c>
      <c r="N2688" s="38">
        <v>1765</v>
      </c>
      <c r="O2688" s="38">
        <v>1653</v>
      </c>
      <c r="P2688" s="38"/>
      <c r="Q2688" s="38">
        <v>5</v>
      </c>
      <c r="R2688" s="38">
        <v>4</v>
      </c>
      <c r="S2688" s="38"/>
      <c r="T2688" s="38">
        <v>0</v>
      </c>
      <c r="U2688" s="38">
        <v>0</v>
      </c>
      <c r="V2688" s="38"/>
      <c r="W2688" s="38">
        <f>IF(Copyright!B$11=1,IF(CF2688&gt;0,CF2688-T2688-X2688-U2688-SUM(Z2688:AY2688),SUM(CN2688:CR2688)),SUM(CN2688:CR2688))</f>
        <v>0</v>
      </c>
      <c r="X2688" s="38">
        <v>0</v>
      </c>
      <c r="Y2688" s="38"/>
      <c r="Z2688" s="38">
        <v>0</v>
      </c>
      <c r="AA2688" s="38"/>
      <c r="AB2688" s="38"/>
      <c r="AC2688" s="38"/>
      <c r="AD2688" s="38"/>
      <c r="AE2688" s="38"/>
      <c r="AF2688" s="38"/>
      <c r="AG2688" s="38"/>
      <c r="AH2688" s="38"/>
      <c r="AI2688" s="38"/>
      <c r="AJ2688" s="38"/>
      <c r="AK2688" s="38"/>
      <c r="AL2688" s="38">
        <v>0</v>
      </c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BA2688" s="3">
        <f>IF(Q2688&gt;0,RANK(Q2688,(N2688:P2688,Q2688:AE2688)),0)</f>
        <v>3</v>
      </c>
      <c r="BB2688" s="3">
        <f>IF(R2688&gt;0,RANK(R2688,(N2688:P2688,Q2688:AE2688)),0)</f>
        <v>4</v>
      </c>
      <c r="BC2688" s="3">
        <f>IF(S2688&gt;0,RANK(S2688,(N2688:P2688,Q2688:AE2688)),0)</f>
        <v>0</v>
      </c>
      <c r="BD2688" s="3">
        <f>IF(T2688&gt;0,RANK(T2688,(N2688:P2688,Q2688:AE2688)),0)</f>
        <v>0</v>
      </c>
      <c r="BE2688" s="2">
        <f t="shared" si="1087"/>
        <v>1.4590020426028597E-3</v>
      </c>
      <c r="BF2688" s="2">
        <f t="shared" si="1088"/>
        <v>1.1672016340822876E-3</v>
      </c>
      <c r="BG2688" s="2">
        <f t="shared" si="1089"/>
        <v>0</v>
      </c>
      <c r="BH2688" s="2">
        <f t="shared" si="1090"/>
        <v>0</v>
      </c>
      <c r="BJ2688" t="s">
        <v>1122</v>
      </c>
      <c r="BK2688" t="s">
        <v>52</v>
      </c>
      <c r="BL2688">
        <v>23</v>
      </c>
      <c r="BN2688">
        <v>0</v>
      </c>
      <c r="BO2688" s="60">
        <v>48</v>
      </c>
      <c r="BP2688" s="62">
        <v>127</v>
      </c>
      <c r="BQ2688" s="66">
        <f t="shared" si="1091"/>
        <v>48127</v>
      </c>
      <c r="BR2688" s="66">
        <f t="shared" si="1095"/>
        <v>48127</v>
      </c>
      <c r="BS2688" s="3" t="s">
        <v>3083</v>
      </c>
      <c r="CB2688" s="6"/>
      <c r="CD2688" s="38">
        <f t="shared" si="1092"/>
        <v>3427</v>
      </c>
    </row>
    <row r="2689" spans="1:91" ht="14" hidden="1" customHeight="1" outlineLevel="1" x14ac:dyDescent="0.2">
      <c r="A2689" t="s">
        <v>1123</v>
      </c>
      <c r="B2689" t="s">
        <v>52</v>
      </c>
      <c r="C2689" s="1">
        <f t="shared" ref="C2689:C2752" si="1096">SUM(N2689:AY2689)</f>
        <v>1712</v>
      </c>
      <c r="D2689" s="3">
        <f>IF(N2689&gt;0, RANK(N2689,(N2689:P2689,Q2689:AE2689)),0)</f>
        <v>2</v>
      </c>
      <c r="E2689" s="3">
        <f>IF(O2689&gt;0,RANK(O2689,(N2689:P2689,Q2689:AE2689)),0)</f>
        <v>1</v>
      </c>
      <c r="F2689" s="3">
        <f>IF(P2689&gt;0,RANK(P2689,(N2689:P2689,Q2689:AE2689)),0)</f>
        <v>0</v>
      </c>
      <c r="G2689" s="1">
        <f t="shared" si="1093"/>
        <v>1338</v>
      </c>
      <c r="H2689" s="2">
        <f t="shared" si="1094"/>
        <v>0.78154205607476634</v>
      </c>
      <c r="I2689" s="2"/>
      <c r="J2689" s="2">
        <f t="shared" ref="J2689:J2752" si="1097">IF($C2689=0,"-",N2689/$C2689)</f>
        <v>0.10163551401869159</v>
      </c>
      <c r="K2689" s="2">
        <f t="shared" ref="K2689:K2752" si="1098">IF($C2689=0,"-",O2689/$C2689)</f>
        <v>0.88317757009345799</v>
      </c>
      <c r="L2689" s="2">
        <f t="shared" ref="L2689:L2752" si="1099">IF($C2689=0,"-",P2689/$C2689)</f>
        <v>0</v>
      </c>
      <c r="M2689" s="2">
        <f t="shared" ref="M2689:M2752" si="1100">IF(C2689=0,"-",(1-J2689-K2689-L2689))</f>
        <v>1.5186915887850483E-2</v>
      </c>
      <c r="N2689" s="38">
        <v>174</v>
      </c>
      <c r="O2689" s="38">
        <v>1512</v>
      </c>
      <c r="P2689" s="38"/>
      <c r="Q2689" s="38">
        <v>8</v>
      </c>
      <c r="R2689" s="38">
        <v>18</v>
      </c>
      <c r="S2689" s="38"/>
      <c r="T2689" s="38">
        <v>0</v>
      </c>
      <c r="U2689" s="38">
        <v>0</v>
      </c>
      <c r="V2689" s="38"/>
      <c r="W2689" s="38">
        <f>IF(Copyright!B$11=1,IF(CF2689&gt;0,CF2689-T2689-X2689-U2689-SUM(Z2689:AY2689),SUM(CN2689:CR2689)),SUM(CN2689:CR2689))</f>
        <v>0</v>
      </c>
      <c r="X2689" s="38">
        <v>0</v>
      </c>
      <c r="Y2689" s="38"/>
      <c r="Z2689" s="38">
        <v>0</v>
      </c>
      <c r="AA2689" s="38"/>
      <c r="AB2689" s="38"/>
      <c r="AC2689" s="38"/>
      <c r="AD2689" s="38"/>
      <c r="AE2689" s="38"/>
      <c r="AF2689" s="38"/>
      <c r="AG2689" s="38"/>
      <c r="AH2689" s="38"/>
      <c r="AI2689" s="38"/>
      <c r="AJ2689" s="38"/>
      <c r="AK2689" s="38"/>
      <c r="AL2689" s="38">
        <v>0</v>
      </c>
      <c r="AM2689" s="38"/>
      <c r="AN2689" s="38"/>
      <c r="AO2689" s="38"/>
      <c r="AP2689" s="38"/>
      <c r="AQ2689" s="38"/>
      <c r="AR2689" s="38"/>
      <c r="AS2689" s="38"/>
      <c r="AT2689" s="38"/>
      <c r="AU2689" s="38"/>
      <c r="AV2689" s="38"/>
      <c r="AW2689" s="38"/>
      <c r="AX2689" s="38"/>
      <c r="AY2689" s="38"/>
      <c r="BA2689" s="3">
        <f>IF(Q2689&gt;0,RANK(Q2689,(N2689:P2689,Q2689:AE2689)),0)</f>
        <v>4</v>
      </c>
      <c r="BB2689" s="3">
        <f>IF(R2689&gt;0,RANK(R2689,(N2689:P2689,Q2689:AE2689)),0)</f>
        <v>3</v>
      </c>
      <c r="BC2689" s="3">
        <f>IF(S2689&gt;0,RANK(S2689,(N2689:P2689,Q2689:AE2689)),0)</f>
        <v>0</v>
      </c>
      <c r="BD2689" s="3">
        <f>IF(T2689&gt;0,RANK(T2689,(N2689:P2689,Q2689:AE2689)),0)</f>
        <v>0</v>
      </c>
      <c r="BE2689" s="2">
        <f t="shared" ref="BE2689:BE2752" si="1101">IF($C2689=0,"-",Q2689/$C2689)</f>
        <v>4.6728971962616819E-3</v>
      </c>
      <c r="BF2689" s="2">
        <f t="shared" ref="BF2689:BF2752" si="1102">IF($C2689=0,"-",R2689/$C2689)</f>
        <v>1.0514018691588784E-2</v>
      </c>
      <c r="BG2689" s="2">
        <f t="shared" ref="BG2689:BG2752" si="1103">IF($C2689=0,"-",S2689/$C2689)</f>
        <v>0</v>
      </c>
      <c r="BH2689" s="2">
        <f t="shared" ref="BH2689:BH2752" si="1104">IF($C2689=0,"-",T2689/$C2689)</f>
        <v>0</v>
      </c>
      <c r="BJ2689" t="s">
        <v>1123</v>
      </c>
      <c r="BK2689" t="s">
        <v>52</v>
      </c>
      <c r="BL2689">
        <v>13</v>
      </c>
      <c r="BN2689">
        <v>0</v>
      </c>
      <c r="BO2689" s="60">
        <v>48</v>
      </c>
      <c r="BP2689" s="62">
        <v>129</v>
      </c>
      <c r="BQ2689" s="66">
        <f t="shared" ref="BQ2689:BQ2752" si="1105">1000*BO2689+BP2689</f>
        <v>48129</v>
      </c>
      <c r="BR2689" s="66">
        <f t="shared" si="1095"/>
        <v>48129</v>
      </c>
      <c r="BS2689" s="3" t="s">
        <v>3083</v>
      </c>
      <c r="CB2689" s="6"/>
      <c r="CD2689" s="38">
        <f t="shared" ref="CD2689:CD2752" si="1106">C2689-CE2689</f>
        <v>1712</v>
      </c>
    </row>
    <row r="2690" spans="1:91" ht="14" hidden="1" customHeight="1" outlineLevel="1" x14ac:dyDescent="0.2">
      <c r="A2690" t="s">
        <v>2292</v>
      </c>
      <c r="B2690" t="s">
        <v>52</v>
      </c>
      <c r="C2690" s="1">
        <f t="shared" si="1096"/>
        <v>4461</v>
      </c>
      <c r="D2690" s="3">
        <f>IF(N2690&gt;0, RANK(N2690,(N2690:P2690,Q2690:AE2690)),0)</f>
        <v>2</v>
      </c>
      <c r="E2690" s="3">
        <f>IF(O2690&gt;0,RANK(O2690,(N2690:P2690,Q2690:AE2690)),0)</f>
        <v>1</v>
      </c>
      <c r="F2690" s="3">
        <f>IF(P2690&gt;0,RANK(P2690,(N2690:P2690,Q2690:AE2690)),0)</f>
        <v>0</v>
      </c>
      <c r="G2690" s="1">
        <f t="shared" si="1093"/>
        <v>436</v>
      </c>
      <c r="H2690" s="2">
        <f t="shared" si="1094"/>
        <v>9.7735933647164319E-2</v>
      </c>
      <c r="I2690" s="2"/>
      <c r="J2690" s="2">
        <f t="shared" si="1097"/>
        <v>0.44900246581483971</v>
      </c>
      <c r="K2690" s="2">
        <f t="shared" si="1098"/>
        <v>0.54673839946200409</v>
      </c>
      <c r="L2690" s="2">
        <f t="shared" si="1099"/>
        <v>0</v>
      </c>
      <c r="M2690" s="2">
        <f t="shared" si="1100"/>
        <v>4.2591347231561993E-3</v>
      </c>
      <c r="N2690" s="38">
        <v>2003</v>
      </c>
      <c r="O2690" s="38">
        <v>2439</v>
      </c>
      <c r="P2690" s="38"/>
      <c r="Q2690" s="38">
        <v>13</v>
      </c>
      <c r="R2690" s="38">
        <v>6</v>
      </c>
      <c r="S2690" s="38"/>
      <c r="T2690" s="38">
        <v>0</v>
      </c>
      <c r="U2690" s="38">
        <v>0</v>
      </c>
      <c r="V2690" s="38"/>
      <c r="W2690" s="38">
        <f>IF(Copyright!B$11=1,IF(CF2690&gt;0,CF2690-T2690-X2690-U2690-SUM(Z2690:AY2690),SUM(CN2690:CR2690)),SUM(CN2690:CR2690))</f>
        <v>0</v>
      </c>
      <c r="X2690" s="38">
        <v>0</v>
      </c>
      <c r="Y2690" s="38"/>
      <c r="Z2690" s="38">
        <v>0</v>
      </c>
      <c r="AA2690" s="38"/>
      <c r="AB2690" s="38"/>
      <c r="AC2690" s="38"/>
      <c r="AD2690" s="38"/>
      <c r="AE2690" s="38"/>
      <c r="AF2690" s="38"/>
      <c r="AG2690" s="38"/>
      <c r="AH2690" s="38"/>
      <c r="AI2690" s="38"/>
      <c r="AJ2690" s="38"/>
      <c r="AK2690" s="38"/>
      <c r="AL2690" s="38">
        <v>0</v>
      </c>
      <c r="AM2690" s="38"/>
      <c r="AN2690" s="38"/>
      <c r="AO2690" s="38"/>
      <c r="AP2690" s="38"/>
      <c r="AQ2690" s="38"/>
      <c r="AR2690" s="38"/>
      <c r="AS2690" s="38"/>
      <c r="AT2690" s="38"/>
      <c r="AU2690" s="38"/>
      <c r="AV2690" s="38"/>
      <c r="AW2690" s="38"/>
      <c r="AX2690" s="38"/>
      <c r="AY2690" s="38"/>
      <c r="BA2690" s="3">
        <f>IF(Q2690&gt;0,RANK(Q2690,(N2690:P2690,Q2690:AE2690)),0)</f>
        <v>3</v>
      </c>
      <c r="BB2690" s="3">
        <f>IF(R2690&gt;0,RANK(R2690,(N2690:P2690,Q2690:AE2690)),0)</f>
        <v>4</v>
      </c>
      <c r="BC2690" s="3">
        <f>IF(S2690&gt;0,RANK(S2690,(N2690:P2690,Q2690:AE2690)),0)</f>
        <v>0</v>
      </c>
      <c r="BD2690" s="3">
        <f>IF(T2690&gt;0,RANK(T2690,(N2690:P2690,Q2690:AE2690)),0)</f>
        <v>0</v>
      </c>
      <c r="BE2690" s="2">
        <f t="shared" si="1101"/>
        <v>2.9141448105805875E-3</v>
      </c>
      <c r="BF2690" s="2">
        <f t="shared" si="1102"/>
        <v>1.3449899125756557E-3</v>
      </c>
      <c r="BG2690" s="2">
        <f t="shared" si="1103"/>
        <v>0</v>
      </c>
      <c r="BH2690" s="2">
        <f t="shared" si="1104"/>
        <v>0</v>
      </c>
      <c r="BJ2690" t="s">
        <v>2292</v>
      </c>
      <c r="BK2690" t="s">
        <v>52</v>
      </c>
      <c r="BL2690">
        <v>28</v>
      </c>
      <c r="BN2690">
        <v>0</v>
      </c>
      <c r="BO2690" s="60">
        <v>48</v>
      </c>
      <c r="BP2690" s="62">
        <v>131</v>
      </c>
      <c r="BQ2690" s="66">
        <f t="shared" si="1105"/>
        <v>48131</v>
      </c>
      <c r="BR2690" s="66">
        <f t="shared" si="1095"/>
        <v>48131</v>
      </c>
      <c r="BS2690" s="3" t="s">
        <v>3083</v>
      </c>
      <c r="CB2690" s="6"/>
      <c r="CD2690" s="38">
        <f t="shared" si="1106"/>
        <v>4461</v>
      </c>
    </row>
    <row r="2691" spans="1:91" ht="14" hidden="1" customHeight="1" outlineLevel="1" x14ac:dyDescent="0.2">
      <c r="A2691" t="s">
        <v>1163</v>
      </c>
      <c r="B2691" t="s">
        <v>52</v>
      </c>
      <c r="C2691" s="1">
        <f t="shared" si="1096"/>
        <v>8364</v>
      </c>
      <c r="D2691" s="3">
        <f>IF(N2691&gt;0, RANK(N2691,(N2691:P2691,Q2691:AE2691)),0)</f>
        <v>2</v>
      </c>
      <c r="E2691" s="3">
        <f>IF(O2691&gt;0,RANK(O2691,(N2691:P2691,Q2691:AE2691)),0)</f>
        <v>1</v>
      </c>
      <c r="F2691" s="3">
        <f>IF(P2691&gt;0,RANK(P2691,(N2691:P2691,Q2691:AE2691)),0)</f>
        <v>0</v>
      </c>
      <c r="G2691" s="1">
        <f t="shared" si="1093"/>
        <v>6479</v>
      </c>
      <c r="H2691" s="2">
        <f t="shared" si="1094"/>
        <v>0.77462936394069826</v>
      </c>
      <c r="I2691" s="2"/>
      <c r="J2691" s="2">
        <f t="shared" si="1097"/>
        <v>0.10975609756097561</v>
      </c>
      <c r="K2691" s="2">
        <f t="shared" si="1098"/>
        <v>0.88438546150167385</v>
      </c>
      <c r="L2691" s="2">
        <f t="shared" si="1099"/>
        <v>0</v>
      </c>
      <c r="M2691" s="2">
        <f t="shared" si="1100"/>
        <v>5.8584409373505508E-3</v>
      </c>
      <c r="N2691" s="38">
        <v>918</v>
      </c>
      <c r="O2691" s="38">
        <v>7397</v>
      </c>
      <c r="P2691" s="38"/>
      <c r="Q2691" s="38">
        <v>27</v>
      </c>
      <c r="R2691" s="38">
        <v>21</v>
      </c>
      <c r="S2691" s="38"/>
      <c r="T2691" s="38">
        <v>0</v>
      </c>
      <c r="U2691" s="38">
        <v>0</v>
      </c>
      <c r="V2691" s="38"/>
      <c r="W2691" s="38">
        <f>IF(Copyright!B$11=1,IF(CF2691&gt;0,CF2691-T2691-X2691-U2691-SUM(Z2691:AY2691),SUM(CN2691:CR2691)),SUM(CN2691:CR2691))</f>
        <v>0</v>
      </c>
      <c r="X2691" s="38">
        <v>1</v>
      </c>
      <c r="Y2691" s="38"/>
      <c r="Z2691" s="38">
        <v>0</v>
      </c>
      <c r="AA2691" s="38"/>
      <c r="AB2691" s="38"/>
      <c r="AC2691" s="38"/>
      <c r="AD2691" s="38"/>
      <c r="AE2691" s="38"/>
      <c r="AF2691" s="38"/>
      <c r="AG2691" s="38"/>
      <c r="AH2691" s="38"/>
      <c r="AI2691" s="38"/>
      <c r="AJ2691" s="38"/>
      <c r="AK2691" s="38"/>
      <c r="AL2691" s="38">
        <v>0</v>
      </c>
      <c r="AM2691" s="38"/>
      <c r="AN2691" s="38"/>
      <c r="AO2691" s="38"/>
      <c r="AP2691" s="38"/>
      <c r="AQ2691" s="38"/>
      <c r="AR2691" s="38"/>
      <c r="AS2691" s="38"/>
      <c r="AT2691" s="38"/>
      <c r="AU2691" s="38"/>
      <c r="AV2691" s="38"/>
      <c r="AW2691" s="38"/>
      <c r="AX2691" s="38"/>
      <c r="AY2691" s="38"/>
      <c r="BA2691" s="3">
        <f>IF(Q2691&gt;0,RANK(Q2691,(N2691:P2691,Q2691:AE2691)),0)</f>
        <v>3</v>
      </c>
      <c r="BB2691" s="3">
        <f>IF(R2691&gt;0,RANK(R2691,(N2691:P2691,Q2691:AE2691)),0)</f>
        <v>4</v>
      </c>
      <c r="BC2691" s="3">
        <f>IF(S2691&gt;0,RANK(S2691,(N2691:P2691,Q2691:AE2691)),0)</f>
        <v>0</v>
      </c>
      <c r="BD2691" s="3">
        <f>IF(T2691&gt;0,RANK(T2691,(N2691:P2691,Q2691:AE2691)),0)</f>
        <v>0</v>
      </c>
      <c r="BE2691" s="2">
        <f t="shared" si="1101"/>
        <v>3.2281205164992827E-3</v>
      </c>
      <c r="BF2691" s="2">
        <f t="shared" si="1102"/>
        <v>2.5107604017216641E-3</v>
      </c>
      <c r="BG2691" s="2">
        <f t="shared" si="1103"/>
        <v>0</v>
      </c>
      <c r="BH2691" s="2">
        <f t="shared" si="1104"/>
        <v>0</v>
      </c>
      <c r="BJ2691" t="s">
        <v>1163</v>
      </c>
      <c r="BK2691" t="s">
        <v>52</v>
      </c>
      <c r="BL2691">
        <v>25</v>
      </c>
      <c r="BN2691">
        <v>0</v>
      </c>
      <c r="BO2691" s="60">
        <v>48</v>
      </c>
      <c r="BP2691" s="62">
        <v>133</v>
      </c>
      <c r="BQ2691" s="66">
        <f t="shared" si="1105"/>
        <v>48133</v>
      </c>
      <c r="BR2691" s="66">
        <f t="shared" si="1095"/>
        <v>48133</v>
      </c>
      <c r="BS2691" s="3" t="s">
        <v>3083</v>
      </c>
      <c r="CB2691" s="73"/>
      <c r="CD2691" s="38">
        <f t="shared" si="1106"/>
        <v>0</v>
      </c>
      <c r="CE2691" s="38">
        <v>8364</v>
      </c>
      <c r="CF2691" s="38">
        <v>1</v>
      </c>
      <c r="CG2691" s="38" t="s">
        <v>3953</v>
      </c>
      <c r="CM2691" s="51"/>
    </row>
    <row r="2692" spans="1:91" ht="14" hidden="1" customHeight="1" outlineLevel="1" x14ac:dyDescent="0.2">
      <c r="A2692" t="s">
        <v>2205</v>
      </c>
      <c r="B2692" t="s">
        <v>52</v>
      </c>
      <c r="C2692" s="1">
        <f t="shared" si="1096"/>
        <v>42690</v>
      </c>
      <c r="D2692" s="3">
        <f>IF(N2692&gt;0, RANK(N2692,(N2692:P2692,Q2692:AE2692)),0)</f>
        <v>2</v>
      </c>
      <c r="E2692" s="3">
        <f>IF(O2692&gt;0,RANK(O2692,(N2692:P2692,Q2692:AE2692)),0)</f>
        <v>1</v>
      </c>
      <c r="F2692" s="3">
        <f>IF(P2692&gt;0,RANK(P2692,(N2692:P2692,Q2692:AE2692)),0)</f>
        <v>0</v>
      </c>
      <c r="G2692" s="1">
        <f t="shared" si="1093"/>
        <v>22548</v>
      </c>
      <c r="H2692" s="2">
        <f t="shared" si="1094"/>
        <v>0.52817990161630357</v>
      </c>
      <c r="I2692" s="2"/>
      <c r="J2692" s="2">
        <f t="shared" si="1097"/>
        <v>0.23145935816350433</v>
      </c>
      <c r="K2692" s="2">
        <f t="shared" si="1098"/>
        <v>0.75963925977980795</v>
      </c>
      <c r="L2692" s="2">
        <f t="shared" si="1099"/>
        <v>0</v>
      </c>
      <c r="M2692" s="2">
        <f t="shared" si="1100"/>
        <v>8.9013820566877788E-3</v>
      </c>
      <c r="N2692" s="38">
        <v>9881</v>
      </c>
      <c r="O2692" s="38">
        <v>32429</v>
      </c>
      <c r="P2692" s="38"/>
      <c r="Q2692" s="38">
        <v>190</v>
      </c>
      <c r="R2692" s="38">
        <v>115</v>
      </c>
      <c r="S2692" s="38"/>
      <c r="T2692" s="38">
        <v>0</v>
      </c>
      <c r="U2692" s="38">
        <v>0</v>
      </c>
      <c r="V2692" s="38"/>
      <c r="W2692" s="38">
        <f>IF(Copyright!B$11=1,IF(CF2692&gt;0,CF2692-T2692-X2692-U2692-SUM(Z2692:AY2692),SUM(CN2692:CR2692)),SUM(CN2692:CR2692))</f>
        <v>75</v>
      </c>
      <c r="X2692" s="38">
        <v>0</v>
      </c>
      <c r="Y2692" s="38"/>
      <c r="Z2692" s="38">
        <v>0</v>
      </c>
      <c r="AA2692" s="38"/>
      <c r="AB2692" s="38"/>
      <c r="AC2692" s="38"/>
      <c r="AD2692" s="38"/>
      <c r="AE2692" s="38"/>
      <c r="AF2692" s="38"/>
      <c r="AG2692" s="38"/>
      <c r="AH2692" s="38"/>
      <c r="AI2692" s="38"/>
      <c r="AJ2692" s="38"/>
      <c r="AK2692" s="38"/>
      <c r="AL2692" s="38">
        <v>0</v>
      </c>
      <c r="AM2692" s="38"/>
      <c r="AN2692" s="38"/>
      <c r="AO2692" s="38"/>
      <c r="AP2692" s="38"/>
      <c r="AQ2692" s="38"/>
      <c r="AR2692" s="38"/>
      <c r="AS2692" s="38"/>
      <c r="AT2692" s="38"/>
      <c r="AU2692" s="38"/>
      <c r="AV2692" s="38"/>
      <c r="AW2692" s="38"/>
      <c r="AX2692" s="38"/>
      <c r="AY2692" s="38"/>
      <c r="BA2692" s="3">
        <f>IF(Q2692&gt;0,RANK(Q2692,(N2692:P2692,Q2692:AE2692)),0)</f>
        <v>3</v>
      </c>
      <c r="BB2692" s="3">
        <f>IF(R2692&gt;0,RANK(R2692,(N2692:P2692,Q2692:AE2692)),0)</f>
        <v>4</v>
      </c>
      <c r="BC2692" s="3">
        <f>IF(S2692&gt;0,RANK(S2692,(N2692:P2692,Q2692:AE2692)),0)</f>
        <v>0</v>
      </c>
      <c r="BD2692" s="3">
        <f>IF(T2692&gt;0,RANK(T2692,(N2692:P2692,Q2692:AE2692)),0)</f>
        <v>0</v>
      </c>
      <c r="BE2692" s="2">
        <f t="shared" si="1101"/>
        <v>4.4506910283438747E-3</v>
      </c>
      <c r="BF2692" s="2">
        <f t="shared" si="1102"/>
        <v>2.6938393066291873E-3</v>
      </c>
      <c r="BG2692" s="2">
        <f t="shared" si="1103"/>
        <v>0</v>
      </c>
      <c r="BH2692" s="2">
        <f t="shared" si="1104"/>
        <v>0</v>
      </c>
      <c r="BJ2692" t="s">
        <v>2205</v>
      </c>
      <c r="BK2692" t="s">
        <v>52</v>
      </c>
      <c r="BL2692">
        <v>11</v>
      </c>
      <c r="BN2692">
        <v>0</v>
      </c>
      <c r="BO2692" s="60">
        <v>48</v>
      </c>
      <c r="BP2692" s="62">
        <v>135</v>
      </c>
      <c r="BQ2692" s="66">
        <f t="shared" si="1105"/>
        <v>48135</v>
      </c>
      <c r="BR2692" s="66">
        <f t="shared" si="1095"/>
        <v>48135</v>
      </c>
      <c r="BS2692" s="3" t="s">
        <v>3083</v>
      </c>
      <c r="BY2692" s="73"/>
      <c r="CB2692" s="73"/>
      <c r="CD2692" s="38">
        <f t="shared" si="1106"/>
        <v>-58</v>
      </c>
      <c r="CE2692" s="38">
        <f>42673+75</f>
        <v>42748</v>
      </c>
      <c r="CF2692" s="38">
        <v>75</v>
      </c>
      <c r="CM2692" s="51"/>
    </row>
    <row r="2693" spans="1:91" ht="14" hidden="1" customHeight="1" outlineLevel="1" x14ac:dyDescent="0.2">
      <c r="A2693" t="s">
        <v>2076</v>
      </c>
      <c r="B2693" t="s">
        <v>52</v>
      </c>
      <c r="C2693" s="1">
        <f t="shared" si="1096"/>
        <v>1005</v>
      </c>
      <c r="D2693" s="3">
        <f>IF(N2693&gt;0, RANK(N2693,(N2693:P2693,Q2693:AE2693)),0)</f>
        <v>2</v>
      </c>
      <c r="E2693" s="3">
        <f>IF(O2693&gt;0,RANK(O2693,(N2693:P2693,Q2693:AE2693)),0)</f>
        <v>1</v>
      </c>
      <c r="F2693" s="3">
        <f>IF(P2693&gt;0,RANK(P2693,(N2693:P2693,Q2693:AE2693)),0)</f>
        <v>0</v>
      </c>
      <c r="G2693" s="1">
        <f t="shared" si="1093"/>
        <v>736</v>
      </c>
      <c r="H2693" s="2">
        <f t="shared" si="1094"/>
        <v>0.73233830845771142</v>
      </c>
      <c r="I2693" s="2"/>
      <c r="J2693" s="2">
        <f t="shared" si="1097"/>
        <v>0.13233830845771144</v>
      </c>
      <c r="K2693" s="2">
        <f t="shared" si="1098"/>
        <v>0.86467661691542286</v>
      </c>
      <c r="L2693" s="2">
        <f t="shared" si="1099"/>
        <v>0</v>
      </c>
      <c r="M2693" s="2">
        <f t="shared" si="1100"/>
        <v>2.9850746268657025E-3</v>
      </c>
      <c r="N2693" s="38">
        <v>133</v>
      </c>
      <c r="O2693" s="38">
        <v>869</v>
      </c>
      <c r="P2693" s="38"/>
      <c r="Q2693" s="38">
        <v>1</v>
      </c>
      <c r="R2693" s="38">
        <v>2</v>
      </c>
      <c r="S2693" s="38"/>
      <c r="T2693" s="38">
        <v>0</v>
      </c>
      <c r="U2693" s="38">
        <v>0</v>
      </c>
      <c r="V2693" s="38"/>
      <c r="W2693" s="38">
        <f>IF(Copyright!B$11=1,IF(CF2693&gt;0,CF2693-T2693-X2693-U2693-SUM(Z2693:AY2693),SUM(CN2693:CR2693)),SUM(CN2693:CR2693))</f>
        <v>0</v>
      </c>
      <c r="X2693" s="38">
        <v>0</v>
      </c>
      <c r="Y2693" s="38"/>
      <c r="Z2693" s="38">
        <v>0</v>
      </c>
      <c r="AA2693" s="38"/>
      <c r="AB2693" s="38"/>
      <c r="AC2693" s="38"/>
      <c r="AD2693" s="38"/>
      <c r="AE2693" s="38"/>
      <c r="AF2693" s="38"/>
      <c r="AG2693" s="38"/>
      <c r="AH2693" s="38"/>
      <c r="AI2693" s="38"/>
      <c r="AJ2693" s="38"/>
      <c r="AK2693" s="38"/>
      <c r="AL2693" s="38">
        <v>0</v>
      </c>
      <c r="AM2693" s="38"/>
      <c r="AN2693" s="38"/>
      <c r="AO2693" s="38"/>
      <c r="AP2693" s="38"/>
      <c r="AQ2693" s="38"/>
      <c r="AR2693" s="38"/>
      <c r="AS2693" s="38"/>
      <c r="AT2693" s="38"/>
      <c r="AU2693" s="38"/>
      <c r="AV2693" s="38"/>
      <c r="AW2693" s="38"/>
      <c r="AX2693" s="38"/>
      <c r="AY2693" s="38"/>
      <c r="BA2693" s="3">
        <f>IF(Q2693&gt;0,RANK(Q2693,(N2693:P2693,Q2693:AE2693)),0)</f>
        <v>4</v>
      </c>
      <c r="BB2693" s="3">
        <f>IF(R2693&gt;0,RANK(R2693,(N2693:P2693,Q2693:AE2693)),0)</f>
        <v>3</v>
      </c>
      <c r="BC2693" s="3">
        <f>IF(S2693&gt;0,RANK(S2693,(N2693:P2693,Q2693:AE2693)),0)</f>
        <v>0</v>
      </c>
      <c r="BD2693" s="3">
        <f>IF(T2693&gt;0,RANK(T2693,(N2693:P2693,Q2693:AE2693)),0)</f>
        <v>0</v>
      </c>
      <c r="BE2693" s="2">
        <f t="shared" si="1101"/>
        <v>9.9502487562189048E-4</v>
      </c>
      <c r="BF2693" s="2">
        <f t="shared" si="1102"/>
        <v>1.990049751243781E-3</v>
      </c>
      <c r="BG2693" s="2">
        <f t="shared" si="1103"/>
        <v>0</v>
      </c>
      <c r="BH2693" s="2">
        <f t="shared" si="1104"/>
        <v>0</v>
      </c>
      <c r="BJ2693" t="s">
        <v>2076</v>
      </c>
      <c r="BK2693" t="s">
        <v>52</v>
      </c>
      <c r="BL2693">
        <v>23</v>
      </c>
      <c r="BN2693">
        <v>0</v>
      </c>
      <c r="BO2693" s="60">
        <v>48</v>
      </c>
      <c r="BP2693" s="62">
        <v>137</v>
      </c>
      <c r="BQ2693" s="66">
        <f t="shared" si="1105"/>
        <v>48137</v>
      </c>
      <c r="BR2693" s="66">
        <f t="shared" si="1095"/>
        <v>48137</v>
      </c>
      <c r="BS2693" s="3" t="s">
        <v>3083</v>
      </c>
      <c r="BY2693" s="73"/>
      <c r="CB2693" s="73"/>
      <c r="CD2693" s="38">
        <f t="shared" si="1106"/>
        <v>2</v>
      </c>
      <c r="CE2693" s="38">
        <v>1003</v>
      </c>
      <c r="CF2693" s="38">
        <v>0</v>
      </c>
      <c r="CM2693" s="51"/>
    </row>
    <row r="2694" spans="1:91" ht="14" hidden="1" customHeight="1" outlineLevel="1" x14ac:dyDescent="0.2">
      <c r="A2694" t="s">
        <v>972</v>
      </c>
      <c r="B2694" t="s">
        <v>52</v>
      </c>
      <c r="C2694" s="1">
        <f t="shared" si="1096"/>
        <v>252005</v>
      </c>
      <c r="D2694" s="3">
        <f>IF(N2694&gt;0, RANK(N2694,(N2694:P2694,Q2694:AE2694)),0)</f>
        <v>1</v>
      </c>
      <c r="E2694" s="3">
        <f>IF(O2694&gt;0,RANK(O2694,(N2694:P2694,Q2694:AE2694)),0)</f>
        <v>2</v>
      </c>
      <c r="F2694" s="3">
        <f>IF(P2694&gt;0,RANK(P2694,(N2694:P2694,Q2694:AE2694)),0)</f>
        <v>0</v>
      </c>
      <c r="G2694" s="1">
        <f t="shared" si="1093"/>
        <v>38032</v>
      </c>
      <c r="H2694" s="2">
        <f t="shared" si="1094"/>
        <v>0.15091764052300549</v>
      </c>
      <c r="I2694" s="2"/>
      <c r="J2694" s="2">
        <f t="shared" si="1097"/>
        <v>0.56806809388702606</v>
      </c>
      <c r="K2694" s="2">
        <f t="shared" si="1098"/>
        <v>0.41715045336402057</v>
      </c>
      <c r="L2694" s="2">
        <f t="shared" si="1099"/>
        <v>0</v>
      </c>
      <c r="M2694" s="2">
        <f t="shared" si="1100"/>
        <v>1.4781452748953372E-2</v>
      </c>
      <c r="N2694" s="38">
        <v>143156</v>
      </c>
      <c r="O2694" s="38">
        <v>105124</v>
      </c>
      <c r="P2694" s="38"/>
      <c r="Q2694" s="38">
        <v>1461</v>
      </c>
      <c r="R2694" s="38">
        <v>1630</v>
      </c>
      <c r="S2694" s="38"/>
      <c r="T2694" s="38">
        <v>70</v>
      </c>
      <c r="U2694" s="38">
        <v>61</v>
      </c>
      <c r="V2694" s="38"/>
      <c r="W2694" s="38">
        <f>IF(Copyright!B$11=1,IF(CF2694&gt;0,CF2694-T2694-X2694-U2694-SUM(Z2694:AY2694),SUM(CN2694:CR2694)),SUM(CN2694:CR2694))</f>
        <v>438</v>
      </c>
      <c r="X2694" s="38">
        <v>55</v>
      </c>
      <c r="Y2694" s="38"/>
      <c r="Z2694" s="38">
        <v>10</v>
      </c>
      <c r="AA2694" s="38"/>
      <c r="AB2694" s="38"/>
      <c r="AC2694" s="38"/>
      <c r="AD2694" s="38"/>
      <c r="AE2694" s="38"/>
      <c r="AF2694" s="38"/>
      <c r="AG2694" s="38"/>
      <c r="AH2694" s="38"/>
      <c r="AI2694" s="38"/>
      <c r="AJ2694" s="38"/>
      <c r="AK2694" s="38"/>
      <c r="AL2694" s="38">
        <v>0</v>
      </c>
      <c r="AM2694" s="38"/>
      <c r="AN2694" s="38"/>
      <c r="AO2694" s="38"/>
      <c r="AP2694" s="38"/>
      <c r="AQ2694" s="38"/>
      <c r="AR2694" s="38"/>
      <c r="AS2694" s="38"/>
      <c r="AT2694" s="38"/>
      <c r="AU2694" s="38"/>
      <c r="AV2694" s="38"/>
      <c r="AW2694" s="38"/>
      <c r="AX2694" s="38"/>
      <c r="AY2694" s="38"/>
      <c r="BA2694" s="3">
        <f>IF(Q2694&gt;0,RANK(Q2694,(N2694:P2694,Q2694:AE2694)),0)</f>
        <v>4</v>
      </c>
      <c r="BB2694" s="3">
        <f>IF(R2694&gt;0,RANK(R2694,(N2694:P2694,Q2694:AE2694)),0)</f>
        <v>3</v>
      </c>
      <c r="BC2694" s="3">
        <f>IF(S2694&gt;0,RANK(S2694,(N2694:P2694,Q2694:AE2694)),0)</f>
        <v>0</v>
      </c>
      <c r="BD2694" s="3">
        <f>IF(T2694&gt;0,RANK(T2694,(N2694:P2694,Q2694:AE2694)),0)</f>
        <v>6</v>
      </c>
      <c r="BE2694" s="2">
        <f t="shared" si="1101"/>
        <v>5.7975040177774247E-3</v>
      </c>
      <c r="BF2694" s="2">
        <f t="shared" si="1102"/>
        <v>6.4681256324279277E-3</v>
      </c>
      <c r="BG2694" s="2">
        <f t="shared" si="1103"/>
        <v>0</v>
      </c>
      <c r="BH2694" s="2">
        <f t="shared" si="1104"/>
        <v>2.7777226642328526E-4</v>
      </c>
      <c r="BJ2694" t="s">
        <v>972</v>
      </c>
      <c r="BK2694" t="s">
        <v>52</v>
      </c>
      <c r="BN2694">
        <v>0</v>
      </c>
      <c r="BO2694" s="60">
        <v>48</v>
      </c>
      <c r="BP2694" s="62">
        <v>141</v>
      </c>
      <c r="BQ2694" s="66">
        <f t="shared" si="1105"/>
        <v>48141</v>
      </c>
      <c r="BR2694" s="66">
        <f t="shared" si="1095"/>
        <v>48141</v>
      </c>
      <c r="BS2694" s="3" t="s">
        <v>3083</v>
      </c>
      <c r="BY2694" s="73"/>
      <c r="CB2694" s="73"/>
      <c r="CD2694" s="38">
        <f t="shared" si="1106"/>
        <v>0</v>
      </c>
      <c r="CE2694" s="38">
        <v>252005</v>
      </c>
      <c r="CF2694" s="38">
        <v>634</v>
      </c>
      <c r="CM2694" s="51"/>
    </row>
    <row r="2695" spans="1:91" ht="14" hidden="1" customHeight="1" outlineLevel="1" x14ac:dyDescent="0.2">
      <c r="A2695" t="s">
        <v>2336</v>
      </c>
      <c r="B2695" t="s">
        <v>52</v>
      </c>
      <c r="C2695" s="1">
        <f t="shared" si="1096"/>
        <v>99818</v>
      </c>
      <c r="D2695" s="3">
        <f>IF(N2695&gt;0, RANK(N2695,(N2695:P2695,Q2695:AE2695)),0)</f>
        <v>2</v>
      </c>
      <c r="E2695" s="3">
        <f>IF(O2695&gt;0,RANK(O2695,(N2695:P2695,Q2695:AE2695)),0)</f>
        <v>1</v>
      </c>
      <c r="F2695" s="3">
        <f>IF(P2695&gt;0,RANK(P2695,(N2695:P2695,Q2695:AE2695)),0)</f>
        <v>0</v>
      </c>
      <c r="G2695" s="1">
        <f t="shared" si="1093"/>
        <v>30913</v>
      </c>
      <c r="H2695" s="2">
        <f t="shared" si="1094"/>
        <v>0.30969364242922121</v>
      </c>
      <c r="I2695" s="2"/>
      <c r="J2695" s="2">
        <f t="shared" si="1097"/>
        <v>0.33911719329179107</v>
      </c>
      <c r="K2695" s="2">
        <f t="shared" si="1098"/>
        <v>0.64881083572101228</v>
      </c>
      <c r="L2695" s="2">
        <f t="shared" si="1099"/>
        <v>0</v>
      </c>
      <c r="M2695" s="2">
        <f t="shared" si="1100"/>
        <v>1.207197098719659E-2</v>
      </c>
      <c r="N2695" s="38">
        <v>33850</v>
      </c>
      <c r="O2695" s="38">
        <v>64763</v>
      </c>
      <c r="P2695" s="38"/>
      <c r="Q2695" s="38">
        <v>521</v>
      </c>
      <c r="R2695" s="38">
        <v>351</v>
      </c>
      <c r="S2695" s="38"/>
      <c r="T2695" s="38">
        <v>17</v>
      </c>
      <c r="U2695" s="38">
        <v>16</v>
      </c>
      <c r="V2695" s="38"/>
      <c r="W2695" s="38">
        <f>IF(Copyright!B$11=1,IF(CF2695&gt;0,CF2695-T2695-X2695-U2695-SUM(Z2695:AY2695),SUM(CN2695:CR2695)),SUM(CN2695:CR2695))</f>
        <v>261</v>
      </c>
      <c r="X2695" s="38">
        <v>36</v>
      </c>
      <c r="Y2695" s="38"/>
      <c r="Z2695" s="38">
        <v>3</v>
      </c>
      <c r="AA2695" s="38"/>
      <c r="AB2695" s="38"/>
      <c r="AC2695" s="38"/>
      <c r="AD2695" s="38"/>
      <c r="AE2695" s="38"/>
      <c r="AF2695" s="38"/>
      <c r="AG2695" s="38"/>
      <c r="AH2695" s="38"/>
      <c r="AI2695" s="38"/>
      <c r="AJ2695" s="38"/>
      <c r="AK2695" s="38"/>
      <c r="AL2695" s="38">
        <v>0</v>
      </c>
      <c r="AM2695" s="38"/>
      <c r="AN2695" s="38"/>
      <c r="AO2695" s="38"/>
      <c r="AP2695" s="38"/>
      <c r="AQ2695" s="38"/>
      <c r="AR2695" s="38"/>
      <c r="AS2695" s="38"/>
      <c r="AT2695" s="38"/>
      <c r="AU2695" s="38"/>
      <c r="AV2695" s="38"/>
      <c r="AW2695" s="38"/>
      <c r="AX2695" s="38"/>
      <c r="AY2695" s="38"/>
      <c r="BA2695" s="3">
        <f>IF(Q2695&gt;0,RANK(Q2695,(N2695:P2695,Q2695:AE2695)),0)</f>
        <v>3</v>
      </c>
      <c r="BB2695" s="3">
        <f>IF(R2695&gt;0,RANK(R2695,(N2695:P2695,Q2695:AE2695)),0)</f>
        <v>4</v>
      </c>
      <c r="BC2695" s="3">
        <f>IF(S2695&gt;0,RANK(S2695,(N2695:P2695,Q2695:AE2695)),0)</f>
        <v>0</v>
      </c>
      <c r="BD2695" s="3">
        <f>IF(T2695&gt;0,RANK(T2695,(N2695:P2695,Q2695:AE2695)),0)</f>
        <v>7</v>
      </c>
      <c r="BE2695" s="2">
        <f t="shared" si="1101"/>
        <v>5.2194994890701072E-3</v>
      </c>
      <c r="BF2695" s="2">
        <f t="shared" si="1102"/>
        <v>3.5163998477228558E-3</v>
      </c>
      <c r="BG2695" s="2">
        <f t="shared" si="1103"/>
        <v>0</v>
      </c>
      <c r="BH2695" s="2">
        <f t="shared" si="1104"/>
        <v>1.7030996413472521E-4</v>
      </c>
      <c r="BJ2695" t="s">
        <v>2336</v>
      </c>
      <c r="BK2695" t="s">
        <v>52</v>
      </c>
      <c r="BL2695">
        <v>6</v>
      </c>
      <c r="BN2695">
        <v>0</v>
      </c>
      <c r="BO2695" s="60">
        <v>48</v>
      </c>
      <c r="BP2695" s="62">
        <v>139</v>
      </c>
      <c r="BQ2695" s="66">
        <f t="shared" si="1105"/>
        <v>48139</v>
      </c>
      <c r="BR2695" s="66">
        <f t="shared" si="1095"/>
        <v>48139</v>
      </c>
      <c r="BS2695" s="3" t="s">
        <v>3083</v>
      </c>
      <c r="BT2695" s="1"/>
      <c r="BU2695" s="1"/>
      <c r="BY2695" s="73"/>
      <c r="CB2695" s="73"/>
      <c r="CD2695" s="38">
        <f t="shared" si="1106"/>
        <v>0</v>
      </c>
      <c r="CE2695" s="38">
        <v>99818</v>
      </c>
      <c r="CF2695" s="1">
        <v>333</v>
      </c>
      <c r="CM2695" s="51"/>
    </row>
    <row r="2696" spans="1:91" ht="14" hidden="1" customHeight="1" outlineLevel="1" x14ac:dyDescent="0.2">
      <c r="A2696" t="s">
        <v>2818</v>
      </c>
      <c r="B2696" t="s">
        <v>52</v>
      </c>
      <c r="C2696" s="1">
        <f t="shared" si="1096"/>
        <v>18400</v>
      </c>
      <c r="D2696" s="3">
        <f>IF(N2696&gt;0, RANK(N2696,(N2696:P2696,Q2696:AE2696)),0)</f>
        <v>2</v>
      </c>
      <c r="E2696" s="3">
        <f>IF(O2696&gt;0,RANK(O2696,(N2696:P2696,Q2696:AE2696)),0)</f>
        <v>1</v>
      </c>
      <c r="F2696" s="3">
        <f>IF(P2696&gt;0,RANK(P2696,(N2696:P2696,Q2696:AE2696)),0)</f>
        <v>0</v>
      </c>
      <c r="G2696" s="1">
        <f t="shared" si="1093"/>
        <v>12478</v>
      </c>
      <c r="H2696" s="2">
        <f t="shared" si="1094"/>
        <v>0.6781521739130435</v>
      </c>
      <c r="I2696" s="2"/>
      <c r="J2696" s="2">
        <f t="shared" si="1097"/>
        <v>0.15603260869565216</v>
      </c>
      <c r="K2696" s="2">
        <f t="shared" si="1098"/>
        <v>0.83418478260869566</v>
      </c>
      <c r="L2696" s="2">
        <f t="shared" si="1099"/>
        <v>0</v>
      </c>
      <c r="M2696" s="2">
        <f t="shared" si="1100"/>
        <v>9.7826086956521729E-3</v>
      </c>
      <c r="N2696" s="38">
        <v>2871</v>
      </c>
      <c r="O2696" s="38">
        <v>15349</v>
      </c>
      <c r="P2696" s="38"/>
      <c r="Q2696" s="38">
        <v>95</v>
      </c>
      <c r="R2696" s="38">
        <v>35</v>
      </c>
      <c r="S2696" s="38"/>
      <c r="T2696" s="38">
        <v>0</v>
      </c>
      <c r="U2696" s="38">
        <v>0</v>
      </c>
      <c r="V2696" s="38"/>
      <c r="W2696" s="38">
        <f>IF(Copyright!B$11=1,IF(CF2696&gt;0,CF2696-T2696-X2696-U2696-SUM(Z2696:AY2696),SUM(CN2696:CR2696)),SUM(CN2696:CR2696))</f>
        <v>49</v>
      </c>
      <c r="X2696" s="38">
        <v>0</v>
      </c>
      <c r="Y2696" s="38"/>
      <c r="Z2696" s="38">
        <v>1</v>
      </c>
      <c r="AA2696" s="38"/>
      <c r="AB2696" s="38"/>
      <c r="AC2696" s="38"/>
      <c r="AD2696" s="38"/>
      <c r="AE2696" s="38"/>
      <c r="AF2696" s="38"/>
      <c r="AG2696" s="38"/>
      <c r="AH2696" s="38"/>
      <c r="AI2696" s="38"/>
      <c r="AJ2696" s="38"/>
      <c r="AK2696" s="38"/>
      <c r="AL2696" s="38">
        <v>0</v>
      </c>
      <c r="AM2696" s="38"/>
      <c r="AN2696" s="38"/>
      <c r="AO2696" s="38"/>
      <c r="AP2696" s="38"/>
      <c r="AQ2696" s="38"/>
      <c r="AR2696" s="38"/>
      <c r="AS2696" s="38"/>
      <c r="AT2696" s="38"/>
      <c r="AU2696" s="38"/>
      <c r="AV2696" s="38"/>
      <c r="AW2696" s="38"/>
      <c r="AX2696" s="38"/>
      <c r="AY2696" s="38"/>
      <c r="BA2696" s="3">
        <f>IF(Q2696&gt;0,RANK(Q2696,(N2696:P2696,Q2696:AE2696)),0)</f>
        <v>3</v>
      </c>
      <c r="BB2696" s="3">
        <f>IF(R2696&gt;0,RANK(R2696,(N2696:P2696,Q2696:AE2696)),0)</f>
        <v>5</v>
      </c>
      <c r="BC2696" s="3">
        <f>IF(S2696&gt;0,RANK(S2696,(N2696:P2696,Q2696:AE2696)),0)</f>
        <v>0</v>
      </c>
      <c r="BD2696" s="3">
        <f>IF(T2696&gt;0,RANK(T2696,(N2696:P2696,Q2696:AE2696)),0)</f>
        <v>0</v>
      </c>
      <c r="BE2696" s="2">
        <f t="shared" si="1101"/>
        <v>5.1630434782608692E-3</v>
      </c>
      <c r="BF2696" s="2">
        <f t="shared" si="1102"/>
        <v>1.9021739130434783E-3</v>
      </c>
      <c r="BG2696" s="2">
        <f t="shared" si="1103"/>
        <v>0</v>
      </c>
      <c r="BH2696" s="2">
        <f t="shared" si="1104"/>
        <v>0</v>
      </c>
      <c r="BJ2696" t="s">
        <v>2818</v>
      </c>
      <c r="BK2696" t="s">
        <v>52</v>
      </c>
      <c r="BL2696">
        <v>25</v>
      </c>
      <c r="BN2696">
        <v>0</v>
      </c>
      <c r="BO2696" s="60">
        <v>48</v>
      </c>
      <c r="BP2696" s="62">
        <v>143</v>
      </c>
      <c r="BQ2696" s="66">
        <f t="shared" si="1105"/>
        <v>48143</v>
      </c>
      <c r="BR2696" s="66">
        <f t="shared" si="1095"/>
        <v>48143</v>
      </c>
      <c r="BS2696" s="3" t="s">
        <v>3083</v>
      </c>
      <c r="BY2696" s="73"/>
      <c r="CB2696" s="73"/>
      <c r="CD2696" s="38">
        <f t="shared" si="1106"/>
        <v>0</v>
      </c>
      <c r="CE2696" s="38">
        <v>18400</v>
      </c>
      <c r="CF2696" s="38">
        <v>50</v>
      </c>
      <c r="CM2696" s="51"/>
    </row>
    <row r="2697" spans="1:91" ht="14" hidden="1" customHeight="1" outlineLevel="1" x14ac:dyDescent="0.2">
      <c r="A2697" t="s">
        <v>2535</v>
      </c>
      <c r="B2697" t="s">
        <v>52</v>
      </c>
      <c r="C2697" s="1">
        <f t="shared" si="1096"/>
        <v>6277</v>
      </c>
      <c r="D2697" s="3">
        <f>IF(N2697&gt;0, RANK(N2697,(N2697:P2697,Q2697:AE2697)),0)</f>
        <v>2</v>
      </c>
      <c r="E2697" s="3">
        <f>IF(O2697&gt;0,RANK(O2697,(N2697:P2697,Q2697:AE2697)),0)</f>
        <v>1</v>
      </c>
      <c r="F2697" s="3">
        <f>IF(P2697&gt;0,RANK(P2697,(N2697:P2697,Q2697:AE2697)),0)</f>
        <v>0</v>
      </c>
      <c r="G2697" s="1">
        <f t="shared" ref="G2697:G2760" si="1107">IF(C2697&gt;0,MAX(N2697:P2697)-LARGE(N2697:P2697,2),0)</f>
        <v>2807</v>
      </c>
      <c r="H2697" s="2">
        <f t="shared" ref="H2697:H2760" si="1108">IF(C2697&gt;0,G2697/C2697,0)</f>
        <v>0.4471881472040784</v>
      </c>
      <c r="I2697" s="2"/>
      <c r="J2697" s="2">
        <f t="shared" si="1097"/>
        <v>0.27290106738888004</v>
      </c>
      <c r="K2697" s="2">
        <f t="shared" si="1098"/>
        <v>0.72008921459295838</v>
      </c>
      <c r="L2697" s="2">
        <f t="shared" si="1099"/>
        <v>0</v>
      </c>
      <c r="M2697" s="2">
        <f t="shared" si="1100"/>
        <v>7.009718018161526E-3</v>
      </c>
      <c r="N2697" s="38">
        <v>1713</v>
      </c>
      <c r="O2697" s="38">
        <v>4520</v>
      </c>
      <c r="P2697" s="38"/>
      <c r="Q2697" s="38">
        <v>18</v>
      </c>
      <c r="R2697" s="38">
        <v>25</v>
      </c>
      <c r="S2697" s="38"/>
      <c r="T2697" s="38">
        <v>0</v>
      </c>
      <c r="U2697" s="38">
        <v>0</v>
      </c>
      <c r="V2697" s="38"/>
      <c r="W2697" s="38">
        <f>IF(Copyright!B$11=1,IF(CF2697&gt;0,CF2697-T2697-X2697-U2697-SUM(Z2697:AY2697),SUM(CN2697:CR2697)),SUM(CN2697:CR2697))</f>
        <v>0</v>
      </c>
      <c r="X2697" s="38">
        <v>0</v>
      </c>
      <c r="Y2697" s="38"/>
      <c r="Z2697" s="38">
        <v>1</v>
      </c>
      <c r="AA2697" s="38"/>
      <c r="AB2697" s="38"/>
      <c r="AC2697" s="38"/>
      <c r="AD2697" s="38"/>
      <c r="AE2697" s="38"/>
      <c r="AF2697" s="38"/>
      <c r="AG2697" s="38"/>
      <c r="AH2697" s="38"/>
      <c r="AI2697" s="38"/>
      <c r="AJ2697" s="38"/>
      <c r="AK2697" s="38"/>
      <c r="AL2697" s="38">
        <v>0</v>
      </c>
      <c r="AM2697" s="38"/>
      <c r="AN2697" s="38"/>
      <c r="AO2697" s="38"/>
      <c r="AP2697" s="38"/>
      <c r="AQ2697" s="38"/>
      <c r="AR2697" s="38"/>
      <c r="AS2697" s="38"/>
      <c r="AT2697" s="38"/>
      <c r="AU2697" s="38"/>
      <c r="AV2697" s="38"/>
      <c r="AW2697" s="38"/>
      <c r="AX2697" s="38"/>
      <c r="AY2697" s="38"/>
      <c r="BA2697" s="3">
        <f>IF(Q2697&gt;0,RANK(Q2697,(N2697:P2697,Q2697:AE2697)),0)</f>
        <v>4</v>
      </c>
      <c r="BB2697" s="3">
        <f>IF(R2697&gt;0,RANK(R2697,(N2697:P2697,Q2697:AE2697)),0)</f>
        <v>3</v>
      </c>
      <c r="BC2697" s="3">
        <f>IF(S2697&gt;0,RANK(S2697,(N2697:P2697,Q2697:AE2697)),0)</f>
        <v>0</v>
      </c>
      <c r="BD2697" s="3">
        <f>IF(T2697&gt;0,RANK(T2697,(N2697:P2697,Q2697:AE2697)),0)</f>
        <v>0</v>
      </c>
      <c r="BE2697" s="2">
        <f t="shared" si="1101"/>
        <v>2.867611916520631E-3</v>
      </c>
      <c r="BF2697" s="2">
        <f t="shared" si="1102"/>
        <v>3.9827943285008762E-3</v>
      </c>
      <c r="BG2697" s="2">
        <f t="shared" si="1103"/>
        <v>0</v>
      </c>
      <c r="BH2697" s="2">
        <f t="shared" si="1104"/>
        <v>0</v>
      </c>
      <c r="BJ2697" t="s">
        <v>2535</v>
      </c>
      <c r="BK2697" t="s">
        <v>52</v>
      </c>
      <c r="BL2697">
        <v>17</v>
      </c>
      <c r="BN2697">
        <v>0</v>
      </c>
      <c r="BO2697" s="60">
        <v>48</v>
      </c>
      <c r="BP2697" s="62">
        <v>145</v>
      </c>
      <c r="BQ2697" s="66">
        <f t="shared" si="1105"/>
        <v>48145</v>
      </c>
      <c r="BR2697" s="66">
        <f t="shared" si="1095"/>
        <v>48145</v>
      </c>
      <c r="BS2697" s="3" t="s">
        <v>3083</v>
      </c>
      <c r="CB2697" s="6"/>
      <c r="CD2697" s="38">
        <f t="shared" si="1106"/>
        <v>6277</v>
      </c>
    </row>
    <row r="2698" spans="1:91" ht="14" hidden="1" customHeight="1" outlineLevel="1" x14ac:dyDescent="0.2">
      <c r="A2698" t="s">
        <v>2052</v>
      </c>
      <c r="B2698" t="s">
        <v>52</v>
      </c>
      <c r="C2698" s="1">
        <f t="shared" si="1096"/>
        <v>16395</v>
      </c>
      <c r="D2698" s="3">
        <f>IF(N2698&gt;0, RANK(N2698,(N2698:P2698,Q2698:AE2698)),0)</f>
        <v>2</v>
      </c>
      <c r="E2698" s="3">
        <f>IF(O2698&gt;0,RANK(O2698,(N2698:P2698,Q2698:AE2698)),0)</f>
        <v>1</v>
      </c>
      <c r="F2698" s="3">
        <f>IF(P2698&gt;0,RANK(P2698,(N2698:P2698,Q2698:AE2698)),0)</f>
        <v>0</v>
      </c>
      <c r="G2698" s="1">
        <f t="shared" si="1107"/>
        <v>11041</v>
      </c>
      <c r="H2698" s="2">
        <f t="shared" si="1108"/>
        <v>0.67343702348276913</v>
      </c>
      <c r="I2698" s="2"/>
      <c r="J2698" s="2">
        <f t="shared" si="1097"/>
        <v>0.15901189387008235</v>
      </c>
      <c r="K2698" s="2">
        <f t="shared" si="1098"/>
        <v>0.83244891735285143</v>
      </c>
      <c r="L2698" s="2">
        <f t="shared" si="1099"/>
        <v>0</v>
      </c>
      <c r="M2698" s="2">
        <f t="shared" si="1100"/>
        <v>8.5391887770661645E-3</v>
      </c>
      <c r="N2698" s="38">
        <v>2607</v>
      </c>
      <c r="O2698" s="38">
        <v>13648</v>
      </c>
      <c r="P2698" s="38"/>
      <c r="Q2698" s="38">
        <v>82</v>
      </c>
      <c r="R2698" s="38">
        <v>48</v>
      </c>
      <c r="S2698" s="38"/>
      <c r="T2698" s="38">
        <v>1</v>
      </c>
      <c r="U2698" s="38">
        <v>1</v>
      </c>
      <c r="V2698" s="38"/>
      <c r="W2698" s="38">
        <f>IF(Copyright!B$11=1,IF(CF2698&gt;0,CF2698-T2698-X2698-U2698-SUM(Z2698:AY2698),SUM(CN2698:CR2698)),SUM(CN2698:CR2698))</f>
        <v>0</v>
      </c>
      <c r="X2698" s="38">
        <v>7</v>
      </c>
      <c r="Y2698" s="38"/>
      <c r="Z2698" s="38">
        <v>1</v>
      </c>
      <c r="AA2698" s="38"/>
      <c r="AB2698" s="38"/>
      <c r="AC2698" s="38"/>
      <c r="AD2698" s="38"/>
      <c r="AE2698" s="38"/>
      <c r="AF2698" s="38"/>
      <c r="AG2698" s="38"/>
      <c r="AH2698" s="38"/>
      <c r="AI2698" s="38"/>
      <c r="AJ2698" s="38"/>
      <c r="AK2698" s="38"/>
      <c r="AL2698" s="38">
        <v>0</v>
      </c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BA2698" s="3">
        <f>IF(Q2698&gt;0,RANK(Q2698,(N2698:P2698,Q2698:AE2698)),0)</f>
        <v>3</v>
      </c>
      <c r="BB2698" s="3">
        <f>IF(R2698&gt;0,RANK(R2698,(N2698:P2698,Q2698:AE2698)),0)</f>
        <v>4</v>
      </c>
      <c r="BC2698" s="3">
        <f>IF(S2698&gt;0,RANK(S2698,(N2698:P2698,Q2698:AE2698)),0)</f>
        <v>0</v>
      </c>
      <c r="BD2698" s="3">
        <f>IF(T2698&gt;0,RANK(T2698,(N2698:P2698,Q2698:AE2698)),0)</f>
        <v>6</v>
      </c>
      <c r="BE2698" s="2">
        <f t="shared" si="1101"/>
        <v>5.0015248551387621E-3</v>
      </c>
      <c r="BF2698" s="2">
        <f t="shared" si="1102"/>
        <v>2.92772186642269E-3</v>
      </c>
      <c r="BG2698" s="2">
        <f t="shared" si="1103"/>
        <v>0</v>
      </c>
      <c r="BH2698" s="2">
        <f t="shared" si="1104"/>
        <v>6.0994205550472706E-5</v>
      </c>
      <c r="BJ2698" t="s">
        <v>2052</v>
      </c>
      <c r="BK2698" t="s">
        <v>52</v>
      </c>
      <c r="BL2698">
        <v>4</v>
      </c>
      <c r="BN2698">
        <v>0</v>
      </c>
      <c r="BO2698" s="60">
        <v>48</v>
      </c>
      <c r="BP2698" s="62">
        <v>147</v>
      </c>
      <c r="BQ2698" s="66">
        <f t="shared" si="1105"/>
        <v>48147</v>
      </c>
      <c r="BR2698" s="66">
        <f t="shared" si="1095"/>
        <v>48147</v>
      </c>
      <c r="BS2698" s="3" t="s">
        <v>3083</v>
      </c>
      <c r="CB2698" s="73"/>
      <c r="CD2698" s="38">
        <f t="shared" si="1106"/>
        <v>21</v>
      </c>
      <c r="CE2698" s="38">
        <v>16374</v>
      </c>
      <c r="CF2698" s="38">
        <v>10</v>
      </c>
      <c r="CG2698" s="38" t="s">
        <v>3953</v>
      </c>
      <c r="CM2698" s="51"/>
    </row>
    <row r="2699" spans="1:91" ht="14" hidden="1" customHeight="1" outlineLevel="1" x14ac:dyDescent="0.2">
      <c r="A2699" t="s">
        <v>1391</v>
      </c>
      <c r="B2699" t="s">
        <v>52</v>
      </c>
      <c r="C2699" s="1">
        <f t="shared" si="1096"/>
        <v>13359</v>
      </c>
      <c r="D2699" s="3">
        <f>IF(N2699&gt;0, RANK(N2699,(N2699:P2699,Q2699:AE2699)),0)</f>
        <v>2</v>
      </c>
      <c r="E2699" s="3">
        <f>IF(O2699&gt;0,RANK(O2699,(N2699:P2699,Q2699:AE2699)),0)</f>
        <v>1</v>
      </c>
      <c r="F2699" s="3">
        <f>IF(P2699&gt;0,RANK(P2699,(N2699:P2699,Q2699:AE2699)),0)</f>
        <v>0</v>
      </c>
      <c r="G2699" s="1">
        <f t="shared" si="1107"/>
        <v>8184</v>
      </c>
      <c r="H2699" s="2">
        <f t="shared" si="1108"/>
        <v>0.61262070514260047</v>
      </c>
      <c r="I2699" s="2"/>
      <c r="J2699" s="2">
        <f t="shared" si="1097"/>
        <v>0.18826259450557675</v>
      </c>
      <c r="K2699" s="2">
        <f t="shared" si="1098"/>
        <v>0.80088329964817728</v>
      </c>
      <c r="L2699" s="2">
        <f t="shared" si="1099"/>
        <v>0</v>
      </c>
      <c r="M2699" s="2">
        <f t="shared" si="1100"/>
        <v>1.085410584624602E-2</v>
      </c>
      <c r="N2699" s="38">
        <v>2515</v>
      </c>
      <c r="O2699" s="38">
        <v>10699</v>
      </c>
      <c r="P2699" s="38"/>
      <c r="Q2699" s="38">
        <v>76</v>
      </c>
      <c r="R2699" s="38">
        <v>37</v>
      </c>
      <c r="S2699" s="38"/>
      <c r="T2699" s="38">
        <v>1</v>
      </c>
      <c r="U2699" s="38">
        <v>1</v>
      </c>
      <c r="V2699" s="38"/>
      <c r="W2699" s="38">
        <f>IF(Copyright!B$11=1,IF(CF2699&gt;0,CF2699-T2699-X2699-U2699-SUM(Z2699:AY2699),SUM(CN2699:CR2699)),SUM(CN2699:CR2699))</f>
        <v>28</v>
      </c>
      <c r="X2699" s="38">
        <v>2</v>
      </c>
      <c r="Y2699" s="38"/>
      <c r="Z2699" s="38">
        <v>0</v>
      </c>
      <c r="AA2699" s="38"/>
      <c r="AB2699" s="38"/>
      <c r="AC2699" s="38"/>
      <c r="AD2699" s="38"/>
      <c r="AE2699" s="38"/>
      <c r="AF2699" s="38"/>
      <c r="AG2699" s="38"/>
      <c r="AH2699" s="38"/>
      <c r="AI2699" s="38"/>
      <c r="AJ2699" s="38"/>
      <c r="AK2699" s="38"/>
      <c r="AL2699" s="38">
        <v>0</v>
      </c>
      <c r="AM2699" s="38"/>
      <c r="AN2699" s="38"/>
      <c r="AO2699" s="38"/>
      <c r="AP2699" s="38"/>
      <c r="AQ2699" s="38"/>
      <c r="AR2699" s="38"/>
      <c r="AS2699" s="38"/>
      <c r="AT2699" s="38"/>
      <c r="AU2699" s="38"/>
      <c r="AV2699" s="38"/>
      <c r="AW2699" s="38"/>
      <c r="AX2699" s="38"/>
      <c r="AY2699" s="38"/>
      <c r="BA2699" s="3">
        <f>IF(Q2699&gt;0,RANK(Q2699,(N2699:P2699,Q2699:AE2699)),0)</f>
        <v>3</v>
      </c>
      <c r="BB2699" s="3">
        <f>IF(R2699&gt;0,RANK(R2699,(N2699:P2699,Q2699:AE2699)),0)</f>
        <v>4</v>
      </c>
      <c r="BC2699" s="3">
        <f>IF(S2699&gt;0,RANK(S2699,(N2699:P2699,Q2699:AE2699)),0)</f>
        <v>0</v>
      </c>
      <c r="BD2699" s="3">
        <f>IF(T2699&gt;0,RANK(T2699,(N2699:P2699,Q2699:AE2699)),0)</f>
        <v>7</v>
      </c>
      <c r="BE2699" s="2">
        <f t="shared" si="1101"/>
        <v>5.6890485814806496E-3</v>
      </c>
      <c r="BF2699" s="2">
        <f t="shared" si="1102"/>
        <v>2.7696683883524217E-3</v>
      </c>
      <c r="BG2699" s="2">
        <f t="shared" si="1103"/>
        <v>0</v>
      </c>
      <c r="BH2699" s="2">
        <f t="shared" si="1104"/>
        <v>7.485590238790328E-5</v>
      </c>
      <c r="BJ2699" t="s">
        <v>1391</v>
      </c>
      <c r="BK2699" t="s">
        <v>52</v>
      </c>
      <c r="BL2699">
        <v>10</v>
      </c>
      <c r="BN2699">
        <v>0</v>
      </c>
      <c r="BO2699" s="60">
        <v>48</v>
      </c>
      <c r="BP2699" s="62">
        <v>149</v>
      </c>
      <c r="BQ2699" s="66">
        <f t="shared" si="1105"/>
        <v>48149</v>
      </c>
      <c r="BR2699" s="66">
        <f t="shared" si="1095"/>
        <v>48149</v>
      </c>
      <c r="BS2699" s="3" t="s">
        <v>3083</v>
      </c>
      <c r="BY2699" s="73"/>
      <c r="CB2699" s="73"/>
      <c r="CD2699" s="38">
        <f t="shared" si="1106"/>
        <v>0</v>
      </c>
      <c r="CE2699" s="38">
        <v>13359</v>
      </c>
      <c r="CF2699" s="38">
        <v>32</v>
      </c>
      <c r="CM2699" s="51"/>
    </row>
    <row r="2700" spans="1:91" ht="14" hidden="1" customHeight="1" outlineLevel="1" x14ac:dyDescent="0.2">
      <c r="A2700" t="s">
        <v>2554</v>
      </c>
      <c r="B2700" t="s">
        <v>52</v>
      </c>
      <c r="C2700" s="1">
        <f t="shared" si="1096"/>
        <v>1834</v>
      </c>
      <c r="D2700" s="3">
        <f>IF(N2700&gt;0, RANK(N2700,(N2700:P2700,Q2700:AE2700)),0)</f>
        <v>2</v>
      </c>
      <c r="E2700" s="3">
        <f>IF(O2700&gt;0,RANK(O2700,(N2700:P2700,Q2700:AE2700)),0)</f>
        <v>1</v>
      </c>
      <c r="F2700" s="3">
        <f>IF(P2700&gt;0,RANK(P2700,(N2700:P2700,Q2700:AE2700)),0)</f>
        <v>0</v>
      </c>
      <c r="G2700" s="1">
        <f t="shared" si="1107"/>
        <v>1157</v>
      </c>
      <c r="H2700" s="2">
        <f t="shared" si="1108"/>
        <v>0.63086150490730641</v>
      </c>
      <c r="I2700" s="2"/>
      <c r="J2700" s="2">
        <f t="shared" si="1097"/>
        <v>0.17993456924754633</v>
      </c>
      <c r="K2700" s="2">
        <f t="shared" si="1098"/>
        <v>0.81079607415485277</v>
      </c>
      <c r="L2700" s="2">
        <f t="shared" si="1099"/>
        <v>0</v>
      </c>
      <c r="M2700" s="2">
        <f t="shared" si="1100"/>
        <v>9.2693565976008641E-3</v>
      </c>
      <c r="N2700" s="38">
        <v>330</v>
      </c>
      <c r="O2700" s="38">
        <v>1487</v>
      </c>
      <c r="P2700" s="38"/>
      <c r="Q2700" s="38">
        <v>10</v>
      </c>
      <c r="R2700" s="38">
        <v>2</v>
      </c>
      <c r="S2700" s="38"/>
      <c r="T2700" s="38">
        <v>0</v>
      </c>
      <c r="U2700" s="38">
        <v>1</v>
      </c>
      <c r="V2700" s="38"/>
      <c r="W2700" s="38">
        <f>IF(Copyright!B$11=1,IF(CF2700&gt;0,CF2700-T2700-X2700-U2700-SUM(Z2700:AY2700),SUM(CN2700:CR2700)),SUM(CN2700:CR2700))</f>
        <v>4</v>
      </c>
      <c r="X2700" s="38">
        <v>0</v>
      </c>
      <c r="Y2700" s="38"/>
      <c r="Z2700" s="38">
        <v>0</v>
      </c>
      <c r="AA2700" s="38"/>
      <c r="AB2700" s="38"/>
      <c r="AC2700" s="38"/>
      <c r="AD2700" s="38"/>
      <c r="AE2700" s="38"/>
      <c r="AF2700" s="38"/>
      <c r="AG2700" s="38"/>
      <c r="AH2700" s="38"/>
      <c r="AI2700" s="38"/>
      <c r="AJ2700" s="38"/>
      <c r="AK2700" s="38"/>
      <c r="AL2700" s="38">
        <v>0</v>
      </c>
      <c r="AM2700" s="38"/>
      <c r="AN2700" s="38"/>
      <c r="AO2700" s="38"/>
      <c r="AP2700" s="38"/>
      <c r="AQ2700" s="38"/>
      <c r="AR2700" s="38"/>
      <c r="AS2700" s="38"/>
      <c r="AT2700" s="38"/>
      <c r="AU2700" s="38"/>
      <c r="AV2700" s="38"/>
      <c r="AW2700" s="38"/>
      <c r="AX2700" s="38"/>
      <c r="AY2700" s="38"/>
      <c r="BA2700" s="3">
        <f>IF(Q2700&gt;0,RANK(Q2700,(N2700:P2700,Q2700:AE2700)),0)</f>
        <v>3</v>
      </c>
      <c r="BB2700" s="3">
        <f>IF(R2700&gt;0,RANK(R2700,(N2700:P2700,Q2700:AE2700)),0)</f>
        <v>5</v>
      </c>
      <c r="BC2700" s="3">
        <f>IF(S2700&gt;0,RANK(S2700,(N2700:P2700,Q2700:AE2700)),0)</f>
        <v>0</v>
      </c>
      <c r="BD2700" s="3">
        <f>IF(T2700&gt;0,RANK(T2700,(N2700:P2700,Q2700:AE2700)),0)</f>
        <v>0</v>
      </c>
      <c r="BE2700" s="2">
        <f t="shared" si="1101"/>
        <v>5.4525627044711015E-3</v>
      </c>
      <c r="BF2700" s="2">
        <f t="shared" si="1102"/>
        <v>1.0905125408942203E-3</v>
      </c>
      <c r="BG2700" s="2">
        <f t="shared" si="1103"/>
        <v>0</v>
      </c>
      <c r="BH2700" s="2">
        <f t="shared" si="1104"/>
        <v>0</v>
      </c>
      <c r="BJ2700" t="s">
        <v>2554</v>
      </c>
      <c r="BK2700" t="s">
        <v>52</v>
      </c>
      <c r="BL2700">
        <v>19</v>
      </c>
      <c r="BN2700">
        <v>0</v>
      </c>
      <c r="BO2700" s="60">
        <v>48</v>
      </c>
      <c r="BP2700" s="62">
        <v>151</v>
      </c>
      <c r="BQ2700" s="66">
        <f t="shared" si="1105"/>
        <v>48151</v>
      </c>
      <c r="BR2700" s="66">
        <f t="shared" si="1095"/>
        <v>48151</v>
      </c>
      <c r="BS2700" s="3" t="s">
        <v>3083</v>
      </c>
      <c r="CB2700" s="73"/>
      <c r="CD2700" s="38">
        <f t="shared" si="1106"/>
        <v>0</v>
      </c>
      <c r="CE2700" s="38">
        <v>1834</v>
      </c>
      <c r="CF2700" s="38">
        <v>5</v>
      </c>
      <c r="CM2700" s="51"/>
    </row>
    <row r="2701" spans="1:91" ht="14" hidden="1" customHeight="1" outlineLevel="1" x14ac:dyDescent="0.2">
      <c r="A2701" t="s">
        <v>2875</v>
      </c>
      <c r="B2701" t="s">
        <v>52</v>
      </c>
      <c r="C2701" s="1">
        <f t="shared" si="1096"/>
        <v>2090</v>
      </c>
      <c r="D2701" s="3">
        <f>IF(N2701&gt;0, RANK(N2701,(N2701:P2701,Q2701:AE2701)),0)</f>
        <v>2</v>
      </c>
      <c r="E2701" s="3">
        <f>IF(O2701&gt;0,RANK(O2701,(N2701:P2701,Q2701:AE2701)),0)</f>
        <v>1</v>
      </c>
      <c r="F2701" s="3">
        <f>IF(P2701&gt;0,RANK(P2701,(N2701:P2701,Q2701:AE2701)),0)</f>
        <v>0</v>
      </c>
      <c r="G2701" s="1">
        <f t="shared" si="1107"/>
        <v>1357</v>
      </c>
      <c r="H2701" s="2">
        <f t="shared" si="1108"/>
        <v>0.64928229665071768</v>
      </c>
      <c r="I2701" s="2"/>
      <c r="J2701" s="2">
        <f t="shared" si="1097"/>
        <v>0.17129186602870813</v>
      </c>
      <c r="K2701" s="2">
        <f t="shared" si="1098"/>
        <v>0.82057416267942584</v>
      </c>
      <c r="L2701" s="2">
        <f t="shared" si="1099"/>
        <v>0</v>
      </c>
      <c r="M2701" s="2">
        <f t="shared" si="1100"/>
        <v>8.1339712918659934E-3</v>
      </c>
      <c r="N2701" s="38">
        <v>358</v>
      </c>
      <c r="O2701" s="38">
        <v>1715</v>
      </c>
      <c r="P2701" s="38"/>
      <c r="Q2701" s="38">
        <v>11</v>
      </c>
      <c r="R2701" s="38">
        <v>5</v>
      </c>
      <c r="S2701" s="38"/>
      <c r="T2701" s="38">
        <v>0</v>
      </c>
      <c r="U2701" s="38">
        <v>0</v>
      </c>
      <c r="V2701" s="38"/>
      <c r="W2701" s="38">
        <f>IF(Copyright!B$11=1,IF(CF2701&gt;0,CF2701-T2701-X2701-U2701-SUM(Z2701:AY2701),SUM(CN2701:CR2701)),SUM(CN2701:CR2701))</f>
        <v>0</v>
      </c>
      <c r="X2701" s="38">
        <v>1</v>
      </c>
      <c r="Y2701" s="38"/>
      <c r="Z2701" s="38">
        <v>0</v>
      </c>
      <c r="AA2701" s="38"/>
      <c r="AB2701" s="38"/>
      <c r="AC2701" s="38"/>
      <c r="AD2701" s="38"/>
      <c r="AE2701" s="38"/>
      <c r="AF2701" s="38"/>
      <c r="AG2701" s="38"/>
      <c r="AH2701" s="38"/>
      <c r="AI2701" s="38"/>
      <c r="AJ2701" s="38"/>
      <c r="AK2701" s="38"/>
      <c r="AL2701" s="38">
        <v>0</v>
      </c>
      <c r="AM2701" s="38"/>
      <c r="AN2701" s="38"/>
      <c r="AO2701" s="38"/>
      <c r="AP2701" s="38"/>
      <c r="AQ2701" s="38"/>
      <c r="AR2701" s="38"/>
      <c r="AS2701" s="38"/>
      <c r="AT2701" s="38"/>
      <c r="AU2701" s="38"/>
      <c r="AV2701" s="38"/>
      <c r="AW2701" s="38"/>
      <c r="AX2701" s="38"/>
      <c r="AY2701" s="38"/>
      <c r="BA2701" s="3">
        <f>IF(Q2701&gt;0,RANK(Q2701,(N2701:P2701,Q2701:AE2701)),0)</f>
        <v>3</v>
      </c>
      <c r="BB2701" s="3">
        <f>IF(R2701&gt;0,RANK(R2701,(N2701:P2701,Q2701:AE2701)),0)</f>
        <v>4</v>
      </c>
      <c r="BC2701" s="3">
        <f>IF(S2701&gt;0,RANK(S2701,(N2701:P2701,Q2701:AE2701)),0)</f>
        <v>0</v>
      </c>
      <c r="BD2701" s="3">
        <f>IF(T2701&gt;0,RANK(T2701,(N2701:P2701,Q2701:AE2701)),0)</f>
        <v>0</v>
      </c>
      <c r="BE2701" s="2">
        <f t="shared" si="1101"/>
        <v>5.263157894736842E-3</v>
      </c>
      <c r="BF2701" s="2">
        <f t="shared" si="1102"/>
        <v>2.3923444976076554E-3</v>
      </c>
      <c r="BG2701" s="2">
        <f t="shared" si="1103"/>
        <v>0</v>
      </c>
      <c r="BH2701" s="2">
        <f t="shared" si="1104"/>
        <v>0</v>
      </c>
      <c r="BJ2701" t="s">
        <v>2875</v>
      </c>
      <c r="BK2701" t="s">
        <v>52</v>
      </c>
      <c r="BL2701">
        <v>19</v>
      </c>
      <c r="BN2701">
        <v>0</v>
      </c>
      <c r="BO2701" s="60">
        <v>48</v>
      </c>
      <c r="BP2701" s="62">
        <v>153</v>
      </c>
      <c r="BQ2701" s="66">
        <f t="shared" si="1105"/>
        <v>48153</v>
      </c>
      <c r="BR2701" s="66">
        <f t="shared" si="1095"/>
        <v>48153</v>
      </c>
      <c r="BS2701" s="3" t="s">
        <v>3083</v>
      </c>
      <c r="CB2701" s="6"/>
      <c r="CD2701" s="38">
        <f t="shared" si="1106"/>
        <v>2090</v>
      </c>
    </row>
    <row r="2702" spans="1:91" ht="14" hidden="1" customHeight="1" outlineLevel="1" x14ac:dyDescent="0.2">
      <c r="A2702" t="s">
        <v>3097</v>
      </c>
      <c r="B2702" t="s">
        <v>52</v>
      </c>
      <c r="C2702" s="1">
        <f t="shared" si="1096"/>
        <v>545</v>
      </c>
      <c r="D2702" s="3">
        <f>IF(N2702&gt;0, RANK(N2702,(N2702:P2702,Q2702:AE2702)),0)</f>
        <v>2</v>
      </c>
      <c r="E2702" s="3">
        <f>IF(O2702&gt;0,RANK(O2702,(N2702:P2702,Q2702:AE2702)),0)</f>
        <v>1</v>
      </c>
      <c r="F2702" s="3">
        <f>IF(P2702&gt;0,RANK(P2702,(N2702:P2702,Q2702:AE2702)),0)</f>
        <v>0</v>
      </c>
      <c r="G2702" s="1">
        <f t="shared" si="1107"/>
        <v>356</v>
      </c>
      <c r="H2702" s="2">
        <f t="shared" si="1108"/>
        <v>0.65321100917431196</v>
      </c>
      <c r="I2702" s="2"/>
      <c r="J2702" s="2">
        <f t="shared" si="1097"/>
        <v>0.16880733944954129</v>
      </c>
      <c r="K2702" s="2">
        <f t="shared" si="1098"/>
        <v>0.82201834862385326</v>
      </c>
      <c r="L2702" s="2">
        <f t="shared" si="1099"/>
        <v>0</v>
      </c>
      <c r="M2702" s="2">
        <f t="shared" si="1100"/>
        <v>9.1743119266054496E-3</v>
      </c>
      <c r="N2702" s="38">
        <v>92</v>
      </c>
      <c r="O2702" s="38">
        <v>448</v>
      </c>
      <c r="P2702" s="38"/>
      <c r="Q2702" s="38">
        <v>3</v>
      </c>
      <c r="R2702" s="38">
        <v>2</v>
      </c>
      <c r="S2702" s="38"/>
      <c r="T2702" s="38">
        <v>0</v>
      </c>
      <c r="U2702" s="38">
        <v>0</v>
      </c>
      <c r="V2702" s="38"/>
      <c r="W2702" s="38">
        <f>IF(Copyright!B$11=1,IF(CF2702&gt;0,CF2702-T2702-X2702-U2702-SUM(Z2702:AY2702),SUM(CN2702:CR2702)),SUM(CN2702:CR2702))</f>
        <v>0</v>
      </c>
      <c r="X2702" s="38">
        <v>0</v>
      </c>
      <c r="Y2702" s="38"/>
      <c r="Z2702" s="38">
        <v>0</v>
      </c>
      <c r="AA2702" s="38"/>
      <c r="AB2702" s="38"/>
      <c r="AC2702" s="38"/>
      <c r="AD2702" s="38"/>
      <c r="AE2702" s="38"/>
      <c r="AF2702" s="38"/>
      <c r="AG2702" s="38"/>
      <c r="AH2702" s="38"/>
      <c r="AI2702" s="38"/>
      <c r="AJ2702" s="38"/>
      <c r="AK2702" s="38"/>
      <c r="AL2702" s="38">
        <v>0</v>
      </c>
      <c r="AM2702" s="38"/>
      <c r="AN2702" s="38"/>
      <c r="AO2702" s="38"/>
      <c r="AP2702" s="38"/>
      <c r="AQ2702" s="38"/>
      <c r="AR2702" s="38"/>
      <c r="AS2702" s="38"/>
      <c r="AT2702" s="38"/>
      <c r="AU2702" s="38"/>
      <c r="AV2702" s="38"/>
      <c r="AW2702" s="38"/>
      <c r="AX2702" s="38"/>
      <c r="AY2702" s="38"/>
      <c r="BA2702" s="3">
        <f>IF(Q2702&gt;0,RANK(Q2702,(N2702:P2702,Q2702:AE2702)),0)</f>
        <v>3</v>
      </c>
      <c r="BB2702" s="3">
        <f>IF(R2702&gt;0,RANK(R2702,(N2702:P2702,Q2702:AE2702)),0)</f>
        <v>4</v>
      </c>
      <c r="BC2702" s="3">
        <f>IF(S2702&gt;0,RANK(S2702,(N2702:P2702,Q2702:AE2702)),0)</f>
        <v>0</v>
      </c>
      <c r="BD2702" s="3">
        <f>IF(T2702&gt;0,RANK(T2702,(N2702:P2702,Q2702:AE2702)),0)</f>
        <v>0</v>
      </c>
      <c r="BE2702" s="2">
        <f t="shared" si="1101"/>
        <v>5.5045871559633031E-3</v>
      </c>
      <c r="BF2702" s="2">
        <f t="shared" si="1102"/>
        <v>3.669724770642202E-3</v>
      </c>
      <c r="BG2702" s="2">
        <f t="shared" si="1103"/>
        <v>0</v>
      </c>
      <c r="BH2702" s="2">
        <f t="shared" si="1104"/>
        <v>0</v>
      </c>
      <c r="BJ2702" t="s">
        <v>3097</v>
      </c>
      <c r="BK2702" t="s">
        <v>52</v>
      </c>
      <c r="BL2702">
        <v>13</v>
      </c>
      <c r="BN2702">
        <v>0</v>
      </c>
      <c r="BO2702" s="60">
        <v>48</v>
      </c>
      <c r="BP2702" s="62">
        <v>155</v>
      </c>
      <c r="BQ2702" s="66">
        <f t="shared" si="1105"/>
        <v>48155</v>
      </c>
      <c r="BR2702" s="66">
        <f t="shared" si="1095"/>
        <v>48155</v>
      </c>
      <c r="BS2702" s="3" t="s">
        <v>3083</v>
      </c>
      <c r="CB2702" s="6"/>
      <c r="CD2702" s="38">
        <f t="shared" si="1106"/>
        <v>545</v>
      </c>
    </row>
    <row r="2703" spans="1:91" ht="14" hidden="1" customHeight="1" outlineLevel="1" x14ac:dyDescent="0.2">
      <c r="A2703" t="s">
        <v>1083</v>
      </c>
      <c r="B2703" t="s">
        <v>52</v>
      </c>
      <c r="C2703" s="1">
        <f t="shared" si="1096"/>
        <v>363515</v>
      </c>
      <c r="D2703" s="3">
        <f>IF(N2703&gt;0, RANK(N2703,(N2703:P2703,Q2703:AE2703)),0)</f>
        <v>1</v>
      </c>
      <c r="E2703" s="3">
        <f>IF(O2703&gt;0,RANK(O2703,(N2703:P2703,Q2703:AE2703)),0)</f>
        <v>2</v>
      </c>
      <c r="F2703" s="3">
        <f>IF(P2703&gt;0,RANK(P2703,(N2703:P2703,Q2703:AE2703)),0)</f>
        <v>0</v>
      </c>
      <c r="G2703" s="1">
        <f t="shared" si="1107"/>
        <v>5718</v>
      </c>
      <c r="H2703" s="2">
        <f t="shared" si="1108"/>
        <v>1.5729749803997085E-2</v>
      </c>
      <c r="I2703" s="2"/>
      <c r="J2703" s="2">
        <f t="shared" si="1097"/>
        <v>0.49326712790393795</v>
      </c>
      <c r="K2703" s="2">
        <f t="shared" si="1098"/>
        <v>0.47753737809994085</v>
      </c>
      <c r="L2703" s="2">
        <f t="shared" si="1099"/>
        <v>0</v>
      </c>
      <c r="M2703" s="2">
        <f t="shared" si="1100"/>
        <v>2.9195493996121147E-2</v>
      </c>
      <c r="N2703" s="38">
        <v>179310</v>
      </c>
      <c r="O2703" s="38">
        <v>173592</v>
      </c>
      <c r="P2703" s="38"/>
      <c r="Q2703" s="38">
        <v>1929</v>
      </c>
      <c r="R2703" s="38">
        <v>7428</v>
      </c>
      <c r="S2703" s="38"/>
      <c r="T2703" s="38">
        <v>49</v>
      </c>
      <c r="U2703" s="38">
        <v>85</v>
      </c>
      <c r="V2703" s="38"/>
      <c r="W2703" s="38">
        <f>IF(Copyright!B$11=1,IF(CF2703&gt;0,CF2703-T2703-X2703-U2703-SUM(Z2703:AY2703),SUM(CN2703:CR2703)),SUM(CN2703:CR2703))</f>
        <v>1021</v>
      </c>
      <c r="X2703" s="38">
        <v>94</v>
      </c>
      <c r="Y2703" s="38"/>
      <c r="Z2703" s="38">
        <v>7</v>
      </c>
      <c r="AA2703" s="38"/>
      <c r="AB2703" s="38"/>
      <c r="AC2703" s="38"/>
      <c r="AD2703" s="38"/>
      <c r="AE2703" s="38"/>
      <c r="AF2703" s="38"/>
      <c r="AG2703" s="38"/>
      <c r="AH2703" s="38"/>
      <c r="AI2703" s="38"/>
      <c r="AJ2703" s="38"/>
      <c r="AK2703" s="38"/>
      <c r="AL2703" s="38">
        <v>0</v>
      </c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BA2703" s="3">
        <f>IF(Q2703&gt;0,RANK(Q2703,(N2703:P2703,Q2703:AE2703)),0)</f>
        <v>4</v>
      </c>
      <c r="BB2703" s="3">
        <f>IF(R2703&gt;0,RANK(R2703,(N2703:P2703,Q2703:AE2703)),0)</f>
        <v>3</v>
      </c>
      <c r="BC2703" s="3">
        <f>IF(S2703&gt;0,RANK(S2703,(N2703:P2703,Q2703:AE2703)),0)</f>
        <v>0</v>
      </c>
      <c r="BD2703" s="3">
        <f>IF(T2703&gt;0,RANK(T2703,(N2703:P2703,Q2703:AE2703)),0)</f>
        <v>8</v>
      </c>
      <c r="BE2703" s="2">
        <f t="shared" si="1101"/>
        <v>5.306521051400905E-3</v>
      </c>
      <c r="BF2703" s="2">
        <f t="shared" si="1102"/>
        <v>2.0433819787354028E-2</v>
      </c>
      <c r="BG2703" s="2">
        <f t="shared" si="1103"/>
        <v>0</v>
      </c>
      <c r="BH2703" s="2">
        <f t="shared" si="1104"/>
        <v>1.3479498782718733E-4</v>
      </c>
      <c r="BJ2703" t="s">
        <v>1083</v>
      </c>
      <c r="BK2703" t="s">
        <v>52</v>
      </c>
      <c r="BN2703">
        <v>0</v>
      </c>
      <c r="BO2703" s="60">
        <v>48</v>
      </c>
      <c r="BP2703" s="62">
        <v>157</v>
      </c>
      <c r="BQ2703" s="66">
        <f t="shared" si="1105"/>
        <v>48157</v>
      </c>
      <c r="BR2703" s="66">
        <f t="shared" si="1095"/>
        <v>48157</v>
      </c>
      <c r="BS2703" s="3" t="s">
        <v>3083</v>
      </c>
      <c r="BY2703" s="73"/>
      <c r="CB2703" s="73"/>
      <c r="CD2703" s="38">
        <f t="shared" si="1106"/>
        <v>0</v>
      </c>
      <c r="CE2703" s="38">
        <v>363515</v>
      </c>
      <c r="CF2703" s="38">
        <v>1256</v>
      </c>
      <c r="CM2703" s="51"/>
    </row>
    <row r="2704" spans="1:91" ht="14" hidden="1" customHeight="1" outlineLevel="1" x14ac:dyDescent="0.2">
      <c r="A2704" t="s">
        <v>1117</v>
      </c>
      <c r="B2704" t="s">
        <v>52</v>
      </c>
      <c r="C2704" s="1">
        <f t="shared" si="1096"/>
        <v>5311</v>
      </c>
      <c r="D2704" s="3">
        <f>IF(N2704&gt;0, RANK(N2704,(N2704:P2704,Q2704:AE2704)),0)</f>
        <v>2</v>
      </c>
      <c r="E2704" s="3">
        <f>IF(O2704&gt;0,RANK(O2704,(N2704:P2704,Q2704:AE2704)),0)</f>
        <v>1</v>
      </c>
      <c r="F2704" s="3">
        <f>IF(P2704&gt;0,RANK(P2704,(N2704:P2704,Q2704:AE2704)),0)</f>
        <v>0</v>
      </c>
      <c r="G2704" s="1">
        <f t="shared" si="1107"/>
        <v>3660</v>
      </c>
      <c r="H2704" s="2">
        <f t="shared" si="1108"/>
        <v>0.68913575597815857</v>
      </c>
      <c r="I2704" s="2"/>
      <c r="J2704" s="2">
        <f t="shared" si="1097"/>
        <v>0.1530785162869516</v>
      </c>
      <c r="K2704" s="2">
        <f t="shared" si="1098"/>
        <v>0.84221427226511014</v>
      </c>
      <c r="L2704" s="2">
        <f t="shared" si="1099"/>
        <v>0</v>
      </c>
      <c r="M2704" s="2">
        <f t="shared" si="1100"/>
        <v>4.7072114479382865E-3</v>
      </c>
      <c r="N2704" s="38">
        <v>813</v>
      </c>
      <c r="O2704" s="38">
        <v>4473</v>
      </c>
      <c r="P2704" s="38"/>
      <c r="Q2704" s="38">
        <v>17</v>
      </c>
      <c r="R2704" s="38">
        <v>7</v>
      </c>
      <c r="S2704" s="38"/>
      <c r="T2704" s="38">
        <v>0</v>
      </c>
      <c r="U2704" s="38">
        <v>1</v>
      </c>
      <c r="V2704" s="38"/>
      <c r="W2704" s="38">
        <f>IF(Copyright!B$11=1,IF(CF2704&gt;0,CF2704-T2704-X2704-U2704-SUM(Z2704:AY2704),SUM(CN2704:CR2704)),SUM(CN2704:CR2704))</f>
        <v>0</v>
      </c>
      <c r="X2704" s="38">
        <v>0</v>
      </c>
      <c r="Y2704" s="38"/>
      <c r="Z2704" s="38">
        <v>0</v>
      </c>
      <c r="AA2704" s="38"/>
      <c r="AB2704" s="38"/>
      <c r="AC2704" s="38"/>
      <c r="AD2704" s="38"/>
      <c r="AE2704" s="38"/>
      <c r="AF2704" s="38"/>
      <c r="AG2704" s="38"/>
      <c r="AH2704" s="38"/>
      <c r="AI2704" s="38"/>
      <c r="AJ2704" s="38"/>
      <c r="AK2704" s="38"/>
      <c r="AL2704" s="38">
        <v>0</v>
      </c>
      <c r="AM2704" s="38"/>
      <c r="AN2704" s="38"/>
      <c r="AO2704" s="38"/>
      <c r="AP2704" s="38"/>
      <c r="AQ2704" s="38"/>
      <c r="AR2704" s="38"/>
      <c r="AS2704" s="38"/>
      <c r="AT2704" s="38"/>
      <c r="AU2704" s="38"/>
      <c r="AV2704" s="38"/>
      <c r="AW2704" s="38"/>
      <c r="AX2704" s="38"/>
      <c r="AY2704" s="38"/>
      <c r="BA2704" s="3">
        <f>IF(Q2704&gt;0,RANK(Q2704,(N2704:P2704,Q2704:AE2704)),0)</f>
        <v>3</v>
      </c>
      <c r="BB2704" s="3">
        <f>IF(R2704&gt;0,RANK(R2704,(N2704:P2704,Q2704:AE2704)),0)</f>
        <v>4</v>
      </c>
      <c r="BC2704" s="3">
        <f>IF(S2704&gt;0,RANK(S2704,(N2704:P2704,Q2704:AE2704)),0)</f>
        <v>0</v>
      </c>
      <c r="BD2704" s="3">
        <f>IF(T2704&gt;0,RANK(T2704,(N2704:P2704,Q2704:AE2704)),0)</f>
        <v>0</v>
      </c>
      <c r="BE2704" s="2">
        <f t="shared" si="1101"/>
        <v>3.2009037845980044E-3</v>
      </c>
      <c r="BF2704" s="2">
        <f t="shared" si="1102"/>
        <v>1.3180192054227076E-3</v>
      </c>
      <c r="BG2704" s="2">
        <f t="shared" si="1103"/>
        <v>0</v>
      </c>
      <c r="BH2704" s="2">
        <f t="shared" si="1104"/>
        <v>0</v>
      </c>
      <c r="BJ2704" t="s">
        <v>1117</v>
      </c>
      <c r="BK2704" t="s">
        <v>52</v>
      </c>
      <c r="BL2704">
        <v>1</v>
      </c>
      <c r="BN2704">
        <v>0</v>
      </c>
      <c r="BO2704" s="60">
        <v>48</v>
      </c>
      <c r="BP2704" s="62">
        <v>159</v>
      </c>
      <c r="BQ2704" s="66">
        <f t="shared" si="1105"/>
        <v>48159</v>
      </c>
      <c r="BR2704" s="66">
        <f t="shared" si="1095"/>
        <v>48159</v>
      </c>
      <c r="BS2704" s="3" t="s">
        <v>3083</v>
      </c>
      <c r="CB2704" s="6"/>
      <c r="CD2704" s="38">
        <f t="shared" si="1106"/>
        <v>5311</v>
      </c>
    </row>
    <row r="2705" spans="1:91" ht="14" hidden="1" customHeight="1" outlineLevel="1" x14ac:dyDescent="0.2">
      <c r="A2705" t="s">
        <v>1150</v>
      </c>
      <c r="B2705" t="s">
        <v>52</v>
      </c>
      <c r="C2705" s="1">
        <f t="shared" si="1096"/>
        <v>9052</v>
      </c>
      <c r="D2705" s="3">
        <f>IF(N2705&gt;0, RANK(N2705,(N2705:P2705,Q2705:AE2705)),0)</f>
        <v>2</v>
      </c>
      <c r="E2705" s="3">
        <f>IF(O2705&gt;0,RANK(O2705,(N2705:P2705,Q2705:AE2705)),0)</f>
        <v>1</v>
      </c>
      <c r="F2705" s="3">
        <f>IF(P2705&gt;0,RANK(P2705,(N2705:P2705,Q2705:AE2705)),0)</f>
        <v>0</v>
      </c>
      <c r="G2705" s="1">
        <f t="shared" si="1107"/>
        <v>6001</v>
      </c>
      <c r="H2705" s="2">
        <f t="shared" si="1108"/>
        <v>0.66294741493592579</v>
      </c>
      <c r="I2705" s="2"/>
      <c r="J2705" s="2">
        <f t="shared" si="1097"/>
        <v>0.16559876270437474</v>
      </c>
      <c r="K2705" s="2">
        <f t="shared" si="1098"/>
        <v>0.82854617764030047</v>
      </c>
      <c r="L2705" s="2">
        <f t="shared" si="1099"/>
        <v>0</v>
      </c>
      <c r="M2705" s="2">
        <f t="shared" si="1100"/>
        <v>5.8550596553248457E-3</v>
      </c>
      <c r="N2705" s="38">
        <v>1499</v>
      </c>
      <c r="O2705" s="38">
        <v>7500</v>
      </c>
      <c r="P2705" s="38"/>
      <c r="Q2705" s="38">
        <v>37</v>
      </c>
      <c r="R2705" s="38">
        <v>9</v>
      </c>
      <c r="S2705" s="38"/>
      <c r="T2705" s="38">
        <v>0</v>
      </c>
      <c r="U2705" s="38">
        <v>0</v>
      </c>
      <c r="V2705" s="38"/>
      <c r="W2705" s="38">
        <f>IF(Copyright!B$11=1,IF(CF2705&gt;0,CF2705-T2705-X2705-U2705-SUM(Z2705:AY2705),SUM(CN2705:CR2705)),SUM(CN2705:CR2705))</f>
        <v>7</v>
      </c>
      <c r="X2705" s="38">
        <v>0</v>
      </c>
      <c r="Y2705" s="38"/>
      <c r="Z2705" s="38">
        <v>0</v>
      </c>
      <c r="AA2705" s="38"/>
      <c r="AB2705" s="38"/>
      <c r="AC2705" s="38"/>
      <c r="AD2705" s="38"/>
      <c r="AE2705" s="38"/>
      <c r="AF2705" s="38"/>
      <c r="AG2705" s="38"/>
      <c r="AH2705" s="38"/>
      <c r="AI2705" s="38"/>
      <c r="AJ2705" s="38"/>
      <c r="AK2705" s="38"/>
      <c r="AL2705" s="38">
        <v>0</v>
      </c>
      <c r="AM2705" s="38"/>
      <c r="AN2705" s="38"/>
      <c r="AO2705" s="38"/>
      <c r="AP2705" s="38"/>
      <c r="AQ2705" s="38"/>
      <c r="AR2705" s="38"/>
      <c r="AS2705" s="38"/>
      <c r="AT2705" s="38"/>
      <c r="AU2705" s="38"/>
      <c r="AV2705" s="38"/>
      <c r="AW2705" s="38"/>
      <c r="AX2705" s="38"/>
      <c r="AY2705" s="38"/>
      <c r="BA2705" s="3">
        <f>IF(Q2705&gt;0,RANK(Q2705,(N2705:P2705,Q2705:AE2705)),0)</f>
        <v>3</v>
      </c>
      <c r="BB2705" s="3">
        <f>IF(R2705&gt;0,RANK(R2705,(N2705:P2705,Q2705:AE2705)),0)</f>
        <v>4</v>
      </c>
      <c r="BC2705" s="3">
        <f>IF(S2705&gt;0,RANK(S2705,(N2705:P2705,Q2705:AE2705)),0)</f>
        <v>0</v>
      </c>
      <c r="BD2705" s="3">
        <f>IF(T2705&gt;0,RANK(T2705,(N2705:P2705,Q2705:AE2705)),0)</f>
        <v>0</v>
      </c>
      <c r="BE2705" s="2">
        <f t="shared" si="1101"/>
        <v>4.0874944763588158E-3</v>
      </c>
      <c r="BF2705" s="2">
        <f t="shared" si="1102"/>
        <v>9.9425541316836051E-4</v>
      </c>
      <c r="BG2705" s="2">
        <f t="shared" si="1103"/>
        <v>0</v>
      </c>
      <c r="BH2705" s="2">
        <f t="shared" si="1104"/>
        <v>0</v>
      </c>
      <c r="BJ2705" t="s">
        <v>1150</v>
      </c>
      <c r="BK2705" t="s">
        <v>52</v>
      </c>
      <c r="BN2705">
        <v>0</v>
      </c>
      <c r="BO2705" s="60">
        <v>48</v>
      </c>
      <c r="BP2705" s="62">
        <v>161</v>
      </c>
      <c r="BQ2705" s="66">
        <f t="shared" si="1105"/>
        <v>48161</v>
      </c>
      <c r="BR2705" s="66">
        <f t="shared" si="1095"/>
        <v>48161</v>
      </c>
      <c r="BS2705" s="3" t="s">
        <v>3083</v>
      </c>
      <c r="BY2705" s="73"/>
      <c r="CB2705" s="73"/>
      <c r="CD2705" s="38">
        <f t="shared" si="1106"/>
        <v>9052</v>
      </c>
      <c r="CF2705" s="38">
        <v>7</v>
      </c>
    </row>
    <row r="2706" spans="1:91" ht="14" hidden="1" customHeight="1" outlineLevel="1" x14ac:dyDescent="0.2">
      <c r="A2706" t="s">
        <v>199</v>
      </c>
      <c r="B2706" t="s">
        <v>52</v>
      </c>
      <c r="C2706" s="1">
        <f t="shared" si="1096"/>
        <v>4939</v>
      </c>
      <c r="D2706" s="3">
        <f>IF(N2706&gt;0, RANK(N2706,(N2706:P2706,Q2706:AE2706)),0)</f>
        <v>2</v>
      </c>
      <c r="E2706" s="3">
        <f>IF(O2706&gt;0,RANK(O2706,(N2706:P2706,Q2706:AE2706)),0)</f>
        <v>1</v>
      </c>
      <c r="F2706" s="3">
        <f>IF(P2706&gt;0,RANK(P2706,(N2706:P2706,Q2706:AE2706)),0)</f>
        <v>0</v>
      </c>
      <c r="G2706" s="1">
        <f t="shared" si="1107"/>
        <v>1212</v>
      </c>
      <c r="H2706" s="2">
        <f t="shared" si="1108"/>
        <v>0.24539380441384895</v>
      </c>
      <c r="I2706" s="2"/>
      <c r="J2706" s="2">
        <f t="shared" si="1097"/>
        <v>0.37416481069042318</v>
      </c>
      <c r="K2706" s="2">
        <f t="shared" si="1098"/>
        <v>0.61955861510427213</v>
      </c>
      <c r="L2706" s="2">
        <f t="shared" si="1099"/>
        <v>0</v>
      </c>
      <c r="M2706" s="2">
        <f t="shared" si="1100"/>
        <v>6.2765742053046969E-3</v>
      </c>
      <c r="N2706" s="38">
        <v>1848</v>
      </c>
      <c r="O2706" s="38">
        <v>3060</v>
      </c>
      <c r="P2706" s="38"/>
      <c r="Q2706" s="38">
        <v>15</v>
      </c>
      <c r="R2706" s="38">
        <v>10</v>
      </c>
      <c r="S2706" s="38"/>
      <c r="T2706" s="38">
        <v>0</v>
      </c>
      <c r="U2706" s="38">
        <v>0</v>
      </c>
      <c r="V2706" s="38"/>
      <c r="W2706" s="38">
        <f>IF(Copyright!B$11=1,IF(CF2706&gt;0,CF2706-T2706-X2706-U2706-SUM(Z2706:AY2706),SUM(CN2706:CR2706)),SUM(CN2706:CR2706))</f>
        <v>0</v>
      </c>
      <c r="X2706" s="38">
        <v>0</v>
      </c>
      <c r="Y2706" s="38"/>
      <c r="Z2706" s="38">
        <v>6</v>
      </c>
      <c r="AA2706" s="38"/>
      <c r="AB2706" s="38"/>
      <c r="AC2706" s="38"/>
      <c r="AD2706" s="38"/>
      <c r="AE2706" s="38"/>
      <c r="AF2706" s="38"/>
      <c r="AG2706" s="38"/>
      <c r="AH2706" s="38"/>
      <c r="AI2706" s="38"/>
      <c r="AJ2706" s="38"/>
      <c r="AK2706" s="38"/>
      <c r="AL2706" s="38">
        <v>0</v>
      </c>
      <c r="AM2706" s="38"/>
      <c r="AN2706" s="38"/>
      <c r="AO2706" s="38"/>
      <c r="AP2706" s="38"/>
      <c r="AQ2706" s="38"/>
      <c r="AR2706" s="38"/>
      <c r="AS2706" s="38"/>
      <c r="AT2706" s="38"/>
      <c r="AU2706" s="38"/>
      <c r="AV2706" s="38"/>
      <c r="AW2706" s="38"/>
      <c r="AX2706" s="38"/>
      <c r="AY2706" s="38"/>
      <c r="BA2706" s="3">
        <f>IF(Q2706&gt;0,RANK(Q2706,(N2706:P2706,Q2706:AE2706)),0)</f>
        <v>3</v>
      </c>
      <c r="BB2706" s="3">
        <f>IF(R2706&gt;0,RANK(R2706,(N2706:P2706,Q2706:AE2706)),0)</f>
        <v>4</v>
      </c>
      <c r="BC2706" s="3">
        <f>IF(S2706&gt;0,RANK(S2706,(N2706:P2706,Q2706:AE2706)),0)</f>
        <v>0</v>
      </c>
      <c r="BD2706" s="3">
        <f>IF(T2706&gt;0,RANK(T2706,(N2706:P2706,Q2706:AE2706)),0)</f>
        <v>0</v>
      </c>
      <c r="BE2706" s="2">
        <f t="shared" si="1101"/>
        <v>3.0370520348248632E-3</v>
      </c>
      <c r="BF2706" s="2">
        <f t="shared" si="1102"/>
        <v>2.0247013565499088E-3</v>
      </c>
      <c r="BG2706" s="2">
        <f t="shared" si="1103"/>
        <v>0</v>
      </c>
      <c r="BH2706" s="2">
        <f t="shared" si="1104"/>
        <v>0</v>
      </c>
      <c r="BJ2706" t="s">
        <v>199</v>
      </c>
      <c r="BK2706" t="s">
        <v>52</v>
      </c>
      <c r="BL2706">
        <v>23</v>
      </c>
      <c r="BN2706">
        <v>0</v>
      </c>
      <c r="BO2706" s="60">
        <v>48</v>
      </c>
      <c r="BP2706" s="62">
        <v>163</v>
      </c>
      <c r="BQ2706" s="66">
        <f t="shared" si="1105"/>
        <v>48163</v>
      </c>
      <c r="BR2706" s="66">
        <f t="shared" si="1095"/>
        <v>48163</v>
      </c>
      <c r="BS2706" s="3" t="s">
        <v>3083</v>
      </c>
      <c r="BY2706" s="73"/>
      <c r="CB2706" s="73"/>
      <c r="CD2706" s="38">
        <f t="shared" si="1106"/>
        <v>26</v>
      </c>
      <c r="CE2706" s="38">
        <v>4913</v>
      </c>
      <c r="CF2706" s="38">
        <v>6</v>
      </c>
    </row>
    <row r="2707" spans="1:91" ht="14" hidden="1" customHeight="1" outlineLevel="1" x14ac:dyDescent="0.2">
      <c r="A2707" t="s">
        <v>1710</v>
      </c>
      <c r="B2707" t="s">
        <v>52</v>
      </c>
      <c r="C2707" s="1">
        <f t="shared" si="1096"/>
        <v>6416</v>
      </c>
      <c r="D2707" s="3">
        <f>IF(N2707&gt;0, RANK(N2707,(N2707:P2707,Q2707:AE2707)),0)</f>
        <v>2</v>
      </c>
      <c r="E2707" s="3">
        <f>IF(O2707&gt;0,RANK(O2707,(N2707:P2707,Q2707:AE2707)),0)</f>
        <v>1</v>
      </c>
      <c r="F2707" s="3">
        <f>IF(P2707&gt;0,RANK(P2707,(N2707:P2707,Q2707:AE2707)),0)</f>
        <v>0</v>
      </c>
      <c r="G2707" s="1">
        <f t="shared" si="1107"/>
        <v>5302</v>
      </c>
      <c r="H2707" s="2">
        <f t="shared" si="1108"/>
        <v>0.82637157107231918</v>
      </c>
      <c r="I2707" s="2"/>
      <c r="J2707" s="2">
        <f t="shared" si="1097"/>
        <v>8.3852867830423936E-2</v>
      </c>
      <c r="K2707" s="2">
        <f t="shared" si="1098"/>
        <v>0.91022443890274318</v>
      </c>
      <c r="L2707" s="2">
        <f t="shared" si="1099"/>
        <v>0</v>
      </c>
      <c r="M2707" s="2">
        <f t="shared" si="1100"/>
        <v>5.9226932668329235E-3</v>
      </c>
      <c r="N2707" s="38">
        <v>538</v>
      </c>
      <c r="O2707" s="38">
        <v>5840</v>
      </c>
      <c r="P2707" s="38"/>
      <c r="Q2707" s="38">
        <v>22</v>
      </c>
      <c r="R2707" s="38">
        <v>16</v>
      </c>
      <c r="S2707" s="38"/>
      <c r="T2707" s="38">
        <v>0</v>
      </c>
      <c r="U2707" s="38">
        <v>0</v>
      </c>
      <c r="V2707" s="38"/>
      <c r="W2707" s="38">
        <f>IF(Copyright!B$11=1,IF(CF2707&gt;0,CF2707-T2707-X2707-U2707-SUM(Z2707:AY2707),SUM(CN2707:CR2707)),SUM(CN2707:CR2707))</f>
        <v>0</v>
      </c>
      <c r="X2707" s="38">
        <v>0</v>
      </c>
      <c r="Y2707" s="38"/>
      <c r="Z2707" s="38">
        <v>0</v>
      </c>
      <c r="AA2707" s="38"/>
      <c r="AB2707" s="38"/>
      <c r="AC2707" s="38"/>
      <c r="AD2707" s="38"/>
      <c r="AE2707" s="38"/>
      <c r="AF2707" s="38"/>
      <c r="AG2707" s="38"/>
      <c r="AH2707" s="38"/>
      <c r="AI2707" s="38"/>
      <c r="AJ2707" s="38"/>
      <c r="AK2707" s="38"/>
      <c r="AL2707" s="38">
        <v>0</v>
      </c>
      <c r="AM2707" s="38"/>
      <c r="AN2707" s="38"/>
      <c r="AO2707" s="38"/>
      <c r="AP2707" s="38"/>
      <c r="AQ2707" s="38"/>
      <c r="AR2707" s="38"/>
      <c r="AS2707" s="38"/>
      <c r="AT2707" s="38"/>
      <c r="AU2707" s="38"/>
      <c r="AV2707" s="38"/>
      <c r="AW2707" s="38"/>
      <c r="AX2707" s="38"/>
      <c r="AY2707" s="38"/>
      <c r="BA2707" s="3">
        <f>IF(Q2707&gt;0,RANK(Q2707,(N2707:P2707,Q2707:AE2707)),0)</f>
        <v>3</v>
      </c>
      <c r="BB2707" s="3">
        <f>IF(R2707&gt;0,RANK(R2707,(N2707:P2707,Q2707:AE2707)),0)</f>
        <v>4</v>
      </c>
      <c r="BC2707" s="3">
        <f>IF(S2707&gt;0,RANK(S2707,(N2707:P2707,Q2707:AE2707)),0)</f>
        <v>0</v>
      </c>
      <c r="BD2707" s="3">
        <f>IF(T2707&gt;0,RANK(T2707,(N2707:P2707,Q2707:AE2707)),0)</f>
        <v>0</v>
      </c>
      <c r="BE2707" s="2">
        <f t="shared" si="1101"/>
        <v>3.4289276807980048E-3</v>
      </c>
      <c r="BF2707" s="2">
        <f t="shared" si="1102"/>
        <v>2.4937655860349127E-3</v>
      </c>
      <c r="BG2707" s="2">
        <f t="shared" si="1103"/>
        <v>0</v>
      </c>
      <c r="BH2707" s="2">
        <f t="shared" si="1104"/>
        <v>0</v>
      </c>
      <c r="BJ2707" t="s">
        <v>1710</v>
      </c>
      <c r="BK2707" t="s">
        <v>52</v>
      </c>
      <c r="BL2707">
        <v>19</v>
      </c>
      <c r="BN2707">
        <v>0</v>
      </c>
      <c r="BO2707" s="60">
        <v>48</v>
      </c>
      <c r="BP2707" s="62">
        <v>165</v>
      </c>
      <c r="BQ2707" s="66">
        <f t="shared" si="1105"/>
        <v>48165</v>
      </c>
      <c r="BR2707" s="66">
        <f t="shared" si="1095"/>
        <v>48165</v>
      </c>
      <c r="BS2707" s="3" t="s">
        <v>3083</v>
      </c>
      <c r="CB2707" s="6"/>
      <c r="CD2707" s="38">
        <f t="shared" si="1106"/>
        <v>6416</v>
      </c>
    </row>
    <row r="2708" spans="1:91" ht="14" hidden="1" customHeight="1" outlineLevel="1" x14ac:dyDescent="0.2">
      <c r="A2708" t="s">
        <v>2418</v>
      </c>
      <c r="B2708" t="s">
        <v>52</v>
      </c>
      <c r="C2708" s="1">
        <f t="shared" si="1096"/>
        <v>159424</v>
      </c>
      <c r="D2708" s="3">
        <f>IF(N2708&gt;0, RANK(N2708,(N2708:P2708,Q2708:AE2708)),0)</f>
        <v>2</v>
      </c>
      <c r="E2708" s="3">
        <f>IF(O2708&gt;0,RANK(O2708,(N2708:P2708,Q2708:AE2708)),0)</f>
        <v>1</v>
      </c>
      <c r="F2708" s="3">
        <f>IF(P2708&gt;0,RANK(P2708,(N2708:P2708,Q2708:AE2708)),0)</f>
        <v>0</v>
      </c>
      <c r="G2708" s="1">
        <f t="shared" si="1107"/>
        <v>43563</v>
      </c>
      <c r="H2708" s="2">
        <f t="shared" si="1108"/>
        <v>0.27325245885186672</v>
      </c>
      <c r="I2708" s="2"/>
      <c r="J2708" s="2">
        <f t="shared" si="1097"/>
        <v>0.35585608189482137</v>
      </c>
      <c r="K2708" s="2">
        <f t="shared" si="1098"/>
        <v>0.62910854074668809</v>
      </c>
      <c r="L2708" s="2">
        <f t="shared" si="1099"/>
        <v>0</v>
      </c>
      <c r="M2708" s="2">
        <f t="shared" si="1100"/>
        <v>1.5035377358490587E-2</v>
      </c>
      <c r="N2708" s="38">
        <v>56732</v>
      </c>
      <c r="O2708" s="38">
        <v>100295</v>
      </c>
      <c r="P2708" s="38"/>
      <c r="Q2708" s="38">
        <v>997</v>
      </c>
      <c r="R2708" s="38">
        <v>909</v>
      </c>
      <c r="S2708" s="38"/>
      <c r="T2708" s="38">
        <v>15</v>
      </c>
      <c r="U2708" s="38">
        <v>16</v>
      </c>
      <c r="V2708" s="38"/>
      <c r="W2708" s="38">
        <f>IF(Copyright!B$11=1,IF(CF2708&gt;0,CF2708-T2708-X2708-U2708-SUM(Z2708:AY2708),SUM(CN2708:CR2708)),SUM(CN2708:CR2708))</f>
        <v>428</v>
      </c>
      <c r="X2708" s="38">
        <v>28</v>
      </c>
      <c r="Y2708" s="38"/>
      <c r="Z2708" s="38">
        <v>4</v>
      </c>
      <c r="AA2708" s="38"/>
      <c r="AB2708" s="38"/>
      <c r="AC2708" s="38"/>
      <c r="AD2708" s="38"/>
      <c r="AE2708" s="38"/>
      <c r="AF2708" s="38"/>
      <c r="AG2708" s="38"/>
      <c r="AH2708" s="38"/>
      <c r="AI2708" s="38"/>
      <c r="AJ2708" s="38"/>
      <c r="AK2708" s="38"/>
      <c r="AL2708" s="38">
        <v>0</v>
      </c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BA2708" s="3">
        <f>IF(Q2708&gt;0,RANK(Q2708,(N2708:P2708,Q2708:AE2708)),0)</f>
        <v>3</v>
      </c>
      <c r="BB2708" s="3">
        <f>IF(R2708&gt;0,RANK(R2708,(N2708:P2708,Q2708:AE2708)),0)</f>
        <v>4</v>
      </c>
      <c r="BC2708" s="3">
        <f>IF(S2708&gt;0,RANK(S2708,(N2708:P2708,Q2708:AE2708)),0)</f>
        <v>0</v>
      </c>
      <c r="BD2708" s="3">
        <f>IF(T2708&gt;0,RANK(T2708,(N2708:P2708,Q2708:AE2708)),0)</f>
        <v>8</v>
      </c>
      <c r="BE2708" s="2">
        <f t="shared" si="1101"/>
        <v>6.2537635487755925E-3</v>
      </c>
      <c r="BF2708" s="2">
        <f t="shared" si="1102"/>
        <v>5.7017763950220797E-3</v>
      </c>
      <c r="BG2708" s="2">
        <f t="shared" si="1103"/>
        <v>0</v>
      </c>
      <c r="BH2708" s="2">
        <f t="shared" si="1104"/>
        <v>9.4088719389803286E-5</v>
      </c>
      <c r="BJ2708" t="s">
        <v>2418</v>
      </c>
      <c r="BK2708" t="s">
        <v>52</v>
      </c>
      <c r="BL2708">
        <v>14</v>
      </c>
      <c r="BN2708">
        <v>0</v>
      </c>
      <c r="BO2708" s="60">
        <v>48</v>
      </c>
      <c r="BP2708" s="62">
        <v>167</v>
      </c>
      <c r="BQ2708" s="66">
        <f t="shared" si="1105"/>
        <v>48167</v>
      </c>
      <c r="BR2708" s="66">
        <f t="shared" si="1095"/>
        <v>48167</v>
      </c>
      <c r="BS2708" s="3" t="s">
        <v>3083</v>
      </c>
      <c r="BY2708" s="73"/>
      <c r="CB2708" s="73"/>
      <c r="CD2708" s="38">
        <f t="shared" si="1106"/>
        <v>0</v>
      </c>
      <c r="CE2708" s="38">
        <v>159424</v>
      </c>
      <c r="CF2708" s="38">
        <f>428+15+16+28+4</f>
        <v>491</v>
      </c>
      <c r="CM2708" s="51"/>
    </row>
    <row r="2709" spans="1:91" ht="14" hidden="1" customHeight="1" outlineLevel="1" x14ac:dyDescent="0.2">
      <c r="A2709" t="s">
        <v>1235</v>
      </c>
      <c r="B2709" t="s">
        <v>52</v>
      </c>
      <c r="C2709" s="1">
        <f t="shared" si="1096"/>
        <v>1599</v>
      </c>
      <c r="D2709" s="3">
        <f>IF(N2709&gt;0, RANK(N2709,(N2709:P2709,Q2709:AE2709)),0)</f>
        <v>2</v>
      </c>
      <c r="E2709" s="3">
        <f>IF(O2709&gt;0,RANK(O2709,(N2709:P2709,Q2709:AE2709)),0)</f>
        <v>1</v>
      </c>
      <c r="F2709" s="3">
        <f>IF(P2709&gt;0,RANK(P2709,(N2709:P2709,Q2709:AE2709)),0)</f>
        <v>0</v>
      </c>
      <c r="G2709" s="1">
        <f t="shared" si="1107"/>
        <v>1161</v>
      </c>
      <c r="H2709" s="2">
        <f t="shared" si="1108"/>
        <v>0.726078799249531</v>
      </c>
      <c r="I2709" s="2"/>
      <c r="J2709" s="2">
        <f t="shared" si="1097"/>
        <v>0.13320825515947468</v>
      </c>
      <c r="K2709" s="2">
        <f t="shared" si="1098"/>
        <v>0.85928705440900566</v>
      </c>
      <c r="L2709" s="2">
        <f t="shared" si="1099"/>
        <v>0</v>
      </c>
      <c r="M2709" s="2">
        <f t="shared" si="1100"/>
        <v>7.5046904315196894E-3</v>
      </c>
      <c r="N2709" s="38">
        <v>213</v>
      </c>
      <c r="O2709" s="38">
        <v>1374</v>
      </c>
      <c r="P2709" s="38"/>
      <c r="Q2709" s="38">
        <v>9</v>
      </c>
      <c r="R2709" s="38">
        <v>3</v>
      </c>
      <c r="S2709" s="38"/>
      <c r="T2709" s="38">
        <v>0</v>
      </c>
      <c r="U2709" s="38">
        <v>0</v>
      </c>
      <c r="V2709" s="38"/>
      <c r="W2709" s="38">
        <f>IF(Copyright!B$11=1,IF(CF2709&gt;0,CF2709-T2709-X2709-U2709-SUM(Z2709:AY2709),SUM(CN2709:CR2709)),SUM(CN2709:CR2709))</f>
        <v>0</v>
      </c>
      <c r="X2709" s="38">
        <v>0</v>
      </c>
      <c r="Y2709" s="38"/>
      <c r="Z2709" s="38">
        <v>0</v>
      </c>
      <c r="AA2709" s="38"/>
      <c r="AB2709" s="38"/>
      <c r="AC2709" s="38"/>
      <c r="AD2709" s="38"/>
      <c r="AE2709" s="38"/>
      <c r="AF2709" s="38"/>
      <c r="AG2709" s="38"/>
      <c r="AH2709" s="38"/>
      <c r="AI2709" s="38"/>
      <c r="AJ2709" s="38"/>
      <c r="AK2709" s="38"/>
      <c r="AL2709" s="38">
        <v>0</v>
      </c>
      <c r="AM2709" s="38"/>
      <c r="AN2709" s="38"/>
      <c r="AO2709" s="38"/>
      <c r="AP2709" s="38"/>
      <c r="AQ2709" s="38"/>
      <c r="AR2709" s="38"/>
      <c r="AS2709" s="38"/>
      <c r="AT2709" s="38"/>
      <c r="AU2709" s="38"/>
      <c r="AV2709" s="38"/>
      <c r="AW2709" s="38"/>
      <c r="AX2709" s="38"/>
      <c r="AY2709" s="38"/>
      <c r="BA2709" s="3">
        <f>IF(Q2709&gt;0,RANK(Q2709,(N2709:P2709,Q2709:AE2709)),0)</f>
        <v>3</v>
      </c>
      <c r="BB2709" s="3">
        <f>IF(R2709&gt;0,RANK(R2709,(N2709:P2709,Q2709:AE2709)),0)</f>
        <v>4</v>
      </c>
      <c r="BC2709" s="3">
        <f>IF(S2709&gt;0,RANK(S2709,(N2709:P2709,Q2709:AE2709)),0)</f>
        <v>0</v>
      </c>
      <c r="BD2709" s="3">
        <f>IF(T2709&gt;0,RANK(T2709,(N2709:P2709,Q2709:AE2709)),0)</f>
        <v>0</v>
      </c>
      <c r="BE2709" s="2">
        <f t="shared" si="1101"/>
        <v>5.6285178236397749E-3</v>
      </c>
      <c r="BF2709" s="2">
        <f t="shared" si="1102"/>
        <v>1.876172607879925E-3</v>
      </c>
      <c r="BG2709" s="2">
        <f t="shared" si="1103"/>
        <v>0</v>
      </c>
      <c r="BH2709" s="2">
        <f t="shared" si="1104"/>
        <v>0</v>
      </c>
      <c r="BJ2709" t="s">
        <v>1235</v>
      </c>
      <c r="BK2709" t="s">
        <v>52</v>
      </c>
      <c r="BL2709">
        <v>19</v>
      </c>
      <c r="BN2709">
        <v>0</v>
      </c>
      <c r="BO2709" s="60">
        <v>48</v>
      </c>
      <c r="BP2709" s="62">
        <v>169</v>
      </c>
      <c r="BQ2709" s="66">
        <f t="shared" si="1105"/>
        <v>48169</v>
      </c>
      <c r="BR2709" s="66">
        <f t="shared" si="1095"/>
        <v>48169</v>
      </c>
      <c r="BS2709" s="3" t="s">
        <v>3083</v>
      </c>
      <c r="CB2709" s="6"/>
      <c r="CD2709" s="38">
        <f t="shared" si="1106"/>
        <v>1599</v>
      </c>
    </row>
    <row r="2710" spans="1:91" ht="14" hidden="1" customHeight="1" outlineLevel="1" x14ac:dyDescent="0.2">
      <c r="A2710" t="s">
        <v>1305</v>
      </c>
      <c r="B2710" t="s">
        <v>52</v>
      </c>
      <c r="C2710" s="1">
        <f t="shared" si="1096"/>
        <v>16492</v>
      </c>
      <c r="D2710" s="3">
        <f>IF(N2710&gt;0, RANK(N2710,(N2710:P2710,Q2710:AE2710)),0)</f>
        <v>2</v>
      </c>
      <c r="E2710" s="3">
        <f>IF(O2710&gt;0,RANK(O2710,(N2710:P2710,Q2710:AE2710)),0)</f>
        <v>1</v>
      </c>
      <c r="F2710" s="3">
        <f>IF(P2710&gt;0,RANK(P2710,(N2710:P2710,Q2710:AE2710)),0)</f>
        <v>0</v>
      </c>
      <c r="G2710" s="1">
        <f t="shared" si="1107"/>
        <v>10042</v>
      </c>
      <c r="H2710" s="2">
        <f t="shared" si="1108"/>
        <v>0.60890128547174383</v>
      </c>
      <c r="I2710" s="2"/>
      <c r="J2710" s="2">
        <f t="shared" si="1097"/>
        <v>0.19160805238903711</v>
      </c>
      <c r="K2710" s="2">
        <f t="shared" si="1098"/>
        <v>0.80050933786078093</v>
      </c>
      <c r="L2710" s="2">
        <f t="shared" si="1099"/>
        <v>0</v>
      </c>
      <c r="M2710" s="2">
        <f t="shared" si="1100"/>
        <v>7.882609750181957E-3</v>
      </c>
      <c r="N2710" s="38">
        <v>3160</v>
      </c>
      <c r="O2710" s="38">
        <v>13202</v>
      </c>
      <c r="P2710" s="38"/>
      <c r="Q2710" s="38">
        <v>91</v>
      </c>
      <c r="R2710" s="38">
        <v>29</v>
      </c>
      <c r="S2710" s="38"/>
      <c r="T2710" s="38">
        <v>0</v>
      </c>
      <c r="U2710" s="38">
        <v>2</v>
      </c>
      <c r="V2710" s="38"/>
      <c r="W2710" s="38">
        <f>IF(Copyright!B$11=1,IF(CF2710&gt;0,CF2710-T2710-X2710-U2710-SUM(Z2710:AY2710),SUM(CN2710:CR2710)),SUM(CN2710:CR2710))</f>
        <v>0</v>
      </c>
      <c r="X2710" s="38">
        <v>7</v>
      </c>
      <c r="Y2710" s="38"/>
      <c r="Z2710" s="38">
        <v>1</v>
      </c>
      <c r="AA2710" s="38"/>
      <c r="AB2710" s="38"/>
      <c r="AC2710" s="38"/>
      <c r="AD2710" s="38"/>
      <c r="AE2710" s="38"/>
      <c r="AF2710" s="38"/>
      <c r="AG2710" s="38"/>
      <c r="AH2710" s="38"/>
      <c r="AI2710" s="38"/>
      <c r="AJ2710" s="38"/>
      <c r="AK2710" s="38"/>
      <c r="AL2710" s="38">
        <v>0</v>
      </c>
      <c r="AM2710" s="38"/>
      <c r="AN2710" s="38"/>
      <c r="AO2710" s="38"/>
      <c r="AP2710" s="38"/>
      <c r="AQ2710" s="38"/>
      <c r="AR2710" s="38"/>
      <c r="AS2710" s="38"/>
      <c r="AT2710" s="38"/>
      <c r="AU2710" s="38"/>
      <c r="AV2710" s="38"/>
      <c r="AW2710" s="38"/>
      <c r="AX2710" s="38"/>
      <c r="AY2710" s="38"/>
      <c r="BA2710" s="3">
        <f>IF(Q2710&gt;0,RANK(Q2710,(N2710:P2710,Q2710:AE2710)),0)</f>
        <v>3</v>
      </c>
      <c r="BB2710" s="3">
        <f>IF(R2710&gt;0,RANK(R2710,(N2710:P2710,Q2710:AE2710)),0)</f>
        <v>4</v>
      </c>
      <c r="BC2710" s="3">
        <f>IF(S2710&gt;0,RANK(S2710,(N2710:P2710,Q2710:AE2710)),0)</f>
        <v>0</v>
      </c>
      <c r="BD2710" s="3">
        <f>IF(T2710&gt;0,RANK(T2710,(N2710:P2710,Q2710:AE2710)),0)</f>
        <v>0</v>
      </c>
      <c r="BE2710" s="2">
        <f t="shared" si="1101"/>
        <v>5.5178268251273345E-3</v>
      </c>
      <c r="BF2710" s="2">
        <f t="shared" si="1102"/>
        <v>1.758428328886733E-3</v>
      </c>
      <c r="BG2710" s="2">
        <f t="shared" si="1103"/>
        <v>0</v>
      </c>
      <c r="BH2710" s="2">
        <f t="shared" si="1104"/>
        <v>0</v>
      </c>
      <c r="BJ2710" t="s">
        <v>1305</v>
      </c>
      <c r="BK2710" t="s">
        <v>52</v>
      </c>
      <c r="BL2710">
        <v>21</v>
      </c>
      <c r="BN2710">
        <v>0</v>
      </c>
      <c r="BO2710" s="60">
        <v>48</v>
      </c>
      <c r="BP2710" s="62">
        <v>171</v>
      </c>
      <c r="BQ2710" s="66">
        <f t="shared" si="1105"/>
        <v>48171</v>
      </c>
      <c r="BR2710" s="66">
        <f t="shared" si="1095"/>
        <v>48171</v>
      </c>
      <c r="BS2710" s="3" t="s">
        <v>3083</v>
      </c>
      <c r="CB2710" s="73"/>
      <c r="CD2710" s="38">
        <f t="shared" si="1106"/>
        <v>0</v>
      </c>
      <c r="CE2710" s="38">
        <v>16492</v>
      </c>
      <c r="CF2710" s="38">
        <v>10</v>
      </c>
      <c r="CG2710" s="38" t="s">
        <v>3953</v>
      </c>
      <c r="CM2710" s="51"/>
    </row>
    <row r="2711" spans="1:91" ht="14" hidden="1" customHeight="1" outlineLevel="1" x14ac:dyDescent="0.2">
      <c r="A2711" t="s">
        <v>1263</v>
      </c>
      <c r="B2711" t="s">
        <v>52</v>
      </c>
      <c r="C2711" s="1">
        <f t="shared" si="1096"/>
        <v>663</v>
      </c>
      <c r="D2711" s="3">
        <f>IF(N2711&gt;0, RANK(N2711,(N2711:P2711,Q2711:AE2711)),0)</f>
        <v>2</v>
      </c>
      <c r="E2711" s="3">
        <f>IF(O2711&gt;0,RANK(O2711,(N2711:P2711,Q2711:AE2711)),0)</f>
        <v>1</v>
      </c>
      <c r="F2711" s="3">
        <f>IF(P2711&gt;0,RANK(P2711,(N2711:P2711,Q2711:AE2711)),0)</f>
        <v>0</v>
      </c>
      <c r="G2711" s="1">
        <f t="shared" si="1107"/>
        <v>585</v>
      </c>
      <c r="H2711" s="2">
        <f t="shared" si="1108"/>
        <v>0.88235294117647056</v>
      </c>
      <c r="I2711" s="2"/>
      <c r="J2711" s="2">
        <f t="shared" si="1097"/>
        <v>5.7315233785822019E-2</v>
      </c>
      <c r="K2711" s="2">
        <f t="shared" si="1098"/>
        <v>0.9396681749622926</v>
      </c>
      <c r="L2711" s="2">
        <f t="shared" si="1099"/>
        <v>0</v>
      </c>
      <c r="M2711" s="2">
        <f t="shared" si="1100"/>
        <v>3.0165912518853588E-3</v>
      </c>
      <c r="N2711" s="38">
        <v>38</v>
      </c>
      <c r="O2711" s="38">
        <v>623</v>
      </c>
      <c r="P2711" s="38"/>
      <c r="Q2711" s="38">
        <v>2</v>
      </c>
      <c r="R2711" s="38">
        <v>0</v>
      </c>
      <c r="S2711" s="38"/>
      <c r="T2711" s="38">
        <v>0</v>
      </c>
      <c r="U2711" s="38">
        <v>0</v>
      </c>
      <c r="V2711" s="38"/>
      <c r="W2711" s="38">
        <f>IF(Copyright!B$11=1,IF(CF2711&gt;0,CF2711-T2711-X2711-U2711-SUM(Z2711:AY2711),SUM(CN2711:CR2711)),SUM(CN2711:CR2711))</f>
        <v>0</v>
      </c>
      <c r="X2711" s="38">
        <v>0</v>
      </c>
      <c r="Y2711" s="38"/>
      <c r="Z2711" s="38">
        <v>0</v>
      </c>
      <c r="AA2711" s="38"/>
      <c r="AB2711" s="38"/>
      <c r="AC2711" s="38"/>
      <c r="AD2711" s="38"/>
      <c r="AE2711" s="38"/>
      <c r="AF2711" s="38"/>
      <c r="AG2711" s="38"/>
      <c r="AH2711" s="38"/>
      <c r="AI2711" s="38"/>
      <c r="AJ2711" s="38"/>
      <c r="AK2711" s="38"/>
      <c r="AL2711" s="38">
        <v>0</v>
      </c>
      <c r="AM2711" s="38"/>
      <c r="AN2711" s="38"/>
      <c r="AO2711" s="38"/>
      <c r="AP2711" s="38"/>
      <c r="AQ2711" s="38"/>
      <c r="AR2711" s="38"/>
      <c r="AS2711" s="38"/>
      <c r="AT2711" s="38"/>
      <c r="AU2711" s="38"/>
      <c r="AV2711" s="38"/>
      <c r="AW2711" s="38"/>
      <c r="AX2711" s="38"/>
      <c r="AY2711" s="38"/>
      <c r="BA2711" s="3">
        <f>IF(Q2711&gt;0,RANK(Q2711,(N2711:P2711,Q2711:AE2711)),0)</f>
        <v>3</v>
      </c>
      <c r="BB2711" s="3">
        <f>IF(R2711&gt;0,RANK(R2711,(N2711:P2711,Q2711:AE2711)),0)</f>
        <v>0</v>
      </c>
      <c r="BC2711" s="3">
        <f>IF(S2711&gt;0,RANK(S2711,(N2711:P2711,Q2711:AE2711)),0)</f>
        <v>0</v>
      </c>
      <c r="BD2711" s="3">
        <f>IF(T2711&gt;0,RANK(T2711,(N2711:P2711,Q2711:AE2711)),0)</f>
        <v>0</v>
      </c>
      <c r="BE2711" s="2">
        <f t="shared" si="1101"/>
        <v>3.0165912518853697E-3</v>
      </c>
      <c r="BF2711" s="2">
        <f t="shared" si="1102"/>
        <v>0</v>
      </c>
      <c r="BG2711" s="2">
        <f t="shared" si="1103"/>
        <v>0</v>
      </c>
      <c r="BH2711" s="2">
        <f t="shared" si="1104"/>
        <v>0</v>
      </c>
      <c r="BJ2711" t="s">
        <v>1263</v>
      </c>
      <c r="BK2711" t="s">
        <v>52</v>
      </c>
      <c r="BL2711">
        <v>11</v>
      </c>
      <c r="BN2711">
        <v>0</v>
      </c>
      <c r="BO2711" s="60">
        <v>48</v>
      </c>
      <c r="BP2711" s="62">
        <v>173</v>
      </c>
      <c r="BQ2711" s="66">
        <f t="shared" si="1105"/>
        <v>48173</v>
      </c>
      <c r="BR2711" s="66">
        <f t="shared" si="1095"/>
        <v>48173</v>
      </c>
      <c r="BS2711" s="3" t="s">
        <v>3083</v>
      </c>
      <c r="CB2711" s="6"/>
      <c r="CD2711" s="38">
        <f t="shared" si="1106"/>
        <v>663</v>
      </c>
    </row>
    <row r="2712" spans="1:91" ht="14" hidden="1" customHeight="1" outlineLevel="1" x14ac:dyDescent="0.2">
      <c r="A2712" t="s">
        <v>1442</v>
      </c>
      <c r="B2712" t="s">
        <v>52</v>
      </c>
      <c r="C2712" s="1">
        <f t="shared" si="1096"/>
        <v>3986</v>
      </c>
      <c r="D2712" s="3">
        <f>IF(N2712&gt;0, RANK(N2712,(N2712:P2712,Q2712:AE2712)),0)</f>
        <v>2</v>
      </c>
      <c r="E2712" s="3">
        <f>IF(O2712&gt;0,RANK(O2712,(N2712:P2712,Q2712:AE2712)),0)</f>
        <v>1</v>
      </c>
      <c r="F2712" s="3">
        <f>IF(P2712&gt;0,RANK(P2712,(N2712:P2712,Q2712:AE2712)),0)</f>
        <v>0</v>
      </c>
      <c r="G2712" s="1">
        <f t="shared" si="1107"/>
        <v>2400</v>
      </c>
      <c r="H2712" s="2">
        <f t="shared" si="1108"/>
        <v>0.60210737581535378</v>
      </c>
      <c r="I2712" s="2"/>
      <c r="J2712" s="2">
        <f t="shared" si="1097"/>
        <v>0.19518314099347717</v>
      </c>
      <c r="K2712" s="2">
        <f t="shared" si="1098"/>
        <v>0.7972905168088309</v>
      </c>
      <c r="L2712" s="2">
        <f t="shared" si="1099"/>
        <v>0</v>
      </c>
      <c r="M2712" s="2">
        <f t="shared" si="1100"/>
        <v>7.5263421976918821E-3</v>
      </c>
      <c r="N2712" s="38">
        <v>778</v>
      </c>
      <c r="O2712" s="38">
        <v>3178</v>
      </c>
      <c r="P2712" s="38"/>
      <c r="Q2712" s="38">
        <v>16</v>
      </c>
      <c r="R2712" s="38">
        <v>12</v>
      </c>
      <c r="S2712" s="38"/>
      <c r="T2712" s="38">
        <v>0</v>
      </c>
      <c r="U2712" s="38">
        <v>1</v>
      </c>
      <c r="V2712" s="38"/>
      <c r="W2712" s="38">
        <f>IF(Copyright!B$11=1,IF(CF2712&gt;0,CF2712-T2712-X2712-U2712-SUM(Z2712:AY2712),SUM(CN2712:CR2712)),SUM(CN2712:CR2712))</f>
        <v>0</v>
      </c>
      <c r="X2712" s="38">
        <v>0</v>
      </c>
      <c r="Y2712" s="38"/>
      <c r="Z2712" s="38">
        <v>1</v>
      </c>
      <c r="AA2712" s="38"/>
      <c r="AB2712" s="38"/>
      <c r="AC2712" s="38"/>
      <c r="AD2712" s="38"/>
      <c r="AE2712" s="38"/>
      <c r="AF2712" s="38"/>
      <c r="AG2712" s="38"/>
      <c r="AH2712" s="38"/>
      <c r="AI2712" s="38"/>
      <c r="AJ2712" s="38"/>
      <c r="AK2712" s="38"/>
      <c r="AL2712" s="38">
        <v>0</v>
      </c>
      <c r="AM2712" s="38"/>
      <c r="AN2712" s="38"/>
      <c r="AO2712" s="38"/>
      <c r="AP2712" s="38"/>
      <c r="AQ2712" s="38"/>
      <c r="AR2712" s="38"/>
      <c r="AS2712" s="38"/>
      <c r="AT2712" s="38"/>
      <c r="AU2712" s="38"/>
      <c r="AV2712" s="38"/>
      <c r="AW2712" s="38"/>
      <c r="AX2712" s="38"/>
      <c r="AY2712" s="38"/>
      <c r="BA2712" s="3">
        <f>IF(Q2712&gt;0,RANK(Q2712,(N2712:P2712,Q2712:AE2712)),0)</f>
        <v>3</v>
      </c>
      <c r="BB2712" s="3">
        <f>IF(R2712&gt;0,RANK(R2712,(N2712:P2712,Q2712:AE2712)),0)</f>
        <v>4</v>
      </c>
      <c r="BC2712" s="3">
        <f>IF(S2712&gt;0,RANK(S2712,(N2712:P2712,Q2712:AE2712)),0)</f>
        <v>0</v>
      </c>
      <c r="BD2712" s="3">
        <f>IF(T2712&gt;0,RANK(T2712,(N2712:P2712,Q2712:AE2712)),0)</f>
        <v>0</v>
      </c>
      <c r="BE2712" s="2">
        <f t="shared" si="1101"/>
        <v>4.014049172102358E-3</v>
      </c>
      <c r="BF2712" s="2">
        <f t="shared" si="1102"/>
        <v>3.0105368790767687E-3</v>
      </c>
      <c r="BG2712" s="2">
        <f t="shared" si="1103"/>
        <v>0</v>
      </c>
      <c r="BH2712" s="2">
        <f t="shared" si="1104"/>
        <v>0</v>
      </c>
      <c r="BJ2712" t="s">
        <v>1442</v>
      </c>
      <c r="BK2712" t="s">
        <v>52</v>
      </c>
      <c r="BL2712">
        <v>27</v>
      </c>
      <c r="BN2712">
        <v>0</v>
      </c>
      <c r="BO2712" s="60">
        <v>48</v>
      </c>
      <c r="BP2712" s="62">
        <v>175</v>
      </c>
      <c r="BQ2712" s="66">
        <f t="shared" si="1105"/>
        <v>48175</v>
      </c>
      <c r="BR2712" s="66">
        <f t="shared" si="1095"/>
        <v>48175</v>
      </c>
      <c r="BS2712" s="3" t="s">
        <v>3083</v>
      </c>
      <c r="CB2712" s="6"/>
      <c r="CD2712" s="38">
        <f t="shared" si="1106"/>
        <v>3986</v>
      </c>
    </row>
    <row r="2713" spans="1:91" ht="14" hidden="1" customHeight="1" outlineLevel="1" x14ac:dyDescent="0.2">
      <c r="A2713" t="s">
        <v>2744</v>
      </c>
      <c r="B2713" t="s">
        <v>52</v>
      </c>
      <c r="C2713" s="1">
        <f t="shared" si="1096"/>
        <v>7769</v>
      </c>
      <c r="D2713" s="3">
        <f>IF(N2713&gt;0, RANK(N2713,(N2713:P2713,Q2713:AE2713)),0)</f>
        <v>2</v>
      </c>
      <c r="E2713" s="3">
        <f>IF(O2713&gt;0,RANK(O2713,(N2713:P2713,Q2713:AE2713)),0)</f>
        <v>1</v>
      </c>
      <c r="F2713" s="3">
        <f>IF(P2713&gt;0,RANK(P2713,(N2713:P2713,Q2713:AE2713)),0)</f>
        <v>0</v>
      </c>
      <c r="G2713" s="1">
        <f t="shared" si="1107"/>
        <v>4252</v>
      </c>
      <c r="H2713" s="2">
        <f t="shared" si="1108"/>
        <v>0.54730338524906685</v>
      </c>
      <c r="I2713" s="2"/>
      <c r="J2713" s="2">
        <f t="shared" si="1097"/>
        <v>0.22255116488608573</v>
      </c>
      <c r="K2713" s="2">
        <f t="shared" si="1098"/>
        <v>0.76985455013515258</v>
      </c>
      <c r="L2713" s="2">
        <f t="shared" si="1099"/>
        <v>0</v>
      </c>
      <c r="M2713" s="2">
        <f t="shared" si="1100"/>
        <v>7.5942849787616895E-3</v>
      </c>
      <c r="N2713" s="38">
        <v>1729</v>
      </c>
      <c r="O2713" s="38">
        <v>5981</v>
      </c>
      <c r="P2713" s="38"/>
      <c r="Q2713" s="38">
        <v>28</v>
      </c>
      <c r="R2713" s="38">
        <v>17</v>
      </c>
      <c r="S2713" s="38"/>
      <c r="T2713" s="38">
        <v>0</v>
      </c>
      <c r="U2713" s="38">
        <v>0</v>
      </c>
      <c r="V2713" s="38"/>
      <c r="W2713" s="38">
        <f>IF(Copyright!B$11=1,IF(CF2713&gt;0,CF2713-T2713-X2713-U2713-SUM(Z2713:AY2713),SUM(CN2713:CR2713)),SUM(CN2713:CR2713))</f>
        <v>14</v>
      </c>
      <c r="X2713" s="38">
        <v>0</v>
      </c>
      <c r="Y2713" s="38"/>
      <c r="Z2713" s="38">
        <v>0</v>
      </c>
      <c r="AA2713" s="38"/>
      <c r="AB2713" s="38"/>
      <c r="AC2713" s="38"/>
      <c r="AD2713" s="38"/>
      <c r="AE2713" s="38"/>
      <c r="AF2713" s="38"/>
      <c r="AG2713" s="38"/>
      <c r="AH2713" s="38"/>
      <c r="AI2713" s="38"/>
      <c r="AJ2713" s="38"/>
      <c r="AK2713" s="38"/>
      <c r="AL2713" s="38">
        <v>0</v>
      </c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BA2713" s="3">
        <f>IF(Q2713&gt;0,RANK(Q2713,(N2713:P2713,Q2713:AE2713)),0)</f>
        <v>3</v>
      </c>
      <c r="BB2713" s="3">
        <f>IF(R2713&gt;0,RANK(R2713,(N2713:P2713,Q2713:AE2713)),0)</f>
        <v>4</v>
      </c>
      <c r="BC2713" s="3">
        <f>IF(S2713&gt;0,RANK(S2713,(N2713:P2713,Q2713:AE2713)),0)</f>
        <v>0</v>
      </c>
      <c r="BD2713" s="3">
        <f>IF(T2713&gt;0,RANK(T2713,(N2713:P2713,Q2713:AE2713)),0)</f>
        <v>0</v>
      </c>
      <c r="BE2713" s="2">
        <f t="shared" si="1101"/>
        <v>3.6040674475479469E-3</v>
      </c>
      <c r="BF2713" s="2">
        <f t="shared" si="1102"/>
        <v>2.1881838074398249E-3</v>
      </c>
      <c r="BG2713" s="2">
        <f t="shared" si="1103"/>
        <v>0</v>
      </c>
      <c r="BH2713" s="2">
        <f t="shared" si="1104"/>
        <v>0</v>
      </c>
      <c r="BJ2713" t="s">
        <v>2744</v>
      </c>
      <c r="BK2713" t="s">
        <v>52</v>
      </c>
      <c r="BL2713">
        <v>27</v>
      </c>
      <c r="BN2713">
        <v>0</v>
      </c>
      <c r="BO2713" s="60">
        <v>48</v>
      </c>
      <c r="BP2713" s="62">
        <v>177</v>
      </c>
      <c r="BQ2713" s="66">
        <f t="shared" si="1105"/>
        <v>48177</v>
      </c>
      <c r="BR2713" s="66">
        <f t="shared" si="1095"/>
        <v>48177</v>
      </c>
      <c r="BS2713" s="3" t="s">
        <v>3083</v>
      </c>
      <c r="BY2713" s="73"/>
      <c r="CB2713" s="73"/>
      <c r="CD2713" s="38">
        <f t="shared" si="1106"/>
        <v>2</v>
      </c>
      <c r="CE2713" s="38">
        <v>7767</v>
      </c>
      <c r="CF2713" s="38">
        <v>14</v>
      </c>
    </row>
    <row r="2714" spans="1:91" ht="14" hidden="1" customHeight="1" outlineLevel="1" x14ac:dyDescent="0.2">
      <c r="A2714" t="s">
        <v>2165</v>
      </c>
      <c r="B2714" t="s">
        <v>52</v>
      </c>
      <c r="C2714" s="1">
        <f t="shared" si="1096"/>
        <v>7580</v>
      </c>
      <c r="D2714" s="3">
        <f>IF(N2714&gt;0, RANK(N2714,(N2714:P2714,Q2714:AE2714)),0)</f>
        <v>2</v>
      </c>
      <c r="E2714" s="3">
        <f>IF(O2714&gt;0,RANK(O2714,(N2714:P2714,Q2714:AE2714)),0)</f>
        <v>1</v>
      </c>
      <c r="F2714" s="3">
        <f>IF(P2714&gt;0,RANK(P2714,(N2714:P2714,Q2714:AE2714)),0)</f>
        <v>0</v>
      </c>
      <c r="G2714" s="1">
        <f t="shared" si="1107"/>
        <v>5846</v>
      </c>
      <c r="H2714" s="2">
        <f t="shared" si="1108"/>
        <v>0.77124010554089706</v>
      </c>
      <c r="I2714" s="2"/>
      <c r="J2714" s="2">
        <f t="shared" si="1097"/>
        <v>0.11147757255936676</v>
      </c>
      <c r="K2714" s="2">
        <f t="shared" si="1098"/>
        <v>0.8827176781002638</v>
      </c>
      <c r="L2714" s="2">
        <f t="shared" si="1099"/>
        <v>0</v>
      </c>
      <c r="M2714" s="2">
        <f t="shared" si="1100"/>
        <v>5.8047493403694528E-3</v>
      </c>
      <c r="N2714" s="38">
        <v>845</v>
      </c>
      <c r="O2714" s="38">
        <v>6691</v>
      </c>
      <c r="P2714" s="38"/>
      <c r="Q2714" s="38">
        <v>31</v>
      </c>
      <c r="R2714" s="38">
        <v>13</v>
      </c>
      <c r="S2714" s="38"/>
      <c r="T2714" s="38">
        <v>0</v>
      </c>
      <c r="U2714" s="38">
        <v>0</v>
      </c>
      <c r="V2714" s="38"/>
      <c r="W2714" s="38">
        <f>IF(Copyright!B$11=1,IF(CF2714&gt;0,CF2714-T2714-X2714-U2714-SUM(Z2714:AY2714),SUM(CN2714:CR2714)),SUM(CN2714:CR2714))</f>
        <v>0</v>
      </c>
      <c r="X2714" s="38">
        <v>0</v>
      </c>
      <c r="Y2714" s="38"/>
      <c r="Z2714" s="38">
        <v>0</v>
      </c>
      <c r="AA2714" s="38"/>
      <c r="AB2714" s="38"/>
      <c r="AC2714" s="38"/>
      <c r="AD2714" s="38"/>
      <c r="AE2714" s="38"/>
      <c r="AF2714" s="38"/>
      <c r="AG2714" s="38"/>
      <c r="AH2714" s="38"/>
      <c r="AI2714" s="38"/>
      <c r="AJ2714" s="38"/>
      <c r="AK2714" s="38"/>
      <c r="AL2714" s="38">
        <v>0</v>
      </c>
      <c r="AM2714" s="38"/>
      <c r="AN2714" s="38"/>
      <c r="AO2714" s="38"/>
      <c r="AP2714" s="38"/>
      <c r="AQ2714" s="38"/>
      <c r="AR2714" s="38"/>
      <c r="AS2714" s="38"/>
      <c r="AT2714" s="38"/>
      <c r="AU2714" s="38"/>
      <c r="AV2714" s="38"/>
      <c r="AW2714" s="38"/>
      <c r="AX2714" s="38"/>
      <c r="AY2714" s="38"/>
      <c r="BA2714" s="3">
        <f>IF(Q2714&gt;0,RANK(Q2714,(N2714:P2714,Q2714:AE2714)),0)</f>
        <v>3</v>
      </c>
      <c r="BB2714" s="3">
        <f>IF(R2714&gt;0,RANK(R2714,(N2714:P2714,Q2714:AE2714)),0)</f>
        <v>4</v>
      </c>
      <c r="BC2714" s="3">
        <f>IF(S2714&gt;0,RANK(S2714,(N2714:P2714,Q2714:AE2714)),0)</f>
        <v>0</v>
      </c>
      <c r="BD2714" s="3">
        <f>IF(T2714&gt;0,RANK(T2714,(N2714:P2714,Q2714:AE2714)),0)</f>
        <v>0</v>
      </c>
      <c r="BE2714" s="2">
        <f t="shared" si="1101"/>
        <v>4.0897097625329816E-3</v>
      </c>
      <c r="BF2714" s="2">
        <f t="shared" si="1102"/>
        <v>1.7150395778364115E-3</v>
      </c>
      <c r="BG2714" s="2">
        <f t="shared" si="1103"/>
        <v>0</v>
      </c>
      <c r="BH2714" s="2">
        <f t="shared" si="1104"/>
        <v>0</v>
      </c>
      <c r="BJ2714" t="s">
        <v>2165</v>
      </c>
      <c r="BK2714" t="s">
        <v>52</v>
      </c>
      <c r="BL2714">
        <v>13</v>
      </c>
      <c r="BN2714">
        <v>0</v>
      </c>
      <c r="BO2714" s="60">
        <v>48</v>
      </c>
      <c r="BP2714" s="62">
        <v>179</v>
      </c>
      <c r="BQ2714" s="66">
        <f t="shared" si="1105"/>
        <v>48179</v>
      </c>
      <c r="BR2714" s="66">
        <f t="shared" si="1095"/>
        <v>48179</v>
      </c>
      <c r="BS2714" s="3" t="s">
        <v>3083</v>
      </c>
      <c r="CB2714" s="73"/>
      <c r="CD2714" s="38">
        <f t="shared" si="1106"/>
        <v>0</v>
      </c>
      <c r="CE2714" s="38">
        <v>7580</v>
      </c>
      <c r="CG2714" s="38" t="s">
        <v>3954</v>
      </c>
      <c r="CM2714" s="51"/>
    </row>
    <row r="2715" spans="1:91" ht="14" hidden="1" customHeight="1" outlineLevel="1" x14ac:dyDescent="0.2">
      <c r="A2715" t="s">
        <v>2206</v>
      </c>
      <c r="B2715" t="s">
        <v>52</v>
      </c>
      <c r="C2715" s="1">
        <f t="shared" si="1096"/>
        <v>66041</v>
      </c>
      <c r="D2715" s="3">
        <f>IF(N2715&gt;0, RANK(N2715,(N2715:P2715,Q2715:AE2715)),0)</f>
        <v>2</v>
      </c>
      <c r="E2715" s="3">
        <f>IF(O2715&gt;0,RANK(O2715,(N2715:P2715,Q2715:AE2715)),0)</f>
        <v>1</v>
      </c>
      <c r="F2715" s="3">
        <f>IF(P2715&gt;0,RANK(P2715,(N2715:P2715,Q2715:AE2715)),0)</f>
        <v>0</v>
      </c>
      <c r="G2715" s="1">
        <f t="shared" si="1107"/>
        <v>35756</v>
      </c>
      <c r="H2715" s="2">
        <f t="shared" si="1108"/>
        <v>0.54142123832164868</v>
      </c>
      <c r="I2715" s="2"/>
      <c r="J2715" s="2">
        <f t="shared" si="1097"/>
        <v>0.22410320861283142</v>
      </c>
      <c r="K2715" s="2">
        <f t="shared" si="1098"/>
        <v>0.76552444693448007</v>
      </c>
      <c r="L2715" s="2">
        <f t="shared" si="1099"/>
        <v>0</v>
      </c>
      <c r="M2715" s="2">
        <f t="shared" si="1100"/>
        <v>1.0372344452688531E-2</v>
      </c>
      <c r="N2715" s="38">
        <v>14800</v>
      </c>
      <c r="O2715" s="38">
        <v>50556</v>
      </c>
      <c r="P2715" s="38"/>
      <c r="Q2715" s="38">
        <v>343</v>
      </c>
      <c r="R2715" s="38">
        <v>189</v>
      </c>
      <c r="S2715" s="38"/>
      <c r="T2715" s="38">
        <v>5</v>
      </c>
      <c r="U2715" s="38">
        <v>0</v>
      </c>
      <c r="V2715" s="38"/>
      <c r="W2715" s="38">
        <f>IF(Copyright!B$11=1,IF(CF2715&gt;0,CF2715-T2715-X2715-U2715-SUM(Z2715:AY2715),SUM(CN2715:CR2715)),SUM(CN2715:CR2715))</f>
        <v>126</v>
      </c>
      <c r="X2715" s="38">
        <v>20</v>
      </c>
      <c r="Y2715" s="38"/>
      <c r="Z2715" s="38">
        <v>2</v>
      </c>
      <c r="AA2715" s="38"/>
      <c r="AB2715" s="38"/>
      <c r="AC2715" s="38"/>
      <c r="AD2715" s="38"/>
      <c r="AE2715" s="38"/>
      <c r="AF2715" s="38"/>
      <c r="AG2715" s="38"/>
      <c r="AH2715" s="38"/>
      <c r="AI2715" s="38"/>
      <c r="AJ2715" s="38"/>
      <c r="AK2715" s="38"/>
      <c r="AL2715" s="38">
        <v>0</v>
      </c>
      <c r="AM2715" s="38"/>
      <c r="AN2715" s="38"/>
      <c r="AO2715" s="38"/>
      <c r="AP2715" s="38"/>
      <c r="AQ2715" s="38"/>
      <c r="AR2715" s="38"/>
      <c r="AS2715" s="38"/>
      <c r="AT2715" s="38"/>
      <c r="AU2715" s="38"/>
      <c r="AV2715" s="38"/>
      <c r="AW2715" s="38"/>
      <c r="AX2715" s="38"/>
      <c r="AY2715" s="38"/>
      <c r="BA2715" s="3">
        <f>IF(Q2715&gt;0,RANK(Q2715,(N2715:P2715,Q2715:AE2715)),0)</f>
        <v>3</v>
      </c>
      <c r="BB2715" s="3">
        <f>IF(R2715&gt;0,RANK(R2715,(N2715:P2715,Q2715:AE2715)),0)</f>
        <v>4</v>
      </c>
      <c r="BC2715" s="3">
        <f>IF(S2715&gt;0,RANK(S2715,(N2715:P2715,Q2715:AE2715)),0)</f>
        <v>0</v>
      </c>
      <c r="BD2715" s="3">
        <f>IF(T2715&gt;0,RANK(T2715,(N2715:P2715,Q2715:AE2715)),0)</f>
        <v>7</v>
      </c>
      <c r="BE2715" s="2">
        <f t="shared" si="1101"/>
        <v>5.1937432806892685E-3</v>
      </c>
      <c r="BF2715" s="2">
        <f t="shared" si="1102"/>
        <v>2.8618585424206176E-3</v>
      </c>
      <c r="BG2715" s="2">
        <f t="shared" si="1103"/>
        <v>0</v>
      </c>
      <c r="BH2715" s="2">
        <f t="shared" si="1104"/>
        <v>7.5710543450280889E-5</v>
      </c>
      <c r="BJ2715" t="s">
        <v>2206</v>
      </c>
      <c r="BK2715" t="s">
        <v>52</v>
      </c>
      <c r="BL2715">
        <v>4</v>
      </c>
      <c r="BN2715">
        <v>0</v>
      </c>
      <c r="BO2715" s="60">
        <v>48</v>
      </c>
      <c r="BP2715" s="62">
        <v>181</v>
      </c>
      <c r="BQ2715" s="66">
        <f t="shared" si="1105"/>
        <v>48181</v>
      </c>
      <c r="BR2715" s="66">
        <f t="shared" si="1095"/>
        <v>48181</v>
      </c>
      <c r="BS2715" s="3" t="s">
        <v>3083</v>
      </c>
      <c r="BY2715" s="73"/>
      <c r="CB2715" s="73"/>
      <c r="CD2715" s="38">
        <f t="shared" si="1106"/>
        <v>0</v>
      </c>
      <c r="CE2715" s="38">
        <v>66041</v>
      </c>
      <c r="CF2715" s="38">
        <v>153</v>
      </c>
      <c r="CM2715" s="51"/>
    </row>
    <row r="2716" spans="1:91" ht="14" hidden="1" customHeight="1" outlineLevel="1" x14ac:dyDescent="0.2">
      <c r="A2716" t="s">
        <v>137</v>
      </c>
      <c r="B2716" t="s">
        <v>52</v>
      </c>
      <c r="C2716" s="1">
        <f t="shared" si="1096"/>
        <v>46738</v>
      </c>
      <c r="D2716" s="3">
        <f>IF(N2716&gt;0, RANK(N2716,(N2716:P2716,Q2716:AE2716)),0)</f>
        <v>2</v>
      </c>
      <c r="E2716" s="3">
        <f>IF(O2716&gt;0,RANK(O2716,(N2716:P2716,Q2716:AE2716)),0)</f>
        <v>1</v>
      </c>
      <c r="F2716" s="3">
        <f>IF(P2716&gt;0,RANK(P2716,(N2716:P2716,Q2716:AE2716)),0)</f>
        <v>0</v>
      </c>
      <c r="G2716" s="1">
        <f t="shared" si="1107"/>
        <v>19732</v>
      </c>
      <c r="H2716" s="2">
        <f t="shared" si="1108"/>
        <v>0.42218323419915271</v>
      </c>
      <c r="I2716" s="2"/>
      <c r="J2716" s="2">
        <f t="shared" si="1097"/>
        <v>0.28443664683983055</v>
      </c>
      <c r="K2716" s="2">
        <f t="shared" si="1098"/>
        <v>0.70661988103898332</v>
      </c>
      <c r="L2716" s="2">
        <f t="shared" si="1099"/>
        <v>0</v>
      </c>
      <c r="M2716" s="2">
        <f t="shared" si="1100"/>
        <v>8.9434721211861801E-3</v>
      </c>
      <c r="N2716" s="38">
        <v>13294</v>
      </c>
      <c r="O2716" s="38">
        <v>33026</v>
      </c>
      <c r="P2716" s="38"/>
      <c r="Q2716" s="38">
        <v>248</v>
      </c>
      <c r="R2716" s="38">
        <v>131</v>
      </c>
      <c r="S2716" s="38"/>
      <c r="T2716" s="38">
        <v>2</v>
      </c>
      <c r="U2716" s="38">
        <v>6</v>
      </c>
      <c r="V2716" s="38"/>
      <c r="W2716" s="38">
        <f>IF(Copyright!B$11=1,IF(CF2716&gt;0,CF2716-T2716-X2716-U2716-SUM(Z2716:AY2716),SUM(CN2716:CR2716)),SUM(CN2716:CR2716))</f>
        <v>0</v>
      </c>
      <c r="X2716" s="38">
        <v>31</v>
      </c>
      <c r="Y2716" s="38"/>
      <c r="Z2716" s="38">
        <v>0</v>
      </c>
      <c r="AA2716" s="38"/>
      <c r="AB2716" s="38"/>
      <c r="AC2716" s="38"/>
      <c r="AD2716" s="38"/>
      <c r="AE2716" s="38"/>
      <c r="AF2716" s="38"/>
      <c r="AG2716" s="38"/>
      <c r="AH2716" s="38"/>
      <c r="AI2716" s="38"/>
      <c r="AJ2716" s="38"/>
      <c r="AK2716" s="38"/>
      <c r="AL2716" s="38">
        <v>0</v>
      </c>
      <c r="AM2716" s="38"/>
      <c r="AN2716" s="38"/>
      <c r="AO2716" s="38"/>
      <c r="AP2716" s="38"/>
      <c r="AQ2716" s="38"/>
      <c r="AR2716" s="38"/>
      <c r="AS2716" s="38"/>
      <c r="AT2716" s="38"/>
      <c r="AU2716" s="38"/>
      <c r="AV2716" s="38"/>
      <c r="AW2716" s="38"/>
      <c r="AX2716" s="38"/>
      <c r="AY2716" s="38"/>
      <c r="BA2716" s="3">
        <f>IF(Q2716&gt;0,RANK(Q2716,(N2716:P2716,Q2716:AE2716)),0)</f>
        <v>3</v>
      </c>
      <c r="BB2716" s="3">
        <f>IF(R2716&gt;0,RANK(R2716,(N2716:P2716,Q2716:AE2716)),0)</f>
        <v>4</v>
      </c>
      <c r="BC2716" s="3">
        <f>IF(S2716&gt;0,RANK(S2716,(N2716:P2716,Q2716:AE2716)),0)</f>
        <v>0</v>
      </c>
      <c r="BD2716" s="3">
        <f>IF(T2716&gt;0,RANK(T2716,(N2716:P2716,Q2716:AE2716)),0)</f>
        <v>7</v>
      </c>
      <c r="BE2716" s="2">
        <f t="shared" si="1101"/>
        <v>5.3061748470195555E-3</v>
      </c>
      <c r="BF2716" s="2">
        <f t="shared" si="1102"/>
        <v>2.8028584877401687E-3</v>
      </c>
      <c r="BG2716" s="2">
        <f t="shared" si="1103"/>
        <v>0</v>
      </c>
      <c r="BH2716" s="2">
        <f t="shared" si="1104"/>
        <v>4.2791732637254484E-5</v>
      </c>
      <c r="BJ2716" t="s">
        <v>137</v>
      </c>
      <c r="BK2716" t="s">
        <v>52</v>
      </c>
      <c r="BL2716">
        <v>1</v>
      </c>
      <c r="BN2716">
        <v>0</v>
      </c>
      <c r="BO2716" s="60">
        <v>48</v>
      </c>
      <c r="BP2716" s="62">
        <v>183</v>
      </c>
      <c r="BQ2716" s="66">
        <f t="shared" si="1105"/>
        <v>48183</v>
      </c>
      <c r="BR2716" s="66">
        <f t="shared" si="1095"/>
        <v>48183</v>
      </c>
      <c r="BS2716" s="3" t="s">
        <v>3083</v>
      </c>
      <c r="BY2716" s="73"/>
      <c r="CB2716" s="73"/>
      <c r="CD2716" s="38">
        <f t="shared" si="1106"/>
        <v>0</v>
      </c>
      <c r="CE2716" s="38">
        <v>46738</v>
      </c>
      <c r="CF2716" s="38">
        <v>39</v>
      </c>
      <c r="CG2716" s="38" t="s">
        <v>3953</v>
      </c>
      <c r="CM2716" s="51"/>
    </row>
    <row r="2717" spans="1:91" ht="14" hidden="1" customHeight="1" outlineLevel="1" x14ac:dyDescent="0.2">
      <c r="A2717" t="s">
        <v>478</v>
      </c>
      <c r="B2717" t="s">
        <v>52</v>
      </c>
      <c r="C2717" s="1">
        <f t="shared" si="1096"/>
        <v>14051</v>
      </c>
      <c r="D2717" s="3">
        <f>IF(N2717&gt;0, RANK(N2717,(N2717:P2717,Q2717:AE2717)),0)</f>
        <v>2</v>
      </c>
      <c r="E2717" s="3">
        <f>IF(O2717&gt;0,RANK(O2717,(N2717:P2717,Q2717:AE2717)),0)</f>
        <v>1</v>
      </c>
      <c r="F2717" s="3">
        <f>IF(P2717&gt;0,RANK(P2717,(N2717:P2717,Q2717:AE2717)),0)</f>
        <v>0</v>
      </c>
      <c r="G2717" s="1">
        <f t="shared" si="1107"/>
        <v>8463</v>
      </c>
      <c r="H2717" s="2">
        <f t="shared" si="1108"/>
        <v>0.60230588570208521</v>
      </c>
      <c r="I2717" s="2"/>
      <c r="J2717" s="2">
        <f t="shared" si="1097"/>
        <v>0.19457689844139206</v>
      </c>
      <c r="K2717" s="2">
        <f t="shared" si="1098"/>
        <v>0.79688278414347735</v>
      </c>
      <c r="L2717" s="2">
        <f t="shared" si="1099"/>
        <v>0</v>
      </c>
      <c r="M2717" s="2">
        <f t="shared" si="1100"/>
        <v>8.540317415130616E-3</v>
      </c>
      <c r="N2717" s="38">
        <v>2734</v>
      </c>
      <c r="O2717" s="38">
        <v>11197</v>
      </c>
      <c r="P2717" s="38"/>
      <c r="Q2717" s="38">
        <v>72</v>
      </c>
      <c r="R2717" s="38">
        <v>40</v>
      </c>
      <c r="S2717" s="38"/>
      <c r="T2717" s="38">
        <v>1</v>
      </c>
      <c r="U2717" s="38">
        <v>0</v>
      </c>
      <c r="V2717" s="38"/>
      <c r="W2717" s="38">
        <f>IF(Copyright!B$11=1,IF(CF2717&gt;0,CF2717-T2717-X2717-U2717-SUM(Z2717:AY2717),SUM(CN2717:CR2717)),SUM(CN2717:CR2717))</f>
        <v>0</v>
      </c>
      <c r="X2717" s="38">
        <v>7</v>
      </c>
      <c r="Y2717" s="38"/>
      <c r="Z2717" s="38">
        <v>0</v>
      </c>
      <c r="AA2717" s="38"/>
      <c r="AB2717" s="38"/>
      <c r="AC2717" s="38"/>
      <c r="AD2717" s="38"/>
      <c r="AE2717" s="38"/>
      <c r="AF2717" s="38"/>
      <c r="AG2717" s="38"/>
      <c r="AH2717" s="38"/>
      <c r="AI2717" s="38"/>
      <c r="AJ2717" s="38"/>
      <c r="AK2717" s="38"/>
      <c r="AL2717" s="38">
        <v>0</v>
      </c>
      <c r="AM2717" s="38"/>
      <c r="AN2717" s="38"/>
      <c r="AO2717" s="38"/>
      <c r="AP2717" s="38"/>
      <c r="AQ2717" s="38"/>
      <c r="AR2717" s="38"/>
      <c r="AS2717" s="38"/>
      <c r="AT2717" s="38"/>
      <c r="AU2717" s="38"/>
      <c r="AV2717" s="38"/>
      <c r="AW2717" s="38"/>
      <c r="AX2717" s="38"/>
      <c r="AY2717" s="38"/>
      <c r="BA2717" s="3">
        <f>IF(Q2717&gt;0,RANK(Q2717,(N2717:P2717,Q2717:AE2717)),0)</f>
        <v>3</v>
      </c>
      <c r="BB2717" s="3">
        <f>IF(R2717&gt;0,RANK(R2717,(N2717:P2717,Q2717:AE2717)),0)</f>
        <v>4</v>
      </c>
      <c r="BC2717" s="3">
        <f>IF(S2717&gt;0,RANK(S2717,(N2717:P2717,Q2717:AE2717)),0)</f>
        <v>0</v>
      </c>
      <c r="BD2717" s="3">
        <f>IF(T2717&gt;0,RANK(T2717,(N2717:P2717,Q2717:AE2717)),0)</f>
        <v>6</v>
      </c>
      <c r="BE2717" s="2">
        <f t="shared" si="1101"/>
        <v>5.1241904490783577E-3</v>
      </c>
      <c r="BF2717" s="2">
        <f t="shared" si="1102"/>
        <v>2.8467724717101987E-3</v>
      </c>
      <c r="BG2717" s="2">
        <f t="shared" si="1103"/>
        <v>0</v>
      </c>
      <c r="BH2717" s="2">
        <f t="shared" si="1104"/>
        <v>7.1169311792754967E-5</v>
      </c>
      <c r="BJ2717" t="s">
        <v>478</v>
      </c>
      <c r="BK2717" t="s">
        <v>52</v>
      </c>
      <c r="BL2717">
        <v>10</v>
      </c>
      <c r="BN2717">
        <v>0</v>
      </c>
      <c r="BO2717" s="60">
        <v>48</v>
      </c>
      <c r="BP2717" s="62">
        <v>185</v>
      </c>
      <c r="BQ2717" s="66">
        <f t="shared" si="1105"/>
        <v>48185</v>
      </c>
      <c r="BR2717" s="66">
        <f t="shared" si="1095"/>
        <v>48185</v>
      </c>
      <c r="BS2717" s="3" t="s">
        <v>3083</v>
      </c>
      <c r="BY2717" s="73"/>
      <c r="CB2717" s="73"/>
      <c r="CD2717" s="38">
        <f t="shared" si="1106"/>
        <v>0</v>
      </c>
      <c r="CE2717" s="38">
        <v>14051</v>
      </c>
      <c r="CF2717" s="38">
        <v>8</v>
      </c>
      <c r="CG2717" s="38" t="s">
        <v>3953</v>
      </c>
      <c r="CM2717" s="51"/>
    </row>
    <row r="2718" spans="1:91" ht="14" hidden="1" customHeight="1" outlineLevel="1" x14ac:dyDescent="0.2">
      <c r="A2718" t="s">
        <v>2819</v>
      </c>
      <c r="B2718" t="s">
        <v>52</v>
      </c>
      <c r="C2718" s="1">
        <f t="shared" si="1096"/>
        <v>85350</v>
      </c>
      <c r="D2718" s="3">
        <f>IF(N2718&gt;0, RANK(N2718,(N2718:P2718,Q2718:AE2718)),0)</f>
        <v>2</v>
      </c>
      <c r="E2718" s="3">
        <f>IF(O2718&gt;0,RANK(O2718,(N2718:P2718,Q2718:AE2718)),0)</f>
        <v>1</v>
      </c>
      <c r="F2718" s="3">
        <f>IF(P2718&gt;0,RANK(P2718,(N2718:P2718,Q2718:AE2718)),0)</f>
        <v>0</v>
      </c>
      <c r="G2718" s="1">
        <f t="shared" si="1107"/>
        <v>25118</v>
      </c>
      <c r="H2718" s="2">
        <f t="shared" si="1108"/>
        <v>0.29429408318687755</v>
      </c>
      <c r="I2718" s="2"/>
      <c r="J2718" s="2">
        <f t="shared" si="1097"/>
        <v>0.34649091974223784</v>
      </c>
      <c r="K2718" s="2">
        <f t="shared" si="1098"/>
        <v>0.64078500292911544</v>
      </c>
      <c r="L2718" s="2">
        <f t="shared" si="1099"/>
        <v>0</v>
      </c>
      <c r="M2718" s="2">
        <f t="shared" si="1100"/>
        <v>1.2724077328646666E-2</v>
      </c>
      <c r="N2718" s="38">
        <v>29573</v>
      </c>
      <c r="O2718" s="38">
        <v>54691</v>
      </c>
      <c r="P2718" s="38"/>
      <c r="Q2718" s="38">
        <v>527</v>
      </c>
      <c r="R2718" s="38">
        <v>306</v>
      </c>
      <c r="S2718" s="38"/>
      <c r="T2718" s="38">
        <v>8</v>
      </c>
      <c r="U2718" s="38">
        <v>4</v>
      </c>
      <c r="V2718" s="38"/>
      <c r="W2718" s="38">
        <f>IF(Copyright!B$11=1,IF(CF2718&gt;0,CF2718-T2718-X2718-U2718-SUM(Z2718:AY2718),SUM(CN2718:CR2718)),SUM(CN2718:CR2718))</f>
        <v>214</v>
      </c>
      <c r="X2718" s="38">
        <v>25</v>
      </c>
      <c r="Y2718" s="38"/>
      <c r="Z2718" s="38">
        <v>2</v>
      </c>
      <c r="AA2718" s="38"/>
      <c r="AB2718" s="38"/>
      <c r="AC2718" s="38"/>
      <c r="AD2718" s="38"/>
      <c r="AE2718" s="38"/>
      <c r="AF2718" s="38"/>
      <c r="AG2718" s="38"/>
      <c r="AH2718" s="38"/>
      <c r="AI2718" s="38"/>
      <c r="AJ2718" s="38"/>
      <c r="AK2718" s="38"/>
      <c r="AL2718" s="38">
        <v>0</v>
      </c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BA2718" s="3">
        <f>IF(Q2718&gt;0,RANK(Q2718,(N2718:P2718,Q2718:AE2718)),0)</f>
        <v>3</v>
      </c>
      <c r="BB2718" s="3">
        <f>IF(R2718&gt;0,RANK(R2718,(N2718:P2718,Q2718:AE2718)),0)</f>
        <v>4</v>
      </c>
      <c r="BC2718" s="3">
        <f>IF(S2718&gt;0,RANK(S2718,(N2718:P2718,Q2718:AE2718)),0)</f>
        <v>0</v>
      </c>
      <c r="BD2718" s="3">
        <f>IF(T2718&gt;0,RANK(T2718,(N2718:P2718,Q2718:AE2718)),0)</f>
        <v>7</v>
      </c>
      <c r="BE2718" s="2">
        <f t="shared" si="1101"/>
        <v>6.1745752782659639E-3</v>
      </c>
      <c r="BF2718" s="2">
        <f t="shared" si="1102"/>
        <v>3.5852372583479791E-3</v>
      </c>
      <c r="BG2718" s="2">
        <f t="shared" si="1103"/>
        <v>0</v>
      </c>
      <c r="BH2718" s="2">
        <f t="shared" si="1104"/>
        <v>9.3731693028705333E-5</v>
      </c>
      <c r="BJ2718" t="s">
        <v>2819</v>
      </c>
      <c r="BK2718" t="s">
        <v>52</v>
      </c>
      <c r="BN2718">
        <v>0</v>
      </c>
      <c r="BO2718" s="60">
        <v>48</v>
      </c>
      <c r="BP2718" s="62">
        <v>187</v>
      </c>
      <c r="BQ2718" s="66">
        <f t="shared" si="1105"/>
        <v>48187</v>
      </c>
      <c r="BR2718" s="66">
        <f t="shared" si="1095"/>
        <v>48187</v>
      </c>
      <c r="BS2718" s="3" t="s">
        <v>3083</v>
      </c>
      <c r="BY2718" s="73"/>
      <c r="CB2718" s="73"/>
      <c r="CD2718" s="38">
        <f t="shared" si="1106"/>
        <v>0</v>
      </c>
      <c r="CE2718" s="38">
        <v>85350</v>
      </c>
      <c r="CF2718" s="38">
        <v>253</v>
      </c>
      <c r="CM2718" s="51"/>
    </row>
    <row r="2719" spans="1:91" ht="14" hidden="1" customHeight="1" outlineLevel="1" x14ac:dyDescent="0.2">
      <c r="A2719" t="s">
        <v>3017</v>
      </c>
      <c r="B2719" t="s">
        <v>52</v>
      </c>
      <c r="C2719" s="1">
        <f t="shared" si="1096"/>
        <v>9285</v>
      </c>
      <c r="D2719" s="3">
        <f>IF(N2719&gt;0, RANK(N2719,(N2719:P2719,Q2719:AE2719)),0)</f>
        <v>2</v>
      </c>
      <c r="E2719" s="3">
        <f>IF(O2719&gt;0,RANK(O2719,(N2719:P2719,Q2719:AE2719)),0)</f>
        <v>1</v>
      </c>
      <c r="F2719" s="3">
        <f>IF(P2719&gt;0,RANK(P2719,(N2719:P2719,Q2719:AE2719)),0)</f>
        <v>0</v>
      </c>
      <c r="G2719" s="1">
        <f t="shared" si="1107"/>
        <v>5380</v>
      </c>
      <c r="H2719" s="2">
        <f t="shared" si="1108"/>
        <v>0.57942918686052769</v>
      </c>
      <c r="I2719" s="2"/>
      <c r="J2719" s="2">
        <f t="shared" si="1097"/>
        <v>0.20495422724824985</v>
      </c>
      <c r="K2719" s="2">
        <f t="shared" si="1098"/>
        <v>0.78438341410877754</v>
      </c>
      <c r="L2719" s="2">
        <f t="shared" si="1099"/>
        <v>0</v>
      </c>
      <c r="M2719" s="2">
        <f t="shared" si="1100"/>
        <v>1.0662358642972602E-2</v>
      </c>
      <c r="N2719" s="38">
        <v>1903</v>
      </c>
      <c r="O2719" s="38">
        <v>7283</v>
      </c>
      <c r="P2719" s="38"/>
      <c r="Q2719" s="38">
        <v>57</v>
      </c>
      <c r="R2719" s="38">
        <v>35</v>
      </c>
      <c r="S2719" s="38"/>
      <c r="T2719" s="38">
        <v>0</v>
      </c>
      <c r="U2719" s="38">
        <v>1</v>
      </c>
      <c r="V2719" s="38"/>
      <c r="W2719" s="38">
        <f>IF(Copyright!B$11=1,IF(CF2719&gt;0,CF2719-T2719-X2719-U2719-SUM(Z2719:AY2719),SUM(CN2719:CR2719)),SUM(CN2719:CR2719))</f>
        <v>0</v>
      </c>
      <c r="X2719" s="38">
        <v>6</v>
      </c>
      <c r="Y2719" s="38"/>
      <c r="Z2719" s="38">
        <v>0</v>
      </c>
      <c r="AA2719" s="38"/>
      <c r="AB2719" s="38"/>
      <c r="AC2719" s="38"/>
      <c r="AD2719" s="38"/>
      <c r="AE2719" s="38"/>
      <c r="AF2719" s="38"/>
      <c r="AG2719" s="38"/>
      <c r="AH2719" s="38"/>
      <c r="AI2719" s="38"/>
      <c r="AJ2719" s="38"/>
      <c r="AK2719" s="38"/>
      <c r="AL2719" s="38">
        <v>0</v>
      </c>
      <c r="AM2719" s="38"/>
      <c r="AN2719" s="38"/>
      <c r="AO2719" s="38"/>
      <c r="AP2719" s="38"/>
      <c r="AQ2719" s="38"/>
      <c r="AR2719" s="38"/>
      <c r="AS2719" s="38"/>
      <c r="AT2719" s="38"/>
      <c r="AU2719" s="38"/>
      <c r="AV2719" s="38"/>
      <c r="AW2719" s="38"/>
      <c r="AX2719" s="38"/>
      <c r="AY2719" s="38"/>
      <c r="BA2719" s="3">
        <f>IF(Q2719&gt;0,RANK(Q2719,(N2719:P2719,Q2719:AE2719)),0)</f>
        <v>3</v>
      </c>
      <c r="BB2719" s="3">
        <f>IF(R2719&gt;0,RANK(R2719,(N2719:P2719,Q2719:AE2719)),0)</f>
        <v>4</v>
      </c>
      <c r="BC2719" s="3">
        <f>IF(S2719&gt;0,RANK(S2719,(N2719:P2719,Q2719:AE2719)),0)</f>
        <v>0</v>
      </c>
      <c r="BD2719" s="3">
        <f>IF(T2719&gt;0,RANK(T2719,(N2719:P2719,Q2719:AE2719)),0)</f>
        <v>0</v>
      </c>
      <c r="BE2719" s="2">
        <f t="shared" si="1101"/>
        <v>6.1389337641357027E-3</v>
      </c>
      <c r="BF2719" s="2">
        <f t="shared" si="1102"/>
        <v>3.7695207323640281E-3</v>
      </c>
      <c r="BG2719" s="2">
        <f t="shared" si="1103"/>
        <v>0</v>
      </c>
      <c r="BH2719" s="2">
        <f t="shared" si="1104"/>
        <v>0</v>
      </c>
      <c r="BJ2719" t="s">
        <v>3017</v>
      </c>
      <c r="BK2719" t="s">
        <v>52</v>
      </c>
      <c r="BL2719">
        <v>19</v>
      </c>
      <c r="BN2719">
        <v>0</v>
      </c>
      <c r="BO2719" s="60">
        <v>48</v>
      </c>
      <c r="BP2719" s="62">
        <v>189</v>
      </c>
      <c r="BQ2719" s="66">
        <f t="shared" si="1105"/>
        <v>48189</v>
      </c>
      <c r="BR2719" s="66">
        <f t="shared" si="1095"/>
        <v>48189</v>
      </c>
      <c r="BS2719" s="3" t="s">
        <v>3083</v>
      </c>
      <c r="CB2719" s="73"/>
      <c r="CD2719" s="38">
        <f t="shared" si="1106"/>
        <v>0</v>
      </c>
      <c r="CE2719" s="38">
        <v>9285</v>
      </c>
      <c r="CF2719" s="38">
        <v>7</v>
      </c>
      <c r="CG2719" s="38" t="s">
        <v>3953</v>
      </c>
      <c r="CM2719" s="51"/>
    </row>
    <row r="2720" spans="1:91" ht="14" hidden="1" customHeight="1" outlineLevel="1" x14ac:dyDescent="0.2">
      <c r="A2720" t="s">
        <v>227</v>
      </c>
      <c r="B2720" t="s">
        <v>52</v>
      </c>
      <c r="C2720" s="1">
        <f t="shared" si="1096"/>
        <v>1149</v>
      </c>
      <c r="D2720" s="3">
        <f>IF(N2720&gt;0, RANK(N2720,(N2720:P2720,Q2720:AE2720)),0)</f>
        <v>2</v>
      </c>
      <c r="E2720" s="3">
        <f>IF(O2720&gt;0,RANK(O2720,(N2720:P2720,Q2720:AE2720)),0)</f>
        <v>1</v>
      </c>
      <c r="F2720" s="3">
        <f>IF(P2720&gt;0,RANK(P2720,(N2720:P2720,Q2720:AE2720)),0)</f>
        <v>0</v>
      </c>
      <c r="G2720" s="1">
        <f t="shared" si="1107"/>
        <v>843</v>
      </c>
      <c r="H2720" s="2">
        <f t="shared" si="1108"/>
        <v>0.73368146214099217</v>
      </c>
      <c r="I2720" s="2"/>
      <c r="J2720" s="2">
        <f t="shared" si="1097"/>
        <v>0.12967798085291557</v>
      </c>
      <c r="K2720" s="2">
        <f t="shared" si="1098"/>
        <v>0.86335944299390777</v>
      </c>
      <c r="L2720" s="2">
        <f t="shared" si="1099"/>
        <v>0</v>
      </c>
      <c r="M2720" s="2">
        <f t="shared" si="1100"/>
        <v>6.9625761531766361E-3</v>
      </c>
      <c r="N2720" s="38">
        <v>149</v>
      </c>
      <c r="O2720" s="38">
        <v>992</v>
      </c>
      <c r="P2720" s="38"/>
      <c r="Q2720" s="38">
        <v>5</v>
      </c>
      <c r="R2720" s="38">
        <v>3</v>
      </c>
      <c r="S2720" s="38"/>
      <c r="T2720" s="38">
        <v>0</v>
      </c>
      <c r="U2720" s="38">
        <v>0</v>
      </c>
      <c r="V2720" s="38"/>
      <c r="W2720" s="38">
        <f>IF(Copyright!B$11=1,IF(CF2720&gt;0,CF2720-T2720-X2720-U2720-SUM(Z2720:AY2720),SUM(CN2720:CR2720)),SUM(CN2720:CR2720))</f>
        <v>0</v>
      </c>
      <c r="X2720" s="38">
        <v>0</v>
      </c>
      <c r="Y2720" s="38"/>
      <c r="Z2720" s="38">
        <v>0</v>
      </c>
      <c r="AA2720" s="38"/>
      <c r="AB2720" s="38"/>
      <c r="AC2720" s="38"/>
      <c r="AD2720" s="38"/>
      <c r="AE2720" s="38"/>
      <c r="AF2720" s="38"/>
      <c r="AG2720" s="38"/>
      <c r="AH2720" s="38"/>
      <c r="AI2720" s="38"/>
      <c r="AJ2720" s="38"/>
      <c r="AK2720" s="38"/>
      <c r="AL2720" s="38">
        <v>0</v>
      </c>
      <c r="AM2720" s="38"/>
      <c r="AN2720" s="38"/>
      <c r="AO2720" s="38"/>
      <c r="AP2720" s="38"/>
      <c r="AQ2720" s="38"/>
      <c r="AR2720" s="38"/>
      <c r="AS2720" s="38"/>
      <c r="AT2720" s="38"/>
      <c r="AU2720" s="38"/>
      <c r="AV2720" s="38"/>
      <c r="AW2720" s="38"/>
      <c r="AX2720" s="38"/>
      <c r="AY2720" s="38"/>
      <c r="BA2720" s="3">
        <f>IF(Q2720&gt;0,RANK(Q2720,(N2720:P2720,Q2720:AE2720)),0)</f>
        <v>3</v>
      </c>
      <c r="BB2720" s="3">
        <f>IF(R2720&gt;0,RANK(R2720,(N2720:P2720,Q2720:AE2720)),0)</f>
        <v>4</v>
      </c>
      <c r="BC2720" s="3">
        <f>IF(S2720&gt;0,RANK(S2720,(N2720:P2720,Q2720:AE2720)),0)</f>
        <v>0</v>
      </c>
      <c r="BD2720" s="3">
        <f>IF(T2720&gt;0,RANK(T2720,(N2720:P2720,Q2720:AE2720)),0)</f>
        <v>0</v>
      </c>
      <c r="BE2720" s="2">
        <f t="shared" si="1101"/>
        <v>4.3516100957354219E-3</v>
      </c>
      <c r="BF2720" s="2">
        <f t="shared" si="1102"/>
        <v>2.6109660574412533E-3</v>
      </c>
      <c r="BG2720" s="2">
        <f t="shared" si="1103"/>
        <v>0</v>
      </c>
      <c r="BH2720" s="2">
        <f t="shared" si="1104"/>
        <v>0</v>
      </c>
      <c r="BJ2720" t="s">
        <v>227</v>
      </c>
      <c r="BK2720" t="s">
        <v>52</v>
      </c>
      <c r="BL2720">
        <v>13</v>
      </c>
      <c r="BN2720">
        <v>0</v>
      </c>
      <c r="BO2720" s="60">
        <v>48</v>
      </c>
      <c r="BP2720" s="62">
        <v>191</v>
      </c>
      <c r="BQ2720" s="66">
        <f t="shared" si="1105"/>
        <v>48191</v>
      </c>
      <c r="BR2720" s="66">
        <f t="shared" si="1095"/>
        <v>48191</v>
      </c>
      <c r="BS2720" s="3" t="s">
        <v>3083</v>
      </c>
      <c r="CB2720" s="6"/>
      <c r="CD2720" s="38">
        <f t="shared" si="1106"/>
        <v>1149</v>
      </c>
    </row>
    <row r="2721" spans="1:91" ht="14" hidden="1" customHeight="1" outlineLevel="1" x14ac:dyDescent="0.2">
      <c r="A2721" t="s">
        <v>2596</v>
      </c>
      <c r="B2721" t="s">
        <v>52</v>
      </c>
      <c r="C2721" s="1">
        <f t="shared" si="1096"/>
        <v>4480</v>
      </c>
      <c r="D2721" s="3">
        <f>IF(N2721&gt;0, RANK(N2721,(N2721:P2721,Q2721:AE2721)),0)</f>
        <v>2</v>
      </c>
      <c r="E2721" s="3">
        <f>IF(O2721&gt;0,RANK(O2721,(N2721:P2721,Q2721:AE2721)),0)</f>
        <v>1</v>
      </c>
      <c r="F2721" s="3">
        <f>IF(P2721&gt;0,RANK(P2721,(N2721:P2721,Q2721:AE2721)),0)</f>
        <v>0</v>
      </c>
      <c r="G2721" s="1">
        <f t="shared" si="1107"/>
        <v>3184</v>
      </c>
      <c r="H2721" s="2">
        <f t="shared" si="1108"/>
        <v>0.71071428571428574</v>
      </c>
      <c r="I2721" s="2"/>
      <c r="J2721" s="2">
        <f t="shared" si="1097"/>
        <v>0.13950892857142858</v>
      </c>
      <c r="K2721" s="2">
        <f t="shared" si="1098"/>
        <v>0.85022321428571423</v>
      </c>
      <c r="L2721" s="2">
        <f t="shared" si="1099"/>
        <v>0</v>
      </c>
      <c r="M2721" s="2">
        <f t="shared" si="1100"/>
        <v>1.0267857142857162E-2</v>
      </c>
      <c r="N2721" s="38">
        <v>625</v>
      </c>
      <c r="O2721" s="38">
        <v>3809</v>
      </c>
      <c r="P2721" s="38"/>
      <c r="Q2721" s="38">
        <v>23</v>
      </c>
      <c r="R2721" s="38">
        <v>7</v>
      </c>
      <c r="S2721" s="38"/>
      <c r="T2721" s="38">
        <v>0</v>
      </c>
      <c r="U2721" s="38">
        <v>0</v>
      </c>
      <c r="V2721" s="38"/>
      <c r="W2721" s="38">
        <f>IF(Copyright!B$11=1,IF(CF2721&gt;0,CF2721-T2721-X2721-U2721-SUM(Z2721:AY2721),SUM(CN2721:CR2721)),SUM(CN2721:CR2721))</f>
        <v>15</v>
      </c>
      <c r="X2721" s="38">
        <v>1</v>
      </c>
      <c r="Y2721" s="38"/>
      <c r="Z2721" s="38">
        <v>0</v>
      </c>
      <c r="AA2721" s="38"/>
      <c r="AB2721" s="38"/>
      <c r="AC2721" s="38"/>
      <c r="AD2721" s="38"/>
      <c r="AE2721" s="38"/>
      <c r="AF2721" s="38"/>
      <c r="AG2721" s="38"/>
      <c r="AH2721" s="38"/>
      <c r="AI2721" s="38"/>
      <c r="AJ2721" s="38"/>
      <c r="AK2721" s="38"/>
      <c r="AL2721" s="38">
        <v>0</v>
      </c>
      <c r="AM2721" s="38"/>
      <c r="AN2721" s="38"/>
      <c r="AO2721" s="38"/>
      <c r="AP2721" s="38"/>
      <c r="AQ2721" s="38"/>
      <c r="AR2721" s="38"/>
      <c r="AS2721" s="38"/>
      <c r="AT2721" s="38"/>
      <c r="AU2721" s="38"/>
      <c r="AV2721" s="38"/>
      <c r="AW2721" s="38"/>
      <c r="AX2721" s="38"/>
      <c r="AY2721" s="38"/>
      <c r="BA2721" s="3">
        <f>IF(Q2721&gt;0,RANK(Q2721,(N2721:P2721,Q2721:AE2721)),0)</f>
        <v>3</v>
      </c>
      <c r="BB2721" s="3">
        <f>IF(R2721&gt;0,RANK(R2721,(N2721:P2721,Q2721:AE2721)),0)</f>
        <v>5</v>
      </c>
      <c r="BC2721" s="3">
        <f>IF(S2721&gt;0,RANK(S2721,(N2721:P2721,Q2721:AE2721)),0)</f>
        <v>0</v>
      </c>
      <c r="BD2721" s="3">
        <f>IF(T2721&gt;0,RANK(T2721,(N2721:P2721,Q2721:AE2721)),0)</f>
        <v>0</v>
      </c>
      <c r="BE2721" s="2">
        <f t="shared" si="1101"/>
        <v>5.1339285714285714E-3</v>
      </c>
      <c r="BF2721" s="2">
        <f t="shared" si="1102"/>
        <v>1.5625000000000001E-3</v>
      </c>
      <c r="BG2721" s="2">
        <f t="shared" si="1103"/>
        <v>0</v>
      </c>
      <c r="BH2721" s="2">
        <f t="shared" si="1104"/>
        <v>0</v>
      </c>
      <c r="BJ2721" t="s">
        <v>2596</v>
      </c>
      <c r="BK2721" t="s">
        <v>52</v>
      </c>
      <c r="BL2721">
        <v>31</v>
      </c>
      <c r="BN2721">
        <v>0</v>
      </c>
      <c r="BO2721" s="60">
        <v>48</v>
      </c>
      <c r="BP2721" s="62">
        <v>193</v>
      </c>
      <c r="BQ2721" s="66">
        <f t="shared" si="1105"/>
        <v>48193</v>
      </c>
      <c r="BR2721" s="66">
        <f t="shared" si="1095"/>
        <v>48193</v>
      </c>
      <c r="BS2721" s="3" t="s">
        <v>3083</v>
      </c>
      <c r="BY2721" s="73"/>
      <c r="CB2721" s="73"/>
      <c r="CD2721" s="38">
        <f t="shared" si="1106"/>
        <v>9</v>
      </c>
      <c r="CE2721" s="38">
        <v>4471</v>
      </c>
      <c r="CF2721" s="38">
        <v>16</v>
      </c>
    </row>
    <row r="2722" spans="1:91" ht="14" hidden="1" customHeight="1" outlineLevel="1" x14ac:dyDescent="0.2">
      <c r="A2722" t="s">
        <v>280</v>
      </c>
      <c r="B2722" t="s">
        <v>52</v>
      </c>
      <c r="C2722" s="1">
        <f t="shared" si="1096"/>
        <v>1999</v>
      </c>
      <c r="D2722" s="3">
        <f>IF(N2722&gt;0, RANK(N2722,(N2722:P2722,Q2722:AE2722)),0)</f>
        <v>2</v>
      </c>
      <c r="E2722" s="3">
        <f>IF(O2722&gt;0,RANK(O2722,(N2722:P2722,Q2722:AE2722)),0)</f>
        <v>1</v>
      </c>
      <c r="F2722" s="3">
        <f>IF(P2722&gt;0,RANK(P2722,(N2722:P2722,Q2722:AE2722)),0)</f>
        <v>0</v>
      </c>
      <c r="G2722" s="1">
        <f t="shared" si="1107"/>
        <v>1696</v>
      </c>
      <c r="H2722" s="2">
        <f t="shared" si="1108"/>
        <v>0.84842421210605301</v>
      </c>
      <c r="I2722" s="2"/>
      <c r="J2722" s="2">
        <f t="shared" si="1097"/>
        <v>7.303651825912956E-2</v>
      </c>
      <c r="K2722" s="2">
        <f t="shared" si="1098"/>
        <v>0.92146073036518261</v>
      </c>
      <c r="L2722" s="2">
        <f t="shared" si="1099"/>
        <v>0</v>
      </c>
      <c r="M2722" s="2">
        <f t="shared" si="1100"/>
        <v>5.5027513756877866E-3</v>
      </c>
      <c r="N2722" s="38">
        <v>146</v>
      </c>
      <c r="O2722" s="38">
        <v>1842</v>
      </c>
      <c r="P2722" s="38"/>
      <c r="Q2722" s="38">
        <v>9</v>
      </c>
      <c r="R2722" s="38">
        <v>2</v>
      </c>
      <c r="S2722" s="38"/>
      <c r="T2722" s="38">
        <v>0</v>
      </c>
      <c r="U2722" s="38">
        <v>0</v>
      </c>
      <c r="V2722" s="38"/>
      <c r="W2722" s="38">
        <f>IF(Copyright!B$11=1,IF(CF2722&gt;0,CF2722-T2722-X2722-U2722-SUM(Z2722:AY2722),SUM(CN2722:CR2722)),SUM(CN2722:CR2722))</f>
        <v>0</v>
      </c>
      <c r="X2722" s="38">
        <v>0</v>
      </c>
      <c r="Y2722" s="38"/>
      <c r="Z2722" s="38">
        <v>0</v>
      </c>
      <c r="AA2722" s="38"/>
      <c r="AB2722" s="38"/>
      <c r="AC2722" s="38"/>
      <c r="AD2722" s="38"/>
      <c r="AE2722" s="38"/>
      <c r="AF2722" s="38"/>
      <c r="AG2722" s="38"/>
      <c r="AH2722" s="38"/>
      <c r="AI2722" s="38"/>
      <c r="AJ2722" s="38"/>
      <c r="AK2722" s="38"/>
      <c r="AL2722" s="38">
        <v>0</v>
      </c>
      <c r="AM2722" s="38"/>
      <c r="AN2722" s="38"/>
      <c r="AO2722" s="38"/>
      <c r="AP2722" s="38"/>
      <c r="AQ2722" s="38"/>
      <c r="AR2722" s="38"/>
      <c r="AS2722" s="38"/>
      <c r="AT2722" s="38"/>
      <c r="AU2722" s="38"/>
      <c r="AV2722" s="38"/>
      <c r="AW2722" s="38"/>
      <c r="AX2722" s="38"/>
      <c r="AY2722" s="38"/>
      <c r="BA2722" s="3">
        <f>IF(Q2722&gt;0,RANK(Q2722,(N2722:P2722,Q2722:AE2722)),0)</f>
        <v>3</v>
      </c>
      <c r="BB2722" s="3">
        <f>IF(R2722&gt;0,RANK(R2722,(N2722:P2722,Q2722:AE2722)),0)</f>
        <v>4</v>
      </c>
      <c r="BC2722" s="3">
        <f>IF(S2722&gt;0,RANK(S2722,(N2722:P2722,Q2722:AE2722)),0)</f>
        <v>0</v>
      </c>
      <c r="BD2722" s="3">
        <f>IF(T2722&gt;0,RANK(T2722,(N2722:P2722,Q2722:AE2722)),0)</f>
        <v>0</v>
      </c>
      <c r="BE2722" s="2">
        <f t="shared" si="1101"/>
        <v>4.5022511255627812E-3</v>
      </c>
      <c r="BF2722" s="2">
        <f t="shared" si="1102"/>
        <v>1.0005002501250625E-3</v>
      </c>
      <c r="BG2722" s="2">
        <f t="shared" si="1103"/>
        <v>0</v>
      </c>
      <c r="BH2722" s="2">
        <f t="shared" si="1104"/>
        <v>0</v>
      </c>
      <c r="BJ2722" t="s">
        <v>280</v>
      </c>
      <c r="BK2722" t="s">
        <v>52</v>
      </c>
      <c r="BL2722">
        <v>13</v>
      </c>
      <c r="BN2722">
        <v>0</v>
      </c>
      <c r="BO2722" s="60">
        <v>48</v>
      </c>
      <c r="BP2722" s="62">
        <v>195</v>
      </c>
      <c r="BQ2722" s="66">
        <f t="shared" si="1105"/>
        <v>48195</v>
      </c>
      <c r="BR2722" s="66">
        <f t="shared" si="1095"/>
        <v>48195</v>
      </c>
      <c r="BS2722" s="3" t="s">
        <v>3083</v>
      </c>
      <c r="CB2722" s="6"/>
      <c r="CD2722" s="38">
        <f t="shared" si="1106"/>
        <v>1999</v>
      </c>
    </row>
    <row r="2723" spans="1:91" ht="14" hidden="1" customHeight="1" outlineLevel="1" x14ac:dyDescent="0.2">
      <c r="A2723" t="s">
        <v>576</v>
      </c>
      <c r="B2723" t="s">
        <v>52</v>
      </c>
      <c r="C2723" s="1">
        <f t="shared" si="1096"/>
        <v>1405</v>
      </c>
      <c r="D2723" s="3">
        <f>IF(N2723&gt;0, RANK(N2723,(N2723:P2723,Q2723:AE2723)),0)</f>
        <v>2</v>
      </c>
      <c r="E2723" s="3">
        <f>IF(O2723&gt;0,RANK(O2723,(N2723:P2723,Q2723:AE2723)),0)</f>
        <v>1</v>
      </c>
      <c r="F2723" s="3">
        <f>IF(P2723&gt;0,RANK(P2723,(N2723:P2723,Q2723:AE2723)),0)</f>
        <v>0</v>
      </c>
      <c r="G2723" s="1">
        <f t="shared" si="1107"/>
        <v>1022</v>
      </c>
      <c r="H2723" s="2">
        <f t="shared" si="1108"/>
        <v>0.72740213523131669</v>
      </c>
      <c r="I2723" s="2"/>
      <c r="J2723" s="2">
        <f t="shared" si="1097"/>
        <v>0.13380782918149467</v>
      </c>
      <c r="K2723" s="2">
        <f t="shared" si="1098"/>
        <v>0.86120996441281139</v>
      </c>
      <c r="L2723" s="2">
        <f t="shared" si="1099"/>
        <v>0</v>
      </c>
      <c r="M2723" s="2">
        <f t="shared" si="1100"/>
        <v>4.9822064056939119E-3</v>
      </c>
      <c r="N2723" s="38">
        <v>188</v>
      </c>
      <c r="O2723" s="38">
        <v>1210</v>
      </c>
      <c r="P2723" s="38"/>
      <c r="Q2723" s="38">
        <v>3</v>
      </c>
      <c r="R2723" s="38">
        <v>4</v>
      </c>
      <c r="S2723" s="38"/>
      <c r="T2723" s="38">
        <v>0</v>
      </c>
      <c r="U2723" s="38">
        <v>0</v>
      </c>
      <c r="V2723" s="38"/>
      <c r="W2723" s="38">
        <f>IF(Copyright!B$11=1,IF(CF2723&gt;0,CF2723-T2723-X2723-U2723-SUM(Z2723:AY2723),SUM(CN2723:CR2723)),SUM(CN2723:CR2723))</f>
        <v>0</v>
      </c>
      <c r="X2723" s="38">
        <v>0</v>
      </c>
      <c r="Y2723" s="38"/>
      <c r="Z2723" s="38">
        <v>0</v>
      </c>
      <c r="AA2723" s="38"/>
      <c r="AB2723" s="38"/>
      <c r="AC2723" s="38"/>
      <c r="AD2723" s="38"/>
      <c r="AE2723" s="38"/>
      <c r="AF2723" s="38"/>
      <c r="AG2723" s="38"/>
      <c r="AH2723" s="38"/>
      <c r="AI2723" s="38"/>
      <c r="AJ2723" s="38"/>
      <c r="AK2723" s="38"/>
      <c r="AL2723" s="38">
        <v>0</v>
      </c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BA2723" s="3">
        <f>IF(Q2723&gt;0,RANK(Q2723,(N2723:P2723,Q2723:AE2723)),0)</f>
        <v>4</v>
      </c>
      <c r="BB2723" s="3">
        <f>IF(R2723&gt;0,RANK(R2723,(N2723:P2723,Q2723:AE2723)),0)</f>
        <v>3</v>
      </c>
      <c r="BC2723" s="3">
        <f>IF(S2723&gt;0,RANK(S2723,(N2723:P2723,Q2723:AE2723)),0)</f>
        <v>0</v>
      </c>
      <c r="BD2723" s="3">
        <f>IF(T2723&gt;0,RANK(T2723,(N2723:P2723,Q2723:AE2723)),0)</f>
        <v>0</v>
      </c>
      <c r="BE2723" s="2">
        <f t="shared" si="1101"/>
        <v>2.1352313167259788E-3</v>
      </c>
      <c r="BF2723" s="2">
        <f t="shared" si="1102"/>
        <v>2.8469750889679717E-3</v>
      </c>
      <c r="BG2723" s="2">
        <f t="shared" si="1103"/>
        <v>0</v>
      </c>
      <c r="BH2723" s="2">
        <f t="shared" si="1104"/>
        <v>0</v>
      </c>
      <c r="BJ2723" t="s">
        <v>576</v>
      </c>
      <c r="BK2723" t="s">
        <v>52</v>
      </c>
      <c r="BL2723">
        <v>13</v>
      </c>
      <c r="BN2723">
        <v>0</v>
      </c>
      <c r="BO2723" s="60">
        <v>48</v>
      </c>
      <c r="BP2723" s="62">
        <v>197</v>
      </c>
      <c r="BQ2723" s="66">
        <f t="shared" si="1105"/>
        <v>48197</v>
      </c>
      <c r="BR2723" s="66">
        <f t="shared" si="1095"/>
        <v>48197</v>
      </c>
      <c r="BS2723" s="3" t="s">
        <v>3083</v>
      </c>
      <c r="CB2723" s="6"/>
      <c r="CD2723" s="38">
        <f t="shared" si="1106"/>
        <v>1405</v>
      </c>
    </row>
    <row r="2724" spans="1:91" ht="14" hidden="1" customHeight="1" outlineLevel="1" x14ac:dyDescent="0.2">
      <c r="A2724" t="s">
        <v>1616</v>
      </c>
      <c r="B2724" t="s">
        <v>52</v>
      </c>
      <c r="C2724" s="1">
        <f t="shared" si="1096"/>
        <v>28157</v>
      </c>
      <c r="D2724" s="3">
        <f>IF(N2724&gt;0, RANK(N2724,(N2724:P2724,Q2724:AE2724)),0)</f>
        <v>2</v>
      </c>
      <c r="E2724" s="3">
        <f>IF(O2724&gt;0,RANK(O2724,(N2724:P2724,Q2724:AE2724)),0)</f>
        <v>1</v>
      </c>
      <c r="F2724" s="3">
        <f>IF(P2724&gt;0,RANK(P2724,(N2724:P2724,Q2724:AE2724)),0)</f>
        <v>0</v>
      </c>
      <c r="G2724" s="1">
        <f t="shared" si="1107"/>
        <v>21344</v>
      </c>
      <c r="H2724" s="2">
        <f t="shared" si="1108"/>
        <v>0.75803530205632708</v>
      </c>
      <c r="I2724" s="2"/>
      <c r="J2724" s="2">
        <f t="shared" si="1097"/>
        <v>0.11886919771282452</v>
      </c>
      <c r="K2724" s="2">
        <f t="shared" si="1098"/>
        <v>0.87690449976915152</v>
      </c>
      <c r="L2724" s="2">
        <f t="shared" si="1099"/>
        <v>0</v>
      </c>
      <c r="M2724" s="2">
        <f t="shared" si="1100"/>
        <v>4.2263025180239167E-3</v>
      </c>
      <c r="N2724" s="38">
        <v>3347</v>
      </c>
      <c r="O2724" s="38">
        <v>24691</v>
      </c>
      <c r="P2724" s="38"/>
      <c r="Q2724" s="38">
        <v>89</v>
      </c>
      <c r="R2724" s="38">
        <v>30</v>
      </c>
      <c r="S2724" s="38"/>
      <c r="T2724" s="38">
        <v>0</v>
      </c>
      <c r="U2724" s="38">
        <v>0</v>
      </c>
      <c r="V2724" s="38"/>
      <c r="W2724" s="38">
        <f>IF(Copyright!B$11=1,IF(CF2724&gt;0,CF2724-T2724-X2724-U2724-SUM(Z2724:AY2724),SUM(CN2724:CR2724)),SUM(CN2724:CR2724))</f>
        <v>0</v>
      </c>
      <c r="X2724" s="38">
        <v>0</v>
      </c>
      <c r="Y2724" s="38"/>
      <c r="Z2724" s="38">
        <v>0</v>
      </c>
      <c r="AA2724" s="38"/>
      <c r="AB2724" s="38"/>
      <c r="AC2724" s="38"/>
      <c r="AD2724" s="38"/>
      <c r="AE2724" s="38"/>
      <c r="AF2724" s="38"/>
      <c r="AG2724" s="38"/>
      <c r="AH2724" s="38"/>
      <c r="AI2724" s="38"/>
      <c r="AJ2724" s="38"/>
      <c r="AK2724" s="38"/>
      <c r="AL2724" s="38">
        <v>0</v>
      </c>
      <c r="AM2724" s="38"/>
      <c r="AN2724" s="38"/>
      <c r="AO2724" s="38"/>
      <c r="AP2724" s="38"/>
      <c r="AQ2724" s="38"/>
      <c r="AR2724" s="38"/>
      <c r="AS2724" s="38"/>
      <c r="AT2724" s="38"/>
      <c r="AU2724" s="38"/>
      <c r="AV2724" s="38"/>
      <c r="AW2724" s="38"/>
      <c r="AX2724" s="38"/>
      <c r="AY2724" s="38"/>
      <c r="BA2724" s="3">
        <f>IF(Q2724&gt;0,RANK(Q2724,(N2724:P2724,Q2724:AE2724)),0)</f>
        <v>3</v>
      </c>
      <c r="BB2724" s="3">
        <f>IF(R2724&gt;0,RANK(R2724,(N2724:P2724,Q2724:AE2724)),0)</f>
        <v>4</v>
      </c>
      <c r="BC2724" s="3">
        <f>IF(S2724&gt;0,RANK(S2724,(N2724:P2724,Q2724:AE2724)),0)</f>
        <v>0</v>
      </c>
      <c r="BD2724" s="3">
        <f>IF(T2724&gt;0,RANK(T2724,(N2724:P2724,Q2724:AE2724)),0)</f>
        <v>0</v>
      </c>
      <c r="BE2724" s="2">
        <f t="shared" si="1101"/>
        <v>3.1608481017153817E-3</v>
      </c>
      <c r="BF2724" s="2">
        <f t="shared" si="1102"/>
        <v>1.0654544163085555E-3</v>
      </c>
      <c r="BG2724" s="2">
        <f t="shared" si="1103"/>
        <v>0</v>
      </c>
      <c r="BH2724" s="2">
        <f t="shared" si="1104"/>
        <v>0</v>
      </c>
      <c r="BJ2724" t="s">
        <v>1616</v>
      </c>
      <c r="BK2724" t="s">
        <v>52</v>
      </c>
      <c r="BL2724">
        <v>36</v>
      </c>
      <c r="BN2724">
        <v>0</v>
      </c>
      <c r="BO2724" s="60">
        <v>48</v>
      </c>
      <c r="BP2724" s="62">
        <v>199</v>
      </c>
      <c r="BQ2724" s="66">
        <f t="shared" si="1105"/>
        <v>48199</v>
      </c>
      <c r="BR2724" s="66">
        <f t="shared" ref="BR2724:BR2787" si="1109">BQ2724</f>
        <v>48199</v>
      </c>
      <c r="BS2724" s="3" t="s">
        <v>3083</v>
      </c>
      <c r="BY2724" s="73"/>
      <c r="CB2724" s="73"/>
      <c r="CD2724" s="38">
        <f t="shared" si="1106"/>
        <v>0</v>
      </c>
      <c r="CE2724" s="38">
        <v>28157</v>
      </c>
      <c r="CM2724" s="51"/>
    </row>
    <row r="2725" spans="1:91" ht="14" hidden="1" customHeight="1" outlineLevel="1" x14ac:dyDescent="0.2">
      <c r="A2725" t="s">
        <v>1159</v>
      </c>
      <c r="B2725" t="s">
        <v>52</v>
      </c>
      <c r="C2725" s="1">
        <f t="shared" si="1096"/>
        <v>1557484</v>
      </c>
      <c r="D2725" s="3">
        <f>IF(N2725&gt;0, RANK(N2725,(N2725:P2725,Q2725:AE2725)),0)</f>
        <v>1</v>
      </c>
      <c r="E2725" s="3">
        <f>IF(O2725&gt;0,RANK(O2725,(N2725:P2725,Q2725:AE2725)),0)</f>
        <v>2</v>
      </c>
      <c r="F2725" s="3">
        <f>IF(P2725&gt;0,RANK(P2725,(N2725:P2725,Q2725:AE2725)),0)</f>
        <v>0</v>
      </c>
      <c r="G2725" s="1">
        <f t="shared" si="1107"/>
        <v>86076</v>
      </c>
      <c r="H2725" s="2">
        <f t="shared" si="1108"/>
        <v>5.5266057307811832E-2</v>
      </c>
      <c r="I2725" s="2"/>
      <c r="J2725" s="2">
        <f t="shared" si="1097"/>
        <v>0.51928045488749808</v>
      </c>
      <c r="K2725" s="2">
        <f t="shared" si="1098"/>
        <v>0.46401439757968621</v>
      </c>
      <c r="L2725" s="2">
        <f t="shared" si="1099"/>
        <v>0</v>
      </c>
      <c r="M2725" s="2">
        <f t="shared" si="1100"/>
        <v>1.6705147532815712E-2</v>
      </c>
      <c r="N2725" s="38">
        <v>808771</v>
      </c>
      <c r="O2725" s="38">
        <v>722695</v>
      </c>
      <c r="P2725" s="38"/>
      <c r="Q2725" s="38">
        <v>9727</v>
      </c>
      <c r="R2725" s="38">
        <v>15117</v>
      </c>
      <c r="S2725" s="38"/>
      <c r="T2725" s="38">
        <v>364</v>
      </c>
      <c r="U2725" s="38">
        <v>339</v>
      </c>
      <c r="V2725" s="38"/>
      <c r="W2725" s="38">
        <f>IF(Copyright!B$11=1,IF(CF2725&gt;0,CF2725-T2725-X2725-U2725-SUM(Z2725:AY2725),SUM(CN2725:CR2725)),SUM(CN2725:CR2725))</f>
        <v>7</v>
      </c>
      <c r="X2725" s="38">
        <v>445</v>
      </c>
      <c r="Y2725" s="38"/>
      <c r="Z2725" s="38">
        <v>19</v>
      </c>
      <c r="AA2725" s="38"/>
      <c r="AB2725" s="38"/>
      <c r="AC2725" s="38"/>
      <c r="AD2725" s="38"/>
      <c r="AE2725" s="38"/>
      <c r="AF2725" s="38"/>
      <c r="AG2725" s="38"/>
      <c r="AH2725" s="38"/>
      <c r="AI2725" s="38"/>
      <c r="AJ2725" s="38"/>
      <c r="AK2725" s="38"/>
      <c r="AL2725" s="38">
        <v>0</v>
      </c>
      <c r="AM2725" s="38"/>
      <c r="AN2725" s="38"/>
      <c r="AO2725" s="38"/>
      <c r="AP2725" s="38"/>
      <c r="AQ2725" s="38"/>
      <c r="AR2725" s="38"/>
      <c r="AS2725" s="38"/>
      <c r="AT2725" s="38"/>
      <c r="AU2725" s="38"/>
      <c r="AV2725" s="38"/>
      <c r="AW2725" s="38"/>
      <c r="AX2725" s="38"/>
      <c r="AY2725" s="38"/>
      <c r="BA2725" s="3">
        <f>IF(Q2725&gt;0,RANK(Q2725,(N2725:P2725,Q2725:AE2725)),0)</f>
        <v>4</v>
      </c>
      <c r="BB2725" s="3">
        <f>IF(R2725&gt;0,RANK(R2725,(N2725:P2725,Q2725:AE2725)),0)</f>
        <v>3</v>
      </c>
      <c r="BC2725" s="3">
        <f>IF(S2725&gt;0,RANK(S2725,(N2725:P2725,Q2725:AE2725)),0)</f>
        <v>0</v>
      </c>
      <c r="BD2725" s="3">
        <f>IF(T2725&gt;0,RANK(T2725,(N2725:P2725,Q2725:AE2725)),0)</f>
        <v>6</v>
      </c>
      <c r="BE2725" s="2">
        <f t="shared" si="1101"/>
        <v>6.2453290049849629E-3</v>
      </c>
      <c r="BF2725" s="2">
        <f t="shared" si="1102"/>
        <v>9.706038713720333E-3</v>
      </c>
      <c r="BG2725" s="2">
        <f t="shared" si="1103"/>
        <v>0</v>
      </c>
      <c r="BH2725" s="2">
        <f t="shared" si="1104"/>
        <v>2.3371026604446658E-4</v>
      </c>
      <c r="BJ2725" t="s">
        <v>1159</v>
      </c>
      <c r="BK2725" t="s">
        <v>52</v>
      </c>
      <c r="BN2725">
        <v>0</v>
      </c>
      <c r="BO2725" s="60">
        <v>48</v>
      </c>
      <c r="BP2725" s="62">
        <v>201</v>
      </c>
      <c r="BQ2725" s="66">
        <f t="shared" si="1105"/>
        <v>48201</v>
      </c>
      <c r="BR2725" s="66">
        <f t="shared" si="1109"/>
        <v>48201</v>
      </c>
      <c r="BS2725" s="3" t="s">
        <v>3083</v>
      </c>
      <c r="BY2725" s="73"/>
      <c r="CB2725" s="73"/>
      <c r="CD2725" s="38">
        <f t="shared" si="1106"/>
        <v>0</v>
      </c>
      <c r="CE2725" s="38">
        <v>1557484</v>
      </c>
      <c r="CF2725" s="38">
        <f>19+445+5+339+364+2</f>
        <v>1174</v>
      </c>
      <c r="CG2725" s="38" t="s">
        <v>3953</v>
      </c>
      <c r="CM2725" s="51"/>
    </row>
    <row r="2726" spans="1:91" ht="14" hidden="1" customHeight="1" outlineLevel="1" x14ac:dyDescent="0.2">
      <c r="A2726" t="s">
        <v>856</v>
      </c>
      <c r="B2726" t="s">
        <v>52</v>
      </c>
      <c r="C2726" s="1">
        <f t="shared" si="1096"/>
        <v>30243</v>
      </c>
      <c r="D2726" s="3">
        <f>IF(N2726&gt;0, RANK(N2726,(N2726:P2726,Q2726:AE2726)),0)</f>
        <v>2</v>
      </c>
      <c r="E2726" s="3">
        <f>IF(O2726&gt;0,RANK(O2726,(N2726:P2726,Q2726:AE2726)),0)</f>
        <v>1</v>
      </c>
      <c r="F2726" s="3">
        <f>IF(P2726&gt;0,RANK(P2726,(N2726:P2726,Q2726:AE2726)),0)</f>
        <v>0</v>
      </c>
      <c r="G2726" s="1">
        <f t="shared" si="1107"/>
        <v>15289</v>
      </c>
      <c r="H2726" s="2">
        <f t="shared" si="1108"/>
        <v>0.50553847171246236</v>
      </c>
      <c r="I2726" s="2"/>
      <c r="J2726" s="2">
        <f t="shared" si="1097"/>
        <v>0.24365968984558412</v>
      </c>
      <c r="K2726" s="2">
        <f t="shared" si="1098"/>
        <v>0.74919816155804653</v>
      </c>
      <c r="L2726" s="2">
        <f t="shared" si="1099"/>
        <v>0</v>
      </c>
      <c r="M2726" s="2">
        <f t="shared" si="1100"/>
        <v>7.1421485963694131E-3</v>
      </c>
      <c r="N2726" s="38">
        <v>7369</v>
      </c>
      <c r="O2726" s="38">
        <v>22658</v>
      </c>
      <c r="P2726" s="38"/>
      <c r="Q2726" s="38">
        <v>135</v>
      </c>
      <c r="R2726" s="38">
        <v>64</v>
      </c>
      <c r="S2726" s="38"/>
      <c r="T2726" s="38">
        <v>1</v>
      </c>
      <c r="U2726" s="38">
        <v>5</v>
      </c>
      <c r="V2726" s="38"/>
      <c r="W2726" s="38">
        <f>IF(Copyright!B$11=1,IF(CF2726&gt;0,CF2726-T2726-X2726-U2726-SUM(Z2726:AY2726),SUM(CN2726:CR2726)),SUM(CN2726:CR2726))</f>
        <v>0</v>
      </c>
      <c r="X2726" s="38">
        <v>10</v>
      </c>
      <c r="Y2726" s="38"/>
      <c r="Z2726" s="38">
        <v>1</v>
      </c>
      <c r="AA2726" s="38"/>
      <c r="AB2726" s="38"/>
      <c r="AC2726" s="38"/>
      <c r="AD2726" s="38"/>
      <c r="AE2726" s="38"/>
      <c r="AF2726" s="38"/>
      <c r="AG2726" s="38"/>
      <c r="AH2726" s="38"/>
      <c r="AI2726" s="38"/>
      <c r="AJ2726" s="38"/>
      <c r="AK2726" s="38"/>
      <c r="AL2726" s="38">
        <v>0</v>
      </c>
      <c r="AM2726" s="38"/>
      <c r="AN2726" s="38"/>
      <c r="AO2726" s="38"/>
      <c r="AP2726" s="38"/>
      <c r="AQ2726" s="38"/>
      <c r="AR2726" s="38"/>
      <c r="AS2726" s="38"/>
      <c r="AT2726" s="38"/>
      <c r="AU2726" s="38"/>
      <c r="AV2726" s="38"/>
      <c r="AW2726" s="38"/>
      <c r="AX2726" s="38"/>
      <c r="AY2726" s="38"/>
      <c r="BA2726" s="3">
        <f>IF(Q2726&gt;0,RANK(Q2726,(N2726:P2726,Q2726:AE2726)),0)</f>
        <v>3</v>
      </c>
      <c r="BB2726" s="3">
        <f>IF(R2726&gt;0,RANK(R2726,(N2726:P2726,Q2726:AE2726)),0)</f>
        <v>4</v>
      </c>
      <c r="BC2726" s="3">
        <f>IF(S2726&gt;0,RANK(S2726,(N2726:P2726,Q2726:AE2726)),0)</f>
        <v>0</v>
      </c>
      <c r="BD2726" s="3">
        <f>IF(T2726&gt;0,RANK(T2726,(N2726:P2726,Q2726:AE2726)),0)</f>
        <v>7</v>
      </c>
      <c r="BE2726" s="2">
        <f t="shared" si="1101"/>
        <v>4.4638428727308797E-3</v>
      </c>
      <c r="BF2726" s="2">
        <f t="shared" si="1102"/>
        <v>2.1161921767020469E-3</v>
      </c>
      <c r="BG2726" s="2">
        <f t="shared" si="1103"/>
        <v>0</v>
      </c>
      <c r="BH2726" s="2">
        <f t="shared" si="1104"/>
        <v>3.3065502760969483E-5</v>
      </c>
      <c r="BJ2726" t="s">
        <v>856</v>
      </c>
      <c r="BK2726" t="s">
        <v>52</v>
      </c>
      <c r="BL2726">
        <v>1</v>
      </c>
      <c r="BN2726">
        <v>0</v>
      </c>
      <c r="BO2726" s="60">
        <v>48</v>
      </c>
      <c r="BP2726" s="62">
        <v>203</v>
      </c>
      <c r="BQ2726" s="66">
        <f t="shared" si="1105"/>
        <v>48203</v>
      </c>
      <c r="BR2726" s="66">
        <f t="shared" si="1109"/>
        <v>48203</v>
      </c>
      <c r="BS2726" s="3" t="s">
        <v>3083</v>
      </c>
      <c r="BT2726" s="38">
        <v>168</v>
      </c>
      <c r="BU2726" s="38">
        <v>0</v>
      </c>
      <c r="BV2726" s="38">
        <f>BW2726-BU2726-BT2726-C2726</f>
        <v>0</v>
      </c>
      <c r="BW2726" s="38">
        <v>30411</v>
      </c>
      <c r="CB2726" s="73"/>
      <c r="CD2726" s="38">
        <f t="shared" si="1106"/>
        <v>0</v>
      </c>
      <c r="CE2726" s="38">
        <v>30243</v>
      </c>
      <c r="CF2726" s="38">
        <v>17</v>
      </c>
      <c r="CG2726" s="38" t="s">
        <v>3953</v>
      </c>
      <c r="CM2726" s="51"/>
    </row>
    <row r="2727" spans="1:91" ht="14" hidden="1" customHeight="1" outlineLevel="1" x14ac:dyDescent="0.2">
      <c r="A2727" t="s">
        <v>1136</v>
      </c>
      <c r="B2727" t="s">
        <v>52</v>
      </c>
      <c r="C2727" s="1">
        <f t="shared" si="1096"/>
        <v>2022</v>
      </c>
      <c r="D2727" s="3">
        <f>IF(N2727&gt;0, RANK(N2727,(N2727:P2727,Q2727:AE2727)),0)</f>
        <v>2</v>
      </c>
      <c r="E2727" s="3">
        <f>IF(O2727&gt;0,RANK(O2727,(N2727:P2727,Q2727:AE2727)),0)</f>
        <v>1</v>
      </c>
      <c r="F2727" s="3">
        <f>IF(P2727&gt;0,RANK(P2727,(N2727:P2727,Q2727:AE2727)),0)</f>
        <v>0</v>
      </c>
      <c r="G2727" s="1">
        <f t="shared" si="1107"/>
        <v>1680</v>
      </c>
      <c r="H2727" s="2">
        <f t="shared" si="1108"/>
        <v>0.83086053412462912</v>
      </c>
      <c r="I2727" s="2"/>
      <c r="J2727" s="2">
        <f t="shared" si="1097"/>
        <v>8.0613254203758658E-2</v>
      </c>
      <c r="K2727" s="2">
        <f t="shared" si="1098"/>
        <v>0.91147378832838777</v>
      </c>
      <c r="L2727" s="2">
        <f t="shared" si="1099"/>
        <v>0</v>
      </c>
      <c r="M2727" s="2">
        <f t="shared" si="1100"/>
        <v>7.9129574678535874E-3</v>
      </c>
      <c r="N2727" s="38">
        <v>163</v>
      </c>
      <c r="O2727" s="38">
        <v>1843</v>
      </c>
      <c r="P2727" s="38"/>
      <c r="Q2727" s="38">
        <v>8</v>
      </c>
      <c r="R2727" s="38">
        <v>2</v>
      </c>
      <c r="S2727" s="38"/>
      <c r="T2727" s="38">
        <v>0</v>
      </c>
      <c r="U2727" s="38">
        <v>0</v>
      </c>
      <c r="V2727" s="38"/>
      <c r="W2727" s="38">
        <f>IF(Copyright!B$11=1,IF(CF2727&gt;0,CF2727-T2727-X2727-U2727-SUM(Z2727:AY2727),SUM(CN2727:CR2727)),SUM(CN2727:CR2727))</f>
        <v>6</v>
      </c>
      <c r="X2727" s="38">
        <v>0</v>
      </c>
      <c r="Y2727" s="38"/>
      <c r="Z2727" s="38">
        <v>0</v>
      </c>
      <c r="AA2727" s="38"/>
      <c r="AB2727" s="38"/>
      <c r="AC2727" s="38"/>
      <c r="AD2727" s="38"/>
      <c r="AE2727" s="38"/>
      <c r="AF2727" s="38"/>
      <c r="AG2727" s="38"/>
      <c r="AH2727" s="38"/>
      <c r="AI2727" s="38"/>
      <c r="AJ2727" s="38"/>
      <c r="AK2727" s="38"/>
      <c r="AL2727" s="38">
        <v>0</v>
      </c>
      <c r="AM2727" s="38"/>
      <c r="AN2727" s="38"/>
      <c r="AO2727" s="38"/>
      <c r="AP2727" s="38"/>
      <c r="AQ2727" s="38"/>
      <c r="AR2727" s="38"/>
      <c r="AS2727" s="38"/>
      <c r="AT2727" s="38"/>
      <c r="AU2727" s="38"/>
      <c r="AV2727" s="38"/>
      <c r="AW2727" s="38"/>
      <c r="AX2727" s="38"/>
      <c r="AY2727" s="38"/>
      <c r="BA2727" s="3">
        <f>IF(Q2727&gt;0,RANK(Q2727,(N2727:P2727,Q2727:AE2727)),0)</f>
        <v>3</v>
      </c>
      <c r="BB2727" s="3">
        <f>IF(R2727&gt;0,RANK(R2727,(N2727:P2727,Q2727:AE2727)),0)</f>
        <v>5</v>
      </c>
      <c r="BC2727" s="3">
        <f>IF(S2727&gt;0,RANK(S2727,(N2727:P2727,Q2727:AE2727)),0)</f>
        <v>0</v>
      </c>
      <c r="BD2727" s="3">
        <f>IF(T2727&gt;0,RANK(T2727,(N2727:P2727,Q2727:AE2727)),0)</f>
        <v>0</v>
      </c>
      <c r="BE2727" s="2">
        <f t="shared" si="1101"/>
        <v>3.956478733926805E-3</v>
      </c>
      <c r="BF2727" s="2">
        <f t="shared" si="1102"/>
        <v>9.8911968348170125E-4</v>
      </c>
      <c r="BG2727" s="2">
        <f t="shared" si="1103"/>
        <v>0</v>
      </c>
      <c r="BH2727" s="2">
        <f t="shared" si="1104"/>
        <v>0</v>
      </c>
      <c r="BJ2727" t="s">
        <v>1136</v>
      </c>
      <c r="BK2727" t="s">
        <v>52</v>
      </c>
      <c r="BL2727">
        <v>13</v>
      </c>
      <c r="BN2727">
        <v>0</v>
      </c>
      <c r="BO2727" s="60">
        <v>48</v>
      </c>
      <c r="BP2727" s="62">
        <v>205</v>
      </c>
      <c r="BQ2727" s="66">
        <f t="shared" si="1105"/>
        <v>48205</v>
      </c>
      <c r="BR2727" s="66">
        <f t="shared" si="1109"/>
        <v>48205</v>
      </c>
      <c r="BS2727" s="3" t="s">
        <v>3083</v>
      </c>
      <c r="BY2727" s="73"/>
      <c r="CB2727" s="73"/>
      <c r="CD2727" s="38">
        <f t="shared" si="1106"/>
        <v>0</v>
      </c>
      <c r="CE2727" s="38">
        <v>2022</v>
      </c>
      <c r="CF2727" s="38">
        <v>6</v>
      </c>
    </row>
    <row r="2728" spans="1:91" ht="14" hidden="1" customHeight="1" outlineLevel="1" x14ac:dyDescent="0.2">
      <c r="A2728" t="s">
        <v>2273</v>
      </c>
      <c r="B2728" t="s">
        <v>52</v>
      </c>
      <c r="C2728" s="1">
        <f t="shared" si="1096"/>
        <v>2247</v>
      </c>
      <c r="D2728" s="3">
        <f>IF(N2728&gt;0, RANK(N2728,(N2728:P2728,Q2728:AE2728)),0)</f>
        <v>2</v>
      </c>
      <c r="E2728" s="3">
        <f>IF(O2728&gt;0,RANK(O2728,(N2728:P2728,Q2728:AE2728)),0)</f>
        <v>1</v>
      </c>
      <c r="F2728" s="3">
        <f>IF(P2728&gt;0,RANK(P2728,(N2728:P2728,Q2728:AE2728)),0)</f>
        <v>0</v>
      </c>
      <c r="G2728" s="1">
        <f t="shared" si="1107"/>
        <v>1605</v>
      </c>
      <c r="H2728" s="2">
        <f t="shared" si="1108"/>
        <v>0.7142857142857143</v>
      </c>
      <c r="I2728" s="2"/>
      <c r="J2728" s="2">
        <f t="shared" si="1097"/>
        <v>0.13929684023141967</v>
      </c>
      <c r="K2728" s="2">
        <f t="shared" si="1098"/>
        <v>0.85358255451713394</v>
      </c>
      <c r="L2728" s="2">
        <f t="shared" si="1099"/>
        <v>0</v>
      </c>
      <c r="M2728" s="2">
        <f t="shared" si="1100"/>
        <v>7.1206052514464213E-3</v>
      </c>
      <c r="N2728" s="38">
        <v>313</v>
      </c>
      <c r="O2728" s="38">
        <v>1918</v>
      </c>
      <c r="P2728" s="38"/>
      <c r="Q2728" s="38">
        <v>12</v>
      </c>
      <c r="R2728" s="38">
        <v>3</v>
      </c>
      <c r="S2728" s="38"/>
      <c r="T2728" s="38">
        <v>1</v>
      </c>
      <c r="U2728" s="38">
        <v>0</v>
      </c>
      <c r="V2728" s="38"/>
      <c r="W2728" s="38">
        <f>IF(Copyright!B$11=1,IF(CF2728&gt;0,CF2728-T2728-X2728-U2728-SUM(Z2728:AY2728),SUM(CN2728:CR2728)),SUM(CN2728:CR2728))</f>
        <v>0</v>
      </c>
      <c r="X2728" s="38">
        <v>0</v>
      </c>
      <c r="Y2728" s="38"/>
      <c r="Z2728" s="38">
        <v>0</v>
      </c>
      <c r="AA2728" s="38"/>
      <c r="AB2728" s="38"/>
      <c r="AC2728" s="38"/>
      <c r="AD2728" s="38"/>
      <c r="AE2728" s="38"/>
      <c r="AF2728" s="38"/>
      <c r="AG2728" s="38"/>
      <c r="AH2728" s="38"/>
      <c r="AI2728" s="38"/>
      <c r="AJ2728" s="38"/>
      <c r="AK2728" s="38"/>
      <c r="AL2728" s="38">
        <v>0</v>
      </c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BA2728" s="3">
        <f>IF(Q2728&gt;0,RANK(Q2728,(N2728:P2728,Q2728:AE2728)),0)</f>
        <v>3</v>
      </c>
      <c r="BB2728" s="3">
        <f>IF(R2728&gt;0,RANK(R2728,(N2728:P2728,Q2728:AE2728)),0)</f>
        <v>4</v>
      </c>
      <c r="BC2728" s="3">
        <f>IF(S2728&gt;0,RANK(S2728,(N2728:P2728,Q2728:AE2728)),0)</f>
        <v>0</v>
      </c>
      <c r="BD2728" s="3">
        <f>IF(T2728&gt;0,RANK(T2728,(N2728:P2728,Q2728:AE2728)),0)</f>
        <v>5</v>
      </c>
      <c r="BE2728" s="2">
        <f t="shared" si="1101"/>
        <v>5.3404539385847796E-3</v>
      </c>
      <c r="BF2728" s="2">
        <f t="shared" si="1102"/>
        <v>1.3351134846461949E-3</v>
      </c>
      <c r="BG2728" s="2">
        <f t="shared" si="1103"/>
        <v>0</v>
      </c>
      <c r="BH2728" s="2">
        <f t="shared" si="1104"/>
        <v>4.450378282153983E-4</v>
      </c>
      <c r="BJ2728" t="s">
        <v>2273</v>
      </c>
      <c r="BK2728" t="s">
        <v>52</v>
      </c>
      <c r="BL2728">
        <v>19</v>
      </c>
      <c r="BN2728">
        <v>0</v>
      </c>
      <c r="BO2728" s="60">
        <v>48</v>
      </c>
      <c r="BP2728" s="62">
        <v>207</v>
      </c>
      <c r="BQ2728" s="66">
        <f t="shared" si="1105"/>
        <v>48207</v>
      </c>
      <c r="BR2728" s="66">
        <f t="shared" si="1109"/>
        <v>48207</v>
      </c>
      <c r="BS2728" s="3" t="s">
        <v>3083</v>
      </c>
      <c r="CB2728" s="6"/>
      <c r="CD2728" s="38">
        <f t="shared" si="1106"/>
        <v>2247</v>
      </c>
    </row>
    <row r="2729" spans="1:91" ht="14" hidden="1" customHeight="1" outlineLevel="1" x14ac:dyDescent="0.2">
      <c r="A2729" t="s">
        <v>1448</v>
      </c>
      <c r="B2729" t="s">
        <v>52</v>
      </c>
      <c r="C2729" s="1">
        <f t="shared" si="1096"/>
        <v>125827</v>
      </c>
      <c r="D2729" s="3">
        <f>IF(N2729&gt;0, RANK(N2729,(N2729:P2729,Q2729:AE2729)),0)</f>
        <v>1</v>
      </c>
      <c r="E2729" s="3">
        <f>IF(O2729&gt;0,RANK(O2729,(N2729:P2729,Q2729:AE2729)),0)</f>
        <v>2</v>
      </c>
      <c r="F2729" s="3">
        <f>IF(P2729&gt;0,RANK(P2729,(N2729:P2729,Q2729:AE2729)),0)</f>
        <v>0</v>
      </c>
      <c r="G2729" s="1">
        <f t="shared" si="1107"/>
        <v>7090</v>
      </c>
      <c r="H2729" s="2">
        <f t="shared" si="1108"/>
        <v>5.634720687928664E-2</v>
      </c>
      <c r="I2729" s="2"/>
      <c r="J2729" s="2">
        <f t="shared" si="1097"/>
        <v>0.52077852925047885</v>
      </c>
      <c r="K2729" s="2">
        <f t="shared" si="1098"/>
        <v>0.46443132237119217</v>
      </c>
      <c r="L2729" s="2">
        <f t="shared" si="1099"/>
        <v>0</v>
      </c>
      <c r="M2729" s="2">
        <f t="shared" si="1100"/>
        <v>1.4790148378328982E-2</v>
      </c>
      <c r="N2729" s="38">
        <v>65528</v>
      </c>
      <c r="O2729" s="38">
        <v>58438</v>
      </c>
      <c r="P2729" s="38"/>
      <c r="Q2729" s="38">
        <v>979</v>
      </c>
      <c r="R2729" s="38">
        <v>743</v>
      </c>
      <c r="S2729" s="38"/>
      <c r="T2729" s="38">
        <v>52</v>
      </c>
      <c r="U2729" s="38">
        <v>26</v>
      </c>
      <c r="V2729" s="38"/>
      <c r="W2729" s="38">
        <f>IF(Copyright!B$11=1,IF(CF2729&gt;0,CF2729-T2729-X2729-U2729-SUM(Z2729:AY2729),SUM(CN2729:CR2729)),SUM(CN2729:CR2729))</f>
        <v>0</v>
      </c>
      <c r="X2729" s="38">
        <v>56</v>
      </c>
      <c r="Y2729" s="38"/>
      <c r="Z2729" s="38">
        <v>5</v>
      </c>
      <c r="AA2729" s="38"/>
      <c r="AB2729" s="38"/>
      <c r="AC2729" s="38"/>
      <c r="AD2729" s="38"/>
      <c r="AE2729" s="38"/>
      <c r="AF2729" s="38"/>
      <c r="AG2729" s="38"/>
      <c r="AH2729" s="38"/>
      <c r="AI2729" s="38"/>
      <c r="AJ2729" s="38"/>
      <c r="AK2729" s="38"/>
      <c r="AL2729" s="38">
        <v>0</v>
      </c>
      <c r="AM2729" s="38"/>
      <c r="AN2729" s="38"/>
      <c r="AO2729" s="38"/>
      <c r="AP2729" s="38"/>
      <c r="AQ2729" s="38"/>
      <c r="AR2729" s="38"/>
      <c r="AS2729" s="38"/>
      <c r="AT2729" s="38"/>
      <c r="AU2729" s="38"/>
      <c r="AV2729" s="38"/>
      <c r="AW2729" s="38"/>
      <c r="AX2729" s="38"/>
      <c r="AY2729" s="38"/>
      <c r="BA2729" s="3">
        <f>IF(Q2729&gt;0,RANK(Q2729,(N2729:P2729,Q2729:AE2729)),0)</f>
        <v>3</v>
      </c>
      <c r="BB2729" s="3">
        <f>IF(R2729&gt;0,RANK(R2729,(N2729:P2729,Q2729:AE2729)),0)</f>
        <v>4</v>
      </c>
      <c r="BC2729" s="3">
        <f>IF(S2729&gt;0,RANK(S2729,(N2729:P2729,Q2729:AE2729)),0)</f>
        <v>0</v>
      </c>
      <c r="BD2729" s="3">
        <f>IF(T2729&gt;0,RANK(T2729,(N2729:P2729,Q2729:AE2729)),0)</f>
        <v>6</v>
      </c>
      <c r="BE2729" s="2">
        <f t="shared" si="1101"/>
        <v>7.780524052866237E-3</v>
      </c>
      <c r="BF2729" s="2">
        <f t="shared" si="1102"/>
        <v>5.9049329635133957E-3</v>
      </c>
      <c r="BG2729" s="2">
        <f t="shared" si="1103"/>
        <v>0</v>
      </c>
      <c r="BH2729" s="2">
        <f t="shared" si="1104"/>
        <v>4.132658332472363E-4</v>
      </c>
      <c r="BJ2729" t="s">
        <v>1448</v>
      </c>
      <c r="BK2729" t="s">
        <v>52</v>
      </c>
      <c r="BN2729">
        <v>0</v>
      </c>
      <c r="BO2729" s="60">
        <v>48</v>
      </c>
      <c r="BP2729" s="62">
        <v>209</v>
      </c>
      <c r="BQ2729" s="66">
        <f t="shared" si="1105"/>
        <v>48209</v>
      </c>
      <c r="BR2729" s="66">
        <f t="shared" si="1109"/>
        <v>48209</v>
      </c>
      <c r="BS2729" s="3" t="s">
        <v>3083</v>
      </c>
      <c r="BT2729" s="38">
        <v>851</v>
      </c>
      <c r="BU2729" s="38">
        <v>5</v>
      </c>
      <c r="BV2729" s="38">
        <f>BW2729-BU2729-BT2729-C2729</f>
        <v>0</v>
      </c>
      <c r="BW2729" s="38">
        <v>126683</v>
      </c>
      <c r="BY2729" s="73"/>
      <c r="CB2729" s="73"/>
      <c r="CD2729" s="38">
        <f t="shared" si="1106"/>
        <v>0</v>
      </c>
      <c r="CE2729" s="38">
        <v>125827</v>
      </c>
      <c r="CF2729" s="38">
        <f>52+26+56+5</f>
        <v>139</v>
      </c>
      <c r="CG2729" s="38" t="s">
        <v>3953</v>
      </c>
      <c r="CM2729" s="51"/>
    </row>
    <row r="2730" spans="1:91" ht="14" hidden="1" customHeight="1" outlineLevel="1" x14ac:dyDescent="0.2">
      <c r="A2730" t="s">
        <v>1218</v>
      </c>
      <c r="B2730" t="s">
        <v>52</v>
      </c>
      <c r="C2730" s="1">
        <f t="shared" si="1096"/>
        <v>1614</v>
      </c>
      <c r="D2730" s="3">
        <f>IF(N2730&gt;0, RANK(N2730,(N2730:P2730,Q2730:AE2730)),0)</f>
        <v>2</v>
      </c>
      <c r="E2730" s="3">
        <f>IF(O2730&gt;0,RANK(O2730,(N2730:P2730,Q2730:AE2730)),0)</f>
        <v>1</v>
      </c>
      <c r="F2730" s="3">
        <f>IF(P2730&gt;0,RANK(P2730,(N2730:P2730,Q2730:AE2730)),0)</f>
        <v>0</v>
      </c>
      <c r="G2730" s="1">
        <f t="shared" si="1107"/>
        <v>1222</v>
      </c>
      <c r="H2730" s="2">
        <f t="shared" si="1108"/>
        <v>0.75712515489467158</v>
      </c>
      <c r="I2730" s="2"/>
      <c r="J2730" s="2">
        <f t="shared" si="1097"/>
        <v>0.11771995043370508</v>
      </c>
      <c r="K2730" s="2">
        <f t="shared" si="1098"/>
        <v>0.87484510532837667</v>
      </c>
      <c r="L2730" s="2">
        <f t="shared" si="1099"/>
        <v>0</v>
      </c>
      <c r="M2730" s="2">
        <f t="shared" si="1100"/>
        <v>7.4349442379182396E-3</v>
      </c>
      <c r="N2730" s="38">
        <v>190</v>
      </c>
      <c r="O2730" s="38">
        <v>1412</v>
      </c>
      <c r="P2730" s="38"/>
      <c r="Q2730" s="38">
        <v>7</v>
      </c>
      <c r="R2730" s="38">
        <v>3</v>
      </c>
      <c r="S2730" s="38"/>
      <c r="T2730" s="38">
        <v>0</v>
      </c>
      <c r="U2730" s="38">
        <v>0</v>
      </c>
      <c r="V2730" s="38"/>
      <c r="W2730" s="38">
        <f>IF(Copyright!B$11=1,IF(CF2730&gt;0,CF2730-T2730-X2730-U2730-SUM(Z2730:AY2730),SUM(CN2730:CR2730)),SUM(CN2730:CR2730))</f>
        <v>2</v>
      </c>
      <c r="X2730" s="38">
        <v>0</v>
      </c>
      <c r="Y2730" s="38"/>
      <c r="Z2730" s="38">
        <v>0</v>
      </c>
      <c r="AA2730" s="38"/>
      <c r="AB2730" s="38"/>
      <c r="AC2730" s="38"/>
      <c r="AD2730" s="38"/>
      <c r="AE2730" s="38"/>
      <c r="AF2730" s="38"/>
      <c r="AG2730" s="38"/>
      <c r="AH2730" s="38"/>
      <c r="AI2730" s="38"/>
      <c r="AJ2730" s="38"/>
      <c r="AK2730" s="38"/>
      <c r="AL2730" s="38">
        <v>0</v>
      </c>
      <c r="AM2730" s="38"/>
      <c r="AN2730" s="38"/>
      <c r="AO2730" s="38"/>
      <c r="AP2730" s="38"/>
      <c r="AQ2730" s="38"/>
      <c r="AR2730" s="38"/>
      <c r="AS2730" s="38"/>
      <c r="AT2730" s="38"/>
      <c r="AU2730" s="38"/>
      <c r="AV2730" s="38"/>
      <c r="AW2730" s="38"/>
      <c r="AX2730" s="38"/>
      <c r="AY2730" s="38"/>
      <c r="BA2730" s="3">
        <f>IF(Q2730&gt;0,RANK(Q2730,(N2730:P2730,Q2730:AE2730)),0)</f>
        <v>3</v>
      </c>
      <c r="BB2730" s="3">
        <f>IF(R2730&gt;0,RANK(R2730,(N2730:P2730,Q2730:AE2730)),0)</f>
        <v>4</v>
      </c>
      <c r="BC2730" s="3">
        <f>IF(S2730&gt;0,RANK(S2730,(N2730:P2730,Q2730:AE2730)),0)</f>
        <v>0</v>
      </c>
      <c r="BD2730" s="3">
        <f>IF(T2730&gt;0,RANK(T2730,(N2730:P2730,Q2730:AE2730)),0)</f>
        <v>0</v>
      </c>
      <c r="BE2730" s="2">
        <f t="shared" si="1101"/>
        <v>4.3370508054522928E-3</v>
      </c>
      <c r="BF2730" s="2">
        <f t="shared" si="1102"/>
        <v>1.8587360594795538E-3</v>
      </c>
      <c r="BG2730" s="2">
        <f t="shared" si="1103"/>
        <v>0</v>
      </c>
      <c r="BH2730" s="2">
        <f t="shared" si="1104"/>
        <v>0</v>
      </c>
      <c r="BJ2730" t="s">
        <v>1218</v>
      </c>
      <c r="BK2730" t="s">
        <v>52</v>
      </c>
      <c r="BL2730">
        <v>13</v>
      </c>
      <c r="BN2730">
        <v>0</v>
      </c>
      <c r="BO2730" s="60">
        <v>48</v>
      </c>
      <c r="BP2730" s="62">
        <v>211</v>
      </c>
      <c r="BQ2730" s="66">
        <f t="shared" si="1105"/>
        <v>48211</v>
      </c>
      <c r="BR2730" s="66">
        <f t="shared" si="1109"/>
        <v>48211</v>
      </c>
      <c r="BS2730" s="3" t="s">
        <v>3083</v>
      </c>
      <c r="BY2730" s="73"/>
      <c r="CB2730" s="73"/>
      <c r="CD2730" s="38">
        <f t="shared" si="1106"/>
        <v>0</v>
      </c>
      <c r="CE2730" s="38">
        <f>1412+190+7+3+2</f>
        <v>1614</v>
      </c>
      <c r="CF2730" s="38">
        <v>2</v>
      </c>
      <c r="CM2730" s="51"/>
    </row>
    <row r="2731" spans="1:91" ht="14" hidden="1" customHeight="1" outlineLevel="1" x14ac:dyDescent="0.2">
      <c r="A2731" t="s">
        <v>934</v>
      </c>
      <c r="B2731" t="s">
        <v>52</v>
      </c>
      <c r="C2731" s="1">
        <f t="shared" si="1096"/>
        <v>38603</v>
      </c>
      <c r="D2731" s="3">
        <f>IF(N2731&gt;0, RANK(N2731,(N2731:P2731,Q2731:AE2731)),0)</f>
        <v>2</v>
      </c>
      <c r="E2731" s="3">
        <f>IF(O2731&gt;0,RANK(O2731,(N2731:P2731,Q2731:AE2731)),0)</f>
        <v>1</v>
      </c>
      <c r="F2731" s="3">
        <f>IF(P2731&gt;0,RANK(P2731,(N2731:P2731,Q2731:AE2731)),0)</f>
        <v>0</v>
      </c>
      <c r="G2731" s="1">
        <f t="shared" si="1107"/>
        <v>24460</v>
      </c>
      <c r="H2731" s="2">
        <f t="shared" si="1108"/>
        <v>0.63362951065979323</v>
      </c>
      <c r="I2731" s="2"/>
      <c r="J2731" s="2">
        <f t="shared" si="1097"/>
        <v>0.17923477449939124</v>
      </c>
      <c r="K2731" s="2">
        <f t="shared" si="1098"/>
        <v>0.81286428515918452</v>
      </c>
      <c r="L2731" s="2">
        <f t="shared" si="1099"/>
        <v>0</v>
      </c>
      <c r="M2731" s="2">
        <f t="shared" si="1100"/>
        <v>7.9009403414243007E-3</v>
      </c>
      <c r="N2731" s="38">
        <v>6919</v>
      </c>
      <c r="O2731" s="38">
        <v>31379</v>
      </c>
      <c r="P2731" s="38"/>
      <c r="Q2731" s="38">
        <v>152</v>
      </c>
      <c r="R2731" s="38">
        <v>78</v>
      </c>
      <c r="S2731" s="38"/>
      <c r="T2731" s="38">
        <v>1</v>
      </c>
      <c r="U2731" s="38">
        <v>1</v>
      </c>
      <c r="V2731" s="38"/>
      <c r="W2731" s="38">
        <f>IF(Copyright!B$11=1,IF(CF2731&gt;0,CF2731-T2731-X2731-U2731-SUM(Z2731:AY2731),SUM(CN2731:CR2731)),SUM(CN2731:CR2731))</f>
        <v>63</v>
      </c>
      <c r="X2731" s="38">
        <v>10</v>
      </c>
      <c r="Y2731" s="38"/>
      <c r="Z2731" s="38">
        <v>0</v>
      </c>
      <c r="AA2731" s="38"/>
      <c r="AB2731" s="38"/>
      <c r="AC2731" s="38"/>
      <c r="AD2731" s="38"/>
      <c r="AE2731" s="38"/>
      <c r="AF2731" s="38"/>
      <c r="AG2731" s="38"/>
      <c r="AH2731" s="38"/>
      <c r="AI2731" s="38"/>
      <c r="AJ2731" s="38"/>
      <c r="AK2731" s="38"/>
      <c r="AL2731" s="38">
        <v>0</v>
      </c>
      <c r="AM2731" s="38"/>
      <c r="AN2731" s="38"/>
      <c r="AO2731" s="38"/>
      <c r="AP2731" s="38"/>
      <c r="AQ2731" s="38"/>
      <c r="AR2731" s="38"/>
      <c r="AS2731" s="38"/>
      <c r="AT2731" s="38"/>
      <c r="AU2731" s="38"/>
      <c r="AV2731" s="38"/>
      <c r="AW2731" s="38"/>
      <c r="AX2731" s="38"/>
      <c r="AY2731" s="38"/>
      <c r="BA2731" s="3">
        <f>IF(Q2731&gt;0,RANK(Q2731,(N2731:P2731,Q2731:AE2731)),0)</f>
        <v>3</v>
      </c>
      <c r="BB2731" s="3">
        <f>IF(R2731&gt;0,RANK(R2731,(N2731:P2731,Q2731:AE2731)),0)</f>
        <v>4</v>
      </c>
      <c r="BC2731" s="3">
        <f>IF(S2731&gt;0,RANK(S2731,(N2731:P2731,Q2731:AE2731)),0)</f>
        <v>0</v>
      </c>
      <c r="BD2731" s="3">
        <f>IF(T2731&gt;0,RANK(T2731,(N2731:P2731,Q2731:AE2731)),0)</f>
        <v>7</v>
      </c>
      <c r="BE2731" s="2">
        <f t="shared" si="1101"/>
        <v>3.9375178094966708E-3</v>
      </c>
      <c r="BF2731" s="2">
        <f t="shared" si="1102"/>
        <v>2.0205683496101337E-3</v>
      </c>
      <c r="BG2731" s="2">
        <f t="shared" si="1103"/>
        <v>0</v>
      </c>
      <c r="BH2731" s="2">
        <f t="shared" si="1104"/>
        <v>2.5904722430899151E-5</v>
      </c>
      <c r="BJ2731" t="s">
        <v>934</v>
      </c>
      <c r="BK2731" t="s">
        <v>52</v>
      </c>
      <c r="BL2731">
        <v>5</v>
      </c>
      <c r="BN2731">
        <v>0</v>
      </c>
      <c r="BO2731" s="60">
        <v>48</v>
      </c>
      <c r="BP2731" s="62">
        <v>213</v>
      </c>
      <c r="BQ2731" s="66">
        <f t="shared" si="1105"/>
        <v>48213</v>
      </c>
      <c r="BR2731" s="66">
        <f t="shared" si="1109"/>
        <v>48213</v>
      </c>
      <c r="BS2731" s="3" t="s">
        <v>3083</v>
      </c>
      <c r="BT2731" s="38">
        <v>142</v>
      </c>
      <c r="BU2731" s="38">
        <v>2</v>
      </c>
      <c r="BV2731" s="38">
        <f>BW2731-BU2731-BT2731-C2731</f>
        <v>0</v>
      </c>
      <c r="BW2731" s="38">
        <v>38747</v>
      </c>
      <c r="CB2731" s="73"/>
      <c r="CD2731" s="38">
        <f t="shared" si="1106"/>
        <v>0</v>
      </c>
      <c r="CE2731" s="38">
        <v>38603</v>
      </c>
      <c r="CF2731" s="38">
        <v>75</v>
      </c>
      <c r="CM2731" s="51"/>
    </row>
    <row r="2732" spans="1:91" ht="14" hidden="1" customHeight="1" outlineLevel="1" x14ac:dyDescent="0.2">
      <c r="A2732" t="s">
        <v>2298</v>
      </c>
      <c r="B2732" t="s">
        <v>52</v>
      </c>
      <c r="C2732" s="1">
        <f t="shared" si="1096"/>
        <v>217265</v>
      </c>
      <c r="D2732" s="3">
        <f>IF(N2732&gt;0, RANK(N2732,(N2732:P2732,Q2732:AE2732)),0)</f>
        <v>2</v>
      </c>
      <c r="E2732" s="3">
        <f>IF(O2732&gt;0,RANK(O2732,(N2732:P2732,Q2732:AE2732)),0)</f>
        <v>1</v>
      </c>
      <c r="F2732" s="3">
        <f>IF(P2732&gt;0,RANK(P2732,(N2732:P2732,Q2732:AE2732)),0)</f>
        <v>0</v>
      </c>
      <c r="G2732" s="1">
        <f t="shared" si="1107"/>
        <v>6243</v>
      </c>
      <c r="H2732" s="2">
        <f t="shared" si="1108"/>
        <v>2.873449474144478E-2</v>
      </c>
      <c r="I2732" s="2"/>
      <c r="J2732" s="2">
        <f t="shared" si="1097"/>
        <v>0.48105769452051644</v>
      </c>
      <c r="K2732" s="2">
        <f t="shared" si="1098"/>
        <v>0.50979218926196124</v>
      </c>
      <c r="L2732" s="2">
        <f t="shared" si="1099"/>
        <v>0</v>
      </c>
      <c r="M2732" s="2">
        <f t="shared" si="1100"/>
        <v>9.1501162175222639E-3</v>
      </c>
      <c r="N2732" s="38">
        <v>104517</v>
      </c>
      <c r="O2732" s="38">
        <v>110760</v>
      </c>
      <c r="P2732" s="38"/>
      <c r="Q2732" s="38">
        <v>805</v>
      </c>
      <c r="R2732" s="38">
        <v>1112</v>
      </c>
      <c r="S2732" s="38"/>
      <c r="T2732" s="38">
        <v>32</v>
      </c>
      <c r="U2732" s="38">
        <v>17</v>
      </c>
      <c r="V2732" s="38"/>
      <c r="W2732" s="38">
        <f>IF(Copyright!B$11=1,IF(CF2732&gt;0,CF2732-T2732-X2732-U2732-SUM(Z2732:AY2732),SUM(CN2732:CR2732)),SUM(CN2732:CR2732))</f>
        <v>3</v>
      </c>
      <c r="X2732" s="38">
        <v>15</v>
      </c>
      <c r="Y2732" s="38"/>
      <c r="Z2732" s="38">
        <v>4</v>
      </c>
      <c r="AA2732" s="38"/>
      <c r="AB2732" s="38"/>
      <c r="AC2732" s="38"/>
      <c r="AD2732" s="38"/>
      <c r="AE2732" s="38"/>
      <c r="AF2732" s="38"/>
      <c r="AG2732" s="38"/>
      <c r="AH2732" s="38"/>
      <c r="AI2732" s="38"/>
      <c r="AJ2732" s="38"/>
      <c r="AK2732" s="38"/>
      <c r="AL2732" s="38">
        <v>0</v>
      </c>
      <c r="AM2732" s="38"/>
      <c r="AN2732" s="38"/>
      <c r="AO2732" s="38"/>
      <c r="AP2732" s="38"/>
      <c r="AQ2732" s="38"/>
      <c r="AR2732" s="38"/>
      <c r="AS2732" s="38"/>
      <c r="AT2732" s="38"/>
      <c r="AU2732" s="38"/>
      <c r="AV2732" s="38"/>
      <c r="AW2732" s="38"/>
      <c r="AX2732" s="38"/>
      <c r="AY2732" s="38"/>
      <c r="BA2732" s="3">
        <f>IF(Q2732&gt;0,RANK(Q2732,(N2732:P2732,Q2732:AE2732)),0)</f>
        <v>4</v>
      </c>
      <c r="BB2732" s="3">
        <f>IF(R2732&gt;0,RANK(R2732,(N2732:P2732,Q2732:AE2732)),0)</f>
        <v>3</v>
      </c>
      <c r="BC2732" s="3">
        <f>IF(S2732&gt;0,RANK(S2732,(N2732:P2732,Q2732:AE2732)),0)</f>
        <v>0</v>
      </c>
      <c r="BD2732" s="3">
        <f>IF(T2732&gt;0,RANK(T2732,(N2732:P2732,Q2732:AE2732)),0)</f>
        <v>5</v>
      </c>
      <c r="BE2732" s="2">
        <f t="shared" si="1101"/>
        <v>3.7051526937150483E-3</v>
      </c>
      <c r="BF2732" s="2">
        <f t="shared" si="1102"/>
        <v>5.1181736588958183E-3</v>
      </c>
      <c r="BG2732" s="2">
        <f t="shared" si="1103"/>
        <v>0</v>
      </c>
      <c r="BH2732" s="2">
        <f t="shared" si="1104"/>
        <v>1.4728557291786529E-4</v>
      </c>
      <c r="BJ2732" t="s">
        <v>2298</v>
      </c>
      <c r="BK2732" t="s">
        <v>52</v>
      </c>
      <c r="BN2732">
        <v>0</v>
      </c>
      <c r="BO2732" s="60">
        <v>48</v>
      </c>
      <c r="BP2732" s="62">
        <v>215</v>
      </c>
      <c r="BQ2732" s="66">
        <f t="shared" si="1105"/>
        <v>48215</v>
      </c>
      <c r="BR2732" s="66">
        <f t="shared" si="1109"/>
        <v>48215</v>
      </c>
      <c r="BS2732" s="3" t="s">
        <v>3083</v>
      </c>
      <c r="BY2732" s="73"/>
      <c r="CB2732" s="73"/>
      <c r="CD2732" s="38">
        <f t="shared" si="1106"/>
        <v>0</v>
      </c>
      <c r="CE2732" s="38">
        <v>217265</v>
      </c>
      <c r="CF2732" s="38">
        <f>32+17+3+15+4</f>
        <v>71</v>
      </c>
      <c r="CG2732" s="38" t="s">
        <v>3953</v>
      </c>
      <c r="CM2732" s="51"/>
    </row>
    <row r="2733" spans="1:91" ht="14" hidden="1" customHeight="1" outlineLevel="1" x14ac:dyDescent="0.2">
      <c r="A2733" t="s">
        <v>1537</v>
      </c>
      <c r="B2733" t="s">
        <v>52</v>
      </c>
      <c r="C2733" s="1">
        <f t="shared" si="1096"/>
        <v>16706</v>
      </c>
      <c r="D2733" s="3">
        <f>IF(N2733&gt;0, RANK(N2733,(N2733:P2733,Q2733:AE2733)),0)</f>
        <v>2</v>
      </c>
      <c r="E2733" s="3">
        <f>IF(O2733&gt;0,RANK(O2733,(N2733:P2733,Q2733:AE2733)),0)</f>
        <v>1</v>
      </c>
      <c r="F2733" s="3">
        <f>IF(P2733&gt;0,RANK(P2733,(N2733:P2733,Q2733:AE2733)),0)</f>
        <v>0</v>
      </c>
      <c r="G2733" s="1">
        <f t="shared" si="1107"/>
        <v>10750</v>
      </c>
      <c r="H2733" s="2">
        <f t="shared" si="1108"/>
        <v>0.64348138393391596</v>
      </c>
      <c r="I2733" s="2"/>
      <c r="J2733" s="2">
        <f t="shared" si="1097"/>
        <v>0.17472764276307914</v>
      </c>
      <c r="K2733" s="2">
        <f t="shared" si="1098"/>
        <v>0.81820902669699513</v>
      </c>
      <c r="L2733" s="2">
        <f t="shared" si="1099"/>
        <v>0</v>
      </c>
      <c r="M2733" s="2">
        <f t="shared" si="1100"/>
        <v>7.063330539925694E-3</v>
      </c>
      <c r="N2733" s="38">
        <v>2919</v>
      </c>
      <c r="O2733" s="38">
        <v>13669</v>
      </c>
      <c r="P2733" s="38"/>
      <c r="Q2733" s="38">
        <v>78</v>
      </c>
      <c r="R2733" s="38">
        <v>37</v>
      </c>
      <c r="S2733" s="38"/>
      <c r="T2733" s="38">
        <v>0</v>
      </c>
      <c r="U2733" s="38">
        <v>0</v>
      </c>
      <c r="V2733" s="38"/>
      <c r="W2733" s="38">
        <f>IF(Copyright!B$11=1,IF(CF2733&gt;0,CF2733-T2733-X2733-U2733-SUM(Z2733:AY2733),SUM(CN2733:CR2733)),SUM(CN2733:CR2733))</f>
        <v>0</v>
      </c>
      <c r="X2733" s="38">
        <v>3</v>
      </c>
      <c r="Y2733" s="38"/>
      <c r="Z2733" s="38">
        <v>0</v>
      </c>
      <c r="AA2733" s="38"/>
      <c r="AB2733" s="38"/>
      <c r="AC2733" s="38"/>
      <c r="AD2733" s="38"/>
      <c r="AE2733" s="38"/>
      <c r="AF2733" s="38"/>
      <c r="AG2733" s="38"/>
      <c r="AH2733" s="38"/>
      <c r="AI2733" s="38"/>
      <c r="AJ2733" s="38"/>
      <c r="AK2733" s="38"/>
      <c r="AL2733" s="38">
        <v>0</v>
      </c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BA2733" s="3">
        <f>IF(Q2733&gt;0,RANK(Q2733,(N2733:P2733,Q2733:AE2733)),0)</f>
        <v>3</v>
      </c>
      <c r="BB2733" s="3">
        <f>IF(R2733&gt;0,RANK(R2733,(N2733:P2733,Q2733:AE2733)),0)</f>
        <v>4</v>
      </c>
      <c r="BC2733" s="3">
        <f>IF(S2733&gt;0,RANK(S2733,(N2733:P2733,Q2733:AE2733)),0)</f>
        <v>0</v>
      </c>
      <c r="BD2733" s="3">
        <f>IF(T2733&gt;0,RANK(T2733,(N2733:P2733,Q2733:AE2733)),0)</f>
        <v>0</v>
      </c>
      <c r="BE2733" s="2">
        <f t="shared" si="1101"/>
        <v>4.6689812043577156E-3</v>
      </c>
      <c r="BF2733" s="2">
        <f t="shared" si="1102"/>
        <v>2.2147731354004549E-3</v>
      </c>
      <c r="BG2733" s="2">
        <f t="shared" si="1103"/>
        <v>0</v>
      </c>
      <c r="BH2733" s="2">
        <f t="shared" si="1104"/>
        <v>0</v>
      </c>
      <c r="BJ2733" t="s">
        <v>1537</v>
      </c>
      <c r="BK2733" t="s">
        <v>52</v>
      </c>
      <c r="BL2733">
        <v>6</v>
      </c>
      <c r="BN2733">
        <v>0</v>
      </c>
      <c r="BO2733" s="60">
        <v>48</v>
      </c>
      <c r="BP2733" s="62">
        <v>217</v>
      </c>
      <c r="BQ2733" s="66">
        <f t="shared" si="1105"/>
        <v>48217</v>
      </c>
      <c r="BR2733" s="66">
        <f t="shared" si="1109"/>
        <v>48217</v>
      </c>
      <c r="BS2733" s="3" t="s">
        <v>3083</v>
      </c>
      <c r="CB2733" s="6"/>
      <c r="CD2733" s="38">
        <f t="shared" si="1106"/>
        <v>26</v>
      </c>
      <c r="CE2733" s="38">
        <v>16680</v>
      </c>
      <c r="CF2733" s="38">
        <v>3</v>
      </c>
      <c r="CG2733" s="38" t="s">
        <v>3953</v>
      </c>
      <c r="CM2733" s="51"/>
    </row>
    <row r="2734" spans="1:91" ht="14" hidden="1" customHeight="1" outlineLevel="1" x14ac:dyDescent="0.2">
      <c r="A2734" t="s">
        <v>1817</v>
      </c>
      <c r="B2734" t="s">
        <v>52</v>
      </c>
      <c r="C2734" s="1">
        <f t="shared" si="1096"/>
        <v>8011</v>
      </c>
      <c r="D2734" s="3">
        <f>IF(N2734&gt;0, RANK(N2734,(N2734:P2734,Q2734:AE2734)),0)</f>
        <v>2</v>
      </c>
      <c r="E2734" s="3">
        <f>IF(O2734&gt;0,RANK(O2734,(N2734:P2734,Q2734:AE2734)),0)</f>
        <v>1</v>
      </c>
      <c r="F2734" s="3">
        <f>IF(P2734&gt;0,RANK(P2734,(N2734:P2734,Q2734:AE2734)),0)</f>
        <v>0</v>
      </c>
      <c r="G2734" s="1">
        <f t="shared" si="1107"/>
        <v>5293</v>
      </c>
      <c r="H2734" s="2">
        <f t="shared" si="1108"/>
        <v>0.66071651479216076</v>
      </c>
      <c r="I2734" s="2"/>
      <c r="J2734" s="2">
        <f t="shared" si="1097"/>
        <v>0.16514792160778929</v>
      </c>
      <c r="K2734" s="2">
        <f t="shared" si="1098"/>
        <v>0.82586443639995011</v>
      </c>
      <c r="L2734" s="2">
        <f t="shared" si="1099"/>
        <v>0</v>
      </c>
      <c r="M2734" s="2">
        <f t="shared" si="1100"/>
        <v>8.9876419922605422E-3</v>
      </c>
      <c r="N2734" s="38">
        <v>1323</v>
      </c>
      <c r="O2734" s="38">
        <v>6616</v>
      </c>
      <c r="P2734" s="38"/>
      <c r="Q2734" s="38">
        <v>34</v>
      </c>
      <c r="R2734" s="38">
        <v>14</v>
      </c>
      <c r="S2734" s="38"/>
      <c r="T2734" s="38">
        <v>0</v>
      </c>
      <c r="U2734" s="38">
        <v>0</v>
      </c>
      <c r="V2734" s="38"/>
      <c r="W2734" s="38">
        <f>IF(Copyright!B$11=1,IF(CF2734&gt;0,CF2734-T2734-X2734-U2734-SUM(Z2734:AY2734),SUM(CN2734:CR2734)),SUM(CN2734:CR2734))</f>
        <v>23</v>
      </c>
      <c r="X2734" s="38">
        <v>1</v>
      </c>
      <c r="Y2734" s="38"/>
      <c r="Z2734" s="38">
        <v>0</v>
      </c>
      <c r="AA2734" s="38"/>
      <c r="AB2734" s="38"/>
      <c r="AC2734" s="38"/>
      <c r="AD2734" s="38"/>
      <c r="AE2734" s="38"/>
      <c r="AF2734" s="38"/>
      <c r="AG2734" s="38"/>
      <c r="AH2734" s="38"/>
      <c r="AI2734" s="38"/>
      <c r="AJ2734" s="38"/>
      <c r="AK2734" s="38"/>
      <c r="AL2734" s="38">
        <v>0</v>
      </c>
      <c r="AM2734" s="38"/>
      <c r="AN2734" s="38"/>
      <c r="AO2734" s="38"/>
      <c r="AP2734" s="38"/>
      <c r="AQ2734" s="38"/>
      <c r="AR2734" s="38"/>
      <c r="AS2734" s="38"/>
      <c r="AT2734" s="38"/>
      <c r="AU2734" s="38"/>
      <c r="AV2734" s="38"/>
      <c r="AW2734" s="38"/>
      <c r="AX2734" s="38"/>
      <c r="AY2734" s="38"/>
      <c r="BA2734" s="3">
        <f>IF(Q2734&gt;0,RANK(Q2734,(N2734:P2734,Q2734:AE2734)),0)</f>
        <v>3</v>
      </c>
      <c r="BB2734" s="3">
        <f>IF(R2734&gt;0,RANK(R2734,(N2734:P2734,Q2734:AE2734)),0)</f>
        <v>5</v>
      </c>
      <c r="BC2734" s="3">
        <f>IF(S2734&gt;0,RANK(S2734,(N2734:P2734,Q2734:AE2734)),0)</f>
        <v>0</v>
      </c>
      <c r="BD2734" s="3">
        <f>IF(T2734&gt;0,RANK(T2734,(N2734:P2734,Q2734:AE2734)),0)</f>
        <v>0</v>
      </c>
      <c r="BE2734" s="2">
        <f t="shared" si="1101"/>
        <v>4.2441642741230809E-3</v>
      </c>
      <c r="BF2734" s="2">
        <f t="shared" si="1102"/>
        <v>1.7475970540506804E-3</v>
      </c>
      <c r="BG2734" s="2">
        <f t="shared" si="1103"/>
        <v>0</v>
      </c>
      <c r="BH2734" s="2">
        <f t="shared" si="1104"/>
        <v>0</v>
      </c>
      <c r="BJ2734" t="s">
        <v>1817</v>
      </c>
      <c r="BK2734" t="s">
        <v>52</v>
      </c>
      <c r="BL2734">
        <v>19</v>
      </c>
      <c r="BN2734">
        <v>0</v>
      </c>
      <c r="BO2734" s="60">
        <v>48</v>
      </c>
      <c r="BP2734" s="62">
        <v>219</v>
      </c>
      <c r="BQ2734" s="66">
        <f t="shared" si="1105"/>
        <v>48219</v>
      </c>
      <c r="BR2734" s="66">
        <f t="shared" si="1109"/>
        <v>48219</v>
      </c>
      <c r="BS2734" s="3" t="s">
        <v>3083</v>
      </c>
      <c r="BT2734" s="38">
        <v>25</v>
      </c>
      <c r="BU2734" s="38">
        <v>5</v>
      </c>
      <c r="BV2734" s="38">
        <f>BW2734-BU2734-BT2734-C2734</f>
        <v>0</v>
      </c>
      <c r="BW2734" s="38">
        <v>8041</v>
      </c>
      <c r="CB2734" s="6"/>
      <c r="CD2734" s="38">
        <f t="shared" si="1106"/>
        <v>0</v>
      </c>
      <c r="CE2734" s="38">
        <f>6616+1323+34+14+24</f>
        <v>8011</v>
      </c>
      <c r="CF2734" s="38">
        <v>24</v>
      </c>
      <c r="CM2734" s="51"/>
    </row>
    <row r="2735" spans="1:91" ht="14" hidden="1" customHeight="1" outlineLevel="1" x14ac:dyDescent="0.2">
      <c r="A2735" t="s">
        <v>866</v>
      </c>
      <c r="B2735" t="s">
        <v>52</v>
      </c>
      <c r="C2735" s="1">
        <f t="shared" si="1096"/>
        <v>36656</v>
      </c>
      <c r="D2735" s="3">
        <f>IF(N2735&gt;0, RANK(N2735,(N2735:P2735,Q2735:AE2735)),0)</f>
        <v>2</v>
      </c>
      <c r="E2735" s="3">
        <f>IF(O2735&gt;0,RANK(O2735,(N2735:P2735,Q2735:AE2735)),0)</f>
        <v>1</v>
      </c>
      <c r="F2735" s="3">
        <f>IF(P2735&gt;0,RANK(P2735,(N2735:P2735,Q2735:AE2735)),0)</f>
        <v>0</v>
      </c>
      <c r="G2735" s="1">
        <f t="shared" si="1107"/>
        <v>24104</v>
      </c>
      <c r="H2735" s="2">
        <f t="shared" si="1108"/>
        <v>0.65757311217808823</v>
      </c>
      <c r="I2735" s="2"/>
      <c r="J2735" s="2">
        <f t="shared" si="1097"/>
        <v>0.1655936272370144</v>
      </c>
      <c r="K2735" s="2">
        <f t="shared" si="1098"/>
        <v>0.82316673941510254</v>
      </c>
      <c r="L2735" s="2">
        <f t="shared" si="1099"/>
        <v>0</v>
      </c>
      <c r="M2735" s="2">
        <f t="shared" si="1100"/>
        <v>1.1239633347883027E-2</v>
      </c>
      <c r="N2735" s="38">
        <v>6070</v>
      </c>
      <c r="O2735" s="38">
        <v>30174</v>
      </c>
      <c r="P2735" s="38"/>
      <c r="Q2735" s="38">
        <v>194</v>
      </c>
      <c r="R2735" s="38">
        <v>100</v>
      </c>
      <c r="S2735" s="38"/>
      <c r="T2735" s="38">
        <v>1</v>
      </c>
      <c r="U2735" s="38">
        <v>2</v>
      </c>
      <c r="V2735" s="38"/>
      <c r="W2735" s="38">
        <f>IF(Copyright!B$11=1,IF(CF2735&gt;0,CF2735-T2735-X2735-U2735-SUM(Z2735:AY2735),SUM(CN2735:CR2735)),SUM(CN2735:CR2735))</f>
        <v>103</v>
      </c>
      <c r="X2735" s="38">
        <v>11</v>
      </c>
      <c r="Y2735" s="38"/>
      <c r="Z2735" s="38">
        <v>1</v>
      </c>
      <c r="AA2735" s="38"/>
      <c r="AB2735" s="38"/>
      <c r="AC2735" s="38"/>
      <c r="AD2735" s="38"/>
      <c r="AE2735" s="38"/>
      <c r="AF2735" s="38"/>
      <c r="AG2735" s="38"/>
      <c r="AH2735" s="38"/>
      <c r="AI2735" s="38"/>
      <c r="AJ2735" s="38"/>
      <c r="AK2735" s="38"/>
      <c r="AL2735" s="38">
        <v>0</v>
      </c>
      <c r="AM2735" s="38"/>
      <c r="AN2735" s="38"/>
      <c r="AO2735" s="38"/>
      <c r="AP2735" s="38"/>
      <c r="AQ2735" s="38"/>
      <c r="AR2735" s="38"/>
      <c r="AS2735" s="38"/>
      <c r="AT2735" s="38"/>
      <c r="AU2735" s="38"/>
      <c r="AV2735" s="38"/>
      <c r="AW2735" s="38"/>
      <c r="AX2735" s="38"/>
      <c r="AY2735" s="38"/>
      <c r="BA2735" s="3">
        <f>IF(Q2735&gt;0,RANK(Q2735,(N2735:P2735,Q2735:AE2735)),0)</f>
        <v>3</v>
      </c>
      <c r="BB2735" s="3">
        <f>IF(R2735&gt;0,RANK(R2735,(N2735:P2735,Q2735:AE2735)),0)</f>
        <v>5</v>
      </c>
      <c r="BC2735" s="3">
        <f>IF(S2735&gt;0,RANK(S2735,(N2735:P2735,Q2735:AE2735)),0)</f>
        <v>0</v>
      </c>
      <c r="BD2735" s="3">
        <f>IF(T2735&gt;0,RANK(T2735,(N2735:P2735,Q2735:AE2735)),0)</f>
        <v>8</v>
      </c>
      <c r="BE2735" s="2">
        <f t="shared" si="1101"/>
        <v>5.2924487123526846E-3</v>
      </c>
      <c r="BF2735" s="2">
        <f t="shared" si="1102"/>
        <v>2.7280663465735489E-3</v>
      </c>
      <c r="BG2735" s="2">
        <f t="shared" si="1103"/>
        <v>0</v>
      </c>
      <c r="BH2735" s="2">
        <f t="shared" si="1104"/>
        <v>2.7280663465735486E-5</v>
      </c>
      <c r="BJ2735" t="s">
        <v>866</v>
      </c>
      <c r="BK2735" t="s">
        <v>52</v>
      </c>
      <c r="BL2735">
        <v>25</v>
      </c>
      <c r="BN2735">
        <v>0</v>
      </c>
      <c r="BO2735" s="60">
        <v>48</v>
      </c>
      <c r="BP2735" s="62">
        <v>221</v>
      </c>
      <c r="BQ2735" s="66">
        <f t="shared" si="1105"/>
        <v>48221</v>
      </c>
      <c r="BR2735" s="66">
        <f t="shared" si="1109"/>
        <v>48221</v>
      </c>
      <c r="BS2735" s="3" t="s">
        <v>3083</v>
      </c>
      <c r="BT2735" s="38">
        <v>216</v>
      </c>
      <c r="BU2735" s="38">
        <v>2</v>
      </c>
      <c r="BV2735" s="38">
        <f>BW2735-BU2735-BT2735-C2735</f>
        <v>-103</v>
      </c>
      <c r="BW2735" s="38">
        <v>36771</v>
      </c>
      <c r="BY2735" s="73"/>
      <c r="CB2735" s="73"/>
      <c r="CD2735" s="38">
        <f t="shared" si="1106"/>
        <v>0</v>
      </c>
      <c r="CE2735" s="38">
        <v>36656</v>
      </c>
      <c r="CF2735" s="38">
        <f>103+1+11+2+1</f>
        <v>118</v>
      </c>
      <c r="CM2735" s="51"/>
    </row>
    <row r="2736" spans="1:91" ht="14" hidden="1" customHeight="1" outlineLevel="1" x14ac:dyDescent="0.2">
      <c r="A2736" t="s">
        <v>39</v>
      </c>
      <c r="B2736" t="s">
        <v>52</v>
      </c>
      <c r="C2736" s="1">
        <f t="shared" si="1096"/>
        <v>16778</v>
      </c>
      <c r="D2736" s="3">
        <f>IF(N2736&gt;0, RANK(N2736,(N2736:P2736,Q2736:AE2736)),0)</f>
        <v>2</v>
      </c>
      <c r="E2736" s="3">
        <f>IF(O2736&gt;0,RANK(O2736,(N2736:P2736,Q2736:AE2736)),0)</f>
        <v>1</v>
      </c>
      <c r="F2736" s="3">
        <f>IF(P2736&gt;0,RANK(P2736,(N2736:P2736,Q2736:AE2736)),0)</f>
        <v>0</v>
      </c>
      <c r="G2736" s="1">
        <f t="shared" si="1107"/>
        <v>10837</v>
      </c>
      <c r="H2736" s="2">
        <f t="shared" si="1108"/>
        <v>0.64590535224699008</v>
      </c>
      <c r="I2736" s="2"/>
      <c r="J2736" s="2">
        <f t="shared" si="1097"/>
        <v>0.17385862438908095</v>
      </c>
      <c r="K2736" s="2">
        <f t="shared" si="1098"/>
        <v>0.81976397663607103</v>
      </c>
      <c r="L2736" s="2">
        <f t="shared" si="1099"/>
        <v>0</v>
      </c>
      <c r="M2736" s="2">
        <f t="shared" si="1100"/>
        <v>6.3773989748480142E-3</v>
      </c>
      <c r="N2736" s="38">
        <v>2917</v>
      </c>
      <c r="O2736" s="38">
        <v>13754</v>
      </c>
      <c r="P2736" s="38"/>
      <c r="Q2736" s="38">
        <v>65</v>
      </c>
      <c r="R2736" s="38">
        <v>37</v>
      </c>
      <c r="S2736" s="38"/>
      <c r="T2736" s="38">
        <v>0</v>
      </c>
      <c r="U2736" s="38">
        <v>1</v>
      </c>
      <c r="V2736" s="38"/>
      <c r="W2736" s="38">
        <f>IF(Copyright!B$11=1,IF(CF2736&gt;0,CF2736-T2736-X2736-U2736-SUM(Z2736:AY2736),SUM(CN2736:CR2736)),SUM(CN2736:CR2736))</f>
        <v>0</v>
      </c>
      <c r="X2736" s="38">
        <v>4</v>
      </c>
      <c r="Y2736" s="38"/>
      <c r="Z2736" s="38">
        <v>0</v>
      </c>
      <c r="AA2736" s="38"/>
      <c r="AB2736" s="38"/>
      <c r="AC2736" s="38"/>
      <c r="AD2736" s="38"/>
      <c r="AE2736" s="38"/>
      <c r="AF2736" s="38"/>
      <c r="AG2736" s="38"/>
      <c r="AH2736" s="38"/>
      <c r="AI2736" s="38"/>
      <c r="AJ2736" s="38"/>
      <c r="AK2736" s="38"/>
      <c r="AL2736" s="38">
        <v>0</v>
      </c>
      <c r="AM2736" s="38"/>
      <c r="AN2736" s="38"/>
      <c r="AO2736" s="38"/>
      <c r="AP2736" s="38"/>
      <c r="AQ2736" s="38"/>
      <c r="AR2736" s="38"/>
      <c r="AS2736" s="38"/>
      <c r="AT2736" s="38"/>
      <c r="AU2736" s="38"/>
      <c r="AV2736" s="38"/>
      <c r="AW2736" s="38"/>
      <c r="AX2736" s="38"/>
      <c r="AY2736" s="38"/>
      <c r="BA2736" s="3">
        <f>IF(Q2736&gt;0,RANK(Q2736,(N2736:P2736,Q2736:AE2736)),0)</f>
        <v>3</v>
      </c>
      <c r="BB2736" s="3">
        <f>IF(R2736&gt;0,RANK(R2736,(N2736:P2736,Q2736:AE2736)),0)</f>
        <v>4</v>
      </c>
      <c r="BC2736" s="3">
        <f>IF(S2736&gt;0,RANK(S2736,(N2736:P2736,Q2736:AE2736)),0)</f>
        <v>0</v>
      </c>
      <c r="BD2736" s="3">
        <f>IF(T2736&gt;0,RANK(T2736,(N2736:P2736,Q2736:AE2736)),0)</f>
        <v>0</v>
      </c>
      <c r="BE2736" s="2">
        <f t="shared" si="1101"/>
        <v>3.874120872571224E-3</v>
      </c>
      <c r="BF2736" s="2">
        <f t="shared" si="1102"/>
        <v>2.2052688043866968E-3</v>
      </c>
      <c r="BG2736" s="2">
        <f t="shared" si="1103"/>
        <v>0</v>
      </c>
      <c r="BH2736" s="2">
        <f t="shared" si="1104"/>
        <v>0</v>
      </c>
      <c r="BJ2736" t="s">
        <v>39</v>
      </c>
      <c r="BK2736" t="s">
        <v>52</v>
      </c>
      <c r="BL2736">
        <v>4</v>
      </c>
      <c r="BN2736">
        <v>0</v>
      </c>
      <c r="BO2736" s="60">
        <v>48</v>
      </c>
      <c r="BP2736" s="62">
        <v>223</v>
      </c>
      <c r="BQ2736" s="66">
        <f t="shared" si="1105"/>
        <v>48223</v>
      </c>
      <c r="BR2736" s="66">
        <f t="shared" si="1109"/>
        <v>48223</v>
      </c>
      <c r="BS2736" s="3" t="s">
        <v>3083</v>
      </c>
      <c r="BT2736" s="38">
        <v>66</v>
      </c>
      <c r="BU2736" s="38">
        <v>3</v>
      </c>
      <c r="BV2736" s="38">
        <f>BW2736-BU2736-BT2736-C2736</f>
        <v>0</v>
      </c>
      <c r="BW2736" s="38">
        <v>16847</v>
      </c>
      <c r="CB2736" s="73"/>
      <c r="CD2736" s="38">
        <f t="shared" si="1106"/>
        <v>0</v>
      </c>
      <c r="CE2736" s="38">
        <v>16778</v>
      </c>
      <c r="CF2736" s="38">
        <v>5</v>
      </c>
      <c r="CG2736" s="38" t="s">
        <v>3953</v>
      </c>
      <c r="CM2736" s="51"/>
    </row>
    <row r="2737" spans="1:91" ht="14" hidden="1" customHeight="1" outlineLevel="1" x14ac:dyDescent="0.2">
      <c r="A2737" t="s">
        <v>987</v>
      </c>
      <c r="B2737" t="s">
        <v>52</v>
      </c>
      <c r="C2737" s="1">
        <f t="shared" si="1096"/>
        <v>9373</v>
      </c>
      <c r="D2737" s="3">
        <f>IF(N2737&gt;0, RANK(N2737,(N2737:P2737,Q2737:AE2737)),0)</f>
        <v>2</v>
      </c>
      <c r="E2737" s="3">
        <f>IF(O2737&gt;0,RANK(O2737,(N2737:P2737,Q2737:AE2737)),0)</f>
        <v>1</v>
      </c>
      <c r="F2737" s="3">
        <f>IF(P2737&gt;0,RANK(P2737,(N2737:P2737,Q2737:AE2737)),0)</f>
        <v>0</v>
      </c>
      <c r="G2737" s="1">
        <f t="shared" si="1107"/>
        <v>5182</v>
      </c>
      <c r="H2737" s="2">
        <f t="shared" si="1108"/>
        <v>0.55286461111703833</v>
      </c>
      <c r="I2737" s="2"/>
      <c r="J2737" s="2">
        <f t="shared" si="1097"/>
        <v>0.22031366691560866</v>
      </c>
      <c r="K2737" s="2">
        <f t="shared" si="1098"/>
        <v>0.77317827803264694</v>
      </c>
      <c r="L2737" s="2">
        <f t="shared" si="1099"/>
        <v>0</v>
      </c>
      <c r="M2737" s="2">
        <f t="shared" si="1100"/>
        <v>6.5080550517443436E-3</v>
      </c>
      <c r="N2737" s="38">
        <v>2065</v>
      </c>
      <c r="O2737" s="38">
        <v>7247</v>
      </c>
      <c r="P2737" s="38"/>
      <c r="Q2737" s="38">
        <v>33</v>
      </c>
      <c r="R2737" s="38">
        <v>17</v>
      </c>
      <c r="S2737" s="38"/>
      <c r="T2737" s="38">
        <v>1</v>
      </c>
      <c r="U2737" s="38">
        <v>0</v>
      </c>
      <c r="V2737" s="38"/>
      <c r="W2737" s="38">
        <f>IF(Copyright!B$11=1,IF(CF2737&gt;0,CF2737-T2737-X2737-U2737-SUM(Z2737:AY2737),SUM(CN2737:CR2737)),SUM(CN2737:CR2737))</f>
        <v>8</v>
      </c>
      <c r="X2737" s="38">
        <v>0</v>
      </c>
      <c r="Y2737" s="38"/>
      <c r="Z2737" s="38">
        <v>2</v>
      </c>
      <c r="AA2737" s="38"/>
      <c r="AB2737" s="38"/>
      <c r="AC2737" s="38"/>
      <c r="AD2737" s="38"/>
      <c r="AE2737" s="38"/>
      <c r="AF2737" s="38"/>
      <c r="AG2737" s="38"/>
      <c r="AH2737" s="38"/>
      <c r="AI2737" s="38"/>
      <c r="AJ2737" s="38"/>
      <c r="AK2737" s="38"/>
      <c r="AL2737" s="38">
        <v>0</v>
      </c>
      <c r="AM2737" s="38"/>
      <c r="AN2737" s="38"/>
      <c r="AO2737" s="38"/>
      <c r="AP2737" s="38"/>
      <c r="AQ2737" s="38"/>
      <c r="AR2737" s="38"/>
      <c r="AS2737" s="38"/>
      <c r="AT2737" s="38"/>
      <c r="AU2737" s="38"/>
      <c r="AV2737" s="38"/>
      <c r="AW2737" s="38"/>
      <c r="AX2737" s="38"/>
      <c r="AY2737" s="38"/>
      <c r="BA2737" s="3">
        <f>IF(Q2737&gt;0,RANK(Q2737,(N2737:P2737,Q2737:AE2737)),0)</f>
        <v>3</v>
      </c>
      <c r="BB2737" s="3">
        <f>IF(R2737&gt;0,RANK(R2737,(N2737:P2737,Q2737:AE2737)),0)</f>
        <v>4</v>
      </c>
      <c r="BC2737" s="3">
        <f>IF(S2737&gt;0,RANK(S2737,(N2737:P2737,Q2737:AE2737)),0)</f>
        <v>0</v>
      </c>
      <c r="BD2737" s="3">
        <f>IF(T2737&gt;0,RANK(T2737,(N2737:P2737,Q2737:AE2737)),0)</f>
        <v>7</v>
      </c>
      <c r="BE2737" s="2">
        <f t="shared" si="1101"/>
        <v>3.5207510935666275E-3</v>
      </c>
      <c r="BF2737" s="2">
        <f t="shared" si="1102"/>
        <v>1.8137202603222022E-3</v>
      </c>
      <c r="BG2737" s="2">
        <f t="shared" si="1103"/>
        <v>0</v>
      </c>
      <c r="BH2737" s="2">
        <f t="shared" si="1104"/>
        <v>1.0668942707777659E-4</v>
      </c>
      <c r="BJ2737" t="s">
        <v>987</v>
      </c>
      <c r="BK2737" t="s">
        <v>52</v>
      </c>
      <c r="BL2737">
        <v>17</v>
      </c>
      <c r="BN2737">
        <v>0</v>
      </c>
      <c r="BO2737" s="60">
        <v>48</v>
      </c>
      <c r="BP2737" s="62">
        <v>225</v>
      </c>
      <c r="BQ2737" s="66">
        <f t="shared" si="1105"/>
        <v>48225</v>
      </c>
      <c r="BR2737" s="66">
        <f t="shared" si="1109"/>
        <v>48225</v>
      </c>
      <c r="BS2737" s="3" t="s">
        <v>3083</v>
      </c>
      <c r="CB2737" s="73"/>
      <c r="CD2737" s="38">
        <f t="shared" si="1106"/>
        <v>0</v>
      </c>
      <c r="CE2737" s="38">
        <v>9373</v>
      </c>
      <c r="CF2737" s="38">
        <v>11</v>
      </c>
      <c r="CM2737" s="51"/>
    </row>
    <row r="2738" spans="1:91" ht="14" hidden="1" customHeight="1" outlineLevel="1" x14ac:dyDescent="0.2">
      <c r="A2738" t="s">
        <v>1029</v>
      </c>
      <c r="B2738" t="s">
        <v>52</v>
      </c>
      <c r="C2738" s="1">
        <f t="shared" si="1096"/>
        <v>9650</v>
      </c>
      <c r="D2738" s="3">
        <f>IF(N2738&gt;0, RANK(N2738,(N2738:P2738,Q2738:AE2738)),0)</f>
        <v>2</v>
      </c>
      <c r="E2738" s="3">
        <f>IF(O2738&gt;0,RANK(O2738,(N2738:P2738,Q2738:AE2738)),0)</f>
        <v>1</v>
      </c>
      <c r="F2738" s="3">
        <f>IF(P2738&gt;0,RANK(P2738,(N2738:P2738,Q2738:AE2738)),0)</f>
        <v>0</v>
      </c>
      <c r="G2738" s="1">
        <f t="shared" si="1107"/>
        <v>6058</v>
      </c>
      <c r="H2738" s="2">
        <f t="shared" si="1108"/>
        <v>0.62777202072538862</v>
      </c>
      <c r="I2738" s="2"/>
      <c r="J2738" s="2">
        <f t="shared" si="1097"/>
        <v>0.182279792746114</v>
      </c>
      <c r="K2738" s="2">
        <f t="shared" si="1098"/>
        <v>0.81005181347150257</v>
      </c>
      <c r="L2738" s="2">
        <f t="shared" si="1099"/>
        <v>0</v>
      </c>
      <c r="M2738" s="2">
        <f t="shared" si="1100"/>
        <v>7.6683937823834869E-3</v>
      </c>
      <c r="N2738" s="38">
        <v>1759</v>
      </c>
      <c r="O2738" s="38">
        <v>7817</v>
      </c>
      <c r="P2738" s="38"/>
      <c r="Q2738" s="38">
        <v>44</v>
      </c>
      <c r="R2738" s="38">
        <v>20</v>
      </c>
      <c r="S2738" s="38"/>
      <c r="T2738" s="38">
        <v>0</v>
      </c>
      <c r="U2738" s="38">
        <v>0</v>
      </c>
      <c r="V2738" s="38"/>
      <c r="W2738" s="38">
        <f>IF(Copyright!B$11=1,IF(CF2738&gt;0,CF2738-T2738-X2738-U2738-SUM(Z2738:AY2738),SUM(CN2738:CR2738)),SUM(CN2738:CR2738))</f>
        <v>9</v>
      </c>
      <c r="X2738" s="38">
        <v>1</v>
      </c>
      <c r="Y2738" s="38"/>
      <c r="Z2738" s="38">
        <v>0</v>
      </c>
      <c r="AA2738" s="38"/>
      <c r="AB2738" s="38"/>
      <c r="AC2738" s="38"/>
      <c r="AD2738" s="38"/>
      <c r="AE2738" s="38"/>
      <c r="AF2738" s="38"/>
      <c r="AG2738" s="38"/>
      <c r="AH2738" s="38"/>
      <c r="AI2738" s="38"/>
      <c r="AJ2738" s="38"/>
      <c r="AK2738" s="38"/>
      <c r="AL2738" s="38">
        <v>0</v>
      </c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BA2738" s="3">
        <f>IF(Q2738&gt;0,RANK(Q2738,(N2738:P2738,Q2738:AE2738)),0)</f>
        <v>3</v>
      </c>
      <c r="BB2738" s="3">
        <f>IF(R2738&gt;0,RANK(R2738,(N2738:P2738,Q2738:AE2738)),0)</f>
        <v>4</v>
      </c>
      <c r="BC2738" s="3">
        <f>IF(S2738&gt;0,RANK(S2738,(N2738:P2738,Q2738:AE2738)),0)</f>
        <v>0</v>
      </c>
      <c r="BD2738" s="3">
        <f>IF(T2738&gt;0,RANK(T2738,(N2738:P2738,Q2738:AE2738)),0)</f>
        <v>0</v>
      </c>
      <c r="BE2738" s="2">
        <f t="shared" si="1101"/>
        <v>4.5595854922279794E-3</v>
      </c>
      <c r="BF2738" s="2">
        <f t="shared" si="1102"/>
        <v>2.0725388601036268E-3</v>
      </c>
      <c r="BG2738" s="2">
        <f t="shared" si="1103"/>
        <v>0</v>
      </c>
      <c r="BH2738" s="2">
        <f t="shared" si="1104"/>
        <v>0</v>
      </c>
      <c r="BJ2738" t="s">
        <v>1029</v>
      </c>
      <c r="BK2738" t="s">
        <v>52</v>
      </c>
      <c r="BL2738">
        <v>19</v>
      </c>
      <c r="BN2738">
        <v>0</v>
      </c>
      <c r="BO2738" s="60">
        <v>48</v>
      </c>
      <c r="BP2738" s="62">
        <v>227</v>
      </c>
      <c r="BQ2738" s="66">
        <f t="shared" si="1105"/>
        <v>48227</v>
      </c>
      <c r="BR2738" s="66">
        <f t="shared" si="1109"/>
        <v>48227</v>
      </c>
      <c r="BS2738" s="3" t="s">
        <v>3083</v>
      </c>
      <c r="CB2738" s="73"/>
      <c r="CD2738" s="38">
        <f t="shared" si="1106"/>
        <v>9</v>
      </c>
      <c r="CE2738" s="38">
        <f>7813+1754+44+20+10</f>
        <v>9641</v>
      </c>
      <c r="CF2738" s="38">
        <v>10</v>
      </c>
      <c r="CM2738" s="51"/>
    </row>
    <row r="2739" spans="1:91" ht="14" hidden="1" customHeight="1" outlineLevel="1" x14ac:dyDescent="0.2">
      <c r="A2739" t="s">
        <v>285</v>
      </c>
      <c r="B2739" t="s">
        <v>52</v>
      </c>
      <c r="C2739" s="1">
        <f t="shared" si="1096"/>
        <v>1038</v>
      </c>
      <c r="D2739" s="3">
        <f>IF(N2739&gt;0, RANK(N2739,(N2739:P2739,Q2739:AE2739)),0)</f>
        <v>2</v>
      </c>
      <c r="E2739" s="3">
        <f>IF(O2739&gt;0,RANK(O2739,(N2739:P2739,Q2739:AE2739)),0)</f>
        <v>1</v>
      </c>
      <c r="F2739" s="3">
        <f>IF(P2739&gt;0,RANK(P2739,(N2739:P2739,Q2739:AE2739)),0)</f>
        <v>0</v>
      </c>
      <c r="G2739" s="1">
        <f t="shared" si="1107"/>
        <v>484</v>
      </c>
      <c r="H2739" s="2">
        <f t="shared" si="1108"/>
        <v>0.46628131021194608</v>
      </c>
      <c r="I2739" s="2"/>
      <c r="J2739" s="2">
        <f t="shared" si="1097"/>
        <v>0.26493256262042392</v>
      </c>
      <c r="K2739" s="2">
        <f t="shared" si="1098"/>
        <v>0.73121387283236994</v>
      </c>
      <c r="L2739" s="2">
        <f t="shared" si="1099"/>
        <v>0</v>
      </c>
      <c r="M2739" s="2">
        <f t="shared" si="1100"/>
        <v>3.8535645472060898E-3</v>
      </c>
      <c r="N2739" s="38">
        <v>275</v>
      </c>
      <c r="O2739" s="38">
        <v>759</v>
      </c>
      <c r="P2739" s="38"/>
      <c r="Q2739" s="38">
        <v>4</v>
      </c>
      <c r="R2739" s="38">
        <v>0</v>
      </c>
      <c r="S2739" s="38"/>
      <c r="T2739" s="38">
        <v>0</v>
      </c>
      <c r="U2739" s="38">
        <v>0</v>
      </c>
      <c r="V2739" s="38"/>
      <c r="W2739" s="38">
        <f>IF(Copyright!B$11=1,IF(CF2739&gt;0,CF2739-T2739-X2739-U2739-SUM(Z2739:AY2739),SUM(CN2739:CR2739)),SUM(CN2739:CR2739))</f>
        <v>0</v>
      </c>
      <c r="X2739" s="38">
        <v>0</v>
      </c>
      <c r="Y2739" s="38"/>
      <c r="Z2739" s="38">
        <v>0</v>
      </c>
      <c r="AA2739" s="38"/>
      <c r="AB2739" s="38"/>
      <c r="AC2739" s="38"/>
      <c r="AD2739" s="38"/>
      <c r="AE2739" s="38"/>
      <c r="AF2739" s="38"/>
      <c r="AG2739" s="38"/>
      <c r="AH2739" s="38"/>
      <c r="AI2739" s="38"/>
      <c r="AJ2739" s="38"/>
      <c r="AK2739" s="38"/>
      <c r="AL2739" s="38">
        <v>0</v>
      </c>
      <c r="AM2739" s="38"/>
      <c r="AN2739" s="38"/>
      <c r="AO2739" s="38"/>
      <c r="AP2739" s="38"/>
      <c r="AQ2739" s="38"/>
      <c r="AR2739" s="38"/>
      <c r="AS2739" s="38"/>
      <c r="AT2739" s="38"/>
      <c r="AU2739" s="38"/>
      <c r="AV2739" s="38"/>
      <c r="AW2739" s="38"/>
      <c r="AX2739" s="38"/>
      <c r="AY2739" s="38"/>
      <c r="BA2739" s="3">
        <f>IF(Q2739&gt;0,RANK(Q2739,(N2739:P2739,Q2739:AE2739)),0)</f>
        <v>3</v>
      </c>
      <c r="BB2739" s="3">
        <f>IF(R2739&gt;0,RANK(R2739,(N2739:P2739,Q2739:AE2739)),0)</f>
        <v>0</v>
      </c>
      <c r="BC2739" s="3">
        <f>IF(S2739&gt;0,RANK(S2739,(N2739:P2739,Q2739:AE2739)),0)</f>
        <v>0</v>
      </c>
      <c r="BD2739" s="3">
        <f>IF(T2739&gt;0,RANK(T2739,(N2739:P2739,Q2739:AE2739)),0)</f>
        <v>0</v>
      </c>
      <c r="BE2739" s="2">
        <f t="shared" si="1101"/>
        <v>3.8535645472061657E-3</v>
      </c>
      <c r="BF2739" s="2">
        <f t="shared" si="1102"/>
        <v>0</v>
      </c>
      <c r="BG2739" s="2">
        <f t="shared" si="1103"/>
        <v>0</v>
      </c>
      <c r="BH2739" s="2">
        <f t="shared" si="1104"/>
        <v>0</v>
      </c>
      <c r="BJ2739" t="s">
        <v>285</v>
      </c>
      <c r="BK2739" t="s">
        <v>52</v>
      </c>
      <c r="BL2739">
        <v>23</v>
      </c>
      <c r="BN2739">
        <v>0</v>
      </c>
      <c r="BO2739" s="60">
        <v>48</v>
      </c>
      <c r="BP2739" s="62">
        <v>229</v>
      </c>
      <c r="BQ2739" s="66">
        <f t="shared" si="1105"/>
        <v>48229</v>
      </c>
      <c r="BR2739" s="66">
        <f t="shared" si="1109"/>
        <v>48229</v>
      </c>
      <c r="BS2739" s="3" t="s">
        <v>3083</v>
      </c>
      <c r="CB2739" s="6"/>
      <c r="CD2739" s="38">
        <f t="shared" si="1106"/>
        <v>1038</v>
      </c>
    </row>
    <row r="2740" spans="1:91" ht="14" hidden="1" customHeight="1" outlineLevel="1" x14ac:dyDescent="0.2">
      <c r="A2740" t="s">
        <v>1294</v>
      </c>
      <c r="B2740" t="s">
        <v>52</v>
      </c>
      <c r="C2740" s="1">
        <f t="shared" si="1096"/>
        <v>46733</v>
      </c>
      <c r="D2740" s="3">
        <f>IF(N2740&gt;0, RANK(N2740,(N2740:P2740,Q2740:AE2740)),0)</f>
        <v>2</v>
      </c>
      <c r="E2740" s="3">
        <f>IF(O2740&gt;0,RANK(O2740,(N2740:P2740,Q2740:AE2740)),0)</f>
        <v>1</v>
      </c>
      <c r="F2740" s="3">
        <f>IF(P2740&gt;0,RANK(P2740,(N2740:P2740,Q2740:AE2740)),0)</f>
        <v>0</v>
      </c>
      <c r="G2740" s="1">
        <f t="shared" si="1107"/>
        <v>25925</v>
      </c>
      <c r="H2740" s="2">
        <f t="shared" si="1108"/>
        <v>0.55474718079301566</v>
      </c>
      <c r="I2740" s="2"/>
      <c r="J2740" s="2">
        <f t="shared" si="1097"/>
        <v>0.21851796375152463</v>
      </c>
      <c r="K2740" s="2">
        <f t="shared" si="1098"/>
        <v>0.77326514454454021</v>
      </c>
      <c r="L2740" s="2">
        <f t="shared" si="1099"/>
        <v>0</v>
      </c>
      <c r="M2740" s="2">
        <f t="shared" si="1100"/>
        <v>8.2168917039351363E-3</v>
      </c>
      <c r="N2740" s="38">
        <v>10212</v>
      </c>
      <c r="O2740" s="38">
        <v>36137</v>
      </c>
      <c r="P2740" s="38"/>
      <c r="Q2740" s="38">
        <v>237</v>
      </c>
      <c r="R2740" s="38">
        <v>117</v>
      </c>
      <c r="S2740" s="38"/>
      <c r="T2740" s="38">
        <v>1</v>
      </c>
      <c r="U2740" s="38">
        <v>1</v>
      </c>
      <c r="V2740" s="38"/>
      <c r="W2740" s="38">
        <f>IF(Copyright!B$11=1,IF(CF2740&gt;0,CF2740-T2740-X2740-U2740-SUM(Z2740:AY2740),SUM(CN2740:CR2740)),SUM(CN2740:CR2740))</f>
        <v>0</v>
      </c>
      <c r="X2740" s="38">
        <v>26</v>
      </c>
      <c r="Y2740" s="38"/>
      <c r="Z2740" s="38">
        <v>2</v>
      </c>
      <c r="AA2740" s="38"/>
      <c r="AB2740" s="38"/>
      <c r="AC2740" s="38"/>
      <c r="AD2740" s="38"/>
      <c r="AE2740" s="38"/>
      <c r="AF2740" s="38"/>
      <c r="AG2740" s="38"/>
      <c r="AH2740" s="38"/>
      <c r="AI2740" s="38"/>
      <c r="AJ2740" s="38"/>
      <c r="AK2740" s="38"/>
      <c r="AL2740" s="38">
        <v>0</v>
      </c>
      <c r="AM2740" s="38"/>
      <c r="AN2740" s="38"/>
      <c r="AO2740" s="38"/>
      <c r="AP2740" s="38"/>
      <c r="AQ2740" s="38"/>
      <c r="AR2740" s="38"/>
      <c r="AS2740" s="38"/>
      <c r="AT2740" s="38"/>
      <c r="AU2740" s="38"/>
      <c r="AV2740" s="38"/>
      <c r="AW2740" s="38"/>
      <c r="AX2740" s="38"/>
      <c r="AY2740" s="38"/>
      <c r="BA2740" s="3">
        <f>IF(Q2740&gt;0,RANK(Q2740,(N2740:P2740,Q2740:AE2740)),0)</f>
        <v>3</v>
      </c>
      <c r="BB2740" s="3">
        <f>IF(R2740&gt;0,RANK(R2740,(N2740:P2740,Q2740:AE2740)),0)</f>
        <v>4</v>
      </c>
      <c r="BC2740" s="3">
        <f>IF(S2740&gt;0,RANK(S2740,(N2740:P2740,Q2740:AE2740)),0)</f>
        <v>0</v>
      </c>
      <c r="BD2740" s="3">
        <f>IF(T2740&gt;0,RANK(T2740,(N2740:P2740,Q2740:AE2740)),0)</f>
        <v>7</v>
      </c>
      <c r="BE2740" s="2">
        <f t="shared" si="1101"/>
        <v>5.0713628485224574E-3</v>
      </c>
      <c r="BF2740" s="2">
        <f t="shared" si="1102"/>
        <v>2.5035841910427321E-3</v>
      </c>
      <c r="BG2740" s="2">
        <f t="shared" si="1103"/>
        <v>0</v>
      </c>
      <c r="BH2740" s="2">
        <f t="shared" si="1104"/>
        <v>2.1398155478997709E-5</v>
      </c>
      <c r="BJ2740" t="s">
        <v>1294</v>
      </c>
      <c r="BK2740" t="s">
        <v>52</v>
      </c>
      <c r="BN2740">
        <v>0</v>
      </c>
      <c r="BO2740" s="60">
        <v>48</v>
      </c>
      <c r="BP2740" s="62">
        <v>231</v>
      </c>
      <c r="BQ2740" s="66">
        <f t="shared" si="1105"/>
        <v>48231</v>
      </c>
      <c r="BR2740" s="66">
        <f t="shared" si="1109"/>
        <v>48231</v>
      </c>
      <c r="BS2740" s="3" t="s">
        <v>3083</v>
      </c>
      <c r="CB2740" s="73"/>
      <c r="CD2740" s="38">
        <f t="shared" si="1106"/>
        <v>39</v>
      </c>
      <c r="CE2740" s="38">
        <v>46694</v>
      </c>
      <c r="CF2740" s="38">
        <v>30</v>
      </c>
      <c r="CG2740" s="38" t="s">
        <v>3953</v>
      </c>
      <c r="CM2740" s="51"/>
    </row>
    <row r="2741" spans="1:91" ht="14" hidden="1" customHeight="1" outlineLevel="1" x14ac:dyDescent="0.2">
      <c r="A2741" t="s">
        <v>1751</v>
      </c>
      <c r="B2741" t="s">
        <v>52</v>
      </c>
      <c r="C2741" s="1">
        <f t="shared" si="1096"/>
        <v>8256</v>
      </c>
      <c r="D2741" s="3">
        <f>IF(N2741&gt;0, RANK(N2741,(N2741:P2741,Q2741:AE2741)),0)</f>
        <v>2</v>
      </c>
      <c r="E2741" s="3">
        <f>IF(O2741&gt;0,RANK(O2741,(N2741:P2741,Q2741:AE2741)),0)</f>
        <v>1</v>
      </c>
      <c r="F2741" s="3">
        <f>IF(P2741&gt;0,RANK(P2741,(N2741:P2741,Q2741:AE2741)),0)</f>
        <v>0</v>
      </c>
      <c r="G2741" s="1">
        <f t="shared" si="1107"/>
        <v>6360</v>
      </c>
      <c r="H2741" s="2">
        <f t="shared" si="1108"/>
        <v>0.77034883720930236</v>
      </c>
      <c r="I2741" s="2"/>
      <c r="J2741" s="2">
        <f t="shared" si="1097"/>
        <v>0.11058624031007752</v>
      </c>
      <c r="K2741" s="2">
        <f t="shared" si="1098"/>
        <v>0.88093507751937983</v>
      </c>
      <c r="L2741" s="2">
        <f t="shared" si="1099"/>
        <v>0</v>
      </c>
      <c r="M2741" s="2">
        <f t="shared" si="1100"/>
        <v>8.4786821705427062E-3</v>
      </c>
      <c r="N2741" s="38">
        <v>913</v>
      </c>
      <c r="O2741" s="38">
        <v>7273</v>
      </c>
      <c r="P2741" s="38"/>
      <c r="Q2741" s="38">
        <v>40</v>
      </c>
      <c r="R2741" s="38">
        <v>15</v>
      </c>
      <c r="S2741" s="38"/>
      <c r="T2741" s="38">
        <v>0</v>
      </c>
      <c r="U2741" s="38">
        <v>0</v>
      </c>
      <c r="V2741" s="38"/>
      <c r="W2741" s="38">
        <f>IF(Copyright!B$11=1,IF(CF2741&gt;0,CF2741-T2741-X2741-U2741-SUM(Z2741:AY2741),SUM(CN2741:CR2741)),SUM(CN2741:CR2741))</f>
        <v>13</v>
      </c>
      <c r="X2741" s="38">
        <v>2</v>
      </c>
      <c r="Y2741" s="38"/>
      <c r="Z2741" s="38">
        <v>0</v>
      </c>
      <c r="AA2741" s="38"/>
      <c r="AB2741" s="38"/>
      <c r="AC2741" s="38"/>
      <c r="AD2741" s="38"/>
      <c r="AE2741" s="38"/>
      <c r="AF2741" s="38"/>
      <c r="AG2741" s="38"/>
      <c r="AH2741" s="38"/>
      <c r="AI2741" s="38"/>
      <c r="AJ2741" s="38"/>
      <c r="AK2741" s="38"/>
      <c r="AL2741" s="38">
        <v>0</v>
      </c>
      <c r="AM2741" s="38"/>
      <c r="AN2741" s="38"/>
      <c r="AO2741" s="38"/>
      <c r="AP2741" s="38"/>
      <c r="AQ2741" s="38"/>
      <c r="AR2741" s="38"/>
      <c r="AS2741" s="38"/>
      <c r="AT2741" s="38"/>
      <c r="AU2741" s="38"/>
      <c r="AV2741" s="38"/>
      <c r="AW2741" s="38"/>
      <c r="AX2741" s="38"/>
      <c r="AY2741" s="38"/>
      <c r="BA2741" s="3">
        <f>IF(Q2741&gt;0,RANK(Q2741,(N2741:P2741,Q2741:AE2741)),0)</f>
        <v>3</v>
      </c>
      <c r="BB2741" s="3">
        <f>IF(R2741&gt;0,RANK(R2741,(N2741:P2741,Q2741:AE2741)),0)</f>
        <v>4</v>
      </c>
      <c r="BC2741" s="3">
        <f>IF(S2741&gt;0,RANK(S2741,(N2741:P2741,Q2741:AE2741)),0)</f>
        <v>0</v>
      </c>
      <c r="BD2741" s="3">
        <f>IF(T2741&gt;0,RANK(T2741,(N2741:P2741,Q2741:AE2741)),0)</f>
        <v>0</v>
      </c>
      <c r="BE2741" s="2">
        <f t="shared" si="1101"/>
        <v>4.8449612403100775E-3</v>
      </c>
      <c r="BF2741" s="2">
        <f t="shared" si="1102"/>
        <v>1.816860465116279E-3</v>
      </c>
      <c r="BG2741" s="2">
        <f t="shared" si="1103"/>
        <v>0</v>
      </c>
      <c r="BH2741" s="2">
        <f t="shared" si="1104"/>
        <v>0</v>
      </c>
      <c r="BJ2741" t="s">
        <v>1751</v>
      </c>
      <c r="BK2741" t="s">
        <v>52</v>
      </c>
      <c r="BL2741">
        <v>13</v>
      </c>
      <c r="BN2741">
        <v>0</v>
      </c>
      <c r="BO2741" s="60">
        <v>48</v>
      </c>
      <c r="BP2741" s="62">
        <v>233</v>
      </c>
      <c r="BQ2741" s="66">
        <f t="shared" si="1105"/>
        <v>48233</v>
      </c>
      <c r="BR2741" s="66">
        <f t="shared" si="1109"/>
        <v>48233</v>
      </c>
      <c r="BS2741" s="3" t="s">
        <v>3083</v>
      </c>
      <c r="BY2741" s="73"/>
      <c r="CB2741" s="73"/>
      <c r="CD2741" s="38">
        <f t="shared" si="1106"/>
        <v>0</v>
      </c>
      <c r="CE2741" s="38">
        <v>8256</v>
      </c>
      <c r="CF2741" s="38">
        <v>15</v>
      </c>
      <c r="CM2741" s="51"/>
    </row>
    <row r="2742" spans="1:91" ht="14" hidden="1" customHeight="1" outlineLevel="1" x14ac:dyDescent="0.2">
      <c r="A2742" t="s">
        <v>565</v>
      </c>
      <c r="B2742" t="s">
        <v>52</v>
      </c>
      <c r="C2742" s="1">
        <f t="shared" si="1096"/>
        <v>868</v>
      </c>
      <c r="D2742" s="3">
        <f>IF(N2742&gt;0, RANK(N2742,(N2742:P2742,Q2742:AE2742)),0)</f>
        <v>2</v>
      </c>
      <c r="E2742" s="3">
        <f>IF(O2742&gt;0,RANK(O2742,(N2742:P2742,Q2742:AE2742)),0)</f>
        <v>1</v>
      </c>
      <c r="F2742" s="3">
        <f>IF(P2742&gt;0,RANK(P2742,(N2742:P2742,Q2742:AE2742)),0)</f>
        <v>0</v>
      </c>
      <c r="G2742" s="1">
        <f t="shared" si="1107"/>
        <v>656</v>
      </c>
      <c r="H2742" s="2">
        <f t="shared" si="1108"/>
        <v>0.75576036866359442</v>
      </c>
      <c r="I2742" s="2"/>
      <c r="J2742" s="2">
        <f t="shared" si="1097"/>
        <v>0.12096774193548387</v>
      </c>
      <c r="K2742" s="2">
        <f t="shared" si="1098"/>
        <v>0.87672811059907829</v>
      </c>
      <c r="L2742" s="2">
        <f t="shared" si="1099"/>
        <v>0</v>
      </c>
      <c r="M2742" s="2">
        <f t="shared" si="1100"/>
        <v>2.3041474654378336E-3</v>
      </c>
      <c r="N2742" s="38">
        <v>105</v>
      </c>
      <c r="O2742" s="38">
        <v>761</v>
      </c>
      <c r="P2742" s="38"/>
      <c r="Q2742" s="38">
        <v>2</v>
      </c>
      <c r="R2742" s="38">
        <v>0</v>
      </c>
      <c r="S2742" s="38"/>
      <c r="T2742" s="38">
        <v>0</v>
      </c>
      <c r="U2742" s="38">
        <v>0</v>
      </c>
      <c r="V2742" s="38"/>
      <c r="W2742" s="38">
        <f>IF(Copyright!B$11=1,IF(CF2742&gt;0,CF2742-T2742-X2742-U2742-SUM(Z2742:AY2742),SUM(CN2742:CR2742)),SUM(CN2742:CR2742))</f>
        <v>0</v>
      </c>
      <c r="X2742" s="38">
        <v>0</v>
      </c>
      <c r="Y2742" s="38"/>
      <c r="Z2742" s="38">
        <v>0</v>
      </c>
      <c r="AA2742" s="38"/>
      <c r="AB2742" s="38"/>
      <c r="AC2742" s="38"/>
      <c r="AD2742" s="38"/>
      <c r="AE2742" s="38"/>
      <c r="AF2742" s="38"/>
      <c r="AG2742" s="38"/>
      <c r="AH2742" s="38"/>
      <c r="AI2742" s="38"/>
      <c r="AJ2742" s="38"/>
      <c r="AK2742" s="38"/>
      <c r="AL2742" s="38">
        <v>0</v>
      </c>
      <c r="AM2742" s="38"/>
      <c r="AN2742" s="38"/>
      <c r="AO2742" s="38"/>
      <c r="AP2742" s="38"/>
      <c r="AQ2742" s="38"/>
      <c r="AR2742" s="38"/>
      <c r="AS2742" s="38"/>
      <c r="AT2742" s="38"/>
      <c r="AU2742" s="38"/>
      <c r="AV2742" s="38"/>
      <c r="AW2742" s="38"/>
      <c r="AX2742" s="38"/>
      <c r="AY2742" s="38"/>
      <c r="BA2742" s="3">
        <f>IF(Q2742&gt;0,RANK(Q2742,(N2742:P2742,Q2742:AE2742)),0)</f>
        <v>3</v>
      </c>
      <c r="BB2742" s="3">
        <f>IF(R2742&gt;0,RANK(R2742,(N2742:P2742,Q2742:AE2742)),0)</f>
        <v>0</v>
      </c>
      <c r="BC2742" s="3">
        <f>IF(S2742&gt;0,RANK(S2742,(N2742:P2742,Q2742:AE2742)),0)</f>
        <v>0</v>
      </c>
      <c r="BD2742" s="3">
        <f>IF(T2742&gt;0,RANK(T2742,(N2742:P2742,Q2742:AE2742)),0)</f>
        <v>0</v>
      </c>
      <c r="BE2742" s="2">
        <f t="shared" si="1101"/>
        <v>2.304147465437788E-3</v>
      </c>
      <c r="BF2742" s="2">
        <f t="shared" si="1102"/>
        <v>0</v>
      </c>
      <c r="BG2742" s="2">
        <f t="shared" si="1103"/>
        <v>0</v>
      </c>
      <c r="BH2742" s="2">
        <f t="shared" si="1104"/>
        <v>0</v>
      </c>
      <c r="BJ2742" t="s">
        <v>565</v>
      </c>
      <c r="BK2742" t="s">
        <v>52</v>
      </c>
      <c r="BL2742">
        <v>11</v>
      </c>
      <c r="BN2742">
        <v>0</v>
      </c>
      <c r="BO2742" s="60">
        <v>48</v>
      </c>
      <c r="BP2742" s="62">
        <v>235</v>
      </c>
      <c r="BQ2742" s="66">
        <f t="shared" si="1105"/>
        <v>48235</v>
      </c>
      <c r="BR2742" s="66">
        <f t="shared" si="1109"/>
        <v>48235</v>
      </c>
      <c r="BS2742" s="3" t="s">
        <v>3083</v>
      </c>
      <c r="CB2742" s="6"/>
      <c r="CD2742" s="38">
        <f t="shared" si="1106"/>
        <v>868</v>
      </c>
    </row>
    <row r="2743" spans="1:91" ht="14" hidden="1" customHeight="1" outlineLevel="1" x14ac:dyDescent="0.2">
      <c r="A2743" t="s">
        <v>566</v>
      </c>
      <c r="B2743" t="s">
        <v>52</v>
      </c>
      <c r="C2743" s="1">
        <f t="shared" si="1096"/>
        <v>4201</v>
      </c>
      <c r="D2743" s="3">
        <f>IF(N2743&gt;0, RANK(N2743,(N2743:P2743,Q2743:AE2743)),0)</f>
        <v>2</v>
      </c>
      <c r="E2743" s="3">
        <f>IF(O2743&gt;0,RANK(O2743,(N2743:P2743,Q2743:AE2743)),0)</f>
        <v>1</v>
      </c>
      <c r="F2743" s="3">
        <f>IF(P2743&gt;0,RANK(P2743,(N2743:P2743,Q2743:AE2743)),0)</f>
        <v>0</v>
      </c>
      <c r="G2743" s="1">
        <f t="shared" si="1107"/>
        <v>3456</v>
      </c>
      <c r="H2743" s="2">
        <f t="shared" si="1108"/>
        <v>0.82266127112592236</v>
      </c>
      <c r="I2743" s="2"/>
      <c r="J2743" s="2">
        <f t="shared" si="1097"/>
        <v>8.6407998095691496E-2</v>
      </c>
      <c r="K2743" s="2">
        <f t="shared" si="1098"/>
        <v>0.90906926922161391</v>
      </c>
      <c r="L2743" s="2">
        <f t="shared" si="1099"/>
        <v>0</v>
      </c>
      <c r="M2743" s="2">
        <f t="shared" si="1100"/>
        <v>4.5227326826945413E-3</v>
      </c>
      <c r="N2743" s="38">
        <v>363</v>
      </c>
      <c r="O2743" s="38">
        <v>3819</v>
      </c>
      <c r="P2743" s="38"/>
      <c r="Q2743" s="38">
        <v>12</v>
      </c>
      <c r="R2743" s="38">
        <v>7</v>
      </c>
      <c r="S2743" s="38"/>
      <c r="T2743" s="38">
        <v>0</v>
      </c>
      <c r="U2743" s="38">
        <v>0</v>
      </c>
      <c r="V2743" s="38"/>
      <c r="W2743" s="38">
        <f>IF(Copyright!B$11=1,IF(CF2743&gt;0,CF2743-T2743-X2743-U2743-SUM(Z2743:AY2743),SUM(CN2743:CR2743)),SUM(CN2743:CR2743))</f>
        <v>0</v>
      </c>
      <c r="X2743" s="38">
        <v>0</v>
      </c>
      <c r="Y2743" s="38"/>
      <c r="Z2743" s="38">
        <v>0</v>
      </c>
      <c r="AA2743" s="38"/>
      <c r="AB2743" s="38"/>
      <c r="AC2743" s="38"/>
      <c r="AD2743" s="38"/>
      <c r="AE2743" s="38"/>
      <c r="AF2743" s="38"/>
      <c r="AG2743" s="38"/>
      <c r="AH2743" s="38"/>
      <c r="AI2743" s="38"/>
      <c r="AJ2743" s="38"/>
      <c r="AK2743" s="38"/>
      <c r="AL2743" s="38">
        <v>0</v>
      </c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BA2743" s="3">
        <f>IF(Q2743&gt;0,RANK(Q2743,(N2743:P2743,Q2743:AE2743)),0)</f>
        <v>3</v>
      </c>
      <c r="BB2743" s="3">
        <f>IF(R2743&gt;0,RANK(R2743,(N2743:P2743,Q2743:AE2743)),0)</f>
        <v>4</v>
      </c>
      <c r="BC2743" s="3">
        <f>IF(S2743&gt;0,RANK(S2743,(N2743:P2743,Q2743:AE2743)),0)</f>
        <v>0</v>
      </c>
      <c r="BD2743" s="3">
        <f>IF(T2743&gt;0,RANK(T2743,(N2743:P2743,Q2743:AE2743)),0)</f>
        <v>0</v>
      </c>
      <c r="BE2743" s="2">
        <f t="shared" si="1101"/>
        <v>2.8564627469650082E-3</v>
      </c>
      <c r="BF2743" s="2">
        <f t="shared" si="1102"/>
        <v>1.6662699357295882E-3</v>
      </c>
      <c r="BG2743" s="2">
        <f t="shared" si="1103"/>
        <v>0</v>
      </c>
      <c r="BH2743" s="2">
        <f t="shared" si="1104"/>
        <v>0</v>
      </c>
      <c r="BJ2743" t="s">
        <v>566</v>
      </c>
      <c r="BK2743" t="s">
        <v>52</v>
      </c>
      <c r="BL2743">
        <v>25</v>
      </c>
      <c r="BN2743">
        <v>0</v>
      </c>
      <c r="BO2743" s="60">
        <v>48</v>
      </c>
      <c r="BP2743" s="62">
        <v>237</v>
      </c>
      <c r="BQ2743" s="66">
        <f t="shared" si="1105"/>
        <v>48237</v>
      </c>
      <c r="BR2743" s="66">
        <f t="shared" si="1109"/>
        <v>48237</v>
      </c>
      <c r="BS2743" s="3" t="s">
        <v>3083</v>
      </c>
      <c r="CB2743" s="6"/>
      <c r="CD2743" s="38">
        <f t="shared" si="1106"/>
        <v>4201</v>
      </c>
    </row>
    <row r="2744" spans="1:91" ht="14" hidden="1" customHeight="1" outlineLevel="1" x14ac:dyDescent="0.2">
      <c r="A2744" t="s">
        <v>2861</v>
      </c>
      <c r="B2744" t="s">
        <v>52</v>
      </c>
      <c r="C2744" s="1">
        <f t="shared" si="1096"/>
        <v>6329</v>
      </c>
      <c r="D2744" s="3">
        <f>IF(N2744&gt;0, RANK(N2744,(N2744:P2744,Q2744:AE2744)),0)</f>
        <v>2</v>
      </c>
      <c r="E2744" s="3">
        <f>IF(O2744&gt;0,RANK(O2744,(N2744:P2744,Q2744:AE2744)),0)</f>
        <v>1</v>
      </c>
      <c r="F2744" s="3">
        <f>IF(P2744&gt;0,RANK(P2744,(N2744:P2744,Q2744:AE2744)),0)</f>
        <v>0</v>
      </c>
      <c r="G2744" s="1">
        <f t="shared" si="1107"/>
        <v>4479</v>
      </c>
      <c r="H2744" s="2">
        <f t="shared" si="1108"/>
        <v>0.70769473850529308</v>
      </c>
      <c r="I2744" s="2"/>
      <c r="J2744" s="2">
        <f t="shared" si="1097"/>
        <v>0.14330857955443199</v>
      </c>
      <c r="K2744" s="2">
        <f t="shared" si="1098"/>
        <v>0.85100331805972507</v>
      </c>
      <c r="L2744" s="2">
        <f t="shared" si="1099"/>
        <v>0</v>
      </c>
      <c r="M2744" s="2">
        <f t="shared" si="1100"/>
        <v>5.6881023858429414E-3</v>
      </c>
      <c r="N2744" s="38">
        <v>907</v>
      </c>
      <c r="O2744" s="38">
        <v>5386</v>
      </c>
      <c r="P2744" s="38"/>
      <c r="Q2744" s="38">
        <v>23</v>
      </c>
      <c r="R2744" s="38">
        <v>13</v>
      </c>
      <c r="S2744" s="38"/>
      <c r="T2744" s="38">
        <v>0</v>
      </c>
      <c r="U2744" s="38">
        <v>0</v>
      </c>
      <c r="V2744" s="38"/>
      <c r="W2744" s="38">
        <f>IF(Copyright!B$11=1,IF(CF2744&gt;0,CF2744-T2744-X2744-U2744-SUM(Z2744:AY2744),SUM(CN2744:CR2744)),SUM(CN2744:CR2744))</f>
        <v>0</v>
      </c>
      <c r="X2744" s="38">
        <v>0</v>
      </c>
      <c r="Y2744" s="38"/>
      <c r="Z2744" s="38">
        <v>0</v>
      </c>
      <c r="AA2744" s="38"/>
      <c r="AB2744" s="38"/>
      <c r="AC2744" s="38"/>
      <c r="AD2744" s="38"/>
      <c r="AE2744" s="38"/>
      <c r="AF2744" s="38"/>
      <c r="AG2744" s="38"/>
      <c r="AH2744" s="38"/>
      <c r="AI2744" s="38"/>
      <c r="AJ2744" s="38"/>
      <c r="AK2744" s="38"/>
      <c r="AL2744" s="38">
        <v>0</v>
      </c>
      <c r="AM2744" s="38"/>
      <c r="AN2744" s="38"/>
      <c r="AO2744" s="38"/>
      <c r="AP2744" s="38"/>
      <c r="AQ2744" s="38"/>
      <c r="AR2744" s="38"/>
      <c r="AS2744" s="38"/>
      <c r="AT2744" s="38"/>
      <c r="AU2744" s="38"/>
      <c r="AV2744" s="38"/>
      <c r="AW2744" s="38"/>
      <c r="AX2744" s="38"/>
      <c r="AY2744" s="38"/>
      <c r="BA2744" s="3">
        <f>IF(Q2744&gt;0,RANK(Q2744,(N2744:P2744,Q2744:AE2744)),0)</f>
        <v>3</v>
      </c>
      <c r="BB2744" s="3">
        <f>IF(R2744&gt;0,RANK(R2744,(N2744:P2744,Q2744:AE2744)),0)</f>
        <v>4</v>
      </c>
      <c r="BC2744" s="3">
        <f>IF(S2744&gt;0,RANK(S2744,(N2744:P2744,Q2744:AE2744)),0)</f>
        <v>0</v>
      </c>
      <c r="BD2744" s="3">
        <f>IF(T2744&gt;0,RANK(T2744,(N2744:P2744,Q2744:AE2744)),0)</f>
        <v>0</v>
      </c>
      <c r="BE2744" s="2">
        <f t="shared" si="1101"/>
        <v>3.6340654131774373E-3</v>
      </c>
      <c r="BF2744" s="2">
        <f t="shared" si="1102"/>
        <v>2.054036972665508E-3</v>
      </c>
      <c r="BG2744" s="2">
        <f t="shared" si="1103"/>
        <v>0</v>
      </c>
      <c r="BH2744" s="2">
        <f t="shared" si="1104"/>
        <v>0</v>
      </c>
      <c r="BJ2744" t="s">
        <v>2861</v>
      </c>
      <c r="BK2744" t="s">
        <v>52</v>
      </c>
      <c r="BL2744">
        <v>27</v>
      </c>
      <c r="BN2744">
        <v>0</v>
      </c>
      <c r="BO2744" s="60">
        <v>48</v>
      </c>
      <c r="BP2744" s="62">
        <v>239</v>
      </c>
      <c r="BQ2744" s="66">
        <f t="shared" si="1105"/>
        <v>48239</v>
      </c>
      <c r="BR2744" s="66">
        <f t="shared" si="1109"/>
        <v>48239</v>
      </c>
      <c r="BS2744" s="3" t="s">
        <v>3083</v>
      </c>
      <c r="CB2744" s="6"/>
      <c r="CD2744" s="38">
        <f t="shared" si="1106"/>
        <v>6329</v>
      </c>
    </row>
    <row r="2745" spans="1:91" ht="14" hidden="1" customHeight="1" outlineLevel="1" x14ac:dyDescent="0.2">
      <c r="A2745" t="s">
        <v>1446</v>
      </c>
      <c r="B2745" t="s">
        <v>52</v>
      </c>
      <c r="C2745" s="1">
        <f t="shared" si="1096"/>
        <v>15860</v>
      </c>
      <c r="D2745" s="3">
        <f>IF(N2745&gt;0, RANK(N2745,(N2745:P2745,Q2745:AE2745)),0)</f>
        <v>2</v>
      </c>
      <c r="E2745" s="3">
        <f>IF(O2745&gt;0,RANK(O2745,(N2745:P2745,Q2745:AE2745)),0)</f>
        <v>1</v>
      </c>
      <c r="F2745" s="3">
        <f>IF(P2745&gt;0,RANK(P2745,(N2745:P2745,Q2745:AE2745)),0)</f>
        <v>0</v>
      </c>
      <c r="G2745" s="1">
        <f t="shared" si="1107"/>
        <v>10547</v>
      </c>
      <c r="H2745" s="2">
        <f t="shared" si="1108"/>
        <v>0.66500630517023962</v>
      </c>
      <c r="I2745" s="2"/>
      <c r="J2745" s="2">
        <f t="shared" si="1097"/>
        <v>0.16488020176544765</v>
      </c>
      <c r="K2745" s="2">
        <f t="shared" si="1098"/>
        <v>0.82988650693568722</v>
      </c>
      <c r="L2745" s="2">
        <f t="shared" si="1099"/>
        <v>0</v>
      </c>
      <c r="M2745" s="2">
        <f t="shared" si="1100"/>
        <v>5.2332912988651836E-3</v>
      </c>
      <c r="N2745" s="38">
        <v>2615</v>
      </c>
      <c r="O2745" s="38">
        <v>13162</v>
      </c>
      <c r="P2745" s="38"/>
      <c r="Q2745" s="38">
        <v>48</v>
      </c>
      <c r="R2745" s="38">
        <v>14</v>
      </c>
      <c r="S2745" s="38"/>
      <c r="T2745" s="38">
        <v>1</v>
      </c>
      <c r="U2745" s="38">
        <v>0</v>
      </c>
      <c r="V2745" s="38"/>
      <c r="W2745" s="38">
        <f>IF(Copyright!B$11=1,IF(CF2745&gt;0,CF2745-T2745-X2745-U2745-SUM(Z2745:AY2745),SUM(CN2745:CR2745)),SUM(CN2745:CR2745))</f>
        <v>19</v>
      </c>
      <c r="X2745" s="38">
        <v>1</v>
      </c>
      <c r="Y2745" s="38"/>
      <c r="Z2745" s="38">
        <v>0</v>
      </c>
      <c r="AA2745" s="38"/>
      <c r="AB2745" s="38"/>
      <c r="AC2745" s="38"/>
      <c r="AD2745" s="38"/>
      <c r="AE2745" s="38"/>
      <c r="AF2745" s="38"/>
      <c r="AG2745" s="38"/>
      <c r="AH2745" s="38"/>
      <c r="AI2745" s="38"/>
      <c r="AJ2745" s="38"/>
      <c r="AK2745" s="38"/>
      <c r="AL2745" s="38">
        <v>0</v>
      </c>
      <c r="AM2745" s="38"/>
      <c r="AN2745" s="38"/>
      <c r="AO2745" s="38"/>
      <c r="AP2745" s="38"/>
      <c r="AQ2745" s="38"/>
      <c r="AR2745" s="38"/>
      <c r="AS2745" s="38"/>
      <c r="AT2745" s="38"/>
      <c r="AU2745" s="38"/>
      <c r="AV2745" s="38"/>
      <c r="AW2745" s="38"/>
      <c r="AX2745" s="38"/>
      <c r="AY2745" s="38"/>
      <c r="BA2745" s="3">
        <f>IF(Q2745&gt;0,RANK(Q2745,(N2745:P2745,Q2745:AE2745)),0)</f>
        <v>3</v>
      </c>
      <c r="BB2745" s="3">
        <f>IF(R2745&gt;0,RANK(R2745,(N2745:P2745,Q2745:AE2745)),0)</f>
        <v>5</v>
      </c>
      <c r="BC2745" s="3">
        <f>IF(S2745&gt;0,RANK(S2745,(N2745:P2745,Q2745:AE2745)),0)</f>
        <v>0</v>
      </c>
      <c r="BD2745" s="3">
        <f>IF(T2745&gt;0,RANK(T2745,(N2745:P2745,Q2745:AE2745)),0)</f>
        <v>6</v>
      </c>
      <c r="BE2745" s="2">
        <f t="shared" si="1101"/>
        <v>3.0264817150063052E-3</v>
      </c>
      <c r="BF2745" s="2">
        <f t="shared" si="1102"/>
        <v>8.8272383354350567E-4</v>
      </c>
      <c r="BG2745" s="2">
        <f t="shared" si="1103"/>
        <v>0</v>
      </c>
      <c r="BH2745" s="2">
        <f t="shared" si="1104"/>
        <v>6.3051702395964691E-5</v>
      </c>
      <c r="BJ2745" t="s">
        <v>1446</v>
      </c>
      <c r="BK2745" t="s">
        <v>52</v>
      </c>
      <c r="BL2745">
        <v>36</v>
      </c>
      <c r="BN2745">
        <v>0</v>
      </c>
      <c r="BO2745" s="60">
        <v>48</v>
      </c>
      <c r="BP2745" s="62">
        <v>241</v>
      </c>
      <c r="BQ2745" s="66">
        <f t="shared" si="1105"/>
        <v>48241</v>
      </c>
      <c r="BR2745" s="66">
        <f t="shared" si="1109"/>
        <v>48241</v>
      </c>
      <c r="BS2745" s="3" t="s">
        <v>3083</v>
      </c>
      <c r="CB2745" s="73"/>
      <c r="CD2745" s="38">
        <f t="shared" si="1106"/>
        <v>0</v>
      </c>
      <c r="CE2745" s="38">
        <f>13162+2615+48+14+21</f>
        <v>15860</v>
      </c>
      <c r="CF2745" s="38">
        <v>21</v>
      </c>
      <c r="CM2745" s="51"/>
    </row>
    <row r="2746" spans="1:91" ht="14" hidden="1" customHeight="1" outlineLevel="1" x14ac:dyDescent="0.2">
      <c r="A2746" t="s">
        <v>1051</v>
      </c>
      <c r="B2746" t="s">
        <v>52</v>
      </c>
      <c r="C2746" s="1">
        <f t="shared" si="1096"/>
        <v>1169</v>
      </c>
      <c r="D2746" s="3">
        <f>IF(N2746&gt;0, RANK(N2746,(N2746:P2746,Q2746:AE2746)),0)</f>
        <v>2</v>
      </c>
      <c r="E2746" s="3">
        <f>IF(O2746&gt;0,RANK(O2746,(N2746:P2746,Q2746:AE2746)),0)</f>
        <v>1</v>
      </c>
      <c r="F2746" s="3">
        <f>IF(P2746&gt;0,RANK(P2746,(N2746:P2746,Q2746:AE2746)),0)</f>
        <v>0</v>
      </c>
      <c r="G2746" s="1">
        <f t="shared" si="1107"/>
        <v>249</v>
      </c>
      <c r="H2746" s="2">
        <f t="shared" si="1108"/>
        <v>0.21300256629597947</v>
      </c>
      <c r="I2746" s="2"/>
      <c r="J2746" s="2">
        <f t="shared" si="1097"/>
        <v>0.3849443969204448</v>
      </c>
      <c r="K2746" s="2">
        <f t="shared" si="1098"/>
        <v>0.59794696321642427</v>
      </c>
      <c r="L2746" s="2">
        <f t="shared" si="1099"/>
        <v>0</v>
      </c>
      <c r="M2746" s="2">
        <f t="shared" si="1100"/>
        <v>1.7108639863130937E-2</v>
      </c>
      <c r="N2746" s="38">
        <v>450</v>
      </c>
      <c r="O2746" s="38">
        <v>699</v>
      </c>
      <c r="P2746" s="38"/>
      <c r="Q2746" s="38">
        <v>14</v>
      </c>
      <c r="R2746" s="38">
        <v>6</v>
      </c>
      <c r="S2746" s="38"/>
      <c r="T2746" s="38">
        <v>0</v>
      </c>
      <c r="U2746" s="38">
        <v>0</v>
      </c>
      <c r="V2746" s="38"/>
      <c r="W2746" s="38">
        <f>IF(Copyright!B$11=1,IF(CF2746&gt;0,CF2746-T2746-X2746-U2746-SUM(Z2746:AY2746),SUM(CN2746:CR2746)),SUM(CN2746:CR2746))</f>
        <v>0</v>
      </c>
      <c r="X2746" s="38">
        <v>0</v>
      </c>
      <c r="Y2746" s="38"/>
      <c r="Z2746" s="38">
        <v>0</v>
      </c>
      <c r="AA2746" s="38"/>
      <c r="AB2746" s="38"/>
      <c r="AC2746" s="38"/>
      <c r="AD2746" s="38"/>
      <c r="AE2746" s="38"/>
      <c r="AF2746" s="38"/>
      <c r="AG2746" s="38"/>
      <c r="AH2746" s="38"/>
      <c r="AI2746" s="38"/>
      <c r="AJ2746" s="38"/>
      <c r="AK2746" s="38"/>
      <c r="AL2746" s="38">
        <v>0</v>
      </c>
      <c r="AM2746" s="38"/>
      <c r="AN2746" s="38"/>
      <c r="AO2746" s="38"/>
      <c r="AP2746" s="38"/>
      <c r="AQ2746" s="38"/>
      <c r="AR2746" s="38"/>
      <c r="AS2746" s="38"/>
      <c r="AT2746" s="38"/>
      <c r="AU2746" s="38"/>
      <c r="AV2746" s="38"/>
      <c r="AW2746" s="38"/>
      <c r="AX2746" s="38"/>
      <c r="AY2746" s="38"/>
      <c r="BA2746" s="3">
        <f>IF(Q2746&gt;0,RANK(Q2746,(N2746:P2746,Q2746:AE2746)),0)</f>
        <v>3</v>
      </c>
      <c r="BB2746" s="3">
        <f>IF(R2746&gt;0,RANK(R2746,(N2746:P2746,Q2746:AE2746)),0)</f>
        <v>4</v>
      </c>
      <c r="BC2746" s="3">
        <f>IF(S2746&gt;0,RANK(S2746,(N2746:P2746,Q2746:AE2746)),0)</f>
        <v>0</v>
      </c>
      <c r="BD2746" s="3">
        <f>IF(T2746&gt;0,RANK(T2746,(N2746:P2746,Q2746:AE2746)),0)</f>
        <v>0</v>
      </c>
      <c r="BE2746" s="2">
        <f t="shared" si="1101"/>
        <v>1.1976047904191617E-2</v>
      </c>
      <c r="BF2746" s="2">
        <f t="shared" si="1102"/>
        <v>5.1325919589392645E-3</v>
      </c>
      <c r="BG2746" s="2">
        <f t="shared" si="1103"/>
        <v>0</v>
      </c>
      <c r="BH2746" s="2">
        <f t="shared" si="1104"/>
        <v>0</v>
      </c>
      <c r="BJ2746" t="s">
        <v>1051</v>
      </c>
      <c r="BK2746" t="s">
        <v>52</v>
      </c>
      <c r="BL2746">
        <v>23</v>
      </c>
      <c r="BN2746">
        <v>0</v>
      </c>
      <c r="BO2746" s="60">
        <v>48</v>
      </c>
      <c r="BP2746" s="62">
        <v>243</v>
      </c>
      <c r="BQ2746" s="66">
        <f t="shared" si="1105"/>
        <v>48243</v>
      </c>
      <c r="BR2746" s="66">
        <f t="shared" si="1109"/>
        <v>48243</v>
      </c>
      <c r="BS2746" s="3" t="s">
        <v>3083</v>
      </c>
      <c r="CB2746" s="6"/>
      <c r="CD2746" s="38">
        <f t="shared" si="1106"/>
        <v>1169</v>
      </c>
    </row>
    <row r="2747" spans="1:91" ht="14" hidden="1" customHeight="1" outlineLevel="1" x14ac:dyDescent="0.2">
      <c r="A2747" t="s">
        <v>1071</v>
      </c>
      <c r="B2747" t="s">
        <v>52</v>
      </c>
      <c r="C2747" s="1">
        <f t="shared" si="1096"/>
        <v>86433</v>
      </c>
      <c r="D2747" s="3">
        <f>IF(N2747&gt;0, RANK(N2747,(N2747:P2747,Q2747:AE2747)),0)</f>
        <v>2</v>
      </c>
      <c r="E2747" s="3">
        <f>IF(O2747&gt;0,RANK(O2747,(N2747:P2747,Q2747:AE2747)),0)</f>
        <v>1</v>
      </c>
      <c r="F2747" s="3">
        <f>IF(P2747&gt;0,RANK(P2747,(N2747:P2747,Q2747:AE2747)),0)</f>
        <v>0</v>
      </c>
      <c r="G2747" s="1">
        <f t="shared" si="1107"/>
        <v>7660</v>
      </c>
      <c r="H2747" s="2">
        <f t="shared" si="1108"/>
        <v>8.8623558131732089E-2</v>
      </c>
      <c r="I2747" s="2"/>
      <c r="J2747" s="2">
        <f t="shared" si="1097"/>
        <v>0.4504760913077181</v>
      </c>
      <c r="K2747" s="2">
        <f t="shared" si="1098"/>
        <v>0.53909964943945021</v>
      </c>
      <c r="L2747" s="2">
        <f t="shared" si="1099"/>
        <v>0</v>
      </c>
      <c r="M2747" s="2">
        <f t="shared" si="1100"/>
        <v>1.0424259252831636E-2</v>
      </c>
      <c r="N2747" s="38">
        <v>38936</v>
      </c>
      <c r="O2747" s="38">
        <v>46596</v>
      </c>
      <c r="P2747" s="38"/>
      <c r="Q2747" s="38">
        <v>410</v>
      </c>
      <c r="R2747" s="38">
        <v>330</v>
      </c>
      <c r="S2747" s="38"/>
      <c r="T2747" s="38">
        <v>6</v>
      </c>
      <c r="U2747" s="38">
        <v>22</v>
      </c>
      <c r="V2747" s="38"/>
      <c r="W2747" s="38">
        <f>IF(Copyright!B$11=1,IF(CF2747&gt;0,CF2747-T2747-X2747-U2747-SUM(Z2747:AY2747),SUM(CN2747:CR2747)),SUM(CN2747:CR2747))</f>
        <v>120</v>
      </c>
      <c r="X2747" s="38">
        <v>13</v>
      </c>
      <c r="Y2747" s="38"/>
      <c r="Z2747" s="38">
        <v>0</v>
      </c>
      <c r="AA2747" s="38"/>
      <c r="AB2747" s="38"/>
      <c r="AC2747" s="38"/>
      <c r="AD2747" s="38"/>
      <c r="AE2747" s="38"/>
      <c r="AF2747" s="38"/>
      <c r="AG2747" s="38"/>
      <c r="AH2747" s="38"/>
      <c r="AI2747" s="38"/>
      <c r="AJ2747" s="38"/>
      <c r="AK2747" s="38"/>
      <c r="AL2747" s="38">
        <v>0</v>
      </c>
      <c r="AM2747" s="38"/>
      <c r="AN2747" s="38"/>
      <c r="AO2747" s="38"/>
      <c r="AP2747" s="38"/>
      <c r="AQ2747" s="38"/>
      <c r="AR2747" s="38"/>
      <c r="AS2747" s="38"/>
      <c r="AT2747" s="38"/>
      <c r="AU2747" s="38"/>
      <c r="AV2747" s="38"/>
      <c r="AW2747" s="38"/>
      <c r="AX2747" s="38"/>
      <c r="AY2747" s="38"/>
      <c r="BA2747" s="3">
        <f>IF(Q2747&gt;0,RANK(Q2747,(N2747:P2747,Q2747:AE2747)),0)</f>
        <v>3</v>
      </c>
      <c r="BB2747" s="3">
        <f>IF(R2747&gt;0,RANK(R2747,(N2747:P2747,Q2747:AE2747)),0)</f>
        <v>4</v>
      </c>
      <c r="BC2747" s="3">
        <f>IF(S2747&gt;0,RANK(S2747,(N2747:P2747,Q2747:AE2747)),0)</f>
        <v>0</v>
      </c>
      <c r="BD2747" s="3">
        <f>IF(T2747&gt;0,RANK(T2747,(N2747:P2747,Q2747:AE2747)),0)</f>
        <v>8</v>
      </c>
      <c r="BE2747" s="2">
        <f t="shared" si="1101"/>
        <v>4.7435585945182976E-3</v>
      </c>
      <c r="BF2747" s="2">
        <f t="shared" si="1102"/>
        <v>3.8179861858318002E-3</v>
      </c>
      <c r="BG2747" s="2">
        <f t="shared" si="1103"/>
        <v>0</v>
      </c>
      <c r="BH2747" s="2">
        <f t="shared" si="1104"/>
        <v>6.9417930651487274E-5</v>
      </c>
      <c r="BJ2747" t="s">
        <v>1071</v>
      </c>
      <c r="BK2747" t="s">
        <v>52</v>
      </c>
      <c r="BN2747">
        <v>0</v>
      </c>
      <c r="BO2747" s="60">
        <v>48</v>
      </c>
      <c r="BP2747" s="62">
        <v>245</v>
      </c>
      <c r="BQ2747" s="66">
        <f t="shared" si="1105"/>
        <v>48245</v>
      </c>
      <c r="BR2747" s="66">
        <f t="shared" si="1109"/>
        <v>48245</v>
      </c>
      <c r="BS2747" s="3" t="s">
        <v>3083</v>
      </c>
      <c r="BY2747" s="73"/>
      <c r="CB2747" s="73"/>
      <c r="CD2747" s="38">
        <f t="shared" si="1106"/>
        <v>0</v>
      </c>
      <c r="CE2747" s="38">
        <v>86433</v>
      </c>
      <c r="CF2747" s="38">
        <v>161</v>
      </c>
      <c r="CM2747" s="51"/>
    </row>
    <row r="2748" spans="1:91" ht="14" hidden="1" customHeight="1" outlineLevel="1" x14ac:dyDescent="0.2">
      <c r="A2748" t="s">
        <v>205</v>
      </c>
      <c r="B2748" t="s">
        <v>52</v>
      </c>
      <c r="C2748" s="1">
        <f t="shared" si="1096"/>
        <v>1585</v>
      </c>
      <c r="D2748" s="3">
        <f>IF(N2748&gt;0, RANK(N2748,(N2748:P2748,Q2748:AE2748)),0)</f>
        <v>1</v>
      </c>
      <c r="E2748" s="3">
        <f>IF(O2748&gt;0,RANK(O2748,(N2748:P2748,Q2748:AE2748)),0)</f>
        <v>2</v>
      </c>
      <c r="F2748" s="3">
        <f>IF(P2748&gt;0,RANK(P2748,(N2748:P2748,Q2748:AE2748)),0)</f>
        <v>0</v>
      </c>
      <c r="G2748" s="1">
        <f t="shared" si="1107"/>
        <v>131</v>
      </c>
      <c r="H2748" s="2">
        <f t="shared" si="1108"/>
        <v>8.2649842271293378E-2</v>
      </c>
      <c r="I2748" s="2"/>
      <c r="J2748" s="2">
        <f t="shared" si="1097"/>
        <v>0.54006309148264986</v>
      </c>
      <c r="K2748" s="2">
        <f t="shared" si="1098"/>
        <v>0.45741324921135645</v>
      </c>
      <c r="L2748" s="2">
        <f t="shared" si="1099"/>
        <v>0</v>
      </c>
      <c r="M2748" s="2">
        <f t="shared" si="1100"/>
        <v>2.5236593059936863E-3</v>
      </c>
      <c r="N2748" s="38">
        <v>856</v>
      </c>
      <c r="O2748" s="38">
        <v>725</v>
      </c>
      <c r="P2748" s="38"/>
      <c r="Q2748" s="38">
        <v>3</v>
      </c>
      <c r="R2748" s="38">
        <v>1</v>
      </c>
      <c r="S2748" s="38"/>
      <c r="T2748" s="38">
        <v>0</v>
      </c>
      <c r="U2748" s="38">
        <v>0</v>
      </c>
      <c r="V2748" s="38"/>
      <c r="W2748" s="38">
        <f>IF(Copyright!B$11=1,IF(CF2748&gt;0,CF2748-T2748-X2748-U2748-SUM(Z2748:AY2748),SUM(CN2748:CR2748)),SUM(CN2748:CR2748))</f>
        <v>0</v>
      </c>
      <c r="X2748" s="38">
        <v>0</v>
      </c>
      <c r="Y2748" s="38"/>
      <c r="Z2748" s="38">
        <v>0</v>
      </c>
      <c r="AA2748" s="38"/>
      <c r="AB2748" s="38"/>
      <c r="AC2748" s="38"/>
      <c r="AD2748" s="38"/>
      <c r="AE2748" s="38"/>
      <c r="AF2748" s="38"/>
      <c r="AG2748" s="38"/>
      <c r="AH2748" s="38"/>
      <c r="AI2748" s="38"/>
      <c r="AJ2748" s="38"/>
      <c r="AK2748" s="38"/>
      <c r="AL2748" s="38">
        <v>0</v>
      </c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BA2748" s="3">
        <f>IF(Q2748&gt;0,RANK(Q2748,(N2748:P2748,Q2748:AE2748)),0)</f>
        <v>3</v>
      </c>
      <c r="BB2748" s="3">
        <f>IF(R2748&gt;0,RANK(R2748,(N2748:P2748,Q2748:AE2748)),0)</f>
        <v>4</v>
      </c>
      <c r="BC2748" s="3">
        <f>IF(S2748&gt;0,RANK(S2748,(N2748:P2748,Q2748:AE2748)),0)</f>
        <v>0</v>
      </c>
      <c r="BD2748" s="3">
        <f>IF(T2748&gt;0,RANK(T2748,(N2748:P2748,Q2748:AE2748)),0)</f>
        <v>0</v>
      </c>
      <c r="BE2748" s="2">
        <f t="shared" si="1101"/>
        <v>1.8927444794952682E-3</v>
      </c>
      <c r="BF2748" s="2">
        <f t="shared" si="1102"/>
        <v>6.3091482649842276E-4</v>
      </c>
      <c r="BG2748" s="2">
        <f t="shared" si="1103"/>
        <v>0</v>
      </c>
      <c r="BH2748" s="2">
        <f t="shared" si="1104"/>
        <v>0</v>
      </c>
      <c r="BJ2748" t="s">
        <v>205</v>
      </c>
      <c r="BK2748" t="s">
        <v>52</v>
      </c>
      <c r="BL2748">
        <v>28</v>
      </c>
      <c r="BN2748">
        <v>0</v>
      </c>
      <c r="BO2748" s="60">
        <v>48</v>
      </c>
      <c r="BP2748" s="62">
        <v>247</v>
      </c>
      <c r="BQ2748" s="66">
        <f t="shared" si="1105"/>
        <v>48247</v>
      </c>
      <c r="BR2748" s="66">
        <f t="shared" si="1109"/>
        <v>48247</v>
      </c>
      <c r="BS2748" s="3" t="s">
        <v>3083</v>
      </c>
      <c r="CB2748" s="6"/>
      <c r="CD2748" s="38">
        <f t="shared" si="1106"/>
        <v>1585</v>
      </c>
    </row>
    <row r="2749" spans="1:91" ht="14" hidden="1" customHeight="1" outlineLevel="1" x14ac:dyDescent="0.2">
      <c r="A2749" t="s">
        <v>132</v>
      </c>
      <c r="B2749" t="s">
        <v>52</v>
      </c>
      <c r="C2749" s="1">
        <f t="shared" si="1096"/>
        <v>13268</v>
      </c>
      <c r="D2749" s="3">
        <f>IF(N2749&gt;0, RANK(N2749,(N2749:P2749,Q2749:AE2749)),0)</f>
        <v>2</v>
      </c>
      <c r="E2749" s="3">
        <f>IF(O2749&gt;0,RANK(O2749,(N2749:P2749,Q2749:AE2749)),0)</f>
        <v>1</v>
      </c>
      <c r="F2749" s="3">
        <f>IF(P2749&gt;0,RANK(P2749,(N2749:P2749,Q2749:AE2749)),0)</f>
        <v>0</v>
      </c>
      <c r="G2749" s="1">
        <f t="shared" si="1107"/>
        <v>2059</v>
      </c>
      <c r="H2749" s="2">
        <f t="shared" si="1108"/>
        <v>0.15518540850165813</v>
      </c>
      <c r="I2749" s="2"/>
      <c r="J2749" s="2">
        <f t="shared" si="1097"/>
        <v>0.42033463973470003</v>
      </c>
      <c r="K2749" s="2">
        <f t="shared" si="1098"/>
        <v>0.57552004823635816</v>
      </c>
      <c r="L2749" s="2">
        <f t="shared" si="1099"/>
        <v>0</v>
      </c>
      <c r="M2749" s="2">
        <f t="shared" si="1100"/>
        <v>4.14531202894175E-3</v>
      </c>
      <c r="N2749" s="38">
        <v>5577</v>
      </c>
      <c r="O2749" s="38">
        <v>7636</v>
      </c>
      <c r="P2749" s="38"/>
      <c r="Q2749" s="38">
        <v>32</v>
      </c>
      <c r="R2749" s="38">
        <v>23</v>
      </c>
      <c r="S2749" s="38"/>
      <c r="T2749" s="38">
        <v>0</v>
      </c>
      <c r="U2749" s="38">
        <v>0</v>
      </c>
      <c r="V2749" s="38"/>
      <c r="W2749" s="38">
        <f>IF(Copyright!B$11=1,IF(CF2749&gt;0,CF2749-T2749-X2749-U2749-SUM(Z2749:AY2749),SUM(CN2749:CR2749)),SUM(CN2749:CR2749))</f>
        <v>0</v>
      </c>
      <c r="X2749" s="38">
        <v>0</v>
      </c>
      <c r="Y2749" s="38"/>
      <c r="Z2749" s="38">
        <v>0</v>
      </c>
      <c r="AA2749" s="38"/>
      <c r="AB2749" s="38"/>
      <c r="AC2749" s="38"/>
      <c r="AD2749" s="38"/>
      <c r="AE2749" s="38"/>
      <c r="AF2749" s="38"/>
      <c r="AG2749" s="38"/>
      <c r="AH2749" s="38"/>
      <c r="AI2749" s="38"/>
      <c r="AJ2749" s="38"/>
      <c r="AK2749" s="38"/>
      <c r="AL2749" s="38">
        <v>0</v>
      </c>
      <c r="AM2749" s="38"/>
      <c r="AN2749" s="38"/>
      <c r="AO2749" s="38"/>
      <c r="AP2749" s="38"/>
      <c r="AQ2749" s="38"/>
      <c r="AR2749" s="38"/>
      <c r="AS2749" s="38"/>
      <c r="AT2749" s="38"/>
      <c r="AU2749" s="38"/>
      <c r="AV2749" s="38"/>
      <c r="AW2749" s="38"/>
      <c r="AX2749" s="38"/>
      <c r="AY2749" s="38"/>
      <c r="BA2749" s="3">
        <f>IF(Q2749&gt;0,RANK(Q2749,(N2749:P2749,Q2749:AE2749)),0)</f>
        <v>3</v>
      </c>
      <c r="BB2749" s="3">
        <f>IF(R2749&gt;0,RANK(R2749,(N2749:P2749,Q2749:AE2749)),0)</f>
        <v>4</v>
      </c>
      <c r="BC2749" s="3">
        <f>IF(S2749&gt;0,RANK(S2749,(N2749:P2749,Q2749:AE2749)),0)</f>
        <v>0</v>
      </c>
      <c r="BD2749" s="3">
        <f>IF(T2749&gt;0,RANK(T2749,(N2749:P2749,Q2749:AE2749)),0)</f>
        <v>0</v>
      </c>
      <c r="BE2749" s="2">
        <f t="shared" si="1101"/>
        <v>2.411817907747965E-3</v>
      </c>
      <c r="BF2749" s="2">
        <f t="shared" si="1102"/>
        <v>1.7334941211938498E-3</v>
      </c>
      <c r="BG2749" s="2">
        <f t="shared" si="1103"/>
        <v>0</v>
      </c>
      <c r="BH2749" s="2">
        <f t="shared" si="1104"/>
        <v>0</v>
      </c>
      <c r="BJ2749" t="s">
        <v>132</v>
      </c>
      <c r="BK2749" t="s">
        <v>52</v>
      </c>
      <c r="BL2749">
        <v>15</v>
      </c>
      <c r="BN2749">
        <v>0</v>
      </c>
      <c r="BO2749" s="60">
        <v>48</v>
      </c>
      <c r="BP2749" s="62">
        <v>249</v>
      </c>
      <c r="BQ2749" s="66">
        <f t="shared" si="1105"/>
        <v>48249</v>
      </c>
      <c r="BR2749" s="66">
        <f t="shared" si="1109"/>
        <v>48249</v>
      </c>
      <c r="BS2749" s="3" t="s">
        <v>3083</v>
      </c>
      <c r="BT2749" s="38">
        <v>70</v>
      </c>
      <c r="BU2749" s="38">
        <v>79</v>
      </c>
      <c r="BV2749" s="38">
        <f>BW2749-BU2749-BT2749-C2749</f>
        <v>0</v>
      </c>
      <c r="BW2749" s="38">
        <v>13417</v>
      </c>
      <c r="CB2749" s="73"/>
      <c r="CD2749" s="38">
        <f t="shared" si="1106"/>
        <v>0</v>
      </c>
      <c r="CE2749" s="38">
        <v>13268</v>
      </c>
      <c r="CF2749" s="38">
        <v>0</v>
      </c>
      <c r="CG2749" s="38" t="s">
        <v>3953</v>
      </c>
      <c r="CM2749" s="51"/>
    </row>
    <row r="2750" spans="1:91" ht="14" hidden="1" customHeight="1" outlineLevel="1" x14ac:dyDescent="0.2">
      <c r="A2750" t="s">
        <v>1337</v>
      </c>
      <c r="B2750" t="s">
        <v>52</v>
      </c>
      <c r="C2750" s="1">
        <f t="shared" si="1096"/>
        <v>80930</v>
      </c>
      <c r="D2750" s="3">
        <f>IF(N2750&gt;0, RANK(N2750,(N2750:P2750,Q2750:AE2750)),0)</f>
        <v>2</v>
      </c>
      <c r="E2750" s="3">
        <f>IF(O2750&gt;0,RANK(O2750,(N2750:P2750,Q2750:AE2750)),0)</f>
        <v>1</v>
      </c>
      <c r="F2750" s="3">
        <f>IF(P2750&gt;0,RANK(P2750,(N2750:P2750,Q2750:AE2750)),0)</f>
        <v>0</v>
      </c>
      <c r="G2750" s="1">
        <f t="shared" si="1107"/>
        <v>41505</v>
      </c>
      <c r="H2750" s="2">
        <f t="shared" si="1108"/>
        <v>0.51285061163968859</v>
      </c>
      <c r="I2750" s="2"/>
      <c r="J2750" s="2">
        <f t="shared" si="1097"/>
        <v>0.23782280983566045</v>
      </c>
      <c r="K2750" s="2">
        <f t="shared" si="1098"/>
        <v>0.7506734214753491</v>
      </c>
      <c r="L2750" s="2">
        <f t="shared" si="1099"/>
        <v>0</v>
      </c>
      <c r="M2750" s="2">
        <f t="shared" si="1100"/>
        <v>1.150376868899039E-2</v>
      </c>
      <c r="N2750" s="38">
        <v>19247</v>
      </c>
      <c r="O2750" s="38">
        <v>60752</v>
      </c>
      <c r="P2750" s="38"/>
      <c r="Q2750" s="38">
        <v>454</v>
      </c>
      <c r="R2750" s="38">
        <v>238</v>
      </c>
      <c r="S2750" s="38"/>
      <c r="T2750" s="38">
        <v>6</v>
      </c>
      <c r="U2750" s="38">
        <v>8</v>
      </c>
      <c r="V2750" s="38"/>
      <c r="W2750" s="38">
        <f>IF(Copyright!B$11=1,IF(CF2750&gt;0,CF2750-T2750-X2750-U2750-SUM(Z2750:AY2750),SUM(CN2750:CR2750)),SUM(CN2750:CR2750))</f>
        <v>209</v>
      </c>
      <c r="X2750" s="38">
        <v>16</v>
      </c>
      <c r="Y2750" s="38"/>
      <c r="Z2750" s="38">
        <v>0</v>
      </c>
      <c r="AA2750" s="38"/>
      <c r="AB2750" s="38"/>
      <c r="AC2750" s="38"/>
      <c r="AD2750" s="38"/>
      <c r="AE2750" s="38"/>
      <c r="AF2750" s="38"/>
      <c r="AG2750" s="38"/>
      <c r="AH2750" s="38"/>
      <c r="AI2750" s="38"/>
      <c r="AJ2750" s="38"/>
      <c r="AK2750" s="38"/>
      <c r="AL2750" s="38">
        <v>0</v>
      </c>
      <c r="AM2750" s="38"/>
      <c r="AN2750" s="38"/>
      <c r="AO2750" s="38"/>
      <c r="AP2750" s="38"/>
      <c r="AQ2750" s="38"/>
      <c r="AR2750" s="38"/>
      <c r="AS2750" s="38"/>
      <c r="AT2750" s="38"/>
      <c r="AU2750" s="38"/>
      <c r="AV2750" s="38"/>
      <c r="AW2750" s="38"/>
      <c r="AX2750" s="38"/>
      <c r="AY2750" s="38"/>
      <c r="BA2750" s="3">
        <f>IF(Q2750&gt;0,RANK(Q2750,(N2750:P2750,Q2750:AE2750)),0)</f>
        <v>3</v>
      </c>
      <c r="BB2750" s="3">
        <f>IF(R2750&gt;0,RANK(R2750,(N2750:P2750,Q2750:AE2750)),0)</f>
        <v>4</v>
      </c>
      <c r="BC2750" s="3">
        <f>IF(S2750&gt;0,RANK(S2750,(N2750:P2750,Q2750:AE2750)),0)</f>
        <v>0</v>
      </c>
      <c r="BD2750" s="3">
        <f>IF(T2750&gt;0,RANK(T2750,(N2750:P2750,Q2750:AE2750)),0)</f>
        <v>8</v>
      </c>
      <c r="BE2750" s="2">
        <f t="shared" si="1101"/>
        <v>5.6097862350179169E-3</v>
      </c>
      <c r="BF2750" s="2">
        <f t="shared" si="1102"/>
        <v>2.9408130483133572E-3</v>
      </c>
      <c r="BG2750" s="2">
        <f t="shared" si="1103"/>
        <v>0</v>
      </c>
      <c r="BH2750" s="2">
        <f t="shared" si="1104"/>
        <v>7.4138144075126653E-5</v>
      </c>
      <c r="BJ2750" t="s">
        <v>1337</v>
      </c>
      <c r="BK2750" t="s">
        <v>52</v>
      </c>
      <c r="BN2750">
        <v>0</v>
      </c>
      <c r="BO2750" s="60">
        <v>48</v>
      </c>
      <c r="BP2750" s="62">
        <v>251</v>
      </c>
      <c r="BQ2750" s="66">
        <f t="shared" si="1105"/>
        <v>48251</v>
      </c>
      <c r="BR2750" s="66">
        <f t="shared" si="1109"/>
        <v>48251</v>
      </c>
      <c r="BS2750" s="3" t="s">
        <v>3083</v>
      </c>
      <c r="BY2750" s="73"/>
      <c r="CB2750" s="73"/>
      <c r="CD2750" s="38">
        <f t="shared" si="1106"/>
        <v>0</v>
      </c>
      <c r="CE2750" s="38">
        <v>80930</v>
      </c>
      <c r="CF2750" s="38">
        <v>239</v>
      </c>
      <c r="CM2750" s="51"/>
    </row>
    <row r="2751" spans="1:91" ht="14" hidden="1" customHeight="1" outlineLevel="1" x14ac:dyDescent="0.2">
      <c r="A2751" t="s">
        <v>238</v>
      </c>
      <c r="B2751" t="s">
        <v>52</v>
      </c>
      <c r="C2751" s="1">
        <f t="shared" si="1096"/>
        <v>6947</v>
      </c>
      <c r="D2751" s="3">
        <f>IF(N2751&gt;0, RANK(N2751,(N2751:P2751,Q2751:AE2751)),0)</f>
        <v>2</v>
      </c>
      <c r="E2751" s="3">
        <f>IF(O2751&gt;0,RANK(O2751,(N2751:P2751,Q2751:AE2751)),0)</f>
        <v>1</v>
      </c>
      <c r="F2751" s="3">
        <f>IF(P2751&gt;0,RANK(P2751,(N2751:P2751,Q2751:AE2751)),0)</f>
        <v>0</v>
      </c>
      <c r="G2751" s="1">
        <f t="shared" si="1107"/>
        <v>5081</v>
      </c>
      <c r="H2751" s="2">
        <f t="shared" si="1108"/>
        <v>0.73139484669641575</v>
      </c>
      <c r="I2751" s="2"/>
      <c r="J2751" s="2">
        <f t="shared" si="1097"/>
        <v>0.13055995393695119</v>
      </c>
      <c r="K2751" s="2">
        <f t="shared" si="1098"/>
        <v>0.86195480063336694</v>
      </c>
      <c r="L2751" s="2">
        <f t="shared" si="1099"/>
        <v>0</v>
      </c>
      <c r="M2751" s="2">
        <f t="shared" si="1100"/>
        <v>7.4852454296818749E-3</v>
      </c>
      <c r="N2751" s="38">
        <v>907</v>
      </c>
      <c r="O2751" s="38">
        <v>5988</v>
      </c>
      <c r="P2751" s="38"/>
      <c r="Q2751" s="38">
        <v>33</v>
      </c>
      <c r="R2751" s="38">
        <v>18</v>
      </c>
      <c r="S2751" s="38"/>
      <c r="T2751" s="38">
        <v>0</v>
      </c>
      <c r="U2751" s="38">
        <v>0</v>
      </c>
      <c r="V2751" s="38"/>
      <c r="W2751" s="38">
        <f>IF(Copyright!B$11=1,IF(CF2751&gt;0,CF2751-T2751-X2751-U2751-SUM(Z2751:AY2751),SUM(CN2751:CR2751)),SUM(CN2751:CR2751))</f>
        <v>0</v>
      </c>
      <c r="X2751" s="38">
        <v>1</v>
      </c>
      <c r="Y2751" s="38"/>
      <c r="Z2751" s="38">
        <v>0</v>
      </c>
      <c r="AA2751" s="38"/>
      <c r="AB2751" s="38"/>
      <c r="AC2751" s="38"/>
      <c r="AD2751" s="38"/>
      <c r="AE2751" s="38"/>
      <c r="AF2751" s="38"/>
      <c r="AG2751" s="38"/>
      <c r="AH2751" s="38"/>
      <c r="AI2751" s="38"/>
      <c r="AJ2751" s="38"/>
      <c r="AK2751" s="38"/>
      <c r="AL2751" s="38">
        <v>0</v>
      </c>
      <c r="AM2751" s="38"/>
      <c r="AN2751" s="38"/>
      <c r="AO2751" s="38"/>
      <c r="AP2751" s="38"/>
      <c r="AQ2751" s="38"/>
      <c r="AR2751" s="38"/>
      <c r="AS2751" s="38"/>
      <c r="AT2751" s="38"/>
      <c r="AU2751" s="38"/>
      <c r="AV2751" s="38"/>
      <c r="AW2751" s="38"/>
      <c r="AX2751" s="38"/>
      <c r="AY2751" s="38"/>
      <c r="BA2751" s="3">
        <f>IF(Q2751&gt;0,RANK(Q2751,(N2751:P2751,Q2751:AE2751)),0)</f>
        <v>3</v>
      </c>
      <c r="BB2751" s="3">
        <f>IF(R2751&gt;0,RANK(R2751,(N2751:P2751,Q2751:AE2751)),0)</f>
        <v>4</v>
      </c>
      <c r="BC2751" s="3">
        <f>IF(S2751&gt;0,RANK(S2751,(N2751:P2751,Q2751:AE2751)),0)</f>
        <v>0</v>
      </c>
      <c r="BD2751" s="3">
        <f>IF(T2751&gt;0,RANK(T2751,(N2751:P2751,Q2751:AE2751)),0)</f>
        <v>0</v>
      </c>
      <c r="BE2751" s="2">
        <f t="shared" si="1101"/>
        <v>4.7502519072981147E-3</v>
      </c>
      <c r="BF2751" s="2">
        <f t="shared" si="1102"/>
        <v>2.5910464948898804E-3</v>
      </c>
      <c r="BG2751" s="2">
        <f t="shared" si="1103"/>
        <v>0</v>
      </c>
      <c r="BH2751" s="2">
        <f t="shared" si="1104"/>
        <v>0</v>
      </c>
      <c r="BJ2751" t="s">
        <v>238</v>
      </c>
      <c r="BK2751" t="s">
        <v>52</v>
      </c>
      <c r="BL2751">
        <v>19</v>
      </c>
      <c r="BN2751">
        <v>0</v>
      </c>
      <c r="BO2751" s="60">
        <v>48</v>
      </c>
      <c r="BP2751" s="62">
        <v>253</v>
      </c>
      <c r="BQ2751" s="66">
        <f t="shared" si="1105"/>
        <v>48253</v>
      </c>
      <c r="BR2751" s="66">
        <f t="shared" si="1109"/>
        <v>48253</v>
      </c>
      <c r="BS2751" s="3" t="s">
        <v>3083</v>
      </c>
      <c r="CB2751" s="6"/>
      <c r="CD2751" s="38">
        <f t="shared" si="1106"/>
        <v>6947</v>
      </c>
    </row>
    <row r="2752" spans="1:91" ht="14" hidden="1" customHeight="1" outlineLevel="1" x14ac:dyDescent="0.2">
      <c r="A2752" t="s">
        <v>287</v>
      </c>
      <c r="B2752" t="s">
        <v>52</v>
      </c>
      <c r="C2752" s="1">
        <f t="shared" si="1096"/>
        <v>5075</v>
      </c>
      <c r="D2752" s="3">
        <f>IF(N2752&gt;0, RANK(N2752,(N2752:P2752,Q2752:AE2752)),0)</f>
        <v>2</v>
      </c>
      <c r="E2752" s="3">
        <f>IF(O2752&gt;0,RANK(O2752,(N2752:P2752,Q2752:AE2752)),0)</f>
        <v>1</v>
      </c>
      <c r="F2752" s="3">
        <f>IF(P2752&gt;0,RANK(P2752,(N2752:P2752,Q2752:AE2752)),0)</f>
        <v>0</v>
      </c>
      <c r="G2752" s="1">
        <f t="shared" si="1107"/>
        <v>2950</v>
      </c>
      <c r="H2752" s="2">
        <f t="shared" si="1108"/>
        <v>0.58128078817733986</v>
      </c>
      <c r="I2752" s="2"/>
      <c r="J2752" s="2">
        <f t="shared" si="1097"/>
        <v>0.20709359605911329</v>
      </c>
      <c r="K2752" s="2">
        <f t="shared" si="1098"/>
        <v>0.78837438423645323</v>
      </c>
      <c r="L2752" s="2">
        <f t="shared" si="1099"/>
        <v>0</v>
      </c>
      <c r="M2752" s="2">
        <f t="shared" si="1100"/>
        <v>4.5320197044335098E-3</v>
      </c>
      <c r="N2752" s="38">
        <v>1051</v>
      </c>
      <c r="O2752" s="38">
        <v>4001</v>
      </c>
      <c r="P2752" s="38"/>
      <c r="Q2752" s="38">
        <v>16</v>
      </c>
      <c r="R2752" s="38">
        <v>7</v>
      </c>
      <c r="S2752" s="38"/>
      <c r="T2752" s="38">
        <v>0</v>
      </c>
      <c r="U2752" s="38">
        <v>0</v>
      </c>
      <c r="V2752" s="38"/>
      <c r="W2752" s="38">
        <f>IF(Copyright!B$11=1,IF(CF2752&gt;0,CF2752-T2752-X2752-U2752-SUM(Z2752:AY2752),SUM(CN2752:CR2752)),SUM(CN2752:CR2752))</f>
        <v>0</v>
      </c>
      <c r="X2752" s="38">
        <v>0</v>
      </c>
      <c r="Y2752" s="38"/>
      <c r="Z2752" s="38">
        <v>0</v>
      </c>
      <c r="AA2752" s="38"/>
      <c r="AB2752" s="38"/>
      <c r="AC2752" s="38"/>
      <c r="AD2752" s="38"/>
      <c r="AE2752" s="38"/>
      <c r="AF2752" s="38"/>
      <c r="AG2752" s="38"/>
      <c r="AH2752" s="38"/>
      <c r="AI2752" s="38"/>
      <c r="AJ2752" s="38"/>
      <c r="AK2752" s="38"/>
      <c r="AL2752" s="38">
        <v>0</v>
      </c>
      <c r="AM2752" s="38"/>
      <c r="AN2752" s="38"/>
      <c r="AO2752" s="38"/>
      <c r="AP2752" s="38"/>
      <c r="AQ2752" s="38"/>
      <c r="AR2752" s="38"/>
      <c r="AS2752" s="38"/>
      <c r="AT2752" s="38"/>
      <c r="AU2752" s="38"/>
      <c r="AV2752" s="38"/>
      <c r="AW2752" s="38"/>
      <c r="AX2752" s="38"/>
      <c r="AY2752" s="38"/>
      <c r="BA2752" s="3">
        <f>IF(Q2752&gt;0,RANK(Q2752,(N2752:P2752,Q2752:AE2752)),0)</f>
        <v>3</v>
      </c>
      <c r="BB2752" s="3">
        <f>IF(R2752&gt;0,RANK(R2752,(N2752:P2752,Q2752:AE2752)),0)</f>
        <v>4</v>
      </c>
      <c r="BC2752" s="3">
        <f>IF(S2752&gt;0,RANK(S2752,(N2752:P2752,Q2752:AE2752)),0)</f>
        <v>0</v>
      </c>
      <c r="BD2752" s="3">
        <f>IF(T2752&gt;0,RANK(T2752,(N2752:P2752,Q2752:AE2752)),0)</f>
        <v>0</v>
      </c>
      <c r="BE2752" s="2">
        <f t="shared" si="1101"/>
        <v>3.1527093596059115E-3</v>
      </c>
      <c r="BF2752" s="2">
        <f t="shared" si="1102"/>
        <v>1.3793103448275861E-3</v>
      </c>
      <c r="BG2752" s="2">
        <f t="shared" si="1103"/>
        <v>0</v>
      </c>
      <c r="BH2752" s="2">
        <f t="shared" si="1104"/>
        <v>0</v>
      </c>
      <c r="BJ2752" t="s">
        <v>287</v>
      </c>
      <c r="BK2752" t="s">
        <v>52</v>
      </c>
      <c r="BL2752">
        <v>15</v>
      </c>
      <c r="BN2752">
        <v>0</v>
      </c>
      <c r="BO2752" s="60">
        <v>48</v>
      </c>
      <c r="BP2752" s="62">
        <v>255</v>
      </c>
      <c r="BQ2752" s="66">
        <f t="shared" si="1105"/>
        <v>48255</v>
      </c>
      <c r="BR2752" s="66">
        <f t="shared" si="1109"/>
        <v>48255</v>
      </c>
      <c r="BS2752" s="3" t="s">
        <v>3083</v>
      </c>
      <c r="CB2752" s="6"/>
      <c r="CD2752" s="38">
        <f t="shared" si="1106"/>
        <v>5075</v>
      </c>
    </row>
    <row r="2753" spans="1:91" ht="14" hidden="1" customHeight="1" outlineLevel="1" x14ac:dyDescent="0.2">
      <c r="A2753" t="s">
        <v>1826</v>
      </c>
      <c r="B2753" t="s">
        <v>52</v>
      </c>
      <c r="C2753" s="1">
        <f t="shared" ref="C2753:C2816" si="1110">SUM(N2753:AY2753)</f>
        <v>69538</v>
      </c>
      <c r="D2753" s="3">
        <f>IF(N2753&gt;0, RANK(N2753,(N2753:P2753,Q2753:AE2753)),0)</f>
        <v>2</v>
      </c>
      <c r="E2753" s="3">
        <f>IF(O2753&gt;0,RANK(O2753,(N2753:P2753,Q2753:AE2753)),0)</f>
        <v>1</v>
      </c>
      <c r="F2753" s="3">
        <f>IF(P2753&gt;0,RANK(P2753,(N2753:P2753,Q2753:AE2753)),0)</f>
        <v>0</v>
      </c>
      <c r="G2753" s="1">
        <f t="shared" si="1107"/>
        <v>19337</v>
      </c>
      <c r="H2753" s="2">
        <f t="shared" si="1108"/>
        <v>0.27807817308521959</v>
      </c>
      <c r="I2753" s="2"/>
      <c r="J2753" s="2">
        <f t="shared" ref="J2753:J2816" si="1111">IF($C2753=0,"-",N2753/$C2753)</f>
        <v>0.35557536886306768</v>
      </c>
      <c r="K2753" s="2">
        <f t="shared" ref="K2753:K2816" si="1112">IF($C2753=0,"-",O2753/$C2753)</f>
        <v>0.63365354194828727</v>
      </c>
      <c r="L2753" s="2">
        <f t="shared" ref="L2753:L2816" si="1113">IF($C2753=0,"-",P2753/$C2753)</f>
        <v>0</v>
      </c>
      <c r="M2753" s="2">
        <f t="shared" ref="M2753:M2816" si="1114">IF(C2753=0,"-",(1-J2753-K2753-L2753))</f>
        <v>1.0771089188645111E-2</v>
      </c>
      <c r="N2753" s="38">
        <v>24726</v>
      </c>
      <c r="O2753" s="38">
        <v>44063</v>
      </c>
      <c r="P2753" s="38"/>
      <c r="Q2753" s="38">
        <v>320</v>
      </c>
      <c r="R2753" s="38">
        <v>257</v>
      </c>
      <c r="S2753" s="38"/>
      <c r="T2753" s="38">
        <v>6</v>
      </c>
      <c r="U2753" s="38">
        <v>15</v>
      </c>
      <c r="V2753" s="38"/>
      <c r="W2753" s="38">
        <f>IF(Copyright!B$11=1,IF(CF2753&gt;0,CF2753-T2753-X2753-U2753-SUM(Z2753:AY2753),SUM(CN2753:CR2753)),SUM(CN2753:CR2753))</f>
        <v>132</v>
      </c>
      <c r="X2753" s="38">
        <v>18</v>
      </c>
      <c r="Y2753" s="38"/>
      <c r="Z2753" s="38">
        <v>1</v>
      </c>
      <c r="AA2753" s="38"/>
      <c r="AB2753" s="38"/>
      <c r="AC2753" s="38"/>
      <c r="AD2753" s="38"/>
      <c r="AE2753" s="38"/>
      <c r="AF2753" s="38"/>
      <c r="AG2753" s="38"/>
      <c r="AH2753" s="38"/>
      <c r="AI2753" s="38"/>
      <c r="AJ2753" s="38"/>
      <c r="AK2753" s="38"/>
      <c r="AL2753" s="38">
        <v>0</v>
      </c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BA2753" s="3">
        <f>IF(Q2753&gt;0,RANK(Q2753,(N2753:P2753,Q2753:AE2753)),0)</f>
        <v>3</v>
      </c>
      <c r="BB2753" s="3">
        <f>IF(R2753&gt;0,RANK(R2753,(N2753:P2753,Q2753:AE2753)),0)</f>
        <v>4</v>
      </c>
      <c r="BC2753" s="3">
        <f>IF(S2753&gt;0,RANK(S2753,(N2753:P2753,Q2753:AE2753)),0)</f>
        <v>0</v>
      </c>
      <c r="BD2753" s="3">
        <f>IF(T2753&gt;0,RANK(T2753,(N2753:P2753,Q2753:AE2753)),0)</f>
        <v>8</v>
      </c>
      <c r="BE2753" s="2">
        <f t="shared" ref="BE2753:BE2816" si="1115">IF($C2753=0,"-",Q2753/$C2753)</f>
        <v>4.6018004544277945E-3</v>
      </c>
      <c r="BF2753" s="2">
        <f t="shared" ref="BF2753:BF2816" si="1116">IF($C2753=0,"-",R2753/$C2753)</f>
        <v>3.6958209899623229E-3</v>
      </c>
      <c r="BG2753" s="2">
        <f t="shared" ref="BG2753:BG2816" si="1117">IF($C2753=0,"-",S2753/$C2753)</f>
        <v>0</v>
      </c>
      <c r="BH2753" s="2">
        <f t="shared" ref="BH2753:BH2816" si="1118">IF($C2753=0,"-",T2753/$C2753)</f>
        <v>8.6283758520521147E-5</v>
      </c>
      <c r="BJ2753" t="s">
        <v>1826</v>
      </c>
      <c r="BK2753" t="s">
        <v>52</v>
      </c>
      <c r="BL2753">
        <v>5</v>
      </c>
      <c r="BN2753">
        <v>0</v>
      </c>
      <c r="BO2753" s="60">
        <v>48</v>
      </c>
      <c r="BP2753" s="62">
        <v>257</v>
      </c>
      <c r="BQ2753" s="66">
        <f t="shared" ref="BQ2753:BQ2816" si="1119">1000*BO2753+BP2753</f>
        <v>48257</v>
      </c>
      <c r="BR2753" s="66">
        <f t="shared" si="1109"/>
        <v>48257</v>
      </c>
      <c r="BS2753" s="3" t="s">
        <v>3083</v>
      </c>
      <c r="BY2753" s="73"/>
      <c r="CB2753" s="73"/>
      <c r="CD2753" s="38">
        <f t="shared" ref="CD2753:CD2816" si="1120">C2753-CE2753</f>
        <v>2</v>
      </c>
      <c r="CE2753" s="38">
        <v>69536</v>
      </c>
      <c r="CF2753" s="38">
        <v>172</v>
      </c>
      <c r="CM2753" s="51"/>
    </row>
    <row r="2754" spans="1:91" ht="14" hidden="1" customHeight="1" outlineLevel="1" x14ac:dyDescent="0.2">
      <c r="A2754" t="s">
        <v>1818</v>
      </c>
      <c r="B2754" t="s">
        <v>52</v>
      </c>
      <c r="C2754" s="1">
        <f t="shared" si="1110"/>
        <v>29438</v>
      </c>
      <c r="D2754" s="3">
        <f>IF(N2754&gt;0, RANK(N2754,(N2754:P2754,Q2754:AE2754)),0)</f>
        <v>2</v>
      </c>
      <c r="E2754" s="3">
        <f>IF(O2754&gt;0,RANK(O2754,(N2754:P2754,Q2754:AE2754)),0)</f>
        <v>1</v>
      </c>
      <c r="F2754" s="3">
        <f>IF(P2754&gt;0,RANK(P2754,(N2754:P2754,Q2754:AE2754)),0)</f>
        <v>0</v>
      </c>
      <c r="G2754" s="1">
        <f t="shared" si="1107"/>
        <v>16313</v>
      </c>
      <c r="H2754" s="2">
        <f t="shared" si="1108"/>
        <v>0.55414770025137572</v>
      </c>
      <c r="I2754" s="2"/>
      <c r="J2754" s="2">
        <f t="shared" si="1111"/>
        <v>0.21587743732590528</v>
      </c>
      <c r="K2754" s="2">
        <f t="shared" si="1112"/>
        <v>0.77002513757728108</v>
      </c>
      <c r="L2754" s="2">
        <f t="shared" si="1113"/>
        <v>0</v>
      </c>
      <c r="M2754" s="2">
        <f t="shared" si="1114"/>
        <v>1.4097425096813665E-2</v>
      </c>
      <c r="N2754" s="38">
        <v>6355</v>
      </c>
      <c r="O2754" s="38">
        <v>22668</v>
      </c>
      <c r="P2754" s="38"/>
      <c r="Q2754" s="38">
        <v>195</v>
      </c>
      <c r="R2754" s="38">
        <v>77</v>
      </c>
      <c r="S2754" s="38"/>
      <c r="T2754" s="38">
        <v>1</v>
      </c>
      <c r="U2754" s="38">
        <v>1</v>
      </c>
      <c r="V2754" s="38"/>
      <c r="W2754" s="38">
        <f>IF(Copyright!B$11=1,IF(CF2754&gt;0,CF2754-T2754-X2754-U2754-SUM(Z2754:AY2754),SUM(CN2754:CR2754)),SUM(CN2754:CR2754))</f>
        <v>123</v>
      </c>
      <c r="X2754" s="38">
        <v>18</v>
      </c>
      <c r="Y2754" s="38"/>
      <c r="Z2754" s="38">
        <v>0</v>
      </c>
      <c r="AA2754" s="38"/>
      <c r="AB2754" s="38"/>
      <c r="AC2754" s="38"/>
      <c r="AD2754" s="38"/>
      <c r="AE2754" s="38"/>
      <c r="AF2754" s="38"/>
      <c r="AG2754" s="38"/>
      <c r="AH2754" s="38"/>
      <c r="AI2754" s="38"/>
      <c r="AJ2754" s="38"/>
      <c r="AK2754" s="38"/>
      <c r="AL2754" s="38">
        <v>0</v>
      </c>
      <c r="AM2754" s="38"/>
      <c r="AN2754" s="38"/>
      <c r="AO2754" s="38"/>
      <c r="AP2754" s="38"/>
      <c r="AQ2754" s="38"/>
      <c r="AR2754" s="38"/>
      <c r="AS2754" s="38"/>
      <c r="AT2754" s="38"/>
      <c r="AU2754" s="38"/>
      <c r="AV2754" s="38"/>
      <c r="AW2754" s="38"/>
      <c r="AX2754" s="38"/>
      <c r="AY2754" s="38"/>
      <c r="BA2754" s="3">
        <f>IF(Q2754&gt;0,RANK(Q2754,(N2754:P2754,Q2754:AE2754)),0)</f>
        <v>3</v>
      </c>
      <c r="BB2754" s="3">
        <f>IF(R2754&gt;0,RANK(R2754,(N2754:P2754,Q2754:AE2754)),0)</f>
        <v>5</v>
      </c>
      <c r="BC2754" s="3">
        <f>IF(S2754&gt;0,RANK(S2754,(N2754:P2754,Q2754:AE2754)),0)</f>
        <v>0</v>
      </c>
      <c r="BD2754" s="3">
        <f>IF(T2754&gt;0,RANK(T2754,(N2754:P2754,Q2754:AE2754)),0)</f>
        <v>7</v>
      </c>
      <c r="BE2754" s="2">
        <f t="shared" si="1115"/>
        <v>6.6240913105509889E-3</v>
      </c>
      <c r="BF2754" s="2">
        <f t="shared" si="1116"/>
        <v>2.6156668251919287E-3</v>
      </c>
      <c r="BG2754" s="2">
        <f t="shared" si="1117"/>
        <v>0</v>
      </c>
      <c r="BH2754" s="2">
        <f t="shared" si="1118"/>
        <v>3.3969699028466607E-5</v>
      </c>
      <c r="BJ2754" t="s">
        <v>1818</v>
      </c>
      <c r="BK2754" t="s">
        <v>52</v>
      </c>
      <c r="BL2754">
        <v>21</v>
      </c>
      <c r="BN2754">
        <v>0</v>
      </c>
      <c r="BO2754" s="60">
        <v>48</v>
      </c>
      <c r="BP2754" s="62">
        <v>259</v>
      </c>
      <c r="BQ2754" s="66">
        <f t="shared" si="1119"/>
        <v>48259</v>
      </c>
      <c r="BR2754" s="66">
        <f t="shared" si="1109"/>
        <v>48259</v>
      </c>
      <c r="BS2754" s="3" t="s">
        <v>3083</v>
      </c>
      <c r="BT2754" s="38">
        <v>125</v>
      </c>
      <c r="BU2754" s="38">
        <v>0</v>
      </c>
      <c r="BV2754" s="38">
        <f>BW2754-BU2754-BT2754-C2754</f>
        <v>0</v>
      </c>
      <c r="BW2754" s="38">
        <v>29563</v>
      </c>
      <c r="CB2754" s="73"/>
      <c r="CD2754" s="38">
        <f t="shared" si="1120"/>
        <v>0</v>
      </c>
      <c r="CE2754" s="38">
        <v>29438</v>
      </c>
      <c r="CF2754" s="38">
        <v>143</v>
      </c>
      <c r="CM2754" s="51"/>
    </row>
    <row r="2755" spans="1:91" ht="14" hidden="1" customHeight="1" outlineLevel="1" x14ac:dyDescent="0.2">
      <c r="A2755" t="s">
        <v>272</v>
      </c>
      <c r="B2755" t="s">
        <v>52</v>
      </c>
      <c r="C2755" s="1">
        <f t="shared" si="1110"/>
        <v>158</v>
      </c>
      <c r="D2755" s="3">
        <f>IF(N2755&gt;0, RANK(N2755,(N2755:P2755,Q2755:AE2755)),0)</f>
        <v>2</v>
      </c>
      <c r="E2755" s="3">
        <f>IF(O2755&gt;0,RANK(O2755,(N2755:P2755,Q2755:AE2755)),0)</f>
        <v>1</v>
      </c>
      <c r="F2755" s="3">
        <f>IF(P2755&gt;0,RANK(P2755,(N2755:P2755,Q2755:AE2755)),0)</f>
        <v>0</v>
      </c>
      <c r="G2755" s="1">
        <f t="shared" si="1107"/>
        <v>74</v>
      </c>
      <c r="H2755" s="2">
        <f t="shared" si="1108"/>
        <v>0.46835443037974683</v>
      </c>
      <c r="I2755" s="2"/>
      <c r="J2755" s="2">
        <f t="shared" si="1111"/>
        <v>0.25949367088607594</v>
      </c>
      <c r="K2755" s="2">
        <f t="shared" si="1112"/>
        <v>0.72784810126582278</v>
      </c>
      <c r="L2755" s="2">
        <f t="shared" si="1113"/>
        <v>0</v>
      </c>
      <c r="M2755" s="2">
        <f t="shared" si="1114"/>
        <v>1.2658227848101222E-2</v>
      </c>
      <c r="N2755" s="38">
        <v>41</v>
      </c>
      <c r="O2755" s="38">
        <v>115</v>
      </c>
      <c r="P2755" s="38"/>
      <c r="Q2755" s="38">
        <v>2</v>
      </c>
      <c r="R2755" s="38">
        <v>0</v>
      </c>
      <c r="S2755" s="38"/>
      <c r="T2755" s="38">
        <v>0</v>
      </c>
      <c r="U2755" s="38">
        <v>0</v>
      </c>
      <c r="V2755" s="38"/>
      <c r="W2755" s="38">
        <f>IF(Copyright!B$11=1,IF(CF2755&gt;0,CF2755-T2755-X2755-U2755-SUM(Z2755:AY2755),SUM(CN2755:CR2755)),SUM(CN2755:CR2755))</f>
        <v>0</v>
      </c>
      <c r="X2755" s="38">
        <v>0</v>
      </c>
      <c r="Y2755" s="38"/>
      <c r="Z2755" s="38">
        <v>0</v>
      </c>
      <c r="AA2755" s="38"/>
      <c r="AB2755" s="38"/>
      <c r="AC2755" s="38"/>
      <c r="AD2755" s="38"/>
      <c r="AE2755" s="38"/>
      <c r="AF2755" s="38"/>
      <c r="AG2755" s="38"/>
      <c r="AH2755" s="38"/>
      <c r="AI2755" s="38"/>
      <c r="AJ2755" s="38"/>
      <c r="AK2755" s="38"/>
      <c r="AL2755" s="38">
        <v>0</v>
      </c>
      <c r="AM2755" s="38"/>
      <c r="AN2755" s="38"/>
      <c r="AO2755" s="38"/>
      <c r="AP2755" s="38"/>
      <c r="AQ2755" s="38"/>
      <c r="AR2755" s="38"/>
      <c r="AS2755" s="38"/>
      <c r="AT2755" s="38"/>
      <c r="AU2755" s="38"/>
      <c r="AV2755" s="38"/>
      <c r="AW2755" s="38"/>
      <c r="AX2755" s="38"/>
      <c r="AY2755" s="38"/>
      <c r="BA2755" s="3">
        <f>IF(Q2755&gt;0,RANK(Q2755,(N2755:P2755,Q2755:AE2755)),0)</f>
        <v>3</v>
      </c>
      <c r="BB2755" s="3">
        <f>IF(R2755&gt;0,RANK(R2755,(N2755:P2755,Q2755:AE2755)),0)</f>
        <v>0</v>
      </c>
      <c r="BC2755" s="3">
        <f>IF(S2755&gt;0,RANK(S2755,(N2755:P2755,Q2755:AE2755)),0)</f>
        <v>0</v>
      </c>
      <c r="BD2755" s="3">
        <f>IF(T2755&gt;0,RANK(T2755,(N2755:P2755,Q2755:AE2755)),0)</f>
        <v>0</v>
      </c>
      <c r="BE2755" s="2">
        <f t="shared" si="1115"/>
        <v>1.2658227848101266E-2</v>
      </c>
      <c r="BF2755" s="2">
        <f t="shared" si="1116"/>
        <v>0</v>
      </c>
      <c r="BG2755" s="2">
        <f t="shared" si="1117"/>
        <v>0</v>
      </c>
      <c r="BH2755" s="2">
        <f t="shared" si="1118"/>
        <v>0</v>
      </c>
      <c r="BJ2755" t="s">
        <v>272</v>
      </c>
      <c r="BK2755" t="s">
        <v>52</v>
      </c>
      <c r="BL2755">
        <v>34</v>
      </c>
      <c r="BN2755">
        <v>0</v>
      </c>
      <c r="BO2755" s="60">
        <v>48</v>
      </c>
      <c r="BP2755" s="62">
        <v>261</v>
      </c>
      <c r="BQ2755" s="66">
        <f t="shared" si="1119"/>
        <v>48261</v>
      </c>
      <c r="BR2755" s="66">
        <f t="shared" si="1109"/>
        <v>48261</v>
      </c>
      <c r="BS2755" s="3" t="s">
        <v>3083</v>
      </c>
      <c r="CB2755" s="6"/>
      <c r="CD2755" s="38">
        <f t="shared" si="1120"/>
        <v>158</v>
      </c>
    </row>
    <row r="2756" spans="1:91" ht="14" hidden="1" customHeight="1" outlineLevel="1" x14ac:dyDescent="0.2">
      <c r="A2756" t="s">
        <v>707</v>
      </c>
      <c r="B2756" t="s">
        <v>52</v>
      </c>
      <c r="C2756" s="1">
        <f t="shared" si="1110"/>
        <v>445</v>
      </c>
      <c r="D2756" s="3">
        <f>IF(N2756&gt;0, RANK(N2756,(N2756:P2756,Q2756:AE2756)),0)</f>
        <v>2</v>
      </c>
      <c r="E2756" s="3">
        <f>IF(O2756&gt;0,RANK(O2756,(N2756:P2756,Q2756:AE2756)),0)</f>
        <v>1</v>
      </c>
      <c r="F2756" s="3">
        <f>IF(P2756&gt;0,RANK(P2756,(N2756:P2756,Q2756:AE2756)),0)</f>
        <v>0</v>
      </c>
      <c r="G2756" s="1">
        <f t="shared" si="1107"/>
        <v>340</v>
      </c>
      <c r="H2756" s="2">
        <f t="shared" si="1108"/>
        <v>0.7640449438202247</v>
      </c>
      <c r="I2756" s="2"/>
      <c r="J2756" s="2">
        <f t="shared" si="1111"/>
        <v>0.11235955056179775</v>
      </c>
      <c r="K2756" s="2">
        <f t="shared" si="1112"/>
        <v>0.8764044943820225</v>
      </c>
      <c r="L2756" s="2">
        <f t="shared" si="1113"/>
        <v>0</v>
      </c>
      <c r="M2756" s="2">
        <f t="shared" si="1114"/>
        <v>1.1235955056179692E-2</v>
      </c>
      <c r="N2756" s="38">
        <v>50</v>
      </c>
      <c r="O2756" s="38">
        <v>390</v>
      </c>
      <c r="P2756" s="38"/>
      <c r="Q2756" s="38">
        <v>5</v>
      </c>
      <c r="R2756" s="38">
        <v>0</v>
      </c>
      <c r="S2756" s="38"/>
      <c r="T2756" s="38">
        <v>0</v>
      </c>
      <c r="U2756" s="38">
        <v>0</v>
      </c>
      <c r="V2756" s="38"/>
      <c r="W2756" s="38">
        <f>IF(Copyright!B$11=1,IF(CF2756&gt;0,CF2756-T2756-X2756-U2756-SUM(Z2756:AY2756),SUM(CN2756:CR2756)),SUM(CN2756:CR2756))</f>
        <v>0</v>
      </c>
      <c r="X2756" s="38">
        <v>0</v>
      </c>
      <c r="Y2756" s="38"/>
      <c r="Z2756" s="38">
        <v>0</v>
      </c>
      <c r="AA2756" s="38"/>
      <c r="AB2756" s="38"/>
      <c r="AC2756" s="38"/>
      <c r="AD2756" s="38"/>
      <c r="AE2756" s="38"/>
      <c r="AF2756" s="38"/>
      <c r="AG2756" s="38"/>
      <c r="AH2756" s="38"/>
      <c r="AI2756" s="38"/>
      <c r="AJ2756" s="38"/>
      <c r="AK2756" s="38"/>
      <c r="AL2756" s="38">
        <v>0</v>
      </c>
      <c r="AM2756" s="38"/>
      <c r="AN2756" s="38"/>
      <c r="AO2756" s="38"/>
      <c r="AP2756" s="38"/>
      <c r="AQ2756" s="38"/>
      <c r="AR2756" s="38"/>
      <c r="AS2756" s="38"/>
      <c r="AT2756" s="38"/>
      <c r="AU2756" s="38"/>
      <c r="AV2756" s="38"/>
      <c r="AW2756" s="38"/>
      <c r="AX2756" s="38"/>
      <c r="AY2756" s="38"/>
      <c r="BA2756" s="3">
        <f>IF(Q2756&gt;0,RANK(Q2756,(N2756:P2756,Q2756:AE2756)),0)</f>
        <v>3</v>
      </c>
      <c r="BB2756" s="3">
        <f>IF(R2756&gt;0,RANK(R2756,(N2756:P2756,Q2756:AE2756)),0)</f>
        <v>0</v>
      </c>
      <c r="BC2756" s="3">
        <f>IF(S2756&gt;0,RANK(S2756,(N2756:P2756,Q2756:AE2756)),0)</f>
        <v>0</v>
      </c>
      <c r="BD2756" s="3">
        <f>IF(T2756&gt;0,RANK(T2756,(N2756:P2756,Q2756:AE2756)),0)</f>
        <v>0</v>
      </c>
      <c r="BE2756" s="2">
        <f t="shared" si="1115"/>
        <v>1.1235955056179775E-2</v>
      </c>
      <c r="BF2756" s="2">
        <f t="shared" si="1116"/>
        <v>0</v>
      </c>
      <c r="BG2756" s="2">
        <f t="shared" si="1117"/>
        <v>0</v>
      </c>
      <c r="BH2756" s="2">
        <f t="shared" si="1118"/>
        <v>0</v>
      </c>
      <c r="BJ2756" t="s">
        <v>707</v>
      </c>
      <c r="BK2756" t="s">
        <v>52</v>
      </c>
      <c r="BL2756">
        <v>19</v>
      </c>
      <c r="BN2756">
        <v>0</v>
      </c>
      <c r="BO2756" s="60">
        <v>48</v>
      </c>
      <c r="BP2756" s="62">
        <v>263</v>
      </c>
      <c r="BQ2756" s="66">
        <f t="shared" si="1119"/>
        <v>48263</v>
      </c>
      <c r="BR2756" s="66">
        <f t="shared" si="1109"/>
        <v>48263</v>
      </c>
      <c r="BS2756" s="3" t="s">
        <v>3083</v>
      </c>
      <c r="CB2756" s="6"/>
      <c r="CD2756" s="38">
        <f t="shared" si="1120"/>
        <v>445</v>
      </c>
    </row>
    <row r="2757" spans="1:91" ht="14" hidden="1" customHeight="1" outlineLevel="1" x14ac:dyDescent="0.2">
      <c r="A2757" t="s">
        <v>264</v>
      </c>
      <c r="B2757" t="s">
        <v>52</v>
      </c>
      <c r="C2757" s="1">
        <f t="shared" si="1110"/>
        <v>28170</v>
      </c>
      <c r="D2757" s="3">
        <f>IF(N2757&gt;0, RANK(N2757,(N2757:P2757,Q2757:AE2757)),0)</f>
        <v>2</v>
      </c>
      <c r="E2757" s="3">
        <f>IF(O2757&gt;0,RANK(O2757,(N2757:P2757,Q2757:AE2757)),0)</f>
        <v>1</v>
      </c>
      <c r="F2757" s="3">
        <f>IF(P2757&gt;0,RANK(P2757,(N2757:P2757,Q2757:AE2757)),0)</f>
        <v>0</v>
      </c>
      <c r="G2757" s="1">
        <f t="shared" si="1107"/>
        <v>15300</v>
      </c>
      <c r="H2757" s="2">
        <f t="shared" si="1108"/>
        <v>0.54313099041533541</v>
      </c>
      <c r="I2757" s="2"/>
      <c r="J2757" s="2">
        <f t="shared" si="1111"/>
        <v>0.22417465388711394</v>
      </c>
      <c r="K2757" s="2">
        <f t="shared" si="1112"/>
        <v>0.76730564430244941</v>
      </c>
      <c r="L2757" s="2">
        <f t="shared" si="1113"/>
        <v>0</v>
      </c>
      <c r="M2757" s="2">
        <f t="shared" si="1114"/>
        <v>8.5197018104367084E-3</v>
      </c>
      <c r="N2757" s="38">
        <v>6315</v>
      </c>
      <c r="O2757" s="38">
        <v>21615</v>
      </c>
      <c r="P2757" s="38"/>
      <c r="Q2757" s="38">
        <v>161</v>
      </c>
      <c r="R2757" s="38">
        <v>65</v>
      </c>
      <c r="S2757" s="38"/>
      <c r="T2757" s="38">
        <v>2</v>
      </c>
      <c r="U2757" s="38">
        <v>2</v>
      </c>
      <c r="V2757" s="38"/>
      <c r="W2757" s="38">
        <f>IF(Copyright!B$11=1,IF(CF2757&gt;0,CF2757-T2757-X2757-U2757-SUM(Z2757:AY2757),SUM(CN2757:CR2757)),SUM(CN2757:CR2757))</f>
        <v>2</v>
      </c>
      <c r="X2757" s="38">
        <v>8</v>
      </c>
      <c r="Y2757" s="38"/>
      <c r="Z2757" s="38">
        <v>0</v>
      </c>
      <c r="AA2757" s="38"/>
      <c r="AB2757" s="38"/>
      <c r="AC2757" s="38"/>
      <c r="AD2757" s="38"/>
      <c r="AE2757" s="38"/>
      <c r="AF2757" s="38"/>
      <c r="AG2757" s="38"/>
      <c r="AH2757" s="38"/>
      <c r="AI2757" s="38"/>
      <c r="AJ2757" s="38"/>
      <c r="AK2757" s="38"/>
      <c r="AL2757" s="38">
        <v>0</v>
      </c>
      <c r="AM2757" s="38"/>
      <c r="AN2757" s="38"/>
      <c r="AO2757" s="38"/>
      <c r="AP2757" s="38"/>
      <c r="AQ2757" s="38"/>
      <c r="AR2757" s="38"/>
      <c r="AS2757" s="38"/>
      <c r="AT2757" s="38"/>
      <c r="AU2757" s="38"/>
      <c r="AV2757" s="38"/>
      <c r="AW2757" s="38"/>
      <c r="AX2757" s="38"/>
      <c r="AY2757" s="38"/>
      <c r="BA2757" s="3">
        <f>IF(Q2757&gt;0,RANK(Q2757,(N2757:P2757,Q2757:AE2757)),0)</f>
        <v>3</v>
      </c>
      <c r="BB2757" s="3">
        <f>IF(R2757&gt;0,RANK(R2757,(N2757:P2757,Q2757:AE2757)),0)</f>
        <v>4</v>
      </c>
      <c r="BC2757" s="3">
        <f>IF(S2757&gt;0,RANK(S2757,(N2757:P2757,Q2757:AE2757)),0)</f>
        <v>0</v>
      </c>
      <c r="BD2757" s="3">
        <f>IF(T2757&gt;0,RANK(T2757,(N2757:P2757,Q2757:AE2757)),0)</f>
        <v>6</v>
      </c>
      <c r="BE2757" s="2">
        <f t="shared" si="1115"/>
        <v>5.7152999645012428E-3</v>
      </c>
      <c r="BF2757" s="2">
        <f t="shared" si="1116"/>
        <v>2.3074192403265887E-3</v>
      </c>
      <c r="BG2757" s="2">
        <f t="shared" si="1117"/>
        <v>0</v>
      </c>
      <c r="BH2757" s="2">
        <f t="shared" si="1118"/>
        <v>7.0997515086971961E-5</v>
      </c>
      <c r="BJ2757" t="s">
        <v>264</v>
      </c>
      <c r="BK2757" t="s">
        <v>52</v>
      </c>
      <c r="BL2757">
        <v>21</v>
      </c>
      <c r="BN2757">
        <v>0</v>
      </c>
      <c r="BO2757" s="60">
        <v>48</v>
      </c>
      <c r="BP2757" s="62">
        <v>265</v>
      </c>
      <c r="BQ2757" s="66">
        <f t="shared" si="1119"/>
        <v>48265</v>
      </c>
      <c r="BR2757" s="66">
        <f t="shared" si="1109"/>
        <v>48265</v>
      </c>
      <c r="BS2757" s="3" t="s">
        <v>3083</v>
      </c>
      <c r="CB2757" s="73"/>
      <c r="CD2757" s="38">
        <f t="shared" si="1120"/>
        <v>0</v>
      </c>
      <c r="CE2757" s="38">
        <v>28170</v>
      </c>
      <c r="CF2757" s="38">
        <f>2+2+8+2</f>
        <v>14</v>
      </c>
      <c r="CG2757" s="38" t="s">
        <v>3953</v>
      </c>
      <c r="CM2757" s="51"/>
    </row>
    <row r="2758" spans="1:91" ht="14" hidden="1" customHeight="1" outlineLevel="1" x14ac:dyDescent="0.2">
      <c r="A2758" t="s">
        <v>920</v>
      </c>
      <c r="B2758" t="s">
        <v>52</v>
      </c>
      <c r="C2758" s="1">
        <f t="shared" si="1110"/>
        <v>2404</v>
      </c>
      <c r="D2758" s="3">
        <f>IF(N2758&gt;0, RANK(N2758,(N2758:P2758,Q2758:AE2758)),0)</f>
        <v>2</v>
      </c>
      <c r="E2758" s="3">
        <f>IF(O2758&gt;0,RANK(O2758,(N2758:P2758,Q2758:AE2758)),0)</f>
        <v>1</v>
      </c>
      <c r="F2758" s="3">
        <f>IF(P2758&gt;0,RANK(P2758,(N2758:P2758,Q2758:AE2758)),0)</f>
        <v>0</v>
      </c>
      <c r="G2758" s="1">
        <f t="shared" si="1107"/>
        <v>1865</v>
      </c>
      <c r="H2758" s="2">
        <f t="shared" si="1108"/>
        <v>0.77579034941763725</v>
      </c>
      <c r="I2758" s="2"/>
      <c r="J2758" s="2">
        <f t="shared" si="1111"/>
        <v>0.10856905158069884</v>
      </c>
      <c r="K2758" s="2">
        <f t="shared" si="1112"/>
        <v>0.8843594009983361</v>
      </c>
      <c r="L2758" s="2">
        <f t="shared" si="1113"/>
        <v>0</v>
      </c>
      <c r="M2758" s="2">
        <f t="shared" si="1114"/>
        <v>7.071547420965052E-3</v>
      </c>
      <c r="N2758" s="38">
        <v>261</v>
      </c>
      <c r="O2758" s="38">
        <v>2126</v>
      </c>
      <c r="P2758" s="38"/>
      <c r="Q2758" s="38">
        <v>10</v>
      </c>
      <c r="R2758" s="38">
        <v>5</v>
      </c>
      <c r="S2758" s="38"/>
      <c r="T2758" s="38">
        <v>0</v>
      </c>
      <c r="U2758" s="38">
        <v>0</v>
      </c>
      <c r="V2758" s="38"/>
      <c r="W2758" s="38">
        <f>IF(Copyright!B$11=1,IF(CF2758&gt;0,CF2758-T2758-X2758-U2758-SUM(Z2758:AY2758),SUM(CN2758:CR2758)),SUM(CN2758:CR2758))</f>
        <v>0</v>
      </c>
      <c r="X2758" s="38">
        <v>2</v>
      </c>
      <c r="Y2758" s="38"/>
      <c r="Z2758" s="38">
        <v>0</v>
      </c>
      <c r="AA2758" s="38"/>
      <c r="AB2758" s="38"/>
      <c r="AC2758" s="38"/>
      <c r="AD2758" s="38"/>
      <c r="AE2758" s="38"/>
      <c r="AF2758" s="38"/>
      <c r="AG2758" s="38"/>
      <c r="AH2758" s="38"/>
      <c r="AI2758" s="38"/>
      <c r="AJ2758" s="38"/>
      <c r="AK2758" s="38"/>
      <c r="AL2758" s="38">
        <v>0</v>
      </c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BA2758" s="3">
        <f>IF(Q2758&gt;0,RANK(Q2758,(N2758:P2758,Q2758:AE2758)),0)</f>
        <v>3</v>
      </c>
      <c r="BB2758" s="3">
        <f>IF(R2758&gt;0,RANK(R2758,(N2758:P2758,Q2758:AE2758)),0)</f>
        <v>4</v>
      </c>
      <c r="BC2758" s="3">
        <f>IF(S2758&gt;0,RANK(S2758,(N2758:P2758,Q2758:AE2758)),0)</f>
        <v>0</v>
      </c>
      <c r="BD2758" s="3">
        <f>IF(T2758&gt;0,RANK(T2758,(N2758:P2758,Q2758:AE2758)),0)</f>
        <v>0</v>
      </c>
      <c r="BE2758" s="2">
        <f t="shared" si="1115"/>
        <v>4.1597337770382693E-3</v>
      </c>
      <c r="BF2758" s="2">
        <f t="shared" si="1116"/>
        <v>2.0798668885191347E-3</v>
      </c>
      <c r="BG2758" s="2">
        <f t="shared" si="1117"/>
        <v>0</v>
      </c>
      <c r="BH2758" s="2">
        <f t="shared" si="1118"/>
        <v>0</v>
      </c>
      <c r="BJ2758" t="s">
        <v>920</v>
      </c>
      <c r="BK2758" t="s">
        <v>52</v>
      </c>
      <c r="BL2758">
        <v>11</v>
      </c>
      <c r="BN2758">
        <v>0</v>
      </c>
      <c r="BO2758" s="60">
        <v>48</v>
      </c>
      <c r="BP2758" s="62">
        <v>267</v>
      </c>
      <c r="BQ2758" s="66">
        <f t="shared" si="1119"/>
        <v>48267</v>
      </c>
      <c r="BR2758" s="66">
        <f t="shared" si="1109"/>
        <v>48267</v>
      </c>
      <c r="BS2758" s="3" t="s">
        <v>3083</v>
      </c>
      <c r="CB2758" s="6"/>
      <c r="CD2758" s="38">
        <f t="shared" si="1120"/>
        <v>2404</v>
      </c>
    </row>
    <row r="2759" spans="1:91" ht="14" hidden="1" customHeight="1" outlineLevel="1" x14ac:dyDescent="0.2">
      <c r="A2759" t="s">
        <v>399</v>
      </c>
      <c r="B2759" t="s">
        <v>52</v>
      </c>
      <c r="C2759" s="1">
        <f t="shared" si="1110"/>
        <v>135</v>
      </c>
      <c r="D2759" s="3">
        <f>IF(N2759&gt;0, RANK(N2759,(N2759:P2759,Q2759:AE2759)),0)</f>
        <v>2</v>
      </c>
      <c r="E2759" s="3">
        <f>IF(O2759&gt;0,RANK(O2759,(N2759:P2759,Q2759:AE2759)),0)</f>
        <v>1</v>
      </c>
      <c r="F2759" s="3">
        <f>IF(P2759&gt;0,RANK(P2759,(N2759:P2759,Q2759:AE2759)),0)</f>
        <v>0</v>
      </c>
      <c r="G2759" s="1">
        <f t="shared" si="1107"/>
        <v>123</v>
      </c>
      <c r="H2759" s="2">
        <f t="shared" si="1108"/>
        <v>0.91111111111111109</v>
      </c>
      <c r="I2759" s="2"/>
      <c r="J2759" s="2">
        <f t="shared" si="1111"/>
        <v>4.4444444444444446E-2</v>
      </c>
      <c r="K2759" s="2">
        <f t="shared" si="1112"/>
        <v>0.9555555555555556</v>
      </c>
      <c r="L2759" s="2">
        <f t="shared" si="1113"/>
        <v>0</v>
      </c>
      <c r="M2759" s="2">
        <f t="shared" si="1114"/>
        <v>0</v>
      </c>
      <c r="N2759" s="38">
        <v>6</v>
      </c>
      <c r="O2759" s="38">
        <v>129</v>
      </c>
      <c r="P2759" s="38"/>
      <c r="Q2759" s="38">
        <v>0</v>
      </c>
      <c r="R2759" s="38">
        <v>0</v>
      </c>
      <c r="S2759" s="38"/>
      <c r="T2759" s="38">
        <v>0</v>
      </c>
      <c r="U2759" s="38">
        <v>0</v>
      </c>
      <c r="V2759" s="38"/>
      <c r="W2759" s="38">
        <f>IF(Copyright!B$11=1,IF(CF2759&gt;0,CF2759-T2759-X2759-U2759-SUM(Z2759:AY2759),SUM(CN2759:CR2759)),SUM(CN2759:CR2759))</f>
        <v>0</v>
      </c>
      <c r="X2759" s="38">
        <v>0</v>
      </c>
      <c r="Y2759" s="38"/>
      <c r="Z2759" s="38">
        <v>0</v>
      </c>
      <c r="AA2759" s="38"/>
      <c r="AB2759" s="38"/>
      <c r="AC2759" s="38"/>
      <c r="AD2759" s="38"/>
      <c r="AE2759" s="38"/>
      <c r="AF2759" s="38"/>
      <c r="AG2759" s="38"/>
      <c r="AH2759" s="38"/>
      <c r="AI2759" s="38"/>
      <c r="AJ2759" s="38"/>
      <c r="AK2759" s="38"/>
      <c r="AL2759" s="38">
        <v>0</v>
      </c>
      <c r="AM2759" s="38"/>
      <c r="AN2759" s="38"/>
      <c r="AO2759" s="38"/>
      <c r="AP2759" s="38"/>
      <c r="AQ2759" s="38"/>
      <c r="AR2759" s="38"/>
      <c r="AS2759" s="38"/>
      <c r="AT2759" s="38"/>
      <c r="AU2759" s="38"/>
      <c r="AV2759" s="38"/>
      <c r="AW2759" s="38"/>
      <c r="AX2759" s="38"/>
      <c r="AY2759" s="38"/>
      <c r="BA2759" s="3">
        <f>IF(Q2759&gt;0,RANK(Q2759,(N2759:P2759,Q2759:AE2759)),0)</f>
        <v>0</v>
      </c>
      <c r="BB2759" s="3">
        <f>IF(R2759&gt;0,RANK(R2759,(N2759:P2759,Q2759:AE2759)),0)</f>
        <v>0</v>
      </c>
      <c r="BC2759" s="3">
        <f>IF(S2759&gt;0,RANK(S2759,(N2759:P2759,Q2759:AE2759)),0)</f>
        <v>0</v>
      </c>
      <c r="BD2759" s="3">
        <f>IF(T2759&gt;0,RANK(T2759,(N2759:P2759,Q2759:AE2759)),0)</f>
        <v>0</v>
      </c>
      <c r="BE2759" s="2">
        <f t="shared" si="1115"/>
        <v>0</v>
      </c>
      <c r="BF2759" s="2">
        <f t="shared" si="1116"/>
        <v>0</v>
      </c>
      <c r="BG2759" s="2">
        <f t="shared" si="1117"/>
        <v>0</v>
      </c>
      <c r="BH2759" s="2">
        <f t="shared" si="1118"/>
        <v>0</v>
      </c>
      <c r="BJ2759" t="s">
        <v>399</v>
      </c>
      <c r="BK2759" t="s">
        <v>52</v>
      </c>
      <c r="BL2759">
        <v>13</v>
      </c>
      <c r="BN2759">
        <v>0</v>
      </c>
      <c r="BO2759" s="60">
        <v>48</v>
      </c>
      <c r="BP2759" s="62">
        <v>269</v>
      </c>
      <c r="BQ2759" s="66">
        <f t="shared" si="1119"/>
        <v>48269</v>
      </c>
      <c r="BR2759" s="66">
        <f t="shared" si="1109"/>
        <v>48269</v>
      </c>
      <c r="BS2759" s="3" t="s">
        <v>3083</v>
      </c>
      <c r="CB2759" s="6"/>
      <c r="CD2759" s="38">
        <f t="shared" si="1120"/>
        <v>135</v>
      </c>
    </row>
    <row r="2760" spans="1:91" ht="14" hidden="1" customHeight="1" outlineLevel="1" x14ac:dyDescent="0.2">
      <c r="A2760" t="s">
        <v>2195</v>
      </c>
      <c r="B2760" t="s">
        <v>52</v>
      </c>
      <c r="C2760" s="1">
        <f t="shared" si="1110"/>
        <v>1424</v>
      </c>
      <c r="D2760" s="3">
        <f>IF(N2760&gt;0, RANK(N2760,(N2760:P2760,Q2760:AE2760)),0)</f>
        <v>2</v>
      </c>
      <c r="E2760" s="3">
        <f>IF(O2760&gt;0,RANK(O2760,(N2760:P2760,Q2760:AE2760)),0)</f>
        <v>1</v>
      </c>
      <c r="F2760" s="3">
        <f>IF(P2760&gt;0,RANK(P2760,(N2760:P2760,Q2760:AE2760)),0)</f>
        <v>0</v>
      </c>
      <c r="G2760" s="1">
        <f t="shared" si="1107"/>
        <v>717</v>
      </c>
      <c r="H2760" s="2">
        <f t="shared" si="1108"/>
        <v>0.5035112359550562</v>
      </c>
      <c r="I2760" s="2"/>
      <c r="J2760" s="2">
        <f t="shared" si="1111"/>
        <v>0.24297752808988765</v>
      </c>
      <c r="K2760" s="2">
        <f t="shared" si="1112"/>
        <v>0.7464887640449438</v>
      </c>
      <c r="L2760" s="2">
        <f t="shared" si="1113"/>
        <v>0</v>
      </c>
      <c r="M2760" s="2">
        <f t="shared" si="1114"/>
        <v>1.0533707865168607E-2</v>
      </c>
      <c r="N2760" s="38">
        <v>346</v>
      </c>
      <c r="O2760" s="38">
        <v>1063</v>
      </c>
      <c r="P2760" s="38"/>
      <c r="Q2760" s="38">
        <v>7</v>
      </c>
      <c r="R2760" s="38">
        <v>3</v>
      </c>
      <c r="S2760" s="38"/>
      <c r="T2760" s="38">
        <v>0</v>
      </c>
      <c r="U2760" s="38">
        <v>0</v>
      </c>
      <c r="V2760" s="38"/>
      <c r="W2760" s="38">
        <f>IF(Copyright!B$11=1,IF(CF2760&gt;0,CF2760-T2760-X2760-U2760-SUM(Z2760:AY2760),SUM(CN2760:CR2760)),SUM(CN2760:CR2760))</f>
        <v>5</v>
      </c>
      <c r="X2760" s="38">
        <v>0</v>
      </c>
      <c r="Y2760" s="38"/>
      <c r="Z2760" s="38">
        <v>0</v>
      </c>
      <c r="AA2760" s="38"/>
      <c r="AB2760" s="38"/>
      <c r="AC2760" s="38"/>
      <c r="AD2760" s="38"/>
      <c r="AE2760" s="38"/>
      <c r="AF2760" s="38"/>
      <c r="AG2760" s="38"/>
      <c r="AH2760" s="38"/>
      <c r="AI2760" s="38"/>
      <c r="AJ2760" s="38"/>
      <c r="AK2760" s="38"/>
      <c r="AL2760" s="38">
        <v>0</v>
      </c>
      <c r="AM2760" s="38"/>
      <c r="AN2760" s="38"/>
      <c r="AO2760" s="38"/>
      <c r="AP2760" s="38"/>
      <c r="AQ2760" s="38"/>
      <c r="AR2760" s="38"/>
      <c r="AS2760" s="38"/>
      <c r="AT2760" s="38"/>
      <c r="AU2760" s="38"/>
      <c r="AV2760" s="38"/>
      <c r="AW2760" s="38"/>
      <c r="AX2760" s="38"/>
      <c r="AY2760" s="38"/>
      <c r="BA2760" s="3">
        <f>IF(Q2760&gt;0,RANK(Q2760,(N2760:P2760,Q2760:AE2760)),0)</f>
        <v>3</v>
      </c>
      <c r="BB2760" s="3">
        <f>IF(R2760&gt;0,RANK(R2760,(N2760:P2760,Q2760:AE2760)),0)</f>
        <v>5</v>
      </c>
      <c r="BC2760" s="3">
        <f>IF(S2760&gt;0,RANK(S2760,(N2760:P2760,Q2760:AE2760)),0)</f>
        <v>0</v>
      </c>
      <c r="BD2760" s="3">
        <f>IF(T2760&gt;0,RANK(T2760,(N2760:P2760,Q2760:AE2760)),0)</f>
        <v>0</v>
      </c>
      <c r="BE2760" s="2">
        <f t="shared" si="1115"/>
        <v>4.9157303370786515E-3</v>
      </c>
      <c r="BF2760" s="2">
        <f t="shared" si="1116"/>
        <v>2.1067415730337078E-3</v>
      </c>
      <c r="BG2760" s="2">
        <f t="shared" si="1117"/>
        <v>0</v>
      </c>
      <c r="BH2760" s="2">
        <f t="shared" si="1118"/>
        <v>0</v>
      </c>
      <c r="BJ2760" t="s">
        <v>2195</v>
      </c>
      <c r="BK2760" t="s">
        <v>52</v>
      </c>
      <c r="BL2760">
        <v>23</v>
      </c>
      <c r="BN2760">
        <v>0</v>
      </c>
      <c r="BO2760" s="60">
        <v>48</v>
      </c>
      <c r="BP2760" s="62">
        <v>271</v>
      </c>
      <c r="BQ2760" s="66">
        <f t="shared" si="1119"/>
        <v>48271</v>
      </c>
      <c r="BR2760" s="66">
        <f t="shared" si="1109"/>
        <v>48271</v>
      </c>
      <c r="BS2760" s="3" t="s">
        <v>3083</v>
      </c>
      <c r="BY2760" s="73"/>
      <c r="CB2760" s="73"/>
      <c r="CD2760" s="38">
        <f t="shared" si="1120"/>
        <v>-11</v>
      </c>
      <c r="CE2760" s="38">
        <v>1435</v>
      </c>
      <c r="CF2760" s="38">
        <v>5</v>
      </c>
    </row>
    <row r="2761" spans="1:91" ht="14" hidden="1" customHeight="1" outlineLevel="1" x14ac:dyDescent="0.2">
      <c r="A2761" t="s">
        <v>374</v>
      </c>
      <c r="B2761" t="s">
        <v>52</v>
      </c>
      <c r="C2761" s="1">
        <f t="shared" si="1110"/>
        <v>10031</v>
      </c>
      <c r="D2761" s="3">
        <f>IF(N2761&gt;0, RANK(N2761,(N2761:P2761,Q2761:AE2761)),0)</f>
        <v>2</v>
      </c>
      <c r="E2761" s="3">
        <f>IF(O2761&gt;0,RANK(O2761,(N2761:P2761,Q2761:AE2761)),0)</f>
        <v>1</v>
      </c>
      <c r="F2761" s="3">
        <f>IF(P2761&gt;0,RANK(P2761,(N2761:P2761,Q2761:AE2761)),0)</f>
        <v>0</v>
      </c>
      <c r="G2761" s="1">
        <f t="shared" ref="G2761:G2824" si="1121">IF(C2761&gt;0,MAX(N2761:P2761)-LARGE(N2761:P2761,2),0)</f>
        <v>1274</v>
      </c>
      <c r="H2761" s="2">
        <f t="shared" ref="H2761:H2824" si="1122">IF(C2761&gt;0,G2761/C2761,0)</f>
        <v>0.1270062805303559</v>
      </c>
      <c r="I2761" s="2"/>
      <c r="J2761" s="2">
        <f t="shared" si="1111"/>
        <v>0.43245937593460271</v>
      </c>
      <c r="K2761" s="2">
        <f t="shared" si="1112"/>
        <v>0.55946565646495861</v>
      </c>
      <c r="L2761" s="2">
        <f t="shared" si="1113"/>
        <v>0</v>
      </c>
      <c r="M2761" s="2">
        <f t="shared" si="1114"/>
        <v>8.0749676004386872E-3</v>
      </c>
      <c r="N2761" s="38">
        <v>4338</v>
      </c>
      <c r="O2761" s="38">
        <v>5612</v>
      </c>
      <c r="P2761" s="38"/>
      <c r="Q2761" s="38">
        <v>36</v>
      </c>
      <c r="R2761" s="38">
        <v>24</v>
      </c>
      <c r="S2761" s="38"/>
      <c r="T2761" s="38">
        <v>0</v>
      </c>
      <c r="U2761" s="38">
        <v>1</v>
      </c>
      <c r="V2761" s="38"/>
      <c r="W2761" s="38">
        <f>IF(Copyright!B$11=1,IF(CF2761&gt;0,CF2761-T2761-X2761-U2761-SUM(Z2761:AY2761),SUM(CN2761:CR2761)),SUM(CN2761:CR2761))</f>
        <v>17</v>
      </c>
      <c r="X2761" s="38">
        <v>2</v>
      </c>
      <c r="Y2761" s="38"/>
      <c r="Z2761" s="38">
        <v>1</v>
      </c>
      <c r="AA2761" s="38"/>
      <c r="AB2761" s="38"/>
      <c r="AC2761" s="38"/>
      <c r="AD2761" s="38"/>
      <c r="AE2761" s="38"/>
      <c r="AF2761" s="38"/>
      <c r="AG2761" s="38"/>
      <c r="AH2761" s="38"/>
      <c r="AI2761" s="38"/>
      <c r="AJ2761" s="38"/>
      <c r="AK2761" s="38"/>
      <c r="AL2761" s="38">
        <v>0</v>
      </c>
      <c r="AM2761" s="38"/>
      <c r="AN2761" s="38"/>
      <c r="AO2761" s="38"/>
      <c r="AP2761" s="38"/>
      <c r="AQ2761" s="38"/>
      <c r="AR2761" s="38"/>
      <c r="AS2761" s="38"/>
      <c r="AT2761" s="38"/>
      <c r="AU2761" s="38"/>
      <c r="AV2761" s="38"/>
      <c r="AW2761" s="38"/>
      <c r="AX2761" s="38"/>
      <c r="AY2761" s="38"/>
      <c r="BA2761" s="3">
        <f>IF(Q2761&gt;0,RANK(Q2761,(N2761:P2761,Q2761:AE2761)),0)</f>
        <v>3</v>
      </c>
      <c r="BB2761" s="3">
        <f>IF(R2761&gt;0,RANK(R2761,(N2761:P2761,Q2761:AE2761)),0)</f>
        <v>4</v>
      </c>
      <c r="BC2761" s="3">
        <f>IF(S2761&gt;0,RANK(S2761,(N2761:P2761,Q2761:AE2761)),0)</f>
        <v>0</v>
      </c>
      <c r="BD2761" s="3">
        <f>IF(T2761&gt;0,RANK(T2761,(N2761:P2761,Q2761:AE2761)),0)</f>
        <v>0</v>
      </c>
      <c r="BE2761" s="2">
        <f t="shared" si="1115"/>
        <v>3.58887448908384E-3</v>
      </c>
      <c r="BF2761" s="2">
        <f t="shared" si="1116"/>
        <v>2.3925829927225603E-3</v>
      </c>
      <c r="BG2761" s="2">
        <f t="shared" si="1117"/>
        <v>0</v>
      </c>
      <c r="BH2761" s="2">
        <f t="shared" si="1118"/>
        <v>0</v>
      </c>
      <c r="BJ2761" t="s">
        <v>374</v>
      </c>
      <c r="BK2761" t="s">
        <v>52</v>
      </c>
      <c r="BL2761">
        <v>34</v>
      </c>
      <c r="BN2761">
        <v>0</v>
      </c>
      <c r="BO2761" s="60">
        <v>48</v>
      </c>
      <c r="BP2761" s="62">
        <v>273</v>
      </c>
      <c r="BQ2761" s="66">
        <f t="shared" si="1119"/>
        <v>48273</v>
      </c>
      <c r="BR2761" s="66">
        <f t="shared" si="1109"/>
        <v>48273</v>
      </c>
      <c r="BS2761" s="3" t="s">
        <v>3083</v>
      </c>
      <c r="CB2761" s="73"/>
      <c r="CD2761" s="38">
        <f t="shared" si="1120"/>
        <v>-9</v>
      </c>
      <c r="CE2761" s="38">
        <f>5614+4345+36+24+21</f>
        <v>10040</v>
      </c>
      <c r="CF2761" s="38">
        <v>21</v>
      </c>
      <c r="CM2761" s="51"/>
    </row>
    <row r="2762" spans="1:91" ht="14" hidden="1" customHeight="1" outlineLevel="1" x14ac:dyDescent="0.2">
      <c r="A2762" t="s">
        <v>1696</v>
      </c>
      <c r="B2762" t="s">
        <v>52</v>
      </c>
      <c r="C2762" s="1">
        <f t="shared" si="1110"/>
        <v>1376</v>
      </c>
      <c r="D2762" s="3">
        <f>IF(N2762&gt;0, RANK(N2762,(N2762:P2762,Q2762:AE2762)),0)</f>
        <v>2</v>
      </c>
      <c r="E2762" s="3">
        <f>IF(O2762&gt;0,RANK(O2762,(N2762:P2762,Q2762:AE2762)),0)</f>
        <v>1</v>
      </c>
      <c r="F2762" s="3">
        <f>IF(P2762&gt;0,RANK(P2762,(N2762:P2762,Q2762:AE2762)),0)</f>
        <v>0</v>
      </c>
      <c r="G2762" s="1">
        <f t="shared" si="1121"/>
        <v>942</v>
      </c>
      <c r="H2762" s="2">
        <f t="shared" si="1122"/>
        <v>0.68459302325581395</v>
      </c>
      <c r="I2762" s="2"/>
      <c r="J2762" s="2">
        <f t="shared" si="1111"/>
        <v>0.15552325581395349</v>
      </c>
      <c r="K2762" s="2">
        <f t="shared" si="1112"/>
        <v>0.84011627906976749</v>
      </c>
      <c r="L2762" s="2">
        <f t="shared" si="1113"/>
        <v>0</v>
      </c>
      <c r="M2762" s="2">
        <f t="shared" si="1114"/>
        <v>4.3604651162790775E-3</v>
      </c>
      <c r="N2762" s="38">
        <v>214</v>
      </c>
      <c r="O2762" s="38">
        <v>1156</v>
      </c>
      <c r="P2762" s="38"/>
      <c r="Q2762" s="38">
        <v>1</v>
      </c>
      <c r="R2762" s="38">
        <v>5</v>
      </c>
      <c r="S2762" s="38"/>
      <c r="T2762" s="38">
        <v>0</v>
      </c>
      <c r="U2762" s="38">
        <v>0</v>
      </c>
      <c r="V2762" s="38"/>
      <c r="W2762" s="38">
        <f>IF(Copyright!B$11=1,IF(CF2762&gt;0,CF2762-T2762-X2762-U2762-SUM(Z2762:AY2762),SUM(CN2762:CR2762)),SUM(CN2762:CR2762))</f>
        <v>0</v>
      </c>
      <c r="X2762" s="38">
        <v>0</v>
      </c>
      <c r="Y2762" s="38"/>
      <c r="Z2762" s="38">
        <v>0</v>
      </c>
      <c r="AA2762" s="38"/>
      <c r="AB2762" s="38"/>
      <c r="AC2762" s="38"/>
      <c r="AD2762" s="38"/>
      <c r="AE2762" s="38"/>
      <c r="AF2762" s="38"/>
      <c r="AG2762" s="38"/>
      <c r="AH2762" s="38"/>
      <c r="AI2762" s="38"/>
      <c r="AJ2762" s="38"/>
      <c r="AK2762" s="38"/>
      <c r="AL2762" s="38">
        <v>0</v>
      </c>
      <c r="AM2762" s="38"/>
      <c r="AN2762" s="38"/>
      <c r="AO2762" s="38"/>
      <c r="AP2762" s="38"/>
      <c r="AQ2762" s="38"/>
      <c r="AR2762" s="38"/>
      <c r="AS2762" s="38"/>
      <c r="AT2762" s="38"/>
      <c r="AU2762" s="38"/>
      <c r="AV2762" s="38"/>
      <c r="AW2762" s="38"/>
      <c r="AX2762" s="38"/>
      <c r="AY2762" s="38"/>
      <c r="BA2762" s="3">
        <f>IF(Q2762&gt;0,RANK(Q2762,(N2762:P2762,Q2762:AE2762)),0)</f>
        <v>4</v>
      </c>
      <c r="BB2762" s="3">
        <f>IF(R2762&gt;0,RANK(R2762,(N2762:P2762,Q2762:AE2762)),0)</f>
        <v>3</v>
      </c>
      <c r="BC2762" s="3">
        <f>IF(S2762&gt;0,RANK(S2762,(N2762:P2762,Q2762:AE2762)),0)</f>
        <v>0</v>
      </c>
      <c r="BD2762" s="3">
        <f>IF(T2762&gt;0,RANK(T2762,(N2762:P2762,Q2762:AE2762)),0)</f>
        <v>0</v>
      </c>
      <c r="BE2762" s="2">
        <f t="shared" si="1115"/>
        <v>7.2674418604651162E-4</v>
      </c>
      <c r="BF2762" s="2">
        <f t="shared" si="1116"/>
        <v>3.6337209302325581E-3</v>
      </c>
      <c r="BG2762" s="2">
        <f t="shared" si="1117"/>
        <v>0</v>
      </c>
      <c r="BH2762" s="2">
        <f t="shared" si="1118"/>
        <v>0</v>
      </c>
      <c r="BJ2762" t="s">
        <v>1696</v>
      </c>
      <c r="BK2762" t="s">
        <v>52</v>
      </c>
      <c r="BL2762">
        <v>13</v>
      </c>
      <c r="BN2762">
        <v>0</v>
      </c>
      <c r="BO2762" s="60">
        <v>48</v>
      </c>
      <c r="BP2762" s="62">
        <v>275</v>
      </c>
      <c r="BQ2762" s="66">
        <f t="shared" si="1119"/>
        <v>48275</v>
      </c>
      <c r="BR2762" s="66">
        <f t="shared" si="1109"/>
        <v>48275</v>
      </c>
      <c r="BS2762" s="3" t="s">
        <v>3083</v>
      </c>
      <c r="CB2762" s="6"/>
      <c r="CD2762" s="38">
        <f t="shared" si="1120"/>
        <v>1376</v>
      </c>
    </row>
    <row r="2763" spans="1:91" ht="14" hidden="1" customHeight="1" outlineLevel="1" x14ac:dyDescent="0.2">
      <c r="A2763" t="s">
        <v>380</v>
      </c>
      <c r="B2763" t="s">
        <v>52</v>
      </c>
      <c r="C2763" s="1">
        <f t="shared" si="1110"/>
        <v>2360</v>
      </c>
      <c r="D2763" s="3">
        <f>IF(N2763&gt;0, RANK(N2763,(N2763:P2763,Q2763:AE2763)),0)</f>
        <v>2</v>
      </c>
      <c r="E2763" s="3">
        <f>IF(O2763&gt;0,RANK(O2763,(N2763:P2763,Q2763:AE2763)),0)</f>
        <v>1</v>
      </c>
      <c r="F2763" s="3">
        <f>IF(P2763&gt;0,RANK(P2763,(N2763:P2763,Q2763:AE2763)),0)</f>
        <v>0</v>
      </c>
      <c r="G2763" s="1">
        <f>IF(C2763&gt;0,MAX(N2763:P2763)-LARGE(N2763:P2763,2),0)</f>
        <v>484</v>
      </c>
      <c r="H2763" s="2">
        <f>IF(C2763&gt;0,G2763/C2763,0)</f>
        <v>0.20508474576271185</v>
      </c>
      <c r="I2763" s="2"/>
      <c r="J2763" s="2">
        <f>IF($C2763=0,"-",N2763/$C2763)</f>
        <v>0.39533898305084747</v>
      </c>
      <c r="K2763" s="2">
        <f>IF($C2763=0,"-",O2763/$C2763)</f>
        <v>0.60042372881355932</v>
      </c>
      <c r="L2763" s="2">
        <f>IF($C2763=0,"-",P2763/$C2763)</f>
        <v>0</v>
      </c>
      <c r="M2763" s="2">
        <f>IF(C2763=0,"-",(1-J2763-K2763-L2763))</f>
        <v>4.237288135593209E-3</v>
      </c>
      <c r="N2763" s="38">
        <v>933</v>
      </c>
      <c r="O2763" s="38">
        <v>1417</v>
      </c>
      <c r="P2763" s="38"/>
      <c r="Q2763" s="38">
        <v>4</v>
      </c>
      <c r="R2763" s="38">
        <v>6</v>
      </c>
      <c r="S2763" s="38"/>
      <c r="T2763" s="38">
        <v>0</v>
      </c>
      <c r="U2763" s="38">
        <v>0</v>
      </c>
      <c r="V2763" s="38"/>
      <c r="W2763" s="38">
        <f>IF(Copyright!B$11=1,IF(CF2763&gt;0,CF2763-T2763-X2763-U2763-SUM(Z2763:AY2763),SUM(CN2763:CR2763)),SUM(CN2763:CR2763))</f>
        <v>0</v>
      </c>
      <c r="X2763" s="38">
        <v>0</v>
      </c>
      <c r="Y2763" s="38"/>
      <c r="Z2763" s="38">
        <v>0</v>
      </c>
      <c r="AA2763" s="38"/>
      <c r="AB2763" s="38"/>
      <c r="AC2763" s="38"/>
      <c r="AD2763" s="38"/>
      <c r="AE2763" s="38"/>
      <c r="AF2763" s="38"/>
      <c r="AG2763" s="38"/>
      <c r="AH2763" s="38"/>
      <c r="AI2763" s="38"/>
      <c r="AJ2763" s="38"/>
      <c r="AK2763" s="38"/>
      <c r="AL2763" s="38">
        <v>0</v>
      </c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BA2763" s="3">
        <f>IF(Q2763&gt;0,RANK(Q2763,(N2763:P2763,Q2763:AE2763)),0)</f>
        <v>4</v>
      </c>
      <c r="BB2763" s="3">
        <f>IF(R2763&gt;0,RANK(R2763,(N2763:P2763,Q2763:AE2763)),0)</f>
        <v>3</v>
      </c>
      <c r="BC2763" s="3">
        <f>IF(S2763&gt;0,RANK(S2763,(N2763:P2763,Q2763:AE2763)),0)</f>
        <v>0</v>
      </c>
      <c r="BD2763" s="3">
        <f>IF(T2763&gt;0,RANK(T2763,(N2763:P2763,Q2763:AE2763)),0)</f>
        <v>0</v>
      </c>
      <c r="BE2763" s="2">
        <f t="shared" si="1115"/>
        <v>1.6949152542372881E-3</v>
      </c>
      <c r="BF2763" s="2">
        <f t="shared" si="1116"/>
        <v>2.542372881355932E-3</v>
      </c>
      <c r="BG2763" s="2">
        <f t="shared" si="1117"/>
        <v>0</v>
      </c>
      <c r="BH2763" s="2">
        <f t="shared" si="1118"/>
        <v>0</v>
      </c>
      <c r="BJ2763" t="s">
        <v>380</v>
      </c>
      <c r="BK2763" t="s">
        <v>52</v>
      </c>
      <c r="BL2763">
        <v>23</v>
      </c>
      <c r="BN2763">
        <v>0</v>
      </c>
      <c r="BO2763" s="60">
        <v>48</v>
      </c>
      <c r="BP2763" s="62">
        <v>283</v>
      </c>
      <c r="BQ2763" s="66">
        <f t="shared" si="1119"/>
        <v>48283</v>
      </c>
      <c r="BR2763" s="66">
        <f t="shared" si="1109"/>
        <v>48283</v>
      </c>
      <c r="BS2763" s="3" t="s">
        <v>3083</v>
      </c>
      <c r="CB2763" s="6"/>
      <c r="CD2763" s="38">
        <f t="shared" si="1120"/>
        <v>2360</v>
      </c>
    </row>
    <row r="2764" spans="1:91" ht="14" hidden="1" customHeight="1" outlineLevel="1" x14ac:dyDescent="0.2">
      <c r="A2764" t="s">
        <v>305</v>
      </c>
      <c r="B2764" t="s">
        <v>52</v>
      </c>
      <c r="C2764" s="1">
        <f t="shared" si="1110"/>
        <v>21285</v>
      </c>
      <c r="D2764" s="3">
        <f>IF(N2764&gt;0, RANK(N2764,(N2764:P2764,Q2764:AE2764)),0)</f>
        <v>2</v>
      </c>
      <c r="E2764" s="3">
        <f>IF(O2764&gt;0,RANK(O2764,(N2764:P2764,Q2764:AE2764)),0)</f>
        <v>1</v>
      </c>
      <c r="F2764" s="3">
        <f>IF(P2764&gt;0,RANK(P2764,(N2764:P2764,Q2764:AE2764)),0)</f>
        <v>0</v>
      </c>
      <c r="G2764" s="1">
        <f t="shared" si="1121"/>
        <v>12965</v>
      </c>
      <c r="H2764" s="2">
        <f t="shared" si="1122"/>
        <v>0.60911439981207427</v>
      </c>
      <c r="I2764" s="2"/>
      <c r="J2764" s="2">
        <f t="shared" si="1111"/>
        <v>0.19163730326521025</v>
      </c>
      <c r="K2764" s="2">
        <f t="shared" si="1112"/>
        <v>0.80075170307728449</v>
      </c>
      <c r="L2764" s="2">
        <f t="shared" si="1113"/>
        <v>0</v>
      </c>
      <c r="M2764" s="2">
        <f t="shared" si="1114"/>
        <v>7.6109936575052828E-3</v>
      </c>
      <c r="N2764" s="38">
        <v>4079</v>
      </c>
      <c r="O2764" s="38">
        <v>17044</v>
      </c>
      <c r="P2764" s="38"/>
      <c r="Q2764" s="38">
        <v>71</v>
      </c>
      <c r="R2764" s="38">
        <v>42</v>
      </c>
      <c r="S2764" s="38"/>
      <c r="T2764" s="38">
        <v>0</v>
      </c>
      <c r="U2764" s="38">
        <v>0</v>
      </c>
      <c r="V2764" s="38"/>
      <c r="W2764" s="38">
        <f>IF(Copyright!B$11=1,IF(CF2764&gt;0,CF2764-T2764-X2764-U2764-SUM(Z2764:AY2764),SUM(CN2764:CR2764)),SUM(CN2764:CR2764))</f>
        <v>0</v>
      </c>
      <c r="X2764" s="38">
        <v>0</v>
      </c>
      <c r="Y2764" s="38"/>
      <c r="Z2764" s="38">
        <v>49</v>
      </c>
      <c r="AA2764" s="38"/>
      <c r="AB2764" s="38"/>
      <c r="AC2764" s="38"/>
      <c r="AD2764" s="38"/>
      <c r="AE2764" s="38"/>
      <c r="AF2764" s="38"/>
      <c r="AG2764" s="38"/>
      <c r="AH2764" s="38"/>
      <c r="AI2764" s="38"/>
      <c r="AJ2764" s="38"/>
      <c r="AK2764" s="38"/>
      <c r="AL2764" s="38">
        <v>0</v>
      </c>
      <c r="AM2764" s="38"/>
      <c r="AN2764" s="38"/>
      <c r="AO2764" s="38"/>
      <c r="AP2764" s="38"/>
      <c r="AQ2764" s="38"/>
      <c r="AR2764" s="38"/>
      <c r="AS2764" s="38"/>
      <c r="AT2764" s="38"/>
      <c r="AU2764" s="38"/>
      <c r="AV2764" s="38"/>
      <c r="AW2764" s="38"/>
      <c r="AX2764" s="38"/>
      <c r="AY2764" s="38"/>
      <c r="BA2764" s="3">
        <f>IF(Q2764&gt;0,RANK(Q2764,(N2764:P2764,Q2764:AE2764)),0)</f>
        <v>3</v>
      </c>
      <c r="BB2764" s="3">
        <f>IF(R2764&gt;0,RANK(R2764,(N2764:P2764,Q2764:AE2764)),0)</f>
        <v>5</v>
      </c>
      <c r="BC2764" s="3">
        <f>IF(S2764&gt;0,RANK(S2764,(N2764:P2764,Q2764:AE2764)),0)</f>
        <v>0</v>
      </c>
      <c r="BD2764" s="3">
        <f>IF(T2764&gt;0,RANK(T2764,(N2764:P2764,Q2764:AE2764)),0)</f>
        <v>0</v>
      </c>
      <c r="BE2764" s="2">
        <f t="shared" si="1115"/>
        <v>3.3356824054498473E-3</v>
      </c>
      <c r="BF2764" s="2">
        <f t="shared" si="1116"/>
        <v>1.9732205778717408E-3</v>
      </c>
      <c r="BG2764" s="2">
        <f t="shared" si="1117"/>
        <v>0</v>
      </c>
      <c r="BH2764" s="2">
        <f t="shared" si="1118"/>
        <v>0</v>
      </c>
      <c r="BJ2764" t="s">
        <v>305</v>
      </c>
      <c r="BK2764" t="s">
        <v>52</v>
      </c>
      <c r="BL2764">
        <v>4</v>
      </c>
      <c r="BN2764">
        <v>0</v>
      </c>
      <c r="BO2764" s="60">
        <v>48</v>
      </c>
      <c r="BP2764" s="62">
        <v>277</v>
      </c>
      <c r="BQ2764" s="66">
        <f t="shared" si="1119"/>
        <v>48277</v>
      </c>
      <c r="BR2764" s="66">
        <f t="shared" si="1109"/>
        <v>48277</v>
      </c>
      <c r="BS2764" s="3" t="s">
        <v>3083</v>
      </c>
      <c r="BY2764" s="73"/>
      <c r="CB2764" s="73"/>
      <c r="CD2764" s="38">
        <f t="shared" si="1120"/>
        <v>0</v>
      </c>
      <c r="CE2764" s="38">
        <v>21285</v>
      </c>
      <c r="CF2764" s="38">
        <v>49</v>
      </c>
      <c r="CM2764" s="51"/>
    </row>
    <row r="2765" spans="1:91" ht="14" hidden="1" customHeight="1" outlineLevel="1" x14ac:dyDescent="0.2">
      <c r="A2765" t="s">
        <v>1525</v>
      </c>
      <c r="B2765" t="s">
        <v>52</v>
      </c>
      <c r="C2765" s="1">
        <f t="shared" si="1110"/>
        <v>4163</v>
      </c>
      <c r="D2765" s="3">
        <f>IF(N2765&gt;0, RANK(N2765,(N2765:P2765,Q2765:AE2765)),0)</f>
        <v>2</v>
      </c>
      <c r="E2765" s="3">
        <f>IF(O2765&gt;0,RANK(O2765,(N2765:P2765,Q2765:AE2765)),0)</f>
        <v>1</v>
      </c>
      <c r="F2765" s="3">
        <f>IF(P2765&gt;0,RANK(P2765,(N2765:P2765,Q2765:AE2765)),0)</f>
        <v>0</v>
      </c>
      <c r="G2765" s="1">
        <f t="shared" si="1121"/>
        <v>2669</v>
      </c>
      <c r="H2765" s="2">
        <f t="shared" si="1122"/>
        <v>0.64112418928657222</v>
      </c>
      <c r="I2765" s="2"/>
      <c r="J2765" s="2">
        <f t="shared" si="1111"/>
        <v>0.17511410040835937</v>
      </c>
      <c r="K2765" s="2">
        <f t="shared" si="1112"/>
        <v>0.81623828969493151</v>
      </c>
      <c r="L2765" s="2">
        <f t="shared" si="1113"/>
        <v>0</v>
      </c>
      <c r="M2765" s="2">
        <f t="shared" si="1114"/>
        <v>8.6476098967090964E-3</v>
      </c>
      <c r="N2765" s="38">
        <v>729</v>
      </c>
      <c r="O2765" s="38">
        <v>3398</v>
      </c>
      <c r="P2765" s="38"/>
      <c r="Q2765" s="38">
        <v>13</v>
      </c>
      <c r="R2765" s="38">
        <v>11</v>
      </c>
      <c r="S2765" s="38"/>
      <c r="T2765" s="38">
        <v>0</v>
      </c>
      <c r="U2765" s="38">
        <v>0</v>
      </c>
      <c r="V2765" s="38"/>
      <c r="W2765" s="38">
        <f>IF(Copyright!B$11=1,IF(CF2765&gt;0,CF2765-T2765-X2765-U2765-SUM(Z2765:AY2765),SUM(CN2765:CR2765)),SUM(CN2765:CR2765))</f>
        <v>12</v>
      </c>
      <c r="X2765" s="38">
        <v>0</v>
      </c>
      <c r="Y2765" s="38"/>
      <c r="Z2765" s="38">
        <v>0</v>
      </c>
      <c r="AA2765" s="38"/>
      <c r="AB2765" s="38"/>
      <c r="AC2765" s="38"/>
      <c r="AD2765" s="38"/>
      <c r="AE2765" s="38"/>
      <c r="AF2765" s="38"/>
      <c r="AG2765" s="38"/>
      <c r="AH2765" s="38"/>
      <c r="AI2765" s="38"/>
      <c r="AJ2765" s="38"/>
      <c r="AK2765" s="38"/>
      <c r="AL2765" s="38">
        <v>0</v>
      </c>
      <c r="AM2765" s="38"/>
      <c r="AN2765" s="38"/>
      <c r="AO2765" s="38"/>
      <c r="AP2765" s="38"/>
      <c r="AQ2765" s="38"/>
      <c r="AR2765" s="38"/>
      <c r="AS2765" s="38"/>
      <c r="AT2765" s="38"/>
      <c r="AU2765" s="38"/>
      <c r="AV2765" s="38"/>
      <c r="AW2765" s="38"/>
      <c r="AX2765" s="38"/>
      <c r="AY2765" s="38"/>
      <c r="BA2765" s="3">
        <f>IF(Q2765&gt;0,RANK(Q2765,(N2765:P2765,Q2765:AE2765)),0)</f>
        <v>3</v>
      </c>
      <c r="BB2765" s="3">
        <f>IF(R2765&gt;0,RANK(R2765,(N2765:P2765,Q2765:AE2765)),0)</f>
        <v>5</v>
      </c>
      <c r="BC2765" s="3">
        <f>IF(S2765&gt;0,RANK(S2765,(N2765:P2765,Q2765:AE2765)),0)</f>
        <v>0</v>
      </c>
      <c r="BD2765" s="3">
        <f>IF(T2765&gt;0,RANK(T2765,(N2765:P2765,Q2765:AE2765)),0)</f>
        <v>0</v>
      </c>
      <c r="BE2765" s="2">
        <f t="shared" si="1115"/>
        <v>3.1227480182560653E-3</v>
      </c>
      <c r="BF2765" s="2">
        <f t="shared" si="1116"/>
        <v>2.6423252462166708E-3</v>
      </c>
      <c r="BG2765" s="2">
        <f t="shared" si="1117"/>
        <v>0</v>
      </c>
      <c r="BH2765" s="2">
        <f t="shared" si="1118"/>
        <v>0</v>
      </c>
      <c r="BJ2765" t="s">
        <v>1525</v>
      </c>
      <c r="BK2765" t="s">
        <v>52</v>
      </c>
      <c r="BL2765">
        <v>19</v>
      </c>
      <c r="BN2765">
        <v>0</v>
      </c>
      <c r="BO2765" s="60">
        <v>48</v>
      </c>
      <c r="BP2765" s="62">
        <v>279</v>
      </c>
      <c r="BQ2765" s="66">
        <f t="shared" si="1119"/>
        <v>48279</v>
      </c>
      <c r="BR2765" s="66">
        <f t="shared" si="1109"/>
        <v>48279</v>
      </c>
      <c r="BS2765" s="3" t="s">
        <v>3083</v>
      </c>
      <c r="BY2765" s="95"/>
      <c r="CB2765" s="95"/>
      <c r="CD2765" s="38">
        <f t="shared" si="1120"/>
        <v>0</v>
      </c>
      <c r="CE2765" s="38">
        <v>4163</v>
      </c>
      <c r="CF2765" s="38">
        <v>12</v>
      </c>
      <c r="CM2765" s="51"/>
    </row>
    <row r="2766" spans="1:91" ht="14" hidden="1" customHeight="1" outlineLevel="1" x14ac:dyDescent="0.2">
      <c r="A2766" t="s">
        <v>1033</v>
      </c>
      <c r="B2766" t="s">
        <v>52</v>
      </c>
      <c r="C2766" s="1">
        <f t="shared" si="1110"/>
        <v>11321</v>
      </c>
      <c r="D2766" s="3">
        <f>IF(N2766&gt;0, RANK(N2766,(N2766:P2766,Q2766:AE2766)),0)</f>
        <v>2</v>
      </c>
      <c r="E2766" s="3">
        <f>IF(O2766&gt;0,RANK(O2766,(N2766:P2766,Q2766:AE2766)),0)</f>
        <v>1</v>
      </c>
      <c r="F2766" s="3">
        <f>IF(P2766&gt;0,RANK(P2766,(N2766:P2766,Q2766:AE2766)),0)</f>
        <v>0</v>
      </c>
      <c r="G2766" s="1">
        <f t="shared" si="1121"/>
        <v>6729</v>
      </c>
      <c r="H2766" s="2">
        <f t="shared" si="1122"/>
        <v>0.59438212172069604</v>
      </c>
      <c r="I2766" s="2"/>
      <c r="J2766" s="2">
        <f t="shared" si="1111"/>
        <v>0.19715572829255365</v>
      </c>
      <c r="K2766" s="2">
        <f t="shared" si="1112"/>
        <v>0.79153785001324972</v>
      </c>
      <c r="L2766" s="2">
        <f t="shared" si="1113"/>
        <v>0</v>
      </c>
      <c r="M2766" s="2">
        <f t="shared" si="1114"/>
        <v>1.13064216941966E-2</v>
      </c>
      <c r="N2766" s="38">
        <v>2232</v>
      </c>
      <c r="O2766" s="38">
        <v>8961</v>
      </c>
      <c r="P2766" s="38"/>
      <c r="Q2766" s="38">
        <v>63</v>
      </c>
      <c r="R2766" s="38">
        <v>40</v>
      </c>
      <c r="S2766" s="38"/>
      <c r="T2766" s="38">
        <v>0</v>
      </c>
      <c r="U2766" s="38">
        <v>1</v>
      </c>
      <c r="V2766" s="38"/>
      <c r="W2766" s="38">
        <f>IF(Copyright!B$11=1,IF(CF2766&gt;0,CF2766-T2766-X2766-U2766-SUM(Z2766:AY2766),SUM(CN2766:CR2766)),SUM(CN2766:CR2766))</f>
        <v>21</v>
      </c>
      <c r="X2766" s="38">
        <v>2</v>
      </c>
      <c r="Y2766" s="38"/>
      <c r="Z2766" s="38">
        <v>1</v>
      </c>
      <c r="AA2766" s="38"/>
      <c r="AB2766" s="38"/>
      <c r="AC2766" s="38"/>
      <c r="AD2766" s="38"/>
      <c r="AE2766" s="38"/>
      <c r="AF2766" s="38"/>
      <c r="AG2766" s="38"/>
      <c r="AH2766" s="38"/>
      <c r="AI2766" s="38"/>
      <c r="AJ2766" s="38"/>
      <c r="AK2766" s="38"/>
      <c r="AL2766" s="38">
        <v>0</v>
      </c>
      <c r="AM2766" s="38"/>
      <c r="AN2766" s="38"/>
      <c r="AO2766" s="38"/>
      <c r="AP2766" s="38"/>
      <c r="AQ2766" s="38"/>
      <c r="AR2766" s="38"/>
      <c r="AS2766" s="38"/>
      <c r="AT2766" s="38"/>
      <c r="AU2766" s="38"/>
      <c r="AV2766" s="38"/>
      <c r="AW2766" s="38"/>
      <c r="AX2766" s="38"/>
      <c r="AY2766" s="38"/>
      <c r="BA2766" s="3">
        <f>IF(Q2766&gt;0,RANK(Q2766,(N2766:P2766,Q2766:AE2766)),0)</f>
        <v>3</v>
      </c>
      <c r="BB2766" s="3">
        <f>IF(R2766&gt;0,RANK(R2766,(N2766:P2766,Q2766:AE2766)),0)</f>
        <v>4</v>
      </c>
      <c r="BC2766" s="3">
        <f>IF(S2766&gt;0,RANK(S2766,(N2766:P2766,Q2766:AE2766)),0)</f>
        <v>0</v>
      </c>
      <c r="BD2766" s="3">
        <f>IF(T2766&gt;0,RANK(T2766,(N2766:P2766,Q2766:AE2766)),0)</f>
        <v>0</v>
      </c>
      <c r="BE2766" s="2">
        <f t="shared" si="1115"/>
        <v>5.5648794276124021E-3</v>
      </c>
      <c r="BF2766" s="2">
        <f t="shared" si="1116"/>
        <v>3.5332567794364458E-3</v>
      </c>
      <c r="BG2766" s="2">
        <f t="shared" si="1117"/>
        <v>0</v>
      </c>
      <c r="BH2766" s="2">
        <f t="shared" si="1118"/>
        <v>0</v>
      </c>
      <c r="BJ2766" t="s">
        <v>1033</v>
      </c>
      <c r="BK2766" t="s">
        <v>52</v>
      </c>
      <c r="BL2766">
        <v>11</v>
      </c>
      <c r="BN2766">
        <v>0</v>
      </c>
      <c r="BO2766" s="60">
        <v>48</v>
      </c>
      <c r="BP2766" s="62">
        <v>281</v>
      </c>
      <c r="BQ2766" s="66">
        <f t="shared" si="1119"/>
        <v>48281</v>
      </c>
      <c r="BR2766" s="66">
        <f t="shared" si="1109"/>
        <v>48281</v>
      </c>
      <c r="BS2766" s="3" t="s">
        <v>3083</v>
      </c>
      <c r="BY2766" s="73"/>
      <c r="CB2766" s="73"/>
      <c r="CD2766" s="38">
        <f t="shared" si="1120"/>
        <v>0</v>
      </c>
      <c r="CE2766" s="38">
        <f>8961+2232+63+40+25</f>
        <v>11321</v>
      </c>
      <c r="CF2766" s="38">
        <v>25</v>
      </c>
      <c r="CM2766" s="51"/>
    </row>
    <row r="2767" spans="1:91" ht="14" hidden="1" customHeight="1" outlineLevel="1" x14ac:dyDescent="0.2">
      <c r="A2767" t="s">
        <v>2212</v>
      </c>
      <c r="B2767" t="s">
        <v>52</v>
      </c>
      <c r="C2767" s="1">
        <f t="shared" si="1110"/>
        <v>10497</v>
      </c>
      <c r="D2767" s="3">
        <f>IF(N2767&gt;0, RANK(N2767,(N2767:P2767,Q2767:AE2767)),0)</f>
        <v>2</v>
      </c>
      <c r="E2767" s="3">
        <f>IF(O2767&gt;0,RANK(O2767,(N2767:P2767,Q2767:AE2767)),0)</f>
        <v>1</v>
      </c>
      <c r="F2767" s="3">
        <f>IF(P2767&gt;0,RANK(P2767,(N2767:P2767,Q2767:AE2767)),0)</f>
        <v>0</v>
      </c>
      <c r="G2767" s="1">
        <f t="shared" si="1121"/>
        <v>7980</v>
      </c>
      <c r="H2767" s="2">
        <f t="shared" si="1122"/>
        <v>0.76021720491569023</v>
      </c>
      <c r="I2767" s="2"/>
      <c r="J2767" s="2">
        <f t="shared" si="1111"/>
        <v>0.11765266266552349</v>
      </c>
      <c r="K2767" s="2">
        <f t="shared" si="1112"/>
        <v>0.87786986758121366</v>
      </c>
      <c r="L2767" s="2">
        <f t="shared" si="1113"/>
        <v>0</v>
      </c>
      <c r="M2767" s="2">
        <f t="shared" si="1114"/>
        <v>4.4774697532629082E-3</v>
      </c>
      <c r="N2767" s="38">
        <v>1235</v>
      </c>
      <c r="O2767" s="38">
        <v>9215</v>
      </c>
      <c r="P2767" s="38"/>
      <c r="Q2767" s="38">
        <v>19</v>
      </c>
      <c r="R2767" s="38">
        <v>17</v>
      </c>
      <c r="S2767" s="38"/>
      <c r="T2767" s="38">
        <v>0</v>
      </c>
      <c r="U2767" s="38">
        <v>2</v>
      </c>
      <c r="V2767" s="38"/>
      <c r="W2767" s="38">
        <f>IF(Copyright!B$11=1,IF(CF2767&gt;0,CF2767-T2767-X2767-U2767-SUM(Z2767:AY2767),SUM(CN2767:CR2767)),SUM(CN2767:CR2767))</f>
        <v>6</v>
      </c>
      <c r="X2767" s="38">
        <v>3</v>
      </c>
      <c r="Y2767" s="38"/>
      <c r="Z2767" s="38">
        <v>0</v>
      </c>
      <c r="AA2767" s="38"/>
      <c r="AB2767" s="38"/>
      <c r="AC2767" s="38"/>
      <c r="AD2767" s="38"/>
      <c r="AE2767" s="38"/>
      <c r="AF2767" s="38"/>
      <c r="AG2767" s="38"/>
      <c r="AH2767" s="38"/>
      <c r="AI2767" s="38"/>
      <c r="AJ2767" s="38"/>
      <c r="AK2767" s="38"/>
      <c r="AL2767" s="38">
        <v>0</v>
      </c>
      <c r="AM2767" s="38"/>
      <c r="AN2767" s="38"/>
      <c r="AO2767" s="38"/>
      <c r="AP2767" s="38"/>
      <c r="AQ2767" s="38"/>
      <c r="AR2767" s="38"/>
      <c r="AS2767" s="38"/>
      <c r="AT2767" s="38"/>
      <c r="AU2767" s="38"/>
      <c r="AV2767" s="38"/>
      <c r="AW2767" s="38"/>
      <c r="AX2767" s="38"/>
      <c r="AY2767" s="38"/>
      <c r="BA2767" s="3">
        <f>IF(Q2767&gt;0,RANK(Q2767,(N2767:P2767,Q2767:AE2767)),0)</f>
        <v>3</v>
      </c>
      <c r="BB2767" s="3">
        <f>IF(R2767&gt;0,RANK(R2767,(N2767:P2767,Q2767:AE2767)),0)</f>
        <v>4</v>
      </c>
      <c r="BC2767" s="3">
        <f>IF(S2767&gt;0,RANK(S2767,(N2767:P2767,Q2767:AE2767)),0)</f>
        <v>0</v>
      </c>
      <c r="BD2767" s="3">
        <f>IF(T2767&gt;0,RANK(T2767,(N2767:P2767,Q2767:AE2767)),0)</f>
        <v>0</v>
      </c>
      <c r="BE2767" s="2">
        <f t="shared" si="1115"/>
        <v>1.8100409640849767E-3</v>
      </c>
      <c r="BF2767" s="2">
        <f t="shared" si="1116"/>
        <v>1.6195103362865581E-3</v>
      </c>
      <c r="BG2767" s="2">
        <f t="shared" si="1117"/>
        <v>0</v>
      </c>
      <c r="BH2767" s="2">
        <f t="shared" si="1118"/>
        <v>0</v>
      </c>
      <c r="BJ2767" t="s">
        <v>2212</v>
      </c>
      <c r="BK2767" t="s">
        <v>52</v>
      </c>
      <c r="BL2767">
        <v>27</v>
      </c>
      <c r="BN2767">
        <v>0</v>
      </c>
      <c r="BO2767" s="60">
        <v>48</v>
      </c>
      <c r="BP2767" s="62">
        <v>285</v>
      </c>
      <c r="BQ2767" s="66">
        <f t="shared" si="1119"/>
        <v>48285</v>
      </c>
      <c r="BR2767" s="66">
        <f t="shared" si="1109"/>
        <v>48285</v>
      </c>
      <c r="BS2767" s="3" t="s">
        <v>3083</v>
      </c>
      <c r="BY2767" s="73"/>
      <c r="CB2767" s="73"/>
      <c r="CD2767" s="38">
        <f t="shared" si="1120"/>
        <v>0</v>
      </c>
      <c r="CE2767" s="38">
        <f>9215+1235+19+17+11</f>
        <v>10497</v>
      </c>
      <c r="CF2767" s="1">
        <v>11</v>
      </c>
      <c r="CM2767" s="51"/>
    </row>
    <row r="2768" spans="1:91" ht="14" hidden="1" customHeight="1" outlineLevel="1" x14ac:dyDescent="0.2">
      <c r="A2768" t="s">
        <v>96</v>
      </c>
      <c r="B2768" t="s">
        <v>52</v>
      </c>
      <c r="C2768" s="1">
        <f t="shared" si="1110"/>
        <v>8427</v>
      </c>
      <c r="D2768" s="3">
        <f>IF(N2768&gt;0, RANK(N2768,(N2768:P2768,Q2768:AE2768)),0)</f>
        <v>2</v>
      </c>
      <c r="E2768" s="3">
        <f>IF(O2768&gt;0,RANK(O2768,(N2768:P2768,Q2768:AE2768)),0)</f>
        <v>1</v>
      </c>
      <c r="F2768" s="3">
        <f>IF(P2768&gt;0,RANK(P2768,(N2768:P2768,Q2768:AE2768)),0)</f>
        <v>0</v>
      </c>
      <c r="G2768" s="1">
        <f t="shared" si="1121"/>
        <v>5084</v>
      </c>
      <c r="H2768" s="2">
        <f t="shared" si="1122"/>
        <v>0.60329892013765274</v>
      </c>
      <c r="I2768" s="2"/>
      <c r="J2768" s="2">
        <f t="shared" si="1111"/>
        <v>0.1946125548831138</v>
      </c>
      <c r="K2768" s="2">
        <f t="shared" si="1112"/>
        <v>0.79791147502076654</v>
      </c>
      <c r="L2768" s="2">
        <f t="shared" si="1113"/>
        <v>0</v>
      </c>
      <c r="M2768" s="2">
        <f t="shared" si="1114"/>
        <v>7.4759700961196662E-3</v>
      </c>
      <c r="N2768" s="38">
        <v>1640</v>
      </c>
      <c r="O2768" s="38">
        <v>6724</v>
      </c>
      <c r="P2768" s="38"/>
      <c r="Q2768" s="38">
        <v>35</v>
      </c>
      <c r="R2768" s="38">
        <v>14</v>
      </c>
      <c r="S2768" s="38"/>
      <c r="T2768" s="38">
        <v>1</v>
      </c>
      <c r="U2768" s="38">
        <v>1</v>
      </c>
      <c r="V2768" s="38"/>
      <c r="W2768" s="38">
        <f>IF(Copyright!B$11=1,IF(CF2768&gt;0,CF2768-T2768-X2768-U2768-SUM(Z2768:AY2768),SUM(CN2768:CR2768)),SUM(CN2768:CR2768))</f>
        <v>12</v>
      </c>
      <c r="X2768" s="38">
        <v>0</v>
      </c>
      <c r="Y2768" s="38"/>
      <c r="Z2768" s="38">
        <v>0</v>
      </c>
      <c r="AA2768" s="38"/>
      <c r="AB2768" s="38"/>
      <c r="AC2768" s="38"/>
      <c r="AD2768" s="38"/>
      <c r="AE2768" s="38"/>
      <c r="AF2768" s="38"/>
      <c r="AG2768" s="38"/>
      <c r="AH2768" s="38"/>
      <c r="AI2768" s="38"/>
      <c r="AJ2768" s="38"/>
      <c r="AK2768" s="38"/>
      <c r="AL2768" s="38">
        <v>0</v>
      </c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BA2768" s="3">
        <f>IF(Q2768&gt;0,RANK(Q2768,(N2768:P2768,Q2768:AE2768)),0)</f>
        <v>3</v>
      </c>
      <c r="BB2768" s="3">
        <f>IF(R2768&gt;0,RANK(R2768,(N2768:P2768,Q2768:AE2768)),0)</f>
        <v>4</v>
      </c>
      <c r="BC2768" s="3">
        <f>IF(S2768&gt;0,RANK(S2768,(N2768:P2768,Q2768:AE2768)),0)</f>
        <v>0</v>
      </c>
      <c r="BD2768" s="3">
        <f>IF(T2768&gt;0,RANK(T2768,(N2768:P2768,Q2768:AE2768)),0)</f>
        <v>6</v>
      </c>
      <c r="BE2768" s="2">
        <f t="shared" si="1115"/>
        <v>4.1533167200664533E-3</v>
      </c>
      <c r="BF2768" s="2">
        <f t="shared" si="1116"/>
        <v>1.6613266880265813E-3</v>
      </c>
      <c r="BG2768" s="2">
        <f t="shared" si="1117"/>
        <v>0</v>
      </c>
      <c r="BH2768" s="2">
        <f t="shared" si="1118"/>
        <v>1.1866619200189867E-4</v>
      </c>
      <c r="BJ2768" t="s">
        <v>96</v>
      </c>
      <c r="BK2768" t="s">
        <v>52</v>
      </c>
      <c r="BL2768">
        <v>10</v>
      </c>
      <c r="BN2768">
        <v>0</v>
      </c>
      <c r="BO2768" s="60">
        <v>48</v>
      </c>
      <c r="BP2768" s="62">
        <v>287</v>
      </c>
      <c r="BQ2768" s="66">
        <f t="shared" si="1119"/>
        <v>48287</v>
      </c>
      <c r="BR2768" s="66">
        <f t="shared" si="1109"/>
        <v>48287</v>
      </c>
      <c r="BS2768" s="3" t="s">
        <v>3083</v>
      </c>
      <c r="CB2768" s="73"/>
      <c r="CD2768" s="38">
        <f t="shared" si="1120"/>
        <v>0</v>
      </c>
      <c r="CE2768" s="38">
        <f>6724+1640+35+14+14</f>
        <v>8427</v>
      </c>
      <c r="CF2768" s="38">
        <v>14</v>
      </c>
      <c r="CM2768" s="51"/>
    </row>
    <row r="2769" spans="1:91" ht="14" hidden="1" customHeight="1" outlineLevel="1" x14ac:dyDescent="0.2">
      <c r="A2769" t="s">
        <v>1028</v>
      </c>
      <c r="B2769" t="s">
        <v>52</v>
      </c>
      <c r="C2769" s="1">
        <f t="shared" si="1110"/>
        <v>9081</v>
      </c>
      <c r="D2769" s="3">
        <f>IF(N2769&gt;0, RANK(N2769,(N2769:P2769,Q2769:AE2769)),0)</f>
        <v>2</v>
      </c>
      <c r="E2769" s="3">
        <f>IF(O2769&gt;0,RANK(O2769,(N2769:P2769,Q2769:AE2769)),0)</f>
        <v>1</v>
      </c>
      <c r="F2769" s="3">
        <f>IF(P2769&gt;0,RANK(P2769,(N2769:P2769,Q2769:AE2769)),0)</f>
        <v>0</v>
      </c>
      <c r="G2769" s="1">
        <f t="shared" si="1121"/>
        <v>6949</v>
      </c>
      <c r="H2769" s="2">
        <f t="shared" si="1122"/>
        <v>0.7652240942627464</v>
      </c>
      <c r="I2769" s="2"/>
      <c r="J2769" s="2">
        <f t="shared" si="1111"/>
        <v>0.11375399185111772</v>
      </c>
      <c r="K2769" s="2">
        <f t="shared" si="1112"/>
        <v>0.87897808611386408</v>
      </c>
      <c r="L2769" s="2">
        <f t="shared" si="1113"/>
        <v>0</v>
      </c>
      <c r="M2769" s="2">
        <f t="shared" si="1114"/>
        <v>7.2679220350182483E-3</v>
      </c>
      <c r="N2769" s="38">
        <v>1033</v>
      </c>
      <c r="O2769" s="38">
        <v>7982</v>
      </c>
      <c r="P2769" s="38"/>
      <c r="Q2769" s="38">
        <v>34</v>
      </c>
      <c r="R2769" s="38">
        <v>11</v>
      </c>
      <c r="S2769" s="38"/>
      <c r="T2769" s="38">
        <v>0</v>
      </c>
      <c r="U2769" s="38">
        <v>0</v>
      </c>
      <c r="V2769" s="38"/>
      <c r="W2769" s="38">
        <f>IF(Copyright!B$11=1,IF(CF2769&gt;0,CF2769-T2769-X2769-U2769-SUM(Z2769:AY2769),SUM(CN2769:CR2769)),SUM(CN2769:CR2769))</f>
        <v>17</v>
      </c>
      <c r="X2769" s="38">
        <v>3</v>
      </c>
      <c r="Y2769" s="38"/>
      <c r="Z2769" s="38">
        <v>1</v>
      </c>
      <c r="AA2769" s="38"/>
      <c r="AB2769" s="38"/>
      <c r="AC2769" s="38"/>
      <c r="AD2769" s="38"/>
      <c r="AE2769" s="38"/>
      <c r="AF2769" s="38"/>
      <c r="AG2769" s="38"/>
      <c r="AH2769" s="38"/>
      <c r="AI2769" s="38"/>
      <c r="AJ2769" s="38"/>
      <c r="AK2769" s="38"/>
      <c r="AL2769" s="38">
        <v>0</v>
      </c>
      <c r="AM2769" s="38"/>
      <c r="AN2769" s="38"/>
      <c r="AO2769" s="38"/>
      <c r="AP2769" s="38"/>
      <c r="AQ2769" s="38"/>
      <c r="AR2769" s="38"/>
      <c r="AS2769" s="38"/>
      <c r="AT2769" s="38"/>
      <c r="AU2769" s="38"/>
      <c r="AV2769" s="38"/>
      <c r="AW2769" s="38"/>
      <c r="AX2769" s="38"/>
      <c r="AY2769" s="38"/>
      <c r="BA2769" s="3">
        <f>IF(Q2769&gt;0,RANK(Q2769,(N2769:P2769,Q2769:AE2769)),0)</f>
        <v>3</v>
      </c>
      <c r="BB2769" s="3">
        <f>IF(R2769&gt;0,RANK(R2769,(N2769:P2769,Q2769:AE2769)),0)</f>
        <v>5</v>
      </c>
      <c r="BC2769" s="3">
        <f>IF(S2769&gt;0,RANK(S2769,(N2769:P2769,Q2769:AE2769)),0)</f>
        <v>0</v>
      </c>
      <c r="BD2769" s="3">
        <f>IF(T2769&gt;0,RANK(T2769,(N2769:P2769,Q2769:AE2769)),0)</f>
        <v>0</v>
      </c>
      <c r="BE2769" s="2">
        <f t="shared" si="1115"/>
        <v>3.7440810483426934E-3</v>
      </c>
      <c r="BF2769" s="2">
        <f t="shared" si="1116"/>
        <v>1.211320339169695E-3</v>
      </c>
      <c r="BG2769" s="2">
        <f t="shared" si="1117"/>
        <v>0</v>
      </c>
      <c r="BH2769" s="2">
        <f t="shared" si="1118"/>
        <v>0</v>
      </c>
      <c r="BJ2769" t="s">
        <v>1028</v>
      </c>
      <c r="BK2769" t="s">
        <v>52</v>
      </c>
      <c r="BL2769">
        <v>17</v>
      </c>
      <c r="BN2769">
        <v>0</v>
      </c>
      <c r="BO2769" s="60">
        <v>48</v>
      </c>
      <c r="BP2769" s="62">
        <v>289</v>
      </c>
      <c r="BQ2769" s="66">
        <f t="shared" si="1119"/>
        <v>48289</v>
      </c>
      <c r="BR2769" s="66">
        <f t="shared" si="1109"/>
        <v>48289</v>
      </c>
      <c r="BS2769" s="3" t="s">
        <v>3083</v>
      </c>
      <c r="BY2769" s="73"/>
      <c r="CB2769" s="73"/>
      <c r="CD2769" s="38">
        <f t="shared" si="1120"/>
        <v>0</v>
      </c>
      <c r="CE2769" s="38">
        <f>7982+1033+34+11+21</f>
        <v>9081</v>
      </c>
      <c r="CF2769" s="38">
        <v>21</v>
      </c>
      <c r="CM2769" s="51"/>
    </row>
    <row r="2770" spans="1:91" ht="14" hidden="1" customHeight="1" outlineLevel="1" x14ac:dyDescent="0.2">
      <c r="A2770" t="s">
        <v>314</v>
      </c>
      <c r="B2770" t="s">
        <v>52</v>
      </c>
      <c r="C2770" s="1">
        <f t="shared" si="1110"/>
        <v>31323</v>
      </c>
      <c r="D2770" s="3">
        <f>IF(N2770&gt;0, RANK(N2770,(N2770:P2770,Q2770:AE2770)),0)</f>
        <v>2</v>
      </c>
      <c r="E2770" s="3">
        <f>IF(O2770&gt;0,RANK(O2770,(N2770:P2770,Q2770:AE2770)),0)</f>
        <v>1</v>
      </c>
      <c r="F2770" s="3">
        <f>IF(P2770&gt;0,RANK(P2770,(N2770:P2770,Q2770:AE2770)),0)</f>
        <v>0</v>
      </c>
      <c r="G2770" s="1">
        <f t="shared" si="1121"/>
        <v>19289</v>
      </c>
      <c r="H2770" s="2">
        <f t="shared" si="1122"/>
        <v>0.6158094690802286</v>
      </c>
      <c r="I2770" s="2"/>
      <c r="J2770" s="2">
        <f t="shared" si="1111"/>
        <v>0.19002011301599464</v>
      </c>
      <c r="K2770" s="2">
        <f t="shared" si="1112"/>
        <v>0.80582958209622324</v>
      </c>
      <c r="L2770" s="2">
        <f t="shared" si="1113"/>
        <v>0</v>
      </c>
      <c r="M2770" s="2">
        <f t="shared" si="1114"/>
        <v>4.1503048877821191E-3</v>
      </c>
      <c r="N2770" s="38">
        <v>5952</v>
      </c>
      <c r="O2770" s="38">
        <v>25241</v>
      </c>
      <c r="P2770" s="38"/>
      <c r="Q2770" s="38">
        <v>88</v>
      </c>
      <c r="R2770" s="38">
        <v>35</v>
      </c>
      <c r="S2770" s="38"/>
      <c r="T2770" s="38">
        <v>3</v>
      </c>
      <c r="U2770" s="38">
        <v>1</v>
      </c>
      <c r="V2770" s="38"/>
      <c r="W2770" s="38">
        <f>IF(Copyright!B$11=1,IF(CF2770&gt;0,CF2770-T2770-X2770-U2770-SUM(Z2770:AY2770),SUM(CN2770:CR2770)),SUM(CN2770:CR2770))</f>
        <v>1</v>
      </c>
      <c r="X2770" s="38">
        <v>1</v>
      </c>
      <c r="Y2770" s="38"/>
      <c r="Z2770" s="38">
        <v>1</v>
      </c>
      <c r="AA2770" s="38"/>
      <c r="AB2770" s="38"/>
      <c r="AC2770" s="38"/>
      <c r="AD2770" s="38"/>
      <c r="AE2770" s="38"/>
      <c r="AF2770" s="38"/>
      <c r="AG2770" s="38"/>
      <c r="AH2770" s="38"/>
      <c r="AI2770" s="38"/>
      <c r="AJ2770" s="38"/>
      <c r="AK2770" s="38"/>
      <c r="AL2770" s="38">
        <v>0</v>
      </c>
      <c r="AM2770" s="38"/>
      <c r="AN2770" s="38"/>
      <c r="AO2770" s="38"/>
      <c r="AP2770" s="38"/>
      <c r="AQ2770" s="38"/>
      <c r="AR2770" s="38"/>
      <c r="AS2770" s="38"/>
      <c r="AT2770" s="38"/>
      <c r="AU2770" s="38"/>
      <c r="AV2770" s="38"/>
      <c r="AW2770" s="38"/>
      <c r="AX2770" s="38"/>
      <c r="AY2770" s="38"/>
      <c r="BA2770" s="3">
        <f>IF(Q2770&gt;0,RANK(Q2770,(N2770:P2770,Q2770:AE2770)),0)</f>
        <v>3</v>
      </c>
      <c r="BB2770" s="3">
        <f>IF(R2770&gt;0,RANK(R2770,(N2770:P2770,Q2770:AE2770)),0)</f>
        <v>4</v>
      </c>
      <c r="BC2770" s="3">
        <f>IF(S2770&gt;0,RANK(S2770,(N2770:P2770,Q2770:AE2770)),0)</f>
        <v>0</v>
      </c>
      <c r="BD2770" s="3">
        <f>IF(T2770&gt;0,RANK(T2770,(N2770:P2770,Q2770:AE2770)),0)</f>
        <v>5</v>
      </c>
      <c r="BE2770" s="2">
        <f t="shared" si="1115"/>
        <v>2.8094371548063723E-3</v>
      </c>
      <c r="BF2770" s="2">
        <f t="shared" si="1116"/>
        <v>1.1173897774798072E-3</v>
      </c>
      <c r="BG2770" s="2">
        <f t="shared" si="1117"/>
        <v>0</v>
      </c>
      <c r="BH2770" s="2">
        <f t="shared" si="1118"/>
        <v>9.5776266641126333E-5</v>
      </c>
      <c r="BJ2770" t="s">
        <v>314</v>
      </c>
      <c r="BK2770" t="s">
        <v>52</v>
      </c>
      <c r="BL2770">
        <v>36</v>
      </c>
      <c r="BN2770">
        <v>0</v>
      </c>
      <c r="BO2770" s="60">
        <v>48</v>
      </c>
      <c r="BP2770" s="62">
        <v>291</v>
      </c>
      <c r="BQ2770" s="66">
        <f t="shared" si="1119"/>
        <v>48291</v>
      </c>
      <c r="BR2770" s="66">
        <f t="shared" si="1109"/>
        <v>48291</v>
      </c>
      <c r="BS2770" s="3" t="s">
        <v>3083</v>
      </c>
      <c r="CB2770" s="73"/>
      <c r="CD2770" s="38">
        <f t="shared" si="1120"/>
        <v>0</v>
      </c>
      <c r="CE2770" s="38">
        <v>31323</v>
      </c>
      <c r="CF2770" s="38">
        <v>7</v>
      </c>
      <c r="CG2770" s="38" t="s">
        <v>3953</v>
      </c>
      <c r="CM2770" s="51"/>
    </row>
    <row r="2771" spans="1:91" ht="14" hidden="1" customHeight="1" outlineLevel="1" x14ac:dyDescent="0.2">
      <c r="A2771" t="s">
        <v>1311</v>
      </c>
      <c r="B2771" t="s">
        <v>52</v>
      </c>
      <c r="C2771" s="1">
        <f t="shared" si="1110"/>
        <v>9093</v>
      </c>
      <c r="D2771" s="3">
        <f>IF(N2771&gt;0, RANK(N2771,(N2771:P2771,Q2771:AE2771)),0)</f>
        <v>2</v>
      </c>
      <c r="E2771" s="3">
        <f>IF(O2771&gt;0,RANK(O2771,(N2771:P2771,Q2771:AE2771)),0)</f>
        <v>1</v>
      </c>
      <c r="F2771" s="3">
        <f>IF(P2771&gt;0,RANK(P2771,(N2771:P2771,Q2771:AE2771)),0)</f>
        <v>0</v>
      </c>
      <c r="G2771" s="1">
        <f t="shared" si="1121"/>
        <v>5160</v>
      </c>
      <c r="H2771" s="2">
        <f t="shared" si="1122"/>
        <v>0.56746948201913561</v>
      </c>
      <c r="I2771" s="2"/>
      <c r="J2771" s="2">
        <f t="shared" si="1111"/>
        <v>0.21126140987572858</v>
      </c>
      <c r="K2771" s="2">
        <f t="shared" si="1112"/>
        <v>0.77873089189486422</v>
      </c>
      <c r="L2771" s="2">
        <f t="shared" si="1113"/>
        <v>0</v>
      </c>
      <c r="M2771" s="2">
        <f t="shared" si="1114"/>
        <v>1.0007698229407169E-2</v>
      </c>
      <c r="N2771" s="38">
        <v>1921</v>
      </c>
      <c r="O2771" s="38">
        <v>7081</v>
      </c>
      <c r="P2771" s="38"/>
      <c r="Q2771" s="38">
        <v>44</v>
      </c>
      <c r="R2771" s="38">
        <v>23</v>
      </c>
      <c r="S2771" s="38"/>
      <c r="T2771" s="38">
        <v>0</v>
      </c>
      <c r="U2771" s="38">
        <v>0</v>
      </c>
      <c r="V2771" s="38"/>
      <c r="W2771" s="38">
        <f>IF(Copyright!B$11=1,IF(CF2771&gt;0,CF2771-T2771-X2771-U2771-SUM(Z2771:AY2771),SUM(CN2771:CR2771)),SUM(CN2771:CR2771))</f>
        <v>18</v>
      </c>
      <c r="X2771" s="38">
        <v>6</v>
      </c>
      <c r="Y2771" s="38"/>
      <c r="Z2771" s="38">
        <v>0</v>
      </c>
      <c r="AA2771" s="38"/>
      <c r="AB2771" s="38"/>
      <c r="AC2771" s="38"/>
      <c r="AD2771" s="38"/>
      <c r="AE2771" s="38"/>
      <c r="AF2771" s="38"/>
      <c r="AG2771" s="38"/>
      <c r="AH2771" s="38"/>
      <c r="AI2771" s="38"/>
      <c r="AJ2771" s="38"/>
      <c r="AK2771" s="38"/>
      <c r="AL2771" s="38">
        <v>0</v>
      </c>
      <c r="AM2771" s="38"/>
      <c r="AN2771" s="38"/>
      <c r="AO2771" s="38"/>
      <c r="AP2771" s="38"/>
      <c r="AQ2771" s="38"/>
      <c r="AR2771" s="38"/>
      <c r="AS2771" s="38"/>
      <c r="AT2771" s="38"/>
      <c r="AU2771" s="38"/>
      <c r="AV2771" s="38"/>
      <c r="AW2771" s="38"/>
      <c r="AX2771" s="38"/>
      <c r="AY2771" s="38"/>
      <c r="BA2771" s="3">
        <f>IF(Q2771&gt;0,RANK(Q2771,(N2771:P2771,Q2771:AE2771)),0)</f>
        <v>3</v>
      </c>
      <c r="BB2771" s="3">
        <f>IF(R2771&gt;0,RANK(R2771,(N2771:P2771,Q2771:AE2771)),0)</f>
        <v>4</v>
      </c>
      <c r="BC2771" s="3">
        <f>IF(S2771&gt;0,RANK(S2771,(N2771:P2771,Q2771:AE2771)),0)</f>
        <v>0</v>
      </c>
      <c r="BD2771" s="3">
        <f>IF(T2771&gt;0,RANK(T2771,(N2771:P2771,Q2771:AE2771)),0)</f>
        <v>0</v>
      </c>
      <c r="BE2771" s="2">
        <f t="shared" si="1115"/>
        <v>4.8388870559771249E-3</v>
      </c>
      <c r="BF2771" s="2">
        <f t="shared" si="1116"/>
        <v>2.5294182338062247E-3</v>
      </c>
      <c r="BG2771" s="2">
        <f t="shared" si="1117"/>
        <v>0</v>
      </c>
      <c r="BH2771" s="2">
        <f t="shared" si="1118"/>
        <v>0</v>
      </c>
      <c r="BJ2771" t="s">
        <v>1311</v>
      </c>
      <c r="BK2771" t="s">
        <v>52</v>
      </c>
      <c r="BL2771">
        <v>17</v>
      </c>
      <c r="BN2771">
        <v>0</v>
      </c>
      <c r="BO2771" s="60">
        <v>48</v>
      </c>
      <c r="BP2771" s="62">
        <v>293</v>
      </c>
      <c r="BQ2771" s="66">
        <f t="shared" si="1119"/>
        <v>48293</v>
      </c>
      <c r="BR2771" s="66">
        <f t="shared" si="1109"/>
        <v>48293</v>
      </c>
      <c r="BS2771" s="3" t="s">
        <v>3083</v>
      </c>
      <c r="CB2771" s="73"/>
      <c r="CD2771" s="38">
        <f t="shared" si="1120"/>
        <v>0</v>
      </c>
      <c r="CE2771" s="38">
        <f>7081+1921+44+23+24</f>
        <v>9093</v>
      </c>
      <c r="CF2771" s="38">
        <v>24</v>
      </c>
      <c r="CM2771" s="51"/>
    </row>
    <row r="2772" spans="1:91" ht="14" hidden="1" customHeight="1" outlineLevel="1" x14ac:dyDescent="0.2">
      <c r="A2772" t="s">
        <v>394</v>
      </c>
      <c r="B2772" t="s">
        <v>52</v>
      </c>
      <c r="C2772" s="1">
        <f t="shared" si="1110"/>
        <v>1259</v>
      </c>
      <c r="D2772" s="3">
        <f>IF(N2772&gt;0, RANK(N2772,(N2772:P2772,Q2772:AE2772)),0)</f>
        <v>2</v>
      </c>
      <c r="E2772" s="3">
        <f>IF(O2772&gt;0,RANK(O2772,(N2772:P2772,Q2772:AE2772)),0)</f>
        <v>1</v>
      </c>
      <c r="F2772" s="3">
        <f>IF(P2772&gt;0,RANK(P2772,(N2772:P2772,Q2772:AE2772)),0)</f>
        <v>0</v>
      </c>
      <c r="G2772" s="1">
        <f t="shared" si="1121"/>
        <v>1002</v>
      </c>
      <c r="H2772" s="2">
        <f t="shared" si="1122"/>
        <v>0.79586973788721205</v>
      </c>
      <c r="I2772" s="2"/>
      <c r="J2772" s="2">
        <f t="shared" si="1111"/>
        <v>9.7696584590945199E-2</v>
      </c>
      <c r="K2772" s="2">
        <f t="shared" si="1112"/>
        <v>0.89356632247815726</v>
      </c>
      <c r="L2772" s="2">
        <f t="shared" si="1113"/>
        <v>0</v>
      </c>
      <c r="M2772" s="2">
        <f t="shared" si="1114"/>
        <v>8.7370929308975276E-3</v>
      </c>
      <c r="N2772" s="38">
        <v>123</v>
      </c>
      <c r="O2772" s="38">
        <v>1125</v>
      </c>
      <c r="P2772" s="38"/>
      <c r="Q2772" s="38">
        <v>11</v>
      </c>
      <c r="R2772" s="38">
        <v>0</v>
      </c>
      <c r="S2772" s="38"/>
      <c r="T2772" s="38">
        <v>0</v>
      </c>
      <c r="U2772" s="38">
        <v>0</v>
      </c>
      <c r="V2772" s="38"/>
      <c r="W2772" s="38">
        <f>IF(Copyright!B$11=1,IF(CF2772&gt;0,CF2772-T2772-X2772-U2772-SUM(Z2772:AY2772),SUM(CN2772:CR2772)),SUM(CN2772:CR2772))</f>
        <v>0</v>
      </c>
      <c r="X2772" s="38">
        <v>0</v>
      </c>
      <c r="Y2772" s="38"/>
      <c r="Z2772" s="38">
        <v>0</v>
      </c>
      <c r="AA2772" s="38"/>
      <c r="AB2772" s="38"/>
      <c r="AC2772" s="38"/>
      <c r="AD2772" s="38"/>
      <c r="AE2772" s="38"/>
      <c r="AF2772" s="38"/>
      <c r="AG2772" s="38"/>
      <c r="AH2772" s="38"/>
      <c r="AI2772" s="38"/>
      <c r="AJ2772" s="38"/>
      <c r="AK2772" s="38"/>
      <c r="AL2772" s="38">
        <v>0</v>
      </c>
      <c r="AM2772" s="38"/>
      <c r="AN2772" s="38"/>
      <c r="AO2772" s="38"/>
      <c r="AP2772" s="38"/>
      <c r="AQ2772" s="38"/>
      <c r="AR2772" s="38"/>
      <c r="AS2772" s="38"/>
      <c r="AT2772" s="38"/>
      <c r="AU2772" s="38"/>
      <c r="AV2772" s="38"/>
      <c r="AW2772" s="38"/>
      <c r="AX2772" s="38"/>
      <c r="AY2772" s="38"/>
      <c r="BA2772" s="3">
        <f>IF(Q2772&gt;0,RANK(Q2772,(N2772:P2772,Q2772:AE2772)),0)</f>
        <v>3</v>
      </c>
      <c r="BB2772" s="3">
        <f>IF(R2772&gt;0,RANK(R2772,(N2772:P2772,Q2772:AE2772)),0)</f>
        <v>0</v>
      </c>
      <c r="BC2772" s="3">
        <f>IF(S2772&gt;0,RANK(S2772,(N2772:P2772,Q2772:AE2772)),0)</f>
        <v>0</v>
      </c>
      <c r="BD2772" s="3">
        <f>IF(T2772&gt;0,RANK(T2772,(N2772:P2772,Q2772:AE2772)),0)</f>
        <v>0</v>
      </c>
      <c r="BE2772" s="2">
        <f t="shared" si="1115"/>
        <v>8.737092930897538E-3</v>
      </c>
      <c r="BF2772" s="2">
        <f t="shared" si="1116"/>
        <v>0</v>
      </c>
      <c r="BG2772" s="2">
        <f t="shared" si="1117"/>
        <v>0</v>
      </c>
      <c r="BH2772" s="2">
        <f t="shared" si="1118"/>
        <v>0</v>
      </c>
      <c r="BJ2772" t="s">
        <v>394</v>
      </c>
      <c r="BK2772" t="s">
        <v>52</v>
      </c>
      <c r="BL2772">
        <v>13</v>
      </c>
      <c r="BN2772">
        <v>0</v>
      </c>
      <c r="BO2772" s="60">
        <v>48</v>
      </c>
      <c r="BP2772" s="62">
        <v>295</v>
      </c>
      <c r="BQ2772" s="66">
        <f t="shared" si="1119"/>
        <v>48295</v>
      </c>
      <c r="BR2772" s="66">
        <f t="shared" si="1109"/>
        <v>48295</v>
      </c>
      <c r="BS2772" s="3" t="s">
        <v>3083</v>
      </c>
      <c r="CB2772" s="6"/>
      <c r="CD2772" s="38">
        <f t="shared" si="1120"/>
        <v>1259</v>
      </c>
    </row>
    <row r="2773" spans="1:91" ht="14" hidden="1" customHeight="1" outlineLevel="1" x14ac:dyDescent="0.2">
      <c r="A2773" t="s">
        <v>1520</v>
      </c>
      <c r="B2773" t="s">
        <v>52</v>
      </c>
      <c r="C2773" s="1">
        <f t="shared" si="1110"/>
        <v>5093</v>
      </c>
      <c r="D2773" s="3">
        <f>IF(N2773&gt;0, RANK(N2773,(N2773:P2773,Q2773:AE2773)),0)</f>
        <v>2</v>
      </c>
      <c r="E2773" s="3">
        <f>IF(O2773&gt;0,RANK(O2773,(N2773:P2773,Q2773:AE2773)),0)</f>
        <v>1</v>
      </c>
      <c r="F2773" s="3">
        <f>IF(P2773&gt;0,RANK(P2773,(N2773:P2773,Q2773:AE2773)),0)</f>
        <v>0</v>
      </c>
      <c r="G2773" s="1">
        <f t="shared" si="1121"/>
        <v>3546</v>
      </c>
      <c r="H2773" s="2">
        <f t="shared" si="1122"/>
        <v>0.69624975456508931</v>
      </c>
      <c r="I2773" s="2"/>
      <c r="J2773" s="2">
        <f t="shared" si="1111"/>
        <v>0.14942077361083841</v>
      </c>
      <c r="K2773" s="2">
        <f t="shared" si="1112"/>
        <v>0.84567052817592769</v>
      </c>
      <c r="L2773" s="2">
        <f t="shared" si="1113"/>
        <v>0</v>
      </c>
      <c r="M2773" s="2">
        <f t="shared" si="1114"/>
        <v>4.9086982132339196E-3</v>
      </c>
      <c r="N2773" s="38">
        <v>761</v>
      </c>
      <c r="O2773" s="38">
        <v>4307</v>
      </c>
      <c r="P2773" s="38"/>
      <c r="Q2773" s="38">
        <v>13</v>
      </c>
      <c r="R2773" s="38">
        <v>11</v>
      </c>
      <c r="S2773" s="38"/>
      <c r="T2773" s="38">
        <v>0</v>
      </c>
      <c r="U2773" s="38">
        <v>0</v>
      </c>
      <c r="V2773" s="38"/>
      <c r="W2773" s="38">
        <f>IF(Copyright!B$11=1,IF(CF2773&gt;0,CF2773-T2773-X2773-U2773-SUM(Z2773:AY2773),SUM(CN2773:CR2773)),SUM(CN2773:CR2773))</f>
        <v>0</v>
      </c>
      <c r="X2773" s="38">
        <v>0</v>
      </c>
      <c r="Y2773" s="38"/>
      <c r="Z2773" s="38">
        <v>1</v>
      </c>
      <c r="AA2773" s="38"/>
      <c r="AB2773" s="38"/>
      <c r="AC2773" s="38"/>
      <c r="AD2773" s="38"/>
      <c r="AE2773" s="38"/>
      <c r="AF2773" s="38"/>
      <c r="AG2773" s="38"/>
      <c r="AH2773" s="38"/>
      <c r="AI2773" s="38"/>
      <c r="AJ2773" s="38"/>
      <c r="AK2773" s="38"/>
      <c r="AL2773" s="38">
        <v>0</v>
      </c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BA2773" s="3">
        <f>IF(Q2773&gt;0,RANK(Q2773,(N2773:P2773,Q2773:AE2773)),0)</f>
        <v>3</v>
      </c>
      <c r="BB2773" s="3">
        <f>IF(R2773&gt;0,RANK(R2773,(N2773:P2773,Q2773:AE2773)),0)</f>
        <v>4</v>
      </c>
      <c r="BC2773" s="3">
        <f>IF(S2773&gt;0,RANK(S2773,(N2773:P2773,Q2773:AE2773)),0)</f>
        <v>0</v>
      </c>
      <c r="BD2773" s="3">
        <f>IF(T2773&gt;0,RANK(T2773,(N2773:P2773,Q2773:AE2773)),0)</f>
        <v>0</v>
      </c>
      <c r="BE2773" s="2">
        <f t="shared" si="1115"/>
        <v>2.5525230708816024E-3</v>
      </c>
      <c r="BF2773" s="2">
        <f t="shared" si="1116"/>
        <v>2.1598272138228943E-3</v>
      </c>
      <c r="BG2773" s="2">
        <f t="shared" si="1117"/>
        <v>0</v>
      </c>
      <c r="BH2773" s="2">
        <f t="shared" si="1118"/>
        <v>0</v>
      </c>
      <c r="BJ2773" t="s">
        <v>1520</v>
      </c>
      <c r="BK2773" t="s">
        <v>52</v>
      </c>
      <c r="BL2773">
        <v>15</v>
      </c>
      <c r="BN2773">
        <v>0</v>
      </c>
      <c r="BO2773" s="60">
        <v>48</v>
      </c>
      <c r="BP2773" s="62">
        <v>297</v>
      </c>
      <c r="BQ2773" s="66">
        <f t="shared" si="1119"/>
        <v>48297</v>
      </c>
      <c r="BR2773" s="66">
        <f t="shared" si="1109"/>
        <v>48297</v>
      </c>
      <c r="BS2773" s="3" t="s">
        <v>3083</v>
      </c>
      <c r="BY2773" s="73"/>
      <c r="CB2773" s="6"/>
      <c r="CD2773" s="38">
        <f t="shared" si="1120"/>
        <v>5093</v>
      </c>
    </row>
    <row r="2774" spans="1:91" ht="14" hidden="1" customHeight="1" outlineLevel="1" x14ac:dyDescent="0.2">
      <c r="A2774" t="s">
        <v>222</v>
      </c>
      <c r="B2774" t="s">
        <v>52</v>
      </c>
      <c r="C2774" s="1">
        <f t="shared" si="1110"/>
        <v>13629</v>
      </c>
      <c r="D2774" s="3">
        <f>IF(N2774&gt;0, RANK(N2774,(N2774:P2774,Q2774:AE2774)),0)</f>
        <v>2</v>
      </c>
      <c r="E2774" s="3">
        <f>IF(O2774&gt;0,RANK(O2774,(N2774:P2774,Q2774:AE2774)),0)</f>
        <v>1</v>
      </c>
      <c r="F2774" s="3">
        <f>IF(P2774&gt;0,RANK(P2774,(N2774:P2774,Q2774:AE2774)),0)</f>
        <v>0</v>
      </c>
      <c r="G2774" s="1">
        <f t="shared" si="1121"/>
        <v>8289</v>
      </c>
      <c r="H2774" s="2">
        <f t="shared" si="1122"/>
        <v>0.60818842174774379</v>
      </c>
      <c r="I2774" s="2"/>
      <c r="J2774" s="2">
        <f t="shared" si="1111"/>
        <v>0.19172353070658155</v>
      </c>
      <c r="K2774" s="2">
        <f t="shared" si="1112"/>
        <v>0.79991195245432534</v>
      </c>
      <c r="L2774" s="2">
        <f t="shared" si="1113"/>
        <v>0</v>
      </c>
      <c r="M2774" s="2">
        <f t="shared" si="1114"/>
        <v>8.3645168390931168E-3</v>
      </c>
      <c r="N2774" s="38">
        <v>2613</v>
      </c>
      <c r="O2774" s="38">
        <v>10902</v>
      </c>
      <c r="P2774" s="38"/>
      <c r="Q2774" s="38">
        <v>75</v>
      </c>
      <c r="R2774" s="38">
        <v>32</v>
      </c>
      <c r="S2774" s="38"/>
      <c r="T2774" s="38">
        <v>1</v>
      </c>
      <c r="U2774" s="38">
        <v>0</v>
      </c>
      <c r="V2774" s="38"/>
      <c r="W2774" s="38">
        <f>IF(Copyright!B$11=1,IF(CF2774&gt;0,CF2774-T2774-X2774-U2774-SUM(Z2774:AY2774),SUM(CN2774:CR2774)),SUM(CN2774:CR2774))</f>
        <v>0</v>
      </c>
      <c r="X2774" s="38">
        <v>6</v>
      </c>
      <c r="Y2774" s="38"/>
      <c r="Z2774" s="38">
        <v>0</v>
      </c>
      <c r="AA2774" s="38"/>
      <c r="AB2774" s="38"/>
      <c r="AC2774" s="38"/>
      <c r="AD2774" s="38"/>
      <c r="AE2774" s="38"/>
      <c r="AF2774" s="38"/>
      <c r="AG2774" s="38"/>
      <c r="AH2774" s="38"/>
      <c r="AI2774" s="38"/>
      <c r="AJ2774" s="38"/>
      <c r="AK2774" s="38"/>
      <c r="AL2774" s="38">
        <v>0</v>
      </c>
      <c r="AM2774" s="38"/>
      <c r="AN2774" s="38"/>
      <c r="AO2774" s="38"/>
      <c r="AP2774" s="38"/>
      <c r="AQ2774" s="38"/>
      <c r="AR2774" s="38"/>
      <c r="AS2774" s="38"/>
      <c r="AT2774" s="38"/>
      <c r="AU2774" s="38"/>
      <c r="AV2774" s="38"/>
      <c r="AW2774" s="38"/>
      <c r="AX2774" s="38"/>
      <c r="AY2774" s="38"/>
      <c r="BA2774" s="3">
        <f>IF(Q2774&gt;0,RANK(Q2774,(N2774:P2774,Q2774:AE2774)),0)</f>
        <v>3</v>
      </c>
      <c r="BB2774" s="3">
        <f>IF(R2774&gt;0,RANK(R2774,(N2774:P2774,Q2774:AE2774)),0)</f>
        <v>4</v>
      </c>
      <c r="BC2774" s="3">
        <f>IF(S2774&gt;0,RANK(S2774,(N2774:P2774,Q2774:AE2774)),0)</f>
        <v>0</v>
      </c>
      <c r="BD2774" s="3">
        <f>IF(T2774&gt;0,RANK(T2774,(N2774:P2774,Q2774:AE2774)),0)</f>
        <v>6</v>
      </c>
      <c r="BE2774" s="2">
        <f t="shared" si="1115"/>
        <v>5.5029716046665197E-3</v>
      </c>
      <c r="BF2774" s="2">
        <f t="shared" si="1116"/>
        <v>2.3479345513243819E-3</v>
      </c>
      <c r="BG2774" s="2">
        <f t="shared" si="1117"/>
        <v>0</v>
      </c>
      <c r="BH2774" s="2">
        <f t="shared" si="1118"/>
        <v>7.3372954728886933E-5</v>
      </c>
      <c r="BJ2774" t="s">
        <v>222</v>
      </c>
      <c r="BK2774" t="s">
        <v>52</v>
      </c>
      <c r="BL2774">
        <v>11</v>
      </c>
      <c r="BN2774">
        <v>0</v>
      </c>
      <c r="BO2774" s="60">
        <v>48</v>
      </c>
      <c r="BP2774" s="62">
        <v>299</v>
      </c>
      <c r="BQ2774" s="66">
        <f t="shared" si="1119"/>
        <v>48299</v>
      </c>
      <c r="BR2774" s="66">
        <f t="shared" si="1109"/>
        <v>48299</v>
      </c>
      <c r="BS2774" s="3" t="s">
        <v>3083</v>
      </c>
      <c r="CB2774" s="73"/>
      <c r="CD2774" s="38">
        <f t="shared" si="1120"/>
        <v>0</v>
      </c>
      <c r="CE2774" s="38">
        <v>13629</v>
      </c>
      <c r="CF2774" s="38">
        <v>7</v>
      </c>
      <c r="CG2774" s="38" t="s">
        <v>3953</v>
      </c>
      <c r="CM2774" s="51"/>
    </row>
    <row r="2775" spans="1:91" ht="14" hidden="1" customHeight="1" outlineLevel="1" x14ac:dyDescent="0.2">
      <c r="A2775" t="s">
        <v>392</v>
      </c>
      <c r="B2775" t="s">
        <v>52</v>
      </c>
      <c r="C2775" s="1">
        <f t="shared" si="1110"/>
        <v>97</v>
      </c>
      <c r="D2775" s="3">
        <f>IF(N2775&gt;0, RANK(N2775,(N2775:P2775,Q2775:AE2775)),0)</f>
        <v>2</v>
      </c>
      <c r="E2775" s="3">
        <f>IF(O2775&gt;0,RANK(O2775,(N2775:P2775,Q2775:AE2775)),0)</f>
        <v>1</v>
      </c>
      <c r="F2775" s="3">
        <f>IF(P2775&gt;0,RANK(P2775,(N2775:P2775,Q2775:AE2775)),0)</f>
        <v>0</v>
      </c>
      <c r="G2775" s="1">
        <f t="shared" si="1121"/>
        <v>76</v>
      </c>
      <c r="H2775" s="2">
        <f t="shared" si="1122"/>
        <v>0.78350515463917525</v>
      </c>
      <c r="I2775" s="2"/>
      <c r="J2775" s="2">
        <f t="shared" si="1111"/>
        <v>0.10309278350515463</v>
      </c>
      <c r="K2775" s="2">
        <f t="shared" si="1112"/>
        <v>0.88659793814432986</v>
      </c>
      <c r="L2775" s="2">
        <f t="shared" si="1113"/>
        <v>0</v>
      </c>
      <c r="M2775" s="2">
        <f t="shared" si="1114"/>
        <v>1.0309278350515538E-2</v>
      </c>
      <c r="N2775" s="38">
        <v>10</v>
      </c>
      <c r="O2775" s="38">
        <v>86</v>
      </c>
      <c r="P2775" s="38"/>
      <c r="Q2775" s="38">
        <v>0</v>
      </c>
      <c r="R2775" s="38">
        <v>1</v>
      </c>
      <c r="S2775" s="38"/>
      <c r="T2775" s="38">
        <v>0</v>
      </c>
      <c r="U2775" s="38">
        <v>0</v>
      </c>
      <c r="V2775" s="38"/>
      <c r="W2775" s="38">
        <f>IF(Copyright!B$11=1,IF(CF2775&gt;0,CF2775-T2775-X2775-U2775-SUM(Z2775:AY2775),SUM(CN2775:CR2775)),SUM(CN2775:CR2775))</f>
        <v>0</v>
      </c>
      <c r="X2775" s="38">
        <v>0</v>
      </c>
      <c r="Y2775" s="38"/>
      <c r="Z2775" s="38">
        <v>0</v>
      </c>
      <c r="AA2775" s="38"/>
      <c r="AB2775" s="38"/>
      <c r="AC2775" s="38"/>
      <c r="AD2775" s="38"/>
      <c r="AE2775" s="38"/>
      <c r="AF2775" s="38"/>
      <c r="AG2775" s="38"/>
      <c r="AH2775" s="38"/>
      <c r="AI2775" s="38"/>
      <c r="AJ2775" s="38"/>
      <c r="AK2775" s="38"/>
      <c r="AL2775" s="38">
        <v>0</v>
      </c>
      <c r="AM2775" s="38"/>
      <c r="AN2775" s="38"/>
      <c r="AO2775" s="38"/>
      <c r="AP2775" s="38"/>
      <c r="AQ2775" s="38"/>
      <c r="AR2775" s="38"/>
      <c r="AS2775" s="38"/>
      <c r="AT2775" s="38"/>
      <c r="AU2775" s="38"/>
      <c r="AV2775" s="38"/>
      <c r="AW2775" s="38"/>
      <c r="AX2775" s="38"/>
      <c r="AY2775" s="38"/>
      <c r="BA2775" s="3">
        <f>IF(Q2775&gt;0,RANK(Q2775,(N2775:P2775,Q2775:AE2775)),0)</f>
        <v>0</v>
      </c>
      <c r="BB2775" s="3">
        <f>IF(R2775&gt;0,RANK(R2775,(N2775:P2775,Q2775:AE2775)),0)</f>
        <v>3</v>
      </c>
      <c r="BC2775" s="3">
        <f>IF(S2775&gt;0,RANK(S2775,(N2775:P2775,Q2775:AE2775)),0)</f>
        <v>0</v>
      </c>
      <c r="BD2775" s="3">
        <f>IF(T2775&gt;0,RANK(T2775,(N2775:P2775,Q2775:AE2775)),0)</f>
        <v>0</v>
      </c>
      <c r="BE2775" s="2">
        <f t="shared" si="1115"/>
        <v>0</v>
      </c>
      <c r="BF2775" s="2">
        <f t="shared" si="1116"/>
        <v>1.0309278350515464E-2</v>
      </c>
      <c r="BG2775" s="2">
        <f t="shared" si="1117"/>
        <v>0</v>
      </c>
      <c r="BH2775" s="2">
        <f t="shared" si="1118"/>
        <v>0</v>
      </c>
      <c r="BJ2775" t="s">
        <v>392</v>
      </c>
      <c r="BK2775" t="s">
        <v>52</v>
      </c>
      <c r="BL2775">
        <v>23</v>
      </c>
      <c r="BN2775">
        <v>0</v>
      </c>
      <c r="BO2775" s="60">
        <v>48</v>
      </c>
      <c r="BP2775" s="62">
        <v>301</v>
      </c>
      <c r="BQ2775" s="66">
        <f t="shared" si="1119"/>
        <v>48301</v>
      </c>
      <c r="BR2775" s="66">
        <f t="shared" si="1109"/>
        <v>48301</v>
      </c>
      <c r="BS2775" s="3" t="s">
        <v>3083</v>
      </c>
      <c r="CB2775" s="6"/>
      <c r="CD2775" s="38">
        <f t="shared" si="1120"/>
        <v>97</v>
      </c>
    </row>
    <row r="2776" spans="1:91" ht="14" hidden="1" customHeight="1" outlineLevel="1" x14ac:dyDescent="0.2">
      <c r="A2776" t="s">
        <v>1689</v>
      </c>
      <c r="B2776" t="s">
        <v>52</v>
      </c>
      <c r="C2776" s="1">
        <f t="shared" si="1110"/>
        <v>125038</v>
      </c>
      <c r="D2776" s="3">
        <f>IF(N2776&gt;0, RANK(N2776,(N2776:P2776,Q2776:AE2776)),0)</f>
        <v>2</v>
      </c>
      <c r="E2776" s="3">
        <f>IF(O2776&gt;0,RANK(O2776,(N2776:P2776,Q2776:AE2776)),0)</f>
        <v>1</v>
      </c>
      <c r="F2776" s="3">
        <f>IF(P2776&gt;0,RANK(P2776,(N2776:P2776,Q2776:AE2776)),0)</f>
        <v>0</v>
      </c>
      <c r="G2776" s="1">
        <f t="shared" si="1121"/>
        <v>49399</v>
      </c>
      <c r="H2776" s="2">
        <f t="shared" si="1122"/>
        <v>0.39507189814296456</v>
      </c>
      <c r="I2776" s="2"/>
      <c r="J2776" s="2">
        <f t="shared" si="1111"/>
        <v>0.29709368352020987</v>
      </c>
      <c r="K2776" s="2">
        <f t="shared" si="1112"/>
        <v>0.69216558166317443</v>
      </c>
      <c r="L2776" s="2">
        <f t="shared" si="1113"/>
        <v>0</v>
      </c>
      <c r="M2776" s="2">
        <f t="shared" si="1114"/>
        <v>1.0740734816615749E-2</v>
      </c>
      <c r="N2776" s="38">
        <v>37148</v>
      </c>
      <c r="O2776" s="38">
        <v>86547</v>
      </c>
      <c r="P2776" s="38"/>
      <c r="Q2776" s="38">
        <v>793</v>
      </c>
      <c r="R2776" s="38">
        <v>484</v>
      </c>
      <c r="S2776" s="38"/>
      <c r="T2776" s="38">
        <v>16</v>
      </c>
      <c r="U2776" s="38">
        <v>11</v>
      </c>
      <c r="V2776" s="38"/>
      <c r="W2776" s="38">
        <f>IF(Copyright!B$11=1,IF(CF2776&gt;0,CF2776-T2776-X2776-U2776-SUM(Z2776:AY2776),SUM(CN2776:CR2776)),SUM(CN2776:CR2776))</f>
        <v>0</v>
      </c>
      <c r="X2776" s="38">
        <v>37</v>
      </c>
      <c r="Y2776" s="38"/>
      <c r="Z2776" s="38">
        <v>2</v>
      </c>
      <c r="AA2776" s="38"/>
      <c r="AB2776" s="38"/>
      <c r="AC2776" s="38"/>
      <c r="AD2776" s="38"/>
      <c r="AE2776" s="38"/>
      <c r="AF2776" s="38"/>
      <c r="AG2776" s="38"/>
      <c r="AH2776" s="38"/>
      <c r="AI2776" s="38"/>
      <c r="AJ2776" s="38"/>
      <c r="AK2776" s="38"/>
      <c r="AL2776" s="38">
        <v>0</v>
      </c>
      <c r="AM2776" s="38"/>
      <c r="AN2776" s="38"/>
      <c r="AO2776" s="38"/>
      <c r="AP2776" s="38"/>
      <c r="AQ2776" s="38"/>
      <c r="AR2776" s="38"/>
      <c r="AS2776" s="38"/>
      <c r="AT2776" s="38"/>
      <c r="AU2776" s="38"/>
      <c r="AV2776" s="38"/>
      <c r="AW2776" s="38"/>
      <c r="AX2776" s="38"/>
      <c r="AY2776" s="38"/>
      <c r="BA2776" s="3">
        <f>IF(Q2776&gt;0,RANK(Q2776,(N2776:P2776,Q2776:AE2776)),0)</f>
        <v>3</v>
      </c>
      <c r="BB2776" s="3">
        <f>IF(R2776&gt;0,RANK(R2776,(N2776:P2776,Q2776:AE2776)),0)</f>
        <v>4</v>
      </c>
      <c r="BC2776" s="3">
        <f>IF(S2776&gt;0,RANK(S2776,(N2776:P2776,Q2776:AE2776)),0)</f>
        <v>0</v>
      </c>
      <c r="BD2776" s="3">
        <f>IF(T2776&gt;0,RANK(T2776,(N2776:P2776,Q2776:AE2776)),0)</f>
        <v>6</v>
      </c>
      <c r="BE2776" s="2">
        <f t="shared" si="1115"/>
        <v>6.3420720101089265E-3</v>
      </c>
      <c r="BF2776" s="2">
        <f t="shared" si="1116"/>
        <v>3.8708232697260035E-3</v>
      </c>
      <c r="BG2776" s="2">
        <f t="shared" si="1117"/>
        <v>0</v>
      </c>
      <c r="BH2776" s="2">
        <f t="shared" si="1118"/>
        <v>1.2796109982565301E-4</v>
      </c>
      <c r="BJ2776" t="s">
        <v>1689</v>
      </c>
      <c r="BK2776" t="s">
        <v>52</v>
      </c>
      <c r="BL2776">
        <v>19</v>
      </c>
      <c r="BN2776">
        <v>0</v>
      </c>
      <c r="BO2776" s="60">
        <v>48</v>
      </c>
      <c r="BP2776" s="62">
        <v>303</v>
      </c>
      <c r="BQ2776" s="66">
        <f t="shared" si="1119"/>
        <v>48303</v>
      </c>
      <c r="BR2776" s="66">
        <f t="shared" si="1109"/>
        <v>48303</v>
      </c>
      <c r="BS2776" s="3" t="s">
        <v>3083</v>
      </c>
      <c r="BY2776" s="73"/>
      <c r="CB2776" s="73"/>
      <c r="CD2776" s="38">
        <f t="shared" si="1120"/>
        <v>0</v>
      </c>
      <c r="CE2776" s="38">
        <v>125038</v>
      </c>
      <c r="CF2776" s="38">
        <f>16+11+37+2</f>
        <v>66</v>
      </c>
      <c r="CG2776" s="38" t="s">
        <v>3953</v>
      </c>
      <c r="CM2776" s="51"/>
    </row>
    <row r="2777" spans="1:91" ht="14" hidden="1" customHeight="1" outlineLevel="1" x14ac:dyDescent="0.2">
      <c r="A2777" t="s">
        <v>1728</v>
      </c>
      <c r="B2777" t="s">
        <v>52</v>
      </c>
      <c r="C2777" s="1">
        <f t="shared" si="1110"/>
        <v>2567</v>
      </c>
      <c r="D2777" s="3">
        <f>IF(N2777&gt;0, RANK(N2777,(N2777:P2777,Q2777:AE2777)),0)</f>
        <v>2</v>
      </c>
      <c r="E2777" s="3">
        <f>IF(O2777&gt;0,RANK(O2777,(N2777:P2777,Q2777:AE2777)),0)</f>
        <v>1</v>
      </c>
      <c r="F2777" s="3">
        <f>IF(P2777&gt;0,RANK(P2777,(N2777:P2777,Q2777:AE2777)),0)</f>
        <v>0</v>
      </c>
      <c r="G2777" s="1">
        <f t="shared" si="1121"/>
        <v>1804</v>
      </c>
      <c r="H2777" s="2">
        <f t="shared" si="1122"/>
        <v>0.70276587456174522</v>
      </c>
      <c r="I2777" s="2"/>
      <c r="J2777" s="2">
        <f t="shared" si="1111"/>
        <v>0.14452668484612388</v>
      </c>
      <c r="K2777" s="2">
        <f t="shared" si="1112"/>
        <v>0.84729255940786907</v>
      </c>
      <c r="L2777" s="2">
        <f t="shared" si="1113"/>
        <v>0</v>
      </c>
      <c r="M2777" s="2">
        <f t="shared" si="1114"/>
        <v>8.1807557460070734E-3</v>
      </c>
      <c r="N2777" s="38">
        <v>371</v>
      </c>
      <c r="O2777" s="38">
        <v>2175</v>
      </c>
      <c r="P2777" s="38"/>
      <c r="Q2777" s="38">
        <v>14</v>
      </c>
      <c r="R2777" s="38">
        <v>7</v>
      </c>
      <c r="S2777" s="38"/>
      <c r="T2777" s="38">
        <v>0</v>
      </c>
      <c r="U2777" s="38">
        <v>0</v>
      </c>
      <c r="V2777" s="38"/>
      <c r="W2777" s="38">
        <f>IF(Copyright!B$11=1,IF(CF2777&gt;0,CF2777-T2777-X2777-U2777-SUM(Z2777:AY2777),SUM(CN2777:CR2777)),SUM(CN2777:CR2777))</f>
        <v>0</v>
      </c>
      <c r="X2777" s="38">
        <v>0</v>
      </c>
      <c r="Y2777" s="38"/>
      <c r="Z2777" s="38">
        <v>0</v>
      </c>
      <c r="AA2777" s="38"/>
      <c r="AB2777" s="38"/>
      <c r="AC2777" s="38"/>
      <c r="AD2777" s="38"/>
      <c r="AE2777" s="38"/>
      <c r="AF2777" s="38"/>
      <c r="AG2777" s="38"/>
      <c r="AH2777" s="38"/>
      <c r="AI2777" s="38"/>
      <c r="AJ2777" s="38"/>
      <c r="AK2777" s="38"/>
      <c r="AL2777" s="38">
        <v>0</v>
      </c>
      <c r="AM2777" s="38"/>
      <c r="AN2777" s="38"/>
      <c r="AO2777" s="38"/>
      <c r="AP2777" s="38"/>
      <c r="AQ2777" s="38"/>
      <c r="AR2777" s="38"/>
      <c r="AS2777" s="38"/>
      <c r="AT2777" s="38"/>
      <c r="AU2777" s="38"/>
      <c r="AV2777" s="38"/>
      <c r="AW2777" s="38"/>
      <c r="AX2777" s="38"/>
      <c r="AY2777" s="38"/>
      <c r="BA2777" s="3">
        <f>IF(Q2777&gt;0,RANK(Q2777,(N2777:P2777,Q2777:AE2777)),0)</f>
        <v>3</v>
      </c>
      <c r="BB2777" s="3">
        <f>IF(R2777&gt;0,RANK(R2777,(N2777:P2777,Q2777:AE2777)),0)</f>
        <v>4</v>
      </c>
      <c r="BC2777" s="3">
        <f>IF(S2777&gt;0,RANK(S2777,(N2777:P2777,Q2777:AE2777)),0)</f>
        <v>0</v>
      </c>
      <c r="BD2777" s="3">
        <f>IF(T2777&gt;0,RANK(T2777,(N2777:P2777,Q2777:AE2777)),0)</f>
        <v>0</v>
      </c>
      <c r="BE2777" s="2">
        <f t="shared" si="1115"/>
        <v>5.4538371640046749E-3</v>
      </c>
      <c r="BF2777" s="2">
        <f t="shared" si="1116"/>
        <v>2.7269185820023374E-3</v>
      </c>
      <c r="BG2777" s="2">
        <f t="shared" si="1117"/>
        <v>0</v>
      </c>
      <c r="BH2777" s="2">
        <f t="shared" si="1118"/>
        <v>0</v>
      </c>
      <c r="BJ2777" t="s">
        <v>1728</v>
      </c>
      <c r="BK2777" t="s">
        <v>52</v>
      </c>
      <c r="BL2777">
        <v>19</v>
      </c>
      <c r="BN2777">
        <v>0</v>
      </c>
      <c r="BO2777" s="60">
        <v>48</v>
      </c>
      <c r="BP2777" s="62">
        <v>305</v>
      </c>
      <c r="BQ2777" s="66">
        <f t="shared" si="1119"/>
        <v>48305</v>
      </c>
      <c r="BR2777" s="66">
        <f t="shared" si="1109"/>
        <v>48305</v>
      </c>
      <c r="BS2777" s="3" t="s">
        <v>3083</v>
      </c>
      <c r="CB2777" s="6"/>
      <c r="CD2777" s="38">
        <f t="shared" si="1120"/>
        <v>2567</v>
      </c>
    </row>
    <row r="2778" spans="1:91" ht="14" hidden="1" customHeight="1" outlineLevel="1" x14ac:dyDescent="0.2">
      <c r="A2778" t="s">
        <v>1653</v>
      </c>
      <c r="B2778" t="s">
        <v>52</v>
      </c>
      <c r="C2778" s="1">
        <f t="shared" si="1110"/>
        <v>3513</v>
      </c>
      <c r="D2778" s="3">
        <f>IF(N2778&gt;0, RANK(N2778,(N2778:P2778,Q2778:AE2778)),0)</f>
        <v>2</v>
      </c>
      <c r="E2778" s="3">
        <f>IF(O2778&gt;0,RANK(O2778,(N2778:P2778,Q2778:AE2778)),0)</f>
        <v>1</v>
      </c>
      <c r="F2778" s="3">
        <f>IF(P2778&gt;0,RANK(P2778,(N2778:P2778,Q2778:AE2778)),0)</f>
        <v>0</v>
      </c>
      <c r="G2778" s="1">
        <f t="shared" si="1121"/>
        <v>2578</v>
      </c>
      <c r="H2778" s="2">
        <f t="shared" si="1122"/>
        <v>0.73384571591232561</v>
      </c>
      <c r="I2778" s="2"/>
      <c r="J2778" s="2">
        <f t="shared" si="1111"/>
        <v>0.12951892968972389</v>
      </c>
      <c r="K2778" s="2">
        <f t="shared" si="1112"/>
        <v>0.86336464560204951</v>
      </c>
      <c r="L2778" s="2">
        <f t="shared" si="1113"/>
        <v>0</v>
      </c>
      <c r="M2778" s="2">
        <f t="shared" si="1114"/>
        <v>7.1164247082265986E-3</v>
      </c>
      <c r="N2778" s="38">
        <v>455</v>
      </c>
      <c r="O2778" s="38">
        <v>3033</v>
      </c>
      <c r="P2778" s="38"/>
      <c r="Q2778" s="38">
        <v>17</v>
      </c>
      <c r="R2778" s="38">
        <v>8</v>
      </c>
      <c r="S2778" s="38"/>
      <c r="T2778" s="38">
        <v>0</v>
      </c>
      <c r="U2778" s="38">
        <v>0</v>
      </c>
      <c r="V2778" s="38"/>
      <c r="W2778" s="38">
        <f>IF(Copyright!B$11=1,IF(CF2778&gt;0,CF2778-T2778-X2778-U2778-SUM(Z2778:AY2778),SUM(CN2778:CR2778)),SUM(CN2778:CR2778))</f>
        <v>0</v>
      </c>
      <c r="X2778" s="38">
        <v>0</v>
      </c>
      <c r="Y2778" s="38"/>
      <c r="Z2778" s="38">
        <v>0</v>
      </c>
      <c r="AA2778" s="38"/>
      <c r="AB2778" s="38"/>
      <c r="AC2778" s="38"/>
      <c r="AD2778" s="38"/>
      <c r="AE2778" s="38"/>
      <c r="AF2778" s="38"/>
      <c r="AG2778" s="38"/>
      <c r="AH2778" s="38"/>
      <c r="AI2778" s="38"/>
      <c r="AJ2778" s="38"/>
      <c r="AK2778" s="38"/>
      <c r="AL2778" s="38">
        <v>0</v>
      </c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BA2778" s="3">
        <f>IF(Q2778&gt;0,RANK(Q2778,(N2778:P2778,Q2778:AE2778)),0)</f>
        <v>3</v>
      </c>
      <c r="BB2778" s="3">
        <f>IF(R2778&gt;0,RANK(R2778,(N2778:P2778,Q2778:AE2778)),0)</f>
        <v>4</v>
      </c>
      <c r="BC2778" s="3">
        <f>IF(S2778&gt;0,RANK(S2778,(N2778:P2778,Q2778:AE2778)),0)</f>
        <v>0</v>
      </c>
      <c r="BD2778" s="3">
        <f>IF(T2778&gt;0,RANK(T2778,(N2778:P2778,Q2778:AE2778)),0)</f>
        <v>0</v>
      </c>
      <c r="BE2778" s="2">
        <f t="shared" si="1115"/>
        <v>4.8391688015940789E-3</v>
      </c>
      <c r="BF2778" s="2">
        <f t="shared" si="1116"/>
        <v>2.2772559066325079E-3</v>
      </c>
      <c r="BG2778" s="2">
        <f t="shared" si="1117"/>
        <v>0</v>
      </c>
      <c r="BH2778" s="2">
        <f t="shared" si="1118"/>
        <v>0</v>
      </c>
      <c r="BJ2778" t="s">
        <v>1653</v>
      </c>
      <c r="BK2778" t="s">
        <v>52</v>
      </c>
      <c r="BL2778">
        <v>11</v>
      </c>
      <c r="BN2778">
        <v>0</v>
      </c>
      <c r="BO2778" s="60">
        <v>48</v>
      </c>
      <c r="BP2778" s="62">
        <v>307</v>
      </c>
      <c r="BQ2778" s="66">
        <f t="shared" si="1119"/>
        <v>48307</v>
      </c>
      <c r="BR2778" s="66">
        <f t="shared" si="1109"/>
        <v>48307</v>
      </c>
      <c r="BS2778" s="3" t="s">
        <v>3083</v>
      </c>
      <c r="CB2778" s="6"/>
      <c r="CD2778" s="38">
        <f t="shared" si="1120"/>
        <v>3513</v>
      </c>
    </row>
    <row r="2779" spans="1:91" ht="14" hidden="1" customHeight="1" outlineLevel="1" x14ac:dyDescent="0.2">
      <c r="A2779" t="s">
        <v>391</v>
      </c>
      <c r="B2779" t="s">
        <v>52</v>
      </c>
      <c r="C2779" s="1">
        <f t="shared" si="1110"/>
        <v>99672</v>
      </c>
      <c r="D2779" s="3">
        <f>IF(N2779&gt;0, RANK(N2779,(N2779:P2779,Q2779:AE2779)),0)</f>
        <v>2</v>
      </c>
      <c r="E2779" s="3">
        <f>IF(O2779&gt;0,RANK(O2779,(N2779:P2779,Q2779:AE2779)),0)</f>
        <v>1</v>
      </c>
      <c r="F2779" s="3">
        <f>IF(P2779&gt;0,RANK(P2779,(N2779:P2779,Q2779:AE2779)),0)</f>
        <v>0</v>
      </c>
      <c r="G2779" s="1">
        <f t="shared" si="1121"/>
        <v>30743</v>
      </c>
      <c r="H2779" s="2">
        <f t="shared" si="1122"/>
        <v>0.30844168873906413</v>
      </c>
      <c r="I2779" s="2"/>
      <c r="J2779" s="2">
        <f t="shared" si="1111"/>
        <v>0.33974436150573883</v>
      </c>
      <c r="K2779" s="2">
        <f t="shared" si="1112"/>
        <v>0.64818605024480291</v>
      </c>
      <c r="L2779" s="2">
        <f t="shared" si="1113"/>
        <v>0</v>
      </c>
      <c r="M2779" s="2">
        <f t="shared" si="1114"/>
        <v>1.2069588249458252E-2</v>
      </c>
      <c r="N2779" s="38">
        <v>33863</v>
      </c>
      <c r="O2779" s="38">
        <v>64606</v>
      </c>
      <c r="P2779" s="38"/>
      <c r="Q2779" s="38">
        <v>696</v>
      </c>
      <c r="R2779" s="38">
        <v>325</v>
      </c>
      <c r="S2779" s="38"/>
      <c r="T2779" s="38">
        <v>36</v>
      </c>
      <c r="U2779" s="38">
        <v>22</v>
      </c>
      <c r="V2779" s="38"/>
      <c r="W2779" s="38">
        <f>IF(Copyright!B$11=1,IF(CF2779&gt;0,CF2779-T2779-X2779-U2779-SUM(Z2779:AY2779),SUM(CN2779:CR2779)),SUM(CN2779:CR2779))</f>
        <v>3</v>
      </c>
      <c r="X2779" s="38">
        <v>121</v>
      </c>
      <c r="Y2779" s="38"/>
      <c r="Z2779" s="38">
        <v>0</v>
      </c>
      <c r="AA2779" s="38"/>
      <c r="AB2779" s="38"/>
      <c r="AC2779" s="38"/>
      <c r="AD2779" s="38"/>
      <c r="AE2779" s="38"/>
      <c r="AF2779" s="38"/>
      <c r="AG2779" s="38"/>
      <c r="AH2779" s="38"/>
      <c r="AI2779" s="38"/>
      <c r="AJ2779" s="38"/>
      <c r="AK2779" s="38"/>
      <c r="AL2779" s="38">
        <v>0</v>
      </c>
      <c r="AM2779" s="38"/>
      <c r="AN2779" s="38"/>
      <c r="AO2779" s="38"/>
      <c r="AP2779" s="38"/>
      <c r="AQ2779" s="38"/>
      <c r="AR2779" s="38"/>
      <c r="AS2779" s="38"/>
      <c r="AT2779" s="38"/>
      <c r="AU2779" s="38"/>
      <c r="AV2779" s="38"/>
      <c r="AW2779" s="38"/>
      <c r="AX2779" s="38"/>
      <c r="AY2779" s="38"/>
      <c r="BA2779" s="3">
        <f>IF(Q2779&gt;0,RANK(Q2779,(N2779:P2779,Q2779:AE2779)),0)</f>
        <v>3</v>
      </c>
      <c r="BB2779" s="3">
        <f>IF(R2779&gt;0,RANK(R2779,(N2779:P2779,Q2779:AE2779)),0)</f>
        <v>4</v>
      </c>
      <c r="BC2779" s="3">
        <f>IF(S2779&gt;0,RANK(S2779,(N2779:P2779,Q2779:AE2779)),0)</f>
        <v>0</v>
      </c>
      <c r="BD2779" s="3">
        <f>IF(T2779&gt;0,RANK(T2779,(N2779:P2779,Q2779:AE2779)),0)</f>
        <v>6</v>
      </c>
      <c r="BE2779" s="2">
        <f t="shared" si="1115"/>
        <v>6.9829039248735852E-3</v>
      </c>
      <c r="BF2779" s="2">
        <f t="shared" si="1116"/>
        <v>3.260695079861947E-3</v>
      </c>
      <c r="BG2779" s="2">
        <f t="shared" si="1117"/>
        <v>0</v>
      </c>
      <c r="BH2779" s="2">
        <f t="shared" si="1118"/>
        <v>3.611846857693234E-4</v>
      </c>
      <c r="BJ2779" t="s">
        <v>391</v>
      </c>
      <c r="BK2779" t="s">
        <v>52</v>
      </c>
      <c r="BL2779">
        <v>17</v>
      </c>
      <c r="BN2779">
        <v>0</v>
      </c>
      <c r="BO2779" s="60">
        <v>48</v>
      </c>
      <c r="BP2779" s="62">
        <v>309</v>
      </c>
      <c r="BQ2779" s="66">
        <f t="shared" si="1119"/>
        <v>48309</v>
      </c>
      <c r="BR2779" s="66">
        <f t="shared" si="1109"/>
        <v>48309</v>
      </c>
      <c r="BS2779" s="3" t="s">
        <v>3083</v>
      </c>
      <c r="BY2779" s="73"/>
      <c r="CB2779" s="73"/>
      <c r="CD2779" s="38">
        <f t="shared" si="1120"/>
        <v>0</v>
      </c>
      <c r="CE2779" s="38">
        <v>99672</v>
      </c>
      <c r="CF2779" s="38">
        <f>1+36+22+2+121</f>
        <v>182</v>
      </c>
      <c r="CG2779" s="38" t="s">
        <v>3953</v>
      </c>
      <c r="CM2779" s="51"/>
    </row>
    <row r="2780" spans="1:91" ht="14" hidden="1" customHeight="1" outlineLevel="1" x14ac:dyDescent="0.2">
      <c r="A2780" t="s">
        <v>1167</v>
      </c>
      <c r="B2780" t="s">
        <v>52</v>
      </c>
      <c r="C2780" s="1">
        <f t="shared" si="1110"/>
        <v>487</v>
      </c>
      <c r="D2780" s="3">
        <f>IF(N2780&gt;0, RANK(N2780,(N2780:P2780,Q2780:AE2780)),0)</f>
        <v>2</v>
      </c>
      <c r="E2780" s="3">
        <f>IF(O2780&gt;0,RANK(O2780,(N2780:P2780,Q2780:AE2780)),0)</f>
        <v>1</v>
      </c>
      <c r="F2780" s="3">
        <f>IF(P2780&gt;0,RANK(P2780,(N2780:P2780,Q2780:AE2780)),0)</f>
        <v>0</v>
      </c>
      <c r="G2780" s="1">
        <f t="shared" si="1121"/>
        <v>411</v>
      </c>
      <c r="H2780" s="2">
        <f t="shared" si="1122"/>
        <v>0.84394250513347024</v>
      </c>
      <c r="I2780" s="2"/>
      <c r="J2780" s="2">
        <f t="shared" si="1111"/>
        <v>7.5975359342915813E-2</v>
      </c>
      <c r="K2780" s="2">
        <f t="shared" si="1112"/>
        <v>0.91991786447638602</v>
      </c>
      <c r="L2780" s="2">
        <f t="shared" si="1113"/>
        <v>0</v>
      </c>
      <c r="M2780" s="2">
        <f t="shared" si="1114"/>
        <v>4.1067761806982128E-3</v>
      </c>
      <c r="N2780" s="38">
        <v>37</v>
      </c>
      <c r="O2780" s="38">
        <v>448</v>
      </c>
      <c r="P2780" s="38"/>
      <c r="Q2780" s="38">
        <v>2</v>
      </c>
      <c r="R2780" s="38">
        <v>0</v>
      </c>
      <c r="S2780" s="38"/>
      <c r="T2780" s="38">
        <v>0</v>
      </c>
      <c r="U2780" s="38">
        <v>0</v>
      </c>
      <c r="V2780" s="38"/>
      <c r="W2780" s="38">
        <f>IF(Copyright!B$11=1,IF(CF2780&gt;0,CF2780-T2780-X2780-U2780-SUM(Z2780:AY2780),SUM(CN2780:CR2780)),SUM(CN2780:CR2780))</f>
        <v>0</v>
      </c>
      <c r="X2780" s="38">
        <v>0</v>
      </c>
      <c r="Y2780" s="38"/>
      <c r="Z2780" s="38">
        <v>0</v>
      </c>
      <c r="AA2780" s="38"/>
      <c r="AB2780" s="38"/>
      <c r="AC2780" s="38"/>
      <c r="AD2780" s="38"/>
      <c r="AE2780" s="38"/>
      <c r="AF2780" s="38"/>
      <c r="AG2780" s="38"/>
      <c r="AH2780" s="38"/>
      <c r="AI2780" s="38"/>
      <c r="AJ2780" s="38"/>
      <c r="AK2780" s="38"/>
      <c r="AL2780" s="38">
        <v>0</v>
      </c>
      <c r="AM2780" s="38"/>
      <c r="AN2780" s="38"/>
      <c r="AO2780" s="38"/>
      <c r="AP2780" s="38"/>
      <c r="AQ2780" s="38"/>
      <c r="AR2780" s="38"/>
      <c r="AS2780" s="38"/>
      <c r="AT2780" s="38"/>
      <c r="AU2780" s="38"/>
      <c r="AV2780" s="38"/>
      <c r="AW2780" s="38"/>
      <c r="AX2780" s="38"/>
      <c r="AY2780" s="38"/>
      <c r="BA2780" s="3">
        <f>IF(Q2780&gt;0,RANK(Q2780,(N2780:P2780,Q2780:AE2780)),0)</f>
        <v>3</v>
      </c>
      <c r="BB2780" s="3">
        <f>IF(R2780&gt;0,RANK(R2780,(N2780:P2780,Q2780:AE2780)),0)</f>
        <v>0</v>
      </c>
      <c r="BC2780" s="3">
        <f>IF(S2780&gt;0,RANK(S2780,(N2780:P2780,Q2780:AE2780)),0)</f>
        <v>0</v>
      </c>
      <c r="BD2780" s="3">
        <f>IF(T2780&gt;0,RANK(T2780,(N2780:P2780,Q2780:AE2780)),0)</f>
        <v>0</v>
      </c>
      <c r="BE2780" s="2">
        <f t="shared" si="1115"/>
        <v>4.1067761806981521E-3</v>
      </c>
      <c r="BF2780" s="2">
        <f t="shared" si="1116"/>
        <v>0</v>
      </c>
      <c r="BG2780" s="2">
        <f t="shared" si="1117"/>
        <v>0</v>
      </c>
      <c r="BH2780" s="2">
        <f t="shared" si="1118"/>
        <v>0</v>
      </c>
      <c r="BJ2780" t="s">
        <v>1167</v>
      </c>
      <c r="BK2780" t="s">
        <v>52</v>
      </c>
      <c r="BL2780">
        <v>28</v>
      </c>
      <c r="BN2780">
        <v>0</v>
      </c>
      <c r="BO2780" s="60">
        <v>48</v>
      </c>
      <c r="BP2780" s="62">
        <v>311</v>
      </c>
      <c r="BQ2780" s="66">
        <f t="shared" si="1119"/>
        <v>48311</v>
      </c>
      <c r="BR2780" s="66">
        <f t="shared" si="1109"/>
        <v>48311</v>
      </c>
      <c r="BS2780" s="3" t="s">
        <v>3083</v>
      </c>
      <c r="CB2780" s="6"/>
      <c r="CD2780" s="38">
        <f t="shared" si="1120"/>
        <v>487</v>
      </c>
    </row>
    <row r="2781" spans="1:91" ht="14" hidden="1" customHeight="1" outlineLevel="1" x14ac:dyDescent="0.2">
      <c r="A2781" t="s">
        <v>1618</v>
      </c>
      <c r="B2781" t="s">
        <v>52</v>
      </c>
      <c r="C2781" s="1">
        <f t="shared" si="1110"/>
        <v>5489</v>
      </c>
      <c r="D2781" s="3">
        <f>IF(N2781&gt;0, RANK(N2781,(N2781:P2781,Q2781:AE2781)),0)</f>
        <v>2</v>
      </c>
      <c r="E2781" s="3">
        <f>IF(O2781&gt;0,RANK(O2781,(N2781:P2781,Q2781:AE2781)),0)</f>
        <v>1</v>
      </c>
      <c r="F2781" s="3">
        <f>IF(P2781&gt;0,RANK(P2781,(N2781:P2781,Q2781:AE2781)),0)</f>
        <v>0</v>
      </c>
      <c r="G2781" s="1">
        <f t="shared" si="1121"/>
        <v>3534</v>
      </c>
      <c r="H2781" s="2">
        <f t="shared" si="1122"/>
        <v>0.64383312078702859</v>
      </c>
      <c r="I2781" s="2"/>
      <c r="J2781" s="2">
        <f t="shared" si="1111"/>
        <v>0.17562397522317361</v>
      </c>
      <c r="K2781" s="2">
        <f t="shared" si="1112"/>
        <v>0.81945709601020222</v>
      </c>
      <c r="L2781" s="2">
        <f t="shared" si="1113"/>
        <v>0</v>
      </c>
      <c r="M2781" s="2">
        <f t="shared" si="1114"/>
        <v>4.9189287666241421E-3</v>
      </c>
      <c r="N2781" s="38">
        <v>964</v>
      </c>
      <c r="O2781" s="38">
        <v>4498</v>
      </c>
      <c r="P2781" s="38"/>
      <c r="Q2781" s="38">
        <v>17</v>
      </c>
      <c r="R2781" s="38">
        <v>10</v>
      </c>
      <c r="S2781" s="38"/>
      <c r="T2781" s="38">
        <v>0</v>
      </c>
      <c r="U2781" s="38">
        <v>0</v>
      </c>
      <c r="V2781" s="38"/>
      <c r="W2781" s="38">
        <f>IF(Copyright!B$11=1,IF(CF2781&gt;0,CF2781-T2781-X2781-U2781-SUM(Z2781:AY2781),SUM(CN2781:CR2781)),SUM(CN2781:CR2781))</f>
        <v>0</v>
      </c>
      <c r="X2781" s="38">
        <v>0</v>
      </c>
      <c r="Y2781" s="38"/>
      <c r="Z2781" s="38">
        <v>0</v>
      </c>
      <c r="AA2781" s="38"/>
      <c r="AB2781" s="38"/>
      <c r="AC2781" s="38"/>
      <c r="AD2781" s="38"/>
      <c r="AE2781" s="38"/>
      <c r="AF2781" s="38"/>
      <c r="AG2781" s="38"/>
      <c r="AH2781" s="38"/>
      <c r="AI2781" s="38"/>
      <c r="AJ2781" s="38"/>
      <c r="AK2781" s="38"/>
      <c r="AL2781" s="38">
        <v>0</v>
      </c>
      <c r="AM2781" s="38"/>
      <c r="AN2781" s="38"/>
      <c r="AO2781" s="38"/>
      <c r="AP2781" s="38"/>
      <c r="AQ2781" s="38"/>
      <c r="AR2781" s="38"/>
      <c r="AS2781" s="38"/>
      <c r="AT2781" s="38"/>
      <c r="AU2781" s="38"/>
      <c r="AV2781" s="38"/>
      <c r="AW2781" s="38"/>
      <c r="AX2781" s="38"/>
      <c r="AY2781" s="38"/>
      <c r="BA2781" s="3">
        <f>IF(Q2781&gt;0,RANK(Q2781,(N2781:P2781,Q2781:AE2781)),0)</f>
        <v>3</v>
      </c>
      <c r="BB2781" s="3">
        <f>IF(R2781&gt;0,RANK(R2781,(N2781:P2781,Q2781:AE2781)),0)</f>
        <v>4</v>
      </c>
      <c r="BC2781" s="3">
        <f>IF(S2781&gt;0,RANK(S2781,(N2781:P2781,Q2781:AE2781)),0)</f>
        <v>0</v>
      </c>
      <c r="BD2781" s="3">
        <f>IF(T2781&gt;0,RANK(T2781,(N2781:P2781,Q2781:AE2781)),0)</f>
        <v>0</v>
      </c>
      <c r="BE2781" s="2">
        <f t="shared" si="1115"/>
        <v>3.097103297504099E-3</v>
      </c>
      <c r="BF2781" s="2">
        <f t="shared" si="1116"/>
        <v>1.8218254691200583E-3</v>
      </c>
      <c r="BG2781" s="2">
        <f t="shared" si="1117"/>
        <v>0</v>
      </c>
      <c r="BH2781" s="2">
        <f t="shared" si="1118"/>
        <v>0</v>
      </c>
      <c r="BJ2781" t="s">
        <v>1618</v>
      </c>
      <c r="BK2781" t="s">
        <v>52</v>
      </c>
      <c r="BL2781">
        <v>10</v>
      </c>
      <c r="BN2781">
        <v>0</v>
      </c>
      <c r="BO2781" s="60">
        <v>48</v>
      </c>
      <c r="BP2781" s="62">
        <v>313</v>
      </c>
      <c r="BQ2781" s="66">
        <f t="shared" si="1119"/>
        <v>48313</v>
      </c>
      <c r="BR2781" s="66">
        <f t="shared" si="1109"/>
        <v>48313</v>
      </c>
      <c r="BS2781" s="3" t="s">
        <v>3083</v>
      </c>
      <c r="CB2781" s="6"/>
      <c r="CD2781" s="38">
        <f t="shared" si="1120"/>
        <v>5489</v>
      </c>
    </row>
    <row r="2782" spans="1:91" ht="14" hidden="1" customHeight="1" outlineLevel="1" x14ac:dyDescent="0.2">
      <c r="A2782" t="s">
        <v>1791</v>
      </c>
      <c r="B2782" t="s">
        <v>52</v>
      </c>
      <c r="C2782" s="1">
        <f t="shared" si="1110"/>
        <v>4714</v>
      </c>
      <c r="D2782" s="3">
        <f>IF(N2782&gt;0, RANK(N2782,(N2782:P2782,Q2782:AE2782)),0)</f>
        <v>2</v>
      </c>
      <c r="E2782" s="3">
        <f>IF(O2782&gt;0,RANK(O2782,(N2782:P2782,Q2782:AE2782)),0)</f>
        <v>1</v>
      </c>
      <c r="F2782" s="3">
        <f>IF(P2782&gt;0,RANK(P2782,(N2782:P2782,Q2782:AE2782)),0)</f>
        <v>0</v>
      </c>
      <c r="G2782" s="1">
        <f t="shared" si="1121"/>
        <v>2476</v>
      </c>
      <c r="H2782" s="2">
        <f t="shared" si="1122"/>
        <v>0.52524395417904113</v>
      </c>
      <c r="I2782" s="2"/>
      <c r="J2782" s="2">
        <f t="shared" si="1111"/>
        <v>0.23355960967331355</v>
      </c>
      <c r="K2782" s="2">
        <f t="shared" si="1112"/>
        <v>0.7588035638523547</v>
      </c>
      <c r="L2782" s="2">
        <f t="shared" si="1113"/>
        <v>0</v>
      </c>
      <c r="M2782" s="2">
        <f t="shared" si="1114"/>
        <v>7.636826474331726E-3</v>
      </c>
      <c r="N2782" s="38">
        <v>1101</v>
      </c>
      <c r="O2782" s="38">
        <v>3577</v>
      </c>
      <c r="P2782" s="38"/>
      <c r="Q2782" s="38">
        <v>18</v>
      </c>
      <c r="R2782" s="38">
        <v>18</v>
      </c>
      <c r="S2782" s="38"/>
      <c r="T2782" s="38">
        <v>0</v>
      </c>
      <c r="U2782" s="38">
        <v>0</v>
      </c>
      <c r="V2782" s="38"/>
      <c r="W2782" s="38">
        <f>IF(Copyright!B$11=1,IF(CF2782&gt;0,CF2782-T2782-X2782-U2782-SUM(Z2782:AY2782),SUM(CN2782:CR2782)),SUM(CN2782:CR2782))</f>
        <v>0</v>
      </c>
      <c r="X2782" s="38">
        <v>0</v>
      </c>
      <c r="Y2782" s="38"/>
      <c r="Z2782" s="38">
        <v>0</v>
      </c>
      <c r="AA2782" s="38"/>
      <c r="AB2782" s="38"/>
      <c r="AC2782" s="38"/>
      <c r="AD2782" s="38"/>
      <c r="AE2782" s="38"/>
      <c r="AF2782" s="38"/>
      <c r="AG2782" s="38"/>
      <c r="AH2782" s="38"/>
      <c r="AI2782" s="38"/>
      <c r="AJ2782" s="38"/>
      <c r="AK2782" s="38"/>
      <c r="AL2782" s="38">
        <v>0</v>
      </c>
      <c r="AM2782" s="38"/>
      <c r="AN2782" s="38"/>
      <c r="AO2782" s="38"/>
      <c r="AP2782" s="38"/>
      <c r="AQ2782" s="38"/>
      <c r="AR2782" s="38"/>
      <c r="AS2782" s="38"/>
      <c r="AT2782" s="38"/>
      <c r="AU2782" s="38"/>
      <c r="AV2782" s="38"/>
      <c r="AW2782" s="38"/>
      <c r="AX2782" s="38"/>
      <c r="AY2782" s="38"/>
      <c r="BA2782" s="3">
        <f>IF(Q2782&gt;0,RANK(Q2782,(N2782:P2782,Q2782:AE2782)),0)</f>
        <v>3</v>
      </c>
      <c r="BB2782" s="3">
        <f>IF(R2782&gt;0,RANK(R2782,(N2782:P2782,Q2782:AE2782)),0)</f>
        <v>3</v>
      </c>
      <c r="BC2782" s="3">
        <f>IF(S2782&gt;0,RANK(S2782,(N2782:P2782,Q2782:AE2782)),0)</f>
        <v>0</v>
      </c>
      <c r="BD2782" s="3">
        <f>IF(T2782&gt;0,RANK(T2782,(N2782:P2782,Q2782:AE2782)),0)</f>
        <v>0</v>
      </c>
      <c r="BE2782" s="2">
        <f t="shared" si="1115"/>
        <v>3.818413237165889E-3</v>
      </c>
      <c r="BF2782" s="2">
        <f t="shared" si="1116"/>
        <v>3.818413237165889E-3</v>
      </c>
      <c r="BG2782" s="2">
        <f t="shared" si="1117"/>
        <v>0</v>
      </c>
      <c r="BH2782" s="2">
        <f t="shared" si="1118"/>
        <v>0</v>
      </c>
      <c r="BJ2782" t="s">
        <v>1791</v>
      </c>
      <c r="BK2782" t="s">
        <v>52</v>
      </c>
      <c r="BL2782">
        <v>1</v>
      </c>
      <c r="BN2782">
        <v>0</v>
      </c>
      <c r="BO2782" s="60">
        <v>48</v>
      </c>
      <c r="BP2782" s="62">
        <v>315</v>
      </c>
      <c r="BQ2782" s="66">
        <f t="shared" si="1119"/>
        <v>48315</v>
      </c>
      <c r="BR2782" s="66">
        <f t="shared" si="1109"/>
        <v>48315</v>
      </c>
      <c r="BS2782" s="3" t="s">
        <v>3083</v>
      </c>
      <c r="CB2782" s="6"/>
      <c r="CD2782" s="38">
        <f t="shared" si="1120"/>
        <v>4714</v>
      </c>
    </row>
    <row r="2783" spans="1:91" ht="14" hidden="1" customHeight="1" outlineLevel="1" x14ac:dyDescent="0.2">
      <c r="A2783" t="s">
        <v>1</v>
      </c>
      <c r="B2783" t="s">
        <v>52</v>
      </c>
      <c r="C2783" s="1">
        <f t="shared" si="1110"/>
        <v>2083</v>
      </c>
      <c r="D2783" s="3">
        <f>IF(N2783&gt;0, RANK(N2783,(N2783:P2783,Q2783:AE2783)),0)</f>
        <v>2</v>
      </c>
      <c r="E2783" s="3">
        <f>IF(O2783&gt;0,RANK(O2783,(N2783:P2783,Q2783:AE2783)),0)</f>
        <v>1</v>
      </c>
      <c r="F2783" s="3">
        <f>IF(P2783&gt;0,RANK(P2783,(N2783:P2783,Q2783:AE2783)),0)</f>
        <v>0</v>
      </c>
      <c r="G2783" s="1">
        <f t="shared" si="1121"/>
        <v>1578</v>
      </c>
      <c r="H2783" s="2">
        <f t="shared" si="1122"/>
        <v>0.757561209793567</v>
      </c>
      <c r="I2783" s="2"/>
      <c r="J2783" s="2">
        <f t="shared" si="1111"/>
        <v>0.1185789726356217</v>
      </c>
      <c r="K2783" s="2">
        <f t="shared" si="1112"/>
        <v>0.87614018242918867</v>
      </c>
      <c r="L2783" s="2">
        <f t="shared" si="1113"/>
        <v>0</v>
      </c>
      <c r="M2783" s="2">
        <f t="shared" si="1114"/>
        <v>5.2808449351896547E-3</v>
      </c>
      <c r="N2783" s="38">
        <v>247</v>
      </c>
      <c r="O2783" s="38">
        <v>1825</v>
      </c>
      <c r="P2783" s="38"/>
      <c r="Q2783" s="38">
        <v>7</v>
      </c>
      <c r="R2783" s="38">
        <v>4</v>
      </c>
      <c r="S2783" s="38"/>
      <c r="T2783" s="38">
        <v>0</v>
      </c>
      <c r="U2783" s="38">
        <v>0</v>
      </c>
      <c r="V2783" s="38"/>
      <c r="W2783" s="38">
        <f>IF(Copyright!B$11=1,IF(CF2783&gt;0,CF2783-T2783-X2783-U2783-SUM(Z2783:AY2783),SUM(CN2783:CR2783)),SUM(CN2783:CR2783))</f>
        <v>0</v>
      </c>
      <c r="X2783" s="38">
        <v>0</v>
      </c>
      <c r="Y2783" s="38"/>
      <c r="Z2783" s="38">
        <v>0</v>
      </c>
      <c r="AA2783" s="38"/>
      <c r="AB2783" s="38"/>
      <c r="AC2783" s="38"/>
      <c r="AD2783" s="38"/>
      <c r="AE2783" s="38"/>
      <c r="AF2783" s="38"/>
      <c r="AG2783" s="38"/>
      <c r="AH2783" s="38"/>
      <c r="AI2783" s="38"/>
      <c r="AJ2783" s="38"/>
      <c r="AK2783" s="38"/>
      <c r="AL2783" s="38">
        <v>0</v>
      </c>
      <c r="AM2783" s="38"/>
      <c r="AN2783" s="38"/>
      <c r="AO2783" s="38"/>
      <c r="AP2783" s="38"/>
      <c r="AQ2783" s="38"/>
      <c r="AR2783" s="38"/>
      <c r="AS2783" s="38"/>
      <c r="AT2783" s="38"/>
      <c r="AU2783" s="38"/>
      <c r="AV2783" s="38"/>
      <c r="AW2783" s="38"/>
      <c r="AX2783" s="38"/>
      <c r="AY2783" s="38"/>
      <c r="BA2783" s="3">
        <f>IF(Q2783&gt;0,RANK(Q2783,(N2783:P2783,Q2783:AE2783)),0)</f>
        <v>3</v>
      </c>
      <c r="BB2783" s="3">
        <f>IF(R2783&gt;0,RANK(R2783,(N2783:P2783,Q2783:AE2783)),0)</f>
        <v>4</v>
      </c>
      <c r="BC2783" s="3">
        <f>IF(S2783&gt;0,RANK(S2783,(N2783:P2783,Q2783:AE2783)),0)</f>
        <v>0</v>
      </c>
      <c r="BD2783" s="3">
        <f>IF(T2783&gt;0,RANK(T2783,(N2783:P2783,Q2783:AE2783)),0)</f>
        <v>0</v>
      </c>
      <c r="BE2783" s="2">
        <f t="shared" si="1115"/>
        <v>3.3605376860297649E-3</v>
      </c>
      <c r="BF2783" s="2">
        <f t="shared" si="1116"/>
        <v>1.9203072491598655E-3</v>
      </c>
      <c r="BG2783" s="2">
        <f t="shared" si="1117"/>
        <v>0</v>
      </c>
      <c r="BH2783" s="2">
        <f t="shared" si="1118"/>
        <v>0</v>
      </c>
      <c r="BJ2783" t="s">
        <v>1</v>
      </c>
      <c r="BK2783" t="s">
        <v>52</v>
      </c>
      <c r="BL2783">
        <v>19</v>
      </c>
      <c r="BN2783">
        <v>0</v>
      </c>
      <c r="BO2783" s="60">
        <v>48</v>
      </c>
      <c r="BP2783" s="62">
        <v>317</v>
      </c>
      <c r="BQ2783" s="66">
        <f t="shared" si="1119"/>
        <v>48317</v>
      </c>
      <c r="BR2783" s="66">
        <f t="shared" si="1109"/>
        <v>48317</v>
      </c>
      <c r="BS2783" s="3" t="s">
        <v>3083</v>
      </c>
      <c r="CB2783" s="6"/>
      <c r="CD2783" s="38">
        <f t="shared" si="1120"/>
        <v>2083</v>
      </c>
    </row>
    <row r="2784" spans="1:91" ht="14" hidden="1" customHeight="1" outlineLevel="1" x14ac:dyDescent="0.2">
      <c r="A2784" t="s">
        <v>1907</v>
      </c>
      <c r="B2784" t="s">
        <v>52</v>
      </c>
      <c r="C2784" s="1">
        <f t="shared" si="1110"/>
        <v>2529</v>
      </c>
      <c r="D2784" s="3">
        <f>IF(N2784&gt;0, RANK(N2784,(N2784:P2784,Q2784:AE2784)),0)</f>
        <v>2</v>
      </c>
      <c r="E2784" s="3">
        <f>IF(O2784&gt;0,RANK(O2784,(N2784:P2784,Q2784:AE2784)),0)</f>
        <v>1</v>
      </c>
      <c r="F2784" s="3">
        <f>IF(P2784&gt;0,RANK(P2784,(N2784:P2784,Q2784:AE2784)),0)</f>
        <v>0</v>
      </c>
      <c r="G2784" s="1">
        <f t="shared" si="1121"/>
        <v>1642</v>
      </c>
      <c r="H2784" s="2">
        <f t="shared" si="1122"/>
        <v>0.6492684855674179</v>
      </c>
      <c r="I2784" s="2"/>
      <c r="J2784" s="2">
        <f t="shared" si="1111"/>
        <v>0.1716093317516805</v>
      </c>
      <c r="K2784" s="2">
        <f t="shared" si="1112"/>
        <v>0.82087781731909848</v>
      </c>
      <c r="L2784" s="2">
        <f t="shared" si="1113"/>
        <v>0</v>
      </c>
      <c r="M2784" s="2">
        <f t="shared" si="1114"/>
        <v>7.5128509292210488E-3</v>
      </c>
      <c r="N2784" s="38">
        <v>434</v>
      </c>
      <c r="O2784" s="38">
        <v>2076</v>
      </c>
      <c r="P2784" s="38"/>
      <c r="Q2784" s="38">
        <v>12</v>
      </c>
      <c r="R2784" s="38">
        <v>4</v>
      </c>
      <c r="S2784" s="38"/>
      <c r="T2784" s="38">
        <v>0</v>
      </c>
      <c r="U2784" s="38">
        <v>0</v>
      </c>
      <c r="V2784" s="38"/>
      <c r="W2784" s="38">
        <f>IF(Copyright!B$11=1,IF(CF2784&gt;0,CF2784-T2784-X2784-U2784-SUM(Z2784:AY2784),SUM(CN2784:CR2784)),SUM(CN2784:CR2784))</f>
        <v>2</v>
      </c>
      <c r="X2784" s="38">
        <v>0</v>
      </c>
      <c r="Y2784" s="38"/>
      <c r="Z2784" s="38">
        <v>1</v>
      </c>
      <c r="AA2784" s="38"/>
      <c r="AB2784" s="38"/>
      <c r="AC2784" s="38"/>
      <c r="AD2784" s="38"/>
      <c r="AE2784" s="38"/>
      <c r="AF2784" s="38"/>
      <c r="AG2784" s="38"/>
      <c r="AH2784" s="38"/>
      <c r="AI2784" s="38"/>
      <c r="AJ2784" s="38"/>
      <c r="AK2784" s="38"/>
      <c r="AL2784" s="38">
        <v>0</v>
      </c>
      <c r="AM2784" s="38"/>
      <c r="AN2784" s="38"/>
      <c r="AO2784" s="38"/>
      <c r="AP2784" s="38"/>
      <c r="AQ2784" s="38"/>
      <c r="AR2784" s="38"/>
      <c r="AS2784" s="38"/>
      <c r="AT2784" s="38"/>
      <c r="AU2784" s="38"/>
      <c r="AV2784" s="38"/>
      <c r="AW2784" s="38"/>
      <c r="AX2784" s="38"/>
      <c r="AY2784" s="38"/>
      <c r="BA2784" s="3">
        <f>IF(Q2784&gt;0,RANK(Q2784,(N2784:P2784,Q2784:AE2784)),0)</f>
        <v>3</v>
      </c>
      <c r="BB2784" s="3">
        <f>IF(R2784&gt;0,RANK(R2784,(N2784:P2784,Q2784:AE2784)),0)</f>
        <v>4</v>
      </c>
      <c r="BC2784" s="3">
        <f>IF(S2784&gt;0,RANK(S2784,(N2784:P2784,Q2784:AE2784)),0)</f>
        <v>0</v>
      </c>
      <c r="BD2784" s="3">
        <f>IF(T2784&gt;0,RANK(T2784,(N2784:P2784,Q2784:AE2784)),0)</f>
        <v>0</v>
      </c>
      <c r="BE2784" s="2">
        <f t="shared" si="1115"/>
        <v>4.7449584816132862E-3</v>
      </c>
      <c r="BF2784" s="2">
        <f t="shared" si="1116"/>
        <v>1.5816528272044287E-3</v>
      </c>
      <c r="BG2784" s="2">
        <f t="shared" si="1117"/>
        <v>0</v>
      </c>
      <c r="BH2784" s="2">
        <f t="shared" si="1118"/>
        <v>0</v>
      </c>
      <c r="BJ2784" t="s">
        <v>1907</v>
      </c>
      <c r="BK2784" t="s">
        <v>52</v>
      </c>
      <c r="BL2784">
        <v>11</v>
      </c>
      <c r="BN2784">
        <v>0</v>
      </c>
      <c r="BO2784" s="60">
        <v>48</v>
      </c>
      <c r="BP2784" s="62">
        <v>319</v>
      </c>
      <c r="BQ2784" s="66">
        <f t="shared" si="1119"/>
        <v>48319</v>
      </c>
      <c r="BR2784" s="66">
        <f t="shared" si="1109"/>
        <v>48319</v>
      </c>
      <c r="BS2784" s="3" t="s">
        <v>3083</v>
      </c>
      <c r="BY2784" s="73"/>
      <c r="CB2784" s="73"/>
      <c r="CD2784" s="38">
        <f t="shared" si="1120"/>
        <v>0</v>
      </c>
      <c r="CE2784" s="38">
        <v>2529</v>
      </c>
      <c r="CF2784" s="38">
        <v>3</v>
      </c>
    </row>
    <row r="2785" spans="1:91" ht="14" hidden="1" customHeight="1" outlineLevel="1" x14ac:dyDescent="0.2">
      <c r="A2785" t="s">
        <v>2111</v>
      </c>
      <c r="B2785" t="s">
        <v>52</v>
      </c>
      <c r="C2785" s="1">
        <f t="shared" si="1110"/>
        <v>13327</v>
      </c>
      <c r="D2785" s="3">
        <f>IF(N2785&gt;0, RANK(N2785,(N2785:P2785,Q2785:AE2785)),0)</f>
        <v>2</v>
      </c>
      <c r="E2785" s="3">
        <f>IF(O2785&gt;0,RANK(O2785,(N2785:P2785,Q2785:AE2785)),0)</f>
        <v>1</v>
      </c>
      <c r="F2785" s="3">
        <f>IF(P2785&gt;0,RANK(P2785,(N2785:P2785,Q2785:AE2785)),0)</f>
        <v>0</v>
      </c>
      <c r="G2785" s="1">
        <f t="shared" si="1121"/>
        <v>6726</v>
      </c>
      <c r="H2785" s="2">
        <f t="shared" si="1122"/>
        <v>0.50468972762061981</v>
      </c>
      <c r="I2785" s="2"/>
      <c r="J2785" s="2">
        <f t="shared" si="1111"/>
        <v>0.24244015907556088</v>
      </c>
      <c r="K2785" s="2">
        <f t="shared" si="1112"/>
        <v>0.74712988669618063</v>
      </c>
      <c r="L2785" s="2">
        <f t="shared" si="1113"/>
        <v>0</v>
      </c>
      <c r="M2785" s="2">
        <f t="shared" si="1114"/>
        <v>1.0429954228258431E-2</v>
      </c>
      <c r="N2785" s="38">
        <v>3231</v>
      </c>
      <c r="O2785" s="38">
        <v>9957</v>
      </c>
      <c r="P2785" s="38"/>
      <c r="Q2785" s="38">
        <v>67</v>
      </c>
      <c r="R2785" s="38">
        <v>53</v>
      </c>
      <c r="S2785" s="38"/>
      <c r="T2785" s="38">
        <v>1</v>
      </c>
      <c r="U2785" s="38">
        <v>0</v>
      </c>
      <c r="V2785" s="38"/>
      <c r="W2785" s="38">
        <f>IF(Copyright!B$11=1,IF(CF2785&gt;0,CF2785-T2785-X2785-U2785-SUM(Z2785:AY2785),SUM(CN2785:CR2785)),SUM(CN2785:CR2785))</f>
        <v>15</v>
      </c>
      <c r="X2785" s="38">
        <v>2</v>
      </c>
      <c r="Y2785" s="38"/>
      <c r="Z2785" s="38">
        <v>1</v>
      </c>
      <c r="AA2785" s="38"/>
      <c r="AB2785" s="38"/>
      <c r="AC2785" s="38"/>
      <c r="AD2785" s="38"/>
      <c r="AE2785" s="38"/>
      <c r="AF2785" s="38"/>
      <c r="AG2785" s="38"/>
      <c r="AH2785" s="38"/>
      <c r="AI2785" s="38"/>
      <c r="AJ2785" s="38"/>
      <c r="AK2785" s="38"/>
      <c r="AL2785" s="38">
        <v>0</v>
      </c>
      <c r="AM2785" s="38"/>
      <c r="AN2785" s="38"/>
      <c r="AO2785" s="38"/>
      <c r="AP2785" s="38"/>
      <c r="AQ2785" s="38"/>
      <c r="AR2785" s="38"/>
      <c r="AS2785" s="38"/>
      <c r="AT2785" s="38"/>
      <c r="AU2785" s="38"/>
      <c r="AV2785" s="38"/>
      <c r="AW2785" s="38"/>
      <c r="AX2785" s="38"/>
      <c r="AY2785" s="38"/>
      <c r="BA2785" s="3">
        <f>IF(Q2785&gt;0,RANK(Q2785,(N2785:P2785,Q2785:AE2785)),0)</f>
        <v>3</v>
      </c>
      <c r="BB2785" s="3">
        <f>IF(R2785&gt;0,RANK(R2785,(N2785:P2785,Q2785:AE2785)),0)</f>
        <v>4</v>
      </c>
      <c r="BC2785" s="3">
        <f>IF(S2785&gt;0,RANK(S2785,(N2785:P2785,Q2785:AE2785)),0)</f>
        <v>0</v>
      </c>
      <c r="BD2785" s="3">
        <f>IF(T2785&gt;0,RANK(T2785,(N2785:P2785,Q2785:AE2785)),0)</f>
        <v>7</v>
      </c>
      <c r="BE2785" s="2">
        <f t="shared" si="1115"/>
        <v>5.0273880093044199E-3</v>
      </c>
      <c r="BF2785" s="2">
        <f t="shared" si="1116"/>
        <v>3.9768890222855856E-3</v>
      </c>
      <c r="BG2785" s="2">
        <f t="shared" si="1117"/>
        <v>0</v>
      </c>
      <c r="BH2785" s="2">
        <f t="shared" si="1118"/>
        <v>7.5035641929916709E-5</v>
      </c>
      <c r="BJ2785" t="s">
        <v>2111</v>
      </c>
      <c r="BK2785" t="s">
        <v>52</v>
      </c>
      <c r="BL2785">
        <v>22</v>
      </c>
      <c r="BN2785">
        <v>0</v>
      </c>
      <c r="BO2785" s="60">
        <v>48</v>
      </c>
      <c r="BP2785" s="62">
        <v>321</v>
      </c>
      <c r="BQ2785" s="66">
        <f t="shared" si="1119"/>
        <v>48321</v>
      </c>
      <c r="BR2785" s="66">
        <f t="shared" si="1109"/>
        <v>48321</v>
      </c>
      <c r="BS2785" s="3" t="s">
        <v>3083</v>
      </c>
      <c r="BT2785" s="38">
        <v>30</v>
      </c>
      <c r="BU2785" s="38">
        <v>2</v>
      </c>
      <c r="BV2785" s="38">
        <f>BW2785-BU2785-BT2785-C2785</f>
        <v>0</v>
      </c>
      <c r="BW2785" s="38">
        <v>13359</v>
      </c>
      <c r="CB2785" s="73"/>
      <c r="CD2785" s="38">
        <f t="shared" si="1120"/>
        <v>0</v>
      </c>
      <c r="CE2785" s="38">
        <f>13312+15</f>
        <v>13327</v>
      </c>
      <c r="CF2785" s="38">
        <v>19</v>
      </c>
      <c r="CM2785" s="51"/>
    </row>
    <row r="2786" spans="1:91" ht="14" hidden="1" customHeight="1" outlineLevel="1" x14ac:dyDescent="0.2">
      <c r="A2786" t="s">
        <v>32</v>
      </c>
      <c r="B2786" t="s">
        <v>52</v>
      </c>
      <c r="C2786" s="1">
        <f t="shared" si="1110"/>
        <v>15745</v>
      </c>
      <c r="D2786" s="3">
        <f>IF(N2786&gt;0, RANK(N2786,(N2786:P2786,Q2786:AE2786)),0)</f>
        <v>2</v>
      </c>
      <c r="E2786" s="3">
        <f>IF(O2786&gt;0,RANK(O2786,(N2786:P2786,Q2786:AE2786)),0)</f>
        <v>1</v>
      </c>
      <c r="F2786" s="3">
        <f>IF(P2786&gt;0,RANK(P2786,(N2786:P2786,Q2786:AE2786)),0)</f>
        <v>0</v>
      </c>
      <c r="G2786" s="1">
        <f t="shared" si="1121"/>
        <v>2912</v>
      </c>
      <c r="H2786" s="2">
        <f t="shared" si="1122"/>
        <v>0.18494760241346458</v>
      </c>
      <c r="I2786" s="2"/>
      <c r="J2786" s="2">
        <f t="shared" si="1111"/>
        <v>0.40476341695776435</v>
      </c>
      <c r="K2786" s="2">
        <f t="shared" si="1112"/>
        <v>0.58971101937122894</v>
      </c>
      <c r="L2786" s="2">
        <f t="shared" si="1113"/>
        <v>0</v>
      </c>
      <c r="M2786" s="2">
        <f t="shared" si="1114"/>
        <v>5.5255636710067613E-3</v>
      </c>
      <c r="N2786" s="38">
        <v>6373</v>
      </c>
      <c r="O2786" s="38">
        <v>9285</v>
      </c>
      <c r="P2786" s="38"/>
      <c r="Q2786" s="38">
        <v>46</v>
      </c>
      <c r="R2786" s="38">
        <v>39</v>
      </c>
      <c r="S2786" s="38"/>
      <c r="T2786" s="38">
        <v>2</v>
      </c>
      <c r="U2786" s="38">
        <v>0</v>
      </c>
      <c r="V2786" s="38"/>
      <c r="W2786" s="38">
        <f>IF(Copyright!B$11=1,IF(CF2786&gt;0,CF2786-T2786-X2786-U2786-SUM(Z2786:AY2786),SUM(CN2786:CR2786)),SUM(CN2786:CR2786))</f>
        <v>0</v>
      </c>
      <c r="X2786" s="38">
        <v>0</v>
      </c>
      <c r="Y2786" s="38"/>
      <c r="Z2786" s="38">
        <v>0</v>
      </c>
      <c r="AA2786" s="38"/>
      <c r="AB2786" s="38"/>
      <c r="AC2786" s="38"/>
      <c r="AD2786" s="38"/>
      <c r="AE2786" s="38"/>
      <c r="AF2786" s="38"/>
      <c r="AG2786" s="38"/>
      <c r="AH2786" s="38"/>
      <c r="AI2786" s="38"/>
      <c r="AJ2786" s="38"/>
      <c r="AK2786" s="38"/>
      <c r="AL2786" s="38">
        <v>0</v>
      </c>
      <c r="AM2786" s="38"/>
      <c r="AN2786" s="38"/>
      <c r="AO2786" s="38"/>
      <c r="AP2786" s="38"/>
      <c r="AQ2786" s="38"/>
      <c r="AR2786" s="38"/>
      <c r="AS2786" s="38"/>
      <c r="AT2786" s="38"/>
      <c r="AU2786" s="38"/>
      <c r="AV2786" s="38"/>
      <c r="AW2786" s="38"/>
      <c r="AX2786" s="38"/>
      <c r="AY2786" s="38"/>
      <c r="BA2786" s="3">
        <f>IF(Q2786&gt;0,RANK(Q2786,(N2786:P2786,Q2786:AE2786)),0)</f>
        <v>3</v>
      </c>
      <c r="BB2786" s="3">
        <f>IF(R2786&gt;0,RANK(R2786,(N2786:P2786,Q2786:AE2786)),0)</f>
        <v>4</v>
      </c>
      <c r="BC2786" s="3">
        <f>IF(S2786&gt;0,RANK(S2786,(N2786:P2786,Q2786:AE2786)),0)</f>
        <v>0</v>
      </c>
      <c r="BD2786" s="3">
        <f>IF(T2786&gt;0,RANK(T2786,(N2786:P2786,Q2786:AE2786)),0)</f>
        <v>5</v>
      </c>
      <c r="BE2786" s="2">
        <f t="shared" si="1115"/>
        <v>2.9215624007621465E-3</v>
      </c>
      <c r="BF2786" s="2">
        <f t="shared" si="1116"/>
        <v>2.4769768180374721E-3</v>
      </c>
      <c r="BG2786" s="2">
        <f t="shared" si="1117"/>
        <v>0</v>
      </c>
      <c r="BH2786" s="2">
        <f t="shared" si="1118"/>
        <v>1.2702445220704985E-4</v>
      </c>
      <c r="BJ2786" t="s">
        <v>32</v>
      </c>
      <c r="BK2786" t="s">
        <v>52</v>
      </c>
      <c r="BL2786">
        <v>23</v>
      </c>
      <c r="BN2786">
        <v>0</v>
      </c>
      <c r="BO2786" s="60">
        <v>48</v>
      </c>
      <c r="BP2786" s="62">
        <v>323</v>
      </c>
      <c r="BQ2786" s="66">
        <f t="shared" si="1119"/>
        <v>48323</v>
      </c>
      <c r="BR2786" s="66">
        <f t="shared" si="1109"/>
        <v>48323</v>
      </c>
      <c r="BS2786" s="3" t="s">
        <v>3083</v>
      </c>
      <c r="CB2786" s="6"/>
      <c r="CD2786" s="38">
        <f t="shared" si="1120"/>
        <v>15745</v>
      </c>
    </row>
    <row r="2787" spans="1:91" ht="14" hidden="1" customHeight="1" outlineLevel="1" x14ac:dyDescent="0.2">
      <c r="A2787" t="s">
        <v>1277</v>
      </c>
      <c r="B2787" t="s">
        <v>52</v>
      </c>
      <c r="C2787" s="1">
        <f t="shared" si="1110"/>
        <v>24617</v>
      </c>
      <c r="D2787" s="3">
        <f>IF(N2787&gt;0, RANK(N2787,(N2787:P2787,Q2787:AE2787)),0)</f>
        <v>2</v>
      </c>
      <c r="E2787" s="3">
        <f>IF(O2787&gt;0,RANK(O2787,(N2787:P2787,Q2787:AE2787)),0)</f>
        <v>1</v>
      </c>
      <c r="F2787" s="3">
        <f>IF(P2787&gt;0,RANK(P2787,(N2787:P2787,Q2787:AE2787)),0)</f>
        <v>0</v>
      </c>
      <c r="G2787" s="1">
        <f t="shared" si="1121"/>
        <v>10514</v>
      </c>
      <c r="H2787" s="2">
        <f t="shared" si="1122"/>
        <v>0.42710322135109885</v>
      </c>
      <c r="I2787" s="2"/>
      <c r="J2787" s="2">
        <f t="shared" si="1111"/>
        <v>0.28232522240727953</v>
      </c>
      <c r="K2787" s="2">
        <f t="shared" si="1112"/>
        <v>0.70942844375837832</v>
      </c>
      <c r="L2787" s="2">
        <f t="shared" si="1113"/>
        <v>0</v>
      </c>
      <c r="M2787" s="2">
        <f t="shared" si="1114"/>
        <v>8.2463338343421455E-3</v>
      </c>
      <c r="N2787" s="38">
        <v>6950</v>
      </c>
      <c r="O2787" s="38">
        <v>17464</v>
      </c>
      <c r="P2787" s="38"/>
      <c r="Q2787" s="38">
        <v>103</v>
      </c>
      <c r="R2787" s="38">
        <v>81</v>
      </c>
      <c r="S2787" s="38"/>
      <c r="T2787" s="38">
        <v>6</v>
      </c>
      <c r="U2787" s="38">
        <v>2</v>
      </c>
      <c r="V2787" s="38"/>
      <c r="W2787" s="38">
        <f>IF(Copyright!B$11=1,IF(CF2787&gt;0,CF2787-T2787-X2787-U2787-SUM(Z2787:AY2787),SUM(CN2787:CR2787)),SUM(CN2787:CR2787))</f>
        <v>0</v>
      </c>
      <c r="X2787" s="38">
        <v>9</v>
      </c>
      <c r="Y2787" s="38"/>
      <c r="Z2787" s="38">
        <v>2</v>
      </c>
      <c r="AA2787" s="38"/>
      <c r="AB2787" s="38"/>
      <c r="AC2787" s="38"/>
      <c r="AD2787" s="38"/>
      <c r="AE2787" s="38"/>
      <c r="AF2787" s="38"/>
      <c r="AG2787" s="38"/>
      <c r="AH2787" s="38"/>
      <c r="AI2787" s="38"/>
      <c r="AJ2787" s="38"/>
      <c r="AK2787" s="38"/>
      <c r="AL2787" s="38">
        <v>0</v>
      </c>
      <c r="AM2787" s="38"/>
      <c r="AN2787" s="38"/>
      <c r="AO2787" s="38"/>
      <c r="AP2787" s="38"/>
      <c r="AQ2787" s="38"/>
      <c r="AR2787" s="38"/>
      <c r="AS2787" s="38"/>
      <c r="AT2787" s="38"/>
      <c r="AU2787" s="38"/>
      <c r="AV2787" s="38"/>
      <c r="AW2787" s="38"/>
      <c r="AX2787" s="38"/>
      <c r="AY2787" s="38"/>
      <c r="BA2787" s="3">
        <f>IF(Q2787&gt;0,RANK(Q2787,(N2787:P2787,Q2787:AE2787)),0)</f>
        <v>3</v>
      </c>
      <c r="BB2787" s="3">
        <f>IF(R2787&gt;0,RANK(R2787,(N2787:P2787,Q2787:AE2787)),0)</f>
        <v>4</v>
      </c>
      <c r="BC2787" s="3">
        <f>IF(S2787&gt;0,RANK(S2787,(N2787:P2787,Q2787:AE2787)),0)</f>
        <v>0</v>
      </c>
      <c r="BD2787" s="3">
        <f>IF(T2787&gt;0,RANK(T2787,(N2787:P2787,Q2787:AE2787)),0)</f>
        <v>6</v>
      </c>
      <c r="BE2787" s="2">
        <f t="shared" si="1115"/>
        <v>4.1841004184100415E-3</v>
      </c>
      <c r="BF2787" s="2">
        <f t="shared" si="1116"/>
        <v>3.2904090669049844E-3</v>
      </c>
      <c r="BG2787" s="2">
        <f t="shared" si="1117"/>
        <v>0</v>
      </c>
      <c r="BH2787" s="2">
        <f t="shared" si="1118"/>
        <v>2.4373400495592476E-4</v>
      </c>
      <c r="BJ2787" t="s">
        <v>1277</v>
      </c>
      <c r="BK2787" t="s">
        <v>52</v>
      </c>
      <c r="BL2787">
        <v>23</v>
      </c>
      <c r="BN2787">
        <v>0</v>
      </c>
      <c r="BO2787" s="60">
        <v>48</v>
      </c>
      <c r="BP2787" s="62">
        <v>325</v>
      </c>
      <c r="BQ2787" s="66">
        <f t="shared" si="1119"/>
        <v>48325</v>
      </c>
      <c r="BR2787" s="66">
        <f t="shared" si="1109"/>
        <v>48325</v>
      </c>
      <c r="BS2787" s="3" t="s">
        <v>3083</v>
      </c>
      <c r="CB2787" s="73"/>
      <c r="CD2787" s="38">
        <f t="shared" si="1120"/>
        <v>0</v>
      </c>
      <c r="CE2787" s="38">
        <v>24617</v>
      </c>
      <c r="CF2787" s="38">
        <v>19</v>
      </c>
      <c r="CG2787" s="38" t="s">
        <v>3953</v>
      </c>
      <c r="CM2787" s="51"/>
    </row>
    <row r="2788" spans="1:91" ht="14" hidden="1" customHeight="1" outlineLevel="1" x14ac:dyDescent="0.2">
      <c r="A2788" t="s">
        <v>2972</v>
      </c>
      <c r="B2788" t="s">
        <v>52</v>
      </c>
      <c r="C2788" s="1">
        <f t="shared" si="1110"/>
        <v>1040</v>
      </c>
      <c r="D2788" s="3">
        <f>IF(N2788&gt;0, RANK(N2788,(N2788:P2788,Q2788:AE2788)),0)</f>
        <v>2</v>
      </c>
      <c r="E2788" s="3">
        <f>IF(O2788&gt;0,RANK(O2788,(N2788:P2788,Q2788:AE2788)),0)</f>
        <v>1</v>
      </c>
      <c r="F2788" s="3">
        <f>IF(P2788&gt;0,RANK(P2788,(N2788:P2788,Q2788:AE2788)),0)</f>
        <v>0</v>
      </c>
      <c r="G2788" s="1">
        <f t="shared" si="1121"/>
        <v>691</v>
      </c>
      <c r="H2788" s="2">
        <f t="shared" si="1122"/>
        <v>0.66442307692307689</v>
      </c>
      <c r="I2788" s="2"/>
      <c r="J2788" s="2">
        <f t="shared" si="1111"/>
        <v>0.16346153846153846</v>
      </c>
      <c r="K2788" s="2">
        <f t="shared" si="1112"/>
        <v>0.82788461538461533</v>
      </c>
      <c r="L2788" s="2">
        <f t="shared" si="1113"/>
        <v>0</v>
      </c>
      <c r="M2788" s="2">
        <f t="shared" si="1114"/>
        <v>8.6538461538462341E-3</v>
      </c>
      <c r="N2788" s="38">
        <v>170</v>
      </c>
      <c r="O2788" s="38">
        <v>861</v>
      </c>
      <c r="P2788" s="38"/>
      <c r="Q2788" s="38">
        <v>5</v>
      </c>
      <c r="R2788" s="38">
        <v>3</v>
      </c>
      <c r="S2788" s="38"/>
      <c r="T2788" s="38">
        <v>1</v>
      </c>
      <c r="U2788" s="38">
        <v>0</v>
      </c>
      <c r="V2788" s="38"/>
      <c r="W2788" s="38">
        <f>IF(Copyright!B$11=1,IF(CF2788&gt;0,CF2788-T2788-X2788-U2788-SUM(Z2788:AY2788),SUM(CN2788:CR2788)),SUM(CN2788:CR2788))</f>
        <v>0</v>
      </c>
      <c r="X2788" s="38">
        <v>0</v>
      </c>
      <c r="Y2788" s="38"/>
      <c r="Z2788" s="38">
        <v>0</v>
      </c>
      <c r="AA2788" s="38"/>
      <c r="AB2788" s="38"/>
      <c r="AC2788" s="38"/>
      <c r="AD2788" s="38"/>
      <c r="AE2788" s="38"/>
      <c r="AF2788" s="38"/>
      <c r="AG2788" s="38"/>
      <c r="AH2788" s="38"/>
      <c r="AI2788" s="38"/>
      <c r="AJ2788" s="38"/>
      <c r="AK2788" s="38"/>
      <c r="AL2788" s="38">
        <v>0</v>
      </c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BA2788" s="3">
        <f>IF(Q2788&gt;0,RANK(Q2788,(N2788:P2788,Q2788:AE2788)),0)</f>
        <v>3</v>
      </c>
      <c r="BB2788" s="3">
        <f>IF(R2788&gt;0,RANK(R2788,(N2788:P2788,Q2788:AE2788)),0)</f>
        <v>4</v>
      </c>
      <c r="BC2788" s="3">
        <f>IF(S2788&gt;0,RANK(S2788,(N2788:P2788,Q2788:AE2788)),0)</f>
        <v>0</v>
      </c>
      <c r="BD2788" s="3">
        <f>IF(T2788&gt;0,RANK(T2788,(N2788:P2788,Q2788:AE2788)),0)</f>
        <v>5</v>
      </c>
      <c r="BE2788" s="2">
        <f t="shared" si="1115"/>
        <v>4.807692307692308E-3</v>
      </c>
      <c r="BF2788" s="2">
        <f t="shared" si="1116"/>
        <v>2.8846153846153848E-3</v>
      </c>
      <c r="BG2788" s="2">
        <f t="shared" si="1117"/>
        <v>0</v>
      </c>
      <c r="BH2788" s="2">
        <f t="shared" si="1118"/>
        <v>9.6153846153846159E-4</v>
      </c>
      <c r="BJ2788" t="s">
        <v>2972</v>
      </c>
      <c r="BK2788" t="s">
        <v>52</v>
      </c>
      <c r="BL2788">
        <v>11</v>
      </c>
      <c r="BN2788">
        <v>0</v>
      </c>
      <c r="BO2788" s="60">
        <v>48</v>
      </c>
      <c r="BP2788" s="62">
        <v>327</v>
      </c>
      <c r="BQ2788" s="66">
        <f t="shared" si="1119"/>
        <v>48327</v>
      </c>
      <c r="BR2788" s="66">
        <f t="shared" ref="BR2788:BR2851" si="1123">BQ2788</f>
        <v>48327</v>
      </c>
      <c r="BS2788" s="3" t="s">
        <v>3083</v>
      </c>
      <c r="CB2788" s="6"/>
      <c r="CD2788" s="38">
        <f t="shared" si="1120"/>
        <v>1040</v>
      </c>
    </row>
    <row r="2789" spans="1:91" ht="14" hidden="1" customHeight="1" outlineLevel="1" x14ac:dyDescent="0.2">
      <c r="A2789" t="s">
        <v>2483</v>
      </c>
      <c r="B2789" t="s">
        <v>52</v>
      </c>
      <c r="C2789" s="1">
        <f t="shared" si="1110"/>
        <v>58968</v>
      </c>
      <c r="D2789" s="3">
        <f>IF(N2789&gt;0, RANK(N2789,(N2789:P2789,Q2789:AE2789)),0)</f>
        <v>2</v>
      </c>
      <c r="E2789" s="3">
        <f>IF(O2789&gt;0,RANK(O2789,(N2789:P2789,Q2789:AE2789)),0)</f>
        <v>1</v>
      </c>
      <c r="F2789" s="3">
        <f>IF(P2789&gt;0,RANK(P2789,(N2789:P2789,Q2789:AE2789)),0)</f>
        <v>0</v>
      </c>
      <c r="G2789" s="1">
        <f t="shared" si="1121"/>
        <v>35593</v>
      </c>
      <c r="H2789" s="2">
        <f t="shared" si="1122"/>
        <v>0.60359856193189532</v>
      </c>
      <c r="I2789" s="2"/>
      <c r="J2789" s="2">
        <f t="shared" si="1111"/>
        <v>0.19249423416090083</v>
      </c>
      <c r="K2789" s="2">
        <f t="shared" si="1112"/>
        <v>0.79609279609279604</v>
      </c>
      <c r="L2789" s="2">
        <f t="shared" si="1113"/>
        <v>0</v>
      </c>
      <c r="M2789" s="2">
        <f t="shared" si="1114"/>
        <v>1.1412969746303125E-2</v>
      </c>
      <c r="N2789" s="38">
        <v>11351</v>
      </c>
      <c r="O2789" s="38">
        <v>46944</v>
      </c>
      <c r="P2789" s="38"/>
      <c r="Q2789" s="38">
        <v>363</v>
      </c>
      <c r="R2789" s="38">
        <v>142</v>
      </c>
      <c r="S2789" s="38"/>
      <c r="T2789" s="38">
        <v>0</v>
      </c>
      <c r="U2789" s="38">
        <v>3</v>
      </c>
      <c r="V2789" s="38"/>
      <c r="W2789" s="38">
        <f>IF(Copyright!B$11=1,IF(CF2789&gt;0,CF2789-T2789-X2789-U2789-SUM(Z2789:AY2789),SUM(CN2789:CR2789)),SUM(CN2789:CR2789))</f>
        <v>160</v>
      </c>
      <c r="X2789" s="38">
        <v>5</v>
      </c>
      <c r="Y2789" s="38"/>
      <c r="Z2789" s="38">
        <v>0</v>
      </c>
      <c r="AA2789" s="38"/>
      <c r="AB2789" s="38"/>
      <c r="AC2789" s="38"/>
      <c r="AD2789" s="38"/>
      <c r="AE2789" s="38"/>
      <c r="AF2789" s="38"/>
      <c r="AG2789" s="38"/>
      <c r="AH2789" s="38"/>
      <c r="AI2789" s="38"/>
      <c r="AJ2789" s="38"/>
      <c r="AK2789" s="38"/>
      <c r="AL2789" s="38">
        <v>0</v>
      </c>
      <c r="AM2789" s="38"/>
      <c r="AN2789" s="38"/>
      <c r="AO2789" s="38"/>
      <c r="AP2789" s="38"/>
      <c r="AQ2789" s="38"/>
      <c r="AR2789" s="38"/>
      <c r="AS2789" s="38"/>
      <c r="AT2789" s="38"/>
      <c r="AU2789" s="38"/>
      <c r="AV2789" s="38"/>
      <c r="AW2789" s="38"/>
      <c r="AX2789" s="38"/>
      <c r="AY2789" s="38"/>
      <c r="BA2789" s="3">
        <f>IF(Q2789&gt;0,RANK(Q2789,(N2789:P2789,Q2789:AE2789)),0)</f>
        <v>3</v>
      </c>
      <c r="BB2789" s="3">
        <f>IF(R2789&gt;0,RANK(R2789,(N2789:P2789,Q2789:AE2789)),0)</f>
        <v>5</v>
      </c>
      <c r="BC2789" s="3">
        <f>IF(S2789&gt;0,RANK(S2789,(N2789:P2789,Q2789:AE2789)),0)</f>
        <v>0</v>
      </c>
      <c r="BD2789" s="3">
        <f>IF(T2789&gt;0,RANK(T2789,(N2789:P2789,Q2789:AE2789)),0)</f>
        <v>0</v>
      </c>
      <c r="BE2789" s="2">
        <f t="shared" si="1115"/>
        <v>6.1558811558811563E-3</v>
      </c>
      <c r="BF2789" s="2">
        <f t="shared" si="1116"/>
        <v>2.4080857414190749E-3</v>
      </c>
      <c r="BG2789" s="2">
        <f t="shared" si="1117"/>
        <v>0</v>
      </c>
      <c r="BH2789" s="2">
        <f t="shared" si="1118"/>
        <v>0</v>
      </c>
      <c r="BJ2789" t="s">
        <v>2483</v>
      </c>
      <c r="BK2789" t="s">
        <v>52</v>
      </c>
      <c r="BL2789">
        <v>11</v>
      </c>
      <c r="BN2789">
        <v>0</v>
      </c>
      <c r="BO2789" s="60">
        <v>48</v>
      </c>
      <c r="BP2789" s="62">
        <v>329</v>
      </c>
      <c r="BQ2789" s="66">
        <f t="shared" si="1119"/>
        <v>48329</v>
      </c>
      <c r="BR2789" s="66">
        <f t="shared" si="1123"/>
        <v>48329</v>
      </c>
      <c r="BS2789" s="3" t="s">
        <v>3083</v>
      </c>
      <c r="BY2789" s="73"/>
      <c r="CB2789" s="73"/>
      <c r="CD2789" s="38">
        <f t="shared" si="1120"/>
        <v>0</v>
      </c>
      <c r="CE2789" s="38">
        <v>58968</v>
      </c>
      <c r="CF2789" s="38">
        <v>168</v>
      </c>
      <c r="CM2789" s="51"/>
    </row>
    <row r="2790" spans="1:91" ht="14" hidden="1" customHeight="1" outlineLevel="1" x14ac:dyDescent="0.2">
      <c r="A2790" t="s">
        <v>752</v>
      </c>
      <c r="B2790" t="s">
        <v>52</v>
      </c>
      <c r="C2790" s="1">
        <f t="shared" si="1110"/>
        <v>11098</v>
      </c>
      <c r="D2790" s="3">
        <f>IF(N2790&gt;0, RANK(N2790,(N2790:P2790,Q2790:AE2790)),0)</f>
        <v>2</v>
      </c>
      <c r="E2790" s="3">
        <f>IF(O2790&gt;0,RANK(O2790,(N2790:P2790,Q2790:AE2790)),0)</f>
        <v>1</v>
      </c>
      <c r="F2790" s="3">
        <f>IF(P2790&gt;0,RANK(P2790,(N2790:P2790,Q2790:AE2790)),0)</f>
        <v>0</v>
      </c>
      <c r="G2790" s="1">
        <f t="shared" si="1121"/>
        <v>6360</v>
      </c>
      <c r="H2790" s="2">
        <f t="shared" si="1122"/>
        <v>0.57307622995134255</v>
      </c>
      <c r="I2790" s="2"/>
      <c r="J2790" s="2">
        <f t="shared" si="1111"/>
        <v>0.21003784465669489</v>
      </c>
      <c r="K2790" s="2">
        <f t="shared" si="1112"/>
        <v>0.7831140746080375</v>
      </c>
      <c r="L2790" s="2">
        <f t="shared" si="1113"/>
        <v>0</v>
      </c>
      <c r="M2790" s="2">
        <f t="shared" si="1114"/>
        <v>6.8480807352676587E-3</v>
      </c>
      <c r="N2790" s="38">
        <v>2331</v>
      </c>
      <c r="O2790" s="38">
        <v>8691</v>
      </c>
      <c r="P2790" s="38"/>
      <c r="Q2790" s="38">
        <v>42</v>
      </c>
      <c r="R2790" s="38">
        <v>29</v>
      </c>
      <c r="S2790" s="38"/>
      <c r="T2790" s="38">
        <v>0</v>
      </c>
      <c r="U2790" s="38">
        <v>0</v>
      </c>
      <c r="V2790" s="38"/>
      <c r="W2790" s="38">
        <f>IF(Copyright!B$11=1,IF(CF2790&gt;0,CF2790-T2790-X2790-U2790-SUM(Z2790:AY2790),SUM(CN2790:CR2790)),SUM(CN2790:CR2790))</f>
        <v>0</v>
      </c>
      <c r="X2790" s="38">
        <v>5</v>
      </c>
      <c r="Y2790" s="38"/>
      <c r="Z2790" s="38">
        <v>0</v>
      </c>
      <c r="AA2790" s="38"/>
      <c r="AB2790" s="38"/>
      <c r="AC2790" s="38"/>
      <c r="AD2790" s="38"/>
      <c r="AE2790" s="38"/>
      <c r="AF2790" s="38"/>
      <c r="AG2790" s="38"/>
      <c r="AH2790" s="38"/>
      <c r="AI2790" s="38"/>
      <c r="AJ2790" s="38"/>
      <c r="AK2790" s="38"/>
      <c r="AL2790" s="38">
        <v>0</v>
      </c>
      <c r="AM2790" s="38"/>
      <c r="AN2790" s="38"/>
      <c r="AO2790" s="38"/>
      <c r="AP2790" s="38"/>
      <c r="AQ2790" s="38"/>
      <c r="AR2790" s="38"/>
      <c r="AS2790" s="38"/>
      <c r="AT2790" s="38"/>
      <c r="AU2790" s="38"/>
      <c r="AV2790" s="38"/>
      <c r="AW2790" s="38"/>
      <c r="AX2790" s="38"/>
      <c r="AY2790" s="38"/>
      <c r="BA2790" s="3">
        <f>IF(Q2790&gt;0,RANK(Q2790,(N2790:P2790,Q2790:AE2790)),0)</f>
        <v>3</v>
      </c>
      <c r="BB2790" s="3">
        <f>IF(R2790&gt;0,RANK(R2790,(N2790:P2790,Q2790:AE2790)),0)</f>
        <v>4</v>
      </c>
      <c r="BC2790" s="3">
        <f>IF(S2790&gt;0,RANK(S2790,(N2790:P2790,Q2790:AE2790)),0)</f>
        <v>0</v>
      </c>
      <c r="BD2790" s="3">
        <f>IF(T2790&gt;0,RANK(T2790,(N2790:P2790,Q2790:AE2790)),0)</f>
        <v>0</v>
      </c>
      <c r="BE2790" s="2">
        <f t="shared" si="1115"/>
        <v>3.784465669489998E-3</v>
      </c>
      <c r="BF2790" s="2">
        <f t="shared" si="1116"/>
        <v>2.6130834384573798E-3</v>
      </c>
      <c r="BG2790" s="2">
        <f t="shared" si="1117"/>
        <v>0</v>
      </c>
      <c r="BH2790" s="2">
        <f t="shared" si="1118"/>
        <v>0</v>
      </c>
      <c r="BJ2790" t="s">
        <v>752</v>
      </c>
      <c r="BK2790" t="s">
        <v>52</v>
      </c>
      <c r="BL2790">
        <v>17</v>
      </c>
      <c r="BN2790">
        <v>0</v>
      </c>
      <c r="BO2790" s="60">
        <v>48</v>
      </c>
      <c r="BP2790" s="62">
        <v>331</v>
      </c>
      <c r="BQ2790" s="66">
        <f t="shared" si="1119"/>
        <v>48331</v>
      </c>
      <c r="BR2790" s="66">
        <f t="shared" si="1123"/>
        <v>48331</v>
      </c>
      <c r="BS2790" s="3" t="s">
        <v>3083</v>
      </c>
      <c r="CB2790" s="73"/>
      <c r="CD2790" s="38">
        <f t="shared" si="1120"/>
        <v>0</v>
      </c>
      <c r="CE2790" s="38">
        <v>11098</v>
      </c>
      <c r="CF2790" s="38">
        <v>5</v>
      </c>
      <c r="CG2790" s="38" t="s">
        <v>3953</v>
      </c>
      <c r="CM2790" s="51"/>
    </row>
    <row r="2791" spans="1:91" ht="14" hidden="1" customHeight="1" outlineLevel="1" x14ac:dyDescent="0.2">
      <c r="A2791" t="s">
        <v>733</v>
      </c>
      <c r="B2791" t="s">
        <v>52</v>
      </c>
      <c r="C2791" s="1">
        <f t="shared" si="1110"/>
        <v>2742</v>
      </c>
      <c r="D2791" s="3">
        <f>IF(N2791&gt;0, RANK(N2791,(N2791:P2791,Q2791:AE2791)),0)</f>
        <v>2</v>
      </c>
      <c r="E2791" s="3">
        <f>IF(O2791&gt;0,RANK(O2791,(N2791:P2791,Q2791:AE2791)),0)</f>
        <v>1</v>
      </c>
      <c r="F2791" s="3">
        <f>IF(P2791&gt;0,RANK(P2791,(N2791:P2791,Q2791:AE2791)),0)</f>
        <v>0</v>
      </c>
      <c r="G2791" s="1">
        <f t="shared" si="1121"/>
        <v>2108</v>
      </c>
      <c r="H2791" s="2">
        <f t="shared" si="1122"/>
        <v>0.76878191101385851</v>
      </c>
      <c r="I2791" s="2"/>
      <c r="J2791" s="2">
        <f t="shared" si="1111"/>
        <v>0.11305616338439095</v>
      </c>
      <c r="K2791" s="2">
        <f t="shared" si="1112"/>
        <v>0.88183807439824946</v>
      </c>
      <c r="L2791" s="2">
        <f t="shared" si="1113"/>
        <v>0</v>
      </c>
      <c r="M2791" s="2">
        <f t="shared" si="1114"/>
        <v>5.1057622173595885E-3</v>
      </c>
      <c r="N2791" s="38">
        <v>310</v>
      </c>
      <c r="O2791" s="38">
        <v>2418</v>
      </c>
      <c r="P2791" s="38"/>
      <c r="Q2791" s="38">
        <v>9</v>
      </c>
      <c r="R2791" s="38">
        <v>4</v>
      </c>
      <c r="S2791" s="38"/>
      <c r="T2791" s="38">
        <v>0</v>
      </c>
      <c r="U2791" s="38">
        <v>0</v>
      </c>
      <c r="V2791" s="38"/>
      <c r="W2791" s="38">
        <f>IF(Copyright!B$11=1,IF(CF2791&gt;0,CF2791-T2791-X2791-U2791-SUM(Z2791:AY2791),SUM(CN2791:CR2791)),SUM(CN2791:CR2791))</f>
        <v>0</v>
      </c>
      <c r="X2791" s="38">
        <v>1</v>
      </c>
      <c r="Y2791" s="38"/>
      <c r="Z2791" s="38">
        <v>0</v>
      </c>
      <c r="AA2791" s="38"/>
      <c r="AB2791" s="38"/>
      <c r="AC2791" s="38"/>
      <c r="AD2791" s="38"/>
      <c r="AE2791" s="38"/>
      <c r="AF2791" s="38"/>
      <c r="AG2791" s="38"/>
      <c r="AH2791" s="38"/>
      <c r="AI2791" s="38"/>
      <c r="AJ2791" s="38"/>
      <c r="AK2791" s="38"/>
      <c r="AL2791" s="38">
        <v>0</v>
      </c>
      <c r="AM2791" s="38"/>
      <c r="AN2791" s="38"/>
      <c r="AO2791" s="38"/>
      <c r="AP2791" s="38"/>
      <c r="AQ2791" s="38"/>
      <c r="AR2791" s="38"/>
      <c r="AS2791" s="38"/>
      <c r="AT2791" s="38"/>
      <c r="AU2791" s="38"/>
      <c r="AV2791" s="38"/>
      <c r="AW2791" s="38"/>
      <c r="AX2791" s="38"/>
      <c r="AY2791" s="38"/>
      <c r="BA2791" s="3">
        <f>IF(Q2791&gt;0,RANK(Q2791,(N2791:P2791,Q2791:AE2791)),0)</f>
        <v>3</v>
      </c>
      <c r="BB2791" s="3">
        <f>IF(R2791&gt;0,RANK(R2791,(N2791:P2791,Q2791:AE2791)),0)</f>
        <v>4</v>
      </c>
      <c r="BC2791" s="3">
        <f>IF(S2791&gt;0,RANK(S2791,(N2791:P2791,Q2791:AE2791)),0)</f>
        <v>0</v>
      </c>
      <c r="BD2791" s="3">
        <f>IF(T2791&gt;0,RANK(T2791,(N2791:P2791,Q2791:AE2791)),0)</f>
        <v>0</v>
      </c>
      <c r="BE2791" s="2">
        <f t="shared" si="1115"/>
        <v>3.2822757111597373E-3</v>
      </c>
      <c r="BF2791" s="2">
        <f t="shared" si="1116"/>
        <v>1.4587892049598833E-3</v>
      </c>
      <c r="BG2791" s="2">
        <f t="shared" si="1117"/>
        <v>0</v>
      </c>
      <c r="BH2791" s="2">
        <f t="shared" si="1118"/>
        <v>0</v>
      </c>
      <c r="BJ2791" t="s">
        <v>733</v>
      </c>
      <c r="BK2791" t="s">
        <v>52</v>
      </c>
      <c r="BL2791">
        <v>11</v>
      </c>
      <c r="BN2791">
        <v>0</v>
      </c>
      <c r="BO2791" s="60">
        <v>48</v>
      </c>
      <c r="BP2791" s="62">
        <v>333</v>
      </c>
      <c r="BQ2791" s="66">
        <f t="shared" si="1119"/>
        <v>48333</v>
      </c>
      <c r="BR2791" s="66">
        <f t="shared" si="1123"/>
        <v>48333</v>
      </c>
      <c r="BS2791" s="3" t="s">
        <v>3083</v>
      </c>
      <c r="CB2791" s="6"/>
      <c r="CD2791" s="38">
        <f t="shared" si="1120"/>
        <v>2742</v>
      </c>
    </row>
    <row r="2792" spans="1:91" ht="14" hidden="1" customHeight="1" outlineLevel="1" x14ac:dyDescent="0.2">
      <c r="A2792" t="s">
        <v>307</v>
      </c>
      <c r="B2792" t="s">
        <v>52</v>
      </c>
      <c r="C2792" s="1">
        <f t="shared" si="1110"/>
        <v>2514</v>
      </c>
      <c r="D2792" s="3">
        <f>IF(N2792&gt;0, RANK(N2792,(N2792:P2792,Q2792:AE2792)),0)</f>
        <v>2</v>
      </c>
      <c r="E2792" s="3">
        <f>IF(O2792&gt;0,RANK(O2792,(N2792:P2792,Q2792:AE2792)),0)</f>
        <v>1</v>
      </c>
      <c r="F2792" s="3">
        <f>IF(P2792&gt;0,RANK(P2792,(N2792:P2792,Q2792:AE2792)),0)</f>
        <v>0</v>
      </c>
      <c r="G2792" s="1">
        <f t="shared" si="1121"/>
        <v>1792</v>
      </c>
      <c r="H2792" s="2">
        <f t="shared" si="1122"/>
        <v>0.71280827366746224</v>
      </c>
      <c r="I2792" s="2"/>
      <c r="J2792" s="2">
        <f t="shared" si="1111"/>
        <v>0.14001591089896578</v>
      </c>
      <c r="K2792" s="2">
        <f t="shared" si="1112"/>
        <v>0.85282418456642806</v>
      </c>
      <c r="L2792" s="2">
        <f t="shared" si="1113"/>
        <v>0</v>
      </c>
      <c r="M2792" s="2">
        <f t="shared" si="1114"/>
        <v>7.1599045346061319E-3</v>
      </c>
      <c r="N2792" s="38">
        <v>352</v>
      </c>
      <c r="O2792" s="38">
        <v>2144</v>
      </c>
      <c r="P2792" s="38"/>
      <c r="Q2792" s="38">
        <v>11</v>
      </c>
      <c r="R2792" s="38">
        <v>6</v>
      </c>
      <c r="S2792" s="38"/>
      <c r="T2792" s="38">
        <v>0</v>
      </c>
      <c r="U2792" s="38">
        <v>0</v>
      </c>
      <c r="V2792" s="38"/>
      <c r="W2792" s="38">
        <f>IF(Copyright!B$11=1,IF(CF2792&gt;0,CF2792-T2792-X2792-U2792-SUM(Z2792:AY2792),SUM(CN2792:CR2792)),SUM(CN2792:CR2792))</f>
        <v>1</v>
      </c>
      <c r="X2792" s="38">
        <v>0</v>
      </c>
      <c r="Y2792" s="38"/>
      <c r="Z2792" s="38">
        <v>0</v>
      </c>
      <c r="AA2792" s="38"/>
      <c r="AB2792" s="38"/>
      <c r="AC2792" s="38"/>
      <c r="AD2792" s="38"/>
      <c r="AE2792" s="38"/>
      <c r="AF2792" s="38"/>
      <c r="AG2792" s="38"/>
      <c r="AH2792" s="38"/>
      <c r="AI2792" s="38"/>
      <c r="AJ2792" s="38"/>
      <c r="AK2792" s="38"/>
      <c r="AL2792" s="38">
        <v>0</v>
      </c>
      <c r="AM2792" s="38"/>
      <c r="AN2792" s="38"/>
      <c r="AO2792" s="38"/>
      <c r="AP2792" s="38"/>
      <c r="AQ2792" s="38"/>
      <c r="AR2792" s="38"/>
      <c r="AS2792" s="38"/>
      <c r="AT2792" s="38"/>
      <c r="AU2792" s="38"/>
      <c r="AV2792" s="38"/>
      <c r="AW2792" s="38"/>
      <c r="AX2792" s="38"/>
      <c r="AY2792" s="38"/>
      <c r="BA2792" s="3">
        <f>IF(Q2792&gt;0,RANK(Q2792,(N2792:P2792,Q2792:AE2792)),0)</f>
        <v>3</v>
      </c>
      <c r="BB2792" s="3">
        <f>IF(R2792&gt;0,RANK(R2792,(N2792:P2792,Q2792:AE2792)),0)</f>
        <v>4</v>
      </c>
      <c r="BC2792" s="3">
        <f>IF(S2792&gt;0,RANK(S2792,(N2792:P2792,Q2792:AE2792)),0)</f>
        <v>0</v>
      </c>
      <c r="BD2792" s="3">
        <f>IF(T2792&gt;0,RANK(T2792,(N2792:P2792,Q2792:AE2792)),0)</f>
        <v>0</v>
      </c>
      <c r="BE2792" s="2">
        <f t="shared" si="1115"/>
        <v>4.3754972155926808E-3</v>
      </c>
      <c r="BF2792" s="2">
        <f t="shared" si="1116"/>
        <v>2.3866348448687352E-3</v>
      </c>
      <c r="BG2792" s="2">
        <f t="shared" si="1117"/>
        <v>0</v>
      </c>
      <c r="BH2792" s="2">
        <f t="shared" si="1118"/>
        <v>0</v>
      </c>
      <c r="BJ2792" t="s">
        <v>307</v>
      </c>
      <c r="BK2792" t="s">
        <v>52</v>
      </c>
      <c r="BL2792">
        <v>19</v>
      </c>
      <c r="BN2792">
        <v>0</v>
      </c>
      <c r="BO2792" s="60">
        <v>48</v>
      </c>
      <c r="BP2792" s="62">
        <v>335</v>
      </c>
      <c r="BQ2792" s="66">
        <f t="shared" si="1119"/>
        <v>48335</v>
      </c>
      <c r="BR2792" s="66">
        <f t="shared" si="1123"/>
        <v>48335</v>
      </c>
      <c r="BS2792" s="3" t="s">
        <v>3083</v>
      </c>
      <c r="BY2792" s="73"/>
      <c r="CB2792" s="73"/>
      <c r="CD2792" s="38">
        <f t="shared" si="1120"/>
        <v>0</v>
      </c>
      <c r="CE2792" s="38">
        <f>2144+352+11+6+1</f>
        <v>2514</v>
      </c>
      <c r="CF2792" s="38">
        <v>1</v>
      </c>
      <c r="CM2792" s="51"/>
    </row>
    <row r="2793" spans="1:91" ht="14" hidden="1" customHeight="1" outlineLevel="1" x14ac:dyDescent="0.2">
      <c r="A2793" t="s">
        <v>668</v>
      </c>
      <c r="B2793" t="s">
        <v>52</v>
      </c>
      <c r="C2793" s="1">
        <f t="shared" si="1110"/>
        <v>11123</v>
      </c>
      <c r="D2793" s="3">
        <f>IF(N2793&gt;0, RANK(N2793,(N2793:P2793,Q2793:AE2793)),0)</f>
        <v>2</v>
      </c>
      <c r="E2793" s="3">
        <f>IF(O2793&gt;0,RANK(O2793,(N2793:P2793,Q2793:AE2793)),0)</f>
        <v>1</v>
      </c>
      <c r="F2793" s="3">
        <f>IF(P2793&gt;0,RANK(P2793,(N2793:P2793,Q2793:AE2793)),0)</f>
        <v>0</v>
      </c>
      <c r="G2793" s="1">
        <f t="shared" si="1121"/>
        <v>8617</v>
      </c>
      <c r="H2793" s="2">
        <f t="shared" si="1122"/>
        <v>0.77470106985525489</v>
      </c>
      <c r="I2793" s="2"/>
      <c r="J2793" s="2">
        <f t="shared" si="1111"/>
        <v>0.10860379394048368</v>
      </c>
      <c r="K2793" s="2">
        <f t="shared" si="1112"/>
        <v>0.88330486379573858</v>
      </c>
      <c r="L2793" s="2">
        <f t="shared" si="1113"/>
        <v>0</v>
      </c>
      <c r="M2793" s="2">
        <f t="shared" si="1114"/>
        <v>8.0913422637777233E-3</v>
      </c>
      <c r="N2793" s="38">
        <v>1208</v>
      </c>
      <c r="O2793" s="38">
        <v>9825</v>
      </c>
      <c r="P2793" s="38"/>
      <c r="Q2793" s="38">
        <v>36</v>
      </c>
      <c r="R2793" s="38">
        <v>28</v>
      </c>
      <c r="S2793" s="38"/>
      <c r="T2793" s="38">
        <v>0</v>
      </c>
      <c r="U2793" s="38">
        <v>0</v>
      </c>
      <c r="V2793" s="38"/>
      <c r="W2793" s="38">
        <f>IF(Copyright!B$11=1,IF(CF2793&gt;0,CF2793-T2793-X2793-U2793-SUM(Z2793:AY2793),SUM(CN2793:CR2793)),SUM(CN2793:CR2793))</f>
        <v>22</v>
      </c>
      <c r="X2793" s="38">
        <v>4</v>
      </c>
      <c r="Y2793" s="38"/>
      <c r="Z2793" s="38">
        <v>0</v>
      </c>
      <c r="AA2793" s="38"/>
      <c r="AB2793" s="38"/>
      <c r="AC2793" s="38"/>
      <c r="AD2793" s="38"/>
      <c r="AE2793" s="38"/>
      <c r="AF2793" s="38"/>
      <c r="AG2793" s="38"/>
      <c r="AH2793" s="38"/>
      <c r="AI2793" s="38"/>
      <c r="AJ2793" s="38"/>
      <c r="AK2793" s="38"/>
      <c r="AL2793" s="38">
        <v>0</v>
      </c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BA2793" s="3">
        <f>IF(Q2793&gt;0,RANK(Q2793,(N2793:P2793,Q2793:AE2793)),0)</f>
        <v>3</v>
      </c>
      <c r="BB2793" s="3">
        <f>IF(R2793&gt;0,RANK(R2793,(N2793:P2793,Q2793:AE2793)),0)</f>
        <v>4</v>
      </c>
      <c r="BC2793" s="3">
        <f>IF(S2793&gt;0,RANK(S2793,(N2793:P2793,Q2793:AE2793)),0)</f>
        <v>0</v>
      </c>
      <c r="BD2793" s="3">
        <f>IF(T2793&gt;0,RANK(T2793,(N2793:P2793,Q2793:AE2793)),0)</f>
        <v>0</v>
      </c>
      <c r="BE2793" s="2">
        <f t="shared" si="1115"/>
        <v>3.2365369055111031E-3</v>
      </c>
      <c r="BF2793" s="2">
        <f t="shared" si="1116"/>
        <v>2.5173064820641915E-3</v>
      </c>
      <c r="BG2793" s="2">
        <f t="shared" si="1117"/>
        <v>0</v>
      </c>
      <c r="BH2793" s="2">
        <f t="shared" si="1118"/>
        <v>0</v>
      </c>
      <c r="BJ2793" t="s">
        <v>668</v>
      </c>
      <c r="BK2793" t="s">
        <v>52</v>
      </c>
      <c r="BL2793">
        <v>13</v>
      </c>
      <c r="BN2793">
        <v>0</v>
      </c>
      <c r="BO2793" s="60">
        <v>48</v>
      </c>
      <c r="BP2793" s="62">
        <v>337</v>
      </c>
      <c r="BQ2793" s="66">
        <f t="shared" si="1119"/>
        <v>48337</v>
      </c>
      <c r="BR2793" s="66">
        <f t="shared" si="1123"/>
        <v>48337</v>
      </c>
      <c r="BS2793" s="3" t="s">
        <v>3083</v>
      </c>
      <c r="CB2793" s="73"/>
      <c r="CD2793" s="38">
        <f t="shared" si="1120"/>
        <v>0</v>
      </c>
      <c r="CE2793" s="38">
        <v>11123</v>
      </c>
      <c r="CF2793" s="38">
        <v>26</v>
      </c>
      <c r="CM2793" s="51"/>
    </row>
    <row r="2794" spans="1:91" ht="14" hidden="1" customHeight="1" outlineLevel="1" x14ac:dyDescent="0.2">
      <c r="A2794" t="s">
        <v>1381</v>
      </c>
      <c r="B2794" t="s">
        <v>52</v>
      </c>
      <c r="C2794" s="1">
        <f t="shared" si="1110"/>
        <v>307258</v>
      </c>
      <c r="D2794" s="3">
        <f>IF(N2794&gt;0, RANK(N2794,(N2794:P2794,Q2794:AE2794)),0)</f>
        <v>2</v>
      </c>
      <c r="E2794" s="3">
        <f>IF(O2794&gt;0,RANK(O2794,(N2794:P2794,Q2794:AE2794)),0)</f>
        <v>1</v>
      </c>
      <c r="F2794" s="3">
        <f>IF(P2794&gt;0,RANK(P2794,(N2794:P2794,Q2794:AE2794)),0)</f>
        <v>0</v>
      </c>
      <c r="G2794" s="1">
        <f t="shared" si="1121"/>
        <v>139687</v>
      </c>
      <c r="H2794" s="2">
        <f t="shared" si="1122"/>
        <v>0.45462445241458316</v>
      </c>
      <c r="I2794" s="2"/>
      <c r="J2794" s="2">
        <f t="shared" si="1111"/>
        <v>0.26777821895605647</v>
      </c>
      <c r="K2794" s="2">
        <f t="shared" si="1112"/>
        <v>0.72240267137063963</v>
      </c>
      <c r="L2794" s="2">
        <f t="shared" si="1113"/>
        <v>0</v>
      </c>
      <c r="M2794" s="2">
        <f t="shared" si="1114"/>
        <v>9.8191096733039052E-3</v>
      </c>
      <c r="N2794" s="38">
        <v>82277</v>
      </c>
      <c r="O2794" s="38">
        <v>221964</v>
      </c>
      <c r="P2794" s="38"/>
      <c r="Q2794" s="38">
        <v>1672</v>
      </c>
      <c r="R2794" s="38">
        <v>1221</v>
      </c>
      <c r="S2794" s="38"/>
      <c r="T2794" s="38">
        <v>19</v>
      </c>
      <c r="U2794" s="38">
        <v>11</v>
      </c>
      <c r="V2794" s="38"/>
      <c r="W2794" s="38">
        <f>IF(Copyright!B$11=1,IF(CF2794&gt;0,CF2794-T2794-X2794-U2794-SUM(Z2794:AY2794),SUM(CN2794:CR2794)),SUM(CN2794:CR2794))</f>
        <v>2</v>
      </c>
      <c r="X2794" s="38">
        <v>81</v>
      </c>
      <c r="Y2794" s="38"/>
      <c r="Z2794" s="38">
        <v>11</v>
      </c>
      <c r="AA2794" s="38"/>
      <c r="AB2794" s="38"/>
      <c r="AC2794" s="38"/>
      <c r="AD2794" s="38"/>
      <c r="AE2794" s="38"/>
      <c r="AF2794" s="38"/>
      <c r="AG2794" s="38"/>
      <c r="AH2794" s="38"/>
      <c r="AI2794" s="38"/>
      <c r="AJ2794" s="38"/>
      <c r="AK2794" s="38"/>
      <c r="AL2794" s="38">
        <v>0</v>
      </c>
      <c r="AM2794" s="38"/>
      <c r="AN2794" s="38"/>
      <c r="AO2794" s="38"/>
      <c r="AP2794" s="38"/>
      <c r="AQ2794" s="38"/>
      <c r="AR2794" s="38"/>
      <c r="AS2794" s="38"/>
      <c r="AT2794" s="38"/>
      <c r="AU2794" s="38"/>
      <c r="AV2794" s="38"/>
      <c r="AW2794" s="38"/>
      <c r="AX2794" s="38"/>
      <c r="AY2794" s="38"/>
      <c r="BA2794" s="3">
        <f>IF(Q2794&gt;0,RANK(Q2794,(N2794:P2794,Q2794:AE2794)),0)</f>
        <v>3</v>
      </c>
      <c r="BB2794" s="3">
        <f>IF(R2794&gt;0,RANK(R2794,(N2794:P2794,Q2794:AE2794)),0)</f>
        <v>4</v>
      </c>
      <c r="BC2794" s="3">
        <f>IF(S2794&gt;0,RANK(S2794,(N2794:P2794,Q2794:AE2794)),0)</f>
        <v>0</v>
      </c>
      <c r="BD2794" s="3">
        <f>IF(T2794&gt;0,RANK(T2794,(N2794:P2794,Q2794:AE2794)),0)</f>
        <v>6</v>
      </c>
      <c r="BE2794" s="2">
        <f t="shared" si="1115"/>
        <v>5.441680932636416E-3</v>
      </c>
      <c r="BF2794" s="2">
        <f t="shared" si="1116"/>
        <v>3.973859102122646E-3</v>
      </c>
      <c r="BG2794" s="2">
        <f t="shared" si="1117"/>
        <v>0</v>
      </c>
      <c r="BH2794" s="2">
        <f t="shared" si="1118"/>
        <v>6.1837283325413828E-5</v>
      </c>
      <c r="BJ2794" t="s">
        <v>1381</v>
      </c>
      <c r="BK2794" t="s">
        <v>52</v>
      </c>
      <c r="BN2794">
        <v>0</v>
      </c>
      <c r="BO2794" s="60">
        <v>48</v>
      </c>
      <c r="BP2794" s="62">
        <v>339</v>
      </c>
      <c r="BQ2794" s="66">
        <f t="shared" si="1119"/>
        <v>48339</v>
      </c>
      <c r="BR2794" s="66">
        <f t="shared" si="1123"/>
        <v>48339</v>
      </c>
      <c r="BS2794" s="3" t="s">
        <v>3083</v>
      </c>
      <c r="BX2794" s="38"/>
      <c r="BY2794" s="73"/>
      <c r="CB2794" s="73"/>
      <c r="CD2794" s="38">
        <f t="shared" si="1120"/>
        <v>0</v>
      </c>
      <c r="CE2794" s="38">
        <v>307258</v>
      </c>
      <c r="CF2794" s="38">
        <f>1+19+11+1+81+11</f>
        <v>124</v>
      </c>
      <c r="CG2794" s="38" t="s">
        <v>3953</v>
      </c>
      <c r="CM2794" s="51"/>
    </row>
    <row r="2795" spans="1:91" ht="14" hidden="1" customHeight="1" outlineLevel="1" x14ac:dyDescent="0.2">
      <c r="A2795" t="s">
        <v>2609</v>
      </c>
      <c r="B2795" t="s">
        <v>52</v>
      </c>
      <c r="C2795" s="1">
        <f t="shared" si="1110"/>
        <v>5370</v>
      </c>
      <c r="D2795" s="3">
        <f>IF(N2795&gt;0, RANK(N2795,(N2795:P2795,Q2795:AE2795)),0)</f>
        <v>2</v>
      </c>
      <c r="E2795" s="3">
        <f>IF(O2795&gt;0,RANK(O2795,(N2795:P2795,Q2795:AE2795)),0)</f>
        <v>1</v>
      </c>
      <c r="F2795" s="3">
        <f>IF(P2795&gt;0,RANK(P2795,(N2795:P2795,Q2795:AE2795)),0)</f>
        <v>0</v>
      </c>
      <c r="G2795" s="1">
        <f t="shared" si="1121"/>
        <v>3598</v>
      </c>
      <c r="H2795" s="2">
        <f t="shared" si="1122"/>
        <v>0.67001862197392925</v>
      </c>
      <c r="I2795" s="2"/>
      <c r="J2795" s="2">
        <f t="shared" si="1111"/>
        <v>0.16014897579143389</v>
      </c>
      <c r="K2795" s="2">
        <f t="shared" si="1112"/>
        <v>0.83016759776536309</v>
      </c>
      <c r="L2795" s="2">
        <f t="shared" si="1113"/>
        <v>0</v>
      </c>
      <c r="M2795" s="2">
        <f t="shared" si="1114"/>
        <v>9.6834264432030803E-3</v>
      </c>
      <c r="N2795" s="38">
        <v>860</v>
      </c>
      <c r="O2795" s="38">
        <v>4458</v>
      </c>
      <c r="P2795" s="38"/>
      <c r="Q2795" s="38">
        <v>25</v>
      </c>
      <c r="R2795" s="38">
        <v>16</v>
      </c>
      <c r="S2795" s="38"/>
      <c r="T2795" s="38">
        <v>0</v>
      </c>
      <c r="U2795" s="38">
        <v>1</v>
      </c>
      <c r="V2795" s="38"/>
      <c r="W2795" s="38">
        <f>IF(Copyright!B$11=1,IF(CF2795&gt;0,CF2795-T2795-X2795-U2795-SUM(Z2795:AY2795),SUM(CN2795:CR2795)),SUM(CN2795:CR2795))</f>
        <v>8</v>
      </c>
      <c r="X2795" s="38">
        <v>2</v>
      </c>
      <c r="Y2795" s="38"/>
      <c r="Z2795" s="38">
        <v>0</v>
      </c>
      <c r="AA2795" s="38"/>
      <c r="AB2795" s="38"/>
      <c r="AC2795" s="38"/>
      <c r="AD2795" s="38"/>
      <c r="AE2795" s="38"/>
      <c r="AF2795" s="38"/>
      <c r="AG2795" s="38"/>
      <c r="AH2795" s="38"/>
      <c r="AI2795" s="38"/>
      <c r="AJ2795" s="38"/>
      <c r="AK2795" s="38"/>
      <c r="AL2795" s="38">
        <v>0</v>
      </c>
      <c r="AM2795" s="38"/>
      <c r="AN2795" s="38"/>
      <c r="AO2795" s="38"/>
      <c r="AP2795" s="38"/>
      <c r="AQ2795" s="38"/>
      <c r="AR2795" s="38"/>
      <c r="AS2795" s="38"/>
      <c r="AT2795" s="38"/>
      <c r="AU2795" s="38"/>
      <c r="AV2795" s="38"/>
      <c r="AW2795" s="38"/>
      <c r="AX2795" s="38"/>
      <c r="AY2795" s="38"/>
      <c r="BA2795" s="3">
        <f>IF(Q2795&gt;0,RANK(Q2795,(N2795:P2795,Q2795:AE2795)),0)</f>
        <v>3</v>
      </c>
      <c r="BB2795" s="3">
        <f>IF(R2795&gt;0,RANK(R2795,(N2795:P2795,Q2795:AE2795)),0)</f>
        <v>4</v>
      </c>
      <c r="BC2795" s="3">
        <f>IF(S2795&gt;0,RANK(S2795,(N2795:P2795,Q2795:AE2795)),0)</f>
        <v>0</v>
      </c>
      <c r="BD2795" s="3">
        <f>IF(T2795&gt;0,RANK(T2795,(N2795:P2795,Q2795:AE2795)),0)</f>
        <v>0</v>
      </c>
      <c r="BE2795" s="2">
        <f t="shared" si="1115"/>
        <v>4.6554934823091251E-3</v>
      </c>
      <c r="BF2795" s="2">
        <f t="shared" si="1116"/>
        <v>2.9795158286778397E-3</v>
      </c>
      <c r="BG2795" s="2">
        <f t="shared" si="1117"/>
        <v>0</v>
      </c>
      <c r="BH2795" s="2">
        <f t="shared" si="1118"/>
        <v>0</v>
      </c>
      <c r="BJ2795" t="s">
        <v>2609</v>
      </c>
      <c r="BK2795" t="s">
        <v>52</v>
      </c>
      <c r="BL2795">
        <v>13</v>
      </c>
      <c r="BN2795">
        <v>0</v>
      </c>
      <c r="BO2795" s="60">
        <v>48</v>
      </c>
      <c r="BP2795" s="62">
        <v>341</v>
      </c>
      <c r="BQ2795" s="66">
        <f t="shared" si="1119"/>
        <v>48341</v>
      </c>
      <c r="BR2795" s="66">
        <f t="shared" si="1123"/>
        <v>48341</v>
      </c>
      <c r="BS2795" s="3" t="s">
        <v>3083</v>
      </c>
      <c r="BY2795" s="73"/>
      <c r="CB2795" s="73"/>
      <c r="CD2795" s="38">
        <f t="shared" si="1120"/>
        <v>0</v>
      </c>
      <c r="CE2795" s="38">
        <v>5370</v>
      </c>
      <c r="CF2795" s="38">
        <v>11</v>
      </c>
      <c r="CM2795" s="51"/>
    </row>
    <row r="2796" spans="1:91" ht="14" hidden="1" customHeight="1" outlineLevel="1" x14ac:dyDescent="0.2">
      <c r="A2796" t="s">
        <v>2570</v>
      </c>
      <c r="B2796" t="s">
        <v>52</v>
      </c>
      <c r="C2796" s="1">
        <f t="shared" si="1110"/>
        <v>5446</v>
      </c>
      <c r="D2796" s="3">
        <f>IF(N2796&gt;0, RANK(N2796,(N2796:P2796,Q2796:AE2796)),0)</f>
        <v>2</v>
      </c>
      <c r="E2796" s="3">
        <f>IF(O2796&gt;0,RANK(O2796,(N2796:P2796,Q2796:AE2796)),0)</f>
        <v>1</v>
      </c>
      <c r="F2796" s="3">
        <f>IF(P2796&gt;0,RANK(P2796,(N2796:P2796,Q2796:AE2796)),0)</f>
        <v>0</v>
      </c>
      <c r="G2796" s="1">
        <f t="shared" si="1121"/>
        <v>2780</v>
      </c>
      <c r="H2796" s="2">
        <f t="shared" si="1122"/>
        <v>0.51046639735585753</v>
      </c>
      <c r="I2796" s="2"/>
      <c r="J2796" s="2">
        <f t="shared" si="1111"/>
        <v>0.24091076019096586</v>
      </c>
      <c r="K2796" s="2">
        <f t="shared" si="1112"/>
        <v>0.75137715754682333</v>
      </c>
      <c r="L2796" s="2">
        <f t="shared" si="1113"/>
        <v>0</v>
      </c>
      <c r="M2796" s="2">
        <f t="shared" si="1114"/>
        <v>7.7120822622107621E-3</v>
      </c>
      <c r="N2796" s="38">
        <v>1312</v>
      </c>
      <c r="O2796" s="38">
        <v>4092</v>
      </c>
      <c r="P2796" s="38"/>
      <c r="Q2796" s="38">
        <v>22</v>
      </c>
      <c r="R2796" s="38">
        <v>7</v>
      </c>
      <c r="S2796" s="38"/>
      <c r="T2796" s="38">
        <v>0</v>
      </c>
      <c r="U2796" s="38">
        <v>0</v>
      </c>
      <c r="V2796" s="38"/>
      <c r="W2796" s="38">
        <f>IF(Copyright!B$11=1,IF(CF2796&gt;0,CF2796-T2796-X2796-U2796-SUM(Z2796:AY2796),SUM(CN2796:CR2796)),SUM(CN2796:CR2796))</f>
        <v>12</v>
      </c>
      <c r="X2796" s="38">
        <v>0</v>
      </c>
      <c r="Y2796" s="38"/>
      <c r="Z2796" s="38">
        <v>1</v>
      </c>
      <c r="AA2796" s="38"/>
      <c r="AB2796" s="38"/>
      <c r="AC2796" s="38"/>
      <c r="AD2796" s="38"/>
      <c r="AE2796" s="38"/>
      <c r="AF2796" s="38"/>
      <c r="AG2796" s="38"/>
      <c r="AH2796" s="38"/>
      <c r="AI2796" s="38"/>
      <c r="AJ2796" s="38"/>
      <c r="AK2796" s="38"/>
      <c r="AL2796" s="38">
        <v>0</v>
      </c>
      <c r="AM2796" s="38"/>
      <c r="AN2796" s="38"/>
      <c r="AO2796" s="38"/>
      <c r="AP2796" s="38"/>
      <c r="AQ2796" s="38"/>
      <c r="AR2796" s="38"/>
      <c r="AS2796" s="38"/>
      <c r="AT2796" s="38"/>
      <c r="AU2796" s="38"/>
      <c r="AV2796" s="38"/>
      <c r="AW2796" s="38"/>
      <c r="AX2796" s="38"/>
      <c r="AY2796" s="38"/>
      <c r="BA2796" s="3">
        <f>IF(Q2796&gt;0,RANK(Q2796,(N2796:P2796,Q2796:AE2796)),0)</f>
        <v>3</v>
      </c>
      <c r="BB2796" s="3">
        <f>IF(R2796&gt;0,RANK(R2796,(N2796:P2796,Q2796:AE2796)),0)</f>
        <v>5</v>
      </c>
      <c r="BC2796" s="3">
        <f>IF(S2796&gt;0,RANK(S2796,(N2796:P2796,Q2796:AE2796)),0)</f>
        <v>0</v>
      </c>
      <c r="BD2796" s="3">
        <f>IF(T2796&gt;0,RANK(T2796,(N2796:P2796,Q2796:AE2796)),0)</f>
        <v>0</v>
      </c>
      <c r="BE2796" s="2">
        <f t="shared" si="1115"/>
        <v>4.0396621373485131E-3</v>
      </c>
      <c r="BF2796" s="2">
        <f t="shared" si="1116"/>
        <v>1.2853470437017994E-3</v>
      </c>
      <c r="BG2796" s="2">
        <f t="shared" si="1117"/>
        <v>0</v>
      </c>
      <c r="BH2796" s="2">
        <f t="shared" si="1118"/>
        <v>0</v>
      </c>
      <c r="BJ2796" t="s">
        <v>2570</v>
      </c>
      <c r="BK2796" t="s">
        <v>52</v>
      </c>
      <c r="BL2796">
        <v>1</v>
      </c>
      <c r="BN2796">
        <v>0</v>
      </c>
      <c r="BO2796" s="60">
        <v>48</v>
      </c>
      <c r="BP2796" s="62">
        <v>343</v>
      </c>
      <c r="BQ2796" s="66">
        <f t="shared" si="1119"/>
        <v>48343</v>
      </c>
      <c r="BR2796" s="66">
        <f t="shared" si="1123"/>
        <v>48343</v>
      </c>
      <c r="BS2796" s="3" t="s">
        <v>3083</v>
      </c>
      <c r="BY2796" s="73"/>
      <c r="CB2796" s="73"/>
      <c r="CD2796" s="38">
        <f t="shared" si="1120"/>
        <v>0</v>
      </c>
      <c r="CE2796" s="38">
        <f>4092+1312+22+7+13</f>
        <v>5446</v>
      </c>
      <c r="CF2796" s="38">
        <v>13</v>
      </c>
      <c r="CM2796" s="51"/>
    </row>
    <row r="2797" spans="1:91" ht="14" hidden="1" customHeight="1" outlineLevel="1" x14ac:dyDescent="0.2">
      <c r="A2797" t="s">
        <v>2685</v>
      </c>
      <c r="B2797" t="s">
        <v>52</v>
      </c>
      <c r="C2797" s="1">
        <f t="shared" si="1110"/>
        <v>650</v>
      </c>
      <c r="D2797" s="3">
        <f>IF(N2797&gt;0, RANK(N2797,(N2797:P2797,Q2797:AE2797)),0)</f>
        <v>2</v>
      </c>
      <c r="E2797" s="3">
        <f>IF(O2797&gt;0,RANK(O2797,(N2797:P2797,Q2797:AE2797)),0)</f>
        <v>1</v>
      </c>
      <c r="F2797" s="3">
        <f>IF(P2797&gt;0,RANK(P2797,(N2797:P2797,Q2797:AE2797)),0)</f>
        <v>0</v>
      </c>
      <c r="G2797" s="1">
        <f t="shared" si="1121"/>
        <v>577</v>
      </c>
      <c r="H2797" s="2">
        <f t="shared" si="1122"/>
        <v>0.88769230769230767</v>
      </c>
      <c r="I2797" s="2"/>
      <c r="J2797" s="2">
        <f t="shared" si="1111"/>
        <v>5.3846153846153849E-2</v>
      </c>
      <c r="K2797" s="2">
        <f t="shared" si="1112"/>
        <v>0.94153846153846155</v>
      </c>
      <c r="L2797" s="2">
        <f t="shared" si="1113"/>
        <v>0</v>
      </c>
      <c r="M2797" s="2">
        <f t="shared" si="1114"/>
        <v>4.6153846153845768E-3</v>
      </c>
      <c r="N2797" s="38">
        <v>35</v>
      </c>
      <c r="O2797" s="38">
        <v>612</v>
      </c>
      <c r="P2797" s="38"/>
      <c r="Q2797" s="38">
        <v>2</v>
      </c>
      <c r="R2797" s="38">
        <v>1</v>
      </c>
      <c r="S2797" s="38"/>
      <c r="T2797" s="38">
        <v>0</v>
      </c>
      <c r="U2797" s="38">
        <v>0</v>
      </c>
      <c r="V2797" s="38"/>
      <c r="W2797" s="38">
        <f>IF(Copyright!B$11=1,IF(CF2797&gt;0,CF2797-T2797-X2797-U2797-SUM(Z2797:AY2797),SUM(CN2797:CR2797)),SUM(CN2797:CR2797))</f>
        <v>0</v>
      </c>
      <c r="X2797" s="38">
        <v>0</v>
      </c>
      <c r="Y2797" s="38"/>
      <c r="Z2797" s="38">
        <v>0</v>
      </c>
      <c r="AA2797" s="38"/>
      <c r="AB2797" s="38"/>
      <c r="AC2797" s="38"/>
      <c r="AD2797" s="38"/>
      <c r="AE2797" s="38"/>
      <c r="AF2797" s="38"/>
      <c r="AG2797" s="38"/>
      <c r="AH2797" s="38"/>
      <c r="AI2797" s="38"/>
      <c r="AJ2797" s="38"/>
      <c r="AK2797" s="38"/>
      <c r="AL2797" s="38">
        <v>0</v>
      </c>
      <c r="AM2797" s="38"/>
      <c r="AN2797" s="38"/>
      <c r="AO2797" s="38"/>
      <c r="AP2797" s="38"/>
      <c r="AQ2797" s="38"/>
      <c r="AR2797" s="38"/>
      <c r="AS2797" s="38"/>
      <c r="AT2797" s="38"/>
      <c r="AU2797" s="38"/>
      <c r="AV2797" s="38"/>
      <c r="AW2797" s="38"/>
      <c r="AX2797" s="38"/>
      <c r="AY2797" s="38"/>
      <c r="BA2797" s="3">
        <f>IF(Q2797&gt;0,RANK(Q2797,(N2797:P2797,Q2797:AE2797)),0)</f>
        <v>3</v>
      </c>
      <c r="BB2797" s="3">
        <f>IF(R2797&gt;0,RANK(R2797,(N2797:P2797,Q2797:AE2797)),0)</f>
        <v>4</v>
      </c>
      <c r="BC2797" s="3">
        <f>IF(S2797&gt;0,RANK(S2797,(N2797:P2797,Q2797:AE2797)),0)</f>
        <v>0</v>
      </c>
      <c r="BD2797" s="3">
        <f>IF(T2797&gt;0,RANK(T2797,(N2797:P2797,Q2797:AE2797)),0)</f>
        <v>0</v>
      </c>
      <c r="BE2797" s="2">
        <f t="shared" si="1115"/>
        <v>3.0769230769230769E-3</v>
      </c>
      <c r="BF2797" s="2">
        <f t="shared" si="1116"/>
        <v>1.5384615384615385E-3</v>
      </c>
      <c r="BG2797" s="2">
        <f t="shared" si="1117"/>
        <v>0</v>
      </c>
      <c r="BH2797" s="2">
        <f t="shared" si="1118"/>
        <v>0</v>
      </c>
      <c r="BJ2797" t="s">
        <v>2685</v>
      </c>
      <c r="BK2797" t="s">
        <v>52</v>
      </c>
      <c r="BL2797">
        <v>13</v>
      </c>
      <c r="BN2797">
        <v>0</v>
      </c>
      <c r="BO2797" s="60">
        <v>48</v>
      </c>
      <c r="BP2797" s="62">
        <v>345</v>
      </c>
      <c r="BQ2797" s="66">
        <f t="shared" si="1119"/>
        <v>48345</v>
      </c>
      <c r="BR2797" s="66">
        <f t="shared" si="1123"/>
        <v>48345</v>
      </c>
      <c r="BS2797" s="3" t="s">
        <v>3083</v>
      </c>
      <c r="CB2797" s="6"/>
      <c r="CD2797" s="38">
        <f t="shared" si="1120"/>
        <v>650</v>
      </c>
    </row>
    <row r="2798" spans="1:91" ht="14" hidden="1" customHeight="1" outlineLevel="1" x14ac:dyDescent="0.2">
      <c r="A2798" t="s">
        <v>2757</v>
      </c>
      <c r="B2798" t="s">
        <v>52</v>
      </c>
      <c r="C2798" s="1">
        <f t="shared" si="1110"/>
        <v>25486</v>
      </c>
      <c r="D2798" s="3">
        <f>IF(N2798&gt;0, RANK(N2798,(N2798:P2798,Q2798:AE2798)),0)</f>
        <v>2</v>
      </c>
      <c r="E2798" s="3">
        <f>IF(O2798&gt;0,RANK(O2798,(N2798:P2798,Q2798:AE2798)),0)</f>
        <v>1</v>
      </c>
      <c r="F2798" s="3">
        <f>IF(P2798&gt;0,RANK(P2798,(N2798:P2798,Q2798:AE2798)),0)</f>
        <v>0</v>
      </c>
      <c r="G2798" s="1">
        <f t="shared" si="1121"/>
        <v>9885</v>
      </c>
      <c r="H2798" s="2">
        <f t="shared" si="1122"/>
        <v>0.38786000156948913</v>
      </c>
      <c r="I2798" s="2"/>
      <c r="J2798" s="2">
        <f t="shared" si="1111"/>
        <v>0.30173428549007297</v>
      </c>
      <c r="K2798" s="2">
        <f t="shared" si="1112"/>
        <v>0.68959428705956216</v>
      </c>
      <c r="L2798" s="2">
        <f t="shared" si="1113"/>
        <v>0</v>
      </c>
      <c r="M2798" s="2">
        <f t="shared" si="1114"/>
        <v>8.6714274503648658E-3</v>
      </c>
      <c r="N2798" s="38">
        <v>7690</v>
      </c>
      <c r="O2798" s="38">
        <v>17575</v>
      </c>
      <c r="P2798" s="38"/>
      <c r="Q2798" s="38">
        <v>127</v>
      </c>
      <c r="R2798" s="38">
        <v>78</v>
      </c>
      <c r="S2798" s="38"/>
      <c r="T2798" s="38">
        <v>3</v>
      </c>
      <c r="U2798" s="38">
        <v>3</v>
      </c>
      <c r="V2798" s="38"/>
      <c r="W2798" s="38">
        <f>IF(Copyright!B$11=1,IF(CF2798&gt;0,CF2798-T2798-X2798-U2798-SUM(Z2798:AY2798),SUM(CN2798:CR2798)),SUM(CN2798:CR2798))</f>
        <v>0</v>
      </c>
      <c r="X2798" s="38">
        <v>10</v>
      </c>
      <c r="Y2798" s="38"/>
      <c r="Z2798" s="38">
        <v>0</v>
      </c>
      <c r="AA2798" s="38"/>
      <c r="AB2798" s="38"/>
      <c r="AC2798" s="38"/>
      <c r="AD2798" s="38"/>
      <c r="AE2798" s="38"/>
      <c r="AF2798" s="38"/>
      <c r="AG2798" s="38"/>
      <c r="AH2798" s="38"/>
      <c r="AI2798" s="38"/>
      <c r="AJ2798" s="38"/>
      <c r="AK2798" s="38"/>
      <c r="AL2798" s="38">
        <v>0</v>
      </c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BA2798" s="3">
        <f>IF(Q2798&gt;0,RANK(Q2798,(N2798:P2798,Q2798:AE2798)),0)</f>
        <v>3</v>
      </c>
      <c r="BB2798" s="3">
        <f>IF(R2798&gt;0,RANK(R2798,(N2798:P2798,Q2798:AE2798)),0)</f>
        <v>4</v>
      </c>
      <c r="BC2798" s="3">
        <f>IF(S2798&gt;0,RANK(S2798,(N2798:P2798,Q2798:AE2798)),0)</f>
        <v>0</v>
      </c>
      <c r="BD2798" s="3">
        <f>IF(T2798&gt;0,RANK(T2798,(N2798:P2798,Q2798:AE2798)),0)</f>
        <v>6</v>
      </c>
      <c r="BE2798" s="2">
        <f t="shared" si="1115"/>
        <v>4.9831279918386567E-3</v>
      </c>
      <c r="BF2798" s="2">
        <f t="shared" si="1116"/>
        <v>3.0605038060111433E-3</v>
      </c>
      <c r="BG2798" s="2">
        <f t="shared" si="1117"/>
        <v>0</v>
      </c>
      <c r="BH2798" s="2">
        <f t="shared" si="1118"/>
        <v>1.1771168484658244E-4</v>
      </c>
      <c r="BJ2798" t="s">
        <v>2757</v>
      </c>
      <c r="BK2798" t="s">
        <v>52</v>
      </c>
      <c r="BL2798">
        <v>17</v>
      </c>
      <c r="BN2798">
        <v>0</v>
      </c>
      <c r="BO2798" s="60">
        <v>48</v>
      </c>
      <c r="BP2798" s="62">
        <v>347</v>
      </c>
      <c r="BQ2798" s="66">
        <f t="shared" si="1119"/>
        <v>48347</v>
      </c>
      <c r="BR2798" s="66">
        <f t="shared" si="1123"/>
        <v>48347</v>
      </c>
      <c r="BS2798" s="3" t="s">
        <v>3083</v>
      </c>
      <c r="CB2798" s="73"/>
      <c r="CD2798" s="38">
        <f t="shared" si="1120"/>
        <v>0</v>
      </c>
      <c r="CE2798" s="38">
        <v>25486</v>
      </c>
      <c r="CF2798" s="38">
        <v>16</v>
      </c>
      <c r="CG2798" s="38" t="s">
        <v>3953</v>
      </c>
      <c r="CM2798" s="51"/>
    </row>
    <row r="2799" spans="1:91" ht="14" hidden="1" customHeight="1" outlineLevel="1" x14ac:dyDescent="0.2">
      <c r="A2799" t="s">
        <v>2217</v>
      </c>
      <c r="B2799" t="s">
        <v>52</v>
      </c>
      <c r="C2799" s="1">
        <f t="shared" si="1110"/>
        <v>19867</v>
      </c>
      <c r="D2799" s="3">
        <f>IF(N2799&gt;0, RANK(N2799,(N2799:P2799,Q2799:AE2799)),0)</f>
        <v>2</v>
      </c>
      <c r="E2799" s="3">
        <f>IF(O2799&gt;0,RANK(O2799,(N2799:P2799,Q2799:AE2799)),0)</f>
        <v>1</v>
      </c>
      <c r="F2799" s="3">
        <f>IF(P2799&gt;0,RANK(P2799,(N2799:P2799,Q2799:AE2799)),0)</f>
        <v>0</v>
      </c>
      <c r="G2799" s="1">
        <f t="shared" si="1121"/>
        <v>10275</v>
      </c>
      <c r="H2799" s="2">
        <f t="shared" si="1122"/>
        <v>0.517189308904213</v>
      </c>
      <c r="I2799" s="2"/>
      <c r="J2799" s="2">
        <f t="shared" si="1111"/>
        <v>0.23697588966628078</v>
      </c>
      <c r="K2799" s="2">
        <f t="shared" si="1112"/>
        <v>0.7541651985704938</v>
      </c>
      <c r="L2799" s="2">
        <f t="shared" si="1113"/>
        <v>0</v>
      </c>
      <c r="M2799" s="2">
        <f t="shared" si="1114"/>
        <v>8.8589117632253966E-3</v>
      </c>
      <c r="N2799" s="38">
        <v>4708</v>
      </c>
      <c r="O2799" s="38">
        <v>14983</v>
      </c>
      <c r="P2799" s="38"/>
      <c r="Q2799" s="38">
        <v>76</v>
      </c>
      <c r="R2799" s="38">
        <v>62</v>
      </c>
      <c r="S2799" s="38"/>
      <c r="T2799" s="38">
        <v>0</v>
      </c>
      <c r="U2799" s="38">
        <v>2</v>
      </c>
      <c r="V2799" s="38"/>
      <c r="W2799" s="38">
        <f>IF(Copyright!B$11=1,IF(CF2799&gt;0,CF2799-T2799-X2799-U2799-SUM(Z2799:AY2799),SUM(CN2799:CR2799)),SUM(CN2799:CR2799))</f>
        <v>36</v>
      </c>
      <c r="X2799" s="38">
        <v>0</v>
      </c>
      <c r="Y2799" s="38"/>
      <c r="Z2799" s="38">
        <v>0</v>
      </c>
      <c r="AA2799" s="38"/>
      <c r="AB2799" s="38"/>
      <c r="AC2799" s="38"/>
      <c r="AD2799" s="38"/>
      <c r="AE2799" s="38"/>
      <c r="AF2799" s="38"/>
      <c r="AG2799" s="38"/>
      <c r="AH2799" s="38"/>
      <c r="AI2799" s="38"/>
      <c r="AJ2799" s="38"/>
      <c r="AK2799" s="38"/>
      <c r="AL2799" s="38">
        <v>0</v>
      </c>
      <c r="AM2799" s="38"/>
      <c r="AN2799" s="38"/>
      <c r="AO2799" s="38"/>
      <c r="AP2799" s="38"/>
      <c r="AQ2799" s="38"/>
      <c r="AR2799" s="38"/>
      <c r="AS2799" s="38"/>
      <c r="AT2799" s="38"/>
      <c r="AU2799" s="38"/>
      <c r="AV2799" s="38"/>
      <c r="AW2799" s="38"/>
      <c r="AX2799" s="38"/>
      <c r="AY2799" s="38"/>
      <c r="BA2799" s="3">
        <f>IF(Q2799&gt;0,RANK(Q2799,(N2799:P2799,Q2799:AE2799)),0)</f>
        <v>3</v>
      </c>
      <c r="BB2799" s="3">
        <f>IF(R2799&gt;0,RANK(R2799,(N2799:P2799,Q2799:AE2799)),0)</f>
        <v>4</v>
      </c>
      <c r="BC2799" s="3">
        <f>IF(S2799&gt;0,RANK(S2799,(N2799:P2799,Q2799:AE2799)),0)</f>
        <v>0</v>
      </c>
      <c r="BD2799" s="3">
        <f>IF(T2799&gt;0,RANK(T2799,(N2799:P2799,Q2799:AE2799)),0)</f>
        <v>0</v>
      </c>
      <c r="BE2799" s="2">
        <f t="shared" si="1115"/>
        <v>3.8254391704837169E-3</v>
      </c>
      <c r="BF2799" s="2">
        <f t="shared" si="1116"/>
        <v>3.120753007499874E-3</v>
      </c>
      <c r="BG2799" s="2">
        <f t="shared" si="1117"/>
        <v>0</v>
      </c>
      <c r="BH2799" s="2">
        <f t="shared" si="1118"/>
        <v>0</v>
      </c>
      <c r="BJ2799" t="s">
        <v>2217</v>
      </c>
      <c r="BK2799" t="s">
        <v>52</v>
      </c>
      <c r="BL2799">
        <v>6</v>
      </c>
      <c r="BN2799">
        <v>0</v>
      </c>
      <c r="BO2799" s="60">
        <v>48</v>
      </c>
      <c r="BP2799" s="62">
        <v>349</v>
      </c>
      <c r="BQ2799" s="66">
        <f t="shared" si="1119"/>
        <v>48349</v>
      </c>
      <c r="BR2799" s="66">
        <f t="shared" si="1123"/>
        <v>48349</v>
      </c>
      <c r="BS2799" s="3" t="s">
        <v>3083</v>
      </c>
      <c r="CB2799" s="73"/>
      <c r="CD2799" s="38">
        <f t="shared" si="1120"/>
        <v>0</v>
      </c>
      <c r="CE2799" s="38">
        <v>19867</v>
      </c>
      <c r="CF2799" s="38">
        <v>38</v>
      </c>
      <c r="CM2799" s="51"/>
    </row>
    <row r="2800" spans="1:91" ht="14" hidden="1" customHeight="1" outlineLevel="1" x14ac:dyDescent="0.2">
      <c r="A2800" t="s">
        <v>1115</v>
      </c>
      <c r="B2800" t="s">
        <v>52</v>
      </c>
      <c r="C2800" s="1">
        <f t="shared" si="1110"/>
        <v>5751</v>
      </c>
      <c r="D2800" s="3">
        <f>IF(N2800&gt;0, RANK(N2800,(N2800:P2800,Q2800:AE2800)),0)</f>
        <v>2</v>
      </c>
      <c r="E2800" s="3">
        <f>IF(O2800&gt;0,RANK(O2800,(N2800:P2800,Q2800:AE2800)),0)</f>
        <v>1</v>
      </c>
      <c r="F2800" s="3">
        <f>IF(P2800&gt;0,RANK(P2800,(N2800:P2800,Q2800:AE2800)),0)</f>
        <v>0</v>
      </c>
      <c r="G2800" s="1">
        <f t="shared" si="1121"/>
        <v>3829</v>
      </c>
      <c r="H2800" s="2">
        <f t="shared" si="1122"/>
        <v>0.66579725265171275</v>
      </c>
      <c r="I2800" s="2"/>
      <c r="J2800" s="2">
        <f t="shared" si="1111"/>
        <v>0.16553642844722657</v>
      </c>
      <c r="K2800" s="2">
        <f t="shared" si="1112"/>
        <v>0.83133368109893935</v>
      </c>
      <c r="L2800" s="2">
        <f t="shared" si="1113"/>
        <v>0</v>
      </c>
      <c r="M2800" s="2">
        <f t="shared" si="1114"/>
        <v>3.12989045383405E-3</v>
      </c>
      <c r="N2800" s="38">
        <v>952</v>
      </c>
      <c r="O2800" s="38">
        <v>4781</v>
      </c>
      <c r="P2800" s="38"/>
      <c r="Q2800" s="38">
        <v>7</v>
      </c>
      <c r="R2800" s="38">
        <v>9</v>
      </c>
      <c r="S2800" s="38"/>
      <c r="T2800" s="38">
        <v>0</v>
      </c>
      <c r="U2800" s="38">
        <v>0</v>
      </c>
      <c r="V2800" s="38"/>
      <c r="W2800" s="38">
        <f>IF(Copyright!B$11=1,IF(CF2800&gt;0,CF2800-T2800-X2800-U2800-SUM(Z2800:AY2800),SUM(CN2800:CR2800)),SUM(CN2800:CR2800))</f>
        <v>2</v>
      </c>
      <c r="X2800" s="38">
        <v>0</v>
      </c>
      <c r="Y2800" s="38"/>
      <c r="Z2800" s="38">
        <v>0</v>
      </c>
      <c r="AA2800" s="38"/>
      <c r="AB2800" s="38"/>
      <c r="AC2800" s="38"/>
      <c r="AD2800" s="38"/>
      <c r="AE2800" s="38"/>
      <c r="AF2800" s="38"/>
      <c r="AG2800" s="38"/>
      <c r="AH2800" s="38"/>
      <c r="AI2800" s="38"/>
      <c r="AJ2800" s="38"/>
      <c r="AK2800" s="38"/>
      <c r="AL2800" s="38">
        <v>0</v>
      </c>
      <c r="AM2800" s="38"/>
      <c r="AN2800" s="38"/>
      <c r="AO2800" s="38"/>
      <c r="AP2800" s="38"/>
      <c r="AQ2800" s="38"/>
      <c r="AR2800" s="38"/>
      <c r="AS2800" s="38"/>
      <c r="AT2800" s="38"/>
      <c r="AU2800" s="38"/>
      <c r="AV2800" s="38"/>
      <c r="AW2800" s="38"/>
      <c r="AX2800" s="38"/>
      <c r="AY2800" s="38"/>
      <c r="BA2800" s="3">
        <f>IF(Q2800&gt;0,RANK(Q2800,(N2800:P2800,Q2800:AE2800)),0)</f>
        <v>4</v>
      </c>
      <c r="BB2800" s="3">
        <f>IF(R2800&gt;0,RANK(R2800,(N2800:P2800,Q2800:AE2800)),0)</f>
        <v>3</v>
      </c>
      <c r="BC2800" s="3">
        <f>IF(S2800&gt;0,RANK(S2800,(N2800:P2800,Q2800:AE2800)),0)</f>
        <v>0</v>
      </c>
      <c r="BD2800" s="3">
        <f>IF(T2800&gt;0,RANK(T2800,(N2800:P2800,Q2800:AE2800)),0)</f>
        <v>0</v>
      </c>
      <c r="BE2800" s="2">
        <f t="shared" si="1115"/>
        <v>1.2171796209354895E-3</v>
      </c>
      <c r="BF2800" s="2">
        <f t="shared" si="1116"/>
        <v>1.5649452269170579E-3</v>
      </c>
      <c r="BG2800" s="2">
        <f t="shared" si="1117"/>
        <v>0</v>
      </c>
      <c r="BH2800" s="2">
        <f t="shared" si="1118"/>
        <v>0</v>
      </c>
      <c r="BJ2800" t="s">
        <v>1115</v>
      </c>
      <c r="BK2800" t="s">
        <v>52</v>
      </c>
      <c r="BL2800">
        <v>36</v>
      </c>
      <c r="BN2800">
        <v>0</v>
      </c>
      <c r="BO2800" s="60">
        <v>48</v>
      </c>
      <c r="BP2800" s="62">
        <v>351</v>
      </c>
      <c r="BQ2800" s="66">
        <f t="shared" si="1119"/>
        <v>48351</v>
      </c>
      <c r="BR2800" s="66">
        <f t="shared" si="1123"/>
        <v>48351</v>
      </c>
      <c r="BS2800" s="3" t="s">
        <v>3083</v>
      </c>
      <c r="BY2800" s="73"/>
      <c r="CB2800" s="73"/>
      <c r="CD2800" s="38">
        <f t="shared" si="1120"/>
        <v>0</v>
      </c>
      <c r="CE2800" s="38">
        <f>4781+952+7+9+2</f>
        <v>5751</v>
      </c>
      <c r="CF2800" s="38">
        <v>2</v>
      </c>
    </row>
    <row r="2801" spans="1:91" ht="14" hidden="1" customHeight="1" outlineLevel="1" x14ac:dyDescent="0.2">
      <c r="A2801" t="s">
        <v>1681</v>
      </c>
      <c r="B2801" t="s">
        <v>52</v>
      </c>
      <c r="C2801" s="1">
        <f t="shared" si="1110"/>
        <v>5122</v>
      </c>
      <c r="D2801" s="3">
        <f>IF(N2801&gt;0, RANK(N2801,(N2801:P2801,Q2801:AE2801)),0)</f>
        <v>2</v>
      </c>
      <c r="E2801" s="3">
        <f>IF(O2801&gt;0,RANK(O2801,(N2801:P2801,Q2801:AE2801)),0)</f>
        <v>1</v>
      </c>
      <c r="F2801" s="3">
        <f>IF(P2801&gt;0,RANK(P2801,(N2801:P2801,Q2801:AE2801)),0)</f>
        <v>0</v>
      </c>
      <c r="G2801" s="1">
        <f t="shared" si="1121"/>
        <v>3028</v>
      </c>
      <c r="H2801" s="2">
        <f t="shared" si="1122"/>
        <v>0.59117532213978918</v>
      </c>
      <c r="I2801" s="2"/>
      <c r="J2801" s="2">
        <f t="shared" si="1111"/>
        <v>0.19914096056228037</v>
      </c>
      <c r="K2801" s="2">
        <f t="shared" si="1112"/>
        <v>0.79031628270206955</v>
      </c>
      <c r="L2801" s="2">
        <f t="shared" si="1113"/>
        <v>0</v>
      </c>
      <c r="M2801" s="2">
        <f t="shared" si="1114"/>
        <v>1.0542756735650083E-2</v>
      </c>
      <c r="N2801" s="38">
        <v>1020</v>
      </c>
      <c r="O2801" s="38">
        <v>4048</v>
      </c>
      <c r="P2801" s="38"/>
      <c r="Q2801" s="38">
        <v>26</v>
      </c>
      <c r="R2801" s="38">
        <v>20</v>
      </c>
      <c r="S2801" s="38"/>
      <c r="T2801" s="38">
        <v>0</v>
      </c>
      <c r="U2801" s="38">
        <v>0</v>
      </c>
      <c r="V2801" s="38"/>
      <c r="W2801" s="38">
        <f>IF(Copyright!B$11=1,IF(CF2801&gt;0,CF2801-T2801-X2801-U2801-SUM(Z2801:AY2801),SUM(CN2801:CR2801)),SUM(CN2801:CR2801))</f>
        <v>7</v>
      </c>
      <c r="X2801" s="38">
        <v>1</v>
      </c>
      <c r="Y2801" s="38"/>
      <c r="Z2801" s="38">
        <v>0</v>
      </c>
      <c r="AA2801" s="38"/>
      <c r="AB2801" s="38"/>
      <c r="AC2801" s="38"/>
      <c r="AD2801" s="38"/>
      <c r="AE2801" s="38"/>
      <c r="AF2801" s="38"/>
      <c r="AG2801" s="38"/>
      <c r="AH2801" s="38"/>
      <c r="AI2801" s="38"/>
      <c r="AJ2801" s="38"/>
      <c r="AK2801" s="38"/>
      <c r="AL2801" s="38">
        <v>0</v>
      </c>
      <c r="AM2801" s="38"/>
      <c r="AN2801" s="38"/>
      <c r="AO2801" s="38"/>
      <c r="AP2801" s="38"/>
      <c r="AQ2801" s="38"/>
      <c r="AR2801" s="38"/>
      <c r="AS2801" s="38"/>
      <c r="AT2801" s="38"/>
      <c r="AU2801" s="38"/>
      <c r="AV2801" s="38"/>
      <c r="AW2801" s="38"/>
      <c r="AX2801" s="38"/>
      <c r="AY2801" s="38"/>
      <c r="BA2801" s="3">
        <f>IF(Q2801&gt;0,RANK(Q2801,(N2801:P2801,Q2801:AE2801)),0)</f>
        <v>3</v>
      </c>
      <c r="BB2801" s="3">
        <f>IF(R2801&gt;0,RANK(R2801,(N2801:P2801,Q2801:AE2801)),0)</f>
        <v>4</v>
      </c>
      <c r="BC2801" s="3">
        <f>IF(S2801&gt;0,RANK(S2801,(N2801:P2801,Q2801:AE2801)),0)</f>
        <v>0</v>
      </c>
      <c r="BD2801" s="3">
        <f>IF(T2801&gt;0,RANK(T2801,(N2801:P2801,Q2801:AE2801)),0)</f>
        <v>0</v>
      </c>
      <c r="BE2801" s="2">
        <f t="shared" si="1115"/>
        <v>5.076142131979695E-3</v>
      </c>
      <c r="BF2801" s="2">
        <f t="shared" si="1116"/>
        <v>3.9047247169074579E-3</v>
      </c>
      <c r="BG2801" s="2">
        <f t="shared" si="1117"/>
        <v>0</v>
      </c>
      <c r="BH2801" s="2">
        <f t="shared" si="1118"/>
        <v>0</v>
      </c>
      <c r="BJ2801" t="s">
        <v>1681</v>
      </c>
      <c r="BK2801" t="s">
        <v>52</v>
      </c>
      <c r="BL2801">
        <v>19</v>
      </c>
      <c r="BN2801">
        <v>0</v>
      </c>
      <c r="BO2801" s="60">
        <v>48</v>
      </c>
      <c r="BP2801" s="62">
        <v>353</v>
      </c>
      <c r="BQ2801" s="66">
        <f t="shared" si="1119"/>
        <v>48353</v>
      </c>
      <c r="BR2801" s="66">
        <f t="shared" si="1123"/>
        <v>48353</v>
      </c>
      <c r="BS2801" s="3" t="s">
        <v>3083</v>
      </c>
      <c r="CB2801" s="73"/>
      <c r="CD2801" s="38">
        <f t="shared" si="1120"/>
        <v>0</v>
      </c>
      <c r="CE2801" s="38">
        <f>4048+1020+26+20+8</f>
        <v>5122</v>
      </c>
      <c r="CF2801" s="38">
        <v>8</v>
      </c>
      <c r="CM2801" s="51"/>
    </row>
    <row r="2802" spans="1:91" ht="14" hidden="1" customHeight="1" outlineLevel="1" x14ac:dyDescent="0.2">
      <c r="A2802" t="s">
        <v>2984</v>
      </c>
      <c r="B2802" t="s">
        <v>52</v>
      </c>
      <c r="C2802" s="1">
        <f t="shared" si="1110"/>
        <v>121678</v>
      </c>
      <c r="D2802" s="3">
        <f>IF(N2802&gt;0, RANK(N2802,(N2802:P2802,Q2802:AE2802)),0)</f>
        <v>2</v>
      </c>
      <c r="E2802" s="3">
        <f>IF(O2802&gt;0,RANK(O2802,(N2802:P2802,Q2802:AE2802)),0)</f>
        <v>1</v>
      </c>
      <c r="F2802" s="3">
        <f>IF(P2802&gt;0,RANK(P2802,(N2802:P2802,Q2802:AE2802)),0)</f>
        <v>0</v>
      </c>
      <c r="G2802" s="1">
        <f t="shared" si="1121"/>
        <v>13953</v>
      </c>
      <c r="H2802" s="2">
        <f t="shared" si="1122"/>
        <v>0.11467151005111853</v>
      </c>
      <c r="I2802" s="2"/>
      <c r="J2802" s="2">
        <f t="shared" si="1111"/>
        <v>0.43761403047387365</v>
      </c>
      <c r="K2802" s="2">
        <f t="shared" si="1112"/>
        <v>0.55228554052499224</v>
      </c>
      <c r="L2802" s="2">
        <f t="shared" si="1113"/>
        <v>0</v>
      </c>
      <c r="M2802" s="2">
        <f t="shared" si="1114"/>
        <v>1.010042900113417E-2</v>
      </c>
      <c r="N2802" s="38">
        <v>53248</v>
      </c>
      <c r="O2802" s="38">
        <v>67201</v>
      </c>
      <c r="P2802" s="38"/>
      <c r="Q2802" s="38">
        <v>663</v>
      </c>
      <c r="R2802" s="38">
        <v>502</v>
      </c>
      <c r="S2802" s="38"/>
      <c r="T2802" s="38">
        <v>18</v>
      </c>
      <c r="U2802" s="38">
        <v>13</v>
      </c>
      <c r="V2802" s="38"/>
      <c r="W2802" s="38">
        <f>IF(Copyright!B$11=1,IF(CF2802&gt;0,CF2802-T2802-X2802-U2802-SUM(Z2802:AY2802),SUM(CN2802:CR2802)),SUM(CN2802:CR2802))</f>
        <v>0</v>
      </c>
      <c r="X2802" s="38">
        <v>28</v>
      </c>
      <c r="Y2802" s="38"/>
      <c r="Z2802" s="38">
        <v>5</v>
      </c>
      <c r="AA2802" s="38"/>
      <c r="AB2802" s="38"/>
      <c r="AC2802" s="38"/>
      <c r="AD2802" s="38"/>
      <c r="AE2802" s="38"/>
      <c r="AF2802" s="38"/>
      <c r="AG2802" s="38"/>
      <c r="AH2802" s="38"/>
      <c r="AI2802" s="38"/>
      <c r="AJ2802" s="38"/>
      <c r="AK2802" s="38"/>
      <c r="AL2802" s="38">
        <v>0</v>
      </c>
      <c r="AM2802" s="38"/>
      <c r="AN2802" s="38"/>
      <c r="AO2802" s="38"/>
      <c r="AP2802" s="38"/>
      <c r="AQ2802" s="38"/>
      <c r="AR2802" s="38"/>
      <c r="AS2802" s="38"/>
      <c r="AT2802" s="38"/>
      <c r="AU2802" s="38"/>
      <c r="AV2802" s="38"/>
      <c r="AW2802" s="38"/>
      <c r="AX2802" s="38"/>
      <c r="AY2802" s="38"/>
      <c r="BA2802" s="3">
        <f>IF(Q2802&gt;0,RANK(Q2802,(N2802:P2802,Q2802:AE2802)),0)</f>
        <v>3</v>
      </c>
      <c r="BB2802" s="3">
        <f>IF(R2802&gt;0,RANK(R2802,(N2802:P2802,Q2802:AE2802)),0)</f>
        <v>4</v>
      </c>
      <c r="BC2802" s="3">
        <f>IF(S2802&gt;0,RANK(S2802,(N2802:P2802,Q2802:AE2802)),0)</f>
        <v>0</v>
      </c>
      <c r="BD2802" s="3">
        <f>IF(T2802&gt;0,RANK(T2802,(N2802:P2802,Q2802:AE2802)),0)</f>
        <v>6</v>
      </c>
      <c r="BE2802" s="2">
        <f t="shared" si="1115"/>
        <v>5.448807508341689E-3</v>
      </c>
      <c r="BF2802" s="2">
        <f t="shared" si="1116"/>
        <v>4.1256430907805845E-3</v>
      </c>
      <c r="BG2802" s="2">
        <f t="shared" si="1117"/>
        <v>0</v>
      </c>
      <c r="BH2802" s="2">
        <f t="shared" si="1118"/>
        <v>1.4793142556583771E-4</v>
      </c>
      <c r="BJ2802" t="s">
        <v>2984</v>
      </c>
      <c r="BK2802" t="s">
        <v>52</v>
      </c>
      <c r="BL2802">
        <v>27</v>
      </c>
      <c r="BN2802">
        <v>0</v>
      </c>
      <c r="BO2802" s="60">
        <v>48</v>
      </c>
      <c r="BP2802" s="62">
        <v>355</v>
      </c>
      <c r="BQ2802" s="66">
        <f t="shared" si="1119"/>
        <v>48355</v>
      </c>
      <c r="BR2802" s="66">
        <f t="shared" si="1123"/>
        <v>48355</v>
      </c>
      <c r="BS2802" s="3" t="s">
        <v>3083</v>
      </c>
      <c r="BY2802" s="73"/>
      <c r="CB2802" s="73"/>
      <c r="CD2802" s="38">
        <f t="shared" si="1120"/>
        <v>0</v>
      </c>
      <c r="CE2802" s="38">
        <v>121678</v>
      </c>
      <c r="CF2802" s="38">
        <f>18+13+28+5</f>
        <v>64</v>
      </c>
      <c r="CG2802" s="38" t="s">
        <v>3953</v>
      </c>
      <c r="CM2802" s="51"/>
    </row>
    <row r="2803" spans="1:91" ht="14" hidden="1" customHeight="1" outlineLevel="1" x14ac:dyDescent="0.2">
      <c r="A2803" t="s">
        <v>2587</v>
      </c>
      <c r="B2803" t="s">
        <v>52</v>
      </c>
      <c r="C2803" s="1">
        <f t="shared" si="1110"/>
        <v>3015</v>
      </c>
      <c r="D2803" s="3">
        <f>IF(N2803&gt;0, RANK(N2803,(N2803:P2803,Q2803:AE2803)),0)</f>
        <v>2</v>
      </c>
      <c r="E2803" s="3">
        <f>IF(O2803&gt;0,RANK(O2803,(N2803:P2803,Q2803:AE2803)),0)</f>
        <v>1</v>
      </c>
      <c r="F2803" s="3">
        <f>IF(P2803&gt;0,RANK(P2803,(N2803:P2803,Q2803:AE2803)),0)</f>
        <v>0</v>
      </c>
      <c r="G2803" s="1">
        <f t="shared" si="1121"/>
        <v>2454</v>
      </c>
      <c r="H2803" s="2">
        <f t="shared" si="1122"/>
        <v>0.81393034825870647</v>
      </c>
      <c r="I2803" s="2"/>
      <c r="J2803" s="2">
        <f t="shared" si="1111"/>
        <v>8.9220563847429518E-2</v>
      </c>
      <c r="K2803" s="2">
        <f t="shared" si="1112"/>
        <v>0.90315091210613596</v>
      </c>
      <c r="L2803" s="2">
        <f t="shared" si="1113"/>
        <v>0</v>
      </c>
      <c r="M2803" s="2">
        <f t="shared" si="1114"/>
        <v>7.6285240464345483E-3</v>
      </c>
      <c r="N2803" s="38">
        <v>269</v>
      </c>
      <c r="O2803" s="38">
        <v>2723</v>
      </c>
      <c r="P2803" s="38"/>
      <c r="Q2803" s="38">
        <v>12</v>
      </c>
      <c r="R2803" s="38">
        <v>4</v>
      </c>
      <c r="S2803" s="38"/>
      <c r="T2803" s="38">
        <v>0</v>
      </c>
      <c r="U2803" s="38">
        <v>0</v>
      </c>
      <c r="V2803" s="38"/>
      <c r="W2803" s="38">
        <f>IF(Copyright!B$11=1,IF(CF2803&gt;0,CF2803-T2803-X2803-U2803-SUM(Z2803:AY2803),SUM(CN2803:CR2803)),SUM(CN2803:CR2803))</f>
        <v>5</v>
      </c>
      <c r="X2803" s="38">
        <v>2</v>
      </c>
      <c r="Y2803" s="38"/>
      <c r="Z2803" s="38">
        <v>0</v>
      </c>
      <c r="AA2803" s="38"/>
      <c r="AB2803" s="38"/>
      <c r="AC2803" s="38"/>
      <c r="AD2803" s="38"/>
      <c r="AE2803" s="38"/>
      <c r="AF2803" s="38"/>
      <c r="AG2803" s="38"/>
      <c r="AH2803" s="38"/>
      <c r="AI2803" s="38"/>
      <c r="AJ2803" s="38"/>
      <c r="AK2803" s="38"/>
      <c r="AL2803" s="38">
        <v>0</v>
      </c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BA2803" s="3">
        <f>IF(Q2803&gt;0,RANK(Q2803,(N2803:P2803,Q2803:AE2803)),0)</f>
        <v>3</v>
      </c>
      <c r="BB2803" s="3">
        <f>IF(R2803&gt;0,RANK(R2803,(N2803:P2803,Q2803:AE2803)),0)</f>
        <v>5</v>
      </c>
      <c r="BC2803" s="3">
        <f>IF(S2803&gt;0,RANK(S2803,(N2803:P2803,Q2803:AE2803)),0)</f>
        <v>0</v>
      </c>
      <c r="BD2803" s="3">
        <f>IF(T2803&gt;0,RANK(T2803,(N2803:P2803,Q2803:AE2803)),0)</f>
        <v>0</v>
      </c>
      <c r="BE2803" s="2">
        <f t="shared" si="1115"/>
        <v>3.9800995024875619E-3</v>
      </c>
      <c r="BF2803" s="2">
        <f t="shared" si="1116"/>
        <v>1.3266998341625207E-3</v>
      </c>
      <c r="BG2803" s="2">
        <f t="shared" si="1117"/>
        <v>0</v>
      </c>
      <c r="BH2803" s="2">
        <f t="shared" si="1118"/>
        <v>0</v>
      </c>
      <c r="BJ2803" t="s">
        <v>2587</v>
      </c>
      <c r="BK2803" t="s">
        <v>52</v>
      </c>
      <c r="BL2803">
        <v>13</v>
      </c>
      <c r="BN2803">
        <v>0</v>
      </c>
      <c r="BO2803" s="60">
        <v>48</v>
      </c>
      <c r="BP2803" s="62">
        <v>357</v>
      </c>
      <c r="BQ2803" s="66">
        <f t="shared" si="1119"/>
        <v>48357</v>
      </c>
      <c r="BR2803" s="66">
        <f t="shared" si="1123"/>
        <v>48357</v>
      </c>
      <c r="BS2803" s="3" t="s">
        <v>3083</v>
      </c>
      <c r="BY2803" s="73"/>
      <c r="CB2803" s="73"/>
      <c r="CD2803" s="38">
        <f t="shared" si="1120"/>
        <v>2</v>
      </c>
      <c r="CE2803" s="38">
        <f>2722+268+12+4+7</f>
        <v>3013</v>
      </c>
      <c r="CF2803" s="38">
        <v>7</v>
      </c>
      <c r="CM2803" s="51"/>
    </row>
    <row r="2804" spans="1:91" ht="14" hidden="1" customHeight="1" outlineLevel="1" x14ac:dyDescent="0.2">
      <c r="A2804" t="s">
        <v>1419</v>
      </c>
      <c r="B2804" t="s">
        <v>52</v>
      </c>
      <c r="C2804" s="1">
        <f t="shared" si="1110"/>
        <v>977</v>
      </c>
      <c r="D2804" s="3">
        <f>IF(N2804&gt;0, RANK(N2804,(N2804:P2804,Q2804:AE2804)),0)</f>
        <v>2</v>
      </c>
      <c r="E2804" s="3">
        <f>IF(O2804&gt;0,RANK(O2804,(N2804:P2804,Q2804:AE2804)),0)</f>
        <v>1</v>
      </c>
      <c r="F2804" s="3">
        <f>IF(P2804&gt;0,RANK(P2804,(N2804:P2804,Q2804:AE2804)),0)</f>
        <v>0</v>
      </c>
      <c r="G2804" s="1">
        <f t="shared" si="1121"/>
        <v>821</v>
      </c>
      <c r="H2804" s="2">
        <f t="shared" si="1122"/>
        <v>0.84032753326509724</v>
      </c>
      <c r="I2804" s="2"/>
      <c r="J2804" s="2">
        <f t="shared" si="1111"/>
        <v>7.5742067553735928E-2</v>
      </c>
      <c r="K2804" s="2">
        <f t="shared" si="1112"/>
        <v>0.91606960081883315</v>
      </c>
      <c r="L2804" s="2">
        <f t="shared" si="1113"/>
        <v>0</v>
      </c>
      <c r="M2804" s="2">
        <f t="shared" si="1114"/>
        <v>8.1883316274309337E-3</v>
      </c>
      <c r="N2804" s="38">
        <v>74</v>
      </c>
      <c r="O2804" s="38">
        <v>895</v>
      </c>
      <c r="P2804" s="38"/>
      <c r="Q2804" s="38">
        <v>4</v>
      </c>
      <c r="R2804" s="38">
        <v>1</v>
      </c>
      <c r="S2804" s="38"/>
      <c r="T2804" s="38">
        <v>0</v>
      </c>
      <c r="U2804" s="38">
        <v>0</v>
      </c>
      <c r="V2804" s="38"/>
      <c r="W2804" s="38">
        <f>IF(Copyright!B$11=1,IF(CF2804&gt;0,CF2804-T2804-X2804-U2804-SUM(Z2804:AY2804),SUM(CN2804:CR2804)),SUM(CN2804:CR2804))</f>
        <v>3</v>
      </c>
      <c r="X2804" s="38">
        <v>0</v>
      </c>
      <c r="Y2804" s="38"/>
      <c r="Z2804" s="38">
        <v>0</v>
      </c>
      <c r="AA2804" s="38"/>
      <c r="AB2804" s="38"/>
      <c r="AC2804" s="38"/>
      <c r="AD2804" s="38"/>
      <c r="AE2804" s="38"/>
      <c r="AF2804" s="38"/>
      <c r="AG2804" s="38"/>
      <c r="AH2804" s="38"/>
      <c r="AI2804" s="38"/>
      <c r="AJ2804" s="38"/>
      <c r="AK2804" s="38"/>
      <c r="AL2804" s="38">
        <v>0</v>
      </c>
      <c r="AM2804" s="38"/>
      <c r="AN2804" s="38"/>
      <c r="AO2804" s="38"/>
      <c r="AP2804" s="38"/>
      <c r="AQ2804" s="38"/>
      <c r="AR2804" s="38"/>
      <c r="AS2804" s="38"/>
      <c r="AT2804" s="38"/>
      <c r="AU2804" s="38"/>
      <c r="AV2804" s="38"/>
      <c r="AW2804" s="38"/>
      <c r="AX2804" s="38"/>
      <c r="AY2804" s="38"/>
      <c r="BA2804" s="3">
        <f>IF(Q2804&gt;0,RANK(Q2804,(N2804:P2804,Q2804:AE2804)),0)</f>
        <v>3</v>
      </c>
      <c r="BB2804" s="3">
        <f>IF(R2804&gt;0,RANK(R2804,(N2804:P2804,Q2804:AE2804)),0)</f>
        <v>5</v>
      </c>
      <c r="BC2804" s="3">
        <f>IF(S2804&gt;0,RANK(S2804,(N2804:P2804,Q2804:AE2804)),0)</f>
        <v>0</v>
      </c>
      <c r="BD2804" s="3">
        <f>IF(T2804&gt;0,RANK(T2804,(N2804:P2804,Q2804:AE2804)),0)</f>
        <v>0</v>
      </c>
      <c r="BE2804" s="2">
        <f t="shared" si="1115"/>
        <v>4.0941658137154556E-3</v>
      </c>
      <c r="BF2804" s="2">
        <f t="shared" si="1116"/>
        <v>1.0235414534288639E-3</v>
      </c>
      <c r="BG2804" s="2">
        <f t="shared" si="1117"/>
        <v>0</v>
      </c>
      <c r="BH2804" s="2">
        <f t="shared" si="1118"/>
        <v>0</v>
      </c>
      <c r="BJ2804" t="s">
        <v>1419</v>
      </c>
      <c r="BK2804" t="s">
        <v>52</v>
      </c>
      <c r="BL2804">
        <v>13</v>
      </c>
      <c r="BN2804">
        <v>0</v>
      </c>
      <c r="BO2804" s="60">
        <v>48</v>
      </c>
      <c r="BP2804" s="62">
        <v>359</v>
      </c>
      <c r="BQ2804" s="66">
        <f t="shared" si="1119"/>
        <v>48359</v>
      </c>
      <c r="BR2804" s="66">
        <f t="shared" si="1123"/>
        <v>48359</v>
      </c>
      <c r="BS2804" s="3" t="s">
        <v>3083</v>
      </c>
      <c r="BY2804" s="73"/>
      <c r="CB2804" s="73"/>
      <c r="CD2804" s="38">
        <f t="shared" si="1120"/>
        <v>0</v>
      </c>
      <c r="CE2804" s="38">
        <v>977</v>
      </c>
      <c r="CF2804" s="38">
        <v>3</v>
      </c>
      <c r="CM2804" s="51"/>
    </row>
    <row r="2805" spans="1:91" ht="14" hidden="1" customHeight="1" outlineLevel="1" x14ac:dyDescent="0.2">
      <c r="A2805" t="s">
        <v>1977</v>
      </c>
      <c r="B2805" t="s">
        <v>52</v>
      </c>
      <c r="C2805" s="1">
        <f t="shared" si="1110"/>
        <v>36377</v>
      </c>
      <c r="D2805" s="3">
        <f>IF(N2805&gt;0, RANK(N2805,(N2805:P2805,Q2805:AE2805)),0)</f>
        <v>2</v>
      </c>
      <c r="E2805" s="3">
        <f>IF(O2805&gt;0,RANK(O2805,(N2805:P2805,Q2805:AE2805)),0)</f>
        <v>1</v>
      </c>
      <c r="F2805" s="3">
        <f>IF(P2805&gt;0,RANK(P2805,(N2805:P2805,Q2805:AE2805)),0)</f>
        <v>0</v>
      </c>
      <c r="G2805" s="1">
        <f t="shared" si="1121"/>
        <v>24246</v>
      </c>
      <c r="H2805" s="2">
        <f t="shared" si="1122"/>
        <v>0.66652005388019908</v>
      </c>
      <c r="I2805" s="2"/>
      <c r="J2805" s="2">
        <f t="shared" si="1111"/>
        <v>0.16342744041564725</v>
      </c>
      <c r="K2805" s="2">
        <f t="shared" si="1112"/>
        <v>0.82994749429584624</v>
      </c>
      <c r="L2805" s="2">
        <f t="shared" si="1113"/>
        <v>0</v>
      </c>
      <c r="M2805" s="2">
        <f t="shared" si="1114"/>
        <v>6.625065288506482E-3</v>
      </c>
      <c r="N2805" s="38">
        <v>5945</v>
      </c>
      <c r="O2805" s="38">
        <v>30191</v>
      </c>
      <c r="P2805" s="38"/>
      <c r="Q2805" s="38">
        <v>128</v>
      </c>
      <c r="R2805" s="38">
        <v>64</v>
      </c>
      <c r="S2805" s="38"/>
      <c r="T2805" s="38">
        <v>3</v>
      </c>
      <c r="U2805" s="38">
        <v>1</v>
      </c>
      <c r="V2805" s="38"/>
      <c r="W2805" s="38">
        <f>IF(Copyright!B$11=1,IF(CF2805&gt;0,CF2805-T2805-X2805-U2805-SUM(Z2805:AY2805),SUM(CN2805:CR2805)),SUM(CN2805:CR2805))</f>
        <v>39</v>
      </c>
      <c r="X2805" s="38">
        <v>5</v>
      </c>
      <c r="Y2805" s="38"/>
      <c r="Z2805" s="38">
        <v>1</v>
      </c>
      <c r="AA2805" s="38"/>
      <c r="AB2805" s="38"/>
      <c r="AC2805" s="38"/>
      <c r="AD2805" s="38"/>
      <c r="AE2805" s="38"/>
      <c r="AF2805" s="38"/>
      <c r="AG2805" s="38"/>
      <c r="AH2805" s="38"/>
      <c r="AI2805" s="38"/>
      <c r="AJ2805" s="38"/>
      <c r="AK2805" s="38"/>
      <c r="AL2805" s="38">
        <v>0</v>
      </c>
      <c r="AM2805" s="38"/>
      <c r="AN2805" s="38"/>
      <c r="AO2805" s="38"/>
      <c r="AP2805" s="38"/>
      <c r="AQ2805" s="38"/>
      <c r="AR2805" s="38"/>
      <c r="AS2805" s="38"/>
      <c r="AT2805" s="38"/>
      <c r="AU2805" s="38"/>
      <c r="AV2805" s="38"/>
      <c r="AW2805" s="38"/>
      <c r="AX2805" s="38"/>
      <c r="AY2805" s="38"/>
      <c r="BA2805" s="3">
        <f>IF(Q2805&gt;0,RANK(Q2805,(N2805:P2805,Q2805:AE2805)),0)</f>
        <v>3</v>
      </c>
      <c r="BB2805" s="3">
        <f>IF(R2805&gt;0,RANK(R2805,(N2805:P2805,Q2805:AE2805)),0)</f>
        <v>4</v>
      </c>
      <c r="BC2805" s="3">
        <f>IF(S2805&gt;0,RANK(S2805,(N2805:P2805,Q2805:AE2805)),0)</f>
        <v>0</v>
      </c>
      <c r="BD2805" s="3">
        <f>IF(T2805&gt;0,RANK(T2805,(N2805:P2805,Q2805:AE2805)),0)</f>
        <v>7</v>
      </c>
      <c r="BE2805" s="2">
        <f t="shared" si="1115"/>
        <v>3.5187068752233555E-3</v>
      </c>
      <c r="BF2805" s="2">
        <f t="shared" si="1116"/>
        <v>1.7593534376116778E-3</v>
      </c>
      <c r="BG2805" s="2">
        <f t="shared" si="1117"/>
        <v>0</v>
      </c>
      <c r="BH2805" s="2">
        <f t="shared" si="1118"/>
        <v>8.2469692388047395E-5</v>
      </c>
      <c r="BJ2805" t="s">
        <v>1977</v>
      </c>
      <c r="BK2805" t="s">
        <v>52</v>
      </c>
      <c r="BL2805">
        <v>14</v>
      </c>
      <c r="BN2805">
        <v>0</v>
      </c>
      <c r="BO2805" s="60">
        <v>48</v>
      </c>
      <c r="BP2805" s="62">
        <v>361</v>
      </c>
      <c r="BQ2805" s="66">
        <f t="shared" si="1119"/>
        <v>48361</v>
      </c>
      <c r="BR2805" s="66">
        <f t="shared" si="1123"/>
        <v>48361</v>
      </c>
      <c r="BS2805" s="3" t="s">
        <v>3083</v>
      </c>
      <c r="CB2805" s="73"/>
      <c r="CD2805" s="38">
        <f t="shared" si="1120"/>
        <v>0</v>
      </c>
      <c r="CE2805" s="38">
        <v>36377</v>
      </c>
      <c r="CF2805" s="38">
        <v>49</v>
      </c>
      <c r="CM2805" s="51"/>
    </row>
    <row r="2806" spans="1:91" ht="14" hidden="1" customHeight="1" outlineLevel="1" x14ac:dyDescent="0.2">
      <c r="A2806" t="s">
        <v>2228</v>
      </c>
      <c r="B2806" t="s">
        <v>52</v>
      </c>
      <c r="C2806" s="1">
        <f t="shared" si="1110"/>
        <v>13336</v>
      </c>
      <c r="D2806" s="3">
        <f>IF(N2806&gt;0, RANK(N2806,(N2806:P2806,Q2806:AE2806)),0)</f>
        <v>2</v>
      </c>
      <c r="E2806" s="3">
        <f>IF(O2806&gt;0,RANK(O2806,(N2806:P2806,Q2806:AE2806)),0)</f>
        <v>1</v>
      </c>
      <c r="F2806" s="3">
        <f>IF(P2806&gt;0,RANK(P2806,(N2806:P2806,Q2806:AE2806)),0)</f>
        <v>0</v>
      </c>
      <c r="G2806" s="1">
        <f t="shared" si="1121"/>
        <v>8950</v>
      </c>
      <c r="H2806" s="2">
        <f t="shared" si="1122"/>
        <v>0.67111577684463108</v>
      </c>
      <c r="I2806" s="2"/>
      <c r="J2806" s="2">
        <f t="shared" si="1111"/>
        <v>0.16069286142771447</v>
      </c>
      <c r="K2806" s="2">
        <f t="shared" si="1112"/>
        <v>0.83180863827234552</v>
      </c>
      <c r="L2806" s="2">
        <f t="shared" si="1113"/>
        <v>0</v>
      </c>
      <c r="M2806" s="2">
        <f t="shared" si="1114"/>
        <v>7.4985002999400363E-3</v>
      </c>
      <c r="N2806" s="38">
        <v>2143</v>
      </c>
      <c r="O2806" s="38">
        <v>11093</v>
      </c>
      <c r="P2806" s="38"/>
      <c r="Q2806" s="38">
        <v>54</v>
      </c>
      <c r="R2806" s="38">
        <v>43</v>
      </c>
      <c r="S2806" s="38"/>
      <c r="T2806" s="38">
        <v>0</v>
      </c>
      <c r="U2806" s="38">
        <v>0</v>
      </c>
      <c r="V2806" s="38"/>
      <c r="W2806" s="38">
        <f>IF(Copyright!B$11=1,IF(CF2806&gt;0,CF2806-T2806-X2806-U2806-SUM(Z2806:AY2806),SUM(CN2806:CR2806)),SUM(CN2806:CR2806))</f>
        <v>0</v>
      </c>
      <c r="X2806" s="38">
        <v>3</v>
      </c>
      <c r="Y2806" s="38"/>
      <c r="Z2806" s="38">
        <v>0</v>
      </c>
      <c r="AA2806" s="38"/>
      <c r="AB2806" s="38"/>
      <c r="AC2806" s="38"/>
      <c r="AD2806" s="38"/>
      <c r="AE2806" s="38"/>
      <c r="AF2806" s="38"/>
      <c r="AG2806" s="38"/>
      <c r="AH2806" s="38"/>
      <c r="AI2806" s="38"/>
      <c r="AJ2806" s="38"/>
      <c r="AK2806" s="38"/>
      <c r="AL2806" s="38">
        <v>0</v>
      </c>
      <c r="AM2806" s="38"/>
      <c r="AN2806" s="38"/>
      <c r="AO2806" s="38"/>
      <c r="AP2806" s="38"/>
      <c r="AQ2806" s="38"/>
      <c r="AR2806" s="38"/>
      <c r="AS2806" s="38"/>
      <c r="AT2806" s="38"/>
      <c r="AU2806" s="38"/>
      <c r="AV2806" s="38"/>
      <c r="AW2806" s="38"/>
      <c r="AX2806" s="38"/>
      <c r="AY2806" s="38"/>
      <c r="BA2806" s="3">
        <f>IF(Q2806&gt;0,RANK(Q2806,(N2806:P2806,Q2806:AE2806)),0)</f>
        <v>3</v>
      </c>
      <c r="BB2806" s="3">
        <f>IF(R2806&gt;0,RANK(R2806,(N2806:P2806,Q2806:AE2806)),0)</f>
        <v>4</v>
      </c>
      <c r="BC2806" s="3">
        <f>IF(S2806&gt;0,RANK(S2806,(N2806:P2806,Q2806:AE2806)),0)</f>
        <v>0</v>
      </c>
      <c r="BD2806" s="3">
        <f>IF(T2806&gt;0,RANK(T2806,(N2806:P2806,Q2806:AE2806)),0)</f>
        <v>0</v>
      </c>
      <c r="BE2806" s="2">
        <f t="shared" si="1115"/>
        <v>4.0491901619676062E-3</v>
      </c>
      <c r="BF2806" s="2">
        <f t="shared" si="1116"/>
        <v>3.2243551289742049E-3</v>
      </c>
      <c r="BG2806" s="2">
        <f t="shared" si="1117"/>
        <v>0</v>
      </c>
      <c r="BH2806" s="2">
        <f t="shared" si="1118"/>
        <v>0</v>
      </c>
      <c r="BJ2806" t="s">
        <v>2228</v>
      </c>
      <c r="BK2806" t="s">
        <v>52</v>
      </c>
      <c r="BL2806">
        <v>25</v>
      </c>
      <c r="BN2806">
        <v>0</v>
      </c>
      <c r="BO2806" s="60">
        <v>48</v>
      </c>
      <c r="BP2806" s="62">
        <v>363</v>
      </c>
      <c r="BQ2806" s="66">
        <f t="shared" si="1119"/>
        <v>48363</v>
      </c>
      <c r="BR2806" s="66">
        <f t="shared" si="1123"/>
        <v>48363</v>
      </c>
      <c r="BS2806" s="3" t="s">
        <v>3083</v>
      </c>
      <c r="CB2806" s="73"/>
      <c r="CD2806" s="38">
        <f t="shared" si="1120"/>
        <v>70</v>
      </c>
      <c r="CE2806" s="38">
        <v>13266</v>
      </c>
      <c r="CF2806" s="71">
        <v>3</v>
      </c>
      <c r="CG2806" s="38" t="s">
        <v>3953</v>
      </c>
      <c r="CM2806" s="51"/>
    </row>
    <row r="2807" spans="1:91" ht="14" hidden="1" customHeight="1" outlineLevel="1" x14ac:dyDescent="0.2">
      <c r="A2807" t="s">
        <v>2331</v>
      </c>
      <c r="B2807" t="s">
        <v>52</v>
      </c>
      <c r="C2807" s="1">
        <f t="shared" si="1110"/>
        <v>11458</v>
      </c>
      <c r="D2807" s="3">
        <f>IF(N2807&gt;0, RANK(N2807,(N2807:P2807,Q2807:AE2807)),0)</f>
        <v>2</v>
      </c>
      <c r="E2807" s="3">
        <f>IF(O2807&gt;0,RANK(O2807,(N2807:P2807,Q2807:AE2807)),0)</f>
        <v>1</v>
      </c>
      <c r="F2807" s="3">
        <f>IF(P2807&gt;0,RANK(P2807,(N2807:P2807,Q2807:AE2807)),0)</f>
        <v>0</v>
      </c>
      <c r="G2807" s="1">
        <f t="shared" si="1121"/>
        <v>7595</v>
      </c>
      <c r="H2807" s="2">
        <f t="shared" si="1122"/>
        <v>0.66285564670972241</v>
      </c>
      <c r="I2807" s="2"/>
      <c r="J2807" s="2">
        <f t="shared" si="1111"/>
        <v>0.16625938209111538</v>
      </c>
      <c r="K2807" s="2">
        <f t="shared" si="1112"/>
        <v>0.82911502880083787</v>
      </c>
      <c r="L2807" s="2">
        <f t="shared" si="1113"/>
        <v>0</v>
      </c>
      <c r="M2807" s="2">
        <f t="shared" si="1114"/>
        <v>4.6255891080467793E-3</v>
      </c>
      <c r="N2807" s="38">
        <v>1905</v>
      </c>
      <c r="O2807" s="38">
        <v>9500</v>
      </c>
      <c r="P2807" s="38"/>
      <c r="Q2807" s="38">
        <v>23</v>
      </c>
      <c r="R2807" s="38">
        <v>9</v>
      </c>
      <c r="S2807" s="38"/>
      <c r="T2807" s="38">
        <v>0</v>
      </c>
      <c r="U2807" s="38">
        <v>0</v>
      </c>
      <c r="V2807" s="38"/>
      <c r="W2807" s="38">
        <f>IF(Copyright!B$11=1,IF(CF2807&gt;0,CF2807-T2807-X2807-U2807-SUM(Z2807:AY2807),SUM(CN2807:CR2807)),SUM(CN2807:CR2807))</f>
        <v>19</v>
      </c>
      <c r="X2807" s="38">
        <v>2</v>
      </c>
      <c r="Y2807" s="38"/>
      <c r="Z2807" s="38">
        <v>0</v>
      </c>
      <c r="AA2807" s="38"/>
      <c r="AB2807" s="38"/>
      <c r="AC2807" s="38"/>
      <c r="AD2807" s="38"/>
      <c r="AE2807" s="38"/>
      <c r="AF2807" s="38"/>
      <c r="AG2807" s="38"/>
      <c r="AH2807" s="38"/>
      <c r="AI2807" s="38"/>
      <c r="AJ2807" s="38"/>
      <c r="AK2807" s="38"/>
      <c r="AL2807" s="38">
        <v>0</v>
      </c>
      <c r="AM2807" s="38"/>
      <c r="AN2807" s="38"/>
      <c r="AO2807" s="38"/>
      <c r="AP2807" s="38"/>
      <c r="AQ2807" s="38"/>
      <c r="AR2807" s="38"/>
      <c r="AS2807" s="38"/>
      <c r="AT2807" s="38"/>
      <c r="AU2807" s="38"/>
      <c r="AV2807" s="38"/>
      <c r="AW2807" s="38"/>
      <c r="AX2807" s="38"/>
      <c r="AY2807" s="38"/>
      <c r="BA2807" s="3">
        <f>IF(Q2807&gt;0,RANK(Q2807,(N2807:P2807,Q2807:AE2807)),0)</f>
        <v>3</v>
      </c>
      <c r="BB2807" s="3">
        <f>IF(R2807&gt;0,RANK(R2807,(N2807:P2807,Q2807:AE2807)),0)</f>
        <v>5</v>
      </c>
      <c r="BC2807" s="3">
        <f>IF(S2807&gt;0,RANK(S2807,(N2807:P2807,Q2807:AE2807)),0)</f>
        <v>0</v>
      </c>
      <c r="BD2807" s="3">
        <f>IF(T2807&gt;0,RANK(T2807,(N2807:P2807,Q2807:AE2807)),0)</f>
        <v>0</v>
      </c>
      <c r="BE2807" s="2">
        <f t="shared" si="1115"/>
        <v>2.0073311223599232E-3</v>
      </c>
      <c r="BF2807" s="2">
        <f t="shared" si="1116"/>
        <v>7.8547739570605693E-4</v>
      </c>
      <c r="BG2807" s="2">
        <f t="shared" si="1117"/>
        <v>0</v>
      </c>
      <c r="BH2807" s="2">
        <f t="shared" si="1118"/>
        <v>0</v>
      </c>
      <c r="BJ2807" t="s">
        <v>2331</v>
      </c>
      <c r="BK2807" t="s">
        <v>52</v>
      </c>
      <c r="BL2807">
        <v>1</v>
      </c>
      <c r="BN2807">
        <v>0</v>
      </c>
      <c r="BO2807" s="60">
        <v>48</v>
      </c>
      <c r="BP2807" s="62">
        <v>365</v>
      </c>
      <c r="BQ2807" s="66">
        <f t="shared" si="1119"/>
        <v>48365</v>
      </c>
      <c r="BR2807" s="66">
        <f t="shared" si="1123"/>
        <v>48365</v>
      </c>
      <c r="BS2807" s="3" t="s">
        <v>3083</v>
      </c>
      <c r="CB2807" s="73"/>
      <c r="CD2807" s="38">
        <f t="shared" si="1120"/>
        <v>6</v>
      </c>
      <c r="CE2807" s="38">
        <f>9497+1902+23+9+21</f>
        <v>11452</v>
      </c>
      <c r="CF2807" s="38">
        <v>21</v>
      </c>
      <c r="CM2807" s="51"/>
    </row>
    <row r="2808" spans="1:91" ht="14" hidden="1" customHeight="1" outlineLevel="1" x14ac:dyDescent="0.2">
      <c r="A2808" t="s">
        <v>2225</v>
      </c>
      <c r="B2808" t="s">
        <v>52</v>
      </c>
      <c r="C2808" s="1">
        <f t="shared" si="1110"/>
        <v>90840</v>
      </c>
      <c r="D2808" s="3">
        <f>IF(N2808&gt;0, RANK(N2808,(N2808:P2808,Q2808:AE2808)),0)</f>
        <v>2</v>
      </c>
      <c r="E2808" s="3">
        <f>IF(O2808&gt;0,RANK(O2808,(N2808:P2808,Q2808:AE2808)),0)</f>
        <v>1</v>
      </c>
      <c r="F2808" s="3">
        <f>IF(P2808&gt;0,RANK(P2808,(N2808:P2808,Q2808:AE2808)),0)</f>
        <v>0</v>
      </c>
      <c r="G2808" s="1">
        <f t="shared" si="1121"/>
        <v>60296</v>
      </c>
      <c r="H2808" s="2">
        <f t="shared" si="1122"/>
        <v>0.66376045794804051</v>
      </c>
      <c r="I2808" s="2"/>
      <c r="J2808" s="2">
        <f t="shared" si="1111"/>
        <v>0.16371642448260679</v>
      </c>
      <c r="K2808" s="2">
        <f t="shared" si="1112"/>
        <v>0.82747688243064732</v>
      </c>
      <c r="L2808" s="2">
        <f t="shared" si="1113"/>
        <v>0</v>
      </c>
      <c r="M2808" s="2">
        <f t="shared" si="1114"/>
        <v>8.8066930867458648E-3</v>
      </c>
      <c r="N2808" s="38">
        <v>14872</v>
      </c>
      <c r="O2808" s="38">
        <v>75168</v>
      </c>
      <c r="P2808" s="38"/>
      <c r="Q2808" s="38">
        <v>534</v>
      </c>
      <c r="R2808" s="38">
        <v>228</v>
      </c>
      <c r="S2808" s="38"/>
      <c r="T2808" s="38">
        <v>4</v>
      </c>
      <c r="U2808" s="38">
        <v>11</v>
      </c>
      <c r="V2808" s="38"/>
      <c r="W2808" s="38">
        <f>IF(Copyright!B$11=1,IF(CF2808&gt;0,CF2808-T2808-X2808-U2808-SUM(Z2808:AY2808),SUM(CN2808:CR2808)),SUM(CN2808:CR2808))</f>
        <v>0</v>
      </c>
      <c r="X2808" s="38">
        <v>20</v>
      </c>
      <c r="Y2808" s="38"/>
      <c r="Z2808" s="38">
        <v>3</v>
      </c>
      <c r="AA2808" s="38"/>
      <c r="AB2808" s="38"/>
      <c r="AC2808" s="38"/>
      <c r="AD2808" s="38"/>
      <c r="AE2808" s="38"/>
      <c r="AF2808" s="38"/>
      <c r="AG2808" s="38"/>
      <c r="AH2808" s="38"/>
      <c r="AI2808" s="38"/>
      <c r="AJ2808" s="38"/>
      <c r="AK2808" s="38"/>
      <c r="AL2808" s="38">
        <v>0</v>
      </c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BA2808" s="3">
        <f>IF(Q2808&gt;0,RANK(Q2808,(N2808:P2808,Q2808:AE2808)),0)</f>
        <v>3</v>
      </c>
      <c r="BB2808" s="3">
        <f>IF(R2808&gt;0,RANK(R2808,(N2808:P2808,Q2808:AE2808)),0)</f>
        <v>4</v>
      </c>
      <c r="BC2808" s="3">
        <f>IF(S2808&gt;0,RANK(S2808,(N2808:P2808,Q2808:AE2808)),0)</f>
        <v>0</v>
      </c>
      <c r="BD2808" s="3">
        <f>IF(T2808&gt;0,RANK(T2808,(N2808:P2808,Q2808:AE2808)),0)</f>
        <v>7</v>
      </c>
      <c r="BE2808" s="2">
        <f t="shared" si="1115"/>
        <v>5.8784676354029066E-3</v>
      </c>
      <c r="BF2808" s="2">
        <f t="shared" si="1116"/>
        <v>2.5099075297225892E-3</v>
      </c>
      <c r="BG2808" s="2">
        <f t="shared" si="1117"/>
        <v>0</v>
      </c>
      <c r="BH2808" s="2">
        <f t="shared" si="1118"/>
        <v>4.4033465433729633E-5</v>
      </c>
      <c r="BJ2808" t="s">
        <v>2225</v>
      </c>
      <c r="BK2808" t="s">
        <v>52</v>
      </c>
      <c r="BN2808">
        <v>0</v>
      </c>
      <c r="BO2808" s="60">
        <v>48</v>
      </c>
      <c r="BP2808" s="62">
        <v>367</v>
      </c>
      <c r="BQ2808" s="66">
        <f t="shared" si="1119"/>
        <v>48367</v>
      </c>
      <c r="BR2808" s="66">
        <f t="shared" si="1123"/>
        <v>48367</v>
      </c>
      <c r="BS2808" s="3" t="s">
        <v>3083</v>
      </c>
      <c r="CB2808" s="73"/>
      <c r="CD2808" s="38">
        <f t="shared" si="1120"/>
        <v>0</v>
      </c>
      <c r="CE2808" s="38">
        <v>90840</v>
      </c>
      <c r="CF2808" s="38">
        <v>38</v>
      </c>
      <c r="CG2808" s="38" t="s">
        <v>3953</v>
      </c>
      <c r="CM2808" s="51"/>
    </row>
    <row r="2809" spans="1:91" ht="14" hidden="1" customHeight="1" outlineLevel="1" x14ac:dyDescent="0.2">
      <c r="A2809" t="s">
        <v>1510</v>
      </c>
      <c r="B2809" t="s">
        <v>52</v>
      </c>
      <c r="C2809" s="1">
        <f t="shared" si="1110"/>
        <v>2506</v>
      </c>
      <c r="D2809" s="3">
        <f>IF(N2809&gt;0, RANK(N2809,(N2809:P2809,Q2809:AE2809)),0)</f>
        <v>2</v>
      </c>
      <c r="E2809" s="3">
        <f>IF(O2809&gt;0,RANK(O2809,(N2809:P2809,Q2809:AE2809)),0)</f>
        <v>1</v>
      </c>
      <c r="F2809" s="3">
        <f>IF(P2809&gt;0,RANK(P2809,(N2809:P2809,Q2809:AE2809)),0)</f>
        <v>0</v>
      </c>
      <c r="G2809" s="1">
        <f t="shared" si="1121"/>
        <v>1755</v>
      </c>
      <c r="H2809" s="2">
        <f t="shared" si="1122"/>
        <v>0.70031923383878691</v>
      </c>
      <c r="I2809" s="2"/>
      <c r="J2809" s="2">
        <f t="shared" si="1111"/>
        <v>0.14684756584197925</v>
      </c>
      <c r="K2809" s="2">
        <f t="shared" si="1112"/>
        <v>0.84716679968076614</v>
      </c>
      <c r="L2809" s="2">
        <f t="shared" si="1113"/>
        <v>0</v>
      </c>
      <c r="M2809" s="2">
        <f t="shared" si="1114"/>
        <v>5.9856344772546421E-3</v>
      </c>
      <c r="N2809" s="38">
        <v>368</v>
      </c>
      <c r="O2809" s="38">
        <v>2123</v>
      </c>
      <c r="P2809" s="38"/>
      <c r="Q2809" s="38">
        <v>9</v>
      </c>
      <c r="R2809" s="38">
        <v>4</v>
      </c>
      <c r="S2809" s="38"/>
      <c r="T2809" s="38">
        <v>0</v>
      </c>
      <c r="U2809" s="38">
        <v>0</v>
      </c>
      <c r="V2809" s="38"/>
      <c r="W2809" s="38">
        <f>IF(Copyright!B$11=1,IF(CF2809&gt;0,CF2809-T2809-X2809-U2809-SUM(Z2809:AY2809),SUM(CN2809:CR2809)),SUM(CN2809:CR2809))</f>
        <v>2</v>
      </c>
      <c r="X2809" s="38">
        <v>0</v>
      </c>
      <c r="Y2809" s="38"/>
      <c r="Z2809" s="38">
        <v>0</v>
      </c>
      <c r="AA2809" s="38"/>
      <c r="AB2809" s="38"/>
      <c r="AC2809" s="38"/>
      <c r="AD2809" s="38"/>
      <c r="AE2809" s="38"/>
      <c r="AF2809" s="38"/>
      <c r="AG2809" s="38"/>
      <c r="AH2809" s="38"/>
      <c r="AI2809" s="38"/>
      <c r="AJ2809" s="38"/>
      <c r="AK2809" s="38"/>
      <c r="AL2809" s="38">
        <v>0</v>
      </c>
      <c r="AM2809" s="38"/>
      <c r="AN2809" s="38"/>
      <c r="AO2809" s="38"/>
      <c r="AP2809" s="38"/>
      <c r="AQ2809" s="38"/>
      <c r="AR2809" s="38"/>
      <c r="AS2809" s="38"/>
      <c r="AT2809" s="38"/>
      <c r="AU2809" s="38"/>
      <c r="AV2809" s="38"/>
      <c r="AW2809" s="38"/>
      <c r="AX2809" s="38"/>
      <c r="AY2809" s="38"/>
      <c r="BA2809" s="3">
        <f>IF(Q2809&gt;0,RANK(Q2809,(N2809:P2809,Q2809:AE2809)),0)</f>
        <v>3</v>
      </c>
      <c r="BB2809" s="3">
        <f>IF(R2809&gt;0,RANK(R2809,(N2809:P2809,Q2809:AE2809)),0)</f>
        <v>4</v>
      </c>
      <c r="BC2809" s="3">
        <f>IF(S2809&gt;0,RANK(S2809,(N2809:P2809,Q2809:AE2809)),0)</f>
        <v>0</v>
      </c>
      <c r="BD2809" s="3">
        <f>IF(T2809&gt;0,RANK(T2809,(N2809:P2809,Q2809:AE2809)),0)</f>
        <v>0</v>
      </c>
      <c r="BE2809" s="2">
        <f t="shared" si="1115"/>
        <v>3.5913806863527532E-3</v>
      </c>
      <c r="BF2809" s="2">
        <f t="shared" si="1116"/>
        <v>1.5961691939345571E-3</v>
      </c>
      <c r="BG2809" s="2">
        <f t="shared" si="1117"/>
        <v>0</v>
      </c>
      <c r="BH2809" s="2">
        <f t="shared" si="1118"/>
        <v>0</v>
      </c>
      <c r="BJ2809" t="s">
        <v>1510</v>
      </c>
      <c r="BK2809" t="s">
        <v>52</v>
      </c>
      <c r="BL2809">
        <v>19</v>
      </c>
      <c r="BN2809">
        <v>0</v>
      </c>
      <c r="BO2809" s="60">
        <v>48</v>
      </c>
      <c r="BP2809" s="62">
        <v>369</v>
      </c>
      <c r="BQ2809" s="66">
        <f t="shared" si="1119"/>
        <v>48369</v>
      </c>
      <c r="BR2809" s="66">
        <f t="shared" si="1123"/>
        <v>48369</v>
      </c>
      <c r="BS2809" s="3" t="s">
        <v>3083</v>
      </c>
      <c r="BY2809" s="73"/>
      <c r="CB2809" s="73"/>
      <c r="CD2809" s="38">
        <f t="shared" si="1120"/>
        <v>0</v>
      </c>
      <c r="CE2809" s="38">
        <v>2506</v>
      </c>
      <c r="CF2809" s="38">
        <v>2</v>
      </c>
      <c r="CM2809" s="51"/>
    </row>
    <row r="2810" spans="1:91" ht="14" hidden="1" customHeight="1" outlineLevel="1" x14ac:dyDescent="0.2">
      <c r="A2810" t="s">
        <v>376</v>
      </c>
      <c r="B2810" t="s">
        <v>52</v>
      </c>
      <c r="C2810" s="1">
        <f t="shared" si="1110"/>
        <v>4245</v>
      </c>
      <c r="D2810" s="3">
        <f>IF(N2810&gt;0, RANK(N2810,(N2810:P2810,Q2810:AE2810)),0)</f>
        <v>2</v>
      </c>
      <c r="E2810" s="3">
        <f>IF(O2810&gt;0,RANK(O2810,(N2810:P2810,Q2810:AE2810)),0)</f>
        <v>1</v>
      </c>
      <c r="F2810" s="3">
        <f>IF(P2810&gt;0,RANK(P2810,(N2810:P2810,Q2810:AE2810)),0)</f>
        <v>0</v>
      </c>
      <c r="G2810" s="1">
        <f t="shared" si="1121"/>
        <v>1898</v>
      </c>
      <c r="H2810" s="2">
        <f t="shared" si="1122"/>
        <v>0.44711425206124855</v>
      </c>
      <c r="I2810" s="2"/>
      <c r="J2810" s="2">
        <f t="shared" si="1111"/>
        <v>0.26949352179034158</v>
      </c>
      <c r="K2810" s="2">
        <f t="shared" si="1112"/>
        <v>0.71660777385159014</v>
      </c>
      <c r="L2810" s="2">
        <f t="shared" si="1113"/>
        <v>0</v>
      </c>
      <c r="M2810" s="2">
        <f t="shared" si="1114"/>
        <v>1.3898704358068281E-2</v>
      </c>
      <c r="N2810" s="38">
        <v>1144</v>
      </c>
      <c r="O2810" s="38">
        <v>3042</v>
      </c>
      <c r="P2810" s="38"/>
      <c r="Q2810" s="38">
        <v>24</v>
      </c>
      <c r="R2810" s="38">
        <v>23</v>
      </c>
      <c r="S2810" s="38"/>
      <c r="T2810" s="38">
        <v>0</v>
      </c>
      <c r="U2810" s="38">
        <v>0</v>
      </c>
      <c r="V2810" s="38"/>
      <c r="W2810" s="38">
        <f>IF(Copyright!B$11=1,IF(CF2810&gt;0,CF2810-T2810-X2810-U2810-SUM(Z2810:AY2810),SUM(CN2810:CR2810)),SUM(CN2810:CR2810))</f>
        <v>12</v>
      </c>
      <c r="X2810" s="38">
        <v>0</v>
      </c>
      <c r="Y2810" s="38"/>
      <c r="Z2810" s="38">
        <v>0</v>
      </c>
      <c r="AA2810" s="38"/>
      <c r="AB2810" s="38"/>
      <c r="AC2810" s="38"/>
      <c r="AD2810" s="38"/>
      <c r="AE2810" s="38"/>
      <c r="AF2810" s="38"/>
      <c r="AG2810" s="38"/>
      <c r="AH2810" s="38"/>
      <c r="AI2810" s="38"/>
      <c r="AJ2810" s="38"/>
      <c r="AK2810" s="38"/>
      <c r="AL2810" s="38">
        <v>0</v>
      </c>
      <c r="AM2810" s="38"/>
      <c r="AN2810" s="38"/>
      <c r="AO2810" s="38"/>
      <c r="AP2810" s="38"/>
      <c r="AQ2810" s="38"/>
      <c r="AR2810" s="38"/>
      <c r="AS2810" s="38"/>
      <c r="AT2810" s="38"/>
      <c r="AU2810" s="38"/>
      <c r="AV2810" s="38"/>
      <c r="AW2810" s="38"/>
      <c r="AX2810" s="38"/>
      <c r="AY2810" s="38"/>
      <c r="BA2810" s="3">
        <f>IF(Q2810&gt;0,RANK(Q2810,(N2810:P2810,Q2810:AE2810)),0)</f>
        <v>3</v>
      </c>
      <c r="BB2810" s="3">
        <f>IF(R2810&gt;0,RANK(R2810,(N2810:P2810,Q2810:AE2810)),0)</f>
        <v>4</v>
      </c>
      <c r="BC2810" s="3">
        <f>IF(S2810&gt;0,RANK(S2810,(N2810:P2810,Q2810:AE2810)),0)</f>
        <v>0</v>
      </c>
      <c r="BD2810" s="3">
        <f>IF(T2810&gt;0,RANK(T2810,(N2810:P2810,Q2810:AE2810)),0)</f>
        <v>0</v>
      </c>
      <c r="BE2810" s="2">
        <f t="shared" si="1115"/>
        <v>5.6537102473498231E-3</v>
      </c>
      <c r="BF2810" s="2">
        <f t="shared" si="1116"/>
        <v>5.4181389870435808E-3</v>
      </c>
      <c r="BG2810" s="2">
        <f t="shared" si="1117"/>
        <v>0</v>
      </c>
      <c r="BH2810" s="2">
        <f t="shared" si="1118"/>
        <v>0</v>
      </c>
      <c r="BJ2810" t="s">
        <v>376</v>
      </c>
      <c r="BK2810" t="s">
        <v>52</v>
      </c>
      <c r="BL2810">
        <v>23</v>
      </c>
      <c r="BN2810">
        <v>0</v>
      </c>
      <c r="BO2810" s="60">
        <v>48</v>
      </c>
      <c r="BP2810" s="62">
        <v>371</v>
      </c>
      <c r="BQ2810" s="66">
        <f t="shared" si="1119"/>
        <v>48371</v>
      </c>
      <c r="BR2810" s="66">
        <f t="shared" si="1123"/>
        <v>48371</v>
      </c>
      <c r="BS2810" s="3" t="s">
        <v>3083</v>
      </c>
      <c r="BY2810" s="73"/>
      <c r="CB2810" s="73"/>
      <c r="CD2810" s="38">
        <f t="shared" si="1120"/>
        <v>0</v>
      </c>
      <c r="CE2810" s="38">
        <f>3042+1144+24+23+12</f>
        <v>4245</v>
      </c>
      <c r="CF2810" s="38">
        <v>12</v>
      </c>
      <c r="CM2810" s="51"/>
    </row>
    <row r="2811" spans="1:91" ht="14" hidden="1" customHeight="1" outlineLevel="1" x14ac:dyDescent="0.2">
      <c r="A2811" t="s">
        <v>860</v>
      </c>
      <c r="B2811" t="s">
        <v>52</v>
      </c>
      <c r="C2811" s="1">
        <f t="shared" si="1110"/>
        <v>24291</v>
      </c>
      <c r="D2811" s="3">
        <f>IF(N2811&gt;0, RANK(N2811,(N2811:P2811,Q2811:AE2811)),0)</f>
        <v>2</v>
      </c>
      <c r="E2811" s="3">
        <f>IF(O2811&gt;0,RANK(O2811,(N2811:P2811,Q2811:AE2811)),0)</f>
        <v>1</v>
      </c>
      <c r="F2811" s="3">
        <f>IF(P2811&gt;0,RANK(P2811,(N2811:P2811,Q2811:AE2811)),0)</f>
        <v>0</v>
      </c>
      <c r="G2811" s="1">
        <f t="shared" si="1121"/>
        <v>14306</v>
      </c>
      <c r="H2811" s="2">
        <f t="shared" si="1122"/>
        <v>0.58894240665266973</v>
      </c>
      <c r="I2811" s="2"/>
      <c r="J2811" s="2">
        <f t="shared" si="1111"/>
        <v>0.20213247704911283</v>
      </c>
      <c r="K2811" s="2">
        <f t="shared" si="1112"/>
        <v>0.79107488370178258</v>
      </c>
      <c r="L2811" s="2">
        <f t="shared" si="1113"/>
        <v>0</v>
      </c>
      <c r="M2811" s="2">
        <f t="shared" si="1114"/>
        <v>6.7926392491045595E-3</v>
      </c>
      <c r="N2811" s="38">
        <v>4910</v>
      </c>
      <c r="O2811" s="38">
        <v>19216</v>
      </c>
      <c r="P2811" s="38"/>
      <c r="Q2811" s="38">
        <v>100</v>
      </c>
      <c r="R2811" s="38">
        <v>59</v>
      </c>
      <c r="S2811" s="38"/>
      <c r="T2811" s="38">
        <v>1</v>
      </c>
      <c r="U2811" s="38">
        <v>1</v>
      </c>
      <c r="V2811" s="38"/>
      <c r="W2811" s="38">
        <f>IF(Copyright!B$11=1,IF(CF2811&gt;0,CF2811-T2811-X2811-U2811-SUM(Z2811:AY2811),SUM(CN2811:CR2811)),SUM(CN2811:CR2811))</f>
        <v>-1</v>
      </c>
      <c r="X2811" s="38">
        <v>4</v>
      </c>
      <c r="Y2811" s="38"/>
      <c r="Z2811" s="38">
        <v>1</v>
      </c>
      <c r="AA2811" s="38"/>
      <c r="AB2811" s="38"/>
      <c r="AC2811" s="38"/>
      <c r="AD2811" s="38"/>
      <c r="AE2811" s="38"/>
      <c r="AF2811" s="38"/>
      <c r="AG2811" s="38"/>
      <c r="AH2811" s="38"/>
      <c r="AI2811" s="38"/>
      <c r="AJ2811" s="38"/>
      <c r="AK2811" s="38"/>
      <c r="AL2811" s="38">
        <v>0</v>
      </c>
      <c r="AM2811" s="38"/>
      <c r="AN2811" s="38"/>
      <c r="AO2811" s="38"/>
      <c r="AP2811" s="38"/>
      <c r="AQ2811" s="38"/>
      <c r="AR2811" s="38"/>
      <c r="AS2811" s="38"/>
      <c r="AT2811" s="38"/>
      <c r="AU2811" s="38"/>
      <c r="AV2811" s="38"/>
      <c r="AW2811" s="38"/>
      <c r="AX2811" s="38"/>
      <c r="AY2811" s="38"/>
      <c r="BA2811" s="3">
        <f>IF(Q2811&gt;0,RANK(Q2811,(N2811:P2811,Q2811:AE2811)),0)</f>
        <v>3</v>
      </c>
      <c r="BB2811" s="3">
        <f>IF(R2811&gt;0,RANK(R2811,(N2811:P2811,Q2811:AE2811)),0)</f>
        <v>4</v>
      </c>
      <c r="BC2811" s="3">
        <f>IF(S2811&gt;0,RANK(S2811,(N2811:P2811,Q2811:AE2811)),0)</f>
        <v>0</v>
      </c>
      <c r="BD2811" s="3">
        <f>IF(T2811&gt;0,RANK(T2811,(N2811:P2811,Q2811:AE2811)),0)</f>
        <v>6</v>
      </c>
      <c r="BE2811" s="2">
        <f t="shared" si="1115"/>
        <v>4.1167510600633979E-3</v>
      </c>
      <c r="BF2811" s="2">
        <f t="shared" si="1116"/>
        <v>2.428883125437405E-3</v>
      </c>
      <c r="BG2811" s="2">
        <f t="shared" si="1117"/>
        <v>0</v>
      </c>
      <c r="BH2811" s="2">
        <f t="shared" si="1118"/>
        <v>4.1167510600633979E-5</v>
      </c>
      <c r="BJ2811" t="s">
        <v>860</v>
      </c>
      <c r="BK2811" t="s">
        <v>52</v>
      </c>
      <c r="BL2811">
        <v>8</v>
      </c>
      <c r="BN2811">
        <v>0</v>
      </c>
      <c r="BO2811" s="60">
        <v>48</v>
      </c>
      <c r="BP2811" s="62">
        <v>373</v>
      </c>
      <c r="BQ2811" s="66">
        <f t="shared" si="1119"/>
        <v>48373</v>
      </c>
      <c r="BR2811" s="66">
        <f t="shared" si="1123"/>
        <v>48373</v>
      </c>
      <c r="BS2811" s="3" t="s">
        <v>3083</v>
      </c>
      <c r="CB2811" s="73"/>
      <c r="CD2811" s="38">
        <f t="shared" si="1120"/>
        <v>111</v>
      </c>
      <c r="CE2811" s="38">
        <v>24180</v>
      </c>
      <c r="CF2811" s="38">
        <v>6</v>
      </c>
      <c r="CG2811" s="38" t="s">
        <v>3953</v>
      </c>
      <c r="CM2811" s="51"/>
    </row>
    <row r="2812" spans="1:91" ht="14" hidden="1" customHeight="1" outlineLevel="1" x14ac:dyDescent="0.2">
      <c r="A2812" t="s">
        <v>1149</v>
      </c>
      <c r="B2812" t="s">
        <v>52</v>
      </c>
      <c r="C2812" s="1">
        <f t="shared" si="1110"/>
        <v>32121</v>
      </c>
      <c r="D2812" s="3">
        <f>IF(N2812&gt;0, RANK(N2812,(N2812:P2812,Q2812:AE2812)),0)</f>
        <v>2</v>
      </c>
      <c r="E2812" s="3">
        <f>IF(O2812&gt;0,RANK(O2812,(N2812:P2812,Q2812:AE2812)),0)</f>
        <v>1</v>
      </c>
      <c r="F2812" s="3">
        <f>IF(P2812&gt;0,RANK(P2812,(N2812:P2812,Q2812:AE2812)),0)</f>
        <v>0</v>
      </c>
      <c r="G2812" s="1">
        <f t="shared" si="1121"/>
        <v>14259</v>
      </c>
      <c r="H2812" s="2">
        <f t="shared" si="1122"/>
        <v>0.44391519566638649</v>
      </c>
      <c r="I2812" s="2"/>
      <c r="J2812" s="2">
        <f t="shared" si="1111"/>
        <v>0.27234519473241803</v>
      </c>
      <c r="K2812" s="2">
        <f t="shared" si="1112"/>
        <v>0.71626039039880451</v>
      </c>
      <c r="L2812" s="2">
        <f t="shared" si="1113"/>
        <v>0</v>
      </c>
      <c r="M2812" s="2">
        <f t="shared" si="1114"/>
        <v>1.1394414868777458E-2</v>
      </c>
      <c r="N2812" s="38">
        <v>8748</v>
      </c>
      <c r="O2812" s="38">
        <v>23007</v>
      </c>
      <c r="P2812" s="38"/>
      <c r="Q2812" s="38">
        <v>210</v>
      </c>
      <c r="R2812" s="38">
        <v>126</v>
      </c>
      <c r="S2812" s="38"/>
      <c r="T2812" s="38">
        <v>9</v>
      </c>
      <c r="U2812" s="38">
        <v>7</v>
      </c>
      <c r="V2812" s="38"/>
      <c r="W2812" s="38">
        <f>IF(Copyright!B$11=1,IF(CF2812&gt;0,CF2812-T2812-X2812-U2812-SUM(Z2812:AY2812),SUM(CN2812:CR2812)),SUM(CN2812:CR2812))</f>
        <v>0</v>
      </c>
      <c r="X2812" s="38">
        <v>12</v>
      </c>
      <c r="Y2812" s="38"/>
      <c r="Z2812" s="38">
        <v>2</v>
      </c>
      <c r="AA2812" s="38"/>
      <c r="AB2812" s="38"/>
      <c r="AC2812" s="38"/>
      <c r="AD2812" s="38"/>
      <c r="AE2812" s="38"/>
      <c r="AF2812" s="38"/>
      <c r="AG2812" s="38"/>
      <c r="AH2812" s="38"/>
      <c r="AI2812" s="38"/>
      <c r="AJ2812" s="38"/>
      <c r="AK2812" s="38"/>
      <c r="AL2812" s="38">
        <v>0</v>
      </c>
      <c r="AM2812" s="38"/>
      <c r="AN2812" s="38"/>
      <c r="AO2812" s="38"/>
      <c r="AP2812" s="38"/>
      <c r="AQ2812" s="38"/>
      <c r="AR2812" s="38"/>
      <c r="AS2812" s="38"/>
      <c r="AT2812" s="38"/>
      <c r="AU2812" s="38"/>
      <c r="AV2812" s="38"/>
      <c r="AW2812" s="38"/>
      <c r="AX2812" s="38"/>
      <c r="AY2812" s="38"/>
      <c r="BA2812" s="3">
        <f>IF(Q2812&gt;0,RANK(Q2812,(N2812:P2812,Q2812:AE2812)),0)</f>
        <v>3</v>
      </c>
      <c r="BB2812" s="3">
        <f>IF(R2812&gt;0,RANK(R2812,(N2812:P2812,Q2812:AE2812)),0)</f>
        <v>4</v>
      </c>
      <c r="BC2812" s="3">
        <f>IF(S2812&gt;0,RANK(S2812,(N2812:P2812,Q2812:AE2812)),0)</f>
        <v>0</v>
      </c>
      <c r="BD2812" s="3">
        <f>IF(T2812&gt;0,RANK(T2812,(N2812:P2812,Q2812:AE2812)),0)</f>
        <v>6</v>
      </c>
      <c r="BE2812" s="2">
        <f t="shared" si="1115"/>
        <v>6.5377790230690203E-3</v>
      </c>
      <c r="BF2812" s="2">
        <f t="shared" si="1116"/>
        <v>3.922667413841412E-3</v>
      </c>
      <c r="BG2812" s="2">
        <f t="shared" si="1117"/>
        <v>0</v>
      </c>
      <c r="BH2812" s="2">
        <f t="shared" si="1118"/>
        <v>2.8019052956010089E-4</v>
      </c>
      <c r="BJ2812" t="s">
        <v>1149</v>
      </c>
      <c r="BK2812" t="s">
        <v>52</v>
      </c>
      <c r="BL2812">
        <v>13</v>
      </c>
      <c r="BN2812">
        <v>0</v>
      </c>
      <c r="BO2812" s="60">
        <v>48</v>
      </c>
      <c r="BP2812" s="62">
        <v>375</v>
      </c>
      <c r="BQ2812" s="66">
        <f t="shared" si="1119"/>
        <v>48375</v>
      </c>
      <c r="BR2812" s="66">
        <f t="shared" si="1123"/>
        <v>48375</v>
      </c>
      <c r="BS2812" s="3" t="s">
        <v>3083</v>
      </c>
      <c r="BT2812" s="38">
        <v>200</v>
      </c>
      <c r="BU2812" s="38">
        <v>0</v>
      </c>
      <c r="BV2812" s="38">
        <f>BW2812-BU2812-BT2812-C2812</f>
        <v>0</v>
      </c>
      <c r="BW2812" s="38">
        <v>32321</v>
      </c>
      <c r="CB2812" s="73"/>
      <c r="CD2812" s="38">
        <f t="shared" si="1120"/>
        <v>0</v>
      </c>
      <c r="CE2812" s="38">
        <v>32121</v>
      </c>
      <c r="CF2812" s="38">
        <v>30</v>
      </c>
      <c r="CG2812" s="38" t="s">
        <v>3953</v>
      </c>
      <c r="CM2812" s="51"/>
    </row>
    <row r="2813" spans="1:91" ht="14" hidden="1" customHeight="1" outlineLevel="1" x14ac:dyDescent="0.2">
      <c r="A2813" t="s">
        <v>178</v>
      </c>
      <c r="B2813" t="s">
        <v>52</v>
      </c>
      <c r="C2813" s="1">
        <f t="shared" si="1110"/>
        <v>1994</v>
      </c>
      <c r="D2813" s="3">
        <f>IF(N2813&gt;0, RANK(N2813,(N2813:P2813,Q2813:AE2813)),0)</f>
        <v>1</v>
      </c>
      <c r="E2813" s="3">
        <f>IF(O2813&gt;0,RANK(O2813,(N2813:P2813,Q2813:AE2813)),0)</f>
        <v>2</v>
      </c>
      <c r="F2813" s="3">
        <f>IF(P2813&gt;0,RANK(P2813,(N2813:P2813,Q2813:AE2813)),0)</f>
        <v>0</v>
      </c>
      <c r="G2813" s="1">
        <f t="shared" si="1121"/>
        <v>603</v>
      </c>
      <c r="H2813" s="2">
        <f t="shared" si="1122"/>
        <v>0.30240722166499501</v>
      </c>
      <c r="I2813" s="2"/>
      <c r="J2813" s="2">
        <f t="shared" si="1111"/>
        <v>0.64643931795386156</v>
      </c>
      <c r="K2813" s="2">
        <f t="shared" si="1112"/>
        <v>0.34403209628886661</v>
      </c>
      <c r="L2813" s="2">
        <f t="shared" si="1113"/>
        <v>0</v>
      </c>
      <c r="M2813" s="2">
        <f t="shared" si="1114"/>
        <v>9.5285857572718347E-3</v>
      </c>
      <c r="N2813" s="38">
        <v>1289</v>
      </c>
      <c r="O2813" s="38">
        <v>686</v>
      </c>
      <c r="P2813" s="38"/>
      <c r="Q2813" s="38">
        <v>9</v>
      </c>
      <c r="R2813" s="38">
        <v>10</v>
      </c>
      <c r="S2813" s="38"/>
      <c r="T2813" s="38">
        <v>0</v>
      </c>
      <c r="U2813" s="38">
        <v>0</v>
      </c>
      <c r="V2813" s="38"/>
      <c r="W2813" s="38">
        <f>IF(Copyright!B$11=1,IF(CF2813&gt;0,CF2813-T2813-X2813-U2813-SUM(Z2813:AY2813),SUM(CN2813:CR2813)),SUM(CN2813:CR2813))</f>
        <v>0</v>
      </c>
      <c r="X2813" s="38">
        <v>0</v>
      </c>
      <c r="Y2813" s="38"/>
      <c r="Z2813" s="38">
        <v>0</v>
      </c>
      <c r="AA2813" s="38"/>
      <c r="AB2813" s="38"/>
      <c r="AC2813" s="38"/>
      <c r="AD2813" s="38"/>
      <c r="AE2813" s="38"/>
      <c r="AF2813" s="38"/>
      <c r="AG2813" s="38"/>
      <c r="AH2813" s="38"/>
      <c r="AI2813" s="38"/>
      <c r="AJ2813" s="38"/>
      <c r="AK2813" s="38"/>
      <c r="AL2813" s="38">
        <v>0</v>
      </c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BA2813" s="3">
        <f>IF(Q2813&gt;0,RANK(Q2813,(N2813:P2813,Q2813:AE2813)),0)</f>
        <v>4</v>
      </c>
      <c r="BB2813" s="3">
        <f>IF(R2813&gt;0,RANK(R2813,(N2813:P2813,Q2813:AE2813)),0)</f>
        <v>3</v>
      </c>
      <c r="BC2813" s="3">
        <f>IF(S2813&gt;0,RANK(S2813,(N2813:P2813,Q2813:AE2813)),0)</f>
        <v>0</v>
      </c>
      <c r="BD2813" s="3">
        <f>IF(T2813&gt;0,RANK(T2813,(N2813:P2813,Q2813:AE2813)),0)</f>
        <v>0</v>
      </c>
      <c r="BE2813" s="2">
        <f t="shared" si="1115"/>
        <v>4.5135406218655971E-3</v>
      </c>
      <c r="BF2813" s="2">
        <f t="shared" si="1116"/>
        <v>5.0150451354062184E-3</v>
      </c>
      <c r="BG2813" s="2">
        <f t="shared" si="1117"/>
        <v>0</v>
      </c>
      <c r="BH2813" s="2">
        <f t="shared" si="1118"/>
        <v>0</v>
      </c>
      <c r="BJ2813" t="s">
        <v>178</v>
      </c>
      <c r="BK2813" t="s">
        <v>52</v>
      </c>
      <c r="BL2813">
        <v>23</v>
      </c>
      <c r="BN2813">
        <v>0</v>
      </c>
      <c r="BO2813" s="60">
        <v>48</v>
      </c>
      <c r="BP2813" s="62">
        <v>377</v>
      </c>
      <c r="BQ2813" s="66">
        <f t="shared" si="1119"/>
        <v>48377</v>
      </c>
      <c r="BR2813" s="66">
        <f t="shared" si="1123"/>
        <v>48377</v>
      </c>
      <c r="BS2813" s="3" t="s">
        <v>3083</v>
      </c>
      <c r="CB2813" s="6"/>
      <c r="CD2813" s="38">
        <f t="shared" si="1120"/>
        <v>1994</v>
      </c>
    </row>
    <row r="2814" spans="1:91" ht="14" hidden="1" customHeight="1" outlineLevel="1" x14ac:dyDescent="0.2">
      <c r="A2814" t="s">
        <v>1685</v>
      </c>
      <c r="B2814" t="s">
        <v>52</v>
      </c>
      <c r="C2814" s="1">
        <f t="shared" si="1110"/>
        <v>6568</v>
      </c>
      <c r="D2814" s="3">
        <f>IF(N2814&gt;0, RANK(N2814,(N2814:P2814,Q2814:AE2814)),0)</f>
        <v>2</v>
      </c>
      <c r="E2814" s="3">
        <f>IF(O2814&gt;0,RANK(O2814,(N2814:P2814,Q2814:AE2814)),0)</f>
        <v>1</v>
      </c>
      <c r="F2814" s="3">
        <f>IF(P2814&gt;0,RANK(P2814,(N2814:P2814,Q2814:AE2814)),0)</f>
        <v>0</v>
      </c>
      <c r="G2814" s="1">
        <f t="shared" si="1121"/>
        <v>4780</v>
      </c>
      <c r="H2814" s="2">
        <f t="shared" si="1122"/>
        <v>0.72777101096224117</v>
      </c>
      <c r="I2814" s="2"/>
      <c r="J2814" s="2">
        <f t="shared" si="1111"/>
        <v>0.13230816077953714</v>
      </c>
      <c r="K2814" s="2">
        <f t="shared" si="1112"/>
        <v>0.86007917174177828</v>
      </c>
      <c r="L2814" s="2">
        <f t="shared" si="1113"/>
        <v>0</v>
      </c>
      <c r="M2814" s="2">
        <f t="shared" si="1114"/>
        <v>7.6126674786846094E-3</v>
      </c>
      <c r="N2814" s="38">
        <v>869</v>
      </c>
      <c r="O2814" s="38">
        <v>5649</v>
      </c>
      <c r="P2814" s="38"/>
      <c r="Q2814" s="38">
        <v>23</v>
      </c>
      <c r="R2814" s="38">
        <v>13</v>
      </c>
      <c r="S2814" s="38"/>
      <c r="T2814" s="38">
        <v>1</v>
      </c>
      <c r="U2814" s="38">
        <v>0</v>
      </c>
      <c r="V2814" s="38"/>
      <c r="W2814" s="38">
        <f>IF(Copyright!B$11=1,IF(CF2814&gt;0,CF2814-T2814-X2814-U2814-SUM(Z2814:AY2814),SUM(CN2814:CR2814)),SUM(CN2814:CR2814))</f>
        <v>12</v>
      </c>
      <c r="X2814" s="38">
        <v>1</v>
      </c>
      <c r="Y2814" s="38"/>
      <c r="Z2814" s="38">
        <v>0</v>
      </c>
      <c r="AA2814" s="38"/>
      <c r="AB2814" s="38"/>
      <c r="AC2814" s="38"/>
      <c r="AD2814" s="38"/>
      <c r="AE2814" s="38"/>
      <c r="AF2814" s="38"/>
      <c r="AG2814" s="38"/>
      <c r="AH2814" s="38"/>
      <c r="AI2814" s="38"/>
      <c r="AJ2814" s="38"/>
      <c r="AK2814" s="38"/>
      <c r="AL2814" s="38">
        <v>0</v>
      </c>
      <c r="AM2814" s="38"/>
      <c r="AN2814" s="38"/>
      <c r="AO2814" s="38"/>
      <c r="AP2814" s="38"/>
      <c r="AQ2814" s="38"/>
      <c r="AR2814" s="38"/>
      <c r="AS2814" s="38"/>
      <c r="AT2814" s="38"/>
      <c r="AU2814" s="38"/>
      <c r="AV2814" s="38"/>
      <c r="AW2814" s="38"/>
      <c r="AX2814" s="38"/>
      <c r="AY2814" s="38"/>
      <c r="BA2814" s="3">
        <f>IF(Q2814&gt;0,RANK(Q2814,(N2814:P2814,Q2814:AE2814)),0)</f>
        <v>3</v>
      </c>
      <c r="BB2814" s="3">
        <f>IF(R2814&gt;0,RANK(R2814,(N2814:P2814,Q2814:AE2814)),0)</f>
        <v>4</v>
      </c>
      <c r="BC2814" s="3">
        <f>IF(S2814&gt;0,RANK(S2814,(N2814:P2814,Q2814:AE2814)),0)</f>
        <v>0</v>
      </c>
      <c r="BD2814" s="3">
        <f>IF(T2814&gt;0,RANK(T2814,(N2814:P2814,Q2814:AE2814)),0)</f>
        <v>6</v>
      </c>
      <c r="BE2814" s="2">
        <f t="shared" si="1115"/>
        <v>3.5018270401948842E-3</v>
      </c>
      <c r="BF2814" s="2">
        <f t="shared" si="1116"/>
        <v>1.9792935444579779E-3</v>
      </c>
      <c r="BG2814" s="2">
        <f t="shared" si="1117"/>
        <v>0</v>
      </c>
      <c r="BH2814" s="2">
        <f t="shared" si="1118"/>
        <v>1.5225334957369061E-4</v>
      </c>
      <c r="BJ2814" t="s">
        <v>1685</v>
      </c>
      <c r="BK2814" t="s">
        <v>52</v>
      </c>
      <c r="BL2814">
        <v>4</v>
      </c>
      <c r="BN2814">
        <v>0</v>
      </c>
      <c r="BO2814" s="60">
        <v>48</v>
      </c>
      <c r="BP2814" s="62">
        <v>379</v>
      </c>
      <c r="BQ2814" s="66">
        <f t="shared" si="1119"/>
        <v>48379</v>
      </c>
      <c r="BR2814" s="66">
        <f t="shared" si="1123"/>
        <v>48379</v>
      </c>
      <c r="BS2814" s="3" t="s">
        <v>3083</v>
      </c>
      <c r="BT2814" s="38">
        <v>8</v>
      </c>
      <c r="BU2814" s="38">
        <v>1</v>
      </c>
      <c r="BV2814" s="38">
        <f>BW2814-BU2814-BT2814-C2814</f>
        <v>0</v>
      </c>
      <c r="BW2814" s="38">
        <v>6577</v>
      </c>
      <c r="CB2814" s="73"/>
      <c r="CD2814" s="38">
        <f t="shared" si="1120"/>
        <v>0</v>
      </c>
      <c r="CE2814" s="38">
        <f>6556+12</f>
        <v>6568</v>
      </c>
      <c r="CF2814" s="38">
        <v>14</v>
      </c>
      <c r="CM2814" s="51"/>
    </row>
    <row r="2815" spans="1:91" ht="14" hidden="1" customHeight="1" outlineLevel="1" x14ac:dyDescent="0.2">
      <c r="A2815" t="s">
        <v>588</v>
      </c>
      <c r="B2815" t="s">
        <v>52</v>
      </c>
      <c r="C2815" s="1">
        <f t="shared" si="1110"/>
        <v>66901</v>
      </c>
      <c r="D2815" s="3">
        <f>IF(N2815&gt;0, RANK(N2815,(N2815:P2815,Q2815:AE2815)),0)</f>
        <v>2</v>
      </c>
      <c r="E2815" s="3">
        <f>IF(O2815&gt;0,RANK(O2815,(N2815:P2815,Q2815:AE2815)),0)</f>
        <v>1</v>
      </c>
      <c r="F2815" s="3">
        <f>IF(P2815&gt;0,RANK(P2815,(N2815:P2815,Q2815:AE2815)),0)</f>
        <v>0</v>
      </c>
      <c r="G2815" s="1">
        <f t="shared" si="1121"/>
        <v>40379</v>
      </c>
      <c r="H2815" s="2">
        <f t="shared" si="1122"/>
        <v>0.60356347438752789</v>
      </c>
      <c r="I2815" s="2"/>
      <c r="J2815" s="2">
        <f t="shared" si="1111"/>
        <v>0.19334539095080791</v>
      </c>
      <c r="K2815" s="2">
        <f t="shared" si="1112"/>
        <v>0.79690886533833571</v>
      </c>
      <c r="L2815" s="2">
        <f t="shared" si="1113"/>
        <v>0</v>
      </c>
      <c r="M2815" s="2">
        <f t="shared" si="1114"/>
        <v>9.7457437108563472E-3</v>
      </c>
      <c r="N2815" s="38">
        <v>12935</v>
      </c>
      <c r="O2815" s="38">
        <v>53314</v>
      </c>
      <c r="P2815" s="38"/>
      <c r="Q2815" s="38">
        <v>403</v>
      </c>
      <c r="R2815" s="38">
        <v>202</v>
      </c>
      <c r="S2815" s="38"/>
      <c r="T2815" s="38">
        <v>9</v>
      </c>
      <c r="U2815" s="38">
        <v>7</v>
      </c>
      <c r="V2815" s="38"/>
      <c r="W2815" s="38">
        <f>IF(Copyright!B$11=1,IF(CF2815&gt;0,CF2815-T2815-X2815-U2815-SUM(Z2815:AY2815),SUM(CN2815:CR2815)),SUM(CN2815:CR2815))</f>
        <v>0</v>
      </c>
      <c r="X2815" s="38">
        <v>31</v>
      </c>
      <c r="Y2815" s="38"/>
      <c r="Z2815" s="38">
        <v>0</v>
      </c>
      <c r="AA2815" s="38"/>
      <c r="AB2815" s="38"/>
      <c r="AC2815" s="38"/>
      <c r="AD2815" s="38"/>
      <c r="AE2815" s="38"/>
      <c r="AF2815" s="38"/>
      <c r="AG2815" s="38"/>
      <c r="AH2815" s="38"/>
      <c r="AI2815" s="38"/>
      <c r="AJ2815" s="38"/>
      <c r="AK2815" s="38"/>
      <c r="AL2815" s="38">
        <v>0</v>
      </c>
      <c r="AM2815" s="38"/>
      <c r="AN2815" s="38"/>
      <c r="AO2815" s="38"/>
      <c r="AP2815" s="38"/>
      <c r="AQ2815" s="38"/>
      <c r="AR2815" s="38"/>
      <c r="AS2815" s="38"/>
      <c r="AT2815" s="38"/>
      <c r="AU2815" s="38"/>
      <c r="AV2815" s="38"/>
      <c r="AW2815" s="38"/>
      <c r="AX2815" s="38"/>
      <c r="AY2815" s="38"/>
      <c r="BA2815" s="3">
        <f>IF(Q2815&gt;0,RANK(Q2815,(N2815:P2815,Q2815:AE2815)),0)</f>
        <v>3</v>
      </c>
      <c r="BB2815" s="3">
        <f>IF(R2815&gt;0,RANK(R2815,(N2815:P2815,Q2815:AE2815)),0)</f>
        <v>4</v>
      </c>
      <c r="BC2815" s="3">
        <f>IF(S2815&gt;0,RANK(S2815,(N2815:P2815,Q2815:AE2815)),0)</f>
        <v>0</v>
      </c>
      <c r="BD2815" s="3">
        <f>IF(T2815&gt;0,RANK(T2815,(N2815:P2815,Q2815:AE2815)),0)</f>
        <v>6</v>
      </c>
      <c r="BE2815" s="2">
        <f t="shared" si="1115"/>
        <v>6.023826250728689E-3</v>
      </c>
      <c r="BF2815" s="2">
        <f t="shared" si="1116"/>
        <v>3.0193868552039582E-3</v>
      </c>
      <c r="BG2815" s="2">
        <f t="shared" si="1117"/>
        <v>0</v>
      </c>
      <c r="BH2815" s="2">
        <f t="shared" si="1118"/>
        <v>1.3452713711304765E-4</v>
      </c>
      <c r="BJ2815" t="s">
        <v>588</v>
      </c>
      <c r="BK2815" t="s">
        <v>52</v>
      </c>
      <c r="BL2815">
        <v>13</v>
      </c>
      <c r="BN2815">
        <v>0</v>
      </c>
      <c r="BO2815" s="60">
        <v>48</v>
      </c>
      <c r="BP2815" s="62">
        <v>381</v>
      </c>
      <c r="BQ2815" s="66">
        <f t="shared" si="1119"/>
        <v>48381</v>
      </c>
      <c r="BR2815" s="66">
        <f t="shared" si="1123"/>
        <v>48381</v>
      </c>
      <c r="BS2815" s="3" t="s">
        <v>3083</v>
      </c>
      <c r="CB2815" s="73"/>
      <c r="CD2815" s="38">
        <f t="shared" si="1120"/>
        <v>73</v>
      </c>
      <c r="CE2815" s="38">
        <v>66828</v>
      </c>
      <c r="CF2815" s="38">
        <v>47</v>
      </c>
      <c r="CG2815" s="38" t="s">
        <v>3953</v>
      </c>
      <c r="CM2815" s="51"/>
    </row>
    <row r="2816" spans="1:91" ht="14" hidden="1" customHeight="1" outlineLevel="1" x14ac:dyDescent="0.2">
      <c r="A2816" t="s">
        <v>2503</v>
      </c>
      <c r="B2816" t="s">
        <v>52</v>
      </c>
      <c r="C2816" s="1">
        <f t="shared" si="1110"/>
        <v>949</v>
      </c>
      <c r="D2816" s="3">
        <f>IF(N2816&gt;0, RANK(N2816,(N2816:P2816,Q2816:AE2816)),0)</f>
        <v>2</v>
      </c>
      <c r="E2816" s="3">
        <f>IF(O2816&gt;0,RANK(O2816,(N2816:P2816,Q2816:AE2816)),0)</f>
        <v>1</v>
      </c>
      <c r="F2816" s="3">
        <f>IF(P2816&gt;0,RANK(P2816,(N2816:P2816,Q2816:AE2816)),0)</f>
        <v>0</v>
      </c>
      <c r="G2816" s="1">
        <f t="shared" si="1121"/>
        <v>659</v>
      </c>
      <c r="H2816" s="2">
        <f t="shared" si="1122"/>
        <v>0.69441517386722862</v>
      </c>
      <c r="I2816" s="2"/>
      <c r="J2816" s="2">
        <f t="shared" si="1111"/>
        <v>0.14857744994731295</v>
      </c>
      <c r="K2816" s="2">
        <f t="shared" si="1112"/>
        <v>0.84299262381454165</v>
      </c>
      <c r="L2816" s="2">
        <f t="shared" si="1113"/>
        <v>0</v>
      </c>
      <c r="M2816" s="2">
        <f t="shared" si="1114"/>
        <v>8.4299262381454243E-3</v>
      </c>
      <c r="N2816" s="38">
        <v>141</v>
      </c>
      <c r="O2816" s="38">
        <v>800</v>
      </c>
      <c r="P2816" s="38"/>
      <c r="Q2816" s="38">
        <v>2</v>
      </c>
      <c r="R2816" s="38">
        <v>6</v>
      </c>
      <c r="S2816" s="38"/>
      <c r="T2816" s="38">
        <v>0</v>
      </c>
      <c r="U2816" s="38">
        <v>0</v>
      </c>
      <c r="V2816" s="38"/>
      <c r="W2816" s="38">
        <f>IF(Copyright!B$11=1,IF(CF2816&gt;0,CF2816-T2816-X2816-U2816-SUM(Z2816:AY2816),SUM(CN2816:CR2816)),SUM(CN2816:CR2816))</f>
        <v>0</v>
      </c>
      <c r="X2816" s="38">
        <v>0</v>
      </c>
      <c r="Y2816" s="38"/>
      <c r="Z2816" s="38">
        <v>0</v>
      </c>
      <c r="AA2816" s="38"/>
      <c r="AB2816" s="38"/>
      <c r="AC2816" s="38"/>
      <c r="AD2816" s="38"/>
      <c r="AE2816" s="38"/>
      <c r="AF2816" s="38"/>
      <c r="AG2816" s="38"/>
      <c r="AH2816" s="38"/>
      <c r="AI2816" s="38"/>
      <c r="AJ2816" s="38"/>
      <c r="AK2816" s="38"/>
      <c r="AL2816" s="38">
        <v>0</v>
      </c>
      <c r="AM2816" s="38"/>
      <c r="AN2816" s="38"/>
      <c r="AO2816" s="38"/>
      <c r="AP2816" s="38"/>
      <c r="AQ2816" s="38"/>
      <c r="AR2816" s="38"/>
      <c r="AS2816" s="38"/>
      <c r="AT2816" s="38"/>
      <c r="AU2816" s="38"/>
      <c r="AV2816" s="38"/>
      <c r="AW2816" s="38"/>
      <c r="AX2816" s="38"/>
      <c r="AY2816" s="38"/>
      <c r="BA2816" s="3">
        <f>IF(Q2816&gt;0,RANK(Q2816,(N2816:P2816,Q2816:AE2816)),0)</f>
        <v>4</v>
      </c>
      <c r="BB2816" s="3">
        <f>IF(R2816&gt;0,RANK(R2816,(N2816:P2816,Q2816:AE2816)),0)</f>
        <v>3</v>
      </c>
      <c r="BC2816" s="3">
        <f>IF(S2816&gt;0,RANK(S2816,(N2816:P2816,Q2816:AE2816)),0)</f>
        <v>0</v>
      </c>
      <c r="BD2816" s="3">
        <f>IF(T2816&gt;0,RANK(T2816,(N2816:P2816,Q2816:AE2816)),0)</f>
        <v>0</v>
      </c>
      <c r="BE2816" s="2">
        <f t="shared" si="1115"/>
        <v>2.1074815595363539E-3</v>
      </c>
      <c r="BF2816" s="2">
        <f t="shared" si="1116"/>
        <v>6.3224446786090622E-3</v>
      </c>
      <c r="BG2816" s="2">
        <f t="shared" si="1117"/>
        <v>0</v>
      </c>
      <c r="BH2816" s="2">
        <f t="shared" si="1118"/>
        <v>0</v>
      </c>
      <c r="BJ2816" t="s">
        <v>2503</v>
      </c>
      <c r="BK2816" t="s">
        <v>52</v>
      </c>
      <c r="BL2816">
        <v>23</v>
      </c>
      <c r="BN2816">
        <v>0</v>
      </c>
      <c r="BO2816" s="60">
        <v>48</v>
      </c>
      <c r="BP2816" s="62">
        <v>383</v>
      </c>
      <c r="BQ2816" s="66">
        <f t="shared" si="1119"/>
        <v>48383</v>
      </c>
      <c r="BR2816" s="66">
        <f t="shared" si="1123"/>
        <v>48383</v>
      </c>
      <c r="BS2816" s="3" t="s">
        <v>3083</v>
      </c>
      <c r="CB2816" s="6"/>
      <c r="CD2816" s="38">
        <f t="shared" si="1120"/>
        <v>949</v>
      </c>
    </row>
    <row r="2817" spans="1:91" ht="14" hidden="1" customHeight="1" outlineLevel="1" x14ac:dyDescent="0.2">
      <c r="A2817" t="s">
        <v>2504</v>
      </c>
      <c r="B2817" t="s">
        <v>52</v>
      </c>
      <c r="C2817" s="1">
        <f t="shared" ref="C2817:C2879" si="1124">SUM(N2817:AY2817)</f>
        <v>1958</v>
      </c>
      <c r="D2817" s="3">
        <f>IF(N2817&gt;0, RANK(N2817,(N2817:P2817,Q2817:AE2817)),0)</f>
        <v>2</v>
      </c>
      <c r="E2817" s="3">
        <f>IF(O2817&gt;0,RANK(O2817,(N2817:P2817,Q2817:AE2817)),0)</f>
        <v>1</v>
      </c>
      <c r="F2817" s="3">
        <f>IF(P2817&gt;0,RANK(P2817,(N2817:P2817,Q2817:AE2817)),0)</f>
        <v>0</v>
      </c>
      <c r="G2817" s="1">
        <f t="shared" si="1121"/>
        <v>1310</v>
      </c>
      <c r="H2817" s="2">
        <f t="shared" si="1122"/>
        <v>0.66905005107252302</v>
      </c>
      <c r="I2817" s="2"/>
      <c r="J2817" s="2">
        <f t="shared" ref="J2817:J2879" si="1125">IF($C2817=0,"-",N2817/$C2817)</f>
        <v>0.16087844739530133</v>
      </c>
      <c r="K2817" s="2">
        <f t="shared" ref="K2817:K2879" si="1126">IF($C2817=0,"-",O2817/$C2817)</f>
        <v>0.82992849846782435</v>
      </c>
      <c r="L2817" s="2">
        <f t="shared" ref="L2817:L2879" si="1127">IF($C2817=0,"-",P2817/$C2817)</f>
        <v>0</v>
      </c>
      <c r="M2817" s="2">
        <f t="shared" ref="M2817:M2879" si="1128">IF(C2817=0,"-",(1-J2817-K2817-L2817))</f>
        <v>9.1930541368743235E-3</v>
      </c>
      <c r="N2817" s="38">
        <v>315</v>
      </c>
      <c r="O2817" s="38">
        <v>1625</v>
      </c>
      <c r="P2817" s="38"/>
      <c r="Q2817" s="38">
        <v>12</v>
      </c>
      <c r="R2817" s="38">
        <v>6</v>
      </c>
      <c r="S2817" s="38"/>
      <c r="T2817" s="38">
        <v>0</v>
      </c>
      <c r="U2817" s="38">
        <v>0</v>
      </c>
      <c r="V2817" s="38"/>
      <c r="W2817" s="38">
        <f>IF(Copyright!B$11=1,IF(CF2817&gt;0,CF2817-T2817-X2817-U2817-SUM(Z2817:AY2817),SUM(CN2817:CR2817)),SUM(CN2817:CR2817))</f>
        <v>0</v>
      </c>
      <c r="X2817" s="38">
        <v>0</v>
      </c>
      <c r="Y2817" s="38"/>
      <c r="Z2817" s="38">
        <v>0</v>
      </c>
      <c r="AA2817" s="38"/>
      <c r="AB2817" s="38"/>
      <c r="AC2817" s="38"/>
      <c r="AD2817" s="38"/>
      <c r="AE2817" s="38"/>
      <c r="AF2817" s="38"/>
      <c r="AG2817" s="38"/>
      <c r="AH2817" s="38"/>
      <c r="AI2817" s="38"/>
      <c r="AJ2817" s="38"/>
      <c r="AK2817" s="38"/>
      <c r="AL2817" s="38">
        <v>0</v>
      </c>
      <c r="AM2817" s="38"/>
      <c r="AN2817" s="38"/>
      <c r="AO2817" s="38"/>
      <c r="AP2817" s="38"/>
      <c r="AQ2817" s="38"/>
      <c r="AR2817" s="38"/>
      <c r="AS2817" s="38"/>
      <c r="AT2817" s="38"/>
      <c r="AU2817" s="38"/>
      <c r="AV2817" s="38"/>
      <c r="AW2817" s="38"/>
      <c r="AX2817" s="38"/>
      <c r="AY2817" s="38"/>
      <c r="BA2817" s="3">
        <f>IF(Q2817&gt;0,RANK(Q2817,(N2817:P2817,Q2817:AE2817)),0)</f>
        <v>3</v>
      </c>
      <c r="BB2817" s="3">
        <f>IF(R2817&gt;0,RANK(R2817,(N2817:P2817,Q2817:AE2817)),0)</f>
        <v>4</v>
      </c>
      <c r="BC2817" s="3">
        <f>IF(S2817&gt;0,RANK(S2817,(N2817:P2817,Q2817:AE2817)),0)</f>
        <v>0</v>
      </c>
      <c r="BD2817" s="3">
        <f>IF(T2817&gt;0,RANK(T2817,(N2817:P2817,Q2817:AE2817)),0)</f>
        <v>0</v>
      </c>
      <c r="BE2817" s="2">
        <f t="shared" ref="BE2817:BE2879" si="1129">IF($C2817=0,"-",Q2817/$C2817)</f>
        <v>6.1287027579162408E-3</v>
      </c>
      <c r="BF2817" s="2">
        <f t="shared" ref="BF2817:BF2879" si="1130">IF($C2817=0,"-",R2817/$C2817)</f>
        <v>3.0643513789581204E-3</v>
      </c>
      <c r="BG2817" s="2">
        <f t="shared" ref="BG2817:BG2879" si="1131">IF($C2817=0,"-",S2817/$C2817)</f>
        <v>0</v>
      </c>
      <c r="BH2817" s="2">
        <f t="shared" ref="BH2817:BH2879" si="1132">IF($C2817=0,"-",T2817/$C2817)</f>
        <v>0</v>
      </c>
      <c r="BJ2817" t="s">
        <v>2504</v>
      </c>
      <c r="BK2817" t="s">
        <v>52</v>
      </c>
      <c r="BL2817">
        <v>21</v>
      </c>
      <c r="BN2817">
        <v>0</v>
      </c>
      <c r="BO2817" s="60">
        <v>48</v>
      </c>
      <c r="BP2817" s="62">
        <v>385</v>
      </c>
      <c r="BQ2817" s="66">
        <f t="shared" ref="BQ2817:BQ2878" si="1133">1000*BO2817+BP2817</f>
        <v>48385</v>
      </c>
      <c r="BR2817" s="66">
        <f t="shared" si="1123"/>
        <v>48385</v>
      </c>
      <c r="BS2817" s="3" t="s">
        <v>3083</v>
      </c>
      <c r="CB2817" s="6"/>
      <c r="CD2817" s="38">
        <f t="shared" ref="CD2817:CD2879" si="1134">C2817-CE2817</f>
        <v>1958</v>
      </c>
    </row>
    <row r="2818" spans="1:91" ht="14" hidden="1" customHeight="1" outlineLevel="1" x14ac:dyDescent="0.2">
      <c r="A2818" t="s">
        <v>848</v>
      </c>
      <c r="B2818" t="s">
        <v>52</v>
      </c>
      <c r="C2818" s="1">
        <f t="shared" si="1124"/>
        <v>5796</v>
      </c>
      <c r="D2818" s="3">
        <f>IF(N2818&gt;0, RANK(N2818,(N2818:P2818,Q2818:AE2818)),0)</f>
        <v>2</v>
      </c>
      <c r="E2818" s="3">
        <f>IF(O2818&gt;0,RANK(O2818,(N2818:P2818,Q2818:AE2818)),0)</f>
        <v>1</v>
      </c>
      <c r="F2818" s="3">
        <f>IF(P2818&gt;0,RANK(P2818,(N2818:P2818,Q2818:AE2818)),0)</f>
        <v>0</v>
      </c>
      <c r="G2818" s="1">
        <f t="shared" si="1121"/>
        <v>3579</v>
      </c>
      <c r="H2818" s="2">
        <f t="shared" si="1122"/>
        <v>0.61749482401656319</v>
      </c>
      <c r="I2818" s="2"/>
      <c r="J2818" s="2">
        <f t="shared" si="1125"/>
        <v>0.19030365769496205</v>
      </c>
      <c r="K2818" s="2">
        <f t="shared" si="1126"/>
        <v>0.80779848171152524</v>
      </c>
      <c r="L2818" s="2">
        <f t="shared" si="1127"/>
        <v>0</v>
      </c>
      <c r="M2818" s="2">
        <f t="shared" si="1128"/>
        <v>1.8978605935127124E-3</v>
      </c>
      <c r="N2818" s="38">
        <v>1103</v>
      </c>
      <c r="O2818" s="38">
        <v>4682</v>
      </c>
      <c r="P2818" s="38"/>
      <c r="Q2818" s="38">
        <v>7</v>
      </c>
      <c r="R2818" s="38">
        <v>4</v>
      </c>
      <c r="S2818" s="38"/>
      <c r="T2818" s="38">
        <v>0</v>
      </c>
      <c r="U2818" s="38">
        <v>0</v>
      </c>
      <c r="V2818" s="38"/>
      <c r="W2818" s="38">
        <f>IF(Copyright!B$11=1,IF(CF2818&gt;0,CF2818-T2818-X2818-U2818-SUM(Z2818:AY2818),SUM(CN2818:CR2818)),SUM(CN2818:CR2818))</f>
        <v>0</v>
      </c>
      <c r="X2818" s="38">
        <v>0</v>
      </c>
      <c r="Y2818" s="38"/>
      <c r="Z2818" s="38">
        <v>0</v>
      </c>
      <c r="AA2818" s="38"/>
      <c r="AB2818" s="38"/>
      <c r="AC2818" s="38"/>
      <c r="AD2818" s="38"/>
      <c r="AE2818" s="38"/>
      <c r="AF2818" s="38"/>
      <c r="AG2818" s="38"/>
      <c r="AH2818" s="38"/>
      <c r="AI2818" s="38"/>
      <c r="AJ2818" s="38"/>
      <c r="AK2818" s="38"/>
      <c r="AL2818" s="38">
        <v>0</v>
      </c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BA2818" s="3">
        <f>IF(Q2818&gt;0,RANK(Q2818,(N2818:P2818,Q2818:AE2818)),0)</f>
        <v>3</v>
      </c>
      <c r="BB2818" s="3">
        <f>IF(R2818&gt;0,RANK(R2818,(N2818:P2818,Q2818:AE2818)),0)</f>
        <v>4</v>
      </c>
      <c r="BC2818" s="3">
        <f>IF(S2818&gt;0,RANK(S2818,(N2818:P2818,Q2818:AE2818)),0)</f>
        <v>0</v>
      </c>
      <c r="BD2818" s="3">
        <f>IF(T2818&gt;0,RANK(T2818,(N2818:P2818,Q2818:AE2818)),0)</f>
        <v>0</v>
      </c>
      <c r="BE2818" s="2">
        <f t="shared" si="1129"/>
        <v>1.2077294685990338E-3</v>
      </c>
      <c r="BF2818" s="2">
        <f t="shared" si="1130"/>
        <v>6.9013112491373362E-4</v>
      </c>
      <c r="BG2818" s="2">
        <f t="shared" si="1131"/>
        <v>0</v>
      </c>
      <c r="BH2818" s="2">
        <f t="shared" si="1132"/>
        <v>0</v>
      </c>
      <c r="BJ2818" t="s">
        <v>848</v>
      </c>
      <c r="BK2818" t="s">
        <v>52</v>
      </c>
      <c r="BN2818">
        <v>0</v>
      </c>
      <c r="BO2818" s="60">
        <v>48</v>
      </c>
      <c r="BP2818" s="62">
        <v>387</v>
      </c>
      <c r="BQ2818" s="66">
        <f t="shared" si="1133"/>
        <v>48387</v>
      </c>
      <c r="BR2818" s="66">
        <f t="shared" si="1123"/>
        <v>48387</v>
      </c>
      <c r="BS2818" s="3" t="s">
        <v>3083</v>
      </c>
      <c r="CB2818" s="6"/>
      <c r="CD2818" s="38">
        <f t="shared" si="1134"/>
        <v>5796</v>
      </c>
    </row>
    <row r="2819" spans="1:91" ht="14" hidden="1" customHeight="1" outlineLevel="1" x14ac:dyDescent="0.2">
      <c r="A2819" t="s">
        <v>95</v>
      </c>
      <c r="B2819" t="s">
        <v>52</v>
      </c>
      <c r="C2819" s="1">
        <f t="shared" si="1124"/>
        <v>3439</v>
      </c>
      <c r="D2819" s="3">
        <f>IF(N2819&gt;0, RANK(N2819,(N2819:P2819,Q2819:AE2819)),0)</f>
        <v>2</v>
      </c>
      <c r="E2819" s="3">
        <f>IF(O2819&gt;0,RANK(O2819,(N2819:P2819,Q2819:AE2819)),0)</f>
        <v>1</v>
      </c>
      <c r="F2819" s="3">
        <f>IF(P2819&gt;0,RANK(P2819,(N2819:P2819,Q2819:AE2819)),0)</f>
        <v>0</v>
      </c>
      <c r="G2819" s="1">
        <f t="shared" si="1121"/>
        <v>1270</v>
      </c>
      <c r="H2819" s="2">
        <f t="shared" si="1122"/>
        <v>0.36929339924396626</v>
      </c>
      <c r="I2819" s="2"/>
      <c r="J2819" s="2">
        <f t="shared" si="1125"/>
        <v>0.31113695841814482</v>
      </c>
      <c r="K2819" s="2">
        <f t="shared" si="1126"/>
        <v>0.68043035766211113</v>
      </c>
      <c r="L2819" s="2">
        <f t="shared" si="1127"/>
        <v>0</v>
      </c>
      <c r="M2819" s="2">
        <f t="shared" si="1128"/>
        <v>8.4326839197440551E-3</v>
      </c>
      <c r="N2819" s="38">
        <v>1070</v>
      </c>
      <c r="O2819" s="38">
        <v>2340</v>
      </c>
      <c r="P2819" s="38"/>
      <c r="Q2819" s="38">
        <v>22</v>
      </c>
      <c r="R2819" s="38">
        <v>7</v>
      </c>
      <c r="S2819" s="38"/>
      <c r="T2819" s="38">
        <v>0</v>
      </c>
      <c r="U2819" s="38">
        <v>0</v>
      </c>
      <c r="V2819" s="38"/>
      <c r="W2819" s="38">
        <f>IF(Copyright!B$11=1,IF(CF2819&gt;0,CF2819-T2819-X2819-U2819-SUM(Z2819:AY2819),SUM(CN2819:CR2819)),SUM(CN2819:CR2819))</f>
        <v>0</v>
      </c>
      <c r="X2819" s="38">
        <v>0</v>
      </c>
      <c r="Y2819" s="38"/>
      <c r="Z2819" s="38">
        <v>0</v>
      </c>
      <c r="AA2819" s="38"/>
      <c r="AB2819" s="38"/>
      <c r="AC2819" s="38"/>
      <c r="AD2819" s="38"/>
      <c r="AE2819" s="38"/>
      <c r="AF2819" s="38"/>
      <c r="AG2819" s="38"/>
      <c r="AH2819" s="38"/>
      <c r="AI2819" s="38"/>
      <c r="AJ2819" s="38"/>
      <c r="AK2819" s="38"/>
      <c r="AL2819" s="38">
        <v>0</v>
      </c>
      <c r="AM2819" s="38"/>
      <c r="AN2819" s="38"/>
      <c r="AO2819" s="38"/>
      <c r="AP2819" s="38"/>
      <c r="AQ2819" s="38"/>
      <c r="AR2819" s="38"/>
      <c r="AS2819" s="38"/>
      <c r="AT2819" s="38"/>
      <c r="AU2819" s="38"/>
      <c r="AV2819" s="38"/>
      <c r="AW2819" s="38"/>
      <c r="AX2819" s="38"/>
      <c r="AY2819" s="38"/>
      <c r="BA2819" s="3">
        <f>IF(Q2819&gt;0,RANK(Q2819,(N2819:P2819,Q2819:AE2819)),0)</f>
        <v>3</v>
      </c>
      <c r="BB2819" s="3">
        <f>IF(R2819&gt;0,RANK(R2819,(N2819:P2819,Q2819:AE2819)),0)</f>
        <v>4</v>
      </c>
      <c r="BC2819" s="3">
        <f>IF(S2819&gt;0,RANK(S2819,(N2819:P2819,Q2819:AE2819)),0)</f>
        <v>0</v>
      </c>
      <c r="BD2819" s="3">
        <f>IF(T2819&gt;0,RANK(T2819,(N2819:P2819,Q2819:AE2819)),0)</f>
        <v>0</v>
      </c>
      <c r="BE2819" s="2">
        <f t="shared" si="1129"/>
        <v>6.3972084908403603E-3</v>
      </c>
      <c r="BF2819" s="2">
        <f t="shared" si="1130"/>
        <v>2.0354754289037512E-3</v>
      </c>
      <c r="BG2819" s="2">
        <f t="shared" si="1131"/>
        <v>0</v>
      </c>
      <c r="BH2819" s="2">
        <f t="shared" si="1132"/>
        <v>0</v>
      </c>
      <c r="BJ2819" t="s">
        <v>95</v>
      </c>
      <c r="BK2819" t="s">
        <v>52</v>
      </c>
      <c r="BL2819">
        <v>23</v>
      </c>
      <c r="BN2819">
        <v>0</v>
      </c>
      <c r="BO2819" s="60">
        <v>48</v>
      </c>
      <c r="BP2819" s="62">
        <v>389</v>
      </c>
      <c r="BQ2819" s="66">
        <f t="shared" si="1133"/>
        <v>48389</v>
      </c>
      <c r="BR2819" s="66">
        <f t="shared" si="1123"/>
        <v>48389</v>
      </c>
      <c r="BS2819" s="3" t="s">
        <v>3083</v>
      </c>
      <c r="CB2819" s="6"/>
      <c r="CD2819" s="38">
        <f t="shared" si="1134"/>
        <v>3439</v>
      </c>
    </row>
    <row r="2820" spans="1:91" ht="14" hidden="1" customHeight="1" outlineLevel="1" x14ac:dyDescent="0.2">
      <c r="A2820" t="s">
        <v>1172</v>
      </c>
      <c r="B2820" t="s">
        <v>52</v>
      </c>
      <c r="C2820" s="1">
        <f t="shared" si="1124"/>
        <v>3075</v>
      </c>
      <c r="D2820" s="3">
        <f>IF(N2820&gt;0, RANK(N2820,(N2820:P2820,Q2820:AE2820)),0)</f>
        <v>2</v>
      </c>
      <c r="E2820" s="3">
        <f>IF(O2820&gt;0,RANK(O2820,(N2820:P2820,Q2820:AE2820)),0)</f>
        <v>1</v>
      </c>
      <c r="F2820" s="3">
        <f>IF(P2820&gt;0,RANK(P2820,(N2820:P2820,Q2820:AE2820)),0)</f>
        <v>0</v>
      </c>
      <c r="G2820" s="1">
        <f t="shared" si="1121"/>
        <v>1215</v>
      </c>
      <c r="H2820" s="2">
        <f t="shared" si="1122"/>
        <v>0.39512195121951221</v>
      </c>
      <c r="I2820" s="2"/>
      <c r="J2820" s="2">
        <f t="shared" si="1125"/>
        <v>0.2988617886178862</v>
      </c>
      <c r="K2820" s="2">
        <f t="shared" si="1126"/>
        <v>0.69398373983739836</v>
      </c>
      <c r="L2820" s="2">
        <f t="shared" si="1127"/>
        <v>0</v>
      </c>
      <c r="M2820" s="2">
        <f t="shared" si="1128"/>
        <v>7.1544715447154905E-3</v>
      </c>
      <c r="N2820" s="38">
        <v>919</v>
      </c>
      <c r="O2820" s="38">
        <v>2134</v>
      </c>
      <c r="P2820" s="38"/>
      <c r="Q2820" s="38">
        <v>12</v>
      </c>
      <c r="R2820" s="38">
        <v>7</v>
      </c>
      <c r="S2820" s="38"/>
      <c r="T2820" s="38">
        <v>0</v>
      </c>
      <c r="U2820" s="38">
        <v>3</v>
      </c>
      <c r="V2820" s="38"/>
      <c r="W2820" s="38">
        <f>IF(Copyright!B$11=1,IF(CF2820&gt;0,CF2820-T2820-X2820-U2820-SUM(Z2820:AY2820),SUM(CN2820:CR2820)),SUM(CN2820:CR2820))</f>
        <v>0</v>
      </c>
      <c r="X2820" s="38">
        <v>0</v>
      </c>
      <c r="Y2820" s="38"/>
      <c r="Z2820" s="38">
        <v>0</v>
      </c>
      <c r="AA2820" s="38"/>
      <c r="AB2820" s="38"/>
      <c r="AC2820" s="38"/>
      <c r="AD2820" s="38"/>
      <c r="AE2820" s="38"/>
      <c r="AF2820" s="38"/>
      <c r="AG2820" s="38"/>
      <c r="AH2820" s="38"/>
      <c r="AI2820" s="38"/>
      <c r="AJ2820" s="38"/>
      <c r="AK2820" s="38"/>
      <c r="AL2820" s="38">
        <v>0</v>
      </c>
      <c r="AM2820" s="38"/>
      <c r="AN2820" s="38"/>
      <c r="AO2820" s="38"/>
      <c r="AP2820" s="38"/>
      <c r="AQ2820" s="38"/>
      <c r="AR2820" s="38"/>
      <c r="AS2820" s="38"/>
      <c r="AT2820" s="38"/>
      <c r="AU2820" s="38"/>
      <c r="AV2820" s="38"/>
      <c r="AW2820" s="38"/>
      <c r="AX2820" s="38"/>
      <c r="AY2820" s="38"/>
      <c r="BA2820" s="3">
        <f>IF(Q2820&gt;0,RANK(Q2820,(N2820:P2820,Q2820:AE2820)),0)</f>
        <v>3</v>
      </c>
      <c r="BB2820" s="3">
        <f>IF(R2820&gt;0,RANK(R2820,(N2820:P2820,Q2820:AE2820)),0)</f>
        <v>4</v>
      </c>
      <c r="BC2820" s="3">
        <f>IF(S2820&gt;0,RANK(S2820,(N2820:P2820,Q2820:AE2820)),0)</f>
        <v>0</v>
      </c>
      <c r="BD2820" s="3">
        <f>IF(T2820&gt;0,RANK(T2820,(N2820:P2820,Q2820:AE2820)),0)</f>
        <v>0</v>
      </c>
      <c r="BE2820" s="2">
        <f t="shared" si="1129"/>
        <v>3.9024390243902439E-3</v>
      </c>
      <c r="BF2820" s="2">
        <f t="shared" si="1130"/>
        <v>2.2764227642276423E-3</v>
      </c>
      <c r="BG2820" s="2">
        <f t="shared" si="1131"/>
        <v>0</v>
      </c>
      <c r="BH2820" s="2">
        <f t="shared" si="1132"/>
        <v>0</v>
      </c>
      <c r="BJ2820" t="s">
        <v>1172</v>
      </c>
      <c r="BK2820" t="s">
        <v>52</v>
      </c>
      <c r="BL2820">
        <v>27</v>
      </c>
      <c r="BN2820">
        <v>0</v>
      </c>
      <c r="BO2820" s="60">
        <v>48</v>
      </c>
      <c r="BP2820" s="62">
        <v>391</v>
      </c>
      <c r="BQ2820" s="66">
        <f t="shared" si="1133"/>
        <v>48391</v>
      </c>
      <c r="BR2820" s="66">
        <f t="shared" si="1123"/>
        <v>48391</v>
      </c>
      <c r="BS2820" s="3" t="s">
        <v>3083</v>
      </c>
      <c r="CB2820" s="6"/>
      <c r="CD2820" s="38">
        <f t="shared" si="1134"/>
        <v>3075</v>
      </c>
    </row>
    <row r="2821" spans="1:91" ht="14" hidden="1" customHeight="1" outlineLevel="1" x14ac:dyDescent="0.2">
      <c r="A2821" t="s">
        <v>1458</v>
      </c>
      <c r="B2821" t="s">
        <v>52</v>
      </c>
      <c r="C2821" s="1">
        <f t="shared" si="1124"/>
        <v>572</v>
      </c>
      <c r="D2821" s="3">
        <f>IF(N2821&gt;0, RANK(N2821,(N2821:P2821,Q2821:AE2821)),0)</f>
        <v>2</v>
      </c>
      <c r="E2821" s="3">
        <f>IF(O2821&gt;0,RANK(O2821,(N2821:P2821,Q2821:AE2821)),0)</f>
        <v>1</v>
      </c>
      <c r="F2821" s="3">
        <f>IF(P2821&gt;0,RANK(P2821,(N2821:P2821,Q2821:AE2821)),0)</f>
        <v>0</v>
      </c>
      <c r="G2821" s="1">
        <f t="shared" si="1121"/>
        <v>527</v>
      </c>
      <c r="H2821" s="2">
        <f t="shared" si="1122"/>
        <v>0.92132867132867136</v>
      </c>
      <c r="I2821" s="2"/>
      <c r="J2821" s="2">
        <f t="shared" si="1125"/>
        <v>3.4965034965034968E-2</v>
      </c>
      <c r="K2821" s="2">
        <f t="shared" si="1126"/>
        <v>0.95629370629370625</v>
      </c>
      <c r="L2821" s="2">
        <f t="shared" si="1127"/>
        <v>0</v>
      </c>
      <c r="M2821" s="2">
        <f t="shared" si="1128"/>
        <v>8.7412587412587506E-3</v>
      </c>
      <c r="N2821" s="38">
        <v>20</v>
      </c>
      <c r="O2821" s="38">
        <v>547</v>
      </c>
      <c r="P2821" s="38"/>
      <c r="Q2821" s="38">
        <v>3</v>
      </c>
      <c r="R2821" s="38">
        <v>0</v>
      </c>
      <c r="S2821" s="38"/>
      <c r="T2821" s="38">
        <v>0</v>
      </c>
      <c r="U2821" s="38">
        <v>2</v>
      </c>
      <c r="V2821" s="38"/>
      <c r="W2821" s="38">
        <f>IF(Copyright!B$11=1,IF(CF2821&gt;0,CF2821-T2821-X2821-U2821-SUM(Z2821:AY2821),SUM(CN2821:CR2821)),SUM(CN2821:CR2821))</f>
        <v>0</v>
      </c>
      <c r="X2821" s="38">
        <v>0</v>
      </c>
      <c r="Y2821" s="38"/>
      <c r="Z2821" s="38">
        <v>0</v>
      </c>
      <c r="AA2821" s="38"/>
      <c r="AB2821" s="38"/>
      <c r="AC2821" s="38"/>
      <c r="AD2821" s="38"/>
      <c r="AE2821" s="38"/>
      <c r="AF2821" s="38"/>
      <c r="AG2821" s="38"/>
      <c r="AH2821" s="38"/>
      <c r="AI2821" s="38"/>
      <c r="AJ2821" s="38"/>
      <c r="AK2821" s="38"/>
      <c r="AL2821" s="38">
        <v>0</v>
      </c>
      <c r="AM2821" s="38"/>
      <c r="AN2821" s="38"/>
      <c r="AO2821" s="38"/>
      <c r="AP2821" s="38"/>
      <c r="AQ2821" s="38"/>
      <c r="AR2821" s="38"/>
      <c r="AS2821" s="38"/>
      <c r="AT2821" s="38"/>
      <c r="AU2821" s="38"/>
      <c r="AV2821" s="38"/>
      <c r="AW2821" s="38"/>
      <c r="AX2821" s="38"/>
      <c r="AY2821" s="38"/>
      <c r="BA2821" s="3">
        <f>IF(Q2821&gt;0,RANK(Q2821,(N2821:P2821,Q2821:AE2821)),0)</f>
        <v>3</v>
      </c>
      <c r="BB2821" s="3">
        <f>IF(R2821&gt;0,RANK(R2821,(N2821:P2821,Q2821:AE2821)),0)</f>
        <v>0</v>
      </c>
      <c r="BC2821" s="3">
        <f>IF(S2821&gt;0,RANK(S2821,(N2821:P2821,Q2821:AE2821)),0)</f>
        <v>0</v>
      </c>
      <c r="BD2821" s="3">
        <f>IF(T2821&gt;0,RANK(T2821,(N2821:P2821,Q2821:AE2821)),0)</f>
        <v>0</v>
      </c>
      <c r="BE2821" s="2">
        <f t="shared" si="1129"/>
        <v>5.244755244755245E-3</v>
      </c>
      <c r="BF2821" s="2">
        <f t="shared" si="1130"/>
        <v>0</v>
      </c>
      <c r="BG2821" s="2">
        <f t="shared" si="1131"/>
        <v>0</v>
      </c>
      <c r="BH2821" s="2">
        <f t="shared" si="1132"/>
        <v>0</v>
      </c>
      <c r="BJ2821" t="s">
        <v>1458</v>
      </c>
      <c r="BK2821" t="s">
        <v>52</v>
      </c>
      <c r="BL2821">
        <v>13</v>
      </c>
      <c r="BN2821">
        <v>0</v>
      </c>
      <c r="BO2821" s="60">
        <v>48</v>
      </c>
      <c r="BP2821" s="62">
        <v>393</v>
      </c>
      <c r="BQ2821" s="66">
        <f t="shared" si="1133"/>
        <v>48393</v>
      </c>
      <c r="BR2821" s="66">
        <f t="shared" si="1123"/>
        <v>48393</v>
      </c>
      <c r="BS2821" s="3" t="s">
        <v>3083</v>
      </c>
      <c r="CB2821" s="6"/>
      <c r="CD2821" s="38">
        <f t="shared" si="1134"/>
        <v>572</v>
      </c>
    </row>
    <row r="2822" spans="1:91" ht="14" hidden="1" customHeight="1" outlineLevel="1" x14ac:dyDescent="0.2">
      <c r="A2822" t="s">
        <v>1650</v>
      </c>
      <c r="B2822" t="s">
        <v>52</v>
      </c>
      <c r="C2822" s="1">
        <f t="shared" si="1124"/>
        <v>8172</v>
      </c>
      <c r="D2822" s="3">
        <f>IF(N2822&gt;0, RANK(N2822,(N2822:P2822,Q2822:AE2822)),0)</f>
        <v>2</v>
      </c>
      <c r="E2822" s="3">
        <f>IF(O2822&gt;0,RANK(O2822,(N2822:P2822,Q2822:AE2822)),0)</f>
        <v>1</v>
      </c>
      <c r="F2822" s="3">
        <f>IF(P2822&gt;0,RANK(P2822,(N2822:P2822,Q2822:AE2822)),0)</f>
        <v>0</v>
      </c>
      <c r="G2822" s="1">
        <f t="shared" si="1121"/>
        <v>4251</v>
      </c>
      <c r="H2822" s="2">
        <f t="shared" si="1122"/>
        <v>0.52019089574155652</v>
      </c>
      <c r="I2822" s="2"/>
      <c r="J2822" s="2">
        <f t="shared" si="1125"/>
        <v>0.23568281938325991</v>
      </c>
      <c r="K2822" s="2">
        <f t="shared" si="1126"/>
        <v>0.75587371512481649</v>
      </c>
      <c r="L2822" s="2">
        <f t="shared" si="1127"/>
        <v>0</v>
      </c>
      <c r="M2822" s="2">
        <f t="shared" si="1128"/>
        <v>8.4434654919236518E-3</v>
      </c>
      <c r="N2822" s="38">
        <v>1926</v>
      </c>
      <c r="O2822" s="38">
        <v>6177</v>
      </c>
      <c r="P2822" s="38"/>
      <c r="Q2822" s="38">
        <v>38</v>
      </c>
      <c r="R2822" s="38">
        <v>13</v>
      </c>
      <c r="S2822" s="38"/>
      <c r="T2822" s="38">
        <v>1</v>
      </c>
      <c r="U2822" s="38">
        <v>1</v>
      </c>
      <c r="V2822" s="38"/>
      <c r="W2822" s="38">
        <f>IF(Copyright!B$11=1,IF(CF2822&gt;0,CF2822-T2822-X2822-U2822-SUM(Z2822:AY2822),SUM(CN2822:CR2822)),SUM(CN2822:CR2822))</f>
        <v>15</v>
      </c>
      <c r="X2822" s="38">
        <v>1</v>
      </c>
      <c r="Y2822" s="38"/>
      <c r="Z2822" s="38">
        <v>0</v>
      </c>
      <c r="AA2822" s="38"/>
      <c r="AB2822" s="38"/>
      <c r="AC2822" s="38"/>
      <c r="AD2822" s="38"/>
      <c r="AE2822" s="38"/>
      <c r="AF2822" s="38"/>
      <c r="AG2822" s="38"/>
      <c r="AH2822" s="38"/>
      <c r="AI2822" s="38"/>
      <c r="AJ2822" s="38"/>
      <c r="AK2822" s="38"/>
      <c r="AL2822" s="38">
        <v>0</v>
      </c>
      <c r="AM2822" s="38"/>
      <c r="AN2822" s="38"/>
      <c r="AO2822" s="38"/>
      <c r="AP2822" s="38"/>
      <c r="AQ2822" s="38"/>
      <c r="AR2822" s="38"/>
      <c r="AS2822" s="38"/>
      <c r="AT2822" s="38"/>
      <c r="AU2822" s="38"/>
      <c r="AV2822" s="38"/>
      <c r="AW2822" s="38"/>
      <c r="AX2822" s="38"/>
      <c r="AY2822" s="38"/>
      <c r="BA2822" s="3">
        <f>IF(Q2822&gt;0,RANK(Q2822,(N2822:P2822,Q2822:AE2822)),0)</f>
        <v>3</v>
      </c>
      <c r="BB2822" s="3">
        <f>IF(R2822&gt;0,RANK(R2822,(N2822:P2822,Q2822:AE2822)),0)</f>
        <v>5</v>
      </c>
      <c r="BC2822" s="3">
        <f>IF(S2822&gt;0,RANK(S2822,(N2822:P2822,Q2822:AE2822)),0)</f>
        <v>0</v>
      </c>
      <c r="BD2822" s="3">
        <f>IF(T2822&gt;0,RANK(T2822,(N2822:P2822,Q2822:AE2822)),0)</f>
        <v>6</v>
      </c>
      <c r="BE2822" s="2">
        <f t="shared" si="1129"/>
        <v>4.6500244738130201E-3</v>
      </c>
      <c r="BF2822" s="2">
        <f t="shared" si="1130"/>
        <v>1.5907978463044542E-3</v>
      </c>
      <c r="BG2822" s="2">
        <f t="shared" si="1131"/>
        <v>0</v>
      </c>
      <c r="BH2822" s="2">
        <f t="shared" si="1132"/>
        <v>1.2236906510034264E-4</v>
      </c>
      <c r="BJ2822" t="s">
        <v>1650</v>
      </c>
      <c r="BK2822" t="s">
        <v>52</v>
      </c>
      <c r="BL2822">
        <v>17</v>
      </c>
      <c r="BN2822">
        <v>0</v>
      </c>
      <c r="BO2822" s="60">
        <v>48</v>
      </c>
      <c r="BP2822" s="62">
        <v>395</v>
      </c>
      <c r="BQ2822" s="66">
        <f t="shared" si="1133"/>
        <v>48395</v>
      </c>
      <c r="BR2822" s="66">
        <f t="shared" si="1123"/>
        <v>48395</v>
      </c>
      <c r="BS2822" s="3" t="s">
        <v>3083</v>
      </c>
      <c r="CB2822" s="73"/>
      <c r="CD2822" s="38">
        <f t="shared" si="1134"/>
        <v>0</v>
      </c>
      <c r="CE2822" s="38">
        <v>8172</v>
      </c>
      <c r="CF2822" s="38">
        <v>18</v>
      </c>
      <c r="CM2822" s="51"/>
    </row>
    <row r="2823" spans="1:91" ht="14" hidden="1" customHeight="1" outlineLevel="1" x14ac:dyDescent="0.2">
      <c r="A2823" t="s">
        <v>704</v>
      </c>
      <c r="B2823" t="s">
        <v>52</v>
      </c>
      <c r="C2823" s="1">
        <f t="shared" si="1124"/>
        <v>62513</v>
      </c>
      <c r="D2823" s="3">
        <f>IF(N2823&gt;0, RANK(N2823,(N2823:P2823,Q2823:AE2823)),0)</f>
        <v>2</v>
      </c>
      <c r="E2823" s="3">
        <f>IF(O2823&gt;0,RANK(O2823,(N2823:P2823,Q2823:AE2823)),0)</f>
        <v>1</v>
      </c>
      <c r="F2823" s="3">
        <f>IF(P2823&gt;0,RANK(P2823,(N2823:P2823,Q2823:AE2823)),0)</f>
        <v>0</v>
      </c>
      <c r="G2823" s="1">
        <f t="shared" si="1121"/>
        <v>25450</v>
      </c>
      <c r="H2823" s="2">
        <f t="shared" si="1122"/>
        <v>0.4071153200134372</v>
      </c>
      <c r="I2823" s="2"/>
      <c r="J2823" s="2">
        <f t="shared" si="1125"/>
        <v>0.28941180234511221</v>
      </c>
      <c r="K2823" s="2">
        <f t="shared" si="1126"/>
        <v>0.69652712235854941</v>
      </c>
      <c r="L2823" s="2">
        <f t="shared" si="1127"/>
        <v>0</v>
      </c>
      <c r="M2823" s="2">
        <f t="shared" si="1128"/>
        <v>1.4061075296338377E-2</v>
      </c>
      <c r="N2823" s="38">
        <v>18092</v>
      </c>
      <c r="O2823" s="38">
        <v>43542</v>
      </c>
      <c r="P2823" s="38"/>
      <c r="Q2823" s="38">
        <v>374</v>
      </c>
      <c r="R2823" s="38">
        <v>243</v>
      </c>
      <c r="S2823" s="38"/>
      <c r="T2823" s="38">
        <v>5</v>
      </c>
      <c r="U2823" s="38">
        <v>1</v>
      </c>
      <c r="V2823" s="38"/>
      <c r="W2823" s="38">
        <f>IF(Copyright!B$11=1,IF(CF2823&gt;0,CF2823-T2823-X2823-U2823-SUM(Z2823:AY2823),SUM(CN2823:CR2823)),SUM(CN2823:CR2823))</f>
        <v>244</v>
      </c>
      <c r="X2823" s="38">
        <v>12</v>
      </c>
      <c r="Y2823" s="38"/>
      <c r="Z2823" s="38">
        <v>0</v>
      </c>
      <c r="AA2823" s="38"/>
      <c r="AB2823" s="38"/>
      <c r="AC2823" s="38"/>
      <c r="AD2823" s="38"/>
      <c r="AE2823" s="38"/>
      <c r="AF2823" s="38"/>
      <c r="AG2823" s="38"/>
      <c r="AH2823" s="38"/>
      <c r="AI2823" s="38"/>
      <c r="AJ2823" s="38"/>
      <c r="AK2823" s="38"/>
      <c r="AL2823" s="38">
        <v>0</v>
      </c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BA2823" s="3">
        <f>IF(Q2823&gt;0,RANK(Q2823,(N2823:P2823,Q2823:AE2823)),0)</f>
        <v>3</v>
      </c>
      <c r="BB2823" s="3">
        <f>IF(R2823&gt;0,RANK(R2823,(N2823:P2823,Q2823:AE2823)),0)</f>
        <v>5</v>
      </c>
      <c r="BC2823" s="3">
        <f>IF(S2823&gt;0,RANK(S2823,(N2823:P2823,Q2823:AE2823)),0)</f>
        <v>0</v>
      </c>
      <c r="BD2823" s="3">
        <f>IF(T2823&gt;0,RANK(T2823,(N2823:P2823,Q2823:AE2823)),0)</f>
        <v>7</v>
      </c>
      <c r="BE2823" s="2">
        <f t="shared" si="1129"/>
        <v>5.9827555868379378E-3</v>
      </c>
      <c r="BF2823" s="2">
        <f t="shared" si="1130"/>
        <v>3.8871914641754515E-3</v>
      </c>
      <c r="BG2823" s="2">
        <f t="shared" si="1131"/>
        <v>0</v>
      </c>
      <c r="BH2823" s="2">
        <f t="shared" si="1132"/>
        <v>7.9983363460400242E-5</v>
      </c>
      <c r="BJ2823" t="s">
        <v>704</v>
      </c>
      <c r="BK2823" t="s">
        <v>52</v>
      </c>
      <c r="BL2823">
        <v>4</v>
      </c>
      <c r="BN2823">
        <v>0</v>
      </c>
      <c r="BO2823" s="60">
        <v>48</v>
      </c>
      <c r="BP2823" s="62">
        <v>397</v>
      </c>
      <c r="BQ2823" s="66">
        <f t="shared" si="1133"/>
        <v>48397</v>
      </c>
      <c r="BR2823" s="66">
        <f t="shared" si="1123"/>
        <v>48397</v>
      </c>
      <c r="BS2823" s="3" t="s">
        <v>3083</v>
      </c>
      <c r="CB2823" s="73"/>
      <c r="CD2823" s="38">
        <f t="shared" si="1134"/>
        <v>0</v>
      </c>
      <c r="CE2823" s="38">
        <v>62513</v>
      </c>
      <c r="CF2823" s="38">
        <v>262</v>
      </c>
      <c r="CM2823" s="51"/>
    </row>
    <row r="2824" spans="1:91" ht="14" hidden="1" customHeight="1" outlineLevel="1" x14ac:dyDescent="0.2">
      <c r="A2824" t="s">
        <v>115</v>
      </c>
      <c r="B2824" t="s">
        <v>52</v>
      </c>
      <c r="C2824" s="1">
        <f t="shared" si="1124"/>
        <v>4056</v>
      </c>
      <c r="D2824" s="3">
        <f>IF(N2824&gt;0, RANK(N2824,(N2824:P2824,Q2824:AE2824)),0)</f>
        <v>2</v>
      </c>
      <c r="E2824" s="3">
        <f>IF(O2824&gt;0,RANK(O2824,(N2824:P2824,Q2824:AE2824)),0)</f>
        <v>1</v>
      </c>
      <c r="F2824" s="3">
        <f>IF(P2824&gt;0,RANK(P2824,(N2824:P2824,Q2824:AE2824)),0)</f>
        <v>0</v>
      </c>
      <c r="G2824" s="1">
        <f t="shared" si="1121"/>
        <v>3128</v>
      </c>
      <c r="H2824" s="2">
        <f t="shared" si="1122"/>
        <v>0.77120315581854049</v>
      </c>
      <c r="I2824" s="2"/>
      <c r="J2824" s="2">
        <f t="shared" si="1125"/>
        <v>0.11143984220907298</v>
      </c>
      <c r="K2824" s="2">
        <f t="shared" si="1126"/>
        <v>0.88264299802761337</v>
      </c>
      <c r="L2824" s="2">
        <f t="shared" si="1127"/>
        <v>0</v>
      </c>
      <c r="M2824" s="2">
        <f t="shared" si="1128"/>
        <v>5.9171597633136397E-3</v>
      </c>
      <c r="N2824" s="38">
        <v>452</v>
      </c>
      <c r="O2824" s="38">
        <v>3580</v>
      </c>
      <c r="P2824" s="38"/>
      <c r="Q2824" s="38">
        <v>15</v>
      </c>
      <c r="R2824" s="38">
        <v>9</v>
      </c>
      <c r="S2824" s="38"/>
      <c r="T2824" s="38">
        <v>0</v>
      </c>
      <c r="U2824" s="38">
        <v>0</v>
      </c>
      <c r="V2824" s="38"/>
      <c r="W2824" s="38">
        <f>IF(Copyright!B$11=1,IF(CF2824&gt;0,CF2824-T2824-X2824-U2824-SUM(Z2824:AY2824),SUM(CN2824:CR2824)),SUM(CN2824:CR2824))</f>
        <v>0</v>
      </c>
      <c r="X2824" s="38">
        <v>0</v>
      </c>
      <c r="Y2824" s="38"/>
      <c r="Z2824" s="38">
        <v>0</v>
      </c>
      <c r="AA2824" s="38"/>
      <c r="AB2824" s="38"/>
      <c r="AC2824" s="38"/>
      <c r="AD2824" s="38"/>
      <c r="AE2824" s="38"/>
      <c r="AF2824" s="38"/>
      <c r="AG2824" s="38"/>
      <c r="AH2824" s="38"/>
      <c r="AI2824" s="38"/>
      <c r="AJ2824" s="38"/>
      <c r="AK2824" s="38"/>
      <c r="AL2824" s="38">
        <v>0</v>
      </c>
      <c r="AM2824" s="38"/>
      <c r="AN2824" s="38"/>
      <c r="AO2824" s="38"/>
      <c r="AP2824" s="38"/>
      <c r="AQ2824" s="38"/>
      <c r="AR2824" s="38"/>
      <c r="AS2824" s="38"/>
      <c r="AT2824" s="38"/>
      <c r="AU2824" s="38"/>
      <c r="AV2824" s="38"/>
      <c r="AW2824" s="38"/>
      <c r="AX2824" s="38"/>
      <c r="AY2824" s="38"/>
      <c r="BA2824" s="3">
        <f>IF(Q2824&gt;0,RANK(Q2824,(N2824:P2824,Q2824:AE2824)),0)</f>
        <v>3</v>
      </c>
      <c r="BB2824" s="3">
        <f>IF(R2824&gt;0,RANK(R2824,(N2824:P2824,Q2824:AE2824)),0)</f>
        <v>4</v>
      </c>
      <c r="BC2824" s="3">
        <f>IF(S2824&gt;0,RANK(S2824,(N2824:P2824,Q2824:AE2824)),0)</f>
        <v>0</v>
      </c>
      <c r="BD2824" s="3">
        <f>IF(T2824&gt;0,RANK(T2824,(N2824:P2824,Q2824:AE2824)),0)</f>
        <v>0</v>
      </c>
      <c r="BE2824" s="2">
        <f t="shared" si="1129"/>
        <v>3.6982248520710057E-3</v>
      </c>
      <c r="BF2824" s="2">
        <f t="shared" si="1130"/>
        <v>2.2189349112426036E-3</v>
      </c>
      <c r="BG2824" s="2">
        <f t="shared" si="1131"/>
        <v>0</v>
      </c>
      <c r="BH2824" s="2">
        <f t="shared" si="1132"/>
        <v>0</v>
      </c>
      <c r="BJ2824" t="s">
        <v>115</v>
      </c>
      <c r="BK2824" t="s">
        <v>52</v>
      </c>
      <c r="BL2824">
        <v>11</v>
      </c>
      <c r="BN2824">
        <v>0</v>
      </c>
      <c r="BO2824" s="60">
        <v>48</v>
      </c>
      <c r="BP2824" s="62">
        <v>399</v>
      </c>
      <c r="BQ2824" s="66">
        <f t="shared" si="1133"/>
        <v>48399</v>
      </c>
      <c r="BR2824" s="66">
        <f t="shared" si="1123"/>
        <v>48399</v>
      </c>
      <c r="BS2824" s="3" t="s">
        <v>3083</v>
      </c>
      <c r="CB2824" s="6"/>
      <c r="CD2824" s="38">
        <f t="shared" si="1134"/>
        <v>4056</v>
      </c>
    </row>
    <row r="2825" spans="1:91" ht="14" hidden="1" customHeight="1" outlineLevel="1" x14ac:dyDescent="0.2">
      <c r="A2825" t="s">
        <v>343</v>
      </c>
      <c r="B2825" t="s">
        <v>52</v>
      </c>
      <c r="C2825" s="1">
        <f t="shared" si="1124"/>
        <v>21741</v>
      </c>
      <c r="D2825" s="3">
        <f>IF(N2825&gt;0, RANK(N2825,(N2825:P2825,Q2825:AE2825)),0)</f>
        <v>2</v>
      </c>
      <c r="E2825" s="3">
        <f>IF(O2825&gt;0,RANK(O2825,(N2825:P2825,Q2825:AE2825)),0)</f>
        <v>1</v>
      </c>
      <c r="F2825" s="3">
        <f>IF(P2825&gt;0,RANK(P2825,(N2825:P2825,Q2825:AE2825)),0)</f>
        <v>0</v>
      </c>
      <c r="G2825" s="1">
        <f t="shared" ref="G2825:G2888" si="1135">IF(C2825&gt;0,MAX(N2825:P2825)-LARGE(N2825:P2825,2),0)</f>
        <v>12897</v>
      </c>
      <c r="H2825" s="2">
        <f t="shared" ref="H2825:H2888" si="1136">IF(C2825&gt;0,G2825/C2825,0)</f>
        <v>0.5932109838553884</v>
      </c>
      <c r="I2825" s="2"/>
      <c r="J2825" s="2">
        <f t="shared" si="1125"/>
        <v>0.19948484430338992</v>
      </c>
      <c r="K2825" s="2">
        <f t="shared" si="1126"/>
        <v>0.79269582815877837</v>
      </c>
      <c r="L2825" s="2">
        <f t="shared" si="1127"/>
        <v>0</v>
      </c>
      <c r="M2825" s="2">
        <f t="shared" si="1128"/>
        <v>7.8193275378317662E-3</v>
      </c>
      <c r="N2825" s="38">
        <v>4337</v>
      </c>
      <c r="O2825" s="38">
        <v>17234</v>
      </c>
      <c r="P2825" s="38"/>
      <c r="Q2825" s="38">
        <v>81</v>
      </c>
      <c r="R2825" s="38">
        <v>50</v>
      </c>
      <c r="S2825" s="38"/>
      <c r="T2825" s="38">
        <v>0</v>
      </c>
      <c r="U2825" s="38">
        <v>0</v>
      </c>
      <c r="V2825" s="38"/>
      <c r="W2825" s="38">
        <f>IF(Copyright!B$11=1,IF(CF2825&gt;0,CF2825-T2825-X2825-U2825-SUM(Z2825:AY2825),SUM(CN2825:CR2825)),SUM(CN2825:CR2825))</f>
        <v>35</v>
      </c>
      <c r="X2825" s="38">
        <v>4</v>
      </c>
      <c r="Y2825" s="38"/>
      <c r="Z2825" s="38">
        <v>0</v>
      </c>
      <c r="AA2825" s="38"/>
      <c r="AB2825" s="38"/>
      <c r="AC2825" s="38"/>
      <c r="AD2825" s="38"/>
      <c r="AE2825" s="38"/>
      <c r="AF2825" s="38"/>
      <c r="AG2825" s="38"/>
      <c r="AH2825" s="38"/>
      <c r="AI2825" s="38"/>
      <c r="AJ2825" s="38"/>
      <c r="AK2825" s="38"/>
      <c r="AL2825" s="38">
        <v>0</v>
      </c>
      <c r="AM2825" s="38"/>
      <c r="AN2825" s="38"/>
      <c r="AO2825" s="38"/>
      <c r="AP2825" s="38"/>
      <c r="AQ2825" s="38"/>
      <c r="AR2825" s="38"/>
      <c r="AS2825" s="38"/>
      <c r="AT2825" s="38"/>
      <c r="AU2825" s="38"/>
      <c r="AV2825" s="38"/>
      <c r="AW2825" s="38"/>
      <c r="AX2825" s="38"/>
      <c r="AY2825" s="38"/>
      <c r="BA2825" s="3">
        <f>IF(Q2825&gt;0,RANK(Q2825,(N2825:P2825,Q2825:AE2825)),0)</f>
        <v>3</v>
      </c>
      <c r="BB2825" s="3">
        <f>IF(R2825&gt;0,RANK(R2825,(N2825:P2825,Q2825:AE2825)),0)</f>
        <v>4</v>
      </c>
      <c r="BC2825" s="3">
        <f>IF(S2825&gt;0,RANK(S2825,(N2825:P2825,Q2825:AE2825)),0)</f>
        <v>0</v>
      </c>
      <c r="BD2825" s="3">
        <f>IF(T2825&gt;0,RANK(T2825,(N2825:P2825,Q2825:AE2825)),0)</f>
        <v>0</v>
      </c>
      <c r="BE2825" s="2">
        <f t="shared" si="1129"/>
        <v>3.7256795915551265E-3</v>
      </c>
      <c r="BF2825" s="2">
        <f t="shared" si="1130"/>
        <v>2.2998022170093372E-3</v>
      </c>
      <c r="BG2825" s="2">
        <f t="shared" si="1131"/>
        <v>0</v>
      </c>
      <c r="BH2825" s="2">
        <f t="shared" si="1132"/>
        <v>0</v>
      </c>
      <c r="BJ2825" t="s">
        <v>343</v>
      </c>
      <c r="BK2825" t="s">
        <v>52</v>
      </c>
      <c r="BL2825">
        <v>1</v>
      </c>
      <c r="BN2825">
        <v>0</v>
      </c>
      <c r="BO2825" s="60">
        <v>48</v>
      </c>
      <c r="BP2825" s="62">
        <v>401</v>
      </c>
      <c r="BQ2825" s="66">
        <f t="shared" si="1133"/>
        <v>48401</v>
      </c>
      <c r="BR2825" s="66">
        <f t="shared" si="1123"/>
        <v>48401</v>
      </c>
      <c r="BS2825" s="3" t="s">
        <v>3083</v>
      </c>
      <c r="CB2825" s="73"/>
      <c r="CD2825" s="38">
        <f t="shared" si="1134"/>
        <v>32</v>
      </c>
      <c r="CE2825" s="38">
        <v>21709</v>
      </c>
      <c r="CF2825" s="38">
        <v>39</v>
      </c>
      <c r="CM2825" s="51"/>
    </row>
    <row r="2826" spans="1:91" ht="14" hidden="1" customHeight="1" outlineLevel="1" x14ac:dyDescent="0.2">
      <c r="A2826" t="s">
        <v>799</v>
      </c>
      <c r="B2826" t="s">
        <v>52</v>
      </c>
      <c r="C2826" s="1">
        <f t="shared" si="1124"/>
        <v>5581</v>
      </c>
      <c r="D2826" s="3">
        <f>IF(N2826&gt;0, RANK(N2826,(N2826:P2826,Q2826:AE2826)),0)</f>
        <v>2</v>
      </c>
      <c r="E2826" s="3">
        <f>IF(O2826&gt;0,RANK(O2826,(N2826:P2826,Q2826:AE2826)),0)</f>
        <v>1</v>
      </c>
      <c r="F2826" s="3">
        <f>IF(P2826&gt;0,RANK(P2826,(N2826:P2826,Q2826:AE2826)),0)</f>
        <v>0</v>
      </c>
      <c r="G2826" s="1">
        <f t="shared" si="1135"/>
        <v>4382</v>
      </c>
      <c r="H2826" s="2">
        <f t="shared" si="1136"/>
        <v>0.7851639491130622</v>
      </c>
      <c r="I2826" s="2"/>
      <c r="J2826" s="2">
        <f t="shared" si="1125"/>
        <v>0.10571582153735889</v>
      </c>
      <c r="K2826" s="2">
        <f t="shared" si="1126"/>
        <v>0.89087977065042112</v>
      </c>
      <c r="L2826" s="2">
        <f t="shared" si="1127"/>
        <v>0</v>
      </c>
      <c r="M2826" s="2">
        <f t="shared" si="1128"/>
        <v>3.4044078122199561E-3</v>
      </c>
      <c r="N2826" s="38">
        <v>590</v>
      </c>
      <c r="O2826" s="38">
        <v>4972</v>
      </c>
      <c r="P2826" s="38"/>
      <c r="Q2826" s="38">
        <v>12</v>
      </c>
      <c r="R2826" s="38">
        <v>7</v>
      </c>
      <c r="S2826" s="38"/>
      <c r="T2826" s="38">
        <v>0</v>
      </c>
      <c r="U2826" s="38">
        <v>0</v>
      </c>
      <c r="V2826" s="38"/>
      <c r="W2826" s="38">
        <f>IF(Copyright!B$11=1,IF(CF2826&gt;0,CF2826-T2826-X2826-U2826-SUM(Z2826:AY2826),SUM(CN2826:CR2826)),SUM(CN2826:CR2826))</f>
        <v>0</v>
      </c>
      <c r="X2826" s="38">
        <v>0</v>
      </c>
      <c r="Y2826" s="38"/>
      <c r="Z2826" s="38">
        <v>0</v>
      </c>
      <c r="AA2826" s="38"/>
      <c r="AB2826" s="38"/>
      <c r="AC2826" s="38"/>
      <c r="AD2826" s="38"/>
      <c r="AE2826" s="38"/>
      <c r="AF2826" s="38"/>
      <c r="AG2826" s="38"/>
      <c r="AH2826" s="38"/>
      <c r="AI2826" s="38"/>
      <c r="AJ2826" s="38"/>
      <c r="AK2826" s="38"/>
      <c r="AL2826" s="38">
        <v>0</v>
      </c>
      <c r="AM2826" s="38"/>
      <c r="AN2826" s="38"/>
      <c r="AO2826" s="38"/>
      <c r="AP2826" s="38"/>
      <c r="AQ2826" s="38"/>
      <c r="AR2826" s="38"/>
      <c r="AS2826" s="38"/>
      <c r="AT2826" s="38"/>
      <c r="AU2826" s="38"/>
      <c r="AV2826" s="38"/>
      <c r="AW2826" s="38"/>
      <c r="AX2826" s="38"/>
      <c r="AY2826" s="38"/>
      <c r="BA2826" s="3">
        <f>IF(Q2826&gt;0,RANK(Q2826,(N2826:P2826,Q2826:AE2826)),0)</f>
        <v>3</v>
      </c>
      <c r="BB2826" s="3">
        <f>IF(R2826&gt;0,RANK(R2826,(N2826:P2826,Q2826:AE2826)),0)</f>
        <v>4</v>
      </c>
      <c r="BC2826" s="3">
        <f>IF(S2826&gt;0,RANK(S2826,(N2826:P2826,Q2826:AE2826)),0)</f>
        <v>0</v>
      </c>
      <c r="BD2826" s="3">
        <f>IF(T2826&gt;0,RANK(T2826,(N2826:P2826,Q2826:AE2826)),0)</f>
        <v>0</v>
      </c>
      <c r="BE2826" s="2">
        <f t="shared" si="1129"/>
        <v>2.1501523024547572E-3</v>
      </c>
      <c r="BF2826" s="2">
        <f t="shared" si="1130"/>
        <v>1.254255509765275E-3</v>
      </c>
      <c r="BG2826" s="2">
        <f t="shared" si="1131"/>
        <v>0</v>
      </c>
      <c r="BH2826" s="2">
        <f t="shared" si="1132"/>
        <v>0</v>
      </c>
      <c r="BJ2826" t="s">
        <v>799</v>
      </c>
      <c r="BK2826" t="s">
        <v>52</v>
      </c>
      <c r="BL2826">
        <v>1</v>
      </c>
      <c r="BN2826">
        <v>0</v>
      </c>
      <c r="BO2826" s="60">
        <v>48</v>
      </c>
      <c r="BP2826" s="62">
        <v>403</v>
      </c>
      <c r="BQ2826" s="66">
        <f t="shared" si="1133"/>
        <v>48403</v>
      </c>
      <c r="BR2826" s="66">
        <f t="shared" si="1123"/>
        <v>48403</v>
      </c>
      <c r="BS2826" s="3" t="s">
        <v>3083</v>
      </c>
      <c r="CB2826" s="6"/>
      <c r="CD2826" s="38">
        <f t="shared" si="1134"/>
        <v>5581</v>
      </c>
    </row>
    <row r="2827" spans="1:91" ht="14" hidden="1" customHeight="1" outlineLevel="1" x14ac:dyDescent="0.2">
      <c r="A2827" t="s">
        <v>2894</v>
      </c>
      <c r="B2827" t="s">
        <v>52</v>
      </c>
      <c r="C2827" s="1">
        <f t="shared" si="1124"/>
        <v>3747</v>
      </c>
      <c r="D2827" s="3">
        <f>IF(N2827&gt;0, RANK(N2827,(N2827:P2827,Q2827:AE2827)),0)</f>
        <v>2</v>
      </c>
      <c r="E2827" s="3">
        <f>IF(O2827&gt;0,RANK(O2827,(N2827:P2827,Q2827:AE2827)),0)</f>
        <v>1</v>
      </c>
      <c r="F2827" s="3">
        <f>IF(P2827&gt;0,RANK(P2827,(N2827:P2827,Q2827:AE2827)),0)</f>
        <v>0</v>
      </c>
      <c r="G2827" s="1">
        <f t="shared" si="1135"/>
        <v>2108</v>
      </c>
      <c r="H2827" s="2">
        <f t="shared" si="1136"/>
        <v>0.56258340005337604</v>
      </c>
      <c r="I2827" s="2"/>
      <c r="J2827" s="2">
        <f t="shared" si="1125"/>
        <v>0.21590605817987724</v>
      </c>
      <c r="K2827" s="2">
        <f t="shared" si="1126"/>
        <v>0.77848945823325322</v>
      </c>
      <c r="L2827" s="2">
        <f t="shared" si="1127"/>
        <v>0</v>
      </c>
      <c r="M2827" s="2">
        <f t="shared" si="1128"/>
        <v>5.6044835868694909E-3</v>
      </c>
      <c r="N2827" s="38">
        <v>809</v>
      </c>
      <c r="O2827" s="38">
        <v>2917</v>
      </c>
      <c r="P2827" s="38"/>
      <c r="Q2827" s="38">
        <v>17</v>
      </c>
      <c r="R2827" s="38">
        <v>4</v>
      </c>
      <c r="S2827" s="38"/>
      <c r="T2827" s="38">
        <v>0</v>
      </c>
      <c r="U2827" s="38">
        <v>0</v>
      </c>
      <c r="V2827" s="38"/>
      <c r="W2827" s="38">
        <f>IF(Copyright!B$11=1,IF(CF2827&gt;0,CF2827-T2827-X2827-U2827-SUM(Z2827:AY2827),SUM(CN2827:CR2827)),SUM(CN2827:CR2827))</f>
        <v>0</v>
      </c>
      <c r="X2827" s="38">
        <v>0</v>
      </c>
      <c r="Y2827" s="38"/>
      <c r="Z2827" s="38">
        <v>0</v>
      </c>
      <c r="AA2827" s="38"/>
      <c r="AB2827" s="38"/>
      <c r="AC2827" s="38"/>
      <c r="AD2827" s="38"/>
      <c r="AE2827" s="38"/>
      <c r="AF2827" s="38"/>
      <c r="AG2827" s="38"/>
      <c r="AH2827" s="38"/>
      <c r="AI2827" s="38"/>
      <c r="AJ2827" s="38"/>
      <c r="AK2827" s="38"/>
      <c r="AL2827" s="38">
        <v>0</v>
      </c>
      <c r="AM2827" s="38"/>
      <c r="AN2827" s="38"/>
      <c r="AO2827" s="38"/>
      <c r="AP2827" s="38"/>
      <c r="AQ2827" s="38"/>
      <c r="AR2827" s="38"/>
      <c r="AS2827" s="38"/>
      <c r="AT2827" s="38"/>
      <c r="AU2827" s="38"/>
      <c r="AV2827" s="38"/>
      <c r="AW2827" s="38"/>
      <c r="AX2827" s="38"/>
      <c r="AY2827" s="38"/>
      <c r="BA2827" s="3">
        <f>IF(Q2827&gt;0,RANK(Q2827,(N2827:P2827,Q2827:AE2827)),0)</f>
        <v>3</v>
      </c>
      <c r="BB2827" s="3">
        <f>IF(R2827&gt;0,RANK(R2827,(N2827:P2827,Q2827:AE2827)),0)</f>
        <v>4</v>
      </c>
      <c r="BC2827" s="3">
        <f>IF(S2827&gt;0,RANK(S2827,(N2827:P2827,Q2827:AE2827)),0)</f>
        <v>0</v>
      </c>
      <c r="BD2827" s="3">
        <f>IF(T2827&gt;0,RANK(T2827,(N2827:P2827,Q2827:AE2827)),0)</f>
        <v>0</v>
      </c>
      <c r="BE2827" s="2">
        <f t="shared" si="1129"/>
        <v>4.5369629036562586E-3</v>
      </c>
      <c r="BF2827" s="2">
        <f t="shared" si="1130"/>
        <v>1.0675206832132373E-3</v>
      </c>
      <c r="BG2827" s="2">
        <f t="shared" si="1131"/>
        <v>0</v>
      </c>
      <c r="BH2827" s="2">
        <f t="shared" si="1132"/>
        <v>0</v>
      </c>
      <c r="BJ2827" t="s">
        <v>2894</v>
      </c>
      <c r="BK2827" t="s">
        <v>52</v>
      </c>
      <c r="BL2827">
        <v>1</v>
      </c>
      <c r="BN2827">
        <v>0</v>
      </c>
      <c r="BO2827" s="60">
        <v>48</v>
      </c>
      <c r="BP2827" s="62">
        <v>405</v>
      </c>
      <c r="BQ2827" s="66">
        <f t="shared" si="1133"/>
        <v>48405</v>
      </c>
      <c r="BR2827" s="66">
        <f t="shared" si="1123"/>
        <v>48405</v>
      </c>
      <c r="BS2827" s="3" t="s">
        <v>3083</v>
      </c>
      <c r="CB2827" s="6"/>
      <c r="CD2827" s="38">
        <f t="shared" si="1134"/>
        <v>3747</v>
      </c>
    </row>
    <row r="2828" spans="1:91" ht="14" hidden="1" customHeight="1" outlineLevel="1" x14ac:dyDescent="0.2">
      <c r="A2828" t="s">
        <v>685</v>
      </c>
      <c r="B2828" t="s">
        <v>52</v>
      </c>
      <c r="C2828" s="1">
        <f t="shared" si="1124"/>
        <v>12806</v>
      </c>
      <c r="D2828" s="3">
        <f>IF(N2828&gt;0, RANK(N2828,(N2828:P2828,Q2828:AE2828)),0)</f>
        <v>2</v>
      </c>
      <c r="E2828" s="3">
        <f>IF(O2828&gt;0,RANK(O2828,(N2828:P2828,Q2828:AE2828)),0)</f>
        <v>1</v>
      </c>
      <c r="F2828" s="3">
        <f>IF(P2828&gt;0,RANK(P2828,(N2828:P2828,Q2828:AE2828)),0)</f>
        <v>0</v>
      </c>
      <c r="G2828" s="1">
        <f t="shared" si="1135"/>
        <v>8349</v>
      </c>
      <c r="H2828" s="2">
        <f t="shared" si="1136"/>
        <v>0.65196001874121501</v>
      </c>
      <c r="I2828" s="2"/>
      <c r="J2828" s="2">
        <f t="shared" si="1125"/>
        <v>0.16984226143995002</v>
      </c>
      <c r="K2828" s="2">
        <f t="shared" si="1126"/>
        <v>0.82180228018116508</v>
      </c>
      <c r="L2828" s="2">
        <f t="shared" si="1127"/>
        <v>0</v>
      </c>
      <c r="M2828" s="2">
        <f t="shared" si="1128"/>
        <v>8.3554583788849612E-3</v>
      </c>
      <c r="N2828" s="38">
        <v>2175</v>
      </c>
      <c r="O2828" s="38">
        <v>10524</v>
      </c>
      <c r="P2828" s="38"/>
      <c r="Q2828" s="38">
        <v>49</v>
      </c>
      <c r="R2828" s="38">
        <v>41</v>
      </c>
      <c r="S2828" s="38"/>
      <c r="T2828" s="38">
        <v>0</v>
      </c>
      <c r="U2828" s="38">
        <v>0</v>
      </c>
      <c r="V2828" s="38"/>
      <c r="W2828" s="38">
        <f>IF(Copyright!B$11=1,IF(CF2828&gt;0,CF2828-T2828-X2828-U2828-SUM(Z2828:AY2828),SUM(CN2828:CR2828)),SUM(CN2828:CR2828))</f>
        <v>17</v>
      </c>
      <c r="X2828" s="38">
        <v>0</v>
      </c>
      <c r="Y2828" s="38"/>
      <c r="Z2828" s="38">
        <v>0</v>
      </c>
      <c r="AA2828" s="38"/>
      <c r="AB2828" s="38"/>
      <c r="AC2828" s="38"/>
      <c r="AD2828" s="38"/>
      <c r="AE2828" s="38"/>
      <c r="AF2828" s="38"/>
      <c r="AG2828" s="38"/>
      <c r="AH2828" s="38"/>
      <c r="AI2828" s="38"/>
      <c r="AJ2828" s="38"/>
      <c r="AK2828" s="38"/>
      <c r="AL2828" s="38">
        <v>0</v>
      </c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BA2828" s="3">
        <f>IF(Q2828&gt;0,RANK(Q2828,(N2828:P2828,Q2828:AE2828)),0)</f>
        <v>3</v>
      </c>
      <c r="BB2828" s="3">
        <f>IF(R2828&gt;0,RANK(R2828,(N2828:P2828,Q2828:AE2828)),0)</f>
        <v>4</v>
      </c>
      <c r="BC2828" s="3">
        <f>IF(S2828&gt;0,RANK(S2828,(N2828:P2828,Q2828:AE2828)),0)</f>
        <v>0</v>
      </c>
      <c r="BD2828" s="3">
        <f>IF(T2828&gt;0,RANK(T2828,(N2828:P2828,Q2828:AE2828)),0)</f>
        <v>0</v>
      </c>
      <c r="BE2828" s="2">
        <f t="shared" si="1129"/>
        <v>3.826331407152897E-3</v>
      </c>
      <c r="BF2828" s="2">
        <f t="shared" si="1130"/>
        <v>3.2016242386381385E-3</v>
      </c>
      <c r="BG2828" s="2">
        <f t="shared" si="1131"/>
        <v>0</v>
      </c>
      <c r="BH2828" s="2">
        <f t="shared" si="1132"/>
        <v>0</v>
      </c>
      <c r="BJ2828" t="s">
        <v>685</v>
      </c>
      <c r="BK2828" t="s">
        <v>52</v>
      </c>
      <c r="BL2828">
        <v>8</v>
      </c>
      <c r="BN2828">
        <v>0</v>
      </c>
      <c r="BO2828" s="60">
        <v>48</v>
      </c>
      <c r="BP2828" s="62">
        <v>407</v>
      </c>
      <c r="BQ2828" s="66">
        <f t="shared" si="1133"/>
        <v>48407</v>
      </c>
      <c r="BR2828" s="66">
        <f t="shared" si="1123"/>
        <v>48407</v>
      </c>
      <c r="BS2828" s="3" t="s">
        <v>3083</v>
      </c>
      <c r="CB2828" s="73"/>
      <c r="CD2828" s="38">
        <f t="shared" si="1134"/>
        <v>63</v>
      </c>
      <c r="CE2828" s="38">
        <f>12726+17</f>
        <v>12743</v>
      </c>
      <c r="CF2828" s="38">
        <v>17</v>
      </c>
      <c r="CM2828" s="51"/>
    </row>
    <row r="2829" spans="1:91" ht="14" hidden="1" customHeight="1" outlineLevel="1" x14ac:dyDescent="0.2">
      <c r="A2829" t="s">
        <v>2211</v>
      </c>
      <c r="B2829" t="s">
        <v>52</v>
      </c>
      <c r="C2829" s="1">
        <f t="shared" si="1124"/>
        <v>25579</v>
      </c>
      <c r="D2829" s="3">
        <f>IF(N2829&gt;0, RANK(N2829,(N2829:P2829,Q2829:AE2829)),0)</f>
        <v>2</v>
      </c>
      <c r="E2829" s="3">
        <f>IF(O2829&gt;0,RANK(O2829,(N2829:P2829,Q2829:AE2829)),0)</f>
        <v>1</v>
      </c>
      <c r="F2829" s="3">
        <f>IF(P2829&gt;0,RANK(P2829,(N2829:P2829,Q2829:AE2829)),0)</f>
        <v>0</v>
      </c>
      <c r="G2829" s="1">
        <f t="shared" si="1135"/>
        <v>9312</v>
      </c>
      <c r="H2829" s="2">
        <f t="shared" si="1136"/>
        <v>0.36404863364478673</v>
      </c>
      <c r="I2829" s="2"/>
      <c r="J2829" s="2">
        <f t="shared" si="1125"/>
        <v>0.31373392235818442</v>
      </c>
      <c r="K2829" s="2">
        <f t="shared" si="1126"/>
        <v>0.67778255600297121</v>
      </c>
      <c r="L2829" s="2">
        <f t="shared" si="1127"/>
        <v>0</v>
      </c>
      <c r="M2829" s="2">
        <f t="shared" si="1128"/>
        <v>8.4835216388443602E-3</v>
      </c>
      <c r="N2829" s="38">
        <v>8025</v>
      </c>
      <c r="O2829" s="38">
        <v>17337</v>
      </c>
      <c r="P2829" s="38"/>
      <c r="Q2829" s="38">
        <v>131</v>
      </c>
      <c r="R2829" s="38">
        <v>79</v>
      </c>
      <c r="S2829" s="38"/>
      <c r="T2829" s="38">
        <v>2</v>
      </c>
      <c r="U2829" s="38">
        <v>0</v>
      </c>
      <c r="V2829" s="38"/>
      <c r="W2829" s="38">
        <f>IF(Copyright!B$11=1,IF(CF2829&gt;0,CF2829-T2829-X2829-U2829-SUM(Z2829:AY2829),SUM(CN2829:CR2829)),SUM(CN2829:CR2829))</f>
        <v>0</v>
      </c>
      <c r="X2829" s="38">
        <v>5</v>
      </c>
      <c r="Y2829" s="38"/>
      <c r="Z2829" s="38">
        <v>0</v>
      </c>
      <c r="AA2829" s="38"/>
      <c r="AB2829" s="38"/>
      <c r="AC2829" s="38"/>
      <c r="AD2829" s="38"/>
      <c r="AE2829" s="38"/>
      <c r="AF2829" s="38"/>
      <c r="AG2829" s="38"/>
      <c r="AH2829" s="38"/>
      <c r="AI2829" s="38"/>
      <c r="AJ2829" s="38"/>
      <c r="AK2829" s="38"/>
      <c r="AL2829" s="38">
        <v>0</v>
      </c>
      <c r="AM2829" s="38"/>
      <c r="AN2829" s="38"/>
      <c r="AO2829" s="38"/>
      <c r="AP2829" s="38"/>
      <c r="AQ2829" s="38"/>
      <c r="AR2829" s="38"/>
      <c r="AS2829" s="38"/>
      <c r="AT2829" s="38"/>
      <c r="AU2829" s="38"/>
      <c r="AV2829" s="38"/>
      <c r="AW2829" s="38"/>
      <c r="AX2829" s="38"/>
      <c r="AY2829" s="38"/>
      <c r="BA2829" s="3">
        <f>IF(Q2829&gt;0,RANK(Q2829,(N2829:P2829,Q2829:AE2829)),0)</f>
        <v>3</v>
      </c>
      <c r="BB2829" s="3">
        <f>IF(R2829&gt;0,RANK(R2829,(N2829:P2829,Q2829:AE2829)),0)</f>
        <v>4</v>
      </c>
      <c r="BC2829" s="3">
        <f>IF(S2829&gt;0,RANK(S2829,(N2829:P2829,Q2829:AE2829)),0)</f>
        <v>0</v>
      </c>
      <c r="BD2829" s="3">
        <f>IF(T2829&gt;0,RANK(T2829,(N2829:P2829,Q2829:AE2829)),0)</f>
        <v>6</v>
      </c>
      <c r="BE2829" s="2">
        <f t="shared" si="1129"/>
        <v>5.1213886391180269E-3</v>
      </c>
      <c r="BF2829" s="2">
        <f t="shared" si="1130"/>
        <v>3.0884710113765197E-3</v>
      </c>
      <c r="BG2829" s="2">
        <f t="shared" si="1131"/>
        <v>0</v>
      </c>
      <c r="BH2829" s="2">
        <f t="shared" si="1132"/>
        <v>7.8189139528519482E-5</v>
      </c>
      <c r="BJ2829" t="s">
        <v>2211</v>
      </c>
      <c r="BK2829" t="s">
        <v>52</v>
      </c>
      <c r="BL2829">
        <v>27</v>
      </c>
      <c r="BN2829">
        <v>0</v>
      </c>
      <c r="BO2829" s="60">
        <v>48</v>
      </c>
      <c r="BP2829" s="62">
        <v>409</v>
      </c>
      <c r="BQ2829" s="66">
        <f t="shared" si="1133"/>
        <v>48409</v>
      </c>
      <c r="BR2829" s="66">
        <f t="shared" si="1123"/>
        <v>48409</v>
      </c>
      <c r="BS2829" s="3" t="s">
        <v>3083</v>
      </c>
      <c r="CB2829" s="73"/>
      <c r="CD2829" s="38">
        <f t="shared" si="1134"/>
        <v>0</v>
      </c>
      <c r="CE2829" s="38">
        <v>25579</v>
      </c>
      <c r="CF2829" s="38">
        <v>7</v>
      </c>
      <c r="CG2829" s="38" t="s">
        <v>3953</v>
      </c>
      <c r="CM2829" s="51"/>
    </row>
    <row r="2830" spans="1:91" ht="14" hidden="1" customHeight="1" outlineLevel="1" x14ac:dyDescent="0.2">
      <c r="A2830" t="s">
        <v>1656</v>
      </c>
      <c r="B2830" t="s">
        <v>52</v>
      </c>
      <c r="C2830" s="1">
        <f t="shared" si="1124"/>
        <v>2705</v>
      </c>
      <c r="D2830" s="3">
        <f>IF(N2830&gt;0, RANK(N2830,(N2830:P2830,Q2830:AE2830)),0)</f>
        <v>2</v>
      </c>
      <c r="E2830" s="3">
        <f>IF(O2830&gt;0,RANK(O2830,(N2830:P2830,Q2830:AE2830)),0)</f>
        <v>1</v>
      </c>
      <c r="F2830" s="3">
        <f>IF(P2830&gt;0,RANK(P2830,(N2830:P2830,Q2830:AE2830)),0)</f>
        <v>0</v>
      </c>
      <c r="G2830" s="1">
        <f t="shared" si="1135"/>
        <v>2136</v>
      </c>
      <c r="H2830" s="2">
        <f t="shared" si="1136"/>
        <v>0.78964879852125691</v>
      </c>
      <c r="I2830" s="2"/>
      <c r="J2830" s="2">
        <f t="shared" si="1125"/>
        <v>0.10203327171903882</v>
      </c>
      <c r="K2830" s="2">
        <f t="shared" si="1126"/>
        <v>0.89168207024029578</v>
      </c>
      <c r="L2830" s="2">
        <f t="shared" si="1127"/>
        <v>0</v>
      </c>
      <c r="M2830" s="2">
        <f t="shared" si="1128"/>
        <v>6.2846580406653585E-3</v>
      </c>
      <c r="N2830" s="38">
        <v>276</v>
      </c>
      <c r="O2830" s="38">
        <v>2412</v>
      </c>
      <c r="P2830" s="38"/>
      <c r="Q2830" s="38">
        <v>12</v>
      </c>
      <c r="R2830" s="38">
        <v>3</v>
      </c>
      <c r="S2830" s="38"/>
      <c r="T2830" s="38">
        <v>0</v>
      </c>
      <c r="U2830" s="38">
        <v>0</v>
      </c>
      <c r="V2830" s="38"/>
      <c r="W2830" s="38">
        <f>IF(Copyright!B$11=1,IF(CF2830&gt;0,CF2830-T2830-X2830-U2830-SUM(Z2830:AY2830),SUM(CN2830:CR2830)),SUM(CN2830:CR2830))</f>
        <v>0</v>
      </c>
      <c r="X2830" s="38">
        <v>0</v>
      </c>
      <c r="Y2830" s="38"/>
      <c r="Z2830" s="38">
        <v>2</v>
      </c>
      <c r="AA2830" s="38"/>
      <c r="AB2830" s="38"/>
      <c r="AC2830" s="38"/>
      <c r="AD2830" s="38"/>
      <c r="AE2830" s="38"/>
      <c r="AF2830" s="38"/>
      <c r="AG2830" s="38"/>
      <c r="AH2830" s="38"/>
      <c r="AI2830" s="38"/>
      <c r="AJ2830" s="38"/>
      <c r="AK2830" s="38"/>
      <c r="AL2830" s="38">
        <v>0</v>
      </c>
      <c r="AM2830" s="38"/>
      <c r="AN2830" s="38"/>
      <c r="AO2830" s="38"/>
      <c r="AP2830" s="38"/>
      <c r="AQ2830" s="38"/>
      <c r="AR2830" s="38"/>
      <c r="AS2830" s="38"/>
      <c r="AT2830" s="38"/>
      <c r="AU2830" s="38"/>
      <c r="AV2830" s="38"/>
      <c r="AW2830" s="38"/>
      <c r="AX2830" s="38"/>
      <c r="AY2830" s="38"/>
      <c r="BA2830" s="3">
        <f>IF(Q2830&gt;0,RANK(Q2830,(N2830:P2830,Q2830:AE2830)),0)</f>
        <v>3</v>
      </c>
      <c r="BB2830" s="3">
        <f>IF(R2830&gt;0,RANK(R2830,(N2830:P2830,Q2830:AE2830)),0)</f>
        <v>4</v>
      </c>
      <c r="BC2830" s="3">
        <f>IF(S2830&gt;0,RANK(S2830,(N2830:P2830,Q2830:AE2830)),0)</f>
        <v>0</v>
      </c>
      <c r="BD2830" s="3">
        <f>IF(T2830&gt;0,RANK(T2830,(N2830:P2830,Q2830:AE2830)),0)</f>
        <v>0</v>
      </c>
      <c r="BE2830" s="2">
        <f t="shared" si="1129"/>
        <v>4.4362292051756003E-3</v>
      </c>
      <c r="BF2830" s="2">
        <f t="shared" si="1130"/>
        <v>1.1090573012939001E-3</v>
      </c>
      <c r="BG2830" s="2">
        <f t="shared" si="1131"/>
        <v>0</v>
      </c>
      <c r="BH2830" s="2">
        <f t="shared" si="1132"/>
        <v>0</v>
      </c>
      <c r="BJ2830" t="s">
        <v>1656</v>
      </c>
      <c r="BK2830" t="s">
        <v>52</v>
      </c>
      <c r="BL2830">
        <v>11</v>
      </c>
      <c r="BN2830">
        <v>0</v>
      </c>
      <c r="BO2830" s="60">
        <v>48</v>
      </c>
      <c r="BP2830" s="62">
        <v>411</v>
      </c>
      <c r="BQ2830" s="66">
        <f t="shared" si="1133"/>
        <v>48411</v>
      </c>
      <c r="BR2830" s="66">
        <f t="shared" si="1123"/>
        <v>48411</v>
      </c>
      <c r="BS2830" s="3" t="s">
        <v>3083</v>
      </c>
      <c r="CB2830" s="6"/>
      <c r="CD2830" s="38">
        <f t="shared" si="1134"/>
        <v>2705</v>
      </c>
    </row>
    <row r="2831" spans="1:91" ht="14" hidden="1" customHeight="1" outlineLevel="1" x14ac:dyDescent="0.2">
      <c r="A2831" t="s">
        <v>2539</v>
      </c>
      <c r="B2831" t="s">
        <v>52</v>
      </c>
      <c r="C2831" s="1">
        <f t="shared" si="1124"/>
        <v>1108</v>
      </c>
      <c r="D2831" s="3">
        <f>IF(N2831&gt;0, RANK(N2831,(N2831:P2831,Q2831:AE2831)),0)</f>
        <v>2</v>
      </c>
      <c r="E2831" s="3">
        <f>IF(O2831&gt;0,RANK(O2831,(N2831:P2831,Q2831:AE2831)),0)</f>
        <v>1</v>
      </c>
      <c r="F2831" s="3">
        <f>IF(P2831&gt;0,RANK(P2831,(N2831:P2831,Q2831:AE2831)),0)</f>
        <v>0</v>
      </c>
      <c r="G2831" s="1">
        <f t="shared" si="1135"/>
        <v>714</v>
      </c>
      <c r="H2831" s="2">
        <f t="shared" si="1136"/>
        <v>0.64440433212996395</v>
      </c>
      <c r="I2831" s="2"/>
      <c r="J2831" s="2">
        <f t="shared" si="1125"/>
        <v>0.17328519855595667</v>
      </c>
      <c r="K2831" s="2">
        <f t="shared" si="1126"/>
        <v>0.81768953068592054</v>
      </c>
      <c r="L2831" s="2">
        <f t="shared" si="1127"/>
        <v>0</v>
      </c>
      <c r="M2831" s="2">
        <f t="shared" si="1128"/>
        <v>9.0252707581227609E-3</v>
      </c>
      <c r="N2831" s="38">
        <v>192</v>
      </c>
      <c r="O2831" s="38">
        <v>906</v>
      </c>
      <c r="P2831" s="38"/>
      <c r="Q2831" s="38">
        <v>7</v>
      </c>
      <c r="R2831" s="38">
        <v>3</v>
      </c>
      <c r="S2831" s="38"/>
      <c r="T2831" s="38">
        <v>0</v>
      </c>
      <c r="U2831" s="38">
        <v>0</v>
      </c>
      <c r="V2831" s="38"/>
      <c r="W2831" s="38">
        <f>IF(Copyright!B$11=1,IF(CF2831&gt;0,CF2831-T2831-X2831-U2831-SUM(Z2831:AY2831),SUM(CN2831:CR2831)),SUM(CN2831:CR2831))</f>
        <v>0</v>
      </c>
      <c r="X2831" s="38">
        <v>0</v>
      </c>
      <c r="Y2831" s="38"/>
      <c r="Z2831" s="38">
        <v>0</v>
      </c>
      <c r="AA2831" s="38"/>
      <c r="AB2831" s="38"/>
      <c r="AC2831" s="38"/>
      <c r="AD2831" s="38"/>
      <c r="AE2831" s="38"/>
      <c r="AF2831" s="38"/>
      <c r="AG2831" s="38"/>
      <c r="AH2831" s="38"/>
      <c r="AI2831" s="38"/>
      <c r="AJ2831" s="38"/>
      <c r="AK2831" s="38"/>
      <c r="AL2831" s="38">
        <v>0</v>
      </c>
      <c r="AM2831" s="38"/>
      <c r="AN2831" s="38"/>
      <c r="AO2831" s="38"/>
      <c r="AP2831" s="38"/>
      <c r="AQ2831" s="38"/>
      <c r="AR2831" s="38"/>
      <c r="AS2831" s="38"/>
      <c r="AT2831" s="38"/>
      <c r="AU2831" s="38"/>
      <c r="AV2831" s="38"/>
      <c r="AW2831" s="38"/>
      <c r="AX2831" s="38"/>
      <c r="AY2831" s="38"/>
      <c r="BA2831" s="3">
        <f>IF(Q2831&gt;0,RANK(Q2831,(N2831:P2831,Q2831:AE2831)),0)</f>
        <v>3</v>
      </c>
      <c r="BB2831" s="3">
        <f>IF(R2831&gt;0,RANK(R2831,(N2831:P2831,Q2831:AE2831)),0)</f>
        <v>4</v>
      </c>
      <c r="BC2831" s="3">
        <f>IF(S2831&gt;0,RANK(S2831,(N2831:P2831,Q2831:AE2831)),0)</f>
        <v>0</v>
      </c>
      <c r="BD2831" s="3">
        <f>IF(T2831&gt;0,RANK(T2831,(N2831:P2831,Q2831:AE2831)),0)</f>
        <v>0</v>
      </c>
      <c r="BE2831" s="2">
        <f t="shared" si="1129"/>
        <v>6.3176895306859202E-3</v>
      </c>
      <c r="BF2831" s="2">
        <f t="shared" si="1130"/>
        <v>2.707581227436823E-3</v>
      </c>
      <c r="BG2831" s="2">
        <f t="shared" si="1131"/>
        <v>0</v>
      </c>
      <c r="BH2831" s="2">
        <f t="shared" si="1132"/>
        <v>0</v>
      </c>
      <c r="BJ2831" t="s">
        <v>2539</v>
      </c>
      <c r="BK2831" t="s">
        <v>52</v>
      </c>
      <c r="BL2831">
        <v>23</v>
      </c>
      <c r="BN2831">
        <v>0</v>
      </c>
      <c r="BO2831" s="60">
        <v>48</v>
      </c>
      <c r="BP2831" s="62">
        <v>413</v>
      </c>
      <c r="BQ2831" s="66">
        <f t="shared" si="1133"/>
        <v>48413</v>
      </c>
      <c r="BR2831" s="66">
        <f t="shared" si="1123"/>
        <v>48413</v>
      </c>
      <c r="BS2831" s="3" t="s">
        <v>3083</v>
      </c>
      <c r="CB2831" s="6"/>
      <c r="CD2831" s="38">
        <f t="shared" si="1134"/>
        <v>1108</v>
      </c>
    </row>
    <row r="2832" spans="1:91" ht="14" hidden="1" customHeight="1" outlineLevel="1" x14ac:dyDescent="0.2">
      <c r="A2832" t="s">
        <v>2235</v>
      </c>
      <c r="B2832" t="s">
        <v>52</v>
      </c>
      <c r="C2832" s="1">
        <f t="shared" si="1124"/>
        <v>5721</v>
      </c>
      <c r="D2832" s="3">
        <f>IF(N2832&gt;0, RANK(N2832,(N2832:P2832,Q2832:AE2832)),0)</f>
        <v>2</v>
      </c>
      <c r="E2832" s="3">
        <f>IF(O2832&gt;0,RANK(O2832,(N2832:P2832,Q2832:AE2832)),0)</f>
        <v>1</v>
      </c>
      <c r="F2832" s="3">
        <f>IF(P2832&gt;0,RANK(P2832,(N2832:P2832,Q2832:AE2832)),0)</f>
        <v>0</v>
      </c>
      <c r="G2832" s="1">
        <f t="shared" si="1135"/>
        <v>4211</v>
      </c>
      <c r="H2832" s="2">
        <f t="shared" si="1136"/>
        <v>0.73606012934801612</v>
      </c>
      <c r="I2832" s="2"/>
      <c r="J2832" s="2">
        <f t="shared" si="1125"/>
        <v>0.12829924838314979</v>
      </c>
      <c r="K2832" s="2">
        <f t="shared" si="1126"/>
        <v>0.86435937773116589</v>
      </c>
      <c r="L2832" s="2">
        <f t="shared" si="1127"/>
        <v>0</v>
      </c>
      <c r="M2832" s="2">
        <f t="shared" si="1128"/>
        <v>7.3413738856843436E-3</v>
      </c>
      <c r="N2832" s="38">
        <v>734</v>
      </c>
      <c r="O2832" s="38">
        <v>4945</v>
      </c>
      <c r="P2832" s="38"/>
      <c r="Q2832" s="38">
        <v>27</v>
      </c>
      <c r="R2832" s="38">
        <v>14</v>
      </c>
      <c r="S2832" s="38"/>
      <c r="T2832" s="38">
        <v>0</v>
      </c>
      <c r="U2832" s="38">
        <v>0</v>
      </c>
      <c r="V2832" s="38"/>
      <c r="W2832" s="38">
        <f>IF(Copyright!B$11=1,IF(CF2832&gt;0,CF2832-T2832-X2832-U2832-SUM(Z2832:AY2832),SUM(CN2832:CR2832)),SUM(CN2832:CR2832))</f>
        <v>0</v>
      </c>
      <c r="X2832" s="38">
        <v>0</v>
      </c>
      <c r="Y2832" s="38"/>
      <c r="Z2832" s="38">
        <v>1</v>
      </c>
      <c r="AA2832" s="38"/>
      <c r="AB2832" s="38"/>
      <c r="AC2832" s="38"/>
      <c r="AD2832" s="38"/>
      <c r="AE2832" s="38"/>
      <c r="AF2832" s="38"/>
      <c r="AG2832" s="38"/>
      <c r="AH2832" s="38"/>
      <c r="AI2832" s="38"/>
      <c r="AJ2832" s="38"/>
      <c r="AK2832" s="38"/>
      <c r="AL2832" s="38">
        <v>0</v>
      </c>
      <c r="AM2832" s="38"/>
      <c r="AN2832" s="38"/>
      <c r="AO2832" s="38"/>
      <c r="AP2832" s="38"/>
      <c r="AQ2832" s="38"/>
      <c r="AR2832" s="38"/>
      <c r="AS2832" s="38"/>
      <c r="AT2832" s="38"/>
      <c r="AU2832" s="38"/>
      <c r="AV2832" s="38"/>
      <c r="AW2832" s="38"/>
      <c r="AX2832" s="38"/>
      <c r="AY2832" s="38"/>
      <c r="BA2832" s="3">
        <f>IF(Q2832&gt;0,RANK(Q2832,(N2832:P2832,Q2832:AE2832)),0)</f>
        <v>3</v>
      </c>
      <c r="BB2832" s="3">
        <f>IF(R2832&gt;0,RANK(R2832,(N2832:P2832,Q2832:AE2832)),0)</f>
        <v>4</v>
      </c>
      <c r="BC2832" s="3">
        <f>IF(S2832&gt;0,RANK(S2832,(N2832:P2832,Q2832:AE2832)),0)</f>
        <v>0</v>
      </c>
      <c r="BD2832" s="3">
        <f>IF(T2832&gt;0,RANK(T2832,(N2832:P2832,Q2832:AE2832)),0)</f>
        <v>0</v>
      </c>
      <c r="BE2832" s="2">
        <f t="shared" si="1129"/>
        <v>4.7194546407970635E-3</v>
      </c>
      <c r="BF2832" s="2">
        <f t="shared" si="1130"/>
        <v>2.4471246285614405E-3</v>
      </c>
      <c r="BG2832" s="2">
        <f t="shared" si="1131"/>
        <v>0</v>
      </c>
      <c r="BH2832" s="2">
        <f t="shared" si="1132"/>
        <v>0</v>
      </c>
      <c r="BJ2832" t="s">
        <v>2235</v>
      </c>
      <c r="BK2832" t="s">
        <v>52</v>
      </c>
      <c r="BL2832">
        <v>19</v>
      </c>
      <c r="BN2832">
        <v>0</v>
      </c>
      <c r="BO2832" s="60">
        <v>48</v>
      </c>
      <c r="BP2832" s="62">
        <v>415</v>
      </c>
      <c r="BQ2832" s="66">
        <f t="shared" si="1133"/>
        <v>48415</v>
      </c>
      <c r="BR2832" s="66">
        <f t="shared" si="1123"/>
        <v>48415</v>
      </c>
      <c r="BS2832" s="3" t="s">
        <v>3083</v>
      </c>
      <c r="CB2832" s="6"/>
      <c r="CD2832" s="38">
        <f t="shared" si="1134"/>
        <v>5721</v>
      </c>
    </row>
    <row r="2833" spans="1:95" ht="14" hidden="1" customHeight="1" outlineLevel="1" x14ac:dyDescent="0.2">
      <c r="A2833" t="s">
        <v>2753</v>
      </c>
      <c r="B2833" t="s">
        <v>52</v>
      </c>
      <c r="C2833" s="1">
        <f t="shared" si="1124"/>
        <v>1728</v>
      </c>
      <c r="D2833" s="3">
        <f>IF(N2833&gt;0, RANK(N2833,(N2833:P2833,Q2833:AE2833)),0)</f>
        <v>2</v>
      </c>
      <c r="E2833" s="3">
        <f>IF(O2833&gt;0,RANK(O2833,(N2833:P2833,Q2833:AE2833)),0)</f>
        <v>1</v>
      </c>
      <c r="F2833" s="3">
        <f>IF(P2833&gt;0,RANK(P2833,(N2833:P2833,Q2833:AE2833)),0)</f>
        <v>0</v>
      </c>
      <c r="G2833" s="1">
        <f t="shared" si="1135"/>
        <v>1419</v>
      </c>
      <c r="H2833" s="2">
        <f t="shared" si="1136"/>
        <v>0.82118055555555558</v>
      </c>
      <c r="I2833" s="2"/>
      <c r="J2833" s="2">
        <f t="shared" si="1125"/>
        <v>8.4490740740740741E-2</v>
      </c>
      <c r="K2833" s="2">
        <f t="shared" si="1126"/>
        <v>0.90567129629629628</v>
      </c>
      <c r="L2833" s="2">
        <f t="shared" si="1127"/>
        <v>0</v>
      </c>
      <c r="M2833" s="2">
        <f t="shared" si="1128"/>
        <v>9.8379629629630205E-3</v>
      </c>
      <c r="N2833" s="38">
        <v>146</v>
      </c>
      <c r="O2833" s="38">
        <v>1565</v>
      </c>
      <c r="P2833" s="38"/>
      <c r="Q2833" s="38">
        <v>12</v>
      </c>
      <c r="R2833" s="38">
        <v>4</v>
      </c>
      <c r="S2833" s="38"/>
      <c r="T2833" s="38">
        <v>1</v>
      </c>
      <c r="U2833" s="38">
        <v>0</v>
      </c>
      <c r="V2833" s="38"/>
      <c r="W2833" s="38">
        <f>IF(Copyright!B$11=1,IF(CF2833&gt;0,CF2833-T2833-X2833-U2833-SUM(Z2833:AY2833),SUM(CN2833:CR2833)),SUM(CN2833:CR2833))</f>
        <v>0</v>
      </c>
      <c r="X2833" s="38">
        <v>0</v>
      </c>
      <c r="Y2833" s="38"/>
      <c r="Z2833" s="38">
        <v>0</v>
      </c>
      <c r="AA2833" s="38"/>
      <c r="AB2833" s="38"/>
      <c r="AC2833" s="38"/>
      <c r="AD2833" s="38"/>
      <c r="AE2833" s="38"/>
      <c r="AF2833" s="38"/>
      <c r="AG2833" s="38"/>
      <c r="AH2833" s="38"/>
      <c r="AI2833" s="38"/>
      <c r="AJ2833" s="38"/>
      <c r="AK2833" s="38"/>
      <c r="AL2833" s="38">
        <v>0</v>
      </c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BA2833" s="3">
        <f>IF(Q2833&gt;0,RANK(Q2833,(N2833:P2833,Q2833:AE2833)),0)</f>
        <v>3</v>
      </c>
      <c r="BB2833" s="3">
        <f>IF(R2833&gt;0,RANK(R2833,(N2833:P2833,Q2833:AE2833)),0)</f>
        <v>4</v>
      </c>
      <c r="BC2833" s="3">
        <f>IF(S2833&gt;0,RANK(S2833,(N2833:P2833,Q2833:AE2833)),0)</f>
        <v>0</v>
      </c>
      <c r="BD2833" s="3">
        <f>IF(T2833&gt;0,RANK(T2833,(N2833:P2833,Q2833:AE2833)),0)</f>
        <v>5</v>
      </c>
      <c r="BE2833" s="2">
        <f t="shared" si="1129"/>
        <v>6.9444444444444441E-3</v>
      </c>
      <c r="BF2833" s="2">
        <f t="shared" si="1130"/>
        <v>2.3148148148148147E-3</v>
      </c>
      <c r="BG2833" s="2">
        <f t="shared" si="1131"/>
        <v>0</v>
      </c>
      <c r="BH2833" s="2">
        <f t="shared" si="1132"/>
        <v>5.7870370370370367E-4</v>
      </c>
      <c r="BJ2833" t="s">
        <v>2753</v>
      </c>
      <c r="BK2833" t="s">
        <v>52</v>
      </c>
      <c r="BL2833">
        <v>19</v>
      </c>
      <c r="BN2833">
        <v>0</v>
      </c>
      <c r="BO2833" s="60">
        <v>48</v>
      </c>
      <c r="BP2833" s="62">
        <v>417</v>
      </c>
      <c r="BQ2833" s="66">
        <f t="shared" si="1133"/>
        <v>48417</v>
      </c>
      <c r="BR2833" s="66">
        <f t="shared" si="1123"/>
        <v>48417</v>
      </c>
      <c r="BS2833" s="3" t="s">
        <v>3083</v>
      </c>
      <c r="CB2833" s="6"/>
      <c r="CD2833" s="38">
        <f t="shared" si="1134"/>
        <v>1728</v>
      </c>
    </row>
    <row r="2834" spans="1:95" ht="14" hidden="1" customHeight="1" outlineLevel="1" x14ac:dyDescent="0.2">
      <c r="A2834" t="s">
        <v>23</v>
      </c>
      <c r="B2834" t="s">
        <v>52</v>
      </c>
      <c r="C2834" s="1">
        <f t="shared" si="1124"/>
        <v>9959</v>
      </c>
      <c r="D2834" s="3">
        <f>IF(N2834&gt;0, RANK(N2834,(N2834:P2834,Q2834:AE2834)),0)</f>
        <v>2</v>
      </c>
      <c r="E2834" s="3">
        <f>IF(O2834&gt;0,RANK(O2834,(N2834:P2834,Q2834:AE2834)),0)</f>
        <v>1</v>
      </c>
      <c r="F2834" s="3">
        <f>IF(P2834&gt;0,RANK(P2834,(N2834:P2834,Q2834:AE2834)),0)</f>
        <v>0</v>
      </c>
      <c r="G2834" s="1">
        <f t="shared" si="1135"/>
        <v>6423</v>
      </c>
      <c r="H2834" s="2">
        <f t="shared" si="1136"/>
        <v>0.6449442715132041</v>
      </c>
      <c r="I2834" s="2"/>
      <c r="J2834" s="2">
        <f t="shared" si="1125"/>
        <v>0.17481674866954514</v>
      </c>
      <c r="K2834" s="2">
        <f t="shared" si="1126"/>
        <v>0.81976102018274932</v>
      </c>
      <c r="L2834" s="2">
        <f t="shared" si="1127"/>
        <v>0</v>
      </c>
      <c r="M2834" s="2">
        <f t="shared" si="1128"/>
        <v>5.4222311477055696E-3</v>
      </c>
      <c r="N2834" s="38">
        <v>1741</v>
      </c>
      <c r="O2834" s="38">
        <v>8164</v>
      </c>
      <c r="P2834" s="38"/>
      <c r="Q2834" s="38">
        <v>27</v>
      </c>
      <c r="R2834" s="38">
        <v>16</v>
      </c>
      <c r="S2834" s="38"/>
      <c r="T2834" s="38">
        <v>0</v>
      </c>
      <c r="U2834" s="38">
        <v>0</v>
      </c>
      <c r="V2834" s="38"/>
      <c r="W2834" s="38">
        <f>IF(Copyright!B$11=1,IF(CF2834&gt;0,CF2834-T2834-X2834-U2834-SUM(Z2834:AY2834),SUM(CN2834:CR2834)),SUM(CN2834:CR2834))</f>
        <v>11</v>
      </c>
      <c r="X2834" s="38">
        <v>0</v>
      </c>
      <c r="Y2834" s="38"/>
      <c r="Z2834" s="38">
        <v>0</v>
      </c>
      <c r="AA2834" s="38"/>
      <c r="AB2834" s="38"/>
      <c r="AC2834" s="38"/>
      <c r="AD2834" s="38"/>
      <c r="AE2834" s="38"/>
      <c r="AF2834" s="38"/>
      <c r="AG2834" s="38"/>
      <c r="AH2834" s="38"/>
      <c r="AI2834" s="38"/>
      <c r="AJ2834" s="38"/>
      <c r="AK2834" s="38"/>
      <c r="AL2834" s="38">
        <v>0</v>
      </c>
      <c r="AM2834" s="38"/>
      <c r="AN2834" s="38"/>
      <c r="AO2834" s="38"/>
      <c r="AP2834" s="38"/>
      <c r="AQ2834" s="38"/>
      <c r="AR2834" s="38"/>
      <c r="AS2834" s="38"/>
      <c r="AT2834" s="38"/>
      <c r="AU2834" s="38"/>
      <c r="AV2834" s="38"/>
      <c r="AW2834" s="38"/>
      <c r="AX2834" s="38"/>
      <c r="AY2834" s="38"/>
      <c r="BA2834" s="3">
        <f>IF(Q2834&gt;0,RANK(Q2834,(N2834:P2834,Q2834:AE2834)),0)</f>
        <v>3</v>
      </c>
      <c r="BB2834" s="3">
        <f>IF(R2834&gt;0,RANK(R2834,(N2834:P2834,Q2834:AE2834)),0)</f>
        <v>4</v>
      </c>
      <c r="BC2834" s="3">
        <f>IF(S2834&gt;0,RANK(S2834,(N2834:P2834,Q2834:AE2834)),0)</f>
        <v>0</v>
      </c>
      <c r="BD2834" s="3">
        <f>IF(T2834&gt;0,RANK(T2834,(N2834:P2834,Q2834:AE2834)),0)</f>
        <v>0</v>
      </c>
      <c r="BE2834" s="2">
        <f t="shared" si="1129"/>
        <v>2.7111155738527965E-3</v>
      </c>
      <c r="BF2834" s="2">
        <f t="shared" si="1130"/>
        <v>1.6065870067275831E-3</v>
      </c>
      <c r="BG2834" s="2">
        <f t="shared" si="1131"/>
        <v>0</v>
      </c>
      <c r="BH2834" s="2">
        <f t="shared" si="1132"/>
        <v>0</v>
      </c>
      <c r="BJ2834" t="s">
        <v>23</v>
      </c>
      <c r="BK2834" t="s">
        <v>52</v>
      </c>
      <c r="BL2834">
        <v>1</v>
      </c>
      <c r="BN2834">
        <v>0</v>
      </c>
      <c r="BO2834" s="60">
        <v>48</v>
      </c>
      <c r="BP2834" s="62">
        <v>419</v>
      </c>
      <c r="BQ2834" s="66">
        <f t="shared" si="1133"/>
        <v>48419</v>
      </c>
      <c r="BR2834" s="66">
        <f t="shared" si="1123"/>
        <v>48419</v>
      </c>
      <c r="BS2834" s="3" t="s">
        <v>3083</v>
      </c>
      <c r="BY2834" s="73"/>
      <c r="CB2834" s="73"/>
      <c r="CD2834" s="38">
        <f t="shared" si="1134"/>
        <v>10</v>
      </c>
      <c r="CE2834" s="38">
        <v>9949</v>
      </c>
      <c r="CF2834" s="38">
        <v>11</v>
      </c>
    </row>
    <row r="2835" spans="1:95" ht="14" hidden="1" customHeight="1" outlineLevel="1" x14ac:dyDescent="0.2">
      <c r="A2835" t="s">
        <v>2820</v>
      </c>
      <c r="B2835" t="s">
        <v>52</v>
      </c>
      <c r="C2835" s="1">
        <f t="shared" si="1124"/>
        <v>876</v>
      </c>
      <c r="D2835" s="3">
        <f>IF(N2835&gt;0, RANK(N2835,(N2835:P2835,Q2835:AE2835)),0)</f>
        <v>2</v>
      </c>
      <c r="E2835" s="3">
        <f>IF(O2835&gt;0,RANK(O2835,(N2835:P2835,Q2835:AE2835)),0)</f>
        <v>1</v>
      </c>
      <c r="F2835" s="3">
        <f>IF(P2835&gt;0,RANK(P2835,(N2835:P2835,Q2835:AE2835)),0)</f>
        <v>0</v>
      </c>
      <c r="G2835" s="1">
        <f t="shared" si="1135"/>
        <v>769</v>
      </c>
      <c r="H2835" s="2">
        <f t="shared" si="1136"/>
        <v>0.87785388127853881</v>
      </c>
      <c r="I2835" s="2"/>
      <c r="J2835" s="2">
        <f t="shared" si="1125"/>
        <v>5.4794520547945202E-2</v>
      </c>
      <c r="K2835" s="2">
        <f t="shared" si="1126"/>
        <v>0.93264840182648401</v>
      </c>
      <c r="L2835" s="2">
        <f t="shared" si="1127"/>
        <v>0</v>
      </c>
      <c r="M2835" s="2">
        <f t="shared" si="1128"/>
        <v>1.2557077625570789E-2</v>
      </c>
      <c r="N2835" s="38">
        <v>48</v>
      </c>
      <c r="O2835" s="38">
        <v>817</v>
      </c>
      <c r="P2835" s="38"/>
      <c r="Q2835" s="38">
        <v>5</v>
      </c>
      <c r="R2835" s="38">
        <v>2</v>
      </c>
      <c r="S2835" s="38"/>
      <c r="T2835" s="38">
        <v>0</v>
      </c>
      <c r="U2835" s="38">
        <v>0</v>
      </c>
      <c r="V2835" s="38"/>
      <c r="W2835" s="38">
        <f>IF(Copyright!B$11=1,IF(CF2835&gt;0,CF2835-T2835-X2835-U2835-SUM(Z2835:AY2835),SUM(CN2835:CR2835)),SUM(CN2835:CR2835))</f>
        <v>4</v>
      </c>
      <c r="X2835" s="38">
        <v>0</v>
      </c>
      <c r="Y2835" s="38"/>
      <c r="Z2835" s="38">
        <v>0</v>
      </c>
      <c r="AA2835" s="38"/>
      <c r="AB2835" s="38"/>
      <c r="AC2835" s="38"/>
      <c r="AD2835" s="38"/>
      <c r="AE2835" s="38"/>
      <c r="AF2835" s="38"/>
      <c r="AG2835" s="38"/>
      <c r="AH2835" s="38"/>
      <c r="AI2835" s="38"/>
      <c r="AJ2835" s="38"/>
      <c r="AK2835" s="38"/>
      <c r="AL2835" s="38">
        <v>0</v>
      </c>
      <c r="AM2835" s="38"/>
      <c r="AN2835" s="38"/>
      <c r="AO2835" s="38"/>
      <c r="AP2835" s="38"/>
      <c r="AQ2835" s="38"/>
      <c r="AR2835" s="38"/>
      <c r="AS2835" s="38"/>
      <c r="AT2835" s="38"/>
      <c r="AU2835" s="38"/>
      <c r="AV2835" s="38"/>
      <c r="AW2835" s="38"/>
      <c r="AX2835" s="38"/>
      <c r="AY2835" s="38"/>
      <c r="BA2835" s="3">
        <f>IF(Q2835&gt;0,RANK(Q2835,(N2835:P2835,Q2835:AE2835)),0)</f>
        <v>3</v>
      </c>
      <c r="BB2835" s="3">
        <f>IF(R2835&gt;0,RANK(R2835,(N2835:P2835,Q2835:AE2835)),0)</f>
        <v>5</v>
      </c>
      <c r="BC2835" s="3">
        <f>IF(S2835&gt;0,RANK(S2835,(N2835:P2835,Q2835:AE2835)),0)</f>
        <v>0</v>
      </c>
      <c r="BD2835" s="3">
        <f>IF(T2835&gt;0,RANK(T2835,(N2835:P2835,Q2835:AE2835)),0)</f>
        <v>0</v>
      </c>
      <c r="BE2835" s="2">
        <f t="shared" si="1129"/>
        <v>5.7077625570776253E-3</v>
      </c>
      <c r="BF2835" s="2">
        <f t="shared" si="1130"/>
        <v>2.2831050228310501E-3</v>
      </c>
      <c r="BG2835" s="2">
        <f t="shared" si="1131"/>
        <v>0</v>
      </c>
      <c r="BH2835" s="2">
        <f t="shared" si="1132"/>
        <v>0</v>
      </c>
      <c r="BJ2835" t="s">
        <v>2820</v>
      </c>
      <c r="BK2835" t="s">
        <v>52</v>
      </c>
      <c r="BL2835">
        <v>13</v>
      </c>
      <c r="BN2835">
        <v>0</v>
      </c>
      <c r="BO2835" s="60">
        <v>48</v>
      </c>
      <c r="BP2835" s="62">
        <v>421</v>
      </c>
      <c r="BQ2835" s="66">
        <f t="shared" si="1133"/>
        <v>48421</v>
      </c>
      <c r="BR2835" s="66">
        <f t="shared" si="1123"/>
        <v>48421</v>
      </c>
      <c r="BS2835" s="3" t="s">
        <v>3083</v>
      </c>
      <c r="BY2835" s="73"/>
      <c r="CB2835" s="73"/>
      <c r="CD2835" s="38">
        <f t="shared" si="1134"/>
        <v>-22</v>
      </c>
      <c r="CE2835" s="38">
        <f>817+70+5+2+4</f>
        <v>898</v>
      </c>
      <c r="CF2835" s="38">
        <v>4</v>
      </c>
      <c r="CM2835" s="51"/>
    </row>
    <row r="2836" spans="1:95" ht="14" hidden="1" customHeight="1" outlineLevel="1" x14ac:dyDescent="0.2">
      <c r="A2836" t="s">
        <v>1949</v>
      </c>
      <c r="B2836" t="s">
        <v>52</v>
      </c>
      <c r="C2836" s="1">
        <f t="shared" si="1124"/>
        <v>104186</v>
      </c>
      <c r="D2836" s="3">
        <f>IF(N2836&gt;0, RANK(N2836,(N2836:P2836,Q2836:AE2836)),0)</f>
        <v>2</v>
      </c>
      <c r="E2836" s="3">
        <f>IF(O2836&gt;0,RANK(O2836,(N2836:P2836,Q2836:AE2836)),0)</f>
        <v>1</v>
      </c>
      <c r="F2836" s="3">
        <f>IF(P2836&gt;0,RANK(P2836,(N2836:P2836,Q2836:AE2836)),0)</f>
        <v>0</v>
      </c>
      <c r="G2836" s="1">
        <f t="shared" si="1135"/>
        <v>46821</v>
      </c>
      <c r="H2836" s="2">
        <f t="shared" si="1136"/>
        <v>0.44939819169562129</v>
      </c>
      <c r="I2836" s="2"/>
      <c r="J2836" s="2">
        <f t="shared" si="1125"/>
        <v>0.26914364693912812</v>
      </c>
      <c r="K2836" s="2">
        <f t="shared" si="1126"/>
        <v>0.71854183863474941</v>
      </c>
      <c r="L2836" s="2">
        <f t="shared" si="1127"/>
        <v>0</v>
      </c>
      <c r="M2836" s="2">
        <f t="shared" si="1128"/>
        <v>1.2314514426122414E-2</v>
      </c>
      <c r="N2836" s="38">
        <v>28041</v>
      </c>
      <c r="O2836" s="38">
        <v>74862</v>
      </c>
      <c r="P2836" s="38"/>
      <c r="Q2836" s="38">
        <v>559</v>
      </c>
      <c r="R2836" s="38">
        <v>353</v>
      </c>
      <c r="S2836" s="38"/>
      <c r="T2836" s="38">
        <v>13</v>
      </c>
      <c r="U2836" s="38">
        <v>6</v>
      </c>
      <c r="V2836" s="38"/>
      <c r="W2836" s="38">
        <f>IF(Copyright!B$11=1,IF(CF2836&gt;0,CF2836-T2836-X2836-U2836-SUM(Z2836:AY2836),SUM(CN2836:CR2836)),SUM(CN2836:CR2836))</f>
        <v>308</v>
      </c>
      <c r="X2836" s="38">
        <v>38</v>
      </c>
      <c r="Y2836" s="38"/>
      <c r="Z2836" s="38">
        <v>6</v>
      </c>
      <c r="AA2836" s="38"/>
      <c r="AB2836" s="38"/>
      <c r="AC2836" s="38"/>
      <c r="AD2836" s="38"/>
      <c r="AE2836" s="38"/>
      <c r="AF2836" s="38"/>
      <c r="AG2836" s="38"/>
      <c r="AH2836" s="38"/>
      <c r="AI2836" s="38"/>
      <c r="AJ2836" s="38"/>
      <c r="AK2836" s="38"/>
      <c r="AL2836" s="38">
        <v>0</v>
      </c>
      <c r="AM2836" s="38"/>
      <c r="AN2836" s="38"/>
      <c r="AO2836" s="38"/>
      <c r="AP2836" s="38"/>
      <c r="AQ2836" s="38"/>
      <c r="AR2836" s="38"/>
      <c r="AS2836" s="38"/>
      <c r="AT2836" s="38"/>
      <c r="AU2836" s="38"/>
      <c r="AV2836" s="38"/>
      <c r="AW2836" s="38"/>
      <c r="AX2836" s="38"/>
      <c r="AY2836" s="38"/>
      <c r="BA2836" s="3">
        <f>IF(Q2836&gt;0,RANK(Q2836,(N2836:P2836,Q2836:AE2836)),0)</f>
        <v>3</v>
      </c>
      <c r="BB2836" s="3">
        <f>IF(R2836&gt;0,RANK(R2836,(N2836:P2836,Q2836:AE2836)),0)</f>
        <v>4</v>
      </c>
      <c r="BC2836" s="3">
        <f>IF(S2836&gt;0,RANK(S2836,(N2836:P2836,Q2836:AE2836)),0)</f>
        <v>0</v>
      </c>
      <c r="BD2836" s="3">
        <f>IF(T2836&gt;0,RANK(T2836,(N2836:P2836,Q2836:AE2836)),0)</f>
        <v>7</v>
      </c>
      <c r="BE2836" s="2">
        <f t="shared" si="1129"/>
        <v>5.3654041809840097E-3</v>
      </c>
      <c r="BF2836" s="2">
        <f t="shared" si="1130"/>
        <v>3.3881711554335516E-3</v>
      </c>
      <c r="BG2836" s="2">
        <f t="shared" si="1131"/>
        <v>0</v>
      </c>
      <c r="BH2836" s="2">
        <f t="shared" si="1132"/>
        <v>1.2477684141823278E-4</v>
      </c>
      <c r="BJ2836" t="s">
        <v>1949</v>
      </c>
      <c r="BK2836" t="s">
        <v>52</v>
      </c>
      <c r="BL2836">
        <v>1</v>
      </c>
      <c r="BN2836">
        <v>0</v>
      </c>
      <c r="BO2836" s="60">
        <v>48</v>
      </c>
      <c r="BP2836" s="62">
        <v>423</v>
      </c>
      <c r="BQ2836" s="66">
        <f t="shared" si="1133"/>
        <v>48423</v>
      </c>
      <c r="BR2836" s="66">
        <f t="shared" si="1123"/>
        <v>48423</v>
      </c>
      <c r="BS2836" s="3" t="s">
        <v>3083</v>
      </c>
      <c r="BY2836" s="73"/>
      <c r="CB2836" s="73"/>
      <c r="CD2836" s="38">
        <f t="shared" si="1134"/>
        <v>0</v>
      </c>
      <c r="CE2836" s="38">
        <v>104186</v>
      </c>
      <c r="CF2836" s="38">
        <v>371</v>
      </c>
      <c r="CM2836" s="51"/>
    </row>
    <row r="2837" spans="1:95" ht="14" hidden="1" customHeight="1" outlineLevel="1" x14ac:dyDescent="0.2">
      <c r="A2837" t="s">
        <v>2754</v>
      </c>
      <c r="B2837" t="s">
        <v>52</v>
      </c>
      <c r="C2837" s="1">
        <f t="shared" si="1124"/>
        <v>5294</v>
      </c>
      <c r="D2837" s="3">
        <f>IF(N2837&gt;0, RANK(N2837,(N2837:P2837,Q2837:AE2837)),0)</f>
        <v>2</v>
      </c>
      <c r="E2837" s="3">
        <f>IF(O2837&gt;0,RANK(O2837,(N2837:P2837,Q2837:AE2837)),0)</f>
        <v>1</v>
      </c>
      <c r="F2837" s="3">
        <f>IF(P2837&gt;0,RANK(P2837,(N2837:P2837,Q2837:AE2837)),0)</f>
        <v>0</v>
      </c>
      <c r="G2837" s="1">
        <f t="shared" si="1135"/>
        <v>3742</v>
      </c>
      <c r="H2837" s="2">
        <f t="shared" si="1136"/>
        <v>0.70683792973177184</v>
      </c>
      <c r="I2837" s="2"/>
      <c r="J2837" s="2">
        <f t="shared" si="1125"/>
        <v>0.14185870797128824</v>
      </c>
      <c r="K2837" s="2">
        <f t="shared" si="1126"/>
        <v>0.84869663770306003</v>
      </c>
      <c r="L2837" s="2">
        <f t="shared" si="1127"/>
        <v>0</v>
      </c>
      <c r="M2837" s="2">
        <f t="shared" si="1128"/>
        <v>9.4446543256516691E-3</v>
      </c>
      <c r="N2837" s="38">
        <v>751</v>
      </c>
      <c r="O2837" s="38">
        <v>4493</v>
      </c>
      <c r="P2837" s="38"/>
      <c r="Q2837" s="38">
        <v>28</v>
      </c>
      <c r="R2837" s="38">
        <v>13</v>
      </c>
      <c r="S2837" s="38"/>
      <c r="T2837" s="38">
        <v>0</v>
      </c>
      <c r="U2837" s="38">
        <v>0</v>
      </c>
      <c r="V2837" s="38"/>
      <c r="W2837" s="38">
        <f>IF(Copyright!B$11=1,IF(CF2837&gt;0,CF2837-T2837-X2837-U2837-SUM(Z2837:AY2837),SUM(CN2837:CR2837)),SUM(CN2837:CR2837))</f>
        <v>0</v>
      </c>
      <c r="X2837" s="38">
        <v>8</v>
      </c>
      <c r="Y2837" s="38"/>
      <c r="Z2837" s="38">
        <v>1</v>
      </c>
      <c r="AA2837" s="38"/>
      <c r="AB2837" s="38"/>
      <c r="AC2837" s="38"/>
      <c r="AD2837" s="38"/>
      <c r="AE2837" s="38"/>
      <c r="AF2837" s="38"/>
      <c r="AG2837" s="38"/>
      <c r="AH2837" s="38"/>
      <c r="AI2837" s="38"/>
      <c r="AJ2837" s="38"/>
      <c r="AK2837" s="38"/>
      <c r="AL2837" s="38">
        <v>0</v>
      </c>
      <c r="AM2837" s="38"/>
      <c r="AN2837" s="38"/>
      <c r="AO2837" s="38"/>
      <c r="AP2837" s="38"/>
      <c r="AQ2837" s="38"/>
      <c r="AR2837" s="38"/>
      <c r="AS2837" s="38"/>
      <c r="AT2837" s="38"/>
      <c r="AU2837" s="38"/>
      <c r="AV2837" s="38"/>
      <c r="AW2837" s="38"/>
      <c r="AX2837" s="38"/>
      <c r="AY2837" s="38"/>
      <c r="BA2837" s="3">
        <f>IF(Q2837&gt;0,RANK(Q2837,(N2837:P2837,Q2837:AE2837)),0)</f>
        <v>3</v>
      </c>
      <c r="BB2837" s="3">
        <f>IF(R2837&gt;0,RANK(R2837,(N2837:P2837,Q2837:AE2837)),0)</f>
        <v>4</v>
      </c>
      <c r="BC2837" s="3">
        <f>IF(S2837&gt;0,RANK(S2837,(N2837:P2837,Q2837:AE2837)),0)</f>
        <v>0</v>
      </c>
      <c r="BD2837" s="3">
        <f>IF(T2837&gt;0,RANK(T2837,(N2837:P2837,Q2837:AE2837)),0)</f>
        <v>0</v>
      </c>
      <c r="BE2837" s="2">
        <f t="shared" si="1129"/>
        <v>5.2890064223649414E-3</v>
      </c>
      <c r="BF2837" s="2">
        <f t="shared" si="1130"/>
        <v>2.4556101246694371E-3</v>
      </c>
      <c r="BG2837" s="2">
        <f t="shared" si="1131"/>
        <v>0</v>
      </c>
      <c r="BH2837" s="2">
        <f t="shared" si="1132"/>
        <v>0</v>
      </c>
      <c r="BJ2837" t="s">
        <v>2754</v>
      </c>
      <c r="BK2837" t="s">
        <v>52</v>
      </c>
      <c r="BL2837">
        <v>25</v>
      </c>
      <c r="BN2837">
        <v>0</v>
      </c>
      <c r="BO2837" s="60">
        <v>48</v>
      </c>
      <c r="BP2837" s="62">
        <v>425</v>
      </c>
      <c r="BQ2837" s="66">
        <f t="shared" si="1133"/>
        <v>48425</v>
      </c>
      <c r="BR2837" s="66">
        <f t="shared" si="1123"/>
        <v>48425</v>
      </c>
      <c r="BS2837" s="3" t="s">
        <v>3083</v>
      </c>
      <c r="CB2837" s="6"/>
      <c r="CD2837" s="38">
        <f t="shared" si="1134"/>
        <v>5294</v>
      </c>
    </row>
    <row r="2838" spans="1:95" ht="14" hidden="1" customHeight="1" outlineLevel="1" x14ac:dyDescent="0.2">
      <c r="A2838" t="s">
        <v>1859</v>
      </c>
      <c r="B2838" t="s">
        <v>52</v>
      </c>
      <c r="C2838" s="1">
        <f t="shared" si="1124"/>
        <v>16431</v>
      </c>
      <c r="D2838" s="3">
        <f>IF(N2838&gt;0, RANK(N2838,(N2838:P2838,Q2838:AE2838)),0)</f>
        <v>2</v>
      </c>
      <c r="E2838" s="3">
        <f>IF(O2838&gt;0,RANK(O2838,(N2838:P2838,Q2838:AE2838)),0)</f>
        <v>1</v>
      </c>
      <c r="F2838" s="3">
        <f>IF(P2838&gt;0,RANK(P2838,(N2838:P2838,Q2838:AE2838)),0)</f>
        <v>0</v>
      </c>
      <c r="G2838" s="1">
        <f t="shared" si="1135"/>
        <v>2625</v>
      </c>
      <c r="H2838" s="2">
        <f t="shared" si="1136"/>
        <v>0.15975899214898667</v>
      </c>
      <c r="I2838" s="2"/>
      <c r="J2838" s="2">
        <f t="shared" si="1125"/>
        <v>0.41762522061956059</v>
      </c>
      <c r="K2838" s="2">
        <f t="shared" si="1126"/>
        <v>0.57738421276854723</v>
      </c>
      <c r="L2838" s="2">
        <f t="shared" si="1127"/>
        <v>0</v>
      </c>
      <c r="M2838" s="2">
        <f t="shared" si="1128"/>
        <v>4.9905666118922332E-3</v>
      </c>
      <c r="N2838" s="38">
        <v>6862</v>
      </c>
      <c r="O2838" s="38">
        <v>9487</v>
      </c>
      <c r="P2838" s="38"/>
      <c r="Q2838" s="38">
        <v>36</v>
      </c>
      <c r="R2838" s="38">
        <v>34</v>
      </c>
      <c r="S2838" s="38"/>
      <c r="T2838" s="38">
        <v>2</v>
      </c>
      <c r="U2838" s="38">
        <v>0</v>
      </c>
      <c r="V2838" s="38"/>
      <c r="W2838" s="38">
        <f>IF(Copyright!B$11=1,IF(CF2838&gt;0,CF2838-T2838-X2838-U2838-SUM(Z2838:AY2838),SUM(CN2838:CR2838)),SUM(CN2838:CR2838))</f>
        <v>10</v>
      </c>
      <c r="X2838" s="38">
        <v>0</v>
      </c>
      <c r="Y2838" s="38"/>
      <c r="Z2838" s="38">
        <v>0</v>
      </c>
      <c r="AA2838" s="38"/>
      <c r="AB2838" s="38"/>
      <c r="AC2838" s="38"/>
      <c r="AD2838" s="38"/>
      <c r="AE2838" s="38"/>
      <c r="AF2838" s="38"/>
      <c r="AG2838" s="38"/>
      <c r="AH2838" s="38"/>
      <c r="AI2838" s="38"/>
      <c r="AJ2838" s="38"/>
      <c r="AK2838" s="38"/>
      <c r="AL2838" s="38">
        <v>0</v>
      </c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BA2838" s="3">
        <f>IF(Q2838&gt;0,RANK(Q2838,(N2838:P2838,Q2838:AE2838)),0)</f>
        <v>3</v>
      </c>
      <c r="BB2838" s="3">
        <f>IF(R2838&gt;0,RANK(R2838,(N2838:P2838,Q2838:AE2838)),0)</f>
        <v>4</v>
      </c>
      <c r="BC2838" s="3">
        <f>IF(S2838&gt;0,RANK(S2838,(N2838:P2838,Q2838:AE2838)),0)</f>
        <v>0</v>
      </c>
      <c r="BD2838" s="3">
        <f>IF(T2838&gt;0,RANK(T2838,(N2838:P2838,Q2838:AE2838)),0)</f>
        <v>6</v>
      </c>
      <c r="BE2838" s="2">
        <f t="shared" si="1129"/>
        <v>2.1909804637575314E-3</v>
      </c>
      <c r="BF2838" s="2">
        <f t="shared" si="1130"/>
        <v>2.0692593268821129E-3</v>
      </c>
      <c r="BG2838" s="2">
        <f t="shared" si="1131"/>
        <v>0</v>
      </c>
      <c r="BH2838" s="2">
        <f t="shared" si="1132"/>
        <v>1.2172113687541841E-4</v>
      </c>
      <c r="BJ2838" t="s">
        <v>1859</v>
      </c>
      <c r="BK2838" t="s">
        <v>52</v>
      </c>
      <c r="BL2838">
        <v>28</v>
      </c>
      <c r="BN2838">
        <v>0</v>
      </c>
      <c r="BO2838" s="60">
        <v>48</v>
      </c>
      <c r="BP2838" s="62">
        <v>427</v>
      </c>
      <c r="BQ2838" s="66">
        <f t="shared" si="1133"/>
        <v>48427</v>
      </c>
      <c r="BR2838" s="66">
        <f t="shared" si="1123"/>
        <v>48427</v>
      </c>
      <c r="BS2838" s="3" t="s">
        <v>3083</v>
      </c>
      <c r="BY2838" s="73"/>
      <c r="CB2838" s="73"/>
      <c r="CD2838" s="38">
        <f t="shared" si="1134"/>
        <v>0</v>
      </c>
      <c r="CE2838" s="38">
        <f>9487+6862+36+34+12</f>
        <v>16431</v>
      </c>
      <c r="CF2838" s="38">
        <v>12</v>
      </c>
      <c r="CM2838" s="51"/>
    </row>
    <row r="2839" spans="1:95" ht="14" hidden="1" customHeight="1" outlineLevel="1" x14ac:dyDescent="0.2">
      <c r="A2839" t="s">
        <v>85</v>
      </c>
      <c r="B2839" t="s">
        <v>52</v>
      </c>
      <c r="C2839" s="1">
        <f t="shared" si="1124"/>
        <v>3761</v>
      </c>
      <c r="D2839" s="3">
        <f>IF(N2839&gt;0, RANK(N2839,(N2839:P2839,Q2839:AE2839)),0)</f>
        <v>2</v>
      </c>
      <c r="E2839" s="3">
        <f>IF(O2839&gt;0,RANK(O2839,(N2839:P2839,Q2839:AE2839)),0)</f>
        <v>1</v>
      </c>
      <c r="F2839" s="3">
        <f>IF(P2839&gt;0,RANK(P2839,(N2839:P2839,Q2839:AE2839)),0)</f>
        <v>0</v>
      </c>
      <c r="G2839" s="1">
        <f t="shared" si="1135"/>
        <v>2984</v>
      </c>
      <c r="H2839" s="2">
        <f t="shared" si="1136"/>
        <v>0.79340600904014891</v>
      </c>
      <c r="I2839" s="2"/>
      <c r="J2839" s="2">
        <f t="shared" si="1125"/>
        <v>0.10210050518479127</v>
      </c>
      <c r="K2839" s="2">
        <f t="shared" si="1126"/>
        <v>0.89550651422494021</v>
      </c>
      <c r="L2839" s="2">
        <f t="shared" si="1127"/>
        <v>0</v>
      </c>
      <c r="M2839" s="2">
        <f t="shared" si="1128"/>
        <v>2.3929805902684897E-3</v>
      </c>
      <c r="N2839" s="38">
        <v>384</v>
      </c>
      <c r="O2839" s="38">
        <v>3368</v>
      </c>
      <c r="P2839" s="38"/>
      <c r="Q2839" s="38">
        <v>5</v>
      </c>
      <c r="R2839" s="38">
        <v>4</v>
      </c>
      <c r="S2839" s="38"/>
      <c r="T2839" s="38">
        <v>0</v>
      </c>
      <c r="U2839" s="38">
        <v>0</v>
      </c>
      <c r="V2839" s="38"/>
      <c r="W2839" s="38">
        <f>IF(Copyright!B$11=1,IF(CF2839&gt;0,CF2839-T2839-X2839-U2839-SUM(Z2839:AY2839),SUM(CN2839:CR2839)),SUM(CN2839:CR2839))</f>
        <v>0</v>
      </c>
      <c r="X2839" s="38">
        <v>0</v>
      </c>
      <c r="Y2839" s="38"/>
      <c r="Z2839" s="38">
        <v>0</v>
      </c>
      <c r="AA2839" s="38"/>
      <c r="AB2839" s="38"/>
      <c r="AC2839" s="38"/>
      <c r="AD2839" s="38"/>
      <c r="AE2839" s="38"/>
      <c r="AF2839" s="38"/>
      <c r="AG2839" s="38"/>
      <c r="AH2839" s="38"/>
      <c r="AI2839" s="38"/>
      <c r="AJ2839" s="38"/>
      <c r="AK2839" s="38"/>
      <c r="AL2839" s="38">
        <v>0</v>
      </c>
      <c r="AM2839" s="38"/>
      <c r="AN2839" s="38"/>
      <c r="AO2839" s="38"/>
      <c r="AP2839" s="38"/>
      <c r="AQ2839" s="38"/>
      <c r="AR2839" s="38"/>
      <c r="AS2839" s="38"/>
      <c r="AT2839" s="38"/>
      <c r="AU2839" s="38"/>
      <c r="AV2839" s="38"/>
      <c r="AW2839" s="38"/>
      <c r="AX2839" s="38"/>
      <c r="AY2839" s="38"/>
      <c r="BA2839" s="3">
        <f>IF(Q2839&gt;0,RANK(Q2839,(N2839:P2839,Q2839:AE2839)),0)</f>
        <v>3</v>
      </c>
      <c r="BB2839" s="3">
        <f>IF(R2839&gt;0,RANK(R2839,(N2839:P2839,Q2839:AE2839)),0)</f>
        <v>4</v>
      </c>
      <c r="BC2839" s="3">
        <f>IF(S2839&gt;0,RANK(S2839,(N2839:P2839,Q2839:AE2839)),0)</f>
        <v>0</v>
      </c>
      <c r="BD2839" s="3">
        <f>IF(T2839&gt;0,RANK(T2839,(N2839:P2839,Q2839:AE2839)),0)</f>
        <v>0</v>
      </c>
      <c r="BE2839" s="2">
        <f t="shared" si="1129"/>
        <v>1.3294336612603031E-3</v>
      </c>
      <c r="BF2839" s="2">
        <f t="shared" si="1130"/>
        <v>1.0635469290082426E-3</v>
      </c>
      <c r="BG2839" s="2">
        <f t="shared" si="1131"/>
        <v>0</v>
      </c>
      <c r="BH2839" s="2">
        <f t="shared" si="1132"/>
        <v>0</v>
      </c>
      <c r="BJ2839" t="s">
        <v>85</v>
      </c>
      <c r="BK2839" t="s">
        <v>52</v>
      </c>
      <c r="BL2839">
        <v>25</v>
      </c>
      <c r="BN2839">
        <v>0</v>
      </c>
      <c r="BO2839" s="60">
        <v>48</v>
      </c>
      <c r="BP2839" s="62">
        <v>429</v>
      </c>
      <c r="BQ2839" s="66">
        <f t="shared" si="1133"/>
        <v>48429</v>
      </c>
      <c r="BR2839" s="66">
        <f t="shared" si="1123"/>
        <v>48429</v>
      </c>
      <c r="BS2839" s="3" t="s">
        <v>3083</v>
      </c>
      <c r="CB2839" s="6"/>
      <c r="CD2839" s="38">
        <f t="shared" si="1134"/>
        <v>3761</v>
      </c>
    </row>
    <row r="2840" spans="1:95" ht="14" hidden="1" customHeight="1" outlineLevel="1" x14ac:dyDescent="0.2">
      <c r="A2840" t="s">
        <v>2576</v>
      </c>
      <c r="B2840" t="s">
        <v>52</v>
      </c>
      <c r="C2840" s="1">
        <f t="shared" si="1124"/>
        <v>629</v>
      </c>
      <c r="D2840" s="3">
        <f>IF(N2840&gt;0, RANK(N2840,(N2840:P2840,Q2840:AE2840)),0)</f>
        <v>2</v>
      </c>
      <c r="E2840" s="3">
        <f>IF(O2840&gt;0,RANK(O2840,(N2840:P2840,Q2840:AE2840)),0)</f>
        <v>1</v>
      </c>
      <c r="F2840" s="3">
        <f>IF(P2840&gt;0,RANK(P2840,(N2840:P2840,Q2840:AE2840)),0)</f>
        <v>0</v>
      </c>
      <c r="G2840" s="1">
        <f t="shared" si="1135"/>
        <v>540</v>
      </c>
      <c r="H2840" s="2">
        <f t="shared" si="1136"/>
        <v>0.85850556438791736</v>
      </c>
      <c r="I2840" s="2"/>
      <c r="J2840" s="2">
        <f t="shared" si="1125"/>
        <v>6.8362480127186015E-2</v>
      </c>
      <c r="K2840" s="2">
        <f t="shared" si="1126"/>
        <v>0.9268680445151033</v>
      </c>
      <c r="L2840" s="2">
        <f t="shared" si="1127"/>
        <v>0</v>
      </c>
      <c r="M2840" s="2">
        <f t="shared" si="1128"/>
        <v>4.7694753577106619E-3</v>
      </c>
      <c r="N2840" s="38">
        <v>43</v>
      </c>
      <c r="O2840" s="38">
        <v>583</v>
      </c>
      <c r="P2840" s="38"/>
      <c r="Q2840" s="38">
        <v>1</v>
      </c>
      <c r="R2840" s="38">
        <v>2</v>
      </c>
      <c r="S2840" s="38"/>
      <c r="T2840" s="38">
        <v>0</v>
      </c>
      <c r="U2840" s="38">
        <v>0</v>
      </c>
      <c r="V2840" s="38"/>
      <c r="W2840" s="38">
        <f>IF(Copyright!B$11=1,IF(CF2840&gt;0,CF2840-T2840-X2840-U2840-SUM(Z2840:AY2840),SUM(CN2840:CR2840)),SUM(CN2840:CR2840))</f>
        <v>0</v>
      </c>
      <c r="X2840" s="38">
        <v>0</v>
      </c>
      <c r="Y2840" s="38"/>
      <c r="Z2840" s="38">
        <v>0</v>
      </c>
      <c r="AA2840" s="38"/>
      <c r="AB2840" s="38"/>
      <c r="AC2840" s="38"/>
      <c r="AD2840" s="38"/>
      <c r="AE2840" s="38"/>
      <c r="AF2840" s="38"/>
      <c r="AG2840" s="38"/>
      <c r="AH2840" s="38"/>
      <c r="AI2840" s="38"/>
      <c r="AJ2840" s="38"/>
      <c r="AK2840" s="38"/>
      <c r="AL2840" s="38">
        <v>0</v>
      </c>
      <c r="AM2840" s="38"/>
      <c r="AN2840" s="38"/>
      <c r="AO2840" s="38"/>
      <c r="AP2840" s="38"/>
      <c r="AQ2840" s="38"/>
      <c r="AR2840" s="38"/>
      <c r="AS2840" s="38"/>
      <c r="AT2840" s="38"/>
      <c r="AU2840" s="38"/>
      <c r="AV2840" s="38"/>
      <c r="AW2840" s="38"/>
      <c r="AX2840" s="38"/>
      <c r="AY2840" s="38"/>
      <c r="BA2840" s="3">
        <f>IF(Q2840&gt;0,RANK(Q2840,(N2840:P2840,Q2840:AE2840)),0)</f>
        <v>4</v>
      </c>
      <c r="BB2840" s="3">
        <f>IF(R2840&gt;0,RANK(R2840,(N2840:P2840,Q2840:AE2840)),0)</f>
        <v>3</v>
      </c>
      <c r="BC2840" s="3">
        <f>IF(S2840&gt;0,RANK(S2840,(N2840:P2840,Q2840:AE2840)),0)</f>
        <v>0</v>
      </c>
      <c r="BD2840" s="3">
        <f>IF(T2840&gt;0,RANK(T2840,(N2840:P2840,Q2840:AE2840)),0)</f>
        <v>0</v>
      </c>
      <c r="BE2840" s="2">
        <f t="shared" si="1129"/>
        <v>1.589825119236884E-3</v>
      </c>
      <c r="BF2840" s="2">
        <f t="shared" si="1130"/>
        <v>3.1796502384737681E-3</v>
      </c>
      <c r="BG2840" s="2">
        <f t="shared" si="1131"/>
        <v>0</v>
      </c>
      <c r="BH2840" s="2">
        <f t="shared" si="1132"/>
        <v>0</v>
      </c>
      <c r="BJ2840" t="s">
        <v>2576</v>
      </c>
      <c r="BK2840" t="s">
        <v>52</v>
      </c>
      <c r="BL2840">
        <v>11</v>
      </c>
      <c r="BN2840">
        <v>0</v>
      </c>
      <c r="BO2840" s="60">
        <v>48</v>
      </c>
      <c r="BP2840" s="62">
        <v>431</v>
      </c>
      <c r="BQ2840" s="66">
        <f t="shared" si="1133"/>
        <v>48431</v>
      </c>
      <c r="BR2840" s="66">
        <f t="shared" si="1123"/>
        <v>48431</v>
      </c>
      <c r="BS2840" s="3" t="s">
        <v>3083</v>
      </c>
      <c r="CB2840" s="6"/>
      <c r="CD2840" s="38">
        <f t="shared" si="1134"/>
        <v>629</v>
      </c>
    </row>
    <row r="2841" spans="1:95" ht="14" hidden="1" customHeight="1" outlineLevel="1" x14ac:dyDescent="0.2">
      <c r="A2841" t="s">
        <v>2772</v>
      </c>
      <c r="B2841" t="s">
        <v>52</v>
      </c>
      <c r="C2841" s="1">
        <f t="shared" si="1124"/>
        <v>716</v>
      </c>
      <c r="D2841" s="3">
        <f>IF(N2841&gt;0, RANK(N2841,(N2841:P2841,Q2841:AE2841)),0)</f>
        <v>2</v>
      </c>
      <c r="E2841" s="3">
        <f>IF(O2841&gt;0,RANK(O2841,(N2841:P2841,Q2841:AE2841)),0)</f>
        <v>1</v>
      </c>
      <c r="F2841" s="3">
        <f>IF(P2841&gt;0,RANK(P2841,(N2841:P2841,Q2841:AE2841)),0)</f>
        <v>0</v>
      </c>
      <c r="G2841" s="1">
        <f t="shared" si="1135"/>
        <v>494</v>
      </c>
      <c r="H2841" s="2">
        <f t="shared" si="1136"/>
        <v>0.68994413407821231</v>
      </c>
      <c r="I2841" s="2"/>
      <c r="J2841" s="2">
        <f t="shared" si="1125"/>
        <v>0.15363128491620112</v>
      </c>
      <c r="K2841" s="2">
        <f t="shared" si="1126"/>
        <v>0.84357541899441346</v>
      </c>
      <c r="L2841" s="2">
        <f t="shared" si="1127"/>
        <v>0</v>
      </c>
      <c r="M2841" s="2">
        <f t="shared" si="1128"/>
        <v>2.7932960893853886E-3</v>
      </c>
      <c r="N2841" s="38">
        <v>110</v>
      </c>
      <c r="O2841" s="38">
        <v>604</v>
      </c>
      <c r="P2841" s="38"/>
      <c r="Q2841" s="38">
        <v>1</v>
      </c>
      <c r="R2841" s="38">
        <v>1</v>
      </c>
      <c r="S2841" s="38"/>
      <c r="T2841" s="38">
        <v>0</v>
      </c>
      <c r="U2841" s="38">
        <v>0</v>
      </c>
      <c r="V2841" s="38"/>
      <c r="W2841" s="38">
        <f>IF(Copyright!B$11=1,IF(CF2841&gt;0,CF2841-T2841-X2841-U2841-SUM(Z2841:AY2841),SUM(CN2841:CR2841)),SUM(CN2841:CR2841))</f>
        <v>0</v>
      </c>
      <c r="X2841" s="38">
        <v>0</v>
      </c>
      <c r="Y2841" s="38"/>
      <c r="Z2841" s="38">
        <v>0</v>
      </c>
      <c r="AA2841" s="38"/>
      <c r="AB2841" s="38"/>
      <c r="AC2841" s="38"/>
      <c r="AD2841" s="38"/>
      <c r="AE2841" s="38"/>
      <c r="AF2841" s="38"/>
      <c r="AG2841" s="38"/>
      <c r="AH2841" s="38"/>
      <c r="AI2841" s="38"/>
      <c r="AJ2841" s="38"/>
      <c r="AK2841" s="38"/>
      <c r="AL2841" s="38">
        <v>0</v>
      </c>
      <c r="AM2841" s="38"/>
      <c r="AN2841" s="38"/>
      <c r="AO2841" s="38"/>
      <c r="AP2841" s="38"/>
      <c r="AQ2841" s="38"/>
      <c r="AR2841" s="38"/>
      <c r="AS2841" s="38"/>
      <c r="AT2841" s="38"/>
      <c r="AU2841" s="38"/>
      <c r="AV2841" s="38"/>
      <c r="AW2841" s="38"/>
      <c r="AX2841" s="38"/>
      <c r="AY2841" s="38"/>
      <c r="BA2841" s="3">
        <f>IF(Q2841&gt;0,RANK(Q2841,(N2841:P2841,Q2841:AE2841)),0)</f>
        <v>3</v>
      </c>
      <c r="BB2841" s="3">
        <f>IF(R2841&gt;0,RANK(R2841,(N2841:P2841,Q2841:AE2841)),0)</f>
        <v>3</v>
      </c>
      <c r="BC2841" s="3">
        <f>IF(S2841&gt;0,RANK(S2841,(N2841:P2841,Q2841:AE2841)),0)</f>
        <v>0</v>
      </c>
      <c r="BD2841" s="3">
        <f>IF(T2841&gt;0,RANK(T2841,(N2841:P2841,Q2841:AE2841)),0)</f>
        <v>0</v>
      </c>
      <c r="BE2841" s="2">
        <f t="shared" si="1129"/>
        <v>1.3966480446927375E-3</v>
      </c>
      <c r="BF2841" s="2">
        <f t="shared" si="1130"/>
        <v>1.3966480446927375E-3</v>
      </c>
      <c r="BG2841" s="2">
        <f t="shared" si="1131"/>
        <v>0</v>
      </c>
      <c r="BH2841" s="2">
        <f t="shared" si="1132"/>
        <v>0</v>
      </c>
      <c r="BJ2841" t="s">
        <v>2772</v>
      </c>
      <c r="BK2841" t="s">
        <v>52</v>
      </c>
      <c r="BL2841">
        <v>19</v>
      </c>
      <c r="BN2841">
        <v>0</v>
      </c>
      <c r="BO2841" s="60">
        <v>48</v>
      </c>
      <c r="BP2841" s="62">
        <v>433</v>
      </c>
      <c r="BQ2841" s="66">
        <f t="shared" si="1133"/>
        <v>48433</v>
      </c>
      <c r="BR2841" s="66">
        <f t="shared" si="1123"/>
        <v>48433</v>
      </c>
      <c r="BS2841" s="3" t="s">
        <v>3083</v>
      </c>
      <c r="CB2841" s="6"/>
      <c r="CD2841" s="38">
        <f t="shared" si="1134"/>
        <v>716</v>
      </c>
    </row>
    <row r="2842" spans="1:95" ht="14" hidden="1" customHeight="1" outlineLevel="1" x14ac:dyDescent="0.2">
      <c r="A2842" t="s">
        <v>623</v>
      </c>
      <c r="B2842" t="s">
        <v>52</v>
      </c>
      <c r="C2842" s="1">
        <f t="shared" si="1124"/>
        <v>1401</v>
      </c>
      <c r="D2842" s="3">
        <f>IF(N2842&gt;0, RANK(N2842,(N2842:P2842,Q2842:AE2842)),0)</f>
        <v>2</v>
      </c>
      <c r="E2842" s="3">
        <f>IF(O2842&gt;0,RANK(O2842,(N2842:P2842,Q2842:AE2842)),0)</f>
        <v>1</v>
      </c>
      <c r="F2842" s="3">
        <f>IF(P2842&gt;0,RANK(P2842,(N2842:P2842,Q2842:AE2842)),0)</f>
        <v>0</v>
      </c>
      <c r="G2842" s="1">
        <f t="shared" si="1135"/>
        <v>939</v>
      </c>
      <c r="H2842" s="2">
        <f t="shared" si="1136"/>
        <v>0.67023554603854385</v>
      </c>
      <c r="I2842" s="2"/>
      <c r="J2842" s="2">
        <f t="shared" si="1125"/>
        <v>0.16274089935760172</v>
      </c>
      <c r="K2842" s="2">
        <f t="shared" si="1126"/>
        <v>0.83297644539614557</v>
      </c>
      <c r="L2842" s="2">
        <f t="shared" si="1127"/>
        <v>0</v>
      </c>
      <c r="M2842" s="2">
        <f t="shared" si="1128"/>
        <v>4.282655246252709E-3</v>
      </c>
      <c r="N2842" s="38">
        <v>228</v>
      </c>
      <c r="O2842" s="38">
        <v>1167</v>
      </c>
      <c r="P2842" s="38"/>
      <c r="Q2842" s="38">
        <v>3</v>
      </c>
      <c r="R2842" s="38">
        <v>2</v>
      </c>
      <c r="S2842" s="38"/>
      <c r="T2842" s="38">
        <v>0</v>
      </c>
      <c r="U2842" s="38">
        <v>0</v>
      </c>
      <c r="V2842" s="38"/>
      <c r="W2842" s="38">
        <f>IF(Copyright!B$11=1,IF(CF2842&gt;0,CF2842-T2842-X2842-U2842-SUM(Z2842:AY2842),SUM(CN2842:CR2842)),SUM(CN2842:CR2842))</f>
        <v>1</v>
      </c>
      <c r="X2842" s="38">
        <v>0</v>
      </c>
      <c r="Y2842" s="38"/>
      <c r="Z2842" s="38">
        <v>0</v>
      </c>
      <c r="AA2842" s="38"/>
      <c r="AB2842" s="38"/>
      <c r="AC2842" s="38"/>
      <c r="AD2842" s="38"/>
      <c r="AE2842" s="38"/>
      <c r="AF2842" s="38"/>
      <c r="AG2842" s="38"/>
      <c r="AH2842" s="38"/>
      <c r="AI2842" s="38"/>
      <c r="AJ2842" s="38"/>
      <c r="AK2842" s="38"/>
      <c r="AL2842" s="38">
        <v>0</v>
      </c>
      <c r="AM2842" s="38"/>
      <c r="AN2842" s="38"/>
      <c r="AO2842" s="38"/>
      <c r="AP2842" s="38"/>
      <c r="AQ2842" s="38"/>
      <c r="AR2842" s="38"/>
      <c r="AS2842" s="38"/>
      <c r="AT2842" s="38"/>
      <c r="AU2842" s="38"/>
      <c r="AV2842" s="38"/>
      <c r="AW2842" s="38"/>
      <c r="AX2842" s="38"/>
      <c r="AY2842" s="38"/>
      <c r="BA2842" s="3">
        <f>IF(Q2842&gt;0,RANK(Q2842,(N2842:P2842,Q2842:AE2842)),0)</f>
        <v>3</v>
      </c>
      <c r="BB2842" s="3">
        <f>IF(R2842&gt;0,RANK(R2842,(N2842:P2842,Q2842:AE2842)),0)</f>
        <v>4</v>
      </c>
      <c r="BC2842" s="3">
        <f>IF(S2842&gt;0,RANK(S2842,(N2842:P2842,Q2842:AE2842)),0)</f>
        <v>0</v>
      </c>
      <c r="BD2842" s="3">
        <f>IF(T2842&gt;0,RANK(T2842,(N2842:P2842,Q2842:AE2842)),0)</f>
        <v>0</v>
      </c>
      <c r="BE2842" s="2">
        <f t="shared" si="1129"/>
        <v>2.1413276231263384E-3</v>
      </c>
      <c r="BF2842" s="2">
        <f t="shared" si="1130"/>
        <v>1.4275517487508922E-3</v>
      </c>
      <c r="BG2842" s="2">
        <f t="shared" si="1131"/>
        <v>0</v>
      </c>
      <c r="BH2842" s="2">
        <f t="shared" si="1132"/>
        <v>0</v>
      </c>
      <c r="BJ2842" t="s">
        <v>623</v>
      </c>
      <c r="BK2842" t="s">
        <v>52</v>
      </c>
      <c r="BL2842">
        <v>23</v>
      </c>
      <c r="BN2842">
        <v>0</v>
      </c>
      <c r="BO2842" s="60">
        <v>48</v>
      </c>
      <c r="BP2842" s="62">
        <v>435</v>
      </c>
      <c r="BQ2842" s="66">
        <f t="shared" si="1133"/>
        <v>48435</v>
      </c>
      <c r="BR2842" s="66">
        <f t="shared" si="1123"/>
        <v>48435</v>
      </c>
      <c r="BS2842" s="3" t="s">
        <v>3083</v>
      </c>
      <c r="BY2842" s="73"/>
      <c r="CB2842" s="73"/>
      <c r="CD2842" s="38">
        <f t="shared" si="1134"/>
        <v>-7</v>
      </c>
      <c r="CE2842" s="38">
        <v>1408</v>
      </c>
      <c r="CF2842" s="38">
        <v>1</v>
      </c>
    </row>
    <row r="2843" spans="1:95" ht="14" hidden="1" customHeight="1" outlineLevel="1" x14ac:dyDescent="0.2">
      <c r="A2843" t="s">
        <v>773</v>
      </c>
      <c r="B2843" t="s">
        <v>52</v>
      </c>
      <c r="C2843" s="1">
        <f t="shared" si="1124"/>
        <v>2265</v>
      </c>
      <c r="D2843" s="3">
        <f>IF(N2843&gt;0, RANK(N2843,(N2843:P2843,Q2843:AE2843)),0)</f>
        <v>2</v>
      </c>
      <c r="E2843" s="3">
        <f>IF(O2843&gt;0,RANK(O2843,(N2843:P2843,Q2843:AE2843)),0)</f>
        <v>1</v>
      </c>
      <c r="F2843" s="3">
        <f>IF(P2843&gt;0,RANK(P2843,(N2843:P2843,Q2843:AE2843)),0)</f>
        <v>0</v>
      </c>
      <c r="G2843" s="1">
        <f t="shared" si="1135"/>
        <v>1437</v>
      </c>
      <c r="H2843" s="2">
        <f t="shared" si="1136"/>
        <v>0.63443708609271521</v>
      </c>
      <c r="I2843" s="2"/>
      <c r="J2843" s="2">
        <f t="shared" si="1125"/>
        <v>0.17792494481236204</v>
      </c>
      <c r="K2843" s="2">
        <f t="shared" si="1126"/>
        <v>0.8123620309050773</v>
      </c>
      <c r="L2843" s="2">
        <f t="shared" si="1127"/>
        <v>0</v>
      </c>
      <c r="M2843" s="2">
        <f t="shared" si="1128"/>
        <v>9.7130242825606006E-3</v>
      </c>
      <c r="N2843" s="38">
        <v>403</v>
      </c>
      <c r="O2843" s="38">
        <v>1840</v>
      </c>
      <c r="P2843" s="38"/>
      <c r="Q2843" s="38">
        <v>13</v>
      </c>
      <c r="R2843" s="38">
        <v>9</v>
      </c>
      <c r="S2843" s="38"/>
      <c r="T2843" s="38">
        <v>0</v>
      </c>
      <c r="U2843" s="38">
        <v>0</v>
      </c>
      <c r="V2843" s="38"/>
      <c r="W2843" s="38">
        <f>IF(Copyright!B$11=1,IF(CF2843&gt;0,CF2843-T2843-X2843-U2843-SUM(Z2843:AY2843),SUM(CN2843:CR2843)),SUM(CN2843:CR2843))</f>
        <v>0</v>
      </c>
      <c r="X2843" s="38">
        <v>0</v>
      </c>
      <c r="Y2843" s="38"/>
      <c r="Z2843" s="38">
        <v>0</v>
      </c>
      <c r="AA2843" s="38"/>
      <c r="AB2843" s="38"/>
      <c r="AC2843" s="38"/>
      <c r="AD2843" s="38"/>
      <c r="AE2843" s="38"/>
      <c r="AF2843" s="38"/>
      <c r="AG2843" s="38"/>
      <c r="AH2843" s="38"/>
      <c r="AI2843" s="38"/>
      <c r="AJ2843" s="38"/>
      <c r="AK2843" s="38"/>
      <c r="AL2843" s="38">
        <v>0</v>
      </c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BA2843" s="3">
        <f>IF(Q2843&gt;0,RANK(Q2843,(N2843:P2843,Q2843:AE2843)),0)</f>
        <v>3</v>
      </c>
      <c r="BB2843" s="3">
        <f>IF(R2843&gt;0,RANK(R2843,(N2843:P2843,Q2843:AE2843)),0)</f>
        <v>4</v>
      </c>
      <c r="BC2843" s="3">
        <f>IF(S2843&gt;0,RANK(S2843,(N2843:P2843,Q2843:AE2843)),0)</f>
        <v>0</v>
      </c>
      <c r="BD2843" s="3">
        <f>IF(T2843&gt;0,RANK(T2843,(N2843:P2843,Q2843:AE2843)),0)</f>
        <v>0</v>
      </c>
      <c r="BE2843" s="2">
        <f t="shared" si="1129"/>
        <v>5.739514348785872E-3</v>
      </c>
      <c r="BF2843" s="2">
        <f t="shared" si="1130"/>
        <v>3.9735099337748344E-3</v>
      </c>
      <c r="BG2843" s="2">
        <f t="shared" si="1131"/>
        <v>0</v>
      </c>
      <c r="BH2843" s="2">
        <f t="shared" si="1132"/>
        <v>0</v>
      </c>
      <c r="BJ2843" t="s">
        <v>773</v>
      </c>
      <c r="BK2843" t="s">
        <v>52</v>
      </c>
      <c r="BL2843">
        <v>19</v>
      </c>
      <c r="BN2843">
        <v>0</v>
      </c>
      <c r="BO2843" s="60">
        <v>48</v>
      </c>
      <c r="BP2843" s="62">
        <v>437</v>
      </c>
      <c r="BQ2843" s="66">
        <f t="shared" si="1133"/>
        <v>48437</v>
      </c>
      <c r="BR2843" s="66">
        <f t="shared" si="1123"/>
        <v>48437</v>
      </c>
      <c r="BS2843" s="3" t="s">
        <v>3083</v>
      </c>
      <c r="CB2843" s="6"/>
      <c r="CD2843" s="38">
        <f t="shared" si="1134"/>
        <v>2265</v>
      </c>
    </row>
    <row r="2844" spans="1:95" ht="14" hidden="1" customHeight="1" outlineLevel="1" x14ac:dyDescent="0.2">
      <c r="A2844" t="s">
        <v>265</v>
      </c>
      <c r="B2844" t="s">
        <v>52</v>
      </c>
      <c r="C2844" s="1">
        <f t="shared" si="1124"/>
        <v>823312</v>
      </c>
      <c r="D2844" s="3">
        <f>IF(N2844&gt;0, RANK(N2844,(N2844:P2844,Q2844:AE2844)),0)</f>
        <v>2</v>
      </c>
      <c r="E2844" s="3">
        <f>IF(O2844&gt;0,RANK(O2844,(N2844:P2844,Q2844:AE2844)),0)</f>
        <v>1</v>
      </c>
      <c r="F2844" s="3">
        <f>IF(P2844&gt;0,RANK(P2844,(N2844:P2844,Q2844:AE2844)),0)</f>
        <v>0</v>
      </c>
      <c r="G2844" s="1">
        <f t="shared" si="1135"/>
        <v>42125</v>
      </c>
      <c r="H2844" s="2">
        <f t="shared" si="1136"/>
        <v>5.1165293351730569E-2</v>
      </c>
      <c r="I2844" s="2"/>
      <c r="J2844" s="2">
        <f t="shared" si="1125"/>
        <v>0.4670173640126708</v>
      </c>
      <c r="K2844" s="2">
        <f t="shared" si="1126"/>
        <v>0.51818265736440139</v>
      </c>
      <c r="L2844" s="2">
        <f t="shared" si="1127"/>
        <v>0</v>
      </c>
      <c r="M2844" s="2">
        <f t="shared" si="1128"/>
        <v>1.4799978622927812E-2</v>
      </c>
      <c r="N2844" s="38">
        <v>384501</v>
      </c>
      <c r="O2844" s="38">
        <v>426626</v>
      </c>
      <c r="P2844" s="38"/>
      <c r="Q2844" s="38">
        <v>5534</v>
      </c>
      <c r="R2844" s="38">
        <v>6019</v>
      </c>
      <c r="S2844" s="38"/>
      <c r="T2844" s="38">
        <v>124</v>
      </c>
      <c r="U2844" s="38">
        <v>137</v>
      </c>
      <c r="V2844" s="38"/>
      <c r="W2844" s="38">
        <f>IF(Copyright!B$11=1,IF(CF2844&gt;0,CF2844-T2844-X2844-U2844-SUM(Z2844:AY2844),SUM(CN2844:CR2844)),SUM(CN2844:CR2844))</f>
        <v>0</v>
      </c>
      <c r="X2844" s="38">
        <v>358</v>
      </c>
      <c r="Y2844" s="38"/>
      <c r="Z2844" s="38">
        <v>13</v>
      </c>
      <c r="AA2844" s="38"/>
      <c r="AB2844" s="38"/>
      <c r="AC2844" s="38"/>
      <c r="AD2844" s="38"/>
      <c r="AE2844" s="38"/>
      <c r="AF2844" s="38"/>
      <c r="AG2844" s="38"/>
      <c r="AH2844" s="38"/>
      <c r="AI2844" s="38"/>
      <c r="AJ2844" s="38"/>
      <c r="AK2844" s="38"/>
      <c r="AL2844" s="38">
        <v>0</v>
      </c>
      <c r="AM2844" s="38"/>
      <c r="AN2844" s="38"/>
      <c r="AO2844" s="38"/>
      <c r="AP2844" s="38"/>
      <c r="AQ2844" s="38"/>
      <c r="AR2844" s="38"/>
      <c r="AS2844" s="38"/>
      <c r="AT2844" s="38"/>
      <c r="AU2844" s="38"/>
      <c r="AV2844" s="38"/>
      <c r="AW2844" s="38"/>
      <c r="AX2844" s="38"/>
      <c r="AY2844" s="38"/>
      <c r="BA2844" s="3">
        <f>IF(Q2844&gt;0,RANK(Q2844,(N2844:P2844,Q2844:AE2844)),0)</f>
        <v>4</v>
      </c>
      <c r="BB2844" s="3">
        <f>IF(R2844&gt;0,RANK(R2844,(N2844:P2844,Q2844:AE2844)),0)</f>
        <v>3</v>
      </c>
      <c r="BC2844" s="3">
        <f>IF(S2844&gt;0,RANK(S2844,(N2844:P2844,Q2844:AE2844)),0)</f>
        <v>0</v>
      </c>
      <c r="BD2844" s="3">
        <f>IF(T2844&gt;0,RANK(T2844,(N2844:P2844,Q2844:AE2844)),0)</f>
        <v>7</v>
      </c>
      <c r="BE2844" s="2">
        <f t="shared" si="1129"/>
        <v>6.7216316536136966E-3</v>
      </c>
      <c r="BF2844" s="2">
        <f t="shared" si="1130"/>
        <v>7.3107157432419304E-3</v>
      </c>
      <c r="BG2844" s="2">
        <f t="shared" si="1131"/>
        <v>0</v>
      </c>
      <c r="BH2844" s="2">
        <f t="shared" si="1132"/>
        <v>1.5061118992556891E-4</v>
      </c>
      <c r="BJ2844" t="s">
        <v>265</v>
      </c>
      <c r="BK2844" t="s">
        <v>52</v>
      </c>
      <c r="BN2844">
        <v>0</v>
      </c>
      <c r="BO2844" s="60">
        <v>48</v>
      </c>
      <c r="BP2844" s="62">
        <v>439</v>
      </c>
      <c r="BQ2844" s="66">
        <f t="shared" si="1133"/>
        <v>48439</v>
      </c>
      <c r="BR2844" s="66">
        <f t="shared" si="1123"/>
        <v>48439</v>
      </c>
      <c r="BS2844" s="3" t="s">
        <v>3083</v>
      </c>
      <c r="BY2844" s="73"/>
      <c r="CB2844" s="73"/>
      <c r="CD2844" s="38">
        <f t="shared" si="1134"/>
        <v>0</v>
      </c>
      <c r="CE2844" s="38">
        <v>823312</v>
      </c>
      <c r="CF2844" s="38">
        <f>124+137+358+13</f>
        <v>632</v>
      </c>
      <c r="CG2844" s="38" t="s">
        <v>3953</v>
      </c>
      <c r="CM2844" s="51"/>
      <c r="CQ2844" s="73"/>
    </row>
    <row r="2845" spans="1:95" ht="14" hidden="1" customHeight="1" outlineLevel="1" x14ac:dyDescent="0.2">
      <c r="A2845" t="s">
        <v>1119</v>
      </c>
      <c r="B2845" t="s">
        <v>52</v>
      </c>
      <c r="C2845" s="1">
        <f t="shared" si="1124"/>
        <v>55417</v>
      </c>
      <c r="D2845" s="3">
        <f>IF(N2845&gt;0, RANK(N2845,(N2845:P2845,Q2845:AE2845)),0)</f>
        <v>2</v>
      </c>
      <c r="E2845" s="3">
        <f>IF(O2845&gt;0,RANK(O2845,(N2845:P2845,Q2845:AE2845)),0)</f>
        <v>1</v>
      </c>
      <c r="F2845" s="3">
        <f>IF(P2845&gt;0,RANK(P2845,(N2845:P2845,Q2845:AE2845)),0)</f>
        <v>0</v>
      </c>
      <c r="G2845" s="1">
        <f t="shared" si="1135"/>
        <v>27574</v>
      </c>
      <c r="H2845" s="2">
        <f t="shared" si="1136"/>
        <v>0.49757294692964255</v>
      </c>
      <c r="I2845" s="2"/>
      <c r="J2845" s="2">
        <f t="shared" si="1125"/>
        <v>0.24584513777360736</v>
      </c>
      <c r="K2845" s="2">
        <f t="shared" si="1126"/>
        <v>0.74341808470324988</v>
      </c>
      <c r="L2845" s="2">
        <f t="shared" si="1127"/>
        <v>0</v>
      </c>
      <c r="M2845" s="2">
        <f t="shared" si="1128"/>
        <v>1.0736777523142726E-2</v>
      </c>
      <c r="N2845" s="38">
        <v>13624</v>
      </c>
      <c r="O2845" s="38">
        <v>41198</v>
      </c>
      <c r="P2845" s="38"/>
      <c r="Q2845" s="38">
        <v>371</v>
      </c>
      <c r="R2845" s="38">
        <v>193</v>
      </c>
      <c r="S2845" s="38"/>
      <c r="T2845" s="38">
        <v>4</v>
      </c>
      <c r="U2845" s="38">
        <v>3</v>
      </c>
      <c r="V2845" s="38"/>
      <c r="W2845" s="38">
        <f>IF(Copyright!B$11=1,IF(CF2845&gt;0,CF2845-T2845-X2845-U2845-SUM(Z2845:AY2845),SUM(CN2845:CR2845)),SUM(CN2845:CR2845))</f>
        <v>0</v>
      </c>
      <c r="X2845" s="38">
        <v>21</v>
      </c>
      <c r="Y2845" s="38"/>
      <c r="Z2845" s="38">
        <v>3</v>
      </c>
      <c r="AA2845" s="38"/>
      <c r="AB2845" s="38"/>
      <c r="AC2845" s="38"/>
      <c r="AD2845" s="38"/>
      <c r="AE2845" s="38"/>
      <c r="AF2845" s="38"/>
      <c r="AG2845" s="38"/>
      <c r="AH2845" s="38"/>
      <c r="AI2845" s="38"/>
      <c r="AJ2845" s="38"/>
      <c r="AK2845" s="38"/>
      <c r="AL2845" s="38">
        <v>0</v>
      </c>
      <c r="AM2845" s="38"/>
      <c r="AN2845" s="38"/>
      <c r="AO2845" s="38"/>
      <c r="AP2845" s="38"/>
      <c r="AQ2845" s="38"/>
      <c r="AR2845" s="38"/>
      <c r="AS2845" s="38"/>
      <c r="AT2845" s="38"/>
      <c r="AU2845" s="38"/>
      <c r="AV2845" s="38"/>
      <c r="AW2845" s="38"/>
      <c r="AX2845" s="38"/>
      <c r="AY2845" s="38"/>
      <c r="BA2845" s="3">
        <f>IF(Q2845&gt;0,RANK(Q2845,(N2845:P2845,Q2845:AE2845)),0)</f>
        <v>3</v>
      </c>
      <c r="BB2845" s="3">
        <f>IF(R2845&gt;0,RANK(R2845,(N2845:P2845,Q2845:AE2845)),0)</f>
        <v>4</v>
      </c>
      <c r="BC2845" s="3">
        <f>IF(S2845&gt;0,RANK(S2845,(N2845:P2845,Q2845:AE2845)),0)</f>
        <v>0</v>
      </c>
      <c r="BD2845" s="3">
        <f>IF(T2845&gt;0,RANK(T2845,(N2845:P2845,Q2845:AE2845)),0)</f>
        <v>6</v>
      </c>
      <c r="BE2845" s="2">
        <f t="shared" si="1129"/>
        <v>6.6946965732536945E-3</v>
      </c>
      <c r="BF2845" s="2">
        <f t="shared" si="1130"/>
        <v>3.4826858184311671E-3</v>
      </c>
      <c r="BG2845" s="2">
        <f t="shared" si="1131"/>
        <v>0</v>
      </c>
      <c r="BH2845" s="2">
        <f t="shared" si="1132"/>
        <v>7.2180016962303988E-5</v>
      </c>
      <c r="BJ2845" t="s">
        <v>1119</v>
      </c>
      <c r="BK2845" t="s">
        <v>52</v>
      </c>
      <c r="BL2845">
        <v>19</v>
      </c>
      <c r="BN2845">
        <v>0</v>
      </c>
      <c r="BO2845" s="60">
        <v>48</v>
      </c>
      <c r="BP2845" s="62">
        <v>441</v>
      </c>
      <c r="BQ2845" s="66">
        <f t="shared" si="1133"/>
        <v>48441</v>
      </c>
      <c r="BR2845" s="66">
        <f t="shared" si="1123"/>
        <v>48441</v>
      </c>
      <c r="BS2845" s="3" t="s">
        <v>3083</v>
      </c>
      <c r="BY2845" s="73"/>
      <c r="CB2845" s="73"/>
      <c r="CD2845" s="38">
        <f t="shared" si="1134"/>
        <v>136</v>
      </c>
      <c r="CE2845" s="38">
        <v>55281</v>
      </c>
      <c r="CF2845" s="38">
        <v>31</v>
      </c>
      <c r="CG2845" s="38" t="s">
        <v>3953</v>
      </c>
      <c r="CM2845" s="51"/>
    </row>
    <row r="2846" spans="1:95" ht="14" hidden="1" customHeight="1" outlineLevel="1" x14ac:dyDescent="0.2">
      <c r="A2846" t="s">
        <v>805</v>
      </c>
      <c r="B2846" t="s">
        <v>52</v>
      </c>
      <c r="C2846" s="1">
        <f t="shared" si="1124"/>
        <v>405</v>
      </c>
      <c r="D2846" s="3">
        <f>IF(N2846&gt;0, RANK(N2846,(N2846:P2846,Q2846:AE2846)),0)</f>
        <v>2</v>
      </c>
      <c r="E2846" s="3">
        <f>IF(O2846&gt;0,RANK(O2846,(N2846:P2846,Q2846:AE2846)),0)</f>
        <v>1</v>
      </c>
      <c r="F2846" s="3">
        <f>IF(P2846&gt;0,RANK(P2846,(N2846:P2846,Q2846:AE2846)),0)</f>
        <v>0</v>
      </c>
      <c r="G2846" s="1">
        <f t="shared" si="1135"/>
        <v>223</v>
      </c>
      <c r="H2846" s="2">
        <f t="shared" si="1136"/>
        <v>0.55061728395061726</v>
      </c>
      <c r="I2846" s="2"/>
      <c r="J2846" s="2">
        <f t="shared" si="1125"/>
        <v>0.22469135802469137</v>
      </c>
      <c r="K2846" s="2">
        <f t="shared" si="1126"/>
        <v>0.77530864197530869</v>
      </c>
      <c r="L2846" s="2">
        <f t="shared" si="1127"/>
        <v>0</v>
      </c>
      <c r="M2846" s="2">
        <f t="shared" si="1128"/>
        <v>-1.1102230246251565E-16</v>
      </c>
      <c r="N2846" s="38">
        <v>91</v>
      </c>
      <c r="O2846" s="38">
        <v>314</v>
      </c>
      <c r="P2846" s="38"/>
      <c r="Q2846" s="38">
        <v>0</v>
      </c>
      <c r="R2846" s="38">
        <v>0</v>
      </c>
      <c r="S2846" s="38"/>
      <c r="T2846" s="38">
        <v>0</v>
      </c>
      <c r="U2846" s="38">
        <v>0</v>
      </c>
      <c r="V2846" s="38"/>
      <c r="W2846" s="38">
        <f>IF(Copyright!B$11=1,IF(CF2846&gt;0,CF2846-T2846-X2846-U2846-SUM(Z2846:AY2846),SUM(CN2846:CR2846)),SUM(CN2846:CR2846))</f>
        <v>0</v>
      </c>
      <c r="X2846" s="38">
        <v>0</v>
      </c>
      <c r="Y2846" s="38"/>
      <c r="Z2846" s="38">
        <v>0</v>
      </c>
      <c r="AA2846" s="38"/>
      <c r="AB2846" s="38"/>
      <c r="AC2846" s="38"/>
      <c r="AD2846" s="38"/>
      <c r="AE2846" s="38"/>
      <c r="AF2846" s="38"/>
      <c r="AG2846" s="38"/>
      <c r="AH2846" s="38"/>
      <c r="AI2846" s="38"/>
      <c r="AJ2846" s="38"/>
      <c r="AK2846" s="38"/>
      <c r="AL2846" s="38">
        <v>0</v>
      </c>
      <c r="AM2846" s="38"/>
      <c r="AN2846" s="38"/>
      <c r="AO2846" s="38"/>
      <c r="AP2846" s="38"/>
      <c r="AQ2846" s="38"/>
      <c r="AR2846" s="38"/>
      <c r="AS2846" s="38"/>
      <c r="AT2846" s="38"/>
      <c r="AU2846" s="38"/>
      <c r="AV2846" s="38"/>
      <c r="AW2846" s="38"/>
      <c r="AX2846" s="38"/>
      <c r="AY2846" s="38"/>
      <c r="BA2846" s="3">
        <f>IF(Q2846&gt;0,RANK(Q2846,(N2846:P2846,Q2846:AE2846)),0)</f>
        <v>0</v>
      </c>
      <c r="BB2846" s="3">
        <f>IF(R2846&gt;0,RANK(R2846,(N2846:P2846,Q2846:AE2846)),0)</f>
        <v>0</v>
      </c>
      <c r="BC2846" s="3">
        <f>IF(S2846&gt;0,RANK(S2846,(N2846:P2846,Q2846:AE2846)),0)</f>
        <v>0</v>
      </c>
      <c r="BD2846" s="3">
        <f>IF(T2846&gt;0,RANK(T2846,(N2846:P2846,Q2846:AE2846)),0)</f>
        <v>0</v>
      </c>
      <c r="BE2846" s="2">
        <f t="shared" si="1129"/>
        <v>0</v>
      </c>
      <c r="BF2846" s="2">
        <f t="shared" si="1130"/>
        <v>0</v>
      </c>
      <c r="BG2846" s="2">
        <f t="shared" si="1131"/>
        <v>0</v>
      </c>
      <c r="BH2846" s="2">
        <f t="shared" si="1132"/>
        <v>0</v>
      </c>
      <c r="BJ2846" t="s">
        <v>805</v>
      </c>
      <c r="BK2846" t="s">
        <v>52</v>
      </c>
      <c r="BL2846">
        <v>23</v>
      </c>
      <c r="BN2846">
        <v>0</v>
      </c>
      <c r="BO2846" s="60">
        <v>48</v>
      </c>
      <c r="BP2846" s="62">
        <v>443</v>
      </c>
      <c r="BQ2846" s="66">
        <f t="shared" si="1133"/>
        <v>48443</v>
      </c>
      <c r="BR2846" s="66">
        <f t="shared" si="1123"/>
        <v>48443</v>
      </c>
      <c r="BS2846" s="3" t="s">
        <v>3083</v>
      </c>
      <c r="CB2846" s="6"/>
      <c r="CD2846" s="38">
        <f t="shared" si="1134"/>
        <v>405</v>
      </c>
    </row>
    <row r="2847" spans="1:95" ht="14" hidden="1" customHeight="1" outlineLevel="1" x14ac:dyDescent="0.2">
      <c r="A2847" t="s">
        <v>678</v>
      </c>
      <c r="B2847" t="s">
        <v>52</v>
      </c>
      <c r="C2847" s="1">
        <f t="shared" si="1124"/>
        <v>3426</v>
      </c>
      <c r="D2847" s="3">
        <f>IF(N2847&gt;0, RANK(N2847,(N2847:P2847,Q2847:AE2847)),0)</f>
        <v>2</v>
      </c>
      <c r="E2847" s="3">
        <f>IF(O2847&gt;0,RANK(O2847,(N2847:P2847,Q2847:AE2847)),0)</f>
        <v>1</v>
      </c>
      <c r="F2847" s="3">
        <f>IF(P2847&gt;0,RANK(P2847,(N2847:P2847,Q2847:AE2847)),0)</f>
        <v>0</v>
      </c>
      <c r="G2847" s="1">
        <f t="shared" si="1135"/>
        <v>2228</v>
      </c>
      <c r="H2847" s="2">
        <f t="shared" si="1136"/>
        <v>0.65032107413893758</v>
      </c>
      <c r="I2847" s="2"/>
      <c r="J2847" s="2">
        <f t="shared" si="1125"/>
        <v>0.17133683596030355</v>
      </c>
      <c r="K2847" s="2">
        <f t="shared" si="1126"/>
        <v>0.82165791009924105</v>
      </c>
      <c r="L2847" s="2">
        <f t="shared" si="1127"/>
        <v>0</v>
      </c>
      <c r="M2847" s="2">
        <f t="shared" si="1128"/>
        <v>7.0052539404553693E-3</v>
      </c>
      <c r="N2847" s="38">
        <v>587</v>
      </c>
      <c r="O2847" s="38">
        <v>2815</v>
      </c>
      <c r="P2847" s="38"/>
      <c r="Q2847" s="38">
        <v>13</v>
      </c>
      <c r="R2847" s="38">
        <v>4</v>
      </c>
      <c r="S2847" s="38"/>
      <c r="T2847" s="38">
        <v>0</v>
      </c>
      <c r="U2847" s="38">
        <v>1</v>
      </c>
      <c r="V2847" s="38"/>
      <c r="W2847" s="38">
        <f>IF(Copyright!B$11=1,IF(CF2847&gt;0,CF2847-T2847-X2847-U2847-SUM(Z2847:AY2847),SUM(CN2847:CR2847)),SUM(CN2847:CR2847))</f>
        <v>6</v>
      </c>
      <c r="X2847" s="38">
        <v>0</v>
      </c>
      <c r="Y2847" s="38"/>
      <c r="Z2847" s="38">
        <v>0</v>
      </c>
      <c r="AA2847" s="38"/>
      <c r="AB2847" s="38"/>
      <c r="AC2847" s="38"/>
      <c r="AD2847" s="38"/>
      <c r="AE2847" s="38"/>
      <c r="AF2847" s="38"/>
      <c r="AG2847" s="38"/>
      <c r="AH2847" s="38"/>
      <c r="AI2847" s="38"/>
      <c r="AJ2847" s="38"/>
      <c r="AK2847" s="38"/>
      <c r="AL2847" s="38">
        <v>0</v>
      </c>
      <c r="AM2847" s="38"/>
      <c r="AN2847" s="38"/>
      <c r="AO2847" s="38"/>
      <c r="AP2847" s="38"/>
      <c r="AQ2847" s="38"/>
      <c r="AR2847" s="38"/>
      <c r="AS2847" s="38"/>
      <c r="AT2847" s="38"/>
      <c r="AU2847" s="38"/>
      <c r="AV2847" s="38"/>
      <c r="AW2847" s="38"/>
      <c r="AX2847" s="38"/>
      <c r="AY2847" s="38"/>
      <c r="BA2847" s="3">
        <f>IF(Q2847&gt;0,RANK(Q2847,(N2847:P2847,Q2847:AE2847)),0)</f>
        <v>3</v>
      </c>
      <c r="BB2847" s="3">
        <f>IF(R2847&gt;0,RANK(R2847,(N2847:P2847,Q2847:AE2847)),0)</f>
        <v>5</v>
      </c>
      <c r="BC2847" s="3">
        <f>IF(S2847&gt;0,RANK(S2847,(N2847:P2847,Q2847:AE2847)),0)</f>
        <v>0</v>
      </c>
      <c r="BD2847" s="3">
        <f>IF(T2847&gt;0,RANK(T2847,(N2847:P2847,Q2847:AE2847)),0)</f>
        <v>0</v>
      </c>
      <c r="BE2847" s="2">
        <f t="shared" si="1129"/>
        <v>3.7945125510799767E-3</v>
      </c>
      <c r="BF2847" s="2">
        <f t="shared" si="1130"/>
        <v>1.1675423234092236E-3</v>
      </c>
      <c r="BG2847" s="2">
        <f t="shared" si="1131"/>
        <v>0</v>
      </c>
      <c r="BH2847" s="2">
        <f t="shared" si="1132"/>
        <v>0</v>
      </c>
      <c r="BJ2847" t="s">
        <v>678</v>
      </c>
      <c r="BK2847" t="s">
        <v>52</v>
      </c>
      <c r="BL2847">
        <v>19</v>
      </c>
      <c r="BN2847">
        <v>0</v>
      </c>
      <c r="BO2847" s="60">
        <v>48</v>
      </c>
      <c r="BP2847" s="62">
        <v>445</v>
      </c>
      <c r="BQ2847" s="66">
        <f t="shared" si="1133"/>
        <v>48445</v>
      </c>
      <c r="BR2847" s="66">
        <f t="shared" si="1123"/>
        <v>48445</v>
      </c>
      <c r="BS2847" s="3" t="s">
        <v>3083</v>
      </c>
      <c r="BY2847" s="73"/>
      <c r="CB2847" s="73"/>
      <c r="CD2847" s="38">
        <f t="shared" si="1134"/>
        <v>0</v>
      </c>
      <c r="CE2847" s="38">
        <v>3426</v>
      </c>
      <c r="CF2847" s="38">
        <v>7</v>
      </c>
      <c r="CM2847" s="51"/>
    </row>
    <row r="2848" spans="1:95" ht="14" hidden="1" customHeight="1" outlineLevel="1" x14ac:dyDescent="0.2">
      <c r="A2848" t="s">
        <v>1595</v>
      </c>
      <c r="B2848" t="s">
        <v>52</v>
      </c>
      <c r="C2848" s="1">
        <f t="shared" si="1124"/>
        <v>900</v>
      </c>
      <c r="D2848" s="3">
        <f>IF(N2848&gt;0, RANK(N2848,(N2848:P2848,Q2848:AE2848)),0)</f>
        <v>2</v>
      </c>
      <c r="E2848" s="3">
        <f>IF(O2848&gt;0,RANK(O2848,(N2848:P2848,Q2848:AE2848)),0)</f>
        <v>1</v>
      </c>
      <c r="F2848" s="3">
        <f>IF(P2848&gt;0,RANK(P2848,(N2848:P2848,Q2848:AE2848)),0)</f>
        <v>0</v>
      </c>
      <c r="G2848" s="1">
        <f t="shared" si="1135"/>
        <v>750</v>
      </c>
      <c r="H2848" s="2">
        <f t="shared" si="1136"/>
        <v>0.83333333333333337</v>
      </c>
      <c r="I2848" s="2"/>
      <c r="J2848" s="2">
        <f t="shared" si="1125"/>
        <v>8.1111111111111106E-2</v>
      </c>
      <c r="K2848" s="2">
        <f t="shared" si="1126"/>
        <v>0.91444444444444439</v>
      </c>
      <c r="L2848" s="2">
        <f t="shared" si="1127"/>
        <v>0</v>
      </c>
      <c r="M2848" s="2">
        <f t="shared" si="1128"/>
        <v>4.4444444444444731E-3</v>
      </c>
      <c r="N2848" s="38">
        <v>73</v>
      </c>
      <c r="O2848" s="38">
        <v>823</v>
      </c>
      <c r="P2848" s="38"/>
      <c r="Q2848" s="38">
        <v>2</v>
      </c>
      <c r="R2848" s="38">
        <v>2</v>
      </c>
      <c r="S2848" s="38"/>
      <c r="T2848" s="38">
        <v>0</v>
      </c>
      <c r="U2848" s="38">
        <v>0</v>
      </c>
      <c r="V2848" s="38"/>
      <c r="W2848" s="38">
        <f>IF(Copyright!B$11=1,IF(CF2848&gt;0,CF2848-T2848-X2848-U2848-SUM(Z2848:AY2848),SUM(CN2848:CR2848)),SUM(CN2848:CR2848))</f>
        <v>0</v>
      </c>
      <c r="X2848" s="38">
        <v>0</v>
      </c>
      <c r="Y2848" s="38"/>
      <c r="Z2848" s="38">
        <v>0</v>
      </c>
      <c r="AA2848" s="38"/>
      <c r="AB2848" s="38"/>
      <c r="AC2848" s="38"/>
      <c r="AD2848" s="38"/>
      <c r="AE2848" s="38"/>
      <c r="AF2848" s="38"/>
      <c r="AG2848" s="38"/>
      <c r="AH2848" s="38"/>
      <c r="AI2848" s="38"/>
      <c r="AJ2848" s="38"/>
      <c r="AK2848" s="38"/>
      <c r="AL2848" s="38">
        <v>0</v>
      </c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BA2848" s="3">
        <f>IF(Q2848&gt;0,RANK(Q2848,(N2848:P2848,Q2848:AE2848)),0)</f>
        <v>3</v>
      </c>
      <c r="BB2848" s="3">
        <f>IF(R2848&gt;0,RANK(R2848,(N2848:P2848,Q2848:AE2848)),0)</f>
        <v>3</v>
      </c>
      <c r="BC2848" s="3">
        <f>IF(S2848&gt;0,RANK(S2848,(N2848:P2848,Q2848:AE2848)),0)</f>
        <v>0</v>
      </c>
      <c r="BD2848" s="3">
        <f>IF(T2848&gt;0,RANK(T2848,(N2848:P2848,Q2848:AE2848)),0)</f>
        <v>0</v>
      </c>
      <c r="BE2848" s="2">
        <f t="shared" si="1129"/>
        <v>2.2222222222222222E-3</v>
      </c>
      <c r="BF2848" s="2">
        <f t="shared" si="1130"/>
        <v>2.2222222222222222E-3</v>
      </c>
      <c r="BG2848" s="2">
        <f t="shared" si="1131"/>
        <v>0</v>
      </c>
      <c r="BH2848" s="2">
        <f t="shared" si="1132"/>
        <v>0</v>
      </c>
      <c r="BJ2848" t="s">
        <v>1595</v>
      </c>
      <c r="BK2848" t="s">
        <v>52</v>
      </c>
      <c r="BL2848">
        <v>19</v>
      </c>
      <c r="BN2848">
        <v>0</v>
      </c>
      <c r="BO2848" s="60">
        <v>48</v>
      </c>
      <c r="BP2848" s="62">
        <v>447</v>
      </c>
      <c r="BQ2848" s="66">
        <f t="shared" si="1133"/>
        <v>48447</v>
      </c>
      <c r="BR2848" s="66">
        <f t="shared" si="1123"/>
        <v>48447</v>
      </c>
      <c r="BS2848" s="3" t="s">
        <v>3083</v>
      </c>
      <c r="CB2848" s="6"/>
      <c r="CD2848" s="38">
        <f t="shared" si="1134"/>
        <v>900</v>
      </c>
    </row>
    <row r="2849" spans="1:91" ht="14" hidden="1" customHeight="1" outlineLevel="1" x14ac:dyDescent="0.2">
      <c r="A2849" t="s">
        <v>2996</v>
      </c>
      <c r="B2849" t="s">
        <v>52</v>
      </c>
      <c r="C2849" s="1">
        <f t="shared" si="1124"/>
        <v>10214</v>
      </c>
      <c r="D2849" s="3">
        <f>IF(N2849&gt;0, RANK(N2849,(N2849:P2849,Q2849:AE2849)),0)</f>
        <v>2</v>
      </c>
      <c r="E2849" s="3">
        <f>IF(O2849&gt;0,RANK(O2849,(N2849:P2849,Q2849:AE2849)),0)</f>
        <v>1</v>
      </c>
      <c r="F2849" s="3">
        <f>IF(P2849&gt;0,RANK(P2849,(N2849:P2849,Q2849:AE2849)),0)</f>
        <v>0</v>
      </c>
      <c r="G2849" s="1">
        <f t="shared" si="1135"/>
        <v>5586</v>
      </c>
      <c r="H2849" s="2">
        <f t="shared" si="1136"/>
        <v>0.54689641668298417</v>
      </c>
      <c r="I2849" s="2"/>
      <c r="J2849" s="2">
        <f t="shared" si="1125"/>
        <v>0.22273350303504993</v>
      </c>
      <c r="K2849" s="2">
        <f t="shared" si="1126"/>
        <v>0.76962991971803407</v>
      </c>
      <c r="L2849" s="2">
        <f t="shared" si="1127"/>
        <v>0</v>
      </c>
      <c r="M2849" s="2">
        <f t="shared" si="1128"/>
        <v>7.6365772469160209E-3</v>
      </c>
      <c r="N2849" s="38">
        <v>2275</v>
      </c>
      <c r="O2849" s="38">
        <v>7861</v>
      </c>
      <c r="P2849" s="38"/>
      <c r="Q2849" s="38">
        <v>48</v>
      </c>
      <c r="R2849" s="38">
        <v>24</v>
      </c>
      <c r="S2849" s="38"/>
      <c r="T2849" s="38">
        <v>0</v>
      </c>
      <c r="U2849" s="38">
        <v>3</v>
      </c>
      <c r="V2849" s="38"/>
      <c r="W2849" s="38">
        <f>IF(Copyright!B$11=1,IF(CF2849&gt;0,CF2849-T2849-X2849-U2849-SUM(Z2849:AY2849),SUM(CN2849:CR2849)),SUM(CN2849:CR2849))</f>
        <v>0</v>
      </c>
      <c r="X2849" s="38">
        <v>3</v>
      </c>
      <c r="Y2849" s="38"/>
      <c r="Z2849" s="38">
        <v>0</v>
      </c>
      <c r="AA2849" s="38"/>
      <c r="AB2849" s="38"/>
      <c r="AC2849" s="38"/>
      <c r="AD2849" s="38"/>
      <c r="AE2849" s="38"/>
      <c r="AF2849" s="38"/>
      <c r="AG2849" s="38"/>
      <c r="AH2849" s="38"/>
      <c r="AI2849" s="38"/>
      <c r="AJ2849" s="38"/>
      <c r="AK2849" s="38"/>
      <c r="AL2849" s="38">
        <v>0</v>
      </c>
      <c r="AM2849" s="38"/>
      <c r="AN2849" s="38"/>
      <c r="AO2849" s="38"/>
      <c r="AP2849" s="38"/>
      <c r="AQ2849" s="38"/>
      <c r="AR2849" s="38"/>
      <c r="AS2849" s="38"/>
      <c r="AT2849" s="38"/>
      <c r="AU2849" s="38"/>
      <c r="AV2849" s="38"/>
      <c r="AW2849" s="38"/>
      <c r="AX2849" s="38"/>
      <c r="AY2849" s="38"/>
      <c r="BA2849" s="3">
        <f>IF(Q2849&gt;0,RANK(Q2849,(N2849:P2849,Q2849:AE2849)),0)</f>
        <v>3</v>
      </c>
      <c r="BB2849" s="3">
        <f>IF(R2849&gt;0,RANK(R2849,(N2849:P2849,Q2849:AE2849)),0)</f>
        <v>4</v>
      </c>
      <c r="BC2849" s="3">
        <f>IF(S2849&gt;0,RANK(S2849,(N2849:P2849,Q2849:AE2849)),0)</f>
        <v>0</v>
      </c>
      <c r="BD2849" s="3">
        <f>IF(T2849&gt;0,RANK(T2849,(N2849:P2849,Q2849:AE2849)),0)</f>
        <v>0</v>
      </c>
      <c r="BE2849" s="2">
        <f t="shared" si="1129"/>
        <v>4.6994321519483063E-3</v>
      </c>
      <c r="BF2849" s="2">
        <f t="shared" si="1130"/>
        <v>2.3497160759741531E-3</v>
      </c>
      <c r="BG2849" s="2">
        <f t="shared" si="1131"/>
        <v>0</v>
      </c>
      <c r="BH2849" s="2">
        <f t="shared" si="1132"/>
        <v>0</v>
      </c>
      <c r="BJ2849" t="s">
        <v>2996</v>
      </c>
      <c r="BK2849" t="s">
        <v>52</v>
      </c>
      <c r="BL2849">
        <v>1</v>
      </c>
      <c r="BN2849">
        <v>0</v>
      </c>
      <c r="BO2849" s="60">
        <v>48</v>
      </c>
      <c r="BP2849" s="62">
        <v>449</v>
      </c>
      <c r="BQ2849" s="66">
        <f t="shared" si="1133"/>
        <v>48449</v>
      </c>
      <c r="BR2849" s="66">
        <f t="shared" si="1123"/>
        <v>48449</v>
      </c>
      <c r="BS2849" s="3" t="s">
        <v>3083</v>
      </c>
      <c r="CB2849" s="6"/>
      <c r="CD2849" s="38">
        <f t="shared" si="1134"/>
        <v>10214</v>
      </c>
    </row>
    <row r="2850" spans="1:91" ht="14" hidden="1" customHeight="1" outlineLevel="1" x14ac:dyDescent="0.2">
      <c r="A2850" t="s">
        <v>932</v>
      </c>
      <c r="B2850" t="s">
        <v>52</v>
      </c>
      <c r="C2850" s="1">
        <f t="shared" si="1124"/>
        <v>45461</v>
      </c>
      <c r="D2850" s="3">
        <f>IF(N2850&gt;0, RANK(N2850,(N2850:P2850,Q2850:AE2850)),0)</f>
        <v>2</v>
      </c>
      <c r="E2850" s="3">
        <f>IF(O2850&gt;0,RANK(O2850,(N2850:P2850,Q2850:AE2850)),0)</f>
        <v>1</v>
      </c>
      <c r="F2850" s="3">
        <f>IF(P2850&gt;0,RANK(P2850,(N2850:P2850,Q2850:AE2850)),0)</f>
        <v>0</v>
      </c>
      <c r="G2850" s="1">
        <f t="shared" si="1135"/>
        <v>21814</v>
      </c>
      <c r="H2850" s="2">
        <f t="shared" si="1136"/>
        <v>0.47983986273949097</v>
      </c>
      <c r="I2850" s="2"/>
      <c r="J2850" s="2">
        <f t="shared" si="1125"/>
        <v>0.25483381359846902</v>
      </c>
      <c r="K2850" s="2">
        <f t="shared" si="1126"/>
        <v>0.73467367633795999</v>
      </c>
      <c r="L2850" s="2">
        <f t="shared" si="1127"/>
        <v>0</v>
      </c>
      <c r="M2850" s="2">
        <f t="shared" si="1128"/>
        <v>1.0492510063570992E-2</v>
      </c>
      <c r="N2850" s="38">
        <v>11585</v>
      </c>
      <c r="O2850" s="38">
        <v>33399</v>
      </c>
      <c r="P2850" s="38"/>
      <c r="Q2850" s="38">
        <v>308</v>
      </c>
      <c r="R2850" s="38">
        <v>146</v>
      </c>
      <c r="S2850" s="38"/>
      <c r="T2850" s="38">
        <v>3</v>
      </c>
      <c r="U2850" s="38">
        <v>5</v>
      </c>
      <c r="V2850" s="38"/>
      <c r="W2850" s="38">
        <f>IF(Copyright!B$11=1,IF(CF2850&gt;0,CF2850-T2850-X2850-U2850-SUM(Z2850:AY2850),SUM(CN2850:CR2850)),SUM(CN2850:CR2850))</f>
        <v>2</v>
      </c>
      <c r="X2850" s="38">
        <v>13</v>
      </c>
      <c r="Y2850" s="38"/>
      <c r="Z2850" s="38">
        <v>0</v>
      </c>
      <c r="AA2850" s="38"/>
      <c r="AB2850" s="38"/>
      <c r="AC2850" s="38"/>
      <c r="AD2850" s="38"/>
      <c r="AE2850" s="38"/>
      <c r="AF2850" s="38"/>
      <c r="AG2850" s="38"/>
      <c r="AH2850" s="38"/>
      <c r="AI2850" s="38"/>
      <c r="AJ2850" s="38"/>
      <c r="AK2850" s="38"/>
      <c r="AL2850" s="38">
        <v>0</v>
      </c>
      <c r="AM2850" s="38"/>
      <c r="AN2850" s="38"/>
      <c r="AO2850" s="38"/>
      <c r="AP2850" s="38"/>
      <c r="AQ2850" s="38"/>
      <c r="AR2850" s="38"/>
      <c r="AS2850" s="38"/>
      <c r="AT2850" s="38"/>
      <c r="AU2850" s="38"/>
      <c r="AV2850" s="38"/>
      <c r="AW2850" s="38"/>
      <c r="AX2850" s="38"/>
      <c r="AY2850" s="38"/>
      <c r="BA2850" s="3">
        <f>IF(Q2850&gt;0,RANK(Q2850,(N2850:P2850,Q2850:AE2850)),0)</f>
        <v>3</v>
      </c>
      <c r="BB2850" s="3">
        <f>IF(R2850&gt;0,RANK(R2850,(N2850:P2850,Q2850:AE2850)),0)</f>
        <v>4</v>
      </c>
      <c r="BC2850" s="3">
        <f>IF(S2850&gt;0,RANK(S2850,(N2850:P2850,Q2850:AE2850)),0)</f>
        <v>0</v>
      </c>
      <c r="BD2850" s="3">
        <f>IF(T2850&gt;0,RANK(T2850,(N2850:P2850,Q2850:AE2850)),0)</f>
        <v>7</v>
      </c>
      <c r="BE2850" s="2">
        <f t="shared" si="1129"/>
        <v>6.7750379446118655E-3</v>
      </c>
      <c r="BF2850" s="2">
        <f t="shared" si="1130"/>
        <v>3.2115439607575723E-3</v>
      </c>
      <c r="BG2850" s="2">
        <f t="shared" si="1131"/>
        <v>0</v>
      </c>
      <c r="BH2850" s="2">
        <f t="shared" si="1132"/>
        <v>6.5990629330635046E-5</v>
      </c>
      <c r="BJ2850" t="s">
        <v>932</v>
      </c>
      <c r="BK2850" t="s">
        <v>52</v>
      </c>
      <c r="BL2850">
        <v>11</v>
      </c>
      <c r="BN2850">
        <v>0</v>
      </c>
      <c r="BO2850" s="60">
        <v>48</v>
      </c>
      <c r="BP2850" s="62">
        <v>451</v>
      </c>
      <c r="BQ2850" s="66">
        <f t="shared" si="1133"/>
        <v>48451</v>
      </c>
      <c r="BR2850" s="66">
        <f t="shared" si="1123"/>
        <v>48451</v>
      </c>
      <c r="BS2850" s="3" t="s">
        <v>3083</v>
      </c>
      <c r="CB2850" s="73"/>
      <c r="CD2850" s="38">
        <f t="shared" si="1134"/>
        <v>165</v>
      </c>
      <c r="CE2850" s="38">
        <v>45296</v>
      </c>
      <c r="CF2850" s="38">
        <v>23</v>
      </c>
      <c r="CG2850" s="38" t="s">
        <v>3953</v>
      </c>
      <c r="CM2850" s="51"/>
    </row>
    <row r="2851" spans="1:91" ht="14" hidden="1" customHeight="1" outlineLevel="1" x14ac:dyDescent="0.2">
      <c r="A2851" t="s">
        <v>1284</v>
      </c>
      <c r="B2851" t="s">
        <v>52</v>
      </c>
      <c r="C2851" s="1">
        <f t="shared" si="1124"/>
        <v>583975</v>
      </c>
      <c r="D2851" s="3">
        <f>IF(N2851&gt;0, RANK(N2851,(N2851:P2851,Q2851:AE2851)),0)</f>
        <v>1</v>
      </c>
      <c r="E2851" s="3">
        <f>IF(O2851&gt;0,RANK(O2851,(N2851:P2851,Q2851:AE2851)),0)</f>
        <v>2</v>
      </c>
      <c r="F2851" s="3">
        <f>IF(P2851&gt;0,RANK(P2851,(N2851:P2851,Q2851:AE2851)),0)</f>
        <v>0</v>
      </c>
      <c r="G2851" s="1">
        <f t="shared" si="1135"/>
        <v>228194</v>
      </c>
      <c r="H2851" s="2">
        <f t="shared" si="1136"/>
        <v>0.39075987841945287</v>
      </c>
      <c r="I2851" s="2"/>
      <c r="J2851" s="2">
        <f t="shared" si="1125"/>
        <v>0.68321589109122827</v>
      </c>
      <c r="K2851" s="2">
        <f t="shared" si="1126"/>
        <v>0.29245601267177534</v>
      </c>
      <c r="L2851" s="2">
        <f t="shared" si="1127"/>
        <v>0</v>
      </c>
      <c r="M2851" s="2">
        <f t="shared" si="1128"/>
        <v>2.4328096236996388E-2</v>
      </c>
      <c r="N2851" s="38">
        <v>398981</v>
      </c>
      <c r="O2851" s="38">
        <v>170787</v>
      </c>
      <c r="P2851" s="38"/>
      <c r="Q2851" s="38">
        <v>4631</v>
      </c>
      <c r="R2851" s="38">
        <v>5886</v>
      </c>
      <c r="S2851" s="38"/>
      <c r="T2851" s="38">
        <v>482</v>
      </c>
      <c r="U2851" s="38">
        <v>216</v>
      </c>
      <c r="V2851" s="38"/>
      <c r="W2851" s="38">
        <f>IF(Copyright!B$11=1,IF(CF2851&gt;0,CF2851-T2851-X2851-U2851-SUM(Z2851:AY2851),SUM(CN2851:CR2851)),SUM(CN2851:CR2851))</f>
        <v>2701</v>
      </c>
      <c r="X2851" s="38">
        <v>270</v>
      </c>
      <c r="Y2851" s="38"/>
      <c r="Z2851" s="38">
        <v>21</v>
      </c>
      <c r="AA2851" s="38"/>
      <c r="AB2851" s="38"/>
      <c r="AC2851" s="38"/>
      <c r="AD2851" s="38"/>
      <c r="AE2851" s="38"/>
      <c r="AF2851" s="38"/>
      <c r="AG2851" s="38"/>
      <c r="AH2851" s="38"/>
      <c r="AI2851" s="38"/>
      <c r="AJ2851" s="38"/>
      <c r="AK2851" s="38"/>
      <c r="AL2851" s="38">
        <v>0</v>
      </c>
      <c r="AM2851" s="38"/>
      <c r="AN2851" s="38"/>
      <c r="AO2851" s="38"/>
      <c r="AP2851" s="38"/>
      <c r="AQ2851" s="38"/>
      <c r="AR2851" s="38"/>
      <c r="AS2851" s="38"/>
      <c r="AT2851" s="38"/>
      <c r="AU2851" s="38"/>
      <c r="AV2851" s="38"/>
      <c r="AW2851" s="38"/>
      <c r="AX2851" s="38"/>
      <c r="AY2851" s="38"/>
      <c r="BA2851" s="3">
        <f>IF(Q2851&gt;0,RANK(Q2851,(N2851:P2851,Q2851:AE2851)),0)</f>
        <v>4</v>
      </c>
      <c r="BB2851" s="3">
        <f>IF(R2851&gt;0,RANK(R2851,(N2851:P2851,Q2851:AE2851)),0)</f>
        <v>3</v>
      </c>
      <c r="BC2851" s="3">
        <f>IF(S2851&gt;0,RANK(S2851,(N2851:P2851,Q2851:AE2851)),0)</f>
        <v>0</v>
      </c>
      <c r="BD2851" s="3">
        <f>IF(T2851&gt;0,RANK(T2851,(N2851:P2851,Q2851:AE2851)),0)</f>
        <v>6</v>
      </c>
      <c r="BE2851" s="2">
        <f t="shared" si="1129"/>
        <v>7.9301339954621353E-3</v>
      </c>
      <c r="BF2851" s="2">
        <f t="shared" si="1130"/>
        <v>1.0079198595830301E-2</v>
      </c>
      <c r="BG2851" s="2">
        <f t="shared" si="1131"/>
        <v>0</v>
      </c>
      <c r="BH2851" s="2">
        <f t="shared" si="1132"/>
        <v>8.2537779870713642E-4</v>
      </c>
      <c r="BJ2851" t="s">
        <v>1284</v>
      </c>
      <c r="BK2851" t="s">
        <v>52</v>
      </c>
      <c r="BN2851">
        <v>0</v>
      </c>
      <c r="BO2851" s="60">
        <v>48</v>
      </c>
      <c r="BP2851" s="62">
        <v>453</v>
      </c>
      <c r="BQ2851" s="66">
        <f t="shared" si="1133"/>
        <v>48453</v>
      </c>
      <c r="BR2851" s="66">
        <f t="shared" si="1123"/>
        <v>48453</v>
      </c>
      <c r="BS2851" s="3" t="s">
        <v>3083</v>
      </c>
      <c r="BY2851" s="73"/>
      <c r="CB2851" s="73"/>
      <c r="CD2851" s="38">
        <f t="shared" si="1134"/>
        <v>19</v>
      </c>
      <c r="CE2851" s="38">
        <v>583956</v>
      </c>
      <c r="CF2851" s="38">
        <v>3690</v>
      </c>
    </row>
    <row r="2852" spans="1:91" ht="14" hidden="1" customHeight="1" outlineLevel="1" x14ac:dyDescent="0.2">
      <c r="A2852" t="s">
        <v>430</v>
      </c>
      <c r="B2852" t="s">
        <v>52</v>
      </c>
      <c r="C2852" s="1">
        <f t="shared" si="1124"/>
        <v>7374</v>
      </c>
      <c r="D2852" s="3">
        <f>IF(N2852&gt;0, RANK(N2852,(N2852:P2852,Q2852:AE2852)),0)</f>
        <v>2</v>
      </c>
      <c r="E2852" s="3">
        <f>IF(O2852&gt;0,RANK(O2852,(N2852:P2852,Q2852:AE2852)),0)</f>
        <v>1</v>
      </c>
      <c r="F2852" s="3">
        <f>IF(P2852&gt;0,RANK(P2852,(N2852:P2852,Q2852:AE2852)),0)</f>
        <v>0</v>
      </c>
      <c r="G2852" s="1">
        <f t="shared" si="1135"/>
        <v>4941</v>
      </c>
      <c r="H2852" s="2">
        <f t="shared" si="1136"/>
        <v>0.67005695687550859</v>
      </c>
      <c r="I2852" s="2"/>
      <c r="J2852" s="2">
        <f t="shared" si="1125"/>
        <v>0.16205587198264171</v>
      </c>
      <c r="K2852" s="2">
        <f t="shared" si="1126"/>
        <v>0.8321128288581503</v>
      </c>
      <c r="L2852" s="2">
        <f t="shared" si="1127"/>
        <v>0</v>
      </c>
      <c r="M2852" s="2">
        <f t="shared" si="1128"/>
        <v>5.8312991592079921E-3</v>
      </c>
      <c r="N2852" s="38">
        <v>1195</v>
      </c>
      <c r="O2852" s="38">
        <v>6136</v>
      </c>
      <c r="P2852" s="38"/>
      <c r="Q2852" s="38">
        <v>26</v>
      </c>
      <c r="R2852" s="38">
        <v>17</v>
      </c>
      <c r="S2852" s="38"/>
      <c r="T2852" s="38">
        <v>0</v>
      </c>
      <c r="U2852" s="38">
        <v>0</v>
      </c>
      <c r="V2852" s="38"/>
      <c r="W2852" s="38">
        <f>IF(Copyright!B$11=1,IF(CF2852&gt;0,CF2852-T2852-X2852-U2852-SUM(Z2852:AY2852),SUM(CN2852:CR2852)),SUM(CN2852:CR2852))</f>
        <v>0</v>
      </c>
      <c r="X2852" s="38">
        <v>0</v>
      </c>
      <c r="Y2852" s="38"/>
      <c r="Z2852" s="38">
        <v>0</v>
      </c>
      <c r="AA2852" s="38"/>
      <c r="AB2852" s="38"/>
      <c r="AC2852" s="38"/>
      <c r="AD2852" s="38"/>
      <c r="AE2852" s="38"/>
      <c r="AF2852" s="38"/>
      <c r="AG2852" s="38"/>
      <c r="AH2852" s="38"/>
      <c r="AI2852" s="38"/>
      <c r="AJ2852" s="38"/>
      <c r="AK2852" s="38"/>
      <c r="AL2852" s="38">
        <v>0</v>
      </c>
      <c r="AM2852" s="38"/>
      <c r="AN2852" s="38"/>
      <c r="AO2852" s="38"/>
      <c r="AP2852" s="38"/>
      <c r="AQ2852" s="38"/>
      <c r="AR2852" s="38"/>
      <c r="AS2852" s="38"/>
      <c r="AT2852" s="38"/>
      <c r="AU2852" s="38"/>
      <c r="AV2852" s="38"/>
      <c r="AW2852" s="38"/>
      <c r="AX2852" s="38"/>
      <c r="AY2852" s="38"/>
      <c r="BA2852" s="3">
        <f>IF(Q2852&gt;0,RANK(Q2852,(N2852:P2852,Q2852:AE2852)),0)</f>
        <v>3</v>
      </c>
      <c r="BB2852" s="3">
        <f>IF(R2852&gt;0,RANK(R2852,(N2852:P2852,Q2852:AE2852)),0)</f>
        <v>4</v>
      </c>
      <c r="BC2852" s="3">
        <f>IF(S2852&gt;0,RANK(S2852,(N2852:P2852,Q2852:AE2852)),0)</f>
        <v>0</v>
      </c>
      <c r="BD2852" s="3">
        <f>IF(T2852&gt;0,RANK(T2852,(N2852:P2852,Q2852:AE2852)),0)</f>
        <v>0</v>
      </c>
      <c r="BE2852" s="2">
        <f t="shared" si="1129"/>
        <v>3.5259018171955518E-3</v>
      </c>
      <c r="BF2852" s="2">
        <f t="shared" si="1130"/>
        <v>2.3053973420124763E-3</v>
      </c>
      <c r="BG2852" s="2">
        <f t="shared" si="1131"/>
        <v>0</v>
      </c>
      <c r="BH2852" s="2">
        <f t="shared" si="1132"/>
        <v>0</v>
      </c>
      <c r="BJ2852" t="s">
        <v>430</v>
      </c>
      <c r="BK2852" t="s">
        <v>52</v>
      </c>
      <c r="BL2852">
        <v>17</v>
      </c>
      <c r="BN2852">
        <v>0</v>
      </c>
      <c r="BO2852" s="60">
        <v>48</v>
      </c>
      <c r="BP2852" s="62">
        <v>455</v>
      </c>
      <c r="BQ2852" s="66">
        <f t="shared" si="1133"/>
        <v>48455</v>
      </c>
      <c r="BR2852" s="66">
        <f t="shared" ref="BR2852:BR2915" si="1137">BQ2852</f>
        <v>48455</v>
      </c>
      <c r="BS2852" s="3" t="s">
        <v>3083</v>
      </c>
      <c r="CB2852" s="6"/>
      <c r="CD2852" s="38">
        <f t="shared" si="1134"/>
        <v>7374</v>
      </c>
    </row>
    <row r="2853" spans="1:91" ht="14" hidden="1" customHeight="1" outlineLevel="1" x14ac:dyDescent="0.2">
      <c r="A2853" t="s">
        <v>819</v>
      </c>
      <c r="B2853" t="s">
        <v>52</v>
      </c>
      <c r="C2853" s="1">
        <f t="shared" si="1124"/>
        <v>9593</v>
      </c>
      <c r="D2853" s="3">
        <f>IF(N2853&gt;0, RANK(N2853,(N2853:P2853,Q2853:AE2853)),0)</f>
        <v>2</v>
      </c>
      <c r="E2853" s="3">
        <f>IF(O2853&gt;0,RANK(O2853,(N2853:P2853,Q2853:AE2853)),0)</f>
        <v>1</v>
      </c>
      <c r="F2853" s="3">
        <f>IF(P2853&gt;0,RANK(P2853,(N2853:P2853,Q2853:AE2853)),0)</f>
        <v>0</v>
      </c>
      <c r="G2853" s="1">
        <f t="shared" si="1135"/>
        <v>7037</v>
      </c>
      <c r="H2853" s="2">
        <f t="shared" si="1136"/>
        <v>0.73355571771083083</v>
      </c>
      <c r="I2853" s="2"/>
      <c r="J2853" s="2">
        <f t="shared" si="1125"/>
        <v>0.13019910351297823</v>
      </c>
      <c r="K2853" s="2">
        <f t="shared" si="1126"/>
        <v>0.86375482122380898</v>
      </c>
      <c r="L2853" s="2">
        <f t="shared" si="1127"/>
        <v>0</v>
      </c>
      <c r="M2853" s="2">
        <f t="shared" si="1128"/>
        <v>6.046075263212769E-3</v>
      </c>
      <c r="N2853" s="38">
        <v>1249</v>
      </c>
      <c r="O2853" s="38">
        <v>8286</v>
      </c>
      <c r="P2853" s="38"/>
      <c r="Q2853" s="38">
        <v>28</v>
      </c>
      <c r="R2853" s="38">
        <v>14</v>
      </c>
      <c r="S2853" s="38"/>
      <c r="T2853" s="38">
        <v>0</v>
      </c>
      <c r="U2853" s="38">
        <v>0</v>
      </c>
      <c r="V2853" s="38"/>
      <c r="W2853" s="38">
        <f>IF(Copyright!B$11=1,IF(CF2853&gt;0,CF2853-T2853-X2853-U2853-SUM(Z2853:AY2853),SUM(CN2853:CR2853)),SUM(CN2853:CR2853))</f>
        <v>15</v>
      </c>
      <c r="X2853" s="38">
        <v>0</v>
      </c>
      <c r="Y2853" s="38"/>
      <c r="Z2853" s="38">
        <v>1</v>
      </c>
      <c r="AA2853" s="38"/>
      <c r="AB2853" s="38"/>
      <c r="AC2853" s="38"/>
      <c r="AD2853" s="38"/>
      <c r="AE2853" s="38"/>
      <c r="AF2853" s="38"/>
      <c r="AG2853" s="38"/>
      <c r="AH2853" s="38"/>
      <c r="AI2853" s="38"/>
      <c r="AJ2853" s="38"/>
      <c r="AK2853" s="38"/>
      <c r="AL2853" s="38">
        <v>0</v>
      </c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BA2853" s="3">
        <f>IF(Q2853&gt;0,RANK(Q2853,(N2853:P2853,Q2853:AE2853)),0)</f>
        <v>3</v>
      </c>
      <c r="BB2853" s="3">
        <f>IF(R2853&gt;0,RANK(R2853,(N2853:P2853,Q2853:AE2853)),0)</f>
        <v>5</v>
      </c>
      <c r="BC2853" s="3">
        <f>IF(S2853&gt;0,RANK(S2853,(N2853:P2853,Q2853:AE2853)),0)</f>
        <v>0</v>
      </c>
      <c r="BD2853" s="3">
        <f>IF(T2853&gt;0,RANK(T2853,(N2853:P2853,Q2853:AE2853)),0)</f>
        <v>0</v>
      </c>
      <c r="BE2853" s="2">
        <f t="shared" si="1129"/>
        <v>2.9187949546544355E-3</v>
      </c>
      <c r="BF2853" s="2">
        <f t="shared" si="1130"/>
        <v>1.4593974773272178E-3</v>
      </c>
      <c r="BG2853" s="2">
        <f t="shared" si="1131"/>
        <v>0</v>
      </c>
      <c r="BH2853" s="2">
        <f t="shared" si="1132"/>
        <v>0</v>
      </c>
      <c r="BJ2853" t="s">
        <v>819</v>
      </c>
      <c r="BK2853" t="s">
        <v>52</v>
      </c>
      <c r="BL2853">
        <v>36</v>
      </c>
      <c r="BN2853">
        <v>0</v>
      </c>
      <c r="BO2853" s="60">
        <v>48</v>
      </c>
      <c r="BP2853" s="62">
        <v>457</v>
      </c>
      <c r="BQ2853" s="66">
        <f t="shared" si="1133"/>
        <v>48457</v>
      </c>
      <c r="BR2853" s="66">
        <f t="shared" si="1137"/>
        <v>48457</v>
      </c>
      <c r="BS2853" s="3" t="s">
        <v>3083</v>
      </c>
      <c r="BY2853" s="73"/>
      <c r="CB2853" s="73"/>
      <c r="CD2853" s="38">
        <f t="shared" si="1134"/>
        <v>-45</v>
      </c>
      <c r="CE2853" s="38">
        <v>9638</v>
      </c>
      <c r="CF2853" s="38">
        <v>16</v>
      </c>
      <c r="CM2853" s="51"/>
    </row>
    <row r="2854" spans="1:91" ht="14" hidden="1" customHeight="1" outlineLevel="1" x14ac:dyDescent="0.2">
      <c r="A2854" t="s">
        <v>2785</v>
      </c>
      <c r="B2854" t="s">
        <v>52</v>
      </c>
      <c r="C2854" s="1">
        <f t="shared" si="1124"/>
        <v>19887</v>
      </c>
      <c r="D2854" s="3">
        <f>IF(N2854&gt;0, RANK(N2854,(N2854:P2854,Q2854:AE2854)),0)</f>
        <v>2</v>
      </c>
      <c r="E2854" s="3">
        <f>IF(O2854&gt;0,RANK(O2854,(N2854:P2854,Q2854:AE2854)),0)</f>
        <v>1</v>
      </c>
      <c r="F2854" s="3">
        <f>IF(P2854&gt;0,RANK(P2854,(N2854:P2854,Q2854:AE2854)),0)</f>
        <v>0</v>
      </c>
      <c r="G2854" s="1">
        <f t="shared" si="1135"/>
        <v>14119</v>
      </c>
      <c r="H2854" s="2">
        <f t="shared" si="1136"/>
        <v>0.70996128123900037</v>
      </c>
      <c r="I2854" s="2"/>
      <c r="J2854" s="2">
        <f t="shared" si="1125"/>
        <v>0.14180117664806155</v>
      </c>
      <c r="K2854" s="2">
        <f t="shared" si="1126"/>
        <v>0.85176245788706195</v>
      </c>
      <c r="L2854" s="2">
        <f t="shared" si="1127"/>
        <v>0</v>
      </c>
      <c r="M2854" s="2">
        <f t="shared" si="1128"/>
        <v>6.4363654648764701E-3</v>
      </c>
      <c r="N2854" s="38">
        <v>2820</v>
      </c>
      <c r="O2854" s="38">
        <v>16939</v>
      </c>
      <c r="P2854" s="38"/>
      <c r="Q2854" s="38">
        <v>78</v>
      </c>
      <c r="R2854" s="38">
        <v>45</v>
      </c>
      <c r="S2854" s="38"/>
      <c r="T2854" s="38">
        <v>0</v>
      </c>
      <c r="U2854" s="38">
        <v>2</v>
      </c>
      <c r="V2854" s="38"/>
      <c r="W2854" s="38">
        <f>IF(Copyright!B$11=1,IF(CF2854&gt;0,CF2854-T2854-X2854-U2854-SUM(Z2854:AY2854),SUM(CN2854:CR2854)),SUM(CN2854:CR2854))</f>
        <v>0</v>
      </c>
      <c r="X2854" s="38">
        <v>3</v>
      </c>
      <c r="Y2854" s="38"/>
      <c r="Z2854" s="38">
        <v>0</v>
      </c>
      <c r="AA2854" s="38"/>
      <c r="AB2854" s="38"/>
      <c r="AC2854" s="38"/>
      <c r="AD2854" s="38"/>
      <c r="AE2854" s="38"/>
      <c r="AF2854" s="38"/>
      <c r="AG2854" s="38"/>
      <c r="AH2854" s="38"/>
      <c r="AI2854" s="38"/>
      <c r="AJ2854" s="38"/>
      <c r="AK2854" s="38"/>
      <c r="AL2854" s="38">
        <v>0</v>
      </c>
      <c r="AM2854" s="38"/>
      <c r="AN2854" s="38"/>
      <c r="AO2854" s="38"/>
      <c r="AP2854" s="38"/>
      <c r="AQ2854" s="38"/>
      <c r="AR2854" s="38"/>
      <c r="AS2854" s="38"/>
      <c r="AT2854" s="38"/>
      <c r="AU2854" s="38"/>
      <c r="AV2854" s="38"/>
      <c r="AW2854" s="38"/>
      <c r="AX2854" s="38"/>
      <c r="AY2854" s="38"/>
      <c r="BA2854" s="3">
        <f>IF(Q2854&gt;0,RANK(Q2854,(N2854:P2854,Q2854:AE2854)),0)</f>
        <v>3</v>
      </c>
      <c r="BB2854" s="3">
        <f>IF(R2854&gt;0,RANK(R2854,(N2854:P2854,Q2854:AE2854)),0)</f>
        <v>4</v>
      </c>
      <c r="BC2854" s="3">
        <f>IF(S2854&gt;0,RANK(S2854,(N2854:P2854,Q2854:AE2854)),0)</f>
        <v>0</v>
      </c>
      <c r="BD2854" s="3">
        <f>IF(T2854&gt;0,RANK(T2854,(N2854:P2854,Q2854:AE2854)),0)</f>
        <v>0</v>
      </c>
      <c r="BE2854" s="2">
        <f t="shared" si="1129"/>
        <v>3.9221602051591493E-3</v>
      </c>
      <c r="BF2854" s="2">
        <f t="shared" si="1130"/>
        <v>2.2627847337456631E-3</v>
      </c>
      <c r="BG2854" s="2">
        <f t="shared" si="1131"/>
        <v>0</v>
      </c>
      <c r="BH2854" s="2">
        <f t="shared" si="1132"/>
        <v>0</v>
      </c>
      <c r="BJ2854" t="s">
        <v>2785</v>
      </c>
      <c r="BK2854" t="s">
        <v>52</v>
      </c>
      <c r="BN2854">
        <v>0</v>
      </c>
      <c r="BO2854" s="60">
        <v>48</v>
      </c>
      <c r="BP2854" s="62">
        <v>459</v>
      </c>
      <c r="BQ2854" s="66">
        <f t="shared" si="1133"/>
        <v>48459</v>
      </c>
      <c r="BR2854" s="66">
        <f t="shared" si="1137"/>
        <v>48459</v>
      </c>
      <c r="BS2854" s="3" t="s">
        <v>3083</v>
      </c>
      <c r="CB2854" s="73"/>
      <c r="CD2854" s="38">
        <f t="shared" si="1134"/>
        <v>22</v>
      </c>
      <c r="CE2854" s="38">
        <v>19865</v>
      </c>
      <c r="CF2854" s="38">
        <v>5</v>
      </c>
      <c r="CG2854" s="38" t="s">
        <v>3953</v>
      </c>
      <c r="CM2854" s="51"/>
    </row>
    <row r="2855" spans="1:91" ht="14" hidden="1" customHeight="1" outlineLevel="1" x14ac:dyDescent="0.2">
      <c r="A2855" t="s">
        <v>1984</v>
      </c>
      <c r="B2855" t="s">
        <v>52</v>
      </c>
      <c r="C2855" s="1">
        <f t="shared" si="1124"/>
        <v>1303</v>
      </c>
      <c r="D2855" s="3">
        <f>IF(N2855&gt;0, RANK(N2855,(N2855:P2855,Q2855:AE2855)),0)</f>
        <v>2</v>
      </c>
      <c r="E2855" s="3">
        <f>IF(O2855&gt;0,RANK(O2855,(N2855:P2855,Q2855:AE2855)),0)</f>
        <v>1</v>
      </c>
      <c r="F2855" s="3">
        <f>IF(P2855&gt;0,RANK(P2855,(N2855:P2855,Q2855:AE2855)),0)</f>
        <v>0</v>
      </c>
      <c r="G2855" s="1">
        <f t="shared" si="1135"/>
        <v>1003</v>
      </c>
      <c r="H2855" s="2">
        <f t="shared" si="1136"/>
        <v>0.76976208749040675</v>
      </c>
      <c r="I2855" s="2"/>
      <c r="J2855" s="2">
        <f t="shared" si="1125"/>
        <v>0.11204911742133537</v>
      </c>
      <c r="K2855" s="2">
        <f t="shared" si="1126"/>
        <v>0.88181120491174214</v>
      </c>
      <c r="L2855" s="2">
        <f t="shared" si="1127"/>
        <v>0</v>
      </c>
      <c r="M2855" s="2">
        <f t="shared" si="1128"/>
        <v>6.1396776669224717E-3</v>
      </c>
      <c r="N2855" s="38">
        <v>146</v>
      </c>
      <c r="O2855" s="38">
        <v>1149</v>
      </c>
      <c r="P2855" s="38"/>
      <c r="Q2855" s="38">
        <v>3</v>
      </c>
      <c r="R2855" s="38">
        <v>5</v>
      </c>
      <c r="S2855" s="38"/>
      <c r="T2855" s="38">
        <v>0</v>
      </c>
      <c r="U2855" s="38">
        <v>0</v>
      </c>
      <c r="V2855" s="38"/>
      <c r="W2855" s="38">
        <f>IF(Copyright!B$11=1,IF(CF2855&gt;0,CF2855-T2855-X2855-U2855-SUM(Z2855:AY2855),SUM(CN2855:CR2855)),SUM(CN2855:CR2855))</f>
        <v>0</v>
      </c>
      <c r="X2855" s="38">
        <v>0</v>
      </c>
      <c r="Y2855" s="38"/>
      <c r="Z2855" s="38">
        <v>0</v>
      </c>
      <c r="AA2855" s="38"/>
      <c r="AB2855" s="38"/>
      <c r="AC2855" s="38"/>
      <c r="AD2855" s="38"/>
      <c r="AE2855" s="38"/>
      <c r="AF2855" s="38"/>
      <c r="AG2855" s="38"/>
      <c r="AH2855" s="38"/>
      <c r="AI2855" s="38"/>
      <c r="AJ2855" s="38"/>
      <c r="AK2855" s="38"/>
      <c r="AL2855" s="38">
        <v>0</v>
      </c>
      <c r="AM2855" s="38"/>
      <c r="AN2855" s="38"/>
      <c r="AO2855" s="38"/>
      <c r="AP2855" s="38"/>
      <c r="AQ2855" s="38"/>
      <c r="AR2855" s="38"/>
      <c r="AS2855" s="38"/>
      <c r="AT2855" s="38"/>
      <c r="AU2855" s="38"/>
      <c r="AV2855" s="38"/>
      <c r="AW2855" s="38"/>
      <c r="AX2855" s="38"/>
      <c r="AY2855" s="38"/>
      <c r="BA2855" s="3">
        <f>IF(Q2855&gt;0,RANK(Q2855,(N2855:P2855,Q2855:AE2855)),0)</f>
        <v>4</v>
      </c>
      <c r="BB2855" s="3">
        <f>IF(R2855&gt;0,RANK(R2855,(N2855:P2855,Q2855:AE2855)),0)</f>
        <v>3</v>
      </c>
      <c r="BC2855" s="3">
        <f>IF(S2855&gt;0,RANK(S2855,(N2855:P2855,Q2855:AE2855)),0)</f>
        <v>0</v>
      </c>
      <c r="BD2855" s="3">
        <f>IF(T2855&gt;0,RANK(T2855,(N2855:P2855,Q2855:AE2855)),0)</f>
        <v>0</v>
      </c>
      <c r="BE2855" s="2">
        <f t="shared" si="1129"/>
        <v>2.3023791250959325E-3</v>
      </c>
      <c r="BF2855" s="2">
        <f t="shared" si="1130"/>
        <v>3.8372985418265539E-3</v>
      </c>
      <c r="BG2855" s="2">
        <f t="shared" si="1131"/>
        <v>0</v>
      </c>
      <c r="BH2855" s="2">
        <f t="shared" si="1132"/>
        <v>0</v>
      </c>
      <c r="BJ2855" t="s">
        <v>1984</v>
      </c>
      <c r="BK2855" t="s">
        <v>52</v>
      </c>
      <c r="BL2855">
        <v>23</v>
      </c>
      <c r="BN2855">
        <v>0</v>
      </c>
      <c r="BO2855" s="60">
        <v>48</v>
      </c>
      <c r="BP2855" s="62">
        <v>461</v>
      </c>
      <c r="BQ2855" s="66">
        <f t="shared" si="1133"/>
        <v>48461</v>
      </c>
      <c r="BR2855" s="66">
        <f t="shared" si="1137"/>
        <v>48461</v>
      </c>
      <c r="BS2855" s="3" t="s">
        <v>3083</v>
      </c>
      <c r="CB2855" s="6"/>
      <c r="CD2855" s="38">
        <f t="shared" si="1134"/>
        <v>1303</v>
      </c>
    </row>
    <row r="2856" spans="1:91" ht="14" hidden="1" customHeight="1" outlineLevel="1" x14ac:dyDescent="0.2">
      <c r="A2856" t="s">
        <v>728</v>
      </c>
      <c r="B2856" t="s">
        <v>52</v>
      </c>
      <c r="C2856" s="1">
        <f t="shared" si="1124"/>
        <v>9771</v>
      </c>
      <c r="D2856" s="3">
        <f>IF(N2856&gt;0, RANK(N2856,(N2856:P2856,Q2856:AE2856)),0)</f>
        <v>2</v>
      </c>
      <c r="E2856" s="3">
        <f>IF(O2856&gt;0,RANK(O2856,(N2856:P2856,Q2856:AE2856)),0)</f>
        <v>1</v>
      </c>
      <c r="F2856" s="3">
        <f>IF(P2856&gt;0,RANK(P2856,(N2856:P2856,Q2856:AE2856)),0)</f>
        <v>0</v>
      </c>
      <c r="G2856" s="1">
        <f t="shared" si="1135"/>
        <v>3264</v>
      </c>
      <c r="H2856" s="2">
        <f t="shared" si="1136"/>
        <v>0.33404973902364138</v>
      </c>
      <c r="I2856" s="2"/>
      <c r="J2856" s="2">
        <f t="shared" si="1125"/>
        <v>0.32934193020161701</v>
      </c>
      <c r="K2856" s="2">
        <f t="shared" si="1126"/>
        <v>0.66339166922525838</v>
      </c>
      <c r="L2856" s="2">
        <f t="shared" si="1127"/>
        <v>0</v>
      </c>
      <c r="M2856" s="2">
        <f t="shared" si="1128"/>
        <v>7.266400573124665E-3</v>
      </c>
      <c r="N2856" s="38">
        <v>3218</v>
      </c>
      <c r="O2856" s="38">
        <v>6482</v>
      </c>
      <c r="P2856" s="38"/>
      <c r="Q2856" s="38">
        <v>37</v>
      </c>
      <c r="R2856" s="38">
        <v>32</v>
      </c>
      <c r="S2856" s="38"/>
      <c r="T2856" s="38">
        <v>2</v>
      </c>
      <c r="U2856" s="38">
        <v>0</v>
      </c>
      <c r="V2856" s="38"/>
      <c r="W2856" s="38">
        <f>IF(Copyright!B$11=1,IF(CF2856&gt;0,CF2856-T2856-X2856-U2856-SUM(Z2856:AY2856),SUM(CN2856:CR2856)),SUM(CN2856:CR2856))</f>
        <v>0</v>
      </c>
      <c r="X2856" s="38">
        <v>0</v>
      </c>
      <c r="Y2856" s="38"/>
      <c r="Z2856" s="38">
        <v>0</v>
      </c>
      <c r="AA2856" s="38"/>
      <c r="AB2856" s="38"/>
      <c r="AC2856" s="38"/>
      <c r="AD2856" s="38"/>
      <c r="AE2856" s="38"/>
      <c r="AF2856" s="38"/>
      <c r="AG2856" s="38"/>
      <c r="AH2856" s="38"/>
      <c r="AI2856" s="38"/>
      <c r="AJ2856" s="38"/>
      <c r="AK2856" s="38"/>
      <c r="AL2856" s="38">
        <v>0</v>
      </c>
      <c r="AM2856" s="38"/>
      <c r="AN2856" s="38"/>
      <c r="AO2856" s="38"/>
      <c r="AP2856" s="38"/>
      <c r="AQ2856" s="38"/>
      <c r="AR2856" s="38"/>
      <c r="AS2856" s="38"/>
      <c r="AT2856" s="38"/>
      <c r="AU2856" s="38"/>
      <c r="AV2856" s="38"/>
      <c r="AW2856" s="38"/>
      <c r="AX2856" s="38"/>
      <c r="AY2856" s="38"/>
      <c r="BA2856" s="3">
        <f>IF(Q2856&gt;0,RANK(Q2856,(N2856:P2856,Q2856:AE2856)),0)</f>
        <v>3</v>
      </c>
      <c r="BB2856" s="3">
        <f>IF(R2856&gt;0,RANK(R2856,(N2856:P2856,Q2856:AE2856)),0)</f>
        <v>4</v>
      </c>
      <c r="BC2856" s="3">
        <f>IF(S2856&gt;0,RANK(S2856,(N2856:P2856,Q2856:AE2856)),0)</f>
        <v>0</v>
      </c>
      <c r="BD2856" s="3">
        <f>IF(T2856&gt;0,RANK(T2856,(N2856:P2856,Q2856:AE2856)),0)</f>
        <v>5</v>
      </c>
      <c r="BE2856" s="2">
        <f t="shared" si="1129"/>
        <v>3.7867157916282876E-3</v>
      </c>
      <c r="BF2856" s="2">
        <f t="shared" si="1130"/>
        <v>3.2749974414082489E-3</v>
      </c>
      <c r="BG2856" s="2">
        <f t="shared" si="1131"/>
        <v>0</v>
      </c>
      <c r="BH2856" s="2">
        <f t="shared" si="1132"/>
        <v>2.0468734008801556E-4</v>
      </c>
      <c r="BJ2856" t="s">
        <v>728</v>
      </c>
      <c r="BK2856" t="s">
        <v>52</v>
      </c>
      <c r="BL2856">
        <v>23</v>
      </c>
      <c r="BN2856">
        <v>0</v>
      </c>
      <c r="BO2856" s="60">
        <v>48</v>
      </c>
      <c r="BP2856" s="62">
        <v>463</v>
      </c>
      <c r="BQ2856" s="66">
        <f t="shared" si="1133"/>
        <v>48463</v>
      </c>
      <c r="BR2856" s="66">
        <f t="shared" si="1137"/>
        <v>48463</v>
      </c>
      <c r="BS2856" s="3" t="s">
        <v>3083</v>
      </c>
      <c r="CB2856" s="6"/>
      <c r="CD2856" s="38">
        <f t="shared" si="1134"/>
        <v>9771</v>
      </c>
    </row>
    <row r="2857" spans="1:91" ht="14" hidden="1" customHeight="1" outlineLevel="1" x14ac:dyDescent="0.2">
      <c r="A2857" t="s">
        <v>906</v>
      </c>
      <c r="B2857" t="s">
        <v>52</v>
      </c>
      <c r="C2857" s="1">
        <f t="shared" si="1124"/>
        <v>14612</v>
      </c>
      <c r="D2857" s="3">
        <f>IF(N2857&gt;0, RANK(N2857,(N2857:P2857,Q2857:AE2857)),0)</f>
        <v>2</v>
      </c>
      <c r="E2857" s="3">
        <f>IF(O2857&gt;0,RANK(O2857,(N2857:P2857,Q2857:AE2857)),0)</f>
        <v>1</v>
      </c>
      <c r="F2857" s="3">
        <f>IF(P2857&gt;0,RANK(P2857,(N2857:P2857,Q2857:AE2857)),0)</f>
        <v>0</v>
      </c>
      <c r="G2857" s="1">
        <f t="shared" si="1135"/>
        <v>3880</v>
      </c>
      <c r="H2857" s="2">
        <f t="shared" si="1136"/>
        <v>0.26553517656720504</v>
      </c>
      <c r="I2857" s="2"/>
      <c r="J2857" s="2">
        <f t="shared" si="1125"/>
        <v>0.36148371201751983</v>
      </c>
      <c r="K2857" s="2">
        <f t="shared" si="1126"/>
        <v>0.62701888858472488</v>
      </c>
      <c r="L2857" s="2">
        <f t="shared" si="1127"/>
        <v>0</v>
      </c>
      <c r="M2857" s="2">
        <f t="shared" si="1128"/>
        <v>1.1497399397755292E-2</v>
      </c>
      <c r="N2857" s="38">
        <v>5282</v>
      </c>
      <c r="O2857" s="38">
        <v>9162</v>
      </c>
      <c r="P2857" s="38"/>
      <c r="Q2857" s="38">
        <v>73</v>
      </c>
      <c r="R2857" s="38">
        <v>61</v>
      </c>
      <c r="S2857" s="38"/>
      <c r="T2857" s="38">
        <v>3</v>
      </c>
      <c r="U2857" s="38">
        <v>3</v>
      </c>
      <c r="V2857" s="38"/>
      <c r="W2857" s="38">
        <f>IF(Copyright!B$11=1,IF(CF2857&gt;0,CF2857-T2857-X2857-U2857-SUM(Z2857:AY2857),SUM(CN2857:CR2857)),SUM(CN2857:CR2857))</f>
        <v>24</v>
      </c>
      <c r="X2857" s="38">
        <v>3</v>
      </c>
      <c r="Y2857" s="38"/>
      <c r="Z2857" s="38">
        <v>1</v>
      </c>
      <c r="AA2857" s="38"/>
      <c r="AB2857" s="38"/>
      <c r="AC2857" s="38"/>
      <c r="AD2857" s="38"/>
      <c r="AE2857" s="38"/>
      <c r="AF2857" s="38"/>
      <c r="AG2857" s="38"/>
      <c r="AH2857" s="38"/>
      <c r="AI2857" s="38"/>
      <c r="AJ2857" s="38"/>
      <c r="AK2857" s="38"/>
      <c r="AL2857" s="38">
        <v>0</v>
      </c>
      <c r="AM2857" s="38"/>
      <c r="AN2857" s="38"/>
      <c r="AO2857" s="38"/>
      <c r="AP2857" s="38"/>
      <c r="AQ2857" s="38"/>
      <c r="AR2857" s="38"/>
      <c r="AS2857" s="38"/>
      <c r="AT2857" s="38"/>
      <c r="AU2857" s="38"/>
      <c r="AV2857" s="38"/>
      <c r="AW2857" s="38"/>
      <c r="AX2857" s="38"/>
      <c r="AY2857" s="38"/>
      <c r="BA2857" s="3">
        <f>IF(Q2857&gt;0,RANK(Q2857,(N2857:P2857,Q2857:AE2857)),0)</f>
        <v>3</v>
      </c>
      <c r="BB2857" s="3">
        <f>IF(R2857&gt;0,RANK(R2857,(N2857:P2857,Q2857:AE2857)),0)</f>
        <v>4</v>
      </c>
      <c r="BC2857" s="3">
        <f>IF(S2857&gt;0,RANK(S2857,(N2857:P2857,Q2857:AE2857)),0)</f>
        <v>0</v>
      </c>
      <c r="BD2857" s="3">
        <f>IF(T2857&gt;0,RANK(T2857,(N2857:P2857,Q2857:AE2857)),0)</f>
        <v>6</v>
      </c>
      <c r="BE2857" s="2">
        <f t="shared" si="1129"/>
        <v>4.9958937859293732E-3</v>
      </c>
      <c r="BF2857" s="2">
        <f t="shared" si="1130"/>
        <v>4.1746509718039969E-3</v>
      </c>
      <c r="BG2857" s="2">
        <f t="shared" si="1131"/>
        <v>0</v>
      </c>
      <c r="BH2857" s="2">
        <f t="shared" si="1132"/>
        <v>2.053107035313441E-4</v>
      </c>
      <c r="BJ2857" t="s">
        <v>906</v>
      </c>
      <c r="BK2857" t="s">
        <v>52</v>
      </c>
      <c r="BL2857">
        <v>23</v>
      </c>
      <c r="BN2857">
        <v>0</v>
      </c>
      <c r="BO2857" s="60">
        <v>48</v>
      </c>
      <c r="BP2857" s="62">
        <v>465</v>
      </c>
      <c r="BQ2857" s="66">
        <f t="shared" si="1133"/>
        <v>48465</v>
      </c>
      <c r="BR2857" s="66">
        <f t="shared" si="1137"/>
        <v>48465</v>
      </c>
      <c r="BS2857" s="3" t="s">
        <v>3083</v>
      </c>
      <c r="CB2857" s="73"/>
      <c r="CD2857" s="38">
        <f t="shared" si="1134"/>
        <v>0</v>
      </c>
      <c r="CE2857" s="38">
        <v>14612</v>
      </c>
      <c r="CF2857" s="38">
        <v>34</v>
      </c>
      <c r="CM2857" s="51"/>
    </row>
    <row r="2858" spans="1:91" ht="14" hidden="1" customHeight="1" outlineLevel="1" x14ac:dyDescent="0.2">
      <c r="A2858" t="s">
        <v>2057</v>
      </c>
      <c r="B2858" t="s">
        <v>52</v>
      </c>
      <c r="C2858" s="1">
        <f t="shared" si="1124"/>
        <v>27997</v>
      </c>
      <c r="D2858" s="3">
        <f>IF(N2858&gt;0, RANK(N2858,(N2858:P2858,Q2858:AE2858)),0)</f>
        <v>2</v>
      </c>
      <c r="E2858" s="3">
        <f>IF(O2858&gt;0,RANK(O2858,(N2858:P2858,Q2858:AE2858)),0)</f>
        <v>1</v>
      </c>
      <c r="F2858" s="3">
        <f>IF(P2858&gt;0,RANK(P2858,(N2858:P2858,Q2858:AE2858)),0)</f>
        <v>0</v>
      </c>
      <c r="G2858" s="1">
        <f t="shared" si="1135"/>
        <v>20901</v>
      </c>
      <c r="H2858" s="2">
        <f t="shared" si="1136"/>
        <v>0.74654427260063583</v>
      </c>
      <c r="I2858" s="2"/>
      <c r="J2858" s="2">
        <f t="shared" si="1125"/>
        <v>0.12322748865949923</v>
      </c>
      <c r="K2858" s="2">
        <f t="shared" si="1126"/>
        <v>0.869771761260135</v>
      </c>
      <c r="L2858" s="2">
        <f t="shared" si="1127"/>
        <v>0</v>
      </c>
      <c r="M2858" s="2">
        <f t="shared" si="1128"/>
        <v>7.0007500803657141E-3</v>
      </c>
      <c r="N2858" s="38">
        <v>3450</v>
      </c>
      <c r="O2858" s="38">
        <v>24351</v>
      </c>
      <c r="P2858" s="38"/>
      <c r="Q2858" s="38">
        <v>98</v>
      </c>
      <c r="R2858" s="38">
        <v>36</v>
      </c>
      <c r="S2858" s="38"/>
      <c r="T2858" s="38">
        <v>3</v>
      </c>
      <c r="U2858" s="38">
        <v>1</v>
      </c>
      <c r="V2858" s="38"/>
      <c r="W2858" s="38">
        <f>IF(Copyright!B$11=1,IF(CF2858&gt;0,CF2858-T2858-X2858-U2858-SUM(Z2858:AY2858),SUM(CN2858:CR2858)),SUM(CN2858:CR2858))</f>
        <v>47</v>
      </c>
      <c r="X2858" s="38">
        <v>11</v>
      </c>
      <c r="Y2858" s="38"/>
      <c r="Z2858" s="38">
        <v>0</v>
      </c>
      <c r="AA2858" s="38"/>
      <c r="AB2858" s="38"/>
      <c r="AC2858" s="38"/>
      <c r="AD2858" s="38"/>
      <c r="AE2858" s="38"/>
      <c r="AF2858" s="38"/>
      <c r="AG2858" s="38"/>
      <c r="AH2858" s="38"/>
      <c r="AI2858" s="38"/>
      <c r="AJ2858" s="38"/>
      <c r="AK2858" s="38"/>
      <c r="AL2858" s="38">
        <v>0</v>
      </c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BA2858" s="3">
        <f>IF(Q2858&gt;0,RANK(Q2858,(N2858:P2858,Q2858:AE2858)),0)</f>
        <v>3</v>
      </c>
      <c r="BB2858" s="3">
        <f>IF(R2858&gt;0,RANK(R2858,(N2858:P2858,Q2858:AE2858)),0)</f>
        <v>5</v>
      </c>
      <c r="BC2858" s="3">
        <f>IF(S2858&gt;0,RANK(S2858,(N2858:P2858,Q2858:AE2858)),0)</f>
        <v>0</v>
      </c>
      <c r="BD2858" s="3">
        <f>IF(T2858&gt;0,RANK(T2858,(N2858:P2858,Q2858:AE2858)),0)</f>
        <v>7</v>
      </c>
      <c r="BE2858" s="2">
        <f t="shared" si="1129"/>
        <v>3.5003750401828766E-3</v>
      </c>
      <c r="BF2858" s="2">
        <f t="shared" si="1130"/>
        <v>1.2858520555773833E-3</v>
      </c>
      <c r="BG2858" s="2">
        <f t="shared" si="1131"/>
        <v>0</v>
      </c>
      <c r="BH2858" s="2">
        <f t="shared" si="1132"/>
        <v>1.0715433796478194E-4</v>
      </c>
      <c r="BJ2858" t="s">
        <v>2057</v>
      </c>
      <c r="BK2858" t="s">
        <v>52</v>
      </c>
      <c r="BL2858">
        <v>5</v>
      </c>
      <c r="BN2858">
        <v>0</v>
      </c>
      <c r="BO2858" s="60">
        <v>48</v>
      </c>
      <c r="BP2858" s="62">
        <v>467</v>
      </c>
      <c r="BQ2858" s="66">
        <f t="shared" si="1133"/>
        <v>48467</v>
      </c>
      <c r="BR2858" s="66">
        <f t="shared" si="1137"/>
        <v>48467</v>
      </c>
      <c r="BS2858" s="3" t="s">
        <v>3083</v>
      </c>
      <c r="CB2858" s="73"/>
      <c r="CD2858" s="38">
        <f t="shared" si="1134"/>
        <v>0</v>
      </c>
      <c r="CE2858" s="38">
        <f>27950+47</f>
        <v>27997</v>
      </c>
      <c r="CF2858" s="38">
        <f>47+11+1+3</f>
        <v>62</v>
      </c>
      <c r="CM2858" s="51"/>
    </row>
    <row r="2859" spans="1:91" ht="14" hidden="1" customHeight="1" outlineLevel="1" x14ac:dyDescent="0.2">
      <c r="A2859" t="s">
        <v>6</v>
      </c>
      <c r="B2859" t="s">
        <v>52</v>
      </c>
      <c r="C2859" s="1">
        <f t="shared" si="1124"/>
        <v>35305</v>
      </c>
      <c r="D2859" s="3">
        <f>IF(N2859&gt;0, RANK(N2859,(N2859:P2859,Q2859:AE2859)),0)</f>
        <v>2</v>
      </c>
      <c r="E2859" s="3">
        <f>IF(O2859&gt;0,RANK(O2859,(N2859:P2859,Q2859:AE2859)),0)</f>
        <v>1</v>
      </c>
      <c r="F2859" s="3">
        <f>IF(P2859&gt;0,RANK(P2859,(N2859:P2859,Q2859:AE2859)),0)</f>
        <v>0</v>
      </c>
      <c r="G2859" s="1">
        <f t="shared" si="1135"/>
        <v>15012</v>
      </c>
      <c r="H2859" s="2">
        <f t="shared" si="1136"/>
        <v>0.42520889392437333</v>
      </c>
      <c r="I2859" s="2"/>
      <c r="J2859" s="2">
        <f t="shared" si="1125"/>
        <v>0.28318934995043193</v>
      </c>
      <c r="K2859" s="2">
        <f t="shared" si="1126"/>
        <v>0.70839824387480532</v>
      </c>
      <c r="L2859" s="2">
        <f t="shared" si="1127"/>
        <v>0</v>
      </c>
      <c r="M2859" s="2">
        <f t="shared" si="1128"/>
        <v>8.4124061747627987E-3</v>
      </c>
      <c r="N2859" s="38">
        <v>9998</v>
      </c>
      <c r="O2859" s="38">
        <v>25010</v>
      </c>
      <c r="P2859" s="38"/>
      <c r="Q2859" s="38">
        <v>136</v>
      </c>
      <c r="R2859" s="38">
        <v>95</v>
      </c>
      <c r="S2859" s="38"/>
      <c r="T2859" s="38">
        <v>0</v>
      </c>
      <c r="U2859" s="38">
        <v>0</v>
      </c>
      <c r="V2859" s="38"/>
      <c r="W2859" s="38">
        <f>IF(Copyright!B$11=1,IF(CF2859&gt;0,CF2859-T2859-X2859-U2859-SUM(Z2859:AY2859),SUM(CN2859:CR2859)),SUM(CN2859:CR2859))</f>
        <v>-10</v>
      </c>
      <c r="X2859" s="38">
        <v>10</v>
      </c>
      <c r="Y2859" s="38"/>
      <c r="Z2859" s="38">
        <v>66</v>
      </c>
      <c r="AA2859" s="38"/>
      <c r="AB2859" s="38"/>
      <c r="AC2859" s="38"/>
      <c r="AD2859" s="38"/>
      <c r="AE2859" s="38"/>
      <c r="AF2859" s="38"/>
      <c r="AG2859" s="38"/>
      <c r="AH2859" s="38"/>
      <c r="AI2859" s="38"/>
      <c r="AJ2859" s="38"/>
      <c r="AK2859" s="38"/>
      <c r="AL2859" s="38">
        <v>0</v>
      </c>
      <c r="AM2859" s="38"/>
      <c r="AN2859" s="38"/>
      <c r="AO2859" s="38"/>
      <c r="AP2859" s="38"/>
      <c r="AQ2859" s="38"/>
      <c r="AR2859" s="38"/>
      <c r="AS2859" s="38"/>
      <c r="AT2859" s="38"/>
      <c r="AU2859" s="38"/>
      <c r="AV2859" s="38"/>
      <c r="AW2859" s="38"/>
      <c r="AX2859" s="38"/>
      <c r="AY2859" s="38"/>
      <c r="BA2859" s="3">
        <f>IF(Q2859&gt;0,RANK(Q2859,(N2859:P2859,Q2859:AE2859)),0)</f>
        <v>3</v>
      </c>
      <c r="BB2859" s="3">
        <f>IF(R2859&gt;0,RANK(R2859,(N2859:P2859,Q2859:AE2859)),0)</f>
        <v>4</v>
      </c>
      <c r="BC2859" s="3">
        <f>IF(S2859&gt;0,RANK(S2859,(N2859:P2859,Q2859:AE2859)),0)</f>
        <v>0</v>
      </c>
      <c r="BD2859" s="3">
        <f>IF(T2859&gt;0,RANK(T2859,(N2859:P2859,Q2859:AE2859)),0)</f>
        <v>0</v>
      </c>
      <c r="BE2859" s="2">
        <f t="shared" si="1129"/>
        <v>3.8521455884435634E-3</v>
      </c>
      <c r="BF2859" s="2">
        <f t="shared" si="1130"/>
        <v>2.6908369919274892E-3</v>
      </c>
      <c r="BG2859" s="2">
        <f t="shared" si="1131"/>
        <v>0</v>
      </c>
      <c r="BH2859" s="2">
        <f t="shared" si="1132"/>
        <v>0</v>
      </c>
      <c r="BJ2859" t="s">
        <v>6</v>
      </c>
      <c r="BK2859" t="s">
        <v>52</v>
      </c>
      <c r="BL2859">
        <v>27</v>
      </c>
      <c r="BN2859">
        <v>0</v>
      </c>
      <c r="BO2859" s="60">
        <v>48</v>
      </c>
      <c r="BP2859" s="62">
        <v>469</v>
      </c>
      <c r="BQ2859" s="66">
        <f t="shared" si="1133"/>
        <v>48469</v>
      </c>
      <c r="BR2859" s="66">
        <f t="shared" si="1137"/>
        <v>48469</v>
      </c>
      <c r="BS2859" s="3" t="s">
        <v>3083</v>
      </c>
      <c r="BY2859" s="73"/>
      <c r="CB2859" s="73"/>
      <c r="CD2859" s="38">
        <f t="shared" si="1134"/>
        <v>0</v>
      </c>
      <c r="CE2859" s="38">
        <v>35305</v>
      </c>
      <c r="CF2859" s="38">
        <v>66</v>
      </c>
      <c r="CM2859" s="51"/>
    </row>
    <row r="2860" spans="1:91" ht="14" hidden="1" customHeight="1" outlineLevel="1" x14ac:dyDescent="0.2">
      <c r="A2860" t="s">
        <v>1351</v>
      </c>
      <c r="B2860" t="s">
        <v>52</v>
      </c>
      <c r="C2860" s="1">
        <f t="shared" si="1124"/>
        <v>25214</v>
      </c>
      <c r="D2860" s="3">
        <f>IF(N2860&gt;0, RANK(N2860,(N2860:P2860,Q2860:AE2860)),0)</f>
        <v>2</v>
      </c>
      <c r="E2860" s="3">
        <f>IF(O2860&gt;0,RANK(O2860,(N2860:P2860,Q2860:AE2860)),0)</f>
        <v>1</v>
      </c>
      <c r="F2860" s="3">
        <f>IF(P2860&gt;0,RANK(P2860,(N2860:P2860,Q2860:AE2860)),0)</f>
        <v>0</v>
      </c>
      <c r="G2860" s="1">
        <f t="shared" si="1135"/>
        <v>10054</v>
      </c>
      <c r="H2860" s="2">
        <f t="shared" si="1136"/>
        <v>0.3987467280082494</v>
      </c>
      <c r="I2860" s="2"/>
      <c r="J2860" s="2">
        <f t="shared" si="1125"/>
        <v>0.29590703577377647</v>
      </c>
      <c r="K2860" s="2">
        <f t="shared" si="1126"/>
        <v>0.69465376378202581</v>
      </c>
      <c r="L2860" s="2">
        <f t="shared" si="1127"/>
        <v>0</v>
      </c>
      <c r="M2860" s="2">
        <f t="shared" si="1128"/>
        <v>9.4392004441976596E-3</v>
      </c>
      <c r="N2860" s="38">
        <v>7461</v>
      </c>
      <c r="O2860" s="38">
        <v>17515</v>
      </c>
      <c r="P2860" s="38"/>
      <c r="Q2860" s="38">
        <v>117</v>
      </c>
      <c r="R2860" s="38">
        <v>77</v>
      </c>
      <c r="S2860" s="38"/>
      <c r="T2860" s="38">
        <v>1</v>
      </c>
      <c r="U2860" s="38">
        <v>1</v>
      </c>
      <c r="V2860" s="38"/>
      <c r="W2860" s="38">
        <f>IF(Copyright!B$11=1,IF(CF2860&gt;0,CF2860-T2860-X2860-U2860-SUM(Z2860:AY2860),SUM(CN2860:CR2860)),SUM(CN2860:CR2860))</f>
        <v>39</v>
      </c>
      <c r="X2860" s="38">
        <v>3</v>
      </c>
      <c r="Y2860" s="38"/>
      <c r="Z2860" s="38">
        <v>0</v>
      </c>
      <c r="AA2860" s="38"/>
      <c r="AB2860" s="38"/>
      <c r="AC2860" s="38"/>
      <c r="AD2860" s="38"/>
      <c r="AE2860" s="38"/>
      <c r="AF2860" s="38"/>
      <c r="AG2860" s="38"/>
      <c r="AH2860" s="38"/>
      <c r="AI2860" s="38"/>
      <c r="AJ2860" s="38"/>
      <c r="AK2860" s="38"/>
      <c r="AL2860" s="38">
        <v>0</v>
      </c>
      <c r="AM2860" s="38"/>
      <c r="AN2860" s="38"/>
      <c r="AO2860" s="38"/>
      <c r="AP2860" s="38"/>
      <c r="AQ2860" s="38"/>
      <c r="AR2860" s="38"/>
      <c r="AS2860" s="38"/>
      <c r="AT2860" s="38"/>
      <c r="AU2860" s="38"/>
      <c r="AV2860" s="38"/>
      <c r="AW2860" s="38"/>
      <c r="AX2860" s="38"/>
      <c r="AY2860" s="38"/>
      <c r="BA2860" s="3">
        <f>IF(Q2860&gt;0,RANK(Q2860,(N2860:P2860,Q2860:AE2860)),0)</f>
        <v>3</v>
      </c>
      <c r="BB2860" s="3">
        <f>IF(R2860&gt;0,RANK(R2860,(N2860:P2860,Q2860:AE2860)),0)</f>
        <v>4</v>
      </c>
      <c r="BC2860" s="3">
        <f>IF(S2860&gt;0,RANK(S2860,(N2860:P2860,Q2860:AE2860)),0)</f>
        <v>0</v>
      </c>
      <c r="BD2860" s="3">
        <f>IF(T2860&gt;0,RANK(T2860,(N2860:P2860,Q2860:AE2860)),0)</f>
        <v>7</v>
      </c>
      <c r="BE2860" s="2">
        <f t="shared" si="1129"/>
        <v>4.6402792099627188E-3</v>
      </c>
      <c r="BF2860" s="2">
        <f t="shared" si="1130"/>
        <v>3.0538589672404219E-3</v>
      </c>
      <c r="BG2860" s="2">
        <f t="shared" si="1131"/>
        <v>0</v>
      </c>
      <c r="BH2860" s="2">
        <f t="shared" si="1132"/>
        <v>3.9660506068057431E-5</v>
      </c>
      <c r="BJ2860" t="s">
        <v>1351</v>
      </c>
      <c r="BK2860" t="s">
        <v>52</v>
      </c>
      <c r="BN2860">
        <v>0</v>
      </c>
      <c r="BO2860" s="60">
        <v>48</v>
      </c>
      <c r="BP2860" s="62">
        <v>471</v>
      </c>
      <c r="BQ2860" s="66">
        <f t="shared" si="1133"/>
        <v>48471</v>
      </c>
      <c r="BR2860" s="66">
        <f t="shared" si="1137"/>
        <v>48471</v>
      </c>
      <c r="BS2860" s="3" t="s">
        <v>3083</v>
      </c>
      <c r="BY2860" s="73"/>
      <c r="CB2860" s="73"/>
      <c r="CD2860" s="38">
        <f t="shared" si="1134"/>
        <v>0</v>
      </c>
      <c r="CE2860" s="38">
        <v>25214</v>
      </c>
      <c r="CF2860" s="38">
        <v>44</v>
      </c>
      <c r="CM2860" s="51"/>
    </row>
    <row r="2861" spans="1:91" ht="14" hidden="1" customHeight="1" outlineLevel="1" x14ac:dyDescent="0.2">
      <c r="A2861" t="s">
        <v>1900</v>
      </c>
      <c r="B2861" t="s">
        <v>52</v>
      </c>
      <c r="C2861" s="1">
        <f t="shared" si="1124"/>
        <v>27561</v>
      </c>
      <c r="D2861" s="3">
        <f>IF(N2861&gt;0, RANK(N2861,(N2861:P2861,Q2861:AE2861)),0)</f>
        <v>2</v>
      </c>
      <c r="E2861" s="3">
        <f>IF(O2861&gt;0,RANK(O2861,(N2861:P2861,Q2861:AE2861)),0)</f>
        <v>1</v>
      </c>
      <c r="F2861" s="3">
        <f>IF(P2861&gt;0,RANK(P2861,(N2861:P2861,Q2861:AE2861)),0)</f>
        <v>0</v>
      </c>
      <c r="G2861" s="1">
        <f t="shared" si="1135"/>
        <v>6894</v>
      </c>
      <c r="H2861" s="2">
        <f t="shared" si="1136"/>
        <v>0.25013606182649395</v>
      </c>
      <c r="I2861" s="2"/>
      <c r="J2861" s="2">
        <f t="shared" si="1125"/>
        <v>0.3694713544501288</v>
      </c>
      <c r="K2861" s="2">
        <f t="shared" si="1126"/>
        <v>0.61960741627662275</v>
      </c>
      <c r="L2861" s="2">
        <f t="shared" si="1127"/>
        <v>0</v>
      </c>
      <c r="M2861" s="2">
        <f t="shared" si="1128"/>
        <v>1.0921229273248456E-2</v>
      </c>
      <c r="N2861" s="38">
        <v>10183</v>
      </c>
      <c r="O2861" s="38">
        <v>17077</v>
      </c>
      <c r="P2861" s="38"/>
      <c r="Q2861" s="38">
        <v>133</v>
      </c>
      <c r="R2861" s="38">
        <v>152</v>
      </c>
      <c r="S2861" s="38"/>
      <c r="T2861" s="38">
        <v>6</v>
      </c>
      <c r="U2861" s="38">
        <v>0</v>
      </c>
      <c r="V2861" s="38"/>
      <c r="W2861" s="38">
        <f>IF(Copyright!B$11=1,IF(CF2861&gt;0,CF2861-T2861-X2861-U2861-SUM(Z2861:AY2861),SUM(CN2861:CR2861)),SUM(CN2861:CR2861))</f>
        <v>4</v>
      </c>
      <c r="X2861" s="38">
        <v>6</v>
      </c>
      <c r="Y2861" s="38"/>
      <c r="Z2861" s="38">
        <v>0</v>
      </c>
      <c r="AA2861" s="38"/>
      <c r="AB2861" s="38"/>
      <c r="AC2861" s="38"/>
      <c r="AD2861" s="38"/>
      <c r="AE2861" s="38"/>
      <c r="AF2861" s="38"/>
      <c r="AG2861" s="38"/>
      <c r="AH2861" s="38"/>
      <c r="AI2861" s="38"/>
      <c r="AJ2861" s="38"/>
      <c r="AK2861" s="38"/>
      <c r="AL2861" s="38">
        <v>0</v>
      </c>
      <c r="AM2861" s="38"/>
      <c r="AN2861" s="38"/>
      <c r="AO2861" s="38"/>
      <c r="AP2861" s="38"/>
      <c r="AQ2861" s="38"/>
      <c r="AR2861" s="38"/>
      <c r="AS2861" s="38"/>
      <c r="AT2861" s="38"/>
      <c r="AU2861" s="38"/>
      <c r="AV2861" s="38"/>
      <c r="AW2861" s="38"/>
      <c r="AX2861" s="38"/>
      <c r="AY2861" s="38"/>
      <c r="BA2861" s="3">
        <f>IF(Q2861&gt;0,RANK(Q2861,(N2861:P2861,Q2861:AE2861)),0)</f>
        <v>4</v>
      </c>
      <c r="BB2861" s="3">
        <f>IF(R2861&gt;0,RANK(R2861,(N2861:P2861,Q2861:AE2861)),0)</f>
        <v>3</v>
      </c>
      <c r="BC2861" s="3">
        <f>IF(S2861&gt;0,RANK(S2861,(N2861:P2861,Q2861:AE2861)),0)</f>
        <v>0</v>
      </c>
      <c r="BD2861" s="3">
        <f>IF(T2861&gt;0,RANK(T2861,(N2861:P2861,Q2861:AE2861)),0)</f>
        <v>5</v>
      </c>
      <c r="BE2861" s="2">
        <f t="shared" si="1129"/>
        <v>4.8256594463190741E-3</v>
      </c>
      <c r="BF2861" s="2">
        <f t="shared" si="1130"/>
        <v>5.5150393672217992E-3</v>
      </c>
      <c r="BG2861" s="2">
        <f t="shared" si="1131"/>
        <v>0</v>
      </c>
      <c r="BH2861" s="2">
        <f t="shared" si="1132"/>
        <v>2.1769892239033417E-4</v>
      </c>
      <c r="BJ2861" t="s">
        <v>1900</v>
      </c>
      <c r="BK2861" t="s">
        <v>52</v>
      </c>
      <c r="BL2861">
        <v>10</v>
      </c>
      <c r="BN2861">
        <v>0</v>
      </c>
      <c r="BO2861" s="60">
        <v>48</v>
      </c>
      <c r="BP2861" s="62">
        <v>473</v>
      </c>
      <c r="BQ2861" s="66">
        <f t="shared" si="1133"/>
        <v>48473</v>
      </c>
      <c r="BR2861" s="66">
        <f t="shared" si="1137"/>
        <v>48473</v>
      </c>
      <c r="BS2861" s="3" t="s">
        <v>3083</v>
      </c>
      <c r="BT2861" s="38">
        <v>135</v>
      </c>
      <c r="BU2861" s="38">
        <v>8</v>
      </c>
      <c r="BV2861" s="38">
        <f>BW2861-BU2861-BT2861-C2861</f>
        <v>0</v>
      </c>
      <c r="BW2861" s="38">
        <v>27704</v>
      </c>
      <c r="BY2861" s="73"/>
      <c r="CB2861" s="73"/>
      <c r="CD2861" s="38">
        <f t="shared" si="1134"/>
        <v>0</v>
      </c>
      <c r="CE2861" s="38">
        <v>27561</v>
      </c>
      <c r="CF2861" s="38">
        <v>16</v>
      </c>
      <c r="CG2861" s="38" t="s">
        <v>3953</v>
      </c>
      <c r="CM2861" s="51"/>
    </row>
    <row r="2862" spans="1:91" ht="14" hidden="1" customHeight="1" outlineLevel="1" x14ac:dyDescent="0.2">
      <c r="A2862" t="s">
        <v>684</v>
      </c>
      <c r="B2862" t="s">
        <v>52</v>
      </c>
      <c r="C2862" s="1">
        <f t="shared" si="1124"/>
        <v>3764</v>
      </c>
      <c r="D2862" s="3">
        <f>IF(N2862&gt;0, RANK(N2862,(N2862:P2862,Q2862:AE2862)),0)</f>
        <v>2</v>
      </c>
      <c r="E2862" s="3">
        <f>IF(O2862&gt;0,RANK(O2862,(N2862:P2862,Q2862:AE2862)),0)</f>
        <v>1</v>
      </c>
      <c r="F2862" s="3">
        <f>IF(P2862&gt;0,RANK(P2862,(N2862:P2862,Q2862:AE2862)),0)</f>
        <v>0</v>
      </c>
      <c r="G2862" s="1">
        <f t="shared" si="1135"/>
        <v>2488</v>
      </c>
      <c r="H2862" s="2">
        <f t="shared" si="1136"/>
        <v>0.66099893730074388</v>
      </c>
      <c r="I2862" s="2"/>
      <c r="J2862" s="2">
        <f t="shared" si="1125"/>
        <v>0.16657810839532414</v>
      </c>
      <c r="K2862" s="2">
        <f t="shared" si="1126"/>
        <v>0.82757704569606805</v>
      </c>
      <c r="L2862" s="2">
        <f t="shared" si="1127"/>
        <v>0</v>
      </c>
      <c r="M2862" s="2">
        <f t="shared" si="1128"/>
        <v>5.8448459086077875E-3</v>
      </c>
      <c r="N2862" s="38">
        <v>627</v>
      </c>
      <c r="O2862" s="38">
        <v>3115</v>
      </c>
      <c r="P2862" s="38"/>
      <c r="Q2862" s="38">
        <v>16</v>
      </c>
      <c r="R2862" s="38">
        <v>6</v>
      </c>
      <c r="S2862" s="38"/>
      <c r="T2862" s="38">
        <v>0</v>
      </c>
      <c r="U2862" s="38">
        <v>0</v>
      </c>
      <c r="V2862" s="38"/>
      <c r="W2862" s="38">
        <f>IF(Copyright!B$11=1,IF(CF2862&gt;0,CF2862-T2862-X2862-U2862-SUM(Z2862:AY2862),SUM(CN2862:CR2862)),SUM(CN2862:CR2862))</f>
        <v>0</v>
      </c>
      <c r="X2862" s="38">
        <v>0</v>
      </c>
      <c r="Y2862" s="38"/>
      <c r="Z2862" s="38">
        <v>0</v>
      </c>
      <c r="AA2862" s="38"/>
      <c r="AB2862" s="38"/>
      <c r="AC2862" s="38"/>
      <c r="AD2862" s="38"/>
      <c r="AE2862" s="38"/>
      <c r="AF2862" s="38"/>
      <c r="AG2862" s="38"/>
      <c r="AH2862" s="38"/>
      <c r="AI2862" s="38"/>
      <c r="AJ2862" s="38"/>
      <c r="AK2862" s="38"/>
      <c r="AL2862" s="38">
        <v>0</v>
      </c>
      <c r="AM2862" s="38"/>
      <c r="AN2862" s="38"/>
      <c r="AO2862" s="38"/>
      <c r="AP2862" s="38"/>
      <c r="AQ2862" s="38"/>
      <c r="AR2862" s="38"/>
      <c r="AS2862" s="38"/>
      <c r="AT2862" s="38"/>
      <c r="AU2862" s="38"/>
      <c r="AV2862" s="38"/>
      <c r="AW2862" s="38"/>
      <c r="AX2862" s="38"/>
      <c r="AY2862" s="38"/>
      <c r="BA2862" s="3">
        <f>IF(Q2862&gt;0,RANK(Q2862,(N2862:P2862,Q2862:AE2862)),0)</f>
        <v>3</v>
      </c>
      <c r="BB2862" s="3">
        <f>IF(R2862&gt;0,RANK(R2862,(N2862:P2862,Q2862:AE2862)),0)</f>
        <v>4</v>
      </c>
      <c r="BC2862" s="3">
        <f>IF(S2862&gt;0,RANK(S2862,(N2862:P2862,Q2862:AE2862)),0)</f>
        <v>0</v>
      </c>
      <c r="BD2862" s="3">
        <f>IF(T2862&gt;0,RANK(T2862,(N2862:P2862,Q2862:AE2862)),0)</f>
        <v>0</v>
      </c>
      <c r="BE2862" s="2">
        <f t="shared" si="1129"/>
        <v>4.2507970244420826E-3</v>
      </c>
      <c r="BF2862" s="2">
        <f t="shared" si="1130"/>
        <v>1.594048884165781E-3</v>
      </c>
      <c r="BG2862" s="2">
        <f t="shared" si="1131"/>
        <v>0</v>
      </c>
      <c r="BH2862" s="2">
        <f t="shared" si="1132"/>
        <v>0</v>
      </c>
      <c r="BJ2862" t="s">
        <v>684</v>
      </c>
      <c r="BK2862" t="s">
        <v>52</v>
      </c>
      <c r="BL2862">
        <v>23</v>
      </c>
      <c r="BN2862">
        <v>0</v>
      </c>
      <c r="BO2862" s="60">
        <v>48</v>
      </c>
      <c r="BP2862" s="62">
        <v>475</v>
      </c>
      <c r="BQ2862" s="66">
        <f t="shared" si="1133"/>
        <v>48475</v>
      </c>
      <c r="BR2862" s="66">
        <f t="shared" si="1137"/>
        <v>48475</v>
      </c>
      <c r="BS2862" s="3" t="s">
        <v>3083</v>
      </c>
      <c r="CB2862" s="6"/>
      <c r="CD2862" s="38">
        <f t="shared" si="1134"/>
        <v>3764</v>
      </c>
    </row>
    <row r="2863" spans="1:91" ht="14" hidden="1" customHeight="1" outlineLevel="1" x14ac:dyDescent="0.2">
      <c r="A2863" t="s">
        <v>674</v>
      </c>
      <c r="B2863" t="s">
        <v>52</v>
      </c>
      <c r="C2863" s="1">
        <f t="shared" si="1124"/>
        <v>18265</v>
      </c>
      <c r="D2863" s="3">
        <f>IF(N2863&gt;0, RANK(N2863,(N2863:P2863,Q2863:AE2863)),0)</f>
        <v>2</v>
      </c>
      <c r="E2863" s="3">
        <f>IF(O2863&gt;0,RANK(O2863,(N2863:P2863,Q2863:AE2863)),0)</f>
        <v>1</v>
      </c>
      <c r="F2863" s="3">
        <f>IF(P2863&gt;0,RANK(P2863,(N2863:P2863,Q2863:AE2863)),0)</f>
        <v>0</v>
      </c>
      <c r="G2863" s="1">
        <f t="shared" si="1135"/>
        <v>9962</v>
      </c>
      <c r="H2863" s="2">
        <f t="shared" si="1136"/>
        <v>0.5454147276211333</v>
      </c>
      <c r="I2863" s="2"/>
      <c r="J2863" s="2">
        <f t="shared" si="1125"/>
        <v>0.22217355598138516</v>
      </c>
      <c r="K2863" s="2">
        <f t="shared" si="1126"/>
        <v>0.76758828360251852</v>
      </c>
      <c r="L2863" s="2">
        <f t="shared" si="1127"/>
        <v>0</v>
      </c>
      <c r="M2863" s="2">
        <f t="shared" si="1128"/>
        <v>1.0238160416096376E-2</v>
      </c>
      <c r="N2863" s="38">
        <v>4058</v>
      </c>
      <c r="O2863" s="38">
        <v>14020</v>
      </c>
      <c r="P2863" s="38"/>
      <c r="Q2863" s="38">
        <v>99</v>
      </c>
      <c r="R2863" s="38">
        <v>31</v>
      </c>
      <c r="S2863" s="38"/>
      <c r="T2863" s="38">
        <v>2</v>
      </c>
      <c r="U2863" s="38">
        <v>1</v>
      </c>
      <c r="V2863" s="38"/>
      <c r="W2863" s="38">
        <f>IF(Copyright!B$11=1,IF(CF2863&gt;0,CF2863-T2863-X2863-U2863-SUM(Z2863:AY2863),SUM(CN2863:CR2863)),SUM(CN2863:CR2863))</f>
        <v>48</v>
      </c>
      <c r="X2863" s="38">
        <v>6</v>
      </c>
      <c r="Y2863" s="38"/>
      <c r="Z2863" s="38">
        <v>0</v>
      </c>
      <c r="AA2863" s="38"/>
      <c r="AB2863" s="38"/>
      <c r="AC2863" s="38"/>
      <c r="AD2863" s="38"/>
      <c r="AE2863" s="38"/>
      <c r="AF2863" s="38"/>
      <c r="AG2863" s="38"/>
      <c r="AH2863" s="38"/>
      <c r="AI2863" s="38"/>
      <c r="AJ2863" s="38"/>
      <c r="AK2863" s="38"/>
      <c r="AL2863" s="38">
        <v>0</v>
      </c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BA2863" s="3">
        <f>IF(Q2863&gt;0,RANK(Q2863,(N2863:P2863,Q2863:AE2863)),0)</f>
        <v>3</v>
      </c>
      <c r="BB2863" s="3">
        <f>IF(R2863&gt;0,RANK(R2863,(N2863:P2863,Q2863:AE2863)),0)</f>
        <v>5</v>
      </c>
      <c r="BC2863" s="3">
        <f>IF(S2863&gt;0,RANK(S2863,(N2863:P2863,Q2863:AE2863)),0)</f>
        <v>0</v>
      </c>
      <c r="BD2863" s="3">
        <f>IF(T2863&gt;0,RANK(T2863,(N2863:P2863,Q2863:AE2863)),0)</f>
        <v>7</v>
      </c>
      <c r="BE2863" s="2">
        <f t="shared" si="1129"/>
        <v>5.4202025732274844E-3</v>
      </c>
      <c r="BF2863" s="2">
        <f t="shared" si="1130"/>
        <v>1.6972351491924445E-3</v>
      </c>
      <c r="BG2863" s="2">
        <f t="shared" si="1131"/>
        <v>0</v>
      </c>
      <c r="BH2863" s="2">
        <f t="shared" si="1132"/>
        <v>1.0949904188338352E-4</v>
      </c>
      <c r="BJ2863" t="s">
        <v>674</v>
      </c>
      <c r="BK2863" t="s">
        <v>52</v>
      </c>
      <c r="BL2863">
        <v>10</v>
      </c>
      <c r="BN2863">
        <v>0</v>
      </c>
      <c r="BO2863" s="60">
        <v>48</v>
      </c>
      <c r="BP2863" s="62">
        <v>477</v>
      </c>
      <c r="BQ2863" s="66">
        <f t="shared" si="1133"/>
        <v>48477</v>
      </c>
      <c r="BR2863" s="66">
        <f t="shared" si="1137"/>
        <v>48477</v>
      </c>
      <c r="BS2863" s="3" t="s">
        <v>3083</v>
      </c>
      <c r="BY2863" s="73"/>
      <c r="CB2863" s="73"/>
      <c r="CD2863" s="38">
        <f t="shared" si="1134"/>
        <v>0</v>
      </c>
      <c r="CE2863" s="38">
        <v>18265</v>
      </c>
      <c r="CF2863" s="38">
        <v>57</v>
      </c>
      <c r="CM2863" s="51"/>
    </row>
    <row r="2864" spans="1:91" ht="14" hidden="1" customHeight="1" outlineLevel="1" x14ac:dyDescent="0.2">
      <c r="A2864" t="s">
        <v>2970</v>
      </c>
      <c r="B2864" t="s">
        <v>52</v>
      </c>
      <c r="C2864" s="1">
        <f t="shared" si="1124"/>
        <v>65937</v>
      </c>
      <c r="D2864" s="3">
        <f>IF(N2864&gt;0, RANK(N2864,(N2864:P2864,Q2864:AE2864)),0)</f>
        <v>2</v>
      </c>
      <c r="E2864" s="3">
        <f>IF(O2864&gt;0,RANK(O2864,(N2864:P2864,Q2864:AE2864)),0)</f>
        <v>1</v>
      </c>
      <c r="F2864" s="3">
        <f>IF(P2864&gt;0,RANK(P2864,(N2864:P2864,Q2864:AE2864)),0)</f>
        <v>0</v>
      </c>
      <c r="G2864" s="1">
        <f t="shared" si="1135"/>
        <v>1432</v>
      </c>
      <c r="H2864" s="2">
        <f t="shared" si="1136"/>
        <v>2.1717700229006476E-2</v>
      </c>
      <c r="I2864" s="2"/>
      <c r="J2864" s="2">
        <f t="shared" si="1125"/>
        <v>0.48458376935559699</v>
      </c>
      <c r="K2864" s="2">
        <f t="shared" si="1126"/>
        <v>0.50630146958460354</v>
      </c>
      <c r="L2864" s="2">
        <f t="shared" si="1127"/>
        <v>0</v>
      </c>
      <c r="M2864" s="2">
        <f t="shared" si="1128"/>
        <v>9.1147610597994699E-3</v>
      </c>
      <c r="N2864" s="38">
        <v>31952</v>
      </c>
      <c r="O2864" s="38">
        <v>33384</v>
      </c>
      <c r="P2864" s="38"/>
      <c r="Q2864" s="38">
        <v>226</v>
      </c>
      <c r="R2864" s="38">
        <v>283</v>
      </c>
      <c r="S2864" s="38"/>
      <c r="T2864" s="38">
        <v>11</v>
      </c>
      <c r="U2864" s="38">
        <v>2</v>
      </c>
      <c r="V2864" s="38"/>
      <c r="W2864" s="38">
        <f>IF(Copyright!B$11=1,IF(CF2864&gt;0,CF2864-T2864-X2864-U2864-SUM(Z2864:AY2864),SUM(CN2864:CR2864)),SUM(CN2864:CR2864))</f>
        <v>74</v>
      </c>
      <c r="X2864" s="38">
        <v>4</v>
      </c>
      <c r="Y2864" s="38"/>
      <c r="Z2864" s="38">
        <v>1</v>
      </c>
      <c r="AA2864" s="38"/>
      <c r="AB2864" s="38"/>
      <c r="AC2864" s="38"/>
      <c r="AD2864" s="38"/>
      <c r="AE2864" s="38"/>
      <c r="AF2864" s="38"/>
      <c r="AG2864" s="38"/>
      <c r="AH2864" s="38"/>
      <c r="AI2864" s="38"/>
      <c r="AJ2864" s="38"/>
      <c r="AK2864" s="38"/>
      <c r="AL2864" s="38">
        <v>0</v>
      </c>
      <c r="AM2864" s="38"/>
      <c r="AN2864" s="38"/>
      <c r="AO2864" s="38"/>
      <c r="AP2864" s="38"/>
      <c r="AQ2864" s="38"/>
      <c r="AR2864" s="38"/>
      <c r="AS2864" s="38"/>
      <c r="AT2864" s="38"/>
      <c r="AU2864" s="38"/>
      <c r="AV2864" s="38"/>
      <c r="AW2864" s="38"/>
      <c r="AX2864" s="38"/>
      <c r="AY2864" s="38"/>
      <c r="BA2864" s="3">
        <f>IF(Q2864&gt;0,RANK(Q2864,(N2864:P2864,Q2864:AE2864)),0)</f>
        <v>4</v>
      </c>
      <c r="BB2864" s="3">
        <f>IF(R2864&gt;0,RANK(R2864,(N2864:P2864,Q2864:AE2864)),0)</f>
        <v>3</v>
      </c>
      <c r="BC2864" s="3">
        <f>IF(S2864&gt;0,RANK(S2864,(N2864:P2864,Q2864:AE2864)),0)</f>
        <v>0</v>
      </c>
      <c r="BD2864" s="3">
        <f>IF(T2864&gt;0,RANK(T2864,(N2864:P2864,Q2864:AE2864)),0)</f>
        <v>6</v>
      </c>
      <c r="BE2864" s="2">
        <f t="shared" si="1129"/>
        <v>3.4275141422873347E-3</v>
      </c>
      <c r="BF2864" s="2">
        <f t="shared" si="1130"/>
        <v>4.2919756737491849E-3</v>
      </c>
      <c r="BG2864" s="2">
        <f t="shared" si="1131"/>
        <v>0</v>
      </c>
      <c r="BH2864" s="2">
        <f t="shared" si="1132"/>
        <v>1.66825909580357E-4</v>
      </c>
      <c r="BJ2864" t="s">
        <v>2970</v>
      </c>
      <c r="BK2864" t="s">
        <v>52</v>
      </c>
      <c r="BL2864">
        <v>28</v>
      </c>
      <c r="BN2864">
        <v>0</v>
      </c>
      <c r="BO2864" s="60">
        <v>48</v>
      </c>
      <c r="BP2864" s="62">
        <v>479</v>
      </c>
      <c r="BQ2864" s="66">
        <f t="shared" si="1133"/>
        <v>48479</v>
      </c>
      <c r="BR2864" s="66">
        <f t="shared" si="1137"/>
        <v>48479</v>
      </c>
      <c r="BS2864" s="3" t="s">
        <v>3083</v>
      </c>
      <c r="BY2864" s="73"/>
      <c r="CB2864" s="73"/>
      <c r="CD2864" s="38">
        <f t="shared" si="1134"/>
        <v>-58</v>
      </c>
      <c r="CE2864" s="38">
        <v>65995</v>
      </c>
      <c r="CF2864" s="38">
        <v>92</v>
      </c>
      <c r="CM2864" s="51"/>
    </row>
    <row r="2865" spans="1:93" ht="14" hidden="1" customHeight="1" outlineLevel="1" x14ac:dyDescent="0.2">
      <c r="A2865" t="s">
        <v>1289</v>
      </c>
      <c r="B2865" t="s">
        <v>52</v>
      </c>
      <c r="C2865" s="1">
        <f t="shared" si="1124"/>
        <v>16471</v>
      </c>
      <c r="D2865" s="3">
        <f>IF(N2865&gt;0, RANK(N2865,(N2865:P2865,Q2865:AE2865)),0)</f>
        <v>2</v>
      </c>
      <c r="E2865" s="3">
        <f>IF(O2865&gt;0,RANK(O2865,(N2865:P2865,Q2865:AE2865)),0)</f>
        <v>1</v>
      </c>
      <c r="F2865" s="3">
        <f>IF(P2865&gt;0,RANK(P2865,(N2865:P2865,Q2865:AE2865)),0)</f>
        <v>0</v>
      </c>
      <c r="G2865" s="1">
        <f t="shared" si="1135"/>
        <v>8529</v>
      </c>
      <c r="H2865" s="2">
        <f t="shared" si="1136"/>
        <v>0.51781919737720838</v>
      </c>
      <c r="I2865" s="2"/>
      <c r="J2865" s="2">
        <f t="shared" si="1125"/>
        <v>0.2373869224697954</v>
      </c>
      <c r="K2865" s="2">
        <f t="shared" si="1126"/>
        <v>0.75520611984700381</v>
      </c>
      <c r="L2865" s="2">
        <f t="shared" si="1127"/>
        <v>0</v>
      </c>
      <c r="M2865" s="2">
        <f t="shared" si="1128"/>
        <v>7.4069576832007655E-3</v>
      </c>
      <c r="N2865" s="38">
        <v>3910</v>
      </c>
      <c r="O2865" s="38">
        <v>12439</v>
      </c>
      <c r="P2865" s="38"/>
      <c r="Q2865" s="38">
        <v>63</v>
      </c>
      <c r="R2865" s="38">
        <v>40</v>
      </c>
      <c r="S2865" s="38"/>
      <c r="T2865" s="38">
        <v>1</v>
      </c>
      <c r="U2865" s="38">
        <v>0</v>
      </c>
      <c r="V2865" s="38"/>
      <c r="W2865" s="38">
        <f>IF(Copyright!B$11=1,IF(CF2865&gt;0,CF2865-T2865-X2865-U2865-SUM(Z2865:AY2865),SUM(CN2865:CR2865)),SUM(CN2865:CR2865))</f>
        <v>18</v>
      </c>
      <c r="X2865" s="38">
        <v>0</v>
      </c>
      <c r="Y2865" s="38"/>
      <c r="Z2865" s="38">
        <v>0</v>
      </c>
      <c r="AA2865" s="38"/>
      <c r="AB2865" s="38"/>
      <c r="AC2865" s="38"/>
      <c r="AD2865" s="38"/>
      <c r="AE2865" s="38"/>
      <c r="AF2865" s="38"/>
      <c r="AG2865" s="38"/>
      <c r="AH2865" s="38"/>
      <c r="AI2865" s="38"/>
      <c r="AJ2865" s="38"/>
      <c r="AK2865" s="38"/>
      <c r="AL2865" s="38">
        <v>0</v>
      </c>
      <c r="AM2865" s="38"/>
      <c r="AN2865" s="38"/>
      <c r="AO2865" s="38"/>
      <c r="AP2865" s="38"/>
      <c r="AQ2865" s="38"/>
      <c r="AR2865" s="38"/>
      <c r="AS2865" s="38"/>
      <c r="AT2865" s="38"/>
      <c r="AU2865" s="38"/>
      <c r="AV2865" s="38"/>
      <c r="AW2865" s="38"/>
      <c r="AX2865" s="38"/>
      <c r="AY2865" s="38"/>
      <c r="BA2865" s="3">
        <f>IF(Q2865&gt;0,RANK(Q2865,(N2865:P2865,Q2865:AE2865)),0)</f>
        <v>3</v>
      </c>
      <c r="BB2865" s="3">
        <f>IF(R2865&gt;0,RANK(R2865,(N2865:P2865,Q2865:AE2865)),0)</f>
        <v>4</v>
      </c>
      <c r="BC2865" s="3">
        <f>IF(S2865&gt;0,RANK(S2865,(N2865:P2865,Q2865:AE2865)),0)</f>
        <v>0</v>
      </c>
      <c r="BD2865" s="3">
        <f>IF(T2865&gt;0,RANK(T2865,(N2865:P2865,Q2865:AE2865)),0)</f>
        <v>6</v>
      </c>
      <c r="BE2865" s="2">
        <f t="shared" si="1129"/>
        <v>3.824904377390565E-3</v>
      </c>
      <c r="BF2865" s="2">
        <f t="shared" si="1130"/>
        <v>2.4285107158035337E-3</v>
      </c>
      <c r="BG2865" s="2">
        <f t="shared" si="1131"/>
        <v>0</v>
      </c>
      <c r="BH2865" s="2">
        <f t="shared" si="1132"/>
        <v>6.0712767895088334E-5</v>
      </c>
      <c r="BJ2865" t="s">
        <v>1289</v>
      </c>
      <c r="BK2865" t="s">
        <v>52</v>
      </c>
      <c r="BL2865">
        <v>22</v>
      </c>
      <c r="BN2865">
        <v>0</v>
      </c>
      <c r="BO2865" s="60">
        <v>48</v>
      </c>
      <c r="BP2865" s="62">
        <v>481</v>
      </c>
      <c r="BQ2865" s="66">
        <f t="shared" si="1133"/>
        <v>48481</v>
      </c>
      <c r="BR2865" s="66">
        <f t="shared" si="1137"/>
        <v>48481</v>
      </c>
      <c r="BS2865" s="3" t="s">
        <v>3083</v>
      </c>
      <c r="BY2865" s="73"/>
      <c r="CB2865" s="73"/>
      <c r="CD2865" s="38">
        <f t="shared" si="1134"/>
        <v>0</v>
      </c>
      <c r="CE2865" s="38">
        <f>12439+3910+63+40+19</f>
        <v>16471</v>
      </c>
      <c r="CF2865" s="38">
        <v>19</v>
      </c>
      <c r="CM2865" s="51"/>
    </row>
    <row r="2866" spans="1:93" ht="14" hidden="1" customHeight="1" outlineLevel="1" x14ac:dyDescent="0.2">
      <c r="A2866" t="s">
        <v>593</v>
      </c>
      <c r="B2866" t="s">
        <v>52</v>
      </c>
      <c r="C2866" s="1">
        <f t="shared" si="1124"/>
        <v>2274</v>
      </c>
      <c r="D2866" s="3">
        <f>IF(N2866&gt;0, RANK(N2866,(N2866:P2866,Q2866:AE2866)),0)</f>
        <v>2</v>
      </c>
      <c r="E2866" s="3">
        <f>IF(O2866&gt;0,RANK(O2866,(N2866:P2866,Q2866:AE2866)),0)</f>
        <v>1</v>
      </c>
      <c r="F2866" s="3">
        <f>IF(P2866&gt;0,RANK(P2866,(N2866:P2866,Q2866:AE2866)),0)</f>
        <v>0</v>
      </c>
      <c r="G2866" s="1">
        <f t="shared" si="1135"/>
        <v>1924</v>
      </c>
      <c r="H2866" s="2">
        <f t="shared" si="1136"/>
        <v>0.84608619173262978</v>
      </c>
      <c r="I2866" s="2"/>
      <c r="J2866" s="2">
        <f t="shared" si="1125"/>
        <v>7.4318381706244496E-2</v>
      </c>
      <c r="K2866" s="2">
        <f t="shared" si="1126"/>
        <v>0.92040457343887427</v>
      </c>
      <c r="L2866" s="2">
        <f t="shared" si="1127"/>
        <v>0</v>
      </c>
      <c r="M2866" s="2">
        <f t="shared" si="1128"/>
        <v>5.2770448548812299E-3</v>
      </c>
      <c r="N2866" s="38">
        <v>169</v>
      </c>
      <c r="O2866" s="38">
        <v>2093</v>
      </c>
      <c r="P2866" s="38"/>
      <c r="Q2866" s="38">
        <v>8</v>
      </c>
      <c r="R2866" s="38">
        <v>2</v>
      </c>
      <c r="S2866" s="38"/>
      <c r="T2866" s="38">
        <v>0</v>
      </c>
      <c r="U2866" s="38">
        <v>0</v>
      </c>
      <c r="V2866" s="38"/>
      <c r="W2866" s="38">
        <f>IF(Copyright!B$11=1,IF(CF2866&gt;0,CF2866-T2866-X2866-U2866-SUM(Z2866:AY2866),SUM(CN2866:CR2866)),SUM(CN2866:CR2866))</f>
        <v>0</v>
      </c>
      <c r="X2866" s="38">
        <v>2</v>
      </c>
      <c r="Y2866" s="38"/>
      <c r="Z2866" s="38">
        <v>0</v>
      </c>
      <c r="AA2866" s="38"/>
      <c r="AB2866" s="38"/>
      <c r="AC2866" s="38"/>
      <c r="AD2866" s="38"/>
      <c r="AE2866" s="38"/>
      <c r="AF2866" s="38"/>
      <c r="AG2866" s="38"/>
      <c r="AH2866" s="38"/>
      <c r="AI2866" s="38"/>
      <c r="AJ2866" s="38"/>
      <c r="AK2866" s="38"/>
      <c r="AL2866" s="38">
        <v>0</v>
      </c>
      <c r="AM2866" s="38"/>
      <c r="AN2866" s="38"/>
      <c r="AO2866" s="38"/>
      <c r="AP2866" s="38"/>
      <c r="AQ2866" s="38"/>
      <c r="AR2866" s="38"/>
      <c r="AS2866" s="38"/>
      <c r="AT2866" s="38"/>
      <c r="AU2866" s="38"/>
      <c r="AV2866" s="38"/>
      <c r="AW2866" s="38"/>
      <c r="AX2866" s="38"/>
      <c r="AY2866" s="38"/>
      <c r="BA2866" s="3">
        <f>IF(Q2866&gt;0,RANK(Q2866,(N2866:P2866,Q2866:AE2866)),0)</f>
        <v>3</v>
      </c>
      <c r="BB2866" s="3">
        <f>IF(R2866&gt;0,RANK(R2866,(N2866:P2866,Q2866:AE2866)),0)</f>
        <v>4</v>
      </c>
      <c r="BC2866" s="3">
        <f>IF(S2866&gt;0,RANK(S2866,(N2866:P2866,Q2866:AE2866)),0)</f>
        <v>0</v>
      </c>
      <c r="BD2866" s="3">
        <f>IF(T2866&gt;0,RANK(T2866,(N2866:P2866,Q2866:AE2866)),0)</f>
        <v>0</v>
      </c>
      <c r="BE2866" s="2">
        <f t="shared" si="1129"/>
        <v>3.5180299032541778E-3</v>
      </c>
      <c r="BF2866" s="2">
        <f t="shared" si="1130"/>
        <v>8.7950747581354446E-4</v>
      </c>
      <c r="BG2866" s="2">
        <f t="shared" si="1131"/>
        <v>0</v>
      </c>
      <c r="BH2866" s="2">
        <f t="shared" si="1132"/>
        <v>0</v>
      </c>
      <c r="BJ2866" t="s">
        <v>593</v>
      </c>
      <c r="BK2866" t="s">
        <v>52</v>
      </c>
      <c r="BL2866">
        <v>13</v>
      </c>
      <c r="BN2866">
        <v>0</v>
      </c>
      <c r="BO2866" s="60">
        <v>48</v>
      </c>
      <c r="BP2866" s="62">
        <v>483</v>
      </c>
      <c r="BQ2866" s="66">
        <f t="shared" si="1133"/>
        <v>48483</v>
      </c>
      <c r="BR2866" s="66">
        <f t="shared" si="1137"/>
        <v>48483</v>
      </c>
      <c r="BS2866" s="3" t="s">
        <v>3083</v>
      </c>
      <c r="CB2866" s="6"/>
      <c r="CD2866" s="38">
        <f t="shared" si="1134"/>
        <v>2274</v>
      </c>
    </row>
    <row r="2867" spans="1:93" ht="14" hidden="1" customHeight="1" outlineLevel="1" x14ac:dyDescent="0.2">
      <c r="A2867" t="s">
        <v>1207</v>
      </c>
      <c r="B2867" t="s">
        <v>52</v>
      </c>
      <c r="C2867" s="1">
        <f t="shared" si="1124"/>
        <v>44530</v>
      </c>
      <c r="D2867" s="3">
        <f>IF(N2867&gt;0, RANK(N2867,(N2867:P2867,Q2867:AE2867)),0)</f>
        <v>2</v>
      </c>
      <c r="E2867" s="3">
        <f>IF(O2867&gt;0,RANK(O2867,(N2867:P2867,Q2867:AE2867)),0)</f>
        <v>1</v>
      </c>
      <c r="F2867" s="3">
        <f>IF(P2867&gt;0,RANK(P2867,(N2867:P2867,Q2867:AE2867)),0)</f>
        <v>0</v>
      </c>
      <c r="G2867" s="1">
        <f t="shared" si="1135"/>
        <v>19581</v>
      </c>
      <c r="H2867" s="2">
        <f t="shared" si="1136"/>
        <v>0.4397260273972603</v>
      </c>
      <c r="I2867" s="2"/>
      <c r="J2867" s="2">
        <f t="shared" si="1125"/>
        <v>0.27480350325623176</v>
      </c>
      <c r="K2867" s="2">
        <f t="shared" si="1126"/>
        <v>0.71452953065349201</v>
      </c>
      <c r="L2867" s="2">
        <f t="shared" si="1127"/>
        <v>0</v>
      </c>
      <c r="M2867" s="2">
        <f t="shared" si="1128"/>
        <v>1.0666966090276286E-2</v>
      </c>
      <c r="N2867" s="38">
        <v>12237</v>
      </c>
      <c r="O2867" s="38">
        <v>31818</v>
      </c>
      <c r="P2867" s="38"/>
      <c r="Q2867" s="38">
        <v>295</v>
      </c>
      <c r="R2867" s="38">
        <v>147</v>
      </c>
      <c r="S2867" s="38"/>
      <c r="T2867" s="38">
        <v>8</v>
      </c>
      <c r="U2867" s="38">
        <v>4</v>
      </c>
      <c r="V2867" s="38"/>
      <c r="W2867" s="38">
        <f>IF(Copyright!B$11=1,IF(CF2867&gt;0,CF2867-T2867-X2867-U2867-SUM(Z2867:AY2867),SUM(CN2867:CR2867)),SUM(CN2867:CR2867))</f>
        <v>0</v>
      </c>
      <c r="X2867" s="38">
        <v>21</v>
      </c>
      <c r="Y2867" s="38"/>
      <c r="Z2867" s="38">
        <v>0</v>
      </c>
      <c r="AA2867" s="38"/>
      <c r="AB2867" s="38"/>
      <c r="AC2867" s="38"/>
      <c r="AD2867" s="38"/>
      <c r="AE2867" s="38"/>
      <c r="AF2867" s="38"/>
      <c r="AG2867" s="38"/>
      <c r="AH2867" s="38"/>
      <c r="AI2867" s="38"/>
      <c r="AJ2867" s="38"/>
      <c r="AK2867" s="38"/>
      <c r="AL2867" s="38">
        <v>0</v>
      </c>
      <c r="AM2867" s="38"/>
      <c r="AN2867" s="38"/>
      <c r="AO2867" s="38"/>
      <c r="AP2867" s="38"/>
      <c r="AQ2867" s="38"/>
      <c r="AR2867" s="38"/>
      <c r="AS2867" s="38"/>
      <c r="AT2867" s="38"/>
      <c r="AU2867" s="38"/>
      <c r="AV2867" s="38"/>
      <c r="AW2867" s="38"/>
      <c r="AX2867" s="38"/>
      <c r="AY2867" s="38"/>
      <c r="BA2867" s="3">
        <f>IF(Q2867&gt;0,RANK(Q2867,(N2867:P2867,Q2867:AE2867)),0)</f>
        <v>3</v>
      </c>
      <c r="BB2867" s="3">
        <f>IF(R2867&gt;0,RANK(R2867,(N2867:P2867,Q2867:AE2867)),0)</f>
        <v>4</v>
      </c>
      <c r="BC2867" s="3">
        <f>IF(S2867&gt;0,RANK(S2867,(N2867:P2867,Q2867:AE2867)),0)</f>
        <v>0</v>
      </c>
      <c r="BD2867" s="3">
        <f>IF(T2867&gt;0,RANK(T2867,(N2867:P2867,Q2867:AE2867)),0)</f>
        <v>6</v>
      </c>
      <c r="BE2867" s="2">
        <f t="shared" si="1129"/>
        <v>6.6247473613294406E-3</v>
      </c>
      <c r="BF2867" s="2">
        <f t="shared" si="1130"/>
        <v>3.301145295306535E-3</v>
      </c>
      <c r="BG2867" s="2">
        <f t="shared" si="1131"/>
        <v>0</v>
      </c>
      <c r="BH2867" s="2">
        <f t="shared" si="1132"/>
        <v>1.7965416573096789E-4</v>
      </c>
      <c r="BJ2867" t="s">
        <v>1207</v>
      </c>
      <c r="BK2867" t="s">
        <v>52</v>
      </c>
      <c r="BL2867">
        <v>13</v>
      </c>
      <c r="BN2867">
        <v>0</v>
      </c>
      <c r="BO2867" s="60">
        <v>48</v>
      </c>
      <c r="BP2867" s="62">
        <v>485</v>
      </c>
      <c r="BQ2867" s="66">
        <f t="shared" si="1133"/>
        <v>48485</v>
      </c>
      <c r="BR2867" s="66">
        <f t="shared" si="1137"/>
        <v>48485</v>
      </c>
      <c r="BS2867" s="3" t="s">
        <v>3083</v>
      </c>
      <c r="CB2867" s="73"/>
      <c r="CD2867" s="38">
        <f t="shared" si="1134"/>
        <v>0</v>
      </c>
      <c r="CE2867" s="38">
        <v>44530</v>
      </c>
      <c r="CF2867" s="38">
        <v>33</v>
      </c>
      <c r="CG2867" s="38" t="s">
        <v>3953</v>
      </c>
      <c r="CM2867" s="51"/>
    </row>
    <row r="2868" spans="1:93" ht="14" hidden="1" customHeight="1" outlineLevel="1" x14ac:dyDescent="0.2">
      <c r="A2868" t="s">
        <v>884</v>
      </c>
      <c r="B2868" t="s">
        <v>52</v>
      </c>
      <c r="C2868" s="1">
        <f t="shared" si="1124"/>
        <v>4467</v>
      </c>
      <c r="D2868" s="3">
        <f>IF(N2868&gt;0, RANK(N2868,(N2868:P2868,Q2868:AE2868)),0)</f>
        <v>2</v>
      </c>
      <c r="E2868" s="3">
        <f>IF(O2868&gt;0,RANK(O2868,(N2868:P2868,Q2868:AE2868)),0)</f>
        <v>1</v>
      </c>
      <c r="F2868" s="3">
        <f>IF(P2868&gt;0,RANK(P2868,(N2868:P2868,Q2868:AE2868)),0)</f>
        <v>0</v>
      </c>
      <c r="G2868" s="1">
        <f t="shared" si="1135"/>
        <v>2706</v>
      </c>
      <c r="H2868" s="2">
        <f t="shared" si="1136"/>
        <v>0.60577568838146412</v>
      </c>
      <c r="I2868" s="2"/>
      <c r="J2868" s="2">
        <f t="shared" si="1125"/>
        <v>0.19252294604880232</v>
      </c>
      <c r="K2868" s="2">
        <f t="shared" si="1126"/>
        <v>0.79829863443026639</v>
      </c>
      <c r="L2868" s="2">
        <f t="shared" si="1127"/>
        <v>0</v>
      </c>
      <c r="M2868" s="2">
        <f t="shared" si="1128"/>
        <v>9.1784195209313468E-3</v>
      </c>
      <c r="N2868" s="38">
        <v>860</v>
      </c>
      <c r="O2868" s="38">
        <v>3566</v>
      </c>
      <c r="P2868" s="38"/>
      <c r="Q2868" s="38">
        <v>28</v>
      </c>
      <c r="R2868" s="38">
        <v>9</v>
      </c>
      <c r="S2868" s="38"/>
      <c r="T2868" s="38">
        <v>0</v>
      </c>
      <c r="U2868" s="38">
        <v>0</v>
      </c>
      <c r="V2868" s="38"/>
      <c r="W2868" s="38">
        <f>IF(Copyright!B$11=1,IF(CF2868&gt;0,CF2868-T2868-X2868-U2868-SUM(Z2868:AY2868),SUM(CN2868:CR2868)),SUM(CN2868:CR2868))</f>
        <v>0</v>
      </c>
      <c r="X2868" s="38">
        <v>4</v>
      </c>
      <c r="Y2868" s="38"/>
      <c r="Z2868" s="38">
        <v>0</v>
      </c>
      <c r="AA2868" s="38"/>
      <c r="AB2868" s="38"/>
      <c r="AC2868" s="38"/>
      <c r="AD2868" s="38"/>
      <c r="AE2868" s="38"/>
      <c r="AF2868" s="38"/>
      <c r="AG2868" s="38"/>
      <c r="AH2868" s="38"/>
      <c r="AI2868" s="38"/>
      <c r="AJ2868" s="38"/>
      <c r="AK2868" s="38"/>
      <c r="AL2868" s="38">
        <v>0</v>
      </c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BA2868" s="3">
        <f>IF(Q2868&gt;0,RANK(Q2868,(N2868:P2868,Q2868:AE2868)),0)</f>
        <v>3</v>
      </c>
      <c r="BB2868" s="3">
        <f>IF(R2868&gt;0,RANK(R2868,(N2868:P2868,Q2868:AE2868)),0)</f>
        <v>4</v>
      </c>
      <c r="BC2868" s="3">
        <f>IF(S2868&gt;0,RANK(S2868,(N2868:P2868,Q2868:AE2868)),0)</f>
        <v>0</v>
      </c>
      <c r="BD2868" s="3">
        <f>IF(T2868&gt;0,RANK(T2868,(N2868:P2868,Q2868:AE2868)),0)</f>
        <v>0</v>
      </c>
      <c r="BE2868" s="2">
        <f t="shared" si="1129"/>
        <v>6.268188941123797E-3</v>
      </c>
      <c r="BF2868" s="2">
        <f t="shared" si="1130"/>
        <v>2.0147750167897917E-3</v>
      </c>
      <c r="BG2868" s="2">
        <f t="shared" si="1131"/>
        <v>0</v>
      </c>
      <c r="BH2868" s="2">
        <f t="shared" si="1132"/>
        <v>0</v>
      </c>
      <c r="BJ2868" t="s">
        <v>884</v>
      </c>
      <c r="BK2868" t="s">
        <v>52</v>
      </c>
      <c r="BL2868">
        <v>13</v>
      </c>
      <c r="BN2868">
        <v>0</v>
      </c>
      <c r="BO2868" s="60">
        <v>48</v>
      </c>
      <c r="BP2868" s="62">
        <v>487</v>
      </c>
      <c r="BQ2868" s="66">
        <f t="shared" si="1133"/>
        <v>48487</v>
      </c>
      <c r="BR2868" s="66">
        <f t="shared" si="1137"/>
        <v>48487</v>
      </c>
      <c r="BS2868" s="3" t="s">
        <v>3083</v>
      </c>
      <c r="CB2868" s="6"/>
      <c r="CD2868" s="38">
        <f t="shared" si="1134"/>
        <v>4467</v>
      </c>
    </row>
    <row r="2869" spans="1:93" ht="14" hidden="1" customHeight="1" outlineLevel="1" x14ac:dyDescent="0.2">
      <c r="A2869" t="s">
        <v>2058</v>
      </c>
      <c r="B2869" t="s">
        <v>52</v>
      </c>
      <c r="C2869" s="1">
        <f t="shared" si="1124"/>
        <v>5563</v>
      </c>
      <c r="D2869" s="3">
        <f>IF(N2869&gt;0, RANK(N2869,(N2869:P2869,Q2869:AE2869)),0)</f>
        <v>2</v>
      </c>
      <c r="E2869" s="3">
        <f>IF(O2869&gt;0,RANK(O2869,(N2869:P2869,Q2869:AE2869)),0)</f>
        <v>1</v>
      </c>
      <c r="F2869" s="3">
        <f>IF(P2869&gt;0,RANK(P2869,(N2869:P2869,Q2869:AE2869)),0)</f>
        <v>0</v>
      </c>
      <c r="G2869" s="1">
        <f t="shared" si="1135"/>
        <v>183</v>
      </c>
      <c r="H2869" s="2">
        <f t="shared" si="1136"/>
        <v>3.2895919467912996E-2</v>
      </c>
      <c r="I2869" s="2"/>
      <c r="J2869" s="2">
        <f t="shared" si="1125"/>
        <v>0.48049613517886031</v>
      </c>
      <c r="K2869" s="2">
        <f t="shared" si="1126"/>
        <v>0.51339205464677329</v>
      </c>
      <c r="L2869" s="2">
        <f t="shared" si="1127"/>
        <v>0</v>
      </c>
      <c r="M2869" s="2">
        <f t="shared" si="1128"/>
        <v>6.11181017436635E-3</v>
      </c>
      <c r="N2869" s="38">
        <v>2673</v>
      </c>
      <c r="O2869" s="38">
        <v>2856</v>
      </c>
      <c r="P2869" s="38"/>
      <c r="Q2869" s="38">
        <v>18</v>
      </c>
      <c r="R2869" s="38">
        <v>16</v>
      </c>
      <c r="S2869" s="38"/>
      <c r="T2869" s="38">
        <v>0</v>
      </c>
      <c r="U2869" s="38">
        <v>0</v>
      </c>
      <c r="V2869" s="38"/>
      <c r="W2869" s="38">
        <f>IF(Copyright!B$11=1,IF(CF2869&gt;0,CF2869-T2869-X2869-U2869-SUM(Z2869:AY2869),SUM(CN2869:CR2869)),SUM(CN2869:CR2869))</f>
        <v>0</v>
      </c>
      <c r="X2869" s="38">
        <v>0</v>
      </c>
      <c r="Y2869" s="38"/>
      <c r="Z2869" s="38">
        <v>0</v>
      </c>
      <c r="AA2869" s="38"/>
      <c r="AB2869" s="38"/>
      <c r="AC2869" s="38"/>
      <c r="AD2869" s="38"/>
      <c r="AE2869" s="38"/>
      <c r="AF2869" s="38"/>
      <c r="AG2869" s="38"/>
      <c r="AH2869" s="38"/>
      <c r="AI2869" s="38"/>
      <c r="AJ2869" s="38"/>
      <c r="AK2869" s="38"/>
      <c r="AL2869" s="38">
        <v>0</v>
      </c>
      <c r="AM2869" s="38"/>
      <c r="AN2869" s="38"/>
      <c r="AO2869" s="38"/>
      <c r="AP2869" s="38"/>
      <c r="AQ2869" s="38"/>
      <c r="AR2869" s="38"/>
      <c r="AS2869" s="38"/>
      <c r="AT2869" s="38"/>
      <c r="AU2869" s="38"/>
      <c r="AV2869" s="38"/>
      <c r="AW2869" s="38"/>
      <c r="AX2869" s="38"/>
      <c r="AY2869" s="38"/>
      <c r="BA2869" s="3">
        <f>IF(Q2869&gt;0,RANK(Q2869,(N2869:P2869,Q2869:AE2869)),0)</f>
        <v>3</v>
      </c>
      <c r="BB2869" s="3">
        <f>IF(R2869&gt;0,RANK(R2869,(N2869:P2869,Q2869:AE2869)),0)</f>
        <v>4</v>
      </c>
      <c r="BC2869" s="3">
        <f>IF(S2869&gt;0,RANK(S2869,(N2869:P2869,Q2869:AE2869)),0)</f>
        <v>0</v>
      </c>
      <c r="BD2869" s="3">
        <f>IF(T2869&gt;0,RANK(T2869,(N2869:P2869,Q2869:AE2869)),0)</f>
        <v>0</v>
      </c>
      <c r="BE2869" s="2">
        <f t="shared" si="1129"/>
        <v>3.2356642099586556E-3</v>
      </c>
      <c r="BF2869" s="2">
        <f t="shared" si="1130"/>
        <v>2.8761459644076936E-3</v>
      </c>
      <c r="BG2869" s="2">
        <f t="shared" si="1131"/>
        <v>0</v>
      </c>
      <c r="BH2869" s="2">
        <f t="shared" si="1132"/>
        <v>0</v>
      </c>
      <c r="BJ2869" t="s">
        <v>2058</v>
      </c>
      <c r="BK2869" t="s">
        <v>52</v>
      </c>
      <c r="BL2869">
        <v>34</v>
      </c>
      <c r="BN2869">
        <v>0</v>
      </c>
      <c r="BO2869" s="60">
        <v>48</v>
      </c>
      <c r="BP2869" s="62">
        <v>489</v>
      </c>
      <c r="BQ2869" s="66">
        <f t="shared" si="1133"/>
        <v>48489</v>
      </c>
      <c r="BR2869" s="66">
        <f t="shared" si="1137"/>
        <v>48489</v>
      </c>
      <c r="BS2869" s="3" t="s">
        <v>3083</v>
      </c>
      <c r="CB2869" s="6"/>
      <c r="CD2869" s="38">
        <f t="shared" si="1134"/>
        <v>5563</v>
      </c>
    </row>
    <row r="2870" spans="1:93" ht="14" hidden="1" customHeight="1" outlineLevel="1" x14ac:dyDescent="0.2">
      <c r="A2870" t="s">
        <v>554</v>
      </c>
      <c r="B2870" t="s">
        <v>52</v>
      </c>
      <c r="C2870" s="1">
        <f t="shared" si="1124"/>
        <v>309515</v>
      </c>
      <c r="D2870" s="3">
        <f>IF(N2870&gt;0, RANK(N2870,(N2870:P2870,Q2870:AE2870)),0)</f>
        <v>2</v>
      </c>
      <c r="E2870" s="3">
        <f>IF(O2870&gt;0,RANK(O2870,(N2870:P2870,Q2870:AE2870)),0)</f>
        <v>1</v>
      </c>
      <c r="F2870" s="3">
        <f>IF(P2870&gt;0,RANK(P2870,(N2870:P2870,Q2870:AE2870)),0)</f>
        <v>0</v>
      </c>
      <c r="G2870" s="1">
        <f t="shared" si="1135"/>
        <v>7544</v>
      </c>
      <c r="H2870" s="2">
        <f t="shared" si="1136"/>
        <v>2.4373616787554724E-2</v>
      </c>
      <c r="I2870" s="2"/>
      <c r="J2870" s="2">
        <f t="shared" si="1125"/>
        <v>0.47741143401773745</v>
      </c>
      <c r="K2870" s="2">
        <f t="shared" si="1126"/>
        <v>0.50178505080529212</v>
      </c>
      <c r="L2870" s="2">
        <f t="shared" si="1127"/>
        <v>0</v>
      </c>
      <c r="M2870" s="2">
        <f t="shared" si="1128"/>
        <v>2.0803515176970433E-2</v>
      </c>
      <c r="N2870" s="38">
        <v>147766</v>
      </c>
      <c r="O2870" s="38">
        <v>155310</v>
      </c>
      <c r="P2870" s="38"/>
      <c r="Q2870" s="38">
        <v>2546</v>
      </c>
      <c r="R2870" s="38">
        <v>2541</v>
      </c>
      <c r="S2870" s="38"/>
      <c r="T2870" s="38">
        <v>82</v>
      </c>
      <c r="U2870" s="38">
        <v>41</v>
      </c>
      <c r="V2870" s="38"/>
      <c r="W2870" s="38">
        <f>IF(Copyright!B$11=1,IF(CF2870&gt;0,CF2870-T2870-X2870-U2870-SUM(Z2870:AY2870),SUM(CN2870:CR2870)),SUM(CN2870:CR2870))</f>
        <v>1049</v>
      </c>
      <c r="X2870" s="38">
        <v>171</v>
      </c>
      <c r="Y2870" s="38"/>
      <c r="Z2870" s="38">
        <v>9</v>
      </c>
      <c r="AA2870" s="38"/>
      <c r="AB2870" s="38"/>
      <c r="AC2870" s="38"/>
      <c r="AD2870" s="38"/>
      <c r="AE2870" s="38"/>
      <c r="AF2870" s="38"/>
      <c r="AG2870" s="38"/>
      <c r="AH2870" s="38"/>
      <c r="AI2870" s="38"/>
      <c r="AJ2870" s="38"/>
      <c r="AK2870" s="38"/>
      <c r="AL2870" s="38">
        <v>0</v>
      </c>
      <c r="AM2870" s="38"/>
      <c r="AN2870" s="38"/>
      <c r="AO2870" s="38"/>
      <c r="AP2870" s="38"/>
      <c r="AQ2870" s="38"/>
      <c r="AR2870" s="38"/>
      <c r="AS2870" s="38"/>
      <c r="AT2870" s="38"/>
      <c r="AU2870" s="38"/>
      <c r="AV2870" s="38"/>
      <c r="AW2870" s="38"/>
      <c r="AX2870" s="38"/>
      <c r="AY2870" s="38"/>
      <c r="BA2870" s="3">
        <f>IF(Q2870&gt;0,RANK(Q2870,(N2870:P2870,Q2870:AE2870)),0)</f>
        <v>3</v>
      </c>
      <c r="BB2870" s="3">
        <f>IF(R2870&gt;0,RANK(R2870,(N2870:P2870,Q2870:AE2870)),0)</f>
        <v>4</v>
      </c>
      <c r="BC2870" s="3">
        <f>IF(S2870&gt;0,RANK(S2870,(N2870:P2870,Q2870:AE2870)),0)</f>
        <v>0</v>
      </c>
      <c r="BD2870" s="3">
        <f>IF(T2870&gt;0,RANK(T2870,(N2870:P2870,Q2870:AE2870)),0)</f>
        <v>7</v>
      </c>
      <c r="BE2870" s="2">
        <f t="shared" si="1129"/>
        <v>8.2257725796811149E-3</v>
      </c>
      <c r="BF2870" s="2">
        <f t="shared" si="1130"/>
        <v>8.2096182737508676E-3</v>
      </c>
      <c r="BG2870" s="2">
        <f t="shared" si="1131"/>
        <v>0</v>
      </c>
      <c r="BH2870" s="2">
        <f t="shared" si="1132"/>
        <v>2.6493061725602957E-4</v>
      </c>
      <c r="BJ2870" t="s">
        <v>554</v>
      </c>
      <c r="BK2870" t="s">
        <v>52</v>
      </c>
      <c r="BN2870">
        <v>0</v>
      </c>
      <c r="BO2870" s="60">
        <v>48</v>
      </c>
      <c r="BP2870" s="62">
        <v>491</v>
      </c>
      <c r="BQ2870" s="66">
        <f t="shared" si="1133"/>
        <v>48491</v>
      </c>
      <c r="BR2870" s="66">
        <f t="shared" si="1137"/>
        <v>48491</v>
      </c>
      <c r="BS2870" s="3" t="s">
        <v>3083</v>
      </c>
      <c r="BY2870" s="73"/>
      <c r="CB2870" s="73"/>
      <c r="CD2870" s="38">
        <f t="shared" si="1134"/>
        <v>0</v>
      </c>
      <c r="CE2870" s="38">
        <f>155310+147766+2546+2541+1352</f>
        <v>309515</v>
      </c>
      <c r="CF2870" s="1">
        <v>1352</v>
      </c>
      <c r="CM2870" s="51"/>
    </row>
    <row r="2871" spans="1:93" ht="14" hidden="1" customHeight="1" outlineLevel="1" x14ac:dyDescent="0.2">
      <c r="A2871" t="s">
        <v>1208</v>
      </c>
      <c r="B2871" t="s">
        <v>52</v>
      </c>
      <c r="C2871" s="1">
        <f t="shared" si="1124"/>
        <v>27320</v>
      </c>
      <c r="D2871" s="3">
        <f>IF(N2871&gt;0, RANK(N2871,(N2871:P2871,Q2871:AE2871)),0)</f>
        <v>2</v>
      </c>
      <c r="E2871" s="3">
        <f>IF(O2871&gt;0,RANK(O2871,(N2871:P2871,Q2871:AE2871)),0)</f>
        <v>1</v>
      </c>
      <c r="F2871" s="3">
        <f>IF(P2871&gt;0,RANK(P2871,(N2871:P2871,Q2871:AE2871)),0)</f>
        <v>0</v>
      </c>
      <c r="G2871" s="1">
        <f t="shared" si="1135"/>
        <v>14647</v>
      </c>
      <c r="H2871" s="2">
        <f t="shared" si="1136"/>
        <v>0.53612737920937037</v>
      </c>
      <c r="I2871" s="2"/>
      <c r="J2871" s="2">
        <f t="shared" si="1125"/>
        <v>0.22866032210834553</v>
      </c>
      <c r="K2871" s="2">
        <f t="shared" si="1126"/>
        <v>0.76478770131771601</v>
      </c>
      <c r="L2871" s="2">
        <f t="shared" si="1127"/>
        <v>0</v>
      </c>
      <c r="M2871" s="2">
        <f t="shared" si="1128"/>
        <v>6.5519765739384672E-3</v>
      </c>
      <c r="N2871" s="38">
        <v>6247</v>
      </c>
      <c r="O2871" s="38">
        <v>20894</v>
      </c>
      <c r="P2871" s="38"/>
      <c r="Q2871" s="38">
        <v>80</v>
      </c>
      <c r="R2871" s="38">
        <v>49</v>
      </c>
      <c r="S2871" s="38"/>
      <c r="T2871" s="38">
        <v>2</v>
      </c>
      <c r="U2871" s="38">
        <v>1</v>
      </c>
      <c r="V2871" s="38"/>
      <c r="W2871" s="38">
        <f>IF(Copyright!B$11=1,IF(CF2871&gt;0,CF2871-T2871-X2871-U2871-SUM(Z2871:AY2871),SUM(CN2871:CR2871)),SUM(CN2871:CR2871))</f>
        <v>46</v>
      </c>
      <c r="X2871" s="38">
        <v>1</v>
      </c>
      <c r="Y2871" s="38"/>
      <c r="Z2871" s="38">
        <v>0</v>
      </c>
      <c r="AA2871" s="38"/>
      <c r="AB2871" s="38"/>
      <c r="AC2871" s="38"/>
      <c r="AD2871" s="38"/>
      <c r="AE2871" s="38"/>
      <c r="AF2871" s="38"/>
      <c r="AG2871" s="38"/>
      <c r="AH2871" s="38"/>
      <c r="AI2871" s="38"/>
      <c r="AJ2871" s="38"/>
      <c r="AK2871" s="38"/>
      <c r="AL2871" s="38">
        <v>0</v>
      </c>
      <c r="AM2871" s="38"/>
      <c r="AN2871" s="38"/>
      <c r="AO2871" s="38"/>
      <c r="AP2871" s="38"/>
      <c r="AQ2871" s="38"/>
      <c r="AR2871" s="38"/>
      <c r="AS2871" s="38"/>
      <c r="AT2871" s="38"/>
      <c r="AU2871" s="38"/>
      <c r="AV2871" s="38"/>
      <c r="AW2871" s="38"/>
      <c r="AX2871" s="38"/>
      <c r="AY2871" s="38"/>
      <c r="BA2871" s="3">
        <f>IF(Q2871&gt;0,RANK(Q2871,(N2871:P2871,Q2871:AE2871)),0)</f>
        <v>3</v>
      </c>
      <c r="BB2871" s="3">
        <f>IF(R2871&gt;0,RANK(R2871,(N2871:P2871,Q2871:AE2871)),0)</f>
        <v>4</v>
      </c>
      <c r="BC2871" s="3">
        <f>IF(S2871&gt;0,RANK(S2871,(N2871:P2871,Q2871:AE2871)),0)</f>
        <v>0</v>
      </c>
      <c r="BD2871" s="3">
        <f>IF(T2871&gt;0,RANK(T2871,(N2871:P2871,Q2871:AE2871)),0)</f>
        <v>6</v>
      </c>
      <c r="BE2871" s="2">
        <f t="shared" si="1129"/>
        <v>2.9282576866764276E-3</v>
      </c>
      <c r="BF2871" s="2">
        <f t="shared" si="1130"/>
        <v>1.7935578330893118E-3</v>
      </c>
      <c r="BG2871" s="2">
        <f t="shared" si="1131"/>
        <v>0</v>
      </c>
      <c r="BH2871" s="2">
        <f t="shared" si="1132"/>
        <v>7.3206442166910687E-5</v>
      </c>
      <c r="BJ2871" t="s">
        <v>1208</v>
      </c>
      <c r="BK2871" t="s">
        <v>52</v>
      </c>
      <c r="BL2871">
        <v>15</v>
      </c>
      <c r="BN2871">
        <v>0</v>
      </c>
      <c r="BO2871" s="60">
        <v>48</v>
      </c>
      <c r="BP2871" s="62">
        <v>493</v>
      </c>
      <c r="BQ2871" s="66">
        <f t="shared" si="1133"/>
        <v>48493</v>
      </c>
      <c r="BR2871" s="66">
        <f t="shared" si="1137"/>
        <v>48493</v>
      </c>
      <c r="BS2871" s="3" t="s">
        <v>3083</v>
      </c>
      <c r="BY2871" s="73"/>
      <c r="CB2871" s="73"/>
      <c r="CD2871" s="38">
        <f t="shared" si="1134"/>
        <v>0</v>
      </c>
      <c r="CE2871" s="38">
        <v>27320</v>
      </c>
      <c r="CF2871" s="38">
        <v>50</v>
      </c>
      <c r="CM2871" s="51"/>
    </row>
    <row r="2872" spans="1:93" ht="14" hidden="1" customHeight="1" outlineLevel="1" x14ac:dyDescent="0.2">
      <c r="A2872" t="s">
        <v>400</v>
      </c>
      <c r="B2872" t="s">
        <v>52</v>
      </c>
      <c r="C2872" s="1">
        <f t="shared" si="1124"/>
        <v>1933</v>
      </c>
      <c r="D2872" s="3">
        <f>IF(N2872&gt;0, RANK(N2872,(N2872:P2872,Q2872:AE2872)),0)</f>
        <v>2</v>
      </c>
      <c r="E2872" s="3">
        <f>IF(O2872&gt;0,RANK(O2872,(N2872:P2872,Q2872:AE2872)),0)</f>
        <v>1</v>
      </c>
      <c r="F2872" s="3">
        <f>IF(P2872&gt;0,RANK(P2872,(N2872:P2872,Q2872:AE2872)),0)</f>
        <v>0</v>
      </c>
      <c r="G2872" s="1">
        <f t="shared" si="1135"/>
        <v>1363</v>
      </c>
      <c r="H2872" s="2">
        <f t="shared" si="1136"/>
        <v>0.70512157268494569</v>
      </c>
      <c r="I2872" s="2"/>
      <c r="J2872" s="2">
        <f t="shared" si="1125"/>
        <v>0.14640455250905329</v>
      </c>
      <c r="K2872" s="2">
        <f t="shared" si="1126"/>
        <v>0.85152612519399895</v>
      </c>
      <c r="L2872" s="2">
        <f t="shared" si="1127"/>
        <v>0</v>
      </c>
      <c r="M2872" s="2">
        <f t="shared" si="1128"/>
        <v>2.0693222969477842E-3</v>
      </c>
      <c r="N2872" s="38">
        <v>283</v>
      </c>
      <c r="O2872" s="38">
        <v>1646</v>
      </c>
      <c r="P2872" s="38"/>
      <c r="Q2872" s="38">
        <v>3</v>
      </c>
      <c r="R2872" s="38">
        <v>0</v>
      </c>
      <c r="S2872" s="38"/>
      <c r="T2872" s="38">
        <v>0</v>
      </c>
      <c r="U2872" s="38">
        <v>0</v>
      </c>
      <c r="V2872" s="38"/>
      <c r="W2872" s="38">
        <f>IF(Copyright!B$11=1,IF(CF2872&gt;0,CF2872-T2872-X2872-U2872-SUM(Z2872:AY2872),SUM(CN2872:CR2872)),SUM(CN2872:CR2872))</f>
        <v>0</v>
      </c>
      <c r="X2872" s="38">
        <v>0</v>
      </c>
      <c r="Y2872" s="38"/>
      <c r="Z2872" s="38">
        <v>1</v>
      </c>
      <c r="AA2872" s="38"/>
      <c r="AB2872" s="38"/>
      <c r="AC2872" s="38"/>
      <c r="AD2872" s="38"/>
      <c r="AE2872" s="38"/>
      <c r="AF2872" s="38"/>
      <c r="AG2872" s="38"/>
      <c r="AH2872" s="38"/>
      <c r="AI2872" s="38"/>
      <c r="AJ2872" s="38"/>
      <c r="AK2872" s="38"/>
      <c r="AL2872" s="38">
        <v>0</v>
      </c>
      <c r="AM2872" s="38"/>
      <c r="AN2872" s="38"/>
      <c r="AO2872" s="38"/>
      <c r="AP2872" s="38"/>
      <c r="AQ2872" s="38"/>
      <c r="AR2872" s="38"/>
      <c r="AS2872" s="38"/>
      <c r="AT2872" s="38"/>
      <c r="AU2872" s="38"/>
      <c r="AV2872" s="38"/>
      <c r="AW2872" s="38"/>
      <c r="AX2872" s="38"/>
      <c r="AY2872" s="38"/>
      <c r="BA2872" s="3">
        <f>IF(Q2872&gt;0,RANK(Q2872,(N2872:P2872,Q2872:AE2872)),0)</f>
        <v>3</v>
      </c>
      <c r="BB2872" s="3">
        <f>IF(R2872&gt;0,RANK(R2872,(N2872:P2872,Q2872:AE2872)),0)</f>
        <v>0</v>
      </c>
      <c r="BC2872" s="3">
        <f>IF(S2872&gt;0,RANK(S2872,(N2872:P2872,Q2872:AE2872)),0)</f>
        <v>0</v>
      </c>
      <c r="BD2872" s="3">
        <f>IF(T2872&gt;0,RANK(T2872,(N2872:P2872,Q2872:AE2872)),0)</f>
        <v>0</v>
      </c>
      <c r="BE2872" s="2">
        <f t="shared" si="1129"/>
        <v>1.5519917227108122E-3</v>
      </c>
      <c r="BF2872" s="2">
        <f t="shared" si="1130"/>
        <v>0</v>
      </c>
      <c r="BG2872" s="2">
        <f t="shared" si="1131"/>
        <v>0</v>
      </c>
      <c r="BH2872" s="2">
        <f t="shared" si="1132"/>
        <v>0</v>
      </c>
      <c r="BJ2872" t="s">
        <v>400</v>
      </c>
      <c r="BK2872" t="s">
        <v>52</v>
      </c>
      <c r="BL2872">
        <v>23</v>
      </c>
      <c r="BN2872">
        <v>0</v>
      </c>
      <c r="BO2872" s="60">
        <v>48</v>
      </c>
      <c r="BP2872" s="62">
        <v>495</v>
      </c>
      <c r="BQ2872" s="66">
        <f t="shared" si="1133"/>
        <v>48495</v>
      </c>
      <c r="BR2872" s="66">
        <f t="shared" si="1137"/>
        <v>48495</v>
      </c>
      <c r="BS2872" s="3" t="s">
        <v>3083</v>
      </c>
      <c r="BY2872" s="73"/>
      <c r="CB2872" s="73"/>
      <c r="CD2872" s="38">
        <f t="shared" si="1134"/>
        <v>0</v>
      </c>
      <c r="CE2872" s="38">
        <v>1933</v>
      </c>
      <c r="CF2872" s="38">
        <v>1</v>
      </c>
    </row>
    <row r="2873" spans="1:93" ht="14" hidden="1" customHeight="1" outlineLevel="1" x14ac:dyDescent="0.2">
      <c r="A2873" t="s">
        <v>2829</v>
      </c>
      <c r="B2873" t="s">
        <v>52</v>
      </c>
      <c r="C2873" s="1">
        <f t="shared" si="1124"/>
        <v>38243</v>
      </c>
      <c r="D2873" s="3">
        <f>IF(N2873&gt;0, RANK(N2873,(N2873:P2873,Q2873:AE2873)),0)</f>
        <v>2</v>
      </c>
      <c r="E2873" s="3">
        <f>IF(O2873&gt;0,RANK(O2873,(N2873:P2873,Q2873:AE2873)),0)</f>
        <v>1</v>
      </c>
      <c r="F2873" s="3">
        <f>IF(P2873&gt;0,RANK(P2873,(N2873:P2873,Q2873:AE2873)),0)</f>
        <v>0</v>
      </c>
      <c r="G2873" s="1">
        <f t="shared" si="1135"/>
        <v>26780</v>
      </c>
      <c r="H2873" s="2">
        <f t="shared" si="1136"/>
        <v>0.70025887090447925</v>
      </c>
      <c r="I2873" s="2"/>
      <c r="J2873" s="2">
        <f t="shared" si="1125"/>
        <v>0.14656276965719217</v>
      </c>
      <c r="K2873" s="2">
        <f t="shared" si="1126"/>
        <v>0.84682164056167142</v>
      </c>
      <c r="L2873" s="2">
        <f t="shared" si="1127"/>
        <v>0</v>
      </c>
      <c r="M2873" s="2">
        <f t="shared" si="1128"/>
        <v>6.6155897811364106E-3</v>
      </c>
      <c r="N2873" s="38">
        <v>5605</v>
      </c>
      <c r="O2873" s="38">
        <v>32385</v>
      </c>
      <c r="P2873" s="38"/>
      <c r="Q2873" s="38">
        <v>167</v>
      </c>
      <c r="R2873" s="38">
        <v>73</v>
      </c>
      <c r="S2873" s="38"/>
      <c r="T2873" s="38">
        <v>3</v>
      </c>
      <c r="U2873" s="38">
        <v>2</v>
      </c>
      <c r="V2873" s="38"/>
      <c r="W2873" s="38">
        <f>IF(Copyright!B$11=1,IF(CF2873&gt;0,CF2873-T2873-X2873-U2873-SUM(Z2873:AY2873),SUM(CN2873:CR2873)),SUM(CN2873:CR2873))</f>
        <v>0</v>
      </c>
      <c r="X2873" s="38">
        <v>6</v>
      </c>
      <c r="Y2873" s="38"/>
      <c r="Z2873" s="38">
        <v>2</v>
      </c>
      <c r="AA2873" s="38"/>
      <c r="AB2873" s="38"/>
      <c r="AC2873" s="38"/>
      <c r="AD2873" s="38"/>
      <c r="AE2873" s="38"/>
      <c r="AF2873" s="38"/>
      <c r="AG2873" s="38"/>
      <c r="AH2873" s="38"/>
      <c r="AI2873" s="38"/>
      <c r="AJ2873" s="38"/>
      <c r="AK2873" s="38"/>
      <c r="AL2873" s="38">
        <v>0</v>
      </c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BA2873" s="3">
        <f>IF(Q2873&gt;0,RANK(Q2873,(N2873:P2873,Q2873:AE2873)),0)</f>
        <v>3</v>
      </c>
      <c r="BB2873" s="3">
        <f>IF(R2873&gt;0,RANK(R2873,(N2873:P2873,Q2873:AE2873)),0)</f>
        <v>4</v>
      </c>
      <c r="BC2873" s="3">
        <f>IF(S2873&gt;0,RANK(S2873,(N2873:P2873,Q2873:AE2873)),0)</f>
        <v>0</v>
      </c>
      <c r="BD2873" s="3">
        <f>IF(T2873&gt;0,RANK(T2873,(N2873:P2873,Q2873:AE2873)),0)</f>
        <v>6</v>
      </c>
      <c r="BE2873" s="2">
        <f t="shared" si="1129"/>
        <v>4.3668122270742356E-3</v>
      </c>
      <c r="BF2873" s="2">
        <f t="shared" si="1130"/>
        <v>1.9088460633318515E-3</v>
      </c>
      <c r="BG2873" s="2">
        <f t="shared" si="1131"/>
        <v>0</v>
      </c>
      <c r="BH2873" s="2">
        <f t="shared" si="1132"/>
        <v>7.8445728630076086E-5</v>
      </c>
      <c r="BJ2873" t="s">
        <v>2829</v>
      </c>
      <c r="BK2873" t="s">
        <v>52</v>
      </c>
      <c r="BN2873">
        <v>0</v>
      </c>
      <c r="BO2873" s="60">
        <v>48</v>
      </c>
      <c r="BP2873" s="62">
        <v>497</v>
      </c>
      <c r="BQ2873" s="66">
        <f t="shared" si="1133"/>
        <v>48497</v>
      </c>
      <c r="BR2873" s="66">
        <f t="shared" si="1137"/>
        <v>48497</v>
      </c>
      <c r="BS2873" s="3" t="s">
        <v>3083</v>
      </c>
      <c r="CB2873" s="73"/>
      <c r="CD2873" s="38">
        <f t="shared" si="1134"/>
        <v>0</v>
      </c>
      <c r="CE2873" s="38">
        <v>38243</v>
      </c>
      <c r="CF2873" s="38">
        <v>13</v>
      </c>
      <c r="CG2873" s="38" t="s">
        <v>3953</v>
      </c>
      <c r="CM2873" s="51"/>
    </row>
    <row r="2874" spans="1:93" ht="14" hidden="1" customHeight="1" outlineLevel="1" x14ac:dyDescent="0.2">
      <c r="A2874" t="s">
        <v>326</v>
      </c>
      <c r="B2874" t="s">
        <v>52</v>
      </c>
      <c r="C2874" s="1">
        <f t="shared" si="1124"/>
        <v>24386</v>
      </c>
      <c r="D2874" s="3">
        <f>IF(N2874&gt;0, RANK(N2874,(N2874:P2874,Q2874:AE2874)),0)</f>
        <v>2</v>
      </c>
      <c r="E2874" s="3">
        <f>IF(O2874&gt;0,RANK(O2874,(N2874:P2874,Q2874:AE2874)),0)</f>
        <v>1</v>
      </c>
      <c r="F2874" s="3">
        <f>IF(P2874&gt;0,RANK(P2874,(N2874:P2874,Q2874:AE2874)),0)</f>
        <v>0</v>
      </c>
      <c r="G2874" s="1">
        <f t="shared" si="1135"/>
        <v>17003</v>
      </c>
      <c r="H2874" s="2">
        <f t="shared" si="1136"/>
        <v>0.6972443205117691</v>
      </c>
      <c r="I2874" s="2"/>
      <c r="J2874" s="2">
        <f t="shared" si="1125"/>
        <v>0.14836381530386286</v>
      </c>
      <c r="K2874" s="2">
        <f t="shared" si="1126"/>
        <v>0.84560813581563188</v>
      </c>
      <c r="L2874" s="2">
        <f t="shared" si="1127"/>
        <v>0</v>
      </c>
      <c r="M2874" s="2">
        <f t="shared" si="1128"/>
        <v>6.0280488805052324E-3</v>
      </c>
      <c r="N2874" s="38">
        <v>3618</v>
      </c>
      <c r="O2874" s="38">
        <v>20621</v>
      </c>
      <c r="P2874" s="38"/>
      <c r="Q2874" s="38">
        <v>100</v>
      </c>
      <c r="R2874" s="38">
        <v>42</v>
      </c>
      <c r="S2874" s="38"/>
      <c r="T2874" s="38">
        <v>1</v>
      </c>
      <c r="U2874" s="38">
        <v>1</v>
      </c>
      <c r="V2874" s="38"/>
      <c r="W2874" s="38">
        <f>IF(Copyright!B$11=1,IF(CF2874&gt;0,CF2874-T2874-X2874-U2874-SUM(Z2874:AY2874),SUM(CN2874:CR2874)),SUM(CN2874:CR2874))</f>
        <v>0</v>
      </c>
      <c r="X2874" s="38">
        <v>3</v>
      </c>
      <c r="Y2874" s="38"/>
      <c r="Z2874" s="38">
        <v>0</v>
      </c>
      <c r="AA2874" s="38"/>
      <c r="AB2874" s="38"/>
      <c r="AC2874" s="38"/>
      <c r="AD2874" s="38"/>
      <c r="AE2874" s="38"/>
      <c r="AF2874" s="38"/>
      <c r="AG2874" s="38"/>
      <c r="AH2874" s="38"/>
      <c r="AI2874" s="38"/>
      <c r="AJ2874" s="38"/>
      <c r="AK2874" s="38"/>
      <c r="AL2874" s="38">
        <v>0</v>
      </c>
      <c r="AM2874" s="38"/>
      <c r="AN2874" s="38"/>
      <c r="AO2874" s="38"/>
      <c r="AP2874" s="38"/>
      <c r="AQ2874" s="38"/>
      <c r="AR2874" s="38"/>
      <c r="AS2874" s="38"/>
      <c r="AT2874" s="38"/>
      <c r="AU2874" s="38"/>
      <c r="AV2874" s="38"/>
      <c r="AW2874" s="38"/>
      <c r="AX2874" s="38"/>
      <c r="AY2874" s="38"/>
      <c r="BA2874" s="3">
        <f>IF(Q2874&gt;0,RANK(Q2874,(N2874:P2874,Q2874:AE2874)),0)</f>
        <v>3</v>
      </c>
      <c r="BB2874" s="3">
        <f>IF(R2874&gt;0,RANK(R2874,(N2874:P2874,Q2874:AE2874)),0)</f>
        <v>4</v>
      </c>
      <c r="BC2874" s="3">
        <f>IF(S2874&gt;0,RANK(S2874,(N2874:P2874,Q2874:AE2874)),0)</f>
        <v>0</v>
      </c>
      <c r="BD2874" s="3">
        <f>IF(T2874&gt;0,RANK(T2874,(N2874:P2874,Q2874:AE2874)),0)</f>
        <v>6</v>
      </c>
      <c r="BE2874" s="2">
        <f t="shared" si="1129"/>
        <v>4.1007135241532024E-3</v>
      </c>
      <c r="BF2874" s="2">
        <f t="shared" si="1130"/>
        <v>1.7222996801443452E-3</v>
      </c>
      <c r="BG2874" s="2">
        <f t="shared" si="1131"/>
        <v>0</v>
      </c>
      <c r="BH2874" s="2">
        <f t="shared" si="1132"/>
        <v>4.1007135241532026E-5</v>
      </c>
      <c r="BJ2874" t="s">
        <v>326</v>
      </c>
      <c r="BK2874" t="s">
        <v>52</v>
      </c>
      <c r="BL2874">
        <v>5</v>
      </c>
      <c r="BN2874">
        <v>0</v>
      </c>
      <c r="BO2874" s="60">
        <v>48</v>
      </c>
      <c r="BP2874" s="62">
        <v>499</v>
      </c>
      <c r="BQ2874" s="66">
        <f t="shared" si="1133"/>
        <v>48499</v>
      </c>
      <c r="BR2874" s="66">
        <f t="shared" si="1137"/>
        <v>48499</v>
      </c>
      <c r="BS2874" s="3" t="s">
        <v>3083</v>
      </c>
      <c r="CB2874" s="73"/>
      <c r="CD2874" s="38">
        <f t="shared" si="1134"/>
        <v>0</v>
      </c>
      <c r="CE2874" s="38">
        <v>24386</v>
      </c>
      <c r="CG2874" s="38" t="s">
        <v>3953</v>
      </c>
      <c r="CM2874" s="51"/>
    </row>
    <row r="2875" spans="1:93" ht="14" hidden="1" customHeight="1" outlineLevel="1" x14ac:dyDescent="0.2">
      <c r="A2875" t="s">
        <v>410</v>
      </c>
      <c r="B2875" t="s">
        <v>52</v>
      </c>
      <c r="C2875" s="1">
        <f t="shared" si="1124"/>
        <v>2397</v>
      </c>
      <c r="D2875" s="3">
        <f>IF(N2875&gt;0, RANK(N2875,(N2875:P2875,Q2875:AE2875)),0)</f>
        <v>2</v>
      </c>
      <c r="E2875" s="3">
        <f>IF(O2875&gt;0,RANK(O2875,(N2875:P2875,Q2875:AE2875)),0)</f>
        <v>1</v>
      </c>
      <c r="F2875" s="3">
        <f>IF(P2875&gt;0,RANK(P2875,(N2875:P2875,Q2875:AE2875)),0)</f>
        <v>0</v>
      </c>
      <c r="G2875" s="1">
        <f t="shared" si="1135"/>
        <v>1697</v>
      </c>
      <c r="H2875" s="2">
        <f t="shared" si="1136"/>
        <v>0.70796829370045888</v>
      </c>
      <c r="I2875" s="2"/>
      <c r="J2875" s="2">
        <f t="shared" si="1125"/>
        <v>0.14267834793491865</v>
      </c>
      <c r="K2875" s="2">
        <f t="shared" si="1126"/>
        <v>0.85064664163537751</v>
      </c>
      <c r="L2875" s="2">
        <f t="shared" si="1127"/>
        <v>0</v>
      </c>
      <c r="M2875" s="2">
        <f t="shared" si="1128"/>
        <v>6.6750104297038648E-3</v>
      </c>
      <c r="N2875" s="38">
        <v>342</v>
      </c>
      <c r="O2875" s="38">
        <v>2039</v>
      </c>
      <c r="P2875" s="38"/>
      <c r="Q2875" s="38">
        <v>7</v>
      </c>
      <c r="R2875" s="38">
        <v>5</v>
      </c>
      <c r="S2875" s="38"/>
      <c r="T2875" s="38">
        <v>0</v>
      </c>
      <c r="U2875" s="38">
        <v>0</v>
      </c>
      <c r="V2875" s="38"/>
      <c r="W2875" s="38">
        <f>IF(Copyright!B$11=1,IF(CF2875&gt;0,CF2875-T2875-X2875-U2875-SUM(Z2875:AY2875),SUM(CN2875:CR2875)),SUM(CN2875:CR2875))</f>
        <v>4</v>
      </c>
      <c r="X2875" s="38">
        <v>0</v>
      </c>
      <c r="Y2875" s="38"/>
      <c r="Z2875" s="38">
        <v>0</v>
      </c>
      <c r="AA2875" s="38"/>
      <c r="AB2875" s="38"/>
      <c r="AC2875" s="38"/>
      <c r="AD2875" s="38"/>
      <c r="AE2875" s="38"/>
      <c r="AF2875" s="38"/>
      <c r="AG2875" s="38"/>
      <c r="AH2875" s="38"/>
      <c r="AI2875" s="38"/>
      <c r="AJ2875" s="38"/>
      <c r="AK2875" s="38"/>
      <c r="AL2875" s="38">
        <v>0</v>
      </c>
      <c r="AM2875" s="38"/>
      <c r="AN2875" s="38"/>
      <c r="AO2875" s="38"/>
      <c r="AP2875" s="38"/>
      <c r="AQ2875" s="38"/>
      <c r="AR2875" s="38"/>
      <c r="AS2875" s="38"/>
      <c r="AT2875" s="38"/>
      <c r="AU2875" s="38"/>
      <c r="AV2875" s="38"/>
      <c r="AW2875" s="38"/>
      <c r="AX2875" s="38"/>
      <c r="AY2875" s="38"/>
      <c r="BA2875" s="3">
        <f>IF(Q2875&gt;0,RANK(Q2875,(N2875:P2875,Q2875:AE2875)),0)</f>
        <v>3</v>
      </c>
      <c r="BB2875" s="3">
        <f>IF(R2875&gt;0,RANK(R2875,(N2875:P2875,Q2875:AE2875)),0)</f>
        <v>4</v>
      </c>
      <c r="BC2875" s="3">
        <f>IF(S2875&gt;0,RANK(S2875,(N2875:P2875,Q2875:AE2875)),0)</f>
        <v>0</v>
      </c>
      <c r="BD2875" s="3">
        <f>IF(T2875&gt;0,RANK(T2875,(N2875:P2875,Q2875:AE2875)),0)</f>
        <v>0</v>
      </c>
      <c r="BE2875" s="2">
        <f t="shared" si="1129"/>
        <v>2.9203170629954109E-3</v>
      </c>
      <c r="BF2875" s="2">
        <f t="shared" si="1130"/>
        <v>2.0859407592824365E-3</v>
      </c>
      <c r="BG2875" s="2">
        <f t="shared" si="1131"/>
        <v>0</v>
      </c>
      <c r="BH2875" s="2">
        <f t="shared" si="1132"/>
        <v>0</v>
      </c>
      <c r="BJ2875" t="s">
        <v>410</v>
      </c>
      <c r="BK2875" t="s">
        <v>52</v>
      </c>
      <c r="BL2875">
        <v>19</v>
      </c>
      <c r="BN2875">
        <v>0</v>
      </c>
      <c r="BO2875" s="60">
        <v>48</v>
      </c>
      <c r="BP2875" s="62">
        <v>501</v>
      </c>
      <c r="BQ2875" s="66">
        <f t="shared" si="1133"/>
        <v>48501</v>
      </c>
      <c r="BR2875" s="66">
        <f t="shared" si="1137"/>
        <v>48501</v>
      </c>
      <c r="BS2875" s="3" t="s">
        <v>3083</v>
      </c>
      <c r="BY2875" s="73"/>
      <c r="CB2875" s="73"/>
      <c r="CD2875" s="38">
        <f t="shared" si="1134"/>
        <v>0</v>
      </c>
      <c r="CE2875" s="38">
        <v>2397</v>
      </c>
      <c r="CF2875" s="38">
        <v>4</v>
      </c>
    </row>
    <row r="2876" spans="1:93" ht="14" hidden="1" customHeight="1" outlineLevel="1" x14ac:dyDescent="0.2">
      <c r="A2876" t="s">
        <v>903</v>
      </c>
      <c r="B2876" t="s">
        <v>52</v>
      </c>
      <c r="C2876" s="1">
        <f t="shared" si="1124"/>
        <v>8314</v>
      </c>
      <c r="D2876" s="3">
        <f>IF(N2876&gt;0, RANK(N2876,(N2876:P2876,Q2876:AE2876)),0)</f>
        <v>2</v>
      </c>
      <c r="E2876" s="3">
        <f>IF(O2876&gt;0,RANK(O2876,(N2876:P2876,Q2876:AE2876)),0)</f>
        <v>1</v>
      </c>
      <c r="F2876" s="3">
        <f>IF(P2876&gt;0,RANK(P2876,(N2876:P2876,Q2876:AE2876)),0)</f>
        <v>0</v>
      </c>
      <c r="G2876" s="1">
        <f t="shared" si="1135"/>
        <v>6336</v>
      </c>
      <c r="H2876" s="2">
        <f t="shared" si="1136"/>
        <v>0.76208804426268939</v>
      </c>
      <c r="I2876" s="2"/>
      <c r="J2876" s="2">
        <f t="shared" si="1125"/>
        <v>0.11570844358912677</v>
      </c>
      <c r="K2876" s="2">
        <f t="shared" si="1126"/>
        <v>0.87779648785181619</v>
      </c>
      <c r="L2876" s="2">
        <f t="shared" si="1127"/>
        <v>0</v>
      </c>
      <c r="M2876" s="2">
        <f t="shared" si="1128"/>
        <v>6.4950685590570156E-3</v>
      </c>
      <c r="N2876" s="38">
        <v>962</v>
      </c>
      <c r="O2876" s="38">
        <v>7298</v>
      </c>
      <c r="P2876" s="38"/>
      <c r="Q2876" s="38">
        <v>30</v>
      </c>
      <c r="R2876" s="38">
        <v>19</v>
      </c>
      <c r="S2876" s="38"/>
      <c r="T2876" s="38">
        <v>0</v>
      </c>
      <c r="U2876" s="38">
        <v>0</v>
      </c>
      <c r="V2876" s="38"/>
      <c r="W2876" s="38">
        <f>IF(Copyright!B$11=1,IF(CF2876&gt;0,CF2876-T2876-X2876-U2876-SUM(Z2876:AY2876),SUM(CN2876:CR2876)),SUM(CN2876:CR2876))</f>
        <v>0</v>
      </c>
      <c r="X2876" s="38">
        <v>3</v>
      </c>
      <c r="Y2876" s="38"/>
      <c r="Z2876" s="38">
        <v>2</v>
      </c>
      <c r="AA2876" s="38"/>
      <c r="AB2876" s="38"/>
      <c r="AC2876" s="38"/>
      <c r="AD2876" s="38"/>
      <c r="AE2876" s="38"/>
      <c r="AF2876" s="38"/>
      <c r="AG2876" s="38"/>
      <c r="AH2876" s="38"/>
      <c r="AI2876" s="38"/>
      <c r="AJ2876" s="38"/>
      <c r="AK2876" s="38"/>
      <c r="AL2876" s="38">
        <v>0</v>
      </c>
      <c r="AM2876" s="38"/>
      <c r="AN2876" s="38"/>
      <c r="AO2876" s="38"/>
      <c r="AP2876" s="38"/>
      <c r="AQ2876" s="38"/>
      <c r="AR2876" s="38"/>
      <c r="AS2876" s="38"/>
      <c r="AT2876" s="38"/>
      <c r="AU2876" s="38"/>
      <c r="AV2876" s="38"/>
      <c r="AW2876" s="38"/>
      <c r="AX2876" s="38"/>
      <c r="AY2876" s="38"/>
      <c r="BA2876" s="3">
        <f>IF(Q2876&gt;0,RANK(Q2876,(N2876:P2876,Q2876:AE2876)),0)</f>
        <v>3</v>
      </c>
      <c r="BB2876" s="3">
        <f>IF(R2876&gt;0,RANK(R2876,(N2876:P2876,Q2876:AE2876)),0)</f>
        <v>4</v>
      </c>
      <c r="BC2876" s="3">
        <f>IF(S2876&gt;0,RANK(S2876,(N2876:P2876,Q2876:AE2876)),0)</f>
        <v>0</v>
      </c>
      <c r="BD2876" s="3">
        <f>IF(T2876&gt;0,RANK(T2876,(N2876:P2876,Q2876:AE2876)),0)</f>
        <v>0</v>
      </c>
      <c r="BE2876" s="2">
        <f t="shared" si="1129"/>
        <v>3.6083714216983403E-3</v>
      </c>
      <c r="BF2876" s="2">
        <f t="shared" si="1130"/>
        <v>2.2853019004089488E-3</v>
      </c>
      <c r="BG2876" s="2">
        <f t="shared" si="1131"/>
        <v>0</v>
      </c>
      <c r="BH2876" s="2">
        <f t="shared" si="1132"/>
        <v>0</v>
      </c>
      <c r="BJ2876" t="s">
        <v>903</v>
      </c>
      <c r="BK2876" t="s">
        <v>52</v>
      </c>
      <c r="BL2876">
        <v>25</v>
      </c>
      <c r="BN2876">
        <v>0</v>
      </c>
      <c r="BO2876" s="60">
        <v>48</v>
      </c>
      <c r="BP2876" s="62">
        <v>503</v>
      </c>
      <c r="BQ2876" s="66">
        <f t="shared" si="1133"/>
        <v>48503</v>
      </c>
      <c r="BR2876" s="66">
        <f t="shared" si="1137"/>
        <v>48503</v>
      </c>
      <c r="BS2876" s="3" t="s">
        <v>3083</v>
      </c>
      <c r="CB2876" s="73"/>
      <c r="CD2876" s="38">
        <f t="shared" si="1134"/>
        <v>33</v>
      </c>
      <c r="CE2876" s="38">
        <v>8281</v>
      </c>
      <c r="CF2876" s="38">
        <v>5</v>
      </c>
      <c r="CG2876" s="38" t="s">
        <v>3953</v>
      </c>
      <c r="CM2876" s="51"/>
    </row>
    <row r="2877" spans="1:93" ht="14" hidden="1" customHeight="1" outlineLevel="1" x14ac:dyDescent="0.2">
      <c r="A2877" t="s">
        <v>2171</v>
      </c>
      <c r="B2877" t="s">
        <v>52</v>
      </c>
      <c r="C2877" s="1">
        <f t="shared" si="1124"/>
        <v>4871</v>
      </c>
      <c r="D2877" s="3">
        <f>IF(N2877&gt;0, RANK(N2877,(N2877:P2877,Q2877:AE2877)),0)</f>
        <v>2</v>
      </c>
      <c r="E2877" s="3">
        <f>IF(O2877&gt;0,RANK(O2877,(N2877:P2877,Q2877:AE2877)),0)</f>
        <v>1</v>
      </c>
      <c r="F2877" s="3">
        <f>IF(P2877&gt;0,RANK(P2877,(N2877:P2877,Q2877:AE2877)),0)</f>
        <v>0</v>
      </c>
      <c r="G2877" s="1">
        <f t="shared" si="1135"/>
        <v>1093</v>
      </c>
      <c r="H2877" s="2">
        <f t="shared" si="1136"/>
        <v>0.22438924245534797</v>
      </c>
      <c r="I2877" s="2"/>
      <c r="J2877" s="2">
        <f t="shared" si="1125"/>
        <v>0.38534181892835145</v>
      </c>
      <c r="K2877" s="2">
        <f t="shared" si="1126"/>
        <v>0.60973106138369948</v>
      </c>
      <c r="L2877" s="2">
        <f t="shared" si="1127"/>
        <v>0</v>
      </c>
      <c r="M2877" s="2">
        <f t="shared" si="1128"/>
        <v>4.9271196879490109E-3</v>
      </c>
      <c r="N2877" s="38">
        <v>1877</v>
      </c>
      <c r="O2877" s="38">
        <v>2970</v>
      </c>
      <c r="P2877" s="38"/>
      <c r="Q2877" s="38">
        <v>15</v>
      </c>
      <c r="R2877" s="38">
        <v>9</v>
      </c>
      <c r="S2877" s="38"/>
      <c r="T2877" s="38">
        <v>0</v>
      </c>
      <c r="U2877" s="38">
        <v>0</v>
      </c>
      <c r="V2877" s="38"/>
      <c r="W2877" s="38">
        <f>IF(Copyright!B$11=1,IF(CF2877&gt;0,CF2877-T2877-X2877-U2877-SUM(Z2877:AY2877),SUM(CN2877:CR2877)),SUM(CN2877:CR2877))</f>
        <v>0</v>
      </c>
      <c r="X2877" s="38">
        <v>0</v>
      </c>
      <c r="Y2877" s="38"/>
      <c r="Z2877" s="38">
        <v>0</v>
      </c>
      <c r="AA2877" s="38"/>
      <c r="AB2877" s="38"/>
      <c r="AC2877" s="38"/>
      <c r="AD2877" s="38"/>
      <c r="AE2877" s="38"/>
      <c r="AF2877" s="38"/>
      <c r="AG2877" s="38"/>
      <c r="AH2877" s="38"/>
      <c r="AI2877" s="38"/>
      <c r="AJ2877" s="38"/>
      <c r="AK2877" s="38"/>
      <c r="AL2877" s="38">
        <v>0</v>
      </c>
      <c r="AM2877" s="38"/>
      <c r="AN2877" s="38"/>
      <c r="AO2877" s="38"/>
      <c r="AP2877" s="38"/>
      <c r="AQ2877" s="38"/>
      <c r="AR2877" s="38"/>
      <c r="AS2877" s="38"/>
      <c r="AT2877" s="38"/>
      <c r="AU2877" s="38"/>
      <c r="AV2877" s="38"/>
      <c r="AW2877" s="38"/>
      <c r="AX2877" s="38"/>
      <c r="AY2877" s="38"/>
      <c r="BA2877" s="3">
        <f>IF(Q2877&gt;0,RANK(Q2877,(N2877:P2877,Q2877:AE2877)),0)</f>
        <v>3</v>
      </c>
      <c r="BB2877" s="3">
        <f>IF(R2877&gt;0,RANK(R2877,(N2877:P2877,Q2877:AE2877)),0)</f>
        <v>4</v>
      </c>
      <c r="BC2877" s="3">
        <f>IF(S2877&gt;0,RANK(S2877,(N2877:P2877,Q2877:AE2877)),0)</f>
        <v>0</v>
      </c>
      <c r="BD2877" s="3">
        <f>IF(T2877&gt;0,RANK(T2877,(N2877:P2877,Q2877:AE2877)),0)</f>
        <v>0</v>
      </c>
      <c r="BE2877" s="2">
        <f t="shared" si="1129"/>
        <v>3.0794498049681791E-3</v>
      </c>
      <c r="BF2877" s="2">
        <f t="shared" si="1130"/>
        <v>1.8476698829809075E-3</v>
      </c>
      <c r="BG2877" s="2">
        <f t="shared" si="1131"/>
        <v>0</v>
      </c>
      <c r="BH2877" s="2">
        <f t="shared" si="1132"/>
        <v>0</v>
      </c>
      <c r="BJ2877" t="s">
        <v>2171</v>
      </c>
      <c r="BK2877" t="s">
        <v>52</v>
      </c>
      <c r="BL2877">
        <v>28</v>
      </c>
      <c r="BN2877">
        <v>0</v>
      </c>
      <c r="BO2877" s="60">
        <v>48</v>
      </c>
      <c r="BP2877" s="62">
        <v>505</v>
      </c>
      <c r="BQ2877" s="66">
        <f t="shared" si="1133"/>
        <v>48505</v>
      </c>
      <c r="BR2877" s="66">
        <f t="shared" si="1137"/>
        <v>48505</v>
      </c>
      <c r="BS2877" s="3" t="s">
        <v>3083</v>
      </c>
      <c r="CB2877" s="6"/>
      <c r="CD2877" s="38">
        <f t="shared" si="1134"/>
        <v>4871</v>
      </c>
    </row>
    <row r="2878" spans="1:93" ht="14" hidden="1" customHeight="1" outlineLevel="1" x14ac:dyDescent="0.2">
      <c r="A2878" t="s">
        <v>2434</v>
      </c>
      <c r="B2878" t="s">
        <v>52</v>
      </c>
      <c r="C2878" s="1">
        <f t="shared" si="1124"/>
        <v>3492</v>
      </c>
      <c r="D2878" s="3">
        <f>IF(N2878&gt;0, RANK(N2878,(N2878:P2878,Q2878:AE2878)),0)</f>
        <v>1</v>
      </c>
      <c r="E2878" s="3">
        <f>IF(O2878&gt;0,RANK(O2878,(N2878:P2878,Q2878:AE2878)),0)</f>
        <v>2</v>
      </c>
      <c r="F2878" s="3">
        <f>IF(P2878&gt;0,RANK(P2878,(N2878:P2878,Q2878:AE2878)),0)</f>
        <v>0</v>
      </c>
      <c r="G2878" s="1">
        <f t="shared" si="1135"/>
        <v>502</v>
      </c>
      <c r="H2878" s="2">
        <f t="shared" si="1136"/>
        <v>0.14375715922107674</v>
      </c>
      <c r="I2878" s="2"/>
      <c r="J2878" s="2">
        <f t="shared" si="1125"/>
        <v>0.56815578465062999</v>
      </c>
      <c r="K2878" s="2">
        <f t="shared" si="1126"/>
        <v>0.42439862542955326</v>
      </c>
      <c r="L2878" s="2">
        <f t="shared" si="1127"/>
        <v>0</v>
      </c>
      <c r="M2878" s="2">
        <f t="shared" si="1128"/>
        <v>7.445589919816753E-3</v>
      </c>
      <c r="N2878" s="38">
        <v>1984</v>
      </c>
      <c r="O2878" s="38">
        <v>1482</v>
      </c>
      <c r="P2878" s="38"/>
      <c r="Q2878" s="38">
        <v>20</v>
      </c>
      <c r="R2878" s="38">
        <v>6</v>
      </c>
      <c r="S2878" s="38"/>
      <c r="T2878" s="38">
        <v>0</v>
      </c>
      <c r="U2878" s="38">
        <v>0</v>
      </c>
      <c r="V2878" s="38"/>
      <c r="W2878" s="38">
        <f>IF(Copyright!B$11=1,IF(CF2878&gt;0,CF2878-T2878-X2878-U2878-SUM(Z2878:AY2878),SUM(CN2878:CR2878)),SUM(CN2878:CR2878))</f>
        <v>0</v>
      </c>
      <c r="X2878" s="38">
        <v>0</v>
      </c>
      <c r="Y2878" s="38"/>
      <c r="Z2878" s="38">
        <v>0</v>
      </c>
      <c r="AA2878" s="38"/>
      <c r="AB2878" s="38"/>
      <c r="AC2878" s="38"/>
      <c r="AD2878" s="38"/>
      <c r="AE2878" s="38"/>
      <c r="AF2878" s="38"/>
      <c r="AG2878" s="38"/>
      <c r="AH2878" s="38"/>
      <c r="AI2878" s="38"/>
      <c r="AJ2878" s="38"/>
      <c r="AK2878" s="38"/>
      <c r="AL2878" s="38">
        <v>0</v>
      </c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BA2878" s="3">
        <f>IF(Q2878&gt;0,RANK(Q2878,(N2878:P2878,Q2878:AE2878)),0)</f>
        <v>3</v>
      </c>
      <c r="BB2878" s="3">
        <f>IF(R2878&gt;0,RANK(R2878,(N2878:P2878,Q2878:AE2878)),0)</f>
        <v>4</v>
      </c>
      <c r="BC2878" s="3">
        <f>IF(S2878&gt;0,RANK(S2878,(N2878:P2878,Q2878:AE2878)),0)</f>
        <v>0</v>
      </c>
      <c r="BD2878" s="3">
        <f>IF(T2878&gt;0,RANK(T2878,(N2878:P2878,Q2878:AE2878)),0)</f>
        <v>0</v>
      </c>
      <c r="BE2878" s="2">
        <f t="shared" si="1129"/>
        <v>5.7273768613974796E-3</v>
      </c>
      <c r="BF2878" s="2">
        <f t="shared" si="1130"/>
        <v>1.718213058419244E-3</v>
      </c>
      <c r="BG2878" s="2">
        <f t="shared" si="1131"/>
        <v>0</v>
      </c>
      <c r="BH2878" s="2">
        <f t="shared" si="1132"/>
        <v>0</v>
      </c>
      <c r="BJ2878" t="s">
        <v>2434</v>
      </c>
      <c r="BK2878" t="s">
        <v>52</v>
      </c>
      <c r="BL2878">
        <v>23</v>
      </c>
      <c r="BN2878">
        <v>0</v>
      </c>
      <c r="BO2878" s="60">
        <v>48</v>
      </c>
      <c r="BP2878" s="62">
        <v>507</v>
      </c>
      <c r="BQ2878" s="66">
        <f t="shared" si="1133"/>
        <v>48507</v>
      </c>
      <c r="BR2878" s="66">
        <f t="shared" si="1137"/>
        <v>48507</v>
      </c>
      <c r="BS2878" s="3" t="s">
        <v>3083</v>
      </c>
      <c r="BY2878" s="73"/>
      <c r="CB2878" s="73"/>
      <c r="CD2878" s="38">
        <f t="shared" si="1134"/>
        <v>3492</v>
      </c>
      <c r="CF2878" s="38">
        <v>0</v>
      </c>
    </row>
    <row r="2879" spans="1:93" ht="14" customHeight="1" collapsed="1" x14ac:dyDescent="0.2">
      <c r="A2879" t="s">
        <v>482</v>
      </c>
      <c r="B2879" t="s">
        <v>534</v>
      </c>
      <c r="C2879" s="1">
        <f t="shared" si="1124"/>
        <v>11406179</v>
      </c>
      <c r="D2879" s="3">
        <f>IF(N2879&gt;0, RANK(N2879,(N2879:P2879,Q2879:AE2879)),0)</f>
        <v>2</v>
      </c>
      <c r="E2879" s="3">
        <f>IF(O2879&gt;0,RANK(O2879,(N2879:P2879,Q2879:AE2879)),0)</f>
        <v>1</v>
      </c>
      <c r="F2879" s="3">
        <f>IF(P2879&gt;0,RANK(P2879,(N2879:P2879,Q2879:AE2879)),0)</f>
        <v>0</v>
      </c>
      <c r="G2879" s="1">
        <f t="shared" si="1135"/>
        <v>1558347</v>
      </c>
      <c r="H2879" s="2">
        <f t="shared" si="1136"/>
        <v>0.1366230531714433</v>
      </c>
      <c r="I2879" s="2"/>
      <c r="J2879" s="2">
        <f t="shared" si="1125"/>
        <v>0.42391496749261959</v>
      </c>
      <c r="K2879" s="2">
        <f t="shared" si="1126"/>
        <v>0.56053802066406289</v>
      </c>
      <c r="L2879" s="2">
        <f t="shared" si="1127"/>
        <v>0</v>
      </c>
      <c r="M2879" s="2">
        <f t="shared" si="1128"/>
        <v>1.5547011843317526E-2</v>
      </c>
      <c r="N2879" s="38">
        <v>4835250</v>
      </c>
      <c r="O2879" s="38">
        <v>6393597</v>
      </c>
      <c r="P2879" s="38"/>
      <c r="Q2879" s="38">
        <v>68557</v>
      </c>
      <c r="R2879" s="38">
        <v>82701</v>
      </c>
      <c r="S2879" s="38"/>
      <c r="T2879" s="38">
        <v>2374</v>
      </c>
      <c r="U2879" s="38">
        <v>1858</v>
      </c>
      <c r="V2879" s="38"/>
      <c r="W2879" s="38">
        <f>SUM(W2625:W2878)</f>
        <v>17629</v>
      </c>
      <c r="X2879" s="38">
        <v>3780</v>
      </c>
      <c r="Y2879" s="38"/>
      <c r="Z2879" s="38">
        <v>433</v>
      </c>
      <c r="AA2879" s="38"/>
      <c r="AB2879" s="38"/>
      <c r="AC2879" s="38"/>
      <c r="AD2879" s="38"/>
      <c r="AE2879" s="38"/>
      <c r="AF2879" s="38"/>
      <c r="AG2879" s="38"/>
      <c r="AH2879" s="38"/>
      <c r="AI2879" s="38"/>
      <c r="AJ2879" s="38"/>
      <c r="AK2879" s="38"/>
      <c r="AL2879" s="38">
        <v>0</v>
      </c>
      <c r="AM2879" s="38"/>
      <c r="AN2879" s="38"/>
      <c r="AO2879" s="38"/>
      <c r="AP2879" s="38"/>
      <c r="AQ2879" s="38"/>
      <c r="AR2879" s="38"/>
      <c r="AS2879" s="38"/>
      <c r="AT2879" s="38"/>
      <c r="AU2879" s="38"/>
      <c r="AV2879" s="38"/>
      <c r="AW2879" s="38"/>
      <c r="AX2879" s="38"/>
      <c r="AY2879" s="38"/>
      <c r="BA2879" s="3">
        <f>IF(Q2879&gt;0,RANK(Q2879,(N2879:P2879,Q2879:AE2879)),0)</f>
        <v>4</v>
      </c>
      <c r="BB2879" s="3">
        <f>IF(R2879&gt;0,RANK(R2879,(N2879:P2879,Q2879:AE2879)),0)</f>
        <v>3</v>
      </c>
      <c r="BC2879" s="3">
        <f>IF(S2879&gt;0,RANK(S2879,(N2879:P2879,Q2879:AE2879)),0)</f>
        <v>0</v>
      </c>
      <c r="BD2879" s="3">
        <f>IF(T2879&gt;0,RANK(T2879,(N2879:P2879,Q2879:AE2879)),0)</f>
        <v>7</v>
      </c>
      <c r="BE2879" s="2">
        <f t="shared" si="1129"/>
        <v>6.0105141257208042E-3</v>
      </c>
      <c r="BF2879" s="2">
        <f t="shared" si="1130"/>
        <v>7.2505437622888439E-3</v>
      </c>
      <c r="BG2879" s="2">
        <f t="shared" si="1131"/>
        <v>0</v>
      </c>
      <c r="BH2879" s="2">
        <f t="shared" si="1132"/>
        <v>2.0813280240473167E-4</v>
      </c>
      <c r="BJ2879" t="s">
        <v>482</v>
      </c>
      <c r="BK2879" t="s">
        <v>534</v>
      </c>
      <c r="BN2879">
        <v>0</v>
      </c>
      <c r="BO2879" s="60">
        <v>48</v>
      </c>
      <c r="BP2879" s="62"/>
      <c r="BQ2879" s="60">
        <v>48</v>
      </c>
      <c r="BR2879" s="60">
        <f t="shared" si="1137"/>
        <v>48</v>
      </c>
      <c r="BS2879" s="3" t="s">
        <v>693</v>
      </c>
      <c r="CB2879" s="6"/>
      <c r="CD2879" s="38">
        <f t="shared" si="1134"/>
        <v>326366</v>
      </c>
      <c r="CE2879" s="38">
        <f>SUM(CE2625:CE2878)</f>
        <v>11079813</v>
      </c>
      <c r="CF2879" s="38">
        <f>SUM(CF2625:CF2878)</f>
        <v>26003</v>
      </c>
      <c r="CI2879" s="38">
        <f>SUM(CJ2879:CS2879)</f>
        <v>0</v>
      </c>
      <c r="CJ2879" s="38">
        <f>SUM(CJ2625:CJ2878)</f>
        <v>0</v>
      </c>
      <c r="CM2879" s="38"/>
      <c r="CN2879" s="38"/>
      <c r="CO2879" s="38"/>
    </row>
    <row r="2880" spans="1:93" ht="14" customHeight="1" x14ac:dyDescent="0.2">
      <c r="C2880" s="1"/>
      <c r="E2880" s="3"/>
      <c r="F2880" s="3"/>
      <c r="I2880" s="2"/>
      <c r="N2880" s="38"/>
      <c r="O2880" s="38"/>
      <c r="P2880" s="38"/>
      <c r="Q2880" s="38"/>
      <c r="R2880" s="38"/>
      <c r="S2880" s="38"/>
      <c r="T2880" s="38"/>
      <c r="U2880" s="38"/>
      <c r="V2880" s="38"/>
      <c r="W2880" s="38"/>
      <c r="X2880" s="38"/>
      <c r="Y2880" s="38"/>
      <c r="Z2880" s="38"/>
      <c r="AA2880" s="38"/>
      <c r="AB2880" s="38"/>
      <c r="AC2880" s="38"/>
      <c r="AD2880" s="38"/>
      <c r="AE2880" s="38"/>
      <c r="AF2880" s="38"/>
      <c r="AG2880" s="38"/>
      <c r="AH2880" s="38"/>
      <c r="AI2880" s="38"/>
      <c r="AJ2880" s="38"/>
      <c r="AK2880" s="38"/>
      <c r="AL2880" s="38"/>
      <c r="AM2880" s="38"/>
      <c r="AN2880" s="38"/>
      <c r="AO2880" s="38"/>
      <c r="AP2880" s="38"/>
      <c r="AQ2880" s="38"/>
      <c r="AR2880" s="38"/>
      <c r="AS2880" s="38"/>
      <c r="AT2880" s="38"/>
      <c r="AU2880" s="38"/>
      <c r="AV2880" s="38"/>
      <c r="AW2880" s="38"/>
      <c r="AX2880" s="38"/>
      <c r="AY2880" s="38"/>
      <c r="BA2880" s="3"/>
      <c r="BB2880" s="3"/>
      <c r="BC2880" s="3"/>
      <c r="BD2880" s="3"/>
      <c r="BO2880" s="60"/>
      <c r="BP2880" s="62"/>
      <c r="BQ2880" s="66"/>
      <c r="BR2880" s="66"/>
      <c r="CF2880" s="1"/>
      <c r="CG2880" s="1"/>
      <c r="CH2880" s="1"/>
      <c r="CJ2880" s="38" t="s">
        <v>3720</v>
      </c>
      <c r="CK2880" s="1"/>
      <c r="CL2880" s="1"/>
      <c r="CM2880" s="1"/>
      <c r="CN2880" s="1"/>
      <c r="CO2880" s="1"/>
    </row>
    <row r="2881" spans="1:91" ht="14" hidden="1" customHeight="1" outlineLevel="1" x14ac:dyDescent="0.2">
      <c r="A2881" t="s">
        <v>1170</v>
      </c>
      <c r="B2881" t="s">
        <v>937</v>
      </c>
      <c r="C2881" s="1">
        <f t="shared" ref="C2881:C2910" si="1138">SUM(N2881:AY2881)</f>
        <v>3223</v>
      </c>
      <c r="D2881" s="3">
        <f>IF(N2881&gt;0, RANK(N2881,(N2881:P2881,Q2881:AE2881)),0)</f>
        <v>2</v>
      </c>
      <c r="E2881" s="3">
        <f>IF(O2881&gt;0,RANK(O2881,(N2881:P2881,Q2881:AE2881)),0)</f>
        <v>1</v>
      </c>
      <c r="F2881" s="3">
        <f>IF(P2881&gt;0,RANK(P2881,(N2881:P2881,Q2881:AE2881)),0)</f>
        <v>0</v>
      </c>
      <c r="G2881" s="1">
        <f t="shared" si="1135"/>
        <v>2387</v>
      </c>
      <c r="H2881" s="2">
        <f t="shared" si="1136"/>
        <v>0.74061433447098979</v>
      </c>
      <c r="I2881" s="2"/>
      <c r="J2881" s="2">
        <f t="shared" ref="J2881:J2910" si="1139">IF($C2881=0,"-",N2881/$C2881)</f>
        <v>0.1222463543282656</v>
      </c>
      <c r="K2881" s="2">
        <f t="shared" ref="K2881:K2910" si="1140">IF($C2881=0,"-",O2881/$C2881)</f>
        <v>0.86286068879925537</v>
      </c>
      <c r="L2881" s="2">
        <f t="shared" ref="L2881:L2910" si="1141">IF($C2881=0,"-",P2881/$C2881)</f>
        <v>0</v>
      </c>
      <c r="M2881" s="2">
        <f t="shared" ref="M2881:M2910" si="1142">IF(C2881=0,"-",(1-J2881-K2881-L2881))</f>
        <v>1.4892956872479046E-2</v>
      </c>
      <c r="N2881" s="38">
        <v>394</v>
      </c>
      <c r="O2881" s="38">
        <v>2781</v>
      </c>
      <c r="P2881" s="38"/>
      <c r="Q2881" s="38">
        <v>10</v>
      </c>
      <c r="R2881" s="38">
        <v>8</v>
      </c>
      <c r="S2881" s="38"/>
      <c r="T2881" s="38">
        <v>4</v>
      </c>
      <c r="U2881" s="38">
        <v>0</v>
      </c>
      <c r="V2881" s="38"/>
      <c r="W2881" s="38">
        <v>11</v>
      </c>
      <c r="X2881" s="38">
        <v>0</v>
      </c>
      <c r="Y2881" s="38"/>
      <c r="Z2881" s="38"/>
      <c r="AA2881" s="38">
        <v>14</v>
      </c>
      <c r="AB2881" s="38"/>
      <c r="AC2881" s="38"/>
      <c r="AD2881" s="38"/>
      <c r="AE2881" s="38"/>
      <c r="AF2881" s="38"/>
      <c r="AG2881" s="38">
        <v>1</v>
      </c>
      <c r="AH2881" s="38"/>
      <c r="AI2881" s="38"/>
      <c r="AJ2881" s="38"/>
      <c r="AK2881" s="38"/>
      <c r="AL2881" s="38">
        <v>0</v>
      </c>
      <c r="AM2881" s="38"/>
      <c r="AN2881" s="38"/>
      <c r="AO2881" s="38"/>
      <c r="AP2881" s="38"/>
      <c r="AQ2881" s="38"/>
      <c r="AR2881" s="38"/>
      <c r="AS2881" s="38"/>
      <c r="AT2881" s="38"/>
      <c r="AU2881" s="38"/>
      <c r="AV2881" s="38"/>
      <c r="AW2881" s="38"/>
      <c r="AX2881" s="38"/>
      <c r="AY2881" s="38"/>
      <c r="BA2881" s="3">
        <f>IF(Q2881&gt;0,RANK(Q2881,(N2881:P2881,Q2881:AE2881)),0)</f>
        <v>5</v>
      </c>
      <c r="BB2881" s="3">
        <f>IF(R2881&gt;0,RANK(R2881,(N2881:P2881,Q2881:AE2881)),0)</f>
        <v>6</v>
      </c>
      <c r="BC2881" s="3">
        <f>IF(S2881&gt;0,RANK(S2881,(N2881:P2881,Q2881:AE2881)),0)</f>
        <v>0</v>
      </c>
      <c r="BD2881" s="3">
        <f>IF(T2881&gt;0,RANK(T2881,(N2881:P2881,Q2881:AE2881)),0)</f>
        <v>7</v>
      </c>
      <c r="BE2881" s="2">
        <f t="shared" ref="BE2881:BE2910" si="1143">IF($C2881=0,"-",Q2881/$C2881)</f>
        <v>3.1026993484331369E-3</v>
      </c>
      <c r="BF2881" s="2">
        <f t="shared" ref="BF2881:BF2910" si="1144">IF($C2881=0,"-",R2881/$C2881)</f>
        <v>2.4821594787465093E-3</v>
      </c>
      <c r="BG2881" s="2">
        <f t="shared" ref="BG2881:BG2910" si="1145">IF($C2881=0,"-",S2881/$C2881)</f>
        <v>0</v>
      </c>
      <c r="BH2881" s="2">
        <f t="shared" ref="BH2881:BH2910" si="1146">IF($C2881=0,"-",T2881/$C2881)</f>
        <v>1.2410797393732546E-3</v>
      </c>
      <c r="BJ2881" t="s">
        <v>1170</v>
      </c>
      <c r="BK2881" t="s">
        <v>937</v>
      </c>
      <c r="BL2881">
        <v>2</v>
      </c>
      <c r="BN2881">
        <v>0</v>
      </c>
      <c r="BO2881" s="60">
        <v>49</v>
      </c>
      <c r="BP2881" s="62">
        <v>1</v>
      </c>
      <c r="BQ2881" s="66">
        <f t="shared" ref="BQ2881:BQ2909" si="1147">1000*BO2881+BP2881</f>
        <v>49001</v>
      </c>
      <c r="BR2881" s="66">
        <f t="shared" si="1137"/>
        <v>49001</v>
      </c>
      <c r="BS2881" s="3" t="s">
        <v>3083</v>
      </c>
      <c r="BX2881" s="38"/>
      <c r="BY2881" s="73"/>
      <c r="CD2881" s="38">
        <f t="shared" ref="CD2881:CD2910" si="1148">C2881-CE2881</f>
        <v>3223</v>
      </c>
      <c r="CF2881" s="38">
        <v>11</v>
      </c>
    </row>
    <row r="2882" spans="1:91" ht="14" hidden="1" customHeight="1" outlineLevel="1" x14ac:dyDescent="0.2">
      <c r="A2882" t="s">
        <v>1708</v>
      </c>
      <c r="B2882" t="s">
        <v>937</v>
      </c>
      <c r="C2882" s="1">
        <f t="shared" si="1138"/>
        <v>29332</v>
      </c>
      <c r="D2882" s="3">
        <f>IF(N2882&gt;0, RANK(N2882,(N2882:P2882,Q2882:AE2882)),0)</f>
        <v>2</v>
      </c>
      <c r="E2882" s="3">
        <f>IF(O2882&gt;0,RANK(O2882,(N2882:P2882,Q2882:AE2882)),0)</f>
        <v>1</v>
      </c>
      <c r="F2882" s="3">
        <f>IF(P2882&gt;0,RANK(P2882,(N2882:P2882,Q2882:AE2882)),0)</f>
        <v>0</v>
      </c>
      <c r="G2882" s="1">
        <f t="shared" si="1135"/>
        <v>17579</v>
      </c>
      <c r="H2882" s="2">
        <f t="shared" si="1136"/>
        <v>0.59931133233328793</v>
      </c>
      <c r="I2882" s="2"/>
      <c r="J2882" s="2">
        <f t="shared" si="1139"/>
        <v>0.1798036274376108</v>
      </c>
      <c r="K2882" s="2">
        <f t="shared" si="1140"/>
        <v>0.77911495977089873</v>
      </c>
      <c r="L2882" s="2">
        <f t="shared" si="1141"/>
        <v>0</v>
      </c>
      <c r="M2882" s="2">
        <f t="shared" si="1142"/>
        <v>4.1081412791490468E-2</v>
      </c>
      <c r="N2882" s="38">
        <v>5274</v>
      </c>
      <c r="O2882" s="38">
        <v>22853</v>
      </c>
      <c r="P2882" s="38"/>
      <c r="Q2882" s="38">
        <v>342</v>
      </c>
      <c r="R2882" s="38">
        <v>119</v>
      </c>
      <c r="S2882" s="38"/>
      <c r="T2882" s="38">
        <v>44</v>
      </c>
      <c r="U2882" s="38">
        <v>32</v>
      </c>
      <c r="V2882" s="38"/>
      <c r="W2882" s="38">
        <v>412</v>
      </c>
      <c r="X2882" s="38">
        <v>10</v>
      </c>
      <c r="Y2882" s="38"/>
      <c r="Z2882" s="38"/>
      <c r="AA2882" s="38">
        <v>196</v>
      </c>
      <c r="AB2882" s="38"/>
      <c r="AC2882" s="38"/>
      <c r="AD2882" s="38"/>
      <c r="AE2882" s="38"/>
      <c r="AF2882" s="38"/>
      <c r="AG2882" s="38">
        <v>49</v>
      </c>
      <c r="AH2882" s="38"/>
      <c r="AI2882" s="38"/>
      <c r="AJ2882" s="38"/>
      <c r="AK2882" s="38"/>
      <c r="AL2882" s="38">
        <v>1</v>
      </c>
      <c r="AM2882" s="38"/>
      <c r="AN2882" s="38"/>
      <c r="AO2882" s="38"/>
      <c r="AP2882" s="38"/>
      <c r="AQ2882" s="38"/>
      <c r="AR2882" s="38"/>
      <c r="AS2882" s="38"/>
      <c r="AT2882" s="38"/>
      <c r="AU2882" s="38"/>
      <c r="AV2882" s="38"/>
      <c r="AW2882" s="38"/>
      <c r="AX2882" s="38"/>
      <c r="AY2882" s="38"/>
      <c r="BA2882" s="3">
        <f>IF(Q2882&gt;0,RANK(Q2882,(N2882:P2882,Q2882:AE2882)),0)</f>
        <v>4</v>
      </c>
      <c r="BB2882" s="3">
        <f>IF(R2882&gt;0,RANK(R2882,(N2882:P2882,Q2882:AE2882)),0)</f>
        <v>6</v>
      </c>
      <c r="BC2882" s="3">
        <f>IF(S2882&gt;0,RANK(S2882,(N2882:P2882,Q2882:AE2882)),0)</f>
        <v>0</v>
      </c>
      <c r="BD2882" s="3">
        <f>IF(T2882&gt;0,RANK(T2882,(N2882:P2882,Q2882:AE2882)),0)</f>
        <v>7</v>
      </c>
      <c r="BE2882" s="2">
        <f t="shared" si="1143"/>
        <v>1.1659620891858721E-2</v>
      </c>
      <c r="BF2882" s="2">
        <f t="shared" si="1144"/>
        <v>4.0570025910268651E-3</v>
      </c>
      <c r="BG2882" s="2">
        <f t="shared" si="1145"/>
        <v>0</v>
      </c>
      <c r="BH2882" s="2">
        <f t="shared" si="1146"/>
        <v>1.5000681849174963E-3</v>
      </c>
      <c r="BJ2882" t="s">
        <v>1708</v>
      </c>
      <c r="BK2882" t="s">
        <v>937</v>
      </c>
      <c r="BL2882">
        <v>1</v>
      </c>
      <c r="BN2882">
        <v>0</v>
      </c>
      <c r="BO2882" s="60">
        <v>49</v>
      </c>
      <c r="BP2882" s="62">
        <v>3</v>
      </c>
      <c r="BQ2882" s="66">
        <f t="shared" si="1147"/>
        <v>49003</v>
      </c>
      <c r="BR2882" s="66">
        <f t="shared" si="1137"/>
        <v>49003</v>
      </c>
      <c r="BS2882" s="3" t="s">
        <v>3083</v>
      </c>
      <c r="BY2882" s="73"/>
      <c r="CB2882" s="95"/>
      <c r="CD2882" s="38">
        <f t="shared" si="1148"/>
        <v>0</v>
      </c>
      <c r="CE2882" s="38">
        <f>29668-15-321</f>
        <v>29332</v>
      </c>
      <c r="CF2882" s="1">
        <v>423</v>
      </c>
      <c r="CM2882" s="51"/>
    </row>
    <row r="2883" spans="1:91" ht="14" hidden="1" customHeight="1" outlineLevel="1" x14ac:dyDescent="0.2">
      <c r="A2883" t="s">
        <v>1498</v>
      </c>
      <c r="B2883" t="s">
        <v>937</v>
      </c>
      <c r="C2883" s="1">
        <f t="shared" si="1138"/>
        <v>61388</v>
      </c>
      <c r="D2883" s="3">
        <f>IF(N2883&gt;0, RANK(N2883,(N2883:P2883,Q2883:AE2883)),0)</f>
        <v>2</v>
      </c>
      <c r="E2883" s="3">
        <f>IF(O2883&gt;0,RANK(O2883,(N2883:P2883,Q2883:AE2883)),0)</f>
        <v>1</v>
      </c>
      <c r="F2883" s="3">
        <f>IF(P2883&gt;0,RANK(P2883,(N2883:P2883,Q2883:AE2883)),0)</f>
        <v>0</v>
      </c>
      <c r="G2883" s="1">
        <f t="shared" si="1135"/>
        <v>20739</v>
      </c>
      <c r="H2883" s="2">
        <f t="shared" si="1136"/>
        <v>0.3378347559783671</v>
      </c>
      <c r="I2883" s="2"/>
      <c r="J2883" s="2">
        <f t="shared" si="1139"/>
        <v>0.30491301231511042</v>
      </c>
      <c r="K2883" s="2">
        <f t="shared" si="1140"/>
        <v>0.64274776829347757</v>
      </c>
      <c r="L2883" s="2">
        <f t="shared" si="1141"/>
        <v>0</v>
      </c>
      <c r="M2883" s="2">
        <f t="shared" si="1142"/>
        <v>5.2339219391411951E-2</v>
      </c>
      <c r="N2883" s="38">
        <v>18718</v>
      </c>
      <c r="O2883" s="38">
        <v>39457</v>
      </c>
      <c r="P2883" s="38"/>
      <c r="Q2883" s="38">
        <v>885</v>
      </c>
      <c r="R2883" s="38">
        <v>343</v>
      </c>
      <c r="S2883" s="38"/>
      <c r="T2883" s="38">
        <v>119</v>
      </c>
      <c r="U2883" s="38">
        <v>94</v>
      </c>
      <c r="V2883" s="38"/>
      <c r="W2883" s="38">
        <v>1130</v>
      </c>
      <c r="X2883" s="38">
        <v>28</v>
      </c>
      <c r="Y2883" s="38"/>
      <c r="Z2883" s="38"/>
      <c r="AA2883" s="38">
        <v>506</v>
      </c>
      <c r="AB2883" s="38"/>
      <c r="AC2883" s="38"/>
      <c r="AD2883" s="38"/>
      <c r="AE2883" s="38"/>
      <c r="AF2883" s="38"/>
      <c r="AG2883" s="38">
        <v>107</v>
      </c>
      <c r="AH2883" s="38"/>
      <c r="AI2883" s="38"/>
      <c r="AJ2883" s="38"/>
      <c r="AK2883" s="38"/>
      <c r="AL2883" s="38">
        <v>1</v>
      </c>
      <c r="AM2883" s="38"/>
      <c r="AN2883" s="38"/>
      <c r="AO2883" s="38"/>
      <c r="AP2883" s="38"/>
      <c r="AQ2883" s="38"/>
      <c r="AR2883" s="38"/>
      <c r="AS2883" s="38"/>
      <c r="AT2883" s="38"/>
      <c r="AU2883" s="38"/>
      <c r="AV2883" s="38"/>
      <c r="AW2883" s="38"/>
      <c r="AX2883" s="38"/>
      <c r="AY2883" s="38"/>
      <c r="BA2883" s="3">
        <f>IF(Q2883&gt;0,RANK(Q2883,(N2883:P2883,Q2883:AE2883)),0)</f>
        <v>4</v>
      </c>
      <c r="BB2883" s="3">
        <f>IF(R2883&gt;0,RANK(R2883,(N2883:P2883,Q2883:AE2883)),0)</f>
        <v>6</v>
      </c>
      <c r="BC2883" s="3">
        <f>IF(S2883&gt;0,RANK(S2883,(N2883:P2883,Q2883:AE2883)),0)</f>
        <v>0</v>
      </c>
      <c r="BD2883" s="3">
        <f>IF(T2883&gt;0,RANK(T2883,(N2883:P2883,Q2883:AE2883)),0)</f>
        <v>7</v>
      </c>
      <c r="BE2883" s="2">
        <f t="shared" si="1143"/>
        <v>1.4416498338437479E-2</v>
      </c>
      <c r="BF2883" s="2">
        <f t="shared" si="1144"/>
        <v>5.5874112204339606E-3</v>
      </c>
      <c r="BG2883" s="2">
        <f t="shared" si="1145"/>
        <v>0</v>
      </c>
      <c r="BH2883" s="2">
        <f t="shared" si="1146"/>
        <v>1.9384896070893335E-3</v>
      </c>
      <c r="BJ2883" t="s">
        <v>1498</v>
      </c>
      <c r="BK2883" t="s">
        <v>937</v>
      </c>
      <c r="BL2883">
        <v>1</v>
      </c>
      <c r="BN2883">
        <v>0</v>
      </c>
      <c r="BO2883" s="60">
        <v>49</v>
      </c>
      <c r="BP2883" s="62">
        <v>5</v>
      </c>
      <c r="BQ2883" s="66">
        <f t="shared" si="1147"/>
        <v>49005</v>
      </c>
      <c r="BR2883" s="66">
        <f t="shared" si="1137"/>
        <v>49005</v>
      </c>
      <c r="BS2883" s="3" t="s">
        <v>3083</v>
      </c>
      <c r="BX2883" s="38" t="s">
        <v>3972</v>
      </c>
      <c r="BY2883" s="73"/>
      <c r="CD2883" s="38">
        <f t="shared" si="1148"/>
        <v>61388</v>
      </c>
      <c r="CF2883" s="38">
        <v>1159</v>
      </c>
    </row>
    <row r="2884" spans="1:91" ht="14" hidden="1" customHeight="1" outlineLevel="1" x14ac:dyDescent="0.2">
      <c r="A2884" t="s">
        <v>156</v>
      </c>
      <c r="B2884" t="s">
        <v>937</v>
      </c>
      <c r="C2884" s="1">
        <f t="shared" si="1138"/>
        <v>9527</v>
      </c>
      <c r="D2884" s="3">
        <f>IF(N2884&gt;0, RANK(N2884,(N2884:P2884,Q2884:AE2884)),0)</f>
        <v>2</v>
      </c>
      <c r="E2884" s="3">
        <f>IF(O2884&gt;0,RANK(O2884,(N2884:P2884,Q2884:AE2884)),0)</f>
        <v>1</v>
      </c>
      <c r="F2884" s="3">
        <f>IF(P2884&gt;0,RANK(P2884,(N2884:P2884,Q2884:AE2884)),0)</f>
        <v>0</v>
      </c>
      <c r="G2884" s="1">
        <f t="shared" si="1135"/>
        <v>4194</v>
      </c>
      <c r="H2884" s="2">
        <f t="shared" si="1136"/>
        <v>0.44022252545397295</v>
      </c>
      <c r="I2884" s="2"/>
      <c r="J2884" s="2">
        <f t="shared" si="1139"/>
        <v>0.265036212868689</v>
      </c>
      <c r="K2884" s="2">
        <f t="shared" si="1140"/>
        <v>0.70525873832266195</v>
      </c>
      <c r="L2884" s="2">
        <f t="shared" si="1141"/>
        <v>0</v>
      </c>
      <c r="M2884" s="2">
        <f t="shared" si="1142"/>
        <v>2.9705048808649104E-2</v>
      </c>
      <c r="N2884" s="38">
        <v>2525</v>
      </c>
      <c r="O2884" s="38">
        <v>6719</v>
      </c>
      <c r="P2884" s="38"/>
      <c r="Q2884" s="38">
        <v>90</v>
      </c>
      <c r="R2884" s="38">
        <v>38</v>
      </c>
      <c r="S2884" s="38"/>
      <c r="T2884" s="38">
        <v>14</v>
      </c>
      <c r="U2884" s="38">
        <v>8</v>
      </c>
      <c r="V2884" s="38"/>
      <c r="W2884" s="38">
        <v>82</v>
      </c>
      <c r="X2884" s="38">
        <v>0</v>
      </c>
      <c r="Y2884" s="38"/>
      <c r="Z2884" s="38"/>
      <c r="AA2884" s="38">
        <v>32</v>
      </c>
      <c r="AB2884" s="38"/>
      <c r="AC2884" s="38"/>
      <c r="AD2884" s="38"/>
      <c r="AE2884" s="38"/>
      <c r="AF2884" s="38"/>
      <c r="AG2884" s="38">
        <v>19</v>
      </c>
      <c r="AH2884" s="38"/>
      <c r="AI2884" s="38"/>
      <c r="AJ2884" s="38"/>
      <c r="AK2884" s="38"/>
      <c r="AL2884" s="38">
        <v>0</v>
      </c>
      <c r="AM2884" s="38"/>
      <c r="AN2884" s="38"/>
      <c r="AO2884" s="38"/>
      <c r="AP2884" s="38"/>
      <c r="AQ2884" s="38"/>
      <c r="AR2884" s="38"/>
      <c r="AS2884" s="38"/>
      <c r="AT2884" s="38"/>
      <c r="AU2884" s="38"/>
      <c r="AV2884" s="38"/>
      <c r="AW2884" s="38"/>
      <c r="AX2884" s="38"/>
      <c r="AY2884" s="38"/>
      <c r="BA2884" s="3">
        <f>IF(Q2884&gt;0,RANK(Q2884,(N2884:P2884,Q2884:AE2884)),0)</f>
        <v>3</v>
      </c>
      <c r="BB2884" s="3">
        <f>IF(R2884&gt;0,RANK(R2884,(N2884:P2884,Q2884:AE2884)),0)</f>
        <v>5</v>
      </c>
      <c r="BC2884" s="3">
        <f>IF(S2884&gt;0,RANK(S2884,(N2884:P2884,Q2884:AE2884)),0)</f>
        <v>0</v>
      </c>
      <c r="BD2884" s="3">
        <f>IF(T2884&gt;0,RANK(T2884,(N2884:P2884,Q2884:AE2884)),0)</f>
        <v>7</v>
      </c>
      <c r="BE2884" s="2">
        <f t="shared" si="1143"/>
        <v>9.4468353101710926E-3</v>
      </c>
      <c r="BF2884" s="2">
        <f t="shared" si="1144"/>
        <v>3.9886637976277945E-3</v>
      </c>
      <c r="BG2884" s="2">
        <f t="shared" si="1145"/>
        <v>0</v>
      </c>
      <c r="BH2884" s="2">
        <f t="shared" si="1146"/>
        <v>1.4695077149155032E-3</v>
      </c>
      <c r="BJ2884" t="s">
        <v>156</v>
      </c>
      <c r="BK2884" t="s">
        <v>937</v>
      </c>
      <c r="BL2884">
        <v>3</v>
      </c>
      <c r="BN2884">
        <v>0</v>
      </c>
      <c r="BO2884" s="60">
        <v>49</v>
      </c>
      <c r="BP2884" s="62">
        <v>7</v>
      </c>
      <c r="BQ2884" s="66">
        <f t="shared" si="1147"/>
        <v>49007</v>
      </c>
      <c r="BR2884" s="66">
        <f t="shared" si="1137"/>
        <v>49007</v>
      </c>
      <c r="BS2884" s="3" t="s">
        <v>3083</v>
      </c>
      <c r="BY2884" s="73"/>
      <c r="CD2884" s="38">
        <f t="shared" si="1148"/>
        <v>0</v>
      </c>
      <c r="CE2884" s="38">
        <v>9527</v>
      </c>
      <c r="CF2884" s="38">
        <v>82</v>
      </c>
      <c r="CM2884" s="51"/>
    </row>
    <row r="2885" spans="1:91" ht="14" hidden="1" customHeight="1" outlineLevel="1" x14ac:dyDescent="0.2">
      <c r="A2885" t="s">
        <v>167</v>
      </c>
      <c r="B2885" t="s">
        <v>937</v>
      </c>
      <c r="C2885" s="1">
        <f t="shared" si="1138"/>
        <v>551</v>
      </c>
      <c r="D2885" s="3">
        <f>IF(N2885&gt;0, RANK(N2885,(N2885:P2885,Q2885:AE2885)),0)</f>
        <v>2</v>
      </c>
      <c r="E2885" s="3">
        <f>IF(O2885&gt;0,RANK(O2885,(N2885:P2885,Q2885:AE2885)),0)</f>
        <v>1</v>
      </c>
      <c r="F2885" s="3">
        <f>IF(P2885&gt;0,RANK(P2885,(N2885:P2885,Q2885:AE2885)),0)</f>
        <v>0</v>
      </c>
      <c r="G2885" s="1">
        <f t="shared" si="1135"/>
        <v>342</v>
      </c>
      <c r="H2885" s="2">
        <f t="shared" si="1136"/>
        <v>0.62068965517241381</v>
      </c>
      <c r="I2885" s="2"/>
      <c r="J2885" s="2">
        <f t="shared" si="1139"/>
        <v>0.18330308529945555</v>
      </c>
      <c r="K2885" s="2">
        <f t="shared" si="1140"/>
        <v>0.8039927404718693</v>
      </c>
      <c r="L2885" s="2">
        <f t="shared" si="1141"/>
        <v>0</v>
      </c>
      <c r="M2885" s="2">
        <f t="shared" si="1142"/>
        <v>1.2704174228675202E-2</v>
      </c>
      <c r="N2885" s="38">
        <v>101</v>
      </c>
      <c r="O2885" s="38">
        <v>443</v>
      </c>
      <c r="P2885" s="38"/>
      <c r="Q2885" s="38">
        <v>2</v>
      </c>
      <c r="R2885" s="38">
        <v>2</v>
      </c>
      <c r="S2885" s="38"/>
      <c r="T2885" s="38">
        <v>0</v>
      </c>
      <c r="U2885" s="38">
        <v>1</v>
      </c>
      <c r="V2885" s="38"/>
      <c r="W2885" s="38">
        <v>1</v>
      </c>
      <c r="X2885" s="38">
        <v>0</v>
      </c>
      <c r="Y2885" s="38"/>
      <c r="Z2885" s="38"/>
      <c r="AA2885" s="38">
        <v>1</v>
      </c>
      <c r="AB2885" s="38"/>
      <c r="AC2885" s="38"/>
      <c r="AD2885" s="38"/>
      <c r="AE2885" s="38"/>
      <c r="AF2885" s="38"/>
      <c r="AG2885" s="38">
        <v>0</v>
      </c>
      <c r="AH2885" s="38"/>
      <c r="AI2885" s="38"/>
      <c r="AJ2885" s="38"/>
      <c r="AK2885" s="38"/>
      <c r="AL2885" s="38">
        <v>0</v>
      </c>
      <c r="AM2885" s="38"/>
      <c r="AN2885" s="38"/>
      <c r="AO2885" s="38"/>
      <c r="AP2885" s="38"/>
      <c r="AQ2885" s="38"/>
      <c r="AR2885" s="38"/>
      <c r="AS2885" s="38"/>
      <c r="AT2885" s="38"/>
      <c r="AU2885" s="38"/>
      <c r="AV2885" s="38"/>
      <c r="AW2885" s="38"/>
      <c r="AX2885" s="38"/>
      <c r="AY2885" s="38"/>
      <c r="BA2885" s="3">
        <f>IF(Q2885&gt;0,RANK(Q2885,(N2885:P2885,Q2885:AE2885)),0)</f>
        <v>3</v>
      </c>
      <c r="BB2885" s="3">
        <f>IF(R2885&gt;0,RANK(R2885,(N2885:P2885,Q2885:AE2885)),0)</f>
        <v>3</v>
      </c>
      <c r="BC2885" s="3">
        <f>IF(S2885&gt;0,RANK(S2885,(N2885:P2885,Q2885:AE2885)),0)</f>
        <v>0</v>
      </c>
      <c r="BD2885" s="3">
        <f>IF(T2885&gt;0,RANK(T2885,(N2885:P2885,Q2885:AE2885)),0)</f>
        <v>0</v>
      </c>
      <c r="BE2885" s="2">
        <f t="shared" si="1143"/>
        <v>3.629764065335753E-3</v>
      </c>
      <c r="BF2885" s="2">
        <f t="shared" si="1144"/>
        <v>3.629764065335753E-3</v>
      </c>
      <c r="BG2885" s="2">
        <f t="shared" si="1145"/>
        <v>0</v>
      </c>
      <c r="BH2885" s="2">
        <f t="shared" si="1146"/>
        <v>0</v>
      </c>
      <c r="BJ2885" t="s">
        <v>167</v>
      </c>
      <c r="BK2885" t="s">
        <v>937</v>
      </c>
      <c r="BL2885">
        <v>3</v>
      </c>
      <c r="BN2885">
        <v>0</v>
      </c>
      <c r="BO2885" s="60">
        <v>49</v>
      </c>
      <c r="BP2885" s="62">
        <v>9</v>
      </c>
      <c r="BQ2885" s="66">
        <f t="shared" si="1147"/>
        <v>49009</v>
      </c>
      <c r="BR2885" s="66">
        <f t="shared" si="1137"/>
        <v>49009</v>
      </c>
      <c r="BS2885" s="3" t="s">
        <v>3083</v>
      </c>
      <c r="BY2885" s="73"/>
      <c r="CB2885" s="95"/>
      <c r="CD2885" s="38">
        <f t="shared" si="1148"/>
        <v>0</v>
      </c>
      <c r="CE2885" s="38">
        <v>551</v>
      </c>
      <c r="CF2885" s="1">
        <v>1</v>
      </c>
      <c r="CM2885" s="51"/>
    </row>
    <row r="2886" spans="1:91" ht="14" hidden="1" customHeight="1" outlineLevel="1" x14ac:dyDescent="0.2">
      <c r="A2886" t="s">
        <v>1805</v>
      </c>
      <c r="B2886" t="s">
        <v>937</v>
      </c>
      <c r="C2886" s="1">
        <f t="shared" si="1138"/>
        <v>170616</v>
      </c>
      <c r="D2886" s="3">
        <f>IF(N2886&gt;0, RANK(N2886,(N2886:P2886,Q2886:AE2886)),0)</f>
        <v>2</v>
      </c>
      <c r="E2886" s="3">
        <f>IF(O2886&gt;0,RANK(O2886,(N2886:P2886,Q2886:AE2886)),0)</f>
        <v>1</v>
      </c>
      <c r="F2886" s="3">
        <f>IF(P2886&gt;0,RANK(P2886,(N2886:P2886,Q2886:AE2886)),0)</f>
        <v>0</v>
      </c>
      <c r="G2886" s="1">
        <f t="shared" si="1135"/>
        <v>41398</v>
      </c>
      <c r="H2886" s="2">
        <f t="shared" si="1136"/>
        <v>0.24263843953673747</v>
      </c>
      <c r="I2886" s="2"/>
      <c r="J2886" s="2">
        <f t="shared" si="1139"/>
        <v>0.35105148403432268</v>
      </c>
      <c r="K2886" s="2">
        <f t="shared" si="1140"/>
        <v>0.59368992357106021</v>
      </c>
      <c r="L2886" s="2">
        <f t="shared" si="1141"/>
        <v>0</v>
      </c>
      <c r="M2886" s="2">
        <f t="shared" si="1142"/>
        <v>5.5258592394617168E-2</v>
      </c>
      <c r="N2886" s="38">
        <v>59895</v>
      </c>
      <c r="O2886" s="38">
        <v>101293</v>
      </c>
      <c r="P2886" s="38"/>
      <c r="Q2886" s="38">
        <v>2137</v>
      </c>
      <c r="R2886" s="38">
        <v>890</v>
      </c>
      <c r="S2886" s="38"/>
      <c r="T2886" s="38">
        <v>413</v>
      </c>
      <c r="U2886" s="38">
        <v>291</v>
      </c>
      <c r="V2886" s="38"/>
      <c r="W2886" s="38">
        <v>4048</v>
      </c>
      <c r="X2886" s="38">
        <v>58</v>
      </c>
      <c r="Y2886" s="38"/>
      <c r="Z2886" s="38"/>
      <c r="AA2886" s="38">
        <v>1208</v>
      </c>
      <c r="AB2886" s="38"/>
      <c r="AC2886" s="38"/>
      <c r="AD2886" s="38"/>
      <c r="AE2886" s="38"/>
      <c r="AF2886" s="38"/>
      <c r="AG2886" s="38">
        <v>365</v>
      </c>
      <c r="AH2886" s="38"/>
      <c r="AI2886" s="38"/>
      <c r="AJ2886" s="38"/>
      <c r="AK2886" s="38"/>
      <c r="AL2886" s="38">
        <v>18</v>
      </c>
      <c r="AM2886" s="38"/>
      <c r="AN2886" s="38"/>
      <c r="AO2886" s="38"/>
      <c r="AP2886" s="38"/>
      <c r="AQ2886" s="38"/>
      <c r="AR2886" s="38"/>
      <c r="AS2886" s="38"/>
      <c r="AT2886" s="38"/>
      <c r="AU2886" s="38"/>
      <c r="AV2886" s="38"/>
      <c r="AW2886" s="38"/>
      <c r="AX2886" s="38"/>
      <c r="AY2886" s="38"/>
      <c r="BA2886" s="3">
        <f>IF(Q2886&gt;0,RANK(Q2886,(N2886:P2886,Q2886:AE2886)),0)</f>
        <v>4</v>
      </c>
      <c r="BB2886" s="3">
        <f>IF(R2886&gt;0,RANK(R2886,(N2886:P2886,Q2886:AE2886)),0)</f>
        <v>6</v>
      </c>
      <c r="BC2886" s="3">
        <f>IF(S2886&gt;0,RANK(S2886,(N2886:P2886,Q2886:AE2886)),0)</f>
        <v>0</v>
      </c>
      <c r="BD2886" s="3">
        <f>IF(T2886&gt;0,RANK(T2886,(N2886:P2886,Q2886:AE2886)),0)</f>
        <v>7</v>
      </c>
      <c r="BE2886" s="2">
        <f t="shared" si="1143"/>
        <v>1.2525202794579641E-2</v>
      </c>
      <c r="BF2886" s="2">
        <f t="shared" si="1144"/>
        <v>5.2163923664838002E-3</v>
      </c>
      <c r="BG2886" s="2">
        <f t="shared" si="1145"/>
        <v>0</v>
      </c>
      <c r="BH2886" s="2">
        <f t="shared" si="1146"/>
        <v>2.4206405026492238E-3</v>
      </c>
      <c r="BJ2886" t="s">
        <v>1805</v>
      </c>
      <c r="BK2886" t="s">
        <v>937</v>
      </c>
      <c r="BN2886">
        <v>0</v>
      </c>
      <c r="BO2886" s="60">
        <v>49</v>
      </c>
      <c r="BP2886" s="62">
        <v>11</v>
      </c>
      <c r="BQ2886" s="66">
        <f t="shared" si="1147"/>
        <v>49011</v>
      </c>
      <c r="BR2886" s="66">
        <f t="shared" si="1137"/>
        <v>49011</v>
      </c>
      <c r="BS2886" s="3" t="s">
        <v>3083</v>
      </c>
      <c r="BX2886" s="38"/>
      <c r="BY2886" s="73"/>
      <c r="CB2886" s="95"/>
      <c r="CD2886" s="38">
        <f t="shared" si="1148"/>
        <v>0</v>
      </c>
      <c r="CE2886" s="38">
        <f>101293+59895+2137+1208+890+413+365+291+4124</f>
        <v>170616</v>
      </c>
      <c r="CF2886" s="38">
        <v>4124</v>
      </c>
      <c r="CM2886" s="51"/>
    </row>
    <row r="2887" spans="1:91" ht="14" hidden="1" customHeight="1" outlineLevel="1" x14ac:dyDescent="0.2">
      <c r="A2887" t="s">
        <v>2032</v>
      </c>
      <c r="B2887" t="s">
        <v>937</v>
      </c>
      <c r="C2887" s="1">
        <f t="shared" si="1138"/>
        <v>9027</v>
      </c>
      <c r="D2887" s="3">
        <f>IF(N2887&gt;0, RANK(N2887,(N2887:P2887,Q2887:AE2887)),0)</f>
        <v>2</v>
      </c>
      <c r="E2887" s="3">
        <f>IF(O2887&gt;0,RANK(O2887,(N2887:P2887,Q2887:AE2887)),0)</f>
        <v>1</v>
      </c>
      <c r="F2887" s="3">
        <f>IF(P2887&gt;0,RANK(P2887,(N2887:P2887,Q2887:AE2887)),0)</f>
        <v>0</v>
      </c>
      <c r="G2887" s="1">
        <f t="shared" si="1135"/>
        <v>6806</v>
      </c>
      <c r="H2887" s="2">
        <f t="shared" si="1136"/>
        <v>0.75396034119862632</v>
      </c>
      <c r="I2887" s="2"/>
      <c r="J2887" s="2">
        <f t="shared" si="1139"/>
        <v>0.11177578375983162</v>
      </c>
      <c r="K2887" s="2">
        <f t="shared" si="1140"/>
        <v>0.86573612495845798</v>
      </c>
      <c r="L2887" s="2">
        <f t="shared" si="1141"/>
        <v>0</v>
      </c>
      <c r="M2887" s="2">
        <f t="shared" si="1142"/>
        <v>2.2488091281710365E-2</v>
      </c>
      <c r="N2887" s="38">
        <v>1009</v>
      </c>
      <c r="O2887" s="38">
        <v>7815</v>
      </c>
      <c r="P2887" s="38"/>
      <c r="Q2887" s="38">
        <v>45</v>
      </c>
      <c r="R2887" s="38">
        <v>16</v>
      </c>
      <c r="S2887" s="38"/>
      <c r="T2887" s="38">
        <v>14</v>
      </c>
      <c r="U2887" s="38">
        <v>7</v>
      </c>
      <c r="V2887" s="38"/>
      <c r="W2887" s="38">
        <v>59</v>
      </c>
      <c r="X2887" s="38">
        <v>1</v>
      </c>
      <c r="Y2887" s="38"/>
      <c r="Z2887" s="38"/>
      <c r="AA2887" s="38">
        <v>53</v>
      </c>
      <c r="AB2887" s="38"/>
      <c r="AC2887" s="38"/>
      <c r="AD2887" s="38"/>
      <c r="AE2887" s="38"/>
      <c r="AF2887" s="38"/>
      <c r="AG2887" s="38">
        <v>8</v>
      </c>
      <c r="AH2887" s="38"/>
      <c r="AI2887" s="38"/>
      <c r="AJ2887" s="38"/>
      <c r="AK2887" s="38"/>
      <c r="AL2887" s="38">
        <v>0</v>
      </c>
      <c r="AM2887" s="38"/>
      <c r="AN2887" s="38"/>
      <c r="AO2887" s="38"/>
      <c r="AP2887" s="38"/>
      <c r="AQ2887" s="38"/>
      <c r="AR2887" s="38"/>
      <c r="AS2887" s="38"/>
      <c r="AT2887" s="38"/>
      <c r="AU2887" s="38"/>
      <c r="AV2887" s="38"/>
      <c r="AW2887" s="38"/>
      <c r="AX2887" s="38"/>
      <c r="AY2887" s="38"/>
      <c r="BA2887" s="3">
        <f>IF(Q2887&gt;0,RANK(Q2887,(N2887:P2887,Q2887:AE2887)),0)</f>
        <v>5</v>
      </c>
      <c r="BB2887" s="3">
        <f>IF(R2887&gt;0,RANK(R2887,(N2887:P2887,Q2887:AE2887)),0)</f>
        <v>6</v>
      </c>
      <c r="BC2887" s="3">
        <f>IF(S2887&gt;0,RANK(S2887,(N2887:P2887,Q2887:AE2887)),0)</f>
        <v>0</v>
      </c>
      <c r="BD2887" s="3">
        <f>IF(T2887&gt;0,RANK(T2887,(N2887:P2887,Q2887:AE2887)),0)</f>
        <v>7</v>
      </c>
      <c r="BE2887" s="2">
        <f t="shared" si="1143"/>
        <v>4.9850448654037887E-3</v>
      </c>
      <c r="BF2887" s="2">
        <f t="shared" si="1144"/>
        <v>1.7724603965880137E-3</v>
      </c>
      <c r="BG2887" s="2">
        <f t="shared" si="1145"/>
        <v>0</v>
      </c>
      <c r="BH2887" s="2">
        <f t="shared" si="1146"/>
        <v>1.550902847014512E-3</v>
      </c>
      <c r="BJ2887" t="s">
        <v>2032</v>
      </c>
      <c r="BK2887" t="s">
        <v>937</v>
      </c>
      <c r="BL2887">
        <v>3</v>
      </c>
      <c r="BN2887">
        <v>0</v>
      </c>
      <c r="BO2887" s="60">
        <v>49</v>
      </c>
      <c r="BP2887" s="62">
        <v>13</v>
      </c>
      <c r="BQ2887" s="66">
        <f t="shared" si="1147"/>
        <v>49013</v>
      </c>
      <c r="BR2887" s="66">
        <f t="shared" si="1137"/>
        <v>49013</v>
      </c>
      <c r="BS2887" s="3" t="s">
        <v>3083</v>
      </c>
      <c r="BX2887" s="38"/>
      <c r="BY2887" s="73"/>
      <c r="CB2887" s="95"/>
      <c r="CD2887" s="38">
        <f t="shared" si="1148"/>
        <v>0</v>
      </c>
      <c r="CE2887" s="38">
        <f>9067-38-2</f>
        <v>9027</v>
      </c>
      <c r="CF2887" s="38">
        <v>60</v>
      </c>
      <c r="CM2887" s="51"/>
    </row>
    <row r="2888" spans="1:91" ht="14" hidden="1" customHeight="1" outlineLevel="1" x14ac:dyDescent="0.2">
      <c r="A2888" t="s">
        <v>1831</v>
      </c>
      <c r="B2888" t="s">
        <v>937</v>
      </c>
      <c r="C2888" s="1">
        <f t="shared" si="1138"/>
        <v>5037</v>
      </c>
      <c r="D2888" s="3">
        <f>IF(N2888&gt;0, RANK(N2888,(N2888:P2888,Q2888:AE2888)),0)</f>
        <v>2</v>
      </c>
      <c r="E2888" s="3">
        <f>IF(O2888&gt;0,RANK(O2888,(N2888:P2888,Q2888:AE2888)),0)</f>
        <v>1</v>
      </c>
      <c r="F2888" s="3">
        <f>IF(P2888&gt;0,RANK(P2888,(N2888:P2888,Q2888:AE2888)),0)</f>
        <v>0</v>
      </c>
      <c r="G2888" s="1">
        <f t="shared" si="1135"/>
        <v>3738</v>
      </c>
      <c r="H2888" s="2">
        <f t="shared" si="1136"/>
        <v>0.74210839785586658</v>
      </c>
      <c r="I2888" s="2"/>
      <c r="J2888" s="2">
        <f t="shared" si="1139"/>
        <v>0.11971411554496725</v>
      </c>
      <c r="K2888" s="2">
        <f t="shared" si="1140"/>
        <v>0.86182251340083382</v>
      </c>
      <c r="L2888" s="2">
        <f t="shared" si="1141"/>
        <v>0</v>
      </c>
      <c r="M2888" s="2">
        <f t="shared" si="1142"/>
        <v>1.8463371054198929E-2</v>
      </c>
      <c r="N2888" s="38">
        <v>603</v>
      </c>
      <c r="O2888" s="38">
        <v>4341</v>
      </c>
      <c r="P2888" s="38"/>
      <c r="Q2888" s="38">
        <v>32</v>
      </c>
      <c r="R2888" s="38">
        <v>8</v>
      </c>
      <c r="S2888" s="38"/>
      <c r="T2888" s="38">
        <v>2</v>
      </c>
      <c r="U2888" s="38">
        <v>3</v>
      </c>
      <c r="V2888" s="38"/>
      <c r="W2888" s="38">
        <v>26</v>
      </c>
      <c r="X2888" s="38">
        <v>0</v>
      </c>
      <c r="Y2888" s="38"/>
      <c r="Z2888" s="38"/>
      <c r="AA2888" s="38">
        <v>17</v>
      </c>
      <c r="AB2888" s="38"/>
      <c r="AC2888" s="38"/>
      <c r="AD2888" s="38"/>
      <c r="AE2888" s="38"/>
      <c r="AF2888" s="38"/>
      <c r="AG2888" s="38">
        <v>5</v>
      </c>
      <c r="AH2888" s="38"/>
      <c r="AI2888" s="38"/>
      <c r="AJ2888" s="38"/>
      <c r="AK2888" s="38"/>
      <c r="AL2888" s="38">
        <v>0</v>
      </c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BA2888" s="3">
        <f>IF(Q2888&gt;0,RANK(Q2888,(N2888:P2888,Q2888:AE2888)),0)</f>
        <v>3</v>
      </c>
      <c r="BB2888" s="3">
        <f>IF(R2888&gt;0,RANK(R2888,(N2888:P2888,Q2888:AE2888)),0)</f>
        <v>6</v>
      </c>
      <c r="BC2888" s="3">
        <f>IF(S2888&gt;0,RANK(S2888,(N2888:P2888,Q2888:AE2888)),0)</f>
        <v>0</v>
      </c>
      <c r="BD2888" s="3">
        <f>IF(T2888&gt;0,RANK(T2888,(N2888:P2888,Q2888:AE2888)),0)</f>
        <v>8</v>
      </c>
      <c r="BE2888" s="2">
        <f t="shared" si="1143"/>
        <v>6.3529878896168351E-3</v>
      </c>
      <c r="BF2888" s="2">
        <f t="shared" si="1144"/>
        <v>1.5882469724042088E-3</v>
      </c>
      <c r="BG2888" s="2">
        <f t="shared" si="1145"/>
        <v>0</v>
      </c>
      <c r="BH2888" s="2">
        <f t="shared" si="1146"/>
        <v>3.9706174310105219E-4</v>
      </c>
      <c r="BJ2888" t="s">
        <v>1831</v>
      </c>
      <c r="BK2888" t="s">
        <v>937</v>
      </c>
      <c r="BL2888">
        <v>3</v>
      </c>
      <c r="BN2888">
        <v>0</v>
      </c>
      <c r="BO2888" s="60">
        <v>49</v>
      </c>
      <c r="BP2888" s="62">
        <v>15</v>
      </c>
      <c r="BQ2888" s="66">
        <f t="shared" si="1147"/>
        <v>49015</v>
      </c>
      <c r="BR2888" s="66">
        <f t="shared" si="1137"/>
        <v>49015</v>
      </c>
      <c r="BS2888" s="3" t="s">
        <v>3083</v>
      </c>
      <c r="BX2888" s="38"/>
      <c r="BY2888" s="73"/>
      <c r="CB2888" s="95"/>
      <c r="CD2888" s="38">
        <f t="shared" si="1148"/>
        <v>0</v>
      </c>
      <c r="CE2888" s="38">
        <f>3+5+17+8+4341+32+603+2+26</f>
        <v>5037</v>
      </c>
      <c r="CF2888" s="38">
        <v>26</v>
      </c>
    </row>
    <row r="2889" spans="1:91" ht="14" hidden="1" customHeight="1" outlineLevel="1" x14ac:dyDescent="0.2">
      <c r="A2889" t="s">
        <v>2886</v>
      </c>
      <c r="B2889" t="s">
        <v>937</v>
      </c>
      <c r="C2889" s="1">
        <f t="shared" si="1138"/>
        <v>2828</v>
      </c>
      <c r="D2889" s="3">
        <f>IF(N2889&gt;0, RANK(N2889,(N2889:P2889,Q2889:AE2889)),0)</f>
        <v>2</v>
      </c>
      <c r="E2889" s="3">
        <f>IF(O2889&gt;0,RANK(O2889,(N2889:P2889,Q2889:AE2889)),0)</f>
        <v>1</v>
      </c>
      <c r="F2889" s="3">
        <f>IF(P2889&gt;0,RANK(P2889,(N2889:P2889,Q2889:AE2889)),0)</f>
        <v>0</v>
      </c>
      <c r="G2889" s="1">
        <f t="shared" ref="G2889:G2952" si="1149">IF(C2889&gt;0,MAX(N2889:P2889)-LARGE(N2889:P2889,2),0)</f>
        <v>1670</v>
      </c>
      <c r="H2889" s="2">
        <f t="shared" ref="H2889:H2952" si="1150">IF(C2889&gt;0,G2889/C2889,0)</f>
        <v>0.59052333804809054</v>
      </c>
      <c r="I2889" s="2"/>
      <c r="J2889" s="2">
        <f t="shared" si="1139"/>
        <v>0.1913012729844413</v>
      </c>
      <c r="K2889" s="2">
        <f t="shared" si="1140"/>
        <v>0.78182461103253187</v>
      </c>
      <c r="L2889" s="2">
        <f t="shared" si="1141"/>
        <v>0</v>
      </c>
      <c r="M2889" s="2">
        <f t="shared" si="1142"/>
        <v>2.6874115983026803E-2</v>
      </c>
      <c r="N2889" s="38">
        <v>541</v>
      </c>
      <c r="O2889" s="38">
        <v>2211</v>
      </c>
      <c r="P2889" s="38"/>
      <c r="Q2889" s="38">
        <v>15</v>
      </c>
      <c r="R2889" s="38">
        <v>17</v>
      </c>
      <c r="S2889" s="38"/>
      <c r="T2889" s="38">
        <v>5</v>
      </c>
      <c r="U2889" s="38">
        <v>1</v>
      </c>
      <c r="V2889" s="38"/>
      <c r="W2889" s="38">
        <v>17</v>
      </c>
      <c r="X2889" s="38">
        <v>0</v>
      </c>
      <c r="Y2889" s="38"/>
      <c r="Z2889" s="38"/>
      <c r="AA2889" s="38">
        <v>18</v>
      </c>
      <c r="AB2889" s="38"/>
      <c r="AC2889" s="38"/>
      <c r="AD2889" s="38"/>
      <c r="AE2889" s="38"/>
      <c r="AF2889" s="38"/>
      <c r="AG2889" s="38">
        <v>3</v>
      </c>
      <c r="AH2889" s="38"/>
      <c r="AI2889" s="38"/>
      <c r="AJ2889" s="38"/>
      <c r="AK2889" s="38"/>
      <c r="AL2889" s="38">
        <v>0</v>
      </c>
      <c r="AM2889" s="38"/>
      <c r="AN2889" s="38"/>
      <c r="AO2889" s="38"/>
      <c r="AP2889" s="38"/>
      <c r="AQ2889" s="38"/>
      <c r="AR2889" s="38"/>
      <c r="AS2889" s="38"/>
      <c r="AT2889" s="38"/>
      <c r="AU2889" s="38"/>
      <c r="AV2889" s="38"/>
      <c r="AW2889" s="38"/>
      <c r="AX2889" s="38"/>
      <c r="AY2889" s="38"/>
      <c r="BA2889" s="3">
        <f>IF(Q2889&gt;0,RANK(Q2889,(N2889:P2889,Q2889:AE2889)),0)</f>
        <v>6</v>
      </c>
      <c r="BB2889" s="3">
        <f>IF(R2889&gt;0,RANK(R2889,(N2889:P2889,Q2889:AE2889)),0)</f>
        <v>4</v>
      </c>
      <c r="BC2889" s="3">
        <f>IF(S2889&gt;0,RANK(S2889,(N2889:P2889,Q2889:AE2889)),0)</f>
        <v>0</v>
      </c>
      <c r="BD2889" s="3">
        <f>IF(T2889&gt;0,RANK(T2889,(N2889:P2889,Q2889:AE2889)),0)</f>
        <v>7</v>
      </c>
      <c r="BE2889" s="2">
        <f t="shared" si="1143"/>
        <v>5.3041018387553042E-3</v>
      </c>
      <c r="BF2889" s="2">
        <f t="shared" si="1144"/>
        <v>6.0113154172560116E-3</v>
      </c>
      <c r="BG2889" s="2">
        <f t="shared" si="1145"/>
        <v>0</v>
      </c>
      <c r="BH2889" s="2">
        <f t="shared" si="1146"/>
        <v>1.7680339462517679E-3</v>
      </c>
      <c r="BJ2889" t="s">
        <v>2886</v>
      </c>
      <c r="BK2889" t="s">
        <v>937</v>
      </c>
      <c r="BL2889">
        <v>2</v>
      </c>
      <c r="BN2889">
        <v>0</v>
      </c>
      <c r="BO2889" s="60">
        <v>49</v>
      </c>
      <c r="BP2889" s="62">
        <v>17</v>
      </c>
      <c r="BQ2889" s="66">
        <f t="shared" si="1147"/>
        <v>49017</v>
      </c>
      <c r="BR2889" s="66">
        <f t="shared" si="1137"/>
        <v>49017</v>
      </c>
      <c r="BS2889" s="3" t="s">
        <v>3083</v>
      </c>
      <c r="BY2889" s="73"/>
      <c r="CB2889" s="95"/>
      <c r="CD2889" s="38">
        <f t="shared" si="1148"/>
        <v>0</v>
      </c>
      <c r="CE2889" s="38">
        <f>3+1+18+17+2211+15+541+5+17</f>
        <v>2828</v>
      </c>
      <c r="CF2889" s="38">
        <v>17</v>
      </c>
    </row>
    <row r="2890" spans="1:91" ht="14" hidden="1" customHeight="1" outlineLevel="1" x14ac:dyDescent="0.2">
      <c r="A2890" t="s">
        <v>2357</v>
      </c>
      <c r="B2890" t="s">
        <v>937</v>
      </c>
      <c r="C2890" s="1">
        <f t="shared" si="1138"/>
        <v>5325</v>
      </c>
      <c r="D2890" s="3">
        <f>IF(N2890&gt;0, RANK(N2890,(N2890:P2890,Q2890:AE2890)),0)</f>
        <v>1</v>
      </c>
      <c r="E2890" s="3">
        <f>IF(O2890&gt;0,RANK(O2890,(N2890:P2890,Q2890:AE2890)),0)</f>
        <v>2</v>
      </c>
      <c r="F2890" s="3">
        <f>IF(P2890&gt;0,RANK(P2890,(N2890:P2890,Q2890:AE2890)),0)</f>
        <v>0</v>
      </c>
      <c r="G2890" s="1">
        <f t="shared" si="1149"/>
        <v>501</v>
      </c>
      <c r="H2890" s="2">
        <f t="shared" si="1150"/>
        <v>9.4084507042253518E-2</v>
      </c>
      <c r="I2890" s="2"/>
      <c r="J2890" s="2">
        <f t="shared" si="1139"/>
        <v>0.53107981220657274</v>
      </c>
      <c r="K2890" s="2">
        <f t="shared" si="1140"/>
        <v>0.43699530516431923</v>
      </c>
      <c r="L2890" s="2">
        <f t="shared" si="1141"/>
        <v>0</v>
      </c>
      <c r="M2890" s="2">
        <f t="shared" si="1142"/>
        <v>3.1924882629108031E-2</v>
      </c>
      <c r="N2890" s="38">
        <v>2828</v>
      </c>
      <c r="O2890" s="38">
        <v>2327</v>
      </c>
      <c r="P2890" s="38"/>
      <c r="Q2890" s="38">
        <v>25</v>
      </c>
      <c r="R2890" s="38">
        <v>49</v>
      </c>
      <c r="S2890" s="38"/>
      <c r="T2890" s="38">
        <v>15</v>
      </c>
      <c r="U2890" s="38">
        <v>16</v>
      </c>
      <c r="V2890" s="38"/>
      <c r="W2890" s="38">
        <v>25</v>
      </c>
      <c r="X2890" s="38">
        <v>0</v>
      </c>
      <c r="Y2890" s="38"/>
      <c r="Z2890" s="38"/>
      <c r="AA2890" s="38">
        <v>20</v>
      </c>
      <c r="AB2890" s="38"/>
      <c r="AC2890" s="38"/>
      <c r="AD2890" s="38"/>
      <c r="AE2890" s="38"/>
      <c r="AF2890" s="38"/>
      <c r="AG2890" s="38">
        <v>20</v>
      </c>
      <c r="AH2890" s="38"/>
      <c r="AI2890" s="38"/>
      <c r="AJ2890" s="38"/>
      <c r="AK2890" s="38"/>
      <c r="AL2890" s="38">
        <v>0</v>
      </c>
      <c r="AM2890" s="38"/>
      <c r="AN2890" s="38"/>
      <c r="AO2890" s="38"/>
      <c r="AP2890" s="38"/>
      <c r="AQ2890" s="38"/>
      <c r="AR2890" s="38"/>
      <c r="AS2890" s="38"/>
      <c r="AT2890" s="38"/>
      <c r="AU2890" s="38"/>
      <c r="AV2890" s="38"/>
      <c r="AW2890" s="38"/>
      <c r="AX2890" s="38"/>
      <c r="AY2890" s="38"/>
      <c r="BA2890" s="3">
        <f>IF(Q2890&gt;0,RANK(Q2890,(N2890:P2890,Q2890:AE2890)),0)</f>
        <v>4</v>
      </c>
      <c r="BB2890" s="3">
        <f>IF(R2890&gt;0,RANK(R2890,(N2890:P2890,Q2890:AE2890)),0)</f>
        <v>3</v>
      </c>
      <c r="BC2890" s="3">
        <f>IF(S2890&gt;0,RANK(S2890,(N2890:P2890,Q2890:AE2890)),0)</f>
        <v>0</v>
      </c>
      <c r="BD2890" s="3">
        <f>IF(T2890&gt;0,RANK(T2890,(N2890:P2890,Q2890:AE2890)),0)</f>
        <v>8</v>
      </c>
      <c r="BE2890" s="2">
        <f t="shared" si="1143"/>
        <v>4.6948356807511738E-3</v>
      </c>
      <c r="BF2890" s="2">
        <f t="shared" si="1144"/>
        <v>9.2018779342723008E-3</v>
      </c>
      <c r="BG2890" s="2">
        <f t="shared" si="1145"/>
        <v>0</v>
      </c>
      <c r="BH2890" s="2">
        <f t="shared" si="1146"/>
        <v>2.8169014084507044E-3</v>
      </c>
      <c r="BJ2890" t="s">
        <v>2357</v>
      </c>
      <c r="BK2890" t="s">
        <v>937</v>
      </c>
      <c r="BL2890">
        <v>3</v>
      </c>
      <c r="BN2890">
        <v>0</v>
      </c>
      <c r="BO2890" s="60">
        <v>49</v>
      </c>
      <c r="BP2890" s="62">
        <v>19</v>
      </c>
      <c r="BQ2890" s="66">
        <f t="shared" si="1147"/>
        <v>49019</v>
      </c>
      <c r="BR2890" s="66">
        <f t="shared" si="1137"/>
        <v>49019</v>
      </c>
      <c r="BS2890" s="3" t="s">
        <v>3083</v>
      </c>
      <c r="BX2890" s="6" t="s">
        <v>3972</v>
      </c>
      <c r="BY2890" s="73"/>
      <c r="CD2890" s="38">
        <f t="shared" si="1148"/>
        <v>0</v>
      </c>
      <c r="CE2890" s="38">
        <f>5371-46</f>
        <v>5325</v>
      </c>
      <c r="CF2890" s="38">
        <v>25</v>
      </c>
      <c r="CM2890" s="51"/>
    </row>
    <row r="2891" spans="1:91" ht="14" hidden="1" customHeight="1" outlineLevel="1" x14ac:dyDescent="0.2">
      <c r="A2891" t="s">
        <v>2777</v>
      </c>
      <c r="B2891" t="s">
        <v>937</v>
      </c>
      <c r="C2891" s="1">
        <f t="shared" si="1138"/>
        <v>28166</v>
      </c>
      <c r="D2891" s="3">
        <f>IF(N2891&gt;0, RANK(N2891,(N2891:P2891,Q2891:AE2891)),0)</f>
        <v>2</v>
      </c>
      <c r="E2891" s="3">
        <f>IF(O2891&gt;0,RANK(O2891,(N2891:P2891,Q2891:AE2891)),0)</f>
        <v>1</v>
      </c>
      <c r="F2891" s="3">
        <f>IF(P2891&gt;0,RANK(P2891,(N2891:P2891,Q2891:AE2891)),0)</f>
        <v>0</v>
      </c>
      <c r="G2891" s="1">
        <f t="shared" si="1149"/>
        <v>15888</v>
      </c>
      <c r="H2891" s="2">
        <f t="shared" si="1150"/>
        <v>0.56408435702620185</v>
      </c>
      <c r="I2891" s="2"/>
      <c r="J2891" s="2">
        <f t="shared" si="1139"/>
        <v>0.20176808918554284</v>
      </c>
      <c r="K2891" s="2">
        <f t="shared" si="1140"/>
        <v>0.76585244621174464</v>
      </c>
      <c r="L2891" s="2">
        <f t="shared" si="1141"/>
        <v>0</v>
      </c>
      <c r="M2891" s="2">
        <f t="shared" si="1142"/>
        <v>3.237946460271246E-2</v>
      </c>
      <c r="N2891" s="38">
        <v>5683</v>
      </c>
      <c r="O2891" s="38">
        <v>21571</v>
      </c>
      <c r="P2891" s="38"/>
      <c r="Q2891" s="38">
        <v>275</v>
      </c>
      <c r="R2891" s="38">
        <v>87</v>
      </c>
      <c r="S2891" s="38"/>
      <c r="T2891" s="38">
        <v>35</v>
      </c>
      <c r="U2891" s="38">
        <v>31</v>
      </c>
      <c r="V2891" s="38"/>
      <c r="W2891" s="38">
        <v>288</v>
      </c>
      <c r="X2891" s="38">
        <v>2</v>
      </c>
      <c r="Y2891" s="38"/>
      <c r="Z2891" s="38"/>
      <c r="AA2891" s="38">
        <v>154</v>
      </c>
      <c r="AB2891" s="38"/>
      <c r="AC2891" s="38"/>
      <c r="AD2891" s="38"/>
      <c r="AE2891" s="38"/>
      <c r="AF2891" s="38"/>
      <c r="AG2891" s="38">
        <v>40</v>
      </c>
      <c r="AH2891" s="38"/>
      <c r="AI2891" s="38"/>
      <c r="AJ2891" s="38"/>
      <c r="AK2891" s="38"/>
      <c r="AL2891" s="38">
        <v>0</v>
      </c>
      <c r="AM2891" s="38"/>
      <c r="AN2891" s="38"/>
      <c r="AO2891" s="38"/>
      <c r="AP2891" s="38"/>
      <c r="AQ2891" s="38"/>
      <c r="AR2891" s="38"/>
      <c r="AS2891" s="38"/>
      <c r="AT2891" s="38"/>
      <c r="AU2891" s="38"/>
      <c r="AV2891" s="38"/>
      <c r="AW2891" s="38"/>
      <c r="AX2891" s="38"/>
      <c r="AY2891" s="38"/>
      <c r="BA2891" s="3">
        <f>IF(Q2891&gt;0,RANK(Q2891,(N2891:P2891,Q2891:AE2891)),0)</f>
        <v>4</v>
      </c>
      <c r="BB2891" s="3">
        <f>IF(R2891&gt;0,RANK(R2891,(N2891:P2891,Q2891:AE2891)),0)</f>
        <v>6</v>
      </c>
      <c r="BC2891" s="3">
        <f>IF(S2891&gt;0,RANK(S2891,(N2891:P2891,Q2891:AE2891)),0)</f>
        <v>0</v>
      </c>
      <c r="BD2891" s="3">
        <f>IF(T2891&gt;0,RANK(T2891,(N2891:P2891,Q2891:AE2891)),0)</f>
        <v>7</v>
      </c>
      <c r="BE2891" s="2">
        <f t="shared" si="1143"/>
        <v>9.7635446992828234E-3</v>
      </c>
      <c r="BF2891" s="2">
        <f t="shared" si="1144"/>
        <v>3.0888305048640203E-3</v>
      </c>
      <c r="BG2891" s="2">
        <f t="shared" si="1145"/>
        <v>0</v>
      </c>
      <c r="BH2891" s="2">
        <f t="shared" si="1146"/>
        <v>1.2426329617269047E-3</v>
      </c>
      <c r="BJ2891" t="s">
        <v>2777</v>
      </c>
      <c r="BK2891" t="s">
        <v>937</v>
      </c>
      <c r="BL2891">
        <v>2</v>
      </c>
      <c r="BN2891">
        <v>0</v>
      </c>
      <c r="BO2891" s="60">
        <v>49</v>
      </c>
      <c r="BP2891" s="62">
        <v>21</v>
      </c>
      <c r="BQ2891" s="66">
        <f t="shared" si="1147"/>
        <v>49021</v>
      </c>
      <c r="BR2891" s="66">
        <f t="shared" si="1137"/>
        <v>49021</v>
      </c>
      <c r="BS2891" s="3" t="s">
        <v>3083</v>
      </c>
      <c r="BY2891" s="73"/>
      <c r="CB2891" s="95"/>
      <c r="CD2891" s="38">
        <f t="shared" si="1148"/>
        <v>0</v>
      </c>
      <c r="CE2891" s="38">
        <v>28166</v>
      </c>
      <c r="CF2891" s="38">
        <v>290</v>
      </c>
      <c r="CM2891" s="51"/>
    </row>
    <row r="2892" spans="1:91" ht="14" hidden="1" customHeight="1" outlineLevel="1" x14ac:dyDescent="0.2">
      <c r="A2892" t="s">
        <v>1427</v>
      </c>
      <c r="B2892" t="s">
        <v>937</v>
      </c>
      <c r="C2892" s="1">
        <f t="shared" si="1138"/>
        <v>6578</v>
      </c>
      <c r="D2892" s="3">
        <f>IF(N2892&gt;0, RANK(N2892,(N2892:P2892,Q2892:AE2892)),0)</f>
        <v>2</v>
      </c>
      <c r="E2892" s="3">
        <f>IF(O2892&gt;0,RANK(O2892,(N2892:P2892,Q2892:AE2892)),0)</f>
        <v>1</v>
      </c>
      <c r="F2892" s="3">
        <f>IF(P2892&gt;0,RANK(P2892,(N2892:P2892,Q2892:AE2892)),0)</f>
        <v>0</v>
      </c>
      <c r="G2892" s="1">
        <f t="shared" si="1149"/>
        <v>4937</v>
      </c>
      <c r="H2892" s="2">
        <f t="shared" si="1150"/>
        <v>0.75053207661903309</v>
      </c>
      <c r="I2892" s="2"/>
      <c r="J2892" s="2">
        <f t="shared" si="1139"/>
        <v>0.11158406810580723</v>
      </c>
      <c r="K2892" s="2">
        <f t="shared" si="1140"/>
        <v>0.86211614472484033</v>
      </c>
      <c r="L2892" s="2">
        <f t="shared" si="1141"/>
        <v>0</v>
      </c>
      <c r="M2892" s="2">
        <f t="shared" si="1142"/>
        <v>2.629978716935244E-2</v>
      </c>
      <c r="N2892" s="38">
        <v>734</v>
      </c>
      <c r="O2892" s="38">
        <v>5671</v>
      </c>
      <c r="P2892" s="38"/>
      <c r="Q2892" s="38">
        <v>39</v>
      </c>
      <c r="R2892" s="38">
        <v>10</v>
      </c>
      <c r="S2892" s="38"/>
      <c r="T2892" s="38">
        <v>6</v>
      </c>
      <c r="U2892" s="38">
        <v>4</v>
      </c>
      <c r="V2892" s="38"/>
      <c r="W2892" s="38">
        <v>60</v>
      </c>
      <c r="X2892" s="38">
        <v>0</v>
      </c>
      <c r="Y2892" s="38"/>
      <c r="Z2892" s="38"/>
      <c r="AA2892" s="38">
        <v>44</v>
      </c>
      <c r="AB2892" s="38"/>
      <c r="AC2892" s="38"/>
      <c r="AD2892" s="38"/>
      <c r="AE2892" s="38"/>
      <c r="AF2892" s="38"/>
      <c r="AG2892" s="38">
        <v>10</v>
      </c>
      <c r="AH2892" s="38"/>
      <c r="AI2892" s="38"/>
      <c r="AJ2892" s="38"/>
      <c r="AK2892" s="38"/>
      <c r="AL2892" s="38">
        <v>0</v>
      </c>
      <c r="AM2892" s="38"/>
      <c r="AN2892" s="38"/>
      <c r="AO2892" s="38"/>
      <c r="AP2892" s="38"/>
      <c r="AQ2892" s="38"/>
      <c r="AR2892" s="38"/>
      <c r="AS2892" s="38"/>
      <c r="AT2892" s="38"/>
      <c r="AU2892" s="38"/>
      <c r="AV2892" s="38"/>
      <c r="AW2892" s="38"/>
      <c r="AX2892" s="38"/>
      <c r="AY2892" s="38"/>
      <c r="BA2892" s="3">
        <f>IF(Q2892&gt;0,RANK(Q2892,(N2892:P2892,Q2892:AE2892)),0)</f>
        <v>5</v>
      </c>
      <c r="BB2892" s="3">
        <f>IF(R2892&gt;0,RANK(R2892,(N2892:P2892,Q2892:AE2892)),0)</f>
        <v>6</v>
      </c>
      <c r="BC2892" s="3">
        <f>IF(S2892&gt;0,RANK(S2892,(N2892:P2892,Q2892:AE2892)),0)</f>
        <v>0</v>
      </c>
      <c r="BD2892" s="3">
        <f>IF(T2892&gt;0,RANK(T2892,(N2892:P2892,Q2892:AE2892)),0)</f>
        <v>7</v>
      </c>
      <c r="BE2892" s="2">
        <f t="shared" si="1143"/>
        <v>5.9288537549407111E-3</v>
      </c>
      <c r="BF2892" s="2">
        <f t="shared" si="1144"/>
        <v>1.5202189115232593E-3</v>
      </c>
      <c r="BG2892" s="2">
        <f t="shared" si="1145"/>
        <v>0</v>
      </c>
      <c r="BH2892" s="2">
        <f t="shared" si="1146"/>
        <v>9.1213134691395562E-4</v>
      </c>
      <c r="BJ2892" t="s">
        <v>1427</v>
      </c>
      <c r="BK2892" t="s">
        <v>937</v>
      </c>
      <c r="BN2892">
        <v>0</v>
      </c>
      <c r="BO2892" s="60">
        <v>49</v>
      </c>
      <c r="BP2892" s="62">
        <v>23</v>
      </c>
      <c r="BQ2892" s="66">
        <f t="shared" si="1147"/>
        <v>49023</v>
      </c>
      <c r="BR2892" s="66">
        <f t="shared" si="1137"/>
        <v>49023</v>
      </c>
      <c r="BS2892" s="3" t="s">
        <v>3083</v>
      </c>
      <c r="BX2892" s="38"/>
      <c r="BY2892" s="73"/>
      <c r="CB2892" s="95"/>
      <c r="CD2892" s="38">
        <f t="shared" si="1148"/>
        <v>0</v>
      </c>
      <c r="CE2892" s="38">
        <f>4+10+44+10+5671+39+734+6+60</f>
        <v>6578</v>
      </c>
      <c r="CF2892" s="38">
        <v>60</v>
      </c>
      <c r="CM2892" s="51"/>
    </row>
    <row r="2893" spans="1:91" ht="14" hidden="1" customHeight="1" outlineLevel="1" x14ac:dyDescent="0.2">
      <c r="A2893" t="s">
        <v>256</v>
      </c>
      <c r="B2893" t="s">
        <v>937</v>
      </c>
      <c r="C2893" s="1">
        <f t="shared" si="1138"/>
        <v>4516</v>
      </c>
      <c r="D2893" s="3">
        <f>IF(N2893&gt;0, RANK(N2893,(N2893:P2893,Q2893:AE2893)),0)</f>
        <v>2</v>
      </c>
      <c r="E2893" s="3">
        <f>IF(O2893&gt;0,RANK(O2893,(N2893:P2893,Q2893:AE2893)),0)</f>
        <v>1</v>
      </c>
      <c r="F2893" s="3">
        <f>IF(P2893&gt;0,RANK(P2893,(N2893:P2893,Q2893:AE2893)),0)</f>
        <v>0</v>
      </c>
      <c r="G2893" s="1">
        <f t="shared" si="1149"/>
        <v>2140</v>
      </c>
      <c r="H2893" s="2">
        <f t="shared" si="1150"/>
        <v>0.47387068201948629</v>
      </c>
      <c r="I2893" s="2"/>
      <c r="J2893" s="2">
        <f t="shared" si="1139"/>
        <v>0.25177147918511955</v>
      </c>
      <c r="K2893" s="2">
        <f t="shared" si="1140"/>
        <v>0.7256421612046059</v>
      </c>
      <c r="L2893" s="2">
        <f t="shared" si="1141"/>
        <v>0</v>
      </c>
      <c r="M2893" s="2">
        <f t="shared" si="1142"/>
        <v>2.2586359610274553E-2</v>
      </c>
      <c r="N2893" s="38">
        <v>1137</v>
      </c>
      <c r="O2893" s="38">
        <v>3277</v>
      </c>
      <c r="P2893" s="38"/>
      <c r="Q2893" s="38">
        <v>32</v>
      </c>
      <c r="R2893" s="38">
        <v>11</v>
      </c>
      <c r="S2893" s="38"/>
      <c r="T2893" s="38">
        <v>4</v>
      </c>
      <c r="U2893" s="38">
        <v>6</v>
      </c>
      <c r="V2893" s="38"/>
      <c r="W2893" s="38">
        <v>28</v>
      </c>
      <c r="X2893" s="38">
        <v>2</v>
      </c>
      <c r="Y2893" s="38"/>
      <c r="Z2893" s="38"/>
      <c r="AA2893" s="38">
        <v>16</v>
      </c>
      <c r="AB2893" s="38"/>
      <c r="AC2893" s="38"/>
      <c r="AD2893" s="38"/>
      <c r="AE2893" s="38"/>
      <c r="AF2893" s="38"/>
      <c r="AG2893" s="38">
        <v>3</v>
      </c>
      <c r="AH2893" s="38"/>
      <c r="AI2893" s="38"/>
      <c r="AJ2893" s="38"/>
      <c r="AK2893" s="38"/>
      <c r="AL2893" s="38">
        <v>0</v>
      </c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BA2893" s="3">
        <f>IF(Q2893&gt;0,RANK(Q2893,(N2893:P2893,Q2893:AE2893)),0)</f>
        <v>3</v>
      </c>
      <c r="BB2893" s="3">
        <f>IF(R2893&gt;0,RANK(R2893,(N2893:P2893,Q2893:AE2893)),0)</f>
        <v>6</v>
      </c>
      <c r="BC2893" s="3">
        <f>IF(S2893&gt;0,RANK(S2893,(N2893:P2893,Q2893:AE2893)),0)</f>
        <v>0</v>
      </c>
      <c r="BD2893" s="3">
        <f>IF(T2893&gt;0,RANK(T2893,(N2893:P2893,Q2893:AE2893)),0)</f>
        <v>8</v>
      </c>
      <c r="BE2893" s="2">
        <f t="shared" si="1143"/>
        <v>7.0859167404782996E-3</v>
      </c>
      <c r="BF2893" s="2">
        <f t="shared" si="1144"/>
        <v>2.4357838795394152E-3</v>
      </c>
      <c r="BG2893" s="2">
        <f t="shared" si="1145"/>
        <v>0</v>
      </c>
      <c r="BH2893" s="2">
        <f t="shared" si="1146"/>
        <v>8.8573959255978745E-4</v>
      </c>
      <c r="BJ2893" t="s">
        <v>256</v>
      </c>
      <c r="BK2893" t="s">
        <v>937</v>
      </c>
      <c r="BL2893">
        <v>2</v>
      </c>
      <c r="BN2893">
        <v>0</v>
      </c>
      <c r="BO2893" s="60">
        <v>49</v>
      </c>
      <c r="BP2893" s="62">
        <v>25</v>
      </c>
      <c r="BQ2893" s="66">
        <f t="shared" si="1147"/>
        <v>49025</v>
      </c>
      <c r="BR2893" s="66">
        <f t="shared" si="1137"/>
        <v>49025</v>
      </c>
      <c r="BS2893" s="3" t="s">
        <v>3083</v>
      </c>
      <c r="BY2893" s="73"/>
      <c r="CB2893" s="95"/>
      <c r="CD2893" s="38">
        <f t="shared" si="1148"/>
        <v>0</v>
      </c>
      <c r="CE2893" s="38">
        <v>4516</v>
      </c>
      <c r="CF2893" s="1">
        <v>30</v>
      </c>
      <c r="CM2893" s="51"/>
    </row>
    <row r="2894" spans="1:91" ht="14" hidden="1" customHeight="1" outlineLevel="1" x14ac:dyDescent="0.2">
      <c r="A2894" t="s">
        <v>157</v>
      </c>
      <c r="B2894" t="s">
        <v>937</v>
      </c>
      <c r="C2894" s="1">
        <f t="shared" si="1138"/>
        <v>6451</v>
      </c>
      <c r="D2894" s="3">
        <f>IF(N2894&gt;0, RANK(N2894,(N2894:P2894,Q2894:AE2894)),0)</f>
        <v>2</v>
      </c>
      <c r="E2894" s="3">
        <f>IF(O2894&gt;0,RANK(O2894,(N2894:P2894,Q2894:AE2894)),0)</f>
        <v>1</v>
      </c>
      <c r="F2894" s="3">
        <f>IF(P2894&gt;0,RANK(P2894,(N2894:P2894,Q2894:AE2894)),0)</f>
        <v>0</v>
      </c>
      <c r="G2894" s="1">
        <f t="shared" si="1149"/>
        <v>4845</v>
      </c>
      <c r="H2894" s="2">
        <f t="shared" si="1150"/>
        <v>0.75104634940319326</v>
      </c>
      <c r="I2894" s="2"/>
      <c r="J2894" s="2">
        <f t="shared" si="1139"/>
        <v>0.11052549992249264</v>
      </c>
      <c r="K2894" s="2">
        <f t="shared" si="1140"/>
        <v>0.86157184932568598</v>
      </c>
      <c r="L2894" s="2">
        <f t="shared" si="1141"/>
        <v>0</v>
      </c>
      <c r="M2894" s="2">
        <f t="shared" si="1142"/>
        <v>2.7902650751821412E-2</v>
      </c>
      <c r="N2894" s="38">
        <v>713</v>
      </c>
      <c r="O2894" s="38">
        <v>5558</v>
      </c>
      <c r="P2894" s="38"/>
      <c r="Q2894" s="38">
        <v>45</v>
      </c>
      <c r="R2894" s="38">
        <v>8</v>
      </c>
      <c r="S2894" s="38"/>
      <c r="T2894" s="38">
        <v>8</v>
      </c>
      <c r="U2894" s="38">
        <v>2</v>
      </c>
      <c r="V2894" s="38"/>
      <c r="W2894" s="38">
        <v>64</v>
      </c>
      <c r="X2894" s="38">
        <v>1</v>
      </c>
      <c r="Y2894" s="38"/>
      <c r="Z2894" s="38"/>
      <c r="AA2894" s="38">
        <v>42</v>
      </c>
      <c r="AB2894" s="38"/>
      <c r="AC2894" s="38"/>
      <c r="AD2894" s="38"/>
      <c r="AE2894" s="38"/>
      <c r="AF2894" s="38"/>
      <c r="AG2894" s="38">
        <v>9</v>
      </c>
      <c r="AH2894" s="38"/>
      <c r="AI2894" s="38"/>
      <c r="AJ2894" s="38"/>
      <c r="AK2894" s="38"/>
      <c r="AL2894" s="38">
        <v>1</v>
      </c>
      <c r="AM2894" s="38"/>
      <c r="AN2894" s="38"/>
      <c r="AO2894" s="38"/>
      <c r="AP2894" s="38"/>
      <c r="AQ2894" s="38"/>
      <c r="AR2894" s="38"/>
      <c r="AS2894" s="38"/>
      <c r="AT2894" s="38"/>
      <c r="AU2894" s="38"/>
      <c r="AV2894" s="38"/>
      <c r="AW2894" s="38"/>
      <c r="AX2894" s="38"/>
      <c r="AY2894" s="38"/>
      <c r="BA2894" s="3">
        <f>IF(Q2894&gt;0,RANK(Q2894,(N2894:P2894,Q2894:AE2894)),0)</f>
        <v>4</v>
      </c>
      <c r="BB2894" s="3">
        <f>IF(R2894&gt;0,RANK(R2894,(N2894:P2894,Q2894:AE2894)),0)</f>
        <v>6</v>
      </c>
      <c r="BC2894" s="3">
        <f>IF(S2894&gt;0,RANK(S2894,(N2894:P2894,Q2894:AE2894)),0)</f>
        <v>0</v>
      </c>
      <c r="BD2894" s="3">
        <f>IF(T2894&gt;0,RANK(T2894,(N2894:P2894,Q2894:AE2894)),0)</f>
        <v>6</v>
      </c>
      <c r="BE2894" s="2">
        <f t="shared" si="1143"/>
        <v>6.9756626879553555E-3</v>
      </c>
      <c r="BF2894" s="2">
        <f t="shared" si="1144"/>
        <v>1.2401178111920632E-3</v>
      </c>
      <c r="BG2894" s="2">
        <f t="shared" si="1145"/>
        <v>0</v>
      </c>
      <c r="BH2894" s="2">
        <f t="shared" si="1146"/>
        <v>1.2401178111920632E-3</v>
      </c>
      <c r="BJ2894" t="s">
        <v>157</v>
      </c>
      <c r="BK2894" t="s">
        <v>937</v>
      </c>
      <c r="BL2894">
        <v>2</v>
      </c>
      <c r="BN2894">
        <v>0</v>
      </c>
      <c r="BO2894" s="60">
        <v>49</v>
      </c>
      <c r="BP2894" s="62">
        <v>27</v>
      </c>
      <c r="BQ2894" s="66">
        <f t="shared" si="1147"/>
        <v>49027</v>
      </c>
      <c r="BR2894" s="66">
        <f t="shared" si="1137"/>
        <v>49027</v>
      </c>
      <c r="BS2894" s="3" t="s">
        <v>3083</v>
      </c>
      <c r="BY2894" s="73"/>
      <c r="CB2894" s="95"/>
      <c r="CD2894" s="38">
        <f t="shared" si="1148"/>
        <v>73</v>
      </c>
      <c r="CE2894" s="38">
        <v>6378</v>
      </c>
      <c r="CF2894" s="38">
        <v>66</v>
      </c>
      <c r="CM2894" s="51"/>
    </row>
    <row r="2895" spans="1:91" ht="14" hidden="1" customHeight="1" outlineLevel="1" x14ac:dyDescent="0.2">
      <c r="A2895" t="s">
        <v>1124</v>
      </c>
      <c r="B2895" t="s">
        <v>937</v>
      </c>
      <c r="C2895" s="1">
        <f t="shared" si="1138"/>
        <v>6950</v>
      </c>
      <c r="D2895" s="3">
        <f>IF(N2895&gt;0, RANK(N2895,(N2895:P2895,Q2895:AE2895)),0)</f>
        <v>2</v>
      </c>
      <c r="E2895" s="3">
        <f>IF(O2895&gt;0,RANK(O2895,(N2895:P2895,Q2895:AE2895)),0)</f>
        <v>1</v>
      </c>
      <c r="F2895" s="3">
        <f>IF(P2895&gt;0,RANK(P2895,(N2895:P2895,Q2895:AE2895)),0)</f>
        <v>0</v>
      </c>
      <c r="G2895" s="1">
        <f t="shared" si="1149"/>
        <v>4044</v>
      </c>
      <c r="H2895" s="2">
        <f t="shared" si="1150"/>
        <v>0.58187050359712233</v>
      </c>
      <c r="I2895" s="2"/>
      <c r="J2895" s="2">
        <f t="shared" si="1139"/>
        <v>0.18071942446043165</v>
      </c>
      <c r="K2895" s="2">
        <f t="shared" si="1140"/>
        <v>0.76258992805755399</v>
      </c>
      <c r="L2895" s="2">
        <f t="shared" si="1141"/>
        <v>0</v>
      </c>
      <c r="M2895" s="2">
        <f t="shared" si="1142"/>
        <v>5.6690647482014356E-2</v>
      </c>
      <c r="N2895" s="38">
        <v>1256</v>
      </c>
      <c r="O2895" s="38">
        <v>5300</v>
      </c>
      <c r="P2895" s="38"/>
      <c r="Q2895" s="38">
        <v>104</v>
      </c>
      <c r="R2895" s="38">
        <v>22</v>
      </c>
      <c r="S2895" s="38"/>
      <c r="T2895" s="38">
        <v>3</v>
      </c>
      <c r="U2895" s="38">
        <v>2</v>
      </c>
      <c r="V2895" s="38"/>
      <c r="W2895" s="38">
        <v>190</v>
      </c>
      <c r="X2895" s="38">
        <v>3</v>
      </c>
      <c r="Y2895" s="38"/>
      <c r="Z2895" s="38"/>
      <c r="AA2895" s="38">
        <v>60</v>
      </c>
      <c r="AB2895" s="38"/>
      <c r="AC2895" s="38"/>
      <c r="AD2895" s="38"/>
      <c r="AE2895" s="38"/>
      <c r="AF2895" s="38"/>
      <c r="AG2895" s="38">
        <v>10</v>
      </c>
      <c r="AH2895" s="38"/>
      <c r="AI2895" s="38"/>
      <c r="AJ2895" s="38"/>
      <c r="AK2895" s="38"/>
      <c r="AL2895" s="38">
        <v>0</v>
      </c>
      <c r="AM2895" s="38"/>
      <c r="AN2895" s="38"/>
      <c r="AO2895" s="38"/>
      <c r="AP2895" s="38"/>
      <c r="AQ2895" s="38"/>
      <c r="AR2895" s="38"/>
      <c r="AS2895" s="38"/>
      <c r="AT2895" s="38"/>
      <c r="AU2895" s="38"/>
      <c r="AV2895" s="38"/>
      <c r="AW2895" s="38"/>
      <c r="AX2895" s="38"/>
      <c r="AY2895" s="38"/>
      <c r="BA2895" s="3">
        <f>IF(Q2895&gt;0,RANK(Q2895,(N2895:P2895,Q2895:AE2895)),0)</f>
        <v>4</v>
      </c>
      <c r="BB2895" s="3">
        <f>IF(R2895&gt;0,RANK(R2895,(N2895:P2895,Q2895:AE2895)),0)</f>
        <v>6</v>
      </c>
      <c r="BC2895" s="3">
        <f>IF(S2895&gt;0,RANK(S2895,(N2895:P2895,Q2895:AE2895)),0)</f>
        <v>0</v>
      </c>
      <c r="BD2895" s="3">
        <f>IF(T2895&gt;0,RANK(T2895,(N2895:P2895,Q2895:AE2895)),0)</f>
        <v>7</v>
      </c>
      <c r="BE2895" s="2">
        <f t="shared" si="1143"/>
        <v>1.4964028776978418E-2</v>
      </c>
      <c r="BF2895" s="2">
        <f t="shared" si="1144"/>
        <v>3.1654676258992807E-3</v>
      </c>
      <c r="BG2895" s="2">
        <f t="shared" si="1145"/>
        <v>0</v>
      </c>
      <c r="BH2895" s="2">
        <f t="shared" si="1146"/>
        <v>4.3165467625899283E-4</v>
      </c>
      <c r="BJ2895" t="s">
        <v>1124</v>
      </c>
      <c r="BK2895" t="s">
        <v>937</v>
      </c>
      <c r="BL2895">
        <v>1</v>
      </c>
      <c r="BN2895">
        <v>0</v>
      </c>
      <c r="BO2895" s="60">
        <v>49</v>
      </c>
      <c r="BP2895" s="62">
        <v>29</v>
      </c>
      <c r="BQ2895" s="66">
        <f t="shared" si="1147"/>
        <v>49029</v>
      </c>
      <c r="BR2895" s="66">
        <f t="shared" si="1137"/>
        <v>49029</v>
      </c>
      <c r="BS2895" s="3" t="s">
        <v>3083</v>
      </c>
      <c r="BX2895" s="38" t="s">
        <v>3972</v>
      </c>
      <c r="BY2895" s="73"/>
      <c r="CD2895" s="38">
        <f t="shared" si="1148"/>
        <v>6950</v>
      </c>
      <c r="CF2895" s="38">
        <v>193</v>
      </c>
    </row>
    <row r="2896" spans="1:91" ht="14" hidden="1" customHeight="1" outlineLevel="1" x14ac:dyDescent="0.2">
      <c r="A2896" t="s">
        <v>217</v>
      </c>
      <c r="B2896" t="s">
        <v>937</v>
      </c>
      <c r="C2896" s="1">
        <f t="shared" si="1138"/>
        <v>969</v>
      </c>
      <c r="D2896" s="3">
        <f>IF(N2896&gt;0, RANK(N2896,(N2896:P2896,Q2896:AE2896)),0)</f>
        <v>2</v>
      </c>
      <c r="E2896" s="3">
        <f>IF(O2896&gt;0,RANK(O2896,(N2896:P2896,Q2896:AE2896)),0)</f>
        <v>1</v>
      </c>
      <c r="F2896" s="3">
        <f>IF(P2896&gt;0,RANK(P2896,(N2896:P2896,Q2896:AE2896)),0)</f>
        <v>0</v>
      </c>
      <c r="G2896" s="1">
        <f t="shared" si="1149"/>
        <v>760</v>
      </c>
      <c r="H2896" s="2">
        <f t="shared" si="1150"/>
        <v>0.78431372549019607</v>
      </c>
      <c r="I2896" s="2"/>
      <c r="J2896" s="2">
        <f t="shared" si="1139"/>
        <v>9.7007223942208468E-2</v>
      </c>
      <c r="K2896" s="2">
        <f t="shared" si="1140"/>
        <v>0.88132094943240458</v>
      </c>
      <c r="L2896" s="2">
        <f t="shared" si="1141"/>
        <v>0</v>
      </c>
      <c r="M2896" s="2">
        <f t="shared" si="1142"/>
        <v>2.1671826625386914E-2</v>
      </c>
      <c r="N2896" s="38">
        <v>94</v>
      </c>
      <c r="O2896" s="38">
        <v>854</v>
      </c>
      <c r="P2896" s="38"/>
      <c r="Q2896" s="38">
        <v>3</v>
      </c>
      <c r="R2896" s="38">
        <v>4</v>
      </c>
      <c r="S2896" s="38"/>
      <c r="T2896" s="38">
        <v>0</v>
      </c>
      <c r="U2896" s="38">
        <v>0</v>
      </c>
      <c r="V2896" s="38"/>
      <c r="W2896" s="38">
        <v>6</v>
      </c>
      <c r="X2896" s="38">
        <v>0</v>
      </c>
      <c r="Y2896" s="38"/>
      <c r="Z2896" s="38"/>
      <c r="AA2896" s="38">
        <v>6</v>
      </c>
      <c r="AB2896" s="38"/>
      <c r="AC2896" s="38"/>
      <c r="AD2896" s="38"/>
      <c r="AE2896" s="38"/>
      <c r="AF2896" s="38"/>
      <c r="AG2896" s="38">
        <v>2</v>
      </c>
      <c r="AH2896" s="38"/>
      <c r="AI2896" s="38"/>
      <c r="AJ2896" s="38"/>
      <c r="AK2896" s="38"/>
      <c r="AL2896" s="38">
        <v>0</v>
      </c>
      <c r="AM2896" s="38"/>
      <c r="AN2896" s="38"/>
      <c r="AO2896" s="38"/>
      <c r="AP2896" s="38"/>
      <c r="AQ2896" s="38"/>
      <c r="AR2896" s="38"/>
      <c r="AS2896" s="38"/>
      <c r="AT2896" s="38"/>
      <c r="AU2896" s="38"/>
      <c r="AV2896" s="38"/>
      <c r="AW2896" s="38"/>
      <c r="AX2896" s="38"/>
      <c r="AY2896" s="38"/>
      <c r="BA2896" s="3">
        <f>IF(Q2896&gt;0,RANK(Q2896,(N2896:P2896,Q2896:AE2896)),0)</f>
        <v>6</v>
      </c>
      <c r="BB2896" s="3">
        <f>IF(R2896&gt;0,RANK(R2896,(N2896:P2896,Q2896:AE2896)),0)</f>
        <v>5</v>
      </c>
      <c r="BC2896" s="3">
        <f>IF(S2896&gt;0,RANK(S2896,(N2896:P2896,Q2896:AE2896)),0)</f>
        <v>0</v>
      </c>
      <c r="BD2896" s="3">
        <f>IF(T2896&gt;0,RANK(T2896,(N2896:P2896,Q2896:AE2896)),0)</f>
        <v>0</v>
      </c>
      <c r="BE2896" s="2">
        <f t="shared" si="1143"/>
        <v>3.0959752321981426E-3</v>
      </c>
      <c r="BF2896" s="2">
        <f t="shared" si="1144"/>
        <v>4.1279669762641896E-3</v>
      </c>
      <c r="BG2896" s="2">
        <f t="shared" si="1145"/>
        <v>0</v>
      </c>
      <c r="BH2896" s="2">
        <f t="shared" si="1146"/>
        <v>0</v>
      </c>
      <c r="BJ2896" t="s">
        <v>217</v>
      </c>
      <c r="BK2896" t="s">
        <v>937</v>
      </c>
      <c r="BL2896">
        <v>2</v>
      </c>
      <c r="BN2896">
        <v>0</v>
      </c>
      <c r="BO2896" s="60">
        <v>49</v>
      </c>
      <c r="BP2896" s="62">
        <v>31</v>
      </c>
      <c r="BQ2896" s="66">
        <f t="shared" si="1147"/>
        <v>49031</v>
      </c>
      <c r="BR2896" s="66">
        <f t="shared" si="1137"/>
        <v>49031</v>
      </c>
      <c r="BS2896" s="3" t="s">
        <v>3083</v>
      </c>
      <c r="BY2896" s="73"/>
      <c r="CB2896" s="95"/>
      <c r="CD2896" s="38">
        <f t="shared" si="1148"/>
        <v>0</v>
      </c>
      <c r="CE2896" s="38">
        <v>969</v>
      </c>
      <c r="CF2896" s="38">
        <v>6</v>
      </c>
      <c r="CM2896" s="51"/>
    </row>
    <row r="2897" spans="1:93" ht="14" hidden="1" customHeight="1" outlineLevel="1" x14ac:dyDescent="0.2">
      <c r="A2897" t="s">
        <v>233</v>
      </c>
      <c r="B2897" t="s">
        <v>937</v>
      </c>
      <c r="C2897" s="1">
        <f t="shared" si="1138"/>
        <v>1454</v>
      </c>
      <c r="D2897" s="3">
        <f>IF(N2897&gt;0, RANK(N2897,(N2897:P2897,Q2897:AE2897)),0)</f>
        <v>2</v>
      </c>
      <c r="E2897" s="3">
        <f>IF(O2897&gt;0,RANK(O2897,(N2897:P2897,Q2897:AE2897)),0)</f>
        <v>1</v>
      </c>
      <c r="F2897" s="3">
        <f>IF(P2897&gt;0,RANK(P2897,(N2897:P2897,Q2897:AE2897)),0)</f>
        <v>0</v>
      </c>
      <c r="G2897" s="1">
        <f t="shared" si="1149"/>
        <v>997</v>
      </c>
      <c r="H2897" s="2">
        <f t="shared" si="1150"/>
        <v>0.68569463548830811</v>
      </c>
      <c r="I2897" s="2"/>
      <c r="J2897" s="2">
        <f t="shared" si="1139"/>
        <v>0.14718019257221457</v>
      </c>
      <c r="K2897" s="2">
        <f t="shared" si="1140"/>
        <v>0.83287482806052271</v>
      </c>
      <c r="L2897" s="2">
        <f t="shared" si="1141"/>
        <v>0</v>
      </c>
      <c r="M2897" s="2">
        <f t="shared" si="1142"/>
        <v>1.9944979367262694E-2</v>
      </c>
      <c r="N2897" s="38">
        <v>214</v>
      </c>
      <c r="O2897" s="38">
        <v>1211</v>
      </c>
      <c r="P2897" s="38"/>
      <c r="Q2897" s="38">
        <v>13</v>
      </c>
      <c r="R2897" s="38">
        <v>3</v>
      </c>
      <c r="S2897" s="38"/>
      <c r="T2897" s="38">
        <v>0</v>
      </c>
      <c r="U2897" s="38">
        <v>0</v>
      </c>
      <c r="V2897" s="38"/>
      <c r="W2897" s="38">
        <v>7</v>
      </c>
      <c r="X2897" s="38">
        <v>0</v>
      </c>
      <c r="Y2897" s="38"/>
      <c r="Z2897" s="38"/>
      <c r="AA2897" s="38">
        <v>2</v>
      </c>
      <c r="AB2897" s="38"/>
      <c r="AC2897" s="38"/>
      <c r="AD2897" s="38"/>
      <c r="AE2897" s="38"/>
      <c r="AF2897" s="38"/>
      <c r="AG2897" s="38">
        <v>4</v>
      </c>
      <c r="AH2897" s="38"/>
      <c r="AI2897" s="38"/>
      <c r="AJ2897" s="38"/>
      <c r="AK2897" s="38"/>
      <c r="AL2897" s="38">
        <v>0</v>
      </c>
      <c r="AM2897" s="38"/>
      <c r="AN2897" s="38"/>
      <c r="AO2897" s="38"/>
      <c r="AP2897" s="38"/>
      <c r="AQ2897" s="38"/>
      <c r="AR2897" s="38"/>
      <c r="AS2897" s="38"/>
      <c r="AT2897" s="38"/>
      <c r="AU2897" s="38"/>
      <c r="AV2897" s="38"/>
      <c r="AW2897" s="38"/>
      <c r="AX2897" s="38"/>
      <c r="AY2897" s="38"/>
      <c r="BA2897" s="3">
        <f>IF(Q2897&gt;0,RANK(Q2897,(N2897:P2897,Q2897:AE2897)),0)</f>
        <v>3</v>
      </c>
      <c r="BB2897" s="3">
        <f>IF(R2897&gt;0,RANK(R2897,(N2897:P2897,Q2897:AE2897)),0)</f>
        <v>5</v>
      </c>
      <c r="BC2897" s="3">
        <f>IF(S2897&gt;0,RANK(S2897,(N2897:P2897,Q2897:AE2897)),0)</f>
        <v>0</v>
      </c>
      <c r="BD2897" s="3">
        <f>IF(T2897&gt;0,RANK(T2897,(N2897:P2897,Q2897:AE2897)),0)</f>
        <v>0</v>
      </c>
      <c r="BE2897" s="2">
        <f t="shared" si="1143"/>
        <v>8.9408528198074277E-3</v>
      </c>
      <c r="BF2897" s="2">
        <f t="shared" si="1144"/>
        <v>2.0632737276478678E-3</v>
      </c>
      <c r="BG2897" s="2">
        <f t="shared" si="1145"/>
        <v>0</v>
      </c>
      <c r="BH2897" s="2">
        <f t="shared" si="1146"/>
        <v>0</v>
      </c>
      <c r="BJ2897" t="s">
        <v>233</v>
      </c>
      <c r="BK2897" t="s">
        <v>937</v>
      </c>
      <c r="BL2897">
        <v>1</v>
      </c>
      <c r="BN2897">
        <v>0</v>
      </c>
      <c r="BO2897" s="60">
        <v>49</v>
      </c>
      <c r="BP2897" s="62">
        <v>33</v>
      </c>
      <c r="BQ2897" s="66">
        <f t="shared" si="1147"/>
        <v>49033</v>
      </c>
      <c r="BR2897" s="66">
        <f t="shared" si="1137"/>
        <v>49033</v>
      </c>
      <c r="BS2897" s="3" t="s">
        <v>3083</v>
      </c>
      <c r="BY2897" s="73"/>
      <c r="CB2897" s="95"/>
      <c r="CD2897" s="38">
        <f t="shared" si="1148"/>
        <v>0</v>
      </c>
      <c r="CE2897" s="38">
        <v>1454</v>
      </c>
      <c r="CF2897" s="38">
        <v>7</v>
      </c>
      <c r="CM2897" s="51"/>
    </row>
    <row r="2898" spans="1:93" ht="14" hidden="1" customHeight="1" outlineLevel="1" x14ac:dyDescent="0.2">
      <c r="A2898" t="s">
        <v>460</v>
      </c>
      <c r="B2898" t="s">
        <v>937</v>
      </c>
      <c r="C2898" s="1">
        <f t="shared" si="1138"/>
        <v>516891</v>
      </c>
      <c r="D2898" s="3">
        <f>IF(N2898&gt;0, RANK(N2898,(N2898:P2898,Q2898:AE2898)),0)</f>
        <v>1</v>
      </c>
      <c r="E2898" s="3">
        <f>IF(O2898&gt;0,RANK(O2898,(N2898:P2898,Q2898:AE2898)),0)</f>
        <v>2</v>
      </c>
      <c r="F2898" s="3">
        <f>IF(P2898&gt;0,RANK(P2898,(N2898:P2898,Q2898:AE2898)),0)</f>
        <v>0</v>
      </c>
      <c r="G2898" s="1">
        <f t="shared" si="1149"/>
        <v>52103</v>
      </c>
      <c r="H2898" s="2">
        <f t="shared" si="1150"/>
        <v>0.10080074909410301</v>
      </c>
      <c r="I2898" s="2"/>
      <c r="J2898" s="2">
        <f t="shared" si="1139"/>
        <v>0.52943076973675296</v>
      </c>
      <c r="K2898" s="2">
        <f t="shared" si="1140"/>
        <v>0.42863002064264999</v>
      </c>
      <c r="L2898" s="2">
        <f t="shared" si="1141"/>
        <v>0</v>
      </c>
      <c r="M2898" s="2">
        <f t="shared" si="1142"/>
        <v>4.1939209620597051E-2</v>
      </c>
      <c r="N2898" s="38">
        <v>273658</v>
      </c>
      <c r="O2898" s="38">
        <v>221555</v>
      </c>
      <c r="P2898" s="38"/>
      <c r="Q2898" s="38">
        <v>5260</v>
      </c>
      <c r="R2898" s="38">
        <v>3581</v>
      </c>
      <c r="S2898" s="38"/>
      <c r="T2898" s="38">
        <v>1437</v>
      </c>
      <c r="U2898" s="38">
        <v>921</v>
      </c>
      <c r="V2898" s="38"/>
      <c r="W2898" s="38">
        <v>7255</v>
      </c>
      <c r="X2898" s="38">
        <v>129</v>
      </c>
      <c r="Y2898" s="38"/>
      <c r="Z2898" s="38"/>
      <c r="AA2898" s="38">
        <v>2090</v>
      </c>
      <c r="AB2898" s="38"/>
      <c r="AC2898" s="38"/>
      <c r="AD2898" s="38"/>
      <c r="AE2898" s="38"/>
      <c r="AF2898" s="38"/>
      <c r="AG2898" s="38">
        <v>990</v>
      </c>
      <c r="AH2898" s="38"/>
      <c r="AI2898" s="38"/>
      <c r="AJ2898" s="38"/>
      <c r="AK2898" s="38"/>
      <c r="AL2898" s="38">
        <v>15</v>
      </c>
      <c r="AM2898" s="38"/>
      <c r="AN2898" s="38"/>
      <c r="AO2898" s="38"/>
      <c r="AP2898" s="38"/>
      <c r="AQ2898" s="38"/>
      <c r="AR2898" s="38"/>
      <c r="AS2898" s="38"/>
      <c r="AT2898" s="38"/>
      <c r="AU2898" s="38"/>
      <c r="AV2898" s="38"/>
      <c r="AW2898" s="38"/>
      <c r="AX2898" s="38"/>
      <c r="AY2898" s="38"/>
      <c r="BA2898" s="3">
        <f>IF(Q2898&gt;0,RANK(Q2898,(N2898:P2898,Q2898:AE2898)),0)</f>
        <v>4</v>
      </c>
      <c r="BB2898" s="3">
        <f>IF(R2898&gt;0,RANK(R2898,(N2898:P2898,Q2898:AE2898)),0)</f>
        <v>5</v>
      </c>
      <c r="BC2898" s="3">
        <f>IF(S2898&gt;0,RANK(S2898,(N2898:P2898,Q2898:AE2898)),0)</f>
        <v>0</v>
      </c>
      <c r="BD2898" s="3">
        <f>IF(T2898&gt;0,RANK(T2898,(N2898:P2898,Q2898:AE2898)),0)</f>
        <v>7</v>
      </c>
      <c r="BE2898" s="2">
        <f t="shared" si="1143"/>
        <v>1.0176226709306218E-2</v>
      </c>
      <c r="BF2898" s="2">
        <f t="shared" si="1144"/>
        <v>6.9279596665447838E-3</v>
      </c>
      <c r="BG2898" s="2">
        <f t="shared" si="1145"/>
        <v>0</v>
      </c>
      <c r="BH2898" s="2">
        <f t="shared" si="1146"/>
        <v>2.7800832283789039E-3</v>
      </c>
      <c r="BJ2898" t="s">
        <v>460</v>
      </c>
      <c r="BK2898" t="s">
        <v>937</v>
      </c>
      <c r="BN2898">
        <v>0</v>
      </c>
      <c r="BO2898" s="60">
        <v>49</v>
      </c>
      <c r="BP2898" s="62">
        <v>35</v>
      </c>
      <c r="BQ2898" s="66">
        <f t="shared" si="1147"/>
        <v>49035</v>
      </c>
      <c r="BR2898" s="66">
        <f t="shared" si="1137"/>
        <v>49035</v>
      </c>
      <c r="BS2898" s="3" t="s">
        <v>3083</v>
      </c>
      <c r="BY2898" s="73"/>
      <c r="CD2898" s="38">
        <f t="shared" si="1148"/>
        <v>7253</v>
      </c>
      <c r="CE2898" s="38">
        <v>509638</v>
      </c>
      <c r="CF2898" s="38">
        <v>7399</v>
      </c>
      <c r="CM2898" s="51"/>
    </row>
    <row r="2899" spans="1:93" ht="14" hidden="1" customHeight="1" outlineLevel="1" x14ac:dyDescent="0.2">
      <c r="A2899" t="s">
        <v>2473</v>
      </c>
      <c r="B2899" t="s">
        <v>937</v>
      </c>
      <c r="C2899" s="1">
        <f t="shared" si="1138"/>
        <v>6390</v>
      </c>
      <c r="D2899" s="3">
        <f>IF(N2899&gt;0, RANK(N2899,(N2899:P2899,Q2899:AE2899)),0)</f>
        <v>2</v>
      </c>
      <c r="E2899" s="3">
        <f>IF(O2899&gt;0,RANK(O2899,(N2899:P2899,Q2899:AE2899)),0)</f>
        <v>1</v>
      </c>
      <c r="F2899" s="3">
        <f>IF(P2899&gt;0,RANK(P2899,(N2899:P2899,Q2899:AE2899)),0)</f>
        <v>0</v>
      </c>
      <c r="G2899" s="1">
        <f t="shared" si="1149"/>
        <v>1032</v>
      </c>
      <c r="H2899" s="2">
        <f t="shared" si="1150"/>
        <v>0.16150234741784036</v>
      </c>
      <c r="I2899" s="2"/>
      <c r="J2899" s="2">
        <f t="shared" si="1139"/>
        <v>0.40391236306729267</v>
      </c>
      <c r="K2899" s="2">
        <f t="shared" si="1140"/>
        <v>0.56541471048513303</v>
      </c>
      <c r="L2899" s="2">
        <f t="shared" si="1141"/>
        <v>0</v>
      </c>
      <c r="M2899" s="2">
        <f t="shared" si="1142"/>
        <v>3.0672926447574245E-2</v>
      </c>
      <c r="N2899" s="38">
        <v>2581</v>
      </c>
      <c r="O2899" s="38">
        <v>3613</v>
      </c>
      <c r="P2899" s="38"/>
      <c r="Q2899" s="38">
        <v>39</v>
      </c>
      <c r="R2899" s="38">
        <v>14</v>
      </c>
      <c r="S2899" s="38"/>
      <c r="T2899" s="38">
        <v>23</v>
      </c>
      <c r="U2899" s="38">
        <v>16</v>
      </c>
      <c r="V2899" s="38"/>
      <c r="W2899" s="38">
        <v>61</v>
      </c>
      <c r="X2899" s="38">
        <v>1</v>
      </c>
      <c r="Y2899" s="38"/>
      <c r="Z2899" s="38"/>
      <c r="AA2899" s="38">
        <v>32</v>
      </c>
      <c r="AB2899" s="38"/>
      <c r="AC2899" s="38"/>
      <c r="AD2899" s="38"/>
      <c r="AE2899" s="38"/>
      <c r="AF2899" s="38"/>
      <c r="AG2899" s="38">
        <v>10</v>
      </c>
      <c r="AH2899" s="38"/>
      <c r="AI2899" s="38"/>
      <c r="AJ2899" s="38"/>
      <c r="AK2899" s="38"/>
      <c r="AL2899" s="38">
        <v>0</v>
      </c>
      <c r="AM2899" s="38"/>
      <c r="AN2899" s="38"/>
      <c r="AO2899" s="38"/>
      <c r="AP2899" s="38"/>
      <c r="AQ2899" s="38"/>
      <c r="AR2899" s="38"/>
      <c r="AS2899" s="38"/>
      <c r="AT2899" s="38"/>
      <c r="AU2899" s="38"/>
      <c r="AV2899" s="38"/>
      <c r="AW2899" s="38"/>
      <c r="AX2899" s="38"/>
      <c r="AY2899" s="38"/>
      <c r="BA2899" s="3">
        <f>IF(Q2899&gt;0,RANK(Q2899,(N2899:P2899,Q2899:AE2899)),0)</f>
        <v>4</v>
      </c>
      <c r="BB2899" s="3">
        <f>IF(R2899&gt;0,RANK(R2899,(N2899:P2899,Q2899:AE2899)),0)</f>
        <v>8</v>
      </c>
      <c r="BC2899" s="3">
        <f>IF(S2899&gt;0,RANK(S2899,(N2899:P2899,Q2899:AE2899)),0)</f>
        <v>0</v>
      </c>
      <c r="BD2899" s="3">
        <f>IF(T2899&gt;0,RANK(T2899,(N2899:P2899,Q2899:AE2899)),0)</f>
        <v>6</v>
      </c>
      <c r="BE2899" s="2">
        <f t="shared" si="1143"/>
        <v>6.1032863849765258E-3</v>
      </c>
      <c r="BF2899" s="2">
        <f t="shared" si="1144"/>
        <v>2.1909233176838809E-3</v>
      </c>
      <c r="BG2899" s="2">
        <f t="shared" si="1145"/>
        <v>0</v>
      </c>
      <c r="BH2899" s="2">
        <f t="shared" si="1146"/>
        <v>3.5993740219092333E-3</v>
      </c>
      <c r="BJ2899" t="s">
        <v>2473</v>
      </c>
      <c r="BK2899" t="s">
        <v>937</v>
      </c>
      <c r="BL2899">
        <v>3</v>
      </c>
      <c r="BN2899">
        <v>0</v>
      </c>
      <c r="BO2899" s="60">
        <v>49</v>
      </c>
      <c r="BP2899" s="62">
        <v>37</v>
      </c>
      <c r="BQ2899" s="66">
        <f t="shared" si="1147"/>
        <v>49037</v>
      </c>
      <c r="BR2899" s="66">
        <f t="shared" si="1137"/>
        <v>49037</v>
      </c>
      <c r="BS2899" s="3" t="s">
        <v>3083</v>
      </c>
      <c r="BY2899" s="73"/>
      <c r="CB2899" s="95"/>
      <c r="CD2899" s="38">
        <f t="shared" si="1148"/>
        <v>0</v>
      </c>
      <c r="CE2899" s="38">
        <v>6390</v>
      </c>
      <c r="CF2899" s="38">
        <v>62</v>
      </c>
      <c r="CM2899" s="51"/>
    </row>
    <row r="2900" spans="1:93" ht="14" hidden="1" customHeight="1" outlineLevel="1" x14ac:dyDescent="0.2">
      <c r="A2900" t="s">
        <v>461</v>
      </c>
      <c r="B2900" t="s">
        <v>937</v>
      </c>
      <c r="C2900" s="1">
        <f t="shared" si="1138"/>
        <v>13121</v>
      </c>
      <c r="D2900" s="3">
        <f>IF(N2900&gt;0, RANK(N2900,(N2900:P2900,Q2900:AE2900)),0)</f>
        <v>2</v>
      </c>
      <c r="E2900" s="3">
        <f>IF(O2900&gt;0,RANK(O2900,(N2900:P2900,Q2900:AE2900)),0)</f>
        <v>1</v>
      </c>
      <c r="F2900" s="3">
        <f>IF(P2900&gt;0,RANK(P2900,(N2900:P2900,Q2900:AE2900)),0)</f>
        <v>0</v>
      </c>
      <c r="G2900" s="1">
        <f t="shared" si="1149"/>
        <v>8747</v>
      </c>
      <c r="H2900" s="2">
        <f t="shared" si="1150"/>
        <v>0.66664126209892538</v>
      </c>
      <c r="I2900" s="2"/>
      <c r="J2900" s="2">
        <f t="shared" si="1139"/>
        <v>0.14526331834463838</v>
      </c>
      <c r="K2900" s="2">
        <f t="shared" si="1140"/>
        <v>0.81190458044356373</v>
      </c>
      <c r="L2900" s="2">
        <f t="shared" si="1141"/>
        <v>0</v>
      </c>
      <c r="M2900" s="2">
        <f t="shared" si="1142"/>
        <v>4.2832101211797924E-2</v>
      </c>
      <c r="N2900" s="38">
        <v>1906</v>
      </c>
      <c r="O2900" s="38">
        <v>10653</v>
      </c>
      <c r="P2900" s="38"/>
      <c r="Q2900" s="38">
        <v>101</v>
      </c>
      <c r="R2900" s="38">
        <v>35</v>
      </c>
      <c r="S2900" s="38"/>
      <c r="T2900" s="38">
        <v>19</v>
      </c>
      <c r="U2900" s="38">
        <v>17</v>
      </c>
      <c r="V2900" s="38"/>
      <c r="W2900" s="38">
        <v>178</v>
      </c>
      <c r="X2900" s="38">
        <v>0</v>
      </c>
      <c r="Y2900" s="38"/>
      <c r="Z2900" s="38"/>
      <c r="AA2900" s="38">
        <v>197</v>
      </c>
      <c r="AB2900" s="38"/>
      <c r="AC2900" s="38"/>
      <c r="AD2900" s="38"/>
      <c r="AE2900" s="38"/>
      <c r="AF2900" s="38"/>
      <c r="AG2900" s="38">
        <v>15</v>
      </c>
      <c r="AH2900" s="38"/>
      <c r="AI2900" s="38"/>
      <c r="AJ2900" s="38"/>
      <c r="AK2900" s="38"/>
      <c r="AL2900" s="38">
        <v>0</v>
      </c>
      <c r="AM2900" s="38"/>
      <c r="AN2900" s="38"/>
      <c r="AO2900" s="38"/>
      <c r="AP2900" s="38"/>
      <c r="AQ2900" s="38"/>
      <c r="AR2900" s="38"/>
      <c r="AS2900" s="38"/>
      <c r="AT2900" s="38"/>
      <c r="AU2900" s="38"/>
      <c r="AV2900" s="38"/>
      <c r="AW2900" s="38"/>
      <c r="AX2900" s="38"/>
      <c r="AY2900" s="38"/>
      <c r="BA2900" s="3">
        <f>IF(Q2900&gt;0,RANK(Q2900,(N2900:P2900,Q2900:AE2900)),0)</f>
        <v>5</v>
      </c>
      <c r="BB2900" s="3">
        <f>IF(R2900&gt;0,RANK(R2900,(N2900:P2900,Q2900:AE2900)),0)</f>
        <v>6</v>
      </c>
      <c r="BC2900" s="3">
        <f>IF(S2900&gt;0,RANK(S2900,(N2900:P2900,Q2900:AE2900)),0)</f>
        <v>0</v>
      </c>
      <c r="BD2900" s="3">
        <f>IF(T2900&gt;0,RANK(T2900,(N2900:P2900,Q2900:AE2900)),0)</f>
        <v>7</v>
      </c>
      <c r="BE2900" s="2">
        <f t="shared" si="1143"/>
        <v>7.6975840256078044E-3</v>
      </c>
      <c r="BF2900" s="2">
        <f t="shared" si="1144"/>
        <v>2.6674796128343878E-3</v>
      </c>
      <c r="BG2900" s="2">
        <f t="shared" si="1145"/>
        <v>0</v>
      </c>
      <c r="BH2900" s="2">
        <f t="shared" si="1146"/>
        <v>1.4480603612529533E-3</v>
      </c>
      <c r="BJ2900" t="s">
        <v>461</v>
      </c>
      <c r="BK2900" t="s">
        <v>937</v>
      </c>
      <c r="BL2900">
        <v>4</v>
      </c>
      <c r="BN2900">
        <v>0</v>
      </c>
      <c r="BO2900" s="60">
        <v>49</v>
      </c>
      <c r="BP2900" s="62">
        <v>39</v>
      </c>
      <c r="BQ2900" s="66">
        <f t="shared" si="1147"/>
        <v>49039</v>
      </c>
      <c r="BR2900" s="66">
        <f t="shared" si="1137"/>
        <v>49039</v>
      </c>
      <c r="BS2900" s="3" t="s">
        <v>3083</v>
      </c>
      <c r="BX2900" s="6" t="s">
        <v>3972</v>
      </c>
      <c r="BY2900" s="73"/>
      <c r="CD2900" s="38">
        <f t="shared" si="1148"/>
        <v>13121</v>
      </c>
      <c r="CF2900" s="38">
        <v>178</v>
      </c>
    </row>
    <row r="2901" spans="1:93" ht="14" hidden="1" customHeight="1" outlineLevel="1" x14ac:dyDescent="0.2">
      <c r="A2901" t="s">
        <v>789</v>
      </c>
      <c r="B2901" t="s">
        <v>937</v>
      </c>
      <c r="C2901" s="1">
        <f t="shared" si="1138"/>
        <v>10991</v>
      </c>
      <c r="D2901" s="3">
        <f>IF(N2901&gt;0, RANK(N2901,(N2901:P2901,Q2901:AE2901)),0)</f>
        <v>2</v>
      </c>
      <c r="E2901" s="3">
        <f>IF(O2901&gt;0,RANK(O2901,(N2901:P2901,Q2901:AE2901)),0)</f>
        <v>1</v>
      </c>
      <c r="F2901" s="3">
        <f>IF(P2901&gt;0,RANK(P2901,(N2901:P2901,Q2901:AE2901)),0)</f>
        <v>0</v>
      </c>
      <c r="G2901" s="1">
        <f t="shared" si="1149"/>
        <v>8290</v>
      </c>
      <c r="H2901" s="2">
        <f t="shared" si="1150"/>
        <v>0.7542534801200983</v>
      </c>
      <c r="I2901" s="2"/>
      <c r="J2901" s="2">
        <f t="shared" si="1139"/>
        <v>0.1124556455281594</v>
      </c>
      <c r="K2901" s="2">
        <f t="shared" si="1140"/>
        <v>0.86670912564825764</v>
      </c>
      <c r="L2901" s="2">
        <f t="shared" si="1141"/>
        <v>0</v>
      </c>
      <c r="M2901" s="2">
        <f t="shared" si="1142"/>
        <v>2.0835228823583019E-2</v>
      </c>
      <c r="N2901" s="38">
        <v>1236</v>
      </c>
      <c r="O2901" s="38">
        <v>9526</v>
      </c>
      <c r="P2901" s="38"/>
      <c r="Q2901" s="38">
        <v>64</v>
      </c>
      <c r="R2901" s="38">
        <v>27</v>
      </c>
      <c r="S2901" s="38"/>
      <c r="T2901" s="38">
        <v>11</v>
      </c>
      <c r="U2901" s="38">
        <v>4</v>
      </c>
      <c r="V2901" s="38"/>
      <c r="W2901" s="38">
        <v>65</v>
      </c>
      <c r="X2901" s="38">
        <v>0</v>
      </c>
      <c r="Y2901" s="38"/>
      <c r="Z2901" s="38"/>
      <c r="AA2901" s="38">
        <v>47</v>
      </c>
      <c r="AB2901" s="38"/>
      <c r="AC2901" s="38"/>
      <c r="AD2901" s="38"/>
      <c r="AE2901" s="38"/>
      <c r="AF2901" s="38"/>
      <c r="AG2901" s="38">
        <v>11</v>
      </c>
      <c r="AH2901" s="38"/>
      <c r="AI2901" s="38"/>
      <c r="AJ2901" s="38"/>
      <c r="AK2901" s="38"/>
      <c r="AL2901" s="38">
        <v>0</v>
      </c>
      <c r="AM2901" s="38"/>
      <c r="AN2901" s="38"/>
      <c r="AO2901" s="38"/>
      <c r="AP2901" s="38"/>
      <c r="AQ2901" s="38"/>
      <c r="AR2901" s="38"/>
      <c r="AS2901" s="38"/>
      <c r="AT2901" s="38"/>
      <c r="AU2901" s="38"/>
      <c r="AV2901" s="38"/>
      <c r="AW2901" s="38"/>
      <c r="AX2901" s="38"/>
      <c r="AY2901" s="38"/>
      <c r="BA2901" s="3">
        <f>IF(Q2901&gt;0,RANK(Q2901,(N2901:P2901,Q2901:AE2901)),0)</f>
        <v>4</v>
      </c>
      <c r="BB2901" s="3">
        <f>IF(R2901&gt;0,RANK(R2901,(N2901:P2901,Q2901:AE2901)),0)</f>
        <v>6</v>
      </c>
      <c r="BC2901" s="3">
        <f>IF(S2901&gt;0,RANK(S2901,(N2901:P2901,Q2901:AE2901)),0)</f>
        <v>0</v>
      </c>
      <c r="BD2901" s="3">
        <f>IF(T2901&gt;0,RANK(T2901,(N2901:P2901,Q2901:AE2901)),0)</f>
        <v>7</v>
      </c>
      <c r="BE2901" s="2">
        <f t="shared" si="1143"/>
        <v>5.8229460467655357E-3</v>
      </c>
      <c r="BF2901" s="2">
        <f t="shared" si="1144"/>
        <v>2.4565553634792103E-3</v>
      </c>
      <c r="BG2901" s="2">
        <f t="shared" si="1145"/>
        <v>0</v>
      </c>
      <c r="BH2901" s="2">
        <f t="shared" si="1146"/>
        <v>1.0008188517878264E-3</v>
      </c>
      <c r="BJ2901" t="s">
        <v>789</v>
      </c>
      <c r="BK2901" t="s">
        <v>937</v>
      </c>
      <c r="BL2901">
        <v>2</v>
      </c>
      <c r="BN2901">
        <v>0</v>
      </c>
      <c r="BO2901" s="60">
        <v>49</v>
      </c>
      <c r="BP2901" s="62">
        <v>41</v>
      </c>
      <c r="BQ2901" s="66">
        <f t="shared" si="1147"/>
        <v>49041</v>
      </c>
      <c r="BR2901" s="66">
        <f t="shared" si="1137"/>
        <v>49041</v>
      </c>
      <c r="BS2901" s="3" t="s">
        <v>3083</v>
      </c>
      <c r="BY2901" s="73"/>
      <c r="CB2901" s="95"/>
      <c r="CD2901" s="38">
        <f t="shared" si="1148"/>
        <v>65</v>
      </c>
      <c r="CE2901" s="38">
        <f>4+11+47+27+9526+64+1236+11</f>
        <v>10926</v>
      </c>
      <c r="CF2901" s="38">
        <v>65</v>
      </c>
      <c r="CM2901" s="51"/>
    </row>
    <row r="2902" spans="1:93" ht="14" hidden="1" customHeight="1" outlineLevel="1" x14ac:dyDescent="0.2">
      <c r="A2902" t="s">
        <v>2867</v>
      </c>
      <c r="B2902" t="s">
        <v>937</v>
      </c>
      <c r="C2902" s="1">
        <f t="shared" si="1138"/>
        <v>26224</v>
      </c>
      <c r="D2902" s="3">
        <f>IF(N2902&gt;0, RANK(N2902,(N2902:P2902,Q2902:AE2902)),0)</f>
        <v>1</v>
      </c>
      <c r="E2902" s="3">
        <f>IF(O2902&gt;0,RANK(O2902,(N2902:P2902,Q2902:AE2902)),0)</f>
        <v>2</v>
      </c>
      <c r="F2902" s="3">
        <f>IF(P2902&gt;0,RANK(P2902,(N2902:P2902,Q2902:AE2902)),0)</f>
        <v>0</v>
      </c>
      <c r="G2902" s="1">
        <f t="shared" si="1149"/>
        <v>3829</v>
      </c>
      <c r="H2902" s="2">
        <f t="shared" si="1150"/>
        <v>0.14601128737034777</v>
      </c>
      <c r="I2902" s="2"/>
      <c r="J2902" s="2">
        <f t="shared" si="1139"/>
        <v>0.5571995118974985</v>
      </c>
      <c r="K2902" s="2">
        <f t="shared" si="1140"/>
        <v>0.4111882245271507</v>
      </c>
      <c r="L2902" s="2">
        <f t="shared" si="1141"/>
        <v>0</v>
      </c>
      <c r="M2902" s="2">
        <f t="shared" si="1142"/>
        <v>3.1612263575350796E-2</v>
      </c>
      <c r="N2902" s="38">
        <v>14612</v>
      </c>
      <c r="O2902" s="38">
        <v>10783</v>
      </c>
      <c r="P2902" s="38"/>
      <c r="Q2902" s="38">
        <v>236</v>
      </c>
      <c r="R2902" s="38">
        <v>121</v>
      </c>
      <c r="S2902" s="38"/>
      <c r="T2902" s="38">
        <v>19</v>
      </c>
      <c r="U2902" s="38">
        <v>23</v>
      </c>
      <c r="V2902" s="38"/>
      <c r="W2902" s="38">
        <v>348</v>
      </c>
      <c r="X2902" s="38">
        <v>0</v>
      </c>
      <c r="Y2902" s="38"/>
      <c r="Z2902" s="38"/>
      <c r="AA2902" s="38">
        <v>46</v>
      </c>
      <c r="AB2902" s="38"/>
      <c r="AC2902" s="38"/>
      <c r="AD2902" s="38"/>
      <c r="AE2902" s="38"/>
      <c r="AF2902" s="38"/>
      <c r="AG2902" s="38">
        <v>36</v>
      </c>
      <c r="AH2902" s="38"/>
      <c r="AI2902" s="38"/>
      <c r="AJ2902" s="38"/>
      <c r="AK2902" s="38"/>
      <c r="AL2902" s="38">
        <v>0</v>
      </c>
      <c r="AM2902" s="38"/>
      <c r="AN2902" s="38"/>
      <c r="AO2902" s="38"/>
      <c r="AP2902" s="38"/>
      <c r="AQ2902" s="38"/>
      <c r="AR2902" s="38"/>
      <c r="AS2902" s="38"/>
      <c r="AT2902" s="38"/>
      <c r="AU2902" s="38"/>
      <c r="AV2902" s="38"/>
      <c r="AW2902" s="38"/>
      <c r="AX2902" s="38"/>
      <c r="AY2902" s="38"/>
      <c r="BA2902" s="3">
        <f>IF(Q2902&gt;0,RANK(Q2902,(N2902:P2902,Q2902:AE2902)),0)</f>
        <v>4</v>
      </c>
      <c r="BB2902" s="3">
        <f>IF(R2902&gt;0,RANK(R2902,(N2902:P2902,Q2902:AE2902)),0)</f>
        <v>5</v>
      </c>
      <c r="BC2902" s="3">
        <f>IF(S2902&gt;0,RANK(S2902,(N2902:P2902,Q2902:AE2902)),0)</f>
        <v>0</v>
      </c>
      <c r="BD2902" s="3">
        <f>IF(T2902&gt;0,RANK(T2902,(N2902:P2902,Q2902:AE2902)),0)</f>
        <v>8</v>
      </c>
      <c r="BE2902" s="2">
        <f t="shared" si="1143"/>
        <v>8.9993898718730928E-3</v>
      </c>
      <c r="BF2902" s="2">
        <f t="shared" si="1144"/>
        <v>4.6140939597315439E-3</v>
      </c>
      <c r="BG2902" s="2">
        <f t="shared" si="1145"/>
        <v>0</v>
      </c>
      <c r="BH2902" s="2">
        <f t="shared" si="1146"/>
        <v>7.2452715070164733E-4</v>
      </c>
      <c r="BJ2902" t="s">
        <v>2867</v>
      </c>
      <c r="BK2902" t="s">
        <v>937</v>
      </c>
      <c r="BN2902">
        <v>0</v>
      </c>
      <c r="BO2902" s="60">
        <v>49</v>
      </c>
      <c r="BP2902" s="62">
        <v>43</v>
      </c>
      <c r="BQ2902" s="66">
        <f t="shared" si="1147"/>
        <v>49043</v>
      </c>
      <c r="BR2902" s="66">
        <f t="shared" si="1137"/>
        <v>49043</v>
      </c>
      <c r="BS2902" s="3" t="s">
        <v>3083</v>
      </c>
      <c r="BY2902" s="73"/>
      <c r="CB2902" s="95"/>
      <c r="CD2902" s="38">
        <f t="shared" si="1148"/>
        <v>0</v>
      </c>
      <c r="CE2902" s="38">
        <v>26224</v>
      </c>
      <c r="CF2902" s="38">
        <v>348</v>
      </c>
      <c r="CM2902" s="51"/>
    </row>
    <row r="2903" spans="1:93" ht="14" hidden="1" customHeight="1" outlineLevel="1" x14ac:dyDescent="0.2">
      <c r="A2903" t="s">
        <v>1527</v>
      </c>
      <c r="B2903" t="s">
        <v>937</v>
      </c>
      <c r="C2903" s="1">
        <f t="shared" si="1138"/>
        <v>34366</v>
      </c>
      <c r="D2903" s="3">
        <f>IF(N2903&gt;0, RANK(N2903,(N2903:P2903,Q2903:AE2903)),0)</f>
        <v>2</v>
      </c>
      <c r="E2903" s="3">
        <f>IF(O2903&gt;0,RANK(O2903,(N2903:P2903,Q2903:AE2903)),0)</f>
        <v>1</v>
      </c>
      <c r="F2903" s="3">
        <f>IF(P2903&gt;0,RANK(P2903,(N2903:P2903,Q2903:AE2903)),0)</f>
        <v>0</v>
      </c>
      <c r="G2903" s="1">
        <f t="shared" si="1149"/>
        <v>13924</v>
      </c>
      <c r="H2903" s="2">
        <f t="shared" si="1150"/>
        <v>0.40516789850433566</v>
      </c>
      <c r="I2903" s="2"/>
      <c r="J2903" s="2">
        <f t="shared" si="1139"/>
        <v>0.27818192399464586</v>
      </c>
      <c r="K2903" s="2">
        <f t="shared" si="1140"/>
        <v>0.68334982249898157</v>
      </c>
      <c r="L2903" s="2">
        <f t="shared" si="1141"/>
        <v>0</v>
      </c>
      <c r="M2903" s="2">
        <f t="shared" si="1142"/>
        <v>3.8468253506372507E-2</v>
      </c>
      <c r="N2903" s="38">
        <v>9560</v>
      </c>
      <c r="O2903" s="38">
        <v>23484</v>
      </c>
      <c r="P2903" s="38"/>
      <c r="Q2903" s="38">
        <v>358</v>
      </c>
      <c r="R2903" s="38">
        <v>168</v>
      </c>
      <c r="S2903" s="38"/>
      <c r="T2903" s="38">
        <v>66</v>
      </c>
      <c r="U2903" s="38">
        <v>36</v>
      </c>
      <c r="V2903" s="38"/>
      <c r="W2903" s="38">
        <v>360</v>
      </c>
      <c r="X2903" s="38">
        <v>18</v>
      </c>
      <c r="Y2903" s="38"/>
      <c r="Z2903" s="38"/>
      <c r="AA2903" s="38">
        <v>237</v>
      </c>
      <c r="AB2903" s="38"/>
      <c r="AC2903" s="38"/>
      <c r="AD2903" s="38"/>
      <c r="AE2903" s="38"/>
      <c r="AF2903" s="38"/>
      <c r="AG2903" s="38">
        <v>79</v>
      </c>
      <c r="AH2903" s="38"/>
      <c r="AI2903" s="38"/>
      <c r="AJ2903" s="38"/>
      <c r="AK2903" s="38"/>
      <c r="AL2903" s="38">
        <v>0</v>
      </c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BA2903" s="3">
        <f>IF(Q2903&gt;0,RANK(Q2903,(N2903:P2903,Q2903:AE2903)),0)</f>
        <v>4</v>
      </c>
      <c r="BB2903" s="3">
        <f>IF(R2903&gt;0,RANK(R2903,(N2903:P2903,Q2903:AE2903)),0)</f>
        <v>6</v>
      </c>
      <c r="BC2903" s="3">
        <f>IF(S2903&gt;0,RANK(S2903,(N2903:P2903,Q2903:AE2903)),0)</f>
        <v>0</v>
      </c>
      <c r="BD2903" s="3">
        <f>IF(T2903&gt;0,RANK(T2903,(N2903:P2903,Q2903:AE2903)),0)</f>
        <v>7</v>
      </c>
      <c r="BE2903" s="2">
        <f t="shared" si="1143"/>
        <v>1.0417272885991969E-2</v>
      </c>
      <c r="BF2903" s="2">
        <f t="shared" si="1144"/>
        <v>4.8885526392364546E-3</v>
      </c>
      <c r="BG2903" s="2">
        <f t="shared" si="1145"/>
        <v>0</v>
      </c>
      <c r="BH2903" s="2">
        <f t="shared" si="1146"/>
        <v>1.9205028225571785E-3</v>
      </c>
      <c r="BJ2903" t="s">
        <v>1527</v>
      </c>
      <c r="BK2903" t="s">
        <v>937</v>
      </c>
      <c r="BL2903">
        <v>2</v>
      </c>
      <c r="BN2903">
        <v>0</v>
      </c>
      <c r="BO2903" s="60">
        <v>49</v>
      </c>
      <c r="BP2903" s="62">
        <v>45</v>
      </c>
      <c r="BQ2903" s="66">
        <f t="shared" si="1147"/>
        <v>49045</v>
      </c>
      <c r="BR2903" s="66">
        <f t="shared" si="1137"/>
        <v>49045</v>
      </c>
      <c r="BS2903" s="3" t="s">
        <v>3083</v>
      </c>
      <c r="BY2903" s="73"/>
      <c r="CB2903" s="95"/>
      <c r="CD2903" s="38">
        <f t="shared" si="1148"/>
        <v>0</v>
      </c>
      <c r="CE2903" s="38">
        <f>34366</f>
        <v>34366</v>
      </c>
      <c r="CF2903" s="1">
        <v>378</v>
      </c>
      <c r="CM2903" s="51"/>
    </row>
    <row r="2904" spans="1:93" ht="14" hidden="1" customHeight="1" outlineLevel="1" x14ac:dyDescent="0.2">
      <c r="A2904" t="s">
        <v>1660</v>
      </c>
      <c r="B2904" t="s">
        <v>937</v>
      </c>
      <c r="C2904" s="1">
        <f t="shared" si="1138"/>
        <v>15929</v>
      </c>
      <c r="D2904" s="3">
        <f>IF(N2904&gt;0, RANK(N2904,(N2904:P2904,Q2904:AE2904)),0)</f>
        <v>2</v>
      </c>
      <c r="E2904" s="3">
        <f>IF(O2904&gt;0,RANK(O2904,(N2904:P2904,Q2904:AE2904)),0)</f>
        <v>1</v>
      </c>
      <c r="F2904" s="3">
        <f>IF(P2904&gt;0,RANK(P2904,(N2904:P2904,Q2904:AE2904)),0)</f>
        <v>0</v>
      </c>
      <c r="G2904" s="1">
        <f t="shared" si="1149"/>
        <v>11647</v>
      </c>
      <c r="H2904" s="2">
        <f t="shared" si="1150"/>
        <v>0.73118212066043065</v>
      </c>
      <c r="I2904" s="2"/>
      <c r="J2904" s="2">
        <f t="shared" si="1139"/>
        <v>0.12254378805951409</v>
      </c>
      <c r="K2904" s="2">
        <f t="shared" si="1140"/>
        <v>0.8537259087199448</v>
      </c>
      <c r="L2904" s="2">
        <f t="shared" si="1141"/>
        <v>0</v>
      </c>
      <c r="M2904" s="2">
        <f t="shared" si="1142"/>
        <v>2.3730303220541149E-2</v>
      </c>
      <c r="N2904" s="38">
        <v>1952</v>
      </c>
      <c r="O2904" s="38">
        <v>13599</v>
      </c>
      <c r="P2904" s="38"/>
      <c r="Q2904" s="38">
        <v>113</v>
      </c>
      <c r="R2904" s="38">
        <v>33</v>
      </c>
      <c r="S2904" s="38"/>
      <c r="T2904" s="38">
        <v>15</v>
      </c>
      <c r="U2904" s="38">
        <v>11</v>
      </c>
      <c r="V2904" s="38"/>
      <c r="W2904" s="38">
        <v>97</v>
      </c>
      <c r="X2904" s="38">
        <v>1</v>
      </c>
      <c r="Y2904" s="38"/>
      <c r="Z2904" s="38"/>
      <c r="AA2904" s="38">
        <v>84</v>
      </c>
      <c r="AB2904" s="38"/>
      <c r="AC2904" s="38"/>
      <c r="AD2904" s="38"/>
      <c r="AE2904" s="38"/>
      <c r="AF2904" s="38"/>
      <c r="AG2904" s="38">
        <v>24</v>
      </c>
      <c r="AH2904" s="38"/>
      <c r="AI2904" s="38"/>
      <c r="AJ2904" s="38"/>
      <c r="AK2904" s="38"/>
      <c r="AL2904" s="38">
        <v>0</v>
      </c>
      <c r="AM2904" s="38"/>
      <c r="AN2904" s="38"/>
      <c r="AO2904" s="38"/>
      <c r="AP2904" s="38"/>
      <c r="AQ2904" s="38"/>
      <c r="AR2904" s="38"/>
      <c r="AS2904" s="38"/>
      <c r="AT2904" s="38"/>
      <c r="AU2904" s="38"/>
      <c r="AV2904" s="38"/>
      <c r="AW2904" s="38"/>
      <c r="AX2904" s="38"/>
      <c r="AY2904" s="38"/>
      <c r="BA2904" s="3">
        <f>IF(Q2904&gt;0,RANK(Q2904,(N2904:P2904,Q2904:AE2904)),0)</f>
        <v>3</v>
      </c>
      <c r="BB2904" s="3">
        <f>IF(R2904&gt;0,RANK(R2904,(N2904:P2904,Q2904:AE2904)),0)</f>
        <v>6</v>
      </c>
      <c r="BC2904" s="3">
        <f>IF(S2904&gt;0,RANK(S2904,(N2904:P2904,Q2904:AE2904)),0)</f>
        <v>0</v>
      </c>
      <c r="BD2904" s="3">
        <f>IF(T2904&gt;0,RANK(T2904,(N2904:P2904,Q2904:AE2904)),0)</f>
        <v>7</v>
      </c>
      <c r="BE2904" s="2">
        <f t="shared" si="1143"/>
        <v>7.0939795341829369E-3</v>
      </c>
      <c r="BF2904" s="2">
        <f t="shared" si="1144"/>
        <v>2.0716931383012115E-3</v>
      </c>
      <c r="BG2904" s="2">
        <f t="shared" si="1145"/>
        <v>0</v>
      </c>
      <c r="BH2904" s="2">
        <f t="shared" si="1146"/>
        <v>9.4167869922782347E-4</v>
      </c>
      <c r="BJ2904" t="s">
        <v>1660</v>
      </c>
      <c r="BK2904" t="s">
        <v>937</v>
      </c>
      <c r="BL2904">
        <v>3</v>
      </c>
      <c r="BN2904">
        <v>0</v>
      </c>
      <c r="BO2904" s="60">
        <v>49</v>
      </c>
      <c r="BP2904" s="62">
        <v>47</v>
      </c>
      <c r="BQ2904" s="66">
        <f t="shared" si="1147"/>
        <v>49047</v>
      </c>
      <c r="BR2904" s="66">
        <f t="shared" si="1137"/>
        <v>49047</v>
      </c>
      <c r="BS2904" s="3" t="s">
        <v>3083</v>
      </c>
      <c r="BY2904" s="73"/>
      <c r="CB2904" s="95"/>
      <c r="CD2904" s="38">
        <f t="shared" si="1148"/>
        <v>0</v>
      </c>
      <c r="CE2904" s="1">
        <v>15929</v>
      </c>
      <c r="CF2904" s="38">
        <v>98</v>
      </c>
      <c r="CM2904" s="51"/>
    </row>
    <row r="2905" spans="1:93" ht="14" hidden="1" customHeight="1" outlineLevel="1" x14ac:dyDescent="0.2">
      <c r="A2905" t="s">
        <v>273</v>
      </c>
      <c r="B2905" t="s">
        <v>937</v>
      </c>
      <c r="C2905" s="1">
        <f t="shared" si="1138"/>
        <v>305271</v>
      </c>
      <c r="D2905" s="3">
        <f>IF(N2905&gt;0, RANK(N2905,(N2905:P2905,Q2905:AE2905)),0)</f>
        <v>2</v>
      </c>
      <c r="E2905" s="3">
        <f>IF(O2905&gt;0,RANK(O2905,(N2905:P2905,Q2905:AE2905)),0)</f>
        <v>1</v>
      </c>
      <c r="F2905" s="3">
        <f>IF(P2905&gt;0,RANK(P2905,(N2905:P2905,Q2905:AE2905)),0)</f>
        <v>0</v>
      </c>
      <c r="G2905" s="1">
        <f t="shared" si="1149"/>
        <v>118539</v>
      </c>
      <c r="H2905" s="2">
        <f t="shared" si="1150"/>
        <v>0.3883074383089124</v>
      </c>
      <c r="I2905" s="2"/>
      <c r="J2905" s="2">
        <f t="shared" si="1139"/>
        <v>0.27823474879697058</v>
      </c>
      <c r="K2905" s="2">
        <f t="shared" si="1140"/>
        <v>0.66654218710588298</v>
      </c>
      <c r="L2905" s="2">
        <f t="shared" si="1141"/>
        <v>0</v>
      </c>
      <c r="M2905" s="2">
        <f t="shared" si="1142"/>
        <v>5.5223064097146501E-2</v>
      </c>
      <c r="N2905" s="38">
        <v>84937</v>
      </c>
      <c r="O2905" s="38">
        <v>203476</v>
      </c>
      <c r="P2905" s="38"/>
      <c r="Q2905" s="38">
        <v>4397</v>
      </c>
      <c r="R2905" s="38">
        <v>1582</v>
      </c>
      <c r="S2905" s="38"/>
      <c r="T2905" s="38">
        <v>536</v>
      </c>
      <c r="U2905" s="38">
        <v>382</v>
      </c>
      <c r="V2905" s="38"/>
      <c r="W2905" s="38">
        <v>7159</v>
      </c>
      <c r="X2905" s="38">
        <v>155</v>
      </c>
      <c r="Y2905" s="38"/>
      <c r="Z2905" s="38"/>
      <c r="AA2905" s="38">
        <v>2164</v>
      </c>
      <c r="AB2905" s="38"/>
      <c r="AC2905" s="38"/>
      <c r="AD2905" s="38"/>
      <c r="AE2905" s="38"/>
      <c r="AF2905" s="38"/>
      <c r="AG2905" s="38">
        <v>470</v>
      </c>
      <c r="AH2905" s="38"/>
      <c r="AI2905" s="38"/>
      <c r="AJ2905" s="38"/>
      <c r="AK2905" s="38"/>
      <c r="AL2905" s="38">
        <v>13</v>
      </c>
      <c r="AM2905" s="38"/>
      <c r="AN2905" s="38"/>
      <c r="AO2905" s="38"/>
      <c r="AP2905" s="38"/>
      <c r="AQ2905" s="38"/>
      <c r="AR2905" s="38"/>
      <c r="AS2905" s="38"/>
      <c r="AT2905" s="38"/>
      <c r="AU2905" s="38"/>
      <c r="AV2905" s="38"/>
      <c r="AW2905" s="38"/>
      <c r="AX2905" s="38"/>
      <c r="AY2905" s="38"/>
      <c r="BA2905" s="3">
        <f>IF(Q2905&gt;0,RANK(Q2905,(N2905:P2905,Q2905:AE2905)),0)</f>
        <v>4</v>
      </c>
      <c r="BB2905" s="3">
        <f>IF(R2905&gt;0,RANK(R2905,(N2905:P2905,Q2905:AE2905)),0)</f>
        <v>6</v>
      </c>
      <c r="BC2905" s="3">
        <f>IF(S2905&gt;0,RANK(S2905,(N2905:P2905,Q2905:AE2905)),0)</f>
        <v>0</v>
      </c>
      <c r="BD2905" s="3">
        <f>IF(T2905&gt;0,RANK(T2905,(N2905:P2905,Q2905:AE2905)),0)</f>
        <v>7</v>
      </c>
      <c r="BE2905" s="2">
        <f t="shared" si="1143"/>
        <v>1.4403595493839899E-2</v>
      </c>
      <c r="BF2905" s="2">
        <f t="shared" si="1144"/>
        <v>5.1822806621002323E-3</v>
      </c>
      <c r="BG2905" s="2">
        <f t="shared" si="1145"/>
        <v>0</v>
      </c>
      <c r="BH2905" s="2">
        <f t="shared" si="1146"/>
        <v>1.7558169626332013E-3</v>
      </c>
      <c r="BJ2905" t="s">
        <v>273</v>
      </c>
      <c r="BK2905" t="s">
        <v>937</v>
      </c>
      <c r="BN2905">
        <v>0</v>
      </c>
      <c r="BO2905" s="60">
        <v>49</v>
      </c>
      <c r="BP2905" s="62">
        <v>49</v>
      </c>
      <c r="BQ2905" s="66">
        <f t="shared" si="1147"/>
        <v>49049</v>
      </c>
      <c r="BR2905" s="66">
        <f t="shared" si="1137"/>
        <v>49049</v>
      </c>
      <c r="BS2905" s="3" t="s">
        <v>3083</v>
      </c>
      <c r="BY2905" s="73"/>
      <c r="CB2905" s="95"/>
      <c r="CD2905" s="38">
        <f t="shared" si="1148"/>
        <v>0</v>
      </c>
      <c r="CE2905" s="38">
        <v>305271</v>
      </c>
      <c r="CF2905" s="38">
        <v>7327</v>
      </c>
      <c r="CM2905" s="51"/>
    </row>
    <row r="2906" spans="1:93" ht="14" hidden="1" customHeight="1" outlineLevel="1" x14ac:dyDescent="0.2">
      <c r="A2906" t="s">
        <v>1721</v>
      </c>
      <c r="B2906" t="s">
        <v>937</v>
      </c>
      <c r="C2906" s="1">
        <f t="shared" si="1138"/>
        <v>18716</v>
      </c>
      <c r="D2906" s="3">
        <f>IF(N2906&gt;0, RANK(N2906,(N2906:P2906,Q2906:AE2906)),0)</f>
        <v>2</v>
      </c>
      <c r="E2906" s="3">
        <f>IF(O2906&gt;0,RANK(O2906,(N2906:P2906,Q2906:AE2906)),0)</f>
        <v>1</v>
      </c>
      <c r="F2906" s="3">
        <f>IF(P2906&gt;0,RANK(P2906,(N2906:P2906,Q2906:AE2906)),0)</f>
        <v>0</v>
      </c>
      <c r="G2906" s="1">
        <f t="shared" si="1149"/>
        <v>5036</v>
      </c>
      <c r="H2906" s="2">
        <f t="shared" si="1150"/>
        <v>0.26907458858730499</v>
      </c>
      <c r="I2906" s="2"/>
      <c r="J2906" s="2">
        <f t="shared" si="1139"/>
        <v>0.34510579183586237</v>
      </c>
      <c r="K2906" s="2">
        <f t="shared" si="1140"/>
        <v>0.61418038042316736</v>
      </c>
      <c r="L2906" s="2">
        <f t="shared" si="1141"/>
        <v>0</v>
      </c>
      <c r="M2906" s="2">
        <f t="shared" si="1142"/>
        <v>4.071382774097021E-2</v>
      </c>
      <c r="N2906" s="38">
        <v>6459</v>
      </c>
      <c r="O2906" s="38">
        <v>11495</v>
      </c>
      <c r="P2906" s="38"/>
      <c r="Q2906" s="38">
        <v>188</v>
      </c>
      <c r="R2906" s="38">
        <v>83</v>
      </c>
      <c r="S2906" s="38"/>
      <c r="T2906" s="38">
        <v>12</v>
      </c>
      <c r="U2906" s="38">
        <v>15</v>
      </c>
      <c r="V2906" s="38"/>
      <c r="W2906" s="38">
        <v>362</v>
      </c>
      <c r="X2906" s="38">
        <v>0</v>
      </c>
      <c r="Y2906" s="38"/>
      <c r="Z2906" s="38"/>
      <c r="AA2906" s="38">
        <v>79</v>
      </c>
      <c r="AB2906" s="38"/>
      <c r="AC2906" s="38"/>
      <c r="AD2906" s="38"/>
      <c r="AE2906" s="38"/>
      <c r="AF2906" s="38"/>
      <c r="AG2906" s="38">
        <v>23</v>
      </c>
      <c r="AH2906" s="38"/>
      <c r="AI2906" s="38"/>
      <c r="AJ2906" s="38"/>
      <c r="AK2906" s="38"/>
      <c r="AL2906" s="38">
        <v>0</v>
      </c>
      <c r="AM2906" s="38"/>
      <c r="AN2906" s="38"/>
      <c r="AO2906" s="38"/>
      <c r="AP2906" s="38"/>
      <c r="AQ2906" s="38"/>
      <c r="AR2906" s="38"/>
      <c r="AS2906" s="38"/>
      <c r="AT2906" s="38"/>
      <c r="AU2906" s="38"/>
      <c r="AV2906" s="38"/>
      <c r="AW2906" s="38"/>
      <c r="AX2906" s="38"/>
      <c r="AY2906" s="38"/>
      <c r="BA2906" s="3">
        <f>IF(Q2906&gt;0,RANK(Q2906,(N2906:P2906,Q2906:AE2906)),0)</f>
        <v>4</v>
      </c>
      <c r="BB2906" s="3">
        <f>IF(R2906&gt;0,RANK(R2906,(N2906:P2906,Q2906:AE2906)),0)</f>
        <v>5</v>
      </c>
      <c r="BC2906" s="3">
        <f>IF(S2906&gt;0,RANK(S2906,(N2906:P2906,Q2906:AE2906)),0)</f>
        <v>0</v>
      </c>
      <c r="BD2906" s="3">
        <f>IF(T2906&gt;0,RANK(T2906,(N2906:P2906,Q2906:AE2906)),0)</f>
        <v>8</v>
      </c>
      <c r="BE2906" s="2">
        <f t="shared" si="1143"/>
        <v>1.0044881384911306E-2</v>
      </c>
      <c r="BF2906" s="2">
        <f t="shared" si="1144"/>
        <v>4.4347082709980763E-3</v>
      </c>
      <c r="BG2906" s="2">
        <f t="shared" si="1145"/>
        <v>0</v>
      </c>
      <c r="BH2906" s="2">
        <f t="shared" si="1146"/>
        <v>6.4116264159008339E-4</v>
      </c>
      <c r="BJ2906" t="s">
        <v>1721</v>
      </c>
      <c r="BK2906" t="s">
        <v>937</v>
      </c>
      <c r="BL2906">
        <v>3</v>
      </c>
      <c r="BN2906">
        <v>0</v>
      </c>
      <c r="BO2906" s="60">
        <v>49</v>
      </c>
      <c r="BP2906" s="62">
        <v>51</v>
      </c>
      <c r="BQ2906" s="66">
        <f t="shared" si="1147"/>
        <v>49051</v>
      </c>
      <c r="BR2906" s="66">
        <f t="shared" si="1137"/>
        <v>49051</v>
      </c>
      <c r="BS2906" s="3" t="s">
        <v>3083</v>
      </c>
      <c r="BY2906" s="73"/>
      <c r="CD2906" s="38">
        <f t="shared" si="1148"/>
        <v>0</v>
      </c>
      <c r="CE2906" s="38">
        <f>18979-3-260</f>
        <v>18716</v>
      </c>
      <c r="CF2906" s="38">
        <v>362</v>
      </c>
      <c r="CM2906" s="51"/>
    </row>
    <row r="2907" spans="1:93" ht="14" hidden="1" customHeight="1" outlineLevel="1" x14ac:dyDescent="0.2">
      <c r="A2907" t="s">
        <v>674</v>
      </c>
      <c r="B2907" t="s">
        <v>937</v>
      </c>
      <c r="C2907" s="1">
        <f t="shared" si="1138"/>
        <v>98352</v>
      </c>
      <c r="D2907" s="3">
        <f>IF(N2907&gt;0, RANK(N2907,(N2907:P2907,Q2907:AE2907)),0)</f>
        <v>2</v>
      </c>
      <c r="E2907" s="3">
        <f>IF(O2907&gt;0,RANK(O2907,(N2907:P2907,Q2907:AE2907)),0)</f>
        <v>1</v>
      </c>
      <c r="F2907" s="3">
        <f>IF(P2907&gt;0,RANK(P2907,(N2907:P2907,Q2907:AE2907)),0)</f>
        <v>0</v>
      </c>
      <c r="G2907" s="1">
        <f t="shared" si="1149"/>
        <v>50838</v>
      </c>
      <c r="H2907" s="2">
        <f t="shared" si="1150"/>
        <v>0.51689848706686192</v>
      </c>
      <c r="I2907" s="2"/>
      <c r="J2907" s="2">
        <f t="shared" si="1139"/>
        <v>0.22701114364730762</v>
      </c>
      <c r="K2907" s="2">
        <f t="shared" si="1140"/>
        <v>0.74390963071416949</v>
      </c>
      <c r="L2907" s="2">
        <f t="shared" si="1141"/>
        <v>0</v>
      </c>
      <c r="M2907" s="2">
        <f t="shared" si="1142"/>
        <v>2.9079225638522832E-2</v>
      </c>
      <c r="N2907" s="38">
        <v>22327</v>
      </c>
      <c r="O2907" s="38">
        <v>73165</v>
      </c>
      <c r="P2907" s="38"/>
      <c r="Q2907" s="38">
        <v>719</v>
      </c>
      <c r="R2907" s="38">
        <v>294</v>
      </c>
      <c r="S2907" s="38"/>
      <c r="T2907" s="38">
        <v>105</v>
      </c>
      <c r="U2907" s="38">
        <v>81</v>
      </c>
      <c r="V2907" s="38"/>
      <c r="W2907" s="38">
        <v>1097</v>
      </c>
      <c r="X2907" s="38">
        <v>11</v>
      </c>
      <c r="Y2907" s="38"/>
      <c r="Z2907" s="38"/>
      <c r="AA2907" s="38">
        <v>447</v>
      </c>
      <c r="AB2907" s="38"/>
      <c r="AC2907" s="38"/>
      <c r="AD2907" s="38"/>
      <c r="AE2907" s="38"/>
      <c r="AF2907" s="38"/>
      <c r="AG2907" s="38">
        <v>105</v>
      </c>
      <c r="AH2907" s="38"/>
      <c r="AI2907" s="38"/>
      <c r="AJ2907" s="38"/>
      <c r="AK2907" s="38"/>
      <c r="AL2907" s="38">
        <v>1</v>
      </c>
      <c r="AM2907" s="38"/>
      <c r="AN2907" s="38"/>
      <c r="AO2907" s="38"/>
      <c r="AP2907" s="38"/>
      <c r="AQ2907" s="38"/>
      <c r="AR2907" s="38"/>
      <c r="AS2907" s="38"/>
      <c r="AT2907" s="38"/>
      <c r="AU2907" s="38"/>
      <c r="AV2907" s="38"/>
      <c r="AW2907" s="38"/>
      <c r="AX2907" s="38"/>
      <c r="AY2907" s="38"/>
      <c r="BA2907" s="3">
        <f>IF(Q2907&gt;0,RANK(Q2907,(N2907:P2907,Q2907:AE2907)),0)</f>
        <v>4</v>
      </c>
      <c r="BB2907" s="3">
        <f>IF(R2907&gt;0,RANK(R2907,(N2907:P2907,Q2907:AE2907)),0)</f>
        <v>6</v>
      </c>
      <c r="BC2907" s="3">
        <f>IF(S2907&gt;0,RANK(S2907,(N2907:P2907,Q2907:AE2907)),0)</f>
        <v>0</v>
      </c>
      <c r="BD2907" s="3">
        <f>IF(T2907&gt;0,RANK(T2907,(N2907:P2907,Q2907:AE2907)),0)</f>
        <v>7</v>
      </c>
      <c r="BE2907" s="2">
        <f t="shared" si="1143"/>
        <v>7.3104766552789975E-3</v>
      </c>
      <c r="BF2907" s="2">
        <f t="shared" si="1144"/>
        <v>2.9892630551488532E-3</v>
      </c>
      <c r="BG2907" s="2">
        <f t="shared" si="1145"/>
        <v>0</v>
      </c>
      <c r="BH2907" s="2">
        <f t="shared" si="1146"/>
        <v>1.0675939482674476E-3</v>
      </c>
      <c r="BJ2907" t="s">
        <v>674</v>
      </c>
      <c r="BK2907" t="s">
        <v>937</v>
      </c>
      <c r="BL2907">
        <v>2</v>
      </c>
      <c r="BN2907">
        <v>0</v>
      </c>
      <c r="BO2907" s="60">
        <v>49</v>
      </c>
      <c r="BP2907" s="62">
        <v>53</v>
      </c>
      <c r="BQ2907" s="66">
        <f t="shared" si="1147"/>
        <v>49053</v>
      </c>
      <c r="BR2907" s="66">
        <f t="shared" si="1137"/>
        <v>49053</v>
      </c>
      <c r="BS2907" s="3" t="s">
        <v>3083</v>
      </c>
      <c r="BY2907" s="73"/>
      <c r="CB2907" s="95"/>
      <c r="CD2907" s="38">
        <f t="shared" si="1148"/>
        <v>0</v>
      </c>
      <c r="CE2907" s="38">
        <v>98352</v>
      </c>
      <c r="CF2907" s="38">
        <v>1109</v>
      </c>
      <c r="CM2907" s="51"/>
    </row>
    <row r="2908" spans="1:93" ht="14" hidden="1" customHeight="1" outlineLevel="1" x14ac:dyDescent="0.2">
      <c r="A2908" t="s">
        <v>414</v>
      </c>
      <c r="B2908" t="s">
        <v>937</v>
      </c>
      <c r="C2908" s="1">
        <f t="shared" si="1138"/>
        <v>1660</v>
      </c>
      <c r="D2908" s="3">
        <f>IF(N2908&gt;0, RANK(N2908,(N2908:P2908,Q2908:AE2908)),0)</f>
        <v>2</v>
      </c>
      <c r="E2908" s="3">
        <f>IF(O2908&gt;0,RANK(O2908,(N2908:P2908,Q2908:AE2908)),0)</f>
        <v>1</v>
      </c>
      <c r="F2908" s="3">
        <f>IF(P2908&gt;0,RANK(P2908,(N2908:P2908,Q2908:AE2908)),0)</f>
        <v>0</v>
      </c>
      <c r="G2908" s="1">
        <f t="shared" si="1149"/>
        <v>857</v>
      </c>
      <c r="H2908" s="2">
        <f t="shared" si="1150"/>
        <v>0.51626506024096386</v>
      </c>
      <c r="I2908" s="2"/>
      <c r="J2908" s="2">
        <f t="shared" si="1139"/>
        <v>0.22951807228915663</v>
      </c>
      <c r="K2908" s="2">
        <f t="shared" si="1140"/>
        <v>0.74578313253012052</v>
      </c>
      <c r="L2908" s="2">
        <f t="shared" si="1141"/>
        <v>0</v>
      </c>
      <c r="M2908" s="2">
        <f t="shared" si="1142"/>
        <v>2.4698795180722821E-2</v>
      </c>
      <c r="N2908" s="38">
        <v>381</v>
      </c>
      <c r="O2908" s="38">
        <v>1238</v>
      </c>
      <c r="P2908" s="38"/>
      <c r="Q2908" s="38">
        <v>8</v>
      </c>
      <c r="R2908" s="38">
        <v>5</v>
      </c>
      <c r="S2908" s="38"/>
      <c r="T2908" s="38">
        <v>2</v>
      </c>
      <c r="U2908" s="38">
        <v>6</v>
      </c>
      <c r="V2908" s="38"/>
      <c r="W2908" s="38">
        <v>9</v>
      </c>
      <c r="X2908" s="38">
        <v>0</v>
      </c>
      <c r="Y2908" s="38"/>
      <c r="Z2908" s="38"/>
      <c r="AA2908" s="38">
        <v>10</v>
      </c>
      <c r="AB2908" s="38"/>
      <c r="AC2908" s="38"/>
      <c r="AD2908" s="38"/>
      <c r="AE2908" s="38"/>
      <c r="AF2908" s="38"/>
      <c r="AG2908" s="38">
        <v>1</v>
      </c>
      <c r="AH2908" s="38"/>
      <c r="AI2908" s="38"/>
      <c r="AJ2908" s="38"/>
      <c r="AK2908" s="38"/>
      <c r="AL2908" s="38">
        <v>0</v>
      </c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BA2908" s="3">
        <f>IF(Q2908&gt;0,RANK(Q2908,(N2908:P2908,Q2908:AE2908)),0)</f>
        <v>5</v>
      </c>
      <c r="BB2908" s="3">
        <f>IF(R2908&gt;0,RANK(R2908,(N2908:P2908,Q2908:AE2908)),0)</f>
        <v>7</v>
      </c>
      <c r="BC2908" s="3">
        <f>IF(S2908&gt;0,RANK(S2908,(N2908:P2908,Q2908:AE2908)),0)</f>
        <v>0</v>
      </c>
      <c r="BD2908" s="3">
        <f>IF(T2908&gt;0,RANK(T2908,(N2908:P2908,Q2908:AE2908)),0)</f>
        <v>8</v>
      </c>
      <c r="BE2908" s="2">
        <f t="shared" si="1143"/>
        <v>4.8192771084337354E-3</v>
      </c>
      <c r="BF2908" s="2">
        <f t="shared" si="1144"/>
        <v>3.0120481927710845E-3</v>
      </c>
      <c r="BG2908" s="2">
        <f t="shared" si="1145"/>
        <v>0</v>
      </c>
      <c r="BH2908" s="2">
        <f t="shared" si="1146"/>
        <v>1.2048192771084338E-3</v>
      </c>
      <c r="BJ2908" t="s">
        <v>414</v>
      </c>
      <c r="BK2908" t="s">
        <v>937</v>
      </c>
      <c r="BL2908">
        <v>2</v>
      </c>
      <c r="BN2908">
        <v>0</v>
      </c>
      <c r="BO2908" s="60">
        <v>49</v>
      </c>
      <c r="BP2908" s="62">
        <v>55</v>
      </c>
      <c r="BQ2908" s="66">
        <f t="shared" si="1147"/>
        <v>49055</v>
      </c>
      <c r="BR2908" s="66">
        <f t="shared" si="1137"/>
        <v>49055</v>
      </c>
      <c r="BS2908" s="3" t="s">
        <v>3083</v>
      </c>
      <c r="BY2908" s="73"/>
      <c r="CB2908" s="95"/>
      <c r="CD2908" s="38">
        <f t="shared" si="1148"/>
        <v>0</v>
      </c>
      <c r="CE2908" s="38">
        <f>6+1+10+5+1238+8+381+2+9</f>
        <v>1660</v>
      </c>
      <c r="CF2908" s="38">
        <v>9</v>
      </c>
      <c r="CM2908" s="51"/>
    </row>
    <row r="2909" spans="1:93" ht="14" hidden="1" customHeight="1" outlineLevel="1" x14ac:dyDescent="0.2">
      <c r="A2909" t="s">
        <v>1003</v>
      </c>
      <c r="B2909" t="s">
        <v>937</v>
      </c>
      <c r="C2909" s="1">
        <f t="shared" si="1138"/>
        <v>113549</v>
      </c>
      <c r="D2909" s="3">
        <f>IF(N2909&gt;0, RANK(N2909,(N2909:P2909,Q2909:AE2909)),0)</f>
        <v>2</v>
      </c>
      <c r="E2909" s="3">
        <f>IF(O2909&gt;0,RANK(O2909,(N2909:P2909,Q2909:AE2909)),0)</f>
        <v>1</v>
      </c>
      <c r="F2909" s="3">
        <f>IF(P2909&gt;0,RANK(P2909,(N2909:P2909,Q2909:AE2909)),0)</f>
        <v>0</v>
      </c>
      <c r="G2909" s="1">
        <f t="shared" si="1149"/>
        <v>26311</v>
      </c>
      <c r="H2909" s="2">
        <f t="shared" si="1150"/>
        <v>0.23171494244775384</v>
      </c>
      <c r="I2909" s="2"/>
      <c r="J2909" s="2">
        <f t="shared" si="1139"/>
        <v>0.36317360786973024</v>
      </c>
      <c r="K2909" s="2">
        <f t="shared" si="1140"/>
        <v>0.59488855031748411</v>
      </c>
      <c r="L2909" s="2">
        <f t="shared" si="1141"/>
        <v>0</v>
      </c>
      <c r="M2909" s="2">
        <f t="shared" si="1142"/>
        <v>4.1937841812785592E-2</v>
      </c>
      <c r="N2909" s="38">
        <v>41238</v>
      </c>
      <c r="O2909" s="38">
        <v>67549</v>
      </c>
      <c r="P2909" s="38"/>
      <c r="Q2909" s="38">
        <v>1325</v>
      </c>
      <c r="R2909" s="38">
        <v>644</v>
      </c>
      <c r="S2909" s="38"/>
      <c r="T2909" s="38">
        <v>258</v>
      </c>
      <c r="U2909" s="38">
        <v>189</v>
      </c>
      <c r="V2909" s="38"/>
      <c r="W2909" s="38">
        <v>1502</v>
      </c>
      <c r="X2909" s="38">
        <v>21</v>
      </c>
      <c r="Y2909" s="38"/>
      <c r="Z2909" s="38"/>
      <c r="AA2909" s="38">
        <v>580</v>
      </c>
      <c r="AB2909" s="38"/>
      <c r="AC2909" s="38"/>
      <c r="AD2909" s="38"/>
      <c r="AE2909" s="38"/>
      <c r="AF2909" s="38"/>
      <c r="AG2909" s="38">
        <v>234</v>
      </c>
      <c r="AH2909" s="38"/>
      <c r="AI2909" s="38"/>
      <c r="AJ2909" s="38"/>
      <c r="AK2909" s="38"/>
      <c r="AL2909" s="38">
        <v>9</v>
      </c>
      <c r="AM2909" s="38"/>
      <c r="AN2909" s="38"/>
      <c r="AO2909" s="38"/>
      <c r="AP2909" s="38"/>
      <c r="AQ2909" s="38"/>
      <c r="AR2909" s="38"/>
      <c r="AS2909" s="38"/>
      <c r="AT2909" s="38"/>
      <c r="AU2909" s="38"/>
      <c r="AV2909" s="38"/>
      <c r="AW2909" s="38"/>
      <c r="AX2909" s="38"/>
      <c r="AY2909" s="38"/>
      <c r="BA2909" s="3">
        <f>IF(Q2909&gt;0,RANK(Q2909,(N2909:P2909,Q2909:AE2909)),0)</f>
        <v>4</v>
      </c>
      <c r="BB2909" s="3">
        <f>IF(R2909&gt;0,RANK(R2909,(N2909:P2909,Q2909:AE2909)),0)</f>
        <v>5</v>
      </c>
      <c r="BC2909" s="3">
        <f>IF(S2909&gt;0,RANK(S2909,(N2909:P2909,Q2909:AE2909)),0)</f>
        <v>0</v>
      </c>
      <c r="BD2909" s="3">
        <f>IF(T2909&gt;0,RANK(T2909,(N2909:P2909,Q2909:AE2909)),0)</f>
        <v>7</v>
      </c>
      <c r="BE2909" s="2">
        <f t="shared" si="1143"/>
        <v>1.1668971104985514E-2</v>
      </c>
      <c r="BF2909" s="2">
        <f t="shared" si="1144"/>
        <v>5.6715602955552226E-3</v>
      </c>
      <c r="BG2909" s="2">
        <f t="shared" si="1145"/>
        <v>0</v>
      </c>
      <c r="BH2909" s="2">
        <f t="shared" si="1146"/>
        <v>2.2721468264801981E-3</v>
      </c>
      <c r="BJ2909" t="s">
        <v>1003</v>
      </c>
      <c r="BK2909" t="s">
        <v>937</v>
      </c>
      <c r="BL2909">
        <v>1</v>
      </c>
      <c r="BN2909">
        <v>0</v>
      </c>
      <c r="BO2909" s="60">
        <v>49</v>
      </c>
      <c r="BP2909" s="62">
        <v>57</v>
      </c>
      <c r="BQ2909" s="66">
        <f t="shared" si="1147"/>
        <v>49057</v>
      </c>
      <c r="BR2909" s="66">
        <f t="shared" si="1137"/>
        <v>49057</v>
      </c>
      <c r="BS2909" s="3" t="s">
        <v>3083</v>
      </c>
      <c r="BY2909" s="73"/>
      <c r="CB2909" s="95"/>
      <c r="CD2909" s="38">
        <f t="shared" si="1148"/>
        <v>0</v>
      </c>
      <c r="CE2909" s="38">
        <f>67549+41238+1325+644+580+258+234+189+1532</f>
        <v>113549</v>
      </c>
      <c r="CF2909" s="38">
        <v>1532</v>
      </c>
      <c r="CM2909" s="51"/>
    </row>
    <row r="2910" spans="1:93" ht="14" customHeight="1" collapsed="1" x14ac:dyDescent="0.2">
      <c r="A2910" t="s">
        <v>273</v>
      </c>
      <c r="B2910" t="s">
        <v>534</v>
      </c>
      <c r="C2910" s="1">
        <f t="shared" si="1138"/>
        <v>1513398</v>
      </c>
      <c r="D2910" s="3">
        <f>IF(N2910&gt;0, RANK(N2910,(N2910:P2910,Q2910:AE2910)),0)</f>
        <v>2</v>
      </c>
      <c r="E2910" s="3">
        <f>IF(O2910&gt;0,RANK(O2910,(N2910:P2910,Q2910:AE2910)),0)</f>
        <v>1</v>
      </c>
      <c r="F2910" s="3">
        <f>IF(P2910&gt;0,RANK(P2910,(N2910:P2910,Q2910:AE2910)),0)</f>
        <v>0</v>
      </c>
      <c r="G2910" s="1">
        <f t="shared" si="1149"/>
        <v>321252</v>
      </c>
      <c r="H2910" s="2">
        <f t="shared" si="1150"/>
        <v>0.21227198661554991</v>
      </c>
      <c r="I2910" s="2"/>
      <c r="J2910" s="2">
        <f t="shared" si="1139"/>
        <v>0.37172376334579538</v>
      </c>
      <c r="K2910" s="2">
        <f t="shared" si="1140"/>
        <v>0.58399574996134529</v>
      </c>
      <c r="L2910" s="2">
        <f t="shared" si="1141"/>
        <v>0</v>
      </c>
      <c r="M2910" s="2">
        <f t="shared" si="1142"/>
        <v>4.4280486692859333E-2</v>
      </c>
      <c r="N2910" s="38">
        <v>562566</v>
      </c>
      <c r="O2910" s="38">
        <v>883818</v>
      </c>
      <c r="P2910" s="38"/>
      <c r="Q2910" s="38">
        <v>16902</v>
      </c>
      <c r="R2910" s="38">
        <v>8222</v>
      </c>
      <c r="S2910" s="38"/>
      <c r="T2910" s="38">
        <v>3189</v>
      </c>
      <c r="U2910" s="38">
        <v>2199</v>
      </c>
      <c r="V2910" s="38"/>
      <c r="W2910" s="38">
        <v>24947</v>
      </c>
      <c r="X2910" s="38">
        <v>441</v>
      </c>
      <c r="Y2910" s="38"/>
      <c r="Z2910" s="38"/>
      <c r="AA2910" s="38">
        <v>8402</v>
      </c>
      <c r="AB2910" s="38"/>
      <c r="AC2910" s="38"/>
      <c r="AD2910" s="38"/>
      <c r="AE2910" s="38"/>
      <c r="AF2910" s="38"/>
      <c r="AG2910" s="38">
        <v>2653</v>
      </c>
      <c r="AH2910" s="38"/>
      <c r="AI2910" s="38"/>
      <c r="AJ2910" s="38"/>
      <c r="AK2910" s="38"/>
      <c r="AL2910" s="38">
        <v>59</v>
      </c>
      <c r="AM2910" s="38"/>
      <c r="AN2910" s="38"/>
      <c r="AO2910" s="38"/>
      <c r="AP2910" s="38"/>
      <c r="AQ2910" s="38"/>
      <c r="AR2910" s="38"/>
      <c r="AS2910" s="38"/>
      <c r="AT2910" s="38"/>
      <c r="AU2910" s="38"/>
      <c r="AV2910" s="38"/>
      <c r="AW2910" s="38"/>
      <c r="AX2910" s="38"/>
      <c r="AY2910" s="38"/>
      <c r="BA2910" s="3">
        <f>IF(Q2910&gt;0,RANK(Q2910,(N2910:P2910,Q2910:AE2910)),0)</f>
        <v>4</v>
      </c>
      <c r="BB2910" s="3">
        <f>IF(R2910&gt;0,RANK(R2910,(N2910:P2910,Q2910:AE2910)),0)</f>
        <v>6</v>
      </c>
      <c r="BC2910" s="3">
        <f>IF(S2910&gt;0,RANK(S2910,(N2910:P2910,Q2910:AE2910)),0)</f>
        <v>0</v>
      </c>
      <c r="BD2910" s="3">
        <f>IF(T2910&gt;0,RANK(T2910,(N2910:P2910,Q2910:AE2910)),0)</f>
        <v>7</v>
      </c>
      <c r="BE2910" s="2">
        <f t="shared" si="1143"/>
        <v>1.116824523357372E-2</v>
      </c>
      <c r="BF2910" s="2">
        <f t="shared" si="1144"/>
        <v>5.4328074967721646E-3</v>
      </c>
      <c r="BG2910" s="2">
        <f t="shared" si="1145"/>
        <v>0</v>
      </c>
      <c r="BH2910" s="2">
        <f t="shared" si="1146"/>
        <v>2.1071786800299724E-3</v>
      </c>
      <c r="BJ2910" t="s">
        <v>273</v>
      </c>
      <c r="BK2910" t="s">
        <v>534</v>
      </c>
      <c r="BN2910">
        <v>0</v>
      </c>
      <c r="BO2910" s="60">
        <v>49</v>
      </c>
      <c r="BP2910" s="62"/>
      <c r="BQ2910" s="60">
        <v>49</v>
      </c>
      <c r="BR2910" s="60">
        <f t="shared" si="1137"/>
        <v>49</v>
      </c>
      <c r="BS2910" s="3" t="s">
        <v>693</v>
      </c>
      <c r="BT2910" s="38">
        <f>SUM(BT2881:BT2909)</f>
        <v>0</v>
      </c>
      <c r="BU2910" s="38">
        <f>SUM(BU2881:BU2909)</f>
        <v>0</v>
      </c>
      <c r="CD2910" s="38">
        <f t="shared" si="1148"/>
        <v>92073</v>
      </c>
      <c r="CE2910" s="38">
        <f>SUM(CE2881:CE2909)</f>
        <v>1421325</v>
      </c>
      <c r="CF2910" s="38">
        <f>SUM(CF2881:CF2909)</f>
        <v>25447</v>
      </c>
      <c r="CJ2910" s="38">
        <f>SUM(CJ2881:CJ2909)</f>
        <v>0</v>
      </c>
      <c r="CM2910" s="38"/>
      <c r="CN2910" s="38"/>
      <c r="CO2910" s="38"/>
    </row>
    <row r="2911" spans="1:93" ht="14" customHeight="1" x14ac:dyDescent="0.2">
      <c r="C2911" s="1"/>
      <c r="E2911" s="3"/>
      <c r="F2911" s="3"/>
      <c r="I2911" s="2"/>
      <c r="N2911" s="38"/>
      <c r="O2911" s="38"/>
      <c r="P2911" s="38"/>
      <c r="Q2911" s="38"/>
      <c r="R2911" s="38"/>
      <c r="S2911" s="38"/>
      <c r="T2911" s="38"/>
      <c r="U2911" s="38"/>
      <c r="V2911" s="38"/>
      <c r="W2911" s="38"/>
      <c r="X2911" s="38"/>
      <c r="Y2911" s="38"/>
      <c r="Z2911" s="38"/>
      <c r="AA2911" s="38"/>
      <c r="AB2911" s="38"/>
      <c r="AC2911" s="38"/>
      <c r="AD2911" s="38"/>
      <c r="AE2911" s="38"/>
      <c r="AF2911" s="38"/>
      <c r="AG2911" s="38"/>
      <c r="AH2911" s="38"/>
      <c r="AI2911" s="38"/>
      <c r="AJ2911" s="38"/>
      <c r="AK2911" s="38"/>
      <c r="AL2911" s="38"/>
      <c r="AM2911" s="38"/>
      <c r="AN2911" s="38"/>
      <c r="AO2911" s="38"/>
      <c r="AP2911" s="38"/>
      <c r="AQ2911" s="38"/>
      <c r="AR2911" s="38"/>
      <c r="AS2911" s="38"/>
      <c r="AT2911" s="38"/>
      <c r="AU2911" s="38"/>
      <c r="AV2911" s="38"/>
      <c r="AW2911" s="38"/>
      <c r="AX2911" s="38"/>
      <c r="AY2911" s="38"/>
      <c r="BA2911" s="3"/>
      <c r="BB2911" s="3"/>
      <c r="BC2911" s="3"/>
      <c r="BD2911" s="3"/>
      <c r="BO2911" s="60"/>
      <c r="BP2911" s="62"/>
      <c r="BQ2911" s="66"/>
      <c r="BR2911" s="66"/>
      <c r="CF2911" s="1"/>
      <c r="CI2911" s="1"/>
    </row>
    <row r="2912" spans="1:93" ht="14" hidden="1" customHeight="1" outlineLevel="1" x14ac:dyDescent="0.2">
      <c r="A2912" t="s">
        <v>1322</v>
      </c>
      <c r="B2912" t="s">
        <v>1980</v>
      </c>
      <c r="C2912" s="1">
        <f t="shared" ref="C2912:C2926" si="1151">SUM(N2912:AY2912)</f>
        <v>22607</v>
      </c>
      <c r="D2912" s="3">
        <f>IF(N2912&gt;0, RANK(N2912,(N2912:P2912,Q2912:AE2912)),0)</f>
        <v>1</v>
      </c>
      <c r="E2912" s="3">
        <f>IF(O2912&gt;0,RANK(O2912,(N2912:P2912,Q2912:AE2912)),0)</f>
        <v>2</v>
      </c>
      <c r="F2912" s="3">
        <f>IF(P2912&gt;0,RANK(P2912,(N2912:P2912,Q2912:AE2912)),0)</f>
        <v>3</v>
      </c>
      <c r="G2912" s="1">
        <f t="shared" si="1149"/>
        <v>8038</v>
      </c>
      <c r="H2912" s="2">
        <f t="shared" si="1150"/>
        <v>0.35555358959614281</v>
      </c>
      <c r="I2912" s="2"/>
      <c r="J2912" s="2">
        <f t="shared" ref="J2912:J2926" si="1152">IF($C2912=0,"-",N2912/$C2912)</f>
        <v>0.65815897730791351</v>
      </c>
      <c r="K2912" s="2">
        <f t="shared" ref="K2912:K2926" si="1153">IF($C2912=0,"-",O2912/$C2912)</f>
        <v>0.3026053877117707</v>
      </c>
      <c r="L2912" s="2">
        <f t="shared" ref="L2912:L2926" si="1154">IF($C2912=0,"-",P2912/$C2912)</f>
        <v>1.5880037156632901E-2</v>
      </c>
      <c r="M2912" s="2">
        <f t="shared" ref="M2912:M2926" si="1155">IF(C2912=0,"-",(1-J2912-K2912-L2912))</f>
        <v>2.3355597823682892E-2</v>
      </c>
      <c r="N2912" s="38">
        <v>14879</v>
      </c>
      <c r="O2912" s="38">
        <v>6841</v>
      </c>
      <c r="P2912" s="38">
        <v>359</v>
      </c>
      <c r="Q2912" s="38">
        <v>125</v>
      </c>
      <c r="R2912" s="38">
        <v>60</v>
      </c>
      <c r="S2912" s="38">
        <v>0</v>
      </c>
      <c r="T2912" s="38">
        <v>92</v>
      </c>
      <c r="U2912" s="38">
        <v>87</v>
      </c>
      <c r="V2912" s="38">
        <v>13</v>
      </c>
      <c r="W2912" s="38">
        <v>146</v>
      </c>
      <c r="X2912" s="38">
        <v>2</v>
      </c>
      <c r="Y2912" s="38">
        <v>0</v>
      </c>
      <c r="Z2912" s="38">
        <v>1</v>
      </c>
      <c r="AA2912" s="38">
        <v>1</v>
      </c>
      <c r="AB2912" s="38">
        <v>1</v>
      </c>
      <c r="AC2912" s="38"/>
      <c r="AD2912" s="38">
        <v>0</v>
      </c>
      <c r="AE2912" s="38">
        <v>0</v>
      </c>
      <c r="AF2912" s="38"/>
      <c r="AG2912" s="38"/>
      <c r="AH2912" s="38"/>
      <c r="AI2912" s="38"/>
      <c r="AJ2912" s="38">
        <v>0</v>
      </c>
      <c r="AK2912" s="38"/>
      <c r="AL2912" s="38"/>
      <c r="AM2912" s="38"/>
      <c r="AN2912" s="38"/>
      <c r="AO2912" s="38"/>
      <c r="AP2912" s="38"/>
      <c r="AQ2912" s="38"/>
      <c r="AR2912" s="38"/>
      <c r="AS2912" s="38"/>
      <c r="AT2912" s="38"/>
      <c r="AU2912" s="38"/>
      <c r="AV2912" s="38"/>
      <c r="AW2912" s="38"/>
      <c r="AX2912" s="38"/>
      <c r="AY2912" s="38"/>
      <c r="BA2912" s="3">
        <f>IF(Q2912&gt;0,RANK(Q2912,(N2912:P2912,Q2912:AE2912)),0)</f>
        <v>5</v>
      </c>
      <c r="BB2912" s="3">
        <f>IF(R2912&gt;0,RANK(R2912,(N2912:P2912,Q2912:AE2912)),0)</f>
        <v>8</v>
      </c>
      <c r="BC2912" s="3">
        <f>IF(S2912&gt;0,RANK(S2912,(N2912:P2912,Q2912:AE2912)),0)</f>
        <v>0</v>
      </c>
      <c r="BD2912" s="3">
        <f>IF(T2912&gt;0,RANK(T2912,(N2912:P2912,Q2912:AE2912)),0)</f>
        <v>6</v>
      </c>
      <c r="BE2912" s="2">
        <f t="shared" ref="BE2912:BE2926" si="1156">IF($C2912=0,"-",Q2912/$C2912)</f>
        <v>5.5292608484097845E-3</v>
      </c>
      <c r="BF2912" s="2">
        <f t="shared" ref="BF2912:BF2926" si="1157">IF($C2912=0,"-",R2912/$C2912)</f>
        <v>2.6540452072366964E-3</v>
      </c>
      <c r="BG2912" s="2">
        <f t="shared" ref="BG2912:BG2926" si="1158">IF($C2912=0,"-",S2912/$C2912)</f>
        <v>0</v>
      </c>
      <c r="BH2912" s="2">
        <f t="shared" ref="BH2912:BH2926" si="1159">IF($C2912=0,"-",T2912/$C2912)</f>
        <v>4.0695359844296012E-3</v>
      </c>
      <c r="BJ2912" t="s">
        <v>1322</v>
      </c>
      <c r="BK2912" t="s">
        <v>1980</v>
      </c>
      <c r="BL2912">
        <v>1</v>
      </c>
      <c r="BN2912">
        <v>0</v>
      </c>
      <c r="BO2912" s="60">
        <v>50</v>
      </c>
      <c r="BP2912" s="62">
        <v>1</v>
      </c>
      <c r="BQ2912" s="66">
        <f t="shared" ref="BQ2912:BQ2925" si="1160">1000*BO2912+BP2912</f>
        <v>50001</v>
      </c>
      <c r="BR2912" s="66">
        <f t="shared" si="1137"/>
        <v>50001</v>
      </c>
      <c r="BS2912" s="3" t="s">
        <v>3083</v>
      </c>
      <c r="BT2912" s="38">
        <f>SUMIF(Town!$BJ$1330:$BJ$1576,$BQ2912,Town!BO$1330:BO$1576)</f>
        <v>0</v>
      </c>
      <c r="BU2912" s="38">
        <f>SUMIF(Town!$BJ$1330:$BJ$1576,$BQ2912,Town!BP$1330:BP$1576)</f>
        <v>0</v>
      </c>
      <c r="CF2912" s="38">
        <f>SUMIF(Town!$BJ$1330:$BJ$1576,$BQ2912,Town!CA$1330:CA$1576)</f>
        <v>0</v>
      </c>
      <c r="CI2912" s="38">
        <f>SUMIF(Town!$BJ$1330:$BJ$1576,$BQ2912,Town!CC$1330:CC$1576)</f>
        <v>0</v>
      </c>
    </row>
    <row r="2913" spans="1:87" ht="14" hidden="1" customHeight="1" outlineLevel="1" x14ac:dyDescent="0.2">
      <c r="A2913" t="s">
        <v>931</v>
      </c>
      <c r="B2913" t="s">
        <v>1980</v>
      </c>
      <c r="C2913" s="1">
        <f t="shared" si="1151"/>
        <v>20710</v>
      </c>
      <c r="D2913" s="3">
        <f>IF(N2913&gt;0, RANK(N2913,(N2913:P2913,Q2913:AE2913)),0)</f>
        <v>1</v>
      </c>
      <c r="E2913" s="3">
        <f>IF(O2913&gt;0,RANK(O2913,(N2913:P2913,Q2913:AE2913)),0)</f>
        <v>2</v>
      </c>
      <c r="F2913" s="3">
        <f>IF(P2913&gt;0,RANK(P2913,(N2913:P2913,Q2913:AE2913)),0)</f>
        <v>3</v>
      </c>
      <c r="G2913" s="1">
        <f t="shared" si="1149"/>
        <v>4629</v>
      </c>
      <c r="H2913" s="2">
        <f t="shared" si="1150"/>
        <v>0.22351521004345726</v>
      </c>
      <c r="I2913" s="2"/>
      <c r="J2913" s="2">
        <f t="shared" si="1152"/>
        <v>0.59517141477547075</v>
      </c>
      <c r="K2913" s="2">
        <f t="shared" si="1153"/>
        <v>0.3716562047320135</v>
      </c>
      <c r="L2913" s="2">
        <f t="shared" si="1154"/>
        <v>1.4582327378078222E-2</v>
      </c>
      <c r="M2913" s="2">
        <f t="shared" si="1155"/>
        <v>1.8590053114437531E-2</v>
      </c>
      <c r="N2913" s="38">
        <v>12326</v>
      </c>
      <c r="O2913" s="38">
        <v>7697</v>
      </c>
      <c r="P2913" s="38">
        <v>302</v>
      </c>
      <c r="Q2913" s="38">
        <v>87</v>
      </c>
      <c r="R2913" s="38">
        <v>43</v>
      </c>
      <c r="S2913" s="38">
        <v>2</v>
      </c>
      <c r="T2913" s="38">
        <v>68</v>
      </c>
      <c r="U2913" s="38">
        <v>64</v>
      </c>
      <c r="V2913" s="38">
        <v>8</v>
      </c>
      <c r="W2913" s="38">
        <v>110</v>
      </c>
      <c r="X2913" s="38">
        <v>1</v>
      </c>
      <c r="Y2913" s="38">
        <v>0</v>
      </c>
      <c r="Z2913" s="38">
        <v>1</v>
      </c>
      <c r="AA2913" s="38">
        <v>0</v>
      </c>
      <c r="AB2913" s="38">
        <v>0</v>
      </c>
      <c r="AC2913" s="38"/>
      <c r="AD2913" s="38">
        <v>1</v>
      </c>
      <c r="AE2913" s="38">
        <v>0</v>
      </c>
      <c r="AF2913" s="38"/>
      <c r="AG2913" s="38"/>
      <c r="AH2913" s="38"/>
      <c r="AI2913" s="38"/>
      <c r="AJ2913" s="38">
        <v>0</v>
      </c>
      <c r="AK2913" s="38"/>
      <c r="AL2913" s="38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BA2913" s="3">
        <f>IF(Q2913&gt;0,RANK(Q2913,(N2913:P2913,Q2913:AE2913)),0)</f>
        <v>5</v>
      </c>
      <c r="BB2913" s="3">
        <f>IF(R2913&gt;0,RANK(R2913,(N2913:P2913,Q2913:AE2913)),0)</f>
        <v>8</v>
      </c>
      <c r="BC2913" s="3">
        <f>IF(S2913&gt;0,RANK(S2913,(N2913:P2913,Q2913:AE2913)),0)</f>
        <v>10</v>
      </c>
      <c r="BD2913" s="3">
        <f>IF(T2913&gt;0,RANK(T2913,(N2913:P2913,Q2913:AE2913)),0)</f>
        <v>6</v>
      </c>
      <c r="BE2913" s="2">
        <f t="shared" si="1156"/>
        <v>4.2008691453404154E-3</v>
      </c>
      <c r="BF2913" s="2">
        <f t="shared" si="1157"/>
        <v>2.0762916465475617E-3</v>
      </c>
      <c r="BG2913" s="2">
        <f t="shared" si="1158"/>
        <v>9.6571704490584258E-5</v>
      </c>
      <c r="BH2913" s="2">
        <f t="shared" si="1159"/>
        <v>3.2834379526798648E-3</v>
      </c>
      <c r="BJ2913" t="s">
        <v>931</v>
      </c>
      <c r="BK2913" t="s">
        <v>1980</v>
      </c>
      <c r="BL2913">
        <v>1</v>
      </c>
      <c r="BN2913">
        <v>0</v>
      </c>
      <c r="BO2913" s="60">
        <v>50</v>
      </c>
      <c r="BP2913" s="62">
        <v>3</v>
      </c>
      <c r="BQ2913" s="66">
        <f t="shared" si="1160"/>
        <v>50003</v>
      </c>
      <c r="BR2913" s="66">
        <f t="shared" si="1137"/>
        <v>50003</v>
      </c>
      <c r="BS2913" s="3" t="s">
        <v>3083</v>
      </c>
      <c r="BT2913" s="38">
        <f>SUMIF(Town!$BJ$1330:$BJ$1576,$BQ2913,Town!BO$1330:BO$1576)</f>
        <v>0</v>
      </c>
      <c r="BU2913" s="38">
        <f>SUMIF(Town!$BJ$1330:$BJ$1576,$BQ2913,Town!BP$1330:BP$1576)</f>
        <v>0</v>
      </c>
      <c r="CF2913" s="38">
        <f>SUMIF(Town!$BJ$1330:$BJ$1576,$BQ2913,Town!CA$1330:CA$1576)</f>
        <v>0</v>
      </c>
      <c r="CI2913" s="38">
        <f>SUMIF(Town!$BJ$1330:$BJ$1576,$BQ2913,Town!CC$1330:CC$1576)</f>
        <v>0</v>
      </c>
    </row>
    <row r="2914" spans="1:87" ht="14" hidden="1" customHeight="1" outlineLevel="1" x14ac:dyDescent="0.2">
      <c r="A2914" t="s">
        <v>663</v>
      </c>
      <c r="B2914" t="s">
        <v>1980</v>
      </c>
      <c r="C2914" s="1">
        <f t="shared" si="1151"/>
        <v>16633</v>
      </c>
      <c r="D2914" s="3">
        <f>IF(N2914&gt;0, RANK(N2914,(N2914:P2914,Q2914:AE2914)),0)</f>
        <v>1</v>
      </c>
      <c r="E2914" s="3">
        <f>IF(O2914&gt;0,RANK(O2914,(N2914:P2914,Q2914:AE2914)),0)</f>
        <v>2</v>
      </c>
      <c r="F2914" s="3">
        <f>IF(P2914&gt;0,RANK(P2914,(N2914:P2914,Q2914:AE2914)),0)</f>
        <v>3</v>
      </c>
      <c r="G2914" s="1">
        <f t="shared" si="1149"/>
        <v>2050</v>
      </c>
      <c r="H2914" s="2">
        <f t="shared" si="1150"/>
        <v>0.12324896290506823</v>
      </c>
      <c r="I2914" s="2"/>
      <c r="J2914" s="2">
        <f t="shared" si="1152"/>
        <v>0.53971021463355984</v>
      </c>
      <c r="K2914" s="2">
        <f t="shared" si="1153"/>
        <v>0.41646125172849158</v>
      </c>
      <c r="L2914" s="2">
        <f t="shared" si="1154"/>
        <v>1.9900198400769554E-2</v>
      </c>
      <c r="M2914" s="2">
        <f t="shared" si="1155"/>
        <v>2.3928335237179032E-2</v>
      </c>
      <c r="N2914" s="38">
        <v>8977</v>
      </c>
      <c r="O2914" s="38">
        <v>6927</v>
      </c>
      <c r="P2914" s="38">
        <v>331</v>
      </c>
      <c r="Q2914" s="38">
        <v>92</v>
      </c>
      <c r="R2914" s="38">
        <v>32</v>
      </c>
      <c r="S2914" s="38">
        <v>1</v>
      </c>
      <c r="T2914" s="38">
        <v>67</v>
      </c>
      <c r="U2914" s="38">
        <v>72</v>
      </c>
      <c r="V2914" s="38">
        <v>16</v>
      </c>
      <c r="W2914" s="38">
        <v>109</v>
      </c>
      <c r="X2914" s="38">
        <v>3</v>
      </c>
      <c r="Y2914" s="38">
        <v>0</v>
      </c>
      <c r="Z2914" s="38">
        <v>2</v>
      </c>
      <c r="AA2914" s="38">
        <v>0</v>
      </c>
      <c r="AB2914" s="38">
        <v>0</v>
      </c>
      <c r="AC2914" s="38"/>
      <c r="AD2914" s="38">
        <v>0</v>
      </c>
      <c r="AE2914" s="38">
        <v>1</v>
      </c>
      <c r="AF2914" s="38"/>
      <c r="AG2914" s="38"/>
      <c r="AH2914" s="38"/>
      <c r="AI2914" s="38"/>
      <c r="AJ2914" s="38">
        <v>3</v>
      </c>
      <c r="AK2914" s="38"/>
      <c r="AL2914" s="38"/>
      <c r="AM2914" s="38"/>
      <c r="AN2914" s="38"/>
      <c r="AO2914" s="38"/>
      <c r="AP2914" s="38"/>
      <c r="AQ2914" s="38"/>
      <c r="AR2914" s="38"/>
      <c r="AS2914" s="38"/>
      <c r="AT2914" s="38"/>
      <c r="AU2914" s="38"/>
      <c r="AV2914" s="38"/>
      <c r="AW2914" s="38"/>
      <c r="AX2914" s="38"/>
      <c r="AY2914" s="38"/>
      <c r="BA2914" s="3">
        <f>IF(Q2914&gt;0,RANK(Q2914,(N2914:P2914,Q2914:AE2914)),0)</f>
        <v>5</v>
      </c>
      <c r="BB2914" s="3">
        <f>IF(R2914&gt;0,RANK(R2914,(N2914:P2914,Q2914:AE2914)),0)</f>
        <v>8</v>
      </c>
      <c r="BC2914" s="3">
        <f>IF(S2914&gt;0,RANK(S2914,(N2914:P2914,Q2914:AE2914)),0)</f>
        <v>12</v>
      </c>
      <c r="BD2914" s="3">
        <f>IF(T2914&gt;0,RANK(T2914,(N2914:P2914,Q2914:AE2914)),0)</f>
        <v>7</v>
      </c>
      <c r="BE2914" s="2">
        <f t="shared" si="1156"/>
        <v>5.5311729693981841E-3</v>
      </c>
      <c r="BF2914" s="2">
        <f t="shared" si="1157"/>
        <v>1.9238862502254555E-3</v>
      </c>
      <c r="BG2914" s="2">
        <f t="shared" si="1158"/>
        <v>6.0121445319545483E-5</v>
      </c>
      <c r="BH2914" s="2">
        <f t="shared" si="1159"/>
        <v>4.0281368364095474E-3</v>
      </c>
      <c r="BJ2914" t="s">
        <v>663</v>
      </c>
      <c r="BK2914" t="s">
        <v>1980</v>
      </c>
      <c r="BL2914">
        <v>1</v>
      </c>
      <c r="BN2914">
        <v>0</v>
      </c>
      <c r="BO2914" s="60">
        <v>50</v>
      </c>
      <c r="BP2914" s="62">
        <v>5</v>
      </c>
      <c r="BQ2914" s="66">
        <f t="shared" si="1160"/>
        <v>50005</v>
      </c>
      <c r="BR2914" s="66">
        <f t="shared" si="1137"/>
        <v>50005</v>
      </c>
      <c r="BS2914" s="3" t="s">
        <v>3083</v>
      </c>
      <c r="BT2914" s="38">
        <f>SUMIF(Town!$BJ$1330:$BJ$1576,$BQ2914,Town!BO$1330:BO$1576)</f>
        <v>0</v>
      </c>
      <c r="BU2914" s="38">
        <f>SUMIF(Town!$BJ$1330:$BJ$1576,$BQ2914,Town!BP$1330:BP$1576)</f>
        <v>0</v>
      </c>
      <c r="CF2914" s="38">
        <f>SUMIF(Town!$BJ$1330:$BJ$1576,$BQ2914,Town!CA$1330:CA$1576)</f>
        <v>0</v>
      </c>
      <c r="CI2914" s="38">
        <f>SUMIF(Town!$BJ$1330:$BJ$1576,$BQ2914,Town!CC$1330:CC$1576)</f>
        <v>0</v>
      </c>
    </row>
    <row r="2915" spans="1:87" ht="14" hidden="1" customHeight="1" outlineLevel="1" x14ac:dyDescent="0.2">
      <c r="A2915" t="s">
        <v>3104</v>
      </c>
      <c r="B2915" t="s">
        <v>1980</v>
      </c>
      <c r="C2915" s="1">
        <f t="shared" si="1151"/>
        <v>97329</v>
      </c>
      <c r="D2915" s="3">
        <f>IF(N2915&gt;0, RANK(N2915,(N2915:P2915,Q2915:AE2915)),0)</f>
        <v>1</v>
      </c>
      <c r="E2915" s="3">
        <f>IF(O2915&gt;0,RANK(O2915,(N2915:P2915,Q2915:AE2915)),0)</f>
        <v>2</v>
      </c>
      <c r="F2915" s="3">
        <f>IF(P2915&gt;0,RANK(P2915,(N2915:P2915,Q2915:AE2915)),0)</f>
        <v>3</v>
      </c>
      <c r="G2915" s="1">
        <f t="shared" si="1149"/>
        <v>51719</v>
      </c>
      <c r="H2915" s="2">
        <f t="shared" si="1150"/>
        <v>0.53138324651439961</v>
      </c>
      <c r="I2915" s="2"/>
      <c r="J2915" s="2">
        <f t="shared" si="1152"/>
        <v>0.74649898796864245</v>
      </c>
      <c r="K2915" s="2">
        <f t="shared" si="1153"/>
        <v>0.21511574145424284</v>
      </c>
      <c r="L2915" s="2">
        <f t="shared" si="1154"/>
        <v>1.164092921945155E-2</v>
      </c>
      <c r="M2915" s="2">
        <f t="shared" si="1155"/>
        <v>2.6744341357663168E-2</v>
      </c>
      <c r="N2915" s="38">
        <v>72656</v>
      </c>
      <c r="O2915" s="38">
        <v>20937</v>
      </c>
      <c r="P2915" s="38">
        <v>1133</v>
      </c>
      <c r="Q2915" s="38">
        <v>509</v>
      </c>
      <c r="R2915" s="38">
        <v>302</v>
      </c>
      <c r="S2915" s="38">
        <v>2</v>
      </c>
      <c r="T2915" s="38">
        <v>665</v>
      </c>
      <c r="U2915" s="38">
        <v>453</v>
      </c>
      <c r="V2915" s="38">
        <v>52</v>
      </c>
      <c r="W2915" s="38">
        <v>591</v>
      </c>
      <c r="X2915" s="38">
        <v>27</v>
      </c>
      <c r="Y2915" s="38">
        <v>0</v>
      </c>
      <c r="Z2915" s="38">
        <v>1</v>
      </c>
      <c r="AA2915" s="38">
        <v>0</v>
      </c>
      <c r="AB2915" s="38">
        <v>0</v>
      </c>
      <c r="AC2915" s="38"/>
      <c r="AD2915" s="38">
        <v>0</v>
      </c>
      <c r="AE2915" s="38">
        <v>0</v>
      </c>
      <c r="AF2915" s="38"/>
      <c r="AG2915" s="38"/>
      <c r="AH2915" s="38"/>
      <c r="AI2915" s="38"/>
      <c r="AJ2915" s="38">
        <v>1</v>
      </c>
      <c r="AK2915" s="38"/>
      <c r="AL2915" s="38"/>
      <c r="AM2915" s="38"/>
      <c r="AN2915" s="38"/>
      <c r="AO2915" s="38"/>
      <c r="AP2915" s="38"/>
      <c r="AQ2915" s="38"/>
      <c r="AR2915" s="38"/>
      <c r="AS2915" s="38"/>
      <c r="AT2915" s="38"/>
      <c r="AU2915" s="38"/>
      <c r="AV2915" s="38"/>
      <c r="AW2915" s="38"/>
      <c r="AX2915" s="38"/>
      <c r="AY2915" s="38"/>
      <c r="BA2915" s="3">
        <f>IF(Q2915&gt;0,RANK(Q2915,(N2915:P2915,Q2915:AE2915)),0)</f>
        <v>6</v>
      </c>
      <c r="BB2915" s="3">
        <f>IF(R2915&gt;0,RANK(R2915,(N2915:P2915,Q2915:AE2915)),0)</f>
        <v>8</v>
      </c>
      <c r="BC2915" s="3">
        <f>IF(S2915&gt;0,RANK(S2915,(N2915:P2915,Q2915:AE2915)),0)</f>
        <v>11</v>
      </c>
      <c r="BD2915" s="3">
        <f>IF(T2915&gt;0,RANK(T2915,(N2915:P2915,Q2915:AE2915)),0)</f>
        <v>4</v>
      </c>
      <c r="BE2915" s="2">
        <f t="shared" si="1156"/>
        <v>5.2296848832311029E-3</v>
      </c>
      <c r="BF2915" s="2">
        <f t="shared" si="1157"/>
        <v>3.1028778678502812E-3</v>
      </c>
      <c r="BG2915" s="2">
        <f t="shared" si="1158"/>
        <v>2.0548860051988615E-5</v>
      </c>
      <c r="BH2915" s="2">
        <f t="shared" si="1159"/>
        <v>6.8324959672862147E-3</v>
      </c>
      <c r="BJ2915" t="s">
        <v>3104</v>
      </c>
      <c r="BK2915" t="s">
        <v>1980</v>
      </c>
      <c r="BL2915">
        <v>1</v>
      </c>
      <c r="BN2915">
        <v>0</v>
      </c>
      <c r="BO2915" s="60">
        <v>50</v>
      </c>
      <c r="BP2915" s="62">
        <v>7</v>
      </c>
      <c r="BQ2915" s="66">
        <f t="shared" si="1160"/>
        <v>50007</v>
      </c>
      <c r="BR2915" s="66">
        <f t="shared" si="1137"/>
        <v>50007</v>
      </c>
      <c r="BS2915" s="3" t="s">
        <v>3083</v>
      </c>
      <c r="BT2915" s="38">
        <f>SUMIF(Town!$BJ$1330:$BJ$1576,$BQ2915,Town!BO$1330:BO$1576)</f>
        <v>0</v>
      </c>
      <c r="BU2915" s="38">
        <f>SUMIF(Town!$BJ$1330:$BJ$1576,$BQ2915,Town!BP$1330:BP$1576)</f>
        <v>0</v>
      </c>
      <c r="CF2915" s="38">
        <f>SUMIF(Town!$BJ$1330:$BJ$1576,$BQ2915,Town!CA$1330:CA$1576)</f>
        <v>0</v>
      </c>
      <c r="CI2915" s="38">
        <f>SUMIF(Town!$BJ$1330:$BJ$1576,$BQ2915,Town!CC$1330:CC$1576)</f>
        <v>0</v>
      </c>
    </row>
    <row r="2916" spans="1:87" ht="14" hidden="1" customHeight="1" outlineLevel="1" x14ac:dyDescent="0.2">
      <c r="A2916" t="s">
        <v>823</v>
      </c>
      <c r="B2916" t="s">
        <v>1980</v>
      </c>
      <c r="C2916" s="1">
        <f t="shared" si="1151"/>
        <v>3425</v>
      </c>
      <c r="D2916" s="3">
        <f>IF(N2916&gt;0, RANK(N2916,(N2916:P2916,Q2916:AE2916)),0)</f>
        <v>2</v>
      </c>
      <c r="E2916" s="3">
        <f>IF(O2916&gt;0,RANK(O2916,(N2916:P2916,Q2916:AE2916)),0)</f>
        <v>1</v>
      </c>
      <c r="F2916" s="3">
        <f>IF(P2916&gt;0,RANK(P2916,(N2916:P2916,Q2916:AE2916)),0)</f>
        <v>3</v>
      </c>
      <c r="G2916" s="1">
        <f t="shared" si="1149"/>
        <v>546</v>
      </c>
      <c r="H2916" s="2">
        <f t="shared" si="1150"/>
        <v>0.15941605839416059</v>
      </c>
      <c r="I2916" s="2"/>
      <c r="J2916" s="2">
        <f t="shared" si="1152"/>
        <v>0.39240875912408757</v>
      </c>
      <c r="K2916" s="2">
        <f t="shared" si="1153"/>
        <v>0.55182481751824819</v>
      </c>
      <c r="L2916" s="2">
        <f t="shared" si="1154"/>
        <v>4.1459854014598542E-2</v>
      </c>
      <c r="M2916" s="2">
        <f t="shared" si="1155"/>
        <v>1.4306569343065699E-2</v>
      </c>
      <c r="N2916" s="38">
        <v>1344</v>
      </c>
      <c r="O2916" s="38">
        <v>1890</v>
      </c>
      <c r="P2916" s="38">
        <v>142</v>
      </c>
      <c r="Q2916" s="38">
        <v>18</v>
      </c>
      <c r="R2916" s="38">
        <v>4</v>
      </c>
      <c r="S2916" s="38">
        <v>0</v>
      </c>
      <c r="T2916" s="38">
        <v>11</v>
      </c>
      <c r="U2916" s="38">
        <v>5</v>
      </c>
      <c r="V2916" s="38">
        <v>0</v>
      </c>
      <c r="W2916" s="38">
        <v>11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/>
      <c r="AD2916" s="38">
        <v>0</v>
      </c>
      <c r="AE2916" s="38">
        <v>0</v>
      </c>
      <c r="AF2916" s="38"/>
      <c r="AG2916" s="38"/>
      <c r="AH2916" s="38"/>
      <c r="AI2916" s="38"/>
      <c r="AJ2916" s="38">
        <v>0</v>
      </c>
      <c r="AK2916" s="38"/>
      <c r="AL2916" s="38"/>
      <c r="AM2916" s="38"/>
      <c r="AN2916" s="38"/>
      <c r="AO2916" s="38"/>
      <c r="AP2916" s="38"/>
      <c r="AQ2916" s="38"/>
      <c r="AR2916" s="38"/>
      <c r="AS2916" s="38"/>
      <c r="AT2916" s="38"/>
      <c r="AU2916" s="38"/>
      <c r="AV2916" s="38"/>
      <c r="AW2916" s="38"/>
      <c r="AX2916" s="38"/>
      <c r="AY2916" s="38"/>
      <c r="BA2916" s="3">
        <f>IF(Q2916&gt;0,RANK(Q2916,(N2916:P2916,Q2916:AE2916)),0)</f>
        <v>4</v>
      </c>
      <c r="BB2916" s="3">
        <f>IF(R2916&gt;0,RANK(R2916,(N2916:P2916,Q2916:AE2916)),0)</f>
        <v>8</v>
      </c>
      <c r="BC2916" s="3">
        <f>IF(S2916&gt;0,RANK(S2916,(N2916:P2916,Q2916:AE2916)),0)</f>
        <v>0</v>
      </c>
      <c r="BD2916" s="3">
        <f>IF(T2916&gt;0,RANK(T2916,(N2916:P2916,Q2916:AE2916)),0)</f>
        <v>5</v>
      </c>
      <c r="BE2916" s="2">
        <f t="shared" si="1156"/>
        <v>5.2554744525547441E-3</v>
      </c>
      <c r="BF2916" s="2">
        <f t="shared" si="1157"/>
        <v>1.1678832116788322E-3</v>
      </c>
      <c r="BG2916" s="2">
        <f t="shared" si="1158"/>
        <v>0</v>
      </c>
      <c r="BH2916" s="2">
        <f t="shared" si="1159"/>
        <v>3.2116788321167882E-3</v>
      </c>
      <c r="BJ2916" t="s">
        <v>823</v>
      </c>
      <c r="BK2916" t="s">
        <v>1980</v>
      </c>
      <c r="BL2916">
        <v>1</v>
      </c>
      <c r="BN2916">
        <v>0</v>
      </c>
      <c r="BO2916" s="60">
        <v>50</v>
      </c>
      <c r="BP2916" s="62">
        <v>9</v>
      </c>
      <c r="BQ2916" s="66">
        <f t="shared" si="1160"/>
        <v>50009</v>
      </c>
      <c r="BR2916" s="66">
        <f t="shared" ref="BR2916:BR2979" si="1161">BQ2916</f>
        <v>50009</v>
      </c>
      <c r="BS2916" s="3" t="s">
        <v>3083</v>
      </c>
      <c r="BT2916" s="38">
        <f>SUMIF(Town!$BJ$1330:$BJ$1576,$BQ2916,Town!BO$1330:BO$1576)</f>
        <v>0</v>
      </c>
      <c r="BU2916" s="38">
        <f>SUMIF(Town!$BJ$1330:$BJ$1576,$BQ2916,Town!BP$1330:BP$1576)</f>
        <v>0</v>
      </c>
      <c r="CF2916" s="38">
        <f>SUMIF(Town!$BJ$1330:$BJ$1576,$BQ2916,Town!CA$1330:CA$1576)</f>
        <v>0</v>
      </c>
      <c r="CI2916" s="38">
        <f>SUMIF(Town!$BJ$1330:$BJ$1576,$BQ2916,Town!CC$1330:CC$1576)</f>
        <v>0</v>
      </c>
    </row>
    <row r="2917" spans="1:87" ht="14" hidden="1" customHeight="1" outlineLevel="1" x14ac:dyDescent="0.2">
      <c r="A2917" t="s">
        <v>1117</v>
      </c>
      <c r="B2917" t="s">
        <v>1980</v>
      </c>
      <c r="C2917" s="1">
        <f t="shared" si="1151"/>
        <v>26743</v>
      </c>
      <c r="D2917" s="3">
        <f>IF(N2917&gt;0, RANK(N2917,(N2917:P2917,Q2917:AE2917)),0)</f>
        <v>1</v>
      </c>
      <c r="E2917" s="3">
        <f>IF(O2917&gt;0,RANK(O2917,(N2917:P2917,Q2917:AE2917)),0)</f>
        <v>2</v>
      </c>
      <c r="F2917" s="3">
        <f>IF(P2917&gt;0,RANK(P2917,(N2917:P2917,Q2917:AE2917)),0)</f>
        <v>3</v>
      </c>
      <c r="G2917" s="1">
        <f t="shared" si="1149"/>
        <v>790</v>
      </c>
      <c r="H2917" s="2">
        <f t="shared" si="1150"/>
        <v>2.9540440489099953E-2</v>
      </c>
      <c r="I2917" s="2"/>
      <c r="J2917" s="2">
        <f t="shared" si="1152"/>
        <v>0.49657854391803463</v>
      </c>
      <c r="K2917" s="2">
        <f t="shared" si="1153"/>
        <v>0.46703810342893465</v>
      </c>
      <c r="L2917" s="2">
        <f t="shared" si="1154"/>
        <v>1.9107803911303893E-2</v>
      </c>
      <c r="M2917" s="2">
        <f t="shared" si="1155"/>
        <v>1.7275548741726883E-2</v>
      </c>
      <c r="N2917" s="38">
        <v>13280</v>
      </c>
      <c r="O2917" s="38">
        <v>12490</v>
      </c>
      <c r="P2917" s="38">
        <v>511</v>
      </c>
      <c r="Q2917" s="38">
        <v>138</v>
      </c>
      <c r="R2917" s="38">
        <v>24</v>
      </c>
      <c r="S2917" s="38">
        <v>0</v>
      </c>
      <c r="T2917" s="38">
        <v>75</v>
      </c>
      <c r="U2917" s="38">
        <v>44</v>
      </c>
      <c r="V2917" s="38">
        <v>14</v>
      </c>
      <c r="W2917" s="38">
        <v>163</v>
      </c>
      <c r="X2917" s="38">
        <v>3</v>
      </c>
      <c r="Y2917" s="38">
        <v>0</v>
      </c>
      <c r="Z2917" s="38">
        <v>0</v>
      </c>
      <c r="AA2917" s="38">
        <v>0</v>
      </c>
      <c r="AB2917" s="38">
        <v>0</v>
      </c>
      <c r="AC2917" s="38"/>
      <c r="AD2917" s="38">
        <v>0</v>
      </c>
      <c r="AE2917" s="38">
        <v>0</v>
      </c>
      <c r="AF2917" s="38"/>
      <c r="AG2917" s="38"/>
      <c r="AH2917" s="38"/>
      <c r="AI2917" s="38"/>
      <c r="AJ2917" s="38">
        <v>1</v>
      </c>
      <c r="AK2917" s="38"/>
      <c r="AL2917" s="38"/>
      <c r="AM2917" s="38"/>
      <c r="AN2917" s="38"/>
      <c r="AO2917" s="38"/>
      <c r="AP2917" s="38"/>
      <c r="AQ2917" s="38"/>
      <c r="AR2917" s="38"/>
      <c r="AS2917" s="38"/>
      <c r="AT2917" s="38"/>
      <c r="AU2917" s="38"/>
      <c r="AV2917" s="38"/>
      <c r="AW2917" s="38"/>
      <c r="AX2917" s="38"/>
      <c r="AY2917" s="38"/>
      <c r="BA2917" s="3">
        <f>IF(Q2917&gt;0,RANK(Q2917,(N2917:P2917,Q2917:AE2917)),0)</f>
        <v>5</v>
      </c>
      <c r="BB2917" s="3">
        <f>IF(R2917&gt;0,RANK(R2917,(N2917:P2917,Q2917:AE2917)),0)</f>
        <v>8</v>
      </c>
      <c r="BC2917" s="3">
        <f>IF(S2917&gt;0,RANK(S2917,(N2917:P2917,Q2917:AE2917)),0)</f>
        <v>0</v>
      </c>
      <c r="BD2917" s="3">
        <f>IF(T2917&gt;0,RANK(T2917,(N2917:P2917,Q2917:AE2917)),0)</f>
        <v>6</v>
      </c>
      <c r="BE2917" s="2">
        <f t="shared" si="1156"/>
        <v>5.1602288449313838E-3</v>
      </c>
      <c r="BF2917" s="2">
        <f t="shared" si="1157"/>
        <v>8.9743110346632759E-4</v>
      </c>
      <c r="BG2917" s="2">
        <f t="shared" si="1158"/>
        <v>0</v>
      </c>
      <c r="BH2917" s="2">
        <f t="shared" si="1159"/>
        <v>2.8044721983322739E-3</v>
      </c>
      <c r="BJ2917" t="s">
        <v>1117</v>
      </c>
      <c r="BK2917" t="s">
        <v>1980</v>
      </c>
      <c r="BL2917">
        <v>1</v>
      </c>
      <c r="BN2917">
        <v>0</v>
      </c>
      <c r="BO2917" s="60">
        <v>50</v>
      </c>
      <c r="BP2917" s="62">
        <v>11</v>
      </c>
      <c r="BQ2917" s="66">
        <f t="shared" si="1160"/>
        <v>50011</v>
      </c>
      <c r="BR2917" s="66">
        <f t="shared" si="1161"/>
        <v>50011</v>
      </c>
      <c r="BS2917" s="3" t="s">
        <v>3083</v>
      </c>
      <c r="BT2917" s="38">
        <f>SUMIF(Town!$BJ$1330:$BJ$1576,$BQ2917,Town!BO$1330:BO$1576)</f>
        <v>0</v>
      </c>
      <c r="BU2917" s="38">
        <f>SUMIF(Town!$BJ$1330:$BJ$1576,$BQ2917,Town!BP$1330:BP$1576)</f>
        <v>0</v>
      </c>
      <c r="CF2917" s="38">
        <f>SUMIF(Town!$BJ$1330:$BJ$1576,$BQ2917,Town!CA$1330:CA$1576)</f>
        <v>0</v>
      </c>
      <c r="CI2917" s="38">
        <f>SUMIF(Town!$BJ$1330:$BJ$1576,$BQ2917,Town!CC$1330:CC$1576)</f>
        <v>0</v>
      </c>
    </row>
    <row r="2918" spans="1:87" ht="14" hidden="1" customHeight="1" outlineLevel="1" x14ac:dyDescent="0.2">
      <c r="A2918" t="s">
        <v>3105</v>
      </c>
      <c r="B2918" t="s">
        <v>1980</v>
      </c>
      <c r="C2918" s="1">
        <f t="shared" si="1151"/>
        <v>5001</v>
      </c>
      <c r="D2918" s="3">
        <f>IF(N2918&gt;0, RANK(N2918,(N2918:P2918,Q2918:AE2918)),0)</f>
        <v>1</v>
      </c>
      <c r="E2918" s="3">
        <f>IF(O2918&gt;0,RANK(O2918,(N2918:P2918,Q2918:AE2918)),0)</f>
        <v>2</v>
      </c>
      <c r="F2918" s="3">
        <f>IF(P2918&gt;0,RANK(P2918,(N2918:P2918,Q2918:AE2918)),0)</f>
        <v>3</v>
      </c>
      <c r="G2918" s="1">
        <f t="shared" si="1149"/>
        <v>1047</v>
      </c>
      <c r="H2918" s="2">
        <f t="shared" si="1150"/>
        <v>0.20935812837432513</v>
      </c>
      <c r="I2918" s="2"/>
      <c r="J2918" s="2">
        <f t="shared" si="1152"/>
        <v>0.58788242351529696</v>
      </c>
      <c r="K2918" s="2">
        <f t="shared" si="1153"/>
        <v>0.3785242951409718</v>
      </c>
      <c r="L2918" s="2">
        <f t="shared" si="1154"/>
        <v>1.5796840631873626E-2</v>
      </c>
      <c r="M2918" s="2">
        <f t="shared" si="1155"/>
        <v>1.7796440711857615E-2</v>
      </c>
      <c r="N2918" s="38">
        <v>2940</v>
      </c>
      <c r="O2918" s="38">
        <v>1893</v>
      </c>
      <c r="P2918" s="38">
        <v>79</v>
      </c>
      <c r="Q2918" s="38">
        <v>25</v>
      </c>
      <c r="R2918" s="38">
        <v>12</v>
      </c>
      <c r="S2918" s="38">
        <v>0</v>
      </c>
      <c r="T2918" s="38">
        <v>15</v>
      </c>
      <c r="U2918" s="38">
        <v>11</v>
      </c>
      <c r="V2918" s="38">
        <v>4</v>
      </c>
      <c r="W2918" s="38">
        <v>22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/>
      <c r="AD2918" s="38">
        <v>0</v>
      </c>
      <c r="AE2918" s="38">
        <v>0</v>
      </c>
      <c r="AF2918" s="38"/>
      <c r="AG2918" s="38"/>
      <c r="AH2918" s="38"/>
      <c r="AI2918" s="38"/>
      <c r="AJ2918" s="38">
        <v>0</v>
      </c>
      <c r="AK2918" s="38"/>
      <c r="AL2918" s="38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BA2918" s="3">
        <f>IF(Q2918&gt;0,RANK(Q2918,(N2918:P2918,Q2918:AE2918)),0)</f>
        <v>4</v>
      </c>
      <c r="BB2918" s="3">
        <f>IF(R2918&gt;0,RANK(R2918,(N2918:P2918,Q2918:AE2918)),0)</f>
        <v>7</v>
      </c>
      <c r="BC2918" s="3">
        <f>IF(S2918&gt;0,RANK(S2918,(N2918:P2918,Q2918:AE2918)),0)</f>
        <v>0</v>
      </c>
      <c r="BD2918" s="3">
        <f>IF(T2918&gt;0,RANK(T2918,(N2918:P2918,Q2918:AE2918)),0)</f>
        <v>6</v>
      </c>
      <c r="BE2918" s="2">
        <f t="shared" si="1156"/>
        <v>4.9990001999600077E-3</v>
      </c>
      <c r="BF2918" s="2">
        <f t="shared" si="1157"/>
        <v>2.3995200959808036E-3</v>
      </c>
      <c r="BG2918" s="2">
        <f t="shared" si="1158"/>
        <v>0</v>
      </c>
      <c r="BH2918" s="2">
        <f t="shared" si="1159"/>
        <v>2.999400119976005E-3</v>
      </c>
      <c r="BJ2918" t="s">
        <v>3105</v>
      </c>
      <c r="BK2918" t="s">
        <v>1980</v>
      </c>
      <c r="BL2918">
        <v>1</v>
      </c>
      <c r="BN2918">
        <v>0</v>
      </c>
      <c r="BO2918" s="60">
        <v>50</v>
      </c>
      <c r="BP2918" s="62">
        <v>13</v>
      </c>
      <c r="BQ2918" s="66">
        <f t="shared" si="1160"/>
        <v>50013</v>
      </c>
      <c r="BR2918" s="66">
        <f t="shared" si="1161"/>
        <v>50013</v>
      </c>
      <c r="BS2918" s="3" t="s">
        <v>3083</v>
      </c>
      <c r="BT2918" s="38">
        <f>SUMIF(Town!$BJ$1330:$BJ$1576,$BQ2918,Town!BO$1330:BO$1576)</f>
        <v>0</v>
      </c>
      <c r="BU2918" s="38">
        <f>SUMIF(Town!$BJ$1330:$BJ$1576,$BQ2918,Town!BP$1330:BP$1576)</f>
        <v>0</v>
      </c>
      <c r="CF2918" s="38">
        <f>SUMIF(Town!$BJ$1330:$BJ$1576,$BQ2918,Town!CA$1330:CA$1576)</f>
        <v>0</v>
      </c>
      <c r="CI2918" s="38">
        <f>SUMIF(Town!$BJ$1330:$BJ$1576,$BQ2918,Town!CC$1330:CC$1576)</f>
        <v>0</v>
      </c>
    </row>
    <row r="2919" spans="1:87" ht="14" hidden="1" customHeight="1" outlineLevel="1" x14ac:dyDescent="0.2">
      <c r="A2919" t="s">
        <v>2715</v>
      </c>
      <c r="B2919" t="s">
        <v>1980</v>
      </c>
      <c r="C2919" s="1">
        <f t="shared" si="1151"/>
        <v>14844</v>
      </c>
      <c r="D2919" s="3">
        <f>IF(N2919&gt;0, RANK(N2919,(N2919:P2919,Q2919:AE2919)),0)</f>
        <v>1</v>
      </c>
      <c r="E2919" s="3">
        <f>IF(O2919&gt;0,RANK(O2919,(N2919:P2919,Q2919:AE2919)),0)</f>
        <v>2</v>
      </c>
      <c r="F2919" s="3">
        <f>IF(P2919&gt;0,RANK(P2919,(N2919:P2919,Q2919:AE2919)),0)</f>
        <v>3</v>
      </c>
      <c r="G2919" s="1">
        <f t="shared" si="1149"/>
        <v>5283</v>
      </c>
      <c r="H2919" s="2">
        <f t="shared" si="1150"/>
        <v>0.35590137429264351</v>
      </c>
      <c r="I2919" s="2"/>
      <c r="J2919" s="2">
        <f t="shared" si="1152"/>
        <v>0.65939099973053084</v>
      </c>
      <c r="K2919" s="2">
        <f t="shared" si="1153"/>
        <v>0.30348962543788738</v>
      </c>
      <c r="L2919" s="2">
        <f t="shared" si="1154"/>
        <v>1.8795472918350847E-2</v>
      </c>
      <c r="M2919" s="2">
        <f t="shared" si="1155"/>
        <v>1.8323901913230939E-2</v>
      </c>
      <c r="N2919" s="38">
        <v>9788</v>
      </c>
      <c r="O2919" s="38">
        <v>4505</v>
      </c>
      <c r="P2919" s="38">
        <v>279</v>
      </c>
      <c r="Q2919" s="38">
        <v>76</v>
      </c>
      <c r="R2919" s="38">
        <v>20</v>
      </c>
      <c r="S2919" s="38">
        <v>0</v>
      </c>
      <c r="T2919" s="38">
        <v>43</v>
      </c>
      <c r="U2919" s="38">
        <v>57</v>
      </c>
      <c r="V2919" s="38">
        <v>9</v>
      </c>
      <c r="W2919" s="38">
        <v>67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/>
      <c r="AD2919" s="38">
        <v>0</v>
      </c>
      <c r="AE2919" s="38">
        <v>0</v>
      </c>
      <c r="AF2919" s="38"/>
      <c r="AG2919" s="38"/>
      <c r="AH2919" s="38"/>
      <c r="AI2919" s="38"/>
      <c r="AJ2919" s="38">
        <v>0</v>
      </c>
      <c r="AK2919" s="38"/>
      <c r="AL2919" s="38"/>
      <c r="AM2919" s="38"/>
      <c r="AN2919" s="38"/>
      <c r="AO2919" s="38"/>
      <c r="AP2919" s="38"/>
      <c r="AQ2919" s="38"/>
      <c r="AR2919" s="38"/>
      <c r="AS2919" s="38"/>
      <c r="AT2919" s="38"/>
      <c r="AU2919" s="38"/>
      <c r="AV2919" s="38"/>
      <c r="AW2919" s="38"/>
      <c r="AX2919" s="38"/>
      <c r="AY2919" s="38"/>
      <c r="BA2919" s="3">
        <f>IF(Q2919&gt;0,RANK(Q2919,(N2919:P2919,Q2919:AE2919)),0)</f>
        <v>4</v>
      </c>
      <c r="BB2919" s="3">
        <f>IF(R2919&gt;0,RANK(R2919,(N2919:P2919,Q2919:AE2919)),0)</f>
        <v>8</v>
      </c>
      <c r="BC2919" s="3">
        <f>IF(S2919&gt;0,RANK(S2919,(N2919:P2919,Q2919:AE2919)),0)</f>
        <v>0</v>
      </c>
      <c r="BD2919" s="3">
        <f>IF(T2919&gt;0,RANK(T2919,(N2919:P2919,Q2919:AE2919)),0)</f>
        <v>7</v>
      </c>
      <c r="BE2919" s="2">
        <f t="shared" si="1156"/>
        <v>5.1199137698733493E-3</v>
      </c>
      <c r="BF2919" s="2">
        <f t="shared" si="1157"/>
        <v>1.3473457289140394E-3</v>
      </c>
      <c r="BG2919" s="2">
        <f t="shared" si="1158"/>
        <v>0</v>
      </c>
      <c r="BH2919" s="2">
        <f t="shared" si="1159"/>
        <v>2.8967933171651847E-3</v>
      </c>
      <c r="BJ2919" t="s">
        <v>2715</v>
      </c>
      <c r="BK2919" t="s">
        <v>1980</v>
      </c>
      <c r="BL2919">
        <v>1</v>
      </c>
      <c r="BN2919">
        <v>0</v>
      </c>
      <c r="BO2919" s="60">
        <v>50</v>
      </c>
      <c r="BP2919" s="62">
        <v>15</v>
      </c>
      <c r="BQ2919" s="66">
        <f t="shared" si="1160"/>
        <v>50015</v>
      </c>
      <c r="BR2919" s="66">
        <f t="shared" si="1161"/>
        <v>50015</v>
      </c>
      <c r="BS2919" s="3" t="s">
        <v>3083</v>
      </c>
      <c r="BT2919" s="38">
        <f>SUMIF(Town!$BJ$1330:$BJ$1576,$BQ2919,Town!BO$1330:BO$1576)</f>
        <v>0</v>
      </c>
      <c r="BU2919" s="38">
        <f>SUMIF(Town!$BJ$1330:$BJ$1576,$BQ2919,Town!BP$1330:BP$1576)</f>
        <v>0</v>
      </c>
      <c r="CF2919" s="38">
        <f>SUMIF(Town!$BJ$1330:$BJ$1576,$BQ2919,Town!CA$1330:CA$1576)</f>
        <v>0</v>
      </c>
      <c r="CI2919" s="38">
        <f>SUMIF(Town!$BJ$1330:$BJ$1576,$BQ2919,Town!CC$1330:CC$1576)</f>
        <v>0</v>
      </c>
    </row>
    <row r="2920" spans="1:87" ht="14" hidden="1" customHeight="1" outlineLevel="1" x14ac:dyDescent="0.2">
      <c r="A2920" t="s">
        <v>1977</v>
      </c>
      <c r="B2920" t="s">
        <v>1980</v>
      </c>
      <c r="C2920" s="1">
        <f t="shared" si="1151"/>
        <v>17672</v>
      </c>
      <c r="D2920" s="3">
        <f>IF(N2920&gt;0, RANK(N2920,(N2920:P2920,Q2920:AE2920)),0)</f>
        <v>1</v>
      </c>
      <c r="E2920" s="3">
        <f>IF(O2920&gt;0,RANK(O2920,(N2920:P2920,Q2920:AE2920)),0)</f>
        <v>2</v>
      </c>
      <c r="F2920" s="3">
        <f>IF(P2920&gt;0,RANK(P2920,(N2920:P2920,Q2920:AE2920)),0)</f>
        <v>3</v>
      </c>
      <c r="G2920" s="1">
        <f t="shared" si="1149"/>
        <v>3537</v>
      </c>
      <c r="H2920" s="2">
        <f t="shared" si="1150"/>
        <v>0.20014712539610682</v>
      </c>
      <c r="I2920" s="2"/>
      <c r="J2920" s="2">
        <f t="shared" si="1152"/>
        <v>0.57831598008148488</v>
      </c>
      <c r="K2920" s="2">
        <f t="shared" si="1153"/>
        <v>0.37816885468537798</v>
      </c>
      <c r="L2920" s="2">
        <f t="shared" si="1154"/>
        <v>2.0201448619284745E-2</v>
      </c>
      <c r="M2920" s="2">
        <f t="shared" si="1155"/>
        <v>2.3313716613852398E-2</v>
      </c>
      <c r="N2920" s="38">
        <v>10220</v>
      </c>
      <c r="O2920" s="38">
        <v>6683</v>
      </c>
      <c r="P2920" s="38">
        <v>357</v>
      </c>
      <c r="Q2920" s="38">
        <v>89</v>
      </c>
      <c r="R2920" s="38">
        <v>49</v>
      </c>
      <c r="S2920" s="38">
        <v>0</v>
      </c>
      <c r="T2920" s="38">
        <v>83</v>
      </c>
      <c r="U2920" s="38">
        <v>89</v>
      </c>
      <c r="V2920" s="38">
        <v>15</v>
      </c>
      <c r="W2920" s="38">
        <v>83</v>
      </c>
      <c r="X2920" s="38">
        <v>2</v>
      </c>
      <c r="Y2920" s="38">
        <v>1</v>
      </c>
      <c r="Z2920" s="38">
        <v>0</v>
      </c>
      <c r="AA2920" s="38">
        <v>0</v>
      </c>
      <c r="AB2920" s="38">
        <v>0</v>
      </c>
      <c r="AC2920" s="38"/>
      <c r="AD2920" s="38">
        <v>0</v>
      </c>
      <c r="AE2920" s="38">
        <v>0</v>
      </c>
      <c r="AF2920" s="38"/>
      <c r="AG2920" s="38"/>
      <c r="AH2920" s="38"/>
      <c r="AI2920" s="38"/>
      <c r="AJ2920" s="38">
        <v>1</v>
      </c>
      <c r="AK2920" s="38"/>
      <c r="AL2920" s="38"/>
      <c r="AM2920" s="38"/>
      <c r="AN2920" s="38"/>
      <c r="AO2920" s="38"/>
      <c r="AP2920" s="38"/>
      <c r="AQ2920" s="38"/>
      <c r="AR2920" s="38"/>
      <c r="AS2920" s="38"/>
      <c r="AT2920" s="38"/>
      <c r="AU2920" s="38"/>
      <c r="AV2920" s="38"/>
      <c r="AW2920" s="38"/>
      <c r="AX2920" s="38"/>
      <c r="AY2920" s="38"/>
      <c r="BA2920" s="3">
        <f>IF(Q2920&gt;0,RANK(Q2920,(N2920:P2920,Q2920:AE2920)),0)</f>
        <v>4</v>
      </c>
      <c r="BB2920" s="3">
        <f>IF(R2920&gt;0,RANK(R2920,(N2920:P2920,Q2920:AE2920)),0)</f>
        <v>8</v>
      </c>
      <c r="BC2920" s="3">
        <f>IF(S2920&gt;0,RANK(S2920,(N2920:P2920,Q2920:AE2920)),0)</f>
        <v>0</v>
      </c>
      <c r="BD2920" s="3">
        <f>IF(T2920&gt;0,RANK(T2920,(N2920:P2920,Q2920:AE2920)),0)</f>
        <v>6</v>
      </c>
      <c r="BE2920" s="2">
        <f t="shared" si="1156"/>
        <v>5.0362154821186056E-3</v>
      </c>
      <c r="BF2920" s="2">
        <f t="shared" si="1157"/>
        <v>2.7727478497057492E-3</v>
      </c>
      <c r="BG2920" s="2">
        <f t="shared" si="1158"/>
        <v>0</v>
      </c>
      <c r="BH2920" s="2">
        <f t="shared" si="1159"/>
        <v>4.6966953372566773E-3</v>
      </c>
      <c r="BJ2920" t="s">
        <v>1977</v>
      </c>
      <c r="BK2920" t="s">
        <v>1980</v>
      </c>
      <c r="BL2920">
        <v>1</v>
      </c>
      <c r="BN2920">
        <v>0</v>
      </c>
      <c r="BO2920" s="60">
        <v>50</v>
      </c>
      <c r="BP2920" s="62">
        <v>17</v>
      </c>
      <c r="BQ2920" s="66">
        <f t="shared" si="1160"/>
        <v>50017</v>
      </c>
      <c r="BR2920" s="66">
        <f t="shared" si="1161"/>
        <v>50017</v>
      </c>
      <c r="BS2920" s="3" t="s">
        <v>3083</v>
      </c>
      <c r="BT2920" s="38">
        <f>SUMIF(Town!$BJ$1330:$BJ$1576,$BQ2920,Town!BO$1330:BO$1576)</f>
        <v>0</v>
      </c>
      <c r="BU2920" s="38">
        <f>SUMIF(Town!$BJ$1330:$BJ$1576,$BQ2920,Town!BP$1330:BP$1576)</f>
        <v>0</v>
      </c>
      <c r="CF2920" s="38">
        <f>SUMIF(Town!$BJ$1330:$BJ$1576,$BQ2920,Town!CA$1330:CA$1576)</f>
        <v>0</v>
      </c>
      <c r="CI2920" s="38">
        <f>SUMIF(Town!$BJ$1330:$BJ$1576,$BQ2920,Town!CC$1330:CC$1576)</f>
        <v>0</v>
      </c>
    </row>
    <row r="2921" spans="1:87" ht="14" hidden="1" customHeight="1" outlineLevel="1" x14ac:dyDescent="0.2">
      <c r="A2921" t="s">
        <v>397</v>
      </c>
      <c r="B2921" t="s">
        <v>1980</v>
      </c>
      <c r="C2921" s="1">
        <f t="shared" si="1151"/>
        <v>14765</v>
      </c>
      <c r="D2921" s="3">
        <f>IF(N2921&gt;0, RANK(N2921,(N2921:P2921,Q2921:AE2921)),0)</f>
        <v>2</v>
      </c>
      <c r="E2921" s="3">
        <f>IF(O2921&gt;0,RANK(O2921,(N2921:P2921,Q2921:AE2921)),0)</f>
        <v>1</v>
      </c>
      <c r="F2921" s="3">
        <f>IF(P2921&gt;0,RANK(P2921,(N2921:P2921,Q2921:AE2921)),0)</f>
        <v>3</v>
      </c>
      <c r="G2921" s="1">
        <f t="shared" si="1149"/>
        <v>227</v>
      </c>
      <c r="H2921" s="2">
        <f t="shared" si="1150"/>
        <v>1.5374195733152726E-2</v>
      </c>
      <c r="I2921" s="2"/>
      <c r="J2921" s="2">
        <f t="shared" si="1152"/>
        <v>0.4745005079580088</v>
      </c>
      <c r="K2921" s="2">
        <f t="shared" si="1153"/>
        <v>0.48987470369116154</v>
      </c>
      <c r="L2921" s="2">
        <f t="shared" si="1154"/>
        <v>1.8760582458516764E-2</v>
      </c>
      <c r="M2921" s="2">
        <f t="shared" si="1155"/>
        <v>1.6864205892312897E-2</v>
      </c>
      <c r="N2921" s="38">
        <v>7006</v>
      </c>
      <c r="O2921" s="38">
        <v>7233</v>
      </c>
      <c r="P2921" s="38">
        <v>277</v>
      </c>
      <c r="Q2921" s="38">
        <v>53</v>
      </c>
      <c r="R2921" s="38">
        <v>33</v>
      </c>
      <c r="S2921" s="38">
        <v>0</v>
      </c>
      <c r="T2921" s="38">
        <v>39</v>
      </c>
      <c r="U2921" s="38">
        <v>40</v>
      </c>
      <c r="V2921" s="38">
        <v>7</v>
      </c>
      <c r="W2921" s="38">
        <v>72</v>
      </c>
      <c r="X2921" s="38">
        <v>2</v>
      </c>
      <c r="Y2921" s="38">
        <v>0</v>
      </c>
      <c r="Z2921" s="38">
        <v>2</v>
      </c>
      <c r="AA2921" s="38">
        <v>0</v>
      </c>
      <c r="AB2921" s="38">
        <v>0</v>
      </c>
      <c r="AC2921" s="38"/>
      <c r="AD2921" s="38">
        <v>0</v>
      </c>
      <c r="AE2921" s="38">
        <v>0</v>
      </c>
      <c r="AF2921" s="38"/>
      <c r="AG2921" s="38"/>
      <c r="AH2921" s="38"/>
      <c r="AI2921" s="38"/>
      <c r="AJ2921" s="38">
        <v>1</v>
      </c>
      <c r="AK2921" s="38"/>
      <c r="AL2921" s="38"/>
      <c r="AM2921" s="38"/>
      <c r="AN2921" s="38"/>
      <c r="AO2921" s="38"/>
      <c r="AP2921" s="38"/>
      <c r="AQ2921" s="38"/>
      <c r="AR2921" s="38"/>
      <c r="AS2921" s="38"/>
      <c r="AT2921" s="38"/>
      <c r="AU2921" s="38"/>
      <c r="AV2921" s="38"/>
      <c r="AW2921" s="38"/>
      <c r="AX2921" s="38"/>
      <c r="AY2921" s="38"/>
      <c r="BA2921" s="3">
        <f>IF(Q2921&gt;0,RANK(Q2921,(N2921:P2921,Q2921:AE2921)),0)</f>
        <v>5</v>
      </c>
      <c r="BB2921" s="3">
        <f>IF(R2921&gt;0,RANK(R2921,(N2921:P2921,Q2921:AE2921)),0)</f>
        <v>8</v>
      </c>
      <c r="BC2921" s="3">
        <f>IF(S2921&gt;0,RANK(S2921,(N2921:P2921,Q2921:AE2921)),0)</f>
        <v>0</v>
      </c>
      <c r="BD2921" s="3">
        <f>IF(T2921&gt;0,RANK(T2921,(N2921:P2921,Q2921:AE2921)),0)</f>
        <v>7</v>
      </c>
      <c r="BE2921" s="2">
        <f t="shared" si="1156"/>
        <v>3.5895699288858787E-3</v>
      </c>
      <c r="BF2921" s="2">
        <f t="shared" si="1157"/>
        <v>2.235015238740264E-3</v>
      </c>
      <c r="BG2921" s="2">
        <f t="shared" si="1158"/>
        <v>0</v>
      </c>
      <c r="BH2921" s="2">
        <f t="shared" si="1159"/>
        <v>2.6413816457839484E-3</v>
      </c>
      <c r="BJ2921" t="s">
        <v>397</v>
      </c>
      <c r="BK2921" t="s">
        <v>1980</v>
      </c>
      <c r="BL2921">
        <v>1</v>
      </c>
      <c r="BN2921">
        <v>0</v>
      </c>
      <c r="BO2921" s="60">
        <v>50</v>
      </c>
      <c r="BP2921" s="62">
        <v>19</v>
      </c>
      <c r="BQ2921" s="66">
        <f t="shared" si="1160"/>
        <v>50019</v>
      </c>
      <c r="BR2921" s="66">
        <f t="shared" si="1161"/>
        <v>50019</v>
      </c>
      <c r="BS2921" s="3" t="s">
        <v>3083</v>
      </c>
      <c r="BT2921" s="38">
        <f>SUMIF(Town!$BJ$1330:$BJ$1576,$BQ2921,Town!BO$1330:BO$1576)</f>
        <v>0</v>
      </c>
      <c r="BU2921" s="38">
        <f>SUMIF(Town!$BJ$1330:$BJ$1576,$BQ2921,Town!BP$1330:BP$1576)</f>
        <v>0</v>
      </c>
      <c r="CF2921" s="38">
        <f>SUMIF(Town!$BJ$1330:$BJ$1576,$BQ2921,Town!CA$1330:CA$1576)</f>
        <v>0</v>
      </c>
      <c r="CI2921" s="38">
        <f>SUMIF(Town!$BJ$1330:$BJ$1576,$BQ2921,Town!CC$1330:CC$1576)</f>
        <v>0</v>
      </c>
    </row>
    <row r="2922" spans="1:87" ht="14" hidden="1" customHeight="1" outlineLevel="1" x14ac:dyDescent="0.2">
      <c r="A2922" t="s">
        <v>577</v>
      </c>
      <c r="B2922" t="s">
        <v>1980</v>
      </c>
      <c r="C2922" s="1">
        <f t="shared" si="1151"/>
        <v>34102</v>
      </c>
      <c r="D2922" s="3">
        <f>IF(N2922&gt;0, RANK(N2922,(N2922:P2922,Q2922:AE2922)),0)</f>
        <v>1</v>
      </c>
      <c r="E2922" s="3">
        <f>IF(O2922&gt;0,RANK(O2922,(N2922:P2922,Q2922:AE2922)),0)</f>
        <v>2</v>
      </c>
      <c r="F2922" s="3">
        <f>IF(P2922&gt;0,RANK(P2922,(N2922:P2922,Q2922:AE2922)),0)</f>
        <v>3</v>
      </c>
      <c r="G2922" s="1">
        <f t="shared" si="1149"/>
        <v>1789</v>
      </c>
      <c r="H2922" s="2">
        <f t="shared" si="1150"/>
        <v>5.2460266260043402E-2</v>
      </c>
      <c r="I2922" s="2"/>
      <c r="J2922" s="2">
        <f t="shared" si="1152"/>
        <v>0.50950090903759315</v>
      </c>
      <c r="K2922" s="2">
        <f t="shared" si="1153"/>
        <v>0.45704064277754969</v>
      </c>
      <c r="L2922" s="2">
        <f t="shared" si="1154"/>
        <v>1.6802533575743357E-2</v>
      </c>
      <c r="M2922" s="2">
        <f t="shared" si="1155"/>
        <v>1.6655914609113802E-2</v>
      </c>
      <c r="N2922" s="38">
        <v>17375</v>
      </c>
      <c r="O2922" s="38">
        <v>15586</v>
      </c>
      <c r="P2922" s="38">
        <v>573</v>
      </c>
      <c r="Q2922" s="38">
        <v>172</v>
      </c>
      <c r="R2922" s="38">
        <v>43</v>
      </c>
      <c r="S2922" s="38">
        <v>1</v>
      </c>
      <c r="T2922" s="38">
        <v>82</v>
      </c>
      <c r="U2922" s="38">
        <v>84</v>
      </c>
      <c r="V2922" s="38">
        <v>11</v>
      </c>
      <c r="W2922" s="38">
        <v>169</v>
      </c>
      <c r="X2922" s="38">
        <v>4</v>
      </c>
      <c r="Y2922" s="38">
        <v>0</v>
      </c>
      <c r="Z2922" s="38">
        <v>1</v>
      </c>
      <c r="AA2922" s="38">
        <v>0</v>
      </c>
      <c r="AB2922" s="38">
        <v>0</v>
      </c>
      <c r="AC2922" s="38"/>
      <c r="AD2922" s="38">
        <v>0</v>
      </c>
      <c r="AE2922" s="38">
        <v>0</v>
      </c>
      <c r="AF2922" s="38"/>
      <c r="AG2922" s="38"/>
      <c r="AH2922" s="38"/>
      <c r="AI2922" s="38"/>
      <c r="AJ2922" s="38">
        <v>1</v>
      </c>
      <c r="AK2922" s="38"/>
      <c r="AL2922" s="38"/>
      <c r="AM2922" s="38"/>
      <c r="AN2922" s="38"/>
      <c r="AO2922" s="38"/>
      <c r="AP2922" s="38"/>
      <c r="AQ2922" s="38"/>
      <c r="AR2922" s="38"/>
      <c r="AS2922" s="38"/>
      <c r="AT2922" s="38"/>
      <c r="AU2922" s="38"/>
      <c r="AV2922" s="38"/>
      <c r="AW2922" s="38"/>
      <c r="AX2922" s="38"/>
      <c r="AY2922" s="38"/>
      <c r="BA2922" s="3">
        <f>IF(Q2922&gt;0,RANK(Q2922,(N2922:P2922,Q2922:AE2922)),0)</f>
        <v>4</v>
      </c>
      <c r="BB2922" s="3">
        <f>IF(R2922&gt;0,RANK(R2922,(N2922:P2922,Q2922:AE2922)),0)</f>
        <v>8</v>
      </c>
      <c r="BC2922" s="3">
        <f>IF(S2922&gt;0,RANK(S2922,(N2922:P2922,Q2922:AE2922)),0)</f>
        <v>11</v>
      </c>
      <c r="BD2922" s="3">
        <f>IF(T2922&gt;0,RANK(T2922,(N2922:P2922,Q2922:AE2922)),0)</f>
        <v>7</v>
      </c>
      <c r="BE2922" s="2">
        <f t="shared" si="1156"/>
        <v>5.0436924520555976E-3</v>
      </c>
      <c r="BF2922" s="2">
        <f t="shared" si="1157"/>
        <v>1.2609231130138994E-3</v>
      </c>
      <c r="BG2922" s="2">
        <f t="shared" si="1158"/>
        <v>2.932379332590464E-5</v>
      </c>
      <c r="BH2922" s="2">
        <f t="shared" si="1159"/>
        <v>2.4045510527241805E-3</v>
      </c>
      <c r="BJ2922" t="s">
        <v>577</v>
      </c>
      <c r="BK2922" t="s">
        <v>1980</v>
      </c>
      <c r="BL2922">
        <v>1</v>
      </c>
      <c r="BN2922">
        <v>0</v>
      </c>
      <c r="BO2922" s="60">
        <v>50</v>
      </c>
      <c r="BP2922" s="62">
        <v>21</v>
      </c>
      <c r="BQ2922" s="66">
        <f t="shared" si="1160"/>
        <v>50021</v>
      </c>
      <c r="BR2922" s="66">
        <f t="shared" si="1161"/>
        <v>50021</v>
      </c>
      <c r="BS2922" s="3" t="s">
        <v>3083</v>
      </c>
      <c r="BT2922" s="38">
        <f>SUMIF(Town!$BJ$1330:$BJ$1576,$BQ2922,Town!BO$1330:BO$1576)</f>
        <v>0</v>
      </c>
      <c r="BU2922" s="38">
        <f>SUMIF(Town!$BJ$1330:$BJ$1576,$BQ2922,Town!BP$1330:BP$1576)</f>
        <v>0</v>
      </c>
      <c r="CF2922" s="38">
        <f>SUMIF(Town!$BJ$1330:$BJ$1576,$BQ2922,Town!CA$1330:CA$1576)</f>
        <v>0</v>
      </c>
      <c r="CI2922" s="38">
        <f>SUMIF(Town!$BJ$1330:$BJ$1576,$BQ2922,Town!CC$1330:CC$1576)</f>
        <v>0</v>
      </c>
    </row>
    <row r="2923" spans="1:87" ht="14" hidden="1" customHeight="1" outlineLevel="1" x14ac:dyDescent="0.2">
      <c r="A2923" t="s">
        <v>674</v>
      </c>
      <c r="B2923" t="s">
        <v>1980</v>
      </c>
      <c r="C2923" s="1">
        <f t="shared" si="1151"/>
        <v>35369</v>
      </c>
      <c r="D2923" s="3">
        <f>IF(N2923&gt;0, RANK(N2923,(N2923:P2923,Q2923:AE2923)),0)</f>
        <v>1</v>
      </c>
      <c r="E2923" s="3">
        <f>IF(O2923&gt;0,RANK(O2923,(N2923:P2923,Q2923:AE2923)),0)</f>
        <v>2</v>
      </c>
      <c r="F2923" s="3">
        <f>IF(P2923&gt;0,RANK(P2923,(N2923:P2923,Q2923:AE2923)),0)</f>
        <v>3</v>
      </c>
      <c r="G2923" s="1">
        <f t="shared" si="1149"/>
        <v>15200</v>
      </c>
      <c r="H2923" s="2">
        <f t="shared" si="1150"/>
        <v>0.42975487008397184</v>
      </c>
      <c r="I2923" s="2"/>
      <c r="J2923" s="2">
        <f t="shared" si="1152"/>
        <v>0.69346037490457746</v>
      </c>
      <c r="K2923" s="2">
        <f t="shared" si="1153"/>
        <v>0.26370550482060562</v>
      </c>
      <c r="L2923" s="2">
        <f t="shared" si="1154"/>
        <v>1.6850914642766265E-2</v>
      </c>
      <c r="M2923" s="2">
        <f t="shared" si="1155"/>
        <v>2.5983205632050657E-2</v>
      </c>
      <c r="N2923" s="38">
        <v>24527</v>
      </c>
      <c r="O2923" s="38">
        <v>9327</v>
      </c>
      <c r="P2923" s="38">
        <v>596</v>
      </c>
      <c r="Q2923" s="38">
        <v>167</v>
      </c>
      <c r="R2923" s="38">
        <v>113</v>
      </c>
      <c r="S2923" s="38">
        <v>0</v>
      </c>
      <c r="T2923" s="38">
        <v>180</v>
      </c>
      <c r="U2923" s="38">
        <v>233</v>
      </c>
      <c r="V2923" s="38">
        <v>28</v>
      </c>
      <c r="W2923" s="38">
        <v>195</v>
      </c>
      <c r="X2923" s="38">
        <v>0</v>
      </c>
      <c r="Y2923" s="38">
        <v>0</v>
      </c>
      <c r="Z2923" s="38">
        <v>2</v>
      </c>
      <c r="AA2923" s="38">
        <v>0</v>
      </c>
      <c r="AB2923" s="38">
        <v>0</v>
      </c>
      <c r="AC2923" s="38"/>
      <c r="AD2923" s="38">
        <v>0</v>
      </c>
      <c r="AE2923" s="38">
        <v>0</v>
      </c>
      <c r="AF2923" s="38"/>
      <c r="AG2923" s="38"/>
      <c r="AH2923" s="38"/>
      <c r="AI2923" s="38"/>
      <c r="AJ2923" s="38">
        <v>1</v>
      </c>
      <c r="AK2923" s="38"/>
      <c r="AL2923" s="38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BA2923" s="3">
        <f>IF(Q2923&gt;0,RANK(Q2923,(N2923:P2923,Q2923:AE2923)),0)</f>
        <v>7</v>
      </c>
      <c r="BB2923" s="3">
        <f>IF(R2923&gt;0,RANK(R2923,(N2923:P2923,Q2923:AE2923)),0)</f>
        <v>8</v>
      </c>
      <c r="BC2923" s="3">
        <f>IF(S2923&gt;0,RANK(S2923,(N2923:P2923,Q2923:AE2923)),0)</f>
        <v>0</v>
      </c>
      <c r="BD2923" s="3">
        <f>IF(T2923&gt;0,RANK(T2923,(N2923:P2923,Q2923:AE2923)),0)</f>
        <v>6</v>
      </c>
      <c r="BE2923" s="2">
        <f t="shared" si="1156"/>
        <v>4.7216489015804797E-3</v>
      </c>
      <c r="BF2923" s="2">
        <f t="shared" si="1157"/>
        <v>3.1948881789137379E-3</v>
      </c>
      <c r="BG2923" s="2">
        <f t="shared" si="1158"/>
        <v>0</v>
      </c>
      <c r="BH2923" s="2">
        <f t="shared" si="1159"/>
        <v>5.0892024088891406E-3</v>
      </c>
      <c r="BJ2923" t="s">
        <v>674</v>
      </c>
      <c r="BK2923" t="s">
        <v>1980</v>
      </c>
      <c r="BL2923">
        <v>1</v>
      </c>
      <c r="BN2923">
        <v>0</v>
      </c>
      <c r="BO2923" s="60">
        <v>50</v>
      </c>
      <c r="BP2923" s="62">
        <v>23</v>
      </c>
      <c r="BQ2923" s="66">
        <f t="shared" si="1160"/>
        <v>50023</v>
      </c>
      <c r="BR2923" s="66">
        <f t="shared" si="1161"/>
        <v>50023</v>
      </c>
      <c r="BS2923" s="3" t="s">
        <v>3083</v>
      </c>
      <c r="BT2923" s="38">
        <f>SUMIF(Town!$BJ$1330:$BJ$1576,$BQ2923,Town!BO$1330:BO$1576)</f>
        <v>0</v>
      </c>
      <c r="BU2923" s="38">
        <f>SUMIF(Town!$BJ$1330:$BJ$1576,$BQ2923,Town!BP$1330:BP$1576)</f>
        <v>0</v>
      </c>
      <c r="CF2923" s="38">
        <f>SUMIF(Town!$BJ$1330:$BJ$1576,$BQ2923,Town!CA$1330:CA$1576)</f>
        <v>0</v>
      </c>
      <c r="CI2923" s="38">
        <f>SUMIF(Town!$BJ$1330:$BJ$1576,$BQ2923,Town!CC$1330:CC$1576)</f>
        <v>0</v>
      </c>
    </row>
    <row r="2924" spans="1:87" ht="14" hidden="1" customHeight="1" outlineLevel="1" x14ac:dyDescent="0.2">
      <c r="A2924" t="s">
        <v>2090</v>
      </c>
      <c r="B2924" t="s">
        <v>1980</v>
      </c>
      <c r="C2924" s="1">
        <f t="shared" si="1151"/>
        <v>25933</v>
      </c>
      <c r="D2924" s="3">
        <f>IF(N2924&gt;0, RANK(N2924,(N2924:P2924,Q2924:AE2924)),0)</f>
        <v>1</v>
      </c>
      <c r="E2924" s="3">
        <f>IF(O2924&gt;0,RANK(O2924,(N2924:P2924,Q2924:AE2924)),0)</f>
        <v>2</v>
      </c>
      <c r="F2924" s="3">
        <f>IF(P2924&gt;0,RANK(P2924,(N2924:P2924,Q2924:AE2924)),0)</f>
        <v>3</v>
      </c>
      <c r="G2924" s="1">
        <f t="shared" si="1149"/>
        <v>10976</v>
      </c>
      <c r="H2924" s="2">
        <f t="shared" si="1150"/>
        <v>0.42324451471098601</v>
      </c>
      <c r="I2924" s="2"/>
      <c r="J2924" s="2">
        <f t="shared" si="1152"/>
        <v>0.69039447807812437</v>
      </c>
      <c r="K2924" s="2">
        <f t="shared" si="1153"/>
        <v>0.26714996336713842</v>
      </c>
      <c r="L2924" s="2">
        <f t="shared" si="1154"/>
        <v>1.6272702733968303E-2</v>
      </c>
      <c r="M2924" s="2">
        <f t="shared" si="1155"/>
        <v>2.6182855820768902E-2</v>
      </c>
      <c r="N2924" s="38">
        <v>17904</v>
      </c>
      <c r="O2924" s="38">
        <v>6928</v>
      </c>
      <c r="P2924" s="38">
        <v>422</v>
      </c>
      <c r="Q2924" s="38">
        <v>111</v>
      </c>
      <c r="R2924" s="38">
        <v>101</v>
      </c>
      <c r="S2924" s="38">
        <v>0</v>
      </c>
      <c r="T2924" s="38">
        <v>164</v>
      </c>
      <c r="U2924" s="38">
        <v>175</v>
      </c>
      <c r="V2924" s="38">
        <v>14</v>
      </c>
      <c r="W2924" s="38">
        <v>114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/>
      <c r="AD2924" s="38">
        <v>0</v>
      </c>
      <c r="AE2924" s="38">
        <v>0</v>
      </c>
      <c r="AF2924" s="38"/>
      <c r="AG2924" s="38"/>
      <c r="AH2924" s="38"/>
      <c r="AI2924" s="38"/>
      <c r="AJ2924" s="38">
        <v>0</v>
      </c>
      <c r="AK2924" s="38"/>
      <c r="AL2924" s="38"/>
      <c r="AM2924" s="38"/>
      <c r="AN2924" s="38"/>
      <c r="AO2924" s="38"/>
      <c r="AP2924" s="38"/>
      <c r="AQ2924" s="38"/>
      <c r="AR2924" s="38"/>
      <c r="AS2924" s="38"/>
      <c r="AT2924" s="38"/>
      <c r="AU2924" s="38"/>
      <c r="AV2924" s="38"/>
      <c r="AW2924" s="38"/>
      <c r="AX2924" s="38"/>
      <c r="AY2924" s="38"/>
      <c r="BA2924" s="3">
        <f>IF(Q2924&gt;0,RANK(Q2924,(N2924:P2924,Q2924:AE2924)),0)</f>
        <v>7</v>
      </c>
      <c r="BB2924" s="3">
        <f>IF(R2924&gt;0,RANK(R2924,(N2924:P2924,Q2924:AE2924)),0)</f>
        <v>8</v>
      </c>
      <c r="BC2924" s="3">
        <f>IF(S2924&gt;0,RANK(S2924,(N2924:P2924,Q2924:AE2924)),0)</f>
        <v>0</v>
      </c>
      <c r="BD2924" s="3">
        <f>IF(T2924&gt;0,RANK(T2924,(N2924:P2924,Q2924:AE2924)),0)</f>
        <v>5</v>
      </c>
      <c r="BE2924" s="2">
        <f t="shared" si="1156"/>
        <v>4.2802606717309991E-3</v>
      </c>
      <c r="BF2924" s="2">
        <f t="shared" si="1157"/>
        <v>3.894651602205684E-3</v>
      </c>
      <c r="BG2924" s="2">
        <f t="shared" si="1158"/>
        <v>0</v>
      </c>
      <c r="BH2924" s="2">
        <f t="shared" si="1159"/>
        <v>6.3239887402151695E-3</v>
      </c>
      <c r="BJ2924" t="s">
        <v>2090</v>
      </c>
      <c r="BK2924" t="s">
        <v>1980</v>
      </c>
      <c r="BL2924">
        <v>1</v>
      </c>
      <c r="BN2924">
        <v>0</v>
      </c>
      <c r="BO2924" s="60">
        <v>50</v>
      </c>
      <c r="BP2924" s="62">
        <v>25</v>
      </c>
      <c r="BQ2924" s="66">
        <f t="shared" si="1160"/>
        <v>50025</v>
      </c>
      <c r="BR2924" s="66">
        <f t="shared" si="1161"/>
        <v>50025</v>
      </c>
      <c r="BS2924" s="3" t="s">
        <v>3083</v>
      </c>
      <c r="BT2924" s="38">
        <f>SUMIF(Town!$BJ$1330:$BJ$1576,$BQ2924,Town!BO$1330:BO$1576)</f>
        <v>0</v>
      </c>
      <c r="BU2924" s="38">
        <f>SUMIF(Town!$BJ$1330:$BJ$1576,$BQ2924,Town!BP$1330:BP$1576)</f>
        <v>0</v>
      </c>
      <c r="CF2924" s="38">
        <f>SUMIF(Town!$BJ$1330:$BJ$1576,$BQ2924,Town!CA$1330:CA$1576)</f>
        <v>0</v>
      </c>
      <c r="CI2924" s="38">
        <f>SUMIF(Town!$BJ$1330:$BJ$1576,$BQ2924,Town!CC$1330:CC$1576)</f>
        <v>0</v>
      </c>
    </row>
    <row r="2925" spans="1:87" ht="14" hidden="1" customHeight="1" outlineLevel="1" x14ac:dyDescent="0.2">
      <c r="A2925" t="s">
        <v>2237</v>
      </c>
      <c r="B2925" t="s">
        <v>1980</v>
      </c>
      <c r="C2925" s="1">
        <f t="shared" si="1151"/>
        <v>34289</v>
      </c>
      <c r="D2925" s="3">
        <f>IF(N2925&gt;0, RANK(N2925,(N2925:P2925,Q2925:AE2925)),0)</f>
        <v>1</v>
      </c>
      <c r="E2925" s="3">
        <f>IF(O2925&gt;0,RANK(O2925,(N2925:P2925,Q2925:AE2925)),0)</f>
        <v>2</v>
      </c>
      <c r="F2925" s="3">
        <f>IF(P2925&gt;0,RANK(P2925,(N2925:P2925,Q2925:AE2925)),0)</f>
        <v>3</v>
      </c>
      <c r="G2925" s="1">
        <f t="shared" si="1149"/>
        <v>12111</v>
      </c>
      <c r="H2925" s="2">
        <f t="shared" si="1150"/>
        <v>0.3532036513167488</v>
      </c>
      <c r="I2925" s="2"/>
      <c r="J2925" s="2">
        <f t="shared" si="1152"/>
        <v>0.65819942255533848</v>
      </c>
      <c r="K2925" s="2">
        <f t="shared" si="1153"/>
        <v>0.30499577123858962</v>
      </c>
      <c r="L2925" s="2">
        <f t="shared" si="1154"/>
        <v>1.5865146256817054E-2</v>
      </c>
      <c r="M2925" s="2">
        <f t="shared" si="1155"/>
        <v>2.0939659949254851E-2</v>
      </c>
      <c r="N2925" s="38">
        <v>22569</v>
      </c>
      <c r="O2925" s="38">
        <v>10458</v>
      </c>
      <c r="P2925" s="38">
        <v>544</v>
      </c>
      <c r="Q2925" s="38">
        <v>166</v>
      </c>
      <c r="R2925" s="38">
        <v>62</v>
      </c>
      <c r="S2925" s="38">
        <v>1</v>
      </c>
      <c r="T2925" s="38">
        <v>126</v>
      </c>
      <c r="U2925" s="38">
        <v>135</v>
      </c>
      <c r="V2925" s="38">
        <v>20</v>
      </c>
      <c r="W2925" s="38">
        <v>198</v>
      </c>
      <c r="X2925" s="38">
        <v>9</v>
      </c>
      <c r="Y2925" s="38">
        <v>1</v>
      </c>
      <c r="Z2925" s="38">
        <v>0</v>
      </c>
      <c r="AA2925" s="38">
        <v>0</v>
      </c>
      <c r="AB2925" s="38">
        <v>0</v>
      </c>
      <c r="AC2925" s="38"/>
      <c r="AD2925" s="38">
        <v>0</v>
      </c>
      <c r="AE2925" s="38">
        <v>0</v>
      </c>
      <c r="AF2925" s="38"/>
      <c r="AG2925" s="38"/>
      <c r="AH2925" s="38"/>
      <c r="AI2925" s="38"/>
      <c r="AJ2925" s="38">
        <v>0</v>
      </c>
      <c r="AK2925" s="38"/>
      <c r="AL2925" s="38"/>
      <c r="AM2925" s="38"/>
      <c r="AN2925" s="38"/>
      <c r="AO2925" s="38"/>
      <c r="AP2925" s="38"/>
      <c r="AQ2925" s="38"/>
      <c r="AR2925" s="38"/>
      <c r="AS2925" s="38"/>
      <c r="AT2925" s="38"/>
      <c r="AU2925" s="38"/>
      <c r="AV2925" s="38"/>
      <c r="AW2925" s="38"/>
      <c r="AX2925" s="38"/>
      <c r="AY2925" s="38"/>
      <c r="BA2925" s="3">
        <f>IF(Q2925&gt;0,RANK(Q2925,(N2925:P2925,Q2925:AE2925)),0)</f>
        <v>5</v>
      </c>
      <c r="BB2925" s="3">
        <f>IF(R2925&gt;0,RANK(R2925,(N2925:P2925,Q2925:AE2925)),0)</f>
        <v>8</v>
      </c>
      <c r="BC2925" s="3">
        <f>IF(S2925&gt;0,RANK(S2925,(N2925:P2925,Q2925:AE2925)),0)</f>
        <v>11</v>
      </c>
      <c r="BD2925" s="3">
        <f>IF(T2925&gt;0,RANK(T2925,(N2925:P2925,Q2925:AE2925)),0)</f>
        <v>7</v>
      </c>
      <c r="BE2925" s="2">
        <f t="shared" si="1156"/>
        <v>4.8412027180728514E-3</v>
      </c>
      <c r="BF2925" s="2">
        <f t="shared" si="1157"/>
        <v>1.8081600513284145E-3</v>
      </c>
      <c r="BG2925" s="2">
        <f t="shared" si="1158"/>
        <v>2.9163871795619587E-5</v>
      </c>
      <c r="BH2925" s="2">
        <f t="shared" si="1159"/>
        <v>3.6746478462480678E-3</v>
      </c>
      <c r="BJ2925" t="s">
        <v>2237</v>
      </c>
      <c r="BK2925" t="s">
        <v>1980</v>
      </c>
      <c r="BL2925">
        <v>1</v>
      </c>
      <c r="BN2925">
        <v>0</v>
      </c>
      <c r="BO2925" s="60">
        <v>50</v>
      </c>
      <c r="BP2925" s="62">
        <v>27</v>
      </c>
      <c r="BQ2925" s="66">
        <f t="shared" si="1160"/>
        <v>50027</v>
      </c>
      <c r="BR2925" s="66">
        <f t="shared" si="1161"/>
        <v>50027</v>
      </c>
      <c r="BS2925" s="3" t="s">
        <v>3083</v>
      </c>
      <c r="BT2925" s="38">
        <f>SUMIF(Town!$BJ$1330:$BJ$1576,$BQ2925,Town!BO$1330:BO$1576)</f>
        <v>0</v>
      </c>
      <c r="BU2925" s="38">
        <f>SUMIF(Town!$BJ$1330:$BJ$1576,$BQ2925,Town!BP$1330:BP$1576)</f>
        <v>0</v>
      </c>
      <c r="CF2925" s="38">
        <f>SUMIF(Town!$BJ$1330:$BJ$1576,$BQ2925,Town!CA$1330:CA$1576)</f>
        <v>0</v>
      </c>
      <c r="CI2925" s="38">
        <f>SUMIF(Town!$BJ$1330:$BJ$1576,$BQ2925,Town!CC$1330:CC$1576)</f>
        <v>0</v>
      </c>
    </row>
    <row r="2926" spans="1:87" ht="14" customHeight="1" collapsed="1" x14ac:dyDescent="0.2">
      <c r="A2926" t="s">
        <v>708</v>
      </c>
      <c r="B2926" t="s">
        <v>534</v>
      </c>
      <c r="C2926" s="1">
        <f t="shared" si="1151"/>
        <v>369422</v>
      </c>
      <c r="D2926" s="3">
        <f>IF(N2926&gt;0, RANK(N2926,(N2926:P2926,Q2926:AE2926)),0)</f>
        <v>1</v>
      </c>
      <c r="E2926" s="3">
        <f>IF(O2926&gt;0,RANK(O2926,(N2926:P2926,Q2926:AE2926)),0)</f>
        <v>2</v>
      </c>
      <c r="F2926" s="3">
        <f>IF(P2926&gt;0,RANK(P2926,(N2926:P2926,Q2926:AE2926)),0)</f>
        <v>3</v>
      </c>
      <c r="G2926" s="1">
        <f t="shared" si="1149"/>
        <v>116396</v>
      </c>
      <c r="H2926" s="2">
        <f t="shared" si="1150"/>
        <v>0.31507598356351274</v>
      </c>
      <c r="I2926" s="2"/>
      <c r="J2926" s="2">
        <f t="shared" si="1152"/>
        <v>0.63827005430104322</v>
      </c>
      <c r="K2926" s="2">
        <f t="shared" si="1153"/>
        <v>0.32319407073753054</v>
      </c>
      <c r="L2926" s="2">
        <f t="shared" si="1154"/>
        <v>1.5984429730768607E-2</v>
      </c>
      <c r="M2926" s="2">
        <f t="shared" si="1155"/>
        <v>2.2551445230657635E-2</v>
      </c>
      <c r="N2926" s="38">
        <v>235791</v>
      </c>
      <c r="O2926" s="38">
        <v>119395</v>
      </c>
      <c r="P2926" s="38">
        <v>5905</v>
      </c>
      <c r="Q2926" s="38">
        <v>1828</v>
      </c>
      <c r="R2926" s="38">
        <v>898</v>
      </c>
      <c r="S2926" s="38">
        <v>7</v>
      </c>
      <c r="T2926" s="38">
        <v>1710</v>
      </c>
      <c r="U2926" s="38">
        <v>1549</v>
      </c>
      <c r="V2926" s="38">
        <v>211</v>
      </c>
      <c r="W2926" s="38">
        <v>2050</v>
      </c>
      <c r="X2926" s="38">
        <v>53</v>
      </c>
      <c r="Y2926" s="38">
        <v>2</v>
      </c>
      <c r="Z2926" s="38">
        <v>10</v>
      </c>
      <c r="AA2926" s="38">
        <v>1</v>
      </c>
      <c r="AB2926" s="38">
        <v>1</v>
      </c>
      <c r="AC2926" s="38"/>
      <c r="AD2926" s="38">
        <v>1</v>
      </c>
      <c r="AE2926" s="38">
        <v>1</v>
      </c>
      <c r="AF2926" s="38"/>
      <c r="AG2926" s="38"/>
      <c r="AH2926" s="38"/>
      <c r="AI2926" s="38"/>
      <c r="AJ2926" s="38">
        <v>9</v>
      </c>
      <c r="AK2926" s="38"/>
      <c r="AL2926" s="38"/>
      <c r="AM2926" s="38"/>
      <c r="AN2926" s="38"/>
      <c r="AO2926" s="38"/>
      <c r="AP2926" s="38"/>
      <c r="AQ2926" s="38"/>
      <c r="AR2926" s="38"/>
      <c r="AS2926" s="38"/>
      <c r="AT2926" s="38"/>
      <c r="AU2926" s="38"/>
      <c r="AV2926" s="38"/>
      <c r="AW2926" s="38"/>
      <c r="AX2926" s="38"/>
      <c r="AY2926" s="38"/>
      <c r="BA2926" s="3">
        <f>IF(Q2926&gt;0,RANK(Q2926,(N2926:P2926,Q2926:AE2926)),0)</f>
        <v>5</v>
      </c>
      <c r="BB2926" s="3">
        <f>IF(R2926&gt;0,RANK(R2926,(N2926:P2926,Q2926:AE2926)),0)</f>
        <v>8</v>
      </c>
      <c r="BC2926" s="3">
        <f>IF(S2926&gt;0,RANK(S2926,(N2926:P2926,Q2926:AE2926)),0)</f>
        <v>12</v>
      </c>
      <c r="BD2926" s="3">
        <f>IF(T2926&gt;0,RANK(T2926,(N2926:P2926,Q2926:AE2926)),0)</f>
        <v>6</v>
      </c>
      <c r="BE2926" s="2">
        <f t="shared" si="1156"/>
        <v>4.9482705415486898E-3</v>
      </c>
      <c r="BF2926" s="2">
        <f t="shared" si="1157"/>
        <v>2.4308243688789515E-3</v>
      </c>
      <c r="BG2926" s="2">
        <f t="shared" si="1158"/>
        <v>1.8948519579234589E-5</v>
      </c>
      <c r="BH2926" s="2">
        <f t="shared" si="1159"/>
        <v>4.6288526400701637E-3</v>
      </c>
      <c r="BJ2926" t="s">
        <v>708</v>
      </c>
      <c r="BK2926" t="s">
        <v>534</v>
      </c>
      <c r="BN2926">
        <v>0</v>
      </c>
      <c r="BO2926" s="60">
        <v>50</v>
      </c>
      <c r="BP2926" s="62"/>
      <c r="BQ2926" s="60">
        <v>50</v>
      </c>
      <c r="BR2926" s="60">
        <f t="shared" si="1161"/>
        <v>50</v>
      </c>
      <c r="BS2926" s="3" t="s">
        <v>693</v>
      </c>
      <c r="BT2926" s="38">
        <f>SUM(BT2912:BT2925)</f>
        <v>0</v>
      </c>
      <c r="BU2926" s="38">
        <f>SUM(BU2912:BU2925)</f>
        <v>0</v>
      </c>
      <c r="CF2926" s="38">
        <f>SUM(CF2912:CF2925)</f>
        <v>0</v>
      </c>
      <c r="CI2926" s="38">
        <f>SUM(CI2912:CI2925)</f>
        <v>0</v>
      </c>
    </row>
    <row r="2927" spans="1:87" ht="14" customHeight="1" x14ac:dyDescent="0.2">
      <c r="C2927" s="1"/>
      <c r="E2927" s="3"/>
      <c r="F2927" s="3"/>
      <c r="I2927" s="2"/>
      <c r="N2927" s="38"/>
      <c r="O2927" s="38"/>
      <c r="P2927" s="38"/>
      <c r="Q2927" s="38"/>
      <c r="R2927" s="38"/>
      <c r="S2927" s="38"/>
      <c r="T2927" s="38"/>
      <c r="U2927" s="38"/>
      <c r="V2927" s="38"/>
      <c r="W2927" s="38"/>
      <c r="X2927" s="38"/>
      <c r="Y2927" s="38"/>
      <c r="Z2927" s="38"/>
      <c r="AA2927" s="38"/>
      <c r="AB2927" s="38"/>
      <c r="AC2927" s="38"/>
      <c r="AD2927" s="38"/>
      <c r="AE2927" s="38"/>
      <c r="AF2927" s="38"/>
      <c r="AG2927" s="38"/>
      <c r="AH2927" s="38"/>
      <c r="AI2927" s="38"/>
      <c r="AJ2927" s="38"/>
      <c r="AK2927" s="38"/>
      <c r="AL2927" s="38"/>
      <c r="AM2927" s="38"/>
      <c r="AN2927" s="38"/>
      <c r="AO2927" s="38"/>
      <c r="AP2927" s="38"/>
      <c r="AQ2927" s="38"/>
      <c r="AR2927" s="38"/>
      <c r="AS2927" s="38"/>
      <c r="AT2927" s="38"/>
      <c r="AU2927" s="38"/>
      <c r="AV2927" s="38"/>
      <c r="AW2927" s="38"/>
      <c r="AX2927" s="38"/>
      <c r="AY2927" s="38"/>
      <c r="BA2927" s="3"/>
      <c r="BB2927" s="3"/>
      <c r="BC2927" s="3"/>
      <c r="BD2927" s="3"/>
      <c r="BO2927" s="60"/>
      <c r="BP2927" s="62"/>
      <c r="BQ2927" s="66"/>
      <c r="BR2927" s="66"/>
    </row>
    <row r="2928" spans="1:87" ht="14" hidden="1" customHeight="1" outlineLevel="1" x14ac:dyDescent="0.2">
      <c r="A2928" t="s">
        <v>124</v>
      </c>
      <c r="B2928" t="s">
        <v>1565</v>
      </c>
      <c r="C2928" s="1">
        <f t="shared" ref="C2928:C2959" si="1162">SUM(N2928:AY2928)</f>
        <v>17176</v>
      </c>
      <c r="D2928" s="3">
        <f>IF(N2928&gt;0, RANK(N2928,(N2928:P2928,Q2928:AE2928)),0)</f>
        <v>2</v>
      </c>
      <c r="E2928" s="3">
        <f>IF(O2928&gt;0,RANK(O2928,(N2928:P2928,Q2928:AE2928)),0)</f>
        <v>1</v>
      </c>
      <c r="F2928" s="3">
        <f>IF(P2928&gt;0,RANK(P2928,(N2928:P2928,Q2928:AE2928)),0)</f>
        <v>0</v>
      </c>
      <c r="G2928" s="1">
        <f t="shared" si="1149"/>
        <v>2285</v>
      </c>
      <c r="H2928" s="2">
        <f t="shared" si="1150"/>
        <v>0.13303446669771773</v>
      </c>
      <c r="I2928" s="2"/>
      <c r="J2928" s="2">
        <f t="shared" ref="J2928:J2959" si="1163">IF($C2928=0,"-",N2928/$C2928)</f>
        <v>0.42931998136935257</v>
      </c>
      <c r="K2928" s="2">
        <f t="shared" ref="K2928:K2959" si="1164">IF($C2928=0,"-",O2928/$C2928)</f>
        <v>0.56235444806707036</v>
      </c>
      <c r="L2928" s="2">
        <f t="shared" ref="L2928:L2959" si="1165">IF($C2928=0,"-",P2928/$C2928)</f>
        <v>0</v>
      </c>
      <c r="M2928" s="2">
        <f t="shared" ref="M2928:M2959" si="1166">IF(C2928=0,"-",(1-J2928-K2928-L2928))</f>
        <v>8.3255705635770783E-3</v>
      </c>
      <c r="N2928" s="38">
        <v>7374</v>
      </c>
      <c r="O2928" s="38">
        <v>9659</v>
      </c>
      <c r="P2928" s="38"/>
      <c r="Q2928" s="38">
        <v>41</v>
      </c>
      <c r="R2928" s="38">
        <v>36</v>
      </c>
      <c r="S2928" s="38"/>
      <c r="T2928" s="38">
        <v>17</v>
      </c>
      <c r="U2928" s="38">
        <v>17</v>
      </c>
      <c r="V2928" s="38"/>
      <c r="W2928" s="38">
        <v>32</v>
      </c>
      <c r="X2928" s="38"/>
      <c r="Y2928" s="38"/>
      <c r="Z2928" s="38"/>
      <c r="AA2928" s="38"/>
      <c r="AB2928" s="38"/>
      <c r="AC2928" s="38"/>
      <c r="AD2928" s="38"/>
      <c r="AE2928" s="38"/>
      <c r="AF2928" s="38"/>
      <c r="AG2928" s="38"/>
      <c r="AH2928" s="38"/>
      <c r="AI2928" s="38"/>
      <c r="AJ2928" s="38"/>
      <c r="AK2928" s="38"/>
      <c r="AL2928" s="38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BA2928" s="3">
        <f>IF(Q2928&gt;0,RANK(Q2928,(N2928:P2928,Q2928:AE2928)),0)</f>
        <v>3</v>
      </c>
      <c r="BB2928" s="3">
        <f>IF(R2928&gt;0,RANK(R2928,(N2928:P2928,Q2928:AE2928)),0)</f>
        <v>4</v>
      </c>
      <c r="BC2928" s="3">
        <f>IF(S2928&gt;0,RANK(S2928,(N2928:P2928,Q2928:AE2928)),0)</f>
        <v>0</v>
      </c>
      <c r="BD2928" s="3">
        <f>IF(T2928&gt;0,RANK(T2928,(N2928:P2928,Q2928:AE2928)),0)</f>
        <v>6</v>
      </c>
      <c r="BE2928" s="2">
        <f t="shared" ref="BE2928:BE2959" si="1167">IF($C2928=0,"-",Q2928/$C2928)</f>
        <v>2.3870517000465765E-3</v>
      </c>
      <c r="BF2928" s="2">
        <f t="shared" ref="BF2928:BF2959" si="1168">IF($C2928=0,"-",R2928/$C2928)</f>
        <v>2.0959478341872379E-3</v>
      </c>
      <c r="BG2928" s="2">
        <f t="shared" ref="BG2928:BG2959" si="1169">IF($C2928=0,"-",S2928/$C2928)</f>
        <v>0</v>
      </c>
      <c r="BH2928" s="2">
        <f t="shared" ref="BH2928:BH2959" si="1170">IF($C2928=0,"-",T2928/$C2928)</f>
        <v>9.8975314392175137E-4</v>
      </c>
      <c r="BJ2928" t="s">
        <v>124</v>
      </c>
      <c r="BK2928" t="s">
        <v>1565</v>
      </c>
      <c r="BL2928">
        <v>2</v>
      </c>
      <c r="BN2928">
        <v>0</v>
      </c>
      <c r="BO2928" s="60">
        <v>51</v>
      </c>
      <c r="BP2928" s="62">
        <v>1</v>
      </c>
      <c r="BQ2928" s="66">
        <f t="shared" ref="BQ2928:BQ2959" si="1171">1000*BO2928+BP2928</f>
        <v>51001</v>
      </c>
      <c r="BR2928" s="66">
        <f t="shared" si="1161"/>
        <v>51001</v>
      </c>
      <c r="BS2928" s="3" t="s">
        <v>3083</v>
      </c>
      <c r="CC2928" s="38" t="str">
        <f>IF($BL2928&lt;&gt;"","",SUMIF(#REF!,$BQ2928,#REF!)-P2928)</f>
        <v/>
      </c>
      <c r="CD2928" s="38" t="str">
        <f>IF($BL2928&lt;&gt;"","",SUMIF(#REF!,$BQ2928,#REF!)-Q2928)</f>
        <v/>
      </c>
      <c r="CE2928" s="38" t="str">
        <f>IF(BQ2928&lt;&gt;"","",SUMIF(#REF!,$BQ2928,#REF!)-R2928)</f>
        <v/>
      </c>
    </row>
    <row r="2929" spans="1:83" ht="14" hidden="1" customHeight="1" outlineLevel="1" x14ac:dyDescent="0.2">
      <c r="A2929" t="s">
        <v>638</v>
      </c>
      <c r="B2929" t="s">
        <v>1565</v>
      </c>
      <c r="C2929" s="1">
        <f t="shared" si="1162"/>
        <v>67224</v>
      </c>
      <c r="D2929" s="3">
        <f>IF(N2929&gt;0, RANK(N2929,(N2929:P2929,Q2929:AE2929)),0)</f>
        <v>1</v>
      </c>
      <c r="E2929" s="3">
        <f>IF(O2929&gt;0,RANK(O2929,(N2929:P2929,Q2929:AE2929)),0)</f>
        <v>2</v>
      </c>
      <c r="F2929" s="3">
        <f>IF(P2929&gt;0,RANK(P2929,(N2929:P2929,Q2929:AE2929)),0)</f>
        <v>0</v>
      </c>
      <c r="G2929" s="1">
        <f t="shared" si="1149"/>
        <v>22766</v>
      </c>
      <c r="H2929" s="2">
        <f t="shared" si="1150"/>
        <v>0.33865881232893014</v>
      </c>
      <c r="I2929" s="2"/>
      <c r="J2929" s="2">
        <f t="shared" si="1163"/>
        <v>0.65867844817327148</v>
      </c>
      <c r="K2929" s="2">
        <f t="shared" si="1164"/>
        <v>0.32001963584434129</v>
      </c>
      <c r="L2929" s="2">
        <f t="shared" si="1165"/>
        <v>0</v>
      </c>
      <c r="M2929" s="2">
        <f t="shared" si="1166"/>
        <v>2.1301915982387232E-2</v>
      </c>
      <c r="N2929" s="38">
        <v>44279</v>
      </c>
      <c r="O2929" s="38">
        <v>21513</v>
      </c>
      <c r="P2929" s="38"/>
      <c r="Q2929" s="38">
        <v>378</v>
      </c>
      <c r="R2929" s="38">
        <v>366</v>
      </c>
      <c r="S2929" s="38"/>
      <c r="T2929" s="38">
        <v>104</v>
      </c>
      <c r="U2929" s="38">
        <v>100</v>
      </c>
      <c r="V2929" s="38"/>
      <c r="W2929" s="38">
        <v>484</v>
      </c>
      <c r="X2929" s="38"/>
      <c r="Y2929" s="38"/>
      <c r="Z2929" s="38"/>
      <c r="AA2929" s="38"/>
      <c r="AB2929" s="38"/>
      <c r="AC2929" s="38"/>
      <c r="AD2929" s="38"/>
      <c r="AE2929" s="38"/>
      <c r="AF2929" s="38"/>
      <c r="AG2929" s="38"/>
      <c r="AH2929" s="38"/>
      <c r="AI2929" s="38"/>
      <c r="AJ2929" s="38"/>
      <c r="AK2929" s="38"/>
      <c r="AL2929" s="38"/>
      <c r="AM2929" s="38"/>
      <c r="AN2929" s="38"/>
      <c r="AO2929" s="38"/>
      <c r="AP2929" s="38"/>
      <c r="AQ2929" s="38"/>
      <c r="AR2929" s="38"/>
      <c r="AS2929" s="38"/>
      <c r="AT2929" s="38"/>
      <c r="AU2929" s="38"/>
      <c r="AV2929" s="38"/>
      <c r="AW2929" s="38"/>
      <c r="AX2929" s="38"/>
      <c r="AY2929" s="38"/>
      <c r="BA2929" s="3">
        <f>IF(Q2929&gt;0,RANK(Q2929,(N2929:P2929,Q2929:AE2929)),0)</f>
        <v>4</v>
      </c>
      <c r="BB2929" s="3">
        <f>IF(R2929&gt;0,RANK(R2929,(N2929:P2929,Q2929:AE2929)),0)</f>
        <v>5</v>
      </c>
      <c r="BC2929" s="3">
        <f>IF(S2929&gt;0,RANK(S2929,(N2929:P2929,Q2929:AE2929)),0)</f>
        <v>0</v>
      </c>
      <c r="BD2929" s="3">
        <f>IF(T2929&gt;0,RANK(T2929,(N2929:P2929,Q2929:AE2929)),0)</f>
        <v>6</v>
      </c>
      <c r="BE2929" s="2">
        <f t="shared" si="1167"/>
        <v>5.6229917886469116E-3</v>
      </c>
      <c r="BF2929" s="2">
        <f t="shared" si="1168"/>
        <v>5.4444841128168508E-3</v>
      </c>
      <c r="BG2929" s="2">
        <f t="shared" si="1169"/>
        <v>0</v>
      </c>
      <c r="BH2929" s="2">
        <f t="shared" si="1170"/>
        <v>1.5470665238605261E-3</v>
      </c>
      <c r="BJ2929" t="s">
        <v>638</v>
      </c>
      <c r="BK2929" t="s">
        <v>1565</v>
      </c>
      <c r="BN2929">
        <v>0</v>
      </c>
      <c r="BO2929" s="60">
        <v>51</v>
      </c>
      <c r="BP2929" s="62">
        <v>3</v>
      </c>
      <c r="BQ2929" s="66">
        <f t="shared" si="1171"/>
        <v>51003</v>
      </c>
      <c r="BR2929" s="66">
        <f t="shared" si="1161"/>
        <v>51003</v>
      </c>
      <c r="BS2929" s="3" t="s">
        <v>3083</v>
      </c>
      <c r="CC2929" s="38" t="e">
        <f>IF($BL2929&lt;&gt;"","",SUMIF(#REF!,$BQ2929,#REF!)-P2929)</f>
        <v>#REF!</v>
      </c>
      <c r="CD2929" s="38" t="e">
        <f>IF($BL2929&lt;&gt;"","",SUMIF(#REF!,$BQ2929,#REF!)-Q2929)</f>
        <v>#REF!</v>
      </c>
      <c r="CE2929" s="38" t="str">
        <f>IF(BQ2929&lt;&gt;"","",SUMIF(#REF!,$BQ2929,#REF!)-R2929)</f>
        <v/>
      </c>
    </row>
    <row r="2930" spans="1:83" ht="14" hidden="1" customHeight="1" outlineLevel="1" x14ac:dyDescent="0.2">
      <c r="A2930" t="s">
        <v>1853</v>
      </c>
      <c r="B2930" t="s">
        <v>1565</v>
      </c>
      <c r="C2930" s="1">
        <f t="shared" si="1162"/>
        <v>8293</v>
      </c>
      <c r="D2930" s="3">
        <f>IF(N2930&gt;0, RANK(N2930,(N2930:P2930,Q2930:AE2930)),0)</f>
        <v>2</v>
      </c>
      <c r="E2930" s="3">
        <f>IF(O2930&gt;0,RANK(O2930,(N2930:P2930,Q2930:AE2930)),0)</f>
        <v>1</v>
      </c>
      <c r="F2930" s="3">
        <f>IF(P2930&gt;0,RANK(P2930,(N2930:P2930,Q2930:AE2930)),0)</f>
        <v>0</v>
      </c>
      <c r="G2930" s="1">
        <f t="shared" si="1149"/>
        <v>3979</v>
      </c>
      <c r="H2930" s="2">
        <f t="shared" si="1150"/>
        <v>0.47980224285542022</v>
      </c>
      <c r="I2930" s="2"/>
      <c r="J2930" s="2">
        <f t="shared" si="1163"/>
        <v>0.25491378270830822</v>
      </c>
      <c r="K2930" s="2">
        <f t="shared" si="1164"/>
        <v>0.73471602556372839</v>
      </c>
      <c r="L2930" s="2">
        <f t="shared" si="1165"/>
        <v>0</v>
      </c>
      <c r="M2930" s="2">
        <f t="shared" si="1166"/>
        <v>1.0370191727963385E-2</v>
      </c>
      <c r="N2930" s="38">
        <v>2114</v>
      </c>
      <c r="O2930" s="38">
        <v>6093</v>
      </c>
      <c r="P2930" s="38"/>
      <c r="Q2930" s="38">
        <v>29</v>
      </c>
      <c r="R2930" s="38">
        <v>27</v>
      </c>
      <c r="S2930" s="38"/>
      <c r="T2930" s="38">
        <v>10</v>
      </c>
      <c r="U2930" s="38">
        <v>4</v>
      </c>
      <c r="V2930" s="38"/>
      <c r="W2930" s="38">
        <v>16</v>
      </c>
      <c r="X2930" s="38"/>
      <c r="Y2930" s="38"/>
      <c r="Z2930" s="38"/>
      <c r="AA2930" s="38"/>
      <c r="AB2930" s="38"/>
      <c r="AC2930" s="38"/>
      <c r="AD2930" s="38"/>
      <c r="AE2930" s="38"/>
      <c r="AF2930" s="38"/>
      <c r="AG2930" s="38"/>
      <c r="AH2930" s="38"/>
      <c r="AI2930" s="38"/>
      <c r="AJ2930" s="38"/>
      <c r="AK2930" s="38"/>
      <c r="AL2930" s="38"/>
      <c r="AM2930" s="38"/>
      <c r="AN2930" s="38"/>
      <c r="AO2930" s="38"/>
      <c r="AP2930" s="38"/>
      <c r="AQ2930" s="38"/>
      <c r="AR2930" s="38"/>
      <c r="AS2930" s="38"/>
      <c r="AT2930" s="38"/>
      <c r="AU2930" s="38"/>
      <c r="AV2930" s="38"/>
      <c r="AW2930" s="38"/>
      <c r="AX2930" s="38"/>
      <c r="AY2930" s="38"/>
      <c r="BA2930" s="3">
        <f>IF(Q2930&gt;0,RANK(Q2930,(N2930:P2930,Q2930:AE2930)),0)</f>
        <v>3</v>
      </c>
      <c r="BB2930" s="3">
        <f>IF(R2930&gt;0,RANK(R2930,(N2930:P2930,Q2930:AE2930)),0)</f>
        <v>4</v>
      </c>
      <c r="BC2930" s="3">
        <f>IF(S2930&gt;0,RANK(S2930,(N2930:P2930,Q2930:AE2930)),0)</f>
        <v>0</v>
      </c>
      <c r="BD2930" s="3">
        <f>IF(T2930&gt;0,RANK(T2930,(N2930:P2930,Q2930:AE2930)),0)</f>
        <v>6</v>
      </c>
      <c r="BE2930" s="2">
        <f t="shared" si="1167"/>
        <v>3.4969251175690341E-3</v>
      </c>
      <c r="BF2930" s="2">
        <f t="shared" si="1168"/>
        <v>3.2557578680815144E-3</v>
      </c>
      <c r="BG2930" s="2">
        <f t="shared" si="1169"/>
        <v>0</v>
      </c>
      <c r="BH2930" s="2">
        <f t="shared" si="1170"/>
        <v>1.205836247437598E-3</v>
      </c>
      <c r="BJ2930" t="s">
        <v>1853</v>
      </c>
      <c r="BK2930" t="s">
        <v>1565</v>
      </c>
      <c r="BL2930">
        <v>6</v>
      </c>
      <c r="BN2930">
        <v>0</v>
      </c>
      <c r="BO2930" s="60">
        <v>51</v>
      </c>
      <c r="BP2930" s="62">
        <v>5</v>
      </c>
      <c r="BQ2930" s="66">
        <f t="shared" si="1171"/>
        <v>51005</v>
      </c>
      <c r="BR2930" s="66">
        <f t="shared" si="1161"/>
        <v>51005</v>
      </c>
      <c r="BS2930" s="3" t="s">
        <v>3083</v>
      </c>
      <c r="CC2930" s="38" t="str">
        <f>IF($BL2930&lt;&gt;"","",SUMIF(#REF!,$BQ2930,#REF!)-P2930)</f>
        <v/>
      </c>
      <c r="CD2930" s="38" t="str">
        <f>IF($BL2930&lt;&gt;"","",SUMIF(#REF!,$BQ2930,#REF!)-Q2930)</f>
        <v/>
      </c>
      <c r="CE2930" s="38" t="str">
        <f>IF(BQ2930&lt;&gt;"","",SUMIF(#REF!,$BQ2930,#REF!)-R2930)</f>
        <v/>
      </c>
    </row>
    <row r="2931" spans="1:83" ht="14" hidden="1" customHeight="1" outlineLevel="1" x14ac:dyDescent="0.2">
      <c r="A2931" t="s">
        <v>3136</v>
      </c>
      <c r="B2931" t="s">
        <v>1565</v>
      </c>
      <c r="C2931" s="1">
        <f t="shared" si="1162"/>
        <v>8049</v>
      </c>
      <c r="D2931" s="3">
        <f>IF(N2931&gt;0, RANK(N2931,(N2931:P2931,Q2931:AE2931)),0)</f>
        <v>2</v>
      </c>
      <c r="E2931" s="3">
        <f>IF(O2931&gt;0,RANK(O2931,(N2931:P2931,Q2931:AE2931)),0)</f>
        <v>1</v>
      </c>
      <c r="F2931" s="3">
        <f>IF(P2931&gt;0,RANK(P2931,(N2931:P2931,Q2931:AE2931)),0)</f>
        <v>0</v>
      </c>
      <c r="G2931" s="1">
        <f t="shared" si="1149"/>
        <v>3562</v>
      </c>
      <c r="H2931" s="2">
        <f t="shared" si="1150"/>
        <v>0.44253944589389987</v>
      </c>
      <c r="I2931" s="2"/>
      <c r="J2931" s="2">
        <f t="shared" si="1163"/>
        <v>0.27506522549385015</v>
      </c>
      <c r="K2931" s="2">
        <f t="shared" si="1164"/>
        <v>0.71760467138775008</v>
      </c>
      <c r="L2931" s="2">
        <f t="shared" si="1165"/>
        <v>0</v>
      </c>
      <c r="M2931" s="2">
        <f t="shared" si="1166"/>
        <v>7.3301031183997667E-3</v>
      </c>
      <c r="N2931" s="38">
        <v>2214</v>
      </c>
      <c r="O2931" s="38">
        <v>5776</v>
      </c>
      <c r="P2931" s="38"/>
      <c r="Q2931" s="38">
        <v>12</v>
      </c>
      <c r="R2931" s="38">
        <v>19</v>
      </c>
      <c r="S2931" s="38"/>
      <c r="T2931" s="38">
        <v>3</v>
      </c>
      <c r="U2931" s="38">
        <v>8</v>
      </c>
      <c r="V2931" s="38"/>
      <c r="W2931" s="38">
        <v>17</v>
      </c>
      <c r="X2931" s="38"/>
      <c r="Y2931" s="38"/>
      <c r="Z2931" s="38"/>
      <c r="AA2931" s="38"/>
      <c r="AB2931" s="38"/>
      <c r="AC2931" s="38"/>
      <c r="AD2931" s="38"/>
      <c r="AE2931" s="38"/>
      <c r="AF2931" s="38"/>
      <c r="AG2931" s="38"/>
      <c r="AH2931" s="38"/>
      <c r="AI2931" s="38"/>
      <c r="AJ2931" s="38"/>
      <c r="AK2931" s="38"/>
      <c r="AL2931" s="38"/>
      <c r="AM2931" s="38"/>
      <c r="AN2931" s="38"/>
      <c r="AO2931" s="38"/>
      <c r="AP2931" s="38"/>
      <c r="AQ2931" s="38"/>
      <c r="AR2931" s="38"/>
      <c r="AS2931" s="38"/>
      <c r="AT2931" s="38"/>
      <c r="AU2931" s="38"/>
      <c r="AV2931" s="38"/>
      <c r="AW2931" s="38"/>
      <c r="AX2931" s="38"/>
      <c r="AY2931" s="38"/>
      <c r="BA2931" s="3">
        <f>IF(Q2931&gt;0,RANK(Q2931,(N2931:P2931,Q2931:AE2931)),0)</f>
        <v>5</v>
      </c>
      <c r="BB2931" s="3">
        <f>IF(R2931&gt;0,RANK(R2931,(N2931:P2931,Q2931:AE2931)),0)</f>
        <v>3</v>
      </c>
      <c r="BC2931" s="3">
        <f>IF(S2931&gt;0,RANK(S2931,(N2931:P2931,Q2931:AE2931)),0)</f>
        <v>0</v>
      </c>
      <c r="BD2931" s="3">
        <f>IF(T2931&gt;0,RANK(T2931,(N2931:P2931,Q2931:AE2931)),0)</f>
        <v>7</v>
      </c>
      <c r="BE2931" s="2">
        <f t="shared" si="1167"/>
        <v>1.4908684308609765E-3</v>
      </c>
      <c r="BF2931" s="2">
        <f t="shared" si="1168"/>
        <v>2.3605416821965461E-3</v>
      </c>
      <c r="BG2931" s="2">
        <f t="shared" si="1169"/>
        <v>0</v>
      </c>
      <c r="BH2931" s="2">
        <f t="shared" si="1170"/>
        <v>3.7271710771524412E-4</v>
      </c>
      <c r="BJ2931" t="s">
        <v>3136</v>
      </c>
      <c r="BK2931" t="s">
        <v>1565</v>
      </c>
      <c r="BL2931">
        <v>5</v>
      </c>
      <c r="BN2931">
        <v>0</v>
      </c>
      <c r="BO2931" s="60">
        <v>51</v>
      </c>
      <c r="BP2931" s="62">
        <v>7</v>
      </c>
      <c r="BQ2931" s="66">
        <f t="shared" si="1171"/>
        <v>51007</v>
      </c>
      <c r="BR2931" s="66">
        <f t="shared" si="1161"/>
        <v>51007</v>
      </c>
      <c r="BS2931" s="3" t="s">
        <v>3083</v>
      </c>
      <c r="CC2931" s="38" t="str">
        <f>IF($BL2931&lt;&gt;"","",SUMIF(#REF!,$BQ2931,#REF!)-P2931)</f>
        <v/>
      </c>
      <c r="CD2931" s="38" t="str">
        <f>IF($BL2931&lt;&gt;"","",SUMIF(#REF!,$BQ2931,#REF!)-Q2931)</f>
        <v/>
      </c>
      <c r="CE2931" s="38" t="str">
        <f>IF(BQ2931&lt;&gt;"","",SUMIF(#REF!,$BQ2931,#REF!)-R2931)</f>
        <v/>
      </c>
    </row>
    <row r="2932" spans="1:83" ht="14" hidden="1" customHeight="1" outlineLevel="1" x14ac:dyDescent="0.2">
      <c r="A2932" t="s">
        <v>2429</v>
      </c>
      <c r="B2932" t="s">
        <v>1565</v>
      </c>
      <c r="C2932" s="1">
        <f t="shared" si="1162"/>
        <v>17358</v>
      </c>
      <c r="D2932" s="3">
        <f>IF(N2932&gt;0, RANK(N2932,(N2932:P2932,Q2932:AE2932)),0)</f>
        <v>2</v>
      </c>
      <c r="E2932" s="3">
        <f>IF(O2932&gt;0,RANK(O2932,(N2932:P2932,Q2932:AE2932)),0)</f>
        <v>1</v>
      </c>
      <c r="F2932" s="3">
        <f>IF(P2932&gt;0,RANK(P2932,(N2932:P2932,Q2932:AE2932)),0)</f>
        <v>0</v>
      </c>
      <c r="G2932" s="1">
        <f t="shared" si="1149"/>
        <v>6313</v>
      </c>
      <c r="H2932" s="2">
        <f t="shared" si="1150"/>
        <v>0.36369397396013364</v>
      </c>
      <c r="I2932" s="2"/>
      <c r="J2932" s="2">
        <f t="shared" si="1163"/>
        <v>0.31276644774743634</v>
      </c>
      <c r="K2932" s="2">
        <f t="shared" si="1164"/>
        <v>0.67646042170757004</v>
      </c>
      <c r="L2932" s="2">
        <f t="shared" si="1165"/>
        <v>0</v>
      </c>
      <c r="M2932" s="2">
        <f t="shared" si="1166"/>
        <v>1.0773130544993625E-2</v>
      </c>
      <c r="N2932" s="38">
        <v>5429</v>
      </c>
      <c r="O2932" s="38">
        <v>11742</v>
      </c>
      <c r="P2932" s="38"/>
      <c r="Q2932" s="38">
        <v>68</v>
      </c>
      <c r="R2932" s="38">
        <v>26</v>
      </c>
      <c r="S2932" s="38"/>
      <c r="T2932" s="38">
        <v>19</v>
      </c>
      <c r="U2932" s="38">
        <v>19</v>
      </c>
      <c r="V2932" s="38"/>
      <c r="W2932" s="38">
        <v>55</v>
      </c>
      <c r="X2932" s="38"/>
      <c r="Y2932" s="38"/>
      <c r="Z2932" s="38"/>
      <c r="AA2932" s="38"/>
      <c r="AB2932" s="38"/>
      <c r="AC2932" s="38"/>
      <c r="AD2932" s="38"/>
      <c r="AE2932" s="38"/>
      <c r="AF2932" s="38"/>
      <c r="AG2932" s="38"/>
      <c r="AH2932" s="38"/>
      <c r="AI2932" s="38"/>
      <c r="AJ2932" s="38"/>
      <c r="AK2932" s="38"/>
      <c r="AL2932" s="38"/>
      <c r="AM2932" s="38"/>
      <c r="AN2932" s="38"/>
      <c r="AO2932" s="38"/>
      <c r="AP2932" s="38"/>
      <c r="AQ2932" s="38"/>
      <c r="AR2932" s="38"/>
      <c r="AS2932" s="38"/>
      <c r="AT2932" s="38"/>
      <c r="AU2932" s="38"/>
      <c r="AV2932" s="38"/>
      <c r="AW2932" s="38"/>
      <c r="AX2932" s="38"/>
      <c r="AY2932" s="38"/>
      <c r="BA2932" s="3">
        <f>IF(Q2932&gt;0,RANK(Q2932,(N2932:P2932,Q2932:AE2932)),0)</f>
        <v>3</v>
      </c>
      <c r="BB2932" s="3">
        <f>IF(R2932&gt;0,RANK(R2932,(N2932:P2932,Q2932:AE2932)),0)</f>
        <v>5</v>
      </c>
      <c r="BC2932" s="3">
        <f>IF(S2932&gt;0,RANK(S2932,(N2932:P2932,Q2932:AE2932)),0)</f>
        <v>0</v>
      </c>
      <c r="BD2932" s="3">
        <f>IF(T2932&gt;0,RANK(T2932,(N2932:P2932,Q2932:AE2932)),0)</f>
        <v>6</v>
      </c>
      <c r="BE2932" s="2">
        <f t="shared" si="1167"/>
        <v>3.9175020163613322E-3</v>
      </c>
      <c r="BF2932" s="2">
        <f t="shared" si="1168"/>
        <v>1.4978684180205093E-3</v>
      </c>
      <c r="BG2932" s="2">
        <f t="shared" si="1169"/>
        <v>0</v>
      </c>
      <c r="BH2932" s="2">
        <f t="shared" si="1170"/>
        <v>1.0945961516303721E-3</v>
      </c>
      <c r="BJ2932" t="s">
        <v>2429</v>
      </c>
      <c r="BK2932" t="s">
        <v>1565</v>
      </c>
      <c r="BL2932">
        <v>5</v>
      </c>
      <c r="BN2932">
        <v>0</v>
      </c>
      <c r="BO2932" s="60">
        <v>51</v>
      </c>
      <c r="BP2932" s="62">
        <v>9</v>
      </c>
      <c r="BQ2932" s="66">
        <f t="shared" si="1171"/>
        <v>51009</v>
      </c>
      <c r="BR2932" s="66">
        <f t="shared" si="1161"/>
        <v>51009</v>
      </c>
      <c r="BS2932" s="3" t="s">
        <v>3083</v>
      </c>
      <c r="CC2932" s="38" t="str">
        <f>IF($BL2932&lt;&gt;"","",SUMIF(#REF!,$BQ2932,#REF!)-P2932)</f>
        <v/>
      </c>
      <c r="CD2932" s="38" t="str">
        <f>IF($BL2932&lt;&gt;"","",SUMIF(#REF!,$BQ2932,#REF!)-Q2932)</f>
        <v/>
      </c>
      <c r="CE2932" s="38" t="str">
        <f>IF(BQ2932&lt;&gt;"","",SUMIF(#REF!,$BQ2932,#REF!)-R2932)</f>
        <v/>
      </c>
    </row>
    <row r="2933" spans="1:83" ht="14" hidden="1" customHeight="1" outlineLevel="1" x14ac:dyDescent="0.2">
      <c r="A2933" t="s">
        <v>2728</v>
      </c>
      <c r="B2933" t="s">
        <v>1565</v>
      </c>
      <c r="C2933" s="1">
        <f t="shared" si="1162"/>
        <v>9685</v>
      </c>
      <c r="D2933" s="3">
        <f>IF(N2933&gt;0, RANK(N2933,(N2933:P2933,Q2933:AE2933)),0)</f>
        <v>2</v>
      </c>
      <c r="E2933" s="3">
        <f>IF(O2933&gt;0,RANK(O2933,(N2933:P2933,Q2933:AE2933)),0)</f>
        <v>1</v>
      </c>
      <c r="F2933" s="3">
        <f>IF(P2933&gt;0,RANK(P2933,(N2933:P2933,Q2933:AE2933)),0)</f>
        <v>0</v>
      </c>
      <c r="G2933" s="1">
        <f t="shared" si="1149"/>
        <v>4919</v>
      </c>
      <c r="H2933" s="2">
        <f t="shared" si="1150"/>
        <v>0.50789881259679914</v>
      </c>
      <c r="I2933" s="2"/>
      <c r="J2933" s="2">
        <f t="shared" si="1163"/>
        <v>0.23995869901910169</v>
      </c>
      <c r="K2933" s="2">
        <f t="shared" si="1164"/>
        <v>0.74785751161590086</v>
      </c>
      <c r="L2933" s="2">
        <f t="shared" si="1165"/>
        <v>0</v>
      </c>
      <c r="M2933" s="2">
        <f t="shared" si="1166"/>
        <v>1.2183789364997422E-2</v>
      </c>
      <c r="N2933" s="38">
        <v>2324</v>
      </c>
      <c r="O2933" s="38">
        <v>7243</v>
      </c>
      <c r="P2933" s="38"/>
      <c r="Q2933" s="38">
        <v>42</v>
      </c>
      <c r="R2933" s="38">
        <v>13</v>
      </c>
      <c r="S2933" s="38"/>
      <c r="T2933" s="38">
        <v>12</v>
      </c>
      <c r="U2933" s="38">
        <v>8</v>
      </c>
      <c r="V2933" s="38"/>
      <c r="W2933" s="38">
        <v>43</v>
      </c>
      <c r="X2933" s="38"/>
      <c r="Y2933" s="38"/>
      <c r="Z2933" s="38"/>
      <c r="AA2933" s="38"/>
      <c r="AB2933" s="38"/>
      <c r="AC2933" s="38"/>
      <c r="AD2933" s="38"/>
      <c r="AE2933" s="38"/>
      <c r="AF2933" s="38"/>
      <c r="AG2933" s="38"/>
      <c r="AH2933" s="38"/>
      <c r="AI2933" s="38"/>
      <c r="AJ2933" s="38"/>
      <c r="AK2933" s="38"/>
      <c r="AL2933" s="38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BA2933" s="3">
        <f>IF(Q2933&gt;0,RANK(Q2933,(N2933:P2933,Q2933:AE2933)),0)</f>
        <v>4</v>
      </c>
      <c r="BB2933" s="3">
        <f>IF(R2933&gt;0,RANK(R2933,(N2933:P2933,Q2933:AE2933)),0)</f>
        <v>5</v>
      </c>
      <c r="BC2933" s="3">
        <f>IF(S2933&gt;0,RANK(S2933,(N2933:P2933,Q2933:AE2933)),0)</f>
        <v>0</v>
      </c>
      <c r="BD2933" s="3">
        <f>IF(T2933&gt;0,RANK(T2933,(N2933:P2933,Q2933:AE2933)),0)</f>
        <v>6</v>
      </c>
      <c r="BE2933" s="2">
        <f t="shared" si="1167"/>
        <v>4.3366029943211152E-3</v>
      </c>
      <c r="BF2933" s="2">
        <f t="shared" si="1168"/>
        <v>1.3422818791946308E-3</v>
      </c>
      <c r="BG2933" s="2">
        <f t="shared" si="1169"/>
        <v>0</v>
      </c>
      <c r="BH2933" s="2">
        <f t="shared" si="1170"/>
        <v>1.2390294269488901E-3</v>
      </c>
      <c r="BJ2933" t="s">
        <v>2728</v>
      </c>
      <c r="BK2933" t="s">
        <v>1565</v>
      </c>
      <c r="BL2933">
        <v>5</v>
      </c>
      <c r="BN2933">
        <v>0</v>
      </c>
      <c r="BO2933" s="60">
        <v>51</v>
      </c>
      <c r="BP2933" s="62">
        <v>11</v>
      </c>
      <c r="BQ2933" s="66">
        <f t="shared" si="1171"/>
        <v>51011</v>
      </c>
      <c r="BR2933" s="66">
        <f t="shared" si="1161"/>
        <v>51011</v>
      </c>
      <c r="BS2933" s="3" t="s">
        <v>3083</v>
      </c>
      <c r="CC2933" s="38" t="str">
        <f>IF($BL2933&lt;&gt;"","",SUMIF(#REF!,$BQ2933,#REF!)-P2933)</f>
        <v/>
      </c>
      <c r="CD2933" s="38" t="str">
        <f>IF($BL2933&lt;&gt;"","",SUMIF(#REF!,$BQ2933,#REF!)-Q2933)</f>
        <v/>
      </c>
      <c r="CE2933" s="38" t="str">
        <f>IF(BQ2933&lt;&gt;"","",SUMIF(#REF!,$BQ2933,#REF!)-R2933)</f>
        <v/>
      </c>
    </row>
    <row r="2934" spans="1:83" ht="14" hidden="1" customHeight="1" outlineLevel="1" x14ac:dyDescent="0.2">
      <c r="A2934" t="s">
        <v>1783</v>
      </c>
      <c r="B2934" t="s">
        <v>1565</v>
      </c>
      <c r="C2934" s="1">
        <f t="shared" si="1162"/>
        <v>129561</v>
      </c>
      <c r="D2934" s="3">
        <f>IF(N2934&gt;0, RANK(N2934,(N2934:P2934,Q2934:AE2934)),0)</f>
        <v>1</v>
      </c>
      <c r="E2934" s="3">
        <f>IF(O2934&gt;0,RANK(O2934,(N2934:P2934,Q2934:AE2934)),0)</f>
        <v>2</v>
      </c>
      <c r="F2934" s="3">
        <f>IF(P2934&gt;0,RANK(P2934,(N2934:P2934,Q2934:AE2934)),0)</f>
        <v>0</v>
      </c>
      <c r="G2934" s="1">
        <f t="shared" si="1149"/>
        <v>75223</v>
      </c>
      <c r="H2934" s="2">
        <f t="shared" si="1150"/>
        <v>0.58059910003782</v>
      </c>
      <c r="I2934" s="2"/>
      <c r="J2934" s="2">
        <f t="shared" si="1163"/>
        <v>0.77527959802718416</v>
      </c>
      <c r="K2934" s="2">
        <f t="shared" si="1164"/>
        <v>0.19468049798936407</v>
      </c>
      <c r="L2934" s="2">
        <f t="shared" si="1165"/>
        <v>0</v>
      </c>
      <c r="M2934" s="2">
        <f t="shared" si="1166"/>
        <v>3.0039903983451771E-2</v>
      </c>
      <c r="N2934" s="38">
        <v>100446</v>
      </c>
      <c r="O2934" s="38">
        <v>25223</v>
      </c>
      <c r="P2934" s="38"/>
      <c r="Q2934" s="38">
        <v>831</v>
      </c>
      <c r="R2934" s="38">
        <v>1354</v>
      </c>
      <c r="S2934" s="38"/>
      <c r="T2934" s="38">
        <v>238</v>
      </c>
      <c r="U2934" s="38">
        <v>270</v>
      </c>
      <c r="V2934" s="38"/>
      <c r="W2934" s="38">
        <v>1199</v>
      </c>
      <c r="X2934" s="38"/>
      <c r="Y2934" s="38"/>
      <c r="Z2934" s="38"/>
      <c r="AA2934" s="38"/>
      <c r="AB2934" s="38"/>
      <c r="AC2934" s="38"/>
      <c r="AD2934" s="38"/>
      <c r="AE2934" s="38"/>
      <c r="AF2934" s="38"/>
      <c r="AG2934" s="38"/>
      <c r="AH2934" s="38"/>
      <c r="AI2934" s="38"/>
      <c r="AJ2934" s="38"/>
      <c r="AK2934" s="38"/>
      <c r="AL2934" s="38"/>
      <c r="AM2934" s="38"/>
      <c r="AN2934" s="38"/>
      <c r="AO2934" s="38"/>
      <c r="AP2934" s="38"/>
      <c r="AQ2934" s="38"/>
      <c r="AR2934" s="38"/>
      <c r="AS2934" s="38"/>
      <c r="AT2934" s="38"/>
      <c r="AU2934" s="38"/>
      <c r="AV2934" s="38"/>
      <c r="AW2934" s="38"/>
      <c r="AX2934" s="38"/>
      <c r="AY2934" s="38"/>
      <c r="BA2934" s="3">
        <f>IF(Q2934&gt;0,RANK(Q2934,(N2934:P2934,Q2934:AE2934)),0)</f>
        <v>5</v>
      </c>
      <c r="BB2934" s="3">
        <f>IF(R2934&gt;0,RANK(R2934,(N2934:P2934,Q2934:AE2934)),0)</f>
        <v>3</v>
      </c>
      <c r="BC2934" s="3">
        <f>IF(S2934&gt;0,RANK(S2934,(N2934:P2934,Q2934:AE2934)),0)</f>
        <v>0</v>
      </c>
      <c r="BD2934" s="3">
        <f>IF(T2934&gt;0,RANK(T2934,(N2934:P2934,Q2934:AE2934)),0)</f>
        <v>7</v>
      </c>
      <c r="BE2934" s="2">
        <f t="shared" si="1167"/>
        <v>6.4139671660453377E-3</v>
      </c>
      <c r="BF2934" s="2">
        <f t="shared" si="1168"/>
        <v>1.0450675743472186E-2</v>
      </c>
      <c r="BG2934" s="2">
        <f t="shared" si="1169"/>
        <v>0</v>
      </c>
      <c r="BH2934" s="2">
        <f t="shared" si="1170"/>
        <v>1.8369725457506503E-3</v>
      </c>
      <c r="BJ2934" t="s">
        <v>1783</v>
      </c>
      <c r="BK2934" t="s">
        <v>1565</v>
      </c>
      <c r="BL2934">
        <v>8</v>
      </c>
      <c r="BN2934">
        <v>0</v>
      </c>
      <c r="BO2934" s="60">
        <v>51</v>
      </c>
      <c r="BP2934" s="62">
        <v>13</v>
      </c>
      <c r="BQ2934" s="66">
        <f t="shared" si="1171"/>
        <v>51013</v>
      </c>
      <c r="BR2934" s="66">
        <f t="shared" si="1161"/>
        <v>51013</v>
      </c>
      <c r="BS2934" s="3" t="s">
        <v>3083</v>
      </c>
      <c r="CC2934" s="38" t="str">
        <f>IF($BL2934&lt;&gt;"","",SUMIF(#REF!,$BQ2934,#REF!)-P2934)</f>
        <v/>
      </c>
      <c r="CD2934" s="38" t="str">
        <f>IF($BL2934&lt;&gt;"","",SUMIF(#REF!,$BQ2934,#REF!)-Q2934)</f>
        <v/>
      </c>
      <c r="CE2934" s="38" t="str">
        <f>IF(BQ2934&lt;&gt;"","",SUMIF(#REF!,$BQ2934,#REF!)-R2934)</f>
        <v/>
      </c>
    </row>
    <row r="2935" spans="1:83" ht="14" hidden="1" customHeight="1" outlineLevel="1" x14ac:dyDescent="0.2">
      <c r="A2935" t="s">
        <v>2333</v>
      </c>
      <c r="B2935" t="s">
        <v>1565</v>
      </c>
      <c r="C2935" s="1">
        <f t="shared" si="1162"/>
        <v>44417</v>
      </c>
      <c r="D2935" s="3">
        <f>IF(N2935&gt;0, RANK(N2935,(N2935:P2935,Q2935:AE2935)),0)</f>
        <v>2</v>
      </c>
      <c r="E2935" s="3">
        <f>IF(O2935&gt;0,RANK(O2935,(N2935:P2935,Q2935:AE2935)),0)</f>
        <v>1</v>
      </c>
      <c r="F2935" s="3">
        <f>IF(P2935&gt;0,RANK(P2935,(N2935:P2935,Q2935:AE2935)),0)</f>
        <v>0</v>
      </c>
      <c r="G2935" s="1">
        <f t="shared" si="1149"/>
        <v>21026</v>
      </c>
      <c r="H2935" s="2">
        <f t="shared" si="1150"/>
        <v>0.4733773104892271</v>
      </c>
      <c r="I2935" s="2"/>
      <c r="J2935" s="2">
        <f t="shared" si="1163"/>
        <v>0.25672602832248914</v>
      </c>
      <c r="K2935" s="2">
        <f t="shared" si="1164"/>
        <v>0.73010333881171618</v>
      </c>
      <c r="L2935" s="2">
        <f t="shared" si="1165"/>
        <v>0</v>
      </c>
      <c r="M2935" s="2">
        <f t="shared" si="1166"/>
        <v>1.3170632865794674E-2</v>
      </c>
      <c r="N2935" s="38">
        <v>11403</v>
      </c>
      <c r="O2935" s="38">
        <v>32429</v>
      </c>
      <c r="P2935" s="38"/>
      <c r="Q2935" s="38">
        <v>194</v>
      </c>
      <c r="R2935" s="38">
        <v>97</v>
      </c>
      <c r="S2935" s="38"/>
      <c r="T2935" s="38">
        <v>55</v>
      </c>
      <c r="U2935" s="38">
        <v>45</v>
      </c>
      <c r="V2935" s="38"/>
      <c r="W2935" s="38">
        <v>194</v>
      </c>
      <c r="X2935" s="38"/>
      <c r="Y2935" s="38"/>
      <c r="Z2935" s="38"/>
      <c r="AA2935" s="38"/>
      <c r="AB2935" s="38"/>
      <c r="AC2935" s="38"/>
      <c r="AD2935" s="38"/>
      <c r="AE2935" s="38"/>
      <c r="AF2935" s="38"/>
      <c r="AG2935" s="38"/>
      <c r="AH2935" s="38"/>
      <c r="AI2935" s="38"/>
      <c r="AJ2935" s="38"/>
      <c r="AK2935" s="38"/>
      <c r="AL2935" s="38"/>
      <c r="AM2935" s="38"/>
      <c r="AN2935" s="38"/>
      <c r="AO2935" s="38"/>
      <c r="AP2935" s="38"/>
      <c r="AQ2935" s="38"/>
      <c r="AR2935" s="38"/>
      <c r="AS2935" s="38"/>
      <c r="AT2935" s="38"/>
      <c r="AU2935" s="38"/>
      <c r="AV2935" s="38"/>
      <c r="AW2935" s="38"/>
      <c r="AX2935" s="38"/>
      <c r="AY2935" s="38"/>
      <c r="BA2935" s="3">
        <f>IF(Q2935&gt;0,RANK(Q2935,(N2935:P2935,Q2935:AE2935)),0)</f>
        <v>3</v>
      </c>
      <c r="BB2935" s="3">
        <f>IF(R2935&gt;0,RANK(R2935,(N2935:P2935,Q2935:AE2935)),0)</f>
        <v>5</v>
      </c>
      <c r="BC2935" s="3">
        <f>IF(S2935&gt;0,RANK(S2935,(N2935:P2935,Q2935:AE2935)),0)</f>
        <v>0</v>
      </c>
      <c r="BD2935" s="3">
        <f>IF(T2935&gt;0,RANK(T2935,(N2935:P2935,Q2935:AE2935)),0)</f>
        <v>6</v>
      </c>
      <c r="BE2935" s="2">
        <f t="shared" si="1167"/>
        <v>4.3676970529301848E-3</v>
      </c>
      <c r="BF2935" s="2">
        <f t="shared" si="1168"/>
        <v>2.1838485264650924E-3</v>
      </c>
      <c r="BG2935" s="2">
        <f t="shared" si="1169"/>
        <v>0</v>
      </c>
      <c r="BH2935" s="2">
        <f t="shared" si="1170"/>
        <v>1.238264628408042E-3</v>
      </c>
      <c r="BJ2935" t="s">
        <v>2333</v>
      </c>
      <c r="BK2935" t="s">
        <v>1565</v>
      </c>
      <c r="BL2935">
        <v>6</v>
      </c>
      <c r="BN2935">
        <v>0</v>
      </c>
      <c r="BO2935" s="60">
        <v>51</v>
      </c>
      <c r="BP2935" s="62">
        <v>15</v>
      </c>
      <c r="BQ2935" s="66">
        <f t="shared" si="1171"/>
        <v>51015</v>
      </c>
      <c r="BR2935" s="66">
        <f t="shared" si="1161"/>
        <v>51015</v>
      </c>
      <c r="BS2935" s="3" t="s">
        <v>3083</v>
      </c>
      <c r="CC2935" s="38" t="str">
        <f>IF($BL2935&lt;&gt;"","",SUMIF(#REF!,$BQ2935,#REF!)-P2935)</f>
        <v/>
      </c>
      <c r="CD2935" s="38" t="str">
        <f>IF($BL2935&lt;&gt;"","",SUMIF(#REF!,$BQ2935,#REF!)-Q2935)</f>
        <v/>
      </c>
      <c r="CE2935" s="38" t="str">
        <f>IF(BQ2935&lt;&gt;"","",SUMIF(#REF!,$BQ2935,#REF!)-R2935)</f>
        <v/>
      </c>
    </row>
    <row r="2936" spans="1:83" ht="14" hidden="1" customHeight="1" outlineLevel="1" x14ac:dyDescent="0.2">
      <c r="A2936" t="s">
        <v>690</v>
      </c>
      <c r="B2936" t="s">
        <v>1565</v>
      </c>
      <c r="C2936" s="1">
        <f t="shared" si="1162"/>
        <v>2583</v>
      </c>
      <c r="D2936" s="3">
        <f>IF(N2936&gt;0, RANK(N2936,(N2936:P2936,Q2936:AE2936)),0)</f>
        <v>2</v>
      </c>
      <c r="E2936" s="3">
        <f>IF(O2936&gt;0,RANK(O2936,(N2936:P2936,Q2936:AE2936)),0)</f>
        <v>1</v>
      </c>
      <c r="F2936" s="3">
        <f>IF(P2936&gt;0,RANK(P2936,(N2936:P2936,Q2936:AE2936)),0)</f>
        <v>0</v>
      </c>
      <c r="G2936" s="1">
        <f t="shared" si="1149"/>
        <v>1388</v>
      </c>
      <c r="H2936" s="2">
        <f t="shared" si="1150"/>
        <v>0.53735965931087881</v>
      </c>
      <c r="I2936" s="2"/>
      <c r="J2936" s="2">
        <f t="shared" si="1163"/>
        <v>0.22764227642276422</v>
      </c>
      <c r="K2936" s="2">
        <f t="shared" si="1164"/>
        <v>0.76500193573364306</v>
      </c>
      <c r="L2936" s="2">
        <f t="shared" si="1165"/>
        <v>0</v>
      </c>
      <c r="M2936" s="2">
        <f t="shared" si="1166"/>
        <v>7.3557878435926982E-3</v>
      </c>
      <c r="N2936" s="38">
        <v>588</v>
      </c>
      <c r="O2936" s="38">
        <v>1976</v>
      </c>
      <c r="P2936" s="38"/>
      <c r="Q2936" s="38">
        <v>6</v>
      </c>
      <c r="R2936" s="38">
        <v>6</v>
      </c>
      <c r="S2936" s="38"/>
      <c r="T2936" s="38">
        <v>6</v>
      </c>
      <c r="U2936" s="38">
        <v>0</v>
      </c>
      <c r="V2936" s="38"/>
      <c r="W2936" s="38">
        <v>1</v>
      </c>
      <c r="X2936" s="38"/>
      <c r="Y2936" s="38"/>
      <c r="Z2936" s="38"/>
      <c r="AA2936" s="38"/>
      <c r="AB2936" s="38"/>
      <c r="AC2936" s="38"/>
      <c r="AD2936" s="38"/>
      <c r="AE2936" s="38"/>
      <c r="AF2936" s="38"/>
      <c r="AG2936" s="38"/>
      <c r="AH2936" s="38"/>
      <c r="AI2936" s="38"/>
      <c r="AJ2936" s="38"/>
      <c r="AK2936" s="38"/>
      <c r="AL2936" s="38"/>
      <c r="AM2936" s="38"/>
      <c r="AN2936" s="38"/>
      <c r="AO2936" s="38"/>
      <c r="AP2936" s="38"/>
      <c r="AQ2936" s="38"/>
      <c r="AR2936" s="38"/>
      <c r="AS2936" s="38"/>
      <c r="AT2936" s="38"/>
      <c r="AU2936" s="38"/>
      <c r="AV2936" s="38"/>
      <c r="AW2936" s="38"/>
      <c r="AX2936" s="38"/>
      <c r="AY2936" s="38"/>
      <c r="BA2936" s="3">
        <f>IF(Q2936&gt;0,RANK(Q2936,(N2936:P2936,Q2936:AE2936)),0)</f>
        <v>3</v>
      </c>
      <c r="BB2936" s="3">
        <f>IF(R2936&gt;0,RANK(R2936,(N2936:P2936,Q2936:AE2936)),0)</f>
        <v>3</v>
      </c>
      <c r="BC2936" s="3">
        <f>IF(S2936&gt;0,RANK(S2936,(N2936:P2936,Q2936:AE2936)),0)</f>
        <v>0</v>
      </c>
      <c r="BD2936" s="3">
        <f>IF(T2936&gt;0,RANK(T2936,(N2936:P2936,Q2936:AE2936)),0)</f>
        <v>3</v>
      </c>
      <c r="BE2936" s="2">
        <f t="shared" si="1167"/>
        <v>2.3228803716608595E-3</v>
      </c>
      <c r="BF2936" s="2">
        <f t="shared" si="1168"/>
        <v>2.3228803716608595E-3</v>
      </c>
      <c r="BG2936" s="2">
        <f t="shared" si="1169"/>
        <v>0</v>
      </c>
      <c r="BH2936" s="2">
        <f t="shared" si="1170"/>
        <v>2.3228803716608595E-3</v>
      </c>
      <c r="BJ2936" t="s">
        <v>690</v>
      </c>
      <c r="BK2936" t="s">
        <v>1565</v>
      </c>
      <c r="BL2936">
        <v>6</v>
      </c>
      <c r="BN2936">
        <v>0</v>
      </c>
      <c r="BO2936" s="60">
        <v>51</v>
      </c>
      <c r="BP2936" s="62">
        <v>17</v>
      </c>
      <c r="BQ2936" s="66">
        <f t="shared" si="1171"/>
        <v>51017</v>
      </c>
      <c r="BR2936" s="66">
        <f t="shared" si="1161"/>
        <v>51017</v>
      </c>
      <c r="BS2936" s="3" t="s">
        <v>3083</v>
      </c>
      <c r="CC2936" s="38" t="str">
        <f>IF($BL2936&lt;&gt;"","",SUMIF(#REF!,$BQ2936,#REF!)-P2936)</f>
        <v/>
      </c>
      <c r="CD2936" s="38" t="str">
        <f>IF($BL2936&lt;&gt;"","",SUMIF(#REF!,$BQ2936,#REF!)-Q2936)</f>
        <v/>
      </c>
      <c r="CE2936" s="38" t="str">
        <f>IF(BQ2936&lt;&gt;"","",SUMIF(#REF!,$BQ2936,#REF!)-R2936)</f>
        <v/>
      </c>
    </row>
    <row r="2937" spans="1:83" ht="14" hidden="1" customHeight="1" outlineLevel="1" x14ac:dyDescent="0.2">
      <c r="A2937" t="s">
        <v>1733</v>
      </c>
      <c r="B2937" t="s">
        <v>1565</v>
      </c>
      <c r="C2937" s="1">
        <f t="shared" si="1162"/>
        <v>51081</v>
      </c>
      <c r="D2937" s="3">
        <f>IF(N2937&gt;0, RANK(N2937,(N2937:P2937,Q2937:AE2937)),0)</f>
        <v>2</v>
      </c>
      <c r="E2937" s="3">
        <f>IF(O2937&gt;0,RANK(O2937,(N2937:P2937,Q2937:AE2937)),0)</f>
        <v>1</v>
      </c>
      <c r="F2937" s="3">
        <f>IF(P2937&gt;0,RANK(P2937,(N2937:P2937,Q2937:AE2937)),0)</f>
        <v>0</v>
      </c>
      <c r="G2937" s="1">
        <f t="shared" si="1149"/>
        <v>25603</v>
      </c>
      <c r="H2937" s="2">
        <f t="shared" si="1150"/>
        <v>0.50122354691568294</v>
      </c>
      <c r="I2937" s="2"/>
      <c r="J2937" s="2">
        <f t="shared" si="1163"/>
        <v>0.24302578258060728</v>
      </c>
      <c r="K2937" s="2">
        <f t="shared" si="1164"/>
        <v>0.74424932949629019</v>
      </c>
      <c r="L2937" s="2">
        <f t="shared" si="1165"/>
        <v>0</v>
      </c>
      <c r="M2937" s="2">
        <f t="shared" si="1166"/>
        <v>1.2724887923102557E-2</v>
      </c>
      <c r="N2937" s="38">
        <v>12414</v>
      </c>
      <c r="O2937" s="38">
        <v>38017</v>
      </c>
      <c r="P2937" s="38"/>
      <c r="Q2937" s="38">
        <v>199</v>
      </c>
      <c r="R2937" s="38">
        <v>115</v>
      </c>
      <c r="S2937" s="38"/>
      <c r="T2937" s="38">
        <v>47</v>
      </c>
      <c r="U2937" s="38">
        <v>38</v>
      </c>
      <c r="V2937" s="38"/>
      <c r="W2937" s="38">
        <v>251</v>
      </c>
      <c r="X2937" s="38"/>
      <c r="Y2937" s="38"/>
      <c r="Z2937" s="38"/>
      <c r="AA2937" s="38"/>
      <c r="AB2937" s="38"/>
      <c r="AC2937" s="38"/>
      <c r="AD2937" s="38"/>
      <c r="AE2937" s="38"/>
      <c r="AF2937" s="38"/>
      <c r="AG2937" s="38"/>
      <c r="AH2937" s="38"/>
      <c r="AI2937" s="38"/>
      <c r="AJ2937" s="38"/>
      <c r="AK2937" s="38"/>
      <c r="AL2937" s="38"/>
      <c r="AM2937" s="38"/>
      <c r="AN2937" s="38"/>
      <c r="AO2937" s="38"/>
      <c r="AP2937" s="38"/>
      <c r="AQ2937" s="38"/>
      <c r="AR2937" s="38"/>
      <c r="AS2937" s="38"/>
      <c r="AT2937" s="38"/>
      <c r="AU2937" s="38"/>
      <c r="AV2937" s="38"/>
      <c r="AW2937" s="38"/>
      <c r="AX2937" s="38"/>
      <c r="AY2937" s="38"/>
      <c r="BA2937" s="3">
        <f>IF(Q2937&gt;0,RANK(Q2937,(N2937:P2937,Q2937:AE2937)),0)</f>
        <v>4</v>
      </c>
      <c r="BB2937" s="3">
        <f>IF(R2937&gt;0,RANK(R2937,(N2937:P2937,Q2937:AE2937)),0)</f>
        <v>5</v>
      </c>
      <c r="BC2937" s="3">
        <f>IF(S2937&gt;0,RANK(S2937,(N2937:P2937,Q2937:AE2937)),0)</f>
        <v>0</v>
      </c>
      <c r="BD2937" s="3">
        <f>IF(T2937&gt;0,RANK(T2937,(N2937:P2937,Q2937:AE2937)),0)</f>
        <v>6</v>
      </c>
      <c r="BE2937" s="2">
        <f t="shared" si="1167"/>
        <v>3.895773379534465E-3</v>
      </c>
      <c r="BF2937" s="2">
        <f t="shared" si="1168"/>
        <v>2.2513263248566005E-3</v>
      </c>
      <c r="BG2937" s="2">
        <f t="shared" si="1169"/>
        <v>0</v>
      </c>
      <c r="BH2937" s="2">
        <f t="shared" si="1170"/>
        <v>9.2010728059356713E-4</v>
      </c>
      <c r="BJ2937" t="s">
        <v>1733</v>
      </c>
      <c r="BK2937" t="s">
        <v>1565</v>
      </c>
      <c r="BN2937">
        <v>0</v>
      </c>
      <c r="BO2937" s="60">
        <v>51</v>
      </c>
      <c r="BP2937" s="62">
        <v>19</v>
      </c>
      <c r="BQ2937" s="66">
        <f t="shared" si="1171"/>
        <v>51019</v>
      </c>
      <c r="BR2937" s="66">
        <f t="shared" si="1161"/>
        <v>51019</v>
      </c>
      <c r="BS2937" s="3" t="s">
        <v>3083</v>
      </c>
      <c r="CC2937" s="38" t="e">
        <f>IF($BL2937&lt;&gt;"","",SUMIF(#REF!,$BQ2937,#REF!)-P2937)</f>
        <v>#REF!</v>
      </c>
      <c r="CD2937" s="38" t="e">
        <f>IF($BL2937&lt;&gt;"","",SUMIF(#REF!,$BQ2937,#REF!)-Q2937)</f>
        <v>#REF!</v>
      </c>
      <c r="CE2937" s="38" t="str">
        <f>IF(BQ2937&lt;&gt;"","",SUMIF(#REF!,$BQ2937,#REF!)-R2937)</f>
        <v/>
      </c>
    </row>
    <row r="2938" spans="1:83" ht="14" hidden="1" customHeight="1" outlineLevel="1" x14ac:dyDescent="0.2">
      <c r="A2938" t="s">
        <v>1200</v>
      </c>
      <c r="B2938" t="s">
        <v>1565</v>
      </c>
      <c r="C2938" s="1">
        <f t="shared" si="1162"/>
        <v>3555</v>
      </c>
      <c r="D2938" s="3">
        <f>IF(N2938&gt;0, RANK(N2938,(N2938:P2938,Q2938:AE2938)),0)</f>
        <v>2</v>
      </c>
      <c r="E2938" s="3">
        <f>IF(O2938&gt;0,RANK(O2938,(N2938:P2938,Q2938:AE2938)),0)</f>
        <v>1</v>
      </c>
      <c r="F2938" s="3">
        <f>IF(P2938&gt;0,RANK(P2938,(N2938:P2938,Q2938:AE2938)),0)</f>
        <v>0</v>
      </c>
      <c r="G2938" s="1">
        <f t="shared" si="1149"/>
        <v>2474</v>
      </c>
      <c r="H2938" s="2">
        <f t="shared" si="1150"/>
        <v>0.69592123769338954</v>
      </c>
      <c r="I2938" s="2"/>
      <c r="J2938" s="2">
        <f t="shared" si="1163"/>
        <v>0.14739803094233475</v>
      </c>
      <c r="K2938" s="2">
        <f t="shared" si="1164"/>
        <v>0.84331926863572437</v>
      </c>
      <c r="L2938" s="2">
        <f t="shared" si="1165"/>
        <v>0</v>
      </c>
      <c r="M2938" s="2">
        <f t="shared" si="1166"/>
        <v>9.2827004219409037E-3</v>
      </c>
      <c r="N2938" s="38">
        <v>524</v>
      </c>
      <c r="O2938" s="38">
        <v>2998</v>
      </c>
      <c r="P2938" s="38"/>
      <c r="Q2938" s="38">
        <v>11</v>
      </c>
      <c r="R2938" s="38">
        <v>4</v>
      </c>
      <c r="S2938" s="38"/>
      <c r="T2938" s="38">
        <v>3</v>
      </c>
      <c r="U2938" s="38">
        <v>8</v>
      </c>
      <c r="V2938" s="38"/>
      <c r="W2938" s="38">
        <v>7</v>
      </c>
      <c r="X2938" s="38"/>
      <c r="Y2938" s="38"/>
      <c r="Z2938" s="38"/>
      <c r="AA2938" s="38"/>
      <c r="AB2938" s="38"/>
      <c r="AC2938" s="38"/>
      <c r="AD2938" s="38"/>
      <c r="AE2938" s="38"/>
      <c r="AF2938" s="38"/>
      <c r="AG2938" s="38"/>
      <c r="AH2938" s="38"/>
      <c r="AI2938" s="38"/>
      <c r="AJ2938" s="38"/>
      <c r="AK2938" s="38"/>
      <c r="AL2938" s="38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BA2938" s="3">
        <f>IF(Q2938&gt;0,RANK(Q2938,(N2938:P2938,Q2938:AE2938)),0)</f>
        <v>3</v>
      </c>
      <c r="BB2938" s="3">
        <f>IF(R2938&gt;0,RANK(R2938,(N2938:P2938,Q2938:AE2938)),0)</f>
        <v>6</v>
      </c>
      <c r="BC2938" s="3">
        <f>IF(S2938&gt;0,RANK(S2938,(N2938:P2938,Q2938:AE2938)),0)</f>
        <v>0</v>
      </c>
      <c r="BD2938" s="3">
        <f>IF(T2938&gt;0,RANK(T2938,(N2938:P2938,Q2938:AE2938)),0)</f>
        <v>7</v>
      </c>
      <c r="BE2938" s="2">
        <f t="shared" si="1167"/>
        <v>3.0942334739803095E-3</v>
      </c>
      <c r="BF2938" s="2">
        <f t="shared" si="1168"/>
        <v>1.1251758087201125E-3</v>
      </c>
      <c r="BG2938" s="2">
        <f t="shared" si="1169"/>
        <v>0</v>
      </c>
      <c r="BH2938" s="2">
        <f t="shared" si="1170"/>
        <v>8.438818565400844E-4</v>
      </c>
      <c r="BJ2938" t="s">
        <v>1200</v>
      </c>
      <c r="BK2938" t="s">
        <v>1565</v>
      </c>
      <c r="BL2938">
        <v>9</v>
      </c>
      <c r="BN2938">
        <v>0</v>
      </c>
      <c r="BO2938" s="60">
        <v>51</v>
      </c>
      <c r="BP2938" s="62">
        <v>21</v>
      </c>
      <c r="BQ2938" s="66">
        <f t="shared" si="1171"/>
        <v>51021</v>
      </c>
      <c r="BR2938" s="66">
        <f t="shared" si="1161"/>
        <v>51021</v>
      </c>
      <c r="BS2938" s="3" t="s">
        <v>3083</v>
      </c>
      <c r="CC2938" s="38" t="str">
        <f>IF($BL2938&lt;&gt;"","",SUMIF(#REF!,$BQ2938,#REF!)-P2938)</f>
        <v/>
      </c>
      <c r="CD2938" s="38" t="str">
        <f>IF($BL2938&lt;&gt;"","",SUMIF(#REF!,$BQ2938,#REF!)-Q2938)</f>
        <v/>
      </c>
      <c r="CE2938" s="38" t="str">
        <f>IF(BQ2938&lt;&gt;"","",SUMIF(#REF!,$BQ2938,#REF!)-R2938)</f>
        <v/>
      </c>
    </row>
    <row r="2939" spans="1:83" ht="14" hidden="1" customHeight="1" outlineLevel="1" x14ac:dyDescent="0.2">
      <c r="A2939" t="s">
        <v>1552</v>
      </c>
      <c r="B2939" t="s">
        <v>1565</v>
      </c>
      <c r="C2939" s="1">
        <f t="shared" si="1162"/>
        <v>21978</v>
      </c>
      <c r="D2939" s="3">
        <f>IF(N2939&gt;0, RANK(N2939,(N2939:P2939,Q2939:AE2939)),0)</f>
        <v>2</v>
      </c>
      <c r="E2939" s="3">
        <f>IF(O2939&gt;0,RANK(O2939,(N2939:P2939,Q2939:AE2939)),0)</f>
        <v>1</v>
      </c>
      <c r="F2939" s="3">
        <f>IF(P2939&gt;0,RANK(P2939,(N2939:P2939,Q2939:AE2939)),0)</f>
        <v>0</v>
      </c>
      <c r="G2939" s="1">
        <f t="shared" si="1149"/>
        <v>9881</v>
      </c>
      <c r="H2939" s="2">
        <f t="shared" si="1150"/>
        <v>0.44958594958594961</v>
      </c>
      <c r="I2939" s="2"/>
      <c r="J2939" s="2">
        <f t="shared" si="1163"/>
        <v>0.26913276913276912</v>
      </c>
      <c r="K2939" s="2">
        <f t="shared" si="1164"/>
        <v>0.71871871871871873</v>
      </c>
      <c r="L2939" s="2">
        <f t="shared" si="1165"/>
        <v>0</v>
      </c>
      <c r="M2939" s="2">
        <f t="shared" si="1166"/>
        <v>1.2148512148512092E-2</v>
      </c>
      <c r="N2939" s="38">
        <v>5915</v>
      </c>
      <c r="O2939" s="38">
        <v>15796</v>
      </c>
      <c r="P2939" s="38"/>
      <c r="Q2939" s="38">
        <v>95</v>
      </c>
      <c r="R2939" s="38">
        <v>49</v>
      </c>
      <c r="S2939" s="38"/>
      <c r="T2939" s="38">
        <v>20</v>
      </c>
      <c r="U2939" s="38">
        <v>18</v>
      </c>
      <c r="V2939" s="38"/>
      <c r="W2939" s="38">
        <v>85</v>
      </c>
      <c r="X2939" s="38"/>
      <c r="Y2939" s="38"/>
      <c r="Z2939" s="38"/>
      <c r="AA2939" s="38"/>
      <c r="AB2939" s="38"/>
      <c r="AC2939" s="38"/>
      <c r="AD2939" s="38"/>
      <c r="AE2939" s="38"/>
      <c r="AF2939" s="38"/>
      <c r="AG2939" s="38"/>
      <c r="AH2939" s="38"/>
      <c r="AI2939" s="38"/>
      <c r="AJ2939" s="38"/>
      <c r="AK2939" s="38"/>
      <c r="AL2939" s="38"/>
      <c r="AM2939" s="38"/>
      <c r="AN2939" s="38"/>
      <c r="AO2939" s="38"/>
      <c r="AP2939" s="38"/>
      <c r="AQ2939" s="38"/>
      <c r="AR2939" s="38"/>
      <c r="AS2939" s="38"/>
      <c r="AT2939" s="38"/>
      <c r="AU2939" s="38"/>
      <c r="AV2939" s="38"/>
      <c r="AW2939" s="38"/>
      <c r="AX2939" s="38"/>
      <c r="AY2939" s="38"/>
      <c r="BA2939" s="3">
        <f>IF(Q2939&gt;0,RANK(Q2939,(N2939:P2939,Q2939:AE2939)),0)</f>
        <v>3</v>
      </c>
      <c r="BB2939" s="3">
        <f>IF(R2939&gt;0,RANK(R2939,(N2939:P2939,Q2939:AE2939)),0)</f>
        <v>5</v>
      </c>
      <c r="BC2939" s="3">
        <f>IF(S2939&gt;0,RANK(S2939,(N2939:P2939,Q2939:AE2939)),0)</f>
        <v>0</v>
      </c>
      <c r="BD2939" s="3">
        <f>IF(T2939&gt;0,RANK(T2939,(N2939:P2939,Q2939:AE2939)),0)</f>
        <v>6</v>
      </c>
      <c r="BE2939" s="2">
        <f t="shared" si="1167"/>
        <v>4.3225043225043223E-3</v>
      </c>
      <c r="BF2939" s="2">
        <f t="shared" si="1168"/>
        <v>2.2295022295022297E-3</v>
      </c>
      <c r="BG2939" s="2">
        <f t="shared" si="1169"/>
        <v>0</v>
      </c>
      <c r="BH2939" s="2">
        <f t="shared" si="1170"/>
        <v>9.1000091000091002E-4</v>
      </c>
      <c r="BJ2939" t="s">
        <v>1552</v>
      </c>
      <c r="BK2939" t="s">
        <v>1565</v>
      </c>
      <c r="BL2939">
        <v>6</v>
      </c>
      <c r="BN2939">
        <v>0</v>
      </c>
      <c r="BO2939" s="60">
        <v>51</v>
      </c>
      <c r="BP2939" s="62">
        <v>23</v>
      </c>
      <c r="BQ2939" s="66">
        <f t="shared" si="1171"/>
        <v>51023</v>
      </c>
      <c r="BR2939" s="66">
        <f t="shared" si="1161"/>
        <v>51023</v>
      </c>
      <c r="BS2939" s="3" t="s">
        <v>3083</v>
      </c>
      <c r="CC2939" s="38" t="str">
        <f>IF($BL2939&lt;&gt;"","",SUMIF(#REF!,$BQ2939,#REF!)-P2939)</f>
        <v/>
      </c>
      <c r="CD2939" s="38" t="str">
        <f>IF($BL2939&lt;&gt;"","",SUMIF(#REF!,$BQ2939,#REF!)-Q2939)</f>
        <v/>
      </c>
      <c r="CE2939" s="38" t="str">
        <f>IF(BQ2939&lt;&gt;"","",SUMIF(#REF!,$BQ2939,#REF!)-R2939)</f>
        <v/>
      </c>
    </row>
    <row r="2940" spans="1:83" ht="14" hidden="1" customHeight="1" outlineLevel="1" x14ac:dyDescent="0.2">
      <c r="A2940" t="s">
        <v>1773</v>
      </c>
      <c r="B2940" t="s">
        <v>1565</v>
      </c>
      <c r="C2940" s="1">
        <f t="shared" si="1162"/>
        <v>7751</v>
      </c>
      <c r="D2940" s="3">
        <f>IF(N2940&gt;0, RANK(N2940,(N2940:P2940,Q2940:AE2940)),0)</f>
        <v>1</v>
      </c>
      <c r="E2940" s="3">
        <f>IF(O2940&gt;0,RANK(O2940,(N2940:P2940,Q2940:AE2940)),0)</f>
        <v>2</v>
      </c>
      <c r="F2940" s="3">
        <f>IF(P2940&gt;0,RANK(P2940,(N2940:P2940,Q2940:AE2940)),0)</f>
        <v>0</v>
      </c>
      <c r="G2940" s="1">
        <f t="shared" si="1149"/>
        <v>661</v>
      </c>
      <c r="H2940" s="2">
        <f t="shared" si="1150"/>
        <v>8.5279318797574513E-2</v>
      </c>
      <c r="I2940" s="2"/>
      <c r="J2940" s="2">
        <f t="shared" si="1163"/>
        <v>0.53980131595923109</v>
      </c>
      <c r="K2940" s="2">
        <f t="shared" si="1164"/>
        <v>0.45452199716165659</v>
      </c>
      <c r="L2940" s="2">
        <f t="shared" si="1165"/>
        <v>0</v>
      </c>
      <c r="M2940" s="2">
        <f t="shared" si="1166"/>
        <v>5.6766868791123248E-3</v>
      </c>
      <c r="N2940" s="38">
        <v>4184</v>
      </c>
      <c r="O2940" s="38">
        <v>3523</v>
      </c>
      <c r="P2940" s="38"/>
      <c r="Q2940" s="38">
        <v>6</v>
      </c>
      <c r="R2940" s="38">
        <v>9</v>
      </c>
      <c r="S2940" s="38"/>
      <c r="T2940" s="38">
        <v>8</v>
      </c>
      <c r="U2940" s="38">
        <v>8</v>
      </c>
      <c r="V2940" s="38"/>
      <c r="W2940" s="38">
        <v>13</v>
      </c>
      <c r="X2940" s="38"/>
      <c r="Y2940" s="38"/>
      <c r="Z2940" s="38"/>
      <c r="AA2940" s="38"/>
      <c r="AB2940" s="38"/>
      <c r="AC2940" s="38"/>
      <c r="AD2940" s="38"/>
      <c r="AE2940" s="38"/>
      <c r="AF2940" s="38"/>
      <c r="AG2940" s="38"/>
      <c r="AH2940" s="38"/>
      <c r="AI2940" s="38"/>
      <c r="AJ2940" s="38"/>
      <c r="AK2940" s="38"/>
      <c r="AL2940" s="38"/>
      <c r="AM2940" s="38"/>
      <c r="AN2940" s="38"/>
      <c r="AO2940" s="38"/>
      <c r="AP2940" s="38"/>
      <c r="AQ2940" s="38"/>
      <c r="AR2940" s="38"/>
      <c r="AS2940" s="38"/>
      <c r="AT2940" s="38"/>
      <c r="AU2940" s="38"/>
      <c r="AV2940" s="38"/>
      <c r="AW2940" s="38"/>
      <c r="AX2940" s="38"/>
      <c r="AY2940" s="38"/>
      <c r="BA2940" s="3">
        <f>IF(Q2940&gt;0,RANK(Q2940,(N2940:P2940,Q2940:AE2940)),0)</f>
        <v>7</v>
      </c>
      <c r="BB2940" s="3">
        <f>IF(R2940&gt;0,RANK(R2940,(N2940:P2940,Q2940:AE2940)),0)</f>
        <v>4</v>
      </c>
      <c r="BC2940" s="3">
        <f>IF(S2940&gt;0,RANK(S2940,(N2940:P2940,Q2940:AE2940)),0)</f>
        <v>0</v>
      </c>
      <c r="BD2940" s="3">
        <f>IF(T2940&gt;0,RANK(T2940,(N2940:P2940,Q2940:AE2940)),0)</f>
        <v>5</v>
      </c>
      <c r="BE2940" s="2">
        <f t="shared" si="1167"/>
        <v>7.7409366533350531E-4</v>
      </c>
      <c r="BF2940" s="2">
        <f t="shared" si="1168"/>
        <v>1.161140498000258E-3</v>
      </c>
      <c r="BG2940" s="2">
        <f t="shared" si="1169"/>
        <v>0</v>
      </c>
      <c r="BH2940" s="2">
        <f t="shared" si="1170"/>
        <v>1.0321248871113405E-3</v>
      </c>
      <c r="BJ2940" t="s">
        <v>1773</v>
      </c>
      <c r="BK2940" t="s">
        <v>1565</v>
      </c>
      <c r="BL2940">
        <v>4</v>
      </c>
      <c r="BN2940">
        <v>0</v>
      </c>
      <c r="BO2940" s="60">
        <v>51</v>
      </c>
      <c r="BP2940" s="62">
        <v>25</v>
      </c>
      <c r="BQ2940" s="66">
        <f t="shared" si="1171"/>
        <v>51025</v>
      </c>
      <c r="BR2940" s="66">
        <f t="shared" si="1161"/>
        <v>51025</v>
      </c>
      <c r="BS2940" s="3" t="s">
        <v>3083</v>
      </c>
      <c r="CC2940" s="38" t="str">
        <f>IF($BL2940&lt;&gt;"","",SUMIF(#REF!,$BQ2940,#REF!)-P2940)</f>
        <v/>
      </c>
      <c r="CD2940" s="38" t="str">
        <f>IF($BL2940&lt;&gt;"","",SUMIF(#REF!,$BQ2940,#REF!)-Q2940)</f>
        <v/>
      </c>
      <c r="CE2940" s="38" t="str">
        <f>IF(BQ2940&lt;&gt;"","",SUMIF(#REF!,$BQ2940,#REF!)-R2940)</f>
        <v/>
      </c>
    </row>
    <row r="2941" spans="1:83" ht="14" hidden="1" customHeight="1" outlineLevel="1" x14ac:dyDescent="0.2">
      <c r="A2941" t="s">
        <v>845</v>
      </c>
      <c r="B2941" t="s">
        <v>1565</v>
      </c>
      <c r="C2941" s="1">
        <f t="shared" si="1162"/>
        <v>9337</v>
      </c>
      <c r="D2941" s="3">
        <f>IF(N2941&gt;0, RANK(N2941,(N2941:P2941,Q2941:AE2941)),0)</f>
        <v>2</v>
      </c>
      <c r="E2941" s="3">
        <f>IF(O2941&gt;0,RANK(O2941,(N2941:P2941,Q2941:AE2941)),0)</f>
        <v>1</v>
      </c>
      <c r="F2941" s="3">
        <f>IF(P2941&gt;0,RANK(P2941,(N2941:P2941,Q2941:AE2941)),0)</f>
        <v>0</v>
      </c>
      <c r="G2941" s="1">
        <f t="shared" si="1149"/>
        <v>6584</v>
      </c>
      <c r="H2941" s="2">
        <f t="shared" si="1150"/>
        <v>0.7051515476062975</v>
      </c>
      <c r="I2941" s="2"/>
      <c r="J2941" s="2">
        <f t="shared" si="1163"/>
        <v>0.14512155938738353</v>
      </c>
      <c r="K2941" s="2">
        <f t="shared" si="1164"/>
        <v>0.85027310699368108</v>
      </c>
      <c r="L2941" s="2">
        <f t="shared" si="1165"/>
        <v>0</v>
      </c>
      <c r="M2941" s="2">
        <f t="shared" si="1166"/>
        <v>4.6053336189353367E-3</v>
      </c>
      <c r="N2941" s="38">
        <v>1355</v>
      </c>
      <c r="O2941" s="38">
        <v>7939</v>
      </c>
      <c r="P2941" s="38"/>
      <c r="Q2941" s="38">
        <v>13</v>
      </c>
      <c r="R2941" s="38">
        <v>8</v>
      </c>
      <c r="S2941" s="38"/>
      <c r="T2941" s="38">
        <v>7</v>
      </c>
      <c r="U2941" s="38">
        <v>5</v>
      </c>
      <c r="V2941" s="38"/>
      <c r="W2941" s="38">
        <v>10</v>
      </c>
      <c r="X2941" s="38"/>
      <c r="Y2941" s="38"/>
      <c r="Z2941" s="38"/>
      <c r="AA2941" s="38"/>
      <c r="AB2941" s="38"/>
      <c r="AC2941" s="38"/>
      <c r="AD2941" s="38"/>
      <c r="AE2941" s="38"/>
      <c r="AF2941" s="38"/>
      <c r="AG2941" s="38"/>
      <c r="AH2941" s="38"/>
      <c r="AI2941" s="38"/>
      <c r="AJ2941" s="38"/>
      <c r="AK2941" s="38"/>
      <c r="AL2941" s="38"/>
      <c r="AM2941" s="38"/>
      <c r="AN2941" s="38"/>
      <c r="AO2941" s="38"/>
      <c r="AP2941" s="38"/>
      <c r="AQ2941" s="38"/>
      <c r="AR2941" s="38"/>
      <c r="AS2941" s="38"/>
      <c r="AT2941" s="38"/>
      <c r="AU2941" s="38"/>
      <c r="AV2941" s="38"/>
      <c r="AW2941" s="38"/>
      <c r="AX2941" s="38"/>
      <c r="AY2941" s="38"/>
      <c r="BA2941" s="3">
        <f>IF(Q2941&gt;0,RANK(Q2941,(N2941:P2941,Q2941:AE2941)),0)</f>
        <v>3</v>
      </c>
      <c r="BB2941" s="3">
        <f>IF(R2941&gt;0,RANK(R2941,(N2941:P2941,Q2941:AE2941)),0)</f>
        <v>5</v>
      </c>
      <c r="BC2941" s="3">
        <f>IF(S2941&gt;0,RANK(S2941,(N2941:P2941,Q2941:AE2941)),0)</f>
        <v>0</v>
      </c>
      <c r="BD2941" s="3">
        <f>IF(T2941&gt;0,RANK(T2941,(N2941:P2941,Q2941:AE2941)),0)</f>
        <v>6</v>
      </c>
      <c r="BE2941" s="2">
        <f t="shared" si="1167"/>
        <v>1.3923101638641962E-3</v>
      </c>
      <c r="BF2941" s="2">
        <f t="shared" si="1168"/>
        <v>8.5680625468565917E-4</v>
      </c>
      <c r="BG2941" s="2">
        <f t="shared" si="1169"/>
        <v>0</v>
      </c>
      <c r="BH2941" s="2">
        <f t="shared" si="1170"/>
        <v>7.4970547284995183E-4</v>
      </c>
      <c r="BJ2941" t="s">
        <v>845</v>
      </c>
      <c r="BK2941" t="s">
        <v>1565</v>
      </c>
      <c r="BL2941">
        <v>9</v>
      </c>
      <c r="BN2941">
        <v>0</v>
      </c>
      <c r="BO2941" s="60">
        <v>51</v>
      </c>
      <c r="BP2941" s="62">
        <v>27</v>
      </c>
      <c r="BQ2941" s="66">
        <f t="shared" si="1171"/>
        <v>51027</v>
      </c>
      <c r="BR2941" s="66">
        <f t="shared" si="1161"/>
        <v>51027</v>
      </c>
      <c r="BS2941" s="3" t="s">
        <v>3083</v>
      </c>
      <c r="CC2941" s="38" t="str">
        <f>IF($BL2941&lt;&gt;"","",SUMIF(#REF!,$BQ2941,#REF!)-P2941)</f>
        <v/>
      </c>
      <c r="CD2941" s="38" t="str">
        <f>IF($BL2941&lt;&gt;"","",SUMIF(#REF!,$BQ2941,#REF!)-Q2941)</f>
        <v/>
      </c>
      <c r="CE2941" s="38" t="str">
        <f>IF(BQ2941&lt;&gt;"","",SUMIF(#REF!,$BQ2941,#REF!)-R2941)</f>
        <v/>
      </c>
    </row>
    <row r="2942" spans="1:83" ht="14" hidden="1" customHeight="1" outlineLevel="1" x14ac:dyDescent="0.2">
      <c r="A2942" t="s">
        <v>302</v>
      </c>
      <c r="B2942" t="s">
        <v>1565</v>
      </c>
      <c r="C2942" s="1">
        <f t="shared" si="1162"/>
        <v>7925</v>
      </c>
      <c r="D2942" s="3">
        <f>IF(N2942&gt;0, RANK(N2942,(N2942:P2942,Q2942:AE2942)),0)</f>
        <v>2</v>
      </c>
      <c r="E2942" s="3">
        <f>IF(O2942&gt;0,RANK(O2942,(N2942:P2942,Q2942:AE2942)),0)</f>
        <v>1</v>
      </c>
      <c r="F2942" s="3">
        <f>IF(P2942&gt;0,RANK(P2942,(N2942:P2942,Q2942:AE2942)),0)</f>
        <v>0</v>
      </c>
      <c r="G2942" s="1">
        <f t="shared" si="1149"/>
        <v>1859</v>
      </c>
      <c r="H2942" s="2">
        <f t="shared" si="1150"/>
        <v>0.23457413249211356</v>
      </c>
      <c r="I2942" s="2"/>
      <c r="J2942" s="2">
        <f t="shared" si="1163"/>
        <v>0.37703470031545744</v>
      </c>
      <c r="K2942" s="2">
        <f t="shared" si="1164"/>
        <v>0.61160883280757095</v>
      </c>
      <c r="L2942" s="2">
        <f t="shared" si="1165"/>
        <v>0</v>
      </c>
      <c r="M2942" s="2">
        <f t="shared" si="1166"/>
        <v>1.135646687697156E-2</v>
      </c>
      <c r="N2942" s="38">
        <v>2988</v>
      </c>
      <c r="O2942" s="38">
        <v>4847</v>
      </c>
      <c r="P2942" s="38"/>
      <c r="Q2942" s="38">
        <v>22</v>
      </c>
      <c r="R2942" s="38">
        <v>29</v>
      </c>
      <c r="S2942" s="38"/>
      <c r="T2942" s="38">
        <v>15</v>
      </c>
      <c r="U2942" s="38">
        <v>14</v>
      </c>
      <c r="V2942" s="38"/>
      <c r="W2942" s="38">
        <v>10</v>
      </c>
      <c r="X2942" s="38"/>
      <c r="Y2942" s="38"/>
      <c r="Z2942" s="38"/>
      <c r="AA2942" s="38"/>
      <c r="AB2942" s="38"/>
      <c r="AC2942" s="38"/>
      <c r="AD2942" s="38"/>
      <c r="AE2942" s="38"/>
      <c r="AF2942" s="38"/>
      <c r="AG2942" s="38"/>
      <c r="AH2942" s="38"/>
      <c r="AI2942" s="38"/>
      <c r="AJ2942" s="38"/>
      <c r="AK2942" s="38"/>
      <c r="AL2942" s="38"/>
      <c r="AM2942" s="38"/>
      <c r="AN2942" s="38"/>
      <c r="AO2942" s="38"/>
      <c r="AP2942" s="38"/>
      <c r="AQ2942" s="38"/>
      <c r="AR2942" s="38"/>
      <c r="AS2942" s="38"/>
      <c r="AT2942" s="38"/>
      <c r="AU2942" s="38"/>
      <c r="AV2942" s="38"/>
      <c r="AW2942" s="38"/>
      <c r="AX2942" s="38"/>
      <c r="AY2942" s="38"/>
      <c r="BA2942" s="3">
        <f>IF(Q2942&gt;0,RANK(Q2942,(N2942:P2942,Q2942:AE2942)),0)</f>
        <v>4</v>
      </c>
      <c r="BB2942" s="3">
        <f>IF(R2942&gt;0,RANK(R2942,(N2942:P2942,Q2942:AE2942)),0)</f>
        <v>3</v>
      </c>
      <c r="BC2942" s="3">
        <f>IF(S2942&gt;0,RANK(S2942,(N2942:P2942,Q2942:AE2942)),0)</f>
        <v>0</v>
      </c>
      <c r="BD2942" s="3">
        <f>IF(T2942&gt;0,RANK(T2942,(N2942:P2942,Q2942:AE2942)),0)</f>
        <v>5</v>
      </c>
      <c r="BE2942" s="2">
        <f t="shared" si="1167"/>
        <v>2.7760252365930599E-3</v>
      </c>
      <c r="BF2942" s="2">
        <f t="shared" si="1168"/>
        <v>3.6593059936908517E-3</v>
      </c>
      <c r="BG2942" s="2">
        <f t="shared" si="1169"/>
        <v>0</v>
      </c>
      <c r="BH2942" s="2">
        <f t="shared" si="1170"/>
        <v>1.8927444794952682E-3</v>
      </c>
      <c r="BJ2942" t="s">
        <v>302</v>
      </c>
      <c r="BK2942" t="s">
        <v>1565</v>
      </c>
      <c r="BL2942">
        <v>5</v>
      </c>
      <c r="BN2942">
        <v>0</v>
      </c>
      <c r="BO2942" s="60">
        <v>51</v>
      </c>
      <c r="BP2942" s="62">
        <v>29</v>
      </c>
      <c r="BQ2942" s="66">
        <f t="shared" si="1171"/>
        <v>51029</v>
      </c>
      <c r="BR2942" s="66">
        <f t="shared" si="1161"/>
        <v>51029</v>
      </c>
      <c r="BS2942" s="3" t="s">
        <v>3083</v>
      </c>
      <c r="CC2942" s="38" t="str">
        <f>IF($BL2942&lt;&gt;"","",SUMIF(#REF!,$BQ2942,#REF!)-P2942)</f>
        <v/>
      </c>
      <c r="CD2942" s="38" t="str">
        <f>IF($BL2942&lt;&gt;"","",SUMIF(#REF!,$BQ2942,#REF!)-Q2942)</f>
        <v/>
      </c>
      <c r="CE2942" s="38" t="str">
        <f>IF(BQ2942&lt;&gt;"","",SUMIF(#REF!,$BQ2942,#REF!)-R2942)</f>
        <v/>
      </c>
    </row>
    <row r="2943" spans="1:83" ht="14" hidden="1" customHeight="1" outlineLevel="1" x14ac:dyDescent="0.2">
      <c r="A2943" t="s">
        <v>203</v>
      </c>
      <c r="B2943" t="s">
        <v>1565</v>
      </c>
      <c r="C2943" s="1">
        <f t="shared" si="1162"/>
        <v>31287</v>
      </c>
      <c r="D2943" s="3">
        <f>IF(N2943&gt;0, RANK(N2943,(N2943:P2943,Q2943:AE2943)),0)</f>
        <v>2</v>
      </c>
      <c r="E2943" s="3">
        <f>IF(O2943&gt;0,RANK(O2943,(N2943:P2943,Q2943:AE2943)),0)</f>
        <v>1</v>
      </c>
      <c r="F2943" s="3">
        <f>IF(P2943&gt;0,RANK(P2943,(N2943:P2943,Q2943:AE2943)),0)</f>
        <v>0</v>
      </c>
      <c r="G2943" s="1">
        <f t="shared" si="1149"/>
        <v>15142</v>
      </c>
      <c r="H2943" s="2">
        <f t="shared" si="1150"/>
        <v>0.48397097836161984</v>
      </c>
      <c r="I2943" s="2"/>
      <c r="J2943" s="2">
        <f t="shared" si="1163"/>
        <v>0.2521814172020328</v>
      </c>
      <c r="K2943" s="2">
        <f t="shared" si="1164"/>
        <v>0.73615239556365264</v>
      </c>
      <c r="L2943" s="2">
        <f t="shared" si="1165"/>
        <v>0</v>
      </c>
      <c r="M2943" s="2">
        <f t="shared" si="1166"/>
        <v>1.1666187234314562E-2</v>
      </c>
      <c r="N2943" s="38">
        <v>7890</v>
      </c>
      <c r="O2943" s="38">
        <v>23032</v>
      </c>
      <c r="P2943" s="38"/>
      <c r="Q2943" s="38">
        <v>103</v>
      </c>
      <c r="R2943" s="38">
        <v>69</v>
      </c>
      <c r="S2943" s="38"/>
      <c r="T2943" s="38">
        <v>40</v>
      </c>
      <c r="U2943" s="38">
        <v>37</v>
      </c>
      <c r="V2943" s="38"/>
      <c r="W2943" s="38">
        <v>116</v>
      </c>
      <c r="X2943" s="38"/>
      <c r="Y2943" s="38"/>
      <c r="Z2943" s="38"/>
      <c r="AA2943" s="38"/>
      <c r="AB2943" s="38"/>
      <c r="AC2943" s="38"/>
      <c r="AD2943" s="38"/>
      <c r="AE2943" s="38"/>
      <c r="AF2943" s="38"/>
      <c r="AG2943" s="38"/>
      <c r="AH2943" s="38"/>
      <c r="AI2943" s="38"/>
      <c r="AJ2943" s="38"/>
      <c r="AK2943" s="38"/>
      <c r="AL2943" s="38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BA2943" s="3">
        <f>IF(Q2943&gt;0,RANK(Q2943,(N2943:P2943,Q2943:AE2943)),0)</f>
        <v>4</v>
      </c>
      <c r="BB2943" s="3">
        <f>IF(R2943&gt;0,RANK(R2943,(N2943:P2943,Q2943:AE2943)),0)</f>
        <v>5</v>
      </c>
      <c r="BC2943" s="3">
        <f>IF(S2943&gt;0,RANK(S2943,(N2943:P2943,Q2943:AE2943)),0)</f>
        <v>0</v>
      </c>
      <c r="BD2943" s="3">
        <f>IF(T2943&gt;0,RANK(T2943,(N2943:P2943,Q2943:AE2943)),0)</f>
        <v>6</v>
      </c>
      <c r="BE2943" s="2">
        <f t="shared" si="1167"/>
        <v>3.2921021510531529E-3</v>
      </c>
      <c r="BF2943" s="2">
        <f t="shared" si="1168"/>
        <v>2.2053888196375492E-3</v>
      </c>
      <c r="BG2943" s="2">
        <f t="shared" si="1169"/>
        <v>0</v>
      </c>
      <c r="BH2943" s="2">
        <f t="shared" si="1170"/>
        <v>1.2784862722536516E-3</v>
      </c>
      <c r="BJ2943" t="s">
        <v>203</v>
      </c>
      <c r="BK2943" t="s">
        <v>1565</v>
      </c>
      <c r="BL2943">
        <v>5</v>
      </c>
      <c r="BN2943">
        <v>0</v>
      </c>
      <c r="BO2943" s="60">
        <v>51</v>
      </c>
      <c r="BP2943" s="62">
        <v>31</v>
      </c>
      <c r="BQ2943" s="66">
        <f t="shared" si="1171"/>
        <v>51031</v>
      </c>
      <c r="BR2943" s="66">
        <f t="shared" si="1161"/>
        <v>51031</v>
      </c>
      <c r="BS2943" s="3" t="s">
        <v>3083</v>
      </c>
      <c r="CC2943" s="38" t="str">
        <f>IF($BL2943&lt;&gt;"","",SUMIF(#REF!,$BQ2943,#REF!)-P2943)</f>
        <v/>
      </c>
      <c r="CD2943" s="38" t="str">
        <f>IF($BL2943&lt;&gt;"","",SUMIF(#REF!,$BQ2943,#REF!)-Q2943)</f>
        <v/>
      </c>
      <c r="CE2943" s="38" t="str">
        <f>IF(BQ2943&lt;&gt;"","",SUMIF(#REF!,$BQ2943,#REF!)-R2943)</f>
        <v/>
      </c>
    </row>
    <row r="2944" spans="1:83" ht="14" hidden="1" customHeight="1" outlineLevel="1" x14ac:dyDescent="0.2">
      <c r="A2944" t="s">
        <v>15</v>
      </c>
      <c r="B2944" t="s">
        <v>1565</v>
      </c>
      <c r="C2944" s="1">
        <f t="shared" si="1162"/>
        <v>17698</v>
      </c>
      <c r="D2944" s="3">
        <f>IF(N2944&gt;0, RANK(N2944,(N2944:P2944,Q2944:AE2944)),0)</f>
        <v>2</v>
      </c>
      <c r="E2944" s="3">
        <f>IF(O2944&gt;0,RANK(O2944,(N2944:P2944,Q2944:AE2944)),0)</f>
        <v>1</v>
      </c>
      <c r="F2944" s="3">
        <f>IF(P2944&gt;0,RANK(P2944,(N2944:P2944,Q2944:AE2944)),0)</f>
        <v>0</v>
      </c>
      <c r="G2944" s="1">
        <f t="shared" si="1149"/>
        <v>1554</v>
      </c>
      <c r="H2944" s="2">
        <f t="shared" si="1150"/>
        <v>8.7806531811504121E-2</v>
      </c>
      <c r="I2944" s="2"/>
      <c r="J2944" s="2">
        <f t="shared" si="1163"/>
        <v>0.44959882472595775</v>
      </c>
      <c r="K2944" s="2">
        <f t="shared" si="1164"/>
        <v>0.53740535653746191</v>
      </c>
      <c r="L2944" s="2">
        <f t="shared" si="1165"/>
        <v>0</v>
      </c>
      <c r="M2944" s="2">
        <f t="shared" si="1166"/>
        <v>1.29958187365804E-2</v>
      </c>
      <c r="N2944" s="38">
        <v>7957</v>
      </c>
      <c r="O2944" s="38">
        <v>9511</v>
      </c>
      <c r="P2944" s="38"/>
      <c r="Q2944" s="38">
        <v>66</v>
      </c>
      <c r="R2944" s="38">
        <v>57</v>
      </c>
      <c r="S2944" s="38"/>
      <c r="T2944" s="38">
        <v>28</v>
      </c>
      <c r="U2944" s="38">
        <v>34</v>
      </c>
      <c r="V2944" s="38"/>
      <c r="W2944" s="38">
        <v>45</v>
      </c>
      <c r="X2944" s="38"/>
      <c r="Y2944" s="38"/>
      <c r="Z2944" s="38"/>
      <c r="AA2944" s="38"/>
      <c r="AB2944" s="38"/>
      <c r="AC2944" s="38"/>
      <c r="AD2944" s="38"/>
      <c r="AE2944" s="38"/>
      <c r="AF2944" s="38"/>
      <c r="AG2944" s="38"/>
      <c r="AH2944" s="38"/>
      <c r="AI2944" s="38"/>
      <c r="AJ2944" s="38"/>
      <c r="AK2944" s="38"/>
      <c r="AL2944" s="38"/>
      <c r="AM2944" s="38"/>
      <c r="AN2944" s="38"/>
      <c r="AO2944" s="38"/>
      <c r="AP2944" s="38"/>
      <c r="AQ2944" s="38"/>
      <c r="AR2944" s="38"/>
      <c r="AS2944" s="38"/>
      <c r="AT2944" s="38"/>
      <c r="AU2944" s="38"/>
      <c r="AV2944" s="38"/>
      <c r="AW2944" s="38"/>
      <c r="AX2944" s="38"/>
      <c r="AY2944" s="38"/>
      <c r="BA2944" s="3">
        <f>IF(Q2944&gt;0,RANK(Q2944,(N2944:P2944,Q2944:AE2944)),0)</f>
        <v>3</v>
      </c>
      <c r="BB2944" s="3">
        <f>IF(R2944&gt;0,RANK(R2944,(N2944:P2944,Q2944:AE2944)),0)</f>
        <v>4</v>
      </c>
      <c r="BC2944" s="3">
        <f>IF(S2944&gt;0,RANK(S2944,(N2944:P2944,Q2944:AE2944)),0)</f>
        <v>0</v>
      </c>
      <c r="BD2944" s="3">
        <f>IF(T2944&gt;0,RANK(T2944,(N2944:P2944,Q2944:AE2944)),0)</f>
        <v>7</v>
      </c>
      <c r="BE2944" s="2">
        <f t="shared" si="1167"/>
        <v>3.7292349418013336E-3</v>
      </c>
      <c r="BF2944" s="2">
        <f t="shared" si="1168"/>
        <v>3.2207029042829699E-3</v>
      </c>
      <c r="BG2944" s="2">
        <f t="shared" si="1169"/>
        <v>0</v>
      </c>
      <c r="BH2944" s="2">
        <f t="shared" si="1170"/>
        <v>1.5820996722793535E-3</v>
      </c>
      <c r="BJ2944" t="s">
        <v>15</v>
      </c>
      <c r="BK2944" t="s">
        <v>1565</v>
      </c>
      <c r="BL2944">
        <v>7</v>
      </c>
      <c r="BN2944">
        <v>0</v>
      </c>
      <c r="BO2944" s="60">
        <v>51</v>
      </c>
      <c r="BP2944" s="62">
        <v>33</v>
      </c>
      <c r="BQ2944" s="66">
        <f t="shared" si="1171"/>
        <v>51033</v>
      </c>
      <c r="BR2944" s="66">
        <f t="shared" si="1161"/>
        <v>51033</v>
      </c>
      <c r="BS2944" s="3" t="s">
        <v>3083</v>
      </c>
      <c r="CC2944" s="38" t="str">
        <f>IF($BL2944&lt;&gt;"","",SUMIF(#REF!,$BQ2944,#REF!)-P2944)</f>
        <v/>
      </c>
      <c r="CD2944" s="38" t="str">
        <f>IF($BL2944&lt;&gt;"","",SUMIF(#REF!,$BQ2944,#REF!)-Q2944)</f>
        <v/>
      </c>
      <c r="CE2944" s="38" t="str">
        <f>IF(BQ2944&lt;&gt;"","",SUMIF(#REF!,$BQ2944,#REF!)-R2944)</f>
        <v/>
      </c>
    </row>
    <row r="2945" spans="1:83" ht="14" hidden="1" customHeight="1" outlineLevel="1" x14ac:dyDescent="0.2">
      <c r="A2945" t="s">
        <v>1643</v>
      </c>
      <c r="B2945" t="s">
        <v>1565</v>
      </c>
      <c r="C2945" s="1">
        <f t="shared" si="1162"/>
        <v>16200</v>
      </c>
      <c r="D2945" s="3">
        <f>IF(N2945&gt;0, RANK(N2945,(N2945:P2945,Q2945:AE2945)),0)</f>
        <v>2</v>
      </c>
      <c r="E2945" s="3">
        <f>IF(O2945&gt;0,RANK(O2945,(N2945:P2945,Q2945:AE2945)),0)</f>
        <v>1</v>
      </c>
      <c r="F2945" s="3">
        <f>IF(P2945&gt;0,RANK(P2945,(N2945:P2945,Q2945:AE2945)),0)</f>
        <v>0</v>
      </c>
      <c r="G2945" s="1">
        <f t="shared" si="1149"/>
        <v>10227</v>
      </c>
      <c r="H2945" s="2">
        <f t="shared" si="1150"/>
        <v>0.63129629629629624</v>
      </c>
      <c r="I2945" s="2"/>
      <c r="J2945" s="2">
        <f t="shared" si="1163"/>
        <v>0.18055555555555555</v>
      </c>
      <c r="K2945" s="2">
        <f t="shared" si="1164"/>
        <v>0.81185185185185182</v>
      </c>
      <c r="L2945" s="2">
        <f t="shared" si="1165"/>
        <v>0</v>
      </c>
      <c r="M2945" s="2">
        <f t="shared" si="1166"/>
        <v>7.5925925925925952E-3</v>
      </c>
      <c r="N2945" s="38">
        <v>2925</v>
      </c>
      <c r="O2945" s="38">
        <v>13152</v>
      </c>
      <c r="P2945" s="38"/>
      <c r="Q2945" s="38">
        <v>32</v>
      </c>
      <c r="R2945" s="38">
        <v>28</v>
      </c>
      <c r="S2945" s="38"/>
      <c r="T2945" s="38">
        <v>13</v>
      </c>
      <c r="U2945" s="38">
        <v>10</v>
      </c>
      <c r="V2945" s="38"/>
      <c r="W2945" s="38">
        <v>40</v>
      </c>
      <c r="X2945" s="38"/>
      <c r="Y2945" s="38"/>
      <c r="Z2945" s="38"/>
      <c r="AA2945" s="38"/>
      <c r="AB2945" s="38"/>
      <c r="AC2945" s="38"/>
      <c r="AD2945" s="38"/>
      <c r="AE2945" s="38"/>
      <c r="AF2945" s="38"/>
      <c r="AG2945" s="38"/>
      <c r="AH2945" s="38"/>
      <c r="AI2945" s="38"/>
      <c r="AJ2945" s="38"/>
      <c r="AK2945" s="38"/>
      <c r="AL2945" s="38"/>
      <c r="AM2945" s="38"/>
      <c r="AN2945" s="38"/>
      <c r="AO2945" s="38"/>
      <c r="AP2945" s="38"/>
      <c r="AQ2945" s="38"/>
      <c r="AR2945" s="38"/>
      <c r="AS2945" s="38"/>
      <c r="AT2945" s="38"/>
      <c r="AU2945" s="38"/>
      <c r="AV2945" s="38"/>
      <c r="AW2945" s="38"/>
      <c r="AX2945" s="38"/>
      <c r="AY2945" s="38"/>
      <c r="BA2945" s="3">
        <f>IF(Q2945&gt;0,RANK(Q2945,(N2945:P2945,Q2945:AE2945)),0)</f>
        <v>4</v>
      </c>
      <c r="BB2945" s="3">
        <f>IF(R2945&gt;0,RANK(R2945,(N2945:P2945,Q2945:AE2945)),0)</f>
        <v>5</v>
      </c>
      <c r="BC2945" s="3">
        <f>IF(S2945&gt;0,RANK(S2945,(N2945:P2945,Q2945:AE2945)),0)</f>
        <v>0</v>
      </c>
      <c r="BD2945" s="3">
        <f>IF(T2945&gt;0,RANK(T2945,(N2945:P2945,Q2945:AE2945)),0)</f>
        <v>6</v>
      </c>
      <c r="BE2945" s="2">
        <f t="shared" si="1167"/>
        <v>1.9753086419753087E-3</v>
      </c>
      <c r="BF2945" s="2">
        <f t="shared" si="1168"/>
        <v>1.7283950617283952E-3</v>
      </c>
      <c r="BG2945" s="2">
        <f t="shared" si="1169"/>
        <v>0</v>
      </c>
      <c r="BH2945" s="2">
        <f t="shared" si="1170"/>
        <v>8.0246913580246909E-4</v>
      </c>
      <c r="BJ2945" t="s">
        <v>1643</v>
      </c>
      <c r="BK2945" t="s">
        <v>1565</v>
      </c>
      <c r="BL2945">
        <v>9</v>
      </c>
      <c r="BN2945">
        <v>0</v>
      </c>
      <c r="BO2945" s="60">
        <v>51</v>
      </c>
      <c r="BP2945" s="62">
        <v>35</v>
      </c>
      <c r="BQ2945" s="66">
        <f t="shared" si="1171"/>
        <v>51035</v>
      </c>
      <c r="BR2945" s="66">
        <f t="shared" si="1161"/>
        <v>51035</v>
      </c>
      <c r="BS2945" s="3" t="s">
        <v>3083</v>
      </c>
      <c r="CC2945" s="38" t="str">
        <f>IF($BL2945&lt;&gt;"","",SUMIF(#REF!,$BQ2945,#REF!)-P2945)</f>
        <v/>
      </c>
      <c r="CD2945" s="38" t="str">
        <f>IF($BL2945&lt;&gt;"","",SUMIF(#REF!,$BQ2945,#REF!)-Q2945)</f>
        <v/>
      </c>
      <c r="CE2945" s="38" t="str">
        <f>IF(BQ2945&lt;&gt;"","",SUMIF(#REF!,$BQ2945,#REF!)-R2945)</f>
        <v/>
      </c>
    </row>
    <row r="2946" spans="1:83" ht="14" hidden="1" customHeight="1" outlineLevel="1" x14ac:dyDescent="0.2">
      <c r="A2946" t="s">
        <v>511</v>
      </c>
      <c r="B2946" t="s">
        <v>1565</v>
      </c>
      <c r="C2946" s="1">
        <f t="shared" si="1162"/>
        <v>4353</v>
      </c>
      <c r="D2946" s="3">
        <f>IF(N2946&gt;0, RANK(N2946,(N2946:P2946,Q2946:AE2946)),0)</f>
        <v>1</v>
      </c>
      <c r="E2946" s="3">
        <f>IF(O2946&gt;0,RANK(O2946,(N2946:P2946,Q2946:AE2946)),0)</f>
        <v>2</v>
      </c>
      <c r="F2946" s="3">
        <f>IF(P2946&gt;0,RANK(P2946,(N2946:P2946,Q2946:AE2946)),0)</f>
        <v>0</v>
      </c>
      <c r="G2946" s="1">
        <f t="shared" si="1149"/>
        <v>467</v>
      </c>
      <c r="H2946" s="2">
        <f t="shared" si="1150"/>
        <v>0.10728233402251321</v>
      </c>
      <c r="I2946" s="2"/>
      <c r="J2946" s="2">
        <f t="shared" si="1163"/>
        <v>0.54766827475304392</v>
      </c>
      <c r="K2946" s="2">
        <f t="shared" si="1164"/>
        <v>0.44038594073053067</v>
      </c>
      <c r="L2946" s="2">
        <f t="shared" si="1165"/>
        <v>0</v>
      </c>
      <c r="M2946" s="2">
        <f t="shared" si="1166"/>
        <v>1.1945784516425417E-2</v>
      </c>
      <c r="N2946" s="38">
        <v>2384</v>
      </c>
      <c r="O2946" s="38">
        <v>1917</v>
      </c>
      <c r="P2946" s="38"/>
      <c r="Q2946" s="38">
        <v>10</v>
      </c>
      <c r="R2946" s="38">
        <v>15</v>
      </c>
      <c r="S2946" s="38"/>
      <c r="T2946" s="38">
        <v>4</v>
      </c>
      <c r="U2946" s="38">
        <v>11</v>
      </c>
      <c r="V2946" s="38"/>
      <c r="W2946" s="38">
        <v>12</v>
      </c>
      <c r="X2946" s="38"/>
      <c r="Y2946" s="38"/>
      <c r="Z2946" s="38"/>
      <c r="AA2946" s="38"/>
      <c r="AB2946" s="38"/>
      <c r="AC2946" s="38"/>
      <c r="AD2946" s="38"/>
      <c r="AE2946" s="38"/>
      <c r="AF2946" s="38"/>
      <c r="AG2946" s="38"/>
      <c r="AH2946" s="38"/>
      <c r="AI2946" s="38"/>
      <c r="AJ2946" s="38"/>
      <c r="AK2946" s="38"/>
      <c r="AL2946" s="38"/>
      <c r="AM2946" s="38"/>
      <c r="AN2946" s="38"/>
      <c r="AO2946" s="38"/>
      <c r="AP2946" s="38"/>
      <c r="AQ2946" s="38"/>
      <c r="AR2946" s="38"/>
      <c r="AS2946" s="38"/>
      <c r="AT2946" s="38"/>
      <c r="AU2946" s="38"/>
      <c r="AV2946" s="38"/>
      <c r="AW2946" s="38"/>
      <c r="AX2946" s="38"/>
      <c r="AY2946" s="38"/>
      <c r="BA2946" s="3">
        <f>IF(Q2946&gt;0,RANK(Q2946,(N2946:P2946,Q2946:AE2946)),0)</f>
        <v>6</v>
      </c>
      <c r="BB2946" s="3">
        <f>IF(R2946&gt;0,RANK(R2946,(N2946:P2946,Q2946:AE2946)),0)</f>
        <v>3</v>
      </c>
      <c r="BC2946" s="3">
        <f>IF(S2946&gt;0,RANK(S2946,(N2946:P2946,Q2946:AE2946)),0)</f>
        <v>0</v>
      </c>
      <c r="BD2946" s="3">
        <f>IF(T2946&gt;0,RANK(T2946,(N2946:P2946,Q2946:AE2946)),0)</f>
        <v>7</v>
      </c>
      <c r="BE2946" s="2">
        <f t="shared" si="1167"/>
        <v>2.297266253158741E-3</v>
      </c>
      <c r="BF2946" s="2">
        <f t="shared" si="1168"/>
        <v>3.4458993797381117E-3</v>
      </c>
      <c r="BG2946" s="2">
        <f t="shared" si="1169"/>
        <v>0</v>
      </c>
      <c r="BH2946" s="2">
        <f t="shared" si="1170"/>
        <v>9.1890650126349646E-4</v>
      </c>
      <c r="BJ2946" t="s">
        <v>511</v>
      </c>
      <c r="BK2946" t="s">
        <v>1565</v>
      </c>
      <c r="BL2946">
        <v>4</v>
      </c>
      <c r="BN2946">
        <v>0</v>
      </c>
      <c r="BO2946" s="60">
        <v>51</v>
      </c>
      <c r="BP2946" s="62">
        <v>36</v>
      </c>
      <c r="BQ2946" s="66">
        <f t="shared" si="1171"/>
        <v>51036</v>
      </c>
      <c r="BR2946" s="66">
        <f t="shared" si="1161"/>
        <v>51036</v>
      </c>
      <c r="BS2946" s="3" t="s">
        <v>3083</v>
      </c>
      <c r="CC2946" s="38" t="str">
        <f>IF($BL2946&lt;&gt;"","",SUMIF(#REF!,$BQ2946,#REF!)-P2946)</f>
        <v/>
      </c>
      <c r="CD2946" s="38" t="str">
        <f>IF($BL2946&lt;&gt;"","",SUMIF(#REF!,$BQ2946,#REF!)-Q2946)</f>
        <v/>
      </c>
      <c r="CE2946" s="38" t="str">
        <f>IF(BQ2946&lt;&gt;"","",SUMIF(#REF!,$BQ2946,#REF!)-R2946)</f>
        <v/>
      </c>
    </row>
    <row r="2947" spans="1:83" ht="14" hidden="1" customHeight="1" outlineLevel="1" x14ac:dyDescent="0.2">
      <c r="A2947" t="s">
        <v>1165</v>
      </c>
      <c r="B2947" t="s">
        <v>1565</v>
      </c>
      <c r="C2947" s="1">
        <f t="shared" si="1162"/>
        <v>6020</v>
      </c>
      <c r="D2947" s="3">
        <f>IF(N2947&gt;0, RANK(N2947,(N2947:P2947,Q2947:AE2947)),0)</f>
        <v>2</v>
      </c>
      <c r="E2947" s="3">
        <f>IF(O2947&gt;0,RANK(O2947,(N2947:P2947,Q2947:AE2947)),0)</f>
        <v>1</v>
      </c>
      <c r="F2947" s="3">
        <f>IF(P2947&gt;0,RANK(P2947,(N2947:P2947,Q2947:AE2947)),0)</f>
        <v>0</v>
      </c>
      <c r="G2947" s="1">
        <f t="shared" si="1149"/>
        <v>1955</v>
      </c>
      <c r="H2947" s="2">
        <f t="shared" si="1150"/>
        <v>0.32475083056478404</v>
      </c>
      <c r="I2947" s="2"/>
      <c r="J2947" s="2">
        <f t="shared" si="1163"/>
        <v>0.33355481727574748</v>
      </c>
      <c r="K2947" s="2">
        <f t="shared" si="1164"/>
        <v>0.65830564784053158</v>
      </c>
      <c r="L2947" s="2">
        <f t="shared" si="1165"/>
        <v>0</v>
      </c>
      <c r="M2947" s="2">
        <f t="shared" si="1166"/>
        <v>8.1395348837209891E-3</v>
      </c>
      <c r="N2947" s="38">
        <v>2008</v>
      </c>
      <c r="O2947" s="38">
        <v>3963</v>
      </c>
      <c r="P2947" s="38"/>
      <c r="Q2947" s="38">
        <v>13</v>
      </c>
      <c r="R2947" s="38">
        <v>12</v>
      </c>
      <c r="S2947" s="38"/>
      <c r="T2947" s="38">
        <v>6</v>
      </c>
      <c r="U2947" s="38">
        <v>4</v>
      </c>
      <c r="V2947" s="38"/>
      <c r="W2947" s="38">
        <v>14</v>
      </c>
      <c r="X2947" s="38"/>
      <c r="Y2947" s="38"/>
      <c r="Z2947" s="38"/>
      <c r="AA2947" s="38"/>
      <c r="AB2947" s="38"/>
      <c r="AC2947" s="38"/>
      <c r="AD2947" s="38"/>
      <c r="AE2947" s="38"/>
      <c r="AF2947" s="38"/>
      <c r="AG2947" s="38"/>
      <c r="AH2947" s="38"/>
      <c r="AI2947" s="38"/>
      <c r="AJ2947" s="38"/>
      <c r="AK2947" s="38"/>
      <c r="AL2947" s="38"/>
      <c r="AM2947" s="38"/>
      <c r="AN2947" s="38"/>
      <c r="AO2947" s="38"/>
      <c r="AP2947" s="38"/>
      <c r="AQ2947" s="38"/>
      <c r="AR2947" s="38"/>
      <c r="AS2947" s="38"/>
      <c r="AT2947" s="38"/>
      <c r="AU2947" s="38"/>
      <c r="AV2947" s="38"/>
      <c r="AW2947" s="38"/>
      <c r="AX2947" s="38"/>
      <c r="AY2947" s="38"/>
      <c r="BA2947" s="3">
        <f>IF(Q2947&gt;0,RANK(Q2947,(N2947:P2947,Q2947:AE2947)),0)</f>
        <v>4</v>
      </c>
      <c r="BB2947" s="3">
        <f>IF(R2947&gt;0,RANK(R2947,(N2947:P2947,Q2947:AE2947)),0)</f>
        <v>5</v>
      </c>
      <c r="BC2947" s="3">
        <f>IF(S2947&gt;0,RANK(S2947,(N2947:P2947,Q2947:AE2947)),0)</f>
        <v>0</v>
      </c>
      <c r="BD2947" s="3">
        <f>IF(T2947&gt;0,RANK(T2947,(N2947:P2947,Q2947:AE2947)),0)</f>
        <v>6</v>
      </c>
      <c r="BE2947" s="2">
        <f t="shared" si="1167"/>
        <v>2.1594684385382061E-3</v>
      </c>
      <c r="BF2947" s="2">
        <f t="shared" si="1168"/>
        <v>1.9933554817275745E-3</v>
      </c>
      <c r="BG2947" s="2">
        <f t="shared" si="1169"/>
        <v>0</v>
      </c>
      <c r="BH2947" s="2">
        <f t="shared" si="1170"/>
        <v>9.9667774086378727E-4</v>
      </c>
      <c r="BJ2947" t="s">
        <v>1165</v>
      </c>
      <c r="BK2947" t="s">
        <v>1565</v>
      </c>
      <c r="BL2947">
        <v>5</v>
      </c>
      <c r="BN2947">
        <v>0</v>
      </c>
      <c r="BO2947" s="60">
        <v>51</v>
      </c>
      <c r="BP2947" s="62">
        <v>37</v>
      </c>
      <c r="BQ2947" s="66">
        <f t="shared" si="1171"/>
        <v>51037</v>
      </c>
      <c r="BR2947" s="66">
        <f t="shared" si="1161"/>
        <v>51037</v>
      </c>
      <c r="BS2947" s="3" t="s">
        <v>3083</v>
      </c>
      <c r="CC2947" s="38" t="str">
        <f>IF($BL2947&lt;&gt;"","",SUMIF(#REF!,$BQ2947,#REF!)-P2947)</f>
        <v/>
      </c>
      <c r="CD2947" s="38" t="str">
        <f>IF($BL2947&lt;&gt;"","",SUMIF(#REF!,$BQ2947,#REF!)-Q2947)</f>
        <v/>
      </c>
      <c r="CE2947" s="38" t="str">
        <f>IF(BQ2947&lt;&gt;"","",SUMIF(#REF!,$BQ2947,#REF!)-R2947)</f>
        <v/>
      </c>
    </row>
    <row r="2948" spans="1:83" ht="14" hidden="1" customHeight="1" outlineLevel="1" x14ac:dyDescent="0.2">
      <c r="A2948" t="s">
        <v>3024</v>
      </c>
      <c r="B2948" t="s">
        <v>1565</v>
      </c>
      <c r="C2948" s="1">
        <f t="shared" si="1162"/>
        <v>210628</v>
      </c>
      <c r="D2948" s="3">
        <f>IF(N2948&gt;0, RANK(N2948,(N2948:P2948,Q2948:AE2948)),0)</f>
        <v>1</v>
      </c>
      <c r="E2948" s="3">
        <f>IF(O2948&gt;0,RANK(O2948,(N2948:P2948,Q2948:AE2948)),0)</f>
        <v>2</v>
      </c>
      <c r="F2948" s="3">
        <f>IF(P2948&gt;0,RANK(P2948,(N2948:P2948,Q2948:AE2948)),0)</f>
        <v>0</v>
      </c>
      <c r="G2948" s="1">
        <f t="shared" si="1149"/>
        <v>18839</v>
      </c>
      <c r="H2948" s="2">
        <f t="shared" si="1150"/>
        <v>8.9442049490096279E-2</v>
      </c>
      <c r="I2948" s="2"/>
      <c r="J2948" s="2">
        <f t="shared" si="1163"/>
        <v>0.53586892530907571</v>
      </c>
      <c r="K2948" s="2">
        <f t="shared" si="1164"/>
        <v>0.44642687581897944</v>
      </c>
      <c r="L2948" s="2">
        <f t="shared" si="1165"/>
        <v>0</v>
      </c>
      <c r="M2948" s="2">
        <f t="shared" si="1166"/>
        <v>1.7704198871944854E-2</v>
      </c>
      <c r="N2948" s="38">
        <v>112869</v>
      </c>
      <c r="O2948" s="38">
        <v>94030</v>
      </c>
      <c r="P2948" s="38"/>
      <c r="Q2948" s="38">
        <v>988</v>
      </c>
      <c r="R2948" s="38">
        <v>1062</v>
      </c>
      <c r="S2948" s="38"/>
      <c r="T2948" s="38">
        <v>360</v>
      </c>
      <c r="U2948" s="38">
        <v>421</v>
      </c>
      <c r="V2948" s="38"/>
      <c r="W2948" s="38">
        <v>898</v>
      </c>
      <c r="X2948" s="38"/>
      <c r="Y2948" s="38"/>
      <c r="Z2948" s="38"/>
      <c r="AA2948" s="38"/>
      <c r="AB2948" s="38"/>
      <c r="AC2948" s="38"/>
      <c r="AD2948" s="38"/>
      <c r="AE2948" s="38"/>
      <c r="AF2948" s="38"/>
      <c r="AG2948" s="38"/>
      <c r="AH2948" s="38"/>
      <c r="AI2948" s="38"/>
      <c r="AJ2948" s="38"/>
      <c r="AK2948" s="38"/>
      <c r="AL2948" s="38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BA2948" s="3">
        <f>IF(Q2948&gt;0,RANK(Q2948,(N2948:P2948,Q2948:AE2948)),0)</f>
        <v>4</v>
      </c>
      <c r="BB2948" s="3">
        <f>IF(R2948&gt;0,RANK(R2948,(N2948:P2948,Q2948:AE2948)),0)</f>
        <v>3</v>
      </c>
      <c r="BC2948" s="3">
        <f>IF(S2948&gt;0,RANK(S2948,(N2948:P2948,Q2948:AE2948)),0)</f>
        <v>0</v>
      </c>
      <c r="BD2948" s="3">
        <f>IF(T2948&gt;0,RANK(T2948,(N2948:P2948,Q2948:AE2948)),0)</f>
        <v>7</v>
      </c>
      <c r="BE2948" s="2">
        <f t="shared" si="1167"/>
        <v>4.6907343752967314E-3</v>
      </c>
      <c r="BF2948" s="2">
        <f t="shared" si="1168"/>
        <v>5.0420646827582282E-3</v>
      </c>
      <c r="BG2948" s="2">
        <f t="shared" si="1169"/>
        <v>0</v>
      </c>
      <c r="BH2948" s="2">
        <f t="shared" si="1170"/>
        <v>1.7091744687316027E-3</v>
      </c>
      <c r="BJ2948" t="s">
        <v>3024</v>
      </c>
      <c r="BK2948" t="s">
        <v>1565</v>
      </c>
      <c r="BN2948">
        <v>0</v>
      </c>
      <c r="BO2948" s="60">
        <v>51</v>
      </c>
      <c r="BP2948" s="62">
        <v>41</v>
      </c>
      <c r="BQ2948" s="66">
        <f t="shared" si="1171"/>
        <v>51041</v>
      </c>
      <c r="BR2948" s="66">
        <f t="shared" si="1161"/>
        <v>51041</v>
      </c>
      <c r="BS2948" s="3" t="s">
        <v>3083</v>
      </c>
      <c r="CC2948" s="38" t="e">
        <f>IF($BL2948&lt;&gt;"","",SUMIF(#REF!,$BQ2948,#REF!)-P2948)</f>
        <v>#REF!</v>
      </c>
      <c r="CD2948" s="38" t="e">
        <f>IF($BL2948&lt;&gt;"","",SUMIF(#REF!,$BQ2948,#REF!)-Q2948)</f>
        <v>#REF!</v>
      </c>
      <c r="CE2948" s="38" t="str">
        <f>IF(BQ2948&lt;&gt;"","",SUMIF(#REF!,$BQ2948,#REF!)-R2948)</f>
        <v/>
      </c>
    </row>
    <row r="2949" spans="1:83" ht="14" hidden="1" customHeight="1" outlineLevel="1" x14ac:dyDescent="0.2">
      <c r="A2949" t="s">
        <v>3025</v>
      </c>
      <c r="B2949" t="s">
        <v>1565</v>
      </c>
      <c r="C2949" s="1">
        <f t="shared" si="1162"/>
        <v>9839</v>
      </c>
      <c r="D2949" s="3">
        <f>IF(N2949&gt;0, RANK(N2949,(N2949:P2949,Q2949:AE2949)),0)</f>
        <v>2</v>
      </c>
      <c r="E2949" s="3">
        <f>IF(O2949&gt;0,RANK(O2949,(N2949:P2949,Q2949:AE2949)),0)</f>
        <v>1</v>
      </c>
      <c r="F2949" s="3">
        <f>IF(P2949&gt;0,RANK(P2949,(N2949:P2949,Q2949:AE2949)),0)</f>
        <v>0</v>
      </c>
      <c r="G2949" s="1">
        <f t="shared" si="1149"/>
        <v>1648</v>
      </c>
      <c r="H2949" s="2">
        <f t="shared" si="1150"/>
        <v>0.1674966968187824</v>
      </c>
      <c r="I2949" s="2"/>
      <c r="J2949" s="2">
        <f t="shared" si="1163"/>
        <v>0.40583392621201342</v>
      </c>
      <c r="K2949" s="2">
        <f t="shared" si="1164"/>
        <v>0.57333062303079585</v>
      </c>
      <c r="L2949" s="2">
        <f t="shared" si="1165"/>
        <v>0</v>
      </c>
      <c r="M2949" s="2">
        <f t="shared" si="1166"/>
        <v>2.0835450757190732E-2</v>
      </c>
      <c r="N2949" s="38">
        <v>3993</v>
      </c>
      <c r="O2949" s="38">
        <v>5641</v>
      </c>
      <c r="P2949" s="38"/>
      <c r="Q2949" s="38">
        <v>73</v>
      </c>
      <c r="R2949" s="38">
        <v>43</v>
      </c>
      <c r="S2949" s="38"/>
      <c r="T2949" s="38">
        <v>16</v>
      </c>
      <c r="U2949" s="38">
        <v>16</v>
      </c>
      <c r="V2949" s="38"/>
      <c r="W2949" s="38">
        <v>57</v>
      </c>
      <c r="X2949" s="38"/>
      <c r="Y2949" s="38"/>
      <c r="Z2949" s="38"/>
      <c r="AA2949" s="38"/>
      <c r="AB2949" s="38"/>
      <c r="AC2949" s="38"/>
      <c r="AD2949" s="38"/>
      <c r="AE2949" s="38"/>
      <c r="AF2949" s="38"/>
      <c r="AG2949" s="38"/>
      <c r="AH2949" s="38"/>
      <c r="AI2949" s="38"/>
      <c r="AJ2949" s="38"/>
      <c r="AK2949" s="38"/>
      <c r="AL2949" s="38"/>
      <c r="AM2949" s="38"/>
      <c r="AN2949" s="38"/>
      <c r="AO2949" s="38"/>
      <c r="AP2949" s="38"/>
      <c r="AQ2949" s="38"/>
      <c r="AR2949" s="38"/>
      <c r="AS2949" s="38"/>
      <c r="AT2949" s="38"/>
      <c r="AU2949" s="38"/>
      <c r="AV2949" s="38"/>
      <c r="AW2949" s="38"/>
      <c r="AX2949" s="38"/>
      <c r="AY2949" s="38"/>
      <c r="BA2949" s="3">
        <f>IF(Q2949&gt;0,RANK(Q2949,(N2949:P2949,Q2949:AE2949)),0)</f>
        <v>3</v>
      </c>
      <c r="BB2949" s="3">
        <f>IF(R2949&gt;0,RANK(R2949,(N2949:P2949,Q2949:AE2949)),0)</f>
        <v>5</v>
      </c>
      <c r="BC2949" s="3">
        <f>IF(S2949&gt;0,RANK(S2949,(N2949:P2949,Q2949:AE2949)),0)</f>
        <v>0</v>
      </c>
      <c r="BD2949" s="3">
        <f>IF(T2949&gt;0,RANK(T2949,(N2949:P2949,Q2949:AE2949)),0)</f>
        <v>6</v>
      </c>
      <c r="BE2949" s="2">
        <f t="shared" si="1167"/>
        <v>7.4194531964630554E-3</v>
      </c>
      <c r="BF2949" s="2">
        <f t="shared" si="1168"/>
        <v>4.3703628417522105E-3</v>
      </c>
      <c r="BG2949" s="2">
        <f t="shared" si="1169"/>
        <v>0</v>
      </c>
      <c r="BH2949" s="2">
        <f t="shared" si="1170"/>
        <v>1.6261815225124504E-3</v>
      </c>
      <c r="BJ2949" t="s">
        <v>3025</v>
      </c>
      <c r="BK2949" t="s">
        <v>1565</v>
      </c>
      <c r="BL2949">
        <v>6</v>
      </c>
      <c r="BN2949">
        <v>0</v>
      </c>
      <c r="BO2949" s="60">
        <v>51</v>
      </c>
      <c r="BP2949" s="62">
        <v>43</v>
      </c>
      <c r="BQ2949" s="66">
        <f t="shared" si="1171"/>
        <v>51043</v>
      </c>
      <c r="BR2949" s="66">
        <f t="shared" si="1161"/>
        <v>51043</v>
      </c>
      <c r="BS2949" s="3" t="s">
        <v>3083</v>
      </c>
      <c r="CC2949" s="38" t="str">
        <f>IF($BL2949&lt;&gt;"","",SUMIF(#REF!,$BQ2949,#REF!)-P2949)</f>
        <v/>
      </c>
      <c r="CD2949" s="38" t="str">
        <f>IF($BL2949&lt;&gt;"","",SUMIF(#REF!,$BQ2949,#REF!)-Q2949)</f>
        <v/>
      </c>
      <c r="CE2949" s="38" t="str">
        <f>IF(BQ2949&lt;&gt;"","",SUMIF(#REF!,$BQ2949,#REF!)-R2949)</f>
        <v/>
      </c>
    </row>
    <row r="2950" spans="1:83" ht="14" hidden="1" customHeight="1" outlineLevel="1" x14ac:dyDescent="0.2">
      <c r="A2950" t="s">
        <v>822</v>
      </c>
      <c r="B2950" t="s">
        <v>1565</v>
      </c>
      <c r="C2950" s="1">
        <f t="shared" si="1162"/>
        <v>3135</v>
      </c>
      <c r="D2950" s="3">
        <f>IF(N2950&gt;0, RANK(N2950,(N2950:P2950,Q2950:AE2950)),0)</f>
        <v>2</v>
      </c>
      <c r="E2950" s="3">
        <f>IF(O2950&gt;0,RANK(O2950,(N2950:P2950,Q2950:AE2950)),0)</f>
        <v>1</v>
      </c>
      <c r="F2950" s="3">
        <f>IF(P2950&gt;0,RANK(P2950,(N2950:P2950,Q2950:AE2950)),0)</f>
        <v>0</v>
      </c>
      <c r="G2950" s="1">
        <f t="shared" si="1149"/>
        <v>2020</v>
      </c>
      <c r="H2950" s="2">
        <f t="shared" si="1150"/>
        <v>0.64433811802232854</v>
      </c>
      <c r="I2950" s="2"/>
      <c r="J2950" s="2">
        <f t="shared" si="1163"/>
        <v>0.17288676236044656</v>
      </c>
      <c r="K2950" s="2">
        <f t="shared" si="1164"/>
        <v>0.81722488038277508</v>
      </c>
      <c r="L2950" s="2">
        <f t="shared" si="1165"/>
        <v>0</v>
      </c>
      <c r="M2950" s="2">
        <f t="shared" si="1166"/>
        <v>9.8883572567783906E-3</v>
      </c>
      <c r="N2950" s="38">
        <v>542</v>
      </c>
      <c r="O2950" s="38">
        <v>2562</v>
      </c>
      <c r="P2950" s="38"/>
      <c r="Q2950" s="38">
        <v>8</v>
      </c>
      <c r="R2950" s="38">
        <v>4</v>
      </c>
      <c r="S2950" s="38"/>
      <c r="T2950" s="38">
        <v>1</v>
      </c>
      <c r="U2950" s="38">
        <v>4</v>
      </c>
      <c r="V2950" s="38"/>
      <c r="W2950" s="38">
        <v>14</v>
      </c>
      <c r="X2950" s="38"/>
      <c r="Y2950" s="38"/>
      <c r="Z2950" s="38"/>
      <c r="AA2950" s="38"/>
      <c r="AB2950" s="38"/>
      <c r="AC2950" s="38"/>
      <c r="AD2950" s="38"/>
      <c r="AE2950" s="38"/>
      <c r="AF2950" s="38"/>
      <c r="AG2950" s="38"/>
      <c r="AH2950" s="38"/>
      <c r="AI2950" s="38"/>
      <c r="AJ2950" s="38"/>
      <c r="AK2950" s="38"/>
      <c r="AL2950" s="38"/>
      <c r="AM2950" s="38"/>
      <c r="AN2950" s="38"/>
      <c r="AO2950" s="38"/>
      <c r="AP2950" s="38"/>
      <c r="AQ2950" s="38"/>
      <c r="AR2950" s="38"/>
      <c r="AS2950" s="38"/>
      <c r="AT2950" s="38"/>
      <c r="AU2950" s="38"/>
      <c r="AV2950" s="38"/>
      <c r="AW2950" s="38"/>
      <c r="AX2950" s="38"/>
      <c r="AY2950" s="38"/>
      <c r="BA2950" s="3">
        <f>IF(Q2950&gt;0,RANK(Q2950,(N2950:P2950,Q2950:AE2950)),0)</f>
        <v>4</v>
      </c>
      <c r="BB2950" s="3">
        <f>IF(R2950&gt;0,RANK(R2950,(N2950:P2950,Q2950:AE2950)),0)</f>
        <v>5</v>
      </c>
      <c r="BC2950" s="3">
        <f>IF(S2950&gt;0,RANK(S2950,(N2950:P2950,Q2950:AE2950)),0)</f>
        <v>0</v>
      </c>
      <c r="BD2950" s="3">
        <f>IF(T2950&gt;0,RANK(T2950,(N2950:P2950,Q2950:AE2950)),0)</f>
        <v>7</v>
      </c>
      <c r="BE2950" s="2">
        <f t="shared" si="1167"/>
        <v>2.5518341307814991E-3</v>
      </c>
      <c r="BF2950" s="2">
        <f t="shared" si="1168"/>
        <v>1.2759170653907496E-3</v>
      </c>
      <c r="BG2950" s="2">
        <f t="shared" si="1169"/>
        <v>0</v>
      </c>
      <c r="BH2950" s="2">
        <f t="shared" si="1170"/>
        <v>3.1897926634768739E-4</v>
      </c>
      <c r="BJ2950" t="s">
        <v>822</v>
      </c>
      <c r="BK2950" t="s">
        <v>1565</v>
      </c>
      <c r="BL2950">
        <v>9</v>
      </c>
      <c r="BN2950">
        <v>0</v>
      </c>
      <c r="BO2950" s="60">
        <v>51</v>
      </c>
      <c r="BP2950" s="62">
        <v>45</v>
      </c>
      <c r="BQ2950" s="66">
        <f t="shared" si="1171"/>
        <v>51045</v>
      </c>
      <c r="BR2950" s="66">
        <f t="shared" si="1161"/>
        <v>51045</v>
      </c>
      <c r="BS2950" s="3" t="s">
        <v>3083</v>
      </c>
      <c r="CC2950" s="38" t="str">
        <f>IF($BL2950&lt;&gt;"","",SUMIF(#REF!,$BQ2950,#REF!)-P2950)</f>
        <v/>
      </c>
      <c r="CD2950" s="38" t="str">
        <f>IF($BL2950&lt;&gt;"","",SUMIF(#REF!,$BQ2950,#REF!)-Q2950)</f>
        <v/>
      </c>
      <c r="CE2950" s="38" t="str">
        <f>IF(BQ2950&lt;&gt;"","",SUMIF(#REF!,$BQ2950,#REF!)-R2950)</f>
        <v/>
      </c>
    </row>
    <row r="2951" spans="1:83" ht="14" hidden="1" customHeight="1" outlineLevel="1" x14ac:dyDescent="0.2">
      <c r="A2951" t="s">
        <v>171</v>
      </c>
      <c r="B2951" t="s">
        <v>1565</v>
      </c>
      <c r="C2951" s="1">
        <f t="shared" si="1162"/>
        <v>28679</v>
      </c>
      <c r="D2951" s="3">
        <f>IF(N2951&gt;0, RANK(N2951,(N2951:P2951,Q2951:AE2951)),0)</f>
        <v>2</v>
      </c>
      <c r="E2951" s="3">
        <f>IF(O2951&gt;0,RANK(O2951,(N2951:P2951,Q2951:AE2951)),0)</f>
        <v>1</v>
      </c>
      <c r="F2951" s="3">
        <f>IF(P2951&gt;0,RANK(P2951,(N2951:P2951,Q2951:AE2951)),0)</f>
        <v>0</v>
      </c>
      <c r="G2951" s="1">
        <f t="shared" si="1149"/>
        <v>7128</v>
      </c>
      <c r="H2951" s="2">
        <f t="shared" si="1150"/>
        <v>0.24854423097039646</v>
      </c>
      <c r="I2951" s="2"/>
      <c r="J2951" s="2">
        <f t="shared" si="1163"/>
        <v>0.36810906935388266</v>
      </c>
      <c r="K2951" s="2">
        <f t="shared" si="1164"/>
        <v>0.61665330032427912</v>
      </c>
      <c r="L2951" s="2">
        <f t="shared" si="1165"/>
        <v>0</v>
      </c>
      <c r="M2951" s="2">
        <f t="shared" si="1166"/>
        <v>1.5237630321838225E-2</v>
      </c>
      <c r="N2951" s="38">
        <v>10557</v>
      </c>
      <c r="O2951" s="38">
        <v>17685</v>
      </c>
      <c r="P2951" s="38"/>
      <c r="Q2951" s="38">
        <v>105</v>
      </c>
      <c r="R2951" s="38">
        <v>121</v>
      </c>
      <c r="S2951" s="38"/>
      <c r="T2951" s="38">
        <v>50</v>
      </c>
      <c r="U2951" s="38">
        <v>35</v>
      </c>
      <c r="V2951" s="38"/>
      <c r="W2951" s="38">
        <v>126</v>
      </c>
      <c r="X2951" s="38"/>
      <c r="Y2951" s="38"/>
      <c r="Z2951" s="38"/>
      <c r="AA2951" s="38"/>
      <c r="AB2951" s="38"/>
      <c r="AC2951" s="38"/>
      <c r="AD2951" s="38"/>
      <c r="AE2951" s="38"/>
      <c r="AF2951" s="38"/>
      <c r="AG2951" s="38"/>
      <c r="AH2951" s="38"/>
      <c r="AI2951" s="38"/>
      <c r="AJ2951" s="38"/>
      <c r="AK2951" s="38"/>
      <c r="AL2951" s="38"/>
      <c r="AM2951" s="38"/>
      <c r="AN2951" s="38"/>
      <c r="AO2951" s="38"/>
      <c r="AP2951" s="38"/>
      <c r="AQ2951" s="38"/>
      <c r="AR2951" s="38"/>
      <c r="AS2951" s="38"/>
      <c r="AT2951" s="38"/>
      <c r="AU2951" s="38"/>
      <c r="AV2951" s="38"/>
      <c r="AW2951" s="38"/>
      <c r="AX2951" s="38"/>
      <c r="AY2951" s="38"/>
      <c r="BA2951" s="3">
        <f>IF(Q2951&gt;0,RANK(Q2951,(N2951:P2951,Q2951:AE2951)),0)</f>
        <v>5</v>
      </c>
      <c r="BB2951" s="3">
        <f>IF(R2951&gt;0,RANK(R2951,(N2951:P2951,Q2951:AE2951)),0)</f>
        <v>4</v>
      </c>
      <c r="BC2951" s="3">
        <f>IF(S2951&gt;0,RANK(S2951,(N2951:P2951,Q2951:AE2951)),0)</f>
        <v>0</v>
      </c>
      <c r="BD2951" s="3">
        <f>IF(T2951&gt;0,RANK(T2951,(N2951:P2951,Q2951:AE2951)),0)</f>
        <v>6</v>
      </c>
      <c r="BE2951" s="2">
        <f t="shared" si="1167"/>
        <v>3.6612155235538199E-3</v>
      </c>
      <c r="BF2951" s="2">
        <f t="shared" si="1168"/>
        <v>4.2191150319048779E-3</v>
      </c>
      <c r="BG2951" s="2">
        <f t="shared" si="1169"/>
        <v>0</v>
      </c>
      <c r="BH2951" s="2">
        <f t="shared" si="1170"/>
        <v>1.7434359635970572E-3</v>
      </c>
      <c r="BJ2951" t="s">
        <v>171</v>
      </c>
      <c r="BK2951" t="s">
        <v>1565</v>
      </c>
      <c r="BL2951">
        <v>7</v>
      </c>
      <c r="BN2951">
        <v>0</v>
      </c>
      <c r="BO2951" s="60">
        <v>51</v>
      </c>
      <c r="BP2951" s="62">
        <v>47</v>
      </c>
      <c r="BQ2951" s="66">
        <f t="shared" si="1171"/>
        <v>51047</v>
      </c>
      <c r="BR2951" s="66">
        <f t="shared" si="1161"/>
        <v>51047</v>
      </c>
      <c r="BS2951" s="3" t="s">
        <v>3083</v>
      </c>
      <c r="CC2951" s="38" t="str">
        <f>IF($BL2951&lt;&gt;"","",SUMIF(#REF!,$BQ2951,#REF!)-P2951)</f>
        <v/>
      </c>
      <c r="CD2951" s="38" t="str">
        <f>IF($BL2951&lt;&gt;"","",SUMIF(#REF!,$BQ2951,#REF!)-Q2951)</f>
        <v/>
      </c>
      <c r="CE2951" s="38" t="str">
        <f>IF(BQ2951&lt;&gt;"","",SUMIF(#REF!,$BQ2951,#REF!)-R2951)</f>
        <v/>
      </c>
    </row>
    <row r="2952" spans="1:83" ht="14" hidden="1" customHeight="1" outlineLevel="1" x14ac:dyDescent="0.2">
      <c r="A2952" t="s">
        <v>1504</v>
      </c>
      <c r="B2952" t="s">
        <v>1565</v>
      </c>
      <c r="C2952" s="1">
        <f t="shared" si="1162"/>
        <v>5501</v>
      </c>
      <c r="D2952" s="3">
        <f>IF(N2952&gt;0, RANK(N2952,(N2952:P2952,Q2952:AE2952)),0)</f>
        <v>2</v>
      </c>
      <c r="E2952" s="3">
        <f>IF(O2952&gt;0,RANK(O2952,(N2952:P2952,Q2952:AE2952)),0)</f>
        <v>1</v>
      </c>
      <c r="F2952" s="3">
        <f>IF(P2952&gt;0,RANK(P2952,(N2952:P2952,Q2952:AE2952)),0)</f>
        <v>0</v>
      </c>
      <c r="G2952" s="1">
        <f t="shared" si="1149"/>
        <v>1218</v>
      </c>
      <c r="H2952" s="2">
        <f t="shared" si="1150"/>
        <v>0.22141428831121615</v>
      </c>
      <c r="I2952" s="2"/>
      <c r="J2952" s="2">
        <f t="shared" si="1163"/>
        <v>0.3848391201599709</v>
      </c>
      <c r="K2952" s="2">
        <f t="shared" si="1164"/>
        <v>0.60625340847118703</v>
      </c>
      <c r="L2952" s="2">
        <f t="shared" si="1165"/>
        <v>0</v>
      </c>
      <c r="M2952" s="2">
        <f t="shared" si="1166"/>
        <v>8.9074713688420681E-3</v>
      </c>
      <c r="N2952" s="38">
        <v>2117</v>
      </c>
      <c r="O2952" s="38">
        <v>3335</v>
      </c>
      <c r="P2952" s="38"/>
      <c r="Q2952" s="38">
        <v>8</v>
      </c>
      <c r="R2952" s="38">
        <v>12</v>
      </c>
      <c r="S2952" s="38"/>
      <c r="T2952" s="38">
        <v>8</v>
      </c>
      <c r="U2952" s="38">
        <v>6</v>
      </c>
      <c r="V2952" s="38"/>
      <c r="W2952" s="38">
        <v>15</v>
      </c>
      <c r="X2952" s="38"/>
      <c r="Y2952" s="38"/>
      <c r="Z2952" s="38"/>
      <c r="AA2952" s="38"/>
      <c r="AB2952" s="38"/>
      <c r="AC2952" s="38"/>
      <c r="AD2952" s="38"/>
      <c r="AE2952" s="38"/>
      <c r="AF2952" s="38"/>
      <c r="AG2952" s="38"/>
      <c r="AH2952" s="38"/>
      <c r="AI2952" s="38"/>
      <c r="AJ2952" s="38"/>
      <c r="AK2952" s="38"/>
      <c r="AL2952" s="38"/>
      <c r="AM2952" s="38"/>
      <c r="AN2952" s="38"/>
      <c r="AO2952" s="38"/>
      <c r="AP2952" s="38"/>
      <c r="AQ2952" s="38"/>
      <c r="AR2952" s="38"/>
      <c r="AS2952" s="38"/>
      <c r="AT2952" s="38"/>
      <c r="AU2952" s="38"/>
      <c r="AV2952" s="38"/>
      <c r="AW2952" s="38"/>
      <c r="AX2952" s="38"/>
      <c r="AY2952" s="38"/>
      <c r="BA2952" s="3">
        <f>IF(Q2952&gt;0,RANK(Q2952,(N2952:P2952,Q2952:AE2952)),0)</f>
        <v>5</v>
      </c>
      <c r="BB2952" s="3">
        <f>IF(R2952&gt;0,RANK(R2952,(N2952:P2952,Q2952:AE2952)),0)</f>
        <v>4</v>
      </c>
      <c r="BC2952" s="3">
        <f>IF(S2952&gt;0,RANK(S2952,(N2952:P2952,Q2952:AE2952)),0)</f>
        <v>0</v>
      </c>
      <c r="BD2952" s="3">
        <f>IF(T2952&gt;0,RANK(T2952,(N2952:P2952,Q2952:AE2952)),0)</f>
        <v>5</v>
      </c>
      <c r="BE2952" s="2">
        <f t="shared" si="1167"/>
        <v>1.4542810398109434E-3</v>
      </c>
      <c r="BF2952" s="2">
        <f t="shared" si="1168"/>
        <v>2.1814215597164154E-3</v>
      </c>
      <c r="BG2952" s="2">
        <f t="shared" si="1169"/>
        <v>0</v>
      </c>
      <c r="BH2952" s="2">
        <f t="shared" si="1170"/>
        <v>1.4542810398109434E-3</v>
      </c>
      <c r="BJ2952" t="s">
        <v>1504</v>
      </c>
      <c r="BK2952" t="s">
        <v>1565</v>
      </c>
      <c r="BL2952">
        <v>5</v>
      </c>
      <c r="BN2952">
        <v>0</v>
      </c>
      <c r="BO2952" s="60">
        <v>51</v>
      </c>
      <c r="BP2952" s="62">
        <v>49</v>
      </c>
      <c r="BQ2952" s="66">
        <f t="shared" si="1171"/>
        <v>51049</v>
      </c>
      <c r="BR2952" s="66">
        <f t="shared" si="1161"/>
        <v>51049</v>
      </c>
      <c r="BS2952" s="3" t="s">
        <v>3083</v>
      </c>
      <c r="CC2952" s="38" t="str">
        <f>IF($BL2952&lt;&gt;"","",SUMIF(#REF!,$BQ2952,#REF!)-P2952)</f>
        <v/>
      </c>
      <c r="CD2952" s="38" t="str">
        <f>IF($BL2952&lt;&gt;"","",SUMIF(#REF!,$BQ2952,#REF!)-Q2952)</f>
        <v/>
      </c>
      <c r="CE2952" s="38" t="str">
        <f>IF(BQ2952&lt;&gt;"","",SUMIF(#REF!,$BQ2952,#REF!)-R2952)</f>
        <v/>
      </c>
    </row>
    <row r="2953" spans="1:83" ht="14" hidden="1" customHeight="1" outlineLevel="1" x14ac:dyDescent="0.2">
      <c r="A2953" t="s">
        <v>2184</v>
      </c>
      <c r="B2953" t="s">
        <v>1565</v>
      </c>
      <c r="C2953" s="1">
        <f t="shared" si="1162"/>
        <v>7060</v>
      </c>
      <c r="D2953" s="3">
        <f>IF(N2953&gt;0, RANK(N2953,(N2953:P2953,Q2953:AE2953)),0)</f>
        <v>2</v>
      </c>
      <c r="E2953" s="3">
        <f>IF(O2953&gt;0,RANK(O2953,(N2953:P2953,Q2953:AE2953)),0)</f>
        <v>1</v>
      </c>
      <c r="F2953" s="3">
        <f>IF(P2953&gt;0,RANK(P2953,(N2953:P2953,Q2953:AE2953)),0)</f>
        <v>0</v>
      </c>
      <c r="G2953" s="1">
        <f t="shared" ref="G2953:G3016" si="1172">IF(C2953&gt;0,MAX(N2953:P2953)-LARGE(N2953:P2953,2),0)</f>
        <v>4385</v>
      </c>
      <c r="H2953" s="2">
        <f t="shared" ref="H2953:H3016" si="1173">IF(C2953&gt;0,G2953/C2953,0)</f>
        <v>0.62110481586402266</v>
      </c>
      <c r="I2953" s="2"/>
      <c r="J2953" s="2">
        <f t="shared" si="1163"/>
        <v>0.18640226628895185</v>
      </c>
      <c r="K2953" s="2">
        <f t="shared" si="1164"/>
        <v>0.80750708215297451</v>
      </c>
      <c r="L2953" s="2">
        <f t="shared" si="1165"/>
        <v>0</v>
      </c>
      <c r="M2953" s="2">
        <f t="shared" si="1166"/>
        <v>6.0906515580736453E-3</v>
      </c>
      <c r="N2953" s="38">
        <v>1316</v>
      </c>
      <c r="O2953" s="38">
        <v>5701</v>
      </c>
      <c r="P2953" s="38"/>
      <c r="Q2953" s="38">
        <v>14</v>
      </c>
      <c r="R2953" s="38">
        <v>3</v>
      </c>
      <c r="S2953" s="38"/>
      <c r="T2953" s="38">
        <v>10</v>
      </c>
      <c r="U2953" s="38">
        <v>3</v>
      </c>
      <c r="V2953" s="38"/>
      <c r="W2953" s="38">
        <v>13</v>
      </c>
      <c r="X2953" s="38"/>
      <c r="Y2953" s="38"/>
      <c r="Z2953" s="38"/>
      <c r="AA2953" s="38"/>
      <c r="AB2953" s="38"/>
      <c r="AC2953" s="38"/>
      <c r="AD2953" s="38"/>
      <c r="AE2953" s="38"/>
      <c r="AF2953" s="38"/>
      <c r="AG2953" s="38"/>
      <c r="AH2953" s="38"/>
      <c r="AI2953" s="38"/>
      <c r="AJ2953" s="38"/>
      <c r="AK2953" s="38"/>
      <c r="AL2953" s="38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BA2953" s="3">
        <f>IF(Q2953&gt;0,RANK(Q2953,(N2953:P2953,Q2953:AE2953)),0)</f>
        <v>3</v>
      </c>
      <c r="BB2953" s="3">
        <f>IF(R2953&gt;0,RANK(R2953,(N2953:P2953,Q2953:AE2953)),0)</f>
        <v>6</v>
      </c>
      <c r="BC2953" s="3">
        <f>IF(S2953&gt;0,RANK(S2953,(N2953:P2953,Q2953:AE2953)),0)</f>
        <v>0</v>
      </c>
      <c r="BD2953" s="3">
        <f>IF(T2953&gt;0,RANK(T2953,(N2953:P2953,Q2953:AE2953)),0)</f>
        <v>5</v>
      </c>
      <c r="BE2953" s="2">
        <f t="shared" si="1167"/>
        <v>1.9830028328611899E-3</v>
      </c>
      <c r="BF2953" s="2">
        <f t="shared" si="1168"/>
        <v>4.2492917847025496E-4</v>
      </c>
      <c r="BG2953" s="2">
        <f t="shared" si="1169"/>
        <v>0</v>
      </c>
      <c r="BH2953" s="2">
        <f t="shared" si="1170"/>
        <v>1.4164305949008499E-3</v>
      </c>
      <c r="BJ2953" t="s">
        <v>2184</v>
      </c>
      <c r="BK2953" t="s">
        <v>1565</v>
      </c>
      <c r="BL2953">
        <v>9</v>
      </c>
      <c r="BN2953">
        <v>0</v>
      </c>
      <c r="BO2953" s="60">
        <v>51</v>
      </c>
      <c r="BP2953" s="62">
        <v>51</v>
      </c>
      <c r="BQ2953" s="66">
        <f t="shared" si="1171"/>
        <v>51051</v>
      </c>
      <c r="BR2953" s="66">
        <f t="shared" si="1161"/>
        <v>51051</v>
      </c>
      <c r="BS2953" s="3" t="s">
        <v>3083</v>
      </c>
      <c r="CC2953" s="38" t="str">
        <f>IF($BL2953&lt;&gt;"","",SUMIF(#REF!,$BQ2953,#REF!)-P2953)</f>
        <v/>
      </c>
      <c r="CD2953" s="38" t="str">
        <f>IF($BL2953&lt;&gt;"","",SUMIF(#REF!,$BQ2953,#REF!)-Q2953)</f>
        <v/>
      </c>
      <c r="CE2953" s="38" t="str">
        <f>IF(BQ2953&lt;&gt;"","",SUMIF(#REF!,$BQ2953,#REF!)-R2953)</f>
        <v/>
      </c>
    </row>
    <row r="2954" spans="1:83" ht="14" hidden="1" customHeight="1" outlineLevel="1" x14ac:dyDescent="0.2">
      <c r="A2954" t="s">
        <v>2196</v>
      </c>
      <c r="B2954" t="s">
        <v>1565</v>
      </c>
      <c r="C2954" s="1">
        <f t="shared" si="1162"/>
        <v>15611</v>
      </c>
      <c r="D2954" s="3">
        <f>IF(N2954&gt;0, RANK(N2954,(N2954:P2954,Q2954:AE2954)),0)</f>
        <v>2</v>
      </c>
      <c r="E2954" s="3">
        <f>IF(O2954&gt;0,RANK(O2954,(N2954:P2954,Q2954:AE2954)),0)</f>
        <v>1</v>
      </c>
      <c r="F2954" s="3">
        <f>IF(P2954&gt;0,RANK(P2954,(N2954:P2954,Q2954:AE2954)),0)</f>
        <v>0</v>
      </c>
      <c r="G2954" s="1">
        <f t="shared" si="1172"/>
        <v>3607</v>
      </c>
      <c r="H2954" s="2">
        <f t="shared" si="1173"/>
        <v>0.23105502530267119</v>
      </c>
      <c r="I2954" s="2"/>
      <c r="J2954" s="2">
        <f t="shared" si="1163"/>
        <v>0.38062904362308631</v>
      </c>
      <c r="K2954" s="2">
        <f t="shared" si="1164"/>
        <v>0.61168406892575744</v>
      </c>
      <c r="L2954" s="2">
        <f t="shared" si="1165"/>
        <v>0</v>
      </c>
      <c r="M2954" s="2">
        <f t="shared" si="1166"/>
        <v>7.6868874511561991E-3</v>
      </c>
      <c r="N2954" s="38">
        <v>5942</v>
      </c>
      <c r="O2954" s="38">
        <v>9549</v>
      </c>
      <c r="P2954" s="38"/>
      <c r="Q2954" s="38">
        <v>41</v>
      </c>
      <c r="R2954" s="38">
        <v>13</v>
      </c>
      <c r="S2954" s="38"/>
      <c r="T2954" s="38">
        <v>19</v>
      </c>
      <c r="U2954" s="38">
        <v>25</v>
      </c>
      <c r="V2954" s="38"/>
      <c r="W2954" s="38">
        <v>22</v>
      </c>
      <c r="X2954" s="38"/>
      <c r="Y2954" s="38"/>
      <c r="Z2954" s="38"/>
      <c r="AA2954" s="38"/>
      <c r="AB2954" s="38"/>
      <c r="AC2954" s="38"/>
      <c r="AD2954" s="38"/>
      <c r="AE2954" s="38"/>
      <c r="AF2954" s="38"/>
      <c r="AG2954" s="38"/>
      <c r="AH2954" s="38"/>
      <c r="AI2954" s="38"/>
      <c r="AJ2954" s="38"/>
      <c r="AK2954" s="38"/>
      <c r="AL2954" s="38"/>
      <c r="AM2954" s="38"/>
      <c r="AN2954" s="38"/>
      <c r="AO2954" s="38"/>
      <c r="AP2954" s="38"/>
      <c r="AQ2954" s="38"/>
      <c r="AR2954" s="38"/>
      <c r="AS2954" s="38"/>
      <c r="AT2954" s="38"/>
      <c r="AU2954" s="38"/>
      <c r="AV2954" s="38"/>
      <c r="AW2954" s="38"/>
      <c r="AX2954" s="38"/>
      <c r="AY2954" s="38"/>
      <c r="BA2954" s="3">
        <f>IF(Q2954&gt;0,RANK(Q2954,(N2954:P2954,Q2954:AE2954)),0)</f>
        <v>3</v>
      </c>
      <c r="BB2954" s="3">
        <f>IF(R2954&gt;0,RANK(R2954,(N2954:P2954,Q2954:AE2954)),0)</f>
        <v>7</v>
      </c>
      <c r="BC2954" s="3">
        <f>IF(S2954&gt;0,RANK(S2954,(N2954:P2954,Q2954:AE2954)),0)</f>
        <v>0</v>
      </c>
      <c r="BD2954" s="3">
        <f>IF(T2954&gt;0,RANK(T2954,(N2954:P2954,Q2954:AE2954)),0)</f>
        <v>6</v>
      </c>
      <c r="BE2954" s="2">
        <f t="shared" si="1167"/>
        <v>2.6263532124783805E-3</v>
      </c>
      <c r="BF2954" s="2">
        <f t="shared" si="1168"/>
        <v>8.3274614054192552E-4</v>
      </c>
      <c r="BG2954" s="2">
        <f t="shared" si="1169"/>
        <v>0</v>
      </c>
      <c r="BH2954" s="2">
        <f t="shared" si="1170"/>
        <v>1.2170905130997373E-3</v>
      </c>
      <c r="BJ2954" t="s">
        <v>2196</v>
      </c>
      <c r="BK2954" t="s">
        <v>1565</v>
      </c>
      <c r="BL2954">
        <v>4</v>
      </c>
      <c r="BN2954">
        <v>0</v>
      </c>
      <c r="BO2954" s="60">
        <v>51</v>
      </c>
      <c r="BP2954" s="62">
        <v>53</v>
      </c>
      <c r="BQ2954" s="66">
        <f t="shared" si="1171"/>
        <v>51053</v>
      </c>
      <c r="BR2954" s="66">
        <f t="shared" si="1161"/>
        <v>51053</v>
      </c>
      <c r="BS2954" s="3" t="s">
        <v>3083</v>
      </c>
      <c r="CC2954" s="38" t="str">
        <f>IF($BL2954&lt;&gt;"","",SUMIF(#REF!,$BQ2954,#REF!)-P2954)</f>
        <v/>
      </c>
      <c r="CD2954" s="38" t="str">
        <f>IF($BL2954&lt;&gt;"","",SUMIF(#REF!,$BQ2954,#REF!)-Q2954)</f>
        <v/>
      </c>
      <c r="CE2954" s="38" t="str">
        <f>IF(BQ2954&lt;&gt;"","",SUMIF(#REF!,$BQ2954,#REF!)-R2954)</f>
        <v/>
      </c>
    </row>
    <row r="2955" spans="1:83" ht="14" hidden="1" customHeight="1" outlineLevel="1" x14ac:dyDescent="0.2">
      <c r="A2955" t="s">
        <v>823</v>
      </c>
      <c r="B2955" t="s">
        <v>1565</v>
      </c>
      <c r="C2955" s="1">
        <f t="shared" si="1162"/>
        <v>6074</v>
      </c>
      <c r="D2955" s="3">
        <f>IF(N2955&gt;0, RANK(N2955,(N2955:P2955,Q2955:AE2955)),0)</f>
        <v>2</v>
      </c>
      <c r="E2955" s="3">
        <f>IF(O2955&gt;0,RANK(O2955,(N2955:P2955,Q2955:AE2955)),0)</f>
        <v>1</v>
      </c>
      <c r="F2955" s="3">
        <f>IF(P2955&gt;0,RANK(P2955,(N2955:P2955,Q2955:AE2955)),0)</f>
        <v>0</v>
      </c>
      <c r="G2955" s="1">
        <f t="shared" si="1172"/>
        <v>470</v>
      </c>
      <c r="H2955" s="2">
        <f t="shared" si="1173"/>
        <v>7.7378992426736917E-2</v>
      </c>
      <c r="I2955" s="2"/>
      <c r="J2955" s="2">
        <f t="shared" si="1163"/>
        <v>0.45686532762594667</v>
      </c>
      <c r="K2955" s="2">
        <f t="shared" si="1164"/>
        <v>0.53424432005268352</v>
      </c>
      <c r="L2955" s="2">
        <f t="shared" si="1165"/>
        <v>0</v>
      </c>
      <c r="M2955" s="2">
        <f t="shared" si="1166"/>
        <v>8.8903523213698099E-3</v>
      </c>
      <c r="N2955" s="38">
        <v>2775</v>
      </c>
      <c r="O2955" s="38">
        <v>3245</v>
      </c>
      <c r="P2955" s="38"/>
      <c r="Q2955" s="38">
        <v>25</v>
      </c>
      <c r="R2955" s="38">
        <v>6</v>
      </c>
      <c r="S2955" s="38"/>
      <c r="T2955" s="38">
        <v>5</v>
      </c>
      <c r="U2955" s="38">
        <v>8</v>
      </c>
      <c r="V2955" s="38"/>
      <c r="W2955" s="38">
        <v>10</v>
      </c>
      <c r="X2955" s="38"/>
      <c r="Y2955" s="38"/>
      <c r="Z2955" s="38"/>
      <c r="AA2955" s="38"/>
      <c r="AB2955" s="38"/>
      <c r="AC2955" s="38"/>
      <c r="AD2955" s="38"/>
      <c r="AE2955" s="38"/>
      <c r="AF2955" s="38"/>
      <c r="AG2955" s="38"/>
      <c r="AH2955" s="38"/>
      <c r="AI2955" s="38"/>
      <c r="AJ2955" s="38"/>
      <c r="AK2955" s="38"/>
      <c r="AL2955" s="38"/>
      <c r="AM2955" s="38"/>
      <c r="AN2955" s="38"/>
      <c r="AO2955" s="38"/>
      <c r="AP2955" s="38"/>
      <c r="AQ2955" s="38"/>
      <c r="AR2955" s="38"/>
      <c r="AS2955" s="38"/>
      <c r="AT2955" s="38"/>
      <c r="AU2955" s="38"/>
      <c r="AV2955" s="38"/>
      <c r="AW2955" s="38"/>
      <c r="AX2955" s="38"/>
      <c r="AY2955" s="38"/>
      <c r="BA2955" s="3">
        <f>IF(Q2955&gt;0,RANK(Q2955,(N2955:P2955,Q2955:AE2955)),0)</f>
        <v>3</v>
      </c>
      <c r="BB2955" s="3">
        <f>IF(R2955&gt;0,RANK(R2955,(N2955:P2955,Q2955:AE2955)),0)</f>
        <v>6</v>
      </c>
      <c r="BC2955" s="3">
        <f>IF(S2955&gt;0,RANK(S2955,(N2955:P2955,Q2955:AE2955)),0)</f>
        <v>0</v>
      </c>
      <c r="BD2955" s="3">
        <f>IF(T2955&gt;0,RANK(T2955,(N2955:P2955,Q2955:AE2955)),0)</f>
        <v>7</v>
      </c>
      <c r="BE2955" s="2">
        <f t="shared" si="1167"/>
        <v>4.115903852486006E-3</v>
      </c>
      <c r="BF2955" s="2">
        <f t="shared" si="1168"/>
        <v>9.8781692459664152E-4</v>
      </c>
      <c r="BG2955" s="2">
        <f t="shared" si="1169"/>
        <v>0</v>
      </c>
      <c r="BH2955" s="2">
        <f t="shared" si="1170"/>
        <v>8.2318077049720116E-4</v>
      </c>
      <c r="BJ2955" t="s">
        <v>823</v>
      </c>
      <c r="BK2955" t="s">
        <v>1565</v>
      </c>
      <c r="BL2955">
        <v>1</v>
      </c>
      <c r="BN2955">
        <v>0</v>
      </c>
      <c r="BO2955" s="60">
        <v>51</v>
      </c>
      <c r="BP2955" s="62">
        <v>57</v>
      </c>
      <c r="BQ2955" s="66">
        <f t="shared" si="1171"/>
        <v>51057</v>
      </c>
      <c r="BR2955" s="66">
        <f t="shared" si="1161"/>
        <v>51057</v>
      </c>
      <c r="BS2955" s="3" t="s">
        <v>3083</v>
      </c>
      <c r="CC2955" s="38" t="str">
        <f>IF($BL2955&lt;&gt;"","",SUMIF(#REF!,$BQ2955,#REF!)-P2955)</f>
        <v/>
      </c>
      <c r="CD2955" s="38" t="str">
        <f>IF($BL2955&lt;&gt;"","",SUMIF(#REF!,$BQ2955,#REF!)-Q2955)</f>
        <v/>
      </c>
      <c r="CE2955" s="38" t="str">
        <f>IF(BQ2955&lt;&gt;"","",SUMIF(#REF!,$BQ2955,#REF!)-R2955)</f>
        <v/>
      </c>
    </row>
    <row r="2956" spans="1:83" ht="14" hidden="1" customHeight="1" outlineLevel="1" x14ac:dyDescent="0.2">
      <c r="A2956" t="s">
        <v>1369</v>
      </c>
      <c r="B2956" t="s">
        <v>1565</v>
      </c>
      <c r="C2956" s="1">
        <f t="shared" si="1162"/>
        <v>589427</v>
      </c>
      <c r="D2956" s="3">
        <f>IF(N2956&gt;0, RANK(N2956,(N2956:P2956,Q2956:AE2956)),0)</f>
        <v>1</v>
      </c>
      <c r="E2956" s="3">
        <f>IF(O2956&gt;0,RANK(O2956,(N2956:P2956,Q2956:AE2956)),0)</f>
        <v>2</v>
      </c>
      <c r="F2956" s="3">
        <f>IF(P2956&gt;0,RANK(P2956,(N2956:P2956,Q2956:AE2956)),0)</f>
        <v>0</v>
      </c>
      <c r="G2956" s="1">
        <f t="shared" si="1172"/>
        <v>204543</v>
      </c>
      <c r="H2956" s="2">
        <f t="shared" si="1173"/>
        <v>0.34702007203606217</v>
      </c>
      <c r="I2956" s="2"/>
      <c r="J2956" s="2">
        <f t="shared" si="1163"/>
        <v>0.6556163867620588</v>
      </c>
      <c r="K2956" s="2">
        <f t="shared" si="1164"/>
        <v>0.30859631472599658</v>
      </c>
      <c r="L2956" s="2">
        <f t="shared" si="1165"/>
        <v>0</v>
      </c>
      <c r="M2956" s="2">
        <f t="shared" si="1166"/>
        <v>3.5787298511944621E-2</v>
      </c>
      <c r="N2956" s="38">
        <v>386438</v>
      </c>
      <c r="O2956" s="38">
        <v>181895</v>
      </c>
      <c r="P2956" s="38"/>
      <c r="Q2956" s="38">
        <v>2898</v>
      </c>
      <c r="R2956" s="38">
        <v>10662</v>
      </c>
      <c r="S2956" s="38"/>
      <c r="T2956" s="38">
        <v>1198</v>
      </c>
      <c r="U2956" s="38">
        <v>1296</v>
      </c>
      <c r="V2956" s="38"/>
      <c r="W2956" s="38">
        <v>5040</v>
      </c>
      <c r="X2956" s="38"/>
      <c r="Y2956" s="38"/>
      <c r="Z2956" s="38"/>
      <c r="AA2956" s="38"/>
      <c r="AB2956" s="38"/>
      <c r="AC2956" s="38"/>
      <c r="AD2956" s="38"/>
      <c r="AE2956" s="38"/>
      <c r="AF2956" s="38"/>
      <c r="AG2956" s="38"/>
      <c r="AH2956" s="38"/>
      <c r="AI2956" s="38"/>
      <c r="AJ2956" s="38"/>
      <c r="AK2956" s="38"/>
      <c r="AL2956" s="38"/>
      <c r="AM2956" s="38"/>
      <c r="AN2956" s="38"/>
      <c r="AO2956" s="38"/>
      <c r="AP2956" s="38"/>
      <c r="AQ2956" s="38"/>
      <c r="AR2956" s="38"/>
      <c r="AS2956" s="38"/>
      <c r="AT2956" s="38"/>
      <c r="AU2956" s="38"/>
      <c r="AV2956" s="38"/>
      <c r="AW2956" s="38"/>
      <c r="AX2956" s="38"/>
      <c r="AY2956" s="38"/>
      <c r="BA2956" s="3">
        <f>IF(Q2956&gt;0,RANK(Q2956,(N2956:P2956,Q2956:AE2956)),0)</f>
        <v>5</v>
      </c>
      <c r="BB2956" s="3">
        <f>IF(R2956&gt;0,RANK(R2956,(N2956:P2956,Q2956:AE2956)),0)</f>
        <v>3</v>
      </c>
      <c r="BC2956" s="3">
        <f>IF(S2956&gt;0,RANK(S2956,(N2956:P2956,Q2956:AE2956)),0)</f>
        <v>0</v>
      </c>
      <c r="BD2956" s="3">
        <f>IF(T2956&gt;0,RANK(T2956,(N2956:P2956,Q2956:AE2956)),0)</f>
        <v>7</v>
      </c>
      <c r="BE2956" s="2">
        <f t="shared" si="1167"/>
        <v>4.9166393802794915E-3</v>
      </c>
      <c r="BF2956" s="2">
        <f t="shared" si="1168"/>
        <v>1.8088753993285005E-2</v>
      </c>
      <c r="BG2956" s="2">
        <f t="shared" si="1169"/>
        <v>0</v>
      </c>
      <c r="BH2956" s="2">
        <f t="shared" si="1170"/>
        <v>2.0324823939181611E-3</v>
      </c>
      <c r="BJ2956" t="s">
        <v>1369</v>
      </c>
      <c r="BK2956" t="s">
        <v>1565</v>
      </c>
      <c r="BN2956">
        <v>0</v>
      </c>
      <c r="BO2956" s="60">
        <v>51</v>
      </c>
      <c r="BP2956" s="62">
        <v>59</v>
      </c>
      <c r="BQ2956" s="66">
        <f t="shared" si="1171"/>
        <v>51059</v>
      </c>
      <c r="BR2956" s="66">
        <f t="shared" si="1161"/>
        <v>51059</v>
      </c>
      <c r="BS2956" s="3" t="s">
        <v>3083</v>
      </c>
      <c r="CC2956" s="38" t="e">
        <f>IF($BL2956&lt;&gt;"","",SUMIF(#REF!,$BQ2956,#REF!)-P2956)</f>
        <v>#REF!</v>
      </c>
      <c r="CD2956" s="38" t="e">
        <f>IF($BL2956&lt;&gt;"","",SUMIF(#REF!,$BQ2956,#REF!)-Q2956)</f>
        <v>#REF!</v>
      </c>
      <c r="CE2956" s="38" t="str">
        <f>IF(BQ2956&lt;&gt;"","",SUMIF(#REF!,$BQ2956,#REF!)-R2956)</f>
        <v/>
      </c>
    </row>
    <row r="2957" spans="1:83" ht="14" hidden="1" customHeight="1" outlineLevel="1" x14ac:dyDescent="0.2">
      <c r="A2957" t="s">
        <v>2958</v>
      </c>
      <c r="B2957" t="s">
        <v>1565</v>
      </c>
      <c r="C2957" s="1">
        <f t="shared" si="1162"/>
        <v>44768</v>
      </c>
      <c r="D2957" s="3">
        <f>IF(N2957&gt;0, RANK(N2957,(N2957:P2957,Q2957:AE2957)),0)</f>
        <v>2</v>
      </c>
      <c r="E2957" s="3">
        <f>IF(O2957&gt;0,RANK(O2957,(N2957:P2957,Q2957:AE2957)),0)</f>
        <v>1</v>
      </c>
      <c r="F2957" s="3">
        <f>IF(P2957&gt;0,RANK(P2957,(N2957:P2957,Q2957:AE2957)),0)</f>
        <v>0</v>
      </c>
      <c r="G2957" s="1">
        <f t="shared" si="1172"/>
        <v>9645</v>
      </c>
      <c r="H2957" s="2">
        <f t="shared" si="1173"/>
        <v>0.2154440671908506</v>
      </c>
      <c r="I2957" s="2"/>
      <c r="J2957" s="2">
        <f t="shared" si="1163"/>
        <v>0.38375625446747674</v>
      </c>
      <c r="K2957" s="2">
        <f t="shared" si="1164"/>
        <v>0.59920032165832737</v>
      </c>
      <c r="L2957" s="2">
        <f t="shared" si="1165"/>
        <v>0</v>
      </c>
      <c r="M2957" s="2">
        <f t="shared" si="1166"/>
        <v>1.7043423874195884E-2</v>
      </c>
      <c r="N2957" s="38">
        <v>17180</v>
      </c>
      <c r="O2957" s="38">
        <v>26825</v>
      </c>
      <c r="P2957" s="38"/>
      <c r="Q2957" s="38">
        <v>217</v>
      </c>
      <c r="R2957" s="38">
        <v>195</v>
      </c>
      <c r="S2957" s="38"/>
      <c r="T2957" s="38">
        <v>74</v>
      </c>
      <c r="U2957" s="38">
        <v>46</v>
      </c>
      <c r="V2957" s="38"/>
      <c r="W2957" s="38">
        <v>231</v>
      </c>
      <c r="X2957" s="38"/>
      <c r="Y2957" s="38"/>
      <c r="Z2957" s="38"/>
      <c r="AA2957" s="38"/>
      <c r="AB2957" s="38"/>
      <c r="AC2957" s="38"/>
      <c r="AD2957" s="38"/>
      <c r="AE2957" s="38"/>
      <c r="AF2957" s="38"/>
      <c r="AG2957" s="38"/>
      <c r="AH2957" s="38"/>
      <c r="AI2957" s="38"/>
      <c r="AJ2957" s="38"/>
      <c r="AK2957" s="38"/>
      <c r="AL2957" s="38"/>
      <c r="AM2957" s="38"/>
      <c r="AN2957" s="38"/>
      <c r="AO2957" s="38"/>
      <c r="AP2957" s="38"/>
      <c r="AQ2957" s="38"/>
      <c r="AR2957" s="38"/>
      <c r="AS2957" s="38"/>
      <c r="AT2957" s="38"/>
      <c r="AU2957" s="38"/>
      <c r="AV2957" s="38"/>
      <c r="AW2957" s="38"/>
      <c r="AX2957" s="38"/>
      <c r="AY2957" s="38"/>
      <c r="BA2957" s="3">
        <f>IF(Q2957&gt;0,RANK(Q2957,(N2957:P2957,Q2957:AE2957)),0)</f>
        <v>4</v>
      </c>
      <c r="BB2957" s="3">
        <f>IF(R2957&gt;0,RANK(R2957,(N2957:P2957,Q2957:AE2957)),0)</f>
        <v>5</v>
      </c>
      <c r="BC2957" s="3">
        <f>IF(S2957&gt;0,RANK(S2957,(N2957:P2957,Q2957:AE2957)),0)</f>
        <v>0</v>
      </c>
      <c r="BD2957" s="3">
        <f>IF(T2957&gt;0,RANK(T2957,(N2957:P2957,Q2957:AE2957)),0)</f>
        <v>6</v>
      </c>
      <c r="BE2957" s="2">
        <f t="shared" si="1167"/>
        <v>4.8472122944960682E-3</v>
      </c>
      <c r="BF2957" s="2">
        <f t="shared" si="1168"/>
        <v>4.3557898498927808E-3</v>
      </c>
      <c r="BG2957" s="2">
        <f t="shared" si="1169"/>
        <v>0</v>
      </c>
      <c r="BH2957" s="2">
        <f t="shared" si="1170"/>
        <v>1.6529664045746963E-3</v>
      </c>
      <c r="BJ2957" t="s">
        <v>2958</v>
      </c>
      <c r="BK2957" t="s">
        <v>1565</v>
      </c>
      <c r="BL2957">
        <v>10</v>
      </c>
      <c r="BN2957">
        <v>0</v>
      </c>
      <c r="BO2957" s="60">
        <v>51</v>
      </c>
      <c r="BP2957" s="62">
        <v>61</v>
      </c>
      <c r="BQ2957" s="66">
        <f t="shared" si="1171"/>
        <v>51061</v>
      </c>
      <c r="BR2957" s="66">
        <f t="shared" si="1161"/>
        <v>51061</v>
      </c>
      <c r="BS2957" s="3" t="s">
        <v>3083</v>
      </c>
      <c r="CC2957" s="38" t="str">
        <f>IF($BL2957&lt;&gt;"","",SUMIF(#REF!,$BQ2957,#REF!)-P2957)</f>
        <v/>
      </c>
      <c r="CD2957" s="38" t="str">
        <f>IF($BL2957&lt;&gt;"","",SUMIF(#REF!,$BQ2957,#REF!)-Q2957)</f>
        <v/>
      </c>
      <c r="CE2957" s="38" t="str">
        <f>IF(BQ2957&lt;&gt;"","",SUMIF(#REF!,$BQ2957,#REF!)-R2957)</f>
        <v/>
      </c>
    </row>
    <row r="2958" spans="1:83" ht="14" hidden="1" customHeight="1" outlineLevel="1" x14ac:dyDescent="0.2">
      <c r="A2958" t="s">
        <v>2875</v>
      </c>
      <c r="B2958" t="s">
        <v>1565</v>
      </c>
      <c r="C2958" s="1">
        <f t="shared" si="1162"/>
        <v>9666</v>
      </c>
      <c r="D2958" s="3">
        <f>IF(N2958&gt;0, RANK(N2958,(N2958:P2958,Q2958:AE2958)),0)</f>
        <v>2</v>
      </c>
      <c r="E2958" s="3">
        <f>IF(O2958&gt;0,RANK(O2958,(N2958:P2958,Q2958:AE2958)),0)</f>
        <v>1</v>
      </c>
      <c r="F2958" s="3">
        <f>IF(P2958&gt;0,RANK(P2958,(N2958:P2958,Q2958:AE2958)),0)</f>
        <v>0</v>
      </c>
      <c r="G2958" s="1">
        <f t="shared" si="1172"/>
        <v>3583</v>
      </c>
      <c r="H2958" s="2">
        <f t="shared" si="1173"/>
        <v>0.37068073660252432</v>
      </c>
      <c r="I2958" s="2"/>
      <c r="J2958" s="2">
        <f t="shared" si="1163"/>
        <v>0.30705565901096626</v>
      </c>
      <c r="K2958" s="2">
        <f t="shared" si="1164"/>
        <v>0.67773639561349064</v>
      </c>
      <c r="L2958" s="2">
        <f t="shared" si="1165"/>
        <v>0</v>
      </c>
      <c r="M2958" s="2">
        <f t="shared" si="1166"/>
        <v>1.5207945375543042E-2</v>
      </c>
      <c r="N2958" s="38">
        <v>2968</v>
      </c>
      <c r="O2958" s="38">
        <v>6551</v>
      </c>
      <c r="P2958" s="38"/>
      <c r="Q2958" s="38">
        <v>35</v>
      </c>
      <c r="R2958" s="38">
        <v>53</v>
      </c>
      <c r="S2958" s="38"/>
      <c r="T2958" s="38">
        <v>12</v>
      </c>
      <c r="U2958" s="38">
        <v>6</v>
      </c>
      <c r="V2958" s="38"/>
      <c r="W2958" s="38">
        <v>41</v>
      </c>
      <c r="X2958" s="38"/>
      <c r="Y2958" s="38"/>
      <c r="Z2958" s="38"/>
      <c r="AA2958" s="38"/>
      <c r="AB2958" s="38"/>
      <c r="AC2958" s="38"/>
      <c r="AD2958" s="38"/>
      <c r="AE2958" s="38"/>
      <c r="AF2958" s="38"/>
      <c r="AG2958" s="38"/>
      <c r="AH2958" s="38"/>
      <c r="AI2958" s="38"/>
      <c r="AJ2958" s="38"/>
      <c r="AK2958" s="38"/>
      <c r="AL2958" s="38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BA2958" s="3">
        <f>IF(Q2958&gt;0,RANK(Q2958,(N2958:P2958,Q2958:AE2958)),0)</f>
        <v>5</v>
      </c>
      <c r="BB2958" s="3">
        <f>IF(R2958&gt;0,RANK(R2958,(N2958:P2958,Q2958:AE2958)),0)</f>
        <v>3</v>
      </c>
      <c r="BC2958" s="3">
        <f>IF(S2958&gt;0,RANK(S2958,(N2958:P2958,Q2958:AE2958)),0)</f>
        <v>0</v>
      </c>
      <c r="BD2958" s="3">
        <f>IF(T2958&gt;0,RANK(T2958,(N2958:P2958,Q2958:AE2958)),0)</f>
        <v>6</v>
      </c>
      <c r="BE2958" s="2">
        <f t="shared" si="1167"/>
        <v>3.6209393751293192E-3</v>
      </c>
      <c r="BF2958" s="2">
        <f t="shared" si="1168"/>
        <v>5.4831367680529689E-3</v>
      </c>
      <c r="BG2958" s="2">
        <f t="shared" si="1169"/>
        <v>0</v>
      </c>
      <c r="BH2958" s="2">
        <f t="shared" si="1170"/>
        <v>1.2414649286157666E-3</v>
      </c>
      <c r="BJ2958" t="s">
        <v>2875</v>
      </c>
      <c r="BK2958" t="s">
        <v>1565</v>
      </c>
      <c r="BL2958">
        <v>9</v>
      </c>
      <c r="BN2958">
        <v>0</v>
      </c>
      <c r="BO2958" s="60">
        <v>51</v>
      </c>
      <c r="BP2958" s="62">
        <v>63</v>
      </c>
      <c r="BQ2958" s="66">
        <f t="shared" si="1171"/>
        <v>51063</v>
      </c>
      <c r="BR2958" s="66">
        <f t="shared" si="1161"/>
        <v>51063</v>
      </c>
      <c r="BS2958" s="3" t="s">
        <v>3083</v>
      </c>
      <c r="CC2958" s="38" t="str">
        <f>IF($BL2958&lt;&gt;"","",SUMIF(#REF!,$BQ2958,#REF!)-P2958)</f>
        <v/>
      </c>
      <c r="CD2958" s="38" t="str">
        <f>IF($BL2958&lt;&gt;"","",SUMIF(#REF!,$BQ2958,#REF!)-Q2958)</f>
        <v/>
      </c>
      <c r="CE2958" s="38" t="str">
        <f>IF(BQ2958&lt;&gt;"","",SUMIF(#REF!,$BQ2958,#REF!)-R2958)</f>
        <v/>
      </c>
    </row>
    <row r="2959" spans="1:83" ht="14" hidden="1" customHeight="1" outlineLevel="1" x14ac:dyDescent="0.2">
      <c r="A2959" t="s">
        <v>360</v>
      </c>
      <c r="B2959" t="s">
        <v>1565</v>
      </c>
      <c r="C2959" s="1">
        <f t="shared" si="1162"/>
        <v>16743</v>
      </c>
      <c r="D2959" s="3">
        <f>IF(N2959&gt;0, RANK(N2959,(N2959:P2959,Q2959:AE2959)),0)</f>
        <v>2</v>
      </c>
      <c r="E2959" s="3">
        <f>IF(O2959&gt;0,RANK(O2959,(N2959:P2959,Q2959:AE2959)),0)</f>
        <v>1</v>
      </c>
      <c r="F2959" s="3">
        <f>IF(P2959&gt;0,RANK(P2959,(N2959:P2959,Q2959:AE2959)),0)</f>
        <v>0</v>
      </c>
      <c r="G2959" s="1">
        <f t="shared" si="1172"/>
        <v>1046</v>
      </c>
      <c r="H2959" s="2">
        <f t="shared" si="1173"/>
        <v>6.2473869676879887E-2</v>
      </c>
      <c r="I2959" s="2"/>
      <c r="J2959" s="2">
        <f t="shared" si="1163"/>
        <v>0.46174520695215909</v>
      </c>
      <c r="K2959" s="2">
        <f t="shared" si="1164"/>
        <v>0.52421907662903899</v>
      </c>
      <c r="L2959" s="2">
        <f t="shared" si="1165"/>
        <v>0</v>
      </c>
      <c r="M2959" s="2">
        <f t="shared" si="1166"/>
        <v>1.4035716418801969E-2</v>
      </c>
      <c r="N2959" s="38">
        <v>7731</v>
      </c>
      <c r="O2959" s="38">
        <v>8777</v>
      </c>
      <c r="P2959" s="38"/>
      <c r="Q2959" s="38">
        <v>68</v>
      </c>
      <c r="R2959" s="38">
        <v>62</v>
      </c>
      <c r="S2959" s="38"/>
      <c r="T2959" s="38">
        <v>18</v>
      </c>
      <c r="U2959" s="38">
        <v>22</v>
      </c>
      <c r="V2959" s="38"/>
      <c r="W2959" s="38">
        <v>65</v>
      </c>
      <c r="X2959" s="38"/>
      <c r="Y2959" s="38"/>
      <c r="Z2959" s="38"/>
      <c r="AA2959" s="38"/>
      <c r="AB2959" s="38"/>
      <c r="AC2959" s="38"/>
      <c r="AD2959" s="38"/>
      <c r="AE2959" s="38"/>
      <c r="AF2959" s="38"/>
      <c r="AG2959" s="38"/>
      <c r="AH2959" s="38"/>
      <c r="AI2959" s="38"/>
      <c r="AJ2959" s="38"/>
      <c r="AK2959" s="38"/>
      <c r="AL2959" s="38"/>
      <c r="AM2959" s="38"/>
      <c r="AN2959" s="38"/>
      <c r="AO2959" s="38"/>
      <c r="AP2959" s="38"/>
      <c r="AQ2959" s="38"/>
      <c r="AR2959" s="38"/>
      <c r="AS2959" s="38"/>
      <c r="AT2959" s="38"/>
      <c r="AU2959" s="38"/>
      <c r="AV2959" s="38"/>
      <c r="AW2959" s="38"/>
      <c r="AX2959" s="38"/>
      <c r="AY2959" s="38"/>
      <c r="BA2959" s="3">
        <f>IF(Q2959&gt;0,RANK(Q2959,(N2959:P2959,Q2959:AE2959)),0)</f>
        <v>3</v>
      </c>
      <c r="BB2959" s="3">
        <f>IF(R2959&gt;0,RANK(R2959,(N2959:P2959,Q2959:AE2959)),0)</f>
        <v>5</v>
      </c>
      <c r="BC2959" s="3">
        <f>IF(S2959&gt;0,RANK(S2959,(N2959:P2959,Q2959:AE2959)),0)</f>
        <v>0</v>
      </c>
      <c r="BD2959" s="3">
        <f>IF(T2959&gt;0,RANK(T2959,(N2959:P2959,Q2959:AE2959)),0)</f>
        <v>7</v>
      </c>
      <c r="BE2959" s="2">
        <f t="shared" si="1167"/>
        <v>4.0613987935256522E-3</v>
      </c>
      <c r="BF2959" s="2">
        <f t="shared" si="1168"/>
        <v>3.7030400764498598E-3</v>
      </c>
      <c r="BG2959" s="2">
        <f t="shared" si="1169"/>
        <v>0</v>
      </c>
      <c r="BH2959" s="2">
        <f t="shared" si="1170"/>
        <v>1.0750761512273786E-3</v>
      </c>
      <c r="BJ2959" t="s">
        <v>360</v>
      </c>
      <c r="BK2959" t="s">
        <v>1565</v>
      </c>
      <c r="BL2959">
        <v>5</v>
      </c>
      <c r="BN2959">
        <v>0</v>
      </c>
      <c r="BO2959" s="60">
        <v>51</v>
      </c>
      <c r="BP2959" s="62">
        <v>65</v>
      </c>
      <c r="BQ2959" s="66">
        <f t="shared" si="1171"/>
        <v>51065</v>
      </c>
      <c r="BR2959" s="66">
        <f t="shared" si="1161"/>
        <v>51065</v>
      </c>
      <c r="BS2959" s="3" t="s">
        <v>3083</v>
      </c>
      <c r="CC2959" s="38" t="str">
        <f>IF($BL2959&lt;&gt;"","",SUMIF(#REF!,$BQ2959,#REF!)-P2959)</f>
        <v/>
      </c>
      <c r="CD2959" s="38" t="str">
        <f>IF($BL2959&lt;&gt;"","",SUMIF(#REF!,$BQ2959,#REF!)-Q2959)</f>
        <v/>
      </c>
      <c r="CE2959" s="38" t="str">
        <f>IF(BQ2959&lt;&gt;"","",SUMIF(#REF!,$BQ2959,#REF!)-R2959)</f>
        <v/>
      </c>
    </row>
    <row r="2960" spans="1:83" ht="14" hidden="1" customHeight="1" outlineLevel="1" x14ac:dyDescent="0.2">
      <c r="A2960" t="s">
        <v>1117</v>
      </c>
      <c r="B2960" t="s">
        <v>1565</v>
      </c>
      <c r="C2960" s="1">
        <f t="shared" ref="C2960:C2991" si="1174">SUM(N2960:AY2960)</f>
        <v>31020</v>
      </c>
      <c r="D2960" s="3">
        <f>IF(N2960&gt;0, RANK(N2960,(N2960:P2960,Q2960:AE2960)),0)</f>
        <v>2</v>
      </c>
      <c r="E2960" s="3">
        <f>IF(O2960&gt;0,RANK(O2960,(N2960:P2960,Q2960:AE2960)),0)</f>
        <v>1</v>
      </c>
      <c r="F2960" s="3">
        <f>IF(P2960&gt;0,RANK(P2960,(N2960:P2960,Q2960:AE2960)),0)</f>
        <v>0</v>
      </c>
      <c r="G2960" s="1">
        <f t="shared" si="1172"/>
        <v>13998</v>
      </c>
      <c r="H2960" s="2">
        <f t="shared" si="1173"/>
        <v>0.45125725338491296</v>
      </c>
      <c r="I2960" s="2"/>
      <c r="J2960" s="2">
        <f t="shared" ref="J2960:J2991" si="1175">IF($C2960=0,"-",N2960/$C2960)</f>
        <v>0.26824629271437783</v>
      </c>
      <c r="K2960" s="2">
        <f t="shared" ref="K2960:K2991" si="1176">IF($C2960=0,"-",O2960/$C2960)</f>
        <v>0.71950354609929079</v>
      </c>
      <c r="L2960" s="2">
        <f t="shared" ref="L2960:L2991" si="1177">IF($C2960=0,"-",P2960/$C2960)</f>
        <v>0</v>
      </c>
      <c r="M2960" s="2">
        <f t="shared" ref="M2960:M2991" si="1178">IF(C2960=0,"-",(1-J2960-K2960-L2960))</f>
        <v>1.2250161186331376E-2</v>
      </c>
      <c r="N2960" s="38">
        <v>8321</v>
      </c>
      <c r="O2960" s="38">
        <v>22319</v>
      </c>
      <c r="P2960" s="38"/>
      <c r="Q2960" s="38">
        <v>123</v>
      </c>
      <c r="R2960" s="38">
        <v>80</v>
      </c>
      <c r="S2960" s="38"/>
      <c r="T2960" s="38">
        <v>42</v>
      </c>
      <c r="U2960" s="38">
        <v>27</v>
      </c>
      <c r="V2960" s="38"/>
      <c r="W2960" s="38">
        <v>108</v>
      </c>
      <c r="X2960" s="38"/>
      <c r="Y2960" s="38"/>
      <c r="Z2960" s="38"/>
      <c r="AA2960" s="38"/>
      <c r="AB2960" s="38"/>
      <c r="AC2960" s="38"/>
      <c r="AD2960" s="38"/>
      <c r="AE2960" s="38"/>
      <c r="AF2960" s="38"/>
      <c r="AG2960" s="38"/>
      <c r="AH2960" s="38"/>
      <c r="AI2960" s="38"/>
      <c r="AJ2960" s="38"/>
      <c r="AK2960" s="38"/>
      <c r="AL2960" s="38"/>
      <c r="AM2960" s="38"/>
      <c r="AN2960" s="38"/>
      <c r="AO2960" s="38"/>
      <c r="AP2960" s="38"/>
      <c r="AQ2960" s="38"/>
      <c r="AR2960" s="38"/>
      <c r="AS2960" s="38"/>
      <c r="AT2960" s="38"/>
      <c r="AU2960" s="38"/>
      <c r="AV2960" s="38"/>
      <c r="AW2960" s="38"/>
      <c r="AX2960" s="38"/>
      <c r="AY2960" s="38"/>
      <c r="BA2960" s="3">
        <f>IF(Q2960&gt;0,RANK(Q2960,(N2960:P2960,Q2960:AE2960)),0)</f>
        <v>3</v>
      </c>
      <c r="BB2960" s="3">
        <f>IF(R2960&gt;0,RANK(R2960,(N2960:P2960,Q2960:AE2960)),0)</f>
        <v>5</v>
      </c>
      <c r="BC2960" s="3">
        <f>IF(S2960&gt;0,RANK(S2960,(N2960:P2960,Q2960:AE2960)),0)</f>
        <v>0</v>
      </c>
      <c r="BD2960" s="3">
        <f>IF(T2960&gt;0,RANK(T2960,(N2960:P2960,Q2960:AE2960)),0)</f>
        <v>6</v>
      </c>
      <c r="BE2960" s="2">
        <f t="shared" ref="BE2960:BE2991" si="1179">IF($C2960=0,"-",Q2960/$C2960)</f>
        <v>3.9651837524177953E-3</v>
      </c>
      <c r="BF2960" s="2">
        <f t="shared" ref="BF2960:BF2991" si="1180">IF($C2960=0,"-",R2960/$C2960)</f>
        <v>2.5789813023855577E-3</v>
      </c>
      <c r="BG2960" s="2">
        <f t="shared" ref="BG2960:BG2991" si="1181">IF($C2960=0,"-",S2960/$C2960)</f>
        <v>0</v>
      </c>
      <c r="BH2960" s="2">
        <f t="shared" ref="BH2960:BH2991" si="1182">IF($C2960=0,"-",T2960/$C2960)</f>
        <v>1.3539651837524177E-3</v>
      </c>
      <c r="BJ2960" t="s">
        <v>1117</v>
      </c>
      <c r="BK2960" t="s">
        <v>1565</v>
      </c>
      <c r="BL2960">
        <v>9</v>
      </c>
      <c r="BN2960">
        <v>0</v>
      </c>
      <c r="BO2960" s="60">
        <v>51</v>
      </c>
      <c r="BP2960" s="62">
        <v>67</v>
      </c>
      <c r="BQ2960" s="66">
        <f t="shared" ref="BQ2960:BQ2991" si="1183">1000*BO2960+BP2960</f>
        <v>51067</v>
      </c>
      <c r="BR2960" s="66">
        <f t="shared" si="1161"/>
        <v>51067</v>
      </c>
      <c r="BS2960" s="3" t="s">
        <v>3083</v>
      </c>
      <c r="CC2960" s="38" t="str">
        <f>IF($BL2960&lt;&gt;"","",SUMIF(#REF!,$BQ2960,#REF!)-P2960)</f>
        <v/>
      </c>
      <c r="CD2960" s="38" t="str">
        <f>IF($BL2960&lt;&gt;"","",SUMIF(#REF!,$BQ2960,#REF!)-Q2960)</f>
        <v/>
      </c>
      <c r="CE2960" s="38" t="str">
        <f>IF(BQ2960&lt;&gt;"","",SUMIF(#REF!,$BQ2960,#REF!)-R2960)</f>
        <v/>
      </c>
    </row>
    <row r="2961" spans="1:83" ht="14" hidden="1" customHeight="1" outlineLevel="1" x14ac:dyDescent="0.2">
      <c r="A2961" t="s">
        <v>2907</v>
      </c>
      <c r="B2961" t="s">
        <v>1565</v>
      </c>
      <c r="C2961" s="1">
        <f t="shared" si="1174"/>
        <v>52263</v>
      </c>
      <c r="D2961" s="3">
        <f>IF(N2961&gt;0, RANK(N2961,(N2961:P2961,Q2961:AE2961)),0)</f>
        <v>2</v>
      </c>
      <c r="E2961" s="3">
        <f>IF(O2961&gt;0,RANK(O2961,(N2961:P2961,Q2961:AE2961)),0)</f>
        <v>1</v>
      </c>
      <c r="F2961" s="3">
        <f>IF(P2961&gt;0,RANK(P2961,(N2961:P2961,Q2961:AE2961)),0)</f>
        <v>0</v>
      </c>
      <c r="G2961" s="1">
        <f t="shared" si="1172"/>
        <v>14786</v>
      </c>
      <c r="H2961" s="2">
        <f t="shared" si="1173"/>
        <v>0.28291525553450814</v>
      </c>
      <c r="I2961" s="2"/>
      <c r="J2961" s="2">
        <f t="shared" si="1175"/>
        <v>0.35074526911964488</v>
      </c>
      <c r="K2961" s="2">
        <f t="shared" si="1176"/>
        <v>0.63366052465415301</v>
      </c>
      <c r="L2961" s="2">
        <f t="shared" si="1177"/>
        <v>0</v>
      </c>
      <c r="M2961" s="2">
        <f t="shared" si="1178"/>
        <v>1.5594206226202112E-2</v>
      </c>
      <c r="N2961" s="38">
        <v>18331</v>
      </c>
      <c r="O2961" s="38">
        <v>33117</v>
      </c>
      <c r="P2961" s="38"/>
      <c r="Q2961" s="38">
        <v>222</v>
      </c>
      <c r="R2961" s="38">
        <v>205</v>
      </c>
      <c r="S2961" s="38"/>
      <c r="T2961" s="38">
        <v>89</v>
      </c>
      <c r="U2961" s="38">
        <v>76</v>
      </c>
      <c r="V2961" s="38"/>
      <c r="W2961" s="38">
        <v>223</v>
      </c>
      <c r="X2961" s="38"/>
      <c r="Y2961" s="38"/>
      <c r="Z2961" s="38"/>
      <c r="AA2961" s="38"/>
      <c r="AB2961" s="38"/>
      <c r="AC2961" s="38"/>
      <c r="AD2961" s="38"/>
      <c r="AE2961" s="38"/>
      <c r="AF2961" s="38"/>
      <c r="AG2961" s="38"/>
      <c r="AH2961" s="38"/>
      <c r="AI2961" s="38"/>
      <c r="AJ2961" s="38"/>
      <c r="AK2961" s="38"/>
      <c r="AL2961" s="38"/>
      <c r="AM2961" s="38"/>
      <c r="AN2961" s="38"/>
      <c r="AO2961" s="38"/>
      <c r="AP2961" s="38"/>
      <c r="AQ2961" s="38"/>
      <c r="AR2961" s="38"/>
      <c r="AS2961" s="38"/>
      <c r="AT2961" s="38"/>
      <c r="AU2961" s="38"/>
      <c r="AV2961" s="38"/>
      <c r="AW2961" s="38"/>
      <c r="AX2961" s="38"/>
      <c r="AY2961" s="38"/>
      <c r="BA2961" s="3">
        <f>IF(Q2961&gt;0,RANK(Q2961,(N2961:P2961,Q2961:AE2961)),0)</f>
        <v>4</v>
      </c>
      <c r="BB2961" s="3">
        <f>IF(R2961&gt;0,RANK(R2961,(N2961:P2961,Q2961:AE2961)),0)</f>
        <v>5</v>
      </c>
      <c r="BC2961" s="3">
        <f>IF(S2961&gt;0,RANK(S2961,(N2961:P2961,Q2961:AE2961)),0)</f>
        <v>0</v>
      </c>
      <c r="BD2961" s="3">
        <f>IF(T2961&gt;0,RANK(T2961,(N2961:P2961,Q2961:AE2961)),0)</f>
        <v>6</v>
      </c>
      <c r="BE2961" s="2">
        <f t="shared" si="1179"/>
        <v>4.2477469720452327E-3</v>
      </c>
      <c r="BF2961" s="2">
        <f t="shared" si="1180"/>
        <v>3.9224690507624893E-3</v>
      </c>
      <c r="BG2961" s="2">
        <f t="shared" si="1181"/>
        <v>0</v>
      </c>
      <c r="BH2961" s="2">
        <f t="shared" si="1182"/>
        <v>1.7029255878920077E-3</v>
      </c>
      <c r="BJ2961" t="s">
        <v>2907</v>
      </c>
      <c r="BK2961" t="s">
        <v>1565</v>
      </c>
      <c r="BL2961">
        <v>6</v>
      </c>
      <c r="BN2961">
        <v>0</v>
      </c>
      <c r="BO2961" s="60">
        <v>51</v>
      </c>
      <c r="BP2961" s="62">
        <v>69</v>
      </c>
      <c r="BQ2961" s="66">
        <f t="shared" si="1183"/>
        <v>51069</v>
      </c>
      <c r="BR2961" s="66">
        <f t="shared" si="1161"/>
        <v>51069</v>
      </c>
      <c r="BS2961" s="3" t="s">
        <v>3083</v>
      </c>
      <c r="CC2961" s="38" t="str">
        <f>IF($BL2961&lt;&gt;"","",SUMIF(#REF!,$BQ2961,#REF!)-P2961)</f>
        <v/>
      </c>
      <c r="CD2961" s="38" t="str">
        <f>IF($BL2961&lt;&gt;"","",SUMIF(#REF!,$BQ2961,#REF!)-Q2961)</f>
        <v/>
      </c>
      <c r="CE2961" s="38" t="str">
        <f>IF(BQ2961&lt;&gt;"","",SUMIF(#REF!,$BQ2961,#REF!)-R2961)</f>
        <v/>
      </c>
    </row>
    <row r="2962" spans="1:83" ht="14" hidden="1" customHeight="1" outlineLevel="1" x14ac:dyDescent="0.2">
      <c r="A2962" t="s">
        <v>1902</v>
      </c>
      <c r="B2962" t="s">
        <v>1565</v>
      </c>
      <c r="C2962" s="1">
        <f t="shared" si="1174"/>
        <v>9263</v>
      </c>
      <c r="D2962" s="3">
        <f>IF(N2962&gt;0, RANK(N2962,(N2962:P2962,Q2962:AE2962)),0)</f>
        <v>2</v>
      </c>
      <c r="E2962" s="3">
        <f>IF(O2962&gt;0,RANK(O2962,(N2962:P2962,Q2962:AE2962)),0)</f>
        <v>1</v>
      </c>
      <c r="F2962" s="3">
        <f>IF(P2962&gt;0,RANK(P2962,(N2962:P2962,Q2962:AE2962)),0)</f>
        <v>0</v>
      </c>
      <c r="G2962" s="1">
        <f t="shared" si="1172"/>
        <v>5033</v>
      </c>
      <c r="H2962" s="2">
        <f t="shared" si="1173"/>
        <v>0.54334448882651409</v>
      </c>
      <c r="I2962" s="2"/>
      <c r="J2962" s="2">
        <f t="shared" si="1175"/>
        <v>0.22336176184821332</v>
      </c>
      <c r="K2962" s="2">
        <f t="shared" si="1176"/>
        <v>0.76670625067472742</v>
      </c>
      <c r="L2962" s="2">
        <f t="shared" si="1177"/>
        <v>0</v>
      </c>
      <c r="M2962" s="2">
        <f t="shared" si="1178"/>
        <v>9.9319874770592564E-3</v>
      </c>
      <c r="N2962" s="38">
        <v>2069</v>
      </c>
      <c r="O2962" s="38">
        <v>7102</v>
      </c>
      <c r="P2962" s="38"/>
      <c r="Q2962" s="38">
        <v>33</v>
      </c>
      <c r="R2962" s="38">
        <v>11</v>
      </c>
      <c r="S2962" s="38"/>
      <c r="T2962" s="38">
        <v>13</v>
      </c>
      <c r="U2962" s="38">
        <v>6</v>
      </c>
      <c r="V2962" s="38"/>
      <c r="W2962" s="38">
        <v>29</v>
      </c>
      <c r="X2962" s="38"/>
      <c r="Y2962" s="38"/>
      <c r="Z2962" s="38"/>
      <c r="AA2962" s="38"/>
      <c r="AB2962" s="38"/>
      <c r="AC2962" s="38"/>
      <c r="AD2962" s="38"/>
      <c r="AE2962" s="38"/>
      <c r="AF2962" s="38"/>
      <c r="AG2962" s="38"/>
      <c r="AH2962" s="38"/>
      <c r="AI2962" s="38"/>
      <c r="AJ2962" s="38"/>
      <c r="AK2962" s="38"/>
      <c r="AL2962" s="38"/>
      <c r="AM2962" s="38"/>
      <c r="AN2962" s="38"/>
      <c r="AO2962" s="38"/>
      <c r="AP2962" s="38"/>
      <c r="AQ2962" s="38"/>
      <c r="AR2962" s="38"/>
      <c r="AS2962" s="38"/>
      <c r="AT2962" s="38"/>
      <c r="AU2962" s="38"/>
      <c r="AV2962" s="38"/>
      <c r="AW2962" s="38"/>
      <c r="AX2962" s="38"/>
      <c r="AY2962" s="38"/>
      <c r="BA2962" s="3">
        <f>IF(Q2962&gt;0,RANK(Q2962,(N2962:P2962,Q2962:AE2962)),0)</f>
        <v>3</v>
      </c>
      <c r="BB2962" s="3">
        <f>IF(R2962&gt;0,RANK(R2962,(N2962:P2962,Q2962:AE2962)),0)</f>
        <v>6</v>
      </c>
      <c r="BC2962" s="3">
        <f>IF(S2962&gt;0,RANK(S2962,(N2962:P2962,Q2962:AE2962)),0)</f>
        <v>0</v>
      </c>
      <c r="BD2962" s="3">
        <f>IF(T2962&gt;0,RANK(T2962,(N2962:P2962,Q2962:AE2962)),0)</f>
        <v>5</v>
      </c>
      <c r="BE2962" s="2">
        <f t="shared" si="1179"/>
        <v>3.5625607254669116E-3</v>
      </c>
      <c r="BF2962" s="2">
        <f t="shared" si="1180"/>
        <v>1.1875202418223038E-3</v>
      </c>
      <c r="BG2962" s="2">
        <f t="shared" si="1181"/>
        <v>0</v>
      </c>
      <c r="BH2962" s="2">
        <f t="shared" si="1182"/>
        <v>1.4034330130627227E-3</v>
      </c>
      <c r="BJ2962" t="s">
        <v>1902</v>
      </c>
      <c r="BK2962" t="s">
        <v>1565</v>
      </c>
      <c r="BL2962">
        <v>9</v>
      </c>
      <c r="BN2962">
        <v>0</v>
      </c>
      <c r="BO2962" s="60">
        <v>51</v>
      </c>
      <c r="BP2962" s="62">
        <v>71</v>
      </c>
      <c r="BQ2962" s="66">
        <f t="shared" si="1183"/>
        <v>51071</v>
      </c>
      <c r="BR2962" s="66">
        <f t="shared" si="1161"/>
        <v>51071</v>
      </c>
      <c r="BS2962" s="3" t="s">
        <v>3083</v>
      </c>
      <c r="CC2962" s="38" t="str">
        <f>IF($BL2962&lt;&gt;"","",SUMIF(#REF!,$BQ2962,#REF!)-P2962)</f>
        <v/>
      </c>
      <c r="CD2962" s="38" t="str">
        <f>IF($BL2962&lt;&gt;"","",SUMIF(#REF!,$BQ2962,#REF!)-Q2962)</f>
        <v/>
      </c>
      <c r="CE2962" s="38" t="str">
        <f>IF(BQ2962&lt;&gt;"","",SUMIF(#REF!,$BQ2962,#REF!)-R2962)</f>
        <v/>
      </c>
    </row>
    <row r="2963" spans="1:83" ht="14" hidden="1" customHeight="1" outlineLevel="1" x14ac:dyDescent="0.2">
      <c r="A2963" t="s">
        <v>2393</v>
      </c>
      <c r="B2963" t="s">
        <v>1565</v>
      </c>
      <c r="C2963" s="1">
        <f t="shared" si="1174"/>
        <v>23228</v>
      </c>
      <c r="D2963" s="3">
        <f>IF(N2963&gt;0, RANK(N2963,(N2963:P2963,Q2963:AE2963)),0)</f>
        <v>2</v>
      </c>
      <c r="E2963" s="3">
        <f>IF(O2963&gt;0,RANK(O2963,(N2963:P2963,Q2963:AE2963)),0)</f>
        <v>1</v>
      </c>
      <c r="F2963" s="3">
        <f>IF(P2963&gt;0,RANK(P2963,(N2963:P2963,Q2963:AE2963)),0)</f>
        <v>0</v>
      </c>
      <c r="G2963" s="1">
        <f t="shared" si="1172"/>
        <v>8884</v>
      </c>
      <c r="H2963" s="2">
        <f t="shared" si="1173"/>
        <v>0.38246943344239709</v>
      </c>
      <c r="I2963" s="2"/>
      <c r="J2963" s="2">
        <f t="shared" si="1175"/>
        <v>0.30282417771654901</v>
      </c>
      <c r="K2963" s="2">
        <f t="shared" si="1176"/>
        <v>0.68529361115894605</v>
      </c>
      <c r="L2963" s="2">
        <f t="shared" si="1177"/>
        <v>0</v>
      </c>
      <c r="M2963" s="2">
        <f t="shared" si="1178"/>
        <v>1.1882211124504938E-2</v>
      </c>
      <c r="N2963" s="38">
        <v>7034</v>
      </c>
      <c r="O2963" s="38">
        <v>15918</v>
      </c>
      <c r="P2963" s="38"/>
      <c r="Q2963" s="38">
        <v>89</v>
      </c>
      <c r="R2963" s="38">
        <v>58</v>
      </c>
      <c r="S2963" s="38"/>
      <c r="T2963" s="38">
        <v>36</v>
      </c>
      <c r="U2963" s="38">
        <v>14</v>
      </c>
      <c r="V2963" s="38"/>
      <c r="W2963" s="38">
        <v>79</v>
      </c>
      <c r="X2963" s="38"/>
      <c r="Y2963" s="38"/>
      <c r="Z2963" s="38"/>
      <c r="AA2963" s="38"/>
      <c r="AB2963" s="38"/>
      <c r="AC2963" s="38"/>
      <c r="AD2963" s="38"/>
      <c r="AE2963" s="38"/>
      <c r="AF2963" s="38"/>
      <c r="AG2963" s="38"/>
      <c r="AH2963" s="38"/>
      <c r="AI2963" s="38"/>
      <c r="AJ2963" s="38"/>
      <c r="AK2963" s="38"/>
      <c r="AL2963" s="38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BA2963" s="3">
        <f>IF(Q2963&gt;0,RANK(Q2963,(N2963:P2963,Q2963:AE2963)),0)</f>
        <v>3</v>
      </c>
      <c r="BB2963" s="3">
        <f>IF(R2963&gt;0,RANK(R2963,(N2963:P2963,Q2963:AE2963)),0)</f>
        <v>5</v>
      </c>
      <c r="BC2963" s="3">
        <f>IF(S2963&gt;0,RANK(S2963,(N2963:P2963,Q2963:AE2963)),0)</f>
        <v>0</v>
      </c>
      <c r="BD2963" s="3">
        <f>IF(T2963&gt;0,RANK(T2963,(N2963:P2963,Q2963:AE2963)),0)</f>
        <v>6</v>
      </c>
      <c r="BE2963" s="2">
        <f t="shared" si="1179"/>
        <v>3.8315825727570172E-3</v>
      </c>
      <c r="BF2963" s="2">
        <f t="shared" si="1180"/>
        <v>2.4969863957292923E-3</v>
      </c>
      <c r="BG2963" s="2">
        <f t="shared" si="1181"/>
        <v>0</v>
      </c>
      <c r="BH2963" s="2">
        <f t="shared" si="1182"/>
        <v>1.5498536249354228E-3</v>
      </c>
      <c r="BJ2963" t="s">
        <v>2393</v>
      </c>
      <c r="BK2963" t="s">
        <v>1565</v>
      </c>
      <c r="BL2963">
        <v>1</v>
      </c>
      <c r="BN2963">
        <v>0</v>
      </c>
      <c r="BO2963" s="60">
        <v>51</v>
      </c>
      <c r="BP2963" s="62">
        <v>73</v>
      </c>
      <c r="BQ2963" s="66">
        <f t="shared" si="1183"/>
        <v>51073</v>
      </c>
      <c r="BR2963" s="66">
        <f t="shared" si="1161"/>
        <v>51073</v>
      </c>
      <c r="BS2963" s="3" t="s">
        <v>3083</v>
      </c>
      <c r="CC2963" s="38" t="str">
        <f>IF($BL2963&lt;&gt;"","",SUMIF(#REF!,$BQ2963,#REF!)-P2963)</f>
        <v/>
      </c>
      <c r="CD2963" s="38" t="str">
        <f>IF($BL2963&lt;&gt;"","",SUMIF(#REF!,$BQ2963,#REF!)-Q2963)</f>
        <v/>
      </c>
      <c r="CE2963" s="38" t="str">
        <f>IF(BQ2963&lt;&gt;"","",SUMIF(#REF!,$BQ2963,#REF!)-R2963)</f>
        <v/>
      </c>
    </row>
    <row r="2964" spans="1:83" ht="14" hidden="1" customHeight="1" outlineLevel="1" x14ac:dyDescent="0.2">
      <c r="A2964" t="s">
        <v>1155</v>
      </c>
      <c r="B2964" t="s">
        <v>1565</v>
      </c>
      <c r="C2964" s="1">
        <f t="shared" si="1174"/>
        <v>19742</v>
      </c>
      <c r="D2964" s="3">
        <f>IF(N2964&gt;0, RANK(N2964,(N2964:P2964,Q2964:AE2964)),0)</f>
        <v>2</v>
      </c>
      <c r="E2964" s="3">
        <f>IF(O2964&gt;0,RANK(O2964,(N2964:P2964,Q2964:AE2964)),0)</f>
        <v>1</v>
      </c>
      <c r="F2964" s="3">
        <f>IF(P2964&gt;0,RANK(P2964,(N2964:P2964,Q2964:AE2964)),0)</f>
        <v>0</v>
      </c>
      <c r="G2964" s="1">
        <f t="shared" si="1172"/>
        <v>3646</v>
      </c>
      <c r="H2964" s="2">
        <f t="shared" si="1173"/>
        <v>0.18468240299868302</v>
      </c>
      <c r="I2964" s="2"/>
      <c r="J2964" s="2">
        <f t="shared" si="1175"/>
        <v>0.39889575524262993</v>
      </c>
      <c r="K2964" s="2">
        <f t="shared" si="1176"/>
        <v>0.58357815824131298</v>
      </c>
      <c r="L2964" s="2">
        <f t="shared" si="1177"/>
        <v>0</v>
      </c>
      <c r="M2964" s="2">
        <f t="shared" si="1178"/>
        <v>1.7526086516057027E-2</v>
      </c>
      <c r="N2964" s="38">
        <v>7875</v>
      </c>
      <c r="O2964" s="38">
        <v>11521</v>
      </c>
      <c r="P2964" s="38"/>
      <c r="Q2964" s="38">
        <v>118</v>
      </c>
      <c r="R2964" s="38">
        <v>62</v>
      </c>
      <c r="S2964" s="38"/>
      <c r="T2964" s="38">
        <v>22</v>
      </c>
      <c r="U2964" s="38">
        <v>18</v>
      </c>
      <c r="V2964" s="38"/>
      <c r="W2964" s="38">
        <v>126</v>
      </c>
      <c r="X2964" s="38"/>
      <c r="Y2964" s="38"/>
      <c r="Z2964" s="38"/>
      <c r="AA2964" s="38"/>
      <c r="AB2964" s="38"/>
      <c r="AC2964" s="38"/>
      <c r="AD2964" s="38"/>
      <c r="AE2964" s="38"/>
      <c r="AF2964" s="38"/>
      <c r="AG2964" s="38"/>
      <c r="AH2964" s="38"/>
      <c r="AI2964" s="38"/>
      <c r="AJ2964" s="38"/>
      <c r="AK2964" s="38"/>
      <c r="AL2964" s="38"/>
      <c r="AM2964" s="38"/>
      <c r="AN2964" s="38"/>
      <c r="AO2964" s="38"/>
      <c r="AP2964" s="38"/>
      <c r="AQ2964" s="38"/>
      <c r="AR2964" s="38"/>
      <c r="AS2964" s="38"/>
      <c r="AT2964" s="38"/>
      <c r="AU2964" s="38"/>
      <c r="AV2964" s="38"/>
      <c r="AW2964" s="38"/>
      <c r="AX2964" s="38"/>
      <c r="AY2964" s="38"/>
      <c r="BA2964" s="3">
        <f>IF(Q2964&gt;0,RANK(Q2964,(N2964:P2964,Q2964:AE2964)),0)</f>
        <v>4</v>
      </c>
      <c r="BB2964" s="3">
        <f>IF(R2964&gt;0,RANK(R2964,(N2964:P2964,Q2964:AE2964)),0)</f>
        <v>5</v>
      </c>
      <c r="BC2964" s="3">
        <f>IF(S2964&gt;0,RANK(S2964,(N2964:P2964,Q2964:AE2964)),0)</f>
        <v>0</v>
      </c>
      <c r="BD2964" s="3">
        <f>IF(T2964&gt;0,RANK(T2964,(N2964:P2964,Q2964:AE2964)),0)</f>
        <v>6</v>
      </c>
      <c r="BE2964" s="2">
        <f t="shared" si="1179"/>
        <v>5.9771046499848043E-3</v>
      </c>
      <c r="BF2964" s="2">
        <f t="shared" si="1180"/>
        <v>3.1405126127038801E-3</v>
      </c>
      <c r="BG2964" s="2">
        <f t="shared" si="1181"/>
        <v>0</v>
      </c>
      <c r="BH2964" s="2">
        <f t="shared" si="1182"/>
        <v>1.1143754432175058E-3</v>
      </c>
      <c r="BJ2964" t="s">
        <v>1155</v>
      </c>
      <c r="BK2964" t="s">
        <v>1565</v>
      </c>
      <c r="BL2964">
        <v>5</v>
      </c>
      <c r="BN2964">
        <v>0</v>
      </c>
      <c r="BO2964" s="60">
        <v>51</v>
      </c>
      <c r="BP2964" s="62">
        <v>75</v>
      </c>
      <c r="BQ2964" s="66">
        <f t="shared" si="1183"/>
        <v>51075</v>
      </c>
      <c r="BR2964" s="66">
        <f t="shared" si="1161"/>
        <v>51075</v>
      </c>
      <c r="BS2964" s="3" t="s">
        <v>3083</v>
      </c>
      <c r="CC2964" s="38" t="str">
        <f>IF($BL2964&lt;&gt;"","",SUMIF(#REF!,$BQ2964,#REF!)-P2964)</f>
        <v/>
      </c>
      <c r="CD2964" s="38" t="str">
        <f>IF($BL2964&lt;&gt;"","",SUMIF(#REF!,$BQ2964,#REF!)-Q2964)</f>
        <v/>
      </c>
      <c r="CE2964" s="38" t="str">
        <f>IF(BQ2964&lt;&gt;"","",SUMIF(#REF!,$BQ2964,#REF!)-R2964)</f>
        <v/>
      </c>
    </row>
    <row r="2965" spans="1:83" ht="14" hidden="1" customHeight="1" outlineLevel="1" x14ac:dyDescent="0.2">
      <c r="A2965" t="s">
        <v>2206</v>
      </c>
      <c r="B2965" t="s">
        <v>1565</v>
      </c>
      <c r="C2965" s="1">
        <f t="shared" si="1174"/>
        <v>8119</v>
      </c>
      <c r="D2965" s="3">
        <f>IF(N2965&gt;0, RANK(N2965,(N2965:P2965,Q2965:AE2965)),0)</f>
        <v>2</v>
      </c>
      <c r="E2965" s="3">
        <f>IF(O2965&gt;0,RANK(O2965,(N2965:P2965,Q2965:AE2965)),0)</f>
        <v>1</v>
      </c>
      <c r="F2965" s="3">
        <f>IF(P2965&gt;0,RANK(P2965,(N2965:P2965,Q2965:AE2965)),0)</f>
        <v>0</v>
      </c>
      <c r="G2965" s="1">
        <f t="shared" si="1172"/>
        <v>5041</v>
      </c>
      <c r="H2965" s="2">
        <f t="shared" si="1173"/>
        <v>0.62088927207784206</v>
      </c>
      <c r="I2965" s="2"/>
      <c r="J2965" s="2">
        <f t="shared" si="1175"/>
        <v>0.1851213203596502</v>
      </c>
      <c r="K2965" s="2">
        <f t="shared" si="1176"/>
        <v>0.80601059243749229</v>
      </c>
      <c r="L2965" s="2">
        <f t="shared" si="1177"/>
        <v>0</v>
      </c>
      <c r="M2965" s="2">
        <f t="shared" si="1178"/>
        <v>8.8680872028574775E-3</v>
      </c>
      <c r="N2965" s="38">
        <v>1503</v>
      </c>
      <c r="O2965" s="38">
        <v>6544</v>
      </c>
      <c r="P2965" s="38"/>
      <c r="Q2965" s="38">
        <v>25</v>
      </c>
      <c r="R2965" s="38">
        <v>21</v>
      </c>
      <c r="S2965" s="38"/>
      <c r="T2965" s="38">
        <v>5</v>
      </c>
      <c r="U2965" s="38">
        <v>6</v>
      </c>
      <c r="V2965" s="38"/>
      <c r="W2965" s="38">
        <v>15</v>
      </c>
      <c r="X2965" s="38"/>
      <c r="Y2965" s="38"/>
      <c r="Z2965" s="38"/>
      <c r="AA2965" s="38"/>
      <c r="AB2965" s="38"/>
      <c r="AC2965" s="38"/>
      <c r="AD2965" s="38"/>
      <c r="AE2965" s="38"/>
      <c r="AF2965" s="38"/>
      <c r="AG2965" s="38"/>
      <c r="AH2965" s="38"/>
      <c r="AI2965" s="38"/>
      <c r="AJ2965" s="38"/>
      <c r="AK2965" s="38"/>
      <c r="AL2965" s="38"/>
      <c r="AM2965" s="38"/>
      <c r="AN2965" s="38"/>
      <c r="AO2965" s="38"/>
      <c r="AP2965" s="38"/>
      <c r="AQ2965" s="38"/>
      <c r="AR2965" s="38"/>
      <c r="AS2965" s="38"/>
      <c r="AT2965" s="38"/>
      <c r="AU2965" s="38"/>
      <c r="AV2965" s="38"/>
      <c r="AW2965" s="38"/>
      <c r="AX2965" s="38"/>
      <c r="AY2965" s="38"/>
      <c r="BA2965" s="3">
        <f>IF(Q2965&gt;0,RANK(Q2965,(N2965:P2965,Q2965:AE2965)),0)</f>
        <v>3</v>
      </c>
      <c r="BB2965" s="3">
        <f>IF(R2965&gt;0,RANK(R2965,(N2965:P2965,Q2965:AE2965)),0)</f>
        <v>4</v>
      </c>
      <c r="BC2965" s="3">
        <f>IF(S2965&gt;0,RANK(S2965,(N2965:P2965,Q2965:AE2965)),0)</f>
        <v>0</v>
      </c>
      <c r="BD2965" s="3">
        <f>IF(T2965&gt;0,RANK(T2965,(N2965:P2965,Q2965:AE2965)),0)</f>
        <v>7</v>
      </c>
      <c r="BE2965" s="2">
        <f t="shared" si="1179"/>
        <v>3.0791969454366302E-3</v>
      </c>
      <c r="BF2965" s="2">
        <f t="shared" si="1180"/>
        <v>2.5865254341667695E-3</v>
      </c>
      <c r="BG2965" s="2">
        <f t="shared" si="1181"/>
        <v>0</v>
      </c>
      <c r="BH2965" s="2">
        <f t="shared" si="1182"/>
        <v>6.1583938908732602E-4</v>
      </c>
      <c r="BJ2965" t="s">
        <v>2206</v>
      </c>
      <c r="BK2965" t="s">
        <v>1565</v>
      </c>
      <c r="BL2965">
        <v>9</v>
      </c>
      <c r="BN2965">
        <v>0</v>
      </c>
      <c r="BO2965" s="60">
        <v>51</v>
      </c>
      <c r="BP2965" s="62">
        <v>77</v>
      </c>
      <c r="BQ2965" s="66">
        <f t="shared" si="1183"/>
        <v>51077</v>
      </c>
      <c r="BR2965" s="66">
        <f t="shared" si="1161"/>
        <v>51077</v>
      </c>
      <c r="BS2965" s="3" t="s">
        <v>3083</v>
      </c>
      <c r="CC2965" s="38" t="str">
        <f>IF($BL2965&lt;&gt;"","",SUMIF(#REF!,$BQ2965,#REF!)-P2965)</f>
        <v/>
      </c>
      <c r="CD2965" s="38" t="str">
        <f>IF($BL2965&lt;&gt;"","",SUMIF(#REF!,$BQ2965,#REF!)-Q2965)</f>
        <v/>
      </c>
      <c r="CE2965" s="38" t="str">
        <f>IF(BQ2965&lt;&gt;"","",SUMIF(#REF!,$BQ2965,#REF!)-R2965)</f>
        <v/>
      </c>
    </row>
    <row r="2966" spans="1:83" ht="14" hidden="1" customHeight="1" outlineLevel="1" x14ac:dyDescent="0.2">
      <c r="A2966" t="s">
        <v>2147</v>
      </c>
      <c r="B2966" t="s">
        <v>1565</v>
      </c>
      <c r="C2966" s="1">
        <f t="shared" si="1174"/>
        <v>12106</v>
      </c>
      <c r="D2966" s="3">
        <f>IF(N2966&gt;0, RANK(N2966,(N2966:P2966,Q2966:AE2966)),0)</f>
        <v>2</v>
      </c>
      <c r="E2966" s="3">
        <f>IF(O2966&gt;0,RANK(O2966,(N2966:P2966,Q2966:AE2966)),0)</f>
        <v>1</v>
      </c>
      <c r="F2966" s="3">
        <f>IF(P2966&gt;0,RANK(P2966,(N2966:P2966,Q2966:AE2966)),0)</f>
        <v>0</v>
      </c>
      <c r="G2966" s="1">
        <f t="shared" si="1172"/>
        <v>2976</v>
      </c>
      <c r="H2966" s="2">
        <f t="shared" si="1173"/>
        <v>0.2458285147860565</v>
      </c>
      <c r="I2966" s="2"/>
      <c r="J2966" s="2">
        <f t="shared" si="1175"/>
        <v>0.36808194283826201</v>
      </c>
      <c r="K2966" s="2">
        <f t="shared" si="1176"/>
        <v>0.61391045762431851</v>
      </c>
      <c r="L2966" s="2">
        <f t="shared" si="1177"/>
        <v>0</v>
      </c>
      <c r="M2966" s="2">
        <f t="shared" si="1178"/>
        <v>1.8007599537419483E-2</v>
      </c>
      <c r="N2966" s="38">
        <v>4456</v>
      </c>
      <c r="O2966" s="38">
        <v>7432</v>
      </c>
      <c r="P2966" s="38"/>
      <c r="Q2966" s="38">
        <v>82</v>
      </c>
      <c r="R2966" s="38">
        <v>39</v>
      </c>
      <c r="S2966" s="38"/>
      <c r="T2966" s="38">
        <v>14</v>
      </c>
      <c r="U2966" s="38">
        <v>15</v>
      </c>
      <c r="V2966" s="38"/>
      <c r="W2966" s="38">
        <v>68</v>
      </c>
      <c r="X2966" s="38"/>
      <c r="Y2966" s="38"/>
      <c r="Z2966" s="38"/>
      <c r="AA2966" s="38"/>
      <c r="AB2966" s="38"/>
      <c r="AC2966" s="38"/>
      <c r="AD2966" s="38"/>
      <c r="AE2966" s="38"/>
      <c r="AF2966" s="38"/>
      <c r="AG2966" s="38"/>
      <c r="AH2966" s="38"/>
      <c r="AI2966" s="38"/>
      <c r="AJ2966" s="38"/>
      <c r="AK2966" s="38"/>
      <c r="AL2966" s="38"/>
      <c r="AM2966" s="38"/>
      <c r="AN2966" s="38"/>
      <c r="AO2966" s="38"/>
      <c r="AP2966" s="38"/>
      <c r="AQ2966" s="38"/>
      <c r="AR2966" s="38"/>
      <c r="AS2966" s="38"/>
      <c r="AT2966" s="38"/>
      <c r="AU2966" s="38"/>
      <c r="AV2966" s="38"/>
      <c r="AW2966" s="38"/>
      <c r="AX2966" s="38"/>
      <c r="AY2966" s="38"/>
      <c r="BA2966" s="3">
        <f>IF(Q2966&gt;0,RANK(Q2966,(N2966:P2966,Q2966:AE2966)),0)</f>
        <v>3</v>
      </c>
      <c r="BB2966" s="3">
        <f>IF(R2966&gt;0,RANK(R2966,(N2966:P2966,Q2966:AE2966)),0)</f>
        <v>5</v>
      </c>
      <c r="BC2966" s="3">
        <f>IF(S2966&gt;0,RANK(S2966,(N2966:P2966,Q2966:AE2966)),0)</f>
        <v>0</v>
      </c>
      <c r="BD2966" s="3">
        <f>IF(T2966&gt;0,RANK(T2966,(N2966:P2966,Q2966:AE2966)),0)</f>
        <v>7</v>
      </c>
      <c r="BE2966" s="2">
        <f t="shared" si="1179"/>
        <v>6.7735007434330087E-3</v>
      </c>
      <c r="BF2966" s="2">
        <f t="shared" si="1180"/>
        <v>3.2215430365108212E-3</v>
      </c>
      <c r="BG2966" s="2">
        <f t="shared" si="1181"/>
        <v>0</v>
      </c>
      <c r="BH2966" s="2">
        <f t="shared" si="1182"/>
        <v>1.156451346439782E-3</v>
      </c>
      <c r="BJ2966" t="s">
        <v>2147</v>
      </c>
      <c r="BK2966" t="s">
        <v>1565</v>
      </c>
      <c r="BL2966">
        <v>7</v>
      </c>
      <c r="BN2966">
        <v>0</v>
      </c>
      <c r="BO2966" s="60">
        <v>51</v>
      </c>
      <c r="BP2966" s="62">
        <v>79</v>
      </c>
      <c r="BQ2966" s="66">
        <f t="shared" si="1183"/>
        <v>51079</v>
      </c>
      <c r="BR2966" s="66">
        <f t="shared" si="1161"/>
        <v>51079</v>
      </c>
      <c r="BS2966" s="3" t="s">
        <v>3083</v>
      </c>
      <c r="CC2966" s="38" t="str">
        <f>IF($BL2966&lt;&gt;"","",SUMIF(#REF!,$BQ2966,#REF!)-P2966)</f>
        <v/>
      </c>
      <c r="CD2966" s="38" t="str">
        <f>IF($BL2966&lt;&gt;"","",SUMIF(#REF!,$BQ2966,#REF!)-Q2966)</f>
        <v/>
      </c>
      <c r="CE2966" s="38" t="str">
        <f>IF(BQ2966&lt;&gt;"","",SUMIF(#REF!,$BQ2966,#REF!)-R2966)</f>
        <v/>
      </c>
    </row>
    <row r="2967" spans="1:83" ht="14" hidden="1" customHeight="1" outlineLevel="1" x14ac:dyDescent="0.2">
      <c r="A2967" t="s">
        <v>1043</v>
      </c>
      <c r="B2967" t="s">
        <v>1565</v>
      </c>
      <c r="C2967" s="1">
        <f t="shared" si="1174"/>
        <v>4303</v>
      </c>
      <c r="D2967" s="3">
        <f>IF(N2967&gt;0, RANK(N2967,(N2967:P2967,Q2967:AE2967)),0)</f>
        <v>1</v>
      </c>
      <c r="E2967" s="3">
        <f>IF(O2967&gt;0,RANK(O2967,(N2967:P2967,Q2967:AE2967)),0)</f>
        <v>2</v>
      </c>
      <c r="F2967" s="3">
        <f>IF(P2967&gt;0,RANK(P2967,(N2967:P2967,Q2967:AE2967)),0)</f>
        <v>0</v>
      </c>
      <c r="G2967" s="1">
        <f t="shared" si="1172"/>
        <v>398</v>
      </c>
      <c r="H2967" s="2">
        <f t="shared" si="1173"/>
        <v>9.2493609109923311E-2</v>
      </c>
      <c r="I2967" s="2"/>
      <c r="J2967" s="2">
        <f t="shared" si="1175"/>
        <v>0.54241227050894725</v>
      </c>
      <c r="K2967" s="2">
        <f t="shared" si="1176"/>
        <v>0.44991866139902392</v>
      </c>
      <c r="L2967" s="2">
        <f t="shared" si="1177"/>
        <v>0</v>
      </c>
      <c r="M2967" s="2">
        <f t="shared" si="1178"/>
        <v>7.6690680920288301E-3</v>
      </c>
      <c r="N2967" s="38">
        <v>2334</v>
      </c>
      <c r="O2967" s="38">
        <v>1936</v>
      </c>
      <c r="P2967" s="38"/>
      <c r="Q2967" s="38">
        <v>7</v>
      </c>
      <c r="R2967" s="38">
        <v>11</v>
      </c>
      <c r="S2967" s="38"/>
      <c r="T2967" s="38">
        <v>5</v>
      </c>
      <c r="U2967" s="38">
        <v>3</v>
      </c>
      <c r="V2967" s="38"/>
      <c r="W2967" s="38">
        <v>7</v>
      </c>
      <c r="X2967" s="38"/>
      <c r="Y2967" s="38"/>
      <c r="Z2967" s="38"/>
      <c r="AA2967" s="38"/>
      <c r="AB2967" s="38"/>
      <c r="AC2967" s="38"/>
      <c r="AD2967" s="38"/>
      <c r="AE2967" s="38"/>
      <c r="AF2967" s="38"/>
      <c r="AG2967" s="38"/>
      <c r="AH2967" s="38"/>
      <c r="AI2967" s="38"/>
      <c r="AJ2967" s="38"/>
      <c r="AK2967" s="38"/>
      <c r="AL2967" s="38"/>
      <c r="AM2967" s="38"/>
      <c r="AN2967" s="38"/>
      <c r="AO2967" s="38"/>
      <c r="AP2967" s="38"/>
      <c r="AQ2967" s="38"/>
      <c r="AR2967" s="38"/>
      <c r="AS2967" s="38"/>
      <c r="AT2967" s="38"/>
      <c r="AU2967" s="38"/>
      <c r="AV2967" s="38"/>
      <c r="AW2967" s="38"/>
      <c r="AX2967" s="38"/>
      <c r="AY2967" s="38"/>
      <c r="BA2967" s="3">
        <f>IF(Q2967&gt;0,RANK(Q2967,(N2967:P2967,Q2967:AE2967)),0)</f>
        <v>4</v>
      </c>
      <c r="BB2967" s="3">
        <f>IF(R2967&gt;0,RANK(R2967,(N2967:P2967,Q2967:AE2967)),0)</f>
        <v>3</v>
      </c>
      <c r="BC2967" s="3">
        <f>IF(S2967&gt;0,RANK(S2967,(N2967:P2967,Q2967:AE2967)),0)</f>
        <v>0</v>
      </c>
      <c r="BD2967" s="3">
        <f>IF(T2967&gt;0,RANK(T2967,(N2967:P2967,Q2967:AE2967)),0)</f>
        <v>6</v>
      </c>
      <c r="BE2967" s="2">
        <f t="shared" si="1179"/>
        <v>1.6267720195212642E-3</v>
      </c>
      <c r="BF2967" s="2">
        <f t="shared" si="1180"/>
        <v>2.5563560306762724E-3</v>
      </c>
      <c r="BG2967" s="2">
        <f t="shared" si="1181"/>
        <v>0</v>
      </c>
      <c r="BH2967" s="2">
        <f t="shared" si="1182"/>
        <v>1.1619800139437602E-3</v>
      </c>
      <c r="BJ2967" t="s">
        <v>1043</v>
      </c>
      <c r="BK2967" t="s">
        <v>1565</v>
      </c>
      <c r="BL2967">
        <v>4</v>
      </c>
      <c r="BN2967">
        <v>0</v>
      </c>
      <c r="BO2967" s="60">
        <v>51</v>
      </c>
      <c r="BP2967" s="62">
        <v>81</v>
      </c>
      <c r="BQ2967" s="66">
        <f t="shared" si="1183"/>
        <v>51081</v>
      </c>
      <c r="BR2967" s="66">
        <f t="shared" si="1161"/>
        <v>51081</v>
      </c>
      <c r="BS2967" s="3" t="s">
        <v>3083</v>
      </c>
      <c r="CC2967" s="38" t="str">
        <f>IF($BL2967&lt;&gt;"","",SUMIF(#REF!,$BQ2967,#REF!)-P2967)</f>
        <v/>
      </c>
      <c r="CD2967" s="38" t="str">
        <f>IF($BL2967&lt;&gt;"","",SUMIF(#REF!,$BQ2967,#REF!)-Q2967)</f>
        <v/>
      </c>
      <c r="CE2967" s="38" t="str">
        <f>IF(BQ2967&lt;&gt;"","",SUMIF(#REF!,$BQ2967,#REF!)-R2967)</f>
        <v/>
      </c>
    </row>
    <row r="2968" spans="1:83" ht="14" hidden="1" customHeight="1" outlineLevel="1" x14ac:dyDescent="0.2">
      <c r="A2968" t="s">
        <v>384</v>
      </c>
      <c r="B2968" t="s">
        <v>1565</v>
      </c>
      <c r="C2968" s="1">
        <f t="shared" si="1174"/>
        <v>17871</v>
      </c>
      <c r="D2968" s="3">
        <f>IF(N2968&gt;0, RANK(N2968,(N2968:P2968,Q2968:AE2968)),0)</f>
        <v>2</v>
      </c>
      <c r="E2968" s="3">
        <f>IF(O2968&gt;0,RANK(O2968,(N2968:P2968,Q2968:AE2968)),0)</f>
        <v>1</v>
      </c>
      <c r="F2968" s="3">
        <f>IF(P2968&gt;0,RANK(P2968,(N2968:P2968,Q2968:AE2968)),0)</f>
        <v>0</v>
      </c>
      <c r="G2968" s="1">
        <f t="shared" si="1172"/>
        <v>3757</v>
      </c>
      <c r="H2968" s="2">
        <f t="shared" si="1173"/>
        <v>0.21022886240277544</v>
      </c>
      <c r="I2968" s="2"/>
      <c r="J2968" s="2">
        <f t="shared" si="1175"/>
        <v>0.39080073862682557</v>
      </c>
      <c r="K2968" s="2">
        <f t="shared" si="1176"/>
        <v>0.60102960102960101</v>
      </c>
      <c r="L2968" s="2">
        <f t="shared" si="1177"/>
        <v>0</v>
      </c>
      <c r="M2968" s="2">
        <f t="shared" si="1178"/>
        <v>8.1696603435734705E-3</v>
      </c>
      <c r="N2968" s="38">
        <v>6984</v>
      </c>
      <c r="O2968" s="38">
        <v>10741</v>
      </c>
      <c r="P2968" s="38"/>
      <c r="Q2968" s="38">
        <v>47</v>
      </c>
      <c r="R2968" s="38">
        <v>30</v>
      </c>
      <c r="S2968" s="38"/>
      <c r="T2968" s="38">
        <v>18</v>
      </c>
      <c r="U2968" s="38">
        <v>24</v>
      </c>
      <c r="V2968" s="38"/>
      <c r="W2968" s="38">
        <v>27</v>
      </c>
      <c r="X2968" s="38"/>
      <c r="Y2968" s="38"/>
      <c r="Z2968" s="38"/>
      <c r="AA2968" s="38"/>
      <c r="AB2968" s="38"/>
      <c r="AC2968" s="38"/>
      <c r="AD2968" s="38"/>
      <c r="AE2968" s="38"/>
      <c r="AF2968" s="38"/>
      <c r="AG2968" s="38"/>
      <c r="AH2968" s="38"/>
      <c r="AI2968" s="38"/>
      <c r="AJ2968" s="38"/>
      <c r="AK2968" s="38"/>
      <c r="AL2968" s="38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BA2968" s="3">
        <f>IF(Q2968&gt;0,RANK(Q2968,(N2968:P2968,Q2968:AE2968)),0)</f>
        <v>3</v>
      </c>
      <c r="BB2968" s="3">
        <f>IF(R2968&gt;0,RANK(R2968,(N2968:P2968,Q2968:AE2968)),0)</f>
        <v>4</v>
      </c>
      <c r="BC2968" s="3">
        <f>IF(S2968&gt;0,RANK(S2968,(N2968:P2968,Q2968:AE2968)),0)</f>
        <v>0</v>
      </c>
      <c r="BD2968" s="3">
        <f>IF(T2968&gt;0,RANK(T2968,(N2968:P2968,Q2968:AE2968)),0)</f>
        <v>7</v>
      </c>
      <c r="BE2968" s="2">
        <f t="shared" si="1179"/>
        <v>2.6299591516982823E-3</v>
      </c>
      <c r="BF2968" s="2">
        <f t="shared" si="1180"/>
        <v>1.6786973308712439E-3</v>
      </c>
      <c r="BG2968" s="2">
        <f t="shared" si="1181"/>
        <v>0</v>
      </c>
      <c r="BH2968" s="2">
        <f t="shared" si="1182"/>
        <v>1.0072183985227463E-3</v>
      </c>
      <c r="BJ2968" t="s">
        <v>384</v>
      </c>
      <c r="BK2968" t="s">
        <v>1565</v>
      </c>
      <c r="BL2968">
        <v>5</v>
      </c>
      <c r="BN2968">
        <v>0</v>
      </c>
      <c r="BO2968" s="60">
        <v>51</v>
      </c>
      <c r="BP2968" s="62">
        <v>83</v>
      </c>
      <c r="BQ2968" s="66">
        <f t="shared" si="1183"/>
        <v>51083</v>
      </c>
      <c r="BR2968" s="66">
        <f t="shared" si="1161"/>
        <v>51083</v>
      </c>
      <c r="BS2968" s="3" t="s">
        <v>3083</v>
      </c>
      <c r="CC2968" s="38" t="str">
        <f>IF($BL2968&lt;&gt;"","",SUMIF(#REF!,$BQ2968,#REF!)-P2968)</f>
        <v/>
      </c>
      <c r="CD2968" s="38" t="str">
        <f>IF($BL2968&lt;&gt;"","",SUMIF(#REF!,$BQ2968,#REF!)-Q2968)</f>
        <v/>
      </c>
      <c r="CE2968" s="38" t="str">
        <f>IF(BQ2968&lt;&gt;"","",SUMIF(#REF!,$BQ2968,#REF!)-R2968)</f>
        <v/>
      </c>
    </row>
    <row r="2969" spans="1:83" ht="14" hidden="1" customHeight="1" outlineLevel="1" x14ac:dyDescent="0.2">
      <c r="A2969" t="s">
        <v>675</v>
      </c>
      <c r="B2969" t="s">
        <v>1565</v>
      </c>
      <c r="C2969" s="1">
        <f t="shared" si="1174"/>
        <v>73404</v>
      </c>
      <c r="D2969" s="3">
        <f>IF(N2969&gt;0, RANK(N2969,(N2969:P2969,Q2969:AE2969)),0)</f>
        <v>2</v>
      </c>
      <c r="E2969" s="3">
        <f>IF(O2969&gt;0,RANK(O2969,(N2969:P2969,Q2969:AE2969)),0)</f>
        <v>1</v>
      </c>
      <c r="F2969" s="3">
        <f>IF(P2969&gt;0,RANK(P2969,(N2969:P2969,Q2969:AE2969)),0)</f>
        <v>0</v>
      </c>
      <c r="G2969" s="1">
        <f t="shared" si="1172"/>
        <v>18836</v>
      </c>
      <c r="H2969" s="2">
        <f t="shared" si="1173"/>
        <v>0.25660726935861805</v>
      </c>
      <c r="I2969" s="2"/>
      <c r="J2969" s="2">
        <f t="shared" si="1175"/>
        <v>0.36418996239986923</v>
      </c>
      <c r="K2969" s="2">
        <f t="shared" si="1176"/>
        <v>0.62079723175848722</v>
      </c>
      <c r="L2969" s="2">
        <f t="shared" si="1177"/>
        <v>0</v>
      </c>
      <c r="M2969" s="2">
        <f t="shared" si="1178"/>
        <v>1.5012805841643551E-2</v>
      </c>
      <c r="N2969" s="38">
        <v>26733</v>
      </c>
      <c r="O2969" s="38">
        <v>45569</v>
      </c>
      <c r="P2969" s="38"/>
      <c r="Q2969" s="38">
        <v>356</v>
      </c>
      <c r="R2969" s="38">
        <v>268</v>
      </c>
      <c r="S2969" s="38"/>
      <c r="T2969" s="38">
        <v>83</v>
      </c>
      <c r="U2969" s="38">
        <v>78</v>
      </c>
      <c r="V2969" s="38"/>
      <c r="W2969" s="38">
        <v>317</v>
      </c>
      <c r="X2969" s="38"/>
      <c r="Y2969" s="38"/>
      <c r="Z2969" s="38"/>
      <c r="AA2969" s="38"/>
      <c r="AB2969" s="38"/>
      <c r="AC2969" s="38"/>
      <c r="AD2969" s="38"/>
      <c r="AE2969" s="38"/>
      <c r="AF2969" s="38"/>
      <c r="AG2969" s="38"/>
      <c r="AH2969" s="38"/>
      <c r="AI2969" s="38"/>
      <c r="AJ2969" s="38"/>
      <c r="AK2969" s="38"/>
      <c r="AL2969" s="38"/>
      <c r="AM2969" s="38"/>
      <c r="AN2969" s="38"/>
      <c r="AO2969" s="38"/>
      <c r="AP2969" s="38"/>
      <c r="AQ2969" s="38"/>
      <c r="AR2969" s="38"/>
      <c r="AS2969" s="38"/>
      <c r="AT2969" s="38"/>
      <c r="AU2969" s="38"/>
      <c r="AV2969" s="38"/>
      <c r="AW2969" s="38"/>
      <c r="AX2969" s="38"/>
      <c r="AY2969" s="38"/>
      <c r="BA2969" s="3">
        <f>IF(Q2969&gt;0,RANK(Q2969,(N2969:P2969,Q2969:AE2969)),0)</f>
        <v>3</v>
      </c>
      <c r="BB2969" s="3">
        <f>IF(R2969&gt;0,RANK(R2969,(N2969:P2969,Q2969:AE2969)),0)</f>
        <v>5</v>
      </c>
      <c r="BC2969" s="3">
        <f>IF(S2969&gt;0,RANK(S2969,(N2969:P2969,Q2969:AE2969)),0)</f>
        <v>0</v>
      </c>
      <c r="BD2969" s="3">
        <f>IF(T2969&gt;0,RANK(T2969,(N2969:P2969,Q2969:AE2969)),0)</f>
        <v>6</v>
      </c>
      <c r="BE2969" s="2">
        <f t="shared" si="1179"/>
        <v>4.849871941583565E-3</v>
      </c>
      <c r="BF2969" s="2">
        <f t="shared" si="1180"/>
        <v>3.651027191978639E-3</v>
      </c>
      <c r="BG2969" s="2">
        <f t="shared" si="1181"/>
        <v>0</v>
      </c>
      <c r="BH2969" s="2">
        <f t="shared" si="1182"/>
        <v>1.1307285706501009E-3</v>
      </c>
      <c r="BJ2969" t="s">
        <v>675</v>
      </c>
      <c r="BK2969" t="s">
        <v>1565</v>
      </c>
      <c r="BN2969">
        <v>0</v>
      </c>
      <c r="BO2969" s="60">
        <v>51</v>
      </c>
      <c r="BP2969" s="62">
        <v>85</v>
      </c>
      <c r="BQ2969" s="66">
        <f t="shared" si="1183"/>
        <v>51085</v>
      </c>
      <c r="BR2969" s="66">
        <f t="shared" si="1161"/>
        <v>51085</v>
      </c>
      <c r="BS2969" s="3" t="s">
        <v>3083</v>
      </c>
      <c r="CC2969" s="38" t="e">
        <f>IF($BL2969&lt;&gt;"","",SUMIF(#REF!,$BQ2969,#REF!)-P2969)</f>
        <v>#REF!</v>
      </c>
      <c r="CD2969" s="38" t="e">
        <f>IF($BL2969&lt;&gt;"","",SUMIF(#REF!,$BQ2969,#REF!)-Q2969)</f>
        <v>#REF!</v>
      </c>
      <c r="CE2969" s="38" t="str">
        <f>IF(BQ2969&lt;&gt;"","",SUMIF(#REF!,$BQ2969,#REF!)-R2969)</f>
        <v/>
      </c>
    </row>
    <row r="2970" spans="1:83" ht="14" hidden="1" customHeight="1" outlineLevel="1" x14ac:dyDescent="0.2">
      <c r="A2970" t="s">
        <v>1178</v>
      </c>
      <c r="B2970" t="s">
        <v>1565</v>
      </c>
      <c r="C2970" s="1">
        <f t="shared" si="1174"/>
        <v>181489</v>
      </c>
      <c r="D2970" s="3">
        <f>IF(N2970&gt;0, RANK(N2970,(N2970:P2970,Q2970:AE2970)),0)</f>
        <v>1</v>
      </c>
      <c r="E2970" s="3">
        <f>IF(O2970&gt;0,RANK(O2970,(N2970:P2970,Q2970:AE2970)),0)</f>
        <v>2</v>
      </c>
      <c r="F2970" s="3">
        <f>IF(P2970&gt;0,RANK(P2970,(N2970:P2970,Q2970:AE2970)),0)</f>
        <v>0</v>
      </c>
      <c r="G2970" s="1">
        <f t="shared" si="1172"/>
        <v>52158</v>
      </c>
      <c r="H2970" s="2">
        <f t="shared" si="1173"/>
        <v>0.28738931836089238</v>
      </c>
      <c r="I2970" s="2"/>
      <c r="J2970" s="2">
        <f t="shared" si="1175"/>
        <v>0.63386761732115993</v>
      </c>
      <c r="K2970" s="2">
        <f t="shared" si="1176"/>
        <v>0.34647829896026755</v>
      </c>
      <c r="L2970" s="2">
        <f t="shared" si="1177"/>
        <v>0</v>
      </c>
      <c r="M2970" s="2">
        <f t="shared" si="1178"/>
        <v>1.9654083718572524E-2</v>
      </c>
      <c r="N2970" s="38">
        <v>115040</v>
      </c>
      <c r="O2970" s="38">
        <v>62882</v>
      </c>
      <c r="P2970" s="38"/>
      <c r="Q2970" s="38">
        <v>737</v>
      </c>
      <c r="R2970" s="38">
        <v>1165</v>
      </c>
      <c r="S2970" s="38"/>
      <c r="T2970" s="38">
        <v>378</v>
      </c>
      <c r="U2970" s="38">
        <v>440</v>
      </c>
      <c r="V2970" s="38"/>
      <c r="W2970" s="38">
        <v>847</v>
      </c>
      <c r="X2970" s="38"/>
      <c r="Y2970" s="38"/>
      <c r="Z2970" s="38"/>
      <c r="AA2970" s="38"/>
      <c r="AB2970" s="38"/>
      <c r="AC2970" s="38"/>
      <c r="AD2970" s="38"/>
      <c r="AE2970" s="38"/>
      <c r="AF2970" s="38"/>
      <c r="AG2970" s="38"/>
      <c r="AH2970" s="38"/>
      <c r="AI2970" s="38"/>
      <c r="AJ2970" s="38"/>
      <c r="AK2970" s="38"/>
      <c r="AL2970" s="38"/>
      <c r="AM2970" s="38"/>
      <c r="AN2970" s="38"/>
      <c r="AO2970" s="38"/>
      <c r="AP2970" s="38"/>
      <c r="AQ2970" s="38"/>
      <c r="AR2970" s="38"/>
      <c r="AS2970" s="38"/>
      <c r="AT2970" s="38"/>
      <c r="AU2970" s="38"/>
      <c r="AV2970" s="38"/>
      <c r="AW2970" s="38"/>
      <c r="AX2970" s="38"/>
      <c r="AY2970" s="38"/>
      <c r="BA2970" s="3">
        <f>IF(Q2970&gt;0,RANK(Q2970,(N2970:P2970,Q2970:AE2970)),0)</f>
        <v>5</v>
      </c>
      <c r="BB2970" s="3">
        <f>IF(R2970&gt;0,RANK(R2970,(N2970:P2970,Q2970:AE2970)),0)</f>
        <v>3</v>
      </c>
      <c r="BC2970" s="3">
        <f>IF(S2970&gt;0,RANK(S2970,(N2970:P2970,Q2970:AE2970)),0)</f>
        <v>0</v>
      </c>
      <c r="BD2970" s="3">
        <f>IF(T2970&gt;0,RANK(T2970,(N2970:P2970,Q2970:AE2970)),0)</f>
        <v>7</v>
      </c>
      <c r="BE2970" s="2">
        <f t="shared" si="1179"/>
        <v>4.0608521728589609E-3</v>
      </c>
      <c r="BF2970" s="2">
        <f t="shared" si="1180"/>
        <v>6.4191218200552102E-3</v>
      </c>
      <c r="BG2970" s="2">
        <f t="shared" si="1181"/>
        <v>0</v>
      </c>
      <c r="BH2970" s="2">
        <f t="shared" si="1182"/>
        <v>2.0827708566359395E-3</v>
      </c>
      <c r="BJ2970" t="s">
        <v>1178</v>
      </c>
      <c r="BK2970" t="s">
        <v>1565</v>
      </c>
      <c r="BN2970">
        <v>0</v>
      </c>
      <c r="BO2970" s="60">
        <v>51</v>
      </c>
      <c r="BP2970" s="62">
        <v>87</v>
      </c>
      <c r="BQ2970" s="66">
        <f t="shared" si="1183"/>
        <v>51087</v>
      </c>
      <c r="BR2970" s="66">
        <f t="shared" si="1161"/>
        <v>51087</v>
      </c>
      <c r="BS2970" s="3" t="s">
        <v>3083</v>
      </c>
      <c r="CC2970" s="38" t="e">
        <f>IF($BL2970&lt;&gt;"","",SUMIF(#REF!,$BQ2970,#REF!)-P2970)</f>
        <v>#REF!</v>
      </c>
      <c r="CD2970" s="38" t="e">
        <f>IF($BL2970&lt;&gt;"","",SUMIF(#REF!,$BQ2970,#REF!)-Q2970)</f>
        <v>#REF!</v>
      </c>
      <c r="CE2970" s="38" t="str">
        <f>IF(BQ2970&lt;&gt;"","",SUMIF(#REF!,$BQ2970,#REF!)-R2970)</f>
        <v/>
      </c>
    </row>
    <row r="2971" spans="1:83" ht="14" hidden="1" customHeight="1" outlineLevel="1" x14ac:dyDescent="0.2">
      <c r="A2971" t="s">
        <v>3055</v>
      </c>
      <c r="B2971" t="s">
        <v>1565</v>
      </c>
      <c r="C2971" s="1">
        <f t="shared" si="1174"/>
        <v>25474</v>
      </c>
      <c r="D2971" s="3">
        <f>IF(N2971&gt;0, RANK(N2971,(N2971:P2971,Q2971:AE2971)),0)</f>
        <v>2</v>
      </c>
      <c r="E2971" s="3">
        <f>IF(O2971&gt;0,RANK(O2971,(N2971:P2971,Q2971:AE2971)),0)</f>
        <v>1</v>
      </c>
      <c r="F2971" s="3">
        <f>IF(P2971&gt;0,RANK(P2971,(N2971:P2971,Q2971:AE2971)),0)</f>
        <v>0</v>
      </c>
      <c r="G2971" s="1">
        <f t="shared" si="1172"/>
        <v>8343</v>
      </c>
      <c r="H2971" s="2">
        <f t="shared" si="1173"/>
        <v>0.3275104027636021</v>
      </c>
      <c r="I2971" s="2"/>
      <c r="J2971" s="2">
        <f t="shared" si="1175"/>
        <v>0.33198555389809214</v>
      </c>
      <c r="K2971" s="2">
        <f t="shared" si="1176"/>
        <v>0.65949595666169425</v>
      </c>
      <c r="L2971" s="2">
        <f t="shared" si="1177"/>
        <v>0</v>
      </c>
      <c r="M2971" s="2">
        <f t="shared" si="1178"/>
        <v>8.5184894402136058E-3</v>
      </c>
      <c r="N2971" s="38">
        <v>8457</v>
      </c>
      <c r="O2971" s="38">
        <v>16800</v>
      </c>
      <c r="P2971" s="38"/>
      <c r="Q2971" s="38">
        <v>56</v>
      </c>
      <c r="R2971" s="38">
        <v>48</v>
      </c>
      <c r="S2971" s="38"/>
      <c r="T2971" s="38">
        <v>29</v>
      </c>
      <c r="U2971" s="38">
        <v>23</v>
      </c>
      <c r="V2971" s="38"/>
      <c r="W2971" s="38">
        <v>61</v>
      </c>
      <c r="X2971" s="38"/>
      <c r="Y2971" s="38"/>
      <c r="Z2971" s="38"/>
      <c r="AA2971" s="38"/>
      <c r="AB2971" s="38"/>
      <c r="AC2971" s="38"/>
      <c r="AD2971" s="38"/>
      <c r="AE2971" s="38"/>
      <c r="AF2971" s="38"/>
      <c r="AG2971" s="38"/>
      <c r="AH2971" s="38"/>
      <c r="AI2971" s="38"/>
      <c r="AJ2971" s="38"/>
      <c r="AK2971" s="38"/>
      <c r="AL2971" s="38"/>
      <c r="AM2971" s="38"/>
      <c r="AN2971" s="38"/>
      <c r="AO2971" s="38"/>
      <c r="AP2971" s="38"/>
      <c r="AQ2971" s="38"/>
      <c r="AR2971" s="38"/>
      <c r="AS2971" s="38"/>
      <c r="AT2971" s="38"/>
      <c r="AU2971" s="38"/>
      <c r="AV2971" s="38"/>
      <c r="AW2971" s="38"/>
      <c r="AX2971" s="38"/>
      <c r="AY2971" s="38"/>
      <c r="BA2971" s="3">
        <f>IF(Q2971&gt;0,RANK(Q2971,(N2971:P2971,Q2971:AE2971)),0)</f>
        <v>4</v>
      </c>
      <c r="BB2971" s="3">
        <f>IF(R2971&gt;0,RANK(R2971,(N2971:P2971,Q2971:AE2971)),0)</f>
        <v>5</v>
      </c>
      <c r="BC2971" s="3">
        <f>IF(S2971&gt;0,RANK(S2971,(N2971:P2971,Q2971:AE2971)),0)</f>
        <v>0</v>
      </c>
      <c r="BD2971" s="3">
        <f>IF(T2971&gt;0,RANK(T2971,(N2971:P2971,Q2971:AE2971)),0)</f>
        <v>6</v>
      </c>
      <c r="BE2971" s="2">
        <f t="shared" si="1179"/>
        <v>2.198319855538981E-3</v>
      </c>
      <c r="BF2971" s="2">
        <f t="shared" si="1180"/>
        <v>1.884274161890555E-3</v>
      </c>
      <c r="BG2971" s="2">
        <f t="shared" si="1181"/>
        <v>0</v>
      </c>
      <c r="BH2971" s="2">
        <f t="shared" si="1182"/>
        <v>1.1384156394755437E-3</v>
      </c>
      <c r="BJ2971" t="s">
        <v>3055</v>
      </c>
      <c r="BK2971" t="s">
        <v>1565</v>
      </c>
      <c r="BL2971">
        <v>9</v>
      </c>
      <c r="BN2971">
        <v>0</v>
      </c>
      <c r="BO2971" s="60">
        <v>51</v>
      </c>
      <c r="BP2971" s="62">
        <v>89</v>
      </c>
      <c r="BQ2971" s="66">
        <f t="shared" si="1183"/>
        <v>51089</v>
      </c>
      <c r="BR2971" s="66">
        <f t="shared" si="1161"/>
        <v>51089</v>
      </c>
      <c r="BS2971" s="3" t="s">
        <v>3083</v>
      </c>
      <c r="CC2971" s="38" t="str">
        <f>IF($BL2971&lt;&gt;"","",SUMIF(#REF!,$BQ2971,#REF!)-P2971)</f>
        <v/>
      </c>
      <c r="CD2971" s="38" t="str">
        <f>IF($BL2971&lt;&gt;"","",SUMIF(#REF!,$BQ2971,#REF!)-Q2971)</f>
        <v/>
      </c>
      <c r="CE2971" s="38" t="str">
        <f>IF(BQ2971&lt;&gt;"","",SUMIF(#REF!,$BQ2971,#REF!)-R2971)</f>
        <v/>
      </c>
    </row>
    <row r="2972" spans="1:83" ht="14" hidden="1" customHeight="1" outlineLevel="1" x14ac:dyDescent="0.2">
      <c r="A2972" t="s">
        <v>1950</v>
      </c>
      <c r="B2972" t="s">
        <v>1565</v>
      </c>
      <c r="C2972" s="1">
        <f t="shared" si="1174"/>
        <v>1535</v>
      </c>
      <c r="D2972" s="3">
        <f>IF(N2972&gt;0, RANK(N2972,(N2972:P2972,Q2972:AE2972)),0)</f>
        <v>2</v>
      </c>
      <c r="E2972" s="3">
        <f>IF(O2972&gt;0,RANK(O2972,(N2972:P2972,Q2972:AE2972)),0)</f>
        <v>1</v>
      </c>
      <c r="F2972" s="3">
        <f>IF(P2972&gt;0,RANK(P2972,(N2972:P2972,Q2972:AE2972)),0)</f>
        <v>0</v>
      </c>
      <c r="G2972" s="1">
        <f t="shared" si="1172"/>
        <v>679</v>
      </c>
      <c r="H2972" s="2">
        <f t="shared" si="1173"/>
        <v>0.44234527687296415</v>
      </c>
      <c r="I2972" s="2"/>
      <c r="J2972" s="2">
        <f t="shared" si="1175"/>
        <v>0.27100977198697068</v>
      </c>
      <c r="K2972" s="2">
        <f t="shared" si="1176"/>
        <v>0.71335504885993484</v>
      </c>
      <c r="L2972" s="2">
        <f t="shared" si="1177"/>
        <v>0</v>
      </c>
      <c r="M2972" s="2">
        <f t="shared" si="1178"/>
        <v>1.5635179153094536E-2</v>
      </c>
      <c r="N2972" s="38">
        <v>416</v>
      </c>
      <c r="O2972" s="38">
        <v>1095</v>
      </c>
      <c r="P2972" s="38"/>
      <c r="Q2972" s="38">
        <v>7</v>
      </c>
      <c r="R2972" s="38">
        <v>6</v>
      </c>
      <c r="S2972" s="38"/>
      <c r="T2972" s="38">
        <v>0</v>
      </c>
      <c r="U2972" s="38">
        <v>5</v>
      </c>
      <c r="V2972" s="38"/>
      <c r="W2972" s="38">
        <v>6</v>
      </c>
      <c r="X2972" s="38"/>
      <c r="Y2972" s="38"/>
      <c r="Z2972" s="38"/>
      <c r="AA2972" s="38"/>
      <c r="AB2972" s="38"/>
      <c r="AC2972" s="38"/>
      <c r="AD2972" s="38"/>
      <c r="AE2972" s="38"/>
      <c r="AF2972" s="38"/>
      <c r="AG2972" s="38"/>
      <c r="AH2972" s="38"/>
      <c r="AI2972" s="38"/>
      <c r="AJ2972" s="38"/>
      <c r="AK2972" s="38"/>
      <c r="AL2972" s="38"/>
      <c r="AM2972" s="38"/>
      <c r="AN2972" s="38"/>
      <c r="AO2972" s="38"/>
      <c r="AP2972" s="38"/>
      <c r="AQ2972" s="38"/>
      <c r="AR2972" s="38"/>
      <c r="AS2972" s="38"/>
      <c r="AT2972" s="38"/>
      <c r="AU2972" s="38"/>
      <c r="AV2972" s="38"/>
      <c r="AW2972" s="38"/>
      <c r="AX2972" s="38"/>
      <c r="AY2972" s="38"/>
      <c r="BA2972" s="3">
        <f>IF(Q2972&gt;0,RANK(Q2972,(N2972:P2972,Q2972:AE2972)),0)</f>
        <v>3</v>
      </c>
      <c r="BB2972" s="3">
        <f>IF(R2972&gt;0,RANK(R2972,(N2972:P2972,Q2972:AE2972)),0)</f>
        <v>4</v>
      </c>
      <c r="BC2972" s="3">
        <f>IF(S2972&gt;0,RANK(S2972,(N2972:P2972,Q2972:AE2972)),0)</f>
        <v>0</v>
      </c>
      <c r="BD2972" s="3">
        <f>IF(T2972&gt;0,RANK(T2972,(N2972:P2972,Q2972:AE2972)),0)</f>
        <v>0</v>
      </c>
      <c r="BE2972" s="2">
        <f t="shared" si="1179"/>
        <v>4.560260586319218E-3</v>
      </c>
      <c r="BF2972" s="2">
        <f t="shared" si="1180"/>
        <v>3.9087947882736158E-3</v>
      </c>
      <c r="BG2972" s="2">
        <f t="shared" si="1181"/>
        <v>0</v>
      </c>
      <c r="BH2972" s="2">
        <f t="shared" si="1182"/>
        <v>0</v>
      </c>
      <c r="BJ2972" t="s">
        <v>1950</v>
      </c>
      <c r="BK2972" t="s">
        <v>1565</v>
      </c>
      <c r="BL2972">
        <v>6</v>
      </c>
      <c r="BN2972">
        <v>0</v>
      </c>
      <c r="BO2972" s="60">
        <v>51</v>
      </c>
      <c r="BP2972" s="62">
        <v>91</v>
      </c>
      <c r="BQ2972" s="66">
        <f t="shared" si="1183"/>
        <v>51091</v>
      </c>
      <c r="BR2972" s="66">
        <f t="shared" si="1161"/>
        <v>51091</v>
      </c>
      <c r="BS2972" s="3" t="s">
        <v>3083</v>
      </c>
      <c r="CC2972" s="38" t="str">
        <f>IF($BL2972&lt;&gt;"","",SUMIF(#REF!,$BQ2972,#REF!)-P2972)</f>
        <v/>
      </c>
      <c r="CD2972" s="38" t="str">
        <f>IF($BL2972&lt;&gt;"","",SUMIF(#REF!,$BQ2972,#REF!)-Q2972)</f>
        <v/>
      </c>
      <c r="CE2972" s="38" t="str">
        <f>IF(BQ2972&lt;&gt;"","",SUMIF(#REF!,$BQ2972,#REF!)-R2972)</f>
        <v/>
      </c>
    </row>
    <row r="2973" spans="1:83" ht="14" hidden="1" customHeight="1" outlineLevel="1" x14ac:dyDescent="0.2">
      <c r="A2973" t="s">
        <v>705</v>
      </c>
      <c r="B2973" t="s">
        <v>1565</v>
      </c>
      <c r="C2973" s="1">
        <f t="shared" si="1174"/>
        <v>24762</v>
      </c>
      <c r="D2973" s="3">
        <f>IF(N2973&gt;0, RANK(N2973,(N2973:P2973,Q2973:AE2973)),0)</f>
        <v>2</v>
      </c>
      <c r="E2973" s="3">
        <f>IF(O2973&gt;0,RANK(O2973,(N2973:P2973,Q2973:AE2973)),0)</f>
        <v>1</v>
      </c>
      <c r="F2973" s="3">
        <f>IF(P2973&gt;0,RANK(P2973,(N2973:P2973,Q2973:AE2973)),0)</f>
        <v>0</v>
      </c>
      <c r="G2973" s="1">
        <f t="shared" si="1172"/>
        <v>4880</v>
      </c>
      <c r="H2973" s="2">
        <f t="shared" si="1173"/>
        <v>0.19707616509167272</v>
      </c>
      <c r="I2973" s="2"/>
      <c r="J2973" s="2">
        <f t="shared" si="1175"/>
        <v>0.39491963492448107</v>
      </c>
      <c r="K2973" s="2">
        <f t="shared" si="1176"/>
        <v>0.59199580001615382</v>
      </c>
      <c r="L2973" s="2">
        <f t="shared" si="1177"/>
        <v>0</v>
      </c>
      <c r="M2973" s="2">
        <f t="shared" si="1178"/>
        <v>1.3084565059365172E-2</v>
      </c>
      <c r="N2973" s="38">
        <v>9779</v>
      </c>
      <c r="O2973" s="38">
        <v>14659</v>
      </c>
      <c r="P2973" s="38"/>
      <c r="Q2973" s="38">
        <v>91</v>
      </c>
      <c r="R2973" s="38">
        <v>59</v>
      </c>
      <c r="S2973" s="38"/>
      <c r="T2973" s="38">
        <v>38</v>
      </c>
      <c r="U2973" s="38">
        <v>46</v>
      </c>
      <c r="V2973" s="38"/>
      <c r="W2973" s="38">
        <v>90</v>
      </c>
      <c r="X2973" s="38"/>
      <c r="Y2973" s="38"/>
      <c r="Z2973" s="38"/>
      <c r="AA2973" s="38"/>
      <c r="AB2973" s="38"/>
      <c r="AC2973" s="38"/>
      <c r="AD2973" s="38"/>
      <c r="AE2973" s="38"/>
      <c r="AF2973" s="38"/>
      <c r="AG2973" s="38"/>
      <c r="AH2973" s="38"/>
      <c r="AI2973" s="38"/>
      <c r="AJ2973" s="38"/>
      <c r="AK2973" s="38"/>
      <c r="AL2973" s="38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BA2973" s="3">
        <f>IF(Q2973&gt;0,RANK(Q2973,(N2973:P2973,Q2973:AE2973)),0)</f>
        <v>3</v>
      </c>
      <c r="BB2973" s="3">
        <f>IF(R2973&gt;0,RANK(R2973,(N2973:P2973,Q2973:AE2973)),0)</f>
        <v>5</v>
      </c>
      <c r="BC2973" s="3">
        <f>IF(S2973&gt;0,RANK(S2973,(N2973:P2973,Q2973:AE2973)),0)</f>
        <v>0</v>
      </c>
      <c r="BD2973" s="3">
        <f>IF(T2973&gt;0,RANK(T2973,(N2973:P2973,Q2973:AE2973)),0)</f>
        <v>7</v>
      </c>
      <c r="BE2973" s="2">
        <f t="shared" si="1179"/>
        <v>3.6749858654389791E-3</v>
      </c>
      <c r="BF2973" s="2">
        <f t="shared" si="1180"/>
        <v>2.3826831435263709E-3</v>
      </c>
      <c r="BG2973" s="2">
        <f t="shared" si="1181"/>
        <v>0</v>
      </c>
      <c r="BH2973" s="2">
        <f t="shared" si="1182"/>
        <v>1.534609482271222E-3</v>
      </c>
      <c r="BJ2973" t="s">
        <v>705</v>
      </c>
      <c r="BK2973" t="s">
        <v>1565</v>
      </c>
      <c r="BL2973">
        <v>2</v>
      </c>
      <c r="BN2973">
        <v>0</v>
      </c>
      <c r="BO2973" s="60">
        <v>51</v>
      </c>
      <c r="BP2973" s="62">
        <v>93</v>
      </c>
      <c r="BQ2973" s="66">
        <f t="shared" si="1183"/>
        <v>51093</v>
      </c>
      <c r="BR2973" s="66">
        <f t="shared" si="1161"/>
        <v>51093</v>
      </c>
      <c r="BS2973" s="3" t="s">
        <v>3083</v>
      </c>
      <c r="CC2973" s="38" t="str">
        <f>IF($BL2973&lt;&gt;"","",SUMIF(#REF!,$BQ2973,#REF!)-P2973)</f>
        <v/>
      </c>
      <c r="CD2973" s="38" t="str">
        <f>IF($BL2973&lt;&gt;"","",SUMIF(#REF!,$BQ2973,#REF!)-Q2973)</f>
        <v/>
      </c>
      <c r="CE2973" s="38" t="str">
        <f>IF(BQ2973&lt;&gt;"","",SUMIF(#REF!,$BQ2973,#REF!)-R2973)</f>
        <v/>
      </c>
    </row>
    <row r="2974" spans="1:83" ht="14" hidden="1" customHeight="1" outlineLevel="1" x14ac:dyDescent="0.2">
      <c r="A2974" t="s">
        <v>706</v>
      </c>
      <c r="B2974" t="s">
        <v>1565</v>
      </c>
      <c r="C2974" s="1">
        <f t="shared" si="1174"/>
        <v>51274</v>
      </c>
      <c r="D2974" s="3">
        <f>IF(N2974&gt;0, RANK(N2974,(N2974:P2974,Q2974:AE2974)),0)</f>
        <v>1</v>
      </c>
      <c r="E2974" s="3">
        <f>IF(O2974&gt;0,RANK(O2974,(N2974:P2974,Q2974:AE2974)),0)</f>
        <v>2</v>
      </c>
      <c r="F2974" s="3">
        <f>IF(P2974&gt;0,RANK(P2974,(N2974:P2974,Q2974:AE2974)),0)</f>
        <v>0</v>
      </c>
      <c r="G2974" s="1">
        <f t="shared" si="1172"/>
        <v>3167</v>
      </c>
      <c r="H2974" s="2">
        <f t="shared" si="1173"/>
        <v>6.1766197292975E-2</v>
      </c>
      <c r="I2974" s="2"/>
      <c r="J2974" s="2">
        <f t="shared" si="1175"/>
        <v>0.52155088348870771</v>
      </c>
      <c r="K2974" s="2">
        <f t="shared" si="1176"/>
        <v>0.45978468619573271</v>
      </c>
      <c r="L2974" s="2">
        <f t="shared" si="1177"/>
        <v>0</v>
      </c>
      <c r="M2974" s="2">
        <f t="shared" si="1178"/>
        <v>1.8664430315559588E-2</v>
      </c>
      <c r="N2974" s="38">
        <v>26742</v>
      </c>
      <c r="O2974" s="38">
        <v>23575</v>
      </c>
      <c r="P2974" s="38"/>
      <c r="Q2974" s="38">
        <v>258</v>
      </c>
      <c r="R2974" s="38">
        <v>159</v>
      </c>
      <c r="S2974" s="38"/>
      <c r="T2974" s="38">
        <v>89</v>
      </c>
      <c r="U2974" s="38">
        <v>69</v>
      </c>
      <c r="V2974" s="38"/>
      <c r="W2974" s="38">
        <v>382</v>
      </c>
      <c r="X2974" s="38"/>
      <c r="Y2974" s="38"/>
      <c r="Z2974" s="38"/>
      <c r="AA2974" s="38"/>
      <c r="AB2974" s="38"/>
      <c r="AC2974" s="38"/>
      <c r="AD2974" s="38"/>
      <c r="AE2974" s="38"/>
      <c r="AF2974" s="38"/>
      <c r="AG2974" s="38"/>
      <c r="AH2974" s="38"/>
      <c r="AI2974" s="38"/>
      <c r="AJ2974" s="38"/>
      <c r="AK2974" s="38"/>
      <c r="AL2974" s="38"/>
      <c r="AM2974" s="38"/>
      <c r="AN2974" s="38"/>
      <c r="AO2974" s="38"/>
      <c r="AP2974" s="38"/>
      <c r="AQ2974" s="38"/>
      <c r="AR2974" s="38"/>
      <c r="AS2974" s="38"/>
      <c r="AT2974" s="38"/>
      <c r="AU2974" s="38"/>
      <c r="AV2974" s="38"/>
      <c r="AW2974" s="38"/>
      <c r="AX2974" s="38"/>
      <c r="AY2974" s="38"/>
      <c r="BA2974" s="3">
        <f>IF(Q2974&gt;0,RANK(Q2974,(N2974:P2974,Q2974:AE2974)),0)</f>
        <v>4</v>
      </c>
      <c r="BB2974" s="3">
        <f>IF(R2974&gt;0,RANK(R2974,(N2974:P2974,Q2974:AE2974)),0)</f>
        <v>5</v>
      </c>
      <c r="BC2974" s="3">
        <f>IF(S2974&gt;0,RANK(S2974,(N2974:P2974,Q2974:AE2974)),0)</f>
        <v>0</v>
      </c>
      <c r="BD2974" s="3">
        <f>IF(T2974&gt;0,RANK(T2974,(N2974:P2974,Q2974:AE2974)),0)</f>
        <v>6</v>
      </c>
      <c r="BE2974" s="2">
        <f t="shared" si="1179"/>
        <v>5.0317899910285917E-3</v>
      </c>
      <c r="BF2974" s="2">
        <f t="shared" si="1180"/>
        <v>3.1009868549362251E-3</v>
      </c>
      <c r="BG2974" s="2">
        <f t="shared" si="1181"/>
        <v>0</v>
      </c>
      <c r="BH2974" s="2">
        <f t="shared" si="1182"/>
        <v>1.7357725162850568E-3</v>
      </c>
      <c r="BJ2974" t="s">
        <v>706</v>
      </c>
      <c r="BK2974" t="s">
        <v>1565</v>
      </c>
      <c r="BL2974">
        <v>1</v>
      </c>
      <c r="BN2974">
        <v>0</v>
      </c>
      <c r="BO2974" s="60">
        <v>51</v>
      </c>
      <c r="BP2974" s="62">
        <v>95</v>
      </c>
      <c r="BQ2974" s="66">
        <f t="shared" si="1183"/>
        <v>51095</v>
      </c>
      <c r="BR2974" s="66">
        <f t="shared" si="1161"/>
        <v>51095</v>
      </c>
      <c r="BS2974" s="3" t="s">
        <v>3083</v>
      </c>
      <c r="CC2974" s="38" t="str">
        <f>IF($BL2974&lt;&gt;"","",SUMIF(#REF!,$BQ2974,#REF!)-P2974)</f>
        <v/>
      </c>
      <c r="CD2974" s="38" t="str">
        <f>IF($BL2974&lt;&gt;"","",SUMIF(#REF!,$BQ2974,#REF!)-Q2974)</f>
        <v/>
      </c>
      <c r="CE2974" s="38" t="str">
        <f>IF(BQ2974&lt;&gt;"","",SUMIF(#REF!,$BQ2974,#REF!)-R2974)</f>
        <v/>
      </c>
    </row>
    <row r="2975" spans="1:83" ht="14" hidden="1" customHeight="1" outlineLevel="1" x14ac:dyDescent="0.2">
      <c r="A2975" s="6" t="s">
        <v>183</v>
      </c>
      <c r="B2975" t="s">
        <v>1565</v>
      </c>
      <c r="C2975" s="1">
        <f>SUM(N2975:AY2975)</f>
        <v>4188</v>
      </c>
      <c r="D2975" s="3">
        <f>IF(N2975&gt;0, RANK(N2975,(N2975:P2975,Q2975:AE2975)),0)</f>
        <v>2</v>
      </c>
      <c r="E2975" s="3">
        <f>IF(O2975&gt;0,RANK(O2975,(N2975:P2975,Q2975:AE2975)),0)</f>
        <v>1</v>
      </c>
      <c r="F2975" s="3">
        <f>IF(P2975&gt;0,RANK(P2975,(N2975:P2975,Q2975:AE2975)),0)</f>
        <v>0</v>
      </c>
      <c r="G2975" s="1">
        <f>IF(C2975&gt;0,MAX(N2975:P2975)-LARGE(N2975:P2975,2),0)</f>
        <v>1072</v>
      </c>
      <c r="H2975" s="2">
        <f>IF(C2975&gt;0,G2975/C2975,0)</f>
        <v>0.25596943648519582</v>
      </c>
      <c r="I2975" s="2"/>
      <c r="J2975" s="2">
        <f>IF($C2975=0,"-",N2975/$C2975)</f>
        <v>0.36676217765042979</v>
      </c>
      <c r="K2975" s="2">
        <f>IF($C2975=0,"-",O2975/$C2975)</f>
        <v>0.62273161413562561</v>
      </c>
      <c r="L2975" s="2">
        <f>IF($C2975=0,"-",P2975/$C2975)</f>
        <v>0</v>
      </c>
      <c r="M2975" s="2">
        <f>IF(C2975=0,"-",(1-J2975-K2975-L2975))</f>
        <v>1.0506208213944657E-2</v>
      </c>
      <c r="N2975" s="38">
        <v>1536</v>
      </c>
      <c r="O2975" s="38">
        <v>2608</v>
      </c>
      <c r="P2975" s="38"/>
      <c r="Q2975" s="38">
        <v>12</v>
      </c>
      <c r="R2975" s="38">
        <v>11</v>
      </c>
      <c r="S2975" s="38"/>
      <c r="T2975" s="38">
        <v>3</v>
      </c>
      <c r="U2975" s="38">
        <v>3</v>
      </c>
      <c r="V2975" s="38"/>
      <c r="W2975" s="38">
        <v>15</v>
      </c>
      <c r="X2975" s="38"/>
      <c r="Y2975" s="38"/>
      <c r="Z2975" s="38"/>
      <c r="AA2975" s="38"/>
      <c r="AB2975" s="38"/>
      <c r="AC2975" s="38"/>
      <c r="AD2975" s="38"/>
      <c r="AE2975" s="38"/>
      <c r="AF2975" s="38"/>
      <c r="AG2975" s="38"/>
      <c r="AH2975" s="38"/>
      <c r="AI2975" s="38"/>
      <c r="AJ2975" s="38"/>
      <c r="AK2975" s="38"/>
      <c r="AL2975" s="38"/>
      <c r="AM2975" s="38"/>
      <c r="AN2975" s="38"/>
      <c r="AO2975" s="38"/>
      <c r="AP2975" s="38"/>
      <c r="AQ2975" s="38"/>
      <c r="AR2975" s="38"/>
      <c r="AS2975" s="38"/>
      <c r="AT2975" s="38"/>
      <c r="AU2975" s="38"/>
      <c r="AV2975" s="38"/>
      <c r="AW2975" s="38"/>
      <c r="AX2975" s="38"/>
      <c r="AY2975" s="38"/>
      <c r="BA2975" s="3">
        <f>IF(Q2975&gt;0,RANK(Q2975,(N2975:P2975,Q2975:AE2975)),0)</f>
        <v>4</v>
      </c>
      <c r="BB2975" s="3">
        <f>IF(R2975&gt;0,RANK(R2975,(N2975:P2975,Q2975:AE2975)),0)</f>
        <v>5</v>
      </c>
      <c r="BC2975" s="3">
        <f>IF(S2975&gt;0,RANK(S2975,(N2975:P2975,Q2975:AE2975)),0)</f>
        <v>0</v>
      </c>
      <c r="BD2975" s="3">
        <f>IF(T2975&gt;0,RANK(T2975,(N2975:P2975,Q2975:AE2975)),0)</f>
        <v>6</v>
      </c>
      <c r="BE2975" s="2">
        <f t="shared" si="1179"/>
        <v>2.8653295128939827E-3</v>
      </c>
      <c r="BF2975" s="2">
        <f t="shared" si="1180"/>
        <v>2.6265520534861507E-3</v>
      </c>
      <c r="BG2975" s="2">
        <f t="shared" si="1181"/>
        <v>0</v>
      </c>
      <c r="BH2975" s="2">
        <f t="shared" si="1182"/>
        <v>7.1633237822349568E-4</v>
      </c>
      <c r="BJ2975" t="s">
        <v>183</v>
      </c>
      <c r="BK2975" t="s">
        <v>1565</v>
      </c>
      <c r="BL2975">
        <v>1</v>
      </c>
      <c r="BN2975">
        <v>0</v>
      </c>
      <c r="BO2975" s="60">
        <v>51</v>
      </c>
      <c r="BP2975" s="62">
        <v>97</v>
      </c>
      <c r="BQ2975" s="66">
        <f t="shared" si="1183"/>
        <v>51097</v>
      </c>
      <c r="BR2975" s="66">
        <f>BQ2975</f>
        <v>51097</v>
      </c>
      <c r="BS2975" s="3" t="s">
        <v>3083</v>
      </c>
      <c r="CC2975" s="38" t="str">
        <f>IF($BL2975&lt;&gt;"","",SUMIF(#REF!,$BQ2975,#REF!)-P2975)</f>
        <v/>
      </c>
      <c r="CD2975" s="38" t="str">
        <f>IF($BL2975&lt;&gt;"","",SUMIF(#REF!,$BQ2975,#REF!)-Q2975)</f>
        <v/>
      </c>
      <c r="CE2975" s="38" t="str">
        <f>IF(BQ2975&lt;&gt;"","",SUMIF(#REF!,$BQ2975,#REF!)-R2975)</f>
        <v/>
      </c>
    </row>
    <row r="2976" spans="1:83" ht="14" hidden="1" customHeight="1" outlineLevel="1" x14ac:dyDescent="0.2">
      <c r="A2976" t="s">
        <v>3075</v>
      </c>
      <c r="B2976" t="s">
        <v>1565</v>
      </c>
      <c r="C2976" s="1">
        <f t="shared" si="1174"/>
        <v>15437</v>
      </c>
      <c r="D2976" s="3">
        <f>IF(N2976&gt;0, RANK(N2976,(N2976:P2976,Q2976:AE2976)),0)</f>
        <v>2</v>
      </c>
      <c r="E2976" s="3">
        <f>IF(O2976&gt;0,RANK(O2976,(N2976:P2976,Q2976:AE2976)),0)</f>
        <v>1</v>
      </c>
      <c r="F2976" s="3">
        <f>IF(P2976&gt;0,RANK(P2976,(N2976:P2976,Q2976:AE2976)),0)</f>
        <v>0</v>
      </c>
      <c r="G2976" s="1">
        <f t="shared" si="1172"/>
        <v>3843</v>
      </c>
      <c r="H2976" s="2">
        <f t="shared" si="1173"/>
        <v>0.24894733432661786</v>
      </c>
      <c r="I2976" s="2"/>
      <c r="J2976" s="2">
        <f t="shared" si="1175"/>
        <v>0.36645721318909114</v>
      </c>
      <c r="K2976" s="2">
        <f t="shared" si="1176"/>
        <v>0.61540454751570906</v>
      </c>
      <c r="L2976" s="2">
        <f t="shared" si="1177"/>
        <v>0</v>
      </c>
      <c r="M2976" s="2">
        <f t="shared" si="1178"/>
        <v>1.8138239295199865E-2</v>
      </c>
      <c r="N2976" s="38">
        <v>5657</v>
      </c>
      <c r="O2976" s="38">
        <v>9500</v>
      </c>
      <c r="P2976" s="38"/>
      <c r="Q2976" s="38">
        <v>98</v>
      </c>
      <c r="R2976" s="38">
        <v>58</v>
      </c>
      <c r="S2976" s="38"/>
      <c r="T2976" s="38">
        <v>35</v>
      </c>
      <c r="U2976" s="38">
        <v>14</v>
      </c>
      <c r="V2976" s="38"/>
      <c r="W2976" s="38">
        <v>75</v>
      </c>
      <c r="X2976" s="38"/>
      <c r="Y2976" s="38"/>
      <c r="Z2976" s="38"/>
      <c r="AA2976" s="38"/>
      <c r="AB2976" s="38"/>
      <c r="AC2976" s="38"/>
      <c r="AD2976" s="38"/>
      <c r="AE2976" s="38"/>
      <c r="AF2976" s="38"/>
      <c r="AG2976" s="38"/>
      <c r="AH2976" s="38"/>
      <c r="AI2976" s="38"/>
      <c r="AJ2976" s="38"/>
      <c r="AK2976" s="38"/>
      <c r="AL2976" s="38"/>
      <c r="AM2976" s="38"/>
      <c r="AN2976" s="38"/>
      <c r="AO2976" s="38"/>
      <c r="AP2976" s="38"/>
      <c r="AQ2976" s="38"/>
      <c r="AR2976" s="38"/>
      <c r="AS2976" s="38"/>
      <c r="AT2976" s="38"/>
      <c r="AU2976" s="38"/>
      <c r="AV2976" s="38"/>
      <c r="AW2976" s="38"/>
      <c r="AX2976" s="38"/>
      <c r="AY2976" s="38"/>
      <c r="BA2976" s="3">
        <f>IF(Q2976&gt;0,RANK(Q2976,(N2976:P2976,Q2976:AE2976)),0)</f>
        <v>3</v>
      </c>
      <c r="BB2976" s="3">
        <f>IF(R2976&gt;0,RANK(R2976,(N2976:P2976,Q2976:AE2976)),0)</f>
        <v>5</v>
      </c>
      <c r="BC2976" s="3">
        <f>IF(S2976&gt;0,RANK(S2976,(N2976:P2976,Q2976:AE2976)),0)</f>
        <v>0</v>
      </c>
      <c r="BD2976" s="3">
        <f>IF(T2976&gt;0,RANK(T2976,(N2976:P2976,Q2976:AE2976)),0)</f>
        <v>6</v>
      </c>
      <c r="BE2976" s="2">
        <f t="shared" si="1179"/>
        <v>6.3483837533199455E-3</v>
      </c>
      <c r="BF2976" s="2">
        <f t="shared" si="1180"/>
        <v>3.7572067111485393E-3</v>
      </c>
      <c r="BG2976" s="2">
        <f t="shared" si="1181"/>
        <v>0</v>
      </c>
      <c r="BH2976" s="2">
        <f t="shared" si="1182"/>
        <v>2.2672799118999805E-3</v>
      </c>
      <c r="BJ2976" t="s">
        <v>3075</v>
      </c>
      <c r="BK2976" t="s">
        <v>1565</v>
      </c>
      <c r="BL2976">
        <v>7</v>
      </c>
      <c r="BN2976">
        <v>0</v>
      </c>
      <c r="BO2976" s="60">
        <v>51</v>
      </c>
      <c r="BP2976" s="62">
        <v>99</v>
      </c>
      <c r="BQ2976" s="66">
        <f t="shared" si="1183"/>
        <v>51099</v>
      </c>
      <c r="BR2976" s="66">
        <f t="shared" si="1161"/>
        <v>51099</v>
      </c>
      <c r="BS2976" s="3" t="s">
        <v>3083</v>
      </c>
      <c r="CC2976" s="38" t="str">
        <f>IF($BL2976&lt;&gt;"","",SUMIF(#REF!,$BQ2976,#REF!)-P2976)</f>
        <v/>
      </c>
      <c r="CD2976" s="38" t="str">
        <f>IF($BL2976&lt;&gt;"","",SUMIF(#REF!,$BQ2976,#REF!)-Q2976)</f>
        <v/>
      </c>
      <c r="CE2976" s="38" t="str">
        <f>IF(BQ2976&lt;&gt;"","",SUMIF(#REF!,$BQ2976,#REF!)-R2976)</f>
        <v/>
      </c>
    </row>
    <row r="2977" spans="1:83" ht="14" hidden="1" customHeight="1" outlineLevel="1" x14ac:dyDescent="0.2">
      <c r="A2977" t="s">
        <v>22</v>
      </c>
      <c r="B2977" t="s">
        <v>1565</v>
      </c>
      <c r="C2977" s="1">
        <f t="shared" si="1174"/>
        <v>11583</v>
      </c>
      <c r="D2977" s="3">
        <f>IF(N2977&gt;0, RANK(N2977,(N2977:P2977,Q2977:AE2977)),0)</f>
        <v>2</v>
      </c>
      <c r="E2977" s="3">
        <f>IF(O2977&gt;0,RANK(O2977,(N2977:P2977,Q2977:AE2977)),0)</f>
        <v>1</v>
      </c>
      <c r="F2977" s="3">
        <f>IF(P2977&gt;0,RANK(P2977,(N2977:P2977,Q2977:AE2977)),0)</f>
        <v>0</v>
      </c>
      <c r="G2977" s="1">
        <f t="shared" si="1172"/>
        <v>4692</v>
      </c>
      <c r="H2977" s="2">
        <f t="shared" si="1173"/>
        <v>0.40507640507640508</v>
      </c>
      <c r="I2977" s="2"/>
      <c r="J2977" s="2">
        <f t="shared" si="1175"/>
        <v>0.29249762583095917</v>
      </c>
      <c r="K2977" s="2">
        <f t="shared" si="1176"/>
        <v>0.69757403090736425</v>
      </c>
      <c r="L2977" s="2">
        <f t="shared" si="1177"/>
        <v>0</v>
      </c>
      <c r="M2977" s="2">
        <f t="shared" si="1178"/>
        <v>9.9283432616765754E-3</v>
      </c>
      <c r="N2977" s="38">
        <v>3388</v>
      </c>
      <c r="O2977" s="38">
        <v>8080</v>
      </c>
      <c r="P2977" s="38"/>
      <c r="Q2977" s="38">
        <v>43</v>
      </c>
      <c r="R2977" s="38">
        <v>24</v>
      </c>
      <c r="S2977" s="38"/>
      <c r="T2977" s="38">
        <v>14</v>
      </c>
      <c r="U2977" s="38">
        <v>12</v>
      </c>
      <c r="V2977" s="38"/>
      <c r="W2977" s="38">
        <v>22</v>
      </c>
      <c r="X2977" s="38"/>
      <c r="Y2977" s="38"/>
      <c r="Z2977" s="38"/>
      <c r="AA2977" s="38"/>
      <c r="AB2977" s="38"/>
      <c r="AC2977" s="38"/>
      <c r="AD2977" s="38"/>
      <c r="AE2977" s="38"/>
      <c r="AF2977" s="38"/>
      <c r="AG2977" s="38"/>
      <c r="AH2977" s="38"/>
      <c r="AI2977" s="38"/>
      <c r="AJ2977" s="38"/>
      <c r="AK2977" s="38"/>
      <c r="AL2977" s="38"/>
      <c r="AM2977" s="38"/>
      <c r="AN2977" s="38"/>
      <c r="AO2977" s="38"/>
      <c r="AP2977" s="38"/>
      <c r="AQ2977" s="38"/>
      <c r="AR2977" s="38"/>
      <c r="AS2977" s="38"/>
      <c r="AT2977" s="38"/>
      <c r="AU2977" s="38"/>
      <c r="AV2977" s="38"/>
      <c r="AW2977" s="38"/>
      <c r="AX2977" s="38"/>
      <c r="AY2977" s="38"/>
      <c r="BA2977" s="3">
        <f>IF(Q2977&gt;0,RANK(Q2977,(N2977:P2977,Q2977:AE2977)),0)</f>
        <v>3</v>
      </c>
      <c r="BB2977" s="3">
        <f>IF(R2977&gt;0,RANK(R2977,(N2977:P2977,Q2977:AE2977)),0)</f>
        <v>4</v>
      </c>
      <c r="BC2977" s="3">
        <f>IF(S2977&gt;0,RANK(S2977,(N2977:P2977,Q2977:AE2977)),0)</f>
        <v>0</v>
      </c>
      <c r="BD2977" s="3">
        <f>IF(T2977&gt;0,RANK(T2977,(N2977:P2977,Q2977:AE2977)),0)</f>
        <v>6</v>
      </c>
      <c r="BE2977" s="2">
        <f t="shared" si="1179"/>
        <v>3.712337045670379E-3</v>
      </c>
      <c r="BF2977" s="2">
        <f t="shared" si="1180"/>
        <v>2.0720020720020721E-3</v>
      </c>
      <c r="BG2977" s="2">
        <f t="shared" si="1181"/>
        <v>0</v>
      </c>
      <c r="BH2977" s="2">
        <f t="shared" si="1182"/>
        <v>1.2086678753345419E-3</v>
      </c>
      <c r="BJ2977" t="s">
        <v>22</v>
      </c>
      <c r="BK2977" t="s">
        <v>1565</v>
      </c>
      <c r="BL2977">
        <v>1</v>
      </c>
      <c r="BN2977">
        <v>0</v>
      </c>
      <c r="BO2977" s="60">
        <v>51</v>
      </c>
      <c r="BP2977" s="62">
        <v>101</v>
      </c>
      <c r="BQ2977" s="66">
        <f t="shared" si="1183"/>
        <v>51101</v>
      </c>
      <c r="BR2977" s="66">
        <f t="shared" si="1161"/>
        <v>51101</v>
      </c>
      <c r="BS2977" s="3" t="s">
        <v>3083</v>
      </c>
      <c r="CC2977" s="38" t="str">
        <f>IF($BL2977&lt;&gt;"","",SUMIF(#REF!,$BQ2977,#REF!)-P2977)</f>
        <v/>
      </c>
      <c r="CD2977" s="38" t="str">
        <f>IF($BL2977&lt;&gt;"","",SUMIF(#REF!,$BQ2977,#REF!)-Q2977)</f>
        <v/>
      </c>
      <c r="CE2977" s="38" t="str">
        <f>IF(BQ2977&lt;&gt;"","",SUMIF(#REF!,$BQ2977,#REF!)-R2977)</f>
        <v/>
      </c>
    </row>
    <row r="2978" spans="1:83" ht="14" hidden="1" customHeight="1" outlineLevel="1" x14ac:dyDescent="0.2">
      <c r="A2978" t="s">
        <v>1041</v>
      </c>
      <c r="B2978" t="s">
        <v>1565</v>
      </c>
      <c r="C2978" s="1">
        <f t="shared" si="1174"/>
        <v>7313</v>
      </c>
      <c r="D2978" s="3">
        <f>IF(N2978&gt;0, RANK(N2978,(N2978:P2978,Q2978:AE2978)),0)</f>
        <v>2</v>
      </c>
      <c r="E2978" s="3">
        <f>IF(O2978&gt;0,RANK(O2978,(N2978:P2978,Q2978:AE2978)),0)</f>
        <v>1</v>
      </c>
      <c r="F2978" s="3">
        <f>IF(P2978&gt;0,RANK(P2978,(N2978:P2978,Q2978:AE2978)),0)</f>
        <v>0</v>
      </c>
      <c r="G2978" s="1">
        <f t="shared" si="1172"/>
        <v>511</v>
      </c>
      <c r="H2978" s="2">
        <f t="shared" si="1173"/>
        <v>6.9875564063995629E-2</v>
      </c>
      <c r="I2978" s="2"/>
      <c r="J2978" s="2">
        <f t="shared" si="1175"/>
        <v>0.45877204977437441</v>
      </c>
      <c r="K2978" s="2">
        <f t="shared" si="1176"/>
        <v>0.52864761383837</v>
      </c>
      <c r="L2978" s="2">
        <f t="shared" si="1177"/>
        <v>0</v>
      </c>
      <c r="M2978" s="2">
        <f t="shared" si="1178"/>
        <v>1.2580336387255642E-2</v>
      </c>
      <c r="N2978" s="38">
        <v>3355</v>
      </c>
      <c r="O2978" s="38">
        <v>3866</v>
      </c>
      <c r="P2978" s="38"/>
      <c r="Q2978" s="38">
        <v>22</v>
      </c>
      <c r="R2978" s="38">
        <v>14</v>
      </c>
      <c r="S2978" s="38"/>
      <c r="T2978" s="38">
        <v>12</v>
      </c>
      <c r="U2978" s="38">
        <v>10</v>
      </c>
      <c r="V2978" s="38"/>
      <c r="W2978" s="38">
        <v>34</v>
      </c>
      <c r="X2978" s="38"/>
      <c r="Y2978" s="38"/>
      <c r="Z2978" s="38"/>
      <c r="AA2978" s="38"/>
      <c r="AB2978" s="38"/>
      <c r="AC2978" s="38"/>
      <c r="AD2978" s="38"/>
      <c r="AE2978" s="38"/>
      <c r="AF2978" s="38"/>
      <c r="AG2978" s="38"/>
      <c r="AH2978" s="38"/>
      <c r="AI2978" s="38"/>
      <c r="AJ2978" s="38"/>
      <c r="AK2978" s="38"/>
      <c r="AL2978" s="38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BA2978" s="3">
        <f>IF(Q2978&gt;0,RANK(Q2978,(N2978:P2978,Q2978:AE2978)),0)</f>
        <v>4</v>
      </c>
      <c r="BB2978" s="3">
        <f>IF(R2978&gt;0,RANK(R2978,(N2978:P2978,Q2978:AE2978)),0)</f>
        <v>5</v>
      </c>
      <c r="BC2978" s="3">
        <f>IF(S2978&gt;0,RANK(S2978,(N2978:P2978,Q2978:AE2978)),0)</f>
        <v>0</v>
      </c>
      <c r="BD2978" s="3">
        <f>IF(T2978&gt;0,RANK(T2978,(N2978:P2978,Q2978:AE2978)),0)</f>
        <v>6</v>
      </c>
      <c r="BE2978" s="2">
        <f t="shared" si="1179"/>
        <v>3.0083413099958978E-3</v>
      </c>
      <c r="BF2978" s="2">
        <f t="shared" si="1180"/>
        <v>1.9143990154519349E-3</v>
      </c>
      <c r="BG2978" s="2">
        <f t="shared" si="1181"/>
        <v>0</v>
      </c>
      <c r="BH2978" s="2">
        <f t="shared" si="1182"/>
        <v>1.6409134418159442E-3</v>
      </c>
      <c r="BJ2978" t="s">
        <v>1041</v>
      </c>
      <c r="BK2978" t="s">
        <v>1565</v>
      </c>
      <c r="BL2978">
        <v>1</v>
      </c>
      <c r="BN2978">
        <v>0</v>
      </c>
      <c r="BO2978" s="60">
        <v>51</v>
      </c>
      <c r="BP2978" s="62">
        <v>103</v>
      </c>
      <c r="BQ2978" s="66">
        <f t="shared" si="1183"/>
        <v>51103</v>
      </c>
      <c r="BR2978" s="66">
        <f t="shared" si="1161"/>
        <v>51103</v>
      </c>
      <c r="BS2978" s="3" t="s">
        <v>3083</v>
      </c>
      <c r="CC2978" s="38" t="str">
        <f>IF($BL2978&lt;&gt;"","",SUMIF(#REF!,$BQ2978,#REF!)-P2978)</f>
        <v/>
      </c>
      <c r="CD2978" s="38" t="str">
        <f>IF($BL2978&lt;&gt;"","",SUMIF(#REF!,$BQ2978,#REF!)-Q2978)</f>
        <v/>
      </c>
      <c r="CE2978" s="38" t="str">
        <f>IF(BQ2978&lt;&gt;"","",SUMIF(#REF!,$BQ2978,#REF!)-R2978)</f>
        <v/>
      </c>
    </row>
    <row r="2979" spans="1:83" ht="14" hidden="1" customHeight="1" outlineLevel="1" x14ac:dyDescent="0.2">
      <c r="A2979" t="s">
        <v>96</v>
      </c>
      <c r="B2979" t="s">
        <v>1565</v>
      </c>
      <c r="C2979" s="1">
        <f t="shared" si="1174"/>
        <v>10122</v>
      </c>
      <c r="D2979" s="3">
        <f>IF(N2979&gt;0, RANK(N2979,(N2979:P2979,Q2979:AE2979)),0)</f>
        <v>2</v>
      </c>
      <c r="E2979" s="3">
        <f>IF(O2979&gt;0,RANK(O2979,(N2979:P2979,Q2979:AE2979)),0)</f>
        <v>1</v>
      </c>
      <c r="F2979" s="3">
        <f>IF(P2979&gt;0,RANK(P2979,(N2979:P2979,Q2979:AE2979)),0)</f>
        <v>0</v>
      </c>
      <c r="G2979" s="1">
        <f t="shared" si="1172"/>
        <v>7283</v>
      </c>
      <c r="H2979" s="2">
        <f t="shared" si="1173"/>
        <v>0.71952183362971744</v>
      </c>
      <c r="I2979" s="2"/>
      <c r="J2979" s="2">
        <f t="shared" si="1175"/>
        <v>0.13742343410393204</v>
      </c>
      <c r="K2979" s="2">
        <f t="shared" si="1176"/>
        <v>0.85694526773364943</v>
      </c>
      <c r="L2979" s="2">
        <f t="shared" si="1177"/>
        <v>0</v>
      </c>
      <c r="M2979" s="2">
        <f t="shared" si="1178"/>
        <v>5.6312981624185854E-3</v>
      </c>
      <c r="N2979" s="38">
        <v>1391</v>
      </c>
      <c r="O2979" s="38">
        <v>8674</v>
      </c>
      <c r="P2979" s="38"/>
      <c r="Q2979" s="38">
        <v>16</v>
      </c>
      <c r="R2979" s="38">
        <v>16</v>
      </c>
      <c r="S2979" s="38"/>
      <c r="T2979" s="38">
        <v>4</v>
      </c>
      <c r="U2979" s="38">
        <v>7</v>
      </c>
      <c r="V2979" s="38"/>
      <c r="W2979" s="38">
        <v>14</v>
      </c>
      <c r="X2979" s="38"/>
      <c r="Y2979" s="38"/>
      <c r="Z2979" s="38"/>
      <c r="AA2979" s="38"/>
      <c r="AB2979" s="38"/>
      <c r="AC2979" s="38"/>
      <c r="AD2979" s="38"/>
      <c r="AE2979" s="38"/>
      <c r="AF2979" s="38"/>
      <c r="AG2979" s="38"/>
      <c r="AH2979" s="38"/>
      <c r="AI2979" s="38"/>
      <c r="AJ2979" s="38"/>
      <c r="AK2979" s="38"/>
      <c r="AL2979" s="38"/>
      <c r="AM2979" s="38"/>
      <c r="AN2979" s="38"/>
      <c r="AO2979" s="38"/>
      <c r="AP2979" s="38"/>
      <c r="AQ2979" s="38"/>
      <c r="AR2979" s="38"/>
      <c r="AS2979" s="38"/>
      <c r="AT2979" s="38"/>
      <c r="AU2979" s="38"/>
      <c r="AV2979" s="38"/>
      <c r="AW2979" s="38"/>
      <c r="AX2979" s="38"/>
      <c r="AY2979" s="38"/>
      <c r="BA2979" s="3">
        <f>IF(Q2979&gt;0,RANK(Q2979,(N2979:P2979,Q2979:AE2979)),0)</f>
        <v>3</v>
      </c>
      <c r="BB2979" s="3">
        <f>IF(R2979&gt;0,RANK(R2979,(N2979:P2979,Q2979:AE2979)),0)</f>
        <v>3</v>
      </c>
      <c r="BC2979" s="3">
        <f>IF(S2979&gt;0,RANK(S2979,(N2979:P2979,Q2979:AE2979)),0)</f>
        <v>0</v>
      </c>
      <c r="BD2979" s="3">
        <f>IF(T2979&gt;0,RANK(T2979,(N2979:P2979,Q2979:AE2979)),0)</f>
        <v>7</v>
      </c>
      <c r="BE2979" s="2">
        <f t="shared" si="1179"/>
        <v>1.5807152736613318E-3</v>
      </c>
      <c r="BF2979" s="2">
        <f t="shared" si="1180"/>
        <v>1.5807152736613318E-3</v>
      </c>
      <c r="BG2979" s="2">
        <f t="shared" si="1181"/>
        <v>0</v>
      </c>
      <c r="BH2979" s="2">
        <f t="shared" si="1182"/>
        <v>3.9517881841533294E-4</v>
      </c>
      <c r="BJ2979" t="s">
        <v>96</v>
      </c>
      <c r="BK2979" t="s">
        <v>1565</v>
      </c>
      <c r="BL2979">
        <v>9</v>
      </c>
      <c r="BN2979">
        <v>0</v>
      </c>
      <c r="BO2979" s="60">
        <v>51</v>
      </c>
      <c r="BP2979" s="62">
        <v>105</v>
      </c>
      <c r="BQ2979" s="66">
        <f t="shared" si="1183"/>
        <v>51105</v>
      </c>
      <c r="BR2979" s="66">
        <f t="shared" si="1161"/>
        <v>51105</v>
      </c>
      <c r="BS2979" s="3" t="s">
        <v>3083</v>
      </c>
      <c r="CC2979" s="38" t="str">
        <f>IF($BL2979&lt;&gt;"","",SUMIF(#REF!,$BQ2979,#REF!)-P2979)</f>
        <v/>
      </c>
      <c r="CD2979" s="38" t="str">
        <f>IF($BL2979&lt;&gt;"","",SUMIF(#REF!,$BQ2979,#REF!)-Q2979)</f>
        <v/>
      </c>
      <c r="CE2979" s="38" t="str">
        <f>IF(BQ2979&lt;&gt;"","",SUMIF(#REF!,$BQ2979,#REF!)-R2979)</f>
        <v/>
      </c>
    </row>
    <row r="2980" spans="1:83" ht="14" hidden="1" customHeight="1" outlineLevel="1" x14ac:dyDescent="0.2">
      <c r="A2980" t="s">
        <v>820</v>
      </c>
      <c r="B2980" t="s">
        <v>1565</v>
      </c>
      <c r="C2980" s="1">
        <f t="shared" si="1174"/>
        <v>229692</v>
      </c>
      <c r="D2980" s="3">
        <f>IF(N2980&gt;0, RANK(N2980,(N2980:P2980,Q2980:AE2980)),0)</f>
        <v>1</v>
      </c>
      <c r="E2980" s="3">
        <f>IF(O2980&gt;0,RANK(O2980,(N2980:P2980,Q2980:AE2980)),0)</f>
        <v>2</v>
      </c>
      <c r="F2980" s="3">
        <f>IF(P2980&gt;0,RANK(P2980,(N2980:P2980,Q2980:AE2980)),0)</f>
        <v>0</v>
      </c>
      <c r="G2980" s="1">
        <f t="shared" si="1172"/>
        <v>37173</v>
      </c>
      <c r="H2980" s="2">
        <f t="shared" si="1173"/>
        <v>0.16183846194033749</v>
      </c>
      <c r="I2980" s="2"/>
      <c r="J2980" s="2">
        <f t="shared" si="1175"/>
        <v>0.5628406735976873</v>
      </c>
      <c r="K2980" s="2">
        <f t="shared" si="1176"/>
        <v>0.40100221165734984</v>
      </c>
      <c r="L2980" s="2">
        <f t="shared" si="1177"/>
        <v>0</v>
      </c>
      <c r="M2980" s="2">
        <f t="shared" si="1178"/>
        <v>3.6157114744962859E-2</v>
      </c>
      <c r="N2980" s="38">
        <v>129280</v>
      </c>
      <c r="O2980" s="38">
        <v>92107</v>
      </c>
      <c r="P2980" s="38"/>
      <c r="Q2980" s="38">
        <v>1162</v>
      </c>
      <c r="R2980" s="38">
        <v>4701</v>
      </c>
      <c r="S2980" s="38"/>
      <c r="T2980" s="38">
        <v>427</v>
      </c>
      <c r="U2980" s="38">
        <v>531</v>
      </c>
      <c r="V2980" s="38"/>
      <c r="W2980" s="38">
        <v>1484</v>
      </c>
      <c r="X2980" s="38"/>
      <c r="Y2980" s="38"/>
      <c r="Z2980" s="38"/>
      <c r="AA2980" s="38"/>
      <c r="AB2980" s="38"/>
      <c r="AC2980" s="38"/>
      <c r="AD2980" s="38"/>
      <c r="AE2980" s="38"/>
      <c r="AF2980" s="38"/>
      <c r="AG2980" s="38"/>
      <c r="AH2980" s="38"/>
      <c r="AI2980" s="38"/>
      <c r="AJ2980" s="38"/>
      <c r="AK2980" s="38"/>
      <c r="AL2980" s="38"/>
      <c r="AM2980" s="38"/>
      <c r="AN2980" s="38"/>
      <c r="AO2980" s="38"/>
      <c r="AP2980" s="38"/>
      <c r="AQ2980" s="38"/>
      <c r="AR2980" s="38"/>
      <c r="AS2980" s="38"/>
      <c r="AT2980" s="38"/>
      <c r="AU2980" s="38"/>
      <c r="AV2980" s="38"/>
      <c r="AW2980" s="38"/>
      <c r="AX2980" s="38"/>
      <c r="AY2980" s="38"/>
      <c r="BA2980" s="3">
        <f>IF(Q2980&gt;0,RANK(Q2980,(N2980:P2980,Q2980:AE2980)),0)</f>
        <v>5</v>
      </c>
      <c r="BB2980" s="3">
        <f>IF(R2980&gt;0,RANK(R2980,(N2980:P2980,Q2980:AE2980)),0)</f>
        <v>3</v>
      </c>
      <c r="BC2980" s="3">
        <f>IF(S2980&gt;0,RANK(S2980,(N2980:P2980,Q2980:AE2980)),0)</f>
        <v>0</v>
      </c>
      <c r="BD2980" s="3">
        <f>IF(T2980&gt;0,RANK(T2980,(N2980:P2980,Q2980:AE2980)),0)</f>
        <v>7</v>
      </c>
      <c r="BE2980" s="2">
        <f t="shared" si="1179"/>
        <v>5.0589485049544608E-3</v>
      </c>
      <c r="BF2980" s="2">
        <f t="shared" si="1180"/>
        <v>2.0466537798443131E-2</v>
      </c>
      <c r="BG2980" s="2">
        <f t="shared" si="1181"/>
        <v>0</v>
      </c>
      <c r="BH2980" s="2">
        <f t="shared" si="1182"/>
        <v>1.8590111976037476E-3</v>
      </c>
      <c r="BJ2980" t="s">
        <v>820</v>
      </c>
      <c r="BK2980" t="s">
        <v>1565</v>
      </c>
      <c r="BL2980">
        <v>10</v>
      </c>
      <c r="BN2980">
        <v>0</v>
      </c>
      <c r="BO2980" s="60">
        <v>51</v>
      </c>
      <c r="BP2980" s="62">
        <v>107</v>
      </c>
      <c r="BQ2980" s="66">
        <f t="shared" si="1183"/>
        <v>51107</v>
      </c>
      <c r="BR2980" s="66">
        <f t="shared" ref="BR2980:BR3043" si="1184">BQ2980</f>
        <v>51107</v>
      </c>
      <c r="BS2980" s="3" t="s">
        <v>3083</v>
      </c>
      <c r="CC2980" s="38" t="str">
        <f>IF($BL2980&lt;&gt;"","",SUMIF(#REF!,$BQ2980,#REF!)-P2980)</f>
        <v/>
      </c>
      <c r="CD2980" s="38" t="str">
        <f>IF($BL2980&lt;&gt;"","",SUMIF(#REF!,$BQ2980,#REF!)-Q2980)</f>
        <v/>
      </c>
      <c r="CE2980" s="38" t="str">
        <f>IF(BQ2980&lt;&gt;"","",SUMIF(#REF!,$BQ2980,#REF!)-R2980)</f>
        <v/>
      </c>
    </row>
    <row r="2981" spans="1:83" ht="14" hidden="1" customHeight="1" outlineLevel="1" x14ac:dyDescent="0.2">
      <c r="A2981" t="s">
        <v>3131</v>
      </c>
      <c r="B2981" t="s">
        <v>1565</v>
      </c>
      <c r="C2981" s="1">
        <f t="shared" si="1174"/>
        <v>24144</v>
      </c>
      <c r="D2981" s="3">
        <f>IF(N2981&gt;0, RANK(N2981,(N2981:P2981,Q2981:AE2981)),0)</f>
        <v>2</v>
      </c>
      <c r="E2981" s="3">
        <f>IF(O2981&gt;0,RANK(O2981,(N2981:P2981,Q2981:AE2981)),0)</f>
        <v>1</v>
      </c>
      <c r="F2981" s="3">
        <f>IF(P2981&gt;0,RANK(P2981,(N2981:P2981,Q2981:AE2981)),0)</f>
        <v>0</v>
      </c>
      <c r="G2981" s="1">
        <f t="shared" si="1172"/>
        <v>6305</v>
      </c>
      <c r="H2981" s="2">
        <f t="shared" si="1173"/>
        <v>0.26114148442677271</v>
      </c>
      <c r="I2981" s="2"/>
      <c r="J2981" s="2">
        <f t="shared" si="1175"/>
        <v>0.36361000662690524</v>
      </c>
      <c r="K2981" s="2">
        <f t="shared" si="1176"/>
        <v>0.62475149105367789</v>
      </c>
      <c r="L2981" s="2">
        <f t="shared" si="1177"/>
        <v>0</v>
      </c>
      <c r="M2981" s="2">
        <f t="shared" si="1178"/>
        <v>1.1638502319416877E-2</v>
      </c>
      <c r="N2981" s="38">
        <v>8779</v>
      </c>
      <c r="O2981" s="38">
        <v>15084</v>
      </c>
      <c r="P2981" s="38"/>
      <c r="Q2981" s="38">
        <v>88</v>
      </c>
      <c r="R2981" s="38">
        <v>46</v>
      </c>
      <c r="S2981" s="38"/>
      <c r="T2981" s="38">
        <v>43</v>
      </c>
      <c r="U2981" s="38">
        <v>27</v>
      </c>
      <c r="V2981" s="38"/>
      <c r="W2981" s="38">
        <v>77</v>
      </c>
      <c r="X2981" s="38"/>
      <c r="Y2981" s="38"/>
      <c r="Z2981" s="38"/>
      <c r="AA2981" s="38"/>
      <c r="AB2981" s="38"/>
      <c r="AC2981" s="38"/>
      <c r="AD2981" s="38"/>
      <c r="AE2981" s="38"/>
      <c r="AF2981" s="38"/>
      <c r="AG2981" s="38"/>
      <c r="AH2981" s="38"/>
      <c r="AI2981" s="38"/>
      <c r="AJ2981" s="38"/>
      <c r="AK2981" s="38"/>
      <c r="AL2981" s="38"/>
      <c r="AM2981" s="38"/>
      <c r="AN2981" s="38"/>
      <c r="AO2981" s="38"/>
      <c r="AP2981" s="38"/>
      <c r="AQ2981" s="38"/>
      <c r="AR2981" s="38"/>
      <c r="AS2981" s="38"/>
      <c r="AT2981" s="38"/>
      <c r="AU2981" s="38"/>
      <c r="AV2981" s="38"/>
      <c r="AW2981" s="38"/>
      <c r="AX2981" s="38"/>
      <c r="AY2981" s="38"/>
      <c r="BA2981" s="3">
        <f>IF(Q2981&gt;0,RANK(Q2981,(N2981:P2981,Q2981:AE2981)),0)</f>
        <v>3</v>
      </c>
      <c r="BB2981" s="3">
        <f>IF(R2981&gt;0,RANK(R2981,(N2981:P2981,Q2981:AE2981)),0)</f>
        <v>5</v>
      </c>
      <c r="BC2981" s="3">
        <f>IF(S2981&gt;0,RANK(S2981,(N2981:P2981,Q2981:AE2981)),0)</f>
        <v>0</v>
      </c>
      <c r="BD2981" s="3">
        <f>IF(T2981&gt;0,RANK(T2981,(N2981:P2981,Q2981:AE2981)),0)</f>
        <v>6</v>
      </c>
      <c r="BE2981" s="2">
        <f t="shared" si="1179"/>
        <v>3.6447978793903248E-3</v>
      </c>
      <c r="BF2981" s="2">
        <f t="shared" si="1180"/>
        <v>1.9052352551358516E-3</v>
      </c>
      <c r="BG2981" s="2">
        <f t="shared" si="1181"/>
        <v>0</v>
      </c>
      <c r="BH2981" s="2">
        <f t="shared" si="1182"/>
        <v>1.7809807819748177E-3</v>
      </c>
      <c r="BJ2981" t="s">
        <v>3131</v>
      </c>
      <c r="BK2981" t="s">
        <v>1565</v>
      </c>
      <c r="BL2981">
        <v>5</v>
      </c>
      <c r="BN2981">
        <v>0</v>
      </c>
      <c r="BO2981" s="60">
        <v>51</v>
      </c>
      <c r="BP2981" s="62">
        <v>109</v>
      </c>
      <c r="BQ2981" s="66">
        <f t="shared" si="1183"/>
        <v>51109</v>
      </c>
      <c r="BR2981" s="66">
        <f t="shared" si="1184"/>
        <v>51109</v>
      </c>
      <c r="BS2981" s="3" t="s">
        <v>3083</v>
      </c>
      <c r="CC2981" s="38" t="str">
        <f>IF($BL2981&lt;&gt;"","",SUMIF(#REF!,$BQ2981,#REF!)-P2981)</f>
        <v/>
      </c>
      <c r="CD2981" s="38" t="str">
        <f>IF($BL2981&lt;&gt;"","",SUMIF(#REF!,$BQ2981,#REF!)-Q2981)</f>
        <v/>
      </c>
      <c r="CE2981" s="38" t="str">
        <f>IF(BQ2981&lt;&gt;"","",SUMIF(#REF!,$BQ2981,#REF!)-R2981)</f>
        <v/>
      </c>
    </row>
    <row r="2982" spans="1:83" ht="14" hidden="1" customHeight="1" outlineLevel="1" x14ac:dyDescent="0.2">
      <c r="A2982" t="s">
        <v>1577</v>
      </c>
      <c r="B2982" t="s">
        <v>1565</v>
      </c>
      <c r="C2982" s="1">
        <f t="shared" si="1174"/>
        <v>5885</v>
      </c>
      <c r="D2982" s="3">
        <f>IF(N2982&gt;0, RANK(N2982,(N2982:P2982,Q2982:AE2982)),0)</f>
        <v>2</v>
      </c>
      <c r="E2982" s="3">
        <f>IF(O2982&gt;0,RANK(O2982,(N2982:P2982,Q2982:AE2982)),0)</f>
        <v>1</v>
      </c>
      <c r="F2982" s="3">
        <f>IF(P2982&gt;0,RANK(P2982,(N2982:P2982,Q2982:AE2982)),0)</f>
        <v>0</v>
      </c>
      <c r="G2982" s="1">
        <f t="shared" si="1172"/>
        <v>1341</v>
      </c>
      <c r="H2982" s="2">
        <f t="shared" si="1173"/>
        <v>0.22786745964316057</v>
      </c>
      <c r="I2982" s="2"/>
      <c r="J2982" s="2">
        <f t="shared" si="1175"/>
        <v>0.38283772302463892</v>
      </c>
      <c r="K2982" s="2">
        <f t="shared" si="1176"/>
        <v>0.6107051826677995</v>
      </c>
      <c r="L2982" s="2">
        <f t="shared" si="1177"/>
        <v>0</v>
      </c>
      <c r="M2982" s="2">
        <f t="shared" si="1178"/>
        <v>6.4570943075615839E-3</v>
      </c>
      <c r="N2982" s="38">
        <v>2253</v>
      </c>
      <c r="O2982" s="38">
        <v>3594</v>
      </c>
      <c r="P2982" s="38"/>
      <c r="Q2982" s="38">
        <v>14</v>
      </c>
      <c r="R2982" s="38">
        <v>6</v>
      </c>
      <c r="S2982" s="38"/>
      <c r="T2982" s="38">
        <v>5</v>
      </c>
      <c r="U2982" s="38">
        <v>7</v>
      </c>
      <c r="V2982" s="38"/>
      <c r="W2982" s="38">
        <v>6</v>
      </c>
      <c r="X2982" s="38"/>
      <c r="Y2982" s="38"/>
      <c r="Z2982" s="38"/>
      <c r="AA2982" s="38"/>
      <c r="AB2982" s="38"/>
      <c r="AC2982" s="38"/>
      <c r="AD2982" s="38"/>
      <c r="AE2982" s="38"/>
      <c r="AF2982" s="38"/>
      <c r="AG2982" s="38"/>
      <c r="AH2982" s="38"/>
      <c r="AI2982" s="38"/>
      <c r="AJ2982" s="38"/>
      <c r="AK2982" s="38"/>
      <c r="AL2982" s="38"/>
      <c r="AM2982" s="38"/>
      <c r="AN2982" s="38"/>
      <c r="AO2982" s="38"/>
      <c r="AP2982" s="38"/>
      <c r="AQ2982" s="38"/>
      <c r="AR2982" s="38"/>
      <c r="AS2982" s="38"/>
      <c r="AT2982" s="38"/>
      <c r="AU2982" s="38"/>
      <c r="AV2982" s="38"/>
      <c r="AW2982" s="38"/>
      <c r="AX2982" s="38"/>
      <c r="AY2982" s="38"/>
      <c r="BA2982" s="3">
        <f>IF(Q2982&gt;0,RANK(Q2982,(N2982:P2982,Q2982:AE2982)),0)</f>
        <v>3</v>
      </c>
      <c r="BB2982" s="3">
        <f>IF(R2982&gt;0,RANK(R2982,(N2982:P2982,Q2982:AE2982)),0)</f>
        <v>5</v>
      </c>
      <c r="BC2982" s="3">
        <f>IF(S2982&gt;0,RANK(S2982,(N2982:P2982,Q2982:AE2982)),0)</f>
        <v>0</v>
      </c>
      <c r="BD2982" s="3">
        <f>IF(T2982&gt;0,RANK(T2982,(N2982:P2982,Q2982:AE2982)),0)</f>
        <v>7</v>
      </c>
      <c r="BE2982" s="2">
        <f t="shared" si="1179"/>
        <v>2.3789294817332203E-3</v>
      </c>
      <c r="BF2982" s="2">
        <f t="shared" si="1180"/>
        <v>1.0195412064570944E-3</v>
      </c>
      <c r="BG2982" s="2">
        <f t="shared" si="1181"/>
        <v>0</v>
      </c>
      <c r="BH2982" s="2">
        <f t="shared" si="1182"/>
        <v>8.4961767204757861E-4</v>
      </c>
      <c r="BJ2982" t="s">
        <v>1577</v>
      </c>
      <c r="BK2982" t="s">
        <v>1565</v>
      </c>
      <c r="BL2982">
        <v>5</v>
      </c>
      <c r="BN2982">
        <v>0</v>
      </c>
      <c r="BO2982" s="60">
        <v>51</v>
      </c>
      <c r="BP2982" s="62">
        <v>111</v>
      </c>
      <c r="BQ2982" s="66">
        <f t="shared" si="1183"/>
        <v>51111</v>
      </c>
      <c r="BR2982" s="66">
        <f t="shared" si="1184"/>
        <v>51111</v>
      </c>
      <c r="BS2982" s="3" t="s">
        <v>3083</v>
      </c>
      <c r="CC2982" s="38" t="str">
        <f>IF($BL2982&lt;&gt;"","",SUMIF(#REF!,$BQ2982,#REF!)-P2982)</f>
        <v/>
      </c>
      <c r="CD2982" s="38" t="str">
        <f>IF($BL2982&lt;&gt;"","",SUMIF(#REF!,$BQ2982,#REF!)-Q2982)</f>
        <v/>
      </c>
      <c r="CE2982" s="38" t="str">
        <f>IF(BQ2982&lt;&gt;"","",SUMIF(#REF!,$BQ2982,#REF!)-R2982)</f>
        <v/>
      </c>
    </row>
    <row r="2983" spans="1:83" ht="14" hidden="1" customHeight="1" outlineLevel="1" x14ac:dyDescent="0.2">
      <c r="A2983" t="s">
        <v>1618</v>
      </c>
      <c r="B2983" t="s">
        <v>1565</v>
      </c>
      <c r="C2983" s="1">
        <f t="shared" si="1174"/>
        <v>8480</v>
      </c>
      <c r="D2983" s="3">
        <f>IF(N2983&gt;0, RANK(N2983,(N2983:P2983,Q2983:AE2983)),0)</f>
        <v>2</v>
      </c>
      <c r="E2983" s="3">
        <f>IF(O2983&gt;0,RANK(O2983,(N2983:P2983,Q2983:AE2983)),0)</f>
        <v>1</v>
      </c>
      <c r="F2983" s="3">
        <f>IF(P2983&gt;0,RANK(P2983,(N2983:P2983,Q2983:AE2983)),0)</f>
        <v>0</v>
      </c>
      <c r="G2983" s="1">
        <f t="shared" si="1172"/>
        <v>2971</v>
      </c>
      <c r="H2983" s="2">
        <f t="shared" si="1173"/>
        <v>0.35035377358490566</v>
      </c>
      <c r="I2983" s="2"/>
      <c r="J2983" s="2">
        <f t="shared" si="1175"/>
        <v>0.31839622641509435</v>
      </c>
      <c r="K2983" s="2">
        <f t="shared" si="1176"/>
        <v>0.66874999999999996</v>
      </c>
      <c r="L2983" s="2">
        <f t="shared" si="1177"/>
        <v>0</v>
      </c>
      <c r="M2983" s="2">
        <f t="shared" si="1178"/>
        <v>1.2853773584905692E-2</v>
      </c>
      <c r="N2983" s="38">
        <v>2700</v>
      </c>
      <c r="O2983" s="38">
        <v>5671</v>
      </c>
      <c r="P2983" s="38"/>
      <c r="Q2983" s="38">
        <v>37</v>
      </c>
      <c r="R2983" s="38">
        <v>15</v>
      </c>
      <c r="S2983" s="38"/>
      <c r="T2983" s="38">
        <v>6</v>
      </c>
      <c r="U2983" s="38">
        <v>10</v>
      </c>
      <c r="V2983" s="38"/>
      <c r="W2983" s="38">
        <v>41</v>
      </c>
      <c r="X2983" s="38"/>
      <c r="Y2983" s="38"/>
      <c r="Z2983" s="38"/>
      <c r="AA2983" s="38"/>
      <c r="AB2983" s="38"/>
      <c r="AC2983" s="38"/>
      <c r="AD2983" s="38"/>
      <c r="AE2983" s="38"/>
      <c r="AF2983" s="38"/>
      <c r="AG2983" s="38"/>
      <c r="AH2983" s="38"/>
      <c r="AI2983" s="38"/>
      <c r="AJ2983" s="38"/>
      <c r="AK2983" s="38"/>
      <c r="AL2983" s="38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BA2983" s="3">
        <f>IF(Q2983&gt;0,RANK(Q2983,(N2983:P2983,Q2983:AE2983)),0)</f>
        <v>4</v>
      </c>
      <c r="BB2983" s="3">
        <f>IF(R2983&gt;0,RANK(R2983,(N2983:P2983,Q2983:AE2983)),0)</f>
        <v>5</v>
      </c>
      <c r="BC2983" s="3">
        <f>IF(S2983&gt;0,RANK(S2983,(N2983:P2983,Q2983:AE2983)),0)</f>
        <v>0</v>
      </c>
      <c r="BD2983" s="3">
        <f>IF(T2983&gt;0,RANK(T2983,(N2983:P2983,Q2983:AE2983)),0)</f>
        <v>7</v>
      </c>
      <c r="BE2983" s="2">
        <f t="shared" si="1179"/>
        <v>4.3632075471698112E-3</v>
      </c>
      <c r="BF2983" s="2">
        <f t="shared" si="1180"/>
        <v>1.7688679245283019E-3</v>
      </c>
      <c r="BG2983" s="2">
        <f t="shared" si="1181"/>
        <v>0</v>
      </c>
      <c r="BH2983" s="2">
        <f t="shared" si="1182"/>
        <v>7.0754716981132071E-4</v>
      </c>
      <c r="BJ2983" t="s">
        <v>1618</v>
      </c>
      <c r="BK2983" t="s">
        <v>1565</v>
      </c>
      <c r="BL2983">
        <v>7</v>
      </c>
      <c r="BN2983">
        <v>0</v>
      </c>
      <c r="BO2983" s="60">
        <v>51</v>
      </c>
      <c r="BP2983" s="62">
        <v>113</v>
      </c>
      <c r="BQ2983" s="66">
        <f t="shared" si="1183"/>
        <v>51113</v>
      </c>
      <c r="BR2983" s="66">
        <f t="shared" si="1184"/>
        <v>51113</v>
      </c>
      <c r="BS2983" s="3" t="s">
        <v>3083</v>
      </c>
      <c r="CC2983" s="38" t="str">
        <f>IF($BL2983&lt;&gt;"","",SUMIF(#REF!,$BQ2983,#REF!)-P2983)</f>
        <v/>
      </c>
      <c r="CD2983" s="38" t="str">
        <f>IF($BL2983&lt;&gt;"","",SUMIF(#REF!,$BQ2983,#REF!)-Q2983)</f>
        <v/>
      </c>
      <c r="CE2983" s="38" t="str">
        <f>IF(BQ2983&lt;&gt;"","",SUMIF(#REF!,$BQ2983,#REF!)-R2983)</f>
        <v/>
      </c>
    </row>
    <row r="2984" spans="1:83" ht="14" hidden="1" customHeight="1" outlineLevel="1" x14ac:dyDescent="0.2">
      <c r="A2984" t="s">
        <v>3080</v>
      </c>
      <c r="B2984" t="s">
        <v>1565</v>
      </c>
      <c r="C2984" s="1">
        <f t="shared" si="1174"/>
        <v>5945</v>
      </c>
      <c r="D2984" s="3">
        <f>IF(N2984&gt;0, RANK(N2984,(N2984:P2984,Q2984:AE2984)),0)</f>
        <v>2</v>
      </c>
      <c r="E2984" s="3">
        <f>IF(O2984&gt;0,RANK(O2984,(N2984:P2984,Q2984:AE2984)),0)</f>
        <v>1</v>
      </c>
      <c r="F2984" s="3">
        <f>IF(P2984&gt;0,RANK(P2984,(N2984:P2984,Q2984:AE2984)),0)</f>
        <v>0</v>
      </c>
      <c r="G2984" s="1">
        <f t="shared" si="1172"/>
        <v>2332</v>
      </c>
      <c r="H2984" s="2">
        <f t="shared" si="1173"/>
        <v>0.39226240538267454</v>
      </c>
      <c r="I2984" s="2"/>
      <c r="J2984" s="2">
        <f t="shared" si="1175"/>
        <v>0.29840201850294368</v>
      </c>
      <c r="K2984" s="2">
        <f t="shared" si="1176"/>
        <v>0.69066442388561822</v>
      </c>
      <c r="L2984" s="2">
        <f t="shared" si="1177"/>
        <v>0</v>
      </c>
      <c r="M2984" s="2">
        <f t="shared" si="1178"/>
        <v>1.0933557611438105E-2</v>
      </c>
      <c r="N2984" s="38">
        <v>1774</v>
      </c>
      <c r="O2984" s="38">
        <v>4106</v>
      </c>
      <c r="P2984" s="38"/>
      <c r="Q2984" s="38">
        <v>25</v>
      </c>
      <c r="R2984" s="38">
        <v>13</v>
      </c>
      <c r="S2984" s="38"/>
      <c r="T2984" s="38">
        <v>8</v>
      </c>
      <c r="U2984" s="38">
        <v>3</v>
      </c>
      <c r="V2984" s="38"/>
      <c r="W2984" s="38">
        <v>16</v>
      </c>
      <c r="X2984" s="38"/>
      <c r="Y2984" s="38"/>
      <c r="Z2984" s="38"/>
      <c r="AA2984" s="38"/>
      <c r="AB2984" s="38"/>
      <c r="AC2984" s="38"/>
      <c r="AD2984" s="38"/>
      <c r="AE2984" s="38"/>
      <c r="AF2984" s="38"/>
      <c r="AG2984" s="38"/>
      <c r="AH2984" s="38"/>
      <c r="AI2984" s="38"/>
      <c r="AJ2984" s="38"/>
      <c r="AK2984" s="38"/>
      <c r="AL2984" s="38"/>
      <c r="AM2984" s="38"/>
      <c r="AN2984" s="38"/>
      <c r="AO2984" s="38"/>
      <c r="AP2984" s="38"/>
      <c r="AQ2984" s="38"/>
      <c r="AR2984" s="38"/>
      <c r="AS2984" s="38"/>
      <c r="AT2984" s="38"/>
      <c r="AU2984" s="38"/>
      <c r="AV2984" s="38"/>
      <c r="AW2984" s="38"/>
      <c r="AX2984" s="38"/>
      <c r="AY2984" s="38"/>
      <c r="BA2984" s="3">
        <f>IF(Q2984&gt;0,RANK(Q2984,(N2984:P2984,Q2984:AE2984)),0)</f>
        <v>3</v>
      </c>
      <c r="BB2984" s="3">
        <f>IF(R2984&gt;0,RANK(R2984,(N2984:P2984,Q2984:AE2984)),0)</f>
        <v>5</v>
      </c>
      <c r="BC2984" s="3">
        <f>IF(S2984&gt;0,RANK(S2984,(N2984:P2984,Q2984:AE2984)),0)</f>
        <v>0</v>
      </c>
      <c r="BD2984" s="3">
        <f>IF(T2984&gt;0,RANK(T2984,(N2984:P2984,Q2984:AE2984)),0)</f>
        <v>6</v>
      </c>
      <c r="BE2984" s="2">
        <f t="shared" si="1179"/>
        <v>4.2052144659377629E-3</v>
      </c>
      <c r="BF2984" s="2">
        <f t="shared" si="1180"/>
        <v>2.1867115222876368E-3</v>
      </c>
      <c r="BG2984" s="2">
        <f t="shared" si="1181"/>
        <v>0</v>
      </c>
      <c r="BH2984" s="2">
        <f t="shared" si="1182"/>
        <v>1.345668629100084E-3</v>
      </c>
      <c r="BJ2984" t="s">
        <v>3080</v>
      </c>
      <c r="BK2984" t="s">
        <v>1565</v>
      </c>
      <c r="BL2984">
        <v>1</v>
      </c>
      <c r="BN2984">
        <v>0</v>
      </c>
      <c r="BO2984" s="60">
        <v>51</v>
      </c>
      <c r="BP2984" s="62">
        <v>115</v>
      </c>
      <c r="BQ2984" s="66">
        <f t="shared" si="1183"/>
        <v>51115</v>
      </c>
      <c r="BR2984" s="66">
        <f t="shared" si="1184"/>
        <v>51115</v>
      </c>
      <c r="BS2984" s="3" t="s">
        <v>3083</v>
      </c>
      <c r="CC2984" s="38" t="str">
        <f>IF($BL2984&lt;&gt;"","",SUMIF(#REF!,$BQ2984,#REF!)-P2984)</f>
        <v/>
      </c>
      <c r="CD2984" s="38" t="str">
        <f>IF($BL2984&lt;&gt;"","",SUMIF(#REF!,$BQ2984,#REF!)-Q2984)</f>
        <v/>
      </c>
      <c r="CE2984" s="38" t="str">
        <f>IF(BQ2984&lt;&gt;"","",SUMIF(#REF!,$BQ2984,#REF!)-R2984)</f>
        <v/>
      </c>
    </row>
    <row r="2985" spans="1:83" ht="14" hidden="1" customHeight="1" outlineLevel="1" x14ac:dyDescent="0.2">
      <c r="A2985" t="s">
        <v>1449</v>
      </c>
      <c r="B2985" t="s">
        <v>1565</v>
      </c>
      <c r="C2985" s="1">
        <f t="shared" si="1174"/>
        <v>16304</v>
      </c>
      <c r="D2985" s="3">
        <f>IF(N2985&gt;0, RANK(N2985,(N2985:P2985,Q2985:AE2985)),0)</f>
        <v>2</v>
      </c>
      <c r="E2985" s="3">
        <f>IF(O2985&gt;0,RANK(O2985,(N2985:P2985,Q2985:AE2985)),0)</f>
        <v>1</v>
      </c>
      <c r="F2985" s="3">
        <f>IF(P2985&gt;0,RANK(P2985,(N2985:P2985,Q2985:AE2985)),0)</f>
        <v>0</v>
      </c>
      <c r="G2985" s="1">
        <f t="shared" si="1172"/>
        <v>3387</v>
      </c>
      <c r="H2985" s="2">
        <f t="shared" si="1173"/>
        <v>0.20774043179587831</v>
      </c>
      <c r="I2985" s="2"/>
      <c r="J2985" s="2">
        <f t="shared" si="1175"/>
        <v>0.39278704612365062</v>
      </c>
      <c r="K2985" s="2">
        <f t="shared" si="1176"/>
        <v>0.60052747791952898</v>
      </c>
      <c r="L2985" s="2">
        <f t="shared" si="1177"/>
        <v>0</v>
      </c>
      <c r="M2985" s="2">
        <f t="shared" si="1178"/>
        <v>6.6854759568203415E-3</v>
      </c>
      <c r="N2985" s="38">
        <v>6404</v>
      </c>
      <c r="O2985" s="38">
        <v>9791</v>
      </c>
      <c r="P2985" s="38"/>
      <c r="Q2985" s="38">
        <v>31</v>
      </c>
      <c r="R2985" s="38">
        <v>15</v>
      </c>
      <c r="S2985" s="38"/>
      <c r="T2985" s="38">
        <v>15</v>
      </c>
      <c r="U2985" s="38">
        <v>10</v>
      </c>
      <c r="V2985" s="38"/>
      <c r="W2985" s="38">
        <v>38</v>
      </c>
      <c r="X2985" s="38"/>
      <c r="Y2985" s="38"/>
      <c r="Z2985" s="38"/>
      <c r="AA2985" s="38"/>
      <c r="AB2985" s="38"/>
      <c r="AC2985" s="38"/>
      <c r="AD2985" s="38"/>
      <c r="AE2985" s="38"/>
      <c r="AF2985" s="38"/>
      <c r="AG2985" s="38"/>
      <c r="AH2985" s="38"/>
      <c r="AI2985" s="38"/>
      <c r="AJ2985" s="38"/>
      <c r="AK2985" s="38"/>
      <c r="AL2985" s="38"/>
      <c r="AM2985" s="38"/>
      <c r="AN2985" s="38"/>
      <c r="AO2985" s="38"/>
      <c r="AP2985" s="38"/>
      <c r="AQ2985" s="38"/>
      <c r="AR2985" s="38"/>
      <c r="AS2985" s="38"/>
      <c r="AT2985" s="38"/>
      <c r="AU2985" s="38"/>
      <c r="AV2985" s="38"/>
      <c r="AW2985" s="38"/>
      <c r="AX2985" s="38"/>
      <c r="AY2985" s="38"/>
      <c r="BA2985" s="3">
        <f>IF(Q2985&gt;0,RANK(Q2985,(N2985:P2985,Q2985:AE2985)),0)</f>
        <v>4</v>
      </c>
      <c r="BB2985" s="3">
        <f>IF(R2985&gt;0,RANK(R2985,(N2985:P2985,Q2985:AE2985)),0)</f>
        <v>5</v>
      </c>
      <c r="BC2985" s="3">
        <f>IF(S2985&gt;0,RANK(S2985,(N2985:P2985,Q2985:AE2985)),0)</f>
        <v>0</v>
      </c>
      <c r="BD2985" s="3">
        <f>IF(T2985&gt;0,RANK(T2985,(N2985:P2985,Q2985:AE2985)),0)</f>
        <v>5</v>
      </c>
      <c r="BE2985" s="2">
        <f t="shared" si="1179"/>
        <v>1.9013738959764476E-3</v>
      </c>
      <c r="BF2985" s="2">
        <f t="shared" si="1180"/>
        <v>9.2001962708537788E-4</v>
      </c>
      <c r="BG2985" s="2">
        <f t="shared" si="1181"/>
        <v>0</v>
      </c>
      <c r="BH2985" s="2">
        <f t="shared" si="1182"/>
        <v>9.2001962708537788E-4</v>
      </c>
      <c r="BJ2985" t="s">
        <v>1449</v>
      </c>
      <c r="BK2985" t="s">
        <v>1565</v>
      </c>
      <c r="BL2985">
        <v>5</v>
      </c>
      <c r="BN2985">
        <v>0</v>
      </c>
      <c r="BO2985" s="60">
        <v>51</v>
      </c>
      <c r="BP2985" s="62">
        <v>117</v>
      </c>
      <c r="BQ2985" s="66">
        <f t="shared" si="1183"/>
        <v>51117</v>
      </c>
      <c r="BR2985" s="66">
        <f t="shared" si="1184"/>
        <v>51117</v>
      </c>
      <c r="BS2985" s="3" t="s">
        <v>3083</v>
      </c>
      <c r="CC2985" s="38" t="str">
        <f>IF($BL2985&lt;&gt;"","",SUMIF(#REF!,$BQ2985,#REF!)-P2985)</f>
        <v/>
      </c>
      <c r="CD2985" s="38" t="str">
        <f>IF($BL2985&lt;&gt;"","",SUMIF(#REF!,$BQ2985,#REF!)-Q2985)</f>
        <v/>
      </c>
      <c r="CE2985" s="38" t="str">
        <f>IF(BQ2985&lt;&gt;"","",SUMIF(#REF!,$BQ2985,#REF!)-R2985)</f>
        <v/>
      </c>
    </row>
    <row r="2986" spans="1:83" ht="14" hidden="1" customHeight="1" outlineLevel="1" x14ac:dyDescent="0.2">
      <c r="A2986" t="s">
        <v>493</v>
      </c>
      <c r="B2986" t="s">
        <v>1565</v>
      </c>
      <c r="C2986" s="1">
        <f t="shared" si="1174"/>
        <v>6907</v>
      </c>
      <c r="D2986" s="3">
        <f>IF(N2986&gt;0, RANK(N2986,(N2986:P2986,Q2986:AE2986)),0)</f>
        <v>2</v>
      </c>
      <c r="E2986" s="3">
        <f>IF(O2986&gt;0,RANK(O2986,(N2986:P2986,Q2986:AE2986)),0)</f>
        <v>1</v>
      </c>
      <c r="F2986" s="3">
        <f>IF(P2986&gt;0,RANK(P2986,(N2986:P2986,Q2986:AE2986)),0)</f>
        <v>0</v>
      </c>
      <c r="G2986" s="1">
        <f t="shared" si="1172"/>
        <v>1884</v>
      </c>
      <c r="H2986" s="2">
        <f t="shared" si="1173"/>
        <v>0.27276675836108294</v>
      </c>
      <c r="I2986" s="2"/>
      <c r="J2986" s="2">
        <f t="shared" si="1175"/>
        <v>0.35804256551324742</v>
      </c>
      <c r="K2986" s="2">
        <f t="shared" si="1176"/>
        <v>0.63080932387433042</v>
      </c>
      <c r="L2986" s="2">
        <f t="shared" si="1177"/>
        <v>0</v>
      </c>
      <c r="M2986" s="2">
        <f t="shared" si="1178"/>
        <v>1.1148110612422157E-2</v>
      </c>
      <c r="N2986" s="38">
        <v>2473</v>
      </c>
      <c r="O2986" s="38">
        <v>4357</v>
      </c>
      <c r="P2986" s="38"/>
      <c r="Q2986" s="38">
        <v>24</v>
      </c>
      <c r="R2986" s="38">
        <v>14</v>
      </c>
      <c r="S2986" s="38"/>
      <c r="T2986" s="38">
        <v>4</v>
      </c>
      <c r="U2986" s="38">
        <v>10</v>
      </c>
      <c r="V2986" s="38"/>
      <c r="W2986" s="38">
        <v>25</v>
      </c>
      <c r="X2986" s="38"/>
      <c r="Y2986" s="38"/>
      <c r="Z2986" s="38"/>
      <c r="AA2986" s="38"/>
      <c r="AB2986" s="38"/>
      <c r="AC2986" s="38"/>
      <c r="AD2986" s="38"/>
      <c r="AE2986" s="38"/>
      <c r="AF2986" s="38"/>
      <c r="AG2986" s="38"/>
      <c r="AH2986" s="38"/>
      <c r="AI2986" s="38"/>
      <c r="AJ2986" s="38"/>
      <c r="AK2986" s="38"/>
      <c r="AL2986" s="38"/>
      <c r="AM2986" s="38"/>
      <c r="AN2986" s="38"/>
      <c r="AO2986" s="38"/>
      <c r="AP2986" s="38"/>
      <c r="AQ2986" s="38"/>
      <c r="AR2986" s="38"/>
      <c r="AS2986" s="38"/>
      <c r="AT2986" s="38"/>
      <c r="AU2986" s="38"/>
      <c r="AV2986" s="38"/>
      <c r="AW2986" s="38"/>
      <c r="AX2986" s="38"/>
      <c r="AY2986" s="38"/>
      <c r="BA2986" s="3">
        <f>IF(Q2986&gt;0,RANK(Q2986,(N2986:P2986,Q2986:AE2986)),0)</f>
        <v>4</v>
      </c>
      <c r="BB2986" s="3">
        <f>IF(R2986&gt;0,RANK(R2986,(N2986:P2986,Q2986:AE2986)),0)</f>
        <v>5</v>
      </c>
      <c r="BC2986" s="3">
        <f>IF(S2986&gt;0,RANK(S2986,(N2986:P2986,Q2986:AE2986)),0)</f>
        <v>0</v>
      </c>
      <c r="BD2986" s="3">
        <f>IF(T2986&gt;0,RANK(T2986,(N2986:P2986,Q2986:AE2986)),0)</f>
        <v>7</v>
      </c>
      <c r="BE2986" s="2">
        <f t="shared" si="1179"/>
        <v>3.4747357753004198E-3</v>
      </c>
      <c r="BF2986" s="2">
        <f t="shared" si="1180"/>
        <v>2.0269292022585782E-3</v>
      </c>
      <c r="BG2986" s="2">
        <f t="shared" si="1181"/>
        <v>0</v>
      </c>
      <c r="BH2986" s="2">
        <f t="shared" si="1182"/>
        <v>5.7912262921673661E-4</v>
      </c>
      <c r="BJ2986" t="s">
        <v>493</v>
      </c>
      <c r="BK2986" t="s">
        <v>1565</v>
      </c>
      <c r="BL2986">
        <v>1</v>
      </c>
      <c r="BN2986">
        <v>0</v>
      </c>
      <c r="BO2986" s="60">
        <v>51</v>
      </c>
      <c r="BP2986" s="62">
        <v>119</v>
      </c>
      <c r="BQ2986" s="66">
        <f t="shared" si="1183"/>
        <v>51119</v>
      </c>
      <c r="BR2986" s="66">
        <f t="shared" si="1184"/>
        <v>51119</v>
      </c>
      <c r="BS2986" s="3" t="s">
        <v>3083</v>
      </c>
      <c r="CC2986" s="38" t="str">
        <f>IF($BL2986&lt;&gt;"","",SUMIF(#REF!,$BQ2986,#REF!)-P2986)</f>
        <v/>
      </c>
      <c r="CD2986" s="38" t="str">
        <f>IF($BL2986&lt;&gt;"","",SUMIF(#REF!,$BQ2986,#REF!)-Q2986)</f>
        <v/>
      </c>
      <c r="CE2986" s="38" t="str">
        <f>IF(BQ2986&lt;&gt;"","",SUMIF(#REF!,$BQ2986,#REF!)-R2986)</f>
        <v/>
      </c>
    </row>
    <row r="2987" spans="1:83" ht="14" hidden="1" customHeight="1" outlineLevel="1" x14ac:dyDescent="0.2">
      <c r="A2987" t="s">
        <v>1381</v>
      </c>
      <c r="B2987" t="s">
        <v>1565</v>
      </c>
      <c r="C2987" s="1">
        <f t="shared" si="1174"/>
        <v>47053</v>
      </c>
      <c r="D2987" s="3">
        <f>IF(N2987&gt;0, RANK(N2987,(N2987:P2987,Q2987:AE2987)),0)</f>
        <v>1</v>
      </c>
      <c r="E2987" s="3">
        <f>IF(O2987&gt;0,RANK(O2987,(N2987:P2987,Q2987:AE2987)),0)</f>
        <v>2</v>
      </c>
      <c r="F2987" s="3">
        <f>IF(P2987&gt;0,RANK(P2987,(N2987:P2987,Q2987:AE2987)),0)</f>
        <v>0</v>
      </c>
      <c r="G2987" s="1">
        <f t="shared" si="1172"/>
        <v>1632</v>
      </c>
      <c r="H2987" s="2">
        <f t="shared" si="1173"/>
        <v>3.4684292181157421E-2</v>
      </c>
      <c r="I2987" s="2"/>
      <c r="J2987" s="2">
        <f t="shared" si="1175"/>
        <v>0.50604637323868829</v>
      </c>
      <c r="K2987" s="2">
        <f t="shared" si="1176"/>
        <v>0.47136208105753086</v>
      </c>
      <c r="L2987" s="2">
        <f t="shared" si="1177"/>
        <v>0</v>
      </c>
      <c r="M2987" s="2">
        <f t="shared" si="1178"/>
        <v>2.2591545703780858E-2</v>
      </c>
      <c r="N2987" s="38">
        <v>23811</v>
      </c>
      <c r="O2987" s="38">
        <v>22179</v>
      </c>
      <c r="P2987" s="38"/>
      <c r="Q2987" s="38">
        <v>267</v>
      </c>
      <c r="R2987" s="38">
        <v>342</v>
      </c>
      <c r="S2987" s="38"/>
      <c r="T2987" s="38">
        <v>84</v>
      </c>
      <c r="U2987" s="38">
        <v>84</v>
      </c>
      <c r="V2987" s="38"/>
      <c r="W2987" s="38">
        <v>286</v>
      </c>
      <c r="X2987" s="38"/>
      <c r="Y2987" s="38"/>
      <c r="Z2987" s="38"/>
      <c r="AA2987" s="38"/>
      <c r="AB2987" s="38"/>
      <c r="AC2987" s="38"/>
      <c r="AD2987" s="38"/>
      <c r="AE2987" s="38"/>
      <c r="AF2987" s="38"/>
      <c r="AG2987" s="38"/>
      <c r="AH2987" s="38"/>
      <c r="AI2987" s="38"/>
      <c r="AJ2987" s="38"/>
      <c r="AK2987" s="38"/>
      <c r="AL2987" s="38"/>
      <c r="AM2987" s="38"/>
      <c r="AN2987" s="38"/>
      <c r="AO2987" s="38"/>
      <c r="AP2987" s="38"/>
      <c r="AQ2987" s="38"/>
      <c r="AR2987" s="38"/>
      <c r="AS2987" s="38"/>
      <c r="AT2987" s="38"/>
      <c r="AU2987" s="38"/>
      <c r="AV2987" s="38"/>
      <c r="AW2987" s="38"/>
      <c r="AX2987" s="38"/>
      <c r="AY2987" s="38"/>
      <c r="BA2987" s="3">
        <f>IF(Q2987&gt;0,RANK(Q2987,(N2987:P2987,Q2987:AE2987)),0)</f>
        <v>5</v>
      </c>
      <c r="BB2987" s="3">
        <f>IF(R2987&gt;0,RANK(R2987,(N2987:P2987,Q2987:AE2987)),0)</f>
        <v>3</v>
      </c>
      <c r="BC2987" s="3">
        <f>IF(S2987&gt;0,RANK(S2987,(N2987:P2987,Q2987:AE2987)),0)</f>
        <v>0</v>
      </c>
      <c r="BD2987" s="3">
        <f>IF(T2987&gt;0,RANK(T2987,(N2987:P2987,Q2987:AE2987)),0)</f>
        <v>6</v>
      </c>
      <c r="BE2987" s="2">
        <f t="shared" si="1179"/>
        <v>5.674452213461416E-3</v>
      </c>
      <c r="BF2987" s="2">
        <f t="shared" si="1180"/>
        <v>7.2683994644337233E-3</v>
      </c>
      <c r="BG2987" s="2">
        <f t="shared" si="1181"/>
        <v>0</v>
      </c>
      <c r="BH2987" s="2">
        <f t="shared" si="1182"/>
        <v>1.7852209210889847E-3</v>
      </c>
      <c r="BJ2987" t="s">
        <v>1381</v>
      </c>
      <c r="BK2987" t="s">
        <v>1565</v>
      </c>
      <c r="BL2987">
        <v>9</v>
      </c>
      <c r="BN2987">
        <v>0</v>
      </c>
      <c r="BO2987" s="60">
        <v>51</v>
      </c>
      <c r="BP2987" s="62">
        <v>121</v>
      </c>
      <c r="BQ2987" s="66">
        <f t="shared" si="1183"/>
        <v>51121</v>
      </c>
      <c r="BR2987" s="66">
        <f t="shared" si="1184"/>
        <v>51121</v>
      </c>
      <c r="BS2987" s="3" t="s">
        <v>3083</v>
      </c>
      <c r="CC2987" s="38" t="str">
        <f>IF($BL2987&lt;&gt;"","",SUMIF(#REF!,$BQ2987,#REF!)-P2987)</f>
        <v/>
      </c>
      <c r="CD2987" s="38" t="str">
        <f>IF($BL2987&lt;&gt;"","",SUMIF(#REF!,$BQ2987,#REF!)-Q2987)</f>
        <v/>
      </c>
      <c r="CE2987" s="38" t="str">
        <f>IF(BQ2987&lt;&gt;"","",SUMIF(#REF!,$BQ2987,#REF!)-R2987)</f>
        <v/>
      </c>
    </row>
    <row r="2988" spans="1:83" ht="14" hidden="1" customHeight="1" outlineLevel="1" x14ac:dyDescent="0.2">
      <c r="A2988" t="s">
        <v>415</v>
      </c>
      <c r="B2988" t="s">
        <v>1565</v>
      </c>
      <c r="C2988" s="1">
        <f t="shared" si="1174"/>
        <v>9430</v>
      </c>
      <c r="D2988" s="3">
        <f>IF(N2988&gt;0, RANK(N2988,(N2988:P2988,Q2988:AE2988)),0)</f>
        <v>2</v>
      </c>
      <c r="E2988" s="3">
        <f>IF(O2988&gt;0,RANK(O2988,(N2988:P2988,Q2988:AE2988)),0)</f>
        <v>1</v>
      </c>
      <c r="F2988" s="3">
        <f>IF(P2988&gt;0,RANK(P2988,(N2988:P2988,Q2988:AE2988)),0)</f>
        <v>0</v>
      </c>
      <c r="G2988" s="1">
        <f t="shared" si="1172"/>
        <v>706</v>
      </c>
      <c r="H2988" s="2">
        <f t="shared" si="1173"/>
        <v>7.4867444326617183E-2</v>
      </c>
      <c r="I2988" s="2"/>
      <c r="J2988" s="2">
        <f t="shared" si="1175"/>
        <v>0.45577942735949101</v>
      </c>
      <c r="K2988" s="2">
        <f t="shared" si="1176"/>
        <v>0.53064687168610813</v>
      </c>
      <c r="L2988" s="2">
        <f t="shared" si="1177"/>
        <v>0</v>
      </c>
      <c r="M2988" s="2">
        <f t="shared" si="1178"/>
        <v>1.3573700954400802E-2</v>
      </c>
      <c r="N2988" s="38">
        <v>4298</v>
      </c>
      <c r="O2988" s="38">
        <v>5004</v>
      </c>
      <c r="P2988" s="38"/>
      <c r="Q2988" s="38">
        <v>30</v>
      </c>
      <c r="R2988" s="38">
        <v>28</v>
      </c>
      <c r="S2988" s="38"/>
      <c r="T2988" s="38">
        <v>14</v>
      </c>
      <c r="U2988" s="38">
        <v>14</v>
      </c>
      <c r="V2988" s="38"/>
      <c r="W2988" s="38">
        <v>42</v>
      </c>
      <c r="X2988" s="38"/>
      <c r="Y2988" s="38"/>
      <c r="Z2988" s="38"/>
      <c r="AA2988" s="38"/>
      <c r="AB2988" s="38"/>
      <c r="AC2988" s="38"/>
      <c r="AD2988" s="38"/>
      <c r="AE2988" s="38"/>
      <c r="AF2988" s="38"/>
      <c r="AG2988" s="38"/>
      <c r="AH2988" s="38"/>
      <c r="AI2988" s="38"/>
      <c r="AJ2988" s="38"/>
      <c r="AK2988" s="38"/>
      <c r="AL2988" s="38"/>
      <c r="AM2988" s="38"/>
      <c r="AN2988" s="38"/>
      <c r="AO2988" s="38"/>
      <c r="AP2988" s="38"/>
      <c r="AQ2988" s="38"/>
      <c r="AR2988" s="38"/>
      <c r="AS2988" s="38"/>
      <c r="AT2988" s="38"/>
      <c r="AU2988" s="38"/>
      <c r="AV2988" s="38"/>
      <c r="AW2988" s="38"/>
      <c r="AX2988" s="38"/>
      <c r="AY2988" s="38"/>
      <c r="BA2988" s="3">
        <f>IF(Q2988&gt;0,RANK(Q2988,(N2988:P2988,Q2988:AE2988)),0)</f>
        <v>4</v>
      </c>
      <c r="BB2988" s="3">
        <f>IF(R2988&gt;0,RANK(R2988,(N2988:P2988,Q2988:AE2988)),0)</f>
        <v>5</v>
      </c>
      <c r="BC2988" s="3">
        <f>IF(S2988&gt;0,RANK(S2988,(N2988:P2988,Q2988:AE2988)),0)</f>
        <v>0</v>
      </c>
      <c r="BD2988" s="3">
        <f>IF(T2988&gt;0,RANK(T2988,(N2988:P2988,Q2988:AE2988)),0)</f>
        <v>6</v>
      </c>
      <c r="BE2988" s="2">
        <f t="shared" si="1179"/>
        <v>3.1813361611876989E-3</v>
      </c>
      <c r="BF2988" s="2">
        <f t="shared" si="1180"/>
        <v>2.9692470837751855E-3</v>
      </c>
      <c r="BG2988" s="2">
        <f t="shared" si="1181"/>
        <v>0</v>
      </c>
      <c r="BH2988" s="2">
        <f t="shared" si="1182"/>
        <v>1.4846235418875928E-3</v>
      </c>
      <c r="BJ2988" t="s">
        <v>415</v>
      </c>
      <c r="BK2988" t="s">
        <v>1565</v>
      </c>
      <c r="BL2988">
        <v>5</v>
      </c>
      <c r="BN2988">
        <v>0</v>
      </c>
      <c r="BO2988" s="60">
        <v>51</v>
      </c>
      <c r="BP2988" s="62">
        <v>125</v>
      </c>
      <c r="BQ2988" s="66">
        <f t="shared" si="1183"/>
        <v>51125</v>
      </c>
      <c r="BR2988" s="66">
        <f t="shared" si="1184"/>
        <v>51125</v>
      </c>
      <c r="BS2988" s="3" t="s">
        <v>3083</v>
      </c>
      <c r="CC2988" s="38" t="str">
        <f>IF($BL2988&lt;&gt;"","",SUMIF(#REF!,$BQ2988,#REF!)-P2988)</f>
        <v/>
      </c>
      <c r="CD2988" s="38" t="str">
        <f>IF($BL2988&lt;&gt;"","",SUMIF(#REF!,$BQ2988,#REF!)-Q2988)</f>
        <v/>
      </c>
      <c r="CE2988" s="38" t="str">
        <f>IF(BQ2988&lt;&gt;"","",SUMIF(#REF!,$BQ2988,#REF!)-R2988)</f>
        <v/>
      </c>
    </row>
    <row r="2989" spans="1:83" ht="14" hidden="1" customHeight="1" outlineLevel="1" x14ac:dyDescent="0.2">
      <c r="A2989" t="s">
        <v>2508</v>
      </c>
      <c r="B2989" t="s">
        <v>1565</v>
      </c>
      <c r="C2989" s="1">
        <f t="shared" si="1174"/>
        <v>16807</v>
      </c>
      <c r="D2989" s="3">
        <f>IF(N2989&gt;0, RANK(N2989,(N2989:P2989,Q2989:AE2989)),0)</f>
        <v>2</v>
      </c>
      <c r="E2989" s="3">
        <f>IF(O2989&gt;0,RANK(O2989,(N2989:P2989,Q2989:AE2989)),0)</f>
        <v>1</v>
      </c>
      <c r="F2989" s="3">
        <f>IF(P2989&gt;0,RANK(P2989,(N2989:P2989,Q2989:AE2989)),0)</f>
        <v>0</v>
      </c>
      <c r="G2989" s="1">
        <f t="shared" si="1172"/>
        <v>5333</v>
      </c>
      <c r="H2989" s="2">
        <f t="shared" si="1173"/>
        <v>0.31730826441363719</v>
      </c>
      <c r="I2989" s="2"/>
      <c r="J2989" s="2">
        <f t="shared" si="1175"/>
        <v>0.33563396203962637</v>
      </c>
      <c r="K2989" s="2">
        <f t="shared" si="1176"/>
        <v>0.6529422264532635</v>
      </c>
      <c r="L2989" s="2">
        <f t="shared" si="1177"/>
        <v>0</v>
      </c>
      <c r="M2989" s="2">
        <f t="shared" si="1178"/>
        <v>1.1423811507110138E-2</v>
      </c>
      <c r="N2989" s="38">
        <v>5641</v>
      </c>
      <c r="O2989" s="38">
        <v>10974</v>
      </c>
      <c r="P2989" s="38"/>
      <c r="Q2989" s="38">
        <v>71</v>
      </c>
      <c r="R2989" s="38">
        <v>30</v>
      </c>
      <c r="S2989" s="38"/>
      <c r="T2989" s="38">
        <v>16</v>
      </c>
      <c r="U2989" s="38">
        <v>12</v>
      </c>
      <c r="V2989" s="38"/>
      <c r="W2989" s="38">
        <v>63</v>
      </c>
      <c r="X2989" s="38"/>
      <c r="Y2989" s="38"/>
      <c r="Z2989" s="38"/>
      <c r="AA2989" s="38"/>
      <c r="AB2989" s="38"/>
      <c r="AC2989" s="38"/>
      <c r="AD2989" s="38"/>
      <c r="AE2989" s="38"/>
      <c r="AF2989" s="38"/>
      <c r="AG2989" s="38"/>
      <c r="AH2989" s="38"/>
      <c r="AI2989" s="38"/>
      <c r="AJ2989" s="38"/>
      <c r="AK2989" s="38"/>
      <c r="AL2989" s="38"/>
      <c r="AM2989" s="38"/>
      <c r="AN2989" s="38"/>
      <c r="AO2989" s="38"/>
      <c r="AP2989" s="38"/>
      <c r="AQ2989" s="38"/>
      <c r="AR2989" s="38"/>
      <c r="AS2989" s="38"/>
      <c r="AT2989" s="38"/>
      <c r="AU2989" s="38"/>
      <c r="AV2989" s="38"/>
      <c r="AW2989" s="38"/>
      <c r="AX2989" s="38"/>
      <c r="AY2989" s="38"/>
      <c r="BA2989" s="3">
        <f>IF(Q2989&gt;0,RANK(Q2989,(N2989:P2989,Q2989:AE2989)),0)</f>
        <v>3</v>
      </c>
      <c r="BB2989" s="3">
        <f>IF(R2989&gt;0,RANK(R2989,(N2989:P2989,Q2989:AE2989)),0)</f>
        <v>5</v>
      </c>
      <c r="BC2989" s="3">
        <f>IF(S2989&gt;0,RANK(S2989,(N2989:P2989,Q2989:AE2989)),0)</f>
        <v>0</v>
      </c>
      <c r="BD2989" s="3">
        <f>IF(T2989&gt;0,RANK(T2989,(N2989:P2989,Q2989:AE2989)),0)</f>
        <v>6</v>
      </c>
      <c r="BE2989" s="2">
        <f t="shared" si="1179"/>
        <v>4.2244302969001012E-3</v>
      </c>
      <c r="BF2989" s="2">
        <f t="shared" si="1180"/>
        <v>1.7849705479859581E-3</v>
      </c>
      <c r="BG2989" s="2">
        <f t="shared" si="1181"/>
        <v>0</v>
      </c>
      <c r="BH2989" s="2">
        <f t="shared" si="1182"/>
        <v>9.519842922591777E-4</v>
      </c>
      <c r="BJ2989" t="s">
        <v>2508</v>
      </c>
      <c r="BK2989" t="s">
        <v>1565</v>
      </c>
      <c r="BL2989">
        <v>1</v>
      </c>
      <c r="BN2989">
        <v>0</v>
      </c>
      <c r="BO2989" s="60">
        <v>51</v>
      </c>
      <c r="BP2989" s="62">
        <v>127</v>
      </c>
      <c r="BQ2989" s="66">
        <f t="shared" si="1183"/>
        <v>51127</v>
      </c>
      <c r="BR2989" s="66">
        <f t="shared" si="1184"/>
        <v>51127</v>
      </c>
      <c r="BS2989" s="3" t="s">
        <v>3083</v>
      </c>
      <c r="CC2989" s="38" t="str">
        <f>IF($BL2989&lt;&gt;"","",SUMIF(#REF!,$BQ2989,#REF!)-P2989)</f>
        <v/>
      </c>
      <c r="CD2989" s="38" t="str">
        <f>IF($BL2989&lt;&gt;"","",SUMIF(#REF!,$BQ2989,#REF!)-Q2989)</f>
        <v/>
      </c>
      <c r="CE2989" s="38" t="str">
        <f>IF(BQ2989&lt;&gt;"","",SUMIF(#REF!,$BQ2989,#REF!)-R2989)</f>
        <v/>
      </c>
    </row>
    <row r="2990" spans="1:83" ht="14" hidden="1" customHeight="1" outlineLevel="1" x14ac:dyDescent="0.2">
      <c r="A2990" t="s">
        <v>2698</v>
      </c>
      <c r="B2990" t="s">
        <v>1565</v>
      </c>
      <c r="C2990" s="1">
        <f t="shared" si="1174"/>
        <v>6856</v>
      </c>
      <c r="D2990" s="3">
        <f>IF(N2990&gt;0, RANK(N2990,(N2990:P2990,Q2990:AE2990)),0)</f>
        <v>1</v>
      </c>
      <c r="E2990" s="3">
        <f>IF(O2990&gt;0,RANK(O2990,(N2990:P2990,Q2990:AE2990)),0)</f>
        <v>2</v>
      </c>
      <c r="F2990" s="3">
        <f>IF(P2990&gt;0,RANK(P2990,(N2990:P2990,Q2990:AE2990)),0)</f>
        <v>0</v>
      </c>
      <c r="G2990" s="1">
        <f t="shared" si="1172"/>
        <v>420</v>
      </c>
      <c r="H2990" s="2">
        <f t="shared" si="1173"/>
        <v>6.1260210035005834E-2</v>
      </c>
      <c r="I2990" s="2"/>
      <c r="J2990" s="2">
        <f t="shared" si="1175"/>
        <v>0.52552508751458571</v>
      </c>
      <c r="K2990" s="2">
        <f t="shared" si="1176"/>
        <v>0.46426487747957995</v>
      </c>
      <c r="L2990" s="2">
        <f t="shared" si="1177"/>
        <v>0</v>
      </c>
      <c r="M2990" s="2">
        <f t="shared" si="1178"/>
        <v>1.0210035005834339E-2</v>
      </c>
      <c r="N2990" s="38">
        <v>3603</v>
      </c>
      <c r="O2990" s="38">
        <v>3183</v>
      </c>
      <c r="P2990" s="38"/>
      <c r="Q2990" s="38">
        <v>20</v>
      </c>
      <c r="R2990" s="38">
        <v>7</v>
      </c>
      <c r="S2990" s="38"/>
      <c r="T2990" s="38">
        <v>12</v>
      </c>
      <c r="U2990" s="38">
        <v>7</v>
      </c>
      <c r="V2990" s="38"/>
      <c r="W2990" s="38">
        <v>24</v>
      </c>
      <c r="X2990" s="38"/>
      <c r="Y2990" s="38"/>
      <c r="Z2990" s="38"/>
      <c r="AA2990" s="38"/>
      <c r="AB2990" s="38"/>
      <c r="AC2990" s="38"/>
      <c r="AD2990" s="38"/>
      <c r="AE2990" s="38"/>
      <c r="AF2990" s="38"/>
      <c r="AG2990" s="38"/>
      <c r="AH2990" s="38"/>
      <c r="AI2990" s="38"/>
      <c r="AJ2990" s="38"/>
      <c r="AK2990" s="38"/>
      <c r="AL2990" s="38"/>
      <c r="AM2990" s="38"/>
      <c r="AN2990" s="38"/>
      <c r="AO2990" s="38"/>
      <c r="AP2990" s="38"/>
      <c r="AQ2990" s="38"/>
      <c r="AR2990" s="38"/>
      <c r="AS2990" s="38"/>
      <c r="AT2990" s="38"/>
      <c r="AU2990" s="38"/>
      <c r="AV2990" s="38"/>
      <c r="AW2990" s="38"/>
      <c r="AX2990" s="38"/>
      <c r="AY2990" s="38"/>
      <c r="BA2990" s="3">
        <f>IF(Q2990&gt;0,RANK(Q2990,(N2990:P2990,Q2990:AE2990)),0)</f>
        <v>4</v>
      </c>
      <c r="BB2990" s="3">
        <f>IF(R2990&gt;0,RANK(R2990,(N2990:P2990,Q2990:AE2990)),0)</f>
        <v>6</v>
      </c>
      <c r="BC2990" s="3">
        <f>IF(S2990&gt;0,RANK(S2990,(N2990:P2990,Q2990:AE2990)),0)</f>
        <v>0</v>
      </c>
      <c r="BD2990" s="3">
        <f>IF(T2990&gt;0,RANK(T2990,(N2990:P2990,Q2990:AE2990)),0)</f>
        <v>5</v>
      </c>
      <c r="BE2990" s="2">
        <f t="shared" si="1179"/>
        <v>2.9171528588098016E-3</v>
      </c>
      <c r="BF2990" s="2">
        <f t="shared" si="1180"/>
        <v>1.0210035005834305E-3</v>
      </c>
      <c r="BG2990" s="2">
        <f t="shared" si="1181"/>
        <v>0</v>
      </c>
      <c r="BH2990" s="2">
        <f t="shared" si="1182"/>
        <v>1.750291715285881E-3</v>
      </c>
      <c r="BJ2990" t="s">
        <v>2698</v>
      </c>
      <c r="BK2990" t="s">
        <v>1565</v>
      </c>
      <c r="BL2990">
        <v>2</v>
      </c>
      <c r="BN2990">
        <v>0</v>
      </c>
      <c r="BO2990" s="60">
        <v>51</v>
      </c>
      <c r="BP2990" s="62">
        <v>131</v>
      </c>
      <c r="BQ2990" s="66">
        <f t="shared" si="1183"/>
        <v>51131</v>
      </c>
      <c r="BR2990" s="66">
        <f t="shared" si="1184"/>
        <v>51131</v>
      </c>
      <c r="BS2990" s="3" t="s">
        <v>3083</v>
      </c>
      <c r="CC2990" s="38" t="str">
        <f>IF($BL2990&lt;&gt;"","",SUMIF(#REF!,$BQ2990,#REF!)-P2990)</f>
        <v/>
      </c>
      <c r="CD2990" s="38" t="str">
        <f>IF($BL2990&lt;&gt;"","",SUMIF(#REF!,$BQ2990,#REF!)-Q2990)</f>
        <v/>
      </c>
      <c r="CE2990" s="38" t="str">
        <f>IF(BQ2990&lt;&gt;"","",SUMIF(#REF!,$BQ2990,#REF!)-R2990)</f>
        <v/>
      </c>
    </row>
    <row r="2991" spans="1:83" ht="14" hidden="1" customHeight="1" outlineLevel="1" x14ac:dyDescent="0.2">
      <c r="A2991" t="s">
        <v>2879</v>
      </c>
      <c r="B2991" t="s">
        <v>1565</v>
      </c>
      <c r="C2991" s="1">
        <f t="shared" si="1174"/>
        <v>8232</v>
      </c>
      <c r="D2991" s="3">
        <f>IF(N2991&gt;0, RANK(N2991,(N2991:P2991,Q2991:AE2991)),0)</f>
        <v>2</v>
      </c>
      <c r="E2991" s="3">
        <f>IF(O2991&gt;0,RANK(O2991,(N2991:P2991,Q2991:AE2991)),0)</f>
        <v>1</v>
      </c>
      <c r="F2991" s="3">
        <f>IF(P2991&gt;0,RANK(P2991,(N2991:P2991,Q2991:AE2991)),0)</f>
        <v>0</v>
      </c>
      <c r="G2991" s="1">
        <f t="shared" si="1172"/>
        <v>1736</v>
      </c>
      <c r="H2991" s="2">
        <f t="shared" si="1173"/>
        <v>0.21088435374149661</v>
      </c>
      <c r="I2991" s="2"/>
      <c r="J2991" s="2">
        <f t="shared" si="1175"/>
        <v>0.38896987366375124</v>
      </c>
      <c r="K2991" s="2">
        <f t="shared" si="1176"/>
        <v>0.59985422740524785</v>
      </c>
      <c r="L2991" s="2">
        <f t="shared" si="1177"/>
        <v>0</v>
      </c>
      <c r="M2991" s="2">
        <f t="shared" si="1178"/>
        <v>1.1175898931000905E-2</v>
      </c>
      <c r="N2991" s="38">
        <v>3202</v>
      </c>
      <c r="O2991" s="38">
        <v>4938</v>
      </c>
      <c r="P2991" s="38"/>
      <c r="Q2991" s="38">
        <v>24</v>
      </c>
      <c r="R2991" s="38">
        <v>21</v>
      </c>
      <c r="S2991" s="38"/>
      <c r="T2991" s="38">
        <v>13</v>
      </c>
      <c r="U2991" s="38">
        <v>7</v>
      </c>
      <c r="V2991" s="38"/>
      <c r="W2991" s="38">
        <v>27</v>
      </c>
      <c r="X2991" s="38"/>
      <c r="Y2991" s="38"/>
      <c r="Z2991" s="38"/>
      <c r="AA2991" s="38"/>
      <c r="AB2991" s="38"/>
      <c r="AC2991" s="38"/>
      <c r="AD2991" s="38"/>
      <c r="AE2991" s="38"/>
      <c r="AF2991" s="38"/>
      <c r="AG2991" s="38"/>
      <c r="AH2991" s="38"/>
      <c r="AI2991" s="38"/>
      <c r="AJ2991" s="38"/>
      <c r="AK2991" s="38"/>
      <c r="AL2991" s="38"/>
      <c r="AM2991" s="38"/>
      <c r="AN2991" s="38"/>
      <c r="AO2991" s="38"/>
      <c r="AP2991" s="38"/>
      <c r="AQ2991" s="38"/>
      <c r="AR2991" s="38"/>
      <c r="AS2991" s="38"/>
      <c r="AT2991" s="38"/>
      <c r="AU2991" s="38"/>
      <c r="AV2991" s="38"/>
      <c r="AW2991" s="38"/>
      <c r="AX2991" s="38"/>
      <c r="AY2991" s="38"/>
      <c r="BA2991" s="3">
        <f>IF(Q2991&gt;0,RANK(Q2991,(N2991:P2991,Q2991:AE2991)),0)</f>
        <v>4</v>
      </c>
      <c r="BB2991" s="3">
        <f>IF(R2991&gt;0,RANK(R2991,(N2991:P2991,Q2991:AE2991)),0)</f>
        <v>5</v>
      </c>
      <c r="BC2991" s="3">
        <f>IF(S2991&gt;0,RANK(S2991,(N2991:P2991,Q2991:AE2991)),0)</f>
        <v>0</v>
      </c>
      <c r="BD2991" s="3">
        <f>IF(T2991&gt;0,RANK(T2991,(N2991:P2991,Q2991:AE2991)),0)</f>
        <v>6</v>
      </c>
      <c r="BE2991" s="2">
        <f t="shared" si="1179"/>
        <v>2.9154518950437317E-3</v>
      </c>
      <c r="BF2991" s="2">
        <f t="shared" si="1180"/>
        <v>2.5510204081632651E-3</v>
      </c>
      <c r="BG2991" s="2">
        <f t="shared" si="1181"/>
        <v>0</v>
      </c>
      <c r="BH2991" s="2">
        <f t="shared" si="1182"/>
        <v>1.5792031098153547E-3</v>
      </c>
      <c r="BJ2991" t="s">
        <v>2879</v>
      </c>
      <c r="BK2991" t="s">
        <v>1565</v>
      </c>
      <c r="BL2991">
        <v>1</v>
      </c>
      <c r="BN2991">
        <v>0</v>
      </c>
      <c r="BO2991" s="60">
        <v>51</v>
      </c>
      <c r="BP2991" s="62">
        <v>133</v>
      </c>
      <c r="BQ2991" s="66">
        <f t="shared" si="1183"/>
        <v>51133</v>
      </c>
      <c r="BR2991" s="66">
        <f t="shared" si="1184"/>
        <v>51133</v>
      </c>
      <c r="BS2991" s="3" t="s">
        <v>3083</v>
      </c>
      <c r="CC2991" s="38" t="str">
        <f>IF($BL2991&lt;&gt;"","",SUMIF(#REF!,$BQ2991,#REF!)-P2991)</f>
        <v/>
      </c>
      <c r="CD2991" s="38" t="str">
        <f>IF($BL2991&lt;&gt;"","",SUMIF(#REF!,$BQ2991,#REF!)-Q2991)</f>
        <v/>
      </c>
      <c r="CE2991" s="38" t="str">
        <f>IF(BQ2991&lt;&gt;"","",SUMIF(#REF!,$BQ2991,#REF!)-R2991)</f>
        <v/>
      </c>
    </row>
    <row r="2992" spans="1:83" ht="14" hidden="1" customHeight="1" outlineLevel="1" x14ac:dyDescent="0.2">
      <c r="A2992" t="s">
        <v>2941</v>
      </c>
      <c r="B2992" t="s">
        <v>1565</v>
      </c>
      <c r="C2992" s="1">
        <f t="shared" ref="C2992:C3023" si="1185">SUM(N2992:AY2992)</f>
        <v>6869</v>
      </c>
      <c r="D2992" s="3">
        <f>IF(N2992&gt;0, RANK(N2992,(N2992:P2992,Q2992:AE2992)),0)</f>
        <v>2</v>
      </c>
      <c r="E2992" s="3">
        <f>IF(O2992&gt;0,RANK(O2992,(N2992:P2992,Q2992:AE2992)),0)</f>
        <v>1</v>
      </c>
      <c r="F2992" s="3">
        <f>IF(P2992&gt;0,RANK(P2992,(N2992:P2992,Q2992:AE2992)),0)</f>
        <v>0</v>
      </c>
      <c r="G2992" s="1">
        <f t="shared" si="1172"/>
        <v>1532</v>
      </c>
      <c r="H2992" s="2">
        <f t="shared" si="1173"/>
        <v>0.2230310088804775</v>
      </c>
      <c r="I2992" s="2"/>
      <c r="J2992" s="2">
        <f t="shared" ref="J2992:J3023" si="1186">IF($C2992=0,"-",N2992/$C2992)</f>
        <v>0.38375309360896781</v>
      </c>
      <c r="K2992" s="2">
        <f t="shared" ref="K2992:K3023" si="1187">IF($C2992=0,"-",O2992/$C2992)</f>
        <v>0.60678410248944536</v>
      </c>
      <c r="L2992" s="2">
        <f t="shared" ref="L2992:L3023" si="1188">IF($C2992=0,"-",P2992/$C2992)</f>
        <v>0</v>
      </c>
      <c r="M2992" s="2">
        <f t="shared" ref="M2992:M3023" si="1189">IF(C2992=0,"-",(1-J2992-K2992-L2992))</f>
        <v>9.4628039015868248E-3</v>
      </c>
      <c r="N2992" s="38">
        <v>2636</v>
      </c>
      <c r="O2992" s="38">
        <v>4168</v>
      </c>
      <c r="P2992" s="38"/>
      <c r="Q2992" s="38">
        <v>15</v>
      </c>
      <c r="R2992" s="38">
        <v>13</v>
      </c>
      <c r="S2992" s="38"/>
      <c r="T2992" s="38">
        <v>11</v>
      </c>
      <c r="U2992" s="38">
        <v>10</v>
      </c>
      <c r="V2992" s="38"/>
      <c r="W2992" s="38">
        <v>16</v>
      </c>
      <c r="X2992" s="38"/>
      <c r="Y2992" s="38"/>
      <c r="Z2992" s="38"/>
      <c r="AA2992" s="38"/>
      <c r="AB2992" s="38"/>
      <c r="AC2992" s="38"/>
      <c r="AD2992" s="38"/>
      <c r="AE2992" s="38"/>
      <c r="AF2992" s="38"/>
      <c r="AG2992" s="38"/>
      <c r="AH2992" s="38"/>
      <c r="AI2992" s="38"/>
      <c r="AJ2992" s="38"/>
      <c r="AK2992" s="38"/>
      <c r="AL2992" s="38"/>
      <c r="AM2992" s="38"/>
      <c r="AN2992" s="38"/>
      <c r="AO2992" s="38"/>
      <c r="AP2992" s="38"/>
      <c r="AQ2992" s="38"/>
      <c r="AR2992" s="38"/>
      <c r="AS2992" s="38"/>
      <c r="AT2992" s="38"/>
      <c r="AU2992" s="38"/>
      <c r="AV2992" s="38"/>
      <c r="AW2992" s="38"/>
      <c r="AX2992" s="38"/>
      <c r="AY2992" s="38"/>
      <c r="BA2992" s="3">
        <f>IF(Q2992&gt;0,RANK(Q2992,(N2992:P2992,Q2992:AE2992)),0)</f>
        <v>4</v>
      </c>
      <c r="BB2992" s="3">
        <f>IF(R2992&gt;0,RANK(R2992,(N2992:P2992,Q2992:AE2992)),0)</f>
        <v>5</v>
      </c>
      <c r="BC2992" s="3">
        <f>IF(S2992&gt;0,RANK(S2992,(N2992:P2992,Q2992:AE2992)),0)</f>
        <v>0</v>
      </c>
      <c r="BD2992" s="3">
        <f>IF(T2992&gt;0,RANK(T2992,(N2992:P2992,Q2992:AE2992)),0)</f>
        <v>6</v>
      </c>
      <c r="BE2992" s="2">
        <f t="shared" ref="BE2992:BE3023" si="1190">IF($C2992=0,"-",Q2992/$C2992)</f>
        <v>2.1837239772892706E-3</v>
      </c>
      <c r="BF2992" s="2">
        <f t="shared" ref="BF2992:BF3023" si="1191">IF($C2992=0,"-",R2992/$C2992)</f>
        <v>1.892560780317368E-3</v>
      </c>
      <c r="BG2992" s="2">
        <f t="shared" ref="BG2992:BG3023" si="1192">IF($C2992=0,"-",S2992/$C2992)</f>
        <v>0</v>
      </c>
      <c r="BH2992" s="2">
        <f t="shared" ref="BH2992:BH3023" si="1193">IF($C2992=0,"-",T2992/$C2992)</f>
        <v>1.6013975833454651E-3</v>
      </c>
      <c r="BJ2992" t="s">
        <v>2941</v>
      </c>
      <c r="BK2992" t="s">
        <v>1565</v>
      </c>
      <c r="BL2992">
        <v>5</v>
      </c>
      <c r="BN2992">
        <v>0</v>
      </c>
      <c r="BO2992" s="60">
        <v>51</v>
      </c>
      <c r="BP2992" s="62">
        <v>135</v>
      </c>
      <c r="BQ2992" s="66">
        <f t="shared" ref="BQ2992:BQ3023" si="1194">1000*BO2992+BP2992</f>
        <v>51135</v>
      </c>
      <c r="BR2992" s="66">
        <f t="shared" si="1184"/>
        <v>51135</v>
      </c>
      <c r="BS2992" s="3" t="s">
        <v>3083</v>
      </c>
      <c r="CC2992" s="38" t="str">
        <f>IF($BL2992&lt;&gt;"","",SUMIF(#REF!,$BQ2992,#REF!)-P2992)</f>
        <v/>
      </c>
      <c r="CD2992" s="38" t="str">
        <f>IF($BL2992&lt;&gt;"","",SUMIF(#REF!,$BQ2992,#REF!)-Q2992)</f>
        <v/>
      </c>
      <c r="CE2992" s="38" t="str">
        <f>IF(BQ2992&lt;&gt;"","",SUMIF(#REF!,$BQ2992,#REF!)-R2992)</f>
        <v/>
      </c>
    </row>
    <row r="2993" spans="1:83" ht="14" hidden="1" customHeight="1" outlineLevel="1" x14ac:dyDescent="0.2">
      <c r="A2993" t="s">
        <v>1977</v>
      </c>
      <c r="B2993" t="s">
        <v>1565</v>
      </c>
      <c r="C2993" s="1">
        <f t="shared" si="1185"/>
        <v>22353</v>
      </c>
      <c r="D2993" s="3">
        <f>IF(N2993&gt;0, RANK(N2993,(N2993:P2993,Q2993:AE2993)),0)</f>
        <v>2</v>
      </c>
      <c r="E2993" s="3">
        <f>IF(O2993&gt;0,RANK(O2993,(N2993:P2993,Q2993:AE2993)),0)</f>
        <v>1</v>
      </c>
      <c r="F2993" s="3">
        <f>IF(P2993&gt;0,RANK(P2993,(N2993:P2993,Q2993:AE2993)),0)</f>
        <v>0</v>
      </c>
      <c r="G2993" s="1">
        <f t="shared" si="1172"/>
        <v>5490</v>
      </c>
      <c r="H2993" s="2">
        <f t="shared" si="1173"/>
        <v>0.24560461682995571</v>
      </c>
      <c r="I2993" s="2"/>
      <c r="J2993" s="2">
        <f t="shared" si="1186"/>
        <v>0.37015165749563816</v>
      </c>
      <c r="K2993" s="2">
        <f t="shared" si="1187"/>
        <v>0.61575627432559388</v>
      </c>
      <c r="L2993" s="2">
        <f t="shared" si="1188"/>
        <v>0</v>
      </c>
      <c r="M2993" s="2">
        <f t="shared" si="1189"/>
        <v>1.4092068178767958E-2</v>
      </c>
      <c r="N2993" s="38">
        <v>8274</v>
      </c>
      <c r="O2993" s="38">
        <v>13764</v>
      </c>
      <c r="P2993" s="38"/>
      <c r="Q2993" s="38">
        <v>100</v>
      </c>
      <c r="R2993" s="38">
        <v>55</v>
      </c>
      <c r="S2993" s="38"/>
      <c r="T2993" s="38">
        <v>32</v>
      </c>
      <c r="U2993" s="38">
        <v>22</v>
      </c>
      <c r="V2993" s="38"/>
      <c r="W2993" s="38">
        <v>106</v>
      </c>
      <c r="X2993" s="38"/>
      <c r="Y2993" s="38"/>
      <c r="Z2993" s="38"/>
      <c r="AA2993" s="38"/>
      <c r="AB2993" s="38"/>
      <c r="AC2993" s="38"/>
      <c r="AD2993" s="38"/>
      <c r="AE2993" s="38"/>
      <c r="AF2993" s="38"/>
      <c r="AG2993" s="38"/>
      <c r="AH2993" s="38"/>
      <c r="AI2993" s="38"/>
      <c r="AJ2993" s="38"/>
      <c r="AK2993" s="38"/>
      <c r="AL2993" s="38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BA2993" s="3">
        <f>IF(Q2993&gt;0,RANK(Q2993,(N2993:P2993,Q2993:AE2993)),0)</f>
        <v>4</v>
      </c>
      <c r="BB2993" s="3">
        <f>IF(R2993&gt;0,RANK(R2993,(N2993:P2993,Q2993:AE2993)),0)</f>
        <v>5</v>
      </c>
      <c r="BC2993" s="3">
        <f>IF(S2993&gt;0,RANK(S2993,(N2993:P2993,Q2993:AE2993)),0)</f>
        <v>0</v>
      </c>
      <c r="BD2993" s="3">
        <f>IF(T2993&gt;0,RANK(T2993,(N2993:P2993,Q2993:AE2993)),0)</f>
        <v>6</v>
      </c>
      <c r="BE2993" s="2">
        <f t="shared" si="1190"/>
        <v>4.4736724377041114E-3</v>
      </c>
      <c r="BF2993" s="2">
        <f t="shared" si="1191"/>
        <v>2.460519840737261E-3</v>
      </c>
      <c r="BG2993" s="2">
        <f t="shared" si="1192"/>
        <v>0</v>
      </c>
      <c r="BH2993" s="2">
        <f t="shared" si="1193"/>
        <v>1.4315751800653156E-3</v>
      </c>
      <c r="BJ2993" t="s">
        <v>1977</v>
      </c>
      <c r="BK2993" t="s">
        <v>1565</v>
      </c>
      <c r="BL2993">
        <v>7</v>
      </c>
      <c r="BN2993">
        <v>0</v>
      </c>
      <c r="BO2993" s="60">
        <v>51</v>
      </c>
      <c r="BP2993" s="62">
        <v>137</v>
      </c>
      <c r="BQ2993" s="66">
        <f t="shared" si="1194"/>
        <v>51137</v>
      </c>
      <c r="BR2993" s="66">
        <f t="shared" si="1184"/>
        <v>51137</v>
      </c>
      <c r="BS2993" s="3" t="s">
        <v>3083</v>
      </c>
      <c r="CC2993" s="38" t="str">
        <f>IF($BL2993&lt;&gt;"","",SUMIF(#REF!,$BQ2993,#REF!)-P2993)</f>
        <v/>
      </c>
      <c r="CD2993" s="38" t="str">
        <f>IF($BL2993&lt;&gt;"","",SUMIF(#REF!,$BQ2993,#REF!)-Q2993)</f>
        <v/>
      </c>
      <c r="CE2993" s="38" t="str">
        <f>IF(BQ2993&lt;&gt;"","",SUMIF(#REF!,$BQ2993,#REF!)-R2993)</f>
        <v/>
      </c>
    </row>
    <row r="2994" spans="1:83" ht="14" hidden="1" customHeight="1" outlineLevel="1" x14ac:dyDescent="0.2">
      <c r="A2994" t="s">
        <v>2942</v>
      </c>
      <c r="B2994" t="s">
        <v>1565</v>
      </c>
      <c r="C2994" s="1">
        <f t="shared" si="1185"/>
        <v>13251</v>
      </c>
      <c r="D2994" s="3">
        <f>IF(N2994&gt;0, RANK(N2994,(N2994:P2994,Q2994:AE2994)),0)</f>
        <v>2</v>
      </c>
      <c r="E2994" s="3">
        <f>IF(O2994&gt;0,RANK(O2994,(N2994:P2994,Q2994:AE2994)),0)</f>
        <v>1</v>
      </c>
      <c r="F2994" s="3">
        <f>IF(P2994&gt;0,RANK(P2994,(N2994:P2994,Q2994:AE2994)),0)</f>
        <v>0</v>
      </c>
      <c r="G2994" s="1">
        <f t="shared" si="1172"/>
        <v>7147</v>
      </c>
      <c r="H2994" s="2">
        <f t="shared" si="1173"/>
        <v>0.53935552033808765</v>
      </c>
      <c r="I2994" s="2"/>
      <c r="J2994" s="2">
        <f t="shared" si="1186"/>
        <v>0.224586823635952</v>
      </c>
      <c r="K2994" s="2">
        <f t="shared" si="1187"/>
        <v>0.76394234397403971</v>
      </c>
      <c r="L2994" s="2">
        <f t="shared" si="1188"/>
        <v>0</v>
      </c>
      <c r="M2994" s="2">
        <f t="shared" si="1189"/>
        <v>1.1470832390008234E-2</v>
      </c>
      <c r="N2994" s="38">
        <v>2976</v>
      </c>
      <c r="O2994" s="38">
        <v>10123</v>
      </c>
      <c r="P2994" s="38"/>
      <c r="Q2994" s="38">
        <v>45</v>
      </c>
      <c r="R2994" s="38">
        <v>40</v>
      </c>
      <c r="S2994" s="38"/>
      <c r="T2994" s="38">
        <v>17</v>
      </c>
      <c r="U2994" s="38">
        <v>10</v>
      </c>
      <c r="V2994" s="38"/>
      <c r="W2994" s="38">
        <v>40</v>
      </c>
      <c r="X2994" s="38"/>
      <c r="Y2994" s="38"/>
      <c r="Z2994" s="38"/>
      <c r="AA2994" s="38"/>
      <c r="AB2994" s="38"/>
      <c r="AC2994" s="38"/>
      <c r="AD2994" s="38"/>
      <c r="AE2994" s="38"/>
      <c r="AF2994" s="38"/>
      <c r="AG2994" s="38"/>
      <c r="AH2994" s="38"/>
      <c r="AI2994" s="38"/>
      <c r="AJ2994" s="38"/>
      <c r="AK2994" s="38"/>
      <c r="AL2994" s="38"/>
      <c r="AM2994" s="38"/>
      <c r="AN2994" s="38"/>
      <c r="AO2994" s="38"/>
      <c r="AP2994" s="38"/>
      <c r="AQ2994" s="38"/>
      <c r="AR2994" s="38"/>
      <c r="AS2994" s="38"/>
      <c r="AT2994" s="38"/>
      <c r="AU2994" s="38"/>
      <c r="AV2994" s="38"/>
      <c r="AW2994" s="38"/>
      <c r="AX2994" s="38"/>
      <c r="AY2994" s="38"/>
      <c r="BA2994" s="3">
        <f>IF(Q2994&gt;0,RANK(Q2994,(N2994:P2994,Q2994:AE2994)),0)</f>
        <v>3</v>
      </c>
      <c r="BB2994" s="3">
        <f>IF(R2994&gt;0,RANK(R2994,(N2994:P2994,Q2994:AE2994)),0)</f>
        <v>4</v>
      </c>
      <c r="BC2994" s="3">
        <f>IF(S2994&gt;0,RANK(S2994,(N2994:P2994,Q2994:AE2994)),0)</f>
        <v>0</v>
      </c>
      <c r="BD2994" s="3">
        <f>IF(T2994&gt;0,RANK(T2994,(N2994:P2994,Q2994:AE2994)),0)</f>
        <v>6</v>
      </c>
      <c r="BE2994" s="2">
        <f t="shared" si="1190"/>
        <v>3.3959701154629841E-3</v>
      </c>
      <c r="BF2994" s="2">
        <f t="shared" si="1191"/>
        <v>3.0186401026337634E-3</v>
      </c>
      <c r="BG2994" s="2">
        <f t="shared" si="1192"/>
        <v>0</v>
      </c>
      <c r="BH2994" s="2">
        <f t="shared" si="1193"/>
        <v>1.2829220436193494E-3</v>
      </c>
      <c r="BJ2994" t="s">
        <v>2942</v>
      </c>
      <c r="BK2994" t="s">
        <v>1565</v>
      </c>
      <c r="BL2994">
        <v>6</v>
      </c>
      <c r="BN2994">
        <v>0</v>
      </c>
      <c r="BO2994" s="60">
        <v>51</v>
      </c>
      <c r="BP2994" s="62">
        <v>139</v>
      </c>
      <c r="BQ2994" s="66">
        <f t="shared" si="1194"/>
        <v>51139</v>
      </c>
      <c r="BR2994" s="66">
        <f t="shared" si="1184"/>
        <v>51139</v>
      </c>
      <c r="BS2994" s="3" t="s">
        <v>3083</v>
      </c>
      <c r="CC2994" s="38" t="str">
        <f>IF($BL2994&lt;&gt;"","",SUMIF(#REF!,$BQ2994,#REF!)-P2994)</f>
        <v/>
      </c>
      <c r="CD2994" s="38" t="str">
        <f>IF($BL2994&lt;&gt;"","",SUMIF(#REF!,$BQ2994,#REF!)-Q2994)</f>
        <v/>
      </c>
      <c r="CE2994" s="38" t="str">
        <f>IF(BQ2994&lt;&gt;"","",SUMIF(#REF!,$BQ2994,#REF!)-R2994)</f>
        <v/>
      </c>
    </row>
    <row r="2995" spans="1:83" ht="14" hidden="1" customHeight="1" outlineLevel="1" x14ac:dyDescent="0.2">
      <c r="A2995" t="s">
        <v>583</v>
      </c>
      <c r="B2995" t="s">
        <v>1565</v>
      </c>
      <c r="C2995" s="1">
        <f t="shared" si="1185"/>
        <v>9719</v>
      </c>
      <c r="D2995" s="3">
        <f>IF(N2995&gt;0, RANK(N2995,(N2995:P2995,Q2995:AE2995)),0)</f>
        <v>2</v>
      </c>
      <c r="E2995" s="3">
        <f>IF(O2995&gt;0,RANK(O2995,(N2995:P2995,Q2995:AE2995)),0)</f>
        <v>1</v>
      </c>
      <c r="F2995" s="3">
        <f>IF(P2995&gt;0,RANK(P2995,(N2995:P2995,Q2995:AE2995)),0)</f>
        <v>0</v>
      </c>
      <c r="G2995" s="1">
        <f t="shared" si="1172"/>
        <v>5860</v>
      </c>
      <c r="H2995" s="2">
        <f t="shared" si="1173"/>
        <v>0.60294268957711694</v>
      </c>
      <c r="I2995" s="2"/>
      <c r="J2995" s="2">
        <f t="shared" si="1186"/>
        <v>0.19405288609939295</v>
      </c>
      <c r="K2995" s="2">
        <f t="shared" si="1187"/>
        <v>0.79699557567650992</v>
      </c>
      <c r="L2995" s="2">
        <f t="shared" si="1188"/>
        <v>0</v>
      </c>
      <c r="M2995" s="2">
        <f t="shared" si="1189"/>
        <v>8.9515382240971109E-3</v>
      </c>
      <c r="N2995" s="38">
        <v>1886</v>
      </c>
      <c r="O2995" s="38">
        <v>7746</v>
      </c>
      <c r="P2995" s="38"/>
      <c r="Q2995" s="38">
        <v>26</v>
      </c>
      <c r="R2995" s="38">
        <v>21</v>
      </c>
      <c r="S2995" s="38"/>
      <c r="T2995" s="38">
        <v>9</v>
      </c>
      <c r="U2995" s="38">
        <v>10</v>
      </c>
      <c r="V2995" s="38"/>
      <c r="W2995" s="38">
        <v>21</v>
      </c>
      <c r="X2995" s="38"/>
      <c r="Y2995" s="38"/>
      <c r="Z2995" s="38"/>
      <c r="AA2995" s="38"/>
      <c r="AB2995" s="38"/>
      <c r="AC2995" s="38"/>
      <c r="AD2995" s="38"/>
      <c r="AE2995" s="38"/>
      <c r="AF2995" s="38"/>
      <c r="AG2995" s="38"/>
      <c r="AH2995" s="38"/>
      <c r="AI2995" s="38"/>
      <c r="AJ2995" s="38"/>
      <c r="AK2995" s="38"/>
      <c r="AL2995" s="38"/>
      <c r="AM2995" s="38"/>
      <c r="AN2995" s="38"/>
      <c r="AO2995" s="38"/>
      <c r="AP2995" s="38"/>
      <c r="AQ2995" s="38"/>
      <c r="AR2995" s="38"/>
      <c r="AS2995" s="38"/>
      <c r="AT2995" s="38"/>
      <c r="AU2995" s="38"/>
      <c r="AV2995" s="38"/>
      <c r="AW2995" s="38"/>
      <c r="AX2995" s="38"/>
      <c r="AY2995" s="38"/>
      <c r="BA2995" s="3">
        <f>IF(Q2995&gt;0,RANK(Q2995,(N2995:P2995,Q2995:AE2995)),0)</f>
        <v>3</v>
      </c>
      <c r="BB2995" s="3">
        <f>IF(R2995&gt;0,RANK(R2995,(N2995:P2995,Q2995:AE2995)),0)</f>
        <v>4</v>
      </c>
      <c r="BC2995" s="3">
        <f>IF(S2995&gt;0,RANK(S2995,(N2995:P2995,Q2995:AE2995)),0)</f>
        <v>0</v>
      </c>
      <c r="BD2995" s="3">
        <f>IF(T2995&gt;0,RANK(T2995,(N2995:P2995,Q2995:AE2995)),0)</f>
        <v>7</v>
      </c>
      <c r="BE2995" s="2">
        <f t="shared" si="1190"/>
        <v>2.6751723428336247E-3</v>
      </c>
      <c r="BF2995" s="2">
        <f t="shared" si="1191"/>
        <v>2.1607161230579276E-3</v>
      </c>
      <c r="BG2995" s="2">
        <f t="shared" si="1192"/>
        <v>0</v>
      </c>
      <c r="BH2995" s="2">
        <f t="shared" si="1193"/>
        <v>9.2602119559625476E-4</v>
      </c>
      <c r="BJ2995" t="s">
        <v>583</v>
      </c>
      <c r="BK2995" t="s">
        <v>1565</v>
      </c>
      <c r="BL2995">
        <v>9</v>
      </c>
      <c r="BN2995">
        <v>0</v>
      </c>
      <c r="BO2995" s="60">
        <v>51</v>
      </c>
      <c r="BP2995" s="62">
        <v>141</v>
      </c>
      <c r="BQ2995" s="66">
        <f t="shared" si="1194"/>
        <v>51141</v>
      </c>
      <c r="BR2995" s="66">
        <f t="shared" si="1184"/>
        <v>51141</v>
      </c>
      <c r="BS2995" s="3" t="s">
        <v>3083</v>
      </c>
      <c r="CC2995" s="38" t="str">
        <f>IF($BL2995&lt;&gt;"","",SUMIF(#REF!,$BQ2995,#REF!)-P2995)</f>
        <v/>
      </c>
      <c r="CD2995" s="38" t="str">
        <f>IF($BL2995&lt;&gt;"","",SUMIF(#REF!,$BQ2995,#REF!)-Q2995)</f>
        <v/>
      </c>
      <c r="CE2995" s="38" t="str">
        <f>IF(BQ2995&lt;&gt;"","",SUMIF(#REF!,$BQ2995,#REF!)-R2995)</f>
        <v/>
      </c>
    </row>
    <row r="2996" spans="1:83" ht="14" hidden="1" customHeight="1" outlineLevel="1" x14ac:dyDescent="0.2">
      <c r="A2996" t="s">
        <v>2285</v>
      </c>
      <c r="B2996" t="s">
        <v>1565</v>
      </c>
      <c r="C2996" s="1">
        <f t="shared" si="1185"/>
        <v>34156</v>
      </c>
      <c r="D2996" s="3">
        <f>IF(N2996&gt;0, RANK(N2996,(N2996:P2996,Q2996:AE2996)),0)</f>
        <v>2</v>
      </c>
      <c r="E2996" s="3">
        <f>IF(O2996&gt;0,RANK(O2996,(N2996:P2996,Q2996:AE2996)),0)</f>
        <v>1</v>
      </c>
      <c r="F2996" s="3">
        <f>IF(P2996&gt;0,RANK(P2996,(N2996:P2996,Q2996:AE2996)),0)</f>
        <v>0</v>
      </c>
      <c r="G2996" s="1">
        <f t="shared" si="1172"/>
        <v>14711</v>
      </c>
      <c r="H2996" s="2">
        <f t="shared" si="1173"/>
        <v>0.43070031619627591</v>
      </c>
      <c r="I2996" s="2"/>
      <c r="J2996" s="2">
        <f t="shared" si="1186"/>
        <v>0.28103407893195925</v>
      </c>
      <c r="K2996" s="2">
        <f t="shared" si="1187"/>
        <v>0.71173439512823511</v>
      </c>
      <c r="L2996" s="2">
        <f t="shared" si="1188"/>
        <v>0</v>
      </c>
      <c r="M2996" s="2">
        <f t="shared" si="1189"/>
        <v>7.2315259398056941E-3</v>
      </c>
      <c r="N2996" s="38">
        <v>9599</v>
      </c>
      <c r="O2996" s="38">
        <v>24310</v>
      </c>
      <c r="P2996" s="38"/>
      <c r="Q2996" s="38">
        <v>76</v>
      </c>
      <c r="R2996" s="38">
        <v>57</v>
      </c>
      <c r="S2996" s="38"/>
      <c r="T2996" s="38">
        <v>34</v>
      </c>
      <c r="U2996" s="38">
        <v>24</v>
      </c>
      <c r="V2996" s="38"/>
      <c r="W2996" s="38">
        <v>56</v>
      </c>
      <c r="X2996" s="38"/>
      <c r="Y2996" s="38"/>
      <c r="Z2996" s="38"/>
      <c r="AA2996" s="38"/>
      <c r="AB2996" s="38"/>
      <c r="AC2996" s="38"/>
      <c r="AD2996" s="38"/>
      <c r="AE2996" s="38"/>
      <c r="AF2996" s="38"/>
      <c r="AG2996" s="38"/>
      <c r="AH2996" s="38"/>
      <c r="AI2996" s="38"/>
      <c r="AJ2996" s="38"/>
      <c r="AK2996" s="38"/>
      <c r="AL2996" s="38"/>
      <c r="AM2996" s="38"/>
      <c r="AN2996" s="38"/>
      <c r="AO2996" s="38"/>
      <c r="AP2996" s="38"/>
      <c r="AQ2996" s="38"/>
      <c r="AR2996" s="38"/>
      <c r="AS2996" s="38"/>
      <c r="AT2996" s="38"/>
      <c r="AU2996" s="38"/>
      <c r="AV2996" s="38"/>
      <c r="AW2996" s="38"/>
      <c r="AX2996" s="38"/>
      <c r="AY2996" s="38"/>
      <c r="BA2996" s="3">
        <f>IF(Q2996&gt;0,RANK(Q2996,(N2996:P2996,Q2996:AE2996)),0)</f>
        <v>3</v>
      </c>
      <c r="BB2996" s="3">
        <f>IF(R2996&gt;0,RANK(R2996,(N2996:P2996,Q2996:AE2996)),0)</f>
        <v>4</v>
      </c>
      <c r="BC2996" s="3">
        <f>IF(S2996&gt;0,RANK(S2996,(N2996:P2996,Q2996:AE2996)),0)</f>
        <v>0</v>
      </c>
      <c r="BD2996" s="3">
        <f>IF(T2996&gt;0,RANK(T2996,(N2996:P2996,Q2996:AE2996)),0)</f>
        <v>6</v>
      </c>
      <c r="BE2996" s="2">
        <f t="shared" si="1190"/>
        <v>2.2250849045555685E-3</v>
      </c>
      <c r="BF2996" s="2">
        <f t="shared" si="1191"/>
        <v>1.6688136784166765E-3</v>
      </c>
      <c r="BG2996" s="2">
        <f t="shared" si="1192"/>
        <v>0</v>
      </c>
      <c r="BH2996" s="2">
        <f t="shared" si="1193"/>
        <v>9.9543272045907009E-4</v>
      </c>
      <c r="BJ2996" t="s">
        <v>2285</v>
      </c>
      <c r="BK2996" t="s">
        <v>1565</v>
      </c>
      <c r="BL2996">
        <v>5</v>
      </c>
      <c r="BN2996">
        <v>0</v>
      </c>
      <c r="BO2996" s="60">
        <v>51</v>
      </c>
      <c r="BP2996" s="62">
        <v>143</v>
      </c>
      <c r="BQ2996" s="66">
        <f t="shared" si="1194"/>
        <v>51143</v>
      </c>
      <c r="BR2996" s="66">
        <f t="shared" si="1184"/>
        <v>51143</v>
      </c>
      <c r="BS2996" s="3" t="s">
        <v>3083</v>
      </c>
      <c r="CC2996" s="38" t="str">
        <f>IF($BL2996&lt;&gt;"","",SUMIF(#REF!,$BQ2996,#REF!)-P2996)</f>
        <v/>
      </c>
      <c r="CD2996" s="38" t="str">
        <f>IF($BL2996&lt;&gt;"","",SUMIF(#REF!,$BQ2996,#REF!)-Q2996)</f>
        <v/>
      </c>
      <c r="CE2996" s="38" t="str">
        <f>IF(BQ2996&lt;&gt;"","",SUMIF(#REF!,$BQ2996,#REF!)-R2996)</f>
        <v/>
      </c>
    </row>
    <row r="2997" spans="1:83" ht="14" hidden="1" customHeight="1" outlineLevel="1" x14ac:dyDescent="0.2">
      <c r="A2997" t="s">
        <v>2828</v>
      </c>
      <c r="B2997" t="s">
        <v>1565</v>
      </c>
      <c r="C2997" s="1">
        <f t="shared" si="1185"/>
        <v>20914</v>
      </c>
      <c r="D2997" s="3">
        <f>IF(N2997&gt;0, RANK(N2997,(N2997:P2997,Q2997:AE2997)),0)</f>
        <v>2</v>
      </c>
      <c r="E2997" s="3">
        <f>IF(O2997&gt;0,RANK(O2997,(N2997:P2997,Q2997:AE2997)),0)</f>
        <v>1</v>
      </c>
      <c r="F2997" s="3">
        <f>IF(P2997&gt;0,RANK(P2997,(N2997:P2997,Q2997:AE2997)),0)</f>
        <v>0</v>
      </c>
      <c r="G2997" s="1">
        <f t="shared" si="1172"/>
        <v>9184</v>
      </c>
      <c r="H2997" s="2">
        <f t="shared" si="1173"/>
        <v>0.43913168212680503</v>
      </c>
      <c r="I2997" s="2"/>
      <c r="J2997" s="2">
        <f t="shared" si="1186"/>
        <v>0.2741704121641006</v>
      </c>
      <c r="K2997" s="2">
        <f t="shared" si="1187"/>
        <v>0.71330209429090563</v>
      </c>
      <c r="L2997" s="2">
        <f t="shared" si="1188"/>
        <v>0</v>
      </c>
      <c r="M2997" s="2">
        <f t="shared" si="1189"/>
        <v>1.2527493544993717E-2</v>
      </c>
      <c r="N2997" s="38">
        <v>5734</v>
      </c>
      <c r="O2997" s="38">
        <v>14918</v>
      </c>
      <c r="P2997" s="38"/>
      <c r="Q2997" s="38">
        <v>111</v>
      </c>
      <c r="R2997" s="38">
        <v>43</v>
      </c>
      <c r="S2997" s="38"/>
      <c r="T2997" s="38">
        <v>26</v>
      </c>
      <c r="U2997" s="38">
        <v>9</v>
      </c>
      <c r="V2997" s="38"/>
      <c r="W2997" s="38">
        <v>73</v>
      </c>
      <c r="X2997" s="38"/>
      <c r="Y2997" s="38"/>
      <c r="Z2997" s="38"/>
      <c r="AA2997" s="38"/>
      <c r="AB2997" s="38"/>
      <c r="AC2997" s="38"/>
      <c r="AD2997" s="38"/>
      <c r="AE2997" s="38"/>
      <c r="AF2997" s="38"/>
      <c r="AG2997" s="38"/>
      <c r="AH2997" s="38"/>
      <c r="AI2997" s="38"/>
      <c r="AJ2997" s="38"/>
      <c r="AK2997" s="38"/>
      <c r="AL2997" s="38"/>
      <c r="AM2997" s="38"/>
      <c r="AN2997" s="38"/>
      <c r="AO2997" s="38"/>
      <c r="AP2997" s="38"/>
      <c r="AQ2997" s="38"/>
      <c r="AR2997" s="38"/>
      <c r="AS2997" s="38"/>
      <c r="AT2997" s="38"/>
      <c r="AU2997" s="38"/>
      <c r="AV2997" s="38"/>
      <c r="AW2997" s="38"/>
      <c r="AX2997" s="38"/>
      <c r="AY2997" s="38"/>
      <c r="BA2997" s="3">
        <f>IF(Q2997&gt;0,RANK(Q2997,(N2997:P2997,Q2997:AE2997)),0)</f>
        <v>3</v>
      </c>
      <c r="BB2997" s="3">
        <f>IF(R2997&gt;0,RANK(R2997,(N2997:P2997,Q2997:AE2997)),0)</f>
        <v>5</v>
      </c>
      <c r="BC2997" s="3">
        <f>IF(S2997&gt;0,RANK(S2997,(N2997:P2997,Q2997:AE2997)),0)</f>
        <v>0</v>
      </c>
      <c r="BD2997" s="3">
        <f>IF(T2997&gt;0,RANK(T2997,(N2997:P2997,Q2997:AE2997)),0)</f>
        <v>6</v>
      </c>
      <c r="BE2997" s="2">
        <f t="shared" si="1190"/>
        <v>5.3074495553217943E-3</v>
      </c>
      <c r="BF2997" s="2">
        <f t="shared" si="1191"/>
        <v>2.0560390169264606E-3</v>
      </c>
      <c r="BG2997" s="2">
        <f t="shared" si="1192"/>
        <v>0</v>
      </c>
      <c r="BH2997" s="2">
        <f t="shared" si="1193"/>
        <v>1.2431863823276275E-3</v>
      </c>
      <c r="BJ2997" t="s">
        <v>2828</v>
      </c>
      <c r="BK2997" t="s">
        <v>1565</v>
      </c>
      <c r="BL2997">
        <v>5</v>
      </c>
      <c r="BN2997">
        <v>0</v>
      </c>
      <c r="BO2997" s="60">
        <v>51</v>
      </c>
      <c r="BP2997" s="62">
        <v>145</v>
      </c>
      <c r="BQ2997" s="66">
        <f t="shared" si="1194"/>
        <v>51145</v>
      </c>
      <c r="BR2997" s="66">
        <f t="shared" si="1184"/>
        <v>51145</v>
      </c>
      <c r="BS2997" s="3" t="s">
        <v>3083</v>
      </c>
      <c r="CC2997" s="38" t="str">
        <f>IF($BL2997&lt;&gt;"","",SUMIF(#REF!,$BQ2997,#REF!)-P2997)</f>
        <v/>
      </c>
      <c r="CD2997" s="38" t="str">
        <f>IF($BL2997&lt;&gt;"","",SUMIF(#REF!,$BQ2997,#REF!)-Q2997)</f>
        <v/>
      </c>
      <c r="CE2997" s="38" t="str">
        <f>IF(BQ2997&lt;&gt;"","",SUMIF(#REF!,$BQ2997,#REF!)-R2997)</f>
        <v/>
      </c>
    </row>
    <row r="2998" spans="1:83" ht="14" hidden="1" customHeight="1" outlineLevel="1" x14ac:dyDescent="0.2">
      <c r="A2998" t="s">
        <v>2533</v>
      </c>
      <c r="B2998" t="s">
        <v>1565</v>
      </c>
      <c r="C2998" s="1">
        <f t="shared" si="1185"/>
        <v>9460</v>
      </c>
      <c r="D2998" s="3">
        <f>IF(N2998&gt;0, RANK(N2998,(N2998:P2998,Q2998:AE2998)),0)</f>
        <v>2</v>
      </c>
      <c r="E2998" s="3">
        <f>IF(O2998&gt;0,RANK(O2998,(N2998:P2998,Q2998:AE2998)),0)</f>
        <v>1</v>
      </c>
      <c r="F2998" s="3">
        <f>IF(P2998&gt;0,RANK(P2998,(N2998:P2998,Q2998:AE2998)),0)</f>
        <v>0</v>
      </c>
      <c r="G2998" s="1">
        <f t="shared" si="1172"/>
        <v>243</v>
      </c>
      <c r="H2998" s="2">
        <f t="shared" si="1173"/>
        <v>2.568710359408034E-2</v>
      </c>
      <c r="I2998" s="2"/>
      <c r="J2998" s="2">
        <f t="shared" si="1186"/>
        <v>0.47980972515856235</v>
      </c>
      <c r="K2998" s="2">
        <f t="shared" si="1187"/>
        <v>0.50549682875264268</v>
      </c>
      <c r="L2998" s="2">
        <f t="shared" si="1188"/>
        <v>0</v>
      </c>
      <c r="M2998" s="2">
        <f t="shared" si="1189"/>
        <v>1.469344608879497E-2</v>
      </c>
      <c r="N2998" s="38">
        <v>4539</v>
      </c>
      <c r="O2998" s="38">
        <v>4782</v>
      </c>
      <c r="P2998" s="38"/>
      <c r="Q2998" s="38">
        <v>37</v>
      </c>
      <c r="R2998" s="38">
        <v>33</v>
      </c>
      <c r="S2998" s="38"/>
      <c r="T2998" s="38">
        <v>13</v>
      </c>
      <c r="U2998" s="38">
        <v>20</v>
      </c>
      <c r="V2998" s="38"/>
      <c r="W2998" s="38">
        <v>36</v>
      </c>
      <c r="X2998" s="38"/>
      <c r="Y2998" s="38"/>
      <c r="Z2998" s="38"/>
      <c r="AA2998" s="38"/>
      <c r="AB2998" s="38"/>
      <c r="AC2998" s="38"/>
      <c r="AD2998" s="38"/>
      <c r="AE2998" s="38"/>
      <c r="AF2998" s="38"/>
      <c r="AG2998" s="38"/>
      <c r="AH2998" s="38"/>
      <c r="AI2998" s="38"/>
      <c r="AJ2998" s="38"/>
      <c r="AK2998" s="38"/>
      <c r="AL2998" s="38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BA2998" s="3">
        <f>IF(Q2998&gt;0,RANK(Q2998,(N2998:P2998,Q2998:AE2998)),0)</f>
        <v>3</v>
      </c>
      <c r="BB2998" s="3">
        <f>IF(R2998&gt;0,RANK(R2998,(N2998:P2998,Q2998:AE2998)),0)</f>
        <v>5</v>
      </c>
      <c r="BC2998" s="3">
        <f>IF(S2998&gt;0,RANK(S2998,(N2998:P2998,Q2998:AE2998)),0)</f>
        <v>0</v>
      </c>
      <c r="BD2998" s="3">
        <f>IF(T2998&gt;0,RANK(T2998,(N2998:P2998,Q2998:AE2998)),0)</f>
        <v>7</v>
      </c>
      <c r="BE2998" s="2">
        <f t="shared" si="1190"/>
        <v>3.9112050739957714E-3</v>
      </c>
      <c r="BF2998" s="2">
        <f t="shared" si="1191"/>
        <v>3.4883720930232558E-3</v>
      </c>
      <c r="BG2998" s="2">
        <f t="shared" si="1192"/>
        <v>0</v>
      </c>
      <c r="BH2998" s="2">
        <f t="shared" si="1193"/>
        <v>1.3742071881606766E-3</v>
      </c>
      <c r="BJ2998" t="s">
        <v>2533</v>
      </c>
      <c r="BK2998" t="s">
        <v>1565</v>
      </c>
      <c r="BL2998">
        <v>5</v>
      </c>
      <c r="BN2998">
        <v>0</v>
      </c>
      <c r="BO2998" s="60">
        <v>51</v>
      </c>
      <c r="BP2998" s="62">
        <v>147</v>
      </c>
      <c r="BQ2998" s="66">
        <f t="shared" si="1194"/>
        <v>51147</v>
      </c>
      <c r="BR2998" s="66">
        <f t="shared" si="1184"/>
        <v>51147</v>
      </c>
      <c r="BS2998" s="3" t="s">
        <v>3083</v>
      </c>
      <c r="CC2998" s="38" t="str">
        <f>IF($BL2998&lt;&gt;"","",SUMIF(#REF!,$BQ2998,#REF!)-P2998)</f>
        <v/>
      </c>
      <c r="CD2998" s="38" t="str">
        <f>IF($BL2998&lt;&gt;"","",SUMIF(#REF!,$BQ2998,#REF!)-Q2998)</f>
        <v/>
      </c>
      <c r="CE2998" s="38" t="str">
        <f>IF(BQ2998&lt;&gt;"","",SUMIF(#REF!,$BQ2998,#REF!)-R2998)</f>
        <v/>
      </c>
    </row>
    <row r="2999" spans="1:83" ht="14" hidden="1" customHeight="1" outlineLevel="1" x14ac:dyDescent="0.2">
      <c r="A2999" t="s">
        <v>992</v>
      </c>
      <c r="B2999" t="s">
        <v>1565</v>
      </c>
      <c r="C2999" s="1">
        <f t="shared" si="1185"/>
        <v>17633</v>
      </c>
      <c r="D2999" s="3">
        <f>IF(N2999&gt;0, RANK(N2999,(N2999:P2999,Q2999:AE2999)),0)</f>
        <v>2</v>
      </c>
      <c r="E2999" s="3">
        <f>IF(O2999&gt;0,RANK(O2999,(N2999:P2999,Q2999:AE2999)),0)</f>
        <v>1</v>
      </c>
      <c r="F2999" s="3">
        <f>IF(P2999&gt;0,RANK(P2999,(N2999:P2999,Q2999:AE2999)),0)</f>
        <v>0</v>
      </c>
      <c r="G2999" s="1">
        <f t="shared" si="1172"/>
        <v>3748</v>
      </c>
      <c r="H2999" s="2">
        <f t="shared" si="1173"/>
        <v>0.21255600294901605</v>
      </c>
      <c r="I2999" s="2"/>
      <c r="J2999" s="2">
        <f t="shared" si="1186"/>
        <v>0.38802245789145351</v>
      </c>
      <c r="K2999" s="2">
        <f t="shared" si="1187"/>
        <v>0.60057846084046962</v>
      </c>
      <c r="L2999" s="2">
        <f t="shared" si="1188"/>
        <v>0</v>
      </c>
      <c r="M2999" s="2">
        <f t="shared" si="1189"/>
        <v>1.1399081268076872E-2</v>
      </c>
      <c r="N2999" s="38">
        <v>6842</v>
      </c>
      <c r="O2999" s="38">
        <v>10590</v>
      </c>
      <c r="P2999" s="38"/>
      <c r="Q2999" s="38">
        <v>45</v>
      </c>
      <c r="R2999" s="38">
        <v>49</v>
      </c>
      <c r="S2999" s="38"/>
      <c r="T2999" s="38">
        <v>38</v>
      </c>
      <c r="U2999" s="38">
        <v>32</v>
      </c>
      <c r="V2999" s="38"/>
      <c r="W2999" s="38">
        <v>37</v>
      </c>
      <c r="X2999" s="38"/>
      <c r="Y2999" s="38"/>
      <c r="Z2999" s="38"/>
      <c r="AA2999" s="38"/>
      <c r="AB2999" s="38"/>
      <c r="AC2999" s="38"/>
      <c r="AD2999" s="38"/>
      <c r="AE2999" s="38"/>
      <c r="AF2999" s="38"/>
      <c r="AG2999" s="38"/>
      <c r="AH2999" s="38"/>
      <c r="AI2999" s="38"/>
      <c r="AJ2999" s="38"/>
      <c r="AK2999" s="38"/>
      <c r="AL2999" s="38"/>
      <c r="AM2999" s="38"/>
      <c r="AN2999" s="38"/>
      <c r="AO2999" s="38"/>
      <c r="AP2999" s="38"/>
      <c r="AQ2999" s="38"/>
      <c r="AR2999" s="38"/>
      <c r="AS2999" s="38"/>
      <c r="AT2999" s="38"/>
      <c r="AU2999" s="38"/>
      <c r="AV2999" s="38"/>
      <c r="AW2999" s="38"/>
      <c r="AX2999" s="38"/>
      <c r="AY2999" s="38"/>
      <c r="BA2999" s="3">
        <f>IF(Q2999&gt;0,RANK(Q2999,(N2999:P2999,Q2999:AE2999)),0)</f>
        <v>4</v>
      </c>
      <c r="BB2999" s="3">
        <f>IF(R2999&gt;0,RANK(R2999,(N2999:P2999,Q2999:AE2999)),0)</f>
        <v>3</v>
      </c>
      <c r="BC2999" s="3">
        <f>IF(S2999&gt;0,RANK(S2999,(N2999:P2999,Q2999:AE2999)),0)</f>
        <v>0</v>
      </c>
      <c r="BD2999" s="3">
        <f>IF(T2999&gt;0,RANK(T2999,(N2999:P2999,Q2999:AE2999)),0)</f>
        <v>5</v>
      </c>
      <c r="BE2999" s="2">
        <f t="shared" si="1190"/>
        <v>2.5520331197187093E-3</v>
      </c>
      <c r="BF2999" s="2">
        <f t="shared" si="1191"/>
        <v>2.7788805081381501E-3</v>
      </c>
      <c r="BG2999" s="2">
        <f t="shared" si="1192"/>
        <v>0</v>
      </c>
      <c r="BH2999" s="2">
        <f t="shared" si="1193"/>
        <v>2.1550501899846876E-3</v>
      </c>
      <c r="BJ2999" t="s">
        <v>992</v>
      </c>
      <c r="BK2999" t="s">
        <v>1565</v>
      </c>
      <c r="BL2999">
        <v>4</v>
      </c>
      <c r="BN2999">
        <v>0</v>
      </c>
      <c r="BO2999" s="60">
        <v>51</v>
      </c>
      <c r="BP2999" s="62">
        <v>149</v>
      </c>
      <c r="BQ2999" s="66">
        <f t="shared" si="1194"/>
        <v>51149</v>
      </c>
      <c r="BR2999" s="66">
        <f t="shared" si="1184"/>
        <v>51149</v>
      </c>
      <c r="BS2999" s="3" t="s">
        <v>3083</v>
      </c>
      <c r="CC2999" s="38" t="str">
        <f>IF($BL2999&lt;&gt;"","",SUMIF(#REF!,$BQ2999,#REF!)-P2999)</f>
        <v/>
      </c>
      <c r="CD2999" s="38" t="str">
        <f>IF($BL2999&lt;&gt;"","",SUMIF(#REF!,$BQ2999,#REF!)-Q2999)</f>
        <v/>
      </c>
      <c r="CE2999" s="38" t="str">
        <f>IF(BQ2999&lt;&gt;"","",SUMIF(#REF!,$BQ2999,#REF!)-R2999)</f>
        <v/>
      </c>
    </row>
    <row r="3000" spans="1:83" ht="14" hidden="1" customHeight="1" outlineLevel="1" x14ac:dyDescent="0.2">
      <c r="A3000" t="s">
        <v>1394</v>
      </c>
      <c r="B3000" t="s">
        <v>1565</v>
      </c>
      <c r="C3000" s="1">
        <f t="shared" si="1185"/>
        <v>228712</v>
      </c>
      <c r="D3000" s="3">
        <f>IF(N3000&gt;0, RANK(N3000,(N3000:P3000,Q3000:AE3000)),0)</f>
        <v>1</v>
      </c>
      <c r="E3000" s="3">
        <f>IF(O3000&gt;0,RANK(O3000,(N3000:P3000,Q3000:AE3000)),0)</f>
        <v>2</v>
      </c>
      <c r="F3000" s="3">
        <f>IF(P3000&gt;0,RANK(P3000,(N3000:P3000,Q3000:AE3000)),0)</f>
        <v>0</v>
      </c>
      <c r="G3000" s="1">
        <f t="shared" si="1172"/>
        <v>40925</v>
      </c>
      <c r="H3000" s="2">
        <f t="shared" si="1173"/>
        <v>0.17893682885025708</v>
      </c>
      <c r="I3000" s="2"/>
      <c r="J3000" s="2">
        <f t="shared" si="1186"/>
        <v>0.57333240057364721</v>
      </c>
      <c r="K3000" s="2">
        <f t="shared" si="1187"/>
        <v>0.39439557172339013</v>
      </c>
      <c r="L3000" s="2">
        <f t="shared" si="1188"/>
        <v>0</v>
      </c>
      <c r="M3000" s="2">
        <f t="shared" si="1189"/>
        <v>3.2272027702962669E-2</v>
      </c>
      <c r="N3000" s="38">
        <v>131128</v>
      </c>
      <c r="O3000" s="38">
        <v>90203</v>
      </c>
      <c r="P3000" s="38"/>
      <c r="Q3000" s="38">
        <v>911</v>
      </c>
      <c r="R3000" s="38">
        <v>4148</v>
      </c>
      <c r="S3000" s="38"/>
      <c r="T3000" s="38">
        <v>527</v>
      </c>
      <c r="U3000" s="38">
        <v>674</v>
      </c>
      <c r="V3000" s="38"/>
      <c r="W3000" s="38">
        <v>1121</v>
      </c>
      <c r="X3000" s="38"/>
      <c r="Y3000" s="38"/>
      <c r="Z3000" s="38"/>
      <c r="AA3000" s="38"/>
      <c r="AB3000" s="38"/>
      <c r="AC3000" s="38"/>
      <c r="AD3000" s="38"/>
      <c r="AE3000" s="38"/>
      <c r="AF3000" s="38"/>
      <c r="AG3000" s="38"/>
      <c r="AH3000" s="38"/>
      <c r="AI3000" s="38"/>
      <c r="AJ3000" s="38"/>
      <c r="AK3000" s="38"/>
      <c r="AL3000" s="38"/>
      <c r="AM3000" s="38"/>
      <c r="AN3000" s="38"/>
      <c r="AO3000" s="38"/>
      <c r="AP3000" s="38"/>
      <c r="AQ3000" s="38"/>
      <c r="AR3000" s="38"/>
      <c r="AS3000" s="38"/>
      <c r="AT3000" s="38"/>
      <c r="AU3000" s="38"/>
      <c r="AV3000" s="38"/>
      <c r="AW3000" s="38"/>
      <c r="AX3000" s="38"/>
      <c r="AY3000" s="38"/>
      <c r="BA3000" s="3">
        <f>IF(Q3000&gt;0,RANK(Q3000,(N3000:P3000,Q3000:AE3000)),0)</f>
        <v>5</v>
      </c>
      <c r="BB3000" s="3">
        <f>IF(R3000&gt;0,RANK(R3000,(N3000:P3000,Q3000:AE3000)),0)</f>
        <v>3</v>
      </c>
      <c r="BC3000" s="3">
        <f>IF(S3000&gt;0,RANK(S3000,(N3000:P3000,Q3000:AE3000)),0)</f>
        <v>0</v>
      </c>
      <c r="BD3000" s="3">
        <f>IF(T3000&gt;0,RANK(T3000,(N3000:P3000,Q3000:AE3000)),0)</f>
        <v>7</v>
      </c>
      <c r="BE3000" s="2">
        <f t="shared" si="1190"/>
        <v>3.983175347161496E-3</v>
      </c>
      <c r="BF3000" s="2">
        <f t="shared" si="1191"/>
        <v>1.8136346147119523E-2</v>
      </c>
      <c r="BG3000" s="2">
        <f t="shared" si="1192"/>
        <v>0</v>
      </c>
      <c r="BH3000" s="2">
        <f t="shared" si="1193"/>
        <v>2.3042079121340375E-3</v>
      </c>
      <c r="BJ3000" t="s">
        <v>1394</v>
      </c>
      <c r="BK3000" t="s">
        <v>1565</v>
      </c>
      <c r="BN3000">
        <v>0</v>
      </c>
      <c r="BO3000" s="60">
        <v>51</v>
      </c>
      <c r="BP3000" s="62">
        <v>153</v>
      </c>
      <c r="BQ3000" s="66">
        <f t="shared" si="1194"/>
        <v>51153</v>
      </c>
      <c r="BR3000" s="66">
        <f t="shared" si="1184"/>
        <v>51153</v>
      </c>
      <c r="BS3000" s="3" t="s">
        <v>3083</v>
      </c>
      <c r="CC3000" s="38" t="e">
        <f>IF($BL3000&lt;&gt;"","",SUMIF(#REF!,$BQ3000,#REF!)-P3000)</f>
        <v>#REF!</v>
      </c>
      <c r="CD3000" s="38" t="e">
        <f>IF($BL3000&lt;&gt;"","",SUMIF(#REF!,$BQ3000,#REF!)-Q3000)</f>
        <v>#REF!</v>
      </c>
      <c r="CE3000" s="38" t="str">
        <f>IF(BQ3000&lt;&gt;"","",SUMIF(#REF!,$BQ3000,#REF!)-R3000)</f>
        <v/>
      </c>
    </row>
    <row r="3001" spans="1:83" ht="14" hidden="1" customHeight="1" outlineLevel="1" x14ac:dyDescent="0.2">
      <c r="A3001" t="s">
        <v>2049</v>
      </c>
      <c r="B3001" t="s">
        <v>1565</v>
      </c>
      <c r="C3001" s="1">
        <f t="shared" si="1185"/>
        <v>17744</v>
      </c>
      <c r="D3001" s="3">
        <f>IF(N3001&gt;0, RANK(N3001,(N3001:P3001,Q3001:AE3001)),0)</f>
        <v>2</v>
      </c>
      <c r="E3001" s="3">
        <f>IF(O3001&gt;0,RANK(O3001,(N3001:P3001,Q3001:AE3001)),0)</f>
        <v>1</v>
      </c>
      <c r="F3001" s="3">
        <f>IF(P3001&gt;0,RANK(P3001,(N3001:P3001,Q3001:AE3001)),0)</f>
        <v>0</v>
      </c>
      <c r="G3001" s="1">
        <f t="shared" si="1172"/>
        <v>7902</v>
      </c>
      <c r="H3001" s="2">
        <f t="shared" si="1173"/>
        <v>0.44533363390441838</v>
      </c>
      <c r="I3001" s="2"/>
      <c r="J3001" s="2">
        <f t="shared" si="1186"/>
        <v>0.27220468890892696</v>
      </c>
      <c r="K3001" s="2">
        <f t="shared" si="1187"/>
        <v>0.7175383228133454</v>
      </c>
      <c r="L3001" s="2">
        <f t="shared" si="1188"/>
        <v>0</v>
      </c>
      <c r="M3001" s="2">
        <f t="shared" si="1189"/>
        <v>1.0256988277727697E-2</v>
      </c>
      <c r="N3001" s="38">
        <v>4830</v>
      </c>
      <c r="O3001" s="38">
        <v>12732</v>
      </c>
      <c r="P3001" s="38"/>
      <c r="Q3001" s="38">
        <v>59</v>
      </c>
      <c r="R3001" s="38">
        <v>28</v>
      </c>
      <c r="S3001" s="38"/>
      <c r="T3001" s="38">
        <v>18</v>
      </c>
      <c r="U3001" s="38">
        <v>23</v>
      </c>
      <c r="V3001" s="38"/>
      <c r="W3001" s="38">
        <v>54</v>
      </c>
      <c r="X3001" s="38"/>
      <c r="Y3001" s="38"/>
      <c r="Z3001" s="38"/>
      <c r="AA3001" s="38"/>
      <c r="AB3001" s="38"/>
      <c r="AC3001" s="38"/>
      <c r="AD3001" s="38"/>
      <c r="AE3001" s="38"/>
      <c r="AF3001" s="38"/>
      <c r="AG3001" s="38"/>
      <c r="AH3001" s="38"/>
      <c r="AI3001" s="38"/>
      <c r="AJ3001" s="38"/>
      <c r="AK3001" s="38"/>
      <c r="AL3001" s="38"/>
      <c r="AM3001" s="38"/>
      <c r="AN3001" s="38"/>
      <c r="AO3001" s="38"/>
      <c r="AP3001" s="38"/>
      <c r="AQ3001" s="38"/>
      <c r="AR3001" s="38"/>
      <c r="AS3001" s="38"/>
      <c r="AT3001" s="38"/>
      <c r="AU3001" s="38"/>
      <c r="AV3001" s="38"/>
      <c r="AW3001" s="38"/>
      <c r="AX3001" s="38"/>
      <c r="AY3001" s="38"/>
      <c r="BA3001" s="3">
        <f>IF(Q3001&gt;0,RANK(Q3001,(N3001:P3001,Q3001:AE3001)),0)</f>
        <v>3</v>
      </c>
      <c r="BB3001" s="3">
        <f>IF(R3001&gt;0,RANK(R3001,(N3001:P3001,Q3001:AE3001)),0)</f>
        <v>5</v>
      </c>
      <c r="BC3001" s="3">
        <f>IF(S3001&gt;0,RANK(S3001,(N3001:P3001,Q3001:AE3001)),0)</f>
        <v>0</v>
      </c>
      <c r="BD3001" s="3">
        <f>IF(T3001&gt;0,RANK(T3001,(N3001:P3001,Q3001:AE3001)),0)</f>
        <v>7</v>
      </c>
      <c r="BE3001" s="2">
        <f t="shared" si="1190"/>
        <v>3.3250676284941388E-3</v>
      </c>
      <c r="BF3001" s="2">
        <f t="shared" si="1191"/>
        <v>1.5779981965734896E-3</v>
      </c>
      <c r="BG3001" s="2">
        <f t="shared" si="1192"/>
        <v>0</v>
      </c>
      <c r="BH3001" s="2">
        <f t="shared" si="1193"/>
        <v>1.0144274120829576E-3</v>
      </c>
      <c r="BJ3001" t="s">
        <v>2049</v>
      </c>
      <c r="BK3001" t="s">
        <v>1565</v>
      </c>
      <c r="BL3001">
        <v>9</v>
      </c>
      <c r="BN3001">
        <v>0</v>
      </c>
      <c r="BO3001" s="60">
        <v>51</v>
      </c>
      <c r="BP3001" s="62">
        <v>155</v>
      </c>
      <c r="BQ3001" s="66">
        <f t="shared" si="1194"/>
        <v>51155</v>
      </c>
      <c r="BR3001" s="66">
        <f t="shared" si="1184"/>
        <v>51155</v>
      </c>
      <c r="BS3001" s="3" t="s">
        <v>3083</v>
      </c>
      <c r="CC3001" s="38" t="str">
        <f>IF($BL3001&lt;&gt;"","",SUMIF(#REF!,$BQ3001,#REF!)-P3001)</f>
        <v/>
      </c>
      <c r="CD3001" s="38" t="str">
        <f>IF($BL3001&lt;&gt;"","",SUMIF(#REF!,$BQ3001,#REF!)-Q3001)</f>
        <v/>
      </c>
      <c r="CE3001" s="38" t="str">
        <f>IF(BQ3001&lt;&gt;"","",SUMIF(#REF!,$BQ3001,#REF!)-R3001)</f>
        <v/>
      </c>
    </row>
    <row r="3002" spans="1:83" ht="14" hidden="1" customHeight="1" outlineLevel="1" x14ac:dyDescent="0.2">
      <c r="A3002" t="s">
        <v>613</v>
      </c>
      <c r="B3002" t="s">
        <v>1565</v>
      </c>
      <c r="C3002" s="1">
        <f t="shared" si="1185"/>
        <v>5065</v>
      </c>
      <c r="D3002" s="3">
        <f>IF(N3002&gt;0, RANK(N3002,(N3002:P3002,Q3002:AE3002)),0)</f>
        <v>2</v>
      </c>
      <c r="E3002" s="3">
        <f>IF(O3002&gt;0,RANK(O3002,(N3002:P3002,Q3002:AE3002)),0)</f>
        <v>1</v>
      </c>
      <c r="F3002" s="3">
        <f>IF(P3002&gt;0,RANK(P3002,(N3002:P3002,Q3002:AE3002)),0)</f>
        <v>0</v>
      </c>
      <c r="G3002" s="1">
        <f t="shared" si="1172"/>
        <v>902</v>
      </c>
      <c r="H3002" s="2">
        <f t="shared" si="1173"/>
        <v>0.17808489634748273</v>
      </c>
      <c r="I3002" s="2"/>
      <c r="J3002" s="2">
        <f t="shared" si="1186"/>
        <v>0.40296150049358342</v>
      </c>
      <c r="K3002" s="2">
        <f t="shared" si="1187"/>
        <v>0.58104639684106618</v>
      </c>
      <c r="L3002" s="2">
        <f t="shared" si="1188"/>
        <v>0</v>
      </c>
      <c r="M3002" s="2">
        <f t="shared" si="1189"/>
        <v>1.5992102665350449E-2</v>
      </c>
      <c r="N3002" s="38">
        <v>2041</v>
      </c>
      <c r="O3002" s="38">
        <v>2943</v>
      </c>
      <c r="P3002" s="38"/>
      <c r="Q3002" s="38">
        <v>29</v>
      </c>
      <c r="R3002" s="38">
        <v>12</v>
      </c>
      <c r="S3002" s="38"/>
      <c r="T3002" s="38">
        <v>8</v>
      </c>
      <c r="U3002" s="38">
        <v>5</v>
      </c>
      <c r="V3002" s="38"/>
      <c r="W3002" s="38">
        <v>27</v>
      </c>
      <c r="X3002" s="38"/>
      <c r="Y3002" s="38"/>
      <c r="Z3002" s="38"/>
      <c r="AA3002" s="38"/>
      <c r="AB3002" s="38"/>
      <c r="AC3002" s="38"/>
      <c r="AD3002" s="38"/>
      <c r="AE3002" s="38"/>
      <c r="AF3002" s="38"/>
      <c r="AG3002" s="38"/>
      <c r="AH3002" s="38"/>
      <c r="AI3002" s="38"/>
      <c r="AJ3002" s="38"/>
      <c r="AK3002" s="38"/>
      <c r="AL3002" s="38"/>
      <c r="AM3002" s="38"/>
      <c r="AN3002" s="38"/>
      <c r="AO3002" s="38"/>
      <c r="AP3002" s="38"/>
      <c r="AQ3002" s="38"/>
      <c r="AR3002" s="38"/>
      <c r="AS3002" s="38"/>
      <c r="AT3002" s="38"/>
      <c r="AU3002" s="38"/>
      <c r="AV3002" s="38"/>
      <c r="AW3002" s="38"/>
      <c r="AX3002" s="38"/>
      <c r="AY3002" s="38"/>
      <c r="BA3002" s="3">
        <f>IF(Q3002&gt;0,RANK(Q3002,(N3002:P3002,Q3002:AE3002)),0)</f>
        <v>3</v>
      </c>
      <c r="BB3002" s="3">
        <f>IF(R3002&gt;0,RANK(R3002,(N3002:P3002,Q3002:AE3002)),0)</f>
        <v>5</v>
      </c>
      <c r="BC3002" s="3">
        <f>IF(S3002&gt;0,RANK(S3002,(N3002:P3002,Q3002:AE3002)),0)</f>
        <v>0</v>
      </c>
      <c r="BD3002" s="3">
        <f>IF(T3002&gt;0,RANK(T3002,(N3002:P3002,Q3002:AE3002)),0)</f>
        <v>6</v>
      </c>
      <c r="BE3002" s="2">
        <f t="shared" si="1190"/>
        <v>5.7255676209279367E-3</v>
      </c>
      <c r="BF3002" s="2">
        <f t="shared" si="1191"/>
        <v>2.3692003948667323E-3</v>
      </c>
      <c r="BG3002" s="2">
        <f t="shared" si="1192"/>
        <v>0</v>
      </c>
      <c r="BH3002" s="2">
        <f t="shared" si="1193"/>
        <v>1.5794669299111549E-3</v>
      </c>
      <c r="BJ3002" t="s">
        <v>613</v>
      </c>
      <c r="BK3002" t="s">
        <v>1565</v>
      </c>
      <c r="BL3002">
        <v>10</v>
      </c>
      <c r="BN3002">
        <v>0</v>
      </c>
      <c r="BO3002" s="60">
        <v>51</v>
      </c>
      <c r="BP3002" s="62">
        <v>157</v>
      </c>
      <c r="BQ3002" s="66">
        <f t="shared" si="1194"/>
        <v>51157</v>
      </c>
      <c r="BR3002" s="66">
        <f t="shared" si="1184"/>
        <v>51157</v>
      </c>
      <c r="BS3002" s="3" t="s">
        <v>3083</v>
      </c>
      <c r="CC3002" s="38" t="str">
        <f>IF($BL3002&lt;&gt;"","",SUMIF(#REF!,$BQ3002,#REF!)-P3002)</f>
        <v/>
      </c>
      <c r="CD3002" s="38" t="str">
        <f>IF($BL3002&lt;&gt;"","",SUMIF(#REF!,$BQ3002,#REF!)-Q3002)</f>
        <v/>
      </c>
      <c r="CE3002" s="38" t="str">
        <f>IF(BQ3002&lt;&gt;"","",SUMIF(#REF!,$BQ3002,#REF!)-R3002)</f>
        <v/>
      </c>
    </row>
    <row r="3003" spans="1:83" ht="14" hidden="1" customHeight="1" outlineLevel="1" x14ac:dyDescent="0.2">
      <c r="A3003" t="s">
        <v>1846</v>
      </c>
      <c r="B3003" t="s">
        <v>1565</v>
      </c>
      <c r="C3003" s="1">
        <f t="shared" si="1185"/>
        <v>4168</v>
      </c>
      <c r="D3003" s="3">
        <f>IF(N3003&gt;0, RANK(N3003,(N3003:P3003,Q3003:AE3003)),0)</f>
        <v>2</v>
      </c>
      <c r="E3003" s="3">
        <f>IF(O3003&gt;0,RANK(O3003,(N3003:P3003,Q3003:AE3003)),0)</f>
        <v>1</v>
      </c>
      <c r="F3003" s="3">
        <f>IF(P3003&gt;0,RANK(P3003,(N3003:P3003,Q3003:AE3003)),0)</f>
        <v>0</v>
      </c>
      <c r="G3003" s="1">
        <f t="shared" si="1172"/>
        <v>1258</v>
      </c>
      <c r="H3003" s="2">
        <f t="shared" si="1173"/>
        <v>0.30182341650671785</v>
      </c>
      <c r="I3003" s="2"/>
      <c r="J3003" s="2">
        <f t="shared" si="1186"/>
        <v>0.34524952015355087</v>
      </c>
      <c r="K3003" s="2">
        <f t="shared" si="1187"/>
        <v>0.64707293666026866</v>
      </c>
      <c r="L3003" s="2">
        <f t="shared" si="1188"/>
        <v>0</v>
      </c>
      <c r="M3003" s="2">
        <f t="shared" si="1189"/>
        <v>7.6775431861805243E-3</v>
      </c>
      <c r="N3003" s="38">
        <v>1439</v>
      </c>
      <c r="O3003" s="38">
        <v>2697</v>
      </c>
      <c r="P3003" s="38"/>
      <c r="Q3003" s="38">
        <v>9</v>
      </c>
      <c r="R3003" s="38">
        <v>10</v>
      </c>
      <c r="S3003" s="38"/>
      <c r="T3003" s="38">
        <v>4</v>
      </c>
      <c r="U3003" s="38">
        <v>2</v>
      </c>
      <c r="V3003" s="38"/>
      <c r="W3003" s="38">
        <v>7</v>
      </c>
      <c r="X3003" s="38"/>
      <c r="Y3003" s="38"/>
      <c r="Z3003" s="38"/>
      <c r="AA3003" s="38"/>
      <c r="AB3003" s="38"/>
      <c r="AC3003" s="38"/>
      <c r="AD3003" s="38"/>
      <c r="AE3003" s="38"/>
      <c r="AF3003" s="38"/>
      <c r="AG3003" s="38"/>
      <c r="AH3003" s="38"/>
      <c r="AI3003" s="38"/>
      <c r="AJ3003" s="38"/>
      <c r="AK3003" s="38"/>
      <c r="AL3003" s="38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BA3003" s="3">
        <f>IF(Q3003&gt;0,RANK(Q3003,(N3003:P3003,Q3003:AE3003)),0)</f>
        <v>4</v>
      </c>
      <c r="BB3003" s="3">
        <f>IF(R3003&gt;0,RANK(R3003,(N3003:P3003,Q3003:AE3003)),0)</f>
        <v>3</v>
      </c>
      <c r="BC3003" s="3">
        <f>IF(S3003&gt;0,RANK(S3003,(N3003:P3003,Q3003:AE3003)),0)</f>
        <v>0</v>
      </c>
      <c r="BD3003" s="3">
        <f>IF(T3003&gt;0,RANK(T3003,(N3003:P3003,Q3003:AE3003)),0)</f>
        <v>6</v>
      </c>
      <c r="BE3003" s="2">
        <f t="shared" si="1190"/>
        <v>2.1593090211132438E-3</v>
      </c>
      <c r="BF3003" s="2">
        <f t="shared" si="1191"/>
        <v>2.3992322456813818E-3</v>
      </c>
      <c r="BG3003" s="2">
        <f t="shared" si="1192"/>
        <v>0</v>
      </c>
      <c r="BH3003" s="2">
        <f t="shared" si="1193"/>
        <v>9.5969289827255275E-4</v>
      </c>
      <c r="BJ3003" t="s">
        <v>1846</v>
      </c>
      <c r="BK3003" t="s">
        <v>1565</v>
      </c>
      <c r="BL3003">
        <v>1</v>
      </c>
      <c r="BN3003">
        <v>0</v>
      </c>
      <c r="BO3003" s="60">
        <v>51</v>
      </c>
      <c r="BP3003" s="62">
        <v>159</v>
      </c>
      <c r="BQ3003" s="66">
        <f t="shared" si="1194"/>
        <v>51159</v>
      </c>
      <c r="BR3003" s="66">
        <f t="shared" si="1184"/>
        <v>51159</v>
      </c>
      <c r="BS3003" s="3" t="s">
        <v>3083</v>
      </c>
      <c r="CC3003" s="38" t="str">
        <f>IF($BL3003&lt;&gt;"","",SUMIF(#REF!,$BQ3003,#REF!)-P3003)</f>
        <v/>
      </c>
      <c r="CD3003" s="38" t="str">
        <f>IF($BL3003&lt;&gt;"","",SUMIF(#REF!,$BQ3003,#REF!)-Q3003)</f>
        <v/>
      </c>
      <c r="CE3003" s="38" t="str">
        <f>IF(BQ3003&lt;&gt;"","",SUMIF(#REF!,$BQ3003,#REF!)-R3003)</f>
        <v/>
      </c>
    </row>
    <row r="3004" spans="1:83" ht="14" hidden="1" customHeight="1" outlineLevel="1" x14ac:dyDescent="0.2">
      <c r="A3004" t="s">
        <v>106</v>
      </c>
      <c r="B3004" t="s">
        <v>1565</v>
      </c>
      <c r="C3004" s="1">
        <f t="shared" si="1185"/>
        <v>57048</v>
      </c>
      <c r="D3004" s="3">
        <f>IF(N3004&gt;0, RANK(N3004,(N3004:P3004,Q3004:AE3004)),0)</f>
        <v>2</v>
      </c>
      <c r="E3004" s="3">
        <f>IF(O3004&gt;0,RANK(O3004,(N3004:P3004,Q3004:AE3004)),0)</f>
        <v>1</v>
      </c>
      <c r="F3004" s="3">
        <f>IF(P3004&gt;0,RANK(P3004,(N3004:P3004,Q3004:AE3004)),0)</f>
        <v>0</v>
      </c>
      <c r="G3004" s="1">
        <f t="shared" si="1172"/>
        <v>12760</v>
      </c>
      <c r="H3004" s="2">
        <f t="shared" si="1173"/>
        <v>0.22367129434861871</v>
      </c>
      <c r="I3004" s="2"/>
      <c r="J3004" s="2">
        <f t="shared" si="1186"/>
        <v>0.38025872949095496</v>
      </c>
      <c r="K3004" s="2">
        <f t="shared" si="1187"/>
        <v>0.60393002383957373</v>
      </c>
      <c r="L3004" s="2">
        <f t="shared" si="1188"/>
        <v>0</v>
      </c>
      <c r="M3004" s="2">
        <f t="shared" si="1189"/>
        <v>1.5811246669471313E-2</v>
      </c>
      <c r="N3004" s="38">
        <v>21693</v>
      </c>
      <c r="O3004" s="38">
        <v>34453</v>
      </c>
      <c r="P3004" s="38"/>
      <c r="Q3004" s="38">
        <v>297</v>
      </c>
      <c r="R3004" s="38">
        <v>210</v>
      </c>
      <c r="S3004" s="38"/>
      <c r="T3004" s="38">
        <v>80</v>
      </c>
      <c r="U3004" s="38">
        <v>56</v>
      </c>
      <c r="V3004" s="38"/>
      <c r="W3004" s="38">
        <v>259</v>
      </c>
      <c r="X3004" s="38"/>
      <c r="Y3004" s="38"/>
      <c r="Z3004" s="38"/>
      <c r="AA3004" s="38"/>
      <c r="AB3004" s="38"/>
      <c r="AC3004" s="38"/>
      <c r="AD3004" s="38"/>
      <c r="AE3004" s="38"/>
      <c r="AF3004" s="38"/>
      <c r="AG3004" s="38"/>
      <c r="AH3004" s="38"/>
      <c r="AI3004" s="38"/>
      <c r="AJ3004" s="38"/>
      <c r="AK3004" s="38"/>
      <c r="AL3004" s="38"/>
      <c r="AM3004" s="38"/>
      <c r="AN3004" s="38"/>
      <c r="AO3004" s="38"/>
      <c r="AP3004" s="38"/>
      <c r="AQ3004" s="38"/>
      <c r="AR3004" s="38"/>
      <c r="AS3004" s="38"/>
      <c r="AT3004" s="38"/>
      <c r="AU3004" s="38"/>
      <c r="AV3004" s="38"/>
      <c r="AW3004" s="38"/>
      <c r="AX3004" s="38"/>
      <c r="AY3004" s="38"/>
      <c r="BA3004" s="3">
        <f>IF(Q3004&gt;0,RANK(Q3004,(N3004:P3004,Q3004:AE3004)),0)</f>
        <v>3</v>
      </c>
      <c r="BB3004" s="3">
        <f>IF(R3004&gt;0,RANK(R3004,(N3004:P3004,Q3004:AE3004)),0)</f>
        <v>5</v>
      </c>
      <c r="BC3004" s="3">
        <f>IF(S3004&gt;0,RANK(S3004,(N3004:P3004,Q3004:AE3004)),0)</f>
        <v>0</v>
      </c>
      <c r="BD3004" s="3">
        <f>IF(T3004&gt;0,RANK(T3004,(N3004:P3004,Q3004:AE3004)),0)</f>
        <v>6</v>
      </c>
      <c r="BE3004" s="2">
        <f t="shared" si="1190"/>
        <v>5.2061421960454355E-3</v>
      </c>
      <c r="BF3004" s="2">
        <f t="shared" si="1191"/>
        <v>3.6811106436684896E-3</v>
      </c>
      <c r="BG3004" s="2">
        <f t="shared" si="1192"/>
        <v>0</v>
      </c>
      <c r="BH3004" s="2">
        <f t="shared" si="1193"/>
        <v>1.4023278642546627E-3</v>
      </c>
      <c r="BJ3004" t="s">
        <v>106</v>
      </c>
      <c r="BK3004" t="s">
        <v>1565</v>
      </c>
      <c r="BN3004">
        <v>0</v>
      </c>
      <c r="BO3004" s="60">
        <v>51</v>
      </c>
      <c r="BP3004" s="62">
        <v>161</v>
      </c>
      <c r="BQ3004" s="66">
        <f t="shared" si="1194"/>
        <v>51161</v>
      </c>
      <c r="BR3004" s="66">
        <f t="shared" si="1184"/>
        <v>51161</v>
      </c>
      <c r="BS3004" s="3" t="s">
        <v>3083</v>
      </c>
      <c r="CC3004" s="38" t="e">
        <f>IF($BL3004&lt;&gt;"","",SUMIF(#REF!,$BQ3004,#REF!)-P3004)</f>
        <v>#REF!</v>
      </c>
      <c r="CD3004" s="38" t="e">
        <f>IF($BL3004&lt;&gt;"","",SUMIF(#REF!,$BQ3004,#REF!)-Q3004)</f>
        <v>#REF!</v>
      </c>
      <c r="CE3004" s="38" t="str">
        <f>IF(BQ3004&lt;&gt;"","",SUMIF(#REF!,$BQ3004,#REF!)-R3004)</f>
        <v/>
      </c>
    </row>
    <row r="3005" spans="1:83" ht="14" hidden="1" customHeight="1" outlineLevel="1" x14ac:dyDescent="0.2">
      <c r="A3005" t="s">
        <v>2591</v>
      </c>
      <c r="B3005" t="s">
        <v>1565</v>
      </c>
      <c r="C3005" s="1">
        <f t="shared" si="1185"/>
        <v>12828</v>
      </c>
      <c r="D3005" s="3">
        <f>IF(N3005&gt;0, RANK(N3005,(N3005:P3005,Q3005:AE3005)),0)</f>
        <v>2</v>
      </c>
      <c r="E3005" s="3">
        <f>IF(O3005&gt;0,RANK(O3005,(N3005:P3005,Q3005:AE3005)),0)</f>
        <v>1</v>
      </c>
      <c r="F3005" s="3">
        <f>IF(P3005&gt;0,RANK(P3005,(N3005:P3005,Q3005:AE3005)),0)</f>
        <v>0</v>
      </c>
      <c r="G3005" s="1">
        <f t="shared" si="1172"/>
        <v>4308</v>
      </c>
      <c r="H3005" s="2">
        <f t="shared" si="1173"/>
        <v>0.33582787652011226</v>
      </c>
      <c r="I3005" s="2"/>
      <c r="J3005" s="2">
        <f t="shared" si="1186"/>
        <v>0.32429061428125977</v>
      </c>
      <c r="K3005" s="2">
        <f t="shared" si="1187"/>
        <v>0.66011849080137197</v>
      </c>
      <c r="L3005" s="2">
        <f t="shared" si="1188"/>
        <v>0</v>
      </c>
      <c r="M3005" s="2">
        <f t="shared" si="1189"/>
        <v>1.5590894917368203E-2</v>
      </c>
      <c r="N3005" s="38">
        <v>4160</v>
      </c>
      <c r="O3005" s="38">
        <v>8468</v>
      </c>
      <c r="P3005" s="38"/>
      <c r="Q3005" s="38">
        <v>61</v>
      </c>
      <c r="R3005" s="38">
        <v>33</v>
      </c>
      <c r="S3005" s="38"/>
      <c r="T3005" s="38">
        <v>14</v>
      </c>
      <c r="U3005" s="38">
        <v>16</v>
      </c>
      <c r="V3005" s="38"/>
      <c r="W3005" s="38">
        <v>76</v>
      </c>
      <c r="X3005" s="38"/>
      <c r="Y3005" s="38"/>
      <c r="Z3005" s="38"/>
      <c r="AA3005" s="38"/>
      <c r="AB3005" s="38"/>
      <c r="AC3005" s="38"/>
      <c r="AD3005" s="38"/>
      <c r="AE3005" s="38"/>
      <c r="AF3005" s="38"/>
      <c r="AG3005" s="38"/>
      <c r="AH3005" s="38"/>
      <c r="AI3005" s="38"/>
      <c r="AJ3005" s="38"/>
      <c r="AK3005" s="38"/>
      <c r="AL3005" s="38"/>
      <c r="AM3005" s="38"/>
      <c r="AN3005" s="38"/>
      <c r="AO3005" s="38"/>
      <c r="AP3005" s="38"/>
      <c r="AQ3005" s="38"/>
      <c r="AR3005" s="38"/>
      <c r="AS3005" s="38"/>
      <c r="AT3005" s="38"/>
      <c r="AU3005" s="38"/>
      <c r="AV3005" s="38"/>
      <c r="AW3005" s="38"/>
      <c r="AX3005" s="38"/>
      <c r="AY3005" s="38"/>
      <c r="BA3005" s="3">
        <f>IF(Q3005&gt;0,RANK(Q3005,(N3005:P3005,Q3005:AE3005)),0)</f>
        <v>4</v>
      </c>
      <c r="BB3005" s="3">
        <f>IF(R3005&gt;0,RANK(R3005,(N3005:P3005,Q3005:AE3005)),0)</f>
        <v>5</v>
      </c>
      <c r="BC3005" s="3">
        <f>IF(S3005&gt;0,RANK(S3005,(N3005:P3005,Q3005:AE3005)),0)</f>
        <v>0</v>
      </c>
      <c r="BD3005" s="3">
        <f>IF(T3005&gt;0,RANK(T3005,(N3005:P3005,Q3005:AE3005)),0)</f>
        <v>7</v>
      </c>
      <c r="BE3005" s="2">
        <f t="shared" si="1190"/>
        <v>4.755222949797318E-3</v>
      </c>
      <c r="BF3005" s="2">
        <f t="shared" si="1191"/>
        <v>2.5724976613657625E-3</v>
      </c>
      <c r="BG3005" s="2">
        <f t="shared" si="1192"/>
        <v>0</v>
      </c>
      <c r="BH3005" s="2">
        <f t="shared" si="1193"/>
        <v>1.091362644215778E-3</v>
      </c>
      <c r="BJ3005" t="s">
        <v>2591</v>
      </c>
      <c r="BK3005" t="s">
        <v>1565</v>
      </c>
      <c r="BL3005">
        <v>6</v>
      </c>
      <c r="BN3005">
        <v>0</v>
      </c>
      <c r="BO3005" s="60">
        <v>51</v>
      </c>
      <c r="BP3005" s="62">
        <v>163</v>
      </c>
      <c r="BQ3005" s="66">
        <f t="shared" si="1194"/>
        <v>51163</v>
      </c>
      <c r="BR3005" s="66">
        <f t="shared" si="1184"/>
        <v>51163</v>
      </c>
      <c r="BS3005" s="3" t="s">
        <v>3083</v>
      </c>
      <c r="CC3005" s="38" t="str">
        <f>IF($BL3005&lt;&gt;"","",SUMIF(#REF!,$BQ3005,#REF!)-P3005)</f>
        <v/>
      </c>
      <c r="CD3005" s="38" t="str">
        <f>IF($BL3005&lt;&gt;"","",SUMIF(#REF!,$BQ3005,#REF!)-Q3005)</f>
        <v/>
      </c>
      <c r="CE3005" s="38" t="str">
        <f>IF(BQ3005&lt;&gt;"","",SUMIF(#REF!,$BQ3005,#REF!)-R3005)</f>
        <v/>
      </c>
    </row>
    <row r="3006" spans="1:83" ht="14" hidden="1" customHeight="1" outlineLevel="1" x14ac:dyDescent="0.2">
      <c r="A3006" t="s">
        <v>2910</v>
      </c>
      <c r="B3006" t="s">
        <v>1565</v>
      </c>
      <c r="C3006" s="1">
        <f t="shared" si="1185"/>
        <v>48853</v>
      </c>
      <c r="D3006" s="3">
        <f>IF(N3006&gt;0, RANK(N3006,(N3006:P3006,Q3006:AE3006)),0)</f>
        <v>2</v>
      </c>
      <c r="E3006" s="3">
        <f>IF(O3006&gt;0,RANK(O3006,(N3006:P3006,Q3006:AE3006)),0)</f>
        <v>1</v>
      </c>
      <c r="F3006" s="3">
        <f>IF(P3006&gt;0,RANK(P3006,(N3006:P3006,Q3006:AE3006)),0)</f>
        <v>0</v>
      </c>
      <c r="G3006" s="1">
        <f t="shared" si="1172"/>
        <v>17998</v>
      </c>
      <c r="H3006" s="2">
        <f t="shared" si="1173"/>
        <v>0.36841135651853518</v>
      </c>
      <c r="I3006" s="2"/>
      <c r="J3006" s="2">
        <f t="shared" si="1186"/>
        <v>0.30776001473809184</v>
      </c>
      <c r="K3006" s="2">
        <f t="shared" si="1187"/>
        <v>0.67617137125662707</v>
      </c>
      <c r="L3006" s="2">
        <f t="shared" si="1188"/>
        <v>0</v>
      </c>
      <c r="M3006" s="2">
        <f t="shared" si="1189"/>
        <v>1.6068614005281034E-2</v>
      </c>
      <c r="N3006" s="38">
        <v>15035</v>
      </c>
      <c r="O3006" s="38">
        <v>33033</v>
      </c>
      <c r="P3006" s="38"/>
      <c r="Q3006" s="38">
        <v>214</v>
      </c>
      <c r="R3006" s="38">
        <v>165</v>
      </c>
      <c r="S3006" s="38"/>
      <c r="T3006" s="38">
        <v>65</v>
      </c>
      <c r="U3006" s="38">
        <v>69</v>
      </c>
      <c r="V3006" s="38"/>
      <c r="W3006" s="38">
        <v>272</v>
      </c>
      <c r="X3006" s="38"/>
      <c r="Y3006" s="38"/>
      <c r="Z3006" s="38"/>
      <c r="AA3006" s="38"/>
      <c r="AB3006" s="38"/>
      <c r="AC3006" s="38"/>
      <c r="AD3006" s="38"/>
      <c r="AE3006" s="38"/>
      <c r="AF3006" s="38"/>
      <c r="AG3006" s="38"/>
      <c r="AH3006" s="38"/>
      <c r="AI3006" s="38"/>
      <c r="AJ3006" s="38"/>
      <c r="AK3006" s="38"/>
      <c r="AL3006" s="38"/>
      <c r="AM3006" s="38"/>
      <c r="AN3006" s="38"/>
      <c r="AO3006" s="38"/>
      <c r="AP3006" s="38"/>
      <c r="AQ3006" s="38"/>
      <c r="AR3006" s="38"/>
      <c r="AS3006" s="38"/>
      <c r="AT3006" s="38"/>
      <c r="AU3006" s="38"/>
      <c r="AV3006" s="38"/>
      <c r="AW3006" s="38"/>
      <c r="AX3006" s="38"/>
      <c r="AY3006" s="38"/>
      <c r="BA3006" s="3">
        <f>IF(Q3006&gt;0,RANK(Q3006,(N3006:P3006,Q3006:AE3006)),0)</f>
        <v>4</v>
      </c>
      <c r="BB3006" s="3">
        <f>IF(R3006&gt;0,RANK(R3006,(N3006:P3006,Q3006:AE3006)),0)</f>
        <v>5</v>
      </c>
      <c r="BC3006" s="3">
        <f>IF(S3006&gt;0,RANK(S3006,(N3006:P3006,Q3006:AE3006)),0)</f>
        <v>0</v>
      </c>
      <c r="BD3006" s="3">
        <f>IF(T3006&gt;0,RANK(T3006,(N3006:P3006,Q3006:AE3006)),0)</f>
        <v>7</v>
      </c>
      <c r="BE3006" s="2">
        <f t="shared" si="1190"/>
        <v>4.3804884039874729E-3</v>
      </c>
      <c r="BF3006" s="2">
        <f t="shared" si="1191"/>
        <v>3.377479376906229E-3</v>
      </c>
      <c r="BG3006" s="2">
        <f t="shared" si="1192"/>
        <v>0</v>
      </c>
      <c r="BH3006" s="2">
        <f t="shared" si="1193"/>
        <v>1.3305221787812418E-3</v>
      </c>
      <c r="BJ3006" t="s">
        <v>2910</v>
      </c>
      <c r="BK3006" t="s">
        <v>1565</v>
      </c>
      <c r="BL3006">
        <v>6</v>
      </c>
      <c r="BN3006">
        <v>0</v>
      </c>
      <c r="BO3006" s="60">
        <v>51</v>
      </c>
      <c r="BP3006" s="62">
        <v>165</v>
      </c>
      <c r="BQ3006" s="66">
        <f t="shared" si="1194"/>
        <v>51165</v>
      </c>
      <c r="BR3006" s="66">
        <f t="shared" si="1184"/>
        <v>51165</v>
      </c>
      <c r="BS3006" s="3" t="s">
        <v>3083</v>
      </c>
      <c r="CC3006" s="38" t="str">
        <f>IF($BL3006&lt;&gt;"","",SUMIF(#REF!,$BQ3006,#REF!)-P3006)</f>
        <v/>
      </c>
      <c r="CD3006" s="38" t="str">
        <f>IF($BL3006&lt;&gt;"","",SUMIF(#REF!,$BQ3006,#REF!)-Q3006)</f>
        <v/>
      </c>
      <c r="CE3006" s="38" t="str">
        <f>IF(BQ3006&lt;&gt;"","",SUMIF(#REF!,$BQ3006,#REF!)-R3006)</f>
        <v/>
      </c>
    </row>
    <row r="3007" spans="1:83" ht="14" hidden="1" customHeight="1" outlineLevel="1" x14ac:dyDescent="0.2">
      <c r="A3007" t="s">
        <v>1785</v>
      </c>
      <c r="B3007" t="s">
        <v>1565</v>
      </c>
      <c r="C3007" s="1">
        <f t="shared" si="1185"/>
        <v>13547</v>
      </c>
      <c r="D3007" s="3">
        <f>IF(N3007&gt;0, RANK(N3007,(N3007:P3007,Q3007:AE3007)),0)</f>
        <v>2</v>
      </c>
      <c r="E3007" s="3">
        <f>IF(O3007&gt;0,RANK(O3007,(N3007:P3007,Q3007:AE3007)),0)</f>
        <v>1</v>
      </c>
      <c r="F3007" s="3">
        <f>IF(P3007&gt;0,RANK(P3007,(N3007:P3007,Q3007:AE3007)),0)</f>
        <v>0</v>
      </c>
      <c r="G3007" s="1">
        <f t="shared" si="1172"/>
        <v>9131</v>
      </c>
      <c r="H3007" s="2">
        <f t="shared" si="1173"/>
        <v>0.67402376910016981</v>
      </c>
      <c r="I3007" s="2"/>
      <c r="J3007" s="2">
        <f t="shared" si="1186"/>
        <v>0.16033070052410128</v>
      </c>
      <c r="K3007" s="2">
        <f t="shared" si="1187"/>
        <v>0.83435446962427107</v>
      </c>
      <c r="L3007" s="2">
        <f t="shared" si="1188"/>
        <v>0</v>
      </c>
      <c r="M3007" s="2">
        <f t="shared" si="1189"/>
        <v>5.3148298516276782E-3</v>
      </c>
      <c r="N3007" s="38">
        <v>2172</v>
      </c>
      <c r="O3007" s="38">
        <v>11303</v>
      </c>
      <c r="P3007" s="38"/>
      <c r="Q3007" s="38">
        <v>24</v>
      </c>
      <c r="R3007" s="38">
        <v>10</v>
      </c>
      <c r="S3007" s="38"/>
      <c r="T3007" s="38">
        <v>11</v>
      </c>
      <c r="U3007" s="38">
        <v>5</v>
      </c>
      <c r="V3007" s="38"/>
      <c r="W3007" s="38">
        <v>22</v>
      </c>
      <c r="X3007" s="38"/>
      <c r="Y3007" s="38"/>
      <c r="Z3007" s="38"/>
      <c r="AA3007" s="38"/>
      <c r="AB3007" s="38"/>
      <c r="AC3007" s="38"/>
      <c r="AD3007" s="38"/>
      <c r="AE3007" s="38"/>
      <c r="AF3007" s="38"/>
      <c r="AG3007" s="38"/>
      <c r="AH3007" s="38"/>
      <c r="AI3007" s="38"/>
      <c r="AJ3007" s="38"/>
      <c r="AK3007" s="38"/>
      <c r="AL3007" s="38"/>
      <c r="AM3007" s="38"/>
      <c r="AN3007" s="38"/>
      <c r="AO3007" s="38"/>
      <c r="AP3007" s="38"/>
      <c r="AQ3007" s="38"/>
      <c r="AR3007" s="38"/>
      <c r="AS3007" s="38"/>
      <c r="AT3007" s="38"/>
      <c r="AU3007" s="38"/>
      <c r="AV3007" s="38"/>
      <c r="AW3007" s="38"/>
      <c r="AX3007" s="38"/>
      <c r="AY3007" s="38"/>
      <c r="BA3007" s="3">
        <f>IF(Q3007&gt;0,RANK(Q3007,(N3007:P3007,Q3007:AE3007)),0)</f>
        <v>3</v>
      </c>
      <c r="BB3007" s="3">
        <f>IF(R3007&gt;0,RANK(R3007,(N3007:P3007,Q3007:AE3007)),0)</f>
        <v>6</v>
      </c>
      <c r="BC3007" s="3">
        <f>IF(S3007&gt;0,RANK(S3007,(N3007:P3007,Q3007:AE3007)),0)</f>
        <v>0</v>
      </c>
      <c r="BD3007" s="3">
        <f>IF(T3007&gt;0,RANK(T3007,(N3007:P3007,Q3007:AE3007)),0)</f>
        <v>5</v>
      </c>
      <c r="BE3007" s="2">
        <f t="shared" si="1190"/>
        <v>1.7716099505425556E-3</v>
      </c>
      <c r="BF3007" s="2">
        <f t="shared" si="1191"/>
        <v>7.3817081272606485E-4</v>
      </c>
      <c r="BG3007" s="2">
        <f t="shared" si="1192"/>
        <v>0</v>
      </c>
      <c r="BH3007" s="2">
        <f t="shared" si="1193"/>
        <v>8.1198789399867133E-4</v>
      </c>
      <c r="BJ3007" t="s">
        <v>1785</v>
      </c>
      <c r="BK3007" t="s">
        <v>1565</v>
      </c>
      <c r="BL3007">
        <v>9</v>
      </c>
      <c r="BN3007">
        <v>0</v>
      </c>
      <c r="BO3007" s="60">
        <v>51</v>
      </c>
      <c r="BP3007" s="62">
        <v>167</v>
      </c>
      <c r="BQ3007" s="66">
        <f t="shared" si="1194"/>
        <v>51167</v>
      </c>
      <c r="BR3007" s="66">
        <f t="shared" si="1184"/>
        <v>51167</v>
      </c>
      <c r="BS3007" s="3" t="s">
        <v>3083</v>
      </c>
      <c r="CC3007" s="38" t="str">
        <f>IF($BL3007&lt;&gt;"","",SUMIF(#REF!,$BQ3007,#REF!)-P3007)</f>
        <v/>
      </c>
      <c r="CD3007" s="38" t="str">
        <f>IF($BL3007&lt;&gt;"","",SUMIF(#REF!,$BQ3007,#REF!)-Q3007)</f>
        <v/>
      </c>
      <c r="CE3007" s="38" t="str">
        <f>IF(BQ3007&lt;&gt;"","",SUMIF(#REF!,$BQ3007,#REF!)-R3007)</f>
        <v/>
      </c>
    </row>
    <row r="3008" spans="1:83" ht="14" hidden="1" customHeight="1" outlineLevel="1" x14ac:dyDescent="0.2">
      <c r="A3008" t="s">
        <v>811</v>
      </c>
      <c r="B3008" t="s">
        <v>1565</v>
      </c>
      <c r="C3008" s="1">
        <f t="shared" si="1185"/>
        <v>11077</v>
      </c>
      <c r="D3008" s="3">
        <f>IF(N3008&gt;0, RANK(N3008,(N3008:P3008,Q3008:AE3008)),0)</f>
        <v>2</v>
      </c>
      <c r="E3008" s="3">
        <f>IF(O3008&gt;0,RANK(O3008,(N3008:P3008,Q3008:AE3008)),0)</f>
        <v>1</v>
      </c>
      <c r="F3008" s="3">
        <f>IF(P3008&gt;0,RANK(P3008,(N3008:P3008,Q3008:AE3008)),0)</f>
        <v>0</v>
      </c>
      <c r="G3008" s="1">
        <f t="shared" si="1172"/>
        <v>7785</v>
      </c>
      <c r="H3008" s="2">
        <f t="shared" si="1173"/>
        <v>0.70280761939153202</v>
      </c>
      <c r="I3008" s="2"/>
      <c r="J3008" s="2">
        <f t="shared" si="1186"/>
        <v>0.14507538142096235</v>
      </c>
      <c r="K3008" s="2">
        <f t="shared" si="1187"/>
        <v>0.84788300081249435</v>
      </c>
      <c r="L3008" s="2">
        <f t="shared" si="1188"/>
        <v>0</v>
      </c>
      <c r="M3008" s="2">
        <f t="shared" si="1189"/>
        <v>7.0416177665433288E-3</v>
      </c>
      <c r="N3008" s="38">
        <v>1607</v>
      </c>
      <c r="O3008" s="38">
        <v>9392</v>
      </c>
      <c r="P3008" s="38"/>
      <c r="Q3008" s="38">
        <v>28</v>
      </c>
      <c r="R3008" s="38">
        <v>20</v>
      </c>
      <c r="S3008" s="38"/>
      <c r="T3008" s="38">
        <v>4</v>
      </c>
      <c r="U3008" s="38">
        <v>6</v>
      </c>
      <c r="V3008" s="38"/>
      <c r="W3008" s="38">
        <v>20</v>
      </c>
      <c r="X3008" s="38"/>
      <c r="Y3008" s="38"/>
      <c r="Z3008" s="38"/>
      <c r="AA3008" s="38"/>
      <c r="AB3008" s="38"/>
      <c r="AC3008" s="38"/>
      <c r="AD3008" s="38"/>
      <c r="AE3008" s="38"/>
      <c r="AF3008" s="38"/>
      <c r="AG3008" s="38"/>
      <c r="AH3008" s="38"/>
      <c r="AI3008" s="38"/>
      <c r="AJ3008" s="38"/>
      <c r="AK3008" s="38"/>
      <c r="AL3008" s="38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BA3008" s="3">
        <f>IF(Q3008&gt;0,RANK(Q3008,(N3008:P3008,Q3008:AE3008)),0)</f>
        <v>3</v>
      </c>
      <c r="BB3008" s="3">
        <f>IF(R3008&gt;0,RANK(R3008,(N3008:P3008,Q3008:AE3008)),0)</f>
        <v>4</v>
      </c>
      <c r="BC3008" s="3">
        <f>IF(S3008&gt;0,RANK(S3008,(N3008:P3008,Q3008:AE3008)),0)</f>
        <v>0</v>
      </c>
      <c r="BD3008" s="3">
        <f>IF(T3008&gt;0,RANK(T3008,(N3008:P3008,Q3008:AE3008)),0)</f>
        <v>7</v>
      </c>
      <c r="BE3008" s="2">
        <f t="shared" si="1190"/>
        <v>2.527760223887334E-3</v>
      </c>
      <c r="BF3008" s="2">
        <f t="shared" si="1191"/>
        <v>1.8055430170623814E-3</v>
      </c>
      <c r="BG3008" s="2">
        <f t="shared" si="1192"/>
        <v>0</v>
      </c>
      <c r="BH3008" s="2">
        <f t="shared" si="1193"/>
        <v>3.611086034124763E-4</v>
      </c>
      <c r="BJ3008" t="s">
        <v>811</v>
      </c>
      <c r="BK3008" t="s">
        <v>1565</v>
      </c>
      <c r="BL3008">
        <v>9</v>
      </c>
      <c r="BN3008">
        <v>0</v>
      </c>
      <c r="BO3008" s="60">
        <v>51</v>
      </c>
      <c r="BP3008" s="62">
        <v>169</v>
      </c>
      <c r="BQ3008" s="66">
        <f t="shared" si="1194"/>
        <v>51169</v>
      </c>
      <c r="BR3008" s="66">
        <f t="shared" si="1184"/>
        <v>51169</v>
      </c>
      <c r="BS3008" s="3" t="s">
        <v>3083</v>
      </c>
      <c r="CC3008" s="38" t="str">
        <f>IF($BL3008&lt;&gt;"","",SUMIF(#REF!,$BQ3008,#REF!)-P3008)</f>
        <v/>
      </c>
      <c r="CD3008" s="38" t="str">
        <f>IF($BL3008&lt;&gt;"","",SUMIF(#REF!,$BQ3008,#REF!)-Q3008)</f>
        <v/>
      </c>
      <c r="CE3008" s="38" t="str">
        <f>IF(BQ3008&lt;&gt;"","",SUMIF(#REF!,$BQ3008,#REF!)-R3008)</f>
        <v/>
      </c>
    </row>
    <row r="3009" spans="1:83" ht="14" hidden="1" customHeight="1" outlineLevel="1" x14ac:dyDescent="0.2">
      <c r="A3009" t="s">
        <v>1471</v>
      </c>
      <c r="B3009" t="s">
        <v>1565</v>
      </c>
      <c r="C3009" s="1">
        <f t="shared" si="1185"/>
        <v>24489</v>
      </c>
      <c r="D3009" s="3">
        <f>IF(N3009&gt;0, RANK(N3009,(N3009:P3009,Q3009:AE3009)),0)</f>
        <v>2</v>
      </c>
      <c r="E3009" s="3">
        <f>IF(O3009&gt;0,RANK(O3009,(N3009:P3009,Q3009:AE3009)),0)</f>
        <v>1</v>
      </c>
      <c r="F3009" s="3">
        <f>IF(P3009&gt;0,RANK(P3009,(N3009:P3009,Q3009:AE3009)),0)</f>
        <v>0</v>
      </c>
      <c r="G3009" s="1">
        <f t="shared" si="1172"/>
        <v>10301</v>
      </c>
      <c r="H3009" s="2">
        <f t="shared" si="1173"/>
        <v>0.42063783739638205</v>
      </c>
      <c r="I3009" s="2"/>
      <c r="J3009" s="2">
        <f t="shared" si="1186"/>
        <v>0.28233084241904527</v>
      </c>
      <c r="K3009" s="2">
        <f t="shared" si="1187"/>
        <v>0.70296867981542732</v>
      </c>
      <c r="L3009" s="2">
        <f t="shared" si="1188"/>
        <v>0</v>
      </c>
      <c r="M3009" s="2">
        <f t="shared" si="1189"/>
        <v>1.4700477765527409E-2</v>
      </c>
      <c r="N3009" s="38">
        <v>6914</v>
      </c>
      <c r="O3009" s="38">
        <v>17215</v>
      </c>
      <c r="P3009" s="38"/>
      <c r="Q3009" s="38">
        <v>110</v>
      </c>
      <c r="R3009" s="38">
        <v>70</v>
      </c>
      <c r="S3009" s="38"/>
      <c r="T3009" s="38">
        <v>47</v>
      </c>
      <c r="U3009" s="38">
        <v>24</v>
      </c>
      <c r="V3009" s="38"/>
      <c r="W3009" s="38">
        <v>109</v>
      </c>
      <c r="X3009" s="38"/>
      <c r="Y3009" s="38"/>
      <c r="Z3009" s="38"/>
      <c r="AA3009" s="38"/>
      <c r="AB3009" s="38"/>
      <c r="AC3009" s="38"/>
      <c r="AD3009" s="38"/>
      <c r="AE3009" s="38"/>
      <c r="AF3009" s="38"/>
      <c r="AG3009" s="38"/>
      <c r="AH3009" s="38"/>
      <c r="AI3009" s="38"/>
      <c r="AJ3009" s="38"/>
      <c r="AK3009" s="38"/>
      <c r="AL3009" s="38"/>
      <c r="AM3009" s="38"/>
      <c r="AN3009" s="38"/>
      <c r="AO3009" s="38"/>
      <c r="AP3009" s="38"/>
      <c r="AQ3009" s="38"/>
      <c r="AR3009" s="38"/>
      <c r="AS3009" s="38"/>
      <c r="AT3009" s="38"/>
      <c r="AU3009" s="38"/>
      <c r="AV3009" s="38"/>
      <c r="AW3009" s="38"/>
      <c r="AX3009" s="38"/>
      <c r="AY3009" s="38"/>
      <c r="BA3009" s="3">
        <f>IF(Q3009&gt;0,RANK(Q3009,(N3009:P3009,Q3009:AE3009)),0)</f>
        <v>3</v>
      </c>
      <c r="BB3009" s="3">
        <f>IF(R3009&gt;0,RANK(R3009,(N3009:P3009,Q3009:AE3009)),0)</f>
        <v>5</v>
      </c>
      <c r="BC3009" s="3">
        <f>IF(S3009&gt;0,RANK(S3009,(N3009:P3009,Q3009:AE3009)),0)</f>
        <v>0</v>
      </c>
      <c r="BD3009" s="3">
        <f>IF(T3009&gt;0,RANK(T3009,(N3009:P3009,Q3009:AE3009)),0)</f>
        <v>6</v>
      </c>
      <c r="BE3009" s="2">
        <f t="shared" si="1190"/>
        <v>4.4918126505778108E-3</v>
      </c>
      <c r="BF3009" s="2">
        <f t="shared" si="1191"/>
        <v>2.8584262321858793E-3</v>
      </c>
      <c r="BG3009" s="2">
        <f t="shared" si="1192"/>
        <v>0</v>
      </c>
      <c r="BH3009" s="2">
        <f t="shared" si="1193"/>
        <v>1.919229041610519E-3</v>
      </c>
      <c r="BJ3009" t="s">
        <v>1471</v>
      </c>
      <c r="BK3009" t="s">
        <v>1565</v>
      </c>
      <c r="BL3009">
        <v>6</v>
      </c>
      <c r="BN3009">
        <v>0</v>
      </c>
      <c r="BO3009" s="60">
        <v>51</v>
      </c>
      <c r="BP3009" s="62">
        <v>171</v>
      </c>
      <c r="BQ3009" s="66">
        <f t="shared" si="1194"/>
        <v>51171</v>
      </c>
      <c r="BR3009" s="66">
        <f t="shared" si="1184"/>
        <v>51171</v>
      </c>
      <c r="BS3009" s="3" t="s">
        <v>3083</v>
      </c>
      <c r="CC3009" s="38" t="str">
        <f>IF($BL3009&lt;&gt;"","",SUMIF(#REF!,$BQ3009,#REF!)-P3009)</f>
        <v/>
      </c>
      <c r="CD3009" s="38" t="str">
        <f>IF($BL3009&lt;&gt;"","",SUMIF(#REF!,$BQ3009,#REF!)-Q3009)</f>
        <v/>
      </c>
      <c r="CE3009" s="38" t="str">
        <f>IF(BQ3009&lt;&gt;"","",SUMIF(#REF!,$BQ3009,#REF!)-R3009)</f>
        <v/>
      </c>
    </row>
    <row r="3010" spans="1:83" ht="14" hidden="1" customHeight="1" outlineLevel="1" x14ac:dyDescent="0.2">
      <c r="A3010" t="s">
        <v>2354</v>
      </c>
      <c r="B3010" t="s">
        <v>1565</v>
      </c>
      <c r="C3010" s="1">
        <f t="shared" si="1185"/>
        <v>14468</v>
      </c>
      <c r="D3010" s="3">
        <f>IF(N3010&gt;0, RANK(N3010,(N3010:P3010,Q3010:AE3010)),0)</f>
        <v>2</v>
      </c>
      <c r="E3010" s="3">
        <f>IF(O3010&gt;0,RANK(O3010,(N3010:P3010,Q3010:AE3010)),0)</f>
        <v>1</v>
      </c>
      <c r="F3010" s="3">
        <f>IF(P3010&gt;0,RANK(P3010,(N3010:P3010,Q3010:AE3010)),0)</f>
        <v>0</v>
      </c>
      <c r="G3010" s="1">
        <f t="shared" si="1172"/>
        <v>8716</v>
      </c>
      <c r="H3010" s="2">
        <f t="shared" si="1173"/>
        <v>0.60243295548797349</v>
      </c>
      <c r="I3010" s="2"/>
      <c r="J3010" s="2">
        <f t="shared" si="1186"/>
        <v>0.19387614044788498</v>
      </c>
      <c r="K3010" s="2">
        <f t="shared" si="1187"/>
        <v>0.79630909593585841</v>
      </c>
      <c r="L3010" s="2">
        <f t="shared" si="1188"/>
        <v>0</v>
      </c>
      <c r="M3010" s="2">
        <f t="shared" si="1189"/>
        <v>9.8147636162565499E-3</v>
      </c>
      <c r="N3010" s="38">
        <v>2805</v>
      </c>
      <c r="O3010" s="38">
        <v>11521</v>
      </c>
      <c r="P3010" s="38"/>
      <c r="Q3010" s="38">
        <v>39</v>
      </c>
      <c r="R3010" s="38">
        <v>27</v>
      </c>
      <c r="S3010" s="38"/>
      <c r="T3010" s="38">
        <v>17</v>
      </c>
      <c r="U3010" s="38">
        <v>11</v>
      </c>
      <c r="V3010" s="38"/>
      <c r="W3010" s="38">
        <v>48</v>
      </c>
      <c r="X3010" s="38"/>
      <c r="Y3010" s="38"/>
      <c r="Z3010" s="38"/>
      <c r="AA3010" s="38"/>
      <c r="AB3010" s="38"/>
      <c r="AC3010" s="38"/>
      <c r="AD3010" s="38"/>
      <c r="AE3010" s="38"/>
      <c r="AF3010" s="38"/>
      <c r="AG3010" s="38"/>
      <c r="AH3010" s="38"/>
      <c r="AI3010" s="38"/>
      <c r="AJ3010" s="38"/>
      <c r="AK3010" s="38"/>
      <c r="AL3010" s="38"/>
      <c r="AM3010" s="38"/>
      <c r="AN3010" s="38"/>
      <c r="AO3010" s="38"/>
      <c r="AP3010" s="38"/>
      <c r="AQ3010" s="38"/>
      <c r="AR3010" s="38"/>
      <c r="AS3010" s="38"/>
      <c r="AT3010" s="38"/>
      <c r="AU3010" s="38"/>
      <c r="AV3010" s="38"/>
      <c r="AW3010" s="38"/>
      <c r="AX3010" s="38"/>
      <c r="AY3010" s="38"/>
      <c r="BA3010" s="3">
        <f>IF(Q3010&gt;0,RANK(Q3010,(N3010:P3010,Q3010:AE3010)),0)</f>
        <v>4</v>
      </c>
      <c r="BB3010" s="3">
        <f>IF(R3010&gt;0,RANK(R3010,(N3010:P3010,Q3010:AE3010)),0)</f>
        <v>5</v>
      </c>
      <c r="BC3010" s="3">
        <f>IF(S3010&gt;0,RANK(S3010,(N3010:P3010,Q3010:AE3010)),0)</f>
        <v>0</v>
      </c>
      <c r="BD3010" s="3">
        <f>IF(T3010&gt;0,RANK(T3010,(N3010:P3010,Q3010:AE3010)),0)</f>
        <v>6</v>
      </c>
      <c r="BE3010" s="2">
        <f t="shared" si="1190"/>
        <v>2.6956040917887752E-3</v>
      </c>
      <c r="BF3010" s="2">
        <f t="shared" si="1191"/>
        <v>1.8661874481614598E-3</v>
      </c>
      <c r="BG3010" s="2">
        <f t="shared" si="1192"/>
        <v>0</v>
      </c>
      <c r="BH3010" s="2">
        <f t="shared" si="1193"/>
        <v>1.1750069118053636E-3</v>
      </c>
      <c r="BJ3010" t="s">
        <v>2354</v>
      </c>
      <c r="BK3010" t="s">
        <v>1565</v>
      </c>
      <c r="BL3010">
        <v>9</v>
      </c>
      <c r="BN3010">
        <v>0</v>
      </c>
      <c r="BO3010" s="60">
        <v>51</v>
      </c>
      <c r="BP3010" s="62">
        <v>173</v>
      </c>
      <c r="BQ3010" s="66">
        <f t="shared" si="1194"/>
        <v>51173</v>
      </c>
      <c r="BR3010" s="66">
        <f t="shared" si="1184"/>
        <v>51173</v>
      </c>
      <c r="BS3010" s="3" t="s">
        <v>3083</v>
      </c>
      <c r="CC3010" s="38" t="str">
        <f>IF($BL3010&lt;&gt;"","",SUMIF(#REF!,$BQ3010,#REF!)-P3010)</f>
        <v/>
      </c>
      <c r="CD3010" s="38" t="str">
        <f>IF($BL3010&lt;&gt;"","",SUMIF(#REF!,$BQ3010,#REF!)-Q3010)</f>
        <v/>
      </c>
      <c r="CE3010" s="38" t="str">
        <f>IF(BQ3010&lt;&gt;"","",SUMIF(#REF!,$BQ3010,#REF!)-R3010)</f>
        <v/>
      </c>
    </row>
    <row r="3011" spans="1:83" ht="14" hidden="1" customHeight="1" outlineLevel="1" x14ac:dyDescent="0.2">
      <c r="A3011" t="s">
        <v>209</v>
      </c>
      <c r="B3011" t="s">
        <v>1565</v>
      </c>
      <c r="C3011" s="1">
        <f t="shared" si="1185"/>
        <v>9856</v>
      </c>
      <c r="D3011" s="3">
        <f>IF(N3011&gt;0, RANK(N3011,(N3011:P3011,Q3011:AE3011)),0)</f>
        <v>2</v>
      </c>
      <c r="E3011" s="3">
        <f>IF(O3011&gt;0,RANK(O3011,(N3011:P3011,Q3011:AE3011)),0)</f>
        <v>1</v>
      </c>
      <c r="F3011" s="3">
        <f>IF(P3011&gt;0,RANK(P3011,(N3011:P3011,Q3011:AE3011)),0)</f>
        <v>0</v>
      </c>
      <c r="G3011" s="1">
        <f t="shared" si="1172"/>
        <v>2507</v>
      </c>
      <c r="H3011" s="2">
        <f t="shared" si="1173"/>
        <v>0.25436282467532467</v>
      </c>
      <c r="I3011" s="2"/>
      <c r="J3011" s="2">
        <f t="shared" si="1186"/>
        <v>0.36789772727272729</v>
      </c>
      <c r="K3011" s="2">
        <f t="shared" si="1187"/>
        <v>0.62226055194805197</v>
      </c>
      <c r="L3011" s="2">
        <f t="shared" si="1188"/>
        <v>0</v>
      </c>
      <c r="M3011" s="2">
        <f t="shared" si="1189"/>
        <v>9.8417207792207417E-3</v>
      </c>
      <c r="N3011" s="38">
        <v>3626</v>
      </c>
      <c r="O3011" s="38">
        <v>6133</v>
      </c>
      <c r="P3011" s="38"/>
      <c r="Q3011" s="38">
        <v>19</v>
      </c>
      <c r="R3011" s="38">
        <v>15</v>
      </c>
      <c r="S3011" s="38"/>
      <c r="T3011" s="38">
        <v>16</v>
      </c>
      <c r="U3011" s="38">
        <v>22</v>
      </c>
      <c r="V3011" s="38"/>
      <c r="W3011" s="38">
        <v>25</v>
      </c>
      <c r="X3011" s="38"/>
      <c r="Y3011" s="38"/>
      <c r="Z3011" s="38"/>
      <c r="AA3011" s="38"/>
      <c r="AB3011" s="38"/>
      <c r="AC3011" s="38"/>
      <c r="AD3011" s="38"/>
      <c r="AE3011" s="38"/>
      <c r="AF3011" s="38"/>
      <c r="AG3011" s="38"/>
      <c r="AH3011" s="38"/>
      <c r="AI3011" s="38"/>
      <c r="AJ3011" s="38"/>
      <c r="AK3011" s="38"/>
      <c r="AL3011" s="38"/>
      <c r="AM3011" s="38"/>
      <c r="AN3011" s="38"/>
      <c r="AO3011" s="38"/>
      <c r="AP3011" s="38"/>
      <c r="AQ3011" s="38"/>
      <c r="AR3011" s="38"/>
      <c r="AS3011" s="38"/>
      <c r="AT3011" s="38"/>
      <c r="AU3011" s="38"/>
      <c r="AV3011" s="38"/>
      <c r="AW3011" s="38"/>
      <c r="AX3011" s="38"/>
      <c r="AY3011" s="38"/>
      <c r="BA3011" s="3">
        <f>IF(Q3011&gt;0,RANK(Q3011,(N3011:P3011,Q3011:AE3011)),0)</f>
        <v>5</v>
      </c>
      <c r="BB3011" s="3">
        <f>IF(R3011&gt;0,RANK(R3011,(N3011:P3011,Q3011:AE3011)),0)</f>
        <v>7</v>
      </c>
      <c r="BC3011" s="3">
        <f>IF(S3011&gt;0,RANK(S3011,(N3011:P3011,Q3011:AE3011)),0)</f>
        <v>0</v>
      </c>
      <c r="BD3011" s="3">
        <f>IF(T3011&gt;0,RANK(T3011,(N3011:P3011,Q3011:AE3011)),0)</f>
        <v>6</v>
      </c>
      <c r="BE3011" s="2">
        <f t="shared" si="1190"/>
        <v>1.9277597402597403E-3</v>
      </c>
      <c r="BF3011" s="2">
        <f t="shared" si="1191"/>
        <v>1.5219155844155845E-3</v>
      </c>
      <c r="BG3011" s="2">
        <f t="shared" si="1192"/>
        <v>0</v>
      </c>
      <c r="BH3011" s="2">
        <f t="shared" si="1193"/>
        <v>1.6233766233766235E-3</v>
      </c>
      <c r="BJ3011" t="s">
        <v>209</v>
      </c>
      <c r="BK3011" t="s">
        <v>1565</v>
      </c>
      <c r="BN3011">
        <v>0</v>
      </c>
      <c r="BO3011" s="60">
        <v>51</v>
      </c>
      <c r="BP3011" s="62">
        <v>175</v>
      </c>
      <c r="BQ3011" s="66">
        <f t="shared" si="1194"/>
        <v>51175</v>
      </c>
      <c r="BR3011" s="66">
        <f t="shared" si="1184"/>
        <v>51175</v>
      </c>
      <c r="BS3011" s="3" t="s">
        <v>3083</v>
      </c>
      <c r="CC3011" s="38" t="e">
        <f>IF($BL3011&lt;&gt;"","",SUMIF(#REF!,$BQ3011,#REF!)-P3011)</f>
        <v>#REF!</v>
      </c>
      <c r="CD3011" s="38" t="e">
        <f>IF($BL3011&lt;&gt;"","",SUMIF(#REF!,$BQ3011,#REF!)-Q3011)</f>
        <v>#REF!</v>
      </c>
      <c r="CE3011" s="38" t="str">
        <f>IF(BQ3011&lt;&gt;"","",SUMIF(#REF!,$BQ3011,#REF!)-R3011)</f>
        <v/>
      </c>
    </row>
    <row r="3012" spans="1:83" ht="14" hidden="1" customHeight="1" outlineLevel="1" x14ac:dyDescent="0.2">
      <c r="A3012" t="s">
        <v>1626</v>
      </c>
      <c r="B3012" t="s">
        <v>1565</v>
      </c>
      <c r="C3012" s="1">
        <f t="shared" si="1185"/>
        <v>79514</v>
      </c>
      <c r="D3012" s="3">
        <f>IF(N3012&gt;0, RANK(N3012,(N3012:P3012,Q3012:AE3012)),0)</f>
        <v>2</v>
      </c>
      <c r="E3012" s="3">
        <f>IF(O3012&gt;0,RANK(O3012,(N3012:P3012,Q3012:AE3012)),0)</f>
        <v>1</v>
      </c>
      <c r="F3012" s="3">
        <f>IF(P3012&gt;0,RANK(P3012,(N3012:P3012,Q3012:AE3012)),0)</f>
        <v>0</v>
      </c>
      <c r="G3012" s="1">
        <f t="shared" si="1172"/>
        <v>6784</v>
      </c>
      <c r="H3012" s="2">
        <f t="shared" si="1173"/>
        <v>8.5318308725507455E-2</v>
      </c>
      <c r="I3012" s="2"/>
      <c r="J3012" s="2">
        <f t="shared" si="1186"/>
        <v>0.44956862942374926</v>
      </c>
      <c r="K3012" s="2">
        <f t="shared" si="1187"/>
        <v>0.5348869381492567</v>
      </c>
      <c r="L3012" s="2">
        <f t="shared" si="1188"/>
        <v>0</v>
      </c>
      <c r="M3012" s="2">
        <f t="shared" si="1189"/>
        <v>1.5544432426993993E-2</v>
      </c>
      <c r="N3012" s="38">
        <v>35747</v>
      </c>
      <c r="O3012" s="38">
        <v>42531</v>
      </c>
      <c r="P3012" s="38"/>
      <c r="Q3012" s="38">
        <v>319</v>
      </c>
      <c r="R3012" s="38">
        <v>372</v>
      </c>
      <c r="S3012" s="38"/>
      <c r="T3012" s="38">
        <v>132</v>
      </c>
      <c r="U3012" s="38">
        <v>108</v>
      </c>
      <c r="V3012" s="38"/>
      <c r="W3012" s="38">
        <v>305</v>
      </c>
      <c r="X3012" s="38"/>
      <c r="Y3012" s="38"/>
      <c r="Z3012" s="38"/>
      <c r="AA3012" s="38"/>
      <c r="AB3012" s="38"/>
      <c r="AC3012" s="38"/>
      <c r="AD3012" s="38"/>
      <c r="AE3012" s="38"/>
      <c r="AF3012" s="38"/>
      <c r="AG3012" s="38"/>
      <c r="AH3012" s="38"/>
      <c r="AI3012" s="38"/>
      <c r="AJ3012" s="38"/>
      <c r="AK3012" s="38"/>
      <c r="AL3012" s="38"/>
      <c r="AM3012" s="38"/>
      <c r="AN3012" s="38"/>
      <c r="AO3012" s="38"/>
      <c r="AP3012" s="38"/>
      <c r="AQ3012" s="38"/>
      <c r="AR3012" s="38"/>
      <c r="AS3012" s="38"/>
      <c r="AT3012" s="38"/>
      <c r="AU3012" s="38"/>
      <c r="AV3012" s="38"/>
      <c r="AW3012" s="38"/>
      <c r="AX3012" s="38"/>
      <c r="AY3012" s="38"/>
      <c r="BA3012" s="3">
        <f>IF(Q3012&gt;0,RANK(Q3012,(N3012:P3012,Q3012:AE3012)),0)</f>
        <v>4</v>
      </c>
      <c r="BB3012" s="3">
        <f>IF(R3012&gt;0,RANK(R3012,(N3012:P3012,Q3012:AE3012)),0)</f>
        <v>3</v>
      </c>
      <c r="BC3012" s="3">
        <f>IF(S3012&gt;0,RANK(S3012,(N3012:P3012,Q3012:AE3012)),0)</f>
        <v>0</v>
      </c>
      <c r="BD3012" s="3">
        <f>IF(T3012&gt;0,RANK(T3012,(N3012:P3012,Q3012:AE3012)),0)</f>
        <v>6</v>
      </c>
      <c r="BE3012" s="2">
        <f t="shared" si="1190"/>
        <v>4.011872123148125E-3</v>
      </c>
      <c r="BF3012" s="2">
        <f t="shared" si="1191"/>
        <v>4.6784214100661515E-3</v>
      </c>
      <c r="BG3012" s="2">
        <f t="shared" si="1192"/>
        <v>0</v>
      </c>
      <c r="BH3012" s="2">
        <f t="shared" si="1193"/>
        <v>1.6600850164750862E-3</v>
      </c>
      <c r="BJ3012" t="s">
        <v>1626</v>
      </c>
      <c r="BK3012" t="s">
        <v>1565</v>
      </c>
      <c r="BL3012">
        <v>7</v>
      </c>
      <c r="BN3012">
        <v>0</v>
      </c>
      <c r="BO3012" s="60">
        <v>51</v>
      </c>
      <c r="BP3012" s="62">
        <v>177</v>
      </c>
      <c r="BQ3012" s="66">
        <f t="shared" si="1194"/>
        <v>51177</v>
      </c>
      <c r="BR3012" s="66">
        <f t="shared" si="1184"/>
        <v>51177</v>
      </c>
      <c r="BS3012" s="3" t="s">
        <v>3083</v>
      </c>
      <c r="CC3012" s="38" t="str">
        <f>IF($BL3012&lt;&gt;"","",SUMIF(#REF!,$BQ3012,#REF!)-P3012)</f>
        <v/>
      </c>
      <c r="CD3012" s="38" t="str">
        <f>IF($BL3012&lt;&gt;"","",SUMIF(#REF!,$BQ3012,#REF!)-Q3012)</f>
        <v/>
      </c>
      <c r="CE3012" s="38" t="str">
        <f>IF(BQ3012&lt;&gt;"","",SUMIF(#REF!,$BQ3012,#REF!)-R3012)</f>
        <v/>
      </c>
    </row>
    <row r="3013" spans="1:83" ht="14" hidden="1" customHeight="1" outlineLevel="1" x14ac:dyDescent="0.2">
      <c r="A3013" t="s">
        <v>2632</v>
      </c>
      <c r="B3013" t="s">
        <v>1565</v>
      </c>
      <c r="C3013" s="1">
        <f t="shared" si="1185"/>
        <v>83539</v>
      </c>
      <c r="D3013" s="3">
        <f>IF(N3013&gt;0, RANK(N3013,(N3013:P3013,Q3013:AE3013)),0)</f>
        <v>1</v>
      </c>
      <c r="E3013" s="3">
        <f>IF(O3013&gt;0,RANK(O3013,(N3013:P3013,Q3013:AE3013)),0)</f>
        <v>2</v>
      </c>
      <c r="F3013" s="3">
        <f>IF(P3013&gt;0,RANK(P3013,(N3013:P3013,Q3013:AE3013)),0)</f>
        <v>0</v>
      </c>
      <c r="G3013" s="1">
        <f t="shared" si="1172"/>
        <v>662</v>
      </c>
      <c r="H3013" s="2">
        <f t="shared" si="1173"/>
        <v>7.9244424759693077E-3</v>
      </c>
      <c r="I3013" s="2"/>
      <c r="J3013" s="2">
        <f t="shared" si="1186"/>
        <v>0.49380528854786387</v>
      </c>
      <c r="K3013" s="2">
        <f t="shared" si="1187"/>
        <v>0.48588084607189458</v>
      </c>
      <c r="L3013" s="2">
        <f t="shared" si="1188"/>
        <v>0</v>
      </c>
      <c r="M3013" s="2">
        <f t="shared" si="1189"/>
        <v>2.0313865380241547E-2</v>
      </c>
      <c r="N3013" s="38">
        <v>41252</v>
      </c>
      <c r="O3013" s="38">
        <v>40590</v>
      </c>
      <c r="P3013" s="38"/>
      <c r="Q3013" s="38">
        <v>372</v>
      </c>
      <c r="R3013" s="38">
        <v>570</v>
      </c>
      <c r="S3013" s="38"/>
      <c r="T3013" s="38">
        <v>146</v>
      </c>
      <c r="U3013" s="38">
        <v>193</v>
      </c>
      <c r="V3013" s="38"/>
      <c r="W3013" s="38">
        <v>416</v>
      </c>
      <c r="X3013" s="38"/>
      <c r="Y3013" s="38"/>
      <c r="Z3013" s="38"/>
      <c r="AA3013" s="38"/>
      <c r="AB3013" s="38"/>
      <c r="AC3013" s="38"/>
      <c r="AD3013" s="38"/>
      <c r="AE3013" s="38"/>
      <c r="AF3013" s="38"/>
      <c r="AG3013" s="38"/>
      <c r="AH3013" s="38"/>
      <c r="AI3013" s="38"/>
      <c r="AJ3013" s="38"/>
      <c r="AK3013" s="38"/>
      <c r="AL3013" s="38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BA3013" s="3">
        <f>IF(Q3013&gt;0,RANK(Q3013,(N3013:P3013,Q3013:AE3013)),0)</f>
        <v>5</v>
      </c>
      <c r="BB3013" s="3">
        <f>IF(R3013&gt;0,RANK(R3013,(N3013:P3013,Q3013:AE3013)),0)</f>
        <v>3</v>
      </c>
      <c r="BC3013" s="3">
        <f>IF(S3013&gt;0,RANK(S3013,(N3013:P3013,Q3013:AE3013)),0)</f>
        <v>0</v>
      </c>
      <c r="BD3013" s="3">
        <f>IF(T3013&gt;0,RANK(T3013,(N3013:P3013,Q3013:AE3013)),0)</f>
        <v>7</v>
      </c>
      <c r="BE3013" s="2">
        <f t="shared" si="1190"/>
        <v>4.4530099713906077E-3</v>
      </c>
      <c r="BF3013" s="2">
        <f t="shared" si="1191"/>
        <v>6.8231604400339962E-3</v>
      </c>
      <c r="BG3013" s="2">
        <f t="shared" si="1192"/>
        <v>0</v>
      </c>
      <c r="BH3013" s="2">
        <f t="shared" si="1193"/>
        <v>1.7476867092016902E-3</v>
      </c>
      <c r="BJ3013" t="s">
        <v>2632</v>
      </c>
      <c r="BK3013" t="s">
        <v>1565</v>
      </c>
      <c r="BL3013">
        <v>7</v>
      </c>
      <c r="BN3013">
        <v>0</v>
      </c>
      <c r="BO3013" s="60">
        <v>51</v>
      </c>
      <c r="BP3013" s="62">
        <v>179</v>
      </c>
      <c r="BQ3013" s="66">
        <f t="shared" si="1194"/>
        <v>51179</v>
      </c>
      <c r="BR3013" s="66">
        <f t="shared" si="1184"/>
        <v>51179</v>
      </c>
      <c r="BS3013" s="3" t="s">
        <v>3083</v>
      </c>
      <c r="CC3013" s="38" t="str">
        <f>IF($BL3013&lt;&gt;"","",SUMIF(#REF!,$BQ3013,#REF!)-P3013)</f>
        <v/>
      </c>
      <c r="CD3013" s="38" t="str">
        <f>IF($BL3013&lt;&gt;"","",SUMIF(#REF!,$BQ3013,#REF!)-Q3013)</f>
        <v/>
      </c>
      <c r="CE3013" s="38" t="str">
        <f>IF(BQ3013&lt;&gt;"","",SUMIF(#REF!,$BQ3013,#REF!)-R3013)</f>
        <v/>
      </c>
    </row>
    <row r="3014" spans="1:83" ht="14" hidden="1" customHeight="1" outlineLevel="1" x14ac:dyDescent="0.2">
      <c r="A3014" t="s">
        <v>1444</v>
      </c>
      <c r="B3014" t="s">
        <v>1565</v>
      </c>
      <c r="C3014" s="1">
        <f t="shared" si="1185"/>
        <v>4441</v>
      </c>
      <c r="D3014" s="3">
        <f>IF(N3014&gt;0, RANK(N3014,(N3014:P3014,Q3014:AE3014)),0)</f>
        <v>2</v>
      </c>
      <c r="E3014" s="3">
        <f>IF(O3014&gt;0,RANK(O3014,(N3014:P3014,Q3014:AE3014)),0)</f>
        <v>1</v>
      </c>
      <c r="F3014" s="3">
        <f>IF(P3014&gt;0,RANK(P3014,(N3014:P3014,Q3014:AE3014)),0)</f>
        <v>0</v>
      </c>
      <c r="G3014" s="1">
        <f t="shared" si="1172"/>
        <v>29</v>
      </c>
      <c r="H3014" s="2">
        <f t="shared" si="1173"/>
        <v>6.5300607971177666E-3</v>
      </c>
      <c r="I3014" s="2"/>
      <c r="J3014" s="2">
        <f t="shared" si="1186"/>
        <v>0.48997973429407793</v>
      </c>
      <c r="K3014" s="2">
        <f t="shared" si="1187"/>
        <v>0.49650979509119569</v>
      </c>
      <c r="L3014" s="2">
        <f t="shared" si="1188"/>
        <v>0</v>
      </c>
      <c r="M3014" s="2">
        <f t="shared" si="1189"/>
        <v>1.3510470614726378E-2</v>
      </c>
      <c r="N3014" s="38">
        <v>2176</v>
      </c>
      <c r="O3014" s="38">
        <v>2205</v>
      </c>
      <c r="P3014" s="38"/>
      <c r="Q3014" s="38">
        <v>14</v>
      </c>
      <c r="R3014" s="38">
        <v>15</v>
      </c>
      <c r="S3014" s="38"/>
      <c r="T3014" s="38">
        <v>10</v>
      </c>
      <c r="U3014" s="38">
        <v>9</v>
      </c>
      <c r="V3014" s="38"/>
      <c r="W3014" s="38">
        <v>12</v>
      </c>
      <c r="X3014" s="38"/>
      <c r="Y3014" s="38"/>
      <c r="Z3014" s="38"/>
      <c r="AA3014" s="38"/>
      <c r="AB3014" s="38"/>
      <c r="AC3014" s="38"/>
      <c r="AD3014" s="38"/>
      <c r="AE3014" s="38"/>
      <c r="AF3014" s="38"/>
      <c r="AG3014" s="38"/>
      <c r="AH3014" s="38"/>
      <c r="AI3014" s="38"/>
      <c r="AJ3014" s="38"/>
      <c r="AK3014" s="38"/>
      <c r="AL3014" s="38"/>
      <c r="AM3014" s="38"/>
      <c r="AN3014" s="38"/>
      <c r="AO3014" s="38"/>
      <c r="AP3014" s="38"/>
      <c r="AQ3014" s="38"/>
      <c r="AR3014" s="38"/>
      <c r="AS3014" s="38"/>
      <c r="AT3014" s="38"/>
      <c r="AU3014" s="38"/>
      <c r="AV3014" s="38"/>
      <c r="AW3014" s="38"/>
      <c r="AX3014" s="38"/>
      <c r="AY3014" s="38"/>
      <c r="BA3014" s="3">
        <f>IF(Q3014&gt;0,RANK(Q3014,(N3014:P3014,Q3014:AE3014)),0)</f>
        <v>4</v>
      </c>
      <c r="BB3014" s="3">
        <f>IF(R3014&gt;0,RANK(R3014,(N3014:P3014,Q3014:AE3014)),0)</f>
        <v>3</v>
      </c>
      <c r="BC3014" s="3">
        <f>IF(S3014&gt;0,RANK(S3014,(N3014:P3014,Q3014:AE3014)),0)</f>
        <v>0</v>
      </c>
      <c r="BD3014" s="3">
        <f>IF(T3014&gt;0,RANK(T3014,(N3014:P3014,Q3014:AE3014)),0)</f>
        <v>6</v>
      </c>
      <c r="BE3014" s="2">
        <f t="shared" si="1190"/>
        <v>3.1524431434361631E-3</v>
      </c>
      <c r="BF3014" s="2">
        <f t="shared" si="1191"/>
        <v>3.3776176536816031E-3</v>
      </c>
      <c r="BG3014" s="2">
        <f t="shared" si="1192"/>
        <v>0</v>
      </c>
      <c r="BH3014" s="2">
        <f t="shared" si="1193"/>
        <v>2.251745102454402E-3</v>
      </c>
      <c r="BJ3014" t="s">
        <v>1444</v>
      </c>
      <c r="BK3014" t="s">
        <v>1565</v>
      </c>
      <c r="BL3014">
        <v>4</v>
      </c>
      <c r="BN3014">
        <v>0</v>
      </c>
      <c r="BO3014" s="60">
        <v>51</v>
      </c>
      <c r="BP3014" s="62">
        <v>181</v>
      </c>
      <c r="BQ3014" s="66">
        <f t="shared" si="1194"/>
        <v>51181</v>
      </c>
      <c r="BR3014" s="66">
        <f t="shared" si="1184"/>
        <v>51181</v>
      </c>
      <c r="BS3014" s="3" t="s">
        <v>3083</v>
      </c>
      <c r="CC3014" s="38" t="str">
        <f>IF($BL3014&lt;&gt;"","",SUMIF(#REF!,$BQ3014,#REF!)-P3014)</f>
        <v/>
      </c>
      <c r="CD3014" s="38" t="str">
        <f>IF($BL3014&lt;&gt;"","",SUMIF(#REF!,$BQ3014,#REF!)-Q3014)</f>
        <v/>
      </c>
      <c r="CE3014" s="38" t="str">
        <f>IF(BQ3014&lt;&gt;"","",SUMIF(#REF!,$BQ3014,#REF!)-R3014)</f>
        <v/>
      </c>
    </row>
    <row r="3015" spans="1:83" ht="14" hidden="1" customHeight="1" outlineLevel="1" x14ac:dyDescent="0.2">
      <c r="A3015" t="s">
        <v>55</v>
      </c>
      <c r="B3015" t="s">
        <v>1565</v>
      </c>
      <c r="C3015" s="1">
        <f t="shared" si="1185"/>
        <v>4900</v>
      </c>
      <c r="D3015" s="3">
        <f>IF(N3015&gt;0, RANK(N3015,(N3015:P3015,Q3015:AE3015)),0)</f>
        <v>1</v>
      </c>
      <c r="E3015" s="3">
        <f>IF(O3015&gt;0,RANK(O3015,(N3015:P3015,Q3015:AE3015)),0)</f>
        <v>2</v>
      </c>
      <c r="F3015" s="3">
        <f>IF(P3015&gt;0,RANK(P3015,(N3015:P3015,Q3015:AE3015)),0)</f>
        <v>0</v>
      </c>
      <c r="G3015" s="1">
        <f t="shared" si="1172"/>
        <v>217</v>
      </c>
      <c r="H3015" s="2">
        <f t="shared" si="1173"/>
        <v>4.4285714285714282E-2</v>
      </c>
      <c r="I3015" s="2"/>
      <c r="J3015" s="2">
        <f t="shared" si="1186"/>
        <v>0.51816326530612244</v>
      </c>
      <c r="K3015" s="2">
        <f t="shared" si="1187"/>
        <v>0.47387755102040818</v>
      </c>
      <c r="L3015" s="2">
        <f t="shared" si="1188"/>
        <v>0</v>
      </c>
      <c r="M3015" s="2">
        <f t="shared" si="1189"/>
        <v>7.9591836734693722E-3</v>
      </c>
      <c r="N3015" s="38">
        <v>2539</v>
      </c>
      <c r="O3015" s="38">
        <v>2322</v>
      </c>
      <c r="P3015" s="38"/>
      <c r="Q3015" s="38">
        <v>8</v>
      </c>
      <c r="R3015" s="38">
        <v>11</v>
      </c>
      <c r="S3015" s="38"/>
      <c r="T3015" s="38">
        <v>3</v>
      </c>
      <c r="U3015" s="38">
        <v>9</v>
      </c>
      <c r="V3015" s="38"/>
      <c r="W3015" s="38">
        <v>8</v>
      </c>
      <c r="X3015" s="38"/>
      <c r="Y3015" s="38"/>
      <c r="Z3015" s="38"/>
      <c r="AA3015" s="38"/>
      <c r="AB3015" s="38"/>
      <c r="AC3015" s="38"/>
      <c r="AD3015" s="38"/>
      <c r="AE3015" s="38"/>
      <c r="AF3015" s="38"/>
      <c r="AG3015" s="38"/>
      <c r="AH3015" s="38"/>
      <c r="AI3015" s="38"/>
      <c r="AJ3015" s="38"/>
      <c r="AK3015" s="38"/>
      <c r="AL3015" s="38"/>
      <c r="AM3015" s="38"/>
      <c r="AN3015" s="38"/>
      <c r="AO3015" s="38"/>
      <c r="AP3015" s="38"/>
      <c r="AQ3015" s="38"/>
      <c r="AR3015" s="38"/>
      <c r="AS3015" s="38"/>
      <c r="AT3015" s="38"/>
      <c r="AU3015" s="38"/>
      <c r="AV3015" s="38"/>
      <c r="AW3015" s="38"/>
      <c r="AX3015" s="38"/>
      <c r="AY3015" s="38"/>
      <c r="BA3015" s="3">
        <f>IF(Q3015&gt;0,RANK(Q3015,(N3015:P3015,Q3015:AE3015)),0)</f>
        <v>5</v>
      </c>
      <c r="BB3015" s="3">
        <f>IF(R3015&gt;0,RANK(R3015,(N3015:P3015,Q3015:AE3015)),0)</f>
        <v>3</v>
      </c>
      <c r="BC3015" s="3">
        <f>IF(S3015&gt;0,RANK(S3015,(N3015:P3015,Q3015:AE3015)),0)</f>
        <v>0</v>
      </c>
      <c r="BD3015" s="3">
        <f>IF(T3015&gt;0,RANK(T3015,(N3015:P3015,Q3015:AE3015)),0)</f>
        <v>7</v>
      </c>
      <c r="BE3015" s="2">
        <f t="shared" si="1190"/>
        <v>1.6326530612244899E-3</v>
      </c>
      <c r="BF3015" s="2">
        <f t="shared" si="1191"/>
        <v>2.2448979591836735E-3</v>
      </c>
      <c r="BG3015" s="2">
        <f t="shared" si="1192"/>
        <v>0</v>
      </c>
      <c r="BH3015" s="2">
        <f t="shared" si="1193"/>
        <v>6.1224489795918364E-4</v>
      </c>
      <c r="BJ3015" t="s">
        <v>55</v>
      </c>
      <c r="BK3015" t="s">
        <v>1565</v>
      </c>
      <c r="BL3015">
        <v>4</v>
      </c>
      <c r="BN3015">
        <v>0</v>
      </c>
      <c r="BO3015" s="60">
        <v>51</v>
      </c>
      <c r="BP3015" s="62">
        <v>183</v>
      </c>
      <c r="BQ3015" s="66">
        <f t="shared" si="1194"/>
        <v>51183</v>
      </c>
      <c r="BR3015" s="66">
        <f t="shared" si="1184"/>
        <v>51183</v>
      </c>
      <c r="BS3015" s="3" t="s">
        <v>3083</v>
      </c>
      <c r="CC3015" s="38" t="str">
        <f>IF($BL3015&lt;&gt;"","",SUMIF(#REF!,$BQ3015,#REF!)-P3015)</f>
        <v/>
      </c>
      <c r="CD3015" s="38" t="str">
        <f>IF($BL3015&lt;&gt;"","",SUMIF(#REF!,$BQ3015,#REF!)-Q3015)</f>
        <v/>
      </c>
      <c r="CE3015" s="38" t="str">
        <f>IF(BQ3015&lt;&gt;"","",SUMIF(#REF!,$BQ3015,#REF!)-R3015)</f>
        <v/>
      </c>
    </row>
    <row r="3016" spans="1:83" ht="14" hidden="1" customHeight="1" outlineLevel="1" x14ac:dyDescent="0.2">
      <c r="A3016" t="s">
        <v>680</v>
      </c>
      <c r="B3016" t="s">
        <v>1565</v>
      </c>
      <c r="C3016" s="1">
        <f t="shared" si="1185"/>
        <v>19906</v>
      </c>
      <c r="D3016" s="3">
        <f>IF(N3016&gt;0, RANK(N3016,(N3016:P3016,Q3016:AE3016)),0)</f>
        <v>2</v>
      </c>
      <c r="E3016" s="3">
        <f>IF(O3016&gt;0,RANK(O3016,(N3016:P3016,Q3016:AE3016)),0)</f>
        <v>1</v>
      </c>
      <c r="F3016" s="3">
        <f>IF(P3016&gt;0,RANK(P3016,(N3016:P3016,Q3016:AE3016)),0)</f>
        <v>0</v>
      </c>
      <c r="G3016" s="1">
        <f t="shared" si="1172"/>
        <v>13681</v>
      </c>
      <c r="H3016" s="2">
        <f t="shared" si="1173"/>
        <v>0.68728021701999398</v>
      </c>
      <c r="I3016" s="2"/>
      <c r="J3016" s="2">
        <f t="shared" si="1186"/>
        <v>0.15221541243846076</v>
      </c>
      <c r="K3016" s="2">
        <f t="shared" si="1187"/>
        <v>0.83949562945845468</v>
      </c>
      <c r="L3016" s="2">
        <f t="shared" si="1188"/>
        <v>0</v>
      </c>
      <c r="M3016" s="2">
        <f t="shared" si="1189"/>
        <v>8.2889581030846093E-3</v>
      </c>
      <c r="N3016" s="38">
        <v>3030</v>
      </c>
      <c r="O3016" s="38">
        <v>16711</v>
      </c>
      <c r="P3016" s="38"/>
      <c r="Q3016" s="38">
        <v>40</v>
      </c>
      <c r="R3016" s="38">
        <v>35</v>
      </c>
      <c r="S3016" s="38"/>
      <c r="T3016" s="38">
        <v>22</v>
      </c>
      <c r="U3016" s="38">
        <v>20</v>
      </c>
      <c r="V3016" s="38"/>
      <c r="W3016" s="38">
        <v>48</v>
      </c>
      <c r="X3016" s="38"/>
      <c r="Y3016" s="38"/>
      <c r="Z3016" s="38"/>
      <c r="AA3016" s="38"/>
      <c r="AB3016" s="38"/>
      <c r="AC3016" s="38"/>
      <c r="AD3016" s="38"/>
      <c r="AE3016" s="38"/>
      <c r="AF3016" s="38"/>
      <c r="AG3016" s="38"/>
      <c r="AH3016" s="38"/>
      <c r="AI3016" s="38"/>
      <c r="AJ3016" s="38"/>
      <c r="AK3016" s="38"/>
      <c r="AL3016" s="38"/>
      <c r="AM3016" s="38"/>
      <c r="AN3016" s="38"/>
      <c r="AO3016" s="38"/>
      <c r="AP3016" s="38"/>
      <c r="AQ3016" s="38"/>
      <c r="AR3016" s="38"/>
      <c r="AS3016" s="38"/>
      <c r="AT3016" s="38"/>
      <c r="AU3016" s="38"/>
      <c r="AV3016" s="38"/>
      <c r="AW3016" s="38"/>
      <c r="AX3016" s="38"/>
      <c r="AY3016" s="38"/>
      <c r="BA3016" s="3">
        <f>IF(Q3016&gt;0,RANK(Q3016,(N3016:P3016,Q3016:AE3016)),0)</f>
        <v>4</v>
      </c>
      <c r="BB3016" s="3">
        <f>IF(R3016&gt;0,RANK(R3016,(N3016:P3016,Q3016:AE3016)),0)</f>
        <v>5</v>
      </c>
      <c r="BC3016" s="3">
        <f>IF(S3016&gt;0,RANK(S3016,(N3016:P3016,Q3016:AE3016)),0)</f>
        <v>0</v>
      </c>
      <c r="BD3016" s="3">
        <f>IF(T3016&gt;0,RANK(T3016,(N3016:P3016,Q3016:AE3016)),0)</f>
        <v>6</v>
      </c>
      <c r="BE3016" s="2">
        <f t="shared" si="1190"/>
        <v>2.0094443886265446E-3</v>
      </c>
      <c r="BF3016" s="2">
        <f t="shared" si="1191"/>
        <v>1.7582638400482267E-3</v>
      </c>
      <c r="BG3016" s="2">
        <f t="shared" si="1192"/>
        <v>0</v>
      </c>
      <c r="BH3016" s="2">
        <f t="shared" si="1193"/>
        <v>1.1051944137445997E-3</v>
      </c>
      <c r="BJ3016" t="s">
        <v>680</v>
      </c>
      <c r="BK3016" t="s">
        <v>1565</v>
      </c>
      <c r="BL3016">
        <v>9</v>
      </c>
      <c r="BN3016">
        <v>0</v>
      </c>
      <c r="BO3016" s="60">
        <v>51</v>
      </c>
      <c r="BP3016" s="62">
        <v>185</v>
      </c>
      <c r="BQ3016" s="66">
        <f t="shared" si="1194"/>
        <v>51185</v>
      </c>
      <c r="BR3016" s="66">
        <f t="shared" si="1184"/>
        <v>51185</v>
      </c>
      <c r="BS3016" s="3" t="s">
        <v>3083</v>
      </c>
      <c r="CC3016" s="38" t="str">
        <f>IF($BL3016&lt;&gt;"","",SUMIF(#REF!,$BQ3016,#REF!)-P3016)</f>
        <v/>
      </c>
      <c r="CD3016" s="38" t="str">
        <f>IF($BL3016&lt;&gt;"","",SUMIF(#REF!,$BQ3016,#REF!)-Q3016)</f>
        <v/>
      </c>
      <c r="CE3016" s="38" t="str">
        <f>IF(BQ3016&lt;&gt;"","",SUMIF(#REF!,$BQ3016,#REF!)-R3016)</f>
        <v/>
      </c>
    </row>
    <row r="3017" spans="1:83" ht="14" hidden="1" customHeight="1" outlineLevel="1" x14ac:dyDescent="0.2">
      <c r="A3017" t="s">
        <v>413</v>
      </c>
      <c r="B3017" t="s">
        <v>1565</v>
      </c>
      <c r="C3017" s="1">
        <f t="shared" si="1185"/>
        <v>22679</v>
      </c>
      <c r="D3017" s="3">
        <f>IF(N3017&gt;0, RANK(N3017,(N3017:P3017,Q3017:AE3017)),0)</f>
        <v>2</v>
      </c>
      <c r="E3017" s="3">
        <f>IF(O3017&gt;0,RANK(O3017,(N3017:P3017,Q3017:AE3017)),0)</f>
        <v>1</v>
      </c>
      <c r="F3017" s="3">
        <f>IF(P3017&gt;0,RANK(P3017,(N3017:P3017,Q3017:AE3017)),0)</f>
        <v>0</v>
      </c>
      <c r="G3017" s="1">
        <f t="shared" ref="G3017:G3079" si="1195">IF(C3017&gt;0,MAX(N3017:P3017)-LARGE(N3017:P3017,2),0)</f>
        <v>8490</v>
      </c>
      <c r="H3017" s="2">
        <f t="shared" ref="H3017:H3079" si="1196">IF(C3017&gt;0,G3017/C3017,0)</f>
        <v>0.37435513029675027</v>
      </c>
      <c r="I3017" s="2"/>
      <c r="J3017" s="2">
        <f t="shared" si="1186"/>
        <v>0.30468715551832093</v>
      </c>
      <c r="K3017" s="2">
        <f t="shared" si="1187"/>
        <v>0.6790422858150712</v>
      </c>
      <c r="L3017" s="2">
        <f t="shared" si="1188"/>
        <v>0</v>
      </c>
      <c r="M3017" s="2">
        <f t="shared" si="1189"/>
        <v>1.6270558666607871E-2</v>
      </c>
      <c r="N3017" s="38">
        <v>6910</v>
      </c>
      <c r="O3017" s="38">
        <v>15400</v>
      </c>
      <c r="P3017" s="38"/>
      <c r="Q3017" s="38">
        <v>93</v>
      </c>
      <c r="R3017" s="38">
        <v>96</v>
      </c>
      <c r="S3017" s="38"/>
      <c r="T3017" s="38">
        <v>43</v>
      </c>
      <c r="U3017" s="38">
        <v>19</v>
      </c>
      <c r="V3017" s="38"/>
      <c r="W3017" s="38">
        <v>118</v>
      </c>
      <c r="X3017" s="38"/>
      <c r="Y3017" s="38"/>
      <c r="Z3017" s="38"/>
      <c r="AA3017" s="38"/>
      <c r="AB3017" s="38"/>
      <c r="AC3017" s="38"/>
      <c r="AD3017" s="38"/>
      <c r="AE3017" s="38"/>
      <c r="AF3017" s="38"/>
      <c r="AG3017" s="38"/>
      <c r="AH3017" s="38"/>
      <c r="AI3017" s="38"/>
      <c r="AJ3017" s="38"/>
      <c r="AK3017" s="38"/>
      <c r="AL3017" s="38"/>
      <c r="AM3017" s="38"/>
      <c r="AN3017" s="38"/>
      <c r="AO3017" s="38"/>
      <c r="AP3017" s="38"/>
      <c r="AQ3017" s="38"/>
      <c r="AR3017" s="38"/>
      <c r="AS3017" s="38"/>
      <c r="AT3017" s="38"/>
      <c r="AU3017" s="38"/>
      <c r="AV3017" s="38"/>
      <c r="AW3017" s="38"/>
      <c r="AX3017" s="38"/>
      <c r="AY3017" s="38"/>
      <c r="BA3017" s="3">
        <f>IF(Q3017&gt;0,RANK(Q3017,(N3017:P3017,Q3017:AE3017)),0)</f>
        <v>5</v>
      </c>
      <c r="BB3017" s="3">
        <f>IF(R3017&gt;0,RANK(R3017,(N3017:P3017,Q3017:AE3017)),0)</f>
        <v>4</v>
      </c>
      <c r="BC3017" s="3">
        <f>IF(S3017&gt;0,RANK(S3017,(N3017:P3017,Q3017:AE3017)),0)</f>
        <v>0</v>
      </c>
      <c r="BD3017" s="3">
        <f>IF(T3017&gt;0,RANK(T3017,(N3017:P3017,Q3017:AE3017)),0)</f>
        <v>6</v>
      </c>
      <c r="BE3017" s="2">
        <f t="shared" si="1190"/>
        <v>4.1007099078442608E-3</v>
      </c>
      <c r="BF3017" s="2">
        <f t="shared" si="1191"/>
        <v>4.232990872613431E-3</v>
      </c>
      <c r="BG3017" s="2">
        <f t="shared" si="1192"/>
        <v>0</v>
      </c>
      <c r="BH3017" s="2">
        <f t="shared" si="1193"/>
        <v>1.8960271616914326E-3</v>
      </c>
      <c r="BJ3017" t="s">
        <v>413</v>
      </c>
      <c r="BK3017" t="s">
        <v>1565</v>
      </c>
      <c r="BL3017">
        <v>6</v>
      </c>
      <c r="BN3017">
        <v>0</v>
      </c>
      <c r="BO3017" s="60">
        <v>51</v>
      </c>
      <c r="BP3017" s="62">
        <v>187</v>
      </c>
      <c r="BQ3017" s="66">
        <f t="shared" si="1194"/>
        <v>51187</v>
      </c>
      <c r="BR3017" s="66">
        <f t="shared" si="1184"/>
        <v>51187</v>
      </c>
      <c r="BS3017" s="3" t="s">
        <v>3083</v>
      </c>
      <c r="CC3017" s="38" t="str">
        <f>IF($BL3017&lt;&gt;"","",SUMIF(#REF!,$BQ3017,#REF!)-P3017)</f>
        <v/>
      </c>
      <c r="CD3017" s="38" t="str">
        <f>IF($BL3017&lt;&gt;"","",SUMIF(#REF!,$BQ3017,#REF!)-Q3017)</f>
        <v/>
      </c>
    </row>
    <row r="3018" spans="1:83" ht="14" hidden="1" customHeight="1" outlineLevel="1" x14ac:dyDescent="0.2">
      <c r="A3018" t="s">
        <v>674</v>
      </c>
      <c r="B3018" t="s">
        <v>1565</v>
      </c>
      <c r="C3018" s="1">
        <f t="shared" si="1185"/>
        <v>29518</v>
      </c>
      <c r="D3018" s="3">
        <f>IF(N3018&gt;0, RANK(N3018,(N3018:P3018,Q3018:AE3018)),0)</f>
        <v>2</v>
      </c>
      <c r="E3018" s="3">
        <f>IF(O3018&gt;0,RANK(O3018,(N3018:P3018,Q3018:AE3018)),0)</f>
        <v>1</v>
      </c>
      <c r="F3018" s="3">
        <f>IF(P3018&gt;0,RANK(P3018,(N3018:P3018,Q3018:AE3018)),0)</f>
        <v>0</v>
      </c>
      <c r="G3018" s="1">
        <f t="shared" si="1195"/>
        <v>15683</v>
      </c>
      <c r="H3018" s="2">
        <f t="shared" si="1196"/>
        <v>0.53130293380310323</v>
      </c>
      <c r="I3018" s="2"/>
      <c r="J3018" s="2">
        <f t="shared" si="1186"/>
        <v>0.22941933735347925</v>
      </c>
      <c r="K3018" s="2">
        <f t="shared" si="1187"/>
        <v>0.76072227115658242</v>
      </c>
      <c r="L3018" s="2">
        <f t="shared" si="1188"/>
        <v>0</v>
      </c>
      <c r="M3018" s="2">
        <f t="shared" si="1189"/>
        <v>9.8583914899383895E-3</v>
      </c>
      <c r="N3018" s="38">
        <v>6772</v>
      </c>
      <c r="O3018" s="38">
        <v>22455</v>
      </c>
      <c r="P3018" s="38"/>
      <c r="Q3018" s="38">
        <v>90</v>
      </c>
      <c r="R3018" s="38">
        <v>45</v>
      </c>
      <c r="S3018" s="38"/>
      <c r="T3018" s="38">
        <v>30</v>
      </c>
      <c r="U3018" s="38">
        <v>20</v>
      </c>
      <c r="V3018" s="38"/>
      <c r="W3018" s="38">
        <v>106</v>
      </c>
      <c r="X3018" s="38"/>
      <c r="Y3018" s="38"/>
      <c r="Z3018" s="38"/>
      <c r="AA3018" s="38"/>
      <c r="AB3018" s="38"/>
      <c r="AC3018" s="38"/>
      <c r="AD3018" s="38"/>
      <c r="AE3018" s="38"/>
      <c r="AF3018" s="38"/>
      <c r="AG3018" s="38"/>
      <c r="AH3018" s="38"/>
      <c r="AI3018" s="38"/>
      <c r="AJ3018" s="38"/>
      <c r="AK3018" s="38"/>
      <c r="AL3018" s="38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BA3018" s="3">
        <f>IF(Q3018&gt;0,RANK(Q3018,(N3018:P3018,Q3018:AE3018)),0)</f>
        <v>4</v>
      </c>
      <c r="BB3018" s="3">
        <f>IF(R3018&gt;0,RANK(R3018,(N3018:P3018,Q3018:AE3018)),0)</f>
        <v>5</v>
      </c>
      <c r="BC3018" s="3">
        <f>IF(S3018&gt;0,RANK(S3018,(N3018:P3018,Q3018:AE3018)),0)</f>
        <v>0</v>
      </c>
      <c r="BD3018" s="3">
        <f>IF(T3018&gt;0,RANK(T3018,(N3018:P3018,Q3018:AE3018)),0)</f>
        <v>6</v>
      </c>
      <c r="BE3018" s="2">
        <f t="shared" si="1190"/>
        <v>3.0489870587438175E-3</v>
      </c>
      <c r="BF3018" s="2">
        <f t="shared" si="1191"/>
        <v>1.5244935293719088E-3</v>
      </c>
      <c r="BG3018" s="2">
        <f t="shared" si="1192"/>
        <v>0</v>
      </c>
      <c r="BH3018" s="2">
        <f t="shared" si="1193"/>
        <v>1.0163290195812724E-3</v>
      </c>
      <c r="BJ3018" t="s">
        <v>674</v>
      </c>
      <c r="BK3018" t="s">
        <v>1565</v>
      </c>
      <c r="BL3018">
        <v>9</v>
      </c>
      <c r="BN3018">
        <v>0</v>
      </c>
      <c r="BO3018" s="60">
        <v>51</v>
      </c>
      <c r="BP3018" s="62">
        <v>191</v>
      </c>
      <c r="BQ3018" s="66">
        <f t="shared" si="1194"/>
        <v>51191</v>
      </c>
      <c r="BR3018" s="66">
        <f t="shared" si="1184"/>
        <v>51191</v>
      </c>
      <c r="BS3018" s="3" t="s">
        <v>3083</v>
      </c>
      <c r="CC3018" s="38" t="str">
        <f>IF($BL3018&lt;&gt;"","",SUMIF(#REF!,$BQ3018,#REF!)-P3018)</f>
        <v/>
      </c>
      <c r="CD3018" s="38" t="str">
        <f>IF($BL3018&lt;&gt;"","",SUMIF(#REF!,$BQ3018,#REF!)-Q3018)</f>
        <v/>
      </c>
    </row>
    <row r="3019" spans="1:83" ht="14" hidden="1" customHeight="1" outlineLevel="1" x14ac:dyDescent="0.2">
      <c r="A3019" t="s">
        <v>2702</v>
      </c>
      <c r="B3019" t="s">
        <v>1565</v>
      </c>
      <c r="C3019" s="1">
        <f t="shared" si="1185"/>
        <v>10607</v>
      </c>
      <c r="D3019" s="3">
        <f>IF(N3019&gt;0, RANK(N3019,(N3019:P3019,Q3019:AE3019)),0)</f>
        <v>2</v>
      </c>
      <c r="E3019" s="3">
        <f>IF(O3019&gt;0,RANK(O3019,(N3019:P3019,Q3019:AE3019)),0)</f>
        <v>1</v>
      </c>
      <c r="F3019" s="3">
        <f>IF(P3019&gt;0,RANK(P3019,(N3019:P3019,Q3019:AE3019)),0)</f>
        <v>0</v>
      </c>
      <c r="G3019" s="1">
        <f t="shared" si="1195"/>
        <v>1512</v>
      </c>
      <c r="H3019" s="2">
        <f t="shared" si="1196"/>
        <v>0.14254737437541246</v>
      </c>
      <c r="I3019" s="2"/>
      <c r="J3019" s="2">
        <f t="shared" si="1186"/>
        <v>0.4233996417460168</v>
      </c>
      <c r="K3019" s="2">
        <f t="shared" si="1187"/>
        <v>0.56594701612142928</v>
      </c>
      <c r="L3019" s="2">
        <f t="shared" si="1188"/>
        <v>0</v>
      </c>
      <c r="M3019" s="2">
        <f t="shared" si="1189"/>
        <v>1.0653342132553867E-2</v>
      </c>
      <c r="N3019" s="38">
        <v>4491</v>
      </c>
      <c r="O3019" s="38">
        <v>6003</v>
      </c>
      <c r="P3019" s="38"/>
      <c r="Q3019" s="38">
        <v>34</v>
      </c>
      <c r="R3019" s="38">
        <v>26</v>
      </c>
      <c r="S3019" s="38"/>
      <c r="T3019" s="38">
        <v>13</v>
      </c>
      <c r="U3019" s="38">
        <v>14</v>
      </c>
      <c r="V3019" s="38"/>
      <c r="W3019" s="38">
        <v>26</v>
      </c>
      <c r="X3019" s="38"/>
      <c r="Y3019" s="38"/>
      <c r="Z3019" s="38"/>
      <c r="AA3019" s="38"/>
      <c r="AB3019" s="38"/>
      <c r="AC3019" s="38"/>
      <c r="AD3019" s="38"/>
      <c r="AE3019" s="38"/>
      <c r="AF3019" s="38"/>
      <c r="AG3019" s="38"/>
      <c r="AH3019" s="38"/>
      <c r="AI3019" s="38"/>
      <c r="AJ3019" s="38"/>
      <c r="AK3019" s="38"/>
      <c r="AL3019" s="38"/>
      <c r="AM3019" s="38"/>
      <c r="AN3019" s="38"/>
      <c r="AO3019" s="38"/>
      <c r="AP3019" s="38"/>
      <c r="AQ3019" s="38"/>
      <c r="AR3019" s="38"/>
      <c r="AS3019" s="38"/>
      <c r="AT3019" s="38"/>
      <c r="AU3019" s="38"/>
      <c r="AV3019" s="38"/>
      <c r="AW3019" s="38"/>
      <c r="AX3019" s="38"/>
      <c r="AY3019" s="38"/>
      <c r="BA3019" s="3">
        <f>IF(Q3019&gt;0,RANK(Q3019,(N3019:P3019,Q3019:AE3019)),0)</f>
        <v>3</v>
      </c>
      <c r="BB3019" s="3">
        <f>IF(R3019&gt;0,RANK(R3019,(N3019:P3019,Q3019:AE3019)),0)</f>
        <v>4</v>
      </c>
      <c r="BC3019" s="3">
        <f>IF(S3019&gt;0,RANK(S3019,(N3019:P3019,Q3019:AE3019)),0)</f>
        <v>0</v>
      </c>
      <c r="BD3019" s="3">
        <f>IF(T3019&gt;0,RANK(T3019,(N3019:P3019,Q3019:AE3019)),0)</f>
        <v>7</v>
      </c>
      <c r="BE3019" s="2">
        <f t="shared" si="1190"/>
        <v>3.2054303761666824E-3</v>
      </c>
      <c r="BF3019" s="2">
        <f t="shared" si="1191"/>
        <v>2.451211464127463E-3</v>
      </c>
      <c r="BG3019" s="2">
        <f t="shared" si="1192"/>
        <v>0</v>
      </c>
      <c r="BH3019" s="2">
        <f t="shared" si="1193"/>
        <v>1.2256057320637315E-3</v>
      </c>
      <c r="BJ3019" t="s">
        <v>2702</v>
      </c>
      <c r="BK3019" t="s">
        <v>1565</v>
      </c>
      <c r="BL3019">
        <v>1</v>
      </c>
      <c r="BN3019">
        <v>0</v>
      </c>
      <c r="BO3019" s="60">
        <v>51</v>
      </c>
      <c r="BP3019" s="62">
        <v>193</v>
      </c>
      <c r="BQ3019" s="66">
        <f t="shared" si="1194"/>
        <v>51193</v>
      </c>
      <c r="BR3019" s="66">
        <f t="shared" si="1184"/>
        <v>51193</v>
      </c>
      <c r="BS3019" s="3" t="s">
        <v>3083</v>
      </c>
      <c r="CC3019" s="38" t="str">
        <f>IF($BL3019&lt;&gt;"","",SUMIF(#REF!,$BQ3019,#REF!)-P3019)</f>
        <v/>
      </c>
      <c r="CD3019" s="38" t="str">
        <f>IF($BL3019&lt;&gt;"","",SUMIF(#REF!,$BQ3019,#REF!)-Q3019)</f>
        <v/>
      </c>
    </row>
    <row r="3020" spans="1:83" ht="14" hidden="1" customHeight="1" outlineLevel="1" x14ac:dyDescent="0.2">
      <c r="A3020" t="s">
        <v>2829</v>
      </c>
      <c r="B3020" t="s">
        <v>1565</v>
      </c>
      <c r="C3020" s="1">
        <f t="shared" si="1185"/>
        <v>16812</v>
      </c>
      <c r="D3020" s="3">
        <f>IF(N3020&gt;0, RANK(N3020,(N3020:P3020,Q3020:AE3020)),0)</f>
        <v>2</v>
      </c>
      <c r="E3020" s="3">
        <f>IF(O3020&gt;0,RANK(O3020,(N3020:P3020,Q3020:AE3020)),0)</f>
        <v>1</v>
      </c>
      <c r="F3020" s="3">
        <f>IF(P3020&gt;0,RANK(P3020,(N3020:P3020,Q3020:AE3020)),0)</f>
        <v>0</v>
      </c>
      <c r="G3020" s="1">
        <f t="shared" si="1195"/>
        <v>10619</v>
      </c>
      <c r="H3020" s="2">
        <f t="shared" si="1196"/>
        <v>0.63163216749940521</v>
      </c>
      <c r="I3020" s="2"/>
      <c r="J3020" s="2">
        <f t="shared" si="1186"/>
        <v>0.18058529621698788</v>
      </c>
      <c r="K3020" s="2">
        <f t="shared" si="1187"/>
        <v>0.81221746371639303</v>
      </c>
      <c r="L3020" s="2">
        <f t="shared" si="1188"/>
        <v>0</v>
      </c>
      <c r="M3020" s="2">
        <f t="shared" si="1189"/>
        <v>7.1972400666191483E-3</v>
      </c>
      <c r="N3020" s="38">
        <v>3036</v>
      </c>
      <c r="O3020" s="38">
        <v>13655</v>
      </c>
      <c r="P3020" s="38"/>
      <c r="Q3020" s="38">
        <v>32</v>
      </c>
      <c r="R3020" s="38">
        <v>34</v>
      </c>
      <c r="S3020" s="38"/>
      <c r="T3020" s="38">
        <v>11</v>
      </c>
      <c r="U3020" s="38">
        <v>8</v>
      </c>
      <c r="V3020" s="38"/>
      <c r="W3020" s="38">
        <v>36</v>
      </c>
      <c r="X3020" s="38"/>
      <c r="Y3020" s="38"/>
      <c r="Z3020" s="38"/>
      <c r="AA3020" s="38"/>
      <c r="AB3020" s="38"/>
      <c r="AC3020" s="38"/>
      <c r="AD3020" s="38"/>
      <c r="AE3020" s="38"/>
      <c r="AF3020" s="38"/>
      <c r="AG3020" s="38"/>
      <c r="AH3020" s="38"/>
      <c r="AI3020" s="38"/>
      <c r="AJ3020" s="38"/>
      <c r="AK3020" s="38"/>
      <c r="AL3020" s="38"/>
      <c r="AM3020" s="38"/>
      <c r="AN3020" s="38"/>
      <c r="AO3020" s="38"/>
      <c r="AP3020" s="38"/>
      <c r="AQ3020" s="38"/>
      <c r="AR3020" s="38"/>
      <c r="AS3020" s="38"/>
      <c r="AT3020" s="38"/>
      <c r="AU3020" s="38"/>
      <c r="AV3020" s="38"/>
      <c r="AW3020" s="38"/>
      <c r="AX3020" s="38"/>
      <c r="AY3020" s="38"/>
      <c r="BA3020" s="3">
        <f>IF(Q3020&gt;0,RANK(Q3020,(N3020:P3020,Q3020:AE3020)),0)</f>
        <v>5</v>
      </c>
      <c r="BB3020" s="3">
        <f>IF(R3020&gt;0,RANK(R3020,(N3020:P3020,Q3020:AE3020)),0)</f>
        <v>4</v>
      </c>
      <c r="BC3020" s="3">
        <f>IF(S3020&gt;0,RANK(S3020,(N3020:P3020,Q3020:AE3020)),0)</f>
        <v>0</v>
      </c>
      <c r="BD3020" s="3">
        <f>IF(T3020&gt;0,RANK(T3020,(N3020:P3020,Q3020:AE3020)),0)</f>
        <v>6</v>
      </c>
      <c r="BE3020" s="2">
        <f t="shared" si="1190"/>
        <v>1.9034023316678564E-3</v>
      </c>
      <c r="BF3020" s="2">
        <f t="shared" si="1191"/>
        <v>2.0223649773970973E-3</v>
      </c>
      <c r="BG3020" s="2">
        <f t="shared" si="1192"/>
        <v>0</v>
      </c>
      <c r="BH3020" s="2">
        <f t="shared" si="1193"/>
        <v>6.5429455151082565E-4</v>
      </c>
      <c r="BJ3020" t="s">
        <v>2829</v>
      </c>
      <c r="BK3020" t="s">
        <v>1565</v>
      </c>
      <c r="BL3020">
        <v>9</v>
      </c>
      <c r="BN3020">
        <v>0</v>
      </c>
      <c r="BO3020" s="60">
        <v>51</v>
      </c>
      <c r="BP3020" s="62">
        <v>195</v>
      </c>
      <c r="BQ3020" s="66">
        <f t="shared" si="1194"/>
        <v>51195</v>
      </c>
      <c r="BR3020" s="66">
        <f t="shared" si="1184"/>
        <v>51195</v>
      </c>
      <c r="BS3020" s="3" t="s">
        <v>3083</v>
      </c>
      <c r="CC3020" s="38" t="str">
        <f>IF($BL3020&lt;&gt;"","",SUMIF(#REF!,$BQ3020,#REF!)-P3020)</f>
        <v/>
      </c>
      <c r="CD3020" s="38" t="str">
        <f>IF($BL3020&lt;&gt;"","",SUMIF(#REF!,$BQ3020,#REF!)-Q3020)</f>
        <v/>
      </c>
    </row>
    <row r="3021" spans="1:83" ht="14" hidden="1" customHeight="1" outlineLevel="1" x14ac:dyDescent="0.2">
      <c r="A3021" t="s">
        <v>1181</v>
      </c>
      <c r="B3021" t="s">
        <v>1565</v>
      </c>
      <c r="C3021" s="1">
        <f t="shared" si="1185"/>
        <v>15475</v>
      </c>
      <c r="D3021" s="3">
        <f>IF(N3021&gt;0, RANK(N3021,(N3021:P3021,Q3021:AE3021)),0)</f>
        <v>2</v>
      </c>
      <c r="E3021" s="3">
        <f>IF(O3021&gt;0,RANK(O3021,(N3021:P3021,Q3021:AE3021)),0)</f>
        <v>1</v>
      </c>
      <c r="F3021" s="3">
        <f>IF(P3021&gt;0,RANK(P3021,(N3021:P3021,Q3021:AE3021)),0)</f>
        <v>0</v>
      </c>
      <c r="G3021" s="1">
        <f t="shared" si="1195"/>
        <v>9192</v>
      </c>
      <c r="H3021" s="2">
        <f t="shared" si="1196"/>
        <v>0.5939903069466882</v>
      </c>
      <c r="I3021" s="2"/>
      <c r="J3021" s="2">
        <f t="shared" si="1186"/>
        <v>0.1987075928917609</v>
      </c>
      <c r="K3021" s="2">
        <f t="shared" si="1187"/>
        <v>0.79269789983844907</v>
      </c>
      <c r="L3021" s="2">
        <f t="shared" si="1188"/>
        <v>0</v>
      </c>
      <c r="M3021" s="2">
        <f t="shared" si="1189"/>
        <v>8.5945072697900526E-3</v>
      </c>
      <c r="N3021" s="38">
        <v>3075</v>
      </c>
      <c r="O3021" s="38">
        <v>12267</v>
      </c>
      <c r="P3021" s="38"/>
      <c r="Q3021" s="38">
        <v>42</v>
      </c>
      <c r="R3021" s="38">
        <v>27</v>
      </c>
      <c r="S3021" s="38"/>
      <c r="T3021" s="38">
        <v>15</v>
      </c>
      <c r="U3021" s="38">
        <v>13</v>
      </c>
      <c r="V3021" s="38"/>
      <c r="W3021" s="38">
        <v>36</v>
      </c>
      <c r="X3021" s="38"/>
      <c r="Y3021" s="38"/>
      <c r="Z3021" s="38"/>
      <c r="AA3021" s="38"/>
      <c r="AB3021" s="38"/>
      <c r="AC3021" s="38"/>
      <c r="AD3021" s="38"/>
      <c r="AE3021" s="38"/>
      <c r="AF3021" s="38"/>
      <c r="AG3021" s="38"/>
      <c r="AH3021" s="38"/>
      <c r="AI3021" s="38"/>
      <c r="AJ3021" s="38"/>
      <c r="AK3021" s="38"/>
      <c r="AL3021" s="38"/>
      <c r="AM3021" s="38"/>
      <c r="AN3021" s="38"/>
      <c r="AO3021" s="38"/>
      <c r="AP3021" s="38"/>
      <c r="AQ3021" s="38"/>
      <c r="AR3021" s="38"/>
      <c r="AS3021" s="38"/>
      <c r="AT3021" s="38"/>
      <c r="AU3021" s="38"/>
      <c r="AV3021" s="38"/>
      <c r="AW3021" s="38"/>
      <c r="AX3021" s="38"/>
      <c r="AY3021" s="38"/>
      <c r="BA3021" s="3">
        <f>IF(Q3021&gt;0,RANK(Q3021,(N3021:P3021,Q3021:AE3021)),0)</f>
        <v>3</v>
      </c>
      <c r="BB3021" s="3">
        <f>IF(R3021&gt;0,RANK(R3021,(N3021:P3021,Q3021:AE3021)),0)</f>
        <v>5</v>
      </c>
      <c r="BC3021" s="3">
        <f>IF(S3021&gt;0,RANK(S3021,(N3021:P3021,Q3021:AE3021)),0)</f>
        <v>0</v>
      </c>
      <c r="BD3021" s="3">
        <f>IF(T3021&gt;0,RANK(T3021,(N3021:P3021,Q3021:AE3021)),0)</f>
        <v>6</v>
      </c>
      <c r="BE3021" s="2">
        <f t="shared" si="1190"/>
        <v>2.7140549273021002E-3</v>
      </c>
      <c r="BF3021" s="2">
        <f t="shared" si="1191"/>
        <v>1.7447495961227786E-3</v>
      </c>
      <c r="BG3021" s="2">
        <f t="shared" si="1192"/>
        <v>0</v>
      </c>
      <c r="BH3021" s="2">
        <f t="shared" si="1193"/>
        <v>9.6930533117932144E-4</v>
      </c>
      <c r="BJ3021" t="s">
        <v>1181</v>
      </c>
      <c r="BK3021" t="s">
        <v>1565</v>
      </c>
      <c r="BL3021">
        <v>9</v>
      </c>
      <c r="BN3021">
        <v>0</v>
      </c>
      <c r="BO3021" s="60">
        <v>51</v>
      </c>
      <c r="BP3021" s="62">
        <v>197</v>
      </c>
      <c r="BQ3021" s="66">
        <f t="shared" si="1194"/>
        <v>51197</v>
      </c>
      <c r="BR3021" s="66">
        <f t="shared" si="1184"/>
        <v>51197</v>
      </c>
      <c r="BS3021" s="3" t="s">
        <v>3083</v>
      </c>
      <c r="CC3021" s="38" t="str">
        <f>IF($BL3021&lt;&gt;"","",SUMIF(#REF!,$BQ3021,#REF!)-P3021)</f>
        <v/>
      </c>
      <c r="CD3021" s="38" t="str">
        <f>IF($BL3021&lt;&gt;"","",SUMIF(#REF!,$BQ3021,#REF!)-Q3021)</f>
        <v/>
      </c>
    </row>
    <row r="3022" spans="1:83" ht="14" hidden="1" customHeight="1" outlineLevel="1" x14ac:dyDescent="0.2">
      <c r="A3022" t="s">
        <v>905</v>
      </c>
      <c r="B3022" t="s">
        <v>1565</v>
      </c>
      <c r="C3022" s="1">
        <f t="shared" si="1185"/>
        <v>39749</v>
      </c>
      <c r="D3022" s="3">
        <f>IF(N3022&gt;0, RANK(N3022,(N3022:P3022,Q3022:AE3022)),0)</f>
        <v>2</v>
      </c>
      <c r="E3022" s="3">
        <f>IF(O3022&gt;0,RANK(O3022,(N3022:P3022,Q3022:AE3022)),0)</f>
        <v>1</v>
      </c>
      <c r="F3022" s="3">
        <f>IF(P3022&gt;0,RANK(P3022,(N3022:P3022,Q3022:AE3022)),0)</f>
        <v>0</v>
      </c>
      <c r="G3022" s="1">
        <f t="shared" si="1195"/>
        <v>2426</v>
      </c>
      <c r="H3022" s="2">
        <f t="shared" si="1196"/>
        <v>6.1032981961810361E-2</v>
      </c>
      <c r="I3022" s="2"/>
      <c r="J3022" s="2">
        <f t="shared" si="1186"/>
        <v>0.46028830913985258</v>
      </c>
      <c r="K3022" s="2">
        <f t="shared" si="1187"/>
        <v>0.52132129110166292</v>
      </c>
      <c r="L3022" s="2">
        <f t="shared" si="1188"/>
        <v>0</v>
      </c>
      <c r="M3022" s="2">
        <f t="shared" si="1189"/>
        <v>1.8390399758484444E-2</v>
      </c>
      <c r="N3022" s="38">
        <v>18296</v>
      </c>
      <c r="O3022" s="38">
        <v>20722</v>
      </c>
      <c r="P3022" s="38"/>
      <c r="Q3022" s="38">
        <v>203</v>
      </c>
      <c r="R3022" s="38">
        <v>163</v>
      </c>
      <c r="S3022" s="38"/>
      <c r="T3022" s="38">
        <v>76</v>
      </c>
      <c r="U3022" s="38">
        <v>80</v>
      </c>
      <c r="V3022" s="38"/>
      <c r="W3022" s="38">
        <v>209</v>
      </c>
      <c r="X3022" s="38"/>
      <c r="Y3022" s="38"/>
      <c r="Z3022" s="38"/>
      <c r="AA3022" s="38"/>
      <c r="AB3022" s="38"/>
      <c r="AC3022" s="38"/>
      <c r="AD3022" s="38"/>
      <c r="AE3022" s="38"/>
      <c r="AF3022" s="38"/>
      <c r="AG3022" s="38"/>
      <c r="AH3022" s="38"/>
      <c r="AI3022" s="38"/>
      <c r="AJ3022" s="38"/>
      <c r="AK3022" s="38"/>
      <c r="AL3022" s="38"/>
      <c r="AM3022" s="38"/>
      <c r="AN3022" s="38"/>
      <c r="AO3022" s="38"/>
      <c r="AP3022" s="38"/>
      <c r="AQ3022" s="38"/>
      <c r="AR3022" s="38"/>
      <c r="AS3022" s="38"/>
      <c r="AT3022" s="38"/>
      <c r="AU3022" s="38"/>
      <c r="AV3022" s="38"/>
      <c r="AW3022" s="38"/>
      <c r="AX3022" s="38"/>
      <c r="AY3022" s="38"/>
      <c r="BA3022" s="3">
        <f>IF(Q3022&gt;0,RANK(Q3022,(N3022:P3022,Q3022:AE3022)),0)</f>
        <v>4</v>
      </c>
      <c r="BB3022" s="3">
        <f>IF(R3022&gt;0,RANK(R3022,(N3022:P3022,Q3022:AE3022)),0)</f>
        <v>5</v>
      </c>
      <c r="BC3022" s="3">
        <f>IF(S3022&gt;0,RANK(S3022,(N3022:P3022,Q3022:AE3022)),0)</f>
        <v>0</v>
      </c>
      <c r="BD3022" s="3">
        <f>IF(T3022&gt;0,RANK(T3022,(N3022:P3022,Q3022:AE3022)),0)</f>
        <v>7</v>
      </c>
      <c r="BE3022" s="2">
        <f t="shared" si="1190"/>
        <v>5.1070467181564315E-3</v>
      </c>
      <c r="BF3022" s="2">
        <f t="shared" si="1191"/>
        <v>4.1007320938891544E-3</v>
      </c>
      <c r="BG3022" s="2">
        <f t="shared" si="1192"/>
        <v>0</v>
      </c>
      <c r="BH3022" s="2">
        <f t="shared" si="1193"/>
        <v>1.9119977861078265E-3</v>
      </c>
      <c r="BJ3022" t="s">
        <v>905</v>
      </c>
      <c r="BK3022" t="s">
        <v>1565</v>
      </c>
      <c r="BL3022">
        <v>1</v>
      </c>
      <c r="BN3022">
        <v>0</v>
      </c>
      <c r="BO3022" s="60">
        <v>51</v>
      </c>
      <c r="BP3022" s="62">
        <v>199</v>
      </c>
      <c r="BQ3022" s="66">
        <f t="shared" si="1194"/>
        <v>51199</v>
      </c>
      <c r="BR3022" s="66">
        <f t="shared" si="1184"/>
        <v>51199</v>
      </c>
      <c r="BS3022" s="3" t="s">
        <v>3083</v>
      </c>
      <c r="CC3022" s="38" t="str">
        <f>IF($BL3022&lt;&gt;"","",SUMIF(#REF!,$BQ3022,#REF!)-P3022)</f>
        <v/>
      </c>
      <c r="CD3022" s="38" t="str">
        <f>IF($BL3022&lt;&gt;"","",SUMIF(#REF!,$BQ3022,#REF!)-Q3022)</f>
        <v/>
      </c>
    </row>
    <row r="3023" spans="1:83" ht="14" hidden="1" customHeight="1" outlineLevel="1" x14ac:dyDescent="0.2">
      <c r="A3023" t="s">
        <v>1503</v>
      </c>
      <c r="B3023" t="s">
        <v>1565</v>
      </c>
      <c r="C3023" s="1">
        <f t="shared" si="1185"/>
        <v>80904</v>
      </c>
      <c r="D3023" s="3">
        <f>IF(N3023&gt;0, RANK(N3023,(N3023:P3023,Q3023:AE3023)),0)</f>
        <v>1</v>
      </c>
      <c r="E3023" s="3">
        <f>IF(O3023&gt;0,RANK(O3023,(N3023:P3023,Q3023:AE3023)),0)</f>
        <v>2</v>
      </c>
      <c r="F3023" s="3">
        <f>IF(P3023&gt;0,RANK(P3023,(N3023:P3023,Q3023:AE3023)),0)</f>
        <v>0</v>
      </c>
      <c r="G3023" s="1">
        <f t="shared" si="1195"/>
        <v>46214</v>
      </c>
      <c r="H3023" s="2">
        <f t="shared" si="1196"/>
        <v>0.57122021160882031</v>
      </c>
      <c r="I3023" s="2"/>
      <c r="J3023" s="2">
        <f t="shared" si="1186"/>
        <v>0.77036982102244633</v>
      </c>
      <c r="K3023" s="2">
        <f t="shared" si="1187"/>
        <v>0.19914960941362603</v>
      </c>
      <c r="L3023" s="2">
        <f t="shared" si="1188"/>
        <v>0</v>
      </c>
      <c r="M3023" s="2">
        <f t="shared" si="1189"/>
        <v>3.048056956392764E-2</v>
      </c>
      <c r="N3023" s="38">
        <v>62326</v>
      </c>
      <c r="O3023" s="38">
        <v>16112</v>
      </c>
      <c r="P3023" s="38"/>
      <c r="Q3023" s="38">
        <v>410</v>
      </c>
      <c r="R3023" s="38">
        <v>825</v>
      </c>
      <c r="S3023" s="38"/>
      <c r="T3023" s="38">
        <v>178</v>
      </c>
      <c r="U3023" s="38">
        <v>211</v>
      </c>
      <c r="V3023" s="38"/>
      <c r="W3023" s="38">
        <v>842</v>
      </c>
      <c r="X3023" s="38"/>
      <c r="Y3023" s="38"/>
      <c r="Z3023" s="38"/>
      <c r="AA3023" s="38"/>
      <c r="AB3023" s="38"/>
      <c r="AC3023" s="38"/>
      <c r="AD3023" s="38"/>
      <c r="AE3023" s="38"/>
      <c r="AF3023" s="38"/>
      <c r="AG3023" s="38"/>
      <c r="AH3023" s="38"/>
      <c r="AI3023" s="38"/>
      <c r="AJ3023" s="38"/>
      <c r="AK3023" s="38"/>
      <c r="AL3023" s="38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BA3023" s="3">
        <f>IF(Q3023&gt;0,RANK(Q3023,(N3023:P3023,Q3023:AE3023)),0)</f>
        <v>5</v>
      </c>
      <c r="BB3023" s="3">
        <f>IF(R3023&gt;0,RANK(R3023,(N3023:P3023,Q3023:AE3023)),0)</f>
        <v>4</v>
      </c>
      <c r="BC3023" s="3">
        <f>IF(S3023&gt;0,RANK(S3023,(N3023:P3023,Q3023:AE3023)),0)</f>
        <v>0</v>
      </c>
      <c r="BD3023" s="3">
        <f>IF(T3023&gt;0,RANK(T3023,(N3023:P3023,Q3023:AE3023)),0)</f>
        <v>7</v>
      </c>
      <c r="BE3023" s="2">
        <f t="shared" si="1190"/>
        <v>5.0677345990309507E-3</v>
      </c>
      <c r="BF3023" s="2">
        <f t="shared" si="1191"/>
        <v>1.0197270839513498E-2</v>
      </c>
      <c r="BG3023" s="2">
        <f t="shared" si="1192"/>
        <v>0</v>
      </c>
      <c r="BH3023" s="2">
        <f t="shared" si="1193"/>
        <v>2.2001384356768517E-3</v>
      </c>
      <c r="BJ3023" t="s">
        <v>1503</v>
      </c>
      <c r="BK3023" t="s">
        <v>1565</v>
      </c>
      <c r="BL3023">
        <v>8</v>
      </c>
      <c r="BN3023">
        <v>0</v>
      </c>
      <c r="BO3023" s="60">
        <v>51</v>
      </c>
      <c r="BP3023" s="62">
        <v>510</v>
      </c>
      <c r="BQ3023" s="66">
        <f t="shared" si="1194"/>
        <v>51510</v>
      </c>
      <c r="BR3023" s="66">
        <f t="shared" si="1184"/>
        <v>51510</v>
      </c>
      <c r="BS3023" s="3" t="s">
        <v>1225</v>
      </c>
      <c r="CC3023" s="38" t="str">
        <f>IF($BL3023&lt;&gt;"","",SUMIF(#REF!,$BQ3023,#REF!)-P3023)</f>
        <v/>
      </c>
      <c r="CD3023" s="38" t="str">
        <f>IF($BL3023&lt;&gt;"","",SUMIF(#REF!,$BQ3023,#REF!)-Q3023)</f>
        <v/>
      </c>
    </row>
    <row r="3024" spans="1:83" ht="14" hidden="1" customHeight="1" outlineLevel="1" x14ac:dyDescent="0.2">
      <c r="A3024" t="s">
        <v>2173</v>
      </c>
      <c r="B3024" t="s">
        <v>1565</v>
      </c>
      <c r="C3024" s="1">
        <f t="shared" ref="C3024:C3055" si="1197">SUM(N3024:AY3024)</f>
        <v>7490</v>
      </c>
      <c r="D3024" s="3">
        <f>IF(N3024&gt;0, RANK(N3024,(N3024:P3024,Q3024:AE3024)),0)</f>
        <v>2</v>
      </c>
      <c r="E3024" s="3">
        <f>IF(O3024&gt;0,RANK(O3024,(N3024:P3024,Q3024:AE3024)),0)</f>
        <v>1</v>
      </c>
      <c r="F3024" s="3">
        <f>IF(P3024&gt;0,RANK(P3024,(N3024:P3024,Q3024:AE3024)),0)</f>
        <v>0</v>
      </c>
      <c r="G3024" s="1">
        <f t="shared" si="1195"/>
        <v>2966</v>
      </c>
      <c r="H3024" s="2">
        <f t="shared" si="1196"/>
        <v>0.39599465954606139</v>
      </c>
      <c r="I3024" s="2"/>
      <c r="J3024" s="2">
        <f t="shared" ref="J3024:J3053" si="1198">IF($C3024=0,"-",N3024/$C3024)</f>
        <v>0.29786381842456611</v>
      </c>
      <c r="K3024" s="2">
        <f t="shared" ref="K3024:K3053" si="1199">IF($C3024=0,"-",O3024/$C3024)</f>
        <v>0.6938584779706275</v>
      </c>
      <c r="L3024" s="2">
        <f t="shared" ref="L3024:L3054" si="1200">IF($C3024=0,"-",P3024/$C3024)</f>
        <v>0</v>
      </c>
      <c r="M3024" s="2">
        <f t="shared" ref="M3024:M3053" si="1201">IF(C3024=0,"-",(1-J3024-K3024-L3024))</f>
        <v>8.2777036048063968E-3</v>
      </c>
      <c r="N3024" s="38">
        <v>2231</v>
      </c>
      <c r="O3024" s="38">
        <v>5197</v>
      </c>
      <c r="P3024" s="38"/>
      <c r="Q3024" s="38">
        <v>23</v>
      </c>
      <c r="R3024" s="38">
        <v>16</v>
      </c>
      <c r="S3024" s="38"/>
      <c r="T3024" s="38">
        <v>7</v>
      </c>
      <c r="U3024" s="38">
        <v>5</v>
      </c>
      <c r="V3024" s="38"/>
      <c r="W3024" s="38">
        <v>11</v>
      </c>
      <c r="X3024" s="38"/>
      <c r="Y3024" s="38"/>
      <c r="Z3024" s="38"/>
      <c r="AA3024" s="38"/>
      <c r="AB3024" s="38"/>
      <c r="AC3024" s="38"/>
      <c r="AD3024" s="38"/>
      <c r="AE3024" s="38"/>
      <c r="AF3024" s="38"/>
      <c r="AG3024" s="38"/>
      <c r="AH3024" s="38"/>
      <c r="AI3024" s="38"/>
      <c r="AJ3024" s="38"/>
      <c r="AK3024" s="38"/>
      <c r="AL3024" s="38"/>
      <c r="AM3024" s="38"/>
      <c r="AN3024" s="38"/>
      <c r="AO3024" s="38"/>
      <c r="AP3024" s="38"/>
      <c r="AQ3024" s="38"/>
      <c r="AR3024" s="38"/>
      <c r="AS3024" s="38"/>
      <c r="AT3024" s="38"/>
      <c r="AU3024" s="38"/>
      <c r="AV3024" s="38"/>
      <c r="AW3024" s="38"/>
      <c r="AX3024" s="38"/>
      <c r="AY3024" s="38"/>
      <c r="BA3024" s="3">
        <f>IF(Q3024&gt;0,RANK(Q3024,(N3024:P3024,Q3024:AE3024)),0)</f>
        <v>3</v>
      </c>
      <c r="BB3024" s="3">
        <f>IF(R3024&gt;0,RANK(R3024,(N3024:P3024,Q3024:AE3024)),0)</f>
        <v>4</v>
      </c>
      <c r="BC3024" s="3">
        <f>IF(S3024&gt;0,RANK(S3024,(N3024:P3024,Q3024:AE3024)),0)</f>
        <v>0</v>
      </c>
      <c r="BD3024" s="3">
        <f>IF(T3024&gt;0,RANK(T3024,(N3024:P3024,Q3024:AE3024)),0)</f>
        <v>6</v>
      </c>
      <c r="BE3024" s="2">
        <f t="shared" ref="BE3024:BE3055" si="1202">IF($C3024=0,"-",Q3024/$C3024)</f>
        <v>3.0707610146862483E-3</v>
      </c>
      <c r="BF3024" s="2">
        <f t="shared" ref="BF3024:BF3055" si="1203">IF($C3024=0,"-",R3024/$C3024)</f>
        <v>2.1361815754339119E-3</v>
      </c>
      <c r="BG3024" s="2">
        <f t="shared" ref="BG3024:BG3055" si="1204">IF($C3024=0,"-",S3024/$C3024)</f>
        <v>0</v>
      </c>
      <c r="BH3024" s="2">
        <f t="shared" ref="BH3024:BH3055" si="1205">IF($C3024=0,"-",T3024/$C3024)</f>
        <v>9.3457943925233649E-4</v>
      </c>
      <c r="BJ3024" t="s">
        <v>2173</v>
      </c>
      <c r="BK3024" t="s">
        <v>1565</v>
      </c>
      <c r="BL3024">
        <v>9</v>
      </c>
      <c r="BN3024">
        <v>0</v>
      </c>
      <c r="BO3024" s="60">
        <v>51</v>
      </c>
      <c r="BP3024" s="62">
        <v>520</v>
      </c>
      <c r="BQ3024" s="66">
        <f t="shared" ref="BQ3024:BQ3055" si="1206">1000*BO3024+BP3024</f>
        <v>51520</v>
      </c>
      <c r="BR3024" s="66">
        <f t="shared" si="1184"/>
        <v>51520</v>
      </c>
      <c r="BS3024" s="3" t="s">
        <v>1225</v>
      </c>
      <c r="CC3024" s="38" t="str">
        <f>IF($BL3024&lt;&gt;"","",SUMIF(#REF!,$BQ3024,#REF!)-P3024)</f>
        <v/>
      </c>
      <c r="CD3024" s="38" t="str">
        <f>IF($BL3024&lt;&gt;"","",SUMIF(#REF!,$BQ3024,#REF!)-Q3024)</f>
        <v/>
      </c>
    </row>
    <row r="3025" spans="1:82" ht="14" hidden="1" customHeight="1" outlineLevel="1" x14ac:dyDescent="0.2">
      <c r="A3025" t="s">
        <v>1947</v>
      </c>
      <c r="B3025" t="s">
        <v>1565</v>
      </c>
      <c r="C3025" s="1">
        <f t="shared" si="1197"/>
        <v>2867</v>
      </c>
      <c r="D3025" s="3">
        <f>IF(N3025&gt;0, RANK(N3025,(N3025:P3025,Q3025:AE3025)),0)</f>
        <v>2</v>
      </c>
      <c r="E3025" s="3">
        <f>IF(O3025&gt;0,RANK(O3025,(N3025:P3025,Q3025:AE3025)),0)</f>
        <v>1</v>
      </c>
      <c r="F3025" s="3">
        <f>IF(P3025&gt;0,RANK(P3025,(N3025:P3025,Q3025:AE3025)),0)</f>
        <v>0</v>
      </c>
      <c r="G3025" s="1">
        <f t="shared" si="1195"/>
        <v>1268</v>
      </c>
      <c r="H3025" s="2">
        <f t="shared" si="1196"/>
        <v>0.44227415416811999</v>
      </c>
      <c r="I3025" s="2"/>
      <c r="J3025" s="2">
        <f t="shared" si="1198"/>
        <v>0.2675270317404953</v>
      </c>
      <c r="K3025" s="2">
        <f t="shared" si="1199"/>
        <v>0.7098011859086153</v>
      </c>
      <c r="L3025" s="2">
        <f t="shared" si="1200"/>
        <v>0</v>
      </c>
      <c r="M3025" s="2">
        <f t="shared" si="1201"/>
        <v>2.2671782350889402E-2</v>
      </c>
      <c r="N3025" s="38">
        <v>767</v>
      </c>
      <c r="O3025" s="38">
        <v>2035</v>
      </c>
      <c r="P3025" s="38"/>
      <c r="Q3025" s="38">
        <v>29</v>
      </c>
      <c r="R3025" s="38">
        <v>10</v>
      </c>
      <c r="S3025" s="38"/>
      <c r="T3025" s="38">
        <v>8</v>
      </c>
      <c r="U3025" s="38">
        <v>4</v>
      </c>
      <c r="V3025" s="38"/>
      <c r="W3025" s="38">
        <v>14</v>
      </c>
      <c r="X3025" s="38"/>
      <c r="Y3025" s="38"/>
      <c r="Z3025" s="38"/>
      <c r="AA3025" s="38"/>
      <c r="AB3025" s="38"/>
      <c r="AC3025" s="38"/>
      <c r="AD3025" s="38"/>
      <c r="AE3025" s="38"/>
      <c r="AF3025" s="38"/>
      <c r="AG3025" s="38"/>
      <c r="AH3025" s="38"/>
      <c r="AI3025" s="38"/>
      <c r="AJ3025" s="38"/>
      <c r="AK3025" s="38"/>
      <c r="AL3025" s="38"/>
      <c r="AM3025" s="38"/>
      <c r="AN3025" s="38"/>
      <c r="AO3025" s="38"/>
      <c r="AP3025" s="38"/>
      <c r="AQ3025" s="38"/>
      <c r="AR3025" s="38"/>
      <c r="AS3025" s="38"/>
      <c r="AT3025" s="38"/>
      <c r="AU3025" s="38"/>
      <c r="AV3025" s="38"/>
      <c r="AW3025" s="38"/>
      <c r="AX3025" s="38"/>
      <c r="AY3025" s="38"/>
      <c r="BA3025" s="3">
        <f>IF(Q3025&gt;0,RANK(Q3025,(N3025:P3025,Q3025:AE3025)),0)</f>
        <v>3</v>
      </c>
      <c r="BB3025" s="3">
        <f>IF(R3025&gt;0,RANK(R3025,(N3025:P3025,Q3025:AE3025)),0)</f>
        <v>5</v>
      </c>
      <c r="BC3025" s="3">
        <f>IF(S3025&gt;0,RANK(S3025,(N3025:P3025,Q3025:AE3025)),0)</f>
        <v>0</v>
      </c>
      <c r="BD3025" s="3">
        <f>IF(T3025&gt;0,RANK(T3025,(N3025:P3025,Q3025:AE3025)),0)</f>
        <v>6</v>
      </c>
      <c r="BE3025" s="2">
        <f t="shared" si="1202"/>
        <v>1.0115102895012208E-2</v>
      </c>
      <c r="BF3025" s="2">
        <f t="shared" si="1203"/>
        <v>3.4879665155214509E-3</v>
      </c>
      <c r="BG3025" s="2">
        <f t="shared" si="1204"/>
        <v>0</v>
      </c>
      <c r="BH3025" s="2">
        <f t="shared" si="1205"/>
        <v>2.7903732124171608E-3</v>
      </c>
      <c r="BJ3025" t="s">
        <v>1947</v>
      </c>
      <c r="BK3025" t="s">
        <v>1565</v>
      </c>
      <c r="BL3025">
        <v>6</v>
      </c>
      <c r="BN3025">
        <v>0</v>
      </c>
      <c r="BO3025" s="60">
        <v>51</v>
      </c>
      <c r="BP3025" s="62">
        <v>530</v>
      </c>
      <c r="BQ3025" s="66">
        <f t="shared" si="1206"/>
        <v>51530</v>
      </c>
      <c r="BR3025" s="66">
        <f t="shared" si="1184"/>
        <v>51530</v>
      </c>
      <c r="BS3025" s="3" t="s">
        <v>1225</v>
      </c>
      <c r="CC3025" s="38" t="str">
        <f>IF($BL3025&lt;&gt;"","",SUMIF(#REF!,$BQ3025,#REF!)-P3025)</f>
        <v/>
      </c>
      <c r="CD3025" s="38" t="str">
        <f>IF($BL3025&lt;&gt;"","",SUMIF(#REF!,$BQ3025,#REF!)-Q3025)</f>
        <v/>
      </c>
    </row>
    <row r="3026" spans="1:82" ht="14" hidden="1" customHeight="1" outlineLevel="1" x14ac:dyDescent="0.2">
      <c r="A3026" t="s">
        <v>1834</v>
      </c>
      <c r="B3026" t="s">
        <v>1565</v>
      </c>
      <c r="C3026" s="1">
        <f t="shared" si="1197"/>
        <v>23434</v>
      </c>
      <c r="D3026" s="3">
        <f>IF(N3026&gt;0, RANK(N3026,(N3026:P3026,Q3026:AE3026)),0)</f>
        <v>1</v>
      </c>
      <c r="E3026" s="3">
        <f>IF(O3026&gt;0,RANK(O3026,(N3026:P3026,Q3026:AE3026)),0)</f>
        <v>2</v>
      </c>
      <c r="F3026" s="3">
        <f>IF(P3026&gt;0,RANK(P3026,(N3026:P3026,Q3026:AE3026)),0)</f>
        <v>0</v>
      </c>
      <c r="G3026" s="1">
        <f t="shared" si="1195"/>
        <v>16007</v>
      </c>
      <c r="H3026" s="2">
        <f t="shared" si="1196"/>
        <v>0.68306733805581632</v>
      </c>
      <c r="I3026" s="2"/>
      <c r="J3026" s="2">
        <f t="shared" si="1198"/>
        <v>0.82935051634377399</v>
      </c>
      <c r="K3026" s="2">
        <f t="shared" si="1199"/>
        <v>0.14628317828795767</v>
      </c>
      <c r="L3026" s="2">
        <f t="shared" si="1200"/>
        <v>0</v>
      </c>
      <c r="M3026" s="2">
        <f t="shared" si="1201"/>
        <v>2.4366305368268337E-2</v>
      </c>
      <c r="N3026" s="38">
        <v>19435</v>
      </c>
      <c r="O3026" s="38">
        <v>3428</v>
      </c>
      <c r="P3026" s="38"/>
      <c r="Q3026" s="38">
        <v>113</v>
      </c>
      <c r="R3026" s="38">
        <v>207</v>
      </c>
      <c r="S3026" s="38"/>
      <c r="T3026" s="38">
        <v>56</v>
      </c>
      <c r="U3026" s="38">
        <v>64</v>
      </c>
      <c r="V3026" s="38"/>
      <c r="W3026" s="38">
        <v>131</v>
      </c>
      <c r="X3026" s="38"/>
      <c r="Y3026" s="38"/>
      <c r="Z3026" s="38"/>
      <c r="AA3026" s="38"/>
      <c r="AB3026" s="38"/>
      <c r="AC3026" s="38"/>
      <c r="AD3026" s="38"/>
      <c r="AE3026" s="38"/>
      <c r="AF3026" s="38"/>
      <c r="AG3026" s="38"/>
      <c r="AH3026" s="38"/>
      <c r="AI3026" s="38"/>
      <c r="AJ3026" s="38"/>
      <c r="AK3026" s="38"/>
      <c r="AL3026" s="38"/>
      <c r="AM3026" s="38"/>
      <c r="AN3026" s="38"/>
      <c r="AO3026" s="38"/>
      <c r="AP3026" s="38"/>
      <c r="AQ3026" s="38"/>
      <c r="AR3026" s="38"/>
      <c r="AS3026" s="38"/>
      <c r="AT3026" s="38"/>
      <c r="AU3026" s="38"/>
      <c r="AV3026" s="38"/>
      <c r="AW3026" s="38"/>
      <c r="AX3026" s="38"/>
      <c r="AY3026" s="38"/>
      <c r="BA3026" s="3">
        <f>IF(Q3026&gt;0,RANK(Q3026,(N3026:P3026,Q3026:AE3026)),0)</f>
        <v>5</v>
      </c>
      <c r="BB3026" s="3">
        <f>IF(R3026&gt;0,RANK(R3026,(N3026:P3026,Q3026:AE3026)),0)</f>
        <v>3</v>
      </c>
      <c r="BC3026" s="3">
        <f>IF(S3026&gt;0,RANK(S3026,(N3026:P3026,Q3026:AE3026)),0)</f>
        <v>0</v>
      </c>
      <c r="BD3026" s="3">
        <f>IF(T3026&gt;0,RANK(T3026,(N3026:P3026,Q3026:AE3026)),0)</f>
        <v>7</v>
      </c>
      <c r="BE3026" s="2">
        <f t="shared" si="1202"/>
        <v>4.8220534266450454E-3</v>
      </c>
      <c r="BF3026" s="2">
        <f t="shared" si="1203"/>
        <v>8.8333191089869419E-3</v>
      </c>
      <c r="BG3026" s="2">
        <f t="shared" si="1204"/>
        <v>0</v>
      </c>
      <c r="BH3026" s="2">
        <f t="shared" si="1205"/>
        <v>2.3896901937355977E-3</v>
      </c>
      <c r="BJ3026" t="s">
        <v>1834</v>
      </c>
      <c r="BK3026" t="s">
        <v>1565</v>
      </c>
      <c r="BL3026">
        <v>5</v>
      </c>
      <c r="BN3026">
        <v>0</v>
      </c>
      <c r="BO3026" s="60">
        <v>51</v>
      </c>
      <c r="BP3026" s="62">
        <v>540</v>
      </c>
      <c r="BQ3026" s="66">
        <f t="shared" si="1206"/>
        <v>51540</v>
      </c>
      <c r="BR3026" s="66">
        <f t="shared" si="1184"/>
        <v>51540</v>
      </c>
      <c r="BS3026" s="3" t="s">
        <v>1225</v>
      </c>
      <c r="CC3026" s="38" t="str">
        <f>IF($BL3026&lt;&gt;"","",SUMIF(#REF!,$BQ3026,#REF!)-P3026)</f>
        <v/>
      </c>
      <c r="CD3026" s="38" t="str">
        <f>IF($BL3026&lt;&gt;"","",SUMIF(#REF!,$BQ3026,#REF!)-Q3026)</f>
        <v/>
      </c>
    </row>
    <row r="3027" spans="1:82" ht="14" hidden="1" customHeight="1" outlineLevel="1" x14ac:dyDescent="0.2">
      <c r="A3027" t="s">
        <v>2332</v>
      </c>
      <c r="B3027" t="s">
        <v>1565</v>
      </c>
      <c r="C3027" s="1">
        <f t="shared" si="1197"/>
        <v>128001</v>
      </c>
      <c r="D3027" s="3">
        <f>IF(N3027&gt;0, RANK(N3027,(N3027:P3027,Q3027:AE3027)),0)</f>
        <v>1</v>
      </c>
      <c r="E3027" s="3">
        <f>IF(O3027&gt;0,RANK(O3027,(N3027:P3027,Q3027:AE3027)),0)</f>
        <v>2</v>
      </c>
      <c r="F3027" s="3">
        <f>IF(P3027&gt;0,RANK(P3027,(N3027:P3027,Q3027:AE3027)),0)</f>
        <v>0</v>
      </c>
      <c r="G3027" s="1">
        <f t="shared" si="1195"/>
        <v>4849</v>
      </c>
      <c r="H3027" s="2">
        <f t="shared" si="1196"/>
        <v>3.7882516542839507E-2</v>
      </c>
      <c r="I3027" s="2"/>
      <c r="J3027" s="2">
        <f t="shared" si="1198"/>
        <v>0.51092569589300085</v>
      </c>
      <c r="K3027" s="2">
        <f t="shared" si="1199"/>
        <v>0.47304317935016132</v>
      </c>
      <c r="L3027" s="2">
        <f t="shared" si="1200"/>
        <v>0</v>
      </c>
      <c r="M3027" s="2">
        <f t="shared" si="1201"/>
        <v>1.6031124756837822E-2</v>
      </c>
      <c r="N3027" s="38">
        <v>65399</v>
      </c>
      <c r="O3027" s="38">
        <v>60550</v>
      </c>
      <c r="P3027" s="38"/>
      <c r="Q3027" s="38">
        <v>539</v>
      </c>
      <c r="R3027" s="38">
        <v>484</v>
      </c>
      <c r="S3027" s="38"/>
      <c r="T3027" s="38">
        <v>237</v>
      </c>
      <c r="U3027" s="38">
        <v>284</v>
      </c>
      <c r="V3027" s="38"/>
      <c r="W3027" s="38">
        <v>508</v>
      </c>
      <c r="X3027" s="38"/>
      <c r="Y3027" s="38"/>
      <c r="Z3027" s="38"/>
      <c r="AA3027" s="38"/>
      <c r="AB3027" s="38"/>
      <c r="AC3027" s="38"/>
      <c r="AD3027" s="38"/>
      <c r="AE3027" s="38"/>
      <c r="AF3027" s="38"/>
      <c r="AG3027" s="38"/>
      <c r="AH3027" s="38"/>
      <c r="AI3027" s="38"/>
      <c r="AJ3027" s="38"/>
      <c r="AK3027" s="38"/>
      <c r="AL3027" s="38"/>
      <c r="AM3027" s="38"/>
      <c r="AN3027" s="38"/>
      <c r="AO3027" s="38"/>
      <c r="AP3027" s="38"/>
      <c r="AQ3027" s="38"/>
      <c r="AR3027" s="38"/>
      <c r="AS3027" s="38"/>
      <c r="AT3027" s="38"/>
      <c r="AU3027" s="38"/>
      <c r="AV3027" s="38"/>
      <c r="AW3027" s="38"/>
      <c r="AX3027" s="38"/>
      <c r="AY3027" s="38"/>
      <c r="BA3027" s="3">
        <f>IF(Q3027&gt;0,RANK(Q3027,(N3027:P3027,Q3027:AE3027)),0)</f>
        <v>3</v>
      </c>
      <c r="BB3027" s="3">
        <f>IF(R3027&gt;0,RANK(R3027,(N3027:P3027,Q3027:AE3027)),0)</f>
        <v>5</v>
      </c>
      <c r="BC3027" s="3">
        <f>IF(S3027&gt;0,RANK(S3027,(N3027:P3027,Q3027:AE3027)),0)</f>
        <v>0</v>
      </c>
      <c r="BD3027" s="3">
        <f>IF(T3027&gt;0,RANK(T3027,(N3027:P3027,Q3027:AE3027)),0)</f>
        <v>7</v>
      </c>
      <c r="BE3027" s="2">
        <f t="shared" si="1202"/>
        <v>4.2109046023077945E-3</v>
      </c>
      <c r="BF3027" s="2">
        <f t="shared" si="1203"/>
        <v>3.7812204592151625E-3</v>
      </c>
      <c r="BG3027" s="2">
        <f t="shared" si="1204"/>
        <v>0</v>
      </c>
      <c r="BH3027" s="2">
        <f t="shared" si="1205"/>
        <v>1.8515480347809782E-3</v>
      </c>
      <c r="BJ3027" t="s">
        <v>2332</v>
      </c>
      <c r="BK3027" t="s">
        <v>1565</v>
      </c>
      <c r="BN3027">
        <v>0</v>
      </c>
      <c r="BO3027" s="60">
        <v>51</v>
      </c>
      <c r="BP3027" s="62">
        <v>550</v>
      </c>
      <c r="BQ3027" s="66">
        <f t="shared" si="1206"/>
        <v>51550</v>
      </c>
      <c r="BR3027" s="66">
        <f t="shared" si="1184"/>
        <v>51550</v>
      </c>
      <c r="BS3027" s="3" t="s">
        <v>1225</v>
      </c>
      <c r="CC3027" s="38" t="e">
        <f>IF($BL3027&lt;&gt;"","",SUMIF(#REF!,$BQ3027,#REF!)-P3027)</f>
        <v>#REF!</v>
      </c>
      <c r="CD3027" s="38" t="e">
        <f>IF($BL3027&lt;&gt;"","",SUMIF(#REF!,$BQ3027,#REF!)-Q3027)</f>
        <v>#REF!</v>
      </c>
    </row>
    <row r="3028" spans="1:82" ht="14" hidden="1" customHeight="1" outlineLevel="1" x14ac:dyDescent="0.2">
      <c r="A3028" t="s">
        <v>2341</v>
      </c>
      <c r="B3028" t="s">
        <v>1565</v>
      </c>
      <c r="C3028" s="1">
        <f t="shared" si="1197"/>
        <v>8964</v>
      </c>
      <c r="D3028" s="3">
        <f>IF(N3028&gt;0, RANK(N3028,(N3028:P3028,Q3028:AE3028)),0)</f>
        <v>2</v>
      </c>
      <c r="E3028" s="3">
        <f>IF(O3028&gt;0,RANK(O3028,(N3028:P3028,Q3028:AE3028)),0)</f>
        <v>1</v>
      </c>
      <c r="F3028" s="3">
        <f>IF(P3028&gt;0,RANK(P3028,(N3028:P3028,Q3028:AE3028)),0)</f>
        <v>0</v>
      </c>
      <c r="G3028" s="1">
        <f t="shared" si="1195"/>
        <v>2901</v>
      </c>
      <c r="H3028" s="2">
        <f t="shared" si="1196"/>
        <v>0.32362784471218209</v>
      </c>
      <c r="I3028" s="2"/>
      <c r="J3028" s="2">
        <f t="shared" si="1198"/>
        <v>0.33266398929049529</v>
      </c>
      <c r="K3028" s="2">
        <f t="shared" si="1199"/>
        <v>0.65629183400267732</v>
      </c>
      <c r="L3028" s="2">
        <f t="shared" si="1200"/>
        <v>0</v>
      </c>
      <c r="M3028" s="2">
        <f t="shared" si="1201"/>
        <v>1.1044176706827447E-2</v>
      </c>
      <c r="N3028" s="38">
        <v>2982</v>
      </c>
      <c r="O3028" s="38">
        <v>5883</v>
      </c>
      <c r="P3028" s="38"/>
      <c r="Q3028" s="38">
        <v>20</v>
      </c>
      <c r="R3028" s="38">
        <v>25</v>
      </c>
      <c r="S3028" s="38"/>
      <c r="T3028" s="38">
        <v>19</v>
      </c>
      <c r="U3028" s="38">
        <v>12</v>
      </c>
      <c r="V3028" s="38"/>
      <c r="W3028" s="38">
        <v>23</v>
      </c>
      <c r="X3028" s="38"/>
      <c r="Y3028" s="38"/>
      <c r="Z3028" s="38"/>
      <c r="AA3028" s="38"/>
      <c r="AB3028" s="38"/>
      <c r="AC3028" s="38"/>
      <c r="AD3028" s="38"/>
      <c r="AE3028" s="38"/>
      <c r="AF3028" s="38"/>
      <c r="AG3028" s="38"/>
      <c r="AH3028" s="38"/>
      <c r="AI3028" s="38"/>
      <c r="AJ3028" s="38"/>
      <c r="AK3028" s="38"/>
      <c r="AL3028" s="38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BA3028" s="3">
        <f>IF(Q3028&gt;0,RANK(Q3028,(N3028:P3028,Q3028:AE3028)),0)</f>
        <v>5</v>
      </c>
      <c r="BB3028" s="3">
        <f>IF(R3028&gt;0,RANK(R3028,(N3028:P3028,Q3028:AE3028)),0)</f>
        <v>3</v>
      </c>
      <c r="BC3028" s="3">
        <f>IF(S3028&gt;0,RANK(S3028,(N3028:P3028,Q3028:AE3028)),0)</f>
        <v>0</v>
      </c>
      <c r="BD3028" s="3">
        <f>IF(T3028&gt;0,RANK(T3028,(N3028:P3028,Q3028:AE3028)),0)</f>
        <v>6</v>
      </c>
      <c r="BE3028" s="2">
        <f t="shared" si="1202"/>
        <v>2.2311468094600626E-3</v>
      </c>
      <c r="BF3028" s="2">
        <f t="shared" si="1203"/>
        <v>2.7889335118250779E-3</v>
      </c>
      <c r="BG3028" s="2">
        <f t="shared" si="1204"/>
        <v>0</v>
      </c>
      <c r="BH3028" s="2">
        <f t="shared" si="1205"/>
        <v>2.1195894689870595E-3</v>
      </c>
      <c r="BJ3028" t="s">
        <v>2341</v>
      </c>
      <c r="BK3028" t="s">
        <v>1565</v>
      </c>
      <c r="BL3028">
        <v>4</v>
      </c>
      <c r="BN3028">
        <v>0</v>
      </c>
      <c r="BO3028" s="60">
        <v>51</v>
      </c>
      <c r="BP3028" s="62">
        <v>570</v>
      </c>
      <c r="BQ3028" s="66">
        <f t="shared" si="1206"/>
        <v>51570</v>
      </c>
      <c r="BR3028" s="66">
        <f t="shared" si="1184"/>
        <v>51570</v>
      </c>
      <c r="BS3028" s="3" t="s">
        <v>1225</v>
      </c>
      <c r="CC3028" s="38" t="str">
        <f>IF($BL3028&lt;&gt;"","",SUMIF(#REF!,$BQ3028,#REF!)-P3028)</f>
        <v/>
      </c>
      <c r="CD3028" s="38" t="str">
        <f>IF($BL3028&lt;&gt;"","",SUMIF(#REF!,$BQ3028,#REF!)-Q3028)</f>
        <v/>
      </c>
    </row>
    <row r="3029" spans="1:82" ht="14" hidden="1" customHeight="1" outlineLevel="1" x14ac:dyDescent="0.2">
      <c r="A3029" t="s">
        <v>1490</v>
      </c>
      <c r="B3029" t="s">
        <v>1565</v>
      </c>
      <c r="C3029" s="1">
        <f t="shared" si="1197"/>
        <v>2480</v>
      </c>
      <c r="D3029" s="3">
        <f>IF(N3029&gt;0, RANK(N3029,(N3029:P3029,Q3029:AE3029)),0)</f>
        <v>2</v>
      </c>
      <c r="E3029" s="3">
        <f>IF(O3029&gt;0,RANK(O3029,(N3029:P3029,Q3029:AE3029)),0)</f>
        <v>1</v>
      </c>
      <c r="F3029" s="3">
        <f>IF(P3029&gt;0,RANK(P3029,(N3029:P3029,Q3029:AE3029)),0)</f>
        <v>0</v>
      </c>
      <c r="G3029" s="1">
        <f t="shared" si="1195"/>
        <v>824</v>
      </c>
      <c r="H3029" s="2">
        <f t="shared" si="1196"/>
        <v>0.33225806451612905</v>
      </c>
      <c r="I3029" s="2"/>
      <c r="J3029" s="2">
        <f t="shared" si="1198"/>
        <v>0.32983870967741935</v>
      </c>
      <c r="K3029" s="2">
        <f t="shared" si="1199"/>
        <v>0.6620967741935484</v>
      </c>
      <c r="L3029" s="2">
        <f t="shared" si="1200"/>
        <v>0</v>
      </c>
      <c r="M3029" s="2">
        <f t="shared" si="1201"/>
        <v>8.0645161290322509E-3</v>
      </c>
      <c r="N3029" s="38">
        <v>818</v>
      </c>
      <c r="O3029" s="38">
        <v>1642</v>
      </c>
      <c r="P3029" s="38"/>
      <c r="Q3029" s="38">
        <v>3</v>
      </c>
      <c r="R3029" s="38">
        <v>4</v>
      </c>
      <c r="S3029" s="38"/>
      <c r="T3029" s="38">
        <v>7</v>
      </c>
      <c r="U3029" s="38">
        <v>1</v>
      </c>
      <c r="V3029" s="38"/>
      <c r="W3029" s="38">
        <v>5</v>
      </c>
      <c r="X3029" s="38"/>
      <c r="Y3029" s="38"/>
      <c r="Z3029" s="38"/>
      <c r="AA3029" s="38"/>
      <c r="AB3029" s="38"/>
      <c r="AC3029" s="38"/>
      <c r="AD3029" s="38"/>
      <c r="AE3029" s="38"/>
      <c r="AF3029" s="38"/>
      <c r="AG3029" s="38"/>
      <c r="AH3029" s="38"/>
      <c r="AI3029" s="38"/>
      <c r="AJ3029" s="38"/>
      <c r="AK3029" s="38"/>
      <c r="AL3029" s="38"/>
      <c r="AM3029" s="38"/>
      <c r="AN3029" s="38"/>
      <c r="AO3029" s="38"/>
      <c r="AP3029" s="38"/>
      <c r="AQ3029" s="38"/>
      <c r="AR3029" s="38"/>
      <c r="AS3029" s="38"/>
      <c r="AT3029" s="38"/>
      <c r="AU3029" s="38"/>
      <c r="AV3029" s="38"/>
      <c r="AW3029" s="38"/>
      <c r="AX3029" s="38"/>
      <c r="AY3029" s="38"/>
      <c r="BA3029" s="3">
        <f>IF(Q3029&gt;0,RANK(Q3029,(N3029:P3029,Q3029:AE3029)),0)</f>
        <v>6</v>
      </c>
      <c r="BB3029" s="3">
        <f>IF(R3029&gt;0,RANK(R3029,(N3029:P3029,Q3029:AE3029)),0)</f>
        <v>5</v>
      </c>
      <c r="BC3029" s="3">
        <f>IF(S3029&gt;0,RANK(S3029,(N3029:P3029,Q3029:AE3029)),0)</f>
        <v>0</v>
      </c>
      <c r="BD3029" s="3">
        <f>IF(T3029&gt;0,RANK(T3029,(N3029:P3029,Q3029:AE3029)),0)</f>
        <v>3</v>
      </c>
      <c r="BE3029" s="2">
        <f t="shared" si="1202"/>
        <v>1.2096774193548388E-3</v>
      </c>
      <c r="BF3029" s="2">
        <f t="shared" si="1203"/>
        <v>1.6129032258064516E-3</v>
      </c>
      <c r="BG3029" s="2">
        <f t="shared" si="1204"/>
        <v>0</v>
      </c>
      <c r="BH3029" s="2">
        <f t="shared" si="1205"/>
        <v>2.8225806451612902E-3</v>
      </c>
      <c r="BJ3029" t="s">
        <v>1490</v>
      </c>
      <c r="BK3029" t="s">
        <v>1565</v>
      </c>
      <c r="BL3029">
        <v>6</v>
      </c>
      <c r="BN3029">
        <v>0</v>
      </c>
      <c r="BO3029" s="60">
        <v>51</v>
      </c>
      <c r="BP3029" s="62">
        <v>580</v>
      </c>
      <c r="BQ3029" s="66">
        <f t="shared" si="1206"/>
        <v>51580</v>
      </c>
      <c r="BR3029" s="66">
        <f t="shared" si="1184"/>
        <v>51580</v>
      </c>
      <c r="BS3029" s="3" t="s">
        <v>1225</v>
      </c>
      <c r="CC3029" s="38" t="str">
        <f>IF($BL3029&lt;&gt;"","",SUMIF(#REF!,$BQ3029,#REF!)-P3029)</f>
        <v/>
      </c>
      <c r="CD3029" s="38" t="str">
        <f>IF($BL3029&lt;&gt;"","",SUMIF(#REF!,$BQ3029,#REF!)-Q3029)</f>
        <v/>
      </c>
    </row>
    <row r="3030" spans="1:82" ht="14" hidden="1" customHeight="1" outlineLevel="1" x14ac:dyDescent="0.2">
      <c r="A3030" t="s">
        <v>842</v>
      </c>
      <c r="B3030" t="s">
        <v>1565</v>
      </c>
      <c r="C3030" s="1">
        <f t="shared" si="1197"/>
        <v>17712</v>
      </c>
      <c r="D3030" s="3">
        <f>IF(N3030&gt;0, RANK(N3030,(N3030:P3030,Q3030:AE3030)),0)</f>
        <v>1</v>
      </c>
      <c r="E3030" s="3">
        <f>IF(O3030&gt;0,RANK(O3030,(N3030:P3030,Q3030:AE3030)),0)</f>
        <v>2</v>
      </c>
      <c r="F3030" s="3">
        <f>IF(P3030&gt;0,RANK(P3030,(N3030:P3030,Q3030:AE3030)),0)</f>
        <v>0</v>
      </c>
      <c r="G3030" s="1">
        <f t="shared" si="1195"/>
        <v>3721</v>
      </c>
      <c r="H3030" s="2">
        <f t="shared" si="1196"/>
        <v>0.21008355916892502</v>
      </c>
      <c r="I3030" s="2"/>
      <c r="J3030" s="2">
        <f t="shared" si="1198"/>
        <v>0.59931120144534777</v>
      </c>
      <c r="K3030" s="2">
        <f t="shared" si="1199"/>
        <v>0.38922764227642276</v>
      </c>
      <c r="L3030" s="2">
        <f t="shared" si="1200"/>
        <v>0</v>
      </c>
      <c r="M3030" s="2">
        <f t="shared" si="1201"/>
        <v>1.1461156278229467E-2</v>
      </c>
      <c r="N3030" s="38">
        <v>10615</v>
      </c>
      <c r="O3030" s="38">
        <v>6894</v>
      </c>
      <c r="P3030" s="38"/>
      <c r="Q3030" s="38">
        <v>45</v>
      </c>
      <c r="R3030" s="38">
        <v>44</v>
      </c>
      <c r="S3030" s="38"/>
      <c r="T3030" s="38">
        <v>35</v>
      </c>
      <c r="U3030" s="38">
        <v>34</v>
      </c>
      <c r="V3030" s="38"/>
      <c r="W3030" s="38">
        <v>45</v>
      </c>
      <c r="X3030" s="38"/>
      <c r="Y3030" s="38"/>
      <c r="Z3030" s="38"/>
      <c r="AA3030" s="38"/>
      <c r="AB3030" s="38"/>
      <c r="AC3030" s="38"/>
      <c r="AD3030" s="38"/>
      <c r="AE3030" s="38"/>
      <c r="AF3030" s="38"/>
      <c r="AG3030" s="38"/>
      <c r="AH3030" s="38"/>
      <c r="AI3030" s="38"/>
      <c r="AJ3030" s="38"/>
      <c r="AK3030" s="38"/>
      <c r="AL3030" s="38"/>
      <c r="AM3030" s="38"/>
      <c r="AN3030" s="38"/>
      <c r="AO3030" s="38"/>
      <c r="AP3030" s="38"/>
      <c r="AQ3030" s="38"/>
      <c r="AR3030" s="38"/>
      <c r="AS3030" s="38"/>
      <c r="AT3030" s="38"/>
      <c r="AU3030" s="38"/>
      <c r="AV3030" s="38"/>
      <c r="AW3030" s="38"/>
      <c r="AX3030" s="38"/>
      <c r="AY3030" s="38"/>
      <c r="BA3030" s="3">
        <f>IF(Q3030&gt;0,RANK(Q3030,(N3030:P3030,Q3030:AE3030)),0)</f>
        <v>3</v>
      </c>
      <c r="BB3030" s="3">
        <f>IF(R3030&gt;0,RANK(R3030,(N3030:P3030,Q3030:AE3030)),0)</f>
        <v>5</v>
      </c>
      <c r="BC3030" s="3">
        <f>IF(S3030&gt;0,RANK(S3030,(N3030:P3030,Q3030:AE3030)),0)</f>
        <v>0</v>
      </c>
      <c r="BD3030" s="3">
        <f>IF(T3030&gt;0,RANK(T3030,(N3030:P3030,Q3030:AE3030)),0)</f>
        <v>6</v>
      </c>
      <c r="BE3030" s="2">
        <f t="shared" si="1202"/>
        <v>2.540650406504065E-3</v>
      </c>
      <c r="BF3030" s="2">
        <f t="shared" si="1203"/>
        <v>2.4841915085817524E-3</v>
      </c>
      <c r="BG3030" s="2">
        <f t="shared" si="1204"/>
        <v>0</v>
      </c>
      <c r="BH3030" s="2">
        <f t="shared" si="1205"/>
        <v>1.9760614272809397E-3</v>
      </c>
      <c r="BJ3030" t="s">
        <v>842</v>
      </c>
      <c r="BK3030" t="s">
        <v>1565</v>
      </c>
      <c r="BL3030">
        <v>5</v>
      </c>
      <c r="BN3030">
        <v>0</v>
      </c>
      <c r="BO3030" s="60">
        <v>51</v>
      </c>
      <c r="BP3030" s="62">
        <v>590</v>
      </c>
      <c r="BQ3030" s="66">
        <f t="shared" si="1206"/>
        <v>51590</v>
      </c>
      <c r="BR3030" s="66">
        <f t="shared" si="1184"/>
        <v>51590</v>
      </c>
      <c r="BS3030" s="3" t="s">
        <v>1225</v>
      </c>
      <c r="CC3030" s="38" t="str">
        <f>IF($BL3030&lt;&gt;"","",SUMIF(#REF!,$BQ3030,#REF!)-P3030)</f>
        <v/>
      </c>
      <c r="CD3030" s="38" t="str">
        <f>IF($BL3030&lt;&gt;"","",SUMIF(#REF!,$BQ3030,#REF!)-Q3030)</f>
        <v/>
      </c>
    </row>
    <row r="3031" spans="1:82" ht="14" hidden="1" customHeight="1" outlineLevel="1" x14ac:dyDescent="0.2">
      <c r="A3031" t="s">
        <v>961</v>
      </c>
      <c r="B3031" t="s">
        <v>1565</v>
      </c>
      <c r="C3031" s="1">
        <f t="shared" si="1197"/>
        <v>2179</v>
      </c>
      <c r="D3031" s="3">
        <f>IF(N3031&gt;0, RANK(N3031,(N3031:P3031,Q3031:AE3031)),0)</f>
        <v>1</v>
      </c>
      <c r="E3031" s="3">
        <f>IF(O3031&gt;0,RANK(O3031,(N3031:P3031,Q3031:AE3031)),0)</f>
        <v>2</v>
      </c>
      <c r="F3031" s="3">
        <f>IF(P3031&gt;0,RANK(P3031,(N3031:P3031,Q3031:AE3031)),0)</f>
        <v>0</v>
      </c>
      <c r="G3031" s="1">
        <f t="shared" si="1195"/>
        <v>675</v>
      </c>
      <c r="H3031" s="2">
        <f t="shared" si="1196"/>
        <v>0.30977512620468106</v>
      </c>
      <c r="I3031" s="2"/>
      <c r="J3031" s="2">
        <f t="shared" si="1198"/>
        <v>0.65121615419917389</v>
      </c>
      <c r="K3031" s="2">
        <f t="shared" si="1199"/>
        <v>0.34144102799449288</v>
      </c>
      <c r="L3031" s="2">
        <f t="shared" si="1200"/>
        <v>0</v>
      </c>
      <c r="M3031" s="2">
        <f t="shared" si="1201"/>
        <v>7.3428178063332239E-3</v>
      </c>
      <c r="N3031" s="38">
        <v>1419</v>
      </c>
      <c r="O3031" s="38">
        <v>744</v>
      </c>
      <c r="P3031" s="38"/>
      <c r="Q3031" s="38">
        <v>2</v>
      </c>
      <c r="R3031" s="38">
        <v>6</v>
      </c>
      <c r="S3031" s="38"/>
      <c r="T3031" s="38">
        <v>4</v>
      </c>
      <c r="U3031" s="38">
        <v>3</v>
      </c>
      <c r="V3031" s="38"/>
      <c r="W3031" s="38">
        <v>1</v>
      </c>
      <c r="X3031" s="38"/>
      <c r="Y3031" s="38"/>
      <c r="Z3031" s="38"/>
      <c r="AA3031" s="38"/>
      <c r="AB3031" s="38"/>
      <c r="AC3031" s="38"/>
      <c r="AD3031" s="38"/>
      <c r="AE3031" s="38"/>
      <c r="AF3031" s="38"/>
      <c r="AG3031" s="38"/>
      <c r="AH3031" s="38"/>
      <c r="AI3031" s="38"/>
      <c r="AJ3031" s="38"/>
      <c r="AK3031" s="38"/>
      <c r="AL3031" s="38"/>
      <c r="AM3031" s="38"/>
      <c r="AN3031" s="38"/>
      <c r="AO3031" s="38"/>
      <c r="AP3031" s="38"/>
      <c r="AQ3031" s="38"/>
      <c r="AR3031" s="38"/>
      <c r="AS3031" s="38"/>
      <c r="AT3031" s="38"/>
      <c r="AU3031" s="38"/>
      <c r="AV3031" s="38"/>
      <c r="AW3031" s="38"/>
      <c r="AX3031" s="38"/>
      <c r="AY3031" s="38"/>
      <c r="BA3031" s="3">
        <f>IF(Q3031&gt;0,RANK(Q3031,(N3031:P3031,Q3031:AE3031)),0)</f>
        <v>6</v>
      </c>
      <c r="BB3031" s="3">
        <f>IF(R3031&gt;0,RANK(R3031,(N3031:P3031,Q3031:AE3031)),0)</f>
        <v>3</v>
      </c>
      <c r="BC3031" s="3">
        <f>IF(S3031&gt;0,RANK(S3031,(N3031:P3031,Q3031:AE3031)),0)</f>
        <v>0</v>
      </c>
      <c r="BD3031" s="3">
        <f>IF(T3031&gt;0,RANK(T3031,(N3031:P3031,Q3031:AE3031)),0)</f>
        <v>4</v>
      </c>
      <c r="BE3031" s="2">
        <f t="shared" si="1202"/>
        <v>9.1785222579164757E-4</v>
      </c>
      <c r="BF3031" s="2">
        <f t="shared" si="1203"/>
        <v>2.7535566773749425E-3</v>
      </c>
      <c r="BG3031" s="2">
        <f t="shared" si="1204"/>
        <v>0</v>
      </c>
      <c r="BH3031" s="2">
        <f t="shared" si="1205"/>
        <v>1.8357044515832951E-3</v>
      </c>
      <c r="BJ3031" t="s">
        <v>961</v>
      </c>
      <c r="BK3031" t="s">
        <v>1565</v>
      </c>
      <c r="BL3031">
        <v>4</v>
      </c>
      <c r="BN3031">
        <v>0</v>
      </c>
      <c r="BO3031" s="60">
        <v>51</v>
      </c>
      <c r="BP3031" s="62">
        <v>595</v>
      </c>
      <c r="BQ3031" s="66">
        <f t="shared" si="1206"/>
        <v>51595</v>
      </c>
      <c r="BR3031" s="66">
        <f t="shared" si="1184"/>
        <v>51595</v>
      </c>
      <c r="BS3031" s="3" t="s">
        <v>1225</v>
      </c>
      <c r="CC3031" s="38" t="str">
        <f>IF($BL3031&lt;&gt;"","",SUMIF(#REF!,$BQ3031,#REF!)-P3031)</f>
        <v/>
      </c>
      <c r="CD3031" s="38" t="str">
        <f>IF($BL3031&lt;&gt;"","",SUMIF(#REF!,$BQ3031,#REF!)-Q3031)</f>
        <v/>
      </c>
    </row>
    <row r="3032" spans="1:82" ht="14" hidden="1" customHeight="1" outlineLevel="1" x14ac:dyDescent="0.2">
      <c r="A3032" t="s">
        <v>1369</v>
      </c>
      <c r="B3032" t="s">
        <v>1565</v>
      </c>
      <c r="C3032" s="1">
        <f t="shared" si="1197"/>
        <v>13567</v>
      </c>
      <c r="D3032" s="3">
        <f>IF(N3032&gt;0, RANK(N3032,(N3032:P3032,Q3032:AE3032)),0)</f>
        <v>1</v>
      </c>
      <c r="E3032" s="3">
        <f>IF(O3032&gt;0,RANK(O3032,(N3032:P3032,Q3032:AE3032)),0)</f>
        <v>2</v>
      </c>
      <c r="F3032" s="3">
        <f>IF(P3032&gt;0,RANK(P3032,(N3032:P3032,Q3032:AE3032)),0)</f>
        <v>0</v>
      </c>
      <c r="G3032" s="1">
        <f t="shared" si="1195"/>
        <v>4495</v>
      </c>
      <c r="H3032" s="2">
        <f t="shared" si="1196"/>
        <v>0.33131864081963586</v>
      </c>
      <c r="I3032" s="2"/>
      <c r="J3032" s="2">
        <f t="shared" si="1198"/>
        <v>0.64841158693889589</v>
      </c>
      <c r="K3032" s="2">
        <f t="shared" si="1199"/>
        <v>0.31709294611925998</v>
      </c>
      <c r="L3032" s="2">
        <f t="shared" si="1200"/>
        <v>0</v>
      </c>
      <c r="M3032" s="2">
        <f t="shared" si="1201"/>
        <v>3.4495466941844133E-2</v>
      </c>
      <c r="N3032" s="38">
        <v>8797</v>
      </c>
      <c r="O3032" s="38">
        <v>4302</v>
      </c>
      <c r="P3032" s="38"/>
      <c r="Q3032" s="38">
        <v>71</v>
      </c>
      <c r="R3032" s="38">
        <v>198</v>
      </c>
      <c r="S3032" s="38"/>
      <c r="T3032" s="38">
        <v>49</v>
      </c>
      <c r="U3032" s="38">
        <v>28</v>
      </c>
      <c r="V3032" s="38"/>
      <c r="W3032" s="38">
        <v>122</v>
      </c>
      <c r="X3032" s="38"/>
      <c r="Y3032" s="38"/>
      <c r="Z3032" s="38"/>
      <c r="AA3032" s="38"/>
      <c r="AB3032" s="38"/>
      <c r="AC3032" s="38"/>
      <c r="AD3032" s="38"/>
      <c r="AE3032" s="38"/>
      <c r="AF3032" s="38"/>
      <c r="AG3032" s="38"/>
      <c r="AH3032" s="38"/>
      <c r="AI3032" s="38"/>
      <c r="AJ3032" s="38"/>
      <c r="AK3032" s="38"/>
      <c r="AL3032" s="38"/>
      <c r="AM3032" s="38"/>
      <c r="AN3032" s="38"/>
      <c r="AO3032" s="38"/>
      <c r="AP3032" s="38"/>
      <c r="AQ3032" s="38"/>
      <c r="AR3032" s="38"/>
      <c r="AS3032" s="38"/>
      <c r="AT3032" s="38"/>
      <c r="AU3032" s="38"/>
      <c r="AV3032" s="38"/>
      <c r="AW3032" s="38"/>
      <c r="AX3032" s="38"/>
      <c r="AY3032" s="38"/>
      <c r="BA3032" s="3">
        <f>IF(Q3032&gt;0,RANK(Q3032,(N3032:P3032,Q3032:AE3032)),0)</f>
        <v>5</v>
      </c>
      <c r="BB3032" s="3">
        <f>IF(R3032&gt;0,RANK(R3032,(N3032:P3032,Q3032:AE3032)),0)</f>
        <v>3</v>
      </c>
      <c r="BC3032" s="3">
        <f>IF(S3032&gt;0,RANK(S3032,(N3032:P3032,Q3032:AE3032)),0)</f>
        <v>0</v>
      </c>
      <c r="BD3032" s="3">
        <f>IF(T3032&gt;0,RANK(T3032,(N3032:P3032,Q3032:AE3032)),0)</f>
        <v>6</v>
      </c>
      <c r="BE3032" s="2">
        <f t="shared" si="1202"/>
        <v>5.233286651433626E-3</v>
      </c>
      <c r="BF3032" s="2">
        <f t="shared" si="1203"/>
        <v>1.4594236013857153E-2</v>
      </c>
      <c r="BG3032" s="2">
        <f t="shared" si="1204"/>
        <v>0</v>
      </c>
      <c r="BH3032" s="2">
        <f t="shared" si="1205"/>
        <v>3.6117048721161643E-3</v>
      </c>
      <c r="BJ3032" t="s">
        <v>1369</v>
      </c>
      <c r="BK3032" t="s">
        <v>1565</v>
      </c>
      <c r="BL3032">
        <v>11</v>
      </c>
      <c r="BN3032">
        <v>0</v>
      </c>
      <c r="BO3032" s="60">
        <v>51</v>
      </c>
      <c r="BP3032" s="62">
        <v>600</v>
      </c>
      <c r="BQ3032" s="66">
        <f t="shared" si="1206"/>
        <v>51600</v>
      </c>
      <c r="BR3032" s="66">
        <f t="shared" si="1184"/>
        <v>51600</v>
      </c>
      <c r="BS3032" s="3" t="s">
        <v>1225</v>
      </c>
      <c r="CC3032" s="38" t="str">
        <f>IF($BL3032&lt;&gt;"","",SUMIF(#REF!,$BQ3032,#REF!)-P3032)</f>
        <v/>
      </c>
      <c r="CD3032" s="38" t="str">
        <f>IF($BL3032&lt;&gt;"","",SUMIF(#REF!,$BQ3032,#REF!)-Q3032)</f>
        <v/>
      </c>
    </row>
    <row r="3033" spans="1:82" ht="14" hidden="1" customHeight="1" outlineLevel="1" x14ac:dyDescent="0.2">
      <c r="A3033" t="s">
        <v>2566</v>
      </c>
      <c r="B3033" t="s">
        <v>1565</v>
      </c>
      <c r="C3033" s="1">
        <f t="shared" si="1197"/>
        <v>9062</v>
      </c>
      <c r="D3033" s="3">
        <f>IF(N3033&gt;0, RANK(N3033,(N3033:P3033,Q3033:AE3033)),0)</f>
        <v>1</v>
      </c>
      <c r="E3033" s="3">
        <f>IF(O3033&gt;0,RANK(O3033,(N3033:P3033,Q3033:AE3033)),0)</f>
        <v>2</v>
      </c>
      <c r="F3033" s="3">
        <f>IF(P3033&gt;0,RANK(P3033,(N3033:P3033,Q3033:AE3033)),0)</f>
        <v>0</v>
      </c>
      <c r="G3033" s="1">
        <f t="shared" si="1195"/>
        <v>5580</v>
      </c>
      <c r="H3033" s="2">
        <f t="shared" si="1196"/>
        <v>0.61575811079231957</v>
      </c>
      <c r="I3033" s="2"/>
      <c r="J3033" s="2">
        <f t="shared" si="1198"/>
        <v>0.79452659457073493</v>
      </c>
      <c r="K3033" s="2">
        <f t="shared" si="1199"/>
        <v>0.17876848377841537</v>
      </c>
      <c r="L3033" s="2">
        <f t="shared" si="1200"/>
        <v>0</v>
      </c>
      <c r="M3033" s="2">
        <f t="shared" si="1201"/>
        <v>2.67049216508497E-2</v>
      </c>
      <c r="N3033" s="38">
        <v>7200</v>
      </c>
      <c r="O3033" s="38">
        <v>1620</v>
      </c>
      <c r="P3033" s="38"/>
      <c r="Q3033" s="38">
        <v>55</v>
      </c>
      <c r="R3033" s="38">
        <v>68</v>
      </c>
      <c r="S3033" s="38"/>
      <c r="T3033" s="38">
        <v>15</v>
      </c>
      <c r="U3033" s="38">
        <v>11</v>
      </c>
      <c r="V3033" s="38"/>
      <c r="W3033" s="38">
        <v>93</v>
      </c>
      <c r="X3033" s="38"/>
      <c r="Y3033" s="38"/>
      <c r="Z3033" s="38"/>
      <c r="AA3033" s="38"/>
      <c r="AB3033" s="38"/>
      <c r="AC3033" s="38"/>
      <c r="AD3033" s="38"/>
      <c r="AE3033" s="38"/>
      <c r="AF3033" s="38"/>
      <c r="AG3033" s="38"/>
      <c r="AH3033" s="38"/>
      <c r="AI3033" s="38"/>
      <c r="AJ3033" s="38"/>
      <c r="AK3033" s="38"/>
      <c r="AL3033" s="38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BA3033" s="3">
        <f>IF(Q3033&gt;0,RANK(Q3033,(N3033:P3033,Q3033:AE3033)),0)</f>
        <v>5</v>
      </c>
      <c r="BB3033" s="3">
        <f>IF(R3033&gt;0,RANK(R3033,(N3033:P3033,Q3033:AE3033)),0)</f>
        <v>4</v>
      </c>
      <c r="BC3033" s="3">
        <f>IF(S3033&gt;0,RANK(S3033,(N3033:P3033,Q3033:AE3033)),0)</f>
        <v>0</v>
      </c>
      <c r="BD3033" s="3">
        <f>IF(T3033&gt;0,RANK(T3033,(N3033:P3033,Q3033:AE3033)),0)</f>
        <v>6</v>
      </c>
      <c r="BE3033" s="2">
        <f t="shared" si="1202"/>
        <v>6.0693003751931141E-3</v>
      </c>
      <c r="BF3033" s="2">
        <f t="shared" si="1203"/>
        <v>7.5038622820569412E-3</v>
      </c>
      <c r="BG3033" s="2">
        <f t="shared" si="1204"/>
        <v>0</v>
      </c>
      <c r="BH3033" s="2">
        <f t="shared" si="1205"/>
        <v>1.6552637386890311E-3</v>
      </c>
      <c r="BJ3033" t="s">
        <v>2566</v>
      </c>
      <c r="BK3033" t="s">
        <v>1565</v>
      </c>
      <c r="BL3033">
        <v>8</v>
      </c>
      <c r="BN3033">
        <v>0</v>
      </c>
      <c r="BO3033" s="60">
        <v>51</v>
      </c>
      <c r="BP3033" s="62">
        <v>610</v>
      </c>
      <c r="BQ3033" s="66">
        <f t="shared" si="1206"/>
        <v>51610</v>
      </c>
      <c r="BR3033" s="66">
        <f t="shared" si="1184"/>
        <v>51610</v>
      </c>
      <c r="BS3033" s="3" t="s">
        <v>1225</v>
      </c>
      <c r="CC3033" s="38" t="str">
        <f>IF($BL3033&lt;&gt;"","",SUMIF(#REF!,$BQ3033,#REF!)-P3033)</f>
        <v/>
      </c>
      <c r="CD3033" s="38" t="str">
        <f>IF($BL3033&lt;&gt;"","",SUMIF(#REF!,$BQ3033,#REF!)-Q3033)</f>
        <v/>
      </c>
    </row>
    <row r="3034" spans="1:82" ht="14" hidden="1" customHeight="1" outlineLevel="1" x14ac:dyDescent="0.2">
      <c r="A3034" t="s">
        <v>1117</v>
      </c>
      <c r="B3034" t="s">
        <v>1565</v>
      </c>
      <c r="C3034" s="1">
        <f t="shared" si="1197"/>
        <v>3887</v>
      </c>
      <c r="D3034" s="3">
        <f>IF(N3034&gt;0, RANK(N3034,(N3034:P3034,Q3034:AE3034)),0)</f>
        <v>1</v>
      </c>
      <c r="E3034" s="3">
        <f>IF(O3034&gt;0,RANK(O3034,(N3034:P3034,Q3034:AE3034)),0)</f>
        <v>2</v>
      </c>
      <c r="F3034" s="3">
        <f>IF(P3034&gt;0,RANK(P3034,(N3034:P3034,Q3034:AE3034)),0)</f>
        <v>0</v>
      </c>
      <c r="G3034" s="1">
        <f t="shared" si="1195"/>
        <v>883</v>
      </c>
      <c r="H3034" s="2">
        <f t="shared" si="1196"/>
        <v>0.22716748134808334</v>
      </c>
      <c r="I3034" s="2"/>
      <c r="J3034" s="2">
        <f t="shared" si="1198"/>
        <v>0.60689477746333931</v>
      </c>
      <c r="K3034" s="2">
        <f t="shared" si="1199"/>
        <v>0.37972729611525596</v>
      </c>
      <c r="L3034" s="2">
        <f t="shared" si="1200"/>
        <v>0</v>
      </c>
      <c r="M3034" s="2">
        <f t="shared" si="1201"/>
        <v>1.3377926421404729E-2</v>
      </c>
      <c r="N3034" s="38">
        <v>2359</v>
      </c>
      <c r="O3034" s="38">
        <v>1476</v>
      </c>
      <c r="P3034" s="38"/>
      <c r="Q3034" s="38">
        <v>9</v>
      </c>
      <c r="R3034" s="38">
        <v>17</v>
      </c>
      <c r="S3034" s="38"/>
      <c r="T3034" s="38">
        <v>7</v>
      </c>
      <c r="U3034" s="38">
        <v>8</v>
      </c>
      <c r="V3034" s="38"/>
      <c r="W3034" s="38">
        <v>11</v>
      </c>
      <c r="X3034" s="38"/>
      <c r="Y3034" s="38"/>
      <c r="Z3034" s="38"/>
      <c r="AA3034" s="38"/>
      <c r="AB3034" s="38"/>
      <c r="AC3034" s="38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BA3034" s="3">
        <f>IF(Q3034&gt;0,RANK(Q3034,(N3034:P3034,Q3034:AE3034)),0)</f>
        <v>5</v>
      </c>
      <c r="BB3034" s="3">
        <f>IF(R3034&gt;0,RANK(R3034,(N3034:P3034,Q3034:AE3034)),0)</f>
        <v>3</v>
      </c>
      <c r="BC3034" s="3">
        <f>IF(S3034&gt;0,RANK(S3034,(N3034:P3034,Q3034:AE3034)),0)</f>
        <v>0</v>
      </c>
      <c r="BD3034" s="3">
        <f>IF(T3034&gt;0,RANK(T3034,(N3034:P3034,Q3034:AE3034)),0)</f>
        <v>7</v>
      </c>
      <c r="BE3034" s="2">
        <f t="shared" si="1202"/>
        <v>2.3154103421661951E-3</v>
      </c>
      <c r="BF3034" s="2">
        <f t="shared" si="1203"/>
        <v>4.373552868536146E-3</v>
      </c>
      <c r="BG3034" s="2">
        <f t="shared" si="1204"/>
        <v>0</v>
      </c>
      <c r="BH3034" s="2">
        <f t="shared" si="1205"/>
        <v>1.8008747105737071E-3</v>
      </c>
      <c r="BJ3034" t="s">
        <v>1117</v>
      </c>
      <c r="BK3034" t="s">
        <v>1565</v>
      </c>
      <c r="BL3034">
        <v>2</v>
      </c>
      <c r="BN3034">
        <v>0</v>
      </c>
      <c r="BO3034" s="60">
        <v>51</v>
      </c>
      <c r="BP3034" s="62">
        <v>620</v>
      </c>
      <c r="BQ3034" s="66">
        <f t="shared" si="1206"/>
        <v>51620</v>
      </c>
      <c r="BR3034" s="66">
        <f t="shared" si="1184"/>
        <v>51620</v>
      </c>
      <c r="BS3034" s="3" t="s">
        <v>1225</v>
      </c>
      <c r="CC3034" s="38" t="str">
        <f>IF($BL3034&lt;&gt;"","",SUMIF(#REF!,$BQ3034,#REF!)-P3034)</f>
        <v/>
      </c>
      <c r="CD3034" s="38" t="str">
        <f>IF($BL3034&lt;&gt;"","",SUMIF(#REF!,$BQ3034,#REF!)-Q3034)</f>
        <v/>
      </c>
    </row>
    <row r="3035" spans="1:82" ht="14" hidden="1" customHeight="1" outlineLevel="1" x14ac:dyDescent="0.2">
      <c r="A3035" t="s">
        <v>1098</v>
      </c>
      <c r="B3035" t="s">
        <v>1565</v>
      </c>
      <c r="C3035" s="1">
        <f t="shared" si="1197"/>
        <v>13578</v>
      </c>
      <c r="D3035" s="3">
        <f>IF(N3035&gt;0, RANK(N3035,(N3035:P3035,Q3035:AE3035)),0)</f>
        <v>1</v>
      </c>
      <c r="E3035" s="3">
        <f>IF(O3035&gt;0,RANK(O3035,(N3035:P3035,Q3035:AE3035)),0)</f>
        <v>2</v>
      </c>
      <c r="F3035" s="3">
        <f>IF(P3035&gt;0,RANK(P3035,(N3035:P3035,Q3035:AE3035)),0)</f>
        <v>0</v>
      </c>
      <c r="G3035" s="1">
        <f t="shared" si="1195"/>
        <v>4280</v>
      </c>
      <c r="H3035" s="2">
        <f t="shared" si="1196"/>
        <v>0.31521579024893209</v>
      </c>
      <c r="I3035" s="2"/>
      <c r="J3035" s="2">
        <f t="shared" si="1198"/>
        <v>0.64516129032258063</v>
      </c>
      <c r="K3035" s="2">
        <f t="shared" si="1199"/>
        <v>0.32994550007364853</v>
      </c>
      <c r="L3035" s="2">
        <f t="shared" si="1200"/>
        <v>0</v>
      </c>
      <c r="M3035" s="2">
        <f t="shared" si="1201"/>
        <v>2.4893209603770838E-2</v>
      </c>
      <c r="N3035" s="38">
        <v>8760</v>
      </c>
      <c r="O3035" s="38">
        <v>4480</v>
      </c>
      <c r="P3035" s="38"/>
      <c r="Q3035" s="38">
        <v>82</v>
      </c>
      <c r="R3035" s="38">
        <v>94</v>
      </c>
      <c r="S3035" s="38"/>
      <c r="T3035" s="38">
        <v>41</v>
      </c>
      <c r="U3035" s="38">
        <v>38</v>
      </c>
      <c r="V3035" s="38"/>
      <c r="W3035" s="38">
        <v>83</v>
      </c>
      <c r="X3035" s="38"/>
      <c r="Y3035" s="38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BA3035" s="3">
        <f>IF(Q3035&gt;0,RANK(Q3035,(N3035:P3035,Q3035:AE3035)),0)</f>
        <v>5</v>
      </c>
      <c r="BB3035" s="3">
        <f>IF(R3035&gt;0,RANK(R3035,(N3035:P3035,Q3035:AE3035)),0)</f>
        <v>3</v>
      </c>
      <c r="BC3035" s="3">
        <f>IF(S3035&gt;0,RANK(S3035,(N3035:P3035,Q3035:AE3035)),0)</f>
        <v>0</v>
      </c>
      <c r="BD3035" s="3">
        <f>IF(T3035&gt;0,RANK(T3035,(N3035:P3035,Q3035:AE3035)),0)</f>
        <v>6</v>
      </c>
      <c r="BE3035" s="2">
        <f t="shared" si="1202"/>
        <v>6.0391810281337456E-3</v>
      </c>
      <c r="BF3035" s="2">
        <f t="shared" si="1203"/>
        <v>6.9229636176167328E-3</v>
      </c>
      <c r="BG3035" s="2">
        <f t="shared" si="1204"/>
        <v>0</v>
      </c>
      <c r="BH3035" s="2">
        <f t="shared" si="1205"/>
        <v>3.0195905140668728E-3</v>
      </c>
      <c r="BJ3035" t="s">
        <v>1098</v>
      </c>
      <c r="BK3035" t="s">
        <v>1565</v>
      </c>
      <c r="BL3035">
        <v>7</v>
      </c>
      <c r="BN3035">
        <v>0</v>
      </c>
      <c r="BO3035" s="60">
        <v>51</v>
      </c>
      <c r="BP3035" s="62">
        <v>630</v>
      </c>
      <c r="BQ3035" s="66">
        <f t="shared" si="1206"/>
        <v>51630</v>
      </c>
      <c r="BR3035" s="66">
        <f t="shared" si="1184"/>
        <v>51630</v>
      </c>
      <c r="BS3035" s="3" t="s">
        <v>1225</v>
      </c>
      <c r="CC3035" s="38" t="str">
        <f>IF($BL3035&lt;&gt;"","",SUMIF(#REF!,$BQ3035,#REF!)-P3035)</f>
        <v/>
      </c>
      <c r="CD3035" s="38" t="str">
        <f>IF($BL3035&lt;&gt;"","",SUMIF(#REF!,$BQ3035,#REF!)-Q3035)</f>
        <v/>
      </c>
    </row>
    <row r="3036" spans="1:82" ht="14" hidden="1" customHeight="1" outlineLevel="1" x14ac:dyDescent="0.2">
      <c r="A3036" t="s">
        <v>2439</v>
      </c>
      <c r="B3036" t="s">
        <v>1565</v>
      </c>
      <c r="C3036" s="1">
        <f t="shared" si="1197"/>
        <v>2721</v>
      </c>
      <c r="D3036" s="3">
        <f>IF(N3036&gt;0, RANK(N3036,(N3036:P3036,Q3036:AE3036)),0)</f>
        <v>2</v>
      </c>
      <c r="E3036" s="3">
        <f>IF(O3036&gt;0,RANK(O3036,(N3036:P3036,Q3036:AE3036)),0)</f>
        <v>1</v>
      </c>
      <c r="F3036" s="3">
        <f>IF(P3036&gt;0,RANK(P3036,(N3036:P3036,Q3036:AE3036)),0)</f>
        <v>0</v>
      </c>
      <c r="G3036" s="1">
        <f t="shared" si="1195"/>
        <v>1193</v>
      </c>
      <c r="H3036" s="2">
        <f t="shared" si="1196"/>
        <v>0.43844174935685409</v>
      </c>
      <c r="I3036" s="2"/>
      <c r="J3036" s="2">
        <f t="shared" si="1198"/>
        <v>0.27673649393605293</v>
      </c>
      <c r="K3036" s="2">
        <f t="shared" si="1199"/>
        <v>0.71517824329290702</v>
      </c>
      <c r="L3036" s="2">
        <f t="shared" si="1200"/>
        <v>0</v>
      </c>
      <c r="M3036" s="2">
        <f t="shared" si="1201"/>
        <v>8.0852627710400471E-3</v>
      </c>
      <c r="N3036" s="38">
        <v>753</v>
      </c>
      <c r="O3036" s="38">
        <v>1946</v>
      </c>
      <c r="P3036" s="38"/>
      <c r="Q3036" s="38">
        <v>4</v>
      </c>
      <c r="R3036" s="38">
        <v>4</v>
      </c>
      <c r="S3036" s="38"/>
      <c r="T3036" s="38">
        <v>5</v>
      </c>
      <c r="U3036" s="38">
        <v>5</v>
      </c>
      <c r="V3036" s="38"/>
      <c r="W3036" s="38">
        <v>4</v>
      </c>
      <c r="X3036" s="38"/>
      <c r="Y3036" s="38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BA3036" s="3">
        <f>IF(Q3036&gt;0,RANK(Q3036,(N3036:P3036,Q3036:AE3036)),0)</f>
        <v>5</v>
      </c>
      <c r="BB3036" s="3">
        <f>IF(R3036&gt;0,RANK(R3036,(N3036:P3036,Q3036:AE3036)),0)</f>
        <v>5</v>
      </c>
      <c r="BC3036" s="3">
        <f>IF(S3036&gt;0,RANK(S3036,(N3036:P3036,Q3036:AE3036)),0)</f>
        <v>0</v>
      </c>
      <c r="BD3036" s="3">
        <f>IF(T3036&gt;0,RANK(T3036,(N3036:P3036,Q3036:AE3036)),0)</f>
        <v>3</v>
      </c>
      <c r="BE3036" s="2">
        <f t="shared" si="1202"/>
        <v>1.4700477765527381E-3</v>
      </c>
      <c r="BF3036" s="2">
        <f t="shared" si="1203"/>
        <v>1.4700477765527381E-3</v>
      </c>
      <c r="BG3036" s="2">
        <f t="shared" si="1204"/>
        <v>0</v>
      </c>
      <c r="BH3036" s="2">
        <f t="shared" si="1205"/>
        <v>1.8375597206909224E-3</v>
      </c>
      <c r="BJ3036" t="s">
        <v>2439</v>
      </c>
      <c r="BK3036" t="s">
        <v>1565</v>
      </c>
      <c r="BL3036">
        <v>9</v>
      </c>
      <c r="BN3036">
        <v>0</v>
      </c>
      <c r="BO3036" s="60">
        <v>51</v>
      </c>
      <c r="BP3036" s="62">
        <v>640</v>
      </c>
      <c r="BQ3036" s="66">
        <f t="shared" si="1206"/>
        <v>51640</v>
      </c>
      <c r="BR3036" s="66">
        <f t="shared" si="1184"/>
        <v>51640</v>
      </c>
      <c r="BS3036" s="3" t="s">
        <v>1225</v>
      </c>
      <c r="CC3036" s="38" t="str">
        <f>IF($BL3036&lt;&gt;"","",SUMIF(#REF!,$BQ3036,#REF!)-P3036)</f>
        <v/>
      </c>
      <c r="CD3036" s="38" t="str">
        <f>IF($BL3036&lt;&gt;"","",SUMIF(#REF!,$BQ3036,#REF!)-Q3036)</f>
        <v/>
      </c>
    </row>
    <row r="3037" spans="1:82" ht="14" hidden="1" customHeight="1" outlineLevel="1" x14ac:dyDescent="0.2">
      <c r="A3037" t="s">
        <v>701</v>
      </c>
      <c r="B3037" t="s">
        <v>1565</v>
      </c>
      <c r="C3037" s="1">
        <f t="shared" si="1197"/>
        <v>62823</v>
      </c>
      <c r="D3037" s="3">
        <f>IF(N3037&gt;0, RANK(N3037,(N3037:P3037,Q3037:AE3037)),0)</f>
        <v>1</v>
      </c>
      <c r="E3037" s="3">
        <f>IF(O3037&gt;0,RANK(O3037,(N3037:P3037,Q3037:AE3037)),0)</f>
        <v>2</v>
      </c>
      <c r="F3037" s="3">
        <f>IF(P3037&gt;0,RANK(P3037,(N3037:P3037,Q3037:AE3037)),0)</f>
        <v>0</v>
      </c>
      <c r="G3037" s="1">
        <f t="shared" si="1195"/>
        <v>24974</v>
      </c>
      <c r="H3037" s="2">
        <f t="shared" si="1196"/>
        <v>0.39752956719672733</v>
      </c>
      <c r="I3037" s="2"/>
      <c r="J3037" s="2">
        <f t="shared" si="1198"/>
        <v>0.69014532894003788</v>
      </c>
      <c r="K3037" s="2">
        <f t="shared" si="1199"/>
        <v>0.29261576174331055</v>
      </c>
      <c r="L3037" s="2">
        <f t="shared" si="1200"/>
        <v>0</v>
      </c>
      <c r="M3037" s="2">
        <f t="shared" si="1201"/>
        <v>1.7238909316651563E-2</v>
      </c>
      <c r="N3037" s="38">
        <v>43357</v>
      </c>
      <c r="O3037" s="38">
        <v>18383</v>
      </c>
      <c r="P3037" s="38"/>
      <c r="Q3037" s="38">
        <v>225</v>
      </c>
      <c r="R3037" s="38">
        <v>236</v>
      </c>
      <c r="S3037" s="38"/>
      <c r="T3037" s="38">
        <v>145</v>
      </c>
      <c r="U3037" s="38">
        <v>286</v>
      </c>
      <c r="V3037" s="38"/>
      <c r="W3037" s="38">
        <v>191</v>
      </c>
      <c r="X3037" s="38"/>
      <c r="Y3037" s="38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BA3037" s="3">
        <f>IF(Q3037&gt;0,RANK(Q3037,(N3037:P3037,Q3037:AE3037)),0)</f>
        <v>5</v>
      </c>
      <c r="BB3037" s="3">
        <f>IF(R3037&gt;0,RANK(R3037,(N3037:P3037,Q3037:AE3037)),0)</f>
        <v>4</v>
      </c>
      <c r="BC3037" s="3">
        <f>IF(S3037&gt;0,RANK(S3037,(N3037:P3037,Q3037:AE3037)),0)</f>
        <v>0</v>
      </c>
      <c r="BD3037" s="3">
        <f>IF(T3037&gt;0,RANK(T3037,(N3037:P3037,Q3037:AE3037)),0)</f>
        <v>7</v>
      </c>
      <c r="BE3037" s="2">
        <f t="shared" si="1202"/>
        <v>3.5814908552600161E-3</v>
      </c>
      <c r="BF3037" s="2">
        <f t="shared" si="1203"/>
        <v>3.7565859637393949E-3</v>
      </c>
      <c r="BG3037" s="2">
        <f t="shared" si="1204"/>
        <v>0</v>
      </c>
      <c r="BH3037" s="2">
        <f t="shared" si="1205"/>
        <v>2.3080718845008993E-3</v>
      </c>
      <c r="BJ3037" t="s">
        <v>701</v>
      </c>
      <c r="BK3037" t="s">
        <v>1565</v>
      </c>
      <c r="BL3037">
        <v>3</v>
      </c>
      <c r="BN3037">
        <v>0</v>
      </c>
      <c r="BO3037" s="60">
        <v>51</v>
      </c>
      <c r="BP3037" s="62">
        <v>650</v>
      </c>
      <c r="BQ3037" s="66">
        <f t="shared" si="1206"/>
        <v>51650</v>
      </c>
      <c r="BR3037" s="66">
        <f t="shared" si="1184"/>
        <v>51650</v>
      </c>
      <c r="BS3037" s="3" t="s">
        <v>1225</v>
      </c>
      <c r="CC3037" s="38" t="str">
        <f>IF($BL3037&lt;&gt;"","",SUMIF(#REF!,$BQ3037,#REF!)-P3037)</f>
        <v/>
      </c>
      <c r="CD3037" s="38" t="str">
        <f>IF($BL3037&lt;&gt;"","",SUMIF(#REF!,$BQ3037,#REF!)-Q3037)</f>
        <v/>
      </c>
    </row>
    <row r="3038" spans="1:82" ht="14" hidden="1" customHeight="1" outlineLevel="1" x14ac:dyDescent="0.2">
      <c r="A3038" t="s">
        <v>3012</v>
      </c>
      <c r="B3038" t="s">
        <v>1565</v>
      </c>
      <c r="C3038" s="1">
        <f t="shared" si="1197"/>
        <v>17332</v>
      </c>
      <c r="D3038" s="3">
        <f>IF(N3038&gt;0, RANK(N3038,(N3038:P3038,Q3038:AE3038)),0)</f>
        <v>1</v>
      </c>
      <c r="E3038" s="3">
        <f>IF(O3038&gt;0,RANK(O3038,(N3038:P3038,Q3038:AE3038)),0)</f>
        <v>2</v>
      </c>
      <c r="F3038" s="3">
        <f>IF(P3038&gt;0,RANK(P3038,(N3038:P3038,Q3038:AE3038)),0)</f>
        <v>0</v>
      </c>
      <c r="G3038" s="1">
        <f t="shared" si="1195"/>
        <v>4375</v>
      </c>
      <c r="H3038" s="2">
        <f t="shared" si="1196"/>
        <v>0.25242326332794829</v>
      </c>
      <c r="I3038" s="2"/>
      <c r="J3038" s="2">
        <f t="shared" si="1198"/>
        <v>0.61395107315947384</v>
      </c>
      <c r="K3038" s="2">
        <f t="shared" si="1199"/>
        <v>0.36152780983152549</v>
      </c>
      <c r="L3038" s="2">
        <f t="shared" si="1200"/>
        <v>0</v>
      </c>
      <c r="M3038" s="2">
        <f t="shared" si="1201"/>
        <v>2.452111700900067E-2</v>
      </c>
      <c r="N3038" s="38">
        <v>10641</v>
      </c>
      <c r="O3038" s="38">
        <v>6266</v>
      </c>
      <c r="P3038" s="38"/>
      <c r="Q3038" s="38">
        <v>96</v>
      </c>
      <c r="R3038" s="38">
        <v>143</v>
      </c>
      <c r="S3038" s="38"/>
      <c r="T3038" s="38">
        <v>54</v>
      </c>
      <c r="U3038" s="38">
        <v>45</v>
      </c>
      <c r="V3038" s="38"/>
      <c r="W3038" s="38">
        <v>87</v>
      </c>
      <c r="X3038" s="38"/>
      <c r="Y3038" s="38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BA3038" s="3">
        <f>IF(Q3038&gt;0,RANK(Q3038,(N3038:P3038,Q3038:AE3038)),0)</f>
        <v>4</v>
      </c>
      <c r="BB3038" s="3">
        <f>IF(R3038&gt;0,RANK(R3038,(N3038:P3038,Q3038:AE3038)),0)</f>
        <v>3</v>
      </c>
      <c r="BC3038" s="3">
        <f>IF(S3038&gt;0,RANK(S3038,(N3038:P3038,Q3038:AE3038)),0)</f>
        <v>0</v>
      </c>
      <c r="BD3038" s="3">
        <f>IF(T3038&gt;0,RANK(T3038,(N3038:P3038,Q3038:AE3038)),0)</f>
        <v>6</v>
      </c>
      <c r="BE3038" s="2">
        <f t="shared" si="1202"/>
        <v>5.5388876067389795E-3</v>
      </c>
      <c r="BF3038" s="2">
        <f t="shared" si="1203"/>
        <v>8.2506346642049391E-3</v>
      </c>
      <c r="BG3038" s="2">
        <f t="shared" si="1204"/>
        <v>0</v>
      </c>
      <c r="BH3038" s="2">
        <f t="shared" si="1205"/>
        <v>3.1156242787906763E-3</v>
      </c>
      <c r="BJ3038" t="s">
        <v>3012</v>
      </c>
      <c r="BK3038" t="s">
        <v>1565</v>
      </c>
      <c r="BL3038">
        <v>6</v>
      </c>
      <c r="BN3038">
        <v>0</v>
      </c>
      <c r="BO3038" s="60">
        <v>51</v>
      </c>
      <c r="BP3038" s="62">
        <v>660</v>
      </c>
      <c r="BQ3038" s="66">
        <f t="shared" si="1206"/>
        <v>51660</v>
      </c>
      <c r="BR3038" s="66">
        <f t="shared" si="1184"/>
        <v>51660</v>
      </c>
      <c r="BS3038" s="3" t="s">
        <v>1225</v>
      </c>
      <c r="CC3038" s="38" t="str">
        <f>IF($BL3038&lt;&gt;"","",SUMIF(#REF!,$BQ3038,#REF!)-P3038)</f>
        <v/>
      </c>
      <c r="CD3038" s="38" t="str">
        <f>IF($BL3038&lt;&gt;"","",SUMIF(#REF!,$BQ3038,#REF!)-Q3038)</f>
        <v/>
      </c>
    </row>
    <row r="3039" spans="1:82" ht="14" hidden="1" customHeight="1" outlineLevel="1" x14ac:dyDescent="0.2">
      <c r="A3039" t="s">
        <v>2446</v>
      </c>
      <c r="B3039" t="s">
        <v>1565</v>
      </c>
      <c r="C3039" s="1">
        <f t="shared" si="1197"/>
        <v>9026</v>
      </c>
      <c r="D3039" s="3">
        <f>IF(N3039&gt;0, RANK(N3039,(N3039:P3039,Q3039:AE3039)),0)</f>
        <v>1</v>
      </c>
      <c r="E3039" s="3">
        <f>IF(O3039&gt;0,RANK(O3039,(N3039:P3039,Q3039:AE3039)),0)</f>
        <v>2</v>
      </c>
      <c r="F3039" s="3">
        <f>IF(P3039&gt;0,RANK(P3039,(N3039:P3039,Q3039:AE3039)),0)</f>
        <v>0</v>
      </c>
      <c r="G3039" s="1">
        <f t="shared" si="1195"/>
        <v>1240</v>
      </c>
      <c r="H3039" s="2">
        <f t="shared" si="1196"/>
        <v>0.13738089962331043</v>
      </c>
      <c r="I3039" s="2"/>
      <c r="J3039" s="2">
        <f t="shared" si="1198"/>
        <v>0.5625969421670729</v>
      </c>
      <c r="K3039" s="2">
        <f t="shared" si="1199"/>
        <v>0.42521604254376244</v>
      </c>
      <c r="L3039" s="2">
        <f t="shared" si="1200"/>
        <v>0</v>
      </c>
      <c r="M3039" s="2">
        <f t="shared" si="1201"/>
        <v>1.218701528916466E-2</v>
      </c>
      <c r="N3039" s="38">
        <v>5078</v>
      </c>
      <c r="O3039" s="38">
        <v>3838</v>
      </c>
      <c r="P3039" s="38"/>
      <c r="Q3039" s="38">
        <v>24</v>
      </c>
      <c r="R3039" s="38">
        <v>36</v>
      </c>
      <c r="S3039" s="38"/>
      <c r="T3039" s="38">
        <v>14</v>
      </c>
      <c r="U3039" s="38">
        <v>16</v>
      </c>
      <c r="V3039" s="38"/>
      <c r="W3039" s="38">
        <v>20</v>
      </c>
      <c r="X3039" s="38"/>
      <c r="Y3039" s="38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BA3039" s="3">
        <f>IF(Q3039&gt;0,RANK(Q3039,(N3039:P3039,Q3039:AE3039)),0)</f>
        <v>4</v>
      </c>
      <c r="BB3039" s="3">
        <f>IF(R3039&gt;0,RANK(R3039,(N3039:P3039,Q3039:AE3039)),0)</f>
        <v>3</v>
      </c>
      <c r="BC3039" s="3">
        <f>IF(S3039&gt;0,RANK(S3039,(N3039:P3039,Q3039:AE3039)),0)</f>
        <v>0</v>
      </c>
      <c r="BD3039" s="3">
        <f>IF(T3039&gt;0,RANK(T3039,(N3039:P3039,Q3039:AE3039)),0)</f>
        <v>7</v>
      </c>
      <c r="BE3039" s="2">
        <f t="shared" si="1202"/>
        <v>2.658985153999557E-3</v>
      </c>
      <c r="BF3039" s="2">
        <f t="shared" si="1203"/>
        <v>3.9884777309993355E-3</v>
      </c>
      <c r="BG3039" s="2">
        <f t="shared" si="1204"/>
        <v>0</v>
      </c>
      <c r="BH3039" s="2">
        <f t="shared" si="1205"/>
        <v>1.5510746731664082E-3</v>
      </c>
      <c r="BJ3039" t="s">
        <v>2446</v>
      </c>
      <c r="BK3039" t="s">
        <v>1565</v>
      </c>
      <c r="BL3039">
        <v>4</v>
      </c>
      <c r="BN3039">
        <v>0</v>
      </c>
      <c r="BO3039" s="60">
        <v>51</v>
      </c>
      <c r="BP3039" s="62">
        <v>670</v>
      </c>
      <c r="BQ3039" s="66">
        <f t="shared" si="1206"/>
        <v>51670</v>
      </c>
      <c r="BR3039" s="66">
        <f t="shared" si="1184"/>
        <v>51670</v>
      </c>
      <c r="BS3039" s="3" t="s">
        <v>1225</v>
      </c>
      <c r="CC3039" s="38" t="str">
        <f>IF($BL3039&lt;&gt;"","",SUMIF(#REF!,$BQ3039,#REF!)-P3039)</f>
        <v/>
      </c>
      <c r="CD3039" s="38" t="str">
        <f>IF($BL3039&lt;&gt;"","",SUMIF(#REF!,$BQ3039,#REF!)-Q3039)</f>
        <v/>
      </c>
    </row>
    <row r="3040" spans="1:82" ht="14" hidden="1" customHeight="1" outlineLevel="1" x14ac:dyDescent="0.2">
      <c r="A3040" t="s">
        <v>1627</v>
      </c>
      <c r="B3040" t="s">
        <v>1565</v>
      </c>
      <c r="C3040" s="1">
        <f t="shared" si="1197"/>
        <v>2895</v>
      </c>
      <c r="D3040" s="3">
        <f>IF(N3040&gt;0, RANK(N3040,(N3040:P3040,Q3040:AE3040)),0)</f>
        <v>1</v>
      </c>
      <c r="E3040" s="3">
        <f>IF(O3040&gt;0,RANK(O3040,(N3040:P3040,Q3040:AE3040)),0)</f>
        <v>2</v>
      </c>
      <c r="F3040" s="3">
        <f>IF(P3040&gt;0,RANK(P3040,(N3040:P3040,Q3040:AE3040)),0)</f>
        <v>0</v>
      </c>
      <c r="G3040" s="1">
        <f t="shared" si="1195"/>
        <v>765</v>
      </c>
      <c r="H3040" s="2">
        <f t="shared" si="1196"/>
        <v>0.26424870466321243</v>
      </c>
      <c r="I3040" s="2"/>
      <c r="J3040" s="2">
        <f t="shared" si="1198"/>
        <v>0.62003454231433508</v>
      </c>
      <c r="K3040" s="2">
        <f t="shared" si="1199"/>
        <v>0.35578583765112265</v>
      </c>
      <c r="L3040" s="2">
        <f t="shared" si="1200"/>
        <v>0</v>
      </c>
      <c r="M3040" s="2">
        <f t="shared" si="1201"/>
        <v>2.4179620034542271E-2</v>
      </c>
      <c r="N3040" s="38">
        <v>1795</v>
      </c>
      <c r="O3040" s="38">
        <v>1030</v>
      </c>
      <c r="P3040" s="38"/>
      <c r="Q3040" s="38">
        <v>16</v>
      </c>
      <c r="R3040" s="38">
        <v>14</v>
      </c>
      <c r="S3040" s="38"/>
      <c r="T3040" s="38">
        <v>4</v>
      </c>
      <c r="U3040" s="38">
        <v>4</v>
      </c>
      <c r="V3040" s="38"/>
      <c r="W3040" s="38">
        <v>32</v>
      </c>
      <c r="X3040" s="38"/>
      <c r="Y3040" s="38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BA3040" s="3">
        <f>IF(Q3040&gt;0,RANK(Q3040,(N3040:P3040,Q3040:AE3040)),0)</f>
        <v>4</v>
      </c>
      <c r="BB3040" s="3">
        <f>IF(R3040&gt;0,RANK(R3040,(N3040:P3040,Q3040:AE3040)),0)</f>
        <v>5</v>
      </c>
      <c r="BC3040" s="3">
        <f>IF(S3040&gt;0,RANK(S3040,(N3040:P3040,Q3040:AE3040)),0)</f>
        <v>0</v>
      </c>
      <c r="BD3040" s="3">
        <f>IF(T3040&gt;0,RANK(T3040,(N3040:P3040,Q3040:AE3040)),0)</f>
        <v>6</v>
      </c>
      <c r="BE3040" s="2">
        <f t="shared" si="1202"/>
        <v>5.5267702936096716E-3</v>
      </c>
      <c r="BF3040" s="2">
        <f t="shared" si="1203"/>
        <v>4.8359240069084626E-3</v>
      </c>
      <c r="BG3040" s="2">
        <f t="shared" si="1204"/>
        <v>0</v>
      </c>
      <c r="BH3040" s="2">
        <f t="shared" si="1205"/>
        <v>1.3816925734024179E-3</v>
      </c>
      <c r="BJ3040" t="s">
        <v>1627</v>
      </c>
      <c r="BK3040" t="s">
        <v>1565</v>
      </c>
      <c r="BL3040">
        <v>6</v>
      </c>
      <c r="BN3040">
        <v>0</v>
      </c>
      <c r="BO3040" s="60">
        <v>51</v>
      </c>
      <c r="BP3040" s="62">
        <v>678</v>
      </c>
      <c r="BQ3040" s="66">
        <f t="shared" si="1206"/>
        <v>51678</v>
      </c>
      <c r="BR3040" s="66">
        <f t="shared" si="1184"/>
        <v>51678</v>
      </c>
      <c r="BS3040" s="3" t="s">
        <v>1225</v>
      </c>
      <c r="CC3040" s="38" t="str">
        <f>IF($BL3040&lt;&gt;"","",SUMIF(#REF!,$BQ3040,#REF!)-P3040)</f>
        <v/>
      </c>
      <c r="CD3040" s="38" t="str">
        <f>IF($BL3040&lt;&gt;"","",SUMIF(#REF!,$BQ3040,#REF!)-Q3040)</f>
        <v/>
      </c>
    </row>
    <row r="3041" spans="1:82" ht="14" hidden="1" customHeight="1" outlineLevel="1" x14ac:dyDescent="0.2">
      <c r="A3041" t="s">
        <v>1804</v>
      </c>
      <c r="B3041" t="s">
        <v>1565</v>
      </c>
      <c r="C3041" s="1">
        <f t="shared" si="1197"/>
        <v>37023</v>
      </c>
      <c r="D3041" s="3">
        <f>IF(N3041&gt;0, RANK(N3041,(N3041:P3041,Q3041:AE3041)),0)</f>
        <v>2</v>
      </c>
      <c r="E3041" s="3">
        <f>IF(O3041&gt;0,RANK(O3041,(N3041:P3041,Q3041:AE3041)),0)</f>
        <v>1</v>
      </c>
      <c r="F3041" s="3">
        <f>IF(P3041&gt;0,RANK(P3041,(N3041:P3041,Q3041:AE3041)),0)</f>
        <v>0</v>
      </c>
      <c r="G3041" s="1">
        <f t="shared" si="1195"/>
        <v>2910</v>
      </c>
      <c r="H3041" s="2">
        <f t="shared" si="1196"/>
        <v>7.8599789320152338E-2</v>
      </c>
      <c r="I3041" s="2"/>
      <c r="J3041" s="2">
        <f t="shared" si="1198"/>
        <v>0.45009858736461117</v>
      </c>
      <c r="K3041" s="2">
        <f t="shared" si="1199"/>
        <v>0.52869837668476349</v>
      </c>
      <c r="L3041" s="2">
        <f t="shared" si="1200"/>
        <v>0</v>
      </c>
      <c r="M3041" s="2">
        <f t="shared" si="1201"/>
        <v>2.1203035950625337E-2</v>
      </c>
      <c r="N3041" s="38">
        <v>16664</v>
      </c>
      <c r="O3041" s="38">
        <v>19574</v>
      </c>
      <c r="P3041" s="38"/>
      <c r="Q3041" s="38">
        <v>208</v>
      </c>
      <c r="R3041" s="38">
        <v>118</v>
      </c>
      <c r="S3041" s="38"/>
      <c r="T3041" s="38">
        <v>67</v>
      </c>
      <c r="U3041" s="38">
        <v>84</v>
      </c>
      <c r="V3041" s="38"/>
      <c r="W3041" s="38">
        <v>308</v>
      </c>
      <c r="X3041" s="38"/>
      <c r="Y3041" s="38"/>
      <c r="Z3041" s="38"/>
      <c r="AA3041" s="38"/>
      <c r="AB3041" s="38"/>
      <c r="AC3041" s="38"/>
      <c r="AD3041" s="38"/>
      <c r="AE3041" s="38"/>
      <c r="AF3041" s="38"/>
      <c r="AG3041" s="38"/>
      <c r="AH3041" s="38"/>
      <c r="AI3041" s="38"/>
      <c r="AJ3041" s="38"/>
      <c r="AK3041" s="38"/>
      <c r="AL3041" s="38"/>
      <c r="AM3041" s="38"/>
      <c r="AN3041" s="38"/>
      <c r="AO3041" s="38"/>
      <c r="AP3041" s="38"/>
      <c r="AQ3041" s="38"/>
      <c r="AR3041" s="38"/>
      <c r="AS3041" s="38"/>
      <c r="AT3041" s="38"/>
      <c r="AU3041" s="38"/>
      <c r="AV3041" s="38"/>
      <c r="AW3041" s="38"/>
      <c r="AX3041" s="38"/>
      <c r="AY3041" s="38"/>
      <c r="BA3041" s="3">
        <f>IF(Q3041&gt;0,RANK(Q3041,(N3041:P3041,Q3041:AE3041)),0)</f>
        <v>4</v>
      </c>
      <c r="BB3041" s="3">
        <f>IF(R3041&gt;0,RANK(R3041,(N3041:P3041,Q3041:AE3041)),0)</f>
        <v>5</v>
      </c>
      <c r="BC3041" s="3">
        <f>IF(S3041&gt;0,RANK(S3041,(N3041:P3041,Q3041:AE3041)),0)</f>
        <v>0</v>
      </c>
      <c r="BD3041" s="3">
        <f>IF(T3041&gt;0,RANK(T3041,(N3041:P3041,Q3041:AE3041)),0)</f>
        <v>7</v>
      </c>
      <c r="BE3041" s="2">
        <f t="shared" si="1202"/>
        <v>5.618129270993707E-3</v>
      </c>
      <c r="BF3041" s="2">
        <f t="shared" si="1203"/>
        <v>3.1872079518137373E-3</v>
      </c>
      <c r="BG3041" s="2">
        <f t="shared" si="1204"/>
        <v>0</v>
      </c>
      <c r="BH3041" s="2">
        <f t="shared" si="1205"/>
        <v>1.8096858709450881E-3</v>
      </c>
      <c r="BJ3041" t="s">
        <v>1804</v>
      </c>
      <c r="BK3041" t="s">
        <v>1565</v>
      </c>
      <c r="BL3041">
        <v>5</v>
      </c>
      <c r="BN3041">
        <v>0</v>
      </c>
      <c r="BO3041" s="60">
        <v>51</v>
      </c>
      <c r="BP3041" s="62">
        <v>680</v>
      </c>
      <c r="BQ3041" s="66">
        <f t="shared" si="1206"/>
        <v>51680</v>
      </c>
      <c r="BR3041" s="66">
        <f t="shared" si="1184"/>
        <v>51680</v>
      </c>
      <c r="BS3041" s="3" t="s">
        <v>1225</v>
      </c>
      <c r="CC3041" s="38" t="str">
        <f>IF($BL3041&lt;&gt;"","",SUMIF(#REF!,$BQ3041,#REF!)-P3041)</f>
        <v/>
      </c>
      <c r="CD3041" s="38" t="str">
        <f>IF($BL3041&lt;&gt;"","",SUMIF(#REF!,$BQ3041,#REF!)-Q3041)</f>
        <v/>
      </c>
    </row>
    <row r="3042" spans="1:82" ht="14" hidden="1" customHeight="1" outlineLevel="1" x14ac:dyDescent="0.2">
      <c r="A3042" t="s">
        <v>859</v>
      </c>
      <c r="B3042" t="s">
        <v>1565</v>
      </c>
      <c r="C3042" s="1">
        <f t="shared" si="1197"/>
        <v>16100</v>
      </c>
      <c r="D3042" s="3">
        <f>IF(N3042&gt;0, RANK(N3042,(N3042:P3042,Q3042:AE3042)),0)</f>
        <v>1</v>
      </c>
      <c r="E3042" s="3">
        <f>IF(O3042&gt;0,RANK(O3042,(N3042:P3042,Q3042:AE3042)),0)</f>
        <v>2</v>
      </c>
      <c r="F3042" s="3">
        <f>IF(P3042&gt;0,RANK(P3042,(N3042:P3042,Q3042:AE3042)),0)</f>
        <v>0</v>
      </c>
      <c r="G3042" s="1">
        <f t="shared" si="1195"/>
        <v>2378</v>
      </c>
      <c r="H3042" s="2">
        <f t="shared" si="1196"/>
        <v>0.14770186335403726</v>
      </c>
      <c r="I3042" s="2"/>
      <c r="J3042" s="2">
        <f t="shared" si="1198"/>
        <v>0.5619875776397516</v>
      </c>
      <c r="K3042" s="2">
        <f t="shared" si="1199"/>
        <v>0.41428571428571431</v>
      </c>
      <c r="L3042" s="2">
        <f t="shared" si="1200"/>
        <v>0</v>
      </c>
      <c r="M3042" s="2">
        <f t="shared" si="1201"/>
        <v>2.3726708074534086E-2</v>
      </c>
      <c r="N3042" s="38">
        <v>9048</v>
      </c>
      <c r="O3042" s="38">
        <v>6670</v>
      </c>
      <c r="P3042" s="38"/>
      <c r="Q3042" s="38">
        <v>68</v>
      </c>
      <c r="R3042" s="38">
        <v>164</v>
      </c>
      <c r="S3042" s="38"/>
      <c r="T3042" s="38">
        <v>45</v>
      </c>
      <c r="U3042" s="38">
        <v>26</v>
      </c>
      <c r="V3042" s="38"/>
      <c r="W3042" s="38">
        <v>79</v>
      </c>
      <c r="X3042" s="38"/>
      <c r="Y3042" s="38"/>
      <c r="Z3042" s="38"/>
      <c r="AA3042" s="38"/>
      <c r="AB3042" s="38"/>
      <c r="AC3042" s="38"/>
      <c r="AD3042" s="38"/>
      <c r="AE3042" s="38"/>
      <c r="AF3042" s="38"/>
      <c r="AG3042" s="38"/>
      <c r="AH3042" s="38"/>
      <c r="AI3042" s="38"/>
      <c r="AJ3042" s="38"/>
      <c r="AK3042" s="38"/>
      <c r="AL3042" s="38"/>
      <c r="AM3042" s="38"/>
      <c r="AN3042" s="38"/>
      <c r="AO3042" s="38"/>
      <c r="AP3042" s="38"/>
      <c r="AQ3042" s="38"/>
      <c r="AR3042" s="38"/>
      <c r="AS3042" s="38"/>
      <c r="AT3042" s="38"/>
      <c r="AU3042" s="38"/>
      <c r="AV3042" s="38"/>
      <c r="AW3042" s="38"/>
      <c r="AX3042" s="38"/>
      <c r="AY3042" s="38"/>
      <c r="BA3042" s="3">
        <f>IF(Q3042&gt;0,RANK(Q3042,(N3042:P3042,Q3042:AE3042)),0)</f>
        <v>5</v>
      </c>
      <c r="BB3042" s="3">
        <f>IF(R3042&gt;0,RANK(R3042,(N3042:P3042,Q3042:AE3042)),0)</f>
        <v>3</v>
      </c>
      <c r="BC3042" s="3">
        <f>IF(S3042&gt;0,RANK(S3042,(N3042:P3042,Q3042:AE3042)),0)</f>
        <v>0</v>
      </c>
      <c r="BD3042" s="3">
        <f>IF(T3042&gt;0,RANK(T3042,(N3042:P3042,Q3042:AE3042)),0)</f>
        <v>6</v>
      </c>
      <c r="BE3042" s="2">
        <f t="shared" si="1202"/>
        <v>4.2236024844720501E-3</v>
      </c>
      <c r="BF3042" s="2">
        <f t="shared" si="1203"/>
        <v>1.0186335403726708E-2</v>
      </c>
      <c r="BG3042" s="2">
        <f t="shared" si="1204"/>
        <v>0</v>
      </c>
      <c r="BH3042" s="2">
        <f t="shared" si="1205"/>
        <v>2.7950310559006213E-3</v>
      </c>
      <c r="BJ3042" t="s">
        <v>859</v>
      </c>
      <c r="BK3042" t="s">
        <v>1565</v>
      </c>
      <c r="BL3042">
        <v>10</v>
      </c>
      <c r="BN3042">
        <v>0</v>
      </c>
      <c r="BO3042" s="60">
        <v>51</v>
      </c>
      <c r="BP3042" s="62">
        <v>683</v>
      </c>
      <c r="BQ3042" s="66">
        <f t="shared" si="1206"/>
        <v>51683</v>
      </c>
      <c r="BR3042" s="66">
        <f t="shared" si="1184"/>
        <v>51683</v>
      </c>
      <c r="BS3042" s="3" t="s">
        <v>1225</v>
      </c>
      <c r="CC3042" s="38" t="str">
        <f>IF($BL3042&lt;&gt;"","",SUMIF(#REF!,$BQ3042,#REF!)-P3042)</f>
        <v/>
      </c>
      <c r="CD3042" s="38" t="str">
        <f>IF($BL3042&lt;&gt;"","",SUMIF(#REF!,$BQ3042,#REF!)-Q3042)</f>
        <v/>
      </c>
    </row>
    <row r="3043" spans="1:82" ht="14" hidden="1" customHeight="1" outlineLevel="1" x14ac:dyDescent="0.2">
      <c r="A3043" t="s">
        <v>373</v>
      </c>
      <c r="B3043" t="s">
        <v>1565</v>
      </c>
      <c r="C3043" s="1">
        <f t="shared" si="1197"/>
        <v>5997</v>
      </c>
      <c r="D3043" s="3">
        <f>IF(N3043&gt;0, RANK(N3043,(N3043:P3043,Q3043:AE3043)),0)</f>
        <v>1</v>
      </c>
      <c r="E3043" s="3">
        <f>IF(O3043&gt;0,RANK(O3043,(N3043:P3043,Q3043:AE3043)),0)</f>
        <v>2</v>
      </c>
      <c r="F3043" s="3">
        <f>IF(P3043&gt;0,RANK(P3043,(N3043:P3043,Q3043:AE3043)),0)</f>
        <v>0</v>
      </c>
      <c r="G3043" s="1">
        <f t="shared" si="1195"/>
        <v>1192</v>
      </c>
      <c r="H3043" s="2">
        <f t="shared" si="1196"/>
        <v>0.19876604969151243</v>
      </c>
      <c r="I3043" s="2"/>
      <c r="J3043" s="2">
        <f t="shared" si="1198"/>
        <v>0.58462564615641155</v>
      </c>
      <c r="K3043" s="2">
        <f t="shared" si="1199"/>
        <v>0.38585959646489909</v>
      </c>
      <c r="L3043" s="2">
        <f t="shared" si="1200"/>
        <v>0</v>
      </c>
      <c r="M3043" s="2">
        <f t="shared" si="1201"/>
        <v>2.951475737868936E-2</v>
      </c>
      <c r="N3043" s="38">
        <v>3506</v>
      </c>
      <c r="O3043" s="38">
        <v>2314</v>
      </c>
      <c r="P3043" s="38"/>
      <c r="Q3043" s="38">
        <v>29</v>
      </c>
      <c r="R3043" s="38">
        <v>80</v>
      </c>
      <c r="S3043" s="38"/>
      <c r="T3043" s="38">
        <v>24</v>
      </c>
      <c r="U3043" s="38">
        <v>14</v>
      </c>
      <c r="V3043" s="38"/>
      <c r="W3043" s="38">
        <v>30</v>
      </c>
      <c r="X3043" s="38"/>
      <c r="Y3043" s="38"/>
      <c r="Z3043" s="38"/>
      <c r="AA3043" s="38"/>
      <c r="AB3043" s="38"/>
      <c r="AC3043" s="38"/>
      <c r="AD3043" s="38"/>
      <c r="AE3043" s="38"/>
      <c r="AF3043" s="38"/>
      <c r="AG3043" s="38"/>
      <c r="AH3043" s="38"/>
      <c r="AI3043" s="38"/>
      <c r="AJ3043" s="38"/>
      <c r="AK3043" s="38"/>
      <c r="AL3043" s="38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BA3043" s="3">
        <f>IF(Q3043&gt;0,RANK(Q3043,(N3043:P3043,Q3043:AE3043)),0)</f>
        <v>5</v>
      </c>
      <c r="BB3043" s="3">
        <f>IF(R3043&gt;0,RANK(R3043,(N3043:P3043,Q3043:AE3043)),0)</f>
        <v>3</v>
      </c>
      <c r="BC3043" s="3">
        <f>IF(S3043&gt;0,RANK(S3043,(N3043:P3043,Q3043:AE3043)),0)</f>
        <v>0</v>
      </c>
      <c r="BD3043" s="3">
        <f>IF(T3043&gt;0,RANK(T3043,(N3043:P3043,Q3043:AE3043)),0)</f>
        <v>6</v>
      </c>
      <c r="BE3043" s="2">
        <f t="shared" si="1202"/>
        <v>4.8357512089378021E-3</v>
      </c>
      <c r="BF3043" s="2">
        <f t="shared" si="1203"/>
        <v>1.3340003335000834E-2</v>
      </c>
      <c r="BG3043" s="2">
        <f t="shared" si="1204"/>
        <v>0</v>
      </c>
      <c r="BH3043" s="2">
        <f t="shared" si="1205"/>
        <v>4.0020010005002498E-3</v>
      </c>
      <c r="BJ3043" t="s">
        <v>373</v>
      </c>
      <c r="BK3043" t="s">
        <v>1565</v>
      </c>
      <c r="BL3043">
        <v>10</v>
      </c>
      <c r="BN3043">
        <v>0</v>
      </c>
      <c r="BO3043" s="60">
        <v>51</v>
      </c>
      <c r="BP3043" s="62">
        <v>685</v>
      </c>
      <c r="BQ3043" s="66">
        <f t="shared" si="1206"/>
        <v>51685</v>
      </c>
      <c r="BR3043" s="66">
        <f t="shared" si="1184"/>
        <v>51685</v>
      </c>
      <c r="BS3043" s="3" t="s">
        <v>1225</v>
      </c>
      <c r="CC3043" s="38" t="str">
        <f>IF($BL3043&lt;&gt;"","",SUMIF(#REF!,$BQ3043,#REF!)-P3043)</f>
        <v/>
      </c>
      <c r="CD3043" s="38" t="str">
        <f>IF($BL3043&lt;&gt;"","",SUMIF(#REF!,$BQ3043,#REF!)-Q3043)</f>
        <v/>
      </c>
    </row>
    <row r="3044" spans="1:82" ht="14" hidden="1" customHeight="1" outlineLevel="1" x14ac:dyDescent="0.2">
      <c r="A3044" t="s">
        <v>208</v>
      </c>
      <c r="B3044" t="s">
        <v>1565</v>
      </c>
      <c r="C3044" s="1">
        <f t="shared" si="1197"/>
        <v>5673</v>
      </c>
      <c r="D3044" s="3">
        <f>IF(N3044&gt;0, RANK(N3044,(N3044:P3044,Q3044:AE3044)),0)</f>
        <v>1</v>
      </c>
      <c r="E3044" s="3">
        <f>IF(O3044&gt;0,RANK(O3044,(N3044:P3044,Q3044:AE3044)),0)</f>
        <v>2</v>
      </c>
      <c r="F3044" s="3">
        <f>IF(P3044&gt;0,RANK(P3044,(N3044:P3044,Q3044:AE3044)),0)</f>
        <v>0</v>
      </c>
      <c r="G3044" s="1">
        <f t="shared" si="1195"/>
        <v>1280</v>
      </c>
      <c r="H3044" s="2">
        <f t="shared" si="1196"/>
        <v>0.22563017803631236</v>
      </c>
      <c r="I3044" s="2"/>
      <c r="J3044" s="2">
        <f t="shared" si="1198"/>
        <v>0.6054997355896351</v>
      </c>
      <c r="K3044" s="2">
        <f t="shared" si="1199"/>
        <v>0.37986955755332275</v>
      </c>
      <c r="L3044" s="2">
        <f t="shared" si="1200"/>
        <v>0</v>
      </c>
      <c r="M3044" s="2">
        <f t="shared" si="1201"/>
        <v>1.4630706857042153E-2</v>
      </c>
      <c r="N3044" s="38">
        <v>3435</v>
      </c>
      <c r="O3044" s="38">
        <v>2155</v>
      </c>
      <c r="P3044" s="38"/>
      <c r="Q3044" s="38">
        <v>22</v>
      </c>
      <c r="R3044" s="38">
        <v>14</v>
      </c>
      <c r="S3044" s="38"/>
      <c r="T3044" s="38">
        <v>12</v>
      </c>
      <c r="U3044" s="38">
        <v>20</v>
      </c>
      <c r="V3044" s="38"/>
      <c r="W3044" s="38">
        <v>15</v>
      </c>
      <c r="X3044" s="38"/>
      <c r="Y3044" s="38"/>
      <c r="Z3044" s="38"/>
      <c r="AA3044" s="38"/>
      <c r="AB3044" s="38"/>
      <c r="AC3044" s="38"/>
      <c r="AD3044" s="38"/>
      <c r="AE3044" s="38"/>
      <c r="AF3044" s="38"/>
      <c r="AG3044" s="38"/>
      <c r="AH3044" s="38"/>
      <c r="AI3044" s="38"/>
      <c r="AJ3044" s="38"/>
      <c r="AK3044" s="38"/>
      <c r="AL3044" s="38"/>
      <c r="AM3044" s="38"/>
      <c r="AN3044" s="38"/>
      <c r="AO3044" s="38"/>
      <c r="AP3044" s="38"/>
      <c r="AQ3044" s="38"/>
      <c r="AR3044" s="38"/>
      <c r="AS3044" s="38"/>
      <c r="AT3044" s="38"/>
      <c r="AU3044" s="38"/>
      <c r="AV3044" s="38"/>
      <c r="AW3044" s="38"/>
      <c r="AX3044" s="38"/>
      <c r="AY3044" s="38"/>
      <c r="BA3044" s="3">
        <f>IF(Q3044&gt;0,RANK(Q3044,(N3044:P3044,Q3044:AE3044)),0)</f>
        <v>3</v>
      </c>
      <c r="BB3044" s="3">
        <f>IF(R3044&gt;0,RANK(R3044,(N3044:P3044,Q3044:AE3044)),0)</f>
        <v>6</v>
      </c>
      <c r="BC3044" s="3">
        <f>IF(S3044&gt;0,RANK(S3044,(N3044:P3044,Q3044:AE3044)),0)</f>
        <v>0</v>
      </c>
      <c r="BD3044" s="3">
        <f>IF(T3044&gt;0,RANK(T3044,(N3044:P3044,Q3044:AE3044)),0)</f>
        <v>7</v>
      </c>
      <c r="BE3044" s="2">
        <f t="shared" si="1202"/>
        <v>3.8780186849991186E-3</v>
      </c>
      <c r="BF3044" s="2">
        <f t="shared" si="1203"/>
        <v>2.4678300722721664E-3</v>
      </c>
      <c r="BG3044" s="2">
        <f t="shared" si="1204"/>
        <v>0</v>
      </c>
      <c r="BH3044" s="2">
        <f t="shared" si="1205"/>
        <v>2.1152829190904283E-3</v>
      </c>
      <c r="BJ3044" t="s">
        <v>208</v>
      </c>
      <c r="BK3044" t="s">
        <v>1565</v>
      </c>
      <c r="BL3044">
        <v>9</v>
      </c>
      <c r="BN3044">
        <v>0</v>
      </c>
      <c r="BO3044" s="60">
        <v>51</v>
      </c>
      <c r="BP3044" s="62">
        <v>690</v>
      </c>
      <c r="BQ3044" s="66">
        <f t="shared" si="1206"/>
        <v>51690</v>
      </c>
      <c r="BR3044" s="66">
        <f t="shared" ref="BR3044:BR3107" si="1207">BQ3044</f>
        <v>51690</v>
      </c>
      <c r="BS3044" s="3" t="s">
        <v>1225</v>
      </c>
      <c r="CC3044" s="38" t="str">
        <f>IF($BL3044&lt;&gt;"","",SUMIF(#REF!,$BQ3044,#REF!)-P3044)</f>
        <v/>
      </c>
      <c r="CD3044" s="38" t="str">
        <f>IF($BL3044&lt;&gt;"","",SUMIF(#REF!,$BQ3044,#REF!)-Q3044)</f>
        <v/>
      </c>
    </row>
    <row r="3045" spans="1:82" ht="14" hidden="1" customHeight="1" outlineLevel="1" x14ac:dyDescent="0.2">
      <c r="A3045" t="s">
        <v>1113</v>
      </c>
      <c r="B3045" t="s">
        <v>1565</v>
      </c>
      <c r="C3045" s="1">
        <f t="shared" si="1197"/>
        <v>75909</v>
      </c>
      <c r="D3045" s="3">
        <f>IF(N3045&gt;0, RANK(N3045,(N3045:P3045,Q3045:AE3045)),0)</f>
        <v>1</v>
      </c>
      <c r="E3045" s="3">
        <f>IF(O3045&gt;0,RANK(O3045,(N3045:P3045,Q3045:AE3045)),0)</f>
        <v>2</v>
      </c>
      <c r="F3045" s="3">
        <f>IF(P3045&gt;0,RANK(P3045,(N3045:P3045,Q3045:AE3045)),0)</f>
        <v>0</v>
      </c>
      <c r="G3045" s="1">
        <f t="shared" si="1195"/>
        <v>21784</v>
      </c>
      <c r="H3045" s="2">
        <f t="shared" si="1196"/>
        <v>0.28697519398226823</v>
      </c>
      <c r="I3045" s="2"/>
      <c r="J3045" s="2">
        <f t="shared" si="1198"/>
        <v>0.63456243660172051</v>
      </c>
      <c r="K3045" s="2">
        <f t="shared" si="1199"/>
        <v>0.34758724261945223</v>
      </c>
      <c r="L3045" s="2">
        <f t="shared" si="1200"/>
        <v>0</v>
      </c>
      <c r="M3045" s="2">
        <f t="shared" si="1201"/>
        <v>1.7850320778827256E-2</v>
      </c>
      <c r="N3045" s="38">
        <v>48169</v>
      </c>
      <c r="O3045" s="38">
        <v>26385</v>
      </c>
      <c r="P3045" s="38"/>
      <c r="Q3045" s="38">
        <v>299</v>
      </c>
      <c r="R3045" s="38">
        <v>340</v>
      </c>
      <c r="S3045" s="38"/>
      <c r="T3045" s="38">
        <v>198</v>
      </c>
      <c r="U3045" s="38">
        <v>238</v>
      </c>
      <c r="V3045" s="38"/>
      <c r="W3045" s="38">
        <v>280</v>
      </c>
      <c r="X3045" s="38"/>
      <c r="Y3045" s="38"/>
      <c r="Z3045" s="38"/>
      <c r="AA3045" s="38"/>
      <c r="AB3045" s="38"/>
      <c r="AC3045" s="38"/>
      <c r="AD3045" s="38"/>
      <c r="AE3045" s="38"/>
      <c r="AF3045" s="38"/>
      <c r="AG3045" s="38"/>
      <c r="AH3045" s="38"/>
      <c r="AI3045" s="38"/>
      <c r="AJ3045" s="38"/>
      <c r="AK3045" s="38"/>
      <c r="AL3045" s="38"/>
      <c r="AM3045" s="38"/>
      <c r="AN3045" s="38"/>
      <c r="AO3045" s="38"/>
      <c r="AP3045" s="38"/>
      <c r="AQ3045" s="38"/>
      <c r="AR3045" s="38"/>
      <c r="AS3045" s="38"/>
      <c r="AT3045" s="38"/>
      <c r="AU3045" s="38"/>
      <c r="AV3045" s="38"/>
      <c r="AW3045" s="38"/>
      <c r="AX3045" s="38"/>
      <c r="AY3045" s="38"/>
      <c r="BA3045" s="3">
        <f>IF(Q3045&gt;0,RANK(Q3045,(N3045:P3045,Q3045:AE3045)),0)</f>
        <v>4</v>
      </c>
      <c r="BB3045" s="3">
        <f>IF(R3045&gt;0,RANK(R3045,(N3045:P3045,Q3045:AE3045)),0)</f>
        <v>3</v>
      </c>
      <c r="BC3045" s="3">
        <f>IF(S3045&gt;0,RANK(S3045,(N3045:P3045,Q3045:AE3045)),0)</f>
        <v>0</v>
      </c>
      <c r="BD3045" s="3">
        <f>IF(T3045&gt;0,RANK(T3045,(N3045:P3045,Q3045:AE3045)),0)</f>
        <v>7</v>
      </c>
      <c r="BE3045" s="2">
        <f t="shared" si="1202"/>
        <v>3.9389268729663153E-3</v>
      </c>
      <c r="BF3045" s="2">
        <f t="shared" si="1203"/>
        <v>4.4790472802961438E-3</v>
      </c>
      <c r="BG3045" s="2">
        <f t="shared" si="1204"/>
        <v>0</v>
      </c>
      <c r="BH3045" s="2">
        <f t="shared" si="1205"/>
        <v>2.6083863573489311E-3</v>
      </c>
      <c r="BJ3045" t="s">
        <v>1113</v>
      </c>
      <c r="BK3045" t="s">
        <v>1565</v>
      </c>
      <c r="BL3045">
        <v>3</v>
      </c>
      <c r="BN3045">
        <v>0</v>
      </c>
      <c r="BO3045" s="60">
        <v>51</v>
      </c>
      <c r="BP3045" s="62">
        <v>700</v>
      </c>
      <c r="BQ3045" s="66">
        <f t="shared" si="1206"/>
        <v>51700</v>
      </c>
      <c r="BR3045" s="66">
        <f t="shared" si="1207"/>
        <v>51700</v>
      </c>
      <c r="BS3045" s="3" t="s">
        <v>1225</v>
      </c>
      <c r="CC3045" s="38" t="str">
        <f>IF($BL3045&lt;&gt;"","",SUMIF(#REF!,$BQ3045,#REF!)-P3045)</f>
        <v/>
      </c>
      <c r="CD3045" s="38" t="str">
        <f>IF($BL3045&lt;&gt;"","",SUMIF(#REF!,$BQ3045,#REF!)-Q3045)</f>
        <v/>
      </c>
    </row>
    <row r="3046" spans="1:82" ht="14" hidden="1" customHeight="1" outlineLevel="1" x14ac:dyDescent="0.2">
      <c r="A3046" t="s">
        <v>734</v>
      </c>
      <c r="B3046" t="s">
        <v>1565</v>
      </c>
      <c r="C3046" s="1">
        <f t="shared" si="1197"/>
        <v>86009</v>
      </c>
      <c r="D3046" s="3">
        <f>IF(N3046&gt;0, RANK(N3046,(N3046:P3046,Q3046:AE3046)),0)</f>
        <v>1</v>
      </c>
      <c r="E3046" s="3">
        <f>IF(O3046&gt;0,RANK(O3046,(N3046:P3046,Q3046:AE3046)),0)</f>
        <v>2</v>
      </c>
      <c r="F3046" s="3">
        <f>IF(P3046&gt;0,RANK(P3046,(N3046:P3046,Q3046:AE3046)),0)</f>
        <v>0</v>
      </c>
      <c r="G3046" s="1">
        <f t="shared" si="1195"/>
        <v>35564</v>
      </c>
      <c r="H3046" s="2">
        <f t="shared" si="1196"/>
        <v>0.413491611342999</v>
      </c>
      <c r="I3046" s="2"/>
      <c r="J3046" s="2">
        <f t="shared" si="1198"/>
        <v>0.69691543908195652</v>
      </c>
      <c r="K3046" s="2">
        <f t="shared" si="1199"/>
        <v>0.28342382773895752</v>
      </c>
      <c r="L3046" s="2">
        <f t="shared" si="1200"/>
        <v>0</v>
      </c>
      <c r="M3046" s="2">
        <f t="shared" si="1201"/>
        <v>1.9660733179085954E-2</v>
      </c>
      <c r="N3046" s="38">
        <v>59941</v>
      </c>
      <c r="O3046" s="38">
        <v>24377</v>
      </c>
      <c r="P3046" s="38"/>
      <c r="Q3046" s="38">
        <v>410</v>
      </c>
      <c r="R3046" s="38">
        <v>421</v>
      </c>
      <c r="S3046" s="38"/>
      <c r="T3046" s="38">
        <v>236</v>
      </c>
      <c r="U3046" s="38">
        <v>258</v>
      </c>
      <c r="V3046" s="38"/>
      <c r="W3046" s="38">
        <v>366</v>
      </c>
      <c r="X3046" s="38"/>
      <c r="Y3046" s="38"/>
      <c r="Z3046" s="38"/>
      <c r="AA3046" s="38"/>
      <c r="AB3046" s="38"/>
      <c r="AC3046" s="38"/>
      <c r="AD3046" s="38"/>
      <c r="AE3046" s="38"/>
      <c r="AF3046" s="38"/>
      <c r="AG3046" s="38"/>
      <c r="AH3046" s="38"/>
      <c r="AI3046" s="38"/>
      <c r="AJ3046" s="38"/>
      <c r="AK3046" s="38"/>
      <c r="AL3046" s="38"/>
      <c r="AM3046" s="38"/>
      <c r="AN3046" s="38"/>
      <c r="AO3046" s="38"/>
      <c r="AP3046" s="38"/>
      <c r="AQ3046" s="38"/>
      <c r="AR3046" s="38"/>
      <c r="AS3046" s="38"/>
      <c r="AT3046" s="38"/>
      <c r="AU3046" s="38"/>
      <c r="AV3046" s="38"/>
      <c r="AW3046" s="38"/>
      <c r="AX3046" s="38"/>
      <c r="AY3046" s="38"/>
      <c r="BA3046" s="3">
        <f>IF(Q3046&gt;0,RANK(Q3046,(N3046:P3046,Q3046:AE3046)),0)</f>
        <v>4</v>
      </c>
      <c r="BB3046" s="3">
        <f>IF(R3046&gt;0,RANK(R3046,(N3046:P3046,Q3046:AE3046)),0)</f>
        <v>3</v>
      </c>
      <c r="BC3046" s="3">
        <f>IF(S3046&gt;0,RANK(S3046,(N3046:P3046,Q3046:AE3046)),0)</f>
        <v>0</v>
      </c>
      <c r="BD3046" s="3">
        <f>IF(T3046&gt;0,RANK(T3046,(N3046:P3046,Q3046:AE3046)),0)</f>
        <v>7</v>
      </c>
      <c r="BE3046" s="2">
        <f t="shared" si="1202"/>
        <v>4.7669429943378019E-3</v>
      </c>
      <c r="BF3046" s="2">
        <f t="shared" si="1203"/>
        <v>4.8948365868688162E-3</v>
      </c>
      <c r="BG3046" s="2">
        <f t="shared" si="1204"/>
        <v>0</v>
      </c>
      <c r="BH3046" s="2">
        <f t="shared" si="1205"/>
        <v>2.7438988943017592E-3</v>
      </c>
      <c r="BJ3046" t="s">
        <v>734</v>
      </c>
      <c r="BK3046" t="s">
        <v>1565</v>
      </c>
      <c r="BL3046">
        <v>3</v>
      </c>
      <c r="BN3046">
        <v>0</v>
      </c>
      <c r="BO3046" s="60">
        <v>51</v>
      </c>
      <c r="BP3046" s="62">
        <v>710</v>
      </c>
      <c r="BQ3046" s="66">
        <f t="shared" si="1206"/>
        <v>51710</v>
      </c>
      <c r="BR3046" s="66">
        <f t="shared" si="1207"/>
        <v>51710</v>
      </c>
      <c r="BS3046" s="3" t="s">
        <v>1225</v>
      </c>
      <c r="CC3046" s="38" t="str">
        <f>IF($BL3046&lt;&gt;"","",SUMIF(#REF!,$BQ3046,#REF!)-P3046)</f>
        <v/>
      </c>
      <c r="CD3046" s="38" t="str">
        <f>IF($BL3046&lt;&gt;"","",SUMIF(#REF!,$BQ3046,#REF!)-Q3046)</f>
        <v/>
      </c>
    </row>
    <row r="3047" spans="1:82" ht="14" hidden="1" customHeight="1" outlineLevel="1" x14ac:dyDescent="0.2">
      <c r="A3047" t="s">
        <v>2430</v>
      </c>
      <c r="B3047" t="s">
        <v>1565</v>
      </c>
      <c r="C3047" s="1">
        <f t="shared" si="1197"/>
        <v>1644</v>
      </c>
      <c r="D3047" s="3">
        <f>IF(N3047&gt;0, RANK(N3047,(N3047:P3047,Q3047:AE3047)),0)</f>
        <v>2</v>
      </c>
      <c r="E3047" s="3">
        <f>IF(O3047&gt;0,RANK(O3047,(N3047:P3047,Q3047:AE3047)),0)</f>
        <v>1</v>
      </c>
      <c r="F3047" s="3">
        <f>IF(P3047&gt;0,RANK(P3047,(N3047:P3047,Q3047:AE3047)),0)</f>
        <v>0</v>
      </c>
      <c r="G3047" s="1">
        <f t="shared" si="1195"/>
        <v>716</v>
      </c>
      <c r="H3047" s="2">
        <f t="shared" si="1196"/>
        <v>0.43552311435523117</v>
      </c>
      <c r="I3047" s="2"/>
      <c r="J3047" s="2">
        <f t="shared" si="1198"/>
        <v>0.27858880778588807</v>
      </c>
      <c r="K3047" s="2">
        <f t="shared" si="1199"/>
        <v>0.71411192214111918</v>
      </c>
      <c r="L3047" s="2">
        <f t="shared" si="1200"/>
        <v>0</v>
      </c>
      <c r="M3047" s="2">
        <f t="shared" si="1201"/>
        <v>7.2992700729928028E-3</v>
      </c>
      <c r="N3047" s="38">
        <v>458</v>
      </c>
      <c r="O3047" s="38">
        <v>1174</v>
      </c>
      <c r="P3047" s="38"/>
      <c r="Q3047" s="38">
        <v>4</v>
      </c>
      <c r="R3047" s="38">
        <v>4</v>
      </c>
      <c r="S3047" s="38"/>
      <c r="T3047" s="38">
        <v>3</v>
      </c>
      <c r="U3047" s="38">
        <v>0</v>
      </c>
      <c r="V3047" s="38"/>
      <c r="W3047" s="38">
        <v>1</v>
      </c>
      <c r="X3047" s="38"/>
      <c r="Y3047" s="38"/>
      <c r="Z3047" s="38"/>
      <c r="AA3047" s="38"/>
      <c r="AB3047" s="38"/>
      <c r="AC3047" s="38"/>
      <c r="AD3047" s="38"/>
      <c r="AE3047" s="38"/>
      <c r="AF3047" s="38"/>
      <c r="AG3047" s="38"/>
      <c r="AH3047" s="38"/>
      <c r="AI3047" s="38"/>
      <c r="AJ3047" s="38"/>
      <c r="AK3047" s="38"/>
      <c r="AL3047" s="38"/>
      <c r="AM3047" s="38"/>
      <c r="AN3047" s="38"/>
      <c r="AO3047" s="38"/>
      <c r="AP3047" s="38"/>
      <c r="AQ3047" s="38"/>
      <c r="AR3047" s="38"/>
      <c r="AS3047" s="38"/>
      <c r="AT3047" s="38"/>
      <c r="AU3047" s="38"/>
      <c r="AV3047" s="38"/>
      <c r="AW3047" s="38"/>
      <c r="AX3047" s="38"/>
      <c r="AY3047" s="38"/>
      <c r="BA3047" s="3">
        <f>IF(Q3047&gt;0,RANK(Q3047,(N3047:P3047,Q3047:AE3047)),0)</f>
        <v>3</v>
      </c>
      <c r="BB3047" s="3">
        <f>IF(R3047&gt;0,RANK(R3047,(N3047:P3047,Q3047:AE3047)),0)</f>
        <v>3</v>
      </c>
      <c r="BC3047" s="3">
        <f>IF(S3047&gt;0,RANK(S3047,(N3047:P3047,Q3047:AE3047)),0)</f>
        <v>0</v>
      </c>
      <c r="BD3047" s="3">
        <f>IF(T3047&gt;0,RANK(T3047,(N3047:P3047,Q3047:AE3047)),0)</f>
        <v>5</v>
      </c>
      <c r="BE3047" s="2">
        <f t="shared" si="1202"/>
        <v>2.4330900243309003E-3</v>
      </c>
      <c r="BF3047" s="2">
        <f t="shared" si="1203"/>
        <v>2.4330900243309003E-3</v>
      </c>
      <c r="BG3047" s="2">
        <f t="shared" si="1204"/>
        <v>0</v>
      </c>
      <c r="BH3047" s="2">
        <f t="shared" si="1205"/>
        <v>1.8248175182481751E-3</v>
      </c>
      <c r="BJ3047" t="s">
        <v>2430</v>
      </c>
      <c r="BK3047" t="s">
        <v>1565</v>
      </c>
      <c r="BL3047">
        <v>9</v>
      </c>
      <c r="BN3047">
        <v>0</v>
      </c>
      <c r="BO3047" s="60">
        <v>51</v>
      </c>
      <c r="BP3047" s="62">
        <v>720</v>
      </c>
      <c r="BQ3047" s="66">
        <f t="shared" si="1206"/>
        <v>51720</v>
      </c>
      <c r="BR3047" s="66">
        <f t="shared" si="1207"/>
        <v>51720</v>
      </c>
      <c r="BS3047" s="3" t="s">
        <v>1225</v>
      </c>
      <c r="CC3047" s="38" t="str">
        <f>IF($BL3047&lt;&gt;"","",SUMIF(#REF!,$BQ3047,#REF!)-P3047)</f>
        <v/>
      </c>
      <c r="CD3047" s="38" t="str">
        <f>IF($BL3047&lt;&gt;"","",SUMIF(#REF!,$BQ3047,#REF!)-Q3047)</f>
        <v/>
      </c>
    </row>
    <row r="3048" spans="1:82" ht="14" hidden="1" customHeight="1" outlineLevel="1" x14ac:dyDescent="0.2">
      <c r="A3048" t="s">
        <v>1476</v>
      </c>
      <c r="B3048" t="s">
        <v>1565</v>
      </c>
      <c r="C3048" s="1">
        <f t="shared" si="1197"/>
        <v>13119</v>
      </c>
      <c r="D3048" s="3">
        <f>IF(N3048&gt;0, RANK(N3048,(N3048:P3048,Q3048:AE3048)),0)</f>
        <v>1</v>
      </c>
      <c r="E3048" s="3">
        <f>IF(O3048&gt;0,RANK(O3048,(N3048:P3048,Q3048:AE3048)),0)</f>
        <v>2</v>
      </c>
      <c r="F3048" s="3">
        <f>IF(P3048&gt;0,RANK(P3048,(N3048:P3048,Q3048:AE3048)),0)</f>
        <v>0</v>
      </c>
      <c r="G3048" s="1">
        <f t="shared" si="1195"/>
        <v>9517</v>
      </c>
      <c r="H3048" s="2">
        <f t="shared" si="1196"/>
        <v>0.7254363899687476</v>
      </c>
      <c r="I3048" s="2"/>
      <c r="J3048" s="2">
        <f t="shared" si="1198"/>
        <v>0.85517188810122724</v>
      </c>
      <c r="K3048" s="2">
        <f t="shared" si="1199"/>
        <v>0.12973549813247962</v>
      </c>
      <c r="L3048" s="2">
        <f t="shared" si="1200"/>
        <v>0</v>
      </c>
      <c r="M3048" s="2">
        <f t="shared" si="1201"/>
        <v>1.5092613766293145E-2</v>
      </c>
      <c r="N3048" s="38">
        <v>11219</v>
      </c>
      <c r="O3048" s="38">
        <v>1702</v>
      </c>
      <c r="P3048" s="38"/>
      <c r="Q3048" s="38">
        <v>25</v>
      </c>
      <c r="R3048" s="38">
        <v>44</v>
      </c>
      <c r="S3048" s="38"/>
      <c r="T3048" s="38">
        <v>20</v>
      </c>
      <c r="U3048" s="38">
        <v>67</v>
      </c>
      <c r="V3048" s="38"/>
      <c r="W3048" s="38">
        <v>42</v>
      </c>
      <c r="X3048" s="38"/>
      <c r="Y3048" s="38"/>
      <c r="Z3048" s="38"/>
      <c r="AA3048" s="38"/>
      <c r="AB3048" s="38"/>
      <c r="AC3048" s="38"/>
      <c r="AD3048" s="38"/>
      <c r="AE3048" s="38"/>
      <c r="AF3048" s="38"/>
      <c r="AG3048" s="38"/>
      <c r="AH3048" s="38"/>
      <c r="AI3048" s="38"/>
      <c r="AJ3048" s="38"/>
      <c r="AK3048" s="38"/>
      <c r="AL3048" s="38"/>
      <c r="AM3048" s="38"/>
      <c r="AN3048" s="38"/>
      <c r="AO3048" s="38"/>
      <c r="AP3048" s="38"/>
      <c r="AQ3048" s="38"/>
      <c r="AR3048" s="38"/>
      <c r="AS3048" s="38"/>
      <c r="AT3048" s="38"/>
      <c r="AU3048" s="38"/>
      <c r="AV3048" s="38"/>
      <c r="AW3048" s="38"/>
      <c r="AX3048" s="38"/>
      <c r="AY3048" s="38"/>
      <c r="BA3048" s="3">
        <f>IF(Q3048&gt;0,RANK(Q3048,(N3048:P3048,Q3048:AE3048)),0)</f>
        <v>6</v>
      </c>
      <c r="BB3048" s="3">
        <f>IF(R3048&gt;0,RANK(R3048,(N3048:P3048,Q3048:AE3048)),0)</f>
        <v>4</v>
      </c>
      <c r="BC3048" s="3">
        <f>IF(S3048&gt;0,RANK(S3048,(N3048:P3048,Q3048:AE3048)),0)</f>
        <v>0</v>
      </c>
      <c r="BD3048" s="3">
        <f>IF(T3048&gt;0,RANK(T3048,(N3048:P3048,Q3048:AE3048)),0)</f>
        <v>7</v>
      </c>
      <c r="BE3048" s="2">
        <f t="shared" si="1202"/>
        <v>1.9056330512996417E-3</v>
      </c>
      <c r="BF3048" s="2">
        <f t="shared" si="1203"/>
        <v>3.3539141702873696E-3</v>
      </c>
      <c r="BG3048" s="2">
        <f t="shared" si="1204"/>
        <v>0</v>
      </c>
      <c r="BH3048" s="2">
        <f t="shared" si="1205"/>
        <v>1.5245064410397133E-3</v>
      </c>
      <c r="BJ3048" t="s">
        <v>1476</v>
      </c>
      <c r="BK3048" t="s">
        <v>1565</v>
      </c>
      <c r="BL3048">
        <v>4</v>
      </c>
      <c r="BN3048">
        <v>0</v>
      </c>
      <c r="BO3048" s="60">
        <v>51</v>
      </c>
      <c r="BP3048" s="62">
        <v>730</v>
      </c>
      <c r="BQ3048" s="66">
        <f t="shared" si="1206"/>
        <v>51730</v>
      </c>
      <c r="BR3048" s="66">
        <f t="shared" si="1207"/>
        <v>51730</v>
      </c>
      <c r="BS3048" s="3" t="s">
        <v>1225</v>
      </c>
      <c r="CC3048" s="38" t="str">
        <f>IF($BL3048&lt;&gt;"","",SUMIF(#REF!,$BQ3048,#REF!)-P3048)</f>
        <v/>
      </c>
      <c r="CD3048" s="38" t="str">
        <f>IF($BL3048&lt;&gt;"","",SUMIF(#REF!,$BQ3048,#REF!)-Q3048)</f>
        <v/>
      </c>
    </row>
    <row r="3049" spans="1:82" ht="14" hidden="1" customHeight="1" outlineLevel="1" x14ac:dyDescent="0.2">
      <c r="A3049" t="s">
        <v>1397</v>
      </c>
      <c r="B3049" t="s">
        <v>1565</v>
      </c>
      <c r="C3049" s="1">
        <f t="shared" si="1197"/>
        <v>8065</v>
      </c>
      <c r="D3049" s="3">
        <f>IF(N3049&gt;0, RANK(N3049,(N3049:P3049,Q3049:AE3049)),0)</f>
        <v>2</v>
      </c>
      <c r="E3049" s="3">
        <f>IF(O3049&gt;0,RANK(O3049,(N3049:P3049,Q3049:AE3049)),0)</f>
        <v>1</v>
      </c>
      <c r="F3049" s="3">
        <f>IF(P3049&gt;0,RANK(P3049,(N3049:P3049,Q3049:AE3049)),0)</f>
        <v>0</v>
      </c>
      <c r="G3049" s="1">
        <f t="shared" si="1195"/>
        <v>3681</v>
      </c>
      <c r="H3049" s="2">
        <f t="shared" si="1196"/>
        <v>0.45641661500309982</v>
      </c>
      <c r="I3049" s="2"/>
      <c r="J3049" s="2">
        <f t="shared" si="1198"/>
        <v>0.26274023558586485</v>
      </c>
      <c r="K3049" s="2">
        <f t="shared" si="1199"/>
        <v>0.71915685058896461</v>
      </c>
      <c r="L3049" s="2">
        <f t="shared" si="1200"/>
        <v>0</v>
      </c>
      <c r="M3049" s="2">
        <f t="shared" si="1201"/>
        <v>1.8102913825170597E-2</v>
      </c>
      <c r="N3049" s="38">
        <v>2119</v>
      </c>
      <c r="O3049" s="38">
        <v>5800</v>
      </c>
      <c r="P3049" s="38"/>
      <c r="Q3049" s="38">
        <v>58</v>
      </c>
      <c r="R3049" s="38">
        <v>21</v>
      </c>
      <c r="S3049" s="38"/>
      <c r="T3049" s="38">
        <v>15</v>
      </c>
      <c r="U3049" s="38">
        <v>11</v>
      </c>
      <c r="V3049" s="38"/>
      <c r="W3049" s="38">
        <v>41</v>
      </c>
      <c r="X3049" s="38"/>
      <c r="Y3049" s="38"/>
      <c r="Z3049" s="38"/>
      <c r="AA3049" s="38"/>
      <c r="AB3049" s="38"/>
      <c r="AC3049" s="38"/>
      <c r="AD3049" s="38"/>
      <c r="AE3049" s="38"/>
      <c r="AF3049" s="38"/>
      <c r="AG3049" s="38"/>
      <c r="AH3049" s="38"/>
      <c r="AI3049" s="38"/>
      <c r="AJ3049" s="38"/>
      <c r="AK3049" s="38"/>
      <c r="AL3049" s="38"/>
      <c r="AM3049" s="38"/>
      <c r="AN3049" s="38"/>
      <c r="AO3049" s="38"/>
      <c r="AP3049" s="38"/>
      <c r="AQ3049" s="38"/>
      <c r="AR3049" s="38"/>
      <c r="AS3049" s="38"/>
      <c r="AT3049" s="38"/>
      <c r="AU3049" s="38"/>
      <c r="AV3049" s="38"/>
      <c r="AW3049" s="38"/>
      <c r="AX3049" s="38"/>
      <c r="AY3049" s="38"/>
      <c r="BA3049" s="3">
        <f>IF(Q3049&gt;0,RANK(Q3049,(N3049:P3049,Q3049:AE3049)),0)</f>
        <v>3</v>
      </c>
      <c r="BB3049" s="3">
        <f>IF(R3049&gt;0,RANK(R3049,(N3049:P3049,Q3049:AE3049)),0)</f>
        <v>5</v>
      </c>
      <c r="BC3049" s="3">
        <f>IF(S3049&gt;0,RANK(S3049,(N3049:P3049,Q3049:AE3049)),0)</f>
        <v>0</v>
      </c>
      <c r="BD3049" s="3">
        <f>IF(T3049&gt;0,RANK(T3049,(N3049:P3049,Q3049:AE3049)),0)</f>
        <v>6</v>
      </c>
      <c r="BE3049" s="2">
        <f t="shared" si="1202"/>
        <v>7.1915685058896468E-3</v>
      </c>
      <c r="BF3049" s="2">
        <f t="shared" si="1203"/>
        <v>2.6038437693738374E-3</v>
      </c>
      <c r="BG3049" s="2">
        <f t="shared" si="1204"/>
        <v>0</v>
      </c>
      <c r="BH3049" s="2">
        <f t="shared" si="1205"/>
        <v>1.8598884066955983E-3</v>
      </c>
      <c r="BJ3049" t="s">
        <v>1397</v>
      </c>
      <c r="BK3049" t="s">
        <v>1565</v>
      </c>
      <c r="BL3049">
        <v>1</v>
      </c>
      <c r="BN3049">
        <v>0</v>
      </c>
      <c r="BO3049" s="60">
        <v>51</v>
      </c>
      <c r="BP3049" s="62">
        <v>735</v>
      </c>
      <c r="BQ3049" s="66">
        <f t="shared" si="1206"/>
        <v>51735</v>
      </c>
      <c r="BR3049" s="66">
        <f t="shared" si="1207"/>
        <v>51735</v>
      </c>
      <c r="BS3049" s="3" t="s">
        <v>1225</v>
      </c>
    </row>
    <row r="3050" spans="1:82" ht="14" hidden="1" customHeight="1" outlineLevel="1" x14ac:dyDescent="0.2">
      <c r="A3050" t="s">
        <v>1266</v>
      </c>
      <c r="B3050" t="s">
        <v>1565</v>
      </c>
      <c r="C3050" s="1">
        <f t="shared" si="1197"/>
        <v>41353</v>
      </c>
      <c r="D3050" s="3">
        <f>IF(N3050&gt;0, RANK(N3050,(N3050:P3050,Q3050:AE3050)),0)</f>
        <v>1</v>
      </c>
      <c r="E3050" s="3">
        <f>IF(O3050&gt;0,RANK(O3050,(N3050:P3050,Q3050:AE3050)),0)</f>
        <v>2</v>
      </c>
      <c r="F3050" s="3">
        <f>IF(P3050&gt;0,RANK(P3050,(N3050:P3050,Q3050:AE3050)),0)</f>
        <v>0</v>
      </c>
      <c r="G3050" s="1">
        <f t="shared" si="1195"/>
        <v>15936</v>
      </c>
      <c r="H3050" s="2">
        <f t="shared" si="1196"/>
        <v>0.38536502793025901</v>
      </c>
      <c r="I3050" s="2"/>
      <c r="J3050" s="2">
        <f t="shared" si="1198"/>
        <v>0.68449689260754965</v>
      </c>
      <c r="K3050" s="2">
        <f t="shared" si="1199"/>
        <v>0.29913186467729064</v>
      </c>
      <c r="L3050" s="2">
        <f t="shared" si="1200"/>
        <v>0</v>
      </c>
      <c r="M3050" s="2">
        <f t="shared" si="1201"/>
        <v>1.6371242715159717E-2</v>
      </c>
      <c r="N3050" s="38">
        <v>28306</v>
      </c>
      <c r="O3050" s="38">
        <v>12370</v>
      </c>
      <c r="P3050" s="38"/>
      <c r="Q3050" s="38">
        <v>144</v>
      </c>
      <c r="R3050" s="38">
        <v>149</v>
      </c>
      <c r="S3050" s="38"/>
      <c r="T3050" s="38">
        <v>108</v>
      </c>
      <c r="U3050" s="38">
        <v>175</v>
      </c>
      <c r="V3050" s="38"/>
      <c r="W3050" s="38">
        <v>101</v>
      </c>
      <c r="X3050" s="38"/>
      <c r="Y3050" s="38"/>
      <c r="Z3050" s="38"/>
      <c r="AA3050" s="38"/>
      <c r="AB3050" s="38"/>
      <c r="AC3050" s="38"/>
      <c r="AD3050" s="38"/>
      <c r="AE3050" s="38"/>
      <c r="AF3050" s="38"/>
      <c r="AG3050" s="38"/>
      <c r="AH3050" s="38"/>
      <c r="AI3050" s="38"/>
      <c r="AJ3050" s="38"/>
      <c r="AK3050" s="38"/>
      <c r="AL3050" s="38"/>
      <c r="AM3050" s="38"/>
      <c r="AN3050" s="38"/>
      <c r="AO3050" s="38"/>
      <c r="AP3050" s="38"/>
      <c r="AQ3050" s="38"/>
      <c r="AR3050" s="38"/>
      <c r="AS3050" s="38"/>
      <c r="AT3050" s="38"/>
      <c r="AU3050" s="38"/>
      <c r="AV3050" s="38"/>
      <c r="AW3050" s="38"/>
      <c r="AX3050" s="38"/>
      <c r="AY3050" s="38"/>
      <c r="BA3050" s="3">
        <f>IF(Q3050&gt;0,RANK(Q3050,(N3050:P3050,Q3050:AE3050)),0)</f>
        <v>5</v>
      </c>
      <c r="BB3050" s="3">
        <f>IF(R3050&gt;0,RANK(R3050,(N3050:P3050,Q3050:AE3050)),0)</f>
        <v>4</v>
      </c>
      <c r="BC3050" s="3">
        <f>IF(S3050&gt;0,RANK(S3050,(N3050:P3050,Q3050:AE3050)),0)</f>
        <v>0</v>
      </c>
      <c r="BD3050" s="3">
        <f>IF(T3050&gt;0,RANK(T3050,(N3050:P3050,Q3050:AE3050)),0)</f>
        <v>6</v>
      </c>
      <c r="BE3050" s="2">
        <f t="shared" si="1202"/>
        <v>3.4822141078035451E-3</v>
      </c>
      <c r="BF3050" s="2">
        <f t="shared" si="1203"/>
        <v>3.603124319880057E-3</v>
      </c>
      <c r="BG3050" s="2">
        <f t="shared" si="1204"/>
        <v>0</v>
      </c>
      <c r="BH3050" s="2">
        <f t="shared" si="1205"/>
        <v>2.611660580852659E-3</v>
      </c>
      <c r="BJ3050" t="s">
        <v>1266</v>
      </c>
      <c r="BK3050" t="s">
        <v>1565</v>
      </c>
      <c r="BL3050">
        <v>3</v>
      </c>
      <c r="BN3050">
        <v>0</v>
      </c>
      <c r="BO3050" s="60">
        <v>51</v>
      </c>
      <c r="BP3050" s="62">
        <v>740</v>
      </c>
      <c r="BQ3050" s="66">
        <f t="shared" si="1206"/>
        <v>51740</v>
      </c>
      <c r="BR3050" s="66">
        <f t="shared" si="1207"/>
        <v>51740</v>
      </c>
      <c r="BS3050" s="3" t="s">
        <v>1225</v>
      </c>
    </row>
    <row r="3051" spans="1:82" ht="14" hidden="1" customHeight="1" outlineLevel="1" x14ac:dyDescent="0.2">
      <c r="A3051" t="s">
        <v>1103</v>
      </c>
      <c r="B3051" t="s">
        <v>1565</v>
      </c>
      <c r="C3051" s="1">
        <f t="shared" si="1197"/>
        <v>6583</v>
      </c>
      <c r="D3051" s="3">
        <f>IF(N3051&gt;0, RANK(N3051,(N3051:P3051,Q3051:AE3051)),0)</f>
        <v>1</v>
      </c>
      <c r="E3051" s="3">
        <f>IF(O3051&gt;0,RANK(O3051,(N3051:P3051,Q3051:AE3051)),0)</f>
        <v>2</v>
      </c>
      <c r="F3051" s="3">
        <f>IF(P3051&gt;0,RANK(P3051,(N3051:P3051,Q3051:AE3051)),0)</f>
        <v>0</v>
      </c>
      <c r="G3051" s="1">
        <f t="shared" si="1195"/>
        <v>34</v>
      </c>
      <c r="H3051" s="2">
        <f t="shared" si="1196"/>
        <v>5.1648184718213579E-3</v>
      </c>
      <c r="I3051" s="2"/>
      <c r="J3051" s="2">
        <f t="shared" si="1198"/>
        <v>0.49080966124867081</v>
      </c>
      <c r="K3051" s="2">
        <f t="shared" si="1199"/>
        <v>0.48564484277684944</v>
      </c>
      <c r="L3051" s="2">
        <f t="shared" si="1200"/>
        <v>0</v>
      </c>
      <c r="M3051" s="2">
        <f t="shared" si="1201"/>
        <v>2.3545495974479802E-2</v>
      </c>
      <c r="N3051" s="38">
        <v>3231</v>
      </c>
      <c r="O3051" s="38">
        <v>3197</v>
      </c>
      <c r="P3051" s="38"/>
      <c r="Q3051" s="38">
        <v>47</v>
      </c>
      <c r="R3051" s="38">
        <v>52</v>
      </c>
      <c r="S3051" s="38"/>
      <c r="T3051" s="38">
        <v>11</v>
      </c>
      <c r="U3051" s="38">
        <v>12</v>
      </c>
      <c r="V3051" s="38"/>
      <c r="W3051" s="38">
        <v>33</v>
      </c>
      <c r="X3051" s="38"/>
      <c r="Y3051" s="38"/>
      <c r="Z3051" s="38"/>
      <c r="AA3051" s="38"/>
      <c r="AB3051" s="38"/>
      <c r="AC3051" s="38"/>
      <c r="AD3051" s="38"/>
      <c r="AE3051" s="38"/>
      <c r="AF3051" s="38"/>
      <c r="AG3051" s="38"/>
      <c r="AH3051" s="38"/>
      <c r="AI3051" s="38"/>
      <c r="AJ3051" s="38"/>
      <c r="AK3051" s="38"/>
      <c r="AL3051" s="38"/>
      <c r="AM3051" s="38"/>
      <c r="AN3051" s="38"/>
      <c r="AO3051" s="38"/>
      <c r="AP3051" s="38"/>
      <c r="AQ3051" s="38"/>
      <c r="AR3051" s="38"/>
      <c r="AS3051" s="38"/>
      <c r="AT3051" s="38"/>
      <c r="AU3051" s="38"/>
      <c r="AV3051" s="38"/>
      <c r="AW3051" s="38"/>
      <c r="AX3051" s="38"/>
      <c r="AY3051" s="38"/>
      <c r="BA3051" s="3">
        <f>IF(Q3051&gt;0,RANK(Q3051,(N3051:P3051,Q3051:AE3051)),0)</f>
        <v>4</v>
      </c>
      <c r="BB3051" s="3">
        <f>IF(R3051&gt;0,RANK(R3051,(N3051:P3051,Q3051:AE3051)),0)</f>
        <v>3</v>
      </c>
      <c r="BC3051" s="3">
        <f>IF(S3051&gt;0,RANK(S3051,(N3051:P3051,Q3051:AE3051)),0)</f>
        <v>0</v>
      </c>
      <c r="BD3051" s="3">
        <f>IF(T3051&gt;0,RANK(T3051,(N3051:P3051,Q3051:AE3051)),0)</f>
        <v>7</v>
      </c>
      <c r="BE3051" s="2">
        <f t="shared" si="1202"/>
        <v>7.1396020051648183E-3</v>
      </c>
      <c r="BF3051" s="2">
        <f t="shared" si="1203"/>
        <v>7.8991341333738418E-3</v>
      </c>
      <c r="BG3051" s="2">
        <f t="shared" si="1204"/>
        <v>0</v>
      </c>
      <c r="BH3051" s="2">
        <f t="shared" si="1205"/>
        <v>1.6709706820598512E-3</v>
      </c>
      <c r="BJ3051" t="s">
        <v>1103</v>
      </c>
      <c r="BK3051" t="s">
        <v>1565</v>
      </c>
      <c r="BL3051">
        <v>9</v>
      </c>
      <c r="BN3051">
        <v>0</v>
      </c>
      <c r="BO3051" s="60">
        <v>51</v>
      </c>
      <c r="BP3051" s="62">
        <v>750</v>
      </c>
      <c r="BQ3051" s="66">
        <f t="shared" si="1206"/>
        <v>51750</v>
      </c>
      <c r="BR3051" s="66">
        <f t="shared" si="1207"/>
        <v>51750</v>
      </c>
      <c r="BS3051" s="3" t="s">
        <v>1225</v>
      </c>
    </row>
    <row r="3052" spans="1:82" ht="14" hidden="1" customHeight="1" outlineLevel="1" x14ac:dyDescent="0.2">
      <c r="A3052" t="s">
        <v>1846</v>
      </c>
      <c r="B3052" t="s">
        <v>1565</v>
      </c>
      <c r="C3052" s="1">
        <f t="shared" si="1197"/>
        <v>108731</v>
      </c>
      <c r="D3052" s="3">
        <f>IF(N3052&gt;0, RANK(N3052,(N3052:P3052,Q3052:AE3052)),0)</f>
        <v>1</v>
      </c>
      <c r="E3052" s="3">
        <f>IF(O3052&gt;0,RANK(O3052,(N3052:P3052,Q3052:AE3052)),0)</f>
        <v>2</v>
      </c>
      <c r="F3052" s="3">
        <f>IF(P3052&gt;0,RANK(P3052,(N3052:P3052,Q3052:AE3052)),0)</f>
        <v>0</v>
      </c>
      <c r="G3052" s="1">
        <f t="shared" si="1195"/>
        <v>71669</v>
      </c>
      <c r="H3052" s="2">
        <f t="shared" si="1196"/>
        <v>0.65914044752646439</v>
      </c>
      <c r="I3052" s="2"/>
      <c r="J3052" s="2">
        <f t="shared" si="1198"/>
        <v>0.81586668015561337</v>
      </c>
      <c r="K3052" s="2">
        <f t="shared" si="1199"/>
        <v>0.156726232629149</v>
      </c>
      <c r="L3052" s="2">
        <f t="shared" si="1200"/>
        <v>0</v>
      </c>
      <c r="M3052" s="2">
        <f t="shared" si="1201"/>
        <v>2.740708721523763E-2</v>
      </c>
      <c r="N3052" s="38">
        <v>88710</v>
      </c>
      <c r="O3052" s="38">
        <v>17041</v>
      </c>
      <c r="P3052" s="38"/>
      <c r="Q3052" s="38">
        <v>509</v>
      </c>
      <c r="R3052" s="38">
        <v>915</v>
      </c>
      <c r="S3052" s="38"/>
      <c r="T3052" s="38">
        <v>498</v>
      </c>
      <c r="U3052" s="38">
        <v>470</v>
      </c>
      <c r="V3052" s="38"/>
      <c r="W3052" s="38">
        <v>588</v>
      </c>
      <c r="X3052" s="38"/>
      <c r="Y3052" s="38"/>
      <c r="Z3052" s="38"/>
      <c r="AA3052" s="38"/>
      <c r="AB3052" s="38"/>
      <c r="AC3052" s="38"/>
      <c r="AD3052" s="38"/>
      <c r="AE3052" s="38"/>
      <c r="AF3052" s="38"/>
      <c r="AG3052" s="38"/>
      <c r="AH3052" s="38"/>
      <c r="AI3052" s="38"/>
      <c r="AJ3052" s="38"/>
      <c r="AK3052" s="38"/>
      <c r="AL3052" s="38"/>
      <c r="AM3052" s="38"/>
      <c r="AN3052" s="38"/>
      <c r="AO3052" s="38"/>
      <c r="AP3052" s="38"/>
      <c r="AQ3052" s="38"/>
      <c r="AR3052" s="38"/>
      <c r="AS3052" s="38"/>
      <c r="AT3052" s="38"/>
      <c r="AU3052" s="38"/>
      <c r="AV3052" s="38"/>
      <c r="AW3052" s="38"/>
      <c r="AX3052" s="38"/>
      <c r="AY3052" s="38"/>
      <c r="BA3052" s="3">
        <f>IF(Q3052&gt;0,RANK(Q3052,(N3052:P3052,Q3052:AE3052)),0)</f>
        <v>5</v>
      </c>
      <c r="BB3052" s="3">
        <f>IF(R3052&gt;0,RANK(R3052,(N3052:P3052,Q3052:AE3052)),0)</f>
        <v>3</v>
      </c>
      <c r="BC3052" s="3">
        <f>IF(S3052&gt;0,RANK(S3052,(N3052:P3052,Q3052:AE3052)),0)</f>
        <v>0</v>
      </c>
      <c r="BD3052" s="3">
        <f>IF(T3052&gt;0,RANK(T3052,(N3052:P3052,Q3052:AE3052)),0)</f>
        <v>6</v>
      </c>
      <c r="BE3052" s="2">
        <f t="shared" si="1202"/>
        <v>4.6812776485087053E-3</v>
      </c>
      <c r="BF3052" s="2">
        <f t="shared" si="1203"/>
        <v>8.415263356356513E-3</v>
      </c>
      <c r="BG3052" s="2">
        <f t="shared" si="1204"/>
        <v>0</v>
      </c>
      <c r="BH3052" s="2">
        <f t="shared" si="1205"/>
        <v>4.580110548049774E-3</v>
      </c>
      <c r="BJ3052" t="s">
        <v>1846</v>
      </c>
      <c r="BK3052" t="s">
        <v>1565</v>
      </c>
      <c r="BL3052">
        <v>4</v>
      </c>
      <c r="BN3052">
        <v>0</v>
      </c>
      <c r="BO3052" s="60">
        <v>51</v>
      </c>
      <c r="BP3052" s="62">
        <v>760</v>
      </c>
      <c r="BQ3052" s="66">
        <f t="shared" si="1206"/>
        <v>51760</v>
      </c>
      <c r="BR3052" s="66">
        <f t="shared" si="1207"/>
        <v>51760</v>
      </c>
      <c r="BS3052" s="3" t="s">
        <v>1225</v>
      </c>
    </row>
    <row r="3053" spans="1:82" ht="14" hidden="1" customHeight="1" outlineLevel="1" x14ac:dyDescent="0.2">
      <c r="A3053" t="s">
        <v>106</v>
      </c>
      <c r="B3053" t="s">
        <v>1565</v>
      </c>
      <c r="C3053" s="1">
        <f t="shared" si="1197"/>
        <v>42314</v>
      </c>
      <c r="D3053" s="3">
        <f>IF(N3053&gt;0, RANK(N3053,(N3053:P3053,Q3053:AE3053)),0)</f>
        <v>1</v>
      </c>
      <c r="E3053" s="3">
        <f>IF(O3053&gt;0,RANK(O3053,(N3053:P3053,Q3053:AE3053)),0)</f>
        <v>2</v>
      </c>
      <c r="F3053" s="3">
        <f>IF(P3053&gt;0,RANK(P3053,(N3053:P3053,Q3053:AE3053)),0)</f>
        <v>0</v>
      </c>
      <c r="G3053" s="1">
        <f t="shared" si="1195"/>
        <v>9950</v>
      </c>
      <c r="H3053" s="2">
        <f t="shared" si="1196"/>
        <v>0.23514675993760931</v>
      </c>
      <c r="I3053" s="2"/>
      <c r="J3053" s="2">
        <f t="shared" si="1198"/>
        <v>0.60823840809188445</v>
      </c>
      <c r="K3053" s="2">
        <f t="shared" si="1199"/>
        <v>0.3730916481542752</v>
      </c>
      <c r="L3053" s="2">
        <f t="shared" si="1200"/>
        <v>0</v>
      </c>
      <c r="M3053" s="2">
        <f t="shared" si="1201"/>
        <v>1.8669943753840346E-2</v>
      </c>
      <c r="N3053" s="38">
        <v>25737</v>
      </c>
      <c r="O3053" s="38">
        <v>15787</v>
      </c>
      <c r="P3053" s="38"/>
      <c r="Q3053" s="38">
        <v>206</v>
      </c>
      <c r="R3053" s="38">
        <v>201</v>
      </c>
      <c r="S3053" s="38"/>
      <c r="T3053" s="38">
        <v>108</v>
      </c>
      <c r="U3053" s="38">
        <v>89</v>
      </c>
      <c r="V3053" s="38"/>
      <c r="W3053" s="38">
        <v>186</v>
      </c>
      <c r="X3053" s="38"/>
      <c r="Y3053" s="38"/>
      <c r="Z3053" s="38"/>
      <c r="AA3053" s="38"/>
      <c r="AB3053" s="38"/>
      <c r="AC3053" s="38"/>
      <c r="AD3053" s="38"/>
      <c r="AE3053" s="38"/>
      <c r="AF3053" s="38"/>
      <c r="AG3053" s="38"/>
      <c r="AH3053" s="38"/>
      <c r="AI3053" s="38"/>
      <c r="AJ3053" s="38"/>
      <c r="AK3053" s="38"/>
      <c r="AL3053" s="38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BA3053" s="3">
        <f>IF(Q3053&gt;0,RANK(Q3053,(N3053:P3053,Q3053:AE3053)),0)</f>
        <v>3</v>
      </c>
      <c r="BB3053" s="3">
        <f>IF(R3053&gt;0,RANK(R3053,(N3053:P3053,Q3053:AE3053)),0)</f>
        <v>4</v>
      </c>
      <c r="BC3053" s="3">
        <f>IF(S3053&gt;0,RANK(S3053,(N3053:P3053,Q3053:AE3053)),0)</f>
        <v>0</v>
      </c>
      <c r="BD3053" s="3">
        <f>IF(T3053&gt;0,RANK(T3053,(N3053:P3053,Q3053:AE3053)),0)</f>
        <v>6</v>
      </c>
      <c r="BE3053" s="2">
        <f t="shared" si="1202"/>
        <v>4.8683650801153279E-3</v>
      </c>
      <c r="BF3053" s="2">
        <f t="shared" si="1203"/>
        <v>4.7502008791416549E-3</v>
      </c>
      <c r="BG3053" s="2">
        <f t="shared" si="1204"/>
        <v>0</v>
      </c>
      <c r="BH3053" s="2">
        <f t="shared" si="1205"/>
        <v>2.552346741031337E-3</v>
      </c>
      <c r="BJ3053" t="s">
        <v>106</v>
      </c>
      <c r="BK3053" t="s">
        <v>1565</v>
      </c>
      <c r="BL3053">
        <v>6</v>
      </c>
      <c r="BN3053">
        <v>0</v>
      </c>
      <c r="BO3053" s="60">
        <v>51</v>
      </c>
      <c r="BP3053" s="62">
        <v>770</v>
      </c>
      <c r="BQ3053" s="66">
        <f t="shared" si="1206"/>
        <v>51770</v>
      </c>
      <c r="BR3053" s="66">
        <f t="shared" si="1207"/>
        <v>51770</v>
      </c>
      <c r="BS3053" s="3" t="s">
        <v>1225</v>
      </c>
    </row>
    <row r="3054" spans="1:82" ht="14" hidden="1" customHeight="1" outlineLevel="1" x14ac:dyDescent="0.2">
      <c r="A3054" t="s">
        <v>2823</v>
      </c>
      <c r="B3054" t="s">
        <v>1565</v>
      </c>
      <c r="C3054" s="1">
        <f t="shared" si="1197"/>
        <v>13207</v>
      </c>
      <c r="D3054" s="3">
        <f>IF(N3054&gt;0, RANK(N3054,(N3054:P3054,Q3054:AE3054)),0)</f>
        <v>2</v>
      </c>
      <c r="E3054" s="3">
        <f>IF(O3054&gt;0,RANK(O3054,(N3054:P3054,Q3054:AE3054)),0)</f>
        <v>1</v>
      </c>
      <c r="F3054" s="3">
        <f>IF(P3054&gt;0,RANK(P3054,(N3054:P3054,Q3054:AE3054)),0)</f>
        <v>0</v>
      </c>
      <c r="G3054" s="1">
        <f t="shared" si="1195"/>
        <v>2532</v>
      </c>
      <c r="H3054" s="2">
        <f t="shared" si="1196"/>
        <v>0.19171651396986447</v>
      </c>
      <c r="I3054" s="2"/>
      <c r="J3054" s="2">
        <f t="shared" ref="J3054:J3061" si="1208">IF($C3054=0,"-",N3054/$C3054)</f>
        <v>0.39653214204588477</v>
      </c>
      <c r="K3054" s="2">
        <f t="shared" ref="K3054:K3061" si="1209">IF($C3054=0,"-",O3054/$C3054)</f>
        <v>0.58824865601574927</v>
      </c>
      <c r="L3054" s="2">
        <f t="shared" si="1200"/>
        <v>0</v>
      </c>
      <c r="M3054" s="2">
        <f t="shared" ref="M3054:M3061" si="1210">IF(C3054=0,"-",(1-J3054-K3054-L3054))</f>
        <v>1.5219201938366012E-2</v>
      </c>
      <c r="N3054" s="38">
        <v>5237</v>
      </c>
      <c r="O3054" s="38">
        <v>7769</v>
      </c>
      <c r="P3054" s="38"/>
      <c r="Q3054" s="38">
        <v>60</v>
      </c>
      <c r="R3054" s="38">
        <v>38</v>
      </c>
      <c r="S3054" s="38"/>
      <c r="T3054" s="38">
        <v>21</v>
      </c>
      <c r="U3054" s="38">
        <v>23</v>
      </c>
      <c r="V3054" s="38"/>
      <c r="W3054" s="38">
        <v>59</v>
      </c>
      <c r="X3054" s="38"/>
      <c r="Y3054" s="38"/>
      <c r="Z3054" s="38"/>
      <c r="AA3054" s="38"/>
      <c r="AB3054" s="38"/>
      <c r="AC3054" s="38"/>
      <c r="AD3054" s="38"/>
      <c r="AE3054" s="38"/>
      <c r="AF3054" s="38"/>
      <c r="AG3054" s="38"/>
      <c r="AH3054" s="38"/>
      <c r="AI3054" s="38"/>
      <c r="AJ3054" s="38"/>
      <c r="AK3054" s="38"/>
      <c r="AL3054" s="38"/>
      <c r="AM3054" s="38"/>
      <c r="AN3054" s="38"/>
      <c r="AO3054" s="38"/>
      <c r="AP3054" s="38"/>
      <c r="AQ3054" s="38"/>
      <c r="AR3054" s="38"/>
      <c r="AS3054" s="38"/>
      <c r="AT3054" s="38"/>
      <c r="AU3054" s="38"/>
      <c r="AV3054" s="38"/>
      <c r="AW3054" s="38"/>
      <c r="AX3054" s="38"/>
      <c r="AY3054" s="38"/>
      <c r="BA3054" s="3">
        <f>IF(Q3054&gt;0,RANK(Q3054,(N3054:P3054,Q3054:AE3054)),0)</f>
        <v>3</v>
      </c>
      <c r="BB3054" s="3">
        <f>IF(R3054&gt;0,RANK(R3054,(N3054:P3054,Q3054:AE3054)),0)</f>
        <v>5</v>
      </c>
      <c r="BC3054" s="3">
        <f>IF(S3054&gt;0,RANK(S3054,(N3054:P3054,Q3054:AE3054)),0)</f>
        <v>0</v>
      </c>
      <c r="BD3054" s="3">
        <f>IF(T3054&gt;0,RANK(T3054,(N3054:P3054,Q3054:AE3054)),0)</f>
        <v>7</v>
      </c>
      <c r="BE3054" s="2">
        <f t="shared" si="1202"/>
        <v>4.5430453547361249E-3</v>
      </c>
      <c r="BF3054" s="2">
        <f t="shared" si="1203"/>
        <v>2.8772620579995455E-3</v>
      </c>
      <c r="BG3054" s="2">
        <f t="shared" si="1204"/>
        <v>0</v>
      </c>
      <c r="BH3054" s="2">
        <f t="shared" si="1205"/>
        <v>1.5900658741576437E-3</v>
      </c>
      <c r="BJ3054" t="s">
        <v>2823</v>
      </c>
      <c r="BK3054" t="s">
        <v>1565</v>
      </c>
      <c r="BL3054">
        <v>6</v>
      </c>
      <c r="BN3054">
        <v>0</v>
      </c>
      <c r="BO3054" s="60">
        <v>51</v>
      </c>
      <c r="BP3054" s="62">
        <v>775</v>
      </c>
      <c r="BQ3054" s="66">
        <f t="shared" si="1206"/>
        <v>51775</v>
      </c>
      <c r="BR3054" s="66">
        <f t="shared" si="1207"/>
        <v>51775</v>
      </c>
      <c r="BS3054" s="3" t="s">
        <v>1225</v>
      </c>
    </row>
    <row r="3055" spans="1:82" ht="14" hidden="1" customHeight="1" outlineLevel="1" x14ac:dyDescent="0.2">
      <c r="A3055" t="s">
        <v>1021</v>
      </c>
      <c r="B3055" t="s">
        <v>1565</v>
      </c>
      <c r="C3055" s="1">
        <f t="shared" si="1197"/>
        <v>13626</v>
      </c>
      <c r="D3055" s="3">
        <f>IF(N3055&gt;0, RANK(N3055,(N3055:P3055,Q3055:AE3055)),0)</f>
        <v>1</v>
      </c>
      <c r="E3055" s="3">
        <f>IF(O3055&gt;0,RANK(O3055,(N3055:P3055,Q3055:AE3055)),0)</f>
        <v>2</v>
      </c>
      <c r="F3055" s="3">
        <f>IF(P3055&gt;0,RANK(P3055,(N3055:P3055,Q3055:AE3055)),0)</f>
        <v>0</v>
      </c>
      <c r="G3055" s="1">
        <f t="shared" si="1195"/>
        <v>1814</v>
      </c>
      <c r="H3055" s="2">
        <f t="shared" si="1196"/>
        <v>0.13312784382797593</v>
      </c>
      <c r="I3055" s="2"/>
      <c r="J3055" s="2">
        <f t="shared" si="1208"/>
        <v>0.55717011595479227</v>
      </c>
      <c r="K3055" s="2">
        <f t="shared" si="1209"/>
        <v>0.42404227212681639</v>
      </c>
      <c r="L3055" s="2">
        <f t="shared" ref="L3055:L3061" si="1211">IF($C3055=0,"-",P3055/$C3055)</f>
        <v>0</v>
      </c>
      <c r="M3055" s="2">
        <f t="shared" si="1210"/>
        <v>1.8787611918391345E-2</v>
      </c>
      <c r="N3055" s="38">
        <v>7592</v>
      </c>
      <c r="O3055" s="38">
        <v>5778</v>
      </c>
      <c r="P3055" s="38"/>
      <c r="Q3055" s="38">
        <v>65</v>
      </c>
      <c r="R3055" s="38">
        <v>74</v>
      </c>
      <c r="S3055" s="38"/>
      <c r="T3055" s="38">
        <v>29</v>
      </c>
      <c r="U3055" s="38">
        <v>24</v>
      </c>
      <c r="V3055" s="38"/>
      <c r="W3055" s="38">
        <v>64</v>
      </c>
      <c r="X3055" s="38"/>
      <c r="Y3055" s="38"/>
      <c r="Z3055" s="38"/>
      <c r="AA3055" s="38"/>
      <c r="AB3055" s="38"/>
      <c r="AC3055" s="38"/>
      <c r="AD3055" s="38"/>
      <c r="AE3055" s="38"/>
      <c r="AF3055" s="38"/>
      <c r="AG3055" s="38"/>
      <c r="AH3055" s="38"/>
      <c r="AI3055" s="38"/>
      <c r="AJ3055" s="38"/>
      <c r="AK3055" s="38"/>
      <c r="AL3055" s="38"/>
      <c r="AM3055" s="38"/>
      <c r="AN3055" s="38"/>
      <c r="AO3055" s="38"/>
      <c r="AP3055" s="38"/>
      <c r="AQ3055" s="38"/>
      <c r="AR3055" s="38"/>
      <c r="AS3055" s="38"/>
      <c r="AT3055" s="38"/>
      <c r="AU3055" s="38"/>
      <c r="AV3055" s="38"/>
      <c r="AW3055" s="38"/>
      <c r="AX3055" s="38"/>
      <c r="AY3055" s="38"/>
      <c r="BA3055" s="3">
        <f>IF(Q3055&gt;0,RANK(Q3055,(N3055:P3055,Q3055:AE3055)),0)</f>
        <v>4</v>
      </c>
      <c r="BB3055" s="3">
        <f>IF(R3055&gt;0,RANK(R3055,(N3055:P3055,Q3055:AE3055)),0)</f>
        <v>3</v>
      </c>
      <c r="BC3055" s="3">
        <f>IF(S3055&gt;0,RANK(S3055,(N3055:P3055,Q3055:AE3055)),0)</f>
        <v>0</v>
      </c>
      <c r="BD3055" s="3">
        <f>IF(T3055&gt;0,RANK(T3055,(N3055:P3055,Q3055:AE3055)),0)</f>
        <v>6</v>
      </c>
      <c r="BE3055" s="2">
        <f t="shared" si="1202"/>
        <v>4.7702920886540439E-3</v>
      </c>
      <c r="BF3055" s="2">
        <f t="shared" si="1203"/>
        <v>5.4307940701599881E-3</v>
      </c>
      <c r="BG3055" s="2">
        <f t="shared" si="1204"/>
        <v>0</v>
      </c>
      <c r="BH3055" s="2">
        <f t="shared" si="1205"/>
        <v>2.1282841626302658E-3</v>
      </c>
      <c r="BJ3055" t="s">
        <v>1021</v>
      </c>
      <c r="BK3055" t="s">
        <v>1565</v>
      </c>
      <c r="BL3055">
        <v>6</v>
      </c>
      <c r="BN3055">
        <v>0</v>
      </c>
      <c r="BO3055" s="60">
        <v>51</v>
      </c>
      <c r="BP3055" s="62">
        <v>790</v>
      </c>
      <c r="BQ3055" s="66">
        <f t="shared" si="1206"/>
        <v>51790</v>
      </c>
      <c r="BR3055" s="66">
        <f t="shared" si="1207"/>
        <v>51790</v>
      </c>
      <c r="BS3055" s="3" t="s">
        <v>1225</v>
      </c>
    </row>
    <row r="3056" spans="1:82" ht="14" hidden="1" customHeight="1" outlineLevel="1" x14ac:dyDescent="0.2">
      <c r="A3056" t="s">
        <v>1443</v>
      </c>
      <c r="B3056" t="s">
        <v>1565</v>
      </c>
      <c r="C3056" s="1">
        <f t="shared" ref="C3056:C3061" si="1212">SUM(N3056:AY3056)</f>
        <v>53545</v>
      </c>
      <c r="D3056" s="3">
        <f>IF(N3056&gt;0, RANK(N3056,(N3056:P3056,Q3056:AE3056)),0)</f>
        <v>1</v>
      </c>
      <c r="E3056" s="3">
        <f>IF(O3056&gt;0,RANK(O3056,(N3056:P3056,Q3056:AE3056)),0)</f>
        <v>2</v>
      </c>
      <c r="F3056" s="3">
        <f>IF(P3056&gt;0,RANK(P3056,(N3056:P3056,Q3056:AE3056)),0)</f>
        <v>0</v>
      </c>
      <c r="G3056" s="1">
        <f t="shared" si="1195"/>
        <v>8485</v>
      </c>
      <c r="H3056" s="2">
        <f t="shared" si="1196"/>
        <v>0.15846484265571015</v>
      </c>
      <c r="I3056" s="2"/>
      <c r="J3056" s="2">
        <f t="shared" si="1208"/>
        <v>0.57142590344569988</v>
      </c>
      <c r="K3056" s="2">
        <f t="shared" si="1209"/>
        <v>0.41296106078998973</v>
      </c>
      <c r="L3056" s="2">
        <f t="shared" si="1211"/>
        <v>0</v>
      </c>
      <c r="M3056" s="2">
        <f t="shared" si="1210"/>
        <v>1.561303576431039E-2</v>
      </c>
      <c r="N3056" s="38">
        <v>30597</v>
      </c>
      <c r="O3056" s="38">
        <v>22112</v>
      </c>
      <c r="P3056" s="38"/>
      <c r="Q3056" s="38">
        <v>199</v>
      </c>
      <c r="R3056" s="38">
        <v>177</v>
      </c>
      <c r="S3056" s="38"/>
      <c r="T3056" s="38">
        <v>121</v>
      </c>
      <c r="U3056" s="38">
        <v>146</v>
      </c>
      <c r="V3056" s="38"/>
      <c r="W3056" s="38">
        <v>193</v>
      </c>
      <c r="X3056" s="38"/>
      <c r="Y3056" s="38"/>
      <c r="Z3056" s="38"/>
      <c r="AA3056" s="38"/>
      <c r="AB3056" s="38"/>
      <c r="AC3056" s="38"/>
      <c r="AD3056" s="38"/>
      <c r="AE3056" s="38"/>
      <c r="AF3056" s="38"/>
      <c r="AG3056" s="38"/>
      <c r="AH3056" s="38"/>
      <c r="AI3056" s="38"/>
      <c r="AJ3056" s="38"/>
      <c r="AK3056" s="38"/>
      <c r="AL3056" s="38"/>
      <c r="AM3056" s="38"/>
      <c r="AN3056" s="38"/>
      <c r="AO3056" s="38"/>
      <c r="AP3056" s="38"/>
      <c r="AQ3056" s="38"/>
      <c r="AR3056" s="38"/>
      <c r="AS3056" s="38"/>
      <c r="AT3056" s="38"/>
      <c r="AU3056" s="38"/>
      <c r="AV3056" s="38"/>
      <c r="AW3056" s="38"/>
      <c r="AX3056" s="38"/>
      <c r="AY3056" s="38"/>
      <c r="BA3056" s="3">
        <f>IF(Q3056&gt;0,RANK(Q3056,(N3056:P3056,Q3056:AE3056)),0)</f>
        <v>3</v>
      </c>
      <c r="BB3056" s="3">
        <f>IF(R3056&gt;0,RANK(R3056,(N3056:P3056,Q3056:AE3056)),0)</f>
        <v>5</v>
      </c>
      <c r="BC3056" s="3">
        <f>IF(S3056&gt;0,RANK(S3056,(N3056:P3056,Q3056:AE3056)),0)</f>
        <v>0</v>
      </c>
      <c r="BD3056" s="3">
        <f>IF(T3056&gt;0,RANK(T3056,(N3056:P3056,Q3056:AE3056)),0)</f>
        <v>7</v>
      </c>
      <c r="BE3056" s="2">
        <f t="shared" ref="BE3056:BE3061" si="1213">IF($C3056=0,"-",Q3056/$C3056)</f>
        <v>3.7165001400691006E-3</v>
      </c>
      <c r="BF3056" s="2">
        <f t="shared" ref="BF3056:BF3061" si="1214">IF($C3056=0,"-",R3056/$C3056)</f>
        <v>3.305630777850406E-3</v>
      </c>
      <c r="BG3056" s="2">
        <f t="shared" ref="BG3056:BG3061" si="1215">IF($C3056=0,"-",S3056/$C3056)</f>
        <v>0</v>
      </c>
      <c r="BH3056" s="2">
        <f t="shared" ref="BH3056:BH3061" si="1216">IF($C3056=0,"-",T3056/$C3056)</f>
        <v>2.2597814922028199E-3</v>
      </c>
      <c r="BJ3056" t="s">
        <v>1443</v>
      </c>
      <c r="BK3056" t="s">
        <v>1565</v>
      </c>
      <c r="BL3056">
        <v>2</v>
      </c>
      <c r="BN3056">
        <v>0</v>
      </c>
      <c r="BO3056" s="60">
        <v>51</v>
      </c>
      <c r="BP3056" s="62">
        <v>800</v>
      </c>
      <c r="BQ3056" s="66">
        <f>1000*BO3056+BP3056</f>
        <v>51800</v>
      </c>
      <c r="BR3056" s="66">
        <f t="shared" si="1207"/>
        <v>51800</v>
      </c>
      <c r="BS3056" s="3" t="s">
        <v>1225</v>
      </c>
    </row>
    <row r="3057" spans="1:88" ht="14" hidden="1" customHeight="1" outlineLevel="1" x14ac:dyDescent="0.2">
      <c r="A3057" t="s">
        <v>1808</v>
      </c>
      <c r="B3057" t="s">
        <v>1565</v>
      </c>
      <c r="C3057" s="1">
        <f t="shared" si="1212"/>
        <v>228771</v>
      </c>
      <c r="D3057" s="3">
        <f>IF(N3057&gt;0, RANK(N3057,(N3057:P3057,Q3057:AE3057)),0)</f>
        <v>1</v>
      </c>
      <c r="E3057" s="3">
        <f>IF(O3057&gt;0,RANK(O3057,(N3057:P3057,Q3057:AE3057)),0)</f>
        <v>2</v>
      </c>
      <c r="F3057" s="3">
        <f>IF(P3057&gt;0,RANK(P3057,(N3057:P3057,Q3057:AE3057)),0)</f>
        <v>0</v>
      </c>
      <c r="G3057" s="1">
        <f t="shared" si="1195"/>
        <v>6037</v>
      </c>
      <c r="H3057" s="2">
        <f t="shared" si="1196"/>
        <v>2.6388834249096257E-2</v>
      </c>
      <c r="I3057" s="2"/>
      <c r="J3057" s="2">
        <f t="shared" si="1208"/>
        <v>0.50448701977086252</v>
      </c>
      <c r="K3057" s="2">
        <f t="shared" si="1209"/>
        <v>0.47809818552176631</v>
      </c>
      <c r="L3057" s="2">
        <f t="shared" si="1211"/>
        <v>0</v>
      </c>
      <c r="M3057" s="2">
        <f t="shared" si="1210"/>
        <v>1.7414794707371173E-2</v>
      </c>
      <c r="N3057" s="38">
        <v>115412</v>
      </c>
      <c r="O3057" s="38">
        <v>109375</v>
      </c>
      <c r="P3057" s="38"/>
      <c r="Q3057" s="38">
        <v>1134</v>
      </c>
      <c r="R3057" s="38">
        <v>905</v>
      </c>
      <c r="S3057" s="38"/>
      <c r="T3057" s="38">
        <v>439</v>
      </c>
      <c r="U3057" s="38">
        <v>505</v>
      </c>
      <c r="V3057" s="38"/>
      <c r="W3057" s="38">
        <v>1001</v>
      </c>
      <c r="X3057" s="38"/>
      <c r="Y3057" s="38"/>
      <c r="Z3057" s="38"/>
      <c r="AA3057" s="38"/>
      <c r="AB3057" s="38"/>
      <c r="AC3057" s="38"/>
      <c r="AD3057" s="38"/>
      <c r="AE3057" s="38"/>
      <c r="AF3057" s="38"/>
      <c r="AG3057" s="38"/>
      <c r="AH3057" s="38"/>
      <c r="AI3057" s="38"/>
      <c r="AJ3057" s="38"/>
      <c r="AK3057" s="38"/>
      <c r="AL3057" s="38"/>
      <c r="AM3057" s="38"/>
      <c r="AN3057" s="38"/>
      <c r="AO3057" s="38"/>
      <c r="AP3057" s="38"/>
      <c r="AQ3057" s="38"/>
      <c r="AR3057" s="38"/>
      <c r="AS3057" s="38"/>
      <c r="AT3057" s="38"/>
      <c r="AU3057" s="38"/>
      <c r="AV3057" s="38"/>
      <c r="AW3057" s="38"/>
      <c r="AX3057" s="38"/>
      <c r="AY3057" s="38"/>
      <c r="BA3057" s="3">
        <f>IF(Q3057&gt;0,RANK(Q3057,(N3057:P3057,Q3057:AE3057)),0)</f>
        <v>3</v>
      </c>
      <c r="BB3057" s="3">
        <f>IF(R3057&gt;0,RANK(R3057,(N3057:P3057,Q3057:AE3057)),0)</f>
        <v>5</v>
      </c>
      <c r="BC3057" s="3">
        <f>IF(S3057&gt;0,RANK(S3057,(N3057:P3057,Q3057:AE3057)),0)</f>
        <v>0</v>
      </c>
      <c r="BD3057" s="3">
        <f>IF(T3057&gt;0,RANK(T3057,(N3057:P3057,Q3057:AE3057)),0)</f>
        <v>7</v>
      </c>
      <c r="BE3057" s="2">
        <f t="shared" si="1213"/>
        <v>4.9569219874896729E-3</v>
      </c>
      <c r="BF3057" s="2">
        <f t="shared" si="1214"/>
        <v>3.9559209864886719E-3</v>
      </c>
      <c r="BG3057" s="2">
        <f t="shared" si="1215"/>
        <v>0</v>
      </c>
      <c r="BH3057" s="2">
        <f t="shared" si="1216"/>
        <v>1.9189495172027924E-3</v>
      </c>
      <c r="BJ3057" t="s">
        <v>1808</v>
      </c>
      <c r="BK3057" t="s">
        <v>1565</v>
      </c>
      <c r="BL3057">
        <v>2</v>
      </c>
      <c r="BN3057">
        <v>0</v>
      </c>
      <c r="BO3057" s="60">
        <v>51</v>
      </c>
      <c r="BP3057" s="62">
        <v>810</v>
      </c>
      <c r="BQ3057" s="66">
        <f>1000*BO3057+BP3057</f>
        <v>51810</v>
      </c>
      <c r="BR3057" s="66">
        <f t="shared" si="1207"/>
        <v>51810</v>
      </c>
      <c r="BS3057" s="3" t="s">
        <v>1225</v>
      </c>
    </row>
    <row r="3058" spans="1:88" ht="14" hidden="1" customHeight="1" outlineLevel="1" x14ac:dyDescent="0.2">
      <c r="A3058" t="s">
        <v>1556</v>
      </c>
      <c r="B3058" t="s">
        <v>1565</v>
      </c>
      <c r="C3058" s="1">
        <f t="shared" si="1212"/>
        <v>11319</v>
      </c>
      <c r="D3058" s="3">
        <f>IF(N3058&gt;0, RANK(N3058,(N3058:P3058,Q3058:AE3058)),0)</f>
        <v>2</v>
      </c>
      <c r="E3058" s="3">
        <f>IF(O3058&gt;0,RANK(O3058,(N3058:P3058,Q3058:AE3058)),0)</f>
        <v>1</v>
      </c>
      <c r="F3058" s="3">
        <f>IF(P3058&gt;0,RANK(P3058,(N3058:P3058,Q3058:AE3058)),0)</f>
        <v>0</v>
      </c>
      <c r="G3058" s="1">
        <f t="shared" si="1195"/>
        <v>642</v>
      </c>
      <c r="H3058" s="2">
        <f t="shared" si="1196"/>
        <v>5.6718791412668966E-2</v>
      </c>
      <c r="I3058" s="2"/>
      <c r="J3058" s="2">
        <f t="shared" si="1208"/>
        <v>0.46293842212209557</v>
      </c>
      <c r="K3058" s="2">
        <f t="shared" si="1209"/>
        <v>0.51965721353476457</v>
      </c>
      <c r="L3058" s="2">
        <f t="shared" si="1211"/>
        <v>0</v>
      </c>
      <c r="M3058" s="2">
        <f t="shared" si="1210"/>
        <v>1.7404364343139855E-2</v>
      </c>
      <c r="N3058" s="38">
        <v>5240</v>
      </c>
      <c r="O3058" s="38">
        <v>5882</v>
      </c>
      <c r="P3058" s="38"/>
      <c r="Q3058" s="38">
        <v>69</v>
      </c>
      <c r="R3058" s="38">
        <v>33</v>
      </c>
      <c r="S3058" s="38"/>
      <c r="T3058" s="38">
        <v>30</v>
      </c>
      <c r="U3058" s="38">
        <v>20</v>
      </c>
      <c r="V3058" s="38"/>
      <c r="W3058" s="38">
        <v>45</v>
      </c>
      <c r="X3058" s="38"/>
      <c r="Y3058" s="38"/>
      <c r="Z3058" s="38"/>
      <c r="AA3058" s="38"/>
      <c r="AB3058" s="38"/>
      <c r="AC3058" s="38"/>
      <c r="AD3058" s="38"/>
      <c r="AE3058" s="38"/>
      <c r="AF3058" s="38"/>
      <c r="AG3058" s="38"/>
      <c r="AH3058" s="38"/>
      <c r="AI3058" s="38"/>
      <c r="AJ3058" s="38"/>
      <c r="AK3058" s="38"/>
      <c r="AL3058" s="38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BA3058" s="3">
        <f>IF(Q3058&gt;0,RANK(Q3058,(N3058:P3058,Q3058:AE3058)),0)</f>
        <v>3</v>
      </c>
      <c r="BB3058" s="3">
        <f>IF(R3058&gt;0,RANK(R3058,(N3058:P3058,Q3058:AE3058)),0)</f>
        <v>5</v>
      </c>
      <c r="BC3058" s="3">
        <f>IF(S3058&gt;0,RANK(S3058,(N3058:P3058,Q3058:AE3058)),0)</f>
        <v>0</v>
      </c>
      <c r="BD3058" s="3">
        <f>IF(T3058&gt;0,RANK(T3058,(N3058:P3058,Q3058:AE3058)),0)</f>
        <v>6</v>
      </c>
      <c r="BE3058" s="2">
        <f t="shared" si="1213"/>
        <v>6.0959448714550755E-3</v>
      </c>
      <c r="BF3058" s="2">
        <f t="shared" si="1214"/>
        <v>2.9154518950437317E-3</v>
      </c>
      <c r="BG3058" s="2">
        <f t="shared" si="1215"/>
        <v>0</v>
      </c>
      <c r="BH3058" s="2">
        <f t="shared" si="1216"/>
        <v>2.6504108136761197E-3</v>
      </c>
      <c r="BJ3058" t="s">
        <v>1556</v>
      </c>
      <c r="BK3058" t="s">
        <v>1565</v>
      </c>
      <c r="BL3058">
        <v>6</v>
      </c>
      <c r="BN3058">
        <v>0</v>
      </c>
      <c r="BO3058" s="60">
        <v>51</v>
      </c>
      <c r="BP3058" s="62">
        <v>820</v>
      </c>
      <c r="BQ3058" s="66">
        <f>1000*BO3058+BP3058</f>
        <v>51820</v>
      </c>
      <c r="BR3058" s="66">
        <f t="shared" si="1207"/>
        <v>51820</v>
      </c>
      <c r="BS3058" s="3" t="s">
        <v>1225</v>
      </c>
    </row>
    <row r="3059" spans="1:88" ht="14" hidden="1" customHeight="1" outlineLevel="1" x14ac:dyDescent="0.2">
      <c r="A3059" t="s">
        <v>62</v>
      </c>
      <c r="B3059" t="s">
        <v>1565</v>
      </c>
      <c r="C3059" s="1">
        <f t="shared" si="1212"/>
        <v>7894</v>
      </c>
      <c r="D3059" s="3">
        <f>IF(N3059&gt;0, RANK(N3059,(N3059:P3059,Q3059:AE3059)),0)</f>
        <v>1</v>
      </c>
      <c r="E3059" s="3">
        <f>IF(O3059&gt;0,RANK(O3059,(N3059:P3059,Q3059:AE3059)),0)</f>
        <v>2</v>
      </c>
      <c r="F3059" s="3">
        <f>IF(P3059&gt;0,RANK(P3059,(N3059:P3059,Q3059:AE3059)),0)</f>
        <v>0</v>
      </c>
      <c r="G3059" s="1">
        <f t="shared" si="1195"/>
        <v>3494</v>
      </c>
      <c r="H3059" s="2">
        <f t="shared" si="1196"/>
        <v>0.44261464403344314</v>
      </c>
      <c r="I3059" s="2"/>
      <c r="J3059" s="2">
        <f t="shared" si="1208"/>
        <v>0.71104636432733725</v>
      </c>
      <c r="K3059" s="2">
        <f t="shared" si="1209"/>
        <v>0.26843172029389412</v>
      </c>
      <c r="L3059" s="2">
        <f t="shared" si="1211"/>
        <v>0</v>
      </c>
      <c r="M3059" s="2">
        <f t="shared" si="1210"/>
        <v>2.0521915378768629E-2</v>
      </c>
      <c r="N3059" s="38">
        <v>5613</v>
      </c>
      <c r="O3059" s="38">
        <v>2119</v>
      </c>
      <c r="P3059" s="38"/>
      <c r="Q3059" s="38">
        <v>39</v>
      </c>
      <c r="R3059" s="38">
        <v>46</v>
      </c>
      <c r="S3059" s="38"/>
      <c r="T3059" s="38">
        <v>17</v>
      </c>
      <c r="U3059" s="38">
        <v>17</v>
      </c>
      <c r="V3059" s="38"/>
      <c r="W3059" s="38">
        <v>43</v>
      </c>
      <c r="X3059" s="38"/>
      <c r="Y3059" s="38"/>
      <c r="Z3059" s="38"/>
      <c r="AA3059" s="38"/>
      <c r="AB3059" s="38"/>
      <c r="AC3059" s="38"/>
      <c r="AD3059" s="38"/>
      <c r="AE3059" s="38"/>
      <c r="AF3059" s="38"/>
      <c r="AG3059" s="38"/>
      <c r="AH3059" s="38"/>
      <c r="AI3059" s="38"/>
      <c r="AJ3059" s="38"/>
      <c r="AK3059" s="38"/>
      <c r="AL3059" s="38"/>
      <c r="AM3059" s="38"/>
      <c r="AN3059" s="38"/>
      <c r="AO3059" s="38"/>
      <c r="AP3059" s="38"/>
      <c r="AQ3059" s="38"/>
      <c r="AR3059" s="38"/>
      <c r="AS3059" s="38"/>
      <c r="AT3059" s="38"/>
      <c r="AU3059" s="38"/>
      <c r="AV3059" s="38"/>
      <c r="AW3059" s="38"/>
      <c r="AX3059" s="38"/>
      <c r="AY3059" s="38"/>
      <c r="BA3059" s="3">
        <f>IF(Q3059&gt;0,RANK(Q3059,(N3059:P3059,Q3059:AE3059)),0)</f>
        <v>5</v>
      </c>
      <c r="BB3059" s="3">
        <f>IF(R3059&gt;0,RANK(R3059,(N3059:P3059,Q3059:AE3059)),0)</f>
        <v>3</v>
      </c>
      <c r="BC3059" s="3">
        <f>IF(S3059&gt;0,RANK(S3059,(N3059:P3059,Q3059:AE3059)),0)</f>
        <v>0</v>
      </c>
      <c r="BD3059" s="3">
        <f>IF(T3059&gt;0,RANK(T3059,(N3059:P3059,Q3059:AE3059)),0)</f>
        <v>6</v>
      </c>
      <c r="BE3059" s="2">
        <f t="shared" si="1213"/>
        <v>4.9404611097035719E-3</v>
      </c>
      <c r="BF3059" s="2">
        <f t="shared" si="1214"/>
        <v>5.8272105396503671E-3</v>
      </c>
      <c r="BG3059" s="2">
        <f t="shared" si="1215"/>
        <v>0</v>
      </c>
      <c r="BH3059" s="2">
        <f t="shared" si="1216"/>
        <v>2.1535343298707882E-3</v>
      </c>
      <c r="BJ3059" t="s">
        <v>62</v>
      </c>
      <c r="BK3059" t="s">
        <v>1565</v>
      </c>
      <c r="BL3059">
        <v>1</v>
      </c>
      <c r="BN3059">
        <v>0</v>
      </c>
      <c r="BO3059" s="60">
        <v>51</v>
      </c>
      <c r="BP3059" s="62">
        <v>830</v>
      </c>
      <c r="BQ3059" s="66">
        <f>1000*BO3059+BP3059</f>
        <v>51830</v>
      </c>
      <c r="BR3059" s="66">
        <f t="shared" si="1207"/>
        <v>51830</v>
      </c>
      <c r="BS3059" s="3" t="s">
        <v>1225</v>
      </c>
    </row>
    <row r="3060" spans="1:88" ht="14" hidden="1" customHeight="1" outlineLevel="1" x14ac:dyDescent="0.2">
      <c r="A3060" t="s">
        <v>874</v>
      </c>
      <c r="B3060" t="s">
        <v>1565</v>
      </c>
      <c r="C3060" s="1">
        <f t="shared" si="1212"/>
        <v>11894</v>
      </c>
      <c r="D3060" s="3">
        <f>IF(N3060&gt;0, RANK(N3060,(N3060:P3060,Q3060:AE3060)),0)</f>
        <v>1</v>
      </c>
      <c r="E3060" s="3">
        <f>IF(O3060&gt;0,RANK(O3060,(N3060:P3060,Q3060:AE3060)),0)</f>
        <v>2</v>
      </c>
      <c r="F3060" s="3">
        <f>IF(P3060&gt;0,RANK(P3060,(N3060:P3060,Q3060:AE3060)),0)</f>
        <v>0</v>
      </c>
      <c r="G3060" s="1">
        <f t="shared" si="1195"/>
        <v>1155</v>
      </c>
      <c r="H3060" s="2">
        <f t="shared" si="1196"/>
        <v>9.7107785438035985E-2</v>
      </c>
      <c r="I3060" s="2"/>
      <c r="J3060" s="2">
        <f t="shared" si="1208"/>
        <v>0.53867496216579791</v>
      </c>
      <c r="K3060" s="2">
        <f t="shared" si="1209"/>
        <v>0.44156717672776191</v>
      </c>
      <c r="L3060" s="2">
        <f t="shared" si="1211"/>
        <v>0</v>
      </c>
      <c r="M3060" s="2">
        <f t="shared" si="1210"/>
        <v>1.9757861106440178E-2</v>
      </c>
      <c r="N3060" s="38">
        <v>6407</v>
      </c>
      <c r="O3060" s="38">
        <v>5252</v>
      </c>
      <c r="P3060" s="38"/>
      <c r="Q3060" s="38">
        <v>65</v>
      </c>
      <c r="R3060" s="38">
        <v>50</v>
      </c>
      <c r="S3060" s="38"/>
      <c r="T3060" s="38">
        <v>29</v>
      </c>
      <c r="U3060" s="38">
        <v>19</v>
      </c>
      <c r="V3060" s="38"/>
      <c r="W3060" s="38">
        <v>72</v>
      </c>
      <c r="X3060" s="38"/>
      <c r="Y3060" s="38"/>
      <c r="Z3060" s="38"/>
      <c r="AA3060" s="38"/>
      <c r="AB3060" s="38"/>
      <c r="AC3060" s="38"/>
      <c r="AD3060" s="38"/>
      <c r="AE3060" s="38"/>
      <c r="AF3060" s="38"/>
      <c r="AG3060" s="38"/>
      <c r="AH3060" s="38"/>
      <c r="AI3060" s="38"/>
      <c r="AJ3060" s="38"/>
      <c r="AK3060" s="38"/>
      <c r="AL3060" s="38"/>
      <c r="AM3060" s="38"/>
      <c r="AN3060" s="38"/>
      <c r="AO3060" s="38"/>
      <c r="AP3060" s="38"/>
      <c r="AQ3060" s="38"/>
      <c r="AR3060" s="38"/>
      <c r="AS3060" s="38"/>
      <c r="AT3060" s="38"/>
      <c r="AU3060" s="38"/>
      <c r="AV3060" s="38"/>
      <c r="AW3060" s="38"/>
      <c r="AX3060" s="38"/>
      <c r="AY3060" s="38"/>
      <c r="BA3060" s="3">
        <f>IF(Q3060&gt;0,RANK(Q3060,(N3060:P3060,Q3060:AE3060)),0)</f>
        <v>4</v>
      </c>
      <c r="BB3060" s="3">
        <f>IF(R3060&gt;0,RANK(R3060,(N3060:P3060,Q3060:AE3060)),0)</f>
        <v>5</v>
      </c>
      <c r="BC3060" s="3">
        <f>IF(S3060&gt;0,RANK(S3060,(N3060:P3060,Q3060:AE3060)),0)</f>
        <v>0</v>
      </c>
      <c r="BD3060" s="3">
        <f>IF(T3060&gt;0,RANK(T3060,(N3060:P3060,Q3060:AE3060)),0)</f>
        <v>6</v>
      </c>
      <c r="BE3060" s="2">
        <f t="shared" si="1213"/>
        <v>5.4649403060366575E-3</v>
      </c>
      <c r="BF3060" s="2">
        <f t="shared" si="1214"/>
        <v>4.2038002354128131E-3</v>
      </c>
      <c r="BG3060" s="2">
        <f t="shared" si="1215"/>
        <v>0</v>
      </c>
      <c r="BH3060" s="2">
        <f t="shared" si="1216"/>
        <v>2.4382041365394315E-3</v>
      </c>
      <c r="BJ3060" t="s">
        <v>874</v>
      </c>
      <c r="BK3060" t="s">
        <v>1565</v>
      </c>
      <c r="BL3060">
        <v>6</v>
      </c>
      <c r="BN3060">
        <v>0</v>
      </c>
      <c r="BO3060" s="60">
        <v>51</v>
      </c>
      <c r="BP3060" s="62">
        <v>840</v>
      </c>
      <c r="BQ3060" s="66">
        <f>1000*BO3060+BP3060</f>
        <v>51840</v>
      </c>
      <c r="BR3060" s="66">
        <f t="shared" si="1207"/>
        <v>51840</v>
      </c>
      <c r="BS3060" s="3" t="s">
        <v>1225</v>
      </c>
    </row>
    <row r="3061" spans="1:88" ht="14" customHeight="1" collapsed="1" x14ac:dyDescent="0.2">
      <c r="A3061" t="s">
        <v>988</v>
      </c>
      <c r="B3061" t="s">
        <v>534</v>
      </c>
      <c r="C3061" s="1">
        <f t="shared" si="1212"/>
        <v>4505941</v>
      </c>
      <c r="D3061" s="3">
        <f>IF(N3061&gt;0, RANK(N3061,(N3061:P3061,Q3061:AE3061)),0)</f>
        <v>1</v>
      </c>
      <c r="E3061" s="3">
        <f>IF(O3061&gt;0,RANK(O3061,(N3061:P3061,Q3061:AE3061)),0)</f>
        <v>2</v>
      </c>
      <c r="F3061" s="3">
        <f>IF(P3061&gt;0,RANK(P3061,(N3061:P3061,Q3061:AE3061)),0)</f>
        <v>0</v>
      </c>
      <c r="G3061" s="1">
        <f t="shared" si="1195"/>
        <v>260310</v>
      </c>
      <c r="H3061" s="2">
        <f t="shared" si="1196"/>
        <v>5.7770396904886237E-2</v>
      </c>
      <c r="I3061" s="2"/>
      <c r="J3061" s="2">
        <f t="shared" si="1208"/>
        <v>0.51829240551529632</v>
      </c>
      <c r="K3061" s="2">
        <f t="shared" si="1209"/>
        <v>0.46052200861041015</v>
      </c>
      <c r="L3061" s="2">
        <f t="shared" si="1211"/>
        <v>0</v>
      </c>
      <c r="M3061" s="2">
        <f t="shared" si="1210"/>
        <v>2.1185585874293533E-2</v>
      </c>
      <c r="N3061" s="38">
        <v>2335395</v>
      </c>
      <c r="O3061" s="38">
        <v>2075085</v>
      </c>
      <c r="P3061" s="38"/>
      <c r="Q3061" s="38">
        <v>19814</v>
      </c>
      <c r="R3061" s="38">
        <v>34888</v>
      </c>
      <c r="S3061" s="38"/>
      <c r="T3061" s="38">
        <v>8410</v>
      </c>
      <c r="U3061" s="38">
        <v>8984</v>
      </c>
      <c r="V3061" s="38"/>
      <c r="W3061" s="38">
        <v>23365</v>
      </c>
      <c r="X3061" s="71"/>
      <c r="Y3061" s="38"/>
      <c r="Z3061" s="38"/>
      <c r="AA3061" s="38"/>
      <c r="AB3061" s="38"/>
      <c r="AC3061" s="38"/>
      <c r="AD3061" s="38"/>
      <c r="AE3061" s="38"/>
      <c r="AF3061" s="38"/>
      <c r="AG3061" s="38"/>
      <c r="AH3061" s="38"/>
      <c r="AI3061" s="38"/>
      <c r="AJ3061" s="71"/>
      <c r="AK3061" s="38"/>
      <c r="AL3061" s="71"/>
      <c r="AM3061" s="38"/>
      <c r="AN3061" s="38"/>
      <c r="AO3061" s="38"/>
      <c r="AP3061" s="38"/>
      <c r="AQ3061" s="38"/>
      <c r="AR3061" s="38"/>
      <c r="AS3061" s="38"/>
      <c r="AT3061" s="38"/>
      <c r="AU3061" s="38"/>
      <c r="AV3061" s="38"/>
      <c r="AW3061" s="38"/>
      <c r="AX3061" s="38"/>
      <c r="AY3061" s="38"/>
      <c r="BA3061" s="3">
        <f>IF(Q3061&gt;0,RANK(Q3061,(N3061:P3061,Q3061:AE3061)),0)</f>
        <v>5</v>
      </c>
      <c r="BB3061" s="3">
        <f>IF(R3061&gt;0,RANK(R3061,(N3061:P3061,Q3061:AE3061)),0)</f>
        <v>3</v>
      </c>
      <c r="BC3061" s="3">
        <f>IF(S3061&gt;0,RANK(S3061,(N3061:P3061,Q3061:AE3061)),0)</f>
        <v>0</v>
      </c>
      <c r="BD3061" s="3">
        <f>IF(T3061&gt;0,RANK(T3061,(N3061:P3061,Q3061:AE3061)),0)</f>
        <v>7</v>
      </c>
      <c r="BE3061" s="2">
        <f t="shared" si="1213"/>
        <v>4.3973056904207134E-3</v>
      </c>
      <c r="BF3061" s="2">
        <f t="shared" si="1214"/>
        <v>7.7426668480568206E-3</v>
      </c>
      <c r="BG3061" s="2">
        <f t="shared" si="1215"/>
        <v>0</v>
      </c>
      <c r="BH3061" s="2">
        <f t="shared" si="1216"/>
        <v>1.8664247934005349E-3</v>
      </c>
      <c r="BJ3061" t="s">
        <v>988</v>
      </c>
      <c r="BK3061" t="s">
        <v>534</v>
      </c>
      <c r="BN3061">
        <v>0</v>
      </c>
      <c r="BO3061" s="60">
        <v>51</v>
      </c>
      <c r="BP3061" s="62"/>
      <c r="BQ3061" s="60">
        <v>51</v>
      </c>
      <c r="BR3061" s="60">
        <f t="shared" si="1207"/>
        <v>51</v>
      </c>
      <c r="BS3061" s="3" t="s">
        <v>693</v>
      </c>
      <c r="CF3061" s="38">
        <f>SUM(CF2928:CF3060)</f>
        <v>0</v>
      </c>
    </row>
    <row r="3062" spans="1:88" ht="14" customHeight="1" x14ac:dyDescent="0.2">
      <c r="C3062" s="1"/>
      <c r="E3062" s="3"/>
      <c r="F3062" s="3"/>
      <c r="I3062" s="2"/>
      <c r="N3062" s="38"/>
      <c r="O3062" s="38"/>
      <c r="P3062" s="38"/>
      <c r="Q3062" s="38"/>
      <c r="R3062" s="38"/>
      <c r="S3062" s="38"/>
      <c r="T3062" s="38"/>
      <c r="U3062" s="38"/>
      <c r="V3062" s="38"/>
      <c r="W3062" s="38"/>
      <c r="X3062" s="38"/>
      <c r="Y3062" s="38"/>
      <c r="Z3062" s="38"/>
      <c r="AA3062" s="38"/>
      <c r="AB3062" s="38"/>
      <c r="AC3062" s="38"/>
      <c r="AD3062" s="38"/>
      <c r="AE3062" s="38"/>
      <c r="AF3062" s="38"/>
      <c r="AG3062" s="38"/>
      <c r="AH3062" s="38"/>
      <c r="AI3062" s="38"/>
      <c r="AJ3062" s="38"/>
      <c r="AK3062" s="38"/>
      <c r="AL3062" s="38"/>
      <c r="AM3062" s="38"/>
      <c r="AN3062" s="38"/>
      <c r="AO3062" s="38"/>
      <c r="AP3062" s="38"/>
      <c r="AQ3062" s="38"/>
      <c r="AR3062" s="38"/>
      <c r="AS3062" s="38"/>
      <c r="AT3062" s="38"/>
      <c r="AU3062" s="38"/>
      <c r="AV3062" s="38"/>
      <c r="AW3062" s="38"/>
      <c r="AX3062" s="38"/>
      <c r="AY3062" s="38"/>
      <c r="BA3062" s="3"/>
      <c r="BB3062" s="3"/>
      <c r="BC3062" s="3"/>
      <c r="BD3062" s="3"/>
      <c r="BO3062" s="60"/>
      <c r="BP3062" s="62"/>
      <c r="BQ3062" s="66"/>
      <c r="BR3062" s="66"/>
      <c r="CF3062" s="1"/>
      <c r="CI3062" s="1"/>
      <c r="CJ3062" s="1"/>
    </row>
    <row r="3063" spans="1:88" ht="14" hidden="1" customHeight="1" outlineLevel="1" x14ac:dyDescent="0.2">
      <c r="A3063" t="s">
        <v>1006</v>
      </c>
      <c r="B3063" t="s">
        <v>798</v>
      </c>
      <c r="C3063" s="1">
        <f t="shared" ref="C3063:C3102" si="1217">SUM(N3063:AY3063)</f>
        <v>5365</v>
      </c>
      <c r="D3063" s="3">
        <f>IF(N3063&gt;0, RANK(N3063,(N3063:P3063,Q3063:AE3063)),0)</f>
        <v>2</v>
      </c>
      <c r="E3063" s="3">
        <f>IF(O3063&gt;0,RANK(O3063,(N3063:P3063,Q3063:AE3063)),0)</f>
        <v>1</v>
      </c>
      <c r="F3063" s="3">
        <f>IF(P3063&gt;0,RANK(P3063,(N3063:P3063,Q3063:AE3063)),0)</f>
        <v>3</v>
      </c>
      <c r="G3063" s="1">
        <f t="shared" si="1195"/>
        <v>2312</v>
      </c>
      <c r="H3063" s="2">
        <f t="shared" si="1196"/>
        <v>0.43094128611369992</v>
      </c>
      <c r="I3063" s="2"/>
      <c r="J3063" s="2">
        <f t="shared" ref="J3063:J3102" si="1218">IF($C3063=0,"-",N3063/$C3063)</f>
        <v>0.27120223671947807</v>
      </c>
      <c r="K3063" s="2">
        <f t="shared" ref="K3063:K3102" si="1219">IF($C3063=0,"-",O3063/$C3063)</f>
        <v>0.70214352283317805</v>
      </c>
      <c r="L3063" s="2">
        <f t="shared" ref="L3063:L3101" si="1220">IF($C3063=0,"-",IF(P3063="",0,P3063/$C3063))</f>
        <v>1.3979496738117428E-2</v>
      </c>
      <c r="M3063" s="2">
        <f t="shared" ref="M3063:M3102" si="1221">IF(C3063=0,"-",(1-J3063-K3063-L3063))</f>
        <v>1.2674743709226452E-2</v>
      </c>
      <c r="N3063" s="38">
        <v>1455</v>
      </c>
      <c r="O3063" s="38">
        <v>3767</v>
      </c>
      <c r="P3063" s="38">
        <v>75</v>
      </c>
      <c r="Q3063" s="38">
        <v>20</v>
      </c>
      <c r="R3063" s="38">
        <v>11</v>
      </c>
      <c r="S3063" s="38"/>
      <c r="T3063" s="38">
        <v>8</v>
      </c>
      <c r="U3063" s="38">
        <v>4</v>
      </c>
      <c r="V3063" s="38">
        <v>1</v>
      </c>
      <c r="W3063" s="38">
        <v>20</v>
      </c>
      <c r="X3063" s="38"/>
      <c r="Y3063" s="38">
        <v>0</v>
      </c>
      <c r="Z3063" s="38">
        <v>4</v>
      </c>
      <c r="AA3063" s="38"/>
      <c r="AB3063" s="38"/>
      <c r="AC3063" s="38"/>
      <c r="AD3063" s="38"/>
      <c r="AE3063" s="38"/>
      <c r="AF3063" s="38"/>
      <c r="AG3063" s="38"/>
      <c r="AH3063" s="38"/>
      <c r="AI3063" s="38"/>
      <c r="AJ3063" s="38"/>
      <c r="AK3063" s="38"/>
      <c r="AL3063" s="38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BA3063" s="3">
        <f>IF(Q3063&gt;0,RANK(Q3063,(N3063:P3063,Q3063:AE3063)),0)</f>
        <v>4</v>
      </c>
      <c r="BB3063" s="3">
        <f>IF(R3063&gt;0,RANK(R3063,(N3063:P3063,Q3063:AE3063)),0)</f>
        <v>6</v>
      </c>
      <c r="BC3063" s="3">
        <f>IF(S3063&gt;0,RANK(S3063,(N3063:P3063,Q3063:AE3063)),0)</f>
        <v>0</v>
      </c>
      <c r="BD3063" s="3">
        <f>IF(T3063&gt;0,RANK(T3063,(N3063:P3063,Q3063:AE3063)),0)</f>
        <v>7</v>
      </c>
      <c r="BE3063" s="2">
        <f t="shared" ref="BE3063:BE3102" si="1222">IF($C3063=0,"-",Q3063/$C3063)</f>
        <v>3.727865796831314E-3</v>
      </c>
      <c r="BF3063" s="2">
        <f t="shared" ref="BF3063:BF3102" si="1223">IF($C3063=0,"-",R3063/$C3063)</f>
        <v>2.0503261882572226E-3</v>
      </c>
      <c r="BG3063" s="2">
        <f t="shared" ref="BG3063:BG3102" si="1224">IF($C3063=0,"-",S3063/$C3063)</f>
        <v>0</v>
      </c>
      <c r="BH3063" s="2">
        <f t="shared" ref="BH3063:BH3102" si="1225">IF($C3063=0,"-",T3063/$C3063)</f>
        <v>1.4911463187325257E-3</v>
      </c>
      <c r="BJ3063" t="s">
        <v>1006</v>
      </c>
      <c r="BK3063" t="s">
        <v>798</v>
      </c>
      <c r="BN3063">
        <v>0</v>
      </c>
      <c r="BO3063" s="60">
        <v>53</v>
      </c>
      <c r="BP3063" s="62">
        <v>1</v>
      </c>
      <c r="BQ3063" s="66">
        <f t="shared" ref="BQ3063:BQ3101" si="1226">1000*BO3063+BP3063</f>
        <v>53001</v>
      </c>
      <c r="BR3063" s="66">
        <f t="shared" si="1207"/>
        <v>53001</v>
      </c>
      <c r="BS3063" s="3" t="s">
        <v>3083</v>
      </c>
      <c r="CC3063" s="1"/>
      <c r="CD3063" s="38">
        <f t="shared" ref="CD3063:CD3102" si="1227">C3063-CE3063</f>
        <v>5365</v>
      </c>
      <c r="CF3063" s="1"/>
    </row>
    <row r="3064" spans="1:88" ht="14" hidden="1" customHeight="1" outlineLevel="1" x14ac:dyDescent="0.2">
      <c r="A3064" t="s">
        <v>1713</v>
      </c>
      <c r="B3064" t="s">
        <v>798</v>
      </c>
      <c r="C3064" s="1">
        <f t="shared" si="1217"/>
        <v>11468</v>
      </c>
      <c r="D3064" s="3">
        <f>IF(N3064&gt;0, RANK(N3064,(N3064:P3064,Q3064:AE3064)),0)</f>
        <v>2</v>
      </c>
      <c r="E3064" s="3">
        <f>IF(O3064&gt;0,RANK(O3064,(N3064:P3064,Q3064:AE3064)),0)</f>
        <v>1</v>
      </c>
      <c r="F3064" s="3">
        <f>IF(P3064&gt;0,RANK(P3064,(N3064:P3064,Q3064:AE3064)),0)</f>
        <v>3</v>
      </c>
      <c r="G3064" s="1">
        <f t="shared" si="1195"/>
        <v>2922</v>
      </c>
      <c r="H3064" s="2">
        <f t="shared" si="1196"/>
        <v>0.25479595395884197</v>
      </c>
      <c r="I3064" s="2"/>
      <c r="J3064" s="2">
        <f t="shared" si="1218"/>
        <v>0.35594698290896409</v>
      </c>
      <c r="K3064" s="2">
        <f t="shared" si="1219"/>
        <v>0.61074293686780612</v>
      </c>
      <c r="L3064" s="2">
        <f t="shared" si="1220"/>
        <v>1.5870247645622601E-2</v>
      </c>
      <c r="M3064" s="2">
        <f t="shared" si="1221"/>
        <v>1.7439832577607187E-2</v>
      </c>
      <c r="N3064" s="38">
        <v>4082</v>
      </c>
      <c r="O3064" s="38">
        <v>7004</v>
      </c>
      <c r="P3064" s="38">
        <v>182</v>
      </c>
      <c r="Q3064" s="38">
        <v>59</v>
      </c>
      <c r="R3064" s="38">
        <v>32</v>
      </c>
      <c r="S3064" s="38"/>
      <c r="T3064" s="38">
        <v>13</v>
      </c>
      <c r="U3064" s="38">
        <v>13</v>
      </c>
      <c r="V3064" s="38">
        <v>0</v>
      </c>
      <c r="W3064" s="38">
        <v>72</v>
      </c>
      <c r="X3064" s="38"/>
      <c r="Y3064" s="38">
        <v>1</v>
      </c>
      <c r="Z3064" s="38">
        <v>10</v>
      </c>
      <c r="AA3064" s="38"/>
      <c r="AB3064" s="38"/>
      <c r="AC3064" s="38"/>
      <c r="AD3064" s="38"/>
      <c r="AE3064" s="38"/>
      <c r="AF3064" s="38"/>
      <c r="AG3064" s="38"/>
      <c r="AH3064" s="38"/>
      <c r="AI3064" s="38"/>
      <c r="AJ3064" s="38"/>
      <c r="AK3064" s="38"/>
      <c r="AL3064" s="38"/>
      <c r="AM3064" s="38"/>
      <c r="AN3064" s="38"/>
      <c r="AO3064" s="38"/>
      <c r="AP3064" s="38"/>
      <c r="AQ3064" s="38"/>
      <c r="AR3064" s="38"/>
      <c r="AS3064" s="38"/>
      <c r="AT3064" s="38"/>
      <c r="AU3064" s="38"/>
      <c r="AV3064" s="38"/>
      <c r="AW3064" s="38"/>
      <c r="AX3064" s="38"/>
      <c r="AY3064" s="38"/>
      <c r="BA3064" s="3">
        <f>IF(Q3064&gt;0,RANK(Q3064,(N3064:P3064,Q3064:AE3064)),0)</f>
        <v>5</v>
      </c>
      <c r="BB3064" s="3">
        <f>IF(R3064&gt;0,RANK(R3064,(N3064:P3064,Q3064:AE3064)),0)</f>
        <v>6</v>
      </c>
      <c r="BC3064" s="3">
        <f>IF(S3064&gt;0,RANK(S3064,(N3064:P3064,Q3064:AE3064)),0)</f>
        <v>0</v>
      </c>
      <c r="BD3064" s="3">
        <f>IF(T3064&gt;0,RANK(T3064,(N3064:P3064,Q3064:AE3064)),0)</f>
        <v>7</v>
      </c>
      <c r="BE3064" s="2">
        <f t="shared" si="1222"/>
        <v>5.1447506103941406E-3</v>
      </c>
      <c r="BF3064" s="2">
        <f t="shared" si="1223"/>
        <v>2.7903732124171608E-3</v>
      </c>
      <c r="BG3064" s="2">
        <f t="shared" si="1224"/>
        <v>0</v>
      </c>
      <c r="BH3064" s="2">
        <f t="shared" si="1225"/>
        <v>1.1335891175444715E-3</v>
      </c>
      <c r="BJ3064" t="s">
        <v>1713</v>
      </c>
      <c r="BK3064" t="s">
        <v>798</v>
      </c>
      <c r="BL3064">
        <v>5</v>
      </c>
      <c r="BN3064">
        <v>0</v>
      </c>
      <c r="BO3064" s="60">
        <v>53</v>
      </c>
      <c r="BP3064" s="62">
        <v>3</v>
      </c>
      <c r="BQ3064" s="66">
        <f t="shared" si="1226"/>
        <v>53003</v>
      </c>
      <c r="BR3064" s="66">
        <f t="shared" si="1207"/>
        <v>53003</v>
      </c>
      <c r="BS3064" s="3" t="s">
        <v>3083</v>
      </c>
      <c r="CD3064" s="38">
        <f t="shared" si="1227"/>
        <v>11468</v>
      </c>
      <c r="CF3064" s="1"/>
    </row>
    <row r="3065" spans="1:88" ht="14" hidden="1" customHeight="1" outlineLevel="1" x14ac:dyDescent="0.2">
      <c r="A3065" t="s">
        <v>1077</v>
      </c>
      <c r="B3065" t="s">
        <v>798</v>
      </c>
      <c r="C3065" s="1">
        <f t="shared" si="1217"/>
        <v>100693</v>
      </c>
      <c r="D3065" s="3">
        <f>IF(N3065&gt;0, RANK(N3065,(N3065:P3065,Q3065:AE3065)),0)</f>
        <v>2</v>
      </c>
      <c r="E3065" s="3">
        <f>IF(O3065&gt;0,RANK(O3065,(N3065:P3065,Q3065:AE3065)),0)</f>
        <v>1</v>
      </c>
      <c r="F3065" s="3">
        <f>IF(P3065&gt;0,RANK(P3065,(N3065:P3065,Q3065:AE3065)),0)</f>
        <v>3</v>
      </c>
      <c r="G3065" s="1">
        <f t="shared" si="1195"/>
        <v>21893</v>
      </c>
      <c r="H3065" s="2">
        <f t="shared" si="1196"/>
        <v>0.21742325683016694</v>
      </c>
      <c r="I3065" s="2"/>
      <c r="J3065" s="2">
        <f t="shared" si="1218"/>
        <v>0.37402798605662757</v>
      </c>
      <c r="K3065" s="2">
        <f t="shared" si="1219"/>
        <v>0.59145124288679451</v>
      </c>
      <c r="L3065" s="2">
        <f t="shared" si="1220"/>
        <v>1.4598830107356024E-2</v>
      </c>
      <c r="M3065" s="2">
        <f t="shared" si="1221"/>
        <v>1.9921940949221891E-2</v>
      </c>
      <c r="N3065" s="38">
        <v>37662</v>
      </c>
      <c r="O3065" s="38">
        <v>59555</v>
      </c>
      <c r="P3065" s="38">
        <v>1470</v>
      </c>
      <c r="Q3065" s="38">
        <v>507</v>
      </c>
      <c r="R3065" s="38">
        <v>404</v>
      </c>
      <c r="S3065" s="38"/>
      <c r="T3065" s="38">
        <v>138</v>
      </c>
      <c r="U3065" s="38">
        <v>99</v>
      </c>
      <c r="V3065" s="38">
        <v>13</v>
      </c>
      <c r="W3065" s="38">
        <v>746</v>
      </c>
      <c r="X3065" s="38"/>
      <c r="Y3065" s="38">
        <v>17</v>
      </c>
      <c r="Z3065" s="38">
        <v>82</v>
      </c>
      <c r="AA3065" s="38"/>
      <c r="AB3065" s="38"/>
      <c r="AC3065" s="38"/>
      <c r="AD3065" s="38"/>
      <c r="AE3065" s="38"/>
      <c r="AF3065" s="38"/>
      <c r="AG3065" s="38"/>
      <c r="AH3065" s="38"/>
      <c r="AI3065" s="38"/>
      <c r="AJ3065" s="38"/>
      <c r="AK3065" s="38"/>
      <c r="AL3065" s="38"/>
      <c r="AM3065" s="38"/>
      <c r="AN3065" s="38"/>
      <c r="AO3065" s="38"/>
      <c r="AP3065" s="38"/>
      <c r="AQ3065" s="38"/>
      <c r="AR3065" s="38"/>
      <c r="AS3065" s="38"/>
      <c r="AT3065" s="38"/>
      <c r="AU3065" s="38"/>
      <c r="AV3065" s="38"/>
      <c r="AW3065" s="38"/>
      <c r="AX3065" s="38"/>
      <c r="AY3065" s="38"/>
      <c r="BA3065" s="3">
        <f>IF(Q3065&gt;0,RANK(Q3065,(N3065:P3065,Q3065:AE3065)),0)</f>
        <v>5</v>
      </c>
      <c r="BB3065" s="3">
        <f>IF(R3065&gt;0,RANK(R3065,(N3065:P3065,Q3065:AE3065)),0)</f>
        <v>6</v>
      </c>
      <c r="BC3065" s="3">
        <f>IF(S3065&gt;0,RANK(S3065,(N3065:P3065,Q3065:AE3065)),0)</f>
        <v>0</v>
      </c>
      <c r="BD3065" s="3">
        <f>IF(T3065&gt;0,RANK(T3065,(N3065:P3065,Q3065:AE3065)),0)</f>
        <v>7</v>
      </c>
      <c r="BE3065" s="2">
        <f t="shared" si="1222"/>
        <v>5.0351067104962609E-3</v>
      </c>
      <c r="BF3065" s="2">
        <f t="shared" si="1223"/>
        <v>4.0121954852869613E-3</v>
      </c>
      <c r="BG3065" s="2">
        <f t="shared" si="1224"/>
        <v>0</v>
      </c>
      <c r="BH3065" s="2">
        <f t="shared" si="1225"/>
        <v>1.3705024182415859E-3</v>
      </c>
      <c r="BJ3065" t="s">
        <v>1077</v>
      </c>
      <c r="BK3065" t="s">
        <v>798</v>
      </c>
      <c r="BL3065">
        <v>4</v>
      </c>
      <c r="BN3065">
        <v>0</v>
      </c>
      <c r="BO3065" s="60">
        <v>53</v>
      </c>
      <c r="BP3065" s="62">
        <v>5</v>
      </c>
      <c r="BQ3065" s="66">
        <f t="shared" si="1226"/>
        <v>53005</v>
      </c>
      <c r="BR3065" s="66">
        <f t="shared" si="1207"/>
        <v>53005</v>
      </c>
      <c r="BS3065" s="3" t="s">
        <v>3083</v>
      </c>
      <c r="CD3065" s="38">
        <f t="shared" si="1227"/>
        <v>100693</v>
      </c>
    </row>
    <row r="3066" spans="1:88" ht="14" hidden="1" customHeight="1" outlineLevel="1" x14ac:dyDescent="0.2">
      <c r="A3066" t="s">
        <v>181</v>
      </c>
      <c r="B3066" t="s">
        <v>798</v>
      </c>
      <c r="C3066" s="1">
        <f t="shared" si="1217"/>
        <v>42191</v>
      </c>
      <c r="D3066" s="3">
        <f>IF(N3066&gt;0, RANK(N3066,(N3066:P3066,Q3066:AE3066)),0)</f>
        <v>2</v>
      </c>
      <c r="E3066" s="3">
        <f>IF(O3066&gt;0,RANK(O3066,(N3066:P3066,Q3066:AE3066)),0)</f>
        <v>1</v>
      </c>
      <c r="F3066" s="3">
        <f>IF(P3066&gt;0,RANK(P3066,(N3066:P3066,Q3066:AE3066)),0)</f>
        <v>3</v>
      </c>
      <c r="G3066" s="1">
        <f t="shared" si="1195"/>
        <v>3966</v>
      </c>
      <c r="H3066" s="2">
        <f t="shared" si="1196"/>
        <v>9.4001090279917515E-2</v>
      </c>
      <c r="I3066" s="2"/>
      <c r="J3066" s="2">
        <f t="shared" si="1218"/>
        <v>0.4360408617951696</v>
      </c>
      <c r="K3066" s="2">
        <f t="shared" si="1219"/>
        <v>0.53004195207508709</v>
      </c>
      <c r="L3066" s="2">
        <f t="shared" si="1220"/>
        <v>1.5998672702709108E-2</v>
      </c>
      <c r="M3066" s="2">
        <f t="shared" si="1221"/>
        <v>1.7918513427034152E-2</v>
      </c>
      <c r="N3066" s="38">
        <v>18397</v>
      </c>
      <c r="O3066" s="38">
        <v>22363</v>
      </c>
      <c r="P3066" s="38">
        <v>675</v>
      </c>
      <c r="Q3066" s="38">
        <v>155</v>
      </c>
      <c r="R3066" s="38">
        <v>174</v>
      </c>
      <c r="S3066" s="38"/>
      <c r="T3066" s="38">
        <v>57</v>
      </c>
      <c r="U3066" s="38">
        <v>36</v>
      </c>
      <c r="V3066" s="38">
        <v>9</v>
      </c>
      <c r="W3066" s="38">
        <v>298</v>
      </c>
      <c r="X3066" s="38"/>
      <c r="Y3066" s="38">
        <v>6</v>
      </c>
      <c r="Z3066" s="38">
        <v>21</v>
      </c>
      <c r="AA3066" s="38"/>
      <c r="AB3066" s="38"/>
      <c r="AC3066" s="38"/>
      <c r="AD3066" s="38"/>
      <c r="AE3066" s="38"/>
      <c r="AF3066" s="38"/>
      <c r="AG3066" s="38"/>
      <c r="AH3066" s="38"/>
      <c r="AI3066" s="38"/>
      <c r="AJ3066" s="38"/>
      <c r="AK3066" s="38"/>
      <c r="AL3066" s="38"/>
      <c r="AM3066" s="38"/>
      <c r="AN3066" s="38"/>
      <c r="AO3066" s="38"/>
      <c r="AP3066" s="38"/>
      <c r="AQ3066" s="38"/>
      <c r="AR3066" s="38"/>
      <c r="AS3066" s="38"/>
      <c r="AT3066" s="38"/>
      <c r="AU3066" s="38"/>
      <c r="AV3066" s="38"/>
      <c r="AW3066" s="38"/>
      <c r="AX3066" s="38"/>
      <c r="AY3066" s="38"/>
      <c r="BA3066" s="3">
        <f>IF(Q3066&gt;0,RANK(Q3066,(N3066:P3066,Q3066:AE3066)),0)</f>
        <v>6</v>
      </c>
      <c r="BB3066" s="3">
        <f>IF(R3066&gt;0,RANK(R3066,(N3066:P3066,Q3066:AE3066)),0)</f>
        <v>5</v>
      </c>
      <c r="BC3066" s="3">
        <f>IF(S3066&gt;0,RANK(S3066,(N3066:P3066,Q3066:AE3066)),0)</f>
        <v>0</v>
      </c>
      <c r="BD3066" s="3">
        <f>IF(T3066&gt;0,RANK(T3066,(N3066:P3066,Q3066:AE3066)),0)</f>
        <v>7</v>
      </c>
      <c r="BE3066" s="2">
        <f t="shared" si="1222"/>
        <v>3.6737692872887582E-3</v>
      </c>
      <c r="BF3066" s="2">
        <f t="shared" si="1223"/>
        <v>4.1241022966983483E-3</v>
      </c>
      <c r="BG3066" s="2">
        <f t="shared" si="1224"/>
        <v>0</v>
      </c>
      <c r="BH3066" s="2">
        <f t="shared" si="1225"/>
        <v>1.3509990282287692E-3</v>
      </c>
      <c r="BJ3066" t="s">
        <v>181</v>
      </c>
      <c r="BK3066" t="s">
        <v>798</v>
      </c>
      <c r="BL3066">
        <v>8</v>
      </c>
      <c r="BN3066">
        <v>0</v>
      </c>
      <c r="BO3066" s="60">
        <v>53</v>
      </c>
      <c r="BP3066" s="62">
        <v>7</v>
      </c>
      <c r="BQ3066" s="66">
        <f t="shared" si="1226"/>
        <v>53007</v>
      </c>
      <c r="BR3066" s="66">
        <f t="shared" si="1207"/>
        <v>53007</v>
      </c>
      <c r="BS3066" s="3" t="s">
        <v>3083</v>
      </c>
      <c r="CC3066" s="1"/>
      <c r="CD3066" s="38">
        <f t="shared" si="1227"/>
        <v>42191</v>
      </c>
      <c r="CF3066" s="1"/>
    </row>
    <row r="3067" spans="1:88" ht="14" hidden="1" customHeight="1" outlineLevel="1" x14ac:dyDescent="0.2">
      <c r="A3067" t="s">
        <v>333</v>
      </c>
      <c r="B3067" t="s">
        <v>798</v>
      </c>
      <c r="C3067" s="1">
        <f t="shared" si="1217"/>
        <v>48663</v>
      </c>
      <c r="D3067" s="3">
        <f>IF(N3067&gt;0, RANK(N3067,(N3067:P3067,Q3067:AE3067)),0)</f>
        <v>1</v>
      </c>
      <c r="E3067" s="3">
        <f>IF(O3067&gt;0,RANK(O3067,(N3067:P3067,Q3067:AE3067)),0)</f>
        <v>2</v>
      </c>
      <c r="F3067" s="3">
        <f>IF(P3067&gt;0,RANK(P3067,(N3067:P3067,Q3067:AE3067)),0)</f>
        <v>3</v>
      </c>
      <c r="G3067" s="1">
        <f t="shared" si="1195"/>
        <v>3808</v>
      </c>
      <c r="H3067" s="2">
        <f t="shared" si="1196"/>
        <v>7.8252471076587962E-2</v>
      </c>
      <c r="I3067" s="2"/>
      <c r="J3067" s="2">
        <f t="shared" si="1218"/>
        <v>0.5227791134948524</v>
      </c>
      <c r="K3067" s="2">
        <f t="shared" si="1219"/>
        <v>0.44452664241826439</v>
      </c>
      <c r="L3067" s="2">
        <f t="shared" si="1220"/>
        <v>1.3994205042845693E-2</v>
      </c>
      <c r="M3067" s="2">
        <f t="shared" si="1221"/>
        <v>1.8700039044037511E-2</v>
      </c>
      <c r="N3067" s="38">
        <v>25440</v>
      </c>
      <c r="O3067" s="38">
        <v>21632</v>
      </c>
      <c r="P3067" s="38">
        <v>681</v>
      </c>
      <c r="Q3067" s="38">
        <v>162</v>
      </c>
      <c r="R3067" s="38">
        <v>286</v>
      </c>
      <c r="S3067" s="38"/>
      <c r="T3067" s="38">
        <v>74</v>
      </c>
      <c r="U3067" s="38">
        <v>51</v>
      </c>
      <c r="V3067" s="38">
        <v>10</v>
      </c>
      <c r="W3067" s="38">
        <v>273</v>
      </c>
      <c r="X3067" s="38"/>
      <c r="Y3067" s="38">
        <v>7</v>
      </c>
      <c r="Z3067" s="38">
        <v>47</v>
      </c>
      <c r="AA3067" s="38"/>
      <c r="AB3067" s="38"/>
      <c r="AC3067" s="38"/>
      <c r="AD3067" s="38"/>
      <c r="AE3067" s="38"/>
      <c r="AF3067" s="38"/>
      <c r="AG3067" s="38"/>
      <c r="AH3067" s="38"/>
      <c r="AI3067" s="38"/>
      <c r="AJ3067" s="38"/>
      <c r="AK3067" s="38"/>
      <c r="AL3067" s="38"/>
      <c r="AM3067" s="38"/>
      <c r="AN3067" s="38"/>
      <c r="AO3067" s="38"/>
      <c r="AP3067" s="38"/>
      <c r="AQ3067" s="38"/>
      <c r="AR3067" s="38"/>
      <c r="AS3067" s="38"/>
      <c r="AT3067" s="38"/>
      <c r="AU3067" s="38"/>
      <c r="AV3067" s="38"/>
      <c r="AW3067" s="38"/>
      <c r="AX3067" s="38"/>
      <c r="AY3067" s="38"/>
      <c r="BA3067" s="3">
        <f>IF(Q3067&gt;0,RANK(Q3067,(N3067:P3067,Q3067:AE3067)),0)</f>
        <v>6</v>
      </c>
      <c r="BB3067" s="3">
        <f>IF(R3067&gt;0,RANK(R3067,(N3067:P3067,Q3067:AE3067)),0)</f>
        <v>4</v>
      </c>
      <c r="BC3067" s="3">
        <f>IF(S3067&gt;0,RANK(S3067,(N3067:P3067,Q3067:AE3067)),0)</f>
        <v>0</v>
      </c>
      <c r="BD3067" s="3">
        <f>IF(T3067&gt;0,RANK(T3067,(N3067:P3067,Q3067:AE3067)),0)</f>
        <v>7</v>
      </c>
      <c r="BE3067" s="2">
        <f t="shared" si="1222"/>
        <v>3.3290179397077861E-3</v>
      </c>
      <c r="BF3067" s="2">
        <f t="shared" si="1223"/>
        <v>5.8771551281260916E-3</v>
      </c>
      <c r="BG3067" s="2">
        <f t="shared" si="1224"/>
        <v>0</v>
      </c>
      <c r="BH3067" s="2">
        <f t="shared" si="1225"/>
        <v>1.5206625156689887E-3</v>
      </c>
      <c r="BJ3067" t="s">
        <v>333</v>
      </c>
      <c r="BK3067" t="s">
        <v>798</v>
      </c>
      <c r="BL3067">
        <v>6</v>
      </c>
      <c r="BN3067">
        <v>0</v>
      </c>
      <c r="BO3067" s="60">
        <v>53</v>
      </c>
      <c r="BP3067" s="62">
        <v>9</v>
      </c>
      <c r="BQ3067" s="66">
        <f t="shared" si="1226"/>
        <v>53009</v>
      </c>
      <c r="BR3067" s="66">
        <f t="shared" si="1207"/>
        <v>53009</v>
      </c>
      <c r="BS3067" s="3" t="s">
        <v>3083</v>
      </c>
      <c r="CD3067" s="38">
        <f t="shared" si="1227"/>
        <v>48663</v>
      </c>
    </row>
    <row r="3068" spans="1:88" ht="14" hidden="1" customHeight="1" outlineLevel="1" x14ac:dyDescent="0.2">
      <c r="A3068" t="s">
        <v>385</v>
      </c>
      <c r="B3068" t="s">
        <v>798</v>
      </c>
      <c r="C3068" s="1">
        <f t="shared" si="1217"/>
        <v>276578</v>
      </c>
      <c r="D3068" s="3">
        <f>IF(N3068&gt;0, RANK(N3068,(N3068:P3068,Q3068:AE3068)),0)</f>
        <v>1</v>
      </c>
      <c r="E3068" s="3">
        <f>IF(O3068&gt;0,RANK(O3068,(N3068:P3068,Q3068:AE3068)),0)</f>
        <v>2</v>
      </c>
      <c r="F3068" s="3">
        <f>IF(P3068&gt;0,RANK(P3068,(N3068:P3068,Q3068:AE3068)),0)</f>
        <v>3</v>
      </c>
      <c r="G3068" s="1">
        <f t="shared" si="1195"/>
        <v>19208</v>
      </c>
      <c r="H3068" s="2">
        <f t="shared" si="1196"/>
        <v>6.9448763097571031E-2</v>
      </c>
      <c r="I3068" s="2"/>
      <c r="J3068" s="2">
        <f t="shared" si="1218"/>
        <v>0.51777798668006858</v>
      </c>
      <c r="K3068" s="2">
        <f t="shared" si="1219"/>
        <v>0.44832922358249755</v>
      </c>
      <c r="L3068" s="2">
        <f t="shared" si="1220"/>
        <v>1.4223835590683279E-2</v>
      </c>
      <c r="M3068" s="2">
        <f t="shared" si="1221"/>
        <v>1.9668954146750593E-2</v>
      </c>
      <c r="N3068" s="38">
        <v>143206</v>
      </c>
      <c r="O3068" s="38">
        <v>123998</v>
      </c>
      <c r="P3068" s="38">
        <v>3934</v>
      </c>
      <c r="Q3068" s="38">
        <v>1096</v>
      </c>
      <c r="R3068" s="38">
        <v>1448</v>
      </c>
      <c r="S3068" s="38"/>
      <c r="T3068" s="38">
        <v>445</v>
      </c>
      <c r="U3068" s="38">
        <v>320</v>
      </c>
      <c r="V3068" s="38">
        <v>53</v>
      </c>
      <c r="W3068" s="38">
        <v>1783</v>
      </c>
      <c r="X3068" s="38"/>
      <c r="Y3068" s="38">
        <v>56</v>
      </c>
      <c r="Z3068" s="38">
        <v>239</v>
      </c>
      <c r="AA3068" s="38"/>
      <c r="AB3068" s="38"/>
      <c r="AC3068" s="38"/>
      <c r="AD3068" s="38"/>
      <c r="AE3068" s="38"/>
      <c r="AF3068" s="38"/>
      <c r="AG3068" s="38"/>
      <c r="AH3068" s="38"/>
      <c r="AI3068" s="38"/>
      <c r="AJ3068" s="38"/>
      <c r="AK3068" s="38"/>
      <c r="AL3068" s="38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BA3068" s="3">
        <f>IF(Q3068&gt;0,RANK(Q3068,(N3068:P3068,Q3068:AE3068)),0)</f>
        <v>6</v>
      </c>
      <c r="BB3068" s="3">
        <f>IF(R3068&gt;0,RANK(R3068,(N3068:P3068,Q3068:AE3068)),0)</f>
        <v>5</v>
      </c>
      <c r="BC3068" s="3">
        <f>IF(S3068&gt;0,RANK(S3068,(N3068:P3068,Q3068:AE3068)),0)</f>
        <v>0</v>
      </c>
      <c r="BD3068" s="3">
        <f>IF(T3068&gt;0,RANK(T3068,(N3068:P3068,Q3068:AE3068)),0)</f>
        <v>7</v>
      </c>
      <c r="BE3068" s="2">
        <f t="shared" si="1222"/>
        <v>3.9627157619188799E-3</v>
      </c>
      <c r="BF3068" s="2">
        <f t="shared" si="1223"/>
        <v>5.2354127949439215E-3</v>
      </c>
      <c r="BG3068" s="2">
        <f t="shared" si="1224"/>
        <v>0</v>
      </c>
      <c r="BH3068" s="2">
        <f t="shared" si="1225"/>
        <v>1.6089493741367716E-3</v>
      </c>
      <c r="BJ3068" t="s">
        <v>385</v>
      </c>
      <c r="BK3068" t="s">
        <v>798</v>
      </c>
      <c r="BL3068">
        <v>3</v>
      </c>
      <c r="BN3068">
        <v>0</v>
      </c>
      <c r="BO3068" s="60">
        <v>53</v>
      </c>
      <c r="BP3068" s="62">
        <v>11</v>
      </c>
      <c r="BQ3068" s="66">
        <f t="shared" si="1226"/>
        <v>53011</v>
      </c>
      <c r="BR3068" s="66">
        <f t="shared" si="1207"/>
        <v>53011</v>
      </c>
      <c r="BS3068" s="3" t="s">
        <v>3083</v>
      </c>
      <c r="CD3068" s="38">
        <f t="shared" si="1227"/>
        <v>276578</v>
      </c>
    </row>
    <row r="3069" spans="1:88" ht="14" hidden="1" customHeight="1" outlineLevel="1" x14ac:dyDescent="0.2">
      <c r="A3069" t="s">
        <v>1470</v>
      </c>
      <c r="B3069" t="s">
        <v>798</v>
      </c>
      <c r="C3069" s="1">
        <f t="shared" si="1217"/>
        <v>2485</v>
      </c>
      <c r="D3069" s="3">
        <f>IF(N3069&gt;0, RANK(N3069,(N3069:P3069,Q3069:AE3069)),0)</f>
        <v>2</v>
      </c>
      <c r="E3069" s="3">
        <f>IF(O3069&gt;0,RANK(O3069,(N3069:P3069,Q3069:AE3069)),0)</f>
        <v>1</v>
      </c>
      <c r="F3069" s="3">
        <f>IF(P3069&gt;0,RANK(P3069,(N3069:P3069,Q3069:AE3069)),0)</f>
        <v>3</v>
      </c>
      <c r="G3069" s="1">
        <f t="shared" si="1195"/>
        <v>1076</v>
      </c>
      <c r="H3069" s="2">
        <f t="shared" si="1196"/>
        <v>0.43299798792756539</v>
      </c>
      <c r="I3069" s="2"/>
      <c r="J3069" s="2">
        <f t="shared" si="1218"/>
        <v>0.2659959758551308</v>
      </c>
      <c r="K3069" s="2">
        <f t="shared" si="1219"/>
        <v>0.69899396378269618</v>
      </c>
      <c r="L3069" s="2">
        <f t="shared" si="1220"/>
        <v>2.0120724346076459E-2</v>
      </c>
      <c r="M3069" s="2">
        <f t="shared" si="1221"/>
        <v>1.4889336016096565E-2</v>
      </c>
      <c r="N3069" s="38">
        <v>661</v>
      </c>
      <c r="O3069" s="38">
        <v>1737</v>
      </c>
      <c r="P3069" s="38">
        <v>50</v>
      </c>
      <c r="Q3069" s="38">
        <v>8</v>
      </c>
      <c r="R3069" s="38">
        <v>12</v>
      </c>
      <c r="S3069" s="38"/>
      <c r="T3069" s="38">
        <v>2</v>
      </c>
      <c r="U3069" s="38">
        <v>0</v>
      </c>
      <c r="V3069" s="38">
        <v>0</v>
      </c>
      <c r="W3069" s="38">
        <v>9</v>
      </c>
      <c r="X3069" s="38"/>
      <c r="Y3069" s="38">
        <v>0</v>
      </c>
      <c r="Z3069" s="38">
        <v>6</v>
      </c>
      <c r="AA3069" s="38"/>
      <c r="AB3069" s="38"/>
      <c r="AC3069" s="38"/>
      <c r="AD3069" s="38"/>
      <c r="AE3069" s="38"/>
      <c r="AF3069" s="38"/>
      <c r="AG3069" s="38"/>
      <c r="AH3069" s="38"/>
      <c r="AI3069" s="38"/>
      <c r="AJ3069" s="38"/>
      <c r="AK3069" s="38"/>
      <c r="AL3069" s="38"/>
      <c r="AM3069" s="38"/>
      <c r="AN3069" s="38"/>
      <c r="AO3069" s="38"/>
      <c r="AP3069" s="38"/>
      <c r="AQ3069" s="38"/>
      <c r="AR3069" s="38"/>
      <c r="AS3069" s="38"/>
      <c r="AT3069" s="38"/>
      <c r="AU3069" s="38"/>
      <c r="AV3069" s="38"/>
      <c r="AW3069" s="38"/>
      <c r="AX3069" s="38"/>
      <c r="AY3069" s="38"/>
      <c r="BA3069" s="3">
        <f>IF(Q3069&gt;0,RANK(Q3069,(N3069:P3069,Q3069:AE3069)),0)</f>
        <v>6</v>
      </c>
      <c r="BB3069" s="3">
        <f>IF(R3069&gt;0,RANK(R3069,(N3069:P3069,Q3069:AE3069)),0)</f>
        <v>4</v>
      </c>
      <c r="BC3069" s="3">
        <f>IF(S3069&gt;0,RANK(S3069,(N3069:P3069,Q3069:AE3069)),0)</f>
        <v>0</v>
      </c>
      <c r="BD3069" s="3">
        <f>IF(T3069&gt;0,RANK(T3069,(N3069:P3069,Q3069:AE3069)),0)</f>
        <v>8</v>
      </c>
      <c r="BE3069" s="2">
        <f t="shared" si="1222"/>
        <v>3.2193158953722333E-3</v>
      </c>
      <c r="BF3069" s="2">
        <f t="shared" si="1223"/>
        <v>4.82897384305835E-3</v>
      </c>
      <c r="BG3069" s="2">
        <f t="shared" si="1224"/>
        <v>0</v>
      </c>
      <c r="BH3069" s="2">
        <f t="shared" si="1225"/>
        <v>8.0482897384305833E-4</v>
      </c>
      <c r="BJ3069" t="s">
        <v>1470</v>
      </c>
      <c r="BK3069" t="s">
        <v>798</v>
      </c>
      <c r="BL3069">
        <v>5</v>
      </c>
      <c r="BN3069">
        <v>0</v>
      </c>
      <c r="BO3069" s="60">
        <v>53</v>
      </c>
      <c r="BP3069" s="62">
        <v>13</v>
      </c>
      <c r="BQ3069" s="66">
        <f t="shared" si="1226"/>
        <v>53013</v>
      </c>
      <c r="BR3069" s="66">
        <f t="shared" si="1207"/>
        <v>53013</v>
      </c>
      <c r="BS3069" s="3" t="s">
        <v>3083</v>
      </c>
      <c r="CC3069" s="1"/>
      <c r="CD3069" s="38">
        <f t="shared" si="1227"/>
        <v>2485</v>
      </c>
      <c r="CF3069" s="1"/>
      <c r="CG3069" s="1"/>
      <c r="CH3069" s="1"/>
    </row>
    <row r="3070" spans="1:88" ht="14" hidden="1" customHeight="1" outlineLevel="1" x14ac:dyDescent="0.2">
      <c r="A3070" t="s">
        <v>1212</v>
      </c>
      <c r="B3070" t="s">
        <v>798</v>
      </c>
      <c r="C3070" s="1">
        <f t="shared" si="1217"/>
        <v>59325</v>
      </c>
      <c r="D3070" s="3">
        <f>IF(N3070&gt;0, RANK(N3070,(N3070:P3070,Q3070:AE3070)),0)</f>
        <v>2</v>
      </c>
      <c r="E3070" s="3">
        <f>IF(O3070&gt;0,RANK(O3070,(N3070:P3070,Q3070:AE3070)),0)</f>
        <v>1</v>
      </c>
      <c r="F3070" s="3">
        <f>IF(P3070&gt;0,RANK(P3070,(N3070:P3070,Q3070:AE3070)),0)</f>
        <v>3</v>
      </c>
      <c r="G3070" s="1">
        <f t="shared" si="1195"/>
        <v>11755</v>
      </c>
      <c r="H3070" s="2">
        <f t="shared" si="1196"/>
        <v>0.19814580699536452</v>
      </c>
      <c r="I3070" s="2"/>
      <c r="J3070" s="2">
        <f t="shared" si="1218"/>
        <v>0.38474504846186264</v>
      </c>
      <c r="K3070" s="2">
        <f t="shared" si="1219"/>
        <v>0.58289085545722719</v>
      </c>
      <c r="L3070" s="2">
        <f t="shared" si="1220"/>
        <v>1.7142857142857144E-2</v>
      </c>
      <c r="M3070" s="2">
        <f t="shared" si="1221"/>
        <v>1.5221238938053033E-2</v>
      </c>
      <c r="N3070" s="38">
        <v>22825</v>
      </c>
      <c r="O3070" s="38">
        <v>34580</v>
      </c>
      <c r="P3070" s="38">
        <v>1017</v>
      </c>
      <c r="Q3070" s="38">
        <v>210</v>
      </c>
      <c r="R3070" s="38">
        <v>213</v>
      </c>
      <c r="S3070" s="38"/>
      <c r="T3070" s="38">
        <v>52</v>
      </c>
      <c r="U3070" s="38">
        <v>48</v>
      </c>
      <c r="V3070" s="38">
        <v>8</v>
      </c>
      <c r="W3070" s="38">
        <v>305</v>
      </c>
      <c r="X3070" s="38"/>
      <c r="Y3070" s="38">
        <v>7</v>
      </c>
      <c r="Z3070" s="38">
        <v>60</v>
      </c>
      <c r="AA3070" s="38"/>
      <c r="AB3070" s="38"/>
      <c r="AC3070" s="38"/>
      <c r="AD3070" s="38"/>
      <c r="AE3070" s="38"/>
      <c r="AF3070" s="38"/>
      <c r="AG3070" s="38"/>
      <c r="AH3070" s="38"/>
      <c r="AI3070" s="38"/>
      <c r="AJ3070" s="38"/>
      <c r="AK3070" s="38"/>
      <c r="AL3070" s="38"/>
      <c r="AM3070" s="38"/>
      <c r="AN3070" s="38"/>
      <c r="AO3070" s="38"/>
      <c r="AP3070" s="38"/>
      <c r="AQ3070" s="38"/>
      <c r="AR3070" s="38"/>
      <c r="AS3070" s="38"/>
      <c r="AT3070" s="38"/>
      <c r="AU3070" s="38"/>
      <c r="AV3070" s="38"/>
      <c r="AW3070" s="38"/>
      <c r="AX3070" s="38"/>
      <c r="AY3070" s="38"/>
      <c r="BA3070" s="3">
        <f>IF(Q3070&gt;0,RANK(Q3070,(N3070:P3070,Q3070:AE3070)),0)</f>
        <v>6</v>
      </c>
      <c r="BB3070" s="3">
        <f>IF(R3070&gt;0,RANK(R3070,(N3070:P3070,Q3070:AE3070)),0)</f>
        <v>5</v>
      </c>
      <c r="BC3070" s="3">
        <f>IF(S3070&gt;0,RANK(S3070,(N3070:P3070,Q3070:AE3070)),0)</f>
        <v>0</v>
      </c>
      <c r="BD3070" s="3">
        <f>IF(T3070&gt;0,RANK(T3070,(N3070:P3070,Q3070:AE3070)),0)</f>
        <v>8</v>
      </c>
      <c r="BE3070" s="2">
        <f t="shared" si="1222"/>
        <v>3.5398230088495575E-3</v>
      </c>
      <c r="BF3070" s="2">
        <f t="shared" si="1223"/>
        <v>3.5903919089759796E-3</v>
      </c>
      <c r="BG3070" s="2">
        <f t="shared" si="1224"/>
        <v>0</v>
      </c>
      <c r="BH3070" s="2">
        <f t="shared" si="1225"/>
        <v>8.7652760219131905E-4</v>
      </c>
      <c r="BJ3070" t="s">
        <v>1212</v>
      </c>
      <c r="BK3070" t="s">
        <v>798</v>
      </c>
      <c r="BL3070">
        <v>3</v>
      </c>
      <c r="BN3070">
        <v>0</v>
      </c>
      <c r="BO3070" s="60">
        <v>53</v>
      </c>
      <c r="BP3070" s="62">
        <v>15</v>
      </c>
      <c r="BQ3070" s="66">
        <f t="shared" si="1226"/>
        <v>53015</v>
      </c>
      <c r="BR3070" s="66">
        <f t="shared" si="1207"/>
        <v>53015</v>
      </c>
      <c r="BS3070" s="3" t="s">
        <v>3083</v>
      </c>
      <c r="CD3070" s="38">
        <f t="shared" si="1227"/>
        <v>59325</v>
      </c>
    </row>
    <row r="3071" spans="1:88" ht="14" hidden="1" customHeight="1" outlineLevel="1" x14ac:dyDescent="0.2">
      <c r="A3071" t="s">
        <v>1127</v>
      </c>
      <c r="B3071" t="s">
        <v>798</v>
      </c>
      <c r="C3071" s="1">
        <f t="shared" si="1217"/>
        <v>21182</v>
      </c>
      <c r="D3071" s="3">
        <f>IF(N3071&gt;0, RANK(N3071,(N3071:P3071,Q3071:AE3071)),0)</f>
        <v>2</v>
      </c>
      <c r="E3071" s="3">
        <f>IF(O3071&gt;0,RANK(O3071,(N3071:P3071,Q3071:AE3071)),0)</f>
        <v>1</v>
      </c>
      <c r="F3071" s="3">
        <f>IF(P3071&gt;0,RANK(P3071,(N3071:P3071,Q3071:AE3071)),0)</f>
        <v>3</v>
      </c>
      <c r="G3071" s="1">
        <f t="shared" si="1195"/>
        <v>5685</v>
      </c>
      <c r="H3071" s="2">
        <f t="shared" si="1196"/>
        <v>0.26838825417807571</v>
      </c>
      <c r="I3071" s="2"/>
      <c r="J3071" s="2">
        <f t="shared" si="1218"/>
        <v>0.34982532338778211</v>
      </c>
      <c r="K3071" s="2">
        <f t="shared" si="1219"/>
        <v>0.61821357756585782</v>
      </c>
      <c r="L3071" s="2">
        <f t="shared" si="1220"/>
        <v>1.7420451326598054E-2</v>
      </c>
      <c r="M3071" s="2">
        <f t="shared" si="1221"/>
        <v>1.4540647719761966E-2</v>
      </c>
      <c r="N3071" s="38">
        <v>7410</v>
      </c>
      <c r="O3071" s="38">
        <v>13095</v>
      </c>
      <c r="P3071" s="38">
        <v>369</v>
      </c>
      <c r="Q3071" s="38">
        <v>70</v>
      </c>
      <c r="R3071" s="38">
        <v>56</v>
      </c>
      <c r="S3071" s="38"/>
      <c r="T3071" s="38">
        <v>24</v>
      </c>
      <c r="U3071" s="38">
        <v>19</v>
      </c>
      <c r="V3071" s="38">
        <v>0</v>
      </c>
      <c r="W3071" s="38">
        <v>113</v>
      </c>
      <c r="X3071" s="38"/>
      <c r="Y3071" s="38">
        <v>3</v>
      </c>
      <c r="Z3071" s="38">
        <v>23</v>
      </c>
      <c r="AA3071" s="38"/>
      <c r="AB3071" s="38"/>
      <c r="AC3071" s="38"/>
      <c r="AD3071" s="38"/>
      <c r="AE3071" s="38"/>
      <c r="AF3071" s="38"/>
      <c r="AG3071" s="38"/>
      <c r="AH3071" s="38"/>
      <c r="AI3071" s="38"/>
      <c r="AJ3071" s="38"/>
      <c r="AK3071" s="38"/>
      <c r="AL3071" s="38"/>
      <c r="AM3071" s="38"/>
      <c r="AN3071" s="38"/>
      <c r="AO3071" s="38"/>
      <c r="AP3071" s="38"/>
      <c r="AQ3071" s="38"/>
      <c r="AR3071" s="38"/>
      <c r="AS3071" s="38"/>
      <c r="AT3071" s="38"/>
      <c r="AU3071" s="38"/>
      <c r="AV3071" s="38"/>
      <c r="AW3071" s="38"/>
      <c r="AX3071" s="38"/>
      <c r="AY3071" s="38"/>
      <c r="BA3071" s="3">
        <f>IF(Q3071&gt;0,RANK(Q3071,(N3071:P3071,Q3071:AE3071)),0)</f>
        <v>5</v>
      </c>
      <c r="BB3071" s="3">
        <f>IF(R3071&gt;0,RANK(R3071,(N3071:P3071,Q3071:AE3071)),0)</f>
        <v>6</v>
      </c>
      <c r="BC3071" s="3">
        <f>IF(S3071&gt;0,RANK(S3071,(N3071:P3071,Q3071:AE3071)),0)</f>
        <v>0</v>
      </c>
      <c r="BD3071" s="3">
        <f>IF(T3071&gt;0,RANK(T3071,(N3071:P3071,Q3071:AE3071)),0)</f>
        <v>7</v>
      </c>
      <c r="BE3071" s="2">
        <f t="shared" si="1222"/>
        <v>3.3046926635822869E-3</v>
      </c>
      <c r="BF3071" s="2">
        <f t="shared" si="1223"/>
        <v>2.6437541308658294E-3</v>
      </c>
      <c r="BG3071" s="2">
        <f t="shared" si="1224"/>
        <v>0</v>
      </c>
      <c r="BH3071" s="2">
        <f t="shared" si="1225"/>
        <v>1.133037484656784E-3</v>
      </c>
      <c r="BJ3071" t="s">
        <v>1127</v>
      </c>
      <c r="BK3071" t="s">
        <v>798</v>
      </c>
      <c r="BN3071">
        <v>0</v>
      </c>
      <c r="BO3071" s="60">
        <v>53</v>
      </c>
      <c r="BP3071" s="62">
        <v>17</v>
      </c>
      <c r="BQ3071" s="66">
        <f t="shared" si="1226"/>
        <v>53017</v>
      </c>
      <c r="BR3071" s="66">
        <f t="shared" si="1207"/>
        <v>53017</v>
      </c>
      <c r="BS3071" s="3" t="s">
        <v>3083</v>
      </c>
      <c r="CC3071" s="1"/>
      <c r="CD3071" s="38">
        <f t="shared" si="1227"/>
        <v>21182</v>
      </c>
      <c r="CF3071" s="1"/>
    </row>
    <row r="3072" spans="1:88" ht="14" hidden="1" customHeight="1" outlineLevel="1" x14ac:dyDescent="0.2">
      <c r="A3072" t="s">
        <v>1796</v>
      </c>
      <c r="B3072" t="s">
        <v>798</v>
      </c>
      <c r="C3072" s="1">
        <f t="shared" si="1217"/>
        <v>4119</v>
      </c>
      <c r="D3072" s="3">
        <f>IF(N3072&gt;0, RANK(N3072,(N3072:P3072,Q3072:AE3072)),0)</f>
        <v>2</v>
      </c>
      <c r="E3072" s="3">
        <f>IF(O3072&gt;0,RANK(O3072,(N3072:P3072,Q3072:AE3072)),0)</f>
        <v>1</v>
      </c>
      <c r="F3072" s="3">
        <f>IF(P3072&gt;0,RANK(P3072,(N3072:P3072,Q3072:AE3072)),0)</f>
        <v>3</v>
      </c>
      <c r="G3072" s="1">
        <f t="shared" si="1195"/>
        <v>1352</v>
      </c>
      <c r="H3072" s="2">
        <f t="shared" si="1196"/>
        <v>0.32823500849720805</v>
      </c>
      <c r="I3072" s="2"/>
      <c r="J3072" s="2">
        <f t="shared" si="1218"/>
        <v>0.31925224569070165</v>
      </c>
      <c r="K3072" s="2">
        <f t="shared" si="1219"/>
        <v>0.64748725418790964</v>
      </c>
      <c r="L3072" s="2">
        <f t="shared" si="1220"/>
        <v>1.6266084000971109E-2</v>
      </c>
      <c r="M3072" s="2">
        <f t="shared" si="1221"/>
        <v>1.6994416120417594E-2</v>
      </c>
      <c r="N3072" s="38">
        <v>1315</v>
      </c>
      <c r="O3072" s="38">
        <v>2667</v>
      </c>
      <c r="P3072" s="38">
        <v>67</v>
      </c>
      <c r="Q3072" s="38">
        <v>12</v>
      </c>
      <c r="R3072" s="38">
        <v>17</v>
      </c>
      <c r="S3072" s="38"/>
      <c r="T3072" s="38">
        <v>4</v>
      </c>
      <c r="U3072" s="38">
        <v>7</v>
      </c>
      <c r="V3072" s="38">
        <v>2</v>
      </c>
      <c r="W3072" s="38">
        <v>23</v>
      </c>
      <c r="X3072" s="38"/>
      <c r="Y3072" s="38">
        <v>0</v>
      </c>
      <c r="Z3072" s="38">
        <v>5</v>
      </c>
      <c r="AA3072" s="38"/>
      <c r="AB3072" s="38"/>
      <c r="AC3072" s="38"/>
      <c r="AD3072" s="38"/>
      <c r="AE3072" s="38"/>
      <c r="AF3072" s="38"/>
      <c r="AG3072" s="38"/>
      <c r="AH3072" s="38"/>
      <c r="AI3072" s="38"/>
      <c r="AJ3072" s="38"/>
      <c r="AK3072" s="38"/>
      <c r="AL3072" s="38"/>
      <c r="AM3072" s="38"/>
      <c r="AN3072" s="38"/>
      <c r="AO3072" s="38"/>
      <c r="AP3072" s="38"/>
      <c r="AQ3072" s="38"/>
      <c r="AR3072" s="38"/>
      <c r="AS3072" s="38"/>
      <c r="AT3072" s="38"/>
      <c r="AU3072" s="38"/>
      <c r="AV3072" s="38"/>
      <c r="AW3072" s="38"/>
      <c r="AX3072" s="38"/>
      <c r="AY3072" s="38"/>
      <c r="BA3072" s="3">
        <f>IF(Q3072&gt;0,RANK(Q3072,(N3072:P3072,Q3072:AE3072)),0)</f>
        <v>6</v>
      </c>
      <c r="BB3072" s="3">
        <f>IF(R3072&gt;0,RANK(R3072,(N3072:P3072,Q3072:AE3072)),0)</f>
        <v>5</v>
      </c>
      <c r="BC3072" s="3">
        <f>IF(S3072&gt;0,RANK(S3072,(N3072:P3072,Q3072:AE3072)),0)</f>
        <v>0</v>
      </c>
      <c r="BD3072" s="3">
        <f>IF(T3072&gt;0,RANK(T3072,(N3072:P3072,Q3072:AE3072)),0)</f>
        <v>9</v>
      </c>
      <c r="BE3072" s="2">
        <f t="shared" si="1222"/>
        <v>2.9133284777858705E-3</v>
      </c>
      <c r="BF3072" s="2">
        <f t="shared" si="1223"/>
        <v>4.1272153435299832E-3</v>
      </c>
      <c r="BG3072" s="2">
        <f t="shared" si="1224"/>
        <v>0</v>
      </c>
      <c r="BH3072" s="2">
        <f t="shared" si="1225"/>
        <v>9.7110949259529014E-4</v>
      </c>
      <c r="BJ3072" t="s">
        <v>1796</v>
      </c>
      <c r="BK3072" t="s">
        <v>798</v>
      </c>
      <c r="BL3072">
        <v>5</v>
      </c>
      <c r="BN3072">
        <v>0</v>
      </c>
      <c r="BO3072" s="60">
        <v>53</v>
      </c>
      <c r="BP3072" s="62">
        <v>19</v>
      </c>
      <c r="BQ3072" s="66">
        <f t="shared" si="1226"/>
        <v>53019</v>
      </c>
      <c r="BR3072" s="66">
        <f t="shared" si="1207"/>
        <v>53019</v>
      </c>
      <c r="BS3072" s="3" t="s">
        <v>3083</v>
      </c>
      <c r="CC3072" s="1"/>
      <c r="CD3072" s="38">
        <f t="shared" si="1227"/>
        <v>4119</v>
      </c>
      <c r="CF3072" s="1"/>
      <c r="CG3072" s="1"/>
      <c r="CH3072" s="1"/>
    </row>
    <row r="3073" spans="1:86" ht="14" hidden="1" customHeight="1" outlineLevel="1" x14ac:dyDescent="0.2">
      <c r="A3073" t="s">
        <v>1117</v>
      </c>
      <c r="B3073" t="s">
        <v>798</v>
      </c>
      <c r="C3073" s="1">
        <f t="shared" si="1217"/>
        <v>31897</v>
      </c>
      <c r="D3073" s="3">
        <f>IF(N3073&gt;0, RANK(N3073,(N3073:P3073,Q3073:AE3073)),0)</f>
        <v>2</v>
      </c>
      <c r="E3073" s="3">
        <f>IF(O3073&gt;0,RANK(O3073,(N3073:P3073,Q3073:AE3073)),0)</f>
        <v>1</v>
      </c>
      <c r="F3073" s="3">
        <f>IF(P3073&gt;0,RANK(P3073,(N3073:P3073,Q3073:AE3073)),0)</f>
        <v>3</v>
      </c>
      <c r="G3073" s="1">
        <f t="shared" si="1195"/>
        <v>7202</v>
      </c>
      <c r="H3073" s="2">
        <f t="shared" si="1196"/>
        <v>0.22578925917797912</v>
      </c>
      <c r="I3073" s="2"/>
      <c r="J3073" s="2">
        <f t="shared" si="1218"/>
        <v>0.37257422328118633</v>
      </c>
      <c r="K3073" s="2">
        <f t="shared" si="1219"/>
        <v>0.59836348245916549</v>
      </c>
      <c r="L3073" s="2">
        <f t="shared" si="1220"/>
        <v>1.4201962567012573E-2</v>
      </c>
      <c r="M3073" s="2">
        <f t="shared" si="1221"/>
        <v>1.4860331692635552E-2</v>
      </c>
      <c r="N3073" s="38">
        <v>11884</v>
      </c>
      <c r="O3073" s="38">
        <v>19086</v>
      </c>
      <c r="P3073" s="38">
        <v>453</v>
      </c>
      <c r="Q3073" s="38">
        <v>117</v>
      </c>
      <c r="R3073" s="38">
        <v>93</v>
      </c>
      <c r="S3073" s="38"/>
      <c r="T3073" s="38">
        <v>48</v>
      </c>
      <c r="U3073" s="38">
        <v>24</v>
      </c>
      <c r="V3073" s="38">
        <v>5</v>
      </c>
      <c r="W3073" s="38">
        <v>158</v>
      </c>
      <c r="X3073" s="38"/>
      <c r="Y3073" s="38">
        <v>4</v>
      </c>
      <c r="Z3073" s="38">
        <v>25</v>
      </c>
      <c r="AA3073" s="38"/>
      <c r="AB3073" s="38"/>
      <c r="AC3073" s="38"/>
      <c r="AD3073" s="38"/>
      <c r="AE3073" s="38"/>
      <c r="AF3073" s="38"/>
      <c r="AG3073" s="38"/>
      <c r="AH3073" s="38"/>
      <c r="AI3073" s="38"/>
      <c r="AJ3073" s="38"/>
      <c r="AK3073" s="38"/>
      <c r="AL3073" s="38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BA3073" s="3">
        <f>IF(Q3073&gt;0,RANK(Q3073,(N3073:P3073,Q3073:AE3073)),0)</f>
        <v>5</v>
      </c>
      <c r="BB3073" s="3">
        <f>IF(R3073&gt;0,RANK(R3073,(N3073:P3073,Q3073:AE3073)),0)</f>
        <v>6</v>
      </c>
      <c r="BC3073" s="3">
        <f>IF(S3073&gt;0,RANK(S3073,(N3073:P3073,Q3073:AE3073)),0)</f>
        <v>0</v>
      </c>
      <c r="BD3073" s="3">
        <f>IF(T3073&gt;0,RANK(T3073,(N3073:P3073,Q3073:AE3073)),0)</f>
        <v>7</v>
      </c>
      <c r="BE3073" s="2">
        <f t="shared" si="1222"/>
        <v>3.6680565570429819E-3</v>
      </c>
      <c r="BF3073" s="2">
        <f t="shared" si="1223"/>
        <v>2.9156346991880116E-3</v>
      </c>
      <c r="BG3073" s="2">
        <f t="shared" si="1224"/>
        <v>0</v>
      </c>
      <c r="BH3073" s="2">
        <f t="shared" si="1225"/>
        <v>1.5048437157099415E-3</v>
      </c>
      <c r="BJ3073" t="s">
        <v>1117</v>
      </c>
      <c r="BK3073" t="s">
        <v>798</v>
      </c>
      <c r="BN3073">
        <v>0</v>
      </c>
      <c r="BO3073" s="60">
        <v>53</v>
      </c>
      <c r="BP3073" s="62">
        <v>21</v>
      </c>
      <c r="BQ3073" s="66">
        <f t="shared" si="1226"/>
        <v>53021</v>
      </c>
      <c r="BR3073" s="66">
        <f t="shared" si="1207"/>
        <v>53021</v>
      </c>
      <c r="BS3073" s="3" t="s">
        <v>3083</v>
      </c>
      <c r="CC3073" s="1"/>
      <c r="CD3073" s="38">
        <f t="shared" si="1227"/>
        <v>31897</v>
      </c>
      <c r="CF3073" s="1"/>
      <c r="CG3073" s="1"/>
      <c r="CH3073" s="1"/>
    </row>
    <row r="3074" spans="1:86" ht="14" hidden="1" customHeight="1" outlineLevel="1" x14ac:dyDescent="0.2">
      <c r="A3074" t="s">
        <v>2886</v>
      </c>
      <c r="B3074" t="s">
        <v>798</v>
      </c>
      <c r="C3074" s="1">
        <f t="shared" si="1217"/>
        <v>1352</v>
      </c>
      <c r="D3074" s="3">
        <f>IF(N3074&gt;0, RANK(N3074,(N3074:P3074,Q3074:AE3074)),0)</f>
        <v>2</v>
      </c>
      <c r="E3074" s="3">
        <f>IF(O3074&gt;0,RANK(O3074,(N3074:P3074,Q3074:AE3074)),0)</f>
        <v>1</v>
      </c>
      <c r="F3074" s="3">
        <f>IF(P3074&gt;0,RANK(P3074,(N3074:P3074,Q3074:AE3074)),0)</f>
        <v>3</v>
      </c>
      <c r="G3074" s="1">
        <f t="shared" si="1195"/>
        <v>643</v>
      </c>
      <c r="H3074" s="2">
        <f t="shared" si="1196"/>
        <v>0.47559171597633138</v>
      </c>
      <c r="I3074" s="2"/>
      <c r="J3074" s="2">
        <f t="shared" si="1218"/>
        <v>0.24408284023668639</v>
      </c>
      <c r="K3074" s="2">
        <f t="shared" si="1219"/>
        <v>0.71967455621301779</v>
      </c>
      <c r="L3074" s="2">
        <f t="shared" si="1220"/>
        <v>2.2928994082840236E-2</v>
      </c>
      <c r="M3074" s="2">
        <f t="shared" si="1221"/>
        <v>1.3313609467455613E-2</v>
      </c>
      <c r="N3074" s="38">
        <v>330</v>
      </c>
      <c r="O3074" s="38">
        <v>973</v>
      </c>
      <c r="P3074" s="38">
        <v>31</v>
      </c>
      <c r="Q3074" s="38">
        <v>4</v>
      </c>
      <c r="R3074" s="38">
        <v>1</v>
      </c>
      <c r="S3074" s="38"/>
      <c r="T3074" s="38">
        <v>0</v>
      </c>
      <c r="U3074" s="38">
        <v>3</v>
      </c>
      <c r="V3074" s="38">
        <v>0</v>
      </c>
      <c r="W3074" s="38">
        <v>9</v>
      </c>
      <c r="X3074" s="38"/>
      <c r="Y3074" s="38">
        <v>0</v>
      </c>
      <c r="Z3074" s="38">
        <v>1</v>
      </c>
      <c r="AA3074" s="38"/>
      <c r="AB3074" s="38"/>
      <c r="AC3074" s="38"/>
      <c r="AD3074" s="38"/>
      <c r="AE3074" s="38"/>
      <c r="AF3074" s="38"/>
      <c r="AG3074" s="38"/>
      <c r="AH3074" s="38"/>
      <c r="AI3074" s="38"/>
      <c r="AJ3074" s="38"/>
      <c r="AK3074" s="38"/>
      <c r="AL3074" s="38"/>
      <c r="AM3074" s="38"/>
      <c r="AN3074" s="38"/>
      <c r="AO3074" s="38"/>
      <c r="AP3074" s="38"/>
      <c r="AQ3074" s="38"/>
      <c r="AR3074" s="38"/>
      <c r="AS3074" s="38"/>
      <c r="AT3074" s="38"/>
      <c r="AU3074" s="38"/>
      <c r="AV3074" s="38"/>
      <c r="AW3074" s="38"/>
      <c r="AX3074" s="38"/>
      <c r="AY3074" s="38"/>
      <c r="BA3074" s="3">
        <f>IF(Q3074&gt;0,RANK(Q3074,(N3074:P3074,Q3074:AE3074)),0)</f>
        <v>5</v>
      </c>
      <c r="BB3074" s="3">
        <f>IF(R3074&gt;0,RANK(R3074,(N3074:P3074,Q3074:AE3074)),0)</f>
        <v>7</v>
      </c>
      <c r="BC3074" s="3">
        <f>IF(S3074&gt;0,RANK(S3074,(N3074:P3074,Q3074:AE3074)),0)</f>
        <v>0</v>
      </c>
      <c r="BD3074" s="3">
        <f>IF(T3074&gt;0,RANK(T3074,(N3074:P3074,Q3074:AE3074)),0)</f>
        <v>0</v>
      </c>
      <c r="BE3074" s="2">
        <f t="shared" si="1222"/>
        <v>2.9585798816568047E-3</v>
      </c>
      <c r="BF3074" s="2">
        <f t="shared" si="1223"/>
        <v>7.3964497041420117E-4</v>
      </c>
      <c r="BG3074" s="2">
        <f t="shared" si="1224"/>
        <v>0</v>
      </c>
      <c r="BH3074" s="2">
        <f t="shared" si="1225"/>
        <v>0</v>
      </c>
      <c r="BJ3074" t="s">
        <v>2886</v>
      </c>
      <c r="BK3074" t="s">
        <v>798</v>
      </c>
      <c r="BL3074">
        <v>5</v>
      </c>
      <c r="BN3074">
        <v>0</v>
      </c>
      <c r="BO3074" s="60">
        <v>53</v>
      </c>
      <c r="BP3074" s="62">
        <v>23</v>
      </c>
      <c r="BQ3074" s="66">
        <f t="shared" si="1226"/>
        <v>53023</v>
      </c>
      <c r="BR3074" s="66">
        <f t="shared" si="1207"/>
        <v>53023</v>
      </c>
      <c r="BS3074" s="3" t="s">
        <v>3083</v>
      </c>
      <c r="CC3074" s="1"/>
      <c r="CD3074" s="38">
        <f t="shared" si="1227"/>
        <v>1352</v>
      </c>
      <c r="CF3074" s="1"/>
      <c r="CG3074" s="1"/>
      <c r="CH3074" s="1"/>
    </row>
    <row r="3075" spans="1:86" ht="14" hidden="1" customHeight="1" outlineLevel="1" x14ac:dyDescent="0.2">
      <c r="A3075" t="s">
        <v>1392</v>
      </c>
      <c r="B3075" t="s">
        <v>798</v>
      </c>
      <c r="C3075" s="1">
        <f t="shared" si="1217"/>
        <v>36253</v>
      </c>
      <c r="D3075" s="3">
        <f>IF(N3075&gt;0, RANK(N3075,(N3075:P3075,Q3075:AE3075)),0)</f>
        <v>2</v>
      </c>
      <c r="E3075" s="3">
        <f>IF(O3075&gt;0,RANK(O3075,(N3075:P3075,Q3075:AE3075)),0)</f>
        <v>1</v>
      </c>
      <c r="F3075" s="3">
        <f>IF(P3075&gt;0,RANK(P3075,(N3075:P3075,Q3075:AE3075)),0)</f>
        <v>3</v>
      </c>
      <c r="G3075" s="1">
        <f t="shared" si="1195"/>
        <v>13520</v>
      </c>
      <c r="H3075" s="2">
        <f t="shared" si="1196"/>
        <v>0.37293465368383305</v>
      </c>
      <c r="I3075" s="2"/>
      <c r="J3075" s="2">
        <f t="shared" si="1218"/>
        <v>0.29807188370617604</v>
      </c>
      <c r="K3075" s="2">
        <f t="shared" si="1219"/>
        <v>0.67100653739000915</v>
      </c>
      <c r="L3075" s="2">
        <f t="shared" si="1220"/>
        <v>1.6495186605246463E-2</v>
      </c>
      <c r="M3075" s="2">
        <f t="shared" si="1221"/>
        <v>1.4426392298568399E-2</v>
      </c>
      <c r="N3075" s="38">
        <v>10806</v>
      </c>
      <c r="O3075" s="38">
        <v>24326</v>
      </c>
      <c r="P3075" s="38">
        <v>598</v>
      </c>
      <c r="Q3075" s="38">
        <v>126</v>
      </c>
      <c r="R3075" s="38">
        <v>96</v>
      </c>
      <c r="S3075" s="38"/>
      <c r="T3075" s="38">
        <v>43</v>
      </c>
      <c r="U3075" s="38">
        <v>33</v>
      </c>
      <c r="V3075" s="38">
        <v>6</v>
      </c>
      <c r="W3075" s="38">
        <v>184</v>
      </c>
      <c r="X3075" s="38"/>
      <c r="Y3075" s="38">
        <v>9</v>
      </c>
      <c r="Z3075" s="38">
        <v>26</v>
      </c>
      <c r="AA3075" s="38"/>
      <c r="AB3075" s="38"/>
      <c r="AC3075" s="38"/>
      <c r="AD3075" s="38"/>
      <c r="AE3075" s="38"/>
      <c r="AF3075" s="38"/>
      <c r="AG3075" s="38"/>
      <c r="AH3075" s="38"/>
      <c r="AI3075" s="38"/>
      <c r="AJ3075" s="38"/>
      <c r="AK3075" s="38"/>
      <c r="AL3075" s="38"/>
      <c r="AM3075" s="38"/>
      <c r="AN3075" s="38"/>
      <c r="AO3075" s="38"/>
      <c r="AP3075" s="38"/>
      <c r="AQ3075" s="38"/>
      <c r="AR3075" s="38"/>
      <c r="AS3075" s="38"/>
      <c r="AT3075" s="38"/>
      <c r="AU3075" s="38"/>
      <c r="AV3075" s="38"/>
      <c r="AW3075" s="38"/>
      <c r="AX3075" s="38"/>
      <c r="AY3075" s="38"/>
      <c r="BA3075" s="3">
        <f>IF(Q3075&gt;0,RANK(Q3075,(N3075:P3075,Q3075:AE3075)),0)</f>
        <v>5</v>
      </c>
      <c r="BB3075" s="3">
        <f>IF(R3075&gt;0,RANK(R3075,(N3075:P3075,Q3075:AE3075)),0)</f>
        <v>6</v>
      </c>
      <c r="BC3075" s="3">
        <f>IF(S3075&gt;0,RANK(S3075,(N3075:P3075,Q3075:AE3075)),0)</f>
        <v>0</v>
      </c>
      <c r="BD3075" s="3">
        <f>IF(T3075&gt;0,RANK(T3075,(N3075:P3075,Q3075:AE3075)),0)</f>
        <v>7</v>
      </c>
      <c r="BE3075" s="2">
        <f t="shared" si="1222"/>
        <v>3.4755744352191545E-3</v>
      </c>
      <c r="BF3075" s="2">
        <f t="shared" si="1223"/>
        <v>2.6480567125479271E-3</v>
      </c>
      <c r="BG3075" s="2">
        <f t="shared" si="1224"/>
        <v>0</v>
      </c>
      <c r="BH3075" s="2">
        <f t="shared" si="1225"/>
        <v>1.186108735828759E-3</v>
      </c>
      <c r="BJ3075" t="s">
        <v>1392</v>
      </c>
      <c r="BK3075" t="s">
        <v>798</v>
      </c>
      <c r="BL3075">
        <v>4</v>
      </c>
      <c r="BN3075">
        <v>0</v>
      </c>
      <c r="BO3075" s="60">
        <v>53</v>
      </c>
      <c r="BP3075" s="62">
        <v>25</v>
      </c>
      <c r="BQ3075" s="66">
        <f t="shared" si="1226"/>
        <v>53025</v>
      </c>
      <c r="BR3075" s="66">
        <f t="shared" si="1207"/>
        <v>53025</v>
      </c>
      <c r="BS3075" s="3" t="s">
        <v>3083</v>
      </c>
      <c r="CD3075" s="38">
        <f t="shared" si="1227"/>
        <v>36253</v>
      </c>
    </row>
    <row r="3076" spans="1:86" ht="14" hidden="1" customHeight="1" outlineLevel="1" x14ac:dyDescent="0.2">
      <c r="A3076" t="s">
        <v>150</v>
      </c>
      <c r="B3076" t="s">
        <v>798</v>
      </c>
      <c r="C3076" s="1">
        <f t="shared" si="1217"/>
        <v>37793</v>
      </c>
      <c r="D3076" s="3">
        <f>IF(N3076&gt;0, RANK(N3076,(N3076:P3076,Q3076:AE3076)),0)</f>
        <v>2</v>
      </c>
      <c r="E3076" s="3">
        <f>IF(O3076&gt;0,RANK(O3076,(N3076:P3076,Q3076:AE3076)),0)</f>
        <v>1</v>
      </c>
      <c r="F3076" s="3">
        <f>IF(P3076&gt;0,RANK(P3076,(N3076:P3076,Q3076:AE3076)),0)</f>
        <v>3</v>
      </c>
      <c r="G3076" s="1">
        <f t="shared" si="1195"/>
        <v>2271</v>
      </c>
      <c r="H3076" s="2">
        <f t="shared" si="1196"/>
        <v>6.0090492948429601E-2</v>
      </c>
      <c r="I3076" s="2"/>
      <c r="J3076" s="2">
        <f t="shared" si="1218"/>
        <v>0.4540787976609425</v>
      </c>
      <c r="K3076" s="2">
        <f t="shared" si="1219"/>
        <v>0.51416929060937211</v>
      </c>
      <c r="L3076" s="2">
        <f t="shared" si="1220"/>
        <v>1.6431614320112191E-2</v>
      </c>
      <c r="M3076" s="2">
        <f t="shared" si="1221"/>
        <v>1.5320297409573198E-2</v>
      </c>
      <c r="N3076" s="38">
        <v>17161</v>
      </c>
      <c r="O3076" s="38">
        <v>19432</v>
      </c>
      <c r="P3076" s="38">
        <v>621</v>
      </c>
      <c r="Q3076" s="38">
        <v>127</v>
      </c>
      <c r="R3076" s="38">
        <v>154</v>
      </c>
      <c r="S3076" s="38"/>
      <c r="T3076" s="38">
        <v>36</v>
      </c>
      <c r="U3076" s="38">
        <v>35</v>
      </c>
      <c r="V3076" s="38">
        <v>10</v>
      </c>
      <c r="W3076" s="38">
        <v>155</v>
      </c>
      <c r="X3076" s="38"/>
      <c r="Y3076" s="38">
        <v>11</v>
      </c>
      <c r="Z3076" s="38">
        <v>51</v>
      </c>
      <c r="AA3076" s="38"/>
      <c r="AB3076" s="38"/>
      <c r="AC3076" s="38"/>
      <c r="AD3076" s="38"/>
      <c r="AE3076" s="38"/>
      <c r="AF3076" s="38"/>
      <c r="AG3076" s="38"/>
      <c r="AH3076" s="38"/>
      <c r="AI3076" s="38"/>
      <c r="AJ3076" s="38"/>
      <c r="AK3076" s="38"/>
      <c r="AL3076" s="38"/>
      <c r="AM3076" s="38"/>
      <c r="AN3076" s="38"/>
      <c r="AO3076" s="38"/>
      <c r="AP3076" s="38"/>
      <c r="AQ3076" s="38"/>
      <c r="AR3076" s="38"/>
      <c r="AS3076" s="38"/>
      <c r="AT3076" s="38"/>
      <c r="AU3076" s="38"/>
      <c r="AV3076" s="38"/>
      <c r="AW3076" s="38"/>
      <c r="AX3076" s="38"/>
      <c r="AY3076" s="38"/>
      <c r="BA3076" s="3">
        <f>IF(Q3076&gt;0,RANK(Q3076,(N3076:P3076,Q3076:AE3076)),0)</f>
        <v>6</v>
      </c>
      <c r="BB3076" s="3">
        <f>IF(R3076&gt;0,RANK(R3076,(N3076:P3076,Q3076:AE3076)),0)</f>
        <v>5</v>
      </c>
      <c r="BC3076" s="3">
        <f>IF(S3076&gt;0,RANK(S3076,(N3076:P3076,Q3076:AE3076)),0)</f>
        <v>0</v>
      </c>
      <c r="BD3076" s="3">
        <f>IF(T3076&gt;0,RANK(T3076,(N3076:P3076,Q3076:AE3076)),0)</f>
        <v>8</v>
      </c>
      <c r="BE3076" s="2">
        <f t="shared" si="1222"/>
        <v>3.3604106580583707E-3</v>
      </c>
      <c r="BF3076" s="2">
        <f t="shared" si="1223"/>
        <v>4.0748286719762923E-3</v>
      </c>
      <c r="BG3076" s="2">
        <f t="shared" si="1224"/>
        <v>0</v>
      </c>
      <c r="BH3076" s="2">
        <f t="shared" si="1225"/>
        <v>9.5255735189056175E-4</v>
      </c>
      <c r="BJ3076" t="s">
        <v>150</v>
      </c>
      <c r="BK3076" t="s">
        <v>798</v>
      </c>
      <c r="BL3076">
        <v>6</v>
      </c>
      <c r="BN3076">
        <v>0</v>
      </c>
      <c r="BO3076" s="60">
        <v>53</v>
      </c>
      <c r="BP3076" s="62">
        <v>27</v>
      </c>
      <c r="BQ3076" s="66">
        <f t="shared" si="1226"/>
        <v>53027</v>
      </c>
      <c r="BR3076" s="66">
        <f t="shared" si="1207"/>
        <v>53027</v>
      </c>
      <c r="BS3076" s="3" t="s">
        <v>3083</v>
      </c>
      <c r="CC3076" s="1"/>
      <c r="CD3076" s="38">
        <f t="shared" si="1227"/>
        <v>37793</v>
      </c>
      <c r="CF3076" s="1"/>
    </row>
    <row r="3077" spans="1:86" ht="14" hidden="1" customHeight="1" outlineLevel="1" x14ac:dyDescent="0.2">
      <c r="A3077" t="s">
        <v>169</v>
      </c>
      <c r="B3077" t="s">
        <v>798</v>
      </c>
      <c r="C3077" s="1">
        <f t="shared" si="1217"/>
        <v>52449</v>
      </c>
      <c r="D3077" s="3">
        <f>IF(N3077&gt;0, RANK(N3077,(N3077:P3077,Q3077:AE3077)),0)</f>
        <v>1</v>
      </c>
      <c r="E3077" s="3">
        <f>IF(O3077&gt;0,RANK(O3077,(N3077:P3077,Q3077:AE3077)),0)</f>
        <v>2</v>
      </c>
      <c r="F3077" s="3">
        <f>IF(P3077&gt;0,RANK(P3077,(N3077:P3077,Q3077:AE3077)),0)</f>
        <v>3</v>
      </c>
      <c r="G3077" s="1">
        <f t="shared" si="1195"/>
        <v>8628</v>
      </c>
      <c r="H3077" s="2">
        <f t="shared" si="1196"/>
        <v>0.16450265972659153</v>
      </c>
      <c r="I3077" s="2"/>
      <c r="J3077" s="2">
        <f t="shared" si="1218"/>
        <v>0.5642624263570325</v>
      </c>
      <c r="K3077" s="2">
        <f t="shared" si="1219"/>
        <v>0.39975976663044099</v>
      </c>
      <c r="L3077" s="2">
        <f t="shared" si="1220"/>
        <v>1.6663806745600487E-2</v>
      </c>
      <c r="M3077" s="2">
        <f t="shared" si="1221"/>
        <v>1.9314000266926021E-2</v>
      </c>
      <c r="N3077" s="38">
        <v>29595</v>
      </c>
      <c r="O3077" s="38">
        <v>20967</v>
      </c>
      <c r="P3077" s="38">
        <v>874</v>
      </c>
      <c r="Q3077" s="38">
        <v>206</v>
      </c>
      <c r="R3077" s="38">
        <v>237</v>
      </c>
      <c r="S3077" s="38"/>
      <c r="T3077" s="38">
        <v>64</v>
      </c>
      <c r="U3077" s="38">
        <v>70</v>
      </c>
      <c r="V3077" s="38">
        <v>10</v>
      </c>
      <c r="W3077" s="38">
        <v>374</v>
      </c>
      <c r="X3077" s="38"/>
      <c r="Y3077" s="38">
        <v>9</v>
      </c>
      <c r="Z3077" s="38">
        <v>43</v>
      </c>
      <c r="AA3077" s="38"/>
      <c r="AB3077" s="38"/>
      <c r="AC3077" s="38"/>
      <c r="AD3077" s="38"/>
      <c r="AE3077" s="38"/>
      <c r="AF3077" s="38"/>
      <c r="AG3077" s="38"/>
      <c r="AH3077" s="38"/>
      <c r="AI3077" s="38"/>
      <c r="AJ3077" s="38"/>
      <c r="AK3077" s="38"/>
      <c r="AL3077" s="38"/>
      <c r="AM3077" s="38"/>
      <c r="AN3077" s="38"/>
      <c r="AO3077" s="38"/>
      <c r="AP3077" s="38"/>
      <c r="AQ3077" s="38"/>
      <c r="AR3077" s="38"/>
      <c r="AS3077" s="38"/>
      <c r="AT3077" s="38"/>
      <c r="AU3077" s="38"/>
      <c r="AV3077" s="38"/>
      <c r="AW3077" s="38"/>
      <c r="AX3077" s="38"/>
      <c r="AY3077" s="38"/>
      <c r="BA3077" s="3">
        <f>IF(Q3077&gt;0,RANK(Q3077,(N3077:P3077,Q3077:AE3077)),0)</f>
        <v>6</v>
      </c>
      <c r="BB3077" s="3">
        <f>IF(R3077&gt;0,RANK(R3077,(N3077:P3077,Q3077:AE3077)),0)</f>
        <v>5</v>
      </c>
      <c r="BC3077" s="3">
        <f>IF(S3077&gt;0,RANK(S3077,(N3077:P3077,Q3077:AE3077)),0)</f>
        <v>0</v>
      </c>
      <c r="BD3077" s="3">
        <f>IF(T3077&gt;0,RANK(T3077,(N3077:P3077,Q3077:AE3077)),0)</f>
        <v>8</v>
      </c>
      <c r="BE3077" s="2">
        <f t="shared" si="1222"/>
        <v>3.9276249308852406E-3</v>
      </c>
      <c r="BF3077" s="2">
        <f t="shared" si="1223"/>
        <v>4.5186752845621462E-3</v>
      </c>
      <c r="BG3077" s="2">
        <f t="shared" si="1224"/>
        <v>0</v>
      </c>
      <c r="BH3077" s="2">
        <f t="shared" si="1225"/>
        <v>1.2202329882361914E-3</v>
      </c>
      <c r="BJ3077" t="s">
        <v>169</v>
      </c>
      <c r="BK3077" t="s">
        <v>798</v>
      </c>
      <c r="BL3077">
        <v>2</v>
      </c>
      <c r="BN3077">
        <v>0</v>
      </c>
      <c r="BO3077" s="60">
        <v>53</v>
      </c>
      <c r="BP3077" s="62">
        <v>29</v>
      </c>
      <c r="BQ3077" s="66">
        <f t="shared" si="1226"/>
        <v>53029</v>
      </c>
      <c r="BR3077" s="66">
        <f t="shared" si="1207"/>
        <v>53029</v>
      </c>
      <c r="BS3077" s="3" t="s">
        <v>3083</v>
      </c>
      <c r="CD3077" s="38">
        <f t="shared" si="1227"/>
        <v>52449</v>
      </c>
    </row>
    <row r="3078" spans="1:86" ht="14" hidden="1" customHeight="1" outlineLevel="1" x14ac:dyDescent="0.2">
      <c r="A3078" t="s">
        <v>1071</v>
      </c>
      <c r="B3078" t="s">
        <v>798</v>
      </c>
      <c r="C3078" s="1">
        <f t="shared" si="1217"/>
        <v>24698</v>
      </c>
      <c r="D3078" s="3">
        <f>IF(N3078&gt;0, RANK(N3078,(N3078:P3078,Q3078:AE3078)),0)</f>
        <v>1</v>
      </c>
      <c r="E3078" s="3">
        <f>IF(O3078&gt;0,RANK(O3078,(N3078:P3078,Q3078:AE3078)),0)</f>
        <v>2</v>
      </c>
      <c r="F3078" s="3">
        <f>IF(P3078&gt;0,RANK(P3078,(N3078:P3078,Q3078:AE3078)),0)</f>
        <v>3</v>
      </c>
      <c r="G3078" s="1">
        <f t="shared" si="1195"/>
        <v>11135</v>
      </c>
      <c r="H3078" s="2">
        <f t="shared" si="1196"/>
        <v>0.45084622236618349</v>
      </c>
      <c r="I3078" s="2"/>
      <c r="J3078" s="2">
        <f t="shared" si="1218"/>
        <v>0.70689934407644339</v>
      </c>
      <c r="K3078" s="2">
        <f t="shared" si="1219"/>
        <v>0.25605312171025996</v>
      </c>
      <c r="L3078" s="2">
        <f t="shared" si="1220"/>
        <v>1.2389667179528706E-2</v>
      </c>
      <c r="M3078" s="2">
        <f t="shared" si="1221"/>
        <v>2.4657867033767947E-2</v>
      </c>
      <c r="N3078" s="38">
        <v>17459</v>
      </c>
      <c r="O3078" s="38">
        <v>6324</v>
      </c>
      <c r="P3078" s="38">
        <v>306</v>
      </c>
      <c r="Q3078" s="38">
        <v>76</v>
      </c>
      <c r="R3078" s="38">
        <v>251</v>
      </c>
      <c r="S3078" s="38"/>
      <c r="T3078" s="38">
        <v>36</v>
      </c>
      <c r="U3078" s="38">
        <v>85</v>
      </c>
      <c r="V3078" s="38">
        <v>8</v>
      </c>
      <c r="W3078" s="38">
        <v>126</v>
      </c>
      <c r="X3078" s="38"/>
      <c r="Y3078" s="38">
        <v>5</v>
      </c>
      <c r="Z3078" s="38">
        <v>22</v>
      </c>
      <c r="AA3078" s="38"/>
      <c r="AB3078" s="38"/>
      <c r="AC3078" s="38"/>
      <c r="AD3078" s="38"/>
      <c r="AE3078" s="38"/>
      <c r="AF3078" s="38"/>
      <c r="AG3078" s="38"/>
      <c r="AH3078" s="38"/>
      <c r="AI3078" s="38"/>
      <c r="AJ3078" s="38"/>
      <c r="AK3078" s="38"/>
      <c r="AL3078" s="38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BA3078" s="3">
        <f>IF(Q3078&gt;0,RANK(Q3078,(N3078:P3078,Q3078:AE3078)),0)</f>
        <v>7</v>
      </c>
      <c r="BB3078" s="3">
        <f>IF(R3078&gt;0,RANK(R3078,(N3078:P3078,Q3078:AE3078)),0)</f>
        <v>4</v>
      </c>
      <c r="BC3078" s="3">
        <f>IF(S3078&gt;0,RANK(S3078,(N3078:P3078,Q3078:AE3078)),0)</f>
        <v>0</v>
      </c>
      <c r="BD3078" s="3">
        <f>IF(T3078&gt;0,RANK(T3078,(N3078:P3078,Q3078:AE3078)),0)</f>
        <v>8</v>
      </c>
      <c r="BE3078" s="2">
        <f t="shared" si="1222"/>
        <v>3.0771722406672604E-3</v>
      </c>
      <c r="BF3078" s="2">
        <f t="shared" si="1223"/>
        <v>1.0162766215887926E-2</v>
      </c>
      <c r="BG3078" s="2">
        <f t="shared" si="1224"/>
        <v>0</v>
      </c>
      <c r="BH3078" s="2">
        <f t="shared" si="1225"/>
        <v>1.4576079034739654E-3</v>
      </c>
      <c r="BJ3078" t="s">
        <v>1071</v>
      </c>
      <c r="BK3078" t="s">
        <v>798</v>
      </c>
      <c r="BL3078">
        <v>6</v>
      </c>
      <c r="BN3078">
        <v>0</v>
      </c>
      <c r="BO3078" s="60">
        <v>53</v>
      </c>
      <c r="BP3078" s="62">
        <v>31</v>
      </c>
      <c r="BQ3078" s="66">
        <f t="shared" si="1226"/>
        <v>53031</v>
      </c>
      <c r="BR3078" s="66">
        <f t="shared" si="1207"/>
        <v>53031</v>
      </c>
      <c r="BS3078" s="3" t="s">
        <v>3083</v>
      </c>
      <c r="CC3078" s="1"/>
      <c r="CD3078" s="38">
        <f t="shared" si="1227"/>
        <v>24698</v>
      </c>
      <c r="CF3078" s="1"/>
    </row>
    <row r="3079" spans="1:86" ht="14" hidden="1" customHeight="1" outlineLevel="1" x14ac:dyDescent="0.2">
      <c r="A3079" t="s">
        <v>399</v>
      </c>
      <c r="B3079" t="s">
        <v>798</v>
      </c>
      <c r="C3079" s="1">
        <f t="shared" si="1217"/>
        <v>1130502</v>
      </c>
      <c r="D3079" s="3">
        <f>IF(N3079&gt;0, RANK(N3079,(N3079:P3079,Q3079:AE3079)),0)</f>
        <v>1</v>
      </c>
      <c r="E3079" s="3">
        <f>IF(O3079&gt;0,RANK(O3079,(N3079:P3079,Q3079:AE3079)),0)</f>
        <v>2</v>
      </c>
      <c r="F3079" s="3">
        <f>IF(P3079&gt;0,RANK(P3079,(N3079:P3079,Q3079:AE3079)),0)</f>
        <v>4</v>
      </c>
      <c r="G3079" s="1">
        <f t="shared" si="1195"/>
        <v>580413</v>
      </c>
      <c r="H3079" s="2">
        <f t="shared" si="1196"/>
        <v>0.51341174097878639</v>
      </c>
      <c r="I3079" s="2"/>
      <c r="J3079" s="2">
        <f t="shared" si="1218"/>
        <v>0.73649228395880773</v>
      </c>
      <c r="K3079" s="2">
        <f t="shared" si="1219"/>
        <v>0.22308054298002125</v>
      </c>
      <c r="L3079" s="2">
        <f t="shared" si="1220"/>
        <v>1.0117629159435365E-2</v>
      </c>
      <c r="M3079" s="2">
        <f t="shared" si="1221"/>
        <v>3.030954390173566E-2</v>
      </c>
      <c r="N3079" s="38">
        <v>832606</v>
      </c>
      <c r="O3079" s="38">
        <v>252193</v>
      </c>
      <c r="P3079" s="38">
        <v>11438</v>
      </c>
      <c r="Q3079" s="38">
        <v>4656</v>
      </c>
      <c r="R3079" s="38">
        <v>13539</v>
      </c>
      <c r="S3079" s="38"/>
      <c r="T3079" s="38">
        <v>3908</v>
      </c>
      <c r="U3079" s="38">
        <v>3073</v>
      </c>
      <c r="V3079" s="38">
        <v>285</v>
      </c>
      <c r="W3079" s="38">
        <v>7621</v>
      </c>
      <c r="X3079" s="38"/>
      <c r="Y3079" s="38">
        <v>308</v>
      </c>
      <c r="Z3079" s="38">
        <v>875</v>
      </c>
      <c r="AA3079" s="38"/>
      <c r="AB3079" s="38"/>
      <c r="AC3079" s="38"/>
      <c r="AD3079" s="38"/>
      <c r="AE3079" s="38"/>
      <c r="AF3079" s="38"/>
      <c r="AG3079" s="38"/>
      <c r="AH3079" s="38"/>
      <c r="AI3079" s="38"/>
      <c r="AJ3079" s="38"/>
      <c r="AK3079" s="38"/>
      <c r="AL3079" s="38"/>
      <c r="AM3079" s="38"/>
      <c r="AN3079" s="38"/>
      <c r="AO3079" s="38"/>
      <c r="AP3079" s="38"/>
      <c r="AQ3079" s="38"/>
      <c r="AR3079" s="38"/>
      <c r="AS3079" s="38"/>
      <c r="AT3079" s="38"/>
      <c r="AU3079" s="38"/>
      <c r="AV3079" s="38"/>
      <c r="AW3079" s="38"/>
      <c r="AX3079" s="38"/>
      <c r="AY3079" s="38"/>
      <c r="BA3079" s="3">
        <f>IF(Q3079&gt;0,RANK(Q3079,(N3079:P3079,Q3079:AE3079)),0)</f>
        <v>6</v>
      </c>
      <c r="BB3079" s="3">
        <f>IF(R3079&gt;0,RANK(R3079,(N3079:P3079,Q3079:AE3079)),0)</f>
        <v>3</v>
      </c>
      <c r="BC3079" s="3">
        <f>IF(S3079&gt;0,RANK(S3079,(N3079:P3079,Q3079:AE3079)),0)</f>
        <v>0</v>
      </c>
      <c r="BD3079" s="3">
        <f>IF(T3079&gt;0,RANK(T3079,(N3079:P3079,Q3079:AE3079)),0)</f>
        <v>7</v>
      </c>
      <c r="BE3079" s="2">
        <f t="shared" si="1222"/>
        <v>4.1185243369759629E-3</v>
      </c>
      <c r="BF3079" s="2">
        <f t="shared" si="1223"/>
        <v>1.1976095575240027E-2</v>
      </c>
      <c r="BG3079" s="2">
        <f t="shared" si="1224"/>
        <v>0</v>
      </c>
      <c r="BH3079" s="2">
        <f t="shared" si="1225"/>
        <v>3.4568713721868692E-3</v>
      </c>
      <c r="BJ3079" t="s">
        <v>399</v>
      </c>
      <c r="BK3079" t="s">
        <v>798</v>
      </c>
      <c r="BN3079">
        <v>0</v>
      </c>
      <c r="BO3079" s="60">
        <v>53</v>
      </c>
      <c r="BP3079" s="62">
        <v>33</v>
      </c>
      <c r="BQ3079" s="66">
        <f t="shared" si="1226"/>
        <v>53033</v>
      </c>
      <c r="BR3079" s="66">
        <f t="shared" si="1207"/>
        <v>53033</v>
      </c>
      <c r="BS3079" s="3" t="s">
        <v>3083</v>
      </c>
      <c r="CD3079" s="38">
        <f t="shared" si="1227"/>
        <v>1130502</v>
      </c>
    </row>
    <row r="3080" spans="1:86" ht="14" hidden="1" customHeight="1" outlineLevel="1" x14ac:dyDescent="0.2">
      <c r="A3080" t="s">
        <v>2100</v>
      </c>
      <c r="B3080" t="s">
        <v>798</v>
      </c>
      <c r="C3080" s="1">
        <f t="shared" si="1217"/>
        <v>156872</v>
      </c>
      <c r="D3080" s="3">
        <f>IF(N3080&gt;0, RANK(N3080,(N3080:P3080,Q3080:AE3080)),0)</f>
        <v>1</v>
      </c>
      <c r="E3080" s="3">
        <f>IF(O3080&gt;0,RANK(O3080,(N3080:P3080,Q3080:AE3080)),0)</f>
        <v>2</v>
      </c>
      <c r="F3080" s="3">
        <f>IF(P3080&gt;0,RANK(P3080,(N3080:P3080,Q3080:AE3080)),0)</f>
        <v>3</v>
      </c>
      <c r="G3080" s="1">
        <f t="shared" ref="G3080:G3143" si="1228">IF(C3080&gt;0,MAX(N3080:P3080)-LARGE(N3080:P3080,2),0)</f>
        <v>32651</v>
      </c>
      <c r="H3080" s="2">
        <f t="shared" ref="H3080:H3143" si="1229">IF(C3080&gt;0,G3080/C3080,0)</f>
        <v>0.20813784486715284</v>
      </c>
      <c r="I3080" s="2"/>
      <c r="J3080" s="2">
        <f t="shared" si="1218"/>
        <v>0.58475062471314188</v>
      </c>
      <c r="K3080" s="2">
        <f t="shared" si="1219"/>
        <v>0.37661277984598907</v>
      </c>
      <c r="L3080" s="2">
        <f t="shared" si="1220"/>
        <v>1.6350910296292518E-2</v>
      </c>
      <c r="M3080" s="2">
        <f t="shared" si="1221"/>
        <v>2.2285685144576541E-2</v>
      </c>
      <c r="N3080" s="38">
        <v>91731</v>
      </c>
      <c r="O3080" s="38">
        <v>59080</v>
      </c>
      <c r="P3080" s="38">
        <v>2565</v>
      </c>
      <c r="Q3080" s="38">
        <v>894</v>
      </c>
      <c r="R3080" s="38">
        <v>890</v>
      </c>
      <c r="S3080" s="38"/>
      <c r="T3080" s="38">
        <v>273</v>
      </c>
      <c r="U3080" s="38">
        <v>258</v>
      </c>
      <c r="V3080" s="38">
        <v>30</v>
      </c>
      <c r="W3080" s="38">
        <v>979</v>
      </c>
      <c r="X3080" s="38"/>
      <c r="Y3080" s="38">
        <v>30</v>
      </c>
      <c r="Z3080" s="38">
        <v>142</v>
      </c>
      <c r="AA3080" s="38"/>
      <c r="AB3080" s="38"/>
      <c r="AC3080" s="38"/>
      <c r="AD3080" s="38"/>
      <c r="AE3080" s="38"/>
      <c r="AF3080" s="38"/>
      <c r="AG3080" s="38"/>
      <c r="AH3080" s="38"/>
      <c r="AI3080" s="38"/>
      <c r="AJ3080" s="38"/>
      <c r="AK3080" s="38"/>
      <c r="AL3080" s="38"/>
      <c r="AM3080" s="38"/>
      <c r="AN3080" s="38"/>
      <c r="AO3080" s="38"/>
      <c r="AP3080" s="38"/>
      <c r="AQ3080" s="38"/>
      <c r="AR3080" s="38"/>
      <c r="AS3080" s="38"/>
      <c r="AT3080" s="38"/>
      <c r="AU3080" s="38"/>
      <c r="AV3080" s="38"/>
      <c r="AW3080" s="38"/>
      <c r="AX3080" s="38"/>
      <c r="AY3080" s="38"/>
      <c r="BA3080" s="3">
        <f>IF(Q3080&gt;0,RANK(Q3080,(N3080:P3080,Q3080:AE3080)),0)</f>
        <v>5</v>
      </c>
      <c r="BB3080" s="3">
        <f>IF(R3080&gt;0,RANK(R3080,(N3080:P3080,Q3080:AE3080)),0)</f>
        <v>6</v>
      </c>
      <c r="BC3080" s="3">
        <f>IF(S3080&gt;0,RANK(S3080,(N3080:P3080,Q3080:AE3080)),0)</f>
        <v>0</v>
      </c>
      <c r="BD3080" s="3">
        <f>IF(T3080&gt;0,RANK(T3080,(N3080:P3080,Q3080:AE3080)),0)</f>
        <v>7</v>
      </c>
      <c r="BE3080" s="2">
        <f t="shared" si="1222"/>
        <v>5.6989137640879187E-3</v>
      </c>
      <c r="BF3080" s="2">
        <f t="shared" si="1223"/>
        <v>5.6734152684991589E-3</v>
      </c>
      <c r="BG3080" s="2">
        <f t="shared" si="1224"/>
        <v>0</v>
      </c>
      <c r="BH3080" s="2">
        <f t="shared" si="1225"/>
        <v>1.7402723239328881E-3</v>
      </c>
      <c r="BJ3080" t="s">
        <v>2100</v>
      </c>
      <c r="BK3080" t="s">
        <v>798</v>
      </c>
      <c r="BL3080">
        <v>6</v>
      </c>
      <c r="BN3080">
        <v>0</v>
      </c>
      <c r="BO3080" s="60">
        <v>53</v>
      </c>
      <c r="BP3080" s="62">
        <v>35</v>
      </c>
      <c r="BQ3080" s="66">
        <f t="shared" si="1226"/>
        <v>53035</v>
      </c>
      <c r="BR3080" s="66">
        <f t="shared" si="1207"/>
        <v>53035</v>
      </c>
      <c r="BS3080" s="3" t="s">
        <v>3083</v>
      </c>
      <c r="CD3080" s="38">
        <f t="shared" si="1227"/>
        <v>156872</v>
      </c>
    </row>
    <row r="3081" spans="1:86" ht="14" hidden="1" customHeight="1" outlineLevel="1" x14ac:dyDescent="0.2">
      <c r="A3081" t="s">
        <v>1709</v>
      </c>
      <c r="B3081" t="s">
        <v>798</v>
      </c>
      <c r="C3081" s="1">
        <f t="shared" si="1217"/>
        <v>26499</v>
      </c>
      <c r="D3081" s="3">
        <f>IF(N3081&gt;0, RANK(N3081,(N3081:P3081,Q3081:AE3081)),0)</f>
        <v>2</v>
      </c>
      <c r="E3081" s="3">
        <f>IF(O3081&gt;0,RANK(O3081,(N3081:P3081,Q3081:AE3081)),0)</f>
        <v>1</v>
      </c>
      <c r="F3081" s="3">
        <f>IF(P3081&gt;0,RANK(P3081,(N3081:P3081,Q3081:AE3081)),0)</f>
        <v>3</v>
      </c>
      <c r="G3081" s="1">
        <f t="shared" si="1228"/>
        <v>3835</v>
      </c>
      <c r="H3081" s="2">
        <f t="shared" si="1229"/>
        <v>0.14472244235631535</v>
      </c>
      <c r="I3081" s="2"/>
      <c r="J3081" s="2">
        <f t="shared" si="1218"/>
        <v>0.40793992226121739</v>
      </c>
      <c r="K3081" s="2">
        <f t="shared" si="1219"/>
        <v>0.55266236461753271</v>
      </c>
      <c r="L3081" s="2">
        <f t="shared" si="1220"/>
        <v>1.9132797464055249E-2</v>
      </c>
      <c r="M3081" s="2">
        <f t="shared" si="1221"/>
        <v>2.0264915657194595E-2</v>
      </c>
      <c r="N3081" s="38">
        <v>10810</v>
      </c>
      <c r="O3081" s="38">
        <v>14645</v>
      </c>
      <c r="P3081" s="38">
        <v>507</v>
      </c>
      <c r="Q3081" s="38">
        <v>115</v>
      </c>
      <c r="R3081" s="38">
        <v>124</v>
      </c>
      <c r="S3081" s="38"/>
      <c r="T3081" s="38">
        <v>42</v>
      </c>
      <c r="U3081" s="38">
        <v>37</v>
      </c>
      <c r="V3081" s="38">
        <v>2</v>
      </c>
      <c r="W3081" s="38">
        <v>190</v>
      </c>
      <c r="X3081" s="38"/>
      <c r="Y3081" s="38">
        <v>4</v>
      </c>
      <c r="Z3081" s="38">
        <v>23</v>
      </c>
      <c r="AA3081" s="38"/>
      <c r="AB3081" s="38"/>
      <c r="AC3081" s="38"/>
      <c r="AD3081" s="38"/>
      <c r="AE3081" s="38"/>
      <c r="AF3081" s="38"/>
      <c r="AG3081" s="38"/>
      <c r="AH3081" s="38"/>
      <c r="AI3081" s="38"/>
      <c r="AJ3081" s="38"/>
      <c r="AK3081" s="38"/>
      <c r="AL3081" s="38"/>
      <c r="AM3081" s="38"/>
      <c r="AN3081" s="38"/>
      <c r="AO3081" s="38"/>
      <c r="AP3081" s="38"/>
      <c r="AQ3081" s="38"/>
      <c r="AR3081" s="38"/>
      <c r="AS3081" s="38"/>
      <c r="AT3081" s="38"/>
      <c r="AU3081" s="38"/>
      <c r="AV3081" s="38"/>
      <c r="AW3081" s="38"/>
      <c r="AX3081" s="38"/>
      <c r="AY3081" s="38"/>
      <c r="BA3081" s="3">
        <f>IF(Q3081&gt;0,RANK(Q3081,(N3081:P3081,Q3081:AE3081)),0)</f>
        <v>6</v>
      </c>
      <c r="BB3081" s="3">
        <f>IF(R3081&gt;0,RANK(R3081,(N3081:P3081,Q3081:AE3081)),0)</f>
        <v>5</v>
      </c>
      <c r="BC3081" s="3">
        <f>IF(S3081&gt;0,RANK(S3081,(N3081:P3081,Q3081:AE3081)),0)</f>
        <v>0</v>
      </c>
      <c r="BD3081" s="3">
        <f>IF(T3081&gt;0,RANK(T3081,(N3081:P3081,Q3081:AE3081)),0)</f>
        <v>7</v>
      </c>
      <c r="BE3081" s="2">
        <f t="shared" si="1222"/>
        <v>4.3397864070342275E-3</v>
      </c>
      <c r="BF3081" s="2">
        <f t="shared" si="1223"/>
        <v>4.6794218649760366E-3</v>
      </c>
      <c r="BG3081" s="2">
        <f t="shared" si="1224"/>
        <v>0</v>
      </c>
      <c r="BH3081" s="2">
        <f t="shared" si="1225"/>
        <v>1.5849654703951092E-3</v>
      </c>
      <c r="BJ3081" t="s">
        <v>1709</v>
      </c>
      <c r="BK3081" t="s">
        <v>798</v>
      </c>
      <c r="BL3081">
        <v>8</v>
      </c>
      <c r="BN3081">
        <v>0</v>
      </c>
      <c r="BO3081" s="60">
        <v>53</v>
      </c>
      <c r="BP3081" s="62">
        <v>37</v>
      </c>
      <c r="BQ3081" s="66">
        <f t="shared" si="1226"/>
        <v>53037</v>
      </c>
      <c r="BR3081" s="66">
        <f t="shared" si="1207"/>
        <v>53037</v>
      </c>
      <c r="BS3081" s="3" t="s">
        <v>3083</v>
      </c>
      <c r="CC3081" s="1"/>
      <c r="CD3081" s="38">
        <f t="shared" si="1227"/>
        <v>26499</v>
      </c>
      <c r="CF3081" s="1"/>
    </row>
    <row r="3082" spans="1:86" ht="14" hidden="1" customHeight="1" outlineLevel="1" x14ac:dyDescent="0.2">
      <c r="A3082" t="s">
        <v>1018</v>
      </c>
      <c r="B3082" t="s">
        <v>798</v>
      </c>
      <c r="C3082" s="1">
        <f t="shared" si="1217"/>
        <v>13610</v>
      </c>
      <c r="D3082" s="3">
        <f>IF(N3082&gt;0, RANK(N3082,(N3082:P3082,Q3082:AE3082)),0)</f>
        <v>2</v>
      </c>
      <c r="E3082" s="3">
        <f>IF(O3082&gt;0,RANK(O3082,(N3082:P3082,Q3082:AE3082)),0)</f>
        <v>1</v>
      </c>
      <c r="F3082" s="3">
        <f>IF(P3082&gt;0,RANK(P3082,(N3082:P3082,Q3082:AE3082)),0)</f>
        <v>3</v>
      </c>
      <c r="G3082" s="1">
        <f t="shared" si="1228"/>
        <v>1261</v>
      </c>
      <c r="H3082" s="2">
        <f t="shared" si="1229"/>
        <v>9.265246142542248E-2</v>
      </c>
      <c r="I3082" s="2"/>
      <c r="J3082" s="2">
        <f t="shared" si="1218"/>
        <v>0.43475385745775164</v>
      </c>
      <c r="K3082" s="2">
        <f t="shared" si="1219"/>
        <v>0.52740631888317413</v>
      </c>
      <c r="L3082" s="2">
        <f t="shared" si="1220"/>
        <v>1.8809698750918442E-2</v>
      </c>
      <c r="M3082" s="2">
        <f t="shared" si="1221"/>
        <v>1.9030124908155793E-2</v>
      </c>
      <c r="N3082" s="38">
        <v>5917</v>
      </c>
      <c r="O3082" s="38">
        <v>7178</v>
      </c>
      <c r="P3082" s="38">
        <v>256</v>
      </c>
      <c r="Q3082" s="38">
        <v>51</v>
      </c>
      <c r="R3082" s="38">
        <v>69</v>
      </c>
      <c r="S3082" s="38"/>
      <c r="T3082" s="38">
        <v>11</v>
      </c>
      <c r="U3082" s="38">
        <v>12</v>
      </c>
      <c r="V3082" s="38">
        <v>3</v>
      </c>
      <c r="W3082" s="38">
        <v>83</v>
      </c>
      <c r="X3082" s="38"/>
      <c r="Y3082" s="38">
        <v>1</v>
      </c>
      <c r="Z3082" s="38">
        <v>29</v>
      </c>
      <c r="AA3082" s="38"/>
      <c r="AB3082" s="38"/>
      <c r="AC3082" s="38"/>
      <c r="AD3082" s="38"/>
      <c r="AE3082" s="38"/>
      <c r="AF3082" s="38"/>
      <c r="AG3082" s="38"/>
      <c r="AH3082" s="38"/>
      <c r="AI3082" s="38"/>
      <c r="AJ3082" s="38"/>
      <c r="AK3082" s="38"/>
      <c r="AL3082" s="38"/>
      <c r="AM3082" s="38"/>
      <c r="AN3082" s="38"/>
      <c r="AO3082" s="38"/>
      <c r="AP3082" s="38"/>
      <c r="AQ3082" s="38"/>
      <c r="AR3082" s="38"/>
      <c r="AS3082" s="38"/>
      <c r="AT3082" s="38"/>
      <c r="AU3082" s="38"/>
      <c r="AV3082" s="38"/>
      <c r="AW3082" s="38"/>
      <c r="AX3082" s="38"/>
      <c r="AY3082" s="38"/>
      <c r="BA3082" s="3">
        <f>IF(Q3082&gt;0,RANK(Q3082,(N3082:P3082,Q3082:AE3082)),0)</f>
        <v>6</v>
      </c>
      <c r="BB3082" s="3">
        <f>IF(R3082&gt;0,RANK(R3082,(N3082:P3082,Q3082:AE3082)),0)</f>
        <v>5</v>
      </c>
      <c r="BC3082" s="3">
        <f>IF(S3082&gt;0,RANK(S3082,(N3082:P3082,Q3082:AE3082)),0)</f>
        <v>0</v>
      </c>
      <c r="BD3082" s="3">
        <f>IF(T3082&gt;0,RANK(T3082,(N3082:P3082,Q3082:AE3082)),0)</f>
        <v>9</v>
      </c>
      <c r="BE3082" s="2">
        <f t="shared" si="1222"/>
        <v>3.7472446730345333E-3</v>
      </c>
      <c r="BF3082" s="2">
        <f t="shared" si="1223"/>
        <v>5.0698016164584863E-3</v>
      </c>
      <c r="BG3082" s="2">
        <f t="shared" si="1224"/>
        <v>0</v>
      </c>
      <c r="BH3082" s="2">
        <f t="shared" si="1225"/>
        <v>8.0822924320352681E-4</v>
      </c>
      <c r="BJ3082" t="s">
        <v>1018</v>
      </c>
      <c r="BK3082" t="s">
        <v>798</v>
      </c>
      <c r="BL3082">
        <v>4</v>
      </c>
      <c r="BN3082">
        <v>0</v>
      </c>
      <c r="BO3082" s="60">
        <v>53</v>
      </c>
      <c r="BP3082" s="62">
        <v>39</v>
      </c>
      <c r="BQ3082" s="66">
        <f t="shared" si="1226"/>
        <v>53039</v>
      </c>
      <c r="BR3082" s="66">
        <f t="shared" si="1207"/>
        <v>53039</v>
      </c>
      <c r="BS3082" s="3" t="s">
        <v>3083</v>
      </c>
      <c r="CC3082" s="1"/>
      <c r="CD3082" s="38">
        <f t="shared" si="1227"/>
        <v>13610</v>
      </c>
      <c r="CF3082" s="1"/>
    </row>
    <row r="3083" spans="1:86" ht="14" hidden="1" customHeight="1" outlineLevel="1" x14ac:dyDescent="0.2">
      <c r="A3083" t="s">
        <v>2733</v>
      </c>
      <c r="B3083" t="s">
        <v>798</v>
      </c>
      <c r="C3083" s="1">
        <f t="shared" si="1217"/>
        <v>45338</v>
      </c>
      <c r="D3083" s="3">
        <f>IF(N3083&gt;0, RANK(N3083,(N3083:P3083,Q3083:AE3083)),0)</f>
        <v>2</v>
      </c>
      <c r="E3083" s="3">
        <f>IF(O3083&gt;0,RANK(O3083,(N3083:P3083,Q3083:AE3083)),0)</f>
        <v>1</v>
      </c>
      <c r="F3083" s="3">
        <f>IF(P3083&gt;0,RANK(P3083,(N3083:P3083,Q3083:AE3083)),0)</f>
        <v>3</v>
      </c>
      <c r="G3083" s="1">
        <f t="shared" si="1228"/>
        <v>14889</v>
      </c>
      <c r="H3083" s="2">
        <f t="shared" si="1229"/>
        <v>0.3284000176452424</v>
      </c>
      <c r="I3083" s="2"/>
      <c r="J3083" s="2">
        <f t="shared" si="1218"/>
        <v>0.31834222947637741</v>
      </c>
      <c r="K3083" s="2">
        <f t="shared" si="1219"/>
        <v>0.64674224712161987</v>
      </c>
      <c r="L3083" s="2">
        <f t="shared" si="1220"/>
        <v>1.8218712779566808E-2</v>
      </c>
      <c r="M3083" s="2">
        <f t="shared" si="1221"/>
        <v>1.669681062243596E-2</v>
      </c>
      <c r="N3083" s="38">
        <v>14433</v>
      </c>
      <c r="O3083" s="38">
        <v>29322</v>
      </c>
      <c r="P3083" s="38">
        <v>826</v>
      </c>
      <c r="Q3083" s="38">
        <v>194</v>
      </c>
      <c r="R3083" s="38">
        <v>158</v>
      </c>
      <c r="S3083" s="38"/>
      <c r="T3083" s="38">
        <v>59</v>
      </c>
      <c r="U3083" s="38">
        <v>45</v>
      </c>
      <c r="V3083" s="38">
        <v>17</v>
      </c>
      <c r="W3083" s="38">
        <v>226</v>
      </c>
      <c r="X3083" s="38"/>
      <c r="Y3083" s="38">
        <v>13</v>
      </c>
      <c r="Z3083" s="38">
        <v>45</v>
      </c>
      <c r="AA3083" s="38"/>
      <c r="AB3083" s="38"/>
      <c r="AC3083" s="38"/>
      <c r="AD3083" s="38"/>
      <c r="AE3083" s="38"/>
      <c r="AF3083" s="38"/>
      <c r="AG3083" s="38"/>
      <c r="AH3083" s="38"/>
      <c r="AI3083" s="38"/>
      <c r="AJ3083" s="38"/>
      <c r="AK3083" s="38"/>
      <c r="AL3083" s="38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BA3083" s="3">
        <f>IF(Q3083&gt;0,RANK(Q3083,(N3083:P3083,Q3083:AE3083)),0)</f>
        <v>5</v>
      </c>
      <c r="BB3083" s="3">
        <f>IF(R3083&gt;0,RANK(R3083,(N3083:P3083,Q3083:AE3083)),0)</f>
        <v>6</v>
      </c>
      <c r="BC3083" s="3">
        <f>IF(S3083&gt;0,RANK(S3083,(N3083:P3083,Q3083:AE3083)),0)</f>
        <v>0</v>
      </c>
      <c r="BD3083" s="3">
        <f>IF(T3083&gt;0,RANK(T3083,(N3083:P3083,Q3083:AE3083)),0)</f>
        <v>7</v>
      </c>
      <c r="BE3083" s="2">
        <f t="shared" si="1222"/>
        <v>4.2789712823679913E-3</v>
      </c>
      <c r="BF3083" s="2">
        <f t="shared" si="1223"/>
        <v>3.4849353742997043E-3</v>
      </c>
      <c r="BG3083" s="2">
        <f t="shared" si="1224"/>
        <v>0</v>
      </c>
      <c r="BH3083" s="2">
        <f t="shared" si="1225"/>
        <v>1.3013366271119149E-3</v>
      </c>
      <c r="BJ3083" t="s">
        <v>2733</v>
      </c>
      <c r="BK3083" t="s">
        <v>798</v>
      </c>
      <c r="BL3083">
        <v>3</v>
      </c>
      <c r="BN3083">
        <v>0</v>
      </c>
      <c r="BO3083" s="60">
        <v>53</v>
      </c>
      <c r="BP3083" s="62">
        <v>41</v>
      </c>
      <c r="BQ3083" s="66">
        <f t="shared" si="1226"/>
        <v>53041</v>
      </c>
      <c r="BR3083" s="66">
        <f t="shared" si="1207"/>
        <v>53041</v>
      </c>
      <c r="BS3083" s="3" t="s">
        <v>3083</v>
      </c>
      <c r="CC3083" s="1"/>
      <c r="CD3083" s="38">
        <f t="shared" si="1227"/>
        <v>45338</v>
      </c>
    </row>
    <row r="3084" spans="1:86" ht="14" hidden="1" customHeight="1" outlineLevel="1" x14ac:dyDescent="0.2">
      <c r="A3084" t="s">
        <v>1567</v>
      </c>
      <c r="B3084" t="s">
        <v>798</v>
      </c>
      <c r="C3084" s="1">
        <f t="shared" si="1217"/>
        <v>7144</v>
      </c>
      <c r="D3084" s="3">
        <f>IF(N3084&gt;0, RANK(N3084,(N3084:P3084,Q3084:AE3084)),0)</f>
        <v>2</v>
      </c>
      <c r="E3084" s="3">
        <f>IF(O3084&gt;0,RANK(O3084,(N3084:P3084,Q3084:AE3084)),0)</f>
        <v>1</v>
      </c>
      <c r="F3084" s="3">
        <f>IF(P3084&gt;0,RANK(P3084,(N3084:P3084,Q3084:AE3084)),0)</f>
        <v>3</v>
      </c>
      <c r="G3084" s="1">
        <f t="shared" si="1228"/>
        <v>3594</v>
      </c>
      <c r="H3084" s="2">
        <f t="shared" si="1229"/>
        <v>0.50307950727883544</v>
      </c>
      <c r="I3084" s="2"/>
      <c r="J3084" s="2">
        <f t="shared" si="1218"/>
        <v>0.23488241881298993</v>
      </c>
      <c r="K3084" s="2">
        <f t="shared" si="1219"/>
        <v>0.73796192609182532</v>
      </c>
      <c r="L3084" s="2">
        <f t="shared" si="1220"/>
        <v>1.5397536394176932E-2</v>
      </c>
      <c r="M3084" s="2">
        <f t="shared" si="1221"/>
        <v>1.1758118701007873E-2</v>
      </c>
      <c r="N3084" s="38">
        <v>1678</v>
      </c>
      <c r="O3084" s="38">
        <v>5272</v>
      </c>
      <c r="P3084" s="38">
        <v>110</v>
      </c>
      <c r="Q3084" s="38">
        <v>15</v>
      </c>
      <c r="R3084" s="38">
        <v>21</v>
      </c>
      <c r="S3084" s="38"/>
      <c r="T3084" s="38">
        <v>1</v>
      </c>
      <c r="U3084" s="38">
        <v>7</v>
      </c>
      <c r="V3084" s="38">
        <v>0</v>
      </c>
      <c r="W3084" s="38">
        <v>37</v>
      </c>
      <c r="X3084" s="38"/>
      <c r="Y3084" s="38">
        <v>0</v>
      </c>
      <c r="Z3084" s="38">
        <v>3</v>
      </c>
      <c r="AA3084" s="38"/>
      <c r="AB3084" s="38"/>
      <c r="AC3084" s="38"/>
      <c r="AD3084" s="38"/>
      <c r="AE3084" s="38"/>
      <c r="AF3084" s="38"/>
      <c r="AG3084" s="38"/>
      <c r="AH3084" s="38"/>
      <c r="AI3084" s="38"/>
      <c r="AJ3084" s="38"/>
      <c r="AK3084" s="38"/>
      <c r="AL3084" s="38"/>
      <c r="AM3084" s="38"/>
      <c r="AN3084" s="38"/>
      <c r="AO3084" s="38"/>
      <c r="AP3084" s="38"/>
      <c r="AQ3084" s="38"/>
      <c r="AR3084" s="38"/>
      <c r="AS3084" s="38"/>
      <c r="AT3084" s="38"/>
      <c r="AU3084" s="38"/>
      <c r="AV3084" s="38"/>
      <c r="AW3084" s="38"/>
      <c r="AX3084" s="38"/>
      <c r="AY3084" s="38"/>
      <c r="BA3084" s="3">
        <f>IF(Q3084&gt;0,RANK(Q3084,(N3084:P3084,Q3084:AE3084)),0)</f>
        <v>6</v>
      </c>
      <c r="BB3084" s="3">
        <f>IF(R3084&gt;0,RANK(R3084,(N3084:P3084,Q3084:AE3084)),0)</f>
        <v>5</v>
      </c>
      <c r="BC3084" s="3">
        <f>IF(S3084&gt;0,RANK(S3084,(N3084:P3084,Q3084:AE3084)),0)</f>
        <v>0</v>
      </c>
      <c r="BD3084" s="3">
        <f>IF(T3084&gt;0,RANK(T3084,(N3084:P3084,Q3084:AE3084)),0)</f>
        <v>9</v>
      </c>
      <c r="BE3084" s="2">
        <f t="shared" si="1222"/>
        <v>2.0996640537513998E-3</v>
      </c>
      <c r="BF3084" s="2">
        <f t="shared" si="1223"/>
        <v>2.9395296752519596E-3</v>
      </c>
      <c r="BG3084" s="2">
        <f t="shared" si="1224"/>
        <v>0</v>
      </c>
      <c r="BH3084" s="2">
        <f t="shared" si="1225"/>
        <v>1.3997760358342665E-4</v>
      </c>
      <c r="BJ3084" t="s">
        <v>1567</v>
      </c>
      <c r="BK3084" t="s">
        <v>798</v>
      </c>
      <c r="BL3084">
        <v>5</v>
      </c>
      <c r="BN3084">
        <v>0</v>
      </c>
      <c r="BO3084" s="60">
        <v>53</v>
      </c>
      <c r="BP3084" s="62">
        <v>43</v>
      </c>
      <c r="BQ3084" s="66">
        <f t="shared" si="1226"/>
        <v>53043</v>
      </c>
      <c r="BR3084" s="66">
        <f t="shared" si="1207"/>
        <v>53043</v>
      </c>
      <c r="BS3084" s="3" t="s">
        <v>3083</v>
      </c>
      <c r="CC3084" s="1"/>
      <c r="CD3084" s="38">
        <f t="shared" si="1227"/>
        <v>7144</v>
      </c>
      <c r="CF3084" s="1"/>
    </row>
    <row r="3085" spans="1:86" ht="14" hidden="1" customHeight="1" outlineLevel="1" x14ac:dyDescent="0.2">
      <c r="A3085" t="s">
        <v>1907</v>
      </c>
      <c r="B3085" t="s">
        <v>798</v>
      </c>
      <c r="C3085" s="1">
        <f t="shared" si="1217"/>
        <v>36689</v>
      </c>
      <c r="D3085" s="3">
        <f>IF(N3085&gt;0, RANK(N3085,(N3085:P3085,Q3085:AE3085)),0)</f>
        <v>2</v>
      </c>
      <c r="E3085" s="3">
        <f>IF(O3085&gt;0,RANK(O3085,(N3085:P3085,Q3085:AE3085)),0)</f>
        <v>1</v>
      </c>
      <c r="F3085" s="3">
        <f>IF(P3085&gt;0,RANK(P3085,(N3085:P3085,Q3085:AE3085)),0)</f>
        <v>3</v>
      </c>
      <c r="G3085" s="1">
        <f t="shared" si="1228"/>
        <v>912</v>
      </c>
      <c r="H3085" s="2">
        <f t="shared" si="1229"/>
        <v>2.4857586742620404E-2</v>
      </c>
      <c r="I3085" s="2"/>
      <c r="J3085" s="2">
        <f t="shared" si="1218"/>
        <v>0.46921420589277441</v>
      </c>
      <c r="K3085" s="2">
        <f t="shared" si="1219"/>
        <v>0.4940717926353948</v>
      </c>
      <c r="L3085" s="2">
        <f t="shared" si="1220"/>
        <v>1.8343372673008257E-2</v>
      </c>
      <c r="M3085" s="2">
        <f t="shared" si="1221"/>
        <v>1.8370628798822536E-2</v>
      </c>
      <c r="N3085" s="38">
        <v>17215</v>
      </c>
      <c r="O3085" s="38">
        <v>18127</v>
      </c>
      <c r="P3085" s="38">
        <v>673</v>
      </c>
      <c r="Q3085" s="38">
        <v>164</v>
      </c>
      <c r="R3085" s="38">
        <v>185</v>
      </c>
      <c r="S3085" s="38"/>
      <c r="T3085" s="38">
        <v>46</v>
      </c>
      <c r="U3085" s="38">
        <v>37</v>
      </c>
      <c r="V3085" s="38">
        <v>6</v>
      </c>
      <c r="W3085" s="38">
        <v>187</v>
      </c>
      <c r="X3085" s="38"/>
      <c r="Y3085" s="38">
        <v>7</v>
      </c>
      <c r="Z3085" s="38">
        <v>42</v>
      </c>
      <c r="AA3085" s="38"/>
      <c r="AB3085" s="38"/>
      <c r="AC3085" s="38"/>
      <c r="AD3085" s="38"/>
      <c r="AE3085" s="38"/>
      <c r="AF3085" s="38"/>
      <c r="AG3085" s="38"/>
      <c r="AH3085" s="38"/>
      <c r="AI3085" s="38"/>
      <c r="AJ3085" s="38"/>
      <c r="AK3085" s="38"/>
      <c r="AL3085" s="38"/>
      <c r="AM3085" s="38"/>
      <c r="AN3085" s="38"/>
      <c r="AO3085" s="38"/>
      <c r="AP3085" s="38"/>
      <c r="AQ3085" s="38"/>
      <c r="AR3085" s="38"/>
      <c r="AS3085" s="38"/>
      <c r="AT3085" s="38"/>
      <c r="AU3085" s="38"/>
      <c r="AV3085" s="38"/>
      <c r="AW3085" s="38"/>
      <c r="AX3085" s="38"/>
      <c r="AY3085" s="38"/>
      <c r="BA3085" s="3">
        <f>IF(Q3085&gt;0,RANK(Q3085,(N3085:P3085,Q3085:AE3085)),0)</f>
        <v>6</v>
      </c>
      <c r="BB3085" s="3">
        <f>IF(R3085&gt;0,RANK(R3085,(N3085:P3085,Q3085:AE3085)),0)</f>
        <v>5</v>
      </c>
      <c r="BC3085" s="3">
        <f>IF(S3085&gt;0,RANK(S3085,(N3085:P3085,Q3085:AE3085)),0)</f>
        <v>0</v>
      </c>
      <c r="BD3085" s="3">
        <f>IF(T3085&gt;0,RANK(T3085,(N3085:P3085,Q3085:AE3085)),0)</f>
        <v>7</v>
      </c>
      <c r="BE3085" s="2">
        <f t="shared" si="1222"/>
        <v>4.4700046335413883E-3</v>
      </c>
      <c r="BF3085" s="2">
        <f t="shared" si="1223"/>
        <v>5.0423832756412001E-3</v>
      </c>
      <c r="BG3085" s="2">
        <f t="shared" si="1224"/>
        <v>0</v>
      </c>
      <c r="BH3085" s="2">
        <f t="shared" si="1225"/>
        <v>1.2537817874567309E-3</v>
      </c>
      <c r="BJ3085" t="s">
        <v>1907</v>
      </c>
      <c r="BK3085" t="s">
        <v>798</v>
      </c>
      <c r="BL3085">
        <v>6</v>
      </c>
      <c r="BN3085">
        <v>0</v>
      </c>
      <c r="BO3085" s="60">
        <v>53</v>
      </c>
      <c r="BP3085" s="62">
        <v>45</v>
      </c>
      <c r="BQ3085" s="66">
        <f t="shared" si="1226"/>
        <v>53045</v>
      </c>
      <c r="BR3085" s="66">
        <f t="shared" si="1207"/>
        <v>53045</v>
      </c>
      <c r="BS3085" s="3" t="s">
        <v>3083</v>
      </c>
      <c r="CC3085" s="1"/>
      <c r="CD3085" s="38">
        <f t="shared" si="1227"/>
        <v>36689</v>
      </c>
      <c r="CF3085" s="1"/>
    </row>
    <row r="3086" spans="1:86" ht="14" hidden="1" customHeight="1" outlineLevel="1" x14ac:dyDescent="0.2">
      <c r="A3086" t="s">
        <v>1521</v>
      </c>
      <c r="B3086" t="s">
        <v>798</v>
      </c>
      <c r="C3086" s="1">
        <f t="shared" si="1217"/>
        <v>20731</v>
      </c>
      <c r="D3086" s="3">
        <f>IF(N3086&gt;0, RANK(N3086,(N3086:P3086,Q3086:AE3086)),0)</f>
        <v>2</v>
      </c>
      <c r="E3086" s="3">
        <f>IF(O3086&gt;0,RANK(O3086,(N3086:P3086,Q3086:AE3086)),0)</f>
        <v>1</v>
      </c>
      <c r="F3086" s="3">
        <f>IF(P3086&gt;0,RANK(P3086,(N3086:P3086,Q3086:AE3086)),0)</f>
        <v>3</v>
      </c>
      <c r="G3086" s="1">
        <f t="shared" si="1228"/>
        <v>3089</v>
      </c>
      <c r="H3086" s="2">
        <f t="shared" si="1229"/>
        <v>0.14900390719212772</v>
      </c>
      <c r="I3086" s="2"/>
      <c r="J3086" s="2">
        <f t="shared" si="1218"/>
        <v>0.40837393275770584</v>
      </c>
      <c r="K3086" s="2">
        <f t="shared" si="1219"/>
        <v>0.55737783994983359</v>
      </c>
      <c r="L3086" s="2">
        <f t="shared" si="1220"/>
        <v>1.7510009165018572E-2</v>
      </c>
      <c r="M3086" s="2">
        <f t="shared" si="1221"/>
        <v>1.6738218127442004E-2</v>
      </c>
      <c r="N3086" s="38">
        <v>8466</v>
      </c>
      <c r="O3086" s="38">
        <v>11555</v>
      </c>
      <c r="P3086" s="38">
        <v>363</v>
      </c>
      <c r="Q3086" s="38">
        <v>51</v>
      </c>
      <c r="R3086" s="38">
        <v>103</v>
      </c>
      <c r="S3086" s="38"/>
      <c r="T3086" s="38">
        <v>30</v>
      </c>
      <c r="U3086" s="38">
        <v>27</v>
      </c>
      <c r="V3086" s="38">
        <v>2</v>
      </c>
      <c r="W3086" s="38">
        <v>114</v>
      </c>
      <c r="X3086" s="38"/>
      <c r="Y3086" s="38">
        <v>2</v>
      </c>
      <c r="Z3086" s="38">
        <v>18</v>
      </c>
      <c r="AA3086" s="38"/>
      <c r="AB3086" s="38"/>
      <c r="AC3086" s="38"/>
      <c r="AD3086" s="38"/>
      <c r="AE3086" s="38"/>
      <c r="AF3086" s="38"/>
      <c r="AG3086" s="38"/>
      <c r="AH3086" s="38"/>
      <c r="AI3086" s="38"/>
      <c r="AJ3086" s="38"/>
      <c r="AK3086" s="38"/>
      <c r="AL3086" s="38"/>
      <c r="AM3086" s="38"/>
      <c r="AN3086" s="38"/>
      <c r="AO3086" s="38"/>
      <c r="AP3086" s="38"/>
      <c r="AQ3086" s="38"/>
      <c r="AR3086" s="38"/>
      <c r="AS3086" s="38"/>
      <c r="AT3086" s="38"/>
      <c r="AU3086" s="38"/>
      <c r="AV3086" s="38"/>
      <c r="AW3086" s="38"/>
      <c r="AX3086" s="38"/>
      <c r="AY3086" s="38"/>
      <c r="BA3086" s="3">
        <f>IF(Q3086&gt;0,RANK(Q3086,(N3086:P3086,Q3086:AE3086)),0)</f>
        <v>6</v>
      </c>
      <c r="BB3086" s="3">
        <f>IF(R3086&gt;0,RANK(R3086,(N3086:P3086,Q3086:AE3086)),0)</f>
        <v>5</v>
      </c>
      <c r="BC3086" s="3">
        <f>IF(S3086&gt;0,RANK(S3086,(N3086:P3086,Q3086:AE3086)),0)</f>
        <v>0</v>
      </c>
      <c r="BD3086" s="3">
        <f>IF(T3086&gt;0,RANK(T3086,(N3086:P3086,Q3086:AE3086)),0)</f>
        <v>7</v>
      </c>
      <c r="BE3086" s="2">
        <f t="shared" si="1222"/>
        <v>2.4600839322753364E-3</v>
      </c>
      <c r="BF3086" s="2">
        <f t="shared" si="1223"/>
        <v>4.9684048043992088E-3</v>
      </c>
      <c r="BG3086" s="2">
        <f t="shared" si="1224"/>
        <v>0</v>
      </c>
      <c r="BH3086" s="2">
        <f t="shared" si="1225"/>
        <v>1.4471081954560803E-3</v>
      </c>
      <c r="BJ3086" t="s">
        <v>1521</v>
      </c>
      <c r="BK3086" t="s">
        <v>798</v>
      </c>
      <c r="BL3086">
        <v>4</v>
      </c>
      <c r="BN3086">
        <v>0</v>
      </c>
      <c r="BO3086" s="60">
        <v>53</v>
      </c>
      <c r="BP3086" s="62">
        <v>47</v>
      </c>
      <c r="BQ3086" s="66">
        <f t="shared" si="1226"/>
        <v>53047</v>
      </c>
      <c r="BR3086" s="66">
        <f t="shared" si="1207"/>
        <v>53047</v>
      </c>
      <c r="BS3086" s="3" t="s">
        <v>3083</v>
      </c>
      <c r="CC3086" s="1"/>
      <c r="CD3086" s="38">
        <f t="shared" si="1227"/>
        <v>20731</v>
      </c>
      <c r="CF3086" s="1"/>
    </row>
    <row r="3087" spans="1:86" ht="14" hidden="1" customHeight="1" outlineLevel="1" x14ac:dyDescent="0.2">
      <c r="A3087" t="s">
        <v>2361</v>
      </c>
      <c r="B3087" t="s">
        <v>798</v>
      </c>
      <c r="C3087" s="1">
        <f t="shared" si="1217"/>
        <v>14244</v>
      </c>
      <c r="D3087" s="3">
        <f>IF(N3087&gt;0, RANK(N3087,(N3087:P3087,Q3087:AE3087)),0)</f>
        <v>2</v>
      </c>
      <c r="E3087" s="3">
        <f>IF(O3087&gt;0,RANK(O3087,(N3087:P3087,Q3087:AE3087)),0)</f>
        <v>1</v>
      </c>
      <c r="F3087" s="3">
        <f>IF(P3087&gt;0,RANK(P3087,(N3087:P3087,Q3087:AE3087)),0)</f>
        <v>3</v>
      </c>
      <c r="G3087" s="1">
        <f t="shared" si="1228"/>
        <v>185</v>
      </c>
      <c r="H3087" s="2">
        <f t="shared" si="1229"/>
        <v>1.2987924740241505E-2</v>
      </c>
      <c r="I3087" s="2"/>
      <c r="J3087" s="2">
        <f t="shared" si="1218"/>
        <v>0.47914911541701771</v>
      </c>
      <c r="K3087" s="2">
        <f t="shared" si="1219"/>
        <v>0.49213704015725918</v>
      </c>
      <c r="L3087" s="2">
        <f t="shared" si="1220"/>
        <v>1.5164279696714406E-2</v>
      </c>
      <c r="M3087" s="2">
        <f t="shared" si="1221"/>
        <v>1.354956472900865E-2</v>
      </c>
      <c r="N3087" s="38">
        <v>6825</v>
      </c>
      <c r="O3087" s="38">
        <v>7010</v>
      </c>
      <c r="P3087" s="38">
        <v>216</v>
      </c>
      <c r="Q3087" s="38">
        <v>33</v>
      </c>
      <c r="R3087" s="38">
        <v>40</v>
      </c>
      <c r="S3087" s="38"/>
      <c r="T3087" s="38">
        <v>15</v>
      </c>
      <c r="U3087" s="38">
        <v>21</v>
      </c>
      <c r="V3087" s="38">
        <v>1</v>
      </c>
      <c r="W3087" s="38">
        <v>66</v>
      </c>
      <c r="X3087" s="38"/>
      <c r="Y3087" s="38">
        <v>4</v>
      </c>
      <c r="Z3087" s="38">
        <v>13</v>
      </c>
      <c r="AA3087" s="38"/>
      <c r="AB3087" s="38"/>
      <c r="AC3087" s="38"/>
      <c r="AD3087" s="38"/>
      <c r="AE3087" s="38"/>
      <c r="AF3087" s="38"/>
      <c r="AG3087" s="38"/>
      <c r="AH3087" s="38"/>
      <c r="AI3087" s="38"/>
      <c r="AJ3087" s="38"/>
      <c r="AK3087" s="38"/>
      <c r="AL3087" s="38"/>
      <c r="AM3087" s="38"/>
      <c r="AN3087" s="38"/>
      <c r="AO3087" s="38"/>
      <c r="AP3087" s="38"/>
      <c r="AQ3087" s="38"/>
      <c r="AR3087" s="38"/>
      <c r="AS3087" s="38"/>
      <c r="AT3087" s="38"/>
      <c r="AU3087" s="38"/>
      <c r="AV3087" s="38"/>
      <c r="AW3087" s="38"/>
      <c r="AX3087" s="38"/>
      <c r="AY3087" s="38"/>
      <c r="BA3087" s="3">
        <f>IF(Q3087&gt;0,RANK(Q3087,(N3087:P3087,Q3087:AE3087)),0)</f>
        <v>6</v>
      </c>
      <c r="BB3087" s="3">
        <f>IF(R3087&gt;0,RANK(R3087,(N3087:P3087,Q3087:AE3087)),0)</f>
        <v>5</v>
      </c>
      <c r="BC3087" s="3">
        <f>IF(S3087&gt;0,RANK(S3087,(N3087:P3087,Q3087:AE3087)),0)</f>
        <v>0</v>
      </c>
      <c r="BD3087" s="3">
        <f>IF(T3087&gt;0,RANK(T3087,(N3087:P3087,Q3087:AE3087)),0)</f>
        <v>8</v>
      </c>
      <c r="BE3087" s="2">
        <f t="shared" si="1222"/>
        <v>2.3167649536647008E-3</v>
      </c>
      <c r="BF3087" s="2">
        <f t="shared" si="1223"/>
        <v>2.808199943836001E-3</v>
      </c>
      <c r="BG3087" s="2">
        <f t="shared" si="1224"/>
        <v>0</v>
      </c>
      <c r="BH3087" s="2">
        <f t="shared" si="1225"/>
        <v>1.0530749789385003E-3</v>
      </c>
      <c r="BJ3087" t="s">
        <v>2361</v>
      </c>
      <c r="BK3087" t="s">
        <v>798</v>
      </c>
      <c r="BL3087">
        <v>3</v>
      </c>
      <c r="BN3087">
        <v>0</v>
      </c>
      <c r="BO3087" s="60">
        <v>53</v>
      </c>
      <c r="BP3087" s="62">
        <v>49</v>
      </c>
      <c r="BQ3087" s="66">
        <f t="shared" si="1226"/>
        <v>53049</v>
      </c>
      <c r="BR3087" s="66">
        <f t="shared" si="1207"/>
        <v>53049</v>
      </c>
      <c r="BS3087" s="3" t="s">
        <v>3083</v>
      </c>
      <c r="CD3087" s="38">
        <f t="shared" si="1227"/>
        <v>14244</v>
      </c>
      <c r="CF3087" s="1"/>
    </row>
    <row r="3088" spans="1:86" ht="14" hidden="1" customHeight="1" outlineLevel="1" x14ac:dyDescent="0.2">
      <c r="A3088" t="s">
        <v>1600</v>
      </c>
      <c r="B3088" t="s">
        <v>798</v>
      </c>
      <c r="C3088" s="1">
        <f t="shared" si="1217"/>
        <v>8545</v>
      </c>
      <c r="D3088" s="3">
        <f>IF(N3088&gt;0, RANK(N3088,(N3088:P3088,Q3088:AE3088)),0)</f>
        <v>2</v>
      </c>
      <c r="E3088" s="3">
        <f>IF(O3088&gt;0,RANK(O3088,(N3088:P3088,Q3088:AE3088)),0)</f>
        <v>1</v>
      </c>
      <c r="F3088" s="3">
        <f>IF(P3088&gt;0,RANK(P3088,(N3088:P3088,Q3088:AE3088)),0)</f>
        <v>3</v>
      </c>
      <c r="G3088" s="1">
        <f t="shared" si="1228"/>
        <v>3365</v>
      </c>
      <c r="H3088" s="2">
        <f t="shared" si="1229"/>
        <v>0.39379754242246928</v>
      </c>
      <c r="I3088" s="2"/>
      <c r="J3088" s="2">
        <f t="shared" si="1218"/>
        <v>0.2880046811000585</v>
      </c>
      <c r="K3088" s="2">
        <f t="shared" si="1219"/>
        <v>0.68180222352252784</v>
      </c>
      <c r="L3088" s="2">
        <f t="shared" si="1220"/>
        <v>1.579871269748391E-2</v>
      </c>
      <c r="M3088" s="2">
        <f t="shared" si="1221"/>
        <v>1.4394382679929749E-2</v>
      </c>
      <c r="N3088" s="38">
        <v>2461</v>
      </c>
      <c r="O3088" s="38">
        <v>5826</v>
      </c>
      <c r="P3088" s="38">
        <v>135</v>
      </c>
      <c r="Q3088" s="38">
        <v>25</v>
      </c>
      <c r="R3088" s="38">
        <v>30</v>
      </c>
      <c r="S3088" s="38"/>
      <c r="T3088" s="38">
        <v>4</v>
      </c>
      <c r="U3088" s="38">
        <v>2</v>
      </c>
      <c r="V3088" s="38">
        <v>1</v>
      </c>
      <c r="W3088" s="38">
        <v>48</v>
      </c>
      <c r="X3088" s="38"/>
      <c r="Y3088" s="38">
        <v>3</v>
      </c>
      <c r="Z3088" s="38">
        <v>10</v>
      </c>
      <c r="AA3088" s="38"/>
      <c r="AB3088" s="38"/>
      <c r="AC3088" s="38"/>
      <c r="AD3088" s="38"/>
      <c r="AE3088" s="38"/>
      <c r="AF3088" s="38"/>
      <c r="AG3088" s="38"/>
      <c r="AH3088" s="38"/>
      <c r="AI3088" s="38"/>
      <c r="AJ3088" s="38"/>
      <c r="AK3088" s="38"/>
      <c r="AL3088" s="38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BA3088" s="3">
        <f>IF(Q3088&gt;0,RANK(Q3088,(N3088:P3088,Q3088:AE3088)),0)</f>
        <v>6</v>
      </c>
      <c r="BB3088" s="3">
        <f>IF(R3088&gt;0,RANK(R3088,(N3088:P3088,Q3088:AE3088)),0)</f>
        <v>5</v>
      </c>
      <c r="BC3088" s="3">
        <f>IF(S3088&gt;0,RANK(S3088,(N3088:P3088,Q3088:AE3088)),0)</f>
        <v>0</v>
      </c>
      <c r="BD3088" s="3">
        <f>IF(T3088&gt;0,RANK(T3088,(N3088:P3088,Q3088:AE3088)),0)</f>
        <v>8</v>
      </c>
      <c r="BE3088" s="2">
        <f t="shared" si="1222"/>
        <v>2.9256875365710941E-3</v>
      </c>
      <c r="BF3088" s="2">
        <f t="shared" si="1223"/>
        <v>3.5108250438853129E-3</v>
      </c>
      <c r="BG3088" s="2">
        <f t="shared" si="1224"/>
        <v>0</v>
      </c>
      <c r="BH3088" s="2">
        <f t="shared" si="1225"/>
        <v>4.6811000585137509E-4</v>
      </c>
      <c r="BJ3088" t="s">
        <v>1600</v>
      </c>
      <c r="BK3088" t="s">
        <v>798</v>
      </c>
      <c r="BL3088">
        <v>5</v>
      </c>
      <c r="BN3088">
        <v>0</v>
      </c>
      <c r="BO3088" s="60">
        <v>53</v>
      </c>
      <c r="BP3088" s="62">
        <v>51</v>
      </c>
      <c r="BQ3088" s="66">
        <f t="shared" si="1226"/>
        <v>53051</v>
      </c>
      <c r="BR3088" s="66">
        <f t="shared" si="1207"/>
        <v>53051</v>
      </c>
      <c r="BS3088" s="3" t="s">
        <v>3083</v>
      </c>
      <c r="CC3088" s="1"/>
      <c r="CD3088" s="38">
        <f t="shared" si="1227"/>
        <v>8545</v>
      </c>
      <c r="CF3088" s="1"/>
    </row>
    <row r="3089" spans="1:100" ht="14" hidden="1" customHeight="1" outlineLevel="1" x14ac:dyDescent="0.2">
      <c r="A3089" t="s">
        <v>1729</v>
      </c>
      <c r="B3089" t="s">
        <v>798</v>
      </c>
      <c r="C3089" s="1">
        <f t="shared" si="1217"/>
        <v>439581</v>
      </c>
      <c r="D3089" s="3">
        <f>IF(N3089&gt;0, RANK(N3089,(N3089:P3089,Q3089:AE3089)),0)</f>
        <v>1</v>
      </c>
      <c r="E3089" s="3">
        <f>IF(O3089&gt;0,RANK(O3089,(N3089:P3089,Q3089:AE3089)),0)</f>
        <v>2</v>
      </c>
      <c r="F3089" s="3">
        <f>IF(P3089&gt;0,RANK(P3089,(N3089:P3089,Q3089:AE3089)),0)</f>
        <v>3</v>
      </c>
      <c r="G3089" s="1">
        <f t="shared" si="1228"/>
        <v>46975</v>
      </c>
      <c r="H3089" s="2">
        <f t="shared" si="1229"/>
        <v>0.10686312647725903</v>
      </c>
      <c r="I3089" s="2"/>
      <c r="J3089" s="2">
        <f t="shared" si="1218"/>
        <v>0.53498445110229964</v>
      </c>
      <c r="K3089" s="2">
        <f t="shared" si="1219"/>
        <v>0.42812132462504066</v>
      </c>
      <c r="L3089" s="2">
        <f t="shared" si="1220"/>
        <v>1.5471551318187091E-2</v>
      </c>
      <c r="M3089" s="2">
        <f t="shared" si="1221"/>
        <v>2.1422672954472612E-2</v>
      </c>
      <c r="N3089" s="38">
        <v>235169</v>
      </c>
      <c r="O3089" s="38">
        <v>188194</v>
      </c>
      <c r="P3089" s="38">
        <v>6801</v>
      </c>
      <c r="Q3089" s="38">
        <v>1802</v>
      </c>
      <c r="R3089" s="38">
        <v>2523</v>
      </c>
      <c r="S3089" s="38"/>
      <c r="T3089" s="38">
        <v>807</v>
      </c>
      <c r="U3089" s="38">
        <v>847</v>
      </c>
      <c r="V3089" s="38">
        <v>112</v>
      </c>
      <c r="W3089" s="38">
        <v>2896</v>
      </c>
      <c r="X3089" s="38"/>
      <c r="Y3089" s="38">
        <v>119</v>
      </c>
      <c r="Z3089" s="38">
        <v>311</v>
      </c>
      <c r="AA3089" s="38"/>
      <c r="AB3089" s="38"/>
      <c r="AC3089" s="38"/>
      <c r="AD3089" s="38"/>
      <c r="AE3089" s="38"/>
      <c r="AF3089" s="38"/>
      <c r="AG3089" s="38"/>
      <c r="AH3089" s="38"/>
      <c r="AI3089" s="38"/>
      <c r="AJ3089" s="38"/>
      <c r="AK3089" s="38"/>
      <c r="AL3089" s="38"/>
      <c r="AM3089" s="38"/>
      <c r="AN3089" s="38"/>
      <c r="AO3089" s="38"/>
      <c r="AP3089" s="38"/>
      <c r="AQ3089" s="38"/>
      <c r="AR3089" s="38"/>
      <c r="AS3089" s="38"/>
      <c r="AT3089" s="38"/>
      <c r="AU3089" s="38"/>
      <c r="AV3089" s="38"/>
      <c r="AW3089" s="38"/>
      <c r="AX3089" s="38"/>
      <c r="AY3089" s="38"/>
      <c r="BA3089" s="3">
        <f>IF(Q3089&gt;0,RANK(Q3089,(N3089:P3089,Q3089:AE3089)),0)</f>
        <v>6</v>
      </c>
      <c r="BB3089" s="3">
        <f>IF(R3089&gt;0,RANK(R3089,(N3089:P3089,Q3089:AE3089)),0)</f>
        <v>5</v>
      </c>
      <c r="BC3089" s="3">
        <f>IF(S3089&gt;0,RANK(S3089,(N3089:P3089,Q3089:AE3089)),0)</f>
        <v>0</v>
      </c>
      <c r="BD3089" s="3">
        <f>IF(T3089&gt;0,RANK(T3089,(N3089:P3089,Q3089:AE3089)),0)</f>
        <v>8</v>
      </c>
      <c r="BE3089" s="2">
        <f t="shared" si="1222"/>
        <v>4.0993582525177385E-3</v>
      </c>
      <c r="BF3089" s="2">
        <f t="shared" si="1223"/>
        <v>5.7395565322432042E-3</v>
      </c>
      <c r="BG3089" s="2">
        <f t="shared" si="1224"/>
        <v>0</v>
      </c>
      <c r="BH3089" s="2">
        <f t="shared" si="1225"/>
        <v>1.8358391286247585E-3</v>
      </c>
      <c r="BJ3089" t="s">
        <v>1729</v>
      </c>
      <c r="BK3089" t="s">
        <v>798</v>
      </c>
      <c r="BN3089">
        <v>0</v>
      </c>
      <c r="BO3089" s="60">
        <v>53</v>
      </c>
      <c r="BP3089" s="62">
        <v>53</v>
      </c>
      <c r="BQ3089" s="66">
        <f t="shared" si="1226"/>
        <v>53053</v>
      </c>
      <c r="BR3089" s="66">
        <f t="shared" si="1207"/>
        <v>53053</v>
      </c>
      <c r="BS3089" s="3" t="s">
        <v>3083</v>
      </c>
      <c r="CD3089" s="38">
        <f t="shared" si="1227"/>
        <v>439581</v>
      </c>
    </row>
    <row r="3090" spans="1:100" ht="14" hidden="1" customHeight="1" outlineLevel="1" x14ac:dyDescent="0.2">
      <c r="A3090" t="s">
        <v>2473</v>
      </c>
      <c r="B3090" t="s">
        <v>798</v>
      </c>
      <c r="C3090" s="1">
        <f t="shared" si="1217"/>
        <v>13006</v>
      </c>
      <c r="D3090" s="3">
        <f>IF(N3090&gt;0, RANK(N3090,(N3090:P3090,Q3090:AE3090)),0)</f>
        <v>1</v>
      </c>
      <c r="E3090" s="3">
        <f>IF(O3090&gt;0,RANK(O3090,(N3090:P3090,Q3090:AE3090)),0)</f>
        <v>2</v>
      </c>
      <c r="F3090" s="3">
        <f>IF(P3090&gt;0,RANK(P3090,(N3090:P3090,Q3090:AE3090)),0)</f>
        <v>3</v>
      </c>
      <c r="G3090" s="1">
        <f t="shared" si="1228"/>
        <v>6649</v>
      </c>
      <c r="H3090" s="2">
        <f t="shared" si="1229"/>
        <v>0.51122558819006614</v>
      </c>
      <c r="I3090" s="2"/>
      <c r="J3090" s="2">
        <f t="shared" si="1218"/>
        <v>0.73343072428110101</v>
      </c>
      <c r="K3090" s="2">
        <f t="shared" si="1219"/>
        <v>0.2222051360910349</v>
      </c>
      <c r="L3090" s="2">
        <f t="shared" si="1220"/>
        <v>1.5069967707212056E-2</v>
      </c>
      <c r="M3090" s="2">
        <f t="shared" si="1221"/>
        <v>2.9294171920652035E-2</v>
      </c>
      <c r="N3090" s="38">
        <v>9539</v>
      </c>
      <c r="O3090" s="38">
        <v>2890</v>
      </c>
      <c r="P3090" s="38">
        <v>196</v>
      </c>
      <c r="Q3090" s="38">
        <v>55</v>
      </c>
      <c r="R3090" s="38">
        <v>182</v>
      </c>
      <c r="S3090" s="38"/>
      <c r="T3090" s="38">
        <v>32</v>
      </c>
      <c r="U3090" s="38">
        <v>33</v>
      </c>
      <c r="V3090" s="38">
        <v>1</v>
      </c>
      <c r="W3090" s="38">
        <v>67</v>
      </c>
      <c r="X3090" s="38"/>
      <c r="Y3090" s="38">
        <v>3</v>
      </c>
      <c r="Z3090" s="38">
        <v>8</v>
      </c>
      <c r="AA3090" s="38"/>
      <c r="AB3090" s="38"/>
      <c r="AC3090" s="38"/>
      <c r="AD3090" s="38"/>
      <c r="AE3090" s="38"/>
      <c r="AF3090" s="38"/>
      <c r="AG3090" s="38"/>
      <c r="AH3090" s="38"/>
      <c r="AI3090" s="38"/>
      <c r="AJ3090" s="38"/>
      <c r="AK3090" s="38"/>
      <c r="AL3090" s="38"/>
      <c r="AM3090" s="38"/>
      <c r="AN3090" s="38"/>
      <c r="AO3090" s="38"/>
      <c r="AP3090" s="38"/>
      <c r="AQ3090" s="38"/>
      <c r="AR3090" s="38"/>
      <c r="AS3090" s="38"/>
      <c r="AT3090" s="38"/>
      <c r="AU3090" s="38"/>
      <c r="AV3090" s="38"/>
      <c r="AW3090" s="38"/>
      <c r="AX3090" s="38"/>
      <c r="AY3090" s="38"/>
      <c r="BA3090" s="3">
        <f>IF(Q3090&gt;0,RANK(Q3090,(N3090:P3090,Q3090:AE3090)),0)</f>
        <v>6</v>
      </c>
      <c r="BB3090" s="3">
        <f>IF(R3090&gt;0,RANK(R3090,(N3090:P3090,Q3090:AE3090)),0)</f>
        <v>4</v>
      </c>
      <c r="BC3090" s="3">
        <f>IF(S3090&gt;0,RANK(S3090,(N3090:P3090,Q3090:AE3090)),0)</f>
        <v>0</v>
      </c>
      <c r="BD3090" s="3">
        <f>IF(T3090&gt;0,RANK(T3090,(N3090:P3090,Q3090:AE3090)),0)</f>
        <v>8</v>
      </c>
      <c r="BE3090" s="2">
        <f t="shared" si="1222"/>
        <v>4.2288174688605261E-3</v>
      </c>
      <c r="BF3090" s="2">
        <f t="shared" si="1223"/>
        <v>1.3993541442411194E-2</v>
      </c>
      <c r="BG3090" s="2">
        <f t="shared" si="1224"/>
        <v>0</v>
      </c>
      <c r="BH3090" s="2">
        <f t="shared" si="1225"/>
        <v>2.460402890973397E-3</v>
      </c>
      <c r="BJ3090" t="s">
        <v>2473</v>
      </c>
      <c r="BK3090" t="s">
        <v>798</v>
      </c>
      <c r="BL3090">
        <v>2</v>
      </c>
      <c r="BN3090">
        <v>0</v>
      </c>
      <c r="BO3090" s="60">
        <v>53</v>
      </c>
      <c r="BP3090" s="62">
        <v>55</v>
      </c>
      <c r="BQ3090" s="66">
        <f t="shared" si="1226"/>
        <v>53055</v>
      </c>
      <c r="BR3090" s="66">
        <f t="shared" si="1207"/>
        <v>53055</v>
      </c>
      <c r="BS3090" s="3" t="s">
        <v>3083</v>
      </c>
      <c r="CD3090" s="38">
        <f t="shared" si="1227"/>
        <v>13006</v>
      </c>
    </row>
    <row r="3091" spans="1:100" ht="14" hidden="1" customHeight="1" outlineLevel="1" x14ac:dyDescent="0.2">
      <c r="A3091" t="s">
        <v>1118</v>
      </c>
      <c r="B3091" t="s">
        <v>798</v>
      </c>
      <c r="C3091" s="1">
        <f t="shared" si="1217"/>
        <v>70256</v>
      </c>
      <c r="D3091" s="3">
        <f>IF(N3091&gt;0, RANK(N3091,(N3091:P3091,Q3091:AE3091)),0)</f>
        <v>1</v>
      </c>
      <c r="E3091" s="3">
        <f>IF(O3091&gt;0,RANK(O3091,(N3091:P3091,Q3091:AE3091)),0)</f>
        <v>2</v>
      </c>
      <c r="F3091" s="3">
        <f>IF(P3091&gt;0,RANK(P3091,(N3091:P3091,Q3091:AE3091)),0)</f>
        <v>3</v>
      </c>
      <c r="G3091" s="1">
        <f t="shared" si="1228"/>
        <v>6191</v>
      </c>
      <c r="H3091" s="2">
        <f t="shared" si="1229"/>
        <v>8.8120587565474834E-2</v>
      </c>
      <c r="I3091" s="2"/>
      <c r="J3091" s="2">
        <f t="shared" si="1218"/>
        <v>0.52601913003871559</v>
      </c>
      <c r="K3091" s="2">
        <f t="shared" si="1219"/>
        <v>0.43789854247324073</v>
      </c>
      <c r="L3091" s="2">
        <f t="shared" si="1220"/>
        <v>1.661068093828285E-2</v>
      </c>
      <c r="M3091" s="2">
        <f t="shared" si="1221"/>
        <v>1.9471646549760836E-2</v>
      </c>
      <c r="N3091" s="38">
        <v>36956</v>
      </c>
      <c r="O3091" s="38">
        <v>30765</v>
      </c>
      <c r="P3091" s="38">
        <v>1167</v>
      </c>
      <c r="Q3091" s="38">
        <v>314</v>
      </c>
      <c r="R3091" s="38">
        <v>379</v>
      </c>
      <c r="S3091" s="38"/>
      <c r="T3091" s="38">
        <v>112</v>
      </c>
      <c r="U3091" s="38">
        <v>65</v>
      </c>
      <c r="V3091" s="38">
        <v>11</v>
      </c>
      <c r="W3091" s="38">
        <v>419</v>
      </c>
      <c r="X3091" s="38"/>
      <c r="Y3091" s="38">
        <v>8</v>
      </c>
      <c r="Z3091" s="38">
        <v>60</v>
      </c>
      <c r="AA3091" s="38"/>
      <c r="AB3091" s="38"/>
      <c r="AC3091" s="38"/>
      <c r="AD3091" s="38"/>
      <c r="AE3091" s="38"/>
      <c r="AF3091" s="38"/>
      <c r="AG3091" s="38"/>
      <c r="AH3091" s="38"/>
      <c r="AI3091" s="38"/>
      <c r="AJ3091" s="38"/>
      <c r="AK3091" s="38"/>
      <c r="AL3091" s="38"/>
      <c r="AM3091" s="38"/>
      <c r="AN3091" s="38"/>
      <c r="AO3091" s="38"/>
      <c r="AP3091" s="38"/>
      <c r="AQ3091" s="38"/>
      <c r="AR3091" s="38"/>
      <c r="AS3091" s="38"/>
      <c r="AT3091" s="38"/>
      <c r="AU3091" s="38"/>
      <c r="AV3091" s="38"/>
      <c r="AW3091" s="38"/>
      <c r="AX3091" s="38"/>
      <c r="AY3091" s="38"/>
      <c r="BA3091" s="3">
        <f>IF(Q3091&gt;0,RANK(Q3091,(N3091:P3091,Q3091:AE3091)),0)</f>
        <v>6</v>
      </c>
      <c r="BB3091" s="3">
        <f>IF(R3091&gt;0,RANK(R3091,(N3091:P3091,Q3091:AE3091)),0)</f>
        <v>5</v>
      </c>
      <c r="BC3091" s="3">
        <f>IF(S3091&gt;0,RANK(S3091,(N3091:P3091,Q3091:AE3091)),0)</f>
        <v>0</v>
      </c>
      <c r="BD3091" s="3">
        <f>IF(T3091&gt;0,RANK(T3091,(N3091:P3091,Q3091:AE3091)),0)</f>
        <v>7</v>
      </c>
      <c r="BE3091" s="2">
        <f t="shared" si="1222"/>
        <v>4.4693691641994986E-3</v>
      </c>
      <c r="BF3091" s="2">
        <f t="shared" si="1223"/>
        <v>5.3945570485083123E-3</v>
      </c>
      <c r="BG3091" s="2">
        <f t="shared" si="1224"/>
        <v>0</v>
      </c>
      <c r="BH3091" s="2">
        <f t="shared" si="1225"/>
        <v>1.5941698929628787E-3</v>
      </c>
      <c r="BJ3091" t="s">
        <v>1118</v>
      </c>
      <c r="BK3091" t="s">
        <v>798</v>
      </c>
      <c r="BL3091">
        <v>2</v>
      </c>
      <c r="BN3091">
        <v>0</v>
      </c>
      <c r="BO3091" s="60">
        <v>53</v>
      </c>
      <c r="BP3091" s="62">
        <v>57</v>
      </c>
      <c r="BQ3091" s="66">
        <f t="shared" si="1226"/>
        <v>53057</v>
      </c>
      <c r="BR3091" s="66">
        <f t="shared" si="1207"/>
        <v>53057</v>
      </c>
      <c r="BS3091" s="3" t="s">
        <v>3083</v>
      </c>
      <c r="CC3091" s="1"/>
      <c r="CD3091" s="38">
        <f t="shared" si="1227"/>
        <v>70256</v>
      </c>
      <c r="CF3091" s="1"/>
    </row>
    <row r="3092" spans="1:100" ht="14" hidden="1" customHeight="1" outlineLevel="1" x14ac:dyDescent="0.2">
      <c r="A3092" t="s">
        <v>2018</v>
      </c>
      <c r="B3092" t="s">
        <v>798</v>
      </c>
      <c r="C3092" s="1">
        <f t="shared" si="1217"/>
        <v>7355</v>
      </c>
      <c r="D3092" s="3">
        <f>IF(N3092&gt;0, RANK(N3092,(N3092:P3092,Q3092:AE3092)),0)</f>
        <v>2</v>
      </c>
      <c r="E3092" s="3">
        <f>IF(O3092&gt;0,RANK(O3092,(N3092:P3092,Q3092:AE3092)),0)</f>
        <v>1</v>
      </c>
      <c r="F3092" s="3">
        <f>IF(P3092&gt;0,RANK(P3092,(N3092:P3092,Q3092:AE3092)),0)</f>
        <v>3</v>
      </c>
      <c r="G3092" s="1">
        <f t="shared" si="1228"/>
        <v>814</v>
      </c>
      <c r="H3092" s="2">
        <f t="shared" si="1229"/>
        <v>0.11067301155676411</v>
      </c>
      <c r="I3092" s="2"/>
      <c r="J3092" s="2">
        <f t="shared" si="1218"/>
        <v>0.42787219578518015</v>
      </c>
      <c r="K3092" s="2">
        <f t="shared" si="1219"/>
        <v>0.53854520734194422</v>
      </c>
      <c r="L3092" s="2">
        <f t="shared" si="1220"/>
        <v>1.6859279401767506E-2</v>
      </c>
      <c r="M3092" s="2">
        <f t="shared" si="1221"/>
        <v>1.6723317471108175E-2</v>
      </c>
      <c r="N3092" s="38">
        <v>3147</v>
      </c>
      <c r="O3092" s="38">
        <v>3961</v>
      </c>
      <c r="P3092" s="38">
        <v>124</v>
      </c>
      <c r="Q3092" s="38">
        <v>24</v>
      </c>
      <c r="R3092" s="38">
        <v>36</v>
      </c>
      <c r="S3092" s="38"/>
      <c r="T3092" s="38">
        <v>2</v>
      </c>
      <c r="U3092" s="38">
        <v>7</v>
      </c>
      <c r="V3092" s="38">
        <v>1</v>
      </c>
      <c r="W3092" s="38">
        <v>41</v>
      </c>
      <c r="X3092" s="38"/>
      <c r="Y3092" s="38">
        <v>3</v>
      </c>
      <c r="Z3092" s="38">
        <v>9</v>
      </c>
      <c r="AA3092" s="38"/>
      <c r="AB3092" s="38"/>
      <c r="AC3092" s="38"/>
      <c r="AD3092" s="38"/>
      <c r="AE3092" s="38"/>
      <c r="AF3092" s="38"/>
      <c r="AG3092" s="38"/>
      <c r="AH3092" s="38"/>
      <c r="AI3092" s="38"/>
      <c r="AJ3092" s="38"/>
      <c r="AK3092" s="38"/>
      <c r="AL3092" s="38"/>
      <c r="AM3092" s="38"/>
      <c r="AN3092" s="38"/>
      <c r="AO3092" s="38"/>
      <c r="AP3092" s="38"/>
      <c r="AQ3092" s="38"/>
      <c r="AR3092" s="38"/>
      <c r="AS3092" s="38"/>
      <c r="AT3092" s="38"/>
      <c r="AU3092" s="38"/>
      <c r="AV3092" s="38"/>
      <c r="AW3092" s="38"/>
      <c r="AX3092" s="38"/>
      <c r="AY3092" s="38"/>
      <c r="BA3092" s="3">
        <f>IF(Q3092&gt;0,RANK(Q3092,(N3092:P3092,Q3092:AE3092)),0)</f>
        <v>6</v>
      </c>
      <c r="BB3092" s="3">
        <f>IF(R3092&gt;0,RANK(R3092,(N3092:P3092,Q3092:AE3092)),0)</f>
        <v>5</v>
      </c>
      <c r="BC3092" s="3">
        <f>IF(S3092&gt;0,RANK(S3092,(N3092:P3092,Q3092:AE3092)),0)</f>
        <v>0</v>
      </c>
      <c r="BD3092" s="3">
        <f>IF(T3092&gt;0,RANK(T3092,(N3092:P3092,Q3092:AE3092)),0)</f>
        <v>10</v>
      </c>
      <c r="BE3092" s="2">
        <f t="shared" si="1222"/>
        <v>3.2630863358259687E-3</v>
      </c>
      <c r="BF3092" s="2">
        <f t="shared" si="1223"/>
        <v>4.8946295037389535E-3</v>
      </c>
      <c r="BG3092" s="2">
        <f t="shared" si="1224"/>
        <v>0</v>
      </c>
      <c r="BH3092" s="2">
        <f t="shared" si="1225"/>
        <v>2.7192386131883074E-4</v>
      </c>
      <c r="BJ3092" t="s">
        <v>2018</v>
      </c>
      <c r="BK3092" t="s">
        <v>798</v>
      </c>
      <c r="BL3092">
        <v>3</v>
      </c>
      <c r="BN3092">
        <v>0</v>
      </c>
      <c r="BO3092" s="60">
        <v>53</v>
      </c>
      <c r="BP3092" s="62">
        <v>59</v>
      </c>
      <c r="BQ3092" s="66">
        <f t="shared" si="1226"/>
        <v>53059</v>
      </c>
      <c r="BR3092" s="66">
        <f t="shared" si="1207"/>
        <v>53059</v>
      </c>
      <c r="BS3092" s="3" t="s">
        <v>3083</v>
      </c>
      <c r="CC3092" s="1"/>
      <c r="CD3092" s="38">
        <f t="shared" si="1227"/>
        <v>7355</v>
      </c>
      <c r="CF3092" s="1"/>
      <c r="CG3092" s="1"/>
      <c r="CH3092" s="1"/>
    </row>
    <row r="3093" spans="1:100" ht="14" hidden="1" customHeight="1" outlineLevel="1" x14ac:dyDescent="0.2">
      <c r="A3093" t="s">
        <v>2019</v>
      </c>
      <c r="B3093" t="s">
        <v>798</v>
      </c>
      <c r="C3093" s="1">
        <f t="shared" si="1217"/>
        <v>418221</v>
      </c>
      <c r="D3093" s="3">
        <f>IF(N3093&gt;0, RANK(N3093,(N3093:P3093,Q3093:AE3093)),0)</f>
        <v>1</v>
      </c>
      <c r="E3093" s="3">
        <f>IF(O3093&gt;0,RANK(O3093,(N3093:P3093,Q3093:AE3093)),0)</f>
        <v>2</v>
      </c>
      <c r="F3093" s="3">
        <f>IF(P3093&gt;0,RANK(P3093,(N3093:P3093,Q3093:AE3093)),0)</f>
        <v>3</v>
      </c>
      <c r="G3093" s="1">
        <f t="shared" si="1228"/>
        <v>78728</v>
      </c>
      <c r="H3093" s="2">
        <f t="shared" si="1229"/>
        <v>0.18824497096032958</v>
      </c>
      <c r="I3093" s="2"/>
      <c r="J3093" s="2">
        <f t="shared" si="1218"/>
        <v>0.57409599231028574</v>
      </c>
      <c r="K3093" s="2">
        <f t="shared" si="1219"/>
        <v>0.38585102134995614</v>
      </c>
      <c r="L3093" s="2">
        <f t="shared" si="1220"/>
        <v>1.5453552069360457E-2</v>
      </c>
      <c r="M3093" s="2">
        <f t="shared" si="1221"/>
        <v>2.4599434270397666E-2</v>
      </c>
      <c r="N3093" s="38">
        <v>240099</v>
      </c>
      <c r="O3093" s="38">
        <v>161371</v>
      </c>
      <c r="P3093" s="38">
        <v>6463</v>
      </c>
      <c r="Q3093" s="38">
        <v>1941</v>
      </c>
      <c r="R3093" s="38">
        <v>3465</v>
      </c>
      <c r="S3093" s="38"/>
      <c r="T3093" s="38">
        <v>687</v>
      </c>
      <c r="U3093" s="38">
        <v>692</v>
      </c>
      <c r="V3093" s="38">
        <v>86</v>
      </c>
      <c r="W3093" s="38">
        <v>2894</v>
      </c>
      <c r="X3093" s="38"/>
      <c r="Y3093" s="38">
        <v>114</v>
      </c>
      <c r="Z3093" s="38">
        <v>409</v>
      </c>
      <c r="AA3093" s="38"/>
      <c r="AB3093" s="38"/>
      <c r="AC3093" s="38"/>
      <c r="AD3093" s="38"/>
      <c r="AE3093" s="38"/>
      <c r="AF3093" s="38"/>
      <c r="AG3093" s="38"/>
      <c r="AH3093" s="38"/>
      <c r="AI3093" s="38"/>
      <c r="AJ3093" s="38"/>
      <c r="AK3093" s="38"/>
      <c r="AL3093" s="38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BA3093" s="3">
        <f>IF(Q3093&gt;0,RANK(Q3093,(N3093:P3093,Q3093:AE3093)),0)</f>
        <v>6</v>
      </c>
      <c r="BB3093" s="3">
        <f>IF(R3093&gt;0,RANK(R3093,(N3093:P3093,Q3093:AE3093)),0)</f>
        <v>4</v>
      </c>
      <c r="BC3093" s="3">
        <f>IF(S3093&gt;0,RANK(S3093,(N3093:P3093,Q3093:AE3093)),0)</f>
        <v>0</v>
      </c>
      <c r="BD3093" s="3">
        <f>IF(T3093&gt;0,RANK(T3093,(N3093:P3093,Q3093:AE3093)),0)</f>
        <v>8</v>
      </c>
      <c r="BE3093" s="2">
        <f t="shared" si="1222"/>
        <v>4.64108688946753E-3</v>
      </c>
      <c r="BF3093" s="2">
        <f t="shared" si="1223"/>
        <v>8.2850932879984501E-3</v>
      </c>
      <c r="BG3093" s="2">
        <f t="shared" si="1224"/>
        <v>0</v>
      </c>
      <c r="BH3093" s="2">
        <f t="shared" si="1225"/>
        <v>1.6426721757157102E-3</v>
      </c>
      <c r="BJ3093" t="s">
        <v>2019</v>
      </c>
      <c r="BK3093" t="s">
        <v>798</v>
      </c>
      <c r="BN3093">
        <v>0</v>
      </c>
      <c r="BO3093" s="60">
        <v>53</v>
      </c>
      <c r="BP3093" s="62">
        <v>61</v>
      </c>
      <c r="BQ3093" s="66">
        <f t="shared" si="1226"/>
        <v>53061</v>
      </c>
      <c r="BR3093" s="66">
        <f t="shared" si="1207"/>
        <v>53061</v>
      </c>
      <c r="BS3093" s="3" t="s">
        <v>3083</v>
      </c>
      <c r="CD3093" s="38">
        <f t="shared" si="1227"/>
        <v>418221</v>
      </c>
    </row>
    <row r="3094" spans="1:100" ht="14" hidden="1" customHeight="1" outlineLevel="1" x14ac:dyDescent="0.2">
      <c r="A3094" t="s">
        <v>135</v>
      </c>
      <c r="B3094" t="s">
        <v>798</v>
      </c>
      <c r="C3094" s="1">
        <f t="shared" si="1217"/>
        <v>287082</v>
      </c>
      <c r="D3094" s="3">
        <f>IF(N3094&gt;0, RANK(N3094,(N3094:P3094,Q3094:AE3094)),0)</f>
        <v>2</v>
      </c>
      <c r="E3094" s="3">
        <f>IF(O3094&gt;0,RANK(O3094,(N3094:P3094,Q3094:AE3094)),0)</f>
        <v>1</v>
      </c>
      <c r="F3094" s="3">
        <f>IF(P3094&gt;0,RANK(P3094,(N3094:P3094,Q3094:AE3094)),0)</f>
        <v>3</v>
      </c>
      <c r="G3094" s="1">
        <f t="shared" si="1228"/>
        <v>14175</v>
      </c>
      <c r="H3094" s="2">
        <f t="shared" si="1229"/>
        <v>4.9376136434886198E-2</v>
      </c>
      <c r="I3094" s="2"/>
      <c r="J3094" s="2">
        <f t="shared" si="1218"/>
        <v>0.45688339916818194</v>
      </c>
      <c r="K3094" s="2">
        <f t="shared" si="1219"/>
        <v>0.50625953560306813</v>
      </c>
      <c r="L3094" s="2">
        <f t="shared" si="1220"/>
        <v>1.6026779805073114E-2</v>
      </c>
      <c r="M3094" s="2">
        <f t="shared" si="1221"/>
        <v>2.0830285423676761E-2</v>
      </c>
      <c r="N3094" s="38">
        <v>131163</v>
      </c>
      <c r="O3094" s="38">
        <v>145338</v>
      </c>
      <c r="P3094" s="38">
        <v>4601</v>
      </c>
      <c r="Q3094" s="38">
        <v>1297</v>
      </c>
      <c r="R3094" s="38">
        <v>1354</v>
      </c>
      <c r="S3094" s="38"/>
      <c r="T3094" s="38">
        <v>492</v>
      </c>
      <c r="U3094" s="38">
        <v>342</v>
      </c>
      <c r="V3094" s="38">
        <v>37</v>
      </c>
      <c r="W3094" s="38">
        <v>2124</v>
      </c>
      <c r="X3094" s="38"/>
      <c r="Y3094" s="38">
        <v>63</v>
      </c>
      <c r="Z3094" s="38">
        <v>271</v>
      </c>
      <c r="AA3094" s="38"/>
      <c r="AB3094" s="38"/>
      <c r="AC3094" s="38"/>
      <c r="AD3094" s="38"/>
      <c r="AE3094" s="38"/>
      <c r="AF3094" s="38"/>
      <c r="AG3094" s="38"/>
      <c r="AH3094" s="38"/>
      <c r="AI3094" s="38"/>
      <c r="AJ3094" s="38"/>
      <c r="AK3094" s="38"/>
      <c r="AL3094" s="38"/>
      <c r="AM3094" s="38"/>
      <c r="AN3094" s="38"/>
      <c r="AO3094" s="38"/>
      <c r="AP3094" s="38"/>
      <c r="AQ3094" s="38"/>
      <c r="AR3094" s="38"/>
      <c r="AS3094" s="38"/>
      <c r="AT3094" s="38"/>
      <c r="AU3094" s="38"/>
      <c r="AV3094" s="38"/>
      <c r="AW3094" s="38"/>
      <c r="AX3094" s="38"/>
      <c r="AY3094" s="38"/>
      <c r="BA3094" s="3">
        <f>IF(Q3094&gt;0,RANK(Q3094,(N3094:P3094,Q3094:AE3094)),0)</f>
        <v>6</v>
      </c>
      <c r="BB3094" s="3">
        <f>IF(R3094&gt;0,RANK(R3094,(N3094:P3094,Q3094:AE3094)),0)</f>
        <v>5</v>
      </c>
      <c r="BC3094" s="3">
        <f>IF(S3094&gt;0,RANK(S3094,(N3094:P3094,Q3094:AE3094)),0)</f>
        <v>0</v>
      </c>
      <c r="BD3094" s="3">
        <f>IF(T3094&gt;0,RANK(T3094,(N3094:P3094,Q3094:AE3094)),0)</f>
        <v>7</v>
      </c>
      <c r="BE3094" s="2">
        <f t="shared" si="1222"/>
        <v>4.5178729422255658E-3</v>
      </c>
      <c r="BF3094" s="2">
        <f t="shared" si="1223"/>
        <v>4.7164224855616166E-3</v>
      </c>
      <c r="BG3094" s="2">
        <f t="shared" si="1224"/>
        <v>0</v>
      </c>
      <c r="BH3094" s="2">
        <f t="shared" si="1225"/>
        <v>1.7137960582690661E-3</v>
      </c>
      <c r="BJ3094" t="s">
        <v>135</v>
      </c>
      <c r="BK3094" t="s">
        <v>798</v>
      </c>
      <c r="BL3094">
        <v>5</v>
      </c>
      <c r="BN3094">
        <v>0</v>
      </c>
      <c r="BO3094" s="60">
        <v>53</v>
      </c>
      <c r="BP3094" s="62">
        <v>63</v>
      </c>
      <c r="BQ3094" s="66">
        <f t="shared" si="1226"/>
        <v>53063</v>
      </c>
      <c r="BR3094" s="66">
        <f t="shared" si="1207"/>
        <v>53063</v>
      </c>
      <c r="BS3094" s="3" t="s">
        <v>3083</v>
      </c>
      <c r="CD3094" s="38">
        <f t="shared" si="1227"/>
        <v>287082</v>
      </c>
    </row>
    <row r="3095" spans="1:100" ht="14" hidden="1" customHeight="1" outlineLevel="1" x14ac:dyDescent="0.2">
      <c r="A3095" t="s">
        <v>2725</v>
      </c>
      <c r="B3095" t="s">
        <v>798</v>
      </c>
      <c r="C3095" s="1">
        <f t="shared" si="1217"/>
        <v>28246</v>
      </c>
      <c r="D3095" s="3">
        <f>IF(N3095&gt;0, RANK(N3095,(N3095:P3095,Q3095:AE3095)),0)</f>
        <v>2</v>
      </c>
      <c r="E3095" s="3">
        <f>IF(O3095&gt;0,RANK(O3095,(N3095:P3095,Q3095:AE3095)),0)</f>
        <v>1</v>
      </c>
      <c r="F3095" s="3">
        <f>IF(P3095&gt;0,RANK(P3095,(N3095:P3095,Q3095:AE3095)),0)</f>
        <v>3</v>
      </c>
      <c r="G3095" s="1">
        <f t="shared" si="1228"/>
        <v>12403</v>
      </c>
      <c r="H3095" s="2">
        <f t="shared" si="1229"/>
        <v>0.43910642214826878</v>
      </c>
      <c r="I3095" s="2"/>
      <c r="J3095" s="2">
        <f t="shared" si="1218"/>
        <v>0.26524109608440133</v>
      </c>
      <c r="K3095" s="2">
        <f t="shared" si="1219"/>
        <v>0.70434751823267017</v>
      </c>
      <c r="L3095" s="2">
        <f t="shared" si="1220"/>
        <v>1.6745733909226086E-2</v>
      </c>
      <c r="M3095" s="2">
        <f t="shared" si="1221"/>
        <v>1.3665651773702363E-2</v>
      </c>
      <c r="N3095" s="38">
        <v>7492</v>
      </c>
      <c r="O3095" s="38">
        <v>19895</v>
      </c>
      <c r="P3095" s="38">
        <v>473</v>
      </c>
      <c r="Q3095" s="38">
        <v>86</v>
      </c>
      <c r="R3095" s="38">
        <v>73</v>
      </c>
      <c r="S3095" s="38"/>
      <c r="T3095" s="38">
        <v>18</v>
      </c>
      <c r="U3095" s="38">
        <v>17</v>
      </c>
      <c r="V3095" s="38">
        <v>5</v>
      </c>
      <c r="W3095" s="38">
        <v>151</v>
      </c>
      <c r="X3095" s="38"/>
      <c r="Y3095" s="38">
        <v>5</v>
      </c>
      <c r="Z3095" s="38">
        <v>31</v>
      </c>
      <c r="AA3095" s="38"/>
      <c r="AB3095" s="38"/>
      <c r="AC3095" s="38"/>
      <c r="AD3095" s="38"/>
      <c r="AE3095" s="38"/>
      <c r="AF3095" s="38"/>
      <c r="AG3095" s="38"/>
      <c r="AH3095" s="38"/>
      <c r="AI3095" s="38"/>
      <c r="AJ3095" s="38"/>
      <c r="AK3095" s="38"/>
      <c r="AL3095" s="38"/>
      <c r="AM3095" s="38"/>
      <c r="AN3095" s="38"/>
      <c r="AO3095" s="38"/>
      <c r="AP3095" s="38"/>
      <c r="AQ3095" s="38"/>
      <c r="AR3095" s="38"/>
      <c r="AS3095" s="38"/>
      <c r="AT3095" s="38"/>
      <c r="AU3095" s="38"/>
      <c r="AV3095" s="38"/>
      <c r="AW3095" s="38"/>
      <c r="AX3095" s="38"/>
      <c r="AY3095" s="38"/>
      <c r="BA3095" s="3">
        <f>IF(Q3095&gt;0,RANK(Q3095,(N3095:P3095,Q3095:AE3095)),0)</f>
        <v>5</v>
      </c>
      <c r="BB3095" s="3">
        <f>IF(R3095&gt;0,RANK(R3095,(N3095:P3095,Q3095:AE3095)),0)</f>
        <v>6</v>
      </c>
      <c r="BC3095" s="3">
        <f>IF(S3095&gt;0,RANK(S3095,(N3095:P3095,Q3095:AE3095)),0)</f>
        <v>0</v>
      </c>
      <c r="BD3095" s="3">
        <f>IF(T3095&gt;0,RANK(T3095,(N3095:P3095,Q3095:AE3095)),0)</f>
        <v>8</v>
      </c>
      <c r="BE3095" s="2">
        <f t="shared" si="1222"/>
        <v>3.044678892586561E-3</v>
      </c>
      <c r="BF3095" s="2">
        <f t="shared" si="1223"/>
        <v>2.5844367344048714E-3</v>
      </c>
      <c r="BG3095" s="2">
        <f t="shared" si="1224"/>
        <v>0</v>
      </c>
      <c r="BH3095" s="2">
        <f t="shared" si="1225"/>
        <v>6.3725837286695457E-4</v>
      </c>
      <c r="BJ3095" t="s">
        <v>2725</v>
      </c>
      <c r="BK3095" t="s">
        <v>798</v>
      </c>
      <c r="BL3095">
        <v>5</v>
      </c>
      <c r="BN3095">
        <v>0</v>
      </c>
      <c r="BO3095" s="60">
        <v>53</v>
      </c>
      <c r="BP3095" s="62">
        <v>65</v>
      </c>
      <c r="BQ3095" s="66">
        <f t="shared" si="1226"/>
        <v>53065</v>
      </c>
      <c r="BR3095" s="66">
        <f t="shared" si="1207"/>
        <v>53065</v>
      </c>
      <c r="BS3095" s="3" t="s">
        <v>3083</v>
      </c>
      <c r="CD3095" s="38">
        <f t="shared" si="1227"/>
        <v>28246</v>
      </c>
    </row>
    <row r="3096" spans="1:100" ht="14" hidden="1" customHeight="1" outlineLevel="1" x14ac:dyDescent="0.2">
      <c r="A3096" t="s">
        <v>1585</v>
      </c>
      <c r="B3096" t="s">
        <v>798</v>
      </c>
      <c r="C3096" s="1">
        <f t="shared" si="1217"/>
        <v>164537</v>
      </c>
      <c r="D3096" s="3">
        <f>IF(N3096&gt;0, RANK(N3096,(N3096:P3096,Q3096:AE3096)),0)</f>
        <v>1</v>
      </c>
      <c r="E3096" s="3">
        <f>IF(O3096&gt;0,RANK(O3096,(N3096:P3096,Q3096:AE3096)),0)</f>
        <v>2</v>
      </c>
      <c r="F3096" s="3">
        <f>IF(P3096&gt;0,RANK(P3096,(N3096:P3096,Q3096:AE3096)),0)</f>
        <v>3</v>
      </c>
      <c r="G3096" s="1">
        <f t="shared" si="1228"/>
        <v>33381</v>
      </c>
      <c r="H3096" s="2">
        <f t="shared" si="1229"/>
        <v>0.20287837993885874</v>
      </c>
      <c r="I3096" s="2"/>
      <c r="J3096" s="2">
        <f t="shared" si="1218"/>
        <v>0.58140722147602064</v>
      </c>
      <c r="K3096" s="2">
        <f t="shared" si="1219"/>
        <v>0.37852884153716188</v>
      </c>
      <c r="L3096" s="2">
        <f t="shared" si="1220"/>
        <v>1.5406868971720646E-2</v>
      </c>
      <c r="M3096" s="2">
        <f t="shared" si="1221"/>
        <v>2.4657068015096838E-2</v>
      </c>
      <c r="N3096" s="38">
        <v>95663</v>
      </c>
      <c r="O3096" s="38">
        <v>62282</v>
      </c>
      <c r="P3096" s="38">
        <v>2535</v>
      </c>
      <c r="Q3096" s="38">
        <v>690</v>
      </c>
      <c r="R3096" s="38">
        <v>1340</v>
      </c>
      <c r="S3096" s="38"/>
      <c r="T3096" s="38">
        <v>480</v>
      </c>
      <c r="U3096" s="38">
        <v>433</v>
      </c>
      <c r="V3096" s="38">
        <v>38</v>
      </c>
      <c r="W3096" s="38">
        <v>900</v>
      </c>
      <c r="X3096" s="38"/>
      <c r="Y3096" s="38">
        <v>35</v>
      </c>
      <c r="Z3096" s="38">
        <v>141</v>
      </c>
      <c r="AA3096" s="38"/>
      <c r="AB3096" s="38"/>
      <c r="AC3096" s="38"/>
      <c r="AD3096" s="38"/>
      <c r="AE3096" s="38"/>
      <c r="AF3096" s="38"/>
      <c r="AG3096" s="38"/>
      <c r="AH3096" s="38"/>
      <c r="AI3096" s="38"/>
      <c r="AJ3096" s="38"/>
      <c r="AK3096" s="38"/>
      <c r="AL3096" s="38"/>
      <c r="AM3096" s="38"/>
      <c r="AN3096" s="38"/>
      <c r="AO3096" s="38"/>
      <c r="AP3096" s="38"/>
      <c r="AQ3096" s="38"/>
      <c r="AR3096" s="38"/>
      <c r="AS3096" s="38"/>
      <c r="AT3096" s="38"/>
      <c r="AU3096" s="38"/>
      <c r="AV3096" s="38"/>
      <c r="AW3096" s="38"/>
      <c r="AX3096" s="38"/>
      <c r="AY3096" s="38"/>
      <c r="BA3096" s="3">
        <f>IF(Q3096&gt;0,RANK(Q3096,(N3096:P3096,Q3096:AE3096)),0)</f>
        <v>6</v>
      </c>
      <c r="BB3096" s="3">
        <f>IF(R3096&gt;0,RANK(R3096,(N3096:P3096,Q3096:AE3096)),0)</f>
        <v>4</v>
      </c>
      <c r="BC3096" s="3">
        <f>IF(S3096&gt;0,RANK(S3096,(N3096:P3096,Q3096:AE3096)),0)</f>
        <v>0</v>
      </c>
      <c r="BD3096" s="3">
        <f>IF(T3096&gt;0,RANK(T3096,(N3096:P3096,Q3096:AE3096)),0)</f>
        <v>7</v>
      </c>
      <c r="BE3096" s="2">
        <f t="shared" si="1222"/>
        <v>4.1935856372730751E-3</v>
      </c>
      <c r="BF3096" s="2">
        <f t="shared" si="1223"/>
        <v>8.1440648607911895E-3</v>
      </c>
      <c r="BG3096" s="2">
        <f t="shared" si="1224"/>
        <v>0</v>
      </c>
      <c r="BH3096" s="2">
        <f t="shared" si="1225"/>
        <v>2.9172769650595309E-3</v>
      </c>
      <c r="BJ3096" t="s">
        <v>1585</v>
      </c>
      <c r="BK3096" t="s">
        <v>798</v>
      </c>
      <c r="BN3096">
        <v>0</v>
      </c>
      <c r="BO3096" s="60">
        <v>53</v>
      </c>
      <c r="BP3096" s="62">
        <v>67</v>
      </c>
      <c r="BQ3096" s="66">
        <f t="shared" si="1226"/>
        <v>53067</v>
      </c>
      <c r="BR3096" s="66">
        <f t="shared" si="1207"/>
        <v>53067</v>
      </c>
      <c r="BS3096" s="3" t="s">
        <v>3083</v>
      </c>
      <c r="CD3096" s="38">
        <f t="shared" si="1227"/>
        <v>164537</v>
      </c>
      <c r="CG3096" s="1"/>
      <c r="CH3096" s="1"/>
    </row>
    <row r="3097" spans="1:100" ht="14" hidden="1" customHeight="1" outlineLevel="1" x14ac:dyDescent="0.2">
      <c r="A3097" t="s">
        <v>1731</v>
      </c>
      <c r="B3097" t="s">
        <v>798</v>
      </c>
      <c r="C3097" s="1">
        <f t="shared" si="1217"/>
        <v>3062</v>
      </c>
      <c r="D3097" s="3">
        <f>IF(N3097&gt;0, RANK(N3097,(N3097:P3097,Q3097:AE3097)),0)</f>
        <v>2</v>
      </c>
      <c r="E3097" s="3">
        <f>IF(O3097&gt;0,RANK(O3097,(N3097:P3097,Q3097:AE3097)),0)</f>
        <v>1</v>
      </c>
      <c r="F3097" s="3">
        <f>IF(P3097&gt;0,RANK(P3097,(N3097:P3097,Q3097:AE3097)),0)</f>
        <v>3</v>
      </c>
      <c r="G3097" s="1">
        <f t="shared" si="1228"/>
        <v>553</v>
      </c>
      <c r="H3097" s="2">
        <f t="shared" si="1229"/>
        <v>0.18060091443500981</v>
      </c>
      <c r="I3097" s="2"/>
      <c r="J3097" s="2">
        <f t="shared" si="1218"/>
        <v>0.39320705421293273</v>
      </c>
      <c r="K3097" s="2">
        <f t="shared" si="1219"/>
        <v>0.57380796864794248</v>
      </c>
      <c r="L3097" s="2">
        <f t="shared" si="1220"/>
        <v>1.6655780535597648E-2</v>
      </c>
      <c r="M3097" s="2">
        <f t="shared" si="1221"/>
        <v>1.6329196603527201E-2</v>
      </c>
      <c r="N3097" s="38">
        <v>1204</v>
      </c>
      <c r="O3097" s="38">
        <v>1757</v>
      </c>
      <c r="P3097" s="38">
        <v>51</v>
      </c>
      <c r="Q3097" s="38">
        <v>15</v>
      </c>
      <c r="R3097" s="38">
        <v>13</v>
      </c>
      <c r="S3097" s="38"/>
      <c r="T3097" s="38">
        <v>4</v>
      </c>
      <c r="U3097" s="38">
        <v>2</v>
      </c>
      <c r="V3097" s="38">
        <v>1</v>
      </c>
      <c r="W3097" s="38">
        <v>9</v>
      </c>
      <c r="X3097" s="38"/>
      <c r="Y3097" s="38">
        <v>1</v>
      </c>
      <c r="Z3097" s="38">
        <v>5</v>
      </c>
      <c r="AA3097" s="38"/>
      <c r="AB3097" s="38"/>
      <c r="AC3097" s="38"/>
      <c r="AD3097" s="38"/>
      <c r="AE3097" s="38"/>
      <c r="AF3097" s="38"/>
      <c r="AG3097" s="38"/>
      <c r="AH3097" s="38"/>
      <c r="AI3097" s="38"/>
      <c r="AJ3097" s="38"/>
      <c r="AK3097" s="38"/>
      <c r="AL3097" s="38"/>
      <c r="AM3097" s="38"/>
      <c r="AN3097" s="38"/>
      <c r="AO3097" s="38"/>
      <c r="AP3097" s="38"/>
      <c r="AQ3097" s="38"/>
      <c r="AR3097" s="38"/>
      <c r="AS3097" s="38"/>
      <c r="AT3097" s="38"/>
      <c r="AU3097" s="38"/>
      <c r="AV3097" s="38"/>
      <c r="AW3097" s="38"/>
      <c r="AX3097" s="38"/>
      <c r="AY3097" s="38"/>
      <c r="BA3097" s="3">
        <f>IF(Q3097&gt;0,RANK(Q3097,(N3097:P3097,Q3097:AE3097)),0)</f>
        <v>4</v>
      </c>
      <c r="BB3097" s="3">
        <f>IF(R3097&gt;0,RANK(R3097,(N3097:P3097,Q3097:AE3097)),0)</f>
        <v>5</v>
      </c>
      <c r="BC3097" s="3">
        <f>IF(S3097&gt;0,RANK(S3097,(N3097:P3097,Q3097:AE3097)),0)</f>
        <v>0</v>
      </c>
      <c r="BD3097" s="3">
        <f>IF(T3097&gt;0,RANK(T3097,(N3097:P3097,Q3097:AE3097)),0)</f>
        <v>8</v>
      </c>
      <c r="BE3097" s="2">
        <f t="shared" si="1222"/>
        <v>4.8987589810581319E-3</v>
      </c>
      <c r="BF3097" s="2">
        <f t="shared" si="1223"/>
        <v>4.245591116917048E-3</v>
      </c>
      <c r="BG3097" s="2">
        <f t="shared" si="1224"/>
        <v>0</v>
      </c>
      <c r="BH3097" s="2">
        <f t="shared" si="1225"/>
        <v>1.3063357282821686E-3</v>
      </c>
      <c r="BJ3097" t="s">
        <v>1731</v>
      </c>
      <c r="BK3097" t="s">
        <v>798</v>
      </c>
      <c r="BL3097">
        <v>3</v>
      </c>
      <c r="BN3097">
        <v>0</v>
      </c>
      <c r="BO3097" s="60">
        <v>53</v>
      </c>
      <c r="BP3097" s="62">
        <v>69</v>
      </c>
      <c r="BQ3097" s="66">
        <f t="shared" si="1226"/>
        <v>53069</v>
      </c>
      <c r="BR3097" s="66">
        <f t="shared" si="1207"/>
        <v>53069</v>
      </c>
      <c r="BS3097" s="3" t="s">
        <v>3083</v>
      </c>
      <c r="CC3097" s="1"/>
      <c r="CD3097" s="38">
        <f t="shared" si="1227"/>
        <v>3062</v>
      </c>
      <c r="CF3097" s="1"/>
      <c r="CG3097" s="1"/>
      <c r="CH3097" s="1"/>
    </row>
    <row r="3098" spans="1:100" ht="14" hidden="1" customHeight="1" outlineLevel="1" x14ac:dyDescent="0.2">
      <c r="A3098" t="s">
        <v>670</v>
      </c>
      <c r="B3098" t="s">
        <v>798</v>
      </c>
      <c r="C3098" s="1">
        <f t="shared" si="1217"/>
        <v>29568</v>
      </c>
      <c r="D3098" s="3">
        <f>IF(N3098&gt;0, RANK(N3098,(N3098:P3098,Q3098:AE3098)),0)</f>
        <v>2</v>
      </c>
      <c r="E3098" s="3">
        <f>IF(O3098&gt;0,RANK(O3098,(N3098:P3098,Q3098:AE3098)),0)</f>
        <v>1</v>
      </c>
      <c r="F3098" s="3">
        <f>IF(P3098&gt;0,RANK(P3098,(N3098:P3098,Q3098:AE3098)),0)</f>
        <v>3</v>
      </c>
      <c r="G3098" s="1">
        <f t="shared" si="1228"/>
        <v>2370</v>
      </c>
      <c r="H3098" s="2">
        <f t="shared" si="1229"/>
        <v>8.0154220779220783E-2</v>
      </c>
      <c r="I3098" s="2"/>
      <c r="J3098" s="2">
        <f t="shared" si="1218"/>
        <v>0.44324945887445888</v>
      </c>
      <c r="K3098" s="2">
        <f t="shared" si="1219"/>
        <v>0.52340367965367962</v>
      </c>
      <c r="L3098" s="2">
        <f t="shared" si="1220"/>
        <v>1.359577922077922E-2</v>
      </c>
      <c r="M3098" s="2">
        <f t="shared" si="1221"/>
        <v>1.975108225108228E-2</v>
      </c>
      <c r="N3098" s="38">
        <v>13106</v>
      </c>
      <c r="O3098" s="38">
        <v>15476</v>
      </c>
      <c r="P3098" s="38">
        <v>402</v>
      </c>
      <c r="Q3098" s="38">
        <v>154</v>
      </c>
      <c r="R3098" s="38">
        <v>116</v>
      </c>
      <c r="S3098" s="38"/>
      <c r="T3098" s="38">
        <v>54</v>
      </c>
      <c r="U3098" s="38">
        <v>35</v>
      </c>
      <c r="V3098" s="38">
        <v>1</v>
      </c>
      <c r="W3098" s="38">
        <v>195</v>
      </c>
      <c r="X3098" s="38"/>
      <c r="Y3098" s="38">
        <v>4</v>
      </c>
      <c r="Z3098" s="38">
        <v>25</v>
      </c>
      <c r="AA3098" s="38"/>
      <c r="AB3098" s="38"/>
      <c r="AC3098" s="38"/>
      <c r="AD3098" s="38"/>
      <c r="AE3098" s="38"/>
      <c r="AF3098" s="38"/>
      <c r="AG3098" s="38"/>
      <c r="AH3098" s="38"/>
      <c r="AI3098" s="38"/>
      <c r="AJ3098" s="38"/>
      <c r="AK3098" s="38"/>
      <c r="AL3098" s="38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BA3098" s="3">
        <f>IF(Q3098&gt;0,RANK(Q3098,(N3098:P3098,Q3098:AE3098)),0)</f>
        <v>5</v>
      </c>
      <c r="BB3098" s="3">
        <f>IF(R3098&gt;0,RANK(R3098,(N3098:P3098,Q3098:AE3098)),0)</f>
        <v>6</v>
      </c>
      <c r="BC3098" s="3">
        <f>IF(S3098&gt;0,RANK(S3098,(N3098:P3098,Q3098:AE3098)),0)</f>
        <v>0</v>
      </c>
      <c r="BD3098" s="3">
        <f>IF(T3098&gt;0,RANK(T3098,(N3098:P3098,Q3098:AE3098)),0)</f>
        <v>7</v>
      </c>
      <c r="BE3098" s="2">
        <f t="shared" si="1222"/>
        <v>5.208333333333333E-3</v>
      </c>
      <c r="BF3098" s="2">
        <f t="shared" si="1223"/>
        <v>3.923160173160173E-3</v>
      </c>
      <c r="BG3098" s="2">
        <f t="shared" si="1224"/>
        <v>0</v>
      </c>
      <c r="BH3098" s="2">
        <f t="shared" si="1225"/>
        <v>1.8262987012987013E-3</v>
      </c>
      <c r="BJ3098" t="s">
        <v>670</v>
      </c>
      <c r="BK3098" t="s">
        <v>798</v>
      </c>
      <c r="BL3098">
        <v>5</v>
      </c>
      <c r="BN3098">
        <v>0</v>
      </c>
      <c r="BO3098" s="60">
        <v>53</v>
      </c>
      <c r="BP3098" s="62">
        <v>71</v>
      </c>
      <c r="BQ3098" s="66">
        <f t="shared" si="1226"/>
        <v>53071</v>
      </c>
      <c r="BR3098" s="66">
        <f t="shared" si="1207"/>
        <v>53071</v>
      </c>
      <c r="BS3098" s="3" t="s">
        <v>3083</v>
      </c>
      <c r="CC3098" s="1"/>
      <c r="CD3098" s="38">
        <f t="shared" si="1227"/>
        <v>29568</v>
      </c>
      <c r="CF3098" s="1"/>
    </row>
    <row r="3099" spans="1:100" ht="14" hidden="1" customHeight="1" outlineLevel="1" x14ac:dyDescent="0.2">
      <c r="A3099" t="s">
        <v>671</v>
      </c>
      <c r="B3099" t="s">
        <v>798</v>
      </c>
      <c r="C3099" s="1">
        <f t="shared" si="1217"/>
        <v>137868</v>
      </c>
      <c r="D3099" s="3">
        <f>IF(N3099&gt;0, RANK(N3099,(N3099:P3099,Q3099:AE3099)),0)</f>
        <v>1</v>
      </c>
      <c r="E3099" s="3">
        <f>IF(O3099&gt;0,RANK(O3099,(N3099:P3099,Q3099:AE3099)),0)</f>
        <v>2</v>
      </c>
      <c r="F3099" s="3">
        <f>IF(P3099&gt;0,RANK(P3099,(N3099:P3099,Q3099:AE3099)),0)</f>
        <v>3</v>
      </c>
      <c r="G3099" s="1">
        <f t="shared" si="1228"/>
        <v>34082</v>
      </c>
      <c r="H3099" s="2">
        <f t="shared" si="1229"/>
        <v>0.24720747381553371</v>
      </c>
      <c r="I3099" s="2"/>
      <c r="J3099" s="2">
        <f t="shared" si="1218"/>
        <v>0.60416485333797543</v>
      </c>
      <c r="K3099" s="2">
        <f t="shared" si="1219"/>
        <v>0.35695737952244178</v>
      </c>
      <c r="L3099" s="2">
        <f t="shared" si="1220"/>
        <v>1.3730524849856384E-2</v>
      </c>
      <c r="M3099" s="2">
        <f t="shared" si="1221"/>
        <v>2.5147242289726413E-2</v>
      </c>
      <c r="N3099" s="38">
        <v>83295</v>
      </c>
      <c r="O3099" s="38">
        <v>49213</v>
      </c>
      <c r="P3099" s="38">
        <v>1893</v>
      </c>
      <c r="Q3099" s="38">
        <v>566</v>
      </c>
      <c r="R3099" s="38">
        <v>1196</v>
      </c>
      <c r="S3099" s="38"/>
      <c r="T3099" s="38">
        <v>393</v>
      </c>
      <c r="U3099" s="38">
        <v>280</v>
      </c>
      <c r="V3099" s="38">
        <v>27</v>
      </c>
      <c r="W3099" s="38">
        <v>862</v>
      </c>
      <c r="X3099" s="38"/>
      <c r="Y3099" s="38">
        <v>39</v>
      </c>
      <c r="Z3099" s="38">
        <v>104</v>
      </c>
      <c r="AA3099" s="38"/>
      <c r="AB3099" s="38"/>
      <c r="AC3099" s="38"/>
      <c r="AD3099" s="38"/>
      <c r="AE3099" s="38"/>
      <c r="AF3099" s="38"/>
      <c r="AG3099" s="38"/>
      <c r="AH3099" s="38"/>
      <c r="AI3099" s="38"/>
      <c r="AJ3099" s="38"/>
      <c r="AK3099" s="38"/>
      <c r="AL3099" s="38"/>
      <c r="AM3099" s="38"/>
      <c r="AN3099" s="38"/>
      <c r="AO3099" s="38"/>
      <c r="AP3099" s="38"/>
      <c r="AQ3099" s="38"/>
      <c r="AR3099" s="38"/>
      <c r="AS3099" s="38"/>
      <c r="AT3099" s="38"/>
      <c r="AU3099" s="38"/>
      <c r="AV3099" s="38"/>
      <c r="AW3099" s="38"/>
      <c r="AX3099" s="38"/>
      <c r="AY3099" s="38"/>
      <c r="BA3099" s="3">
        <f>IF(Q3099&gt;0,RANK(Q3099,(N3099:P3099,Q3099:AE3099)),0)</f>
        <v>6</v>
      </c>
      <c r="BB3099" s="3">
        <f>IF(R3099&gt;0,RANK(R3099,(N3099:P3099,Q3099:AE3099)),0)</f>
        <v>4</v>
      </c>
      <c r="BC3099" s="3">
        <f>IF(S3099&gt;0,RANK(S3099,(N3099:P3099,Q3099:AE3099)),0)</f>
        <v>0</v>
      </c>
      <c r="BD3099" s="3">
        <f>IF(T3099&gt;0,RANK(T3099,(N3099:P3099,Q3099:AE3099)),0)</f>
        <v>7</v>
      </c>
      <c r="BE3099" s="2">
        <f t="shared" si="1222"/>
        <v>4.1053761569037053E-3</v>
      </c>
      <c r="BF3099" s="2">
        <f t="shared" si="1223"/>
        <v>8.6749644587576519E-3</v>
      </c>
      <c r="BG3099" s="2">
        <f t="shared" si="1224"/>
        <v>0</v>
      </c>
      <c r="BH3099" s="2">
        <f t="shared" si="1225"/>
        <v>2.8505527025850814E-3</v>
      </c>
      <c r="BJ3099" t="s">
        <v>671</v>
      </c>
      <c r="BK3099" t="s">
        <v>798</v>
      </c>
      <c r="BL3099">
        <v>2</v>
      </c>
      <c r="BN3099">
        <v>0</v>
      </c>
      <c r="BO3099" s="60">
        <v>53</v>
      </c>
      <c r="BP3099" s="62">
        <v>73</v>
      </c>
      <c r="BQ3099" s="66">
        <f t="shared" si="1226"/>
        <v>53073</v>
      </c>
      <c r="BR3099" s="66">
        <f t="shared" si="1207"/>
        <v>53073</v>
      </c>
      <c r="BS3099" s="3" t="s">
        <v>3083</v>
      </c>
      <c r="CD3099" s="38">
        <f t="shared" si="1227"/>
        <v>137868</v>
      </c>
    </row>
    <row r="3100" spans="1:100" ht="14" hidden="1" customHeight="1" outlineLevel="1" x14ac:dyDescent="0.2">
      <c r="A3100" t="s">
        <v>2398</v>
      </c>
      <c r="B3100" t="s">
        <v>798</v>
      </c>
      <c r="C3100" s="1">
        <f t="shared" si="1217"/>
        <v>20027</v>
      </c>
      <c r="D3100" s="3">
        <f>IF(N3100&gt;0, RANK(N3100,(N3100:P3100,Q3100:AE3100)),0)</f>
        <v>1</v>
      </c>
      <c r="E3100" s="3">
        <f>IF(O3100&gt;0,RANK(O3100,(N3100:P3100,Q3100:AE3100)),0)</f>
        <v>2</v>
      </c>
      <c r="F3100" s="3">
        <f>IF(P3100&gt;0,RANK(P3100,(N3100:P3100,Q3100:AE3100)),0)</f>
        <v>3</v>
      </c>
      <c r="G3100" s="1">
        <f t="shared" si="1228"/>
        <v>1781</v>
      </c>
      <c r="H3100" s="2">
        <f t="shared" si="1229"/>
        <v>8.8929944574823991E-2</v>
      </c>
      <c r="I3100" s="2"/>
      <c r="J3100" s="2">
        <f t="shared" si="1218"/>
        <v>0.52329355370250163</v>
      </c>
      <c r="K3100" s="2">
        <f t="shared" si="1219"/>
        <v>0.43436360912767763</v>
      </c>
      <c r="L3100" s="2">
        <f t="shared" si="1220"/>
        <v>1.4879912118639836E-2</v>
      </c>
      <c r="M3100" s="2">
        <f t="shared" si="1221"/>
        <v>2.7462925051180899E-2</v>
      </c>
      <c r="N3100" s="38">
        <v>10480</v>
      </c>
      <c r="O3100" s="38">
        <v>8699</v>
      </c>
      <c r="P3100" s="38">
        <v>298</v>
      </c>
      <c r="Q3100" s="38">
        <v>101</v>
      </c>
      <c r="R3100" s="38">
        <v>145</v>
      </c>
      <c r="S3100" s="38"/>
      <c r="T3100" s="38">
        <v>39</v>
      </c>
      <c r="U3100" s="38">
        <v>48</v>
      </c>
      <c r="V3100" s="38">
        <v>1</v>
      </c>
      <c r="W3100" s="38">
        <v>182</v>
      </c>
      <c r="X3100" s="38"/>
      <c r="Y3100" s="38">
        <v>5</v>
      </c>
      <c r="Z3100" s="38">
        <v>29</v>
      </c>
      <c r="AA3100" s="38"/>
      <c r="AB3100" s="38"/>
      <c r="AC3100" s="38"/>
      <c r="AD3100" s="38"/>
      <c r="AE3100" s="38"/>
      <c r="AF3100" s="38"/>
      <c r="AG3100" s="38"/>
      <c r="AH3100" s="38"/>
      <c r="AI3100" s="38"/>
      <c r="AJ3100" s="38"/>
      <c r="AK3100" s="38"/>
      <c r="AL3100" s="38"/>
      <c r="AM3100" s="38"/>
      <c r="AN3100" s="38"/>
      <c r="AO3100" s="38"/>
      <c r="AP3100" s="38"/>
      <c r="AQ3100" s="38"/>
      <c r="AR3100" s="38"/>
      <c r="AS3100" s="38"/>
      <c r="AT3100" s="38"/>
      <c r="AU3100" s="38"/>
      <c r="AV3100" s="38"/>
      <c r="AW3100" s="38"/>
      <c r="AX3100" s="38"/>
      <c r="AY3100" s="38"/>
      <c r="BA3100" s="3">
        <f>IF(Q3100&gt;0,RANK(Q3100,(N3100:P3100,Q3100:AE3100)),0)</f>
        <v>6</v>
      </c>
      <c r="BB3100" s="3">
        <f>IF(R3100&gt;0,RANK(R3100,(N3100:P3100,Q3100:AE3100)),0)</f>
        <v>5</v>
      </c>
      <c r="BC3100" s="3">
        <f>IF(S3100&gt;0,RANK(S3100,(N3100:P3100,Q3100:AE3100)),0)</f>
        <v>0</v>
      </c>
      <c r="BD3100" s="3">
        <f>IF(T3100&gt;0,RANK(T3100,(N3100:P3100,Q3100:AE3100)),0)</f>
        <v>8</v>
      </c>
      <c r="BE3100" s="2">
        <f t="shared" si="1222"/>
        <v>5.043191691216857E-3</v>
      </c>
      <c r="BF3100" s="2">
        <f t="shared" si="1223"/>
        <v>7.2402256953113297E-3</v>
      </c>
      <c r="BG3100" s="2">
        <f t="shared" si="1224"/>
        <v>0</v>
      </c>
      <c r="BH3100" s="2">
        <f t="shared" si="1225"/>
        <v>1.9473710490837369E-3</v>
      </c>
      <c r="BJ3100" t="s">
        <v>2398</v>
      </c>
      <c r="BK3100" t="s">
        <v>798</v>
      </c>
      <c r="BL3100">
        <v>5</v>
      </c>
      <c r="BN3100">
        <v>0</v>
      </c>
      <c r="BO3100" s="60">
        <v>53</v>
      </c>
      <c r="BP3100" s="62">
        <v>75</v>
      </c>
      <c r="BQ3100" s="66">
        <f t="shared" si="1226"/>
        <v>53075</v>
      </c>
      <c r="BR3100" s="66">
        <f t="shared" si="1207"/>
        <v>53075</v>
      </c>
      <c r="BS3100" s="3" t="s">
        <v>3083</v>
      </c>
      <c r="CC3100" s="1"/>
      <c r="CD3100" s="38">
        <f t="shared" si="1227"/>
        <v>20027</v>
      </c>
      <c r="CF3100" s="1"/>
      <c r="CG3100" s="1"/>
      <c r="CH3100" s="1"/>
    </row>
    <row r="3101" spans="1:100" ht="14" hidden="1" customHeight="1" outlineLevel="1" x14ac:dyDescent="0.2">
      <c r="A3101" t="s">
        <v>662</v>
      </c>
      <c r="B3101" t="s">
        <v>798</v>
      </c>
      <c r="C3101" s="1">
        <f t="shared" si="1217"/>
        <v>88751</v>
      </c>
      <c r="D3101" s="3">
        <f>IF(N3101&gt;0, RANK(N3101,(N3101:P3101,Q3101:AE3101)),0)</f>
        <v>2</v>
      </c>
      <c r="E3101" s="3">
        <f>IF(O3101&gt;0,RANK(O3101,(N3101:P3101,Q3101:AE3101)),0)</f>
        <v>1</v>
      </c>
      <c r="F3101" s="3">
        <f>IF(P3101&gt;0,RANK(P3101,(N3101:P3101,Q3101:AE3101)),0)</f>
        <v>3</v>
      </c>
      <c r="G3101" s="1">
        <f t="shared" si="1228"/>
        <v>12662</v>
      </c>
      <c r="H3101" s="2">
        <f t="shared" si="1229"/>
        <v>0.14266881499926762</v>
      </c>
      <c r="I3101" s="2"/>
      <c r="J3101" s="2">
        <f t="shared" si="1218"/>
        <v>0.41358407229214317</v>
      </c>
      <c r="K3101" s="2">
        <f t="shared" si="1219"/>
        <v>0.55625288729141076</v>
      </c>
      <c r="L3101" s="2">
        <f t="shared" si="1220"/>
        <v>1.5458980743878942E-2</v>
      </c>
      <c r="M3101" s="2">
        <f t="shared" si="1221"/>
        <v>1.4704059672567188E-2</v>
      </c>
      <c r="N3101" s="38">
        <v>36706</v>
      </c>
      <c r="O3101" s="38">
        <v>49368</v>
      </c>
      <c r="P3101" s="38">
        <v>1372</v>
      </c>
      <c r="Q3101" s="38">
        <v>230</v>
      </c>
      <c r="R3101" s="38">
        <v>288</v>
      </c>
      <c r="S3101" s="38"/>
      <c r="T3101" s="38">
        <v>142</v>
      </c>
      <c r="U3101" s="38">
        <v>87</v>
      </c>
      <c r="V3101" s="38">
        <v>21</v>
      </c>
      <c r="W3101" s="38">
        <v>471</v>
      </c>
      <c r="X3101" s="38"/>
      <c r="Y3101" s="38">
        <v>11</v>
      </c>
      <c r="Z3101" s="38">
        <v>55</v>
      </c>
      <c r="AA3101" s="38"/>
      <c r="AB3101" s="38"/>
      <c r="AC3101" s="38"/>
      <c r="AD3101" s="38"/>
      <c r="AE3101" s="38"/>
      <c r="AF3101" s="38"/>
      <c r="AG3101" s="38"/>
      <c r="AH3101" s="38"/>
      <c r="AI3101" s="38"/>
      <c r="AJ3101" s="38"/>
      <c r="AK3101" s="38"/>
      <c r="AL3101" s="38"/>
      <c r="AM3101" s="38"/>
      <c r="AN3101" s="38"/>
      <c r="AO3101" s="38"/>
      <c r="AP3101" s="38"/>
      <c r="AQ3101" s="38"/>
      <c r="AR3101" s="38"/>
      <c r="AS3101" s="38"/>
      <c r="AT3101" s="38"/>
      <c r="AU3101" s="38"/>
      <c r="AV3101" s="38"/>
      <c r="AW3101" s="38"/>
      <c r="AX3101" s="38"/>
      <c r="AY3101" s="38"/>
      <c r="BA3101" s="3">
        <f>IF(Q3101&gt;0,RANK(Q3101,(N3101:P3101,Q3101:AE3101)),0)</f>
        <v>6</v>
      </c>
      <c r="BB3101" s="3">
        <f>IF(R3101&gt;0,RANK(R3101,(N3101:P3101,Q3101:AE3101)),0)</f>
        <v>5</v>
      </c>
      <c r="BC3101" s="3">
        <f>IF(S3101&gt;0,RANK(S3101,(N3101:P3101,Q3101:AE3101)),0)</f>
        <v>0</v>
      </c>
      <c r="BD3101" s="3">
        <f>IF(T3101&gt;0,RANK(T3101,(N3101:P3101,Q3101:AE3101)),0)</f>
        <v>7</v>
      </c>
      <c r="BE3101" s="2">
        <f t="shared" si="1222"/>
        <v>2.591520095548219E-3</v>
      </c>
      <c r="BF3101" s="2">
        <f t="shared" si="1223"/>
        <v>3.2450338587734222E-3</v>
      </c>
      <c r="BG3101" s="2">
        <f t="shared" si="1224"/>
        <v>0</v>
      </c>
      <c r="BH3101" s="2">
        <f t="shared" si="1225"/>
        <v>1.599981972034118E-3</v>
      </c>
      <c r="BJ3101" t="s">
        <v>662</v>
      </c>
      <c r="BK3101" t="s">
        <v>798</v>
      </c>
      <c r="BL3101">
        <v>4</v>
      </c>
      <c r="BN3101">
        <v>0</v>
      </c>
      <c r="BO3101" s="60">
        <v>53</v>
      </c>
      <c r="BP3101" s="62">
        <v>77</v>
      </c>
      <c r="BQ3101" s="66">
        <f t="shared" si="1226"/>
        <v>53077</v>
      </c>
      <c r="BR3101" s="66">
        <f t="shared" si="1207"/>
        <v>53077</v>
      </c>
      <c r="BS3101" s="3" t="s">
        <v>3083</v>
      </c>
      <c r="CD3101" s="38">
        <f t="shared" si="1227"/>
        <v>88751</v>
      </c>
    </row>
    <row r="3102" spans="1:100" ht="14" customHeight="1" collapsed="1" x14ac:dyDescent="0.2">
      <c r="A3102" t="s">
        <v>674</v>
      </c>
      <c r="B3102" t="s">
        <v>534</v>
      </c>
      <c r="C3102" s="1">
        <f t="shared" si="1217"/>
        <v>3924245</v>
      </c>
      <c r="D3102" s="3">
        <f>IF(N3102&gt;0, RANK(N3102,(N3102:P3102,Q3102:AE3102)),0)</f>
        <v>1</v>
      </c>
      <c r="E3102" s="3">
        <f>IF(O3102&gt;0,RANK(O3102,(N3102:P3102,Q3102:AE3102)),0)</f>
        <v>2</v>
      </c>
      <c r="F3102" s="3">
        <f>IF(P3102&gt;0,RANK(P3102,(N3102:P3102,Q3102:AE3102)),0)</f>
        <v>3</v>
      </c>
      <c r="G3102" s="1">
        <f t="shared" si="1228"/>
        <v>714926</v>
      </c>
      <c r="H3102" s="2">
        <f t="shared" si="1229"/>
        <v>0.18218179547913038</v>
      </c>
      <c r="I3102" s="2"/>
      <c r="J3102" s="2">
        <f t="shared" si="1218"/>
        <v>0.57230091393376303</v>
      </c>
      <c r="K3102" s="2">
        <f t="shared" si="1219"/>
        <v>0.39011911845463265</v>
      </c>
      <c r="L3102" s="2">
        <f>IF($C3102=0,"-",P3102/$C3102)</f>
        <v>1.3981797772565169E-2</v>
      </c>
      <c r="M3102" s="2">
        <f t="shared" si="1221"/>
        <v>2.3598169839039146E-2</v>
      </c>
      <c r="N3102" s="38">
        <v>2245849</v>
      </c>
      <c r="O3102" s="38">
        <v>1530923</v>
      </c>
      <c r="P3102" s="38">
        <v>54868</v>
      </c>
      <c r="Q3102" s="38">
        <v>16428</v>
      </c>
      <c r="R3102" s="38">
        <v>29754</v>
      </c>
      <c r="S3102" s="38"/>
      <c r="T3102" s="38">
        <v>8695</v>
      </c>
      <c r="U3102" s="38">
        <v>7254</v>
      </c>
      <c r="V3102" s="38">
        <v>824</v>
      </c>
      <c r="W3102" s="38">
        <v>25410</v>
      </c>
      <c r="X3102" s="38"/>
      <c r="Y3102" s="38">
        <v>917</v>
      </c>
      <c r="Z3102" s="38">
        <v>3323</v>
      </c>
      <c r="AA3102" s="38"/>
      <c r="AB3102" s="38"/>
      <c r="AC3102" s="38"/>
      <c r="AD3102" s="38"/>
      <c r="AE3102" s="38"/>
      <c r="AF3102" s="38"/>
      <c r="AG3102" s="38"/>
      <c r="AH3102" s="38"/>
      <c r="AI3102" s="38"/>
      <c r="AJ3102" s="38"/>
      <c r="AK3102" s="38"/>
      <c r="AL3102" s="38"/>
      <c r="AM3102" s="38"/>
      <c r="AN3102" s="38"/>
      <c r="AO3102" s="38"/>
      <c r="AP3102" s="38"/>
      <c r="AQ3102" s="38"/>
      <c r="AR3102" s="38"/>
      <c r="AS3102" s="38"/>
      <c r="AT3102" s="38"/>
      <c r="AU3102" s="38"/>
      <c r="AV3102" s="38"/>
      <c r="AW3102" s="38"/>
      <c r="AX3102" s="38"/>
      <c r="AY3102" s="38"/>
      <c r="BA3102" s="3">
        <f>IF(Q3102&gt;0,RANK(Q3102,(N3102:P3102,Q3102:AE3102)),0)</f>
        <v>6</v>
      </c>
      <c r="BB3102" s="3">
        <f>IF(R3102&gt;0,RANK(R3102,(N3102:P3102,Q3102:AE3102)),0)</f>
        <v>4</v>
      </c>
      <c r="BC3102" s="3">
        <f>IF(S3102&gt;0,RANK(S3102,(N3102:P3102,Q3102:AE3102)),0)</f>
        <v>0</v>
      </c>
      <c r="BD3102" s="3">
        <f>IF(T3102&gt;0,RANK(T3102,(N3102:P3102,Q3102:AE3102)),0)</f>
        <v>7</v>
      </c>
      <c r="BE3102" s="2">
        <f t="shared" si="1222"/>
        <v>4.1862829665324161E-3</v>
      </c>
      <c r="BF3102" s="2">
        <f t="shared" si="1223"/>
        <v>7.5820954094354453E-3</v>
      </c>
      <c r="BG3102" s="2">
        <f t="shared" si="1224"/>
        <v>0</v>
      </c>
      <c r="BH3102" s="2">
        <f t="shared" si="1225"/>
        <v>2.2157128313854001E-3</v>
      </c>
      <c r="BJ3102" t="s">
        <v>674</v>
      </c>
      <c r="BK3102" t="s">
        <v>534</v>
      </c>
      <c r="BN3102">
        <v>0</v>
      </c>
      <c r="BO3102" s="60">
        <v>53</v>
      </c>
      <c r="BP3102" s="62"/>
      <c r="BQ3102" s="60">
        <v>53</v>
      </c>
      <c r="BR3102" s="60">
        <f t="shared" si="1207"/>
        <v>53</v>
      </c>
      <c r="BS3102" s="3" t="s">
        <v>693</v>
      </c>
      <c r="BT3102" s="38">
        <f>SUM(BT3063:BT3101)</f>
        <v>0</v>
      </c>
      <c r="BU3102" s="38">
        <f>SUM(BU3063:BU3101)</f>
        <v>0</v>
      </c>
      <c r="CD3102" s="38">
        <f t="shared" si="1227"/>
        <v>3924245</v>
      </c>
      <c r="CE3102" s="38">
        <f>SUM(CE3063:CE3101)</f>
        <v>0</v>
      </c>
      <c r="CF3102" s="38">
        <f>SUM(CF3063:CF3101)</f>
        <v>0</v>
      </c>
      <c r="CI3102" s="38">
        <f>SUM(CI3063:CI3101)</f>
        <v>0</v>
      </c>
      <c r="CJ3102" s="38">
        <f>SUM(CJ3063:CJ3101)</f>
        <v>0</v>
      </c>
    </row>
    <row r="3103" spans="1:100" ht="14" customHeight="1" x14ac:dyDescent="0.2">
      <c r="C3103" s="1"/>
      <c r="E3103" s="3"/>
      <c r="F3103" s="3"/>
      <c r="I3103" s="2"/>
      <c r="N3103" s="38"/>
      <c r="O3103" s="38"/>
      <c r="P3103" s="38"/>
      <c r="Q3103" s="38"/>
      <c r="R3103" s="38"/>
      <c r="S3103" s="38"/>
      <c r="T3103" s="38"/>
      <c r="U3103" s="38"/>
      <c r="V3103" s="38"/>
      <c r="W3103" s="38"/>
      <c r="X3103" s="38"/>
      <c r="Y3103" s="38"/>
      <c r="Z3103" s="38"/>
      <c r="AA3103" s="38"/>
      <c r="AB3103" s="38"/>
      <c r="AC3103" s="38"/>
      <c r="AD3103" s="38"/>
      <c r="AE3103" s="38"/>
      <c r="AF3103" s="38"/>
      <c r="AG3103" s="38"/>
      <c r="AH3103" s="38"/>
      <c r="AI3103" s="38"/>
      <c r="AJ3103" s="38"/>
      <c r="AK3103" s="38"/>
      <c r="AL3103" s="38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BA3103" s="3"/>
      <c r="BB3103" s="3"/>
      <c r="BC3103" s="3"/>
      <c r="BD3103" s="3"/>
      <c r="BO3103" s="60"/>
      <c r="BP3103" s="62"/>
      <c r="BQ3103" s="66"/>
      <c r="BR3103" s="66"/>
      <c r="CJ3103" s="38" t="s">
        <v>3726</v>
      </c>
      <c r="CM3103" s="38"/>
      <c r="CV3103" s="6"/>
    </row>
    <row r="3104" spans="1:100" ht="14" hidden="1" customHeight="1" outlineLevel="1" x14ac:dyDescent="0.2">
      <c r="A3104" t="s">
        <v>2893</v>
      </c>
      <c r="B3104" t="s">
        <v>2313</v>
      </c>
      <c r="C3104" s="1">
        <f t="shared" ref="C3104:C3135" si="1230">SUM(N3104:AY3104)</f>
        <v>6395</v>
      </c>
      <c r="D3104" s="3">
        <f>IF(N3104&gt;0, RANK(N3104,(N3104:P3104,Q3104:AE3104)),0)</f>
        <v>2</v>
      </c>
      <c r="E3104" s="3">
        <f>IF(O3104&gt;0,RANK(O3104,(N3104:P3104,Q3104:AE3104)),0)</f>
        <v>1</v>
      </c>
      <c r="F3104" s="3">
        <f>IF(P3104&gt;0,RANK(P3104,(N3104:P3104,Q3104:AE3104)),0)</f>
        <v>3</v>
      </c>
      <c r="G3104" s="1">
        <f t="shared" si="1228"/>
        <v>3872</v>
      </c>
      <c r="H3104" s="2">
        <f t="shared" si="1229"/>
        <v>0.60547302580140738</v>
      </c>
      <c r="I3104" s="2"/>
      <c r="J3104" s="2">
        <f t="shared" ref="J3104:J3135" si="1231">IF($C3104=0,"-",N3104/$C3104)</f>
        <v>0.18749022673964033</v>
      </c>
      <c r="K3104" s="2">
        <f t="shared" ref="K3104:K3135" si="1232">IF($C3104=0,"-",O3104/$C3104)</f>
        <v>0.79296325254104771</v>
      </c>
      <c r="L3104" s="2">
        <f t="shared" ref="L3104:L3135" si="1233">IF($C3104=0,"-",P3104/$C3104)</f>
        <v>1.4229867083659109E-2</v>
      </c>
      <c r="M3104" s="2">
        <f t="shared" ref="M3104:M3135" si="1234">IF(C3104=0,"-",(1-J3104-K3104-L3104))</f>
        <v>5.3166536356528456E-3</v>
      </c>
      <c r="N3104" s="38">
        <v>1199</v>
      </c>
      <c r="O3104" s="38">
        <v>5071</v>
      </c>
      <c r="P3104" s="38">
        <v>91</v>
      </c>
      <c r="Q3104" s="38">
        <v>20</v>
      </c>
      <c r="R3104" s="38">
        <v>14</v>
      </c>
      <c r="S3104" s="38"/>
      <c r="T3104" s="38">
        <v>0</v>
      </c>
      <c r="U3104" s="38">
        <v>0</v>
      </c>
      <c r="V3104" s="38"/>
      <c r="W3104" s="38">
        <f>IF(Copyright!B$11=1,IF(CF3104&gt;0,CF3104-T3104-U3104--SUM(X3104:AY3104),SUM(CN3104:CR3104)),SUM(CN3104:CR3104))</f>
        <v>0</v>
      </c>
      <c r="X3104" s="38">
        <v>0</v>
      </c>
      <c r="Y3104" s="38"/>
      <c r="Z3104" s="38">
        <v>0</v>
      </c>
      <c r="AA3104"/>
      <c r="AB3104" s="38"/>
      <c r="AC3104" s="38"/>
      <c r="AD3104"/>
      <c r="AE3104" s="38">
        <v>0</v>
      </c>
      <c r="AF3104" s="38"/>
      <c r="AG3104" s="38"/>
      <c r="AH3104" s="38"/>
      <c r="AI3104" s="1"/>
      <c r="AJ3104" s="38"/>
      <c r="AK3104" s="38"/>
      <c r="AL3104"/>
      <c r="AM3104" s="38"/>
      <c r="AN3104" s="38"/>
      <c r="AO3104" s="38"/>
      <c r="AP3104" s="38"/>
      <c r="AQ3104" s="38"/>
      <c r="AR3104" s="38"/>
      <c r="AS3104" s="38"/>
      <c r="AT3104" s="38"/>
      <c r="AU3104" s="38"/>
      <c r="AV3104" s="38"/>
      <c r="AW3104" s="38"/>
      <c r="AX3104" s="38"/>
      <c r="AY3104" s="38"/>
      <c r="BA3104" s="3">
        <f>IF(Q3104&gt;0,RANK(Q3104,(N3104:P3104,Q3104:AE3104)),0)</f>
        <v>4</v>
      </c>
      <c r="BB3104" s="3">
        <f>IF(R3104&gt;0,RANK(R3104,(N3104:P3104,Q3104:AE3104)),0)</f>
        <v>5</v>
      </c>
      <c r="BC3104" s="3">
        <f>IF(S3104&gt;0,RANK(S3104,(N3104:P3104,Q3104:AE3104)),0)</f>
        <v>0</v>
      </c>
      <c r="BD3104" s="3">
        <f>IF(T3104&gt;0,RANK(T3104,(N3104:P3104,Q3104:AE3104)),0)</f>
        <v>0</v>
      </c>
      <c r="BE3104" s="2">
        <f t="shared" ref="BE3104:BE3135" si="1235">IF($C3104=0,"-",Q3104/$C3104)</f>
        <v>3.1274433150899139E-3</v>
      </c>
      <c r="BF3104" s="2">
        <f t="shared" ref="BF3104:BF3135" si="1236">IF($C3104=0,"-",R3104/$C3104)</f>
        <v>2.1892103205629399E-3</v>
      </c>
      <c r="BG3104" s="2">
        <f t="shared" ref="BG3104:BG3135" si="1237">IF($C3104=0,"-",S3104/$C3104)</f>
        <v>0</v>
      </c>
      <c r="BH3104" s="2">
        <f t="shared" ref="BH3104:BH3135" si="1238">IF($C3104=0,"-",T3104/$C3104)</f>
        <v>0</v>
      </c>
      <c r="BJ3104" t="s">
        <v>2893</v>
      </c>
      <c r="BK3104" t="s">
        <v>2313</v>
      </c>
      <c r="BL3104">
        <v>2</v>
      </c>
      <c r="BN3104">
        <v>0</v>
      </c>
      <c r="BO3104" s="60">
        <v>54</v>
      </c>
      <c r="BP3104" s="62">
        <v>1</v>
      </c>
      <c r="BQ3104" s="66">
        <f t="shared" ref="BQ3104:BQ3135" si="1239">1000*BO3104+BP3104</f>
        <v>54001</v>
      </c>
      <c r="BR3104" s="66">
        <f t="shared" si="1207"/>
        <v>54001</v>
      </c>
      <c r="BS3104" s="3" t="s">
        <v>3083</v>
      </c>
      <c r="CD3104" s="38">
        <f t="shared" ref="CD3104:CD3158" si="1240">C3104-CE3104</f>
        <v>6395</v>
      </c>
      <c r="CM3104" s="51"/>
      <c r="CV3104" s="6"/>
    </row>
    <row r="3105" spans="1:100" ht="14" hidden="1" customHeight="1" outlineLevel="1" x14ac:dyDescent="0.2">
      <c r="A3105" t="s">
        <v>1533</v>
      </c>
      <c r="B3105" t="s">
        <v>2313</v>
      </c>
      <c r="C3105" s="1">
        <f t="shared" si="1230"/>
        <v>56102</v>
      </c>
      <c r="D3105" s="3">
        <f>IF(N3105&gt;0, RANK(N3105,(N3105:P3105,Q3105:AE3105)),0)</f>
        <v>2</v>
      </c>
      <c r="E3105" s="3">
        <f>IF(O3105&gt;0,RANK(O3105,(N3105:P3105,Q3105:AE3105)),0)</f>
        <v>1</v>
      </c>
      <c r="F3105" s="3">
        <f>IF(P3105&gt;0,RANK(P3105,(N3105:P3105,Q3105:AE3105)),0)</f>
        <v>3</v>
      </c>
      <c r="G3105" s="1">
        <f t="shared" si="1228"/>
        <v>20080</v>
      </c>
      <c r="H3105" s="2">
        <f t="shared" si="1229"/>
        <v>0.35791950376100673</v>
      </c>
      <c r="I3105" s="2"/>
      <c r="J3105" s="2">
        <f t="shared" si="1231"/>
        <v>0.31193183843713235</v>
      </c>
      <c r="K3105" s="2">
        <f t="shared" si="1232"/>
        <v>0.66985134219813913</v>
      </c>
      <c r="L3105" s="2">
        <f t="shared" si="1233"/>
        <v>9.6966240062742858E-3</v>
      </c>
      <c r="M3105" s="2">
        <f t="shared" si="1234"/>
        <v>8.5201953584542345E-3</v>
      </c>
      <c r="N3105" s="38">
        <v>17500</v>
      </c>
      <c r="O3105" s="38">
        <v>37580</v>
      </c>
      <c r="P3105" s="38">
        <v>544</v>
      </c>
      <c r="Q3105" s="38">
        <v>262</v>
      </c>
      <c r="R3105" s="38">
        <v>216</v>
      </c>
      <c r="S3105" s="38"/>
      <c r="T3105" s="38">
        <v>0</v>
      </c>
      <c r="U3105" s="38">
        <v>0</v>
      </c>
      <c r="V3105" s="38"/>
      <c r="W3105" s="38">
        <f>IF(Copyright!B$11=1,IF(CF3105&gt;0,CF3105-T3105-U3105--SUM(X3105:AY3105),SUM(CN3105:CR3105)),SUM(CN3105:CR3105))</f>
        <v>0</v>
      </c>
      <c r="X3105" s="38">
        <v>0</v>
      </c>
      <c r="Y3105" s="38"/>
      <c r="Z3105" s="38">
        <v>0</v>
      </c>
      <c r="AA3105"/>
      <c r="AB3105" s="38"/>
      <c r="AC3105" s="38"/>
      <c r="AD3105"/>
      <c r="AE3105" s="38">
        <v>0</v>
      </c>
      <c r="AF3105" s="38"/>
      <c r="AG3105" s="38"/>
      <c r="AH3105" s="38"/>
      <c r="AI3105" s="1"/>
      <c r="AJ3105" s="38"/>
      <c r="AK3105" s="38"/>
      <c r="AL3105"/>
      <c r="AM3105" s="38"/>
      <c r="AN3105" s="38"/>
      <c r="AO3105" s="38"/>
      <c r="AP3105" s="38"/>
      <c r="AQ3105" s="38"/>
      <c r="AR3105" s="38"/>
      <c r="AS3105" s="38"/>
      <c r="AT3105" s="38"/>
      <c r="AU3105" s="38"/>
      <c r="AV3105" s="38"/>
      <c r="AW3105" s="38"/>
      <c r="AX3105" s="38"/>
      <c r="AY3105" s="38"/>
      <c r="BA3105" s="3">
        <f>IF(Q3105&gt;0,RANK(Q3105,(N3105:P3105,Q3105:AE3105)),0)</f>
        <v>4</v>
      </c>
      <c r="BB3105" s="3">
        <f>IF(R3105&gt;0,RANK(R3105,(N3105:P3105,Q3105:AE3105)),0)</f>
        <v>5</v>
      </c>
      <c r="BC3105" s="3">
        <f>IF(S3105&gt;0,RANK(S3105,(N3105:P3105,Q3105:AE3105)),0)</f>
        <v>0</v>
      </c>
      <c r="BD3105" s="3">
        <f>IF(T3105&gt;0,RANK(T3105,(N3105:P3105,Q3105:AE3105)),0)</f>
        <v>0</v>
      </c>
      <c r="BE3105" s="2">
        <f t="shared" si="1235"/>
        <v>4.6700652383159244E-3</v>
      </c>
      <c r="BF3105" s="2">
        <f t="shared" si="1236"/>
        <v>3.8501301201383197E-3</v>
      </c>
      <c r="BG3105" s="2">
        <f t="shared" si="1237"/>
        <v>0</v>
      </c>
      <c r="BH3105" s="2">
        <f t="shared" si="1238"/>
        <v>0</v>
      </c>
      <c r="BJ3105" t="s">
        <v>1533</v>
      </c>
      <c r="BK3105" t="s">
        <v>2313</v>
      </c>
      <c r="BL3105">
        <v>2</v>
      </c>
      <c r="BN3105">
        <v>0</v>
      </c>
      <c r="BO3105" s="60">
        <v>54</v>
      </c>
      <c r="BP3105" s="62">
        <v>3</v>
      </c>
      <c r="BQ3105" s="66">
        <f t="shared" si="1239"/>
        <v>54003</v>
      </c>
      <c r="BR3105" s="66">
        <f t="shared" si="1207"/>
        <v>54003</v>
      </c>
      <c r="BS3105" s="3" t="s">
        <v>3083</v>
      </c>
      <c r="CD3105" s="38">
        <f t="shared" si="1240"/>
        <v>56102</v>
      </c>
      <c r="CM3105" s="51"/>
      <c r="CV3105" s="6"/>
    </row>
    <row r="3106" spans="1:100" ht="14" hidden="1" customHeight="1" outlineLevel="1" x14ac:dyDescent="0.2">
      <c r="A3106" t="s">
        <v>1023</v>
      </c>
      <c r="B3106" t="s">
        <v>2313</v>
      </c>
      <c r="C3106" s="1">
        <f t="shared" si="1230"/>
        <v>8142</v>
      </c>
      <c r="D3106" s="3">
        <f>IF(N3106&gt;0, RANK(N3106,(N3106:P3106,Q3106:AE3106)),0)</f>
        <v>2</v>
      </c>
      <c r="E3106" s="3">
        <f>IF(O3106&gt;0,RANK(O3106,(N3106:P3106,Q3106:AE3106)),0)</f>
        <v>1</v>
      </c>
      <c r="F3106" s="3">
        <f>IF(P3106&gt;0,RANK(P3106,(N3106:P3106,Q3106:AE3106)),0)</f>
        <v>3</v>
      </c>
      <c r="G3106" s="1">
        <f t="shared" si="1228"/>
        <v>4673</v>
      </c>
      <c r="H3106" s="2">
        <f t="shared" si="1229"/>
        <v>0.5739376074674527</v>
      </c>
      <c r="I3106" s="2"/>
      <c r="J3106" s="2">
        <f t="shared" si="1231"/>
        <v>0.20154753131908623</v>
      </c>
      <c r="K3106" s="2">
        <f t="shared" si="1232"/>
        <v>0.77548513878653891</v>
      </c>
      <c r="L3106" s="2">
        <f t="shared" si="1233"/>
        <v>1.6089412920658314E-2</v>
      </c>
      <c r="M3106" s="2">
        <f t="shared" si="1234"/>
        <v>6.8779169737165739E-3</v>
      </c>
      <c r="N3106" s="38">
        <v>1641</v>
      </c>
      <c r="O3106" s="38">
        <v>6314</v>
      </c>
      <c r="P3106" s="38">
        <v>131</v>
      </c>
      <c r="Q3106" s="38">
        <v>41</v>
      </c>
      <c r="R3106" s="38">
        <v>15</v>
      </c>
      <c r="S3106" s="38"/>
      <c r="T3106" s="38">
        <v>0</v>
      </c>
      <c r="U3106" s="38">
        <v>0</v>
      </c>
      <c r="V3106" s="38"/>
      <c r="W3106" s="38">
        <f>IF(Copyright!B$11=1,IF(CF3106&gt;0,CF3106-T3106-U3106--SUM(X3106:AY3106),SUM(CN3106:CR3106)),SUM(CN3106:CR3106))</f>
        <v>0</v>
      </c>
      <c r="X3106" s="38">
        <v>0</v>
      </c>
      <c r="Y3106" s="38"/>
      <c r="Z3106" s="38">
        <v>0</v>
      </c>
      <c r="AA3106"/>
      <c r="AB3106" s="38"/>
      <c r="AC3106" s="38"/>
      <c r="AD3106"/>
      <c r="AE3106" s="38">
        <v>0</v>
      </c>
      <c r="AF3106" s="38"/>
      <c r="AG3106" s="38"/>
      <c r="AH3106" s="38"/>
      <c r="AI3106" s="1"/>
      <c r="AJ3106" s="38"/>
      <c r="AK3106" s="38"/>
      <c r="AL3106"/>
      <c r="AM3106" s="38"/>
      <c r="AN3106" s="38"/>
      <c r="AO3106" s="38"/>
      <c r="AP3106" s="38"/>
      <c r="AQ3106" s="38"/>
      <c r="AR3106" s="38"/>
      <c r="AS3106" s="38"/>
      <c r="AT3106" s="38"/>
      <c r="AU3106" s="38"/>
      <c r="AV3106" s="38"/>
      <c r="AW3106" s="38"/>
      <c r="AX3106" s="38"/>
      <c r="AY3106" s="38"/>
      <c r="BA3106" s="3">
        <f>IF(Q3106&gt;0,RANK(Q3106,(N3106:P3106,Q3106:AE3106)),0)</f>
        <v>4</v>
      </c>
      <c r="BB3106" s="3">
        <f>IF(R3106&gt;0,RANK(R3106,(N3106:P3106,Q3106:AE3106)),0)</f>
        <v>5</v>
      </c>
      <c r="BC3106" s="3">
        <f>IF(S3106&gt;0,RANK(S3106,(N3106:P3106,Q3106:AE3106)),0)</f>
        <v>0</v>
      </c>
      <c r="BD3106" s="3">
        <f>IF(T3106&gt;0,RANK(T3106,(N3106:P3106,Q3106:AE3106)),0)</f>
        <v>0</v>
      </c>
      <c r="BE3106" s="2">
        <f t="shared" si="1235"/>
        <v>5.0356177843281745E-3</v>
      </c>
      <c r="BF3106" s="2">
        <f t="shared" si="1236"/>
        <v>1.8422991893883567E-3</v>
      </c>
      <c r="BG3106" s="2">
        <f t="shared" si="1237"/>
        <v>0</v>
      </c>
      <c r="BH3106" s="2">
        <f t="shared" si="1238"/>
        <v>0</v>
      </c>
      <c r="BJ3106" t="s">
        <v>1023</v>
      </c>
      <c r="BK3106" t="s">
        <v>2313</v>
      </c>
      <c r="BL3106">
        <v>1</v>
      </c>
      <c r="BN3106">
        <v>0</v>
      </c>
      <c r="BO3106" s="60">
        <v>54</v>
      </c>
      <c r="BP3106" s="62">
        <v>5</v>
      </c>
      <c r="BQ3106" s="66">
        <f t="shared" si="1239"/>
        <v>54005</v>
      </c>
      <c r="BR3106" s="66">
        <f t="shared" si="1207"/>
        <v>54005</v>
      </c>
      <c r="BS3106" s="3" t="s">
        <v>3083</v>
      </c>
      <c r="CD3106" s="38">
        <f t="shared" si="1240"/>
        <v>8142</v>
      </c>
      <c r="CM3106" s="51"/>
      <c r="CV3106" s="6"/>
    </row>
    <row r="3107" spans="1:100" ht="14" hidden="1" customHeight="1" outlineLevel="1" x14ac:dyDescent="0.2">
      <c r="A3107" t="s">
        <v>2359</v>
      </c>
      <c r="B3107" t="s">
        <v>2313</v>
      </c>
      <c r="C3107" s="1">
        <f t="shared" si="1230"/>
        <v>5313</v>
      </c>
      <c r="D3107" s="3">
        <f>IF(N3107&gt;0, RANK(N3107,(N3107:P3107,Q3107:AE3107)),0)</f>
        <v>2</v>
      </c>
      <c r="E3107" s="3">
        <f>IF(O3107&gt;0,RANK(O3107,(N3107:P3107,Q3107:AE3107)),0)</f>
        <v>1</v>
      </c>
      <c r="F3107" s="3">
        <f>IF(P3107&gt;0,RANK(P3107,(N3107:P3107,Q3107:AE3107)),0)</f>
        <v>3</v>
      </c>
      <c r="G3107" s="1">
        <f t="shared" si="1228"/>
        <v>2758</v>
      </c>
      <c r="H3107" s="2">
        <f t="shared" si="1229"/>
        <v>0.51910408432147559</v>
      </c>
      <c r="I3107" s="2"/>
      <c r="J3107" s="2">
        <f t="shared" si="1231"/>
        <v>0.23207227555053642</v>
      </c>
      <c r="K3107" s="2">
        <f t="shared" si="1232"/>
        <v>0.75117635987201203</v>
      </c>
      <c r="L3107" s="2">
        <f t="shared" si="1233"/>
        <v>1.0540184453227932E-2</v>
      </c>
      <c r="M3107" s="2">
        <f t="shared" si="1234"/>
        <v>6.2111801242235899E-3</v>
      </c>
      <c r="N3107" s="38">
        <v>1233</v>
      </c>
      <c r="O3107" s="38">
        <v>3991</v>
      </c>
      <c r="P3107" s="38">
        <v>56</v>
      </c>
      <c r="Q3107" s="38">
        <v>19</v>
      </c>
      <c r="R3107" s="38">
        <v>14</v>
      </c>
      <c r="S3107" s="38"/>
      <c r="T3107" s="38">
        <v>0</v>
      </c>
      <c r="U3107" s="38">
        <v>0</v>
      </c>
      <c r="V3107" s="38"/>
      <c r="W3107" s="38">
        <f>IF(Copyright!B$11=1,IF(CF3107&gt;0,CF3107-T3107-U3107--SUM(X3107:AY3107),SUM(CN3107:CR3107)),SUM(CN3107:CR3107))</f>
        <v>0</v>
      </c>
      <c r="X3107" s="38">
        <v>0</v>
      </c>
      <c r="Y3107" s="38"/>
      <c r="Z3107" s="38">
        <v>0</v>
      </c>
      <c r="AA3107"/>
      <c r="AB3107" s="38"/>
      <c r="AC3107" s="38"/>
      <c r="AD3107"/>
      <c r="AE3107" s="38">
        <v>0</v>
      </c>
      <c r="AF3107" s="38"/>
      <c r="AG3107" s="38"/>
      <c r="AH3107" s="38"/>
      <c r="AI3107" s="1"/>
      <c r="AJ3107" s="38"/>
      <c r="AK3107" s="38"/>
      <c r="AL3107"/>
      <c r="AM3107" s="38"/>
      <c r="AN3107" s="38"/>
      <c r="AO3107" s="38"/>
      <c r="AP3107" s="38"/>
      <c r="AQ3107" s="38"/>
      <c r="AR3107" s="38"/>
      <c r="AS3107" s="38"/>
      <c r="AT3107" s="38"/>
      <c r="AU3107" s="38"/>
      <c r="AV3107" s="38"/>
      <c r="AW3107" s="38"/>
      <c r="AX3107" s="38"/>
      <c r="AY3107" s="38"/>
      <c r="BA3107" s="3">
        <f>IF(Q3107&gt;0,RANK(Q3107,(N3107:P3107,Q3107:AE3107)),0)</f>
        <v>4</v>
      </c>
      <c r="BB3107" s="3">
        <f>IF(R3107&gt;0,RANK(R3107,(N3107:P3107,Q3107:AE3107)),0)</f>
        <v>5</v>
      </c>
      <c r="BC3107" s="3">
        <f>IF(S3107&gt;0,RANK(S3107,(N3107:P3107,Q3107:AE3107)),0)</f>
        <v>0</v>
      </c>
      <c r="BD3107" s="3">
        <f>IF(T3107&gt;0,RANK(T3107,(N3107:P3107,Q3107:AE3107)),0)</f>
        <v>0</v>
      </c>
      <c r="BE3107" s="2">
        <f t="shared" si="1235"/>
        <v>3.5761340109166195E-3</v>
      </c>
      <c r="BF3107" s="2">
        <f t="shared" si="1236"/>
        <v>2.635046113306983E-3</v>
      </c>
      <c r="BG3107" s="2">
        <f t="shared" si="1237"/>
        <v>0</v>
      </c>
      <c r="BH3107" s="2">
        <f t="shared" si="1238"/>
        <v>0</v>
      </c>
      <c r="BJ3107" t="s">
        <v>2359</v>
      </c>
      <c r="BK3107" t="s">
        <v>2313</v>
      </c>
      <c r="BL3107">
        <v>1</v>
      </c>
      <c r="BN3107">
        <v>0</v>
      </c>
      <c r="BO3107" s="60">
        <v>54</v>
      </c>
      <c r="BP3107" s="62">
        <v>7</v>
      </c>
      <c r="BQ3107" s="66">
        <f t="shared" si="1239"/>
        <v>54007</v>
      </c>
      <c r="BR3107" s="66">
        <f t="shared" si="1207"/>
        <v>54007</v>
      </c>
      <c r="BS3107" s="3" t="s">
        <v>3083</v>
      </c>
      <c r="CD3107" s="38">
        <f t="shared" si="1240"/>
        <v>5313</v>
      </c>
      <c r="CM3107" s="51"/>
      <c r="CV3107" s="6"/>
    </row>
    <row r="3108" spans="1:100" ht="14" hidden="1" customHeight="1" outlineLevel="1" x14ac:dyDescent="0.2">
      <c r="A3108" t="s">
        <v>1404</v>
      </c>
      <c r="B3108" t="s">
        <v>2313</v>
      </c>
      <c r="C3108" s="1">
        <f t="shared" si="1230"/>
        <v>9782</v>
      </c>
      <c r="D3108" s="3">
        <f>IF(N3108&gt;0, RANK(N3108,(N3108:P3108,Q3108:AE3108)),0)</f>
        <v>2</v>
      </c>
      <c r="E3108" s="3">
        <f>IF(O3108&gt;0,RANK(O3108,(N3108:P3108,Q3108:AE3108)),0)</f>
        <v>1</v>
      </c>
      <c r="F3108" s="3">
        <f>IF(P3108&gt;0,RANK(P3108,(N3108:P3108,Q3108:AE3108)),0)</f>
        <v>3</v>
      </c>
      <c r="G3108" s="1">
        <f t="shared" si="1228"/>
        <v>4365</v>
      </c>
      <c r="H3108" s="2">
        <f t="shared" si="1229"/>
        <v>0.44622776528317315</v>
      </c>
      <c r="I3108" s="2"/>
      <c r="J3108" s="2">
        <f t="shared" si="1231"/>
        <v>0.2679411163361276</v>
      </c>
      <c r="K3108" s="2">
        <f t="shared" si="1232"/>
        <v>0.71416888161930081</v>
      </c>
      <c r="L3108" s="2">
        <f t="shared" si="1233"/>
        <v>1.216520139030873E-2</v>
      </c>
      <c r="M3108" s="2">
        <f t="shared" si="1234"/>
        <v>5.7248006542628543E-3</v>
      </c>
      <c r="N3108" s="38">
        <v>2621</v>
      </c>
      <c r="O3108" s="38">
        <v>6986</v>
      </c>
      <c r="P3108" s="38">
        <v>119</v>
      </c>
      <c r="Q3108" s="38">
        <v>33</v>
      </c>
      <c r="R3108" s="38">
        <v>23</v>
      </c>
      <c r="S3108" s="38"/>
      <c r="T3108" s="38">
        <v>0</v>
      </c>
      <c r="U3108" s="38">
        <v>0</v>
      </c>
      <c r="V3108" s="38"/>
      <c r="W3108" s="38">
        <f>IF(Copyright!B$11=1,IF(CF3108&gt;0,CF3108-T3108-U3108--SUM(X3108:AY3108),SUM(CN3108:CR3108)),SUM(CN3108:CR3108))</f>
        <v>0</v>
      </c>
      <c r="X3108" s="38">
        <v>0</v>
      </c>
      <c r="Y3108" s="38"/>
      <c r="Z3108" s="38">
        <v>0</v>
      </c>
      <c r="AA3108"/>
      <c r="AB3108" s="38"/>
      <c r="AC3108" s="38"/>
      <c r="AD3108"/>
      <c r="AE3108" s="38">
        <v>0</v>
      </c>
      <c r="AF3108" s="38"/>
      <c r="AG3108" s="38"/>
      <c r="AH3108" s="38"/>
      <c r="AI3108" s="1"/>
      <c r="AJ3108" s="38"/>
      <c r="AK3108" s="38"/>
      <c r="AL3108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BA3108" s="3">
        <f>IF(Q3108&gt;0,RANK(Q3108,(N3108:P3108,Q3108:AE3108)),0)</f>
        <v>4</v>
      </c>
      <c r="BB3108" s="3">
        <f>IF(R3108&gt;0,RANK(R3108,(N3108:P3108,Q3108:AE3108)),0)</f>
        <v>5</v>
      </c>
      <c r="BC3108" s="3">
        <f>IF(S3108&gt;0,RANK(S3108,(N3108:P3108,Q3108:AE3108)),0)</f>
        <v>0</v>
      </c>
      <c r="BD3108" s="3">
        <f>IF(T3108&gt;0,RANK(T3108,(N3108:P3108,Q3108:AE3108)),0)</f>
        <v>0</v>
      </c>
      <c r="BE3108" s="2">
        <f t="shared" si="1235"/>
        <v>3.3735432426906563E-3</v>
      </c>
      <c r="BF3108" s="2">
        <f t="shared" si="1236"/>
        <v>2.3512574115722757E-3</v>
      </c>
      <c r="BG3108" s="2">
        <f t="shared" si="1237"/>
        <v>0</v>
      </c>
      <c r="BH3108" s="2">
        <f t="shared" si="1238"/>
        <v>0</v>
      </c>
      <c r="BJ3108" t="s">
        <v>1404</v>
      </c>
      <c r="BK3108" t="s">
        <v>2313</v>
      </c>
      <c r="BL3108">
        <v>2</v>
      </c>
      <c r="BN3108">
        <v>0</v>
      </c>
      <c r="BO3108" s="60">
        <v>54</v>
      </c>
      <c r="BP3108" s="62">
        <v>9</v>
      </c>
      <c r="BQ3108" s="66">
        <f t="shared" si="1239"/>
        <v>54009</v>
      </c>
      <c r="BR3108" s="66">
        <f t="shared" ref="BR3108:BR3171" si="1241">BQ3108</f>
        <v>54009</v>
      </c>
      <c r="BS3108" s="3" t="s">
        <v>3083</v>
      </c>
      <c r="CD3108" s="38">
        <f t="shared" si="1240"/>
        <v>9782</v>
      </c>
      <c r="CM3108" s="51"/>
      <c r="CV3108" s="6"/>
    </row>
    <row r="3109" spans="1:100" ht="14" hidden="1" customHeight="1" outlineLevel="1" x14ac:dyDescent="0.2">
      <c r="A3109" t="s">
        <v>963</v>
      </c>
      <c r="B3109" t="s">
        <v>2313</v>
      </c>
      <c r="C3109" s="1">
        <f t="shared" si="1230"/>
        <v>35612</v>
      </c>
      <c r="D3109" s="3">
        <f>IF(N3109&gt;0, RANK(N3109,(N3109:P3109,Q3109:AE3109)),0)</f>
        <v>2</v>
      </c>
      <c r="E3109" s="3">
        <f>IF(O3109&gt;0,RANK(O3109,(N3109:P3109,Q3109:AE3109)),0)</f>
        <v>1</v>
      </c>
      <c r="F3109" s="3">
        <f>IF(P3109&gt;0,RANK(P3109,(N3109:P3109,Q3109:AE3109)),0)</f>
        <v>3</v>
      </c>
      <c r="G3109" s="1">
        <f t="shared" si="1228"/>
        <v>7755</v>
      </c>
      <c r="H3109" s="2">
        <f t="shared" si="1229"/>
        <v>0.21776367516567449</v>
      </c>
      <c r="I3109" s="2"/>
      <c r="J3109" s="2">
        <f t="shared" si="1231"/>
        <v>0.37835561046838145</v>
      </c>
      <c r="K3109" s="2">
        <f t="shared" si="1232"/>
        <v>0.59611928563405592</v>
      </c>
      <c r="L3109" s="2">
        <f t="shared" si="1233"/>
        <v>1.1737616533752668E-2</v>
      </c>
      <c r="M3109" s="2">
        <f t="shared" si="1234"/>
        <v>1.3787487363810016E-2</v>
      </c>
      <c r="N3109" s="38">
        <v>13474</v>
      </c>
      <c r="O3109" s="38">
        <v>21229</v>
      </c>
      <c r="P3109" s="38">
        <v>418</v>
      </c>
      <c r="Q3109" s="38">
        <v>163</v>
      </c>
      <c r="R3109" s="38">
        <v>145</v>
      </c>
      <c r="S3109" s="38"/>
      <c r="T3109" s="38">
        <v>0</v>
      </c>
      <c r="U3109" s="38">
        <v>0</v>
      </c>
      <c r="V3109" s="38"/>
      <c r="W3109" s="38">
        <f>IF(Copyright!B$11=1,IF(CF3109&gt;0,CF3109-T3109-U3109--SUM(X3109:AY3109),SUM(CN3109:CR3109)),SUM(CN3109:CR3109))</f>
        <v>183</v>
      </c>
      <c r="X3109" s="38">
        <v>0</v>
      </c>
      <c r="Y3109" s="38"/>
      <c r="Z3109" s="38">
        <v>0</v>
      </c>
      <c r="AA3109"/>
      <c r="AB3109" s="38"/>
      <c r="AC3109" s="38"/>
      <c r="AD3109"/>
      <c r="AE3109" s="38">
        <v>0</v>
      </c>
      <c r="AF3109" s="38"/>
      <c r="AG3109" s="38"/>
      <c r="AH3109" s="38"/>
      <c r="AI3109" s="1"/>
      <c r="AJ3109" s="38"/>
      <c r="AK3109" s="38"/>
      <c r="AL3109"/>
      <c r="AM3109" s="38"/>
      <c r="AN3109" s="38"/>
      <c r="AO3109" s="38"/>
      <c r="AP3109" s="38"/>
      <c r="AQ3109" s="38"/>
      <c r="AR3109" s="38"/>
      <c r="AS3109" s="38"/>
      <c r="AT3109" s="38"/>
      <c r="AU3109" s="38"/>
      <c r="AV3109" s="38"/>
      <c r="AW3109" s="38"/>
      <c r="AX3109" s="38"/>
      <c r="AY3109" s="38"/>
      <c r="BA3109" s="3">
        <f>IF(Q3109&gt;0,RANK(Q3109,(N3109:P3109,Q3109:AE3109)),0)</f>
        <v>5</v>
      </c>
      <c r="BB3109" s="3">
        <f>IF(R3109&gt;0,RANK(R3109,(N3109:P3109,Q3109:AE3109)),0)</f>
        <v>6</v>
      </c>
      <c r="BC3109" s="3">
        <f>IF(S3109&gt;0,RANK(S3109,(N3109:P3109,Q3109:AE3109)),0)</f>
        <v>0</v>
      </c>
      <c r="BD3109" s="3">
        <f>IF(T3109&gt;0,RANK(T3109,(N3109:P3109,Q3109:AE3109)),0)</f>
        <v>0</v>
      </c>
      <c r="BE3109" s="2">
        <f t="shared" si="1235"/>
        <v>4.5771088397169495E-3</v>
      </c>
      <c r="BF3109" s="2">
        <f t="shared" si="1236"/>
        <v>4.0716612377850164E-3</v>
      </c>
      <c r="BG3109" s="2">
        <f t="shared" si="1237"/>
        <v>0</v>
      </c>
      <c r="BH3109" s="2">
        <f t="shared" si="1238"/>
        <v>0</v>
      </c>
      <c r="BJ3109" t="s">
        <v>963</v>
      </c>
      <c r="BK3109" t="s">
        <v>2313</v>
      </c>
      <c r="BL3109">
        <v>1</v>
      </c>
      <c r="BN3109">
        <v>0</v>
      </c>
      <c r="BO3109" s="60">
        <v>54</v>
      </c>
      <c r="BP3109" s="62">
        <v>11</v>
      </c>
      <c r="BQ3109" s="66">
        <f t="shared" si="1239"/>
        <v>54011</v>
      </c>
      <c r="BR3109" s="66">
        <f t="shared" si="1241"/>
        <v>54011</v>
      </c>
      <c r="BS3109" s="3" t="s">
        <v>3083</v>
      </c>
      <c r="CB3109" s="95"/>
      <c r="CD3109" s="38">
        <f t="shared" si="1240"/>
        <v>0</v>
      </c>
      <c r="CE3109" s="38">
        <v>35612</v>
      </c>
      <c r="CF3109" s="38">
        <v>183</v>
      </c>
      <c r="CM3109" s="51"/>
      <c r="CV3109" s="6"/>
    </row>
    <row r="3110" spans="1:100" ht="14" hidden="1" customHeight="1" outlineLevel="1" x14ac:dyDescent="0.2">
      <c r="A3110" t="s">
        <v>1174</v>
      </c>
      <c r="B3110" t="s">
        <v>2313</v>
      </c>
      <c r="C3110" s="1">
        <f t="shared" si="1230"/>
        <v>2936</v>
      </c>
      <c r="D3110" s="3">
        <f>IF(N3110&gt;0, RANK(N3110,(N3110:P3110,Q3110:AE3110)),0)</f>
        <v>2</v>
      </c>
      <c r="E3110" s="3">
        <f>IF(O3110&gt;0,RANK(O3110,(N3110:P3110,Q3110:AE3110)),0)</f>
        <v>1</v>
      </c>
      <c r="F3110" s="3">
        <f>IF(P3110&gt;0,RANK(P3110,(N3110:P3110,Q3110:AE3110)),0)</f>
        <v>3</v>
      </c>
      <c r="G3110" s="1">
        <f t="shared" si="1228"/>
        <v>1903</v>
      </c>
      <c r="H3110" s="2">
        <f t="shared" si="1229"/>
        <v>0.64816076294277924</v>
      </c>
      <c r="I3110" s="2"/>
      <c r="J3110" s="2">
        <f t="shared" si="1231"/>
        <v>0.16621253405994552</v>
      </c>
      <c r="K3110" s="2">
        <f t="shared" si="1232"/>
        <v>0.81437329700272476</v>
      </c>
      <c r="L3110" s="2">
        <f t="shared" si="1233"/>
        <v>1.4645776566757493E-2</v>
      </c>
      <c r="M3110" s="2">
        <f t="shared" si="1234"/>
        <v>4.7683923705722307E-3</v>
      </c>
      <c r="N3110" s="38">
        <v>488</v>
      </c>
      <c r="O3110" s="38">
        <v>2391</v>
      </c>
      <c r="P3110" s="38">
        <v>43</v>
      </c>
      <c r="Q3110" s="38">
        <v>8</v>
      </c>
      <c r="R3110" s="38">
        <v>6</v>
      </c>
      <c r="S3110" s="38"/>
      <c r="T3110" s="38">
        <v>0</v>
      </c>
      <c r="U3110" s="38">
        <v>0</v>
      </c>
      <c r="V3110" s="38"/>
      <c r="W3110" s="38">
        <f>IF(Copyright!B$11=1,IF(CF3110&gt;0,CF3110-T3110-U3110--SUM(X3110:AY3110),SUM(CN3110:CR3110)),SUM(CN3110:CR3110))</f>
        <v>0</v>
      </c>
      <c r="X3110" s="38">
        <v>0</v>
      </c>
      <c r="Y3110" s="38"/>
      <c r="Z3110" s="38">
        <v>0</v>
      </c>
      <c r="AA3110"/>
      <c r="AB3110" s="38"/>
      <c r="AC3110" s="38"/>
      <c r="AD3110"/>
      <c r="AE3110" s="38">
        <v>0</v>
      </c>
      <c r="AF3110" s="38"/>
      <c r="AG3110" s="38"/>
      <c r="AH3110" s="38"/>
      <c r="AI3110" s="1"/>
      <c r="AJ3110" s="38"/>
      <c r="AK3110" s="38"/>
      <c r="AL3110"/>
      <c r="AM3110" s="38"/>
      <c r="AN3110" s="38"/>
      <c r="AO3110" s="38"/>
      <c r="AP3110" s="38"/>
      <c r="AQ3110" s="38"/>
      <c r="AR3110" s="38"/>
      <c r="AS3110" s="38"/>
      <c r="AT3110" s="38"/>
      <c r="AU3110" s="38"/>
      <c r="AV3110" s="38"/>
      <c r="AW3110" s="38"/>
      <c r="AX3110" s="38"/>
      <c r="AY3110" s="38"/>
      <c r="BA3110" s="3">
        <f>IF(Q3110&gt;0,RANK(Q3110,(N3110:P3110,Q3110:AE3110)),0)</f>
        <v>4</v>
      </c>
      <c r="BB3110" s="3">
        <f>IF(R3110&gt;0,RANK(R3110,(N3110:P3110,Q3110:AE3110)),0)</f>
        <v>5</v>
      </c>
      <c r="BC3110" s="3">
        <f>IF(S3110&gt;0,RANK(S3110,(N3110:P3110,Q3110:AE3110)),0)</f>
        <v>0</v>
      </c>
      <c r="BD3110" s="3">
        <f>IF(T3110&gt;0,RANK(T3110,(N3110:P3110,Q3110:AE3110)),0)</f>
        <v>0</v>
      </c>
      <c r="BE3110" s="2">
        <f t="shared" si="1235"/>
        <v>2.7247956403269754E-3</v>
      </c>
      <c r="BF3110" s="2">
        <f t="shared" si="1236"/>
        <v>2.0435967302452314E-3</v>
      </c>
      <c r="BG3110" s="2">
        <f t="shared" si="1237"/>
        <v>0</v>
      </c>
      <c r="BH3110" s="2">
        <f t="shared" si="1238"/>
        <v>0</v>
      </c>
      <c r="BJ3110" t="s">
        <v>1174</v>
      </c>
      <c r="BK3110" t="s">
        <v>2313</v>
      </c>
      <c r="BL3110">
        <v>1</v>
      </c>
      <c r="BN3110">
        <v>0</v>
      </c>
      <c r="BO3110" s="60">
        <v>54</v>
      </c>
      <c r="BP3110" s="62">
        <v>13</v>
      </c>
      <c r="BQ3110" s="66">
        <f t="shared" si="1239"/>
        <v>54013</v>
      </c>
      <c r="BR3110" s="66">
        <f t="shared" si="1241"/>
        <v>54013</v>
      </c>
      <c r="BS3110" s="3" t="s">
        <v>3083</v>
      </c>
      <c r="CD3110" s="38">
        <f t="shared" si="1240"/>
        <v>2936</v>
      </c>
      <c r="CM3110" s="51"/>
      <c r="CV3110" s="6"/>
    </row>
    <row r="3111" spans="1:100" ht="14" hidden="1" customHeight="1" outlineLevel="1" x14ac:dyDescent="0.2">
      <c r="A3111" t="s">
        <v>3026</v>
      </c>
      <c r="B3111" t="s">
        <v>2313</v>
      </c>
      <c r="C3111" s="1">
        <f t="shared" si="1230"/>
        <v>3240</v>
      </c>
      <c r="D3111" s="3">
        <f>IF(N3111&gt;0, RANK(N3111,(N3111:P3111,Q3111:AE3111)),0)</f>
        <v>2</v>
      </c>
      <c r="E3111" s="3">
        <f>IF(O3111&gt;0,RANK(O3111,(N3111:P3111,Q3111:AE3111)),0)</f>
        <v>1</v>
      </c>
      <c r="F3111" s="3">
        <f>IF(P3111&gt;0,RANK(P3111,(N3111:P3111,Q3111:AE3111)),0)</f>
        <v>3</v>
      </c>
      <c r="G3111" s="1">
        <f t="shared" si="1228"/>
        <v>2017</v>
      </c>
      <c r="H3111" s="2">
        <f t="shared" si="1229"/>
        <v>0.6225308641975309</v>
      </c>
      <c r="I3111" s="2"/>
      <c r="J3111" s="2">
        <f t="shared" si="1231"/>
        <v>0.17901234567901234</v>
      </c>
      <c r="K3111" s="2">
        <f t="shared" si="1232"/>
        <v>0.80154320987654326</v>
      </c>
      <c r="L3111" s="2">
        <f t="shared" si="1233"/>
        <v>1.4506172839506172E-2</v>
      </c>
      <c r="M3111" s="2">
        <f t="shared" si="1234"/>
        <v>4.938271604938203E-3</v>
      </c>
      <c r="N3111" s="38">
        <v>580</v>
      </c>
      <c r="O3111" s="38">
        <v>2597</v>
      </c>
      <c r="P3111" s="38">
        <v>47</v>
      </c>
      <c r="Q3111" s="38">
        <v>10</v>
      </c>
      <c r="R3111" s="38">
        <v>6</v>
      </c>
      <c r="S3111" s="38"/>
      <c r="T3111" s="38">
        <v>0</v>
      </c>
      <c r="U3111" s="38">
        <v>0</v>
      </c>
      <c r="V3111" s="38"/>
      <c r="W3111" s="38">
        <f>IF(Copyright!B$11=1,IF(CF3111&gt;0,CF3111-T3111-U3111--SUM(X3111:AY3111),SUM(CN3111:CR3111)),SUM(CN3111:CR3111))</f>
        <v>0</v>
      </c>
      <c r="X3111" s="38">
        <v>0</v>
      </c>
      <c r="Y3111" s="38"/>
      <c r="Z3111" s="38">
        <v>0</v>
      </c>
      <c r="AA3111"/>
      <c r="AB3111" s="38"/>
      <c r="AC3111" s="38"/>
      <c r="AD3111"/>
      <c r="AE3111" s="38">
        <v>0</v>
      </c>
      <c r="AF3111" s="38"/>
      <c r="AG3111" s="38"/>
      <c r="AH3111" s="38"/>
      <c r="AI3111" s="1"/>
      <c r="AJ3111" s="38"/>
      <c r="AK3111" s="38"/>
      <c r="AL3111"/>
      <c r="AM3111" s="38"/>
      <c r="AN3111" s="38"/>
      <c r="AO3111" s="38"/>
      <c r="AP3111" s="38"/>
      <c r="AQ3111" s="38"/>
      <c r="AR3111" s="38"/>
      <c r="AS3111" s="38"/>
      <c r="AT3111" s="38"/>
      <c r="AU3111" s="38"/>
      <c r="AV3111" s="38"/>
      <c r="AW3111" s="38"/>
      <c r="AX3111" s="38"/>
      <c r="AY3111" s="38"/>
      <c r="BA3111" s="3">
        <f>IF(Q3111&gt;0,RANK(Q3111,(N3111:P3111,Q3111:AE3111)),0)</f>
        <v>4</v>
      </c>
      <c r="BB3111" s="3">
        <f>IF(R3111&gt;0,RANK(R3111,(N3111:P3111,Q3111:AE3111)),0)</f>
        <v>5</v>
      </c>
      <c r="BC3111" s="3">
        <f>IF(S3111&gt;0,RANK(S3111,(N3111:P3111,Q3111:AE3111)),0)</f>
        <v>0</v>
      </c>
      <c r="BD3111" s="3">
        <f>IF(T3111&gt;0,RANK(T3111,(N3111:P3111,Q3111:AE3111)),0)</f>
        <v>0</v>
      </c>
      <c r="BE3111" s="2">
        <f t="shared" si="1235"/>
        <v>3.0864197530864196E-3</v>
      </c>
      <c r="BF3111" s="2">
        <f t="shared" si="1236"/>
        <v>1.8518518518518519E-3</v>
      </c>
      <c r="BG3111" s="2">
        <f t="shared" si="1237"/>
        <v>0</v>
      </c>
      <c r="BH3111" s="2">
        <f t="shared" si="1238"/>
        <v>0</v>
      </c>
      <c r="BJ3111" t="s">
        <v>3026</v>
      </c>
      <c r="BK3111" t="s">
        <v>2313</v>
      </c>
      <c r="BL3111">
        <v>1</v>
      </c>
      <c r="BN3111">
        <v>0</v>
      </c>
      <c r="BO3111" s="60">
        <v>54</v>
      </c>
      <c r="BP3111" s="62">
        <v>15</v>
      </c>
      <c r="BQ3111" s="66">
        <f t="shared" si="1239"/>
        <v>54015</v>
      </c>
      <c r="BR3111" s="66">
        <f t="shared" si="1241"/>
        <v>54015</v>
      </c>
      <c r="BS3111" s="3" t="s">
        <v>3083</v>
      </c>
      <c r="CD3111" s="38">
        <f t="shared" si="1240"/>
        <v>3240</v>
      </c>
      <c r="CM3111" s="51"/>
      <c r="CV3111" s="6"/>
    </row>
    <row r="3112" spans="1:100" ht="14" hidden="1" customHeight="1" outlineLevel="1" x14ac:dyDescent="0.2">
      <c r="A3112" t="s">
        <v>1232</v>
      </c>
      <c r="B3112" t="s">
        <v>2313</v>
      </c>
      <c r="C3112" s="1">
        <f t="shared" si="1230"/>
        <v>2956</v>
      </c>
      <c r="D3112" s="3">
        <f>IF(N3112&gt;0, RANK(N3112,(N3112:P3112,Q3112:AE3112)),0)</f>
        <v>2</v>
      </c>
      <c r="E3112" s="3">
        <f>IF(O3112&gt;0,RANK(O3112,(N3112:P3112,Q3112:AE3112)),0)</f>
        <v>1</v>
      </c>
      <c r="F3112" s="3">
        <f>IF(P3112&gt;0,RANK(P3112,(N3112:P3112,Q3112:AE3112)),0)</f>
        <v>3</v>
      </c>
      <c r="G3112" s="1">
        <f t="shared" si="1228"/>
        <v>2167</v>
      </c>
      <c r="H3112" s="2">
        <f t="shared" si="1229"/>
        <v>0.73308525033829497</v>
      </c>
      <c r="I3112" s="2"/>
      <c r="J3112" s="2">
        <f t="shared" si="1231"/>
        <v>0.12652232746955344</v>
      </c>
      <c r="K3112" s="2">
        <f t="shared" si="1232"/>
        <v>0.85960757780784847</v>
      </c>
      <c r="L3112" s="2">
        <f t="shared" si="1233"/>
        <v>8.119079837618403E-3</v>
      </c>
      <c r="M3112" s="2">
        <f t="shared" si="1234"/>
        <v>5.7510148849796335E-3</v>
      </c>
      <c r="N3112" s="38">
        <v>374</v>
      </c>
      <c r="O3112" s="38">
        <v>2541</v>
      </c>
      <c r="P3112" s="38">
        <v>24</v>
      </c>
      <c r="Q3112" s="38">
        <v>9</v>
      </c>
      <c r="R3112" s="38">
        <v>8</v>
      </c>
      <c r="S3112" s="38"/>
      <c r="T3112" s="38">
        <v>0</v>
      </c>
      <c r="U3112" s="38">
        <v>0</v>
      </c>
      <c r="V3112" s="38"/>
      <c r="W3112" s="38">
        <f>IF(Copyright!B$11=1,IF(CF3112&gt;0,CF3112-T3112-U3112--SUM(X3112:AY3112),SUM(CN3112:CR3112)),SUM(CN3112:CR3112))</f>
        <v>0</v>
      </c>
      <c r="X3112" s="38">
        <v>0</v>
      </c>
      <c r="Y3112" s="38"/>
      <c r="Z3112" s="38">
        <v>0</v>
      </c>
      <c r="AA3112"/>
      <c r="AB3112" s="38"/>
      <c r="AC3112" s="38"/>
      <c r="AD3112"/>
      <c r="AE3112" s="38">
        <v>0</v>
      </c>
      <c r="AF3112" s="38"/>
      <c r="AG3112" s="38"/>
      <c r="AH3112" s="38"/>
      <c r="AI3112" s="1"/>
      <c r="AJ3112" s="38"/>
      <c r="AK3112" s="38"/>
      <c r="AL3112"/>
      <c r="AM3112" s="38"/>
      <c r="AN3112" s="38"/>
      <c r="AO3112" s="38"/>
      <c r="AP3112" s="38"/>
      <c r="AQ3112" s="38"/>
      <c r="AR3112" s="38"/>
      <c r="AS3112" s="38"/>
      <c r="AT3112" s="38"/>
      <c r="AU3112" s="38"/>
      <c r="AV3112" s="38"/>
      <c r="AW3112" s="38"/>
      <c r="AX3112" s="38"/>
      <c r="AY3112" s="38"/>
      <c r="BA3112" s="3">
        <f>IF(Q3112&gt;0,RANK(Q3112,(N3112:P3112,Q3112:AE3112)),0)</f>
        <v>4</v>
      </c>
      <c r="BB3112" s="3">
        <f>IF(R3112&gt;0,RANK(R3112,(N3112:P3112,Q3112:AE3112)),0)</f>
        <v>5</v>
      </c>
      <c r="BC3112" s="3">
        <f>IF(S3112&gt;0,RANK(S3112,(N3112:P3112,Q3112:AE3112)),0)</f>
        <v>0</v>
      </c>
      <c r="BD3112" s="3">
        <f>IF(T3112&gt;0,RANK(T3112,(N3112:P3112,Q3112:AE3112)),0)</f>
        <v>0</v>
      </c>
      <c r="BE3112" s="2">
        <f t="shared" si="1235"/>
        <v>3.0446549391069011E-3</v>
      </c>
      <c r="BF3112" s="2">
        <f t="shared" si="1236"/>
        <v>2.7063599458728013E-3</v>
      </c>
      <c r="BG3112" s="2">
        <f t="shared" si="1237"/>
        <v>0</v>
      </c>
      <c r="BH3112" s="2">
        <f t="shared" si="1238"/>
        <v>0</v>
      </c>
      <c r="BJ3112" t="s">
        <v>1232</v>
      </c>
      <c r="BK3112" t="s">
        <v>2313</v>
      </c>
      <c r="BL3112">
        <v>2</v>
      </c>
      <c r="BN3112">
        <v>0</v>
      </c>
      <c r="BO3112" s="60">
        <v>54</v>
      </c>
      <c r="BP3112" s="62">
        <v>17</v>
      </c>
      <c r="BQ3112" s="66">
        <f t="shared" si="1239"/>
        <v>54017</v>
      </c>
      <c r="BR3112" s="66">
        <f t="shared" si="1241"/>
        <v>54017</v>
      </c>
      <c r="BS3112" s="3" t="s">
        <v>3083</v>
      </c>
      <c r="CD3112" s="38">
        <f t="shared" si="1240"/>
        <v>2956</v>
      </c>
      <c r="CM3112" s="51"/>
      <c r="CV3112" s="6"/>
    </row>
    <row r="3113" spans="1:100" ht="14" hidden="1" customHeight="1" outlineLevel="1" x14ac:dyDescent="0.2">
      <c r="A3113" t="s">
        <v>1391</v>
      </c>
      <c r="B3113" t="s">
        <v>2313</v>
      </c>
      <c r="C3113" s="1">
        <f t="shared" si="1230"/>
        <v>15620</v>
      </c>
      <c r="D3113" s="3">
        <f>IF(N3113&gt;0, RANK(N3113,(N3113:P3113,Q3113:AE3113)),0)</f>
        <v>2</v>
      </c>
      <c r="E3113" s="3">
        <f>IF(O3113&gt;0,RANK(O3113,(N3113:P3113,Q3113:AE3113)),0)</f>
        <v>1</v>
      </c>
      <c r="F3113" s="3">
        <f>IF(P3113&gt;0,RANK(P3113,(N3113:P3113,Q3113:AE3113)),0)</f>
        <v>3</v>
      </c>
      <c r="G3113" s="1">
        <f t="shared" si="1228"/>
        <v>6523</v>
      </c>
      <c r="H3113" s="2">
        <f t="shared" si="1229"/>
        <v>0.4176056338028169</v>
      </c>
      <c r="I3113" s="2"/>
      <c r="J3113" s="2">
        <f t="shared" si="1231"/>
        <v>0.28085787451984634</v>
      </c>
      <c r="K3113" s="2">
        <f t="shared" si="1232"/>
        <v>0.69846350832266324</v>
      </c>
      <c r="L3113" s="2">
        <f t="shared" si="1233"/>
        <v>1.3572343149807939E-2</v>
      </c>
      <c r="M3113" s="2">
        <f t="shared" si="1234"/>
        <v>7.1062740076824806E-3</v>
      </c>
      <c r="N3113" s="38">
        <v>4387</v>
      </c>
      <c r="O3113" s="38">
        <v>10910</v>
      </c>
      <c r="P3113" s="38">
        <v>212</v>
      </c>
      <c r="Q3113" s="38">
        <v>54</v>
      </c>
      <c r="R3113" s="38">
        <v>57</v>
      </c>
      <c r="S3113" s="38"/>
      <c r="T3113" s="38">
        <v>0</v>
      </c>
      <c r="U3113" s="38">
        <v>0</v>
      </c>
      <c r="V3113" s="38"/>
      <c r="W3113" s="38">
        <f>IF(Copyright!B$11=1,IF(CF3113&gt;0,CF3113-T3113-U3113--SUM(X3113:AY3113),SUM(CN3113:CR3113)),SUM(CN3113:CR3113))</f>
        <v>0</v>
      </c>
      <c r="X3113" s="38">
        <v>0</v>
      </c>
      <c r="Y3113" s="38"/>
      <c r="Z3113" s="38">
        <v>0</v>
      </c>
      <c r="AA3113"/>
      <c r="AB3113" s="38"/>
      <c r="AC3113" s="38"/>
      <c r="AD3113"/>
      <c r="AE3113" s="38">
        <v>0</v>
      </c>
      <c r="AF3113" s="38"/>
      <c r="AG3113" s="38"/>
      <c r="AH3113" s="38"/>
      <c r="AI3113" s="1"/>
      <c r="AJ3113" s="38"/>
      <c r="AK3113" s="38"/>
      <c r="AL3113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BA3113" s="3">
        <f>IF(Q3113&gt;0,RANK(Q3113,(N3113:P3113,Q3113:AE3113)),0)</f>
        <v>5</v>
      </c>
      <c r="BB3113" s="3">
        <f>IF(R3113&gt;0,RANK(R3113,(N3113:P3113,Q3113:AE3113)),0)</f>
        <v>4</v>
      </c>
      <c r="BC3113" s="3">
        <f>IF(S3113&gt;0,RANK(S3113,(N3113:P3113,Q3113:AE3113)),0)</f>
        <v>0</v>
      </c>
      <c r="BD3113" s="3">
        <f>IF(T3113&gt;0,RANK(T3113,(N3113:P3113,Q3113:AE3113)),0)</f>
        <v>0</v>
      </c>
      <c r="BE3113" s="2">
        <f t="shared" si="1235"/>
        <v>3.4571062740076826E-3</v>
      </c>
      <c r="BF3113" s="2">
        <f t="shared" si="1236"/>
        <v>3.6491677336747759E-3</v>
      </c>
      <c r="BG3113" s="2">
        <f t="shared" si="1237"/>
        <v>0</v>
      </c>
      <c r="BH3113" s="2">
        <f t="shared" si="1238"/>
        <v>0</v>
      </c>
      <c r="BJ3113" t="s">
        <v>1391</v>
      </c>
      <c r="BK3113" t="s">
        <v>2313</v>
      </c>
      <c r="BL3113">
        <v>1</v>
      </c>
      <c r="BN3113">
        <v>0</v>
      </c>
      <c r="BO3113" s="60">
        <v>54</v>
      </c>
      <c r="BP3113" s="62">
        <v>19</v>
      </c>
      <c r="BQ3113" s="66">
        <f t="shared" si="1239"/>
        <v>54019</v>
      </c>
      <c r="BR3113" s="66">
        <f t="shared" si="1241"/>
        <v>54019</v>
      </c>
      <c r="BS3113" s="3" t="s">
        <v>3083</v>
      </c>
      <c r="CD3113" s="38">
        <f t="shared" si="1240"/>
        <v>15620</v>
      </c>
      <c r="CM3113" s="51"/>
      <c r="CV3113" s="6"/>
    </row>
    <row r="3114" spans="1:100" ht="14" hidden="1" customHeight="1" outlineLevel="1" x14ac:dyDescent="0.2">
      <c r="A3114" t="s">
        <v>2690</v>
      </c>
      <c r="B3114" t="s">
        <v>2313</v>
      </c>
      <c r="C3114" s="1">
        <f t="shared" si="1230"/>
        <v>2344</v>
      </c>
      <c r="D3114" s="3">
        <f>IF(N3114&gt;0, RANK(N3114,(N3114:P3114,Q3114:AE3114)),0)</f>
        <v>2</v>
      </c>
      <c r="E3114" s="3">
        <f>IF(O3114&gt;0,RANK(O3114,(N3114:P3114,Q3114:AE3114)),0)</f>
        <v>1</v>
      </c>
      <c r="F3114" s="3">
        <f>IF(P3114&gt;0,RANK(P3114,(N3114:P3114,Q3114:AE3114)),0)</f>
        <v>3</v>
      </c>
      <c r="G3114" s="1">
        <f t="shared" si="1228"/>
        <v>1336</v>
      </c>
      <c r="H3114" s="2">
        <f t="shared" si="1229"/>
        <v>0.56996587030716728</v>
      </c>
      <c r="I3114" s="2"/>
      <c r="J3114" s="2">
        <f t="shared" si="1231"/>
        <v>0.20733788395904437</v>
      </c>
      <c r="K3114" s="2">
        <f t="shared" si="1232"/>
        <v>0.77730375426621157</v>
      </c>
      <c r="L3114" s="2">
        <f t="shared" si="1233"/>
        <v>9.8122866894197955E-3</v>
      </c>
      <c r="M3114" s="2">
        <f t="shared" si="1234"/>
        <v>5.5460750853242383E-3</v>
      </c>
      <c r="N3114" s="38">
        <v>486</v>
      </c>
      <c r="O3114" s="38">
        <v>1822</v>
      </c>
      <c r="P3114" s="38">
        <v>23</v>
      </c>
      <c r="Q3114" s="38">
        <v>6</v>
      </c>
      <c r="R3114" s="38">
        <v>7</v>
      </c>
      <c r="S3114" s="38"/>
      <c r="T3114" s="38">
        <v>0</v>
      </c>
      <c r="U3114" s="38">
        <v>0</v>
      </c>
      <c r="V3114" s="38"/>
      <c r="W3114" s="38">
        <f>IF(Copyright!B$11=1,IF(CF3114&gt;0,CF3114-T3114-U3114--SUM(X3114:AY3114),SUM(CN3114:CR3114)),SUM(CN3114:CR3114))</f>
        <v>0</v>
      </c>
      <c r="X3114" s="38">
        <v>0</v>
      </c>
      <c r="Y3114" s="38"/>
      <c r="Z3114" s="38">
        <v>0</v>
      </c>
      <c r="AA3114"/>
      <c r="AB3114" s="38"/>
      <c r="AC3114" s="38"/>
      <c r="AD3114"/>
      <c r="AE3114" s="38">
        <v>0</v>
      </c>
      <c r="AF3114" s="38"/>
      <c r="AG3114" s="38"/>
      <c r="AH3114" s="38"/>
      <c r="AI3114" s="1"/>
      <c r="AJ3114" s="38"/>
      <c r="AK3114" s="38"/>
      <c r="AL3114"/>
      <c r="AM3114" s="38"/>
      <c r="AN3114" s="38"/>
      <c r="AO3114" s="38"/>
      <c r="AP3114" s="38"/>
      <c r="AQ3114" s="38"/>
      <c r="AR3114" s="38"/>
      <c r="AS3114" s="38"/>
      <c r="AT3114" s="38"/>
      <c r="AU3114" s="38"/>
      <c r="AV3114" s="38"/>
      <c r="AW3114" s="38"/>
      <c r="AX3114" s="38"/>
      <c r="AY3114" s="38"/>
      <c r="BA3114" s="3">
        <f>IF(Q3114&gt;0,RANK(Q3114,(N3114:P3114,Q3114:AE3114)),0)</f>
        <v>5</v>
      </c>
      <c r="BB3114" s="3">
        <f>IF(R3114&gt;0,RANK(R3114,(N3114:P3114,Q3114:AE3114)),0)</f>
        <v>4</v>
      </c>
      <c r="BC3114" s="3">
        <f>IF(S3114&gt;0,RANK(S3114,(N3114:P3114,Q3114:AE3114)),0)</f>
        <v>0</v>
      </c>
      <c r="BD3114" s="3">
        <f>IF(T3114&gt;0,RANK(T3114,(N3114:P3114,Q3114:AE3114)),0)</f>
        <v>0</v>
      </c>
      <c r="BE3114" s="2">
        <f t="shared" si="1235"/>
        <v>2.5597269624573378E-3</v>
      </c>
      <c r="BF3114" s="2">
        <f t="shared" si="1236"/>
        <v>2.9863481228668944E-3</v>
      </c>
      <c r="BG3114" s="2">
        <f t="shared" si="1237"/>
        <v>0</v>
      </c>
      <c r="BH3114" s="2">
        <f t="shared" si="1238"/>
        <v>0</v>
      </c>
      <c r="BJ3114" t="s">
        <v>2690</v>
      </c>
      <c r="BK3114" t="s">
        <v>2313</v>
      </c>
      <c r="BL3114">
        <v>1</v>
      </c>
      <c r="BN3114">
        <v>0</v>
      </c>
      <c r="BO3114" s="60">
        <v>54</v>
      </c>
      <c r="BP3114" s="62">
        <v>21</v>
      </c>
      <c r="BQ3114" s="66">
        <f t="shared" si="1239"/>
        <v>54021</v>
      </c>
      <c r="BR3114" s="66">
        <f t="shared" si="1241"/>
        <v>54021</v>
      </c>
      <c r="BS3114" s="3" t="s">
        <v>3083</v>
      </c>
      <c r="CD3114" s="38">
        <f t="shared" si="1240"/>
        <v>2344</v>
      </c>
      <c r="CM3114" s="51"/>
      <c r="CV3114" s="6"/>
    </row>
    <row r="3115" spans="1:100" ht="14" hidden="1" customHeight="1" outlineLevel="1" x14ac:dyDescent="0.2">
      <c r="A3115" t="s">
        <v>1392</v>
      </c>
      <c r="B3115" t="s">
        <v>2313</v>
      </c>
      <c r="C3115" s="1">
        <f t="shared" si="1230"/>
        <v>5568</v>
      </c>
      <c r="D3115" s="3">
        <f>IF(N3115&gt;0, RANK(N3115,(N3115:P3115,Q3115:AE3115)),0)</f>
        <v>2</v>
      </c>
      <c r="E3115" s="3">
        <f>IF(O3115&gt;0,RANK(O3115,(N3115:P3115,Q3115:AE3115)),0)</f>
        <v>1</v>
      </c>
      <c r="F3115" s="3">
        <f>IF(P3115&gt;0,RANK(P3115,(N3115:P3115,Q3115:AE3115)),0)</f>
        <v>3</v>
      </c>
      <c r="G3115" s="1">
        <f t="shared" si="1228"/>
        <v>4397</v>
      </c>
      <c r="H3115" s="2">
        <f t="shared" si="1229"/>
        <v>0.78969109195402298</v>
      </c>
      <c r="I3115" s="2"/>
      <c r="J3115" s="2">
        <f t="shared" si="1231"/>
        <v>9.9137931034482762E-2</v>
      </c>
      <c r="K3115" s="2">
        <f t="shared" si="1232"/>
        <v>0.88882902298850575</v>
      </c>
      <c r="L3115" s="2">
        <f t="shared" si="1233"/>
        <v>8.2614942528735635E-3</v>
      </c>
      <c r="M3115" s="2">
        <f t="shared" si="1234"/>
        <v>3.7715517241379282E-3</v>
      </c>
      <c r="N3115" s="38">
        <v>552</v>
      </c>
      <c r="O3115" s="38">
        <v>4949</v>
      </c>
      <c r="P3115" s="38">
        <v>46</v>
      </c>
      <c r="Q3115" s="38">
        <v>11</v>
      </c>
      <c r="R3115" s="38">
        <v>10</v>
      </c>
      <c r="S3115" s="38"/>
      <c r="T3115" s="38">
        <v>0</v>
      </c>
      <c r="U3115" s="38">
        <v>0</v>
      </c>
      <c r="V3115" s="38"/>
      <c r="W3115" s="38">
        <f>IF(Copyright!B$11=1,IF(CF3115&gt;0,CF3115-T3115-U3115--SUM(X3115:AY3115),SUM(CN3115:CR3115)),SUM(CN3115:CR3115))</f>
        <v>0</v>
      </c>
      <c r="X3115" s="38">
        <v>0</v>
      </c>
      <c r="Y3115" s="38"/>
      <c r="Z3115" s="38">
        <v>0</v>
      </c>
      <c r="AA3115"/>
      <c r="AB3115" s="38"/>
      <c r="AC3115" s="38"/>
      <c r="AD3115"/>
      <c r="AE3115" s="38">
        <v>0</v>
      </c>
      <c r="AF3115" s="38"/>
      <c r="AG3115" s="38"/>
      <c r="AH3115" s="38"/>
      <c r="AI3115" s="1"/>
      <c r="AJ3115" s="38"/>
      <c r="AK3115" s="38"/>
      <c r="AL3115"/>
      <c r="AM3115" s="38"/>
      <c r="AN3115" s="38"/>
      <c r="AO3115" s="38"/>
      <c r="AP3115" s="38"/>
      <c r="AQ3115" s="38"/>
      <c r="AR3115" s="38"/>
      <c r="AS3115" s="38"/>
      <c r="AT3115" s="38"/>
      <c r="AU3115" s="38"/>
      <c r="AV3115" s="38"/>
      <c r="AW3115" s="38"/>
      <c r="AX3115" s="38"/>
      <c r="AY3115" s="38"/>
      <c r="BA3115" s="3">
        <f>IF(Q3115&gt;0,RANK(Q3115,(N3115:P3115,Q3115:AE3115)),0)</f>
        <v>4</v>
      </c>
      <c r="BB3115" s="3">
        <f>IF(R3115&gt;0,RANK(R3115,(N3115:P3115,Q3115:AE3115)),0)</f>
        <v>5</v>
      </c>
      <c r="BC3115" s="3">
        <f>IF(S3115&gt;0,RANK(S3115,(N3115:P3115,Q3115:AE3115)),0)</f>
        <v>0</v>
      </c>
      <c r="BD3115" s="3">
        <f>IF(T3115&gt;0,RANK(T3115,(N3115:P3115,Q3115:AE3115)),0)</f>
        <v>0</v>
      </c>
      <c r="BE3115" s="2">
        <f t="shared" si="1235"/>
        <v>1.9755747126436784E-3</v>
      </c>
      <c r="BF3115" s="2">
        <f t="shared" si="1236"/>
        <v>1.7959770114942528E-3</v>
      </c>
      <c r="BG3115" s="2">
        <f t="shared" si="1237"/>
        <v>0</v>
      </c>
      <c r="BH3115" s="2">
        <f t="shared" si="1238"/>
        <v>0</v>
      </c>
      <c r="BJ3115" t="s">
        <v>1392</v>
      </c>
      <c r="BK3115" t="s">
        <v>2313</v>
      </c>
      <c r="BL3115">
        <v>2</v>
      </c>
      <c r="BN3115">
        <v>0</v>
      </c>
      <c r="BO3115" s="60">
        <v>54</v>
      </c>
      <c r="BP3115" s="62">
        <v>23</v>
      </c>
      <c r="BQ3115" s="66">
        <f t="shared" si="1239"/>
        <v>54023</v>
      </c>
      <c r="BR3115" s="66">
        <f t="shared" si="1241"/>
        <v>54023</v>
      </c>
      <c r="BS3115" s="3" t="s">
        <v>3083</v>
      </c>
      <c r="CD3115" s="38">
        <f t="shared" si="1240"/>
        <v>5568</v>
      </c>
      <c r="CM3115" s="51"/>
      <c r="CV3115" s="6"/>
    </row>
    <row r="3116" spans="1:100" ht="14" hidden="1" customHeight="1" outlineLevel="1" x14ac:dyDescent="0.2">
      <c r="A3116" t="s">
        <v>123</v>
      </c>
      <c r="B3116" t="s">
        <v>2313</v>
      </c>
      <c r="C3116" s="1">
        <f t="shared" si="1230"/>
        <v>14996</v>
      </c>
      <c r="D3116" s="3">
        <f>IF(N3116&gt;0, RANK(N3116,(N3116:P3116,Q3116:AE3116)),0)</f>
        <v>2</v>
      </c>
      <c r="E3116" s="3">
        <f>IF(O3116&gt;0,RANK(O3116,(N3116:P3116,Q3116:AE3116)),0)</f>
        <v>1</v>
      </c>
      <c r="F3116" s="3">
        <f>IF(P3116&gt;0,RANK(P3116,(N3116:P3116,Q3116:AE3116)),0)</f>
        <v>3</v>
      </c>
      <c r="G3116" s="1">
        <f t="shared" si="1228"/>
        <v>6321</v>
      </c>
      <c r="H3116" s="2">
        <f t="shared" si="1229"/>
        <v>0.42151240330754869</v>
      </c>
      <c r="I3116" s="2"/>
      <c r="J3116" s="2">
        <f t="shared" si="1231"/>
        <v>0.27980794878634302</v>
      </c>
      <c r="K3116" s="2">
        <f t="shared" si="1232"/>
        <v>0.70132035209389165</v>
      </c>
      <c r="L3116" s="2">
        <f t="shared" si="1233"/>
        <v>1.2469991997866098E-2</v>
      </c>
      <c r="M3116" s="2">
        <f t="shared" si="1234"/>
        <v>6.4017071218992853E-3</v>
      </c>
      <c r="N3116" s="38">
        <v>4196</v>
      </c>
      <c r="O3116" s="38">
        <v>10517</v>
      </c>
      <c r="P3116" s="38">
        <v>187</v>
      </c>
      <c r="Q3116" s="38">
        <v>55</v>
      </c>
      <c r="R3116" s="38">
        <v>41</v>
      </c>
      <c r="S3116" s="38"/>
      <c r="T3116" s="38">
        <v>0</v>
      </c>
      <c r="U3116" s="38">
        <v>0</v>
      </c>
      <c r="V3116" s="38"/>
      <c r="W3116" s="38">
        <f>IF(Copyright!B$11=1,IF(CF3116&gt;0,CF3116-T3116-U3116--SUM(X3116:AY3116),SUM(CN3116:CR3116)),SUM(CN3116:CR3116))</f>
        <v>0</v>
      </c>
      <c r="X3116" s="38">
        <v>0</v>
      </c>
      <c r="Y3116" s="38"/>
      <c r="Z3116" s="38">
        <v>0</v>
      </c>
      <c r="AA3116"/>
      <c r="AB3116" s="38"/>
      <c r="AC3116" s="38"/>
      <c r="AD3116"/>
      <c r="AE3116" s="38">
        <v>0</v>
      </c>
      <c r="AF3116" s="38"/>
      <c r="AG3116" s="38"/>
      <c r="AH3116" s="38"/>
      <c r="AI3116" s="1"/>
      <c r="AJ3116" s="38"/>
      <c r="AK3116" s="38"/>
      <c r="AL3116"/>
      <c r="AM3116" s="38"/>
      <c r="AN3116" s="38"/>
      <c r="AO3116" s="38"/>
      <c r="AP3116" s="38"/>
      <c r="AQ3116" s="38"/>
      <c r="AR3116" s="38"/>
      <c r="AS3116" s="38"/>
      <c r="AT3116" s="38"/>
      <c r="AU3116" s="38"/>
      <c r="AV3116" s="38"/>
      <c r="AW3116" s="38"/>
      <c r="AX3116" s="38"/>
      <c r="AY3116" s="38"/>
      <c r="BA3116" s="3">
        <f>IF(Q3116&gt;0,RANK(Q3116,(N3116:P3116,Q3116:AE3116)),0)</f>
        <v>4</v>
      </c>
      <c r="BB3116" s="3">
        <f>IF(R3116&gt;0,RANK(R3116,(N3116:P3116,Q3116:AE3116)),0)</f>
        <v>5</v>
      </c>
      <c r="BC3116" s="3">
        <f>IF(S3116&gt;0,RANK(S3116,(N3116:P3116,Q3116:AE3116)),0)</f>
        <v>0</v>
      </c>
      <c r="BD3116" s="3">
        <f>IF(T3116&gt;0,RANK(T3116,(N3116:P3116,Q3116:AE3116)),0)</f>
        <v>0</v>
      </c>
      <c r="BE3116" s="2">
        <f t="shared" si="1235"/>
        <v>3.6676447052547347E-3</v>
      </c>
      <c r="BF3116" s="2">
        <f t="shared" si="1236"/>
        <v>2.7340624166444383E-3</v>
      </c>
      <c r="BG3116" s="2">
        <f t="shared" si="1237"/>
        <v>0</v>
      </c>
      <c r="BH3116" s="2">
        <f t="shared" si="1238"/>
        <v>0</v>
      </c>
      <c r="BJ3116" t="s">
        <v>123</v>
      </c>
      <c r="BK3116" t="s">
        <v>2313</v>
      </c>
      <c r="BL3116">
        <v>1</v>
      </c>
      <c r="BN3116">
        <v>0</v>
      </c>
      <c r="BO3116" s="60">
        <v>54</v>
      </c>
      <c r="BP3116" s="62">
        <v>25</v>
      </c>
      <c r="BQ3116" s="66">
        <f t="shared" si="1239"/>
        <v>54025</v>
      </c>
      <c r="BR3116" s="66">
        <f t="shared" si="1241"/>
        <v>54025</v>
      </c>
      <c r="BS3116" s="3" t="s">
        <v>3083</v>
      </c>
      <c r="CD3116" s="38">
        <f t="shared" si="1240"/>
        <v>14996</v>
      </c>
      <c r="CM3116" s="51"/>
      <c r="CV3116" s="6"/>
    </row>
    <row r="3117" spans="1:100" ht="14" hidden="1" customHeight="1" outlineLevel="1" x14ac:dyDescent="0.2">
      <c r="A3117" t="s">
        <v>2136</v>
      </c>
      <c r="B3117" t="s">
        <v>2313</v>
      </c>
      <c r="C3117" s="1">
        <f t="shared" si="1230"/>
        <v>10520</v>
      </c>
      <c r="D3117" s="3">
        <f>IF(N3117&gt;0, RANK(N3117,(N3117:P3117,Q3117:AE3117)),0)</f>
        <v>2</v>
      </c>
      <c r="E3117" s="3">
        <f>IF(O3117&gt;0,RANK(O3117,(N3117:P3117,Q3117:AE3117)),0)</f>
        <v>1</v>
      </c>
      <c r="F3117" s="3">
        <f>IF(P3117&gt;0,RANK(P3117,(N3117:P3117,Q3117:AE3117)),0)</f>
        <v>3</v>
      </c>
      <c r="G3117" s="1">
        <f t="shared" si="1228"/>
        <v>6574</v>
      </c>
      <c r="H3117" s="2">
        <f t="shared" si="1229"/>
        <v>0.62490494296577948</v>
      </c>
      <c r="I3117" s="2"/>
      <c r="J3117" s="2">
        <f t="shared" si="1231"/>
        <v>0.17965779467680609</v>
      </c>
      <c r="K3117" s="2">
        <f t="shared" si="1232"/>
        <v>0.80456273764258557</v>
      </c>
      <c r="L3117" s="2">
        <f t="shared" si="1233"/>
        <v>9.6007604562737634E-3</v>
      </c>
      <c r="M3117" s="2">
        <f t="shared" si="1234"/>
        <v>6.1787072243345755E-3</v>
      </c>
      <c r="N3117" s="38">
        <v>1890</v>
      </c>
      <c r="O3117" s="38">
        <v>8464</v>
      </c>
      <c r="P3117" s="38">
        <v>101</v>
      </c>
      <c r="Q3117" s="38">
        <v>23</v>
      </c>
      <c r="R3117" s="38">
        <v>22</v>
      </c>
      <c r="S3117" s="38"/>
      <c r="T3117" s="38">
        <v>0</v>
      </c>
      <c r="U3117" s="38">
        <v>0</v>
      </c>
      <c r="V3117" s="38"/>
      <c r="W3117" s="38">
        <f>IF(Copyright!B$11=1,IF(CF3117&gt;0,CF3117-T3117-U3117--SUM(X3117:AY3117),SUM(CN3117:CR3117)),SUM(CN3117:CR3117))</f>
        <v>20</v>
      </c>
      <c r="X3117" s="38">
        <v>0</v>
      </c>
      <c r="Y3117" s="38"/>
      <c r="Z3117" s="38">
        <v>0</v>
      </c>
      <c r="AA3117"/>
      <c r="AB3117" s="38"/>
      <c r="AC3117" s="38"/>
      <c r="AD3117"/>
      <c r="AE3117" s="38">
        <v>0</v>
      </c>
      <c r="AF3117" s="38"/>
      <c r="AG3117" s="38"/>
      <c r="AH3117" s="38"/>
      <c r="AI3117" s="1"/>
      <c r="AJ3117" s="38"/>
      <c r="AK3117" s="38"/>
      <c r="AL3117"/>
      <c r="AM3117" s="38"/>
      <c r="AN3117" s="38"/>
      <c r="AO3117" s="38"/>
      <c r="AP3117" s="38"/>
      <c r="AQ3117" s="38"/>
      <c r="AR3117" s="38"/>
      <c r="AS3117" s="38"/>
      <c r="AT3117" s="38"/>
      <c r="AU3117" s="38"/>
      <c r="AV3117" s="38"/>
      <c r="AW3117" s="38"/>
      <c r="AX3117" s="38"/>
      <c r="AY3117" s="38"/>
      <c r="BA3117" s="3">
        <f>IF(Q3117&gt;0,RANK(Q3117,(N3117:P3117,Q3117:AE3117)),0)</f>
        <v>4</v>
      </c>
      <c r="BB3117" s="3">
        <f>IF(R3117&gt;0,RANK(R3117,(N3117:P3117,Q3117:AE3117)),0)</f>
        <v>5</v>
      </c>
      <c r="BC3117" s="3">
        <f>IF(S3117&gt;0,RANK(S3117,(N3117:P3117,Q3117:AE3117)),0)</f>
        <v>0</v>
      </c>
      <c r="BD3117" s="3">
        <f>IF(T3117&gt;0,RANK(T3117,(N3117:P3117,Q3117:AE3117)),0)</f>
        <v>0</v>
      </c>
      <c r="BE3117" s="2">
        <f t="shared" si="1235"/>
        <v>2.1863117870722436E-3</v>
      </c>
      <c r="BF3117" s="2">
        <f t="shared" si="1236"/>
        <v>2.0912547528517109E-3</v>
      </c>
      <c r="BG3117" s="2">
        <f t="shared" si="1237"/>
        <v>0</v>
      </c>
      <c r="BH3117" s="2">
        <f t="shared" si="1238"/>
        <v>0</v>
      </c>
      <c r="BJ3117" t="s">
        <v>2136</v>
      </c>
      <c r="BK3117" t="s">
        <v>2313</v>
      </c>
      <c r="BL3117">
        <v>2</v>
      </c>
      <c r="BN3117">
        <v>0</v>
      </c>
      <c r="BO3117" s="60">
        <v>54</v>
      </c>
      <c r="BP3117" s="62">
        <v>27</v>
      </c>
      <c r="BQ3117" s="66">
        <f t="shared" si="1239"/>
        <v>54027</v>
      </c>
      <c r="BR3117" s="66">
        <f t="shared" si="1241"/>
        <v>54027</v>
      </c>
      <c r="BS3117" s="3" t="s">
        <v>3083</v>
      </c>
      <c r="CB3117" s="95"/>
      <c r="CD3117" s="38">
        <f t="shared" si="1240"/>
        <v>63</v>
      </c>
      <c r="CE3117" s="38">
        <v>10457</v>
      </c>
      <c r="CF3117" s="38">
        <v>20</v>
      </c>
      <c r="CM3117" s="51"/>
      <c r="CV3117" s="6"/>
    </row>
    <row r="3118" spans="1:100" ht="14" hidden="1" customHeight="1" outlineLevel="1" x14ac:dyDescent="0.2">
      <c r="A3118" t="s">
        <v>585</v>
      </c>
      <c r="B3118" t="s">
        <v>2313</v>
      </c>
      <c r="C3118" s="1">
        <f t="shared" si="1230"/>
        <v>13030</v>
      </c>
      <c r="D3118" s="3">
        <f>IF(N3118&gt;0, RANK(N3118,(N3118:P3118,Q3118:AE3118)),0)</f>
        <v>2</v>
      </c>
      <c r="E3118" s="3">
        <f>IF(O3118&gt;0,RANK(O3118,(N3118:P3118,Q3118:AE3118)),0)</f>
        <v>1</v>
      </c>
      <c r="F3118" s="3">
        <f>IF(P3118&gt;0,RANK(P3118,(N3118:P3118,Q3118:AE3118)),0)</f>
        <v>3</v>
      </c>
      <c r="G3118" s="1">
        <f t="shared" si="1228"/>
        <v>6102</v>
      </c>
      <c r="H3118" s="2">
        <f t="shared" si="1229"/>
        <v>0.46830391404451266</v>
      </c>
      <c r="I3118" s="2"/>
      <c r="J3118" s="2">
        <f t="shared" si="1231"/>
        <v>0.25786646201074442</v>
      </c>
      <c r="K3118" s="2">
        <f t="shared" si="1232"/>
        <v>0.72617037605525714</v>
      </c>
      <c r="L3118" s="2">
        <f t="shared" si="1233"/>
        <v>9.9002302379125103E-3</v>
      </c>
      <c r="M3118" s="2">
        <f t="shared" si="1234"/>
        <v>6.0629316960858718E-3</v>
      </c>
      <c r="N3118" s="38">
        <v>3360</v>
      </c>
      <c r="O3118" s="38">
        <v>9462</v>
      </c>
      <c r="P3118" s="38">
        <v>129</v>
      </c>
      <c r="Q3118" s="38">
        <v>40</v>
      </c>
      <c r="R3118" s="38">
        <v>39</v>
      </c>
      <c r="S3118" s="38"/>
      <c r="T3118" s="38">
        <v>0</v>
      </c>
      <c r="U3118" s="38">
        <v>0</v>
      </c>
      <c r="V3118" s="38"/>
      <c r="W3118" s="38">
        <f>IF(Copyright!B$11=1,IF(CF3118&gt;0,CF3118-T3118-U3118--SUM(X3118:AY3118),SUM(CN3118:CR3118)),SUM(CN3118:CR3118))</f>
        <v>0</v>
      </c>
      <c r="X3118" s="38">
        <v>0</v>
      </c>
      <c r="Y3118" s="38"/>
      <c r="Z3118" s="38">
        <v>0</v>
      </c>
      <c r="AA3118"/>
      <c r="AB3118" s="38"/>
      <c r="AC3118" s="38"/>
      <c r="AD3118"/>
      <c r="AE3118" s="38">
        <v>0</v>
      </c>
      <c r="AF3118" s="38"/>
      <c r="AG3118" s="38"/>
      <c r="AH3118" s="38"/>
      <c r="AI3118" s="1"/>
      <c r="AJ3118" s="38"/>
      <c r="AK3118" s="38"/>
      <c r="AL3118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BA3118" s="3">
        <f>IF(Q3118&gt;0,RANK(Q3118,(N3118:P3118,Q3118:AE3118)),0)</f>
        <v>4</v>
      </c>
      <c r="BB3118" s="3">
        <f>IF(R3118&gt;0,RANK(R3118,(N3118:P3118,Q3118:AE3118)),0)</f>
        <v>5</v>
      </c>
      <c r="BC3118" s="3">
        <f>IF(S3118&gt;0,RANK(S3118,(N3118:P3118,Q3118:AE3118)),0)</f>
        <v>0</v>
      </c>
      <c r="BD3118" s="3">
        <f>IF(T3118&gt;0,RANK(T3118,(N3118:P3118,Q3118:AE3118)),0)</f>
        <v>0</v>
      </c>
      <c r="BE3118" s="2">
        <f t="shared" si="1235"/>
        <v>3.0698388334612432E-3</v>
      </c>
      <c r="BF3118" s="2">
        <f t="shared" si="1236"/>
        <v>2.9930928626247123E-3</v>
      </c>
      <c r="BG3118" s="2">
        <f t="shared" si="1237"/>
        <v>0</v>
      </c>
      <c r="BH3118" s="2">
        <f t="shared" si="1238"/>
        <v>0</v>
      </c>
      <c r="BJ3118" t="s">
        <v>585</v>
      </c>
      <c r="BK3118" t="s">
        <v>2313</v>
      </c>
      <c r="BL3118">
        <v>2</v>
      </c>
      <c r="BN3118">
        <v>0</v>
      </c>
      <c r="BO3118" s="60">
        <v>54</v>
      </c>
      <c r="BP3118" s="62">
        <v>29</v>
      </c>
      <c r="BQ3118" s="66">
        <f t="shared" si="1239"/>
        <v>54029</v>
      </c>
      <c r="BR3118" s="66">
        <f t="shared" si="1241"/>
        <v>54029</v>
      </c>
      <c r="BS3118" s="3" t="s">
        <v>3083</v>
      </c>
      <c r="CD3118" s="38">
        <f t="shared" si="1240"/>
        <v>13030</v>
      </c>
      <c r="CM3118" s="51"/>
      <c r="CV3118" s="6"/>
    </row>
    <row r="3119" spans="1:100" ht="14" hidden="1" customHeight="1" outlineLevel="1" x14ac:dyDescent="0.2">
      <c r="A3119" t="s">
        <v>904</v>
      </c>
      <c r="B3119" t="s">
        <v>2313</v>
      </c>
      <c r="C3119" s="1">
        <f t="shared" si="1230"/>
        <v>6411</v>
      </c>
      <c r="D3119" s="3">
        <f>IF(N3119&gt;0, RANK(N3119,(N3119:P3119,Q3119:AE3119)),0)</f>
        <v>2</v>
      </c>
      <c r="E3119" s="3">
        <f>IF(O3119&gt;0,RANK(O3119,(N3119:P3119,Q3119:AE3119)),0)</f>
        <v>1</v>
      </c>
      <c r="F3119" s="3">
        <f>IF(P3119&gt;0,RANK(P3119,(N3119:P3119,Q3119:AE3119)),0)</f>
        <v>3</v>
      </c>
      <c r="G3119" s="1">
        <f t="shared" si="1228"/>
        <v>3700</v>
      </c>
      <c r="H3119" s="2">
        <f t="shared" si="1229"/>
        <v>0.5771330525659023</v>
      </c>
      <c r="I3119" s="2"/>
      <c r="J3119" s="2">
        <f t="shared" si="1231"/>
        <v>0.2023085322102636</v>
      </c>
      <c r="K3119" s="2">
        <f t="shared" si="1232"/>
        <v>0.77944158477616599</v>
      </c>
      <c r="L3119" s="2">
        <f t="shared" si="1233"/>
        <v>1.3102480112306972E-2</v>
      </c>
      <c r="M3119" s="2">
        <f t="shared" si="1234"/>
        <v>5.1474029012634724E-3</v>
      </c>
      <c r="N3119" s="38">
        <v>1297</v>
      </c>
      <c r="O3119" s="38">
        <v>4997</v>
      </c>
      <c r="P3119" s="38">
        <v>84</v>
      </c>
      <c r="Q3119" s="38">
        <v>21</v>
      </c>
      <c r="R3119" s="38">
        <v>12</v>
      </c>
      <c r="S3119" s="38"/>
      <c r="T3119" s="38">
        <v>0</v>
      </c>
      <c r="U3119" s="38">
        <v>0</v>
      </c>
      <c r="V3119" s="38"/>
      <c r="W3119" s="38">
        <f>IF(Copyright!B$11=1,IF(CF3119&gt;0,CF3119-T3119-U3119--SUM(X3119:AY3119),SUM(CN3119:CR3119)),SUM(CN3119:CR3119))</f>
        <v>0</v>
      </c>
      <c r="X3119" s="38">
        <v>0</v>
      </c>
      <c r="Y3119" s="38"/>
      <c r="Z3119" s="38">
        <v>0</v>
      </c>
      <c r="AA3119"/>
      <c r="AB3119" s="38"/>
      <c r="AC3119" s="38"/>
      <c r="AD3119"/>
      <c r="AE3119" s="38">
        <v>0</v>
      </c>
      <c r="AF3119" s="38"/>
      <c r="AG3119" s="38"/>
      <c r="AH3119" s="38"/>
      <c r="AI3119" s="1"/>
      <c r="AJ3119" s="38"/>
      <c r="AK3119" s="38"/>
      <c r="AL3119"/>
      <c r="AM3119" s="38"/>
      <c r="AN3119" s="38"/>
      <c r="AO3119" s="38"/>
      <c r="AP3119" s="38"/>
      <c r="AQ3119" s="38"/>
      <c r="AR3119" s="38"/>
      <c r="AS3119" s="38"/>
      <c r="AT3119" s="38"/>
      <c r="AU3119" s="38"/>
      <c r="AV3119" s="38"/>
      <c r="AW3119" s="38"/>
      <c r="AX3119" s="38"/>
      <c r="AY3119" s="38"/>
      <c r="BA3119" s="3">
        <f>IF(Q3119&gt;0,RANK(Q3119,(N3119:P3119,Q3119:AE3119)),0)</f>
        <v>4</v>
      </c>
      <c r="BB3119" s="3">
        <f>IF(R3119&gt;0,RANK(R3119,(N3119:P3119,Q3119:AE3119)),0)</f>
        <v>5</v>
      </c>
      <c r="BC3119" s="3">
        <f>IF(S3119&gt;0,RANK(S3119,(N3119:P3119,Q3119:AE3119)),0)</f>
        <v>0</v>
      </c>
      <c r="BD3119" s="3">
        <f>IF(T3119&gt;0,RANK(T3119,(N3119:P3119,Q3119:AE3119)),0)</f>
        <v>0</v>
      </c>
      <c r="BE3119" s="2">
        <f t="shared" si="1235"/>
        <v>3.2756200280767431E-3</v>
      </c>
      <c r="BF3119" s="2">
        <f t="shared" si="1236"/>
        <v>1.8717828731867104E-3</v>
      </c>
      <c r="BG3119" s="2">
        <f t="shared" si="1237"/>
        <v>0</v>
      </c>
      <c r="BH3119" s="2">
        <f t="shared" si="1238"/>
        <v>0</v>
      </c>
      <c r="BJ3119" t="s">
        <v>904</v>
      </c>
      <c r="BK3119" t="s">
        <v>2313</v>
      </c>
      <c r="BL3119">
        <v>2</v>
      </c>
      <c r="BN3119">
        <v>0</v>
      </c>
      <c r="BO3119" s="60">
        <v>54</v>
      </c>
      <c r="BP3119" s="62">
        <v>31</v>
      </c>
      <c r="BQ3119" s="66">
        <f t="shared" si="1239"/>
        <v>54031</v>
      </c>
      <c r="BR3119" s="66">
        <f t="shared" si="1241"/>
        <v>54031</v>
      </c>
      <c r="BS3119" s="3" t="s">
        <v>3083</v>
      </c>
      <c r="CD3119" s="38">
        <f t="shared" si="1240"/>
        <v>6411</v>
      </c>
      <c r="CM3119" s="51"/>
      <c r="CV3119" s="6"/>
    </row>
    <row r="3120" spans="1:100" ht="14" hidden="1" customHeight="1" outlineLevel="1" x14ac:dyDescent="0.2">
      <c r="A3120" t="s">
        <v>856</v>
      </c>
      <c r="B3120" t="s">
        <v>2313</v>
      </c>
      <c r="C3120" s="1">
        <f t="shared" si="1230"/>
        <v>29495</v>
      </c>
      <c r="D3120" s="3">
        <f>IF(N3120&gt;0, RANK(N3120,(N3120:P3120,Q3120:AE3120)),0)</f>
        <v>2</v>
      </c>
      <c r="E3120" s="3">
        <f>IF(O3120&gt;0,RANK(O3120,(N3120:P3120,Q3120:AE3120)),0)</f>
        <v>1</v>
      </c>
      <c r="F3120" s="3">
        <f>IF(P3120&gt;0,RANK(P3120,(N3120:P3120,Q3120:AE3120)),0)</f>
        <v>3</v>
      </c>
      <c r="G3120" s="1">
        <f t="shared" si="1228"/>
        <v>12078</v>
      </c>
      <c r="H3120" s="2">
        <f t="shared" si="1229"/>
        <v>0.40949313442956431</v>
      </c>
      <c r="I3120" s="2"/>
      <c r="J3120" s="2">
        <f t="shared" si="1231"/>
        <v>0.28486184098999828</v>
      </c>
      <c r="K3120" s="2">
        <f t="shared" si="1232"/>
        <v>0.69435497541956259</v>
      </c>
      <c r="L3120" s="2">
        <f t="shared" si="1233"/>
        <v>1.3527716562129175E-2</v>
      </c>
      <c r="M3120" s="2">
        <f t="shared" si="1234"/>
        <v>7.2554670283098942E-3</v>
      </c>
      <c r="N3120" s="38">
        <v>8402</v>
      </c>
      <c r="O3120" s="38">
        <v>20480</v>
      </c>
      <c r="P3120" s="38">
        <v>399</v>
      </c>
      <c r="Q3120" s="38">
        <v>134</v>
      </c>
      <c r="R3120" s="38">
        <v>80</v>
      </c>
      <c r="S3120" s="38"/>
      <c r="T3120" s="38">
        <v>0</v>
      </c>
      <c r="U3120" s="38">
        <v>0</v>
      </c>
      <c r="V3120" s="38"/>
      <c r="W3120" s="38">
        <f>IF(Copyright!B$11=1,IF(CF3120&gt;0,CF3120-T3120-U3120--SUM(X3120:AY3120),SUM(CN3120:CR3120)),SUM(CN3120:CR3120))</f>
        <v>0</v>
      </c>
      <c r="X3120" s="38">
        <v>0</v>
      </c>
      <c r="Y3120" s="38"/>
      <c r="Z3120" s="38">
        <v>0</v>
      </c>
      <c r="AA3120"/>
      <c r="AB3120" s="38"/>
      <c r="AC3120" s="38"/>
      <c r="AD3120"/>
      <c r="AE3120" s="38">
        <v>0</v>
      </c>
      <c r="AF3120" s="38"/>
      <c r="AG3120" s="38"/>
      <c r="AH3120" s="38"/>
      <c r="AI3120" s="1"/>
      <c r="AJ3120" s="38"/>
      <c r="AK3120" s="38"/>
      <c r="AL3120"/>
      <c r="AM3120" s="38"/>
      <c r="AN3120" s="38"/>
      <c r="AO3120" s="38"/>
      <c r="AP3120" s="38"/>
      <c r="AQ3120" s="38"/>
      <c r="AR3120" s="38"/>
      <c r="AS3120" s="38"/>
      <c r="AT3120" s="38"/>
      <c r="AU3120" s="38"/>
      <c r="AV3120" s="38"/>
      <c r="AW3120" s="38"/>
      <c r="AX3120" s="38"/>
      <c r="AY3120" s="38"/>
      <c r="BA3120" s="3">
        <f>IF(Q3120&gt;0,RANK(Q3120,(N3120:P3120,Q3120:AE3120)),0)</f>
        <v>4</v>
      </c>
      <c r="BB3120" s="3">
        <f>IF(R3120&gt;0,RANK(R3120,(N3120:P3120,Q3120:AE3120)),0)</f>
        <v>5</v>
      </c>
      <c r="BC3120" s="3">
        <f>IF(S3120&gt;0,RANK(S3120,(N3120:P3120,Q3120:AE3120)),0)</f>
        <v>0</v>
      </c>
      <c r="BD3120" s="3">
        <f>IF(T3120&gt;0,RANK(T3120,(N3120:P3120,Q3120:AE3120)),0)</f>
        <v>0</v>
      </c>
      <c r="BE3120" s="2">
        <f t="shared" si="1235"/>
        <v>4.5431429055772165E-3</v>
      </c>
      <c r="BF3120" s="2">
        <f t="shared" si="1236"/>
        <v>2.7123241227326664E-3</v>
      </c>
      <c r="BG3120" s="2">
        <f t="shared" si="1237"/>
        <v>0</v>
      </c>
      <c r="BH3120" s="2">
        <f t="shared" si="1238"/>
        <v>0</v>
      </c>
      <c r="BJ3120" t="s">
        <v>856</v>
      </c>
      <c r="BK3120" t="s">
        <v>2313</v>
      </c>
      <c r="BL3120">
        <v>2</v>
      </c>
      <c r="BN3120">
        <v>0</v>
      </c>
      <c r="BO3120" s="60">
        <v>54</v>
      </c>
      <c r="BP3120" s="62">
        <v>33</v>
      </c>
      <c r="BQ3120" s="66">
        <f t="shared" si="1239"/>
        <v>54033</v>
      </c>
      <c r="BR3120" s="66">
        <f t="shared" si="1241"/>
        <v>54033</v>
      </c>
      <c r="BS3120" s="3" t="s">
        <v>3083</v>
      </c>
      <c r="CD3120" s="38">
        <f t="shared" si="1240"/>
        <v>29495</v>
      </c>
      <c r="CM3120" s="51"/>
      <c r="CV3120" s="6"/>
    </row>
    <row r="3121" spans="1:100" ht="14" hidden="1" customHeight="1" outlineLevel="1" x14ac:dyDescent="0.2">
      <c r="A3121" t="s">
        <v>2861</v>
      </c>
      <c r="B3121" t="s">
        <v>2313</v>
      </c>
      <c r="C3121" s="1">
        <f t="shared" si="1230"/>
        <v>12822</v>
      </c>
      <c r="D3121" s="3">
        <f>IF(N3121&gt;0, RANK(N3121,(N3121:P3121,Q3121:AE3121)),0)</f>
        <v>2</v>
      </c>
      <c r="E3121" s="3">
        <f>IF(O3121&gt;0,RANK(O3121,(N3121:P3121,Q3121:AE3121)),0)</f>
        <v>1</v>
      </c>
      <c r="F3121" s="3">
        <f>IF(P3121&gt;0,RANK(P3121,(N3121:P3121,Q3121:AE3121)),0)</f>
        <v>3</v>
      </c>
      <c r="G3121" s="1">
        <f t="shared" si="1228"/>
        <v>7208</v>
      </c>
      <c r="H3121" s="2">
        <f t="shared" si="1229"/>
        <v>0.56215878958040866</v>
      </c>
      <c r="I3121" s="2"/>
      <c r="J3121" s="2">
        <f t="shared" si="1231"/>
        <v>0.21049758228045548</v>
      </c>
      <c r="K3121" s="2">
        <f t="shared" si="1232"/>
        <v>0.77265637186086411</v>
      </c>
      <c r="L3121" s="2">
        <f t="shared" si="1233"/>
        <v>1.2010606769614724E-2</v>
      </c>
      <c r="M3121" s="2">
        <f t="shared" si="1234"/>
        <v>4.8354390890657118E-3</v>
      </c>
      <c r="N3121" s="38">
        <v>2699</v>
      </c>
      <c r="O3121" s="38">
        <v>9907</v>
      </c>
      <c r="P3121" s="38">
        <v>154</v>
      </c>
      <c r="Q3121" s="38">
        <v>40</v>
      </c>
      <c r="R3121" s="38">
        <v>22</v>
      </c>
      <c r="S3121" s="38"/>
      <c r="T3121" s="38">
        <v>0</v>
      </c>
      <c r="U3121" s="38">
        <v>0</v>
      </c>
      <c r="V3121" s="38"/>
      <c r="W3121" s="38">
        <f>IF(Copyright!B$11=1,IF(CF3121&gt;0,CF3121-T3121-U3121--SUM(X3121:AY3121),SUM(CN3121:CR3121)),SUM(CN3121:CR3121))</f>
        <v>0</v>
      </c>
      <c r="X3121" s="38">
        <v>0</v>
      </c>
      <c r="Y3121" s="38"/>
      <c r="Z3121" s="38">
        <v>0</v>
      </c>
      <c r="AA3121"/>
      <c r="AB3121" s="38"/>
      <c r="AC3121" s="38"/>
      <c r="AD3121"/>
      <c r="AE3121" s="38">
        <v>0</v>
      </c>
      <c r="AF3121" s="38"/>
      <c r="AG3121" s="38"/>
      <c r="AH3121" s="38"/>
      <c r="AI3121" s="1"/>
      <c r="AJ3121" s="38"/>
      <c r="AK3121" s="38"/>
      <c r="AL3121"/>
      <c r="AM3121" s="38"/>
      <c r="AN3121" s="38"/>
      <c r="AO3121" s="38"/>
      <c r="AP3121" s="38"/>
      <c r="AQ3121" s="38"/>
      <c r="AR3121" s="38"/>
      <c r="AS3121" s="38"/>
      <c r="AT3121" s="38"/>
      <c r="AU3121" s="38"/>
      <c r="AV3121" s="38"/>
      <c r="AW3121" s="38"/>
      <c r="AX3121" s="38"/>
      <c r="AY3121" s="38"/>
      <c r="BA3121" s="3">
        <f>IF(Q3121&gt;0,RANK(Q3121,(N3121:P3121,Q3121:AE3121)),0)</f>
        <v>4</v>
      </c>
      <c r="BB3121" s="3">
        <f>IF(R3121&gt;0,RANK(R3121,(N3121:P3121,Q3121:AE3121)),0)</f>
        <v>5</v>
      </c>
      <c r="BC3121" s="3">
        <f>IF(S3121&gt;0,RANK(S3121,(N3121:P3121,Q3121:AE3121)),0)</f>
        <v>0</v>
      </c>
      <c r="BD3121" s="3">
        <f>IF(T3121&gt;0,RANK(T3121,(N3121:P3121,Q3121:AE3121)),0)</f>
        <v>0</v>
      </c>
      <c r="BE3121" s="2">
        <f t="shared" si="1235"/>
        <v>3.1196381219778507E-3</v>
      </c>
      <c r="BF3121" s="2">
        <f t="shared" si="1236"/>
        <v>1.7158009670878178E-3</v>
      </c>
      <c r="BG3121" s="2">
        <f t="shared" si="1237"/>
        <v>0</v>
      </c>
      <c r="BH3121" s="2">
        <f t="shared" si="1238"/>
        <v>0</v>
      </c>
      <c r="BJ3121" t="s">
        <v>2861</v>
      </c>
      <c r="BK3121" t="s">
        <v>2313</v>
      </c>
      <c r="BL3121">
        <v>1</v>
      </c>
      <c r="BN3121">
        <v>0</v>
      </c>
      <c r="BO3121" s="60">
        <v>54</v>
      </c>
      <c r="BP3121" s="62">
        <v>35</v>
      </c>
      <c r="BQ3121" s="66">
        <f t="shared" si="1239"/>
        <v>54035</v>
      </c>
      <c r="BR3121" s="66">
        <f t="shared" si="1241"/>
        <v>54035</v>
      </c>
      <c r="BS3121" s="3" t="s">
        <v>3083</v>
      </c>
      <c r="CD3121" s="38">
        <f t="shared" si="1240"/>
        <v>12822</v>
      </c>
      <c r="CM3121" s="51"/>
      <c r="CV3121" s="6"/>
    </row>
    <row r="3122" spans="1:100" ht="14" hidden="1" customHeight="1" outlineLevel="1" x14ac:dyDescent="0.2">
      <c r="A3122" t="s">
        <v>1071</v>
      </c>
      <c r="B3122" t="s">
        <v>2313</v>
      </c>
      <c r="C3122" s="1">
        <f t="shared" si="1230"/>
        <v>29317</v>
      </c>
      <c r="D3122" s="3">
        <f>IF(N3122&gt;0, RANK(N3122,(N3122:P3122,Q3122:AE3122)),0)</f>
        <v>2</v>
      </c>
      <c r="E3122" s="3">
        <f>IF(O3122&gt;0,RANK(O3122,(N3122:P3122,Q3122:AE3122)),0)</f>
        <v>1</v>
      </c>
      <c r="F3122" s="3">
        <f>IF(P3122&gt;0,RANK(P3122,(N3122:P3122,Q3122:AE3122)),0)</f>
        <v>3</v>
      </c>
      <c r="G3122" s="1">
        <f t="shared" si="1228"/>
        <v>4606</v>
      </c>
      <c r="H3122" s="2">
        <f t="shared" si="1229"/>
        <v>0.15711020909369991</v>
      </c>
      <c r="I3122" s="2"/>
      <c r="J3122" s="2">
        <f t="shared" si="1231"/>
        <v>0.40819319848552033</v>
      </c>
      <c r="K3122" s="2">
        <f t="shared" si="1232"/>
        <v>0.56530340757922026</v>
      </c>
      <c r="L3122" s="2">
        <f t="shared" si="1233"/>
        <v>1.0744619162943001E-2</v>
      </c>
      <c r="M3122" s="2">
        <f t="shared" si="1234"/>
        <v>1.5758774772316464E-2</v>
      </c>
      <c r="N3122" s="38">
        <v>11967</v>
      </c>
      <c r="O3122" s="38">
        <v>16573</v>
      </c>
      <c r="P3122" s="38">
        <v>315</v>
      </c>
      <c r="Q3122" s="38">
        <v>163</v>
      </c>
      <c r="R3122" s="38">
        <v>138</v>
      </c>
      <c r="S3122" s="38"/>
      <c r="T3122" s="38">
        <v>0</v>
      </c>
      <c r="U3122" s="38">
        <v>0</v>
      </c>
      <c r="V3122" s="38"/>
      <c r="W3122" s="38">
        <f>IF(Copyright!B$11=1,IF(CF3122&gt;0,CF3122-T3122-U3122--SUM(X3122:AY3122),SUM(CN3122:CR3122)),SUM(CN3122:CR3122))</f>
        <v>161</v>
      </c>
      <c r="X3122" s="38">
        <v>0</v>
      </c>
      <c r="Y3122" s="38"/>
      <c r="Z3122" s="38">
        <v>0</v>
      </c>
      <c r="AA3122"/>
      <c r="AB3122" s="38"/>
      <c r="AC3122" s="38"/>
      <c r="AD3122"/>
      <c r="AE3122" s="38">
        <v>0</v>
      </c>
      <c r="AF3122" s="38"/>
      <c r="AG3122" s="38"/>
      <c r="AH3122" s="38"/>
      <c r="AI3122" s="1"/>
      <c r="AJ3122" s="38"/>
      <c r="AK3122" s="38"/>
      <c r="AL3122"/>
      <c r="AM3122" s="38"/>
      <c r="AN3122" s="38"/>
      <c r="AO3122" s="38"/>
      <c r="AP3122" s="38"/>
      <c r="AQ3122" s="38"/>
      <c r="AR3122" s="38"/>
      <c r="AS3122" s="38"/>
      <c r="AT3122" s="38"/>
      <c r="AU3122" s="38"/>
      <c r="AV3122" s="38"/>
      <c r="AW3122" s="38"/>
      <c r="AX3122" s="38"/>
      <c r="AY3122" s="38"/>
      <c r="BA3122" s="3">
        <f>IF(Q3122&gt;0,RANK(Q3122,(N3122:P3122,Q3122:AE3122)),0)</f>
        <v>4</v>
      </c>
      <c r="BB3122" s="3">
        <f>IF(R3122&gt;0,RANK(R3122,(N3122:P3122,Q3122:AE3122)),0)</f>
        <v>6</v>
      </c>
      <c r="BC3122" s="3">
        <f>IF(S3122&gt;0,RANK(S3122,(N3122:P3122,Q3122:AE3122)),0)</f>
        <v>0</v>
      </c>
      <c r="BD3122" s="3">
        <f>IF(T3122&gt;0,RANK(T3122,(N3122:P3122,Q3122:AE3122)),0)</f>
        <v>0</v>
      </c>
      <c r="BE3122" s="2">
        <f t="shared" si="1235"/>
        <v>5.5599140430466964E-3</v>
      </c>
      <c r="BF3122" s="2">
        <f t="shared" si="1236"/>
        <v>4.7071664904321728E-3</v>
      </c>
      <c r="BG3122" s="2">
        <f t="shared" si="1237"/>
        <v>0</v>
      </c>
      <c r="BH3122" s="2">
        <f t="shared" si="1238"/>
        <v>0</v>
      </c>
      <c r="BJ3122" t="s">
        <v>1071</v>
      </c>
      <c r="BK3122" t="s">
        <v>2313</v>
      </c>
      <c r="BL3122">
        <v>2</v>
      </c>
      <c r="BN3122">
        <v>0</v>
      </c>
      <c r="BO3122" s="60">
        <v>54</v>
      </c>
      <c r="BP3122" s="62">
        <v>37</v>
      </c>
      <c r="BQ3122" s="66">
        <f t="shared" si="1239"/>
        <v>54037</v>
      </c>
      <c r="BR3122" s="66">
        <f t="shared" si="1241"/>
        <v>54037</v>
      </c>
      <c r="BS3122" s="3" t="s">
        <v>3083</v>
      </c>
      <c r="CB3122" s="95"/>
      <c r="CD3122" s="38">
        <f t="shared" si="1240"/>
        <v>0</v>
      </c>
      <c r="CE3122" s="38">
        <v>29317</v>
      </c>
      <c r="CF3122" s="38">
        <v>161</v>
      </c>
      <c r="CM3122" s="51"/>
      <c r="CV3122" s="6"/>
    </row>
    <row r="3123" spans="1:100" ht="14" hidden="1" customHeight="1" outlineLevel="1" x14ac:dyDescent="0.2">
      <c r="A3123" t="s">
        <v>745</v>
      </c>
      <c r="B3123" t="s">
        <v>2313</v>
      </c>
      <c r="C3123" s="1">
        <f t="shared" si="1230"/>
        <v>75538</v>
      </c>
      <c r="D3123" s="3">
        <f>IF(N3123&gt;0, RANK(N3123,(N3123:P3123,Q3123:AE3123)),0)</f>
        <v>2</v>
      </c>
      <c r="E3123" s="3">
        <f>IF(O3123&gt;0,RANK(O3123,(N3123:P3123,Q3123:AE3123)),0)</f>
        <v>1</v>
      </c>
      <c r="F3123" s="3">
        <f>IF(P3123&gt;0,RANK(P3123,(N3123:P3123,Q3123:AE3123)),0)</f>
        <v>3</v>
      </c>
      <c r="G3123" s="1">
        <f t="shared" si="1228"/>
        <v>13121</v>
      </c>
      <c r="H3123" s="2">
        <f t="shared" si="1229"/>
        <v>0.17370065397548254</v>
      </c>
      <c r="I3123" s="2"/>
      <c r="J3123" s="2">
        <f t="shared" si="1231"/>
        <v>0.40020916624745162</v>
      </c>
      <c r="K3123" s="2">
        <f t="shared" si="1232"/>
        <v>0.57390982022293413</v>
      </c>
      <c r="L3123" s="2">
        <f t="shared" si="1233"/>
        <v>1.2775027138658688E-2</v>
      </c>
      <c r="M3123" s="2">
        <f t="shared" si="1234"/>
        <v>1.3105986390955561E-2</v>
      </c>
      <c r="N3123" s="38">
        <v>30231</v>
      </c>
      <c r="O3123" s="38">
        <v>43352</v>
      </c>
      <c r="P3123" s="38">
        <v>965</v>
      </c>
      <c r="Q3123" s="38">
        <v>323</v>
      </c>
      <c r="R3123" s="38">
        <v>368</v>
      </c>
      <c r="S3123" s="38"/>
      <c r="T3123" s="38">
        <v>0</v>
      </c>
      <c r="U3123" s="38">
        <v>0</v>
      </c>
      <c r="V3123" s="38"/>
      <c r="W3123" s="38">
        <f>IF(Copyright!B$11=1,IF(CF3123&gt;0,CF3123-T3123-U3123--SUM(X3123:AY3123),SUM(CN3123:CR3123)),SUM(CN3123:CR3123))</f>
        <v>299</v>
      </c>
      <c r="X3123" s="38">
        <v>0</v>
      </c>
      <c r="Y3123" s="38"/>
      <c r="Z3123" s="38">
        <v>0</v>
      </c>
      <c r="AA3123"/>
      <c r="AB3123" s="38"/>
      <c r="AC3123" s="38"/>
      <c r="AD3123"/>
      <c r="AE3123" s="38">
        <v>0</v>
      </c>
      <c r="AF3123" s="38"/>
      <c r="AG3123" s="38"/>
      <c r="AH3123" s="38"/>
      <c r="AI3123" s="1"/>
      <c r="AJ3123" s="38"/>
      <c r="AK3123" s="38"/>
      <c r="AL3123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BA3123" s="3">
        <f>IF(Q3123&gt;0,RANK(Q3123,(N3123:P3123,Q3123:AE3123)),0)</f>
        <v>5</v>
      </c>
      <c r="BB3123" s="3">
        <f>IF(R3123&gt;0,RANK(R3123,(N3123:P3123,Q3123:AE3123)),0)</f>
        <v>4</v>
      </c>
      <c r="BC3123" s="3">
        <f>IF(S3123&gt;0,RANK(S3123,(N3123:P3123,Q3123:AE3123)),0)</f>
        <v>0</v>
      </c>
      <c r="BD3123" s="3">
        <f>IF(T3123&gt;0,RANK(T3123,(N3123:P3123,Q3123:AE3123)),0)</f>
        <v>0</v>
      </c>
      <c r="BE3123" s="2">
        <f t="shared" si="1235"/>
        <v>4.2759935396753952E-3</v>
      </c>
      <c r="BF3123" s="2">
        <f t="shared" si="1236"/>
        <v>4.8717201938097377E-3</v>
      </c>
      <c r="BG3123" s="2">
        <f t="shared" si="1237"/>
        <v>0</v>
      </c>
      <c r="BH3123" s="2">
        <f t="shared" si="1238"/>
        <v>0</v>
      </c>
      <c r="BJ3123" t="s">
        <v>745</v>
      </c>
      <c r="BK3123" t="s">
        <v>2313</v>
      </c>
      <c r="BL3123">
        <v>1</v>
      </c>
      <c r="BN3123">
        <v>0</v>
      </c>
      <c r="BO3123" s="60">
        <v>54</v>
      </c>
      <c r="BP3123" s="62">
        <v>39</v>
      </c>
      <c r="BQ3123" s="66">
        <f t="shared" si="1239"/>
        <v>54039</v>
      </c>
      <c r="BR3123" s="66">
        <f t="shared" si="1241"/>
        <v>54039</v>
      </c>
      <c r="BS3123" s="3" t="s">
        <v>3083</v>
      </c>
      <c r="CB3123" s="95"/>
      <c r="CD3123" s="38">
        <f t="shared" si="1240"/>
        <v>0</v>
      </c>
      <c r="CE3123" s="38">
        <f>43352+30231+965+368+323+299</f>
        <v>75538</v>
      </c>
      <c r="CF3123" s="38">
        <v>299</v>
      </c>
      <c r="CM3123" s="51"/>
      <c r="CV3123" s="6"/>
    </row>
    <row r="3124" spans="1:100" ht="14" hidden="1" customHeight="1" outlineLevel="1" x14ac:dyDescent="0.2">
      <c r="A3124" t="s">
        <v>2733</v>
      </c>
      <c r="B3124" t="s">
        <v>2313</v>
      </c>
      <c r="C3124" s="1">
        <f t="shared" si="1230"/>
        <v>7048</v>
      </c>
      <c r="D3124" s="3">
        <f>IF(N3124&gt;0, RANK(N3124,(N3124:P3124,Q3124:AE3124)),0)</f>
        <v>2</v>
      </c>
      <c r="E3124" s="3">
        <f>IF(O3124&gt;0,RANK(O3124,(N3124:P3124,Q3124:AE3124)),0)</f>
        <v>1</v>
      </c>
      <c r="F3124" s="3">
        <f>IF(P3124&gt;0,RANK(P3124,(N3124:P3124,Q3124:AE3124)),0)</f>
        <v>3</v>
      </c>
      <c r="G3124" s="1">
        <f t="shared" si="1228"/>
        <v>4178</v>
      </c>
      <c r="H3124" s="2">
        <f t="shared" si="1229"/>
        <v>0.59279228149829744</v>
      </c>
      <c r="I3124" s="2"/>
      <c r="J3124" s="2">
        <f t="shared" si="1231"/>
        <v>0.19466515323496028</v>
      </c>
      <c r="K3124" s="2">
        <f t="shared" si="1232"/>
        <v>0.78745743473325769</v>
      </c>
      <c r="L3124" s="2">
        <f t="shared" si="1233"/>
        <v>1.2060158910329171E-2</v>
      </c>
      <c r="M3124" s="2">
        <f t="shared" si="1234"/>
        <v>5.8172531214528873E-3</v>
      </c>
      <c r="N3124" s="38">
        <v>1372</v>
      </c>
      <c r="O3124" s="38">
        <v>5550</v>
      </c>
      <c r="P3124" s="38">
        <v>85</v>
      </c>
      <c r="Q3124" s="38">
        <v>24</v>
      </c>
      <c r="R3124" s="38">
        <v>17</v>
      </c>
      <c r="S3124" s="38"/>
      <c r="T3124" s="38">
        <v>0</v>
      </c>
      <c r="U3124" s="38">
        <v>0</v>
      </c>
      <c r="V3124" s="38"/>
      <c r="W3124" s="38">
        <f>IF(Copyright!B$11=1,IF(CF3124&gt;0,CF3124-T3124-U3124--SUM(X3124:AY3124),SUM(CN3124:CR3124)),SUM(CN3124:CR3124))</f>
        <v>0</v>
      </c>
      <c r="X3124" s="38">
        <v>0</v>
      </c>
      <c r="Y3124" s="38"/>
      <c r="Z3124" s="38">
        <v>0</v>
      </c>
      <c r="AA3124"/>
      <c r="AB3124" s="38"/>
      <c r="AC3124" s="38"/>
      <c r="AD3124"/>
      <c r="AE3124" s="38">
        <v>0</v>
      </c>
      <c r="AF3124" s="38"/>
      <c r="AG3124" s="38"/>
      <c r="AH3124" s="38"/>
      <c r="AI3124" s="1"/>
      <c r="AJ3124" s="38"/>
      <c r="AK3124" s="38"/>
      <c r="AL3124"/>
      <c r="AM3124" s="38"/>
      <c r="AN3124" s="38"/>
      <c r="AO3124" s="38"/>
      <c r="AP3124" s="38"/>
      <c r="AQ3124" s="38"/>
      <c r="AR3124" s="38"/>
      <c r="AS3124" s="38"/>
      <c r="AT3124" s="38"/>
      <c r="AU3124" s="38"/>
      <c r="AV3124" s="38"/>
      <c r="AW3124" s="38"/>
      <c r="AX3124" s="38"/>
      <c r="AY3124" s="38"/>
      <c r="BA3124" s="3">
        <f>IF(Q3124&gt;0,RANK(Q3124,(N3124:P3124,Q3124:AE3124)),0)</f>
        <v>4</v>
      </c>
      <c r="BB3124" s="3">
        <f>IF(R3124&gt;0,RANK(R3124,(N3124:P3124,Q3124:AE3124)),0)</f>
        <v>5</v>
      </c>
      <c r="BC3124" s="3">
        <f>IF(S3124&gt;0,RANK(S3124,(N3124:P3124,Q3124:AE3124)),0)</f>
        <v>0</v>
      </c>
      <c r="BD3124" s="3">
        <f>IF(T3124&gt;0,RANK(T3124,(N3124:P3124,Q3124:AE3124)),0)</f>
        <v>0</v>
      </c>
      <c r="BE3124" s="2">
        <f t="shared" si="1235"/>
        <v>3.4052213393870601E-3</v>
      </c>
      <c r="BF3124" s="2">
        <f t="shared" si="1236"/>
        <v>2.4120317820658342E-3</v>
      </c>
      <c r="BG3124" s="2">
        <f t="shared" si="1237"/>
        <v>0</v>
      </c>
      <c r="BH3124" s="2">
        <f t="shared" si="1238"/>
        <v>0</v>
      </c>
      <c r="BJ3124" t="s">
        <v>2733</v>
      </c>
      <c r="BK3124" t="s">
        <v>2313</v>
      </c>
      <c r="BL3124">
        <v>2</v>
      </c>
      <c r="BN3124">
        <v>0</v>
      </c>
      <c r="BO3124" s="60">
        <v>54</v>
      </c>
      <c r="BP3124" s="62">
        <v>41</v>
      </c>
      <c r="BQ3124" s="66">
        <f t="shared" si="1239"/>
        <v>54041</v>
      </c>
      <c r="BR3124" s="66">
        <f t="shared" si="1241"/>
        <v>54041</v>
      </c>
      <c r="BS3124" s="3" t="s">
        <v>3083</v>
      </c>
      <c r="CD3124" s="38">
        <f t="shared" si="1240"/>
        <v>7048</v>
      </c>
      <c r="CM3124" s="51"/>
      <c r="CV3124" s="6"/>
    </row>
    <row r="3125" spans="1:100" ht="14" hidden="1" customHeight="1" outlineLevel="1" x14ac:dyDescent="0.2">
      <c r="A3125" t="s">
        <v>1567</v>
      </c>
      <c r="B3125" t="s">
        <v>2313</v>
      </c>
      <c r="C3125" s="1">
        <f t="shared" si="1230"/>
        <v>7187</v>
      </c>
      <c r="D3125" s="3">
        <f>IF(N3125&gt;0, RANK(N3125,(N3125:P3125,Q3125:AE3125)),0)</f>
        <v>2</v>
      </c>
      <c r="E3125" s="3">
        <f>IF(O3125&gt;0,RANK(O3125,(N3125:P3125,Q3125:AE3125)),0)</f>
        <v>1</v>
      </c>
      <c r="F3125" s="3">
        <f>IF(P3125&gt;0,RANK(P3125,(N3125:P3125,Q3125:AE3125)),0)</f>
        <v>3</v>
      </c>
      <c r="G3125" s="1">
        <f t="shared" si="1228"/>
        <v>4491</v>
      </c>
      <c r="H3125" s="2">
        <f t="shared" si="1229"/>
        <v>0.62487825240016692</v>
      </c>
      <c r="I3125" s="2"/>
      <c r="J3125" s="2">
        <f t="shared" si="1231"/>
        <v>0.17796020592736886</v>
      </c>
      <c r="K3125" s="2">
        <f t="shared" si="1232"/>
        <v>0.80283845832753586</v>
      </c>
      <c r="L3125" s="2">
        <f t="shared" si="1233"/>
        <v>1.2800890496730208E-2</v>
      </c>
      <c r="M3125" s="2">
        <f t="shared" si="1234"/>
        <v>6.400445248365097E-3</v>
      </c>
      <c r="N3125" s="38">
        <v>1279</v>
      </c>
      <c r="O3125" s="38">
        <v>5770</v>
      </c>
      <c r="P3125" s="38">
        <v>92</v>
      </c>
      <c r="Q3125" s="38">
        <v>30</v>
      </c>
      <c r="R3125" s="38">
        <v>16</v>
      </c>
      <c r="S3125" s="38"/>
      <c r="T3125" s="38">
        <v>0</v>
      </c>
      <c r="U3125" s="38">
        <v>0</v>
      </c>
      <c r="V3125" s="38"/>
      <c r="W3125" s="38">
        <f>IF(Copyright!B$11=1,IF(CF3125&gt;0,CF3125-T3125-U3125--SUM(X3125:AY3125),SUM(CN3125:CR3125)),SUM(CN3125:CR3125))</f>
        <v>0</v>
      </c>
      <c r="X3125" s="38">
        <v>0</v>
      </c>
      <c r="Y3125" s="38"/>
      <c r="Z3125" s="38">
        <v>0</v>
      </c>
      <c r="AA3125"/>
      <c r="AB3125" s="38"/>
      <c r="AC3125" s="38"/>
      <c r="AD3125"/>
      <c r="AE3125" s="38">
        <v>0</v>
      </c>
      <c r="AF3125" s="38"/>
      <c r="AG3125" s="38"/>
      <c r="AH3125" s="38"/>
      <c r="AI3125" s="1"/>
      <c r="AJ3125" s="38"/>
      <c r="AK3125" s="38"/>
      <c r="AL3125"/>
      <c r="AM3125" s="38"/>
      <c r="AN3125" s="38"/>
      <c r="AO3125" s="38"/>
      <c r="AP3125" s="38"/>
      <c r="AQ3125" s="38"/>
      <c r="AR3125" s="38"/>
      <c r="AS3125" s="38"/>
      <c r="AT3125" s="38"/>
      <c r="AU3125" s="38"/>
      <c r="AV3125" s="38"/>
      <c r="AW3125" s="38"/>
      <c r="AX3125" s="38"/>
      <c r="AY3125" s="38"/>
      <c r="BA3125" s="3">
        <f>IF(Q3125&gt;0,RANK(Q3125,(N3125:P3125,Q3125:AE3125)),0)</f>
        <v>4</v>
      </c>
      <c r="BB3125" s="3">
        <f>IF(R3125&gt;0,RANK(R3125,(N3125:P3125,Q3125:AE3125)),0)</f>
        <v>5</v>
      </c>
      <c r="BC3125" s="3">
        <f>IF(S3125&gt;0,RANK(S3125,(N3125:P3125,Q3125:AE3125)),0)</f>
        <v>0</v>
      </c>
      <c r="BD3125" s="3">
        <f>IF(T3125&gt;0,RANK(T3125,(N3125:P3125,Q3125:AE3125)),0)</f>
        <v>0</v>
      </c>
      <c r="BE3125" s="2">
        <f t="shared" si="1235"/>
        <v>4.1742034228468066E-3</v>
      </c>
      <c r="BF3125" s="2">
        <f t="shared" si="1236"/>
        <v>2.2262418255182968E-3</v>
      </c>
      <c r="BG3125" s="2">
        <f t="shared" si="1237"/>
        <v>0</v>
      </c>
      <c r="BH3125" s="2">
        <f t="shared" si="1238"/>
        <v>0</v>
      </c>
      <c r="BJ3125" t="s">
        <v>1567</v>
      </c>
      <c r="BK3125" t="s">
        <v>2313</v>
      </c>
      <c r="BL3125">
        <v>1</v>
      </c>
      <c r="BN3125">
        <v>0</v>
      </c>
      <c r="BO3125" s="60">
        <v>54</v>
      </c>
      <c r="BP3125" s="62">
        <v>43</v>
      </c>
      <c r="BQ3125" s="66">
        <f t="shared" si="1239"/>
        <v>54043</v>
      </c>
      <c r="BR3125" s="66">
        <f t="shared" si="1241"/>
        <v>54043</v>
      </c>
      <c r="BS3125" s="3" t="s">
        <v>3083</v>
      </c>
      <c r="CD3125" s="38">
        <f t="shared" si="1240"/>
        <v>7187</v>
      </c>
      <c r="CM3125" s="51"/>
      <c r="CV3125" s="6"/>
    </row>
    <row r="3126" spans="1:100" ht="14" hidden="1" customHeight="1" outlineLevel="1" x14ac:dyDescent="0.2">
      <c r="A3126" t="s">
        <v>825</v>
      </c>
      <c r="B3126" t="s">
        <v>2313</v>
      </c>
      <c r="C3126" s="1">
        <f t="shared" si="1230"/>
        <v>11469</v>
      </c>
      <c r="D3126" s="3">
        <f>IF(N3126&gt;0, RANK(N3126,(N3126:P3126,Q3126:AE3126)),0)</f>
        <v>2</v>
      </c>
      <c r="E3126" s="3">
        <f>IF(O3126&gt;0,RANK(O3126,(N3126:P3126,Q3126:AE3126)),0)</f>
        <v>1</v>
      </c>
      <c r="F3126" s="3">
        <f>IF(P3126&gt;0,RANK(P3126,(N3126:P3126,Q3126:AE3126)),0)</f>
        <v>3</v>
      </c>
      <c r="G3126" s="1">
        <f t="shared" si="1228"/>
        <v>7652</v>
      </c>
      <c r="H3126" s="2">
        <f t="shared" si="1229"/>
        <v>0.66718981602580874</v>
      </c>
      <c r="I3126" s="2"/>
      <c r="J3126" s="2">
        <f t="shared" si="1231"/>
        <v>0.16113000261574681</v>
      </c>
      <c r="K3126" s="2">
        <f t="shared" si="1232"/>
        <v>0.82831981864155546</v>
      </c>
      <c r="L3126" s="2">
        <f t="shared" si="1233"/>
        <v>8.2831981864155552E-3</v>
      </c>
      <c r="M3126" s="2">
        <f t="shared" si="1234"/>
        <v>2.2669805562821471E-3</v>
      </c>
      <c r="N3126" s="38">
        <v>1848</v>
      </c>
      <c r="O3126" s="38">
        <v>9500</v>
      </c>
      <c r="P3126" s="38">
        <v>95</v>
      </c>
      <c r="Q3126" s="38">
        <v>13</v>
      </c>
      <c r="R3126" s="38">
        <v>13</v>
      </c>
      <c r="S3126" s="38"/>
      <c r="T3126" s="38">
        <v>0</v>
      </c>
      <c r="U3126" s="38">
        <v>0</v>
      </c>
      <c r="V3126" s="38"/>
      <c r="W3126" s="38">
        <f>IF(Copyright!B$11=1,IF(CF3126&gt;0,CF3126-T3126-U3126--SUM(X3126:AY3126),SUM(CN3126:CR3126)),SUM(CN3126:CR3126))</f>
        <v>0</v>
      </c>
      <c r="X3126" s="38">
        <v>0</v>
      </c>
      <c r="Y3126" s="38"/>
      <c r="Z3126" s="38">
        <v>0</v>
      </c>
      <c r="AA3126"/>
      <c r="AB3126" s="38"/>
      <c r="AC3126" s="38"/>
      <c r="AD3126"/>
      <c r="AE3126" s="38">
        <v>0</v>
      </c>
      <c r="AF3126" s="38"/>
      <c r="AG3126" s="38"/>
      <c r="AH3126" s="38"/>
      <c r="AI3126" s="1"/>
      <c r="AJ3126" s="38"/>
      <c r="AK3126" s="38"/>
      <c r="AL3126"/>
      <c r="AM3126" s="38"/>
      <c r="AN3126" s="38"/>
      <c r="AO3126" s="38"/>
      <c r="AP3126" s="38"/>
      <c r="AQ3126" s="38"/>
      <c r="AR3126" s="38"/>
      <c r="AS3126" s="38"/>
      <c r="AT3126" s="38"/>
      <c r="AU3126" s="38"/>
      <c r="AV3126" s="38"/>
      <c r="AW3126" s="38"/>
      <c r="AX3126" s="38"/>
      <c r="AY3126" s="38"/>
      <c r="BA3126" s="3">
        <f>IF(Q3126&gt;0,RANK(Q3126,(N3126:P3126,Q3126:AE3126)),0)</f>
        <v>4</v>
      </c>
      <c r="BB3126" s="3">
        <f>IF(R3126&gt;0,RANK(R3126,(N3126:P3126,Q3126:AE3126)),0)</f>
        <v>4</v>
      </c>
      <c r="BC3126" s="3">
        <f>IF(S3126&gt;0,RANK(S3126,(N3126:P3126,Q3126:AE3126)),0)</f>
        <v>0</v>
      </c>
      <c r="BD3126" s="3">
        <f>IF(T3126&gt;0,RANK(T3126,(N3126:P3126,Q3126:AE3126)),0)</f>
        <v>0</v>
      </c>
      <c r="BE3126" s="2">
        <f t="shared" si="1235"/>
        <v>1.1334902781410759E-3</v>
      </c>
      <c r="BF3126" s="2">
        <f t="shared" si="1236"/>
        <v>1.1334902781410759E-3</v>
      </c>
      <c r="BG3126" s="2">
        <f t="shared" si="1237"/>
        <v>0</v>
      </c>
      <c r="BH3126" s="2">
        <f t="shared" si="1238"/>
        <v>0</v>
      </c>
      <c r="BJ3126" t="s">
        <v>825</v>
      </c>
      <c r="BK3126" t="s">
        <v>2313</v>
      </c>
      <c r="BL3126">
        <v>1</v>
      </c>
      <c r="BN3126">
        <v>0</v>
      </c>
      <c r="BO3126" s="60">
        <v>54</v>
      </c>
      <c r="BP3126" s="62">
        <v>45</v>
      </c>
      <c r="BQ3126" s="66">
        <f t="shared" si="1239"/>
        <v>54045</v>
      </c>
      <c r="BR3126" s="66">
        <f t="shared" si="1241"/>
        <v>54045</v>
      </c>
      <c r="BS3126" s="3" t="s">
        <v>3083</v>
      </c>
      <c r="CD3126" s="38">
        <f t="shared" si="1240"/>
        <v>11469</v>
      </c>
      <c r="CM3126" s="51"/>
      <c r="CV3126" s="6"/>
    </row>
    <row r="3127" spans="1:100" ht="14" hidden="1" customHeight="1" outlineLevel="1" x14ac:dyDescent="0.2">
      <c r="A3127" t="s">
        <v>1686</v>
      </c>
      <c r="B3127" t="s">
        <v>2313</v>
      </c>
      <c r="C3127" s="1">
        <f t="shared" si="1230"/>
        <v>5425</v>
      </c>
      <c r="D3127" s="3">
        <f>IF(N3127&gt;0, RANK(N3127,(N3127:P3127,Q3127:AE3127)),0)</f>
        <v>2</v>
      </c>
      <c r="E3127" s="3">
        <f>IF(O3127&gt;0,RANK(O3127,(N3127:P3127,Q3127:AE3127)),0)</f>
        <v>1</v>
      </c>
      <c r="F3127" s="3">
        <f>IF(P3127&gt;0,RANK(P3127,(N3127:P3127,Q3127:AE3127)),0)</f>
        <v>3</v>
      </c>
      <c r="G3127" s="1">
        <f t="shared" si="1228"/>
        <v>3274</v>
      </c>
      <c r="H3127" s="2">
        <f t="shared" si="1229"/>
        <v>0.60350230414746542</v>
      </c>
      <c r="I3127" s="2"/>
      <c r="J3127" s="2">
        <f t="shared" si="1231"/>
        <v>0.19096774193548388</v>
      </c>
      <c r="K3127" s="2">
        <f t="shared" si="1232"/>
        <v>0.79447004608294935</v>
      </c>
      <c r="L3127" s="2">
        <f t="shared" si="1233"/>
        <v>9.9539170506912442E-3</v>
      </c>
      <c r="M3127" s="2">
        <f t="shared" si="1234"/>
        <v>4.6082949308755752E-3</v>
      </c>
      <c r="N3127" s="38">
        <v>1036</v>
      </c>
      <c r="O3127" s="38">
        <v>4310</v>
      </c>
      <c r="P3127" s="38">
        <v>54</v>
      </c>
      <c r="Q3127" s="38">
        <v>15</v>
      </c>
      <c r="R3127" s="38">
        <v>10</v>
      </c>
      <c r="S3127" s="38"/>
      <c r="T3127" s="38">
        <v>0</v>
      </c>
      <c r="U3127" s="38">
        <v>0</v>
      </c>
      <c r="V3127" s="38"/>
      <c r="W3127" s="38">
        <f>IF(Copyright!B$11=1,IF(CF3127&gt;0,CF3127-T3127-U3127--SUM(X3127:AY3127),SUM(CN3127:CR3127)),SUM(CN3127:CR3127))</f>
        <v>0</v>
      </c>
      <c r="X3127" s="38">
        <v>0</v>
      </c>
      <c r="Y3127" s="38"/>
      <c r="Z3127" s="38">
        <v>0</v>
      </c>
      <c r="AA3127"/>
      <c r="AB3127" s="38"/>
      <c r="AC3127" s="38"/>
      <c r="AD3127"/>
      <c r="AE3127" s="38">
        <v>0</v>
      </c>
      <c r="AF3127" s="38"/>
      <c r="AG3127" s="38"/>
      <c r="AH3127" s="38"/>
      <c r="AI3127" s="1"/>
      <c r="AJ3127" s="38"/>
      <c r="AK3127" s="38"/>
      <c r="AL3127"/>
      <c r="AM3127" s="38"/>
      <c r="AN3127" s="38"/>
      <c r="AO3127" s="38"/>
      <c r="AP3127" s="38"/>
      <c r="AQ3127" s="38"/>
      <c r="AR3127" s="38"/>
      <c r="AS3127" s="38"/>
      <c r="AT3127" s="38"/>
      <c r="AU3127" s="38"/>
      <c r="AV3127" s="38"/>
      <c r="AW3127" s="38"/>
      <c r="AX3127" s="38"/>
      <c r="AY3127" s="38"/>
      <c r="BA3127" s="3">
        <f>IF(Q3127&gt;0,RANK(Q3127,(N3127:P3127,Q3127:AE3127)),0)</f>
        <v>4</v>
      </c>
      <c r="BB3127" s="3">
        <f>IF(R3127&gt;0,RANK(R3127,(N3127:P3127,Q3127:AE3127)),0)</f>
        <v>5</v>
      </c>
      <c r="BC3127" s="3">
        <f>IF(S3127&gt;0,RANK(S3127,(N3127:P3127,Q3127:AE3127)),0)</f>
        <v>0</v>
      </c>
      <c r="BD3127" s="3">
        <f>IF(T3127&gt;0,RANK(T3127,(N3127:P3127,Q3127:AE3127)),0)</f>
        <v>0</v>
      </c>
      <c r="BE3127" s="2">
        <f t="shared" si="1235"/>
        <v>2.7649769585253456E-3</v>
      </c>
      <c r="BF3127" s="2">
        <f t="shared" si="1236"/>
        <v>1.8433179723502304E-3</v>
      </c>
      <c r="BG3127" s="2">
        <f t="shared" si="1237"/>
        <v>0</v>
      </c>
      <c r="BH3127" s="2">
        <f t="shared" si="1238"/>
        <v>0</v>
      </c>
      <c r="BJ3127" t="s">
        <v>1686</v>
      </c>
      <c r="BK3127" t="s">
        <v>2313</v>
      </c>
      <c r="BL3127">
        <v>1</v>
      </c>
      <c r="BN3127">
        <v>0</v>
      </c>
      <c r="BO3127" s="60">
        <v>54</v>
      </c>
      <c r="BP3127" s="62">
        <v>47</v>
      </c>
      <c r="BQ3127" s="66">
        <f t="shared" si="1239"/>
        <v>54047</v>
      </c>
      <c r="BR3127" s="66">
        <f t="shared" si="1241"/>
        <v>54047</v>
      </c>
      <c r="BS3127" s="3" t="s">
        <v>3083</v>
      </c>
      <c r="CD3127" s="38">
        <f t="shared" si="1240"/>
        <v>5425</v>
      </c>
      <c r="CM3127" s="51"/>
      <c r="CV3127" s="6"/>
    </row>
    <row r="3128" spans="1:100" ht="14" hidden="1" customHeight="1" outlineLevel="1" x14ac:dyDescent="0.2">
      <c r="A3128" t="s">
        <v>1791</v>
      </c>
      <c r="B3128" t="s">
        <v>2313</v>
      </c>
      <c r="C3128" s="1">
        <f t="shared" si="1230"/>
        <v>24634</v>
      </c>
      <c r="D3128" s="3">
        <f>IF(N3128&gt;0, RANK(N3128,(N3128:P3128,Q3128:AE3128)),0)</f>
        <v>2</v>
      </c>
      <c r="E3128" s="3">
        <f>IF(O3128&gt;0,RANK(O3128,(N3128:P3128,Q3128:AE3128)),0)</f>
        <v>1</v>
      </c>
      <c r="F3128" s="3">
        <f>IF(P3128&gt;0,RANK(P3128,(N3128:P3128,Q3128:AE3128)),0)</f>
        <v>3</v>
      </c>
      <c r="G3128" s="1">
        <f t="shared" si="1228"/>
        <v>7696</v>
      </c>
      <c r="H3128" s="2">
        <f t="shared" si="1229"/>
        <v>0.3124137371113096</v>
      </c>
      <c r="I3128" s="2"/>
      <c r="J3128" s="2">
        <f t="shared" si="1231"/>
        <v>0.33226435008524802</v>
      </c>
      <c r="K3128" s="2">
        <f t="shared" si="1232"/>
        <v>0.64467808719655761</v>
      </c>
      <c r="L3128" s="2">
        <f t="shared" si="1233"/>
        <v>1.4613948201672486E-2</v>
      </c>
      <c r="M3128" s="2">
        <f t="shared" si="1234"/>
        <v>8.4436145165218829E-3</v>
      </c>
      <c r="N3128" s="38">
        <v>8185</v>
      </c>
      <c r="O3128" s="38">
        <v>15881</v>
      </c>
      <c r="P3128" s="38">
        <v>360</v>
      </c>
      <c r="Q3128" s="38">
        <v>125</v>
      </c>
      <c r="R3128" s="38">
        <v>83</v>
      </c>
      <c r="S3128" s="38"/>
      <c r="T3128" s="38">
        <v>0</v>
      </c>
      <c r="U3128" s="38">
        <v>0</v>
      </c>
      <c r="V3128" s="38"/>
      <c r="W3128" s="38">
        <f>IF(Copyright!B$11=1,IF(CF3128&gt;0,CF3128-T3128-U3128--SUM(X3128:AY3128),SUM(CN3128:CR3128)),SUM(CN3128:CR3128))</f>
        <v>0</v>
      </c>
      <c r="X3128" s="38">
        <v>0</v>
      </c>
      <c r="Y3128" s="38"/>
      <c r="Z3128" s="38">
        <v>0</v>
      </c>
      <c r="AA3128"/>
      <c r="AB3128" s="38"/>
      <c r="AC3128" s="38"/>
      <c r="AD3128"/>
      <c r="AE3128" s="38">
        <v>0</v>
      </c>
      <c r="AF3128" s="38"/>
      <c r="AG3128" s="38"/>
      <c r="AH3128" s="38"/>
      <c r="AI3128" s="1"/>
      <c r="AJ3128" s="38"/>
      <c r="AK3128" s="38"/>
      <c r="AL3128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BA3128" s="3">
        <f>IF(Q3128&gt;0,RANK(Q3128,(N3128:P3128,Q3128:AE3128)),0)</f>
        <v>4</v>
      </c>
      <c r="BB3128" s="3">
        <f>IF(R3128&gt;0,RANK(R3128,(N3128:P3128,Q3128:AE3128)),0)</f>
        <v>5</v>
      </c>
      <c r="BC3128" s="3">
        <f>IF(S3128&gt;0,RANK(S3128,(N3128:P3128,Q3128:AE3128)),0)</f>
        <v>0</v>
      </c>
      <c r="BD3128" s="3">
        <f>IF(T3128&gt;0,RANK(T3128,(N3128:P3128,Q3128:AE3128)),0)</f>
        <v>0</v>
      </c>
      <c r="BE3128" s="2">
        <f t="shared" si="1235"/>
        <v>5.0742875700251688E-3</v>
      </c>
      <c r="BF3128" s="2">
        <f t="shared" si="1236"/>
        <v>3.3693269464967119E-3</v>
      </c>
      <c r="BG3128" s="2">
        <f t="shared" si="1237"/>
        <v>0</v>
      </c>
      <c r="BH3128" s="2">
        <f t="shared" si="1238"/>
        <v>0</v>
      </c>
      <c r="BJ3128" t="s">
        <v>1791</v>
      </c>
      <c r="BK3128" t="s">
        <v>2313</v>
      </c>
      <c r="BL3128">
        <v>2</v>
      </c>
      <c r="BN3128">
        <v>0</v>
      </c>
      <c r="BO3128" s="60">
        <v>54</v>
      </c>
      <c r="BP3128" s="62">
        <v>49</v>
      </c>
      <c r="BQ3128" s="66">
        <f t="shared" si="1239"/>
        <v>54049</v>
      </c>
      <c r="BR3128" s="66">
        <f t="shared" si="1241"/>
        <v>54049</v>
      </c>
      <c r="BS3128" s="3" t="s">
        <v>3083</v>
      </c>
      <c r="CD3128" s="38">
        <f t="shared" si="1240"/>
        <v>24634</v>
      </c>
      <c r="CM3128" s="51"/>
      <c r="CV3128" s="6"/>
    </row>
    <row r="3129" spans="1:100" ht="14" hidden="1" customHeight="1" outlineLevel="1" x14ac:dyDescent="0.2">
      <c r="A3129" t="s">
        <v>1812</v>
      </c>
      <c r="B3129" t="s">
        <v>2313</v>
      </c>
      <c r="C3129" s="1">
        <f t="shared" si="1230"/>
        <v>13233</v>
      </c>
      <c r="D3129" s="3">
        <f>IF(N3129&gt;0, RANK(N3129,(N3129:P3129,Q3129:AE3129)),0)</f>
        <v>2</v>
      </c>
      <c r="E3129" s="3">
        <f>IF(O3129&gt;0,RANK(O3129,(N3129:P3129,Q3129:AE3129)),0)</f>
        <v>1</v>
      </c>
      <c r="F3129" s="3">
        <f>IF(P3129&gt;0,RANK(P3129,(N3129:P3129,Q3129:AE3129)),0)</f>
        <v>3</v>
      </c>
      <c r="G3129" s="1">
        <f t="shared" si="1228"/>
        <v>6622</v>
      </c>
      <c r="H3129" s="2">
        <f t="shared" si="1229"/>
        <v>0.50041562759767244</v>
      </c>
      <c r="I3129" s="2"/>
      <c r="J3129" s="2">
        <f t="shared" si="1231"/>
        <v>0.24076173203355247</v>
      </c>
      <c r="K3129" s="2">
        <f t="shared" si="1232"/>
        <v>0.741177359631225</v>
      </c>
      <c r="L3129" s="2">
        <f t="shared" si="1233"/>
        <v>1.1562004080707322E-2</v>
      </c>
      <c r="M3129" s="2">
        <f t="shared" si="1234"/>
        <v>6.4989042545152368E-3</v>
      </c>
      <c r="N3129" s="38">
        <v>3186</v>
      </c>
      <c r="O3129" s="38">
        <v>9808</v>
      </c>
      <c r="P3129" s="38">
        <v>153</v>
      </c>
      <c r="Q3129" s="38">
        <v>49</v>
      </c>
      <c r="R3129" s="38">
        <v>37</v>
      </c>
      <c r="S3129" s="38"/>
      <c r="T3129" s="38">
        <v>0</v>
      </c>
      <c r="U3129" s="38">
        <v>0</v>
      </c>
      <c r="V3129" s="38"/>
      <c r="W3129" s="38">
        <f>IF(Copyright!B$11=1,IF(CF3129&gt;0,CF3129-T3129-U3129--SUM(X3129:AY3129),SUM(CN3129:CR3129)),SUM(CN3129:CR3129))</f>
        <v>0</v>
      </c>
      <c r="X3129" s="38">
        <v>0</v>
      </c>
      <c r="Y3129" s="38"/>
      <c r="Z3129" s="38">
        <v>0</v>
      </c>
      <c r="AA3129"/>
      <c r="AB3129" s="38"/>
      <c r="AC3129" s="38"/>
      <c r="AD3129"/>
      <c r="AE3129" s="38">
        <v>0</v>
      </c>
      <c r="AF3129" s="38"/>
      <c r="AG3129" s="38"/>
      <c r="AH3129" s="38"/>
      <c r="AI3129" s="1"/>
      <c r="AJ3129" s="38"/>
      <c r="AK3129" s="38"/>
      <c r="AL3129"/>
      <c r="AM3129" s="38"/>
      <c r="AN3129" s="38"/>
      <c r="AO3129" s="38"/>
      <c r="AP3129" s="38"/>
      <c r="AQ3129" s="38"/>
      <c r="AR3129" s="38"/>
      <c r="AS3129" s="38"/>
      <c r="AT3129" s="38"/>
      <c r="AU3129" s="38"/>
      <c r="AV3129" s="38"/>
      <c r="AW3129" s="38"/>
      <c r="AX3129" s="38"/>
      <c r="AY3129" s="38"/>
      <c r="BA3129" s="3">
        <f>IF(Q3129&gt;0,RANK(Q3129,(N3129:P3129,Q3129:AE3129)),0)</f>
        <v>4</v>
      </c>
      <c r="BB3129" s="3">
        <f>IF(R3129&gt;0,RANK(R3129,(N3129:P3129,Q3129:AE3129)),0)</f>
        <v>5</v>
      </c>
      <c r="BC3129" s="3">
        <f>IF(S3129&gt;0,RANK(S3129,(N3129:P3129,Q3129:AE3129)),0)</f>
        <v>0</v>
      </c>
      <c r="BD3129" s="3">
        <f>IF(T3129&gt;0,RANK(T3129,(N3129:P3129,Q3129:AE3129)),0)</f>
        <v>0</v>
      </c>
      <c r="BE3129" s="2">
        <f t="shared" si="1235"/>
        <v>3.702864051991234E-3</v>
      </c>
      <c r="BF3129" s="2">
        <f t="shared" si="1236"/>
        <v>2.7960402025239929E-3</v>
      </c>
      <c r="BG3129" s="2">
        <f t="shared" si="1237"/>
        <v>0</v>
      </c>
      <c r="BH3129" s="2">
        <f t="shared" si="1238"/>
        <v>0</v>
      </c>
      <c r="BJ3129" t="s">
        <v>1812</v>
      </c>
      <c r="BK3129" t="s">
        <v>2313</v>
      </c>
      <c r="BL3129">
        <v>2</v>
      </c>
      <c r="BN3129">
        <v>0</v>
      </c>
      <c r="BO3129" s="60">
        <v>54</v>
      </c>
      <c r="BP3129" s="62">
        <v>51</v>
      </c>
      <c r="BQ3129" s="66">
        <f t="shared" si="1239"/>
        <v>54051</v>
      </c>
      <c r="BR3129" s="66">
        <f t="shared" si="1241"/>
        <v>54051</v>
      </c>
      <c r="BS3129" s="3" t="s">
        <v>3083</v>
      </c>
      <c r="CD3129" s="38">
        <f t="shared" si="1240"/>
        <v>13233</v>
      </c>
      <c r="CM3129" s="51"/>
      <c r="CV3129" s="6"/>
    </row>
    <row r="3130" spans="1:100" ht="14" hidden="1" customHeight="1" outlineLevel="1" x14ac:dyDescent="0.2">
      <c r="A3130" t="s">
        <v>1907</v>
      </c>
      <c r="B3130" t="s">
        <v>2313</v>
      </c>
      <c r="C3130" s="1">
        <f t="shared" si="1230"/>
        <v>10547</v>
      </c>
      <c r="D3130" s="3">
        <f>IF(N3130&gt;0, RANK(N3130,(N3130:P3130,Q3130:AE3130)),0)</f>
        <v>2</v>
      </c>
      <c r="E3130" s="3">
        <f>IF(O3130&gt;0,RANK(O3130,(N3130:P3130,Q3130:AE3130)),0)</f>
        <v>1</v>
      </c>
      <c r="F3130" s="3">
        <f>IF(P3130&gt;0,RANK(P3130,(N3130:P3130,Q3130:AE3130)),0)</f>
        <v>3</v>
      </c>
      <c r="G3130" s="1">
        <f t="shared" si="1228"/>
        <v>6121</v>
      </c>
      <c r="H3130" s="2">
        <f t="shared" si="1229"/>
        <v>0.58035460320470278</v>
      </c>
      <c r="I3130" s="2"/>
      <c r="J3130" s="2">
        <f t="shared" si="1231"/>
        <v>0.20015170190575518</v>
      </c>
      <c r="K3130" s="2">
        <f t="shared" si="1232"/>
        <v>0.78050630511045793</v>
      </c>
      <c r="L3130" s="2">
        <f t="shared" si="1233"/>
        <v>1.3463544135773206E-2</v>
      </c>
      <c r="M3130" s="2">
        <f t="shared" si="1234"/>
        <v>5.8784488480137093E-3</v>
      </c>
      <c r="N3130" s="38">
        <v>2111</v>
      </c>
      <c r="O3130" s="38">
        <v>8232</v>
      </c>
      <c r="P3130" s="38">
        <v>142</v>
      </c>
      <c r="Q3130" s="38">
        <v>41</v>
      </c>
      <c r="R3130" s="38">
        <v>21</v>
      </c>
      <c r="S3130" s="38"/>
      <c r="T3130" s="38">
        <v>0</v>
      </c>
      <c r="U3130" s="38">
        <v>0</v>
      </c>
      <c r="V3130" s="38"/>
      <c r="W3130" s="38">
        <f>IF(Copyright!B$11=1,IF(CF3130&gt;0,CF3130-T3130-U3130--SUM(X3130:AY3130),SUM(CN3130:CR3130)),SUM(CN3130:CR3130))</f>
        <v>0</v>
      </c>
      <c r="X3130" s="38">
        <v>0</v>
      </c>
      <c r="Y3130" s="38"/>
      <c r="Z3130" s="38">
        <v>0</v>
      </c>
      <c r="AA3130"/>
      <c r="AB3130" s="38"/>
      <c r="AC3130" s="38"/>
      <c r="AD3130"/>
      <c r="AE3130" s="38">
        <v>0</v>
      </c>
      <c r="AF3130" s="38"/>
      <c r="AG3130" s="38"/>
      <c r="AH3130" s="38"/>
      <c r="AI3130" s="1"/>
      <c r="AJ3130" s="38"/>
      <c r="AK3130" s="38"/>
      <c r="AL3130"/>
      <c r="AM3130" s="38"/>
      <c r="AN3130" s="38"/>
      <c r="AO3130" s="38"/>
      <c r="AP3130" s="38"/>
      <c r="AQ3130" s="38"/>
      <c r="AR3130" s="38"/>
      <c r="AS3130" s="38"/>
      <c r="AT3130" s="38"/>
      <c r="AU3130" s="38"/>
      <c r="AV3130" s="38"/>
      <c r="AW3130" s="38"/>
      <c r="AX3130" s="38"/>
      <c r="AY3130" s="38"/>
      <c r="BA3130" s="3">
        <f>IF(Q3130&gt;0,RANK(Q3130,(N3130:P3130,Q3130:AE3130)),0)</f>
        <v>4</v>
      </c>
      <c r="BB3130" s="3">
        <f>IF(R3130&gt;0,RANK(R3130,(N3130:P3130,Q3130:AE3130)),0)</f>
        <v>5</v>
      </c>
      <c r="BC3130" s="3">
        <f>IF(S3130&gt;0,RANK(S3130,(N3130:P3130,Q3130:AE3130)),0)</f>
        <v>0</v>
      </c>
      <c r="BD3130" s="3">
        <f>IF(T3130&gt;0,RANK(T3130,(N3130:P3130,Q3130:AE3130)),0)</f>
        <v>0</v>
      </c>
      <c r="BE3130" s="2">
        <f t="shared" si="1235"/>
        <v>3.8873613349767705E-3</v>
      </c>
      <c r="BF3130" s="2">
        <f t="shared" si="1236"/>
        <v>1.9910875130368824E-3</v>
      </c>
      <c r="BG3130" s="2">
        <f t="shared" si="1237"/>
        <v>0</v>
      </c>
      <c r="BH3130" s="2">
        <f t="shared" si="1238"/>
        <v>0</v>
      </c>
      <c r="BJ3130" t="s">
        <v>1907</v>
      </c>
      <c r="BK3130" t="s">
        <v>2313</v>
      </c>
      <c r="BL3130">
        <v>1</v>
      </c>
      <c r="BN3130">
        <v>0</v>
      </c>
      <c r="BO3130" s="60">
        <v>54</v>
      </c>
      <c r="BP3130" s="62">
        <v>53</v>
      </c>
      <c r="BQ3130" s="66">
        <f t="shared" si="1239"/>
        <v>54053</v>
      </c>
      <c r="BR3130" s="66">
        <f t="shared" si="1241"/>
        <v>54053</v>
      </c>
      <c r="BS3130" s="3" t="s">
        <v>3083</v>
      </c>
      <c r="CD3130" s="38">
        <f t="shared" si="1240"/>
        <v>10547</v>
      </c>
      <c r="CM3130" s="51"/>
      <c r="CV3130" s="6"/>
    </row>
    <row r="3131" spans="1:100" ht="14" hidden="1" customHeight="1" outlineLevel="1" x14ac:dyDescent="0.2">
      <c r="A3131" t="s">
        <v>440</v>
      </c>
      <c r="B3131" t="s">
        <v>2313</v>
      </c>
      <c r="C3131" s="1">
        <f t="shared" si="1230"/>
        <v>23645</v>
      </c>
      <c r="D3131" s="3">
        <f>IF(N3131&gt;0, RANK(N3131,(N3131:P3131,Q3131:AE3131)),0)</f>
        <v>2</v>
      </c>
      <c r="E3131" s="3">
        <f>IF(O3131&gt;0,RANK(O3131,(N3131:P3131,Q3131:AE3131)),0)</f>
        <v>1</v>
      </c>
      <c r="F3131" s="3">
        <f>IF(P3131&gt;0,RANK(P3131,(N3131:P3131,Q3131:AE3131)),0)</f>
        <v>3</v>
      </c>
      <c r="G3131" s="1">
        <f t="shared" si="1228"/>
        <v>13521</v>
      </c>
      <c r="H3131" s="2">
        <f t="shared" si="1229"/>
        <v>0.57183336857686617</v>
      </c>
      <c r="I3131" s="2"/>
      <c r="J3131" s="2">
        <f t="shared" si="1231"/>
        <v>0.20515965320363713</v>
      </c>
      <c r="K3131" s="2">
        <f t="shared" si="1232"/>
        <v>0.77699302178050322</v>
      </c>
      <c r="L3131" s="2">
        <f t="shared" si="1233"/>
        <v>1.0403890886022414E-2</v>
      </c>
      <c r="M3131" s="2">
        <f t="shared" si="1234"/>
        <v>7.4434341298372023E-3</v>
      </c>
      <c r="N3131" s="38">
        <v>4851</v>
      </c>
      <c r="O3131" s="38">
        <v>18372</v>
      </c>
      <c r="P3131" s="38">
        <v>246</v>
      </c>
      <c r="Q3131" s="38">
        <v>55</v>
      </c>
      <c r="R3131" s="38">
        <v>60</v>
      </c>
      <c r="S3131" s="38"/>
      <c r="T3131" s="38">
        <v>0</v>
      </c>
      <c r="U3131" s="38">
        <v>0</v>
      </c>
      <c r="V3131" s="38"/>
      <c r="W3131" s="38">
        <f>IF(Copyright!B$11=1,IF(CF3131&gt;0,CF3131-T3131-U3131--SUM(X3131:AY3131),SUM(CN3131:CR3131)),SUM(CN3131:CR3131))</f>
        <v>61</v>
      </c>
      <c r="X3131" s="38">
        <v>0</v>
      </c>
      <c r="Y3131" s="38"/>
      <c r="Z3131" s="38">
        <v>0</v>
      </c>
      <c r="AA3131"/>
      <c r="AB3131" s="38"/>
      <c r="AC3131" s="38"/>
      <c r="AD3131"/>
      <c r="AE3131" s="38">
        <v>0</v>
      </c>
      <c r="AF3131" s="38"/>
      <c r="AG3131" s="38"/>
      <c r="AH3131" s="38"/>
      <c r="AI3131" s="1"/>
      <c r="AJ3131" s="38"/>
      <c r="AK3131" s="38"/>
      <c r="AL3131"/>
      <c r="AM3131" s="38"/>
      <c r="AN3131" s="38"/>
      <c r="AO3131" s="38"/>
      <c r="AP3131" s="38"/>
      <c r="AQ3131" s="38"/>
      <c r="AR3131" s="38"/>
      <c r="AS3131" s="38"/>
      <c r="AT3131" s="38"/>
      <c r="AU3131" s="38"/>
      <c r="AV3131" s="38"/>
      <c r="AW3131" s="38"/>
      <c r="AX3131" s="38"/>
      <c r="AY3131" s="38"/>
      <c r="BA3131" s="3">
        <f>IF(Q3131&gt;0,RANK(Q3131,(N3131:P3131,Q3131:AE3131)),0)</f>
        <v>6</v>
      </c>
      <c r="BB3131" s="3">
        <f>IF(R3131&gt;0,RANK(R3131,(N3131:P3131,Q3131:AE3131)),0)</f>
        <v>5</v>
      </c>
      <c r="BC3131" s="3">
        <f>IF(S3131&gt;0,RANK(S3131,(N3131:P3131,Q3131:AE3131)),0)</f>
        <v>0</v>
      </c>
      <c r="BD3131" s="3">
        <f>IF(T3131&gt;0,RANK(T3131,(N3131:P3131,Q3131:AE3131)),0)</f>
        <v>0</v>
      </c>
      <c r="BE3131" s="2">
        <f t="shared" si="1235"/>
        <v>2.326073165574117E-3</v>
      </c>
      <c r="BF3131" s="2">
        <f t="shared" si="1236"/>
        <v>2.5375343624444912E-3</v>
      </c>
      <c r="BG3131" s="2">
        <f t="shared" si="1237"/>
        <v>0</v>
      </c>
      <c r="BH3131" s="2">
        <f t="shared" si="1238"/>
        <v>0</v>
      </c>
      <c r="BJ3131" t="s">
        <v>440</v>
      </c>
      <c r="BK3131" t="s">
        <v>2313</v>
      </c>
      <c r="BL3131">
        <v>1</v>
      </c>
      <c r="BN3131">
        <v>0</v>
      </c>
      <c r="BO3131" s="60">
        <v>54</v>
      </c>
      <c r="BP3131" s="62">
        <v>55</v>
      </c>
      <c r="BQ3131" s="66">
        <f t="shared" si="1239"/>
        <v>54055</v>
      </c>
      <c r="BR3131" s="66">
        <f t="shared" si="1241"/>
        <v>54055</v>
      </c>
      <c r="BS3131" s="3" t="s">
        <v>3083</v>
      </c>
      <c r="CB3131" s="95"/>
      <c r="CD3131" s="38">
        <f t="shared" si="1240"/>
        <v>0</v>
      </c>
      <c r="CE3131" s="38">
        <v>23645</v>
      </c>
      <c r="CF3131" s="38">
        <v>61</v>
      </c>
      <c r="CM3131" s="51"/>
      <c r="CV3131" s="6"/>
    </row>
    <row r="3132" spans="1:100" ht="14" hidden="1" customHeight="1" outlineLevel="1" x14ac:dyDescent="0.2">
      <c r="A3132" t="s">
        <v>1838</v>
      </c>
      <c r="B3132" t="s">
        <v>2313</v>
      </c>
      <c r="C3132" s="1">
        <f t="shared" si="1230"/>
        <v>12904</v>
      </c>
      <c r="D3132" s="3">
        <f>IF(N3132&gt;0, RANK(N3132,(N3132:P3132,Q3132:AE3132)),0)</f>
        <v>2</v>
      </c>
      <c r="E3132" s="3">
        <f>IF(O3132&gt;0,RANK(O3132,(N3132:P3132,Q3132:AE3132)),0)</f>
        <v>1</v>
      </c>
      <c r="F3132" s="3">
        <f>IF(P3132&gt;0,RANK(P3132,(N3132:P3132,Q3132:AE3132)),0)</f>
        <v>3</v>
      </c>
      <c r="G3132" s="1">
        <f t="shared" si="1228"/>
        <v>7764</v>
      </c>
      <c r="H3132" s="2">
        <f t="shared" si="1229"/>
        <v>0.60167389956602602</v>
      </c>
      <c r="I3132" s="2"/>
      <c r="J3132" s="2">
        <f t="shared" si="1231"/>
        <v>0.19242095474271545</v>
      </c>
      <c r="K3132" s="2">
        <f t="shared" si="1232"/>
        <v>0.79409485430874149</v>
      </c>
      <c r="L3132" s="2">
        <f t="shared" si="1233"/>
        <v>8.4469931804091753E-3</v>
      </c>
      <c r="M3132" s="2">
        <f t="shared" si="1234"/>
        <v>5.0371977681338536E-3</v>
      </c>
      <c r="N3132" s="38">
        <v>2483</v>
      </c>
      <c r="O3132" s="38">
        <v>10247</v>
      </c>
      <c r="P3132" s="38">
        <v>109</v>
      </c>
      <c r="Q3132" s="38">
        <v>40</v>
      </c>
      <c r="R3132" s="38">
        <v>25</v>
      </c>
      <c r="S3132" s="38"/>
      <c r="T3132" s="38">
        <v>0</v>
      </c>
      <c r="U3132" s="38">
        <v>0</v>
      </c>
      <c r="V3132" s="38"/>
      <c r="W3132" s="38">
        <f>IF(Copyright!B$11=1,IF(CF3132&gt;0,CF3132-T3132-U3132--SUM(X3132:AY3132),SUM(CN3132:CR3132)),SUM(CN3132:CR3132))</f>
        <v>0</v>
      </c>
      <c r="X3132" s="38">
        <v>0</v>
      </c>
      <c r="Y3132" s="38"/>
      <c r="Z3132" s="38">
        <v>0</v>
      </c>
      <c r="AA3132"/>
      <c r="AB3132" s="38"/>
      <c r="AC3132" s="38"/>
      <c r="AD3132"/>
      <c r="AE3132" s="38">
        <v>0</v>
      </c>
      <c r="AF3132" s="38"/>
      <c r="AG3132" s="38"/>
      <c r="AH3132" s="38"/>
      <c r="AI3132" s="1"/>
      <c r="AJ3132" s="38"/>
      <c r="AK3132" s="38"/>
      <c r="AL3132"/>
      <c r="AM3132" s="38"/>
      <c r="AN3132" s="38"/>
      <c r="AO3132" s="38"/>
      <c r="AP3132" s="38"/>
      <c r="AQ3132" s="38"/>
      <c r="AR3132" s="38"/>
      <c r="AS3132" s="38"/>
      <c r="AT3132" s="38"/>
      <c r="AU3132" s="38"/>
      <c r="AV3132" s="38"/>
      <c r="AW3132" s="38"/>
      <c r="AX3132" s="38"/>
      <c r="AY3132" s="38"/>
      <c r="BA3132" s="3">
        <f>IF(Q3132&gt;0,RANK(Q3132,(N3132:P3132,Q3132:AE3132)),0)</f>
        <v>4</v>
      </c>
      <c r="BB3132" s="3">
        <f>IF(R3132&gt;0,RANK(R3132,(N3132:P3132,Q3132:AE3132)),0)</f>
        <v>5</v>
      </c>
      <c r="BC3132" s="3">
        <f>IF(S3132&gt;0,RANK(S3132,(N3132:P3132,Q3132:AE3132)),0)</f>
        <v>0</v>
      </c>
      <c r="BD3132" s="3">
        <f>IF(T3132&gt;0,RANK(T3132,(N3132:P3132,Q3132:AE3132)),0)</f>
        <v>0</v>
      </c>
      <c r="BE3132" s="2">
        <f t="shared" si="1235"/>
        <v>3.0998140111593306E-3</v>
      </c>
      <c r="BF3132" s="2">
        <f t="shared" si="1236"/>
        <v>1.9373837569745815E-3</v>
      </c>
      <c r="BG3132" s="2">
        <f t="shared" si="1237"/>
        <v>0</v>
      </c>
      <c r="BH3132" s="2">
        <f t="shared" si="1238"/>
        <v>0</v>
      </c>
      <c r="BJ3132" t="s">
        <v>1838</v>
      </c>
      <c r="BK3132" t="s">
        <v>2313</v>
      </c>
      <c r="BL3132">
        <v>2</v>
      </c>
      <c r="BN3132">
        <v>0</v>
      </c>
      <c r="BO3132" s="60">
        <v>54</v>
      </c>
      <c r="BP3132" s="62">
        <v>57</v>
      </c>
      <c r="BQ3132" s="66">
        <f t="shared" si="1239"/>
        <v>54057</v>
      </c>
      <c r="BR3132" s="66">
        <f t="shared" si="1241"/>
        <v>54057</v>
      </c>
      <c r="BS3132" s="3" t="s">
        <v>3083</v>
      </c>
      <c r="CD3132" s="38">
        <f t="shared" si="1240"/>
        <v>12904</v>
      </c>
      <c r="CM3132" s="51"/>
      <c r="CV3132" s="6"/>
    </row>
    <row r="3133" spans="1:100" ht="14" hidden="1" customHeight="1" outlineLevel="1" x14ac:dyDescent="0.2">
      <c r="A3133" t="s">
        <v>723</v>
      </c>
      <c r="B3133" t="s">
        <v>2313</v>
      </c>
      <c r="C3133" s="1">
        <f t="shared" si="1230"/>
        <v>8490</v>
      </c>
      <c r="D3133" s="3">
        <f>IF(N3133&gt;0, RANK(N3133,(N3133:P3133,Q3133:AE3133)),0)</f>
        <v>2</v>
      </c>
      <c r="E3133" s="3">
        <f>IF(O3133&gt;0,RANK(O3133,(N3133:P3133,Q3133:AE3133)),0)</f>
        <v>1</v>
      </c>
      <c r="F3133" s="3">
        <f>IF(P3133&gt;0,RANK(P3133,(N3133:P3133,Q3133:AE3133)),0)</f>
        <v>3</v>
      </c>
      <c r="G3133" s="1">
        <f t="shared" si="1228"/>
        <v>6264</v>
      </c>
      <c r="H3133" s="2">
        <f t="shared" si="1229"/>
        <v>0.7378091872791519</v>
      </c>
      <c r="I3133" s="2"/>
      <c r="J3133" s="2">
        <f t="shared" si="1231"/>
        <v>0.12497055359246172</v>
      </c>
      <c r="K3133" s="2">
        <f t="shared" si="1232"/>
        <v>0.86277974087161369</v>
      </c>
      <c r="L3133" s="2">
        <f t="shared" si="1233"/>
        <v>9.0694935217903415E-3</v>
      </c>
      <c r="M3133" s="2">
        <f t="shared" si="1234"/>
        <v>3.1802120141342961E-3</v>
      </c>
      <c r="N3133" s="38">
        <v>1061</v>
      </c>
      <c r="O3133" s="38">
        <v>7325</v>
      </c>
      <c r="P3133" s="38">
        <v>77</v>
      </c>
      <c r="Q3133" s="38">
        <v>18</v>
      </c>
      <c r="R3133" s="38">
        <v>9</v>
      </c>
      <c r="S3133" s="38"/>
      <c r="T3133" s="38">
        <v>0</v>
      </c>
      <c r="U3133" s="38">
        <v>0</v>
      </c>
      <c r="V3133" s="38"/>
      <c r="W3133" s="38">
        <f>IF(Copyright!B$11=1,IF(CF3133&gt;0,CF3133-T3133-U3133--SUM(X3133:AY3133),SUM(CN3133:CR3133)),SUM(CN3133:CR3133))</f>
        <v>0</v>
      </c>
      <c r="X3133" s="38">
        <v>0</v>
      </c>
      <c r="Y3133" s="38"/>
      <c r="Z3133" s="38">
        <v>0</v>
      </c>
      <c r="AA3133"/>
      <c r="AB3133" s="38"/>
      <c r="AC3133" s="38"/>
      <c r="AD3133"/>
      <c r="AE3133" s="38">
        <v>0</v>
      </c>
      <c r="AF3133" s="38"/>
      <c r="AG3133" s="38"/>
      <c r="AH3133" s="38"/>
      <c r="AI3133" s="1"/>
      <c r="AJ3133" s="38"/>
      <c r="AK3133" s="38"/>
      <c r="AL3133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BA3133" s="3">
        <f>IF(Q3133&gt;0,RANK(Q3133,(N3133:P3133,Q3133:AE3133)),0)</f>
        <v>4</v>
      </c>
      <c r="BB3133" s="3">
        <f>IF(R3133&gt;0,RANK(R3133,(N3133:P3133,Q3133:AE3133)),0)</f>
        <v>5</v>
      </c>
      <c r="BC3133" s="3">
        <f>IF(S3133&gt;0,RANK(S3133,(N3133:P3133,Q3133:AE3133)),0)</f>
        <v>0</v>
      </c>
      <c r="BD3133" s="3">
        <f>IF(T3133&gt;0,RANK(T3133,(N3133:P3133,Q3133:AE3133)),0)</f>
        <v>0</v>
      </c>
      <c r="BE3133" s="2">
        <f t="shared" si="1235"/>
        <v>2.1201413427561835E-3</v>
      </c>
      <c r="BF3133" s="2">
        <f t="shared" si="1236"/>
        <v>1.0600706713780918E-3</v>
      </c>
      <c r="BG3133" s="2">
        <f t="shared" si="1237"/>
        <v>0</v>
      </c>
      <c r="BH3133" s="2">
        <f t="shared" si="1238"/>
        <v>0</v>
      </c>
      <c r="BJ3133" t="s">
        <v>723</v>
      </c>
      <c r="BK3133" t="s">
        <v>2313</v>
      </c>
      <c r="BL3133">
        <v>1</v>
      </c>
      <c r="BN3133">
        <v>0</v>
      </c>
      <c r="BO3133" s="60">
        <v>54</v>
      </c>
      <c r="BP3133" s="62">
        <v>59</v>
      </c>
      <c r="BQ3133" s="66">
        <f t="shared" si="1239"/>
        <v>54059</v>
      </c>
      <c r="BR3133" s="66">
        <f t="shared" si="1241"/>
        <v>54059</v>
      </c>
      <c r="BS3133" s="3" t="s">
        <v>3083</v>
      </c>
      <c r="CD3133" s="38">
        <f t="shared" si="1240"/>
        <v>8490</v>
      </c>
      <c r="CM3133" s="51"/>
      <c r="CV3133" s="6"/>
    </row>
    <row r="3134" spans="1:100" ht="14" hidden="1" customHeight="1" outlineLevel="1" x14ac:dyDescent="0.2">
      <c r="A3134" t="s">
        <v>261</v>
      </c>
      <c r="B3134" t="s">
        <v>2313</v>
      </c>
      <c r="C3134" s="1">
        <f t="shared" si="1230"/>
        <v>41698</v>
      </c>
      <c r="D3134" s="3">
        <f>IF(N3134&gt;0, RANK(N3134,(N3134:P3134,Q3134:AE3134)),0)</f>
        <v>2</v>
      </c>
      <c r="E3134" s="3">
        <f>IF(O3134&gt;0,RANK(O3134,(N3134:P3134,Q3134:AE3134)),0)</f>
        <v>1</v>
      </c>
      <c r="F3134" s="3">
        <f>IF(P3134&gt;0,RANK(P3134,(N3134:P3134,Q3134:AE3134)),0)</f>
        <v>3</v>
      </c>
      <c r="G3134" s="1">
        <f t="shared" si="1228"/>
        <v>1819</v>
      </c>
      <c r="H3134" s="2">
        <f t="shared" si="1229"/>
        <v>4.3623195357091464E-2</v>
      </c>
      <c r="I3134" s="2"/>
      <c r="J3134" s="2">
        <f t="shared" si="1231"/>
        <v>0.46201256654995443</v>
      </c>
      <c r="K3134" s="2">
        <f t="shared" si="1232"/>
        <v>0.50563576190704596</v>
      </c>
      <c r="L3134" s="2">
        <f t="shared" si="1233"/>
        <v>1.3166099093481702E-2</v>
      </c>
      <c r="M3134" s="2">
        <f t="shared" si="1234"/>
        <v>1.9185572449517969E-2</v>
      </c>
      <c r="N3134" s="38">
        <v>19265</v>
      </c>
      <c r="O3134" s="38">
        <v>21084</v>
      </c>
      <c r="P3134" s="38">
        <v>549</v>
      </c>
      <c r="Q3134" s="38">
        <v>284</v>
      </c>
      <c r="R3134" s="38">
        <v>270</v>
      </c>
      <c r="S3134" s="38"/>
      <c r="T3134" s="38">
        <v>0</v>
      </c>
      <c r="U3134" s="38">
        <v>0</v>
      </c>
      <c r="V3134" s="38"/>
      <c r="W3134" s="38">
        <f>IF(Copyright!B$11=1,IF(CF3134&gt;0,CF3134-T3134-U3134--SUM(X3134:AY3134),SUM(CN3134:CR3134)),SUM(CN3134:CR3134))</f>
        <v>246</v>
      </c>
      <c r="X3134" s="38">
        <v>0</v>
      </c>
      <c r="Y3134" s="38"/>
      <c r="Z3134" s="38">
        <v>0</v>
      </c>
      <c r="AA3134"/>
      <c r="AB3134" s="38"/>
      <c r="AC3134" s="38"/>
      <c r="AD3134"/>
      <c r="AE3134" s="38">
        <v>0</v>
      </c>
      <c r="AF3134" s="38"/>
      <c r="AG3134" s="38"/>
      <c r="AH3134" s="38"/>
      <c r="AI3134" s="1"/>
      <c r="AJ3134" s="38"/>
      <c r="AK3134" s="38"/>
      <c r="AL3134"/>
      <c r="AM3134" s="38"/>
      <c r="AN3134" s="38"/>
      <c r="AO3134" s="38"/>
      <c r="AP3134" s="38"/>
      <c r="AQ3134" s="38"/>
      <c r="AR3134" s="38"/>
      <c r="AS3134" s="38"/>
      <c r="AT3134" s="38"/>
      <c r="AU3134" s="38"/>
      <c r="AV3134" s="38"/>
      <c r="AW3134" s="38"/>
      <c r="AX3134" s="38"/>
      <c r="AY3134" s="38"/>
      <c r="BA3134" s="3">
        <f>IF(Q3134&gt;0,RANK(Q3134,(N3134:P3134,Q3134:AE3134)),0)</f>
        <v>4</v>
      </c>
      <c r="BB3134" s="3">
        <f>IF(R3134&gt;0,RANK(R3134,(N3134:P3134,Q3134:AE3134)),0)</f>
        <v>5</v>
      </c>
      <c r="BC3134" s="3">
        <f>IF(S3134&gt;0,RANK(S3134,(N3134:P3134,Q3134:AE3134)),0)</f>
        <v>0</v>
      </c>
      <c r="BD3134" s="3">
        <f>IF(T3134&gt;0,RANK(T3134,(N3134:P3134,Q3134:AE3134)),0)</f>
        <v>0</v>
      </c>
      <c r="BE3134" s="2">
        <f t="shared" si="1235"/>
        <v>6.810878219578877E-3</v>
      </c>
      <c r="BF3134" s="2">
        <f t="shared" si="1236"/>
        <v>6.4751307017123123E-3</v>
      </c>
      <c r="BG3134" s="2">
        <f t="shared" si="1237"/>
        <v>0</v>
      </c>
      <c r="BH3134" s="2">
        <f t="shared" si="1238"/>
        <v>0</v>
      </c>
      <c r="BJ3134" t="s">
        <v>261</v>
      </c>
      <c r="BK3134" t="s">
        <v>2313</v>
      </c>
      <c r="BL3134">
        <v>2</v>
      </c>
      <c r="BN3134">
        <v>0</v>
      </c>
      <c r="BO3134" s="60">
        <v>54</v>
      </c>
      <c r="BP3134" s="62">
        <v>61</v>
      </c>
      <c r="BQ3134" s="66">
        <f t="shared" si="1239"/>
        <v>54061</v>
      </c>
      <c r="BR3134" s="66">
        <f t="shared" si="1241"/>
        <v>54061</v>
      </c>
      <c r="BS3134" s="3" t="s">
        <v>3083</v>
      </c>
      <c r="CB3134" s="95"/>
      <c r="CD3134" s="38">
        <f t="shared" si="1240"/>
        <v>0</v>
      </c>
      <c r="CE3134" s="38">
        <v>41698</v>
      </c>
      <c r="CF3134" s="38">
        <v>246</v>
      </c>
      <c r="CM3134" s="51"/>
      <c r="CV3134" s="6"/>
    </row>
    <row r="3135" spans="1:100" ht="14" hidden="1" customHeight="1" outlineLevel="1" x14ac:dyDescent="0.2">
      <c r="A3135" t="s">
        <v>629</v>
      </c>
      <c r="B3135" t="s">
        <v>2313</v>
      </c>
      <c r="C3135" s="1">
        <f t="shared" si="1230"/>
        <v>6376</v>
      </c>
      <c r="D3135" s="3">
        <f>IF(N3135&gt;0, RANK(N3135,(N3135:P3135,Q3135:AE3135)),0)</f>
        <v>2</v>
      </c>
      <c r="E3135" s="3">
        <f>IF(O3135&gt;0,RANK(O3135,(N3135:P3135,Q3135:AE3135)),0)</f>
        <v>1</v>
      </c>
      <c r="F3135" s="3">
        <f>IF(P3135&gt;0,RANK(P3135,(N3135:P3135,Q3135:AE3135)),0)</f>
        <v>3</v>
      </c>
      <c r="G3135" s="1">
        <f t="shared" si="1228"/>
        <v>3934</v>
      </c>
      <c r="H3135" s="2">
        <f t="shared" si="1229"/>
        <v>0.61700125470514433</v>
      </c>
      <c r="I3135" s="2"/>
      <c r="J3135" s="2">
        <f t="shared" si="1231"/>
        <v>0.18114805520702634</v>
      </c>
      <c r="K3135" s="2">
        <f t="shared" si="1232"/>
        <v>0.79814930991217059</v>
      </c>
      <c r="L3135" s="2">
        <f t="shared" si="1233"/>
        <v>1.2076537013801757E-2</v>
      </c>
      <c r="M3135" s="2">
        <f t="shared" si="1234"/>
        <v>8.6260978670012825E-3</v>
      </c>
      <c r="N3135" s="38">
        <v>1155</v>
      </c>
      <c r="O3135" s="38">
        <v>5089</v>
      </c>
      <c r="P3135" s="38">
        <v>77</v>
      </c>
      <c r="Q3135" s="38">
        <v>23</v>
      </c>
      <c r="R3135" s="38">
        <v>23</v>
      </c>
      <c r="S3135" s="38"/>
      <c r="T3135" s="38">
        <v>0</v>
      </c>
      <c r="U3135" s="38">
        <v>0</v>
      </c>
      <c r="V3135" s="38"/>
      <c r="W3135" s="38">
        <f>IF(Copyright!B$11=1,IF(CF3135&gt;0,CF3135-T3135-U3135--SUM(X3135:AY3135),SUM(CN3135:CR3135)),SUM(CN3135:CR3135))</f>
        <v>9</v>
      </c>
      <c r="X3135" s="38">
        <v>0</v>
      </c>
      <c r="Y3135" s="38"/>
      <c r="Z3135" s="38">
        <v>0</v>
      </c>
      <c r="AA3135"/>
      <c r="AB3135" s="38"/>
      <c r="AC3135" s="38"/>
      <c r="AD3135"/>
      <c r="AE3135" s="38">
        <v>0</v>
      </c>
      <c r="AF3135" s="38"/>
      <c r="AG3135" s="38"/>
      <c r="AH3135" s="38"/>
      <c r="AI3135" s="1"/>
      <c r="AJ3135" s="38"/>
      <c r="AK3135" s="38"/>
      <c r="AL3135"/>
      <c r="AM3135" s="38"/>
      <c r="AN3135" s="38"/>
      <c r="AO3135" s="38"/>
      <c r="AP3135" s="38"/>
      <c r="AQ3135" s="38"/>
      <c r="AR3135" s="38"/>
      <c r="AS3135" s="38"/>
      <c r="AT3135" s="38"/>
      <c r="AU3135" s="38"/>
      <c r="AV3135" s="38"/>
      <c r="AW3135" s="38"/>
      <c r="AX3135" s="38"/>
      <c r="AY3135" s="38"/>
      <c r="BA3135" s="3">
        <f>IF(Q3135&gt;0,RANK(Q3135,(N3135:P3135,Q3135:AE3135)),0)</f>
        <v>4</v>
      </c>
      <c r="BB3135" s="3">
        <f>IF(R3135&gt;0,RANK(R3135,(N3135:P3135,Q3135:AE3135)),0)</f>
        <v>4</v>
      </c>
      <c r="BC3135" s="3">
        <f>IF(S3135&gt;0,RANK(S3135,(N3135:P3135,Q3135:AE3135)),0)</f>
        <v>0</v>
      </c>
      <c r="BD3135" s="3">
        <f>IF(T3135&gt;0,RANK(T3135,(N3135:P3135,Q3135:AE3135)),0)</f>
        <v>0</v>
      </c>
      <c r="BE3135" s="2">
        <f t="shared" si="1235"/>
        <v>3.6072772898368883E-3</v>
      </c>
      <c r="BF3135" s="2">
        <f t="shared" si="1236"/>
        <v>3.6072772898368883E-3</v>
      </c>
      <c r="BG3135" s="2">
        <f t="shared" si="1237"/>
        <v>0</v>
      </c>
      <c r="BH3135" s="2">
        <f t="shared" si="1238"/>
        <v>0</v>
      </c>
      <c r="BJ3135" t="s">
        <v>629</v>
      </c>
      <c r="BK3135" t="s">
        <v>2313</v>
      </c>
      <c r="BL3135">
        <v>1</v>
      </c>
      <c r="BN3135">
        <v>0</v>
      </c>
      <c r="BO3135" s="60">
        <v>54</v>
      </c>
      <c r="BP3135" s="62">
        <v>63</v>
      </c>
      <c r="BQ3135" s="66">
        <f t="shared" si="1239"/>
        <v>54063</v>
      </c>
      <c r="BR3135" s="66">
        <f t="shared" si="1241"/>
        <v>54063</v>
      </c>
      <c r="BS3135" s="3" t="s">
        <v>3083</v>
      </c>
      <c r="CB3135" s="95"/>
      <c r="CD3135" s="38">
        <f t="shared" si="1240"/>
        <v>0</v>
      </c>
      <c r="CE3135" s="38">
        <v>6376</v>
      </c>
      <c r="CF3135" s="38">
        <v>9</v>
      </c>
      <c r="CM3135" s="51"/>
      <c r="CV3135" s="6"/>
    </row>
    <row r="3136" spans="1:100" ht="14" hidden="1" customHeight="1" outlineLevel="1" x14ac:dyDescent="0.2">
      <c r="A3136" t="s">
        <v>1124</v>
      </c>
      <c r="B3136" t="s">
        <v>2313</v>
      </c>
      <c r="C3136" s="1">
        <f t="shared" ref="C3136:C3159" si="1242">SUM(N3136:AY3136)</f>
        <v>9134</v>
      </c>
      <c r="D3136" s="3">
        <f>IF(N3136&gt;0, RANK(N3136,(N3136:P3136,Q3136:AE3136)),0)</f>
        <v>2</v>
      </c>
      <c r="E3136" s="3">
        <f>IF(O3136&gt;0,RANK(O3136,(N3136:P3136,Q3136:AE3136)),0)</f>
        <v>1</v>
      </c>
      <c r="F3136" s="3">
        <f>IF(P3136&gt;0,RANK(P3136,(N3136:P3136,Q3136:AE3136)),0)</f>
        <v>3</v>
      </c>
      <c r="G3136" s="1">
        <f t="shared" si="1228"/>
        <v>5062</v>
      </c>
      <c r="H3136" s="2">
        <f t="shared" si="1229"/>
        <v>0.55419312458944603</v>
      </c>
      <c r="I3136" s="2"/>
      <c r="J3136" s="2">
        <f t="shared" ref="J3136:J3159" si="1243">IF($C3136=0,"-",N3136/$C3136)</f>
        <v>0.21315962338515437</v>
      </c>
      <c r="K3136" s="2">
        <f t="shared" ref="K3136:K3159" si="1244">IF($C3136=0,"-",O3136/$C3136)</f>
        <v>0.7673527479746004</v>
      </c>
      <c r="L3136" s="2">
        <f t="shared" ref="L3136:L3159" si="1245">IF($C3136=0,"-",P3136/$C3136)</f>
        <v>8.3205605430260558E-3</v>
      </c>
      <c r="M3136" s="2">
        <f t="shared" ref="M3136:M3159" si="1246">IF(C3136=0,"-",(1-J3136-K3136-L3136))</f>
        <v>1.1167068097219169E-2</v>
      </c>
      <c r="N3136" s="38">
        <v>1947</v>
      </c>
      <c r="O3136" s="38">
        <v>7009</v>
      </c>
      <c r="P3136" s="38">
        <v>76</v>
      </c>
      <c r="Q3136" s="38">
        <v>23</v>
      </c>
      <c r="R3136" s="38">
        <v>42</v>
      </c>
      <c r="S3136" s="38"/>
      <c r="T3136" s="38">
        <v>0</v>
      </c>
      <c r="U3136" s="38">
        <v>0</v>
      </c>
      <c r="V3136" s="38"/>
      <c r="W3136" s="38">
        <f>IF(Copyright!B$11=1,IF(CF3136&gt;0,CF3136-T3136-U3136--SUM(X3136:AY3136),SUM(CN3136:CR3136)),SUM(CN3136:CR3136))</f>
        <v>37</v>
      </c>
      <c r="X3136" s="38">
        <v>0</v>
      </c>
      <c r="Y3136" s="38"/>
      <c r="Z3136" s="38">
        <v>0</v>
      </c>
      <c r="AA3136"/>
      <c r="AB3136" s="38"/>
      <c r="AC3136" s="38"/>
      <c r="AD3136"/>
      <c r="AE3136" s="38">
        <v>0</v>
      </c>
      <c r="AF3136" s="38"/>
      <c r="AG3136" s="38"/>
      <c r="AH3136" s="38"/>
      <c r="AI3136" s="1"/>
      <c r="AJ3136" s="38"/>
      <c r="AK3136" s="38"/>
      <c r="AL3136"/>
      <c r="AM3136" s="38"/>
      <c r="AN3136" s="38"/>
      <c r="AO3136" s="38"/>
      <c r="AP3136" s="38"/>
      <c r="AQ3136" s="38"/>
      <c r="AR3136" s="38"/>
      <c r="AS3136" s="38"/>
      <c r="AT3136" s="38"/>
      <c r="AU3136" s="38"/>
      <c r="AV3136" s="38"/>
      <c r="AW3136" s="38"/>
      <c r="AX3136" s="38"/>
      <c r="AY3136" s="38"/>
      <c r="BA3136" s="3">
        <f>IF(Q3136&gt;0,RANK(Q3136,(N3136:P3136,Q3136:AE3136)),0)</f>
        <v>6</v>
      </c>
      <c r="BB3136" s="3">
        <f>IF(R3136&gt;0,RANK(R3136,(N3136:P3136,Q3136:AE3136)),0)</f>
        <v>4</v>
      </c>
      <c r="BC3136" s="3">
        <f>IF(S3136&gt;0,RANK(S3136,(N3136:P3136,Q3136:AE3136)),0)</f>
        <v>0</v>
      </c>
      <c r="BD3136" s="3">
        <f>IF(T3136&gt;0,RANK(T3136,(N3136:P3136,Q3136:AE3136)),0)</f>
        <v>0</v>
      </c>
      <c r="BE3136" s="2">
        <f t="shared" ref="BE3136:BE3159" si="1247">IF($C3136=0,"-",Q3136/$C3136)</f>
        <v>2.5180643748631487E-3</v>
      </c>
      <c r="BF3136" s="2">
        <f t="shared" ref="BF3136:BF3159" si="1248">IF($C3136=0,"-",R3136/$C3136)</f>
        <v>4.5982045106196627E-3</v>
      </c>
      <c r="BG3136" s="2">
        <f t="shared" ref="BG3136:BG3159" si="1249">IF($C3136=0,"-",S3136/$C3136)</f>
        <v>0</v>
      </c>
      <c r="BH3136" s="2">
        <f t="shared" ref="BH3136:BH3159" si="1250">IF($C3136=0,"-",T3136/$C3136)</f>
        <v>0</v>
      </c>
      <c r="BJ3136" t="s">
        <v>1124</v>
      </c>
      <c r="BK3136" t="s">
        <v>2313</v>
      </c>
      <c r="BL3136">
        <v>2</v>
      </c>
      <c r="BN3136">
        <v>0</v>
      </c>
      <c r="BO3136" s="60">
        <v>54</v>
      </c>
      <c r="BP3136" s="62">
        <v>65</v>
      </c>
      <c r="BQ3136" s="66">
        <f t="shared" ref="BQ3136:BQ3158" si="1251">1000*BO3136+BP3136</f>
        <v>54065</v>
      </c>
      <c r="BR3136" s="66">
        <f t="shared" si="1241"/>
        <v>54065</v>
      </c>
      <c r="BS3136" s="3" t="s">
        <v>3083</v>
      </c>
      <c r="CB3136" s="95"/>
      <c r="CD3136" s="38">
        <f t="shared" si="1240"/>
        <v>0</v>
      </c>
      <c r="CE3136" s="38">
        <v>9134</v>
      </c>
      <c r="CF3136" s="38">
        <v>37</v>
      </c>
      <c r="CM3136" s="51"/>
      <c r="CV3136" s="6"/>
    </row>
    <row r="3137" spans="1:100" ht="14" hidden="1" customHeight="1" outlineLevel="1" x14ac:dyDescent="0.2">
      <c r="A3137" t="s">
        <v>2080</v>
      </c>
      <c r="B3137" t="s">
        <v>2313</v>
      </c>
      <c r="C3137" s="1">
        <f t="shared" si="1242"/>
        <v>10037</v>
      </c>
      <c r="D3137" s="3">
        <f>IF(N3137&gt;0, RANK(N3137,(N3137:P3137,Q3137:AE3137)),0)</f>
        <v>2</v>
      </c>
      <c r="E3137" s="3">
        <f>IF(O3137&gt;0,RANK(O3137,(N3137:P3137,Q3137:AE3137)),0)</f>
        <v>1</v>
      </c>
      <c r="F3137" s="3">
        <f>IF(P3137&gt;0,RANK(P3137,(N3137:P3137,Q3137:AE3137)),0)</f>
        <v>3</v>
      </c>
      <c r="G3137" s="1">
        <f t="shared" si="1228"/>
        <v>6041</v>
      </c>
      <c r="H3137" s="2">
        <f t="shared" si="1229"/>
        <v>0.60187306964232345</v>
      </c>
      <c r="I3137" s="2"/>
      <c r="J3137" s="2">
        <f t="shared" si="1243"/>
        <v>0.19119258742652187</v>
      </c>
      <c r="K3137" s="2">
        <f t="shared" si="1244"/>
        <v>0.79306565706884524</v>
      </c>
      <c r="L3137" s="2">
        <f t="shared" si="1245"/>
        <v>1.145760685463784E-2</v>
      </c>
      <c r="M3137" s="2">
        <f t="shared" si="1246"/>
        <v>4.2841486499950194E-3</v>
      </c>
      <c r="N3137" s="38">
        <v>1919</v>
      </c>
      <c r="O3137" s="38">
        <v>7960</v>
      </c>
      <c r="P3137" s="38">
        <v>115</v>
      </c>
      <c r="Q3137" s="38">
        <v>27</v>
      </c>
      <c r="R3137" s="38">
        <v>16</v>
      </c>
      <c r="S3137" s="38"/>
      <c r="T3137" s="38">
        <v>0</v>
      </c>
      <c r="U3137" s="38">
        <v>0</v>
      </c>
      <c r="V3137" s="38"/>
      <c r="W3137" s="38">
        <f>IF(Copyright!B$11=1,IF(CF3137&gt;0,CF3137-T3137-U3137--SUM(X3137:AY3137),SUM(CN3137:CR3137)),SUM(CN3137:CR3137))</f>
        <v>0</v>
      </c>
      <c r="X3137" s="38">
        <v>0</v>
      </c>
      <c r="Y3137" s="38"/>
      <c r="Z3137" s="38">
        <v>0</v>
      </c>
      <c r="AA3137"/>
      <c r="AB3137" s="38"/>
      <c r="AC3137" s="38"/>
      <c r="AD3137"/>
      <c r="AE3137" s="38">
        <v>0</v>
      </c>
      <c r="AF3137" s="38"/>
      <c r="AG3137" s="38"/>
      <c r="AH3137" s="38"/>
      <c r="AI3137" s="1"/>
      <c r="AJ3137" s="38"/>
      <c r="AK3137" s="38"/>
      <c r="AL3137"/>
      <c r="AM3137" s="38"/>
      <c r="AN3137" s="38"/>
      <c r="AO3137" s="38"/>
      <c r="AP3137" s="38"/>
      <c r="AQ3137" s="38"/>
      <c r="AR3137" s="38"/>
      <c r="AS3137" s="38"/>
      <c r="AT3137" s="38"/>
      <c r="AU3137" s="38"/>
      <c r="AV3137" s="38"/>
      <c r="AW3137" s="38"/>
      <c r="AX3137" s="38"/>
      <c r="AY3137" s="38"/>
      <c r="BA3137" s="3">
        <f>IF(Q3137&gt;0,RANK(Q3137,(N3137:P3137,Q3137:AE3137)),0)</f>
        <v>4</v>
      </c>
      <c r="BB3137" s="3">
        <f>IF(R3137&gt;0,RANK(R3137,(N3137:P3137,Q3137:AE3137)),0)</f>
        <v>5</v>
      </c>
      <c r="BC3137" s="3">
        <f>IF(S3137&gt;0,RANK(S3137,(N3137:P3137,Q3137:AE3137)),0)</f>
        <v>0</v>
      </c>
      <c r="BD3137" s="3">
        <f>IF(T3137&gt;0,RANK(T3137,(N3137:P3137,Q3137:AE3137)),0)</f>
        <v>0</v>
      </c>
      <c r="BE3137" s="2">
        <f t="shared" si="1247"/>
        <v>2.6900468267410582E-3</v>
      </c>
      <c r="BF3137" s="2">
        <f t="shared" si="1248"/>
        <v>1.5941018232539603E-3</v>
      </c>
      <c r="BG3137" s="2">
        <f t="shared" si="1249"/>
        <v>0</v>
      </c>
      <c r="BH3137" s="2">
        <f t="shared" si="1250"/>
        <v>0</v>
      </c>
      <c r="BJ3137" t="s">
        <v>2080</v>
      </c>
      <c r="BK3137" t="s">
        <v>2313</v>
      </c>
      <c r="BL3137">
        <v>1</v>
      </c>
      <c r="BN3137">
        <v>0</v>
      </c>
      <c r="BO3137" s="60">
        <v>54</v>
      </c>
      <c r="BP3137" s="62">
        <v>67</v>
      </c>
      <c r="BQ3137" s="66">
        <f t="shared" si="1251"/>
        <v>54067</v>
      </c>
      <c r="BR3137" s="66">
        <f t="shared" si="1241"/>
        <v>54067</v>
      </c>
      <c r="BS3137" s="3" t="s">
        <v>3083</v>
      </c>
      <c r="CD3137" s="38">
        <f t="shared" si="1240"/>
        <v>10037</v>
      </c>
      <c r="CM3137" s="51"/>
      <c r="CV3137" s="6"/>
    </row>
    <row r="3138" spans="1:100" ht="14" hidden="1" customHeight="1" outlineLevel="1" x14ac:dyDescent="0.2">
      <c r="A3138" t="s">
        <v>718</v>
      </c>
      <c r="B3138" t="s">
        <v>2313</v>
      </c>
      <c r="C3138" s="1">
        <f t="shared" si="1242"/>
        <v>18768</v>
      </c>
      <c r="D3138" s="3">
        <f>IF(N3138&gt;0, RANK(N3138,(N3138:P3138,Q3138:AE3138)),0)</f>
        <v>2</v>
      </c>
      <c r="E3138" s="3">
        <f>IF(O3138&gt;0,RANK(O3138,(N3138:P3138,Q3138:AE3138)),0)</f>
        <v>1</v>
      </c>
      <c r="F3138" s="3">
        <f>IF(P3138&gt;0,RANK(P3138,(N3138:P3138,Q3138:AE3138)),0)</f>
        <v>3</v>
      </c>
      <c r="G3138" s="1">
        <f t="shared" si="1228"/>
        <v>4866</v>
      </c>
      <c r="H3138" s="2">
        <f t="shared" si="1229"/>
        <v>0.2592710997442455</v>
      </c>
      <c r="I3138" s="2"/>
      <c r="J3138" s="2">
        <f t="shared" si="1243"/>
        <v>0.3584292412617221</v>
      </c>
      <c r="K3138" s="2">
        <f t="shared" si="1244"/>
        <v>0.6177003410059676</v>
      </c>
      <c r="L3138" s="2">
        <f t="shared" si="1245"/>
        <v>1.0549872122762148E-2</v>
      </c>
      <c r="M3138" s="2">
        <f t="shared" si="1246"/>
        <v>1.3320545609548208E-2</v>
      </c>
      <c r="N3138" s="38">
        <v>6727</v>
      </c>
      <c r="O3138" s="38">
        <v>11593</v>
      </c>
      <c r="P3138" s="38">
        <v>198</v>
      </c>
      <c r="Q3138" s="38">
        <v>69</v>
      </c>
      <c r="R3138" s="38">
        <v>102</v>
      </c>
      <c r="S3138" s="38"/>
      <c r="T3138" s="38">
        <v>0</v>
      </c>
      <c r="U3138" s="38">
        <v>0</v>
      </c>
      <c r="V3138" s="38"/>
      <c r="W3138" s="38">
        <f>IF(Copyright!B$11=1,IF(CF3138&gt;0,CF3138-T3138-U3138--SUM(X3138:AY3138),SUM(CN3138:CR3138)),SUM(CN3138:CR3138))</f>
        <v>79</v>
      </c>
      <c r="X3138" s="38">
        <v>0</v>
      </c>
      <c r="Y3138" s="38"/>
      <c r="Z3138" s="38">
        <v>0</v>
      </c>
      <c r="AA3138"/>
      <c r="AB3138" s="38"/>
      <c r="AC3138" s="38"/>
      <c r="AD3138"/>
      <c r="AE3138" s="38">
        <v>0</v>
      </c>
      <c r="AF3138" s="38"/>
      <c r="AG3138" s="38"/>
      <c r="AH3138" s="38"/>
      <c r="AI3138" s="1"/>
      <c r="AJ3138" s="38"/>
      <c r="AK3138" s="38"/>
      <c r="AL3138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BA3138" s="3">
        <f>IF(Q3138&gt;0,RANK(Q3138,(N3138:P3138,Q3138:AE3138)),0)</f>
        <v>6</v>
      </c>
      <c r="BB3138" s="3">
        <f>IF(R3138&gt;0,RANK(R3138,(N3138:P3138,Q3138:AE3138)),0)</f>
        <v>4</v>
      </c>
      <c r="BC3138" s="3">
        <f>IF(S3138&gt;0,RANK(S3138,(N3138:P3138,Q3138:AE3138)),0)</f>
        <v>0</v>
      </c>
      <c r="BD3138" s="3">
        <f>IF(T3138&gt;0,RANK(T3138,(N3138:P3138,Q3138:AE3138)),0)</f>
        <v>0</v>
      </c>
      <c r="BE3138" s="2">
        <f t="shared" si="1247"/>
        <v>3.6764705882352941E-3</v>
      </c>
      <c r="BF3138" s="2">
        <f t="shared" si="1248"/>
        <v>5.434782608695652E-3</v>
      </c>
      <c r="BG3138" s="2">
        <f t="shared" si="1249"/>
        <v>0</v>
      </c>
      <c r="BH3138" s="2">
        <f t="shared" si="1250"/>
        <v>0</v>
      </c>
      <c r="BJ3138" t="s">
        <v>718</v>
      </c>
      <c r="BK3138" t="s">
        <v>2313</v>
      </c>
      <c r="BL3138">
        <v>2</v>
      </c>
      <c r="BN3138">
        <v>0</v>
      </c>
      <c r="BO3138" s="60">
        <v>54</v>
      </c>
      <c r="BP3138" s="62">
        <v>69</v>
      </c>
      <c r="BQ3138" s="66">
        <f t="shared" si="1251"/>
        <v>54069</v>
      </c>
      <c r="BR3138" s="66">
        <f t="shared" si="1241"/>
        <v>54069</v>
      </c>
      <c r="BS3138" s="3" t="s">
        <v>3083</v>
      </c>
      <c r="CB3138" s="95"/>
      <c r="CD3138" s="38">
        <f t="shared" si="1240"/>
        <v>136</v>
      </c>
      <c r="CE3138" s="38">
        <v>18632</v>
      </c>
      <c r="CF3138" s="38">
        <v>79</v>
      </c>
      <c r="CM3138" s="51"/>
      <c r="CV3138" s="6"/>
    </row>
    <row r="3139" spans="1:100" ht="14" hidden="1" customHeight="1" outlineLevel="1" x14ac:dyDescent="0.2">
      <c r="A3139" t="s">
        <v>328</v>
      </c>
      <c r="B3139" t="s">
        <v>2313</v>
      </c>
      <c r="C3139" s="1">
        <f t="shared" si="1242"/>
        <v>3425</v>
      </c>
      <c r="D3139" s="3">
        <f>IF(N3139&gt;0, RANK(N3139,(N3139:P3139,Q3139:AE3139)),0)</f>
        <v>2</v>
      </c>
      <c r="E3139" s="3">
        <f>IF(O3139&gt;0,RANK(O3139,(N3139:P3139,Q3139:AE3139)),0)</f>
        <v>1</v>
      </c>
      <c r="F3139" s="3">
        <f>IF(P3139&gt;0,RANK(P3139,(N3139:P3139,Q3139:AE3139)),0)</f>
        <v>3</v>
      </c>
      <c r="G3139" s="1">
        <f t="shared" si="1228"/>
        <v>2007</v>
      </c>
      <c r="H3139" s="2">
        <f t="shared" si="1229"/>
        <v>0.58598540145985401</v>
      </c>
      <c r="I3139" s="2"/>
      <c r="J3139" s="2">
        <f t="shared" si="1243"/>
        <v>0.19854014598540146</v>
      </c>
      <c r="K3139" s="2">
        <f t="shared" si="1244"/>
        <v>0.78452554744525549</v>
      </c>
      <c r="L3139" s="2">
        <f t="shared" si="1245"/>
        <v>1.0802919708029197E-2</v>
      </c>
      <c r="M3139" s="2">
        <f t="shared" si="1246"/>
        <v>6.1313868613138301E-3</v>
      </c>
      <c r="N3139" s="38">
        <v>680</v>
      </c>
      <c r="O3139" s="38">
        <v>2687</v>
      </c>
      <c r="P3139" s="38">
        <v>37</v>
      </c>
      <c r="Q3139" s="38">
        <v>13</v>
      </c>
      <c r="R3139" s="38">
        <v>8</v>
      </c>
      <c r="S3139" s="38"/>
      <c r="T3139" s="38">
        <v>0</v>
      </c>
      <c r="U3139" s="38">
        <v>0</v>
      </c>
      <c r="V3139" s="38"/>
      <c r="W3139" s="38">
        <f>IF(Copyright!B$11=1,IF(CF3139&gt;0,CF3139-T3139-U3139--SUM(X3139:AY3139),SUM(CN3139:CR3139)),SUM(CN3139:CR3139))</f>
        <v>0</v>
      </c>
      <c r="X3139" s="38">
        <v>0</v>
      </c>
      <c r="Y3139" s="38"/>
      <c r="Z3139" s="38">
        <v>0</v>
      </c>
      <c r="AA3139"/>
      <c r="AB3139" s="38"/>
      <c r="AC3139" s="38"/>
      <c r="AD3139"/>
      <c r="AE3139" s="38">
        <v>0</v>
      </c>
      <c r="AF3139" s="38"/>
      <c r="AG3139" s="38"/>
      <c r="AH3139" s="38"/>
      <c r="AI3139" s="1"/>
      <c r="AJ3139" s="38"/>
      <c r="AK3139" s="38"/>
      <c r="AL3139"/>
      <c r="AM3139" s="38"/>
      <c r="AN3139" s="38"/>
      <c r="AO3139" s="38"/>
      <c r="AP3139" s="38"/>
      <c r="AQ3139" s="38"/>
      <c r="AR3139" s="38"/>
      <c r="AS3139" s="38"/>
      <c r="AT3139" s="38"/>
      <c r="AU3139" s="38"/>
      <c r="AV3139" s="38"/>
      <c r="AW3139" s="38"/>
      <c r="AX3139" s="38"/>
      <c r="AY3139" s="38"/>
      <c r="BA3139" s="3">
        <f>IF(Q3139&gt;0,RANK(Q3139,(N3139:P3139,Q3139:AE3139)),0)</f>
        <v>4</v>
      </c>
      <c r="BB3139" s="3">
        <f>IF(R3139&gt;0,RANK(R3139,(N3139:P3139,Q3139:AE3139)),0)</f>
        <v>5</v>
      </c>
      <c r="BC3139" s="3">
        <f>IF(S3139&gt;0,RANK(S3139,(N3139:P3139,Q3139:AE3139)),0)</f>
        <v>0</v>
      </c>
      <c r="BD3139" s="3">
        <f>IF(T3139&gt;0,RANK(T3139,(N3139:P3139,Q3139:AE3139)),0)</f>
        <v>0</v>
      </c>
      <c r="BE3139" s="2">
        <f t="shared" si="1247"/>
        <v>3.7956204379562043E-3</v>
      </c>
      <c r="BF3139" s="2">
        <f t="shared" si="1248"/>
        <v>2.3357664233576644E-3</v>
      </c>
      <c r="BG3139" s="2">
        <f t="shared" si="1249"/>
        <v>0</v>
      </c>
      <c r="BH3139" s="2">
        <f t="shared" si="1250"/>
        <v>0</v>
      </c>
      <c r="BJ3139" t="s">
        <v>328</v>
      </c>
      <c r="BK3139" t="s">
        <v>2313</v>
      </c>
      <c r="BL3139">
        <v>1</v>
      </c>
      <c r="BN3139">
        <v>0</v>
      </c>
      <c r="BO3139" s="60">
        <v>54</v>
      </c>
      <c r="BP3139" s="62">
        <v>71</v>
      </c>
      <c r="BQ3139" s="66">
        <f t="shared" si="1251"/>
        <v>54071</v>
      </c>
      <c r="BR3139" s="66">
        <f t="shared" si="1241"/>
        <v>54071</v>
      </c>
      <c r="BS3139" s="3" t="s">
        <v>3083</v>
      </c>
      <c r="CD3139" s="38">
        <f t="shared" si="1240"/>
        <v>3425</v>
      </c>
      <c r="CM3139" s="51"/>
      <c r="CV3139" s="6"/>
    </row>
    <row r="3140" spans="1:100" ht="14" hidden="1" customHeight="1" outlineLevel="1" x14ac:dyDescent="0.2">
      <c r="A3140" t="s">
        <v>922</v>
      </c>
      <c r="B3140" t="s">
        <v>2313</v>
      </c>
      <c r="C3140" s="1">
        <f t="shared" si="1242"/>
        <v>3348</v>
      </c>
      <c r="D3140" s="3">
        <f>IF(N3140&gt;0, RANK(N3140,(N3140:P3140,Q3140:AE3140)),0)</f>
        <v>2</v>
      </c>
      <c r="E3140" s="3">
        <f>IF(O3140&gt;0,RANK(O3140,(N3140:P3140,Q3140:AE3140)),0)</f>
        <v>1</v>
      </c>
      <c r="F3140" s="3">
        <f>IF(P3140&gt;0,RANK(P3140,(N3140:P3140,Q3140:AE3140)),0)</f>
        <v>3</v>
      </c>
      <c r="G3140" s="1">
        <f t="shared" si="1228"/>
        <v>1976</v>
      </c>
      <c r="H3140" s="2">
        <f t="shared" si="1229"/>
        <v>0.59020310633213857</v>
      </c>
      <c r="I3140" s="2"/>
      <c r="J3140" s="2">
        <f t="shared" si="1243"/>
        <v>0.1959378733572282</v>
      </c>
      <c r="K3140" s="2">
        <f t="shared" si="1244"/>
        <v>0.7861409796893668</v>
      </c>
      <c r="L3140" s="2">
        <f t="shared" si="1245"/>
        <v>1.2544802867383513E-2</v>
      </c>
      <c r="M3140" s="2">
        <f t="shared" si="1246"/>
        <v>5.376344086021452E-3</v>
      </c>
      <c r="N3140" s="38">
        <v>656</v>
      </c>
      <c r="O3140" s="38">
        <v>2632</v>
      </c>
      <c r="P3140" s="38">
        <v>42</v>
      </c>
      <c r="Q3140" s="38">
        <v>9</v>
      </c>
      <c r="R3140" s="38">
        <v>9</v>
      </c>
      <c r="S3140" s="38"/>
      <c r="T3140" s="38">
        <v>0</v>
      </c>
      <c r="U3140" s="38">
        <v>0</v>
      </c>
      <c r="V3140" s="38"/>
      <c r="W3140" s="38">
        <f>IF(Copyright!B$11=1,IF(CF3140&gt;0,CF3140-T3140-U3140--SUM(X3140:AY3140),SUM(CN3140:CR3140)),SUM(CN3140:CR3140))</f>
        <v>0</v>
      </c>
      <c r="X3140" s="38">
        <v>0</v>
      </c>
      <c r="Y3140" s="38"/>
      <c r="Z3140" s="38">
        <v>0</v>
      </c>
      <c r="AA3140"/>
      <c r="AB3140" s="38"/>
      <c r="AC3140" s="38"/>
      <c r="AD3140"/>
      <c r="AE3140" s="38">
        <v>0</v>
      </c>
      <c r="AF3140" s="38"/>
      <c r="AG3140" s="38"/>
      <c r="AH3140" s="38"/>
      <c r="AI3140" s="1"/>
      <c r="AJ3140" s="38"/>
      <c r="AK3140" s="38"/>
      <c r="AL3140"/>
      <c r="AM3140" s="38"/>
      <c r="AN3140" s="38"/>
      <c r="AO3140" s="38"/>
      <c r="AP3140" s="38"/>
      <c r="AQ3140" s="38"/>
      <c r="AR3140" s="38"/>
      <c r="AS3140" s="38"/>
      <c r="AT3140" s="38"/>
      <c r="AU3140" s="38"/>
      <c r="AV3140" s="38"/>
      <c r="AW3140" s="38"/>
      <c r="AX3140" s="38"/>
      <c r="AY3140" s="38"/>
      <c r="BA3140" s="3">
        <f>IF(Q3140&gt;0,RANK(Q3140,(N3140:P3140,Q3140:AE3140)),0)</f>
        <v>4</v>
      </c>
      <c r="BB3140" s="3">
        <f>IF(R3140&gt;0,RANK(R3140,(N3140:P3140,Q3140:AE3140)),0)</f>
        <v>4</v>
      </c>
      <c r="BC3140" s="3">
        <f>IF(S3140&gt;0,RANK(S3140,(N3140:P3140,Q3140:AE3140)),0)</f>
        <v>0</v>
      </c>
      <c r="BD3140" s="3">
        <f>IF(T3140&gt;0,RANK(T3140,(N3140:P3140,Q3140:AE3140)),0)</f>
        <v>0</v>
      </c>
      <c r="BE3140" s="2">
        <f t="shared" si="1247"/>
        <v>2.6881720430107529E-3</v>
      </c>
      <c r="BF3140" s="2">
        <f t="shared" si="1248"/>
        <v>2.6881720430107529E-3</v>
      </c>
      <c r="BG3140" s="2">
        <f t="shared" si="1249"/>
        <v>0</v>
      </c>
      <c r="BH3140" s="2">
        <f t="shared" si="1250"/>
        <v>0</v>
      </c>
      <c r="BJ3140" t="s">
        <v>922</v>
      </c>
      <c r="BK3140" t="s">
        <v>2313</v>
      </c>
      <c r="BL3140">
        <v>2</v>
      </c>
      <c r="BN3140">
        <v>0</v>
      </c>
      <c r="BO3140" s="60">
        <v>54</v>
      </c>
      <c r="BP3140" s="62">
        <v>73</v>
      </c>
      <c r="BQ3140" s="66">
        <f t="shared" si="1251"/>
        <v>54073</v>
      </c>
      <c r="BR3140" s="66">
        <f t="shared" si="1241"/>
        <v>54073</v>
      </c>
      <c r="BS3140" s="3" t="s">
        <v>3083</v>
      </c>
      <c r="CD3140" s="38">
        <f t="shared" si="1240"/>
        <v>3348</v>
      </c>
      <c r="CM3140" s="51"/>
      <c r="CV3140" s="6"/>
    </row>
    <row r="3141" spans="1:100" ht="14" hidden="1" customHeight="1" outlineLevel="1" x14ac:dyDescent="0.2">
      <c r="A3141" t="s">
        <v>2578</v>
      </c>
      <c r="B3141" t="s">
        <v>2313</v>
      </c>
      <c r="C3141" s="1">
        <f t="shared" si="1242"/>
        <v>3901</v>
      </c>
      <c r="D3141" s="3">
        <f>IF(N3141&gt;0, RANK(N3141,(N3141:P3141,Q3141:AE3141)),0)</f>
        <v>2</v>
      </c>
      <c r="E3141" s="3">
        <f>IF(O3141&gt;0,RANK(O3141,(N3141:P3141,Q3141:AE3141)),0)</f>
        <v>1</v>
      </c>
      <c r="F3141" s="3">
        <f>IF(P3141&gt;0,RANK(P3141,(N3141:P3141,Q3141:AE3141)),0)</f>
        <v>3</v>
      </c>
      <c r="G3141" s="1">
        <f t="shared" si="1228"/>
        <v>1962</v>
      </c>
      <c r="H3141" s="2">
        <f t="shared" si="1229"/>
        <v>0.50294796206101</v>
      </c>
      <c r="I3141" s="2"/>
      <c r="J3141" s="2">
        <f t="shared" si="1243"/>
        <v>0.23763137657011021</v>
      </c>
      <c r="K3141" s="2">
        <f t="shared" si="1244"/>
        <v>0.74057933863112024</v>
      </c>
      <c r="L3141" s="2">
        <f t="shared" si="1245"/>
        <v>1.3586259933350423E-2</v>
      </c>
      <c r="M3141" s="2">
        <f t="shared" si="1246"/>
        <v>8.203024865419092E-3</v>
      </c>
      <c r="N3141" s="38">
        <v>927</v>
      </c>
      <c r="O3141" s="38">
        <v>2889</v>
      </c>
      <c r="P3141" s="38">
        <v>53</v>
      </c>
      <c r="Q3141" s="38">
        <v>11</v>
      </c>
      <c r="R3141" s="38">
        <v>21</v>
      </c>
      <c r="S3141" s="38"/>
      <c r="T3141" s="38">
        <v>0</v>
      </c>
      <c r="U3141" s="38">
        <v>0</v>
      </c>
      <c r="V3141" s="38"/>
      <c r="W3141" s="38">
        <f>IF(Copyright!B$11=1,IF(CF3141&gt;0,CF3141-T3141-U3141--SUM(X3141:AY3141),SUM(CN3141:CR3141)),SUM(CN3141:CR3141))</f>
        <v>0</v>
      </c>
      <c r="X3141" s="38">
        <v>0</v>
      </c>
      <c r="Y3141" s="38"/>
      <c r="Z3141" s="38">
        <v>0</v>
      </c>
      <c r="AA3141"/>
      <c r="AB3141" s="38"/>
      <c r="AC3141" s="38"/>
      <c r="AD3141"/>
      <c r="AE3141" s="38">
        <v>0</v>
      </c>
      <c r="AF3141" s="38"/>
      <c r="AG3141" s="38"/>
      <c r="AH3141" s="38"/>
      <c r="AI3141" s="1"/>
      <c r="AJ3141" s="38"/>
      <c r="AK3141" s="38"/>
      <c r="AL3141"/>
      <c r="AM3141" s="38"/>
      <c r="AN3141" s="38"/>
      <c r="AO3141" s="38"/>
      <c r="AP3141" s="38"/>
      <c r="AQ3141" s="38"/>
      <c r="AR3141" s="38"/>
      <c r="AS3141" s="38"/>
      <c r="AT3141" s="38"/>
      <c r="AU3141" s="38"/>
      <c r="AV3141" s="38"/>
      <c r="AW3141" s="38"/>
      <c r="AX3141" s="38"/>
      <c r="AY3141" s="38"/>
      <c r="BA3141" s="3">
        <f>IF(Q3141&gt;0,RANK(Q3141,(N3141:P3141,Q3141:AE3141)),0)</f>
        <v>5</v>
      </c>
      <c r="BB3141" s="3">
        <f>IF(R3141&gt;0,RANK(R3141,(N3141:P3141,Q3141:AE3141)),0)</f>
        <v>4</v>
      </c>
      <c r="BC3141" s="3">
        <f>IF(S3141&gt;0,RANK(S3141,(N3141:P3141,Q3141:AE3141)),0)</f>
        <v>0</v>
      </c>
      <c r="BD3141" s="3">
        <f>IF(T3141&gt;0,RANK(T3141,(N3141:P3141,Q3141:AE3141)),0)</f>
        <v>0</v>
      </c>
      <c r="BE3141" s="2">
        <f t="shared" si="1247"/>
        <v>2.8197897974878237E-3</v>
      </c>
      <c r="BF3141" s="2">
        <f t="shared" si="1248"/>
        <v>5.3832350679312996E-3</v>
      </c>
      <c r="BG3141" s="2">
        <f t="shared" si="1249"/>
        <v>0</v>
      </c>
      <c r="BH3141" s="2">
        <f t="shared" si="1250"/>
        <v>0</v>
      </c>
      <c r="BJ3141" t="s">
        <v>2578</v>
      </c>
      <c r="BK3141" t="s">
        <v>2313</v>
      </c>
      <c r="BL3141">
        <v>1</v>
      </c>
      <c r="BN3141">
        <v>0</v>
      </c>
      <c r="BO3141" s="60">
        <v>54</v>
      </c>
      <c r="BP3141" s="62">
        <v>75</v>
      </c>
      <c r="BQ3141" s="66">
        <f t="shared" si="1251"/>
        <v>54075</v>
      </c>
      <c r="BR3141" s="66">
        <f t="shared" si="1241"/>
        <v>54075</v>
      </c>
      <c r="BS3141" s="3" t="s">
        <v>3083</v>
      </c>
      <c r="CD3141" s="38">
        <f t="shared" si="1240"/>
        <v>3901</v>
      </c>
      <c r="CM3141" s="51"/>
      <c r="CV3141" s="6"/>
    </row>
    <row r="3142" spans="1:100" ht="14" hidden="1" customHeight="1" outlineLevel="1" x14ac:dyDescent="0.2">
      <c r="A3142" t="s">
        <v>2544</v>
      </c>
      <c r="B3142" t="s">
        <v>2313</v>
      </c>
      <c r="C3142" s="1">
        <f t="shared" si="1242"/>
        <v>14469</v>
      </c>
      <c r="D3142" s="3">
        <f>IF(N3142&gt;0, RANK(N3142,(N3142:P3142,Q3142:AE3142)),0)</f>
        <v>2</v>
      </c>
      <c r="E3142" s="3">
        <f>IF(O3142&gt;0,RANK(O3142,(N3142:P3142,Q3142:AE3142)),0)</f>
        <v>1</v>
      </c>
      <c r="F3142" s="3">
        <f>IF(P3142&gt;0,RANK(P3142,(N3142:P3142,Q3142:AE3142)),0)</f>
        <v>3</v>
      </c>
      <c r="G3142" s="1">
        <f t="shared" si="1228"/>
        <v>8223</v>
      </c>
      <c r="H3142" s="2">
        <f t="shared" si="1229"/>
        <v>0.56831847397885138</v>
      </c>
      <c r="I3142" s="2"/>
      <c r="J3142" s="2">
        <f t="shared" si="1243"/>
        <v>0.20409150597829842</v>
      </c>
      <c r="K3142" s="2">
        <f t="shared" si="1244"/>
        <v>0.77240997995714977</v>
      </c>
      <c r="L3142" s="2">
        <f t="shared" si="1245"/>
        <v>1.2993296012163936E-2</v>
      </c>
      <c r="M3142" s="2">
        <f t="shared" si="1246"/>
        <v>1.0505218052387898E-2</v>
      </c>
      <c r="N3142" s="38">
        <v>2953</v>
      </c>
      <c r="O3142" s="38">
        <v>11176</v>
      </c>
      <c r="P3142" s="38">
        <v>188</v>
      </c>
      <c r="Q3142" s="38">
        <v>74</v>
      </c>
      <c r="R3142" s="38">
        <v>35</v>
      </c>
      <c r="S3142" s="38"/>
      <c r="T3142" s="38">
        <v>0</v>
      </c>
      <c r="U3142" s="38">
        <v>0</v>
      </c>
      <c r="V3142" s="38"/>
      <c r="W3142" s="38">
        <f>IF(Copyright!B$11=1,IF(CF3142&gt;0,CF3142-T3142-U3142--SUM(X3142:AY3142),SUM(CN3142:CR3142)),SUM(CN3142:CR3142))</f>
        <v>43</v>
      </c>
      <c r="X3142" s="38">
        <v>0</v>
      </c>
      <c r="Y3142" s="38"/>
      <c r="Z3142" s="38">
        <v>0</v>
      </c>
      <c r="AA3142"/>
      <c r="AB3142" s="38"/>
      <c r="AC3142" s="38"/>
      <c r="AD3142"/>
      <c r="AE3142" s="38">
        <v>0</v>
      </c>
      <c r="AF3142" s="38"/>
      <c r="AG3142" s="38"/>
      <c r="AH3142" s="38"/>
      <c r="AI3142" s="1"/>
      <c r="AJ3142" s="38"/>
      <c r="AK3142" s="38"/>
      <c r="AL3142"/>
      <c r="AM3142" s="38"/>
      <c r="AN3142" s="38"/>
      <c r="AO3142" s="38"/>
      <c r="AP3142" s="38"/>
      <c r="AQ3142" s="38"/>
      <c r="AR3142" s="38"/>
      <c r="AS3142" s="38"/>
      <c r="AT3142" s="38"/>
      <c r="AU3142" s="38"/>
      <c r="AV3142" s="38"/>
      <c r="AW3142" s="38"/>
      <c r="AX3142" s="38"/>
      <c r="AY3142" s="38"/>
      <c r="BA3142" s="3">
        <f>IF(Q3142&gt;0,RANK(Q3142,(N3142:P3142,Q3142:AE3142)),0)</f>
        <v>4</v>
      </c>
      <c r="BB3142" s="3">
        <f>IF(R3142&gt;0,RANK(R3142,(N3142:P3142,Q3142:AE3142)),0)</f>
        <v>6</v>
      </c>
      <c r="BC3142" s="3">
        <f>IF(S3142&gt;0,RANK(S3142,(N3142:P3142,Q3142:AE3142)),0)</f>
        <v>0</v>
      </c>
      <c r="BD3142" s="3">
        <f>IF(T3142&gt;0,RANK(T3142,(N3142:P3142,Q3142:AE3142)),0)</f>
        <v>0</v>
      </c>
      <c r="BE3142" s="2">
        <f t="shared" si="1247"/>
        <v>5.1143824728730391E-3</v>
      </c>
      <c r="BF3142" s="2">
        <f t="shared" si="1248"/>
        <v>2.4189646831156266E-3</v>
      </c>
      <c r="BG3142" s="2">
        <f t="shared" si="1249"/>
        <v>0</v>
      </c>
      <c r="BH3142" s="2">
        <f t="shared" si="1250"/>
        <v>0</v>
      </c>
      <c r="BJ3142" t="s">
        <v>2544</v>
      </c>
      <c r="BK3142" t="s">
        <v>2313</v>
      </c>
      <c r="BL3142">
        <v>2</v>
      </c>
      <c r="BN3142">
        <v>0</v>
      </c>
      <c r="BO3142" s="60">
        <v>54</v>
      </c>
      <c r="BP3142" s="62">
        <v>77</v>
      </c>
      <c r="BQ3142" s="66">
        <f t="shared" si="1251"/>
        <v>54077</v>
      </c>
      <c r="BR3142" s="66">
        <f t="shared" si="1241"/>
        <v>54077</v>
      </c>
      <c r="BS3142" s="3" t="s">
        <v>3083</v>
      </c>
      <c r="CB3142" s="95"/>
      <c r="CD3142" s="38">
        <f t="shared" si="1240"/>
        <v>0</v>
      </c>
      <c r="CE3142" s="38">
        <v>14469</v>
      </c>
      <c r="CF3142" s="38">
        <v>43</v>
      </c>
      <c r="CM3142" s="51"/>
      <c r="CV3142" s="6"/>
    </row>
    <row r="3143" spans="1:100" ht="14" hidden="1" customHeight="1" outlineLevel="1" x14ac:dyDescent="0.2">
      <c r="A3143" t="s">
        <v>935</v>
      </c>
      <c r="B3143" t="s">
        <v>2313</v>
      </c>
      <c r="C3143" s="1">
        <f t="shared" si="1242"/>
        <v>27507</v>
      </c>
      <c r="D3143" s="3">
        <f>IF(N3143&gt;0, RANK(N3143,(N3143:P3143,Q3143:AE3143)),0)</f>
        <v>2</v>
      </c>
      <c r="E3143" s="3">
        <f>IF(O3143&gt;0,RANK(O3143,(N3143:P3143,Q3143:AE3143)),0)</f>
        <v>1</v>
      </c>
      <c r="F3143" s="3">
        <f>IF(P3143&gt;0,RANK(P3143,(N3143:P3143,Q3143:AE3143)),0)</f>
        <v>3</v>
      </c>
      <c r="G3143" s="1">
        <f t="shared" si="1228"/>
        <v>12744</v>
      </c>
      <c r="H3143" s="2">
        <f t="shared" si="1229"/>
        <v>0.4633002508452394</v>
      </c>
      <c r="I3143" s="2"/>
      <c r="J3143" s="2">
        <f t="shared" si="1243"/>
        <v>0.25898862107827098</v>
      </c>
      <c r="K3143" s="2">
        <f t="shared" si="1244"/>
        <v>0.72228887192351043</v>
      </c>
      <c r="L3143" s="2">
        <f t="shared" si="1245"/>
        <v>1.1378921729014432E-2</v>
      </c>
      <c r="M3143" s="2">
        <f t="shared" si="1246"/>
        <v>7.3435852692041031E-3</v>
      </c>
      <c r="N3143" s="38">
        <v>7124</v>
      </c>
      <c r="O3143" s="38">
        <v>19868</v>
      </c>
      <c r="P3143" s="38">
        <v>313</v>
      </c>
      <c r="Q3143" s="38">
        <v>138</v>
      </c>
      <c r="R3143" s="38">
        <v>64</v>
      </c>
      <c r="S3143" s="38"/>
      <c r="T3143" s="38">
        <v>0</v>
      </c>
      <c r="U3143" s="38">
        <v>0</v>
      </c>
      <c r="V3143" s="38"/>
      <c r="W3143" s="38">
        <f>IF(Copyright!B$11=1,IF(CF3143&gt;0,CF3143-T3143-U3143--SUM(X3143:AY3143),SUM(CN3143:CR3143)),SUM(CN3143:CR3143))</f>
        <v>0</v>
      </c>
      <c r="X3143" s="38">
        <v>0</v>
      </c>
      <c r="Y3143" s="38"/>
      <c r="Z3143" s="38">
        <v>0</v>
      </c>
      <c r="AA3143"/>
      <c r="AB3143" s="38"/>
      <c r="AC3143" s="38"/>
      <c r="AD3143"/>
      <c r="AE3143" s="38">
        <v>0</v>
      </c>
      <c r="AF3143" s="38"/>
      <c r="AG3143" s="38"/>
      <c r="AH3143" s="38"/>
      <c r="AI3143" s="1"/>
      <c r="AJ3143" s="38"/>
      <c r="AK3143" s="38"/>
      <c r="AL3143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BA3143" s="3">
        <f>IF(Q3143&gt;0,RANK(Q3143,(N3143:P3143,Q3143:AE3143)),0)</f>
        <v>4</v>
      </c>
      <c r="BB3143" s="3">
        <f>IF(R3143&gt;0,RANK(R3143,(N3143:P3143,Q3143:AE3143)),0)</f>
        <v>5</v>
      </c>
      <c r="BC3143" s="3">
        <f>IF(S3143&gt;0,RANK(S3143,(N3143:P3143,Q3143:AE3143)),0)</f>
        <v>0</v>
      </c>
      <c r="BD3143" s="3">
        <f>IF(T3143&gt;0,RANK(T3143,(N3143:P3143,Q3143:AE3143)),0)</f>
        <v>0</v>
      </c>
      <c r="BE3143" s="2">
        <f t="shared" si="1247"/>
        <v>5.0169047878721781E-3</v>
      </c>
      <c r="BF3143" s="2">
        <f t="shared" si="1248"/>
        <v>2.3266804813320244E-3</v>
      </c>
      <c r="BG3143" s="2">
        <f t="shared" si="1249"/>
        <v>0</v>
      </c>
      <c r="BH3143" s="2">
        <f t="shared" si="1250"/>
        <v>0</v>
      </c>
      <c r="BJ3143" t="s">
        <v>935</v>
      </c>
      <c r="BK3143" t="s">
        <v>2313</v>
      </c>
      <c r="BL3143">
        <v>1</v>
      </c>
      <c r="BN3143">
        <v>0</v>
      </c>
      <c r="BO3143" s="60">
        <v>54</v>
      </c>
      <c r="BP3143" s="62">
        <v>79</v>
      </c>
      <c r="BQ3143" s="66">
        <f t="shared" si="1251"/>
        <v>54079</v>
      </c>
      <c r="BR3143" s="66">
        <f t="shared" si="1241"/>
        <v>54079</v>
      </c>
      <c r="BS3143" s="3" t="s">
        <v>3083</v>
      </c>
      <c r="BY3143" s="73"/>
      <c r="CB3143" s="95"/>
      <c r="CD3143" s="38">
        <f t="shared" si="1240"/>
        <v>0</v>
      </c>
      <c r="CE3143" s="38">
        <v>27507</v>
      </c>
      <c r="CG3143" s="38" t="s">
        <v>3954</v>
      </c>
      <c r="CM3143" s="51"/>
      <c r="CV3143" s="6"/>
    </row>
    <row r="3144" spans="1:100" ht="14" hidden="1" customHeight="1" outlineLevel="1" x14ac:dyDescent="0.2">
      <c r="A3144" t="s">
        <v>172</v>
      </c>
      <c r="B3144" t="s">
        <v>2313</v>
      </c>
      <c r="C3144" s="1">
        <f t="shared" si="1242"/>
        <v>30966</v>
      </c>
      <c r="D3144" s="3">
        <f>IF(N3144&gt;0, RANK(N3144,(N3144:P3144,Q3144:AE3144)),0)</f>
        <v>2</v>
      </c>
      <c r="E3144" s="3">
        <f>IF(O3144&gt;0,RANK(O3144,(N3144:P3144,Q3144:AE3144)),0)</f>
        <v>1</v>
      </c>
      <c r="F3144" s="3">
        <f>IF(P3144&gt;0,RANK(P3144,(N3144:P3144,Q3144:AE3144)),0)</f>
        <v>3</v>
      </c>
      <c r="G3144" s="1">
        <f t="shared" ref="G3144:G3207" si="1252">IF(C3144&gt;0,MAX(N3144:P3144)-LARGE(N3144:P3144,2),0)</f>
        <v>16828</v>
      </c>
      <c r="H3144" s="2">
        <f t="shared" ref="H3144:H3207" si="1253">IF(C3144&gt;0,G3144/C3144,0)</f>
        <v>0.54343473487050309</v>
      </c>
      <c r="I3144" s="2"/>
      <c r="J3144" s="2">
        <f t="shared" si="1243"/>
        <v>0.22011238132144934</v>
      </c>
      <c r="K3144" s="2">
        <f t="shared" si="1244"/>
        <v>0.76354711619195248</v>
      </c>
      <c r="L3144" s="2">
        <f t="shared" si="1245"/>
        <v>1.0075566750629723E-2</v>
      </c>
      <c r="M3144" s="2">
        <f t="shared" si="1246"/>
        <v>6.264935735968407E-3</v>
      </c>
      <c r="N3144" s="38">
        <v>6816</v>
      </c>
      <c r="O3144" s="38">
        <v>23644</v>
      </c>
      <c r="P3144" s="38">
        <v>312</v>
      </c>
      <c r="Q3144" s="38">
        <v>101</v>
      </c>
      <c r="R3144" s="38">
        <v>93</v>
      </c>
      <c r="S3144" s="38"/>
      <c r="T3144" s="38">
        <v>0</v>
      </c>
      <c r="U3144" s="38">
        <v>0</v>
      </c>
      <c r="V3144" s="38"/>
      <c r="W3144" s="38">
        <f>IF(Copyright!B$11=1,IF(CF3144&gt;0,CF3144-T3144-U3144--SUM(X3144:AY3144),SUM(CN3144:CR3144)),SUM(CN3144:CR3144))</f>
        <v>0</v>
      </c>
      <c r="X3144" s="38">
        <v>0</v>
      </c>
      <c r="Y3144" s="38"/>
      <c r="Z3144" s="38">
        <v>0</v>
      </c>
      <c r="AA3144"/>
      <c r="AB3144" s="38"/>
      <c r="AC3144" s="38"/>
      <c r="AD3144"/>
      <c r="AE3144" s="38">
        <v>0</v>
      </c>
      <c r="AF3144" s="38"/>
      <c r="AG3144" s="38"/>
      <c r="AH3144" s="38"/>
      <c r="AI3144" s="1"/>
      <c r="AJ3144" s="38"/>
      <c r="AK3144" s="38"/>
      <c r="AL3144"/>
      <c r="AM3144" s="38"/>
      <c r="AN3144" s="38"/>
      <c r="AO3144" s="38"/>
      <c r="AP3144" s="38"/>
      <c r="AQ3144" s="38"/>
      <c r="AR3144" s="38"/>
      <c r="AS3144" s="38"/>
      <c r="AT3144" s="38"/>
      <c r="AU3144" s="38"/>
      <c r="AV3144" s="38"/>
      <c r="AW3144" s="38"/>
      <c r="AX3144" s="38"/>
      <c r="AY3144" s="38"/>
      <c r="BA3144" s="3">
        <f>IF(Q3144&gt;0,RANK(Q3144,(N3144:P3144,Q3144:AE3144)),0)</f>
        <v>4</v>
      </c>
      <c r="BB3144" s="3">
        <f>IF(R3144&gt;0,RANK(R3144,(N3144:P3144,Q3144:AE3144)),0)</f>
        <v>5</v>
      </c>
      <c r="BC3144" s="3">
        <f>IF(S3144&gt;0,RANK(S3144,(N3144:P3144,Q3144:AE3144)),0)</f>
        <v>0</v>
      </c>
      <c r="BD3144" s="3">
        <f>IF(T3144&gt;0,RANK(T3144,(N3144:P3144,Q3144:AE3144)),0)</f>
        <v>0</v>
      </c>
      <c r="BE3144" s="2">
        <f t="shared" si="1247"/>
        <v>3.2616418006846219E-3</v>
      </c>
      <c r="BF3144" s="2">
        <f t="shared" si="1248"/>
        <v>3.0032939352838597E-3</v>
      </c>
      <c r="BG3144" s="2">
        <f t="shared" si="1249"/>
        <v>0</v>
      </c>
      <c r="BH3144" s="2">
        <f t="shared" si="1250"/>
        <v>0</v>
      </c>
      <c r="BJ3144" t="s">
        <v>172</v>
      </c>
      <c r="BK3144" t="s">
        <v>2313</v>
      </c>
      <c r="BL3144">
        <v>1</v>
      </c>
      <c r="BN3144">
        <v>0</v>
      </c>
      <c r="BO3144" s="60">
        <v>54</v>
      </c>
      <c r="BP3144" s="62">
        <v>81</v>
      </c>
      <c r="BQ3144" s="66">
        <f t="shared" si="1251"/>
        <v>54081</v>
      </c>
      <c r="BR3144" s="66">
        <f t="shared" si="1241"/>
        <v>54081</v>
      </c>
      <c r="BS3144" s="3" t="s">
        <v>3083</v>
      </c>
      <c r="CD3144" s="38">
        <f t="shared" si="1240"/>
        <v>30966</v>
      </c>
      <c r="CM3144" s="51"/>
      <c r="CV3144" s="6"/>
    </row>
    <row r="3145" spans="1:100" ht="14" hidden="1" customHeight="1" outlineLevel="1" x14ac:dyDescent="0.2">
      <c r="A3145" t="s">
        <v>1435</v>
      </c>
      <c r="B3145" t="s">
        <v>2313</v>
      </c>
      <c r="C3145" s="1">
        <f t="shared" si="1242"/>
        <v>11594</v>
      </c>
      <c r="D3145" s="3">
        <f>IF(N3145&gt;0, RANK(N3145,(N3145:P3145,Q3145:AE3145)),0)</f>
        <v>2</v>
      </c>
      <c r="E3145" s="3">
        <f>IF(O3145&gt;0,RANK(O3145,(N3145:P3145,Q3145:AE3145)),0)</f>
        <v>1</v>
      </c>
      <c r="F3145" s="3">
        <f>IF(P3145&gt;0,RANK(P3145,(N3145:P3145,Q3145:AE3145)),0)</f>
        <v>3</v>
      </c>
      <c r="G3145" s="1">
        <f t="shared" si="1252"/>
        <v>5348</v>
      </c>
      <c r="H3145" s="2">
        <f t="shared" si="1253"/>
        <v>0.46127307227876485</v>
      </c>
      <c r="I3145" s="2"/>
      <c r="J3145" s="2">
        <f t="shared" si="1243"/>
        <v>0.2594445402794549</v>
      </c>
      <c r="K3145" s="2">
        <f t="shared" si="1244"/>
        <v>0.72071761255821976</v>
      </c>
      <c r="L3145" s="2">
        <f t="shared" si="1245"/>
        <v>1.3455235466620665E-2</v>
      </c>
      <c r="M3145" s="2">
        <f t="shared" si="1246"/>
        <v>6.3826116957046188E-3</v>
      </c>
      <c r="N3145" s="38">
        <v>3008</v>
      </c>
      <c r="O3145" s="38">
        <v>8356</v>
      </c>
      <c r="P3145" s="38">
        <v>156</v>
      </c>
      <c r="Q3145" s="38">
        <v>43</v>
      </c>
      <c r="R3145" s="38">
        <v>31</v>
      </c>
      <c r="S3145" s="38"/>
      <c r="T3145" s="38">
        <v>0</v>
      </c>
      <c r="U3145" s="38">
        <v>0</v>
      </c>
      <c r="V3145" s="38"/>
      <c r="W3145" s="38">
        <f>IF(Copyright!B$11=1,IF(CF3145&gt;0,CF3145-T3145-U3145--SUM(X3145:AY3145),SUM(CN3145:CR3145)),SUM(CN3145:CR3145))</f>
        <v>0</v>
      </c>
      <c r="X3145" s="38">
        <v>0</v>
      </c>
      <c r="Y3145" s="38"/>
      <c r="Z3145" s="38">
        <v>0</v>
      </c>
      <c r="AA3145"/>
      <c r="AB3145" s="38"/>
      <c r="AC3145" s="38"/>
      <c r="AD3145"/>
      <c r="AE3145" s="38">
        <v>0</v>
      </c>
      <c r="AF3145" s="38"/>
      <c r="AG3145" s="38"/>
      <c r="AH3145" s="38"/>
      <c r="AI3145" s="1"/>
      <c r="AJ3145" s="38"/>
      <c r="AK3145" s="38"/>
      <c r="AL3145"/>
      <c r="AM3145" s="38"/>
      <c r="AN3145" s="38"/>
      <c r="AO3145" s="38"/>
      <c r="AP3145" s="38"/>
      <c r="AQ3145" s="38"/>
      <c r="AR3145" s="38"/>
      <c r="AS3145" s="38"/>
      <c r="AT3145" s="38"/>
      <c r="AU3145" s="38"/>
      <c r="AV3145" s="38"/>
      <c r="AW3145" s="38"/>
      <c r="AX3145" s="38"/>
      <c r="AY3145" s="38"/>
      <c r="BA3145" s="3">
        <f>IF(Q3145&gt;0,RANK(Q3145,(N3145:P3145,Q3145:AE3145)),0)</f>
        <v>4</v>
      </c>
      <c r="BB3145" s="3">
        <f>IF(R3145&gt;0,RANK(R3145,(N3145:P3145,Q3145:AE3145)),0)</f>
        <v>5</v>
      </c>
      <c r="BC3145" s="3">
        <f>IF(S3145&gt;0,RANK(S3145,(N3145:P3145,Q3145:AE3145)),0)</f>
        <v>0</v>
      </c>
      <c r="BD3145" s="3">
        <f>IF(T3145&gt;0,RANK(T3145,(N3145:P3145,Q3145:AE3145)),0)</f>
        <v>0</v>
      </c>
      <c r="BE3145" s="2">
        <f t="shared" si="1247"/>
        <v>3.7088149042608246E-3</v>
      </c>
      <c r="BF3145" s="2">
        <f t="shared" si="1248"/>
        <v>2.6737967914438501E-3</v>
      </c>
      <c r="BG3145" s="2">
        <f t="shared" si="1249"/>
        <v>0</v>
      </c>
      <c r="BH3145" s="2">
        <f t="shared" si="1250"/>
        <v>0</v>
      </c>
      <c r="BJ3145" t="s">
        <v>1435</v>
      </c>
      <c r="BK3145" t="s">
        <v>2313</v>
      </c>
      <c r="BL3145">
        <v>2</v>
      </c>
      <c r="BN3145">
        <v>0</v>
      </c>
      <c r="BO3145" s="60">
        <v>54</v>
      </c>
      <c r="BP3145" s="62">
        <v>83</v>
      </c>
      <c r="BQ3145" s="66">
        <f t="shared" si="1251"/>
        <v>54083</v>
      </c>
      <c r="BR3145" s="66">
        <f t="shared" si="1241"/>
        <v>54083</v>
      </c>
      <c r="BS3145" s="3" t="s">
        <v>3083</v>
      </c>
      <c r="CD3145" s="38">
        <f t="shared" si="1240"/>
        <v>11594</v>
      </c>
      <c r="CM3145" s="51"/>
      <c r="CV3145" s="6"/>
    </row>
    <row r="3146" spans="1:100" ht="14" hidden="1" customHeight="1" outlineLevel="1" x14ac:dyDescent="0.2">
      <c r="A3146" t="s">
        <v>2348</v>
      </c>
      <c r="B3146" t="s">
        <v>2313</v>
      </c>
      <c r="C3146" s="1">
        <f t="shared" si="1242"/>
        <v>4050</v>
      </c>
      <c r="D3146" s="3">
        <f>IF(N3146&gt;0, RANK(N3146,(N3146:P3146,Q3146:AE3146)),0)</f>
        <v>2</v>
      </c>
      <c r="E3146" s="3">
        <f>IF(O3146&gt;0,RANK(O3146,(N3146:P3146,Q3146:AE3146)),0)</f>
        <v>1</v>
      </c>
      <c r="F3146" s="3">
        <f>IF(P3146&gt;0,RANK(P3146,(N3146:P3146,Q3146:AE3146)),0)</f>
        <v>3</v>
      </c>
      <c r="G3146" s="1">
        <f t="shared" si="1252"/>
        <v>2956</v>
      </c>
      <c r="H3146" s="2">
        <f t="shared" si="1253"/>
        <v>0.72987654320987649</v>
      </c>
      <c r="I3146" s="2"/>
      <c r="J3146" s="2">
        <f t="shared" si="1243"/>
        <v>0.12765432098765431</v>
      </c>
      <c r="K3146" s="2">
        <f t="shared" si="1244"/>
        <v>0.85753086419753088</v>
      </c>
      <c r="L3146" s="2">
        <f t="shared" si="1245"/>
        <v>9.876543209876543E-3</v>
      </c>
      <c r="M3146" s="2">
        <f t="shared" si="1246"/>
        <v>4.9382716049382932E-3</v>
      </c>
      <c r="N3146" s="38">
        <v>517</v>
      </c>
      <c r="O3146" s="38">
        <v>3473</v>
      </c>
      <c r="P3146" s="38">
        <v>40</v>
      </c>
      <c r="Q3146" s="38">
        <v>9</v>
      </c>
      <c r="R3146" s="38">
        <v>11</v>
      </c>
      <c r="S3146" s="38"/>
      <c r="T3146" s="38">
        <v>0</v>
      </c>
      <c r="U3146" s="38">
        <v>0</v>
      </c>
      <c r="V3146" s="38"/>
      <c r="W3146" s="38">
        <f>IF(Copyright!B$11=1,IF(CF3146&gt;0,CF3146-T3146-U3146--SUM(X3146:AY3146),SUM(CN3146:CR3146)),SUM(CN3146:CR3146))</f>
        <v>0</v>
      </c>
      <c r="X3146" s="38">
        <v>0</v>
      </c>
      <c r="Y3146" s="38"/>
      <c r="Z3146" s="38">
        <v>0</v>
      </c>
      <c r="AA3146"/>
      <c r="AB3146" s="38"/>
      <c r="AC3146" s="38"/>
      <c r="AD3146"/>
      <c r="AE3146" s="38">
        <v>0</v>
      </c>
      <c r="AF3146" s="38"/>
      <c r="AG3146" s="38"/>
      <c r="AH3146" s="38"/>
      <c r="AI3146" s="1"/>
      <c r="AJ3146" s="38"/>
      <c r="AK3146" s="38"/>
      <c r="AL3146"/>
      <c r="AM3146" s="38"/>
      <c r="AN3146" s="38"/>
      <c r="AO3146" s="38"/>
      <c r="AP3146" s="38"/>
      <c r="AQ3146" s="38"/>
      <c r="AR3146" s="38"/>
      <c r="AS3146" s="38"/>
      <c r="AT3146" s="38"/>
      <c r="AU3146" s="38"/>
      <c r="AV3146" s="38"/>
      <c r="AW3146" s="38"/>
      <c r="AX3146" s="38"/>
      <c r="AY3146" s="38"/>
      <c r="BA3146" s="3">
        <f>IF(Q3146&gt;0,RANK(Q3146,(N3146:P3146,Q3146:AE3146)),0)</f>
        <v>5</v>
      </c>
      <c r="BB3146" s="3">
        <f>IF(R3146&gt;0,RANK(R3146,(N3146:P3146,Q3146:AE3146)),0)</f>
        <v>4</v>
      </c>
      <c r="BC3146" s="3">
        <f>IF(S3146&gt;0,RANK(S3146,(N3146:P3146,Q3146:AE3146)),0)</f>
        <v>0</v>
      </c>
      <c r="BD3146" s="3">
        <f>IF(T3146&gt;0,RANK(T3146,(N3146:P3146,Q3146:AE3146)),0)</f>
        <v>0</v>
      </c>
      <c r="BE3146" s="2">
        <f t="shared" si="1247"/>
        <v>2.2222222222222222E-3</v>
      </c>
      <c r="BF3146" s="2">
        <f t="shared" si="1248"/>
        <v>2.7160493827160493E-3</v>
      </c>
      <c r="BG3146" s="2">
        <f t="shared" si="1249"/>
        <v>0</v>
      </c>
      <c r="BH3146" s="2">
        <f t="shared" si="1250"/>
        <v>0</v>
      </c>
      <c r="BJ3146" t="s">
        <v>2348</v>
      </c>
      <c r="BK3146" t="s">
        <v>2313</v>
      </c>
      <c r="BL3146">
        <v>2</v>
      </c>
      <c r="BN3146">
        <v>0</v>
      </c>
      <c r="BO3146" s="60">
        <v>54</v>
      </c>
      <c r="BP3146" s="62">
        <v>85</v>
      </c>
      <c r="BQ3146" s="66">
        <f t="shared" si="1251"/>
        <v>54085</v>
      </c>
      <c r="BR3146" s="66">
        <f t="shared" si="1241"/>
        <v>54085</v>
      </c>
      <c r="BS3146" s="3" t="s">
        <v>3083</v>
      </c>
      <c r="CD3146" s="38">
        <f t="shared" si="1240"/>
        <v>4050</v>
      </c>
      <c r="CM3146" s="51"/>
      <c r="CV3146" s="6"/>
    </row>
    <row r="3147" spans="1:100" ht="14" hidden="1" customHeight="1" outlineLevel="1" x14ac:dyDescent="0.2">
      <c r="A3147" t="s">
        <v>1002</v>
      </c>
      <c r="B3147" t="s">
        <v>2313</v>
      </c>
      <c r="C3147" s="1">
        <f t="shared" si="1242"/>
        <v>5521</v>
      </c>
      <c r="D3147" s="3">
        <f>IF(N3147&gt;0, RANK(N3147,(N3147:P3147,Q3147:AE3147)),0)</f>
        <v>2</v>
      </c>
      <c r="E3147" s="3">
        <f>IF(O3147&gt;0,RANK(O3147,(N3147:P3147,Q3147:AE3147)),0)</f>
        <v>1</v>
      </c>
      <c r="F3147" s="3">
        <f>IF(P3147&gt;0,RANK(P3147,(N3147:P3147,Q3147:AE3147)),0)</f>
        <v>3</v>
      </c>
      <c r="G3147" s="1">
        <f t="shared" si="1252"/>
        <v>2971</v>
      </c>
      <c r="H3147" s="2">
        <f t="shared" si="1253"/>
        <v>0.53812715087846408</v>
      </c>
      <c r="I3147" s="2"/>
      <c r="J3147" s="2">
        <f t="shared" si="1243"/>
        <v>0.22061220793334541</v>
      </c>
      <c r="K3147" s="2">
        <f t="shared" si="1244"/>
        <v>0.75873935881180943</v>
      </c>
      <c r="L3147" s="2">
        <f t="shared" si="1245"/>
        <v>1.4309001992392682E-2</v>
      </c>
      <c r="M3147" s="2">
        <f t="shared" si="1246"/>
        <v>6.3394312624524291E-3</v>
      </c>
      <c r="N3147" s="38">
        <v>1218</v>
      </c>
      <c r="O3147" s="38">
        <v>4189</v>
      </c>
      <c r="P3147" s="38">
        <v>79</v>
      </c>
      <c r="Q3147" s="38">
        <v>17</v>
      </c>
      <c r="R3147" s="38">
        <v>18</v>
      </c>
      <c r="S3147" s="38"/>
      <c r="T3147" s="38">
        <v>0</v>
      </c>
      <c r="U3147" s="38">
        <v>0</v>
      </c>
      <c r="V3147" s="38"/>
      <c r="W3147" s="38">
        <f>IF(Copyright!B$11=1,IF(CF3147&gt;0,CF3147-T3147-U3147--SUM(X3147:AY3147),SUM(CN3147:CR3147)),SUM(CN3147:CR3147))</f>
        <v>0</v>
      </c>
      <c r="X3147" s="38">
        <v>0</v>
      </c>
      <c r="Y3147" s="38"/>
      <c r="Z3147" s="38">
        <v>0</v>
      </c>
      <c r="AA3147"/>
      <c r="AB3147" s="38"/>
      <c r="AC3147" s="38"/>
      <c r="AD3147"/>
      <c r="AE3147" s="38">
        <v>0</v>
      </c>
      <c r="AF3147" s="38"/>
      <c r="AG3147" s="38"/>
      <c r="AH3147" s="38"/>
      <c r="AI3147" s="1"/>
      <c r="AJ3147" s="38"/>
      <c r="AK3147" s="38"/>
      <c r="AL3147"/>
      <c r="AM3147" s="38"/>
      <c r="AN3147" s="38"/>
      <c r="AO3147" s="38"/>
      <c r="AP3147" s="38"/>
      <c r="AQ3147" s="38"/>
      <c r="AR3147" s="38"/>
      <c r="AS3147" s="38"/>
      <c r="AT3147" s="38"/>
      <c r="AU3147" s="38"/>
      <c r="AV3147" s="38"/>
      <c r="AW3147" s="38"/>
      <c r="AX3147" s="38"/>
      <c r="AY3147" s="38"/>
      <c r="BA3147" s="3">
        <f>IF(Q3147&gt;0,RANK(Q3147,(N3147:P3147,Q3147:AE3147)),0)</f>
        <v>5</v>
      </c>
      <c r="BB3147" s="3">
        <f>IF(R3147&gt;0,RANK(R3147,(N3147:P3147,Q3147:AE3147)),0)</f>
        <v>4</v>
      </c>
      <c r="BC3147" s="3">
        <f>IF(S3147&gt;0,RANK(S3147,(N3147:P3147,Q3147:AE3147)),0)</f>
        <v>0</v>
      </c>
      <c r="BD3147" s="3">
        <f>IF(T3147&gt;0,RANK(T3147,(N3147:P3147,Q3147:AE3147)),0)</f>
        <v>0</v>
      </c>
      <c r="BE3147" s="2">
        <f t="shared" si="1247"/>
        <v>3.0791523274769062E-3</v>
      </c>
      <c r="BF3147" s="2">
        <f t="shared" si="1248"/>
        <v>3.2602789349755481E-3</v>
      </c>
      <c r="BG3147" s="2">
        <f t="shared" si="1249"/>
        <v>0</v>
      </c>
      <c r="BH3147" s="2">
        <f t="shared" si="1250"/>
        <v>0</v>
      </c>
      <c r="BJ3147" t="s">
        <v>1002</v>
      </c>
      <c r="BK3147" t="s">
        <v>2313</v>
      </c>
      <c r="BL3147">
        <v>1</v>
      </c>
      <c r="BN3147">
        <v>0</v>
      </c>
      <c r="BO3147" s="60">
        <v>54</v>
      </c>
      <c r="BP3147" s="62">
        <v>87</v>
      </c>
      <c r="BQ3147" s="66">
        <f t="shared" si="1251"/>
        <v>54087</v>
      </c>
      <c r="BR3147" s="66">
        <f t="shared" si="1241"/>
        <v>54087</v>
      </c>
      <c r="BS3147" s="3" t="s">
        <v>3083</v>
      </c>
      <c r="CD3147" s="38">
        <f t="shared" si="1240"/>
        <v>5521</v>
      </c>
      <c r="CM3147" s="51"/>
      <c r="CV3147" s="6"/>
    </row>
    <row r="3148" spans="1:100" ht="14" hidden="1" customHeight="1" outlineLevel="1" x14ac:dyDescent="0.2">
      <c r="A3148" t="s">
        <v>290</v>
      </c>
      <c r="B3148" t="s">
        <v>2313</v>
      </c>
      <c r="C3148" s="1">
        <f t="shared" si="1242"/>
        <v>5264</v>
      </c>
      <c r="D3148" s="3">
        <f>IF(N3148&gt;0, RANK(N3148,(N3148:P3148,Q3148:AE3148)),0)</f>
        <v>2</v>
      </c>
      <c r="E3148" s="3">
        <f>IF(O3148&gt;0,RANK(O3148,(N3148:P3148,Q3148:AE3148)),0)</f>
        <v>1</v>
      </c>
      <c r="F3148" s="3">
        <f>IF(P3148&gt;0,RANK(P3148,(N3148:P3148,Q3148:AE3148)),0)</f>
        <v>3</v>
      </c>
      <c r="G3148" s="1">
        <f t="shared" si="1252"/>
        <v>2705</v>
      </c>
      <c r="H3148" s="2">
        <f t="shared" si="1253"/>
        <v>0.51386778115501519</v>
      </c>
      <c r="I3148" s="2"/>
      <c r="J3148" s="2">
        <f t="shared" si="1243"/>
        <v>0.23290273556231003</v>
      </c>
      <c r="K3148" s="2">
        <f t="shared" si="1244"/>
        <v>0.74677051671732519</v>
      </c>
      <c r="L3148" s="2">
        <f t="shared" si="1245"/>
        <v>1.3677811550151976E-2</v>
      </c>
      <c r="M3148" s="2">
        <f t="shared" si="1246"/>
        <v>6.6489361702128259E-3</v>
      </c>
      <c r="N3148" s="38">
        <v>1226</v>
      </c>
      <c r="O3148" s="38">
        <v>3931</v>
      </c>
      <c r="P3148" s="38">
        <v>72</v>
      </c>
      <c r="Q3148" s="38">
        <v>18</v>
      </c>
      <c r="R3148" s="38">
        <v>17</v>
      </c>
      <c r="S3148" s="38"/>
      <c r="T3148" s="38">
        <v>0</v>
      </c>
      <c r="U3148" s="38">
        <v>0</v>
      </c>
      <c r="V3148" s="38"/>
      <c r="W3148" s="38">
        <f>IF(Copyright!B$11=1,IF(CF3148&gt;0,CF3148-T3148-U3148--SUM(X3148:AY3148),SUM(CN3148:CR3148)),SUM(CN3148:CR3148))</f>
        <v>0</v>
      </c>
      <c r="X3148" s="38">
        <v>0</v>
      </c>
      <c r="Y3148" s="38"/>
      <c r="Z3148" s="38">
        <v>0</v>
      </c>
      <c r="AA3148"/>
      <c r="AB3148" s="38"/>
      <c r="AC3148" s="38"/>
      <c r="AD3148"/>
      <c r="AE3148" s="38">
        <v>0</v>
      </c>
      <c r="AF3148" s="38"/>
      <c r="AG3148" s="38"/>
      <c r="AH3148" s="38"/>
      <c r="AI3148" s="1"/>
      <c r="AJ3148" s="38"/>
      <c r="AK3148" s="38"/>
      <c r="AL3148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BA3148" s="3">
        <f>IF(Q3148&gt;0,RANK(Q3148,(N3148:P3148,Q3148:AE3148)),0)</f>
        <v>4</v>
      </c>
      <c r="BB3148" s="3">
        <f>IF(R3148&gt;0,RANK(R3148,(N3148:P3148,Q3148:AE3148)),0)</f>
        <v>5</v>
      </c>
      <c r="BC3148" s="3">
        <f>IF(S3148&gt;0,RANK(S3148,(N3148:P3148,Q3148:AE3148)),0)</f>
        <v>0</v>
      </c>
      <c r="BD3148" s="3">
        <f>IF(T3148&gt;0,RANK(T3148,(N3148:P3148,Q3148:AE3148)),0)</f>
        <v>0</v>
      </c>
      <c r="BE3148" s="2">
        <f t="shared" si="1247"/>
        <v>3.419452887537994E-3</v>
      </c>
      <c r="BF3148" s="2">
        <f t="shared" si="1248"/>
        <v>3.2294832826747721E-3</v>
      </c>
      <c r="BG3148" s="2">
        <f t="shared" si="1249"/>
        <v>0</v>
      </c>
      <c r="BH3148" s="2">
        <f t="shared" si="1250"/>
        <v>0</v>
      </c>
      <c r="BJ3148" t="s">
        <v>290</v>
      </c>
      <c r="BK3148" t="s">
        <v>2313</v>
      </c>
      <c r="BL3148">
        <v>1</v>
      </c>
      <c r="BN3148">
        <v>0</v>
      </c>
      <c r="BO3148" s="60">
        <v>54</v>
      </c>
      <c r="BP3148" s="62">
        <v>89</v>
      </c>
      <c r="BQ3148" s="66">
        <f t="shared" si="1251"/>
        <v>54089</v>
      </c>
      <c r="BR3148" s="66">
        <f t="shared" si="1241"/>
        <v>54089</v>
      </c>
      <c r="BS3148" s="3" t="s">
        <v>3083</v>
      </c>
      <c r="CD3148" s="38">
        <f t="shared" si="1240"/>
        <v>5264</v>
      </c>
      <c r="CM3148" s="51"/>
      <c r="CV3148" s="6"/>
    </row>
    <row r="3149" spans="1:100" ht="14" hidden="1" customHeight="1" outlineLevel="1" x14ac:dyDescent="0.2">
      <c r="A3149" t="s">
        <v>1119</v>
      </c>
      <c r="B3149" t="s">
        <v>2313</v>
      </c>
      <c r="C3149" s="1">
        <f t="shared" si="1242"/>
        <v>7289</v>
      </c>
      <c r="D3149" s="3">
        <f>IF(N3149&gt;0, RANK(N3149,(N3149:P3149,Q3149:AE3149)),0)</f>
        <v>2</v>
      </c>
      <c r="E3149" s="3">
        <f>IF(O3149&gt;0,RANK(O3149,(N3149:P3149,Q3149:AE3149)),0)</f>
        <v>1</v>
      </c>
      <c r="F3149" s="3">
        <f>IF(P3149&gt;0,RANK(P3149,(N3149:P3149,Q3149:AE3149)),0)</f>
        <v>3</v>
      </c>
      <c r="G3149" s="1">
        <f t="shared" si="1252"/>
        <v>3728</v>
      </c>
      <c r="H3149" s="2">
        <f t="shared" si="1253"/>
        <v>0.51145561805460282</v>
      </c>
      <c r="I3149" s="2"/>
      <c r="J3149" s="2">
        <f t="shared" si="1243"/>
        <v>0.23240499382631363</v>
      </c>
      <c r="K3149" s="2">
        <f t="shared" si="1244"/>
        <v>0.74386061188091646</v>
      </c>
      <c r="L3149" s="2">
        <f t="shared" si="1245"/>
        <v>1.3719303059404582E-2</v>
      </c>
      <c r="M3149" s="2">
        <f t="shared" si="1246"/>
        <v>1.0015091233365329E-2</v>
      </c>
      <c r="N3149" s="38">
        <v>1694</v>
      </c>
      <c r="O3149" s="38">
        <v>5422</v>
      </c>
      <c r="P3149" s="38">
        <v>100</v>
      </c>
      <c r="Q3149" s="38">
        <v>28</v>
      </c>
      <c r="R3149" s="38">
        <v>21</v>
      </c>
      <c r="S3149" s="38"/>
      <c r="T3149" s="38">
        <v>0</v>
      </c>
      <c r="U3149" s="38">
        <v>0</v>
      </c>
      <c r="V3149" s="38"/>
      <c r="W3149" s="38">
        <f>IF(Copyright!B$11=1,IF(CF3149&gt;0,CF3149-T3149-U3149--SUM(X3149:AY3149),SUM(CN3149:CR3149)),SUM(CN3149:CR3149))</f>
        <v>24</v>
      </c>
      <c r="X3149" s="38">
        <v>0</v>
      </c>
      <c r="Y3149" s="38"/>
      <c r="Z3149" s="38">
        <v>0</v>
      </c>
      <c r="AA3149"/>
      <c r="AB3149" s="38"/>
      <c r="AC3149" s="38"/>
      <c r="AD3149"/>
      <c r="AE3149" s="38">
        <v>0</v>
      </c>
      <c r="AF3149" s="38"/>
      <c r="AG3149" s="38"/>
      <c r="AH3149" s="38"/>
      <c r="AI3149" s="1"/>
      <c r="AJ3149" s="38"/>
      <c r="AK3149" s="38"/>
      <c r="AL3149"/>
      <c r="AM3149" s="38"/>
      <c r="AN3149" s="38"/>
      <c r="AO3149" s="38"/>
      <c r="AP3149" s="38"/>
      <c r="AQ3149" s="38"/>
      <c r="AR3149" s="38"/>
      <c r="AS3149" s="38"/>
      <c r="AT3149" s="38"/>
      <c r="AU3149" s="38"/>
      <c r="AV3149" s="38"/>
      <c r="AW3149" s="38"/>
      <c r="AX3149" s="38"/>
      <c r="AY3149" s="38"/>
      <c r="BA3149" s="3">
        <f>IF(Q3149&gt;0,RANK(Q3149,(N3149:P3149,Q3149:AE3149)),0)</f>
        <v>4</v>
      </c>
      <c r="BB3149" s="3">
        <f>IF(R3149&gt;0,RANK(R3149,(N3149:P3149,Q3149:AE3149)),0)</f>
        <v>6</v>
      </c>
      <c r="BC3149" s="3">
        <f>IF(S3149&gt;0,RANK(S3149,(N3149:P3149,Q3149:AE3149)),0)</f>
        <v>0</v>
      </c>
      <c r="BD3149" s="3">
        <f>IF(T3149&gt;0,RANK(T3149,(N3149:P3149,Q3149:AE3149)),0)</f>
        <v>0</v>
      </c>
      <c r="BE3149" s="2">
        <f t="shared" si="1247"/>
        <v>3.8414048566332831E-3</v>
      </c>
      <c r="BF3149" s="2">
        <f t="shared" si="1248"/>
        <v>2.8810536424749623E-3</v>
      </c>
      <c r="BG3149" s="2">
        <f t="shared" si="1249"/>
        <v>0</v>
      </c>
      <c r="BH3149" s="2">
        <f t="shared" si="1250"/>
        <v>0</v>
      </c>
      <c r="BJ3149" t="s">
        <v>1119</v>
      </c>
      <c r="BK3149" t="s">
        <v>2313</v>
      </c>
      <c r="BL3149">
        <v>2</v>
      </c>
      <c r="BN3149">
        <v>0</v>
      </c>
      <c r="BO3149" s="60">
        <v>54</v>
      </c>
      <c r="BP3149" s="62">
        <v>91</v>
      </c>
      <c r="BQ3149" s="66">
        <f t="shared" si="1251"/>
        <v>54091</v>
      </c>
      <c r="BR3149" s="66">
        <f t="shared" si="1241"/>
        <v>54091</v>
      </c>
      <c r="BS3149" s="3" t="s">
        <v>3083</v>
      </c>
      <c r="CB3149" s="95"/>
      <c r="CD3149" s="38">
        <f t="shared" si="1240"/>
        <v>0</v>
      </c>
      <c r="CE3149" s="38">
        <v>7289</v>
      </c>
      <c r="CF3149" s="38">
        <v>24</v>
      </c>
      <c r="CM3149" s="51"/>
      <c r="CV3149" s="6"/>
    </row>
    <row r="3150" spans="1:100" ht="14" hidden="1" customHeight="1" outlineLevel="1" x14ac:dyDescent="0.2">
      <c r="A3150" t="s">
        <v>818</v>
      </c>
      <c r="B3150" t="s">
        <v>2313</v>
      </c>
      <c r="C3150" s="1">
        <f t="shared" si="1242"/>
        <v>3636</v>
      </c>
      <c r="D3150" s="3">
        <f>IF(N3150&gt;0, RANK(N3150,(N3150:P3150,Q3150:AE3150)),0)</f>
        <v>2</v>
      </c>
      <c r="E3150" s="3">
        <f>IF(O3150&gt;0,RANK(O3150,(N3150:P3150,Q3150:AE3150)),0)</f>
        <v>1</v>
      </c>
      <c r="F3150" s="3">
        <f>IF(P3150&gt;0,RANK(P3150,(N3150:P3150,Q3150:AE3150)),0)</f>
        <v>3</v>
      </c>
      <c r="G3150" s="1">
        <f t="shared" si="1252"/>
        <v>1779</v>
      </c>
      <c r="H3150" s="2">
        <f t="shared" si="1253"/>
        <v>0.48927392739273928</v>
      </c>
      <c r="I3150" s="2"/>
      <c r="J3150" s="2">
        <f t="shared" si="1243"/>
        <v>0.24477447744774478</v>
      </c>
      <c r="K3150" s="2">
        <f t="shared" si="1244"/>
        <v>0.73404840484048406</v>
      </c>
      <c r="L3150" s="2">
        <f t="shared" si="1245"/>
        <v>1.0176017601760175E-2</v>
      </c>
      <c r="M3150" s="2">
        <f t="shared" si="1246"/>
        <v>1.1001100110011045E-2</v>
      </c>
      <c r="N3150" s="38">
        <v>890</v>
      </c>
      <c r="O3150" s="38">
        <v>2669</v>
      </c>
      <c r="P3150" s="38">
        <v>37</v>
      </c>
      <c r="Q3150" s="38">
        <v>13</v>
      </c>
      <c r="R3150" s="38">
        <v>27</v>
      </c>
      <c r="S3150" s="38"/>
      <c r="T3150" s="38">
        <v>0</v>
      </c>
      <c r="U3150" s="38">
        <v>0</v>
      </c>
      <c r="V3150" s="38"/>
      <c r="W3150" s="38">
        <f>IF(Copyright!B$11=1,IF(CF3150&gt;0,CF3150-T3150-U3150--SUM(X3150:AY3150),SUM(CN3150:CR3150)),SUM(CN3150:CR3150))</f>
        <v>0</v>
      </c>
      <c r="X3150" s="38">
        <v>0</v>
      </c>
      <c r="Y3150" s="38"/>
      <c r="Z3150" s="38">
        <v>0</v>
      </c>
      <c r="AA3150"/>
      <c r="AB3150" s="38"/>
      <c r="AC3150" s="38"/>
      <c r="AD3150"/>
      <c r="AE3150" s="38">
        <v>0</v>
      </c>
      <c r="AF3150" s="38"/>
      <c r="AG3150" s="38"/>
      <c r="AH3150" s="38"/>
      <c r="AI3150" s="1"/>
      <c r="AJ3150" s="38"/>
      <c r="AK3150" s="38"/>
      <c r="AL3150"/>
      <c r="AM3150" s="38"/>
      <c r="AN3150" s="38"/>
      <c r="AO3150" s="38"/>
      <c r="AP3150" s="38"/>
      <c r="AQ3150" s="38"/>
      <c r="AR3150" s="38"/>
      <c r="AS3150" s="38"/>
      <c r="AT3150" s="38"/>
      <c r="AU3150" s="38"/>
      <c r="AV3150" s="38"/>
      <c r="AW3150" s="38"/>
      <c r="AX3150" s="38"/>
      <c r="AY3150" s="38"/>
      <c r="BA3150" s="3">
        <f>IF(Q3150&gt;0,RANK(Q3150,(N3150:P3150,Q3150:AE3150)),0)</f>
        <v>5</v>
      </c>
      <c r="BB3150" s="3">
        <f>IF(R3150&gt;0,RANK(R3150,(N3150:P3150,Q3150:AE3150)),0)</f>
        <v>4</v>
      </c>
      <c r="BC3150" s="3">
        <f>IF(S3150&gt;0,RANK(S3150,(N3150:P3150,Q3150:AE3150)),0)</f>
        <v>0</v>
      </c>
      <c r="BD3150" s="3">
        <f>IF(T3150&gt;0,RANK(T3150,(N3150:P3150,Q3150:AE3150)),0)</f>
        <v>0</v>
      </c>
      <c r="BE3150" s="2">
        <f t="shared" si="1247"/>
        <v>3.5753575357535755E-3</v>
      </c>
      <c r="BF3150" s="2">
        <f t="shared" si="1248"/>
        <v>7.4257425742574254E-3</v>
      </c>
      <c r="BG3150" s="2">
        <f t="shared" si="1249"/>
        <v>0</v>
      </c>
      <c r="BH3150" s="2">
        <f t="shared" si="1250"/>
        <v>0</v>
      </c>
      <c r="BJ3150" t="s">
        <v>818</v>
      </c>
      <c r="BK3150" t="s">
        <v>2313</v>
      </c>
      <c r="BL3150">
        <v>2</v>
      </c>
      <c r="BN3150">
        <v>0</v>
      </c>
      <c r="BO3150" s="60">
        <v>54</v>
      </c>
      <c r="BP3150" s="62">
        <v>93</v>
      </c>
      <c r="BQ3150" s="66">
        <f t="shared" si="1251"/>
        <v>54093</v>
      </c>
      <c r="BR3150" s="66">
        <f t="shared" si="1241"/>
        <v>54093</v>
      </c>
      <c r="BS3150" s="3" t="s">
        <v>3083</v>
      </c>
      <c r="CD3150" s="38">
        <f t="shared" si="1240"/>
        <v>3636</v>
      </c>
      <c r="CM3150" s="51"/>
      <c r="CV3150" s="6"/>
    </row>
    <row r="3151" spans="1:100" ht="14" hidden="1" customHeight="1" outlineLevel="1" x14ac:dyDescent="0.2">
      <c r="A3151" t="s">
        <v>819</v>
      </c>
      <c r="B3151" t="s">
        <v>2313</v>
      </c>
      <c r="C3151" s="1">
        <f t="shared" si="1242"/>
        <v>3617</v>
      </c>
      <c r="D3151" s="3">
        <f>IF(N3151&gt;0, RANK(N3151,(N3151:P3151,Q3151:AE3151)),0)</f>
        <v>2</v>
      </c>
      <c r="E3151" s="3">
        <f>IF(O3151&gt;0,RANK(O3151,(N3151:P3151,Q3151:AE3151)),0)</f>
        <v>1</v>
      </c>
      <c r="F3151" s="3">
        <f>IF(P3151&gt;0,RANK(P3151,(N3151:P3151,Q3151:AE3151)),0)</f>
        <v>3</v>
      </c>
      <c r="G3151" s="1">
        <f t="shared" si="1252"/>
        <v>2437</v>
      </c>
      <c r="H3151" s="2">
        <f t="shared" si="1253"/>
        <v>0.67376278683992263</v>
      </c>
      <c r="I3151" s="2"/>
      <c r="J3151" s="2">
        <f t="shared" si="1243"/>
        <v>0.15316560685651093</v>
      </c>
      <c r="K3151" s="2">
        <f t="shared" si="1244"/>
        <v>0.82692839369643356</v>
      </c>
      <c r="L3151" s="2">
        <f t="shared" si="1245"/>
        <v>1.3547138512579486E-2</v>
      </c>
      <c r="M3151" s="2">
        <f t="shared" si="1246"/>
        <v>6.3588609344760252E-3</v>
      </c>
      <c r="N3151" s="38">
        <v>554</v>
      </c>
      <c r="O3151" s="38">
        <v>2991</v>
      </c>
      <c r="P3151" s="38">
        <v>49</v>
      </c>
      <c r="Q3151" s="38">
        <v>14</v>
      </c>
      <c r="R3151" s="38">
        <v>9</v>
      </c>
      <c r="S3151" s="38"/>
      <c r="T3151" s="38">
        <v>0</v>
      </c>
      <c r="U3151" s="38">
        <v>0</v>
      </c>
      <c r="V3151" s="38"/>
      <c r="W3151" s="38">
        <f>IF(Copyright!B$11=1,IF(CF3151&gt;0,CF3151-T3151-U3151--SUM(X3151:AY3151),SUM(CN3151:CR3151)),SUM(CN3151:CR3151))</f>
        <v>0</v>
      </c>
      <c r="X3151" s="38">
        <v>0</v>
      </c>
      <c r="Y3151" s="38"/>
      <c r="Z3151" s="38">
        <v>0</v>
      </c>
      <c r="AA3151"/>
      <c r="AB3151" s="38"/>
      <c r="AC3151" s="38"/>
      <c r="AD3151"/>
      <c r="AE3151" s="38">
        <v>0</v>
      </c>
      <c r="AF3151" s="38"/>
      <c r="AG3151" s="38"/>
      <c r="AH3151" s="38"/>
      <c r="AI3151" s="1"/>
      <c r="AJ3151" s="38"/>
      <c r="AK3151" s="38"/>
      <c r="AL3151"/>
      <c r="AM3151" s="38"/>
      <c r="AN3151" s="38"/>
      <c r="AO3151" s="38"/>
      <c r="AP3151" s="38"/>
      <c r="AQ3151" s="38"/>
      <c r="AR3151" s="38"/>
      <c r="AS3151" s="38"/>
      <c r="AT3151" s="38"/>
      <c r="AU3151" s="38"/>
      <c r="AV3151" s="38"/>
      <c r="AW3151" s="38"/>
      <c r="AX3151" s="38"/>
      <c r="AY3151" s="38"/>
      <c r="BA3151" s="3">
        <f>IF(Q3151&gt;0,RANK(Q3151,(N3151:P3151,Q3151:AE3151)),0)</f>
        <v>4</v>
      </c>
      <c r="BB3151" s="3">
        <f>IF(R3151&gt;0,RANK(R3151,(N3151:P3151,Q3151:AE3151)),0)</f>
        <v>5</v>
      </c>
      <c r="BC3151" s="3">
        <f>IF(S3151&gt;0,RANK(S3151,(N3151:P3151,Q3151:AE3151)),0)</f>
        <v>0</v>
      </c>
      <c r="BD3151" s="3">
        <f>IF(T3151&gt;0,RANK(T3151,(N3151:P3151,Q3151:AE3151)),0)</f>
        <v>0</v>
      </c>
      <c r="BE3151" s="2">
        <f t="shared" si="1247"/>
        <v>3.8706110035941388E-3</v>
      </c>
      <c r="BF3151" s="2">
        <f t="shared" si="1248"/>
        <v>2.4882499308819463E-3</v>
      </c>
      <c r="BG3151" s="2">
        <f t="shared" si="1249"/>
        <v>0</v>
      </c>
      <c r="BH3151" s="2">
        <f t="shared" si="1250"/>
        <v>0</v>
      </c>
      <c r="BJ3151" t="s">
        <v>819</v>
      </c>
      <c r="BK3151" t="s">
        <v>2313</v>
      </c>
      <c r="BL3151">
        <v>2</v>
      </c>
      <c r="BN3151">
        <v>0</v>
      </c>
      <c r="BO3151" s="60">
        <v>54</v>
      </c>
      <c r="BP3151" s="62">
        <v>95</v>
      </c>
      <c r="BQ3151" s="66">
        <f t="shared" si="1251"/>
        <v>54095</v>
      </c>
      <c r="BR3151" s="66">
        <f t="shared" si="1241"/>
        <v>54095</v>
      </c>
      <c r="BS3151" s="3" t="s">
        <v>3083</v>
      </c>
      <c r="CD3151" s="38">
        <f t="shared" si="1240"/>
        <v>3617</v>
      </c>
      <c r="CM3151" s="51"/>
      <c r="CV3151" s="6"/>
    </row>
    <row r="3152" spans="1:100" ht="14" hidden="1" customHeight="1" outlineLevel="1" x14ac:dyDescent="0.2">
      <c r="A3152" t="s">
        <v>2785</v>
      </c>
      <c r="B3152" t="s">
        <v>2313</v>
      </c>
      <c r="C3152" s="1">
        <f t="shared" si="1242"/>
        <v>9859</v>
      </c>
      <c r="D3152" s="3">
        <f>IF(N3152&gt;0, RANK(N3152,(N3152:P3152,Q3152:AE3152)),0)</f>
        <v>2</v>
      </c>
      <c r="E3152" s="3">
        <f>IF(O3152&gt;0,RANK(O3152,(N3152:P3152,Q3152:AE3152)),0)</f>
        <v>1</v>
      </c>
      <c r="F3152" s="3">
        <f>IF(P3152&gt;0,RANK(P3152,(N3152:P3152,Q3152:AE3152)),0)</f>
        <v>3</v>
      </c>
      <c r="G3152" s="1">
        <f t="shared" si="1252"/>
        <v>5600</v>
      </c>
      <c r="H3152" s="2">
        <f t="shared" si="1253"/>
        <v>0.5680089258545491</v>
      </c>
      <c r="I3152" s="2"/>
      <c r="J3152" s="2">
        <f t="shared" si="1243"/>
        <v>0.20620752611826756</v>
      </c>
      <c r="K3152" s="2">
        <f t="shared" si="1244"/>
        <v>0.77421645197281674</v>
      </c>
      <c r="L3152" s="2">
        <f t="shared" si="1245"/>
        <v>1.1258748351759813E-2</v>
      </c>
      <c r="M3152" s="2">
        <f t="shared" si="1246"/>
        <v>8.3172735571559065E-3</v>
      </c>
      <c r="N3152" s="38">
        <v>2033</v>
      </c>
      <c r="O3152" s="38">
        <v>7633</v>
      </c>
      <c r="P3152" s="38">
        <v>111</v>
      </c>
      <c r="Q3152" s="38">
        <v>62</v>
      </c>
      <c r="R3152" s="38">
        <v>20</v>
      </c>
      <c r="S3152" s="38"/>
      <c r="T3152" s="38">
        <v>0</v>
      </c>
      <c r="U3152" s="38">
        <v>0</v>
      </c>
      <c r="V3152" s="38"/>
      <c r="W3152" s="38">
        <f>IF(Copyright!B$11=1,IF(CF3152&gt;0,CF3152-T3152-U3152--SUM(X3152:AY3152),SUM(CN3152:CR3152)),SUM(CN3152:CR3152))</f>
        <v>0</v>
      </c>
      <c r="X3152" s="38">
        <v>0</v>
      </c>
      <c r="Y3152" s="38"/>
      <c r="Z3152" s="38">
        <v>0</v>
      </c>
      <c r="AA3152"/>
      <c r="AB3152" s="38"/>
      <c r="AC3152" s="38"/>
      <c r="AD3152"/>
      <c r="AE3152" s="38">
        <v>0</v>
      </c>
      <c r="AF3152" s="38"/>
      <c r="AG3152" s="38"/>
      <c r="AH3152" s="38"/>
      <c r="AI3152" s="1"/>
      <c r="AJ3152" s="38"/>
      <c r="AK3152" s="38"/>
      <c r="AL3152"/>
      <c r="AM3152" s="38"/>
      <c r="AN3152" s="38"/>
      <c r="AO3152" s="38"/>
      <c r="AP3152" s="38"/>
      <c r="AQ3152" s="38"/>
      <c r="AR3152" s="38"/>
      <c r="AS3152" s="38"/>
      <c r="AT3152" s="38"/>
      <c r="AU3152" s="38"/>
      <c r="AV3152" s="38"/>
      <c r="AW3152" s="38"/>
      <c r="AX3152" s="38"/>
      <c r="AY3152" s="38"/>
      <c r="BA3152" s="3">
        <f>IF(Q3152&gt;0,RANK(Q3152,(N3152:P3152,Q3152:AE3152)),0)</f>
        <v>4</v>
      </c>
      <c r="BB3152" s="3">
        <f>IF(R3152&gt;0,RANK(R3152,(N3152:P3152,Q3152:AE3152)),0)</f>
        <v>5</v>
      </c>
      <c r="BC3152" s="3">
        <f>IF(S3152&gt;0,RANK(S3152,(N3152:P3152,Q3152:AE3152)),0)</f>
        <v>0</v>
      </c>
      <c r="BD3152" s="3">
        <f>IF(T3152&gt;0,RANK(T3152,(N3152:P3152,Q3152:AE3152)),0)</f>
        <v>0</v>
      </c>
      <c r="BE3152" s="2">
        <f t="shared" si="1247"/>
        <v>6.2886702505325085E-3</v>
      </c>
      <c r="BF3152" s="2">
        <f t="shared" si="1248"/>
        <v>2.0286033066233898E-3</v>
      </c>
      <c r="BG3152" s="2">
        <f t="shared" si="1249"/>
        <v>0</v>
      </c>
      <c r="BH3152" s="2">
        <f t="shared" si="1250"/>
        <v>0</v>
      </c>
      <c r="BJ3152" t="s">
        <v>2785</v>
      </c>
      <c r="BK3152" t="s">
        <v>2313</v>
      </c>
      <c r="BL3152">
        <v>2</v>
      </c>
      <c r="BN3152">
        <v>0</v>
      </c>
      <c r="BO3152" s="60">
        <v>54</v>
      </c>
      <c r="BP3152" s="62">
        <v>97</v>
      </c>
      <c r="BQ3152" s="66">
        <f t="shared" si="1251"/>
        <v>54097</v>
      </c>
      <c r="BR3152" s="66">
        <f t="shared" si="1241"/>
        <v>54097</v>
      </c>
      <c r="BS3152" s="3" t="s">
        <v>3083</v>
      </c>
      <c r="CD3152" s="38">
        <f t="shared" si="1240"/>
        <v>9859</v>
      </c>
      <c r="CM3152" s="51"/>
      <c r="CV3152" s="6"/>
    </row>
    <row r="3153" spans="1:130" ht="14" hidden="1" customHeight="1" outlineLevel="1" x14ac:dyDescent="0.2">
      <c r="A3153" t="s">
        <v>414</v>
      </c>
      <c r="B3153" t="s">
        <v>2313</v>
      </c>
      <c r="C3153" s="1">
        <f t="shared" si="1242"/>
        <v>15747</v>
      </c>
      <c r="D3153" s="3">
        <f>IF(N3153&gt;0, RANK(N3153,(N3153:P3153,Q3153:AE3153)),0)</f>
        <v>2</v>
      </c>
      <c r="E3153" s="3">
        <f>IF(O3153&gt;0,RANK(O3153,(N3153:P3153,Q3153:AE3153)),0)</f>
        <v>1</v>
      </c>
      <c r="F3153" s="3">
        <f>IF(P3153&gt;0,RANK(P3153,(N3153:P3153,Q3153:AE3153)),0)</f>
        <v>3</v>
      </c>
      <c r="G3153" s="1">
        <f t="shared" si="1252"/>
        <v>8402</v>
      </c>
      <c r="H3153" s="2">
        <f t="shared" si="1253"/>
        <v>0.53356194830761416</v>
      </c>
      <c r="I3153" s="2"/>
      <c r="J3153" s="2">
        <f t="shared" si="1243"/>
        <v>0.22429669143328887</v>
      </c>
      <c r="K3153" s="2">
        <f t="shared" si="1244"/>
        <v>0.75785863974090306</v>
      </c>
      <c r="L3153" s="2">
        <f t="shared" si="1245"/>
        <v>1.2256302787832603E-2</v>
      </c>
      <c r="M3153" s="2">
        <f t="shared" si="1246"/>
        <v>5.5883660379754379E-3</v>
      </c>
      <c r="N3153" s="38">
        <v>3532</v>
      </c>
      <c r="O3153" s="38">
        <v>11934</v>
      </c>
      <c r="P3153" s="38">
        <v>193</v>
      </c>
      <c r="Q3153" s="38">
        <v>47</v>
      </c>
      <c r="R3153" s="38">
        <v>41</v>
      </c>
      <c r="S3153" s="38"/>
      <c r="T3153" s="38">
        <v>0</v>
      </c>
      <c r="U3153" s="38">
        <v>0</v>
      </c>
      <c r="V3153" s="38"/>
      <c r="W3153" s="38">
        <f>IF(Copyright!B$11=1,IF(CF3153&gt;0,CF3153-T3153-U3153--SUM(X3153:AY3153),SUM(CN3153:CR3153)),SUM(CN3153:CR3153))</f>
        <v>0</v>
      </c>
      <c r="X3153" s="38">
        <v>0</v>
      </c>
      <c r="Y3153" s="38"/>
      <c r="Z3153" s="38">
        <v>0</v>
      </c>
      <c r="AA3153"/>
      <c r="AB3153" s="38"/>
      <c r="AC3153" s="38"/>
      <c r="AD3153"/>
      <c r="AE3153" s="38">
        <v>0</v>
      </c>
      <c r="AF3153" s="38"/>
      <c r="AG3153" s="38"/>
      <c r="AH3153" s="38"/>
      <c r="AI3153" s="1"/>
      <c r="AJ3153" s="38"/>
      <c r="AK3153" s="38"/>
      <c r="AL3153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BA3153" s="3">
        <f>IF(Q3153&gt;0,RANK(Q3153,(N3153:P3153,Q3153:AE3153)),0)</f>
        <v>4</v>
      </c>
      <c r="BB3153" s="3">
        <f>IF(R3153&gt;0,RANK(R3153,(N3153:P3153,Q3153:AE3153)),0)</f>
        <v>5</v>
      </c>
      <c r="BC3153" s="3">
        <f>IF(S3153&gt;0,RANK(S3153,(N3153:P3153,Q3153:AE3153)),0)</f>
        <v>0</v>
      </c>
      <c r="BD3153" s="3">
        <f>IF(T3153&gt;0,RANK(T3153,(N3153:P3153,Q3153:AE3153)),0)</f>
        <v>0</v>
      </c>
      <c r="BE3153" s="2">
        <f t="shared" si="1247"/>
        <v>2.9846954975550899E-3</v>
      </c>
      <c r="BF3153" s="2">
        <f t="shared" si="1248"/>
        <v>2.6036705404203974E-3</v>
      </c>
      <c r="BG3153" s="2">
        <f t="shared" si="1249"/>
        <v>0</v>
      </c>
      <c r="BH3153" s="2">
        <f t="shared" si="1250"/>
        <v>0</v>
      </c>
      <c r="BJ3153" t="s">
        <v>414</v>
      </c>
      <c r="BK3153" t="s">
        <v>2313</v>
      </c>
      <c r="BL3153">
        <v>1</v>
      </c>
      <c r="BN3153">
        <v>0</v>
      </c>
      <c r="BO3153" s="60">
        <v>54</v>
      </c>
      <c r="BP3153" s="62">
        <v>99</v>
      </c>
      <c r="BQ3153" s="66">
        <f t="shared" si="1251"/>
        <v>54099</v>
      </c>
      <c r="BR3153" s="66">
        <f t="shared" si="1241"/>
        <v>54099</v>
      </c>
      <c r="BS3153" s="3" t="s">
        <v>3083</v>
      </c>
      <c r="CD3153" s="38">
        <f t="shared" si="1240"/>
        <v>15747</v>
      </c>
      <c r="CM3153" s="51"/>
      <c r="CV3153" s="6"/>
    </row>
    <row r="3154" spans="1:130" ht="14" hidden="1" customHeight="1" outlineLevel="1" x14ac:dyDescent="0.2">
      <c r="A3154" t="s">
        <v>679</v>
      </c>
      <c r="B3154" t="s">
        <v>2313</v>
      </c>
      <c r="C3154" s="1">
        <f t="shared" si="1242"/>
        <v>2998</v>
      </c>
      <c r="D3154" s="3">
        <f>IF(N3154&gt;0, RANK(N3154,(N3154:P3154,Q3154:AE3154)),0)</f>
        <v>2</v>
      </c>
      <c r="E3154" s="3">
        <f>IF(O3154&gt;0,RANK(O3154,(N3154:P3154,Q3154:AE3154)),0)</f>
        <v>1</v>
      </c>
      <c r="F3154" s="3">
        <f>IF(P3154&gt;0,RANK(P3154,(N3154:P3154,Q3154:AE3154)),0)</f>
        <v>3</v>
      </c>
      <c r="G3154" s="1">
        <f t="shared" si="1252"/>
        <v>1999</v>
      </c>
      <c r="H3154" s="2">
        <f t="shared" si="1253"/>
        <v>0.66677785190126748</v>
      </c>
      <c r="I3154" s="2"/>
      <c r="J3154" s="2">
        <f t="shared" si="1243"/>
        <v>0.15977318212141428</v>
      </c>
      <c r="K3154" s="2">
        <f t="shared" si="1244"/>
        <v>0.82655103402268182</v>
      </c>
      <c r="L3154" s="2">
        <f t="shared" si="1245"/>
        <v>1.1007338225483656E-2</v>
      </c>
      <c r="M3154" s="2">
        <f t="shared" si="1246"/>
        <v>2.6684456304201885E-3</v>
      </c>
      <c r="N3154" s="38">
        <v>479</v>
      </c>
      <c r="O3154" s="38">
        <v>2478</v>
      </c>
      <c r="P3154" s="38">
        <v>33</v>
      </c>
      <c r="Q3154" s="38">
        <v>4</v>
      </c>
      <c r="R3154" s="38">
        <v>4</v>
      </c>
      <c r="S3154" s="38"/>
      <c r="T3154" s="38">
        <v>0</v>
      </c>
      <c r="U3154" s="38">
        <v>0</v>
      </c>
      <c r="V3154" s="38"/>
      <c r="W3154" s="38">
        <f>IF(Copyright!B$11=1,IF(CF3154&gt;0,CF3154-T3154-U3154--SUM(X3154:AY3154),SUM(CN3154:CR3154)),SUM(CN3154:CR3154))</f>
        <v>0</v>
      </c>
      <c r="X3154" s="38">
        <v>0</v>
      </c>
      <c r="Y3154" s="38"/>
      <c r="Z3154" s="38">
        <v>0</v>
      </c>
      <c r="AA3154"/>
      <c r="AB3154" s="38"/>
      <c r="AC3154" s="38"/>
      <c r="AD3154"/>
      <c r="AE3154" s="38">
        <v>0</v>
      </c>
      <c r="AF3154" s="38"/>
      <c r="AG3154" s="38"/>
      <c r="AH3154" s="38"/>
      <c r="AI3154" s="1"/>
      <c r="AJ3154" s="38"/>
      <c r="AK3154" s="38"/>
      <c r="AL3154"/>
      <c r="AM3154" s="38"/>
      <c r="AN3154" s="38"/>
      <c r="AO3154" s="38"/>
      <c r="AP3154" s="38"/>
      <c r="AQ3154" s="38"/>
      <c r="AR3154" s="38"/>
      <c r="AS3154" s="38"/>
      <c r="AT3154" s="38"/>
      <c r="AU3154" s="38"/>
      <c r="AV3154" s="38"/>
      <c r="AW3154" s="38"/>
      <c r="AX3154" s="38"/>
      <c r="AY3154" s="38"/>
      <c r="BA3154" s="3">
        <f>IF(Q3154&gt;0,RANK(Q3154,(N3154:P3154,Q3154:AE3154)),0)</f>
        <v>4</v>
      </c>
      <c r="BB3154" s="3">
        <f>IF(R3154&gt;0,RANK(R3154,(N3154:P3154,Q3154:AE3154)),0)</f>
        <v>4</v>
      </c>
      <c r="BC3154" s="3">
        <f>IF(S3154&gt;0,RANK(S3154,(N3154:P3154,Q3154:AE3154)),0)</f>
        <v>0</v>
      </c>
      <c r="BD3154" s="3">
        <f>IF(T3154&gt;0,RANK(T3154,(N3154:P3154,Q3154:AE3154)),0)</f>
        <v>0</v>
      </c>
      <c r="BE3154" s="2">
        <f t="shared" si="1247"/>
        <v>1.33422281521014E-3</v>
      </c>
      <c r="BF3154" s="2">
        <f t="shared" si="1248"/>
        <v>1.33422281521014E-3</v>
      </c>
      <c r="BG3154" s="2">
        <f t="shared" si="1249"/>
        <v>0</v>
      </c>
      <c r="BH3154" s="2">
        <f t="shared" si="1250"/>
        <v>0</v>
      </c>
      <c r="BJ3154" t="s">
        <v>679</v>
      </c>
      <c r="BK3154" t="s">
        <v>2313</v>
      </c>
      <c r="BL3154">
        <v>1</v>
      </c>
      <c r="BN3154">
        <v>0</v>
      </c>
      <c r="BO3154" s="60">
        <v>54</v>
      </c>
      <c r="BP3154" s="62">
        <v>101</v>
      </c>
      <c r="BQ3154" s="66">
        <f t="shared" si="1251"/>
        <v>54101</v>
      </c>
      <c r="BR3154" s="66">
        <f t="shared" si="1241"/>
        <v>54101</v>
      </c>
      <c r="BS3154" s="3" t="s">
        <v>3083</v>
      </c>
      <c r="CD3154" s="38">
        <f t="shared" si="1240"/>
        <v>2998</v>
      </c>
      <c r="CM3154" s="51"/>
      <c r="CV3154" s="6"/>
    </row>
    <row r="3155" spans="1:130" ht="14" hidden="1" customHeight="1" outlineLevel="1" x14ac:dyDescent="0.2">
      <c r="A3155" t="s">
        <v>1842</v>
      </c>
      <c r="B3155" t="s">
        <v>2313</v>
      </c>
      <c r="C3155" s="1">
        <f t="shared" si="1242"/>
        <v>6168</v>
      </c>
      <c r="D3155" s="3">
        <f>IF(N3155&gt;0, RANK(N3155,(N3155:P3155,Q3155:AE3155)),0)</f>
        <v>2</v>
      </c>
      <c r="E3155" s="3">
        <f>IF(O3155&gt;0,RANK(O3155,(N3155:P3155,Q3155:AE3155)),0)</f>
        <v>1</v>
      </c>
      <c r="F3155" s="3">
        <f>IF(P3155&gt;0,RANK(P3155,(N3155:P3155,Q3155:AE3155)),0)</f>
        <v>3</v>
      </c>
      <c r="G3155" s="1">
        <f t="shared" si="1252"/>
        <v>3424</v>
      </c>
      <c r="H3155" s="2">
        <f t="shared" si="1253"/>
        <v>0.55512321660181585</v>
      </c>
      <c r="I3155" s="2"/>
      <c r="J3155" s="2">
        <f t="shared" si="1243"/>
        <v>0.20979247730220493</v>
      </c>
      <c r="K3155" s="2">
        <f t="shared" si="1244"/>
        <v>0.7649156939040207</v>
      </c>
      <c r="L3155" s="2">
        <f t="shared" si="1245"/>
        <v>1.6861219195849545E-2</v>
      </c>
      <c r="M3155" s="2">
        <f t="shared" si="1246"/>
        <v>8.4306095979247951E-3</v>
      </c>
      <c r="N3155" s="38">
        <v>1294</v>
      </c>
      <c r="O3155" s="38">
        <v>4718</v>
      </c>
      <c r="P3155" s="38">
        <v>104</v>
      </c>
      <c r="Q3155" s="38">
        <v>31</v>
      </c>
      <c r="R3155" s="38">
        <v>21</v>
      </c>
      <c r="S3155" s="38"/>
      <c r="T3155" s="38">
        <v>0</v>
      </c>
      <c r="U3155" s="38">
        <v>0</v>
      </c>
      <c r="V3155" s="38"/>
      <c r="W3155" s="38">
        <f>IF(Copyright!B$11=1,IF(CF3155&gt;0,CF3155-T3155-U3155--SUM(X3155:AY3155),SUM(CN3155:CR3155)),SUM(CN3155:CR3155))</f>
        <v>0</v>
      </c>
      <c r="X3155" s="38">
        <v>0</v>
      </c>
      <c r="Y3155" s="38"/>
      <c r="Z3155" s="38">
        <v>0</v>
      </c>
      <c r="AA3155"/>
      <c r="AB3155" s="38"/>
      <c r="AC3155" s="38"/>
      <c r="AD3155"/>
      <c r="AE3155" s="38">
        <v>0</v>
      </c>
      <c r="AF3155" s="38"/>
      <c r="AG3155" s="38"/>
      <c r="AH3155" s="38"/>
      <c r="AI3155" s="1"/>
      <c r="AJ3155" s="38"/>
      <c r="AK3155" s="38"/>
      <c r="AL3155"/>
      <c r="AM3155" s="38"/>
      <c r="AN3155" s="38"/>
      <c r="AO3155" s="38"/>
      <c r="AP3155" s="38"/>
      <c r="AQ3155" s="38"/>
      <c r="AR3155" s="38"/>
      <c r="AS3155" s="38"/>
      <c r="AT3155" s="38"/>
      <c r="AU3155" s="38"/>
      <c r="AV3155" s="38"/>
      <c r="AW3155" s="38"/>
      <c r="AX3155" s="38"/>
      <c r="AY3155" s="38"/>
      <c r="BA3155" s="3">
        <f>IF(Q3155&gt;0,RANK(Q3155,(N3155:P3155,Q3155:AE3155)),0)</f>
        <v>4</v>
      </c>
      <c r="BB3155" s="3">
        <f>IF(R3155&gt;0,RANK(R3155,(N3155:P3155,Q3155:AE3155)),0)</f>
        <v>5</v>
      </c>
      <c r="BC3155" s="3">
        <f>IF(S3155&gt;0,RANK(S3155,(N3155:P3155,Q3155:AE3155)),0)</f>
        <v>0</v>
      </c>
      <c r="BD3155" s="3">
        <f>IF(T3155&gt;0,RANK(T3155,(N3155:P3155,Q3155:AE3155)),0)</f>
        <v>0</v>
      </c>
      <c r="BE3155" s="2">
        <f t="shared" si="1247"/>
        <v>5.0259403372243843E-3</v>
      </c>
      <c r="BF3155" s="2">
        <f t="shared" si="1248"/>
        <v>3.4046692607003892E-3</v>
      </c>
      <c r="BG3155" s="2">
        <f t="shared" si="1249"/>
        <v>0</v>
      </c>
      <c r="BH3155" s="2">
        <f t="shared" si="1250"/>
        <v>0</v>
      </c>
      <c r="BJ3155" t="s">
        <v>1842</v>
      </c>
      <c r="BK3155" t="s">
        <v>2313</v>
      </c>
      <c r="BL3155">
        <v>2</v>
      </c>
      <c r="BN3155">
        <v>0</v>
      </c>
      <c r="BO3155" s="60">
        <v>54</v>
      </c>
      <c r="BP3155" s="62">
        <v>103</v>
      </c>
      <c r="BQ3155" s="66">
        <f t="shared" si="1251"/>
        <v>54103</v>
      </c>
      <c r="BR3155" s="66">
        <f t="shared" si="1241"/>
        <v>54103</v>
      </c>
      <c r="BS3155" s="3" t="s">
        <v>3083</v>
      </c>
      <c r="CD3155" s="38">
        <f t="shared" si="1240"/>
        <v>6168</v>
      </c>
      <c r="CM3155" s="51"/>
      <c r="CV3155" s="6"/>
    </row>
    <row r="3156" spans="1:130" ht="14" hidden="1" customHeight="1" outlineLevel="1" x14ac:dyDescent="0.2">
      <c r="A3156" t="s">
        <v>2778</v>
      </c>
      <c r="B3156" t="s">
        <v>2313</v>
      </c>
      <c r="C3156" s="1">
        <f t="shared" si="1242"/>
        <v>2581</v>
      </c>
      <c r="D3156" s="3">
        <f>IF(N3156&gt;0, RANK(N3156,(N3156:P3156,Q3156:AE3156)),0)</f>
        <v>2</v>
      </c>
      <c r="E3156" s="3">
        <f>IF(O3156&gt;0,RANK(O3156,(N3156:P3156,Q3156:AE3156)),0)</f>
        <v>1</v>
      </c>
      <c r="F3156" s="3">
        <f>IF(P3156&gt;0,RANK(P3156,(N3156:P3156,Q3156:AE3156)),0)</f>
        <v>3</v>
      </c>
      <c r="G3156" s="1">
        <f t="shared" si="1252"/>
        <v>1711</v>
      </c>
      <c r="H3156" s="2">
        <f t="shared" si="1253"/>
        <v>0.6629213483146067</v>
      </c>
      <c r="I3156" s="2"/>
      <c r="J3156" s="2">
        <f t="shared" si="1243"/>
        <v>0.15846571096474235</v>
      </c>
      <c r="K3156" s="2">
        <f t="shared" si="1244"/>
        <v>0.82138705927934907</v>
      </c>
      <c r="L3156" s="2">
        <f t="shared" si="1245"/>
        <v>1.2785741960480435E-2</v>
      </c>
      <c r="M3156" s="2">
        <f t="shared" si="1246"/>
        <v>7.3614877954281122E-3</v>
      </c>
      <c r="N3156" s="38">
        <v>409</v>
      </c>
      <c r="O3156" s="38">
        <v>2120</v>
      </c>
      <c r="P3156" s="38">
        <v>33</v>
      </c>
      <c r="Q3156" s="38">
        <v>10</v>
      </c>
      <c r="R3156" s="38">
        <v>9</v>
      </c>
      <c r="S3156" s="38"/>
      <c r="T3156" s="38">
        <v>0</v>
      </c>
      <c r="U3156" s="38">
        <v>0</v>
      </c>
      <c r="V3156" s="38"/>
      <c r="W3156" s="38">
        <f>IF(Copyright!B$11=1,IF(CF3156&gt;0,CF3156-T3156-U3156--SUM(X3156:AY3156),SUM(CN3156:CR3156)),SUM(CN3156:CR3156))</f>
        <v>0</v>
      </c>
      <c r="X3156" s="38">
        <v>0</v>
      </c>
      <c r="Y3156" s="38"/>
      <c r="Z3156" s="38">
        <v>0</v>
      </c>
      <c r="AA3156"/>
      <c r="AB3156" s="38"/>
      <c r="AC3156" s="38"/>
      <c r="AD3156"/>
      <c r="AE3156" s="38">
        <v>0</v>
      </c>
      <c r="AF3156" s="38"/>
      <c r="AG3156" s="38"/>
      <c r="AH3156" s="38"/>
      <c r="AI3156" s="1"/>
      <c r="AJ3156" s="38"/>
      <c r="AK3156" s="38"/>
      <c r="AL3156"/>
      <c r="AM3156" s="38"/>
      <c r="AN3156" s="38"/>
      <c r="AO3156" s="38"/>
      <c r="AP3156" s="38"/>
      <c r="AQ3156" s="38"/>
      <c r="AR3156" s="38"/>
      <c r="AS3156" s="38"/>
      <c r="AT3156" s="38"/>
      <c r="AU3156" s="38"/>
      <c r="AV3156" s="38"/>
      <c r="AW3156" s="38"/>
      <c r="AX3156" s="38"/>
      <c r="AY3156" s="38"/>
      <c r="BA3156" s="3">
        <f>IF(Q3156&gt;0,RANK(Q3156,(N3156:P3156,Q3156:AE3156)),0)</f>
        <v>4</v>
      </c>
      <c r="BB3156" s="3">
        <f>IF(R3156&gt;0,RANK(R3156,(N3156:P3156,Q3156:AE3156)),0)</f>
        <v>5</v>
      </c>
      <c r="BC3156" s="3">
        <f>IF(S3156&gt;0,RANK(S3156,(N3156:P3156,Q3156:AE3156)),0)</f>
        <v>0</v>
      </c>
      <c r="BD3156" s="3">
        <f>IF(T3156&gt;0,RANK(T3156,(N3156:P3156,Q3156:AE3156)),0)</f>
        <v>0</v>
      </c>
      <c r="BE3156" s="2">
        <f t="shared" si="1247"/>
        <v>3.8744672607516468E-3</v>
      </c>
      <c r="BF3156" s="2">
        <f t="shared" si="1248"/>
        <v>3.4870205346764819E-3</v>
      </c>
      <c r="BG3156" s="2">
        <f t="shared" si="1249"/>
        <v>0</v>
      </c>
      <c r="BH3156" s="2">
        <f t="shared" si="1250"/>
        <v>0</v>
      </c>
      <c r="BJ3156" t="s">
        <v>2778</v>
      </c>
      <c r="BK3156" t="s">
        <v>2313</v>
      </c>
      <c r="BL3156">
        <v>1</v>
      </c>
      <c r="BN3156">
        <v>0</v>
      </c>
      <c r="BO3156" s="60">
        <v>54</v>
      </c>
      <c r="BP3156" s="62">
        <v>105</v>
      </c>
      <c r="BQ3156" s="66">
        <f t="shared" si="1251"/>
        <v>54105</v>
      </c>
      <c r="BR3156" s="66">
        <f t="shared" si="1241"/>
        <v>54105</v>
      </c>
      <c r="BS3156" s="3" t="s">
        <v>3083</v>
      </c>
      <c r="CD3156" s="38">
        <f t="shared" si="1240"/>
        <v>2581</v>
      </c>
      <c r="CM3156" s="51"/>
      <c r="CV3156" s="6"/>
    </row>
    <row r="3157" spans="1:130" ht="14" hidden="1" customHeight="1" outlineLevel="1" x14ac:dyDescent="0.2">
      <c r="A3157" t="s">
        <v>326</v>
      </c>
      <c r="B3157" t="s">
        <v>2313</v>
      </c>
      <c r="C3157" s="1">
        <f t="shared" si="1242"/>
        <v>37440</v>
      </c>
      <c r="D3157" s="3">
        <f>IF(N3157&gt;0, RANK(N3157,(N3157:P3157,Q3157:AE3157)),0)</f>
        <v>2</v>
      </c>
      <c r="E3157" s="3">
        <f>IF(O3157&gt;0,RANK(O3157,(N3157:P3157,Q3157:AE3157)),0)</f>
        <v>1</v>
      </c>
      <c r="F3157" s="3">
        <f>IF(P3157&gt;0,RANK(P3157,(N3157:P3157,Q3157:AE3157)),0)</f>
        <v>3</v>
      </c>
      <c r="G3157" s="1">
        <f t="shared" si="1252"/>
        <v>16063</v>
      </c>
      <c r="H3157" s="2">
        <f t="shared" si="1253"/>
        <v>0.42903311965811963</v>
      </c>
      <c r="I3157" s="2"/>
      <c r="J3157" s="2">
        <f t="shared" si="1243"/>
        <v>0.27556089743589746</v>
      </c>
      <c r="K3157" s="2">
        <f t="shared" si="1244"/>
        <v>0.70459401709401714</v>
      </c>
      <c r="L3157" s="2">
        <f t="shared" si="1245"/>
        <v>1.0897435897435897E-2</v>
      </c>
      <c r="M3157" s="2">
        <f t="shared" si="1246"/>
        <v>8.9476495726495582E-3</v>
      </c>
      <c r="N3157" s="38">
        <v>10317</v>
      </c>
      <c r="O3157" s="38">
        <v>26380</v>
      </c>
      <c r="P3157" s="38">
        <v>408</v>
      </c>
      <c r="Q3157" s="38">
        <v>128</v>
      </c>
      <c r="R3157" s="38">
        <v>80</v>
      </c>
      <c r="S3157" s="38"/>
      <c r="T3157" s="38">
        <v>0</v>
      </c>
      <c r="U3157" s="38">
        <v>0</v>
      </c>
      <c r="V3157" s="38"/>
      <c r="W3157" s="38">
        <f>IF(Copyright!B$11=1,IF(CF3157&gt;0,CF3157-T3157-U3157--SUM(X3157:AY3157),SUM(CN3157:CR3157)),SUM(CN3157:CR3157))</f>
        <v>127</v>
      </c>
      <c r="X3157" s="38">
        <v>0</v>
      </c>
      <c r="Y3157" s="38"/>
      <c r="Z3157" s="38">
        <v>0</v>
      </c>
      <c r="AA3157"/>
      <c r="AB3157" s="38"/>
      <c r="AC3157" s="38"/>
      <c r="AD3157"/>
      <c r="AE3157" s="38">
        <v>0</v>
      </c>
      <c r="AF3157" s="38"/>
      <c r="AG3157" s="38"/>
      <c r="AH3157" s="38"/>
      <c r="AI3157" s="1"/>
      <c r="AJ3157" s="38"/>
      <c r="AK3157" s="38"/>
      <c r="AL3157"/>
      <c r="AM3157" s="38"/>
      <c r="AN3157" s="38"/>
      <c r="AO3157" s="38"/>
      <c r="AP3157" s="38"/>
      <c r="AQ3157" s="38"/>
      <c r="AR3157" s="38"/>
      <c r="AS3157" s="38"/>
      <c r="AT3157" s="38"/>
      <c r="AU3157" s="38"/>
      <c r="AV3157" s="38"/>
      <c r="AW3157" s="38"/>
      <c r="AX3157" s="38"/>
      <c r="AY3157" s="38"/>
      <c r="BA3157" s="3">
        <f>IF(Q3157&gt;0,RANK(Q3157,(N3157:P3157,Q3157:AE3157)),0)</f>
        <v>4</v>
      </c>
      <c r="BB3157" s="3">
        <f>IF(R3157&gt;0,RANK(R3157,(N3157:P3157,Q3157:AE3157)),0)</f>
        <v>6</v>
      </c>
      <c r="BC3157" s="3">
        <f>IF(S3157&gt;0,RANK(S3157,(N3157:P3157,Q3157:AE3157)),0)</f>
        <v>0</v>
      </c>
      <c r="BD3157" s="3">
        <f>IF(T3157&gt;0,RANK(T3157,(N3157:P3157,Q3157:AE3157)),0)</f>
        <v>0</v>
      </c>
      <c r="BE3157" s="2">
        <f t="shared" si="1247"/>
        <v>3.4188034188034188E-3</v>
      </c>
      <c r="BF3157" s="2">
        <f t="shared" si="1248"/>
        <v>2.136752136752137E-3</v>
      </c>
      <c r="BG3157" s="2">
        <f t="shared" si="1249"/>
        <v>0</v>
      </c>
      <c r="BH3157" s="2">
        <f t="shared" si="1250"/>
        <v>0</v>
      </c>
      <c r="BJ3157" t="s">
        <v>326</v>
      </c>
      <c r="BK3157" t="s">
        <v>2313</v>
      </c>
      <c r="BL3157">
        <v>2</v>
      </c>
      <c r="BN3157">
        <v>0</v>
      </c>
      <c r="BO3157" s="60">
        <v>54</v>
      </c>
      <c r="BP3157" s="62">
        <v>107</v>
      </c>
      <c r="BQ3157" s="66">
        <f t="shared" si="1251"/>
        <v>54107</v>
      </c>
      <c r="BR3157" s="66">
        <f t="shared" si="1241"/>
        <v>54107</v>
      </c>
      <c r="BS3157" s="3" t="s">
        <v>3083</v>
      </c>
      <c r="CB3157" s="95"/>
      <c r="CD3157" s="38">
        <f t="shared" si="1240"/>
        <v>0</v>
      </c>
      <c r="CE3157" s="38">
        <v>37440</v>
      </c>
      <c r="CF3157" s="38">
        <v>127</v>
      </c>
      <c r="CM3157" s="51"/>
      <c r="CV3157" s="6"/>
    </row>
    <row r="3158" spans="1:130" ht="14" hidden="1" customHeight="1" outlineLevel="1" x14ac:dyDescent="0.2">
      <c r="A3158" t="s">
        <v>691</v>
      </c>
      <c r="B3158" t="s">
        <v>2313</v>
      </c>
      <c r="C3158" s="1">
        <f t="shared" si="1242"/>
        <v>7565</v>
      </c>
      <c r="D3158" s="3">
        <f>IF(N3158&gt;0, RANK(N3158,(N3158:P3158,Q3158:AE3158)),0)</f>
        <v>2</v>
      </c>
      <c r="E3158" s="3">
        <f>IF(O3158&gt;0,RANK(O3158,(N3158:P3158,Q3158:AE3158)),0)</f>
        <v>1</v>
      </c>
      <c r="F3158" s="3">
        <f>IF(P3158&gt;0,RANK(P3158,(N3158:P3158,Q3158:AE3158)),0)</f>
        <v>3</v>
      </c>
      <c r="G3158" s="1">
        <f t="shared" si="1252"/>
        <v>5523</v>
      </c>
      <c r="H3158" s="2">
        <f t="shared" si="1253"/>
        <v>0.73007270323859885</v>
      </c>
      <c r="I3158" s="2"/>
      <c r="J3158" s="2">
        <f t="shared" si="1243"/>
        <v>0.12954395241242564</v>
      </c>
      <c r="K3158" s="2">
        <f t="shared" si="1244"/>
        <v>0.85961665565102441</v>
      </c>
      <c r="L3158" s="2">
        <f t="shared" si="1245"/>
        <v>9.3853271645736938E-3</v>
      </c>
      <c r="M3158" s="2">
        <f t="shared" si="1246"/>
        <v>1.4540647719762309E-3</v>
      </c>
      <c r="N3158" s="38">
        <v>980</v>
      </c>
      <c r="O3158" s="38">
        <v>6503</v>
      </c>
      <c r="P3158" s="38">
        <v>71</v>
      </c>
      <c r="Q3158" s="38">
        <v>6</v>
      </c>
      <c r="R3158" s="38">
        <v>5</v>
      </c>
      <c r="S3158" s="38"/>
      <c r="T3158" s="38">
        <v>0</v>
      </c>
      <c r="U3158" s="38">
        <v>0</v>
      </c>
      <c r="V3158" s="38"/>
      <c r="W3158" s="38">
        <f>IF(Copyright!B$11=1,IF(CF3158&gt;0,CF3158-T3158-U3158--SUM(X3158:AY3158),SUM(CN3158:CR3158)),SUM(CN3158:CR3158))</f>
        <v>0</v>
      </c>
      <c r="X3158" s="38">
        <v>0</v>
      </c>
      <c r="Y3158" s="38"/>
      <c r="Z3158" s="38">
        <v>0</v>
      </c>
      <c r="AA3158"/>
      <c r="AB3158" s="38"/>
      <c r="AC3158" s="38"/>
      <c r="AD3158"/>
      <c r="AE3158" s="38">
        <v>0</v>
      </c>
      <c r="AF3158" s="38"/>
      <c r="AG3158" s="38"/>
      <c r="AH3158" s="38"/>
      <c r="AI3158" s="1"/>
      <c r="AJ3158" s="38"/>
      <c r="AK3158" s="38"/>
      <c r="AL3158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BA3158" s="3">
        <f>IF(Q3158&gt;0,RANK(Q3158,(N3158:P3158,Q3158:AE3158)),0)</f>
        <v>4</v>
      </c>
      <c r="BB3158" s="3">
        <f>IF(R3158&gt;0,RANK(R3158,(N3158:P3158,Q3158:AE3158)),0)</f>
        <v>5</v>
      </c>
      <c r="BC3158" s="3">
        <f>IF(S3158&gt;0,RANK(S3158,(N3158:P3158,Q3158:AE3158)),0)</f>
        <v>0</v>
      </c>
      <c r="BD3158" s="3">
        <f>IF(T3158&gt;0,RANK(T3158,(N3158:P3158,Q3158:AE3158)),0)</f>
        <v>0</v>
      </c>
      <c r="BE3158" s="2">
        <f t="shared" si="1247"/>
        <v>7.9312623925974885E-4</v>
      </c>
      <c r="BF3158" s="2">
        <f t="shared" si="1248"/>
        <v>6.6093853271645734E-4</v>
      </c>
      <c r="BG3158" s="2">
        <f t="shared" si="1249"/>
        <v>0</v>
      </c>
      <c r="BH3158" s="2">
        <f t="shared" si="1250"/>
        <v>0</v>
      </c>
      <c r="BJ3158" t="s">
        <v>691</v>
      </c>
      <c r="BK3158" t="s">
        <v>2313</v>
      </c>
      <c r="BL3158">
        <v>1</v>
      </c>
      <c r="BN3158">
        <v>0</v>
      </c>
      <c r="BO3158" s="60">
        <v>54</v>
      </c>
      <c r="BP3158" s="62">
        <v>109</v>
      </c>
      <c r="BQ3158" s="66">
        <f t="shared" si="1251"/>
        <v>54109</v>
      </c>
      <c r="BR3158" s="66">
        <f t="shared" si="1241"/>
        <v>54109</v>
      </c>
      <c r="BS3158" s="3" t="s">
        <v>3083</v>
      </c>
      <c r="CD3158" s="38">
        <f t="shared" si="1240"/>
        <v>7565</v>
      </c>
      <c r="CM3158" s="51"/>
      <c r="CV3158" s="6"/>
    </row>
    <row r="3159" spans="1:130" ht="14" customHeight="1" collapsed="1" x14ac:dyDescent="0.2">
      <c r="A3159" t="s">
        <v>2312</v>
      </c>
      <c r="B3159" t="s">
        <v>534</v>
      </c>
      <c r="C3159" s="1">
        <f t="shared" si="1242"/>
        <v>763679</v>
      </c>
      <c r="D3159" s="3">
        <f>IF(N3159&gt;0, RANK(N3159,(N3159:P3159,Q3159:AE3159)),0)</f>
        <v>2</v>
      </c>
      <c r="E3159" s="3">
        <f>IF(O3159&gt;0,RANK(O3159,(N3159:P3159,Q3159:AE3159)),0)</f>
        <v>1</v>
      </c>
      <c r="F3159" s="3">
        <f>IF(P3159&gt;0,RANK(P3159,(N3159:P3159,Q3159:AE3159)),0)</f>
        <v>3</v>
      </c>
      <c r="G3159" s="1">
        <f t="shared" si="1252"/>
        <v>319247</v>
      </c>
      <c r="H3159" s="2">
        <f t="shared" si="1253"/>
        <v>0.41803820715248158</v>
      </c>
      <c r="I3159" s="2"/>
      <c r="J3159" s="2">
        <f t="shared" si="1243"/>
        <v>0.28062706975051038</v>
      </c>
      <c r="K3159" s="2">
        <f t="shared" si="1244"/>
        <v>0.69866527690299196</v>
      </c>
      <c r="L3159" s="2">
        <f t="shared" si="1245"/>
        <v>1.1715655399716373E-2</v>
      </c>
      <c r="M3159" s="2">
        <f t="shared" si="1246"/>
        <v>8.9919979467812279E-3</v>
      </c>
      <c r="N3159" s="38">
        <v>214309</v>
      </c>
      <c r="O3159" s="38">
        <v>533556</v>
      </c>
      <c r="P3159" s="38">
        <v>8947</v>
      </c>
      <c r="Q3159" s="38">
        <v>3047</v>
      </c>
      <c r="R3159" s="38">
        <v>2531</v>
      </c>
      <c r="S3159" s="38"/>
      <c r="T3159" s="38">
        <v>0</v>
      </c>
      <c r="U3159" s="38">
        <v>0</v>
      </c>
      <c r="V3159" s="38"/>
      <c r="W3159" s="38">
        <f>SUM(W3104:W3158)</f>
        <v>1289</v>
      </c>
      <c r="X3159" s="38">
        <v>0</v>
      </c>
      <c r="Y3159" s="38"/>
      <c r="Z3159" s="38">
        <v>0</v>
      </c>
      <c r="AA3159" s="38"/>
      <c r="AB3159" s="38"/>
      <c r="AC3159" s="38"/>
      <c r="AD3159" s="38"/>
      <c r="AE3159" s="38">
        <v>0</v>
      </c>
      <c r="AF3159" s="38"/>
      <c r="AG3159" s="38"/>
      <c r="AH3159" s="38"/>
      <c r="AI3159" s="1"/>
      <c r="AJ3159" s="38"/>
      <c r="AK3159" s="38"/>
      <c r="AL3159" s="38"/>
      <c r="AM3159" s="38"/>
      <c r="AN3159" s="38"/>
      <c r="AO3159" s="38"/>
      <c r="AP3159" s="38"/>
      <c r="AQ3159" s="38"/>
      <c r="AR3159" s="38"/>
      <c r="AS3159" s="38"/>
      <c r="AT3159" s="38"/>
      <c r="AU3159" s="38"/>
      <c r="AV3159" s="38"/>
      <c r="AW3159" s="38"/>
      <c r="AX3159" s="38"/>
      <c r="AY3159" s="38"/>
      <c r="BA3159" s="3">
        <f>IF(Q3159&gt;0,RANK(Q3159,(N3159:P3159,Q3159:AE3159)),0)</f>
        <v>4</v>
      </c>
      <c r="BB3159" s="3">
        <f>IF(R3159&gt;0,RANK(R3159,(N3159:P3159,Q3159:AE3159)),0)</f>
        <v>5</v>
      </c>
      <c r="BC3159" s="3">
        <f>IF(S3159&gt;0,RANK(S3159,(N3159:P3159,Q3159:AE3159)),0)</f>
        <v>0</v>
      </c>
      <c r="BD3159" s="3">
        <f>IF(T3159&gt;0,RANK(T3159,(N3159:P3159,Q3159:AE3159)),0)</f>
        <v>0</v>
      </c>
      <c r="BE3159" s="2">
        <f t="shared" si="1247"/>
        <v>3.9898962784101696E-3</v>
      </c>
      <c r="BF3159" s="2">
        <f t="shared" si="1248"/>
        <v>3.3142197179705088E-3</v>
      </c>
      <c r="BG3159" s="2">
        <f t="shared" si="1249"/>
        <v>0</v>
      </c>
      <c r="BH3159" s="2">
        <f t="shared" si="1250"/>
        <v>0</v>
      </c>
      <c r="BJ3159" t="s">
        <v>2312</v>
      </c>
      <c r="BK3159" t="s">
        <v>534</v>
      </c>
      <c r="BN3159">
        <v>0</v>
      </c>
      <c r="BO3159" s="60">
        <v>54</v>
      </c>
      <c r="BP3159" s="62"/>
      <c r="BQ3159" s="60">
        <v>54</v>
      </c>
      <c r="BR3159" s="60">
        <f t="shared" si="1241"/>
        <v>54</v>
      </c>
      <c r="BS3159" s="3" t="s">
        <v>693</v>
      </c>
      <c r="CF3159" s="38">
        <f>SUM(CF3104:CF3158)</f>
        <v>1289</v>
      </c>
      <c r="CJ3159" s="38">
        <f>SUM(CJ3104:CJ3158)</f>
        <v>0</v>
      </c>
      <c r="CM3159" s="38"/>
      <c r="CN3159" s="38"/>
      <c r="CO3159" s="38"/>
      <c r="CP3159" s="38"/>
      <c r="CQ3159" s="38"/>
      <c r="CR3159" s="38"/>
      <c r="CV3159" s="6"/>
    </row>
    <row r="3160" spans="1:130" ht="14" customHeight="1" x14ac:dyDescent="0.2">
      <c r="C3160" s="1"/>
      <c r="E3160" s="3"/>
      <c r="F3160" s="3"/>
      <c r="I3160" s="2"/>
      <c r="N3160" s="38"/>
      <c r="O3160" s="38"/>
      <c r="P3160" s="38"/>
      <c r="Q3160" s="38"/>
      <c r="R3160" s="38"/>
      <c r="S3160" s="38"/>
      <c r="T3160" s="38"/>
      <c r="U3160" s="38"/>
      <c r="V3160" s="38"/>
      <c r="W3160" s="38"/>
      <c r="X3160" s="38"/>
      <c r="Y3160" s="38"/>
      <c r="Z3160" s="38"/>
      <c r="AA3160" s="38"/>
      <c r="AB3160" s="38"/>
      <c r="AC3160" s="38"/>
      <c r="AD3160" s="38"/>
      <c r="AE3160" s="38"/>
      <c r="AF3160" s="38"/>
      <c r="AG3160" s="38"/>
      <c r="AH3160" s="38"/>
      <c r="AI3160" s="38"/>
      <c r="AJ3160" s="38"/>
      <c r="AK3160" s="38"/>
      <c r="AL3160" s="38"/>
      <c r="AM3160" s="38"/>
      <c r="AN3160" s="38"/>
      <c r="AO3160" s="38"/>
      <c r="AP3160" s="38"/>
      <c r="AQ3160" s="38"/>
      <c r="AR3160" s="38"/>
      <c r="AS3160" s="38"/>
      <c r="AT3160" s="38"/>
      <c r="AU3160" s="38"/>
      <c r="AV3160" s="38"/>
      <c r="AW3160" s="38"/>
      <c r="AX3160" s="38"/>
      <c r="AY3160" s="38"/>
      <c r="BA3160" s="3"/>
      <c r="BB3160" s="3"/>
      <c r="BC3160" s="3"/>
      <c r="BD3160" s="3"/>
      <c r="BO3160" s="60"/>
      <c r="BP3160" s="62"/>
      <c r="BQ3160" s="66"/>
      <c r="BR3160" s="66"/>
      <c r="CG3160" s="1"/>
      <c r="CH3160" s="1"/>
      <c r="CJ3160" s="38" t="s">
        <v>702</v>
      </c>
      <c r="DW3160" s="1"/>
      <c r="DX3160" s="38"/>
      <c r="DY3160" s="38"/>
      <c r="DZ3160" s="38"/>
    </row>
    <row r="3161" spans="1:130" ht="14" hidden="1" customHeight="1" outlineLevel="1" x14ac:dyDescent="0.2">
      <c r="A3161" t="s">
        <v>1006</v>
      </c>
      <c r="B3161" t="s">
        <v>2940</v>
      </c>
      <c r="C3161" s="1">
        <f t="shared" ref="C3161:C3192" si="1254">SUM(N3161:AY3161)</f>
        <v>12882</v>
      </c>
      <c r="D3161" s="3">
        <f>IF(N3161&gt;0, RANK(N3161,(N3161:P3161,Q3161:AE3161)),0)</f>
        <v>2</v>
      </c>
      <c r="E3161" s="3">
        <f>IF(O3161&gt;0,RANK(O3161,(N3161:P3161,Q3161:AE3161)),0)</f>
        <v>1</v>
      </c>
      <c r="F3161" s="3">
        <f>IF(P3161&gt;0,RANK(P3161,(N3161:P3161,Q3161:AE3161)),0)</f>
        <v>3</v>
      </c>
      <c r="G3161" s="1">
        <f t="shared" si="1252"/>
        <v>3320</v>
      </c>
      <c r="H3161" s="2">
        <f t="shared" si="1253"/>
        <v>0.25772395590746777</v>
      </c>
      <c r="I3161" s="2"/>
      <c r="J3161" s="2">
        <f t="shared" ref="J3161:J3192" si="1255">IF($C3161=0,"-",N3161/$C3161)</f>
        <v>0.34489986027014441</v>
      </c>
      <c r="K3161" s="2">
        <f t="shared" ref="K3161:K3192" si="1256">IF($C3161=0,"-",O3161/$C3161)</f>
        <v>0.60262381617761218</v>
      </c>
      <c r="L3161" s="2">
        <f t="shared" ref="L3161:L3192" si="1257">IF($C3161=0,"-",P3161/$C3161)</f>
        <v>2.4840863219996893E-2</v>
      </c>
      <c r="M3161" s="2">
        <f t="shared" ref="M3161:M3192" si="1258">IF(C3161=0,"-",(1-J3161-K3161-L3161))</f>
        <v>2.7635460332246516E-2</v>
      </c>
      <c r="N3161" s="38">
        <v>4443</v>
      </c>
      <c r="O3161" s="38">
        <v>7763</v>
      </c>
      <c r="P3161" s="38">
        <v>320</v>
      </c>
      <c r="Q3161" s="38">
        <v>44</v>
      </c>
      <c r="R3161" s="38">
        <v>188</v>
      </c>
      <c r="S3161" s="38">
        <v>20</v>
      </c>
      <c r="T3161" s="38">
        <v>35</v>
      </c>
      <c r="U3161" s="38">
        <v>40</v>
      </c>
      <c r="V3161" s="38"/>
      <c r="W3161" s="38">
        <v>29</v>
      </c>
      <c r="X3161" s="38">
        <v>0</v>
      </c>
      <c r="Y3161" s="38"/>
      <c r="Z3161" s="38"/>
      <c r="AA3161" s="38"/>
      <c r="AB3161" s="38"/>
      <c r="AC3161" s="38"/>
      <c r="AD3161" s="38"/>
      <c r="AE3161" s="38"/>
      <c r="AF3161" s="38"/>
      <c r="AG3161" s="38"/>
      <c r="AH3161" s="38"/>
      <c r="AI3161" s="38"/>
      <c r="AJ3161" s="38"/>
      <c r="AK3161" s="38"/>
      <c r="AL3161" s="38"/>
      <c r="AM3161" s="38"/>
      <c r="AN3161" s="38"/>
      <c r="AO3161" s="38"/>
      <c r="AP3161" s="38"/>
      <c r="AQ3161" s="38"/>
      <c r="AR3161" s="38"/>
      <c r="AS3161" s="38"/>
      <c r="AT3161" s="38"/>
      <c r="AU3161" s="38"/>
      <c r="AV3161" s="38"/>
      <c r="AW3161" s="38"/>
      <c r="AX3161" s="38"/>
      <c r="AY3161" s="38"/>
      <c r="BA3161" s="3">
        <f>IF(Q3161&gt;0,RANK(Q3161,(N3161:P3161,Q3161:AE3161)),0)</f>
        <v>5</v>
      </c>
      <c r="BB3161" s="3">
        <f>IF(R3161&gt;0,RANK(R3161,(N3161:P3161,Q3161:AE3161)),0)</f>
        <v>4</v>
      </c>
      <c r="BC3161" s="3">
        <f>IF(S3161&gt;0,RANK(S3161,(N3161:P3161,Q3161:AE3161)),0)</f>
        <v>9</v>
      </c>
      <c r="BD3161" s="3">
        <f>IF(T3161&gt;0,RANK(T3161,(N3161:P3161,Q3161:AE3161)),0)</f>
        <v>7</v>
      </c>
      <c r="BE3161" s="2">
        <f t="shared" ref="BE3161:BE3192" si="1259">IF($C3161=0,"-",Q3161/$C3161)</f>
        <v>3.415618692749573E-3</v>
      </c>
      <c r="BF3161" s="2">
        <f t="shared" ref="BF3161:BF3192" si="1260">IF($C3161=0,"-",R3161/$C3161)</f>
        <v>1.4594007141748177E-2</v>
      </c>
      <c r="BG3161" s="2">
        <f t="shared" ref="BG3161:BG3192" si="1261">IF($C3161=0,"-",S3161/$C3161)</f>
        <v>1.5525539512498058E-3</v>
      </c>
      <c r="BH3161" s="2">
        <f t="shared" ref="BH3161:BH3192" si="1262">IF($C3161=0,"-",T3161/$C3161)</f>
        <v>2.7169694146871605E-3</v>
      </c>
      <c r="BJ3161" t="s">
        <v>1006</v>
      </c>
      <c r="BK3161" t="s">
        <v>2940</v>
      </c>
      <c r="BL3161">
        <v>3</v>
      </c>
      <c r="BN3161">
        <v>0</v>
      </c>
      <c r="BO3161" s="60">
        <v>55</v>
      </c>
      <c r="BP3161" s="62">
        <v>1</v>
      </c>
      <c r="BQ3161" s="66">
        <f t="shared" ref="BQ3161:BQ3192" si="1263">1000*BO3161+BP3161</f>
        <v>55001</v>
      </c>
      <c r="BR3161" s="66">
        <f t="shared" si="1241"/>
        <v>55001</v>
      </c>
      <c r="BS3161" s="3" t="s">
        <v>3083</v>
      </c>
      <c r="CU3161" s="38"/>
      <c r="CV3161" s="38"/>
      <c r="CW3161" s="38"/>
      <c r="CX3161" s="38"/>
      <c r="CY3161" s="38"/>
      <c r="CZ3161" s="38"/>
      <c r="DA3161" s="38"/>
      <c r="DB3161" s="38"/>
      <c r="DC3161" s="38"/>
      <c r="DD3161" s="38"/>
      <c r="DE3161" s="38"/>
      <c r="DF3161" s="38"/>
      <c r="DG3161" s="38"/>
      <c r="DH3161" s="38"/>
      <c r="DI3161" s="38"/>
      <c r="DJ3161" s="38"/>
      <c r="DK3161" s="38"/>
      <c r="DL3161" s="38"/>
      <c r="DM3161" s="38"/>
      <c r="DN3161" s="38"/>
      <c r="DO3161" s="38"/>
      <c r="DP3161" s="38"/>
      <c r="DQ3161" s="38"/>
      <c r="DR3161" s="38"/>
      <c r="DS3161" s="38"/>
      <c r="DT3161" s="38"/>
      <c r="DU3161" s="38"/>
      <c r="DW3161" s="38"/>
      <c r="DX3161" s="38"/>
      <c r="DY3161" s="38"/>
      <c r="DZ3161" s="38"/>
    </row>
    <row r="3162" spans="1:130" ht="14" hidden="1" customHeight="1" outlineLevel="1" x14ac:dyDescent="0.2">
      <c r="A3162" t="s">
        <v>193</v>
      </c>
      <c r="B3162" t="s">
        <v>2940</v>
      </c>
      <c r="C3162" s="1">
        <f t="shared" si="1254"/>
        <v>8955</v>
      </c>
      <c r="D3162" s="3">
        <f>IF(N3162&gt;0, RANK(N3162,(N3162:P3162,Q3162:AE3162)),0)</f>
        <v>1</v>
      </c>
      <c r="E3162" s="3">
        <f>IF(O3162&gt;0,RANK(O3162,(N3162:P3162,Q3162:AE3162)),0)</f>
        <v>2</v>
      </c>
      <c r="F3162" s="3">
        <f>IF(P3162&gt;0,RANK(P3162,(N3162:P3162,Q3162:AE3162)),0)</f>
        <v>3</v>
      </c>
      <c r="G3162" s="1">
        <f t="shared" si="1252"/>
        <v>421</v>
      </c>
      <c r="H3162" s="2">
        <f t="shared" si="1253"/>
        <v>4.701284198771636E-2</v>
      </c>
      <c r="I3162" s="2"/>
      <c r="J3162" s="2">
        <f t="shared" si="1255"/>
        <v>0.5150195421552205</v>
      </c>
      <c r="K3162" s="2">
        <f t="shared" si="1256"/>
        <v>0.46800670016750417</v>
      </c>
      <c r="L3162" s="2">
        <f t="shared" si="1257"/>
        <v>5.8068118369625906E-3</v>
      </c>
      <c r="M3162" s="2">
        <f t="shared" si="1258"/>
        <v>1.1166945840312734E-2</v>
      </c>
      <c r="N3162" s="38">
        <v>4612</v>
      </c>
      <c r="O3162" s="38">
        <v>4191</v>
      </c>
      <c r="P3162" s="38">
        <v>52</v>
      </c>
      <c r="Q3162" s="38">
        <v>26</v>
      </c>
      <c r="R3162" s="38">
        <v>26</v>
      </c>
      <c r="S3162" s="38">
        <v>8</v>
      </c>
      <c r="T3162" s="38">
        <v>3</v>
      </c>
      <c r="U3162" s="38">
        <v>15</v>
      </c>
      <c r="V3162" s="38"/>
      <c r="W3162" s="38">
        <v>20</v>
      </c>
      <c r="X3162" s="38">
        <v>2</v>
      </c>
      <c r="Y3162" s="38"/>
      <c r="Z3162" s="38"/>
      <c r="AA3162" s="38"/>
      <c r="AB3162" s="38"/>
      <c r="AC3162" s="38"/>
      <c r="AD3162" s="38"/>
      <c r="AE3162" s="38"/>
      <c r="AF3162" s="38"/>
      <c r="AG3162" s="38"/>
      <c r="AH3162" s="38"/>
      <c r="AI3162" s="38"/>
      <c r="AJ3162" s="38"/>
      <c r="AK3162" s="38"/>
      <c r="AL3162" s="38"/>
      <c r="AM3162" s="38"/>
      <c r="AN3162" s="38"/>
      <c r="AO3162" s="38"/>
      <c r="AP3162" s="38"/>
      <c r="AQ3162" s="38"/>
      <c r="AR3162" s="38"/>
      <c r="AS3162" s="38"/>
      <c r="AT3162" s="38"/>
      <c r="AU3162" s="38"/>
      <c r="AV3162" s="38"/>
      <c r="AW3162" s="38"/>
      <c r="AX3162" s="38"/>
      <c r="AY3162" s="38"/>
      <c r="BA3162" s="3">
        <f>IF(Q3162&gt;0,RANK(Q3162,(N3162:P3162,Q3162:AE3162)),0)</f>
        <v>4</v>
      </c>
      <c r="BB3162" s="3">
        <f>IF(R3162&gt;0,RANK(R3162,(N3162:P3162,Q3162:AE3162)),0)</f>
        <v>4</v>
      </c>
      <c r="BC3162" s="3">
        <f>IF(S3162&gt;0,RANK(S3162,(N3162:P3162,Q3162:AE3162)),0)</f>
        <v>8</v>
      </c>
      <c r="BD3162" s="3">
        <f>IF(T3162&gt;0,RANK(T3162,(N3162:P3162,Q3162:AE3162)),0)</f>
        <v>9</v>
      </c>
      <c r="BE3162" s="2">
        <f t="shared" si="1259"/>
        <v>2.9034059184812953E-3</v>
      </c>
      <c r="BF3162" s="2">
        <f t="shared" si="1260"/>
        <v>2.9034059184812953E-3</v>
      </c>
      <c r="BG3162" s="2">
        <f t="shared" si="1261"/>
        <v>8.9335566722501393E-4</v>
      </c>
      <c r="BH3162" s="2">
        <f t="shared" si="1262"/>
        <v>3.3500837520938025E-4</v>
      </c>
      <c r="BJ3162" t="s">
        <v>193</v>
      </c>
      <c r="BK3162" t="s">
        <v>2940</v>
      </c>
      <c r="BL3162">
        <v>7</v>
      </c>
      <c r="BN3162">
        <v>0</v>
      </c>
      <c r="BO3162" s="60">
        <v>55</v>
      </c>
      <c r="BP3162" s="62">
        <v>3</v>
      </c>
      <c r="BQ3162" s="66">
        <f t="shared" si="1263"/>
        <v>55003</v>
      </c>
      <c r="BR3162" s="66">
        <f t="shared" si="1241"/>
        <v>55003</v>
      </c>
      <c r="BS3162" s="3" t="s">
        <v>3083</v>
      </c>
      <c r="CU3162" s="38"/>
      <c r="CV3162" s="38"/>
      <c r="CW3162" s="38"/>
      <c r="CX3162" s="38"/>
      <c r="CY3162" s="38"/>
      <c r="CZ3162" s="38"/>
      <c r="DA3162" s="38"/>
      <c r="DB3162" s="38"/>
      <c r="DC3162" s="38"/>
      <c r="DD3162" s="38"/>
      <c r="DE3162" s="38"/>
      <c r="DF3162" s="38"/>
      <c r="DG3162" s="38"/>
      <c r="DH3162" s="38"/>
      <c r="DI3162" s="38"/>
      <c r="DJ3162" s="38"/>
      <c r="DK3162" s="38"/>
      <c r="DL3162" s="38"/>
      <c r="DM3162" s="38"/>
      <c r="DN3162" s="38"/>
      <c r="DO3162" s="38"/>
      <c r="DP3162" s="38"/>
      <c r="DQ3162" s="38"/>
      <c r="DR3162" s="38"/>
      <c r="DS3162" s="38"/>
      <c r="DT3162" s="38"/>
      <c r="DU3162" s="38"/>
      <c r="DW3162" s="38"/>
      <c r="DX3162" s="38"/>
      <c r="DY3162" s="38"/>
      <c r="DZ3162" s="38"/>
    </row>
    <row r="3163" spans="1:130" ht="14" hidden="1" customHeight="1" outlineLevel="1" x14ac:dyDescent="0.2">
      <c r="A3163" t="s">
        <v>1562</v>
      </c>
      <c r="B3163" t="s">
        <v>2940</v>
      </c>
      <c r="C3163" s="1">
        <f t="shared" si="1254"/>
        <v>26809</v>
      </c>
      <c r="D3163" s="3">
        <f>IF(N3163&gt;0, RANK(N3163,(N3163:P3163,Q3163:AE3163)),0)</f>
        <v>2</v>
      </c>
      <c r="E3163" s="3">
        <f>IF(O3163&gt;0,RANK(O3163,(N3163:P3163,Q3163:AE3163)),0)</f>
        <v>1</v>
      </c>
      <c r="F3163" s="3">
        <f>IF(P3163&gt;0,RANK(P3163,(N3163:P3163,Q3163:AE3163)),0)</f>
        <v>3</v>
      </c>
      <c r="G3163" s="1">
        <f t="shared" si="1252"/>
        <v>7785</v>
      </c>
      <c r="H3163" s="2">
        <f t="shared" si="1253"/>
        <v>0.29038755641762093</v>
      </c>
      <c r="I3163" s="2"/>
      <c r="J3163" s="2">
        <f t="shared" si="1255"/>
        <v>0.33350740422992281</v>
      </c>
      <c r="K3163" s="2">
        <f t="shared" si="1256"/>
        <v>0.62389496064754368</v>
      </c>
      <c r="L3163" s="2">
        <f t="shared" si="1257"/>
        <v>2.2492446566451565E-2</v>
      </c>
      <c r="M3163" s="2">
        <f t="shared" si="1258"/>
        <v>2.0105188556081885E-2</v>
      </c>
      <c r="N3163" s="38">
        <v>8941</v>
      </c>
      <c r="O3163" s="38">
        <v>16726</v>
      </c>
      <c r="P3163" s="38">
        <v>603</v>
      </c>
      <c r="Q3163" s="38">
        <v>71</v>
      </c>
      <c r="R3163" s="38">
        <v>284</v>
      </c>
      <c r="S3163" s="38">
        <v>40</v>
      </c>
      <c r="T3163" s="38">
        <v>24</v>
      </c>
      <c r="U3163" s="38">
        <v>86</v>
      </c>
      <c r="V3163" s="38"/>
      <c r="W3163" s="38">
        <v>29</v>
      </c>
      <c r="X3163" s="38">
        <v>5</v>
      </c>
      <c r="Y3163" s="38"/>
      <c r="Z3163" s="38"/>
      <c r="AA3163" s="38"/>
      <c r="AB3163" s="38"/>
      <c r="AC3163" s="38"/>
      <c r="AD3163" s="38"/>
      <c r="AE3163" s="38"/>
      <c r="AF3163" s="38"/>
      <c r="AG3163" s="38"/>
      <c r="AH3163" s="38"/>
      <c r="AI3163" s="38"/>
      <c r="AJ3163" s="38"/>
      <c r="AK3163" s="38"/>
      <c r="AL3163" s="38"/>
      <c r="AM3163" s="38"/>
      <c r="AN3163" s="38"/>
      <c r="AO3163" s="38"/>
      <c r="AP3163" s="38"/>
      <c r="AQ3163" s="38"/>
      <c r="AR3163" s="38"/>
      <c r="AS3163" s="38"/>
      <c r="AT3163" s="38"/>
      <c r="AU3163" s="38"/>
      <c r="AV3163" s="38"/>
      <c r="AW3163" s="38"/>
      <c r="AX3163" s="38"/>
      <c r="AY3163" s="38"/>
      <c r="BA3163" s="3">
        <f>IF(Q3163&gt;0,RANK(Q3163,(N3163:P3163,Q3163:AE3163)),0)</f>
        <v>6</v>
      </c>
      <c r="BB3163" s="3">
        <f>IF(R3163&gt;0,RANK(R3163,(N3163:P3163,Q3163:AE3163)),0)</f>
        <v>4</v>
      </c>
      <c r="BC3163" s="3">
        <f>IF(S3163&gt;0,RANK(S3163,(N3163:P3163,Q3163:AE3163)),0)</f>
        <v>7</v>
      </c>
      <c r="BD3163" s="3">
        <f>IF(T3163&gt;0,RANK(T3163,(N3163:P3163,Q3163:AE3163)),0)</f>
        <v>9</v>
      </c>
      <c r="BE3163" s="2">
        <f t="shared" si="1259"/>
        <v>2.6483643552538327E-3</v>
      </c>
      <c r="BF3163" s="2">
        <f t="shared" si="1260"/>
        <v>1.0593457421015331E-2</v>
      </c>
      <c r="BG3163" s="2">
        <f t="shared" si="1261"/>
        <v>1.4920362564810326E-3</v>
      </c>
      <c r="BH3163" s="2">
        <f t="shared" si="1262"/>
        <v>8.9522175388861947E-4</v>
      </c>
      <c r="BJ3163" t="s">
        <v>1562</v>
      </c>
      <c r="BK3163" t="s">
        <v>2940</v>
      </c>
      <c r="BL3163">
        <v>7</v>
      </c>
      <c r="BN3163">
        <v>0</v>
      </c>
      <c r="BO3163" s="60">
        <v>55</v>
      </c>
      <c r="BP3163" s="62">
        <v>5</v>
      </c>
      <c r="BQ3163" s="66">
        <f t="shared" si="1263"/>
        <v>55005</v>
      </c>
      <c r="BR3163" s="66">
        <f t="shared" si="1241"/>
        <v>55005</v>
      </c>
      <c r="BS3163" s="3" t="s">
        <v>3083</v>
      </c>
      <c r="CU3163" s="38"/>
      <c r="CV3163" s="38"/>
      <c r="CW3163" s="38"/>
      <c r="CX3163" s="38"/>
      <c r="CY3163" s="38"/>
      <c r="CZ3163" s="38"/>
      <c r="DA3163" s="38"/>
      <c r="DB3163" s="38"/>
      <c r="DC3163" s="38"/>
      <c r="DD3163" s="38"/>
      <c r="DE3163" s="38"/>
      <c r="DF3163" s="38"/>
      <c r="DG3163" s="38"/>
      <c r="DH3163" s="38"/>
      <c r="DI3163" s="38"/>
      <c r="DJ3163" s="38"/>
      <c r="DK3163" s="38"/>
      <c r="DL3163" s="38"/>
      <c r="DM3163" s="38"/>
      <c r="DN3163" s="38"/>
      <c r="DO3163" s="38"/>
      <c r="DP3163" s="38"/>
      <c r="DQ3163" s="38"/>
      <c r="DR3163" s="38"/>
      <c r="DS3163" s="38"/>
      <c r="DT3163" s="38"/>
      <c r="DU3163" s="38"/>
      <c r="DW3163" s="38"/>
      <c r="DX3163" s="38"/>
      <c r="DY3163" s="38"/>
      <c r="DZ3163" s="38"/>
    </row>
    <row r="3164" spans="1:130" ht="14" hidden="1" customHeight="1" outlineLevel="1" x14ac:dyDescent="0.2">
      <c r="A3164" t="s">
        <v>2806</v>
      </c>
      <c r="B3164" t="s">
        <v>2940</v>
      </c>
      <c r="C3164" s="1">
        <f t="shared" si="1254"/>
        <v>11240</v>
      </c>
      <c r="D3164" s="3">
        <f>IF(N3164&gt;0, RANK(N3164,(N3164:P3164,Q3164:AE3164)),0)</f>
        <v>1</v>
      </c>
      <c r="E3164" s="3">
        <f>IF(O3164&gt;0,RANK(O3164,(N3164:P3164,Q3164:AE3164)),0)</f>
        <v>2</v>
      </c>
      <c r="F3164" s="3">
        <f>IF(P3164&gt;0,RANK(P3164,(N3164:P3164,Q3164:AE3164)),0)</f>
        <v>3</v>
      </c>
      <c r="G3164" s="1">
        <f t="shared" si="1252"/>
        <v>1247</v>
      </c>
      <c r="H3164" s="2">
        <f t="shared" si="1253"/>
        <v>0.11094306049822064</v>
      </c>
      <c r="I3164" s="2"/>
      <c r="J3164" s="2">
        <f t="shared" si="1255"/>
        <v>0.54332740213523134</v>
      </c>
      <c r="K3164" s="2">
        <f t="shared" si="1256"/>
        <v>0.43238434163701067</v>
      </c>
      <c r="L3164" s="2">
        <f t="shared" si="1257"/>
        <v>7.8291814946619218E-3</v>
      </c>
      <c r="M3164" s="2">
        <f t="shared" si="1258"/>
        <v>1.6459074733096067E-2</v>
      </c>
      <c r="N3164" s="38">
        <v>6107</v>
      </c>
      <c r="O3164" s="38">
        <v>4860</v>
      </c>
      <c r="P3164" s="38">
        <v>88</v>
      </c>
      <c r="Q3164" s="38">
        <v>27</v>
      </c>
      <c r="R3164" s="38">
        <v>87</v>
      </c>
      <c r="S3164" s="38">
        <v>13</v>
      </c>
      <c r="T3164" s="38">
        <v>8</v>
      </c>
      <c r="U3164" s="38">
        <v>14</v>
      </c>
      <c r="V3164" s="38"/>
      <c r="W3164" s="38">
        <v>36</v>
      </c>
      <c r="X3164" s="38">
        <v>0</v>
      </c>
      <c r="Y3164" s="38"/>
      <c r="Z3164" s="38"/>
      <c r="AA3164" s="38"/>
      <c r="AB3164" s="38"/>
      <c r="AC3164" s="38"/>
      <c r="AD3164" s="38"/>
      <c r="AE3164" s="38"/>
      <c r="AF3164" s="38"/>
      <c r="AG3164" s="38"/>
      <c r="AH3164" s="38"/>
      <c r="AI3164" s="38"/>
      <c r="AJ3164" s="38"/>
      <c r="AK3164" s="38"/>
      <c r="AL3164" s="38"/>
      <c r="AM3164" s="38"/>
      <c r="AN3164" s="38"/>
      <c r="AO3164" s="38"/>
      <c r="AP3164" s="38"/>
      <c r="AQ3164" s="38"/>
      <c r="AR3164" s="38"/>
      <c r="AS3164" s="38"/>
      <c r="AT3164" s="38"/>
      <c r="AU3164" s="38"/>
      <c r="AV3164" s="38"/>
      <c r="AW3164" s="38"/>
      <c r="AX3164" s="38"/>
      <c r="AY3164" s="38"/>
      <c r="BA3164" s="3">
        <f>IF(Q3164&gt;0,RANK(Q3164,(N3164:P3164,Q3164:AE3164)),0)</f>
        <v>6</v>
      </c>
      <c r="BB3164" s="3">
        <f>IF(R3164&gt;0,RANK(R3164,(N3164:P3164,Q3164:AE3164)),0)</f>
        <v>4</v>
      </c>
      <c r="BC3164" s="3">
        <f>IF(S3164&gt;0,RANK(S3164,(N3164:P3164,Q3164:AE3164)),0)</f>
        <v>8</v>
      </c>
      <c r="BD3164" s="3">
        <f>IF(T3164&gt;0,RANK(T3164,(N3164:P3164,Q3164:AE3164)),0)</f>
        <v>9</v>
      </c>
      <c r="BE3164" s="2">
        <f t="shared" si="1259"/>
        <v>2.4021352313167259E-3</v>
      </c>
      <c r="BF3164" s="2">
        <f t="shared" si="1260"/>
        <v>7.7402135231316727E-3</v>
      </c>
      <c r="BG3164" s="2">
        <f t="shared" si="1261"/>
        <v>1.1565836298932384E-3</v>
      </c>
      <c r="BH3164" s="2">
        <f t="shared" si="1262"/>
        <v>7.1174377224199293E-4</v>
      </c>
      <c r="BJ3164" t="s">
        <v>2806</v>
      </c>
      <c r="BK3164" t="s">
        <v>2940</v>
      </c>
      <c r="BL3164">
        <v>7</v>
      </c>
      <c r="BN3164">
        <v>0</v>
      </c>
      <c r="BO3164" s="60">
        <v>55</v>
      </c>
      <c r="BP3164" s="62">
        <v>7</v>
      </c>
      <c r="BQ3164" s="66">
        <f t="shared" si="1263"/>
        <v>55007</v>
      </c>
      <c r="BR3164" s="66">
        <f t="shared" si="1241"/>
        <v>55007</v>
      </c>
      <c r="BS3164" s="3" t="s">
        <v>3083</v>
      </c>
      <c r="CU3164" s="38"/>
      <c r="CV3164" s="38"/>
      <c r="CW3164" s="38"/>
      <c r="CX3164" s="38"/>
      <c r="CY3164" s="38"/>
      <c r="CZ3164" s="38"/>
      <c r="DA3164" s="38"/>
      <c r="DB3164" s="38"/>
      <c r="DC3164" s="38"/>
      <c r="DD3164" s="38"/>
      <c r="DE3164" s="38"/>
      <c r="DF3164" s="38"/>
      <c r="DG3164" s="38"/>
      <c r="DH3164" s="38"/>
      <c r="DI3164" s="38"/>
      <c r="DJ3164" s="38"/>
      <c r="DK3164" s="38"/>
      <c r="DL3164" s="38"/>
      <c r="DM3164" s="38"/>
      <c r="DN3164" s="38"/>
      <c r="DO3164" s="38"/>
      <c r="DP3164" s="38"/>
      <c r="DQ3164" s="38"/>
      <c r="DR3164" s="38"/>
      <c r="DS3164" s="38"/>
      <c r="DT3164" s="38"/>
      <c r="DU3164" s="38"/>
      <c r="DW3164" s="38"/>
      <c r="DX3164" s="38"/>
      <c r="DY3164" s="38"/>
      <c r="DZ3164" s="38"/>
    </row>
    <row r="3165" spans="1:130" ht="14" hidden="1" customHeight="1" outlineLevel="1" x14ac:dyDescent="0.2">
      <c r="A3165" t="s">
        <v>567</v>
      </c>
      <c r="B3165" t="s">
        <v>2940</v>
      </c>
      <c r="C3165" s="1">
        <f t="shared" si="1254"/>
        <v>149333</v>
      </c>
      <c r="D3165" s="3">
        <f>IF(N3165&gt;0, RANK(N3165,(N3165:P3165,Q3165:AE3165)),0)</f>
        <v>2</v>
      </c>
      <c r="E3165" s="3">
        <f>IF(O3165&gt;0,RANK(O3165,(N3165:P3165,Q3165:AE3165)),0)</f>
        <v>1</v>
      </c>
      <c r="F3165" s="3">
        <f>IF(P3165&gt;0,RANK(P3165,(N3165:P3165,Q3165:AE3165)),0)</f>
        <v>3</v>
      </c>
      <c r="G3165" s="1">
        <f t="shared" si="1252"/>
        <v>11195</v>
      </c>
      <c r="H3165" s="2">
        <f t="shared" si="1253"/>
        <v>7.496668519349374E-2</v>
      </c>
      <c r="I3165" s="2"/>
      <c r="J3165" s="2">
        <f t="shared" si="1255"/>
        <v>0.45493628333991815</v>
      </c>
      <c r="K3165" s="2">
        <f t="shared" si="1256"/>
        <v>0.5299029685334119</v>
      </c>
      <c r="L3165" s="2">
        <f t="shared" si="1257"/>
        <v>5.2366188317384639E-3</v>
      </c>
      <c r="M3165" s="2">
        <f t="shared" si="1258"/>
        <v>9.9241292949314337E-3</v>
      </c>
      <c r="N3165" s="38">
        <v>67937</v>
      </c>
      <c r="O3165" s="38">
        <v>79132</v>
      </c>
      <c r="P3165" s="38">
        <v>782</v>
      </c>
      <c r="Q3165" s="38">
        <v>436</v>
      </c>
      <c r="R3165" s="38">
        <v>346</v>
      </c>
      <c r="S3165" s="38">
        <v>172</v>
      </c>
      <c r="T3165" s="38">
        <v>76</v>
      </c>
      <c r="U3165" s="38">
        <v>79</v>
      </c>
      <c r="V3165" s="38"/>
      <c r="W3165" s="38">
        <v>350</v>
      </c>
      <c r="X3165" s="38">
        <v>23</v>
      </c>
      <c r="Y3165" s="38"/>
      <c r="Z3165" s="38"/>
      <c r="AA3165" s="38"/>
      <c r="AB3165" s="38"/>
      <c r="AC3165" s="38"/>
      <c r="AD3165" s="38"/>
      <c r="AE3165" s="38"/>
      <c r="AF3165" s="38"/>
      <c r="AG3165" s="38"/>
      <c r="AH3165" s="38"/>
      <c r="AI3165" s="38"/>
      <c r="AJ3165" s="38"/>
      <c r="AK3165" s="38"/>
      <c r="AL3165" s="38"/>
      <c r="AM3165" s="38"/>
      <c r="AN3165" s="38"/>
      <c r="AO3165" s="38"/>
      <c r="AP3165" s="38"/>
      <c r="AQ3165" s="38"/>
      <c r="AR3165" s="38"/>
      <c r="AS3165" s="38"/>
      <c r="AT3165" s="38"/>
      <c r="AU3165" s="38"/>
      <c r="AV3165" s="38"/>
      <c r="AW3165" s="38"/>
      <c r="AX3165" s="38"/>
      <c r="AY3165" s="38"/>
      <c r="BA3165" s="3">
        <f>IF(Q3165&gt;0,RANK(Q3165,(N3165:P3165,Q3165:AE3165)),0)</f>
        <v>4</v>
      </c>
      <c r="BB3165" s="3">
        <f>IF(R3165&gt;0,RANK(R3165,(N3165:P3165,Q3165:AE3165)),0)</f>
        <v>6</v>
      </c>
      <c r="BC3165" s="3">
        <f>IF(S3165&gt;0,RANK(S3165,(N3165:P3165,Q3165:AE3165)),0)</f>
        <v>7</v>
      </c>
      <c r="BD3165" s="3">
        <f>IF(T3165&gt;0,RANK(T3165,(N3165:P3165,Q3165:AE3165)),0)</f>
        <v>9</v>
      </c>
      <c r="BE3165" s="2">
        <f t="shared" si="1259"/>
        <v>2.9196493742173531E-3</v>
      </c>
      <c r="BF3165" s="2">
        <f t="shared" si="1260"/>
        <v>2.3169694575211107E-3</v>
      </c>
      <c r="BG3165" s="2">
        <f t="shared" si="1261"/>
        <v>1.1517882852417082E-3</v>
      </c>
      <c r="BH3165" s="2">
        <f t="shared" si="1262"/>
        <v>5.0892970743238262E-4</v>
      </c>
      <c r="BJ3165" t="s">
        <v>567</v>
      </c>
      <c r="BK3165" t="s">
        <v>2940</v>
      </c>
      <c r="BL3165">
        <v>8</v>
      </c>
      <c r="BN3165">
        <v>0</v>
      </c>
      <c r="BO3165" s="60">
        <v>55</v>
      </c>
      <c r="BP3165" s="62">
        <v>9</v>
      </c>
      <c r="BQ3165" s="66">
        <f t="shared" si="1263"/>
        <v>55009</v>
      </c>
      <c r="BR3165" s="66">
        <f t="shared" si="1241"/>
        <v>55009</v>
      </c>
      <c r="BS3165" s="3" t="s">
        <v>3083</v>
      </c>
      <c r="CU3165" s="38"/>
      <c r="CV3165" s="38"/>
      <c r="CW3165" s="38"/>
      <c r="CX3165" s="38"/>
      <c r="CY3165" s="38"/>
      <c r="CZ3165" s="38"/>
      <c r="DA3165" s="38"/>
      <c r="DB3165" s="38"/>
      <c r="DC3165" s="38"/>
      <c r="DD3165" s="38"/>
      <c r="DE3165" s="38"/>
      <c r="DF3165" s="38"/>
      <c r="DG3165" s="38"/>
      <c r="DH3165" s="38"/>
      <c r="DI3165" s="38"/>
      <c r="DJ3165" s="38"/>
      <c r="DK3165" s="38"/>
      <c r="DL3165" s="38"/>
      <c r="DM3165" s="38"/>
      <c r="DN3165" s="38"/>
      <c r="DO3165" s="38"/>
      <c r="DP3165" s="38"/>
      <c r="DQ3165" s="38"/>
      <c r="DR3165" s="38"/>
      <c r="DS3165" s="38"/>
      <c r="DT3165" s="38"/>
      <c r="DU3165" s="38"/>
      <c r="DW3165" s="38"/>
      <c r="DX3165" s="38"/>
      <c r="DY3165" s="38"/>
      <c r="DZ3165" s="38"/>
    </row>
    <row r="3166" spans="1:130" ht="14" hidden="1" customHeight="1" outlineLevel="1" x14ac:dyDescent="0.2">
      <c r="A3166" t="s">
        <v>2525</v>
      </c>
      <c r="B3166" t="s">
        <v>2940</v>
      </c>
      <c r="C3166" s="1">
        <f t="shared" si="1254"/>
        <v>8100</v>
      </c>
      <c r="D3166" s="3">
        <f>IF(N3166&gt;0, RANK(N3166,(N3166:P3166,Q3166:AE3166)),0)</f>
        <v>2</v>
      </c>
      <c r="E3166" s="3">
        <f>IF(O3166&gt;0,RANK(O3166,(N3166:P3166,Q3166:AE3166)),0)</f>
        <v>1</v>
      </c>
      <c r="F3166" s="3">
        <f>IF(P3166&gt;0,RANK(P3166,(N3166:P3166,Q3166:AE3166)),0)</f>
        <v>3</v>
      </c>
      <c r="G3166" s="1">
        <f t="shared" si="1252"/>
        <v>2448</v>
      </c>
      <c r="H3166" s="2">
        <f t="shared" si="1253"/>
        <v>0.30222222222222223</v>
      </c>
      <c r="I3166" s="2"/>
      <c r="J3166" s="2">
        <f t="shared" si="1255"/>
        <v>0.34135802469135801</v>
      </c>
      <c r="K3166" s="2">
        <f t="shared" si="1256"/>
        <v>0.64358024691358029</v>
      </c>
      <c r="L3166" s="2">
        <f t="shared" si="1257"/>
        <v>7.037037037037037E-3</v>
      </c>
      <c r="M3166" s="2">
        <f t="shared" si="1258"/>
        <v>8.0246913580246659E-3</v>
      </c>
      <c r="N3166" s="38">
        <v>2765</v>
      </c>
      <c r="O3166" s="38">
        <v>5213</v>
      </c>
      <c r="P3166" s="38">
        <v>57</v>
      </c>
      <c r="Q3166" s="38">
        <v>17</v>
      </c>
      <c r="R3166" s="38">
        <v>20</v>
      </c>
      <c r="S3166" s="38">
        <v>16</v>
      </c>
      <c r="T3166" s="38">
        <v>2</v>
      </c>
      <c r="U3166" s="38">
        <v>1</v>
      </c>
      <c r="V3166" s="38"/>
      <c r="W3166" s="38">
        <v>9</v>
      </c>
      <c r="X3166" s="38">
        <v>0</v>
      </c>
      <c r="Y3166" s="38"/>
      <c r="Z3166" s="38"/>
      <c r="AA3166" s="38"/>
      <c r="AB3166" s="38"/>
      <c r="AC3166" s="38"/>
      <c r="AD3166" s="38"/>
      <c r="AE3166" s="38"/>
      <c r="AF3166" s="38"/>
      <c r="AG3166" s="38"/>
      <c r="AH3166" s="38"/>
      <c r="AI3166" s="38"/>
      <c r="AJ3166" s="38"/>
      <c r="AK3166" s="38"/>
      <c r="AL3166" s="38"/>
      <c r="AM3166" s="38"/>
      <c r="AN3166" s="38"/>
      <c r="AO3166" s="38"/>
      <c r="AP3166" s="38"/>
      <c r="AQ3166" s="38"/>
      <c r="AR3166" s="38"/>
      <c r="AS3166" s="38"/>
      <c r="AT3166" s="38"/>
      <c r="AU3166" s="38"/>
      <c r="AV3166" s="38"/>
      <c r="AW3166" s="38"/>
      <c r="AX3166" s="38"/>
      <c r="AY3166" s="38"/>
      <c r="BA3166" s="3">
        <f>IF(Q3166&gt;0,RANK(Q3166,(N3166:P3166,Q3166:AE3166)),0)</f>
        <v>5</v>
      </c>
      <c r="BB3166" s="3">
        <f>IF(R3166&gt;0,RANK(R3166,(N3166:P3166,Q3166:AE3166)),0)</f>
        <v>4</v>
      </c>
      <c r="BC3166" s="3">
        <f>IF(S3166&gt;0,RANK(S3166,(N3166:P3166,Q3166:AE3166)),0)</f>
        <v>6</v>
      </c>
      <c r="BD3166" s="3">
        <f>IF(T3166&gt;0,RANK(T3166,(N3166:P3166,Q3166:AE3166)),0)</f>
        <v>8</v>
      </c>
      <c r="BE3166" s="2">
        <f t="shared" si="1259"/>
        <v>2.0987654320987655E-3</v>
      </c>
      <c r="BF3166" s="2">
        <f t="shared" si="1260"/>
        <v>2.4691358024691358E-3</v>
      </c>
      <c r="BG3166" s="2">
        <f t="shared" si="1261"/>
        <v>1.9753086419753087E-3</v>
      </c>
      <c r="BH3166" s="2">
        <f t="shared" si="1262"/>
        <v>2.4691358024691359E-4</v>
      </c>
      <c r="BJ3166" t="s">
        <v>2525</v>
      </c>
      <c r="BK3166" t="s">
        <v>2940</v>
      </c>
      <c r="BL3166">
        <v>3</v>
      </c>
      <c r="BN3166">
        <v>0</v>
      </c>
      <c r="BO3166" s="60">
        <v>55</v>
      </c>
      <c r="BP3166" s="62">
        <v>11</v>
      </c>
      <c r="BQ3166" s="66">
        <f t="shared" si="1263"/>
        <v>55011</v>
      </c>
      <c r="BR3166" s="66">
        <f t="shared" si="1241"/>
        <v>55011</v>
      </c>
      <c r="BS3166" s="3" t="s">
        <v>3083</v>
      </c>
      <c r="CU3166" s="38"/>
      <c r="CV3166" s="38"/>
      <c r="CW3166" s="38"/>
      <c r="CX3166" s="38"/>
      <c r="CY3166" s="38"/>
      <c r="CZ3166" s="38"/>
      <c r="DA3166" s="38"/>
      <c r="DB3166" s="38"/>
      <c r="DC3166" s="38"/>
      <c r="DD3166" s="38"/>
      <c r="DE3166" s="38"/>
      <c r="DF3166" s="38"/>
      <c r="DG3166" s="38"/>
      <c r="DH3166" s="38"/>
      <c r="DI3166" s="38"/>
      <c r="DJ3166" s="38"/>
      <c r="DK3166" s="38"/>
      <c r="DL3166" s="38"/>
      <c r="DM3166" s="38"/>
      <c r="DN3166" s="38"/>
      <c r="DO3166" s="38"/>
      <c r="DP3166" s="38"/>
      <c r="DQ3166" s="38"/>
      <c r="DR3166" s="38"/>
      <c r="DS3166" s="38"/>
      <c r="DT3166" s="38"/>
      <c r="DU3166" s="38"/>
      <c r="DW3166" s="38"/>
      <c r="DX3166" s="38"/>
      <c r="DY3166" s="38"/>
      <c r="DZ3166" s="38"/>
    </row>
    <row r="3167" spans="1:130" ht="14" hidden="1" customHeight="1" outlineLevel="1" x14ac:dyDescent="0.2">
      <c r="A3167" t="s">
        <v>1938</v>
      </c>
      <c r="B3167" t="s">
        <v>2940</v>
      </c>
      <c r="C3167" s="1">
        <f t="shared" si="1254"/>
        <v>10810</v>
      </c>
      <c r="D3167" s="3">
        <f>IF(N3167&gt;0, RANK(N3167,(N3167:P3167,Q3167:AE3167)),0)</f>
        <v>2</v>
      </c>
      <c r="E3167" s="3">
        <f>IF(O3167&gt;0,RANK(O3167,(N3167:P3167,Q3167:AE3167)),0)</f>
        <v>1</v>
      </c>
      <c r="F3167" s="3">
        <f>IF(P3167&gt;0,RANK(P3167,(N3167:P3167,Q3167:AE3167)),0)</f>
        <v>3</v>
      </c>
      <c r="G3167" s="1">
        <f t="shared" si="1252"/>
        <v>3343</v>
      </c>
      <c r="H3167" s="2">
        <f t="shared" si="1253"/>
        <v>0.30925069380203513</v>
      </c>
      <c r="I3167" s="2"/>
      <c r="J3167" s="2">
        <f t="shared" si="1255"/>
        <v>0.33903792784458836</v>
      </c>
      <c r="K3167" s="2">
        <f t="shared" si="1256"/>
        <v>0.64828862164662349</v>
      </c>
      <c r="L3167" s="2">
        <f t="shared" si="1257"/>
        <v>6.1054579093432005E-3</v>
      </c>
      <c r="M3167" s="2">
        <f t="shared" si="1258"/>
        <v>6.5679925994450083E-3</v>
      </c>
      <c r="N3167" s="38">
        <v>3665</v>
      </c>
      <c r="O3167" s="38">
        <v>7008</v>
      </c>
      <c r="P3167" s="38">
        <v>66</v>
      </c>
      <c r="Q3167" s="38">
        <v>33</v>
      </c>
      <c r="R3167" s="38">
        <v>19</v>
      </c>
      <c r="S3167" s="38">
        <v>13</v>
      </c>
      <c r="T3167" s="38">
        <v>2</v>
      </c>
      <c r="U3167" s="38">
        <v>1</v>
      </c>
      <c r="V3167" s="38"/>
      <c r="W3167" s="38">
        <v>0</v>
      </c>
      <c r="X3167" s="38">
        <v>3</v>
      </c>
      <c r="Y3167" s="38"/>
      <c r="Z3167" s="38"/>
      <c r="AA3167" s="38"/>
      <c r="AB3167" s="38"/>
      <c r="AC3167" s="38"/>
      <c r="AD3167" s="38"/>
      <c r="AE3167" s="38"/>
      <c r="AF3167" s="38"/>
      <c r="AG3167" s="38"/>
      <c r="AH3167" s="38"/>
      <c r="AI3167" s="38"/>
      <c r="AJ3167" s="38"/>
      <c r="AK3167" s="38"/>
      <c r="AL3167" s="38"/>
      <c r="AM3167" s="38"/>
      <c r="AN3167" s="38"/>
      <c r="AO3167" s="38"/>
      <c r="AP3167" s="38"/>
      <c r="AQ3167" s="38"/>
      <c r="AR3167" s="38"/>
      <c r="AS3167" s="38"/>
      <c r="AT3167" s="38"/>
      <c r="AU3167" s="38"/>
      <c r="AV3167" s="38"/>
      <c r="AW3167" s="38"/>
      <c r="AX3167" s="38"/>
      <c r="AY3167" s="38"/>
      <c r="BA3167" s="3">
        <f>IF(Q3167&gt;0,RANK(Q3167,(N3167:P3167,Q3167:AE3167)),0)</f>
        <v>4</v>
      </c>
      <c r="BB3167" s="3">
        <f>IF(R3167&gt;0,RANK(R3167,(N3167:P3167,Q3167:AE3167)),0)</f>
        <v>5</v>
      </c>
      <c r="BC3167" s="3">
        <f>IF(S3167&gt;0,RANK(S3167,(N3167:P3167,Q3167:AE3167)),0)</f>
        <v>6</v>
      </c>
      <c r="BD3167" s="3">
        <f>IF(T3167&gt;0,RANK(T3167,(N3167:P3167,Q3167:AE3167)),0)</f>
        <v>8</v>
      </c>
      <c r="BE3167" s="2">
        <f t="shared" si="1259"/>
        <v>3.0527289546716002E-3</v>
      </c>
      <c r="BF3167" s="2">
        <f t="shared" si="1260"/>
        <v>1.7576318223866791E-3</v>
      </c>
      <c r="BG3167" s="2">
        <f t="shared" si="1261"/>
        <v>1.2025901942645698E-3</v>
      </c>
      <c r="BH3167" s="2">
        <f t="shared" si="1262"/>
        <v>1.8501387604070305E-4</v>
      </c>
      <c r="BJ3167" t="s">
        <v>1938</v>
      </c>
      <c r="BK3167" t="s">
        <v>2940</v>
      </c>
      <c r="BL3167">
        <v>7</v>
      </c>
      <c r="BN3167">
        <v>0</v>
      </c>
      <c r="BO3167" s="60">
        <v>55</v>
      </c>
      <c r="BP3167" s="62">
        <v>13</v>
      </c>
      <c r="BQ3167" s="66">
        <f t="shared" si="1263"/>
        <v>55013</v>
      </c>
      <c r="BR3167" s="66">
        <f t="shared" si="1241"/>
        <v>55013</v>
      </c>
      <c r="BS3167" s="3" t="s">
        <v>3083</v>
      </c>
      <c r="CU3167" s="38"/>
      <c r="CV3167" s="38"/>
      <c r="CW3167" s="38"/>
      <c r="CX3167" s="38"/>
      <c r="CY3167" s="38"/>
      <c r="CZ3167" s="38"/>
      <c r="DA3167" s="38"/>
      <c r="DB3167" s="38"/>
      <c r="DC3167" s="38"/>
      <c r="DD3167" s="38"/>
      <c r="DE3167" s="38"/>
      <c r="DF3167" s="38"/>
      <c r="DG3167" s="38"/>
      <c r="DH3167" s="38"/>
      <c r="DI3167" s="38"/>
      <c r="DJ3167" s="38"/>
      <c r="DK3167" s="38"/>
      <c r="DL3167" s="38"/>
      <c r="DM3167" s="38"/>
      <c r="DN3167" s="38"/>
      <c r="DO3167" s="38"/>
      <c r="DP3167" s="38"/>
      <c r="DQ3167" s="38"/>
      <c r="DR3167" s="38"/>
      <c r="DS3167" s="38"/>
      <c r="DT3167" s="38"/>
      <c r="DU3167" s="38"/>
      <c r="DW3167" s="38"/>
      <c r="DX3167" s="38"/>
      <c r="DY3167" s="38"/>
      <c r="DZ3167" s="38"/>
    </row>
    <row r="3168" spans="1:130" ht="14" hidden="1" customHeight="1" outlineLevel="1" x14ac:dyDescent="0.2">
      <c r="A3168" t="s">
        <v>1869</v>
      </c>
      <c r="B3168" t="s">
        <v>2940</v>
      </c>
      <c r="C3168" s="1">
        <f t="shared" si="1254"/>
        <v>32916</v>
      </c>
      <c r="D3168" s="3">
        <f>IF(N3168&gt;0, RANK(N3168,(N3168:P3168,Q3168:AE3168)),0)</f>
        <v>2</v>
      </c>
      <c r="E3168" s="3">
        <f>IF(O3168&gt;0,RANK(O3168,(N3168:P3168,Q3168:AE3168)),0)</f>
        <v>1</v>
      </c>
      <c r="F3168" s="3">
        <f>IF(P3168&gt;0,RANK(P3168,(N3168:P3168,Q3168:AE3168)),0)</f>
        <v>3</v>
      </c>
      <c r="G3168" s="1">
        <f t="shared" si="1252"/>
        <v>6561</v>
      </c>
      <c r="H3168" s="2">
        <f t="shared" si="1253"/>
        <v>0.19932555596062704</v>
      </c>
      <c r="I3168" s="2"/>
      <c r="J3168" s="2">
        <f t="shared" si="1255"/>
        <v>0.39272694130514035</v>
      </c>
      <c r="K3168" s="2">
        <f t="shared" si="1256"/>
        <v>0.59205249726576736</v>
      </c>
      <c r="L3168" s="2">
        <f t="shared" si="1257"/>
        <v>6.1064527889172441E-3</v>
      </c>
      <c r="M3168" s="2">
        <f t="shared" si="1258"/>
        <v>9.1141086401749834E-3</v>
      </c>
      <c r="N3168" s="38">
        <v>12927</v>
      </c>
      <c r="O3168" s="38">
        <v>19488</v>
      </c>
      <c r="P3168" s="38">
        <v>201</v>
      </c>
      <c r="Q3168" s="38">
        <v>93</v>
      </c>
      <c r="R3168" s="38">
        <v>83</v>
      </c>
      <c r="S3168" s="38">
        <v>42</v>
      </c>
      <c r="T3168" s="38">
        <v>10</v>
      </c>
      <c r="U3168" s="38">
        <v>16</v>
      </c>
      <c r="V3168" s="38"/>
      <c r="W3168" s="38">
        <v>52</v>
      </c>
      <c r="X3168" s="38">
        <v>4</v>
      </c>
      <c r="Y3168" s="38"/>
      <c r="Z3168" s="38"/>
      <c r="AA3168" s="38"/>
      <c r="AB3168" s="38"/>
      <c r="AC3168" s="38"/>
      <c r="AD3168" s="38"/>
      <c r="AE3168" s="38"/>
      <c r="AF3168" s="38"/>
      <c r="AG3168" s="38"/>
      <c r="AH3168" s="38"/>
      <c r="AI3168" s="38"/>
      <c r="AJ3168" s="38"/>
      <c r="AK3168" s="38"/>
      <c r="AL3168" s="38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BA3168" s="3">
        <f>IF(Q3168&gt;0,RANK(Q3168,(N3168:P3168,Q3168:AE3168)),0)</f>
        <v>4</v>
      </c>
      <c r="BB3168" s="3">
        <f>IF(R3168&gt;0,RANK(R3168,(N3168:P3168,Q3168:AE3168)),0)</f>
        <v>5</v>
      </c>
      <c r="BC3168" s="3">
        <f>IF(S3168&gt;0,RANK(S3168,(N3168:P3168,Q3168:AE3168)),0)</f>
        <v>7</v>
      </c>
      <c r="BD3168" s="3">
        <f>IF(T3168&gt;0,RANK(T3168,(N3168:P3168,Q3168:AE3168)),0)</f>
        <v>9</v>
      </c>
      <c r="BE3168" s="2">
        <f t="shared" si="1259"/>
        <v>2.8253736784542472E-3</v>
      </c>
      <c r="BF3168" s="2">
        <f t="shared" si="1260"/>
        <v>2.5215700571150808E-3</v>
      </c>
      <c r="BG3168" s="2">
        <f t="shared" si="1261"/>
        <v>1.2759752096244987E-3</v>
      </c>
      <c r="BH3168" s="2">
        <f t="shared" si="1262"/>
        <v>3.0380362133916637E-4</v>
      </c>
      <c r="BJ3168" t="s">
        <v>1869</v>
      </c>
      <c r="BK3168" t="s">
        <v>2940</v>
      </c>
      <c r="BN3168">
        <v>0</v>
      </c>
      <c r="BO3168" s="60">
        <v>55</v>
      </c>
      <c r="BP3168" s="62">
        <v>15</v>
      </c>
      <c r="BQ3168" s="66">
        <f t="shared" si="1263"/>
        <v>55015</v>
      </c>
      <c r="BR3168" s="66">
        <f t="shared" si="1241"/>
        <v>55015</v>
      </c>
      <c r="BS3168" s="3" t="s">
        <v>3083</v>
      </c>
      <c r="CU3168" s="38"/>
      <c r="CV3168" s="38"/>
      <c r="CW3168" s="38"/>
      <c r="CX3168" s="38"/>
      <c r="CY3168" s="38"/>
      <c r="CZ3168" s="38"/>
      <c r="DA3168" s="38"/>
      <c r="DB3168" s="38"/>
      <c r="DC3168" s="38"/>
      <c r="DD3168" s="38"/>
      <c r="DE3168" s="38"/>
      <c r="DF3168" s="38"/>
      <c r="DG3168" s="38"/>
      <c r="DH3168" s="38"/>
      <c r="DI3168" s="38"/>
      <c r="DJ3168" s="38"/>
      <c r="DK3168" s="38"/>
      <c r="DL3168" s="38"/>
      <c r="DM3168" s="38"/>
      <c r="DN3168" s="38"/>
      <c r="DO3168" s="38"/>
      <c r="DP3168" s="38"/>
      <c r="DQ3168" s="38"/>
      <c r="DR3168" s="38"/>
      <c r="DS3168" s="38"/>
      <c r="DT3168" s="38"/>
      <c r="DU3168" s="38"/>
      <c r="DW3168" s="38"/>
      <c r="DX3168" s="38"/>
      <c r="DY3168" s="38"/>
      <c r="DZ3168" s="38"/>
    </row>
    <row r="3169" spans="1:130" ht="14" hidden="1" customHeight="1" outlineLevel="1" x14ac:dyDescent="0.2">
      <c r="A3169" t="s">
        <v>1594</v>
      </c>
      <c r="B3169" t="s">
        <v>2940</v>
      </c>
      <c r="C3169" s="1">
        <f t="shared" si="1254"/>
        <v>38471</v>
      </c>
      <c r="D3169" s="3">
        <f>IF(N3169&gt;0, RANK(N3169,(N3169:P3169,Q3169:AE3169)),0)</f>
        <v>2</v>
      </c>
      <c r="E3169" s="3">
        <f>IF(O3169&gt;0,RANK(O3169,(N3169:P3169,Q3169:AE3169)),0)</f>
        <v>1</v>
      </c>
      <c r="F3169" s="3">
        <f>IF(P3169&gt;0,RANK(P3169,(N3169:P3169,Q3169:AE3169)),0)</f>
        <v>3</v>
      </c>
      <c r="G3169" s="1">
        <f t="shared" si="1252"/>
        <v>8826</v>
      </c>
      <c r="H3169" s="2">
        <f t="shared" si="1253"/>
        <v>0.22941956278755427</v>
      </c>
      <c r="I3169" s="2"/>
      <c r="J3169" s="2">
        <f t="shared" si="1255"/>
        <v>0.37880481401575211</v>
      </c>
      <c r="K3169" s="2">
        <f t="shared" si="1256"/>
        <v>0.60822437680330643</v>
      </c>
      <c r="L3169" s="2">
        <f t="shared" si="1257"/>
        <v>4.4189129474149361E-3</v>
      </c>
      <c r="M3169" s="2">
        <f t="shared" si="1258"/>
        <v>8.5518962335265764E-3</v>
      </c>
      <c r="N3169" s="38">
        <v>14573</v>
      </c>
      <c r="O3169" s="38">
        <v>23399</v>
      </c>
      <c r="P3169" s="38">
        <v>170</v>
      </c>
      <c r="Q3169" s="38">
        <v>118</v>
      </c>
      <c r="R3169" s="38">
        <v>61</v>
      </c>
      <c r="S3169" s="38">
        <v>57</v>
      </c>
      <c r="T3169" s="38">
        <v>10</v>
      </c>
      <c r="U3169" s="38">
        <v>12</v>
      </c>
      <c r="V3169" s="38"/>
      <c r="W3169" s="38">
        <v>69</v>
      </c>
      <c r="X3169" s="38">
        <v>2</v>
      </c>
      <c r="Y3169" s="38"/>
      <c r="Z3169" s="38"/>
      <c r="AA3169" s="38"/>
      <c r="AB3169" s="38"/>
      <c r="AC3169" s="38"/>
      <c r="AD3169" s="38"/>
      <c r="AE3169" s="38"/>
      <c r="AF3169" s="38"/>
      <c r="AG3169" s="38"/>
      <c r="AH3169" s="38"/>
      <c r="AI3169" s="38"/>
      <c r="AJ3169" s="38"/>
      <c r="AK3169" s="38"/>
      <c r="AL3169" s="38"/>
      <c r="AM3169" s="38"/>
      <c r="AN3169" s="38"/>
      <c r="AO3169" s="38"/>
      <c r="AP3169" s="38"/>
      <c r="AQ3169" s="38"/>
      <c r="AR3169" s="38"/>
      <c r="AS3169" s="38"/>
      <c r="AT3169" s="38"/>
      <c r="AU3169" s="38"/>
      <c r="AV3169" s="38"/>
      <c r="AW3169" s="38"/>
      <c r="AX3169" s="38"/>
      <c r="AY3169" s="38"/>
      <c r="BA3169" s="3">
        <f>IF(Q3169&gt;0,RANK(Q3169,(N3169:P3169,Q3169:AE3169)),0)</f>
        <v>4</v>
      </c>
      <c r="BB3169" s="3">
        <f>IF(R3169&gt;0,RANK(R3169,(N3169:P3169,Q3169:AE3169)),0)</f>
        <v>6</v>
      </c>
      <c r="BC3169" s="3">
        <f>IF(S3169&gt;0,RANK(S3169,(N3169:P3169,Q3169:AE3169)),0)</f>
        <v>7</v>
      </c>
      <c r="BD3169" s="3">
        <f>IF(T3169&gt;0,RANK(T3169,(N3169:P3169,Q3169:AE3169)),0)</f>
        <v>9</v>
      </c>
      <c r="BE3169" s="2">
        <f t="shared" si="1259"/>
        <v>3.0672454576174263E-3</v>
      </c>
      <c r="BF3169" s="2">
        <f t="shared" si="1260"/>
        <v>1.5856099399547711E-3</v>
      </c>
      <c r="BG3169" s="2">
        <f t="shared" si="1261"/>
        <v>1.481635517662655E-3</v>
      </c>
      <c r="BH3169" s="2">
        <f t="shared" si="1262"/>
        <v>2.5993605573029034E-4</v>
      </c>
      <c r="BJ3169" t="s">
        <v>1594</v>
      </c>
      <c r="BK3169" t="s">
        <v>2940</v>
      </c>
      <c r="BN3169">
        <v>0</v>
      </c>
      <c r="BO3169" s="60">
        <v>55</v>
      </c>
      <c r="BP3169" s="62">
        <v>17</v>
      </c>
      <c r="BQ3169" s="66">
        <f t="shared" si="1263"/>
        <v>55017</v>
      </c>
      <c r="BR3169" s="66">
        <f t="shared" si="1241"/>
        <v>55017</v>
      </c>
      <c r="BS3169" s="3" t="s">
        <v>3083</v>
      </c>
      <c r="CU3169" s="38"/>
      <c r="CV3169" s="38"/>
      <c r="CW3169" s="38"/>
      <c r="CX3169" s="38"/>
      <c r="CY3169" s="38"/>
      <c r="CZ3169" s="38"/>
      <c r="DA3169" s="38"/>
      <c r="DB3169" s="38"/>
      <c r="DC3169" s="38"/>
      <c r="DD3169" s="38"/>
      <c r="DE3169" s="38"/>
      <c r="DF3169" s="38"/>
      <c r="DG3169" s="38"/>
      <c r="DH3169" s="38"/>
      <c r="DI3169" s="38"/>
      <c r="DJ3169" s="38"/>
      <c r="DK3169" s="38"/>
      <c r="DL3169" s="38"/>
      <c r="DM3169" s="38"/>
      <c r="DN3169" s="38"/>
      <c r="DO3169" s="38"/>
      <c r="DP3169" s="38"/>
      <c r="DQ3169" s="38"/>
      <c r="DR3169" s="38"/>
      <c r="DS3169" s="38"/>
      <c r="DT3169" s="38"/>
      <c r="DU3169" s="38"/>
      <c r="DW3169" s="38"/>
      <c r="DX3169" s="38"/>
      <c r="DY3169" s="38"/>
      <c r="DZ3169" s="38"/>
    </row>
    <row r="3170" spans="1:130" ht="14" hidden="1" customHeight="1" outlineLevel="1" x14ac:dyDescent="0.2">
      <c r="A3170" t="s">
        <v>385</v>
      </c>
      <c r="B3170" t="s">
        <v>2940</v>
      </c>
      <c r="C3170" s="1">
        <f t="shared" si="1254"/>
        <v>15340</v>
      </c>
      <c r="D3170" s="3">
        <f>IF(N3170&gt;0, RANK(N3170,(N3170:P3170,Q3170:AE3170)),0)</f>
        <v>2</v>
      </c>
      <c r="E3170" s="3">
        <f>IF(O3170&gt;0,RANK(O3170,(N3170:P3170,Q3170:AE3170)),0)</f>
        <v>1</v>
      </c>
      <c r="F3170" s="3">
        <f>IF(P3170&gt;0,RANK(P3170,(N3170:P3170,Q3170:AE3170)),0)</f>
        <v>3</v>
      </c>
      <c r="G3170" s="1">
        <f t="shared" si="1252"/>
        <v>5972</v>
      </c>
      <c r="H3170" s="2">
        <f t="shared" si="1253"/>
        <v>0.3893089960886571</v>
      </c>
      <c r="I3170" s="2"/>
      <c r="J3170" s="2">
        <f t="shared" si="1255"/>
        <v>0.29393741851368971</v>
      </c>
      <c r="K3170" s="2">
        <f t="shared" si="1256"/>
        <v>0.68324641460234681</v>
      </c>
      <c r="L3170" s="2">
        <f t="shared" si="1257"/>
        <v>1.0430247718383311E-2</v>
      </c>
      <c r="M3170" s="2">
        <f t="shared" si="1258"/>
        <v>1.2385919165580173E-2</v>
      </c>
      <c r="N3170" s="38">
        <v>4509</v>
      </c>
      <c r="O3170" s="38">
        <v>10481</v>
      </c>
      <c r="P3170" s="38">
        <v>160</v>
      </c>
      <c r="Q3170" s="38">
        <v>40</v>
      </c>
      <c r="R3170" s="38">
        <v>71</v>
      </c>
      <c r="S3170" s="38">
        <v>38</v>
      </c>
      <c r="T3170" s="38">
        <v>7</v>
      </c>
      <c r="U3170" s="38">
        <v>9</v>
      </c>
      <c r="V3170" s="38"/>
      <c r="W3170" s="38">
        <v>25</v>
      </c>
      <c r="X3170" s="38">
        <v>0</v>
      </c>
      <c r="Y3170" s="38"/>
      <c r="Z3170" s="38"/>
      <c r="AA3170" s="38"/>
      <c r="AB3170" s="38"/>
      <c r="AC3170" s="38"/>
      <c r="AD3170" s="38"/>
      <c r="AE3170" s="38"/>
      <c r="AF3170" s="38"/>
      <c r="AG3170" s="38"/>
      <c r="AH3170" s="38"/>
      <c r="AI3170" s="38"/>
      <c r="AJ3170" s="38"/>
      <c r="AK3170" s="38"/>
      <c r="AL3170" s="38"/>
      <c r="AM3170" s="38"/>
      <c r="AN3170" s="38"/>
      <c r="AO3170" s="38"/>
      <c r="AP3170" s="38"/>
      <c r="AQ3170" s="38"/>
      <c r="AR3170" s="38"/>
      <c r="AS3170" s="38"/>
      <c r="AT3170" s="38"/>
      <c r="AU3170" s="38"/>
      <c r="AV3170" s="38"/>
      <c r="AW3170" s="38"/>
      <c r="AX3170" s="38"/>
      <c r="AY3170" s="38"/>
      <c r="BA3170" s="3">
        <f>IF(Q3170&gt;0,RANK(Q3170,(N3170:P3170,Q3170:AE3170)),0)</f>
        <v>5</v>
      </c>
      <c r="BB3170" s="3">
        <f>IF(R3170&gt;0,RANK(R3170,(N3170:P3170,Q3170:AE3170)),0)</f>
        <v>4</v>
      </c>
      <c r="BC3170" s="3">
        <f>IF(S3170&gt;0,RANK(S3170,(N3170:P3170,Q3170:AE3170)),0)</f>
        <v>6</v>
      </c>
      <c r="BD3170" s="3">
        <f>IF(T3170&gt;0,RANK(T3170,(N3170:P3170,Q3170:AE3170)),0)</f>
        <v>9</v>
      </c>
      <c r="BE3170" s="2">
        <f t="shared" si="1259"/>
        <v>2.6075619295958278E-3</v>
      </c>
      <c r="BF3170" s="2">
        <f t="shared" si="1260"/>
        <v>4.6284224250325943E-3</v>
      </c>
      <c r="BG3170" s="2">
        <f t="shared" si="1261"/>
        <v>2.4771838331160367E-3</v>
      </c>
      <c r="BH3170" s="2">
        <f t="shared" si="1262"/>
        <v>4.5632333767926987E-4</v>
      </c>
      <c r="BJ3170" t="s">
        <v>385</v>
      </c>
      <c r="BK3170" t="s">
        <v>2940</v>
      </c>
      <c r="BL3170">
        <v>7</v>
      </c>
      <c r="BN3170">
        <v>0</v>
      </c>
      <c r="BO3170" s="60">
        <v>55</v>
      </c>
      <c r="BP3170" s="62">
        <v>19</v>
      </c>
      <c r="BQ3170" s="66">
        <f t="shared" si="1263"/>
        <v>55019</v>
      </c>
      <c r="BR3170" s="66">
        <f t="shared" si="1241"/>
        <v>55019</v>
      </c>
      <c r="BS3170" s="3" t="s">
        <v>3083</v>
      </c>
      <c r="CU3170" s="38"/>
      <c r="CV3170" s="38"/>
      <c r="CW3170" s="38"/>
      <c r="CX3170" s="38"/>
      <c r="CY3170" s="38"/>
      <c r="CZ3170" s="38"/>
      <c r="DA3170" s="38"/>
      <c r="DB3170" s="38"/>
      <c r="DC3170" s="38"/>
      <c r="DD3170" s="38"/>
      <c r="DE3170" s="38"/>
      <c r="DF3170" s="38"/>
      <c r="DG3170" s="38"/>
      <c r="DH3170" s="38"/>
      <c r="DI3170" s="38"/>
      <c r="DJ3170" s="38"/>
      <c r="DK3170" s="38"/>
      <c r="DL3170" s="38"/>
      <c r="DM3170" s="38"/>
      <c r="DN3170" s="38"/>
      <c r="DO3170" s="38"/>
      <c r="DP3170" s="38"/>
      <c r="DQ3170" s="38"/>
      <c r="DR3170" s="38"/>
      <c r="DS3170" s="38"/>
      <c r="DT3170" s="38"/>
      <c r="DU3170" s="38"/>
      <c r="DW3170" s="38"/>
      <c r="DX3170" s="38"/>
      <c r="DY3170" s="38"/>
      <c r="DZ3170" s="38"/>
    </row>
    <row r="3171" spans="1:130" ht="14" hidden="1" customHeight="1" outlineLevel="1" x14ac:dyDescent="0.2">
      <c r="A3171" t="s">
        <v>1470</v>
      </c>
      <c r="B3171" t="s">
        <v>2940</v>
      </c>
      <c r="C3171" s="1">
        <f t="shared" si="1254"/>
        <v>34914</v>
      </c>
      <c r="D3171" s="3">
        <f>IF(N3171&gt;0, RANK(N3171,(N3171:P3171,Q3171:AE3171)),0)</f>
        <v>2</v>
      </c>
      <c r="E3171" s="3">
        <f>IF(O3171&gt;0,RANK(O3171,(N3171:P3171,Q3171:AE3171)),0)</f>
        <v>1</v>
      </c>
      <c r="F3171" s="3">
        <f>IF(P3171&gt;0,RANK(P3171,(N3171:P3171,Q3171:AE3171)),0)</f>
        <v>3</v>
      </c>
      <c r="G3171" s="1">
        <f t="shared" si="1252"/>
        <v>1600</v>
      </c>
      <c r="H3171" s="2">
        <f t="shared" si="1253"/>
        <v>4.5826888927077966E-2</v>
      </c>
      <c r="I3171" s="2"/>
      <c r="J3171" s="2">
        <f t="shared" si="1255"/>
        <v>0.46938190983559602</v>
      </c>
      <c r="K3171" s="2">
        <f t="shared" si="1256"/>
        <v>0.515208798762674</v>
      </c>
      <c r="L3171" s="2">
        <f t="shared" si="1257"/>
        <v>5.699719310305322E-3</v>
      </c>
      <c r="M3171" s="2">
        <f t="shared" si="1258"/>
        <v>9.7095720914246522E-3</v>
      </c>
      <c r="N3171" s="38">
        <v>16388</v>
      </c>
      <c r="O3171" s="38">
        <v>17988</v>
      </c>
      <c r="P3171" s="38">
        <v>199</v>
      </c>
      <c r="Q3171" s="38">
        <v>108</v>
      </c>
      <c r="R3171" s="38">
        <v>83</v>
      </c>
      <c r="S3171" s="38">
        <v>46</v>
      </c>
      <c r="T3171" s="38">
        <v>12</v>
      </c>
      <c r="U3171" s="38">
        <v>19</v>
      </c>
      <c r="V3171" s="38"/>
      <c r="W3171" s="38">
        <v>67</v>
      </c>
      <c r="X3171" s="38">
        <v>4</v>
      </c>
      <c r="Y3171" s="38"/>
      <c r="Z3171" s="38"/>
      <c r="AA3171" s="38"/>
      <c r="AB3171" s="38"/>
      <c r="AC3171" s="38"/>
      <c r="AD3171" s="38"/>
      <c r="AE3171" s="38"/>
      <c r="AF3171" s="38"/>
      <c r="AG3171" s="38"/>
      <c r="AH3171" s="38"/>
      <c r="AI3171" s="38"/>
      <c r="AJ3171" s="38"/>
      <c r="AK3171" s="38"/>
      <c r="AL3171" s="38"/>
      <c r="AM3171" s="38"/>
      <c r="AN3171" s="38"/>
      <c r="AO3171" s="38"/>
      <c r="AP3171" s="38"/>
      <c r="AQ3171" s="38"/>
      <c r="AR3171" s="38"/>
      <c r="AS3171" s="38"/>
      <c r="AT3171" s="38"/>
      <c r="AU3171" s="38"/>
      <c r="AV3171" s="38"/>
      <c r="AW3171" s="38"/>
      <c r="AX3171" s="38"/>
      <c r="AY3171" s="38"/>
      <c r="BA3171" s="3">
        <f>IF(Q3171&gt;0,RANK(Q3171,(N3171:P3171,Q3171:AE3171)),0)</f>
        <v>4</v>
      </c>
      <c r="BB3171" s="3">
        <f>IF(R3171&gt;0,RANK(R3171,(N3171:P3171,Q3171:AE3171)),0)</f>
        <v>5</v>
      </c>
      <c r="BC3171" s="3">
        <f>IF(S3171&gt;0,RANK(S3171,(N3171:P3171,Q3171:AE3171)),0)</f>
        <v>7</v>
      </c>
      <c r="BD3171" s="3">
        <f>IF(T3171&gt;0,RANK(T3171,(N3171:P3171,Q3171:AE3171)),0)</f>
        <v>9</v>
      </c>
      <c r="BE3171" s="2">
        <f t="shared" si="1259"/>
        <v>3.0933150025777623E-3</v>
      </c>
      <c r="BF3171" s="2">
        <f t="shared" si="1260"/>
        <v>2.3772698630921693E-3</v>
      </c>
      <c r="BG3171" s="2">
        <f t="shared" si="1261"/>
        <v>1.3175230566534915E-3</v>
      </c>
      <c r="BH3171" s="2">
        <f t="shared" si="1262"/>
        <v>3.4370166695308474E-4</v>
      </c>
      <c r="BJ3171" t="s">
        <v>1470</v>
      </c>
      <c r="BK3171" t="s">
        <v>2940</v>
      </c>
      <c r="BL3171">
        <v>6</v>
      </c>
      <c r="BN3171">
        <v>0</v>
      </c>
      <c r="BO3171" s="60">
        <v>55</v>
      </c>
      <c r="BP3171" s="62">
        <v>21</v>
      </c>
      <c r="BQ3171" s="66">
        <f t="shared" si="1263"/>
        <v>55021</v>
      </c>
      <c r="BR3171" s="66">
        <f t="shared" si="1241"/>
        <v>55021</v>
      </c>
      <c r="BS3171" s="3" t="s">
        <v>3083</v>
      </c>
      <c r="CU3171" s="38"/>
      <c r="CV3171" s="38"/>
      <c r="CW3171" s="38"/>
      <c r="CX3171" s="38"/>
      <c r="CY3171" s="38"/>
      <c r="CZ3171" s="38"/>
      <c r="DA3171" s="38"/>
      <c r="DB3171" s="38"/>
      <c r="DC3171" s="38"/>
      <c r="DD3171" s="38"/>
      <c r="DE3171" s="38"/>
      <c r="DF3171" s="38"/>
      <c r="DG3171" s="38"/>
      <c r="DH3171" s="38"/>
      <c r="DI3171" s="38"/>
      <c r="DJ3171" s="38"/>
      <c r="DK3171" s="38"/>
      <c r="DL3171" s="38"/>
      <c r="DM3171" s="38"/>
      <c r="DN3171" s="38"/>
      <c r="DO3171" s="38"/>
      <c r="DP3171" s="38"/>
      <c r="DQ3171" s="38"/>
      <c r="DR3171" s="38"/>
      <c r="DS3171" s="38"/>
      <c r="DT3171" s="38"/>
      <c r="DU3171" s="38"/>
      <c r="DW3171" s="38"/>
      <c r="DX3171" s="38"/>
      <c r="DY3171" s="38"/>
      <c r="DZ3171" s="38"/>
    </row>
    <row r="3172" spans="1:130" ht="14" hidden="1" customHeight="1" outlineLevel="1" x14ac:dyDescent="0.2">
      <c r="A3172" t="s">
        <v>1840</v>
      </c>
      <c r="B3172" t="s">
        <v>2940</v>
      </c>
      <c r="C3172" s="1">
        <f t="shared" si="1254"/>
        <v>9105</v>
      </c>
      <c r="D3172" s="3">
        <f>IF(N3172&gt;0, RANK(N3172,(N3172:P3172,Q3172:AE3172)),0)</f>
        <v>2</v>
      </c>
      <c r="E3172" s="3">
        <f>IF(O3172&gt;0,RANK(O3172,(N3172:P3172,Q3172:AE3172)),0)</f>
        <v>1</v>
      </c>
      <c r="F3172" s="3">
        <f>IF(P3172&gt;0,RANK(P3172,(N3172:P3172,Q3172:AE3172)),0)</f>
        <v>3</v>
      </c>
      <c r="G3172" s="1">
        <f t="shared" si="1252"/>
        <v>1253</v>
      </c>
      <c r="H3172" s="2">
        <f t="shared" si="1253"/>
        <v>0.13761669412410762</v>
      </c>
      <c r="I3172" s="2"/>
      <c r="J3172" s="2">
        <f t="shared" si="1255"/>
        <v>0.42394288852278966</v>
      </c>
      <c r="K3172" s="2">
        <f t="shared" si="1256"/>
        <v>0.56155958264689732</v>
      </c>
      <c r="L3172" s="2">
        <f t="shared" si="1257"/>
        <v>6.2602965403624382E-3</v>
      </c>
      <c r="M3172" s="2">
        <f t="shared" si="1258"/>
        <v>8.2372322899506405E-3</v>
      </c>
      <c r="N3172" s="38">
        <v>3860</v>
      </c>
      <c r="O3172" s="38">
        <v>5113</v>
      </c>
      <c r="P3172" s="38">
        <v>57</v>
      </c>
      <c r="Q3172" s="38">
        <v>17</v>
      </c>
      <c r="R3172" s="38">
        <v>15</v>
      </c>
      <c r="S3172" s="38">
        <v>13</v>
      </c>
      <c r="T3172" s="38">
        <v>3</v>
      </c>
      <c r="U3172" s="38">
        <v>6</v>
      </c>
      <c r="V3172" s="38"/>
      <c r="W3172" s="38">
        <v>21</v>
      </c>
      <c r="X3172" s="38">
        <v>0</v>
      </c>
      <c r="Y3172" s="38"/>
      <c r="Z3172" s="38"/>
      <c r="AA3172" s="38"/>
      <c r="AB3172" s="38"/>
      <c r="AC3172" s="38"/>
      <c r="AD3172" s="38"/>
      <c r="AE3172" s="38"/>
      <c r="AF3172" s="38"/>
      <c r="AG3172" s="38"/>
      <c r="AH3172" s="38"/>
      <c r="AI3172" s="38"/>
      <c r="AJ3172" s="38"/>
      <c r="AK3172" s="38"/>
      <c r="AL3172" s="38"/>
      <c r="AM3172" s="38"/>
      <c r="AN3172" s="38"/>
      <c r="AO3172" s="38"/>
      <c r="AP3172" s="38"/>
      <c r="AQ3172" s="38"/>
      <c r="AR3172" s="38"/>
      <c r="AS3172" s="38"/>
      <c r="AT3172" s="38"/>
      <c r="AU3172" s="38"/>
      <c r="AV3172" s="38"/>
      <c r="AW3172" s="38"/>
      <c r="AX3172" s="38"/>
      <c r="AY3172" s="38"/>
      <c r="BA3172" s="3">
        <f>IF(Q3172&gt;0,RANK(Q3172,(N3172:P3172,Q3172:AE3172)),0)</f>
        <v>5</v>
      </c>
      <c r="BB3172" s="3">
        <f>IF(R3172&gt;0,RANK(R3172,(N3172:P3172,Q3172:AE3172)),0)</f>
        <v>6</v>
      </c>
      <c r="BC3172" s="3">
        <f>IF(S3172&gt;0,RANK(S3172,(N3172:P3172,Q3172:AE3172)),0)</f>
        <v>7</v>
      </c>
      <c r="BD3172" s="3">
        <f>IF(T3172&gt;0,RANK(T3172,(N3172:P3172,Q3172:AE3172)),0)</f>
        <v>9</v>
      </c>
      <c r="BE3172" s="2">
        <f t="shared" si="1259"/>
        <v>1.8671059857221306E-3</v>
      </c>
      <c r="BF3172" s="2">
        <f t="shared" si="1260"/>
        <v>1.6474464579901153E-3</v>
      </c>
      <c r="BG3172" s="2">
        <f t="shared" si="1261"/>
        <v>1.4277869302581001E-3</v>
      </c>
      <c r="BH3172" s="2">
        <f t="shared" si="1262"/>
        <v>3.2948929159802305E-4</v>
      </c>
      <c r="BJ3172" t="s">
        <v>1840</v>
      </c>
      <c r="BK3172" t="s">
        <v>2940</v>
      </c>
      <c r="BL3172">
        <v>3</v>
      </c>
      <c r="BN3172">
        <v>0</v>
      </c>
      <c r="BO3172" s="60">
        <v>55</v>
      </c>
      <c r="BP3172" s="62">
        <v>23</v>
      </c>
      <c r="BQ3172" s="66">
        <f t="shared" si="1263"/>
        <v>55023</v>
      </c>
      <c r="BR3172" s="66">
        <f t="shared" ref="BR3172:BR3233" si="1264">BQ3172</f>
        <v>55023</v>
      </c>
      <c r="BS3172" s="3" t="s">
        <v>3083</v>
      </c>
      <c r="CU3172" s="38"/>
      <c r="CV3172" s="38"/>
      <c r="CW3172" s="38"/>
      <c r="CX3172" s="38"/>
      <c r="CY3172" s="38"/>
      <c r="CZ3172" s="38"/>
      <c r="DA3172" s="38"/>
      <c r="DB3172" s="38"/>
      <c r="DC3172" s="38"/>
      <c r="DD3172" s="38"/>
      <c r="DE3172" s="38"/>
      <c r="DF3172" s="38"/>
      <c r="DG3172" s="38"/>
      <c r="DH3172" s="38"/>
      <c r="DI3172" s="38"/>
      <c r="DJ3172" s="38"/>
      <c r="DK3172" s="38"/>
      <c r="DL3172" s="38"/>
      <c r="DM3172" s="38"/>
      <c r="DN3172" s="38"/>
      <c r="DO3172" s="38"/>
      <c r="DP3172" s="38"/>
      <c r="DQ3172" s="38"/>
      <c r="DR3172" s="38"/>
      <c r="DS3172" s="38"/>
      <c r="DT3172" s="38"/>
      <c r="DU3172" s="38"/>
      <c r="DW3172" s="38"/>
      <c r="DX3172" s="38"/>
      <c r="DY3172" s="38"/>
      <c r="DZ3172" s="38"/>
    </row>
    <row r="3173" spans="1:130" ht="14" hidden="1" customHeight="1" outlineLevel="1" x14ac:dyDescent="0.2">
      <c r="A3173" t="s">
        <v>2036</v>
      </c>
      <c r="B3173" t="s">
        <v>2940</v>
      </c>
      <c r="C3173" s="1">
        <f t="shared" si="1254"/>
        <v>365929</v>
      </c>
      <c r="D3173" s="3">
        <f>IF(N3173&gt;0, RANK(N3173,(N3173:P3173,Q3173:AE3173)),0)</f>
        <v>1</v>
      </c>
      <c r="E3173" s="3">
        <f>IF(O3173&gt;0,RANK(O3173,(N3173:P3173,Q3173:AE3173)),0)</f>
        <v>2</v>
      </c>
      <c r="F3173" s="3">
        <f>IF(P3173&gt;0,RANK(P3173,(N3173:P3173,Q3173:AE3173)),0)</f>
        <v>4</v>
      </c>
      <c r="G3173" s="1">
        <f t="shared" si="1252"/>
        <v>188541</v>
      </c>
      <c r="H3173" s="2">
        <f t="shared" si="1253"/>
        <v>0.51523929505450516</v>
      </c>
      <c r="I3173" s="2"/>
      <c r="J3173" s="2">
        <f t="shared" si="1255"/>
        <v>0.7487654708973599</v>
      </c>
      <c r="K3173" s="2">
        <f t="shared" si="1256"/>
        <v>0.23352617584285476</v>
      </c>
      <c r="L3173" s="2">
        <f t="shared" si="1257"/>
        <v>3.8614048080365315E-3</v>
      </c>
      <c r="M3173" s="2">
        <f t="shared" si="1258"/>
        <v>1.384694845174881E-2</v>
      </c>
      <c r="N3173" s="38">
        <v>273995</v>
      </c>
      <c r="O3173" s="38">
        <v>85454</v>
      </c>
      <c r="P3173" s="38">
        <v>1413</v>
      </c>
      <c r="Q3173" s="38">
        <v>1209</v>
      </c>
      <c r="R3173" s="38">
        <v>1721</v>
      </c>
      <c r="S3173" s="38">
        <v>297</v>
      </c>
      <c r="T3173" s="38">
        <v>396</v>
      </c>
      <c r="U3173" s="38">
        <v>355</v>
      </c>
      <c r="V3173" s="38"/>
      <c r="W3173" s="38">
        <v>979</v>
      </c>
      <c r="X3173" s="38">
        <v>110</v>
      </c>
      <c r="Y3173" s="38"/>
      <c r="Z3173" s="38"/>
      <c r="AA3173" s="38"/>
      <c r="AB3173" s="38"/>
      <c r="AC3173" s="38"/>
      <c r="AD3173" s="38"/>
      <c r="AE3173" s="38"/>
      <c r="AF3173" s="38"/>
      <c r="AG3173" s="38"/>
      <c r="AH3173" s="38"/>
      <c r="AI3173" s="38"/>
      <c r="AJ3173" s="38"/>
      <c r="AK3173" s="38"/>
      <c r="AL3173" s="38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BA3173" s="3">
        <f>IF(Q3173&gt;0,RANK(Q3173,(N3173:P3173,Q3173:AE3173)),0)</f>
        <v>5</v>
      </c>
      <c r="BB3173" s="3">
        <f>IF(R3173&gt;0,RANK(R3173,(N3173:P3173,Q3173:AE3173)),0)</f>
        <v>3</v>
      </c>
      <c r="BC3173" s="3">
        <f>IF(S3173&gt;0,RANK(S3173,(N3173:P3173,Q3173:AE3173)),0)</f>
        <v>9</v>
      </c>
      <c r="BD3173" s="3">
        <f>IF(T3173&gt;0,RANK(T3173,(N3173:P3173,Q3173:AE3173)),0)</f>
        <v>7</v>
      </c>
      <c r="BE3173" s="2">
        <f t="shared" si="1259"/>
        <v>3.3039196128210662E-3</v>
      </c>
      <c r="BF3173" s="2">
        <f t="shared" si="1260"/>
        <v>4.7030981419892929E-3</v>
      </c>
      <c r="BG3173" s="2">
        <f t="shared" si="1261"/>
        <v>8.1163285774016271E-4</v>
      </c>
      <c r="BH3173" s="2">
        <f t="shared" si="1262"/>
        <v>1.0821771436535503E-3</v>
      </c>
      <c r="BJ3173" t="s">
        <v>2036</v>
      </c>
      <c r="BK3173" t="s">
        <v>2940</v>
      </c>
      <c r="BL3173">
        <v>2</v>
      </c>
      <c r="BN3173">
        <v>0</v>
      </c>
      <c r="BO3173" s="60">
        <v>55</v>
      </c>
      <c r="BP3173" s="62">
        <v>25</v>
      </c>
      <c r="BQ3173" s="66">
        <f t="shared" si="1263"/>
        <v>55025</v>
      </c>
      <c r="BR3173" s="66">
        <f t="shared" si="1264"/>
        <v>55025</v>
      </c>
      <c r="BS3173" s="3" t="s">
        <v>3083</v>
      </c>
      <c r="CU3173" s="38"/>
      <c r="CV3173" s="38"/>
      <c r="CW3173" s="38"/>
      <c r="CX3173" s="38"/>
      <c r="CY3173" s="38"/>
      <c r="CZ3173" s="38"/>
      <c r="DA3173" s="38"/>
      <c r="DB3173" s="38"/>
      <c r="DC3173" s="38"/>
      <c r="DD3173" s="38"/>
      <c r="DE3173" s="38"/>
      <c r="DF3173" s="38"/>
      <c r="DG3173" s="38"/>
      <c r="DH3173" s="38"/>
      <c r="DI3173" s="38"/>
      <c r="DJ3173" s="38"/>
      <c r="DK3173" s="38"/>
      <c r="DL3173" s="38"/>
      <c r="DM3173" s="38"/>
      <c r="DN3173" s="38"/>
      <c r="DO3173" s="38"/>
      <c r="DP3173" s="38"/>
      <c r="DQ3173" s="38"/>
      <c r="DR3173" s="38"/>
      <c r="DS3173" s="38"/>
      <c r="DT3173" s="38"/>
      <c r="DU3173" s="38"/>
      <c r="DW3173" s="38"/>
      <c r="DX3173" s="38"/>
      <c r="DY3173" s="38"/>
      <c r="DZ3173" s="38"/>
    </row>
    <row r="3174" spans="1:130" ht="14" hidden="1" customHeight="1" outlineLevel="1" x14ac:dyDescent="0.2">
      <c r="A3174" t="s">
        <v>3071</v>
      </c>
      <c r="B3174" t="s">
        <v>2940</v>
      </c>
      <c r="C3174" s="1">
        <f t="shared" si="1254"/>
        <v>50300</v>
      </c>
      <c r="D3174" s="3">
        <f>IF(N3174&gt;0, RANK(N3174,(N3174:P3174,Q3174:AE3174)),0)</f>
        <v>2</v>
      </c>
      <c r="E3174" s="3">
        <f>IF(O3174&gt;0,RANK(O3174,(N3174:P3174,Q3174:AE3174)),0)</f>
        <v>1</v>
      </c>
      <c r="F3174" s="3">
        <f>IF(P3174&gt;0,RANK(P3174,(N3174:P3174,Q3174:AE3174)),0)</f>
        <v>3</v>
      </c>
      <c r="G3174" s="1">
        <f t="shared" si="1252"/>
        <v>16549</v>
      </c>
      <c r="H3174" s="2">
        <f t="shared" si="1253"/>
        <v>0.32900596421471173</v>
      </c>
      <c r="I3174" s="2"/>
      <c r="J3174" s="2">
        <f t="shared" si="1255"/>
        <v>0.32838966202783298</v>
      </c>
      <c r="K3174" s="2">
        <f t="shared" si="1256"/>
        <v>0.65739562624254477</v>
      </c>
      <c r="L3174" s="2">
        <f t="shared" si="1257"/>
        <v>6.1431411530815105E-3</v>
      </c>
      <c r="M3174" s="2">
        <f t="shared" si="1258"/>
        <v>8.0715705765406764E-3</v>
      </c>
      <c r="N3174" s="38">
        <v>16518</v>
      </c>
      <c r="O3174" s="38">
        <v>33067</v>
      </c>
      <c r="P3174" s="38">
        <v>309</v>
      </c>
      <c r="Q3174" s="38">
        <v>145</v>
      </c>
      <c r="R3174" s="38">
        <v>132</v>
      </c>
      <c r="S3174" s="38">
        <v>81</v>
      </c>
      <c r="T3174" s="38">
        <v>16</v>
      </c>
      <c r="U3174" s="38">
        <v>24</v>
      </c>
      <c r="V3174" s="38"/>
      <c r="W3174" s="38">
        <v>0</v>
      </c>
      <c r="X3174" s="38">
        <v>8</v>
      </c>
      <c r="Y3174" s="38"/>
      <c r="Z3174" s="38"/>
      <c r="AA3174" s="38"/>
      <c r="AB3174" s="38"/>
      <c r="AC3174" s="38"/>
      <c r="AD3174" s="38"/>
      <c r="AE3174" s="38"/>
      <c r="AF3174" s="38"/>
      <c r="AG3174" s="38"/>
      <c r="AH3174" s="38"/>
      <c r="AI3174" s="38"/>
      <c r="AJ3174" s="38"/>
      <c r="AK3174" s="38"/>
      <c r="AL3174" s="38"/>
      <c r="AM3174" s="38"/>
      <c r="AN3174" s="38"/>
      <c r="AO3174" s="38"/>
      <c r="AP3174" s="38"/>
      <c r="AQ3174" s="38"/>
      <c r="AR3174" s="38"/>
      <c r="AS3174" s="38"/>
      <c r="AT3174" s="38"/>
      <c r="AU3174" s="38"/>
      <c r="AV3174" s="38"/>
      <c r="AW3174" s="38"/>
      <c r="AX3174" s="38"/>
      <c r="AY3174" s="38"/>
      <c r="BA3174" s="3">
        <f>IF(Q3174&gt;0,RANK(Q3174,(N3174:P3174,Q3174:AE3174)),0)</f>
        <v>4</v>
      </c>
      <c r="BB3174" s="3">
        <f>IF(R3174&gt;0,RANK(R3174,(N3174:P3174,Q3174:AE3174)),0)</f>
        <v>5</v>
      </c>
      <c r="BC3174" s="3">
        <f>IF(S3174&gt;0,RANK(S3174,(N3174:P3174,Q3174:AE3174)),0)</f>
        <v>6</v>
      </c>
      <c r="BD3174" s="3">
        <f>IF(T3174&gt;0,RANK(T3174,(N3174:P3174,Q3174:AE3174)),0)</f>
        <v>8</v>
      </c>
      <c r="BE3174" s="2">
        <f t="shared" si="1259"/>
        <v>2.8827037773359841E-3</v>
      </c>
      <c r="BF3174" s="2">
        <f t="shared" si="1260"/>
        <v>2.6242544731610337E-3</v>
      </c>
      <c r="BG3174" s="2">
        <f t="shared" si="1261"/>
        <v>1.610337972166998E-3</v>
      </c>
      <c r="BH3174" s="2">
        <f t="shared" si="1262"/>
        <v>3.1809145129224652E-4</v>
      </c>
      <c r="BJ3174" t="s">
        <v>3071</v>
      </c>
      <c r="BK3174" t="s">
        <v>2940</v>
      </c>
      <c r="BN3174">
        <v>0</v>
      </c>
      <c r="BO3174" s="60">
        <v>55</v>
      </c>
      <c r="BP3174" s="62">
        <v>27</v>
      </c>
      <c r="BQ3174" s="66">
        <f t="shared" si="1263"/>
        <v>55027</v>
      </c>
      <c r="BR3174" s="66">
        <f t="shared" si="1264"/>
        <v>55027</v>
      </c>
      <c r="BS3174" s="3" t="s">
        <v>3083</v>
      </c>
      <c r="CU3174" s="38"/>
      <c r="CV3174" s="38"/>
      <c r="CW3174" s="38"/>
      <c r="CX3174" s="38"/>
      <c r="CY3174" s="38"/>
      <c r="CZ3174" s="38"/>
      <c r="DA3174" s="38"/>
      <c r="DB3174" s="38"/>
      <c r="DC3174" s="38"/>
      <c r="DD3174" s="38"/>
      <c r="DE3174" s="38"/>
      <c r="DF3174" s="38"/>
      <c r="DG3174" s="38"/>
      <c r="DH3174" s="38"/>
      <c r="DI3174" s="38"/>
      <c r="DJ3174" s="38"/>
      <c r="DK3174" s="38"/>
      <c r="DL3174" s="38"/>
      <c r="DM3174" s="38"/>
      <c r="DN3174" s="38"/>
      <c r="DO3174" s="38"/>
      <c r="DP3174" s="38"/>
      <c r="DQ3174" s="38"/>
      <c r="DR3174" s="38"/>
      <c r="DS3174" s="38"/>
      <c r="DT3174" s="38"/>
      <c r="DU3174" s="38"/>
      <c r="DW3174" s="38"/>
      <c r="DX3174" s="38"/>
      <c r="DY3174" s="38"/>
      <c r="DZ3174" s="38"/>
    </row>
    <row r="3175" spans="1:130" ht="14" hidden="1" customHeight="1" outlineLevel="1" x14ac:dyDescent="0.2">
      <c r="A3175" t="s">
        <v>1429</v>
      </c>
      <c r="B3175" t="s">
        <v>2940</v>
      </c>
      <c r="C3175" s="1">
        <f t="shared" si="1254"/>
        <v>20944</v>
      </c>
      <c r="D3175" s="3">
        <f>IF(N3175&gt;0, RANK(N3175,(N3175:P3175,Q3175:AE3175)),0)</f>
        <v>1</v>
      </c>
      <c r="E3175" s="3">
        <f>IF(O3175&gt;0,RANK(O3175,(N3175:P3175,Q3175:AE3175)),0)</f>
        <v>2</v>
      </c>
      <c r="F3175" s="3">
        <f>IF(P3175&gt;0,RANK(P3175,(N3175:P3175,Q3175:AE3175)),0)</f>
        <v>3</v>
      </c>
      <c r="G3175" s="1">
        <f t="shared" si="1252"/>
        <v>466</v>
      </c>
      <c r="H3175" s="2">
        <f t="shared" si="1253"/>
        <v>2.2249809014514899E-2</v>
      </c>
      <c r="I3175" s="2"/>
      <c r="J3175" s="2">
        <f t="shared" si="1255"/>
        <v>0.5044404125286478</v>
      </c>
      <c r="K3175" s="2">
        <f t="shared" si="1256"/>
        <v>0.4821906035141329</v>
      </c>
      <c r="L3175" s="2">
        <f t="shared" si="1257"/>
        <v>4.7268907563025207E-3</v>
      </c>
      <c r="M3175" s="2">
        <f t="shared" si="1258"/>
        <v>8.6420932009167832E-3</v>
      </c>
      <c r="N3175" s="38">
        <v>10565</v>
      </c>
      <c r="O3175" s="38">
        <v>10099</v>
      </c>
      <c r="P3175" s="38">
        <v>99</v>
      </c>
      <c r="Q3175" s="38">
        <v>51</v>
      </c>
      <c r="R3175" s="38">
        <v>40</v>
      </c>
      <c r="S3175" s="38">
        <v>24</v>
      </c>
      <c r="T3175" s="38">
        <v>8</v>
      </c>
      <c r="U3175" s="38">
        <v>10</v>
      </c>
      <c r="V3175" s="38"/>
      <c r="W3175" s="38">
        <v>43</v>
      </c>
      <c r="X3175" s="38">
        <v>5</v>
      </c>
      <c r="Y3175" s="38"/>
      <c r="Z3175" s="38"/>
      <c r="AA3175" s="38"/>
      <c r="AB3175" s="38"/>
      <c r="AC3175" s="38"/>
      <c r="AD3175" s="38"/>
      <c r="AE3175" s="38"/>
      <c r="AF3175" s="38"/>
      <c r="AG3175" s="38"/>
      <c r="AH3175" s="38"/>
      <c r="AI3175" s="38"/>
      <c r="AJ3175" s="38"/>
      <c r="AK3175" s="38"/>
      <c r="AL3175" s="38"/>
      <c r="AM3175" s="38"/>
      <c r="AN3175" s="38"/>
      <c r="AO3175" s="38"/>
      <c r="AP3175" s="38"/>
      <c r="AQ3175" s="38"/>
      <c r="AR3175" s="38"/>
      <c r="AS3175" s="38"/>
      <c r="AT3175" s="38"/>
      <c r="AU3175" s="38"/>
      <c r="AV3175" s="38"/>
      <c r="AW3175" s="38"/>
      <c r="AX3175" s="38"/>
      <c r="AY3175" s="38"/>
      <c r="BA3175" s="3">
        <f>IF(Q3175&gt;0,RANK(Q3175,(N3175:P3175,Q3175:AE3175)),0)</f>
        <v>4</v>
      </c>
      <c r="BB3175" s="3">
        <f>IF(R3175&gt;0,RANK(R3175,(N3175:P3175,Q3175:AE3175)),0)</f>
        <v>6</v>
      </c>
      <c r="BC3175" s="3">
        <f>IF(S3175&gt;0,RANK(S3175,(N3175:P3175,Q3175:AE3175)),0)</f>
        <v>7</v>
      </c>
      <c r="BD3175" s="3">
        <f>IF(T3175&gt;0,RANK(T3175,(N3175:P3175,Q3175:AE3175)),0)</f>
        <v>9</v>
      </c>
      <c r="BE3175" s="2">
        <f t="shared" si="1259"/>
        <v>2.435064935064935E-3</v>
      </c>
      <c r="BF3175" s="2">
        <f t="shared" si="1260"/>
        <v>1.9098548510313217E-3</v>
      </c>
      <c r="BG3175" s="2">
        <f t="shared" si="1261"/>
        <v>1.1459129106187931E-3</v>
      </c>
      <c r="BH3175" s="2">
        <f t="shared" si="1262"/>
        <v>3.8197097020626432E-4</v>
      </c>
      <c r="BJ3175" t="s">
        <v>1429</v>
      </c>
      <c r="BK3175" t="s">
        <v>2940</v>
      </c>
      <c r="BL3175">
        <v>8</v>
      </c>
      <c r="BN3175">
        <v>0</v>
      </c>
      <c r="BO3175" s="60">
        <v>55</v>
      </c>
      <c r="BP3175" s="62">
        <v>29</v>
      </c>
      <c r="BQ3175" s="66">
        <f t="shared" si="1263"/>
        <v>55029</v>
      </c>
      <c r="BR3175" s="66">
        <f t="shared" si="1264"/>
        <v>55029</v>
      </c>
      <c r="BS3175" s="3" t="s">
        <v>3083</v>
      </c>
      <c r="CU3175" s="38"/>
      <c r="CV3175" s="38"/>
      <c r="CW3175" s="38"/>
      <c r="CX3175" s="38"/>
      <c r="CY3175" s="38"/>
      <c r="CZ3175" s="38"/>
      <c r="DA3175" s="38"/>
      <c r="DB3175" s="38"/>
      <c r="DC3175" s="38"/>
      <c r="DD3175" s="38"/>
      <c r="DE3175" s="38"/>
      <c r="DF3175" s="38"/>
      <c r="DG3175" s="38"/>
      <c r="DH3175" s="38"/>
      <c r="DI3175" s="38"/>
      <c r="DJ3175" s="38"/>
      <c r="DK3175" s="38"/>
      <c r="DL3175" s="38"/>
      <c r="DM3175" s="38"/>
      <c r="DN3175" s="38"/>
      <c r="DO3175" s="38"/>
      <c r="DP3175" s="38"/>
      <c r="DQ3175" s="38"/>
      <c r="DR3175" s="38"/>
      <c r="DS3175" s="38"/>
      <c r="DT3175" s="38"/>
      <c r="DU3175" s="38"/>
      <c r="DW3175" s="38"/>
      <c r="DX3175" s="38"/>
      <c r="DY3175" s="38"/>
      <c r="DZ3175" s="38"/>
    </row>
    <row r="3176" spans="1:130" ht="14" hidden="1" customHeight="1" outlineLevel="1" x14ac:dyDescent="0.2">
      <c r="A3176" t="s">
        <v>1127</v>
      </c>
      <c r="B3176" t="s">
        <v>2940</v>
      </c>
      <c r="C3176" s="1">
        <f t="shared" si="1254"/>
        <v>25234</v>
      </c>
      <c r="D3176" s="3">
        <f>IF(N3176&gt;0, RANK(N3176,(N3176:P3176,Q3176:AE3176)),0)</f>
        <v>1</v>
      </c>
      <c r="E3176" s="3">
        <f>IF(O3176&gt;0,RANK(O3176,(N3176:P3176,Q3176:AE3176)),0)</f>
        <v>2</v>
      </c>
      <c r="F3176" s="3">
        <f>IF(P3176&gt;0,RANK(P3176,(N3176:P3176,Q3176:AE3176)),0)</f>
        <v>3</v>
      </c>
      <c r="G3176" s="1">
        <f t="shared" si="1252"/>
        <v>1341</v>
      </c>
      <c r="H3176" s="2">
        <f t="shared" si="1253"/>
        <v>5.3142585400649915E-2</v>
      </c>
      <c r="I3176" s="2"/>
      <c r="J3176" s="2">
        <f t="shared" si="1255"/>
        <v>0.51807085678053422</v>
      </c>
      <c r="K3176" s="2">
        <f t="shared" si="1256"/>
        <v>0.46492827137988429</v>
      </c>
      <c r="L3176" s="2">
        <f t="shared" si="1257"/>
        <v>5.9443607830704601E-3</v>
      </c>
      <c r="M3176" s="2">
        <f t="shared" si="1258"/>
        <v>1.1056511056511028E-2</v>
      </c>
      <c r="N3176" s="38">
        <v>13073</v>
      </c>
      <c r="O3176" s="38">
        <v>11732</v>
      </c>
      <c r="P3176" s="38">
        <v>150</v>
      </c>
      <c r="Q3176" s="38">
        <v>91</v>
      </c>
      <c r="R3176" s="38">
        <v>74</v>
      </c>
      <c r="S3176" s="38">
        <v>26</v>
      </c>
      <c r="T3176" s="38">
        <v>9</v>
      </c>
      <c r="U3176" s="38">
        <v>10</v>
      </c>
      <c r="V3176" s="38"/>
      <c r="W3176" s="38">
        <v>65</v>
      </c>
      <c r="X3176" s="38">
        <v>4</v>
      </c>
      <c r="Y3176" s="38"/>
      <c r="Z3176" s="38"/>
      <c r="AA3176" s="38"/>
      <c r="AB3176" s="38"/>
      <c r="AC3176" s="38"/>
      <c r="AD3176" s="38"/>
      <c r="AE3176" s="38"/>
      <c r="AF3176" s="38"/>
      <c r="AG3176" s="38"/>
      <c r="AH3176" s="38"/>
      <c r="AI3176" s="38"/>
      <c r="AJ3176" s="38"/>
      <c r="AK3176" s="38"/>
      <c r="AL3176" s="38"/>
      <c r="AM3176" s="38"/>
      <c r="AN3176" s="38"/>
      <c r="AO3176" s="38"/>
      <c r="AP3176" s="38"/>
      <c r="AQ3176" s="38"/>
      <c r="AR3176" s="38"/>
      <c r="AS3176" s="38"/>
      <c r="AT3176" s="38"/>
      <c r="AU3176" s="38"/>
      <c r="AV3176" s="38"/>
      <c r="AW3176" s="38"/>
      <c r="AX3176" s="38"/>
      <c r="AY3176" s="38"/>
      <c r="BA3176" s="3">
        <f>IF(Q3176&gt;0,RANK(Q3176,(N3176:P3176,Q3176:AE3176)),0)</f>
        <v>4</v>
      </c>
      <c r="BB3176" s="3">
        <f>IF(R3176&gt;0,RANK(R3176,(N3176:P3176,Q3176:AE3176)),0)</f>
        <v>5</v>
      </c>
      <c r="BC3176" s="3">
        <f>IF(S3176&gt;0,RANK(S3176,(N3176:P3176,Q3176:AE3176)),0)</f>
        <v>7</v>
      </c>
      <c r="BD3176" s="3">
        <f>IF(T3176&gt;0,RANK(T3176,(N3176:P3176,Q3176:AE3176)),0)</f>
        <v>9</v>
      </c>
      <c r="BE3176" s="2">
        <f t="shared" si="1259"/>
        <v>3.6062455417294127E-3</v>
      </c>
      <c r="BF3176" s="2">
        <f t="shared" si="1260"/>
        <v>2.9325513196480938E-3</v>
      </c>
      <c r="BG3176" s="2">
        <f t="shared" si="1261"/>
        <v>1.0303558690655465E-3</v>
      </c>
      <c r="BH3176" s="2">
        <f t="shared" si="1262"/>
        <v>3.5666164698422762E-4</v>
      </c>
      <c r="BJ3176" t="s">
        <v>1127</v>
      </c>
      <c r="BK3176" t="s">
        <v>2940</v>
      </c>
      <c r="BL3176">
        <v>7</v>
      </c>
      <c r="BN3176">
        <v>0</v>
      </c>
      <c r="BO3176" s="60">
        <v>55</v>
      </c>
      <c r="BP3176" s="62">
        <v>31</v>
      </c>
      <c r="BQ3176" s="66">
        <f t="shared" si="1263"/>
        <v>55031</v>
      </c>
      <c r="BR3176" s="66">
        <f t="shared" si="1264"/>
        <v>55031</v>
      </c>
      <c r="BS3176" s="3" t="s">
        <v>3083</v>
      </c>
      <c r="CU3176" s="38"/>
      <c r="CV3176" s="38"/>
      <c r="CW3176" s="38"/>
      <c r="CX3176" s="38"/>
      <c r="CY3176" s="38"/>
      <c r="CZ3176" s="38"/>
      <c r="DA3176" s="38"/>
      <c r="DB3176" s="38"/>
      <c r="DC3176" s="38"/>
      <c r="DD3176" s="38"/>
      <c r="DE3176" s="38"/>
      <c r="DF3176" s="38"/>
      <c r="DG3176" s="38"/>
      <c r="DH3176" s="38"/>
      <c r="DI3176" s="38"/>
      <c r="DJ3176" s="38"/>
      <c r="DK3176" s="38"/>
      <c r="DL3176" s="38"/>
      <c r="DM3176" s="38"/>
      <c r="DN3176" s="38"/>
      <c r="DO3176" s="38"/>
      <c r="DP3176" s="38"/>
      <c r="DQ3176" s="38"/>
      <c r="DR3176" s="38"/>
      <c r="DS3176" s="38"/>
      <c r="DT3176" s="38"/>
      <c r="DU3176" s="38"/>
      <c r="DW3176" s="38"/>
      <c r="DX3176" s="38"/>
      <c r="DY3176" s="38"/>
      <c r="DZ3176" s="38"/>
    </row>
    <row r="3177" spans="1:130" ht="14" hidden="1" customHeight="1" outlineLevel="1" x14ac:dyDescent="0.2">
      <c r="A3177" t="s">
        <v>527</v>
      </c>
      <c r="B3177" t="s">
        <v>2940</v>
      </c>
      <c r="C3177" s="1">
        <f t="shared" si="1254"/>
        <v>25678</v>
      </c>
      <c r="D3177" s="3">
        <f>IF(N3177&gt;0, RANK(N3177,(N3177:P3177,Q3177:AE3177)),0)</f>
        <v>2</v>
      </c>
      <c r="E3177" s="3">
        <f>IF(O3177&gt;0,RANK(O3177,(N3177:P3177,Q3177:AE3177)),0)</f>
        <v>1</v>
      </c>
      <c r="F3177" s="3">
        <f>IF(P3177&gt;0,RANK(P3177,(N3177:P3177,Q3177:AE3177)),0)</f>
        <v>3</v>
      </c>
      <c r="G3177" s="1">
        <f t="shared" si="1252"/>
        <v>4083</v>
      </c>
      <c r="H3177" s="2">
        <f t="shared" si="1253"/>
        <v>0.15900771088090973</v>
      </c>
      <c r="I3177" s="2"/>
      <c r="J3177" s="2">
        <f t="shared" si="1255"/>
        <v>0.41447932081937844</v>
      </c>
      <c r="K3177" s="2">
        <f t="shared" si="1256"/>
        <v>0.57348703170028814</v>
      </c>
      <c r="L3177" s="2">
        <f t="shared" si="1257"/>
        <v>4.5953734714541629E-3</v>
      </c>
      <c r="M3177" s="2">
        <f t="shared" si="1258"/>
        <v>7.4382740088792575E-3</v>
      </c>
      <c r="N3177" s="38">
        <v>10643</v>
      </c>
      <c r="O3177" s="38">
        <v>14726</v>
      </c>
      <c r="P3177" s="38">
        <v>118</v>
      </c>
      <c r="Q3177" s="38">
        <v>83</v>
      </c>
      <c r="R3177" s="38">
        <v>53</v>
      </c>
      <c r="S3177" s="38">
        <v>26</v>
      </c>
      <c r="T3177" s="38">
        <v>13</v>
      </c>
      <c r="U3177" s="38">
        <v>12</v>
      </c>
      <c r="V3177" s="38"/>
      <c r="W3177" s="38">
        <v>0</v>
      </c>
      <c r="X3177" s="38">
        <v>4</v>
      </c>
      <c r="Y3177" s="38"/>
      <c r="Z3177" s="38"/>
      <c r="AA3177" s="38"/>
      <c r="AB3177" s="38"/>
      <c r="AC3177" s="38"/>
      <c r="AD3177" s="38"/>
      <c r="AE3177" s="38"/>
      <c r="AF3177" s="38"/>
      <c r="AG3177" s="38"/>
      <c r="AH3177" s="38"/>
      <c r="AI3177" s="38"/>
      <c r="AJ3177" s="38"/>
      <c r="AK3177" s="38"/>
      <c r="AL3177" s="38"/>
      <c r="AM3177" s="38"/>
      <c r="AN3177" s="38"/>
      <c r="AO3177" s="38"/>
      <c r="AP3177" s="38"/>
      <c r="AQ3177" s="38"/>
      <c r="AR3177" s="38"/>
      <c r="AS3177" s="38"/>
      <c r="AT3177" s="38"/>
      <c r="AU3177" s="38"/>
      <c r="AV3177" s="38"/>
      <c r="AW3177" s="38"/>
      <c r="AX3177" s="38"/>
      <c r="AY3177" s="38"/>
      <c r="BA3177" s="3">
        <f>IF(Q3177&gt;0,RANK(Q3177,(N3177:P3177,Q3177:AE3177)),0)</f>
        <v>4</v>
      </c>
      <c r="BB3177" s="3">
        <f>IF(R3177&gt;0,RANK(R3177,(N3177:P3177,Q3177:AE3177)),0)</f>
        <v>5</v>
      </c>
      <c r="BC3177" s="3">
        <f>IF(S3177&gt;0,RANK(S3177,(N3177:P3177,Q3177:AE3177)),0)</f>
        <v>6</v>
      </c>
      <c r="BD3177" s="3">
        <f>IF(T3177&gt;0,RANK(T3177,(N3177:P3177,Q3177:AE3177)),0)</f>
        <v>7</v>
      </c>
      <c r="BE3177" s="2">
        <f t="shared" si="1259"/>
        <v>3.2323389672092844E-3</v>
      </c>
      <c r="BF3177" s="2">
        <f t="shared" si="1260"/>
        <v>2.0640236778565308E-3</v>
      </c>
      <c r="BG3177" s="2">
        <f t="shared" si="1261"/>
        <v>1.0125399174390529E-3</v>
      </c>
      <c r="BH3177" s="2">
        <f t="shared" si="1262"/>
        <v>5.0626995871952646E-4</v>
      </c>
      <c r="BJ3177" t="s">
        <v>527</v>
      </c>
      <c r="BK3177" t="s">
        <v>2940</v>
      </c>
      <c r="BL3177">
        <v>3</v>
      </c>
      <c r="BN3177">
        <v>0</v>
      </c>
      <c r="BO3177" s="60">
        <v>55</v>
      </c>
      <c r="BP3177" s="62">
        <v>33</v>
      </c>
      <c r="BQ3177" s="66">
        <f t="shared" si="1263"/>
        <v>55033</v>
      </c>
      <c r="BR3177" s="66">
        <f t="shared" si="1264"/>
        <v>55033</v>
      </c>
      <c r="BS3177" s="3" t="s">
        <v>3083</v>
      </c>
      <c r="CU3177" s="38"/>
      <c r="CV3177" s="38"/>
      <c r="CW3177" s="38"/>
      <c r="CX3177" s="38"/>
      <c r="CY3177" s="38"/>
      <c r="CZ3177" s="38"/>
      <c r="DA3177" s="38"/>
      <c r="DB3177" s="38"/>
      <c r="DC3177" s="38"/>
      <c r="DD3177" s="38"/>
      <c r="DE3177" s="38"/>
      <c r="DF3177" s="38"/>
      <c r="DG3177" s="38"/>
      <c r="DH3177" s="38"/>
      <c r="DI3177" s="38"/>
      <c r="DJ3177" s="38"/>
      <c r="DK3177" s="38"/>
      <c r="DL3177" s="38"/>
      <c r="DM3177" s="38"/>
      <c r="DN3177" s="38"/>
      <c r="DO3177" s="38"/>
      <c r="DP3177" s="38"/>
      <c r="DQ3177" s="38"/>
      <c r="DR3177" s="38"/>
      <c r="DS3177" s="38"/>
      <c r="DT3177" s="38"/>
      <c r="DU3177" s="38"/>
      <c r="DW3177" s="38"/>
      <c r="DX3177" s="38"/>
      <c r="DY3177" s="38"/>
      <c r="DZ3177" s="38"/>
    </row>
    <row r="3178" spans="1:130" ht="14" hidden="1" customHeight="1" outlineLevel="1" x14ac:dyDescent="0.2">
      <c r="A3178" t="s">
        <v>714</v>
      </c>
      <c r="B3178" t="s">
        <v>2940</v>
      </c>
      <c r="C3178" s="1">
        <f t="shared" si="1254"/>
        <v>63177</v>
      </c>
      <c r="D3178" s="3">
        <f>IF(N3178&gt;0, RANK(N3178,(N3178:P3178,Q3178:AE3178)),0)</f>
        <v>1</v>
      </c>
      <c r="E3178" s="3">
        <f>IF(O3178&gt;0,RANK(O3178,(N3178:P3178,Q3178:AE3178)),0)</f>
        <v>2</v>
      </c>
      <c r="F3178" s="3">
        <f>IF(P3178&gt;0,RANK(P3178,(N3178:P3178,Q3178:AE3178)),0)</f>
        <v>3</v>
      </c>
      <c r="G3178" s="1">
        <f t="shared" si="1252"/>
        <v>6672</v>
      </c>
      <c r="H3178" s="2">
        <f t="shared" si="1253"/>
        <v>0.10560805356379695</v>
      </c>
      <c r="I3178" s="2"/>
      <c r="J3178" s="2">
        <f t="shared" si="1255"/>
        <v>0.54450195482533204</v>
      </c>
      <c r="K3178" s="2">
        <f t="shared" si="1256"/>
        <v>0.43889390126153505</v>
      </c>
      <c r="L3178" s="2">
        <f t="shared" si="1257"/>
        <v>4.9859917374994065E-3</v>
      </c>
      <c r="M3178" s="2">
        <f t="shared" si="1258"/>
        <v>1.1618152175633511E-2</v>
      </c>
      <c r="N3178" s="38">
        <v>34400</v>
      </c>
      <c r="O3178" s="38">
        <v>27728</v>
      </c>
      <c r="P3178" s="38">
        <v>315</v>
      </c>
      <c r="Q3178" s="38">
        <v>225</v>
      </c>
      <c r="R3178" s="38">
        <v>197</v>
      </c>
      <c r="S3178" s="38">
        <v>68</v>
      </c>
      <c r="T3178" s="38">
        <v>45</v>
      </c>
      <c r="U3178" s="38">
        <v>25</v>
      </c>
      <c r="V3178" s="38"/>
      <c r="W3178" s="38">
        <v>157</v>
      </c>
      <c r="X3178" s="38">
        <v>17</v>
      </c>
      <c r="Y3178" s="38"/>
      <c r="Z3178" s="38"/>
      <c r="AA3178" s="38"/>
      <c r="AB3178" s="38"/>
      <c r="AC3178" s="38"/>
      <c r="AD3178" s="38"/>
      <c r="AE3178" s="38"/>
      <c r="AF3178" s="38"/>
      <c r="AG3178" s="38"/>
      <c r="AH3178" s="38"/>
      <c r="AI3178" s="38"/>
      <c r="AJ3178" s="38"/>
      <c r="AK3178" s="38"/>
      <c r="AL3178" s="38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BA3178" s="3">
        <f>IF(Q3178&gt;0,RANK(Q3178,(N3178:P3178,Q3178:AE3178)),0)</f>
        <v>4</v>
      </c>
      <c r="BB3178" s="3">
        <f>IF(R3178&gt;0,RANK(R3178,(N3178:P3178,Q3178:AE3178)),0)</f>
        <v>5</v>
      </c>
      <c r="BC3178" s="3">
        <f>IF(S3178&gt;0,RANK(S3178,(N3178:P3178,Q3178:AE3178)),0)</f>
        <v>7</v>
      </c>
      <c r="BD3178" s="3">
        <f>IF(T3178&gt;0,RANK(T3178,(N3178:P3178,Q3178:AE3178)),0)</f>
        <v>8</v>
      </c>
      <c r="BE3178" s="2">
        <f t="shared" si="1259"/>
        <v>3.5614226696424334E-3</v>
      </c>
      <c r="BF3178" s="2">
        <f t="shared" si="1260"/>
        <v>3.1182234040869304E-3</v>
      </c>
      <c r="BG3178" s="2">
        <f t="shared" si="1261"/>
        <v>1.0763410734919354E-3</v>
      </c>
      <c r="BH3178" s="2">
        <f t="shared" si="1262"/>
        <v>7.1228453392848659E-4</v>
      </c>
      <c r="BJ3178" t="s">
        <v>714</v>
      </c>
      <c r="BK3178" t="s">
        <v>2940</v>
      </c>
      <c r="BL3178">
        <v>3</v>
      </c>
      <c r="BN3178">
        <v>0</v>
      </c>
      <c r="BO3178" s="60">
        <v>55</v>
      </c>
      <c r="BP3178" s="62">
        <v>35</v>
      </c>
      <c r="BQ3178" s="66">
        <f t="shared" si="1263"/>
        <v>55035</v>
      </c>
      <c r="BR3178" s="66">
        <f t="shared" si="1264"/>
        <v>55035</v>
      </c>
      <c r="BS3178" s="3" t="s">
        <v>3083</v>
      </c>
      <c r="CU3178" s="38"/>
      <c r="CV3178" s="38"/>
      <c r="CW3178" s="38"/>
      <c r="CX3178" s="38"/>
      <c r="CY3178" s="38"/>
      <c r="CZ3178" s="38"/>
      <c r="DA3178" s="38"/>
      <c r="DB3178" s="38"/>
      <c r="DC3178" s="38"/>
      <c r="DD3178" s="38"/>
      <c r="DE3178" s="38"/>
      <c r="DF3178" s="38"/>
      <c r="DG3178" s="38"/>
      <c r="DH3178" s="38"/>
      <c r="DI3178" s="38"/>
      <c r="DJ3178" s="38"/>
      <c r="DK3178" s="38"/>
      <c r="DL3178" s="38"/>
      <c r="DM3178" s="38"/>
      <c r="DN3178" s="38"/>
      <c r="DO3178" s="38"/>
      <c r="DP3178" s="38"/>
      <c r="DQ3178" s="38"/>
      <c r="DR3178" s="38"/>
      <c r="DS3178" s="38"/>
      <c r="DT3178" s="38"/>
      <c r="DU3178" s="38"/>
      <c r="DW3178" s="38"/>
      <c r="DX3178" s="38"/>
      <c r="DY3178" s="38"/>
      <c r="DZ3178" s="38"/>
    </row>
    <row r="3179" spans="1:130" ht="14" hidden="1" customHeight="1" outlineLevel="1" x14ac:dyDescent="0.2">
      <c r="A3179" t="s">
        <v>2547</v>
      </c>
      <c r="B3179" t="s">
        <v>2940</v>
      </c>
      <c r="C3179" s="1">
        <f t="shared" si="1254"/>
        <v>3158</v>
      </c>
      <c r="D3179" s="3">
        <f>IF(N3179&gt;0, RANK(N3179,(N3179:P3179,Q3179:AE3179)),0)</f>
        <v>2</v>
      </c>
      <c r="E3179" s="3">
        <f>IF(O3179&gt;0,RANK(O3179,(N3179:P3179,Q3179:AE3179)),0)</f>
        <v>1</v>
      </c>
      <c r="F3179" s="3">
        <f>IF(P3179&gt;0,RANK(P3179,(N3179:P3179,Q3179:AE3179)),0)</f>
        <v>3</v>
      </c>
      <c r="G3179" s="1">
        <f t="shared" si="1252"/>
        <v>1573</v>
      </c>
      <c r="H3179" s="2">
        <f t="shared" si="1253"/>
        <v>0.49810006333122231</v>
      </c>
      <c r="I3179" s="2"/>
      <c r="J3179" s="2">
        <f t="shared" si="1255"/>
        <v>0.24794173527549082</v>
      </c>
      <c r="K3179" s="2">
        <f t="shared" si="1256"/>
        <v>0.74604179860671316</v>
      </c>
      <c r="L3179" s="2">
        <f t="shared" si="1257"/>
        <v>2.849905003166561E-3</v>
      </c>
      <c r="M3179" s="2">
        <f t="shared" si="1258"/>
        <v>3.1665611146294878E-3</v>
      </c>
      <c r="N3179" s="38">
        <v>783</v>
      </c>
      <c r="O3179" s="38">
        <v>2356</v>
      </c>
      <c r="P3179" s="38">
        <v>9</v>
      </c>
      <c r="Q3179" s="38">
        <v>5</v>
      </c>
      <c r="R3179" s="38">
        <v>2</v>
      </c>
      <c r="S3179" s="38">
        <v>2</v>
      </c>
      <c r="T3179" s="38">
        <v>0</v>
      </c>
      <c r="U3179" s="38">
        <v>1</v>
      </c>
      <c r="V3179" s="38"/>
      <c r="W3179" s="38">
        <v>0</v>
      </c>
      <c r="X3179" s="38">
        <v>0</v>
      </c>
      <c r="Y3179" s="38"/>
      <c r="Z3179" s="38"/>
      <c r="AA3179" s="38"/>
      <c r="AB3179" s="38"/>
      <c r="AC3179" s="38"/>
      <c r="AD3179" s="38"/>
      <c r="AE3179" s="38"/>
      <c r="AF3179" s="38"/>
      <c r="AG3179" s="38"/>
      <c r="AH3179" s="38"/>
      <c r="AI3179" s="38"/>
      <c r="AJ3179" s="38"/>
      <c r="AK3179" s="38"/>
      <c r="AL3179" s="38"/>
      <c r="AM3179" s="38"/>
      <c r="AN3179" s="38"/>
      <c r="AO3179" s="38"/>
      <c r="AP3179" s="38"/>
      <c r="AQ3179" s="38"/>
      <c r="AR3179" s="38"/>
      <c r="AS3179" s="38"/>
      <c r="AT3179" s="38"/>
      <c r="AU3179" s="38"/>
      <c r="AV3179" s="38"/>
      <c r="AW3179" s="38"/>
      <c r="AX3179" s="38"/>
      <c r="AY3179" s="38"/>
      <c r="BA3179" s="3">
        <f>IF(Q3179&gt;0,RANK(Q3179,(N3179:P3179,Q3179:AE3179)),0)</f>
        <v>4</v>
      </c>
      <c r="BB3179" s="3">
        <f>IF(R3179&gt;0,RANK(R3179,(N3179:P3179,Q3179:AE3179)),0)</f>
        <v>5</v>
      </c>
      <c r="BC3179" s="3">
        <f>IF(S3179&gt;0,RANK(S3179,(N3179:P3179,Q3179:AE3179)),0)</f>
        <v>5</v>
      </c>
      <c r="BD3179" s="3">
        <f>IF(T3179&gt;0,RANK(T3179,(N3179:P3179,Q3179:AE3179)),0)</f>
        <v>0</v>
      </c>
      <c r="BE3179" s="2">
        <f t="shared" si="1259"/>
        <v>1.5832805573147563E-3</v>
      </c>
      <c r="BF3179" s="2">
        <f t="shared" si="1260"/>
        <v>6.3331222292590248E-4</v>
      </c>
      <c r="BG3179" s="2">
        <f t="shared" si="1261"/>
        <v>6.3331222292590248E-4</v>
      </c>
      <c r="BH3179" s="2">
        <f t="shared" si="1262"/>
        <v>0</v>
      </c>
      <c r="BJ3179" t="s">
        <v>2547</v>
      </c>
      <c r="BK3179" t="s">
        <v>2940</v>
      </c>
      <c r="BL3179">
        <v>7</v>
      </c>
      <c r="BN3179">
        <v>0</v>
      </c>
      <c r="BO3179" s="60">
        <v>55</v>
      </c>
      <c r="BP3179" s="62">
        <v>37</v>
      </c>
      <c r="BQ3179" s="66">
        <f t="shared" si="1263"/>
        <v>55037</v>
      </c>
      <c r="BR3179" s="66">
        <f t="shared" si="1264"/>
        <v>55037</v>
      </c>
      <c r="BS3179" s="3" t="s">
        <v>3083</v>
      </c>
      <c r="CU3179" s="38"/>
      <c r="CV3179" s="38"/>
      <c r="CW3179" s="38"/>
      <c r="CX3179" s="38"/>
      <c r="CY3179" s="38"/>
      <c r="CZ3179" s="38"/>
      <c r="DA3179" s="38"/>
      <c r="DB3179" s="38"/>
      <c r="DC3179" s="38"/>
      <c r="DD3179" s="38"/>
      <c r="DE3179" s="38"/>
      <c r="DF3179" s="38"/>
      <c r="DG3179" s="38"/>
      <c r="DH3179" s="38"/>
      <c r="DI3179" s="38"/>
      <c r="DJ3179" s="38"/>
      <c r="DK3179" s="38"/>
      <c r="DL3179" s="38"/>
      <c r="DM3179" s="38"/>
      <c r="DN3179" s="38"/>
      <c r="DO3179" s="38"/>
      <c r="DP3179" s="38"/>
      <c r="DQ3179" s="38"/>
      <c r="DR3179" s="38"/>
      <c r="DS3179" s="38"/>
      <c r="DT3179" s="38"/>
      <c r="DU3179" s="38"/>
      <c r="DW3179" s="38"/>
      <c r="DX3179" s="38"/>
      <c r="DY3179" s="38"/>
      <c r="DZ3179" s="38"/>
    </row>
    <row r="3180" spans="1:130" ht="14" hidden="1" customHeight="1" outlineLevel="1" x14ac:dyDescent="0.2">
      <c r="A3180" t="s">
        <v>2043</v>
      </c>
      <c r="B3180" t="s">
        <v>2940</v>
      </c>
      <c r="C3180" s="1">
        <f t="shared" si="1254"/>
        <v>58527</v>
      </c>
      <c r="D3180" s="3">
        <f>IF(N3180&gt;0, RANK(N3180,(N3180:P3180,Q3180:AE3180)),0)</f>
        <v>2</v>
      </c>
      <c r="E3180" s="3">
        <f>IF(O3180&gt;0,RANK(O3180,(N3180:P3180,Q3180:AE3180)),0)</f>
        <v>1</v>
      </c>
      <c r="F3180" s="3">
        <f>IF(P3180&gt;0,RANK(P3180,(N3180:P3180,Q3180:AE3180)),0)</f>
        <v>3</v>
      </c>
      <c r="G3180" s="1">
        <f t="shared" si="1252"/>
        <v>16777</v>
      </c>
      <c r="H3180" s="2">
        <f t="shared" si="1253"/>
        <v>0.28665402292958803</v>
      </c>
      <c r="I3180" s="2"/>
      <c r="J3180" s="2">
        <f t="shared" si="1255"/>
        <v>0.35018025868402619</v>
      </c>
      <c r="K3180" s="2">
        <f t="shared" si="1256"/>
        <v>0.63683428161361422</v>
      </c>
      <c r="L3180" s="2">
        <f t="shared" si="1257"/>
        <v>4.7670306012609562E-3</v>
      </c>
      <c r="M3180" s="2">
        <f t="shared" si="1258"/>
        <v>8.2184291010986912E-3</v>
      </c>
      <c r="N3180" s="38">
        <v>20495</v>
      </c>
      <c r="O3180" s="38">
        <v>37272</v>
      </c>
      <c r="P3180" s="38">
        <v>279</v>
      </c>
      <c r="Q3180" s="38">
        <v>148</v>
      </c>
      <c r="R3180" s="38">
        <v>125</v>
      </c>
      <c r="S3180" s="38">
        <v>76</v>
      </c>
      <c r="T3180" s="38">
        <v>19</v>
      </c>
      <c r="U3180" s="38">
        <v>24</v>
      </c>
      <c r="V3180" s="38"/>
      <c r="W3180" s="38">
        <v>79</v>
      </c>
      <c r="X3180" s="38">
        <v>10</v>
      </c>
      <c r="Y3180" s="38"/>
      <c r="Z3180" s="38"/>
      <c r="AA3180" s="38"/>
      <c r="AB3180" s="38"/>
      <c r="AC3180" s="38"/>
      <c r="AD3180" s="38"/>
      <c r="AE3180" s="38"/>
      <c r="AF3180" s="38"/>
      <c r="AG3180" s="38"/>
      <c r="AH3180" s="38"/>
      <c r="AI3180" s="38"/>
      <c r="AJ3180" s="38"/>
      <c r="AK3180" s="38"/>
      <c r="AL3180" s="38"/>
      <c r="AM3180" s="38"/>
      <c r="AN3180" s="38"/>
      <c r="AO3180" s="38"/>
      <c r="AP3180" s="38"/>
      <c r="AQ3180" s="38"/>
      <c r="AR3180" s="38"/>
      <c r="AS3180" s="38"/>
      <c r="AT3180" s="38"/>
      <c r="AU3180" s="38"/>
      <c r="AV3180" s="38"/>
      <c r="AW3180" s="38"/>
      <c r="AX3180" s="38"/>
      <c r="AY3180" s="38"/>
      <c r="BA3180" s="3">
        <f>IF(Q3180&gt;0,RANK(Q3180,(N3180:P3180,Q3180:AE3180)),0)</f>
        <v>4</v>
      </c>
      <c r="BB3180" s="3">
        <f>IF(R3180&gt;0,RANK(R3180,(N3180:P3180,Q3180:AE3180)),0)</f>
        <v>5</v>
      </c>
      <c r="BC3180" s="3">
        <f>IF(S3180&gt;0,RANK(S3180,(N3180:P3180,Q3180:AE3180)),0)</f>
        <v>7</v>
      </c>
      <c r="BD3180" s="3">
        <f>IF(T3180&gt;0,RANK(T3180,(N3180:P3180,Q3180:AE3180)),0)</f>
        <v>9</v>
      </c>
      <c r="BE3180" s="2">
        <f t="shared" si="1259"/>
        <v>2.5287474157226577E-3</v>
      </c>
      <c r="BF3180" s="2">
        <f t="shared" si="1260"/>
        <v>2.1357663984144068E-3</v>
      </c>
      <c r="BG3180" s="2">
        <f t="shared" si="1261"/>
        <v>1.2985459702359594E-3</v>
      </c>
      <c r="BH3180" s="2">
        <f t="shared" si="1262"/>
        <v>3.2463649255898985E-4</v>
      </c>
      <c r="BJ3180" t="s">
        <v>2043</v>
      </c>
      <c r="BK3180" t="s">
        <v>2940</v>
      </c>
      <c r="BL3180">
        <v>6</v>
      </c>
      <c r="BN3180">
        <v>0</v>
      </c>
      <c r="BO3180" s="60">
        <v>55</v>
      </c>
      <c r="BP3180" s="62">
        <v>39</v>
      </c>
      <c r="BQ3180" s="66">
        <f t="shared" si="1263"/>
        <v>55039</v>
      </c>
      <c r="BR3180" s="66">
        <f t="shared" si="1264"/>
        <v>55039</v>
      </c>
      <c r="BS3180" s="3" t="s">
        <v>3083</v>
      </c>
      <c r="CU3180" s="38"/>
      <c r="CV3180" s="38"/>
      <c r="CW3180" s="38"/>
      <c r="CX3180" s="38"/>
      <c r="CY3180" s="38"/>
      <c r="CZ3180" s="38"/>
      <c r="DA3180" s="38"/>
      <c r="DB3180" s="38"/>
      <c r="DC3180" s="38"/>
      <c r="DD3180" s="38"/>
      <c r="DE3180" s="38"/>
      <c r="DF3180" s="38"/>
      <c r="DG3180" s="38"/>
      <c r="DH3180" s="38"/>
      <c r="DI3180" s="38"/>
      <c r="DJ3180" s="38"/>
      <c r="DK3180" s="38"/>
      <c r="DL3180" s="38"/>
      <c r="DM3180" s="38"/>
      <c r="DN3180" s="38"/>
      <c r="DO3180" s="38"/>
      <c r="DP3180" s="38"/>
      <c r="DQ3180" s="38"/>
      <c r="DR3180" s="38"/>
      <c r="DS3180" s="38"/>
      <c r="DT3180" s="38"/>
      <c r="DU3180" s="38"/>
      <c r="DW3180" s="38"/>
      <c r="DX3180" s="38"/>
      <c r="DY3180" s="38"/>
      <c r="DZ3180" s="38"/>
    </row>
    <row r="3181" spans="1:130" ht="14" hidden="1" customHeight="1" outlineLevel="1" x14ac:dyDescent="0.2">
      <c r="A3181" t="s">
        <v>3022</v>
      </c>
      <c r="B3181" t="s">
        <v>2940</v>
      </c>
      <c r="C3181" s="1">
        <f t="shared" si="1254"/>
        <v>5097</v>
      </c>
      <c r="D3181" s="3">
        <f>IF(N3181&gt;0, RANK(N3181,(N3181:P3181,Q3181:AE3181)),0)</f>
        <v>2</v>
      </c>
      <c r="E3181" s="3">
        <f>IF(O3181&gt;0,RANK(O3181,(N3181:P3181,Q3181:AE3181)),0)</f>
        <v>1</v>
      </c>
      <c r="F3181" s="3">
        <f>IF(P3181&gt;0,RANK(P3181,(N3181:P3181,Q3181:AE3181)),0)</f>
        <v>3</v>
      </c>
      <c r="G3181" s="1">
        <f t="shared" si="1252"/>
        <v>1701</v>
      </c>
      <c r="H3181" s="2">
        <f t="shared" si="1253"/>
        <v>0.3337257210123602</v>
      </c>
      <c r="I3181" s="2"/>
      <c r="J3181" s="2">
        <f t="shared" si="1255"/>
        <v>0.32980184422209141</v>
      </c>
      <c r="K3181" s="2">
        <f t="shared" si="1256"/>
        <v>0.66352756523445167</v>
      </c>
      <c r="L3181" s="2">
        <f t="shared" si="1257"/>
        <v>2.3543260741612712E-3</v>
      </c>
      <c r="M3181" s="2">
        <f t="shared" si="1258"/>
        <v>4.3162644692957067E-3</v>
      </c>
      <c r="N3181" s="38">
        <v>1681</v>
      </c>
      <c r="O3181" s="38">
        <v>3382</v>
      </c>
      <c r="P3181" s="38">
        <v>12</v>
      </c>
      <c r="Q3181" s="38">
        <v>12</v>
      </c>
      <c r="R3181" s="38">
        <v>7</v>
      </c>
      <c r="S3181" s="38">
        <v>1</v>
      </c>
      <c r="T3181" s="38">
        <v>0</v>
      </c>
      <c r="U3181" s="38">
        <v>0</v>
      </c>
      <c r="V3181" s="38"/>
      <c r="W3181" s="38">
        <v>2</v>
      </c>
      <c r="X3181" s="38">
        <v>0</v>
      </c>
      <c r="Y3181" s="38"/>
      <c r="Z3181" s="38"/>
      <c r="AA3181" s="38"/>
      <c r="AB3181" s="38"/>
      <c r="AC3181" s="38"/>
      <c r="AD3181" s="38"/>
      <c r="AE3181" s="38"/>
      <c r="AF3181" s="38"/>
      <c r="AG3181" s="38"/>
      <c r="AH3181" s="38"/>
      <c r="AI3181" s="38"/>
      <c r="AJ3181" s="38"/>
      <c r="AK3181" s="38"/>
      <c r="AL3181" s="38"/>
      <c r="AM3181" s="38"/>
      <c r="AN3181" s="38"/>
      <c r="AO3181" s="38"/>
      <c r="AP3181" s="38"/>
      <c r="AQ3181" s="38"/>
      <c r="AR3181" s="38"/>
      <c r="AS3181" s="38"/>
      <c r="AT3181" s="38"/>
      <c r="AU3181" s="38"/>
      <c r="AV3181" s="38"/>
      <c r="AW3181" s="38"/>
      <c r="AX3181" s="38"/>
      <c r="AY3181" s="38"/>
      <c r="BA3181" s="3">
        <f>IF(Q3181&gt;0,RANK(Q3181,(N3181:P3181,Q3181:AE3181)),0)</f>
        <v>3</v>
      </c>
      <c r="BB3181" s="3">
        <f>IF(R3181&gt;0,RANK(R3181,(N3181:P3181,Q3181:AE3181)),0)</f>
        <v>5</v>
      </c>
      <c r="BC3181" s="3">
        <f>IF(S3181&gt;0,RANK(S3181,(N3181:P3181,Q3181:AE3181)),0)</f>
        <v>7</v>
      </c>
      <c r="BD3181" s="3">
        <f>IF(T3181&gt;0,RANK(T3181,(N3181:P3181,Q3181:AE3181)),0)</f>
        <v>0</v>
      </c>
      <c r="BE3181" s="2">
        <f t="shared" si="1259"/>
        <v>2.3543260741612712E-3</v>
      </c>
      <c r="BF3181" s="2">
        <f t="shared" si="1260"/>
        <v>1.3733568765940749E-3</v>
      </c>
      <c r="BG3181" s="2">
        <f t="shared" si="1261"/>
        <v>1.9619383951343929E-4</v>
      </c>
      <c r="BH3181" s="2">
        <f t="shared" si="1262"/>
        <v>0</v>
      </c>
      <c r="BJ3181" t="s">
        <v>3022</v>
      </c>
      <c r="BK3181" t="s">
        <v>2940</v>
      </c>
      <c r="BL3181">
        <v>7</v>
      </c>
      <c r="BN3181">
        <v>0</v>
      </c>
      <c r="BO3181" s="60">
        <v>55</v>
      </c>
      <c r="BP3181" s="62">
        <v>41</v>
      </c>
      <c r="BQ3181" s="66">
        <f t="shared" si="1263"/>
        <v>55041</v>
      </c>
      <c r="BR3181" s="66">
        <f t="shared" si="1264"/>
        <v>55041</v>
      </c>
      <c r="BS3181" s="3" t="s">
        <v>3083</v>
      </c>
      <c r="CU3181" s="38"/>
      <c r="CV3181" s="38"/>
      <c r="CW3181" s="38"/>
      <c r="CX3181" s="38"/>
      <c r="CY3181" s="38"/>
      <c r="CZ3181" s="38"/>
      <c r="DA3181" s="38"/>
      <c r="DB3181" s="38"/>
      <c r="DC3181" s="38"/>
      <c r="DD3181" s="38"/>
      <c r="DE3181" s="38"/>
      <c r="DF3181" s="38"/>
      <c r="DG3181" s="38"/>
      <c r="DH3181" s="38"/>
      <c r="DI3181" s="38"/>
      <c r="DJ3181" s="38"/>
      <c r="DK3181" s="38"/>
      <c r="DL3181" s="38"/>
      <c r="DM3181" s="38"/>
      <c r="DN3181" s="38"/>
      <c r="DO3181" s="38"/>
      <c r="DP3181" s="38"/>
      <c r="DQ3181" s="38"/>
      <c r="DR3181" s="38"/>
      <c r="DS3181" s="38"/>
      <c r="DT3181" s="38"/>
      <c r="DU3181" s="38"/>
      <c r="DW3181" s="38"/>
      <c r="DX3181" s="38"/>
      <c r="DY3181" s="38"/>
      <c r="DZ3181" s="38"/>
    </row>
    <row r="3182" spans="1:130" ht="14" hidden="1" customHeight="1" outlineLevel="1" x14ac:dyDescent="0.2">
      <c r="A3182" t="s">
        <v>1392</v>
      </c>
      <c r="B3182" t="s">
        <v>2940</v>
      </c>
      <c r="C3182" s="1">
        <f t="shared" si="1254"/>
        <v>27306</v>
      </c>
      <c r="D3182" s="3">
        <f>IF(N3182&gt;0, RANK(N3182,(N3182:P3182,Q3182:AE3182)),0)</f>
        <v>2</v>
      </c>
      <c r="E3182" s="3">
        <f>IF(O3182&gt;0,RANK(O3182,(N3182:P3182,Q3182:AE3182)),0)</f>
        <v>1</v>
      </c>
      <c r="F3182" s="3">
        <f>IF(P3182&gt;0,RANK(P3182,(N3182:P3182,Q3182:AE3182)),0)</f>
        <v>3</v>
      </c>
      <c r="G3182" s="1">
        <f t="shared" si="1252"/>
        <v>4956</v>
      </c>
      <c r="H3182" s="2">
        <f t="shared" si="1253"/>
        <v>0.18149857174247419</v>
      </c>
      <c r="I3182" s="2"/>
      <c r="J3182" s="2">
        <f t="shared" si="1255"/>
        <v>0.40159671866988939</v>
      </c>
      <c r="K3182" s="2">
        <f t="shared" si="1256"/>
        <v>0.58309529041236363</v>
      </c>
      <c r="L3182" s="2">
        <f t="shared" si="1257"/>
        <v>6.8483117263605066E-3</v>
      </c>
      <c r="M3182" s="2">
        <f t="shared" si="1258"/>
        <v>8.4596791913864218E-3</v>
      </c>
      <c r="N3182" s="38">
        <v>10966</v>
      </c>
      <c r="O3182" s="38">
        <v>15922</v>
      </c>
      <c r="P3182" s="38">
        <v>187</v>
      </c>
      <c r="Q3182" s="38">
        <v>76</v>
      </c>
      <c r="R3182" s="38">
        <v>52</v>
      </c>
      <c r="S3182" s="38">
        <v>35</v>
      </c>
      <c r="T3182" s="38">
        <v>9</v>
      </c>
      <c r="U3182" s="38">
        <v>7</v>
      </c>
      <c r="V3182" s="38"/>
      <c r="W3182" s="38">
        <v>49</v>
      </c>
      <c r="X3182" s="38">
        <v>3</v>
      </c>
      <c r="Y3182" s="38"/>
      <c r="Z3182" s="38"/>
      <c r="AA3182" s="38"/>
      <c r="AB3182" s="38"/>
      <c r="AC3182" s="38"/>
      <c r="AD3182" s="38"/>
      <c r="AE3182" s="38"/>
      <c r="AF3182" s="38"/>
      <c r="AG3182" s="38"/>
      <c r="AH3182" s="38"/>
      <c r="AI3182" s="38"/>
      <c r="AJ3182" s="38"/>
      <c r="AK3182" s="38"/>
      <c r="AL3182" s="38"/>
      <c r="AM3182" s="38"/>
      <c r="AN3182" s="38"/>
      <c r="AO3182" s="38"/>
      <c r="AP3182" s="38"/>
      <c r="AQ3182" s="38"/>
      <c r="AR3182" s="38"/>
      <c r="AS3182" s="38"/>
      <c r="AT3182" s="38"/>
      <c r="AU3182" s="38"/>
      <c r="AV3182" s="38"/>
      <c r="AW3182" s="38"/>
      <c r="AX3182" s="38"/>
      <c r="AY3182" s="38"/>
      <c r="BA3182" s="3">
        <f>IF(Q3182&gt;0,RANK(Q3182,(N3182:P3182,Q3182:AE3182)),0)</f>
        <v>4</v>
      </c>
      <c r="BB3182" s="3">
        <f>IF(R3182&gt;0,RANK(R3182,(N3182:P3182,Q3182:AE3182)),0)</f>
        <v>5</v>
      </c>
      <c r="BC3182" s="3">
        <f>IF(S3182&gt;0,RANK(S3182,(N3182:P3182,Q3182:AE3182)),0)</f>
        <v>7</v>
      </c>
      <c r="BD3182" s="3">
        <f>IF(T3182&gt;0,RANK(T3182,(N3182:P3182,Q3182:AE3182)),0)</f>
        <v>8</v>
      </c>
      <c r="BE3182" s="2">
        <f t="shared" si="1259"/>
        <v>2.783271075954003E-3</v>
      </c>
      <c r="BF3182" s="2">
        <f t="shared" si="1260"/>
        <v>1.904343367758002E-3</v>
      </c>
      <c r="BG3182" s="2">
        <f t="shared" si="1261"/>
        <v>1.2817695744525013E-3</v>
      </c>
      <c r="BH3182" s="2">
        <f t="shared" si="1262"/>
        <v>3.295978905735003E-4</v>
      </c>
      <c r="BJ3182" t="s">
        <v>1392</v>
      </c>
      <c r="BK3182" t="s">
        <v>2940</v>
      </c>
      <c r="BL3182">
        <v>3</v>
      </c>
      <c r="BN3182">
        <v>0</v>
      </c>
      <c r="BO3182" s="60">
        <v>55</v>
      </c>
      <c r="BP3182" s="62">
        <v>43</v>
      </c>
      <c r="BQ3182" s="66">
        <f t="shared" si="1263"/>
        <v>55043</v>
      </c>
      <c r="BR3182" s="66">
        <f t="shared" si="1264"/>
        <v>55043</v>
      </c>
      <c r="BS3182" s="3" t="s">
        <v>3083</v>
      </c>
      <c r="CU3182" s="38"/>
      <c r="CV3182" s="38"/>
      <c r="CW3182" s="38"/>
      <c r="CX3182" s="38"/>
      <c r="CY3182" s="38"/>
      <c r="CZ3182" s="38"/>
      <c r="DA3182" s="38"/>
      <c r="DB3182" s="38"/>
      <c r="DC3182" s="38"/>
      <c r="DD3182" s="38"/>
      <c r="DE3182" s="38"/>
      <c r="DF3182" s="38"/>
      <c r="DG3182" s="38"/>
      <c r="DH3182" s="38"/>
      <c r="DI3182" s="38"/>
      <c r="DJ3182" s="38"/>
      <c r="DK3182" s="38"/>
      <c r="DL3182" s="38"/>
      <c r="DM3182" s="38"/>
      <c r="DN3182" s="38"/>
      <c r="DO3182" s="38"/>
      <c r="DP3182" s="38"/>
      <c r="DQ3182" s="38"/>
      <c r="DR3182" s="38"/>
      <c r="DS3182" s="38"/>
      <c r="DT3182" s="38"/>
      <c r="DU3182" s="38"/>
      <c r="DW3182" s="38"/>
      <c r="DX3182" s="38"/>
      <c r="DY3182" s="38"/>
      <c r="DZ3182" s="38"/>
    </row>
    <row r="3183" spans="1:130" ht="14" hidden="1" customHeight="1" outlineLevel="1" x14ac:dyDescent="0.2">
      <c r="A3183" t="s">
        <v>2347</v>
      </c>
      <c r="B3183" t="s">
        <v>2940</v>
      </c>
      <c r="C3183" s="1">
        <f t="shared" si="1254"/>
        <v>22076</v>
      </c>
      <c r="D3183" s="3">
        <f>IF(N3183&gt;0, RANK(N3183,(N3183:P3183,Q3183:AE3183)),0)</f>
        <v>1</v>
      </c>
      <c r="E3183" s="3">
        <f>IF(O3183&gt;0,RANK(O3183,(N3183:P3183,Q3183:AE3183)),0)</f>
        <v>2</v>
      </c>
      <c r="F3183" s="3">
        <f>IF(P3183&gt;0,RANK(P3183,(N3183:P3183,Q3183:AE3183)),0)</f>
        <v>3</v>
      </c>
      <c r="G3183" s="1">
        <f t="shared" si="1252"/>
        <v>60</v>
      </c>
      <c r="H3183" s="2">
        <f t="shared" si="1253"/>
        <v>2.7178836745787279E-3</v>
      </c>
      <c r="I3183" s="2"/>
      <c r="J3183" s="2">
        <f t="shared" si="1255"/>
        <v>0.49388476173219786</v>
      </c>
      <c r="K3183" s="2">
        <f t="shared" si="1256"/>
        <v>0.49116687805761916</v>
      </c>
      <c r="L3183" s="2">
        <f t="shared" si="1257"/>
        <v>4.6204022467838373E-3</v>
      </c>
      <c r="M3183" s="2">
        <f t="shared" si="1258"/>
        <v>1.0327957963399139E-2</v>
      </c>
      <c r="N3183" s="38">
        <v>10903</v>
      </c>
      <c r="O3183" s="38">
        <v>10843</v>
      </c>
      <c r="P3183" s="38">
        <v>102</v>
      </c>
      <c r="Q3183" s="38">
        <v>73</v>
      </c>
      <c r="R3183" s="38">
        <v>52</v>
      </c>
      <c r="S3183" s="38">
        <v>41</v>
      </c>
      <c r="T3183" s="38">
        <v>5</v>
      </c>
      <c r="U3183" s="38">
        <v>7</v>
      </c>
      <c r="V3183" s="38"/>
      <c r="W3183" s="38">
        <v>50</v>
      </c>
      <c r="X3183" s="38">
        <v>0</v>
      </c>
      <c r="Y3183" s="38"/>
      <c r="Z3183" s="38"/>
      <c r="AA3183" s="38"/>
      <c r="AB3183" s="38"/>
      <c r="AC3183" s="38"/>
      <c r="AD3183" s="38"/>
      <c r="AE3183" s="38"/>
      <c r="AF3183" s="38"/>
      <c r="AG3183" s="38"/>
      <c r="AH3183" s="38"/>
      <c r="AI3183" s="38"/>
      <c r="AJ3183" s="38"/>
      <c r="AK3183" s="38"/>
      <c r="AL3183" s="38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BA3183" s="3">
        <f>IF(Q3183&gt;0,RANK(Q3183,(N3183:P3183,Q3183:AE3183)),0)</f>
        <v>4</v>
      </c>
      <c r="BB3183" s="3">
        <f>IF(R3183&gt;0,RANK(R3183,(N3183:P3183,Q3183:AE3183)),0)</f>
        <v>5</v>
      </c>
      <c r="BC3183" s="3">
        <f>IF(S3183&gt;0,RANK(S3183,(N3183:P3183,Q3183:AE3183)),0)</f>
        <v>7</v>
      </c>
      <c r="BD3183" s="3">
        <f>IF(T3183&gt;0,RANK(T3183,(N3183:P3183,Q3183:AE3183)),0)</f>
        <v>9</v>
      </c>
      <c r="BE3183" s="2">
        <f t="shared" si="1259"/>
        <v>3.3067584707374524E-3</v>
      </c>
      <c r="BF3183" s="2">
        <f t="shared" si="1260"/>
        <v>2.3554991846348977E-3</v>
      </c>
      <c r="BG3183" s="2">
        <f t="shared" si="1261"/>
        <v>1.8572205109621308E-3</v>
      </c>
      <c r="BH3183" s="2">
        <f t="shared" si="1262"/>
        <v>2.26490306214894E-4</v>
      </c>
      <c r="BJ3183" t="s">
        <v>2347</v>
      </c>
      <c r="BK3183" t="s">
        <v>2940</v>
      </c>
      <c r="BL3183">
        <v>2</v>
      </c>
      <c r="BN3183">
        <v>0</v>
      </c>
      <c r="BO3183" s="60">
        <v>55</v>
      </c>
      <c r="BP3183" s="62">
        <v>45</v>
      </c>
      <c r="BQ3183" s="66">
        <f t="shared" si="1263"/>
        <v>55045</v>
      </c>
      <c r="BR3183" s="66">
        <f t="shared" si="1264"/>
        <v>55045</v>
      </c>
      <c r="BS3183" s="3" t="s">
        <v>3083</v>
      </c>
      <c r="CU3183" s="38"/>
      <c r="CV3183" s="38"/>
      <c r="CW3183" s="38"/>
      <c r="CX3183" s="38"/>
      <c r="CY3183" s="38"/>
      <c r="CZ3183" s="38"/>
      <c r="DA3183" s="38"/>
      <c r="DB3183" s="38"/>
      <c r="DC3183" s="38"/>
      <c r="DD3183" s="38"/>
      <c r="DE3183" s="38"/>
      <c r="DF3183" s="38"/>
      <c r="DG3183" s="38"/>
      <c r="DH3183" s="38"/>
      <c r="DI3183" s="38"/>
      <c r="DJ3183" s="38"/>
      <c r="DK3183" s="38"/>
      <c r="DL3183" s="38"/>
      <c r="DM3183" s="38"/>
      <c r="DN3183" s="38"/>
      <c r="DO3183" s="38"/>
      <c r="DP3183" s="38"/>
      <c r="DQ3183" s="38"/>
      <c r="DR3183" s="38"/>
      <c r="DS3183" s="38"/>
      <c r="DT3183" s="38"/>
      <c r="DU3183" s="38"/>
      <c r="DW3183" s="38"/>
      <c r="DX3183" s="38"/>
      <c r="DY3183" s="38"/>
      <c r="DZ3183" s="38"/>
    </row>
    <row r="3184" spans="1:130" ht="14" hidden="1" customHeight="1" outlineLevel="1" x14ac:dyDescent="0.2">
      <c r="A3184" t="s">
        <v>1588</v>
      </c>
      <c r="B3184" t="s">
        <v>2940</v>
      </c>
      <c r="C3184" s="1">
        <f t="shared" si="1254"/>
        <v>11052</v>
      </c>
      <c r="D3184" s="3">
        <f>IF(N3184&gt;0, RANK(N3184,(N3184:P3184,Q3184:AE3184)),0)</f>
        <v>2</v>
      </c>
      <c r="E3184" s="3">
        <f>IF(O3184&gt;0,RANK(O3184,(N3184:P3184,Q3184:AE3184)),0)</f>
        <v>1</v>
      </c>
      <c r="F3184" s="3">
        <f>IF(P3184&gt;0,RANK(P3184,(N3184:P3184,Q3184:AE3184)),0)</f>
        <v>3</v>
      </c>
      <c r="G3184" s="1">
        <f t="shared" si="1252"/>
        <v>4009</v>
      </c>
      <c r="H3184" s="2">
        <f t="shared" si="1253"/>
        <v>0.36273977560622511</v>
      </c>
      <c r="I3184" s="2"/>
      <c r="J3184" s="2">
        <f t="shared" si="1255"/>
        <v>0.31207021353601161</v>
      </c>
      <c r="K3184" s="2">
        <f t="shared" si="1256"/>
        <v>0.67480998914223667</v>
      </c>
      <c r="L3184" s="2">
        <f t="shared" si="1257"/>
        <v>4.7955121245023529E-3</v>
      </c>
      <c r="M3184" s="2">
        <f t="shared" si="1258"/>
        <v>8.3242851972493721E-3</v>
      </c>
      <c r="N3184" s="38">
        <v>3449</v>
      </c>
      <c r="O3184" s="38">
        <v>7458</v>
      </c>
      <c r="P3184" s="38">
        <v>53</v>
      </c>
      <c r="Q3184" s="38">
        <v>38</v>
      </c>
      <c r="R3184" s="38">
        <v>12</v>
      </c>
      <c r="S3184" s="38">
        <v>19</v>
      </c>
      <c r="T3184" s="38">
        <v>2</v>
      </c>
      <c r="U3184" s="38">
        <v>2</v>
      </c>
      <c r="V3184" s="38"/>
      <c r="W3184" s="38">
        <v>17</v>
      </c>
      <c r="X3184" s="38">
        <v>2</v>
      </c>
      <c r="Y3184" s="38"/>
      <c r="Z3184" s="38"/>
      <c r="AA3184" s="38"/>
      <c r="AB3184" s="38"/>
      <c r="AC3184" s="38"/>
      <c r="AD3184" s="38"/>
      <c r="AE3184" s="38"/>
      <c r="AF3184" s="38"/>
      <c r="AG3184" s="38"/>
      <c r="AH3184" s="38"/>
      <c r="AI3184" s="38"/>
      <c r="AJ3184" s="38"/>
      <c r="AK3184" s="38"/>
      <c r="AL3184" s="38"/>
      <c r="AM3184" s="38"/>
      <c r="AN3184" s="38"/>
      <c r="AO3184" s="38"/>
      <c r="AP3184" s="38"/>
      <c r="AQ3184" s="38"/>
      <c r="AR3184" s="38"/>
      <c r="AS3184" s="38"/>
      <c r="AT3184" s="38"/>
      <c r="AU3184" s="38"/>
      <c r="AV3184" s="38"/>
      <c r="AW3184" s="38"/>
      <c r="AX3184" s="38"/>
      <c r="AY3184" s="38"/>
      <c r="BA3184" s="3">
        <f>IF(Q3184&gt;0,RANK(Q3184,(N3184:P3184,Q3184:AE3184)),0)</f>
        <v>4</v>
      </c>
      <c r="BB3184" s="3">
        <f>IF(R3184&gt;0,RANK(R3184,(N3184:P3184,Q3184:AE3184)),0)</f>
        <v>7</v>
      </c>
      <c r="BC3184" s="3">
        <f>IF(S3184&gt;0,RANK(S3184,(N3184:P3184,Q3184:AE3184)),0)</f>
        <v>5</v>
      </c>
      <c r="BD3184" s="3">
        <f>IF(T3184&gt;0,RANK(T3184,(N3184:P3184,Q3184:AE3184)),0)</f>
        <v>8</v>
      </c>
      <c r="BE3184" s="2">
        <f t="shared" si="1259"/>
        <v>3.4382917119073469E-3</v>
      </c>
      <c r="BF3184" s="2">
        <f t="shared" si="1260"/>
        <v>1.0857763300760044E-3</v>
      </c>
      <c r="BG3184" s="2">
        <f t="shared" si="1261"/>
        <v>1.7191458559536734E-3</v>
      </c>
      <c r="BH3184" s="2">
        <f t="shared" si="1262"/>
        <v>1.8096272167933406E-4</v>
      </c>
      <c r="BJ3184" t="s">
        <v>1588</v>
      </c>
      <c r="BK3184" t="s">
        <v>2940</v>
      </c>
      <c r="BL3184">
        <v>6</v>
      </c>
      <c r="BN3184">
        <v>0</v>
      </c>
      <c r="BO3184" s="60">
        <v>55</v>
      </c>
      <c r="BP3184" s="62">
        <v>47</v>
      </c>
      <c r="BQ3184" s="66">
        <f t="shared" si="1263"/>
        <v>55047</v>
      </c>
      <c r="BR3184" s="66">
        <f t="shared" si="1264"/>
        <v>55047</v>
      </c>
      <c r="BS3184" s="3" t="s">
        <v>3083</v>
      </c>
      <c r="CU3184" s="38"/>
      <c r="CV3184" s="38"/>
      <c r="CW3184" s="38"/>
      <c r="CX3184" s="38"/>
      <c r="CY3184" s="38"/>
      <c r="CZ3184" s="38"/>
      <c r="DA3184" s="38"/>
      <c r="DB3184" s="38"/>
      <c r="DC3184" s="38"/>
      <c r="DD3184" s="38"/>
      <c r="DE3184" s="38"/>
      <c r="DF3184" s="38"/>
      <c r="DG3184" s="38"/>
      <c r="DH3184" s="38"/>
      <c r="DI3184" s="38"/>
      <c r="DJ3184" s="38"/>
      <c r="DK3184" s="38"/>
      <c r="DL3184" s="38"/>
      <c r="DM3184" s="38"/>
      <c r="DN3184" s="38"/>
      <c r="DO3184" s="38"/>
      <c r="DP3184" s="38"/>
      <c r="DQ3184" s="38"/>
      <c r="DR3184" s="38"/>
      <c r="DS3184" s="38"/>
      <c r="DT3184" s="38"/>
      <c r="DU3184" s="38"/>
      <c r="DW3184" s="38"/>
      <c r="DX3184" s="38"/>
      <c r="DY3184" s="38"/>
      <c r="DZ3184" s="38"/>
    </row>
    <row r="3185" spans="1:130" ht="14" hidden="1" customHeight="1" outlineLevel="1" x14ac:dyDescent="0.2">
      <c r="A3185" t="s">
        <v>1590</v>
      </c>
      <c r="B3185" t="s">
        <v>2940</v>
      </c>
      <c r="C3185" s="1">
        <f t="shared" si="1254"/>
        <v>14677</v>
      </c>
      <c r="D3185" s="3">
        <f>IF(N3185&gt;0, RANK(N3185,(N3185:P3185,Q3185:AE3185)),0)</f>
        <v>1</v>
      </c>
      <c r="E3185" s="3">
        <f>IF(O3185&gt;0,RANK(O3185,(N3185:P3185,Q3185:AE3185)),0)</f>
        <v>2</v>
      </c>
      <c r="F3185" s="3">
        <f>IF(P3185&gt;0,RANK(P3185,(N3185:P3185,Q3185:AE3185)),0)</f>
        <v>3</v>
      </c>
      <c r="G3185" s="1">
        <f t="shared" si="1252"/>
        <v>1119</v>
      </c>
      <c r="H3185" s="2">
        <f t="shared" si="1253"/>
        <v>7.6241738774954007E-2</v>
      </c>
      <c r="I3185" s="2"/>
      <c r="J3185" s="2">
        <f t="shared" si="1255"/>
        <v>0.52803706479525792</v>
      </c>
      <c r="K3185" s="2">
        <f t="shared" si="1256"/>
        <v>0.45179532602030387</v>
      </c>
      <c r="L3185" s="2">
        <f t="shared" si="1257"/>
        <v>7.9035225182257952E-3</v>
      </c>
      <c r="M3185" s="2">
        <f t="shared" si="1258"/>
        <v>1.2264086666212422E-2</v>
      </c>
      <c r="N3185" s="38">
        <v>7750</v>
      </c>
      <c r="O3185" s="38">
        <v>6631</v>
      </c>
      <c r="P3185" s="38">
        <v>116</v>
      </c>
      <c r="Q3185" s="38">
        <v>49</v>
      </c>
      <c r="R3185" s="38">
        <v>64</v>
      </c>
      <c r="S3185" s="38">
        <v>20</v>
      </c>
      <c r="T3185" s="38">
        <v>6</v>
      </c>
      <c r="U3185" s="38">
        <v>11</v>
      </c>
      <c r="V3185" s="38"/>
      <c r="W3185" s="38">
        <v>27</v>
      </c>
      <c r="X3185" s="38">
        <v>3</v>
      </c>
      <c r="Y3185" s="38"/>
      <c r="Z3185" s="38"/>
      <c r="AA3185" s="38"/>
      <c r="AB3185" s="38"/>
      <c r="AC3185" s="38"/>
      <c r="AD3185" s="38"/>
      <c r="AE3185" s="38"/>
      <c r="AF3185" s="38"/>
      <c r="AG3185" s="38"/>
      <c r="AH3185" s="38"/>
      <c r="AI3185" s="38"/>
      <c r="AJ3185" s="38"/>
      <c r="AK3185" s="38"/>
      <c r="AL3185" s="38"/>
      <c r="AM3185" s="38"/>
      <c r="AN3185" s="38"/>
      <c r="AO3185" s="38"/>
      <c r="AP3185" s="38"/>
      <c r="AQ3185" s="38"/>
      <c r="AR3185" s="38"/>
      <c r="AS3185" s="38"/>
      <c r="AT3185" s="38"/>
      <c r="AU3185" s="38"/>
      <c r="AV3185" s="38"/>
      <c r="AW3185" s="38"/>
      <c r="AX3185" s="38"/>
      <c r="AY3185" s="38"/>
      <c r="BA3185" s="3">
        <f>IF(Q3185&gt;0,RANK(Q3185,(N3185:P3185,Q3185:AE3185)),0)</f>
        <v>5</v>
      </c>
      <c r="BB3185" s="3">
        <f>IF(R3185&gt;0,RANK(R3185,(N3185:P3185,Q3185:AE3185)),0)</f>
        <v>4</v>
      </c>
      <c r="BC3185" s="3">
        <f>IF(S3185&gt;0,RANK(S3185,(N3185:P3185,Q3185:AE3185)),0)</f>
        <v>7</v>
      </c>
      <c r="BD3185" s="3">
        <f>IF(T3185&gt;0,RANK(T3185,(N3185:P3185,Q3185:AE3185)),0)</f>
        <v>9</v>
      </c>
      <c r="BE3185" s="2">
        <f t="shared" si="1259"/>
        <v>3.3385569258022755E-3</v>
      </c>
      <c r="BF3185" s="2">
        <f t="shared" si="1260"/>
        <v>4.3605641479866454E-3</v>
      </c>
      <c r="BG3185" s="2">
        <f t="shared" si="1261"/>
        <v>1.3626762962458269E-3</v>
      </c>
      <c r="BH3185" s="2">
        <f t="shared" si="1262"/>
        <v>4.0880288887374804E-4</v>
      </c>
      <c r="BJ3185" t="s">
        <v>1590</v>
      </c>
      <c r="BK3185" t="s">
        <v>2940</v>
      </c>
      <c r="BL3185">
        <v>2</v>
      </c>
      <c r="BN3185">
        <v>0</v>
      </c>
      <c r="BO3185" s="60">
        <v>55</v>
      </c>
      <c r="BP3185" s="62">
        <v>49</v>
      </c>
      <c r="BQ3185" s="66">
        <f t="shared" si="1263"/>
        <v>55049</v>
      </c>
      <c r="BR3185" s="66">
        <f t="shared" si="1264"/>
        <v>55049</v>
      </c>
      <c r="BS3185" s="3" t="s">
        <v>3083</v>
      </c>
      <c r="CU3185" s="38"/>
      <c r="CV3185" s="38"/>
      <c r="CW3185" s="38"/>
      <c r="CX3185" s="38"/>
      <c r="CY3185" s="38"/>
      <c r="CZ3185" s="38"/>
      <c r="DA3185" s="38"/>
      <c r="DB3185" s="38"/>
      <c r="DC3185" s="38"/>
      <c r="DD3185" s="38"/>
      <c r="DE3185" s="38"/>
      <c r="DF3185" s="38"/>
      <c r="DG3185" s="38"/>
      <c r="DH3185" s="38"/>
      <c r="DI3185" s="38"/>
      <c r="DJ3185" s="38"/>
      <c r="DK3185" s="38"/>
      <c r="DL3185" s="38"/>
      <c r="DM3185" s="38"/>
      <c r="DN3185" s="38"/>
      <c r="DO3185" s="38"/>
      <c r="DP3185" s="38"/>
      <c r="DQ3185" s="38"/>
      <c r="DR3185" s="38"/>
      <c r="DS3185" s="38"/>
      <c r="DT3185" s="38"/>
      <c r="DU3185" s="38"/>
      <c r="DW3185" s="38"/>
      <c r="DX3185" s="38"/>
      <c r="DY3185" s="38"/>
      <c r="DZ3185" s="38"/>
    </row>
    <row r="3186" spans="1:130" ht="14" hidden="1" customHeight="1" outlineLevel="1" x14ac:dyDescent="0.2">
      <c r="A3186" t="s">
        <v>2777</v>
      </c>
      <c r="B3186" t="s">
        <v>2940</v>
      </c>
      <c r="C3186" s="1">
        <f t="shared" si="1254"/>
        <v>4084</v>
      </c>
      <c r="D3186" s="3">
        <f>IF(N3186&gt;0, RANK(N3186,(N3186:P3186,Q3186:AE3186)),0)</f>
        <v>2</v>
      </c>
      <c r="E3186" s="3">
        <f>IF(O3186&gt;0,RANK(O3186,(N3186:P3186,Q3186:AE3186)),0)</f>
        <v>1</v>
      </c>
      <c r="F3186" s="3">
        <f>IF(P3186&gt;0,RANK(P3186,(N3186:P3186,Q3186:AE3186)),0)</f>
        <v>3</v>
      </c>
      <c r="G3186" s="1">
        <f t="shared" si="1252"/>
        <v>1070</v>
      </c>
      <c r="H3186" s="2">
        <f t="shared" si="1253"/>
        <v>0.26199804113614106</v>
      </c>
      <c r="I3186" s="2"/>
      <c r="J3186" s="2">
        <f t="shared" si="1255"/>
        <v>0.364103819784525</v>
      </c>
      <c r="K3186" s="2">
        <f t="shared" si="1256"/>
        <v>0.626101860920666</v>
      </c>
      <c r="L3186" s="2">
        <f t="shared" si="1257"/>
        <v>4.1625857002938298E-3</v>
      </c>
      <c r="M3186" s="2">
        <f t="shared" si="1258"/>
        <v>5.6317335945151765E-3</v>
      </c>
      <c r="N3186" s="38">
        <v>1487</v>
      </c>
      <c r="O3186" s="38">
        <v>2557</v>
      </c>
      <c r="P3186" s="38">
        <v>17</v>
      </c>
      <c r="Q3186" s="38">
        <v>2</v>
      </c>
      <c r="R3186" s="38">
        <v>10</v>
      </c>
      <c r="S3186" s="38">
        <v>3</v>
      </c>
      <c r="T3186" s="38">
        <v>1</v>
      </c>
      <c r="U3186" s="38">
        <v>2</v>
      </c>
      <c r="V3186" s="38"/>
      <c r="W3186" s="38">
        <v>5</v>
      </c>
      <c r="X3186" s="38">
        <v>0</v>
      </c>
      <c r="Y3186" s="38"/>
      <c r="Z3186" s="38"/>
      <c r="AA3186" s="38"/>
      <c r="AB3186" s="38"/>
      <c r="AC3186" s="38"/>
      <c r="AD3186" s="38"/>
      <c r="AE3186" s="38"/>
      <c r="AF3186" s="38"/>
      <c r="AG3186" s="38"/>
      <c r="AH3186" s="38"/>
      <c r="AI3186" s="38"/>
      <c r="AJ3186" s="38"/>
      <c r="AK3186" s="38"/>
      <c r="AL3186" s="38"/>
      <c r="AM3186" s="38"/>
      <c r="AN3186" s="38"/>
      <c r="AO3186" s="38"/>
      <c r="AP3186" s="38"/>
      <c r="AQ3186" s="38"/>
      <c r="AR3186" s="38"/>
      <c r="AS3186" s="38"/>
      <c r="AT3186" s="38"/>
      <c r="AU3186" s="38"/>
      <c r="AV3186" s="38"/>
      <c r="AW3186" s="38"/>
      <c r="AX3186" s="38"/>
      <c r="AY3186" s="38"/>
      <c r="BA3186" s="3">
        <f>IF(Q3186&gt;0,RANK(Q3186,(N3186:P3186,Q3186:AE3186)),0)</f>
        <v>7</v>
      </c>
      <c r="BB3186" s="3">
        <f>IF(R3186&gt;0,RANK(R3186,(N3186:P3186,Q3186:AE3186)),0)</f>
        <v>4</v>
      </c>
      <c r="BC3186" s="3">
        <f>IF(S3186&gt;0,RANK(S3186,(N3186:P3186,Q3186:AE3186)),0)</f>
        <v>6</v>
      </c>
      <c r="BD3186" s="3">
        <f>IF(T3186&gt;0,RANK(T3186,(N3186:P3186,Q3186:AE3186)),0)</f>
        <v>9</v>
      </c>
      <c r="BE3186" s="2">
        <f t="shared" si="1259"/>
        <v>4.8971596474045055E-4</v>
      </c>
      <c r="BF3186" s="2">
        <f t="shared" si="1260"/>
        <v>2.4485798237022529E-3</v>
      </c>
      <c r="BG3186" s="2">
        <f t="shared" si="1261"/>
        <v>7.3457394711067578E-4</v>
      </c>
      <c r="BH3186" s="2">
        <f t="shared" si="1262"/>
        <v>2.4485798237022528E-4</v>
      </c>
      <c r="BJ3186" t="s">
        <v>2777</v>
      </c>
      <c r="BK3186" t="s">
        <v>2940</v>
      </c>
      <c r="BL3186">
        <v>7</v>
      </c>
      <c r="BN3186">
        <v>0</v>
      </c>
      <c r="BO3186" s="60">
        <v>55</v>
      </c>
      <c r="BP3186" s="62">
        <v>51</v>
      </c>
      <c r="BQ3186" s="66">
        <f t="shared" si="1263"/>
        <v>55051</v>
      </c>
      <c r="BR3186" s="66">
        <f t="shared" si="1264"/>
        <v>55051</v>
      </c>
      <c r="BS3186" s="3" t="s">
        <v>3083</v>
      </c>
      <c r="CU3186" s="38"/>
      <c r="CV3186" s="38"/>
      <c r="CW3186" s="38"/>
      <c r="CX3186" s="38"/>
      <c r="CY3186" s="38"/>
      <c r="CZ3186" s="38"/>
      <c r="DA3186" s="38"/>
      <c r="DB3186" s="38"/>
      <c r="DC3186" s="38"/>
      <c r="DD3186" s="38"/>
      <c r="DE3186" s="38"/>
      <c r="DF3186" s="38"/>
      <c r="DG3186" s="38"/>
      <c r="DH3186" s="38"/>
      <c r="DI3186" s="38"/>
      <c r="DJ3186" s="38"/>
      <c r="DK3186" s="38"/>
      <c r="DL3186" s="38"/>
      <c r="DM3186" s="38"/>
      <c r="DN3186" s="38"/>
      <c r="DO3186" s="38"/>
      <c r="DP3186" s="38"/>
      <c r="DQ3186" s="38"/>
      <c r="DR3186" s="38"/>
      <c r="DS3186" s="38"/>
      <c r="DT3186" s="38"/>
      <c r="DU3186" s="38"/>
      <c r="DW3186" s="38"/>
      <c r="DX3186" s="38"/>
      <c r="DY3186" s="38"/>
      <c r="DZ3186" s="38"/>
    </row>
    <row r="3187" spans="1:130" ht="14" hidden="1" customHeight="1" outlineLevel="1" x14ac:dyDescent="0.2">
      <c r="A3187" t="s">
        <v>2861</v>
      </c>
      <c r="B3187" t="s">
        <v>2940</v>
      </c>
      <c r="C3187" s="1">
        <f t="shared" si="1254"/>
        <v>10502</v>
      </c>
      <c r="D3187" s="3">
        <f>IF(N3187&gt;0, RANK(N3187,(N3187:P3187,Q3187:AE3187)),0)</f>
        <v>2</v>
      </c>
      <c r="E3187" s="3">
        <f>IF(O3187&gt;0,RANK(O3187,(N3187:P3187,Q3187:AE3187)),0)</f>
        <v>1</v>
      </c>
      <c r="F3187" s="3">
        <f>IF(P3187&gt;0,RANK(P3187,(N3187:P3187,Q3187:AE3187)),0)</f>
        <v>3</v>
      </c>
      <c r="G3187" s="1">
        <f t="shared" si="1252"/>
        <v>2047</v>
      </c>
      <c r="H3187" s="2">
        <f t="shared" si="1253"/>
        <v>0.19491525423728814</v>
      </c>
      <c r="I3187" s="2"/>
      <c r="J3187" s="2">
        <f t="shared" si="1255"/>
        <v>0.39582936583507905</v>
      </c>
      <c r="K3187" s="2">
        <f t="shared" si="1256"/>
        <v>0.59074462007236717</v>
      </c>
      <c r="L3187" s="2">
        <f t="shared" si="1257"/>
        <v>5.7131974861931063E-3</v>
      </c>
      <c r="M3187" s="2">
        <f t="shared" si="1258"/>
        <v>7.7128166063606222E-3</v>
      </c>
      <c r="N3187" s="38">
        <v>4157</v>
      </c>
      <c r="O3187" s="38">
        <v>6204</v>
      </c>
      <c r="P3187" s="38">
        <v>60</v>
      </c>
      <c r="Q3187" s="38">
        <v>21</v>
      </c>
      <c r="R3187" s="38">
        <v>30</v>
      </c>
      <c r="S3187" s="38">
        <v>20</v>
      </c>
      <c r="T3187" s="38">
        <v>3</v>
      </c>
      <c r="U3187" s="38">
        <v>6</v>
      </c>
      <c r="V3187" s="38"/>
      <c r="W3187" s="38">
        <v>0</v>
      </c>
      <c r="X3187" s="38">
        <v>1</v>
      </c>
      <c r="Y3187" s="38"/>
      <c r="Z3187" s="38"/>
      <c r="AA3187" s="38"/>
      <c r="AB3187" s="38"/>
      <c r="AC3187" s="38"/>
      <c r="AD3187" s="38"/>
      <c r="AE3187" s="38"/>
      <c r="AF3187" s="38"/>
      <c r="AG3187" s="38"/>
      <c r="AH3187" s="38"/>
      <c r="AI3187" s="38"/>
      <c r="AJ3187" s="38"/>
      <c r="AK3187" s="38"/>
      <c r="AL3187" s="38"/>
      <c r="AM3187" s="38"/>
      <c r="AN3187" s="38"/>
      <c r="AO3187" s="38"/>
      <c r="AP3187" s="38"/>
      <c r="AQ3187" s="38"/>
      <c r="AR3187" s="38"/>
      <c r="AS3187" s="38"/>
      <c r="AT3187" s="38"/>
      <c r="AU3187" s="38"/>
      <c r="AV3187" s="38"/>
      <c r="AW3187" s="38"/>
      <c r="AX3187" s="38"/>
      <c r="AY3187" s="38"/>
      <c r="BA3187" s="3">
        <f>IF(Q3187&gt;0,RANK(Q3187,(N3187:P3187,Q3187:AE3187)),0)</f>
        <v>5</v>
      </c>
      <c r="BB3187" s="3">
        <f>IF(R3187&gt;0,RANK(R3187,(N3187:P3187,Q3187:AE3187)),0)</f>
        <v>4</v>
      </c>
      <c r="BC3187" s="3">
        <f>IF(S3187&gt;0,RANK(S3187,(N3187:P3187,Q3187:AE3187)),0)</f>
        <v>6</v>
      </c>
      <c r="BD3187" s="3">
        <f>IF(T3187&gt;0,RANK(T3187,(N3187:P3187,Q3187:AE3187)),0)</f>
        <v>8</v>
      </c>
      <c r="BE3187" s="2">
        <f t="shared" si="1259"/>
        <v>1.999619120167587E-3</v>
      </c>
      <c r="BF3187" s="2">
        <f t="shared" si="1260"/>
        <v>2.8565987430965532E-3</v>
      </c>
      <c r="BG3187" s="2">
        <f t="shared" si="1261"/>
        <v>1.9043991620643686E-3</v>
      </c>
      <c r="BH3187" s="2">
        <f t="shared" si="1262"/>
        <v>2.8565987430965528E-4</v>
      </c>
      <c r="BJ3187" t="s">
        <v>2861</v>
      </c>
      <c r="BK3187" t="s">
        <v>2940</v>
      </c>
      <c r="BN3187">
        <v>0</v>
      </c>
      <c r="BO3187" s="60">
        <v>55</v>
      </c>
      <c r="BP3187" s="62">
        <v>53</v>
      </c>
      <c r="BQ3187" s="66">
        <f t="shared" si="1263"/>
        <v>55053</v>
      </c>
      <c r="BR3187" s="66">
        <f t="shared" si="1264"/>
        <v>55053</v>
      </c>
      <c r="BS3187" s="3" t="s">
        <v>3083</v>
      </c>
      <c r="CU3187" s="38"/>
      <c r="CV3187" s="38"/>
      <c r="CW3187" s="38"/>
      <c r="CX3187" s="38"/>
      <c r="CY3187" s="38"/>
      <c r="CZ3187" s="38"/>
      <c r="DA3187" s="38"/>
      <c r="DB3187" s="38"/>
      <c r="DC3187" s="38"/>
      <c r="DD3187" s="38"/>
      <c r="DE3187" s="38"/>
      <c r="DF3187" s="38"/>
      <c r="DG3187" s="38"/>
      <c r="DH3187" s="38"/>
      <c r="DI3187" s="38"/>
      <c r="DJ3187" s="38"/>
      <c r="DK3187" s="38"/>
      <c r="DL3187" s="38"/>
      <c r="DM3187" s="38"/>
      <c r="DN3187" s="38"/>
      <c r="DO3187" s="38"/>
      <c r="DP3187" s="38"/>
      <c r="DQ3187" s="38"/>
      <c r="DR3187" s="38"/>
      <c r="DS3187" s="38"/>
      <c r="DT3187" s="38"/>
      <c r="DU3187" s="38"/>
      <c r="DW3187" s="38"/>
      <c r="DX3187" s="38"/>
      <c r="DY3187" s="38"/>
      <c r="DZ3187" s="38"/>
    </row>
    <row r="3188" spans="1:130" ht="14" hidden="1" customHeight="1" outlineLevel="1" x14ac:dyDescent="0.2">
      <c r="A3188" t="s">
        <v>1071</v>
      </c>
      <c r="B3188" t="s">
        <v>2940</v>
      </c>
      <c r="C3188" s="1">
        <f t="shared" si="1254"/>
        <v>50146</v>
      </c>
      <c r="D3188" s="3">
        <f>IF(N3188&gt;0, RANK(N3188,(N3188:P3188,Q3188:AE3188)),0)</f>
        <v>2</v>
      </c>
      <c r="E3188" s="3">
        <f>IF(O3188&gt;0,RANK(O3188,(N3188:P3188,Q3188:AE3188)),0)</f>
        <v>1</v>
      </c>
      <c r="F3188" s="3">
        <f>IF(P3188&gt;0,RANK(P3188,(N3188:P3188,Q3188:AE3188)),0)</f>
        <v>3</v>
      </c>
      <c r="G3188" s="1">
        <f t="shared" si="1252"/>
        <v>8197</v>
      </c>
      <c r="H3188" s="2">
        <f t="shared" si="1253"/>
        <v>0.16346268894827104</v>
      </c>
      <c r="I3188" s="2"/>
      <c r="J3188" s="2">
        <f t="shared" si="1255"/>
        <v>0.4102819766282455</v>
      </c>
      <c r="K3188" s="2">
        <f t="shared" si="1256"/>
        <v>0.5737446655765166</v>
      </c>
      <c r="L3188" s="2">
        <f t="shared" si="1257"/>
        <v>5.8628803892633507E-3</v>
      </c>
      <c r="M3188" s="2">
        <f t="shared" si="1258"/>
        <v>1.0110477405974545E-2</v>
      </c>
      <c r="N3188" s="38">
        <v>20574</v>
      </c>
      <c r="O3188" s="38">
        <v>28771</v>
      </c>
      <c r="P3188" s="38">
        <v>294</v>
      </c>
      <c r="Q3188" s="38">
        <v>186</v>
      </c>
      <c r="R3188" s="38">
        <v>98</v>
      </c>
      <c r="S3188" s="38">
        <v>58</v>
      </c>
      <c r="T3188" s="38">
        <v>19</v>
      </c>
      <c r="U3188" s="38">
        <v>35</v>
      </c>
      <c r="V3188" s="38"/>
      <c r="W3188" s="38">
        <v>109</v>
      </c>
      <c r="X3188" s="38">
        <v>2</v>
      </c>
      <c r="Y3188" s="38"/>
      <c r="Z3188" s="38"/>
      <c r="AA3188" s="38"/>
      <c r="AB3188" s="38"/>
      <c r="AC3188" s="38"/>
      <c r="AD3188" s="38"/>
      <c r="AE3188" s="38"/>
      <c r="AF3188" s="38"/>
      <c r="AG3188" s="38"/>
      <c r="AH3188" s="38"/>
      <c r="AI3188" s="38"/>
      <c r="AJ3188" s="38"/>
      <c r="AK3188" s="38"/>
      <c r="AL3188" s="38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BA3188" s="3">
        <f>IF(Q3188&gt;0,RANK(Q3188,(N3188:P3188,Q3188:AE3188)),0)</f>
        <v>4</v>
      </c>
      <c r="BB3188" s="3">
        <f>IF(R3188&gt;0,RANK(R3188,(N3188:P3188,Q3188:AE3188)),0)</f>
        <v>6</v>
      </c>
      <c r="BC3188" s="3">
        <f>IF(S3188&gt;0,RANK(S3188,(N3188:P3188,Q3188:AE3188)),0)</f>
        <v>7</v>
      </c>
      <c r="BD3188" s="3">
        <f>IF(T3188&gt;0,RANK(T3188,(N3188:P3188,Q3188:AE3188)),0)</f>
        <v>9</v>
      </c>
      <c r="BE3188" s="2">
        <f t="shared" si="1259"/>
        <v>3.7091692258604874E-3</v>
      </c>
      <c r="BF3188" s="2">
        <f t="shared" si="1260"/>
        <v>1.9542934630877836E-3</v>
      </c>
      <c r="BG3188" s="2">
        <f t="shared" si="1261"/>
        <v>1.1566226618274639E-3</v>
      </c>
      <c r="BH3188" s="2">
        <f t="shared" si="1262"/>
        <v>3.7889363059865196E-4</v>
      </c>
      <c r="BJ3188" t="s">
        <v>1071</v>
      </c>
      <c r="BK3188" t="s">
        <v>2940</v>
      </c>
      <c r="BL3188">
        <v>5</v>
      </c>
      <c r="BN3188">
        <v>0</v>
      </c>
      <c r="BO3188" s="60">
        <v>55</v>
      </c>
      <c r="BP3188" s="62">
        <v>55</v>
      </c>
      <c r="BQ3188" s="66">
        <f t="shared" si="1263"/>
        <v>55055</v>
      </c>
      <c r="BR3188" s="66">
        <f t="shared" si="1264"/>
        <v>55055</v>
      </c>
      <c r="BS3188" s="3" t="s">
        <v>3083</v>
      </c>
      <c r="CU3188" s="38"/>
      <c r="CV3188" s="38"/>
      <c r="CW3188" s="38"/>
      <c r="CX3188" s="38"/>
      <c r="CY3188" s="38"/>
      <c r="CZ3188" s="38"/>
      <c r="DA3188" s="38"/>
      <c r="DB3188" s="38"/>
      <c r="DC3188" s="38"/>
      <c r="DD3188" s="38"/>
      <c r="DE3188" s="38"/>
      <c r="DF3188" s="38"/>
      <c r="DG3188" s="38"/>
      <c r="DH3188" s="38"/>
      <c r="DI3188" s="38"/>
      <c r="DJ3188" s="38"/>
      <c r="DK3188" s="38"/>
      <c r="DL3188" s="38"/>
      <c r="DM3188" s="38"/>
      <c r="DN3188" s="38"/>
      <c r="DO3188" s="38"/>
      <c r="DP3188" s="38"/>
      <c r="DQ3188" s="38"/>
      <c r="DR3188" s="38"/>
      <c r="DS3188" s="38"/>
      <c r="DT3188" s="38"/>
      <c r="DU3188" s="38"/>
      <c r="DW3188" s="38"/>
      <c r="DX3188" s="38"/>
      <c r="DY3188" s="38"/>
      <c r="DZ3188" s="38"/>
    </row>
    <row r="3189" spans="1:130" ht="14" hidden="1" customHeight="1" outlineLevel="1" x14ac:dyDescent="0.2">
      <c r="A3189" t="s">
        <v>2123</v>
      </c>
      <c r="B3189" t="s">
        <v>2940</v>
      </c>
      <c r="C3189" s="1">
        <f t="shared" si="1254"/>
        <v>14553</v>
      </c>
      <c r="D3189" s="3">
        <f>IF(N3189&gt;0, RANK(N3189,(N3189:P3189,Q3189:AE3189)),0)</f>
        <v>2</v>
      </c>
      <c r="E3189" s="3">
        <f>IF(O3189&gt;0,RANK(O3189,(N3189:P3189,Q3189:AE3189)),0)</f>
        <v>1</v>
      </c>
      <c r="F3189" s="3">
        <f>IF(P3189&gt;0,RANK(P3189,(N3189:P3189,Q3189:AE3189)),0)</f>
        <v>3</v>
      </c>
      <c r="G3189" s="1">
        <f t="shared" si="1252"/>
        <v>4671</v>
      </c>
      <c r="H3189" s="2">
        <f t="shared" si="1253"/>
        <v>0.3209647495361781</v>
      </c>
      <c r="I3189" s="2"/>
      <c r="J3189" s="2">
        <f t="shared" si="1255"/>
        <v>0.33353947639661924</v>
      </c>
      <c r="K3189" s="2">
        <f t="shared" si="1256"/>
        <v>0.65450422593279733</v>
      </c>
      <c r="L3189" s="2">
        <f t="shared" si="1257"/>
        <v>4.5351473922902496E-3</v>
      </c>
      <c r="M3189" s="2">
        <f t="shared" si="1258"/>
        <v>7.4211502782931217E-3</v>
      </c>
      <c r="N3189" s="38">
        <v>4854</v>
      </c>
      <c r="O3189" s="38">
        <v>9525</v>
      </c>
      <c r="P3189" s="38">
        <v>66</v>
      </c>
      <c r="Q3189" s="38">
        <v>29</v>
      </c>
      <c r="R3189" s="38">
        <v>25</v>
      </c>
      <c r="S3189" s="38">
        <v>23</v>
      </c>
      <c r="T3189" s="38">
        <v>2</v>
      </c>
      <c r="U3189" s="38">
        <v>4</v>
      </c>
      <c r="V3189" s="38"/>
      <c r="W3189" s="38">
        <v>23</v>
      </c>
      <c r="X3189" s="38">
        <v>2</v>
      </c>
      <c r="Y3189" s="38"/>
      <c r="Z3189" s="38"/>
      <c r="AA3189" s="38"/>
      <c r="AB3189" s="38"/>
      <c r="AC3189" s="38"/>
      <c r="AD3189" s="38"/>
      <c r="AE3189" s="38"/>
      <c r="AF3189" s="38"/>
      <c r="AG3189" s="38"/>
      <c r="AH3189" s="38"/>
      <c r="AI3189" s="38"/>
      <c r="AJ3189" s="38"/>
      <c r="AK3189" s="38"/>
      <c r="AL3189" s="38"/>
      <c r="AM3189" s="38"/>
      <c r="AN3189" s="38"/>
      <c r="AO3189" s="38"/>
      <c r="AP3189" s="38"/>
      <c r="AQ3189" s="38"/>
      <c r="AR3189" s="38"/>
      <c r="AS3189" s="38"/>
      <c r="AT3189" s="38"/>
      <c r="AU3189" s="38"/>
      <c r="AV3189" s="38"/>
      <c r="AW3189" s="38"/>
      <c r="AX3189" s="38"/>
      <c r="AY3189" s="38"/>
      <c r="BA3189" s="3">
        <f>IF(Q3189&gt;0,RANK(Q3189,(N3189:P3189,Q3189:AE3189)),0)</f>
        <v>4</v>
      </c>
      <c r="BB3189" s="3">
        <f>IF(R3189&gt;0,RANK(R3189,(N3189:P3189,Q3189:AE3189)),0)</f>
        <v>5</v>
      </c>
      <c r="BC3189" s="3">
        <f>IF(S3189&gt;0,RANK(S3189,(N3189:P3189,Q3189:AE3189)),0)</f>
        <v>6</v>
      </c>
      <c r="BD3189" s="3">
        <f>IF(T3189&gt;0,RANK(T3189,(N3189:P3189,Q3189:AE3189)),0)</f>
        <v>9</v>
      </c>
      <c r="BE3189" s="2">
        <f t="shared" si="1259"/>
        <v>1.992716278430564E-3</v>
      </c>
      <c r="BF3189" s="2">
        <f t="shared" si="1260"/>
        <v>1.7178588607160035E-3</v>
      </c>
      <c r="BG3189" s="2">
        <f t="shared" si="1261"/>
        <v>1.5804301518587234E-3</v>
      </c>
      <c r="BH3189" s="2">
        <f t="shared" si="1262"/>
        <v>1.3742870885728029E-4</v>
      </c>
      <c r="BJ3189" t="s">
        <v>2123</v>
      </c>
      <c r="BK3189" t="s">
        <v>2940</v>
      </c>
      <c r="BN3189">
        <v>0</v>
      </c>
      <c r="BO3189" s="60">
        <v>55</v>
      </c>
      <c r="BP3189" s="62">
        <v>57</v>
      </c>
      <c r="BQ3189" s="66">
        <f t="shared" si="1263"/>
        <v>55057</v>
      </c>
      <c r="BR3189" s="66">
        <f t="shared" si="1264"/>
        <v>55057</v>
      </c>
      <c r="BS3189" s="3" t="s">
        <v>3083</v>
      </c>
      <c r="CU3189" s="38"/>
      <c r="CV3189" s="38"/>
      <c r="CW3189" s="38"/>
      <c r="CX3189" s="38"/>
      <c r="CY3189" s="38"/>
      <c r="CZ3189" s="38"/>
      <c r="DA3189" s="38"/>
      <c r="DB3189" s="38"/>
      <c r="DC3189" s="38"/>
      <c r="DD3189" s="38"/>
      <c r="DE3189" s="38"/>
      <c r="DF3189" s="38"/>
      <c r="DG3189" s="38"/>
      <c r="DH3189" s="38"/>
      <c r="DI3189" s="38"/>
      <c r="DJ3189" s="38"/>
      <c r="DK3189" s="38"/>
      <c r="DL3189" s="38"/>
      <c r="DM3189" s="38"/>
      <c r="DN3189" s="38"/>
      <c r="DO3189" s="38"/>
      <c r="DP3189" s="38"/>
      <c r="DQ3189" s="38"/>
      <c r="DR3189" s="38"/>
      <c r="DS3189" s="38"/>
      <c r="DT3189" s="38"/>
      <c r="DU3189" s="38"/>
      <c r="DW3189" s="38"/>
      <c r="DX3189" s="38"/>
      <c r="DY3189" s="38"/>
      <c r="DZ3189" s="38"/>
    </row>
    <row r="3190" spans="1:130" ht="14" hidden="1" customHeight="1" outlineLevel="1" x14ac:dyDescent="0.2">
      <c r="A3190" t="s">
        <v>1772</v>
      </c>
      <c r="B3190" t="s">
        <v>2940</v>
      </c>
      <c r="C3190" s="1">
        <f t="shared" si="1254"/>
        <v>90680</v>
      </c>
      <c r="D3190" s="3">
        <f>IF(N3190&gt;0, RANK(N3190,(N3190:P3190,Q3190:AE3190)),0)</f>
        <v>2</v>
      </c>
      <c r="E3190" s="3">
        <f>IF(O3190&gt;0,RANK(O3190,(N3190:P3190,Q3190:AE3190)),0)</f>
        <v>1</v>
      </c>
      <c r="F3190" s="3">
        <f>IF(P3190&gt;0,RANK(P3190,(N3190:P3190,Q3190:AE3190)),0)</f>
        <v>3</v>
      </c>
      <c r="G3190" s="1">
        <f t="shared" si="1252"/>
        <v>5652</v>
      </c>
      <c r="H3190" s="2">
        <f t="shared" si="1253"/>
        <v>6.2329069254521391E-2</v>
      </c>
      <c r="I3190" s="2"/>
      <c r="J3190" s="2">
        <f t="shared" si="1255"/>
        <v>0.46124834583149538</v>
      </c>
      <c r="K3190" s="2">
        <f t="shared" si="1256"/>
        <v>0.52357741508601674</v>
      </c>
      <c r="L3190" s="2">
        <f t="shared" si="1257"/>
        <v>4.9183943537715038E-3</v>
      </c>
      <c r="M3190" s="2">
        <f t="shared" si="1258"/>
        <v>1.0255844728716434E-2</v>
      </c>
      <c r="N3190" s="38">
        <v>41826</v>
      </c>
      <c r="O3190" s="38">
        <v>47478</v>
      </c>
      <c r="P3190" s="38">
        <v>446</v>
      </c>
      <c r="Q3190" s="38">
        <v>208</v>
      </c>
      <c r="R3190" s="38">
        <v>302</v>
      </c>
      <c r="S3190" s="38">
        <v>99</v>
      </c>
      <c r="T3190" s="38">
        <v>44</v>
      </c>
      <c r="U3190" s="38">
        <v>69</v>
      </c>
      <c r="V3190" s="38"/>
      <c r="W3190" s="38">
        <v>199</v>
      </c>
      <c r="X3190" s="38">
        <v>9</v>
      </c>
      <c r="Y3190" s="38"/>
      <c r="Z3190" s="38"/>
      <c r="AA3190" s="38"/>
      <c r="AB3190" s="38"/>
      <c r="AC3190" s="38"/>
      <c r="AD3190" s="38"/>
      <c r="AE3190" s="38"/>
      <c r="AF3190" s="38"/>
      <c r="AG3190" s="38"/>
      <c r="AH3190" s="38"/>
      <c r="AI3190" s="38"/>
      <c r="AJ3190" s="38"/>
      <c r="AK3190" s="38"/>
      <c r="AL3190" s="38"/>
      <c r="AM3190" s="38"/>
      <c r="AN3190" s="38"/>
      <c r="AO3190" s="38"/>
      <c r="AP3190" s="38"/>
      <c r="AQ3190" s="38"/>
      <c r="AR3190" s="38"/>
      <c r="AS3190" s="38"/>
      <c r="AT3190" s="38"/>
      <c r="AU3190" s="38"/>
      <c r="AV3190" s="38"/>
      <c r="AW3190" s="38"/>
      <c r="AX3190" s="38"/>
      <c r="AY3190" s="38"/>
      <c r="BA3190" s="3">
        <f>IF(Q3190&gt;0,RANK(Q3190,(N3190:P3190,Q3190:AE3190)),0)</f>
        <v>5</v>
      </c>
      <c r="BB3190" s="3">
        <f>IF(R3190&gt;0,RANK(R3190,(N3190:P3190,Q3190:AE3190)),0)</f>
        <v>4</v>
      </c>
      <c r="BC3190" s="3">
        <f>IF(S3190&gt;0,RANK(S3190,(N3190:P3190,Q3190:AE3190)),0)</f>
        <v>7</v>
      </c>
      <c r="BD3190" s="3">
        <f>IF(T3190&gt;0,RANK(T3190,(N3190:P3190,Q3190:AE3190)),0)</f>
        <v>9</v>
      </c>
      <c r="BE3190" s="2">
        <f t="shared" si="1259"/>
        <v>2.2937803264225847E-3</v>
      </c>
      <c r="BF3190" s="2">
        <f t="shared" si="1260"/>
        <v>3.3303925893250993E-3</v>
      </c>
      <c r="BG3190" s="2">
        <f t="shared" si="1261"/>
        <v>1.0917512130569035E-3</v>
      </c>
      <c r="BH3190" s="2">
        <f t="shared" si="1262"/>
        <v>4.8522276135862371E-4</v>
      </c>
      <c r="BJ3190" t="s">
        <v>1772</v>
      </c>
      <c r="BK3190" t="s">
        <v>2940</v>
      </c>
      <c r="BL3190">
        <v>1</v>
      </c>
      <c r="BN3190">
        <v>0</v>
      </c>
      <c r="BO3190" s="60">
        <v>55</v>
      </c>
      <c r="BP3190" s="62">
        <v>59</v>
      </c>
      <c r="BQ3190" s="66">
        <f t="shared" si="1263"/>
        <v>55059</v>
      </c>
      <c r="BR3190" s="66">
        <f t="shared" si="1264"/>
        <v>55059</v>
      </c>
      <c r="BS3190" s="3" t="s">
        <v>3083</v>
      </c>
      <c r="CU3190" s="38"/>
      <c r="CV3190" s="38"/>
      <c r="CW3190" s="38"/>
      <c r="CX3190" s="38"/>
      <c r="CY3190" s="38"/>
      <c r="CZ3190" s="38"/>
      <c r="DA3190" s="38"/>
      <c r="DB3190" s="38"/>
      <c r="DC3190" s="38"/>
      <c r="DD3190" s="38"/>
      <c r="DE3190" s="38"/>
      <c r="DF3190" s="38"/>
      <c r="DG3190" s="38"/>
      <c r="DH3190" s="38"/>
      <c r="DI3190" s="38"/>
      <c r="DJ3190" s="38"/>
      <c r="DK3190" s="38"/>
      <c r="DL3190" s="38"/>
      <c r="DM3190" s="38"/>
      <c r="DN3190" s="38"/>
      <c r="DO3190" s="38"/>
      <c r="DP3190" s="38"/>
      <c r="DQ3190" s="38"/>
      <c r="DR3190" s="38"/>
      <c r="DS3190" s="38"/>
      <c r="DT3190" s="38"/>
      <c r="DU3190" s="38"/>
      <c r="DW3190" s="38"/>
      <c r="DX3190" s="38"/>
      <c r="DY3190" s="38"/>
      <c r="DZ3190" s="38"/>
    </row>
    <row r="3191" spans="1:130" ht="14" hidden="1" customHeight="1" outlineLevel="1" x14ac:dyDescent="0.2">
      <c r="A3191" t="s">
        <v>2729</v>
      </c>
      <c r="B3191" t="s">
        <v>2940</v>
      </c>
      <c r="C3191" s="1">
        <f t="shared" si="1254"/>
        <v>12484</v>
      </c>
      <c r="D3191" s="3">
        <f>IF(N3191&gt;0, RANK(N3191,(N3191:P3191,Q3191:AE3191)),0)</f>
        <v>2</v>
      </c>
      <c r="E3191" s="3">
        <f>IF(O3191&gt;0,RANK(O3191,(N3191:P3191,Q3191:AE3191)),0)</f>
        <v>1</v>
      </c>
      <c r="F3191" s="3">
        <f>IF(P3191&gt;0,RANK(P3191,(N3191:P3191,Q3191:AE3191)),0)</f>
        <v>3</v>
      </c>
      <c r="G3191" s="1">
        <f t="shared" si="1252"/>
        <v>4208</v>
      </c>
      <c r="H3191" s="2">
        <f t="shared" si="1253"/>
        <v>0.33707145145786604</v>
      </c>
      <c r="I3191" s="2"/>
      <c r="J3191" s="2">
        <f t="shared" si="1255"/>
        <v>0.32513617430310798</v>
      </c>
      <c r="K3191" s="2">
        <f t="shared" si="1256"/>
        <v>0.66220762576097403</v>
      </c>
      <c r="L3191" s="2">
        <f t="shared" si="1257"/>
        <v>4.6459468119192564E-3</v>
      </c>
      <c r="M3191" s="2">
        <f t="shared" si="1258"/>
        <v>8.0102531239986778E-3</v>
      </c>
      <c r="N3191" s="38">
        <v>4059</v>
      </c>
      <c r="O3191" s="38">
        <v>8267</v>
      </c>
      <c r="P3191" s="38">
        <v>58</v>
      </c>
      <c r="Q3191" s="38">
        <v>35</v>
      </c>
      <c r="R3191" s="38">
        <v>19</v>
      </c>
      <c r="S3191" s="38">
        <v>24</v>
      </c>
      <c r="T3191" s="38">
        <v>0</v>
      </c>
      <c r="U3191" s="38">
        <v>4</v>
      </c>
      <c r="V3191" s="38"/>
      <c r="W3191" s="38">
        <v>18</v>
      </c>
      <c r="X3191" s="38">
        <v>0</v>
      </c>
      <c r="Y3191" s="38"/>
      <c r="Z3191" s="38"/>
      <c r="AA3191" s="38"/>
      <c r="AB3191" s="38"/>
      <c r="AC3191" s="38"/>
      <c r="AD3191" s="38"/>
      <c r="AE3191" s="38"/>
      <c r="AF3191" s="38"/>
      <c r="AG3191" s="38"/>
      <c r="AH3191" s="38"/>
      <c r="AI3191" s="38"/>
      <c r="AJ3191" s="38"/>
      <c r="AK3191" s="38"/>
      <c r="AL3191" s="38"/>
      <c r="AM3191" s="38"/>
      <c r="AN3191" s="38"/>
      <c r="AO3191" s="38"/>
      <c r="AP3191" s="38"/>
      <c r="AQ3191" s="38"/>
      <c r="AR3191" s="38"/>
      <c r="AS3191" s="38"/>
      <c r="AT3191" s="38"/>
      <c r="AU3191" s="38"/>
      <c r="AV3191" s="38"/>
      <c r="AW3191" s="38"/>
      <c r="AX3191" s="38"/>
      <c r="AY3191" s="38"/>
      <c r="BA3191" s="3">
        <f>IF(Q3191&gt;0,RANK(Q3191,(N3191:P3191,Q3191:AE3191)),0)</f>
        <v>4</v>
      </c>
      <c r="BB3191" s="3">
        <f>IF(R3191&gt;0,RANK(R3191,(N3191:P3191,Q3191:AE3191)),0)</f>
        <v>6</v>
      </c>
      <c r="BC3191" s="3">
        <f>IF(S3191&gt;0,RANK(S3191,(N3191:P3191,Q3191:AE3191)),0)</f>
        <v>5</v>
      </c>
      <c r="BD3191" s="3">
        <f>IF(T3191&gt;0,RANK(T3191,(N3191:P3191,Q3191:AE3191)),0)</f>
        <v>0</v>
      </c>
      <c r="BE3191" s="2">
        <f t="shared" si="1259"/>
        <v>2.8035885933995514E-3</v>
      </c>
      <c r="BF3191" s="2">
        <f t="shared" si="1260"/>
        <v>1.5219480935597565E-3</v>
      </c>
      <c r="BG3191" s="2">
        <f t="shared" si="1261"/>
        <v>1.9224607497596924E-3</v>
      </c>
      <c r="BH3191" s="2">
        <f t="shared" si="1262"/>
        <v>0</v>
      </c>
      <c r="BJ3191" t="s">
        <v>2729</v>
      </c>
      <c r="BK3191" t="s">
        <v>2940</v>
      </c>
      <c r="BL3191">
        <v>8</v>
      </c>
      <c r="BN3191">
        <v>0</v>
      </c>
      <c r="BO3191" s="60">
        <v>55</v>
      </c>
      <c r="BP3191" s="62">
        <v>61</v>
      </c>
      <c r="BQ3191" s="66">
        <f t="shared" si="1263"/>
        <v>55061</v>
      </c>
      <c r="BR3191" s="66">
        <f t="shared" si="1264"/>
        <v>55061</v>
      </c>
      <c r="BS3191" s="3" t="s">
        <v>3083</v>
      </c>
      <c r="CU3191" s="38"/>
      <c r="CV3191" s="38"/>
      <c r="CW3191" s="38"/>
      <c r="CX3191" s="38"/>
      <c r="CY3191" s="38"/>
      <c r="CZ3191" s="38"/>
      <c r="DA3191" s="38"/>
      <c r="DB3191" s="38"/>
      <c r="DC3191" s="38"/>
      <c r="DD3191" s="38"/>
      <c r="DE3191" s="38"/>
      <c r="DF3191" s="38"/>
      <c r="DG3191" s="38"/>
      <c r="DH3191" s="38"/>
      <c r="DI3191" s="38"/>
      <c r="DJ3191" s="38"/>
      <c r="DK3191" s="38"/>
      <c r="DL3191" s="38"/>
      <c r="DM3191" s="38"/>
      <c r="DN3191" s="38"/>
      <c r="DO3191" s="38"/>
      <c r="DP3191" s="38"/>
      <c r="DQ3191" s="38"/>
      <c r="DR3191" s="38"/>
      <c r="DS3191" s="38"/>
      <c r="DT3191" s="38"/>
      <c r="DU3191" s="38"/>
      <c r="DW3191" s="38"/>
      <c r="DX3191" s="38"/>
      <c r="DY3191" s="38"/>
      <c r="DZ3191" s="38"/>
    </row>
    <row r="3192" spans="1:130" ht="14" hidden="1" customHeight="1" outlineLevel="1" x14ac:dyDescent="0.2">
      <c r="A3192" t="s">
        <v>378</v>
      </c>
      <c r="B3192" t="s">
        <v>2940</v>
      </c>
      <c r="C3192" s="1">
        <f t="shared" si="1254"/>
        <v>72261</v>
      </c>
      <c r="D3192" s="3">
        <f>IF(N3192&gt;0, RANK(N3192,(N3192:P3192,Q3192:AE3192)),0)</f>
        <v>1</v>
      </c>
      <c r="E3192" s="3">
        <f>IF(O3192&gt;0,RANK(O3192,(N3192:P3192,Q3192:AE3192)),0)</f>
        <v>2</v>
      </c>
      <c r="F3192" s="3">
        <f>IF(P3192&gt;0,RANK(P3192,(N3192:P3192,Q3192:AE3192)),0)</f>
        <v>3</v>
      </c>
      <c r="G3192" s="1">
        <f t="shared" si="1252"/>
        <v>6761</v>
      </c>
      <c r="H3192" s="2">
        <f t="shared" si="1253"/>
        <v>9.356360969264195E-2</v>
      </c>
      <c r="I3192" s="2"/>
      <c r="J3192" s="2">
        <f t="shared" si="1255"/>
        <v>0.53982092691770112</v>
      </c>
      <c r="K3192" s="2">
        <f t="shared" si="1256"/>
        <v>0.44625731722505918</v>
      </c>
      <c r="L3192" s="2">
        <f t="shared" si="1257"/>
        <v>5.7707477062315772E-3</v>
      </c>
      <c r="M3192" s="2">
        <f t="shared" si="1258"/>
        <v>8.1510081510081274E-3</v>
      </c>
      <c r="N3192" s="38">
        <v>39008</v>
      </c>
      <c r="O3192" s="38">
        <v>32247</v>
      </c>
      <c r="P3192" s="38">
        <v>417</v>
      </c>
      <c r="Q3192" s="38">
        <v>218</v>
      </c>
      <c r="R3192" s="38">
        <v>199</v>
      </c>
      <c r="S3192" s="38">
        <v>88</v>
      </c>
      <c r="T3192" s="38">
        <v>29</v>
      </c>
      <c r="U3192" s="38">
        <v>36</v>
      </c>
      <c r="V3192" s="38"/>
      <c r="W3192" s="38">
        <v>0</v>
      </c>
      <c r="X3192" s="38">
        <v>19</v>
      </c>
      <c r="Y3192" s="38"/>
      <c r="Z3192" s="38"/>
      <c r="AA3192" s="38"/>
      <c r="AB3192" s="38"/>
      <c r="AC3192" s="38"/>
      <c r="AD3192" s="38"/>
      <c r="AE3192" s="38"/>
      <c r="AF3192" s="38"/>
      <c r="AG3192" s="38"/>
      <c r="AH3192" s="38"/>
      <c r="AI3192" s="38"/>
      <c r="AJ3192" s="38"/>
      <c r="AK3192" s="38"/>
      <c r="AL3192" s="38"/>
      <c r="AM3192" s="38"/>
      <c r="AN3192" s="38"/>
      <c r="AO3192" s="38"/>
      <c r="AP3192" s="38"/>
      <c r="AQ3192" s="38"/>
      <c r="AR3192" s="38"/>
      <c r="AS3192" s="38"/>
      <c r="AT3192" s="38"/>
      <c r="AU3192" s="38"/>
      <c r="AV3192" s="38"/>
      <c r="AW3192" s="38"/>
      <c r="AX3192" s="38"/>
      <c r="AY3192" s="38"/>
      <c r="BA3192" s="3">
        <f>IF(Q3192&gt;0,RANK(Q3192,(N3192:P3192,Q3192:AE3192)),0)</f>
        <v>4</v>
      </c>
      <c r="BB3192" s="3">
        <f>IF(R3192&gt;0,RANK(R3192,(N3192:P3192,Q3192:AE3192)),0)</f>
        <v>5</v>
      </c>
      <c r="BC3192" s="3">
        <f>IF(S3192&gt;0,RANK(S3192,(N3192:P3192,Q3192:AE3192)),0)</f>
        <v>6</v>
      </c>
      <c r="BD3192" s="3">
        <f>IF(T3192&gt;0,RANK(T3192,(N3192:P3192,Q3192:AE3192)),0)</f>
        <v>8</v>
      </c>
      <c r="BE3192" s="2">
        <f t="shared" si="1259"/>
        <v>3.0168417265191458E-3</v>
      </c>
      <c r="BF3192" s="2">
        <f t="shared" si="1260"/>
        <v>2.7539059797124315E-3</v>
      </c>
      <c r="BG3192" s="2">
        <f t="shared" si="1261"/>
        <v>1.2178076694205726E-3</v>
      </c>
      <c r="BH3192" s="2">
        <f t="shared" si="1262"/>
        <v>4.0132298196814326E-4</v>
      </c>
      <c r="BJ3192" t="s">
        <v>378</v>
      </c>
      <c r="BK3192" t="s">
        <v>2940</v>
      </c>
      <c r="BL3192">
        <v>3</v>
      </c>
      <c r="BN3192">
        <v>0</v>
      </c>
      <c r="BO3192" s="60">
        <v>55</v>
      </c>
      <c r="BP3192" s="62">
        <v>63</v>
      </c>
      <c r="BQ3192" s="66">
        <f t="shared" si="1263"/>
        <v>55063</v>
      </c>
      <c r="BR3192" s="66">
        <f t="shared" si="1264"/>
        <v>55063</v>
      </c>
      <c r="BS3192" s="3" t="s">
        <v>3083</v>
      </c>
      <c r="CU3192" s="38"/>
      <c r="CV3192" s="38"/>
      <c r="CW3192" s="38"/>
      <c r="CX3192" s="38"/>
      <c r="CY3192" s="38"/>
      <c r="CZ3192" s="38"/>
      <c r="DA3192" s="38"/>
      <c r="DB3192" s="38"/>
      <c r="DC3192" s="38"/>
      <c r="DD3192" s="38"/>
      <c r="DE3192" s="38"/>
      <c r="DF3192" s="38"/>
      <c r="DG3192" s="38"/>
      <c r="DH3192" s="38"/>
      <c r="DI3192" s="38"/>
      <c r="DJ3192" s="38"/>
      <c r="DK3192" s="38"/>
      <c r="DL3192" s="38"/>
      <c r="DM3192" s="38"/>
      <c r="DN3192" s="38"/>
      <c r="DO3192" s="38"/>
      <c r="DP3192" s="38"/>
      <c r="DQ3192" s="38"/>
      <c r="DR3192" s="38"/>
      <c r="DS3192" s="38"/>
      <c r="DT3192" s="38"/>
      <c r="DU3192" s="38"/>
      <c r="DW3192" s="38"/>
      <c r="DX3192" s="38"/>
      <c r="DY3192" s="38"/>
      <c r="DZ3192" s="38"/>
    </row>
    <row r="3193" spans="1:130" ht="14" hidden="1" customHeight="1" outlineLevel="1" x14ac:dyDescent="0.2">
      <c r="A3193" t="s">
        <v>486</v>
      </c>
      <c r="B3193" t="s">
        <v>2940</v>
      </c>
      <c r="C3193" s="1">
        <f t="shared" ref="C3193:C3224" si="1265">SUM(N3193:AY3193)</f>
        <v>8832</v>
      </c>
      <c r="D3193" s="3">
        <f>IF(N3193&gt;0, RANK(N3193,(N3193:P3193,Q3193:AE3193)),0)</f>
        <v>2</v>
      </c>
      <c r="E3193" s="3">
        <f>IF(O3193&gt;0,RANK(O3193,(N3193:P3193,Q3193:AE3193)),0)</f>
        <v>1</v>
      </c>
      <c r="F3193" s="3">
        <f>IF(P3193&gt;0,RANK(P3193,(N3193:P3193,Q3193:AE3193)),0)</f>
        <v>3</v>
      </c>
      <c r="G3193" s="1">
        <f t="shared" si="1252"/>
        <v>1787</v>
      </c>
      <c r="H3193" s="2">
        <f t="shared" si="1253"/>
        <v>0.20233242753623187</v>
      </c>
      <c r="I3193" s="2"/>
      <c r="J3193" s="2">
        <f t="shared" ref="J3193:J3224" si="1266">IF($C3193=0,"-",N3193/$C3193)</f>
        <v>0.39277626811594202</v>
      </c>
      <c r="K3193" s="2">
        <f t="shared" ref="K3193:K3224" si="1267">IF($C3193=0,"-",O3193/$C3193)</f>
        <v>0.59510869565217395</v>
      </c>
      <c r="L3193" s="2">
        <f t="shared" ref="L3193:L3224" si="1268">IF($C3193=0,"-",P3193/$C3193)</f>
        <v>6.114130434782609E-3</v>
      </c>
      <c r="M3193" s="2">
        <f t="shared" ref="M3193:M3224" si="1269">IF(C3193=0,"-",(1-J3193-K3193-L3193))</f>
        <v>6.0009057971014265E-3</v>
      </c>
      <c r="N3193" s="38">
        <v>3469</v>
      </c>
      <c r="O3193" s="38">
        <v>5256</v>
      </c>
      <c r="P3193" s="38">
        <v>54</v>
      </c>
      <c r="Q3193" s="38">
        <v>17</v>
      </c>
      <c r="R3193" s="38">
        <v>21</v>
      </c>
      <c r="S3193" s="38">
        <v>10</v>
      </c>
      <c r="T3193" s="38">
        <v>3</v>
      </c>
      <c r="U3193" s="38">
        <v>2</v>
      </c>
      <c r="V3193" s="38"/>
      <c r="W3193" s="38">
        <v>0</v>
      </c>
      <c r="X3193" s="38">
        <v>0</v>
      </c>
      <c r="Y3193" s="38"/>
      <c r="Z3193" s="38"/>
      <c r="AA3193" s="38"/>
      <c r="AB3193" s="38"/>
      <c r="AC3193" s="38"/>
      <c r="AD3193" s="38"/>
      <c r="AE3193" s="38"/>
      <c r="AF3193" s="38"/>
      <c r="AG3193" s="38"/>
      <c r="AH3193" s="38"/>
      <c r="AI3193" s="38"/>
      <c r="AJ3193" s="38"/>
      <c r="AK3193" s="38"/>
      <c r="AL3193" s="38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BA3193" s="3">
        <f>IF(Q3193&gt;0,RANK(Q3193,(N3193:P3193,Q3193:AE3193)),0)</f>
        <v>5</v>
      </c>
      <c r="BB3193" s="3">
        <f>IF(R3193&gt;0,RANK(R3193,(N3193:P3193,Q3193:AE3193)),0)</f>
        <v>4</v>
      </c>
      <c r="BC3193" s="3">
        <f>IF(S3193&gt;0,RANK(S3193,(N3193:P3193,Q3193:AE3193)),0)</f>
        <v>6</v>
      </c>
      <c r="BD3193" s="3">
        <f>IF(T3193&gt;0,RANK(T3193,(N3193:P3193,Q3193:AE3193)),0)</f>
        <v>7</v>
      </c>
      <c r="BE3193" s="2">
        <f t="shared" ref="BE3193:BE3224" si="1270">IF($C3193=0,"-",Q3193/$C3193)</f>
        <v>1.9248188405797102E-3</v>
      </c>
      <c r="BF3193" s="2">
        <f t="shared" ref="BF3193:BF3224" si="1271">IF($C3193=0,"-",R3193/$C3193)</f>
        <v>2.377717391304348E-3</v>
      </c>
      <c r="BG3193" s="2">
        <f t="shared" ref="BG3193:BG3224" si="1272">IF($C3193=0,"-",S3193/$C3193)</f>
        <v>1.1322463768115942E-3</v>
      </c>
      <c r="BH3193" s="2">
        <f t="shared" ref="BH3193:BH3224" si="1273">IF($C3193=0,"-",T3193/$C3193)</f>
        <v>3.3967391304347825E-4</v>
      </c>
      <c r="BJ3193" t="s">
        <v>486</v>
      </c>
      <c r="BK3193" t="s">
        <v>2940</v>
      </c>
      <c r="BL3193">
        <v>2</v>
      </c>
      <c r="BN3193">
        <v>0</v>
      </c>
      <c r="BO3193" s="60">
        <v>55</v>
      </c>
      <c r="BP3193" s="62">
        <v>65</v>
      </c>
      <c r="BQ3193" s="66">
        <f t="shared" ref="BQ3193:BQ3224" si="1274">1000*BO3193+BP3193</f>
        <v>55065</v>
      </c>
      <c r="BR3193" s="66">
        <f t="shared" si="1264"/>
        <v>55065</v>
      </c>
      <c r="BS3193" s="3" t="s">
        <v>3083</v>
      </c>
      <c r="CU3193" s="38"/>
      <c r="CV3193" s="38"/>
      <c r="CW3193" s="38"/>
      <c r="CX3193" s="38"/>
      <c r="CY3193" s="38"/>
      <c r="CZ3193" s="38"/>
      <c r="DA3193" s="38"/>
      <c r="DB3193" s="38"/>
      <c r="DC3193" s="38"/>
      <c r="DD3193" s="38"/>
      <c r="DE3193" s="38"/>
      <c r="DF3193" s="38"/>
      <c r="DG3193" s="38"/>
      <c r="DH3193" s="38"/>
      <c r="DI3193" s="38"/>
      <c r="DJ3193" s="38"/>
      <c r="DK3193" s="38"/>
      <c r="DL3193" s="38"/>
      <c r="DM3193" s="38"/>
      <c r="DN3193" s="38"/>
      <c r="DO3193" s="38"/>
      <c r="DP3193" s="38"/>
      <c r="DQ3193" s="38"/>
      <c r="DR3193" s="38"/>
      <c r="DS3193" s="38"/>
      <c r="DT3193" s="38"/>
      <c r="DU3193" s="38"/>
      <c r="DW3193" s="38"/>
      <c r="DX3193" s="38"/>
      <c r="DY3193" s="38"/>
      <c r="DZ3193" s="38"/>
    </row>
    <row r="3194" spans="1:130" ht="14" hidden="1" customHeight="1" outlineLevel="1" x14ac:dyDescent="0.2">
      <c r="A3194" t="s">
        <v>192</v>
      </c>
      <c r="B3194" t="s">
        <v>2940</v>
      </c>
      <c r="C3194" s="1">
        <f t="shared" si="1265"/>
        <v>11664</v>
      </c>
      <c r="D3194" s="3">
        <f>IF(N3194&gt;0, RANK(N3194,(N3194:P3194,Q3194:AE3194)),0)</f>
        <v>2</v>
      </c>
      <c r="E3194" s="3">
        <f>IF(O3194&gt;0,RANK(O3194,(N3194:P3194,Q3194:AE3194)),0)</f>
        <v>1</v>
      </c>
      <c r="F3194" s="3">
        <f>IF(P3194&gt;0,RANK(P3194,(N3194:P3194,Q3194:AE3194)),0)</f>
        <v>3</v>
      </c>
      <c r="G3194" s="1">
        <f t="shared" si="1252"/>
        <v>4036</v>
      </c>
      <c r="H3194" s="2">
        <f t="shared" si="1253"/>
        <v>0.34602194787379975</v>
      </c>
      <c r="I3194" s="2"/>
      <c r="J3194" s="2">
        <f t="shared" si="1266"/>
        <v>0.32115912208504799</v>
      </c>
      <c r="K3194" s="2">
        <f t="shared" si="1267"/>
        <v>0.66718106995884774</v>
      </c>
      <c r="L3194" s="2">
        <f t="shared" si="1268"/>
        <v>4.3724279835390947E-3</v>
      </c>
      <c r="M3194" s="2">
        <f t="shared" si="1269"/>
        <v>7.2873799725651231E-3</v>
      </c>
      <c r="N3194" s="38">
        <v>3746</v>
      </c>
      <c r="O3194" s="38">
        <v>7782</v>
      </c>
      <c r="P3194" s="38">
        <v>51</v>
      </c>
      <c r="Q3194" s="38">
        <v>26</v>
      </c>
      <c r="R3194" s="38">
        <v>33</v>
      </c>
      <c r="S3194" s="38">
        <v>14</v>
      </c>
      <c r="T3194" s="38">
        <v>2</v>
      </c>
      <c r="U3194" s="38">
        <v>5</v>
      </c>
      <c r="V3194" s="38"/>
      <c r="W3194" s="38">
        <v>5</v>
      </c>
      <c r="X3194" s="38">
        <v>0</v>
      </c>
      <c r="Y3194" s="38"/>
      <c r="Z3194" s="38"/>
      <c r="AA3194" s="38"/>
      <c r="AB3194" s="38"/>
      <c r="AC3194" s="38"/>
      <c r="AD3194" s="38"/>
      <c r="AE3194" s="38"/>
      <c r="AF3194" s="38"/>
      <c r="AG3194" s="38"/>
      <c r="AH3194" s="38"/>
      <c r="AI3194" s="38"/>
      <c r="AJ3194" s="38"/>
      <c r="AK3194" s="38"/>
      <c r="AL3194" s="38"/>
      <c r="AM3194" s="38"/>
      <c r="AN3194" s="38"/>
      <c r="AO3194" s="38"/>
      <c r="AP3194" s="38"/>
      <c r="AQ3194" s="38"/>
      <c r="AR3194" s="38"/>
      <c r="AS3194" s="38"/>
      <c r="AT3194" s="38"/>
      <c r="AU3194" s="38"/>
      <c r="AV3194" s="38"/>
      <c r="AW3194" s="38"/>
      <c r="AX3194" s="38"/>
      <c r="AY3194" s="38"/>
      <c r="BA3194" s="3">
        <f>IF(Q3194&gt;0,RANK(Q3194,(N3194:P3194,Q3194:AE3194)),0)</f>
        <v>5</v>
      </c>
      <c r="BB3194" s="3">
        <f>IF(R3194&gt;0,RANK(R3194,(N3194:P3194,Q3194:AE3194)),0)</f>
        <v>4</v>
      </c>
      <c r="BC3194" s="3">
        <f>IF(S3194&gt;0,RANK(S3194,(N3194:P3194,Q3194:AE3194)),0)</f>
        <v>6</v>
      </c>
      <c r="BD3194" s="3">
        <f>IF(T3194&gt;0,RANK(T3194,(N3194:P3194,Q3194:AE3194)),0)</f>
        <v>9</v>
      </c>
      <c r="BE3194" s="2">
        <f t="shared" si="1270"/>
        <v>2.2290809327846365E-3</v>
      </c>
      <c r="BF3194" s="2">
        <f t="shared" si="1271"/>
        <v>2.8292181069958849E-3</v>
      </c>
      <c r="BG3194" s="2">
        <f t="shared" si="1272"/>
        <v>1.2002743484224967E-3</v>
      </c>
      <c r="BH3194" s="2">
        <f t="shared" si="1273"/>
        <v>1.7146776406035664E-4</v>
      </c>
      <c r="BJ3194" t="s">
        <v>192</v>
      </c>
      <c r="BK3194" t="s">
        <v>2940</v>
      </c>
      <c r="BL3194">
        <v>7</v>
      </c>
      <c r="BN3194">
        <v>0</v>
      </c>
      <c r="BO3194" s="60">
        <v>55</v>
      </c>
      <c r="BP3194" s="62">
        <v>67</v>
      </c>
      <c r="BQ3194" s="66">
        <f t="shared" si="1274"/>
        <v>55067</v>
      </c>
      <c r="BR3194" s="66">
        <f t="shared" si="1264"/>
        <v>55067</v>
      </c>
      <c r="BS3194" s="3" t="s">
        <v>3083</v>
      </c>
      <c r="CU3194" s="38"/>
      <c r="CV3194" s="38"/>
      <c r="CW3194" s="38"/>
      <c r="CX3194" s="38"/>
      <c r="CY3194" s="38"/>
      <c r="CZ3194" s="38"/>
      <c r="DA3194" s="38"/>
      <c r="DB3194" s="38"/>
      <c r="DC3194" s="38"/>
      <c r="DD3194" s="38"/>
      <c r="DE3194" s="38"/>
      <c r="DF3194" s="38"/>
      <c r="DG3194" s="38"/>
      <c r="DH3194" s="38"/>
      <c r="DI3194" s="38"/>
      <c r="DJ3194" s="38"/>
      <c r="DK3194" s="38"/>
      <c r="DL3194" s="38"/>
      <c r="DM3194" s="38"/>
      <c r="DN3194" s="38"/>
      <c r="DO3194" s="38"/>
      <c r="DP3194" s="38"/>
      <c r="DQ3194" s="38"/>
      <c r="DR3194" s="38"/>
      <c r="DS3194" s="38"/>
      <c r="DT3194" s="38"/>
      <c r="DU3194" s="38"/>
      <c r="DW3194" s="38"/>
      <c r="DX3194" s="38"/>
      <c r="DY3194" s="38"/>
      <c r="DZ3194" s="38"/>
    </row>
    <row r="3195" spans="1:130" ht="14" hidden="1" customHeight="1" outlineLevel="1" x14ac:dyDescent="0.2">
      <c r="A3195" t="s">
        <v>1567</v>
      </c>
      <c r="B3195" t="s">
        <v>2940</v>
      </c>
      <c r="C3195" s="1">
        <f t="shared" si="1265"/>
        <v>17209</v>
      </c>
      <c r="D3195" s="3">
        <f>IF(N3195&gt;0, RANK(N3195,(N3195:P3195,Q3195:AE3195)),0)</f>
        <v>2</v>
      </c>
      <c r="E3195" s="3">
        <f>IF(O3195&gt;0,RANK(O3195,(N3195:P3195,Q3195:AE3195)),0)</f>
        <v>1</v>
      </c>
      <c r="F3195" s="3">
        <f>IF(P3195&gt;0,RANK(P3195,(N3195:P3195,Q3195:AE3195)),0)</f>
        <v>3</v>
      </c>
      <c r="G3195" s="1">
        <f t="shared" si="1252"/>
        <v>4327</v>
      </c>
      <c r="H3195" s="2">
        <f t="shared" si="1253"/>
        <v>0.25143820094136787</v>
      </c>
      <c r="I3195" s="2"/>
      <c r="J3195" s="2">
        <f t="shared" si="1266"/>
        <v>0.36643616712185484</v>
      </c>
      <c r="K3195" s="2">
        <f t="shared" si="1267"/>
        <v>0.61787436806322271</v>
      </c>
      <c r="L3195" s="2">
        <f t="shared" si="1268"/>
        <v>6.9149863443546981E-3</v>
      </c>
      <c r="M3195" s="2">
        <f t="shared" si="1269"/>
        <v>8.7744784705678057E-3</v>
      </c>
      <c r="N3195" s="38">
        <v>6306</v>
      </c>
      <c r="O3195" s="38">
        <v>10633</v>
      </c>
      <c r="P3195" s="38">
        <v>119</v>
      </c>
      <c r="Q3195" s="38">
        <v>36</v>
      </c>
      <c r="R3195" s="38">
        <v>44</v>
      </c>
      <c r="S3195" s="38">
        <v>33</v>
      </c>
      <c r="T3195" s="38">
        <v>9</v>
      </c>
      <c r="U3195" s="38">
        <v>8</v>
      </c>
      <c r="V3195" s="38"/>
      <c r="W3195" s="38">
        <v>21</v>
      </c>
      <c r="X3195" s="38">
        <v>0</v>
      </c>
      <c r="Y3195" s="38"/>
      <c r="Z3195" s="38"/>
      <c r="AA3195" s="38"/>
      <c r="AB3195" s="38"/>
      <c r="AC3195" s="38"/>
      <c r="AD3195" s="38"/>
      <c r="AE3195" s="38"/>
      <c r="AF3195" s="38"/>
      <c r="AG3195" s="38"/>
      <c r="AH3195" s="38"/>
      <c r="AI3195" s="38"/>
      <c r="AJ3195" s="38"/>
      <c r="AK3195" s="38"/>
      <c r="AL3195" s="38"/>
      <c r="AM3195" s="38"/>
      <c r="AN3195" s="38"/>
      <c r="AO3195" s="38"/>
      <c r="AP3195" s="38"/>
      <c r="AQ3195" s="38"/>
      <c r="AR3195" s="38"/>
      <c r="AS3195" s="38"/>
      <c r="AT3195" s="38"/>
      <c r="AU3195" s="38"/>
      <c r="AV3195" s="38"/>
      <c r="AW3195" s="38"/>
      <c r="AX3195" s="38"/>
      <c r="AY3195" s="38"/>
      <c r="BA3195" s="3">
        <f>IF(Q3195&gt;0,RANK(Q3195,(N3195:P3195,Q3195:AE3195)),0)</f>
        <v>5</v>
      </c>
      <c r="BB3195" s="3">
        <f>IF(R3195&gt;0,RANK(R3195,(N3195:P3195,Q3195:AE3195)),0)</f>
        <v>4</v>
      </c>
      <c r="BC3195" s="3">
        <f>IF(S3195&gt;0,RANK(S3195,(N3195:P3195,Q3195:AE3195)),0)</f>
        <v>6</v>
      </c>
      <c r="BD3195" s="3">
        <f>IF(T3195&gt;0,RANK(T3195,(N3195:P3195,Q3195:AE3195)),0)</f>
        <v>8</v>
      </c>
      <c r="BE3195" s="2">
        <f t="shared" si="1270"/>
        <v>2.0919286419896566E-3</v>
      </c>
      <c r="BF3195" s="2">
        <f t="shared" si="1271"/>
        <v>2.5568016735429138E-3</v>
      </c>
      <c r="BG3195" s="2">
        <f t="shared" si="1272"/>
        <v>1.9176012551571852E-3</v>
      </c>
      <c r="BH3195" s="2">
        <f t="shared" si="1273"/>
        <v>5.2298216049741415E-4</v>
      </c>
      <c r="BJ3195" t="s">
        <v>1567</v>
      </c>
      <c r="BK3195" t="s">
        <v>2940</v>
      </c>
      <c r="BL3195">
        <v>7</v>
      </c>
      <c r="BN3195">
        <v>0</v>
      </c>
      <c r="BO3195" s="60">
        <v>55</v>
      </c>
      <c r="BP3195" s="62">
        <v>69</v>
      </c>
      <c r="BQ3195" s="66">
        <f t="shared" si="1274"/>
        <v>55069</v>
      </c>
      <c r="BR3195" s="66">
        <f t="shared" si="1264"/>
        <v>55069</v>
      </c>
      <c r="BS3195" s="3" t="s">
        <v>3083</v>
      </c>
      <c r="CU3195" s="38"/>
      <c r="CV3195" s="38"/>
      <c r="CW3195" s="38"/>
      <c r="CX3195" s="38"/>
      <c r="CY3195" s="38"/>
      <c r="CZ3195" s="38"/>
      <c r="DA3195" s="38"/>
      <c r="DB3195" s="38"/>
      <c r="DC3195" s="38"/>
      <c r="DD3195" s="38"/>
      <c r="DE3195" s="38"/>
      <c r="DF3195" s="38"/>
      <c r="DG3195" s="38"/>
      <c r="DH3195" s="38"/>
      <c r="DI3195" s="38"/>
      <c r="DJ3195" s="38"/>
      <c r="DK3195" s="38"/>
      <c r="DL3195" s="38"/>
      <c r="DM3195" s="38"/>
      <c r="DN3195" s="38"/>
      <c r="DO3195" s="38"/>
      <c r="DP3195" s="38"/>
      <c r="DQ3195" s="38"/>
      <c r="DR3195" s="38"/>
      <c r="DS3195" s="38"/>
      <c r="DT3195" s="38"/>
      <c r="DU3195" s="38"/>
      <c r="DW3195" s="38"/>
      <c r="DX3195" s="38"/>
      <c r="DY3195" s="38"/>
      <c r="DZ3195" s="38"/>
    </row>
    <row r="3196" spans="1:130" ht="14" hidden="1" customHeight="1" outlineLevel="1" x14ac:dyDescent="0.2">
      <c r="A3196" t="s">
        <v>345</v>
      </c>
      <c r="B3196" t="s">
        <v>2940</v>
      </c>
      <c r="C3196" s="1">
        <f t="shared" si="1265"/>
        <v>46316</v>
      </c>
      <c r="D3196" s="3">
        <f>IF(N3196&gt;0, RANK(N3196,(N3196:P3196,Q3196:AE3196)),0)</f>
        <v>2</v>
      </c>
      <c r="E3196" s="3">
        <f>IF(O3196&gt;0,RANK(O3196,(N3196:P3196,Q3196:AE3196)),0)</f>
        <v>1</v>
      </c>
      <c r="F3196" s="3">
        <f>IF(P3196&gt;0,RANK(P3196,(N3196:P3196,Q3196:AE3196)),0)</f>
        <v>3</v>
      </c>
      <c r="G3196" s="1">
        <f t="shared" si="1252"/>
        <v>10801</v>
      </c>
      <c r="H3196" s="2">
        <f t="shared" si="1253"/>
        <v>0.23320234908023146</v>
      </c>
      <c r="I3196" s="2"/>
      <c r="J3196" s="2">
        <f t="shared" si="1266"/>
        <v>0.37565851973400122</v>
      </c>
      <c r="K3196" s="2">
        <f t="shared" si="1267"/>
        <v>0.60886086881423263</v>
      </c>
      <c r="L3196" s="2">
        <f t="shared" si="1268"/>
        <v>5.7431557129285779E-3</v>
      </c>
      <c r="M3196" s="2">
        <f t="shared" si="1269"/>
        <v>9.7374557388375804E-3</v>
      </c>
      <c r="N3196" s="38">
        <v>17399</v>
      </c>
      <c r="O3196" s="38">
        <v>28200</v>
      </c>
      <c r="P3196" s="38">
        <v>266</v>
      </c>
      <c r="Q3196" s="38">
        <v>151</v>
      </c>
      <c r="R3196" s="38">
        <v>99</v>
      </c>
      <c r="S3196" s="38">
        <v>85</v>
      </c>
      <c r="T3196" s="38">
        <v>8</v>
      </c>
      <c r="U3196" s="38">
        <v>27</v>
      </c>
      <c r="V3196" s="38"/>
      <c r="W3196" s="38">
        <v>78</v>
      </c>
      <c r="X3196" s="38">
        <v>3</v>
      </c>
      <c r="Y3196" s="38"/>
      <c r="Z3196" s="38"/>
      <c r="AA3196" s="38"/>
      <c r="AB3196" s="38"/>
      <c r="AC3196" s="38"/>
      <c r="AD3196" s="38"/>
      <c r="AE3196" s="38"/>
      <c r="AF3196" s="38"/>
      <c r="AG3196" s="38"/>
      <c r="AH3196" s="38"/>
      <c r="AI3196" s="38"/>
      <c r="AJ3196" s="38"/>
      <c r="AK3196" s="38"/>
      <c r="AL3196" s="38"/>
      <c r="AM3196" s="38"/>
      <c r="AN3196" s="38"/>
      <c r="AO3196" s="38"/>
      <c r="AP3196" s="38"/>
      <c r="AQ3196" s="38"/>
      <c r="AR3196" s="38"/>
      <c r="AS3196" s="38"/>
      <c r="AT3196" s="38"/>
      <c r="AU3196" s="38"/>
      <c r="AV3196" s="38"/>
      <c r="AW3196" s="38"/>
      <c r="AX3196" s="38"/>
      <c r="AY3196" s="38"/>
      <c r="BA3196" s="3">
        <f>IF(Q3196&gt;0,RANK(Q3196,(N3196:P3196,Q3196:AE3196)),0)</f>
        <v>4</v>
      </c>
      <c r="BB3196" s="3">
        <f>IF(R3196&gt;0,RANK(R3196,(N3196:P3196,Q3196:AE3196)),0)</f>
        <v>5</v>
      </c>
      <c r="BC3196" s="3">
        <f>IF(S3196&gt;0,RANK(S3196,(N3196:P3196,Q3196:AE3196)),0)</f>
        <v>6</v>
      </c>
      <c r="BD3196" s="3">
        <f>IF(T3196&gt;0,RANK(T3196,(N3196:P3196,Q3196:AE3196)),0)</f>
        <v>9</v>
      </c>
      <c r="BE3196" s="2">
        <f t="shared" si="1270"/>
        <v>3.2602124535797564E-3</v>
      </c>
      <c r="BF3196" s="2">
        <f t="shared" si="1271"/>
        <v>2.1374902841350719E-3</v>
      </c>
      <c r="BG3196" s="2">
        <f t="shared" si="1272"/>
        <v>1.8352189308230417E-3</v>
      </c>
      <c r="BH3196" s="2">
        <f t="shared" si="1273"/>
        <v>1.7272648760687453E-4</v>
      </c>
      <c r="BJ3196" t="s">
        <v>345</v>
      </c>
      <c r="BK3196" t="s">
        <v>2940</v>
      </c>
      <c r="BL3196">
        <v>6</v>
      </c>
      <c r="BN3196">
        <v>0</v>
      </c>
      <c r="BO3196" s="60">
        <v>55</v>
      </c>
      <c r="BP3196" s="62">
        <v>71</v>
      </c>
      <c r="BQ3196" s="66">
        <f t="shared" si="1274"/>
        <v>55071</v>
      </c>
      <c r="BR3196" s="66">
        <f t="shared" si="1264"/>
        <v>55071</v>
      </c>
      <c r="BS3196" s="3" t="s">
        <v>3083</v>
      </c>
      <c r="CU3196" s="38"/>
      <c r="CV3196" s="38"/>
      <c r="CW3196" s="38"/>
      <c r="CX3196" s="38"/>
      <c r="CY3196" s="38"/>
      <c r="CZ3196" s="38"/>
      <c r="DA3196" s="38"/>
      <c r="DB3196" s="38"/>
      <c r="DC3196" s="38"/>
      <c r="DD3196" s="38"/>
      <c r="DE3196" s="38"/>
      <c r="DF3196" s="38"/>
      <c r="DG3196" s="38"/>
      <c r="DH3196" s="38"/>
      <c r="DI3196" s="38"/>
      <c r="DJ3196" s="38"/>
      <c r="DK3196" s="38"/>
      <c r="DL3196" s="38"/>
      <c r="DM3196" s="38"/>
      <c r="DN3196" s="38"/>
      <c r="DO3196" s="38"/>
      <c r="DP3196" s="38"/>
      <c r="DQ3196" s="38"/>
      <c r="DR3196" s="38"/>
      <c r="DS3196" s="38"/>
      <c r="DT3196" s="38"/>
      <c r="DU3196" s="38"/>
      <c r="DW3196" s="38"/>
      <c r="DX3196" s="38"/>
      <c r="DY3196" s="38"/>
      <c r="DZ3196" s="38"/>
    </row>
    <row r="3197" spans="1:130" ht="14" hidden="1" customHeight="1" outlineLevel="1" x14ac:dyDescent="0.2">
      <c r="A3197" t="s">
        <v>346</v>
      </c>
      <c r="B3197" t="s">
        <v>2940</v>
      </c>
      <c r="C3197" s="1">
        <f t="shared" si="1265"/>
        <v>78826</v>
      </c>
      <c r="D3197" s="3">
        <f>IF(N3197&gt;0, RANK(N3197,(N3197:P3197,Q3197:AE3197)),0)</f>
        <v>2</v>
      </c>
      <c r="E3197" s="3">
        <f>IF(O3197&gt;0,RANK(O3197,(N3197:P3197,Q3197:AE3197)),0)</f>
        <v>1</v>
      </c>
      <c r="F3197" s="3">
        <f>IF(P3197&gt;0,RANK(P3197,(N3197:P3197,Q3197:AE3197)),0)</f>
        <v>3</v>
      </c>
      <c r="G3197" s="1">
        <f t="shared" si="1252"/>
        <v>14684</v>
      </c>
      <c r="H3197" s="2">
        <f t="shared" si="1253"/>
        <v>0.18628371349554715</v>
      </c>
      <c r="I3197" s="2"/>
      <c r="J3197" s="2">
        <f t="shared" si="1266"/>
        <v>0.39998223936264682</v>
      </c>
      <c r="K3197" s="2">
        <f t="shared" si="1267"/>
        <v>0.58626595285819405</v>
      </c>
      <c r="L3197" s="2">
        <f t="shared" si="1268"/>
        <v>4.4274731687514272E-3</v>
      </c>
      <c r="M3197" s="2">
        <f t="shared" si="1269"/>
        <v>9.3243346104076481E-3</v>
      </c>
      <c r="N3197" s="38">
        <v>31529</v>
      </c>
      <c r="O3197" s="38">
        <v>46213</v>
      </c>
      <c r="P3197" s="38">
        <v>349</v>
      </c>
      <c r="Q3197" s="38">
        <v>266</v>
      </c>
      <c r="R3197" s="38">
        <v>180</v>
      </c>
      <c r="S3197" s="38">
        <v>93</v>
      </c>
      <c r="T3197" s="38">
        <v>19</v>
      </c>
      <c r="U3197" s="38">
        <v>26</v>
      </c>
      <c r="V3197" s="38"/>
      <c r="W3197" s="38">
        <v>147</v>
      </c>
      <c r="X3197" s="38">
        <v>4</v>
      </c>
      <c r="Y3197" s="38"/>
      <c r="Z3197" s="38"/>
      <c r="AA3197" s="38"/>
      <c r="AB3197" s="38"/>
      <c r="AC3197" s="38"/>
      <c r="AD3197" s="38"/>
      <c r="AE3197" s="38"/>
      <c r="AF3197" s="38"/>
      <c r="AG3197" s="38"/>
      <c r="AH3197" s="38"/>
      <c r="AI3197" s="38"/>
      <c r="AJ3197" s="38"/>
      <c r="AK3197" s="38"/>
      <c r="AL3197" s="38"/>
      <c r="AM3197" s="38"/>
      <c r="AN3197" s="38"/>
      <c r="AO3197" s="38"/>
      <c r="AP3197" s="38"/>
      <c r="AQ3197" s="38"/>
      <c r="AR3197" s="38"/>
      <c r="AS3197" s="38"/>
      <c r="AT3197" s="38"/>
      <c r="AU3197" s="38"/>
      <c r="AV3197" s="38"/>
      <c r="AW3197" s="38"/>
      <c r="AX3197" s="38"/>
      <c r="AY3197" s="38"/>
      <c r="BA3197" s="3">
        <f>IF(Q3197&gt;0,RANK(Q3197,(N3197:P3197,Q3197:AE3197)),0)</f>
        <v>4</v>
      </c>
      <c r="BB3197" s="3">
        <f>IF(R3197&gt;0,RANK(R3197,(N3197:P3197,Q3197:AE3197)),0)</f>
        <v>5</v>
      </c>
      <c r="BC3197" s="3">
        <f>IF(S3197&gt;0,RANK(S3197,(N3197:P3197,Q3197:AE3197)),0)</f>
        <v>7</v>
      </c>
      <c r="BD3197" s="3">
        <f>IF(T3197&gt;0,RANK(T3197,(N3197:P3197,Q3197:AE3197)),0)</f>
        <v>9</v>
      </c>
      <c r="BE3197" s="2">
        <f t="shared" si="1270"/>
        <v>3.3745210970999415E-3</v>
      </c>
      <c r="BF3197" s="2">
        <f t="shared" si="1271"/>
        <v>2.2835105168345468E-3</v>
      </c>
      <c r="BG3197" s="2">
        <f t="shared" si="1272"/>
        <v>1.1798137670311825E-3</v>
      </c>
      <c r="BH3197" s="2">
        <f t="shared" si="1273"/>
        <v>2.4103722122142442E-4</v>
      </c>
      <c r="BJ3197" t="s">
        <v>346</v>
      </c>
      <c r="BK3197" t="s">
        <v>2940</v>
      </c>
      <c r="BL3197">
        <v>7</v>
      </c>
      <c r="BN3197">
        <v>0</v>
      </c>
      <c r="BO3197" s="60">
        <v>55</v>
      </c>
      <c r="BP3197" s="62">
        <v>73</v>
      </c>
      <c r="BQ3197" s="66">
        <f t="shared" si="1274"/>
        <v>55073</v>
      </c>
      <c r="BR3197" s="66">
        <f t="shared" si="1264"/>
        <v>55073</v>
      </c>
      <c r="BS3197" s="3" t="s">
        <v>3083</v>
      </c>
      <c r="CU3197" s="38"/>
      <c r="CV3197" s="38"/>
      <c r="CW3197" s="38"/>
      <c r="CX3197" s="38"/>
      <c r="CY3197" s="38"/>
      <c r="CZ3197" s="38"/>
      <c r="DA3197" s="38"/>
      <c r="DB3197" s="38"/>
      <c r="DC3197" s="38"/>
      <c r="DD3197" s="38"/>
      <c r="DE3197" s="38"/>
      <c r="DF3197" s="38"/>
      <c r="DG3197" s="38"/>
      <c r="DH3197" s="38"/>
      <c r="DI3197" s="38"/>
      <c r="DJ3197" s="38"/>
      <c r="DK3197" s="38"/>
      <c r="DL3197" s="38"/>
      <c r="DM3197" s="38"/>
      <c r="DN3197" s="38"/>
      <c r="DO3197" s="38"/>
      <c r="DP3197" s="38"/>
      <c r="DQ3197" s="38"/>
      <c r="DR3197" s="38"/>
      <c r="DS3197" s="38"/>
      <c r="DT3197" s="38"/>
      <c r="DU3197" s="38"/>
      <c r="DW3197" s="38"/>
      <c r="DX3197" s="38"/>
      <c r="DY3197" s="38"/>
      <c r="DZ3197" s="38"/>
    </row>
    <row r="3198" spans="1:130" ht="14" hidden="1" customHeight="1" outlineLevel="1" x14ac:dyDescent="0.2">
      <c r="A3198" t="s">
        <v>327</v>
      </c>
      <c r="B3198" t="s">
        <v>2940</v>
      </c>
      <c r="C3198" s="1">
        <f t="shared" si="1265"/>
        <v>24415</v>
      </c>
      <c r="D3198" s="3">
        <f>IF(N3198&gt;0, RANK(N3198,(N3198:P3198,Q3198:AE3198)),0)</f>
        <v>2</v>
      </c>
      <c r="E3198" s="3">
        <f>IF(O3198&gt;0,RANK(O3198,(N3198:P3198,Q3198:AE3198)),0)</f>
        <v>1</v>
      </c>
      <c r="F3198" s="3">
        <f>IF(P3198&gt;0,RANK(P3198,(N3198:P3198,Q3198:AE3198)),0)</f>
        <v>3</v>
      </c>
      <c r="G3198" s="1">
        <f t="shared" si="1252"/>
        <v>9255</v>
      </c>
      <c r="H3198" s="2">
        <f t="shared" si="1253"/>
        <v>0.37907024370264181</v>
      </c>
      <c r="I3198" s="2"/>
      <c r="J3198" s="2">
        <f t="shared" si="1266"/>
        <v>0.30370673766127382</v>
      </c>
      <c r="K3198" s="2">
        <f t="shared" si="1267"/>
        <v>0.68277698136391562</v>
      </c>
      <c r="L3198" s="2">
        <f t="shared" si="1268"/>
        <v>5.2426786811386444E-3</v>
      </c>
      <c r="M3198" s="2">
        <f t="shared" si="1269"/>
        <v>8.2736022936718574E-3</v>
      </c>
      <c r="N3198" s="38">
        <v>7415</v>
      </c>
      <c r="O3198" s="38">
        <v>16670</v>
      </c>
      <c r="P3198" s="38">
        <v>128</v>
      </c>
      <c r="Q3198" s="38">
        <v>60</v>
      </c>
      <c r="R3198" s="38">
        <v>45</v>
      </c>
      <c r="S3198" s="38">
        <v>33</v>
      </c>
      <c r="T3198" s="38">
        <v>6</v>
      </c>
      <c r="U3198" s="38">
        <v>7</v>
      </c>
      <c r="V3198" s="38"/>
      <c r="W3198" s="38">
        <v>43</v>
      </c>
      <c r="X3198" s="38">
        <v>8</v>
      </c>
      <c r="Y3198" s="38"/>
      <c r="Z3198" s="38"/>
      <c r="AA3198" s="38"/>
      <c r="AB3198" s="38"/>
      <c r="AC3198" s="38"/>
      <c r="AD3198" s="38"/>
      <c r="AE3198" s="38"/>
      <c r="AF3198" s="38"/>
      <c r="AG3198" s="38"/>
      <c r="AH3198" s="38"/>
      <c r="AI3198" s="38"/>
      <c r="AJ3198" s="38"/>
      <c r="AK3198" s="38"/>
      <c r="AL3198" s="38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BA3198" s="3">
        <f>IF(Q3198&gt;0,RANK(Q3198,(N3198:P3198,Q3198:AE3198)),0)</f>
        <v>4</v>
      </c>
      <c r="BB3198" s="3">
        <f>IF(R3198&gt;0,RANK(R3198,(N3198:P3198,Q3198:AE3198)),0)</f>
        <v>5</v>
      </c>
      <c r="BC3198" s="3">
        <f>IF(S3198&gt;0,RANK(S3198,(N3198:P3198,Q3198:AE3198)),0)</f>
        <v>7</v>
      </c>
      <c r="BD3198" s="3">
        <f>IF(T3198&gt;0,RANK(T3198,(N3198:P3198,Q3198:AE3198)),0)</f>
        <v>10</v>
      </c>
      <c r="BE3198" s="2">
        <f t="shared" si="1270"/>
        <v>2.4575056317837395E-3</v>
      </c>
      <c r="BF3198" s="2">
        <f t="shared" si="1271"/>
        <v>1.8431292238378046E-3</v>
      </c>
      <c r="BG3198" s="2">
        <f t="shared" si="1272"/>
        <v>1.3516280974810568E-3</v>
      </c>
      <c r="BH3198" s="2">
        <f t="shared" si="1273"/>
        <v>2.4575056317837393E-4</v>
      </c>
      <c r="BJ3198" t="s">
        <v>327</v>
      </c>
      <c r="BK3198" t="s">
        <v>2940</v>
      </c>
      <c r="BL3198">
        <v>8</v>
      </c>
      <c r="BN3198">
        <v>0</v>
      </c>
      <c r="BO3198" s="60">
        <v>55</v>
      </c>
      <c r="BP3198" s="62">
        <v>75</v>
      </c>
      <c r="BQ3198" s="66">
        <f t="shared" si="1274"/>
        <v>55075</v>
      </c>
      <c r="BR3198" s="66">
        <f t="shared" si="1264"/>
        <v>55075</v>
      </c>
      <c r="BS3198" s="3" t="s">
        <v>3083</v>
      </c>
      <c r="CU3198" s="38"/>
      <c r="CV3198" s="38"/>
      <c r="CW3198" s="38"/>
      <c r="CX3198" s="38"/>
      <c r="CY3198" s="38"/>
      <c r="CZ3198" s="38"/>
      <c r="DA3198" s="38"/>
      <c r="DB3198" s="38"/>
      <c r="DC3198" s="38"/>
      <c r="DD3198" s="38"/>
      <c r="DE3198" s="38"/>
      <c r="DF3198" s="38"/>
      <c r="DG3198" s="38"/>
      <c r="DH3198" s="38"/>
      <c r="DI3198" s="38"/>
      <c r="DJ3198" s="38"/>
      <c r="DK3198" s="38"/>
      <c r="DL3198" s="38"/>
      <c r="DM3198" s="38"/>
      <c r="DN3198" s="38"/>
      <c r="DO3198" s="38"/>
      <c r="DP3198" s="38"/>
      <c r="DQ3198" s="38"/>
      <c r="DR3198" s="38"/>
      <c r="DS3198" s="38"/>
      <c r="DT3198" s="38"/>
      <c r="DU3198" s="38"/>
      <c r="DW3198" s="38"/>
      <c r="DX3198" s="38"/>
      <c r="DY3198" s="38"/>
      <c r="DZ3198" s="38"/>
    </row>
    <row r="3199" spans="1:130" ht="14" hidden="1" customHeight="1" outlineLevel="1" x14ac:dyDescent="0.2">
      <c r="A3199" t="s">
        <v>504</v>
      </c>
      <c r="B3199" t="s">
        <v>2940</v>
      </c>
      <c r="C3199" s="1">
        <f t="shared" si="1265"/>
        <v>9427</v>
      </c>
      <c r="D3199" s="3">
        <f>IF(N3199&gt;0, RANK(N3199,(N3199:P3199,Q3199:AE3199)),0)</f>
        <v>2</v>
      </c>
      <c r="E3199" s="3">
        <f>IF(O3199&gt;0,RANK(O3199,(N3199:P3199,Q3199:AE3199)),0)</f>
        <v>1</v>
      </c>
      <c r="F3199" s="3">
        <f>IF(P3199&gt;0,RANK(P3199,(N3199:P3199,Q3199:AE3199)),0)</f>
        <v>3</v>
      </c>
      <c r="G3199" s="1">
        <f t="shared" si="1252"/>
        <v>2789</v>
      </c>
      <c r="H3199" s="2">
        <f t="shared" si="1253"/>
        <v>0.29585233902620134</v>
      </c>
      <c r="I3199" s="2"/>
      <c r="J3199" s="2">
        <f t="shared" si="1266"/>
        <v>0.34496658533998092</v>
      </c>
      <c r="K3199" s="2">
        <f t="shared" si="1267"/>
        <v>0.64081892436618226</v>
      </c>
      <c r="L3199" s="2">
        <f t="shared" si="1268"/>
        <v>5.8343057176196032E-3</v>
      </c>
      <c r="M3199" s="2">
        <f t="shared" si="1269"/>
        <v>8.3801845762172082E-3</v>
      </c>
      <c r="N3199" s="38">
        <v>3252</v>
      </c>
      <c r="O3199" s="38">
        <v>6041</v>
      </c>
      <c r="P3199" s="38">
        <v>55</v>
      </c>
      <c r="Q3199" s="38">
        <v>21</v>
      </c>
      <c r="R3199" s="38">
        <v>16</v>
      </c>
      <c r="S3199" s="38">
        <v>18</v>
      </c>
      <c r="T3199" s="38">
        <v>1</v>
      </c>
      <c r="U3199" s="38">
        <v>2</v>
      </c>
      <c r="V3199" s="38"/>
      <c r="W3199" s="38">
        <v>21</v>
      </c>
      <c r="X3199" s="38">
        <v>0</v>
      </c>
      <c r="Y3199" s="38"/>
      <c r="Z3199" s="38"/>
      <c r="AA3199" s="38"/>
      <c r="AB3199" s="38"/>
      <c r="AC3199" s="38"/>
      <c r="AD3199" s="38"/>
      <c r="AE3199" s="38"/>
      <c r="AF3199" s="38"/>
      <c r="AG3199" s="38"/>
      <c r="AH3199" s="38"/>
      <c r="AI3199" s="38"/>
      <c r="AJ3199" s="38"/>
      <c r="AK3199" s="38"/>
      <c r="AL3199" s="38"/>
      <c r="AM3199" s="38"/>
      <c r="AN3199" s="38"/>
      <c r="AO3199" s="38"/>
      <c r="AP3199" s="38"/>
      <c r="AQ3199" s="38"/>
      <c r="AR3199" s="38"/>
      <c r="AS3199" s="38"/>
      <c r="AT3199" s="38"/>
      <c r="AU3199" s="38"/>
      <c r="AV3199" s="38"/>
      <c r="AW3199" s="38"/>
      <c r="AX3199" s="38"/>
      <c r="AY3199" s="38"/>
      <c r="BA3199" s="3">
        <f>IF(Q3199&gt;0,RANK(Q3199,(N3199:P3199,Q3199:AE3199)),0)</f>
        <v>4</v>
      </c>
      <c r="BB3199" s="3">
        <f>IF(R3199&gt;0,RANK(R3199,(N3199:P3199,Q3199:AE3199)),0)</f>
        <v>7</v>
      </c>
      <c r="BC3199" s="3">
        <f>IF(S3199&gt;0,RANK(S3199,(N3199:P3199,Q3199:AE3199)),0)</f>
        <v>6</v>
      </c>
      <c r="BD3199" s="3">
        <f>IF(T3199&gt;0,RANK(T3199,(N3199:P3199,Q3199:AE3199)),0)</f>
        <v>9</v>
      </c>
      <c r="BE3199" s="2">
        <f t="shared" si="1270"/>
        <v>2.2276440012729396E-3</v>
      </c>
      <c r="BF3199" s="2">
        <f t="shared" si="1271"/>
        <v>1.6972525723984301E-3</v>
      </c>
      <c r="BG3199" s="2">
        <f t="shared" si="1272"/>
        <v>1.9094091439482337E-3</v>
      </c>
      <c r="BH3199" s="2">
        <f t="shared" si="1273"/>
        <v>1.0607828577490188E-4</v>
      </c>
      <c r="BJ3199" t="s">
        <v>504</v>
      </c>
      <c r="BK3199" t="s">
        <v>2940</v>
      </c>
      <c r="BL3199">
        <v>6</v>
      </c>
      <c r="BN3199">
        <v>0</v>
      </c>
      <c r="BO3199" s="60">
        <v>55</v>
      </c>
      <c r="BP3199" s="62">
        <v>77</v>
      </c>
      <c r="BQ3199" s="66">
        <f t="shared" si="1274"/>
        <v>55077</v>
      </c>
      <c r="BR3199" s="66">
        <f t="shared" si="1264"/>
        <v>55077</v>
      </c>
      <c r="BS3199" s="3" t="s">
        <v>3083</v>
      </c>
      <c r="CU3199" s="38"/>
      <c r="CV3199" s="38"/>
      <c r="CW3199" s="38"/>
      <c r="CX3199" s="38"/>
      <c r="CY3199" s="38"/>
      <c r="CZ3199" s="38"/>
      <c r="DA3199" s="38"/>
      <c r="DB3199" s="38"/>
      <c r="DC3199" s="38"/>
      <c r="DD3199" s="38"/>
      <c r="DE3199" s="38"/>
      <c r="DF3199" s="38"/>
      <c r="DG3199" s="38"/>
      <c r="DH3199" s="38"/>
      <c r="DI3199" s="38"/>
      <c r="DJ3199" s="38"/>
      <c r="DK3199" s="38"/>
      <c r="DL3199" s="38"/>
      <c r="DM3199" s="38"/>
      <c r="DN3199" s="38"/>
      <c r="DO3199" s="38"/>
      <c r="DP3199" s="38"/>
      <c r="DQ3199" s="38"/>
      <c r="DR3199" s="38"/>
      <c r="DS3199" s="38"/>
      <c r="DT3199" s="38"/>
      <c r="DU3199" s="38"/>
      <c r="DW3199" s="38"/>
      <c r="DX3199" s="38"/>
      <c r="DY3199" s="38"/>
      <c r="DZ3199" s="38"/>
    </row>
    <row r="3200" spans="1:130" ht="14" hidden="1" customHeight="1" outlineLevel="1" x14ac:dyDescent="0.2">
      <c r="A3200" t="s">
        <v>2339</v>
      </c>
      <c r="B3200" t="s">
        <v>2940</v>
      </c>
      <c r="C3200" s="1">
        <f t="shared" si="1265"/>
        <v>1572</v>
      </c>
      <c r="D3200" s="3">
        <f>IF(N3200&gt;0, RANK(N3200,(N3200:P3200,Q3200:AE3200)),0)</f>
        <v>1</v>
      </c>
      <c r="E3200" s="3">
        <f>IF(O3200&gt;0,RANK(O3200,(N3200:P3200,Q3200:AE3200)),0)</f>
        <v>2</v>
      </c>
      <c r="F3200" s="3">
        <f>IF(P3200&gt;0,RANK(P3200,(N3200:P3200,Q3200:AE3200)),0)</f>
        <v>3</v>
      </c>
      <c r="G3200" s="1">
        <f t="shared" si="1252"/>
        <v>970</v>
      </c>
      <c r="H3200" s="2">
        <f t="shared" si="1253"/>
        <v>0.61704834605597969</v>
      </c>
      <c r="I3200" s="2"/>
      <c r="J3200" s="2">
        <f t="shared" si="1266"/>
        <v>0.80534351145038163</v>
      </c>
      <c r="K3200" s="2">
        <f t="shared" si="1267"/>
        <v>0.18829516539440203</v>
      </c>
      <c r="L3200" s="2">
        <f t="shared" si="1268"/>
        <v>4.4529262086513994E-3</v>
      </c>
      <c r="M3200" s="2">
        <f t="shared" si="1269"/>
        <v>1.9083969465649425E-3</v>
      </c>
      <c r="N3200" s="38">
        <v>1266</v>
      </c>
      <c r="O3200" s="38">
        <v>296</v>
      </c>
      <c r="P3200" s="38">
        <v>7</v>
      </c>
      <c r="Q3200" s="38">
        <v>1</v>
      </c>
      <c r="R3200" s="38">
        <v>2</v>
      </c>
      <c r="S3200" s="38">
        <v>0</v>
      </c>
      <c r="T3200" s="38">
        <v>0</v>
      </c>
      <c r="U3200" s="38">
        <v>0</v>
      </c>
      <c r="V3200" s="38"/>
      <c r="W3200" s="38">
        <v>0</v>
      </c>
      <c r="X3200" s="38">
        <v>0</v>
      </c>
      <c r="Y3200" s="38"/>
      <c r="Z3200" s="38"/>
      <c r="AA3200" s="38"/>
      <c r="AB3200" s="38"/>
      <c r="AC3200" s="38"/>
      <c r="AD3200" s="38"/>
      <c r="AE3200" s="38"/>
      <c r="AF3200" s="38"/>
      <c r="AG3200" s="38"/>
      <c r="AH3200" s="38"/>
      <c r="AI3200" s="38"/>
      <c r="AJ3200" s="38"/>
      <c r="AK3200" s="38"/>
      <c r="AL3200" s="38"/>
      <c r="AM3200" s="38"/>
      <c r="AN3200" s="38"/>
      <c r="AO3200" s="38"/>
      <c r="AP3200" s="38"/>
      <c r="AQ3200" s="38"/>
      <c r="AR3200" s="38"/>
      <c r="AS3200" s="38"/>
      <c r="AT3200" s="38"/>
      <c r="AU3200" s="38"/>
      <c r="AV3200" s="38"/>
      <c r="AW3200" s="38"/>
      <c r="AX3200" s="38"/>
      <c r="AY3200" s="38"/>
      <c r="BA3200" s="3">
        <f>IF(Q3200&gt;0,RANK(Q3200,(N3200:P3200,Q3200:AE3200)),0)</f>
        <v>5</v>
      </c>
      <c r="BB3200" s="3">
        <f>IF(R3200&gt;0,RANK(R3200,(N3200:P3200,Q3200:AE3200)),0)</f>
        <v>4</v>
      </c>
      <c r="BC3200" s="3">
        <f>IF(S3200&gt;0,RANK(S3200,(N3200:P3200,Q3200:AE3200)),0)</f>
        <v>0</v>
      </c>
      <c r="BD3200" s="3">
        <f>IF(T3200&gt;0,RANK(T3200,(N3200:P3200,Q3200:AE3200)),0)</f>
        <v>0</v>
      </c>
      <c r="BE3200" s="2">
        <f t="shared" si="1270"/>
        <v>6.3613231552162855E-4</v>
      </c>
      <c r="BF3200" s="2">
        <f t="shared" si="1271"/>
        <v>1.2722646310432571E-3</v>
      </c>
      <c r="BG3200" s="2">
        <f t="shared" si="1272"/>
        <v>0</v>
      </c>
      <c r="BH3200" s="2">
        <f t="shared" si="1273"/>
        <v>0</v>
      </c>
      <c r="BJ3200" t="s">
        <v>2339</v>
      </c>
      <c r="BK3200" t="s">
        <v>2940</v>
      </c>
      <c r="BL3200">
        <v>8</v>
      </c>
      <c r="BN3200">
        <v>0</v>
      </c>
      <c r="BO3200" s="60">
        <v>55</v>
      </c>
      <c r="BP3200" s="62">
        <v>78</v>
      </c>
      <c r="BQ3200" s="66">
        <f t="shared" si="1274"/>
        <v>55078</v>
      </c>
      <c r="BR3200" s="66">
        <f t="shared" si="1264"/>
        <v>55078</v>
      </c>
      <c r="BS3200" s="3" t="s">
        <v>3083</v>
      </c>
      <c r="CU3200" s="38"/>
      <c r="CV3200" s="38"/>
      <c r="CW3200" s="38"/>
      <c r="CX3200" s="38"/>
      <c r="CY3200" s="38"/>
      <c r="CZ3200" s="38"/>
      <c r="DA3200" s="38"/>
      <c r="DB3200" s="38"/>
      <c r="DC3200" s="38"/>
      <c r="DD3200" s="38"/>
      <c r="DE3200" s="38"/>
      <c r="DF3200" s="38"/>
      <c r="DG3200" s="38"/>
      <c r="DH3200" s="38"/>
      <c r="DI3200" s="38"/>
      <c r="DJ3200" s="38"/>
      <c r="DK3200" s="38"/>
      <c r="DL3200" s="38"/>
      <c r="DM3200" s="38"/>
      <c r="DN3200" s="38"/>
      <c r="DO3200" s="38"/>
      <c r="DP3200" s="38"/>
      <c r="DQ3200" s="38"/>
      <c r="DR3200" s="38"/>
      <c r="DS3200" s="38"/>
      <c r="DT3200" s="38"/>
      <c r="DU3200" s="38"/>
      <c r="DW3200" s="38"/>
      <c r="DX3200" s="38"/>
      <c r="DY3200" s="38"/>
      <c r="DZ3200" s="38"/>
    </row>
    <row r="3201" spans="1:130" ht="14" hidden="1" customHeight="1" outlineLevel="1" x14ac:dyDescent="0.2">
      <c r="A3201" t="s">
        <v>2099</v>
      </c>
      <c r="B3201" t="s">
        <v>2940</v>
      </c>
      <c r="C3201" s="1">
        <f t="shared" si="1265"/>
        <v>464107</v>
      </c>
      <c r="D3201" s="3">
        <f>IF(N3201&gt;0, RANK(N3201,(N3201:P3201,Q3201:AE3201)),0)</f>
        <v>1</v>
      </c>
      <c r="E3201" s="3">
        <f>IF(O3201&gt;0,RANK(O3201,(N3201:P3201,Q3201:AE3201)),0)</f>
        <v>2</v>
      </c>
      <c r="F3201" s="3">
        <f>IF(P3201&gt;0,RANK(P3201,(N3201:P3201,Q3201:AE3201)),0)</f>
        <v>4</v>
      </c>
      <c r="G3201" s="1">
        <f t="shared" si="1252"/>
        <v>178270</v>
      </c>
      <c r="H3201" s="2">
        <f t="shared" si="1253"/>
        <v>0.38411400819207642</v>
      </c>
      <c r="I3201" s="2"/>
      <c r="J3201" s="2">
        <f t="shared" si="1266"/>
        <v>0.68150663532331979</v>
      </c>
      <c r="K3201" s="2">
        <f t="shared" si="1267"/>
        <v>0.29739262713124343</v>
      </c>
      <c r="L3201" s="2">
        <f t="shared" si="1268"/>
        <v>4.1046569002406771E-3</v>
      </c>
      <c r="M3201" s="2">
        <f t="shared" si="1269"/>
        <v>1.6996080645196109E-2</v>
      </c>
      <c r="N3201" s="38">
        <v>316292</v>
      </c>
      <c r="O3201" s="38">
        <v>138022</v>
      </c>
      <c r="P3201" s="38">
        <v>1905</v>
      </c>
      <c r="Q3201" s="38">
        <v>1146</v>
      </c>
      <c r="R3201" s="38">
        <v>3288</v>
      </c>
      <c r="S3201" s="38">
        <v>442</v>
      </c>
      <c r="T3201" s="38">
        <v>622</v>
      </c>
      <c r="U3201" s="38">
        <v>1049</v>
      </c>
      <c r="V3201" s="38"/>
      <c r="W3201" s="38">
        <v>1270</v>
      </c>
      <c r="X3201" s="38">
        <v>71</v>
      </c>
      <c r="Y3201" s="38"/>
      <c r="Z3201" s="38"/>
      <c r="AA3201" s="38"/>
      <c r="AB3201" s="38"/>
      <c r="AC3201" s="38"/>
      <c r="AD3201" s="38"/>
      <c r="AE3201" s="38"/>
      <c r="AF3201" s="38"/>
      <c r="AG3201" s="38"/>
      <c r="AH3201" s="38"/>
      <c r="AI3201" s="38"/>
      <c r="AJ3201" s="38"/>
      <c r="AK3201" s="38"/>
      <c r="AL3201" s="38"/>
      <c r="AM3201" s="38"/>
      <c r="AN3201" s="38"/>
      <c r="AO3201" s="38"/>
      <c r="AP3201" s="38"/>
      <c r="AQ3201" s="38"/>
      <c r="AR3201" s="38"/>
      <c r="AS3201" s="38"/>
      <c r="AT3201" s="38"/>
      <c r="AU3201" s="38"/>
      <c r="AV3201" s="38"/>
      <c r="AW3201" s="38"/>
      <c r="AX3201" s="38"/>
      <c r="AY3201" s="38"/>
      <c r="BA3201" s="3">
        <f>IF(Q3201&gt;0,RANK(Q3201,(N3201:P3201,Q3201:AE3201)),0)</f>
        <v>6</v>
      </c>
      <c r="BB3201" s="3">
        <f>IF(R3201&gt;0,RANK(R3201,(N3201:P3201,Q3201:AE3201)),0)</f>
        <v>3</v>
      </c>
      <c r="BC3201" s="3">
        <f>IF(S3201&gt;0,RANK(S3201,(N3201:P3201,Q3201:AE3201)),0)</f>
        <v>9</v>
      </c>
      <c r="BD3201" s="3">
        <f>IF(T3201&gt;0,RANK(T3201,(N3201:P3201,Q3201:AE3201)),0)</f>
        <v>8</v>
      </c>
      <c r="BE3201" s="2">
        <f t="shared" si="1270"/>
        <v>2.4692581667589584E-3</v>
      </c>
      <c r="BF3201" s="2">
        <f t="shared" si="1271"/>
        <v>7.0845731695492638E-3</v>
      </c>
      <c r="BG3201" s="2">
        <f t="shared" si="1272"/>
        <v>9.5236658787736447E-4</v>
      </c>
      <c r="BH3201" s="2">
        <f t="shared" si="1273"/>
        <v>1.3402081847504993E-3</v>
      </c>
      <c r="BJ3201" t="s">
        <v>2099</v>
      </c>
      <c r="BK3201" t="s">
        <v>2940</v>
      </c>
      <c r="BN3201">
        <v>0</v>
      </c>
      <c r="BO3201" s="60">
        <v>55</v>
      </c>
      <c r="BP3201" s="62">
        <v>79</v>
      </c>
      <c r="BQ3201" s="66">
        <f t="shared" si="1274"/>
        <v>55079</v>
      </c>
      <c r="BR3201" s="66">
        <f t="shared" si="1264"/>
        <v>55079</v>
      </c>
      <c r="BS3201" s="3" t="s">
        <v>3083</v>
      </c>
      <c r="CU3201" s="38"/>
      <c r="CV3201" s="38"/>
      <c r="CW3201" s="38"/>
      <c r="CX3201" s="38"/>
      <c r="CY3201" s="38"/>
      <c r="CZ3201" s="38"/>
      <c r="DA3201" s="38"/>
      <c r="DB3201" s="38"/>
      <c r="DC3201" s="38"/>
      <c r="DD3201" s="38"/>
      <c r="DE3201" s="38"/>
      <c r="DF3201" s="38"/>
      <c r="DG3201" s="38"/>
      <c r="DH3201" s="38"/>
      <c r="DI3201" s="38"/>
      <c r="DJ3201" s="38"/>
      <c r="DK3201" s="38"/>
      <c r="DL3201" s="38"/>
      <c r="DM3201" s="38"/>
      <c r="DN3201" s="38"/>
      <c r="DO3201" s="38"/>
      <c r="DP3201" s="38"/>
      <c r="DQ3201" s="38"/>
      <c r="DR3201" s="38"/>
      <c r="DS3201" s="38"/>
      <c r="DT3201" s="38"/>
      <c r="DU3201" s="38"/>
      <c r="DW3201" s="38"/>
      <c r="DX3201" s="38"/>
      <c r="DY3201" s="38"/>
      <c r="DZ3201" s="38"/>
    </row>
    <row r="3202" spans="1:130" ht="14" hidden="1" customHeight="1" outlineLevel="1" x14ac:dyDescent="0.2">
      <c r="A3202" t="s">
        <v>629</v>
      </c>
      <c r="B3202" t="s">
        <v>2940</v>
      </c>
      <c r="C3202" s="1">
        <f t="shared" si="1265"/>
        <v>23369</v>
      </c>
      <c r="D3202" s="3">
        <f>IF(N3202&gt;0, RANK(N3202,(N3202:P3202,Q3202:AE3202)),0)</f>
        <v>2</v>
      </c>
      <c r="E3202" s="3">
        <f>IF(O3202&gt;0,RANK(O3202,(N3202:P3202,Q3202:AE3202)),0)</f>
        <v>1</v>
      </c>
      <c r="F3202" s="3">
        <f>IF(P3202&gt;0,RANK(P3202,(N3202:P3202,Q3202:AE3202)),0)</f>
        <v>3</v>
      </c>
      <c r="G3202" s="1">
        <f t="shared" si="1252"/>
        <v>6087</v>
      </c>
      <c r="H3202" s="2">
        <f t="shared" si="1253"/>
        <v>0.26047327656296804</v>
      </c>
      <c r="I3202" s="2"/>
      <c r="J3202" s="2">
        <f t="shared" si="1266"/>
        <v>0.36270272583336899</v>
      </c>
      <c r="K3202" s="2">
        <f t="shared" si="1267"/>
        <v>0.62317600239633708</v>
      </c>
      <c r="L3202" s="2">
        <f t="shared" si="1268"/>
        <v>5.5629252428430831E-3</v>
      </c>
      <c r="M3202" s="2">
        <f t="shared" si="1269"/>
        <v>8.5583465274507928E-3</v>
      </c>
      <c r="N3202" s="38">
        <v>8476</v>
      </c>
      <c r="O3202" s="38">
        <v>14563</v>
      </c>
      <c r="P3202" s="38">
        <v>130</v>
      </c>
      <c r="Q3202" s="38">
        <v>59</v>
      </c>
      <c r="R3202" s="38">
        <v>47</v>
      </c>
      <c r="S3202" s="38">
        <v>27</v>
      </c>
      <c r="T3202" s="38">
        <v>8</v>
      </c>
      <c r="U3202" s="38">
        <v>11</v>
      </c>
      <c r="V3202" s="38"/>
      <c r="W3202" s="38">
        <v>38</v>
      </c>
      <c r="X3202" s="38">
        <v>10</v>
      </c>
      <c r="Y3202" s="38"/>
      <c r="Z3202" s="38"/>
      <c r="AA3202" s="38"/>
      <c r="AB3202" s="38"/>
      <c r="AC3202" s="38"/>
      <c r="AD3202" s="38"/>
      <c r="AE3202" s="38"/>
      <c r="AF3202" s="38"/>
      <c r="AG3202" s="38"/>
      <c r="AH3202" s="38"/>
      <c r="AI3202" s="38"/>
      <c r="AJ3202" s="38"/>
      <c r="AK3202" s="38"/>
      <c r="AL3202" s="38"/>
      <c r="AM3202" s="38"/>
      <c r="AN3202" s="38"/>
      <c r="AO3202" s="38"/>
      <c r="AP3202" s="38"/>
      <c r="AQ3202" s="38"/>
      <c r="AR3202" s="38"/>
      <c r="AS3202" s="38"/>
      <c r="AT3202" s="38"/>
      <c r="AU3202" s="38"/>
      <c r="AV3202" s="38"/>
      <c r="AW3202" s="38"/>
      <c r="AX3202" s="38"/>
      <c r="AY3202" s="38"/>
      <c r="BA3202" s="3">
        <f>IF(Q3202&gt;0,RANK(Q3202,(N3202:P3202,Q3202:AE3202)),0)</f>
        <v>4</v>
      </c>
      <c r="BB3202" s="3">
        <f>IF(R3202&gt;0,RANK(R3202,(N3202:P3202,Q3202:AE3202)),0)</f>
        <v>5</v>
      </c>
      <c r="BC3202" s="3">
        <f>IF(S3202&gt;0,RANK(S3202,(N3202:P3202,Q3202:AE3202)),0)</f>
        <v>7</v>
      </c>
      <c r="BD3202" s="3">
        <f>IF(T3202&gt;0,RANK(T3202,(N3202:P3202,Q3202:AE3202)),0)</f>
        <v>10</v>
      </c>
      <c r="BE3202" s="2">
        <f t="shared" si="1270"/>
        <v>2.5247122255980144E-3</v>
      </c>
      <c r="BF3202" s="2">
        <f t="shared" si="1271"/>
        <v>2.0112114339509608E-3</v>
      </c>
      <c r="BG3202" s="2">
        <f t="shared" si="1272"/>
        <v>1.1553767812058711E-3</v>
      </c>
      <c r="BH3202" s="2">
        <f t="shared" si="1273"/>
        <v>3.4233386109803587E-4</v>
      </c>
      <c r="BJ3202" t="s">
        <v>629</v>
      </c>
      <c r="BK3202" t="s">
        <v>2940</v>
      </c>
      <c r="BN3202">
        <v>0</v>
      </c>
      <c r="BO3202" s="60">
        <v>55</v>
      </c>
      <c r="BP3202" s="62">
        <v>81</v>
      </c>
      <c r="BQ3202" s="66">
        <f t="shared" si="1274"/>
        <v>55081</v>
      </c>
      <c r="BR3202" s="66">
        <f t="shared" si="1264"/>
        <v>55081</v>
      </c>
      <c r="BS3202" s="3" t="s">
        <v>3083</v>
      </c>
      <c r="CU3202" s="38"/>
      <c r="CV3202" s="38"/>
      <c r="CW3202" s="38"/>
      <c r="CX3202" s="38"/>
      <c r="CY3202" s="38"/>
      <c r="CZ3202" s="38"/>
      <c r="DA3202" s="38"/>
      <c r="DB3202" s="38"/>
      <c r="DC3202" s="38"/>
      <c r="DD3202" s="38"/>
      <c r="DE3202" s="38"/>
      <c r="DF3202" s="38"/>
      <c r="DG3202" s="38"/>
      <c r="DH3202" s="38"/>
      <c r="DI3202" s="38"/>
      <c r="DJ3202" s="38"/>
      <c r="DK3202" s="38"/>
      <c r="DL3202" s="38"/>
      <c r="DM3202" s="38"/>
      <c r="DN3202" s="38"/>
      <c r="DO3202" s="38"/>
      <c r="DP3202" s="38"/>
      <c r="DQ3202" s="38"/>
      <c r="DR3202" s="38"/>
      <c r="DS3202" s="38"/>
      <c r="DT3202" s="38"/>
      <c r="DU3202" s="38"/>
      <c r="DW3202" s="38"/>
      <c r="DX3202" s="38"/>
      <c r="DY3202" s="38"/>
      <c r="DZ3202" s="38"/>
    </row>
    <row r="3203" spans="1:130" ht="14" hidden="1" customHeight="1" outlineLevel="1" x14ac:dyDescent="0.2">
      <c r="A3203" t="s">
        <v>731</v>
      </c>
      <c r="B3203" t="s">
        <v>2940</v>
      </c>
      <c r="C3203" s="1">
        <f t="shared" si="1265"/>
        <v>24912</v>
      </c>
      <c r="D3203" s="3">
        <f>IF(N3203&gt;0, RANK(N3203,(N3203:P3203,Q3203:AE3203)),0)</f>
        <v>2</v>
      </c>
      <c r="E3203" s="3">
        <f>IF(O3203&gt;0,RANK(O3203,(N3203:P3203,Q3203:AE3203)),0)</f>
        <v>1</v>
      </c>
      <c r="F3203" s="3">
        <f>IF(P3203&gt;0,RANK(P3203,(N3203:P3203,Q3203:AE3203)),0)</f>
        <v>3</v>
      </c>
      <c r="G3203" s="1">
        <f t="shared" si="1252"/>
        <v>10708</v>
      </c>
      <c r="H3203" s="2">
        <f t="shared" si="1253"/>
        <v>0.42983301220295439</v>
      </c>
      <c r="I3203" s="2"/>
      <c r="J3203" s="2">
        <f t="shared" si="1266"/>
        <v>0.27966441875401415</v>
      </c>
      <c r="K3203" s="2">
        <f t="shared" si="1267"/>
        <v>0.70949743095696849</v>
      </c>
      <c r="L3203" s="2">
        <f t="shared" si="1268"/>
        <v>3.813423249839435E-3</v>
      </c>
      <c r="M3203" s="2">
        <f t="shared" si="1269"/>
        <v>7.024727039177921E-3</v>
      </c>
      <c r="N3203" s="38">
        <v>6967</v>
      </c>
      <c r="O3203" s="38">
        <v>17675</v>
      </c>
      <c r="P3203" s="38">
        <v>95</v>
      </c>
      <c r="Q3203" s="38">
        <v>67</v>
      </c>
      <c r="R3203" s="38">
        <v>29</v>
      </c>
      <c r="S3203" s="38">
        <v>33</v>
      </c>
      <c r="T3203" s="38">
        <v>8</v>
      </c>
      <c r="U3203" s="38">
        <v>7</v>
      </c>
      <c r="V3203" s="38"/>
      <c r="W3203" s="38">
        <v>29</v>
      </c>
      <c r="X3203" s="38">
        <v>2</v>
      </c>
      <c r="Y3203" s="38"/>
      <c r="Z3203" s="38"/>
      <c r="AA3203" s="38"/>
      <c r="AB3203" s="38"/>
      <c r="AC3203" s="38"/>
      <c r="AD3203" s="38"/>
      <c r="AE3203" s="38"/>
      <c r="AF3203" s="38"/>
      <c r="AG3203" s="38"/>
      <c r="AH3203" s="38"/>
      <c r="AI3203" s="38"/>
      <c r="AJ3203" s="38"/>
      <c r="AK3203" s="38"/>
      <c r="AL3203" s="38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BA3203" s="3">
        <f>IF(Q3203&gt;0,RANK(Q3203,(N3203:P3203,Q3203:AE3203)),0)</f>
        <v>4</v>
      </c>
      <c r="BB3203" s="3">
        <f>IF(R3203&gt;0,RANK(R3203,(N3203:P3203,Q3203:AE3203)),0)</f>
        <v>6</v>
      </c>
      <c r="BC3203" s="3">
        <f>IF(S3203&gt;0,RANK(S3203,(N3203:P3203,Q3203:AE3203)),0)</f>
        <v>5</v>
      </c>
      <c r="BD3203" s="3">
        <f>IF(T3203&gt;0,RANK(T3203,(N3203:P3203,Q3203:AE3203)),0)</f>
        <v>8</v>
      </c>
      <c r="BE3203" s="2">
        <f t="shared" si="1270"/>
        <v>2.6894669235709699E-3</v>
      </c>
      <c r="BF3203" s="2">
        <f t="shared" si="1271"/>
        <v>1.1640976236351958E-3</v>
      </c>
      <c r="BG3203" s="2">
        <f t="shared" si="1272"/>
        <v>1.3246628131021194E-3</v>
      </c>
      <c r="BH3203" s="2">
        <f t="shared" si="1273"/>
        <v>3.2113037893384712E-4</v>
      </c>
      <c r="BJ3203" t="s">
        <v>731</v>
      </c>
      <c r="BK3203" t="s">
        <v>2940</v>
      </c>
      <c r="BL3203">
        <v>8</v>
      </c>
      <c r="BN3203">
        <v>0</v>
      </c>
      <c r="BO3203" s="60">
        <v>55</v>
      </c>
      <c r="BP3203" s="62">
        <v>83</v>
      </c>
      <c r="BQ3203" s="66">
        <f t="shared" si="1274"/>
        <v>55083</v>
      </c>
      <c r="BR3203" s="66">
        <f t="shared" si="1264"/>
        <v>55083</v>
      </c>
      <c r="BS3203" s="3" t="s">
        <v>3083</v>
      </c>
      <c r="CU3203" s="38"/>
      <c r="CV3203" s="38"/>
      <c r="CW3203" s="38"/>
      <c r="CX3203" s="38"/>
      <c r="CY3203" s="38"/>
      <c r="CZ3203" s="38"/>
      <c r="DA3203" s="38"/>
      <c r="DB3203" s="38"/>
      <c r="DC3203" s="38"/>
      <c r="DD3203" s="38"/>
      <c r="DE3203" s="38"/>
      <c r="DF3203" s="38"/>
      <c r="DG3203" s="38"/>
      <c r="DH3203" s="38"/>
      <c r="DI3203" s="38"/>
      <c r="DJ3203" s="38"/>
      <c r="DK3203" s="38"/>
      <c r="DL3203" s="38"/>
      <c r="DM3203" s="38"/>
      <c r="DN3203" s="38"/>
      <c r="DO3203" s="38"/>
      <c r="DP3203" s="38"/>
      <c r="DQ3203" s="38"/>
      <c r="DR3203" s="38"/>
      <c r="DS3203" s="38"/>
      <c r="DT3203" s="38"/>
      <c r="DU3203" s="38"/>
      <c r="DW3203" s="38"/>
      <c r="DX3203" s="38"/>
      <c r="DY3203" s="38"/>
      <c r="DZ3203" s="38"/>
    </row>
    <row r="3204" spans="1:130" ht="14" hidden="1" customHeight="1" outlineLevel="1" x14ac:dyDescent="0.2">
      <c r="A3204" t="s">
        <v>3023</v>
      </c>
      <c r="B3204" t="s">
        <v>2940</v>
      </c>
      <c r="C3204" s="1">
        <f t="shared" si="1265"/>
        <v>24895</v>
      </c>
      <c r="D3204" s="3">
        <f>IF(N3204&gt;0, RANK(N3204,(N3204:P3204,Q3204:AE3204)),0)</f>
        <v>2</v>
      </c>
      <c r="E3204" s="3">
        <f>IF(O3204&gt;0,RANK(O3204,(N3204:P3204,Q3204:AE3204)),0)</f>
        <v>1</v>
      </c>
      <c r="F3204" s="3">
        <f>IF(P3204&gt;0,RANK(P3204,(N3204:P3204,Q3204:AE3204)),0)</f>
        <v>3</v>
      </c>
      <c r="G3204" s="1">
        <f t="shared" si="1252"/>
        <v>4375</v>
      </c>
      <c r="H3204" s="2">
        <f t="shared" si="1253"/>
        <v>0.17573810002008436</v>
      </c>
      <c r="I3204" s="2"/>
      <c r="J3204" s="2">
        <f t="shared" si="1266"/>
        <v>0.40490058244627436</v>
      </c>
      <c r="K3204" s="2">
        <f t="shared" si="1267"/>
        <v>0.58063868246635875</v>
      </c>
      <c r="L3204" s="2">
        <f t="shared" si="1268"/>
        <v>5.101425989154449E-3</v>
      </c>
      <c r="M3204" s="2">
        <f t="shared" si="1269"/>
        <v>9.3593090982124448E-3</v>
      </c>
      <c r="N3204" s="38">
        <v>10080</v>
      </c>
      <c r="O3204" s="38">
        <v>14455</v>
      </c>
      <c r="P3204" s="38">
        <v>127</v>
      </c>
      <c r="Q3204" s="38">
        <v>79</v>
      </c>
      <c r="R3204" s="38">
        <v>41</v>
      </c>
      <c r="S3204" s="38">
        <v>41</v>
      </c>
      <c r="T3204" s="38">
        <v>6</v>
      </c>
      <c r="U3204" s="38">
        <v>8</v>
      </c>
      <c r="V3204" s="38"/>
      <c r="W3204" s="38">
        <v>55</v>
      </c>
      <c r="X3204" s="38">
        <v>3</v>
      </c>
      <c r="Y3204" s="38"/>
      <c r="Z3204" s="38"/>
      <c r="AA3204" s="38"/>
      <c r="AB3204" s="38"/>
      <c r="AC3204" s="38"/>
      <c r="AD3204" s="38"/>
      <c r="AE3204" s="38"/>
      <c r="AF3204" s="38"/>
      <c r="AG3204" s="38"/>
      <c r="AH3204" s="38"/>
      <c r="AI3204" s="38"/>
      <c r="AJ3204" s="38"/>
      <c r="AK3204" s="38"/>
      <c r="AL3204" s="38"/>
      <c r="AM3204" s="38"/>
      <c r="AN3204" s="38"/>
      <c r="AO3204" s="38"/>
      <c r="AP3204" s="38"/>
      <c r="AQ3204" s="38"/>
      <c r="AR3204" s="38"/>
      <c r="AS3204" s="38"/>
      <c r="AT3204" s="38"/>
      <c r="AU3204" s="38"/>
      <c r="AV3204" s="38"/>
      <c r="AW3204" s="38"/>
      <c r="AX3204" s="38"/>
      <c r="AY3204" s="38"/>
      <c r="BA3204" s="3">
        <f>IF(Q3204&gt;0,RANK(Q3204,(N3204:P3204,Q3204:AE3204)),0)</f>
        <v>4</v>
      </c>
      <c r="BB3204" s="3">
        <f>IF(R3204&gt;0,RANK(R3204,(N3204:P3204,Q3204:AE3204)),0)</f>
        <v>6</v>
      </c>
      <c r="BC3204" s="3">
        <f>IF(S3204&gt;0,RANK(S3204,(N3204:P3204,Q3204:AE3204)),0)</f>
        <v>6</v>
      </c>
      <c r="BD3204" s="3">
        <f>IF(T3204&gt;0,RANK(T3204,(N3204:P3204,Q3204:AE3204)),0)</f>
        <v>9</v>
      </c>
      <c r="BE3204" s="2">
        <f t="shared" si="1270"/>
        <v>3.1733279775055232E-3</v>
      </c>
      <c r="BF3204" s="2">
        <f t="shared" si="1271"/>
        <v>1.6469170516167906E-3</v>
      </c>
      <c r="BG3204" s="2">
        <f t="shared" si="1272"/>
        <v>1.6469170516167906E-3</v>
      </c>
      <c r="BH3204" s="2">
        <f t="shared" si="1273"/>
        <v>2.410122514561157E-4</v>
      </c>
      <c r="BJ3204" t="s">
        <v>3023</v>
      </c>
      <c r="BK3204" t="s">
        <v>2940</v>
      </c>
      <c r="BL3204">
        <v>7</v>
      </c>
      <c r="BN3204">
        <v>0</v>
      </c>
      <c r="BO3204" s="60">
        <v>55</v>
      </c>
      <c r="BP3204" s="62">
        <v>85</v>
      </c>
      <c r="BQ3204" s="66">
        <f t="shared" si="1274"/>
        <v>55085</v>
      </c>
      <c r="BR3204" s="66">
        <f t="shared" si="1264"/>
        <v>55085</v>
      </c>
      <c r="BS3204" s="3" t="s">
        <v>3083</v>
      </c>
      <c r="CU3204" s="38"/>
      <c r="CV3204" s="38"/>
      <c r="CW3204" s="38"/>
      <c r="CX3204" s="38"/>
      <c r="CY3204" s="38"/>
      <c r="CZ3204" s="38"/>
      <c r="DA3204" s="38"/>
      <c r="DB3204" s="38"/>
      <c r="DC3204" s="38"/>
      <c r="DD3204" s="38"/>
      <c r="DE3204" s="38"/>
      <c r="DF3204" s="38"/>
      <c r="DG3204" s="38"/>
      <c r="DH3204" s="38"/>
      <c r="DI3204" s="38"/>
      <c r="DJ3204" s="38"/>
      <c r="DK3204" s="38"/>
      <c r="DL3204" s="38"/>
      <c r="DM3204" s="38"/>
      <c r="DN3204" s="38"/>
      <c r="DO3204" s="38"/>
      <c r="DP3204" s="38"/>
      <c r="DQ3204" s="38"/>
      <c r="DR3204" s="38"/>
      <c r="DS3204" s="38"/>
      <c r="DT3204" s="38"/>
      <c r="DU3204" s="38"/>
      <c r="DW3204" s="38"/>
      <c r="DX3204" s="38"/>
      <c r="DY3204" s="38"/>
      <c r="DZ3204" s="38"/>
    </row>
    <row r="3205" spans="1:130" ht="14" hidden="1" customHeight="1" outlineLevel="1" x14ac:dyDescent="0.2">
      <c r="A3205" t="s">
        <v>1203</v>
      </c>
      <c r="B3205" t="s">
        <v>2940</v>
      </c>
      <c r="C3205" s="1">
        <f t="shared" si="1265"/>
        <v>111932</v>
      </c>
      <c r="D3205" s="3">
        <f>IF(N3205&gt;0, RANK(N3205,(N3205:P3205,Q3205:AE3205)),0)</f>
        <v>2</v>
      </c>
      <c r="E3205" s="3">
        <f>IF(O3205&gt;0,RANK(O3205,(N3205:P3205,Q3205:AE3205)),0)</f>
        <v>1</v>
      </c>
      <c r="F3205" s="3">
        <f>IF(P3205&gt;0,RANK(P3205,(N3205:P3205,Q3205:AE3205)),0)</f>
        <v>3</v>
      </c>
      <c r="G3205" s="1">
        <f t="shared" si="1252"/>
        <v>11389</v>
      </c>
      <c r="H3205" s="2">
        <f t="shared" si="1253"/>
        <v>0.10174927634635314</v>
      </c>
      <c r="I3205" s="2"/>
      <c r="J3205" s="2">
        <f t="shared" si="1266"/>
        <v>0.4416788764607083</v>
      </c>
      <c r="K3205" s="2">
        <f t="shared" si="1267"/>
        <v>0.54342815280706147</v>
      </c>
      <c r="L3205" s="2">
        <f t="shared" si="1268"/>
        <v>5.3514633884858666E-3</v>
      </c>
      <c r="M3205" s="2">
        <f t="shared" si="1269"/>
        <v>9.541507343744416E-3</v>
      </c>
      <c r="N3205" s="38">
        <v>49438</v>
      </c>
      <c r="O3205" s="38">
        <v>60827</v>
      </c>
      <c r="P3205" s="38">
        <v>599</v>
      </c>
      <c r="Q3205" s="38">
        <v>464</v>
      </c>
      <c r="R3205" s="38">
        <v>306</v>
      </c>
      <c r="S3205" s="38">
        <v>142</v>
      </c>
      <c r="T3205" s="38">
        <v>54</v>
      </c>
      <c r="U3205" s="38">
        <v>75</v>
      </c>
      <c r="V3205" s="38"/>
      <c r="W3205" s="38">
        <v>0</v>
      </c>
      <c r="X3205" s="38">
        <v>27</v>
      </c>
      <c r="Y3205" s="38"/>
      <c r="Z3205" s="38"/>
      <c r="AA3205" s="38"/>
      <c r="AB3205" s="38"/>
      <c r="AC3205" s="38"/>
      <c r="AD3205" s="38"/>
      <c r="AE3205" s="38"/>
      <c r="AF3205" s="38"/>
      <c r="AG3205" s="38"/>
      <c r="AH3205" s="38"/>
      <c r="AI3205" s="38"/>
      <c r="AJ3205" s="38"/>
      <c r="AK3205" s="38"/>
      <c r="AL3205" s="38"/>
      <c r="AM3205" s="38"/>
      <c r="AN3205" s="38"/>
      <c r="AO3205" s="38"/>
      <c r="AP3205" s="38"/>
      <c r="AQ3205" s="38"/>
      <c r="AR3205" s="38"/>
      <c r="AS3205" s="38"/>
      <c r="AT3205" s="38"/>
      <c r="AU3205" s="38"/>
      <c r="AV3205" s="38"/>
      <c r="AW3205" s="38"/>
      <c r="AX3205" s="38"/>
      <c r="AY3205" s="38"/>
      <c r="BA3205" s="3">
        <f>IF(Q3205&gt;0,RANK(Q3205,(N3205:P3205,Q3205:AE3205)),0)</f>
        <v>4</v>
      </c>
      <c r="BB3205" s="3">
        <f>IF(R3205&gt;0,RANK(R3205,(N3205:P3205,Q3205:AE3205)),0)</f>
        <v>5</v>
      </c>
      <c r="BC3205" s="3">
        <f>IF(S3205&gt;0,RANK(S3205,(N3205:P3205,Q3205:AE3205)),0)</f>
        <v>6</v>
      </c>
      <c r="BD3205" s="3">
        <f>IF(T3205&gt;0,RANK(T3205,(N3205:P3205,Q3205:AE3205)),0)</f>
        <v>8</v>
      </c>
      <c r="BE3205" s="2">
        <f t="shared" si="1270"/>
        <v>4.1453739770574991E-3</v>
      </c>
      <c r="BF3205" s="2">
        <f t="shared" si="1271"/>
        <v>2.7338026659042992E-3</v>
      </c>
      <c r="BG3205" s="2">
        <f t="shared" si="1272"/>
        <v>1.2686273809098382E-3</v>
      </c>
      <c r="BH3205" s="2">
        <f t="shared" si="1273"/>
        <v>4.8243576457134691E-4</v>
      </c>
      <c r="BJ3205" t="s">
        <v>1203</v>
      </c>
      <c r="BK3205" t="s">
        <v>2940</v>
      </c>
      <c r="BL3205">
        <v>8</v>
      </c>
      <c r="BN3205">
        <v>0</v>
      </c>
      <c r="BO3205" s="60">
        <v>55</v>
      </c>
      <c r="BP3205" s="62">
        <v>87</v>
      </c>
      <c r="BQ3205" s="66">
        <f t="shared" si="1274"/>
        <v>55087</v>
      </c>
      <c r="BR3205" s="66">
        <f t="shared" si="1264"/>
        <v>55087</v>
      </c>
      <c r="BS3205" s="3" t="s">
        <v>3083</v>
      </c>
      <c r="CU3205" s="38"/>
      <c r="CV3205" s="38"/>
      <c r="CW3205" s="38"/>
      <c r="CX3205" s="38"/>
      <c r="CY3205" s="38"/>
      <c r="CZ3205" s="38"/>
      <c r="DA3205" s="38"/>
      <c r="DB3205" s="38"/>
      <c r="DC3205" s="38"/>
      <c r="DD3205" s="38"/>
      <c r="DE3205" s="38"/>
      <c r="DF3205" s="38"/>
      <c r="DG3205" s="38"/>
      <c r="DH3205" s="38"/>
      <c r="DI3205" s="38"/>
      <c r="DJ3205" s="38"/>
      <c r="DK3205" s="38"/>
      <c r="DL3205" s="38"/>
      <c r="DM3205" s="38"/>
      <c r="DN3205" s="38"/>
      <c r="DO3205" s="38"/>
      <c r="DP3205" s="38"/>
      <c r="DQ3205" s="38"/>
      <c r="DR3205" s="38"/>
      <c r="DS3205" s="38"/>
      <c r="DT3205" s="38"/>
      <c r="DU3205" s="38"/>
      <c r="DW3205" s="38"/>
      <c r="DX3205" s="38"/>
      <c r="DY3205" s="38"/>
      <c r="DZ3205" s="38"/>
    </row>
    <row r="3206" spans="1:130" ht="14" hidden="1" customHeight="1" outlineLevel="1" x14ac:dyDescent="0.2">
      <c r="A3206" t="s">
        <v>4</v>
      </c>
      <c r="B3206" t="s">
        <v>2940</v>
      </c>
      <c r="C3206" s="1">
        <f t="shared" si="1265"/>
        <v>63472</v>
      </c>
      <c r="D3206" s="3">
        <f>IF(N3206&gt;0, RANK(N3206,(N3206:P3206,Q3206:AE3206)),0)</f>
        <v>2</v>
      </c>
      <c r="E3206" s="3">
        <f>IF(O3206&gt;0,RANK(O3206,(N3206:P3206,Q3206:AE3206)),0)</f>
        <v>1</v>
      </c>
      <c r="F3206" s="3">
        <f>IF(P3206&gt;0,RANK(P3206,(N3206:P3206,Q3206:AE3206)),0)</f>
        <v>3</v>
      </c>
      <c r="G3206" s="1">
        <f t="shared" si="1252"/>
        <v>6630</v>
      </c>
      <c r="H3206" s="2">
        <f t="shared" si="1253"/>
        <v>0.1044555079405092</v>
      </c>
      <c r="I3206" s="2"/>
      <c r="J3206" s="2">
        <f t="shared" si="1266"/>
        <v>0.43915427275018903</v>
      </c>
      <c r="K3206" s="2">
        <f t="shared" si="1267"/>
        <v>0.54360978069069821</v>
      </c>
      <c r="L3206" s="2">
        <f t="shared" si="1268"/>
        <v>4.4901688933703049E-3</v>
      </c>
      <c r="M3206" s="2">
        <f t="shared" si="1269"/>
        <v>1.2745777665742454E-2</v>
      </c>
      <c r="N3206" s="38">
        <v>27874</v>
      </c>
      <c r="O3206" s="38">
        <v>34504</v>
      </c>
      <c r="P3206" s="38">
        <v>285</v>
      </c>
      <c r="Q3206" s="38">
        <v>225</v>
      </c>
      <c r="R3206" s="38">
        <v>192</v>
      </c>
      <c r="S3206" s="38">
        <v>68</v>
      </c>
      <c r="T3206" s="38">
        <v>20</v>
      </c>
      <c r="U3206" s="38">
        <v>31</v>
      </c>
      <c r="V3206" s="38"/>
      <c r="W3206" s="38">
        <v>252</v>
      </c>
      <c r="X3206" s="38">
        <v>21</v>
      </c>
      <c r="Y3206" s="38"/>
      <c r="Z3206" s="38"/>
      <c r="AA3206" s="38"/>
      <c r="AB3206" s="38"/>
      <c r="AC3206" s="38"/>
      <c r="AD3206" s="38"/>
      <c r="AE3206" s="38"/>
      <c r="AF3206" s="38"/>
      <c r="AG3206" s="38"/>
      <c r="AH3206" s="38"/>
      <c r="AI3206" s="38"/>
      <c r="AJ3206" s="38"/>
      <c r="AK3206" s="38"/>
      <c r="AL3206" s="38"/>
      <c r="AM3206" s="38"/>
      <c r="AN3206" s="38"/>
      <c r="AO3206" s="38"/>
      <c r="AP3206" s="38"/>
      <c r="AQ3206" s="38"/>
      <c r="AR3206" s="38"/>
      <c r="AS3206" s="38"/>
      <c r="AT3206" s="38"/>
      <c r="AU3206" s="38"/>
      <c r="AV3206" s="38"/>
      <c r="AW3206" s="38"/>
      <c r="AX3206" s="38"/>
      <c r="AY3206" s="38"/>
      <c r="BA3206" s="3">
        <f>IF(Q3206&gt;0,RANK(Q3206,(N3206:P3206,Q3206:AE3206)),0)</f>
        <v>5</v>
      </c>
      <c r="BB3206" s="3">
        <f>IF(R3206&gt;0,RANK(R3206,(N3206:P3206,Q3206:AE3206)),0)</f>
        <v>6</v>
      </c>
      <c r="BC3206" s="3">
        <f>IF(S3206&gt;0,RANK(S3206,(N3206:P3206,Q3206:AE3206)),0)</f>
        <v>7</v>
      </c>
      <c r="BD3206" s="3">
        <f>IF(T3206&gt;0,RANK(T3206,(N3206:P3206,Q3206:AE3206)),0)</f>
        <v>10</v>
      </c>
      <c r="BE3206" s="2">
        <f t="shared" si="1270"/>
        <v>3.5448701789765565E-3</v>
      </c>
      <c r="BF3206" s="2">
        <f t="shared" si="1271"/>
        <v>3.0249558860599951E-3</v>
      </c>
      <c r="BG3206" s="2">
        <f t="shared" si="1272"/>
        <v>1.0713385429795815E-3</v>
      </c>
      <c r="BH3206" s="2">
        <f t="shared" si="1273"/>
        <v>3.1509957146458279E-4</v>
      </c>
      <c r="BJ3206" t="s">
        <v>4</v>
      </c>
      <c r="BK3206" t="s">
        <v>2940</v>
      </c>
      <c r="BL3206">
        <v>6</v>
      </c>
      <c r="BN3206">
        <v>0</v>
      </c>
      <c r="BO3206" s="60">
        <v>55</v>
      </c>
      <c r="BP3206" s="62">
        <v>89</v>
      </c>
      <c r="BQ3206" s="66">
        <f t="shared" si="1274"/>
        <v>55089</v>
      </c>
      <c r="BR3206" s="66">
        <f t="shared" si="1264"/>
        <v>55089</v>
      </c>
      <c r="BS3206" s="3" t="s">
        <v>3083</v>
      </c>
      <c r="CU3206" s="38"/>
      <c r="CV3206" s="38"/>
      <c r="CW3206" s="38"/>
      <c r="CX3206" s="38"/>
      <c r="CY3206" s="38"/>
      <c r="CZ3206" s="38"/>
      <c r="DA3206" s="38"/>
      <c r="DB3206" s="38"/>
      <c r="DC3206" s="38"/>
      <c r="DD3206" s="38"/>
      <c r="DE3206" s="38"/>
      <c r="DF3206" s="38"/>
      <c r="DG3206" s="38"/>
      <c r="DH3206" s="38"/>
      <c r="DI3206" s="38"/>
      <c r="DJ3206" s="38"/>
      <c r="DK3206" s="38"/>
      <c r="DL3206" s="38"/>
      <c r="DM3206" s="38"/>
      <c r="DN3206" s="38"/>
      <c r="DO3206" s="38"/>
      <c r="DP3206" s="38"/>
      <c r="DQ3206" s="38"/>
      <c r="DR3206" s="38"/>
      <c r="DS3206" s="38"/>
      <c r="DT3206" s="38"/>
      <c r="DU3206" s="38"/>
      <c r="DW3206" s="38"/>
      <c r="DX3206" s="38"/>
      <c r="DY3206" s="38"/>
      <c r="DZ3206" s="38"/>
    </row>
    <row r="3207" spans="1:130" ht="14" hidden="1" customHeight="1" outlineLevel="1" x14ac:dyDescent="0.2">
      <c r="A3207" t="s">
        <v>996</v>
      </c>
      <c r="B3207" t="s">
        <v>2940</v>
      </c>
      <c r="C3207" s="1">
        <f t="shared" si="1265"/>
        <v>4354</v>
      </c>
      <c r="D3207" s="3">
        <f>IF(N3207&gt;0, RANK(N3207,(N3207:P3207,Q3207:AE3207)),0)</f>
        <v>2</v>
      </c>
      <c r="E3207" s="3">
        <f>IF(O3207&gt;0,RANK(O3207,(N3207:P3207,Q3207:AE3207)),0)</f>
        <v>1</v>
      </c>
      <c r="F3207" s="3">
        <f>IF(P3207&gt;0,RANK(P3207,(N3207:P3207,Q3207:AE3207)),0)</f>
        <v>3</v>
      </c>
      <c r="G3207" s="1">
        <f t="shared" si="1252"/>
        <v>1275</v>
      </c>
      <c r="H3207" s="2">
        <f t="shared" si="1253"/>
        <v>0.2928341754708314</v>
      </c>
      <c r="I3207" s="2"/>
      <c r="J3207" s="2">
        <f t="shared" si="1266"/>
        <v>0.34979329352319705</v>
      </c>
      <c r="K3207" s="2">
        <f t="shared" si="1267"/>
        <v>0.64262746899402845</v>
      </c>
      <c r="L3207" s="2">
        <f t="shared" si="1268"/>
        <v>2.5264124942581535E-3</v>
      </c>
      <c r="M3207" s="2">
        <f t="shared" si="1269"/>
        <v>5.052824988516294E-3</v>
      </c>
      <c r="N3207" s="38">
        <v>1523</v>
      </c>
      <c r="O3207" s="38">
        <v>2798</v>
      </c>
      <c r="P3207" s="38">
        <v>11</v>
      </c>
      <c r="Q3207" s="38">
        <v>9</v>
      </c>
      <c r="R3207" s="38">
        <v>5</v>
      </c>
      <c r="S3207" s="38">
        <v>4</v>
      </c>
      <c r="T3207" s="38">
        <v>1</v>
      </c>
      <c r="U3207" s="38">
        <v>3</v>
      </c>
      <c r="V3207" s="38"/>
      <c r="W3207" s="38">
        <v>0</v>
      </c>
      <c r="X3207" s="38">
        <v>0</v>
      </c>
      <c r="Y3207" s="38"/>
      <c r="Z3207" s="38"/>
      <c r="AA3207" s="38"/>
      <c r="AB3207" s="38"/>
      <c r="AC3207" s="38"/>
      <c r="AD3207" s="38"/>
      <c r="AE3207" s="38"/>
      <c r="AF3207" s="38"/>
      <c r="AG3207" s="38"/>
      <c r="AH3207" s="38"/>
      <c r="AI3207" s="38"/>
      <c r="AJ3207" s="38"/>
      <c r="AK3207" s="38"/>
      <c r="AL3207" s="38"/>
      <c r="AM3207" s="38"/>
      <c r="AN3207" s="38"/>
      <c r="AO3207" s="38"/>
      <c r="AP3207" s="38"/>
      <c r="AQ3207" s="38"/>
      <c r="AR3207" s="38"/>
      <c r="AS3207" s="38"/>
      <c r="AT3207" s="38"/>
      <c r="AU3207" s="38"/>
      <c r="AV3207" s="38"/>
      <c r="AW3207" s="38"/>
      <c r="AX3207" s="38"/>
      <c r="AY3207" s="38"/>
      <c r="BA3207" s="3">
        <f>IF(Q3207&gt;0,RANK(Q3207,(N3207:P3207,Q3207:AE3207)),0)</f>
        <v>4</v>
      </c>
      <c r="BB3207" s="3">
        <f>IF(R3207&gt;0,RANK(R3207,(N3207:P3207,Q3207:AE3207)),0)</f>
        <v>5</v>
      </c>
      <c r="BC3207" s="3">
        <f>IF(S3207&gt;0,RANK(S3207,(N3207:P3207,Q3207:AE3207)),0)</f>
        <v>6</v>
      </c>
      <c r="BD3207" s="3">
        <f>IF(T3207&gt;0,RANK(T3207,(N3207:P3207,Q3207:AE3207)),0)</f>
        <v>8</v>
      </c>
      <c r="BE3207" s="2">
        <f t="shared" si="1270"/>
        <v>2.0670647680293983E-3</v>
      </c>
      <c r="BF3207" s="2">
        <f t="shared" si="1271"/>
        <v>1.1483693155718878E-3</v>
      </c>
      <c r="BG3207" s="2">
        <f t="shared" si="1272"/>
        <v>9.1869545245751034E-4</v>
      </c>
      <c r="BH3207" s="2">
        <f t="shared" si="1273"/>
        <v>2.2967386311437759E-4</v>
      </c>
      <c r="BJ3207" t="s">
        <v>996</v>
      </c>
      <c r="BK3207" t="s">
        <v>2940</v>
      </c>
      <c r="BL3207">
        <v>3</v>
      </c>
      <c r="BN3207">
        <v>0</v>
      </c>
      <c r="BO3207" s="60">
        <v>55</v>
      </c>
      <c r="BP3207" s="62">
        <v>91</v>
      </c>
      <c r="BQ3207" s="66">
        <f t="shared" si="1274"/>
        <v>55091</v>
      </c>
      <c r="BR3207" s="66">
        <f t="shared" si="1264"/>
        <v>55091</v>
      </c>
      <c r="BS3207" s="3" t="s">
        <v>3083</v>
      </c>
      <c r="CU3207" s="38"/>
      <c r="CV3207" s="38"/>
      <c r="CW3207" s="38"/>
      <c r="CX3207" s="38"/>
      <c r="CY3207" s="38"/>
      <c r="CZ3207" s="38"/>
      <c r="DA3207" s="38"/>
      <c r="DB3207" s="38"/>
      <c r="DC3207" s="38"/>
      <c r="DD3207" s="38"/>
      <c r="DE3207" s="38"/>
      <c r="DF3207" s="38"/>
      <c r="DG3207" s="38"/>
      <c r="DH3207" s="38"/>
      <c r="DI3207" s="38"/>
      <c r="DJ3207" s="38"/>
      <c r="DK3207" s="38"/>
      <c r="DL3207" s="38"/>
      <c r="DM3207" s="38"/>
      <c r="DN3207" s="38"/>
      <c r="DO3207" s="38"/>
      <c r="DP3207" s="38"/>
      <c r="DQ3207" s="38"/>
      <c r="DR3207" s="38"/>
      <c r="DS3207" s="38"/>
      <c r="DT3207" s="38"/>
      <c r="DU3207" s="38"/>
      <c r="DW3207" s="38"/>
      <c r="DX3207" s="38"/>
      <c r="DY3207" s="38"/>
      <c r="DZ3207" s="38"/>
    </row>
    <row r="3208" spans="1:130" ht="14" hidden="1" customHeight="1" outlineLevel="1" x14ac:dyDescent="0.2">
      <c r="A3208" t="s">
        <v>1729</v>
      </c>
      <c r="B3208" t="s">
        <v>2940</v>
      </c>
      <c r="C3208" s="1">
        <f t="shared" si="1265"/>
        <v>25392</v>
      </c>
      <c r="D3208" s="3">
        <f>IF(N3208&gt;0, RANK(N3208,(N3208:P3208,Q3208:AE3208)),0)</f>
        <v>2</v>
      </c>
      <c r="E3208" s="3">
        <f>IF(O3208&gt;0,RANK(O3208,(N3208:P3208,Q3208:AE3208)),0)</f>
        <v>1</v>
      </c>
      <c r="F3208" s="3">
        <f>IF(P3208&gt;0,RANK(P3208,(N3208:P3208,Q3208:AE3208)),0)</f>
        <v>3</v>
      </c>
      <c r="G3208" s="1">
        <f t="shared" ref="G3208:G3258" si="1275">IF(C3208&gt;0,MAX(N3208:P3208)-LARGE(N3208:P3208,2),0)</f>
        <v>4246</v>
      </c>
      <c r="H3208" s="2">
        <f t="shared" ref="H3208:H3258" si="1276">IF(C3208&gt;0,G3208/C3208,0)</f>
        <v>0.16721802142407058</v>
      </c>
      <c r="I3208" s="2"/>
      <c r="J3208" s="2">
        <f t="shared" si="1266"/>
        <v>0.40055923125393827</v>
      </c>
      <c r="K3208" s="2">
        <f t="shared" si="1267"/>
        <v>0.56777725267800883</v>
      </c>
      <c r="L3208" s="2">
        <f t="shared" si="1268"/>
        <v>1.3705103969754254E-2</v>
      </c>
      <c r="M3208" s="2">
        <f t="shared" si="1269"/>
        <v>1.7958412098298591E-2</v>
      </c>
      <c r="N3208" s="38">
        <v>10171</v>
      </c>
      <c r="O3208" s="38">
        <v>14417</v>
      </c>
      <c r="P3208" s="38">
        <v>348</v>
      </c>
      <c r="Q3208" s="38">
        <v>101</v>
      </c>
      <c r="R3208" s="38">
        <v>186</v>
      </c>
      <c r="S3208" s="38">
        <v>49</v>
      </c>
      <c r="T3208" s="38">
        <v>20</v>
      </c>
      <c r="U3208" s="38">
        <v>28</v>
      </c>
      <c r="V3208" s="38"/>
      <c r="W3208" s="38">
        <v>58</v>
      </c>
      <c r="X3208" s="38">
        <v>14</v>
      </c>
      <c r="Y3208" s="38"/>
      <c r="Z3208" s="38"/>
      <c r="AA3208" s="38"/>
      <c r="AB3208" s="38"/>
      <c r="AC3208" s="38"/>
      <c r="AD3208" s="38"/>
      <c r="AE3208" s="38"/>
      <c r="AF3208" s="38"/>
      <c r="AG3208" s="38"/>
      <c r="AH3208" s="38"/>
      <c r="AI3208" s="38"/>
      <c r="AJ3208" s="38"/>
      <c r="AK3208" s="38"/>
      <c r="AL3208" s="38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BA3208" s="3">
        <f>IF(Q3208&gt;0,RANK(Q3208,(N3208:P3208,Q3208:AE3208)),0)</f>
        <v>5</v>
      </c>
      <c r="BB3208" s="3">
        <f>IF(R3208&gt;0,RANK(R3208,(N3208:P3208,Q3208:AE3208)),0)</f>
        <v>4</v>
      </c>
      <c r="BC3208" s="3">
        <f>IF(S3208&gt;0,RANK(S3208,(N3208:P3208,Q3208:AE3208)),0)</f>
        <v>7</v>
      </c>
      <c r="BD3208" s="3">
        <f>IF(T3208&gt;0,RANK(T3208,(N3208:P3208,Q3208:AE3208)),0)</f>
        <v>9</v>
      </c>
      <c r="BE3208" s="2">
        <f t="shared" si="1270"/>
        <v>3.9776307498424705E-3</v>
      </c>
      <c r="BF3208" s="2">
        <f t="shared" si="1271"/>
        <v>7.3251417769376178E-3</v>
      </c>
      <c r="BG3208" s="2">
        <f t="shared" si="1272"/>
        <v>1.9297416509136737E-3</v>
      </c>
      <c r="BH3208" s="2">
        <f t="shared" si="1273"/>
        <v>7.8764965343415246E-4</v>
      </c>
      <c r="BJ3208" t="s">
        <v>1729</v>
      </c>
      <c r="BK3208" t="s">
        <v>2940</v>
      </c>
      <c r="BL3208">
        <v>3</v>
      </c>
      <c r="BN3208">
        <v>0</v>
      </c>
      <c r="BO3208" s="60">
        <v>55</v>
      </c>
      <c r="BP3208" s="62">
        <v>93</v>
      </c>
      <c r="BQ3208" s="66">
        <f t="shared" si="1274"/>
        <v>55093</v>
      </c>
      <c r="BR3208" s="66">
        <f t="shared" si="1264"/>
        <v>55093</v>
      </c>
      <c r="BS3208" s="3" t="s">
        <v>3083</v>
      </c>
      <c r="CU3208" s="38"/>
      <c r="CV3208" s="38"/>
      <c r="CW3208" s="38"/>
      <c r="CX3208" s="38"/>
      <c r="CY3208" s="38"/>
      <c r="CZ3208" s="38"/>
      <c r="DA3208" s="38"/>
      <c r="DB3208" s="38"/>
      <c r="DC3208" s="38"/>
      <c r="DD3208" s="38"/>
      <c r="DE3208" s="38"/>
      <c r="DF3208" s="38"/>
      <c r="DG3208" s="38"/>
      <c r="DH3208" s="38"/>
      <c r="DI3208" s="38"/>
      <c r="DJ3208" s="38"/>
      <c r="DK3208" s="38"/>
      <c r="DL3208" s="38"/>
      <c r="DM3208" s="38"/>
      <c r="DN3208" s="38"/>
      <c r="DO3208" s="38"/>
      <c r="DP3208" s="38"/>
      <c r="DQ3208" s="38"/>
      <c r="DR3208" s="38"/>
      <c r="DS3208" s="38"/>
      <c r="DT3208" s="38"/>
      <c r="DU3208" s="38"/>
      <c r="DW3208" s="38"/>
      <c r="DX3208" s="38"/>
      <c r="DY3208" s="38"/>
      <c r="DZ3208" s="38"/>
    </row>
    <row r="3209" spans="1:130" ht="14" hidden="1" customHeight="1" outlineLevel="1" x14ac:dyDescent="0.2">
      <c r="A3209" t="s">
        <v>860</v>
      </c>
      <c r="B3209" t="s">
        <v>2940</v>
      </c>
      <c r="C3209" s="1">
        <f t="shared" si="1265"/>
        <v>28222</v>
      </c>
      <c r="D3209" s="3">
        <f>IF(N3209&gt;0, RANK(N3209,(N3209:P3209,Q3209:AE3209)),0)</f>
        <v>2</v>
      </c>
      <c r="E3209" s="3">
        <f>IF(O3209&gt;0,RANK(O3209,(N3209:P3209,Q3209:AE3209)),0)</f>
        <v>1</v>
      </c>
      <c r="F3209" s="3">
        <f>IF(P3209&gt;0,RANK(P3209,(N3209:P3209,Q3209:AE3209)),0)</f>
        <v>3</v>
      </c>
      <c r="G3209" s="1">
        <f t="shared" si="1275"/>
        <v>8729</v>
      </c>
      <c r="H3209" s="2">
        <f t="shared" si="1276"/>
        <v>0.3092977110055985</v>
      </c>
      <c r="I3209" s="2"/>
      <c r="J3209" s="2">
        <f t="shared" si="1266"/>
        <v>0.33899085819573382</v>
      </c>
      <c r="K3209" s="2">
        <f t="shared" si="1267"/>
        <v>0.64828856920133227</v>
      </c>
      <c r="L3209" s="2">
        <f t="shared" si="1268"/>
        <v>4.818935582169938E-3</v>
      </c>
      <c r="M3209" s="2">
        <f t="shared" si="1269"/>
        <v>7.9016370207639734E-3</v>
      </c>
      <c r="N3209" s="38">
        <v>9567</v>
      </c>
      <c r="O3209" s="38">
        <v>18296</v>
      </c>
      <c r="P3209" s="38">
        <v>136</v>
      </c>
      <c r="Q3209" s="38">
        <v>86</v>
      </c>
      <c r="R3209" s="38">
        <v>65</v>
      </c>
      <c r="S3209" s="38">
        <v>47</v>
      </c>
      <c r="T3209" s="38">
        <v>12</v>
      </c>
      <c r="U3209" s="38">
        <v>3</v>
      </c>
      <c r="V3209" s="38"/>
      <c r="W3209" s="38">
        <v>1</v>
      </c>
      <c r="X3209" s="38">
        <v>9</v>
      </c>
      <c r="Y3209" s="38"/>
      <c r="Z3209" s="38"/>
      <c r="AA3209" s="38"/>
      <c r="AB3209" s="38"/>
      <c r="AC3209" s="38"/>
      <c r="AD3209" s="38"/>
      <c r="AE3209" s="38"/>
      <c r="AF3209" s="38"/>
      <c r="AG3209" s="38"/>
      <c r="AH3209" s="38"/>
      <c r="AI3209" s="38"/>
      <c r="AJ3209" s="38"/>
      <c r="AK3209" s="38"/>
      <c r="AL3209" s="38"/>
      <c r="AM3209" s="38"/>
      <c r="AN3209" s="38"/>
      <c r="AO3209" s="38"/>
      <c r="AP3209" s="38"/>
      <c r="AQ3209" s="38"/>
      <c r="AR3209" s="38"/>
      <c r="AS3209" s="38"/>
      <c r="AT3209" s="38"/>
      <c r="AU3209" s="38"/>
      <c r="AV3209" s="38"/>
      <c r="AW3209" s="38"/>
      <c r="AX3209" s="38"/>
      <c r="AY3209" s="38"/>
      <c r="BA3209" s="3">
        <f>IF(Q3209&gt;0,RANK(Q3209,(N3209:P3209,Q3209:AE3209)),0)</f>
        <v>4</v>
      </c>
      <c r="BB3209" s="3">
        <f>IF(R3209&gt;0,RANK(R3209,(N3209:P3209,Q3209:AE3209)),0)</f>
        <v>5</v>
      </c>
      <c r="BC3209" s="3">
        <f>IF(S3209&gt;0,RANK(S3209,(N3209:P3209,Q3209:AE3209)),0)</f>
        <v>6</v>
      </c>
      <c r="BD3209" s="3">
        <f>IF(T3209&gt;0,RANK(T3209,(N3209:P3209,Q3209:AE3209)),0)</f>
        <v>7</v>
      </c>
      <c r="BE3209" s="2">
        <f t="shared" si="1270"/>
        <v>3.0472680887251081E-3</v>
      </c>
      <c r="BF3209" s="2">
        <f t="shared" si="1271"/>
        <v>2.3031677414782794E-3</v>
      </c>
      <c r="BG3209" s="2">
        <f t="shared" si="1272"/>
        <v>1.6653674438381406E-3</v>
      </c>
      <c r="BH3209" s="2">
        <f t="shared" si="1273"/>
        <v>4.2520019842675927E-4</v>
      </c>
      <c r="BJ3209" t="s">
        <v>860</v>
      </c>
      <c r="BK3209" t="s">
        <v>2940</v>
      </c>
      <c r="BL3209">
        <v>7</v>
      </c>
      <c r="BN3209">
        <v>0</v>
      </c>
      <c r="BO3209" s="60">
        <v>55</v>
      </c>
      <c r="BP3209" s="62">
        <v>95</v>
      </c>
      <c r="BQ3209" s="66">
        <f t="shared" si="1274"/>
        <v>55095</v>
      </c>
      <c r="BR3209" s="66">
        <f t="shared" si="1264"/>
        <v>55095</v>
      </c>
      <c r="BS3209" s="3" t="s">
        <v>3083</v>
      </c>
      <c r="CU3209" s="38"/>
      <c r="CV3209" s="38"/>
      <c r="CW3209" s="38"/>
      <c r="CX3209" s="38"/>
      <c r="CY3209" s="38"/>
      <c r="CZ3209" s="38"/>
      <c r="DA3209" s="38"/>
      <c r="DB3209" s="38"/>
      <c r="DC3209" s="38"/>
      <c r="DD3209" s="38"/>
      <c r="DE3209" s="38"/>
      <c r="DF3209" s="38"/>
      <c r="DG3209" s="38"/>
      <c r="DH3209" s="38"/>
      <c r="DI3209" s="38"/>
      <c r="DJ3209" s="38"/>
      <c r="DK3209" s="38"/>
      <c r="DL3209" s="38"/>
      <c r="DM3209" s="38"/>
      <c r="DN3209" s="38"/>
      <c r="DO3209" s="38"/>
      <c r="DP3209" s="38"/>
      <c r="DQ3209" s="38"/>
      <c r="DR3209" s="38"/>
      <c r="DS3209" s="38"/>
      <c r="DT3209" s="38"/>
      <c r="DU3209" s="38"/>
      <c r="DW3209" s="38"/>
      <c r="DX3209" s="38"/>
      <c r="DY3209" s="38"/>
      <c r="DZ3209" s="38"/>
    </row>
    <row r="3210" spans="1:130" ht="14" hidden="1" customHeight="1" outlineLevel="1" x14ac:dyDescent="0.2">
      <c r="A3210" t="s">
        <v>2056</v>
      </c>
      <c r="B3210" t="s">
        <v>2940</v>
      </c>
      <c r="C3210" s="1">
        <f t="shared" si="1265"/>
        <v>43258</v>
      </c>
      <c r="D3210" s="3">
        <f>IF(N3210&gt;0, RANK(N3210,(N3210:P3210,Q3210:AE3210)),0)</f>
        <v>1</v>
      </c>
      <c r="E3210" s="3">
        <f>IF(O3210&gt;0,RANK(O3210,(N3210:P3210,Q3210:AE3210)),0)</f>
        <v>2</v>
      </c>
      <c r="F3210" s="3">
        <f>IF(P3210&gt;0,RANK(P3210,(N3210:P3210,Q3210:AE3210)),0)</f>
        <v>3</v>
      </c>
      <c r="G3210" s="1">
        <f t="shared" si="1275"/>
        <v>516</v>
      </c>
      <c r="H3210" s="2">
        <f t="shared" si="1276"/>
        <v>1.1928429423459244E-2</v>
      </c>
      <c r="I3210" s="2"/>
      <c r="J3210" s="2">
        <f t="shared" si="1266"/>
        <v>0.49708724397799253</v>
      </c>
      <c r="K3210" s="2">
        <f t="shared" si="1267"/>
        <v>0.48515881455453325</v>
      </c>
      <c r="L3210" s="2">
        <f t="shared" si="1268"/>
        <v>5.6405751537287902E-3</v>
      </c>
      <c r="M3210" s="2">
        <f t="shared" si="1269"/>
        <v>1.2113366313745431E-2</v>
      </c>
      <c r="N3210" s="38">
        <v>21503</v>
      </c>
      <c r="O3210" s="38">
        <v>20987</v>
      </c>
      <c r="P3210" s="38">
        <v>244</v>
      </c>
      <c r="Q3210" s="38">
        <v>149</v>
      </c>
      <c r="R3210" s="38">
        <v>130</v>
      </c>
      <c r="S3210" s="38">
        <v>51</v>
      </c>
      <c r="T3210" s="38">
        <v>25</v>
      </c>
      <c r="U3210" s="38">
        <v>69</v>
      </c>
      <c r="V3210" s="38"/>
      <c r="W3210" s="38">
        <v>87</v>
      </c>
      <c r="X3210" s="38">
        <v>13</v>
      </c>
      <c r="Y3210" s="38"/>
      <c r="Z3210" s="38"/>
      <c r="AA3210" s="38"/>
      <c r="AB3210" s="38"/>
      <c r="AC3210" s="38"/>
      <c r="AD3210" s="38"/>
      <c r="AE3210" s="38"/>
      <c r="AF3210" s="38"/>
      <c r="AG3210" s="38"/>
      <c r="AH3210" s="38"/>
      <c r="AI3210" s="38"/>
      <c r="AJ3210" s="38"/>
      <c r="AK3210" s="38"/>
      <c r="AL3210" s="38"/>
      <c r="AM3210" s="38"/>
      <c r="AN3210" s="38"/>
      <c r="AO3210" s="38"/>
      <c r="AP3210" s="38"/>
      <c r="AQ3210" s="38"/>
      <c r="AR3210" s="38"/>
      <c r="AS3210" s="38"/>
      <c r="AT3210" s="38"/>
      <c r="AU3210" s="38"/>
      <c r="AV3210" s="38"/>
      <c r="AW3210" s="38"/>
      <c r="AX3210" s="38"/>
      <c r="AY3210" s="38"/>
      <c r="BA3210" s="3">
        <f>IF(Q3210&gt;0,RANK(Q3210,(N3210:P3210,Q3210:AE3210)),0)</f>
        <v>4</v>
      </c>
      <c r="BB3210" s="3">
        <f>IF(R3210&gt;0,RANK(R3210,(N3210:P3210,Q3210:AE3210)),0)</f>
        <v>5</v>
      </c>
      <c r="BC3210" s="3">
        <f>IF(S3210&gt;0,RANK(S3210,(N3210:P3210,Q3210:AE3210)),0)</f>
        <v>8</v>
      </c>
      <c r="BD3210" s="3">
        <f>IF(T3210&gt;0,RANK(T3210,(N3210:P3210,Q3210:AE3210)),0)</f>
        <v>9</v>
      </c>
      <c r="BE3210" s="2">
        <f t="shared" si="1270"/>
        <v>3.4444495815802857E-3</v>
      </c>
      <c r="BF3210" s="2">
        <f t="shared" si="1271"/>
        <v>3.0052244671505851E-3</v>
      </c>
      <c r="BG3210" s="2">
        <f t="shared" si="1272"/>
        <v>1.1789726755744602E-3</v>
      </c>
      <c r="BH3210" s="2">
        <f t="shared" si="1273"/>
        <v>5.7792778214434321E-4</v>
      </c>
      <c r="BJ3210" t="s">
        <v>2056</v>
      </c>
      <c r="BK3210" t="s">
        <v>2940</v>
      </c>
      <c r="BL3210">
        <v>3</v>
      </c>
      <c r="BN3210">
        <v>0</v>
      </c>
      <c r="BO3210" s="60">
        <v>55</v>
      </c>
      <c r="BP3210" s="62">
        <v>97</v>
      </c>
      <c r="BQ3210" s="66">
        <f t="shared" si="1274"/>
        <v>55097</v>
      </c>
      <c r="BR3210" s="66">
        <f t="shared" si="1264"/>
        <v>55097</v>
      </c>
      <c r="BS3210" s="3" t="s">
        <v>3083</v>
      </c>
      <c r="CU3210" s="38"/>
      <c r="CV3210" s="38"/>
      <c r="CW3210" s="38"/>
      <c r="CX3210" s="38"/>
      <c r="CY3210" s="38"/>
      <c r="CZ3210" s="38"/>
      <c r="DA3210" s="38"/>
      <c r="DB3210" s="38"/>
      <c r="DC3210" s="38"/>
      <c r="DD3210" s="38"/>
      <c r="DE3210" s="38"/>
      <c r="DF3210" s="38"/>
      <c r="DG3210" s="38"/>
      <c r="DH3210" s="38"/>
      <c r="DI3210" s="38"/>
      <c r="DJ3210" s="38"/>
      <c r="DK3210" s="38"/>
      <c r="DL3210" s="38"/>
      <c r="DM3210" s="38"/>
      <c r="DN3210" s="38"/>
      <c r="DO3210" s="38"/>
      <c r="DP3210" s="38"/>
      <c r="DQ3210" s="38"/>
      <c r="DR3210" s="38"/>
      <c r="DS3210" s="38"/>
      <c r="DT3210" s="38"/>
      <c r="DU3210" s="38"/>
      <c r="DW3210" s="38"/>
      <c r="DX3210" s="38"/>
      <c r="DY3210" s="38"/>
      <c r="DZ3210" s="38"/>
    </row>
    <row r="3211" spans="1:130" ht="14" hidden="1" customHeight="1" outlineLevel="1" x14ac:dyDescent="0.2">
      <c r="A3211" t="s">
        <v>797</v>
      </c>
      <c r="B3211" t="s">
        <v>2940</v>
      </c>
      <c r="C3211" s="1">
        <f t="shared" si="1265"/>
        <v>8856</v>
      </c>
      <c r="D3211" s="3">
        <f>IF(N3211&gt;0, RANK(N3211,(N3211:P3211,Q3211:AE3211)),0)</f>
        <v>2</v>
      </c>
      <c r="E3211" s="3">
        <f>IF(O3211&gt;0,RANK(O3211,(N3211:P3211,Q3211:AE3211)),0)</f>
        <v>1</v>
      </c>
      <c r="F3211" s="3">
        <f>IF(P3211&gt;0,RANK(P3211,(N3211:P3211,Q3211:AE3211)),0)</f>
        <v>3</v>
      </c>
      <c r="G3211" s="1">
        <f t="shared" si="1275"/>
        <v>2758</v>
      </c>
      <c r="H3211" s="2">
        <f t="shared" si="1276"/>
        <v>0.31142728093947608</v>
      </c>
      <c r="I3211" s="2"/>
      <c r="J3211" s="2">
        <f t="shared" si="1266"/>
        <v>0.33931797651309847</v>
      </c>
      <c r="K3211" s="2">
        <f t="shared" si="1267"/>
        <v>0.6507452574525745</v>
      </c>
      <c r="L3211" s="2">
        <f t="shared" si="1268"/>
        <v>4.7425474254742545E-3</v>
      </c>
      <c r="M3211" s="2">
        <f t="shared" si="1269"/>
        <v>5.1942186088527725E-3</v>
      </c>
      <c r="N3211" s="38">
        <v>3005</v>
      </c>
      <c r="O3211" s="38">
        <v>5763</v>
      </c>
      <c r="P3211" s="38">
        <v>42</v>
      </c>
      <c r="Q3211" s="38">
        <v>18</v>
      </c>
      <c r="R3211" s="38">
        <v>13</v>
      </c>
      <c r="S3211" s="38">
        <v>11</v>
      </c>
      <c r="T3211" s="38">
        <v>2</v>
      </c>
      <c r="U3211" s="38">
        <v>2</v>
      </c>
      <c r="V3211" s="38"/>
      <c r="W3211" s="38">
        <v>0</v>
      </c>
      <c r="X3211" s="38">
        <v>0</v>
      </c>
      <c r="Y3211" s="38"/>
      <c r="Z3211" s="38"/>
      <c r="AA3211" s="38"/>
      <c r="AB3211" s="38"/>
      <c r="AC3211" s="38"/>
      <c r="AD3211" s="38"/>
      <c r="AE3211" s="38"/>
      <c r="AF3211" s="38"/>
      <c r="AG3211" s="38"/>
      <c r="AH3211" s="38"/>
      <c r="AI3211" s="38"/>
      <c r="AJ3211" s="38"/>
      <c r="AK3211" s="38"/>
      <c r="AL3211" s="38"/>
      <c r="AM3211" s="38"/>
      <c r="AN3211" s="38"/>
      <c r="AO3211" s="38"/>
      <c r="AP3211" s="38"/>
      <c r="AQ3211" s="38"/>
      <c r="AR3211" s="38"/>
      <c r="AS3211" s="38"/>
      <c r="AT3211" s="38"/>
      <c r="AU3211" s="38"/>
      <c r="AV3211" s="38"/>
      <c r="AW3211" s="38"/>
      <c r="AX3211" s="38"/>
      <c r="AY3211" s="38"/>
      <c r="BA3211" s="3">
        <f>IF(Q3211&gt;0,RANK(Q3211,(N3211:P3211,Q3211:AE3211)),0)</f>
        <v>4</v>
      </c>
      <c r="BB3211" s="3">
        <f>IF(R3211&gt;0,RANK(R3211,(N3211:P3211,Q3211:AE3211)),0)</f>
        <v>5</v>
      </c>
      <c r="BC3211" s="3">
        <f>IF(S3211&gt;0,RANK(S3211,(N3211:P3211,Q3211:AE3211)),0)</f>
        <v>6</v>
      </c>
      <c r="BD3211" s="3">
        <f>IF(T3211&gt;0,RANK(T3211,(N3211:P3211,Q3211:AE3211)),0)</f>
        <v>7</v>
      </c>
      <c r="BE3211" s="2">
        <f t="shared" si="1270"/>
        <v>2.0325203252032522E-3</v>
      </c>
      <c r="BF3211" s="2">
        <f t="shared" si="1271"/>
        <v>1.4679313459801265E-3</v>
      </c>
      <c r="BG3211" s="2">
        <f t="shared" si="1272"/>
        <v>1.2420957542908762E-3</v>
      </c>
      <c r="BH3211" s="2">
        <f t="shared" si="1273"/>
        <v>2.2583559168925022E-4</v>
      </c>
      <c r="BJ3211" t="s">
        <v>797</v>
      </c>
      <c r="BK3211" t="s">
        <v>2940</v>
      </c>
      <c r="BL3211">
        <v>7</v>
      </c>
      <c r="BN3211">
        <v>0</v>
      </c>
      <c r="BO3211" s="60">
        <v>55</v>
      </c>
      <c r="BP3211" s="62">
        <v>99</v>
      </c>
      <c r="BQ3211" s="66">
        <f t="shared" si="1274"/>
        <v>55099</v>
      </c>
      <c r="BR3211" s="66">
        <f t="shared" si="1264"/>
        <v>55099</v>
      </c>
      <c r="BS3211" s="3" t="s">
        <v>3083</v>
      </c>
      <c r="CU3211" s="38"/>
      <c r="CV3211" s="38"/>
      <c r="CW3211" s="38"/>
      <c r="CX3211" s="38"/>
      <c r="CY3211" s="38"/>
      <c r="CZ3211" s="38"/>
      <c r="DA3211" s="38"/>
      <c r="DB3211" s="38"/>
      <c r="DC3211" s="38"/>
      <c r="DD3211" s="38"/>
      <c r="DE3211" s="38"/>
      <c r="DF3211" s="38"/>
      <c r="DG3211" s="38"/>
      <c r="DH3211" s="38"/>
      <c r="DI3211" s="38"/>
      <c r="DJ3211" s="38"/>
      <c r="DK3211" s="38"/>
      <c r="DL3211" s="38"/>
      <c r="DM3211" s="38"/>
      <c r="DN3211" s="38"/>
      <c r="DO3211" s="38"/>
      <c r="DP3211" s="38"/>
      <c r="DQ3211" s="38"/>
      <c r="DR3211" s="38"/>
      <c r="DS3211" s="38"/>
      <c r="DT3211" s="38"/>
      <c r="DU3211" s="38"/>
      <c r="DW3211" s="38"/>
      <c r="DX3211" s="38"/>
      <c r="DY3211" s="38"/>
      <c r="DZ3211" s="38"/>
    </row>
    <row r="3212" spans="1:130" ht="14" hidden="1" customHeight="1" outlineLevel="1" x14ac:dyDescent="0.2">
      <c r="A3212" t="s">
        <v>1651</v>
      </c>
      <c r="B3212" t="s">
        <v>2940</v>
      </c>
      <c r="C3212" s="1">
        <f t="shared" si="1265"/>
        <v>107686</v>
      </c>
      <c r="D3212" s="3">
        <f>IF(N3212&gt;0, RANK(N3212,(N3212:P3212,Q3212:AE3212)),0)</f>
        <v>2</v>
      </c>
      <c r="E3212" s="3">
        <f>IF(O3212&gt;0,RANK(O3212,(N3212:P3212,Q3212:AE3212)),0)</f>
        <v>1</v>
      </c>
      <c r="F3212" s="3">
        <f>IF(P3212&gt;0,RANK(P3212,(N3212:P3212,Q3212:AE3212)),0)</f>
        <v>3</v>
      </c>
      <c r="G3212" s="1">
        <f t="shared" si="1275"/>
        <v>6626</v>
      </c>
      <c r="H3212" s="2">
        <f t="shared" si="1276"/>
        <v>6.1530746800884051E-2</v>
      </c>
      <c r="I3212" s="2"/>
      <c r="J3212" s="2">
        <f t="shared" si="1266"/>
        <v>0.4617220437197036</v>
      </c>
      <c r="K3212" s="2">
        <f t="shared" si="1267"/>
        <v>0.5232527905205876</v>
      </c>
      <c r="L3212" s="2">
        <f t="shared" si="1268"/>
        <v>4.5502665156102002E-3</v>
      </c>
      <c r="M3212" s="2">
        <f t="shared" si="1269"/>
        <v>1.0474899244098602E-2</v>
      </c>
      <c r="N3212" s="38">
        <v>49721</v>
      </c>
      <c r="O3212" s="38">
        <v>56347</v>
      </c>
      <c r="P3212" s="38">
        <v>490</v>
      </c>
      <c r="Q3212" s="38">
        <v>285</v>
      </c>
      <c r="R3212" s="38">
        <v>341</v>
      </c>
      <c r="S3212" s="38">
        <v>106</v>
      </c>
      <c r="T3212" s="38">
        <v>48</v>
      </c>
      <c r="U3212" s="38">
        <v>64</v>
      </c>
      <c r="V3212" s="38"/>
      <c r="W3212" s="38">
        <v>271</v>
      </c>
      <c r="X3212" s="38">
        <v>13</v>
      </c>
      <c r="Y3212" s="38"/>
      <c r="Z3212" s="38"/>
      <c r="AA3212" s="38"/>
      <c r="AB3212" s="38"/>
      <c r="AC3212" s="38"/>
      <c r="AD3212" s="38"/>
      <c r="AE3212" s="38"/>
      <c r="AF3212" s="38"/>
      <c r="AG3212" s="38"/>
      <c r="AH3212" s="38"/>
      <c r="AI3212" s="38"/>
      <c r="AJ3212" s="38"/>
      <c r="AK3212" s="38"/>
      <c r="AL3212" s="38"/>
      <c r="AM3212" s="38"/>
      <c r="AN3212" s="38"/>
      <c r="AO3212" s="38"/>
      <c r="AP3212" s="38"/>
      <c r="AQ3212" s="38"/>
      <c r="AR3212" s="38"/>
      <c r="AS3212" s="38"/>
      <c r="AT3212" s="38"/>
      <c r="AU3212" s="38"/>
      <c r="AV3212" s="38"/>
      <c r="AW3212" s="38"/>
      <c r="AX3212" s="38"/>
      <c r="AY3212" s="38"/>
      <c r="BA3212" s="3">
        <f>IF(Q3212&gt;0,RANK(Q3212,(N3212:P3212,Q3212:AE3212)),0)</f>
        <v>5</v>
      </c>
      <c r="BB3212" s="3">
        <f>IF(R3212&gt;0,RANK(R3212,(N3212:P3212,Q3212:AE3212)),0)</f>
        <v>4</v>
      </c>
      <c r="BC3212" s="3">
        <f>IF(S3212&gt;0,RANK(S3212,(N3212:P3212,Q3212:AE3212)),0)</f>
        <v>7</v>
      </c>
      <c r="BD3212" s="3">
        <f>IF(T3212&gt;0,RANK(T3212,(N3212:P3212,Q3212:AE3212)),0)</f>
        <v>9</v>
      </c>
      <c r="BE3212" s="2">
        <f t="shared" si="1270"/>
        <v>2.6465835856100141E-3</v>
      </c>
      <c r="BF3212" s="2">
        <f t="shared" si="1271"/>
        <v>3.1666140445368945E-3</v>
      </c>
      <c r="BG3212" s="2">
        <f t="shared" si="1272"/>
        <v>9.8434336868302285E-4</v>
      </c>
      <c r="BH3212" s="2">
        <f t="shared" si="1273"/>
        <v>4.4574039336589717E-4</v>
      </c>
      <c r="BJ3212" t="s">
        <v>1651</v>
      </c>
      <c r="BK3212" t="s">
        <v>2940</v>
      </c>
      <c r="BL3212">
        <v>1</v>
      </c>
      <c r="BN3212">
        <v>0</v>
      </c>
      <c r="BO3212" s="60">
        <v>55</v>
      </c>
      <c r="BP3212" s="62">
        <v>101</v>
      </c>
      <c r="BQ3212" s="66">
        <f t="shared" si="1274"/>
        <v>55101</v>
      </c>
      <c r="BR3212" s="66">
        <f t="shared" si="1264"/>
        <v>55101</v>
      </c>
      <c r="BS3212" s="3" t="s">
        <v>3083</v>
      </c>
      <c r="CU3212" s="38"/>
      <c r="CV3212" s="38"/>
      <c r="CW3212" s="38"/>
      <c r="CX3212" s="38"/>
      <c r="CY3212" s="38"/>
      <c r="CZ3212" s="38"/>
      <c r="DA3212" s="38"/>
      <c r="DB3212" s="38"/>
      <c r="DC3212" s="38"/>
      <c r="DD3212" s="38"/>
      <c r="DE3212" s="38"/>
      <c r="DF3212" s="38"/>
      <c r="DG3212" s="38"/>
      <c r="DH3212" s="38"/>
      <c r="DI3212" s="38"/>
      <c r="DJ3212" s="38"/>
      <c r="DK3212" s="38"/>
      <c r="DL3212" s="38"/>
      <c r="DM3212" s="38"/>
      <c r="DN3212" s="38"/>
      <c r="DO3212" s="38"/>
      <c r="DP3212" s="38"/>
      <c r="DQ3212" s="38"/>
      <c r="DR3212" s="38"/>
      <c r="DS3212" s="38"/>
      <c r="DT3212" s="38"/>
      <c r="DU3212" s="38"/>
      <c r="DW3212" s="38"/>
      <c r="DX3212" s="38"/>
      <c r="DY3212" s="38"/>
      <c r="DZ3212" s="38"/>
    </row>
    <row r="3213" spans="1:130" ht="14" hidden="1" customHeight="1" outlineLevel="1" x14ac:dyDescent="0.2">
      <c r="A3213" t="s">
        <v>49</v>
      </c>
      <c r="B3213" t="s">
        <v>2940</v>
      </c>
      <c r="C3213" s="1">
        <f t="shared" si="1265"/>
        <v>9323</v>
      </c>
      <c r="D3213" s="3">
        <f>IF(N3213&gt;0, RANK(N3213,(N3213:P3213,Q3213:AE3213)),0)</f>
        <v>2</v>
      </c>
      <c r="E3213" s="3">
        <f>IF(O3213&gt;0,RANK(O3213,(N3213:P3213,Q3213:AE3213)),0)</f>
        <v>1</v>
      </c>
      <c r="F3213" s="3">
        <f>IF(P3213&gt;0,RANK(P3213,(N3213:P3213,Q3213:AE3213)),0)</f>
        <v>3</v>
      </c>
      <c r="G3213" s="1">
        <f t="shared" si="1275"/>
        <v>1222</v>
      </c>
      <c r="H3213" s="2">
        <f t="shared" si="1276"/>
        <v>0.13107368872680467</v>
      </c>
      <c r="I3213" s="2"/>
      <c r="J3213" s="2">
        <f t="shared" si="1266"/>
        <v>0.42743752011155206</v>
      </c>
      <c r="K3213" s="2">
        <f t="shared" si="1267"/>
        <v>0.5585112088383567</v>
      </c>
      <c r="L3213" s="2">
        <f t="shared" si="1268"/>
        <v>5.3630805534699132E-3</v>
      </c>
      <c r="M3213" s="2">
        <f t="shared" si="1269"/>
        <v>8.688190496621272E-3</v>
      </c>
      <c r="N3213" s="38">
        <v>3985</v>
      </c>
      <c r="O3213" s="38">
        <v>5207</v>
      </c>
      <c r="P3213" s="38">
        <v>50</v>
      </c>
      <c r="Q3213" s="38">
        <v>19</v>
      </c>
      <c r="R3213" s="38">
        <v>25</v>
      </c>
      <c r="S3213" s="38">
        <v>11</v>
      </c>
      <c r="T3213" s="38">
        <v>4</v>
      </c>
      <c r="U3213" s="38">
        <v>4</v>
      </c>
      <c r="V3213" s="38"/>
      <c r="W3213" s="38">
        <v>14</v>
      </c>
      <c r="X3213" s="38">
        <v>4</v>
      </c>
      <c r="Y3213" s="38"/>
      <c r="Z3213" s="38"/>
      <c r="AA3213" s="38"/>
      <c r="AB3213" s="38"/>
      <c r="AC3213" s="38"/>
      <c r="AD3213" s="38"/>
      <c r="AE3213" s="38"/>
      <c r="AF3213" s="38"/>
      <c r="AG3213" s="38"/>
      <c r="AH3213" s="38"/>
      <c r="AI3213" s="38"/>
      <c r="AJ3213" s="38"/>
      <c r="AK3213" s="38"/>
      <c r="AL3213" s="38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BA3213" s="3">
        <f>IF(Q3213&gt;0,RANK(Q3213,(N3213:P3213,Q3213:AE3213)),0)</f>
        <v>5</v>
      </c>
      <c r="BB3213" s="3">
        <f>IF(R3213&gt;0,RANK(R3213,(N3213:P3213,Q3213:AE3213)),0)</f>
        <v>4</v>
      </c>
      <c r="BC3213" s="3">
        <f>IF(S3213&gt;0,RANK(S3213,(N3213:P3213,Q3213:AE3213)),0)</f>
        <v>7</v>
      </c>
      <c r="BD3213" s="3">
        <f>IF(T3213&gt;0,RANK(T3213,(N3213:P3213,Q3213:AE3213)),0)</f>
        <v>8</v>
      </c>
      <c r="BE3213" s="2">
        <f t="shared" si="1270"/>
        <v>2.037970610318567E-3</v>
      </c>
      <c r="BF3213" s="2">
        <f t="shared" si="1271"/>
        <v>2.6815402767349566E-3</v>
      </c>
      <c r="BG3213" s="2">
        <f t="shared" si="1272"/>
        <v>1.1798777217633808E-3</v>
      </c>
      <c r="BH3213" s="2">
        <f t="shared" si="1273"/>
        <v>4.2904644427759305E-4</v>
      </c>
      <c r="BJ3213" t="s">
        <v>49</v>
      </c>
      <c r="BK3213" t="s">
        <v>2940</v>
      </c>
      <c r="BL3213">
        <v>3</v>
      </c>
      <c r="BN3213">
        <v>0</v>
      </c>
      <c r="BO3213" s="60">
        <v>55</v>
      </c>
      <c r="BP3213" s="62">
        <v>103</v>
      </c>
      <c r="BQ3213" s="66">
        <f t="shared" si="1274"/>
        <v>55103</v>
      </c>
      <c r="BR3213" s="66">
        <f t="shared" si="1264"/>
        <v>55103</v>
      </c>
      <c r="BS3213" s="3" t="s">
        <v>3083</v>
      </c>
      <c r="CU3213" s="38"/>
      <c r="CV3213" s="38"/>
      <c r="CW3213" s="38"/>
      <c r="CX3213" s="38"/>
      <c r="CY3213" s="38"/>
      <c r="CZ3213" s="38"/>
      <c r="DA3213" s="38"/>
      <c r="DB3213" s="38"/>
      <c r="DC3213" s="38"/>
      <c r="DD3213" s="38"/>
      <c r="DE3213" s="38"/>
      <c r="DF3213" s="38"/>
      <c r="DG3213" s="38"/>
      <c r="DH3213" s="38"/>
      <c r="DI3213" s="38"/>
      <c r="DJ3213" s="38"/>
      <c r="DK3213" s="38"/>
      <c r="DL3213" s="38"/>
      <c r="DM3213" s="38"/>
      <c r="DN3213" s="38"/>
      <c r="DO3213" s="38"/>
      <c r="DP3213" s="38"/>
      <c r="DQ3213" s="38"/>
      <c r="DR3213" s="38"/>
      <c r="DS3213" s="38"/>
      <c r="DT3213" s="38"/>
      <c r="DU3213" s="38"/>
      <c r="DW3213" s="38"/>
      <c r="DX3213" s="38"/>
      <c r="DY3213" s="38"/>
      <c r="DZ3213" s="38"/>
    </row>
    <row r="3214" spans="1:130" ht="14" hidden="1" customHeight="1" outlineLevel="1" x14ac:dyDescent="0.2">
      <c r="A3214" t="s">
        <v>1477</v>
      </c>
      <c r="B3214" t="s">
        <v>2940</v>
      </c>
      <c r="C3214" s="1">
        <f t="shared" si="1265"/>
        <v>88310</v>
      </c>
      <c r="D3214" s="3">
        <f>IF(N3214&gt;0, RANK(N3214,(N3214:P3214,Q3214:AE3214)),0)</f>
        <v>1</v>
      </c>
      <c r="E3214" s="3">
        <f>IF(O3214&gt;0,RANK(O3214,(N3214:P3214,Q3214:AE3214)),0)</f>
        <v>2</v>
      </c>
      <c r="F3214" s="3">
        <f>IF(P3214&gt;0,RANK(P3214,(N3214:P3214,Q3214:AE3214)),0)</f>
        <v>3</v>
      </c>
      <c r="G3214" s="1">
        <f t="shared" si="1275"/>
        <v>6424</v>
      </c>
      <c r="H3214" s="2">
        <f t="shared" si="1276"/>
        <v>7.2743743630392932E-2</v>
      </c>
      <c r="I3214" s="2"/>
      <c r="J3214" s="2">
        <f t="shared" si="1266"/>
        <v>0.52816215604121841</v>
      </c>
      <c r="K3214" s="2">
        <f t="shared" si="1267"/>
        <v>0.45541841241082548</v>
      </c>
      <c r="L3214" s="2">
        <f t="shared" si="1268"/>
        <v>5.6279017098856306E-3</v>
      </c>
      <c r="M3214" s="2">
        <f t="shared" si="1269"/>
        <v>1.0791529838070479E-2</v>
      </c>
      <c r="N3214" s="38">
        <v>46642</v>
      </c>
      <c r="O3214" s="38">
        <v>40218</v>
      </c>
      <c r="P3214" s="38">
        <v>497</v>
      </c>
      <c r="Q3214" s="38">
        <v>247</v>
      </c>
      <c r="R3214" s="38">
        <v>315</v>
      </c>
      <c r="S3214" s="38">
        <v>99</v>
      </c>
      <c r="T3214" s="38">
        <v>48</v>
      </c>
      <c r="U3214" s="38">
        <v>47</v>
      </c>
      <c r="V3214" s="38"/>
      <c r="W3214" s="38">
        <v>181</v>
      </c>
      <c r="X3214" s="38">
        <v>16</v>
      </c>
      <c r="Y3214" s="38"/>
      <c r="Z3214" s="38"/>
      <c r="AA3214" s="38"/>
      <c r="AB3214" s="38"/>
      <c r="AC3214" s="38"/>
      <c r="AD3214" s="38"/>
      <c r="AE3214" s="38"/>
      <c r="AF3214" s="38"/>
      <c r="AG3214" s="38"/>
      <c r="AH3214" s="38"/>
      <c r="AI3214" s="38"/>
      <c r="AJ3214" s="38"/>
      <c r="AK3214" s="38"/>
      <c r="AL3214" s="38"/>
      <c r="AM3214" s="38"/>
      <c r="AN3214" s="38"/>
      <c r="AO3214" s="38"/>
      <c r="AP3214" s="38"/>
      <c r="AQ3214" s="38"/>
      <c r="AR3214" s="38"/>
      <c r="AS3214" s="38"/>
      <c r="AT3214" s="38"/>
      <c r="AU3214" s="38"/>
      <c r="AV3214" s="38"/>
      <c r="AW3214" s="38"/>
      <c r="AX3214" s="38"/>
      <c r="AY3214" s="38"/>
      <c r="BA3214" s="3">
        <f>IF(Q3214&gt;0,RANK(Q3214,(N3214:P3214,Q3214:AE3214)),0)</f>
        <v>5</v>
      </c>
      <c r="BB3214" s="3">
        <f>IF(R3214&gt;0,RANK(R3214,(N3214:P3214,Q3214:AE3214)),0)</f>
        <v>4</v>
      </c>
      <c r="BC3214" s="3">
        <f>IF(S3214&gt;0,RANK(S3214,(N3214:P3214,Q3214:AE3214)),0)</f>
        <v>7</v>
      </c>
      <c r="BD3214" s="3">
        <f>IF(T3214&gt;0,RANK(T3214,(N3214:P3214,Q3214:AE3214)),0)</f>
        <v>8</v>
      </c>
      <c r="BE3214" s="2">
        <f t="shared" si="1270"/>
        <v>2.7969652361001019E-3</v>
      </c>
      <c r="BF3214" s="2">
        <f t="shared" si="1271"/>
        <v>3.5669799569697657E-3</v>
      </c>
      <c r="BG3214" s="2">
        <f t="shared" si="1272"/>
        <v>1.1210508436190691E-3</v>
      </c>
      <c r="BH3214" s="2">
        <f t="shared" si="1273"/>
        <v>5.435398029668214E-4</v>
      </c>
      <c r="BJ3214" t="s">
        <v>1477</v>
      </c>
      <c r="BK3214" t="s">
        <v>2940</v>
      </c>
      <c r="BN3214">
        <v>0</v>
      </c>
      <c r="BO3214" s="60">
        <v>55</v>
      </c>
      <c r="BP3214" s="62">
        <v>105</v>
      </c>
      <c r="BQ3214" s="66">
        <f t="shared" si="1274"/>
        <v>55105</v>
      </c>
      <c r="BR3214" s="66">
        <f t="shared" si="1264"/>
        <v>55105</v>
      </c>
      <c r="BS3214" s="3" t="s">
        <v>3083</v>
      </c>
      <c r="CU3214" s="38"/>
      <c r="CV3214" s="38"/>
      <c r="CW3214" s="38"/>
      <c r="CX3214" s="38"/>
      <c r="CY3214" s="38"/>
      <c r="CZ3214" s="38"/>
      <c r="DA3214" s="38"/>
      <c r="DB3214" s="38"/>
      <c r="DC3214" s="38"/>
      <c r="DD3214" s="38"/>
      <c r="DE3214" s="38"/>
      <c r="DF3214" s="38"/>
      <c r="DG3214" s="38"/>
      <c r="DH3214" s="38"/>
      <c r="DI3214" s="38"/>
      <c r="DJ3214" s="38"/>
      <c r="DK3214" s="38"/>
      <c r="DL3214" s="38"/>
      <c r="DM3214" s="38"/>
      <c r="DN3214" s="38"/>
      <c r="DO3214" s="38"/>
      <c r="DP3214" s="38"/>
      <c r="DQ3214" s="38"/>
      <c r="DR3214" s="38"/>
      <c r="DS3214" s="38"/>
      <c r="DT3214" s="38"/>
      <c r="DU3214" s="38"/>
      <c r="DW3214" s="38"/>
      <c r="DX3214" s="38"/>
      <c r="DY3214" s="38"/>
      <c r="DZ3214" s="38"/>
    </row>
    <row r="3215" spans="1:130" ht="14" hidden="1" customHeight="1" outlineLevel="1" x14ac:dyDescent="0.2">
      <c r="A3215" t="s">
        <v>343</v>
      </c>
      <c r="B3215" t="s">
        <v>2940</v>
      </c>
      <c r="C3215" s="1">
        <f t="shared" si="1265"/>
        <v>8270</v>
      </c>
      <c r="D3215" s="3">
        <f>IF(N3215&gt;0, RANK(N3215,(N3215:P3215,Q3215:AE3215)),0)</f>
        <v>2</v>
      </c>
      <c r="E3215" s="3">
        <f>IF(O3215&gt;0,RANK(O3215,(N3215:P3215,Q3215:AE3215)),0)</f>
        <v>1</v>
      </c>
      <c r="F3215" s="3">
        <f>IF(P3215&gt;0,RANK(P3215,(N3215:P3215,Q3215:AE3215)),0)</f>
        <v>3</v>
      </c>
      <c r="G3215" s="1">
        <f t="shared" si="1275"/>
        <v>3144</v>
      </c>
      <c r="H3215" s="2">
        <f t="shared" si="1276"/>
        <v>0.38016928657799276</v>
      </c>
      <c r="I3215" s="2"/>
      <c r="J3215" s="2">
        <f t="shared" si="1266"/>
        <v>0.3042321644498186</v>
      </c>
      <c r="K3215" s="2">
        <f t="shared" si="1267"/>
        <v>0.68440145102781136</v>
      </c>
      <c r="L3215" s="2">
        <f t="shared" si="1268"/>
        <v>4.353083434099154E-3</v>
      </c>
      <c r="M3215" s="2">
        <f t="shared" si="1269"/>
        <v>7.0133010882708893E-3</v>
      </c>
      <c r="N3215" s="38">
        <v>2516</v>
      </c>
      <c r="O3215" s="38">
        <v>5660</v>
      </c>
      <c r="P3215" s="38">
        <v>36</v>
      </c>
      <c r="Q3215" s="38">
        <v>15</v>
      </c>
      <c r="R3215" s="38">
        <v>19</v>
      </c>
      <c r="S3215" s="38">
        <v>14</v>
      </c>
      <c r="T3215" s="38">
        <v>0</v>
      </c>
      <c r="U3215" s="38">
        <v>1</v>
      </c>
      <c r="V3215" s="38"/>
      <c r="W3215" s="38">
        <v>5</v>
      </c>
      <c r="X3215" s="38">
        <v>4</v>
      </c>
      <c r="Y3215" s="38"/>
      <c r="Z3215" s="38"/>
      <c r="AA3215" s="38"/>
      <c r="AB3215" s="38"/>
      <c r="AC3215" s="38"/>
      <c r="AD3215" s="38"/>
      <c r="AE3215" s="38"/>
      <c r="AF3215" s="38"/>
      <c r="AG3215" s="38"/>
      <c r="AH3215" s="38"/>
      <c r="AI3215" s="38"/>
      <c r="AJ3215" s="38"/>
      <c r="AK3215" s="38"/>
      <c r="AL3215" s="38"/>
      <c r="AM3215" s="38"/>
      <c r="AN3215" s="38"/>
      <c r="AO3215" s="38"/>
      <c r="AP3215" s="38"/>
      <c r="AQ3215" s="38"/>
      <c r="AR3215" s="38"/>
      <c r="AS3215" s="38"/>
      <c r="AT3215" s="38"/>
      <c r="AU3215" s="38"/>
      <c r="AV3215" s="38"/>
      <c r="AW3215" s="38"/>
      <c r="AX3215" s="38"/>
      <c r="AY3215" s="38"/>
      <c r="BA3215" s="3">
        <f>IF(Q3215&gt;0,RANK(Q3215,(N3215:P3215,Q3215:AE3215)),0)</f>
        <v>5</v>
      </c>
      <c r="BB3215" s="3">
        <f>IF(R3215&gt;0,RANK(R3215,(N3215:P3215,Q3215:AE3215)),0)</f>
        <v>4</v>
      </c>
      <c r="BC3215" s="3">
        <f>IF(S3215&gt;0,RANK(S3215,(N3215:P3215,Q3215:AE3215)),0)</f>
        <v>6</v>
      </c>
      <c r="BD3215" s="3">
        <f>IF(T3215&gt;0,RANK(T3215,(N3215:P3215,Q3215:AE3215)),0)</f>
        <v>0</v>
      </c>
      <c r="BE3215" s="2">
        <f t="shared" si="1270"/>
        <v>1.8137847642079807E-3</v>
      </c>
      <c r="BF3215" s="2">
        <f t="shared" si="1271"/>
        <v>2.2974607013301089E-3</v>
      </c>
      <c r="BG3215" s="2">
        <f t="shared" si="1272"/>
        <v>1.6928657799274486E-3</v>
      </c>
      <c r="BH3215" s="2">
        <f t="shared" si="1273"/>
        <v>0</v>
      </c>
      <c r="BJ3215" t="s">
        <v>343</v>
      </c>
      <c r="BK3215" t="s">
        <v>2940</v>
      </c>
      <c r="BL3215">
        <v>7</v>
      </c>
      <c r="BN3215">
        <v>0</v>
      </c>
      <c r="BO3215" s="60">
        <v>55</v>
      </c>
      <c r="BP3215" s="62">
        <v>107</v>
      </c>
      <c r="BQ3215" s="66">
        <f t="shared" si="1274"/>
        <v>55107</v>
      </c>
      <c r="BR3215" s="66">
        <f t="shared" si="1264"/>
        <v>55107</v>
      </c>
      <c r="BS3215" s="3" t="s">
        <v>3083</v>
      </c>
      <c r="CU3215" s="38"/>
      <c r="CV3215" s="38"/>
      <c r="CW3215" s="38"/>
      <c r="CX3215" s="38"/>
      <c r="CY3215" s="38"/>
      <c r="CZ3215" s="38"/>
      <c r="DA3215" s="38"/>
      <c r="DB3215" s="38"/>
      <c r="DC3215" s="38"/>
      <c r="DD3215" s="38"/>
      <c r="DE3215" s="38"/>
      <c r="DF3215" s="38"/>
      <c r="DG3215" s="38"/>
      <c r="DH3215" s="38"/>
      <c r="DI3215" s="38"/>
      <c r="DJ3215" s="38"/>
      <c r="DK3215" s="38"/>
      <c r="DL3215" s="38"/>
      <c r="DM3215" s="38"/>
      <c r="DN3215" s="38"/>
      <c r="DO3215" s="38"/>
      <c r="DP3215" s="38"/>
      <c r="DQ3215" s="38"/>
      <c r="DR3215" s="38"/>
      <c r="DS3215" s="38"/>
      <c r="DT3215" s="38"/>
      <c r="DU3215" s="38"/>
      <c r="DW3215" s="38"/>
      <c r="DX3215" s="38"/>
      <c r="DY3215" s="38"/>
      <c r="DZ3215" s="38"/>
    </row>
    <row r="3216" spans="1:130" ht="14" hidden="1" customHeight="1" outlineLevel="1" x14ac:dyDescent="0.2">
      <c r="A3216" t="s">
        <v>1799</v>
      </c>
      <c r="B3216" t="s">
        <v>2940</v>
      </c>
      <c r="C3216" s="1">
        <f t="shared" si="1265"/>
        <v>60642</v>
      </c>
      <c r="D3216" s="3">
        <f>IF(N3216&gt;0, RANK(N3216,(N3216:P3216,Q3216:AE3216)),0)</f>
        <v>2</v>
      </c>
      <c r="E3216" s="3">
        <f>IF(O3216&gt;0,RANK(O3216,(N3216:P3216,Q3216:AE3216)),0)</f>
        <v>1</v>
      </c>
      <c r="F3216" s="3">
        <f>IF(P3216&gt;0,RANK(P3216,(N3216:P3216,Q3216:AE3216)),0)</f>
        <v>3</v>
      </c>
      <c r="G3216" s="1">
        <f t="shared" si="1275"/>
        <v>11667</v>
      </c>
      <c r="H3216" s="2">
        <f t="shared" si="1276"/>
        <v>0.19239141189274761</v>
      </c>
      <c r="I3216" s="2"/>
      <c r="J3216" s="2">
        <f t="shared" si="1266"/>
        <v>0.39362158240163581</v>
      </c>
      <c r="K3216" s="2">
        <f t="shared" si="1267"/>
        <v>0.58601299429438347</v>
      </c>
      <c r="L3216" s="2">
        <f t="shared" si="1268"/>
        <v>7.0248342732759476E-3</v>
      </c>
      <c r="M3216" s="2">
        <f t="shared" si="1269"/>
        <v>1.3340589030704775E-2</v>
      </c>
      <c r="N3216" s="38">
        <v>23870</v>
      </c>
      <c r="O3216" s="38">
        <v>35537</v>
      </c>
      <c r="P3216" s="38">
        <v>426</v>
      </c>
      <c r="Q3216" s="38">
        <v>286</v>
      </c>
      <c r="R3216" s="38">
        <v>195</v>
      </c>
      <c r="S3216" s="38">
        <v>93</v>
      </c>
      <c r="T3216" s="38">
        <v>28</v>
      </c>
      <c r="U3216" s="38">
        <v>42</v>
      </c>
      <c r="V3216" s="38"/>
      <c r="W3216" s="38">
        <v>155</v>
      </c>
      <c r="X3216" s="38">
        <v>10</v>
      </c>
      <c r="Y3216" s="38"/>
      <c r="Z3216" s="38"/>
      <c r="AA3216" s="38"/>
      <c r="AB3216" s="38"/>
      <c r="AC3216" s="38"/>
      <c r="AD3216" s="38"/>
      <c r="AE3216" s="38"/>
      <c r="AF3216" s="38"/>
      <c r="AG3216" s="38"/>
      <c r="AH3216" s="38"/>
      <c r="AI3216" s="38"/>
      <c r="AJ3216" s="38"/>
      <c r="AK3216" s="38"/>
      <c r="AL3216" s="38"/>
      <c r="AM3216" s="38"/>
      <c r="AN3216" s="38"/>
      <c r="AO3216" s="38"/>
      <c r="AP3216" s="38"/>
      <c r="AQ3216" s="38"/>
      <c r="AR3216" s="38"/>
      <c r="AS3216" s="38"/>
      <c r="AT3216" s="38"/>
      <c r="AU3216" s="38"/>
      <c r="AV3216" s="38"/>
      <c r="AW3216" s="38"/>
      <c r="AX3216" s="38"/>
      <c r="AY3216" s="38"/>
      <c r="BA3216" s="3">
        <f>IF(Q3216&gt;0,RANK(Q3216,(N3216:P3216,Q3216:AE3216)),0)</f>
        <v>4</v>
      </c>
      <c r="BB3216" s="3">
        <f>IF(R3216&gt;0,RANK(R3216,(N3216:P3216,Q3216:AE3216)),0)</f>
        <v>5</v>
      </c>
      <c r="BC3216" s="3">
        <f>IF(S3216&gt;0,RANK(S3216,(N3216:P3216,Q3216:AE3216)),0)</f>
        <v>7</v>
      </c>
      <c r="BD3216" s="3">
        <f>IF(T3216&gt;0,RANK(T3216,(N3216:P3216,Q3216:AE3216)),0)</f>
        <v>9</v>
      </c>
      <c r="BE3216" s="2">
        <f t="shared" si="1270"/>
        <v>4.7162032914481716E-3</v>
      </c>
      <c r="BF3216" s="2">
        <f t="shared" si="1271"/>
        <v>3.2155931532601169E-3</v>
      </c>
      <c r="BG3216" s="2">
        <f t="shared" si="1272"/>
        <v>1.5335905807855941E-3</v>
      </c>
      <c r="BH3216" s="2">
        <f t="shared" si="1273"/>
        <v>4.6172619636555525E-4</v>
      </c>
      <c r="BJ3216" t="s">
        <v>1799</v>
      </c>
      <c r="BK3216" t="s">
        <v>2940</v>
      </c>
      <c r="BL3216">
        <v>7</v>
      </c>
      <c r="BN3216">
        <v>0</v>
      </c>
      <c r="BO3216" s="60">
        <v>55</v>
      </c>
      <c r="BP3216" s="62">
        <v>109</v>
      </c>
      <c r="BQ3216" s="66">
        <f t="shared" si="1274"/>
        <v>55109</v>
      </c>
      <c r="BR3216" s="66">
        <f t="shared" si="1264"/>
        <v>55109</v>
      </c>
      <c r="BS3216" s="3" t="s">
        <v>3083</v>
      </c>
      <c r="CU3216" s="38"/>
      <c r="CV3216" s="38"/>
      <c r="CW3216" s="38"/>
      <c r="CX3216" s="38"/>
      <c r="CY3216" s="38"/>
      <c r="CZ3216" s="38"/>
      <c r="DA3216" s="38"/>
      <c r="DB3216" s="38"/>
      <c r="DC3216" s="38"/>
      <c r="DD3216" s="38"/>
      <c r="DE3216" s="38"/>
      <c r="DF3216" s="38"/>
      <c r="DG3216" s="38"/>
      <c r="DH3216" s="38"/>
      <c r="DI3216" s="38"/>
      <c r="DJ3216" s="38"/>
      <c r="DK3216" s="38"/>
      <c r="DL3216" s="38"/>
      <c r="DM3216" s="38"/>
      <c r="DN3216" s="38"/>
      <c r="DO3216" s="38"/>
      <c r="DP3216" s="38"/>
      <c r="DQ3216" s="38"/>
      <c r="DR3216" s="38"/>
      <c r="DS3216" s="38"/>
      <c r="DT3216" s="38"/>
      <c r="DU3216" s="38"/>
      <c r="DW3216" s="38"/>
      <c r="DX3216" s="38"/>
      <c r="DY3216" s="38"/>
      <c r="DZ3216" s="38"/>
    </row>
    <row r="3217" spans="1:130" ht="14" hidden="1" customHeight="1" outlineLevel="1" x14ac:dyDescent="0.2">
      <c r="A3217" t="s">
        <v>1800</v>
      </c>
      <c r="B3217" t="s">
        <v>2940</v>
      </c>
      <c r="C3217" s="1">
        <f t="shared" si="1265"/>
        <v>37584</v>
      </c>
      <c r="D3217" s="3">
        <f>IF(N3217&gt;0, RANK(N3217,(N3217:P3217,Q3217:AE3217)),0)</f>
        <v>2</v>
      </c>
      <c r="E3217" s="3">
        <f>IF(O3217&gt;0,RANK(O3217,(N3217:P3217,Q3217:AE3217)),0)</f>
        <v>1</v>
      </c>
      <c r="F3217" s="3">
        <f>IF(P3217&gt;0,RANK(P3217,(N3217:P3217,Q3217:AE3217)),0)</f>
        <v>3</v>
      </c>
      <c r="G3217" s="1">
        <f t="shared" si="1275"/>
        <v>626</v>
      </c>
      <c r="H3217" s="2">
        <f t="shared" si="1276"/>
        <v>1.6656023839931887E-2</v>
      </c>
      <c r="I3217" s="2"/>
      <c r="J3217" s="2">
        <f t="shared" si="1266"/>
        <v>0.48350361856108981</v>
      </c>
      <c r="K3217" s="2">
        <f t="shared" si="1267"/>
        <v>0.50015964240102173</v>
      </c>
      <c r="L3217" s="2">
        <f t="shared" si="1268"/>
        <v>7.6362281822051938E-3</v>
      </c>
      <c r="M3217" s="2">
        <f t="shared" si="1269"/>
        <v>8.7005108556832654E-3</v>
      </c>
      <c r="N3217" s="38">
        <v>18172</v>
      </c>
      <c r="O3217" s="38">
        <v>18798</v>
      </c>
      <c r="P3217" s="38">
        <v>287</v>
      </c>
      <c r="Q3217" s="38">
        <v>98</v>
      </c>
      <c r="R3217" s="38">
        <v>118</v>
      </c>
      <c r="S3217" s="38">
        <v>54</v>
      </c>
      <c r="T3217" s="38">
        <v>26</v>
      </c>
      <c r="U3217" s="38">
        <v>21</v>
      </c>
      <c r="V3217" s="38"/>
      <c r="W3217" s="38">
        <v>0</v>
      </c>
      <c r="X3217" s="38">
        <v>10</v>
      </c>
      <c r="Y3217" s="38"/>
      <c r="Z3217" s="38"/>
      <c r="AA3217" s="38"/>
      <c r="AB3217" s="38"/>
      <c r="AC3217" s="38"/>
      <c r="AD3217" s="38"/>
      <c r="AE3217" s="38"/>
      <c r="AF3217" s="38"/>
      <c r="AG3217" s="38"/>
      <c r="AH3217" s="38"/>
      <c r="AI3217" s="38"/>
      <c r="AJ3217" s="38"/>
      <c r="AK3217" s="38"/>
      <c r="AL3217" s="38"/>
      <c r="AM3217" s="38"/>
      <c r="AN3217" s="38"/>
      <c r="AO3217" s="38"/>
      <c r="AP3217" s="38"/>
      <c r="AQ3217" s="38"/>
      <c r="AR3217" s="38"/>
      <c r="AS3217" s="38"/>
      <c r="AT3217" s="38"/>
      <c r="AU3217" s="38"/>
      <c r="AV3217" s="38"/>
      <c r="AW3217" s="38"/>
      <c r="AX3217" s="38"/>
      <c r="AY3217" s="38"/>
      <c r="BA3217" s="3">
        <f>IF(Q3217&gt;0,RANK(Q3217,(N3217:P3217,Q3217:AE3217)),0)</f>
        <v>5</v>
      </c>
      <c r="BB3217" s="3">
        <f>IF(R3217&gt;0,RANK(R3217,(N3217:P3217,Q3217:AE3217)),0)</f>
        <v>4</v>
      </c>
      <c r="BC3217" s="3">
        <f>IF(S3217&gt;0,RANK(S3217,(N3217:P3217,Q3217:AE3217)),0)</f>
        <v>6</v>
      </c>
      <c r="BD3217" s="3">
        <f>IF(T3217&gt;0,RANK(T3217,(N3217:P3217,Q3217:AE3217)),0)</f>
        <v>7</v>
      </c>
      <c r="BE3217" s="2">
        <f t="shared" si="1270"/>
        <v>2.6074925500212858E-3</v>
      </c>
      <c r="BF3217" s="2">
        <f t="shared" si="1271"/>
        <v>3.1396338867603233E-3</v>
      </c>
      <c r="BG3217" s="2">
        <f t="shared" si="1272"/>
        <v>1.4367816091954023E-3</v>
      </c>
      <c r="BH3217" s="2">
        <f t="shared" si="1273"/>
        <v>6.9178373776074926E-4</v>
      </c>
      <c r="BJ3217" t="s">
        <v>1800</v>
      </c>
      <c r="BK3217" t="s">
        <v>2940</v>
      </c>
      <c r="BN3217">
        <v>0</v>
      </c>
      <c r="BO3217" s="60">
        <v>55</v>
      </c>
      <c r="BP3217" s="62">
        <v>111</v>
      </c>
      <c r="BQ3217" s="66">
        <f t="shared" si="1274"/>
        <v>55111</v>
      </c>
      <c r="BR3217" s="66">
        <f t="shared" si="1264"/>
        <v>55111</v>
      </c>
      <c r="BS3217" s="3" t="s">
        <v>3083</v>
      </c>
      <c r="CU3217" s="38"/>
      <c r="CV3217" s="38"/>
      <c r="CW3217" s="38"/>
      <c r="CX3217" s="38"/>
      <c r="CY3217" s="38"/>
      <c r="CZ3217" s="38"/>
      <c r="DA3217" s="38"/>
      <c r="DB3217" s="38"/>
      <c r="DC3217" s="38"/>
      <c r="DD3217" s="38"/>
      <c r="DE3217" s="38"/>
      <c r="DF3217" s="38"/>
      <c r="DG3217" s="38"/>
      <c r="DH3217" s="38"/>
      <c r="DI3217" s="38"/>
      <c r="DJ3217" s="38"/>
      <c r="DK3217" s="38"/>
      <c r="DL3217" s="38"/>
      <c r="DM3217" s="38"/>
      <c r="DN3217" s="38"/>
      <c r="DO3217" s="38"/>
      <c r="DP3217" s="38"/>
      <c r="DQ3217" s="38"/>
      <c r="DR3217" s="38"/>
      <c r="DS3217" s="38"/>
      <c r="DT3217" s="38"/>
      <c r="DU3217" s="38"/>
      <c r="DW3217" s="38"/>
      <c r="DX3217" s="38"/>
      <c r="DY3217" s="38"/>
      <c r="DZ3217" s="38"/>
    </row>
    <row r="3218" spans="1:130" ht="14" hidden="1" customHeight="1" outlineLevel="1" x14ac:dyDescent="0.2">
      <c r="A3218" t="s">
        <v>120</v>
      </c>
      <c r="B3218" t="s">
        <v>2940</v>
      </c>
      <c r="C3218" s="1">
        <f t="shared" si="1265"/>
        <v>11140</v>
      </c>
      <c r="D3218" s="3">
        <f>IF(N3218&gt;0, RANK(N3218,(N3218:P3218,Q3218:AE3218)),0)</f>
        <v>2</v>
      </c>
      <c r="E3218" s="3">
        <f>IF(O3218&gt;0,RANK(O3218,(N3218:P3218,Q3218:AE3218)),0)</f>
        <v>1</v>
      </c>
      <c r="F3218" s="3">
        <f>IF(P3218&gt;0,RANK(P3218,(N3218:P3218,Q3218:AE3218)),0)</f>
        <v>3</v>
      </c>
      <c r="G3218" s="1">
        <f t="shared" si="1275"/>
        <v>1823</v>
      </c>
      <c r="H3218" s="2">
        <f t="shared" si="1276"/>
        <v>0.16364452423698383</v>
      </c>
      <c r="I3218" s="2"/>
      <c r="J3218" s="2">
        <f t="shared" si="1266"/>
        <v>0.41283662477558347</v>
      </c>
      <c r="K3218" s="2">
        <f t="shared" si="1267"/>
        <v>0.57648114901256731</v>
      </c>
      <c r="L3218" s="2">
        <f t="shared" si="1268"/>
        <v>3.6804308797127468E-3</v>
      </c>
      <c r="M3218" s="2">
        <f t="shared" si="1269"/>
        <v>7.0017953321364745E-3</v>
      </c>
      <c r="N3218" s="38">
        <v>4599</v>
      </c>
      <c r="O3218" s="38">
        <v>6422</v>
      </c>
      <c r="P3218" s="38">
        <v>41</v>
      </c>
      <c r="Q3218" s="38">
        <v>23</v>
      </c>
      <c r="R3218" s="38">
        <v>17</v>
      </c>
      <c r="S3218" s="38">
        <v>16</v>
      </c>
      <c r="T3218" s="38">
        <v>1</v>
      </c>
      <c r="U3218" s="38">
        <v>3</v>
      </c>
      <c r="V3218" s="38"/>
      <c r="W3218" s="38">
        <v>18</v>
      </c>
      <c r="X3218" s="38">
        <v>0</v>
      </c>
      <c r="Y3218" s="38"/>
      <c r="Z3218" s="38"/>
      <c r="AA3218" s="38"/>
      <c r="AB3218" s="38"/>
      <c r="AC3218" s="38"/>
      <c r="AD3218" s="38"/>
      <c r="AE3218" s="38"/>
      <c r="AF3218" s="38"/>
      <c r="AG3218" s="38"/>
      <c r="AH3218" s="38"/>
      <c r="AI3218" s="38"/>
      <c r="AJ3218" s="38"/>
      <c r="AK3218" s="38"/>
      <c r="AL3218" s="38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BA3218" s="3">
        <f>IF(Q3218&gt;0,RANK(Q3218,(N3218:P3218,Q3218:AE3218)),0)</f>
        <v>4</v>
      </c>
      <c r="BB3218" s="3">
        <f>IF(R3218&gt;0,RANK(R3218,(N3218:P3218,Q3218:AE3218)),0)</f>
        <v>6</v>
      </c>
      <c r="BC3218" s="3">
        <f>IF(S3218&gt;0,RANK(S3218,(N3218:P3218,Q3218:AE3218)),0)</f>
        <v>7</v>
      </c>
      <c r="BD3218" s="3">
        <f>IF(T3218&gt;0,RANK(T3218,(N3218:P3218,Q3218:AE3218)),0)</f>
        <v>9</v>
      </c>
      <c r="BE3218" s="2">
        <f t="shared" si="1270"/>
        <v>2.0646319569120287E-3</v>
      </c>
      <c r="BF3218" s="2">
        <f t="shared" si="1271"/>
        <v>1.5260323159784559E-3</v>
      </c>
      <c r="BG3218" s="2">
        <f t="shared" si="1272"/>
        <v>1.436265709156194E-3</v>
      </c>
      <c r="BH3218" s="2">
        <f t="shared" si="1273"/>
        <v>8.9766606822262124E-5</v>
      </c>
      <c r="BJ3218" t="s">
        <v>120</v>
      </c>
      <c r="BK3218" t="s">
        <v>2940</v>
      </c>
      <c r="BL3218">
        <v>7</v>
      </c>
      <c r="BN3218">
        <v>0</v>
      </c>
      <c r="BO3218" s="60">
        <v>55</v>
      </c>
      <c r="BP3218" s="62">
        <v>113</v>
      </c>
      <c r="BQ3218" s="66">
        <f t="shared" si="1274"/>
        <v>55113</v>
      </c>
      <c r="BR3218" s="66">
        <f t="shared" si="1264"/>
        <v>55113</v>
      </c>
      <c r="BS3218" s="3" t="s">
        <v>3083</v>
      </c>
      <c r="CU3218" s="38"/>
      <c r="CV3218" s="38"/>
      <c r="CW3218" s="38"/>
      <c r="CX3218" s="38"/>
      <c r="CY3218" s="38"/>
      <c r="CZ3218" s="38"/>
      <c r="DA3218" s="38"/>
      <c r="DB3218" s="38"/>
      <c r="DC3218" s="38"/>
      <c r="DD3218" s="38"/>
      <c r="DE3218" s="38"/>
      <c r="DF3218" s="38"/>
      <c r="DG3218" s="38"/>
      <c r="DH3218" s="38"/>
      <c r="DI3218" s="38"/>
      <c r="DJ3218" s="38"/>
      <c r="DK3218" s="38"/>
      <c r="DL3218" s="38"/>
      <c r="DM3218" s="38"/>
      <c r="DN3218" s="38"/>
      <c r="DO3218" s="38"/>
      <c r="DP3218" s="38"/>
      <c r="DQ3218" s="38"/>
      <c r="DR3218" s="38"/>
      <c r="DS3218" s="38"/>
      <c r="DT3218" s="38"/>
      <c r="DU3218" s="38"/>
      <c r="DW3218" s="38"/>
      <c r="DX3218" s="38"/>
      <c r="DY3218" s="38"/>
      <c r="DZ3218" s="38"/>
    </row>
    <row r="3219" spans="1:130" ht="14" hidden="1" customHeight="1" outlineLevel="1" x14ac:dyDescent="0.2">
      <c r="A3219" t="s">
        <v>121</v>
      </c>
      <c r="B3219" t="s">
        <v>2940</v>
      </c>
      <c r="C3219" s="1">
        <f t="shared" si="1265"/>
        <v>23500</v>
      </c>
      <c r="D3219" s="3">
        <f>IF(N3219&gt;0, RANK(N3219,(N3219:P3219,Q3219:AE3219)),0)</f>
        <v>2</v>
      </c>
      <c r="E3219" s="3">
        <f>IF(O3219&gt;0,RANK(O3219,(N3219:P3219,Q3219:AE3219)),0)</f>
        <v>1</v>
      </c>
      <c r="F3219" s="3">
        <f>IF(P3219&gt;0,RANK(P3219,(N3219:P3219,Q3219:AE3219)),0)</f>
        <v>3</v>
      </c>
      <c r="G3219" s="1">
        <f t="shared" si="1275"/>
        <v>8514</v>
      </c>
      <c r="H3219" s="2">
        <f t="shared" si="1276"/>
        <v>0.36229787234042554</v>
      </c>
      <c r="I3219" s="2"/>
      <c r="J3219" s="2">
        <f t="shared" si="1266"/>
        <v>0.31217021276595747</v>
      </c>
      <c r="K3219" s="2">
        <f t="shared" si="1267"/>
        <v>0.67446808510638301</v>
      </c>
      <c r="L3219" s="2">
        <f t="shared" si="1268"/>
        <v>5.2340425531914895E-3</v>
      </c>
      <c r="M3219" s="2">
        <f t="shared" si="1269"/>
        <v>8.1276595744680345E-3</v>
      </c>
      <c r="N3219" s="38">
        <v>7336</v>
      </c>
      <c r="O3219" s="38">
        <v>15850</v>
      </c>
      <c r="P3219" s="38">
        <v>123</v>
      </c>
      <c r="Q3219" s="38">
        <v>53</v>
      </c>
      <c r="R3219" s="38">
        <v>51</v>
      </c>
      <c r="S3219" s="38">
        <v>34</v>
      </c>
      <c r="T3219" s="38">
        <v>4</v>
      </c>
      <c r="U3219" s="38">
        <v>4</v>
      </c>
      <c r="V3219" s="38"/>
      <c r="W3219" s="38">
        <v>42</v>
      </c>
      <c r="X3219" s="38">
        <v>3</v>
      </c>
      <c r="Y3219" s="38"/>
      <c r="Z3219" s="38"/>
      <c r="AA3219" s="38"/>
      <c r="AB3219" s="38"/>
      <c r="AC3219" s="38"/>
      <c r="AD3219" s="38"/>
      <c r="AE3219" s="38"/>
      <c r="AF3219" s="38"/>
      <c r="AG3219" s="38"/>
      <c r="AH3219" s="38"/>
      <c r="AI3219" s="38"/>
      <c r="AJ3219" s="38"/>
      <c r="AK3219" s="38"/>
      <c r="AL3219" s="38"/>
      <c r="AM3219" s="38"/>
      <c r="AN3219" s="38"/>
      <c r="AO3219" s="38"/>
      <c r="AP3219" s="38"/>
      <c r="AQ3219" s="38"/>
      <c r="AR3219" s="38"/>
      <c r="AS3219" s="38"/>
      <c r="AT3219" s="38"/>
      <c r="AU3219" s="38"/>
      <c r="AV3219" s="38"/>
      <c r="AW3219" s="38"/>
      <c r="AX3219" s="38"/>
      <c r="AY3219" s="38"/>
      <c r="BA3219" s="3">
        <f>IF(Q3219&gt;0,RANK(Q3219,(N3219:P3219,Q3219:AE3219)),0)</f>
        <v>4</v>
      </c>
      <c r="BB3219" s="3">
        <f>IF(R3219&gt;0,RANK(R3219,(N3219:P3219,Q3219:AE3219)),0)</f>
        <v>5</v>
      </c>
      <c r="BC3219" s="3">
        <f>IF(S3219&gt;0,RANK(S3219,(N3219:P3219,Q3219:AE3219)),0)</f>
        <v>7</v>
      </c>
      <c r="BD3219" s="3">
        <f>IF(T3219&gt;0,RANK(T3219,(N3219:P3219,Q3219:AE3219)),0)</f>
        <v>8</v>
      </c>
      <c r="BE3219" s="2">
        <f t="shared" si="1270"/>
        <v>2.2553191489361702E-3</v>
      </c>
      <c r="BF3219" s="2">
        <f t="shared" si="1271"/>
        <v>2.1702127659574467E-3</v>
      </c>
      <c r="BG3219" s="2">
        <f t="shared" si="1272"/>
        <v>1.4468085106382979E-3</v>
      </c>
      <c r="BH3219" s="2">
        <f t="shared" si="1273"/>
        <v>1.7021276595744682E-4</v>
      </c>
      <c r="BJ3219" t="s">
        <v>121</v>
      </c>
      <c r="BK3219" t="s">
        <v>2940</v>
      </c>
      <c r="BL3219">
        <v>8</v>
      </c>
      <c r="BN3219">
        <v>0</v>
      </c>
      <c r="BO3219" s="60">
        <v>55</v>
      </c>
      <c r="BP3219" s="62">
        <v>115</v>
      </c>
      <c r="BQ3219" s="66">
        <f t="shared" si="1274"/>
        <v>55115</v>
      </c>
      <c r="BR3219" s="66">
        <f t="shared" si="1264"/>
        <v>55115</v>
      </c>
      <c r="BS3219" s="3" t="s">
        <v>3083</v>
      </c>
      <c r="CU3219" s="38"/>
      <c r="CV3219" s="38"/>
      <c r="CW3219" s="38"/>
      <c r="CX3219" s="38"/>
      <c r="CY3219" s="38"/>
      <c r="CZ3219" s="38"/>
      <c r="DA3219" s="38"/>
      <c r="DB3219" s="38"/>
      <c r="DC3219" s="38"/>
      <c r="DD3219" s="38"/>
      <c r="DE3219" s="38"/>
      <c r="DF3219" s="38"/>
      <c r="DG3219" s="38"/>
      <c r="DH3219" s="38"/>
      <c r="DI3219" s="38"/>
      <c r="DJ3219" s="38"/>
      <c r="DK3219" s="38"/>
      <c r="DL3219" s="38"/>
      <c r="DM3219" s="38"/>
      <c r="DN3219" s="38"/>
      <c r="DO3219" s="38"/>
      <c r="DP3219" s="38"/>
      <c r="DQ3219" s="38"/>
      <c r="DR3219" s="38"/>
      <c r="DS3219" s="38"/>
      <c r="DT3219" s="38"/>
      <c r="DU3219" s="38"/>
      <c r="DW3219" s="38"/>
      <c r="DX3219" s="38"/>
      <c r="DY3219" s="38"/>
      <c r="DZ3219" s="38"/>
    </row>
    <row r="3220" spans="1:130" ht="14" hidden="1" customHeight="1" outlineLevel="1" x14ac:dyDescent="0.2">
      <c r="A3220" t="s">
        <v>72</v>
      </c>
      <c r="B3220" t="s">
        <v>2940</v>
      </c>
      <c r="C3220" s="1">
        <f t="shared" si="1265"/>
        <v>67562</v>
      </c>
      <c r="D3220" s="3">
        <f>IF(N3220&gt;0, RANK(N3220,(N3220:P3220,Q3220:AE3220)),0)</f>
        <v>2</v>
      </c>
      <c r="E3220" s="3">
        <f>IF(O3220&gt;0,RANK(O3220,(N3220:P3220,Q3220:AE3220)),0)</f>
        <v>1</v>
      </c>
      <c r="F3220" s="3">
        <f>IF(P3220&gt;0,RANK(P3220,(N3220:P3220,Q3220:AE3220)),0)</f>
        <v>3</v>
      </c>
      <c r="G3220" s="1">
        <f t="shared" si="1275"/>
        <v>11028</v>
      </c>
      <c r="H3220" s="2">
        <f t="shared" si="1276"/>
        <v>0.16322784997483791</v>
      </c>
      <c r="I3220" s="2"/>
      <c r="J3220" s="2">
        <f t="shared" si="1266"/>
        <v>0.41051182617447679</v>
      </c>
      <c r="K3220" s="2">
        <f t="shared" si="1267"/>
        <v>0.57373967614931476</v>
      </c>
      <c r="L3220" s="2">
        <f t="shared" si="1268"/>
        <v>5.4616500399632933E-3</v>
      </c>
      <c r="M3220" s="2">
        <f t="shared" si="1269"/>
        <v>1.0286847636245157E-2</v>
      </c>
      <c r="N3220" s="38">
        <v>27735</v>
      </c>
      <c r="O3220" s="38">
        <v>38763</v>
      </c>
      <c r="P3220" s="38">
        <v>369</v>
      </c>
      <c r="Q3220" s="38">
        <v>226</v>
      </c>
      <c r="R3220" s="38">
        <v>146</v>
      </c>
      <c r="S3220" s="38">
        <v>115</v>
      </c>
      <c r="T3220" s="38">
        <v>22</v>
      </c>
      <c r="U3220" s="38">
        <v>34</v>
      </c>
      <c r="V3220" s="38"/>
      <c r="W3220" s="38">
        <v>147</v>
      </c>
      <c r="X3220" s="38">
        <v>5</v>
      </c>
      <c r="Y3220" s="38"/>
      <c r="Z3220" s="38"/>
      <c r="AA3220" s="38"/>
      <c r="AB3220" s="38"/>
      <c r="AC3220" s="38"/>
      <c r="AD3220" s="38"/>
      <c r="AE3220" s="38"/>
      <c r="AF3220" s="38"/>
      <c r="AG3220" s="38"/>
      <c r="AH3220" s="38"/>
      <c r="AI3220" s="38"/>
      <c r="AJ3220" s="38"/>
      <c r="AK3220" s="38"/>
      <c r="AL3220" s="38"/>
      <c r="AM3220" s="38"/>
      <c r="AN3220" s="38"/>
      <c r="AO3220" s="38"/>
      <c r="AP3220" s="38"/>
      <c r="AQ3220" s="38"/>
      <c r="AR3220" s="38"/>
      <c r="AS3220" s="38"/>
      <c r="AT3220" s="38"/>
      <c r="AU3220" s="38"/>
      <c r="AV3220" s="38"/>
      <c r="AW3220" s="38"/>
      <c r="AX3220" s="38"/>
      <c r="AY3220" s="38"/>
      <c r="BA3220" s="3">
        <f>IF(Q3220&gt;0,RANK(Q3220,(N3220:P3220,Q3220:AE3220)),0)</f>
        <v>4</v>
      </c>
      <c r="BB3220" s="3">
        <f>IF(R3220&gt;0,RANK(R3220,(N3220:P3220,Q3220:AE3220)),0)</f>
        <v>6</v>
      </c>
      <c r="BC3220" s="3">
        <f>IF(S3220&gt;0,RANK(S3220,(N3220:P3220,Q3220:AE3220)),0)</f>
        <v>7</v>
      </c>
      <c r="BD3220" s="3">
        <f>IF(T3220&gt;0,RANK(T3220,(N3220:P3220,Q3220:AE3220)),0)</f>
        <v>9</v>
      </c>
      <c r="BE3220" s="2">
        <f t="shared" si="1270"/>
        <v>3.3450756342322608E-3</v>
      </c>
      <c r="BF3220" s="2">
        <f t="shared" si="1271"/>
        <v>2.1609780645925223E-3</v>
      </c>
      <c r="BG3220" s="2">
        <f t="shared" si="1272"/>
        <v>1.7021402563571239E-3</v>
      </c>
      <c r="BH3220" s="2">
        <f t="shared" si="1273"/>
        <v>3.2562683165092806E-4</v>
      </c>
      <c r="BJ3220" t="s">
        <v>72</v>
      </c>
      <c r="BK3220" t="s">
        <v>2940</v>
      </c>
      <c r="BL3220">
        <v>6</v>
      </c>
      <c r="BN3220">
        <v>0</v>
      </c>
      <c r="BO3220" s="60">
        <v>55</v>
      </c>
      <c r="BP3220" s="62">
        <v>117</v>
      </c>
      <c r="BQ3220" s="66">
        <f t="shared" si="1274"/>
        <v>55117</v>
      </c>
      <c r="BR3220" s="66">
        <f t="shared" si="1264"/>
        <v>55117</v>
      </c>
      <c r="BS3220" s="3" t="s">
        <v>3083</v>
      </c>
      <c r="CU3220" s="38"/>
      <c r="CV3220" s="38"/>
      <c r="CW3220" s="38"/>
      <c r="CX3220" s="38"/>
      <c r="CY3220" s="38"/>
      <c r="CZ3220" s="38"/>
      <c r="DA3220" s="38"/>
      <c r="DB3220" s="38"/>
      <c r="DC3220" s="38"/>
      <c r="DD3220" s="38"/>
      <c r="DE3220" s="38"/>
      <c r="DF3220" s="38"/>
      <c r="DG3220" s="38"/>
      <c r="DH3220" s="38"/>
      <c r="DI3220" s="38"/>
      <c r="DJ3220" s="38"/>
      <c r="DK3220" s="38"/>
      <c r="DL3220" s="38"/>
      <c r="DM3220" s="38"/>
      <c r="DN3220" s="38"/>
      <c r="DO3220" s="38"/>
      <c r="DP3220" s="38"/>
      <c r="DQ3220" s="38"/>
      <c r="DR3220" s="38"/>
      <c r="DS3220" s="38"/>
      <c r="DT3220" s="38"/>
      <c r="DU3220" s="38"/>
      <c r="DW3220" s="38"/>
      <c r="DX3220" s="38"/>
      <c r="DY3220" s="38"/>
      <c r="DZ3220" s="38"/>
    </row>
    <row r="3221" spans="1:130" ht="14" hidden="1" customHeight="1" outlineLevel="1" x14ac:dyDescent="0.2">
      <c r="A3221" t="s">
        <v>1119</v>
      </c>
      <c r="B3221" t="s">
        <v>2940</v>
      </c>
      <c r="C3221" s="1">
        <f t="shared" si="1265"/>
        <v>11186</v>
      </c>
      <c r="D3221" s="3">
        <f>IF(N3221&gt;0, RANK(N3221,(N3221:P3221,Q3221:AE3221)),0)</f>
        <v>2</v>
      </c>
      <c r="E3221" s="3">
        <f>IF(O3221&gt;0,RANK(O3221,(N3221:P3221,Q3221:AE3221)),0)</f>
        <v>1</v>
      </c>
      <c r="F3221" s="3">
        <f>IF(P3221&gt;0,RANK(P3221,(N3221:P3221,Q3221:AE3221)),0)</f>
        <v>3</v>
      </c>
      <c r="G3221" s="1">
        <f t="shared" si="1275"/>
        <v>5386</v>
      </c>
      <c r="H3221" s="2">
        <f t="shared" si="1276"/>
        <v>0.48149472554979439</v>
      </c>
      <c r="I3221" s="2"/>
      <c r="J3221" s="2">
        <f t="shared" si="1266"/>
        <v>0.25236903271947075</v>
      </c>
      <c r="K3221" s="2">
        <f t="shared" si="1267"/>
        <v>0.7338637582692652</v>
      </c>
      <c r="L3221" s="2">
        <f t="shared" si="1268"/>
        <v>4.3804755944931162E-3</v>
      </c>
      <c r="M3221" s="2">
        <f t="shared" si="1269"/>
        <v>9.3867334167709315E-3</v>
      </c>
      <c r="N3221" s="38">
        <v>2823</v>
      </c>
      <c r="O3221" s="38">
        <v>8209</v>
      </c>
      <c r="P3221" s="38">
        <v>49</v>
      </c>
      <c r="Q3221" s="38">
        <v>34</v>
      </c>
      <c r="R3221" s="38">
        <v>25</v>
      </c>
      <c r="S3221" s="38">
        <v>23</v>
      </c>
      <c r="T3221" s="38">
        <v>0</v>
      </c>
      <c r="U3221" s="38">
        <v>9</v>
      </c>
      <c r="V3221" s="38"/>
      <c r="W3221" s="38">
        <v>0</v>
      </c>
      <c r="X3221" s="38">
        <v>14</v>
      </c>
      <c r="Y3221" s="38"/>
      <c r="Z3221" s="38"/>
      <c r="AA3221" s="38"/>
      <c r="AB3221" s="38"/>
      <c r="AC3221" s="38"/>
      <c r="AD3221" s="38"/>
      <c r="AE3221" s="38"/>
      <c r="AF3221" s="38"/>
      <c r="AG3221" s="38"/>
      <c r="AH3221" s="38"/>
      <c r="AI3221" s="38"/>
      <c r="AJ3221" s="38"/>
      <c r="AK3221" s="38"/>
      <c r="AL3221" s="38"/>
      <c r="AM3221" s="38"/>
      <c r="AN3221" s="38"/>
      <c r="AO3221" s="38"/>
      <c r="AP3221" s="38"/>
      <c r="AQ3221" s="38"/>
      <c r="AR3221" s="38"/>
      <c r="AS3221" s="38"/>
      <c r="AT3221" s="38"/>
      <c r="AU3221" s="38"/>
      <c r="AV3221" s="38"/>
      <c r="AW3221" s="38"/>
      <c r="AX3221" s="38"/>
      <c r="AY3221" s="38"/>
      <c r="BA3221" s="3">
        <f>IF(Q3221&gt;0,RANK(Q3221,(N3221:P3221,Q3221:AE3221)),0)</f>
        <v>4</v>
      </c>
      <c r="BB3221" s="3">
        <f>IF(R3221&gt;0,RANK(R3221,(N3221:P3221,Q3221:AE3221)),0)</f>
        <v>5</v>
      </c>
      <c r="BC3221" s="3">
        <f>IF(S3221&gt;0,RANK(S3221,(N3221:P3221,Q3221:AE3221)),0)</f>
        <v>6</v>
      </c>
      <c r="BD3221" s="3">
        <f>IF(T3221&gt;0,RANK(T3221,(N3221:P3221,Q3221:AE3221)),0)</f>
        <v>0</v>
      </c>
      <c r="BE3221" s="2">
        <f t="shared" si="1270"/>
        <v>3.0395136778115501E-3</v>
      </c>
      <c r="BF3221" s="2">
        <f t="shared" si="1271"/>
        <v>2.2349365278026105E-3</v>
      </c>
      <c r="BG3221" s="2">
        <f t="shared" si="1272"/>
        <v>2.0561416055784017E-3</v>
      </c>
      <c r="BH3221" s="2">
        <f t="shared" si="1273"/>
        <v>0</v>
      </c>
      <c r="BJ3221" t="s">
        <v>1119</v>
      </c>
      <c r="BK3221" t="s">
        <v>2940</v>
      </c>
      <c r="BL3221">
        <v>7</v>
      </c>
      <c r="BN3221">
        <v>0</v>
      </c>
      <c r="BO3221" s="60">
        <v>55</v>
      </c>
      <c r="BP3221" s="62">
        <v>119</v>
      </c>
      <c r="BQ3221" s="66">
        <f t="shared" si="1274"/>
        <v>55119</v>
      </c>
      <c r="BR3221" s="66">
        <f t="shared" si="1264"/>
        <v>55119</v>
      </c>
      <c r="BS3221" s="3" t="s">
        <v>3083</v>
      </c>
      <c r="CU3221" s="38"/>
      <c r="CV3221" s="38"/>
      <c r="CW3221" s="38"/>
      <c r="CX3221" s="38"/>
      <c r="CY3221" s="38"/>
      <c r="CZ3221" s="38"/>
      <c r="DA3221" s="38"/>
      <c r="DB3221" s="38"/>
      <c r="DC3221" s="38"/>
      <c r="DD3221" s="38"/>
      <c r="DE3221" s="38"/>
      <c r="DF3221" s="38"/>
      <c r="DG3221" s="38"/>
      <c r="DH3221" s="38"/>
      <c r="DI3221" s="38"/>
      <c r="DJ3221" s="38"/>
      <c r="DK3221" s="38"/>
      <c r="DL3221" s="38"/>
      <c r="DM3221" s="38"/>
      <c r="DN3221" s="38"/>
      <c r="DO3221" s="38"/>
      <c r="DP3221" s="38"/>
      <c r="DQ3221" s="38"/>
      <c r="DR3221" s="38"/>
      <c r="DS3221" s="38"/>
      <c r="DT3221" s="38"/>
      <c r="DU3221" s="38"/>
      <c r="DW3221" s="38"/>
      <c r="DX3221" s="38"/>
      <c r="DY3221" s="38"/>
      <c r="DZ3221" s="38"/>
    </row>
    <row r="3222" spans="1:130" ht="14" hidden="1" customHeight="1" outlineLevel="1" x14ac:dyDescent="0.2">
      <c r="A3222" t="s">
        <v>462</v>
      </c>
      <c r="B3222" t="s">
        <v>2940</v>
      </c>
      <c r="C3222" s="1">
        <f t="shared" si="1265"/>
        <v>16079</v>
      </c>
      <c r="D3222" s="3">
        <f>IF(N3222&gt;0, RANK(N3222,(N3222:P3222,Q3222:AE3222)),0)</f>
        <v>2</v>
      </c>
      <c r="E3222" s="3">
        <f>IF(O3222&gt;0,RANK(O3222,(N3222:P3222,Q3222:AE3222)),0)</f>
        <v>1</v>
      </c>
      <c r="F3222" s="3">
        <f>IF(P3222&gt;0,RANK(P3222,(N3222:P3222,Q3222:AE3222)),0)</f>
        <v>3</v>
      </c>
      <c r="G3222" s="1">
        <f t="shared" si="1275"/>
        <v>3442</v>
      </c>
      <c r="H3222" s="2">
        <f t="shared" si="1276"/>
        <v>0.2140680390571553</v>
      </c>
      <c r="I3222" s="2"/>
      <c r="J3222" s="2">
        <f t="shared" si="1266"/>
        <v>0.38677778468810248</v>
      </c>
      <c r="K3222" s="2">
        <f t="shared" si="1267"/>
        <v>0.60084582374525775</v>
      </c>
      <c r="L3222" s="2">
        <f t="shared" si="1268"/>
        <v>6.0327134772062939E-3</v>
      </c>
      <c r="M3222" s="2">
        <f t="shared" si="1269"/>
        <v>6.3436780894335389E-3</v>
      </c>
      <c r="N3222" s="38">
        <v>6219</v>
      </c>
      <c r="O3222" s="38">
        <v>9661</v>
      </c>
      <c r="P3222" s="38">
        <v>97</v>
      </c>
      <c r="Q3222" s="38">
        <v>44</v>
      </c>
      <c r="R3222" s="38">
        <v>27</v>
      </c>
      <c r="S3222" s="38">
        <v>13</v>
      </c>
      <c r="T3222" s="38">
        <v>3</v>
      </c>
      <c r="U3222" s="38">
        <v>2</v>
      </c>
      <c r="V3222" s="38"/>
      <c r="W3222" s="38">
        <v>12</v>
      </c>
      <c r="X3222" s="38">
        <v>1</v>
      </c>
      <c r="Y3222" s="38"/>
      <c r="Z3222" s="38"/>
      <c r="AA3222" s="38"/>
      <c r="AB3222" s="38"/>
      <c r="AC3222" s="38"/>
      <c r="AD3222" s="38"/>
      <c r="AE3222" s="38"/>
      <c r="AF3222" s="38"/>
      <c r="AG3222" s="38"/>
      <c r="AH3222" s="38"/>
      <c r="AI3222" s="38"/>
      <c r="AJ3222" s="38"/>
      <c r="AK3222" s="38"/>
      <c r="AL3222" s="38"/>
      <c r="AM3222" s="38"/>
      <c r="AN3222" s="38"/>
      <c r="AO3222" s="38"/>
      <c r="AP3222" s="38"/>
      <c r="AQ3222" s="38"/>
      <c r="AR3222" s="38"/>
      <c r="AS3222" s="38"/>
      <c r="AT3222" s="38"/>
      <c r="AU3222" s="38"/>
      <c r="AV3222" s="38"/>
      <c r="AW3222" s="38"/>
      <c r="AX3222" s="38"/>
      <c r="AY3222" s="38"/>
      <c r="BA3222" s="3">
        <f>IF(Q3222&gt;0,RANK(Q3222,(N3222:P3222,Q3222:AE3222)),0)</f>
        <v>4</v>
      </c>
      <c r="BB3222" s="3">
        <f>IF(R3222&gt;0,RANK(R3222,(N3222:P3222,Q3222:AE3222)),0)</f>
        <v>5</v>
      </c>
      <c r="BC3222" s="3">
        <f>IF(S3222&gt;0,RANK(S3222,(N3222:P3222,Q3222:AE3222)),0)</f>
        <v>6</v>
      </c>
      <c r="BD3222" s="3">
        <f>IF(T3222&gt;0,RANK(T3222,(N3222:P3222,Q3222:AE3222)),0)</f>
        <v>8</v>
      </c>
      <c r="BE3222" s="2">
        <f t="shared" si="1270"/>
        <v>2.7364885875987314E-3</v>
      </c>
      <c r="BF3222" s="2">
        <f t="shared" si="1271"/>
        <v>1.6792089060264942E-3</v>
      </c>
      <c r="BG3222" s="2">
        <f t="shared" si="1272"/>
        <v>8.0850799179053422E-4</v>
      </c>
      <c r="BH3222" s="2">
        <f t="shared" si="1273"/>
        <v>1.8657876733627713E-4</v>
      </c>
      <c r="BJ3222" t="s">
        <v>462</v>
      </c>
      <c r="BK3222" t="s">
        <v>2940</v>
      </c>
      <c r="BL3222">
        <v>3</v>
      </c>
      <c r="BN3222">
        <v>0</v>
      </c>
      <c r="BO3222" s="60">
        <v>55</v>
      </c>
      <c r="BP3222" s="62">
        <v>121</v>
      </c>
      <c r="BQ3222" s="66">
        <f t="shared" si="1274"/>
        <v>55121</v>
      </c>
      <c r="BR3222" s="66">
        <f t="shared" si="1264"/>
        <v>55121</v>
      </c>
      <c r="BS3222" s="3" t="s">
        <v>3083</v>
      </c>
      <c r="CU3222" s="38"/>
      <c r="CV3222" s="38"/>
      <c r="CW3222" s="38"/>
      <c r="CX3222" s="38"/>
      <c r="CY3222" s="38"/>
      <c r="CZ3222" s="38"/>
      <c r="DA3222" s="38"/>
      <c r="DB3222" s="38"/>
      <c r="DC3222" s="38"/>
      <c r="DD3222" s="38"/>
      <c r="DE3222" s="38"/>
      <c r="DF3222" s="38"/>
      <c r="DG3222" s="38"/>
      <c r="DH3222" s="38"/>
      <c r="DI3222" s="38"/>
      <c r="DJ3222" s="38"/>
      <c r="DK3222" s="38"/>
      <c r="DL3222" s="38"/>
      <c r="DM3222" s="38"/>
      <c r="DN3222" s="38"/>
      <c r="DO3222" s="38"/>
      <c r="DP3222" s="38"/>
      <c r="DQ3222" s="38"/>
      <c r="DR3222" s="38"/>
      <c r="DS3222" s="38"/>
      <c r="DT3222" s="38"/>
      <c r="DU3222" s="38"/>
      <c r="DW3222" s="38"/>
      <c r="DX3222" s="38"/>
      <c r="DY3222" s="38"/>
      <c r="DZ3222" s="38"/>
    </row>
    <row r="3223" spans="1:130" ht="14" hidden="1" customHeight="1" outlineLevel="1" x14ac:dyDescent="0.2">
      <c r="A3223" t="s">
        <v>1829</v>
      </c>
      <c r="B3223" t="s">
        <v>2940</v>
      </c>
      <c r="C3223" s="1">
        <f t="shared" si="1265"/>
        <v>16609</v>
      </c>
      <c r="D3223" s="3">
        <f>IF(N3223&gt;0, RANK(N3223,(N3223:P3223,Q3223:AE3223)),0)</f>
        <v>2</v>
      </c>
      <c r="E3223" s="3">
        <f>IF(O3223&gt;0,RANK(O3223,(N3223:P3223,Q3223:AE3223)),0)</f>
        <v>1</v>
      </c>
      <c r="F3223" s="3">
        <f>IF(P3223&gt;0,RANK(P3223,(N3223:P3223,Q3223:AE3223)),0)</f>
        <v>3</v>
      </c>
      <c r="G3223" s="1">
        <f t="shared" si="1275"/>
        <v>1293</v>
      </c>
      <c r="H3223" s="2">
        <f t="shared" si="1276"/>
        <v>7.784935878138359E-2</v>
      </c>
      <c r="I3223" s="2"/>
      <c r="J3223" s="2">
        <f t="shared" si="1266"/>
        <v>0.45240532241555781</v>
      </c>
      <c r="K3223" s="2">
        <f t="shared" si="1267"/>
        <v>0.53025468119694141</v>
      </c>
      <c r="L3223" s="2">
        <f t="shared" si="1268"/>
        <v>6.3820820037329157E-3</v>
      </c>
      <c r="M3223" s="2">
        <f t="shared" si="1269"/>
        <v>1.0957914383767918E-2</v>
      </c>
      <c r="N3223" s="38">
        <v>7514</v>
      </c>
      <c r="O3223" s="38">
        <v>8807</v>
      </c>
      <c r="P3223" s="38">
        <v>106</v>
      </c>
      <c r="Q3223" s="38">
        <v>44</v>
      </c>
      <c r="R3223" s="38">
        <v>67</v>
      </c>
      <c r="S3223" s="38">
        <v>21</v>
      </c>
      <c r="T3223" s="38">
        <v>8</v>
      </c>
      <c r="U3223" s="38">
        <v>12</v>
      </c>
      <c r="V3223" s="38"/>
      <c r="W3223" s="38">
        <v>29</v>
      </c>
      <c r="X3223" s="38">
        <v>1</v>
      </c>
      <c r="Y3223" s="38"/>
      <c r="Z3223" s="38"/>
      <c r="AA3223" s="38"/>
      <c r="AB3223" s="38"/>
      <c r="AC3223" s="38"/>
      <c r="AD3223" s="38"/>
      <c r="AE3223" s="38"/>
      <c r="AF3223" s="38"/>
      <c r="AG3223" s="38"/>
      <c r="AH3223" s="38"/>
      <c r="AI3223" s="38"/>
      <c r="AJ3223" s="38"/>
      <c r="AK3223" s="38"/>
      <c r="AL3223" s="38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BA3223" s="3">
        <f>IF(Q3223&gt;0,RANK(Q3223,(N3223:P3223,Q3223:AE3223)),0)</f>
        <v>5</v>
      </c>
      <c r="BB3223" s="3">
        <f>IF(R3223&gt;0,RANK(R3223,(N3223:P3223,Q3223:AE3223)),0)</f>
        <v>4</v>
      </c>
      <c r="BC3223" s="3">
        <f>IF(S3223&gt;0,RANK(S3223,(N3223:P3223,Q3223:AE3223)),0)</f>
        <v>7</v>
      </c>
      <c r="BD3223" s="3">
        <f>IF(T3223&gt;0,RANK(T3223,(N3223:P3223,Q3223:AE3223)),0)</f>
        <v>9</v>
      </c>
      <c r="BE3223" s="2">
        <f t="shared" si="1270"/>
        <v>2.6491661147570594E-3</v>
      </c>
      <c r="BF3223" s="2">
        <f t="shared" si="1271"/>
        <v>4.0339574929255219E-3</v>
      </c>
      <c r="BG3223" s="2">
        <f t="shared" si="1272"/>
        <v>1.2643747365885965E-3</v>
      </c>
      <c r="BH3223" s="2">
        <f t="shared" si="1273"/>
        <v>4.8166656631946534E-4</v>
      </c>
      <c r="BJ3223" t="s">
        <v>1829</v>
      </c>
      <c r="BK3223" t="s">
        <v>2940</v>
      </c>
      <c r="BL3223">
        <v>3</v>
      </c>
      <c r="BN3223">
        <v>0</v>
      </c>
      <c r="BO3223" s="60">
        <v>55</v>
      </c>
      <c r="BP3223" s="62">
        <v>123</v>
      </c>
      <c r="BQ3223" s="66">
        <f t="shared" si="1274"/>
        <v>55123</v>
      </c>
      <c r="BR3223" s="66">
        <f t="shared" si="1264"/>
        <v>55123</v>
      </c>
      <c r="BS3223" s="3" t="s">
        <v>3083</v>
      </c>
      <c r="CU3223" s="38"/>
      <c r="CV3223" s="38"/>
      <c r="CW3223" s="38"/>
      <c r="CX3223" s="38"/>
      <c r="CY3223" s="38"/>
      <c r="CZ3223" s="38"/>
      <c r="DA3223" s="38"/>
      <c r="DB3223" s="38"/>
      <c r="DC3223" s="38"/>
      <c r="DD3223" s="38"/>
      <c r="DE3223" s="38"/>
      <c r="DF3223" s="38"/>
      <c r="DG3223" s="38"/>
      <c r="DH3223" s="38"/>
      <c r="DI3223" s="38"/>
      <c r="DJ3223" s="38"/>
      <c r="DK3223" s="38"/>
      <c r="DL3223" s="38"/>
      <c r="DM3223" s="38"/>
      <c r="DN3223" s="38"/>
      <c r="DO3223" s="38"/>
      <c r="DP3223" s="38"/>
      <c r="DQ3223" s="38"/>
      <c r="DR3223" s="38"/>
      <c r="DS3223" s="38"/>
      <c r="DT3223" s="38"/>
      <c r="DU3223" s="38"/>
      <c r="DW3223" s="38"/>
      <c r="DX3223" s="38"/>
      <c r="DY3223" s="38"/>
      <c r="DZ3223" s="38"/>
    </row>
    <row r="3224" spans="1:130" ht="14" hidden="1" customHeight="1" outlineLevel="1" x14ac:dyDescent="0.2">
      <c r="A3224" t="s">
        <v>1060</v>
      </c>
      <c r="B3224" t="s">
        <v>2940</v>
      </c>
      <c r="C3224" s="1">
        <f t="shared" si="1265"/>
        <v>16135</v>
      </c>
      <c r="D3224" s="3">
        <f>IF(N3224&gt;0, RANK(N3224,(N3224:P3224,Q3224:AE3224)),0)</f>
        <v>2</v>
      </c>
      <c r="E3224" s="3">
        <f>IF(O3224&gt;0,RANK(O3224,(N3224:P3224,Q3224:AE3224)),0)</f>
        <v>1</v>
      </c>
      <c r="F3224" s="3">
        <f>IF(P3224&gt;0,RANK(P3224,(N3224:P3224,Q3224:AE3224)),0)</f>
        <v>3</v>
      </c>
      <c r="G3224" s="1">
        <f t="shared" si="1275"/>
        <v>3718</v>
      </c>
      <c r="H3224" s="2">
        <f t="shared" si="1276"/>
        <v>0.23043074062596838</v>
      </c>
      <c r="I3224" s="2"/>
      <c r="J3224" s="2">
        <f t="shared" si="1266"/>
        <v>0.37923768205763869</v>
      </c>
      <c r="K3224" s="2">
        <f t="shared" si="1267"/>
        <v>0.6096684226836071</v>
      </c>
      <c r="L3224" s="2">
        <f t="shared" si="1268"/>
        <v>4.5863030678648898E-3</v>
      </c>
      <c r="M3224" s="2">
        <f t="shared" si="1269"/>
        <v>6.5075921908893707E-3</v>
      </c>
      <c r="N3224" s="38">
        <v>6119</v>
      </c>
      <c r="O3224" s="38">
        <v>9837</v>
      </c>
      <c r="P3224" s="38">
        <v>74</v>
      </c>
      <c r="Q3224" s="38">
        <v>30</v>
      </c>
      <c r="R3224" s="38">
        <v>21</v>
      </c>
      <c r="S3224" s="38">
        <v>17</v>
      </c>
      <c r="T3224" s="38">
        <v>0</v>
      </c>
      <c r="U3224" s="38">
        <v>3</v>
      </c>
      <c r="V3224" s="38"/>
      <c r="W3224" s="38">
        <v>32</v>
      </c>
      <c r="X3224" s="38">
        <v>2</v>
      </c>
      <c r="Y3224" s="38"/>
      <c r="Z3224" s="38"/>
      <c r="AA3224" s="38"/>
      <c r="AB3224" s="38"/>
      <c r="AC3224" s="38"/>
      <c r="AD3224" s="38"/>
      <c r="AE3224" s="38"/>
      <c r="AF3224" s="38"/>
      <c r="AG3224" s="38"/>
      <c r="AH3224" s="38"/>
      <c r="AI3224" s="38"/>
      <c r="AJ3224" s="38"/>
      <c r="AK3224" s="38"/>
      <c r="AL3224" s="38"/>
      <c r="AM3224" s="38"/>
      <c r="AN3224" s="38"/>
      <c r="AO3224" s="38"/>
      <c r="AP3224" s="38"/>
      <c r="AQ3224" s="38"/>
      <c r="AR3224" s="38"/>
      <c r="AS3224" s="38"/>
      <c r="AT3224" s="38"/>
      <c r="AU3224" s="38"/>
      <c r="AV3224" s="38"/>
      <c r="AW3224" s="38"/>
      <c r="AX3224" s="38"/>
      <c r="AY3224" s="38"/>
      <c r="BA3224" s="3">
        <f>IF(Q3224&gt;0,RANK(Q3224,(N3224:P3224,Q3224:AE3224)),0)</f>
        <v>5</v>
      </c>
      <c r="BB3224" s="3">
        <f>IF(R3224&gt;0,RANK(R3224,(N3224:P3224,Q3224:AE3224)),0)</f>
        <v>6</v>
      </c>
      <c r="BC3224" s="3">
        <f>IF(S3224&gt;0,RANK(S3224,(N3224:P3224,Q3224:AE3224)),0)</f>
        <v>7</v>
      </c>
      <c r="BD3224" s="3">
        <f>IF(T3224&gt;0,RANK(T3224,(N3224:P3224,Q3224:AE3224)),0)</f>
        <v>0</v>
      </c>
      <c r="BE3224" s="2">
        <f t="shared" si="1270"/>
        <v>1.8593120545398203E-3</v>
      </c>
      <c r="BF3224" s="2">
        <f t="shared" si="1271"/>
        <v>1.3015184381778742E-3</v>
      </c>
      <c r="BG3224" s="2">
        <f t="shared" si="1272"/>
        <v>1.0536101642392316E-3</v>
      </c>
      <c r="BH3224" s="2">
        <f t="shared" si="1273"/>
        <v>0</v>
      </c>
      <c r="BJ3224" t="s">
        <v>1060</v>
      </c>
      <c r="BK3224" t="s">
        <v>2940</v>
      </c>
      <c r="BL3224">
        <v>7</v>
      </c>
      <c r="BN3224">
        <v>0</v>
      </c>
      <c r="BO3224" s="60">
        <v>55</v>
      </c>
      <c r="BP3224" s="62">
        <v>125</v>
      </c>
      <c r="BQ3224" s="66">
        <f t="shared" si="1274"/>
        <v>55125</v>
      </c>
      <c r="BR3224" s="66">
        <f t="shared" si="1264"/>
        <v>55125</v>
      </c>
      <c r="BS3224" s="3" t="s">
        <v>3083</v>
      </c>
      <c r="CU3224" s="38"/>
      <c r="CV3224" s="38"/>
      <c r="CW3224" s="38"/>
      <c r="CX3224" s="38"/>
      <c r="CY3224" s="38"/>
      <c r="CZ3224" s="38"/>
      <c r="DA3224" s="38"/>
      <c r="DB3224" s="38"/>
      <c r="DC3224" s="38"/>
      <c r="DD3224" s="38"/>
      <c r="DE3224" s="38"/>
      <c r="DF3224" s="38"/>
      <c r="DG3224" s="38"/>
      <c r="DH3224" s="38"/>
      <c r="DI3224" s="38"/>
      <c r="DJ3224" s="38"/>
      <c r="DK3224" s="38"/>
      <c r="DL3224" s="38"/>
      <c r="DM3224" s="38"/>
      <c r="DN3224" s="38"/>
      <c r="DO3224" s="38"/>
      <c r="DP3224" s="38"/>
      <c r="DQ3224" s="38"/>
      <c r="DR3224" s="38"/>
      <c r="DS3224" s="38"/>
      <c r="DT3224" s="38"/>
      <c r="DU3224" s="38"/>
      <c r="DW3224" s="38"/>
      <c r="DX3224" s="38"/>
      <c r="DY3224" s="38"/>
      <c r="DZ3224" s="38"/>
    </row>
    <row r="3225" spans="1:130" ht="14" hidden="1" customHeight="1" outlineLevel="1" x14ac:dyDescent="0.2">
      <c r="A3225" t="s">
        <v>973</v>
      </c>
      <c r="B3225" t="s">
        <v>2940</v>
      </c>
      <c r="C3225" s="1">
        <f t="shared" ref="C3225:C3233" si="1277">SUM(N3225:AY3225)</f>
        <v>60597</v>
      </c>
      <c r="D3225" s="3">
        <f>IF(N3225&gt;0, RANK(N3225,(N3225:P3225,Q3225:AE3225)),0)</f>
        <v>2</v>
      </c>
      <c r="E3225" s="3">
        <f>IF(O3225&gt;0,RANK(O3225,(N3225:P3225,Q3225:AE3225)),0)</f>
        <v>1</v>
      </c>
      <c r="F3225" s="3">
        <f>IF(P3225&gt;0,RANK(P3225,(N3225:P3225,Q3225:AE3225)),0)</f>
        <v>3</v>
      </c>
      <c r="G3225" s="1">
        <f t="shared" si="1275"/>
        <v>13442</v>
      </c>
      <c r="H3225" s="2">
        <f t="shared" si="1276"/>
        <v>0.2218261630113702</v>
      </c>
      <c r="I3225" s="2"/>
      <c r="J3225" s="2">
        <f t="shared" ref="J3225:J3233" si="1278">IF($C3225=0,"-",N3225/$C3225)</f>
        <v>0.38221364093932042</v>
      </c>
      <c r="K3225" s="2">
        <f t="shared" ref="K3225:K3233" si="1279">IF($C3225=0,"-",O3225/$C3225)</f>
        <v>0.60403980395069068</v>
      </c>
      <c r="L3225" s="2">
        <f t="shared" ref="L3225:L3233" si="1280">IF($C3225=0,"-",P3225/$C3225)</f>
        <v>4.901232734293777E-3</v>
      </c>
      <c r="M3225" s="2">
        <f t="shared" ref="M3225:M3233" si="1281">IF(C3225=0,"-",(1-J3225-K3225-L3225))</f>
        <v>8.8453223756951235E-3</v>
      </c>
      <c r="N3225" s="38">
        <v>23161</v>
      </c>
      <c r="O3225" s="38">
        <v>36603</v>
      </c>
      <c r="P3225" s="38">
        <v>297</v>
      </c>
      <c r="Q3225" s="38">
        <v>185</v>
      </c>
      <c r="R3225" s="38">
        <v>120</v>
      </c>
      <c r="S3225" s="38">
        <v>65</v>
      </c>
      <c r="T3225" s="38">
        <v>18</v>
      </c>
      <c r="U3225" s="38">
        <v>16</v>
      </c>
      <c r="V3225" s="38"/>
      <c r="W3225" s="38">
        <v>127</v>
      </c>
      <c r="X3225" s="38">
        <v>5</v>
      </c>
      <c r="Y3225" s="38"/>
      <c r="Z3225" s="38"/>
      <c r="AA3225" s="38"/>
      <c r="AB3225" s="38"/>
      <c r="AC3225" s="38"/>
      <c r="AD3225" s="38"/>
      <c r="AE3225" s="38"/>
      <c r="AF3225" s="38"/>
      <c r="AG3225" s="38"/>
      <c r="AH3225" s="38"/>
      <c r="AI3225" s="38"/>
      <c r="AJ3225" s="38"/>
      <c r="AK3225" s="38"/>
      <c r="AL3225" s="38"/>
      <c r="AM3225" s="38"/>
      <c r="AN3225" s="38"/>
      <c r="AO3225" s="38"/>
      <c r="AP3225" s="38"/>
      <c r="AQ3225" s="38"/>
      <c r="AR3225" s="38"/>
      <c r="AS3225" s="38"/>
      <c r="AT3225" s="38"/>
      <c r="AU3225" s="38"/>
      <c r="AV3225" s="38"/>
      <c r="AW3225" s="38"/>
      <c r="AX3225" s="38"/>
      <c r="AY3225" s="38"/>
      <c r="BA3225" s="3">
        <f>IF(Q3225&gt;0,RANK(Q3225,(N3225:P3225,Q3225:AE3225)),0)</f>
        <v>4</v>
      </c>
      <c r="BB3225" s="3">
        <f>IF(R3225&gt;0,RANK(R3225,(N3225:P3225,Q3225:AE3225)),0)</f>
        <v>6</v>
      </c>
      <c r="BC3225" s="3">
        <f>IF(S3225&gt;0,RANK(S3225,(N3225:P3225,Q3225:AE3225)),0)</f>
        <v>7</v>
      </c>
      <c r="BD3225" s="3">
        <f>IF(T3225&gt;0,RANK(T3225,(N3225:P3225,Q3225:AE3225)),0)</f>
        <v>8</v>
      </c>
      <c r="BE3225" s="2">
        <f t="shared" ref="BE3225:BE3233" si="1282">IF($C3225=0,"-",Q3225/$C3225)</f>
        <v>3.0529564169843393E-3</v>
      </c>
      <c r="BF3225" s="2">
        <f t="shared" ref="BF3225:BF3233" si="1283">IF($C3225=0,"-",R3225/$C3225)</f>
        <v>1.9802960542601119E-3</v>
      </c>
      <c r="BG3225" s="2">
        <f t="shared" ref="BG3225:BG3233" si="1284">IF($C3225=0,"-",S3225/$C3225)</f>
        <v>1.0726603627242272E-3</v>
      </c>
      <c r="BH3225" s="2">
        <f t="shared" ref="BH3225:BH3233" si="1285">IF($C3225=0,"-",T3225/$C3225)</f>
        <v>2.9704440813901678E-4</v>
      </c>
      <c r="BJ3225" t="s">
        <v>973</v>
      </c>
      <c r="BK3225" t="s">
        <v>2940</v>
      </c>
      <c r="BN3225">
        <v>0</v>
      </c>
      <c r="BO3225" s="60">
        <v>55</v>
      </c>
      <c r="BP3225" s="62">
        <v>127</v>
      </c>
      <c r="BQ3225" s="66">
        <f t="shared" ref="BQ3225:BQ3232" si="1286">1000*BO3225+BP3225</f>
        <v>55127</v>
      </c>
      <c r="BR3225" s="66">
        <f t="shared" si="1264"/>
        <v>55127</v>
      </c>
      <c r="BS3225" s="3" t="s">
        <v>3083</v>
      </c>
      <c r="CU3225" s="38"/>
      <c r="CV3225" s="38"/>
      <c r="CW3225" s="38"/>
      <c r="CX3225" s="38"/>
      <c r="CY3225" s="38"/>
      <c r="CZ3225" s="38"/>
      <c r="DA3225" s="38"/>
      <c r="DB3225" s="38"/>
      <c r="DC3225" s="38"/>
      <c r="DD3225" s="38"/>
      <c r="DE3225" s="38"/>
      <c r="DF3225" s="38"/>
      <c r="DG3225" s="38"/>
      <c r="DH3225" s="38"/>
      <c r="DI3225" s="38"/>
      <c r="DJ3225" s="38"/>
      <c r="DK3225" s="38"/>
      <c r="DL3225" s="38"/>
      <c r="DM3225" s="38"/>
      <c r="DN3225" s="38"/>
      <c r="DO3225" s="38"/>
      <c r="DP3225" s="38"/>
      <c r="DQ3225" s="38"/>
      <c r="DR3225" s="38"/>
      <c r="DS3225" s="38"/>
      <c r="DT3225" s="38"/>
      <c r="DU3225" s="38"/>
      <c r="DW3225" s="38"/>
      <c r="DX3225" s="38"/>
      <c r="DY3225" s="38"/>
      <c r="DZ3225" s="38"/>
    </row>
    <row r="3226" spans="1:130" ht="14" hidden="1" customHeight="1" outlineLevel="1" x14ac:dyDescent="0.2">
      <c r="A3226" t="s">
        <v>108</v>
      </c>
      <c r="B3226" t="s">
        <v>2940</v>
      </c>
      <c r="C3226" s="1">
        <f t="shared" si="1277"/>
        <v>10978</v>
      </c>
      <c r="D3226" s="3">
        <f>IF(N3226&gt;0, RANK(N3226,(N3226:P3226,Q3226:AE3226)),0)</f>
        <v>2</v>
      </c>
      <c r="E3226" s="3">
        <f>IF(O3226&gt;0,RANK(O3226,(N3226:P3226,Q3226:AE3226)),0)</f>
        <v>1</v>
      </c>
      <c r="F3226" s="3">
        <f>IF(P3226&gt;0,RANK(P3226,(N3226:P3226,Q3226:AE3226)),0)</f>
        <v>3</v>
      </c>
      <c r="G3226" s="1">
        <f t="shared" si="1275"/>
        <v>3095</v>
      </c>
      <c r="H3226" s="2">
        <f t="shared" si="1276"/>
        <v>0.281927491346329</v>
      </c>
      <c r="I3226" s="2"/>
      <c r="J3226" s="2">
        <f t="shared" si="1278"/>
        <v>0.35224995445436325</v>
      </c>
      <c r="K3226" s="2">
        <f t="shared" si="1279"/>
        <v>0.63417744580069224</v>
      </c>
      <c r="L3226" s="2">
        <f t="shared" si="1280"/>
        <v>3.8258334851521223E-3</v>
      </c>
      <c r="M3226" s="2">
        <f t="shared" si="1281"/>
        <v>9.7467662597923912E-3</v>
      </c>
      <c r="N3226" s="38">
        <v>3867</v>
      </c>
      <c r="O3226" s="38">
        <v>6962</v>
      </c>
      <c r="P3226" s="38">
        <v>42</v>
      </c>
      <c r="Q3226" s="38">
        <v>40</v>
      </c>
      <c r="R3226" s="38">
        <v>22</v>
      </c>
      <c r="S3226" s="38">
        <v>13</v>
      </c>
      <c r="T3226" s="38">
        <v>3</v>
      </c>
      <c r="U3226" s="38">
        <v>4</v>
      </c>
      <c r="V3226" s="38"/>
      <c r="W3226" s="38">
        <v>24</v>
      </c>
      <c r="X3226" s="38">
        <v>1</v>
      </c>
      <c r="Y3226" s="38"/>
      <c r="Z3226" s="38"/>
      <c r="AA3226" s="38"/>
      <c r="AB3226" s="38"/>
      <c r="AC3226" s="38"/>
      <c r="AD3226" s="38"/>
      <c r="AE3226" s="38"/>
      <c r="AF3226" s="38"/>
      <c r="AG3226" s="38"/>
      <c r="AH3226" s="38"/>
      <c r="AI3226" s="38"/>
      <c r="AJ3226" s="38"/>
      <c r="AK3226" s="38"/>
      <c r="AL3226" s="38"/>
      <c r="AM3226" s="38"/>
      <c r="AN3226" s="38"/>
      <c r="AO3226" s="38"/>
      <c r="AP3226" s="38"/>
      <c r="AQ3226" s="38"/>
      <c r="AR3226" s="38"/>
      <c r="AS3226" s="38"/>
      <c r="AT3226" s="38"/>
      <c r="AU3226" s="38"/>
      <c r="AV3226" s="38"/>
      <c r="AW3226" s="38"/>
      <c r="AX3226" s="38"/>
      <c r="AY3226" s="38"/>
      <c r="BA3226" s="3">
        <f>IF(Q3226&gt;0,RANK(Q3226,(N3226:P3226,Q3226:AE3226)),0)</f>
        <v>4</v>
      </c>
      <c r="BB3226" s="3">
        <f>IF(R3226&gt;0,RANK(R3226,(N3226:P3226,Q3226:AE3226)),0)</f>
        <v>6</v>
      </c>
      <c r="BC3226" s="3">
        <f>IF(S3226&gt;0,RANK(S3226,(N3226:P3226,Q3226:AE3226)),0)</f>
        <v>7</v>
      </c>
      <c r="BD3226" s="3">
        <f>IF(T3226&gt;0,RANK(T3226,(N3226:P3226,Q3226:AE3226)),0)</f>
        <v>9</v>
      </c>
      <c r="BE3226" s="2">
        <f t="shared" si="1282"/>
        <v>3.6436509382401167E-3</v>
      </c>
      <c r="BF3226" s="2">
        <f t="shared" si="1283"/>
        <v>2.004008016032064E-3</v>
      </c>
      <c r="BG3226" s="2">
        <f t="shared" si="1284"/>
        <v>1.1841865549280378E-3</v>
      </c>
      <c r="BH3226" s="2">
        <f t="shared" si="1285"/>
        <v>2.7327382036800875E-4</v>
      </c>
      <c r="BJ3226" t="s">
        <v>108</v>
      </c>
      <c r="BK3226" t="s">
        <v>2940</v>
      </c>
      <c r="BL3226">
        <v>7</v>
      </c>
      <c r="BN3226">
        <v>0</v>
      </c>
      <c r="BO3226" s="60">
        <v>55</v>
      </c>
      <c r="BP3226" s="62">
        <v>129</v>
      </c>
      <c r="BQ3226" s="66">
        <f t="shared" si="1286"/>
        <v>55129</v>
      </c>
      <c r="BR3226" s="66">
        <f t="shared" si="1264"/>
        <v>55129</v>
      </c>
      <c r="BS3226" s="3" t="s">
        <v>3083</v>
      </c>
      <c r="CU3226" s="38"/>
      <c r="CV3226" s="38"/>
      <c r="CW3226" s="38"/>
      <c r="CX3226" s="38"/>
      <c r="CY3226" s="38"/>
      <c r="CZ3226" s="38"/>
      <c r="DA3226" s="38"/>
      <c r="DB3226" s="38"/>
      <c r="DC3226" s="38"/>
      <c r="DD3226" s="38"/>
      <c r="DE3226" s="38"/>
      <c r="DF3226" s="38"/>
      <c r="DG3226" s="38"/>
      <c r="DH3226" s="38"/>
      <c r="DI3226" s="38"/>
      <c r="DJ3226" s="38"/>
      <c r="DK3226" s="38"/>
      <c r="DL3226" s="38"/>
      <c r="DM3226" s="38"/>
      <c r="DN3226" s="38"/>
      <c r="DO3226" s="38"/>
      <c r="DP3226" s="38"/>
      <c r="DQ3226" s="38"/>
      <c r="DR3226" s="38"/>
      <c r="DS3226" s="38"/>
      <c r="DT3226" s="38"/>
      <c r="DU3226" s="38"/>
      <c r="DW3226" s="38"/>
      <c r="DX3226" s="38"/>
      <c r="DY3226" s="38"/>
      <c r="DZ3226" s="38"/>
    </row>
    <row r="3227" spans="1:130" ht="14" hidden="1" customHeight="1" outlineLevel="1" x14ac:dyDescent="0.2">
      <c r="A3227" t="s">
        <v>674</v>
      </c>
      <c r="B3227" t="s">
        <v>2940</v>
      </c>
      <c r="C3227" s="1">
        <f t="shared" si="1277"/>
        <v>91407</v>
      </c>
      <c r="D3227" s="3">
        <f>IF(N3227&gt;0, RANK(N3227,(N3227:P3227,Q3227:AE3227)),0)</f>
        <v>2</v>
      </c>
      <c r="E3227" s="3">
        <f>IF(O3227&gt;0,RANK(O3227,(N3227:P3227,Q3227:AE3227)),0)</f>
        <v>1</v>
      </c>
      <c r="F3227" s="3">
        <f>IF(P3227&gt;0,RANK(P3227,(N3227:P3227,Q3227:AE3227)),0)</f>
        <v>3</v>
      </c>
      <c r="G3227" s="1">
        <f t="shared" si="1275"/>
        <v>33100</v>
      </c>
      <c r="H3227" s="2">
        <f t="shared" si="1276"/>
        <v>0.36211668690581683</v>
      </c>
      <c r="I3227" s="2"/>
      <c r="J3227" s="2">
        <f t="shared" si="1278"/>
        <v>0.31183607382366779</v>
      </c>
      <c r="K3227" s="2">
        <f t="shared" si="1279"/>
        <v>0.67395276072948462</v>
      </c>
      <c r="L3227" s="2">
        <f t="shared" si="1280"/>
        <v>4.8355158795278259E-3</v>
      </c>
      <c r="M3227" s="2">
        <f t="shared" si="1281"/>
        <v>9.3756495673197032E-3</v>
      </c>
      <c r="N3227" s="38">
        <v>28504</v>
      </c>
      <c r="O3227" s="38">
        <v>61604</v>
      </c>
      <c r="P3227" s="38">
        <v>442</v>
      </c>
      <c r="Q3227" s="38">
        <v>300</v>
      </c>
      <c r="R3227" s="38">
        <v>153</v>
      </c>
      <c r="S3227" s="38">
        <v>111</v>
      </c>
      <c r="T3227" s="38">
        <v>29</v>
      </c>
      <c r="U3227" s="38">
        <v>19</v>
      </c>
      <c r="V3227" s="38"/>
      <c r="W3227" s="38">
        <v>234</v>
      </c>
      <c r="X3227" s="38">
        <v>11</v>
      </c>
      <c r="Y3227" s="38"/>
      <c r="Z3227" s="38"/>
      <c r="AA3227" s="38"/>
      <c r="AB3227" s="38"/>
      <c r="AC3227" s="38"/>
      <c r="AD3227" s="38"/>
      <c r="AE3227" s="38"/>
      <c r="AF3227" s="38"/>
      <c r="AG3227" s="38"/>
      <c r="AH3227" s="38"/>
      <c r="AI3227" s="38"/>
      <c r="AJ3227" s="38"/>
      <c r="AK3227" s="38"/>
      <c r="AL3227" s="38"/>
      <c r="AM3227" s="38"/>
      <c r="AN3227" s="38"/>
      <c r="AO3227" s="38"/>
      <c r="AP3227" s="38"/>
      <c r="AQ3227" s="38"/>
      <c r="AR3227" s="38"/>
      <c r="AS3227" s="38"/>
      <c r="AT3227" s="38"/>
      <c r="AU3227" s="38"/>
      <c r="AV3227" s="38"/>
      <c r="AW3227" s="38"/>
      <c r="AX3227" s="38"/>
      <c r="AY3227" s="38"/>
      <c r="BA3227" s="3">
        <f>IF(Q3227&gt;0,RANK(Q3227,(N3227:P3227,Q3227:AE3227)),0)</f>
        <v>4</v>
      </c>
      <c r="BB3227" s="3">
        <f>IF(R3227&gt;0,RANK(R3227,(N3227:P3227,Q3227:AE3227)),0)</f>
        <v>6</v>
      </c>
      <c r="BC3227" s="3">
        <f>IF(S3227&gt;0,RANK(S3227,(N3227:P3227,Q3227:AE3227)),0)</f>
        <v>7</v>
      </c>
      <c r="BD3227" s="3">
        <f>IF(T3227&gt;0,RANK(T3227,(N3227:P3227,Q3227:AE3227)),0)</f>
        <v>8</v>
      </c>
      <c r="BE3227" s="2">
        <f t="shared" si="1282"/>
        <v>3.2820243526206962E-3</v>
      </c>
      <c r="BF3227" s="2">
        <f t="shared" si="1283"/>
        <v>1.6738324198365552E-3</v>
      </c>
      <c r="BG3227" s="2">
        <f t="shared" si="1284"/>
        <v>1.2143490104696577E-3</v>
      </c>
      <c r="BH3227" s="2">
        <f t="shared" si="1285"/>
        <v>3.1726235408666733E-4</v>
      </c>
      <c r="BJ3227" t="s">
        <v>674</v>
      </c>
      <c r="BK3227" t="s">
        <v>2940</v>
      </c>
      <c r="BL3227">
        <v>5</v>
      </c>
      <c r="BN3227">
        <v>0</v>
      </c>
      <c r="BO3227" s="60">
        <v>55</v>
      </c>
      <c r="BP3227" s="62">
        <v>131</v>
      </c>
      <c r="BQ3227" s="66">
        <f t="shared" si="1286"/>
        <v>55131</v>
      </c>
      <c r="BR3227" s="66">
        <f t="shared" si="1264"/>
        <v>55131</v>
      </c>
      <c r="BS3227" s="3" t="s">
        <v>3083</v>
      </c>
      <c r="CU3227" s="38"/>
      <c r="CV3227" s="38"/>
      <c r="CW3227" s="38"/>
      <c r="CX3227" s="38"/>
      <c r="CY3227" s="38"/>
      <c r="CZ3227" s="38"/>
      <c r="DA3227" s="38"/>
      <c r="DB3227" s="38"/>
      <c r="DC3227" s="38"/>
      <c r="DD3227" s="38"/>
      <c r="DE3227" s="38"/>
      <c r="DF3227" s="38"/>
      <c r="DG3227" s="38"/>
      <c r="DH3227" s="38"/>
      <c r="DI3227" s="38"/>
      <c r="DJ3227" s="38"/>
      <c r="DK3227" s="38"/>
      <c r="DL3227" s="38"/>
      <c r="DM3227" s="38"/>
      <c r="DN3227" s="38"/>
      <c r="DO3227" s="38"/>
      <c r="DP3227" s="38"/>
      <c r="DQ3227" s="38"/>
      <c r="DR3227" s="38"/>
      <c r="DS3227" s="38"/>
      <c r="DT3227" s="38"/>
      <c r="DU3227" s="38"/>
      <c r="DW3227" s="38"/>
      <c r="DX3227" s="38"/>
      <c r="DY3227" s="38"/>
      <c r="DZ3227" s="38"/>
    </row>
    <row r="3228" spans="1:130" ht="14" hidden="1" customHeight="1" outlineLevel="1" x14ac:dyDescent="0.2">
      <c r="A3228" t="s">
        <v>248</v>
      </c>
      <c r="B3228" t="s">
        <v>2940</v>
      </c>
      <c r="C3228" s="1">
        <f t="shared" si="1277"/>
        <v>275787</v>
      </c>
      <c r="D3228" s="3">
        <f>IF(N3228&gt;0, RANK(N3228,(N3228:P3228,Q3228:AE3228)),0)</f>
        <v>2</v>
      </c>
      <c r="E3228" s="3">
        <f>IF(O3228&gt;0,RANK(O3228,(N3228:P3228,Q3228:AE3228)),0)</f>
        <v>1</v>
      </c>
      <c r="F3228" s="3">
        <f>IF(P3228&gt;0,RANK(P3228,(N3228:P3228,Q3228:AE3228)),0)</f>
        <v>3</v>
      </c>
      <c r="G3228" s="1">
        <f t="shared" si="1275"/>
        <v>54290</v>
      </c>
      <c r="H3228" s="2">
        <f t="shared" si="1276"/>
        <v>0.1968548191176524</v>
      </c>
      <c r="I3228" s="2"/>
      <c r="J3228" s="2">
        <f t="shared" si="1278"/>
        <v>0.39333978758969784</v>
      </c>
      <c r="K3228" s="2">
        <f t="shared" si="1279"/>
        <v>0.59019460670735024</v>
      </c>
      <c r="L3228" s="2">
        <f t="shared" si="1280"/>
        <v>4.1553807829955731E-3</v>
      </c>
      <c r="M3228" s="2">
        <f t="shared" si="1281"/>
        <v>1.2310224919956396E-2</v>
      </c>
      <c r="N3228" s="38">
        <v>108478</v>
      </c>
      <c r="O3228" s="38">
        <v>162768</v>
      </c>
      <c r="P3228" s="38">
        <v>1146</v>
      </c>
      <c r="Q3228" s="38">
        <v>1033</v>
      </c>
      <c r="R3228" s="38">
        <v>943</v>
      </c>
      <c r="S3228" s="38">
        <v>284</v>
      </c>
      <c r="T3228" s="38">
        <v>79</v>
      </c>
      <c r="U3228" s="38">
        <v>114</v>
      </c>
      <c r="V3228" s="38"/>
      <c r="W3228" s="38">
        <v>942</v>
      </c>
      <c r="X3228" s="38">
        <v>0</v>
      </c>
      <c r="Y3228" s="38"/>
      <c r="Z3228" s="38"/>
      <c r="AA3228" s="38"/>
      <c r="AB3228" s="38"/>
      <c r="AC3228" s="38"/>
      <c r="AD3228" s="38"/>
      <c r="AE3228" s="38"/>
      <c r="AF3228" s="38"/>
      <c r="AG3228" s="38"/>
      <c r="AH3228" s="38"/>
      <c r="AI3228" s="38"/>
      <c r="AJ3228" s="38"/>
      <c r="AK3228" s="38"/>
      <c r="AL3228" s="38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BA3228" s="3">
        <f>IF(Q3228&gt;0,RANK(Q3228,(N3228:P3228,Q3228:AE3228)),0)</f>
        <v>4</v>
      </c>
      <c r="BB3228" s="3">
        <f>IF(R3228&gt;0,RANK(R3228,(N3228:P3228,Q3228:AE3228)),0)</f>
        <v>5</v>
      </c>
      <c r="BC3228" s="3">
        <f>IF(S3228&gt;0,RANK(S3228,(N3228:P3228,Q3228:AE3228)),0)</f>
        <v>7</v>
      </c>
      <c r="BD3228" s="3">
        <f>IF(T3228&gt;0,RANK(T3228,(N3228:P3228,Q3228:AE3228)),0)</f>
        <v>9</v>
      </c>
      <c r="BE3228" s="2">
        <f t="shared" si="1282"/>
        <v>3.7456442834506339E-3</v>
      </c>
      <c r="BF3228" s="2">
        <f t="shared" si="1283"/>
        <v>3.4193054785033377E-3</v>
      </c>
      <c r="BG3228" s="2">
        <f t="shared" si="1284"/>
        <v>1.0297802289448016E-3</v>
      </c>
      <c r="BH3228" s="2">
        <f t="shared" si="1285"/>
        <v>2.8645295100929342E-4</v>
      </c>
      <c r="BJ3228" t="s">
        <v>248</v>
      </c>
      <c r="BK3228" t="s">
        <v>2940</v>
      </c>
      <c r="BL3228">
        <v>5</v>
      </c>
      <c r="BN3228">
        <v>0</v>
      </c>
      <c r="BO3228" s="60">
        <v>55</v>
      </c>
      <c r="BP3228" s="62">
        <v>133</v>
      </c>
      <c r="BQ3228" s="66">
        <f t="shared" si="1286"/>
        <v>55133</v>
      </c>
      <c r="BR3228" s="66">
        <f t="shared" si="1264"/>
        <v>55133</v>
      </c>
      <c r="BS3228" s="3" t="s">
        <v>3083</v>
      </c>
      <c r="CU3228" s="38"/>
      <c r="CV3228" s="38"/>
      <c r="CW3228" s="38"/>
      <c r="CX3228" s="38"/>
      <c r="CY3228" s="38"/>
      <c r="CZ3228" s="38"/>
      <c r="DA3228" s="38"/>
      <c r="DB3228" s="38"/>
      <c r="DC3228" s="38"/>
      <c r="DD3228" s="38"/>
      <c r="DE3228" s="38"/>
      <c r="DF3228" s="38"/>
      <c r="DG3228" s="38"/>
      <c r="DH3228" s="38"/>
      <c r="DI3228" s="38"/>
      <c r="DJ3228" s="38"/>
      <c r="DK3228" s="38"/>
      <c r="DL3228" s="38"/>
      <c r="DM3228" s="38"/>
      <c r="DN3228" s="38"/>
      <c r="DO3228" s="38"/>
      <c r="DP3228" s="38"/>
      <c r="DQ3228" s="38"/>
      <c r="DR3228" s="38"/>
      <c r="DS3228" s="38"/>
      <c r="DT3228" s="38"/>
      <c r="DU3228" s="38"/>
      <c r="DW3228" s="38"/>
      <c r="DX3228" s="38"/>
      <c r="DY3228" s="38"/>
      <c r="DZ3228" s="38"/>
    </row>
    <row r="3229" spans="1:130" ht="14" hidden="1" customHeight="1" outlineLevel="1" x14ac:dyDescent="0.2">
      <c r="A3229" t="s">
        <v>1795</v>
      </c>
      <c r="B3229" t="s">
        <v>2940</v>
      </c>
      <c r="C3229" s="1">
        <f t="shared" si="1277"/>
        <v>30403</v>
      </c>
      <c r="D3229" s="3">
        <f>IF(N3229&gt;0, RANK(N3229,(N3229:P3229,Q3229:AE3229)),0)</f>
        <v>2</v>
      </c>
      <c r="E3229" s="3">
        <f>IF(O3229&gt;0,RANK(O3229,(N3229:P3229,Q3229:AE3229)),0)</f>
        <v>1</v>
      </c>
      <c r="F3229" s="3">
        <f>IF(P3229&gt;0,RANK(P3229,(N3229:P3229,Q3229:AE3229)),0)</f>
        <v>3</v>
      </c>
      <c r="G3229" s="1">
        <f t="shared" si="1275"/>
        <v>10146</v>
      </c>
      <c r="H3229" s="2">
        <f t="shared" si="1276"/>
        <v>0.333717067394665</v>
      </c>
      <c r="I3229" s="2"/>
      <c r="J3229" s="2">
        <f t="shared" si="1278"/>
        <v>0.32717166069137915</v>
      </c>
      <c r="K3229" s="2">
        <f t="shared" si="1279"/>
        <v>0.66088872808604415</v>
      </c>
      <c r="L3229" s="2">
        <f t="shared" si="1280"/>
        <v>4.111436371410716E-3</v>
      </c>
      <c r="M3229" s="2">
        <f t="shared" si="1281"/>
        <v>7.82817485116598E-3</v>
      </c>
      <c r="N3229" s="38">
        <v>9947</v>
      </c>
      <c r="O3229" s="38">
        <v>20093</v>
      </c>
      <c r="P3229" s="38">
        <v>125</v>
      </c>
      <c r="Q3229" s="38">
        <v>92</v>
      </c>
      <c r="R3229" s="38">
        <v>49</v>
      </c>
      <c r="S3229" s="38">
        <v>46</v>
      </c>
      <c r="T3229" s="38">
        <v>7</v>
      </c>
      <c r="U3229" s="38">
        <v>8</v>
      </c>
      <c r="V3229" s="38"/>
      <c r="W3229" s="38">
        <v>32</v>
      </c>
      <c r="X3229" s="38">
        <v>4</v>
      </c>
      <c r="Y3229" s="38"/>
      <c r="Z3229" s="38"/>
      <c r="AA3229" s="38"/>
      <c r="AB3229" s="38"/>
      <c r="AC3229" s="38"/>
      <c r="AD3229" s="38"/>
      <c r="AE3229" s="38"/>
      <c r="AF3229" s="38"/>
      <c r="AG3229" s="38"/>
      <c r="AH3229" s="38"/>
      <c r="AI3229" s="38"/>
      <c r="AJ3229" s="38"/>
      <c r="AK3229" s="38"/>
      <c r="AL3229" s="38"/>
      <c r="AM3229" s="38"/>
      <c r="AN3229" s="38"/>
      <c r="AO3229" s="38"/>
      <c r="AP3229" s="38"/>
      <c r="AQ3229" s="38"/>
      <c r="AR3229" s="38"/>
      <c r="AS3229" s="38"/>
      <c r="AT3229" s="38"/>
      <c r="AU3229" s="38"/>
      <c r="AV3229" s="38"/>
      <c r="AW3229" s="38"/>
      <c r="AX3229" s="38"/>
      <c r="AY3229" s="38"/>
      <c r="BA3229" s="3">
        <f>IF(Q3229&gt;0,RANK(Q3229,(N3229:P3229,Q3229:AE3229)),0)</f>
        <v>4</v>
      </c>
      <c r="BB3229" s="3">
        <f>IF(R3229&gt;0,RANK(R3229,(N3229:P3229,Q3229:AE3229)),0)</f>
        <v>5</v>
      </c>
      <c r="BC3229" s="3">
        <f>IF(S3229&gt;0,RANK(S3229,(N3229:P3229,Q3229:AE3229)),0)</f>
        <v>6</v>
      </c>
      <c r="BD3229" s="3">
        <f>IF(T3229&gt;0,RANK(T3229,(N3229:P3229,Q3229:AE3229)),0)</f>
        <v>9</v>
      </c>
      <c r="BE3229" s="2">
        <f t="shared" si="1282"/>
        <v>3.0260171693582871E-3</v>
      </c>
      <c r="BF3229" s="2">
        <f t="shared" si="1283"/>
        <v>1.6116830575930007E-3</v>
      </c>
      <c r="BG3229" s="2">
        <f t="shared" si="1284"/>
        <v>1.5130085846791436E-3</v>
      </c>
      <c r="BH3229" s="2">
        <f t="shared" si="1285"/>
        <v>2.3024043679900009E-4</v>
      </c>
      <c r="BJ3229" t="s">
        <v>1795</v>
      </c>
      <c r="BK3229" t="s">
        <v>2940</v>
      </c>
      <c r="BL3229">
        <v>8</v>
      </c>
      <c r="BN3229">
        <v>0</v>
      </c>
      <c r="BO3229" s="60">
        <v>55</v>
      </c>
      <c r="BP3229" s="62">
        <v>135</v>
      </c>
      <c r="BQ3229" s="66">
        <f t="shared" si="1286"/>
        <v>55135</v>
      </c>
      <c r="BR3229" s="66">
        <f t="shared" si="1264"/>
        <v>55135</v>
      </c>
      <c r="BS3229" s="3" t="s">
        <v>3083</v>
      </c>
      <c r="CU3229" s="38"/>
      <c r="CV3229" s="38"/>
      <c r="CW3229" s="38"/>
      <c r="CX3229" s="38"/>
      <c r="CY3229" s="38"/>
      <c r="CZ3229" s="38"/>
      <c r="DA3229" s="38"/>
      <c r="DB3229" s="38"/>
      <c r="DC3229" s="38"/>
      <c r="DD3229" s="38"/>
      <c r="DE3229" s="38"/>
      <c r="DF3229" s="38"/>
      <c r="DG3229" s="38"/>
      <c r="DH3229" s="38"/>
      <c r="DI3229" s="38"/>
      <c r="DJ3229" s="38"/>
      <c r="DK3229" s="38"/>
      <c r="DL3229" s="38"/>
      <c r="DM3229" s="38"/>
      <c r="DN3229" s="38"/>
      <c r="DO3229" s="38"/>
      <c r="DP3229" s="38"/>
      <c r="DQ3229" s="38"/>
      <c r="DR3229" s="38"/>
      <c r="DS3229" s="38"/>
      <c r="DT3229" s="38"/>
      <c r="DU3229" s="38"/>
      <c r="DW3229" s="38"/>
      <c r="DX3229" s="38"/>
      <c r="DY3229" s="38"/>
      <c r="DZ3229" s="38"/>
    </row>
    <row r="3230" spans="1:130" ht="14" hidden="1" customHeight="1" outlineLevel="1" x14ac:dyDescent="0.2">
      <c r="A3230" t="s">
        <v>2844</v>
      </c>
      <c r="B3230" t="s">
        <v>2940</v>
      </c>
      <c r="C3230" s="1">
        <f t="shared" si="1277"/>
        <v>14363</v>
      </c>
      <c r="D3230" s="3">
        <f>IF(N3230&gt;0, RANK(N3230,(N3230:P3230,Q3230:AE3230)),0)</f>
        <v>2</v>
      </c>
      <c r="E3230" s="3">
        <f>IF(O3230&gt;0,RANK(O3230,(N3230:P3230,Q3230:AE3230)),0)</f>
        <v>1</v>
      </c>
      <c r="F3230" s="3">
        <f>IF(P3230&gt;0,RANK(P3230,(N3230:P3230,Q3230:AE3230)),0)</f>
        <v>3</v>
      </c>
      <c r="G3230" s="1">
        <f t="shared" si="1275"/>
        <v>5054</v>
      </c>
      <c r="H3230" s="2">
        <f t="shared" si="1276"/>
        <v>0.35187634895216879</v>
      </c>
      <c r="I3230" s="2"/>
      <c r="J3230" s="2">
        <f t="shared" si="1278"/>
        <v>0.31824827682239087</v>
      </c>
      <c r="K3230" s="2">
        <f t="shared" si="1279"/>
        <v>0.67012462577455967</v>
      </c>
      <c r="L3230" s="2">
        <f t="shared" si="1280"/>
        <v>4.8736336419967973E-3</v>
      </c>
      <c r="M3230" s="2">
        <f t="shared" si="1281"/>
        <v>6.7534637610526605E-3</v>
      </c>
      <c r="N3230" s="38">
        <v>4571</v>
      </c>
      <c r="O3230" s="38">
        <v>9625</v>
      </c>
      <c r="P3230" s="38">
        <v>70</v>
      </c>
      <c r="Q3230" s="38">
        <v>41</v>
      </c>
      <c r="R3230" s="38">
        <v>29</v>
      </c>
      <c r="S3230" s="38">
        <v>20</v>
      </c>
      <c r="T3230" s="38">
        <v>2</v>
      </c>
      <c r="U3230" s="38">
        <v>2</v>
      </c>
      <c r="V3230" s="38"/>
      <c r="W3230" s="38">
        <v>0</v>
      </c>
      <c r="X3230" s="38">
        <v>3</v>
      </c>
      <c r="Y3230" s="38"/>
      <c r="Z3230" s="38"/>
      <c r="AA3230" s="38"/>
      <c r="AB3230" s="38"/>
      <c r="AC3230" s="38"/>
      <c r="AD3230" s="38"/>
      <c r="AE3230" s="38"/>
      <c r="AF3230" s="38"/>
      <c r="AG3230" s="38"/>
      <c r="AH3230" s="38"/>
      <c r="AI3230" s="38"/>
      <c r="AJ3230" s="38"/>
      <c r="AK3230" s="38"/>
      <c r="AL3230" s="38"/>
      <c r="AM3230" s="38"/>
      <c r="AN3230" s="38"/>
      <c r="AO3230" s="38"/>
      <c r="AP3230" s="38"/>
      <c r="AQ3230" s="38"/>
      <c r="AR3230" s="38"/>
      <c r="AS3230" s="38"/>
      <c r="AT3230" s="38"/>
      <c r="AU3230" s="38"/>
      <c r="AV3230" s="38"/>
      <c r="AW3230" s="38"/>
      <c r="AX3230" s="38"/>
      <c r="AY3230" s="38"/>
      <c r="BA3230" s="3">
        <f>IF(Q3230&gt;0,RANK(Q3230,(N3230:P3230,Q3230:AE3230)),0)</f>
        <v>4</v>
      </c>
      <c r="BB3230" s="3">
        <f>IF(R3230&gt;0,RANK(R3230,(N3230:P3230,Q3230:AE3230)),0)</f>
        <v>5</v>
      </c>
      <c r="BC3230" s="3">
        <f>IF(S3230&gt;0,RANK(S3230,(N3230:P3230,Q3230:AE3230)),0)</f>
        <v>6</v>
      </c>
      <c r="BD3230" s="3">
        <f>IF(T3230&gt;0,RANK(T3230,(N3230:P3230,Q3230:AE3230)),0)</f>
        <v>8</v>
      </c>
      <c r="BE3230" s="2">
        <f t="shared" si="1282"/>
        <v>2.8545568474552668E-3</v>
      </c>
      <c r="BF3230" s="2">
        <f t="shared" si="1283"/>
        <v>2.0190767945415305E-3</v>
      </c>
      <c r="BG3230" s="2">
        <f t="shared" si="1284"/>
        <v>1.3924667548562278E-3</v>
      </c>
      <c r="BH3230" s="2">
        <f t="shared" si="1285"/>
        <v>1.3924667548562277E-4</v>
      </c>
      <c r="BJ3230" t="s">
        <v>2844</v>
      </c>
      <c r="BK3230" t="s">
        <v>2940</v>
      </c>
      <c r="BL3230">
        <v>6</v>
      </c>
      <c r="BN3230">
        <v>0</v>
      </c>
      <c r="BO3230" s="60">
        <v>55</v>
      </c>
      <c r="BP3230" s="62">
        <v>137</v>
      </c>
      <c r="BQ3230" s="66">
        <f t="shared" si="1286"/>
        <v>55137</v>
      </c>
      <c r="BR3230" s="66">
        <f t="shared" si="1264"/>
        <v>55137</v>
      </c>
      <c r="BS3230" s="3" t="s">
        <v>3083</v>
      </c>
      <c r="CU3230" s="38"/>
      <c r="CV3230" s="38"/>
      <c r="CW3230" s="38"/>
      <c r="CX3230" s="38"/>
      <c r="CY3230" s="38"/>
      <c r="CZ3230" s="38"/>
      <c r="DA3230" s="38"/>
      <c r="DB3230" s="38"/>
      <c r="DC3230" s="38"/>
      <c r="DD3230" s="38"/>
      <c r="DE3230" s="38"/>
      <c r="DF3230" s="38"/>
      <c r="DG3230" s="38"/>
      <c r="DH3230" s="38"/>
      <c r="DI3230" s="38"/>
      <c r="DJ3230" s="38"/>
      <c r="DK3230" s="38"/>
      <c r="DL3230" s="38"/>
      <c r="DM3230" s="38"/>
      <c r="DN3230" s="38"/>
      <c r="DO3230" s="38"/>
      <c r="DP3230" s="38"/>
      <c r="DQ3230" s="38"/>
      <c r="DR3230" s="38"/>
      <c r="DS3230" s="38"/>
      <c r="DT3230" s="38"/>
      <c r="DU3230" s="38"/>
      <c r="DW3230" s="38"/>
      <c r="DX3230" s="38"/>
      <c r="DY3230" s="38"/>
      <c r="DZ3230" s="38"/>
    </row>
    <row r="3231" spans="1:130" ht="14" hidden="1" customHeight="1" outlineLevel="1" x14ac:dyDescent="0.2">
      <c r="A3231" t="s">
        <v>1586</v>
      </c>
      <c r="B3231" t="s">
        <v>2940</v>
      </c>
      <c r="C3231" s="1">
        <f t="shared" si="1277"/>
        <v>95371</v>
      </c>
      <c r="D3231" s="3">
        <f>IF(N3231&gt;0, RANK(N3231,(N3231:P3231,Q3231:AE3231)),0)</f>
        <v>2</v>
      </c>
      <c r="E3231" s="3">
        <f>IF(O3231&gt;0,RANK(O3231,(N3231:P3231,Q3231:AE3231)),0)</f>
        <v>1</v>
      </c>
      <c r="F3231" s="3">
        <f>IF(P3231&gt;0,RANK(P3231,(N3231:P3231,Q3231:AE3231)),0)</f>
        <v>3</v>
      </c>
      <c r="G3231" s="1">
        <f t="shared" si="1275"/>
        <v>4519</v>
      </c>
      <c r="H3231" s="2">
        <f t="shared" si="1276"/>
        <v>4.7383376498096909E-2</v>
      </c>
      <c r="I3231" s="2"/>
      <c r="J3231" s="2">
        <f t="shared" si="1278"/>
        <v>0.46827652011617787</v>
      </c>
      <c r="K3231" s="2">
        <f t="shared" si="1279"/>
        <v>0.5156598966142748</v>
      </c>
      <c r="L3231" s="2">
        <f t="shared" si="1280"/>
        <v>5.3370521437334202E-3</v>
      </c>
      <c r="M3231" s="2">
        <f t="shared" si="1281"/>
        <v>1.0726531125813957E-2</v>
      </c>
      <c r="N3231" s="38">
        <v>44660</v>
      </c>
      <c r="O3231" s="38">
        <v>49179</v>
      </c>
      <c r="P3231" s="38">
        <v>509</v>
      </c>
      <c r="Q3231" s="38">
        <v>372</v>
      </c>
      <c r="R3231" s="38">
        <v>267</v>
      </c>
      <c r="S3231" s="38">
        <v>111</v>
      </c>
      <c r="T3231" s="38">
        <v>43</v>
      </c>
      <c r="U3231" s="38">
        <v>25</v>
      </c>
      <c r="V3231" s="38"/>
      <c r="W3231" s="38">
        <v>188</v>
      </c>
      <c r="X3231" s="38">
        <v>17</v>
      </c>
      <c r="Y3231" s="38"/>
      <c r="Z3231" s="38"/>
      <c r="AA3231" s="38"/>
      <c r="AB3231" s="38"/>
      <c r="AC3231" s="38"/>
      <c r="AD3231" s="38"/>
      <c r="AE3231" s="38"/>
      <c r="AF3231" s="38"/>
      <c r="AG3231" s="38"/>
      <c r="AH3231" s="38"/>
      <c r="AI3231" s="38"/>
      <c r="AJ3231" s="38"/>
      <c r="AK3231" s="38"/>
      <c r="AL3231" s="38"/>
      <c r="AM3231" s="38"/>
      <c r="AN3231" s="38"/>
      <c r="AO3231" s="38"/>
      <c r="AP3231" s="38"/>
      <c r="AQ3231" s="38"/>
      <c r="AR3231" s="38"/>
      <c r="AS3231" s="38"/>
      <c r="AT3231" s="38"/>
      <c r="AU3231" s="38"/>
      <c r="AV3231" s="38"/>
      <c r="AW3231" s="38"/>
      <c r="AX3231" s="38"/>
      <c r="AY3231" s="38"/>
      <c r="BA3231" s="3">
        <f>IF(Q3231&gt;0,RANK(Q3231,(N3231:P3231,Q3231:AE3231)),0)</f>
        <v>4</v>
      </c>
      <c r="BB3231" s="3">
        <f>IF(R3231&gt;0,RANK(R3231,(N3231:P3231,Q3231:AE3231)),0)</f>
        <v>5</v>
      </c>
      <c r="BC3231" s="3">
        <f>IF(S3231&gt;0,RANK(S3231,(N3231:P3231,Q3231:AE3231)),0)</f>
        <v>7</v>
      </c>
      <c r="BD3231" s="3">
        <f>IF(T3231&gt;0,RANK(T3231,(N3231:P3231,Q3231:AE3231)),0)</f>
        <v>8</v>
      </c>
      <c r="BE3231" s="2">
        <f t="shared" si="1282"/>
        <v>3.900556773023246E-3</v>
      </c>
      <c r="BF3231" s="2">
        <f t="shared" si="1283"/>
        <v>2.7995931677344266E-3</v>
      </c>
      <c r="BG3231" s="2">
        <f t="shared" si="1284"/>
        <v>1.1638758113053235E-3</v>
      </c>
      <c r="BH3231" s="2">
        <f t="shared" si="1285"/>
        <v>4.5087080978494512E-4</v>
      </c>
      <c r="BJ3231" t="s">
        <v>1586</v>
      </c>
      <c r="BK3231" t="s">
        <v>2940</v>
      </c>
      <c r="BN3231">
        <v>0</v>
      </c>
      <c r="BO3231" s="60">
        <v>55</v>
      </c>
      <c r="BP3231" s="62">
        <v>139</v>
      </c>
      <c r="BQ3231" s="66">
        <f t="shared" si="1286"/>
        <v>55139</v>
      </c>
      <c r="BR3231" s="66">
        <f t="shared" si="1264"/>
        <v>55139</v>
      </c>
      <c r="BS3231" s="3" t="s">
        <v>3083</v>
      </c>
      <c r="CU3231" s="38"/>
      <c r="CV3231" s="38"/>
      <c r="CW3231" s="38"/>
      <c r="CX3231" s="38"/>
      <c r="CY3231" s="38"/>
      <c r="CZ3231" s="38"/>
      <c r="DA3231" s="38"/>
      <c r="DB3231" s="38"/>
      <c r="DC3231" s="38"/>
      <c r="DD3231" s="38"/>
      <c r="DE3231" s="38"/>
      <c r="DF3231" s="38"/>
      <c r="DG3231" s="38"/>
      <c r="DH3231" s="38"/>
      <c r="DI3231" s="38"/>
      <c r="DJ3231" s="38"/>
      <c r="DK3231" s="38"/>
      <c r="DL3231" s="38"/>
      <c r="DM3231" s="38"/>
      <c r="DN3231" s="38"/>
      <c r="DO3231" s="38"/>
      <c r="DP3231" s="38"/>
      <c r="DQ3231" s="38"/>
      <c r="DR3231" s="38"/>
      <c r="DS3231" s="38"/>
      <c r="DT3231" s="38"/>
      <c r="DU3231" s="38"/>
      <c r="DW3231" s="38"/>
      <c r="DX3231" s="38"/>
      <c r="DY3231" s="38"/>
      <c r="DZ3231" s="38"/>
    </row>
    <row r="3232" spans="1:130" ht="14" hidden="1" customHeight="1" outlineLevel="1" x14ac:dyDescent="0.2">
      <c r="A3232" t="s">
        <v>326</v>
      </c>
      <c r="B3232" t="s">
        <v>2940</v>
      </c>
      <c r="C3232" s="1">
        <f t="shared" si="1277"/>
        <v>42216</v>
      </c>
      <c r="D3232" s="3">
        <f>IF(N3232&gt;0, RANK(N3232,(N3232:P3232,Q3232:AE3232)),0)</f>
        <v>2</v>
      </c>
      <c r="E3232" s="3">
        <f>IF(O3232&gt;0,RANK(O3232,(N3232:P3232,Q3232:AE3232)),0)</f>
        <v>1</v>
      </c>
      <c r="F3232" s="3">
        <f>IF(P3232&gt;0,RANK(P3232,(N3232:P3232,Q3232:AE3232)),0)</f>
        <v>3</v>
      </c>
      <c r="G3232" s="1">
        <f t="shared" si="1275"/>
        <v>8398</v>
      </c>
      <c r="H3232" s="2">
        <f t="shared" si="1276"/>
        <v>0.19892931589918514</v>
      </c>
      <c r="I3232" s="2"/>
      <c r="J3232" s="2">
        <f t="shared" si="1278"/>
        <v>0.39319215463331436</v>
      </c>
      <c r="K3232" s="2">
        <f t="shared" si="1279"/>
        <v>0.59212147053249953</v>
      </c>
      <c r="L3232" s="2">
        <f t="shared" si="1280"/>
        <v>5.637672920219822E-3</v>
      </c>
      <c r="M3232" s="2">
        <f t="shared" si="1281"/>
        <v>9.0487019139662891E-3</v>
      </c>
      <c r="N3232" s="38">
        <v>16599</v>
      </c>
      <c r="O3232" s="38">
        <v>24997</v>
      </c>
      <c r="P3232" s="38">
        <v>238</v>
      </c>
      <c r="Q3232" s="38">
        <v>129</v>
      </c>
      <c r="R3232" s="38">
        <v>86</v>
      </c>
      <c r="S3232" s="38">
        <v>68</v>
      </c>
      <c r="T3232" s="38">
        <v>18</v>
      </c>
      <c r="U3232" s="38">
        <v>14</v>
      </c>
      <c r="V3232" s="38"/>
      <c r="W3232" s="38">
        <v>57</v>
      </c>
      <c r="X3232" s="38">
        <v>10</v>
      </c>
      <c r="Y3232" s="38"/>
      <c r="Z3232" s="38"/>
      <c r="AA3232" s="38"/>
      <c r="AB3232" s="38"/>
      <c r="AC3232" s="38"/>
      <c r="AD3232" s="38"/>
      <c r="AE3232" s="38"/>
      <c r="AF3232" s="38"/>
      <c r="AG3232" s="38"/>
      <c r="AH3232" s="38"/>
      <c r="AI3232" s="38"/>
      <c r="AJ3232" s="38"/>
      <c r="AK3232" s="38"/>
      <c r="AL3232" s="38"/>
      <c r="AM3232" s="38"/>
      <c r="AN3232" s="38"/>
      <c r="AO3232" s="38"/>
      <c r="AP3232" s="38"/>
      <c r="AQ3232" s="38"/>
      <c r="AR3232" s="38"/>
      <c r="AS3232" s="38"/>
      <c r="AT3232" s="38"/>
      <c r="AU3232" s="38"/>
      <c r="AV3232" s="38"/>
      <c r="AW3232" s="38"/>
      <c r="AX3232" s="38"/>
      <c r="AY3232" s="38"/>
      <c r="BA3232" s="3">
        <f>IF(Q3232&gt;0,RANK(Q3232,(N3232:P3232,Q3232:AE3232)),0)</f>
        <v>4</v>
      </c>
      <c r="BB3232" s="3">
        <f>IF(R3232&gt;0,RANK(R3232,(N3232:P3232,Q3232:AE3232)),0)</f>
        <v>5</v>
      </c>
      <c r="BC3232" s="3">
        <f>IF(S3232&gt;0,RANK(S3232,(N3232:P3232,Q3232:AE3232)),0)</f>
        <v>6</v>
      </c>
      <c r="BD3232" s="3">
        <f>IF(T3232&gt;0,RANK(T3232,(N3232:P3232,Q3232:AE3232)),0)</f>
        <v>8</v>
      </c>
      <c r="BE3232" s="2">
        <f t="shared" si="1282"/>
        <v>3.0557134735645251E-3</v>
      </c>
      <c r="BF3232" s="2">
        <f t="shared" si="1283"/>
        <v>2.0371423157096837E-3</v>
      </c>
      <c r="BG3232" s="2">
        <f t="shared" si="1284"/>
        <v>1.6107636914913777E-3</v>
      </c>
      <c r="BH3232" s="2">
        <f t="shared" si="1285"/>
        <v>4.2637862421830583E-4</v>
      </c>
      <c r="BJ3232" t="s">
        <v>326</v>
      </c>
      <c r="BK3232" t="s">
        <v>2940</v>
      </c>
      <c r="BN3232">
        <v>0</v>
      </c>
      <c r="BO3232" s="60">
        <v>55</v>
      </c>
      <c r="BP3232" s="62">
        <v>141</v>
      </c>
      <c r="BQ3232" s="66">
        <f t="shared" si="1286"/>
        <v>55141</v>
      </c>
      <c r="BR3232" s="66">
        <f t="shared" si="1264"/>
        <v>55141</v>
      </c>
      <c r="BS3232" s="3" t="s">
        <v>3083</v>
      </c>
      <c r="CU3232" s="38"/>
      <c r="CV3232" s="38"/>
      <c r="CW3232" s="38"/>
      <c r="CX3232" s="38"/>
      <c r="CY3232" s="38"/>
      <c r="CZ3232" s="38"/>
      <c r="DA3232" s="38"/>
      <c r="DB3232" s="38"/>
      <c r="DC3232" s="38"/>
      <c r="DD3232" s="38"/>
      <c r="DE3232" s="38"/>
      <c r="DF3232" s="38"/>
      <c r="DG3232" s="38"/>
      <c r="DH3232" s="38"/>
      <c r="DI3232" s="38"/>
      <c r="DJ3232" s="38"/>
      <c r="DK3232" s="38"/>
      <c r="DL3232" s="38"/>
      <c r="DM3232" s="38"/>
      <c r="DN3232" s="38"/>
      <c r="DO3232" s="38"/>
      <c r="DP3232" s="38"/>
      <c r="DQ3232" s="38"/>
      <c r="DR3232" s="38"/>
      <c r="DS3232" s="38"/>
      <c r="DT3232" s="38"/>
      <c r="DU3232" s="38"/>
      <c r="DW3232" s="38"/>
      <c r="DX3232" s="38"/>
      <c r="DY3232" s="38"/>
      <c r="DZ3232" s="38"/>
    </row>
    <row r="3233" spans="1:130" ht="14" customHeight="1" collapsed="1" x14ac:dyDescent="0.2">
      <c r="A3233" t="s">
        <v>1101</v>
      </c>
      <c r="B3233" t="s">
        <v>534</v>
      </c>
      <c r="C3233" s="1">
        <f t="shared" si="1277"/>
        <v>3422918</v>
      </c>
      <c r="D3233" s="3">
        <f>IF(N3233&gt;0, RANK(N3233,(N3233:P3233,Q3233:AE3233)),0)</f>
        <v>2</v>
      </c>
      <c r="E3233" s="3">
        <f>IF(O3233&gt;0,RANK(O3233,(N3233:P3233,Q3233:AE3233)),0)</f>
        <v>1</v>
      </c>
      <c r="F3233" s="3">
        <f>IF(P3233&gt;0,RANK(P3233,(N3233:P3233,Q3233:AE3233)),0)</f>
        <v>3</v>
      </c>
      <c r="G3233" s="1">
        <f t="shared" si="1275"/>
        <v>29397</v>
      </c>
      <c r="H3233" s="2">
        <f t="shared" si="1276"/>
        <v>8.5882863685311766E-3</v>
      </c>
      <c r="I3233" s="2"/>
      <c r="J3233" s="2">
        <f t="shared" si="1278"/>
        <v>0.48737042488309684</v>
      </c>
      <c r="K3233" s="2">
        <f t="shared" si="1279"/>
        <v>0.49595871125162799</v>
      </c>
      <c r="L3233" s="2">
        <f t="shared" si="1280"/>
        <v>5.182712527732186E-3</v>
      </c>
      <c r="M3233" s="2">
        <f t="shared" si="1281"/>
        <v>1.1488151337543034E-2</v>
      </c>
      <c r="N3233" s="38">
        <v>1668229</v>
      </c>
      <c r="O3233" s="38">
        <v>1697626</v>
      </c>
      <c r="P3233" s="38">
        <v>17740</v>
      </c>
      <c r="Q3233" s="38">
        <v>10511</v>
      </c>
      <c r="R3233" s="38">
        <v>12275</v>
      </c>
      <c r="S3233" s="38">
        <v>4044</v>
      </c>
      <c r="T3233" s="38">
        <v>2035</v>
      </c>
      <c r="U3233" s="38">
        <v>2753</v>
      </c>
      <c r="V3233" s="38"/>
      <c r="W3233" s="38">
        <v>7144</v>
      </c>
      <c r="X3233" s="38">
        <v>561</v>
      </c>
      <c r="Y3233" s="38"/>
      <c r="Z3233" s="38"/>
      <c r="AA3233" s="38"/>
      <c r="AB3233" s="38"/>
      <c r="AC3233" s="38"/>
      <c r="AD3233" s="38"/>
      <c r="AE3233" s="38"/>
      <c r="AF3233" s="38"/>
      <c r="AG3233" s="38"/>
      <c r="AH3233" s="38"/>
      <c r="AI3233" s="38"/>
      <c r="AJ3233" s="38"/>
      <c r="AK3233" s="38"/>
      <c r="AL3233" s="38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BA3233" s="3">
        <f>IF(Q3233&gt;0,RANK(Q3233,(N3233:P3233,Q3233:AE3233)),0)</f>
        <v>5</v>
      </c>
      <c r="BB3233" s="3">
        <f>IF(R3233&gt;0,RANK(R3233,(N3233:P3233,Q3233:AE3233)),0)</f>
        <v>4</v>
      </c>
      <c r="BC3233" s="3">
        <f>IF(S3233&gt;0,RANK(S3233,(N3233:P3233,Q3233:AE3233)),0)</f>
        <v>7</v>
      </c>
      <c r="BD3233" s="3">
        <f>IF(T3233&gt;0,RANK(T3233,(N3233:P3233,Q3233:AE3233)),0)</f>
        <v>9</v>
      </c>
      <c r="BE3233" s="2">
        <f t="shared" si="1282"/>
        <v>3.0707717801010718E-3</v>
      </c>
      <c r="BF3233" s="2">
        <f t="shared" si="1283"/>
        <v>3.5861215489240467E-3</v>
      </c>
      <c r="BG3233" s="2">
        <f t="shared" si="1284"/>
        <v>1.181448109478521E-3</v>
      </c>
      <c r="BH3233" s="2">
        <f t="shared" si="1285"/>
        <v>5.9452198387457717E-4</v>
      </c>
      <c r="BJ3233" t="s">
        <v>1101</v>
      </c>
      <c r="BK3233" t="s">
        <v>534</v>
      </c>
      <c r="BN3233">
        <v>0</v>
      </c>
      <c r="BO3233" s="60">
        <v>55</v>
      </c>
      <c r="BP3233" s="62"/>
      <c r="BQ3233" s="60">
        <v>55</v>
      </c>
      <c r="BR3233" s="60">
        <f t="shared" si="1264"/>
        <v>55</v>
      </c>
      <c r="BS3233" s="3" t="s">
        <v>693</v>
      </c>
      <c r="CG3233" s="38">
        <f>SUM(CG3161:CG3232)</f>
        <v>0</v>
      </c>
      <c r="CJ3233" s="38">
        <f>SUM(CJ3161:CJ3232)</f>
        <v>0</v>
      </c>
      <c r="CU3233" s="38"/>
      <c r="CV3233" s="38"/>
      <c r="CW3233" s="38"/>
      <c r="CX3233" s="38"/>
      <c r="CY3233" s="38"/>
      <c r="CZ3233" s="38"/>
      <c r="DA3233" s="38"/>
      <c r="DB3233" s="38"/>
      <c r="DC3233" s="38"/>
      <c r="DD3233" s="38"/>
      <c r="DE3233" s="38"/>
      <c r="DF3233" s="38"/>
      <c r="DG3233" s="38"/>
      <c r="DH3233" s="38"/>
      <c r="DI3233" s="38"/>
      <c r="DJ3233" s="38"/>
      <c r="DK3233" s="38"/>
      <c r="DL3233" s="38"/>
      <c r="DM3233" s="38"/>
      <c r="DN3233" s="38"/>
      <c r="DO3233" s="38"/>
      <c r="DP3233" s="38"/>
      <c r="DQ3233" s="38"/>
      <c r="DR3233" s="38"/>
      <c r="DS3233" s="38"/>
      <c r="DT3233" s="38"/>
      <c r="DU3233" s="38"/>
      <c r="DW3233" s="38"/>
      <c r="DX3233" s="38"/>
      <c r="DY3233" s="38"/>
      <c r="DZ3233" s="38"/>
    </row>
    <row r="3234" spans="1:130" ht="14" customHeight="1" x14ac:dyDescent="0.2">
      <c r="C3234" s="1"/>
      <c r="E3234" s="3"/>
      <c r="F3234" s="3"/>
      <c r="I3234" s="2"/>
      <c r="N3234" s="38"/>
      <c r="O3234" s="38"/>
      <c r="P3234" s="38"/>
      <c r="Q3234" s="38"/>
      <c r="R3234" s="38"/>
      <c r="S3234" s="38"/>
      <c r="T3234" s="38"/>
      <c r="U3234" s="38"/>
      <c r="V3234" s="38"/>
      <c r="W3234" s="38"/>
      <c r="X3234" s="38"/>
      <c r="Y3234" s="38"/>
      <c r="Z3234" s="38"/>
      <c r="AA3234" s="38"/>
      <c r="AB3234" s="38"/>
      <c r="AC3234" s="38"/>
      <c r="AD3234" s="38"/>
      <c r="AE3234" s="38"/>
      <c r="AF3234" s="38"/>
      <c r="AG3234" s="38"/>
      <c r="AH3234" s="38"/>
      <c r="AI3234" s="38"/>
      <c r="AJ3234" s="38"/>
      <c r="AK3234" s="38"/>
      <c r="AL3234" s="38"/>
      <c r="AM3234" s="38"/>
      <c r="AN3234" s="38"/>
      <c r="AO3234" s="38"/>
      <c r="AP3234" s="38"/>
      <c r="AQ3234" s="38"/>
      <c r="AR3234" s="38"/>
      <c r="AS3234" s="38"/>
      <c r="AT3234" s="38"/>
      <c r="AU3234" s="38"/>
      <c r="AV3234" s="38"/>
      <c r="AW3234" s="38"/>
      <c r="AX3234" s="38"/>
      <c r="AY3234" s="38"/>
      <c r="BA3234" s="3"/>
      <c r="BB3234" s="3"/>
      <c r="BC3234" s="3"/>
      <c r="BD3234" s="3"/>
      <c r="BO3234" s="60"/>
      <c r="BP3234" s="62"/>
      <c r="BQ3234" s="66"/>
      <c r="BR3234" s="66"/>
    </row>
    <row r="3235" spans="1:130" ht="14" hidden="1" customHeight="1" outlineLevel="1" x14ac:dyDescent="0.2">
      <c r="A3235" t="s">
        <v>230</v>
      </c>
      <c r="B3235" t="s">
        <v>1073</v>
      </c>
      <c r="C3235" s="1">
        <f t="shared" ref="C3235:C3258" si="1287">SUM(N3235:AY3235)</f>
        <v>17877</v>
      </c>
      <c r="D3235" s="3">
        <f>IF(N3235&gt;0, RANK(N3235,(N3235:P3235,Q3235:AE3235)),0)</f>
        <v>2</v>
      </c>
      <c r="E3235" s="3">
        <f>IF(O3235&gt;0,RANK(O3235,(N3235:P3235,Q3235:AE3235)),0)</f>
        <v>1</v>
      </c>
      <c r="F3235" s="3">
        <f>IF(P3235&gt;0,RANK(P3235,(N3235:P3235,Q3235:AE3235)),0)</f>
        <v>0</v>
      </c>
      <c r="G3235" s="1">
        <f t="shared" si="1275"/>
        <v>559</v>
      </c>
      <c r="H3235" s="2">
        <f t="shared" si="1276"/>
        <v>3.1269228617777034E-2</v>
      </c>
      <c r="I3235" s="2"/>
      <c r="J3235" s="2">
        <f t="shared" ref="J3235:J3258" si="1288">IF($C3235=0,"-",N3235/$C3235)</f>
        <v>0.4682553001062818</v>
      </c>
      <c r="K3235" s="2">
        <f t="shared" ref="K3235:K3258" si="1289">IF($C3235=0,"-",O3235/$C3235)</f>
        <v>0.49952452872405884</v>
      </c>
      <c r="L3235" s="2">
        <f t="shared" ref="L3235:L3258" si="1290">IF($C3235=0,"-",P3235/$C3235)</f>
        <v>0</v>
      </c>
      <c r="M3235" s="2">
        <f t="shared" ref="M3235:M3258" si="1291">IF(C3235=0,"-",(1-J3235-K3235-L3235))</f>
        <v>3.2220171169659362E-2</v>
      </c>
      <c r="N3235" s="38">
        <v>8371</v>
      </c>
      <c r="O3235" s="38">
        <v>8930</v>
      </c>
      <c r="P3235" s="38"/>
      <c r="Q3235" s="38">
        <v>338</v>
      </c>
      <c r="R3235" s="38"/>
      <c r="S3235" s="38"/>
      <c r="T3235" s="38"/>
      <c r="U3235" s="38"/>
      <c r="V3235" s="38"/>
      <c r="W3235" s="38">
        <v>238</v>
      </c>
      <c r="X3235" s="38"/>
      <c r="Y3235" s="38"/>
      <c r="Z3235" s="38"/>
      <c r="AA3235" s="38"/>
      <c r="AB3235" s="38"/>
      <c r="AC3235" s="38"/>
      <c r="AD3235" s="38"/>
      <c r="AE3235" s="38"/>
      <c r="AF3235" s="38"/>
      <c r="AG3235" s="38"/>
      <c r="AH3235" s="38"/>
      <c r="AI3235" s="38"/>
      <c r="AJ3235" s="38"/>
      <c r="AK3235" s="38"/>
      <c r="AL3235" s="38"/>
      <c r="AM3235" s="38"/>
      <c r="AN3235" s="38"/>
      <c r="AO3235" s="38"/>
      <c r="AP3235" s="38"/>
      <c r="AQ3235" s="38"/>
      <c r="AR3235" s="38"/>
      <c r="AS3235" s="38"/>
      <c r="AT3235" s="38"/>
      <c r="AU3235" s="38"/>
      <c r="AV3235" s="38"/>
      <c r="AW3235" s="38"/>
      <c r="AX3235" s="38"/>
      <c r="AY3235" s="38"/>
      <c r="BA3235" s="3">
        <f>IF(Q3235&gt;0,RANK(Q3235,(N3235:P3235,Q3235:AE3235)),0)</f>
        <v>3</v>
      </c>
      <c r="BB3235" s="3">
        <f>IF(R3235&gt;0,RANK(R3235,(N3235:P3235,Q3235:AE3235)),0)</f>
        <v>0</v>
      </c>
      <c r="BC3235" s="3">
        <f>IF(S3235&gt;0,RANK(S3235,(N3235:P3235,Q3235:AE3235)),0)</f>
        <v>0</v>
      </c>
      <c r="BD3235" s="3">
        <f>IF(T3235&gt;0,RANK(T3235,(N3235:P3235,Q3235:AE3235)),0)</f>
        <v>0</v>
      </c>
      <c r="BE3235" s="2">
        <f t="shared" ref="BE3235:BE3258" si="1292">IF($C3235=0,"-",Q3235/$C3235)</f>
        <v>1.8906975443307043E-2</v>
      </c>
      <c r="BF3235" s="2">
        <f t="shared" ref="BF3235:BF3258" si="1293">IF($C3235=0,"-",R3235/$C3235)</f>
        <v>0</v>
      </c>
      <c r="BG3235" s="2">
        <f t="shared" ref="BG3235:BG3258" si="1294">IF($C3235=0,"-",S3235/$C3235)</f>
        <v>0</v>
      </c>
      <c r="BH3235" s="2">
        <f t="shared" ref="BH3235:BH3258" si="1295">IF($C3235=0,"-",T3235/$C3235)</f>
        <v>0</v>
      </c>
      <c r="BJ3235" t="s">
        <v>230</v>
      </c>
      <c r="BK3235" t="s">
        <v>1073</v>
      </c>
      <c r="BL3235">
        <v>1</v>
      </c>
      <c r="BN3235">
        <v>0</v>
      </c>
      <c r="BO3235" s="60">
        <v>56</v>
      </c>
      <c r="BP3235" s="62">
        <v>1</v>
      </c>
      <c r="BQ3235" s="66">
        <f t="shared" ref="BQ3235:BQ3257" si="1296">1000*BO3235+BP3235</f>
        <v>56001</v>
      </c>
      <c r="BR3235" s="66">
        <f t="shared" ref="BR3235:BR3258" si="1297">BQ3235</f>
        <v>56001</v>
      </c>
      <c r="BS3235" s="3" t="s">
        <v>3083</v>
      </c>
      <c r="BT3235" s="38">
        <v>109</v>
      </c>
      <c r="BU3235" s="38">
        <v>7</v>
      </c>
    </row>
    <row r="3236" spans="1:130" ht="14" hidden="1" customHeight="1" outlineLevel="1" x14ac:dyDescent="0.2">
      <c r="A3236" t="s">
        <v>1249</v>
      </c>
      <c r="B3236" t="s">
        <v>1073</v>
      </c>
      <c r="C3236" s="1">
        <f t="shared" si="1287"/>
        <v>5735</v>
      </c>
      <c r="D3236" s="3">
        <f>IF(N3236&gt;0, RANK(N3236,(N3236:P3236,Q3236:AE3236)),0)</f>
        <v>2</v>
      </c>
      <c r="E3236" s="3">
        <f>IF(O3236&gt;0,RANK(O3236,(N3236:P3236,Q3236:AE3236)),0)</f>
        <v>1</v>
      </c>
      <c r="F3236" s="3">
        <f>IF(P3236&gt;0,RANK(P3236,(N3236:P3236,Q3236:AE3236)),0)</f>
        <v>0</v>
      </c>
      <c r="G3236" s="1">
        <f t="shared" si="1275"/>
        <v>4125</v>
      </c>
      <c r="H3236" s="2">
        <f t="shared" si="1276"/>
        <v>0.71926765475152576</v>
      </c>
      <c r="I3236" s="2"/>
      <c r="J3236" s="2">
        <f t="shared" si="1288"/>
        <v>0.12938099389712293</v>
      </c>
      <c r="K3236" s="2">
        <f t="shared" si="1289"/>
        <v>0.84864864864864864</v>
      </c>
      <c r="L3236" s="2">
        <f t="shared" si="1290"/>
        <v>0</v>
      </c>
      <c r="M3236" s="2">
        <f t="shared" si="1291"/>
        <v>2.1970357454228484E-2</v>
      </c>
      <c r="N3236" s="38">
        <v>742</v>
      </c>
      <c r="O3236" s="38">
        <v>4867</v>
      </c>
      <c r="P3236" s="38"/>
      <c r="Q3236" s="38">
        <v>82</v>
      </c>
      <c r="R3236" s="38"/>
      <c r="S3236" s="38"/>
      <c r="T3236" s="38"/>
      <c r="U3236" s="38"/>
      <c r="V3236" s="38"/>
      <c r="W3236" s="38">
        <v>44</v>
      </c>
      <c r="X3236" s="38"/>
      <c r="Y3236" s="38"/>
      <c r="Z3236" s="38"/>
      <c r="AA3236" s="38"/>
      <c r="AB3236" s="38"/>
      <c r="AC3236" s="38"/>
      <c r="AD3236" s="38"/>
      <c r="AE3236" s="38"/>
      <c r="AF3236" s="38"/>
      <c r="AG3236" s="38"/>
      <c r="AH3236" s="38"/>
      <c r="AI3236" s="38"/>
      <c r="AJ3236" s="38"/>
      <c r="AK3236" s="38"/>
      <c r="AL3236" s="38"/>
      <c r="AM3236" s="38"/>
      <c r="AN3236" s="38"/>
      <c r="AO3236" s="38"/>
      <c r="AP3236" s="38"/>
      <c r="AQ3236" s="38"/>
      <c r="AR3236" s="38"/>
      <c r="AS3236" s="38"/>
      <c r="AT3236" s="38"/>
      <c r="AU3236" s="38"/>
      <c r="AV3236" s="38"/>
      <c r="AW3236" s="38"/>
      <c r="AX3236" s="38"/>
      <c r="AY3236" s="38"/>
      <c r="BA3236" s="3">
        <f>IF(Q3236&gt;0,RANK(Q3236,(N3236:P3236,Q3236:AE3236)),0)</f>
        <v>3</v>
      </c>
      <c r="BB3236" s="3">
        <f>IF(R3236&gt;0,RANK(R3236,(N3236:P3236,Q3236:AE3236)),0)</f>
        <v>0</v>
      </c>
      <c r="BC3236" s="3">
        <f>IF(S3236&gt;0,RANK(S3236,(N3236:P3236,Q3236:AE3236)),0)</f>
        <v>0</v>
      </c>
      <c r="BD3236" s="3">
        <f>IF(T3236&gt;0,RANK(T3236,(N3236:P3236,Q3236:AE3236)),0)</f>
        <v>0</v>
      </c>
      <c r="BE3236" s="2">
        <f t="shared" si="1292"/>
        <v>1.4298169136878815E-2</v>
      </c>
      <c r="BF3236" s="2">
        <f t="shared" si="1293"/>
        <v>0</v>
      </c>
      <c r="BG3236" s="2">
        <f t="shared" si="1294"/>
        <v>0</v>
      </c>
      <c r="BH3236" s="2">
        <f t="shared" si="1295"/>
        <v>0</v>
      </c>
      <c r="BJ3236" t="s">
        <v>1249</v>
      </c>
      <c r="BK3236" t="s">
        <v>1073</v>
      </c>
      <c r="BL3236">
        <v>1</v>
      </c>
      <c r="BN3236">
        <v>0</v>
      </c>
      <c r="BO3236" s="60">
        <v>56</v>
      </c>
      <c r="BP3236" s="62">
        <v>3</v>
      </c>
      <c r="BQ3236" s="66">
        <f t="shared" si="1296"/>
        <v>56003</v>
      </c>
      <c r="BR3236" s="66">
        <f t="shared" si="1297"/>
        <v>56003</v>
      </c>
      <c r="BS3236" s="3" t="s">
        <v>3083</v>
      </c>
      <c r="BT3236" s="38">
        <v>51</v>
      </c>
      <c r="BU3236" s="38">
        <v>2</v>
      </c>
    </row>
    <row r="3237" spans="1:130" ht="14" hidden="1" customHeight="1" outlineLevel="1" x14ac:dyDescent="0.2">
      <c r="A3237" t="s">
        <v>203</v>
      </c>
      <c r="B3237" t="s">
        <v>1073</v>
      </c>
      <c r="C3237" s="1">
        <f t="shared" si="1287"/>
        <v>18342</v>
      </c>
      <c r="D3237" s="3">
        <f>IF(N3237&gt;0, RANK(N3237,(N3237:P3237,Q3237:AE3237)),0)</f>
        <v>2</v>
      </c>
      <c r="E3237" s="3">
        <f>IF(O3237&gt;0,RANK(O3237,(N3237:P3237,Q3237:AE3237)),0)</f>
        <v>1</v>
      </c>
      <c r="F3237" s="3">
        <f>IF(P3237&gt;0,RANK(P3237,(N3237:P3237,Q3237:AE3237)),0)</f>
        <v>0</v>
      </c>
      <c r="G3237" s="1">
        <f t="shared" si="1275"/>
        <v>14002</v>
      </c>
      <c r="H3237" s="2">
        <f t="shared" si="1276"/>
        <v>0.76338458183404212</v>
      </c>
      <c r="I3237" s="2"/>
      <c r="J3237" s="2">
        <f t="shared" si="1288"/>
        <v>0.10925744193653909</v>
      </c>
      <c r="K3237" s="2">
        <f t="shared" si="1289"/>
        <v>0.8726420237705812</v>
      </c>
      <c r="L3237" s="2">
        <f t="shared" si="1290"/>
        <v>0</v>
      </c>
      <c r="M3237" s="2">
        <f t="shared" si="1291"/>
        <v>1.8100534292879722E-2</v>
      </c>
      <c r="N3237" s="38">
        <v>2004</v>
      </c>
      <c r="O3237" s="38">
        <v>16006</v>
      </c>
      <c r="P3237" s="38"/>
      <c r="Q3237" s="38">
        <v>226</v>
      </c>
      <c r="R3237" s="38"/>
      <c r="S3237" s="38"/>
      <c r="T3237" s="38"/>
      <c r="U3237" s="38"/>
      <c r="V3237" s="38"/>
      <c r="W3237" s="38">
        <v>106</v>
      </c>
      <c r="X3237" s="38"/>
      <c r="Y3237" s="38"/>
      <c r="Z3237" s="38"/>
      <c r="AA3237" s="38"/>
      <c r="AB3237" s="38"/>
      <c r="AC3237" s="38"/>
      <c r="AD3237" s="38"/>
      <c r="AE3237" s="38"/>
      <c r="AF3237" s="38"/>
      <c r="AG3237" s="38"/>
      <c r="AH3237" s="38"/>
      <c r="AI3237" s="38"/>
      <c r="AJ3237" s="38"/>
      <c r="AK3237" s="38"/>
      <c r="AL3237" s="38"/>
      <c r="AM3237" s="38"/>
      <c r="AN3237" s="38"/>
      <c r="AO3237" s="38"/>
      <c r="AP3237" s="38"/>
      <c r="AQ3237" s="38"/>
      <c r="AR3237" s="38"/>
      <c r="AS3237" s="38"/>
      <c r="AT3237" s="38"/>
      <c r="AU3237" s="38"/>
      <c r="AV3237" s="38"/>
      <c r="AW3237" s="38"/>
      <c r="AX3237" s="38"/>
      <c r="AY3237" s="38"/>
      <c r="BA3237" s="3">
        <f>IF(Q3237&gt;0,RANK(Q3237,(N3237:P3237,Q3237:AE3237)),0)</f>
        <v>3</v>
      </c>
      <c r="BB3237" s="3">
        <f>IF(R3237&gt;0,RANK(R3237,(N3237:P3237,Q3237:AE3237)),0)</f>
        <v>0</v>
      </c>
      <c r="BC3237" s="3">
        <f>IF(S3237&gt;0,RANK(S3237,(N3237:P3237,Q3237:AE3237)),0)</f>
        <v>0</v>
      </c>
      <c r="BD3237" s="3">
        <f>IF(T3237&gt;0,RANK(T3237,(N3237:P3237,Q3237:AE3237)),0)</f>
        <v>0</v>
      </c>
      <c r="BE3237" s="2">
        <f t="shared" si="1292"/>
        <v>1.2321448042743431E-2</v>
      </c>
      <c r="BF3237" s="2">
        <f t="shared" si="1293"/>
        <v>0</v>
      </c>
      <c r="BG3237" s="2">
        <f t="shared" si="1294"/>
        <v>0</v>
      </c>
      <c r="BH3237" s="2">
        <f t="shared" si="1295"/>
        <v>0</v>
      </c>
      <c r="BJ3237" t="s">
        <v>203</v>
      </c>
      <c r="BK3237" t="s">
        <v>1073</v>
      </c>
      <c r="BL3237">
        <v>1</v>
      </c>
      <c r="BN3237">
        <v>0</v>
      </c>
      <c r="BO3237" s="60">
        <v>56</v>
      </c>
      <c r="BP3237" s="62">
        <v>5</v>
      </c>
      <c r="BQ3237" s="66">
        <f t="shared" si="1296"/>
        <v>56005</v>
      </c>
      <c r="BR3237" s="66">
        <f t="shared" si="1297"/>
        <v>56005</v>
      </c>
      <c r="BS3237" s="3" t="s">
        <v>3083</v>
      </c>
      <c r="BT3237" s="38">
        <v>100</v>
      </c>
      <c r="BU3237" s="38">
        <v>8</v>
      </c>
    </row>
    <row r="3238" spans="1:130" ht="14" hidden="1" customHeight="1" outlineLevel="1" x14ac:dyDescent="0.2">
      <c r="A3238" t="s">
        <v>156</v>
      </c>
      <c r="B3238" t="s">
        <v>1073</v>
      </c>
      <c r="C3238" s="1">
        <f t="shared" si="1287"/>
        <v>6387</v>
      </c>
      <c r="D3238" s="3">
        <f>IF(N3238&gt;0, RANK(N3238,(N3238:P3238,Q3238:AE3238)),0)</f>
        <v>2</v>
      </c>
      <c r="E3238" s="3">
        <f>IF(O3238&gt;0,RANK(O3238,(N3238:P3238,Q3238:AE3238)),0)</f>
        <v>1</v>
      </c>
      <c r="F3238" s="3">
        <f>IF(P3238&gt;0,RANK(P3238,(N3238:P3238,Q3238:AE3238)),0)</f>
        <v>0</v>
      </c>
      <c r="G3238" s="1">
        <f t="shared" si="1275"/>
        <v>3678</v>
      </c>
      <c r="H3238" s="2">
        <f t="shared" si="1276"/>
        <v>0.5758572099577266</v>
      </c>
      <c r="I3238" s="2"/>
      <c r="J3238" s="2">
        <f t="shared" si="1288"/>
        <v>0.19946766870205104</v>
      </c>
      <c r="K3238" s="2">
        <f t="shared" si="1289"/>
        <v>0.77532487865977773</v>
      </c>
      <c r="L3238" s="2">
        <f t="shared" si="1290"/>
        <v>0</v>
      </c>
      <c r="M3238" s="2">
        <f t="shared" si="1291"/>
        <v>2.5207452638171257E-2</v>
      </c>
      <c r="N3238" s="38">
        <v>1274</v>
      </c>
      <c r="O3238" s="38">
        <v>4952</v>
      </c>
      <c r="P3238" s="38"/>
      <c r="Q3238" s="38">
        <v>101</v>
      </c>
      <c r="R3238" s="38"/>
      <c r="S3238" s="38"/>
      <c r="T3238" s="38"/>
      <c r="U3238" s="38"/>
      <c r="V3238" s="38"/>
      <c r="W3238" s="38">
        <v>60</v>
      </c>
      <c r="X3238" s="38"/>
      <c r="Y3238" s="38"/>
      <c r="Z3238" s="38"/>
      <c r="AA3238" s="38"/>
      <c r="AB3238" s="38"/>
      <c r="AC3238" s="38"/>
      <c r="AD3238" s="38"/>
      <c r="AE3238" s="38"/>
      <c r="AF3238" s="38"/>
      <c r="AG3238" s="38"/>
      <c r="AH3238" s="38"/>
      <c r="AI3238" s="38"/>
      <c r="AJ3238" s="38"/>
      <c r="AK3238" s="38"/>
      <c r="AL3238" s="38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BA3238" s="3">
        <f>IF(Q3238&gt;0,RANK(Q3238,(N3238:P3238,Q3238:AE3238)),0)</f>
        <v>3</v>
      </c>
      <c r="BB3238" s="3">
        <f>IF(R3238&gt;0,RANK(R3238,(N3238:P3238,Q3238:AE3238)),0)</f>
        <v>0</v>
      </c>
      <c r="BC3238" s="3">
        <f>IF(S3238&gt;0,RANK(S3238,(N3238:P3238,Q3238:AE3238)),0)</f>
        <v>0</v>
      </c>
      <c r="BD3238" s="3">
        <f>IF(T3238&gt;0,RANK(T3238,(N3238:P3238,Q3238:AE3238)),0)</f>
        <v>0</v>
      </c>
      <c r="BE3238" s="2">
        <f t="shared" si="1292"/>
        <v>1.5813370909660247E-2</v>
      </c>
      <c r="BF3238" s="2">
        <f t="shared" si="1293"/>
        <v>0</v>
      </c>
      <c r="BG3238" s="2">
        <f t="shared" si="1294"/>
        <v>0</v>
      </c>
      <c r="BH3238" s="2">
        <f t="shared" si="1295"/>
        <v>0</v>
      </c>
      <c r="BJ3238" t="s">
        <v>156</v>
      </c>
      <c r="BK3238" t="s">
        <v>1073</v>
      </c>
      <c r="BL3238">
        <v>1</v>
      </c>
      <c r="BN3238">
        <v>0</v>
      </c>
      <c r="BO3238" s="60">
        <v>56</v>
      </c>
      <c r="BP3238" s="62">
        <v>7</v>
      </c>
      <c r="BQ3238" s="66">
        <f t="shared" si="1296"/>
        <v>56007</v>
      </c>
      <c r="BR3238" s="66">
        <f t="shared" si="1297"/>
        <v>56007</v>
      </c>
      <c r="BS3238" s="3" t="s">
        <v>3083</v>
      </c>
      <c r="BT3238" s="38">
        <v>58</v>
      </c>
      <c r="BU3238" s="38">
        <v>1</v>
      </c>
    </row>
    <row r="3239" spans="1:130" ht="14" hidden="1" customHeight="1" outlineLevel="1" x14ac:dyDescent="0.2">
      <c r="A3239" t="s">
        <v>1787</v>
      </c>
      <c r="B3239" t="s">
        <v>1073</v>
      </c>
      <c r="C3239" s="1">
        <f t="shared" si="1287"/>
        <v>6739</v>
      </c>
      <c r="D3239" s="3">
        <f>IF(N3239&gt;0, RANK(N3239,(N3239:P3239,Q3239:AE3239)),0)</f>
        <v>2</v>
      </c>
      <c r="E3239" s="3">
        <f>IF(O3239&gt;0,RANK(O3239,(N3239:P3239,Q3239:AE3239)),0)</f>
        <v>1</v>
      </c>
      <c r="F3239" s="3">
        <f>IF(P3239&gt;0,RANK(P3239,(N3239:P3239,Q3239:AE3239)),0)</f>
        <v>0</v>
      </c>
      <c r="G3239" s="1">
        <f t="shared" si="1275"/>
        <v>4911</v>
      </c>
      <c r="H3239" s="2">
        <f t="shared" si="1276"/>
        <v>0.72874313696394122</v>
      </c>
      <c r="I3239" s="2"/>
      <c r="J3239" s="2">
        <f t="shared" si="1288"/>
        <v>0.12538952366820003</v>
      </c>
      <c r="K3239" s="2">
        <f t="shared" si="1289"/>
        <v>0.85413266063214122</v>
      </c>
      <c r="L3239" s="2">
        <f t="shared" si="1290"/>
        <v>0</v>
      </c>
      <c r="M3239" s="2">
        <f t="shared" si="1291"/>
        <v>2.0477815699658786E-2</v>
      </c>
      <c r="N3239" s="38">
        <v>845</v>
      </c>
      <c r="O3239" s="38">
        <v>5756</v>
      </c>
      <c r="P3239" s="38"/>
      <c r="Q3239" s="38">
        <v>77</v>
      </c>
      <c r="R3239" s="38"/>
      <c r="S3239" s="38"/>
      <c r="T3239" s="38"/>
      <c r="U3239" s="38"/>
      <c r="V3239" s="38"/>
      <c r="W3239" s="38">
        <v>61</v>
      </c>
      <c r="X3239" s="38"/>
      <c r="Y3239" s="38"/>
      <c r="Z3239" s="38"/>
      <c r="AA3239" s="38"/>
      <c r="AB3239" s="38"/>
      <c r="AC3239" s="38"/>
      <c r="AD3239" s="38"/>
      <c r="AE3239" s="38"/>
      <c r="AF3239" s="38"/>
      <c r="AG3239" s="38"/>
      <c r="AH3239" s="38"/>
      <c r="AI3239" s="38"/>
      <c r="AJ3239" s="38"/>
      <c r="AK3239" s="38"/>
      <c r="AL3239" s="38"/>
      <c r="AM3239" s="38"/>
      <c r="AN3239" s="38"/>
      <c r="AO3239" s="38"/>
      <c r="AP3239" s="38"/>
      <c r="AQ3239" s="38"/>
      <c r="AR3239" s="38"/>
      <c r="AS3239" s="38"/>
      <c r="AT3239" s="38"/>
      <c r="AU3239" s="38"/>
      <c r="AV3239" s="38"/>
      <c r="AW3239" s="38"/>
      <c r="AX3239" s="38"/>
      <c r="AY3239" s="38"/>
      <c r="BA3239" s="3">
        <f>IF(Q3239&gt;0,RANK(Q3239,(N3239:P3239,Q3239:AE3239)),0)</f>
        <v>3</v>
      </c>
      <c r="BB3239" s="3">
        <f>IF(R3239&gt;0,RANK(R3239,(N3239:P3239,Q3239:AE3239)),0)</f>
        <v>0</v>
      </c>
      <c r="BC3239" s="3">
        <f>IF(S3239&gt;0,RANK(S3239,(N3239:P3239,Q3239:AE3239)),0)</f>
        <v>0</v>
      </c>
      <c r="BD3239" s="3">
        <f>IF(T3239&gt;0,RANK(T3239,(N3239:P3239,Q3239:AE3239)),0)</f>
        <v>0</v>
      </c>
      <c r="BE3239" s="2">
        <f t="shared" si="1292"/>
        <v>1.1426027600534204E-2</v>
      </c>
      <c r="BF3239" s="2">
        <f t="shared" si="1293"/>
        <v>0</v>
      </c>
      <c r="BG3239" s="2">
        <f t="shared" si="1294"/>
        <v>0</v>
      </c>
      <c r="BH3239" s="2">
        <f t="shared" si="1295"/>
        <v>0</v>
      </c>
      <c r="BJ3239" t="s">
        <v>1787</v>
      </c>
      <c r="BK3239" t="s">
        <v>1073</v>
      </c>
      <c r="BL3239">
        <v>1</v>
      </c>
      <c r="BN3239">
        <v>0</v>
      </c>
      <c r="BO3239" s="60">
        <v>56</v>
      </c>
      <c r="BP3239" s="62">
        <v>9</v>
      </c>
      <c r="BQ3239" s="66">
        <f t="shared" si="1296"/>
        <v>56009</v>
      </c>
      <c r="BR3239" s="66">
        <f t="shared" si="1297"/>
        <v>56009</v>
      </c>
      <c r="BS3239" s="3" t="s">
        <v>3083</v>
      </c>
      <c r="BT3239" s="38">
        <v>39</v>
      </c>
      <c r="BU3239" s="38">
        <v>2</v>
      </c>
    </row>
    <row r="3240" spans="1:130" ht="14" hidden="1" customHeight="1" outlineLevel="1" x14ac:dyDescent="0.2">
      <c r="A3240" t="s">
        <v>1896</v>
      </c>
      <c r="B3240" t="s">
        <v>1073</v>
      </c>
      <c r="C3240" s="1">
        <f t="shared" si="1287"/>
        <v>4344</v>
      </c>
      <c r="D3240" s="3">
        <f>IF(N3240&gt;0, RANK(N3240,(N3240:P3240,Q3240:AE3240)),0)</f>
        <v>2</v>
      </c>
      <c r="E3240" s="3">
        <f>IF(O3240&gt;0,RANK(O3240,(N3240:P3240,Q3240:AE3240)),0)</f>
        <v>1</v>
      </c>
      <c r="F3240" s="3">
        <f>IF(P3240&gt;0,RANK(P3240,(N3240:P3240,Q3240:AE3240)),0)</f>
        <v>0</v>
      </c>
      <c r="G3240" s="1">
        <f t="shared" si="1275"/>
        <v>3362</v>
      </c>
      <c r="H3240" s="2">
        <f t="shared" si="1276"/>
        <v>0.77394106813996322</v>
      </c>
      <c r="I3240" s="2"/>
      <c r="J3240" s="2">
        <f t="shared" si="1288"/>
        <v>0.10197974217311234</v>
      </c>
      <c r="K3240" s="2">
        <f t="shared" si="1289"/>
        <v>0.87592081031307556</v>
      </c>
      <c r="L3240" s="2">
        <f t="shared" si="1290"/>
        <v>0</v>
      </c>
      <c r="M3240" s="2">
        <f t="shared" si="1291"/>
        <v>2.2099447513812098E-2</v>
      </c>
      <c r="N3240" s="38">
        <v>443</v>
      </c>
      <c r="O3240" s="38">
        <v>3805</v>
      </c>
      <c r="P3240" s="38"/>
      <c r="Q3240" s="38">
        <v>63</v>
      </c>
      <c r="R3240" s="38"/>
      <c r="S3240" s="38"/>
      <c r="T3240" s="38"/>
      <c r="U3240" s="38"/>
      <c r="V3240" s="38"/>
      <c r="W3240" s="38">
        <v>33</v>
      </c>
      <c r="X3240" s="38"/>
      <c r="Y3240" s="38"/>
      <c r="Z3240" s="38"/>
      <c r="AA3240" s="38"/>
      <c r="AB3240" s="38"/>
      <c r="AC3240" s="38"/>
      <c r="AD3240" s="38"/>
      <c r="AE3240" s="38"/>
      <c r="AF3240" s="38"/>
      <c r="AG3240" s="38"/>
      <c r="AH3240" s="38"/>
      <c r="AI3240" s="38"/>
      <c r="AJ3240" s="38"/>
      <c r="AK3240" s="38"/>
      <c r="AL3240" s="38"/>
      <c r="AM3240" s="38"/>
      <c r="AN3240" s="38"/>
      <c r="AO3240" s="38"/>
      <c r="AP3240" s="38"/>
      <c r="AQ3240" s="38"/>
      <c r="AR3240" s="38"/>
      <c r="AS3240" s="38"/>
      <c r="AT3240" s="38"/>
      <c r="AU3240" s="38"/>
      <c r="AV3240" s="38"/>
      <c r="AW3240" s="38"/>
      <c r="AX3240" s="38"/>
      <c r="AY3240" s="38"/>
      <c r="BA3240" s="3">
        <f>IF(Q3240&gt;0,RANK(Q3240,(N3240:P3240,Q3240:AE3240)),0)</f>
        <v>3</v>
      </c>
      <c r="BB3240" s="3">
        <f>IF(R3240&gt;0,RANK(R3240,(N3240:P3240,Q3240:AE3240)),0)</f>
        <v>0</v>
      </c>
      <c r="BC3240" s="3">
        <f>IF(S3240&gt;0,RANK(S3240,(N3240:P3240,Q3240:AE3240)),0)</f>
        <v>0</v>
      </c>
      <c r="BD3240" s="3">
        <f>IF(T3240&gt;0,RANK(T3240,(N3240:P3240,Q3240:AE3240)),0)</f>
        <v>0</v>
      </c>
      <c r="BE3240" s="2">
        <f t="shared" si="1292"/>
        <v>1.4502762430939226E-2</v>
      </c>
      <c r="BF3240" s="2">
        <f t="shared" si="1293"/>
        <v>0</v>
      </c>
      <c r="BG3240" s="2">
        <f t="shared" si="1294"/>
        <v>0</v>
      </c>
      <c r="BH3240" s="2">
        <f t="shared" si="1295"/>
        <v>0</v>
      </c>
      <c r="BJ3240" t="s">
        <v>1896</v>
      </c>
      <c r="BK3240" t="s">
        <v>1073</v>
      </c>
      <c r="BL3240">
        <v>1</v>
      </c>
      <c r="BN3240">
        <v>0</v>
      </c>
      <c r="BO3240" s="60">
        <v>56</v>
      </c>
      <c r="BP3240" s="62">
        <v>11</v>
      </c>
      <c r="BQ3240" s="66">
        <f t="shared" si="1296"/>
        <v>56011</v>
      </c>
      <c r="BR3240" s="66">
        <f t="shared" si="1297"/>
        <v>56011</v>
      </c>
      <c r="BS3240" s="3" t="s">
        <v>3083</v>
      </c>
      <c r="BT3240" s="38">
        <v>22</v>
      </c>
      <c r="BU3240" s="38">
        <v>2</v>
      </c>
    </row>
    <row r="3241" spans="1:130" ht="14" hidden="1" customHeight="1" outlineLevel="1" x14ac:dyDescent="0.2">
      <c r="A3241" t="s">
        <v>1724</v>
      </c>
      <c r="B3241" t="s">
        <v>1073</v>
      </c>
      <c r="C3241" s="1">
        <f t="shared" si="1287"/>
        <v>17256</v>
      </c>
      <c r="D3241" s="3">
        <f>IF(N3241&gt;0, RANK(N3241,(N3241:P3241,Q3241:AE3241)),0)</f>
        <v>2</v>
      </c>
      <c r="E3241" s="3">
        <f>IF(O3241&gt;0,RANK(O3241,(N3241:P3241,Q3241:AE3241)),0)</f>
        <v>1</v>
      </c>
      <c r="F3241" s="3">
        <f>IF(P3241&gt;0,RANK(P3241,(N3241:P3241,Q3241:AE3241)),0)</f>
        <v>0</v>
      </c>
      <c r="G3241" s="1">
        <f t="shared" si="1275"/>
        <v>6373</v>
      </c>
      <c r="H3241" s="2">
        <f t="shared" si="1276"/>
        <v>0.36932081594807603</v>
      </c>
      <c r="I3241" s="2"/>
      <c r="J3241" s="2">
        <f t="shared" si="1288"/>
        <v>0.30012749188687993</v>
      </c>
      <c r="K3241" s="2">
        <f t="shared" si="1289"/>
        <v>0.6694483078349559</v>
      </c>
      <c r="L3241" s="2">
        <f t="shared" si="1290"/>
        <v>0</v>
      </c>
      <c r="M3241" s="2">
        <f t="shared" si="1291"/>
        <v>3.0424200278164171E-2</v>
      </c>
      <c r="N3241" s="38">
        <v>5179</v>
      </c>
      <c r="O3241" s="38">
        <v>11552</v>
      </c>
      <c r="P3241" s="38"/>
      <c r="Q3241" s="38">
        <v>329</v>
      </c>
      <c r="R3241" s="38"/>
      <c r="S3241" s="38"/>
      <c r="T3241" s="38"/>
      <c r="U3241" s="38"/>
      <c r="V3241" s="38"/>
      <c r="W3241" s="38">
        <v>196</v>
      </c>
      <c r="X3241" s="38"/>
      <c r="Y3241" s="38"/>
      <c r="Z3241" s="38"/>
      <c r="AA3241" s="38"/>
      <c r="AB3241" s="38"/>
      <c r="AC3241" s="38"/>
      <c r="AD3241" s="38"/>
      <c r="AE3241" s="38"/>
      <c r="AF3241" s="38"/>
      <c r="AG3241" s="38"/>
      <c r="AH3241" s="38"/>
      <c r="AI3241" s="38"/>
      <c r="AJ3241" s="38"/>
      <c r="AK3241" s="38"/>
      <c r="AL3241" s="38"/>
      <c r="AM3241" s="38"/>
      <c r="AN3241" s="38"/>
      <c r="AO3241" s="38"/>
      <c r="AP3241" s="38"/>
      <c r="AQ3241" s="38"/>
      <c r="AR3241" s="38"/>
      <c r="AS3241" s="38"/>
      <c r="AT3241" s="38"/>
      <c r="AU3241" s="38"/>
      <c r="AV3241" s="38"/>
      <c r="AW3241" s="38"/>
      <c r="AX3241" s="38"/>
      <c r="AY3241" s="38"/>
      <c r="BA3241" s="3">
        <f>IF(Q3241&gt;0,RANK(Q3241,(N3241:P3241,Q3241:AE3241)),0)</f>
        <v>3</v>
      </c>
      <c r="BB3241" s="3">
        <f>IF(R3241&gt;0,RANK(R3241,(N3241:P3241,Q3241:AE3241)),0)</f>
        <v>0</v>
      </c>
      <c r="BC3241" s="3">
        <f>IF(S3241&gt;0,RANK(S3241,(N3241:P3241,Q3241:AE3241)),0)</f>
        <v>0</v>
      </c>
      <c r="BD3241" s="3">
        <f>IF(T3241&gt;0,RANK(T3241,(N3241:P3241,Q3241:AE3241)),0)</f>
        <v>0</v>
      </c>
      <c r="BE3241" s="2">
        <f t="shared" si="1292"/>
        <v>1.9065832174316181E-2</v>
      </c>
      <c r="BF3241" s="2">
        <f t="shared" si="1293"/>
        <v>0</v>
      </c>
      <c r="BG3241" s="2">
        <f t="shared" si="1294"/>
        <v>0</v>
      </c>
      <c r="BH3241" s="2">
        <f t="shared" si="1295"/>
        <v>0</v>
      </c>
      <c r="BJ3241" t="s">
        <v>1724</v>
      </c>
      <c r="BK3241" t="s">
        <v>1073</v>
      </c>
      <c r="BL3241">
        <v>1</v>
      </c>
      <c r="BN3241">
        <v>0</v>
      </c>
      <c r="BO3241" s="60">
        <v>56</v>
      </c>
      <c r="BP3241" s="62">
        <v>13</v>
      </c>
      <c r="BQ3241" s="66">
        <f t="shared" si="1296"/>
        <v>56013</v>
      </c>
      <c r="BR3241" s="66">
        <f t="shared" si="1297"/>
        <v>56013</v>
      </c>
      <c r="BS3241" s="3" t="s">
        <v>3083</v>
      </c>
      <c r="BT3241" s="38">
        <v>135</v>
      </c>
      <c r="BU3241" s="38">
        <v>5</v>
      </c>
    </row>
    <row r="3242" spans="1:130" ht="14" hidden="1" customHeight="1" outlineLevel="1" x14ac:dyDescent="0.2">
      <c r="A3242" t="s">
        <v>580</v>
      </c>
      <c r="B3242" t="s">
        <v>1073</v>
      </c>
      <c r="C3242" s="1">
        <f t="shared" si="1287"/>
        <v>6174</v>
      </c>
      <c r="D3242" s="3">
        <f>IF(N3242&gt;0, RANK(N3242,(N3242:P3242,Q3242:AE3242)),0)</f>
        <v>2</v>
      </c>
      <c r="E3242" s="3">
        <f>IF(O3242&gt;0,RANK(O3242,(N3242:P3242,Q3242:AE3242)),0)</f>
        <v>1</v>
      </c>
      <c r="F3242" s="3">
        <f>IF(P3242&gt;0,RANK(P3242,(N3242:P3242,Q3242:AE3242)),0)</f>
        <v>0</v>
      </c>
      <c r="G3242" s="1">
        <f t="shared" si="1275"/>
        <v>3737</v>
      </c>
      <c r="H3242" s="2">
        <f t="shared" si="1276"/>
        <v>0.60528020732102361</v>
      </c>
      <c r="I3242" s="2"/>
      <c r="J3242" s="2">
        <f t="shared" si="1288"/>
        <v>0.18723679948169744</v>
      </c>
      <c r="K3242" s="2">
        <f t="shared" si="1289"/>
        <v>0.79251700680272108</v>
      </c>
      <c r="L3242" s="2">
        <f t="shared" si="1290"/>
        <v>0</v>
      </c>
      <c r="M3242" s="2">
        <f t="shared" si="1291"/>
        <v>2.0246193715581451E-2</v>
      </c>
      <c r="N3242" s="38">
        <v>1156</v>
      </c>
      <c r="O3242" s="38">
        <v>4893</v>
      </c>
      <c r="P3242" s="38"/>
      <c r="Q3242" s="38">
        <v>85</v>
      </c>
      <c r="R3242" s="38"/>
      <c r="S3242" s="38"/>
      <c r="T3242" s="38"/>
      <c r="U3242" s="38"/>
      <c r="V3242" s="38"/>
      <c r="W3242" s="38">
        <v>40</v>
      </c>
      <c r="X3242" s="38"/>
      <c r="Y3242" s="38"/>
      <c r="Z3242" s="38"/>
      <c r="AA3242" s="38"/>
      <c r="AB3242" s="38"/>
      <c r="AC3242" s="38"/>
      <c r="AD3242" s="38"/>
      <c r="AE3242" s="38"/>
      <c r="AF3242" s="38"/>
      <c r="AG3242" s="38"/>
      <c r="AH3242" s="38"/>
      <c r="AI3242" s="38"/>
      <c r="AJ3242" s="38"/>
      <c r="AK3242" s="38"/>
      <c r="AL3242" s="38"/>
      <c r="AM3242" s="38"/>
      <c r="AN3242" s="38"/>
      <c r="AO3242" s="38"/>
      <c r="AP3242" s="38"/>
      <c r="AQ3242" s="38"/>
      <c r="AR3242" s="38"/>
      <c r="AS3242" s="38"/>
      <c r="AT3242" s="38"/>
      <c r="AU3242" s="38"/>
      <c r="AV3242" s="38"/>
      <c r="AW3242" s="38"/>
      <c r="AX3242" s="38"/>
      <c r="AY3242" s="38"/>
      <c r="BA3242" s="3">
        <f>IF(Q3242&gt;0,RANK(Q3242,(N3242:P3242,Q3242:AE3242)),0)</f>
        <v>3</v>
      </c>
      <c r="BB3242" s="3">
        <f>IF(R3242&gt;0,RANK(R3242,(N3242:P3242,Q3242:AE3242)),0)</f>
        <v>0</v>
      </c>
      <c r="BC3242" s="3">
        <f>IF(S3242&gt;0,RANK(S3242,(N3242:P3242,Q3242:AE3242)),0)</f>
        <v>0</v>
      </c>
      <c r="BD3242" s="3">
        <f>IF(T3242&gt;0,RANK(T3242,(N3242:P3242,Q3242:AE3242)),0)</f>
        <v>0</v>
      </c>
      <c r="BE3242" s="2">
        <f t="shared" si="1292"/>
        <v>1.37674117265954E-2</v>
      </c>
      <c r="BF3242" s="2">
        <f t="shared" si="1293"/>
        <v>0</v>
      </c>
      <c r="BG3242" s="2">
        <f t="shared" si="1294"/>
        <v>0</v>
      </c>
      <c r="BH3242" s="2">
        <f t="shared" si="1295"/>
        <v>0</v>
      </c>
      <c r="BJ3242" t="s">
        <v>580</v>
      </c>
      <c r="BK3242" t="s">
        <v>1073</v>
      </c>
      <c r="BL3242">
        <v>1</v>
      </c>
      <c r="BN3242">
        <v>0</v>
      </c>
      <c r="BO3242" s="60">
        <v>56</v>
      </c>
      <c r="BP3242" s="62">
        <v>15</v>
      </c>
      <c r="BQ3242" s="66">
        <f t="shared" si="1296"/>
        <v>56015</v>
      </c>
      <c r="BR3242" s="66">
        <f t="shared" si="1297"/>
        <v>56015</v>
      </c>
      <c r="BS3242" s="3" t="s">
        <v>3083</v>
      </c>
      <c r="BT3242" s="38">
        <v>36</v>
      </c>
      <c r="BU3242" s="38">
        <v>4</v>
      </c>
    </row>
    <row r="3243" spans="1:130" ht="14" hidden="1" customHeight="1" outlineLevel="1" x14ac:dyDescent="0.2">
      <c r="A3243" t="s">
        <v>2592</v>
      </c>
      <c r="B3243" t="s">
        <v>1073</v>
      </c>
      <c r="C3243" s="1">
        <f t="shared" si="1287"/>
        <v>2620</v>
      </c>
      <c r="D3243" s="3">
        <f>IF(N3243&gt;0, RANK(N3243,(N3243:P3243,Q3243:AE3243)),0)</f>
        <v>2</v>
      </c>
      <c r="E3243" s="3">
        <f>IF(O3243&gt;0,RANK(O3243,(N3243:P3243,Q3243:AE3243)),0)</f>
        <v>1</v>
      </c>
      <c r="F3243" s="3">
        <f>IF(P3243&gt;0,RANK(P3243,(N3243:P3243,Q3243:AE3243)),0)</f>
        <v>0</v>
      </c>
      <c r="G3243" s="1">
        <f t="shared" si="1275"/>
        <v>1594</v>
      </c>
      <c r="H3243" s="2">
        <f t="shared" si="1276"/>
        <v>0.60839694656488552</v>
      </c>
      <c r="I3243" s="2"/>
      <c r="J3243" s="2">
        <f t="shared" si="1288"/>
        <v>0.18625954198473282</v>
      </c>
      <c r="K3243" s="2">
        <f t="shared" si="1289"/>
        <v>0.79465648854961835</v>
      </c>
      <c r="L3243" s="2">
        <f t="shared" si="1290"/>
        <v>0</v>
      </c>
      <c r="M3243" s="2">
        <f t="shared" si="1291"/>
        <v>1.9083969465648831E-2</v>
      </c>
      <c r="N3243" s="38">
        <v>488</v>
      </c>
      <c r="O3243" s="38">
        <v>2082</v>
      </c>
      <c r="P3243" s="38"/>
      <c r="Q3243" s="38">
        <v>34</v>
      </c>
      <c r="R3243" s="38"/>
      <c r="S3243" s="38"/>
      <c r="T3243" s="38"/>
      <c r="U3243" s="38"/>
      <c r="V3243" s="38"/>
      <c r="W3243" s="38">
        <v>16</v>
      </c>
      <c r="X3243" s="38"/>
      <c r="Y3243" s="38"/>
      <c r="Z3243" s="38"/>
      <c r="AA3243" s="38"/>
      <c r="AB3243" s="38"/>
      <c r="AC3243" s="38"/>
      <c r="AD3243" s="38"/>
      <c r="AE3243" s="38"/>
      <c r="AF3243" s="38"/>
      <c r="AG3243" s="38"/>
      <c r="AH3243" s="38"/>
      <c r="AI3243" s="38"/>
      <c r="AJ3243" s="38"/>
      <c r="AK3243" s="38"/>
      <c r="AL3243" s="38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/>
      <c r="BA3243" s="3">
        <f>IF(Q3243&gt;0,RANK(Q3243,(N3243:P3243,Q3243:AE3243)),0)</f>
        <v>3</v>
      </c>
      <c r="BB3243" s="3">
        <f>IF(R3243&gt;0,RANK(R3243,(N3243:P3243,Q3243:AE3243)),0)</f>
        <v>0</v>
      </c>
      <c r="BC3243" s="3">
        <f>IF(S3243&gt;0,RANK(S3243,(N3243:P3243,Q3243:AE3243)),0)</f>
        <v>0</v>
      </c>
      <c r="BD3243" s="3">
        <f>IF(T3243&gt;0,RANK(T3243,(N3243:P3243,Q3243:AE3243)),0)</f>
        <v>0</v>
      </c>
      <c r="BE3243" s="2">
        <f t="shared" si="1292"/>
        <v>1.2977099236641221E-2</v>
      </c>
      <c r="BF3243" s="2">
        <f t="shared" si="1293"/>
        <v>0</v>
      </c>
      <c r="BG3243" s="2">
        <f t="shared" si="1294"/>
        <v>0</v>
      </c>
      <c r="BH3243" s="2">
        <f t="shared" si="1295"/>
        <v>0</v>
      </c>
      <c r="BJ3243" t="s">
        <v>2592</v>
      </c>
      <c r="BK3243" t="s">
        <v>1073</v>
      </c>
      <c r="BL3243">
        <v>1</v>
      </c>
      <c r="BN3243">
        <v>0</v>
      </c>
      <c r="BO3243" s="60">
        <v>56</v>
      </c>
      <c r="BP3243" s="62">
        <v>17</v>
      </c>
      <c r="BQ3243" s="66">
        <f t="shared" si="1296"/>
        <v>56017</v>
      </c>
      <c r="BR3243" s="66">
        <f t="shared" si="1297"/>
        <v>56017</v>
      </c>
      <c r="BS3243" s="3" t="s">
        <v>3083</v>
      </c>
      <c r="BT3243" s="38">
        <v>21</v>
      </c>
      <c r="BU3243" s="38">
        <v>2</v>
      </c>
    </row>
    <row r="3244" spans="1:130" ht="14" hidden="1" customHeight="1" outlineLevel="1" x14ac:dyDescent="0.2">
      <c r="A3244" t="s">
        <v>1337</v>
      </c>
      <c r="B3244" t="s">
        <v>1073</v>
      </c>
      <c r="C3244" s="1">
        <f t="shared" si="1287"/>
        <v>4898</v>
      </c>
      <c r="D3244" s="3">
        <f>IF(N3244&gt;0, RANK(N3244,(N3244:P3244,Q3244:AE3244)),0)</f>
        <v>2</v>
      </c>
      <c r="E3244" s="3">
        <f>IF(O3244&gt;0,RANK(O3244,(N3244:P3244,Q3244:AE3244)),0)</f>
        <v>1</v>
      </c>
      <c r="F3244" s="3">
        <f>IF(P3244&gt;0,RANK(P3244,(N3244:P3244,Q3244:AE3244)),0)</f>
        <v>0</v>
      </c>
      <c r="G3244" s="1">
        <f t="shared" si="1275"/>
        <v>3089</v>
      </c>
      <c r="H3244" s="2">
        <f t="shared" si="1276"/>
        <v>0.63066557778685173</v>
      </c>
      <c r="I3244" s="2"/>
      <c r="J3244" s="2">
        <f t="shared" si="1288"/>
        <v>0.17292772560228664</v>
      </c>
      <c r="K3244" s="2">
        <f t="shared" si="1289"/>
        <v>0.80359330338913837</v>
      </c>
      <c r="L3244" s="2">
        <f t="shared" si="1290"/>
        <v>0</v>
      </c>
      <c r="M3244" s="2">
        <f t="shared" si="1291"/>
        <v>2.3478971008574989E-2</v>
      </c>
      <c r="N3244" s="38">
        <v>847</v>
      </c>
      <c r="O3244" s="38">
        <v>3936</v>
      </c>
      <c r="P3244" s="38"/>
      <c r="Q3244" s="38">
        <v>68</v>
      </c>
      <c r="R3244" s="38"/>
      <c r="S3244" s="38"/>
      <c r="T3244" s="38"/>
      <c r="U3244" s="38"/>
      <c r="V3244" s="38"/>
      <c r="W3244" s="38">
        <v>47</v>
      </c>
      <c r="X3244" s="38"/>
      <c r="Y3244" s="38"/>
      <c r="Z3244" s="38"/>
      <c r="AA3244" s="38"/>
      <c r="AB3244" s="38"/>
      <c r="AC3244" s="38"/>
      <c r="AD3244" s="38"/>
      <c r="AE3244" s="38"/>
      <c r="AF3244" s="38"/>
      <c r="AG3244" s="38"/>
      <c r="AH3244" s="38"/>
      <c r="AI3244" s="38"/>
      <c r="AJ3244" s="38"/>
      <c r="AK3244" s="38"/>
      <c r="AL3244" s="38"/>
      <c r="AM3244" s="38"/>
      <c r="AN3244" s="38"/>
      <c r="AO3244" s="38"/>
      <c r="AP3244" s="38"/>
      <c r="AQ3244" s="38"/>
      <c r="AR3244" s="38"/>
      <c r="AS3244" s="38"/>
      <c r="AT3244" s="38"/>
      <c r="AU3244" s="38"/>
      <c r="AV3244" s="38"/>
      <c r="AW3244" s="38"/>
      <c r="AX3244" s="38"/>
      <c r="AY3244" s="38"/>
      <c r="BA3244" s="3">
        <f>IF(Q3244&gt;0,RANK(Q3244,(N3244:P3244,Q3244:AE3244)),0)</f>
        <v>3</v>
      </c>
      <c r="BB3244" s="3">
        <f>IF(R3244&gt;0,RANK(R3244,(N3244:P3244,Q3244:AE3244)),0)</f>
        <v>0</v>
      </c>
      <c r="BC3244" s="3">
        <f>IF(S3244&gt;0,RANK(S3244,(N3244:P3244,Q3244:AE3244)),0)</f>
        <v>0</v>
      </c>
      <c r="BD3244" s="3">
        <f>IF(T3244&gt;0,RANK(T3244,(N3244:P3244,Q3244:AE3244)),0)</f>
        <v>0</v>
      </c>
      <c r="BE3244" s="2">
        <f t="shared" si="1292"/>
        <v>1.3883217639853002E-2</v>
      </c>
      <c r="BF3244" s="2">
        <f t="shared" si="1293"/>
        <v>0</v>
      </c>
      <c r="BG3244" s="2">
        <f t="shared" si="1294"/>
        <v>0</v>
      </c>
      <c r="BH3244" s="2">
        <f t="shared" si="1295"/>
        <v>0</v>
      </c>
      <c r="BJ3244" t="s">
        <v>1337</v>
      </c>
      <c r="BK3244" t="s">
        <v>1073</v>
      </c>
      <c r="BL3244">
        <v>1</v>
      </c>
      <c r="BN3244">
        <v>0</v>
      </c>
      <c r="BO3244" s="60">
        <v>56</v>
      </c>
      <c r="BP3244" s="62">
        <v>19</v>
      </c>
      <c r="BQ3244" s="66">
        <f t="shared" si="1296"/>
        <v>56019</v>
      </c>
      <c r="BR3244" s="66">
        <f t="shared" si="1297"/>
        <v>56019</v>
      </c>
      <c r="BS3244" s="3" t="s">
        <v>3083</v>
      </c>
      <c r="BT3244" s="38">
        <v>56</v>
      </c>
      <c r="BU3244" s="38">
        <v>1</v>
      </c>
    </row>
    <row r="3245" spans="1:130" ht="14" hidden="1" customHeight="1" outlineLevel="1" x14ac:dyDescent="0.2">
      <c r="A3245" t="s">
        <v>1057</v>
      </c>
      <c r="B3245" t="s">
        <v>1073</v>
      </c>
      <c r="C3245" s="1">
        <f t="shared" si="1287"/>
        <v>43362</v>
      </c>
      <c r="D3245" s="3">
        <f>IF(N3245&gt;0, RANK(N3245,(N3245:P3245,Q3245:AE3245)),0)</f>
        <v>2</v>
      </c>
      <c r="E3245" s="3">
        <f>IF(O3245&gt;0,RANK(O3245,(N3245:P3245,Q3245:AE3245)),0)</f>
        <v>1</v>
      </c>
      <c r="F3245" s="3">
        <f>IF(P3245&gt;0,RANK(P3245,(N3245:P3245,Q3245:AE3245)),0)</f>
        <v>0</v>
      </c>
      <c r="G3245" s="1">
        <f t="shared" si="1275"/>
        <v>13910</v>
      </c>
      <c r="H3245" s="2">
        <f t="shared" si="1276"/>
        <v>0.32078778654121121</v>
      </c>
      <c r="I3245" s="2"/>
      <c r="J3245" s="2">
        <f t="shared" si="1288"/>
        <v>0.32639177159725102</v>
      </c>
      <c r="K3245" s="2">
        <f t="shared" si="1289"/>
        <v>0.64717955813846229</v>
      </c>
      <c r="L3245" s="2">
        <f t="shared" si="1290"/>
        <v>0</v>
      </c>
      <c r="M3245" s="2">
        <f t="shared" si="1291"/>
        <v>2.6428670264286636E-2</v>
      </c>
      <c r="N3245" s="38">
        <v>14153</v>
      </c>
      <c r="O3245" s="38">
        <v>28063</v>
      </c>
      <c r="P3245" s="38"/>
      <c r="Q3245" s="38">
        <v>683</v>
      </c>
      <c r="R3245" s="38"/>
      <c r="S3245" s="38"/>
      <c r="T3245" s="38"/>
      <c r="U3245" s="38"/>
      <c r="V3245" s="38"/>
      <c r="W3245" s="38">
        <v>463</v>
      </c>
      <c r="X3245" s="38"/>
      <c r="Y3245" s="38"/>
      <c r="Z3245" s="38"/>
      <c r="AA3245" s="38"/>
      <c r="AB3245" s="38"/>
      <c r="AC3245" s="38"/>
      <c r="AD3245" s="38"/>
      <c r="AE3245" s="38"/>
      <c r="AF3245" s="38"/>
      <c r="AG3245" s="38"/>
      <c r="AH3245" s="38"/>
      <c r="AI3245" s="38"/>
      <c r="AJ3245" s="38"/>
      <c r="AK3245" s="38"/>
      <c r="AL3245" s="38"/>
      <c r="AM3245" s="38"/>
      <c r="AN3245" s="38"/>
      <c r="AO3245" s="38"/>
      <c r="AP3245" s="38"/>
      <c r="AQ3245" s="38"/>
      <c r="AR3245" s="38"/>
      <c r="AS3245" s="38"/>
      <c r="AT3245" s="38"/>
      <c r="AU3245" s="38"/>
      <c r="AV3245" s="38"/>
      <c r="AW3245" s="38"/>
      <c r="AX3245" s="38"/>
      <c r="AY3245" s="38"/>
      <c r="BA3245" s="3">
        <f>IF(Q3245&gt;0,RANK(Q3245,(N3245:P3245,Q3245:AE3245)),0)</f>
        <v>3</v>
      </c>
      <c r="BB3245" s="3">
        <f>IF(R3245&gt;0,RANK(R3245,(N3245:P3245,Q3245:AE3245)),0)</f>
        <v>0</v>
      </c>
      <c r="BC3245" s="3">
        <f>IF(S3245&gt;0,RANK(S3245,(N3245:P3245,Q3245:AE3245)),0)</f>
        <v>0</v>
      </c>
      <c r="BD3245" s="3">
        <f>IF(T3245&gt;0,RANK(T3245,(N3245:P3245,Q3245:AE3245)),0)</f>
        <v>0</v>
      </c>
      <c r="BE3245" s="2">
        <f t="shared" si="1292"/>
        <v>1.5751118490844519E-2</v>
      </c>
      <c r="BF3245" s="2">
        <f t="shared" si="1293"/>
        <v>0</v>
      </c>
      <c r="BG3245" s="2">
        <f t="shared" si="1294"/>
        <v>0</v>
      </c>
      <c r="BH3245" s="2">
        <f t="shared" si="1295"/>
        <v>0</v>
      </c>
      <c r="BJ3245" t="s">
        <v>1057</v>
      </c>
      <c r="BK3245" t="s">
        <v>1073</v>
      </c>
      <c r="BL3245">
        <v>1</v>
      </c>
      <c r="BN3245">
        <v>0</v>
      </c>
      <c r="BO3245" s="60">
        <v>56</v>
      </c>
      <c r="BP3245" s="62">
        <v>21</v>
      </c>
      <c r="BQ3245" s="66">
        <f t="shared" si="1296"/>
        <v>56021</v>
      </c>
      <c r="BR3245" s="66">
        <f t="shared" si="1297"/>
        <v>56021</v>
      </c>
      <c r="BS3245" s="3" t="s">
        <v>3083</v>
      </c>
      <c r="BT3245" s="38">
        <v>241</v>
      </c>
      <c r="BU3245" s="38">
        <v>4</v>
      </c>
    </row>
    <row r="3246" spans="1:130" ht="14" hidden="1" customHeight="1" outlineLevel="1" x14ac:dyDescent="0.2">
      <c r="A3246" t="s">
        <v>1567</v>
      </c>
      <c r="B3246" t="s">
        <v>1073</v>
      </c>
      <c r="C3246" s="1">
        <f t="shared" si="1287"/>
        <v>10840</v>
      </c>
      <c r="D3246" s="3">
        <f>IF(N3246&gt;0, RANK(N3246,(N3246:P3246,Q3246:AE3246)),0)</f>
        <v>2</v>
      </c>
      <c r="E3246" s="3">
        <f>IF(O3246&gt;0,RANK(O3246,(N3246:P3246,Q3246:AE3246)),0)</f>
        <v>1</v>
      </c>
      <c r="F3246" s="3">
        <f>IF(P3246&gt;0,RANK(P3246,(N3246:P3246,Q3246:AE3246)),0)</f>
        <v>0</v>
      </c>
      <c r="G3246" s="1">
        <f t="shared" si="1275"/>
        <v>7334</v>
      </c>
      <c r="H3246" s="2">
        <f t="shared" si="1276"/>
        <v>0.67656826568265682</v>
      </c>
      <c r="I3246" s="2"/>
      <c r="J3246" s="2">
        <f t="shared" si="1288"/>
        <v>0.14972324723247232</v>
      </c>
      <c r="K3246" s="2">
        <f t="shared" si="1289"/>
        <v>0.82629151291512914</v>
      </c>
      <c r="L3246" s="2">
        <f t="shared" si="1290"/>
        <v>0</v>
      </c>
      <c r="M3246" s="2">
        <f t="shared" si="1291"/>
        <v>2.3985239852398532E-2</v>
      </c>
      <c r="N3246" s="38">
        <v>1623</v>
      </c>
      <c r="O3246" s="38">
        <v>8957</v>
      </c>
      <c r="P3246" s="38"/>
      <c r="Q3246" s="38">
        <v>151</v>
      </c>
      <c r="R3246" s="38"/>
      <c r="S3246" s="38"/>
      <c r="T3246" s="38"/>
      <c r="U3246" s="38"/>
      <c r="V3246" s="38"/>
      <c r="W3246" s="38">
        <v>109</v>
      </c>
      <c r="X3246" s="38"/>
      <c r="Y3246" s="38"/>
      <c r="Z3246" s="38"/>
      <c r="AA3246" s="38"/>
      <c r="AB3246" s="38"/>
      <c r="AC3246" s="38"/>
      <c r="AD3246" s="38"/>
      <c r="AE3246" s="38"/>
      <c r="AF3246" s="38"/>
      <c r="AG3246" s="38"/>
      <c r="AH3246" s="38"/>
      <c r="AI3246" s="38"/>
      <c r="AJ3246" s="38"/>
      <c r="AK3246" s="38"/>
      <c r="AL3246" s="38"/>
      <c r="AM3246" s="38"/>
      <c r="AN3246" s="38"/>
      <c r="AO3246" s="38"/>
      <c r="AP3246" s="38"/>
      <c r="AQ3246" s="38"/>
      <c r="AR3246" s="38"/>
      <c r="AS3246" s="38"/>
      <c r="AT3246" s="38"/>
      <c r="AU3246" s="38"/>
      <c r="AV3246" s="38"/>
      <c r="AW3246" s="38"/>
      <c r="AX3246" s="38"/>
      <c r="AY3246" s="38"/>
      <c r="BA3246" s="3">
        <f>IF(Q3246&gt;0,RANK(Q3246,(N3246:P3246,Q3246:AE3246)),0)</f>
        <v>3</v>
      </c>
      <c r="BB3246" s="3">
        <f>IF(R3246&gt;0,RANK(R3246,(N3246:P3246,Q3246:AE3246)),0)</f>
        <v>0</v>
      </c>
      <c r="BC3246" s="3">
        <f>IF(S3246&gt;0,RANK(S3246,(N3246:P3246,Q3246:AE3246)),0)</f>
        <v>0</v>
      </c>
      <c r="BD3246" s="3">
        <f>IF(T3246&gt;0,RANK(T3246,(N3246:P3246,Q3246:AE3246)),0)</f>
        <v>0</v>
      </c>
      <c r="BE3246" s="2">
        <f t="shared" si="1292"/>
        <v>1.3929889298892989E-2</v>
      </c>
      <c r="BF3246" s="2">
        <f t="shared" si="1293"/>
        <v>0</v>
      </c>
      <c r="BG3246" s="2">
        <f t="shared" si="1294"/>
        <v>0</v>
      </c>
      <c r="BH3246" s="2">
        <f t="shared" si="1295"/>
        <v>0</v>
      </c>
      <c r="BJ3246" t="s">
        <v>1567</v>
      </c>
      <c r="BK3246" t="s">
        <v>1073</v>
      </c>
      <c r="BL3246">
        <v>1</v>
      </c>
      <c r="BN3246">
        <v>0</v>
      </c>
      <c r="BO3246" s="60">
        <v>56</v>
      </c>
      <c r="BP3246" s="62">
        <v>23</v>
      </c>
      <c r="BQ3246" s="66">
        <f t="shared" si="1296"/>
        <v>56023</v>
      </c>
      <c r="BR3246" s="66">
        <f t="shared" si="1297"/>
        <v>56023</v>
      </c>
      <c r="BS3246" s="3" t="s">
        <v>3083</v>
      </c>
      <c r="BT3246" s="38">
        <v>96</v>
      </c>
      <c r="BU3246" s="38">
        <v>4</v>
      </c>
    </row>
    <row r="3247" spans="1:130" ht="14" hidden="1" customHeight="1" outlineLevel="1" x14ac:dyDescent="0.2">
      <c r="A3247" t="s">
        <v>1788</v>
      </c>
      <c r="B3247" t="s">
        <v>1073</v>
      </c>
      <c r="C3247" s="1">
        <f t="shared" si="1287"/>
        <v>33921</v>
      </c>
      <c r="D3247" s="3">
        <f>IF(N3247&gt;0, RANK(N3247,(N3247:P3247,Q3247:AE3247)),0)</f>
        <v>2</v>
      </c>
      <c r="E3247" s="3">
        <f>IF(O3247&gt;0,RANK(O3247,(N3247:P3247,Q3247:AE3247)),0)</f>
        <v>1</v>
      </c>
      <c r="F3247" s="3">
        <f>IF(P3247&gt;0,RANK(P3247,(N3247:P3247,Q3247:AE3247)),0)</f>
        <v>0</v>
      </c>
      <c r="G3247" s="1">
        <f t="shared" si="1275"/>
        <v>16334</v>
      </c>
      <c r="H3247" s="2">
        <f t="shared" si="1276"/>
        <v>0.48153061525308805</v>
      </c>
      <c r="I3247" s="2"/>
      <c r="J3247" s="2">
        <f t="shared" si="1288"/>
        <v>0.2457769523304148</v>
      </c>
      <c r="K3247" s="2">
        <f t="shared" si="1289"/>
        <v>0.72730756758350279</v>
      </c>
      <c r="L3247" s="2">
        <f t="shared" si="1290"/>
        <v>0</v>
      </c>
      <c r="M3247" s="2">
        <f t="shared" si="1291"/>
        <v>2.6915480086082466E-2</v>
      </c>
      <c r="N3247" s="38">
        <v>8337</v>
      </c>
      <c r="O3247" s="38">
        <v>24671</v>
      </c>
      <c r="P3247" s="38"/>
      <c r="Q3247" s="38">
        <v>583</v>
      </c>
      <c r="R3247" s="38"/>
      <c r="S3247" s="38"/>
      <c r="T3247" s="38"/>
      <c r="U3247" s="38"/>
      <c r="V3247" s="38"/>
      <c r="W3247" s="38">
        <v>330</v>
      </c>
      <c r="X3247" s="38"/>
      <c r="Y3247" s="38"/>
      <c r="Z3247" s="38"/>
      <c r="AA3247" s="38"/>
      <c r="AB3247" s="38"/>
      <c r="AC3247" s="38"/>
      <c r="AD3247" s="38"/>
      <c r="AE3247" s="38"/>
      <c r="AF3247" s="38"/>
      <c r="AG3247" s="38"/>
      <c r="AH3247" s="38"/>
      <c r="AI3247" s="38"/>
      <c r="AJ3247" s="38"/>
      <c r="AK3247" s="38"/>
      <c r="AL3247" s="38"/>
      <c r="AM3247" s="38"/>
      <c r="AN3247" s="38"/>
      <c r="AO3247" s="38"/>
      <c r="AP3247" s="38"/>
      <c r="AQ3247" s="38"/>
      <c r="AR3247" s="38"/>
      <c r="AS3247" s="38"/>
      <c r="AT3247" s="38"/>
      <c r="AU3247" s="38"/>
      <c r="AV3247" s="38"/>
      <c r="AW3247" s="38"/>
      <c r="AX3247" s="38"/>
      <c r="AY3247" s="38"/>
      <c r="BA3247" s="3">
        <f>IF(Q3247&gt;0,RANK(Q3247,(N3247:P3247,Q3247:AE3247)),0)</f>
        <v>3</v>
      </c>
      <c r="BB3247" s="3">
        <f>IF(R3247&gt;0,RANK(R3247,(N3247:P3247,Q3247:AE3247)),0)</f>
        <v>0</v>
      </c>
      <c r="BC3247" s="3">
        <f>IF(S3247&gt;0,RANK(S3247,(N3247:P3247,Q3247:AE3247)),0)</f>
        <v>0</v>
      </c>
      <c r="BD3247" s="3">
        <f>IF(T3247&gt;0,RANK(T3247,(N3247:P3247,Q3247:AE3247)),0)</f>
        <v>0</v>
      </c>
      <c r="BE3247" s="2">
        <f t="shared" si="1292"/>
        <v>1.7186993307980306E-2</v>
      </c>
      <c r="BF3247" s="2">
        <f t="shared" si="1293"/>
        <v>0</v>
      </c>
      <c r="BG3247" s="2">
        <f t="shared" si="1294"/>
        <v>0</v>
      </c>
      <c r="BH3247" s="2">
        <f t="shared" si="1295"/>
        <v>0</v>
      </c>
      <c r="BJ3247" t="s">
        <v>1788</v>
      </c>
      <c r="BK3247" t="s">
        <v>1073</v>
      </c>
      <c r="BL3247">
        <v>1</v>
      </c>
      <c r="BN3247">
        <v>0</v>
      </c>
      <c r="BO3247" s="60">
        <v>56</v>
      </c>
      <c r="BP3247" s="62">
        <v>25</v>
      </c>
      <c r="BQ3247" s="66">
        <f t="shared" si="1296"/>
        <v>56025</v>
      </c>
      <c r="BR3247" s="66">
        <f t="shared" si="1297"/>
        <v>56025</v>
      </c>
      <c r="BS3247" s="3" t="s">
        <v>3083</v>
      </c>
      <c r="BT3247" s="38">
        <v>275</v>
      </c>
      <c r="BU3247" s="38">
        <v>10</v>
      </c>
    </row>
    <row r="3248" spans="1:130" ht="14" hidden="1" customHeight="1" outlineLevel="1" x14ac:dyDescent="0.2">
      <c r="A3248" t="s">
        <v>3134</v>
      </c>
      <c r="B3248" t="s">
        <v>1073</v>
      </c>
      <c r="C3248" s="1">
        <f t="shared" si="1287"/>
        <v>1234</v>
      </c>
      <c r="D3248" s="3">
        <f>IF(N3248&gt;0, RANK(N3248,(N3248:P3248,Q3248:AE3248)),0)</f>
        <v>2</v>
      </c>
      <c r="E3248" s="3">
        <f>IF(O3248&gt;0,RANK(O3248,(N3248:P3248,Q3248:AE3248)),0)</f>
        <v>1</v>
      </c>
      <c r="F3248" s="3">
        <f>IF(P3248&gt;0,RANK(P3248,(N3248:P3248,Q3248:AE3248)),0)</f>
        <v>0</v>
      </c>
      <c r="G3248" s="1">
        <f t="shared" si="1275"/>
        <v>996</v>
      </c>
      <c r="H3248" s="2">
        <f t="shared" si="1276"/>
        <v>0.80713128038897897</v>
      </c>
      <c r="I3248" s="2"/>
      <c r="J3248" s="2">
        <f t="shared" si="1288"/>
        <v>9.0761750405186387E-2</v>
      </c>
      <c r="K3248" s="2">
        <f t="shared" si="1289"/>
        <v>0.89789303079416527</v>
      </c>
      <c r="L3248" s="2">
        <f t="shared" si="1290"/>
        <v>0</v>
      </c>
      <c r="M3248" s="2">
        <f t="shared" si="1291"/>
        <v>1.1345218800648316E-2</v>
      </c>
      <c r="N3248" s="38">
        <v>112</v>
      </c>
      <c r="O3248" s="38">
        <v>1108</v>
      </c>
      <c r="P3248" s="38"/>
      <c r="Q3248" s="38">
        <v>10</v>
      </c>
      <c r="R3248" s="38"/>
      <c r="S3248" s="38"/>
      <c r="T3248" s="38"/>
      <c r="U3248" s="38"/>
      <c r="V3248" s="38"/>
      <c r="W3248" s="38">
        <v>4</v>
      </c>
      <c r="X3248" s="38"/>
      <c r="Y3248" s="38"/>
      <c r="Z3248" s="38"/>
      <c r="AA3248" s="38"/>
      <c r="AB3248" s="38"/>
      <c r="AC3248" s="38"/>
      <c r="AD3248" s="38"/>
      <c r="AE3248" s="38"/>
      <c r="AF3248" s="38"/>
      <c r="AG3248" s="38"/>
      <c r="AH3248" s="38"/>
      <c r="AI3248" s="38"/>
      <c r="AJ3248" s="38"/>
      <c r="AK3248" s="38"/>
      <c r="AL3248" s="38"/>
      <c r="AM3248" s="38"/>
      <c r="AN3248" s="38"/>
      <c r="AO3248" s="38"/>
      <c r="AP3248" s="38"/>
      <c r="AQ3248" s="38"/>
      <c r="AR3248" s="38"/>
      <c r="AS3248" s="38"/>
      <c r="AT3248" s="38"/>
      <c r="AU3248" s="38"/>
      <c r="AV3248" s="38"/>
      <c r="AW3248" s="38"/>
      <c r="AX3248" s="38"/>
      <c r="AY3248" s="38"/>
      <c r="BA3248" s="3">
        <f>IF(Q3248&gt;0,RANK(Q3248,(N3248:P3248,Q3248:AE3248)),0)</f>
        <v>3</v>
      </c>
      <c r="BB3248" s="3">
        <f>IF(R3248&gt;0,RANK(R3248,(N3248:P3248,Q3248:AE3248)),0)</f>
        <v>0</v>
      </c>
      <c r="BC3248" s="3">
        <f>IF(S3248&gt;0,RANK(S3248,(N3248:P3248,Q3248:AE3248)),0)</f>
        <v>0</v>
      </c>
      <c r="BD3248" s="3">
        <f>IF(T3248&gt;0,RANK(T3248,(N3248:P3248,Q3248:AE3248)),0)</f>
        <v>0</v>
      </c>
      <c r="BE3248" s="2">
        <f t="shared" si="1292"/>
        <v>8.1037277147487843E-3</v>
      </c>
      <c r="BF3248" s="2">
        <f t="shared" si="1293"/>
        <v>0</v>
      </c>
      <c r="BG3248" s="2">
        <f t="shared" si="1294"/>
        <v>0</v>
      </c>
      <c r="BH3248" s="2">
        <f t="shared" si="1295"/>
        <v>0</v>
      </c>
      <c r="BJ3248" t="s">
        <v>3134</v>
      </c>
      <c r="BK3248" t="s">
        <v>1073</v>
      </c>
      <c r="BL3248">
        <v>1</v>
      </c>
      <c r="BN3248">
        <v>0</v>
      </c>
      <c r="BO3248" s="60">
        <v>56</v>
      </c>
      <c r="BP3248" s="62">
        <v>27</v>
      </c>
      <c r="BQ3248" s="66">
        <f t="shared" si="1296"/>
        <v>56027</v>
      </c>
      <c r="BR3248" s="66">
        <f t="shared" si="1297"/>
        <v>56027</v>
      </c>
      <c r="BS3248" s="3" t="s">
        <v>3083</v>
      </c>
      <c r="BT3248" s="38">
        <v>8</v>
      </c>
      <c r="BU3248" s="38">
        <v>2</v>
      </c>
    </row>
    <row r="3249" spans="1:73" ht="14" hidden="1" customHeight="1" outlineLevel="1" x14ac:dyDescent="0.2">
      <c r="A3249" t="s">
        <v>2726</v>
      </c>
      <c r="B3249" t="s">
        <v>1073</v>
      </c>
      <c r="C3249" s="1">
        <f t="shared" si="1287"/>
        <v>16743</v>
      </c>
      <c r="D3249" s="3">
        <f>IF(N3249&gt;0, RANK(N3249,(N3249:P3249,Q3249:AE3249)),0)</f>
        <v>2</v>
      </c>
      <c r="E3249" s="3">
        <f>IF(O3249&gt;0,RANK(O3249,(N3249:P3249,Q3249:AE3249)),0)</f>
        <v>1</v>
      </c>
      <c r="F3249" s="3">
        <f>IF(P3249&gt;0,RANK(P3249,(N3249:P3249,Q3249:AE3249)),0)</f>
        <v>0</v>
      </c>
      <c r="G3249" s="1">
        <f t="shared" si="1275"/>
        <v>9825</v>
      </c>
      <c r="H3249" s="2">
        <f t="shared" si="1276"/>
        <v>0.58681239921161077</v>
      </c>
      <c r="I3249" s="2"/>
      <c r="J3249" s="2">
        <f t="shared" si="1288"/>
        <v>0.19464850982500148</v>
      </c>
      <c r="K3249" s="2">
        <f t="shared" si="1289"/>
        <v>0.78146090903661236</v>
      </c>
      <c r="L3249" s="2">
        <f t="shared" si="1290"/>
        <v>0</v>
      </c>
      <c r="M3249" s="2">
        <f t="shared" si="1291"/>
        <v>2.3890581138386158E-2</v>
      </c>
      <c r="N3249" s="38">
        <v>3259</v>
      </c>
      <c r="O3249" s="38">
        <v>13084</v>
      </c>
      <c r="P3249" s="38"/>
      <c r="Q3249" s="38">
        <v>232</v>
      </c>
      <c r="R3249" s="38"/>
      <c r="S3249" s="38"/>
      <c r="T3249" s="38"/>
      <c r="U3249" s="38"/>
      <c r="V3249" s="38"/>
      <c r="W3249" s="38">
        <v>168</v>
      </c>
      <c r="X3249" s="38"/>
      <c r="Y3249" s="38"/>
      <c r="Z3249" s="38"/>
      <c r="AA3249" s="38"/>
      <c r="AB3249" s="38"/>
      <c r="AC3249" s="38"/>
      <c r="AD3249" s="38"/>
      <c r="AE3249" s="38"/>
      <c r="AF3249" s="38"/>
      <c r="AG3249" s="38"/>
      <c r="AH3249" s="38"/>
      <c r="AI3249" s="38"/>
      <c r="AJ3249" s="38"/>
      <c r="AK3249" s="38"/>
      <c r="AL3249" s="38"/>
      <c r="AM3249" s="38"/>
      <c r="AN3249" s="38"/>
      <c r="AO3249" s="38"/>
      <c r="AP3249" s="38"/>
      <c r="AQ3249" s="38"/>
      <c r="AR3249" s="38"/>
      <c r="AS3249" s="38"/>
      <c r="AT3249" s="38"/>
      <c r="AU3249" s="38"/>
      <c r="AV3249" s="38"/>
      <c r="AW3249" s="38"/>
      <c r="AX3249" s="38"/>
      <c r="AY3249" s="38"/>
      <c r="BA3249" s="3">
        <f>IF(Q3249&gt;0,RANK(Q3249,(N3249:P3249,Q3249:AE3249)),0)</f>
        <v>3</v>
      </c>
      <c r="BB3249" s="3">
        <f>IF(R3249&gt;0,RANK(R3249,(N3249:P3249,Q3249:AE3249)),0)</f>
        <v>0</v>
      </c>
      <c r="BC3249" s="3">
        <f>IF(S3249&gt;0,RANK(S3249,(N3249:P3249,Q3249:AE3249)),0)</f>
        <v>0</v>
      </c>
      <c r="BD3249" s="3">
        <f>IF(T3249&gt;0,RANK(T3249,(N3249:P3249,Q3249:AE3249)),0)</f>
        <v>0</v>
      </c>
      <c r="BE3249" s="2">
        <f t="shared" si="1292"/>
        <v>1.385653706026399E-2</v>
      </c>
      <c r="BF3249" s="2">
        <f t="shared" si="1293"/>
        <v>0</v>
      </c>
      <c r="BG3249" s="2">
        <f t="shared" si="1294"/>
        <v>0</v>
      </c>
      <c r="BH3249" s="2">
        <f t="shared" si="1295"/>
        <v>0</v>
      </c>
      <c r="BJ3249" t="s">
        <v>2726</v>
      </c>
      <c r="BK3249" t="s">
        <v>1073</v>
      </c>
      <c r="BL3249">
        <v>1</v>
      </c>
      <c r="BN3249">
        <v>0</v>
      </c>
      <c r="BO3249" s="60">
        <v>56</v>
      </c>
      <c r="BP3249" s="62">
        <v>29</v>
      </c>
      <c r="BQ3249" s="66">
        <f t="shared" si="1296"/>
        <v>56029</v>
      </c>
      <c r="BR3249" s="66">
        <f t="shared" si="1297"/>
        <v>56029</v>
      </c>
      <c r="BS3249" s="3" t="s">
        <v>3083</v>
      </c>
      <c r="BT3249" s="38">
        <v>130</v>
      </c>
      <c r="BU3249" s="38">
        <v>3</v>
      </c>
    </row>
    <row r="3250" spans="1:73" ht="14" hidden="1" customHeight="1" outlineLevel="1" x14ac:dyDescent="0.2">
      <c r="A3250" t="s">
        <v>1647</v>
      </c>
      <c r="B3250" t="s">
        <v>1073</v>
      </c>
      <c r="C3250" s="1">
        <f t="shared" si="1287"/>
        <v>4765</v>
      </c>
      <c r="D3250" s="3">
        <f>IF(N3250&gt;0, RANK(N3250,(N3250:P3250,Q3250:AE3250)),0)</f>
        <v>2</v>
      </c>
      <c r="E3250" s="3">
        <f>IF(O3250&gt;0,RANK(O3250,(N3250:P3250,Q3250:AE3250)),0)</f>
        <v>1</v>
      </c>
      <c r="F3250" s="3">
        <f>IF(P3250&gt;0,RANK(P3250,(N3250:P3250,Q3250:AE3250)),0)</f>
        <v>0</v>
      </c>
      <c r="G3250" s="1">
        <f t="shared" si="1275"/>
        <v>3094</v>
      </c>
      <c r="H3250" s="2">
        <f t="shared" si="1276"/>
        <v>0.64931794333683102</v>
      </c>
      <c r="I3250" s="2"/>
      <c r="J3250" s="2">
        <f t="shared" si="1288"/>
        <v>0.16369359916054566</v>
      </c>
      <c r="K3250" s="2">
        <f t="shared" si="1289"/>
        <v>0.81301154249737673</v>
      </c>
      <c r="L3250" s="2">
        <f t="shared" si="1290"/>
        <v>0</v>
      </c>
      <c r="M3250" s="2">
        <f t="shared" si="1291"/>
        <v>2.3294858342077562E-2</v>
      </c>
      <c r="N3250" s="38">
        <v>780</v>
      </c>
      <c r="O3250" s="38">
        <v>3874</v>
      </c>
      <c r="P3250" s="38"/>
      <c r="Q3250" s="38">
        <v>73</v>
      </c>
      <c r="R3250" s="38"/>
      <c r="S3250" s="38"/>
      <c r="T3250" s="38"/>
      <c r="U3250" s="38"/>
      <c r="V3250" s="38"/>
      <c r="W3250" s="38">
        <v>38</v>
      </c>
      <c r="X3250" s="38"/>
      <c r="Y3250" s="38"/>
      <c r="Z3250" s="38"/>
      <c r="AA3250" s="38"/>
      <c r="AB3250" s="38"/>
      <c r="AC3250" s="38"/>
      <c r="AD3250" s="38"/>
      <c r="AE3250" s="38"/>
      <c r="AF3250" s="38"/>
      <c r="AG3250" s="38"/>
      <c r="AH3250" s="38"/>
      <c r="AI3250" s="38"/>
      <c r="AJ3250" s="38"/>
      <c r="AK3250" s="38"/>
      <c r="AL3250" s="38"/>
      <c r="AM3250" s="38"/>
      <c r="AN3250" s="38"/>
      <c r="AO3250" s="38"/>
      <c r="AP3250" s="38"/>
      <c r="AQ3250" s="38"/>
      <c r="AR3250" s="38"/>
      <c r="AS3250" s="38"/>
      <c r="AT3250" s="38"/>
      <c r="AU3250" s="38"/>
      <c r="AV3250" s="38"/>
      <c r="AW3250" s="38"/>
      <c r="AX3250" s="38"/>
      <c r="AY3250" s="38"/>
      <c r="BA3250" s="3">
        <f>IF(Q3250&gt;0,RANK(Q3250,(N3250:P3250,Q3250:AE3250)),0)</f>
        <v>3</v>
      </c>
      <c r="BB3250" s="3">
        <f>IF(R3250&gt;0,RANK(R3250,(N3250:P3250,Q3250:AE3250)),0)</f>
        <v>0</v>
      </c>
      <c r="BC3250" s="3">
        <f>IF(S3250&gt;0,RANK(S3250,(N3250:P3250,Q3250:AE3250)),0)</f>
        <v>0</v>
      </c>
      <c r="BD3250" s="3">
        <f>IF(T3250&gt;0,RANK(T3250,(N3250:P3250,Q3250:AE3250)),0)</f>
        <v>0</v>
      </c>
      <c r="BE3250" s="2">
        <f t="shared" si="1292"/>
        <v>1.5320041972717734E-2</v>
      </c>
      <c r="BF3250" s="2">
        <f t="shared" si="1293"/>
        <v>0</v>
      </c>
      <c r="BG3250" s="2">
        <f t="shared" si="1294"/>
        <v>0</v>
      </c>
      <c r="BH3250" s="2">
        <f t="shared" si="1295"/>
        <v>0</v>
      </c>
      <c r="BJ3250" t="s">
        <v>1647</v>
      </c>
      <c r="BK3250" t="s">
        <v>1073</v>
      </c>
      <c r="BL3250">
        <v>1</v>
      </c>
      <c r="BN3250">
        <v>0</v>
      </c>
      <c r="BO3250" s="60">
        <v>56</v>
      </c>
      <c r="BP3250" s="62">
        <v>31</v>
      </c>
      <c r="BQ3250" s="66">
        <f t="shared" si="1296"/>
        <v>56031</v>
      </c>
      <c r="BR3250" s="66">
        <f t="shared" si="1297"/>
        <v>56031</v>
      </c>
      <c r="BS3250" s="3" t="s">
        <v>3083</v>
      </c>
      <c r="BT3250" s="38">
        <v>38</v>
      </c>
      <c r="BU3250" s="38">
        <v>2</v>
      </c>
    </row>
    <row r="3251" spans="1:73" ht="14" hidden="1" customHeight="1" outlineLevel="1" x14ac:dyDescent="0.2">
      <c r="A3251" t="s">
        <v>298</v>
      </c>
      <c r="B3251" t="s">
        <v>1073</v>
      </c>
      <c r="C3251" s="1">
        <f t="shared" si="1287"/>
        <v>16425</v>
      </c>
      <c r="D3251" s="3">
        <f>IF(N3251&gt;0, RANK(N3251,(N3251:P3251,Q3251:AE3251)),0)</f>
        <v>2</v>
      </c>
      <c r="E3251" s="3">
        <f>IF(O3251&gt;0,RANK(O3251,(N3251:P3251,Q3251:AE3251)),0)</f>
        <v>1</v>
      </c>
      <c r="F3251" s="3">
        <f>IF(P3251&gt;0,RANK(P3251,(N3251:P3251,Q3251:AE3251)),0)</f>
        <v>0</v>
      </c>
      <c r="G3251" s="1">
        <f t="shared" si="1275"/>
        <v>8121</v>
      </c>
      <c r="H3251" s="2">
        <f t="shared" si="1276"/>
        <v>0.49442922374429221</v>
      </c>
      <c r="I3251" s="2"/>
      <c r="J3251" s="2">
        <f t="shared" si="1288"/>
        <v>0.23866057838660579</v>
      </c>
      <c r="K3251" s="2">
        <f t="shared" si="1289"/>
        <v>0.73308980213089803</v>
      </c>
      <c r="L3251" s="2">
        <f t="shared" si="1290"/>
        <v>0</v>
      </c>
      <c r="M3251" s="2">
        <f t="shared" si="1291"/>
        <v>2.8249619482496158E-2</v>
      </c>
      <c r="N3251" s="38">
        <v>3920</v>
      </c>
      <c r="O3251" s="38">
        <v>12041</v>
      </c>
      <c r="P3251" s="38"/>
      <c r="Q3251" s="38">
        <v>258</v>
      </c>
      <c r="R3251" s="38"/>
      <c r="S3251" s="38"/>
      <c r="T3251" s="38"/>
      <c r="U3251" s="38"/>
      <c r="V3251" s="38"/>
      <c r="W3251" s="38">
        <v>206</v>
      </c>
      <c r="X3251" s="38"/>
      <c r="Y3251" s="38"/>
      <c r="Z3251" s="38"/>
      <c r="AA3251" s="38"/>
      <c r="AB3251" s="38"/>
      <c r="AC3251" s="38"/>
      <c r="AD3251" s="38"/>
      <c r="AE3251" s="38"/>
      <c r="AF3251" s="38"/>
      <c r="AG3251" s="38"/>
      <c r="AH3251" s="38"/>
      <c r="AI3251" s="38"/>
      <c r="AJ3251" s="38"/>
      <c r="AK3251" s="38"/>
      <c r="AL3251" s="38"/>
      <c r="AM3251" s="38"/>
      <c r="AN3251" s="38"/>
      <c r="AO3251" s="38"/>
      <c r="AP3251" s="38"/>
      <c r="AQ3251" s="38"/>
      <c r="AR3251" s="38"/>
      <c r="AS3251" s="38"/>
      <c r="AT3251" s="38"/>
      <c r="AU3251" s="38"/>
      <c r="AV3251" s="38"/>
      <c r="AW3251" s="38"/>
      <c r="AX3251" s="38"/>
      <c r="AY3251" s="38"/>
      <c r="BA3251" s="3">
        <f>IF(Q3251&gt;0,RANK(Q3251,(N3251:P3251,Q3251:AE3251)),0)</f>
        <v>3</v>
      </c>
      <c r="BB3251" s="3">
        <f>IF(R3251&gt;0,RANK(R3251,(N3251:P3251,Q3251:AE3251)),0)</f>
        <v>0</v>
      </c>
      <c r="BC3251" s="3">
        <f>IF(S3251&gt;0,RANK(S3251,(N3251:P3251,Q3251:AE3251)),0)</f>
        <v>0</v>
      </c>
      <c r="BD3251" s="3">
        <f>IF(T3251&gt;0,RANK(T3251,(N3251:P3251,Q3251:AE3251)),0)</f>
        <v>0</v>
      </c>
      <c r="BE3251" s="2">
        <f t="shared" si="1292"/>
        <v>1.5707762557077627E-2</v>
      </c>
      <c r="BF3251" s="2">
        <f t="shared" si="1293"/>
        <v>0</v>
      </c>
      <c r="BG3251" s="2">
        <f t="shared" si="1294"/>
        <v>0</v>
      </c>
      <c r="BH3251" s="2">
        <f t="shared" si="1295"/>
        <v>0</v>
      </c>
      <c r="BJ3251" t="s">
        <v>298</v>
      </c>
      <c r="BK3251" t="s">
        <v>1073</v>
      </c>
      <c r="BL3251">
        <v>1</v>
      </c>
      <c r="BN3251">
        <v>0</v>
      </c>
      <c r="BO3251" s="60">
        <v>56</v>
      </c>
      <c r="BP3251" s="62">
        <v>33</v>
      </c>
      <c r="BQ3251" s="66">
        <f t="shared" si="1296"/>
        <v>56033</v>
      </c>
      <c r="BR3251" s="66">
        <f t="shared" si="1297"/>
        <v>56033</v>
      </c>
      <c r="BS3251" s="3" t="s">
        <v>3083</v>
      </c>
      <c r="BT3251" s="38">
        <v>147</v>
      </c>
      <c r="BU3251" s="38">
        <v>5</v>
      </c>
    </row>
    <row r="3252" spans="1:73" ht="14" hidden="1" customHeight="1" outlineLevel="1" x14ac:dyDescent="0.2">
      <c r="A3252" t="s">
        <v>2553</v>
      </c>
      <c r="B3252" t="s">
        <v>1073</v>
      </c>
      <c r="C3252" s="1">
        <f t="shared" si="1287"/>
        <v>4924</v>
      </c>
      <c r="D3252" s="3">
        <f>IF(N3252&gt;0, RANK(N3252,(N3252:P3252,Q3252:AE3252)),0)</f>
        <v>2</v>
      </c>
      <c r="E3252" s="3">
        <f>IF(O3252&gt;0,RANK(O3252,(N3252:P3252,Q3252:AE3252)),0)</f>
        <v>1</v>
      </c>
      <c r="F3252" s="3">
        <f>IF(P3252&gt;0,RANK(P3252,(N3252:P3252,Q3252:AE3252)),0)</f>
        <v>0</v>
      </c>
      <c r="G3252" s="1">
        <f t="shared" si="1275"/>
        <v>2985</v>
      </c>
      <c r="H3252" s="2">
        <f t="shared" si="1276"/>
        <v>0.60621445978878963</v>
      </c>
      <c r="I3252" s="2"/>
      <c r="J3252" s="2">
        <f t="shared" si="1288"/>
        <v>0.18683996750609261</v>
      </c>
      <c r="K3252" s="2">
        <f t="shared" si="1289"/>
        <v>0.79305442729488218</v>
      </c>
      <c r="L3252" s="2">
        <f t="shared" si="1290"/>
        <v>0</v>
      </c>
      <c r="M3252" s="2">
        <f t="shared" si="1291"/>
        <v>2.0105605199025267E-2</v>
      </c>
      <c r="N3252" s="38">
        <v>920</v>
      </c>
      <c r="O3252" s="38">
        <v>3905</v>
      </c>
      <c r="P3252" s="38"/>
      <c r="Q3252" s="38">
        <v>60</v>
      </c>
      <c r="R3252" s="38"/>
      <c r="S3252" s="38"/>
      <c r="T3252" s="38"/>
      <c r="U3252" s="38"/>
      <c r="V3252" s="38"/>
      <c r="W3252" s="38">
        <v>39</v>
      </c>
      <c r="X3252" s="38"/>
      <c r="Y3252" s="38"/>
      <c r="Z3252" s="38"/>
      <c r="AA3252" s="38"/>
      <c r="AB3252" s="38"/>
      <c r="AC3252" s="38"/>
      <c r="AD3252" s="38"/>
      <c r="AE3252" s="38"/>
      <c r="AF3252" s="38"/>
      <c r="AG3252" s="38"/>
      <c r="AH3252" s="38"/>
      <c r="AI3252" s="38"/>
      <c r="AJ3252" s="38"/>
      <c r="AK3252" s="38"/>
      <c r="AL3252" s="38"/>
      <c r="AM3252" s="38"/>
      <c r="AN3252" s="38"/>
      <c r="AO3252" s="38"/>
      <c r="AP3252" s="38"/>
      <c r="AQ3252" s="38"/>
      <c r="AR3252" s="38"/>
      <c r="AS3252" s="38"/>
      <c r="AT3252" s="38"/>
      <c r="AU3252" s="38"/>
      <c r="AV3252" s="38"/>
      <c r="AW3252" s="38"/>
      <c r="AX3252" s="38"/>
      <c r="AY3252" s="38"/>
      <c r="BA3252" s="3">
        <f>IF(Q3252&gt;0,RANK(Q3252,(N3252:P3252,Q3252:AE3252)),0)</f>
        <v>3</v>
      </c>
      <c r="BB3252" s="3">
        <f>IF(R3252&gt;0,RANK(R3252,(N3252:P3252,Q3252:AE3252)),0)</f>
        <v>0</v>
      </c>
      <c r="BC3252" s="3">
        <f>IF(S3252&gt;0,RANK(S3252,(N3252:P3252,Q3252:AE3252)),0)</f>
        <v>0</v>
      </c>
      <c r="BD3252" s="3">
        <f>IF(T3252&gt;0,RANK(T3252,(N3252:P3252,Q3252:AE3252)),0)</f>
        <v>0</v>
      </c>
      <c r="BE3252" s="2">
        <f t="shared" si="1292"/>
        <v>1.2185215272136474E-2</v>
      </c>
      <c r="BF3252" s="2">
        <f t="shared" si="1293"/>
        <v>0</v>
      </c>
      <c r="BG3252" s="2">
        <f t="shared" si="1294"/>
        <v>0</v>
      </c>
      <c r="BH3252" s="2">
        <f t="shared" si="1295"/>
        <v>0</v>
      </c>
      <c r="BJ3252" t="s">
        <v>2553</v>
      </c>
      <c r="BK3252" t="s">
        <v>1073</v>
      </c>
      <c r="BL3252">
        <v>1</v>
      </c>
      <c r="BN3252">
        <v>0</v>
      </c>
      <c r="BO3252" s="60">
        <v>56</v>
      </c>
      <c r="BP3252" s="62">
        <v>35</v>
      </c>
      <c r="BQ3252" s="66">
        <f t="shared" si="1296"/>
        <v>56035</v>
      </c>
      <c r="BR3252" s="66">
        <f t="shared" si="1297"/>
        <v>56035</v>
      </c>
      <c r="BS3252" s="3" t="s">
        <v>3083</v>
      </c>
      <c r="BT3252" s="38">
        <v>47</v>
      </c>
      <c r="BU3252" s="38">
        <v>1</v>
      </c>
    </row>
    <row r="3253" spans="1:73" ht="14" hidden="1" customHeight="1" outlineLevel="1" x14ac:dyDescent="0.2">
      <c r="A3253" t="s">
        <v>1893</v>
      </c>
      <c r="B3253" t="s">
        <v>1073</v>
      </c>
      <c r="C3253" s="1">
        <f t="shared" si="1287"/>
        <v>16698</v>
      </c>
      <c r="D3253" s="3">
        <f>IF(N3253&gt;0, RANK(N3253,(N3253:P3253,Q3253:AE3253)),0)</f>
        <v>2</v>
      </c>
      <c r="E3253" s="3">
        <f>IF(O3253&gt;0,RANK(O3253,(N3253:P3253,Q3253:AE3253)),0)</f>
        <v>1</v>
      </c>
      <c r="F3253" s="3">
        <f>IF(P3253&gt;0,RANK(P3253,(N3253:P3253,Q3253:AE3253)),0)</f>
        <v>0</v>
      </c>
      <c r="G3253" s="1">
        <f t="shared" si="1275"/>
        <v>8810</v>
      </c>
      <c r="H3253" s="2">
        <f t="shared" si="1276"/>
        <v>0.5276080967780572</v>
      </c>
      <c r="I3253" s="2"/>
      <c r="J3253" s="2">
        <f t="shared" si="1288"/>
        <v>0.22343993292609893</v>
      </c>
      <c r="K3253" s="2">
        <f t="shared" si="1289"/>
        <v>0.75104802970415618</v>
      </c>
      <c r="L3253" s="2">
        <f t="shared" si="1290"/>
        <v>0</v>
      </c>
      <c r="M3253" s="2">
        <f t="shared" si="1291"/>
        <v>2.5512037369744833E-2</v>
      </c>
      <c r="N3253" s="38">
        <v>3731</v>
      </c>
      <c r="O3253" s="38">
        <v>12541</v>
      </c>
      <c r="P3253" s="38"/>
      <c r="Q3253" s="38">
        <v>297</v>
      </c>
      <c r="R3253" s="38"/>
      <c r="S3253" s="38"/>
      <c r="T3253" s="38"/>
      <c r="U3253" s="38"/>
      <c r="V3253" s="38"/>
      <c r="W3253" s="38">
        <v>129</v>
      </c>
      <c r="X3253" s="38"/>
      <c r="Y3253" s="38"/>
      <c r="Z3253" s="38"/>
      <c r="AA3253" s="38"/>
      <c r="AB3253" s="38"/>
      <c r="AC3253" s="38"/>
      <c r="AD3253" s="38"/>
      <c r="AE3253" s="38"/>
      <c r="AF3253" s="38"/>
      <c r="AG3253" s="38"/>
      <c r="AH3253" s="38"/>
      <c r="AI3253" s="38"/>
      <c r="AJ3253" s="38"/>
      <c r="AK3253" s="38"/>
      <c r="AL3253" s="38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BA3253" s="3">
        <f>IF(Q3253&gt;0,RANK(Q3253,(N3253:P3253,Q3253:AE3253)),0)</f>
        <v>3</v>
      </c>
      <c r="BB3253" s="3">
        <f>IF(R3253&gt;0,RANK(R3253,(N3253:P3253,Q3253:AE3253)),0)</f>
        <v>0</v>
      </c>
      <c r="BC3253" s="3">
        <f>IF(S3253&gt;0,RANK(S3253,(N3253:P3253,Q3253:AE3253)),0)</f>
        <v>0</v>
      </c>
      <c r="BD3253" s="3">
        <f>IF(T3253&gt;0,RANK(T3253,(N3253:P3253,Q3253:AE3253)),0)</f>
        <v>0</v>
      </c>
      <c r="BE3253" s="2">
        <f t="shared" si="1292"/>
        <v>1.7786561264822136E-2</v>
      </c>
      <c r="BF3253" s="2">
        <f t="shared" si="1293"/>
        <v>0</v>
      </c>
      <c r="BG3253" s="2">
        <f t="shared" si="1294"/>
        <v>0</v>
      </c>
      <c r="BH3253" s="2">
        <f t="shared" si="1295"/>
        <v>0</v>
      </c>
      <c r="BJ3253" t="s">
        <v>1893</v>
      </c>
      <c r="BK3253" t="s">
        <v>1073</v>
      </c>
      <c r="BL3253">
        <v>1</v>
      </c>
      <c r="BN3253">
        <v>0</v>
      </c>
      <c r="BO3253" s="60">
        <v>56</v>
      </c>
      <c r="BP3253" s="62">
        <v>37</v>
      </c>
      <c r="BQ3253" s="66">
        <f t="shared" si="1296"/>
        <v>56037</v>
      </c>
      <c r="BR3253" s="66">
        <f t="shared" si="1297"/>
        <v>56037</v>
      </c>
      <c r="BS3253" s="3" t="s">
        <v>3083</v>
      </c>
      <c r="BT3253" s="38">
        <v>116</v>
      </c>
      <c r="BU3253" s="38">
        <v>5</v>
      </c>
    </row>
    <row r="3254" spans="1:73" ht="14" hidden="1" customHeight="1" outlineLevel="1" x14ac:dyDescent="0.2">
      <c r="A3254" t="s">
        <v>2512</v>
      </c>
      <c r="B3254" t="s">
        <v>1073</v>
      </c>
      <c r="C3254" s="1">
        <f t="shared" si="1287"/>
        <v>13286</v>
      </c>
      <c r="D3254" s="3">
        <f>IF(N3254&gt;0, RANK(N3254,(N3254:P3254,Q3254:AE3254)),0)</f>
        <v>1</v>
      </c>
      <c r="E3254" s="3">
        <f>IF(O3254&gt;0,RANK(O3254,(N3254:P3254,Q3254:AE3254)),0)</f>
        <v>2</v>
      </c>
      <c r="F3254" s="3">
        <f>IF(P3254&gt;0,RANK(P3254,(N3254:P3254,Q3254:AE3254)),0)</f>
        <v>0</v>
      </c>
      <c r="G3254" s="1">
        <f t="shared" si="1275"/>
        <v>4614</v>
      </c>
      <c r="H3254" s="2">
        <f t="shared" si="1276"/>
        <v>0.34728285413216919</v>
      </c>
      <c r="I3254" s="2"/>
      <c r="J3254" s="2">
        <f t="shared" si="1288"/>
        <v>0.65843745295800093</v>
      </c>
      <c r="K3254" s="2">
        <f t="shared" si="1289"/>
        <v>0.31115459882583169</v>
      </c>
      <c r="L3254" s="2">
        <f t="shared" si="1290"/>
        <v>0</v>
      </c>
      <c r="M3254" s="2">
        <f t="shared" si="1291"/>
        <v>3.040794821616738E-2</v>
      </c>
      <c r="N3254" s="38">
        <v>8748</v>
      </c>
      <c r="O3254" s="38">
        <v>4134</v>
      </c>
      <c r="P3254" s="38"/>
      <c r="Q3254" s="38">
        <v>195</v>
      </c>
      <c r="R3254" s="38"/>
      <c r="S3254" s="38"/>
      <c r="T3254" s="38"/>
      <c r="U3254" s="38"/>
      <c r="V3254" s="38"/>
      <c r="W3254" s="38">
        <v>209</v>
      </c>
      <c r="X3254" s="38"/>
      <c r="Y3254" s="38"/>
      <c r="Z3254" s="38"/>
      <c r="AA3254" s="38"/>
      <c r="AB3254" s="38"/>
      <c r="AC3254" s="38"/>
      <c r="AD3254" s="38"/>
      <c r="AE3254" s="38"/>
      <c r="AF3254" s="38"/>
      <c r="AG3254" s="38"/>
      <c r="AH3254" s="38"/>
      <c r="AI3254" s="38"/>
      <c r="AJ3254" s="38"/>
      <c r="AK3254" s="38"/>
      <c r="AL3254" s="38"/>
      <c r="AM3254" s="38"/>
      <c r="AN3254" s="38"/>
      <c r="AO3254" s="38"/>
      <c r="AP3254" s="38"/>
      <c r="AQ3254" s="38"/>
      <c r="AR3254" s="38"/>
      <c r="AS3254" s="38"/>
      <c r="AT3254" s="38"/>
      <c r="AU3254" s="38"/>
      <c r="AV3254" s="38"/>
      <c r="AW3254" s="38"/>
      <c r="AX3254" s="38"/>
      <c r="AY3254" s="38"/>
      <c r="BA3254" s="3">
        <f>IF(Q3254&gt;0,RANK(Q3254,(N3254:P3254,Q3254:AE3254)),0)</f>
        <v>4</v>
      </c>
      <c r="BB3254" s="3">
        <f>IF(R3254&gt;0,RANK(R3254,(N3254:P3254,Q3254:AE3254)),0)</f>
        <v>0</v>
      </c>
      <c r="BC3254" s="3">
        <f>IF(S3254&gt;0,RANK(S3254,(N3254:P3254,Q3254:AE3254)),0)</f>
        <v>0</v>
      </c>
      <c r="BD3254" s="3">
        <f>IF(T3254&gt;0,RANK(T3254,(N3254:P3254,Q3254:AE3254)),0)</f>
        <v>0</v>
      </c>
      <c r="BE3254" s="2">
        <f t="shared" si="1292"/>
        <v>1.4677103718199608E-2</v>
      </c>
      <c r="BF3254" s="2">
        <f t="shared" si="1293"/>
        <v>0</v>
      </c>
      <c r="BG3254" s="2">
        <f t="shared" si="1294"/>
        <v>0</v>
      </c>
      <c r="BH3254" s="2">
        <f t="shared" si="1295"/>
        <v>0</v>
      </c>
      <c r="BJ3254" t="s">
        <v>2512</v>
      </c>
      <c r="BK3254" t="s">
        <v>1073</v>
      </c>
      <c r="BL3254">
        <v>1</v>
      </c>
      <c r="BN3254">
        <v>0</v>
      </c>
      <c r="BO3254" s="60">
        <v>56</v>
      </c>
      <c r="BP3254" s="62">
        <v>39</v>
      </c>
      <c r="BQ3254" s="66">
        <f t="shared" si="1296"/>
        <v>56039</v>
      </c>
      <c r="BR3254" s="66">
        <f t="shared" si="1297"/>
        <v>56039</v>
      </c>
      <c r="BS3254" s="3" t="s">
        <v>3083</v>
      </c>
      <c r="BT3254" s="38">
        <v>137</v>
      </c>
      <c r="BU3254" s="38">
        <v>1</v>
      </c>
    </row>
    <row r="3255" spans="1:73" ht="14" hidden="1" customHeight="1" outlineLevel="1" x14ac:dyDescent="0.2">
      <c r="A3255" t="s">
        <v>1220</v>
      </c>
      <c r="B3255" t="s">
        <v>1073</v>
      </c>
      <c r="C3255" s="1">
        <f t="shared" si="1287"/>
        <v>9089</v>
      </c>
      <c r="D3255" s="3">
        <f>IF(N3255&gt;0, RANK(N3255,(N3255:P3255,Q3255:AE3255)),0)</f>
        <v>2</v>
      </c>
      <c r="E3255" s="3">
        <f>IF(O3255&gt;0,RANK(O3255,(N3255:P3255,Q3255:AE3255)),0)</f>
        <v>1</v>
      </c>
      <c r="F3255" s="3">
        <f>IF(P3255&gt;0,RANK(P3255,(N3255:P3255,Q3255:AE3255)),0)</f>
        <v>0</v>
      </c>
      <c r="G3255" s="1">
        <f t="shared" si="1275"/>
        <v>5721</v>
      </c>
      <c r="H3255" s="2">
        <f t="shared" si="1276"/>
        <v>0.62944218285840026</v>
      </c>
      <c r="I3255" s="2"/>
      <c r="J3255" s="2">
        <f t="shared" si="1288"/>
        <v>0.17174606667400155</v>
      </c>
      <c r="K3255" s="2">
        <f t="shared" si="1289"/>
        <v>0.80118824953240175</v>
      </c>
      <c r="L3255" s="2">
        <f t="shared" si="1290"/>
        <v>0</v>
      </c>
      <c r="M3255" s="2">
        <f t="shared" si="1291"/>
        <v>2.706568379359664E-2</v>
      </c>
      <c r="N3255" s="38">
        <v>1561</v>
      </c>
      <c r="O3255" s="38">
        <v>7282</v>
      </c>
      <c r="P3255" s="38"/>
      <c r="Q3255" s="38">
        <v>141</v>
      </c>
      <c r="R3255" s="38"/>
      <c r="S3255" s="38"/>
      <c r="T3255" s="38"/>
      <c r="U3255" s="38"/>
      <c r="V3255" s="38"/>
      <c r="W3255" s="38">
        <v>105</v>
      </c>
      <c r="X3255" s="38"/>
      <c r="Y3255" s="38"/>
      <c r="Z3255" s="38"/>
      <c r="AA3255" s="38"/>
      <c r="AB3255" s="38"/>
      <c r="AC3255" s="38"/>
      <c r="AD3255" s="38"/>
      <c r="AE3255" s="38"/>
      <c r="AF3255" s="38"/>
      <c r="AG3255" s="38"/>
      <c r="AH3255" s="38"/>
      <c r="AI3255" s="38"/>
      <c r="AJ3255" s="38"/>
      <c r="AK3255" s="38"/>
      <c r="AL3255" s="38"/>
      <c r="AM3255" s="38"/>
      <c r="AN3255" s="38"/>
      <c r="AO3255" s="38"/>
      <c r="AP3255" s="38"/>
      <c r="AQ3255" s="38"/>
      <c r="AR3255" s="38"/>
      <c r="AS3255" s="38"/>
      <c r="AT3255" s="38"/>
      <c r="AU3255" s="38"/>
      <c r="AV3255" s="38"/>
      <c r="AW3255" s="38"/>
      <c r="AX3255" s="38"/>
      <c r="AY3255" s="38"/>
      <c r="BA3255" s="3">
        <f>IF(Q3255&gt;0,RANK(Q3255,(N3255:P3255,Q3255:AE3255)),0)</f>
        <v>3</v>
      </c>
      <c r="BB3255" s="3">
        <f>IF(R3255&gt;0,RANK(R3255,(N3255:P3255,Q3255:AE3255)),0)</f>
        <v>0</v>
      </c>
      <c r="BC3255" s="3">
        <f>IF(S3255&gt;0,RANK(S3255,(N3255:P3255,Q3255:AE3255)),0)</f>
        <v>0</v>
      </c>
      <c r="BD3255" s="3">
        <f>IF(T3255&gt;0,RANK(T3255,(N3255:P3255,Q3255:AE3255)),0)</f>
        <v>0</v>
      </c>
      <c r="BE3255" s="2">
        <f t="shared" si="1292"/>
        <v>1.5513257784134668E-2</v>
      </c>
      <c r="BF3255" s="2">
        <f t="shared" si="1293"/>
        <v>0</v>
      </c>
      <c r="BG3255" s="2">
        <f t="shared" si="1294"/>
        <v>0</v>
      </c>
      <c r="BH3255" s="2">
        <f t="shared" si="1295"/>
        <v>0</v>
      </c>
      <c r="BJ3255" t="s">
        <v>1220</v>
      </c>
      <c r="BK3255" t="s">
        <v>1073</v>
      </c>
      <c r="BL3255">
        <v>1</v>
      </c>
      <c r="BN3255">
        <v>0</v>
      </c>
      <c r="BO3255" s="60">
        <v>56</v>
      </c>
      <c r="BP3255" s="62">
        <v>41</v>
      </c>
      <c r="BQ3255" s="66">
        <f t="shared" si="1296"/>
        <v>56041</v>
      </c>
      <c r="BR3255" s="66">
        <f t="shared" si="1297"/>
        <v>56041</v>
      </c>
      <c r="BS3255" s="3" t="s">
        <v>3083</v>
      </c>
      <c r="BT3255" s="38">
        <v>77</v>
      </c>
      <c r="BU3255" s="38">
        <v>4</v>
      </c>
    </row>
    <row r="3256" spans="1:73" ht="14" hidden="1" customHeight="1" outlineLevel="1" x14ac:dyDescent="0.2">
      <c r="A3256" t="s">
        <v>2551</v>
      </c>
      <c r="B3256" t="s">
        <v>1073</v>
      </c>
      <c r="C3256" s="1">
        <f t="shared" si="1287"/>
        <v>3877</v>
      </c>
      <c r="D3256" s="3">
        <f>IF(N3256&gt;0, RANK(N3256,(N3256:P3256,Q3256:AE3256)),0)</f>
        <v>2</v>
      </c>
      <c r="E3256" s="3">
        <f>IF(O3256&gt;0,RANK(O3256,(N3256:P3256,Q3256:AE3256)),0)</f>
        <v>1</v>
      </c>
      <c r="F3256" s="3">
        <f>IF(P3256&gt;0,RANK(P3256,(N3256:P3256,Q3256:AE3256)),0)</f>
        <v>0</v>
      </c>
      <c r="G3256" s="1">
        <f t="shared" si="1275"/>
        <v>2469</v>
      </c>
      <c r="H3256" s="2">
        <f t="shared" si="1276"/>
        <v>0.63683260252772766</v>
      </c>
      <c r="I3256" s="2"/>
      <c r="J3256" s="2">
        <f t="shared" si="1288"/>
        <v>0.16920299200412689</v>
      </c>
      <c r="K3256" s="2">
        <f t="shared" si="1289"/>
        <v>0.80603559453185447</v>
      </c>
      <c r="L3256" s="2">
        <f t="shared" si="1290"/>
        <v>0</v>
      </c>
      <c r="M3256" s="2">
        <f t="shared" si="1291"/>
        <v>2.4761413464018611E-2</v>
      </c>
      <c r="N3256" s="38">
        <v>656</v>
      </c>
      <c r="O3256" s="38">
        <v>3125</v>
      </c>
      <c r="P3256" s="38"/>
      <c r="Q3256" s="38">
        <v>60</v>
      </c>
      <c r="R3256" s="38"/>
      <c r="S3256" s="38"/>
      <c r="T3256" s="38"/>
      <c r="U3256" s="38"/>
      <c r="V3256" s="38"/>
      <c r="W3256" s="38">
        <v>36</v>
      </c>
      <c r="X3256" s="38"/>
      <c r="Y3256" s="38"/>
      <c r="Z3256" s="38"/>
      <c r="AA3256" s="38"/>
      <c r="AB3256" s="38"/>
      <c r="AC3256" s="38"/>
      <c r="AD3256" s="38"/>
      <c r="AE3256" s="38"/>
      <c r="AF3256" s="38"/>
      <c r="AG3256" s="38"/>
      <c r="AH3256" s="38"/>
      <c r="AI3256" s="38"/>
      <c r="AJ3256" s="38"/>
      <c r="AK3256" s="38"/>
      <c r="AL3256" s="38"/>
      <c r="AM3256" s="38"/>
      <c r="AN3256" s="38"/>
      <c r="AO3256" s="38"/>
      <c r="AP3256" s="38"/>
      <c r="AQ3256" s="38"/>
      <c r="AR3256" s="38"/>
      <c r="AS3256" s="38"/>
      <c r="AT3256" s="38"/>
      <c r="AU3256" s="38"/>
      <c r="AV3256" s="38"/>
      <c r="AW3256" s="38"/>
      <c r="AX3256" s="38"/>
      <c r="AY3256" s="38"/>
      <c r="BA3256" s="3">
        <f>IF(Q3256&gt;0,RANK(Q3256,(N3256:P3256,Q3256:AE3256)),0)</f>
        <v>3</v>
      </c>
      <c r="BB3256" s="3">
        <f>IF(R3256&gt;0,RANK(R3256,(N3256:P3256,Q3256:AE3256)),0)</f>
        <v>0</v>
      </c>
      <c r="BC3256" s="3">
        <f>IF(S3256&gt;0,RANK(S3256,(N3256:P3256,Q3256:AE3256)),0)</f>
        <v>0</v>
      </c>
      <c r="BD3256" s="3">
        <f>IF(T3256&gt;0,RANK(T3256,(N3256:P3256,Q3256:AE3256)),0)</f>
        <v>0</v>
      </c>
      <c r="BE3256" s="2">
        <f t="shared" si="1292"/>
        <v>1.5475883415011608E-2</v>
      </c>
      <c r="BF3256" s="2">
        <f t="shared" si="1293"/>
        <v>0</v>
      </c>
      <c r="BG3256" s="2">
        <f t="shared" si="1294"/>
        <v>0</v>
      </c>
      <c r="BH3256" s="2">
        <f t="shared" si="1295"/>
        <v>0</v>
      </c>
      <c r="BJ3256" t="s">
        <v>2551</v>
      </c>
      <c r="BK3256" t="s">
        <v>1073</v>
      </c>
      <c r="BL3256">
        <v>1</v>
      </c>
      <c r="BN3256">
        <v>0</v>
      </c>
      <c r="BO3256" s="60">
        <v>56</v>
      </c>
      <c r="BP3256" s="62">
        <v>43</v>
      </c>
      <c r="BQ3256" s="66">
        <f t="shared" si="1296"/>
        <v>56043</v>
      </c>
      <c r="BR3256" s="66">
        <f t="shared" si="1297"/>
        <v>56043</v>
      </c>
      <c r="BS3256" s="3" t="s">
        <v>3083</v>
      </c>
      <c r="BT3256" s="38">
        <v>40</v>
      </c>
      <c r="BU3256" s="38">
        <v>0</v>
      </c>
    </row>
    <row r="3257" spans="1:73" ht="14" hidden="1" customHeight="1" outlineLevel="1" x14ac:dyDescent="0.2">
      <c r="A3257" t="s">
        <v>1405</v>
      </c>
      <c r="B3257" t="s">
        <v>1073</v>
      </c>
      <c r="C3257" s="1">
        <f t="shared" si="1287"/>
        <v>3512</v>
      </c>
      <c r="D3257" s="3">
        <f>IF(N3257&gt;0, RANK(N3257,(N3257:P3257,Q3257:AE3257)),0)</f>
        <v>2</v>
      </c>
      <c r="E3257" s="3">
        <f>IF(O3257&gt;0,RANK(O3257,(N3257:P3257,Q3257:AE3257)),0)</f>
        <v>1</v>
      </c>
      <c r="F3257" s="3">
        <f>IF(P3257&gt;0,RANK(P3257,(N3257:P3257,Q3257:AE3257)),0)</f>
        <v>0</v>
      </c>
      <c r="G3257" s="1">
        <f t="shared" si="1275"/>
        <v>2691</v>
      </c>
      <c r="H3257" s="2">
        <f t="shared" si="1276"/>
        <v>0.76623006833712981</v>
      </c>
      <c r="I3257" s="2"/>
      <c r="J3257" s="2">
        <f t="shared" si="1288"/>
        <v>0.10763097949886105</v>
      </c>
      <c r="K3257" s="2">
        <f t="shared" si="1289"/>
        <v>0.87386104783599083</v>
      </c>
      <c r="L3257" s="2">
        <f t="shared" si="1290"/>
        <v>0</v>
      </c>
      <c r="M3257" s="2">
        <f t="shared" si="1291"/>
        <v>1.8507972665148142E-2</v>
      </c>
      <c r="N3257" s="38">
        <v>378</v>
      </c>
      <c r="O3257" s="38">
        <v>3069</v>
      </c>
      <c r="P3257" s="38"/>
      <c r="Q3257" s="38">
        <v>47</v>
      </c>
      <c r="R3257" s="38"/>
      <c r="S3257" s="38"/>
      <c r="T3257" s="38"/>
      <c r="U3257" s="38"/>
      <c r="V3257" s="38"/>
      <c r="W3257" s="38">
        <v>18</v>
      </c>
      <c r="X3257" s="38"/>
      <c r="Y3257" s="38"/>
      <c r="Z3257" s="38"/>
      <c r="AA3257" s="38"/>
      <c r="AB3257" s="38"/>
      <c r="AC3257" s="38"/>
      <c r="AD3257" s="38"/>
      <c r="AE3257" s="38"/>
      <c r="AF3257" s="38"/>
      <c r="AG3257" s="38"/>
      <c r="AH3257" s="38"/>
      <c r="AI3257" s="38"/>
      <c r="AJ3257" s="38"/>
      <c r="AK3257" s="38"/>
      <c r="AL3257" s="38"/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BA3257" s="3">
        <f>IF(Q3257&gt;0,RANK(Q3257,(N3257:P3257,Q3257:AE3257)),0)</f>
        <v>3</v>
      </c>
      <c r="BB3257" s="3">
        <f>IF(R3257&gt;0,RANK(R3257,(N3257:P3257,Q3257:AE3257)),0)</f>
        <v>0</v>
      </c>
      <c r="BC3257" s="3">
        <f>IF(S3257&gt;0,RANK(S3257,(N3257:P3257,Q3257:AE3257)),0)</f>
        <v>0</v>
      </c>
      <c r="BD3257" s="3">
        <f>IF(T3257&gt;0,RANK(T3257,(N3257:P3257,Q3257:AE3257)),0)</f>
        <v>0</v>
      </c>
      <c r="BE3257" s="2">
        <f t="shared" si="1292"/>
        <v>1.3382687927107062E-2</v>
      </c>
      <c r="BF3257" s="2">
        <f t="shared" si="1293"/>
        <v>0</v>
      </c>
      <c r="BG3257" s="2">
        <f t="shared" si="1294"/>
        <v>0</v>
      </c>
      <c r="BH3257" s="2">
        <f t="shared" si="1295"/>
        <v>0</v>
      </c>
      <c r="BJ3257" t="s">
        <v>1405</v>
      </c>
      <c r="BK3257" t="s">
        <v>1073</v>
      </c>
      <c r="BL3257">
        <v>1</v>
      </c>
      <c r="BN3257">
        <v>0</v>
      </c>
      <c r="BO3257" s="60">
        <v>56</v>
      </c>
      <c r="BP3257" s="62">
        <v>45</v>
      </c>
      <c r="BQ3257" s="66">
        <f t="shared" si="1296"/>
        <v>56045</v>
      </c>
      <c r="BR3257" s="66">
        <f t="shared" si="1297"/>
        <v>56045</v>
      </c>
      <c r="BS3257" s="3" t="s">
        <v>3083</v>
      </c>
      <c r="BT3257" s="38">
        <v>20</v>
      </c>
      <c r="BU3257" s="38">
        <v>1</v>
      </c>
    </row>
    <row r="3258" spans="1:73" ht="14" customHeight="1" collapsed="1" x14ac:dyDescent="0.2">
      <c r="A3258" t="s">
        <v>691</v>
      </c>
      <c r="B3258" t="s">
        <v>534</v>
      </c>
      <c r="C3258" s="1">
        <f t="shared" si="1287"/>
        <v>269048</v>
      </c>
      <c r="D3258" s="3">
        <f>IF(N3258&gt;0, RANK(N3258,(N3258:P3258,Q3258:AE3258)),0)</f>
        <v>2</v>
      </c>
      <c r="E3258" s="3">
        <f>IF(O3258&gt;0,RANK(O3258,(N3258:P3258,Q3258:AE3258)),0)</f>
        <v>1</v>
      </c>
      <c r="F3258" s="3">
        <f>IF(P3258&gt;0,RANK(P3258,(N3258:P3258,Q3258:AE3258)),0)</f>
        <v>0</v>
      </c>
      <c r="G3258" s="1">
        <f t="shared" si="1275"/>
        <v>123106</v>
      </c>
      <c r="H3258" s="2">
        <f t="shared" si="1276"/>
        <v>0.45756147601914898</v>
      </c>
      <c r="I3258" s="2"/>
      <c r="J3258" s="2">
        <f t="shared" si="1288"/>
        <v>0.2584185721506943</v>
      </c>
      <c r="K3258" s="2">
        <f t="shared" si="1289"/>
        <v>0.71598004816984329</v>
      </c>
      <c r="L3258" s="2">
        <f t="shared" si="1290"/>
        <v>0</v>
      </c>
      <c r="M3258" s="2">
        <f t="shared" si="1291"/>
        <v>2.560137967946241E-2</v>
      </c>
      <c r="N3258" s="38">
        <v>69527</v>
      </c>
      <c r="O3258" s="38">
        <v>192633</v>
      </c>
      <c r="P3258" s="38"/>
      <c r="Q3258" s="38">
        <v>4193</v>
      </c>
      <c r="R3258" s="38"/>
      <c r="S3258" s="38"/>
      <c r="T3258" s="38"/>
      <c r="U3258" s="38"/>
      <c r="V3258" s="38"/>
      <c r="W3258" s="38">
        <v>2695</v>
      </c>
      <c r="X3258" s="38"/>
      <c r="Y3258" s="38"/>
      <c r="Z3258" s="38"/>
      <c r="AA3258" s="38"/>
      <c r="AB3258" s="38"/>
      <c r="AC3258" s="38"/>
      <c r="AD3258" s="38"/>
      <c r="AE3258" s="38"/>
      <c r="AF3258" s="38"/>
      <c r="AG3258" s="38"/>
      <c r="AH3258" s="38"/>
      <c r="AI3258" s="38"/>
      <c r="AJ3258" s="38"/>
      <c r="AK3258" s="38"/>
      <c r="AL3258" s="38"/>
      <c r="AM3258" s="38"/>
      <c r="AN3258" s="38"/>
      <c r="AO3258" s="38"/>
      <c r="AP3258" s="38"/>
      <c r="AQ3258" s="38"/>
      <c r="AR3258" s="38"/>
      <c r="AS3258" s="38"/>
      <c r="AT3258" s="38"/>
      <c r="AU3258" s="38"/>
      <c r="AV3258" s="38"/>
      <c r="AW3258" s="38"/>
      <c r="AX3258" s="38"/>
      <c r="AY3258" s="38"/>
      <c r="BA3258" s="3">
        <f>IF(Q3258&gt;0,RANK(Q3258,(N3258:P3258,Q3258:AE3258)),0)</f>
        <v>3</v>
      </c>
      <c r="BB3258" s="3">
        <f>IF(R3258&gt;0,RANK(R3258,(N3258:P3258,Q3258:AE3258)),0)</f>
        <v>0</v>
      </c>
      <c r="BC3258" s="3">
        <f>IF(S3258&gt;0,RANK(S3258,(N3258:P3258,Q3258:AE3258)),0)</f>
        <v>0</v>
      </c>
      <c r="BD3258" s="3">
        <f>IF(T3258&gt;0,RANK(T3258,(N3258:P3258,Q3258:AE3258)),0)</f>
        <v>0</v>
      </c>
      <c r="BE3258" s="2">
        <f t="shared" si="1292"/>
        <v>1.5584579703249979E-2</v>
      </c>
      <c r="BF3258" s="2">
        <f t="shared" si="1293"/>
        <v>0</v>
      </c>
      <c r="BG3258" s="2">
        <f t="shared" si="1294"/>
        <v>0</v>
      </c>
      <c r="BH3258" s="2">
        <f t="shared" si="1295"/>
        <v>0</v>
      </c>
      <c r="BJ3258" t="s">
        <v>691</v>
      </c>
      <c r="BK3258" t="s">
        <v>534</v>
      </c>
      <c r="BN3258">
        <v>0</v>
      </c>
      <c r="BO3258" s="60">
        <v>56</v>
      </c>
      <c r="BP3258" s="62"/>
      <c r="BQ3258" s="60">
        <v>56</v>
      </c>
      <c r="BR3258" s="60">
        <f t="shared" si="1297"/>
        <v>56</v>
      </c>
      <c r="BS3258" s="3" t="s">
        <v>693</v>
      </c>
      <c r="BT3258" s="38">
        <f>SUM(BT3235:BT3257)</f>
        <v>1999</v>
      </c>
      <c r="BU3258" s="38">
        <f>SUM(BU3235:BU3257)</f>
        <v>76</v>
      </c>
    </row>
    <row r="3259" spans="1:73" ht="14" customHeight="1" x14ac:dyDescent="0.2">
      <c r="C3259" s="1"/>
      <c r="E3259" s="3"/>
      <c r="F3259" s="3"/>
      <c r="I3259" s="2"/>
      <c r="BA3259" s="3"/>
      <c r="BB3259" s="3"/>
      <c r="BC3259" s="3"/>
      <c r="BD3259" s="3"/>
      <c r="BO3259" s="60"/>
      <c r="BP3259" s="62"/>
      <c r="BQ3259" s="66"/>
      <c r="BR3259" s="66"/>
    </row>
    <row r="3260" spans="1:73" ht="14" customHeight="1" x14ac:dyDescent="0.2">
      <c r="A3260" s="37"/>
      <c r="C3260" s="1"/>
      <c r="E3260" s="3"/>
      <c r="F3260" s="3"/>
      <c r="I3260" s="2"/>
      <c r="BA3260" s="3"/>
      <c r="BB3260" s="3"/>
      <c r="BC3260" s="3"/>
      <c r="BD3260" s="3"/>
      <c r="BO3260" s="60"/>
      <c r="BP3260" s="62"/>
      <c r="BQ3260" s="66"/>
      <c r="BR3260" s="66"/>
    </row>
    <row r="3261" spans="1:73" ht="14" customHeight="1" x14ac:dyDescent="0.2">
      <c r="A3261" s="37"/>
      <c r="BO3261" s="60"/>
      <c r="BP3261" s="62"/>
      <c r="BQ3261" s="66"/>
      <c r="BR3261" s="66"/>
    </row>
    <row r="3262" spans="1:73" ht="14" customHeight="1" x14ac:dyDescent="0.2">
      <c r="E3262" s="3"/>
      <c r="N3262" s="38"/>
      <c r="O3262" s="38"/>
      <c r="P3262" s="38"/>
      <c r="Q3262" s="38"/>
      <c r="R3262" s="38"/>
      <c r="S3262" s="38"/>
      <c r="T3262" s="38"/>
      <c r="U3262" s="38"/>
      <c r="V3262" s="38"/>
      <c r="W3262" s="38"/>
      <c r="X3262" s="38"/>
      <c r="Y3262" s="38"/>
      <c r="Z3262" s="38"/>
      <c r="AA3262" s="38"/>
      <c r="AB3262" s="38"/>
      <c r="AC3262" s="38"/>
      <c r="AD3262" s="38"/>
      <c r="AE3262" s="38"/>
      <c r="AF3262" s="38"/>
      <c r="AG3262" s="38"/>
      <c r="AH3262" s="38"/>
      <c r="AI3262" s="38"/>
      <c r="AJ3262" s="38"/>
      <c r="AK3262" s="38"/>
      <c r="AL3262" s="38"/>
      <c r="AM3262" s="38"/>
      <c r="AN3262" s="38"/>
      <c r="AO3262" s="38"/>
      <c r="AP3262" s="38"/>
      <c r="AQ3262" s="38"/>
      <c r="AR3262" s="38"/>
      <c r="AS3262" s="38"/>
      <c r="AT3262" s="38"/>
      <c r="AU3262" s="38"/>
      <c r="AV3262" s="38"/>
      <c r="AW3262" s="38"/>
      <c r="AX3262" s="38"/>
      <c r="AY3262" s="38"/>
      <c r="BO3262" s="60"/>
      <c r="BP3262" s="62"/>
      <c r="BQ3262" s="66"/>
      <c r="BR3262" s="66"/>
    </row>
    <row r="3263" spans="1:73" ht="14" hidden="1" customHeight="1" outlineLevel="1" x14ac:dyDescent="0.2">
      <c r="A3263" t="s">
        <v>835</v>
      </c>
      <c r="B3263" t="s">
        <v>1302</v>
      </c>
      <c r="C3263" s="1">
        <f t="shared" ref="C3263:C3304" si="1298">SUM(N3263:AY3263)</f>
        <v>0</v>
      </c>
      <c r="D3263" s="3">
        <f>IF(N3263&gt;0, RANK(N3263,(N3263:P3263,Q3263:AE3263)),0)</f>
        <v>0</v>
      </c>
      <c r="E3263" s="3">
        <f>IF(O3263&gt;0,RANK(O3263,(N3263:P3263,Q3263:AE3263)),0)</f>
        <v>0</v>
      </c>
      <c r="F3263" s="3">
        <f>IF(P3263&gt;0,RANK(P3263,(N3263:P3263,Q3263:AE3263)),0)</f>
        <v>0</v>
      </c>
      <c r="G3263" s="1">
        <f>IF(C3263&gt;0,MAX(N3263:P3263)-LARGE(N3263:P3263,2),0)</f>
        <v>0</v>
      </c>
      <c r="H3263" s="2">
        <f>IF(C3263&gt;0,G3263/C3263,0)</f>
        <v>0</v>
      </c>
      <c r="I3263" s="2"/>
      <c r="J3263" s="2" t="str">
        <f t="shared" ref="J3263:J3304" si="1299">IF($C3263=0,"-",N3263/$C3263)</f>
        <v>-</v>
      </c>
      <c r="K3263" s="2" t="str">
        <f t="shared" ref="K3263:K3304" si="1300">IF($C3263=0,"-",O3263/$C3263)</f>
        <v>-</v>
      </c>
      <c r="L3263" s="2" t="str">
        <f t="shared" ref="L3263:L3304" si="1301">IF($C3263=0,"-",P3263/$C3263)</f>
        <v>-</v>
      </c>
      <c r="M3263" s="2" t="str">
        <f>IF(C3263=0,"-",(1-J3263-K3263-L3263))</f>
        <v>-</v>
      </c>
      <c r="N3263" s="38"/>
      <c r="O3263" s="38"/>
      <c r="P3263" s="38"/>
      <c r="Q3263" s="38"/>
      <c r="R3263" s="38"/>
      <c r="S3263" s="38"/>
      <c r="T3263" s="38"/>
      <c r="U3263" s="38"/>
      <c r="V3263" s="38"/>
      <c r="W3263" s="38"/>
      <c r="X3263" s="38"/>
      <c r="Y3263" s="38"/>
      <c r="Z3263" s="38"/>
      <c r="AA3263" s="38"/>
      <c r="AB3263" s="38"/>
      <c r="AC3263" s="38"/>
      <c r="AD3263" s="38"/>
      <c r="AE3263" s="38"/>
      <c r="AF3263" s="38"/>
      <c r="AG3263" s="38"/>
      <c r="AH3263" s="38"/>
      <c r="AI3263" s="38"/>
      <c r="AJ3263" s="38"/>
      <c r="AK3263" s="38"/>
      <c r="AL3263" s="38"/>
      <c r="AM3263" s="38"/>
      <c r="AN3263" s="38"/>
      <c r="AO3263" s="38"/>
      <c r="AP3263" s="38"/>
      <c r="AQ3263" s="38"/>
      <c r="AR3263" s="38"/>
      <c r="AS3263" s="38"/>
      <c r="AT3263" s="38"/>
      <c r="AU3263" s="38"/>
      <c r="AV3263" s="38"/>
      <c r="AW3263" s="38"/>
      <c r="AX3263" s="38"/>
      <c r="AY3263" s="38"/>
      <c r="BA3263" s="3">
        <f>IF(Q3263&gt;0,RANK(Q3263,(N3263:P3263,Q3263:AE3263)),0)</f>
        <v>0</v>
      </c>
      <c r="BB3263" s="3">
        <f>IF(R3263&gt;0,RANK(R3263,(N3263:P3263,Q3263:AE3263)),0)</f>
        <v>0</v>
      </c>
      <c r="BC3263" s="3">
        <f>IF(S3263&gt;0,RANK(S3263,(N3263:P3263,Q3263:AE3263)),0)</f>
        <v>0</v>
      </c>
      <c r="BD3263" s="3">
        <f>IF(T3263&gt;0,RANK(T3263,(N3263:P3263,Q3263:AE3263)),0)</f>
        <v>0</v>
      </c>
      <c r="BE3263" s="2" t="str">
        <f t="shared" ref="BE3263:BE3304" si="1302">IF($C3263=0,"-",Q3263/$C3263)</f>
        <v>-</v>
      </c>
      <c r="BF3263" s="2" t="str">
        <f t="shared" ref="BF3263:BF3304" si="1303">IF($C3263=0,"-",R3263/$C3263)</f>
        <v>-</v>
      </c>
      <c r="BG3263" s="2" t="str">
        <f t="shared" ref="BG3263:BG3304" si="1304">IF($C3263=0,"-",S3263/$C3263)</f>
        <v>-</v>
      </c>
      <c r="BH3263" s="2" t="str">
        <f t="shared" ref="BH3263:BH3304" si="1305">IF($C3263=0,"-",T3263/$C3263)</f>
        <v>-</v>
      </c>
      <c r="BJ3263" t="s">
        <v>835</v>
      </c>
      <c r="BK3263" t="s">
        <v>1302</v>
      </c>
      <c r="BL3263">
        <v>1</v>
      </c>
      <c r="BN3263">
        <v>1</v>
      </c>
      <c r="BO3263" s="60">
        <v>2</v>
      </c>
      <c r="BP3263" s="62">
        <v>701</v>
      </c>
      <c r="BQ3263" s="66">
        <f t="shared" ref="BQ3263:BQ3303" si="1306">1000*BO3263+BP3263</f>
        <v>2701</v>
      </c>
      <c r="BR3263" s="66">
        <f t="shared" ref="BR3263:BR3304" si="1307">BQ3263</f>
        <v>2701</v>
      </c>
      <c r="BS3263" s="3" t="s">
        <v>253</v>
      </c>
    </row>
    <row r="3264" spans="1:73" ht="14" hidden="1" customHeight="1" outlineLevel="1" x14ac:dyDescent="0.2">
      <c r="A3264" t="s">
        <v>1216</v>
      </c>
      <c r="B3264" t="s">
        <v>1302</v>
      </c>
      <c r="C3264" s="1">
        <f t="shared" si="1298"/>
        <v>0</v>
      </c>
      <c r="D3264" s="3">
        <f>IF(N3264&gt;0, RANK(N3264,(N3264:P3264,Q3264:AE3264)),0)</f>
        <v>0</v>
      </c>
      <c r="E3264" s="3">
        <f>IF(O3264&gt;0,RANK(O3264,(N3264:P3264,Q3264:AE3264)),0)</f>
        <v>0</v>
      </c>
      <c r="F3264" s="3">
        <f>IF(P3264&gt;0,RANK(P3264,(N3264:P3264,Q3264:AE3264)),0)</f>
        <v>0</v>
      </c>
      <c r="G3264" s="1">
        <f>IF(C3264&gt;0,MAX(N3264:P3264)-LARGE(N3264:P3264,2),0)</f>
        <v>0</v>
      </c>
      <c r="H3264" s="2">
        <f>IF(C3264&gt;0,G3264/C3264,0)</f>
        <v>0</v>
      </c>
      <c r="I3264" s="2"/>
      <c r="J3264" s="2" t="str">
        <f t="shared" si="1299"/>
        <v>-</v>
      </c>
      <c r="K3264" s="2" t="str">
        <f t="shared" si="1300"/>
        <v>-</v>
      </c>
      <c r="L3264" s="2" t="str">
        <f t="shared" si="1301"/>
        <v>-</v>
      </c>
      <c r="M3264" s="2" t="str">
        <f>IF(C3264=0,"-",(1-J3264-K3264-L3264))</f>
        <v>-</v>
      </c>
      <c r="N3264" s="38"/>
      <c r="O3264" s="38"/>
      <c r="P3264" s="38"/>
      <c r="Q3264" s="38"/>
      <c r="R3264" s="38"/>
      <c r="S3264" s="38"/>
      <c r="T3264" s="38"/>
      <c r="U3264" s="38"/>
      <c r="V3264" s="38"/>
      <c r="W3264" s="38"/>
      <c r="X3264" s="38"/>
      <c r="Y3264" s="38"/>
      <c r="Z3264" s="38"/>
      <c r="AA3264" s="38"/>
      <c r="AB3264" s="38"/>
      <c r="AC3264" s="38"/>
      <c r="AD3264" s="38"/>
      <c r="AE3264" s="38"/>
      <c r="AF3264" s="38"/>
      <c r="AG3264" s="38"/>
      <c r="AH3264" s="38"/>
      <c r="AI3264" s="38"/>
      <c r="AJ3264" s="38"/>
      <c r="AK3264" s="38"/>
      <c r="AL3264" s="38"/>
      <c r="AM3264" s="38"/>
      <c r="AN3264" s="38"/>
      <c r="AO3264" s="38"/>
      <c r="AP3264" s="38"/>
      <c r="AQ3264" s="38"/>
      <c r="AR3264" s="38"/>
      <c r="AS3264" s="38"/>
      <c r="AT3264" s="38"/>
      <c r="AU3264" s="38"/>
      <c r="AV3264" s="38"/>
      <c r="AW3264" s="38"/>
      <c r="AX3264" s="38"/>
      <c r="AY3264" s="38"/>
      <c r="BA3264" s="3">
        <f>IF(Q3264&gt;0,RANK(Q3264,(N3264:P3264,Q3264:AE3264)),0)</f>
        <v>0</v>
      </c>
      <c r="BB3264" s="3">
        <f>IF(R3264&gt;0,RANK(R3264,(N3264:P3264,Q3264:AE3264)),0)</f>
        <v>0</v>
      </c>
      <c r="BC3264" s="3">
        <f>IF(S3264&gt;0,RANK(S3264,(N3264:P3264,Q3264:AE3264)),0)</f>
        <v>0</v>
      </c>
      <c r="BD3264" s="3">
        <f>IF(T3264&gt;0,RANK(T3264,(N3264:P3264,Q3264:AE3264)),0)</f>
        <v>0</v>
      </c>
      <c r="BE3264" s="2" t="str">
        <f t="shared" si="1302"/>
        <v>-</v>
      </c>
      <c r="BF3264" s="2" t="str">
        <f t="shared" si="1303"/>
        <v>-</v>
      </c>
      <c r="BG3264" s="2" t="str">
        <f t="shared" si="1304"/>
        <v>-</v>
      </c>
      <c r="BH3264" s="2" t="str">
        <f t="shared" si="1305"/>
        <v>-</v>
      </c>
      <c r="BJ3264" t="s">
        <v>1216</v>
      </c>
      <c r="BK3264" t="s">
        <v>1302</v>
      </c>
      <c r="BL3264">
        <v>1</v>
      </c>
      <c r="BN3264">
        <v>1</v>
      </c>
      <c r="BO3264" s="60">
        <v>2</v>
      </c>
      <c r="BP3264" s="62">
        <v>702</v>
      </c>
      <c r="BQ3264" s="66">
        <f t="shared" si="1306"/>
        <v>2702</v>
      </c>
      <c r="BR3264" s="66">
        <f t="shared" si="1307"/>
        <v>2702</v>
      </c>
      <c r="BS3264" s="3" t="s">
        <v>253</v>
      </c>
    </row>
    <row r="3265" spans="1:71" ht="14" hidden="1" customHeight="1" outlineLevel="1" x14ac:dyDescent="0.2">
      <c r="A3265" t="s">
        <v>876</v>
      </c>
      <c r="B3265" t="s">
        <v>1302</v>
      </c>
      <c r="C3265" s="1">
        <f t="shared" si="1298"/>
        <v>0</v>
      </c>
      <c r="D3265" s="3">
        <f>IF(N3265&gt;0, RANK(N3265,(N3265:P3265,Q3265:AE3265)),0)</f>
        <v>0</v>
      </c>
      <c r="E3265" s="3">
        <f>IF(O3265&gt;0,RANK(O3265,(N3265:P3265,Q3265:AE3265)),0)</f>
        <v>0</v>
      </c>
      <c r="F3265" s="3">
        <f>IF(P3265&gt;0,RANK(P3265,(N3265:P3265,Q3265:AE3265)),0)</f>
        <v>0</v>
      </c>
      <c r="G3265" s="1">
        <f>IF(C3265&gt;0,MAX(N3265:P3265)-LARGE(N3265:P3265,2),0)</f>
        <v>0</v>
      </c>
      <c r="H3265" s="2">
        <f>IF(C3265&gt;0,G3265/C3265,0)</f>
        <v>0</v>
      </c>
      <c r="I3265" s="2"/>
      <c r="J3265" s="2" t="str">
        <f t="shared" si="1299"/>
        <v>-</v>
      </c>
      <c r="K3265" s="2" t="str">
        <f t="shared" si="1300"/>
        <v>-</v>
      </c>
      <c r="L3265" s="2" t="str">
        <f t="shared" si="1301"/>
        <v>-</v>
      </c>
      <c r="M3265" s="2" t="str">
        <f>IF(C3265=0,"-",(1-J3265-K3265-L3265))</f>
        <v>-</v>
      </c>
      <c r="N3265" s="38"/>
      <c r="O3265" s="38"/>
      <c r="P3265" s="38"/>
      <c r="Q3265" s="38"/>
      <c r="R3265" s="38"/>
      <c r="S3265" s="38"/>
      <c r="T3265" s="38"/>
      <c r="U3265" s="38"/>
      <c r="V3265" s="38"/>
      <c r="W3265" s="38"/>
      <c r="X3265" s="38"/>
      <c r="Y3265" s="38"/>
      <c r="Z3265" s="38"/>
      <c r="AA3265" s="38"/>
      <c r="AB3265" s="38"/>
      <c r="AC3265" s="38"/>
      <c r="AD3265" s="38"/>
      <c r="AE3265" s="38"/>
      <c r="AF3265" s="38"/>
      <c r="AG3265" s="38"/>
      <c r="AH3265" s="38"/>
      <c r="AI3265" s="38"/>
      <c r="AJ3265" s="38"/>
      <c r="AK3265" s="38"/>
      <c r="AL3265" s="38"/>
      <c r="AM3265" s="38"/>
      <c r="AN3265" s="38"/>
      <c r="AO3265" s="38"/>
      <c r="AP3265" s="38"/>
      <c r="AQ3265" s="38"/>
      <c r="AR3265" s="38"/>
      <c r="AS3265" s="38"/>
      <c r="AT3265" s="38"/>
      <c r="AU3265" s="38"/>
      <c r="AV3265" s="38"/>
      <c r="AW3265" s="38"/>
      <c r="AX3265" s="38"/>
      <c r="AY3265" s="38"/>
      <c r="BA3265" s="3">
        <f>IF(Q3265&gt;0,RANK(Q3265,(N3265:P3265,Q3265:AE3265)),0)</f>
        <v>0</v>
      </c>
      <c r="BB3265" s="3">
        <f>IF(R3265&gt;0,RANK(R3265,(N3265:P3265,Q3265:AE3265)),0)</f>
        <v>0</v>
      </c>
      <c r="BC3265" s="3">
        <f>IF(S3265&gt;0,RANK(S3265,(N3265:P3265,Q3265:AE3265)),0)</f>
        <v>0</v>
      </c>
      <c r="BD3265" s="3">
        <f>IF(T3265&gt;0,RANK(T3265,(N3265:P3265,Q3265:AE3265)),0)</f>
        <v>0</v>
      </c>
      <c r="BE3265" s="2" t="str">
        <f t="shared" si="1302"/>
        <v>-</v>
      </c>
      <c r="BF3265" s="2" t="str">
        <f t="shared" si="1303"/>
        <v>-</v>
      </c>
      <c r="BG3265" s="2" t="str">
        <f t="shared" si="1304"/>
        <v>-</v>
      </c>
      <c r="BH3265" s="2" t="str">
        <f t="shared" si="1305"/>
        <v>-</v>
      </c>
      <c r="BJ3265" t="s">
        <v>876</v>
      </c>
      <c r="BK3265" t="s">
        <v>1302</v>
      </c>
      <c r="BL3265">
        <v>1</v>
      </c>
      <c r="BN3265">
        <v>1</v>
      </c>
      <c r="BO3265" s="60">
        <v>2</v>
      </c>
      <c r="BP3265" s="62">
        <v>703</v>
      </c>
      <c r="BQ3265" s="66">
        <f t="shared" si="1306"/>
        <v>2703</v>
      </c>
      <c r="BR3265" s="66">
        <f t="shared" si="1307"/>
        <v>2703</v>
      </c>
      <c r="BS3265" s="3" t="s">
        <v>253</v>
      </c>
    </row>
    <row r="3266" spans="1:71" ht="14" hidden="1" customHeight="1" outlineLevel="1" x14ac:dyDescent="0.2">
      <c r="A3266" t="s">
        <v>200</v>
      </c>
      <c r="B3266" t="s">
        <v>1302</v>
      </c>
      <c r="C3266" s="1">
        <f t="shared" si="1298"/>
        <v>0</v>
      </c>
      <c r="D3266" s="3">
        <f>IF(N3266&gt;0, RANK(N3266,(N3266:P3266,Q3266:AE3266)),0)</f>
        <v>0</v>
      </c>
      <c r="E3266" s="3">
        <f>IF(O3266&gt;0,RANK(O3266,(N3266:P3266,Q3266:AE3266)),0)</f>
        <v>0</v>
      </c>
      <c r="F3266" s="3">
        <f>IF(P3266&gt;0,RANK(P3266,(N3266:P3266,Q3266:AE3266)),0)</f>
        <v>0</v>
      </c>
      <c r="G3266" s="1">
        <f>IF(C3266&gt;0,MAX(N3266:P3266)-LARGE(N3266:P3266,2),0)</f>
        <v>0</v>
      </c>
      <c r="H3266" s="2">
        <f>IF(C3266&gt;0,G3266/C3266,0)</f>
        <v>0</v>
      </c>
      <c r="I3266" s="2"/>
      <c r="J3266" s="2" t="str">
        <f t="shared" si="1299"/>
        <v>-</v>
      </c>
      <c r="K3266" s="2" t="str">
        <f t="shared" si="1300"/>
        <v>-</v>
      </c>
      <c r="L3266" s="2" t="str">
        <f t="shared" si="1301"/>
        <v>-</v>
      </c>
      <c r="M3266" s="2" t="str">
        <f>IF(C3266=0,"-",(1-J3266-K3266-L3266))</f>
        <v>-</v>
      </c>
      <c r="N3266" s="38"/>
      <c r="O3266" s="38"/>
      <c r="P3266" s="38"/>
      <c r="Q3266" s="38"/>
      <c r="R3266" s="38"/>
      <c r="S3266" s="38"/>
      <c r="T3266" s="38"/>
      <c r="U3266" s="38"/>
      <c r="V3266" s="38"/>
      <c r="W3266" s="38"/>
      <c r="X3266" s="38"/>
      <c r="Y3266" s="38"/>
      <c r="Z3266" s="38"/>
      <c r="AA3266" s="38"/>
      <c r="AB3266" s="38"/>
      <c r="AC3266" s="38"/>
      <c r="AD3266" s="38"/>
      <c r="AE3266" s="38"/>
      <c r="AF3266" s="38"/>
      <c r="AG3266" s="38"/>
      <c r="AH3266" s="38"/>
      <c r="AI3266" s="38"/>
      <c r="AJ3266" s="38"/>
      <c r="AK3266" s="38"/>
      <c r="AL3266" s="38"/>
      <c r="AM3266" s="38"/>
      <c r="AN3266" s="38"/>
      <c r="AO3266" s="38"/>
      <c r="AP3266" s="38"/>
      <c r="AQ3266" s="38"/>
      <c r="AR3266" s="38"/>
      <c r="AS3266" s="38"/>
      <c r="AT3266" s="38"/>
      <c r="AU3266" s="38"/>
      <c r="AV3266" s="38"/>
      <c r="AW3266" s="38"/>
      <c r="AX3266" s="38"/>
      <c r="AY3266" s="38"/>
      <c r="BA3266" s="3">
        <f>IF(Q3266&gt;0,RANK(Q3266,(N3266:P3266,Q3266:AE3266)),0)</f>
        <v>0</v>
      </c>
      <c r="BB3266" s="3">
        <f>IF(R3266&gt;0,RANK(R3266,(N3266:P3266,Q3266:AE3266)),0)</f>
        <v>0</v>
      </c>
      <c r="BC3266" s="3">
        <f>IF(S3266&gt;0,RANK(S3266,(N3266:P3266,Q3266:AE3266)),0)</f>
        <v>0</v>
      </c>
      <c r="BD3266" s="3">
        <f>IF(T3266&gt;0,RANK(T3266,(N3266:P3266,Q3266:AE3266)),0)</f>
        <v>0</v>
      </c>
      <c r="BE3266" s="2" t="str">
        <f t="shared" si="1302"/>
        <v>-</v>
      </c>
      <c r="BF3266" s="2" t="str">
        <f t="shared" si="1303"/>
        <v>-</v>
      </c>
      <c r="BG3266" s="2" t="str">
        <f t="shared" si="1304"/>
        <v>-</v>
      </c>
      <c r="BH3266" s="2" t="str">
        <f t="shared" si="1305"/>
        <v>-</v>
      </c>
      <c r="BJ3266" t="s">
        <v>200</v>
      </c>
      <c r="BK3266" t="s">
        <v>1302</v>
      </c>
      <c r="BL3266">
        <v>1</v>
      </c>
      <c r="BN3266">
        <v>1</v>
      </c>
      <c r="BO3266" s="60">
        <v>2</v>
      </c>
      <c r="BP3266" s="62">
        <v>704</v>
      </c>
      <c r="BQ3266" s="66">
        <f t="shared" si="1306"/>
        <v>2704</v>
      </c>
      <c r="BR3266" s="66">
        <f t="shared" si="1307"/>
        <v>2704</v>
      </c>
      <c r="BS3266" s="3" t="s">
        <v>253</v>
      </c>
    </row>
    <row r="3267" spans="1:71" ht="14" hidden="1" customHeight="1" outlineLevel="1" x14ac:dyDescent="0.2">
      <c r="A3267" t="s">
        <v>2134</v>
      </c>
      <c r="B3267" t="s">
        <v>1302</v>
      </c>
      <c r="C3267" s="1">
        <f t="shared" si="1298"/>
        <v>0</v>
      </c>
      <c r="D3267" s="3">
        <f>IF(N3267&gt;0, RANK(N3267,(N3267:P3267,Q3267:AE3267)),0)</f>
        <v>0</v>
      </c>
      <c r="E3267" s="3">
        <f>IF(O3267&gt;0,RANK(O3267,(N3267:P3267,Q3267:AE3267)),0)</f>
        <v>0</v>
      </c>
      <c r="F3267" s="3">
        <f>IF(P3267&gt;0,RANK(P3267,(N3267:P3267,Q3267:AE3267)),0)</f>
        <v>0</v>
      </c>
      <c r="G3267" s="1">
        <f t="shared" ref="G3267:G3301" si="1308">IF(C3267&gt;0,MAX(N3267:P3267)-LARGE(N3267:P3267,2),0)</f>
        <v>0</v>
      </c>
      <c r="H3267" s="2">
        <f t="shared" ref="H3267:H3301" si="1309">IF(C3267&gt;0,G3267/C3267,0)</f>
        <v>0</v>
      </c>
      <c r="I3267" s="2"/>
      <c r="J3267" s="2" t="str">
        <f t="shared" si="1299"/>
        <v>-</v>
      </c>
      <c r="K3267" s="2" t="str">
        <f t="shared" si="1300"/>
        <v>-</v>
      </c>
      <c r="L3267" s="2" t="str">
        <f t="shared" si="1301"/>
        <v>-</v>
      </c>
      <c r="M3267" s="2" t="str">
        <f t="shared" ref="M3267:M3301" si="1310">IF(C3267=0,"-",(1-J3267-K3267-L3267))</f>
        <v>-</v>
      </c>
      <c r="N3267" s="38"/>
      <c r="O3267" s="38"/>
      <c r="P3267" s="38"/>
      <c r="Q3267" s="38"/>
      <c r="R3267" s="38"/>
      <c r="S3267" s="38"/>
      <c r="T3267" s="38"/>
      <c r="U3267" s="38"/>
      <c r="V3267" s="38"/>
      <c r="W3267" s="38"/>
      <c r="X3267" s="38"/>
      <c r="Y3267" s="38"/>
      <c r="Z3267" s="38"/>
      <c r="AA3267" s="38"/>
      <c r="AB3267" s="38"/>
      <c r="AC3267" s="38"/>
      <c r="AD3267" s="38"/>
      <c r="AE3267" s="38"/>
      <c r="AF3267" s="38"/>
      <c r="AG3267" s="38"/>
      <c r="AH3267" s="38"/>
      <c r="AI3267" s="38"/>
      <c r="AJ3267" s="38"/>
      <c r="AK3267" s="38"/>
      <c r="AL3267" s="38"/>
      <c r="AM3267" s="38"/>
      <c r="AN3267" s="38"/>
      <c r="AO3267" s="38"/>
      <c r="AP3267" s="38"/>
      <c r="AQ3267" s="38"/>
      <c r="AR3267" s="38"/>
      <c r="AS3267" s="38"/>
      <c r="AT3267" s="38"/>
      <c r="AU3267" s="38"/>
      <c r="AV3267" s="38"/>
      <c r="AW3267" s="38"/>
      <c r="AX3267" s="38"/>
      <c r="AY3267" s="38"/>
      <c r="BA3267" s="3">
        <f>IF(Q3267&gt;0,RANK(Q3267,(N3267:P3267,Q3267:AE3267)),0)</f>
        <v>0</v>
      </c>
      <c r="BB3267" s="3">
        <f>IF(R3267&gt;0,RANK(R3267,(N3267:P3267,Q3267:AE3267)),0)</f>
        <v>0</v>
      </c>
      <c r="BC3267" s="3">
        <f>IF(S3267&gt;0,RANK(S3267,(N3267:P3267,Q3267:AE3267)),0)</f>
        <v>0</v>
      </c>
      <c r="BD3267" s="3">
        <f>IF(T3267&gt;0,RANK(T3267,(N3267:P3267,Q3267:AE3267)),0)</f>
        <v>0</v>
      </c>
      <c r="BE3267" s="2" t="str">
        <f t="shared" si="1302"/>
        <v>-</v>
      </c>
      <c r="BF3267" s="2" t="str">
        <f t="shared" si="1303"/>
        <v>-</v>
      </c>
      <c r="BG3267" s="2" t="str">
        <f t="shared" si="1304"/>
        <v>-</v>
      </c>
      <c r="BH3267" s="2" t="str">
        <f t="shared" si="1305"/>
        <v>-</v>
      </c>
      <c r="BJ3267" t="s">
        <v>2134</v>
      </c>
      <c r="BK3267" t="s">
        <v>1302</v>
      </c>
      <c r="BL3267">
        <v>1</v>
      </c>
      <c r="BN3267">
        <v>1</v>
      </c>
      <c r="BO3267" s="60">
        <v>2</v>
      </c>
      <c r="BP3267" s="62">
        <v>705</v>
      </c>
      <c r="BQ3267" s="66">
        <f t="shared" si="1306"/>
        <v>2705</v>
      </c>
      <c r="BR3267" s="66">
        <f t="shared" si="1307"/>
        <v>2705</v>
      </c>
      <c r="BS3267" s="3" t="s">
        <v>253</v>
      </c>
    </row>
    <row r="3268" spans="1:71" ht="14" hidden="1" customHeight="1" outlineLevel="1" x14ac:dyDescent="0.2">
      <c r="A3268" t="s">
        <v>2784</v>
      </c>
      <c r="B3268" t="s">
        <v>1302</v>
      </c>
      <c r="C3268" s="1">
        <f t="shared" si="1298"/>
        <v>0</v>
      </c>
      <c r="D3268" s="3">
        <f>IF(N3268&gt;0, RANK(N3268,(N3268:P3268,Q3268:AE3268)),0)</f>
        <v>0</v>
      </c>
      <c r="E3268" s="3">
        <f>IF(O3268&gt;0,RANK(O3268,(N3268:P3268,Q3268:AE3268)),0)</f>
        <v>0</v>
      </c>
      <c r="F3268" s="3">
        <f>IF(P3268&gt;0,RANK(P3268,(N3268:P3268,Q3268:AE3268)),0)</f>
        <v>0</v>
      </c>
      <c r="G3268" s="1">
        <f t="shared" si="1308"/>
        <v>0</v>
      </c>
      <c r="H3268" s="2">
        <f t="shared" si="1309"/>
        <v>0</v>
      </c>
      <c r="I3268" s="2"/>
      <c r="J3268" s="2" t="str">
        <f t="shared" si="1299"/>
        <v>-</v>
      </c>
      <c r="K3268" s="2" t="str">
        <f t="shared" si="1300"/>
        <v>-</v>
      </c>
      <c r="L3268" s="2" t="str">
        <f t="shared" si="1301"/>
        <v>-</v>
      </c>
      <c r="M3268" s="2" t="str">
        <f t="shared" si="1310"/>
        <v>-</v>
      </c>
      <c r="N3268" s="38"/>
      <c r="O3268" s="38"/>
      <c r="P3268" s="38"/>
      <c r="Q3268" s="38"/>
      <c r="R3268" s="38"/>
      <c r="S3268" s="38"/>
      <c r="T3268" s="38"/>
      <c r="U3268" s="38"/>
      <c r="V3268" s="38"/>
      <c r="W3268" s="38"/>
      <c r="X3268" s="38"/>
      <c r="Y3268" s="38"/>
      <c r="Z3268" s="38"/>
      <c r="AA3268" s="38"/>
      <c r="AB3268" s="38"/>
      <c r="AC3268" s="38"/>
      <c r="AD3268" s="38"/>
      <c r="AE3268" s="38"/>
      <c r="AF3268" s="38"/>
      <c r="AG3268" s="38"/>
      <c r="AH3268" s="38"/>
      <c r="AI3268" s="38"/>
      <c r="AJ3268" s="38"/>
      <c r="AK3268" s="38"/>
      <c r="AL3268" s="38"/>
      <c r="AM3268" s="38"/>
      <c r="AN3268" s="38"/>
      <c r="AO3268" s="38"/>
      <c r="AP3268" s="38"/>
      <c r="AQ3268" s="38"/>
      <c r="AR3268" s="38"/>
      <c r="AS3268" s="38"/>
      <c r="AT3268" s="38"/>
      <c r="AU3268" s="38"/>
      <c r="AV3268" s="38"/>
      <c r="AW3268" s="38"/>
      <c r="AX3268" s="38"/>
      <c r="AY3268" s="38"/>
      <c r="BA3268" s="3">
        <f>IF(Q3268&gt;0,RANK(Q3268,(N3268:P3268,Q3268:AE3268)),0)</f>
        <v>0</v>
      </c>
      <c r="BB3268" s="3">
        <f>IF(R3268&gt;0,RANK(R3268,(N3268:P3268,Q3268:AE3268)),0)</f>
        <v>0</v>
      </c>
      <c r="BC3268" s="3">
        <f>IF(S3268&gt;0,RANK(S3268,(N3268:P3268,Q3268:AE3268)),0)</f>
        <v>0</v>
      </c>
      <c r="BD3268" s="3">
        <f>IF(T3268&gt;0,RANK(T3268,(N3268:P3268,Q3268:AE3268)),0)</f>
        <v>0</v>
      </c>
      <c r="BE3268" s="2" t="str">
        <f t="shared" si="1302"/>
        <v>-</v>
      </c>
      <c r="BF3268" s="2" t="str">
        <f t="shared" si="1303"/>
        <v>-</v>
      </c>
      <c r="BG3268" s="2" t="str">
        <f t="shared" si="1304"/>
        <v>-</v>
      </c>
      <c r="BH3268" s="2" t="str">
        <f t="shared" si="1305"/>
        <v>-</v>
      </c>
      <c r="BJ3268" t="s">
        <v>2784</v>
      </c>
      <c r="BK3268" t="s">
        <v>1302</v>
      </c>
      <c r="BL3268">
        <v>1</v>
      </c>
      <c r="BN3268">
        <v>1</v>
      </c>
      <c r="BO3268" s="60">
        <v>2</v>
      </c>
      <c r="BP3268" s="62">
        <v>706</v>
      </c>
      <c r="BQ3268" s="66">
        <f t="shared" si="1306"/>
        <v>2706</v>
      </c>
      <c r="BR3268" s="66">
        <f t="shared" si="1307"/>
        <v>2706</v>
      </c>
      <c r="BS3268" s="3" t="s">
        <v>253</v>
      </c>
    </row>
    <row r="3269" spans="1:71" ht="14" hidden="1" customHeight="1" outlineLevel="1" x14ac:dyDescent="0.2">
      <c r="A3269" t="s">
        <v>2267</v>
      </c>
      <c r="B3269" t="s">
        <v>1302</v>
      </c>
      <c r="C3269" s="1">
        <f t="shared" si="1298"/>
        <v>0</v>
      </c>
      <c r="D3269" s="3">
        <f>IF(N3269&gt;0, RANK(N3269,(N3269:P3269,Q3269:AE3269)),0)</f>
        <v>0</v>
      </c>
      <c r="E3269" s="3">
        <f>IF(O3269&gt;0,RANK(O3269,(N3269:P3269,Q3269:AE3269)),0)</f>
        <v>0</v>
      </c>
      <c r="F3269" s="3">
        <f>IF(P3269&gt;0,RANK(P3269,(N3269:P3269,Q3269:AE3269)),0)</f>
        <v>0</v>
      </c>
      <c r="G3269" s="1">
        <f t="shared" si="1308"/>
        <v>0</v>
      </c>
      <c r="H3269" s="2">
        <f t="shared" si="1309"/>
        <v>0</v>
      </c>
      <c r="I3269" s="2"/>
      <c r="J3269" s="2" t="str">
        <f t="shared" si="1299"/>
        <v>-</v>
      </c>
      <c r="K3269" s="2" t="str">
        <f t="shared" si="1300"/>
        <v>-</v>
      </c>
      <c r="L3269" s="2" t="str">
        <f t="shared" si="1301"/>
        <v>-</v>
      </c>
      <c r="M3269" s="2" t="str">
        <f t="shared" si="1310"/>
        <v>-</v>
      </c>
      <c r="N3269" s="38"/>
      <c r="O3269" s="38"/>
      <c r="P3269" s="38"/>
      <c r="Q3269" s="38"/>
      <c r="R3269" s="38"/>
      <c r="S3269" s="38"/>
      <c r="T3269" s="38"/>
      <c r="U3269" s="38"/>
      <c r="V3269" s="38"/>
      <c r="W3269" s="38"/>
      <c r="X3269" s="38"/>
      <c r="Y3269" s="38"/>
      <c r="Z3269" s="38"/>
      <c r="AA3269" s="38"/>
      <c r="AB3269" s="38"/>
      <c r="AC3269" s="38"/>
      <c r="AD3269" s="38"/>
      <c r="AE3269" s="38"/>
      <c r="AF3269" s="38"/>
      <c r="AG3269" s="38"/>
      <c r="AH3269" s="38"/>
      <c r="AI3269" s="38"/>
      <c r="AJ3269" s="38"/>
      <c r="AK3269" s="38"/>
      <c r="AL3269" s="38"/>
      <c r="AM3269" s="38"/>
      <c r="AN3269" s="38"/>
      <c r="AO3269" s="38"/>
      <c r="AP3269" s="38"/>
      <c r="AQ3269" s="38"/>
      <c r="AR3269" s="38"/>
      <c r="AS3269" s="38"/>
      <c r="AT3269" s="38"/>
      <c r="AU3269" s="38"/>
      <c r="AV3269" s="38"/>
      <c r="AW3269" s="38"/>
      <c r="AX3269" s="38"/>
      <c r="AY3269" s="38"/>
      <c r="BA3269" s="3">
        <f>IF(Q3269&gt;0,RANK(Q3269,(N3269:P3269,Q3269:AE3269)),0)</f>
        <v>0</v>
      </c>
      <c r="BB3269" s="3">
        <f>IF(R3269&gt;0,RANK(R3269,(N3269:P3269,Q3269:AE3269)),0)</f>
        <v>0</v>
      </c>
      <c r="BC3269" s="3">
        <f>IF(S3269&gt;0,RANK(S3269,(N3269:P3269,Q3269:AE3269)),0)</f>
        <v>0</v>
      </c>
      <c r="BD3269" s="3">
        <f>IF(T3269&gt;0,RANK(T3269,(N3269:P3269,Q3269:AE3269)),0)</f>
        <v>0</v>
      </c>
      <c r="BE3269" s="2" t="str">
        <f t="shared" si="1302"/>
        <v>-</v>
      </c>
      <c r="BF3269" s="2" t="str">
        <f t="shared" si="1303"/>
        <v>-</v>
      </c>
      <c r="BG3269" s="2" t="str">
        <f t="shared" si="1304"/>
        <v>-</v>
      </c>
      <c r="BH3269" s="2" t="str">
        <f t="shared" si="1305"/>
        <v>-</v>
      </c>
      <c r="BJ3269" t="s">
        <v>2267</v>
      </c>
      <c r="BK3269" t="s">
        <v>1302</v>
      </c>
      <c r="BL3269">
        <v>1</v>
      </c>
      <c r="BN3269">
        <v>1</v>
      </c>
      <c r="BO3269" s="60">
        <v>2</v>
      </c>
      <c r="BP3269" s="62">
        <v>707</v>
      </c>
      <c r="BQ3269" s="66">
        <f t="shared" si="1306"/>
        <v>2707</v>
      </c>
      <c r="BR3269" s="66">
        <f t="shared" si="1307"/>
        <v>2707</v>
      </c>
      <c r="BS3269" s="3" t="s">
        <v>253</v>
      </c>
    </row>
    <row r="3270" spans="1:71" ht="14" hidden="1" customHeight="1" outlineLevel="1" x14ac:dyDescent="0.2">
      <c r="A3270" t="s">
        <v>2443</v>
      </c>
      <c r="B3270" t="s">
        <v>1302</v>
      </c>
      <c r="C3270" s="1">
        <f t="shared" si="1298"/>
        <v>0</v>
      </c>
      <c r="D3270" s="3">
        <f>IF(N3270&gt;0, RANK(N3270,(N3270:P3270,Q3270:AE3270)),0)</f>
        <v>0</v>
      </c>
      <c r="E3270" s="3">
        <f>IF(O3270&gt;0,RANK(O3270,(N3270:P3270,Q3270:AE3270)),0)</f>
        <v>0</v>
      </c>
      <c r="F3270" s="3">
        <f>IF(P3270&gt;0,RANK(P3270,(N3270:P3270,Q3270:AE3270)),0)</f>
        <v>0</v>
      </c>
      <c r="G3270" s="1">
        <f t="shared" si="1308"/>
        <v>0</v>
      </c>
      <c r="H3270" s="2">
        <f t="shared" si="1309"/>
        <v>0</v>
      </c>
      <c r="I3270" s="2"/>
      <c r="J3270" s="2" t="str">
        <f t="shared" si="1299"/>
        <v>-</v>
      </c>
      <c r="K3270" s="2" t="str">
        <f t="shared" si="1300"/>
        <v>-</v>
      </c>
      <c r="L3270" s="2" t="str">
        <f t="shared" si="1301"/>
        <v>-</v>
      </c>
      <c r="M3270" s="2" t="str">
        <f t="shared" si="1310"/>
        <v>-</v>
      </c>
      <c r="N3270" s="38"/>
      <c r="O3270" s="38"/>
      <c r="P3270" s="38"/>
      <c r="Q3270" s="38"/>
      <c r="R3270" s="38"/>
      <c r="S3270" s="38"/>
      <c r="T3270" s="38"/>
      <c r="U3270" s="38"/>
      <c r="V3270" s="38"/>
      <c r="W3270" s="38"/>
      <c r="X3270" s="38"/>
      <c r="Y3270" s="38"/>
      <c r="Z3270" s="38"/>
      <c r="AA3270" s="38"/>
      <c r="AB3270" s="38"/>
      <c r="AC3270" s="38"/>
      <c r="AD3270" s="38"/>
      <c r="AE3270" s="38"/>
      <c r="AF3270" s="38"/>
      <c r="AG3270" s="38"/>
      <c r="AH3270" s="38"/>
      <c r="AI3270" s="38"/>
      <c r="AJ3270" s="38"/>
      <c r="AK3270" s="38"/>
      <c r="AL3270" s="38"/>
      <c r="AM3270" s="38"/>
      <c r="AN3270" s="38"/>
      <c r="AO3270" s="38"/>
      <c r="AP3270" s="38"/>
      <c r="AQ3270" s="38"/>
      <c r="AR3270" s="38"/>
      <c r="AS3270" s="38"/>
      <c r="AT3270" s="38"/>
      <c r="AU3270" s="38"/>
      <c r="AV3270" s="38"/>
      <c r="AW3270" s="38"/>
      <c r="AX3270" s="38"/>
      <c r="AY3270" s="38"/>
      <c r="BA3270" s="3">
        <f>IF(Q3270&gt;0,RANK(Q3270,(N3270:P3270,Q3270:AE3270)),0)</f>
        <v>0</v>
      </c>
      <c r="BB3270" s="3">
        <f>IF(R3270&gt;0,RANK(R3270,(N3270:P3270,Q3270:AE3270)),0)</f>
        <v>0</v>
      </c>
      <c r="BC3270" s="3">
        <f>IF(S3270&gt;0,RANK(S3270,(N3270:P3270,Q3270:AE3270)),0)</f>
        <v>0</v>
      </c>
      <c r="BD3270" s="3">
        <f>IF(T3270&gt;0,RANK(T3270,(N3270:P3270,Q3270:AE3270)),0)</f>
        <v>0</v>
      </c>
      <c r="BE3270" s="2" t="str">
        <f t="shared" si="1302"/>
        <v>-</v>
      </c>
      <c r="BF3270" s="2" t="str">
        <f t="shared" si="1303"/>
        <v>-</v>
      </c>
      <c r="BG3270" s="2" t="str">
        <f t="shared" si="1304"/>
        <v>-</v>
      </c>
      <c r="BH3270" s="2" t="str">
        <f t="shared" si="1305"/>
        <v>-</v>
      </c>
      <c r="BJ3270" t="s">
        <v>2443</v>
      </c>
      <c r="BK3270" t="s">
        <v>1302</v>
      </c>
      <c r="BL3270">
        <v>1</v>
      </c>
      <c r="BN3270">
        <v>1</v>
      </c>
      <c r="BO3270" s="60">
        <v>2</v>
      </c>
      <c r="BP3270" s="62">
        <v>708</v>
      </c>
      <c r="BQ3270" s="66">
        <f t="shared" si="1306"/>
        <v>2708</v>
      </c>
      <c r="BR3270" s="66">
        <f t="shared" si="1307"/>
        <v>2708</v>
      </c>
      <c r="BS3270" s="3" t="s">
        <v>253</v>
      </c>
    </row>
    <row r="3271" spans="1:71" ht="14" hidden="1" customHeight="1" outlineLevel="1" x14ac:dyDescent="0.2">
      <c r="A3271" t="s">
        <v>1909</v>
      </c>
      <c r="B3271" t="s">
        <v>1302</v>
      </c>
      <c r="C3271" s="1">
        <f t="shared" si="1298"/>
        <v>0</v>
      </c>
      <c r="D3271" s="3">
        <f>IF(N3271&gt;0, RANK(N3271,(N3271:P3271,Q3271:AE3271)),0)</f>
        <v>0</v>
      </c>
      <c r="E3271" s="3">
        <f>IF(O3271&gt;0,RANK(O3271,(N3271:P3271,Q3271:AE3271)),0)</f>
        <v>0</v>
      </c>
      <c r="F3271" s="3">
        <f>IF(P3271&gt;0,RANK(P3271,(N3271:P3271,Q3271:AE3271)),0)</f>
        <v>0</v>
      </c>
      <c r="G3271" s="1">
        <f t="shared" si="1308"/>
        <v>0</v>
      </c>
      <c r="H3271" s="2">
        <f t="shared" si="1309"/>
        <v>0</v>
      </c>
      <c r="I3271" s="2"/>
      <c r="J3271" s="2" t="str">
        <f t="shared" si="1299"/>
        <v>-</v>
      </c>
      <c r="K3271" s="2" t="str">
        <f t="shared" si="1300"/>
        <v>-</v>
      </c>
      <c r="L3271" s="2" t="str">
        <f t="shared" si="1301"/>
        <v>-</v>
      </c>
      <c r="M3271" s="2" t="str">
        <f t="shared" si="1310"/>
        <v>-</v>
      </c>
      <c r="N3271" s="38"/>
      <c r="O3271" s="38"/>
      <c r="P3271" s="38"/>
      <c r="Q3271" s="38"/>
      <c r="R3271" s="38"/>
      <c r="S3271" s="38"/>
      <c r="T3271" s="38"/>
      <c r="U3271" s="38"/>
      <c r="V3271" s="38"/>
      <c r="W3271" s="38"/>
      <c r="X3271" s="38"/>
      <c r="Y3271" s="38"/>
      <c r="Z3271" s="38"/>
      <c r="AA3271" s="38"/>
      <c r="AB3271" s="38"/>
      <c r="AC3271" s="38"/>
      <c r="AD3271" s="38"/>
      <c r="AE3271" s="38"/>
      <c r="AF3271" s="38"/>
      <c r="AG3271" s="38"/>
      <c r="AH3271" s="38"/>
      <c r="AI3271" s="38"/>
      <c r="AJ3271" s="38"/>
      <c r="AK3271" s="38"/>
      <c r="AL3271" s="38"/>
      <c r="AM3271" s="38"/>
      <c r="AN3271" s="38"/>
      <c r="AO3271" s="38"/>
      <c r="AP3271" s="38"/>
      <c r="AQ3271" s="38"/>
      <c r="AR3271" s="38"/>
      <c r="AS3271" s="38"/>
      <c r="AT3271" s="38"/>
      <c r="AU3271" s="38"/>
      <c r="AV3271" s="38"/>
      <c r="AW3271" s="38"/>
      <c r="AX3271" s="38"/>
      <c r="AY3271" s="38"/>
      <c r="BA3271" s="3">
        <f>IF(Q3271&gt;0,RANK(Q3271,(N3271:P3271,Q3271:AE3271)),0)</f>
        <v>0</v>
      </c>
      <c r="BB3271" s="3">
        <f>IF(R3271&gt;0,RANK(R3271,(N3271:P3271,Q3271:AE3271)),0)</f>
        <v>0</v>
      </c>
      <c r="BC3271" s="3">
        <f>IF(S3271&gt;0,RANK(S3271,(N3271:P3271,Q3271:AE3271)),0)</f>
        <v>0</v>
      </c>
      <c r="BD3271" s="3">
        <f>IF(T3271&gt;0,RANK(T3271,(N3271:P3271,Q3271:AE3271)),0)</f>
        <v>0</v>
      </c>
      <c r="BE3271" s="2" t="str">
        <f t="shared" si="1302"/>
        <v>-</v>
      </c>
      <c r="BF3271" s="2" t="str">
        <f t="shared" si="1303"/>
        <v>-</v>
      </c>
      <c r="BG3271" s="2" t="str">
        <f t="shared" si="1304"/>
        <v>-</v>
      </c>
      <c r="BH3271" s="2" t="str">
        <f t="shared" si="1305"/>
        <v>-</v>
      </c>
      <c r="BJ3271" t="s">
        <v>1909</v>
      </c>
      <c r="BK3271" t="s">
        <v>1302</v>
      </c>
      <c r="BL3271">
        <v>1</v>
      </c>
      <c r="BN3271">
        <v>1</v>
      </c>
      <c r="BO3271" s="60">
        <v>2</v>
      </c>
      <c r="BP3271" s="62">
        <v>709</v>
      </c>
      <c r="BQ3271" s="66">
        <f t="shared" si="1306"/>
        <v>2709</v>
      </c>
      <c r="BR3271" s="66">
        <f t="shared" si="1307"/>
        <v>2709</v>
      </c>
      <c r="BS3271" s="3" t="s">
        <v>253</v>
      </c>
    </row>
    <row r="3272" spans="1:71" ht="14" hidden="1" customHeight="1" outlineLevel="1" x14ac:dyDescent="0.2">
      <c r="A3272" t="s">
        <v>1162</v>
      </c>
      <c r="B3272" t="s">
        <v>1302</v>
      </c>
      <c r="C3272" s="1">
        <f t="shared" si="1298"/>
        <v>0</v>
      </c>
      <c r="D3272" s="3">
        <f>IF(N3272&gt;0, RANK(N3272,(N3272:P3272,Q3272:AE3272)),0)</f>
        <v>0</v>
      </c>
      <c r="E3272" s="3">
        <f>IF(O3272&gt;0,RANK(O3272,(N3272:P3272,Q3272:AE3272)),0)</f>
        <v>0</v>
      </c>
      <c r="F3272" s="3">
        <f>IF(P3272&gt;0,RANK(P3272,(N3272:P3272,Q3272:AE3272)),0)</f>
        <v>0</v>
      </c>
      <c r="G3272" s="1">
        <f t="shared" si="1308"/>
        <v>0</v>
      </c>
      <c r="H3272" s="2">
        <f t="shared" si="1309"/>
        <v>0</v>
      </c>
      <c r="I3272" s="2"/>
      <c r="J3272" s="2" t="str">
        <f t="shared" si="1299"/>
        <v>-</v>
      </c>
      <c r="K3272" s="2" t="str">
        <f t="shared" si="1300"/>
        <v>-</v>
      </c>
      <c r="L3272" s="2" t="str">
        <f t="shared" si="1301"/>
        <v>-</v>
      </c>
      <c r="M3272" s="2" t="str">
        <f t="shared" si="1310"/>
        <v>-</v>
      </c>
      <c r="N3272" s="38"/>
      <c r="O3272" s="38"/>
      <c r="P3272" s="38"/>
      <c r="Q3272" s="38"/>
      <c r="R3272" s="38"/>
      <c r="S3272" s="38"/>
      <c r="T3272" s="38"/>
      <c r="U3272" s="38"/>
      <c r="V3272" s="38"/>
      <c r="W3272" s="38"/>
      <c r="X3272" s="38"/>
      <c r="Y3272" s="38"/>
      <c r="Z3272" s="38"/>
      <c r="AA3272" s="38"/>
      <c r="AB3272" s="38"/>
      <c r="AC3272" s="38"/>
      <c r="AD3272" s="38"/>
      <c r="AE3272" s="38"/>
      <c r="AF3272" s="38"/>
      <c r="AG3272" s="38"/>
      <c r="AH3272" s="38"/>
      <c r="AI3272" s="38"/>
      <c r="AJ3272" s="38"/>
      <c r="AK3272" s="38"/>
      <c r="AL3272" s="38"/>
      <c r="AM3272" s="38"/>
      <c r="AN3272" s="38"/>
      <c r="AO3272" s="38"/>
      <c r="AP3272" s="38"/>
      <c r="AQ3272" s="38"/>
      <c r="AR3272" s="38"/>
      <c r="AS3272" s="38"/>
      <c r="AT3272" s="38"/>
      <c r="AU3272" s="38"/>
      <c r="AV3272" s="38"/>
      <c r="AW3272" s="38"/>
      <c r="AX3272" s="38"/>
      <c r="AY3272" s="38"/>
      <c r="BA3272" s="3">
        <f>IF(Q3272&gt;0,RANK(Q3272,(N3272:P3272,Q3272:AE3272)),0)</f>
        <v>0</v>
      </c>
      <c r="BB3272" s="3">
        <f>IF(R3272&gt;0,RANK(R3272,(N3272:P3272,Q3272:AE3272)),0)</f>
        <v>0</v>
      </c>
      <c r="BC3272" s="3">
        <f>IF(S3272&gt;0,RANK(S3272,(N3272:P3272,Q3272:AE3272)),0)</f>
        <v>0</v>
      </c>
      <c r="BD3272" s="3">
        <f>IF(T3272&gt;0,RANK(T3272,(N3272:P3272,Q3272:AE3272)),0)</f>
        <v>0</v>
      </c>
      <c r="BE3272" s="2" t="str">
        <f t="shared" si="1302"/>
        <v>-</v>
      </c>
      <c r="BF3272" s="2" t="str">
        <f t="shared" si="1303"/>
        <v>-</v>
      </c>
      <c r="BG3272" s="2" t="str">
        <f t="shared" si="1304"/>
        <v>-</v>
      </c>
      <c r="BH3272" s="2" t="str">
        <f t="shared" si="1305"/>
        <v>-</v>
      </c>
      <c r="BJ3272" t="s">
        <v>1162</v>
      </c>
      <c r="BK3272" t="s">
        <v>1302</v>
      </c>
      <c r="BL3272">
        <v>1</v>
      </c>
      <c r="BN3272">
        <v>1</v>
      </c>
      <c r="BO3272" s="60">
        <v>2</v>
      </c>
      <c r="BP3272" s="62">
        <v>710</v>
      </c>
      <c r="BQ3272" s="66">
        <f t="shared" si="1306"/>
        <v>2710</v>
      </c>
      <c r="BR3272" s="66">
        <f t="shared" si="1307"/>
        <v>2710</v>
      </c>
      <c r="BS3272" s="3" t="s">
        <v>253</v>
      </c>
    </row>
    <row r="3273" spans="1:71" ht="14" hidden="1" customHeight="1" outlineLevel="1" x14ac:dyDescent="0.2">
      <c r="A3273" t="s">
        <v>557</v>
      </c>
      <c r="B3273" t="s">
        <v>1302</v>
      </c>
      <c r="C3273" s="1">
        <f t="shared" si="1298"/>
        <v>0</v>
      </c>
      <c r="D3273" s="3">
        <f>IF(N3273&gt;0, RANK(N3273,(N3273:P3273,Q3273:AE3273)),0)</f>
        <v>0</v>
      </c>
      <c r="E3273" s="3">
        <f>IF(O3273&gt;0,RANK(O3273,(N3273:P3273,Q3273:AE3273)),0)</f>
        <v>0</v>
      </c>
      <c r="F3273" s="3">
        <f>IF(P3273&gt;0,RANK(P3273,(N3273:P3273,Q3273:AE3273)),0)</f>
        <v>0</v>
      </c>
      <c r="G3273" s="1">
        <f t="shared" si="1308"/>
        <v>0</v>
      </c>
      <c r="H3273" s="2">
        <f t="shared" si="1309"/>
        <v>0</v>
      </c>
      <c r="I3273" s="2"/>
      <c r="J3273" s="2" t="str">
        <f t="shared" si="1299"/>
        <v>-</v>
      </c>
      <c r="K3273" s="2" t="str">
        <f t="shared" si="1300"/>
        <v>-</v>
      </c>
      <c r="L3273" s="2" t="str">
        <f t="shared" si="1301"/>
        <v>-</v>
      </c>
      <c r="M3273" s="2" t="str">
        <f t="shared" si="1310"/>
        <v>-</v>
      </c>
      <c r="N3273" s="38"/>
      <c r="O3273" s="38"/>
      <c r="P3273" s="38"/>
      <c r="Q3273" s="38"/>
      <c r="R3273" s="38"/>
      <c r="S3273" s="38"/>
      <c r="T3273" s="38"/>
      <c r="U3273" s="38"/>
      <c r="V3273" s="38"/>
      <c r="W3273" s="38"/>
      <c r="X3273" s="38"/>
      <c r="Y3273" s="38"/>
      <c r="Z3273" s="38"/>
      <c r="AA3273" s="38"/>
      <c r="AB3273" s="38"/>
      <c r="AC3273" s="38"/>
      <c r="AD3273" s="38"/>
      <c r="AE3273" s="38"/>
      <c r="AF3273" s="38"/>
      <c r="AG3273" s="38"/>
      <c r="AH3273" s="38"/>
      <c r="AI3273" s="38"/>
      <c r="AJ3273" s="38"/>
      <c r="AK3273" s="38"/>
      <c r="AL3273" s="38"/>
      <c r="AM3273" s="38"/>
      <c r="AN3273" s="38"/>
      <c r="AO3273" s="38"/>
      <c r="AP3273" s="38"/>
      <c r="AQ3273" s="38"/>
      <c r="AR3273" s="38"/>
      <c r="AS3273" s="38"/>
      <c r="AT3273" s="38"/>
      <c r="AU3273" s="38"/>
      <c r="AV3273" s="38"/>
      <c r="AW3273" s="38"/>
      <c r="AX3273" s="38"/>
      <c r="AY3273" s="38"/>
      <c r="BA3273" s="3">
        <f>IF(Q3273&gt;0,RANK(Q3273,(N3273:P3273,Q3273:AE3273)),0)</f>
        <v>0</v>
      </c>
      <c r="BB3273" s="3">
        <f>IF(R3273&gt;0,RANK(R3273,(N3273:P3273,Q3273:AE3273)),0)</f>
        <v>0</v>
      </c>
      <c r="BC3273" s="3">
        <f>IF(S3273&gt;0,RANK(S3273,(N3273:P3273,Q3273:AE3273)),0)</f>
        <v>0</v>
      </c>
      <c r="BD3273" s="3">
        <f>IF(T3273&gt;0,RANK(T3273,(N3273:P3273,Q3273:AE3273)),0)</f>
        <v>0</v>
      </c>
      <c r="BE3273" s="2" t="str">
        <f t="shared" si="1302"/>
        <v>-</v>
      </c>
      <c r="BF3273" s="2" t="str">
        <f t="shared" si="1303"/>
        <v>-</v>
      </c>
      <c r="BG3273" s="2" t="str">
        <f t="shared" si="1304"/>
        <v>-</v>
      </c>
      <c r="BH3273" s="2" t="str">
        <f t="shared" si="1305"/>
        <v>-</v>
      </c>
      <c r="BJ3273" t="s">
        <v>557</v>
      </c>
      <c r="BK3273" t="s">
        <v>1302</v>
      </c>
      <c r="BL3273">
        <v>1</v>
      </c>
      <c r="BN3273">
        <v>1</v>
      </c>
      <c r="BO3273" s="60">
        <v>2</v>
      </c>
      <c r="BP3273" s="62">
        <v>711</v>
      </c>
      <c r="BQ3273" s="66">
        <f t="shared" si="1306"/>
        <v>2711</v>
      </c>
      <c r="BR3273" s="66">
        <f t="shared" si="1307"/>
        <v>2711</v>
      </c>
      <c r="BS3273" s="3" t="s">
        <v>253</v>
      </c>
    </row>
    <row r="3274" spans="1:71" ht="14" hidden="1" customHeight="1" outlineLevel="1" x14ac:dyDescent="0.2">
      <c r="A3274" t="s">
        <v>2258</v>
      </c>
      <c r="B3274" t="s">
        <v>1302</v>
      </c>
      <c r="C3274" s="1">
        <f t="shared" si="1298"/>
        <v>0</v>
      </c>
      <c r="D3274" s="3">
        <f>IF(N3274&gt;0, RANK(N3274,(N3274:P3274,Q3274:AE3274)),0)</f>
        <v>0</v>
      </c>
      <c r="E3274" s="3">
        <f>IF(O3274&gt;0,RANK(O3274,(N3274:P3274,Q3274:AE3274)),0)</f>
        <v>0</v>
      </c>
      <c r="F3274" s="3">
        <f>IF(P3274&gt;0,RANK(P3274,(N3274:P3274,Q3274:AE3274)),0)</f>
        <v>0</v>
      </c>
      <c r="G3274" s="1">
        <f t="shared" si="1308"/>
        <v>0</v>
      </c>
      <c r="H3274" s="2">
        <f t="shared" si="1309"/>
        <v>0</v>
      </c>
      <c r="I3274" s="2"/>
      <c r="J3274" s="2" t="str">
        <f t="shared" si="1299"/>
        <v>-</v>
      </c>
      <c r="K3274" s="2" t="str">
        <f t="shared" si="1300"/>
        <v>-</v>
      </c>
      <c r="L3274" s="2" t="str">
        <f t="shared" si="1301"/>
        <v>-</v>
      </c>
      <c r="M3274" s="2" t="str">
        <f t="shared" si="1310"/>
        <v>-</v>
      </c>
      <c r="N3274" s="38"/>
      <c r="O3274" s="38"/>
      <c r="P3274" s="38"/>
      <c r="Q3274" s="38"/>
      <c r="R3274" s="38"/>
      <c r="S3274" s="38"/>
      <c r="T3274" s="38"/>
      <c r="U3274" s="38"/>
      <c r="V3274" s="38"/>
      <c r="W3274" s="38"/>
      <c r="X3274" s="38"/>
      <c r="Y3274" s="38"/>
      <c r="Z3274" s="38"/>
      <c r="AA3274" s="38"/>
      <c r="AB3274" s="38"/>
      <c r="AC3274" s="38"/>
      <c r="AD3274" s="38"/>
      <c r="AE3274" s="38"/>
      <c r="AF3274" s="38"/>
      <c r="AG3274" s="38"/>
      <c r="AH3274" s="38"/>
      <c r="AI3274" s="38"/>
      <c r="AJ3274" s="38"/>
      <c r="AK3274" s="38"/>
      <c r="AL3274" s="38"/>
      <c r="AM3274" s="38"/>
      <c r="AN3274" s="38"/>
      <c r="AO3274" s="38"/>
      <c r="AP3274" s="38"/>
      <c r="AQ3274" s="38"/>
      <c r="AR3274" s="38"/>
      <c r="AS3274" s="38"/>
      <c r="AT3274" s="38"/>
      <c r="AU3274" s="38"/>
      <c r="AV3274" s="38"/>
      <c r="AW3274" s="38"/>
      <c r="AX3274" s="38"/>
      <c r="AY3274" s="38"/>
      <c r="BA3274" s="3">
        <f>IF(Q3274&gt;0,RANK(Q3274,(N3274:P3274,Q3274:AE3274)),0)</f>
        <v>0</v>
      </c>
      <c r="BB3274" s="3">
        <f>IF(R3274&gt;0,RANK(R3274,(N3274:P3274,Q3274:AE3274)),0)</f>
        <v>0</v>
      </c>
      <c r="BC3274" s="3">
        <f>IF(S3274&gt;0,RANK(S3274,(N3274:P3274,Q3274:AE3274)),0)</f>
        <v>0</v>
      </c>
      <c r="BD3274" s="3">
        <f>IF(T3274&gt;0,RANK(T3274,(N3274:P3274,Q3274:AE3274)),0)</f>
        <v>0</v>
      </c>
      <c r="BE3274" s="2" t="str">
        <f t="shared" si="1302"/>
        <v>-</v>
      </c>
      <c r="BF3274" s="2" t="str">
        <f t="shared" si="1303"/>
        <v>-</v>
      </c>
      <c r="BG3274" s="2" t="str">
        <f t="shared" si="1304"/>
        <v>-</v>
      </c>
      <c r="BH3274" s="2" t="str">
        <f t="shared" si="1305"/>
        <v>-</v>
      </c>
      <c r="BJ3274" t="s">
        <v>2258</v>
      </c>
      <c r="BK3274" t="s">
        <v>1302</v>
      </c>
      <c r="BL3274">
        <v>1</v>
      </c>
      <c r="BN3274">
        <v>1</v>
      </c>
      <c r="BO3274" s="60">
        <v>2</v>
      </c>
      <c r="BP3274" s="62">
        <v>712</v>
      </c>
      <c r="BQ3274" s="66">
        <f t="shared" si="1306"/>
        <v>2712</v>
      </c>
      <c r="BR3274" s="66">
        <f t="shared" si="1307"/>
        <v>2712</v>
      </c>
      <c r="BS3274" s="3" t="s">
        <v>253</v>
      </c>
    </row>
    <row r="3275" spans="1:71" ht="14" hidden="1" customHeight="1" outlineLevel="1" x14ac:dyDescent="0.2">
      <c r="A3275" t="s">
        <v>350</v>
      </c>
      <c r="B3275" t="s">
        <v>1302</v>
      </c>
      <c r="C3275" s="1">
        <f t="shared" si="1298"/>
        <v>0</v>
      </c>
      <c r="D3275" s="3">
        <f>IF(N3275&gt;0, RANK(N3275,(N3275:P3275,Q3275:AE3275)),0)</f>
        <v>0</v>
      </c>
      <c r="E3275" s="3">
        <f>IF(O3275&gt;0,RANK(O3275,(N3275:P3275,Q3275:AE3275)),0)</f>
        <v>0</v>
      </c>
      <c r="F3275" s="3">
        <f>IF(P3275&gt;0,RANK(P3275,(N3275:P3275,Q3275:AE3275)),0)</f>
        <v>0</v>
      </c>
      <c r="G3275" s="1">
        <f t="shared" si="1308"/>
        <v>0</v>
      </c>
      <c r="H3275" s="2">
        <f t="shared" si="1309"/>
        <v>0</v>
      </c>
      <c r="I3275" s="2"/>
      <c r="J3275" s="2" t="str">
        <f t="shared" si="1299"/>
        <v>-</v>
      </c>
      <c r="K3275" s="2" t="str">
        <f t="shared" si="1300"/>
        <v>-</v>
      </c>
      <c r="L3275" s="2" t="str">
        <f t="shared" si="1301"/>
        <v>-</v>
      </c>
      <c r="M3275" s="2" t="str">
        <f t="shared" si="1310"/>
        <v>-</v>
      </c>
      <c r="N3275" s="38"/>
      <c r="O3275" s="38"/>
      <c r="P3275" s="38"/>
      <c r="Q3275" s="38"/>
      <c r="R3275" s="38"/>
      <c r="S3275" s="38"/>
      <c r="T3275" s="38"/>
      <c r="U3275" s="38"/>
      <c r="V3275" s="38"/>
      <c r="W3275" s="38"/>
      <c r="X3275" s="38"/>
      <c r="Y3275" s="38"/>
      <c r="Z3275" s="38"/>
      <c r="AA3275" s="38"/>
      <c r="AB3275" s="38"/>
      <c r="AC3275" s="38"/>
      <c r="AD3275" s="38"/>
      <c r="AE3275" s="38"/>
      <c r="AF3275" s="38"/>
      <c r="AG3275" s="38"/>
      <c r="AH3275" s="38"/>
      <c r="AI3275" s="38"/>
      <c r="AJ3275" s="38"/>
      <c r="AK3275" s="38"/>
      <c r="AL3275" s="38"/>
      <c r="AM3275" s="38"/>
      <c r="AN3275" s="38"/>
      <c r="AO3275" s="38"/>
      <c r="AP3275" s="38"/>
      <c r="AQ3275" s="38"/>
      <c r="AR3275" s="38"/>
      <c r="AS3275" s="38"/>
      <c r="AT3275" s="38"/>
      <c r="AU3275" s="38"/>
      <c r="AV3275" s="38"/>
      <c r="AW3275" s="38"/>
      <c r="AX3275" s="38"/>
      <c r="AY3275" s="38"/>
      <c r="BA3275" s="3">
        <f>IF(Q3275&gt;0,RANK(Q3275,(N3275:P3275,Q3275:AE3275)),0)</f>
        <v>0</v>
      </c>
      <c r="BB3275" s="3">
        <f>IF(R3275&gt;0,RANK(R3275,(N3275:P3275,Q3275:AE3275)),0)</f>
        <v>0</v>
      </c>
      <c r="BC3275" s="3">
        <f>IF(S3275&gt;0,RANK(S3275,(N3275:P3275,Q3275:AE3275)),0)</f>
        <v>0</v>
      </c>
      <c r="BD3275" s="3">
        <f>IF(T3275&gt;0,RANK(T3275,(N3275:P3275,Q3275:AE3275)),0)</f>
        <v>0</v>
      </c>
      <c r="BE3275" s="2" t="str">
        <f t="shared" si="1302"/>
        <v>-</v>
      </c>
      <c r="BF3275" s="2" t="str">
        <f t="shared" si="1303"/>
        <v>-</v>
      </c>
      <c r="BG3275" s="2" t="str">
        <f t="shared" si="1304"/>
        <v>-</v>
      </c>
      <c r="BH3275" s="2" t="str">
        <f t="shared" si="1305"/>
        <v>-</v>
      </c>
      <c r="BJ3275" t="s">
        <v>350</v>
      </c>
      <c r="BK3275" t="s">
        <v>1302</v>
      </c>
      <c r="BL3275">
        <v>1</v>
      </c>
      <c r="BN3275">
        <v>1</v>
      </c>
      <c r="BO3275" s="60">
        <v>2</v>
      </c>
      <c r="BP3275" s="62">
        <v>713</v>
      </c>
      <c r="BQ3275" s="66">
        <f t="shared" si="1306"/>
        <v>2713</v>
      </c>
      <c r="BR3275" s="66">
        <f t="shared" si="1307"/>
        <v>2713</v>
      </c>
      <c r="BS3275" s="3" t="s">
        <v>253</v>
      </c>
    </row>
    <row r="3276" spans="1:71" ht="14" hidden="1" customHeight="1" outlineLevel="1" x14ac:dyDescent="0.2">
      <c r="A3276" t="s">
        <v>946</v>
      </c>
      <c r="B3276" t="s">
        <v>1302</v>
      </c>
      <c r="C3276" s="1">
        <f t="shared" si="1298"/>
        <v>0</v>
      </c>
      <c r="D3276" s="3">
        <f>IF(N3276&gt;0, RANK(N3276,(N3276:P3276,Q3276:AE3276)),0)</f>
        <v>0</v>
      </c>
      <c r="E3276" s="3">
        <f>IF(O3276&gt;0,RANK(O3276,(N3276:P3276,Q3276:AE3276)),0)</f>
        <v>0</v>
      </c>
      <c r="F3276" s="3">
        <f>IF(P3276&gt;0,RANK(P3276,(N3276:P3276,Q3276:AE3276)),0)</f>
        <v>0</v>
      </c>
      <c r="G3276" s="1">
        <f t="shared" si="1308"/>
        <v>0</v>
      </c>
      <c r="H3276" s="2">
        <f t="shared" si="1309"/>
        <v>0</v>
      </c>
      <c r="I3276" s="2"/>
      <c r="J3276" s="2" t="str">
        <f t="shared" si="1299"/>
        <v>-</v>
      </c>
      <c r="K3276" s="2" t="str">
        <f t="shared" si="1300"/>
        <v>-</v>
      </c>
      <c r="L3276" s="2" t="str">
        <f t="shared" si="1301"/>
        <v>-</v>
      </c>
      <c r="M3276" s="2" t="str">
        <f t="shared" si="1310"/>
        <v>-</v>
      </c>
      <c r="N3276" s="38"/>
      <c r="O3276" s="38"/>
      <c r="P3276" s="38"/>
      <c r="Q3276" s="38"/>
      <c r="R3276" s="38"/>
      <c r="S3276" s="38"/>
      <c r="T3276" s="38"/>
      <c r="U3276" s="38"/>
      <c r="V3276" s="38"/>
      <c r="W3276" s="38"/>
      <c r="X3276" s="38"/>
      <c r="Y3276" s="38"/>
      <c r="Z3276" s="38"/>
      <c r="AA3276" s="38"/>
      <c r="AB3276" s="38"/>
      <c r="AC3276" s="38"/>
      <c r="AD3276" s="38"/>
      <c r="AE3276" s="38"/>
      <c r="AF3276" s="38"/>
      <c r="AG3276" s="38"/>
      <c r="AH3276" s="38"/>
      <c r="AI3276" s="38"/>
      <c r="AJ3276" s="38"/>
      <c r="AK3276" s="38"/>
      <c r="AL3276" s="38"/>
      <c r="AM3276" s="38"/>
      <c r="AN3276" s="38"/>
      <c r="AO3276" s="38"/>
      <c r="AP3276" s="38"/>
      <c r="AQ3276" s="38"/>
      <c r="AR3276" s="38"/>
      <c r="AS3276" s="38"/>
      <c r="AT3276" s="38"/>
      <c r="AU3276" s="38"/>
      <c r="AV3276" s="38"/>
      <c r="AW3276" s="38"/>
      <c r="AX3276" s="38"/>
      <c r="AY3276" s="38"/>
      <c r="BA3276" s="3">
        <f>IF(Q3276&gt;0,RANK(Q3276,(N3276:P3276,Q3276:AE3276)),0)</f>
        <v>0</v>
      </c>
      <c r="BB3276" s="3">
        <f>IF(R3276&gt;0,RANK(R3276,(N3276:P3276,Q3276:AE3276)),0)</f>
        <v>0</v>
      </c>
      <c r="BC3276" s="3">
        <f>IF(S3276&gt;0,RANK(S3276,(N3276:P3276,Q3276:AE3276)),0)</f>
        <v>0</v>
      </c>
      <c r="BD3276" s="3">
        <f>IF(T3276&gt;0,RANK(T3276,(N3276:P3276,Q3276:AE3276)),0)</f>
        <v>0</v>
      </c>
      <c r="BE3276" s="2" t="str">
        <f t="shared" si="1302"/>
        <v>-</v>
      </c>
      <c r="BF3276" s="2" t="str">
        <f t="shared" si="1303"/>
        <v>-</v>
      </c>
      <c r="BG3276" s="2" t="str">
        <f t="shared" si="1304"/>
        <v>-</v>
      </c>
      <c r="BH3276" s="2" t="str">
        <f t="shared" si="1305"/>
        <v>-</v>
      </c>
      <c r="BJ3276" t="s">
        <v>946</v>
      </c>
      <c r="BK3276" t="s">
        <v>1302</v>
      </c>
      <c r="BL3276">
        <v>1</v>
      </c>
      <c r="BN3276">
        <v>1</v>
      </c>
      <c r="BO3276" s="60">
        <v>2</v>
      </c>
      <c r="BP3276" s="62">
        <v>714</v>
      </c>
      <c r="BQ3276" s="66">
        <f t="shared" si="1306"/>
        <v>2714</v>
      </c>
      <c r="BR3276" s="66">
        <f t="shared" si="1307"/>
        <v>2714</v>
      </c>
      <c r="BS3276" s="3" t="s">
        <v>253</v>
      </c>
    </row>
    <row r="3277" spans="1:71" ht="14" hidden="1" customHeight="1" outlineLevel="1" x14ac:dyDescent="0.2">
      <c r="A3277" t="s">
        <v>421</v>
      </c>
      <c r="B3277" t="s">
        <v>1302</v>
      </c>
      <c r="C3277" s="1">
        <f t="shared" si="1298"/>
        <v>0</v>
      </c>
      <c r="D3277" s="3">
        <f>IF(N3277&gt;0, RANK(N3277,(N3277:P3277,Q3277:AE3277)),0)</f>
        <v>0</v>
      </c>
      <c r="E3277" s="3">
        <f>IF(O3277&gt;0,RANK(O3277,(N3277:P3277,Q3277:AE3277)),0)</f>
        <v>0</v>
      </c>
      <c r="F3277" s="3">
        <f>IF(P3277&gt;0,RANK(P3277,(N3277:P3277,Q3277:AE3277)),0)</f>
        <v>0</v>
      </c>
      <c r="G3277" s="1">
        <f t="shared" si="1308"/>
        <v>0</v>
      </c>
      <c r="H3277" s="2">
        <f t="shared" si="1309"/>
        <v>0</v>
      </c>
      <c r="I3277" s="2"/>
      <c r="J3277" s="2" t="str">
        <f t="shared" si="1299"/>
        <v>-</v>
      </c>
      <c r="K3277" s="2" t="str">
        <f t="shared" si="1300"/>
        <v>-</v>
      </c>
      <c r="L3277" s="2" t="str">
        <f t="shared" si="1301"/>
        <v>-</v>
      </c>
      <c r="M3277" s="2" t="str">
        <f t="shared" si="1310"/>
        <v>-</v>
      </c>
      <c r="N3277" s="38"/>
      <c r="O3277" s="38"/>
      <c r="P3277" s="38"/>
      <c r="Q3277" s="38"/>
      <c r="R3277" s="38"/>
      <c r="S3277" s="38"/>
      <c r="T3277" s="38"/>
      <c r="U3277" s="38"/>
      <c r="V3277" s="38"/>
      <c r="W3277" s="38"/>
      <c r="X3277" s="38"/>
      <c r="Y3277" s="38"/>
      <c r="Z3277" s="38"/>
      <c r="AA3277" s="38"/>
      <c r="AB3277" s="38"/>
      <c r="AC3277" s="38"/>
      <c r="AD3277" s="38"/>
      <c r="AE3277" s="38"/>
      <c r="AF3277" s="38"/>
      <c r="AG3277" s="38"/>
      <c r="AH3277" s="38"/>
      <c r="AI3277" s="38"/>
      <c r="AJ3277" s="38"/>
      <c r="AK3277" s="38"/>
      <c r="AL3277" s="38"/>
      <c r="AM3277" s="38"/>
      <c r="AN3277" s="38"/>
      <c r="AO3277" s="38"/>
      <c r="AP3277" s="38"/>
      <c r="AQ3277" s="38"/>
      <c r="AR3277" s="38"/>
      <c r="AS3277" s="38"/>
      <c r="AT3277" s="38"/>
      <c r="AU3277" s="38"/>
      <c r="AV3277" s="38"/>
      <c r="AW3277" s="38"/>
      <c r="AX3277" s="38"/>
      <c r="AY3277" s="38"/>
      <c r="BA3277" s="3">
        <f>IF(Q3277&gt;0,RANK(Q3277,(N3277:P3277,Q3277:AE3277)),0)</f>
        <v>0</v>
      </c>
      <c r="BB3277" s="3">
        <f>IF(R3277&gt;0,RANK(R3277,(N3277:P3277,Q3277:AE3277)),0)</f>
        <v>0</v>
      </c>
      <c r="BC3277" s="3">
        <f>IF(S3277&gt;0,RANK(S3277,(N3277:P3277,Q3277:AE3277)),0)</f>
        <v>0</v>
      </c>
      <c r="BD3277" s="3">
        <f>IF(T3277&gt;0,RANK(T3277,(N3277:P3277,Q3277:AE3277)),0)</f>
        <v>0</v>
      </c>
      <c r="BE3277" s="2" t="str">
        <f t="shared" si="1302"/>
        <v>-</v>
      </c>
      <c r="BF3277" s="2" t="str">
        <f t="shared" si="1303"/>
        <v>-</v>
      </c>
      <c r="BG3277" s="2" t="str">
        <f t="shared" si="1304"/>
        <v>-</v>
      </c>
      <c r="BH3277" s="2" t="str">
        <f t="shared" si="1305"/>
        <v>-</v>
      </c>
      <c r="BJ3277" t="s">
        <v>421</v>
      </c>
      <c r="BK3277" t="s">
        <v>1302</v>
      </c>
      <c r="BL3277">
        <v>1</v>
      </c>
      <c r="BN3277">
        <v>1</v>
      </c>
      <c r="BO3277" s="60">
        <v>2</v>
      </c>
      <c r="BP3277" s="62">
        <v>715</v>
      </c>
      <c r="BQ3277" s="66">
        <f t="shared" si="1306"/>
        <v>2715</v>
      </c>
      <c r="BR3277" s="66">
        <f t="shared" si="1307"/>
        <v>2715</v>
      </c>
      <c r="BS3277" s="3" t="s">
        <v>253</v>
      </c>
    </row>
    <row r="3278" spans="1:71" ht="14" hidden="1" customHeight="1" outlineLevel="1" x14ac:dyDescent="0.2">
      <c r="A3278" t="s">
        <v>1534</v>
      </c>
      <c r="B3278" t="s">
        <v>1302</v>
      </c>
      <c r="C3278" s="1">
        <f t="shared" si="1298"/>
        <v>0</v>
      </c>
      <c r="D3278" s="3">
        <f>IF(N3278&gt;0, RANK(N3278,(N3278:P3278,Q3278:AE3278)),0)</f>
        <v>0</v>
      </c>
      <c r="E3278" s="3">
        <f>IF(O3278&gt;0,RANK(O3278,(N3278:P3278,Q3278:AE3278)),0)</f>
        <v>0</v>
      </c>
      <c r="F3278" s="3">
        <f>IF(P3278&gt;0,RANK(P3278,(N3278:P3278,Q3278:AE3278)),0)</f>
        <v>0</v>
      </c>
      <c r="G3278" s="1">
        <f t="shared" si="1308"/>
        <v>0</v>
      </c>
      <c r="H3278" s="2">
        <f t="shared" si="1309"/>
        <v>0</v>
      </c>
      <c r="I3278" s="2"/>
      <c r="J3278" s="2" t="str">
        <f t="shared" si="1299"/>
        <v>-</v>
      </c>
      <c r="K3278" s="2" t="str">
        <f t="shared" si="1300"/>
        <v>-</v>
      </c>
      <c r="L3278" s="2" t="str">
        <f t="shared" si="1301"/>
        <v>-</v>
      </c>
      <c r="M3278" s="2" t="str">
        <f t="shared" si="1310"/>
        <v>-</v>
      </c>
      <c r="N3278" s="38"/>
      <c r="O3278" s="38"/>
      <c r="P3278" s="38"/>
      <c r="Q3278" s="38"/>
      <c r="R3278" s="38"/>
      <c r="S3278" s="38"/>
      <c r="T3278" s="38"/>
      <c r="U3278" s="38"/>
      <c r="V3278" s="38"/>
      <c r="W3278" s="38"/>
      <c r="X3278" s="38"/>
      <c r="Y3278" s="38"/>
      <c r="Z3278" s="38"/>
      <c r="AA3278" s="38"/>
      <c r="AB3278" s="38"/>
      <c r="AC3278" s="38"/>
      <c r="AD3278" s="38"/>
      <c r="AE3278" s="38"/>
      <c r="AF3278" s="38"/>
      <c r="AG3278" s="38"/>
      <c r="AH3278" s="38"/>
      <c r="AI3278" s="38"/>
      <c r="AJ3278" s="38"/>
      <c r="AK3278" s="38"/>
      <c r="AL3278" s="38"/>
      <c r="AM3278" s="38"/>
      <c r="AN3278" s="38"/>
      <c r="AO3278" s="38"/>
      <c r="AP3278" s="38"/>
      <c r="AQ3278" s="38"/>
      <c r="AR3278" s="38"/>
      <c r="AS3278" s="38"/>
      <c r="AT3278" s="38"/>
      <c r="AU3278" s="38"/>
      <c r="AV3278" s="38"/>
      <c r="AW3278" s="38"/>
      <c r="AX3278" s="38"/>
      <c r="AY3278" s="38"/>
      <c r="BA3278" s="3">
        <f>IF(Q3278&gt;0,RANK(Q3278,(N3278:P3278,Q3278:AE3278)),0)</f>
        <v>0</v>
      </c>
      <c r="BB3278" s="3">
        <f>IF(R3278&gt;0,RANK(R3278,(N3278:P3278,Q3278:AE3278)),0)</f>
        <v>0</v>
      </c>
      <c r="BC3278" s="3">
        <f>IF(S3278&gt;0,RANK(S3278,(N3278:P3278,Q3278:AE3278)),0)</f>
        <v>0</v>
      </c>
      <c r="BD3278" s="3">
        <f>IF(T3278&gt;0,RANK(T3278,(N3278:P3278,Q3278:AE3278)),0)</f>
        <v>0</v>
      </c>
      <c r="BE3278" s="2" t="str">
        <f t="shared" si="1302"/>
        <v>-</v>
      </c>
      <c r="BF3278" s="2" t="str">
        <f t="shared" si="1303"/>
        <v>-</v>
      </c>
      <c r="BG3278" s="2" t="str">
        <f t="shared" si="1304"/>
        <v>-</v>
      </c>
      <c r="BH3278" s="2" t="str">
        <f t="shared" si="1305"/>
        <v>-</v>
      </c>
      <c r="BJ3278" t="s">
        <v>1534</v>
      </c>
      <c r="BK3278" t="s">
        <v>1302</v>
      </c>
      <c r="BL3278">
        <v>1</v>
      </c>
      <c r="BN3278">
        <v>1</v>
      </c>
      <c r="BO3278" s="60">
        <v>2</v>
      </c>
      <c r="BP3278" s="62">
        <v>716</v>
      </c>
      <c r="BQ3278" s="66">
        <f t="shared" si="1306"/>
        <v>2716</v>
      </c>
      <c r="BR3278" s="66">
        <f t="shared" si="1307"/>
        <v>2716</v>
      </c>
      <c r="BS3278" s="3" t="s">
        <v>253</v>
      </c>
    </row>
    <row r="3279" spans="1:71" ht="14" hidden="1" customHeight="1" outlineLevel="1" x14ac:dyDescent="0.2">
      <c r="A3279" t="s">
        <v>1917</v>
      </c>
      <c r="B3279" t="s">
        <v>1302</v>
      </c>
      <c r="C3279" s="1">
        <f t="shared" si="1298"/>
        <v>0</v>
      </c>
      <c r="D3279" s="3">
        <f>IF(N3279&gt;0, RANK(N3279,(N3279:P3279,Q3279:AE3279)),0)</f>
        <v>0</v>
      </c>
      <c r="E3279" s="3">
        <f>IF(O3279&gt;0,RANK(O3279,(N3279:P3279,Q3279:AE3279)),0)</f>
        <v>0</v>
      </c>
      <c r="F3279" s="3">
        <f>IF(P3279&gt;0,RANK(P3279,(N3279:P3279,Q3279:AE3279)),0)</f>
        <v>0</v>
      </c>
      <c r="G3279" s="1">
        <f t="shared" si="1308"/>
        <v>0</v>
      </c>
      <c r="H3279" s="2">
        <f t="shared" si="1309"/>
        <v>0</v>
      </c>
      <c r="I3279" s="2"/>
      <c r="J3279" s="2" t="str">
        <f t="shared" si="1299"/>
        <v>-</v>
      </c>
      <c r="K3279" s="2" t="str">
        <f t="shared" si="1300"/>
        <v>-</v>
      </c>
      <c r="L3279" s="2" t="str">
        <f t="shared" si="1301"/>
        <v>-</v>
      </c>
      <c r="M3279" s="2" t="str">
        <f t="shared" si="1310"/>
        <v>-</v>
      </c>
      <c r="N3279" s="38"/>
      <c r="O3279" s="38"/>
      <c r="P3279" s="38"/>
      <c r="Q3279" s="38"/>
      <c r="R3279" s="38"/>
      <c r="S3279" s="38"/>
      <c r="T3279" s="38"/>
      <c r="U3279" s="38"/>
      <c r="V3279" s="38"/>
      <c r="W3279" s="38"/>
      <c r="X3279" s="38"/>
      <c r="Y3279" s="38"/>
      <c r="Z3279" s="38"/>
      <c r="AA3279" s="38"/>
      <c r="AB3279" s="38"/>
      <c r="AC3279" s="38"/>
      <c r="AD3279" s="38"/>
      <c r="AE3279" s="38"/>
      <c r="AF3279" s="38"/>
      <c r="AG3279" s="38"/>
      <c r="AH3279" s="38"/>
      <c r="AI3279" s="38"/>
      <c r="AJ3279" s="38"/>
      <c r="AK3279" s="38"/>
      <c r="AL3279" s="38"/>
      <c r="AM3279" s="38"/>
      <c r="AN3279" s="38"/>
      <c r="AO3279" s="38"/>
      <c r="AP3279" s="38"/>
      <c r="AQ3279" s="38"/>
      <c r="AR3279" s="38"/>
      <c r="AS3279" s="38"/>
      <c r="AT3279" s="38"/>
      <c r="AU3279" s="38"/>
      <c r="AV3279" s="38"/>
      <c r="AW3279" s="38"/>
      <c r="AX3279" s="38"/>
      <c r="AY3279" s="38"/>
      <c r="BA3279" s="3">
        <f>IF(Q3279&gt;0,RANK(Q3279,(N3279:P3279,Q3279:AE3279)),0)</f>
        <v>0</v>
      </c>
      <c r="BB3279" s="3">
        <f>IF(R3279&gt;0,RANK(R3279,(N3279:P3279,Q3279:AE3279)),0)</f>
        <v>0</v>
      </c>
      <c r="BC3279" s="3">
        <f>IF(S3279&gt;0,RANK(S3279,(N3279:P3279,Q3279:AE3279)),0)</f>
        <v>0</v>
      </c>
      <c r="BD3279" s="3">
        <f>IF(T3279&gt;0,RANK(T3279,(N3279:P3279,Q3279:AE3279)),0)</f>
        <v>0</v>
      </c>
      <c r="BE3279" s="2" t="str">
        <f t="shared" si="1302"/>
        <v>-</v>
      </c>
      <c r="BF3279" s="2" t="str">
        <f t="shared" si="1303"/>
        <v>-</v>
      </c>
      <c r="BG3279" s="2" t="str">
        <f t="shared" si="1304"/>
        <v>-</v>
      </c>
      <c r="BH3279" s="2" t="str">
        <f t="shared" si="1305"/>
        <v>-</v>
      </c>
      <c r="BJ3279" t="s">
        <v>1917</v>
      </c>
      <c r="BK3279" t="s">
        <v>1302</v>
      </c>
      <c r="BL3279">
        <v>1</v>
      </c>
      <c r="BN3279">
        <v>1</v>
      </c>
      <c r="BO3279" s="60">
        <v>2</v>
      </c>
      <c r="BP3279" s="62">
        <v>717</v>
      </c>
      <c r="BQ3279" s="66">
        <f t="shared" si="1306"/>
        <v>2717</v>
      </c>
      <c r="BR3279" s="66">
        <f t="shared" si="1307"/>
        <v>2717</v>
      </c>
      <c r="BS3279" s="3" t="s">
        <v>253</v>
      </c>
    </row>
    <row r="3280" spans="1:71" ht="14" hidden="1" customHeight="1" outlineLevel="1" x14ac:dyDescent="0.2">
      <c r="A3280" t="s">
        <v>2204</v>
      </c>
      <c r="B3280" t="s">
        <v>1302</v>
      </c>
      <c r="C3280" s="1">
        <f t="shared" si="1298"/>
        <v>0</v>
      </c>
      <c r="D3280" s="3">
        <f>IF(N3280&gt;0, RANK(N3280,(N3280:P3280,Q3280:AE3280)),0)</f>
        <v>0</v>
      </c>
      <c r="E3280" s="3">
        <f>IF(O3280&gt;0,RANK(O3280,(N3280:P3280,Q3280:AE3280)),0)</f>
        <v>0</v>
      </c>
      <c r="F3280" s="3">
        <f>IF(P3280&gt;0,RANK(P3280,(N3280:P3280,Q3280:AE3280)),0)</f>
        <v>0</v>
      </c>
      <c r="G3280" s="1">
        <f t="shared" si="1308"/>
        <v>0</v>
      </c>
      <c r="H3280" s="2">
        <f t="shared" si="1309"/>
        <v>0</v>
      </c>
      <c r="I3280" s="2"/>
      <c r="J3280" s="2" t="str">
        <f t="shared" si="1299"/>
        <v>-</v>
      </c>
      <c r="K3280" s="2" t="str">
        <f t="shared" si="1300"/>
        <v>-</v>
      </c>
      <c r="L3280" s="2" t="str">
        <f t="shared" si="1301"/>
        <v>-</v>
      </c>
      <c r="M3280" s="2" t="str">
        <f t="shared" si="1310"/>
        <v>-</v>
      </c>
      <c r="N3280" s="38"/>
      <c r="O3280" s="38"/>
      <c r="P3280" s="38"/>
      <c r="Q3280" s="38"/>
      <c r="R3280" s="38"/>
      <c r="S3280" s="38"/>
      <c r="T3280" s="38"/>
      <c r="U3280" s="38"/>
      <c r="V3280" s="38"/>
      <c r="W3280" s="38"/>
      <c r="X3280" s="38"/>
      <c r="Y3280" s="38"/>
      <c r="Z3280" s="38"/>
      <c r="AA3280" s="38"/>
      <c r="AB3280" s="38"/>
      <c r="AC3280" s="38"/>
      <c r="AD3280" s="38"/>
      <c r="AE3280" s="38"/>
      <c r="AF3280" s="38"/>
      <c r="AG3280" s="38"/>
      <c r="AH3280" s="38"/>
      <c r="AI3280" s="38"/>
      <c r="AJ3280" s="38"/>
      <c r="AK3280" s="38"/>
      <c r="AL3280" s="38"/>
      <c r="AM3280" s="38"/>
      <c r="AN3280" s="38"/>
      <c r="AO3280" s="38"/>
      <c r="AP3280" s="38"/>
      <c r="AQ3280" s="38"/>
      <c r="AR3280" s="38"/>
      <c r="AS3280" s="38"/>
      <c r="AT3280" s="38"/>
      <c r="AU3280" s="38"/>
      <c r="AV3280" s="38"/>
      <c r="AW3280" s="38"/>
      <c r="AX3280" s="38"/>
      <c r="AY3280" s="38"/>
      <c r="BA3280" s="3">
        <f>IF(Q3280&gt;0,RANK(Q3280,(N3280:P3280,Q3280:AE3280)),0)</f>
        <v>0</v>
      </c>
      <c r="BB3280" s="3">
        <f>IF(R3280&gt;0,RANK(R3280,(N3280:P3280,Q3280:AE3280)),0)</f>
        <v>0</v>
      </c>
      <c r="BC3280" s="3">
        <f>IF(S3280&gt;0,RANK(S3280,(N3280:P3280,Q3280:AE3280)),0)</f>
        <v>0</v>
      </c>
      <c r="BD3280" s="3">
        <f>IF(T3280&gt;0,RANK(T3280,(N3280:P3280,Q3280:AE3280)),0)</f>
        <v>0</v>
      </c>
      <c r="BE3280" s="2" t="str">
        <f t="shared" si="1302"/>
        <v>-</v>
      </c>
      <c r="BF3280" s="2" t="str">
        <f t="shared" si="1303"/>
        <v>-</v>
      </c>
      <c r="BG3280" s="2" t="str">
        <f t="shared" si="1304"/>
        <v>-</v>
      </c>
      <c r="BH3280" s="2" t="str">
        <f t="shared" si="1305"/>
        <v>-</v>
      </c>
      <c r="BJ3280" t="s">
        <v>2204</v>
      </c>
      <c r="BK3280" t="s">
        <v>1302</v>
      </c>
      <c r="BL3280">
        <v>1</v>
      </c>
      <c r="BN3280">
        <v>1</v>
      </c>
      <c r="BO3280" s="60">
        <v>2</v>
      </c>
      <c r="BP3280" s="62">
        <v>718</v>
      </c>
      <c r="BQ3280" s="66">
        <f t="shared" si="1306"/>
        <v>2718</v>
      </c>
      <c r="BR3280" s="66">
        <f t="shared" si="1307"/>
        <v>2718</v>
      </c>
      <c r="BS3280" s="3" t="s">
        <v>253</v>
      </c>
    </row>
    <row r="3281" spans="1:71" ht="14" hidden="1" customHeight="1" outlineLevel="1" x14ac:dyDescent="0.2">
      <c r="A3281" t="s">
        <v>1036</v>
      </c>
      <c r="B3281" t="s">
        <v>1302</v>
      </c>
      <c r="C3281" s="1">
        <f t="shared" si="1298"/>
        <v>0</v>
      </c>
      <c r="D3281" s="3">
        <f>IF(N3281&gt;0, RANK(N3281,(N3281:P3281,Q3281:AE3281)),0)</f>
        <v>0</v>
      </c>
      <c r="E3281" s="3">
        <f>IF(O3281&gt;0,RANK(O3281,(N3281:P3281,Q3281:AE3281)),0)</f>
        <v>0</v>
      </c>
      <c r="F3281" s="3">
        <f>IF(P3281&gt;0,RANK(P3281,(N3281:P3281,Q3281:AE3281)),0)</f>
        <v>0</v>
      </c>
      <c r="G3281" s="1">
        <f t="shared" si="1308"/>
        <v>0</v>
      </c>
      <c r="H3281" s="2">
        <f t="shared" si="1309"/>
        <v>0</v>
      </c>
      <c r="I3281" s="2"/>
      <c r="J3281" s="2" t="str">
        <f t="shared" si="1299"/>
        <v>-</v>
      </c>
      <c r="K3281" s="2" t="str">
        <f t="shared" si="1300"/>
        <v>-</v>
      </c>
      <c r="L3281" s="2" t="str">
        <f t="shared" si="1301"/>
        <v>-</v>
      </c>
      <c r="M3281" s="2" t="str">
        <f t="shared" si="1310"/>
        <v>-</v>
      </c>
      <c r="N3281" s="38"/>
      <c r="O3281" s="38"/>
      <c r="P3281" s="38"/>
      <c r="Q3281" s="38"/>
      <c r="R3281" s="38"/>
      <c r="S3281" s="38"/>
      <c r="T3281" s="38"/>
      <c r="U3281" s="38"/>
      <c r="V3281" s="38"/>
      <c r="W3281" s="38"/>
      <c r="X3281" s="38"/>
      <c r="Y3281" s="38"/>
      <c r="Z3281" s="38"/>
      <c r="AA3281" s="38"/>
      <c r="AB3281" s="38"/>
      <c r="AC3281" s="38"/>
      <c r="AD3281" s="38"/>
      <c r="AE3281" s="38"/>
      <c r="AF3281" s="38"/>
      <c r="AG3281" s="38"/>
      <c r="AH3281" s="38"/>
      <c r="AI3281" s="38"/>
      <c r="AJ3281" s="38"/>
      <c r="AK3281" s="38"/>
      <c r="AL3281" s="38"/>
      <c r="AM3281" s="38"/>
      <c r="AN3281" s="38"/>
      <c r="AO3281" s="38"/>
      <c r="AP3281" s="38"/>
      <c r="AQ3281" s="38"/>
      <c r="AR3281" s="38"/>
      <c r="AS3281" s="38"/>
      <c r="AT3281" s="38"/>
      <c r="AU3281" s="38"/>
      <c r="AV3281" s="38"/>
      <c r="AW3281" s="38"/>
      <c r="AX3281" s="38"/>
      <c r="AY3281" s="38"/>
      <c r="BA3281" s="3">
        <f>IF(Q3281&gt;0,RANK(Q3281,(N3281:P3281,Q3281:AE3281)),0)</f>
        <v>0</v>
      </c>
      <c r="BB3281" s="3">
        <f>IF(R3281&gt;0,RANK(R3281,(N3281:P3281,Q3281:AE3281)),0)</f>
        <v>0</v>
      </c>
      <c r="BC3281" s="3">
        <f>IF(S3281&gt;0,RANK(S3281,(N3281:P3281,Q3281:AE3281)),0)</f>
        <v>0</v>
      </c>
      <c r="BD3281" s="3">
        <f>IF(T3281&gt;0,RANK(T3281,(N3281:P3281,Q3281:AE3281)),0)</f>
        <v>0</v>
      </c>
      <c r="BE3281" s="2" t="str">
        <f t="shared" si="1302"/>
        <v>-</v>
      </c>
      <c r="BF3281" s="2" t="str">
        <f t="shared" si="1303"/>
        <v>-</v>
      </c>
      <c r="BG3281" s="2" t="str">
        <f t="shared" si="1304"/>
        <v>-</v>
      </c>
      <c r="BH3281" s="2" t="str">
        <f t="shared" si="1305"/>
        <v>-</v>
      </c>
      <c r="BJ3281" t="s">
        <v>1036</v>
      </c>
      <c r="BK3281" t="s">
        <v>1302</v>
      </c>
      <c r="BL3281">
        <v>1</v>
      </c>
      <c r="BN3281">
        <v>1</v>
      </c>
      <c r="BO3281" s="60">
        <v>2</v>
      </c>
      <c r="BP3281" s="62">
        <v>719</v>
      </c>
      <c r="BQ3281" s="66">
        <f t="shared" si="1306"/>
        <v>2719</v>
      </c>
      <c r="BR3281" s="66">
        <f t="shared" si="1307"/>
        <v>2719</v>
      </c>
      <c r="BS3281" s="3" t="s">
        <v>253</v>
      </c>
    </row>
    <row r="3282" spans="1:71" ht="14" hidden="1" customHeight="1" outlineLevel="1" x14ac:dyDescent="0.2">
      <c r="A3282" t="s">
        <v>3122</v>
      </c>
      <c r="B3282" t="s">
        <v>1302</v>
      </c>
      <c r="C3282" s="1">
        <f t="shared" si="1298"/>
        <v>0</v>
      </c>
      <c r="D3282" s="3">
        <f>IF(N3282&gt;0, RANK(N3282,(N3282:P3282,Q3282:AE3282)),0)</f>
        <v>0</v>
      </c>
      <c r="E3282" s="3">
        <f>IF(O3282&gt;0,RANK(O3282,(N3282:P3282,Q3282:AE3282)),0)</f>
        <v>0</v>
      </c>
      <c r="F3282" s="3">
        <f>IF(P3282&gt;0,RANK(P3282,(N3282:P3282,Q3282:AE3282)),0)</f>
        <v>0</v>
      </c>
      <c r="G3282" s="1">
        <f t="shared" si="1308"/>
        <v>0</v>
      </c>
      <c r="H3282" s="2">
        <f t="shared" si="1309"/>
        <v>0</v>
      </c>
      <c r="I3282" s="2"/>
      <c r="J3282" s="2" t="str">
        <f t="shared" si="1299"/>
        <v>-</v>
      </c>
      <c r="K3282" s="2" t="str">
        <f t="shared" si="1300"/>
        <v>-</v>
      </c>
      <c r="L3282" s="2" t="str">
        <f t="shared" si="1301"/>
        <v>-</v>
      </c>
      <c r="M3282" s="2" t="str">
        <f t="shared" si="1310"/>
        <v>-</v>
      </c>
      <c r="N3282" s="38"/>
      <c r="O3282" s="38"/>
      <c r="P3282" s="38"/>
      <c r="Q3282" s="38"/>
      <c r="R3282" s="38"/>
      <c r="S3282" s="38"/>
      <c r="T3282" s="38"/>
      <c r="U3282" s="38"/>
      <c r="V3282" s="38"/>
      <c r="W3282" s="38"/>
      <c r="X3282" s="38"/>
      <c r="Y3282" s="38"/>
      <c r="Z3282" s="38"/>
      <c r="AA3282" s="38"/>
      <c r="AB3282" s="38"/>
      <c r="AC3282" s="38"/>
      <c r="AD3282" s="38"/>
      <c r="AE3282" s="38"/>
      <c r="AF3282" s="38"/>
      <c r="AG3282" s="38"/>
      <c r="AH3282" s="38"/>
      <c r="AI3282" s="38"/>
      <c r="AJ3282" s="38"/>
      <c r="AK3282" s="38"/>
      <c r="AL3282" s="38"/>
      <c r="AM3282" s="38"/>
      <c r="AN3282" s="38"/>
      <c r="AO3282" s="38"/>
      <c r="AP3282" s="38"/>
      <c r="AQ3282" s="38"/>
      <c r="AR3282" s="38"/>
      <c r="AS3282" s="38"/>
      <c r="AT3282" s="38"/>
      <c r="AU3282" s="38"/>
      <c r="AV3282" s="38"/>
      <c r="AW3282" s="38"/>
      <c r="AX3282" s="38"/>
      <c r="AY3282" s="38"/>
      <c r="BA3282" s="3">
        <f>IF(Q3282&gt;0,RANK(Q3282,(N3282:P3282,Q3282:AE3282)),0)</f>
        <v>0</v>
      </c>
      <c r="BB3282" s="3">
        <f>IF(R3282&gt;0,RANK(R3282,(N3282:P3282,Q3282:AE3282)),0)</f>
        <v>0</v>
      </c>
      <c r="BC3282" s="3">
        <f>IF(S3282&gt;0,RANK(S3282,(N3282:P3282,Q3282:AE3282)),0)</f>
        <v>0</v>
      </c>
      <c r="BD3282" s="3">
        <f>IF(T3282&gt;0,RANK(T3282,(N3282:P3282,Q3282:AE3282)),0)</f>
        <v>0</v>
      </c>
      <c r="BE3282" s="2" t="str">
        <f t="shared" si="1302"/>
        <v>-</v>
      </c>
      <c r="BF3282" s="2" t="str">
        <f t="shared" si="1303"/>
        <v>-</v>
      </c>
      <c r="BG3282" s="2" t="str">
        <f t="shared" si="1304"/>
        <v>-</v>
      </c>
      <c r="BH3282" s="2" t="str">
        <f t="shared" si="1305"/>
        <v>-</v>
      </c>
      <c r="BJ3282" t="s">
        <v>3122</v>
      </c>
      <c r="BK3282" t="s">
        <v>1302</v>
      </c>
      <c r="BL3282">
        <v>1</v>
      </c>
      <c r="BN3282">
        <v>1</v>
      </c>
      <c r="BO3282" s="60">
        <v>2</v>
      </c>
      <c r="BP3282" s="62">
        <v>720</v>
      </c>
      <c r="BQ3282" s="66">
        <f t="shared" si="1306"/>
        <v>2720</v>
      </c>
      <c r="BR3282" s="66">
        <f t="shared" si="1307"/>
        <v>2720</v>
      </c>
      <c r="BS3282" s="3" t="s">
        <v>253</v>
      </c>
    </row>
    <row r="3283" spans="1:71" ht="14" hidden="1" customHeight="1" outlineLevel="1" x14ac:dyDescent="0.2">
      <c r="A3283" t="s">
        <v>292</v>
      </c>
      <c r="B3283" t="s">
        <v>1302</v>
      </c>
      <c r="C3283" s="1">
        <f t="shared" si="1298"/>
        <v>0</v>
      </c>
      <c r="D3283" s="3">
        <f>IF(N3283&gt;0, RANK(N3283,(N3283:P3283,Q3283:AE3283)),0)</f>
        <v>0</v>
      </c>
      <c r="E3283" s="3">
        <f>IF(O3283&gt;0,RANK(O3283,(N3283:P3283,Q3283:AE3283)),0)</f>
        <v>0</v>
      </c>
      <c r="F3283" s="3">
        <f>IF(P3283&gt;0,RANK(P3283,(N3283:P3283,Q3283:AE3283)),0)</f>
        <v>0</v>
      </c>
      <c r="G3283" s="1">
        <f t="shared" si="1308"/>
        <v>0</v>
      </c>
      <c r="H3283" s="2">
        <f t="shared" si="1309"/>
        <v>0</v>
      </c>
      <c r="I3283" s="2"/>
      <c r="J3283" s="2" t="str">
        <f t="shared" si="1299"/>
        <v>-</v>
      </c>
      <c r="K3283" s="2" t="str">
        <f t="shared" si="1300"/>
        <v>-</v>
      </c>
      <c r="L3283" s="2" t="str">
        <f t="shared" si="1301"/>
        <v>-</v>
      </c>
      <c r="M3283" s="2" t="str">
        <f t="shared" si="1310"/>
        <v>-</v>
      </c>
      <c r="N3283" s="38"/>
      <c r="O3283" s="38"/>
      <c r="P3283" s="38"/>
      <c r="Q3283" s="38"/>
      <c r="R3283" s="38"/>
      <c r="S3283" s="38"/>
      <c r="T3283" s="38"/>
      <c r="U3283" s="38"/>
      <c r="V3283" s="38"/>
      <c r="W3283" s="38"/>
      <c r="X3283" s="38"/>
      <c r="Y3283" s="38"/>
      <c r="Z3283" s="38"/>
      <c r="AA3283" s="38"/>
      <c r="AB3283" s="38"/>
      <c r="AC3283" s="38"/>
      <c r="AD3283" s="38"/>
      <c r="AE3283" s="38"/>
      <c r="AF3283" s="38"/>
      <c r="AG3283" s="38"/>
      <c r="AH3283" s="38"/>
      <c r="AI3283" s="38"/>
      <c r="AJ3283" s="38"/>
      <c r="AK3283" s="38"/>
      <c r="AL3283" s="38"/>
      <c r="AM3283" s="38"/>
      <c r="AN3283" s="38"/>
      <c r="AO3283" s="38"/>
      <c r="AP3283" s="38"/>
      <c r="AQ3283" s="38"/>
      <c r="AR3283" s="38"/>
      <c r="AS3283" s="38"/>
      <c r="AT3283" s="38"/>
      <c r="AU3283" s="38"/>
      <c r="AV3283" s="38"/>
      <c r="AW3283" s="38"/>
      <c r="AX3283" s="38"/>
      <c r="AY3283" s="38"/>
      <c r="BA3283" s="3">
        <f>IF(Q3283&gt;0,RANK(Q3283,(N3283:P3283,Q3283:AE3283)),0)</f>
        <v>0</v>
      </c>
      <c r="BB3283" s="3">
        <f>IF(R3283&gt;0,RANK(R3283,(N3283:P3283,Q3283:AE3283)),0)</f>
        <v>0</v>
      </c>
      <c r="BC3283" s="3">
        <f>IF(S3283&gt;0,RANK(S3283,(N3283:P3283,Q3283:AE3283)),0)</f>
        <v>0</v>
      </c>
      <c r="BD3283" s="3">
        <f>IF(T3283&gt;0,RANK(T3283,(N3283:P3283,Q3283:AE3283)),0)</f>
        <v>0</v>
      </c>
      <c r="BE3283" s="2" t="str">
        <f t="shared" si="1302"/>
        <v>-</v>
      </c>
      <c r="BF3283" s="2" t="str">
        <f t="shared" si="1303"/>
        <v>-</v>
      </c>
      <c r="BG3283" s="2" t="str">
        <f t="shared" si="1304"/>
        <v>-</v>
      </c>
      <c r="BH3283" s="2" t="str">
        <f t="shared" si="1305"/>
        <v>-</v>
      </c>
      <c r="BJ3283" t="s">
        <v>292</v>
      </c>
      <c r="BK3283" t="s">
        <v>1302</v>
      </c>
      <c r="BL3283">
        <v>1</v>
      </c>
      <c r="BN3283">
        <v>1</v>
      </c>
      <c r="BO3283" s="60">
        <v>2</v>
      </c>
      <c r="BP3283" s="62">
        <v>721</v>
      </c>
      <c r="BQ3283" s="66">
        <f t="shared" si="1306"/>
        <v>2721</v>
      </c>
      <c r="BR3283" s="66">
        <f t="shared" si="1307"/>
        <v>2721</v>
      </c>
      <c r="BS3283" s="3" t="s">
        <v>253</v>
      </c>
    </row>
    <row r="3284" spans="1:71" ht="14" hidden="1" customHeight="1" outlineLevel="1" x14ac:dyDescent="0.2">
      <c r="A3284" t="s">
        <v>188</v>
      </c>
      <c r="B3284" t="s">
        <v>1302</v>
      </c>
      <c r="C3284" s="1">
        <f t="shared" si="1298"/>
        <v>0</v>
      </c>
      <c r="D3284" s="3">
        <f>IF(N3284&gt;0, RANK(N3284,(N3284:P3284,Q3284:AE3284)),0)</f>
        <v>0</v>
      </c>
      <c r="E3284" s="3">
        <f>IF(O3284&gt;0,RANK(O3284,(N3284:P3284,Q3284:AE3284)),0)</f>
        <v>0</v>
      </c>
      <c r="F3284" s="3">
        <f>IF(P3284&gt;0,RANK(P3284,(N3284:P3284,Q3284:AE3284)),0)</f>
        <v>0</v>
      </c>
      <c r="G3284" s="1">
        <f t="shared" si="1308"/>
        <v>0</v>
      </c>
      <c r="H3284" s="2">
        <f t="shared" si="1309"/>
        <v>0</v>
      </c>
      <c r="I3284" s="2"/>
      <c r="J3284" s="2" t="str">
        <f t="shared" si="1299"/>
        <v>-</v>
      </c>
      <c r="K3284" s="2" t="str">
        <f t="shared" si="1300"/>
        <v>-</v>
      </c>
      <c r="L3284" s="2" t="str">
        <f t="shared" si="1301"/>
        <v>-</v>
      </c>
      <c r="M3284" s="2" t="str">
        <f t="shared" si="1310"/>
        <v>-</v>
      </c>
      <c r="N3284" s="38"/>
      <c r="O3284" s="38"/>
      <c r="P3284" s="38"/>
      <c r="Q3284" s="38"/>
      <c r="R3284" s="38"/>
      <c r="S3284" s="38"/>
      <c r="T3284" s="38"/>
      <c r="U3284" s="38"/>
      <c r="V3284" s="38"/>
      <c r="W3284" s="38"/>
      <c r="X3284" s="38"/>
      <c r="Y3284" s="38"/>
      <c r="Z3284" s="38"/>
      <c r="AA3284" s="38"/>
      <c r="AB3284" s="38"/>
      <c r="AC3284" s="38"/>
      <c r="AD3284" s="38"/>
      <c r="AE3284" s="38"/>
      <c r="AF3284" s="38"/>
      <c r="AG3284" s="38"/>
      <c r="AH3284" s="38"/>
      <c r="AI3284" s="38"/>
      <c r="AJ3284" s="38"/>
      <c r="AK3284" s="38"/>
      <c r="AL3284" s="38"/>
      <c r="AM3284" s="38"/>
      <c r="AN3284" s="38"/>
      <c r="AO3284" s="38"/>
      <c r="AP3284" s="38"/>
      <c r="AQ3284" s="38"/>
      <c r="AR3284" s="38"/>
      <c r="AS3284" s="38"/>
      <c r="AT3284" s="38"/>
      <c r="AU3284" s="38"/>
      <c r="AV3284" s="38"/>
      <c r="AW3284" s="38"/>
      <c r="AX3284" s="38"/>
      <c r="AY3284" s="38"/>
      <c r="BA3284" s="3">
        <f>IF(Q3284&gt;0,RANK(Q3284,(N3284:P3284,Q3284:AE3284)),0)</f>
        <v>0</v>
      </c>
      <c r="BB3284" s="3">
        <f>IF(R3284&gt;0,RANK(R3284,(N3284:P3284,Q3284:AE3284)),0)</f>
        <v>0</v>
      </c>
      <c r="BC3284" s="3">
        <f>IF(S3284&gt;0,RANK(S3284,(N3284:P3284,Q3284:AE3284)),0)</f>
        <v>0</v>
      </c>
      <c r="BD3284" s="3">
        <f>IF(T3284&gt;0,RANK(T3284,(N3284:P3284,Q3284:AE3284)),0)</f>
        <v>0</v>
      </c>
      <c r="BE3284" s="2" t="str">
        <f t="shared" si="1302"/>
        <v>-</v>
      </c>
      <c r="BF3284" s="2" t="str">
        <f t="shared" si="1303"/>
        <v>-</v>
      </c>
      <c r="BG3284" s="2" t="str">
        <f t="shared" si="1304"/>
        <v>-</v>
      </c>
      <c r="BH3284" s="2" t="str">
        <f t="shared" si="1305"/>
        <v>-</v>
      </c>
      <c r="BJ3284" t="s">
        <v>188</v>
      </c>
      <c r="BK3284" t="s">
        <v>1302</v>
      </c>
      <c r="BL3284">
        <v>1</v>
      </c>
      <c r="BN3284">
        <v>1</v>
      </c>
      <c r="BO3284" s="60">
        <v>2</v>
      </c>
      <c r="BP3284" s="62">
        <v>722</v>
      </c>
      <c r="BQ3284" s="66">
        <f t="shared" si="1306"/>
        <v>2722</v>
      </c>
      <c r="BR3284" s="66">
        <f t="shared" si="1307"/>
        <v>2722</v>
      </c>
      <c r="BS3284" s="3" t="s">
        <v>253</v>
      </c>
    </row>
    <row r="3285" spans="1:71" ht="14" hidden="1" customHeight="1" outlineLevel="1" x14ac:dyDescent="0.2">
      <c r="A3285" t="s">
        <v>1820</v>
      </c>
      <c r="B3285" t="s">
        <v>1302</v>
      </c>
      <c r="C3285" s="1">
        <f t="shared" si="1298"/>
        <v>0</v>
      </c>
      <c r="D3285" s="3">
        <f>IF(N3285&gt;0, RANK(N3285,(N3285:P3285,Q3285:AE3285)),0)</f>
        <v>0</v>
      </c>
      <c r="E3285" s="3">
        <f>IF(O3285&gt;0,RANK(O3285,(N3285:P3285,Q3285:AE3285)),0)</f>
        <v>0</v>
      </c>
      <c r="F3285" s="3">
        <f>IF(P3285&gt;0,RANK(P3285,(N3285:P3285,Q3285:AE3285)),0)</f>
        <v>0</v>
      </c>
      <c r="G3285" s="1">
        <f t="shared" si="1308"/>
        <v>0</v>
      </c>
      <c r="H3285" s="2">
        <f t="shared" si="1309"/>
        <v>0</v>
      </c>
      <c r="I3285" s="2"/>
      <c r="J3285" s="2" t="str">
        <f t="shared" si="1299"/>
        <v>-</v>
      </c>
      <c r="K3285" s="2" t="str">
        <f t="shared" si="1300"/>
        <v>-</v>
      </c>
      <c r="L3285" s="2" t="str">
        <f t="shared" si="1301"/>
        <v>-</v>
      </c>
      <c r="M3285" s="2" t="str">
        <f t="shared" si="1310"/>
        <v>-</v>
      </c>
      <c r="N3285" s="38"/>
      <c r="O3285" s="38"/>
      <c r="P3285" s="38"/>
      <c r="Q3285" s="38"/>
      <c r="R3285" s="38"/>
      <c r="S3285" s="38"/>
      <c r="T3285" s="38"/>
      <c r="U3285" s="38"/>
      <c r="V3285" s="38"/>
      <c r="W3285" s="38"/>
      <c r="X3285" s="38"/>
      <c r="Y3285" s="38"/>
      <c r="Z3285" s="38"/>
      <c r="AA3285" s="38"/>
      <c r="AB3285" s="38"/>
      <c r="AC3285" s="38"/>
      <c r="AD3285" s="38"/>
      <c r="AE3285" s="38"/>
      <c r="AF3285" s="38"/>
      <c r="AG3285" s="38"/>
      <c r="AH3285" s="38"/>
      <c r="AI3285" s="38"/>
      <c r="AJ3285" s="38"/>
      <c r="AK3285" s="38"/>
      <c r="AL3285" s="38"/>
      <c r="AM3285" s="38"/>
      <c r="AN3285" s="38"/>
      <c r="AO3285" s="38"/>
      <c r="AP3285" s="38"/>
      <c r="AQ3285" s="38"/>
      <c r="AR3285" s="38"/>
      <c r="AS3285" s="38"/>
      <c r="AT3285" s="38"/>
      <c r="AU3285" s="38"/>
      <c r="AV3285" s="38"/>
      <c r="AW3285" s="38"/>
      <c r="AX3285" s="38"/>
      <c r="AY3285" s="38"/>
      <c r="BA3285" s="3">
        <f>IF(Q3285&gt;0,RANK(Q3285,(N3285:P3285,Q3285:AE3285)),0)</f>
        <v>0</v>
      </c>
      <c r="BB3285" s="3">
        <f>IF(R3285&gt;0,RANK(R3285,(N3285:P3285,Q3285:AE3285)),0)</f>
        <v>0</v>
      </c>
      <c r="BC3285" s="3">
        <f>IF(S3285&gt;0,RANK(S3285,(N3285:P3285,Q3285:AE3285)),0)</f>
        <v>0</v>
      </c>
      <c r="BD3285" s="3">
        <f>IF(T3285&gt;0,RANK(T3285,(N3285:P3285,Q3285:AE3285)),0)</f>
        <v>0</v>
      </c>
      <c r="BE3285" s="2" t="str">
        <f t="shared" si="1302"/>
        <v>-</v>
      </c>
      <c r="BF3285" s="2" t="str">
        <f t="shared" si="1303"/>
        <v>-</v>
      </c>
      <c r="BG3285" s="2" t="str">
        <f t="shared" si="1304"/>
        <v>-</v>
      </c>
      <c r="BH3285" s="2" t="str">
        <f t="shared" si="1305"/>
        <v>-</v>
      </c>
      <c r="BJ3285" t="s">
        <v>1820</v>
      </c>
      <c r="BK3285" t="s">
        <v>1302</v>
      </c>
      <c r="BL3285">
        <v>1</v>
      </c>
      <c r="BN3285">
        <v>1</v>
      </c>
      <c r="BO3285" s="60">
        <v>2</v>
      </c>
      <c r="BP3285" s="62">
        <v>723</v>
      </c>
      <c r="BQ3285" s="66">
        <f t="shared" si="1306"/>
        <v>2723</v>
      </c>
      <c r="BR3285" s="66">
        <f t="shared" si="1307"/>
        <v>2723</v>
      </c>
      <c r="BS3285" s="3" t="s">
        <v>253</v>
      </c>
    </row>
    <row r="3286" spans="1:71" ht="14" hidden="1" customHeight="1" outlineLevel="1" x14ac:dyDescent="0.2">
      <c r="A3286" t="s">
        <v>626</v>
      </c>
      <c r="B3286" t="s">
        <v>1302</v>
      </c>
      <c r="C3286" s="1">
        <f t="shared" si="1298"/>
        <v>0</v>
      </c>
      <c r="D3286" s="3">
        <f>IF(N3286&gt;0, RANK(N3286,(N3286:P3286,Q3286:AE3286)),0)</f>
        <v>0</v>
      </c>
      <c r="E3286" s="3">
        <f>IF(O3286&gt;0,RANK(O3286,(N3286:P3286,Q3286:AE3286)),0)</f>
        <v>0</v>
      </c>
      <c r="F3286" s="3">
        <f>IF(P3286&gt;0,RANK(P3286,(N3286:P3286,Q3286:AE3286)),0)</f>
        <v>0</v>
      </c>
      <c r="G3286" s="1">
        <f t="shared" si="1308"/>
        <v>0</v>
      </c>
      <c r="H3286" s="2">
        <f t="shared" si="1309"/>
        <v>0</v>
      </c>
      <c r="I3286" s="2"/>
      <c r="J3286" s="2" t="str">
        <f t="shared" si="1299"/>
        <v>-</v>
      </c>
      <c r="K3286" s="2" t="str">
        <f t="shared" si="1300"/>
        <v>-</v>
      </c>
      <c r="L3286" s="2" t="str">
        <f t="shared" si="1301"/>
        <v>-</v>
      </c>
      <c r="M3286" s="2" t="str">
        <f t="shared" si="1310"/>
        <v>-</v>
      </c>
      <c r="N3286" s="38"/>
      <c r="O3286" s="38"/>
      <c r="P3286" s="38"/>
      <c r="Q3286" s="38"/>
      <c r="R3286" s="38"/>
      <c r="S3286" s="38"/>
      <c r="T3286" s="38"/>
      <c r="U3286" s="38"/>
      <c r="V3286" s="38"/>
      <c r="W3286" s="38"/>
      <c r="X3286" s="38"/>
      <c r="Y3286" s="38"/>
      <c r="Z3286" s="38"/>
      <c r="AA3286" s="38"/>
      <c r="AB3286" s="38"/>
      <c r="AC3286" s="38"/>
      <c r="AD3286" s="38"/>
      <c r="AE3286" s="38"/>
      <c r="AF3286" s="38"/>
      <c r="AG3286" s="38"/>
      <c r="AH3286" s="38"/>
      <c r="AI3286" s="38"/>
      <c r="AJ3286" s="38"/>
      <c r="AK3286" s="38"/>
      <c r="AL3286" s="38"/>
      <c r="AM3286" s="38"/>
      <c r="AN3286" s="38"/>
      <c r="AO3286" s="38"/>
      <c r="AP3286" s="38"/>
      <c r="AQ3286" s="38"/>
      <c r="AR3286" s="38"/>
      <c r="AS3286" s="38"/>
      <c r="AT3286" s="38"/>
      <c r="AU3286" s="38"/>
      <c r="AV3286" s="38"/>
      <c r="AW3286" s="38"/>
      <c r="AX3286" s="38"/>
      <c r="AY3286" s="38"/>
      <c r="BA3286" s="3">
        <f>IF(Q3286&gt;0,RANK(Q3286,(N3286:P3286,Q3286:AE3286)),0)</f>
        <v>0</v>
      </c>
      <c r="BB3286" s="3">
        <f>IF(R3286&gt;0,RANK(R3286,(N3286:P3286,Q3286:AE3286)),0)</f>
        <v>0</v>
      </c>
      <c r="BC3286" s="3">
        <f>IF(S3286&gt;0,RANK(S3286,(N3286:P3286,Q3286:AE3286)),0)</f>
        <v>0</v>
      </c>
      <c r="BD3286" s="3">
        <f>IF(T3286&gt;0,RANK(T3286,(N3286:P3286,Q3286:AE3286)),0)</f>
        <v>0</v>
      </c>
      <c r="BE3286" s="2" t="str">
        <f t="shared" si="1302"/>
        <v>-</v>
      </c>
      <c r="BF3286" s="2" t="str">
        <f t="shared" si="1303"/>
        <v>-</v>
      </c>
      <c r="BG3286" s="2" t="str">
        <f t="shared" si="1304"/>
        <v>-</v>
      </c>
      <c r="BH3286" s="2" t="str">
        <f t="shared" si="1305"/>
        <v>-</v>
      </c>
      <c r="BJ3286" t="s">
        <v>626</v>
      </c>
      <c r="BK3286" t="s">
        <v>1302</v>
      </c>
      <c r="BL3286">
        <v>1</v>
      </c>
      <c r="BN3286">
        <v>1</v>
      </c>
      <c r="BO3286" s="60">
        <v>2</v>
      </c>
      <c r="BP3286" s="62">
        <v>724</v>
      </c>
      <c r="BQ3286" s="66">
        <f t="shared" si="1306"/>
        <v>2724</v>
      </c>
      <c r="BR3286" s="66">
        <f t="shared" si="1307"/>
        <v>2724</v>
      </c>
      <c r="BS3286" s="3" t="s">
        <v>253</v>
      </c>
    </row>
    <row r="3287" spans="1:71" ht="14" hidden="1" customHeight="1" outlineLevel="1" x14ac:dyDescent="0.2">
      <c r="A3287" t="s">
        <v>716</v>
      </c>
      <c r="B3287" t="s">
        <v>1302</v>
      </c>
      <c r="C3287" s="1">
        <f t="shared" si="1298"/>
        <v>0</v>
      </c>
      <c r="D3287" s="3">
        <f>IF(N3287&gt;0, RANK(N3287,(N3287:P3287,Q3287:AE3287)),0)</f>
        <v>0</v>
      </c>
      <c r="E3287" s="3">
        <f>IF(O3287&gt;0,RANK(O3287,(N3287:P3287,Q3287:AE3287)),0)</f>
        <v>0</v>
      </c>
      <c r="F3287" s="3">
        <f>IF(P3287&gt;0,RANK(P3287,(N3287:P3287,Q3287:AE3287)),0)</f>
        <v>0</v>
      </c>
      <c r="G3287" s="1">
        <f t="shared" si="1308"/>
        <v>0</v>
      </c>
      <c r="H3287" s="2">
        <f t="shared" si="1309"/>
        <v>0</v>
      </c>
      <c r="I3287" s="2"/>
      <c r="J3287" s="2" t="str">
        <f t="shared" si="1299"/>
        <v>-</v>
      </c>
      <c r="K3287" s="2" t="str">
        <f t="shared" si="1300"/>
        <v>-</v>
      </c>
      <c r="L3287" s="2" t="str">
        <f t="shared" si="1301"/>
        <v>-</v>
      </c>
      <c r="M3287" s="2" t="str">
        <f t="shared" si="1310"/>
        <v>-</v>
      </c>
      <c r="N3287" s="38"/>
      <c r="O3287" s="38"/>
      <c r="P3287" s="38"/>
      <c r="Q3287" s="38"/>
      <c r="R3287" s="38"/>
      <c r="S3287" s="38"/>
      <c r="T3287" s="38"/>
      <c r="U3287" s="38"/>
      <c r="V3287" s="38"/>
      <c r="W3287" s="38"/>
      <c r="X3287" s="38"/>
      <c r="Y3287" s="38"/>
      <c r="Z3287" s="38"/>
      <c r="AA3287" s="38"/>
      <c r="AB3287" s="38"/>
      <c r="AC3287" s="38"/>
      <c r="AD3287" s="38"/>
      <c r="AE3287" s="38"/>
      <c r="AF3287" s="38"/>
      <c r="AG3287" s="38"/>
      <c r="AH3287" s="38"/>
      <c r="AI3287" s="38"/>
      <c r="AJ3287" s="38"/>
      <c r="AK3287" s="38"/>
      <c r="AL3287" s="38"/>
      <c r="AM3287" s="38"/>
      <c r="AN3287" s="38"/>
      <c r="AO3287" s="38"/>
      <c r="AP3287" s="38"/>
      <c r="AQ3287" s="38"/>
      <c r="AR3287" s="38"/>
      <c r="AS3287" s="38"/>
      <c r="AT3287" s="38"/>
      <c r="AU3287" s="38"/>
      <c r="AV3287" s="38"/>
      <c r="AW3287" s="38"/>
      <c r="AX3287" s="38"/>
      <c r="AY3287" s="38"/>
      <c r="BA3287" s="3">
        <f>IF(Q3287&gt;0,RANK(Q3287,(N3287:P3287,Q3287:AE3287)),0)</f>
        <v>0</v>
      </c>
      <c r="BB3287" s="3">
        <f>IF(R3287&gt;0,RANK(R3287,(N3287:P3287,Q3287:AE3287)),0)</f>
        <v>0</v>
      </c>
      <c r="BC3287" s="3">
        <f>IF(S3287&gt;0,RANK(S3287,(N3287:P3287,Q3287:AE3287)),0)</f>
        <v>0</v>
      </c>
      <c r="BD3287" s="3">
        <f>IF(T3287&gt;0,RANK(T3287,(N3287:P3287,Q3287:AE3287)),0)</f>
        <v>0</v>
      </c>
      <c r="BE3287" s="2" t="str">
        <f t="shared" si="1302"/>
        <v>-</v>
      </c>
      <c r="BF3287" s="2" t="str">
        <f t="shared" si="1303"/>
        <v>-</v>
      </c>
      <c r="BG3287" s="2" t="str">
        <f t="shared" si="1304"/>
        <v>-</v>
      </c>
      <c r="BH3287" s="2" t="str">
        <f t="shared" si="1305"/>
        <v>-</v>
      </c>
      <c r="BJ3287" t="s">
        <v>716</v>
      </c>
      <c r="BK3287" t="s">
        <v>1302</v>
      </c>
      <c r="BL3287">
        <v>1</v>
      </c>
      <c r="BN3287">
        <v>1</v>
      </c>
      <c r="BO3287" s="60">
        <v>2</v>
      </c>
      <c r="BP3287" s="62">
        <v>725</v>
      </c>
      <c r="BQ3287" s="66">
        <f t="shared" si="1306"/>
        <v>2725</v>
      </c>
      <c r="BR3287" s="66">
        <f t="shared" si="1307"/>
        <v>2725</v>
      </c>
      <c r="BS3287" s="3" t="s">
        <v>253</v>
      </c>
    </row>
    <row r="3288" spans="1:71" ht="14" hidden="1" customHeight="1" outlineLevel="1" x14ac:dyDescent="0.2">
      <c r="A3288" t="s">
        <v>2674</v>
      </c>
      <c r="B3288" t="s">
        <v>1302</v>
      </c>
      <c r="C3288" s="1">
        <f t="shared" si="1298"/>
        <v>0</v>
      </c>
      <c r="D3288" s="3">
        <f>IF(N3288&gt;0, RANK(N3288,(N3288:P3288,Q3288:AE3288)),0)</f>
        <v>0</v>
      </c>
      <c r="E3288" s="3">
        <f>IF(O3288&gt;0,RANK(O3288,(N3288:P3288,Q3288:AE3288)),0)</f>
        <v>0</v>
      </c>
      <c r="F3288" s="3">
        <f>IF(P3288&gt;0,RANK(P3288,(N3288:P3288,Q3288:AE3288)),0)</f>
        <v>0</v>
      </c>
      <c r="G3288" s="1">
        <f t="shared" si="1308"/>
        <v>0</v>
      </c>
      <c r="H3288" s="2">
        <f t="shared" si="1309"/>
        <v>0</v>
      </c>
      <c r="I3288" s="2"/>
      <c r="J3288" s="2" t="str">
        <f t="shared" si="1299"/>
        <v>-</v>
      </c>
      <c r="K3288" s="2" t="str">
        <f t="shared" si="1300"/>
        <v>-</v>
      </c>
      <c r="L3288" s="2" t="str">
        <f t="shared" si="1301"/>
        <v>-</v>
      </c>
      <c r="M3288" s="2" t="str">
        <f t="shared" si="1310"/>
        <v>-</v>
      </c>
      <c r="N3288" s="38"/>
      <c r="O3288" s="38"/>
      <c r="P3288" s="38"/>
      <c r="Q3288" s="38"/>
      <c r="R3288" s="38"/>
      <c r="S3288" s="38"/>
      <c r="T3288" s="38"/>
      <c r="U3288" s="38"/>
      <c r="V3288" s="38"/>
      <c r="W3288" s="38"/>
      <c r="X3288" s="38"/>
      <c r="Y3288" s="38"/>
      <c r="Z3288" s="38"/>
      <c r="AA3288" s="38"/>
      <c r="AB3288" s="38"/>
      <c r="AC3288" s="38"/>
      <c r="AD3288" s="38"/>
      <c r="AE3288" s="38"/>
      <c r="AF3288" s="38"/>
      <c r="AG3288" s="38"/>
      <c r="AH3288" s="38"/>
      <c r="AI3288" s="38"/>
      <c r="AJ3288" s="38"/>
      <c r="AK3288" s="38"/>
      <c r="AL3288" s="38"/>
      <c r="AM3288" s="38"/>
      <c r="AN3288" s="38"/>
      <c r="AO3288" s="38"/>
      <c r="AP3288" s="38"/>
      <c r="AQ3288" s="38"/>
      <c r="AR3288" s="38"/>
      <c r="AS3288" s="38"/>
      <c r="AT3288" s="38"/>
      <c r="AU3288" s="38"/>
      <c r="AV3288" s="38"/>
      <c r="AW3288" s="38"/>
      <c r="AX3288" s="38"/>
      <c r="AY3288" s="38"/>
      <c r="BA3288" s="3">
        <f>IF(Q3288&gt;0,RANK(Q3288,(N3288:P3288,Q3288:AE3288)),0)</f>
        <v>0</v>
      </c>
      <c r="BB3288" s="3">
        <f>IF(R3288&gt;0,RANK(R3288,(N3288:P3288,Q3288:AE3288)),0)</f>
        <v>0</v>
      </c>
      <c r="BC3288" s="3">
        <f>IF(S3288&gt;0,RANK(S3288,(N3288:P3288,Q3288:AE3288)),0)</f>
        <v>0</v>
      </c>
      <c r="BD3288" s="3">
        <f>IF(T3288&gt;0,RANK(T3288,(N3288:P3288,Q3288:AE3288)),0)</f>
        <v>0</v>
      </c>
      <c r="BE3288" s="2" t="str">
        <f t="shared" si="1302"/>
        <v>-</v>
      </c>
      <c r="BF3288" s="2" t="str">
        <f t="shared" si="1303"/>
        <v>-</v>
      </c>
      <c r="BG3288" s="2" t="str">
        <f t="shared" si="1304"/>
        <v>-</v>
      </c>
      <c r="BH3288" s="2" t="str">
        <f t="shared" si="1305"/>
        <v>-</v>
      </c>
      <c r="BJ3288" t="s">
        <v>2674</v>
      </c>
      <c r="BK3288" t="s">
        <v>1302</v>
      </c>
      <c r="BL3288">
        <v>1</v>
      </c>
      <c r="BN3288">
        <v>1</v>
      </c>
      <c r="BO3288" s="60">
        <v>2</v>
      </c>
      <c r="BP3288" s="62">
        <v>726</v>
      </c>
      <c r="BQ3288" s="66">
        <f t="shared" si="1306"/>
        <v>2726</v>
      </c>
      <c r="BR3288" s="66">
        <f t="shared" si="1307"/>
        <v>2726</v>
      </c>
      <c r="BS3288" s="3" t="s">
        <v>253</v>
      </c>
    </row>
    <row r="3289" spans="1:71" ht="14" hidden="1" customHeight="1" outlineLevel="1" x14ac:dyDescent="0.2">
      <c r="A3289" t="s">
        <v>2484</v>
      </c>
      <c r="B3289" t="s">
        <v>1302</v>
      </c>
      <c r="C3289" s="1">
        <f t="shared" si="1298"/>
        <v>0</v>
      </c>
      <c r="D3289" s="3">
        <f>IF(N3289&gt;0, RANK(N3289,(N3289:P3289,Q3289:AE3289)),0)</f>
        <v>0</v>
      </c>
      <c r="E3289" s="3">
        <f>IF(O3289&gt;0,RANK(O3289,(N3289:P3289,Q3289:AE3289)),0)</f>
        <v>0</v>
      </c>
      <c r="F3289" s="3">
        <f>IF(P3289&gt;0,RANK(P3289,(N3289:P3289,Q3289:AE3289)),0)</f>
        <v>0</v>
      </c>
      <c r="G3289" s="1">
        <f t="shared" si="1308"/>
        <v>0</v>
      </c>
      <c r="H3289" s="2">
        <f t="shared" si="1309"/>
        <v>0</v>
      </c>
      <c r="I3289" s="2"/>
      <c r="J3289" s="2" t="str">
        <f t="shared" si="1299"/>
        <v>-</v>
      </c>
      <c r="K3289" s="2" t="str">
        <f t="shared" si="1300"/>
        <v>-</v>
      </c>
      <c r="L3289" s="2" t="str">
        <f t="shared" si="1301"/>
        <v>-</v>
      </c>
      <c r="M3289" s="2" t="str">
        <f t="shared" si="1310"/>
        <v>-</v>
      </c>
      <c r="N3289" s="38"/>
      <c r="O3289" s="38"/>
      <c r="P3289" s="38"/>
      <c r="Q3289" s="38"/>
      <c r="R3289" s="38"/>
      <c r="S3289" s="38"/>
      <c r="T3289" s="38"/>
      <c r="U3289" s="38"/>
      <c r="V3289" s="38"/>
      <c r="W3289" s="38"/>
      <c r="X3289" s="38"/>
      <c r="Y3289" s="38"/>
      <c r="Z3289" s="38"/>
      <c r="AA3289" s="38"/>
      <c r="AB3289" s="38"/>
      <c r="AC3289" s="38"/>
      <c r="AD3289" s="38"/>
      <c r="AE3289" s="38"/>
      <c r="AF3289" s="38"/>
      <c r="AG3289" s="38"/>
      <c r="AH3289" s="38"/>
      <c r="AI3289" s="38"/>
      <c r="AJ3289" s="38"/>
      <c r="AK3289" s="38"/>
      <c r="AL3289" s="38"/>
      <c r="AM3289" s="38"/>
      <c r="AN3289" s="38"/>
      <c r="AO3289" s="38"/>
      <c r="AP3289" s="38"/>
      <c r="AQ3289" s="38"/>
      <c r="AR3289" s="38"/>
      <c r="AS3289" s="38"/>
      <c r="AT3289" s="38"/>
      <c r="AU3289" s="38"/>
      <c r="AV3289" s="38"/>
      <c r="AW3289" s="38"/>
      <c r="AX3289" s="38"/>
      <c r="AY3289" s="38"/>
      <c r="BA3289" s="3">
        <f>IF(Q3289&gt;0,RANK(Q3289,(N3289:P3289,Q3289:AE3289)),0)</f>
        <v>0</v>
      </c>
      <c r="BB3289" s="3">
        <f>IF(R3289&gt;0,RANK(R3289,(N3289:P3289,Q3289:AE3289)),0)</f>
        <v>0</v>
      </c>
      <c r="BC3289" s="3">
        <f>IF(S3289&gt;0,RANK(S3289,(N3289:P3289,Q3289:AE3289)),0)</f>
        <v>0</v>
      </c>
      <c r="BD3289" s="3">
        <f>IF(T3289&gt;0,RANK(T3289,(N3289:P3289,Q3289:AE3289)),0)</f>
        <v>0</v>
      </c>
      <c r="BE3289" s="2" t="str">
        <f t="shared" si="1302"/>
        <v>-</v>
      </c>
      <c r="BF3289" s="2" t="str">
        <f t="shared" si="1303"/>
        <v>-</v>
      </c>
      <c r="BG3289" s="2" t="str">
        <f t="shared" si="1304"/>
        <v>-</v>
      </c>
      <c r="BH3289" s="2" t="str">
        <f t="shared" si="1305"/>
        <v>-</v>
      </c>
      <c r="BJ3289" t="s">
        <v>2484</v>
      </c>
      <c r="BK3289" t="s">
        <v>1302</v>
      </c>
      <c r="BL3289">
        <v>1</v>
      </c>
      <c r="BN3289">
        <v>1</v>
      </c>
      <c r="BO3289" s="60">
        <v>2</v>
      </c>
      <c r="BP3289" s="62">
        <v>727</v>
      </c>
      <c r="BQ3289" s="66">
        <f t="shared" si="1306"/>
        <v>2727</v>
      </c>
      <c r="BR3289" s="66">
        <f t="shared" si="1307"/>
        <v>2727</v>
      </c>
      <c r="BS3289" s="3" t="s">
        <v>253</v>
      </c>
    </row>
    <row r="3290" spans="1:71" ht="14" hidden="1" customHeight="1" outlineLevel="1" x14ac:dyDescent="0.2">
      <c r="A3290" t="s">
        <v>2584</v>
      </c>
      <c r="B3290" t="s">
        <v>1302</v>
      </c>
      <c r="C3290" s="1">
        <f t="shared" si="1298"/>
        <v>0</v>
      </c>
      <c r="D3290" s="3">
        <f>IF(N3290&gt;0, RANK(N3290,(N3290:P3290,Q3290:AE3290)),0)</f>
        <v>0</v>
      </c>
      <c r="E3290" s="3">
        <f>IF(O3290&gt;0,RANK(O3290,(N3290:P3290,Q3290:AE3290)),0)</f>
        <v>0</v>
      </c>
      <c r="F3290" s="3">
        <f>IF(P3290&gt;0,RANK(P3290,(N3290:P3290,Q3290:AE3290)),0)</f>
        <v>0</v>
      </c>
      <c r="G3290" s="1">
        <f t="shared" si="1308"/>
        <v>0</v>
      </c>
      <c r="H3290" s="2">
        <f t="shared" si="1309"/>
        <v>0</v>
      </c>
      <c r="I3290" s="2"/>
      <c r="J3290" s="2" t="str">
        <f t="shared" si="1299"/>
        <v>-</v>
      </c>
      <c r="K3290" s="2" t="str">
        <f t="shared" si="1300"/>
        <v>-</v>
      </c>
      <c r="L3290" s="2" t="str">
        <f t="shared" si="1301"/>
        <v>-</v>
      </c>
      <c r="M3290" s="2" t="str">
        <f t="shared" si="1310"/>
        <v>-</v>
      </c>
      <c r="N3290" s="38"/>
      <c r="O3290" s="38"/>
      <c r="P3290" s="38"/>
      <c r="Q3290" s="38"/>
      <c r="R3290" s="38"/>
      <c r="S3290" s="38"/>
      <c r="T3290" s="38"/>
      <c r="U3290" s="38"/>
      <c r="V3290" s="38"/>
      <c r="W3290" s="38"/>
      <c r="X3290" s="38"/>
      <c r="Y3290" s="38"/>
      <c r="Z3290" s="38"/>
      <c r="AA3290" s="38"/>
      <c r="AB3290" s="38"/>
      <c r="AC3290" s="38"/>
      <c r="AD3290" s="38"/>
      <c r="AE3290" s="38"/>
      <c r="AF3290" s="38"/>
      <c r="AG3290" s="38"/>
      <c r="AH3290" s="38"/>
      <c r="AI3290" s="38"/>
      <c r="AJ3290" s="38"/>
      <c r="AK3290" s="38"/>
      <c r="AL3290" s="38"/>
      <c r="AM3290" s="38"/>
      <c r="AN3290" s="38"/>
      <c r="AO3290" s="38"/>
      <c r="AP3290" s="38"/>
      <c r="AQ3290" s="38"/>
      <c r="AR3290" s="38"/>
      <c r="AS3290" s="38"/>
      <c r="AT3290" s="38"/>
      <c r="AU3290" s="38"/>
      <c r="AV3290" s="38"/>
      <c r="AW3290" s="38"/>
      <c r="AX3290" s="38"/>
      <c r="AY3290" s="38"/>
      <c r="BA3290" s="3">
        <f>IF(Q3290&gt;0,RANK(Q3290,(N3290:P3290,Q3290:AE3290)),0)</f>
        <v>0</v>
      </c>
      <c r="BB3290" s="3">
        <f>IF(R3290&gt;0,RANK(R3290,(N3290:P3290,Q3290:AE3290)),0)</f>
        <v>0</v>
      </c>
      <c r="BC3290" s="3">
        <f>IF(S3290&gt;0,RANK(S3290,(N3290:P3290,Q3290:AE3290)),0)</f>
        <v>0</v>
      </c>
      <c r="BD3290" s="3">
        <f>IF(T3290&gt;0,RANK(T3290,(N3290:P3290,Q3290:AE3290)),0)</f>
        <v>0</v>
      </c>
      <c r="BE3290" s="2" t="str">
        <f t="shared" si="1302"/>
        <v>-</v>
      </c>
      <c r="BF3290" s="2" t="str">
        <f t="shared" si="1303"/>
        <v>-</v>
      </c>
      <c r="BG3290" s="2" t="str">
        <f t="shared" si="1304"/>
        <v>-</v>
      </c>
      <c r="BH3290" s="2" t="str">
        <f t="shared" si="1305"/>
        <v>-</v>
      </c>
      <c r="BJ3290" t="s">
        <v>2584</v>
      </c>
      <c r="BK3290" t="s">
        <v>1302</v>
      </c>
      <c r="BL3290">
        <v>1</v>
      </c>
      <c r="BN3290">
        <v>1</v>
      </c>
      <c r="BO3290" s="60">
        <v>2</v>
      </c>
      <c r="BP3290" s="62">
        <v>728</v>
      </c>
      <c r="BQ3290" s="66">
        <f t="shared" si="1306"/>
        <v>2728</v>
      </c>
      <c r="BR3290" s="66">
        <f t="shared" si="1307"/>
        <v>2728</v>
      </c>
      <c r="BS3290" s="3" t="s">
        <v>253</v>
      </c>
    </row>
    <row r="3291" spans="1:71" ht="14" hidden="1" customHeight="1" outlineLevel="1" x14ac:dyDescent="0.2">
      <c r="A3291" t="s">
        <v>2714</v>
      </c>
      <c r="B3291" t="s">
        <v>1302</v>
      </c>
      <c r="C3291" s="1">
        <f t="shared" si="1298"/>
        <v>0</v>
      </c>
      <c r="D3291" s="3">
        <f>IF(N3291&gt;0, RANK(N3291,(N3291:P3291,Q3291:AE3291)),0)</f>
        <v>0</v>
      </c>
      <c r="E3291" s="3">
        <f>IF(O3291&gt;0,RANK(O3291,(N3291:P3291,Q3291:AE3291)),0)</f>
        <v>0</v>
      </c>
      <c r="F3291" s="3">
        <f>IF(P3291&gt;0,RANK(P3291,(N3291:P3291,Q3291:AE3291)),0)</f>
        <v>0</v>
      </c>
      <c r="G3291" s="1">
        <f t="shared" si="1308"/>
        <v>0</v>
      </c>
      <c r="H3291" s="2">
        <f t="shared" si="1309"/>
        <v>0</v>
      </c>
      <c r="I3291" s="2"/>
      <c r="J3291" s="2" t="str">
        <f t="shared" si="1299"/>
        <v>-</v>
      </c>
      <c r="K3291" s="2" t="str">
        <f t="shared" si="1300"/>
        <v>-</v>
      </c>
      <c r="L3291" s="2" t="str">
        <f t="shared" si="1301"/>
        <v>-</v>
      </c>
      <c r="M3291" s="2" t="str">
        <f t="shared" si="1310"/>
        <v>-</v>
      </c>
      <c r="N3291" s="38"/>
      <c r="O3291" s="38"/>
      <c r="P3291" s="38"/>
      <c r="Q3291" s="38"/>
      <c r="R3291" s="38"/>
      <c r="S3291" s="38"/>
      <c r="T3291" s="38"/>
      <c r="U3291" s="38"/>
      <c r="V3291" s="38"/>
      <c r="W3291" s="38"/>
      <c r="X3291" s="38"/>
      <c r="Y3291" s="38"/>
      <c r="Z3291" s="38"/>
      <c r="AA3291" s="38"/>
      <c r="AB3291" s="38"/>
      <c r="AC3291" s="38"/>
      <c r="AD3291" s="38"/>
      <c r="AE3291" s="38"/>
      <c r="AF3291" s="38"/>
      <c r="AG3291" s="38"/>
      <c r="AH3291" s="38"/>
      <c r="AI3291" s="38"/>
      <c r="AJ3291" s="38"/>
      <c r="AK3291" s="38"/>
      <c r="AL3291" s="38"/>
      <c r="AM3291" s="38"/>
      <c r="AN3291" s="38"/>
      <c r="AO3291" s="38"/>
      <c r="AP3291" s="38"/>
      <c r="AQ3291" s="38"/>
      <c r="AR3291" s="38"/>
      <c r="AS3291" s="38"/>
      <c r="AT3291" s="38"/>
      <c r="AU3291" s="38"/>
      <c r="AV3291" s="38"/>
      <c r="AW3291" s="38"/>
      <c r="AX3291" s="38"/>
      <c r="AY3291" s="38"/>
      <c r="BA3291" s="3">
        <f>IF(Q3291&gt;0,RANK(Q3291,(N3291:P3291,Q3291:AE3291)),0)</f>
        <v>0</v>
      </c>
      <c r="BB3291" s="3">
        <f>IF(R3291&gt;0,RANK(R3291,(N3291:P3291,Q3291:AE3291)),0)</f>
        <v>0</v>
      </c>
      <c r="BC3291" s="3">
        <f>IF(S3291&gt;0,RANK(S3291,(N3291:P3291,Q3291:AE3291)),0)</f>
        <v>0</v>
      </c>
      <c r="BD3291" s="3">
        <f>IF(T3291&gt;0,RANK(T3291,(N3291:P3291,Q3291:AE3291)),0)</f>
        <v>0</v>
      </c>
      <c r="BE3291" s="2" t="str">
        <f t="shared" si="1302"/>
        <v>-</v>
      </c>
      <c r="BF3291" s="2" t="str">
        <f t="shared" si="1303"/>
        <v>-</v>
      </c>
      <c r="BG3291" s="2" t="str">
        <f t="shared" si="1304"/>
        <v>-</v>
      </c>
      <c r="BH3291" s="2" t="str">
        <f t="shared" si="1305"/>
        <v>-</v>
      </c>
      <c r="BJ3291" t="s">
        <v>2714</v>
      </c>
      <c r="BK3291" t="s">
        <v>1302</v>
      </c>
      <c r="BL3291">
        <v>1</v>
      </c>
      <c r="BN3291">
        <v>1</v>
      </c>
      <c r="BO3291" s="60">
        <v>2</v>
      </c>
      <c r="BP3291" s="62">
        <v>729</v>
      </c>
      <c r="BQ3291" s="66">
        <f t="shared" si="1306"/>
        <v>2729</v>
      </c>
      <c r="BR3291" s="66">
        <f t="shared" si="1307"/>
        <v>2729</v>
      </c>
      <c r="BS3291" s="3" t="s">
        <v>253</v>
      </c>
    </row>
    <row r="3292" spans="1:71" ht="14" hidden="1" customHeight="1" outlineLevel="1" x14ac:dyDescent="0.2">
      <c r="A3292" t="s">
        <v>1217</v>
      </c>
      <c r="B3292" t="s">
        <v>1302</v>
      </c>
      <c r="C3292" s="1">
        <f t="shared" si="1298"/>
        <v>0</v>
      </c>
      <c r="D3292" s="3">
        <f>IF(N3292&gt;0, RANK(N3292,(N3292:P3292,Q3292:AE3292)),0)</f>
        <v>0</v>
      </c>
      <c r="E3292" s="3">
        <f>IF(O3292&gt;0,RANK(O3292,(N3292:P3292,Q3292:AE3292)),0)</f>
        <v>0</v>
      </c>
      <c r="F3292" s="3">
        <f>IF(P3292&gt;0,RANK(P3292,(N3292:P3292,Q3292:AE3292)),0)</f>
        <v>0</v>
      </c>
      <c r="G3292" s="1">
        <f t="shared" si="1308"/>
        <v>0</v>
      </c>
      <c r="H3292" s="2">
        <f t="shared" si="1309"/>
        <v>0</v>
      </c>
      <c r="I3292" s="2"/>
      <c r="J3292" s="2" t="str">
        <f t="shared" si="1299"/>
        <v>-</v>
      </c>
      <c r="K3292" s="2" t="str">
        <f t="shared" si="1300"/>
        <v>-</v>
      </c>
      <c r="L3292" s="2" t="str">
        <f t="shared" si="1301"/>
        <v>-</v>
      </c>
      <c r="M3292" s="2" t="str">
        <f t="shared" si="1310"/>
        <v>-</v>
      </c>
      <c r="N3292" s="38"/>
      <c r="O3292" s="38"/>
      <c r="P3292" s="38"/>
      <c r="Q3292" s="38"/>
      <c r="R3292" s="38"/>
      <c r="S3292" s="38"/>
      <c r="T3292" s="38"/>
      <c r="U3292" s="38"/>
      <c r="V3292" s="38"/>
      <c r="W3292" s="38"/>
      <c r="X3292" s="38"/>
      <c r="Y3292" s="38"/>
      <c r="Z3292" s="38"/>
      <c r="AA3292" s="38"/>
      <c r="AB3292" s="38"/>
      <c r="AC3292" s="38"/>
      <c r="AD3292" s="38"/>
      <c r="AE3292" s="38"/>
      <c r="AF3292" s="38"/>
      <c r="AG3292" s="38"/>
      <c r="AH3292" s="38"/>
      <c r="AI3292" s="38"/>
      <c r="AJ3292" s="38"/>
      <c r="AK3292" s="38"/>
      <c r="AL3292" s="38"/>
      <c r="AM3292" s="38"/>
      <c r="AN3292" s="38"/>
      <c r="AO3292" s="38"/>
      <c r="AP3292" s="38"/>
      <c r="AQ3292" s="38"/>
      <c r="AR3292" s="38"/>
      <c r="AS3292" s="38"/>
      <c r="AT3292" s="38"/>
      <c r="AU3292" s="38"/>
      <c r="AV3292" s="38"/>
      <c r="AW3292" s="38"/>
      <c r="AX3292" s="38"/>
      <c r="AY3292" s="38"/>
      <c r="BA3292" s="3">
        <f>IF(Q3292&gt;0,RANK(Q3292,(N3292:P3292,Q3292:AE3292)),0)</f>
        <v>0</v>
      </c>
      <c r="BB3292" s="3">
        <f>IF(R3292&gt;0,RANK(R3292,(N3292:P3292,Q3292:AE3292)),0)</f>
        <v>0</v>
      </c>
      <c r="BC3292" s="3">
        <f>IF(S3292&gt;0,RANK(S3292,(N3292:P3292,Q3292:AE3292)),0)</f>
        <v>0</v>
      </c>
      <c r="BD3292" s="3">
        <f>IF(T3292&gt;0,RANK(T3292,(N3292:P3292,Q3292:AE3292)),0)</f>
        <v>0</v>
      </c>
      <c r="BE3292" s="2" t="str">
        <f t="shared" si="1302"/>
        <v>-</v>
      </c>
      <c r="BF3292" s="2" t="str">
        <f t="shared" si="1303"/>
        <v>-</v>
      </c>
      <c r="BG3292" s="2" t="str">
        <f t="shared" si="1304"/>
        <v>-</v>
      </c>
      <c r="BH3292" s="2" t="str">
        <f t="shared" si="1305"/>
        <v>-</v>
      </c>
      <c r="BJ3292" t="s">
        <v>1217</v>
      </c>
      <c r="BK3292" t="s">
        <v>1302</v>
      </c>
      <c r="BL3292">
        <v>1</v>
      </c>
      <c r="BN3292">
        <v>1</v>
      </c>
      <c r="BO3292" s="60">
        <v>2</v>
      </c>
      <c r="BP3292" s="62">
        <v>730</v>
      </c>
      <c r="BQ3292" s="66">
        <f t="shared" si="1306"/>
        <v>2730</v>
      </c>
      <c r="BR3292" s="66">
        <f t="shared" si="1307"/>
        <v>2730</v>
      </c>
      <c r="BS3292" s="3" t="s">
        <v>253</v>
      </c>
    </row>
    <row r="3293" spans="1:71" ht="14" hidden="1" customHeight="1" outlineLevel="1" x14ac:dyDescent="0.2">
      <c r="A3293" t="s">
        <v>2193</v>
      </c>
      <c r="B3293" t="s">
        <v>1302</v>
      </c>
      <c r="C3293" s="1">
        <f t="shared" si="1298"/>
        <v>0</v>
      </c>
      <c r="D3293" s="3">
        <f>IF(N3293&gt;0, RANK(N3293,(N3293:P3293,Q3293:AE3293)),0)</f>
        <v>0</v>
      </c>
      <c r="E3293" s="3">
        <f>IF(O3293&gt;0,RANK(O3293,(N3293:P3293,Q3293:AE3293)),0)</f>
        <v>0</v>
      </c>
      <c r="F3293" s="3">
        <f>IF(P3293&gt;0,RANK(P3293,(N3293:P3293,Q3293:AE3293)),0)</f>
        <v>0</v>
      </c>
      <c r="G3293" s="1">
        <f t="shared" si="1308"/>
        <v>0</v>
      </c>
      <c r="H3293" s="2">
        <f t="shared" si="1309"/>
        <v>0</v>
      </c>
      <c r="I3293" s="2"/>
      <c r="J3293" s="2" t="str">
        <f t="shared" si="1299"/>
        <v>-</v>
      </c>
      <c r="K3293" s="2" t="str">
        <f t="shared" si="1300"/>
        <v>-</v>
      </c>
      <c r="L3293" s="2" t="str">
        <f t="shared" si="1301"/>
        <v>-</v>
      </c>
      <c r="M3293" s="2" t="str">
        <f t="shared" si="1310"/>
        <v>-</v>
      </c>
      <c r="N3293" s="38"/>
      <c r="O3293" s="38"/>
      <c r="P3293" s="38"/>
      <c r="Q3293" s="38"/>
      <c r="R3293" s="38"/>
      <c r="S3293" s="38"/>
      <c r="T3293" s="38"/>
      <c r="U3293" s="38"/>
      <c r="V3293" s="38"/>
      <c r="W3293" s="38"/>
      <c r="X3293" s="38"/>
      <c r="Y3293" s="38"/>
      <c r="Z3293" s="38"/>
      <c r="AA3293" s="38"/>
      <c r="AB3293" s="38"/>
      <c r="AC3293" s="38"/>
      <c r="AD3293" s="38"/>
      <c r="AE3293" s="38"/>
      <c r="AF3293" s="38"/>
      <c r="AG3293" s="38"/>
      <c r="AH3293" s="38"/>
      <c r="AI3293" s="38"/>
      <c r="AJ3293" s="38"/>
      <c r="AK3293" s="38"/>
      <c r="AL3293" s="38"/>
      <c r="AM3293" s="38"/>
      <c r="AN3293" s="38"/>
      <c r="AO3293" s="38"/>
      <c r="AP3293" s="38"/>
      <c r="AQ3293" s="38"/>
      <c r="AR3293" s="38"/>
      <c r="AS3293" s="38"/>
      <c r="AT3293" s="38"/>
      <c r="AU3293" s="38"/>
      <c r="AV3293" s="38"/>
      <c r="AW3293" s="38"/>
      <c r="AX3293" s="38"/>
      <c r="AY3293" s="38"/>
      <c r="BA3293" s="3">
        <f>IF(Q3293&gt;0,RANK(Q3293,(N3293:P3293,Q3293:AE3293)),0)</f>
        <v>0</v>
      </c>
      <c r="BB3293" s="3">
        <f>IF(R3293&gt;0,RANK(R3293,(N3293:P3293,Q3293:AE3293)),0)</f>
        <v>0</v>
      </c>
      <c r="BC3293" s="3">
        <f>IF(S3293&gt;0,RANK(S3293,(N3293:P3293,Q3293:AE3293)),0)</f>
        <v>0</v>
      </c>
      <c r="BD3293" s="3">
        <f>IF(T3293&gt;0,RANK(T3293,(N3293:P3293,Q3293:AE3293)),0)</f>
        <v>0</v>
      </c>
      <c r="BE3293" s="2" t="str">
        <f t="shared" si="1302"/>
        <v>-</v>
      </c>
      <c r="BF3293" s="2" t="str">
        <f t="shared" si="1303"/>
        <v>-</v>
      </c>
      <c r="BG3293" s="2" t="str">
        <f t="shared" si="1304"/>
        <v>-</v>
      </c>
      <c r="BH3293" s="2" t="str">
        <f t="shared" si="1305"/>
        <v>-</v>
      </c>
      <c r="BJ3293" t="s">
        <v>2193</v>
      </c>
      <c r="BK3293" t="s">
        <v>1302</v>
      </c>
      <c r="BL3293">
        <v>1</v>
      </c>
      <c r="BN3293">
        <v>1</v>
      </c>
      <c r="BO3293" s="60">
        <v>2</v>
      </c>
      <c r="BP3293" s="62">
        <v>731</v>
      </c>
      <c r="BQ3293" s="66">
        <f t="shared" si="1306"/>
        <v>2731</v>
      </c>
      <c r="BR3293" s="66">
        <f t="shared" si="1307"/>
        <v>2731</v>
      </c>
      <c r="BS3293" s="3" t="s">
        <v>253</v>
      </c>
    </row>
    <row r="3294" spans="1:71" ht="14" hidden="1" customHeight="1" outlineLevel="1" x14ac:dyDescent="0.2">
      <c r="A3294" t="s">
        <v>1153</v>
      </c>
      <c r="B3294" t="s">
        <v>1302</v>
      </c>
      <c r="C3294" s="1">
        <f t="shared" si="1298"/>
        <v>0</v>
      </c>
      <c r="D3294" s="3">
        <f>IF(N3294&gt;0, RANK(N3294,(N3294:P3294,Q3294:AE3294)),0)</f>
        <v>0</v>
      </c>
      <c r="E3294" s="3">
        <f>IF(O3294&gt;0,RANK(O3294,(N3294:P3294,Q3294:AE3294)),0)</f>
        <v>0</v>
      </c>
      <c r="F3294" s="3">
        <f>IF(P3294&gt;0,RANK(P3294,(N3294:P3294,Q3294:AE3294)),0)</f>
        <v>0</v>
      </c>
      <c r="G3294" s="1">
        <f t="shared" si="1308"/>
        <v>0</v>
      </c>
      <c r="H3294" s="2">
        <f t="shared" si="1309"/>
        <v>0</v>
      </c>
      <c r="I3294" s="2"/>
      <c r="J3294" s="2" t="str">
        <f t="shared" si="1299"/>
        <v>-</v>
      </c>
      <c r="K3294" s="2" t="str">
        <f t="shared" si="1300"/>
        <v>-</v>
      </c>
      <c r="L3294" s="2" t="str">
        <f t="shared" si="1301"/>
        <v>-</v>
      </c>
      <c r="M3294" s="2" t="str">
        <f t="shared" si="1310"/>
        <v>-</v>
      </c>
      <c r="N3294" s="38"/>
      <c r="O3294" s="38"/>
      <c r="P3294" s="38"/>
      <c r="Q3294" s="38"/>
      <c r="R3294" s="38"/>
      <c r="S3294" s="38"/>
      <c r="T3294" s="38"/>
      <c r="U3294" s="38"/>
      <c r="V3294" s="38"/>
      <c r="W3294" s="38"/>
      <c r="X3294" s="38"/>
      <c r="Y3294" s="38"/>
      <c r="Z3294" s="38"/>
      <c r="AA3294" s="38"/>
      <c r="AB3294" s="38"/>
      <c r="AC3294" s="38"/>
      <c r="AD3294" s="38"/>
      <c r="AE3294" s="38"/>
      <c r="AF3294" s="38"/>
      <c r="AG3294" s="38"/>
      <c r="AH3294" s="38"/>
      <c r="AI3294" s="38"/>
      <c r="AJ3294" s="38"/>
      <c r="AK3294" s="38"/>
      <c r="AL3294" s="38"/>
      <c r="AM3294" s="38"/>
      <c r="AN3294" s="38"/>
      <c r="AO3294" s="38"/>
      <c r="AP3294" s="38"/>
      <c r="AQ3294" s="38"/>
      <c r="AR3294" s="38"/>
      <c r="AS3294" s="38"/>
      <c r="AT3294" s="38"/>
      <c r="AU3294" s="38"/>
      <c r="AV3294" s="38"/>
      <c r="AW3294" s="38"/>
      <c r="AX3294" s="38"/>
      <c r="AY3294" s="38"/>
      <c r="BA3294" s="3">
        <f>IF(Q3294&gt;0,RANK(Q3294,(N3294:P3294,Q3294:AE3294)),0)</f>
        <v>0</v>
      </c>
      <c r="BB3294" s="3">
        <f>IF(R3294&gt;0,RANK(R3294,(N3294:P3294,Q3294:AE3294)),0)</f>
        <v>0</v>
      </c>
      <c r="BC3294" s="3">
        <f>IF(S3294&gt;0,RANK(S3294,(N3294:P3294,Q3294:AE3294)),0)</f>
        <v>0</v>
      </c>
      <c r="BD3294" s="3">
        <f>IF(T3294&gt;0,RANK(T3294,(N3294:P3294,Q3294:AE3294)),0)</f>
        <v>0</v>
      </c>
      <c r="BE3294" s="2" t="str">
        <f t="shared" si="1302"/>
        <v>-</v>
      </c>
      <c r="BF3294" s="2" t="str">
        <f t="shared" si="1303"/>
        <v>-</v>
      </c>
      <c r="BG3294" s="2" t="str">
        <f t="shared" si="1304"/>
        <v>-</v>
      </c>
      <c r="BH3294" s="2" t="str">
        <f t="shared" si="1305"/>
        <v>-</v>
      </c>
      <c r="BJ3294" t="s">
        <v>1153</v>
      </c>
      <c r="BK3294" t="s">
        <v>1302</v>
      </c>
      <c r="BL3294">
        <v>1</v>
      </c>
      <c r="BN3294">
        <v>1</v>
      </c>
      <c r="BO3294" s="60">
        <v>2</v>
      </c>
      <c r="BP3294" s="62">
        <v>732</v>
      </c>
      <c r="BQ3294" s="66">
        <f t="shared" si="1306"/>
        <v>2732</v>
      </c>
      <c r="BR3294" s="66">
        <f t="shared" si="1307"/>
        <v>2732</v>
      </c>
      <c r="BS3294" s="3" t="s">
        <v>253</v>
      </c>
    </row>
    <row r="3295" spans="1:71" ht="14" hidden="1" customHeight="1" outlineLevel="1" x14ac:dyDescent="0.2">
      <c r="A3295" t="s">
        <v>1335</v>
      </c>
      <c r="B3295" t="s">
        <v>1302</v>
      </c>
      <c r="C3295" s="1">
        <f t="shared" si="1298"/>
        <v>0</v>
      </c>
      <c r="D3295" s="3">
        <f>IF(N3295&gt;0, RANK(N3295,(N3295:P3295,Q3295:AE3295)),0)</f>
        <v>0</v>
      </c>
      <c r="E3295" s="3">
        <f>IF(O3295&gt;0,RANK(O3295,(N3295:P3295,Q3295:AE3295)),0)</f>
        <v>0</v>
      </c>
      <c r="F3295" s="3">
        <f>IF(P3295&gt;0,RANK(P3295,(N3295:P3295,Q3295:AE3295)),0)</f>
        <v>0</v>
      </c>
      <c r="G3295" s="1">
        <f t="shared" si="1308"/>
        <v>0</v>
      </c>
      <c r="H3295" s="2">
        <f t="shared" si="1309"/>
        <v>0</v>
      </c>
      <c r="I3295" s="2"/>
      <c r="J3295" s="2" t="str">
        <f t="shared" si="1299"/>
        <v>-</v>
      </c>
      <c r="K3295" s="2" t="str">
        <f t="shared" si="1300"/>
        <v>-</v>
      </c>
      <c r="L3295" s="2" t="str">
        <f t="shared" si="1301"/>
        <v>-</v>
      </c>
      <c r="M3295" s="2" t="str">
        <f t="shared" si="1310"/>
        <v>-</v>
      </c>
      <c r="N3295" s="38"/>
      <c r="O3295" s="38"/>
      <c r="P3295" s="38"/>
      <c r="Q3295" s="38"/>
      <c r="R3295" s="38"/>
      <c r="S3295" s="38"/>
      <c r="T3295" s="38"/>
      <c r="U3295" s="38"/>
      <c r="V3295" s="38"/>
      <c r="W3295" s="38"/>
      <c r="X3295" s="38"/>
      <c r="Y3295" s="38"/>
      <c r="Z3295" s="38"/>
      <c r="AA3295" s="38"/>
      <c r="AB3295" s="38"/>
      <c r="AC3295" s="38"/>
      <c r="AD3295" s="38"/>
      <c r="AE3295" s="38"/>
      <c r="AF3295" s="38"/>
      <c r="AG3295" s="38"/>
      <c r="AH3295" s="38"/>
      <c r="AI3295" s="38"/>
      <c r="AJ3295" s="38"/>
      <c r="AK3295" s="38"/>
      <c r="AL3295" s="38"/>
      <c r="AM3295" s="38"/>
      <c r="AN3295" s="38"/>
      <c r="AO3295" s="38"/>
      <c r="AP3295" s="38"/>
      <c r="AQ3295" s="38"/>
      <c r="AR3295" s="38"/>
      <c r="AS3295" s="38"/>
      <c r="AT3295" s="38"/>
      <c r="AU3295" s="38"/>
      <c r="AV3295" s="38"/>
      <c r="AW3295" s="38"/>
      <c r="AX3295" s="38"/>
      <c r="AY3295" s="38"/>
      <c r="BA3295" s="3">
        <f>IF(Q3295&gt;0,RANK(Q3295,(N3295:P3295,Q3295:AE3295)),0)</f>
        <v>0</v>
      </c>
      <c r="BB3295" s="3">
        <f>IF(R3295&gt;0,RANK(R3295,(N3295:P3295,Q3295:AE3295)),0)</f>
        <v>0</v>
      </c>
      <c r="BC3295" s="3">
        <f>IF(S3295&gt;0,RANK(S3295,(N3295:P3295,Q3295:AE3295)),0)</f>
        <v>0</v>
      </c>
      <c r="BD3295" s="3">
        <f>IF(T3295&gt;0,RANK(T3295,(N3295:P3295,Q3295:AE3295)),0)</f>
        <v>0</v>
      </c>
      <c r="BE3295" s="2" t="str">
        <f t="shared" si="1302"/>
        <v>-</v>
      </c>
      <c r="BF3295" s="2" t="str">
        <f t="shared" si="1303"/>
        <v>-</v>
      </c>
      <c r="BG3295" s="2" t="str">
        <f t="shared" si="1304"/>
        <v>-</v>
      </c>
      <c r="BH3295" s="2" t="str">
        <f t="shared" si="1305"/>
        <v>-</v>
      </c>
      <c r="BJ3295" t="s">
        <v>1335</v>
      </c>
      <c r="BK3295" t="s">
        <v>1302</v>
      </c>
      <c r="BL3295">
        <v>1</v>
      </c>
      <c r="BN3295">
        <v>1</v>
      </c>
      <c r="BO3295" s="60">
        <v>2</v>
      </c>
      <c r="BP3295" s="62">
        <v>733</v>
      </c>
      <c r="BQ3295" s="66">
        <f t="shared" si="1306"/>
        <v>2733</v>
      </c>
      <c r="BR3295" s="66">
        <f t="shared" si="1307"/>
        <v>2733</v>
      </c>
      <c r="BS3295" s="3" t="s">
        <v>253</v>
      </c>
    </row>
    <row r="3296" spans="1:71" ht="14" hidden="1" customHeight="1" outlineLevel="1" x14ac:dyDescent="0.2">
      <c r="A3296" t="s">
        <v>2337</v>
      </c>
      <c r="B3296" t="s">
        <v>1302</v>
      </c>
      <c r="C3296" s="1">
        <f t="shared" si="1298"/>
        <v>0</v>
      </c>
      <c r="D3296" s="3">
        <f>IF(N3296&gt;0, RANK(N3296,(N3296:P3296,Q3296:AE3296)),0)</f>
        <v>0</v>
      </c>
      <c r="E3296" s="3">
        <f>IF(O3296&gt;0,RANK(O3296,(N3296:P3296,Q3296:AE3296)),0)</f>
        <v>0</v>
      </c>
      <c r="F3296" s="3">
        <f>IF(P3296&gt;0,RANK(P3296,(N3296:P3296,Q3296:AE3296)),0)</f>
        <v>0</v>
      </c>
      <c r="G3296" s="1">
        <f t="shared" si="1308"/>
        <v>0</v>
      </c>
      <c r="H3296" s="2">
        <f t="shared" si="1309"/>
        <v>0</v>
      </c>
      <c r="I3296" s="2"/>
      <c r="J3296" s="2" t="str">
        <f t="shared" si="1299"/>
        <v>-</v>
      </c>
      <c r="K3296" s="2" t="str">
        <f t="shared" si="1300"/>
        <v>-</v>
      </c>
      <c r="L3296" s="2" t="str">
        <f t="shared" si="1301"/>
        <v>-</v>
      </c>
      <c r="M3296" s="2" t="str">
        <f t="shared" si="1310"/>
        <v>-</v>
      </c>
      <c r="N3296" s="38"/>
      <c r="O3296" s="38"/>
      <c r="P3296" s="38"/>
      <c r="Q3296" s="38"/>
      <c r="R3296" s="38"/>
      <c r="S3296" s="38"/>
      <c r="T3296" s="38"/>
      <c r="U3296" s="38"/>
      <c r="V3296" s="38"/>
      <c r="W3296" s="38"/>
      <c r="X3296" s="38"/>
      <c r="Y3296" s="38"/>
      <c r="Z3296" s="38"/>
      <c r="AA3296" s="38"/>
      <c r="AB3296" s="38"/>
      <c r="AC3296" s="38"/>
      <c r="AD3296" s="38"/>
      <c r="AE3296" s="38"/>
      <c r="AF3296" s="38"/>
      <c r="AG3296" s="38"/>
      <c r="AH3296" s="38"/>
      <c r="AI3296" s="38"/>
      <c r="AJ3296" s="38"/>
      <c r="AK3296" s="38"/>
      <c r="AL3296" s="38"/>
      <c r="AM3296" s="38"/>
      <c r="AN3296" s="38"/>
      <c r="AO3296" s="38"/>
      <c r="AP3296" s="38"/>
      <c r="AQ3296" s="38"/>
      <c r="AR3296" s="38"/>
      <c r="AS3296" s="38"/>
      <c r="AT3296" s="38"/>
      <c r="AU3296" s="38"/>
      <c r="AV3296" s="38"/>
      <c r="AW3296" s="38"/>
      <c r="AX3296" s="38"/>
      <c r="AY3296" s="38"/>
      <c r="BA3296" s="3">
        <f>IF(Q3296&gt;0,RANK(Q3296,(N3296:P3296,Q3296:AE3296)),0)</f>
        <v>0</v>
      </c>
      <c r="BB3296" s="3">
        <f>IF(R3296&gt;0,RANK(R3296,(N3296:P3296,Q3296:AE3296)),0)</f>
        <v>0</v>
      </c>
      <c r="BC3296" s="3">
        <f>IF(S3296&gt;0,RANK(S3296,(N3296:P3296,Q3296:AE3296)),0)</f>
        <v>0</v>
      </c>
      <c r="BD3296" s="3">
        <f>IF(T3296&gt;0,RANK(T3296,(N3296:P3296,Q3296:AE3296)),0)</f>
        <v>0</v>
      </c>
      <c r="BE3296" s="2" t="str">
        <f t="shared" si="1302"/>
        <v>-</v>
      </c>
      <c r="BF3296" s="2" t="str">
        <f t="shared" si="1303"/>
        <v>-</v>
      </c>
      <c r="BG3296" s="2" t="str">
        <f t="shared" si="1304"/>
        <v>-</v>
      </c>
      <c r="BH3296" s="2" t="str">
        <f t="shared" si="1305"/>
        <v>-</v>
      </c>
      <c r="BJ3296" t="s">
        <v>2337</v>
      </c>
      <c r="BK3296" t="s">
        <v>1302</v>
      </c>
      <c r="BL3296">
        <v>1</v>
      </c>
      <c r="BN3296">
        <v>1</v>
      </c>
      <c r="BO3296" s="60">
        <v>2</v>
      </c>
      <c r="BP3296" s="62">
        <v>734</v>
      </c>
      <c r="BQ3296" s="66">
        <f t="shared" si="1306"/>
        <v>2734</v>
      </c>
      <c r="BR3296" s="66">
        <f t="shared" si="1307"/>
        <v>2734</v>
      </c>
      <c r="BS3296" s="3" t="s">
        <v>253</v>
      </c>
    </row>
    <row r="3297" spans="1:79" ht="14" hidden="1" customHeight="1" outlineLevel="1" x14ac:dyDescent="0.2">
      <c r="A3297" t="s">
        <v>2016</v>
      </c>
      <c r="B3297" t="s">
        <v>1302</v>
      </c>
      <c r="C3297" s="1">
        <f t="shared" si="1298"/>
        <v>0</v>
      </c>
      <c r="D3297" s="3">
        <f>IF(N3297&gt;0, RANK(N3297,(N3297:P3297,Q3297:AE3297)),0)</f>
        <v>0</v>
      </c>
      <c r="E3297" s="3">
        <f>IF(O3297&gt;0,RANK(O3297,(N3297:P3297,Q3297:AE3297)),0)</f>
        <v>0</v>
      </c>
      <c r="F3297" s="3">
        <f>IF(P3297&gt;0,RANK(P3297,(N3297:P3297,Q3297:AE3297)),0)</f>
        <v>0</v>
      </c>
      <c r="G3297" s="1">
        <f t="shared" si="1308"/>
        <v>0</v>
      </c>
      <c r="H3297" s="2">
        <f t="shared" si="1309"/>
        <v>0</v>
      </c>
      <c r="I3297" s="2"/>
      <c r="J3297" s="2" t="str">
        <f t="shared" si="1299"/>
        <v>-</v>
      </c>
      <c r="K3297" s="2" t="str">
        <f t="shared" si="1300"/>
        <v>-</v>
      </c>
      <c r="L3297" s="2" t="str">
        <f t="shared" si="1301"/>
        <v>-</v>
      </c>
      <c r="M3297" s="2" t="str">
        <f t="shared" si="1310"/>
        <v>-</v>
      </c>
      <c r="N3297" s="38"/>
      <c r="O3297" s="38"/>
      <c r="P3297" s="38"/>
      <c r="Q3297" s="38"/>
      <c r="R3297" s="38"/>
      <c r="S3297" s="38"/>
      <c r="T3297" s="38"/>
      <c r="U3297" s="38"/>
      <c r="V3297" s="38"/>
      <c r="W3297" s="38"/>
      <c r="X3297" s="38"/>
      <c r="Y3297" s="38"/>
      <c r="Z3297" s="38"/>
      <c r="AA3297" s="38"/>
      <c r="AB3297" s="38"/>
      <c r="AC3297" s="38"/>
      <c r="AD3297" s="38"/>
      <c r="AE3297" s="38"/>
      <c r="AF3297" s="38"/>
      <c r="AG3297" s="38"/>
      <c r="AH3297" s="38"/>
      <c r="AI3297" s="38"/>
      <c r="AJ3297" s="38"/>
      <c r="AK3297" s="38"/>
      <c r="AL3297" s="38"/>
      <c r="AM3297" s="38"/>
      <c r="AN3297" s="38"/>
      <c r="AO3297" s="38"/>
      <c r="AP3297" s="38"/>
      <c r="AQ3297" s="38"/>
      <c r="AR3297" s="38"/>
      <c r="AS3297" s="38"/>
      <c r="AT3297" s="38"/>
      <c r="AU3297" s="38"/>
      <c r="AV3297" s="38"/>
      <c r="AW3297" s="38"/>
      <c r="AX3297" s="38"/>
      <c r="AY3297" s="38"/>
      <c r="BA3297" s="3">
        <f>IF(Q3297&gt;0,RANK(Q3297,(N3297:P3297,Q3297:AE3297)),0)</f>
        <v>0</v>
      </c>
      <c r="BB3297" s="3">
        <f>IF(R3297&gt;0,RANK(R3297,(N3297:P3297,Q3297:AE3297)),0)</f>
        <v>0</v>
      </c>
      <c r="BC3297" s="3">
        <f>IF(S3297&gt;0,RANK(S3297,(N3297:P3297,Q3297:AE3297)),0)</f>
        <v>0</v>
      </c>
      <c r="BD3297" s="3">
        <f>IF(T3297&gt;0,RANK(T3297,(N3297:P3297,Q3297:AE3297)),0)</f>
        <v>0</v>
      </c>
      <c r="BE3297" s="2" t="str">
        <f t="shared" si="1302"/>
        <v>-</v>
      </c>
      <c r="BF3297" s="2" t="str">
        <f t="shared" si="1303"/>
        <v>-</v>
      </c>
      <c r="BG3297" s="2" t="str">
        <f t="shared" si="1304"/>
        <v>-</v>
      </c>
      <c r="BH3297" s="2" t="str">
        <f t="shared" si="1305"/>
        <v>-</v>
      </c>
      <c r="BJ3297" t="s">
        <v>2016</v>
      </c>
      <c r="BK3297" t="s">
        <v>1302</v>
      </c>
      <c r="BL3297">
        <v>1</v>
      </c>
      <c r="BN3297">
        <v>1</v>
      </c>
      <c r="BO3297" s="60">
        <v>2</v>
      </c>
      <c r="BP3297" s="62">
        <v>735</v>
      </c>
      <c r="BQ3297" s="66">
        <f t="shared" si="1306"/>
        <v>2735</v>
      </c>
      <c r="BR3297" s="66">
        <f t="shared" si="1307"/>
        <v>2735</v>
      </c>
      <c r="BS3297" s="3" t="s">
        <v>253</v>
      </c>
    </row>
    <row r="3298" spans="1:79" ht="14" hidden="1" customHeight="1" outlineLevel="1" x14ac:dyDescent="0.2">
      <c r="A3298" t="s">
        <v>1402</v>
      </c>
      <c r="B3298" t="s">
        <v>1302</v>
      </c>
      <c r="C3298" s="1">
        <f t="shared" si="1298"/>
        <v>0</v>
      </c>
      <c r="D3298" s="3">
        <f>IF(N3298&gt;0, RANK(N3298,(N3298:P3298,Q3298:AE3298)),0)</f>
        <v>0</v>
      </c>
      <c r="E3298" s="3">
        <f>IF(O3298&gt;0,RANK(O3298,(N3298:P3298,Q3298:AE3298)),0)</f>
        <v>0</v>
      </c>
      <c r="F3298" s="3">
        <f>IF(P3298&gt;0,RANK(P3298,(N3298:P3298,Q3298:AE3298)),0)</f>
        <v>0</v>
      </c>
      <c r="G3298" s="1">
        <f t="shared" si="1308"/>
        <v>0</v>
      </c>
      <c r="H3298" s="2">
        <f t="shared" si="1309"/>
        <v>0</v>
      </c>
      <c r="I3298" s="2"/>
      <c r="J3298" s="2" t="str">
        <f t="shared" si="1299"/>
        <v>-</v>
      </c>
      <c r="K3298" s="2" t="str">
        <f t="shared" si="1300"/>
        <v>-</v>
      </c>
      <c r="L3298" s="2" t="str">
        <f t="shared" si="1301"/>
        <v>-</v>
      </c>
      <c r="M3298" s="2" t="str">
        <f t="shared" si="1310"/>
        <v>-</v>
      </c>
      <c r="N3298" s="38"/>
      <c r="O3298" s="38"/>
      <c r="P3298" s="38"/>
      <c r="Q3298" s="38"/>
      <c r="R3298" s="38"/>
      <c r="S3298" s="38"/>
      <c r="T3298" s="38"/>
      <c r="U3298" s="38"/>
      <c r="V3298" s="38"/>
      <c r="W3298" s="38"/>
      <c r="X3298" s="38"/>
      <c r="Y3298" s="38"/>
      <c r="Z3298" s="38"/>
      <c r="AA3298" s="38"/>
      <c r="AB3298" s="38"/>
      <c r="AC3298" s="38"/>
      <c r="AD3298" s="38"/>
      <c r="AE3298" s="38"/>
      <c r="AF3298" s="38"/>
      <c r="AG3298" s="38"/>
      <c r="AH3298" s="38"/>
      <c r="AI3298" s="38"/>
      <c r="AJ3298" s="38"/>
      <c r="AK3298" s="38"/>
      <c r="AL3298" s="38"/>
      <c r="AM3298" s="38"/>
      <c r="AN3298" s="38"/>
      <c r="AO3298" s="38"/>
      <c r="AP3298" s="38"/>
      <c r="AQ3298" s="38"/>
      <c r="AR3298" s="38"/>
      <c r="AS3298" s="38"/>
      <c r="AT3298" s="38"/>
      <c r="AU3298" s="38"/>
      <c r="AV3298" s="38"/>
      <c r="AW3298" s="38"/>
      <c r="AX3298" s="38"/>
      <c r="AY3298" s="38"/>
      <c r="BA3298" s="3">
        <f>IF(Q3298&gt;0,RANK(Q3298,(N3298:P3298,Q3298:AE3298)),0)</f>
        <v>0</v>
      </c>
      <c r="BB3298" s="3">
        <f>IF(R3298&gt;0,RANK(R3298,(N3298:P3298,Q3298:AE3298)),0)</f>
        <v>0</v>
      </c>
      <c r="BC3298" s="3">
        <f>IF(S3298&gt;0,RANK(S3298,(N3298:P3298,Q3298:AE3298)),0)</f>
        <v>0</v>
      </c>
      <c r="BD3298" s="3">
        <f>IF(T3298&gt;0,RANK(T3298,(N3298:P3298,Q3298:AE3298)),0)</f>
        <v>0</v>
      </c>
      <c r="BE3298" s="2" t="str">
        <f t="shared" si="1302"/>
        <v>-</v>
      </c>
      <c r="BF3298" s="2" t="str">
        <f t="shared" si="1303"/>
        <v>-</v>
      </c>
      <c r="BG3298" s="2" t="str">
        <f t="shared" si="1304"/>
        <v>-</v>
      </c>
      <c r="BH3298" s="2" t="str">
        <f t="shared" si="1305"/>
        <v>-</v>
      </c>
      <c r="BJ3298" t="s">
        <v>1402</v>
      </c>
      <c r="BK3298" t="s">
        <v>1302</v>
      </c>
      <c r="BL3298">
        <v>1</v>
      </c>
      <c r="BN3298">
        <v>1</v>
      </c>
      <c r="BO3298" s="60">
        <v>2</v>
      </c>
      <c r="BP3298" s="62">
        <v>736</v>
      </c>
      <c r="BQ3298" s="66">
        <f t="shared" si="1306"/>
        <v>2736</v>
      </c>
      <c r="BR3298" s="66">
        <f t="shared" si="1307"/>
        <v>2736</v>
      </c>
      <c r="BS3298" s="3" t="s">
        <v>253</v>
      </c>
    </row>
    <row r="3299" spans="1:79" ht="14" hidden="1" customHeight="1" outlineLevel="1" x14ac:dyDescent="0.2">
      <c r="A3299" t="s">
        <v>682</v>
      </c>
      <c r="B3299" t="s">
        <v>1302</v>
      </c>
      <c r="C3299" s="1">
        <f t="shared" si="1298"/>
        <v>0</v>
      </c>
      <c r="D3299" s="3">
        <f>IF(N3299&gt;0, RANK(N3299,(N3299:P3299,Q3299:AE3299)),0)</f>
        <v>0</v>
      </c>
      <c r="E3299" s="3">
        <f>IF(O3299&gt;0,RANK(O3299,(N3299:P3299,Q3299:AE3299)),0)</f>
        <v>0</v>
      </c>
      <c r="F3299" s="3">
        <f>IF(P3299&gt;0,RANK(P3299,(N3299:P3299,Q3299:AE3299)),0)</f>
        <v>0</v>
      </c>
      <c r="G3299" s="1">
        <f t="shared" si="1308"/>
        <v>0</v>
      </c>
      <c r="H3299" s="2">
        <f t="shared" si="1309"/>
        <v>0</v>
      </c>
      <c r="I3299" s="2"/>
      <c r="J3299" s="2" t="str">
        <f t="shared" si="1299"/>
        <v>-</v>
      </c>
      <c r="K3299" s="2" t="str">
        <f t="shared" si="1300"/>
        <v>-</v>
      </c>
      <c r="L3299" s="2" t="str">
        <f t="shared" si="1301"/>
        <v>-</v>
      </c>
      <c r="M3299" s="2" t="str">
        <f t="shared" si="1310"/>
        <v>-</v>
      </c>
      <c r="N3299" s="38"/>
      <c r="O3299" s="38"/>
      <c r="P3299" s="38"/>
      <c r="Q3299" s="38"/>
      <c r="R3299" s="38"/>
      <c r="S3299" s="38"/>
      <c r="T3299" s="38"/>
      <c r="U3299" s="38"/>
      <c r="V3299" s="38"/>
      <c r="W3299" s="38"/>
      <c r="X3299" s="38"/>
      <c r="Y3299" s="38"/>
      <c r="Z3299" s="38"/>
      <c r="AA3299" s="38"/>
      <c r="AB3299" s="38"/>
      <c r="AC3299" s="38"/>
      <c r="AD3299" s="38"/>
      <c r="AE3299" s="38"/>
      <c r="AF3299" s="38"/>
      <c r="AG3299" s="38"/>
      <c r="AH3299" s="38"/>
      <c r="AI3299" s="38"/>
      <c r="AJ3299" s="38"/>
      <c r="AK3299" s="38"/>
      <c r="AL3299" s="38"/>
      <c r="AM3299" s="38"/>
      <c r="AN3299" s="38"/>
      <c r="AO3299" s="38"/>
      <c r="AP3299" s="38"/>
      <c r="AQ3299" s="38"/>
      <c r="AR3299" s="38"/>
      <c r="AS3299" s="38"/>
      <c r="AT3299" s="38"/>
      <c r="AU3299" s="38"/>
      <c r="AV3299" s="38"/>
      <c r="AW3299" s="38"/>
      <c r="AX3299" s="38"/>
      <c r="AY3299" s="38"/>
      <c r="BA3299" s="3">
        <f>IF(Q3299&gt;0,RANK(Q3299,(N3299:P3299,Q3299:AE3299)),0)</f>
        <v>0</v>
      </c>
      <c r="BB3299" s="3">
        <f>IF(R3299&gt;0,RANK(R3299,(N3299:P3299,Q3299:AE3299)),0)</f>
        <v>0</v>
      </c>
      <c r="BC3299" s="3">
        <f>IF(S3299&gt;0,RANK(S3299,(N3299:P3299,Q3299:AE3299)),0)</f>
        <v>0</v>
      </c>
      <c r="BD3299" s="3">
        <f>IF(T3299&gt;0,RANK(T3299,(N3299:P3299,Q3299:AE3299)),0)</f>
        <v>0</v>
      </c>
      <c r="BE3299" s="2" t="str">
        <f t="shared" si="1302"/>
        <v>-</v>
      </c>
      <c r="BF3299" s="2" t="str">
        <f t="shared" si="1303"/>
        <v>-</v>
      </c>
      <c r="BG3299" s="2" t="str">
        <f t="shared" si="1304"/>
        <v>-</v>
      </c>
      <c r="BH3299" s="2" t="str">
        <f t="shared" si="1305"/>
        <v>-</v>
      </c>
      <c r="BJ3299" t="s">
        <v>682</v>
      </c>
      <c r="BK3299" t="s">
        <v>1302</v>
      </c>
      <c r="BL3299">
        <v>1</v>
      </c>
      <c r="BN3299">
        <v>1</v>
      </c>
      <c r="BO3299" s="60">
        <v>2</v>
      </c>
      <c r="BP3299" s="62">
        <v>737</v>
      </c>
      <c r="BQ3299" s="66">
        <f t="shared" si="1306"/>
        <v>2737</v>
      </c>
      <c r="BR3299" s="66">
        <f t="shared" si="1307"/>
        <v>2737</v>
      </c>
      <c r="BS3299" s="3" t="s">
        <v>253</v>
      </c>
    </row>
    <row r="3300" spans="1:79" ht="14" hidden="1" customHeight="1" outlineLevel="1" x14ac:dyDescent="0.2">
      <c r="A3300" t="s">
        <v>2588</v>
      </c>
      <c r="B3300" t="s">
        <v>1302</v>
      </c>
      <c r="C3300" s="1">
        <f t="shared" si="1298"/>
        <v>0</v>
      </c>
      <c r="D3300" s="3">
        <f>IF(N3300&gt;0, RANK(N3300,(N3300:P3300,Q3300:AE3300)),0)</f>
        <v>0</v>
      </c>
      <c r="E3300" s="3">
        <f>IF(O3300&gt;0,RANK(O3300,(N3300:P3300,Q3300:AE3300)),0)</f>
        <v>0</v>
      </c>
      <c r="F3300" s="3">
        <f>IF(P3300&gt;0,RANK(P3300,(N3300:P3300,Q3300:AE3300)),0)</f>
        <v>0</v>
      </c>
      <c r="G3300" s="1">
        <f t="shared" si="1308"/>
        <v>0</v>
      </c>
      <c r="H3300" s="2">
        <f t="shared" si="1309"/>
        <v>0</v>
      </c>
      <c r="I3300" s="2"/>
      <c r="J3300" s="2" t="str">
        <f t="shared" si="1299"/>
        <v>-</v>
      </c>
      <c r="K3300" s="2" t="str">
        <f t="shared" si="1300"/>
        <v>-</v>
      </c>
      <c r="L3300" s="2" t="str">
        <f t="shared" si="1301"/>
        <v>-</v>
      </c>
      <c r="M3300" s="2" t="str">
        <f t="shared" si="1310"/>
        <v>-</v>
      </c>
      <c r="N3300" s="38"/>
      <c r="O3300" s="38"/>
      <c r="P3300" s="38"/>
      <c r="Q3300" s="38"/>
      <c r="R3300" s="38"/>
      <c r="S3300" s="38"/>
      <c r="T3300" s="38"/>
      <c r="U3300" s="38"/>
      <c r="V3300" s="38"/>
      <c r="W3300" s="38"/>
      <c r="X3300" s="38"/>
      <c r="Y3300" s="38"/>
      <c r="Z3300" s="38"/>
      <c r="AA3300" s="38"/>
      <c r="AB3300" s="38"/>
      <c r="AC3300" s="38"/>
      <c r="AD3300" s="38"/>
      <c r="AE3300" s="38"/>
      <c r="AF3300" s="38"/>
      <c r="AG3300" s="38"/>
      <c r="AH3300" s="38"/>
      <c r="AI3300" s="38"/>
      <c r="AJ3300" s="38"/>
      <c r="AK3300" s="38"/>
      <c r="AL3300" s="38"/>
      <c r="AM3300" s="38"/>
      <c r="AN3300" s="38"/>
      <c r="AO3300" s="38"/>
      <c r="AP3300" s="38"/>
      <c r="AQ3300" s="38"/>
      <c r="AR3300" s="38"/>
      <c r="AS3300" s="38"/>
      <c r="AT3300" s="38"/>
      <c r="AU3300" s="38"/>
      <c r="AV3300" s="38"/>
      <c r="AW3300" s="38"/>
      <c r="AX3300" s="38"/>
      <c r="AY3300" s="38"/>
      <c r="BA3300" s="3">
        <f>IF(Q3300&gt;0,RANK(Q3300,(N3300:P3300,Q3300:AE3300)),0)</f>
        <v>0</v>
      </c>
      <c r="BB3300" s="3">
        <f>IF(R3300&gt;0,RANK(R3300,(N3300:P3300,Q3300:AE3300)),0)</f>
        <v>0</v>
      </c>
      <c r="BC3300" s="3">
        <f>IF(S3300&gt;0,RANK(S3300,(N3300:P3300,Q3300:AE3300)),0)</f>
        <v>0</v>
      </c>
      <c r="BD3300" s="3">
        <f>IF(T3300&gt;0,RANK(T3300,(N3300:P3300,Q3300:AE3300)),0)</f>
        <v>0</v>
      </c>
      <c r="BE3300" s="2" t="str">
        <f t="shared" si="1302"/>
        <v>-</v>
      </c>
      <c r="BF3300" s="2" t="str">
        <f t="shared" si="1303"/>
        <v>-</v>
      </c>
      <c r="BG3300" s="2" t="str">
        <f t="shared" si="1304"/>
        <v>-</v>
      </c>
      <c r="BH3300" s="2" t="str">
        <f t="shared" si="1305"/>
        <v>-</v>
      </c>
      <c r="BJ3300" t="s">
        <v>2588</v>
      </c>
      <c r="BK3300" t="s">
        <v>1302</v>
      </c>
      <c r="BL3300">
        <v>1</v>
      </c>
      <c r="BN3300">
        <v>1</v>
      </c>
      <c r="BO3300" s="60">
        <v>2</v>
      </c>
      <c r="BP3300" s="62">
        <v>738</v>
      </c>
      <c r="BQ3300" s="66">
        <f t="shared" si="1306"/>
        <v>2738</v>
      </c>
      <c r="BR3300" s="66">
        <f t="shared" si="1307"/>
        <v>2738</v>
      </c>
      <c r="BS3300" s="3" t="s">
        <v>253</v>
      </c>
    </row>
    <row r="3301" spans="1:79" ht="14" hidden="1" customHeight="1" outlineLevel="1" x14ac:dyDescent="0.2">
      <c r="A3301" t="s">
        <v>1761</v>
      </c>
      <c r="B3301" t="s">
        <v>1302</v>
      </c>
      <c r="C3301" s="1">
        <f t="shared" si="1298"/>
        <v>0</v>
      </c>
      <c r="D3301" s="3">
        <f>IF(N3301&gt;0, RANK(N3301,(N3301:P3301,Q3301:AE3301)),0)</f>
        <v>0</v>
      </c>
      <c r="E3301" s="3">
        <f>IF(O3301&gt;0,RANK(O3301,(N3301:P3301,Q3301:AE3301)),0)</f>
        <v>0</v>
      </c>
      <c r="F3301" s="3">
        <f>IF(P3301&gt;0,RANK(P3301,(N3301:P3301,Q3301:AE3301)),0)</f>
        <v>0</v>
      </c>
      <c r="G3301" s="1">
        <f t="shared" si="1308"/>
        <v>0</v>
      </c>
      <c r="H3301" s="2">
        <f t="shared" si="1309"/>
        <v>0</v>
      </c>
      <c r="I3301" s="2"/>
      <c r="J3301" s="2" t="str">
        <f t="shared" si="1299"/>
        <v>-</v>
      </c>
      <c r="K3301" s="2" t="str">
        <f t="shared" si="1300"/>
        <v>-</v>
      </c>
      <c r="L3301" s="2" t="str">
        <f t="shared" si="1301"/>
        <v>-</v>
      </c>
      <c r="M3301" s="2" t="str">
        <f t="shared" si="1310"/>
        <v>-</v>
      </c>
      <c r="N3301" s="38"/>
      <c r="O3301" s="38"/>
      <c r="P3301" s="38"/>
      <c r="Q3301" s="38"/>
      <c r="R3301" s="38"/>
      <c r="S3301" s="38"/>
      <c r="T3301" s="38"/>
      <c r="U3301" s="38"/>
      <c r="V3301" s="38"/>
      <c r="W3301" s="38"/>
      <c r="X3301" s="38"/>
      <c r="Y3301" s="38"/>
      <c r="Z3301" s="38"/>
      <c r="AA3301" s="38"/>
      <c r="AB3301" s="38"/>
      <c r="AC3301" s="38"/>
      <c r="AD3301" s="38"/>
      <c r="AE3301" s="38"/>
      <c r="AF3301" s="38"/>
      <c r="AG3301" s="38"/>
      <c r="AH3301" s="38"/>
      <c r="AI3301" s="38"/>
      <c r="AJ3301" s="38"/>
      <c r="AK3301" s="38"/>
      <c r="AL3301" s="38"/>
      <c r="AM3301" s="38"/>
      <c r="AN3301" s="38"/>
      <c r="AO3301" s="38"/>
      <c r="AP3301" s="38"/>
      <c r="AQ3301" s="38"/>
      <c r="AR3301" s="38"/>
      <c r="AS3301" s="38"/>
      <c r="AT3301" s="38"/>
      <c r="AU3301" s="38"/>
      <c r="AV3301" s="38"/>
      <c r="AW3301" s="38"/>
      <c r="AX3301" s="38"/>
      <c r="AY3301" s="38"/>
      <c r="BA3301" s="3">
        <f>IF(Q3301&gt;0,RANK(Q3301,(N3301:P3301,Q3301:AE3301)),0)</f>
        <v>0</v>
      </c>
      <c r="BB3301" s="3">
        <f>IF(R3301&gt;0,RANK(R3301,(N3301:P3301,Q3301:AE3301)),0)</f>
        <v>0</v>
      </c>
      <c r="BC3301" s="3">
        <f>IF(S3301&gt;0,RANK(S3301,(N3301:P3301,Q3301:AE3301)),0)</f>
        <v>0</v>
      </c>
      <c r="BD3301" s="3">
        <f>IF(T3301&gt;0,RANK(T3301,(N3301:P3301,Q3301:AE3301)),0)</f>
        <v>0</v>
      </c>
      <c r="BE3301" s="2" t="str">
        <f t="shared" si="1302"/>
        <v>-</v>
      </c>
      <c r="BF3301" s="2" t="str">
        <f t="shared" si="1303"/>
        <v>-</v>
      </c>
      <c r="BG3301" s="2" t="str">
        <f t="shared" si="1304"/>
        <v>-</v>
      </c>
      <c r="BH3301" s="2" t="str">
        <f t="shared" si="1305"/>
        <v>-</v>
      </c>
      <c r="BJ3301" t="s">
        <v>1761</v>
      </c>
      <c r="BK3301" t="s">
        <v>1302</v>
      </c>
      <c r="BL3301">
        <v>1</v>
      </c>
      <c r="BN3301">
        <v>1</v>
      </c>
      <c r="BO3301" s="60">
        <v>2</v>
      </c>
      <c r="BP3301" s="62">
        <v>739</v>
      </c>
      <c r="BQ3301" s="66">
        <f t="shared" si="1306"/>
        <v>2739</v>
      </c>
      <c r="BR3301" s="66">
        <f t="shared" si="1307"/>
        <v>2739</v>
      </c>
      <c r="BS3301" s="3" t="s">
        <v>253</v>
      </c>
    </row>
    <row r="3302" spans="1:79" ht="14" hidden="1" customHeight="1" outlineLevel="1" x14ac:dyDescent="0.2">
      <c r="A3302" t="s">
        <v>2538</v>
      </c>
      <c r="B3302" t="s">
        <v>1302</v>
      </c>
      <c r="C3302" s="1">
        <f t="shared" si="1298"/>
        <v>0</v>
      </c>
      <c r="D3302" s="3">
        <f>IF(N3302&gt;0, RANK(N3302,(N3302:P3302,Q3302:AE3302)),0)</f>
        <v>0</v>
      </c>
      <c r="E3302" s="3">
        <f>IF(O3302&gt;0,RANK(O3302,(N3302:P3302,Q3302:AE3302)),0)</f>
        <v>0</v>
      </c>
      <c r="F3302" s="3">
        <f>IF(P3302&gt;0,RANK(P3302,(N3302:P3302,Q3302:AE3302)),0)</f>
        <v>0</v>
      </c>
      <c r="G3302" s="1">
        <f>IF(C3302&gt;0,MAX(N3302:P3302)-LARGE(N3302:P3302,2),0)</f>
        <v>0</v>
      </c>
      <c r="H3302" s="2">
        <f>IF(C3302&gt;0,G3302/C3302,0)</f>
        <v>0</v>
      </c>
      <c r="I3302" s="2"/>
      <c r="J3302" s="2" t="str">
        <f t="shared" si="1299"/>
        <v>-</v>
      </c>
      <c r="K3302" s="2" t="str">
        <f t="shared" si="1300"/>
        <v>-</v>
      </c>
      <c r="L3302" s="2" t="str">
        <f t="shared" si="1301"/>
        <v>-</v>
      </c>
      <c r="M3302" s="2" t="str">
        <f>IF(C3302=0,"-",(1-J3302-K3302-L3302))</f>
        <v>-</v>
      </c>
      <c r="N3302" s="38"/>
      <c r="O3302" s="38"/>
      <c r="P3302" s="38"/>
      <c r="Q3302" s="38"/>
      <c r="R3302" s="38"/>
      <c r="S3302" s="38"/>
      <c r="T3302" s="38"/>
      <c r="U3302" s="38"/>
      <c r="V3302" s="38"/>
      <c r="W3302" s="38"/>
      <c r="X3302" s="38"/>
      <c r="Y3302" s="38"/>
      <c r="Z3302" s="38"/>
      <c r="AA3302" s="38"/>
      <c r="AB3302" s="38"/>
      <c r="AC3302" s="38"/>
      <c r="AD3302" s="38"/>
      <c r="AE3302" s="38"/>
      <c r="AF3302" s="38"/>
      <c r="AG3302" s="38"/>
      <c r="AH3302" s="38"/>
      <c r="AI3302" s="38"/>
      <c r="AJ3302" s="38"/>
      <c r="AK3302" s="38"/>
      <c r="AL3302" s="38"/>
      <c r="AM3302" s="38"/>
      <c r="AN3302" s="38"/>
      <c r="AO3302" s="38"/>
      <c r="AP3302" s="38"/>
      <c r="AQ3302" s="38"/>
      <c r="AR3302" s="38"/>
      <c r="AS3302" s="38"/>
      <c r="AT3302" s="38"/>
      <c r="AU3302" s="38"/>
      <c r="AV3302" s="38"/>
      <c r="AW3302" s="38"/>
      <c r="AX3302" s="38"/>
      <c r="AY3302" s="38"/>
      <c r="BA3302" s="3">
        <f>IF(Q3302&gt;0,RANK(Q3302,(N3302:P3302,Q3302:AE3302)),0)</f>
        <v>0</v>
      </c>
      <c r="BB3302" s="3">
        <f>IF(R3302&gt;0,RANK(R3302,(N3302:P3302,Q3302:AE3302)),0)</f>
        <v>0</v>
      </c>
      <c r="BC3302" s="3">
        <f>IF(S3302&gt;0,RANK(S3302,(N3302:P3302,Q3302:AE3302)),0)</f>
        <v>0</v>
      </c>
      <c r="BD3302" s="3">
        <f>IF(T3302&gt;0,RANK(T3302,(N3302:P3302,Q3302:AE3302)),0)</f>
        <v>0</v>
      </c>
      <c r="BE3302" s="2" t="str">
        <f t="shared" si="1302"/>
        <v>-</v>
      </c>
      <c r="BF3302" s="2" t="str">
        <f t="shared" si="1303"/>
        <v>-</v>
      </c>
      <c r="BG3302" s="2" t="str">
        <f t="shared" si="1304"/>
        <v>-</v>
      </c>
      <c r="BH3302" s="2" t="str">
        <f t="shared" si="1305"/>
        <v>-</v>
      </c>
      <c r="BJ3302" t="s">
        <v>2538</v>
      </c>
      <c r="BK3302" t="s">
        <v>1302</v>
      </c>
      <c r="BL3302">
        <v>1</v>
      </c>
      <c r="BN3302">
        <v>1</v>
      </c>
      <c r="BO3302" s="60">
        <v>2</v>
      </c>
      <c r="BP3302" s="62">
        <v>740</v>
      </c>
      <c r="BQ3302" s="66">
        <f t="shared" si="1306"/>
        <v>2740</v>
      </c>
      <c r="BR3302" s="66">
        <f t="shared" si="1307"/>
        <v>2740</v>
      </c>
      <c r="BS3302" s="3" t="s">
        <v>253</v>
      </c>
    </row>
    <row r="3303" spans="1:79" ht="14" hidden="1" customHeight="1" outlineLevel="1" x14ac:dyDescent="0.2">
      <c r="A3303" t="s">
        <v>2652</v>
      </c>
      <c r="B3303" t="s">
        <v>1302</v>
      </c>
      <c r="C3303" s="1">
        <f t="shared" si="1298"/>
        <v>0</v>
      </c>
      <c r="D3303" s="3">
        <f>IF(N3303&gt;0, RANK(N3303,(N3303:P3303,Q3303:AE3303)),0)</f>
        <v>0</v>
      </c>
      <c r="E3303" s="3">
        <f>IF(O3303&gt;0,RANK(O3303,(N3303:P3303,Q3303:AE3303)),0)</f>
        <v>0</v>
      </c>
      <c r="F3303" s="3">
        <f>IF(P3303&gt;0,RANK(P3303,(N3303:P3303,Q3303:AE3303)),0)</f>
        <v>0</v>
      </c>
      <c r="G3303" s="1">
        <f>IF(C3303&gt;0,MAX(N3303:P3303)-LARGE(N3303:P3303,2),0)</f>
        <v>0</v>
      </c>
      <c r="H3303" s="2">
        <f>IF(C3303&gt;0,G3303/C3303,0)</f>
        <v>0</v>
      </c>
      <c r="I3303" s="2"/>
      <c r="J3303" s="2" t="str">
        <f t="shared" si="1299"/>
        <v>-</v>
      </c>
      <c r="K3303" s="2" t="str">
        <f t="shared" si="1300"/>
        <v>-</v>
      </c>
      <c r="L3303" s="2" t="str">
        <f t="shared" si="1301"/>
        <v>-</v>
      </c>
      <c r="M3303" s="2" t="str">
        <f>IF(C3303=0,"-",(1-J3303-K3303-L3303))</f>
        <v>-</v>
      </c>
      <c r="N3303" s="38"/>
      <c r="O3303" s="38"/>
      <c r="P3303" s="38"/>
      <c r="Q3303" s="38"/>
      <c r="R3303" s="38"/>
      <c r="S3303" s="38"/>
      <c r="T3303" s="38"/>
      <c r="U3303" s="38"/>
      <c r="V3303" s="38"/>
      <c r="W3303" s="38"/>
      <c r="X3303" s="38"/>
      <c r="Y3303" s="38"/>
      <c r="Z3303" s="38"/>
      <c r="AA3303" s="38"/>
      <c r="AB3303" s="38"/>
      <c r="AC3303" s="38"/>
      <c r="AD3303" s="38"/>
      <c r="AE3303" s="38"/>
      <c r="AF3303" s="38"/>
      <c r="AG3303" s="38"/>
      <c r="AH3303" s="38"/>
      <c r="AI3303" s="38"/>
      <c r="AJ3303" s="38"/>
      <c r="AK3303" s="38"/>
      <c r="AL3303" s="38"/>
      <c r="AM3303" s="38"/>
      <c r="AN3303" s="38"/>
      <c r="AO3303" s="38"/>
      <c r="AP3303" s="38"/>
      <c r="AQ3303" s="38"/>
      <c r="AR3303" s="38"/>
      <c r="AS3303" s="38"/>
      <c r="AT3303" s="38"/>
      <c r="AU3303" s="38"/>
      <c r="AV3303" s="38"/>
      <c r="AW3303" s="38"/>
      <c r="AX3303" s="38"/>
      <c r="AY3303" s="38"/>
      <c r="BA3303" s="3">
        <f>IF(Q3303&gt;0,RANK(Q3303,(N3303:P3303,Q3303:AE3303)),0)</f>
        <v>0</v>
      </c>
      <c r="BB3303" s="3">
        <f>IF(R3303&gt;0,RANK(R3303,(N3303:P3303,Q3303:AE3303)),0)</f>
        <v>0</v>
      </c>
      <c r="BC3303" s="3">
        <f>IF(S3303&gt;0,RANK(S3303,(N3303:P3303,Q3303:AE3303)),0)</f>
        <v>0</v>
      </c>
      <c r="BD3303" s="3">
        <f>IF(T3303&gt;0,RANK(T3303,(N3303:P3303,Q3303:AE3303)),0)</f>
        <v>0</v>
      </c>
      <c r="BE3303" s="2" t="str">
        <f t="shared" si="1302"/>
        <v>-</v>
      </c>
      <c r="BF3303" s="2" t="str">
        <f t="shared" si="1303"/>
        <v>-</v>
      </c>
      <c r="BG3303" s="2" t="str">
        <f t="shared" si="1304"/>
        <v>-</v>
      </c>
      <c r="BH3303" s="2" t="str">
        <f t="shared" si="1305"/>
        <v>-</v>
      </c>
      <c r="BJ3303" t="s">
        <v>2652</v>
      </c>
      <c r="BK3303" t="s">
        <v>1302</v>
      </c>
      <c r="BL3303">
        <v>1</v>
      </c>
      <c r="BN3303">
        <v>1</v>
      </c>
      <c r="BO3303" s="60">
        <v>2</v>
      </c>
      <c r="BP3303" s="62">
        <v>799</v>
      </c>
      <c r="BQ3303" s="66">
        <f t="shared" si="1306"/>
        <v>2799</v>
      </c>
      <c r="BR3303" s="66">
        <f t="shared" si="1307"/>
        <v>2799</v>
      </c>
      <c r="BS3303" s="3" t="s">
        <v>2652</v>
      </c>
    </row>
    <row r="3304" spans="1:79" ht="14" customHeight="1" collapsed="1" x14ac:dyDescent="0.2">
      <c r="A3304" t="s">
        <v>1958</v>
      </c>
      <c r="B3304" t="s">
        <v>534</v>
      </c>
      <c r="C3304" s="1">
        <f t="shared" si="1298"/>
        <v>0</v>
      </c>
      <c r="D3304" s="3">
        <f>IF(N3304&gt;0, RANK(N3304,(N3304:P3304,Q3304:AE3304)),0)</f>
        <v>0</v>
      </c>
      <c r="E3304" s="3">
        <f>IF(O3304&gt;0,RANK(O3304,(N3304:P3304,Q3304:AE3304)),0)</f>
        <v>0</v>
      </c>
      <c r="F3304" s="3">
        <f>IF(P3304&gt;0,RANK(P3304,(N3304:P3304,Q3304:AE3304)),0)</f>
        <v>0</v>
      </c>
      <c r="G3304" s="1">
        <f>IF(C3304&gt;0,MAX(N3304:P3304)-LARGE(N3304:P3304,2),0)</f>
        <v>0</v>
      </c>
      <c r="H3304" s="2">
        <f>IF(C3304&gt;0,G3304/C3304,0)</f>
        <v>0</v>
      </c>
      <c r="I3304" s="2"/>
      <c r="J3304" s="2" t="str">
        <f t="shared" si="1299"/>
        <v>-</v>
      </c>
      <c r="K3304" s="2" t="str">
        <f t="shared" si="1300"/>
        <v>-</v>
      </c>
      <c r="L3304" s="2" t="str">
        <f t="shared" si="1301"/>
        <v>-</v>
      </c>
      <c r="M3304" s="2" t="str">
        <f>IF(C3304=0,"-",(1-J3304-K3304-L3304))</f>
        <v>-</v>
      </c>
      <c r="N3304" s="38">
        <v>0</v>
      </c>
      <c r="O3304" s="38">
        <v>0</v>
      </c>
      <c r="P3304" s="38"/>
      <c r="Q3304" s="38"/>
      <c r="R3304" s="38"/>
      <c r="S3304" s="38"/>
      <c r="T3304" s="38"/>
      <c r="U3304" s="38"/>
      <c r="V3304" s="38"/>
      <c r="W3304" s="38"/>
      <c r="X3304" s="38"/>
      <c r="Y3304" s="38"/>
      <c r="Z3304" s="38"/>
      <c r="AA3304" s="38"/>
      <c r="AB3304" s="38"/>
      <c r="AC3304" s="38"/>
      <c r="AD3304" s="38"/>
      <c r="AE3304" s="38"/>
      <c r="AF3304" s="38"/>
      <c r="AG3304" s="38"/>
      <c r="AH3304" s="38"/>
      <c r="AI3304" s="38"/>
      <c r="AJ3304" s="38"/>
      <c r="AK3304" s="38"/>
      <c r="AL3304" s="38"/>
      <c r="AM3304" s="38"/>
      <c r="AN3304" s="38"/>
      <c r="AO3304" s="38"/>
      <c r="AP3304" s="38"/>
      <c r="AQ3304" s="38"/>
      <c r="AR3304" s="38"/>
      <c r="AS3304" s="38"/>
      <c r="AT3304" s="38"/>
      <c r="AU3304" s="38"/>
      <c r="AV3304" s="38"/>
      <c r="AW3304" s="38"/>
      <c r="AX3304" s="38"/>
      <c r="AY3304" s="38"/>
      <c r="BA3304" s="3">
        <f>IF(Q3304&gt;0,RANK(Q3304,(N3304:P3304,Q3304:AE3304)),0)</f>
        <v>0</v>
      </c>
      <c r="BB3304" s="3">
        <f>IF(R3304&gt;0,RANK(R3304,(N3304:P3304,Q3304:AE3304)),0)</f>
        <v>0</v>
      </c>
      <c r="BC3304" s="3">
        <f>IF(S3304&gt;0,RANK(S3304,(N3304:P3304,Q3304:AE3304)),0)</f>
        <v>0</v>
      </c>
      <c r="BD3304" s="3">
        <f>IF(T3304&gt;0,RANK(T3304,(N3304:P3304,Q3304:AE3304)),0)</f>
        <v>0</v>
      </c>
      <c r="BE3304" s="2" t="str">
        <f t="shared" si="1302"/>
        <v>-</v>
      </c>
      <c r="BF3304" s="2" t="str">
        <f t="shared" si="1303"/>
        <v>-</v>
      </c>
      <c r="BG3304" s="2" t="str">
        <f t="shared" si="1304"/>
        <v>-</v>
      </c>
      <c r="BH3304" s="2" t="str">
        <f t="shared" si="1305"/>
        <v>-</v>
      </c>
      <c r="BJ3304" t="s">
        <v>1958</v>
      </c>
      <c r="BK3304" t="s">
        <v>534</v>
      </c>
      <c r="BN3304">
        <v>1</v>
      </c>
      <c r="BO3304" s="60">
        <v>2</v>
      </c>
      <c r="BP3304" s="62"/>
      <c r="BQ3304" s="60">
        <v>2</v>
      </c>
      <c r="BR3304" s="60">
        <f t="shared" si="1307"/>
        <v>2</v>
      </c>
      <c r="BS3304" s="3" t="s">
        <v>693</v>
      </c>
    </row>
    <row r="3305" spans="1:79" ht="14" customHeight="1" x14ac:dyDescent="0.2">
      <c r="BO3305" s="60"/>
      <c r="BP3305" s="62"/>
      <c r="BQ3305" s="66"/>
      <c r="BR3305" s="66"/>
    </row>
    <row r="3306" spans="1:79" ht="14" customHeight="1" x14ac:dyDescent="0.2">
      <c r="C3306" s="1"/>
      <c r="E3306" s="3"/>
      <c r="F3306" s="3"/>
      <c r="I3306" s="2"/>
      <c r="N3306" s="38"/>
      <c r="O3306" s="38"/>
      <c r="P3306" s="38"/>
      <c r="Q3306" s="38"/>
      <c r="R3306" s="38"/>
      <c r="S3306" s="38"/>
      <c r="T3306" s="38"/>
      <c r="U3306" s="38"/>
      <c r="V3306" s="38"/>
      <c r="W3306" s="38"/>
      <c r="X3306" s="38"/>
      <c r="Y3306" s="38"/>
      <c r="Z3306" s="38"/>
      <c r="AA3306" s="38"/>
      <c r="AB3306" s="38"/>
      <c r="AC3306" s="38"/>
      <c r="AD3306" s="38"/>
      <c r="AE3306" s="38"/>
      <c r="AF3306" s="38"/>
      <c r="AG3306" s="38"/>
      <c r="AH3306" s="38"/>
      <c r="AI3306" s="38"/>
      <c r="AJ3306" s="38"/>
      <c r="AK3306" s="38"/>
      <c r="AL3306" s="38"/>
      <c r="AM3306" s="38"/>
      <c r="AN3306" s="38"/>
      <c r="AO3306" s="38"/>
      <c r="AP3306" s="38"/>
      <c r="AQ3306" s="38"/>
      <c r="AR3306" s="38"/>
      <c r="AS3306" s="38"/>
      <c r="AT3306" s="38"/>
      <c r="AU3306" s="38"/>
      <c r="AV3306" s="38"/>
      <c r="AW3306" s="38"/>
      <c r="AX3306" s="38"/>
      <c r="AY3306" s="38"/>
      <c r="BA3306" s="3"/>
      <c r="BB3306" s="3"/>
      <c r="BC3306" s="3"/>
      <c r="BD3306" s="3"/>
      <c r="BO3306" s="60"/>
      <c r="BP3306" s="62"/>
      <c r="BQ3306" s="60"/>
      <c r="BR3306" s="60"/>
      <c r="BT3306" s="3"/>
      <c r="CA3306" s="6"/>
    </row>
    <row r="3307" spans="1:79" ht="14" customHeight="1" x14ac:dyDescent="0.2">
      <c r="A3307" s="37" t="s">
        <v>4025</v>
      </c>
      <c r="C3307" s="1"/>
      <c r="E3307" s="3"/>
      <c r="F3307" s="3"/>
      <c r="I3307" s="2"/>
      <c r="N3307" s="38"/>
      <c r="O3307" s="38"/>
      <c r="P3307" s="38"/>
      <c r="Q3307" s="38"/>
      <c r="R3307" s="38"/>
      <c r="S3307" s="38"/>
      <c r="T3307" s="38"/>
      <c r="U3307" s="38"/>
      <c r="V3307" s="38"/>
      <c r="W3307" s="38"/>
      <c r="X3307" s="38"/>
      <c r="Y3307" s="38"/>
      <c r="Z3307" s="38"/>
      <c r="AA3307" s="38"/>
      <c r="AB3307" s="38"/>
      <c r="AC3307" s="38"/>
      <c r="AD3307" s="38"/>
      <c r="AE3307" s="38"/>
      <c r="AF3307" s="38"/>
      <c r="AG3307" s="38"/>
      <c r="AH3307" s="38"/>
      <c r="AI3307" s="38"/>
      <c r="AJ3307" s="38"/>
      <c r="AK3307" s="38"/>
      <c r="AL3307" s="38"/>
      <c r="AM3307" s="38"/>
      <c r="AN3307" s="38"/>
      <c r="AO3307" s="38"/>
      <c r="AP3307" s="38"/>
      <c r="AQ3307" s="38"/>
      <c r="AR3307" s="38"/>
      <c r="AS3307" s="38"/>
      <c r="AT3307" s="38"/>
      <c r="AU3307" s="38"/>
      <c r="AV3307" s="38"/>
      <c r="AW3307" s="38"/>
      <c r="AX3307" s="38"/>
      <c r="AY3307" s="38"/>
      <c r="BA3307" s="3"/>
      <c r="BB3307" s="3"/>
      <c r="BC3307" s="3"/>
      <c r="BD3307" s="3"/>
      <c r="BO3307" s="60"/>
      <c r="BP3307" s="62"/>
      <c r="BQ3307" s="60"/>
      <c r="BR3307" s="60"/>
      <c r="BT3307" s="3"/>
      <c r="CA3307" s="6"/>
    </row>
    <row r="3308" spans="1:79" ht="14" hidden="1" customHeight="1" outlineLevel="1" x14ac:dyDescent="0.2">
      <c r="A3308" s="6" t="s">
        <v>4026</v>
      </c>
      <c r="B3308" s="6" t="s">
        <v>1459</v>
      </c>
      <c r="C3308" s="1">
        <f t="shared" ref="C3308:C3317" si="1311">SUM(N3308:AY3308)</f>
        <v>474445</v>
      </c>
      <c r="D3308" s="3">
        <f>IF(N3308&gt;0, RANK(N3308,(N3308:P3308,Q3308:AE3308)),0)</f>
        <v>1</v>
      </c>
      <c r="E3308" s="3">
        <f>IF(O3308&gt;0,RANK(O3308,(N3308:P3308,Q3308:AE3308)),0)</f>
        <v>2</v>
      </c>
      <c r="F3308" s="3">
        <f>IF(P3308&gt;0,RANK(P3308,(N3308:P3308,Q3308:AE3308)),0)</f>
        <v>4</v>
      </c>
      <c r="G3308" s="1">
        <f t="shared" ref="G3308:G3317" si="1312">IF(C3308&gt;0,MAX(N3308:P3308)-LARGE(N3308:P3308,2),0)</f>
        <v>104067</v>
      </c>
      <c r="H3308" s="2">
        <f t="shared" ref="H3308:H3317" si="1313">IF(C3308&gt;0,G3308/C3308,0)</f>
        <v>0.21934470802727396</v>
      </c>
      <c r="I3308" s="2"/>
      <c r="J3308" s="2">
        <f t="shared" ref="J3308:L3317" si="1314">IF($C3308=0,"-",N3308/$C3308)</f>
        <v>0.60092318393069799</v>
      </c>
      <c r="K3308" s="2">
        <f t="shared" si="1314"/>
        <v>0.38157847590342397</v>
      </c>
      <c r="L3308" s="2">
        <f t="shared" si="1314"/>
        <v>4.8498772249681204E-3</v>
      </c>
      <c r="M3308" s="2">
        <f t="shared" ref="M3308:M3317" si="1315">IF(C3308=0,"-",(1-J3308-K3308-L3308))</f>
        <v>1.2648462940909915E-2</v>
      </c>
      <c r="N3308" s="38">
        <v>285105</v>
      </c>
      <c r="O3308" s="38">
        <v>181038</v>
      </c>
      <c r="P3308" s="38">
        <v>2301</v>
      </c>
      <c r="Q3308" s="38">
        <v>1846</v>
      </c>
      <c r="R3308" s="38">
        <f>SUMIF(Town!$BK$3:$BK$171,$BQ3308,Town!R$3:R$171)</f>
        <v>3978</v>
      </c>
      <c r="S3308" s="38"/>
      <c r="T3308" s="38">
        <f>SUMIF(Town!$BK$3:$BK$171,$BQ3308,Town!T$3:T$171)</f>
        <v>86</v>
      </c>
      <c r="U3308" s="38">
        <f>SUMIF(Town!$BK$3:$BK$171,$BQ3308,Town!U$3:U$171)</f>
        <v>38</v>
      </c>
      <c r="V3308" s="38"/>
      <c r="W3308" s="38">
        <f>SUMIF(Town!$BK$3:$BK$171,$BQ3308,Town!W$3:W$171)</f>
        <v>2</v>
      </c>
      <c r="X3308" s="38">
        <v>49</v>
      </c>
      <c r="Y3308" s="38"/>
      <c r="Z3308" s="38">
        <v>2</v>
      </c>
      <c r="AA3308" s="38"/>
      <c r="AB3308" s="38"/>
      <c r="AC3308" s="38"/>
      <c r="AD3308" s="38"/>
      <c r="AE3308" s="38"/>
      <c r="AF3308" s="38"/>
      <c r="AG3308" s="38"/>
      <c r="AH3308" s="38"/>
      <c r="AI3308" s="38"/>
      <c r="AJ3308" s="38"/>
      <c r="AK3308" s="38"/>
      <c r="AL3308" s="38"/>
      <c r="AM3308" s="38"/>
      <c r="AN3308" s="38"/>
      <c r="AO3308" s="38"/>
      <c r="AP3308" s="38"/>
      <c r="AQ3308" s="38"/>
      <c r="AR3308" s="38"/>
      <c r="AS3308" s="38"/>
      <c r="AT3308" s="38"/>
      <c r="AU3308" s="38"/>
      <c r="AV3308" s="38"/>
      <c r="AW3308" s="38"/>
      <c r="AX3308" s="38"/>
      <c r="AY3308" s="38"/>
      <c r="BA3308" s="3">
        <f>IF(Q3308&gt;0,RANK(Q3308,(N3308:P3308,Q3308:AE3308)),0)</f>
        <v>5</v>
      </c>
      <c r="BB3308" s="3">
        <f>IF(R3308&gt;0,RANK(R3308,(N3308:P3308,Q3308:AE3308)),0)</f>
        <v>3</v>
      </c>
      <c r="BC3308" s="3">
        <f>IF(S3308&gt;0,RANK(S3308,(N3308:P3308,Q3308:AE3308)),0)</f>
        <v>0</v>
      </c>
      <c r="BD3308" s="3">
        <f>IF(T3308&gt;0,RANK(T3308,(N3308:P3308,Q3308:AE3308)),0)</f>
        <v>6</v>
      </c>
      <c r="BE3308" s="2">
        <f t="shared" ref="BE3308:BH3317" si="1316">IF($C3308=0,"-",Q3308/$C3308)</f>
        <v>3.8908619544941983E-3</v>
      </c>
      <c r="BF3308" s="2">
        <f t="shared" si="1316"/>
        <v>8.3845335075720048E-3</v>
      </c>
      <c r="BG3308" s="2">
        <f t="shared" si="1316"/>
        <v>0</v>
      </c>
      <c r="BH3308" s="2">
        <f t="shared" si="1316"/>
        <v>1.8126442474891715E-4</v>
      </c>
      <c r="BJ3308" t="s">
        <v>4026</v>
      </c>
      <c r="BK3308" t="s">
        <v>1459</v>
      </c>
      <c r="BN3308">
        <v>0</v>
      </c>
      <c r="BO3308" s="60">
        <v>9</v>
      </c>
      <c r="BP3308" s="62">
        <v>110</v>
      </c>
      <c r="BQ3308" s="66">
        <v>9110</v>
      </c>
      <c r="BR3308" s="66">
        <v>9110</v>
      </c>
      <c r="BS3308" s="43" t="s">
        <v>4027</v>
      </c>
      <c r="BT3308" s="43"/>
      <c r="CA3308" s="6"/>
    </row>
    <row r="3309" spans="1:79" ht="14" hidden="1" customHeight="1" outlineLevel="1" x14ac:dyDescent="0.2">
      <c r="A3309" s="6" t="s">
        <v>4028</v>
      </c>
      <c r="B3309" s="6" t="s">
        <v>1459</v>
      </c>
      <c r="C3309" s="1">
        <f>SUM(N3309:AY3309)</f>
        <v>137048</v>
      </c>
      <c r="D3309" s="3">
        <f>IF(N3309&gt;0, RANK(N3309,(N3309:P3309,Q3309:AE3309)),0)</f>
        <v>1</v>
      </c>
      <c r="E3309" s="3">
        <f>IF(O3309&gt;0,RANK(O3309,(N3309:P3309,Q3309:AE3309)),0)</f>
        <v>2</v>
      </c>
      <c r="F3309" s="3">
        <f>IF(P3309&gt;0,RANK(P3309,(N3309:P3309,Q3309:AE3309)),0)</f>
        <v>4</v>
      </c>
      <c r="G3309" s="1">
        <f t="shared" si="1312"/>
        <v>31942</v>
      </c>
      <c r="H3309" s="2">
        <f t="shared" si="1313"/>
        <v>0.23307162454030705</v>
      </c>
      <c r="I3309" s="2"/>
      <c r="J3309" s="2">
        <f t="shared" si="1314"/>
        <v>0.60899101044889381</v>
      </c>
      <c r="K3309" s="2">
        <f t="shared" si="1314"/>
        <v>0.37591938590858676</v>
      </c>
      <c r="L3309" s="2">
        <f t="shared" si="1314"/>
        <v>4.4655886988500381E-3</v>
      </c>
      <c r="M3309" s="2">
        <f t="shared" si="1315"/>
        <v>1.0624014943669395E-2</v>
      </c>
      <c r="N3309" s="38">
        <v>83461</v>
      </c>
      <c r="O3309" s="38">
        <v>51519</v>
      </c>
      <c r="P3309" s="38">
        <v>612</v>
      </c>
      <c r="Q3309" s="38">
        <v>436</v>
      </c>
      <c r="R3309" s="38">
        <f>SUMIF(Town!$BK$3:$BK$171,$BQ3309,Town!R$3:R$171)</f>
        <v>987</v>
      </c>
      <c r="S3309" s="38"/>
      <c r="T3309" s="38">
        <f>SUMIF(Town!$BK$3:$BK$171,$BQ3309,Town!T$3:T$171)</f>
        <v>9</v>
      </c>
      <c r="U3309" s="38">
        <f>SUMIF(Town!$BK$3:$BK$171,$BQ3309,Town!U$3:U$171)</f>
        <v>11</v>
      </c>
      <c r="V3309" s="38"/>
      <c r="W3309" s="38">
        <f>SUMIF(Town!$BK$3:$BK$171,$BQ3309,Town!W$3:W$171)</f>
        <v>0</v>
      </c>
      <c r="X3309" s="38">
        <v>13</v>
      </c>
      <c r="Y3309" s="38"/>
      <c r="Z3309" s="38">
        <v>0</v>
      </c>
      <c r="AA3309" s="38"/>
      <c r="AB3309" s="38"/>
      <c r="AC3309" s="38"/>
      <c r="AD3309" s="38"/>
      <c r="AE3309" s="38"/>
      <c r="AF3309" s="38"/>
      <c r="AG3309" s="38"/>
      <c r="AH3309" s="38"/>
      <c r="AI3309" s="38"/>
      <c r="AJ3309" s="38"/>
      <c r="AK3309" s="38"/>
      <c r="AL3309" s="38"/>
      <c r="AM3309" s="38"/>
      <c r="AN3309" s="38"/>
      <c r="AO3309" s="38"/>
      <c r="AP3309" s="38"/>
      <c r="AQ3309" s="38"/>
      <c r="AR3309" s="38"/>
      <c r="AS3309" s="38"/>
      <c r="AT3309" s="38"/>
      <c r="AU3309" s="38"/>
      <c r="AV3309" s="38"/>
      <c r="AW3309" s="38"/>
      <c r="AX3309" s="38"/>
      <c r="AY3309" s="38"/>
      <c r="BA3309" s="3">
        <f>IF(Q3309&gt;0,RANK(Q3309,(N3309:P3309,Q3309:AE3309)),0)</f>
        <v>5</v>
      </c>
      <c r="BB3309" s="3">
        <f>IF(R3309&gt;0,RANK(R3309,(N3309:P3309,Q3309:AE3309)),0)</f>
        <v>3</v>
      </c>
      <c r="BC3309" s="3">
        <f>IF(S3309&gt;0,RANK(S3309,(N3309:P3309,Q3309:AE3309)),0)</f>
        <v>0</v>
      </c>
      <c r="BD3309" s="3">
        <f>IF(T3309&gt;0,RANK(T3309,(N3309:P3309,Q3309:AE3309)),0)</f>
        <v>8</v>
      </c>
      <c r="BE3309" s="2">
        <f t="shared" si="1316"/>
        <v>3.1813671122526413E-3</v>
      </c>
      <c r="BF3309" s="2">
        <f t="shared" si="1316"/>
        <v>7.2018562839297178E-3</v>
      </c>
      <c r="BG3309" s="2">
        <f t="shared" si="1316"/>
        <v>0</v>
      </c>
      <c r="BH3309" s="2">
        <f t="shared" si="1316"/>
        <v>6.5670422041912323E-5</v>
      </c>
      <c r="BJ3309" t="s">
        <v>4028</v>
      </c>
      <c r="BK3309" t="s">
        <v>1459</v>
      </c>
      <c r="BN3309">
        <v>0</v>
      </c>
      <c r="BO3309" s="60">
        <v>9</v>
      </c>
      <c r="BP3309" s="62">
        <v>120</v>
      </c>
      <c r="BQ3309" s="66">
        <v>9120</v>
      </c>
      <c r="BR3309" s="66">
        <v>9120</v>
      </c>
      <c r="BS3309" s="43" t="s">
        <v>4027</v>
      </c>
      <c r="BT3309" s="43"/>
      <c r="CA3309" s="6"/>
    </row>
    <row r="3310" spans="1:79" ht="14" hidden="1" customHeight="1" outlineLevel="1" x14ac:dyDescent="0.2">
      <c r="A3310" s="6" t="s">
        <v>4029</v>
      </c>
      <c r="B3310" s="6" t="s">
        <v>1459</v>
      </c>
      <c r="C3310" s="1">
        <f t="shared" si="1311"/>
        <v>104504</v>
      </c>
      <c r="D3310" s="3">
        <f>IF(N3310&gt;0, RANK(N3310,(N3310:P3310,Q3310:AE3310)),0)</f>
        <v>1</v>
      </c>
      <c r="E3310" s="3">
        <f>IF(O3310&gt;0,RANK(O3310,(N3310:P3310,Q3310:AE3310)),0)</f>
        <v>2</v>
      </c>
      <c r="F3310" s="3">
        <f>IF(P3310&gt;0,RANK(P3310,(N3310:P3310,Q3310:AE3310)),0)</f>
        <v>4</v>
      </c>
      <c r="G3310" s="1">
        <f t="shared" si="1312"/>
        <v>14042</v>
      </c>
      <c r="H3310" s="2">
        <f t="shared" si="1313"/>
        <v>0.13436806246650845</v>
      </c>
      <c r="I3310" s="2"/>
      <c r="J3310" s="2">
        <f t="shared" si="1314"/>
        <v>0.55844752353976879</v>
      </c>
      <c r="K3310" s="2">
        <f t="shared" si="1314"/>
        <v>0.42407946107326033</v>
      </c>
      <c r="L3310" s="2">
        <f t="shared" si="1314"/>
        <v>5.607440863507617E-3</v>
      </c>
      <c r="M3310" s="2">
        <f t="shared" si="1315"/>
        <v>1.1865574523463263E-2</v>
      </c>
      <c r="N3310" s="38">
        <v>58360</v>
      </c>
      <c r="O3310" s="38">
        <v>44318</v>
      </c>
      <c r="P3310" s="38">
        <v>586</v>
      </c>
      <c r="Q3310" s="38">
        <v>483</v>
      </c>
      <c r="R3310" s="38">
        <f>SUMIF(Town!$BK$3:$BK$171,$BQ3310,Town!R$3:R$171)</f>
        <v>733</v>
      </c>
      <c r="S3310" s="38"/>
      <c r="T3310" s="38">
        <f>SUMIF(Town!$BK$3:$BK$171,$BQ3310,Town!T$3:T$171)</f>
        <v>10</v>
      </c>
      <c r="U3310" s="38">
        <f>SUMIF(Town!$BK$3:$BK$171,$BQ3310,Town!U$3:U$171)</f>
        <v>7</v>
      </c>
      <c r="V3310" s="38"/>
      <c r="W3310" s="38">
        <f>SUMIF(Town!$BK$3:$BK$171,$BQ3310,Town!W$3:W$171)</f>
        <v>0</v>
      </c>
      <c r="X3310" s="38">
        <v>6</v>
      </c>
      <c r="Y3310" s="38"/>
      <c r="Z3310" s="38">
        <v>1</v>
      </c>
      <c r="AA3310" s="38"/>
      <c r="AB3310" s="38"/>
      <c r="AC3310" s="38"/>
      <c r="AD3310" s="38"/>
      <c r="AE3310" s="38"/>
      <c r="AF3310" s="38"/>
      <c r="AG3310" s="38"/>
      <c r="AH3310" s="38"/>
      <c r="AI3310" s="38"/>
      <c r="AJ3310" s="38"/>
      <c r="AK3310" s="38"/>
      <c r="AL3310" s="38"/>
      <c r="AM3310" s="38"/>
      <c r="AN3310" s="38"/>
      <c r="AO3310" s="38"/>
      <c r="AP3310" s="38"/>
      <c r="AQ3310" s="38"/>
      <c r="AR3310" s="38"/>
      <c r="AS3310" s="38"/>
      <c r="AT3310" s="38"/>
      <c r="AU3310" s="38"/>
      <c r="AV3310" s="38"/>
      <c r="AW3310" s="38"/>
      <c r="AX3310" s="38"/>
      <c r="AY3310" s="38"/>
      <c r="BA3310" s="3">
        <f>IF(Q3310&gt;0,RANK(Q3310,(N3310:P3310,Q3310:AE3310)),0)</f>
        <v>5</v>
      </c>
      <c r="BB3310" s="3">
        <f>IF(R3310&gt;0,RANK(R3310,(N3310:P3310,Q3310:AE3310)),0)</f>
        <v>3</v>
      </c>
      <c r="BC3310" s="3">
        <f>IF(S3310&gt;0,RANK(S3310,(N3310:P3310,Q3310:AE3310)),0)</f>
        <v>0</v>
      </c>
      <c r="BD3310" s="3">
        <f>IF(T3310&gt;0,RANK(T3310,(N3310:P3310,Q3310:AE3310)),0)</f>
        <v>6</v>
      </c>
      <c r="BE3310" s="2">
        <f t="shared" si="1316"/>
        <v>4.621832657123172E-3</v>
      </c>
      <c r="BF3310" s="2">
        <f t="shared" si="1316"/>
        <v>7.0140855852407567E-3</v>
      </c>
      <c r="BG3310" s="2">
        <f t="shared" si="1316"/>
        <v>0</v>
      </c>
      <c r="BH3310" s="2">
        <f t="shared" si="1316"/>
        <v>9.5690117124703355E-5</v>
      </c>
      <c r="BJ3310" t="s">
        <v>4029</v>
      </c>
      <c r="BK3310" t="s">
        <v>1459</v>
      </c>
      <c r="BN3310">
        <v>0</v>
      </c>
      <c r="BO3310" s="60">
        <v>9</v>
      </c>
      <c r="BP3310" s="62">
        <v>130</v>
      </c>
      <c r="BQ3310" s="66">
        <v>9130</v>
      </c>
      <c r="BR3310" s="66">
        <v>9130</v>
      </c>
      <c r="BS3310" s="43" t="s">
        <v>4027</v>
      </c>
      <c r="BT3310" s="43"/>
      <c r="CA3310" s="6"/>
    </row>
    <row r="3311" spans="1:79" ht="14" hidden="1" customHeight="1" outlineLevel="1" x14ac:dyDescent="0.2">
      <c r="A3311" s="6" t="s">
        <v>4030</v>
      </c>
      <c r="B3311" s="6" t="s">
        <v>1459</v>
      </c>
      <c r="C3311" s="1">
        <f t="shared" si="1311"/>
        <v>217587</v>
      </c>
      <c r="D3311" s="3">
        <f>IF(N3311&gt;0, RANK(N3311,(N3311:P3311,Q3311:AE3311)),0)</f>
        <v>2</v>
      </c>
      <c r="E3311" s="3">
        <f>IF(O3311&gt;0,RANK(O3311,(N3311:P3311,Q3311:AE3311)),0)</f>
        <v>1</v>
      </c>
      <c r="F3311" s="3">
        <f>IF(P3311&gt;0,RANK(P3311,(N3311:P3311,Q3311:AE3311)),0)</f>
        <v>4</v>
      </c>
      <c r="G3311" s="1">
        <f t="shared" si="1312"/>
        <v>16053</v>
      </c>
      <c r="H3311" s="2">
        <f t="shared" si="1313"/>
        <v>7.3777385597485146E-2</v>
      </c>
      <c r="I3311" s="2"/>
      <c r="J3311" s="2">
        <f t="shared" si="1314"/>
        <v>0.45607963711067295</v>
      </c>
      <c r="K3311" s="2">
        <f t="shared" si="1314"/>
        <v>0.52985702270815815</v>
      </c>
      <c r="L3311" s="2">
        <f t="shared" si="1314"/>
        <v>4.4212200177400308E-3</v>
      </c>
      <c r="M3311" s="2">
        <f t="shared" si="1315"/>
        <v>9.6421201634288058E-3</v>
      </c>
      <c r="N3311" s="38">
        <v>99237</v>
      </c>
      <c r="O3311" s="38">
        <v>115290</v>
      </c>
      <c r="P3311" s="38">
        <v>962</v>
      </c>
      <c r="Q3311" s="38">
        <v>701</v>
      </c>
      <c r="R3311" s="38">
        <f>SUMIF(Town!$BK$3:$BK$171,$BQ3311,Town!R$3:R$171)</f>
        <v>1330</v>
      </c>
      <c r="S3311" s="38"/>
      <c r="T3311" s="38">
        <f>SUMIF(Town!$BK$3:$BK$171,$BQ3311,Town!T$3:T$171)</f>
        <v>22</v>
      </c>
      <c r="U3311" s="38">
        <f>SUMIF(Town!$BK$3:$BK$171,$BQ3311,Town!U$3:U$171)</f>
        <v>18</v>
      </c>
      <c r="V3311" s="38"/>
      <c r="W3311" s="38">
        <f>SUMIF(Town!$BK$3:$BK$171,$BQ3311,Town!W$3:W$171)</f>
        <v>1</v>
      </c>
      <c r="X3311" s="38">
        <v>15</v>
      </c>
      <c r="Y3311" s="38"/>
      <c r="Z3311" s="38">
        <v>11</v>
      </c>
      <c r="AA3311" s="38"/>
      <c r="AB3311" s="38"/>
      <c r="AC3311" s="38"/>
      <c r="AD3311" s="38"/>
      <c r="AE3311" s="38"/>
      <c r="AF3311" s="38"/>
      <c r="AG3311" s="38"/>
      <c r="AH3311" s="38"/>
      <c r="AI3311" s="38"/>
      <c r="AJ3311" s="38"/>
      <c r="AK3311" s="38"/>
      <c r="AL3311" s="38"/>
      <c r="AM3311" s="38"/>
      <c r="AN3311" s="38"/>
      <c r="AO3311" s="38"/>
      <c r="AP3311" s="38"/>
      <c r="AQ3311" s="38"/>
      <c r="AR3311" s="38"/>
      <c r="AS3311" s="38"/>
      <c r="AT3311" s="38"/>
      <c r="AU3311" s="38"/>
      <c r="AV3311" s="38"/>
      <c r="AW3311" s="38"/>
      <c r="AX3311" s="38"/>
      <c r="AY3311" s="38"/>
      <c r="BA3311" s="3">
        <f>IF(Q3311&gt;0,RANK(Q3311,(N3311:P3311,Q3311:AE3311)),0)</f>
        <v>5</v>
      </c>
      <c r="BB3311" s="3">
        <f>IF(R3311&gt;0,RANK(R3311,(N3311:P3311,Q3311:AE3311)),0)</f>
        <v>3</v>
      </c>
      <c r="BC3311" s="3">
        <f>IF(S3311&gt;0,RANK(S3311,(N3311:P3311,Q3311:AE3311)),0)</f>
        <v>0</v>
      </c>
      <c r="BD3311" s="3">
        <f>IF(T3311&gt;0,RANK(T3311,(N3311:P3311,Q3311:AE3311)),0)</f>
        <v>6</v>
      </c>
      <c r="BE3311" s="2">
        <f t="shared" si="1316"/>
        <v>3.2216998258167997E-3</v>
      </c>
      <c r="BF3311" s="2">
        <f t="shared" si="1316"/>
        <v>6.1124975297237429E-3</v>
      </c>
      <c r="BG3311" s="2">
        <f t="shared" si="1316"/>
        <v>0</v>
      </c>
      <c r="BH3311" s="2">
        <f t="shared" si="1316"/>
        <v>1.0110898169467845E-4</v>
      </c>
      <c r="BJ3311" t="s">
        <v>4030</v>
      </c>
      <c r="BK3311" t="s">
        <v>1459</v>
      </c>
      <c r="BN3311">
        <v>0</v>
      </c>
      <c r="BO3311" s="60">
        <v>9</v>
      </c>
      <c r="BP3311" s="62">
        <v>140</v>
      </c>
      <c r="BQ3311" s="66">
        <v>9140</v>
      </c>
      <c r="BR3311" s="66">
        <v>9140</v>
      </c>
      <c r="BS3311" s="43" t="s">
        <v>4027</v>
      </c>
      <c r="BT3311" s="43"/>
      <c r="CA3311" s="6"/>
    </row>
    <row r="3312" spans="1:79" ht="14" hidden="1" customHeight="1" outlineLevel="1" x14ac:dyDescent="0.2">
      <c r="A3312" s="6" t="s">
        <v>4031</v>
      </c>
      <c r="B3312" s="6" t="s">
        <v>1459</v>
      </c>
      <c r="C3312" s="1">
        <f t="shared" si="1311"/>
        <v>50970</v>
      </c>
      <c r="D3312" s="3">
        <f>IF(N3312&gt;0, RANK(N3312,(N3312:P3312,Q3312:AE3312)),0)</f>
        <v>2</v>
      </c>
      <c r="E3312" s="3">
        <f>IF(O3312&gt;0,RANK(O3312,(N3312:P3312,Q3312:AE3312)),0)</f>
        <v>1</v>
      </c>
      <c r="F3312" s="3">
        <f>IF(P3312&gt;0,RANK(P3312,(N3312:P3312,Q3312:AE3312)),0)</f>
        <v>3</v>
      </c>
      <c r="G3312" s="1">
        <f t="shared" si="1312"/>
        <v>7863</v>
      </c>
      <c r="H3312" s="2">
        <f t="shared" si="1313"/>
        <v>0.15426721600941731</v>
      </c>
      <c r="I3312" s="2"/>
      <c r="J3312" s="2">
        <f t="shared" si="1314"/>
        <v>0.41524426133019421</v>
      </c>
      <c r="K3312" s="2">
        <f t="shared" si="1314"/>
        <v>0.56951147733961149</v>
      </c>
      <c r="L3312" s="2">
        <f t="shared" si="1314"/>
        <v>5.4738081224249557E-3</v>
      </c>
      <c r="M3312" s="2">
        <f t="shared" si="1315"/>
        <v>9.7704532077693418E-3</v>
      </c>
      <c r="N3312" s="38">
        <v>21165</v>
      </c>
      <c r="O3312" s="38">
        <v>29028</v>
      </c>
      <c r="P3312" s="38">
        <v>279</v>
      </c>
      <c r="Q3312" s="38">
        <v>228</v>
      </c>
      <c r="R3312" s="38">
        <f>SUMIF(Town!$BK$3:$BK$171,$BQ3312,Town!R$3:R$171)</f>
        <v>262</v>
      </c>
      <c r="S3312" s="38"/>
      <c r="T3312" s="38">
        <f>SUMIF(Town!$BK$3:$BK$171,$BQ3312,Town!T$3:T$171)</f>
        <v>3</v>
      </c>
      <c r="U3312" s="38">
        <f>SUMIF(Town!$BK$3:$BK$171,$BQ3312,Town!U$3:U$171)</f>
        <v>2</v>
      </c>
      <c r="V3312" s="38"/>
      <c r="W3312" s="38">
        <f>SUMIF(Town!$BK$3:$BK$171,$BQ3312,Town!W$3:W$171)</f>
        <v>0</v>
      </c>
      <c r="X3312" s="38">
        <v>3</v>
      </c>
      <c r="Y3312" s="38"/>
      <c r="Z3312" s="38">
        <v>0</v>
      </c>
      <c r="AA3312" s="38"/>
      <c r="AB3312" s="38"/>
      <c r="AC3312" s="38"/>
      <c r="AD3312" s="38"/>
      <c r="AE3312" s="38"/>
      <c r="AF3312" s="38"/>
      <c r="AG3312" s="38"/>
      <c r="AH3312" s="38"/>
      <c r="AI3312" s="38"/>
      <c r="AJ3312" s="38"/>
      <c r="AK3312" s="38"/>
      <c r="AL3312" s="38"/>
      <c r="AM3312" s="38"/>
      <c r="AN3312" s="38"/>
      <c r="AO3312" s="38"/>
      <c r="AP3312" s="38"/>
      <c r="AQ3312" s="38"/>
      <c r="AR3312" s="38"/>
      <c r="AS3312" s="38"/>
      <c r="AT3312" s="38"/>
      <c r="AU3312" s="38"/>
      <c r="AV3312" s="38"/>
      <c r="AW3312" s="38"/>
      <c r="AX3312" s="38"/>
      <c r="AY3312" s="38"/>
      <c r="BA3312" s="3">
        <f>IF(Q3312&gt;0,RANK(Q3312,(N3312:P3312,Q3312:AE3312)),0)</f>
        <v>5</v>
      </c>
      <c r="BB3312" s="3">
        <f>IF(R3312&gt;0,RANK(R3312,(N3312:P3312,Q3312:AE3312)),0)</f>
        <v>4</v>
      </c>
      <c r="BC3312" s="3">
        <f>IF(S3312&gt;0,RANK(S3312,(N3312:P3312,Q3312:AE3312)),0)</f>
        <v>0</v>
      </c>
      <c r="BD3312" s="3">
        <f>IF(T3312&gt;0,RANK(T3312,(N3312:P3312,Q3312:AE3312)),0)</f>
        <v>6</v>
      </c>
      <c r="BE3312" s="2">
        <f t="shared" si="1316"/>
        <v>4.4732195409064156E-3</v>
      </c>
      <c r="BF3312" s="2">
        <f t="shared" si="1316"/>
        <v>5.1402785952521087E-3</v>
      </c>
      <c r="BG3312" s="2">
        <f t="shared" si="1316"/>
        <v>0</v>
      </c>
      <c r="BH3312" s="2">
        <f t="shared" si="1316"/>
        <v>5.8858151854031782E-5</v>
      </c>
      <c r="BJ3312" t="s">
        <v>4031</v>
      </c>
      <c r="BK3312" t="s">
        <v>1459</v>
      </c>
      <c r="BN3312">
        <v>0</v>
      </c>
      <c r="BO3312" s="60">
        <v>9</v>
      </c>
      <c r="BP3312" s="62">
        <v>150</v>
      </c>
      <c r="BQ3312" s="66">
        <v>9150</v>
      </c>
      <c r="BR3312" s="66">
        <v>9150</v>
      </c>
      <c r="BS3312" s="43" t="s">
        <v>4027</v>
      </c>
      <c r="BT3312" s="43"/>
      <c r="CA3312" s="6"/>
    </row>
    <row r="3313" spans="1:79" ht="14" hidden="1" customHeight="1" outlineLevel="1" x14ac:dyDescent="0.2">
      <c r="A3313" s="6" t="s">
        <v>4032</v>
      </c>
      <c r="B3313" s="6" t="s">
        <v>1459</v>
      </c>
      <c r="C3313" s="1">
        <f t="shared" si="1311"/>
        <v>64115</v>
      </c>
      <c r="D3313" s="3">
        <f>IF(N3313&gt;0, RANK(N3313,(N3313:P3313,Q3313:AE3313)),0)</f>
        <v>2</v>
      </c>
      <c r="E3313" s="3">
        <f>IF(O3313&gt;0,RANK(O3313,(N3313:P3313,Q3313:AE3313)),0)</f>
        <v>1</v>
      </c>
      <c r="F3313" s="3">
        <f>IF(P3313&gt;0,RANK(P3313,(N3313:P3313,Q3313:AE3313)),0)</f>
        <v>4</v>
      </c>
      <c r="G3313" s="1">
        <f t="shared" si="1312"/>
        <v>816</v>
      </c>
      <c r="H3313" s="2">
        <f t="shared" si="1313"/>
        <v>1.27271309365983E-2</v>
      </c>
      <c r="I3313" s="2"/>
      <c r="J3313" s="2">
        <f t="shared" si="1314"/>
        <v>0.48576776105435543</v>
      </c>
      <c r="K3313" s="2">
        <f t="shared" si="1314"/>
        <v>0.49849489199095376</v>
      </c>
      <c r="L3313" s="2">
        <f t="shared" si="1314"/>
        <v>5.33416517195664E-3</v>
      </c>
      <c r="M3313" s="2">
        <f t="shared" si="1315"/>
        <v>1.0403181782734227E-2</v>
      </c>
      <c r="N3313" s="38">
        <v>31145</v>
      </c>
      <c r="O3313" s="38">
        <v>31961</v>
      </c>
      <c r="P3313" s="38">
        <v>342</v>
      </c>
      <c r="Q3313" s="38">
        <v>271</v>
      </c>
      <c r="R3313" s="38">
        <f>SUMIF(Town!$BK$3:$BK$171,$BQ3313,Town!R$3:R$171)</f>
        <v>382</v>
      </c>
      <c r="S3313" s="38"/>
      <c r="T3313" s="38">
        <f>SUMIF(Town!$BK$3:$BK$171,$BQ3313,Town!T$3:T$171)</f>
        <v>5</v>
      </c>
      <c r="U3313" s="38">
        <f>SUMIF(Town!$BK$3:$BK$171,$BQ3313,Town!U$3:U$171)</f>
        <v>3</v>
      </c>
      <c r="V3313" s="38"/>
      <c r="W3313" s="38">
        <f>SUMIF(Town!$BK$3:$BK$171,$BQ3313,Town!W$3:W$171)</f>
        <v>0</v>
      </c>
      <c r="X3313" s="38">
        <v>6</v>
      </c>
      <c r="Y3313" s="38"/>
      <c r="Z3313" s="38">
        <v>0</v>
      </c>
      <c r="AA3313" s="38"/>
      <c r="AB3313" s="38"/>
      <c r="AC3313" s="38"/>
      <c r="AD3313" s="38"/>
      <c r="AE3313" s="38"/>
      <c r="AF3313" s="38"/>
      <c r="AG3313" s="38"/>
      <c r="AH3313" s="38"/>
      <c r="AI3313" s="38"/>
      <c r="AJ3313" s="38"/>
      <c r="AK3313" s="38"/>
      <c r="AL3313" s="38"/>
      <c r="AM3313" s="38"/>
      <c r="AN3313" s="38"/>
      <c r="AO3313" s="38"/>
      <c r="AP3313" s="38"/>
      <c r="AQ3313" s="38"/>
      <c r="AR3313" s="38"/>
      <c r="AS3313" s="38"/>
      <c r="AT3313" s="38"/>
      <c r="AU3313" s="38"/>
      <c r="AV3313" s="38"/>
      <c r="AW3313" s="38"/>
      <c r="AX3313" s="38"/>
      <c r="AY3313" s="38"/>
      <c r="BA3313" s="3">
        <f>IF(Q3313&gt;0,RANK(Q3313,(N3313:P3313,Q3313:AE3313)),0)</f>
        <v>5</v>
      </c>
      <c r="BB3313" s="3">
        <f>IF(R3313&gt;0,RANK(R3313,(N3313:P3313,Q3313:AE3313)),0)</f>
        <v>3</v>
      </c>
      <c r="BC3313" s="3">
        <f>IF(S3313&gt;0,RANK(S3313,(N3313:P3313,Q3313:AE3313)),0)</f>
        <v>0</v>
      </c>
      <c r="BD3313" s="3">
        <f>IF(T3313&gt;0,RANK(T3313,(N3313:P3313,Q3313:AE3313)),0)</f>
        <v>7</v>
      </c>
      <c r="BE3313" s="2">
        <f t="shared" si="1316"/>
        <v>4.2267800046790925E-3</v>
      </c>
      <c r="BF3313" s="2">
        <f t="shared" si="1316"/>
        <v>5.958044139436949E-3</v>
      </c>
      <c r="BG3313" s="2">
        <f t="shared" si="1316"/>
        <v>0</v>
      </c>
      <c r="BH3313" s="2">
        <f t="shared" si="1316"/>
        <v>7.7984870935038597E-5</v>
      </c>
      <c r="BJ3313" t="s">
        <v>4032</v>
      </c>
      <c r="BK3313" t="s">
        <v>1459</v>
      </c>
      <c r="BN3313">
        <v>0</v>
      </c>
      <c r="BO3313" s="60">
        <v>9</v>
      </c>
      <c r="BP3313" s="62">
        <v>160</v>
      </c>
      <c r="BQ3313" s="66">
        <v>9160</v>
      </c>
      <c r="BR3313" s="66">
        <v>9160</v>
      </c>
      <c r="BS3313" s="43" t="s">
        <v>4027</v>
      </c>
      <c r="BT3313" s="43"/>
      <c r="CA3313" s="6"/>
    </row>
    <row r="3314" spans="1:79" ht="14" hidden="1" customHeight="1" outlineLevel="1" x14ac:dyDescent="0.2">
      <c r="A3314" s="6" t="s">
        <v>4033</v>
      </c>
      <c r="B3314" s="6" t="s">
        <v>1459</v>
      </c>
      <c r="C3314" s="1">
        <f t="shared" si="1311"/>
        <v>265008</v>
      </c>
      <c r="D3314" s="3">
        <f>IF(N3314&gt;0, RANK(N3314,(N3314:P3314,Q3314:AE3314)),0)</f>
        <v>1</v>
      </c>
      <c r="E3314" s="3">
        <f>IF(O3314&gt;0,RANK(O3314,(N3314:P3314,Q3314:AE3314)),0)</f>
        <v>2</v>
      </c>
      <c r="F3314" s="3">
        <f>IF(P3314&gt;0,RANK(P3314,(N3314:P3314,Q3314:AE3314)),0)</f>
        <v>4</v>
      </c>
      <c r="G3314" s="1">
        <f t="shared" si="1312"/>
        <v>53161</v>
      </c>
      <c r="H3314" s="2">
        <f t="shared" si="1313"/>
        <v>0.20060149127573507</v>
      </c>
      <c r="I3314" s="2"/>
      <c r="J3314" s="2">
        <f t="shared" si="1314"/>
        <v>0.58959729517599468</v>
      </c>
      <c r="K3314" s="2">
        <f t="shared" si="1314"/>
        <v>0.38899580390025962</v>
      </c>
      <c r="L3314" s="2">
        <f t="shared" si="1314"/>
        <v>4.4187345287689432E-3</v>
      </c>
      <c r="M3314" s="2">
        <f t="shared" si="1315"/>
        <v>1.6988166394976755E-2</v>
      </c>
      <c r="N3314" s="38">
        <v>156248</v>
      </c>
      <c r="O3314" s="38">
        <v>103087</v>
      </c>
      <c r="P3314" s="38">
        <v>1171</v>
      </c>
      <c r="Q3314" s="38">
        <v>795</v>
      </c>
      <c r="R3314" s="38">
        <f>SUMIF(Town!$BK$3:$BK$171,$BQ3314,Town!R$3:R$171)</f>
        <v>3553</v>
      </c>
      <c r="S3314" s="38"/>
      <c r="T3314" s="38">
        <f>SUMIF(Town!$BK$3:$BK$171,$BQ3314,Town!T$3:T$171)</f>
        <v>86</v>
      </c>
      <c r="U3314" s="38">
        <f>SUMIF(Town!$BK$3:$BK$171,$BQ3314,Town!U$3:U$171)</f>
        <v>31</v>
      </c>
      <c r="V3314" s="38"/>
      <c r="W3314" s="38">
        <f>SUMIF(Town!$BK$3:$BK$171,$BQ3314,Town!W$3:W$171)</f>
        <v>0</v>
      </c>
      <c r="X3314" s="38">
        <v>35</v>
      </c>
      <c r="Y3314" s="38"/>
      <c r="Z3314" s="38">
        <v>2</v>
      </c>
      <c r="AA3314" s="38"/>
      <c r="AB3314" s="38"/>
      <c r="AC3314" s="38"/>
      <c r="AD3314" s="38"/>
      <c r="AE3314" s="38"/>
      <c r="AF3314" s="38"/>
      <c r="AG3314" s="38"/>
      <c r="AH3314" s="38"/>
      <c r="AI3314" s="38"/>
      <c r="AJ3314" s="38"/>
      <c r="AK3314" s="38"/>
      <c r="AL3314" s="38"/>
      <c r="AM3314" s="38"/>
      <c r="AN3314" s="38"/>
      <c r="AO3314" s="38"/>
      <c r="AP3314" s="38"/>
      <c r="AQ3314" s="38"/>
      <c r="AR3314" s="38"/>
      <c r="AS3314" s="38"/>
      <c r="AT3314" s="38"/>
      <c r="AU3314" s="38"/>
      <c r="AV3314" s="38"/>
      <c r="AW3314" s="38"/>
      <c r="AX3314" s="38"/>
      <c r="AY3314" s="38"/>
      <c r="BA3314" s="3">
        <f>IF(Q3314&gt;0,RANK(Q3314,(N3314:P3314,Q3314:AE3314)),0)</f>
        <v>5</v>
      </c>
      <c r="BB3314" s="3">
        <f>IF(R3314&gt;0,RANK(R3314,(N3314:P3314,Q3314:AE3314)),0)</f>
        <v>3</v>
      </c>
      <c r="BC3314" s="3">
        <f>IF(S3314&gt;0,RANK(S3314,(N3314:P3314,Q3314:AE3314)),0)</f>
        <v>0</v>
      </c>
      <c r="BD3314" s="3">
        <f>IF(T3314&gt;0,RANK(T3314,(N3314:P3314,Q3314:AE3314)),0)</f>
        <v>6</v>
      </c>
      <c r="BE3314" s="2">
        <f t="shared" si="1316"/>
        <v>2.9999094366962506E-3</v>
      </c>
      <c r="BF3314" s="2">
        <f t="shared" si="1316"/>
        <v>1.3407142425889029E-2</v>
      </c>
      <c r="BG3314" s="2">
        <f t="shared" si="1316"/>
        <v>0</v>
      </c>
      <c r="BH3314" s="2">
        <f t="shared" si="1316"/>
        <v>3.2451850510173278E-4</v>
      </c>
      <c r="BJ3314" t="s">
        <v>4033</v>
      </c>
      <c r="BK3314" t="s">
        <v>1459</v>
      </c>
      <c r="BN3314">
        <v>0</v>
      </c>
      <c r="BO3314" s="60">
        <v>9</v>
      </c>
      <c r="BP3314" s="62">
        <v>170</v>
      </c>
      <c r="BQ3314" s="66">
        <v>9170</v>
      </c>
      <c r="BR3314" s="66">
        <v>9170</v>
      </c>
      <c r="BS3314" s="43" t="s">
        <v>4027</v>
      </c>
      <c r="BT3314" s="43"/>
      <c r="CA3314" s="6"/>
    </row>
    <row r="3315" spans="1:79" ht="14" hidden="1" customHeight="1" outlineLevel="1" x14ac:dyDescent="0.2">
      <c r="A3315" s="6" t="s">
        <v>4034</v>
      </c>
      <c r="B3315" s="6" t="s">
        <v>1459</v>
      </c>
      <c r="C3315" s="1">
        <f t="shared" si="1311"/>
        <v>136994</v>
      </c>
      <c r="D3315" s="3">
        <f>IF(N3315&gt;0, RANK(N3315,(N3315:P3315,Q3315:AE3315)),0)</f>
        <v>1</v>
      </c>
      <c r="E3315" s="3">
        <f>IF(O3315&gt;0,RANK(O3315,(N3315:P3315,Q3315:AE3315)),0)</f>
        <v>2</v>
      </c>
      <c r="F3315" s="3">
        <f>IF(P3315&gt;0,RANK(P3315,(N3315:P3315,Q3315:AE3315)),0)</f>
        <v>4</v>
      </c>
      <c r="G3315" s="1">
        <f t="shared" si="1312"/>
        <v>17754</v>
      </c>
      <c r="H3315" s="2">
        <f t="shared" si="1313"/>
        <v>0.12959691665328407</v>
      </c>
      <c r="I3315" s="2"/>
      <c r="J3315" s="2">
        <f t="shared" si="1314"/>
        <v>0.55583456209761006</v>
      </c>
      <c r="K3315" s="2">
        <f t="shared" si="1314"/>
        <v>0.42623764544432602</v>
      </c>
      <c r="L3315" s="2">
        <f t="shared" si="1314"/>
        <v>5.8031738616289765E-3</v>
      </c>
      <c r="M3315" s="2">
        <f t="shared" si="1315"/>
        <v>1.2124618596434942E-2</v>
      </c>
      <c r="N3315" s="38">
        <v>76146</v>
      </c>
      <c r="O3315" s="38">
        <v>58392</v>
      </c>
      <c r="P3315" s="38">
        <v>795</v>
      </c>
      <c r="Q3315" s="38">
        <v>653</v>
      </c>
      <c r="R3315" s="38">
        <f>SUMIF(Town!$BK$3:$BK$171,$BQ3315,Town!R$3:R$171)</f>
        <v>968</v>
      </c>
      <c r="S3315" s="38"/>
      <c r="T3315" s="38">
        <f>SUMIF(Town!$BK$3:$BK$171,$BQ3315,Town!T$3:T$171)</f>
        <v>17</v>
      </c>
      <c r="U3315" s="38">
        <f>SUMIF(Town!$BK$3:$BK$171,$BQ3315,Town!U$3:U$171)</f>
        <v>6</v>
      </c>
      <c r="V3315" s="38"/>
      <c r="W3315" s="38">
        <f>SUMIF(Town!$BK$3:$BK$171,$BQ3315,Town!W$3:W$171)</f>
        <v>0</v>
      </c>
      <c r="X3315" s="38">
        <v>17</v>
      </c>
      <c r="Y3315" s="38"/>
      <c r="Z3315" s="38">
        <v>0</v>
      </c>
      <c r="AA3315" s="38"/>
      <c r="AB3315" s="38"/>
      <c r="AC3315" s="38"/>
      <c r="AD3315" s="38"/>
      <c r="AE3315" s="38"/>
      <c r="AF3315" s="38"/>
      <c r="AG3315" s="38"/>
      <c r="AH3315" s="38"/>
      <c r="AI3315" s="38"/>
      <c r="AJ3315" s="38"/>
      <c r="AK3315" s="38"/>
      <c r="AL3315" s="38"/>
      <c r="AM3315" s="38"/>
      <c r="AN3315" s="38"/>
      <c r="AO3315" s="38"/>
      <c r="AP3315" s="38"/>
      <c r="AQ3315" s="38"/>
      <c r="AR3315" s="38"/>
      <c r="AS3315" s="38"/>
      <c r="AT3315" s="38"/>
      <c r="AU3315" s="38"/>
      <c r="AV3315" s="38"/>
      <c r="AW3315" s="38"/>
      <c r="AX3315" s="38"/>
      <c r="AY3315" s="38"/>
      <c r="BA3315" s="3">
        <f>IF(Q3315&gt;0,RANK(Q3315,(N3315:P3315,Q3315:AE3315)),0)</f>
        <v>5</v>
      </c>
      <c r="BB3315" s="3">
        <f>IF(R3315&gt;0,RANK(R3315,(N3315:P3315,Q3315:AE3315)),0)</f>
        <v>3</v>
      </c>
      <c r="BC3315" s="3">
        <f>IF(S3315&gt;0,RANK(S3315,(N3315:P3315,Q3315:AE3315)),0)</f>
        <v>0</v>
      </c>
      <c r="BD3315" s="3">
        <f>IF(T3315&gt;0,RANK(T3315,(N3315:P3315,Q3315:AE3315)),0)</f>
        <v>6</v>
      </c>
      <c r="BE3315" s="2">
        <f t="shared" si="1316"/>
        <v>4.7666321152751217E-3</v>
      </c>
      <c r="BF3315" s="2">
        <f t="shared" si="1316"/>
        <v>7.0660028906375464E-3</v>
      </c>
      <c r="BG3315" s="2">
        <f t="shared" si="1316"/>
        <v>0</v>
      </c>
      <c r="BH3315" s="2">
        <f t="shared" si="1316"/>
        <v>1.2409302597194037E-4</v>
      </c>
      <c r="BJ3315" t="s">
        <v>4034</v>
      </c>
      <c r="BK3315" t="s">
        <v>1459</v>
      </c>
      <c r="BN3315">
        <v>0</v>
      </c>
      <c r="BO3315" s="60">
        <v>9</v>
      </c>
      <c r="BP3315" s="62">
        <v>180</v>
      </c>
      <c r="BQ3315" s="66">
        <v>9180</v>
      </c>
      <c r="BR3315" s="66">
        <v>9180</v>
      </c>
      <c r="BS3315" s="43" t="s">
        <v>4027</v>
      </c>
      <c r="BT3315" s="43"/>
      <c r="CA3315" s="6"/>
    </row>
    <row r="3316" spans="1:79" ht="14" hidden="1" customHeight="1" outlineLevel="1" x14ac:dyDescent="0.2">
      <c r="A3316" s="6" t="s">
        <v>4035</v>
      </c>
      <c r="B3316" s="6" t="s">
        <v>1459</v>
      </c>
      <c r="C3316" s="1">
        <f t="shared" si="1311"/>
        <v>306399</v>
      </c>
      <c r="D3316" s="3">
        <f>IF(N3316&gt;0, RANK(N3316,(N3316:P3316,Q3316:AE3316)),0)</f>
        <v>1</v>
      </c>
      <c r="E3316" s="3">
        <f>IF(O3316&gt;0,RANK(O3316,(N3316:P3316,Q3316:AE3316)),0)</f>
        <v>2</v>
      </c>
      <c r="F3316" s="3">
        <f>IF(P3316&gt;0,RANK(P3316,(N3316:P3316,Q3316:AE3316)),0)</f>
        <v>4</v>
      </c>
      <c r="G3316" s="1">
        <f t="shared" si="1312"/>
        <v>58602</v>
      </c>
      <c r="H3316" s="2">
        <f t="shared" si="1313"/>
        <v>0.19126041534078114</v>
      </c>
      <c r="I3316" s="2"/>
      <c r="J3316" s="2">
        <f t="shared" si="1314"/>
        <v>0.58772711399188637</v>
      </c>
      <c r="K3316" s="2">
        <f t="shared" si="1314"/>
        <v>0.39646669865110523</v>
      </c>
      <c r="L3316" s="2">
        <f t="shared" si="1314"/>
        <v>4.5365683308365885E-3</v>
      </c>
      <c r="M3316" s="2">
        <f t="shared" si="1315"/>
        <v>1.1269619026171806E-2</v>
      </c>
      <c r="N3316" s="38">
        <v>180079</v>
      </c>
      <c r="O3316" s="38">
        <v>121477</v>
      </c>
      <c r="P3316" s="38">
        <v>1390</v>
      </c>
      <c r="Q3316" s="38">
        <v>1309</v>
      </c>
      <c r="R3316" s="38">
        <f>SUMIF(Town!$BK$3:$BK$171,$BQ3316,Town!R$3:R$171)</f>
        <v>2080</v>
      </c>
      <c r="S3316" s="38"/>
      <c r="T3316" s="38">
        <f>SUMIF(Town!$BK$3:$BK$171,$BQ3316,Town!T$3:T$171)</f>
        <v>26</v>
      </c>
      <c r="U3316" s="38">
        <f>SUMIF(Town!$BK$3:$BK$171,$BQ3316,Town!U$3:U$171)</f>
        <v>12</v>
      </c>
      <c r="V3316" s="38"/>
      <c r="W3316" s="38">
        <f>SUMIF(Town!$BK$3:$BK$171,$BQ3316,Town!W$3:W$171)</f>
        <v>3</v>
      </c>
      <c r="X3316" s="38">
        <v>18</v>
      </c>
      <c r="Y3316" s="38"/>
      <c r="Z3316" s="38">
        <v>5</v>
      </c>
      <c r="AA3316" s="38"/>
      <c r="AB3316" s="38"/>
      <c r="AC3316" s="38"/>
      <c r="AD3316" s="38"/>
      <c r="AE3316" s="38"/>
      <c r="AF3316" s="38"/>
      <c r="AG3316" s="38"/>
      <c r="AH3316" s="38"/>
      <c r="AI3316" s="38"/>
      <c r="AJ3316" s="38"/>
      <c r="AK3316" s="38"/>
      <c r="AL3316" s="38"/>
      <c r="AM3316" s="38"/>
      <c r="AN3316" s="38"/>
      <c r="AO3316" s="38"/>
      <c r="AP3316" s="38"/>
      <c r="AQ3316" s="38"/>
      <c r="AR3316" s="38"/>
      <c r="AS3316" s="38"/>
      <c r="AT3316" s="38"/>
      <c r="AU3316" s="38"/>
      <c r="AV3316" s="38"/>
      <c r="AW3316" s="38"/>
      <c r="AX3316" s="38"/>
      <c r="AY3316" s="38"/>
      <c r="BA3316" s="3">
        <f>IF(Q3316&gt;0,RANK(Q3316,(N3316:P3316,Q3316:AE3316)),0)</f>
        <v>5</v>
      </c>
      <c r="BB3316" s="3">
        <f>IF(R3316&gt;0,RANK(R3316,(N3316:P3316,Q3316:AE3316)),0)</f>
        <v>3</v>
      </c>
      <c r="BC3316" s="3">
        <f>IF(S3316&gt;0,RANK(S3316,(N3316:P3316,Q3316:AE3316)),0)</f>
        <v>0</v>
      </c>
      <c r="BD3316" s="3">
        <f>IF(T3316&gt;0,RANK(T3316,(N3316:P3316,Q3316:AE3316)),0)</f>
        <v>6</v>
      </c>
      <c r="BE3316" s="2">
        <f t="shared" si="1316"/>
        <v>4.2722071547230895E-3</v>
      </c>
      <c r="BF3316" s="2">
        <f t="shared" si="1316"/>
        <v>6.7885339051367661E-3</v>
      </c>
      <c r="BG3316" s="2">
        <f t="shared" si="1316"/>
        <v>0</v>
      </c>
      <c r="BH3316" s="2">
        <f t="shared" si="1316"/>
        <v>8.4856673814209577E-5</v>
      </c>
      <c r="BJ3316" t="s">
        <v>4035</v>
      </c>
      <c r="BK3316" t="s">
        <v>1459</v>
      </c>
      <c r="BN3316">
        <v>0</v>
      </c>
      <c r="BO3316" s="60">
        <v>9</v>
      </c>
      <c r="BP3316" s="62">
        <v>190</v>
      </c>
      <c r="BQ3316" s="66">
        <v>9190</v>
      </c>
      <c r="BR3316" s="66">
        <v>9190</v>
      </c>
      <c r="BS3316" s="43" t="s">
        <v>4027</v>
      </c>
      <c r="BT3316" s="43"/>
      <c r="CA3316" s="6"/>
    </row>
    <row r="3317" spans="1:79" ht="14" customHeight="1" collapsed="1" x14ac:dyDescent="0.2">
      <c r="A3317" s="6" t="s">
        <v>1013</v>
      </c>
      <c r="B3317" s="6" t="s">
        <v>534</v>
      </c>
      <c r="C3317" s="1">
        <f t="shared" si="1311"/>
        <v>1757070</v>
      </c>
      <c r="D3317" s="3">
        <f>IF(N3317&gt;0, RANK(N3317,(N3317:P3317,Q3317:AE3317)),0)</f>
        <v>1</v>
      </c>
      <c r="E3317" s="3">
        <f>IF(O3317&gt;0,RANK(O3317,(N3317:P3317,Q3317:AE3317)),0)</f>
        <v>2</v>
      </c>
      <c r="F3317" s="3">
        <f>IF(P3317&gt;0,RANK(P3317,(N3317:P3317,Q3317:AE3317)),0)</f>
        <v>4</v>
      </c>
      <c r="G3317" s="1">
        <f t="shared" si="1312"/>
        <v>254836</v>
      </c>
      <c r="H3317" s="2">
        <f t="shared" si="1313"/>
        <v>0.14503463151724177</v>
      </c>
      <c r="I3317" s="2"/>
      <c r="J3317" s="2">
        <f t="shared" si="1314"/>
        <v>0.56397639251708809</v>
      </c>
      <c r="K3317" s="2">
        <f t="shared" si="1314"/>
        <v>0.41894176099984631</v>
      </c>
      <c r="L3317" s="2">
        <f t="shared" si="1314"/>
        <v>4.802312941430905E-3</v>
      </c>
      <c r="M3317" s="2">
        <f t="shared" si="1315"/>
        <v>1.2279533541634694E-2</v>
      </c>
      <c r="N3317" s="38">
        <v>990946</v>
      </c>
      <c r="O3317" s="38">
        <v>736110</v>
      </c>
      <c r="P3317" s="38">
        <v>8438</v>
      </c>
      <c r="Q3317" s="38">
        <v>6722</v>
      </c>
      <c r="R3317" s="38">
        <f t="shared" ref="R3317:W3317" si="1317">SUM(R3308:R3316)</f>
        <v>14273</v>
      </c>
      <c r="S3317" s="38"/>
      <c r="T3317" s="38">
        <f t="shared" si="1317"/>
        <v>264</v>
      </c>
      <c r="U3317" s="38">
        <f t="shared" si="1317"/>
        <v>128</v>
      </c>
      <c r="V3317" s="38"/>
      <c r="W3317" s="38">
        <f t="shared" si="1317"/>
        <v>6</v>
      </c>
      <c r="X3317" s="38">
        <v>162</v>
      </c>
      <c r="Y3317" s="38"/>
      <c r="Z3317" s="38">
        <v>21</v>
      </c>
      <c r="AA3317" s="38"/>
      <c r="AB3317" s="38"/>
      <c r="AC3317" s="38"/>
      <c r="AD3317" s="38"/>
      <c r="AE3317" s="38"/>
      <c r="AF3317" s="38"/>
      <c r="AG3317" s="38"/>
      <c r="AH3317" s="38"/>
      <c r="AI3317" s="38"/>
      <c r="AJ3317" s="38"/>
      <c r="AK3317" s="38"/>
      <c r="AL3317" s="38"/>
      <c r="AM3317" s="38"/>
      <c r="AN3317" s="38"/>
      <c r="AO3317" s="38"/>
      <c r="AP3317" s="38"/>
      <c r="AQ3317" s="38"/>
      <c r="AR3317" s="38"/>
      <c r="AS3317" s="38"/>
      <c r="AT3317" s="38"/>
      <c r="AU3317" s="38"/>
      <c r="AV3317" s="38"/>
      <c r="AW3317" s="38"/>
      <c r="AX3317" s="38"/>
      <c r="AY3317" s="38"/>
      <c r="BA3317" s="3">
        <f>IF(Q3317&gt;0,RANK(Q3317,(N3317:P3317,Q3317:AE3317)),0)</f>
        <v>5</v>
      </c>
      <c r="BB3317" s="3">
        <f>IF(R3317&gt;0,RANK(R3317,(N3317:P3317,Q3317:AE3317)),0)</f>
        <v>3</v>
      </c>
      <c r="BC3317" s="3">
        <f>IF(S3317&gt;0,RANK(S3317,(N3317:P3317,Q3317:AE3317)),0)</f>
        <v>0</v>
      </c>
      <c r="BD3317" s="3">
        <f>IF(T3317&gt;0,RANK(T3317,(N3317:P3317,Q3317:AE3317)),0)</f>
        <v>6</v>
      </c>
      <c r="BE3317" s="2">
        <f t="shared" si="1316"/>
        <v>3.8256870813342665E-3</v>
      </c>
      <c r="BF3317" s="2">
        <f t="shared" si="1316"/>
        <v>8.1231823433329346E-3</v>
      </c>
      <c r="BG3317" s="2">
        <f t="shared" si="1316"/>
        <v>0</v>
      </c>
      <c r="BH3317" s="2">
        <f t="shared" si="1316"/>
        <v>1.5025013232255972E-4</v>
      </c>
      <c r="BJ3317" t="s">
        <v>1013</v>
      </c>
      <c r="BK3317" t="s">
        <v>534</v>
      </c>
      <c r="BN3317">
        <v>0</v>
      </c>
      <c r="BO3317" s="60">
        <v>9</v>
      </c>
      <c r="BP3317" s="62"/>
      <c r="BQ3317" s="60">
        <v>9</v>
      </c>
      <c r="BR3317" s="60">
        <v>9</v>
      </c>
      <c r="BS3317" s="43" t="s">
        <v>693</v>
      </c>
      <c r="BT3317" s="43"/>
      <c r="CA3317" s="6"/>
    </row>
    <row r="3318" spans="1:79" ht="14" customHeight="1" x14ac:dyDescent="0.2">
      <c r="A3318" s="37"/>
      <c r="C3318" s="1"/>
      <c r="E3318" s="3"/>
      <c r="F3318" s="3"/>
      <c r="I3318" s="2"/>
      <c r="N3318" s="38"/>
      <c r="O3318" s="38"/>
      <c r="P3318" s="38"/>
      <c r="Q3318" s="38"/>
      <c r="R3318" s="38"/>
      <c r="S3318" s="38"/>
      <c r="T3318" s="38"/>
      <c r="U3318" s="38"/>
      <c r="V3318" s="38"/>
      <c r="W3318" s="38"/>
      <c r="X3318" s="38"/>
      <c r="Y3318" s="38"/>
      <c r="Z3318" s="38"/>
      <c r="AA3318" s="38"/>
      <c r="AB3318" s="38"/>
      <c r="AC3318" s="38"/>
      <c r="AD3318" s="38"/>
      <c r="AE3318" s="38"/>
      <c r="AF3318" s="38"/>
      <c r="AG3318" s="38"/>
      <c r="AH3318" s="38"/>
      <c r="AI3318" s="38"/>
      <c r="AJ3318" s="38"/>
      <c r="AK3318" s="38"/>
      <c r="AL3318" s="38"/>
      <c r="AM3318" s="38"/>
      <c r="AN3318" s="38"/>
      <c r="AO3318" s="38"/>
      <c r="AP3318" s="38"/>
      <c r="AQ3318" s="38"/>
      <c r="AR3318" s="38"/>
      <c r="AS3318" s="38"/>
      <c r="AT3318" s="38"/>
      <c r="AU3318" s="38"/>
      <c r="AV3318" s="38"/>
      <c r="AW3318" s="38"/>
      <c r="AX3318" s="38"/>
      <c r="AY3318" s="38"/>
      <c r="BA3318" s="3"/>
      <c r="BB3318" s="3"/>
      <c r="BC3318" s="3"/>
      <c r="BD3318" s="3"/>
      <c r="BO3318" s="60"/>
      <c r="BP3318" s="62"/>
      <c r="BQ3318" s="60"/>
      <c r="BR3318" s="60"/>
      <c r="BT3318" s="3"/>
      <c r="CA3318" s="6"/>
    </row>
    <row r="3319" spans="1:79" ht="14" customHeight="1" x14ac:dyDescent="0.2">
      <c r="BO3319" s="60"/>
      <c r="BP3319" s="62"/>
      <c r="BQ3319" s="66"/>
      <c r="BR3319" s="66"/>
    </row>
    <row r="3320" spans="1:79" ht="14" customHeight="1" x14ac:dyDescent="0.2">
      <c r="BO3320" s="60"/>
      <c r="BP3320" s="62"/>
      <c r="BQ3320" s="66"/>
      <c r="BR3320" s="66"/>
    </row>
    <row r="3321" spans="1:79" ht="14" hidden="1" customHeight="1" outlineLevel="1" x14ac:dyDescent="0.2">
      <c r="A3321" t="s">
        <v>2253</v>
      </c>
      <c r="B3321" t="s">
        <v>483</v>
      </c>
      <c r="BJ3321" t="s">
        <v>2253</v>
      </c>
      <c r="BK3321" t="s">
        <v>483</v>
      </c>
      <c r="BO3321" s="60">
        <v>72</v>
      </c>
      <c r="BP3321" s="62">
        <v>1</v>
      </c>
      <c r="BQ3321" s="66"/>
      <c r="BR3321" s="66"/>
      <c r="BS3321" s="3" t="s">
        <v>1078</v>
      </c>
    </row>
    <row r="3322" spans="1:79" ht="14" hidden="1" customHeight="1" outlineLevel="1" x14ac:dyDescent="0.2">
      <c r="A3322" t="s">
        <v>1087</v>
      </c>
      <c r="B3322" t="s">
        <v>483</v>
      </c>
      <c r="BJ3322" t="s">
        <v>1087</v>
      </c>
      <c r="BK3322" t="s">
        <v>483</v>
      </c>
      <c r="BO3322" s="60">
        <v>72</v>
      </c>
      <c r="BP3322" s="62">
        <v>3</v>
      </c>
      <c r="BQ3322" s="66"/>
      <c r="BR3322" s="66"/>
      <c r="BS3322" s="3" t="s">
        <v>1078</v>
      </c>
    </row>
    <row r="3323" spans="1:79" ht="14" hidden="1" customHeight="1" outlineLevel="1" x14ac:dyDescent="0.2">
      <c r="A3323" t="s">
        <v>590</v>
      </c>
      <c r="B3323" t="s">
        <v>483</v>
      </c>
      <c r="BJ3323" t="s">
        <v>590</v>
      </c>
      <c r="BK3323" t="s">
        <v>483</v>
      </c>
      <c r="BO3323" s="60">
        <v>72</v>
      </c>
      <c r="BP3323" s="62">
        <v>5</v>
      </c>
      <c r="BQ3323" s="66"/>
      <c r="BR3323" s="66"/>
      <c r="BS3323" s="3" t="s">
        <v>1078</v>
      </c>
    </row>
    <row r="3324" spans="1:79" ht="14" hidden="1" customHeight="1" outlineLevel="1" x14ac:dyDescent="0.2">
      <c r="A3324" t="s">
        <v>1727</v>
      </c>
      <c r="B3324" t="s">
        <v>483</v>
      </c>
      <c r="BJ3324" t="s">
        <v>1727</v>
      </c>
      <c r="BK3324" t="s">
        <v>483</v>
      </c>
      <c r="BO3324" s="60">
        <v>72</v>
      </c>
      <c r="BP3324" s="62">
        <v>7</v>
      </c>
      <c r="BQ3324" s="66"/>
      <c r="BR3324" s="66"/>
      <c r="BS3324" s="3" t="s">
        <v>1078</v>
      </c>
    </row>
    <row r="3325" spans="1:79" ht="14" hidden="1" customHeight="1" outlineLevel="1" x14ac:dyDescent="0.2">
      <c r="A3325" t="s">
        <v>365</v>
      </c>
      <c r="B3325" t="s">
        <v>483</v>
      </c>
      <c r="BJ3325" t="s">
        <v>365</v>
      </c>
      <c r="BK3325" t="s">
        <v>483</v>
      </c>
      <c r="BO3325" s="60">
        <v>72</v>
      </c>
      <c r="BP3325" s="62">
        <v>9</v>
      </c>
      <c r="BQ3325" s="66"/>
      <c r="BR3325" s="66"/>
      <c r="BS3325" s="3" t="s">
        <v>1078</v>
      </c>
    </row>
    <row r="3326" spans="1:79" ht="14" hidden="1" customHeight="1" outlineLevel="1" x14ac:dyDescent="0.2">
      <c r="A3326" t="s">
        <v>979</v>
      </c>
      <c r="B3326" t="s">
        <v>483</v>
      </c>
      <c r="BJ3326" t="s">
        <v>979</v>
      </c>
      <c r="BK3326" t="s">
        <v>483</v>
      </c>
      <c r="BO3326" s="60">
        <v>72</v>
      </c>
      <c r="BP3326" s="62">
        <v>11</v>
      </c>
      <c r="BQ3326" s="66"/>
      <c r="BR3326" s="66"/>
      <c r="BS3326" s="3" t="s">
        <v>1078</v>
      </c>
    </row>
    <row r="3327" spans="1:79" ht="14" hidden="1" customHeight="1" outlineLevel="1" x14ac:dyDescent="0.2">
      <c r="A3327" t="s">
        <v>995</v>
      </c>
      <c r="B3327" t="s">
        <v>483</v>
      </c>
      <c r="BJ3327" t="s">
        <v>995</v>
      </c>
      <c r="BK3327" t="s">
        <v>483</v>
      </c>
      <c r="BO3327" s="60">
        <v>72</v>
      </c>
      <c r="BP3327" s="62">
        <v>13</v>
      </c>
      <c r="BQ3327" s="66"/>
      <c r="BR3327" s="66"/>
      <c r="BS3327" s="3" t="s">
        <v>1078</v>
      </c>
    </row>
    <row r="3328" spans="1:79" ht="14" hidden="1" customHeight="1" outlineLevel="1" x14ac:dyDescent="0.2">
      <c r="A3328" t="s">
        <v>339</v>
      </c>
      <c r="B3328" t="s">
        <v>483</v>
      </c>
      <c r="BJ3328" t="s">
        <v>339</v>
      </c>
      <c r="BK3328" t="s">
        <v>483</v>
      </c>
      <c r="BO3328" s="60">
        <v>72</v>
      </c>
      <c r="BP3328" s="62">
        <v>15</v>
      </c>
      <c r="BQ3328" s="66"/>
      <c r="BR3328" s="66"/>
      <c r="BS3328" s="3" t="s">
        <v>1078</v>
      </c>
    </row>
    <row r="3329" spans="1:71" ht="14" hidden="1" customHeight="1" outlineLevel="1" x14ac:dyDescent="0.2">
      <c r="A3329" t="s">
        <v>310</v>
      </c>
      <c r="B3329" t="s">
        <v>483</v>
      </c>
      <c r="BJ3329" t="s">
        <v>310</v>
      </c>
      <c r="BK3329" t="s">
        <v>483</v>
      </c>
      <c r="BO3329" s="60">
        <v>72</v>
      </c>
      <c r="BP3329" s="62">
        <v>17</v>
      </c>
      <c r="BQ3329" s="66"/>
      <c r="BR3329" s="66"/>
      <c r="BS3329" s="3" t="s">
        <v>1078</v>
      </c>
    </row>
    <row r="3330" spans="1:71" ht="14" hidden="1" customHeight="1" outlineLevel="1" x14ac:dyDescent="0.2">
      <c r="A3330" t="s">
        <v>309</v>
      </c>
      <c r="B3330" t="s">
        <v>483</v>
      </c>
      <c r="BJ3330" t="s">
        <v>309</v>
      </c>
      <c r="BK3330" t="s">
        <v>483</v>
      </c>
      <c r="BO3330" s="60">
        <v>72</v>
      </c>
      <c r="BP3330" s="62">
        <v>19</v>
      </c>
      <c r="BQ3330" s="66"/>
      <c r="BR3330" s="66"/>
      <c r="BS3330" s="3" t="s">
        <v>1078</v>
      </c>
    </row>
    <row r="3331" spans="1:71" ht="14" hidden="1" customHeight="1" outlineLevel="1" x14ac:dyDescent="0.2">
      <c r="A3331" t="s">
        <v>793</v>
      </c>
      <c r="B3331" t="s">
        <v>483</v>
      </c>
      <c r="BJ3331" t="s">
        <v>793</v>
      </c>
      <c r="BK3331" t="s">
        <v>483</v>
      </c>
      <c r="BO3331" s="60">
        <v>72</v>
      </c>
      <c r="BP3331" s="62">
        <v>21</v>
      </c>
      <c r="BQ3331" s="66"/>
      <c r="BR3331" s="66"/>
      <c r="BS3331" s="3" t="s">
        <v>1078</v>
      </c>
    </row>
    <row r="3332" spans="1:71" ht="14" hidden="1" customHeight="1" outlineLevel="1" x14ac:dyDescent="0.2">
      <c r="A3332" t="s">
        <v>947</v>
      </c>
      <c r="B3332" t="s">
        <v>483</v>
      </c>
      <c r="BJ3332" t="s">
        <v>947</v>
      </c>
      <c r="BK3332" t="s">
        <v>483</v>
      </c>
      <c r="BO3332" s="60">
        <v>72</v>
      </c>
      <c r="BP3332" s="62">
        <v>23</v>
      </c>
      <c r="BQ3332" s="66"/>
      <c r="BR3332" s="66"/>
      <c r="BS3332" s="3" t="s">
        <v>1078</v>
      </c>
    </row>
    <row r="3333" spans="1:71" ht="14" hidden="1" customHeight="1" outlineLevel="1" x14ac:dyDescent="0.2">
      <c r="A3333" t="s">
        <v>1389</v>
      </c>
      <c r="B3333" t="s">
        <v>483</v>
      </c>
      <c r="BJ3333" t="s">
        <v>1389</v>
      </c>
      <c r="BK3333" t="s">
        <v>483</v>
      </c>
      <c r="BO3333" s="60">
        <v>72</v>
      </c>
      <c r="BP3333" s="62">
        <v>25</v>
      </c>
      <c r="BQ3333" s="66"/>
      <c r="BR3333" s="66"/>
      <c r="BS3333" s="3" t="s">
        <v>1078</v>
      </c>
    </row>
    <row r="3334" spans="1:71" ht="14" hidden="1" customHeight="1" outlineLevel="1" x14ac:dyDescent="0.2">
      <c r="A3334" t="s">
        <v>1645</v>
      </c>
      <c r="B3334" t="s">
        <v>483</v>
      </c>
      <c r="BJ3334" t="s">
        <v>1645</v>
      </c>
      <c r="BK3334" t="s">
        <v>483</v>
      </c>
      <c r="BO3334" s="60">
        <v>72</v>
      </c>
      <c r="BP3334" s="62">
        <v>27</v>
      </c>
      <c r="BQ3334" s="66"/>
      <c r="BR3334" s="66"/>
      <c r="BS3334" s="3" t="s">
        <v>1078</v>
      </c>
    </row>
    <row r="3335" spans="1:71" ht="14" hidden="1" customHeight="1" outlineLevel="1" x14ac:dyDescent="0.2">
      <c r="A3335" t="s">
        <v>484</v>
      </c>
      <c r="B3335" t="s">
        <v>483</v>
      </c>
      <c r="BJ3335" t="s">
        <v>484</v>
      </c>
      <c r="BK3335" t="s">
        <v>483</v>
      </c>
      <c r="BO3335" s="60">
        <v>72</v>
      </c>
      <c r="BP3335" s="62">
        <v>29</v>
      </c>
      <c r="BQ3335" s="66"/>
      <c r="BR3335" s="66"/>
      <c r="BS3335" s="3" t="s">
        <v>1078</v>
      </c>
    </row>
    <row r="3336" spans="1:71" ht="14" hidden="1" customHeight="1" outlineLevel="1" x14ac:dyDescent="0.2">
      <c r="A3336" t="s">
        <v>485</v>
      </c>
      <c r="B3336" t="s">
        <v>483</v>
      </c>
      <c r="BJ3336" t="s">
        <v>485</v>
      </c>
      <c r="BK3336" t="s">
        <v>483</v>
      </c>
      <c r="BO3336" s="60">
        <v>72</v>
      </c>
      <c r="BP3336" s="62">
        <v>31</v>
      </c>
      <c r="BQ3336" s="66"/>
      <c r="BR3336" s="66"/>
      <c r="BS3336" s="3" t="s">
        <v>1078</v>
      </c>
    </row>
    <row r="3337" spans="1:71" ht="14" hidden="1" customHeight="1" outlineLevel="1" x14ac:dyDescent="0.2">
      <c r="A3337" t="s">
        <v>1465</v>
      </c>
      <c r="B3337" t="s">
        <v>483</v>
      </c>
      <c r="BJ3337" t="s">
        <v>1465</v>
      </c>
      <c r="BK3337" t="s">
        <v>483</v>
      </c>
      <c r="BO3337" s="60">
        <v>72</v>
      </c>
      <c r="BP3337" s="62">
        <v>33</v>
      </c>
      <c r="BQ3337" s="66"/>
      <c r="BR3337" s="66"/>
      <c r="BS3337" s="3" t="s">
        <v>1078</v>
      </c>
    </row>
    <row r="3338" spans="1:71" ht="14" hidden="1" customHeight="1" outlineLevel="1" x14ac:dyDescent="0.2">
      <c r="A3338" t="s">
        <v>657</v>
      </c>
      <c r="B3338" t="s">
        <v>483</v>
      </c>
      <c r="BJ3338" t="s">
        <v>657</v>
      </c>
      <c r="BK3338" t="s">
        <v>483</v>
      </c>
      <c r="BO3338" s="60">
        <v>72</v>
      </c>
      <c r="BP3338" s="62">
        <v>35</v>
      </c>
      <c r="BQ3338" s="66"/>
      <c r="BR3338" s="66"/>
      <c r="BS3338" s="3" t="s">
        <v>1078</v>
      </c>
    </row>
    <row r="3339" spans="1:71" ht="14" hidden="1" customHeight="1" outlineLevel="1" x14ac:dyDescent="0.2">
      <c r="A3339" t="s">
        <v>697</v>
      </c>
      <c r="B3339" t="s">
        <v>483</v>
      </c>
      <c r="BJ3339" t="s">
        <v>697</v>
      </c>
      <c r="BK3339" t="s">
        <v>483</v>
      </c>
      <c r="BO3339" s="60">
        <v>72</v>
      </c>
      <c r="BP3339" s="62">
        <v>37</v>
      </c>
      <c r="BQ3339" s="66"/>
      <c r="BR3339" s="66"/>
      <c r="BS3339" s="3" t="s">
        <v>1078</v>
      </c>
    </row>
    <row r="3340" spans="1:71" ht="14" hidden="1" customHeight="1" outlineLevel="1" x14ac:dyDescent="0.2">
      <c r="A3340" t="s">
        <v>1179</v>
      </c>
      <c r="B3340" t="s">
        <v>483</v>
      </c>
      <c r="BJ3340" t="s">
        <v>1179</v>
      </c>
      <c r="BK3340" t="s">
        <v>483</v>
      </c>
      <c r="BO3340" s="60">
        <v>72</v>
      </c>
      <c r="BP3340" s="62">
        <v>39</v>
      </c>
      <c r="BQ3340" s="66"/>
      <c r="BR3340" s="66"/>
      <c r="BS3340" s="3" t="s">
        <v>1078</v>
      </c>
    </row>
    <row r="3341" spans="1:71" ht="14" hidden="1" customHeight="1" outlineLevel="1" x14ac:dyDescent="0.2">
      <c r="A3341" t="s">
        <v>2363</v>
      </c>
      <c r="B3341" t="s">
        <v>483</v>
      </c>
      <c r="BJ3341" t="s">
        <v>2363</v>
      </c>
      <c r="BK3341" t="s">
        <v>483</v>
      </c>
      <c r="BO3341" s="60">
        <v>72</v>
      </c>
      <c r="BP3341" s="62">
        <v>41</v>
      </c>
      <c r="BQ3341" s="66"/>
      <c r="BR3341" s="66"/>
      <c r="BS3341" s="3" t="s">
        <v>1078</v>
      </c>
    </row>
    <row r="3342" spans="1:71" ht="14" hidden="1" customHeight="1" outlineLevel="1" x14ac:dyDescent="0.2">
      <c r="A3342" t="s">
        <v>2364</v>
      </c>
      <c r="B3342" t="s">
        <v>483</v>
      </c>
      <c r="BJ3342" t="s">
        <v>2364</v>
      </c>
      <c r="BK3342" t="s">
        <v>483</v>
      </c>
      <c r="BO3342" s="60">
        <v>72</v>
      </c>
      <c r="BP3342" s="62">
        <v>43</v>
      </c>
      <c r="BQ3342" s="66"/>
      <c r="BR3342" s="66"/>
      <c r="BS3342" s="3" t="s">
        <v>1078</v>
      </c>
    </row>
    <row r="3343" spans="1:71" ht="14" hidden="1" customHeight="1" outlineLevel="1" x14ac:dyDescent="0.2">
      <c r="A3343" t="s">
        <v>1192</v>
      </c>
      <c r="B3343" t="s">
        <v>483</v>
      </c>
      <c r="BJ3343" t="s">
        <v>1192</v>
      </c>
      <c r="BK3343" t="s">
        <v>483</v>
      </c>
      <c r="BO3343" s="60">
        <v>72</v>
      </c>
      <c r="BP3343" s="62">
        <v>45</v>
      </c>
      <c r="BQ3343" s="66"/>
      <c r="BR3343" s="66"/>
      <c r="BS3343" s="3" t="s">
        <v>1078</v>
      </c>
    </row>
    <row r="3344" spans="1:71" ht="14" hidden="1" customHeight="1" outlineLevel="1" x14ac:dyDescent="0.2">
      <c r="A3344" t="s">
        <v>2532</v>
      </c>
      <c r="B3344" t="s">
        <v>483</v>
      </c>
      <c r="BJ3344" t="s">
        <v>2532</v>
      </c>
      <c r="BK3344" t="s">
        <v>483</v>
      </c>
      <c r="BO3344" s="60">
        <v>72</v>
      </c>
      <c r="BP3344" s="62">
        <v>47</v>
      </c>
      <c r="BQ3344" s="66"/>
      <c r="BR3344" s="66"/>
      <c r="BS3344" s="3" t="s">
        <v>1078</v>
      </c>
    </row>
    <row r="3345" spans="1:71" ht="14" hidden="1" customHeight="1" outlineLevel="1" x14ac:dyDescent="0.2">
      <c r="A3345" t="s">
        <v>2855</v>
      </c>
      <c r="B3345" t="s">
        <v>483</v>
      </c>
      <c r="BJ3345" t="s">
        <v>2855</v>
      </c>
      <c r="BK3345" t="s">
        <v>483</v>
      </c>
      <c r="BO3345" s="60">
        <v>72</v>
      </c>
      <c r="BP3345" s="62">
        <v>49</v>
      </c>
      <c r="BQ3345" s="66"/>
      <c r="BR3345" s="66"/>
      <c r="BS3345" s="3" t="s">
        <v>1078</v>
      </c>
    </row>
    <row r="3346" spans="1:71" ht="14" hidden="1" customHeight="1" outlineLevel="1" x14ac:dyDescent="0.2">
      <c r="A3346" t="s">
        <v>2995</v>
      </c>
      <c r="B3346" t="s">
        <v>483</v>
      </c>
      <c r="BJ3346" t="s">
        <v>2995</v>
      </c>
      <c r="BK3346" t="s">
        <v>483</v>
      </c>
      <c r="BO3346" s="60">
        <v>72</v>
      </c>
      <c r="BP3346" s="62">
        <v>51</v>
      </c>
      <c r="BQ3346" s="66"/>
      <c r="BR3346" s="66"/>
      <c r="BS3346" s="3" t="s">
        <v>1078</v>
      </c>
    </row>
    <row r="3347" spans="1:71" ht="14" hidden="1" customHeight="1" outlineLevel="1" x14ac:dyDescent="0.2">
      <c r="A3347" t="s">
        <v>64</v>
      </c>
      <c r="B3347" t="s">
        <v>483</v>
      </c>
      <c r="BJ3347" t="s">
        <v>64</v>
      </c>
      <c r="BK3347" t="s">
        <v>483</v>
      </c>
      <c r="BO3347" s="60">
        <v>72</v>
      </c>
      <c r="BP3347" s="62">
        <v>53</v>
      </c>
      <c r="BQ3347" s="66"/>
      <c r="BR3347" s="66"/>
      <c r="BS3347" s="3" t="s">
        <v>1078</v>
      </c>
    </row>
    <row r="3348" spans="1:71" ht="14" hidden="1" customHeight="1" outlineLevel="1" x14ac:dyDescent="0.2">
      <c r="A3348" t="s">
        <v>1505</v>
      </c>
      <c r="B3348" t="s">
        <v>483</v>
      </c>
      <c r="BJ3348" t="s">
        <v>1505</v>
      </c>
      <c r="BK3348" t="s">
        <v>483</v>
      </c>
      <c r="BO3348" s="60">
        <v>72</v>
      </c>
      <c r="BP3348" s="62">
        <v>54</v>
      </c>
      <c r="BQ3348" s="66"/>
      <c r="BR3348" s="66"/>
      <c r="BS3348" s="3" t="s">
        <v>1078</v>
      </c>
    </row>
    <row r="3349" spans="1:71" ht="14" hidden="1" customHeight="1" outlineLevel="1" x14ac:dyDescent="0.2">
      <c r="A3349" t="s">
        <v>738</v>
      </c>
      <c r="B3349" t="s">
        <v>483</v>
      </c>
      <c r="BJ3349" t="s">
        <v>738</v>
      </c>
      <c r="BK3349" t="s">
        <v>483</v>
      </c>
      <c r="BO3349" s="60">
        <v>72</v>
      </c>
      <c r="BP3349" s="62">
        <v>55</v>
      </c>
      <c r="BQ3349" s="66"/>
      <c r="BR3349" s="66"/>
      <c r="BS3349" s="3" t="s">
        <v>1078</v>
      </c>
    </row>
    <row r="3350" spans="1:71" ht="14" hidden="1" customHeight="1" outlineLevel="1" x14ac:dyDescent="0.2">
      <c r="A3350" t="s">
        <v>207</v>
      </c>
      <c r="B3350" t="s">
        <v>483</v>
      </c>
      <c r="BJ3350" t="s">
        <v>207</v>
      </c>
      <c r="BK3350" t="s">
        <v>483</v>
      </c>
      <c r="BO3350" s="60">
        <v>72</v>
      </c>
      <c r="BP3350" s="62">
        <v>57</v>
      </c>
      <c r="BQ3350" s="66"/>
      <c r="BR3350" s="66"/>
      <c r="BS3350" s="3" t="s">
        <v>1078</v>
      </c>
    </row>
    <row r="3351" spans="1:71" ht="14" hidden="1" customHeight="1" outlineLevel="1" x14ac:dyDescent="0.2">
      <c r="A3351" t="s">
        <v>2199</v>
      </c>
      <c r="B3351" t="s">
        <v>483</v>
      </c>
      <c r="BJ3351" t="s">
        <v>2199</v>
      </c>
      <c r="BK3351" t="s">
        <v>483</v>
      </c>
      <c r="BO3351" s="60">
        <v>72</v>
      </c>
      <c r="BP3351" s="62">
        <v>59</v>
      </c>
      <c r="BQ3351" s="66"/>
      <c r="BR3351" s="66"/>
      <c r="BS3351" s="3" t="s">
        <v>1078</v>
      </c>
    </row>
    <row r="3352" spans="1:71" ht="14" hidden="1" customHeight="1" outlineLevel="1" x14ac:dyDescent="0.2">
      <c r="A3352" t="s">
        <v>1924</v>
      </c>
      <c r="B3352" t="s">
        <v>483</v>
      </c>
      <c r="BJ3352" t="s">
        <v>1924</v>
      </c>
      <c r="BK3352" t="s">
        <v>483</v>
      </c>
      <c r="BO3352" s="60">
        <v>72</v>
      </c>
      <c r="BP3352" s="62">
        <v>61</v>
      </c>
      <c r="BQ3352" s="66"/>
      <c r="BR3352" s="66"/>
      <c r="BS3352" s="3" t="s">
        <v>1078</v>
      </c>
    </row>
    <row r="3353" spans="1:71" ht="14" hidden="1" customHeight="1" outlineLevel="1" x14ac:dyDescent="0.2">
      <c r="A3353" t="s">
        <v>2427</v>
      </c>
      <c r="B3353" t="s">
        <v>483</v>
      </c>
      <c r="BJ3353" t="s">
        <v>2427</v>
      </c>
      <c r="BK3353" t="s">
        <v>483</v>
      </c>
      <c r="BO3353" s="60">
        <v>72</v>
      </c>
      <c r="BP3353" s="62">
        <v>63</v>
      </c>
      <c r="BQ3353" s="66"/>
      <c r="BR3353" s="66"/>
      <c r="BS3353" s="3" t="s">
        <v>1078</v>
      </c>
    </row>
    <row r="3354" spans="1:71" ht="14" hidden="1" customHeight="1" outlineLevel="1" x14ac:dyDescent="0.2">
      <c r="A3354" t="s">
        <v>2192</v>
      </c>
      <c r="B3354" t="s">
        <v>483</v>
      </c>
      <c r="BJ3354" t="s">
        <v>2192</v>
      </c>
      <c r="BK3354" t="s">
        <v>483</v>
      </c>
      <c r="BO3354" s="60">
        <v>72</v>
      </c>
      <c r="BP3354" s="62">
        <v>65</v>
      </c>
      <c r="BQ3354" s="66"/>
      <c r="BR3354" s="66"/>
      <c r="BS3354" s="3" t="s">
        <v>1078</v>
      </c>
    </row>
    <row r="3355" spans="1:71" ht="14" hidden="1" customHeight="1" outlineLevel="1" x14ac:dyDescent="0.2">
      <c r="A3355" t="s">
        <v>1719</v>
      </c>
      <c r="B3355" t="s">
        <v>483</v>
      </c>
      <c r="BJ3355" t="s">
        <v>1719</v>
      </c>
      <c r="BK3355" t="s">
        <v>483</v>
      </c>
      <c r="BO3355" s="60">
        <v>72</v>
      </c>
      <c r="BP3355" s="62">
        <v>67</v>
      </c>
      <c r="BQ3355" s="66"/>
      <c r="BR3355" s="66"/>
      <c r="BS3355" s="3" t="s">
        <v>1078</v>
      </c>
    </row>
    <row r="3356" spans="1:71" ht="14" hidden="1" customHeight="1" outlineLevel="1" x14ac:dyDescent="0.2">
      <c r="A3356" t="s">
        <v>395</v>
      </c>
      <c r="B3356" t="s">
        <v>483</v>
      </c>
      <c r="BJ3356" t="s">
        <v>395</v>
      </c>
      <c r="BK3356" t="s">
        <v>483</v>
      </c>
      <c r="BO3356" s="60">
        <v>72</v>
      </c>
      <c r="BP3356" s="62">
        <v>69</v>
      </c>
      <c r="BQ3356" s="66"/>
      <c r="BR3356" s="66"/>
      <c r="BS3356" s="3" t="s">
        <v>1078</v>
      </c>
    </row>
    <row r="3357" spans="1:71" ht="14" hidden="1" customHeight="1" outlineLevel="1" x14ac:dyDescent="0.2">
      <c r="A3357" t="s">
        <v>2396</v>
      </c>
      <c r="B3357" t="s">
        <v>483</v>
      </c>
      <c r="BJ3357" t="s">
        <v>2396</v>
      </c>
      <c r="BK3357" t="s">
        <v>483</v>
      </c>
      <c r="BO3357" s="60">
        <v>72</v>
      </c>
      <c r="BP3357" s="62">
        <v>71</v>
      </c>
      <c r="BQ3357" s="66"/>
      <c r="BR3357" s="66"/>
      <c r="BS3357" s="3" t="s">
        <v>1078</v>
      </c>
    </row>
    <row r="3358" spans="1:71" ht="14" hidden="1" customHeight="1" outlineLevel="1" x14ac:dyDescent="0.2">
      <c r="A3358" t="s">
        <v>2384</v>
      </c>
      <c r="B3358" t="s">
        <v>483</v>
      </c>
      <c r="BJ3358" t="s">
        <v>2384</v>
      </c>
      <c r="BK3358" t="s">
        <v>483</v>
      </c>
      <c r="BO3358" s="60">
        <v>72</v>
      </c>
      <c r="BP3358" s="62">
        <v>73</v>
      </c>
      <c r="BQ3358" s="66"/>
      <c r="BR3358" s="66"/>
      <c r="BS3358" s="3" t="s">
        <v>1078</v>
      </c>
    </row>
    <row r="3359" spans="1:71" ht="14" hidden="1" customHeight="1" outlineLevel="1" x14ac:dyDescent="0.2">
      <c r="A3359" t="s">
        <v>1378</v>
      </c>
      <c r="B3359" t="s">
        <v>483</v>
      </c>
      <c r="BJ3359" t="s">
        <v>1378</v>
      </c>
      <c r="BK3359" t="s">
        <v>483</v>
      </c>
      <c r="BO3359" s="60">
        <v>72</v>
      </c>
      <c r="BP3359" s="62">
        <v>75</v>
      </c>
      <c r="BQ3359" s="66"/>
      <c r="BR3359" s="66"/>
      <c r="BS3359" s="3" t="s">
        <v>1078</v>
      </c>
    </row>
    <row r="3360" spans="1:71" ht="14" hidden="1" customHeight="1" outlineLevel="1" x14ac:dyDescent="0.2">
      <c r="A3360" t="s">
        <v>1545</v>
      </c>
      <c r="B3360" t="s">
        <v>483</v>
      </c>
      <c r="BJ3360" t="s">
        <v>1545</v>
      </c>
      <c r="BK3360" t="s">
        <v>483</v>
      </c>
      <c r="BO3360" s="60">
        <v>72</v>
      </c>
      <c r="BP3360" s="62">
        <v>77</v>
      </c>
      <c r="BQ3360" s="66"/>
      <c r="BR3360" s="66"/>
      <c r="BS3360" s="3" t="s">
        <v>1078</v>
      </c>
    </row>
    <row r="3361" spans="1:71" ht="14" hidden="1" customHeight="1" outlineLevel="1" x14ac:dyDescent="0.2">
      <c r="A3361" t="s">
        <v>698</v>
      </c>
      <c r="B3361" t="s">
        <v>483</v>
      </c>
      <c r="BJ3361" t="s">
        <v>698</v>
      </c>
      <c r="BK3361" t="s">
        <v>483</v>
      </c>
      <c r="BO3361" s="60">
        <v>72</v>
      </c>
      <c r="BP3361" s="62">
        <v>79</v>
      </c>
      <c r="BQ3361" s="66"/>
      <c r="BR3361" s="66"/>
      <c r="BS3361" s="3" t="s">
        <v>1078</v>
      </c>
    </row>
    <row r="3362" spans="1:71" ht="14" hidden="1" customHeight="1" outlineLevel="1" x14ac:dyDescent="0.2">
      <c r="A3362" t="s">
        <v>711</v>
      </c>
      <c r="B3362" t="s">
        <v>483</v>
      </c>
      <c r="BJ3362" t="s">
        <v>711</v>
      </c>
      <c r="BK3362" t="s">
        <v>483</v>
      </c>
      <c r="BO3362" s="60">
        <v>72</v>
      </c>
      <c r="BP3362" s="62">
        <v>81</v>
      </c>
      <c r="BQ3362" s="66"/>
      <c r="BR3362" s="66"/>
      <c r="BS3362" s="3" t="s">
        <v>1078</v>
      </c>
    </row>
    <row r="3363" spans="1:71" ht="14" hidden="1" customHeight="1" outlineLevel="1" x14ac:dyDescent="0.2">
      <c r="A3363" t="s">
        <v>2044</v>
      </c>
      <c r="B3363" t="s">
        <v>483</v>
      </c>
      <c r="BJ3363" t="s">
        <v>2044</v>
      </c>
      <c r="BK3363" t="s">
        <v>483</v>
      </c>
      <c r="BO3363" s="60">
        <v>72</v>
      </c>
      <c r="BP3363" s="62">
        <v>83</v>
      </c>
      <c r="BQ3363" s="66"/>
      <c r="BR3363" s="66"/>
      <c r="BS3363" s="3" t="s">
        <v>1078</v>
      </c>
    </row>
    <row r="3364" spans="1:71" ht="14" hidden="1" customHeight="1" outlineLevel="1" x14ac:dyDescent="0.2">
      <c r="A3364" t="s">
        <v>2187</v>
      </c>
      <c r="B3364" t="s">
        <v>483</v>
      </c>
      <c r="BJ3364" t="s">
        <v>2187</v>
      </c>
      <c r="BK3364" t="s">
        <v>483</v>
      </c>
      <c r="BO3364" s="60">
        <v>72</v>
      </c>
      <c r="BP3364" s="62">
        <v>85</v>
      </c>
      <c r="BQ3364" s="66"/>
      <c r="BR3364" s="66"/>
      <c r="BS3364" s="3" t="s">
        <v>1078</v>
      </c>
    </row>
    <row r="3365" spans="1:71" ht="14" hidden="1" customHeight="1" outlineLevel="1" x14ac:dyDescent="0.2">
      <c r="A3365" t="s">
        <v>270</v>
      </c>
      <c r="B3365" t="s">
        <v>483</v>
      </c>
      <c r="BJ3365" t="s">
        <v>270</v>
      </c>
      <c r="BK3365" t="s">
        <v>483</v>
      </c>
      <c r="BO3365" s="60">
        <v>72</v>
      </c>
      <c r="BP3365" s="62">
        <v>87</v>
      </c>
      <c r="BQ3365" s="66"/>
      <c r="BR3365" s="66"/>
      <c r="BS3365" s="3" t="s">
        <v>1078</v>
      </c>
    </row>
    <row r="3366" spans="1:71" ht="14" hidden="1" customHeight="1" outlineLevel="1" x14ac:dyDescent="0.2">
      <c r="A3366" t="s">
        <v>1762</v>
      </c>
      <c r="B3366" t="s">
        <v>483</v>
      </c>
      <c r="BJ3366" t="s">
        <v>1762</v>
      </c>
      <c r="BK3366" t="s">
        <v>483</v>
      </c>
      <c r="BO3366" s="60">
        <v>72</v>
      </c>
      <c r="BP3366" s="62">
        <v>89</v>
      </c>
      <c r="BQ3366" s="66"/>
      <c r="BR3366" s="66"/>
      <c r="BS3366" s="3" t="s">
        <v>1078</v>
      </c>
    </row>
    <row r="3367" spans="1:71" ht="14" hidden="1" customHeight="1" outlineLevel="1" x14ac:dyDescent="0.2">
      <c r="A3367" t="s">
        <v>824</v>
      </c>
      <c r="B3367" t="s">
        <v>483</v>
      </c>
      <c r="BJ3367" t="s">
        <v>824</v>
      </c>
      <c r="BK3367" t="s">
        <v>483</v>
      </c>
      <c r="BO3367" s="60">
        <v>72</v>
      </c>
      <c r="BP3367" s="62">
        <v>91</v>
      </c>
      <c r="BQ3367" s="66"/>
      <c r="BR3367" s="66"/>
      <c r="BS3367" s="3" t="s">
        <v>1078</v>
      </c>
    </row>
    <row r="3368" spans="1:71" ht="14" hidden="1" customHeight="1" outlineLevel="1" x14ac:dyDescent="0.2">
      <c r="A3368" t="s">
        <v>1342</v>
      </c>
      <c r="B3368" t="s">
        <v>483</v>
      </c>
      <c r="BJ3368" t="s">
        <v>1342</v>
      </c>
      <c r="BK3368" t="s">
        <v>483</v>
      </c>
      <c r="BO3368" s="60">
        <v>72</v>
      </c>
      <c r="BP3368" s="62">
        <v>93</v>
      </c>
      <c r="BQ3368" s="66"/>
      <c r="BR3368" s="66"/>
      <c r="BS3368" s="3" t="s">
        <v>1078</v>
      </c>
    </row>
    <row r="3369" spans="1:71" ht="14" hidden="1" customHeight="1" outlineLevel="1" x14ac:dyDescent="0.2">
      <c r="A3369" t="s">
        <v>1390</v>
      </c>
      <c r="B3369" t="s">
        <v>483</v>
      </c>
      <c r="BJ3369" t="s">
        <v>1390</v>
      </c>
      <c r="BK3369" t="s">
        <v>483</v>
      </c>
      <c r="BO3369" s="60">
        <v>72</v>
      </c>
      <c r="BP3369" s="62">
        <v>95</v>
      </c>
      <c r="BQ3369" s="66"/>
      <c r="BR3369" s="66"/>
      <c r="BS3369" s="3" t="s">
        <v>1078</v>
      </c>
    </row>
    <row r="3370" spans="1:71" ht="14" hidden="1" customHeight="1" outlineLevel="1" x14ac:dyDescent="0.2">
      <c r="A3370" t="s">
        <v>2349</v>
      </c>
      <c r="B3370" t="s">
        <v>483</v>
      </c>
      <c r="BJ3370" t="s">
        <v>2349</v>
      </c>
      <c r="BK3370" t="s">
        <v>483</v>
      </c>
      <c r="BO3370" s="60">
        <v>72</v>
      </c>
      <c r="BP3370" s="62">
        <v>97</v>
      </c>
      <c r="BQ3370" s="66"/>
      <c r="BR3370" s="66"/>
      <c r="BS3370" s="3" t="s">
        <v>1078</v>
      </c>
    </row>
    <row r="3371" spans="1:71" ht="14" hidden="1" customHeight="1" outlineLevel="1" x14ac:dyDescent="0.2">
      <c r="A3371" t="s">
        <v>2350</v>
      </c>
      <c r="B3371" t="s">
        <v>483</v>
      </c>
      <c r="BJ3371" t="s">
        <v>2350</v>
      </c>
      <c r="BK3371" t="s">
        <v>483</v>
      </c>
      <c r="BO3371" s="60">
        <v>72</v>
      </c>
      <c r="BP3371" s="62">
        <v>99</v>
      </c>
      <c r="BQ3371" s="66"/>
      <c r="BR3371" s="66"/>
      <c r="BS3371" s="3" t="s">
        <v>1078</v>
      </c>
    </row>
    <row r="3372" spans="1:71" ht="14" hidden="1" customHeight="1" outlineLevel="1" x14ac:dyDescent="0.2">
      <c r="A3372" t="s">
        <v>402</v>
      </c>
      <c r="B3372" t="s">
        <v>483</v>
      </c>
      <c r="BJ3372" t="s">
        <v>402</v>
      </c>
      <c r="BK3372" t="s">
        <v>483</v>
      </c>
      <c r="BO3372" s="60">
        <v>72</v>
      </c>
      <c r="BP3372" s="62">
        <v>101</v>
      </c>
      <c r="BQ3372" s="66"/>
      <c r="BR3372" s="66"/>
      <c r="BS3372" s="3" t="s">
        <v>1078</v>
      </c>
    </row>
    <row r="3373" spans="1:71" ht="14" hidden="1" customHeight="1" outlineLevel="1" x14ac:dyDescent="0.2">
      <c r="A3373" t="s">
        <v>1644</v>
      </c>
      <c r="B3373" t="s">
        <v>483</v>
      </c>
      <c r="BJ3373" t="s">
        <v>1644</v>
      </c>
      <c r="BK3373" t="s">
        <v>483</v>
      </c>
      <c r="BO3373" s="60">
        <v>72</v>
      </c>
      <c r="BP3373" s="62">
        <v>103</v>
      </c>
      <c r="BQ3373" s="66"/>
      <c r="BR3373" s="66"/>
      <c r="BS3373" s="3" t="s">
        <v>1078</v>
      </c>
    </row>
    <row r="3374" spans="1:71" ht="14" hidden="1" customHeight="1" outlineLevel="1" x14ac:dyDescent="0.2">
      <c r="A3374" t="s">
        <v>278</v>
      </c>
      <c r="B3374" t="s">
        <v>483</v>
      </c>
      <c r="BJ3374" t="s">
        <v>278</v>
      </c>
      <c r="BK3374" t="s">
        <v>483</v>
      </c>
      <c r="BO3374" s="60">
        <v>72</v>
      </c>
      <c r="BP3374" s="62">
        <v>105</v>
      </c>
      <c r="BQ3374" s="66"/>
      <c r="BR3374" s="66"/>
      <c r="BS3374" s="3" t="s">
        <v>1078</v>
      </c>
    </row>
    <row r="3375" spans="1:71" ht="14" hidden="1" customHeight="1" outlineLevel="1" x14ac:dyDescent="0.2">
      <c r="A3375" t="s">
        <v>743</v>
      </c>
      <c r="B3375" t="s">
        <v>483</v>
      </c>
      <c r="BJ3375" t="s">
        <v>743</v>
      </c>
      <c r="BK3375" t="s">
        <v>483</v>
      </c>
      <c r="BO3375" s="60">
        <v>72</v>
      </c>
      <c r="BP3375" s="62">
        <v>107</v>
      </c>
      <c r="BQ3375" s="66"/>
      <c r="BR3375" s="66"/>
      <c r="BS3375" s="3" t="s">
        <v>1078</v>
      </c>
    </row>
    <row r="3376" spans="1:71" ht="14" hidden="1" customHeight="1" outlineLevel="1" x14ac:dyDescent="0.2">
      <c r="A3376" t="s">
        <v>1637</v>
      </c>
      <c r="B3376" t="s">
        <v>483</v>
      </c>
      <c r="BJ3376" t="s">
        <v>1637</v>
      </c>
      <c r="BK3376" t="s">
        <v>483</v>
      </c>
      <c r="BO3376" s="60">
        <v>72</v>
      </c>
      <c r="BP3376" s="62">
        <v>109</v>
      </c>
      <c r="BQ3376" s="66"/>
      <c r="BR3376" s="66"/>
      <c r="BS3376" s="3" t="s">
        <v>1078</v>
      </c>
    </row>
    <row r="3377" spans="1:71" ht="14" hidden="1" customHeight="1" outlineLevel="1" x14ac:dyDescent="0.2">
      <c r="A3377" t="s">
        <v>966</v>
      </c>
      <c r="B3377" t="s">
        <v>483</v>
      </c>
      <c r="BJ3377" t="s">
        <v>966</v>
      </c>
      <c r="BK3377" t="s">
        <v>483</v>
      </c>
      <c r="BO3377" s="60">
        <v>72</v>
      </c>
      <c r="BP3377" s="62">
        <v>111</v>
      </c>
      <c r="BQ3377" s="66"/>
      <c r="BR3377" s="66"/>
      <c r="BS3377" s="3" t="s">
        <v>1078</v>
      </c>
    </row>
    <row r="3378" spans="1:71" ht="14" hidden="1" customHeight="1" outlineLevel="1" x14ac:dyDescent="0.2">
      <c r="A3378" t="s">
        <v>456</v>
      </c>
      <c r="B3378" t="s">
        <v>483</v>
      </c>
      <c r="BJ3378" t="s">
        <v>456</v>
      </c>
      <c r="BK3378" t="s">
        <v>483</v>
      </c>
      <c r="BO3378" s="60">
        <v>72</v>
      </c>
      <c r="BP3378" s="62">
        <v>113</v>
      </c>
      <c r="BQ3378" s="66"/>
      <c r="BR3378" s="66"/>
      <c r="BS3378" s="3" t="s">
        <v>1078</v>
      </c>
    </row>
    <row r="3379" spans="1:71" ht="14" hidden="1" customHeight="1" outlineLevel="1" x14ac:dyDescent="0.2">
      <c r="A3379" t="s">
        <v>813</v>
      </c>
      <c r="B3379" t="s">
        <v>483</v>
      </c>
      <c r="BJ3379" t="s">
        <v>813</v>
      </c>
      <c r="BK3379" t="s">
        <v>483</v>
      </c>
      <c r="BO3379" s="60">
        <v>72</v>
      </c>
      <c r="BP3379" s="62">
        <v>115</v>
      </c>
      <c r="BQ3379" s="66"/>
      <c r="BR3379" s="66"/>
      <c r="BS3379" s="3" t="s">
        <v>1078</v>
      </c>
    </row>
    <row r="3380" spans="1:71" ht="14" hidden="1" customHeight="1" outlineLevel="1" x14ac:dyDescent="0.2">
      <c r="A3380" t="s">
        <v>814</v>
      </c>
      <c r="B3380" t="s">
        <v>483</v>
      </c>
      <c r="BJ3380" t="s">
        <v>814</v>
      </c>
      <c r="BK3380" t="s">
        <v>483</v>
      </c>
      <c r="BO3380" s="60">
        <v>72</v>
      </c>
      <c r="BP3380" s="62">
        <v>117</v>
      </c>
      <c r="BQ3380" s="66"/>
      <c r="BR3380" s="66"/>
      <c r="BS3380" s="3" t="s">
        <v>1078</v>
      </c>
    </row>
    <row r="3381" spans="1:71" ht="14" hidden="1" customHeight="1" outlineLevel="1" x14ac:dyDescent="0.2">
      <c r="A3381" t="s">
        <v>1880</v>
      </c>
      <c r="B3381" t="s">
        <v>483</v>
      </c>
      <c r="BJ3381" t="s">
        <v>1880</v>
      </c>
      <c r="BK3381" t="s">
        <v>483</v>
      </c>
      <c r="BO3381" s="60">
        <v>72</v>
      </c>
      <c r="BP3381" s="62">
        <v>119</v>
      </c>
      <c r="BQ3381" s="66"/>
      <c r="BR3381" s="66"/>
      <c r="BS3381" s="3" t="s">
        <v>1078</v>
      </c>
    </row>
    <row r="3382" spans="1:71" ht="14" hidden="1" customHeight="1" outlineLevel="1" x14ac:dyDescent="0.2">
      <c r="A3382" t="s">
        <v>552</v>
      </c>
      <c r="B3382" t="s">
        <v>483</v>
      </c>
      <c r="BJ3382" t="s">
        <v>552</v>
      </c>
      <c r="BK3382" t="s">
        <v>483</v>
      </c>
      <c r="BO3382" s="60">
        <v>72</v>
      </c>
      <c r="BP3382" s="62">
        <v>121</v>
      </c>
      <c r="BQ3382" s="66"/>
      <c r="BR3382" s="66"/>
      <c r="BS3382" s="3" t="s">
        <v>1078</v>
      </c>
    </row>
    <row r="3383" spans="1:71" ht="14" hidden="1" customHeight="1" outlineLevel="1" x14ac:dyDescent="0.2">
      <c r="A3383" t="s">
        <v>1975</v>
      </c>
      <c r="B3383" t="s">
        <v>483</v>
      </c>
      <c r="BJ3383" t="s">
        <v>1975</v>
      </c>
      <c r="BK3383" t="s">
        <v>483</v>
      </c>
      <c r="BO3383" s="60">
        <v>72</v>
      </c>
      <c r="BP3383" s="62">
        <v>123</v>
      </c>
      <c r="BQ3383" s="66"/>
      <c r="BR3383" s="66"/>
      <c r="BS3383" s="3" t="s">
        <v>1078</v>
      </c>
    </row>
    <row r="3384" spans="1:71" ht="14" hidden="1" customHeight="1" outlineLevel="1" x14ac:dyDescent="0.2">
      <c r="A3384" t="s">
        <v>695</v>
      </c>
      <c r="B3384" t="s">
        <v>483</v>
      </c>
      <c r="BJ3384" t="s">
        <v>695</v>
      </c>
      <c r="BK3384" t="s">
        <v>483</v>
      </c>
      <c r="BO3384" s="60">
        <v>72</v>
      </c>
      <c r="BP3384" s="62">
        <v>125</v>
      </c>
      <c r="BQ3384" s="66"/>
      <c r="BR3384" s="66"/>
      <c r="BS3384" s="3" t="s">
        <v>1078</v>
      </c>
    </row>
    <row r="3385" spans="1:71" ht="14" hidden="1" customHeight="1" outlineLevel="1" x14ac:dyDescent="0.2">
      <c r="A3385" t="s">
        <v>2473</v>
      </c>
      <c r="B3385" t="s">
        <v>483</v>
      </c>
      <c r="BJ3385" t="s">
        <v>2473</v>
      </c>
      <c r="BK3385" t="s">
        <v>483</v>
      </c>
      <c r="BO3385" s="60">
        <v>72</v>
      </c>
      <c r="BP3385" s="62">
        <v>127</v>
      </c>
      <c r="BQ3385" s="66"/>
      <c r="BR3385" s="66"/>
      <c r="BS3385" s="3" t="s">
        <v>1078</v>
      </c>
    </row>
    <row r="3386" spans="1:71" ht="14" hidden="1" customHeight="1" outlineLevel="1" x14ac:dyDescent="0.2">
      <c r="A3386" t="s">
        <v>1560</v>
      </c>
      <c r="B3386" t="s">
        <v>483</v>
      </c>
      <c r="BJ3386" t="s">
        <v>1560</v>
      </c>
      <c r="BK3386" t="s">
        <v>483</v>
      </c>
      <c r="BO3386" s="60">
        <v>72</v>
      </c>
      <c r="BP3386" s="62">
        <v>129</v>
      </c>
      <c r="BQ3386" s="66"/>
      <c r="BR3386" s="66"/>
      <c r="BS3386" s="3" t="s">
        <v>1078</v>
      </c>
    </row>
    <row r="3387" spans="1:71" ht="14" hidden="1" customHeight="1" outlineLevel="1" x14ac:dyDescent="0.2">
      <c r="A3387" t="s">
        <v>855</v>
      </c>
      <c r="B3387" t="s">
        <v>483</v>
      </c>
      <c r="BJ3387" t="s">
        <v>855</v>
      </c>
      <c r="BK3387" t="s">
        <v>483</v>
      </c>
      <c r="BO3387" s="60">
        <v>72</v>
      </c>
      <c r="BP3387" s="62">
        <v>131</v>
      </c>
      <c r="BQ3387" s="66"/>
      <c r="BR3387" s="66"/>
      <c r="BS3387" s="3" t="s">
        <v>1078</v>
      </c>
    </row>
    <row r="3388" spans="1:71" ht="14" hidden="1" customHeight="1" outlineLevel="1" x14ac:dyDescent="0.2">
      <c r="A3388" t="s">
        <v>864</v>
      </c>
      <c r="B3388" t="s">
        <v>483</v>
      </c>
      <c r="BJ3388" t="s">
        <v>864</v>
      </c>
      <c r="BK3388" t="s">
        <v>483</v>
      </c>
      <c r="BO3388" s="60">
        <v>72</v>
      </c>
      <c r="BP3388" s="62">
        <v>133</v>
      </c>
      <c r="BQ3388" s="66"/>
      <c r="BR3388" s="66"/>
      <c r="BS3388" s="3" t="s">
        <v>1078</v>
      </c>
    </row>
    <row r="3389" spans="1:71" ht="14" hidden="1" customHeight="1" outlineLevel="1" x14ac:dyDescent="0.2">
      <c r="A3389" t="s">
        <v>338</v>
      </c>
      <c r="B3389" t="s">
        <v>483</v>
      </c>
      <c r="BJ3389" t="s">
        <v>338</v>
      </c>
      <c r="BK3389" t="s">
        <v>483</v>
      </c>
      <c r="BO3389" s="60">
        <v>72</v>
      </c>
      <c r="BP3389" s="62">
        <v>135</v>
      </c>
      <c r="BQ3389" s="66"/>
      <c r="BR3389" s="66"/>
      <c r="BS3389" s="3" t="s">
        <v>1078</v>
      </c>
    </row>
    <row r="3390" spans="1:71" ht="14" hidden="1" customHeight="1" outlineLevel="1" x14ac:dyDescent="0.2">
      <c r="A3390" t="s">
        <v>153</v>
      </c>
      <c r="B3390" t="s">
        <v>483</v>
      </c>
      <c r="BJ3390" t="s">
        <v>153</v>
      </c>
      <c r="BK3390" t="s">
        <v>483</v>
      </c>
      <c r="BO3390" s="60">
        <v>72</v>
      </c>
      <c r="BP3390" s="62">
        <v>137</v>
      </c>
      <c r="BQ3390" s="66"/>
      <c r="BR3390" s="66"/>
      <c r="BS3390" s="3" t="s">
        <v>1078</v>
      </c>
    </row>
    <row r="3391" spans="1:71" ht="14" hidden="1" customHeight="1" outlineLevel="1" x14ac:dyDescent="0.2">
      <c r="A3391" t="s">
        <v>27</v>
      </c>
      <c r="B3391" t="s">
        <v>483</v>
      </c>
      <c r="BJ3391" t="s">
        <v>27</v>
      </c>
      <c r="BK3391" t="s">
        <v>483</v>
      </c>
      <c r="BO3391" s="60">
        <v>72</v>
      </c>
      <c r="BP3391" s="62">
        <v>139</v>
      </c>
      <c r="BQ3391" s="66"/>
      <c r="BR3391" s="66"/>
      <c r="BS3391" s="3" t="s">
        <v>1078</v>
      </c>
    </row>
    <row r="3392" spans="1:71" ht="14" hidden="1" customHeight="1" outlineLevel="1" x14ac:dyDescent="0.2">
      <c r="A3392" t="s">
        <v>28</v>
      </c>
      <c r="B3392" t="s">
        <v>483</v>
      </c>
      <c r="BJ3392" t="s">
        <v>28</v>
      </c>
      <c r="BK3392" t="s">
        <v>483</v>
      </c>
      <c r="BO3392" s="60">
        <v>72</v>
      </c>
      <c r="BP3392" s="62">
        <v>141</v>
      </c>
      <c r="BQ3392" s="66"/>
      <c r="BR3392" s="66"/>
      <c r="BS3392" s="3" t="s">
        <v>1078</v>
      </c>
    </row>
    <row r="3393" spans="1:71" ht="14" hidden="1" customHeight="1" outlineLevel="1" x14ac:dyDescent="0.2">
      <c r="A3393" t="s">
        <v>31</v>
      </c>
      <c r="B3393" t="s">
        <v>483</v>
      </c>
      <c r="BJ3393" t="s">
        <v>31</v>
      </c>
      <c r="BK3393" t="s">
        <v>483</v>
      </c>
      <c r="BO3393" s="60">
        <v>72</v>
      </c>
      <c r="BP3393" s="62">
        <v>143</v>
      </c>
      <c r="BQ3393" s="66"/>
      <c r="BR3393" s="66"/>
      <c r="BS3393" s="3" t="s">
        <v>1078</v>
      </c>
    </row>
    <row r="3394" spans="1:71" ht="14" hidden="1" customHeight="1" outlineLevel="1" x14ac:dyDescent="0.2">
      <c r="A3394" t="s">
        <v>71</v>
      </c>
      <c r="B3394" t="s">
        <v>483</v>
      </c>
      <c r="BJ3394" t="s">
        <v>71</v>
      </c>
      <c r="BK3394" t="s">
        <v>483</v>
      </c>
      <c r="BO3394" s="60">
        <v>72</v>
      </c>
      <c r="BP3394" s="62">
        <v>145</v>
      </c>
      <c r="BQ3394" s="66"/>
      <c r="BR3394" s="66"/>
      <c r="BS3394" s="3" t="s">
        <v>1078</v>
      </c>
    </row>
    <row r="3395" spans="1:71" ht="14" hidden="1" customHeight="1" outlineLevel="1" x14ac:dyDescent="0.2">
      <c r="A3395" t="s">
        <v>1544</v>
      </c>
      <c r="B3395" t="s">
        <v>483</v>
      </c>
      <c r="BJ3395" t="s">
        <v>1544</v>
      </c>
      <c r="BK3395" t="s">
        <v>483</v>
      </c>
      <c r="BO3395" s="60">
        <v>72</v>
      </c>
      <c r="BP3395" s="62">
        <v>147</v>
      </c>
      <c r="BQ3395" s="66"/>
      <c r="BR3395" s="66"/>
      <c r="BS3395" s="3" t="s">
        <v>1078</v>
      </c>
    </row>
    <row r="3396" spans="1:71" ht="14" hidden="1" customHeight="1" outlineLevel="1" x14ac:dyDescent="0.2">
      <c r="A3396" t="s">
        <v>419</v>
      </c>
      <c r="B3396" t="s">
        <v>483</v>
      </c>
      <c r="BJ3396" t="s">
        <v>419</v>
      </c>
      <c r="BK3396" t="s">
        <v>483</v>
      </c>
      <c r="BO3396" s="60">
        <v>72</v>
      </c>
      <c r="BP3396" s="62">
        <v>149</v>
      </c>
      <c r="BQ3396" s="66"/>
      <c r="BR3396" s="66"/>
      <c r="BS3396" s="3" t="s">
        <v>1078</v>
      </c>
    </row>
    <row r="3397" spans="1:71" ht="14" hidden="1" customHeight="1" outlineLevel="1" x14ac:dyDescent="0.2">
      <c r="A3397" t="s">
        <v>778</v>
      </c>
      <c r="B3397" t="s">
        <v>483</v>
      </c>
      <c r="BJ3397" t="s">
        <v>778</v>
      </c>
      <c r="BK3397" t="s">
        <v>483</v>
      </c>
      <c r="BO3397" s="60">
        <v>72</v>
      </c>
      <c r="BP3397" s="62">
        <v>151</v>
      </c>
      <c r="BQ3397" s="66"/>
      <c r="BR3397" s="66"/>
      <c r="BS3397" s="3" t="s">
        <v>1078</v>
      </c>
    </row>
    <row r="3398" spans="1:71" ht="14" hidden="1" customHeight="1" outlineLevel="1" x14ac:dyDescent="0.2">
      <c r="A3398" t="s">
        <v>584</v>
      </c>
      <c r="B3398" t="s">
        <v>483</v>
      </c>
      <c r="BJ3398" t="s">
        <v>584</v>
      </c>
      <c r="BK3398" t="s">
        <v>483</v>
      </c>
      <c r="BO3398" s="60">
        <v>72</v>
      </c>
      <c r="BP3398" s="62">
        <v>153</v>
      </c>
      <c r="BQ3398" s="66"/>
      <c r="BR3398" s="66"/>
      <c r="BS3398" s="3" t="s">
        <v>1078</v>
      </c>
    </row>
    <row r="3399" spans="1:71" ht="14" customHeight="1" collapsed="1" x14ac:dyDescent="0.2">
      <c r="A3399" t="s">
        <v>2873</v>
      </c>
      <c r="B3399" t="s">
        <v>534</v>
      </c>
      <c r="BO3399" s="60"/>
      <c r="BP3399" s="62"/>
      <c r="BQ3399" s="66"/>
      <c r="BR3399" s="66"/>
    </row>
    <row r="3400" spans="1:71" ht="14" customHeight="1" x14ac:dyDescent="0.2">
      <c r="BO3400" s="60"/>
      <c r="BP3400" s="62"/>
      <c r="BQ3400" s="66"/>
      <c r="BR3400" s="66"/>
    </row>
    <row r="3401" spans="1:71" ht="14" hidden="1" customHeight="1" outlineLevel="1" x14ac:dyDescent="0.2">
      <c r="A3401" t="s">
        <v>902</v>
      </c>
      <c r="B3401" t="s">
        <v>1302</v>
      </c>
      <c r="BJ3401" t="s">
        <v>902</v>
      </c>
      <c r="BK3401" t="s">
        <v>1302</v>
      </c>
      <c r="BO3401" s="60">
        <v>2</v>
      </c>
      <c r="BP3401" s="62">
        <v>13</v>
      </c>
      <c r="BQ3401" s="66">
        <f t="shared" ref="BQ3401:BQ3432" si="1318">(BO3401&amp;BP3401)*1</f>
        <v>213</v>
      </c>
      <c r="BR3401" s="66">
        <f t="shared" ref="BR3401:BR3432" si="1319">(BP3401&amp;BQ3401)*1</f>
        <v>13213</v>
      </c>
      <c r="BS3401" s="3" t="s">
        <v>1878</v>
      </c>
    </row>
    <row r="3402" spans="1:71" ht="14" hidden="1" customHeight="1" outlineLevel="1" x14ac:dyDescent="0.2">
      <c r="A3402" t="s">
        <v>902</v>
      </c>
      <c r="B3402" t="s">
        <v>1302</v>
      </c>
      <c r="BJ3402" t="s">
        <v>902</v>
      </c>
      <c r="BK3402" t="s">
        <v>1302</v>
      </c>
      <c r="BO3402" s="60">
        <v>2</v>
      </c>
      <c r="BP3402" s="62">
        <v>13</v>
      </c>
      <c r="BQ3402" s="66">
        <f t="shared" si="1318"/>
        <v>213</v>
      </c>
      <c r="BR3402" s="66">
        <f t="shared" si="1319"/>
        <v>13213</v>
      </c>
      <c r="BS3402" s="3" t="s">
        <v>1878</v>
      </c>
    </row>
    <row r="3403" spans="1:71" ht="14" hidden="1" customHeight="1" outlineLevel="1" x14ac:dyDescent="0.2">
      <c r="A3403" t="s">
        <v>902</v>
      </c>
      <c r="B3403" t="s">
        <v>1302</v>
      </c>
      <c r="BJ3403" t="s">
        <v>902</v>
      </c>
      <c r="BK3403" t="s">
        <v>1302</v>
      </c>
      <c r="BO3403" s="60">
        <v>2</v>
      </c>
      <c r="BP3403" s="62">
        <v>13</v>
      </c>
      <c r="BQ3403" s="66">
        <f t="shared" si="1318"/>
        <v>213</v>
      </c>
      <c r="BR3403" s="66">
        <f t="shared" si="1319"/>
        <v>13213</v>
      </c>
      <c r="BS3403" s="3" t="s">
        <v>1878</v>
      </c>
    </row>
    <row r="3404" spans="1:71" ht="14" hidden="1" customHeight="1" outlineLevel="1" x14ac:dyDescent="0.2">
      <c r="A3404" t="s">
        <v>902</v>
      </c>
      <c r="B3404" t="s">
        <v>1302</v>
      </c>
      <c r="BJ3404" t="s">
        <v>902</v>
      </c>
      <c r="BK3404" t="s">
        <v>1302</v>
      </c>
      <c r="BO3404" s="60">
        <v>2</v>
      </c>
      <c r="BP3404" s="62">
        <v>13</v>
      </c>
      <c r="BQ3404" s="66">
        <f t="shared" si="1318"/>
        <v>213</v>
      </c>
      <c r="BR3404" s="66">
        <f t="shared" si="1319"/>
        <v>13213</v>
      </c>
      <c r="BS3404" s="3" t="s">
        <v>1878</v>
      </c>
    </row>
    <row r="3405" spans="1:71" ht="14" hidden="1" customHeight="1" outlineLevel="1" x14ac:dyDescent="0.2">
      <c r="A3405" t="s">
        <v>902</v>
      </c>
      <c r="B3405" t="s">
        <v>1302</v>
      </c>
      <c r="BJ3405" t="s">
        <v>902</v>
      </c>
      <c r="BK3405" t="s">
        <v>1302</v>
      </c>
      <c r="BO3405" s="60">
        <v>2</v>
      </c>
      <c r="BP3405" s="62">
        <v>13</v>
      </c>
      <c r="BQ3405" s="66">
        <f t="shared" si="1318"/>
        <v>213</v>
      </c>
      <c r="BR3405" s="66">
        <f t="shared" si="1319"/>
        <v>13213</v>
      </c>
      <c r="BS3405" s="3" t="s">
        <v>1878</v>
      </c>
    </row>
    <row r="3406" spans="1:71" ht="14" hidden="1" customHeight="1" outlineLevel="1" x14ac:dyDescent="0.2">
      <c r="A3406" t="s">
        <v>902</v>
      </c>
      <c r="B3406" t="s">
        <v>1302</v>
      </c>
      <c r="BJ3406" t="s">
        <v>902</v>
      </c>
      <c r="BK3406" t="s">
        <v>1302</v>
      </c>
      <c r="BO3406" s="60">
        <v>2</v>
      </c>
      <c r="BP3406" s="62">
        <v>13</v>
      </c>
      <c r="BQ3406" s="66">
        <f t="shared" si="1318"/>
        <v>213</v>
      </c>
      <c r="BR3406" s="66">
        <f t="shared" si="1319"/>
        <v>13213</v>
      </c>
      <c r="BS3406" s="3" t="s">
        <v>1878</v>
      </c>
    </row>
    <row r="3407" spans="1:71" ht="14" hidden="1" customHeight="1" outlineLevel="1" x14ac:dyDescent="0.2">
      <c r="A3407" t="s">
        <v>902</v>
      </c>
      <c r="B3407" t="s">
        <v>1302</v>
      </c>
      <c r="BJ3407" t="s">
        <v>902</v>
      </c>
      <c r="BK3407" t="s">
        <v>1302</v>
      </c>
      <c r="BO3407" s="60">
        <v>2</v>
      </c>
      <c r="BP3407" s="62">
        <v>13</v>
      </c>
      <c r="BQ3407" s="66">
        <f t="shared" si="1318"/>
        <v>213</v>
      </c>
      <c r="BR3407" s="66">
        <f t="shared" si="1319"/>
        <v>13213</v>
      </c>
      <c r="BS3407" s="3" t="s">
        <v>1878</v>
      </c>
    </row>
    <row r="3408" spans="1:71" ht="14" hidden="1" customHeight="1" outlineLevel="1" x14ac:dyDescent="0.2">
      <c r="A3408" t="s">
        <v>902</v>
      </c>
      <c r="B3408" t="s">
        <v>1302</v>
      </c>
      <c r="BJ3408" t="s">
        <v>902</v>
      </c>
      <c r="BK3408" t="s">
        <v>1302</v>
      </c>
      <c r="BO3408" s="60">
        <v>2</v>
      </c>
      <c r="BP3408" s="62">
        <v>13</v>
      </c>
      <c r="BQ3408" s="66">
        <f t="shared" si="1318"/>
        <v>213</v>
      </c>
      <c r="BR3408" s="66">
        <f t="shared" si="1319"/>
        <v>13213</v>
      </c>
      <c r="BS3408" s="3" t="s">
        <v>1878</v>
      </c>
    </row>
    <row r="3409" spans="1:71" ht="14" hidden="1" customHeight="1" outlineLevel="1" x14ac:dyDescent="0.2">
      <c r="A3409" t="s">
        <v>902</v>
      </c>
      <c r="B3409" t="s">
        <v>1302</v>
      </c>
      <c r="BJ3409" t="s">
        <v>902</v>
      </c>
      <c r="BK3409" t="s">
        <v>1302</v>
      </c>
      <c r="BO3409" s="60">
        <v>2</v>
      </c>
      <c r="BP3409" s="62">
        <v>13</v>
      </c>
      <c r="BQ3409" s="66">
        <f t="shared" si="1318"/>
        <v>213</v>
      </c>
      <c r="BR3409" s="66">
        <f t="shared" si="1319"/>
        <v>13213</v>
      </c>
      <c r="BS3409" s="3" t="s">
        <v>1878</v>
      </c>
    </row>
    <row r="3410" spans="1:71" ht="14" hidden="1" customHeight="1" outlineLevel="1" x14ac:dyDescent="0.2">
      <c r="A3410" t="s">
        <v>902</v>
      </c>
      <c r="B3410" t="s">
        <v>1302</v>
      </c>
      <c r="BJ3410" t="s">
        <v>902</v>
      </c>
      <c r="BK3410" t="s">
        <v>1302</v>
      </c>
      <c r="BO3410" s="60">
        <v>2</v>
      </c>
      <c r="BP3410" s="62">
        <v>13</v>
      </c>
      <c r="BQ3410" s="66">
        <f t="shared" si="1318"/>
        <v>213</v>
      </c>
      <c r="BR3410" s="66">
        <f t="shared" si="1319"/>
        <v>13213</v>
      </c>
      <c r="BS3410" s="3" t="s">
        <v>1878</v>
      </c>
    </row>
    <row r="3411" spans="1:71" ht="14" hidden="1" customHeight="1" outlineLevel="1" x14ac:dyDescent="0.2">
      <c r="A3411" t="s">
        <v>902</v>
      </c>
      <c r="B3411" t="s">
        <v>1302</v>
      </c>
      <c r="BJ3411" t="s">
        <v>902</v>
      </c>
      <c r="BK3411" t="s">
        <v>1302</v>
      </c>
      <c r="BO3411" s="60">
        <v>2</v>
      </c>
      <c r="BP3411" s="62">
        <v>13</v>
      </c>
      <c r="BQ3411" s="66">
        <f t="shared" si="1318"/>
        <v>213</v>
      </c>
      <c r="BR3411" s="66">
        <f t="shared" si="1319"/>
        <v>13213</v>
      </c>
      <c r="BS3411" s="3" t="s">
        <v>1878</v>
      </c>
    </row>
    <row r="3412" spans="1:71" ht="14" hidden="1" customHeight="1" outlineLevel="1" x14ac:dyDescent="0.2">
      <c r="A3412" t="s">
        <v>902</v>
      </c>
      <c r="B3412" t="s">
        <v>1302</v>
      </c>
      <c r="BJ3412" t="s">
        <v>902</v>
      </c>
      <c r="BK3412" t="s">
        <v>1302</v>
      </c>
      <c r="BO3412" s="60">
        <v>2</v>
      </c>
      <c r="BP3412" s="62">
        <v>13</v>
      </c>
      <c r="BQ3412" s="66">
        <f t="shared" si="1318"/>
        <v>213</v>
      </c>
      <c r="BR3412" s="66">
        <f t="shared" si="1319"/>
        <v>13213</v>
      </c>
      <c r="BS3412" s="3" t="s">
        <v>1878</v>
      </c>
    </row>
    <row r="3413" spans="1:71" ht="14" hidden="1" customHeight="1" outlineLevel="1" x14ac:dyDescent="0.2">
      <c r="A3413" t="s">
        <v>902</v>
      </c>
      <c r="B3413" t="s">
        <v>1302</v>
      </c>
      <c r="BJ3413" t="s">
        <v>902</v>
      </c>
      <c r="BK3413" t="s">
        <v>1302</v>
      </c>
      <c r="BO3413" s="60">
        <v>2</v>
      </c>
      <c r="BP3413" s="62">
        <v>13</v>
      </c>
      <c r="BQ3413" s="66">
        <f t="shared" si="1318"/>
        <v>213</v>
      </c>
      <c r="BR3413" s="66">
        <f t="shared" si="1319"/>
        <v>13213</v>
      </c>
      <c r="BS3413" s="3" t="s">
        <v>1878</v>
      </c>
    </row>
    <row r="3414" spans="1:71" ht="14" hidden="1" customHeight="1" outlineLevel="1" x14ac:dyDescent="0.2">
      <c r="A3414" t="s">
        <v>902</v>
      </c>
      <c r="B3414" t="s">
        <v>1302</v>
      </c>
      <c r="BJ3414" t="s">
        <v>902</v>
      </c>
      <c r="BK3414" t="s">
        <v>1302</v>
      </c>
      <c r="BO3414" s="60">
        <v>2</v>
      </c>
      <c r="BP3414" s="62">
        <v>13</v>
      </c>
      <c r="BQ3414" s="66">
        <f t="shared" si="1318"/>
        <v>213</v>
      </c>
      <c r="BR3414" s="66">
        <f t="shared" si="1319"/>
        <v>13213</v>
      </c>
      <c r="BS3414" s="3" t="s">
        <v>1878</v>
      </c>
    </row>
    <row r="3415" spans="1:71" ht="14" hidden="1" customHeight="1" outlineLevel="1" x14ac:dyDescent="0.2">
      <c r="A3415" t="s">
        <v>103</v>
      </c>
      <c r="B3415" t="s">
        <v>1302</v>
      </c>
      <c r="BJ3415" t="s">
        <v>103</v>
      </c>
      <c r="BK3415" t="s">
        <v>1302</v>
      </c>
      <c r="BO3415" s="60">
        <v>2</v>
      </c>
      <c r="BP3415" s="62">
        <v>16</v>
      </c>
      <c r="BQ3415" s="66">
        <f t="shared" si="1318"/>
        <v>216</v>
      </c>
      <c r="BR3415" s="66">
        <f t="shared" si="1319"/>
        <v>16216</v>
      </c>
      <c r="BS3415" s="3" t="s">
        <v>216</v>
      </c>
    </row>
    <row r="3416" spans="1:71" ht="14" hidden="1" customHeight="1" outlineLevel="1" x14ac:dyDescent="0.2">
      <c r="A3416" t="s">
        <v>103</v>
      </c>
      <c r="B3416" t="s">
        <v>1302</v>
      </c>
      <c r="BJ3416" t="s">
        <v>103</v>
      </c>
      <c r="BK3416" t="s">
        <v>1302</v>
      </c>
      <c r="BO3416" s="60">
        <v>2</v>
      </c>
      <c r="BP3416" s="62">
        <v>16</v>
      </c>
      <c r="BQ3416" s="66">
        <f t="shared" si="1318"/>
        <v>216</v>
      </c>
      <c r="BR3416" s="66">
        <f t="shared" si="1319"/>
        <v>16216</v>
      </c>
      <c r="BS3416" s="3" t="s">
        <v>216</v>
      </c>
    </row>
    <row r="3417" spans="1:71" ht="14" hidden="1" customHeight="1" outlineLevel="1" x14ac:dyDescent="0.2">
      <c r="A3417" t="s">
        <v>103</v>
      </c>
      <c r="B3417" t="s">
        <v>1302</v>
      </c>
      <c r="BJ3417" t="s">
        <v>103</v>
      </c>
      <c r="BK3417" t="s">
        <v>1302</v>
      </c>
      <c r="BO3417" s="60">
        <v>2</v>
      </c>
      <c r="BP3417" s="62">
        <v>16</v>
      </c>
      <c r="BQ3417" s="66">
        <f t="shared" si="1318"/>
        <v>216</v>
      </c>
      <c r="BR3417" s="66">
        <f t="shared" si="1319"/>
        <v>16216</v>
      </c>
      <c r="BS3417" s="3" t="s">
        <v>216</v>
      </c>
    </row>
    <row r="3418" spans="1:71" ht="14" hidden="1" customHeight="1" outlineLevel="1" x14ac:dyDescent="0.2">
      <c r="A3418" t="s">
        <v>103</v>
      </c>
      <c r="B3418" t="s">
        <v>1302</v>
      </c>
      <c r="BJ3418" t="s">
        <v>103</v>
      </c>
      <c r="BK3418" t="s">
        <v>1302</v>
      </c>
      <c r="BO3418" s="60">
        <v>2</v>
      </c>
      <c r="BP3418" s="62">
        <v>16</v>
      </c>
      <c r="BQ3418" s="66">
        <f t="shared" si="1318"/>
        <v>216</v>
      </c>
      <c r="BR3418" s="66">
        <f t="shared" si="1319"/>
        <v>16216</v>
      </c>
      <c r="BS3418" s="3" t="s">
        <v>216</v>
      </c>
    </row>
    <row r="3419" spans="1:71" ht="14" hidden="1" customHeight="1" outlineLevel="1" x14ac:dyDescent="0.2">
      <c r="A3419" t="s">
        <v>103</v>
      </c>
      <c r="B3419" t="s">
        <v>1302</v>
      </c>
      <c r="BJ3419" t="s">
        <v>103</v>
      </c>
      <c r="BK3419" t="s">
        <v>1302</v>
      </c>
      <c r="BO3419" s="60">
        <v>2</v>
      </c>
      <c r="BP3419" s="62">
        <v>16</v>
      </c>
      <c r="BQ3419" s="66">
        <f t="shared" si="1318"/>
        <v>216</v>
      </c>
      <c r="BR3419" s="66">
        <f t="shared" si="1319"/>
        <v>16216</v>
      </c>
      <c r="BS3419" s="3" t="s">
        <v>216</v>
      </c>
    </row>
    <row r="3420" spans="1:71" ht="14" hidden="1" customHeight="1" outlineLevel="1" x14ac:dyDescent="0.2">
      <c r="A3420" t="s">
        <v>103</v>
      </c>
      <c r="B3420" t="s">
        <v>1302</v>
      </c>
      <c r="BJ3420" t="s">
        <v>103</v>
      </c>
      <c r="BK3420" t="s">
        <v>1302</v>
      </c>
      <c r="BO3420" s="60">
        <v>2</v>
      </c>
      <c r="BP3420" s="62">
        <v>16</v>
      </c>
      <c r="BQ3420" s="66">
        <f t="shared" si="1318"/>
        <v>216</v>
      </c>
      <c r="BR3420" s="66">
        <f t="shared" si="1319"/>
        <v>16216</v>
      </c>
      <c r="BS3420" s="3" t="s">
        <v>216</v>
      </c>
    </row>
    <row r="3421" spans="1:71" ht="14" hidden="1" customHeight="1" outlineLevel="1" x14ac:dyDescent="0.2">
      <c r="A3421" t="s">
        <v>103</v>
      </c>
      <c r="B3421" t="s">
        <v>1302</v>
      </c>
      <c r="BJ3421" t="s">
        <v>103</v>
      </c>
      <c r="BK3421" t="s">
        <v>1302</v>
      </c>
      <c r="BO3421" s="60">
        <v>2</v>
      </c>
      <c r="BP3421" s="62">
        <v>16</v>
      </c>
      <c r="BQ3421" s="66">
        <f t="shared" si="1318"/>
        <v>216</v>
      </c>
      <c r="BR3421" s="66">
        <f t="shared" si="1319"/>
        <v>16216</v>
      </c>
      <c r="BS3421" s="3" t="s">
        <v>216</v>
      </c>
    </row>
    <row r="3422" spans="1:71" ht="14" hidden="1" customHeight="1" outlineLevel="1" x14ac:dyDescent="0.2">
      <c r="A3422" t="s">
        <v>103</v>
      </c>
      <c r="B3422" t="s">
        <v>1302</v>
      </c>
      <c r="BJ3422" t="s">
        <v>103</v>
      </c>
      <c r="BK3422" t="s">
        <v>1302</v>
      </c>
      <c r="BO3422" s="60">
        <v>2</v>
      </c>
      <c r="BP3422" s="62">
        <v>16</v>
      </c>
      <c r="BQ3422" s="66">
        <f t="shared" si="1318"/>
        <v>216</v>
      </c>
      <c r="BR3422" s="66">
        <f t="shared" si="1319"/>
        <v>16216</v>
      </c>
      <c r="BS3422" s="3" t="s">
        <v>216</v>
      </c>
    </row>
    <row r="3423" spans="1:71" ht="14" hidden="1" customHeight="1" outlineLevel="1" x14ac:dyDescent="0.2">
      <c r="A3423" t="s">
        <v>103</v>
      </c>
      <c r="B3423" t="s">
        <v>1302</v>
      </c>
      <c r="BJ3423" t="s">
        <v>103</v>
      </c>
      <c r="BK3423" t="s">
        <v>1302</v>
      </c>
      <c r="BO3423" s="60">
        <v>2</v>
      </c>
      <c r="BP3423" s="62">
        <v>16</v>
      </c>
      <c r="BQ3423" s="66">
        <f t="shared" si="1318"/>
        <v>216</v>
      </c>
      <c r="BR3423" s="66">
        <f t="shared" si="1319"/>
        <v>16216</v>
      </c>
      <c r="BS3423" s="3" t="s">
        <v>216</v>
      </c>
    </row>
    <row r="3424" spans="1:71" ht="14" hidden="1" customHeight="1" outlineLevel="1" x14ac:dyDescent="0.2">
      <c r="A3424" t="s">
        <v>103</v>
      </c>
      <c r="B3424" t="s">
        <v>1302</v>
      </c>
      <c r="BJ3424" t="s">
        <v>103</v>
      </c>
      <c r="BK3424" t="s">
        <v>1302</v>
      </c>
      <c r="BO3424" s="60">
        <v>2</v>
      </c>
      <c r="BP3424" s="62">
        <v>16</v>
      </c>
      <c r="BQ3424" s="66">
        <f t="shared" si="1318"/>
        <v>216</v>
      </c>
      <c r="BR3424" s="66">
        <f t="shared" si="1319"/>
        <v>16216</v>
      </c>
      <c r="BS3424" s="3" t="s">
        <v>216</v>
      </c>
    </row>
    <row r="3425" spans="1:71" ht="14" hidden="1" customHeight="1" outlineLevel="1" x14ac:dyDescent="0.2">
      <c r="A3425" t="s">
        <v>103</v>
      </c>
      <c r="B3425" t="s">
        <v>1302</v>
      </c>
      <c r="BJ3425" t="s">
        <v>103</v>
      </c>
      <c r="BK3425" t="s">
        <v>1302</v>
      </c>
      <c r="BO3425" s="60">
        <v>2</v>
      </c>
      <c r="BP3425" s="62">
        <v>16</v>
      </c>
      <c r="BQ3425" s="66">
        <f t="shared" si="1318"/>
        <v>216</v>
      </c>
      <c r="BR3425" s="66">
        <f t="shared" si="1319"/>
        <v>16216</v>
      </c>
      <c r="BS3425" s="3" t="s">
        <v>216</v>
      </c>
    </row>
    <row r="3426" spans="1:71" ht="14" hidden="1" customHeight="1" outlineLevel="1" x14ac:dyDescent="0.2">
      <c r="A3426" t="s">
        <v>103</v>
      </c>
      <c r="B3426" t="s">
        <v>1302</v>
      </c>
      <c r="BJ3426" t="s">
        <v>103</v>
      </c>
      <c r="BK3426" t="s">
        <v>1302</v>
      </c>
      <c r="BO3426" s="60">
        <v>2</v>
      </c>
      <c r="BP3426" s="62">
        <v>16</v>
      </c>
      <c r="BQ3426" s="66">
        <f t="shared" si="1318"/>
        <v>216</v>
      </c>
      <c r="BR3426" s="66">
        <f t="shared" si="1319"/>
        <v>16216</v>
      </c>
      <c r="BS3426" s="3" t="s">
        <v>216</v>
      </c>
    </row>
    <row r="3427" spans="1:71" ht="14" hidden="1" customHeight="1" outlineLevel="1" x14ac:dyDescent="0.2">
      <c r="A3427" t="s">
        <v>103</v>
      </c>
      <c r="B3427" t="s">
        <v>1302</v>
      </c>
      <c r="BJ3427" t="s">
        <v>103</v>
      </c>
      <c r="BK3427" t="s">
        <v>1302</v>
      </c>
      <c r="BO3427" s="60">
        <v>2</v>
      </c>
      <c r="BP3427" s="62">
        <v>16</v>
      </c>
      <c r="BQ3427" s="66">
        <f t="shared" si="1318"/>
        <v>216</v>
      </c>
      <c r="BR3427" s="66">
        <f t="shared" si="1319"/>
        <v>16216</v>
      </c>
      <c r="BS3427" s="3" t="s">
        <v>216</v>
      </c>
    </row>
    <row r="3428" spans="1:71" ht="14" hidden="1" customHeight="1" outlineLevel="1" x14ac:dyDescent="0.2">
      <c r="A3428" t="s">
        <v>103</v>
      </c>
      <c r="B3428" t="s">
        <v>1302</v>
      </c>
      <c r="BJ3428" t="s">
        <v>103</v>
      </c>
      <c r="BK3428" t="s">
        <v>1302</v>
      </c>
      <c r="BO3428" s="60">
        <v>2</v>
      </c>
      <c r="BP3428" s="62">
        <v>16</v>
      </c>
      <c r="BQ3428" s="66">
        <f t="shared" si="1318"/>
        <v>216</v>
      </c>
      <c r="BR3428" s="66">
        <f t="shared" si="1319"/>
        <v>16216</v>
      </c>
      <c r="BS3428" s="3" t="s">
        <v>216</v>
      </c>
    </row>
    <row r="3429" spans="1:71" ht="14" hidden="1" customHeight="1" outlineLevel="1" x14ac:dyDescent="0.2">
      <c r="A3429" t="s">
        <v>103</v>
      </c>
      <c r="B3429" t="s">
        <v>1302</v>
      </c>
      <c r="BJ3429" t="s">
        <v>103</v>
      </c>
      <c r="BK3429" t="s">
        <v>1302</v>
      </c>
      <c r="BO3429" s="60">
        <v>2</v>
      </c>
      <c r="BP3429" s="62">
        <v>16</v>
      </c>
      <c r="BQ3429" s="66">
        <f t="shared" si="1318"/>
        <v>216</v>
      </c>
      <c r="BR3429" s="66">
        <f t="shared" si="1319"/>
        <v>16216</v>
      </c>
      <c r="BS3429" s="3" t="s">
        <v>216</v>
      </c>
    </row>
    <row r="3430" spans="1:71" ht="14" hidden="1" customHeight="1" outlineLevel="1" x14ac:dyDescent="0.2">
      <c r="A3430" t="s">
        <v>103</v>
      </c>
      <c r="B3430" t="s">
        <v>1302</v>
      </c>
      <c r="BJ3430" t="s">
        <v>103</v>
      </c>
      <c r="BK3430" t="s">
        <v>1302</v>
      </c>
      <c r="BO3430" s="60">
        <v>2</v>
      </c>
      <c r="BP3430" s="62">
        <v>16</v>
      </c>
      <c r="BQ3430" s="66">
        <f t="shared" si="1318"/>
        <v>216</v>
      </c>
      <c r="BR3430" s="66">
        <f t="shared" si="1319"/>
        <v>16216</v>
      </c>
      <c r="BS3430" s="3" t="s">
        <v>216</v>
      </c>
    </row>
    <row r="3431" spans="1:71" ht="14" hidden="1" customHeight="1" outlineLevel="1" x14ac:dyDescent="0.2">
      <c r="A3431" t="s">
        <v>103</v>
      </c>
      <c r="B3431" t="s">
        <v>1302</v>
      </c>
      <c r="BJ3431" t="s">
        <v>103</v>
      </c>
      <c r="BK3431" t="s">
        <v>1302</v>
      </c>
      <c r="BO3431" s="60">
        <v>2</v>
      </c>
      <c r="BP3431" s="62">
        <v>16</v>
      </c>
      <c r="BQ3431" s="66">
        <f t="shared" si="1318"/>
        <v>216</v>
      </c>
      <c r="BR3431" s="66">
        <f t="shared" si="1319"/>
        <v>16216</v>
      </c>
      <c r="BS3431" s="3" t="s">
        <v>216</v>
      </c>
    </row>
    <row r="3432" spans="1:71" ht="14" hidden="1" customHeight="1" outlineLevel="1" x14ac:dyDescent="0.2">
      <c r="A3432" t="s">
        <v>103</v>
      </c>
      <c r="B3432" t="s">
        <v>1302</v>
      </c>
      <c r="BJ3432" t="s">
        <v>103</v>
      </c>
      <c r="BK3432" t="s">
        <v>1302</v>
      </c>
      <c r="BO3432" s="60">
        <v>2</v>
      </c>
      <c r="BP3432" s="62">
        <v>16</v>
      </c>
      <c r="BQ3432" s="66">
        <f t="shared" si="1318"/>
        <v>216</v>
      </c>
      <c r="BR3432" s="66">
        <f t="shared" si="1319"/>
        <v>16216</v>
      </c>
      <c r="BS3432" s="3" t="s">
        <v>216</v>
      </c>
    </row>
    <row r="3433" spans="1:71" ht="14" hidden="1" customHeight="1" outlineLevel="1" x14ac:dyDescent="0.2">
      <c r="A3433" t="s">
        <v>103</v>
      </c>
      <c r="B3433" t="s">
        <v>1302</v>
      </c>
      <c r="BJ3433" t="s">
        <v>103</v>
      </c>
      <c r="BK3433" t="s">
        <v>1302</v>
      </c>
      <c r="BO3433" s="60">
        <v>2</v>
      </c>
      <c r="BP3433" s="62">
        <v>16</v>
      </c>
      <c r="BQ3433" s="66">
        <f t="shared" ref="BQ3433:BQ3464" si="1320">(BO3433&amp;BP3433)*1</f>
        <v>216</v>
      </c>
      <c r="BR3433" s="66">
        <f t="shared" ref="BR3433:BR3464" si="1321">(BP3433&amp;BQ3433)*1</f>
        <v>16216</v>
      </c>
      <c r="BS3433" s="3" t="s">
        <v>216</v>
      </c>
    </row>
    <row r="3434" spans="1:71" ht="14" hidden="1" customHeight="1" outlineLevel="1" x14ac:dyDescent="0.2">
      <c r="A3434" t="s">
        <v>103</v>
      </c>
      <c r="B3434" t="s">
        <v>1302</v>
      </c>
      <c r="BJ3434" t="s">
        <v>103</v>
      </c>
      <c r="BK3434" t="s">
        <v>1302</v>
      </c>
      <c r="BO3434" s="60">
        <v>2</v>
      </c>
      <c r="BP3434" s="62">
        <v>16</v>
      </c>
      <c r="BQ3434" s="66">
        <f t="shared" si="1320"/>
        <v>216</v>
      </c>
      <c r="BR3434" s="66">
        <f t="shared" si="1321"/>
        <v>16216</v>
      </c>
      <c r="BS3434" s="3" t="s">
        <v>216</v>
      </c>
    </row>
    <row r="3435" spans="1:71" ht="14" hidden="1" customHeight="1" outlineLevel="1" x14ac:dyDescent="0.2">
      <c r="A3435" t="s">
        <v>103</v>
      </c>
      <c r="B3435" t="s">
        <v>1302</v>
      </c>
      <c r="BJ3435" t="s">
        <v>103</v>
      </c>
      <c r="BK3435" t="s">
        <v>1302</v>
      </c>
      <c r="BO3435" s="60">
        <v>2</v>
      </c>
      <c r="BP3435" s="62">
        <v>16</v>
      </c>
      <c r="BQ3435" s="66">
        <f t="shared" si="1320"/>
        <v>216</v>
      </c>
      <c r="BR3435" s="66">
        <f t="shared" si="1321"/>
        <v>16216</v>
      </c>
      <c r="BS3435" s="3" t="s">
        <v>216</v>
      </c>
    </row>
    <row r="3436" spans="1:71" ht="14" hidden="1" customHeight="1" outlineLevel="1" x14ac:dyDescent="0.2">
      <c r="A3436" t="s">
        <v>103</v>
      </c>
      <c r="B3436" t="s">
        <v>1302</v>
      </c>
      <c r="BJ3436" t="s">
        <v>103</v>
      </c>
      <c r="BK3436" t="s">
        <v>1302</v>
      </c>
      <c r="BO3436" s="60">
        <v>2</v>
      </c>
      <c r="BP3436" s="62">
        <v>16</v>
      </c>
      <c r="BQ3436" s="66">
        <f t="shared" si="1320"/>
        <v>216</v>
      </c>
      <c r="BR3436" s="66">
        <f t="shared" si="1321"/>
        <v>16216</v>
      </c>
      <c r="BS3436" s="3" t="s">
        <v>216</v>
      </c>
    </row>
    <row r="3437" spans="1:71" ht="14" hidden="1" customHeight="1" outlineLevel="1" x14ac:dyDescent="0.2">
      <c r="A3437" t="s">
        <v>103</v>
      </c>
      <c r="B3437" t="s">
        <v>1302</v>
      </c>
      <c r="BJ3437" t="s">
        <v>103</v>
      </c>
      <c r="BK3437" t="s">
        <v>1302</v>
      </c>
      <c r="BO3437" s="60">
        <v>2</v>
      </c>
      <c r="BP3437" s="62">
        <v>16</v>
      </c>
      <c r="BQ3437" s="66">
        <f t="shared" si="1320"/>
        <v>216</v>
      </c>
      <c r="BR3437" s="66">
        <f t="shared" si="1321"/>
        <v>16216</v>
      </c>
      <c r="BS3437" s="3" t="s">
        <v>216</v>
      </c>
    </row>
    <row r="3438" spans="1:71" ht="14" hidden="1" customHeight="1" outlineLevel="1" x14ac:dyDescent="0.2">
      <c r="A3438" t="s">
        <v>103</v>
      </c>
      <c r="B3438" t="s">
        <v>1302</v>
      </c>
      <c r="BJ3438" t="s">
        <v>103</v>
      </c>
      <c r="BK3438" t="s">
        <v>1302</v>
      </c>
      <c r="BO3438" s="60">
        <v>2</v>
      </c>
      <c r="BP3438" s="62">
        <v>16</v>
      </c>
      <c r="BQ3438" s="66">
        <f t="shared" si="1320"/>
        <v>216</v>
      </c>
      <c r="BR3438" s="66">
        <f t="shared" si="1321"/>
        <v>16216</v>
      </c>
      <c r="BS3438" s="3" t="s">
        <v>216</v>
      </c>
    </row>
    <row r="3439" spans="1:71" ht="14" hidden="1" customHeight="1" outlineLevel="1" x14ac:dyDescent="0.2">
      <c r="A3439" t="s">
        <v>103</v>
      </c>
      <c r="B3439" t="s">
        <v>1302</v>
      </c>
      <c r="BJ3439" t="s">
        <v>103</v>
      </c>
      <c r="BK3439" t="s">
        <v>1302</v>
      </c>
      <c r="BO3439" s="60">
        <v>2</v>
      </c>
      <c r="BP3439" s="62">
        <v>16</v>
      </c>
      <c r="BQ3439" s="66">
        <f t="shared" si="1320"/>
        <v>216</v>
      </c>
      <c r="BR3439" s="66">
        <f t="shared" si="1321"/>
        <v>16216</v>
      </c>
      <c r="BS3439" s="3" t="s">
        <v>216</v>
      </c>
    </row>
    <row r="3440" spans="1:71" ht="14" hidden="1" customHeight="1" outlineLevel="1" x14ac:dyDescent="0.2">
      <c r="A3440" t="s">
        <v>103</v>
      </c>
      <c r="B3440" t="s">
        <v>1302</v>
      </c>
      <c r="BJ3440" t="s">
        <v>103</v>
      </c>
      <c r="BK3440" t="s">
        <v>1302</v>
      </c>
      <c r="BO3440" s="60">
        <v>2</v>
      </c>
      <c r="BP3440" s="62">
        <v>16</v>
      </c>
      <c r="BQ3440" s="66">
        <f t="shared" si="1320"/>
        <v>216</v>
      </c>
      <c r="BR3440" s="66">
        <f t="shared" si="1321"/>
        <v>16216</v>
      </c>
      <c r="BS3440" s="3" t="s">
        <v>216</v>
      </c>
    </row>
    <row r="3441" spans="1:71" ht="14" hidden="1" customHeight="1" outlineLevel="1" x14ac:dyDescent="0.2">
      <c r="A3441" t="s">
        <v>103</v>
      </c>
      <c r="B3441" t="s">
        <v>1302</v>
      </c>
      <c r="BJ3441" t="s">
        <v>103</v>
      </c>
      <c r="BK3441" t="s">
        <v>1302</v>
      </c>
      <c r="BO3441" s="60">
        <v>2</v>
      </c>
      <c r="BP3441" s="62">
        <v>16</v>
      </c>
      <c r="BQ3441" s="66">
        <f t="shared" si="1320"/>
        <v>216</v>
      </c>
      <c r="BR3441" s="66">
        <f t="shared" si="1321"/>
        <v>16216</v>
      </c>
      <c r="BS3441" s="3" t="s">
        <v>216</v>
      </c>
    </row>
    <row r="3442" spans="1:71" ht="14" hidden="1" customHeight="1" outlineLevel="1" x14ac:dyDescent="0.2">
      <c r="A3442" t="s">
        <v>103</v>
      </c>
      <c r="B3442" t="s">
        <v>1302</v>
      </c>
      <c r="BJ3442" t="s">
        <v>103</v>
      </c>
      <c r="BK3442" t="s">
        <v>1302</v>
      </c>
      <c r="BO3442" s="60">
        <v>2</v>
      </c>
      <c r="BP3442" s="62">
        <v>16</v>
      </c>
      <c r="BQ3442" s="66">
        <f t="shared" si="1320"/>
        <v>216</v>
      </c>
      <c r="BR3442" s="66">
        <f t="shared" si="1321"/>
        <v>16216</v>
      </c>
      <c r="BS3442" s="3" t="s">
        <v>216</v>
      </c>
    </row>
    <row r="3443" spans="1:71" ht="14" hidden="1" customHeight="1" outlineLevel="1" x14ac:dyDescent="0.2">
      <c r="A3443" t="s">
        <v>103</v>
      </c>
      <c r="B3443" t="s">
        <v>1302</v>
      </c>
      <c r="BJ3443" t="s">
        <v>103</v>
      </c>
      <c r="BK3443" t="s">
        <v>1302</v>
      </c>
      <c r="BO3443" s="60">
        <v>2</v>
      </c>
      <c r="BP3443" s="62">
        <v>16</v>
      </c>
      <c r="BQ3443" s="66">
        <f t="shared" si="1320"/>
        <v>216</v>
      </c>
      <c r="BR3443" s="66">
        <f t="shared" si="1321"/>
        <v>16216</v>
      </c>
      <c r="BS3443" s="3" t="s">
        <v>216</v>
      </c>
    </row>
    <row r="3444" spans="1:71" ht="14" hidden="1" customHeight="1" outlineLevel="1" x14ac:dyDescent="0.2">
      <c r="A3444" t="s">
        <v>103</v>
      </c>
      <c r="B3444" t="s">
        <v>1302</v>
      </c>
      <c r="BJ3444" t="s">
        <v>103</v>
      </c>
      <c r="BK3444" t="s">
        <v>1302</v>
      </c>
      <c r="BO3444" s="60">
        <v>2</v>
      </c>
      <c r="BP3444" s="62">
        <v>16</v>
      </c>
      <c r="BQ3444" s="66">
        <f t="shared" si="1320"/>
        <v>216</v>
      </c>
      <c r="BR3444" s="66">
        <f t="shared" si="1321"/>
        <v>16216</v>
      </c>
      <c r="BS3444" s="3" t="s">
        <v>216</v>
      </c>
    </row>
    <row r="3445" spans="1:71" ht="14" hidden="1" customHeight="1" outlineLevel="1" x14ac:dyDescent="0.2">
      <c r="A3445" t="s">
        <v>103</v>
      </c>
      <c r="B3445" t="s">
        <v>1302</v>
      </c>
      <c r="BJ3445" t="s">
        <v>103</v>
      </c>
      <c r="BK3445" t="s">
        <v>1302</v>
      </c>
      <c r="BO3445" s="60">
        <v>2</v>
      </c>
      <c r="BP3445" s="62">
        <v>16</v>
      </c>
      <c r="BQ3445" s="66">
        <f t="shared" si="1320"/>
        <v>216</v>
      </c>
      <c r="BR3445" s="66">
        <f t="shared" si="1321"/>
        <v>16216</v>
      </c>
      <c r="BS3445" s="3" t="s">
        <v>216</v>
      </c>
    </row>
    <row r="3446" spans="1:71" ht="14" hidden="1" customHeight="1" outlineLevel="1" x14ac:dyDescent="0.2">
      <c r="A3446" t="s">
        <v>103</v>
      </c>
      <c r="B3446" t="s">
        <v>1302</v>
      </c>
      <c r="BJ3446" t="s">
        <v>103</v>
      </c>
      <c r="BK3446" t="s">
        <v>1302</v>
      </c>
      <c r="BO3446" s="60">
        <v>2</v>
      </c>
      <c r="BP3446" s="62">
        <v>16</v>
      </c>
      <c r="BQ3446" s="66">
        <f t="shared" si="1320"/>
        <v>216</v>
      </c>
      <c r="BR3446" s="66">
        <f t="shared" si="1321"/>
        <v>16216</v>
      </c>
      <c r="BS3446" s="3" t="s">
        <v>216</v>
      </c>
    </row>
    <row r="3447" spans="1:71" ht="14" hidden="1" customHeight="1" outlineLevel="1" x14ac:dyDescent="0.2">
      <c r="A3447" t="s">
        <v>103</v>
      </c>
      <c r="B3447" t="s">
        <v>1302</v>
      </c>
      <c r="BJ3447" t="s">
        <v>103</v>
      </c>
      <c r="BK3447" t="s">
        <v>1302</v>
      </c>
      <c r="BO3447" s="60">
        <v>2</v>
      </c>
      <c r="BP3447" s="62">
        <v>16</v>
      </c>
      <c r="BQ3447" s="66">
        <f t="shared" si="1320"/>
        <v>216</v>
      </c>
      <c r="BR3447" s="66">
        <f t="shared" si="1321"/>
        <v>16216</v>
      </c>
      <c r="BS3447" s="3" t="s">
        <v>216</v>
      </c>
    </row>
    <row r="3448" spans="1:71" ht="14" hidden="1" customHeight="1" outlineLevel="1" x14ac:dyDescent="0.2">
      <c r="A3448" t="s">
        <v>103</v>
      </c>
      <c r="B3448" t="s">
        <v>1302</v>
      </c>
      <c r="BJ3448" t="s">
        <v>103</v>
      </c>
      <c r="BK3448" t="s">
        <v>1302</v>
      </c>
      <c r="BO3448" s="60">
        <v>2</v>
      </c>
      <c r="BP3448" s="62">
        <v>16</v>
      </c>
      <c r="BQ3448" s="66">
        <f t="shared" si="1320"/>
        <v>216</v>
      </c>
      <c r="BR3448" s="66">
        <f t="shared" si="1321"/>
        <v>16216</v>
      </c>
      <c r="BS3448" s="3" t="s">
        <v>216</v>
      </c>
    </row>
    <row r="3449" spans="1:71" ht="14" hidden="1" customHeight="1" outlineLevel="1" x14ac:dyDescent="0.2">
      <c r="A3449" t="s">
        <v>103</v>
      </c>
      <c r="B3449" t="s">
        <v>1302</v>
      </c>
      <c r="BJ3449" t="s">
        <v>103</v>
      </c>
      <c r="BK3449" t="s">
        <v>1302</v>
      </c>
      <c r="BO3449" s="60">
        <v>2</v>
      </c>
      <c r="BP3449" s="62">
        <v>16</v>
      </c>
      <c r="BQ3449" s="66">
        <f t="shared" si="1320"/>
        <v>216</v>
      </c>
      <c r="BR3449" s="66">
        <f t="shared" si="1321"/>
        <v>16216</v>
      </c>
      <c r="BS3449" s="3" t="s">
        <v>216</v>
      </c>
    </row>
    <row r="3450" spans="1:71" ht="14" hidden="1" customHeight="1" outlineLevel="1" x14ac:dyDescent="0.2">
      <c r="A3450" t="s">
        <v>30</v>
      </c>
      <c r="B3450" t="s">
        <v>1302</v>
      </c>
      <c r="BJ3450" t="s">
        <v>30</v>
      </c>
      <c r="BK3450" t="s">
        <v>1302</v>
      </c>
      <c r="BO3450" s="60">
        <v>2</v>
      </c>
      <c r="BP3450" s="62">
        <v>20</v>
      </c>
      <c r="BQ3450" s="66">
        <f t="shared" si="1320"/>
        <v>220</v>
      </c>
      <c r="BR3450" s="66">
        <f t="shared" si="1321"/>
        <v>20220</v>
      </c>
      <c r="BS3450" s="3" t="s">
        <v>523</v>
      </c>
    </row>
    <row r="3451" spans="1:71" ht="14" hidden="1" customHeight="1" outlineLevel="1" x14ac:dyDescent="0.2">
      <c r="A3451" t="s">
        <v>359</v>
      </c>
      <c r="B3451" t="s">
        <v>1302</v>
      </c>
      <c r="BJ3451" t="s">
        <v>359</v>
      </c>
      <c r="BK3451" t="s">
        <v>1302</v>
      </c>
      <c r="BO3451" s="60">
        <v>2</v>
      </c>
      <c r="BP3451" s="62">
        <v>50</v>
      </c>
      <c r="BQ3451" s="66">
        <f t="shared" si="1320"/>
        <v>250</v>
      </c>
      <c r="BR3451" s="66">
        <f t="shared" si="1321"/>
        <v>50250</v>
      </c>
      <c r="BS3451" s="3" t="s">
        <v>216</v>
      </c>
    </row>
    <row r="3452" spans="1:71" ht="14" hidden="1" customHeight="1" outlineLevel="1" x14ac:dyDescent="0.2">
      <c r="A3452" t="s">
        <v>359</v>
      </c>
      <c r="B3452" t="s">
        <v>1302</v>
      </c>
      <c r="BJ3452" t="s">
        <v>359</v>
      </c>
      <c r="BK3452" t="s">
        <v>1302</v>
      </c>
      <c r="BO3452" s="60">
        <v>2</v>
      </c>
      <c r="BP3452" s="62">
        <v>50</v>
      </c>
      <c r="BQ3452" s="66">
        <f t="shared" si="1320"/>
        <v>250</v>
      </c>
      <c r="BR3452" s="66">
        <f t="shared" si="1321"/>
        <v>50250</v>
      </c>
      <c r="BS3452" s="3" t="s">
        <v>216</v>
      </c>
    </row>
    <row r="3453" spans="1:71" ht="14" hidden="1" customHeight="1" outlineLevel="1" x14ac:dyDescent="0.2">
      <c r="A3453" t="s">
        <v>359</v>
      </c>
      <c r="B3453" t="s">
        <v>1302</v>
      </c>
      <c r="BJ3453" t="s">
        <v>359</v>
      </c>
      <c r="BK3453" t="s">
        <v>1302</v>
      </c>
      <c r="BO3453" s="60">
        <v>2</v>
      </c>
      <c r="BP3453" s="62">
        <v>50</v>
      </c>
      <c r="BQ3453" s="66">
        <f t="shared" si="1320"/>
        <v>250</v>
      </c>
      <c r="BR3453" s="66">
        <f t="shared" si="1321"/>
        <v>50250</v>
      </c>
      <c r="BS3453" s="3" t="s">
        <v>216</v>
      </c>
    </row>
    <row r="3454" spans="1:71" ht="14" hidden="1" customHeight="1" outlineLevel="1" x14ac:dyDescent="0.2">
      <c r="A3454" t="s">
        <v>620</v>
      </c>
      <c r="B3454" t="s">
        <v>1302</v>
      </c>
      <c r="BJ3454" t="s">
        <v>620</v>
      </c>
      <c r="BK3454" t="s">
        <v>1302</v>
      </c>
      <c r="BO3454" s="60">
        <v>2</v>
      </c>
      <c r="BP3454" s="62">
        <v>60</v>
      </c>
      <c r="BQ3454" s="66">
        <f t="shared" si="1320"/>
        <v>260</v>
      </c>
      <c r="BR3454" s="66">
        <f t="shared" si="1321"/>
        <v>60260</v>
      </c>
      <c r="BS3454" s="3" t="s">
        <v>1878</v>
      </c>
    </row>
    <row r="3455" spans="1:71" ht="14" hidden="1" customHeight="1" outlineLevel="1" x14ac:dyDescent="0.2">
      <c r="A3455" t="s">
        <v>784</v>
      </c>
      <c r="B3455" t="s">
        <v>1302</v>
      </c>
      <c r="BJ3455" t="s">
        <v>784</v>
      </c>
      <c r="BK3455" t="s">
        <v>1302</v>
      </c>
      <c r="BO3455" s="60">
        <v>2</v>
      </c>
      <c r="BP3455" s="62">
        <v>68</v>
      </c>
      <c r="BQ3455" s="66">
        <f t="shared" si="1320"/>
        <v>268</v>
      </c>
      <c r="BR3455" s="66">
        <f t="shared" si="1321"/>
        <v>68268</v>
      </c>
      <c r="BS3455" s="3" t="s">
        <v>1878</v>
      </c>
    </row>
    <row r="3456" spans="1:71" ht="14" hidden="1" customHeight="1" outlineLevel="1" x14ac:dyDescent="0.2">
      <c r="A3456" t="s">
        <v>1792</v>
      </c>
      <c r="B3456" t="s">
        <v>1302</v>
      </c>
      <c r="BJ3456" t="s">
        <v>1792</v>
      </c>
      <c r="BK3456" t="s">
        <v>1302</v>
      </c>
      <c r="BO3456" s="60">
        <v>2</v>
      </c>
      <c r="BP3456" s="62">
        <v>70</v>
      </c>
      <c r="BQ3456" s="66">
        <f t="shared" si="1320"/>
        <v>270</v>
      </c>
      <c r="BR3456" s="66">
        <f t="shared" si="1321"/>
        <v>70270</v>
      </c>
      <c r="BS3456" s="3" t="s">
        <v>216</v>
      </c>
    </row>
    <row r="3457" spans="1:71" ht="14" hidden="1" customHeight="1" outlineLevel="1" x14ac:dyDescent="0.2">
      <c r="A3457" t="s">
        <v>1792</v>
      </c>
      <c r="B3457" t="s">
        <v>1302</v>
      </c>
      <c r="BJ3457" t="s">
        <v>1792</v>
      </c>
      <c r="BK3457" t="s">
        <v>1302</v>
      </c>
      <c r="BO3457" s="60">
        <v>2</v>
      </c>
      <c r="BP3457" s="62">
        <v>70</v>
      </c>
      <c r="BQ3457" s="66">
        <f t="shared" si="1320"/>
        <v>270</v>
      </c>
      <c r="BR3457" s="66">
        <f t="shared" si="1321"/>
        <v>70270</v>
      </c>
      <c r="BS3457" s="3" t="s">
        <v>216</v>
      </c>
    </row>
    <row r="3458" spans="1:71" ht="14" hidden="1" customHeight="1" outlineLevel="1" x14ac:dyDescent="0.2">
      <c r="A3458" t="s">
        <v>175</v>
      </c>
      <c r="B3458" t="s">
        <v>1302</v>
      </c>
      <c r="BJ3458" t="s">
        <v>175</v>
      </c>
      <c r="BK3458" t="s">
        <v>1302</v>
      </c>
      <c r="BO3458" s="60">
        <v>2</v>
      </c>
      <c r="BP3458" s="62">
        <v>90</v>
      </c>
      <c r="BQ3458" s="66">
        <f t="shared" si="1320"/>
        <v>290</v>
      </c>
      <c r="BR3458" s="66">
        <f t="shared" si="1321"/>
        <v>90290</v>
      </c>
      <c r="BS3458" s="3" t="s">
        <v>1878</v>
      </c>
    </row>
    <row r="3459" spans="1:71" ht="14" hidden="1" customHeight="1" outlineLevel="1" x14ac:dyDescent="0.2">
      <c r="A3459" t="s">
        <v>422</v>
      </c>
      <c r="B3459" t="s">
        <v>1302</v>
      </c>
      <c r="BJ3459" t="s">
        <v>422</v>
      </c>
      <c r="BK3459" t="s">
        <v>1302</v>
      </c>
      <c r="BO3459" s="60">
        <v>2</v>
      </c>
      <c r="BP3459" s="62">
        <v>100</v>
      </c>
      <c r="BQ3459" s="66">
        <f t="shared" si="1320"/>
        <v>2100</v>
      </c>
      <c r="BR3459" s="66">
        <f t="shared" si="1321"/>
        <v>1002100</v>
      </c>
      <c r="BS3459" s="3" t="s">
        <v>1878</v>
      </c>
    </row>
    <row r="3460" spans="1:71" ht="14" hidden="1" customHeight="1" outlineLevel="1" x14ac:dyDescent="0.2">
      <c r="A3460" t="s">
        <v>2123</v>
      </c>
      <c r="B3460" t="s">
        <v>1302</v>
      </c>
      <c r="BJ3460" t="s">
        <v>2123</v>
      </c>
      <c r="BK3460" t="s">
        <v>1302</v>
      </c>
      <c r="BO3460" s="60">
        <v>2</v>
      </c>
      <c r="BP3460" s="62">
        <v>110</v>
      </c>
      <c r="BQ3460" s="66">
        <f t="shared" si="1320"/>
        <v>2110</v>
      </c>
      <c r="BR3460" s="66">
        <f t="shared" si="1321"/>
        <v>1102110</v>
      </c>
      <c r="BS3460" s="3" t="s">
        <v>1559</v>
      </c>
    </row>
    <row r="3461" spans="1:71" ht="14" hidden="1" customHeight="1" outlineLevel="1" x14ac:dyDescent="0.2">
      <c r="A3461" t="s">
        <v>2123</v>
      </c>
      <c r="B3461" t="s">
        <v>1302</v>
      </c>
      <c r="BJ3461" t="s">
        <v>2123</v>
      </c>
      <c r="BK3461" t="s">
        <v>1302</v>
      </c>
      <c r="BO3461" s="60">
        <v>2</v>
      </c>
      <c r="BP3461" s="62">
        <v>110</v>
      </c>
      <c r="BQ3461" s="66">
        <f t="shared" si="1320"/>
        <v>2110</v>
      </c>
      <c r="BR3461" s="66">
        <f t="shared" si="1321"/>
        <v>1102110</v>
      </c>
      <c r="BS3461" s="3" t="s">
        <v>1559</v>
      </c>
    </row>
    <row r="3462" spans="1:71" ht="14" hidden="1" customHeight="1" outlineLevel="1" x14ac:dyDescent="0.2">
      <c r="A3462" t="s">
        <v>802</v>
      </c>
      <c r="B3462" t="s">
        <v>1302</v>
      </c>
      <c r="BJ3462" t="s">
        <v>802</v>
      </c>
      <c r="BK3462" t="s">
        <v>1302</v>
      </c>
      <c r="BO3462" s="60">
        <v>2</v>
      </c>
      <c r="BP3462" s="62">
        <v>122</v>
      </c>
      <c r="BQ3462" s="66">
        <f t="shared" si="1320"/>
        <v>2122</v>
      </c>
      <c r="BR3462" s="66">
        <f t="shared" si="1321"/>
        <v>1222122</v>
      </c>
      <c r="BS3462" s="3" t="s">
        <v>1878</v>
      </c>
    </row>
    <row r="3463" spans="1:71" ht="14" hidden="1" customHeight="1" outlineLevel="1" x14ac:dyDescent="0.2">
      <c r="A3463" t="s">
        <v>802</v>
      </c>
      <c r="B3463" t="s">
        <v>1302</v>
      </c>
      <c r="BJ3463" t="s">
        <v>802</v>
      </c>
      <c r="BK3463" t="s">
        <v>1302</v>
      </c>
      <c r="BO3463" s="60">
        <v>2</v>
      </c>
      <c r="BP3463" s="62">
        <v>122</v>
      </c>
      <c r="BQ3463" s="66">
        <f t="shared" si="1320"/>
        <v>2122</v>
      </c>
      <c r="BR3463" s="66">
        <f t="shared" si="1321"/>
        <v>1222122</v>
      </c>
      <c r="BS3463" s="3" t="s">
        <v>1878</v>
      </c>
    </row>
    <row r="3464" spans="1:71" ht="14" hidden="1" customHeight="1" outlineLevel="1" x14ac:dyDescent="0.2">
      <c r="A3464" t="s">
        <v>1634</v>
      </c>
      <c r="B3464" t="s">
        <v>1302</v>
      </c>
      <c r="BJ3464" t="s">
        <v>1634</v>
      </c>
      <c r="BK3464" t="s">
        <v>1302</v>
      </c>
      <c r="BO3464" s="60">
        <v>2</v>
      </c>
      <c r="BP3464" s="62">
        <v>130</v>
      </c>
      <c r="BQ3464" s="66">
        <f t="shared" si="1320"/>
        <v>2130</v>
      </c>
      <c r="BR3464" s="66">
        <f t="shared" si="1321"/>
        <v>1302130</v>
      </c>
      <c r="BS3464" s="3" t="s">
        <v>1878</v>
      </c>
    </row>
    <row r="3465" spans="1:71" ht="14" hidden="1" customHeight="1" outlineLevel="1" x14ac:dyDescent="0.2">
      <c r="A3465" t="s">
        <v>1634</v>
      </c>
      <c r="B3465" t="s">
        <v>1302</v>
      </c>
      <c r="BJ3465" t="s">
        <v>1634</v>
      </c>
      <c r="BK3465" t="s">
        <v>1302</v>
      </c>
      <c r="BO3465" s="60">
        <v>2</v>
      </c>
      <c r="BP3465" s="62">
        <v>130</v>
      </c>
      <c r="BQ3465" s="66">
        <f t="shared" ref="BQ3465:BQ3496" si="1322">(BO3465&amp;BP3465)*1</f>
        <v>2130</v>
      </c>
      <c r="BR3465" s="66">
        <f t="shared" ref="BR3465:BR3496" si="1323">(BP3465&amp;BQ3465)*1</f>
        <v>1302130</v>
      </c>
      <c r="BS3465" s="3" t="s">
        <v>1878</v>
      </c>
    </row>
    <row r="3466" spans="1:71" ht="14" hidden="1" customHeight="1" outlineLevel="1" x14ac:dyDescent="0.2">
      <c r="A3466" t="s">
        <v>2045</v>
      </c>
      <c r="B3466" t="s">
        <v>1302</v>
      </c>
      <c r="BJ3466" t="s">
        <v>2045</v>
      </c>
      <c r="BK3466" t="s">
        <v>1302</v>
      </c>
      <c r="BO3466" s="60">
        <v>2</v>
      </c>
      <c r="BP3466" s="62">
        <v>150</v>
      </c>
      <c r="BQ3466" s="66">
        <f t="shared" si="1322"/>
        <v>2150</v>
      </c>
      <c r="BR3466" s="66">
        <f t="shared" si="1323"/>
        <v>1502150</v>
      </c>
      <c r="BS3466" s="3" t="s">
        <v>1878</v>
      </c>
    </row>
    <row r="3467" spans="1:71" ht="14" hidden="1" customHeight="1" outlineLevel="1" x14ac:dyDescent="0.2">
      <c r="A3467" t="s">
        <v>2045</v>
      </c>
      <c r="B3467" t="s">
        <v>1302</v>
      </c>
      <c r="BJ3467" t="s">
        <v>2045</v>
      </c>
      <c r="BK3467" t="s">
        <v>1302</v>
      </c>
      <c r="BO3467" s="60">
        <v>2</v>
      </c>
      <c r="BP3467" s="62">
        <v>150</v>
      </c>
      <c r="BQ3467" s="66">
        <f t="shared" si="1322"/>
        <v>2150</v>
      </c>
      <c r="BR3467" s="66">
        <f t="shared" si="1323"/>
        <v>1502150</v>
      </c>
      <c r="BS3467" s="3" t="s">
        <v>1878</v>
      </c>
    </row>
    <row r="3468" spans="1:71" ht="14" hidden="1" customHeight="1" outlineLevel="1" x14ac:dyDescent="0.2">
      <c r="A3468" t="s">
        <v>2045</v>
      </c>
      <c r="B3468" t="s">
        <v>1302</v>
      </c>
      <c r="BJ3468" t="s">
        <v>2045</v>
      </c>
      <c r="BK3468" t="s">
        <v>1302</v>
      </c>
      <c r="BO3468" s="60">
        <v>2</v>
      </c>
      <c r="BP3468" s="62">
        <v>150</v>
      </c>
      <c r="BQ3468" s="66">
        <f t="shared" si="1322"/>
        <v>2150</v>
      </c>
      <c r="BR3468" s="66">
        <f t="shared" si="1323"/>
        <v>1502150</v>
      </c>
      <c r="BS3468" s="3" t="s">
        <v>1878</v>
      </c>
    </row>
    <row r="3469" spans="1:71" ht="14" hidden="1" customHeight="1" outlineLevel="1" x14ac:dyDescent="0.2">
      <c r="A3469" t="s">
        <v>2045</v>
      </c>
      <c r="B3469" t="s">
        <v>1302</v>
      </c>
      <c r="BJ3469" t="s">
        <v>2045</v>
      </c>
      <c r="BK3469" t="s">
        <v>1302</v>
      </c>
      <c r="BO3469" s="60">
        <v>2</v>
      </c>
      <c r="BP3469" s="62">
        <v>150</v>
      </c>
      <c r="BQ3469" s="66">
        <f t="shared" si="1322"/>
        <v>2150</v>
      </c>
      <c r="BR3469" s="66">
        <f t="shared" si="1323"/>
        <v>1502150</v>
      </c>
      <c r="BS3469" s="3" t="s">
        <v>1878</v>
      </c>
    </row>
    <row r="3470" spans="1:71" ht="14" hidden="1" customHeight="1" outlineLevel="1" x14ac:dyDescent="0.2">
      <c r="A3470" t="s">
        <v>2045</v>
      </c>
      <c r="B3470" t="s">
        <v>1302</v>
      </c>
      <c r="BJ3470" t="s">
        <v>2045</v>
      </c>
      <c r="BK3470" t="s">
        <v>1302</v>
      </c>
      <c r="BO3470" s="60">
        <v>2</v>
      </c>
      <c r="BP3470" s="62">
        <v>150</v>
      </c>
      <c r="BQ3470" s="66">
        <f t="shared" si="1322"/>
        <v>2150</v>
      </c>
      <c r="BR3470" s="66">
        <f t="shared" si="1323"/>
        <v>1502150</v>
      </c>
      <c r="BS3470" s="3" t="s">
        <v>1878</v>
      </c>
    </row>
    <row r="3471" spans="1:71" ht="14" hidden="1" customHeight="1" outlineLevel="1" x14ac:dyDescent="0.2">
      <c r="A3471" t="s">
        <v>2045</v>
      </c>
      <c r="B3471" t="s">
        <v>1302</v>
      </c>
      <c r="BJ3471" t="s">
        <v>2045</v>
      </c>
      <c r="BK3471" t="s">
        <v>1302</v>
      </c>
      <c r="BO3471" s="60">
        <v>2</v>
      </c>
      <c r="BP3471" s="62">
        <v>150</v>
      </c>
      <c r="BQ3471" s="66">
        <f t="shared" si="1322"/>
        <v>2150</v>
      </c>
      <c r="BR3471" s="66">
        <f t="shared" si="1323"/>
        <v>1502150</v>
      </c>
      <c r="BS3471" s="3" t="s">
        <v>1878</v>
      </c>
    </row>
    <row r="3472" spans="1:71" ht="14" hidden="1" customHeight="1" outlineLevel="1" x14ac:dyDescent="0.2">
      <c r="A3472" t="s">
        <v>51</v>
      </c>
      <c r="B3472" t="s">
        <v>1302</v>
      </c>
      <c r="BJ3472" t="s">
        <v>51</v>
      </c>
      <c r="BK3472" t="s">
        <v>1302</v>
      </c>
      <c r="BO3472" s="60">
        <v>2</v>
      </c>
      <c r="BP3472" s="62">
        <v>164</v>
      </c>
      <c r="BQ3472" s="66">
        <f t="shared" si="1322"/>
        <v>2164</v>
      </c>
      <c r="BR3472" s="66">
        <f t="shared" si="1323"/>
        <v>1642164</v>
      </c>
      <c r="BS3472" s="3" t="s">
        <v>1878</v>
      </c>
    </row>
    <row r="3473" spans="1:71" ht="14" hidden="1" customHeight="1" outlineLevel="1" x14ac:dyDescent="0.2">
      <c r="A3473" t="s">
        <v>51</v>
      </c>
      <c r="B3473" t="s">
        <v>1302</v>
      </c>
      <c r="BJ3473" t="s">
        <v>51</v>
      </c>
      <c r="BK3473" t="s">
        <v>1302</v>
      </c>
      <c r="BO3473" s="60">
        <v>2</v>
      </c>
      <c r="BP3473" s="62">
        <v>164</v>
      </c>
      <c r="BQ3473" s="66">
        <f t="shared" si="1322"/>
        <v>2164</v>
      </c>
      <c r="BR3473" s="66">
        <f t="shared" si="1323"/>
        <v>1642164</v>
      </c>
      <c r="BS3473" s="3" t="s">
        <v>1878</v>
      </c>
    </row>
    <row r="3474" spans="1:71" ht="14" hidden="1" customHeight="1" outlineLevel="1" x14ac:dyDescent="0.2">
      <c r="A3474" t="s">
        <v>1426</v>
      </c>
      <c r="B3474" t="s">
        <v>1302</v>
      </c>
      <c r="BJ3474" t="s">
        <v>1426</v>
      </c>
      <c r="BK3474" t="s">
        <v>1302</v>
      </c>
      <c r="BO3474" s="60">
        <v>2</v>
      </c>
      <c r="BP3474" s="62">
        <v>170</v>
      </c>
      <c r="BQ3474" s="66">
        <f t="shared" si="1322"/>
        <v>2170</v>
      </c>
      <c r="BR3474" s="66">
        <f t="shared" si="1323"/>
        <v>1702170</v>
      </c>
      <c r="BS3474" s="3" t="s">
        <v>1878</v>
      </c>
    </row>
    <row r="3475" spans="1:71" ht="14" hidden="1" customHeight="1" outlineLevel="1" x14ac:dyDescent="0.2">
      <c r="A3475" t="s">
        <v>1240</v>
      </c>
      <c r="B3475" t="s">
        <v>1302</v>
      </c>
      <c r="BJ3475" t="s">
        <v>1240</v>
      </c>
      <c r="BK3475" t="s">
        <v>1302</v>
      </c>
      <c r="BO3475" s="60">
        <v>2</v>
      </c>
      <c r="BP3475" s="62">
        <v>180</v>
      </c>
      <c r="BQ3475" s="66">
        <f t="shared" si="1322"/>
        <v>2180</v>
      </c>
      <c r="BR3475" s="66">
        <f t="shared" si="1323"/>
        <v>1802180</v>
      </c>
      <c r="BS3475" s="3" t="s">
        <v>216</v>
      </c>
    </row>
    <row r="3476" spans="1:71" ht="14" hidden="1" customHeight="1" outlineLevel="1" x14ac:dyDescent="0.2">
      <c r="A3476" t="s">
        <v>1240</v>
      </c>
      <c r="B3476" t="s">
        <v>1302</v>
      </c>
      <c r="BJ3476" t="s">
        <v>1240</v>
      </c>
      <c r="BK3476" t="s">
        <v>1302</v>
      </c>
      <c r="BO3476" s="60">
        <v>2</v>
      </c>
      <c r="BP3476" s="62">
        <v>180</v>
      </c>
      <c r="BQ3476" s="66">
        <f t="shared" si="1322"/>
        <v>2180</v>
      </c>
      <c r="BR3476" s="66">
        <f t="shared" si="1323"/>
        <v>1802180</v>
      </c>
      <c r="BS3476" s="3" t="s">
        <v>216</v>
      </c>
    </row>
    <row r="3477" spans="1:71" ht="14" hidden="1" customHeight="1" outlineLevel="1" x14ac:dyDescent="0.2">
      <c r="A3477" t="s">
        <v>1240</v>
      </c>
      <c r="B3477" t="s">
        <v>1302</v>
      </c>
      <c r="BJ3477" t="s">
        <v>1240</v>
      </c>
      <c r="BK3477" t="s">
        <v>1302</v>
      </c>
      <c r="BO3477" s="60">
        <v>2</v>
      </c>
      <c r="BP3477" s="62">
        <v>180</v>
      </c>
      <c r="BQ3477" s="66">
        <f t="shared" si="1322"/>
        <v>2180</v>
      </c>
      <c r="BR3477" s="66">
        <f t="shared" si="1323"/>
        <v>1802180</v>
      </c>
      <c r="BS3477" s="3" t="s">
        <v>216</v>
      </c>
    </row>
    <row r="3478" spans="1:71" ht="14" hidden="1" customHeight="1" outlineLevel="1" x14ac:dyDescent="0.2">
      <c r="A3478" t="s">
        <v>1240</v>
      </c>
      <c r="B3478" t="s">
        <v>1302</v>
      </c>
      <c r="BJ3478" t="s">
        <v>1240</v>
      </c>
      <c r="BK3478" t="s">
        <v>1302</v>
      </c>
      <c r="BO3478" s="60">
        <v>2</v>
      </c>
      <c r="BP3478" s="62">
        <v>180</v>
      </c>
      <c r="BQ3478" s="66">
        <f t="shared" si="1322"/>
        <v>2180</v>
      </c>
      <c r="BR3478" s="66">
        <f t="shared" si="1323"/>
        <v>1802180</v>
      </c>
      <c r="BS3478" s="3" t="s">
        <v>216</v>
      </c>
    </row>
    <row r="3479" spans="1:71" ht="14" hidden="1" customHeight="1" outlineLevel="1" x14ac:dyDescent="0.2">
      <c r="A3479" t="s">
        <v>1240</v>
      </c>
      <c r="B3479" t="s">
        <v>1302</v>
      </c>
      <c r="BJ3479" t="s">
        <v>1240</v>
      </c>
      <c r="BK3479" t="s">
        <v>1302</v>
      </c>
      <c r="BO3479" s="60">
        <v>2</v>
      </c>
      <c r="BP3479" s="62">
        <v>180</v>
      </c>
      <c r="BQ3479" s="66">
        <f t="shared" si="1322"/>
        <v>2180</v>
      </c>
      <c r="BR3479" s="66">
        <f t="shared" si="1323"/>
        <v>1802180</v>
      </c>
      <c r="BS3479" s="3" t="s">
        <v>216</v>
      </c>
    </row>
    <row r="3480" spans="1:71" ht="14" hidden="1" customHeight="1" outlineLevel="1" x14ac:dyDescent="0.2">
      <c r="A3480" t="s">
        <v>1240</v>
      </c>
      <c r="B3480" t="s">
        <v>1302</v>
      </c>
      <c r="BJ3480" t="s">
        <v>1240</v>
      </c>
      <c r="BK3480" t="s">
        <v>1302</v>
      </c>
      <c r="BO3480" s="60">
        <v>2</v>
      </c>
      <c r="BP3480" s="62">
        <v>180</v>
      </c>
      <c r="BQ3480" s="66">
        <f t="shared" si="1322"/>
        <v>2180</v>
      </c>
      <c r="BR3480" s="66">
        <f t="shared" si="1323"/>
        <v>1802180</v>
      </c>
      <c r="BS3480" s="3" t="s">
        <v>216</v>
      </c>
    </row>
    <row r="3481" spans="1:71" ht="14" hidden="1" customHeight="1" outlineLevel="1" x14ac:dyDescent="0.2">
      <c r="A3481" t="s">
        <v>1819</v>
      </c>
      <c r="B3481" t="s">
        <v>1302</v>
      </c>
      <c r="BJ3481" t="s">
        <v>1819</v>
      </c>
      <c r="BK3481" t="s">
        <v>1302</v>
      </c>
      <c r="BO3481" s="60">
        <v>2</v>
      </c>
      <c r="BP3481" s="62">
        <v>185</v>
      </c>
      <c r="BQ3481" s="66">
        <f t="shared" si="1322"/>
        <v>2185</v>
      </c>
      <c r="BR3481" s="66">
        <f t="shared" si="1323"/>
        <v>1852185</v>
      </c>
      <c r="BS3481" s="3" t="s">
        <v>1878</v>
      </c>
    </row>
    <row r="3482" spans="1:71" ht="14" hidden="1" customHeight="1" outlineLevel="1" x14ac:dyDescent="0.2">
      <c r="A3482" t="s">
        <v>2188</v>
      </c>
      <c r="B3482" t="s">
        <v>1302</v>
      </c>
      <c r="BJ3482" t="s">
        <v>2188</v>
      </c>
      <c r="BK3482" t="s">
        <v>1302</v>
      </c>
      <c r="BO3482" s="60">
        <v>2</v>
      </c>
      <c r="BP3482" s="62">
        <v>188</v>
      </c>
      <c r="BQ3482" s="66">
        <f t="shared" si="1322"/>
        <v>2188</v>
      </c>
      <c r="BR3482" s="66">
        <f t="shared" si="1323"/>
        <v>1882188</v>
      </c>
      <c r="BS3482" s="3" t="s">
        <v>1878</v>
      </c>
    </row>
    <row r="3483" spans="1:71" ht="14" hidden="1" customHeight="1" outlineLevel="1" x14ac:dyDescent="0.2">
      <c r="A3483" t="s">
        <v>654</v>
      </c>
      <c r="B3483" t="s">
        <v>1302</v>
      </c>
      <c r="BJ3483" t="s">
        <v>654</v>
      </c>
      <c r="BK3483" t="s">
        <v>1302</v>
      </c>
      <c r="BO3483" s="60">
        <v>2</v>
      </c>
      <c r="BP3483" s="62">
        <v>201</v>
      </c>
      <c r="BQ3483" s="66">
        <f t="shared" si="1322"/>
        <v>2201</v>
      </c>
      <c r="BR3483" s="66">
        <f t="shared" si="1323"/>
        <v>2012201</v>
      </c>
      <c r="BS3483" s="3" t="s">
        <v>216</v>
      </c>
    </row>
    <row r="3484" spans="1:71" ht="14" hidden="1" customHeight="1" outlineLevel="1" x14ac:dyDescent="0.2">
      <c r="A3484" t="s">
        <v>654</v>
      </c>
      <c r="B3484" t="s">
        <v>1302</v>
      </c>
      <c r="BJ3484" t="s">
        <v>654</v>
      </c>
      <c r="BK3484" t="s">
        <v>1302</v>
      </c>
      <c r="BO3484" s="60">
        <v>2</v>
      </c>
      <c r="BP3484" s="62">
        <v>201</v>
      </c>
      <c r="BQ3484" s="66">
        <f t="shared" si="1322"/>
        <v>2201</v>
      </c>
      <c r="BR3484" s="66">
        <f t="shared" si="1323"/>
        <v>2012201</v>
      </c>
      <c r="BS3484" s="3" t="s">
        <v>216</v>
      </c>
    </row>
    <row r="3485" spans="1:71" ht="14" hidden="1" customHeight="1" outlineLevel="1" x14ac:dyDescent="0.2">
      <c r="A3485" t="s">
        <v>654</v>
      </c>
      <c r="B3485" t="s">
        <v>1302</v>
      </c>
      <c r="BJ3485" t="s">
        <v>654</v>
      </c>
      <c r="BK3485" t="s">
        <v>1302</v>
      </c>
      <c r="BO3485" s="60">
        <v>2</v>
      </c>
      <c r="BP3485" s="62">
        <v>201</v>
      </c>
      <c r="BQ3485" s="66">
        <f t="shared" si="1322"/>
        <v>2201</v>
      </c>
      <c r="BR3485" s="66">
        <f t="shared" si="1323"/>
        <v>2012201</v>
      </c>
      <c r="BS3485" s="3" t="s">
        <v>216</v>
      </c>
    </row>
    <row r="3486" spans="1:71" ht="14" hidden="1" customHeight="1" outlineLevel="1" x14ac:dyDescent="0.2">
      <c r="A3486" t="s">
        <v>654</v>
      </c>
      <c r="B3486" t="s">
        <v>1302</v>
      </c>
      <c r="BJ3486" t="s">
        <v>654</v>
      </c>
      <c r="BK3486" t="s">
        <v>1302</v>
      </c>
      <c r="BO3486" s="60">
        <v>2</v>
      </c>
      <c r="BP3486" s="62">
        <v>201</v>
      </c>
      <c r="BQ3486" s="66">
        <f t="shared" si="1322"/>
        <v>2201</v>
      </c>
      <c r="BR3486" s="66">
        <f t="shared" si="1323"/>
        <v>2012201</v>
      </c>
      <c r="BS3486" s="3" t="s">
        <v>216</v>
      </c>
    </row>
    <row r="3487" spans="1:71" ht="14" hidden="1" customHeight="1" outlineLevel="1" x14ac:dyDescent="0.2">
      <c r="A3487" t="s">
        <v>654</v>
      </c>
      <c r="B3487" t="s">
        <v>1302</v>
      </c>
      <c r="BJ3487" t="s">
        <v>654</v>
      </c>
      <c r="BK3487" t="s">
        <v>1302</v>
      </c>
      <c r="BO3487" s="60">
        <v>2</v>
      </c>
      <c r="BP3487" s="62">
        <v>201</v>
      </c>
      <c r="BQ3487" s="66">
        <f t="shared" si="1322"/>
        <v>2201</v>
      </c>
      <c r="BR3487" s="66">
        <f t="shared" si="1323"/>
        <v>2012201</v>
      </c>
      <c r="BS3487" s="3" t="s">
        <v>216</v>
      </c>
    </row>
    <row r="3488" spans="1:71" ht="14" hidden="1" customHeight="1" outlineLevel="1" x14ac:dyDescent="0.2">
      <c r="A3488" t="s">
        <v>654</v>
      </c>
      <c r="B3488" t="s">
        <v>1302</v>
      </c>
      <c r="BJ3488" t="s">
        <v>654</v>
      </c>
      <c r="BK3488" t="s">
        <v>1302</v>
      </c>
      <c r="BO3488" s="60">
        <v>2</v>
      </c>
      <c r="BP3488" s="62">
        <v>201</v>
      </c>
      <c r="BQ3488" s="66">
        <f t="shared" si="1322"/>
        <v>2201</v>
      </c>
      <c r="BR3488" s="66">
        <f t="shared" si="1323"/>
        <v>2012201</v>
      </c>
      <c r="BS3488" s="3" t="s">
        <v>216</v>
      </c>
    </row>
    <row r="3489" spans="1:71" ht="14" hidden="1" customHeight="1" outlineLevel="1" x14ac:dyDescent="0.2">
      <c r="A3489" t="s">
        <v>176</v>
      </c>
      <c r="B3489" t="s">
        <v>1302</v>
      </c>
      <c r="BJ3489" t="s">
        <v>176</v>
      </c>
      <c r="BK3489" t="s">
        <v>1302</v>
      </c>
      <c r="BO3489" s="60">
        <v>2</v>
      </c>
      <c r="BP3489" s="62">
        <v>220</v>
      </c>
      <c r="BQ3489" s="66">
        <f t="shared" si="1322"/>
        <v>2220</v>
      </c>
      <c r="BR3489" s="66">
        <f t="shared" si="1323"/>
        <v>2202220</v>
      </c>
      <c r="BS3489" s="3" t="s">
        <v>1559</v>
      </c>
    </row>
    <row r="3490" spans="1:71" ht="14" hidden="1" customHeight="1" outlineLevel="1" x14ac:dyDescent="0.2">
      <c r="A3490" t="s">
        <v>176</v>
      </c>
      <c r="B3490" t="s">
        <v>1302</v>
      </c>
      <c r="BJ3490" t="s">
        <v>176</v>
      </c>
      <c r="BK3490" t="s">
        <v>1302</v>
      </c>
      <c r="BO3490" s="60">
        <v>2</v>
      </c>
      <c r="BP3490" s="62">
        <v>220</v>
      </c>
      <c r="BQ3490" s="66">
        <f t="shared" si="1322"/>
        <v>2220</v>
      </c>
      <c r="BR3490" s="66">
        <f t="shared" si="1323"/>
        <v>2202220</v>
      </c>
      <c r="BS3490" s="3" t="s">
        <v>1559</v>
      </c>
    </row>
    <row r="3491" spans="1:71" ht="14" hidden="1" customHeight="1" outlineLevel="1" x14ac:dyDescent="0.2">
      <c r="A3491" t="s">
        <v>176</v>
      </c>
      <c r="B3491" t="s">
        <v>1302</v>
      </c>
      <c r="BJ3491" t="s">
        <v>176</v>
      </c>
      <c r="BK3491" t="s">
        <v>1302</v>
      </c>
      <c r="BO3491" s="60">
        <v>2</v>
      </c>
      <c r="BP3491" s="62">
        <v>220</v>
      </c>
      <c r="BQ3491" s="66">
        <f t="shared" si="1322"/>
        <v>2220</v>
      </c>
      <c r="BR3491" s="66">
        <f t="shared" si="1323"/>
        <v>2202220</v>
      </c>
      <c r="BS3491" s="3" t="s">
        <v>1559</v>
      </c>
    </row>
    <row r="3492" spans="1:71" ht="14" hidden="1" customHeight="1" outlineLevel="1" x14ac:dyDescent="0.2">
      <c r="A3492" t="s">
        <v>1968</v>
      </c>
      <c r="B3492" t="s">
        <v>1302</v>
      </c>
      <c r="BJ3492" t="s">
        <v>1968</v>
      </c>
      <c r="BK3492" t="s">
        <v>1302</v>
      </c>
      <c r="BO3492" s="60">
        <v>2</v>
      </c>
      <c r="BP3492" s="62">
        <v>232</v>
      </c>
      <c r="BQ3492" s="66">
        <f t="shared" si="1322"/>
        <v>2232</v>
      </c>
      <c r="BR3492" s="66">
        <f t="shared" si="1323"/>
        <v>2322232</v>
      </c>
      <c r="BS3492" s="3" t="s">
        <v>216</v>
      </c>
    </row>
    <row r="3493" spans="1:71" ht="14" hidden="1" customHeight="1" outlineLevel="1" x14ac:dyDescent="0.2">
      <c r="A3493" t="s">
        <v>1968</v>
      </c>
      <c r="B3493" t="s">
        <v>1302</v>
      </c>
      <c r="BJ3493" t="s">
        <v>1968</v>
      </c>
      <c r="BK3493" t="s">
        <v>1302</v>
      </c>
      <c r="BO3493" s="60">
        <v>2</v>
      </c>
      <c r="BP3493" s="62">
        <v>232</v>
      </c>
      <c r="BQ3493" s="66">
        <f t="shared" si="1322"/>
        <v>2232</v>
      </c>
      <c r="BR3493" s="66">
        <f t="shared" si="1323"/>
        <v>2322232</v>
      </c>
      <c r="BS3493" s="3" t="s">
        <v>216</v>
      </c>
    </row>
    <row r="3494" spans="1:71" ht="14" hidden="1" customHeight="1" outlineLevel="1" x14ac:dyDescent="0.2">
      <c r="A3494" t="s">
        <v>1968</v>
      </c>
      <c r="B3494" t="s">
        <v>1302</v>
      </c>
      <c r="BJ3494" t="s">
        <v>1968</v>
      </c>
      <c r="BK3494" t="s">
        <v>1302</v>
      </c>
      <c r="BO3494" s="60">
        <v>2</v>
      </c>
      <c r="BP3494" s="62">
        <v>232</v>
      </c>
      <c r="BQ3494" s="66">
        <f t="shared" si="1322"/>
        <v>2232</v>
      </c>
      <c r="BR3494" s="66">
        <f t="shared" si="1323"/>
        <v>2322232</v>
      </c>
      <c r="BS3494" s="3" t="s">
        <v>216</v>
      </c>
    </row>
    <row r="3495" spans="1:71" ht="14" hidden="1" customHeight="1" outlineLevel="1" x14ac:dyDescent="0.2">
      <c r="A3495" t="s">
        <v>1968</v>
      </c>
      <c r="B3495" t="s">
        <v>1302</v>
      </c>
      <c r="BJ3495" t="s">
        <v>1968</v>
      </c>
      <c r="BK3495" t="s">
        <v>1302</v>
      </c>
      <c r="BO3495" s="60">
        <v>2</v>
      </c>
      <c r="BP3495" s="62">
        <v>232</v>
      </c>
      <c r="BQ3495" s="66">
        <f t="shared" si="1322"/>
        <v>2232</v>
      </c>
      <c r="BR3495" s="66">
        <f t="shared" si="1323"/>
        <v>2322232</v>
      </c>
      <c r="BS3495" s="3" t="s">
        <v>216</v>
      </c>
    </row>
    <row r="3496" spans="1:71" ht="14" hidden="1" customHeight="1" outlineLevel="1" x14ac:dyDescent="0.2">
      <c r="A3496" t="s">
        <v>1968</v>
      </c>
      <c r="B3496" t="s">
        <v>1302</v>
      </c>
      <c r="BJ3496" t="s">
        <v>1968</v>
      </c>
      <c r="BK3496" t="s">
        <v>1302</v>
      </c>
      <c r="BO3496" s="60">
        <v>2</v>
      </c>
      <c r="BP3496" s="62">
        <v>232</v>
      </c>
      <c r="BQ3496" s="66">
        <f t="shared" si="1322"/>
        <v>2232</v>
      </c>
      <c r="BR3496" s="66">
        <f t="shared" si="1323"/>
        <v>2322232</v>
      </c>
      <c r="BS3496" s="3" t="s">
        <v>216</v>
      </c>
    </row>
    <row r="3497" spans="1:71" ht="14" hidden="1" customHeight="1" outlineLevel="1" x14ac:dyDescent="0.2">
      <c r="A3497" t="s">
        <v>1968</v>
      </c>
      <c r="B3497" t="s">
        <v>1302</v>
      </c>
      <c r="BJ3497" t="s">
        <v>1968</v>
      </c>
      <c r="BK3497" t="s">
        <v>1302</v>
      </c>
      <c r="BO3497" s="60">
        <v>2</v>
      </c>
      <c r="BP3497" s="62">
        <v>232</v>
      </c>
      <c r="BQ3497" s="66">
        <f t="shared" ref="BQ3497:BQ3513" si="1324">(BO3497&amp;BP3497)*1</f>
        <v>2232</v>
      </c>
      <c r="BR3497" s="66">
        <f t="shared" ref="BR3497:BR3513" si="1325">(BP3497&amp;BQ3497)*1</f>
        <v>2322232</v>
      </c>
      <c r="BS3497" s="3" t="s">
        <v>216</v>
      </c>
    </row>
    <row r="3498" spans="1:71" ht="14" hidden="1" customHeight="1" outlineLevel="1" x14ac:dyDescent="0.2">
      <c r="A3498" t="s">
        <v>1040</v>
      </c>
      <c r="B3498" t="s">
        <v>1302</v>
      </c>
      <c r="BJ3498" t="s">
        <v>1040</v>
      </c>
      <c r="BK3498" t="s">
        <v>1302</v>
      </c>
      <c r="BO3498" s="60">
        <v>2</v>
      </c>
      <c r="BP3498" s="62">
        <v>240</v>
      </c>
      <c r="BQ3498" s="66">
        <f t="shared" si="1324"/>
        <v>2240</v>
      </c>
      <c r="BR3498" s="66">
        <f t="shared" si="1325"/>
        <v>2402240</v>
      </c>
      <c r="BS3498" s="3" t="s">
        <v>216</v>
      </c>
    </row>
    <row r="3499" spans="1:71" ht="14" hidden="1" customHeight="1" outlineLevel="1" x14ac:dyDescent="0.2">
      <c r="A3499" t="s">
        <v>1897</v>
      </c>
      <c r="B3499" t="s">
        <v>1302</v>
      </c>
      <c r="BJ3499" t="s">
        <v>1897</v>
      </c>
      <c r="BK3499" t="s">
        <v>1302</v>
      </c>
      <c r="BO3499" s="60">
        <v>2</v>
      </c>
      <c r="BP3499" s="62">
        <v>261</v>
      </c>
      <c r="BQ3499" s="66">
        <f t="shared" si="1324"/>
        <v>2261</v>
      </c>
      <c r="BR3499" s="66">
        <f t="shared" si="1325"/>
        <v>2612261</v>
      </c>
      <c r="BS3499" s="3" t="s">
        <v>216</v>
      </c>
    </row>
    <row r="3500" spans="1:71" ht="14" hidden="1" customHeight="1" outlineLevel="1" x14ac:dyDescent="0.2">
      <c r="A3500" t="s">
        <v>1897</v>
      </c>
      <c r="B3500" t="s">
        <v>1302</v>
      </c>
      <c r="BJ3500" t="s">
        <v>1897</v>
      </c>
      <c r="BK3500" t="s">
        <v>1302</v>
      </c>
      <c r="BO3500" s="60">
        <v>2</v>
      </c>
      <c r="BP3500" s="62">
        <v>261</v>
      </c>
      <c r="BQ3500" s="66">
        <f t="shared" si="1324"/>
        <v>2261</v>
      </c>
      <c r="BR3500" s="66">
        <f t="shared" si="1325"/>
        <v>2612261</v>
      </c>
      <c r="BS3500" s="3" t="s">
        <v>216</v>
      </c>
    </row>
    <row r="3501" spans="1:71" ht="14" hidden="1" customHeight="1" outlineLevel="1" x14ac:dyDescent="0.2">
      <c r="A3501" t="s">
        <v>1897</v>
      </c>
      <c r="B3501" t="s">
        <v>1302</v>
      </c>
      <c r="BJ3501" t="s">
        <v>1897</v>
      </c>
      <c r="BK3501" t="s">
        <v>1302</v>
      </c>
      <c r="BO3501" s="60">
        <v>2</v>
      </c>
      <c r="BP3501" s="62">
        <v>261</v>
      </c>
      <c r="BQ3501" s="66">
        <f t="shared" si="1324"/>
        <v>2261</v>
      </c>
      <c r="BR3501" s="66">
        <f t="shared" si="1325"/>
        <v>2612261</v>
      </c>
      <c r="BS3501" s="3" t="s">
        <v>216</v>
      </c>
    </row>
    <row r="3502" spans="1:71" ht="14" hidden="1" customHeight="1" outlineLevel="1" x14ac:dyDescent="0.2">
      <c r="A3502" t="s">
        <v>1897</v>
      </c>
      <c r="B3502" t="s">
        <v>1302</v>
      </c>
      <c r="BJ3502" t="s">
        <v>1897</v>
      </c>
      <c r="BK3502" t="s">
        <v>1302</v>
      </c>
      <c r="BO3502" s="60">
        <v>2</v>
      </c>
      <c r="BP3502" s="62">
        <v>261</v>
      </c>
      <c r="BQ3502" s="66">
        <f t="shared" si="1324"/>
        <v>2261</v>
      </c>
      <c r="BR3502" s="66">
        <f t="shared" si="1325"/>
        <v>2612261</v>
      </c>
      <c r="BS3502" s="3" t="s">
        <v>216</v>
      </c>
    </row>
    <row r="3503" spans="1:71" ht="14" hidden="1" customHeight="1" outlineLevel="1" x14ac:dyDescent="0.2">
      <c r="A3503" t="s">
        <v>1897</v>
      </c>
      <c r="B3503" t="s">
        <v>1302</v>
      </c>
      <c r="BJ3503" t="s">
        <v>1897</v>
      </c>
      <c r="BK3503" t="s">
        <v>1302</v>
      </c>
      <c r="BO3503" s="60">
        <v>2</v>
      </c>
      <c r="BP3503" s="62">
        <v>261</v>
      </c>
      <c r="BQ3503" s="66">
        <f t="shared" si="1324"/>
        <v>2261</v>
      </c>
      <c r="BR3503" s="66">
        <f t="shared" si="1325"/>
        <v>2612261</v>
      </c>
      <c r="BS3503" s="3" t="s">
        <v>216</v>
      </c>
    </row>
    <row r="3504" spans="1:71" ht="14" hidden="1" customHeight="1" outlineLevel="1" x14ac:dyDescent="0.2">
      <c r="A3504" t="s">
        <v>1897</v>
      </c>
      <c r="B3504" t="s">
        <v>1302</v>
      </c>
      <c r="BJ3504" t="s">
        <v>1897</v>
      </c>
      <c r="BK3504" t="s">
        <v>1302</v>
      </c>
      <c r="BO3504" s="60">
        <v>2</v>
      </c>
      <c r="BP3504" s="62">
        <v>261</v>
      </c>
      <c r="BQ3504" s="66">
        <f t="shared" si="1324"/>
        <v>2261</v>
      </c>
      <c r="BR3504" s="66">
        <f t="shared" si="1325"/>
        <v>2612261</v>
      </c>
      <c r="BS3504" s="3" t="s">
        <v>216</v>
      </c>
    </row>
    <row r="3505" spans="1:71" ht="14" hidden="1" customHeight="1" outlineLevel="1" x14ac:dyDescent="0.2">
      <c r="A3505" t="s">
        <v>1213</v>
      </c>
      <c r="B3505" t="s">
        <v>1302</v>
      </c>
      <c r="BJ3505" t="s">
        <v>1213</v>
      </c>
      <c r="BK3505" t="s">
        <v>1302</v>
      </c>
      <c r="BO3505" s="60">
        <v>2</v>
      </c>
      <c r="BP3505" s="62">
        <v>270</v>
      </c>
      <c r="BQ3505" s="66">
        <f t="shared" si="1324"/>
        <v>2270</v>
      </c>
      <c r="BR3505" s="66">
        <f t="shared" si="1325"/>
        <v>2702270</v>
      </c>
      <c r="BS3505" s="3" t="s">
        <v>216</v>
      </c>
    </row>
    <row r="3506" spans="1:71" ht="14" hidden="1" customHeight="1" outlineLevel="1" x14ac:dyDescent="0.2">
      <c r="A3506" t="s">
        <v>306</v>
      </c>
      <c r="B3506" t="s">
        <v>1302</v>
      </c>
      <c r="BJ3506" t="s">
        <v>306</v>
      </c>
      <c r="BK3506" t="s">
        <v>1302</v>
      </c>
      <c r="BO3506" s="60">
        <v>2</v>
      </c>
      <c r="BP3506" s="62">
        <v>280</v>
      </c>
      <c r="BQ3506" s="66">
        <f t="shared" si="1324"/>
        <v>2280</v>
      </c>
      <c r="BR3506" s="66">
        <f t="shared" si="1325"/>
        <v>2802280</v>
      </c>
      <c r="BS3506" s="3" t="s">
        <v>216</v>
      </c>
    </row>
    <row r="3507" spans="1:71" ht="14" hidden="1" customHeight="1" outlineLevel="1" x14ac:dyDescent="0.2">
      <c r="A3507" t="s">
        <v>306</v>
      </c>
      <c r="B3507" t="s">
        <v>1302</v>
      </c>
      <c r="BJ3507" t="s">
        <v>306</v>
      </c>
      <c r="BK3507" t="s">
        <v>1302</v>
      </c>
      <c r="BO3507" s="60">
        <v>2</v>
      </c>
      <c r="BP3507" s="62">
        <v>280</v>
      </c>
      <c r="BQ3507" s="66">
        <f t="shared" si="1324"/>
        <v>2280</v>
      </c>
      <c r="BR3507" s="66">
        <f t="shared" si="1325"/>
        <v>2802280</v>
      </c>
      <c r="BS3507" s="3" t="s">
        <v>216</v>
      </c>
    </row>
    <row r="3508" spans="1:71" ht="14" hidden="1" customHeight="1" outlineLevel="1" x14ac:dyDescent="0.2">
      <c r="A3508" t="s">
        <v>306</v>
      </c>
      <c r="B3508" t="s">
        <v>1302</v>
      </c>
      <c r="BJ3508" t="s">
        <v>306</v>
      </c>
      <c r="BK3508" t="s">
        <v>1302</v>
      </c>
      <c r="BO3508" s="60">
        <v>2</v>
      </c>
      <c r="BP3508" s="62">
        <v>280</v>
      </c>
      <c r="BQ3508" s="66">
        <f t="shared" si="1324"/>
        <v>2280</v>
      </c>
      <c r="BR3508" s="66">
        <f t="shared" si="1325"/>
        <v>2802280</v>
      </c>
      <c r="BS3508" s="3" t="s">
        <v>216</v>
      </c>
    </row>
    <row r="3509" spans="1:71" ht="14" hidden="1" customHeight="1" outlineLevel="1" x14ac:dyDescent="0.2">
      <c r="A3509" t="s">
        <v>306</v>
      </c>
      <c r="B3509" t="s">
        <v>1302</v>
      </c>
      <c r="BJ3509" t="s">
        <v>306</v>
      </c>
      <c r="BK3509" t="s">
        <v>1302</v>
      </c>
      <c r="BO3509" s="60">
        <v>2</v>
      </c>
      <c r="BP3509" s="62">
        <v>280</v>
      </c>
      <c r="BQ3509" s="66">
        <f t="shared" si="1324"/>
        <v>2280</v>
      </c>
      <c r="BR3509" s="66">
        <f t="shared" si="1325"/>
        <v>2802280</v>
      </c>
      <c r="BS3509" s="3" t="s">
        <v>216</v>
      </c>
    </row>
    <row r="3510" spans="1:71" ht="14" hidden="1" customHeight="1" outlineLevel="1" x14ac:dyDescent="0.2">
      <c r="A3510" t="s">
        <v>306</v>
      </c>
      <c r="B3510" t="s">
        <v>1302</v>
      </c>
      <c r="BJ3510" t="s">
        <v>306</v>
      </c>
      <c r="BK3510" t="s">
        <v>1302</v>
      </c>
      <c r="BO3510" s="60">
        <v>2</v>
      </c>
      <c r="BP3510" s="62">
        <v>280</v>
      </c>
      <c r="BQ3510" s="66">
        <f t="shared" si="1324"/>
        <v>2280</v>
      </c>
      <c r="BR3510" s="66">
        <f t="shared" si="1325"/>
        <v>2802280</v>
      </c>
      <c r="BS3510" s="3" t="s">
        <v>216</v>
      </c>
    </row>
    <row r="3511" spans="1:71" ht="14" hidden="1" customHeight="1" outlineLevel="1" x14ac:dyDescent="0.2">
      <c r="A3511" t="s">
        <v>306</v>
      </c>
      <c r="B3511" t="s">
        <v>1302</v>
      </c>
      <c r="BJ3511" t="s">
        <v>306</v>
      </c>
      <c r="BK3511" t="s">
        <v>1302</v>
      </c>
      <c r="BO3511" s="60">
        <v>2</v>
      </c>
      <c r="BP3511" s="62">
        <v>280</v>
      </c>
      <c r="BQ3511" s="66">
        <f t="shared" si="1324"/>
        <v>2280</v>
      </c>
      <c r="BR3511" s="66">
        <f t="shared" si="1325"/>
        <v>2802280</v>
      </c>
      <c r="BS3511" s="3" t="s">
        <v>216</v>
      </c>
    </row>
    <row r="3512" spans="1:71" ht="14" hidden="1" customHeight="1" outlineLevel="1" x14ac:dyDescent="0.2">
      <c r="A3512" t="s">
        <v>363</v>
      </c>
      <c r="B3512" t="s">
        <v>1302</v>
      </c>
      <c r="BJ3512" t="s">
        <v>363</v>
      </c>
      <c r="BK3512" t="s">
        <v>1302</v>
      </c>
      <c r="BO3512" s="60">
        <v>2</v>
      </c>
      <c r="BP3512" s="62">
        <v>282</v>
      </c>
      <c r="BQ3512" s="66">
        <f t="shared" si="1324"/>
        <v>2282</v>
      </c>
      <c r="BR3512" s="66">
        <f t="shared" si="1325"/>
        <v>2822282</v>
      </c>
      <c r="BS3512" s="3" t="s">
        <v>1559</v>
      </c>
    </row>
    <row r="3513" spans="1:71" ht="14" hidden="1" customHeight="1" outlineLevel="1" x14ac:dyDescent="0.2">
      <c r="A3513" t="s">
        <v>1224</v>
      </c>
      <c r="B3513" t="s">
        <v>1302</v>
      </c>
      <c r="BJ3513" t="s">
        <v>1224</v>
      </c>
      <c r="BK3513" t="s">
        <v>1302</v>
      </c>
      <c r="BO3513" s="60">
        <v>2</v>
      </c>
      <c r="BP3513" s="62">
        <v>290</v>
      </c>
      <c r="BQ3513" s="66">
        <f t="shared" si="1324"/>
        <v>2290</v>
      </c>
      <c r="BR3513" s="66">
        <f t="shared" si="1325"/>
        <v>2902290</v>
      </c>
      <c r="BS3513" s="3" t="s">
        <v>216</v>
      </c>
    </row>
    <row r="3514" spans="1:71" ht="14" customHeight="1" collapsed="1" x14ac:dyDescent="0.2">
      <c r="A3514" s="6" t="s">
        <v>1958</v>
      </c>
      <c r="B3514" t="s">
        <v>534</v>
      </c>
      <c r="BO3514" s="60"/>
      <c r="BP3514" s="62"/>
      <c r="BQ3514" s="66"/>
      <c r="BR3514" s="66"/>
    </row>
    <row r="3518" spans="1:71" ht="14" customHeight="1" x14ac:dyDescent="0.2">
      <c r="W3518" s="38"/>
    </row>
  </sheetData>
  <phoneticPr fontId="9"/>
  <conditionalFormatting sqref="D3:D3305">
    <cfRule type="cellIs" dxfId="158" priority="59" stopIfTrue="1" operator="equal">
      <formula>1</formula>
    </cfRule>
  </conditionalFormatting>
  <conditionalFormatting sqref="D111 D3319:F3321">
    <cfRule type="cellIs" dxfId="157" priority="60" stopIfTrue="1" operator="equal">
      <formula>3</formula>
    </cfRule>
  </conditionalFormatting>
  <conditionalFormatting sqref="D3306:D3321">
    <cfRule type="cellIs" dxfId="156" priority="9" stopIfTrue="1" operator="equal">
      <formula>1</formula>
    </cfRule>
  </conditionalFormatting>
  <conditionalFormatting sqref="D3323:D3350 D3611:D3629 D3:E110">
    <cfRule type="cellIs" dxfId="155" priority="96" stopIfTrue="1" operator="equal">
      <formula>3</formula>
    </cfRule>
  </conditionalFormatting>
  <conditionalFormatting sqref="D3323:D3350 D3611:D3629">
    <cfRule type="cellIs" dxfId="154" priority="95" stopIfTrue="1" operator="equal">
      <formula>1</formula>
    </cfRule>
  </conditionalFormatting>
  <conditionalFormatting sqref="D112:E1244">
    <cfRule type="cellIs" dxfId="153" priority="72" stopIfTrue="1" operator="equal">
      <formula>3</formula>
    </cfRule>
  </conditionalFormatting>
  <conditionalFormatting sqref="D3262:E3304">
    <cfRule type="cellIs" dxfId="152" priority="20" stopIfTrue="1" operator="equal">
      <formula>3</formula>
    </cfRule>
  </conditionalFormatting>
  <conditionalFormatting sqref="D1245:F3261 D3305:F3305">
    <cfRule type="cellIs" dxfId="151" priority="84" stopIfTrue="1" operator="equal">
      <formula>3</formula>
    </cfRule>
  </conditionalFormatting>
  <conditionalFormatting sqref="D3306:F3318">
    <cfRule type="cellIs" dxfId="150" priority="1" stopIfTrue="1" operator="equal">
      <formula>3</formula>
    </cfRule>
  </conditionalFormatting>
  <conditionalFormatting sqref="E111">
    <cfRule type="cellIs" dxfId="149" priority="62" stopIfTrue="1" operator="equal">
      <formula>3</formula>
    </cfRule>
  </conditionalFormatting>
  <conditionalFormatting sqref="E3306:E3318">
    <cfRule type="cellIs" dxfId="148" priority="10" stopIfTrue="1" operator="equal">
      <formula>1</formula>
    </cfRule>
  </conditionalFormatting>
  <conditionalFormatting sqref="E3319:E3321 E3:E3305">
    <cfRule type="cellIs" dxfId="147" priority="61" stopIfTrue="1" operator="equal">
      <formula>1</formula>
    </cfRule>
  </conditionalFormatting>
  <conditionalFormatting sqref="E3323:E3350 E3611:E3629">
    <cfRule type="cellIs" dxfId="146" priority="98" stopIfTrue="1" operator="equal">
      <formula>3</formula>
    </cfRule>
    <cfRule type="cellIs" dxfId="145" priority="97" stopIfTrue="1" operator="equal">
      <formula>1</formula>
    </cfRule>
  </conditionalFormatting>
  <conditionalFormatting sqref="F3:F70 BA3:BD70 BA72:BD3261 F3323:F3350 BA3323:BD3350 F3611:F3629 BA3611:BD3629">
    <cfRule type="cellIs" dxfId="144" priority="100" stopIfTrue="1" operator="equal">
      <formula>3</formula>
    </cfRule>
    <cfRule type="cellIs" dxfId="143" priority="99" stopIfTrue="1" operator="equal">
      <formula>1</formula>
    </cfRule>
  </conditionalFormatting>
  <conditionalFormatting sqref="F72:F113">
    <cfRule type="cellIs" dxfId="142" priority="63" stopIfTrue="1" operator="equal">
      <formula>1</formula>
    </cfRule>
    <cfRule type="cellIs" dxfId="141" priority="64" stopIfTrue="1" operator="equal">
      <formula>3</formula>
    </cfRule>
  </conditionalFormatting>
  <conditionalFormatting sqref="F115:F1244">
    <cfRule type="cellIs" dxfId="140" priority="76" stopIfTrue="1" operator="equal">
      <formula>3</formula>
    </cfRule>
  </conditionalFormatting>
  <conditionalFormatting sqref="F3263:F3304">
    <cfRule type="cellIs" dxfId="139" priority="23" stopIfTrue="1" operator="equal">
      <formula>3</formula>
    </cfRule>
  </conditionalFormatting>
  <conditionalFormatting sqref="F3263:F3318">
    <cfRule type="cellIs" dxfId="138" priority="11" stopIfTrue="1" operator="equal">
      <formula>1</formula>
    </cfRule>
  </conditionalFormatting>
  <conditionalFormatting sqref="F3319:F3321 F115:F3261">
    <cfRule type="cellIs" dxfId="137" priority="75" stopIfTrue="1" operator="equal">
      <formula>1</formula>
    </cfRule>
  </conditionalFormatting>
  <conditionalFormatting sqref="G1:G3258 G3306:G3318">
    <cfRule type="expression" dxfId="136" priority="53" stopIfTrue="1">
      <formula>IF(AND(G1&gt;0,D1=1),1,0)</formula>
    </cfRule>
    <cfRule type="expression" dxfId="135" priority="54" stopIfTrue="1">
      <formula>IF(AND(G1&gt;0,E1=1),1,0)</formula>
    </cfRule>
    <cfRule type="expression" dxfId="134" priority="55" stopIfTrue="1">
      <formula>IF(AND(G1&gt;0,F1=1),1,0)</formula>
    </cfRule>
  </conditionalFormatting>
  <conditionalFormatting sqref="G3259:G3261 G3305 G3319">
    <cfRule type="expression" dxfId="133" priority="107" stopIfTrue="1">
      <formula>IF(AND(G3259&gt;0,F3259=1),1,0)</formula>
    </cfRule>
    <cfRule type="expression" dxfId="132" priority="106" stopIfTrue="1">
      <formula>IF(AND(G3259&gt;0,#REF!=1),1,0)</formula>
    </cfRule>
    <cfRule type="expression" dxfId="131" priority="105" stopIfTrue="1">
      <formula>IF(AND(G3259&gt;0,#REF!=1),1,0)</formula>
    </cfRule>
  </conditionalFormatting>
  <conditionalFormatting sqref="G3262:G3304">
    <cfRule type="expression" dxfId="130" priority="15" stopIfTrue="1">
      <formula>IF(AND(G3262&gt;0,E3262=1),1,0)</formula>
    </cfRule>
    <cfRule type="expression" dxfId="129" priority="14" stopIfTrue="1">
      <formula>IF(AND(G3262&gt;0,D3262=1),1,0)</formula>
    </cfRule>
    <cfRule type="expression" dxfId="128" priority="16" stopIfTrue="1">
      <formula>IF(AND(G3262&gt;0,F3262=1),1,0)</formula>
    </cfRule>
  </conditionalFormatting>
  <conditionalFormatting sqref="H1:H3258 H3306:H3318">
    <cfRule type="expression" dxfId="127" priority="56" stopIfTrue="1">
      <formula>IF(AND(G1&gt;0,D1=1),1,0)</formula>
    </cfRule>
    <cfRule type="expression" dxfId="126" priority="57" stopIfTrue="1">
      <formula>IF(AND(G1&gt;0,E1=1),1,0)</formula>
    </cfRule>
    <cfRule type="expression" dxfId="125" priority="58" stopIfTrue="1">
      <formula>IF(AND(G1&gt;0,F1=1),1,0)</formula>
    </cfRule>
  </conditionalFormatting>
  <conditionalFormatting sqref="H3259:H3261 H3305 H3319">
    <cfRule type="expression" dxfId="124" priority="110" stopIfTrue="1">
      <formula>IF(AND(G3259&gt;0,#REF!=1),1,0)</formula>
    </cfRule>
    <cfRule type="expression" dxfId="123" priority="108" stopIfTrue="1">
      <formula>IF(AND(G3259&gt;0,#REF!=1),1,0)</formula>
    </cfRule>
    <cfRule type="expression" dxfId="122" priority="109" stopIfTrue="1">
      <formula>IF(AND(G3259&gt;0,#REF!=1),1,0)</formula>
    </cfRule>
  </conditionalFormatting>
  <conditionalFormatting sqref="H3262:H3304">
    <cfRule type="expression" dxfId="121" priority="17" stopIfTrue="1">
      <formula>IF(AND(G3262&gt;0,D3262=1),1,0)</formula>
    </cfRule>
    <cfRule type="expression" dxfId="120" priority="19" stopIfTrue="1">
      <formula>IF(AND(G3262&gt;0,F3262=1),1,0)</formula>
    </cfRule>
    <cfRule type="expression" dxfId="119" priority="18" stopIfTrue="1">
      <formula>IF(AND(G3262&gt;0,E3262=1),1,0)</formula>
    </cfRule>
  </conditionalFormatting>
  <conditionalFormatting sqref="H3320:H65346">
    <cfRule type="expression" dxfId="118" priority="104" stopIfTrue="1">
      <formula>IF(#REF!=1,1,0)</formula>
    </cfRule>
    <cfRule type="expression" dxfId="117" priority="103" stopIfTrue="1">
      <formula>IF(#REF!=1,1,0)</formula>
    </cfRule>
  </conditionalFormatting>
  <conditionalFormatting sqref="BA3263:BD3321">
    <cfRule type="cellIs" dxfId="116" priority="12" stopIfTrue="1" operator="equal">
      <formula>1</formula>
    </cfRule>
    <cfRule type="cellIs" dxfId="115" priority="13" stopIfTrue="1" operator="equal">
      <formula>3</formula>
    </cfRule>
  </conditionalFormatting>
  <conditionalFormatting sqref="DB1907:DH1969 DL2335:DN2402">
    <cfRule type="cellIs" dxfId="114" priority="28" operator="notEqual">
      <formula>0</formula>
    </cfRule>
  </conditionalFormatting>
  <hyperlinks>
    <hyperlink ref="CG645" r:id="rId1" xr:uid="{E5FC0B48-F5D5-7A4D-8CE9-409CD284480F}"/>
    <hyperlink ref="CG640" r:id="rId2" xr:uid="{405FB148-8F19-2845-84FC-D2C8D1E9A0BA}"/>
    <hyperlink ref="CG646" r:id="rId3" xr:uid="{B11BF684-2362-C443-A2AC-C0DA6EFE50B8}"/>
    <hyperlink ref="CG649" r:id="rId4" xr:uid="{B62F4315-D3EE-AF41-A493-8586C9AC33E3}"/>
    <hyperlink ref="CG654" r:id="rId5" xr:uid="{4AE9F6C0-94BA-114A-865F-0898363533E7}"/>
    <hyperlink ref="CG657" r:id="rId6" xr:uid="{118A8CB1-9982-3B4A-8B86-CE045C3A34E3}"/>
    <hyperlink ref="CG687" r:id="rId7" xr:uid="{ED6D9856-268E-A74B-A5DC-9DBC06ACFB3B}"/>
    <hyperlink ref="CG692" r:id="rId8" xr:uid="{85932DA3-778C-F341-BF1C-1D255186A27A}"/>
    <hyperlink ref="CG697" r:id="rId9" xr:uid="{FEE79FCB-B837-6643-A0C2-D5F72349F432}"/>
    <hyperlink ref="CG704" r:id="rId10" xr:uid="{0533985A-F9F5-B646-99E5-E6115928292C}"/>
    <hyperlink ref="CG712" r:id="rId11" xr:uid="{6E46BDEF-1DE7-2B44-AA8E-F8486864DFF0}"/>
    <hyperlink ref="CG721" r:id="rId12" xr:uid="{33A3D9CB-A84D-D84F-8240-300DF5239538}"/>
    <hyperlink ref="CG724" r:id="rId13" xr:uid="{A5CCA545-9916-9941-BFAD-C35CA1856D71}"/>
  </hyperlinks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4"/>
  <legacy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CV1657"/>
  <sheetViews>
    <sheetView workbookViewId="0">
      <pane xSplit="1" ySplit="1" topLeftCell="B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G1685" sqref="G1685"/>
    </sheetView>
  </sheetViews>
  <sheetFormatPr baseColWidth="10" defaultColWidth="11.42578125" defaultRowHeight="14" customHeight="1" outlineLevelRow="1" x14ac:dyDescent="0.2"/>
  <cols>
    <col min="1" max="1" width="16.28515625" customWidth="1"/>
    <col min="2" max="2" width="2.42578125" style="37" customWidth="1"/>
    <col min="3" max="3" width="10.7109375" style="37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6" customWidth="1"/>
    <col min="18" max="36" width="8.7109375" style="6" customWidth="1"/>
    <col min="37" max="52" width="8.7109375" customWidth="1"/>
    <col min="53" max="53" width="18.140625" customWidth="1"/>
    <col min="54" max="54" width="14.28515625" customWidth="1"/>
    <col min="55" max="55" width="3" bestFit="1" customWidth="1"/>
    <col min="57" max="57" width="3" style="60" bestFit="1" customWidth="1"/>
    <col min="58" max="58" width="4" style="62" bestFit="1" customWidth="1"/>
    <col min="59" max="59" width="4.140625" style="62" bestFit="1" customWidth="1"/>
    <col min="60" max="61" width="7.140625" style="66" customWidth="1"/>
    <col min="62" max="62" width="6" style="66" bestFit="1" customWidth="1"/>
    <col min="63" max="63" width="6" style="66" customWidth="1"/>
    <col min="65" max="66" width="8" bestFit="1" customWidth="1"/>
    <col min="67" max="68" width="6.7109375" style="1" customWidth="1"/>
    <col min="69" max="69" width="5.5703125" style="1" bestFit="1" customWidth="1"/>
    <col min="70" max="71" width="5.7109375" customWidth="1"/>
  </cols>
  <sheetData>
    <row r="1" spans="1:86" ht="14" customHeight="1" x14ac:dyDescent="0.2">
      <c r="A1" s="37" t="s">
        <v>1447</v>
      </c>
      <c r="C1" s="74" t="s">
        <v>2325</v>
      </c>
      <c r="D1" s="15" t="str">
        <f>LEFT(N1)</f>
        <v>H</v>
      </c>
      <c r="E1" s="13" t="str">
        <f>LEFT(O1)</f>
        <v>T</v>
      </c>
      <c r="F1" s="14" t="str">
        <f>LEFT(P1)</f>
        <v>K</v>
      </c>
      <c r="G1" s="18" t="s">
        <v>1841</v>
      </c>
      <c r="H1" s="2" t="s">
        <v>303</v>
      </c>
      <c r="I1" s="9"/>
      <c r="J1" s="10" t="str">
        <f>County!J1</f>
        <v>harris %</v>
      </c>
      <c r="K1" s="8" t="str">
        <f>County!K1</f>
        <v>trump %</v>
      </c>
      <c r="L1" s="9" t="str">
        <f>County!L1</f>
        <v>kennedy %</v>
      </c>
      <c r="M1" t="str">
        <f>County!M1</f>
        <v>other %</v>
      </c>
      <c r="N1" s="10" t="s">
        <v>1159</v>
      </c>
      <c r="O1" s="8" t="s">
        <v>3164</v>
      </c>
      <c r="P1" s="38" t="s">
        <v>3795</v>
      </c>
      <c r="Q1" s="38" t="s">
        <v>2999</v>
      </c>
      <c r="R1" s="38" t="s">
        <v>3796</v>
      </c>
      <c r="S1" s="38" t="s">
        <v>678</v>
      </c>
      <c r="T1" s="38" t="s">
        <v>3841</v>
      </c>
      <c r="U1" s="38" t="s">
        <v>3797</v>
      </c>
      <c r="V1" s="38" t="s">
        <v>3798</v>
      </c>
      <c r="W1" s="38" t="s">
        <v>2871</v>
      </c>
      <c r="X1" s="38" t="s">
        <v>3799</v>
      </c>
      <c r="Y1" s="38" t="s">
        <v>3800</v>
      </c>
      <c r="Z1" s="38" t="s">
        <v>3801</v>
      </c>
      <c r="AA1" s="38" t="s">
        <v>3802</v>
      </c>
      <c r="AB1" s="38" t="s">
        <v>3803</v>
      </c>
      <c r="AC1" s="6" t="s">
        <v>3804</v>
      </c>
      <c r="AD1" s="6" t="s">
        <v>2544</v>
      </c>
      <c r="AE1" s="6" t="s">
        <v>3805</v>
      </c>
      <c r="AF1" s="6" t="s">
        <v>326</v>
      </c>
      <c r="AG1" s="6" t="s">
        <v>3806</v>
      </c>
      <c r="AH1" s="6" t="s">
        <v>3807</v>
      </c>
      <c r="AI1" s="6" t="s">
        <v>3808</v>
      </c>
      <c r="AJ1" s="6" t="s">
        <v>3724</v>
      </c>
      <c r="AK1" t="s">
        <v>3810</v>
      </c>
      <c r="AL1" t="s">
        <v>1646</v>
      </c>
      <c r="AM1" t="s">
        <v>702</v>
      </c>
      <c r="AN1">
        <f>County!AN1</f>
        <v>0</v>
      </c>
      <c r="AO1">
        <f>County!AO1</f>
        <v>0</v>
      </c>
      <c r="AP1">
        <f>County!AP1</f>
        <v>0</v>
      </c>
      <c r="AQ1">
        <f>County!AQ1</f>
        <v>0</v>
      </c>
      <c r="AR1">
        <f>County!AR1</f>
        <v>0</v>
      </c>
      <c r="AS1">
        <f>County!AS1</f>
        <v>0</v>
      </c>
      <c r="AT1">
        <f>County!AT1</f>
        <v>0</v>
      </c>
      <c r="AU1">
        <f>County!AU1</f>
        <v>0</v>
      </c>
      <c r="AV1">
        <f>County!AV1</f>
        <v>0</v>
      </c>
      <c r="AW1">
        <f>County!AW1</f>
        <v>0</v>
      </c>
      <c r="AX1" s="1">
        <f>County!AX1</f>
        <v>0</v>
      </c>
      <c r="AY1" s="1">
        <f>County!AY1</f>
        <v>0</v>
      </c>
      <c r="BA1" t="s">
        <v>1447</v>
      </c>
      <c r="BB1" t="s">
        <v>3083</v>
      </c>
      <c r="BC1" t="s">
        <v>370</v>
      </c>
      <c r="BE1" s="65" t="s">
        <v>3011</v>
      </c>
      <c r="BF1" s="62" t="s">
        <v>2771</v>
      </c>
      <c r="BG1" s="62" t="s">
        <v>2762</v>
      </c>
      <c r="BH1" s="66" t="s">
        <v>2946</v>
      </c>
      <c r="BI1" s="72" t="s">
        <v>3753</v>
      </c>
      <c r="BJ1" s="66" t="s">
        <v>606</v>
      </c>
      <c r="BK1" s="43" t="s">
        <v>4024</v>
      </c>
      <c r="BL1" s="3" t="s">
        <v>1635</v>
      </c>
      <c r="BM1" s="3" t="s">
        <v>1636</v>
      </c>
      <c r="BN1" s="43" t="s">
        <v>3898</v>
      </c>
      <c r="BO1" s="1" t="s">
        <v>148</v>
      </c>
      <c r="BP1" s="1" t="s">
        <v>510</v>
      </c>
      <c r="BQ1" s="1" t="s">
        <v>2976</v>
      </c>
      <c r="BT1" s="3"/>
      <c r="BU1" s="3"/>
      <c r="BV1" s="3"/>
      <c r="CA1" t="s">
        <v>3158</v>
      </c>
      <c r="CB1" t="s">
        <v>3150</v>
      </c>
      <c r="CD1" s="1" t="s">
        <v>3159</v>
      </c>
    </row>
    <row r="2" spans="1:86" ht="14" customHeight="1" x14ac:dyDescent="0.2">
      <c r="A2" s="6"/>
      <c r="B2" s="6"/>
      <c r="C2" s="1"/>
      <c r="D2" s="3"/>
      <c r="E2" s="3"/>
      <c r="F2" s="3"/>
      <c r="G2" s="1"/>
      <c r="I2" s="9"/>
      <c r="J2" s="2"/>
      <c r="K2" s="2"/>
      <c r="L2" s="2"/>
      <c r="M2" s="2"/>
      <c r="N2" s="38">
        <v>5</v>
      </c>
      <c r="O2" s="38">
        <v>6</v>
      </c>
      <c r="P2" s="38">
        <v>7</v>
      </c>
      <c r="Q2" s="38">
        <v>8</v>
      </c>
      <c r="R2" s="38">
        <v>9</v>
      </c>
      <c r="S2" s="38">
        <v>10</v>
      </c>
      <c r="T2" s="38">
        <v>11</v>
      </c>
      <c r="U2" s="38">
        <v>12</v>
      </c>
      <c r="V2" s="38">
        <v>13</v>
      </c>
      <c r="W2" s="38">
        <v>14</v>
      </c>
      <c r="X2" s="38">
        <v>15</v>
      </c>
      <c r="Y2" s="38">
        <v>16</v>
      </c>
      <c r="Z2" s="38">
        <v>17</v>
      </c>
      <c r="AA2" s="38">
        <v>18</v>
      </c>
      <c r="AB2" s="38">
        <v>19</v>
      </c>
      <c r="AC2" s="38">
        <v>20</v>
      </c>
      <c r="AD2" s="38">
        <v>21</v>
      </c>
      <c r="AE2" s="38">
        <v>22</v>
      </c>
      <c r="AF2" s="38">
        <v>23</v>
      </c>
      <c r="AG2" s="38">
        <v>24</v>
      </c>
      <c r="AH2" s="38">
        <v>25</v>
      </c>
      <c r="AI2" s="38">
        <v>26</v>
      </c>
      <c r="AJ2" s="38">
        <v>27</v>
      </c>
      <c r="AK2" s="38">
        <v>28</v>
      </c>
      <c r="AL2" s="38">
        <v>29</v>
      </c>
      <c r="AM2" s="38">
        <v>30</v>
      </c>
      <c r="AU2" s="38"/>
      <c r="BK2"/>
      <c r="CD2" s="38" t="s">
        <v>3727</v>
      </c>
      <c r="CE2" s="38" t="s">
        <v>3728</v>
      </c>
      <c r="CF2" s="38" t="s">
        <v>3729</v>
      </c>
      <c r="CG2" s="38" t="s">
        <v>3730</v>
      </c>
      <c r="CH2" s="38" t="s">
        <v>3731</v>
      </c>
    </row>
    <row r="3" spans="1:86" ht="14" hidden="1" customHeight="1" outlineLevel="1" x14ac:dyDescent="0.2">
      <c r="A3" t="s">
        <v>753</v>
      </c>
      <c r="B3" s="6" t="s">
        <v>1459</v>
      </c>
      <c r="C3" s="1">
        <f t="shared" ref="C3:C34" si="0">SUM(N3:AY3)</f>
        <v>2094</v>
      </c>
      <c r="D3" s="3">
        <f>IF(N3&gt;0, RANK(N3,(N3:P3,Q3:AE3)),0)</f>
        <v>2</v>
      </c>
      <c r="E3" s="3">
        <f>IF(O3&gt;0,RANK(O3,(N3:P3,Q3:AE3)),0)</f>
        <v>1</v>
      </c>
      <c r="F3" s="3">
        <f t="shared" ref="F3:F34" si="1">IF(P3&gt;0,RANK(P3,(N3:AE3)),0)</f>
        <v>3</v>
      </c>
      <c r="G3" s="1">
        <f t="shared" ref="G3:G34" si="2">IF(C3&gt;0,MAX(N3:P3)-LARGE(N3:P3,2),0)</f>
        <v>3</v>
      </c>
      <c r="H3" s="2">
        <f t="shared" ref="H3:H34" si="3">IF(C3&gt;0,G3/C3,0)</f>
        <v>1.4326647564469914E-3</v>
      </c>
      <c r="I3" s="4"/>
      <c r="J3" s="2">
        <f t="shared" ref="J3:J34" si="4">IF(C3=0,"-",N3/C3)</f>
        <v>0.49283667621776506</v>
      </c>
      <c r="K3" s="2">
        <f t="shared" ref="K3:K34" si="5">IF(C3=0,"-",O3/C3)</f>
        <v>0.49426934097421205</v>
      </c>
      <c r="L3" s="2">
        <f t="shared" ref="L3:L34" si="6">IF(C3=0,"-",P3/C3)</f>
        <v>5.7306590257879654E-3</v>
      </c>
      <c r="M3" s="2">
        <f t="shared" ref="M3:M34" si="7">IF(C3=0,"-",(1-J3-K3-L3))</f>
        <v>7.1633237822349314E-3</v>
      </c>
      <c r="N3" s="38">
        <v>1032</v>
      </c>
      <c r="O3" s="38">
        <v>1035</v>
      </c>
      <c r="P3" s="38">
        <v>12</v>
      </c>
      <c r="Q3" s="38">
        <v>6</v>
      </c>
      <c r="R3" s="38">
        <v>9</v>
      </c>
      <c r="S3" s="38"/>
      <c r="T3" s="38">
        <v>0</v>
      </c>
      <c r="U3" s="38">
        <v>0</v>
      </c>
      <c r="V3" s="38"/>
      <c r="W3" s="38">
        <v>0</v>
      </c>
      <c r="X3" s="38">
        <v>0</v>
      </c>
      <c r="Y3" s="38"/>
      <c r="Z3" s="38">
        <v>0</v>
      </c>
      <c r="AA3" s="38"/>
      <c r="AB3" s="38"/>
      <c r="AJ3" s="38"/>
      <c r="AU3" s="38"/>
      <c r="BA3" t="str">
        <f t="shared" ref="BA3:BA34" si="8">A3</f>
        <v>Andover</v>
      </c>
      <c r="BB3" t="s">
        <v>66</v>
      </c>
      <c r="BC3" s="6">
        <v>2</v>
      </c>
      <c r="BE3" s="60">
        <v>9</v>
      </c>
      <c r="BF3" s="62">
        <v>13</v>
      </c>
      <c r="BG3" s="62">
        <v>5</v>
      </c>
      <c r="BH3" s="66">
        <v>1080</v>
      </c>
      <c r="BI3" s="66">
        <v>1080</v>
      </c>
      <c r="BJ3" s="66">
        <f t="shared" ref="BJ3:BJ34" si="9">BE3*1000+BF3</f>
        <v>9013</v>
      </c>
      <c r="BK3" s="66">
        <v>9110</v>
      </c>
      <c r="BL3" t="s">
        <v>1447</v>
      </c>
      <c r="BM3" s="69">
        <f t="shared" ref="BM3:BM34" si="10">BE3*100000+BH3</f>
        <v>901080</v>
      </c>
      <c r="BN3" s="69">
        <f t="shared" ref="BN3:BN34" si="11">BE3*100000+BI3</f>
        <v>901080</v>
      </c>
      <c r="BW3" s="2"/>
      <c r="CD3" s="38"/>
      <c r="CE3" s="38"/>
      <c r="CF3" s="38"/>
      <c r="CG3" s="38"/>
      <c r="CH3" s="38"/>
    </row>
    <row r="4" spans="1:86" ht="14" hidden="1" customHeight="1" outlineLevel="1" x14ac:dyDescent="0.2">
      <c r="A4" t="s">
        <v>2668</v>
      </c>
      <c r="B4" s="6" t="s">
        <v>1459</v>
      </c>
      <c r="C4" s="1">
        <f t="shared" si="0"/>
        <v>7811</v>
      </c>
      <c r="D4" s="3">
        <f>IF(N4&gt;0, RANK(N4,(N4:P4,Q4:AE4)),0)</f>
        <v>1</v>
      </c>
      <c r="E4" s="3">
        <f>IF(O4&gt;0,RANK(O4,(N4:P4,Q4:AE4)),0)</f>
        <v>2</v>
      </c>
      <c r="F4" s="3">
        <f t="shared" si="1"/>
        <v>4</v>
      </c>
      <c r="G4" s="1">
        <f t="shared" si="2"/>
        <v>22</v>
      </c>
      <c r="H4" s="2">
        <f t="shared" si="3"/>
        <v>2.816540775828959E-3</v>
      </c>
      <c r="I4" s="4"/>
      <c r="J4" s="2">
        <f t="shared" si="4"/>
        <v>0.49417488157726286</v>
      </c>
      <c r="K4" s="2">
        <f t="shared" si="5"/>
        <v>0.49135834080143387</v>
      </c>
      <c r="L4" s="2">
        <f t="shared" si="6"/>
        <v>4.3528357444629368E-3</v>
      </c>
      <c r="M4" s="2">
        <f t="shared" si="7"/>
        <v>1.0113941876840336E-2</v>
      </c>
      <c r="N4" s="38">
        <v>3860</v>
      </c>
      <c r="O4" s="38">
        <v>3838</v>
      </c>
      <c r="P4" s="38">
        <v>34</v>
      </c>
      <c r="Q4" s="38">
        <v>19</v>
      </c>
      <c r="R4" s="38">
        <v>59</v>
      </c>
      <c r="S4" s="38"/>
      <c r="T4" s="38">
        <v>1</v>
      </c>
      <c r="U4" s="38">
        <v>0</v>
      </c>
      <c r="V4" s="38"/>
      <c r="W4" s="38">
        <v>0</v>
      </c>
      <c r="X4" s="38">
        <v>0</v>
      </c>
      <c r="Y4" s="38"/>
      <c r="Z4" s="38">
        <v>0</v>
      </c>
      <c r="AA4" s="38"/>
      <c r="AB4" s="38"/>
      <c r="AJ4" s="38"/>
      <c r="AU4" s="38"/>
      <c r="BA4" t="str">
        <f t="shared" si="8"/>
        <v>Ansonia</v>
      </c>
      <c r="BB4" t="s">
        <v>2743</v>
      </c>
      <c r="BC4" s="6">
        <v>3</v>
      </c>
      <c r="BE4" s="60">
        <v>9</v>
      </c>
      <c r="BF4" s="62">
        <v>9</v>
      </c>
      <c r="BG4" s="62">
        <v>5</v>
      </c>
      <c r="BH4" s="66">
        <v>1220</v>
      </c>
      <c r="BI4" s="66">
        <v>1220</v>
      </c>
      <c r="BJ4" s="66">
        <f t="shared" si="9"/>
        <v>9009</v>
      </c>
      <c r="BK4" s="66">
        <v>9140</v>
      </c>
      <c r="BL4" t="s">
        <v>1447</v>
      </c>
      <c r="BM4" s="69">
        <f t="shared" si="10"/>
        <v>901220</v>
      </c>
      <c r="BN4" s="69">
        <f t="shared" si="11"/>
        <v>901220</v>
      </c>
      <c r="BW4" s="2"/>
      <c r="CD4" s="38"/>
      <c r="CE4" s="38"/>
      <c r="CF4" s="38"/>
      <c r="CG4" s="38"/>
      <c r="CH4" s="38"/>
    </row>
    <row r="5" spans="1:86" ht="14" hidden="1" customHeight="1" outlineLevel="1" x14ac:dyDescent="0.2">
      <c r="A5" t="s">
        <v>1169</v>
      </c>
      <c r="B5" s="6" t="s">
        <v>1459</v>
      </c>
      <c r="C5" s="1">
        <f t="shared" si="0"/>
        <v>2532</v>
      </c>
      <c r="D5" s="3">
        <f>IF(N5&gt;0, RANK(N5,(N5:P5,Q5:AE5)),0)</f>
        <v>1</v>
      </c>
      <c r="E5" s="3">
        <f>IF(O5&gt;0,RANK(O5,(N5:P5,Q5:AE5)),0)</f>
        <v>2</v>
      </c>
      <c r="F5" s="3">
        <f t="shared" si="1"/>
        <v>5</v>
      </c>
      <c r="G5" s="1">
        <f t="shared" si="2"/>
        <v>122</v>
      </c>
      <c r="H5" s="2">
        <f t="shared" si="3"/>
        <v>4.8183254344391788E-2</v>
      </c>
      <c r="I5" s="4"/>
      <c r="J5" s="2">
        <f t="shared" si="4"/>
        <v>0.51500789889415477</v>
      </c>
      <c r="K5" s="2">
        <f t="shared" si="5"/>
        <v>0.46682464454976302</v>
      </c>
      <c r="L5" s="2">
        <f t="shared" si="6"/>
        <v>5.1342812006319113E-3</v>
      </c>
      <c r="M5" s="2">
        <f t="shared" si="7"/>
        <v>1.3033175355450295E-2</v>
      </c>
      <c r="N5" s="38">
        <v>1304</v>
      </c>
      <c r="O5" s="38">
        <v>1182</v>
      </c>
      <c r="P5" s="38">
        <v>13</v>
      </c>
      <c r="Q5" s="38">
        <v>15</v>
      </c>
      <c r="R5" s="38">
        <v>18</v>
      </c>
      <c r="S5" s="38"/>
      <c r="T5" s="38">
        <v>0</v>
      </c>
      <c r="U5" s="38">
        <v>0</v>
      </c>
      <c r="V5" s="38"/>
      <c r="W5" s="38">
        <v>0</v>
      </c>
      <c r="X5" s="38">
        <v>0</v>
      </c>
      <c r="Y5" s="38"/>
      <c r="Z5" s="38">
        <v>0</v>
      </c>
      <c r="AA5" s="38"/>
      <c r="AB5" s="38"/>
      <c r="AJ5" s="38"/>
      <c r="AU5" s="38"/>
      <c r="BA5" t="str">
        <f t="shared" si="8"/>
        <v>Ashford</v>
      </c>
      <c r="BB5" t="s">
        <v>2090</v>
      </c>
      <c r="BC5" s="6">
        <v>2</v>
      </c>
      <c r="BE5" s="60">
        <v>9</v>
      </c>
      <c r="BF5" s="62">
        <v>15</v>
      </c>
      <c r="BG5" s="62">
        <v>5</v>
      </c>
      <c r="BH5" s="66">
        <v>1430</v>
      </c>
      <c r="BI5" s="66">
        <v>1430</v>
      </c>
      <c r="BJ5" s="66">
        <f t="shared" si="9"/>
        <v>9015</v>
      </c>
      <c r="BK5" s="66">
        <v>9150</v>
      </c>
      <c r="BL5" t="s">
        <v>1447</v>
      </c>
      <c r="BM5" s="69">
        <f t="shared" si="10"/>
        <v>901430</v>
      </c>
      <c r="BN5" s="69">
        <f t="shared" si="11"/>
        <v>901430</v>
      </c>
      <c r="BW5" s="2"/>
      <c r="CD5" s="38"/>
      <c r="CE5" s="38"/>
      <c r="CF5" s="38"/>
      <c r="CG5" s="38"/>
      <c r="CH5" s="38"/>
    </row>
    <row r="6" spans="1:86" ht="14" hidden="1" customHeight="1" outlineLevel="1" x14ac:dyDescent="0.2">
      <c r="A6" t="s">
        <v>241</v>
      </c>
      <c r="B6" s="6" t="s">
        <v>1459</v>
      </c>
      <c r="C6" s="1">
        <f t="shared" si="0"/>
        <v>11616</v>
      </c>
      <c r="D6" s="3">
        <f>IF(N6&gt;0, RANK(N6,(N6:P6,Q6:AE6)),0)</f>
        <v>1</v>
      </c>
      <c r="E6" s="3">
        <f>IF(O6&gt;0,RANK(O6,(N6:P6,Q6:AE6)),0)</f>
        <v>2</v>
      </c>
      <c r="F6" s="3">
        <f t="shared" si="1"/>
        <v>5</v>
      </c>
      <c r="G6" s="1">
        <f t="shared" si="2"/>
        <v>2630</v>
      </c>
      <c r="H6" s="2">
        <f t="shared" si="3"/>
        <v>0.22641184573002754</v>
      </c>
      <c r="I6" s="4"/>
      <c r="J6" s="2">
        <f t="shared" si="4"/>
        <v>0.60365013774104681</v>
      </c>
      <c r="K6" s="2">
        <f t="shared" si="5"/>
        <v>0.37723829201101927</v>
      </c>
      <c r="L6" s="2">
        <f t="shared" si="6"/>
        <v>3.9600550964187329E-3</v>
      </c>
      <c r="M6" s="2">
        <f t="shared" si="7"/>
        <v>1.5151515151515185E-2</v>
      </c>
      <c r="N6" s="38">
        <v>7012</v>
      </c>
      <c r="O6" s="38">
        <v>4382</v>
      </c>
      <c r="P6" s="38">
        <v>46</v>
      </c>
      <c r="Q6" s="38">
        <v>59</v>
      </c>
      <c r="R6" s="38">
        <v>109</v>
      </c>
      <c r="S6" s="38"/>
      <c r="T6" s="38">
        <v>4</v>
      </c>
      <c r="U6" s="38">
        <v>2</v>
      </c>
      <c r="V6" s="38"/>
      <c r="W6" s="38">
        <v>0</v>
      </c>
      <c r="X6" s="38">
        <v>2</v>
      </c>
      <c r="Y6" s="38"/>
      <c r="Z6" s="38">
        <v>0</v>
      </c>
      <c r="AA6" s="38"/>
      <c r="AB6" s="38"/>
      <c r="AJ6" s="38"/>
      <c r="AU6" s="38"/>
      <c r="BA6" t="str">
        <f t="shared" si="8"/>
        <v>Avon</v>
      </c>
      <c r="BB6" t="s">
        <v>1704</v>
      </c>
      <c r="BC6" s="6">
        <v>5</v>
      </c>
      <c r="BE6" s="60">
        <v>9</v>
      </c>
      <c r="BF6" s="62">
        <v>3</v>
      </c>
      <c r="BG6" s="62">
        <v>5</v>
      </c>
      <c r="BH6" s="66">
        <v>2060</v>
      </c>
      <c r="BI6" s="66">
        <v>2060</v>
      </c>
      <c r="BJ6" s="66">
        <f t="shared" si="9"/>
        <v>9003</v>
      </c>
      <c r="BK6" s="66">
        <v>9110</v>
      </c>
      <c r="BL6" t="s">
        <v>1447</v>
      </c>
      <c r="BM6" s="69">
        <f t="shared" si="10"/>
        <v>902060</v>
      </c>
      <c r="BN6" s="69">
        <f t="shared" si="11"/>
        <v>902060</v>
      </c>
      <c r="BW6" s="2"/>
      <c r="CD6" s="38"/>
      <c r="CE6" s="38"/>
      <c r="CF6" s="38"/>
      <c r="CG6" s="38"/>
      <c r="CH6" s="38"/>
    </row>
    <row r="7" spans="1:86" ht="14" hidden="1" customHeight="1" outlineLevel="1" x14ac:dyDescent="0.2">
      <c r="A7" t="s">
        <v>1640</v>
      </c>
      <c r="B7" s="6" t="s">
        <v>1459</v>
      </c>
      <c r="C7" s="1">
        <f t="shared" si="0"/>
        <v>2409</v>
      </c>
      <c r="D7" s="3">
        <f>IF(N7&gt;0, RANK(N7,(N7:P7,Q7:AE7)),0)</f>
        <v>2</v>
      </c>
      <c r="E7" s="3">
        <f>IF(O7&gt;0,RANK(O7,(N7:P7,Q7:AE7)),0)</f>
        <v>1</v>
      </c>
      <c r="F7" s="3">
        <f t="shared" si="1"/>
        <v>4</v>
      </c>
      <c r="G7" s="1">
        <f t="shared" si="2"/>
        <v>112</v>
      </c>
      <c r="H7" s="2">
        <f t="shared" si="3"/>
        <v>4.6492320464923208E-2</v>
      </c>
      <c r="I7" s="4"/>
      <c r="J7" s="2">
        <f t="shared" si="4"/>
        <v>0.46782897467828977</v>
      </c>
      <c r="K7" s="2">
        <f t="shared" si="5"/>
        <v>0.5143212951432129</v>
      </c>
      <c r="L7" s="2">
        <f t="shared" si="6"/>
        <v>5.811540058115401E-3</v>
      </c>
      <c r="M7" s="2">
        <f t="shared" si="7"/>
        <v>1.2038190120381934E-2</v>
      </c>
      <c r="N7" s="38">
        <v>1127</v>
      </c>
      <c r="O7" s="38">
        <v>1239</v>
      </c>
      <c r="P7" s="38">
        <v>14</v>
      </c>
      <c r="Q7" s="38">
        <v>14</v>
      </c>
      <c r="R7" s="38">
        <v>15</v>
      </c>
      <c r="S7" s="38"/>
      <c r="T7" s="38">
        <v>0</v>
      </c>
      <c r="U7" s="38">
        <v>0</v>
      </c>
      <c r="V7" s="38"/>
      <c r="W7" s="38">
        <v>0</v>
      </c>
      <c r="X7" s="38">
        <v>0</v>
      </c>
      <c r="Y7" s="38"/>
      <c r="Z7" s="38">
        <v>0</v>
      </c>
      <c r="AA7" s="38"/>
      <c r="AB7" s="38"/>
      <c r="AJ7" s="38"/>
      <c r="AU7" s="38"/>
      <c r="BA7" t="str">
        <f t="shared" si="8"/>
        <v>Barkhamsted</v>
      </c>
      <c r="BB7" t="s">
        <v>1252</v>
      </c>
      <c r="BC7" s="6">
        <v>1</v>
      </c>
      <c r="BE7" s="60">
        <v>9</v>
      </c>
      <c r="BF7" s="62">
        <v>5</v>
      </c>
      <c r="BG7" s="62">
        <v>5</v>
      </c>
      <c r="BH7" s="66">
        <v>2760</v>
      </c>
      <c r="BI7" s="66">
        <v>2760</v>
      </c>
      <c r="BJ7" s="66">
        <f t="shared" si="9"/>
        <v>9005</v>
      </c>
      <c r="BK7" s="66">
        <v>9160</v>
      </c>
      <c r="BL7" t="s">
        <v>1447</v>
      </c>
      <c r="BM7" s="69">
        <f t="shared" si="10"/>
        <v>902760</v>
      </c>
      <c r="BN7" s="69">
        <f t="shared" si="11"/>
        <v>902760</v>
      </c>
      <c r="BW7" s="2"/>
      <c r="CD7" s="38"/>
      <c r="CE7" s="38"/>
      <c r="CF7" s="38"/>
      <c r="CG7" s="38"/>
      <c r="CH7" s="38"/>
    </row>
    <row r="8" spans="1:86" ht="14" hidden="1" customHeight="1" outlineLevel="1" x14ac:dyDescent="0.2">
      <c r="A8" t="s">
        <v>2462</v>
      </c>
      <c r="B8" s="6" t="s">
        <v>1459</v>
      </c>
      <c r="C8" s="1">
        <f t="shared" si="0"/>
        <v>3761</v>
      </c>
      <c r="D8" s="3">
        <f>IF(N8&gt;0, RANK(N8,(N8:P8,Q8:AE8)),0)</f>
        <v>2</v>
      </c>
      <c r="E8" s="3">
        <f>IF(O8&gt;0,RANK(O8,(N8:P8,Q8:AE8)),0)</f>
        <v>1</v>
      </c>
      <c r="F8" s="3">
        <f t="shared" si="1"/>
        <v>3</v>
      </c>
      <c r="G8" s="1">
        <f t="shared" si="2"/>
        <v>636</v>
      </c>
      <c r="H8" s="2">
        <f t="shared" si="3"/>
        <v>0.16910396171231057</v>
      </c>
      <c r="I8" s="4"/>
      <c r="J8" s="2">
        <f t="shared" si="4"/>
        <v>0.40760436054240895</v>
      </c>
      <c r="K8" s="2">
        <f t="shared" si="5"/>
        <v>0.57670832225471946</v>
      </c>
      <c r="L8" s="2">
        <f t="shared" si="6"/>
        <v>6.3812815740494546E-3</v>
      </c>
      <c r="M8" s="2">
        <f t="shared" si="7"/>
        <v>9.3060356288221877E-3</v>
      </c>
      <c r="N8" s="38">
        <v>1533</v>
      </c>
      <c r="O8" s="38">
        <v>2169</v>
      </c>
      <c r="P8" s="38">
        <v>24</v>
      </c>
      <c r="Q8" s="38">
        <v>19</v>
      </c>
      <c r="R8" s="38">
        <v>15</v>
      </c>
      <c r="S8" s="38"/>
      <c r="T8" s="38">
        <v>1</v>
      </c>
      <c r="U8" s="38">
        <v>0</v>
      </c>
      <c r="V8" s="38"/>
      <c r="W8" s="38">
        <v>0</v>
      </c>
      <c r="X8" s="38">
        <v>0</v>
      </c>
      <c r="Y8" s="38"/>
      <c r="Z8" s="38">
        <v>0</v>
      </c>
      <c r="AA8" s="38"/>
      <c r="AB8" s="38"/>
      <c r="AJ8" s="38"/>
      <c r="AU8" s="38"/>
      <c r="BA8" t="str">
        <f t="shared" si="8"/>
        <v>Beacon Falls</v>
      </c>
      <c r="BB8" t="s">
        <v>2743</v>
      </c>
      <c r="BC8" s="6">
        <v>3</v>
      </c>
      <c r="BE8" s="60">
        <v>9</v>
      </c>
      <c r="BF8" s="62">
        <v>9</v>
      </c>
      <c r="BG8" s="62">
        <v>10</v>
      </c>
      <c r="BH8" s="66">
        <v>3250</v>
      </c>
      <c r="BI8" s="66">
        <v>3250</v>
      </c>
      <c r="BJ8" s="66">
        <f t="shared" si="9"/>
        <v>9009</v>
      </c>
      <c r="BK8" s="66">
        <v>9140</v>
      </c>
      <c r="BL8" t="s">
        <v>1447</v>
      </c>
      <c r="BM8" s="69">
        <f t="shared" si="10"/>
        <v>903250</v>
      </c>
      <c r="BN8" s="69">
        <f t="shared" si="11"/>
        <v>903250</v>
      </c>
      <c r="BW8" s="2"/>
      <c r="CD8" s="38"/>
      <c r="CE8" s="38"/>
      <c r="CF8" s="38"/>
      <c r="CG8" s="38"/>
      <c r="CH8" s="38"/>
    </row>
    <row r="9" spans="1:86" ht="14" hidden="1" customHeight="1" outlineLevel="1" x14ac:dyDescent="0.2">
      <c r="A9" t="s">
        <v>358</v>
      </c>
      <c r="B9" s="6" t="s">
        <v>1459</v>
      </c>
      <c r="C9" s="1">
        <f t="shared" si="0"/>
        <v>12470</v>
      </c>
      <c r="D9" s="3">
        <f>IF(N9&gt;0, RANK(N9,(N9:P9,Q9:AE9)),0)</f>
        <v>2</v>
      </c>
      <c r="E9" s="3">
        <f>IF(O9&gt;0,RANK(O9,(N9:P9,Q9:AE9)),0)</f>
        <v>1</v>
      </c>
      <c r="F9" s="3">
        <f t="shared" si="1"/>
        <v>4</v>
      </c>
      <c r="G9" s="1">
        <f t="shared" si="2"/>
        <v>1142</v>
      </c>
      <c r="H9" s="2">
        <f t="shared" si="3"/>
        <v>9.1579791499599036E-2</v>
      </c>
      <c r="I9" s="4"/>
      <c r="J9" s="2">
        <f t="shared" si="4"/>
        <v>0.44578989574979949</v>
      </c>
      <c r="K9" s="2">
        <f t="shared" si="5"/>
        <v>0.5373696872493986</v>
      </c>
      <c r="L9" s="2">
        <f t="shared" si="6"/>
        <v>5.8540497193263832E-3</v>
      </c>
      <c r="M9" s="2">
        <f t="shared" si="7"/>
        <v>1.0986367281475583E-2</v>
      </c>
      <c r="N9" s="38">
        <v>5559</v>
      </c>
      <c r="O9" s="38">
        <v>6701</v>
      </c>
      <c r="P9" s="38">
        <v>73</v>
      </c>
      <c r="Q9" s="38">
        <v>46</v>
      </c>
      <c r="R9" s="38">
        <v>88</v>
      </c>
      <c r="S9" s="38"/>
      <c r="T9" s="38">
        <v>2</v>
      </c>
      <c r="U9" s="38">
        <v>1</v>
      </c>
      <c r="V9" s="38"/>
      <c r="W9" s="38">
        <v>0</v>
      </c>
      <c r="X9" s="38">
        <v>0</v>
      </c>
      <c r="Y9" s="38"/>
      <c r="Z9" s="38">
        <v>0</v>
      </c>
      <c r="AA9" s="38"/>
      <c r="AB9" s="38"/>
      <c r="AJ9" s="38"/>
      <c r="AU9" s="38"/>
      <c r="BA9" t="str">
        <f t="shared" si="8"/>
        <v>Berlin</v>
      </c>
      <c r="BB9" t="s">
        <v>1704</v>
      </c>
      <c r="BC9" s="6">
        <v>1</v>
      </c>
      <c r="BE9" s="60">
        <v>9</v>
      </c>
      <c r="BF9" s="62">
        <v>3</v>
      </c>
      <c r="BG9" s="62">
        <v>10</v>
      </c>
      <c r="BH9" s="66">
        <v>4300</v>
      </c>
      <c r="BI9" s="66">
        <v>4300</v>
      </c>
      <c r="BJ9" s="66">
        <f t="shared" si="9"/>
        <v>9003</v>
      </c>
      <c r="BK9" s="66">
        <v>9110</v>
      </c>
      <c r="BL9" t="s">
        <v>1447</v>
      </c>
      <c r="BM9" s="69">
        <f t="shared" si="10"/>
        <v>904300</v>
      </c>
      <c r="BN9" s="69">
        <f t="shared" si="11"/>
        <v>904300</v>
      </c>
      <c r="BW9" s="2"/>
      <c r="CD9" s="38"/>
      <c r="CE9" s="38"/>
      <c r="CF9" s="38"/>
      <c r="CG9" s="38"/>
      <c r="CH9" s="38"/>
    </row>
    <row r="10" spans="1:86" ht="14" hidden="1" customHeight="1" outlineLevel="1" x14ac:dyDescent="0.2">
      <c r="A10" t="s">
        <v>2164</v>
      </c>
      <c r="B10" s="6" t="s">
        <v>1459</v>
      </c>
      <c r="C10" s="1">
        <f t="shared" si="0"/>
        <v>3553</v>
      </c>
      <c r="D10" s="3">
        <f>IF(N10&gt;0, RANK(N10,(N10:P10,Q10:AE10)),0)</f>
        <v>1</v>
      </c>
      <c r="E10" s="3">
        <f>IF(O10&gt;0,RANK(O10,(N10:P10,Q10:AE10)),0)</f>
        <v>2</v>
      </c>
      <c r="F10" s="3">
        <f t="shared" si="1"/>
        <v>4</v>
      </c>
      <c r="G10" s="1">
        <f t="shared" si="2"/>
        <v>100</v>
      </c>
      <c r="H10" s="2">
        <f t="shared" si="3"/>
        <v>2.8145229383619477E-2</v>
      </c>
      <c r="I10" s="4"/>
      <c r="J10" s="2">
        <f t="shared" si="4"/>
        <v>0.50323670137911625</v>
      </c>
      <c r="K10" s="2">
        <f t="shared" si="5"/>
        <v>0.47509147199549678</v>
      </c>
      <c r="L10" s="2">
        <f t="shared" si="6"/>
        <v>5.9104981705600905E-3</v>
      </c>
      <c r="M10" s="2">
        <f t="shared" si="7"/>
        <v>1.5761328454826879E-2</v>
      </c>
      <c r="N10" s="38">
        <v>1788</v>
      </c>
      <c r="O10" s="38">
        <v>1688</v>
      </c>
      <c r="P10" s="38">
        <v>21</v>
      </c>
      <c r="Q10" s="38">
        <v>18</v>
      </c>
      <c r="R10" s="38">
        <v>37</v>
      </c>
      <c r="S10" s="38"/>
      <c r="T10" s="38">
        <v>0</v>
      </c>
      <c r="U10" s="38">
        <v>0</v>
      </c>
      <c r="V10" s="38"/>
      <c r="W10" s="38">
        <v>0</v>
      </c>
      <c r="X10" s="38">
        <v>1</v>
      </c>
      <c r="Y10" s="38"/>
      <c r="Z10" s="38">
        <v>0</v>
      </c>
      <c r="AA10" s="38"/>
      <c r="AB10" s="38"/>
      <c r="AJ10" s="38"/>
      <c r="AU10" s="38"/>
      <c r="BA10" t="str">
        <f t="shared" si="8"/>
        <v>Bethany</v>
      </c>
      <c r="BB10" t="s">
        <v>2743</v>
      </c>
      <c r="BC10" s="6">
        <v>3</v>
      </c>
      <c r="BE10" s="60">
        <v>9</v>
      </c>
      <c r="BF10" s="62">
        <v>9</v>
      </c>
      <c r="BG10" s="62">
        <v>15</v>
      </c>
      <c r="BH10" s="66">
        <v>4580</v>
      </c>
      <c r="BI10" s="66">
        <v>4580</v>
      </c>
      <c r="BJ10" s="66">
        <f t="shared" si="9"/>
        <v>9009</v>
      </c>
      <c r="BK10" s="66">
        <v>9170</v>
      </c>
      <c r="BL10" t="s">
        <v>1447</v>
      </c>
      <c r="BM10" s="69">
        <f t="shared" si="10"/>
        <v>904580</v>
      </c>
      <c r="BN10" s="69">
        <f t="shared" si="11"/>
        <v>904580</v>
      </c>
      <c r="BW10" s="2"/>
      <c r="CD10" s="38"/>
      <c r="CE10" s="38"/>
      <c r="CF10" s="38"/>
      <c r="CG10" s="38"/>
      <c r="CH10" s="38"/>
    </row>
    <row r="11" spans="1:86" ht="14" hidden="1" customHeight="1" outlineLevel="1" x14ac:dyDescent="0.2">
      <c r="A11" t="s">
        <v>359</v>
      </c>
      <c r="B11" s="6" t="s">
        <v>1459</v>
      </c>
      <c r="C11" s="1">
        <f t="shared" si="0"/>
        <v>11111</v>
      </c>
      <c r="D11" s="3">
        <f>IF(N11&gt;0, RANK(N11,(N11:P11,Q11:AE11)),0)</f>
        <v>1</v>
      </c>
      <c r="E11" s="3">
        <f>IF(O11&gt;0,RANK(O11,(N11:P11,Q11:AE11)),0)</f>
        <v>2</v>
      </c>
      <c r="F11" s="3">
        <f t="shared" si="1"/>
        <v>4</v>
      </c>
      <c r="G11" s="1">
        <f t="shared" si="2"/>
        <v>1027</v>
      </c>
      <c r="H11" s="2">
        <f t="shared" si="3"/>
        <v>9.2430924309243087E-2</v>
      </c>
      <c r="I11" s="4"/>
      <c r="J11" s="2">
        <f t="shared" si="4"/>
        <v>0.53793537935379354</v>
      </c>
      <c r="K11" s="2">
        <f t="shared" si="5"/>
        <v>0.44550445504455044</v>
      </c>
      <c r="L11" s="2">
        <f t="shared" si="6"/>
        <v>5.1300513005130052E-3</v>
      </c>
      <c r="M11" s="2">
        <f t="shared" si="7"/>
        <v>1.1430114301143013E-2</v>
      </c>
      <c r="N11" s="38">
        <v>5977</v>
      </c>
      <c r="O11" s="38">
        <v>4950</v>
      </c>
      <c r="P11" s="38">
        <v>57</v>
      </c>
      <c r="Q11" s="38">
        <v>44</v>
      </c>
      <c r="R11" s="38">
        <v>76</v>
      </c>
      <c r="S11" s="38"/>
      <c r="T11" s="38">
        <v>2</v>
      </c>
      <c r="U11" s="38">
        <v>1</v>
      </c>
      <c r="V11" s="38"/>
      <c r="W11" s="38">
        <v>0</v>
      </c>
      <c r="X11" s="38">
        <v>4</v>
      </c>
      <c r="Y11" s="38"/>
      <c r="Z11" s="38">
        <v>0</v>
      </c>
      <c r="AA11" s="38"/>
      <c r="AB11" s="38"/>
      <c r="AJ11" s="38"/>
      <c r="AU11" s="38"/>
      <c r="BA11" t="str">
        <f t="shared" si="8"/>
        <v>Bethel</v>
      </c>
      <c r="BB11" t="s">
        <v>276</v>
      </c>
      <c r="BC11" s="6">
        <v>5</v>
      </c>
      <c r="BE11" s="60">
        <v>9</v>
      </c>
      <c r="BF11" s="62">
        <v>1</v>
      </c>
      <c r="BG11" s="62">
        <v>5</v>
      </c>
      <c r="BH11" s="66">
        <v>4720</v>
      </c>
      <c r="BI11" s="66">
        <v>4720</v>
      </c>
      <c r="BJ11" s="66">
        <f t="shared" si="9"/>
        <v>9001</v>
      </c>
      <c r="BK11" s="66">
        <v>9190</v>
      </c>
      <c r="BL11" t="s">
        <v>1447</v>
      </c>
      <c r="BM11" s="69">
        <f t="shared" si="10"/>
        <v>904720</v>
      </c>
      <c r="BN11" s="69">
        <f t="shared" si="11"/>
        <v>904720</v>
      </c>
      <c r="BW11" s="2"/>
      <c r="CD11" s="38"/>
      <c r="CE11" s="38"/>
      <c r="CF11" s="38"/>
      <c r="CG11" s="38"/>
      <c r="CH11" s="38"/>
    </row>
    <row r="12" spans="1:86" ht="14" hidden="1" customHeight="1" outlineLevel="1" x14ac:dyDescent="0.2">
      <c r="A12" t="s">
        <v>2505</v>
      </c>
      <c r="B12" s="6" t="s">
        <v>1459</v>
      </c>
      <c r="C12" s="1">
        <f t="shared" si="0"/>
        <v>2372</v>
      </c>
      <c r="D12" s="3">
        <f>IF(N12&gt;0, RANK(N12,(N12:P12,Q12:AE12)),0)</f>
        <v>2</v>
      </c>
      <c r="E12" s="3">
        <f>IF(O12&gt;0,RANK(O12,(N12:P12,Q12:AE12)),0)</f>
        <v>1</v>
      </c>
      <c r="F12" s="3">
        <f t="shared" si="1"/>
        <v>4</v>
      </c>
      <c r="G12" s="1">
        <f t="shared" si="2"/>
        <v>527</v>
      </c>
      <c r="H12" s="2">
        <f t="shared" si="3"/>
        <v>0.22217537942664417</v>
      </c>
      <c r="I12" s="4"/>
      <c r="J12" s="2">
        <f t="shared" si="4"/>
        <v>0.38322091062394603</v>
      </c>
      <c r="K12" s="2">
        <f t="shared" si="5"/>
        <v>0.60539629005059026</v>
      </c>
      <c r="L12" s="2">
        <f t="shared" si="6"/>
        <v>2.1079258010118043E-3</v>
      </c>
      <c r="M12" s="2">
        <f t="shared" si="7"/>
        <v>9.2748735244519067E-3</v>
      </c>
      <c r="N12" s="38">
        <v>909</v>
      </c>
      <c r="O12" s="38">
        <v>1436</v>
      </c>
      <c r="P12" s="38">
        <v>5</v>
      </c>
      <c r="Q12" s="38">
        <v>5</v>
      </c>
      <c r="R12" s="38">
        <v>16</v>
      </c>
      <c r="S12" s="38"/>
      <c r="T12" s="38">
        <v>1</v>
      </c>
      <c r="U12" s="38">
        <v>0</v>
      </c>
      <c r="V12" s="38"/>
      <c r="W12" s="38">
        <v>0</v>
      </c>
      <c r="X12" s="38">
        <v>0</v>
      </c>
      <c r="Y12" s="38"/>
      <c r="Z12" s="38">
        <v>0</v>
      </c>
      <c r="AA12" s="38"/>
      <c r="AB12" s="38"/>
      <c r="AJ12" s="38"/>
      <c r="AU12" s="38"/>
      <c r="BA12" t="str">
        <f t="shared" si="8"/>
        <v>Bethlehem</v>
      </c>
      <c r="BB12" t="s">
        <v>1252</v>
      </c>
      <c r="BC12" s="6">
        <v>5</v>
      </c>
      <c r="BE12" s="60">
        <v>9</v>
      </c>
      <c r="BF12" s="62">
        <v>5</v>
      </c>
      <c r="BG12" s="62">
        <v>10</v>
      </c>
      <c r="BH12" s="66">
        <v>4930</v>
      </c>
      <c r="BI12" s="66">
        <v>4930</v>
      </c>
      <c r="BJ12" s="66">
        <f t="shared" si="9"/>
        <v>9005</v>
      </c>
      <c r="BK12" s="66">
        <v>9140</v>
      </c>
      <c r="BL12" t="s">
        <v>1447</v>
      </c>
      <c r="BM12" s="69">
        <f t="shared" si="10"/>
        <v>904930</v>
      </c>
      <c r="BN12" s="69">
        <f t="shared" si="11"/>
        <v>904930</v>
      </c>
      <c r="BW12" s="2"/>
      <c r="CD12" s="38"/>
      <c r="CE12" s="38"/>
      <c r="CF12" s="38"/>
      <c r="CG12" s="38"/>
      <c r="CH12" s="38"/>
    </row>
    <row r="13" spans="1:86" ht="14" hidden="1" customHeight="1" outlineLevel="1" x14ac:dyDescent="0.2">
      <c r="A13" t="s">
        <v>53</v>
      </c>
      <c r="B13" s="6" t="s">
        <v>1459</v>
      </c>
      <c r="C13" s="1">
        <f t="shared" si="0"/>
        <v>12217</v>
      </c>
      <c r="D13" s="3">
        <f>IF(N13&gt;0, RANK(N13,(N13:P13,Q13:AE13)),0)</f>
        <v>1</v>
      </c>
      <c r="E13" s="3">
        <f>IF(O13&gt;0,RANK(O13,(N13:P13,Q13:AE13)),0)</f>
        <v>2</v>
      </c>
      <c r="F13" s="3">
        <f t="shared" si="1"/>
        <v>4</v>
      </c>
      <c r="G13" s="1">
        <f t="shared" si="2"/>
        <v>8383</v>
      </c>
      <c r="H13" s="2">
        <f t="shared" si="3"/>
        <v>0.68617500204632886</v>
      </c>
      <c r="I13" s="4"/>
      <c r="J13" s="2">
        <f t="shared" si="4"/>
        <v>0.83793075223049851</v>
      </c>
      <c r="K13" s="2">
        <f t="shared" si="5"/>
        <v>0.15175575018416959</v>
      </c>
      <c r="L13" s="2">
        <f t="shared" si="6"/>
        <v>2.7830072849308342E-3</v>
      </c>
      <c r="M13" s="2">
        <f t="shared" si="7"/>
        <v>7.5304903004010642E-3</v>
      </c>
      <c r="N13" s="38">
        <v>10237</v>
      </c>
      <c r="O13" s="38">
        <v>1854</v>
      </c>
      <c r="P13" s="38">
        <v>34</v>
      </c>
      <c r="Q13" s="38">
        <v>25</v>
      </c>
      <c r="R13" s="38">
        <v>67</v>
      </c>
      <c r="S13" s="38"/>
      <c r="T13" s="38">
        <v>0</v>
      </c>
      <c r="U13" s="38">
        <v>0</v>
      </c>
      <c r="V13" s="38"/>
      <c r="W13" s="38">
        <v>0</v>
      </c>
      <c r="X13" s="38">
        <v>0</v>
      </c>
      <c r="Y13" s="38"/>
      <c r="Z13" s="38">
        <v>0</v>
      </c>
      <c r="AA13" s="38"/>
      <c r="AB13" s="38"/>
      <c r="AJ13" s="38"/>
      <c r="AU13" s="38"/>
      <c r="BA13" t="str">
        <f t="shared" si="8"/>
        <v>Bloomfield</v>
      </c>
      <c r="BB13" t="s">
        <v>1704</v>
      </c>
      <c r="BC13" s="6">
        <v>1</v>
      </c>
      <c r="BE13" s="60">
        <v>9</v>
      </c>
      <c r="BF13" s="62">
        <v>3</v>
      </c>
      <c r="BG13" s="62">
        <v>15</v>
      </c>
      <c r="BH13" s="66">
        <v>5910</v>
      </c>
      <c r="BI13" s="66">
        <v>5910</v>
      </c>
      <c r="BJ13" s="66">
        <f t="shared" si="9"/>
        <v>9003</v>
      </c>
      <c r="BK13" s="66">
        <v>9110</v>
      </c>
      <c r="BL13" t="s">
        <v>1447</v>
      </c>
      <c r="BM13" s="69">
        <f t="shared" si="10"/>
        <v>905910</v>
      </c>
      <c r="BN13" s="69">
        <f t="shared" si="11"/>
        <v>905910</v>
      </c>
      <c r="BW13" s="2"/>
      <c r="CD13" s="38"/>
      <c r="CE13" s="38"/>
      <c r="CF13" s="38"/>
      <c r="CG13" s="38"/>
      <c r="CH13" s="38"/>
    </row>
    <row r="14" spans="1:86" ht="14" hidden="1" customHeight="1" outlineLevel="1" x14ac:dyDescent="0.2">
      <c r="A14" t="s">
        <v>54</v>
      </c>
      <c r="B14" s="6" t="s">
        <v>1459</v>
      </c>
      <c r="C14" s="1">
        <f t="shared" si="0"/>
        <v>3170</v>
      </c>
      <c r="D14" s="3">
        <f>IF(N14&gt;0, RANK(N14,(N14:P14,Q14:AE14)),0)</f>
        <v>1</v>
      </c>
      <c r="E14" s="3">
        <f>IF(O14&gt;0,RANK(O14,(N14:P14,Q14:AE14)),0)</f>
        <v>2</v>
      </c>
      <c r="F14" s="3">
        <f t="shared" si="1"/>
        <v>5</v>
      </c>
      <c r="G14" s="1">
        <f t="shared" si="2"/>
        <v>190</v>
      </c>
      <c r="H14" s="2">
        <f t="shared" si="3"/>
        <v>5.993690851735016E-2</v>
      </c>
      <c r="I14" s="4"/>
      <c r="J14" s="2">
        <f t="shared" si="4"/>
        <v>0.52018927444794949</v>
      </c>
      <c r="K14" s="2">
        <f t="shared" si="5"/>
        <v>0.46025236593059937</v>
      </c>
      <c r="L14" s="2">
        <f t="shared" si="6"/>
        <v>5.0473186119873821E-3</v>
      </c>
      <c r="M14" s="2">
        <f t="shared" si="7"/>
        <v>1.4511041009463755E-2</v>
      </c>
      <c r="N14" s="38">
        <v>1649</v>
      </c>
      <c r="O14" s="38">
        <v>1459</v>
      </c>
      <c r="P14" s="38">
        <v>16</v>
      </c>
      <c r="Q14" s="38">
        <v>21</v>
      </c>
      <c r="R14" s="38">
        <v>22</v>
      </c>
      <c r="S14" s="38"/>
      <c r="T14" s="38">
        <v>3</v>
      </c>
      <c r="U14" s="38">
        <v>0</v>
      </c>
      <c r="V14" s="38"/>
      <c r="W14" s="38">
        <v>0</v>
      </c>
      <c r="X14" s="38">
        <v>0</v>
      </c>
      <c r="Y14" s="38"/>
      <c r="Z14" s="38">
        <v>0</v>
      </c>
      <c r="AA14" s="38"/>
      <c r="AB14" s="38"/>
      <c r="AJ14" s="38"/>
      <c r="AU14" s="38"/>
      <c r="BA14" t="str">
        <f t="shared" si="8"/>
        <v>Bolton</v>
      </c>
      <c r="BB14" t="s">
        <v>66</v>
      </c>
      <c r="BC14" s="6">
        <v>2</v>
      </c>
      <c r="BE14" s="60">
        <v>9</v>
      </c>
      <c r="BF14" s="62">
        <v>13</v>
      </c>
      <c r="BG14" s="62">
        <v>10</v>
      </c>
      <c r="BH14" s="66">
        <v>6260</v>
      </c>
      <c r="BI14" s="66">
        <v>6260</v>
      </c>
      <c r="BJ14" s="66">
        <f t="shared" si="9"/>
        <v>9013</v>
      </c>
      <c r="BK14" s="66">
        <v>9110</v>
      </c>
      <c r="BL14" t="s">
        <v>1447</v>
      </c>
      <c r="BM14" s="69">
        <f t="shared" si="10"/>
        <v>906260</v>
      </c>
      <c r="BN14" s="69">
        <f t="shared" si="11"/>
        <v>906260</v>
      </c>
      <c r="BW14" s="2"/>
      <c r="CD14" s="38"/>
      <c r="CE14" s="38"/>
      <c r="CF14" s="38"/>
      <c r="CG14" s="38"/>
      <c r="CH14" s="38"/>
    </row>
    <row r="15" spans="1:86" ht="14" hidden="1" customHeight="1" outlineLevel="1" x14ac:dyDescent="0.2">
      <c r="A15" t="s">
        <v>1985</v>
      </c>
      <c r="B15" s="6" t="s">
        <v>1459</v>
      </c>
      <c r="C15" s="1">
        <f t="shared" si="0"/>
        <v>1595</v>
      </c>
      <c r="D15" s="3">
        <f>IF(N15&gt;0, RANK(N15,(N15:P15,Q15:AE15)),0)</f>
        <v>2</v>
      </c>
      <c r="E15" s="3">
        <f>IF(O15&gt;0,RANK(O15,(N15:P15,Q15:AE15)),0)</f>
        <v>1</v>
      </c>
      <c r="F15" s="3">
        <f t="shared" si="1"/>
        <v>5</v>
      </c>
      <c r="G15" s="1">
        <f t="shared" si="2"/>
        <v>200</v>
      </c>
      <c r="H15" s="2">
        <f t="shared" si="3"/>
        <v>0.12539184952978055</v>
      </c>
      <c r="I15" s="4"/>
      <c r="J15" s="2">
        <f t="shared" si="4"/>
        <v>0.42946708463949845</v>
      </c>
      <c r="K15" s="2">
        <f t="shared" si="5"/>
        <v>0.55485893416927901</v>
      </c>
      <c r="L15" s="2">
        <f t="shared" si="6"/>
        <v>3.761755485893417E-3</v>
      </c>
      <c r="M15" s="2">
        <f t="shared" si="7"/>
        <v>1.1912225705329123E-2</v>
      </c>
      <c r="N15" s="38">
        <v>685</v>
      </c>
      <c r="O15" s="38">
        <v>885</v>
      </c>
      <c r="P15" s="38">
        <v>6</v>
      </c>
      <c r="Q15" s="38">
        <v>12</v>
      </c>
      <c r="R15" s="38">
        <v>7</v>
      </c>
      <c r="S15" s="38"/>
      <c r="T15" s="38">
        <v>0</v>
      </c>
      <c r="U15" s="38">
        <v>0</v>
      </c>
      <c r="V15" s="38"/>
      <c r="W15" s="38">
        <v>0</v>
      </c>
      <c r="X15" s="38">
        <v>0</v>
      </c>
      <c r="Y15" s="38"/>
      <c r="Z15" s="38">
        <v>0</v>
      </c>
      <c r="AA15" s="38"/>
      <c r="AB15" s="38"/>
      <c r="AJ15" s="38"/>
      <c r="AU15" s="38"/>
      <c r="BA15" t="str">
        <f t="shared" si="8"/>
        <v>Bozrah</v>
      </c>
      <c r="BB15" t="s">
        <v>127</v>
      </c>
      <c r="BC15" s="6">
        <v>2</v>
      </c>
      <c r="BE15" s="60">
        <v>9</v>
      </c>
      <c r="BF15" s="62">
        <v>11</v>
      </c>
      <c r="BG15" s="62">
        <v>5</v>
      </c>
      <c r="BH15" s="66">
        <v>6820</v>
      </c>
      <c r="BI15" s="66">
        <v>6820</v>
      </c>
      <c r="BJ15" s="66">
        <f t="shared" si="9"/>
        <v>9011</v>
      </c>
      <c r="BK15" s="66">
        <v>9180</v>
      </c>
      <c r="BL15" t="s">
        <v>1447</v>
      </c>
      <c r="BM15" s="69">
        <f t="shared" si="10"/>
        <v>906820</v>
      </c>
      <c r="BN15" s="69">
        <f t="shared" si="11"/>
        <v>906820</v>
      </c>
      <c r="BW15" s="2"/>
      <c r="CD15" s="38"/>
      <c r="CE15" s="38"/>
      <c r="CF15" s="38"/>
      <c r="CG15" s="38"/>
      <c r="CH15" s="38"/>
    </row>
    <row r="16" spans="1:86" ht="14" hidden="1" customHeight="1" outlineLevel="1" x14ac:dyDescent="0.2">
      <c r="A16" t="s">
        <v>1363</v>
      </c>
      <c r="B16" s="6" t="s">
        <v>1459</v>
      </c>
      <c r="C16" s="1">
        <f t="shared" si="0"/>
        <v>17431</v>
      </c>
      <c r="D16" s="3">
        <f>IF(N16&gt;0, RANK(N16,(N16:P16,Q16:AE16)),0)</f>
        <v>1</v>
      </c>
      <c r="E16" s="3">
        <f>IF(O16&gt;0,RANK(O16,(N16:P16,Q16:AE16)),0)</f>
        <v>2</v>
      </c>
      <c r="F16" s="3">
        <f t="shared" si="1"/>
        <v>5</v>
      </c>
      <c r="G16" s="1">
        <f t="shared" si="2"/>
        <v>2647</v>
      </c>
      <c r="H16" s="2">
        <f t="shared" si="3"/>
        <v>0.15185588893350926</v>
      </c>
      <c r="I16" s="4"/>
      <c r="J16" s="2">
        <f t="shared" si="4"/>
        <v>0.56783890769319034</v>
      </c>
      <c r="K16" s="2">
        <f t="shared" si="5"/>
        <v>0.41598301875968102</v>
      </c>
      <c r="L16" s="2">
        <f t="shared" si="6"/>
        <v>4.2453100797429869E-3</v>
      </c>
      <c r="M16" s="2">
        <f t="shared" si="7"/>
        <v>1.1932763467385648E-2</v>
      </c>
      <c r="N16" s="38">
        <v>9898</v>
      </c>
      <c r="O16" s="38">
        <v>7251</v>
      </c>
      <c r="P16" s="38">
        <v>74</v>
      </c>
      <c r="Q16" s="38">
        <v>78</v>
      </c>
      <c r="R16" s="38">
        <v>124</v>
      </c>
      <c r="S16" s="38"/>
      <c r="T16" s="38">
        <v>1</v>
      </c>
      <c r="U16" s="38">
        <v>2</v>
      </c>
      <c r="V16" s="38"/>
      <c r="W16" s="38">
        <v>0</v>
      </c>
      <c r="X16" s="38">
        <v>3</v>
      </c>
      <c r="Y16" s="38"/>
      <c r="Z16" s="38">
        <v>0</v>
      </c>
      <c r="AA16" s="38"/>
      <c r="AB16" s="38"/>
      <c r="AJ16" s="38"/>
      <c r="AU16" s="38"/>
      <c r="BA16" t="str">
        <f t="shared" si="8"/>
        <v>Branford</v>
      </c>
      <c r="BB16" t="s">
        <v>2743</v>
      </c>
      <c r="BC16" s="6">
        <v>3</v>
      </c>
      <c r="BE16" s="60">
        <v>9</v>
      </c>
      <c r="BF16" s="62">
        <v>9</v>
      </c>
      <c r="BG16" s="62">
        <v>20</v>
      </c>
      <c r="BH16" s="66">
        <v>7310</v>
      </c>
      <c r="BI16" s="66">
        <v>7310</v>
      </c>
      <c r="BJ16" s="66">
        <f t="shared" si="9"/>
        <v>9009</v>
      </c>
      <c r="BK16" s="66">
        <v>9170</v>
      </c>
      <c r="BL16" t="s">
        <v>1447</v>
      </c>
      <c r="BM16" s="69">
        <f t="shared" si="10"/>
        <v>907310</v>
      </c>
      <c r="BN16" s="69">
        <f t="shared" si="11"/>
        <v>907310</v>
      </c>
      <c r="BW16" s="2"/>
      <c r="CD16" s="38"/>
      <c r="CE16" s="38"/>
      <c r="CF16" s="38"/>
      <c r="CG16" s="38"/>
      <c r="CH16" s="38"/>
    </row>
    <row r="17" spans="1:86" ht="14" hidden="1" customHeight="1" outlineLevel="1" x14ac:dyDescent="0.2">
      <c r="A17" t="s">
        <v>3039</v>
      </c>
      <c r="B17" s="6" t="s">
        <v>1459</v>
      </c>
      <c r="C17" s="1">
        <f t="shared" si="0"/>
        <v>37122</v>
      </c>
      <c r="D17" s="3">
        <f>IF(N17&gt;0, RANK(N17,(N17:P17,Q17:AE17)),0)</f>
        <v>1</v>
      </c>
      <c r="E17" s="3">
        <f>IF(O17&gt;0,RANK(O17,(N17:P17,Q17:AE17)),0)</f>
        <v>2</v>
      </c>
      <c r="F17" s="3">
        <f t="shared" si="1"/>
        <v>4</v>
      </c>
      <c r="G17" s="1">
        <f t="shared" si="2"/>
        <v>17285</v>
      </c>
      <c r="H17" s="2">
        <f t="shared" si="3"/>
        <v>0.46562685200150855</v>
      </c>
      <c r="I17" s="4"/>
      <c r="J17" s="2">
        <f t="shared" si="4"/>
        <v>0.727115995905393</v>
      </c>
      <c r="K17" s="2">
        <f t="shared" si="5"/>
        <v>0.2614891439038845</v>
      </c>
      <c r="L17" s="2">
        <f t="shared" si="6"/>
        <v>3.0440170249447767E-3</v>
      </c>
      <c r="M17" s="2">
        <f t="shared" si="7"/>
        <v>8.3508431657777233E-3</v>
      </c>
      <c r="N17" s="38">
        <v>26992</v>
      </c>
      <c r="O17" s="38">
        <v>9707</v>
      </c>
      <c r="P17" s="38">
        <v>113</v>
      </c>
      <c r="Q17" s="38">
        <v>61</v>
      </c>
      <c r="R17" s="38">
        <v>247</v>
      </c>
      <c r="S17" s="38"/>
      <c r="T17" s="38">
        <v>1</v>
      </c>
      <c r="U17" s="38">
        <v>1</v>
      </c>
      <c r="V17" s="38"/>
      <c r="W17" s="38">
        <v>0</v>
      </c>
      <c r="X17" s="38">
        <v>0</v>
      </c>
      <c r="Y17" s="38"/>
      <c r="Z17" s="38">
        <v>0</v>
      </c>
      <c r="AA17" s="38"/>
      <c r="AB17" s="38"/>
      <c r="AJ17" s="38"/>
      <c r="AU17" s="38"/>
      <c r="BA17" t="str">
        <f t="shared" si="8"/>
        <v>Bridgeport</v>
      </c>
      <c r="BB17" t="s">
        <v>276</v>
      </c>
      <c r="BC17" s="6">
        <v>4</v>
      </c>
      <c r="BE17" s="60">
        <v>9</v>
      </c>
      <c r="BF17" s="62">
        <v>1</v>
      </c>
      <c r="BG17" s="62">
        <v>10</v>
      </c>
      <c r="BH17" s="66">
        <v>8070</v>
      </c>
      <c r="BI17" s="66">
        <v>8070</v>
      </c>
      <c r="BJ17" s="66">
        <f t="shared" si="9"/>
        <v>9001</v>
      </c>
      <c r="BK17" s="66">
        <v>9120</v>
      </c>
      <c r="BL17" t="s">
        <v>1447</v>
      </c>
      <c r="BM17" s="69">
        <f t="shared" si="10"/>
        <v>908070</v>
      </c>
      <c r="BN17" s="69">
        <f t="shared" si="11"/>
        <v>908070</v>
      </c>
      <c r="BW17" s="2"/>
      <c r="CD17" s="38"/>
      <c r="CE17" s="38"/>
      <c r="CF17" s="38"/>
      <c r="CG17" s="38"/>
      <c r="CH17" s="38"/>
    </row>
    <row r="18" spans="1:86" ht="14" hidden="1" customHeight="1" outlineLevel="1" x14ac:dyDescent="0.2">
      <c r="A18" t="s">
        <v>785</v>
      </c>
      <c r="B18" s="6" t="s">
        <v>1459</v>
      </c>
      <c r="C18" s="1">
        <f t="shared" si="0"/>
        <v>1175</v>
      </c>
      <c r="D18" s="3">
        <f>IF(N18&gt;0, RANK(N18,(N18:P18,Q18:AE18)),0)</f>
        <v>1</v>
      </c>
      <c r="E18" s="3">
        <f>IF(O18&gt;0,RANK(O18,(N18:P18,Q18:AE18)),0)</f>
        <v>2</v>
      </c>
      <c r="F18" s="3">
        <f t="shared" si="1"/>
        <v>3</v>
      </c>
      <c r="G18" s="1">
        <f t="shared" si="2"/>
        <v>59</v>
      </c>
      <c r="H18" s="2">
        <f t="shared" si="3"/>
        <v>5.0212765957446809E-2</v>
      </c>
      <c r="I18" s="4"/>
      <c r="J18" s="2">
        <f t="shared" si="4"/>
        <v>0.51659574468085101</v>
      </c>
      <c r="K18" s="2">
        <f t="shared" si="5"/>
        <v>0.46638297872340423</v>
      </c>
      <c r="L18" s="2">
        <f t="shared" si="6"/>
        <v>6.8085106382978723E-3</v>
      </c>
      <c r="M18" s="2">
        <f t="shared" si="7"/>
        <v>1.0212765957446888E-2</v>
      </c>
      <c r="N18" s="38">
        <v>607</v>
      </c>
      <c r="O18" s="38">
        <v>548</v>
      </c>
      <c r="P18" s="38">
        <v>8</v>
      </c>
      <c r="Q18" s="38">
        <v>3</v>
      </c>
      <c r="R18" s="38">
        <v>7</v>
      </c>
      <c r="S18" s="38"/>
      <c r="T18" s="38">
        <v>2</v>
      </c>
      <c r="U18" s="38">
        <v>0</v>
      </c>
      <c r="V18" s="38"/>
      <c r="W18" s="38">
        <v>0</v>
      </c>
      <c r="X18" s="38">
        <v>0</v>
      </c>
      <c r="Y18" s="38"/>
      <c r="Z18" s="38">
        <v>0</v>
      </c>
      <c r="AA18" s="38"/>
      <c r="AB18" s="38"/>
      <c r="AJ18" s="38"/>
      <c r="AU18" s="38"/>
      <c r="BA18" t="str">
        <f t="shared" si="8"/>
        <v>Bridgewater</v>
      </c>
      <c r="BB18" t="s">
        <v>1252</v>
      </c>
      <c r="BC18" s="6">
        <v>5</v>
      </c>
      <c r="BE18" s="60">
        <v>9</v>
      </c>
      <c r="BF18" s="62">
        <v>5</v>
      </c>
      <c r="BG18" s="62">
        <v>15</v>
      </c>
      <c r="BH18" s="66">
        <v>8210</v>
      </c>
      <c r="BI18" s="66">
        <v>8210</v>
      </c>
      <c r="BJ18" s="66">
        <f t="shared" si="9"/>
        <v>9005</v>
      </c>
      <c r="BK18" s="66">
        <v>9190</v>
      </c>
      <c r="BL18" t="s">
        <v>1447</v>
      </c>
      <c r="BM18" s="69">
        <f t="shared" si="10"/>
        <v>908210</v>
      </c>
      <c r="BN18" s="69">
        <f t="shared" si="11"/>
        <v>908210</v>
      </c>
      <c r="BW18" s="2"/>
      <c r="CD18" s="38"/>
      <c r="CE18" s="38"/>
      <c r="CF18" s="38"/>
      <c r="CG18" s="38"/>
      <c r="CH18" s="38"/>
    </row>
    <row r="19" spans="1:86" ht="14" hidden="1" customHeight="1" outlineLevel="1" x14ac:dyDescent="0.2">
      <c r="A19" t="s">
        <v>2173</v>
      </c>
      <c r="B19" s="6" t="s">
        <v>1459</v>
      </c>
      <c r="C19" s="1">
        <f t="shared" si="0"/>
        <v>28737</v>
      </c>
      <c r="D19" s="3">
        <f>IF(N19&gt;0, RANK(N19,(N19:P19,Q19:AE19)),0)</f>
        <v>2</v>
      </c>
      <c r="E19" s="3">
        <f>IF(O19&gt;0,RANK(O19,(N19:P19,Q19:AE19)),0)</f>
        <v>1</v>
      </c>
      <c r="F19" s="3">
        <f t="shared" si="1"/>
        <v>4</v>
      </c>
      <c r="G19" s="1">
        <f t="shared" si="2"/>
        <v>93</v>
      </c>
      <c r="H19" s="2">
        <f t="shared" si="3"/>
        <v>3.2362459546925568E-3</v>
      </c>
      <c r="I19" s="4"/>
      <c r="J19" s="2">
        <f t="shared" si="4"/>
        <v>0.49152660333368131</v>
      </c>
      <c r="K19" s="2">
        <f t="shared" si="5"/>
        <v>0.49476284928837388</v>
      </c>
      <c r="L19" s="2">
        <f t="shared" si="6"/>
        <v>4.2801962626578972E-3</v>
      </c>
      <c r="M19" s="2">
        <f t="shared" si="7"/>
        <v>9.4303511152868513E-3</v>
      </c>
      <c r="N19" s="38">
        <v>14125</v>
      </c>
      <c r="O19" s="38">
        <v>14218</v>
      </c>
      <c r="P19" s="38">
        <v>123</v>
      </c>
      <c r="Q19" s="38">
        <v>108</v>
      </c>
      <c r="R19" s="38">
        <v>144</v>
      </c>
      <c r="S19" s="38"/>
      <c r="T19" s="38">
        <v>3</v>
      </c>
      <c r="U19" s="38">
        <v>2</v>
      </c>
      <c r="V19" s="38"/>
      <c r="W19" s="38">
        <v>1</v>
      </c>
      <c r="X19" s="38">
        <v>3</v>
      </c>
      <c r="Y19" s="38"/>
      <c r="Z19" s="38">
        <v>10</v>
      </c>
      <c r="AA19" s="38"/>
      <c r="AB19" s="38"/>
      <c r="AJ19" s="38"/>
      <c r="AU19" s="38"/>
      <c r="BA19" t="str">
        <f t="shared" si="8"/>
        <v>Bristol</v>
      </c>
      <c r="BB19" t="s">
        <v>1704</v>
      </c>
      <c r="BC19" s="6">
        <v>1</v>
      </c>
      <c r="BE19" s="60">
        <v>9</v>
      </c>
      <c r="BF19" s="62">
        <v>3</v>
      </c>
      <c r="BG19" s="62">
        <v>20</v>
      </c>
      <c r="BH19" s="66">
        <v>8490</v>
      </c>
      <c r="BI19" s="66">
        <v>8490</v>
      </c>
      <c r="BJ19" s="66">
        <f t="shared" si="9"/>
        <v>9003</v>
      </c>
      <c r="BK19" s="66">
        <v>9140</v>
      </c>
      <c r="BL19" t="s">
        <v>1447</v>
      </c>
      <c r="BM19" s="69">
        <f t="shared" si="10"/>
        <v>908490</v>
      </c>
      <c r="BN19" s="69">
        <f t="shared" si="11"/>
        <v>908490</v>
      </c>
      <c r="BW19" s="2"/>
      <c r="CD19" s="38"/>
      <c r="CE19" s="38"/>
      <c r="CF19" s="38"/>
      <c r="CG19" s="38"/>
      <c r="CH19" s="38"/>
    </row>
    <row r="20" spans="1:86" ht="14" hidden="1" customHeight="1" outlineLevel="1" x14ac:dyDescent="0.2">
      <c r="A20" t="s">
        <v>894</v>
      </c>
      <c r="B20" s="6" t="s">
        <v>1459</v>
      </c>
      <c r="C20" s="1">
        <f t="shared" si="0"/>
        <v>10662</v>
      </c>
      <c r="D20" s="3">
        <f>IF(N20&gt;0, RANK(N20,(N20:P20,Q20:AE20)),0)</f>
        <v>2</v>
      </c>
      <c r="E20" s="3">
        <f>IF(O20&gt;0,RANK(O20,(N20:P20,Q20:AE20)),0)</f>
        <v>1</v>
      </c>
      <c r="F20" s="3">
        <f t="shared" si="1"/>
        <v>4</v>
      </c>
      <c r="G20" s="1">
        <f t="shared" si="2"/>
        <v>429</v>
      </c>
      <c r="H20" s="2">
        <f t="shared" si="3"/>
        <v>4.0236353404614518E-2</v>
      </c>
      <c r="I20" s="4"/>
      <c r="J20" s="2">
        <f t="shared" si="4"/>
        <v>0.47167510785968864</v>
      </c>
      <c r="K20" s="2">
        <f t="shared" si="5"/>
        <v>0.51191146126430309</v>
      </c>
      <c r="L20" s="2">
        <f t="shared" si="6"/>
        <v>4.9709247795910712E-3</v>
      </c>
      <c r="M20" s="2">
        <f t="shared" si="7"/>
        <v>1.1442506096417258E-2</v>
      </c>
      <c r="N20" s="38">
        <v>5029</v>
      </c>
      <c r="O20" s="38">
        <v>5458</v>
      </c>
      <c r="P20" s="38">
        <v>53</v>
      </c>
      <c r="Q20" s="38">
        <v>38</v>
      </c>
      <c r="R20" s="38">
        <v>83</v>
      </c>
      <c r="S20" s="38"/>
      <c r="T20" s="38">
        <v>0</v>
      </c>
      <c r="U20" s="38">
        <v>1</v>
      </c>
      <c r="V20" s="38"/>
      <c r="W20" s="38">
        <v>0</v>
      </c>
      <c r="X20" s="38">
        <v>0</v>
      </c>
      <c r="Y20" s="38"/>
      <c r="Z20" s="38">
        <v>0</v>
      </c>
      <c r="AA20" s="38"/>
      <c r="AB20" s="38"/>
      <c r="AJ20" s="38"/>
      <c r="AU20" s="38"/>
      <c r="BA20" t="str">
        <f t="shared" si="8"/>
        <v>Brookfield</v>
      </c>
      <c r="BB20" t="s">
        <v>276</v>
      </c>
      <c r="BC20" s="6">
        <v>5</v>
      </c>
      <c r="BE20" s="60">
        <v>9</v>
      </c>
      <c r="BF20" s="62">
        <v>1</v>
      </c>
      <c r="BG20" s="62">
        <v>15</v>
      </c>
      <c r="BH20" s="66">
        <v>8980</v>
      </c>
      <c r="BI20" s="66">
        <v>8980</v>
      </c>
      <c r="BJ20" s="66">
        <f t="shared" si="9"/>
        <v>9001</v>
      </c>
      <c r="BK20" s="66">
        <v>9190</v>
      </c>
      <c r="BL20" t="s">
        <v>1447</v>
      </c>
      <c r="BM20" s="69">
        <f t="shared" si="10"/>
        <v>908980</v>
      </c>
      <c r="BN20" s="69">
        <f t="shared" si="11"/>
        <v>908980</v>
      </c>
      <c r="BW20" s="2"/>
      <c r="CD20" s="38"/>
      <c r="CE20" s="38"/>
      <c r="CF20" s="38"/>
      <c r="CG20" s="38"/>
      <c r="CH20" s="38"/>
    </row>
    <row r="21" spans="1:86" ht="14" hidden="1" customHeight="1" outlineLevel="1" x14ac:dyDescent="0.2">
      <c r="A21" t="s">
        <v>2114</v>
      </c>
      <c r="B21" s="6" t="s">
        <v>1459</v>
      </c>
      <c r="C21" s="1">
        <f t="shared" si="0"/>
        <v>4364</v>
      </c>
      <c r="D21" s="3">
        <f>IF(N21&gt;0, RANK(N21,(N21:P21,Q21:AE21)),0)</f>
        <v>2</v>
      </c>
      <c r="E21" s="3">
        <f>IF(O21&gt;0,RANK(O21,(N21:P21,Q21:AE21)),0)</f>
        <v>1</v>
      </c>
      <c r="F21" s="3">
        <f t="shared" si="1"/>
        <v>3</v>
      </c>
      <c r="G21" s="1">
        <f t="shared" si="2"/>
        <v>554</v>
      </c>
      <c r="H21" s="2">
        <f t="shared" si="3"/>
        <v>0.12694775435380384</v>
      </c>
      <c r="I21" s="4"/>
      <c r="J21" s="2">
        <f t="shared" si="4"/>
        <v>0.42896425297891844</v>
      </c>
      <c r="K21" s="2">
        <f t="shared" si="5"/>
        <v>0.55591200733272228</v>
      </c>
      <c r="L21" s="2">
        <f t="shared" si="6"/>
        <v>5.4995417048579283E-3</v>
      </c>
      <c r="M21" s="2">
        <f t="shared" si="7"/>
        <v>9.6241979835014098E-3</v>
      </c>
      <c r="N21" s="38">
        <v>1872</v>
      </c>
      <c r="O21" s="38">
        <v>2426</v>
      </c>
      <c r="P21" s="38">
        <v>24</v>
      </c>
      <c r="Q21" s="38">
        <v>23</v>
      </c>
      <c r="R21" s="38">
        <v>19</v>
      </c>
      <c r="S21" s="38"/>
      <c r="T21" s="38">
        <v>0</v>
      </c>
      <c r="U21" s="38">
        <v>0</v>
      </c>
      <c r="V21" s="38"/>
      <c r="W21" s="38">
        <v>0</v>
      </c>
      <c r="X21" s="38">
        <v>0</v>
      </c>
      <c r="Y21" s="38"/>
      <c r="Z21" s="38">
        <v>0</v>
      </c>
      <c r="AA21" s="38"/>
      <c r="AB21" s="38"/>
      <c r="AJ21" s="38"/>
      <c r="AU21" s="38"/>
      <c r="BA21" t="str">
        <f t="shared" si="8"/>
        <v>Brooklyn</v>
      </c>
      <c r="BB21" t="s">
        <v>2090</v>
      </c>
      <c r="BC21" s="6">
        <v>2</v>
      </c>
      <c r="BE21" s="60">
        <v>9</v>
      </c>
      <c r="BF21" s="62">
        <v>15</v>
      </c>
      <c r="BG21" s="62">
        <v>10</v>
      </c>
      <c r="BH21" s="66">
        <v>9190</v>
      </c>
      <c r="BI21" s="66">
        <v>9190</v>
      </c>
      <c r="BJ21" s="66">
        <f t="shared" si="9"/>
        <v>9015</v>
      </c>
      <c r="BK21" s="66">
        <v>9150</v>
      </c>
      <c r="BL21" t="s">
        <v>1447</v>
      </c>
      <c r="BM21" s="69">
        <f t="shared" si="10"/>
        <v>909190</v>
      </c>
      <c r="BN21" s="69">
        <f t="shared" si="11"/>
        <v>909190</v>
      </c>
      <c r="BW21" s="2"/>
      <c r="CD21" s="38"/>
      <c r="CE21" s="38"/>
      <c r="CF21" s="38"/>
      <c r="CG21" s="38"/>
      <c r="CH21" s="38"/>
    </row>
    <row r="22" spans="1:86" ht="14" hidden="1" customHeight="1" outlineLevel="1" x14ac:dyDescent="0.2">
      <c r="A22" t="s">
        <v>2515</v>
      </c>
      <c r="B22" s="6" t="s">
        <v>1459</v>
      </c>
      <c r="C22" s="1">
        <f t="shared" si="0"/>
        <v>5795</v>
      </c>
      <c r="D22" s="3">
        <f>IF(N22&gt;0, RANK(N22,(N22:P22,Q22:AE22)),0)</f>
        <v>2</v>
      </c>
      <c r="E22" s="3">
        <f>IF(O22&gt;0,RANK(O22,(N22:P22,Q22:AE22)),0)</f>
        <v>1</v>
      </c>
      <c r="F22" s="3">
        <f t="shared" si="1"/>
        <v>3</v>
      </c>
      <c r="G22" s="1">
        <f t="shared" si="2"/>
        <v>137</v>
      </c>
      <c r="H22" s="2">
        <f t="shared" si="3"/>
        <v>2.3641069887834341E-2</v>
      </c>
      <c r="I22" s="4"/>
      <c r="J22" s="2">
        <f t="shared" si="4"/>
        <v>0.48006902502157034</v>
      </c>
      <c r="K22" s="2">
        <f t="shared" si="5"/>
        <v>0.50371009490940466</v>
      </c>
      <c r="L22" s="2">
        <f t="shared" si="6"/>
        <v>6.0396893874029335E-3</v>
      </c>
      <c r="M22" s="2">
        <f t="shared" si="7"/>
        <v>1.0181190681622068E-2</v>
      </c>
      <c r="N22" s="38">
        <v>2782</v>
      </c>
      <c r="O22" s="38">
        <v>2919</v>
      </c>
      <c r="P22" s="38">
        <v>35</v>
      </c>
      <c r="Q22" s="38">
        <v>31</v>
      </c>
      <c r="R22" s="38">
        <v>25</v>
      </c>
      <c r="S22" s="38"/>
      <c r="T22" s="38">
        <v>2</v>
      </c>
      <c r="U22" s="38">
        <v>0</v>
      </c>
      <c r="V22" s="38"/>
      <c r="W22" s="38">
        <v>0</v>
      </c>
      <c r="X22" s="38">
        <v>1</v>
      </c>
      <c r="Y22" s="38"/>
      <c r="Z22" s="38">
        <v>0</v>
      </c>
      <c r="AA22" s="38"/>
      <c r="AB22" s="38"/>
      <c r="AJ22" s="38"/>
      <c r="AU22" s="38"/>
      <c r="BA22" t="str">
        <f t="shared" si="8"/>
        <v>Burlington</v>
      </c>
      <c r="BB22" t="s">
        <v>1704</v>
      </c>
      <c r="BC22" s="6">
        <v>5</v>
      </c>
      <c r="BE22" s="60">
        <v>9</v>
      </c>
      <c r="BF22" s="62">
        <v>3</v>
      </c>
      <c r="BG22" s="62">
        <v>25</v>
      </c>
      <c r="BH22" s="66">
        <v>10100</v>
      </c>
      <c r="BI22" s="66">
        <v>10100</v>
      </c>
      <c r="BJ22" s="66">
        <f t="shared" si="9"/>
        <v>9003</v>
      </c>
      <c r="BK22" s="66">
        <v>9160</v>
      </c>
      <c r="BL22" t="s">
        <v>1447</v>
      </c>
      <c r="BM22" s="69">
        <f t="shared" si="10"/>
        <v>910100</v>
      </c>
      <c r="BN22" s="69">
        <f t="shared" si="11"/>
        <v>910100</v>
      </c>
      <c r="BW22" s="2"/>
      <c r="CD22" s="38"/>
      <c r="CE22" s="38"/>
      <c r="CF22" s="38"/>
      <c r="CG22" s="38"/>
      <c r="CH22" s="38"/>
    </row>
    <row r="23" spans="1:86" ht="14" hidden="1" customHeight="1" outlineLevel="1" x14ac:dyDescent="0.2">
      <c r="A23" t="s">
        <v>2517</v>
      </c>
      <c r="B23" s="6" t="s">
        <v>1459</v>
      </c>
      <c r="C23" s="1">
        <f t="shared" si="0"/>
        <v>656</v>
      </c>
      <c r="D23" s="3">
        <f>IF(N23&gt;0, RANK(N23,(N23:P23,Q23:AE23)),0)</f>
        <v>1</v>
      </c>
      <c r="E23" s="3">
        <f>IF(O23&gt;0,RANK(O23,(N23:P23,Q23:AE23)),0)</f>
        <v>2</v>
      </c>
      <c r="F23" s="3">
        <f t="shared" si="1"/>
        <v>3</v>
      </c>
      <c r="G23" s="1">
        <f t="shared" si="2"/>
        <v>253</v>
      </c>
      <c r="H23" s="2">
        <f t="shared" si="3"/>
        <v>0.38567073170731708</v>
      </c>
      <c r="I23" s="4"/>
      <c r="J23" s="2">
        <f t="shared" si="4"/>
        <v>0.6875</v>
      </c>
      <c r="K23" s="2">
        <f t="shared" si="5"/>
        <v>0.30182926829268292</v>
      </c>
      <c r="L23" s="2">
        <f t="shared" si="6"/>
        <v>4.5731707317073168E-3</v>
      </c>
      <c r="M23" s="2">
        <f t="shared" si="7"/>
        <v>6.0975609756097659E-3</v>
      </c>
      <c r="N23" s="38">
        <v>451</v>
      </c>
      <c r="O23" s="38">
        <v>198</v>
      </c>
      <c r="P23" s="38">
        <v>3</v>
      </c>
      <c r="Q23" s="38">
        <v>3</v>
      </c>
      <c r="R23" s="38">
        <v>1</v>
      </c>
      <c r="S23" s="38"/>
      <c r="T23" s="38">
        <v>0</v>
      </c>
      <c r="U23" s="38">
        <v>0</v>
      </c>
      <c r="V23" s="38"/>
      <c r="W23" s="38">
        <v>0</v>
      </c>
      <c r="X23" s="38">
        <v>0</v>
      </c>
      <c r="Y23" s="38"/>
      <c r="Z23" s="38">
        <v>0</v>
      </c>
      <c r="AA23" s="38"/>
      <c r="AB23" s="38"/>
      <c r="AJ23" s="38"/>
      <c r="AU23" s="38"/>
      <c r="BA23" t="str">
        <f t="shared" si="8"/>
        <v>Canaan</v>
      </c>
      <c r="BB23" t="s">
        <v>1252</v>
      </c>
      <c r="BC23" s="6">
        <v>5</v>
      </c>
      <c r="BE23" s="60">
        <v>9</v>
      </c>
      <c r="BF23" s="62">
        <v>5</v>
      </c>
      <c r="BG23" s="62">
        <v>20</v>
      </c>
      <c r="BH23" s="66">
        <v>10940</v>
      </c>
      <c r="BI23" s="66">
        <v>10940</v>
      </c>
      <c r="BJ23" s="66">
        <f t="shared" si="9"/>
        <v>9005</v>
      </c>
      <c r="BK23" s="66">
        <v>9160</v>
      </c>
      <c r="BL23" t="s">
        <v>1447</v>
      </c>
      <c r="BM23" s="69">
        <f t="shared" si="10"/>
        <v>910940</v>
      </c>
      <c r="BN23" s="69">
        <f t="shared" si="11"/>
        <v>910940</v>
      </c>
      <c r="BW23" s="2"/>
      <c r="CD23" s="38"/>
      <c r="CE23" s="38"/>
      <c r="CF23" s="38"/>
      <c r="CG23" s="38"/>
      <c r="CH23" s="38"/>
    </row>
    <row r="24" spans="1:86" ht="14" hidden="1" customHeight="1" outlineLevel="1" x14ac:dyDescent="0.2">
      <c r="A24" t="s">
        <v>2833</v>
      </c>
      <c r="B24" s="6" t="s">
        <v>1459</v>
      </c>
      <c r="C24" s="1">
        <f t="shared" si="0"/>
        <v>3100</v>
      </c>
      <c r="D24" s="3">
        <f>IF(N24&gt;0, RANK(N24,(N24:P24,Q24:AE24)),0)</f>
        <v>2</v>
      </c>
      <c r="E24" s="3">
        <f>IF(O24&gt;0,RANK(O24,(N24:P24,Q24:AE24)),0)</f>
        <v>1</v>
      </c>
      <c r="F24" s="3">
        <f t="shared" si="1"/>
        <v>3</v>
      </c>
      <c r="G24" s="1">
        <f t="shared" si="2"/>
        <v>767</v>
      </c>
      <c r="H24" s="2">
        <f t="shared" si="3"/>
        <v>0.24741935483870967</v>
      </c>
      <c r="I24" s="4"/>
      <c r="J24" s="2">
        <f t="shared" si="4"/>
        <v>0.36677419354838708</v>
      </c>
      <c r="K24" s="2">
        <f t="shared" si="5"/>
        <v>0.61419354838709672</v>
      </c>
      <c r="L24" s="2">
        <f t="shared" si="6"/>
        <v>9.35483870967742E-3</v>
      </c>
      <c r="M24" s="2">
        <f t="shared" si="7"/>
        <v>9.6774193548388298E-3</v>
      </c>
      <c r="N24" s="38">
        <v>1137</v>
      </c>
      <c r="O24" s="38">
        <v>1904</v>
      </c>
      <c r="P24" s="38">
        <v>29</v>
      </c>
      <c r="Q24" s="38">
        <v>10</v>
      </c>
      <c r="R24" s="38">
        <v>16</v>
      </c>
      <c r="S24" s="38"/>
      <c r="T24" s="38">
        <v>1</v>
      </c>
      <c r="U24" s="38">
        <v>1</v>
      </c>
      <c r="V24" s="38"/>
      <c r="W24" s="38">
        <v>0</v>
      </c>
      <c r="X24" s="38">
        <v>2</v>
      </c>
      <c r="Y24" s="38"/>
      <c r="Z24" s="38">
        <v>0</v>
      </c>
      <c r="AA24" s="38"/>
      <c r="AB24" s="38"/>
      <c r="AJ24" s="38"/>
      <c r="AU24" s="38"/>
      <c r="BA24" t="str">
        <f t="shared" si="8"/>
        <v>Canterbury</v>
      </c>
      <c r="BB24" t="s">
        <v>2090</v>
      </c>
      <c r="BC24" s="6">
        <v>2</v>
      </c>
      <c r="BE24" s="60">
        <v>9</v>
      </c>
      <c r="BF24" s="62">
        <v>15</v>
      </c>
      <c r="BG24" s="62">
        <v>15</v>
      </c>
      <c r="BH24" s="66">
        <v>12130</v>
      </c>
      <c r="BI24" s="66">
        <v>12130</v>
      </c>
      <c r="BJ24" s="66">
        <f t="shared" si="9"/>
        <v>9015</v>
      </c>
      <c r="BK24" s="66">
        <v>9150</v>
      </c>
      <c r="BL24" t="s">
        <v>1447</v>
      </c>
      <c r="BM24" s="69">
        <f t="shared" si="10"/>
        <v>912130</v>
      </c>
      <c r="BN24" s="69">
        <f t="shared" si="11"/>
        <v>912130</v>
      </c>
      <c r="BW24" s="2"/>
      <c r="CD24" s="38"/>
      <c r="CE24" s="38"/>
      <c r="CF24" s="38"/>
      <c r="CG24" s="38"/>
      <c r="CH24" s="38"/>
    </row>
    <row r="25" spans="1:86" ht="14" hidden="1" customHeight="1" outlineLevel="1" x14ac:dyDescent="0.2">
      <c r="A25" t="s">
        <v>2853</v>
      </c>
      <c r="B25" s="6" t="s">
        <v>1459</v>
      </c>
      <c r="C25" s="1">
        <f t="shared" si="0"/>
        <v>6666</v>
      </c>
      <c r="D25" s="3">
        <f>IF(N25&gt;0, RANK(N25,(N25:P25,Q25:AE25)),0)</f>
        <v>1</v>
      </c>
      <c r="E25" s="3">
        <f>IF(O25&gt;0,RANK(O25,(N25:P25,Q25:AE25)),0)</f>
        <v>2</v>
      </c>
      <c r="F25" s="3">
        <f t="shared" si="1"/>
        <v>5</v>
      </c>
      <c r="G25" s="1">
        <f t="shared" si="2"/>
        <v>1156</v>
      </c>
      <c r="H25" s="2">
        <f t="shared" si="3"/>
        <v>0.17341734173417342</v>
      </c>
      <c r="I25" s="4"/>
      <c r="J25" s="2">
        <f t="shared" si="4"/>
        <v>0.57725772577257728</v>
      </c>
      <c r="K25" s="2">
        <f t="shared" si="5"/>
        <v>0.40384038403840383</v>
      </c>
      <c r="L25" s="2">
        <f t="shared" si="6"/>
        <v>4.6504650465046503E-3</v>
      </c>
      <c r="M25" s="2">
        <f t="shared" si="7"/>
        <v>1.4251425142514238E-2</v>
      </c>
      <c r="N25" s="38">
        <v>3848</v>
      </c>
      <c r="O25" s="38">
        <v>2692</v>
      </c>
      <c r="P25" s="38">
        <v>31</v>
      </c>
      <c r="Q25" s="38">
        <v>39</v>
      </c>
      <c r="R25" s="38">
        <v>49</v>
      </c>
      <c r="S25" s="38"/>
      <c r="T25" s="38">
        <v>3</v>
      </c>
      <c r="U25" s="38">
        <v>1</v>
      </c>
      <c r="V25" s="38"/>
      <c r="W25" s="38">
        <v>0</v>
      </c>
      <c r="X25" s="38">
        <v>2</v>
      </c>
      <c r="Y25" s="38"/>
      <c r="Z25" s="38">
        <v>1</v>
      </c>
      <c r="AA25" s="38"/>
      <c r="AB25" s="38"/>
      <c r="AJ25" s="38"/>
      <c r="AU25" s="38"/>
      <c r="BA25" t="str">
        <f t="shared" si="8"/>
        <v>Canton</v>
      </c>
      <c r="BB25" t="s">
        <v>1704</v>
      </c>
      <c r="BC25" s="6">
        <v>5</v>
      </c>
      <c r="BE25" s="60">
        <v>9</v>
      </c>
      <c r="BF25" s="62">
        <v>3</v>
      </c>
      <c r="BG25" s="62">
        <v>30</v>
      </c>
      <c r="BH25" s="66">
        <v>12270</v>
      </c>
      <c r="BI25" s="66">
        <v>12270</v>
      </c>
      <c r="BJ25" s="66">
        <f t="shared" si="9"/>
        <v>9003</v>
      </c>
      <c r="BK25" s="66">
        <v>9110</v>
      </c>
      <c r="BL25" t="s">
        <v>1447</v>
      </c>
      <c r="BM25" s="69">
        <f t="shared" si="10"/>
        <v>912270</v>
      </c>
      <c r="BN25" s="69">
        <f t="shared" si="11"/>
        <v>912270</v>
      </c>
      <c r="BW25" s="2"/>
      <c r="CD25" s="38"/>
      <c r="CE25" s="38"/>
      <c r="CF25" s="38"/>
      <c r="CG25" s="38"/>
      <c r="CH25" s="38"/>
    </row>
    <row r="26" spans="1:86" ht="14" hidden="1" customHeight="1" outlineLevel="1" x14ac:dyDescent="0.2">
      <c r="A26" t="s">
        <v>2115</v>
      </c>
      <c r="B26" s="6" t="s">
        <v>1459</v>
      </c>
      <c r="C26" s="1">
        <f t="shared" si="0"/>
        <v>1251</v>
      </c>
      <c r="D26" s="3">
        <f>IF(N26&gt;0, RANK(N26,(N26:P26,Q26:AE26)),0)</f>
        <v>2</v>
      </c>
      <c r="E26" s="3">
        <f>IF(O26&gt;0,RANK(O26,(N26:P26,Q26:AE26)),0)</f>
        <v>1</v>
      </c>
      <c r="F26" s="3">
        <f t="shared" si="1"/>
        <v>4</v>
      </c>
      <c r="G26" s="1">
        <f t="shared" si="2"/>
        <v>160</v>
      </c>
      <c r="H26" s="2">
        <f t="shared" si="3"/>
        <v>0.12789768185451639</v>
      </c>
      <c r="I26" s="4"/>
      <c r="J26" s="2">
        <f t="shared" si="4"/>
        <v>0.42765787370103919</v>
      </c>
      <c r="K26" s="2">
        <f t="shared" si="5"/>
        <v>0.55555555555555558</v>
      </c>
      <c r="L26" s="2">
        <f t="shared" si="6"/>
        <v>3.9968025579536371E-3</v>
      </c>
      <c r="M26" s="2">
        <f t="shared" si="7"/>
        <v>1.2789768185451534E-2</v>
      </c>
      <c r="N26" s="38">
        <v>535</v>
      </c>
      <c r="O26" s="38">
        <v>695</v>
      </c>
      <c r="P26" s="38">
        <v>5</v>
      </c>
      <c r="Q26" s="38">
        <v>3</v>
      </c>
      <c r="R26" s="38">
        <v>13</v>
      </c>
      <c r="S26" s="38"/>
      <c r="T26" s="38">
        <v>0</v>
      </c>
      <c r="U26" s="38">
        <v>0</v>
      </c>
      <c r="V26" s="38"/>
      <c r="W26" s="38">
        <v>0</v>
      </c>
      <c r="X26" s="38">
        <v>0</v>
      </c>
      <c r="Y26" s="38"/>
      <c r="Z26" s="38">
        <v>0</v>
      </c>
      <c r="AA26" s="38"/>
      <c r="AB26" s="38"/>
      <c r="AJ26" s="38"/>
      <c r="AU26" s="38"/>
      <c r="BA26" t="str">
        <f t="shared" si="8"/>
        <v>Chaplin</v>
      </c>
      <c r="BB26" t="s">
        <v>2090</v>
      </c>
      <c r="BC26" s="6">
        <v>2</v>
      </c>
      <c r="BE26" s="60">
        <v>9</v>
      </c>
      <c r="BF26" s="62">
        <v>15</v>
      </c>
      <c r="BG26" s="62">
        <v>20</v>
      </c>
      <c r="BH26" s="66">
        <v>13810</v>
      </c>
      <c r="BI26" s="66">
        <v>13810</v>
      </c>
      <c r="BJ26" s="66">
        <f t="shared" si="9"/>
        <v>9015</v>
      </c>
      <c r="BK26" s="66">
        <v>9150</v>
      </c>
      <c r="BL26" t="s">
        <v>1447</v>
      </c>
      <c r="BM26" s="69">
        <f t="shared" si="10"/>
        <v>913810</v>
      </c>
      <c r="BN26" s="69">
        <f t="shared" si="11"/>
        <v>913810</v>
      </c>
      <c r="BW26" s="2"/>
      <c r="CD26" s="38"/>
      <c r="CE26" s="38"/>
      <c r="CF26" s="38"/>
      <c r="CG26" s="38"/>
      <c r="CH26" s="38"/>
    </row>
    <row r="27" spans="1:86" ht="14" hidden="1" customHeight="1" outlineLevel="1" x14ac:dyDescent="0.2">
      <c r="A27" t="s">
        <v>1438</v>
      </c>
      <c r="B27" s="6" t="s">
        <v>1459</v>
      </c>
      <c r="C27" s="1">
        <f t="shared" si="0"/>
        <v>17233</v>
      </c>
      <c r="D27" s="3">
        <f>IF(N27&gt;0, RANK(N27,(N27:P27,Q27:AE27)),0)</f>
        <v>1</v>
      </c>
      <c r="E27" s="3">
        <f>IF(O27&gt;0,RANK(O27,(N27:P27,Q27:AE27)),0)</f>
        <v>2</v>
      </c>
      <c r="F27" s="3">
        <f t="shared" si="1"/>
        <v>4</v>
      </c>
      <c r="G27" s="1">
        <f t="shared" si="2"/>
        <v>1892</v>
      </c>
      <c r="H27" s="2">
        <f t="shared" si="3"/>
        <v>0.10978935762780712</v>
      </c>
      <c r="I27" s="4"/>
      <c r="J27" s="2">
        <f t="shared" si="4"/>
        <v>0.54488481401961353</v>
      </c>
      <c r="K27" s="2">
        <f t="shared" si="5"/>
        <v>0.43509545639180641</v>
      </c>
      <c r="L27" s="2">
        <f t="shared" si="6"/>
        <v>5.6867637671908552E-3</v>
      </c>
      <c r="M27" s="2">
        <f t="shared" si="7"/>
        <v>1.4332965821389205E-2</v>
      </c>
      <c r="N27" s="38">
        <v>9390</v>
      </c>
      <c r="O27" s="38">
        <v>7498</v>
      </c>
      <c r="P27" s="38">
        <v>98</v>
      </c>
      <c r="Q27" s="38">
        <v>83</v>
      </c>
      <c r="R27" s="38">
        <v>159</v>
      </c>
      <c r="S27" s="38"/>
      <c r="T27" s="38">
        <v>4</v>
      </c>
      <c r="U27" s="38">
        <v>0</v>
      </c>
      <c r="V27" s="38"/>
      <c r="W27" s="38">
        <v>0</v>
      </c>
      <c r="X27" s="38">
        <v>1</v>
      </c>
      <c r="Y27" s="38"/>
      <c r="Z27" s="38">
        <v>0</v>
      </c>
      <c r="AA27" s="38"/>
      <c r="AB27" s="38"/>
      <c r="AJ27" s="38"/>
      <c r="AU27" s="38"/>
      <c r="BA27" t="str">
        <f t="shared" si="8"/>
        <v>Cheshire</v>
      </c>
      <c r="BB27" t="s">
        <v>2743</v>
      </c>
      <c r="BC27" s="6">
        <v>5</v>
      </c>
      <c r="BE27" s="60">
        <v>9</v>
      </c>
      <c r="BF27" s="62">
        <v>9</v>
      </c>
      <c r="BG27" s="62">
        <v>25</v>
      </c>
      <c r="BH27" s="66">
        <v>14160</v>
      </c>
      <c r="BI27" s="66">
        <v>14160</v>
      </c>
      <c r="BJ27" s="66">
        <f t="shared" si="9"/>
        <v>9009</v>
      </c>
      <c r="BK27" s="66">
        <v>9140</v>
      </c>
      <c r="BL27" t="s">
        <v>1447</v>
      </c>
      <c r="BM27" s="69">
        <f t="shared" si="10"/>
        <v>914160</v>
      </c>
      <c r="BN27" s="69">
        <f t="shared" si="11"/>
        <v>914160</v>
      </c>
      <c r="BW27" s="2"/>
      <c r="CD27" s="38"/>
      <c r="CE27" s="38"/>
      <c r="CF27" s="38"/>
      <c r="CG27" s="38"/>
      <c r="CH27" s="38"/>
    </row>
    <row r="28" spans="1:86" ht="14" hidden="1" customHeight="1" outlineLevel="1" x14ac:dyDescent="0.2">
      <c r="A28" t="s">
        <v>352</v>
      </c>
      <c r="B28" s="6" t="s">
        <v>1459</v>
      </c>
      <c r="C28" s="1">
        <f t="shared" si="0"/>
        <v>2579</v>
      </c>
      <c r="D28" s="3">
        <f>IF(N28&gt;0, RANK(N28,(N28:P28,Q28:AE28)),0)</f>
        <v>1</v>
      </c>
      <c r="E28" s="3">
        <f>IF(O28&gt;0,RANK(O28,(N28:P28,Q28:AE28)),0)</f>
        <v>2</v>
      </c>
      <c r="F28" s="3">
        <f t="shared" si="1"/>
        <v>3</v>
      </c>
      <c r="G28" s="1">
        <f t="shared" si="2"/>
        <v>800</v>
      </c>
      <c r="H28" s="2">
        <f t="shared" si="3"/>
        <v>0.31019775106630476</v>
      </c>
      <c r="I28" s="4"/>
      <c r="J28" s="2">
        <f t="shared" si="4"/>
        <v>0.64598681659557966</v>
      </c>
      <c r="K28" s="2">
        <f t="shared" si="5"/>
        <v>0.3357890655292749</v>
      </c>
      <c r="L28" s="2">
        <f t="shared" si="6"/>
        <v>7.7549437766576195E-3</v>
      </c>
      <c r="M28" s="2">
        <f t="shared" si="7"/>
        <v>1.046917409848782E-2</v>
      </c>
      <c r="N28" s="38">
        <v>1666</v>
      </c>
      <c r="O28" s="38">
        <v>866</v>
      </c>
      <c r="P28" s="38">
        <v>20</v>
      </c>
      <c r="Q28" s="38">
        <v>9</v>
      </c>
      <c r="R28" s="38">
        <v>15</v>
      </c>
      <c r="S28" s="38"/>
      <c r="T28" s="38">
        <v>1</v>
      </c>
      <c r="U28" s="38">
        <v>0</v>
      </c>
      <c r="V28" s="38"/>
      <c r="W28" s="38">
        <v>0</v>
      </c>
      <c r="X28" s="38">
        <v>2</v>
      </c>
      <c r="Y28" s="38"/>
      <c r="Z28" s="38">
        <v>0</v>
      </c>
      <c r="AA28" s="38"/>
      <c r="AB28" s="38"/>
      <c r="AJ28" s="38"/>
      <c r="AU28" s="38"/>
      <c r="BA28" t="str">
        <f t="shared" si="8"/>
        <v>Chester</v>
      </c>
      <c r="BB28" t="s">
        <v>493</v>
      </c>
      <c r="BC28" s="6">
        <v>2</v>
      </c>
      <c r="BE28" s="60">
        <v>9</v>
      </c>
      <c r="BF28" s="62">
        <v>7</v>
      </c>
      <c r="BG28" s="62">
        <v>5</v>
      </c>
      <c r="BH28" s="66">
        <v>14300</v>
      </c>
      <c r="BI28" s="66">
        <v>14300</v>
      </c>
      <c r="BJ28" s="66">
        <f t="shared" si="9"/>
        <v>9007</v>
      </c>
      <c r="BK28" s="66">
        <v>9130</v>
      </c>
      <c r="BL28" t="s">
        <v>1447</v>
      </c>
      <c r="BM28" s="69">
        <f t="shared" si="10"/>
        <v>914300</v>
      </c>
      <c r="BN28" s="69">
        <f t="shared" si="11"/>
        <v>914300</v>
      </c>
      <c r="BW28" s="2"/>
      <c r="CD28" s="38"/>
      <c r="CE28" s="38"/>
      <c r="CF28" s="38"/>
      <c r="CG28" s="38"/>
      <c r="CH28" s="38"/>
    </row>
    <row r="29" spans="1:86" ht="14" hidden="1" customHeight="1" outlineLevel="1" x14ac:dyDescent="0.2">
      <c r="A29" t="s">
        <v>1261</v>
      </c>
      <c r="B29" s="6" t="s">
        <v>1459</v>
      </c>
      <c r="C29" s="1">
        <f t="shared" si="0"/>
        <v>7994</v>
      </c>
      <c r="D29" s="3">
        <f>IF(N29&gt;0, RANK(N29,(N29:P29,Q29:AE29)),0)</f>
        <v>1</v>
      </c>
      <c r="E29" s="3">
        <f>IF(O29&gt;0,RANK(O29,(N29:P29,Q29:AE29)),0)</f>
        <v>2</v>
      </c>
      <c r="F29" s="3">
        <f t="shared" si="1"/>
        <v>4</v>
      </c>
      <c r="G29" s="1">
        <f t="shared" si="2"/>
        <v>768</v>
      </c>
      <c r="H29" s="2">
        <f t="shared" si="3"/>
        <v>9.6072054040530402E-2</v>
      </c>
      <c r="I29" s="4"/>
      <c r="J29" s="2">
        <f t="shared" si="4"/>
        <v>0.54015511633725299</v>
      </c>
      <c r="K29" s="2">
        <f t="shared" si="5"/>
        <v>0.44408306229672256</v>
      </c>
      <c r="L29" s="2">
        <f t="shared" si="6"/>
        <v>5.0037528146109579E-3</v>
      </c>
      <c r="M29" s="2">
        <f t="shared" si="7"/>
        <v>1.0758068551413483E-2</v>
      </c>
      <c r="N29" s="38">
        <v>4318</v>
      </c>
      <c r="O29" s="38">
        <v>3550</v>
      </c>
      <c r="P29" s="38">
        <v>40</v>
      </c>
      <c r="Q29" s="38">
        <v>37</v>
      </c>
      <c r="R29" s="38">
        <v>49</v>
      </c>
      <c r="S29" s="38"/>
      <c r="T29" s="38">
        <v>0</v>
      </c>
      <c r="U29" s="38">
        <v>0</v>
      </c>
      <c r="V29" s="38"/>
      <c r="W29" s="38">
        <v>0</v>
      </c>
      <c r="X29" s="38">
        <v>0</v>
      </c>
      <c r="Y29" s="38"/>
      <c r="Z29" s="38">
        <v>0</v>
      </c>
      <c r="AA29" s="38"/>
      <c r="AB29" s="38"/>
      <c r="AJ29" s="38"/>
      <c r="AU29" s="38"/>
      <c r="BA29" t="str">
        <f t="shared" si="8"/>
        <v>Clinton</v>
      </c>
      <c r="BB29" t="s">
        <v>493</v>
      </c>
      <c r="BC29" s="6">
        <v>2</v>
      </c>
      <c r="BE29" s="60">
        <v>9</v>
      </c>
      <c r="BF29" s="62">
        <v>7</v>
      </c>
      <c r="BG29" s="62">
        <v>10</v>
      </c>
      <c r="BH29" s="66">
        <v>15350</v>
      </c>
      <c r="BI29" s="66">
        <v>15350</v>
      </c>
      <c r="BJ29" s="66">
        <f t="shared" si="9"/>
        <v>9007</v>
      </c>
      <c r="BK29" s="66">
        <v>9130</v>
      </c>
      <c r="BL29" t="s">
        <v>1447</v>
      </c>
      <c r="BM29" s="69">
        <f t="shared" si="10"/>
        <v>915350</v>
      </c>
      <c r="BN29" s="69">
        <f t="shared" si="11"/>
        <v>915350</v>
      </c>
      <c r="BW29" s="2"/>
      <c r="CD29" s="38"/>
      <c r="CE29" s="38"/>
      <c r="CF29" s="38"/>
      <c r="CG29" s="38"/>
      <c r="CH29" s="38"/>
    </row>
    <row r="30" spans="1:86" ht="14" hidden="1" customHeight="1" outlineLevel="1" x14ac:dyDescent="0.2">
      <c r="A30" t="s">
        <v>2498</v>
      </c>
      <c r="B30" s="6" t="s">
        <v>1459</v>
      </c>
      <c r="C30" s="1">
        <f t="shared" si="0"/>
        <v>9507</v>
      </c>
      <c r="D30" s="3">
        <f>IF(N30&gt;0, RANK(N30,(N30:P30,Q30:AE30)),0)</f>
        <v>1</v>
      </c>
      <c r="E30" s="3">
        <f>IF(O30&gt;0,RANK(O30,(N30:P30,Q30:AE30)),0)</f>
        <v>2</v>
      </c>
      <c r="F30" s="3">
        <f t="shared" si="1"/>
        <v>3</v>
      </c>
      <c r="G30" s="1">
        <f t="shared" si="2"/>
        <v>670</v>
      </c>
      <c r="H30" s="2">
        <f t="shared" si="3"/>
        <v>7.0474387293573151E-2</v>
      </c>
      <c r="I30" s="4"/>
      <c r="J30" s="2">
        <f t="shared" si="4"/>
        <v>0.52613863469022826</v>
      </c>
      <c r="K30" s="2">
        <f t="shared" si="5"/>
        <v>0.45566424739665512</v>
      </c>
      <c r="L30" s="2">
        <f t="shared" si="6"/>
        <v>7.2578100347112651E-3</v>
      </c>
      <c r="M30" s="2">
        <f t="shared" si="7"/>
        <v>1.0939307878405358E-2</v>
      </c>
      <c r="N30" s="38">
        <v>5002</v>
      </c>
      <c r="O30" s="38">
        <v>4332</v>
      </c>
      <c r="P30" s="38">
        <v>69</v>
      </c>
      <c r="Q30" s="38">
        <v>57</v>
      </c>
      <c r="R30" s="38">
        <v>47</v>
      </c>
      <c r="S30" s="38"/>
      <c r="T30" s="38">
        <v>0</v>
      </c>
      <c r="U30" s="38">
        <v>0</v>
      </c>
      <c r="V30" s="38"/>
      <c r="W30" s="38">
        <v>0</v>
      </c>
      <c r="X30" s="38">
        <v>0</v>
      </c>
      <c r="Y30" s="38"/>
      <c r="Z30" s="38">
        <v>0</v>
      </c>
      <c r="AA30" s="38"/>
      <c r="AB30" s="38"/>
      <c r="AJ30" s="38"/>
      <c r="AU30" s="38"/>
      <c r="BA30" t="str">
        <f t="shared" si="8"/>
        <v>Colchester</v>
      </c>
      <c r="BB30" t="s">
        <v>127</v>
      </c>
      <c r="BC30" s="6">
        <v>2</v>
      </c>
      <c r="BE30" s="60">
        <v>9</v>
      </c>
      <c r="BF30" s="62">
        <v>11</v>
      </c>
      <c r="BG30" s="62">
        <v>10</v>
      </c>
      <c r="BH30" s="66">
        <v>15910</v>
      </c>
      <c r="BI30" s="66">
        <v>15910</v>
      </c>
      <c r="BJ30" s="66">
        <f t="shared" si="9"/>
        <v>9011</v>
      </c>
      <c r="BK30" s="66">
        <v>9180</v>
      </c>
      <c r="BL30" t="s">
        <v>1447</v>
      </c>
      <c r="BM30" s="69">
        <f t="shared" si="10"/>
        <v>915910</v>
      </c>
      <c r="BN30" s="69">
        <f t="shared" si="11"/>
        <v>915910</v>
      </c>
      <c r="BW30" s="2"/>
      <c r="CD30" s="38"/>
      <c r="CE30" s="38"/>
      <c r="CF30" s="38"/>
      <c r="CG30" s="38"/>
      <c r="CH30" s="38"/>
    </row>
    <row r="31" spans="1:86" ht="14" hidden="1" customHeight="1" outlineLevel="1" x14ac:dyDescent="0.2">
      <c r="A31" t="s">
        <v>389</v>
      </c>
      <c r="B31" s="6" t="s">
        <v>1459</v>
      </c>
      <c r="C31" s="1">
        <f t="shared" si="0"/>
        <v>964</v>
      </c>
      <c r="D31" s="3">
        <f>IF(N31&gt;0, RANK(N31,(N31:P31,Q31:AE31)),0)</f>
        <v>2</v>
      </c>
      <c r="E31" s="3">
        <f>IF(O31&gt;0,RANK(O31,(N31:P31,Q31:AE31)),0)</f>
        <v>1</v>
      </c>
      <c r="F31" s="3">
        <f t="shared" si="1"/>
        <v>4</v>
      </c>
      <c r="G31" s="1">
        <f t="shared" si="2"/>
        <v>145</v>
      </c>
      <c r="H31" s="2">
        <f t="shared" si="3"/>
        <v>0.15041493775933609</v>
      </c>
      <c r="I31" s="4"/>
      <c r="J31" s="2">
        <f t="shared" si="4"/>
        <v>0.41804979253112035</v>
      </c>
      <c r="K31" s="2">
        <f t="shared" si="5"/>
        <v>0.56846473029045641</v>
      </c>
      <c r="L31" s="2">
        <f t="shared" si="6"/>
        <v>3.1120331950207467E-3</v>
      </c>
      <c r="M31" s="2">
        <f t="shared" si="7"/>
        <v>1.0373443983402442E-2</v>
      </c>
      <c r="N31" s="38">
        <v>403</v>
      </c>
      <c r="O31" s="38">
        <v>548</v>
      </c>
      <c r="P31" s="38">
        <v>3</v>
      </c>
      <c r="Q31" s="38">
        <v>3</v>
      </c>
      <c r="R31" s="38">
        <v>7</v>
      </c>
      <c r="S31" s="38"/>
      <c r="T31" s="38">
        <v>0</v>
      </c>
      <c r="U31" s="38">
        <v>0</v>
      </c>
      <c r="V31" s="38"/>
      <c r="W31" s="38">
        <v>0</v>
      </c>
      <c r="X31" s="38">
        <v>0</v>
      </c>
      <c r="Y31" s="38"/>
      <c r="Z31" s="38">
        <v>0</v>
      </c>
      <c r="AA31" s="38"/>
      <c r="AB31" s="38"/>
      <c r="AJ31" s="38"/>
      <c r="AU31" s="38"/>
      <c r="BA31" t="str">
        <f t="shared" si="8"/>
        <v>Colebrook</v>
      </c>
      <c r="BB31" t="s">
        <v>1252</v>
      </c>
      <c r="BC31" s="6">
        <v>1</v>
      </c>
      <c r="BE31" s="60">
        <v>9</v>
      </c>
      <c r="BF31" s="62">
        <v>5</v>
      </c>
      <c r="BG31" s="62">
        <v>25</v>
      </c>
      <c r="BH31" s="66">
        <v>16050</v>
      </c>
      <c r="BI31" s="66">
        <v>16050</v>
      </c>
      <c r="BJ31" s="66">
        <f t="shared" si="9"/>
        <v>9005</v>
      </c>
      <c r="BK31" s="66">
        <v>9160</v>
      </c>
      <c r="BL31" t="s">
        <v>1447</v>
      </c>
      <c r="BM31" s="69">
        <f t="shared" si="10"/>
        <v>916050</v>
      </c>
      <c r="BN31" s="69">
        <f t="shared" si="11"/>
        <v>916050</v>
      </c>
      <c r="BW31" s="2"/>
      <c r="CD31" s="38"/>
      <c r="CE31" s="38"/>
      <c r="CF31" s="38"/>
      <c r="CG31" s="38"/>
      <c r="CH31" s="38"/>
    </row>
    <row r="32" spans="1:86" ht="14" hidden="1" customHeight="1" outlineLevel="1" x14ac:dyDescent="0.2">
      <c r="A32" t="s">
        <v>1470</v>
      </c>
      <c r="B32" s="6" t="s">
        <v>1459</v>
      </c>
      <c r="C32" s="1">
        <f t="shared" si="0"/>
        <v>3527</v>
      </c>
      <c r="D32" s="3">
        <f>IF(N32&gt;0, RANK(N32,(N32:P32,Q32:AE32)),0)</f>
        <v>1</v>
      </c>
      <c r="E32" s="3">
        <f>IF(O32&gt;0,RANK(O32,(N32:P32,Q32:AE32)),0)</f>
        <v>2</v>
      </c>
      <c r="F32" s="3">
        <f t="shared" si="1"/>
        <v>5</v>
      </c>
      <c r="G32" s="1">
        <f t="shared" si="2"/>
        <v>109</v>
      </c>
      <c r="H32" s="2">
        <f t="shared" si="3"/>
        <v>3.0904451375106324E-2</v>
      </c>
      <c r="I32" s="4"/>
      <c r="J32" s="2">
        <f t="shared" si="4"/>
        <v>0.50666288630564216</v>
      </c>
      <c r="K32" s="2">
        <f t="shared" si="5"/>
        <v>0.47575843493053588</v>
      </c>
      <c r="L32" s="2">
        <f t="shared" si="6"/>
        <v>3.9693790757017299E-3</v>
      </c>
      <c r="M32" s="2">
        <f t="shared" si="7"/>
        <v>1.3609299688120234E-2</v>
      </c>
      <c r="N32" s="38">
        <v>1787</v>
      </c>
      <c r="O32" s="38">
        <v>1678</v>
      </c>
      <c r="P32" s="38">
        <v>14</v>
      </c>
      <c r="Q32" s="38">
        <v>30</v>
      </c>
      <c r="R32" s="38">
        <v>17</v>
      </c>
      <c r="S32" s="38"/>
      <c r="T32" s="38">
        <v>0</v>
      </c>
      <c r="U32" s="38">
        <v>1</v>
      </c>
      <c r="V32" s="38"/>
      <c r="W32" s="38">
        <v>0</v>
      </c>
      <c r="X32" s="38">
        <v>0</v>
      </c>
      <c r="Y32" s="38"/>
      <c r="Z32" s="38">
        <v>0</v>
      </c>
      <c r="AA32" s="38"/>
      <c r="AB32" s="38"/>
      <c r="AJ32" s="38"/>
      <c r="AU32" s="38"/>
      <c r="BA32" t="str">
        <f t="shared" si="8"/>
        <v>Columbia</v>
      </c>
      <c r="BB32" t="s">
        <v>66</v>
      </c>
      <c r="BC32" s="6">
        <v>2</v>
      </c>
      <c r="BE32" s="60">
        <v>9</v>
      </c>
      <c r="BF32" s="62">
        <v>13</v>
      </c>
      <c r="BG32" s="62">
        <v>15</v>
      </c>
      <c r="BH32" s="66">
        <v>16400</v>
      </c>
      <c r="BI32" s="66">
        <v>16400</v>
      </c>
      <c r="BJ32" s="66">
        <f t="shared" si="9"/>
        <v>9013</v>
      </c>
      <c r="BK32" s="66">
        <v>9110</v>
      </c>
      <c r="BL32" t="s">
        <v>1447</v>
      </c>
      <c r="BM32" s="69">
        <f t="shared" si="10"/>
        <v>916400</v>
      </c>
      <c r="BN32" s="69">
        <f t="shared" si="11"/>
        <v>916400</v>
      </c>
      <c r="BW32" s="2"/>
      <c r="CD32" s="38"/>
      <c r="CE32" s="38"/>
      <c r="CF32" s="38"/>
      <c r="CG32" s="38"/>
      <c r="CH32" s="38"/>
    </row>
    <row r="33" spans="1:86" ht="14" hidden="1" customHeight="1" outlineLevel="1" x14ac:dyDescent="0.2">
      <c r="A33" t="s">
        <v>3056</v>
      </c>
      <c r="B33" s="6" t="s">
        <v>1459</v>
      </c>
      <c r="C33" s="1">
        <f t="shared" si="0"/>
        <v>1034</v>
      </c>
      <c r="D33" s="3">
        <f>IF(N33&gt;0, RANK(N33,(N33:P33,Q33:AE33)),0)</f>
        <v>1</v>
      </c>
      <c r="E33" s="3">
        <f>IF(O33&gt;0,RANK(O33,(N33:P33,Q33:AE33)),0)</f>
        <v>2</v>
      </c>
      <c r="F33" s="3">
        <f t="shared" si="1"/>
        <v>4</v>
      </c>
      <c r="G33" s="1">
        <f t="shared" si="2"/>
        <v>452</v>
      </c>
      <c r="H33" s="2">
        <f t="shared" si="3"/>
        <v>0.43713733075435202</v>
      </c>
      <c r="I33" s="4"/>
      <c r="J33" s="2">
        <f t="shared" si="4"/>
        <v>0.70793036750483562</v>
      </c>
      <c r="K33" s="2">
        <f t="shared" si="5"/>
        <v>0.27079303675048355</v>
      </c>
      <c r="L33" s="2">
        <f t="shared" si="6"/>
        <v>3.8684719535783366E-3</v>
      </c>
      <c r="M33" s="2">
        <f t="shared" si="7"/>
        <v>1.740812379110249E-2</v>
      </c>
      <c r="N33" s="38">
        <v>732</v>
      </c>
      <c r="O33" s="38">
        <v>280</v>
      </c>
      <c r="P33" s="38">
        <v>4</v>
      </c>
      <c r="Q33" s="38">
        <v>3</v>
      </c>
      <c r="R33" s="38">
        <v>14</v>
      </c>
      <c r="S33" s="38"/>
      <c r="T33" s="38">
        <v>1</v>
      </c>
      <c r="U33" s="38">
        <v>0</v>
      </c>
      <c r="V33" s="38"/>
      <c r="W33" s="38">
        <v>0</v>
      </c>
      <c r="X33" s="38">
        <v>0</v>
      </c>
      <c r="Y33" s="38"/>
      <c r="Z33" s="38">
        <v>0</v>
      </c>
      <c r="AA33" s="38"/>
      <c r="AB33" s="38"/>
      <c r="AJ33" s="38"/>
      <c r="AU33" s="38"/>
      <c r="BA33" t="str">
        <f t="shared" si="8"/>
        <v>Cornwall</v>
      </c>
      <c r="BB33" t="s">
        <v>1252</v>
      </c>
      <c r="BC33" s="6">
        <v>5</v>
      </c>
      <c r="BE33" s="60">
        <v>9</v>
      </c>
      <c r="BF33" s="62">
        <v>5</v>
      </c>
      <c r="BG33" s="62">
        <v>30</v>
      </c>
      <c r="BH33" s="66">
        <v>17240</v>
      </c>
      <c r="BI33" s="66">
        <v>17240</v>
      </c>
      <c r="BJ33" s="66">
        <f t="shared" si="9"/>
        <v>9005</v>
      </c>
      <c r="BK33" s="66">
        <v>9160</v>
      </c>
      <c r="BL33" t="s">
        <v>1447</v>
      </c>
      <c r="BM33" s="69">
        <f t="shared" si="10"/>
        <v>917240</v>
      </c>
      <c r="BN33" s="69">
        <f t="shared" si="11"/>
        <v>917240</v>
      </c>
      <c r="BW33" s="2"/>
      <c r="CD33" s="38"/>
      <c r="CE33" s="38"/>
      <c r="CF33" s="38"/>
      <c r="CG33" s="38"/>
      <c r="CH33" s="38"/>
    </row>
    <row r="34" spans="1:86" ht="14" hidden="1" customHeight="1" outlineLevel="1" x14ac:dyDescent="0.2">
      <c r="A34" t="s">
        <v>3120</v>
      </c>
      <c r="B34" s="6" t="s">
        <v>1459</v>
      </c>
      <c r="C34" s="1">
        <f t="shared" si="0"/>
        <v>7620</v>
      </c>
      <c r="D34" s="3">
        <f>IF(N34&gt;0, RANK(N34,(N34:P34,Q34:AE34)),0)</f>
        <v>1</v>
      </c>
      <c r="E34" s="3">
        <f>IF(O34&gt;0,RANK(O34,(N34:P34,Q34:AE34)),0)</f>
        <v>2</v>
      </c>
      <c r="F34" s="3">
        <f t="shared" si="1"/>
        <v>5</v>
      </c>
      <c r="G34" s="1">
        <f t="shared" si="2"/>
        <v>127</v>
      </c>
      <c r="H34" s="2">
        <f t="shared" si="3"/>
        <v>1.6666666666666666E-2</v>
      </c>
      <c r="I34" s="4"/>
      <c r="J34" s="2">
        <f t="shared" si="4"/>
        <v>0.49973753280839894</v>
      </c>
      <c r="K34" s="2">
        <f t="shared" si="5"/>
        <v>0.48307086614173228</v>
      </c>
      <c r="L34" s="2">
        <f t="shared" si="6"/>
        <v>4.9868766404199474E-3</v>
      </c>
      <c r="M34" s="2">
        <f t="shared" si="7"/>
        <v>1.2204724409448829E-2</v>
      </c>
      <c r="N34" s="38">
        <v>3808</v>
      </c>
      <c r="O34" s="38">
        <v>3681</v>
      </c>
      <c r="P34" s="38">
        <v>38</v>
      </c>
      <c r="Q34" s="38">
        <v>50</v>
      </c>
      <c r="R34" s="38">
        <v>43</v>
      </c>
      <c r="S34" s="38"/>
      <c r="T34" s="38">
        <v>0</v>
      </c>
      <c r="U34" s="38">
        <v>0</v>
      </c>
      <c r="V34" s="38"/>
      <c r="W34" s="38">
        <v>0</v>
      </c>
      <c r="X34" s="38">
        <v>0</v>
      </c>
      <c r="Y34" s="38"/>
      <c r="Z34" s="38">
        <v>0</v>
      </c>
      <c r="AA34" s="38"/>
      <c r="AB34" s="38"/>
      <c r="AJ34" s="38"/>
      <c r="AU34" s="38"/>
      <c r="BA34" t="str">
        <f t="shared" si="8"/>
        <v>Coventry</v>
      </c>
      <c r="BB34" t="s">
        <v>66</v>
      </c>
      <c r="BC34" s="6">
        <v>2</v>
      </c>
      <c r="BE34" s="60">
        <v>9</v>
      </c>
      <c r="BF34" s="62">
        <v>13</v>
      </c>
      <c r="BG34" s="62">
        <v>20</v>
      </c>
      <c r="BH34" s="66">
        <v>17800</v>
      </c>
      <c r="BI34" s="66">
        <v>17800</v>
      </c>
      <c r="BJ34" s="66">
        <f t="shared" si="9"/>
        <v>9013</v>
      </c>
      <c r="BK34" s="66">
        <v>9110</v>
      </c>
      <c r="BL34" t="s">
        <v>1447</v>
      </c>
      <c r="BM34" s="69">
        <f t="shared" si="10"/>
        <v>917800</v>
      </c>
      <c r="BN34" s="69">
        <f t="shared" si="11"/>
        <v>917800</v>
      </c>
      <c r="BW34" s="2"/>
      <c r="CD34" s="38"/>
      <c r="CE34" s="38"/>
      <c r="CF34" s="38"/>
      <c r="CG34" s="38"/>
      <c r="CH34" s="38"/>
    </row>
    <row r="35" spans="1:86" ht="14" hidden="1" customHeight="1" outlineLevel="1" x14ac:dyDescent="0.2">
      <c r="A35" t="s">
        <v>2838</v>
      </c>
      <c r="B35" s="6" t="s">
        <v>1459</v>
      </c>
      <c r="C35" s="1">
        <f t="shared" ref="C35:C66" si="12">SUM(N35:AY35)</f>
        <v>8646</v>
      </c>
      <c r="D35" s="3">
        <f>IF(N35&gt;0, RANK(N35,(N35:P35,Q35:AE35)),0)</f>
        <v>1</v>
      </c>
      <c r="E35" s="3">
        <f>IF(O35&gt;0,RANK(O35,(N35:P35,Q35:AE35)),0)</f>
        <v>2</v>
      </c>
      <c r="F35" s="3">
        <f t="shared" ref="F35:F66" si="13">IF(P35&gt;0,RANK(P35,(N35:AE35)),0)</f>
        <v>4</v>
      </c>
      <c r="G35" s="1">
        <f t="shared" ref="G35:G66" si="14">IF(C35&gt;0,MAX(N35:P35)-LARGE(N35:P35,2),0)</f>
        <v>819</v>
      </c>
      <c r="H35" s="2">
        <f t="shared" ref="H35:H66" si="15">IF(C35&gt;0,G35/C35,0)</f>
        <v>9.4725884802220675E-2</v>
      </c>
      <c r="I35" s="4"/>
      <c r="J35" s="2">
        <f t="shared" ref="J35:J66" si="16">IF(C35=0,"-",N35/C35)</f>
        <v>0.53608605135322696</v>
      </c>
      <c r="K35" s="2">
        <f t="shared" ref="K35:K66" si="17">IF(C35=0,"-",O35/C35)</f>
        <v>0.44136016655100624</v>
      </c>
      <c r="L35" s="2">
        <f t="shared" ref="L35:L66" si="18">IF(C35=0,"-",P35/C35)</f>
        <v>7.1709461022438125E-3</v>
      </c>
      <c r="M35" s="2">
        <f t="shared" ref="M35:M66" si="19">IF(C35=0,"-",(1-J35-K35-L35))</f>
        <v>1.5382835993522994E-2</v>
      </c>
      <c r="N35" s="38">
        <v>4635</v>
      </c>
      <c r="O35" s="38">
        <v>3816</v>
      </c>
      <c r="P35" s="38">
        <v>62</v>
      </c>
      <c r="Q35" s="38">
        <v>50</v>
      </c>
      <c r="R35" s="38">
        <v>77</v>
      </c>
      <c r="S35" s="38"/>
      <c r="T35" s="38">
        <v>2</v>
      </c>
      <c r="U35" s="38">
        <v>3</v>
      </c>
      <c r="V35" s="38"/>
      <c r="W35" s="38">
        <v>0</v>
      </c>
      <c r="X35" s="38">
        <v>1</v>
      </c>
      <c r="Y35" s="38"/>
      <c r="Z35" s="38">
        <v>0</v>
      </c>
      <c r="AA35" s="38"/>
      <c r="AB35" s="38"/>
      <c r="AJ35" s="38"/>
      <c r="AU35" s="38"/>
      <c r="BA35" t="str">
        <f t="shared" ref="BA35:BA66" si="20">A35</f>
        <v>Cromwell</v>
      </c>
      <c r="BB35" t="s">
        <v>493</v>
      </c>
      <c r="BC35" s="6">
        <v>1</v>
      </c>
      <c r="BE35" s="60">
        <v>9</v>
      </c>
      <c r="BF35" s="62">
        <v>7</v>
      </c>
      <c r="BG35" s="62">
        <v>15</v>
      </c>
      <c r="BH35" s="66">
        <v>18080</v>
      </c>
      <c r="BI35" s="66">
        <v>18080</v>
      </c>
      <c r="BJ35" s="66">
        <f t="shared" ref="BJ35:BJ66" si="21">BE35*1000+BF35</f>
        <v>9007</v>
      </c>
      <c r="BK35" s="66">
        <v>9130</v>
      </c>
      <c r="BL35" t="s">
        <v>1447</v>
      </c>
      <c r="BM35" s="69">
        <f t="shared" ref="BM35:BM66" si="22">BE35*100000+BH35</f>
        <v>918080</v>
      </c>
      <c r="BN35" s="69">
        <f t="shared" ref="BN35:BN66" si="23">BE35*100000+BI35</f>
        <v>918080</v>
      </c>
      <c r="BW35" s="2"/>
      <c r="CD35" s="38"/>
      <c r="CE35" s="38"/>
      <c r="CF35" s="38"/>
      <c r="CG35" s="38"/>
      <c r="CH35" s="38"/>
    </row>
    <row r="36" spans="1:86" ht="14" hidden="1" customHeight="1" outlineLevel="1" x14ac:dyDescent="0.2">
      <c r="A36" t="s">
        <v>1587</v>
      </c>
      <c r="B36" s="6" t="s">
        <v>1459</v>
      </c>
      <c r="C36" s="1">
        <f t="shared" si="12"/>
        <v>30704</v>
      </c>
      <c r="D36" s="3">
        <f>IF(N36&gt;0, RANK(N36,(N36:P36,Q36:AE36)),0)</f>
        <v>1</v>
      </c>
      <c r="E36" s="3">
        <f>IF(O36&gt;0,RANK(O36,(N36:P36,Q36:AE36)),0)</f>
        <v>2</v>
      </c>
      <c r="F36" s="3">
        <f t="shared" si="13"/>
        <v>4</v>
      </c>
      <c r="G36" s="1">
        <f t="shared" si="14"/>
        <v>2347</v>
      </c>
      <c r="H36" s="2">
        <f t="shared" si="15"/>
        <v>7.6439551849921836E-2</v>
      </c>
      <c r="I36" s="4"/>
      <c r="J36" s="2">
        <f t="shared" si="16"/>
        <v>0.5314616988014591</v>
      </c>
      <c r="K36" s="2">
        <f t="shared" si="17"/>
        <v>0.45502214695153725</v>
      </c>
      <c r="L36" s="2">
        <f t="shared" si="18"/>
        <v>4.4619593538301194E-3</v>
      </c>
      <c r="M36" s="2">
        <f t="shared" si="19"/>
        <v>9.0541948931735228E-3</v>
      </c>
      <c r="N36" s="38">
        <v>16318</v>
      </c>
      <c r="O36" s="38">
        <v>13971</v>
      </c>
      <c r="P36" s="38">
        <v>137</v>
      </c>
      <c r="Q36" s="38">
        <v>87</v>
      </c>
      <c r="R36" s="38">
        <v>191</v>
      </c>
      <c r="S36" s="38"/>
      <c r="T36" s="38">
        <v>0</v>
      </c>
      <c r="U36" s="38">
        <v>0</v>
      </c>
      <c r="V36" s="38"/>
      <c r="W36" s="38">
        <v>0</v>
      </c>
      <c r="X36" s="38">
        <v>0</v>
      </c>
      <c r="Y36" s="38"/>
      <c r="Z36" s="38">
        <v>0</v>
      </c>
      <c r="AA36" s="38"/>
      <c r="AB36" s="38"/>
      <c r="AJ36" s="38"/>
      <c r="AU36" s="38"/>
      <c r="BA36" t="str">
        <f t="shared" si="20"/>
        <v>Danbury</v>
      </c>
      <c r="BB36" t="s">
        <v>276</v>
      </c>
      <c r="BC36" s="6">
        <v>5</v>
      </c>
      <c r="BE36" s="60">
        <v>9</v>
      </c>
      <c r="BF36" s="62">
        <v>1</v>
      </c>
      <c r="BG36" s="62">
        <v>20</v>
      </c>
      <c r="BH36" s="66">
        <v>18500</v>
      </c>
      <c r="BI36" s="66">
        <v>18500</v>
      </c>
      <c r="BJ36" s="66">
        <f t="shared" si="21"/>
        <v>9001</v>
      </c>
      <c r="BK36" s="66">
        <v>9190</v>
      </c>
      <c r="BL36" t="s">
        <v>1447</v>
      </c>
      <c r="BM36" s="69">
        <f t="shared" si="22"/>
        <v>918500</v>
      </c>
      <c r="BN36" s="69">
        <f t="shared" si="23"/>
        <v>918500</v>
      </c>
      <c r="BW36" s="2"/>
      <c r="CD36" s="38"/>
      <c r="CE36" s="38"/>
      <c r="CF36" s="38"/>
      <c r="CG36" s="38"/>
      <c r="CH36" s="38"/>
    </row>
    <row r="37" spans="1:86" ht="14" hidden="1" customHeight="1" outlineLevel="1" x14ac:dyDescent="0.2">
      <c r="A37" t="s">
        <v>2962</v>
      </c>
      <c r="B37" s="6" t="s">
        <v>1459</v>
      </c>
      <c r="C37" s="1">
        <f t="shared" si="12"/>
        <v>11921</v>
      </c>
      <c r="D37" s="3">
        <f>IF(N37&gt;0, RANK(N37,(N37:P37,Q37:AE37)),0)</f>
        <v>1</v>
      </c>
      <c r="E37" s="3">
        <f>IF(O37&gt;0,RANK(O37,(N37:P37,Q37:AE37)),0)</f>
        <v>2</v>
      </c>
      <c r="F37" s="3">
        <f t="shared" si="13"/>
        <v>5</v>
      </c>
      <c r="G37" s="1">
        <f t="shared" si="14"/>
        <v>2256</v>
      </c>
      <c r="H37" s="2">
        <f t="shared" si="15"/>
        <v>0.18924586863518161</v>
      </c>
      <c r="I37" s="4"/>
      <c r="J37" s="2">
        <f t="shared" si="16"/>
        <v>0.58619243352067785</v>
      </c>
      <c r="K37" s="2">
        <f t="shared" si="17"/>
        <v>0.39694656488549618</v>
      </c>
      <c r="L37" s="2">
        <f t="shared" si="18"/>
        <v>4.1103934233705222E-3</v>
      </c>
      <c r="M37" s="2">
        <f t="shared" si="19"/>
        <v>1.2750608170455452E-2</v>
      </c>
      <c r="N37" s="38">
        <v>6988</v>
      </c>
      <c r="O37" s="38">
        <v>4732</v>
      </c>
      <c r="P37" s="38">
        <v>49</v>
      </c>
      <c r="Q37" s="38">
        <v>94</v>
      </c>
      <c r="R37" s="38">
        <v>56</v>
      </c>
      <c r="S37" s="38"/>
      <c r="T37" s="38">
        <v>2</v>
      </c>
      <c r="U37" s="38">
        <v>0</v>
      </c>
      <c r="V37" s="38"/>
      <c r="W37" s="38">
        <v>0</v>
      </c>
      <c r="X37" s="38">
        <v>0</v>
      </c>
      <c r="Y37" s="38"/>
      <c r="Z37" s="38">
        <v>0</v>
      </c>
      <c r="AA37" s="38"/>
      <c r="AB37" s="38"/>
      <c r="AJ37" s="38"/>
      <c r="AU37" s="38"/>
      <c r="BA37" t="str">
        <f t="shared" si="20"/>
        <v>Darien</v>
      </c>
      <c r="BB37" t="s">
        <v>276</v>
      </c>
      <c r="BC37" s="6">
        <v>4</v>
      </c>
      <c r="BE37" s="60">
        <v>9</v>
      </c>
      <c r="BF37" s="62">
        <v>1</v>
      </c>
      <c r="BG37" s="62">
        <v>25</v>
      </c>
      <c r="BH37" s="66">
        <v>18850</v>
      </c>
      <c r="BI37" s="66">
        <v>18850</v>
      </c>
      <c r="BJ37" s="66">
        <f t="shared" si="21"/>
        <v>9001</v>
      </c>
      <c r="BK37" s="66">
        <v>9190</v>
      </c>
      <c r="BL37" t="s">
        <v>1447</v>
      </c>
      <c r="BM37" s="69">
        <f t="shared" si="22"/>
        <v>918850</v>
      </c>
      <c r="BN37" s="69">
        <f t="shared" si="23"/>
        <v>918850</v>
      </c>
      <c r="BW37" s="2"/>
      <c r="CD37" s="38"/>
      <c r="CE37" s="38"/>
      <c r="CF37" s="38"/>
      <c r="CG37" s="38"/>
      <c r="CH37" s="38"/>
    </row>
    <row r="38" spans="1:86" ht="14" hidden="1" customHeight="1" outlineLevel="1" x14ac:dyDescent="0.2">
      <c r="A38" t="s">
        <v>2622</v>
      </c>
      <c r="B38" s="6" t="s">
        <v>1459</v>
      </c>
      <c r="C38" s="1">
        <f t="shared" si="12"/>
        <v>2877</v>
      </c>
      <c r="D38" s="3">
        <f>IF(N38&gt;0, RANK(N38,(N38:P38,Q38:AE38)),0)</f>
        <v>1</v>
      </c>
      <c r="E38" s="3">
        <f>IF(O38&gt;0,RANK(O38,(N38:P38,Q38:AE38)),0)</f>
        <v>2</v>
      </c>
      <c r="F38" s="3">
        <f t="shared" si="13"/>
        <v>3</v>
      </c>
      <c r="G38" s="1">
        <f t="shared" si="14"/>
        <v>638</v>
      </c>
      <c r="H38" s="2">
        <f t="shared" si="15"/>
        <v>0.22175877650330206</v>
      </c>
      <c r="I38" s="4"/>
      <c r="J38" s="2">
        <f t="shared" si="16"/>
        <v>0.60305874174487317</v>
      </c>
      <c r="K38" s="2">
        <f t="shared" si="17"/>
        <v>0.38129996524157106</v>
      </c>
      <c r="L38" s="2">
        <f t="shared" si="18"/>
        <v>6.6041014946124433E-3</v>
      </c>
      <c r="M38" s="2">
        <f t="shared" si="19"/>
        <v>9.0371915189433258E-3</v>
      </c>
      <c r="N38" s="38">
        <v>1735</v>
      </c>
      <c r="O38" s="38">
        <v>1097</v>
      </c>
      <c r="P38" s="38">
        <v>19</v>
      </c>
      <c r="Q38" s="38">
        <v>14</v>
      </c>
      <c r="R38" s="38">
        <v>12</v>
      </c>
      <c r="S38" s="38"/>
      <c r="T38" s="38">
        <v>0</v>
      </c>
      <c r="U38" s="38">
        <v>0</v>
      </c>
      <c r="V38" s="38"/>
      <c r="W38" s="38">
        <v>0</v>
      </c>
      <c r="X38" s="38">
        <v>0</v>
      </c>
      <c r="Y38" s="38"/>
      <c r="Z38" s="38">
        <v>0</v>
      </c>
      <c r="AA38" s="38"/>
      <c r="AB38" s="38"/>
      <c r="AJ38" s="38"/>
      <c r="AU38" s="38"/>
      <c r="BA38" t="str">
        <f t="shared" si="20"/>
        <v>Deep River</v>
      </c>
      <c r="BB38" t="s">
        <v>493</v>
      </c>
      <c r="BC38" s="6">
        <v>2</v>
      </c>
      <c r="BE38" s="60">
        <v>9</v>
      </c>
      <c r="BF38" s="62">
        <v>7</v>
      </c>
      <c r="BG38" s="62">
        <v>20</v>
      </c>
      <c r="BH38" s="66">
        <v>19130</v>
      </c>
      <c r="BI38" s="66">
        <v>19130</v>
      </c>
      <c r="BJ38" s="66">
        <f t="shared" si="21"/>
        <v>9007</v>
      </c>
      <c r="BK38" s="66">
        <v>9130</v>
      </c>
      <c r="BL38" t="s">
        <v>1447</v>
      </c>
      <c r="BM38" s="69">
        <f t="shared" si="22"/>
        <v>919130</v>
      </c>
      <c r="BN38" s="69">
        <f t="shared" si="23"/>
        <v>919130</v>
      </c>
      <c r="BW38" s="2"/>
      <c r="CD38" s="38"/>
      <c r="CE38" s="38"/>
      <c r="CF38" s="38"/>
      <c r="CG38" s="38"/>
      <c r="CH38" s="38"/>
    </row>
    <row r="39" spans="1:86" ht="14" hidden="1" customHeight="1" outlineLevel="1" x14ac:dyDescent="0.2">
      <c r="A39" t="s">
        <v>3086</v>
      </c>
      <c r="B39" s="6" t="s">
        <v>1459</v>
      </c>
      <c r="C39" s="1">
        <f t="shared" si="12"/>
        <v>5373</v>
      </c>
      <c r="D39" s="3">
        <f>IF(N39&gt;0, RANK(N39,(N39:P39,Q39:AE39)),0)</f>
        <v>2</v>
      </c>
      <c r="E39" s="3">
        <f>IF(O39&gt;0,RANK(O39,(N39:P39,Q39:AE39)),0)</f>
        <v>1</v>
      </c>
      <c r="F39" s="3">
        <f t="shared" si="13"/>
        <v>5</v>
      </c>
      <c r="G39" s="1">
        <f t="shared" si="14"/>
        <v>151</v>
      </c>
      <c r="H39" s="2">
        <f t="shared" si="15"/>
        <v>2.8103480364786899E-2</v>
      </c>
      <c r="I39" s="4"/>
      <c r="J39" s="2">
        <f t="shared" si="16"/>
        <v>0.48036478689745021</v>
      </c>
      <c r="K39" s="2">
        <f t="shared" si="17"/>
        <v>0.50846826726223715</v>
      </c>
      <c r="L39" s="2">
        <f t="shared" si="18"/>
        <v>2.4195049320677462E-3</v>
      </c>
      <c r="M39" s="2">
        <f t="shared" si="19"/>
        <v>8.7474409082448912E-3</v>
      </c>
      <c r="N39" s="38">
        <v>2581</v>
      </c>
      <c r="O39" s="38">
        <v>2732</v>
      </c>
      <c r="P39" s="38">
        <v>13</v>
      </c>
      <c r="Q39" s="38">
        <v>16</v>
      </c>
      <c r="R39" s="38">
        <v>30</v>
      </c>
      <c r="S39" s="38"/>
      <c r="T39" s="38">
        <v>0</v>
      </c>
      <c r="U39" s="38">
        <v>1</v>
      </c>
      <c r="V39" s="38"/>
      <c r="W39" s="38">
        <v>0</v>
      </c>
      <c r="X39" s="38">
        <v>0</v>
      </c>
      <c r="Y39" s="38"/>
      <c r="Z39" s="38">
        <v>0</v>
      </c>
      <c r="AA39" s="38"/>
      <c r="AB39" s="38"/>
      <c r="AJ39" s="38"/>
      <c r="AU39" s="38"/>
      <c r="BA39" t="str">
        <f t="shared" si="20"/>
        <v>Derby</v>
      </c>
      <c r="BB39" t="s">
        <v>2743</v>
      </c>
      <c r="BC39" s="6">
        <v>3</v>
      </c>
      <c r="BE39" s="60">
        <v>9</v>
      </c>
      <c r="BF39" s="62">
        <v>9</v>
      </c>
      <c r="BG39" s="62">
        <v>30</v>
      </c>
      <c r="BH39" s="66">
        <v>19550</v>
      </c>
      <c r="BI39" s="66">
        <v>19550</v>
      </c>
      <c r="BJ39" s="66">
        <f t="shared" si="21"/>
        <v>9009</v>
      </c>
      <c r="BK39" s="66">
        <v>9140</v>
      </c>
      <c r="BL39" t="s">
        <v>1447</v>
      </c>
      <c r="BM39" s="69">
        <f t="shared" si="22"/>
        <v>919550</v>
      </c>
      <c r="BN39" s="69">
        <f t="shared" si="23"/>
        <v>919550</v>
      </c>
      <c r="BW39" s="2"/>
      <c r="CD39" s="38"/>
      <c r="CE39" s="38"/>
      <c r="CF39" s="38"/>
      <c r="CG39" s="38"/>
      <c r="CH39" s="38"/>
    </row>
    <row r="40" spans="1:86" ht="14" hidden="1" customHeight="1" outlineLevel="1" x14ac:dyDescent="0.2">
      <c r="A40" t="s">
        <v>2179</v>
      </c>
      <c r="B40" s="6" t="s">
        <v>1459</v>
      </c>
      <c r="C40" s="1">
        <f t="shared" si="12"/>
        <v>4706</v>
      </c>
      <c r="D40" s="3">
        <f>IF(N40&gt;0, RANK(N40,(N40:P40,Q40:AE40)),0)</f>
        <v>2</v>
      </c>
      <c r="E40" s="3">
        <f>IF(O40&gt;0,RANK(O40,(N40:P40,Q40:AE40)),0)</f>
        <v>1</v>
      </c>
      <c r="F40" s="3">
        <f t="shared" si="13"/>
        <v>5</v>
      </c>
      <c r="G40" s="1">
        <f t="shared" si="14"/>
        <v>165</v>
      </c>
      <c r="H40" s="2">
        <f t="shared" si="15"/>
        <v>3.5061623459413514E-2</v>
      </c>
      <c r="I40" s="4"/>
      <c r="J40" s="2">
        <f t="shared" si="16"/>
        <v>0.47110072248193796</v>
      </c>
      <c r="K40" s="2">
        <f t="shared" si="17"/>
        <v>0.50616234594135145</v>
      </c>
      <c r="L40" s="2">
        <f t="shared" si="18"/>
        <v>5.7373565660858482E-3</v>
      </c>
      <c r="M40" s="2">
        <f t="shared" si="19"/>
        <v>1.6999575010624792E-2</v>
      </c>
      <c r="N40" s="38">
        <v>2217</v>
      </c>
      <c r="O40" s="38">
        <v>2382</v>
      </c>
      <c r="P40" s="38">
        <v>27</v>
      </c>
      <c r="Q40" s="38">
        <v>35</v>
      </c>
      <c r="R40" s="38">
        <v>43</v>
      </c>
      <c r="S40" s="38"/>
      <c r="T40" s="38">
        <v>1</v>
      </c>
      <c r="U40" s="38">
        <v>1</v>
      </c>
      <c r="V40" s="38"/>
      <c r="W40" s="38">
        <v>0</v>
      </c>
      <c r="X40" s="38">
        <v>0</v>
      </c>
      <c r="Y40" s="38"/>
      <c r="Z40" s="38">
        <v>0</v>
      </c>
      <c r="AA40" s="38"/>
      <c r="AB40" s="38"/>
      <c r="AJ40" s="38"/>
      <c r="AU40" s="38"/>
      <c r="BA40" t="str">
        <f t="shared" si="20"/>
        <v>Durham</v>
      </c>
      <c r="BB40" t="s">
        <v>493</v>
      </c>
      <c r="BC40" s="6">
        <v>3</v>
      </c>
      <c r="BE40" s="60">
        <v>9</v>
      </c>
      <c r="BF40" s="62">
        <v>7</v>
      </c>
      <c r="BG40" s="62">
        <v>25</v>
      </c>
      <c r="BH40" s="66">
        <v>20810</v>
      </c>
      <c r="BI40" s="66">
        <v>20810</v>
      </c>
      <c r="BJ40" s="66">
        <f t="shared" si="21"/>
        <v>9007</v>
      </c>
      <c r="BK40" s="66">
        <v>9130</v>
      </c>
      <c r="BL40" t="s">
        <v>1447</v>
      </c>
      <c r="BM40" s="69">
        <f t="shared" si="22"/>
        <v>920810</v>
      </c>
      <c r="BN40" s="69">
        <f t="shared" si="23"/>
        <v>920810</v>
      </c>
      <c r="BW40" s="2"/>
      <c r="CD40" s="38"/>
      <c r="CE40" s="38"/>
      <c r="CF40" s="38"/>
      <c r="CG40" s="38"/>
      <c r="CH40" s="38"/>
    </row>
    <row r="41" spans="1:86" ht="14" hidden="1" customHeight="1" outlineLevel="1" x14ac:dyDescent="0.2">
      <c r="A41" t="s">
        <v>2375</v>
      </c>
      <c r="B41" s="6" t="s">
        <v>1459</v>
      </c>
      <c r="C41" s="1">
        <f t="shared" si="12"/>
        <v>3206</v>
      </c>
      <c r="D41" s="3">
        <f>IF(N41&gt;0, RANK(N41,(N41:P41,Q41:AE41)),0)</f>
        <v>1</v>
      </c>
      <c r="E41" s="3">
        <f>IF(O41&gt;0,RANK(O41,(N41:P41,Q41:AE41)),0)</f>
        <v>2</v>
      </c>
      <c r="F41" s="3">
        <f t="shared" si="13"/>
        <v>5</v>
      </c>
      <c r="G41" s="1">
        <f t="shared" si="14"/>
        <v>216</v>
      </c>
      <c r="H41" s="2">
        <f t="shared" si="15"/>
        <v>6.7373674360573926E-2</v>
      </c>
      <c r="I41" s="4"/>
      <c r="J41" s="2">
        <f t="shared" si="16"/>
        <v>0.5233936369307548</v>
      </c>
      <c r="K41" s="2">
        <f t="shared" si="17"/>
        <v>0.4560199625701809</v>
      </c>
      <c r="L41" s="2">
        <f t="shared" si="18"/>
        <v>5.9263880224578918E-3</v>
      </c>
      <c r="M41" s="2">
        <f t="shared" si="19"/>
        <v>1.4660012476606404E-2</v>
      </c>
      <c r="N41" s="38">
        <v>1678</v>
      </c>
      <c r="O41" s="38">
        <v>1462</v>
      </c>
      <c r="P41" s="38">
        <v>19</v>
      </c>
      <c r="Q41" s="38">
        <v>22</v>
      </c>
      <c r="R41" s="38">
        <v>25</v>
      </c>
      <c r="S41" s="38"/>
      <c r="T41" s="38">
        <v>0</v>
      </c>
      <c r="U41" s="38">
        <v>0</v>
      </c>
      <c r="V41" s="38"/>
      <c r="W41" s="38">
        <v>0</v>
      </c>
      <c r="X41" s="38">
        <v>0</v>
      </c>
      <c r="Y41" s="38"/>
      <c r="Z41" s="38">
        <v>0</v>
      </c>
      <c r="AA41" s="38"/>
      <c r="AB41" s="38"/>
      <c r="AJ41" s="38"/>
      <c r="AU41" s="38"/>
      <c r="BA41" t="str">
        <f t="shared" si="20"/>
        <v>East Granby</v>
      </c>
      <c r="BB41" t="s">
        <v>1704</v>
      </c>
      <c r="BC41" s="6">
        <v>1</v>
      </c>
      <c r="BE41" s="60">
        <v>9</v>
      </c>
      <c r="BF41" s="62">
        <v>3</v>
      </c>
      <c r="BG41" s="62">
        <v>35</v>
      </c>
      <c r="BH41" s="66">
        <v>22070</v>
      </c>
      <c r="BI41" s="66">
        <v>22070</v>
      </c>
      <c r="BJ41" s="66">
        <f t="shared" si="21"/>
        <v>9003</v>
      </c>
      <c r="BK41" s="66">
        <v>9110</v>
      </c>
      <c r="BL41" t="s">
        <v>1447</v>
      </c>
      <c r="BM41" s="69">
        <f t="shared" si="22"/>
        <v>922070</v>
      </c>
      <c r="BN41" s="69">
        <f t="shared" si="23"/>
        <v>922070</v>
      </c>
      <c r="BW41" s="2"/>
      <c r="CD41" s="38"/>
      <c r="CE41" s="38"/>
      <c r="CF41" s="38"/>
      <c r="CG41" s="38"/>
      <c r="CH41" s="38"/>
    </row>
    <row r="42" spans="1:86" ht="14" hidden="1" customHeight="1" outlineLevel="1" x14ac:dyDescent="0.2">
      <c r="A42" t="s">
        <v>1539</v>
      </c>
      <c r="B42" s="6" t="s">
        <v>1459</v>
      </c>
      <c r="C42" s="1">
        <f t="shared" si="12"/>
        <v>5784</v>
      </c>
      <c r="D42" s="3">
        <f>IF(N42&gt;0, RANK(N42,(N42:P42,Q42:AE42)),0)</f>
        <v>1</v>
      </c>
      <c r="E42" s="3">
        <f>IF(O42&gt;0,RANK(O42,(N42:P42,Q42:AE42)),0)</f>
        <v>2</v>
      </c>
      <c r="F42" s="3">
        <f t="shared" si="13"/>
        <v>4</v>
      </c>
      <c r="G42" s="1">
        <f t="shared" si="14"/>
        <v>121</v>
      </c>
      <c r="H42" s="2">
        <f t="shared" si="15"/>
        <v>2.0919778699861686E-2</v>
      </c>
      <c r="I42" s="4"/>
      <c r="J42" s="2">
        <f t="shared" si="16"/>
        <v>0.50172890733056708</v>
      </c>
      <c r="K42" s="2">
        <f t="shared" si="17"/>
        <v>0.48080912863070541</v>
      </c>
      <c r="L42" s="2">
        <f t="shared" si="18"/>
        <v>6.3969571230982018E-3</v>
      </c>
      <c r="M42" s="2">
        <f t="shared" si="19"/>
        <v>1.1065006915629316E-2</v>
      </c>
      <c r="N42" s="38">
        <v>2902</v>
      </c>
      <c r="O42" s="38">
        <v>2781</v>
      </c>
      <c r="P42" s="38">
        <v>37</v>
      </c>
      <c r="Q42" s="38">
        <v>23</v>
      </c>
      <c r="R42" s="38">
        <v>39</v>
      </c>
      <c r="S42" s="38"/>
      <c r="T42" s="38">
        <v>1</v>
      </c>
      <c r="U42" s="38">
        <v>0</v>
      </c>
      <c r="V42" s="38"/>
      <c r="W42" s="38">
        <v>0</v>
      </c>
      <c r="X42" s="38">
        <v>0</v>
      </c>
      <c r="Y42" s="38"/>
      <c r="Z42" s="38">
        <v>1</v>
      </c>
      <c r="AA42" s="38"/>
      <c r="AB42" s="38"/>
      <c r="AJ42" s="38"/>
      <c r="AU42" s="38"/>
      <c r="BA42" t="str">
        <f t="shared" si="20"/>
        <v>East Haddam</v>
      </c>
      <c r="BB42" t="s">
        <v>493</v>
      </c>
      <c r="BC42" s="6">
        <v>2</v>
      </c>
      <c r="BE42" s="60">
        <v>9</v>
      </c>
      <c r="BF42" s="62">
        <v>7</v>
      </c>
      <c r="BG42" s="62">
        <v>30</v>
      </c>
      <c r="BH42" s="66">
        <v>22280</v>
      </c>
      <c r="BI42" s="66">
        <v>22280</v>
      </c>
      <c r="BJ42" s="66">
        <f t="shared" si="21"/>
        <v>9007</v>
      </c>
      <c r="BK42" s="66">
        <v>9130</v>
      </c>
      <c r="BL42" t="s">
        <v>1447</v>
      </c>
      <c r="BM42" s="69">
        <f t="shared" si="22"/>
        <v>922280</v>
      </c>
      <c r="BN42" s="69">
        <f t="shared" si="23"/>
        <v>922280</v>
      </c>
      <c r="BW42" s="2"/>
      <c r="CD42" s="38"/>
      <c r="CE42" s="38"/>
      <c r="CF42" s="38"/>
      <c r="CG42" s="38"/>
      <c r="CH42" s="38"/>
    </row>
    <row r="43" spans="1:86" ht="14" hidden="1" customHeight="1" outlineLevel="1" x14ac:dyDescent="0.2">
      <c r="A43" t="s">
        <v>2355</v>
      </c>
      <c r="B43" s="6" t="s">
        <v>1459</v>
      </c>
      <c r="C43" s="1">
        <f t="shared" si="12"/>
        <v>8201</v>
      </c>
      <c r="D43" s="3">
        <f>IF(N43&gt;0, RANK(N43,(N43:P43,Q43:AE43)),0)</f>
        <v>1</v>
      </c>
      <c r="E43" s="3">
        <f>IF(O43&gt;0,RANK(O43,(N43:P43,Q43:AE43)),0)</f>
        <v>2</v>
      </c>
      <c r="F43" s="3">
        <f t="shared" si="13"/>
        <v>3</v>
      </c>
      <c r="G43" s="1">
        <f t="shared" si="14"/>
        <v>55</v>
      </c>
      <c r="H43" s="2">
        <f t="shared" si="15"/>
        <v>6.7064992074137297E-3</v>
      </c>
      <c r="I43" s="4"/>
      <c r="J43" s="2">
        <f t="shared" si="16"/>
        <v>0.49518351420558471</v>
      </c>
      <c r="K43" s="2">
        <f t="shared" si="17"/>
        <v>0.48847701499817098</v>
      </c>
      <c r="L43" s="2">
        <f t="shared" si="18"/>
        <v>7.5600536519936593E-3</v>
      </c>
      <c r="M43" s="2">
        <f t="shared" si="19"/>
        <v>8.779417144250656E-3</v>
      </c>
      <c r="N43" s="38">
        <v>4061</v>
      </c>
      <c r="O43" s="38">
        <v>4006</v>
      </c>
      <c r="P43" s="38">
        <v>62</v>
      </c>
      <c r="Q43" s="38">
        <v>37</v>
      </c>
      <c r="R43" s="38">
        <v>33</v>
      </c>
      <c r="S43" s="38"/>
      <c r="T43" s="38">
        <v>1</v>
      </c>
      <c r="U43" s="38">
        <v>1</v>
      </c>
      <c r="V43" s="38"/>
      <c r="W43" s="38">
        <v>0</v>
      </c>
      <c r="X43" s="38">
        <v>0</v>
      </c>
      <c r="Y43" s="38"/>
      <c r="Z43" s="38">
        <v>0</v>
      </c>
      <c r="AA43" s="38"/>
      <c r="AB43" s="38"/>
      <c r="AJ43" s="38"/>
      <c r="AU43" s="38"/>
      <c r="BA43" t="str">
        <f t="shared" si="20"/>
        <v>East Hampton</v>
      </c>
      <c r="BB43" t="s">
        <v>493</v>
      </c>
      <c r="BC43" s="6">
        <v>2</v>
      </c>
      <c r="BE43" s="60">
        <v>9</v>
      </c>
      <c r="BF43" s="62">
        <v>7</v>
      </c>
      <c r="BG43" s="62">
        <v>35</v>
      </c>
      <c r="BH43" s="66">
        <v>22490</v>
      </c>
      <c r="BI43" s="66">
        <v>22490</v>
      </c>
      <c r="BJ43" s="66">
        <f t="shared" si="21"/>
        <v>9007</v>
      </c>
      <c r="BK43" s="66">
        <v>9130</v>
      </c>
      <c r="BL43" t="s">
        <v>1447</v>
      </c>
      <c r="BM43" s="69">
        <f t="shared" si="22"/>
        <v>922490</v>
      </c>
      <c r="BN43" s="69">
        <f t="shared" si="23"/>
        <v>922490</v>
      </c>
      <c r="BW43" s="2"/>
      <c r="CD43" s="38"/>
      <c r="CE43" s="38"/>
      <c r="CF43" s="38"/>
      <c r="CG43" s="38"/>
      <c r="CH43" s="38"/>
    </row>
    <row r="44" spans="1:86" ht="14" hidden="1" customHeight="1" outlineLevel="1" x14ac:dyDescent="0.2">
      <c r="A44" t="s">
        <v>1928</v>
      </c>
      <c r="B44" s="6" t="s">
        <v>1459</v>
      </c>
      <c r="C44" s="1">
        <f t="shared" si="12"/>
        <v>18280</v>
      </c>
      <c r="D44" s="3">
        <f>IF(N44&gt;0, RANK(N44,(N44:P44,Q44:AE44)),0)</f>
        <v>1</v>
      </c>
      <c r="E44" s="3">
        <f>IF(O44&gt;0,RANK(O44,(N44:P44,Q44:AE44)),0)</f>
        <v>2</v>
      </c>
      <c r="F44" s="3">
        <f t="shared" si="13"/>
        <v>4</v>
      </c>
      <c r="G44" s="1">
        <f t="shared" si="14"/>
        <v>6954</v>
      </c>
      <c r="H44" s="2">
        <f t="shared" si="15"/>
        <v>0.38041575492341356</v>
      </c>
      <c r="I44" s="4"/>
      <c r="J44" s="2">
        <f t="shared" si="16"/>
        <v>0.6840262582056893</v>
      </c>
      <c r="K44" s="2">
        <f t="shared" si="17"/>
        <v>0.30361050328227573</v>
      </c>
      <c r="L44" s="2">
        <f t="shared" si="18"/>
        <v>3.3916849015317285E-3</v>
      </c>
      <c r="M44" s="2">
        <f t="shared" si="19"/>
        <v>8.9715536105032401E-3</v>
      </c>
      <c r="N44" s="38">
        <v>12504</v>
      </c>
      <c r="O44" s="38">
        <v>5550</v>
      </c>
      <c r="P44" s="38">
        <v>62</v>
      </c>
      <c r="Q44" s="38">
        <v>35</v>
      </c>
      <c r="R44" s="38">
        <v>129</v>
      </c>
      <c r="S44" s="38"/>
      <c r="T44" s="38">
        <v>0</v>
      </c>
      <c r="U44" s="38">
        <v>0</v>
      </c>
      <c r="V44" s="38"/>
      <c r="W44" s="38">
        <v>0</v>
      </c>
      <c r="X44" s="38">
        <v>0</v>
      </c>
      <c r="Y44" s="38"/>
      <c r="Z44" s="38">
        <v>0</v>
      </c>
      <c r="AA44" s="38"/>
      <c r="AB44" s="38"/>
      <c r="AJ44" s="38"/>
      <c r="AU44" s="38"/>
      <c r="BA44" t="str">
        <f t="shared" si="20"/>
        <v>East Hartford</v>
      </c>
      <c r="BB44" t="s">
        <v>1704</v>
      </c>
      <c r="BC44" s="6">
        <v>1</v>
      </c>
      <c r="BE44" s="60">
        <v>9</v>
      </c>
      <c r="BF44" s="62">
        <v>3</v>
      </c>
      <c r="BG44" s="62">
        <v>40</v>
      </c>
      <c r="BH44" s="66">
        <v>22630</v>
      </c>
      <c r="BI44" s="66">
        <v>22630</v>
      </c>
      <c r="BJ44" s="66">
        <f t="shared" si="21"/>
        <v>9003</v>
      </c>
      <c r="BK44" s="66">
        <v>9110</v>
      </c>
      <c r="BL44" t="s">
        <v>1447</v>
      </c>
      <c r="BM44" s="69">
        <f t="shared" si="22"/>
        <v>922630</v>
      </c>
      <c r="BN44" s="69">
        <f t="shared" si="23"/>
        <v>922630</v>
      </c>
      <c r="BW44" s="2"/>
      <c r="CD44" s="38"/>
      <c r="CE44" s="38"/>
      <c r="CF44" s="38"/>
      <c r="CG44" s="38"/>
      <c r="CH44" s="38"/>
    </row>
    <row r="45" spans="1:86" ht="14" hidden="1" customHeight="1" outlineLevel="1" x14ac:dyDescent="0.2">
      <c r="A45" t="s">
        <v>1290</v>
      </c>
      <c r="B45" s="6" t="s">
        <v>1459</v>
      </c>
      <c r="C45" s="1">
        <f t="shared" si="12"/>
        <v>13986</v>
      </c>
      <c r="D45" s="3">
        <f>IF(N45&gt;0, RANK(N45,(N45:P45,Q45:AE45)),0)</f>
        <v>2</v>
      </c>
      <c r="E45" s="3">
        <f>IF(O45&gt;0,RANK(O45,(N45:P45,Q45:AE45)),0)</f>
        <v>1</v>
      </c>
      <c r="F45" s="3">
        <f t="shared" si="13"/>
        <v>4</v>
      </c>
      <c r="G45" s="1">
        <f t="shared" si="14"/>
        <v>1612</v>
      </c>
      <c r="H45" s="2">
        <f t="shared" si="15"/>
        <v>0.11525811525811526</v>
      </c>
      <c r="I45" s="4"/>
      <c r="J45" s="2">
        <f t="shared" si="16"/>
        <v>0.43729443729443729</v>
      </c>
      <c r="K45" s="2">
        <f t="shared" si="17"/>
        <v>0.55255255255255253</v>
      </c>
      <c r="L45" s="2">
        <f t="shared" si="18"/>
        <v>3.3605033605033606E-3</v>
      </c>
      <c r="M45" s="2">
        <f t="shared" si="19"/>
        <v>6.7925067925068174E-3</v>
      </c>
      <c r="N45" s="38">
        <v>6116</v>
      </c>
      <c r="O45" s="38">
        <v>7728</v>
      </c>
      <c r="P45" s="38">
        <v>47</v>
      </c>
      <c r="Q45" s="38">
        <v>33</v>
      </c>
      <c r="R45" s="38">
        <v>61</v>
      </c>
      <c r="S45" s="38"/>
      <c r="T45" s="38">
        <v>0</v>
      </c>
      <c r="U45" s="38">
        <v>1</v>
      </c>
      <c r="V45" s="38"/>
      <c r="W45" s="38">
        <v>0</v>
      </c>
      <c r="X45" s="38">
        <v>0</v>
      </c>
      <c r="Y45" s="38"/>
      <c r="Z45" s="38">
        <v>0</v>
      </c>
      <c r="AA45" s="38"/>
      <c r="AB45" s="38"/>
      <c r="AJ45" s="38"/>
      <c r="AU45" s="38"/>
      <c r="BA45" t="str">
        <f t="shared" si="20"/>
        <v>East Haven</v>
      </c>
      <c r="BB45" t="s">
        <v>2743</v>
      </c>
      <c r="BC45" s="6">
        <v>3</v>
      </c>
      <c r="BE45" s="60">
        <v>9</v>
      </c>
      <c r="BF45" s="62">
        <v>9</v>
      </c>
      <c r="BG45" s="62">
        <v>35</v>
      </c>
      <c r="BH45" s="66">
        <v>22910</v>
      </c>
      <c r="BI45" s="66">
        <v>22910</v>
      </c>
      <c r="BJ45" s="66">
        <f t="shared" si="21"/>
        <v>9009</v>
      </c>
      <c r="BK45" s="66">
        <v>9170</v>
      </c>
      <c r="BL45" t="s">
        <v>1447</v>
      </c>
      <c r="BM45" s="69">
        <f t="shared" si="22"/>
        <v>922910</v>
      </c>
      <c r="BN45" s="69">
        <f t="shared" si="23"/>
        <v>922910</v>
      </c>
      <c r="BW45" s="2"/>
      <c r="CD45" s="38"/>
      <c r="CE45" s="38"/>
      <c r="CF45" s="38"/>
      <c r="CG45" s="38"/>
      <c r="CH45" s="38"/>
    </row>
    <row r="46" spans="1:86" ht="14" hidden="1" customHeight="1" outlineLevel="1" x14ac:dyDescent="0.2">
      <c r="A46" t="s">
        <v>2404</v>
      </c>
      <c r="B46" s="6" t="s">
        <v>1459</v>
      </c>
      <c r="C46" s="1">
        <f t="shared" si="12"/>
        <v>11791</v>
      </c>
      <c r="D46" s="3">
        <f>IF(N46&gt;0, RANK(N46,(N46:P46,Q46:AE46)),0)</f>
        <v>1</v>
      </c>
      <c r="E46" s="3">
        <f>IF(O46&gt;0,RANK(O46,(N46:P46,Q46:AE46)),0)</f>
        <v>2</v>
      </c>
      <c r="F46" s="3">
        <f t="shared" si="13"/>
        <v>4</v>
      </c>
      <c r="G46" s="1">
        <f t="shared" si="14"/>
        <v>2946</v>
      </c>
      <c r="H46" s="2">
        <f t="shared" si="15"/>
        <v>0.24985158171486727</v>
      </c>
      <c r="I46" s="4"/>
      <c r="J46" s="2">
        <f t="shared" si="16"/>
        <v>0.61674158256297174</v>
      </c>
      <c r="K46" s="2">
        <f t="shared" si="17"/>
        <v>0.36689000084810447</v>
      </c>
      <c r="L46" s="2">
        <f t="shared" si="18"/>
        <v>5.512679162072767E-3</v>
      </c>
      <c r="M46" s="2">
        <f t="shared" si="19"/>
        <v>1.0855737426851027E-2</v>
      </c>
      <c r="N46" s="38">
        <v>7272</v>
      </c>
      <c r="O46" s="38">
        <v>4326</v>
      </c>
      <c r="P46" s="38">
        <v>65</v>
      </c>
      <c r="Q46" s="38">
        <v>57</v>
      </c>
      <c r="R46" s="38">
        <v>71</v>
      </c>
      <c r="S46" s="38"/>
      <c r="T46" s="38">
        <v>0</v>
      </c>
      <c r="U46" s="38">
        <v>0</v>
      </c>
      <c r="V46" s="38"/>
      <c r="W46" s="38">
        <v>0</v>
      </c>
      <c r="X46" s="38">
        <v>0</v>
      </c>
      <c r="Y46" s="38"/>
      <c r="Z46" s="38">
        <v>0</v>
      </c>
      <c r="AA46" s="38"/>
      <c r="AB46" s="38"/>
      <c r="AJ46" s="38"/>
      <c r="AU46" s="38"/>
      <c r="BA46" t="str">
        <f t="shared" si="20"/>
        <v>East Lyme</v>
      </c>
      <c r="BB46" t="s">
        <v>127</v>
      </c>
      <c r="BC46" s="6">
        <v>2</v>
      </c>
      <c r="BE46" s="60">
        <v>9</v>
      </c>
      <c r="BF46" s="62">
        <v>11</v>
      </c>
      <c r="BG46" s="62">
        <v>15</v>
      </c>
      <c r="BH46" s="66">
        <v>23400</v>
      </c>
      <c r="BI46" s="66">
        <v>23400</v>
      </c>
      <c r="BJ46" s="66">
        <f t="shared" si="21"/>
        <v>9011</v>
      </c>
      <c r="BK46" s="66">
        <v>9180</v>
      </c>
      <c r="BL46" t="s">
        <v>1447</v>
      </c>
      <c r="BM46" s="69">
        <f t="shared" si="22"/>
        <v>923400</v>
      </c>
      <c r="BN46" s="69">
        <f t="shared" si="23"/>
        <v>923400</v>
      </c>
      <c r="BW46" s="2"/>
      <c r="CD46" s="38"/>
      <c r="CE46" s="38"/>
      <c r="CF46" s="38"/>
      <c r="CG46" s="38"/>
      <c r="CH46" s="38"/>
    </row>
    <row r="47" spans="1:86" ht="14" hidden="1" customHeight="1" outlineLevel="1" x14ac:dyDescent="0.2">
      <c r="A47" t="s">
        <v>2041</v>
      </c>
      <c r="B47" s="6" t="s">
        <v>1459</v>
      </c>
      <c r="C47" s="1">
        <f t="shared" si="12"/>
        <v>5864</v>
      </c>
      <c r="D47" s="3">
        <f>IF(N47&gt;0, RANK(N47,(N47:P47,Q47:AE47)),0)</f>
        <v>1</v>
      </c>
      <c r="E47" s="3">
        <f>IF(O47&gt;0,RANK(O47,(N47:P47,Q47:AE47)),0)</f>
        <v>2</v>
      </c>
      <c r="F47" s="3">
        <f t="shared" si="13"/>
        <v>4</v>
      </c>
      <c r="G47" s="1">
        <f t="shared" si="14"/>
        <v>162</v>
      </c>
      <c r="H47" s="2">
        <f t="shared" si="15"/>
        <v>2.7626193724420191E-2</v>
      </c>
      <c r="I47" s="4"/>
      <c r="J47" s="2">
        <f t="shared" si="16"/>
        <v>0.50767394270122779</v>
      </c>
      <c r="K47" s="2">
        <f t="shared" si="17"/>
        <v>0.48004774897680763</v>
      </c>
      <c r="L47" s="2">
        <f t="shared" si="18"/>
        <v>4.6043656207366982E-3</v>
      </c>
      <c r="M47" s="2">
        <f t="shared" si="19"/>
        <v>7.6739427012278835E-3</v>
      </c>
      <c r="N47" s="38">
        <v>2977</v>
      </c>
      <c r="O47" s="38">
        <v>2815</v>
      </c>
      <c r="P47" s="38">
        <v>27</v>
      </c>
      <c r="Q47" s="38">
        <v>12</v>
      </c>
      <c r="R47" s="38">
        <v>32</v>
      </c>
      <c r="S47" s="38"/>
      <c r="T47" s="38">
        <v>1</v>
      </c>
      <c r="U47" s="38">
        <v>0</v>
      </c>
      <c r="V47" s="38"/>
      <c r="W47" s="38">
        <v>0</v>
      </c>
      <c r="X47" s="38">
        <v>0</v>
      </c>
      <c r="Y47" s="38"/>
      <c r="Z47" s="38">
        <v>0</v>
      </c>
      <c r="AA47" s="38"/>
      <c r="AB47" s="38"/>
      <c r="AJ47" s="38"/>
      <c r="AU47" s="38"/>
      <c r="BA47" t="str">
        <f t="shared" si="20"/>
        <v>East Windsor</v>
      </c>
      <c r="BB47" t="s">
        <v>1704</v>
      </c>
      <c r="BC47" s="6">
        <v>1</v>
      </c>
      <c r="BE47" s="60">
        <v>9</v>
      </c>
      <c r="BF47" s="62">
        <v>3</v>
      </c>
      <c r="BG47" s="62">
        <v>45</v>
      </c>
      <c r="BH47" s="66">
        <v>24800</v>
      </c>
      <c r="BI47" s="66">
        <v>24800</v>
      </c>
      <c r="BJ47" s="66">
        <f t="shared" si="21"/>
        <v>9003</v>
      </c>
      <c r="BK47" s="66">
        <v>9110</v>
      </c>
      <c r="BL47" t="s">
        <v>1447</v>
      </c>
      <c r="BM47" s="69">
        <f t="shared" si="22"/>
        <v>924800</v>
      </c>
      <c r="BN47" s="69">
        <f t="shared" si="23"/>
        <v>924800</v>
      </c>
      <c r="BW47" s="2"/>
      <c r="CD47" s="38"/>
      <c r="CE47" s="38"/>
      <c r="CF47" s="38"/>
      <c r="CG47" s="38"/>
      <c r="CH47" s="38"/>
    </row>
    <row r="48" spans="1:86" ht="14" hidden="1" customHeight="1" outlineLevel="1" x14ac:dyDescent="0.2">
      <c r="A48" t="s">
        <v>1538</v>
      </c>
      <c r="B48" s="6" t="s">
        <v>1459</v>
      </c>
      <c r="C48" s="1">
        <f t="shared" si="12"/>
        <v>1068</v>
      </c>
      <c r="D48" s="3">
        <f>IF(N48&gt;0, RANK(N48,(N48:P48,Q48:AE48)),0)</f>
        <v>2</v>
      </c>
      <c r="E48" s="3">
        <f>IF(O48&gt;0,RANK(O48,(N48:P48,Q48:AE48)),0)</f>
        <v>1</v>
      </c>
      <c r="F48" s="3">
        <f t="shared" si="13"/>
        <v>3</v>
      </c>
      <c r="G48" s="1">
        <f t="shared" si="14"/>
        <v>154</v>
      </c>
      <c r="H48" s="2">
        <f t="shared" si="15"/>
        <v>0.14419475655430711</v>
      </c>
      <c r="I48" s="4"/>
      <c r="J48" s="2">
        <f t="shared" si="16"/>
        <v>0.41666666666666669</v>
      </c>
      <c r="K48" s="2">
        <f t="shared" si="17"/>
        <v>0.56086142322097376</v>
      </c>
      <c r="L48" s="2">
        <f t="shared" si="18"/>
        <v>1.1235955056179775E-2</v>
      </c>
      <c r="M48" s="2">
        <f t="shared" si="19"/>
        <v>1.1235955056179719E-2</v>
      </c>
      <c r="N48" s="38">
        <v>445</v>
      </c>
      <c r="O48" s="38">
        <v>599</v>
      </c>
      <c r="P48" s="38">
        <v>12</v>
      </c>
      <c r="Q48" s="38">
        <v>7</v>
      </c>
      <c r="R48" s="38">
        <v>5</v>
      </c>
      <c r="S48" s="38"/>
      <c r="T48" s="38">
        <v>0</v>
      </c>
      <c r="U48" s="38">
        <v>0</v>
      </c>
      <c r="V48" s="38"/>
      <c r="W48" s="38">
        <v>0</v>
      </c>
      <c r="X48" s="38">
        <v>0</v>
      </c>
      <c r="Y48" s="38"/>
      <c r="Z48" s="38">
        <v>0</v>
      </c>
      <c r="AA48" s="38"/>
      <c r="AB48" s="38"/>
      <c r="AJ48" s="38"/>
      <c r="AU48" s="38"/>
      <c r="BA48" t="str">
        <f t="shared" si="20"/>
        <v>Eastford</v>
      </c>
      <c r="BB48" t="s">
        <v>2090</v>
      </c>
      <c r="BC48" s="6">
        <v>2</v>
      </c>
      <c r="BE48" s="60">
        <v>9</v>
      </c>
      <c r="BF48" s="62">
        <v>15</v>
      </c>
      <c r="BG48" s="62">
        <v>25</v>
      </c>
      <c r="BH48" s="66">
        <v>21860</v>
      </c>
      <c r="BI48" s="66">
        <v>21860</v>
      </c>
      <c r="BJ48" s="66">
        <f t="shared" si="21"/>
        <v>9015</v>
      </c>
      <c r="BK48" s="66">
        <v>9150</v>
      </c>
      <c r="BL48" t="s">
        <v>1447</v>
      </c>
      <c r="BM48" s="69">
        <f t="shared" si="22"/>
        <v>921860</v>
      </c>
      <c r="BN48" s="69">
        <f t="shared" si="23"/>
        <v>921860</v>
      </c>
      <c r="BW48" s="2"/>
      <c r="CD48" s="38"/>
      <c r="CE48" s="38"/>
      <c r="CF48" s="38"/>
      <c r="CG48" s="38"/>
      <c r="CH48" s="38"/>
    </row>
    <row r="49" spans="1:86" ht="14" hidden="1" customHeight="1" outlineLevel="1" x14ac:dyDescent="0.2">
      <c r="A49" t="s">
        <v>2479</v>
      </c>
      <c r="B49" s="6" t="s">
        <v>1459</v>
      </c>
      <c r="C49" s="1">
        <f t="shared" si="12"/>
        <v>4872</v>
      </c>
      <c r="D49" s="3">
        <f>IF(N49&gt;0, RANK(N49,(N49:P49,Q49:AE49)),0)</f>
        <v>1</v>
      </c>
      <c r="E49" s="3">
        <f>IF(O49&gt;0,RANK(O49,(N49:P49,Q49:AE49)),0)</f>
        <v>2</v>
      </c>
      <c r="F49" s="3">
        <f t="shared" si="13"/>
        <v>4</v>
      </c>
      <c r="G49" s="1">
        <f t="shared" si="14"/>
        <v>486</v>
      </c>
      <c r="H49" s="2">
        <f t="shared" si="15"/>
        <v>9.9753694581280791E-2</v>
      </c>
      <c r="I49" s="4"/>
      <c r="J49" s="2">
        <f t="shared" si="16"/>
        <v>0.53920361247947457</v>
      </c>
      <c r="K49" s="2">
        <f t="shared" si="17"/>
        <v>0.43944991789819376</v>
      </c>
      <c r="L49" s="2">
        <f t="shared" si="18"/>
        <v>6.3628899835796388E-3</v>
      </c>
      <c r="M49" s="2">
        <f t="shared" si="19"/>
        <v>1.4983579638752027E-2</v>
      </c>
      <c r="N49" s="38">
        <v>2627</v>
      </c>
      <c r="O49" s="38">
        <v>2141</v>
      </c>
      <c r="P49" s="38">
        <v>31</v>
      </c>
      <c r="Q49" s="38">
        <v>25</v>
      </c>
      <c r="R49" s="38">
        <v>45</v>
      </c>
      <c r="S49" s="38"/>
      <c r="T49" s="38">
        <v>3</v>
      </c>
      <c r="U49" s="38">
        <v>0</v>
      </c>
      <c r="V49" s="38"/>
      <c r="W49" s="38">
        <v>0</v>
      </c>
      <c r="X49" s="38">
        <v>0</v>
      </c>
      <c r="Y49" s="38"/>
      <c r="Z49" s="38">
        <v>0</v>
      </c>
      <c r="AA49" s="38"/>
      <c r="AB49" s="38"/>
      <c r="AJ49" s="38"/>
      <c r="AU49" s="38"/>
      <c r="BA49" t="str">
        <f t="shared" si="20"/>
        <v>Easton</v>
      </c>
      <c r="BB49" t="s">
        <v>276</v>
      </c>
      <c r="BC49" s="6">
        <v>4</v>
      </c>
      <c r="BE49" s="60">
        <v>9</v>
      </c>
      <c r="BF49" s="62">
        <v>1</v>
      </c>
      <c r="BG49" s="62">
        <v>30</v>
      </c>
      <c r="BH49" s="66">
        <v>23890</v>
      </c>
      <c r="BI49" s="66">
        <v>23890</v>
      </c>
      <c r="BJ49" s="66">
        <f t="shared" si="21"/>
        <v>9001</v>
      </c>
      <c r="BK49" s="66">
        <v>9120</v>
      </c>
      <c r="BL49" t="s">
        <v>1447</v>
      </c>
      <c r="BM49" s="69">
        <f t="shared" si="22"/>
        <v>923890</v>
      </c>
      <c r="BN49" s="69">
        <f t="shared" si="23"/>
        <v>923890</v>
      </c>
      <c r="BW49" s="2"/>
      <c r="CD49" s="38"/>
      <c r="CE49" s="38"/>
      <c r="CF49" s="38"/>
      <c r="CG49" s="38"/>
      <c r="CH49" s="38"/>
    </row>
    <row r="50" spans="1:86" ht="14" hidden="1" customHeight="1" outlineLevel="1" x14ac:dyDescent="0.2">
      <c r="A50" t="s">
        <v>2526</v>
      </c>
      <c r="B50" s="6" t="s">
        <v>1459</v>
      </c>
      <c r="C50" s="1">
        <f t="shared" si="12"/>
        <v>9546</v>
      </c>
      <c r="D50" s="3">
        <f>IF(N50&gt;0, RANK(N50,(N50:P50,Q50:AE50)),0)</f>
        <v>1</v>
      </c>
      <c r="E50" s="3">
        <f>IF(O50&gt;0,RANK(O50,(N50:P50,Q50:AE50)),0)</f>
        <v>2</v>
      </c>
      <c r="F50" s="3">
        <f t="shared" si="13"/>
        <v>3</v>
      </c>
      <c r="G50" s="1">
        <f t="shared" si="14"/>
        <v>67</v>
      </c>
      <c r="H50" s="2">
        <f t="shared" si="15"/>
        <v>7.0186465535302745E-3</v>
      </c>
      <c r="I50" s="4"/>
      <c r="J50" s="2">
        <f t="shared" si="16"/>
        <v>0.49580976325162374</v>
      </c>
      <c r="K50" s="2">
        <f t="shared" si="17"/>
        <v>0.48879111669809344</v>
      </c>
      <c r="L50" s="2">
        <f t="shared" si="18"/>
        <v>6.285355122564425E-3</v>
      </c>
      <c r="M50" s="2">
        <f t="shared" si="19"/>
        <v>9.1137649277183968E-3</v>
      </c>
      <c r="N50" s="38">
        <v>4733</v>
      </c>
      <c r="O50" s="38">
        <v>4666</v>
      </c>
      <c r="P50" s="38">
        <v>60</v>
      </c>
      <c r="Q50" s="38">
        <v>26</v>
      </c>
      <c r="R50" s="38">
        <v>59</v>
      </c>
      <c r="S50" s="38"/>
      <c r="T50" s="38">
        <v>1</v>
      </c>
      <c r="U50" s="38">
        <v>0</v>
      </c>
      <c r="V50" s="38"/>
      <c r="W50" s="38">
        <v>0</v>
      </c>
      <c r="X50" s="38">
        <v>1</v>
      </c>
      <c r="Y50" s="38"/>
      <c r="Z50" s="38">
        <v>0</v>
      </c>
      <c r="AA50" s="38"/>
      <c r="AB50" s="38"/>
      <c r="AJ50" s="38"/>
      <c r="AU50" s="38"/>
      <c r="BA50" t="str">
        <f t="shared" si="20"/>
        <v>Ellington</v>
      </c>
      <c r="BB50" t="s">
        <v>66</v>
      </c>
      <c r="BC50" s="6">
        <v>2</v>
      </c>
      <c r="BE50" s="60">
        <v>9</v>
      </c>
      <c r="BF50" s="62">
        <v>13</v>
      </c>
      <c r="BG50" s="62">
        <v>25</v>
      </c>
      <c r="BH50" s="66">
        <v>25360</v>
      </c>
      <c r="BI50" s="66">
        <v>25360</v>
      </c>
      <c r="BJ50" s="66">
        <f t="shared" si="21"/>
        <v>9013</v>
      </c>
      <c r="BK50" s="66">
        <v>9110</v>
      </c>
      <c r="BL50" t="s">
        <v>1447</v>
      </c>
      <c r="BM50" s="69">
        <f t="shared" si="22"/>
        <v>925360</v>
      </c>
      <c r="BN50" s="69">
        <f t="shared" si="23"/>
        <v>925360</v>
      </c>
      <c r="BW50" s="2"/>
      <c r="CD50" s="38"/>
      <c r="CE50" s="38"/>
      <c r="CF50" s="38"/>
      <c r="CG50" s="38"/>
      <c r="CH50" s="38"/>
    </row>
    <row r="51" spans="1:86" ht="14" hidden="1" customHeight="1" outlineLevel="1" x14ac:dyDescent="0.2">
      <c r="A51" t="s">
        <v>2356</v>
      </c>
      <c r="B51" s="6" t="s">
        <v>1459</v>
      </c>
      <c r="C51" s="1">
        <f t="shared" si="12"/>
        <v>20351</v>
      </c>
      <c r="D51" s="3">
        <f>IF(N51&gt;0, RANK(N51,(N51:P51,Q51:AE51)),0)</f>
        <v>1</v>
      </c>
      <c r="E51" s="3">
        <f>IF(O51&gt;0,RANK(O51,(N51:P51,Q51:AE51)),0)</f>
        <v>2</v>
      </c>
      <c r="F51" s="3">
        <f t="shared" si="13"/>
        <v>4</v>
      </c>
      <c r="G51" s="1">
        <f t="shared" si="14"/>
        <v>599</v>
      </c>
      <c r="H51" s="2">
        <f t="shared" si="15"/>
        <v>2.9433443074050415E-2</v>
      </c>
      <c r="I51" s="4"/>
      <c r="J51" s="2">
        <f t="shared" si="16"/>
        <v>0.50695297528376981</v>
      </c>
      <c r="K51" s="2">
        <f t="shared" si="17"/>
        <v>0.47751953220971943</v>
      </c>
      <c r="L51" s="2">
        <f t="shared" si="18"/>
        <v>4.7663505478846247E-3</v>
      </c>
      <c r="M51" s="2">
        <f t="shared" si="19"/>
        <v>1.0761141958626128E-2</v>
      </c>
      <c r="N51" s="38">
        <v>10317</v>
      </c>
      <c r="O51" s="38">
        <v>9718</v>
      </c>
      <c r="P51" s="38">
        <v>97</v>
      </c>
      <c r="Q51" s="38">
        <v>81</v>
      </c>
      <c r="R51" s="38">
        <v>131</v>
      </c>
      <c r="S51" s="38"/>
      <c r="T51" s="38">
        <v>2</v>
      </c>
      <c r="U51" s="38">
        <v>1</v>
      </c>
      <c r="V51" s="38"/>
      <c r="W51" s="38">
        <v>0</v>
      </c>
      <c r="X51" s="38">
        <v>4</v>
      </c>
      <c r="Y51" s="38"/>
      <c r="Z51" s="38">
        <v>0</v>
      </c>
      <c r="AA51" s="38"/>
      <c r="AB51" s="38"/>
      <c r="AJ51" s="38"/>
      <c r="AU51" s="38"/>
      <c r="BA51" t="str">
        <f t="shared" si="20"/>
        <v>Enfield</v>
      </c>
      <c r="BB51" t="s">
        <v>1704</v>
      </c>
      <c r="BC51" s="6">
        <v>2</v>
      </c>
      <c r="BE51" s="60">
        <v>9</v>
      </c>
      <c r="BF51" s="62">
        <v>3</v>
      </c>
      <c r="BG51" s="62">
        <v>50</v>
      </c>
      <c r="BH51" s="66">
        <v>25990</v>
      </c>
      <c r="BI51" s="66">
        <v>25990</v>
      </c>
      <c r="BJ51" s="66">
        <f t="shared" si="21"/>
        <v>9003</v>
      </c>
      <c r="BK51" s="66">
        <v>9110</v>
      </c>
      <c r="BL51" t="s">
        <v>1447</v>
      </c>
      <c r="BM51" s="69">
        <f t="shared" si="22"/>
        <v>925990</v>
      </c>
      <c r="BN51" s="69">
        <f t="shared" si="23"/>
        <v>925990</v>
      </c>
      <c r="BW51" s="2"/>
      <c r="CD51" s="38"/>
      <c r="CE51" s="38"/>
      <c r="CF51" s="38"/>
      <c r="CG51" s="38"/>
      <c r="CH51" s="38"/>
    </row>
    <row r="52" spans="1:86" ht="14" hidden="1" customHeight="1" outlineLevel="1" x14ac:dyDescent="0.2">
      <c r="A52" t="s">
        <v>823</v>
      </c>
      <c r="B52" s="6" t="s">
        <v>1459</v>
      </c>
      <c r="C52" s="1">
        <f t="shared" si="12"/>
        <v>4526</v>
      </c>
      <c r="D52" s="3">
        <f>IF(N52&gt;0, RANK(N52,(N52:P52,Q52:AE52)),0)</f>
        <v>1</v>
      </c>
      <c r="E52" s="3">
        <f>IF(O52&gt;0,RANK(O52,(N52:P52,Q52:AE52)),0)</f>
        <v>2</v>
      </c>
      <c r="F52" s="3">
        <f t="shared" si="13"/>
        <v>4</v>
      </c>
      <c r="G52" s="1">
        <f t="shared" si="14"/>
        <v>1338</v>
      </c>
      <c r="H52" s="2">
        <f t="shared" si="15"/>
        <v>0.29562527618205919</v>
      </c>
      <c r="I52" s="4"/>
      <c r="J52" s="2">
        <f t="shared" si="16"/>
        <v>0.63897481219619978</v>
      </c>
      <c r="K52" s="2">
        <f t="shared" si="17"/>
        <v>0.34334953601414053</v>
      </c>
      <c r="L52" s="2">
        <f t="shared" si="18"/>
        <v>5.7445868316394165E-3</v>
      </c>
      <c r="M52" s="2">
        <f t="shared" si="19"/>
        <v>1.1931064958020269E-2</v>
      </c>
      <c r="N52" s="38">
        <v>2892</v>
      </c>
      <c r="O52" s="38">
        <v>1554</v>
      </c>
      <c r="P52" s="38">
        <v>26</v>
      </c>
      <c r="Q52" s="38">
        <v>27</v>
      </c>
      <c r="R52" s="38">
        <v>26</v>
      </c>
      <c r="S52" s="38"/>
      <c r="T52" s="38">
        <v>1</v>
      </c>
      <c r="U52" s="38">
        <v>0</v>
      </c>
      <c r="V52" s="38"/>
      <c r="W52" s="38">
        <v>0</v>
      </c>
      <c r="X52" s="38">
        <v>0</v>
      </c>
      <c r="Y52" s="38"/>
      <c r="Z52" s="38">
        <v>0</v>
      </c>
      <c r="AA52" s="38"/>
      <c r="AB52" s="38"/>
      <c r="AJ52" s="38"/>
      <c r="AU52" s="38"/>
      <c r="BA52" t="str">
        <f t="shared" si="20"/>
        <v>Essex</v>
      </c>
      <c r="BB52" t="s">
        <v>493</v>
      </c>
      <c r="BC52" s="6">
        <v>2</v>
      </c>
      <c r="BE52" s="60">
        <v>9</v>
      </c>
      <c r="BF52" s="62">
        <v>7</v>
      </c>
      <c r="BG52" s="62">
        <v>40</v>
      </c>
      <c r="BH52" s="66">
        <v>26270</v>
      </c>
      <c r="BI52" s="66">
        <v>26270</v>
      </c>
      <c r="BJ52" s="66">
        <f t="shared" si="21"/>
        <v>9007</v>
      </c>
      <c r="BK52" s="66">
        <v>9130</v>
      </c>
      <c r="BL52" t="s">
        <v>1447</v>
      </c>
      <c r="BM52" s="69">
        <f t="shared" si="22"/>
        <v>926270</v>
      </c>
      <c r="BN52" s="69">
        <f t="shared" si="23"/>
        <v>926270</v>
      </c>
      <c r="BW52" s="2"/>
      <c r="CD52" s="38"/>
      <c r="CE52" s="38"/>
      <c r="CF52" s="38"/>
      <c r="CG52" s="38"/>
      <c r="CH52" s="38"/>
    </row>
    <row r="53" spans="1:86" ht="14" hidden="1" customHeight="1" outlineLevel="1" x14ac:dyDescent="0.2">
      <c r="A53" t="s">
        <v>276</v>
      </c>
      <c r="B53" s="6" t="s">
        <v>1459</v>
      </c>
      <c r="C53" s="1">
        <f t="shared" si="12"/>
        <v>34831</v>
      </c>
      <c r="D53" s="3">
        <f>IF(N53&gt;0, RANK(N53,(N53:P53,Q53:AE53)),0)</f>
        <v>1</v>
      </c>
      <c r="E53" s="3">
        <f>IF(O53&gt;0,RANK(O53,(N53:P53,Q53:AE53)),0)</f>
        <v>2</v>
      </c>
      <c r="F53" s="3">
        <f t="shared" si="13"/>
        <v>4</v>
      </c>
      <c r="G53" s="1">
        <f t="shared" si="14"/>
        <v>8798</v>
      </c>
      <c r="H53" s="2">
        <f t="shared" si="15"/>
        <v>0.25259108265625446</v>
      </c>
      <c r="I53" s="4"/>
      <c r="J53" s="2">
        <f t="shared" si="16"/>
        <v>0.61709396801699634</v>
      </c>
      <c r="K53" s="2">
        <f t="shared" si="17"/>
        <v>0.36450288536074188</v>
      </c>
      <c r="L53" s="2">
        <f t="shared" si="18"/>
        <v>5.5697510838046572E-3</v>
      </c>
      <c r="M53" s="2">
        <f t="shared" si="19"/>
        <v>1.2833395538457122E-2</v>
      </c>
      <c r="N53" s="38">
        <v>21494</v>
      </c>
      <c r="O53" s="38">
        <v>12696</v>
      </c>
      <c r="P53" s="38">
        <v>194</v>
      </c>
      <c r="Q53" s="38">
        <v>156</v>
      </c>
      <c r="R53" s="38">
        <v>273</v>
      </c>
      <c r="S53" s="38"/>
      <c r="T53" s="38">
        <v>3</v>
      </c>
      <c r="U53" s="38">
        <v>6</v>
      </c>
      <c r="V53" s="38"/>
      <c r="W53" s="38">
        <v>0</v>
      </c>
      <c r="X53" s="38">
        <v>9</v>
      </c>
      <c r="Y53" s="38"/>
      <c r="Z53" s="38">
        <v>0</v>
      </c>
      <c r="AA53" s="38"/>
      <c r="AB53" s="38"/>
      <c r="AJ53" s="38"/>
      <c r="AU53" s="38"/>
      <c r="BA53" t="str">
        <f t="shared" si="20"/>
        <v>Fairfield</v>
      </c>
      <c r="BB53" t="s">
        <v>276</v>
      </c>
      <c r="BC53" s="6">
        <v>4</v>
      </c>
      <c r="BE53" s="60">
        <v>9</v>
      </c>
      <c r="BF53" s="62">
        <v>1</v>
      </c>
      <c r="BG53" s="62">
        <v>35</v>
      </c>
      <c r="BH53" s="66">
        <v>26620</v>
      </c>
      <c r="BI53" s="66">
        <v>26620</v>
      </c>
      <c r="BJ53" s="66">
        <f t="shared" si="21"/>
        <v>9001</v>
      </c>
      <c r="BK53" s="66">
        <v>9120</v>
      </c>
      <c r="BL53" t="s">
        <v>1447</v>
      </c>
      <c r="BM53" s="69">
        <f t="shared" si="22"/>
        <v>926620</v>
      </c>
      <c r="BN53" s="69">
        <f t="shared" si="23"/>
        <v>926620</v>
      </c>
      <c r="BW53" s="2"/>
      <c r="CD53" s="38"/>
      <c r="CE53" s="38"/>
      <c r="CF53" s="38"/>
      <c r="CG53" s="38"/>
      <c r="CH53" s="38"/>
    </row>
    <row r="54" spans="1:86" ht="14" hidden="1" customHeight="1" outlineLevel="1" x14ac:dyDescent="0.2">
      <c r="A54" t="s">
        <v>1913</v>
      </c>
      <c r="B54" s="6" t="s">
        <v>1459</v>
      </c>
      <c r="C54" s="1">
        <f t="shared" si="12"/>
        <v>15436</v>
      </c>
      <c r="D54" s="3">
        <f>IF(N54&gt;0, RANK(N54,(N54:P54,Q54:AE54)),0)</f>
        <v>1</v>
      </c>
      <c r="E54" s="3">
        <f>IF(O54&gt;0,RANK(O54,(N54:P54,Q54:AE54)),0)</f>
        <v>2</v>
      </c>
      <c r="F54" s="3">
        <f t="shared" si="13"/>
        <v>4</v>
      </c>
      <c r="G54" s="1">
        <f t="shared" si="14"/>
        <v>3003</v>
      </c>
      <c r="H54" s="2">
        <f t="shared" si="15"/>
        <v>0.19454521896864474</v>
      </c>
      <c r="I54" s="4"/>
      <c r="J54" s="2">
        <f t="shared" si="16"/>
        <v>0.58681005441824308</v>
      </c>
      <c r="K54" s="2">
        <f t="shared" si="17"/>
        <v>0.39226483544959834</v>
      </c>
      <c r="L54" s="2">
        <f t="shared" si="18"/>
        <v>5.4418243068152369E-3</v>
      </c>
      <c r="M54" s="2">
        <f t="shared" si="19"/>
        <v>1.5483285825343349E-2</v>
      </c>
      <c r="N54" s="38">
        <v>9058</v>
      </c>
      <c r="O54" s="38">
        <v>6055</v>
      </c>
      <c r="P54" s="38">
        <v>84</v>
      </c>
      <c r="Q54" s="38">
        <v>70</v>
      </c>
      <c r="R54" s="38">
        <v>156</v>
      </c>
      <c r="S54" s="38"/>
      <c r="T54" s="38">
        <v>7</v>
      </c>
      <c r="U54" s="38">
        <v>0</v>
      </c>
      <c r="V54" s="38"/>
      <c r="W54" s="38">
        <v>0</v>
      </c>
      <c r="X54" s="38">
        <v>6</v>
      </c>
      <c r="Y54" s="38"/>
      <c r="Z54" s="38">
        <v>0</v>
      </c>
      <c r="AA54" s="38"/>
      <c r="AB54" s="38"/>
      <c r="AJ54" s="38"/>
      <c r="AU54" s="38"/>
      <c r="BA54" t="str">
        <f t="shared" si="20"/>
        <v>Farmington</v>
      </c>
      <c r="BB54" t="s">
        <v>1704</v>
      </c>
      <c r="BC54" s="6">
        <v>5</v>
      </c>
      <c r="BE54" s="60">
        <v>9</v>
      </c>
      <c r="BF54" s="62">
        <v>3</v>
      </c>
      <c r="BG54" s="62">
        <v>55</v>
      </c>
      <c r="BH54" s="66">
        <v>27600</v>
      </c>
      <c r="BI54" s="66">
        <v>27600</v>
      </c>
      <c r="BJ54" s="66">
        <f t="shared" si="21"/>
        <v>9003</v>
      </c>
      <c r="BK54" s="66">
        <v>9110</v>
      </c>
      <c r="BL54" t="s">
        <v>1447</v>
      </c>
      <c r="BM54" s="69">
        <f t="shared" si="22"/>
        <v>927600</v>
      </c>
      <c r="BN54" s="69">
        <f t="shared" si="23"/>
        <v>927600</v>
      </c>
      <c r="BW54" s="2"/>
      <c r="CD54" s="38"/>
      <c r="CE54" s="38"/>
      <c r="CF54" s="38"/>
      <c r="CG54" s="38"/>
      <c r="CH54" s="38"/>
    </row>
    <row r="55" spans="1:86" ht="14" hidden="1" customHeight="1" outlineLevel="1" x14ac:dyDescent="0.2">
      <c r="A55" t="s">
        <v>1117</v>
      </c>
      <c r="B55" s="6" t="s">
        <v>1459</v>
      </c>
      <c r="C55" s="1">
        <f t="shared" si="12"/>
        <v>1222</v>
      </c>
      <c r="D55" s="3">
        <f>IF(N55&gt;0, RANK(N55,(N55:P55,Q55:AE55)),0)</f>
        <v>2</v>
      </c>
      <c r="E55" s="3">
        <f>IF(O55&gt;0,RANK(O55,(N55:P55,Q55:AE55)),0)</f>
        <v>1</v>
      </c>
      <c r="F55" s="3">
        <f t="shared" si="13"/>
        <v>5</v>
      </c>
      <c r="G55" s="1">
        <f t="shared" si="14"/>
        <v>118</v>
      </c>
      <c r="H55" s="2">
        <f t="shared" si="15"/>
        <v>9.6563011456628475E-2</v>
      </c>
      <c r="I55" s="4"/>
      <c r="J55" s="2">
        <f t="shared" si="16"/>
        <v>0.44599018003273322</v>
      </c>
      <c r="K55" s="2">
        <f t="shared" si="17"/>
        <v>0.54255319148936165</v>
      </c>
      <c r="L55" s="2">
        <f t="shared" si="18"/>
        <v>3.2733224222585926E-3</v>
      </c>
      <c r="M55" s="2">
        <f t="shared" si="19"/>
        <v>8.18330605564648E-3</v>
      </c>
      <c r="N55" s="38">
        <v>545</v>
      </c>
      <c r="O55" s="38">
        <v>663</v>
      </c>
      <c r="P55" s="38">
        <v>4</v>
      </c>
      <c r="Q55" s="38">
        <v>5</v>
      </c>
      <c r="R55" s="38">
        <v>5</v>
      </c>
      <c r="S55" s="38"/>
      <c r="T55" s="38">
        <v>0</v>
      </c>
      <c r="U55" s="38">
        <v>0</v>
      </c>
      <c r="V55" s="38"/>
      <c r="W55" s="38">
        <v>0</v>
      </c>
      <c r="X55" s="38">
        <v>0</v>
      </c>
      <c r="Y55" s="38"/>
      <c r="Z55" s="38">
        <v>0</v>
      </c>
      <c r="AA55" s="38"/>
      <c r="AB55" s="38"/>
      <c r="AJ55" s="38"/>
      <c r="AU55" s="38"/>
      <c r="BA55" t="str">
        <f t="shared" si="20"/>
        <v>Franklin</v>
      </c>
      <c r="BB55" t="s">
        <v>127</v>
      </c>
      <c r="BC55" s="6">
        <v>2</v>
      </c>
      <c r="BE55" s="60">
        <v>9</v>
      </c>
      <c r="BF55" s="62">
        <v>11</v>
      </c>
      <c r="BG55" s="62">
        <v>20</v>
      </c>
      <c r="BH55" s="66">
        <v>29910</v>
      </c>
      <c r="BI55" s="66">
        <v>29910</v>
      </c>
      <c r="BJ55" s="66">
        <f t="shared" si="21"/>
        <v>9011</v>
      </c>
      <c r="BK55" s="66">
        <v>9180</v>
      </c>
      <c r="BL55" t="s">
        <v>1447</v>
      </c>
      <c r="BM55" s="69">
        <f t="shared" si="22"/>
        <v>929910</v>
      </c>
      <c r="BN55" s="69">
        <f t="shared" si="23"/>
        <v>929910</v>
      </c>
      <c r="BW55" s="2"/>
      <c r="CD55" s="38"/>
      <c r="CE55" s="38"/>
      <c r="CF55" s="38"/>
      <c r="CG55" s="38"/>
      <c r="CH55" s="38"/>
    </row>
    <row r="56" spans="1:86" ht="14" hidden="1" customHeight="1" outlineLevel="1" x14ac:dyDescent="0.2">
      <c r="A56" t="s">
        <v>991</v>
      </c>
      <c r="B56" s="6" t="s">
        <v>1459</v>
      </c>
      <c r="C56" s="1">
        <f t="shared" si="12"/>
        <v>21494</v>
      </c>
      <c r="D56" s="3">
        <f>IF(N56&gt;0, RANK(N56,(N56:P56,Q56:AE56)),0)</f>
        <v>1</v>
      </c>
      <c r="E56" s="3">
        <f>IF(O56&gt;0,RANK(O56,(N56:P56,Q56:AE56)),0)</f>
        <v>2</v>
      </c>
      <c r="F56" s="3">
        <f t="shared" si="13"/>
        <v>5</v>
      </c>
      <c r="G56" s="1">
        <f t="shared" si="14"/>
        <v>5283</v>
      </c>
      <c r="H56" s="2">
        <f t="shared" si="15"/>
        <v>0.2457895226574858</v>
      </c>
      <c r="I56" s="4"/>
      <c r="J56" s="2">
        <f t="shared" si="16"/>
        <v>0.6134270028845259</v>
      </c>
      <c r="K56" s="2">
        <f t="shared" si="17"/>
        <v>0.36763748022704013</v>
      </c>
      <c r="L56" s="2">
        <f t="shared" si="18"/>
        <v>4.745510374988369E-3</v>
      </c>
      <c r="M56" s="2">
        <f t="shared" si="19"/>
        <v>1.419000651344561E-2</v>
      </c>
      <c r="N56" s="38">
        <v>13185</v>
      </c>
      <c r="O56" s="38">
        <v>7902</v>
      </c>
      <c r="P56" s="38">
        <v>102</v>
      </c>
      <c r="Q56" s="38">
        <v>112</v>
      </c>
      <c r="R56" s="38">
        <v>188</v>
      </c>
      <c r="S56" s="38"/>
      <c r="T56" s="38">
        <v>4</v>
      </c>
      <c r="U56" s="38">
        <v>0</v>
      </c>
      <c r="V56" s="38"/>
      <c r="W56" s="38">
        <v>0</v>
      </c>
      <c r="X56" s="38">
        <v>1</v>
      </c>
      <c r="Y56" s="38"/>
      <c r="Z56" s="38">
        <v>0</v>
      </c>
      <c r="AA56" s="38"/>
      <c r="AB56" s="38"/>
      <c r="AJ56" s="38"/>
      <c r="AU56" s="38"/>
      <c r="BA56" t="str">
        <f t="shared" si="20"/>
        <v>Glastonbury</v>
      </c>
      <c r="BB56" t="s">
        <v>1704</v>
      </c>
      <c r="BC56" s="6"/>
      <c r="BE56" s="60">
        <v>9</v>
      </c>
      <c r="BF56" s="62">
        <v>3</v>
      </c>
      <c r="BG56" s="62">
        <v>60</v>
      </c>
      <c r="BH56" s="66">
        <v>31240</v>
      </c>
      <c r="BI56" s="66">
        <v>31240</v>
      </c>
      <c r="BJ56" s="66">
        <f t="shared" si="21"/>
        <v>9003</v>
      </c>
      <c r="BK56" s="66">
        <v>9110</v>
      </c>
      <c r="BL56" t="s">
        <v>1447</v>
      </c>
      <c r="BM56" s="69">
        <f t="shared" si="22"/>
        <v>931240</v>
      </c>
      <c r="BN56" s="69">
        <f t="shared" si="23"/>
        <v>931240</v>
      </c>
      <c r="BW56" s="2"/>
      <c r="CD56" s="38"/>
      <c r="CE56" s="38"/>
      <c r="CF56" s="38"/>
      <c r="CG56" s="38"/>
      <c r="CH56" s="38"/>
    </row>
    <row r="57" spans="1:86" ht="14" hidden="1" customHeight="1" outlineLevel="1" x14ac:dyDescent="0.2">
      <c r="A57" t="s">
        <v>580</v>
      </c>
      <c r="B57" s="6" t="s">
        <v>1459</v>
      </c>
      <c r="C57" s="1">
        <f t="shared" si="12"/>
        <v>2099</v>
      </c>
      <c r="D57" s="3">
        <f>IF(N57&gt;0, RANK(N57,(N57:P57,Q57:AE57)),0)</f>
        <v>2</v>
      </c>
      <c r="E57" s="3">
        <f>IF(O57&gt;0,RANK(O57,(N57:P57,Q57:AE57)),0)</f>
        <v>1</v>
      </c>
      <c r="F57" s="3">
        <f t="shared" si="13"/>
        <v>5</v>
      </c>
      <c r="G57" s="1">
        <f t="shared" si="14"/>
        <v>244</v>
      </c>
      <c r="H57" s="2">
        <f t="shared" si="15"/>
        <v>0.11624583134826108</v>
      </c>
      <c r="I57" s="4"/>
      <c r="J57" s="2">
        <f t="shared" si="16"/>
        <v>0.43353978084802286</v>
      </c>
      <c r="K57" s="2">
        <f t="shared" si="17"/>
        <v>0.54978561219628397</v>
      </c>
      <c r="L57" s="2">
        <f t="shared" si="18"/>
        <v>1.9056693663649356E-3</v>
      </c>
      <c r="M57" s="2">
        <f t="shared" si="19"/>
        <v>1.4768937589328292E-2</v>
      </c>
      <c r="N57" s="38">
        <v>910</v>
      </c>
      <c r="O57" s="38">
        <v>1154</v>
      </c>
      <c r="P57" s="38">
        <v>4</v>
      </c>
      <c r="Q57" s="38">
        <v>13</v>
      </c>
      <c r="R57" s="38">
        <v>18</v>
      </c>
      <c r="S57" s="38"/>
      <c r="T57" s="38">
        <v>0</v>
      </c>
      <c r="U57" s="38">
        <v>0</v>
      </c>
      <c r="V57" s="38"/>
      <c r="W57" s="38">
        <v>0</v>
      </c>
      <c r="X57" s="38">
        <v>0</v>
      </c>
      <c r="Y57" s="38"/>
      <c r="Z57" s="38">
        <v>0</v>
      </c>
      <c r="AA57" s="38"/>
      <c r="AB57" s="38"/>
      <c r="AJ57" s="38"/>
      <c r="AU57" s="38"/>
      <c r="BA57" t="str">
        <f t="shared" si="20"/>
        <v>Goshen</v>
      </c>
      <c r="BB57" t="s">
        <v>1252</v>
      </c>
      <c r="BC57" s="6">
        <v>5</v>
      </c>
      <c r="BE57" s="60">
        <v>9</v>
      </c>
      <c r="BF57" s="62">
        <v>5</v>
      </c>
      <c r="BG57" s="62">
        <v>35</v>
      </c>
      <c r="BH57" s="66">
        <v>32290</v>
      </c>
      <c r="BI57" s="66">
        <v>32290</v>
      </c>
      <c r="BJ57" s="66">
        <f t="shared" si="21"/>
        <v>9005</v>
      </c>
      <c r="BK57" s="66">
        <v>9160</v>
      </c>
      <c r="BL57" t="s">
        <v>1447</v>
      </c>
      <c r="BM57" s="69">
        <f t="shared" si="22"/>
        <v>932290</v>
      </c>
      <c r="BN57" s="69">
        <f t="shared" si="23"/>
        <v>932290</v>
      </c>
      <c r="BW57" s="2"/>
      <c r="CD57" s="38"/>
      <c r="CE57" s="38"/>
      <c r="CF57" s="38"/>
      <c r="CG57" s="38"/>
      <c r="CH57" s="38"/>
    </row>
    <row r="58" spans="1:86" ht="14" hidden="1" customHeight="1" outlineLevel="1" x14ac:dyDescent="0.2">
      <c r="A58" t="s">
        <v>2408</v>
      </c>
      <c r="B58" s="6" t="s">
        <v>1459</v>
      </c>
      <c r="C58" s="1">
        <f t="shared" si="12"/>
        <v>7358</v>
      </c>
      <c r="D58" s="3">
        <f>IF(N58&gt;0, RANK(N58,(N58:P58,Q58:AE58)),0)</f>
        <v>1</v>
      </c>
      <c r="E58" s="3">
        <f>IF(O58&gt;0,RANK(O58,(N58:P58,Q58:AE58)),0)</f>
        <v>2</v>
      </c>
      <c r="F58" s="3">
        <f t="shared" si="13"/>
        <v>4</v>
      </c>
      <c r="G58" s="1">
        <f t="shared" si="14"/>
        <v>990</v>
      </c>
      <c r="H58" s="2">
        <f t="shared" si="15"/>
        <v>0.13454743136721936</v>
      </c>
      <c r="I58" s="4"/>
      <c r="J58" s="2">
        <f t="shared" si="16"/>
        <v>0.55830388692579502</v>
      </c>
      <c r="K58" s="2">
        <f t="shared" si="17"/>
        <v>0.42375645555857572</v>
      </c>
      <c r="L58" s="2">
        <f t="shared" si="18"/>
        <v>6.2516988312041315E-3</v>
      </c>
      <c r="M58" s="2">
        <f t="shared" si="19"/>
        <v>1.1687958684425128E-2</v>
      </c>
      <c r="N58" s="38">
        <v>4108</v>
      </c>
      <c r="O58" s="38">
        <v>3118</v>
      </c>
      <c r="P58" s="38">
        <v>46</v>
      </c>
      <c r="Q58" s="38">
        <v>52</v>
      </c>
      <c r="R58" s="38">
        <v>32</v>
      </c>
      <c r="S58" s="38"/>
      <c r="T58" s="38">
        <v>1</v>
      </c>
      <c r="U58" s="38">
        <v>0</v>
      </c>
      <c r="V58" s="38"/>
      <c r="W58" s="38">
        <v>0</v>
      </c>
      <c r="X58" s="38">
        <v>1</v>
      </c>
      <c r="Y58" s="38"/>
      <c r="Z58" s="38">
        <v>0</v>
      </c>
      <c r="AA58" s="38"/>
      <c r="AB58" s="38"/>
      <c r="AJ58" s="38"/>
      <c r="AU58" s="38"/>
      <c r="BA58" t="str">
        <f t="shared" si="20"/>
        <v>Granby</v>
      </c>
      <c r="BB58" t="s">
        <v>1704</v>
      </c>
      <c r="BC58" s="6">
        <v>1</v>
      </c>
      <c r="BE58" s="60">
        <v>9</v>
      </c>
      <c r="BF58" s="62">
        <v>3</v>
      </c>
      <c r="BG58" s="62">
        <v>65</v>
      </c>
      <c r="BH58" s="66">
        <v>32640</v>
      </c>
      <c r="BI58" s="66">
        <v>32640</v>
      </c>
      <c r="BJ58" s="66">
        <f t="shared" si="21"/>
        <v>9003</v>
      </c>
      <c r="BK58" s="66">
        <v>9110</v>
      </c>
      <c r="BL58" t="s">
        <v>1447</v>
      </c>
      <c r="BM58" s="69">
        <f t="shared" si="22"/>
        <v>932640</v>
      </c>
      <c r="BN58" s="69">
        <f t="shared" si="23"/>
        <v>932640</v>
      </c>
      <c r="BW58" s="2"/>
      <c r="CD58" s="38"/>
      <c r="CE58" s="38"/>
      <c r="CF58" s="38"/>
      <c r="CG58" s="38"/>
      <c r="CH58" s="38"/>
    </row>
    <row r="59" spans="1:86" ht="14" hidden="1" customHeight="1" outlineLevel="1" x14ac:dyDescent="0.2">
      <c r="A59" t="s">
        <v>2966</v>
      </c>
      <c r="B59" s="6" t="s">
        <v>1459</v>
      </c>
      <c r="C59" s="1">
        <f t="shared" si="12"/>
        <v>34189</v>
      </c>
      <c r="D59" s="3">
        <f>IF(N59&gt;0, RANK(N59,(N59:P59,Q59:AE59)),0)</f>
        <v>1</v>
      </c>
      <c r="E59" s="3">
        <f>IF(O59&gt;0,RANK(O59,(N59:P59,Q59:AE59)),0)</f>
        <v>2</v>
      </c>
      <c r="F59" s="3">
        <f t="shared" si="13"/>
        <v>5</v>
      </c>
      <c r="G59" s="1">
        <f t="shared" si="14"/>
        <v>5481</v>
      </c>
      <c r="H59" s="2">
        <f t="shared" si="15"/>
        <v>0.16031472110912867</v>
      </c>
      <c r="I59" s="4"/>
      <c r="J59" s="2">
        <f t="shared" si="16"/>
        <v>0.57337155225364889</v>
      </c>
      <c r="K59" s="2">
        <f t="shared" si="17"/>
        <v>0.41305683114452019</v>
      </c>
      <c r="L59" s="2">
        <f t="shared" si="18"/>
        <v>3.7731434086987043E-3</v>
      </c>
      <c r="M59" s="2">
        <f t="shared" si="19"/>
        <v>9.7984731931322223E-3</v>
      </c>
      <c r="N59" s="38">
        <v>19603</v>
      </c>
      <c r="O59" s="38">
        <v>14122</v>
      </c>
      <c r="P59" s="38">
        <v>129</v>
      </c>
      <c r="Q59" s="38">
        <v>168</v>
      </c>
      <c r="R59" s="38">
        <v>162</v>
      </c>
      <c r="S59" s="38"/>
      <c r="T59" s="38">
        <v>2</v>
      </c>
      <c r="U59" s="38">
        <v>1</v>
      </c>
      <c r="V59" s="38"/>
      <c r="W59" s="38">
        <v>1</v>
      </c>
      <c r="X59" s="38">
        <v>1</v>
      </c>
      <c r="Y59" s="38"/>
      <c r="Z59" s="38">
        <v>0</v>
      </c>
      <c r="AA59" s="38"/>
      <c r="AB59" s="38"/>
      <c r="AJ59" s="38"/>
      <c r="AU59" s="38"/>
      <c r="BA59" t="str">
        <f t="shared" si="20"/>
        <v>Greenwich</v>
      </c>
      <c r="BB59" t="s">
        <v>276</v>
      </c>
      <c r="BC59" s="6">
        <v>4</v>
      </c>
      <c r="BE59" s="60">
        <v>9</v>
      </c>
      <c r="BF59" s="62">
        <v>1</v>
      </c>
      <c r="BG59" s="62">
        <v>40</v>
      </c>
      <c r="BH59" s="66">
        <v>33620</v>
      </c>
      <c r="BI59" s="66">
        <v>33620</v>
      </c>
      <c r="BJ59" s="66">
        <f t="shared" si="21"/>
        <v>9001</v>
      </c>
      <c r="BK59" s="66">
        <v>9190</v>
      </c>
      <c r="BL59" t="s">
        <v>1447</v>
      </c>
      <c r="BM59" s="69">
        <f t="shared" si="22"/>
        <v>933620</v>
      </c>
      <c r="BN59" s="69">
        <f t="shared" si="23"/>
        <v>933620</v>
      </c>
      <c r="BW59" s="2"/>
      <c r="CD59" s="38"/>
      <c r="CE59" s="38"/>
      <c r="CF59" s="38"/>
      <c r="CG59" s="38"/>
      <c r="CH59" s="38"/>
    </row>
    <row r="60" spans="1:86" ht="14" hidden="1" customHeight="1" outlineLevel="1" x14ac:dyDescent="0.2">
      <c r="A60" t="s">
        <v>1997</v>
      </c>
      <c r="B60" s="6" t="s">
        <v>1459</v>
      </c>
      <c r="C60" s="1">
        <f t="shared" si="12"/>
        <v>6122</v>
      </c>
      <c r="D60" s="3">
        <f>IF(N60&gt;0, RANK(N60,(N60:P60,Q60:AE60)),0)</f>
        <v>2</v>
      </c>
      <c r="E60" s="3">
        <f>IF(O60&gt;0,RANK(O60,(N60:P60,Q60:AE60)),0)</f>
        <v>1</v>
      </c>
      <c r="F60" s="3">
        <f t="shared" si="13"/>
        <v>3</v>
      </c>
      <c r="G60" s="1">
        <f t="shared" si="14"/>
        <v>1148</v>
      </c>
      <c r="H60" s="2">
        <f t="shared" si="15"/>
        <v>0.1875204181639987</v>
      </c>
      <c r="I60" s="4"/>
      <c r="J60" s="2">
        <f t="shared" si="16"/>
        <v>0.39905259719046066</v>
      </c>
      <c r="K60" s="2">
        <f t="shared" si="17"/>
        <v>0.58657301535445938</v>
      </c>
      <c r="L60" s="2">
        <f t="shared" si="18"/>
        <v>5.7170859196341061E-3</v>
      </c>
      <c r="M60" s="2">
        <f t="shared" si="19"/>
        <v>8.6573015354459125E-3</v>
      </c>
      <c r="N60" s="38">
        <v>2443</v>
      </c>
      <c r="O60" s="38">
        <v>3591</v>
      </c>
      <c r="P60" s="38">
        <v>35</v>
      </c>
      <c r="Q60" s="38">
        <v>27</v>
      </c>
      <c r="R60" s="38">
        <v>24</v>
      </c>
      <c r="S60" s="38"/>
      <c r="T60" s="38">
        <v>0</v>
      </c>
      <c r="U60" s="38">
        <v>0</v>
      </c>
      <c r="V60" s="38"/>
      <c r="W60" s="38">
        <v>0</v>
      </c>
      <c r="X60" s="38">
        <v>2</v>
      </c>
      <c r="Y60" s="38"/>
      <c r="Z60" s="38">
        <v>0</v>
      </c>
      <c r="AA60" s="38"/>
      <c r="AB60" s="38"/>
      <c r="AJ60" s="38"/>
      <c r="AU60" s="38"/>
      <c r="BA60" t="str">
        <f t="shared" si="20"/>
        <v>Griswold</v>
      </c>
      <c r="BB60" t="s">
        <v>127</v>
      </c>
      <c r="BC60" s="6">
        <v>2</v>
      </c>
      <c r="BE60" s="60">
        <v>9</v>
      </c>
      <c r="BF60" s="62">
        <v>11</v>
      </c>
      <c r="BG60" s="62">
        <v>25</v>
      </c>
      <c r="BH60" s="66">
        <v>33900</v>
      </c>
      <c r="BI60" s="66">
        <v>33900</v>
      </c>
      <c r="BJ60" s="66">
        <f t="shared" si="21"/>
        <v>9011</v>
      </c>
      <c r="BK60" s="66">
        <v>9180</v>
      </c>
      <c r="BL60" t="s">
        <v>1447</v>
      </c>
      <c r="BM60" s="69">
        <f t="shared" si="22"/>
        <v>933900</v>
      </c>
      <c r="BN60" s="69">
        <f t="shared" si="23"/>
        <v>933900</v>
      </c>
      <c r="BW60" s="2"/>
      <c r="CD60" s="38"/>
      <c r="CE60" s="38"/>
      <c r="CF60" s="38"/>
      <c r="CG60" s="38"/>
      <c r="CH60" s="38"/>
    </row>
    <row r="61" spans="1:86" ht="14" hidden="1" customHeight="1" outlineLevel="1" x14ac:dyDescent="0.2">
      <c r="A61" t="s">
        <v>2437</v>
      </c>
      <c r="B61" s="6" t="s">
        <v>1459</v>
      </c>
      <c r="C61" s="1">
        <f t="shared" si="12"/>
        <v>16913</v>
      </c>
      <c r="D61" s="3">
        <f>IF(N61&gt;0, RANK(N61,(N61:P61,Q61:AE61)),0)</f>
        <v>1</v>
      </c>
      <c r="E61" s="3">
        <f>IF(O61&gt;0,RANK(O61,(N61:P61,Q61:AE61)),0)</f>
        <v>2</v>
      </c>
      <c r="F61" s="3">
        <f t="shared" si="13"/>
        <v>4</v>
      </c>
      <c r="G61" s="1">
        <f t="shared" si="14"/>
        <v>3988</v>
      </c>
      <c r="H61" s="2">
        <f t="shared" si="15"/>
        <v>0.23579495062969313</v>
      </c>
      <c r="I61" s="4"/>
      <c r="J61" s="2">
        <f t="shared" si="16"/>
        <v>0.60805297699994088</v>
      </c>
      <c r="K61" s="2">
        <f t="shared" si="17"/>
        <v>0.37225802637024774</v>
      </c>
      <c r="L61" s="2">
        <f t="shared" si="18"/>
        <v>6.0308638325548393E-3</v>
      </c>
      <c r="M61" s="2">
        <f t="shared" si="19"/>
        <v>1.3658132797256545E-2</v>
      </c>
      <c r="N61" s="38">
        <v>10284</v>
      </c>
      <c r="O61" s="38">
        <v>6296</v>
      </c>
      <c r="P61" s="38">
        <v>102</v>
      </c>
      <c r="Q61" s="38">
        <v>91</v>
      </c>
      <c r="R61" s="38">
        <v>135</v>
      </c>
      <c r="S61" s="38"/>
      <c r="T61" s="38">
        <v>2</v>
      </c>
      <c r="U61" s="38">
        <v>2</v>
      </c>
      <c r="V61" s="38"/>
      <c r="W61" s="38">
        <v>0</v>
      </c>
      <c r="X61" s="38">
        <v>1</v>
      </c>
      <c r="Y61" s="38"/>
      <c r="Z61" s="38">
        <v>0</v>
      </c>
      <c r="AA61" s="38"/>
      <c r="AB61" s="38"/>
      <c r="AJ61" s="38"/>
      <c r="AU61" s="38"/>
      <c r="BA61" t="str">
        <f t="shared" si="20"/>
        <v>Groton</v>
      </c>
      <c r="BB61" t="s">
        <v>127</v>
      </c>
      <c r="BC61" s="6">
        <v>2</v>
      </c>
      <c r="BE61" s="60">
        <v>9</v>
      </c>
      <c r="BF61" s="62">
        <v>11</v>
      </c>
      <c r="BG61" s="62">
        <v>30</v>
      </c>
      <c r="BH61" s="66">
        <v>34250</v>
      </c>
      <c r="BI61" s="66">
        <v>34250</v>
      </c>
      <c r="BJ61" s="66">
        <f t="shared" si="21"/>
        <v>9011</v>
      </c>
      <c r="BK61" s="66">
        <v>9180</v>
      </c>
      <c r="BL61" t="s">
        <v>1447</v>
      </c>
      <c r="BM61" s="69">
        <f t="shared" si="22"/>
        <v>934250</v>
      </c>
      <c r="BN61" s="69">
        <f t="shared" si="23"/>
        <v>934250</v>
      </c>
      <c r="BW61" s="2"/>
      <c r="CD61" s="38"/>
      <c r="CE61" s="38"/>
      <c r="CF61" s="38"/>
      <c r="CG61" s="38"/>
      <c r="CH61" s="38"/>
    </row>
    <row r="62" spans="1:86" ht="14" hidden="1" customHeight="1" outlineLevel="1" x14ac:dyDescent="0.2">
      <c r="A62" t="s">
        <v>1016</v>
      </c>
      <c r="B62" s="6" t="s">
        <v>1459</v>
      </c>
      <c r="C62" s="1">
        <f t="shared" si="12"/>
        <v>14494</v>
      </c>
      <c r="D62" s="3">
        <f>IF(N62&gt;0, RANK(N62,(N62:P62,Q62:AE62)),0)</f>
        <v>1</v>
      </c>
      <c r="E62" s="3">
        <f>IF(O62&gt;0,RANK(O62,(N62:P62,Q62:AE62)),0)</f>
        <v>2</v>
      </c>
      <c r="F62" s="3">
        <f t="shared" si="13"/>
        <v>4</v>
      </c>
      <c r="G62" s="1">
        <f t="shared" si="14"/>
        <v>4391</v>
      </c>
      <c r="H62" s="2">
        <f t="shared" si="15"/>
        <v>0.30295294604663997</v>
      </c>
      <c r="I62" s="4"/>
      <c r="J62" s="2">
        <f t="shared" si="16"/>
        <v>0.64399061680695457</v>
      </c>
      <c r="K62" s="2">
        <f t="shared" si="17"/>
        <v>0.3410376707603146</v>
      </c>
      <c r="L62" s="2">
        <f t="shared" si="18"/>
        <v>4.2086380571270867E-3</v>
      </c>
      <c r="M62" s="2">
        <f t="shared" si="19"/>
        <v>1.0763074375603735E-2</v>
      </c>
      <c r="N62" s="38">
        <v>9334</v>
      </c>
      <c r="O62" s="38">
        <v>4943</v>
      </c>
      <c r="P62" s="38">
        <v>61</v>
      </c>
      <c r="Q62" s="38">
        <v>61</v>
      </c>
      <c r="R62" s="38">
        <v>95</v>
      </c>
      <c r="S62" s="38"/>
      <c r="T62" s="38">
        <v>0</v>
      </c>
      <c r="U62" s="38">
        <v>0</v>
      </c>
      <c r="V62" s="38"/>
      <c r="W62" s="38">
        <v>0</v>
      </c>
      <c r="X62" s="38">
        <v>0</v>
      </c>
      <c r="Y62" s="38"/>
      <c r="Z62" s="38">
        <v>0</v>
      </c>
      <c r="AA62" s="38"/>
      <c r="AB62" s="38"/>
      <c r="AJ62" s="38"/>
      <c r="AU62" s="38"/>
      <c r="BA62" t="str">
        <f t="shared" si="20"/>
        <v>Guilford</v>
      </c>
      <c r="BB62" t="s">
        <v>2743</v>
      </c>
      <c r="BC62" s="6">
        <v>3</v>
      </c>
      <c r="BE62" s="60">
        <v>9</v>
      </c>
      <c r="BF62" s="62">
        <v>9</v>
      </c>
      <c r="BG62" s="62">
        <v>40</v>
      </c>
      <c r="BH62" s="66">
        <v>34950</v>
      </c>
      <c r="BI62" s="66">
        <v>34950</v>
      </c>
      <c r="BJ62" s="66">
        <f t="shared" si="21"/>
        <v>9009</v>
      </c>
      <c r="BK62" s="66">
        <v>9170</v>
      </c>
      <c r="BL62" t="s">
        <v>1447</v>
      </c>
      <c r="BM62" s="69">
        <f t="shared" si="22"/>
        <v>934950</v>
      </c>
      <c r="BN62" s="69">
        <f t="shared" si="23"/>
        <v>934950</v>
      </c>
      <c r="BW62" s="2"/>
      <c r="CD62" s="38"/>
      <c r="CE62" s="38"/>
      <c r="CF62" s="38"/>
      <c r="CG62" s="38"/>
      <c r="CH62" s="38"/>
    </row>
    <row r="63" spans="1:86" ht="14" hidden="1" customHeight="1" outlineLevel="1" x14ac:dyDescent="0.2">
      <c r="A63" t="s">
        <v>2660</v>
      </c>
      <c r="B63" s="6" t="s">
        <v>1459</v>
      </c>
      <c r="C63" s="1">
        <f t="shared" si="12"/>
        <v>5619</v>
      </c>
      <c r="D63" s="3">
        <f>IF(N63&gt;0, RANK(N63,(N63:P63,Q63:AE63)),0)</f>
        <v>2</v>
      </c>
      <c r="E63" s="3">
        <f>IF(O63&gt;0,RANK(O63,(N63:P63,Q63:AE63)),0)</f>
        <v>1</v>
      </c>
      <c r="F63" s="3">
        <f t="shared" si="13"/>
        <v>3</v>
      </c>
      <c r="G63" s="1">
        <f t="shared" si="14"/>
        <v>252</v>
      </c>
      <c r="H63" s="2">
        <f t="shared" si="15"/>
        <v>4.4847837693539776E-2</v>
      </c>
      <c r="I63" s="4"/>
      <c r="J63" s="2">
        <f t="shared" si="16"/>
        <v>0.46983449012279765</v>
      </c>
      <c r="K63" s="2">
        <f t="shared" si="17"/>
        <v>0.51468232781633738</v>
      </c>
      <c r="L63" s="2">
        <f t="shared" si="18"/>
        <v>6.2288663463249691E-3</v>
      </c>
      <c r="M63" s="2">
        <f t="shared" si="19"/>
        <v>9.2543157145399957E-3</v>
      </c>
      <c r="N63" s="38">
        <v>2640</v>
      </c>
      <c r="O63" s="38">
        <v>2892</v>
      </c>
      <c r="P63" s="38">
        <v>35</v>
      </c>
      <c r="Q63" s="38">
        <v>27</v>
      </c>
      <c r="R63" s="38">
        <v>21</v>
      </c>
      <c r="S63" s="38"/>
      <c r="T63" s="38">
        <v>1</v>
      </c>
      <c r="U63" s="38">
        <v>1</v>
      </c>
      <c r="V63" s="38"/>
      <c r="W63" s="38">
        <v>0</v>
      </c>
      <c r="X63" s="38">
        <v>2</v>
      </c>
      <c r="Y63" s="38"/>
      <c r="Z63" s="38">
        <v>0</v>
      </c>
      <c r="AA63" s="38"/>
      <c r="AB63" s="38"/>
      <c r="AJ63" s="38"/>
      <c r="AU63" s="38"/>
      <c r="BA63" t="str">
        <f t="shared" si="20"/>
        <v>Haddam</v>
      </c>
      <c r="BB63" t="s">
        <v>493</v>
      </c>
      <c r="BC63" s="6">
        <v>2</v>
      </c>
      <c r="BE63" s="60">
        <v>9</v>
      </c>
      <c r="BF63" s="62">
        <v>7</v>
      </c>
      <c r="BG63" s="62">
        <v>45</v>
      </c>
      <c r="BH63" s="66">
        <v>35230</v>
      </c>
      <c r="BI63" s="66">
        <v>35230</v>
      </c>
      <c r="BJ63" s="66">
        <f t="shared" si="21"/>
        <v>9007</v>
      </c>
      <c r="BK63" s="66">
        <v>9130</v>
      </c>
      <c r="BL63" t="s">
        <v>1447</v>
      </c>
      <c r="BM63" s="69">
        <f t="shared" si="22"/>
        <v>935230</v>
      </c>
      <c r="BN63" s="69">
        <f t="shared" si="23"/>
        <v>935230</v>
      </c>
      <c r="BW63" s="2"/>
      <c r="CD63" s="38"/>
      <c r="CE63" s="38"/>
      <c r="CF63" s="38"/>
      <c r="CG63" s="38"/>
      <c r="CH63" s="38"/>
    </row>
    <row r="64" spans="1:86" ht="14" hidden="1" customHeight="1" outlineLevel="1" x14ac:dyDescent="0.2">
      <c r="A64" t="s">
        <v>2917</v>
      </c>
      <c r="B64" s="6" t="s">
        <v>1459</v>
      </c>
      <c r="C64" s="1">
        <f t="shared" si="12"/>
        <v>27748</v>
      </c>
      <c r="D64" s="3">
        <f>IF(N64&gt;0, RANK(N64,(N64:P64,Q64:AE64)),0)</f>
        <v>1</v>
      </c>
      <c r="E64" s="3">
        <f>IF(O64&gt;0,RANK(O64,(N64:P64,Q64:AE64)),0)</f>
        <v>2</v>
      </c>
      <c r="F64" s="3">
        <f t="shared" si="13"/>
        <v>4</v>
      </c>
      <c r="G64" s="1">
        <f t="shared" si="14"/>
        <v>13156</v>
      </c>
      <c r="H64" s="2">
        <f t="shared" si="15"/>
        <v>0.47412426120801499</v>
      </c>
      <c r="I64" s="4"/>
      <c r="J64" s="2">
        <f t="shared" si="16"/>
        <v>0.72877324491855267</v>
      </c>
      <c r="K64" s="2">
        <f t="shared" si="17"/>
        <v>0.25464898371053768</v>
      </c>
      <c r="L64" s="2">
        <f t="shared" si="18"/>
        <v>3.3876315410119647E-3</v>
      </c>
      <c r="M64" s="2">
        <f t="shared" si="19"/>
        <v>1.3190139829897691E-2</v>
      </c>
      <c r="N64" s="38">
        <v>20222</v>
      </c>
      <c r="O64" s="38">
        <v>7066</v>
      </c>
      <c r="P64" s="38">
        <v>94</v>
      </c>
      <c r="Q64" s="38">
        <v>69</v>
      </c>
      <c r="R64" s="38">
        <v>280</v>
      </c>
      <c r="S64" s="38"/>
      <c r="T64" s="38">
        <v>7</v>
      </c>
      <c r="U64" s="38">
        <v>2</v>
      </c>
      <c r="V64" s="38"/>
      <c r="W64" s="38">
        <v>0</v>
      </c>
      <c r="X64" s="38">
        <v>8</v>
      </c>
      <c r="Y64" s="38"/>
      <c r="Z64" s="38">
        <v>0</v>
      </c>
      <c r="AA64" s="38"/>
      <c r="AB64" s="38"/>
      <c r="AJ64" s="38"/>
      <c r="AU64" s="38"/>
      <c r="BA64" t="str">
        <f t="shared" si="20"/>
        <v>Hamden</v>
      </c>
      <c r="BB64" t="s">
        <v>2743</v>
      </c>
      <c r="BC64" s="6">
        <v>3</v>
      </c>
      <c r="BE64" s="60">
        <v>9</v>
      </c>
      <c r="BF64" s="62">
        <v>9</v>
      </c>
      <c r="BG64" s="62">
        <v>45</v>
      </c>
      <c r="BH64" s="66">
        <v>35650</v>
      </c>
      <c r="BI64" s="66">
        <v>35650</v>
      </c>
      <c r="BJ64" s="66">
        <f t="shared" si="21"/>
        <v>9009</v>
      </c>
      <c r="BK64" s="66">
        <v>9170</v>
      </c>
      <c r="BL64" t="s">
        <v>1447</v>
      </c>
      <c r="BM64" s="69">
        <f t="shared" si="22"/>
        <v>935650</v>
      </c>
      <c r="BN64" s="69">
        <f t="shared" si="23"/>
        <v>935650</v>
      </c>
      <c r="BW64" s="2"/>
      <c r="CD64" s="38"/>
      <c r="CE64" s="38"/>
      <c r="CF64" s="38"/>
      <c r="CG64" s="38"/>
      <c r="CH64" s="38"/>
    </row>
    <row r="65" spans="1:86" ht="14" hidden="1" customHeight="1" outlineLevel="1" x14ac:dyDescent="0.2">
      <c r="A65" t="s">
        <v>701</v>
      </c>
      <c r="B65" s="6" t="s">
        <v>1459</v>
      </c>
      <c r="C65" s="1">
        <f t="shared" si="12"/>
        <v>1117</v>
      </c>
      <c r="D65" s="3">
        <f>IF(N65&gt;0, RANK(N65,(N65:P65,Q65:AE65)),0)</f>
        <v>2</v>
      </c>
      <c r="E65" s="3">
        <f>IF(O65&gt;0,RANK(O65,(N65:P65,Q65:AE65)),0)</f>
        <v>1</v>
      </c>
      <c r="F65" s="3">
        <f t="shared" si="13"/>
        <v>3</v>
      </c>
      <c r="G65" s="1">
        <f t="shared" si="14"/>
        <v>23</v>
      </c>
      <c r="H65" s="2">
        <f t="shared" si="15"/>
        <v>2.0590868397493287E-2</v>
      </c>
      <c r="I65" s="4"/>
      <c r="J65" s="2">
        <f t="shared" si="16"/>
        <v>0.48433303491495078</v>
      </c>
      <c r="K65" s="2">
        <f t="shared" si="17"/>
        <v>0.50492390331244408</v>
      </c>
      <c r="L65" s="2">
        <f t="shared" si="18"/>
        <v>5.3715308863025966E-3</v>
      </c>
      <c r="M65" s="2">
        <f t="shared" si="19"/>
        <v>5.3715308863024926E-3</v>
      </c>
      <c r="N65" s="38">
        <v>541</v>
      </c>
      <c r="O65" s="38">
        <v>564</v>
      </c>
      <c r="P65" s="38">
        <v>6</v>
      </c>
      <c r="Q65" s="38">
        <v>3</v>
      </c>
      <c r="R65" s="38">
        <v>3</v>
      </c>
      <c r="S65" s="38"/>
      <c r="T65" s="38">
        <v>0</v>
      </c>
      <c r="U65" s="38">
        <v>0</v>
      </c>
      <c r="V65" s="38"/>
      <c r="W65" s="38">
        <v>0</v>
      </c>
      <c r="X65" s="38">
        <v>0</v>
      </c>
      <c r="Y65" s="38"/>
      <c r="Z65" s="38">
        <v>0</v>
      </c>
      <c r="AA65" s="38"/>
      <c r="AB65" s="38"/>
      <c r="AJ65" s="38"/>
      <c r="AU65" s="38"/>
      <c r="BA65" t="str">
        <f t="shared" si="20"/>
        <v>Hampton</v>
      </c>
      <c r="BB65" t="s">
        <v>2090</v>
      </c>
      <c r="BC65" s="6">
        <v>2</v>
      </c>
      <c r="BE65" s="60">
        <v>9</v>
      </c>
      <c r="BF65" s="62">
        <v>15</v>
      </c>
      <c r="BG65" s="62">
        <v>30</v>
      </c>
      <c r="BH65" s="66">
        <v>36000</v>
      </c>
      <c r="BI65" s="66">
        <v>36000</v>
      </c>
      <c r="BJ65" s="66">
        <f t="shared" si="21"/>
        <v>9015</v>
      </c>
      <c r="BK65" s="66">
        <v>9150</v>
      </c>
      <c r="BL65" t="s">
        <v>1447</v>
      </c>
      <c r="BM65" s="69">
        <f t="shared" si="22"/>
        <v>936000</v>
      </c>
      <c r="BN65" s="69">
        <f t="shared" si="23"/>
        <v>936000</v>
      </c>
      <c r="BW65" s="2"/>
      <c r="CD65" s="38"/>
      <c r="CE65" s="38"/>
      <c r="CF65" s="38"/>
      <c r="CG65" s="38"/>
      <c r="CH65" s="38"/>
    </row>
    <row r="66" spans="1:86" ht="14" hidden="1" customHeight="1" outlineLevel="1" x14ac:dyDescent="0.2">
      <c r="A66" t="s">
        <v>1704</v>
      </c>
      <c r="B66" s="6" t="s">
        <v>1459</v>
      </c>
      <c r="C66" s="1">
        <f t="shared" si="12"/>
        <v>28634</v>
      </c>
      <c r="D66" s="3">
        <f>IF(N66&gt;0, RANK(N66,(N66:P66,Q66:AE66)),0)</f>
        <v>1</v>
      </c>
      <c r="E66" s="3">
        <f>IF(O66&gt;0,RANK(O66,(N66:P66,Q66:AE66)),0)</f>
        <v>2</v>
      </c>
      <c r="F66" s="3">
        <f t="shared" si="13"/>
        <v>4</v>
      </c>
      <c r="G66" s="1">
        <f t="shared" si="14"/>
        <v>18534</v>
      </c>
      <c r="H66" s="2">
        <f t="shared" si="15"/>
        <v>0.64727247328350912</v>
      </c>
      <c r="I66" s="4"/>
      <c r="J66" s="2">
        <f t="shared" si="16"/>
        <v>0.81783893273730535</v>
      </c>
      <c r="K66" s="2">
        <f t="shared" si="17"/>
        <v>0.1705664594537962</v>
      </c>
      <c r="L66" s="2">
        <f t="shared" si="18"/>
        <v>3.003422504714675E-3</v>
      </c>
      <c r="M66" s="2">
        <f t="shared" si="19"/>
        <v>8.59118530418378E-3</v>
      </c>
      <c r="N66" s="38">
        <v>23418</v>
      </c>
      <c r="O66" s="38">
        <v>4884</v>
      </c>
      <c r="P66" s="38">
        <v>86</v>
      </c>
      <c r="Q66" s="38">
        <v>49</v>
      </c>
      <c r="R66" s="38">
        <v>197</v>
      </c>
      <c r="S66" s="38"/>
      <c r="T66" s="38">
        <v>0</v>
      </c>
      <c r="U66" s="38">
        <v>0</v>
      </c>
      <c r="V66" s="38"/>
      <c r="W66" s="38">
        <v>0</v>
      </c>
      <c r="X66" s="38">
        <v>0</v>
      </c>
      <c r="Y66" s="38"/>
      <c r="Z66" s="38">
        <v>0</v>
      </c>
      <c r="AA66" s="38"/>
      <c r="AB66" s="38"/>
      <c r="AJ66" s="38"/>
      <c r="AU66" s="38"/>
      <c r="BA66" t="str">
        <f t="shared" si="20"/>
        <v>Hartford</v>
      </c>
      <c r="BB66" t="s">
        <v>1704</v>
      </c>
      <c r="BC66" s="6">
        <v>1</v>
      </c>
      <c r="BE66" s="60">
        <v>9</v>
      </c>
      <c r="BF66" s="62">
        <v>3</v>
      </c>
      <c r="BG66" s="62">
        <v>70</v>
      </c>
      <c r="BH66" s="66">
        <v>37070</v>
      </c>
      <c r="BI66" s="66">
        <v>37070</v>
      </c>
      <c r="BJ66" s="66">
        <f t="shared" si="21"/>
        <v>9003</v>
      </c>
      <c r="BK66" s="66">
        <v>9110</v>
      </c>
      <c r="BL66" t="s">
        <v>1447</v>
      </c>
      <c r="BM66" s="69">
        <f t="shared" si="22"/>
        <v>937070</v>
      </c>
      <c r="BN66" s="69">
        <f t="shared" si="23"/>
        <v>937070</v>
      </c>
      <c r="BW66" s="2"/>
      <c r="CD66" s="38"/>
      <c r="CE66" s="38"/>
      <c r="CF66" s="38"/>
      <c r="CG66" s="38"/>
      <c r="CH66" s="38"/>
    </row>
    <row r="67" spans="1:86" ht="14" hidden="1" customHeight="1" outlineLevel="1" x14ac:dyDescent="0.2">
      <c r="A67" t="s">
        <v>2328</v>
      </c>
      <c r="B67" s="6" t="s">
        <v>1459</v>
      </c>
      <c r="C67" s="1">
        <f t="shared" ref="C67:C98" si="24">SUM(N67:AY67)</f>
        <v>1306</v>
      </c>
      <c r="D67" s="3">
        <f>IF(N67&gt;0, RANK(N67,(N67:P67,Q67:AE67)),0)</f>
        <v>2</v>
      </c>
      <c r="E67" s="3">
        <f>IF(O67&gt;0,RANK(O67,(N67:P67,Q67:AE67)),0)</f>
        <v>1</v>
      </c>
      <c r="F67" s="3">
        <f t="shared" ref="F67:F98" si="25">IF(P67&gt;0,RANK(P67,(N67:AE67)),0)</f>
        <v>3</v>
      </c>
      <c r="G67" s="1">
        <f t="shared" ref="G67:G98" si="26">IF(C67&gt;0,MAX(N67:P67)-LARGE(N67:P67,2),0)</f>
        <v>425</v>
      </c>
      <c r="H67" s="2">
        <f t="shared" ref="H67:H98" si="27">IF(C67&gt;0,G67/C67,0)</f>
        <v>0.32542113323124044</v>
      </c>
      <c r="I67" s="4"/>
      <c r="J67" s="2">
        <f t="shared" ref="J67:J98" si="28">IF(C67=0,"-",N67/C67)</f>
        <v>0.32924961715160794</v>
      </c>
      <c r="K67" s="2">
        <f t="shared" ref="K67:K98" si="29">IF(C67=0,"-",O67/C67)</f>
        <v>0.65467075038284839</v>
      </c>
      <c r="L67" s="2">
        <f t="shared" ref="L67:L98" si="30">IF(C67=0,"-",P67/C67)</f>
        <v>9.1883614088820835E-3</v>
      </c>
      <c r="M67" s="2">
        <f t="shared" ref="M67:M98" si="31">IF(C67=0,"-",(1-J67-K67-L67))</f>
        <v>6.891271056661586E-3</v>
      </c>
      <c r="N67" s="38">
        <v>430</v>
      </c>
      <c r="O67" s="38">
        <v>855</v>
      </c>
      <c r="P67" s="38">
        <v>12</v>
      </c>
      <c r="Q67" s="38">
        <v>2</v>
      </c>
      <c r="R67" s="38">
        <v>4</v>
      </c>
      <c r="S67" s="38"/>
      <c r="T67" s="38">
        <v>0</v>
      </c>
      <c r="U67" s="38">
        <v>0</v>
      </c>
      <c r="V67" s="38"/>
      <c r="W67" s="38">
        <v>0</v>
      </c>
      <c r="X67" s="38">
        <v>3</v>
      </c>
      <c r="Y67" s="38"/>
      <c r="Z67" s="38">
        <v>0</v>
      </c>
      <c r="AA67" s="38"/>
      <c r="AB67" s="38"/>
      <c r="AJ67" s="38"/>
      <c r="AU67" s="38"/>
      <c r="BA67" t="str">
        <f t="shared" ref="BA67:BA98" si="32">A67</f>
        <v>Hartland</v>
      </c>
      <c r="BB67" t="s">
        <v>1704</v>
      </c>
      <c r="BC67" s="6">
        <v>1</v>
      </c>
      <c r="BE67" s="60">
        <v>9</v>
      </c>
      <c r="BF67" s="62">
        <v>3</v>
      </c>
      <c r="BG67" s="62">
        <v>75</v>
      </c>
      <c r="BH67" s="66">
        <v>37140</v>
      </c>
      <c r="BI67" s="66">
        <v>37140</v>
      </c>
      <c r="BJ67" s="66">
        <f t="shared" ref="BJ67:BJ98" si="33">BE67*1000+BF67</f>
        <v>9003</v>
      </c>
      <c r="BK67" s="66">
        <v>9160</v>
      </c>
      <c r="BL67" t="s">
        <v>1447</v>
      </c>
      <c r="BM67" s="69">
        <f t="shared" ref="BM67:BM98" si="34">BE67*100000+BH67</f>
        <v>937140</v>
      </c>
      <c r="BN67" s="69">
        <f t="shared" ref="BN67:BN98" si="35">BE67*100000+BI67</f>
        <v>937140</v>
      </c>
      <c r="BW67" s="2"/>
      <c r="CD67" s="38"/>
      <c r="CE67" s="38"/>
      <c r="CF67" s="38"/>
      <c r="CG67" s="38"/>
      <c r="CH67" s="38"/>
    </row>
    <row r="68" spans="1:86" ht="14" hidden="1" customHeight="1" outlineLevel="1" x14ac:dyDescent="0.2">
      <c r="A68" t="s">
        <v>498</v>
      </c>
      <c r="B68" s="6" t="s">
        <v>1459</v>
      </c>
      <c r="C68" s="1">
        <f t="shared" si="24"/>
        <v>3783</v>
      </c>
      <c r="D68" s="3">
        <f>IF(N68&gt;0, RANK(N68,(N68:P68,Q68:AE68)),0)</f>
        <v>2</v>
      </c>
      <c r="E68" s="3">
        <f>IF(O68&gt;0,RANK(O68,(N68:P68,Q68:AE68)),0)</f>
        <v>1</v>
      </c>
      <c r="F68" s="3">
        <f t="shared" si="25"/>
        <v>3</v>
      </c>
      <c r="G68" s="1">
        <f t="shared" si="26"/>
        <v>894</v>
      </c>
      <c r="H68" s="2">
        <f t="shared" si="27"/>
        <v>0.23632038065027755</v>
      </c>
      <c r="I68" s="4"/>
      <c r="J68" s="2">
        <f t="shared" si="28"/>
        <v>0.37562780861749934</v>
      </c>
      <c r="K68" s="2">
        <f t="shared" si="29"/>
        <v>0.61194818926777694</v>
      </c>
      <c r="L68" s="2">
        <f t="shared" si="30"/>
        <v>5.286809410520751E-3</v>
      </c>
      <c r="M68" s="2">
        <f t="shared" si="31"/>
        <v>7.137192704202969E-3</v>
      </c>
      <c r="N68" s="38">
        <v>1421</v>
      </c>
      <c r="O68" s="38">
        <v>2315</v>
      </c>
      <c r="P68" s="38">
        <v>20</v>
      </c>
      <c r="Q68" s="38">
        <v>11</v>
      </c>
      <c r="R68" s="38">
        <v>16</v>
      </c>
      <c r="S68" s="38"/>
      <c r="T68" s="38">
        <v>0</v>
      </c>
      <c r="U68" s="38">
        <v>0</v>
      </c>
      <c r="V68" s="38"/>
      <c r="W68" s="38">
        <v>0</v>
      </c>
      <c r="X68" s="38">
        <v>0</v>
      </c>
      <c r="Y68" s="38"/>
      <c r="Z68" s="38">
        <v>0</v>
      </c>
      <c r="AA68" s="38"/>
      <c r="AB68" s="38"/>
      <c r="AJ68" s="38"/>
      <c r="AU68" s="38"/>
      <c r="BA68" t="str">
        <f t="shared" si="32"/>
        <v>Harwinton</v>
      </c>
      <c r="BB68" t="s">
        <v>1252</v>
      </c>
      <c r="BC68" s="6">
        <v>5</v>
      </c>
      <c r="BE68" s="60">
        <v>9</v>
      </c>
      <c r="BF68" s="62">
        <v>5</v>
      </c>
      <c r="BG68" s="62">
        <v>40</v>
      </c>
      <c r="BH68" s="66">
        <v>37280</v>
      </c>
      <c r="BI68" s="66">
        <v>37280</v>
      </c>
      <c r="BJ68" s="66">
        <f t="shared" si="33"/>
        <v>9005</v>
      </c>
      <c r="BK68" s="66">
        <v>9160</v>
      </c>
      <c r="BL68" t="s">
        <v>1447</v>
      </c>
      <c r="BM68" s="69">
        <f t="shared" si="34"/>
        <v>937280</v>
      </c>
      <c r="BN68" s="69">
        <f t="shared" si="35"/>
        <v>937280</v>
      </c>
      <c r="BW68" s="2"/>
      <c r="CD68" s="38"/>
      <c r="CE68" s="38"/>
      <c r="CF68" s="38"/>
      <c r="CG68" s="38"/>
      <c r="CH68" s="38"/>
    </row>
    <row r="69" spans="1:86" ht="14" hidden="1" customHeight="1" outlineLevel="1" x14ac:dyDescent="0.2">
      <c r="A69" t="s">
        <v>956</v>
      </c>
      <c r="B69" s="6" t="s">
        <v>1459</v>
      </c>
      <c r="C69" s="1">
        <f t="shared" si="24"/>
        <v>6146</v>
      </c>
      <c r="D69" s="3">
        <f>IF(N69&gt;0, RANK(N69,(N69:P69,Q69:AE69)),0)</f>
        <v>1</v>
      </c>
      <c r="E69" s="3">
        <f>IF(O69&gt;0,RANK(O69,(N69:P69,Q69:AE69)),0)</f>
        <v>2</v>
      </c>
      <c r="F69" s="3">
        <f t="shared" si="25"/>
        <v>3</v>
      </c>
      <c r="G69" s="1">
        <f t="shared" si="26"/>
        <v>458</v>
      </c>
      <c r="H69" s="2">
        <f t="shared" si="27"/>
        <v>7.4520013016596165E-2</v>
      </c>
      <c r="I69" s="4"/>
      <c r="J69" s="2">
        <f t="shared" si="28"/>
        <v>0.52928734136023425</v>
      </c>
      <c r="K69" s="2">
        <f t="shared" si="29"/>
        <v>0.45476732834363814</v>
      </c>
      <c r="L69" s="2">
        <f t="shared" si="30"/>
        <v>6.0201757240481617E-3</v>
      </c>
      <c r="M69" s="2">
        <f t="shared" si="31"/>
        <v>9.9251545720794414E-3</v>
      </c>
      <c r="N69" s="38">
        <v>3253</v>
      </c>
      <c r="O69" s="38">
        <v>2795</v>
      </c>
      <c r="P69" s="38">
        <v>37</v>
      </c>
      <c r="Q69" s="38">
        <v>23</v>
      </c>
      <c r="R69" s="38">
        <v>37</v>
      </c>
      <c r="S69" s="38"/>
      <c r="T69" s="38">
        <v>1</v>
      </c>
      <c r="U69" s="38">
        <v>0</v>
      </c>
      <c r="V69" s="38"/>
      <c r="W69" s="38">
        <v>0</v>
      </c>
      <c r="X69" s="38">
        <v>0</v>
      </c>
      <c r="Y69" s="38"/>
      <c r="Z69" s="38">
        <v>0</v>
      </c>
      <c r="AA69" s="38"/>
      <c r="AB69" s="38"/>
      <c r="AJ69" s="38"/>
      <c r="AU69" s="38"/>
      <c r="BA69" t="str">
        <f t="shared" si="32"/>
        <v>Hebron</v>
      </c>
      <c r="BB69" t="s">
        <v>66</v>
      </c>
      <c r="BC69" s="6">
        <v>2</v>
      </c>
      <c r="BE69" s="60">
        <v>9</v>
      </c>
      <c r="BF69" s="62">
        <v>13</v>
      </c>
      <c r="BG69" s="62">
        <v>30</v>
      </c>
      <c r="BH69" s="66">
        <v>37910</v>
      </c>
      <c r="BI69" s="66">
        <v>37910</v>
      </c>
      <c r="BJ69" s="66">
        <f t="shared" si="33"/>
        <v>9013</v>
      </c>
      <c r="BK69" s="66">
        <v>9110</v>
      </c>
      <c r="BL69" t="s">
        <v>1447</v>
      </c>
      <c r="BM69" s="69">
        <f t="shared" si="34"/>
        <v>937910</v>
      </c>
      <c r="BN69" s="69">
        <f t="shared" si="35"/>
        <v>937910</v>
      </c>
      <c r="BW69" s="2"/>
      <c r="CD69" s="38"/>
      <c r="CE69" s="38"/>
      <c r="CF69" s="38"/>
      <c r="CG69" s="38"/>
      <c r="CH69" s="38"/>
    </row>
    <row r="70" spans="1:86" ht="14" hidden="1" customHeight="1" outlineLevel="1" x14ac:dyDescent="0.2">
      <c r="A70" t="s">
        <v>707</v>
      </c>
      <c r="B70" s="6" t="s">
        <v>1459</v>
      </c>
      <c r="C70" s="1">
        <f t="shared" si="24"/>
        <v>1882</v>
      </c>
      <c r="D70" s="3">
        <f>IF(N70&gt;0, RANK(N70,(N70:P70,Q70:AE70)),0)</f>
        <v>1</v>
      </c>
      <c r="E70" s="3">
        <f>IF(O70&gt;0,RANK(O70,(N70:P70,Q70:AE70)),0)</f>
        <v>2</v>
      </c>
      <c r="F70" s="3">
        <f t="shared" si="25"/>
        <v>4</v>
      </c>
      <c r="G70" s="1">
        <f t="shared" si="26"/>
        <v>660</v>
      </c>
      <c r="H70" s="2">
        <f t="shared" si="27"/>
        <v>0.35069075451647186</v>
      </c>
      <c r="I70" s="4"/>
      <c r="J70" s="2">
        <f t="shared" si="28"/>
        <v>0.66524973432518597</v>
      </c>
      <c r="K70" s="2">
        <f t="shared" si="29"/>
        <v>0.31455897980871411</v>
      </c>
      <c r="L70" s="2">
        <f t="shared" si="30"/>
        <v>7.4388947927736451E-3</v>
      </c>
      <c r="M70" s="2">
        <f t="shared" si="31"/>
        <v>1.2752391073326272E-2</v>
      </c>
      <c r="N70" s="38">
        <v>1252</v>
      </c>
      <c r="O70" s="38">
        <v>592</v>
      </c>
      <c r="P70" s="38">
        <v>14</v>
      </c>
      <c r="Q70" s="38">
        <v>6</v>
      </c>
      <c r="R70" s="38">
        <v>17</v>
      </c>
      <c r="S70" s="38"/>
      <c r="T70" s="38">
        <v>0</v>
      </c>
      <c r="U70" s="38">
        <v>1</v>
      </c>
      <c r="V70" s="38"/>
      <c r="W70" s="38">
        <v>0</v>
      </c>
      <c r="X70" s="38">
        <v>0</v>
      </c>
      <c r="Y70" s="38"/>
      <c r="Z70" s="38">
        <v>0</v>
      </c>
      <c r="AA70" s="38"/>
      <c r="AB70" s="38"/>
      <c r="AJ70" s="38"/>
      <c r="AU70" s="38"/>
      <c r="BA70" t="str">
        <f t="shared" si="32"/>
        <v>Kent</v>
      </c>
      <c r="BB70" t="s">
        <v>1252</v>
      </c>
      <c r="BC70" s="6">
        <v>5</v>
      </c>
      <c r="BE70" s="60">
        <v>9</v>
      </c>
      <c r="BF70" s="62">
        <v>5</v>
      </c>
      <c r="BG70" s="62">
        <v>45</v>
      </c>
      <c r="BH70" s="66">
        <v>40290</v>
      </c>
      <c r="BI70" s="66">
        <v>40290</v>
      </c>
      <c r="BJ70" s="66">
        <f t="shared" si="33"/>
        <v>9005</v>
      </c>
      <c r="BK70" s="66">
        <v>9160</v>
      </c>
      <c r="BL70" t="s">
        <v>1447</v>
      </c>
      <c r="BM70" s="69">
        <f t="shared" si="34"/>
        <v>940290</v>
      </c>
      <c r="BN70" s="69">
        <f t="shared" si="35"/>
        <v>940290</v>
      </c>
      <c r="BW70" s="2"/>
      <c r="CD70" s="38"/>
      <c r="CE70" s="38"/>
      <c r="CF70" s="38"/>
      <c r="CG70" s="38"/>
      <c r="CH70" s="38"/>
    </row>
    <row r="71" spans="1:86" ht="14" hidden="1" customHeight="1" outlineLevel="1" x14ac:dyDescent="0.2">
      <c r="A71" t="s">
        <v>2524</v>
      </c>
      <c r="B71" s="6" t="s">
        <v>1459</v>
      </c>
      <c r="C71" s="1">
        <f t="shared" si="24"/>
        <v>8320</v>
      </c>
      <c r="D71" s="3">
        <f>IF(N71&gt;0, RANK(N71,(N71:P71,Q71:AE71)),0)</f>
        <v>2</v>
      </c>
      <c r="E71" s="3">
        <f>IF(O71&gt;0,RANK(O71,(N71:P71,Q71:AE71)),0)</f>
        <v>1</v>
      </c>
      <c r="F71" s="3">
        <f t="shared" si="25"/>
        <v>5</v>
      </c>
      <c r="G71" s="1">
        <f t="shared" si="26"/>
        <v>1633</v>
      </c>
      <c r="H71" s="2">
        <f t="shared" si="27"/>
        <v>0.19627403846153846</v>
      </c>
      <c r="I71" s="4"/>
      <c r="J71" s="2">
        <f t="shared" si="28"/>
        <v>0.39447115384615383</v>
      </c>
      <c r="K71" s="2">
        <f t="shared" si="29"/>
        <v>0.59074519230769229</v>
      </c>
      <c r="L71" s="2">
        <f t="shared" si="30"/>
        <v>4.4471153846153844E-3</v>
      </c>
      <c r="M71" s="2">
        <f t="shared" si="31"/>
        <v>1.0336538461538492E-2</v>
      </c>
      <c r="N71" s="38">
        <v>3282</v>
      </c>
      <c r="O71" s="38">
        <v>4915</v>
      </c>
      <c r="P71" s="38">
        <v>37</v>
      </c>
      <c r="Q71" s="38">
        <v>39</v>
      </c>
      <c r="R71" s="38">
        <v>46</v>
      </c>
      <c r="S71" s="38"/>
      <c r="T71" s="38">
        <v>0</v>
      </c>
      <c r="U71" s="38">
        <v>0</v>
      </c>
      <c r="V71" s="38"/>
      <c r="W71" s="38">
        <v>0</v>
      </c>
      <c r="X71" s="38">
        <v>1</v>
      </c>
      <c r="Y71" s="38"/>
      <c r="Z71" s="38">
        <v>0</v>
      </c>
      <c r="AA71" s="38"/>
      <c r="AB71" s="38"/>
      <c r="AJ71" s="38"/>
      <c r="AU71" s="38"/>
      <c r="BA71" t="str">
        <f t="shared" si="32"/>
        <v>Killingly</v>
      </c>
      <c r="BB71" t="s">
        <v>2090</v>
      </c>
      <c r="BC71" s="6">
        <v>2</v>
      </c>
      <c r="BE71" s="60">
        <v>9</v>
      </c>
      <c r="BF71" s="62">
        <v>15</v>
      </c>
      <c r="BG71" s="62">
        <v>35</v>
      </c>
      <c r="BH71" s="66">
        <v>40500</v>
      </c>
      <c r="BI71" s="66">
        <v>40500</v>
      </c>
      <c r="BJ71" s="66">
        <f t="shared" si="33"/>
        <v>9015</v>
      </c>
      <c r="BK71" s="66">
        <v>9150</v>
      </c>
      <c r="BL71" t="s">
        <v>1447</v>
      </c>
      <c r="BM71" s="69">
        <f t="shared" si="34"/>
        <v>940500</v>
      </c>
      <c r="BN71" s="69">
        <f t="shared" si="35"/>
        <v>940500</v>
      </c>
      <c r="BW71" s="2"/>
      <c r="CD71" s="38"/>
      <c r="CE71" s="38"/>
      <c r="CF71" s="38"/>
      <c r="CG71" s="38"/>
      <c r="CH71" s="38"/>
    </row>
    <row r="72" spans="1:86" ht="14" hidden="1" customHeight="1" outlineLevel="1" x14ac:dyDescent="0.2">
      <c r="A72" t="s">
        <v>1741</v>
      </c>
      <c r="B72" s="6" t="s">
        <v>1459</v>
      </c>
      <c r="C72" s="1">
        <f t="shared" si="24"/>
        <v>4406</v>
      </c>
      <c r="D72" s="3">
        <f>IF(N72&gt;0, RANK(N72,(N72:P72,Q72:AE72)),0)</f>
        <v>1</v>
      </c>
      <c r="E72" s="3">
        <f>IF(O72&gt;0,RANK(O72,(N72:P72,Q72:AE72)),0)</f>
        <v>2</v>
      </c>
      <c r="F72" s="3">
        <f t="shared" si="25"/>
        <v>4</v>
      </c>
      <c r="G72" s="1">
        <f t="shared" si="26"/>
        <v>209</v>
      </c>
      <c r="H72" s="2">
        <f t="shared" si="27"/>
        <v>4.7435315478892418E-2</v>
      </c>
      <c r="I72" s="4"/>
      <c r="J72" s="2">
        <f t="shared" si="28"/>
        <v>0.5152065365410804</v>
      </c>
      <c r="K72" s="2">
        <f t="shared" si="29"/>
        <v>0.46777122106218794</v>
      </c>
      <c r="L72" s="2">
        <f t="shared" si="30"/>
        <v>5.2201543349977304E-3</v>
      </c>
      <c r="M72" s="2">
        <f t="shared" si="31"/>
        <v>1.1802088061733938E-2</v>
      </c>
      <c r="N72" s="38">
        <v>2270</v>
      </c>
      <c r="O72" s="38">
        <v>2061</v>
      </c>
      <c r="P72" s="38">
        <v>23</v>
      </c>
      <c r="Q72" s="38">
        <v>20</v>
      </c>
      <c r="R72" s="38">
        <v>30</v>
      </c>
      <c r="S72" s="38"/>
      <c r="T72" s="38">
        <v>1</v>
      </c>
      <c r="U72" s="38">
        <v>0</v>
      </c>
      <c r="V72" s="38"/>
      <c r="W72" s="38">
        <v>0</v>
      </c>
      <c r="X72" s="38">
        <v>1</v>
      </c>
      <c r="Y72" s="38"/>
      <c r="Z72" s="38">
        <v>0</v>
      </c>
      <c r="AA72" s="38"/>
      <c r="AB72" s="38"/>
      <c r="AJ72" s="38"/>
      <c r="AU72" s="38"/>
      <c r="BA72" t="str">
        <f t="shared" si="32"/>
        <v>Killingworth</v>
      </c>
      <c r="BB72" t="s">
        <v>493</v>
      </c>
      <c r="BC72" s="6">
        <v>2</v>
      </c>
      <c r="BE72" s="60">
        <v>9</v>
      </c>
      <c r="BF72" s="62">
        <v>7</v>
      </c>
      <c r="BG72" s="62">
        <v>50</v>
      </c>
      <c r="BH72" s="66">
        <v>40710</v>
      </c>
      <c r="BI72" s="66">
        <v>40710</v>
      </c>
      <c r="BJ72" s="66">
        <f t="shared" si="33"/>
        <v>9007</v>
      </c>
      <c r="BK72" s="66">
        <v>9130</v>
      </c>
      <c r="BL72" t="s">
        <v>1447</v>
      </c>
      <c r="BM72" s="69">
        <f t="shared" si="34"/>
        <v>940710</v>
      </c>
      <c r="BN72" s="69">
        <f t="shared" si="35"/>
        <v>940710</v>
      </c>
      <c r="BW72" s="2"/>
      <c r="CD72" s="38"/>
      <c r="CE72" s="38"/>
      <c r="CF72" s="38"/>
      <c r="CG72" s="38"/>
      <c r="CH72" s="38"/>
    </row>
    <row r="73" spans="1:86" ht="14" hidden="1" customHeight="1" outlineLevel="1" x14ac:dyDescent="0.2">
      <c r="A73" t="s">
        <v>185</v>
      </c>
      <c r="B73" s="6" t="s">
        <v>1459</v>
      </c>
      <c r="C73" s="1">
        <f t="shared" si="24"/>
        <v>4460</v>
      </c>
      <c r="D73" s="3">
        <f>IF(N73&gt;0, RANK(N73,(N73:P73,Q73:AE73)),0)</f>
        <v>2</v>
      </c>
      <c r="E73" s="3">
        <f>IF(O73&gt;0,RANK(O73,(N73:P73,Q73:AE73)),0)</f>
        <v>1</v>
      </c>
      <c r="F73" s="3">
        <f t="shared" si="25"/>
        <v>4</v>
      </c>
      <c r="G73" s="1">
        <f t="shared" si="26"/>
        <v>372</v>
      </c>
      <c r="H73" s="2">
        <f t="shared" si="27"/>
        <v>8.3408071748878918E-2</v>
      </c>
      <c r="I73" s="4"/>
      <c r="J73" s="2">
        <f t="shared" si="28"/>
        <v>0.45044843049327354</v>
      </c>
      <c r="K73" s="2">
        <f t="shared" si="29"/>
        <v>0.53385650224215242</v>
      </c>
      <c r="L73" s="2">
        <f t="shared" si="30"/>
        <v>5.1569506726457399E-3</v>
      </c>
      <c r="M73" s="2">
        <f t="shared" si="31"/>
        <v>1.0538116591928296E-2</v>
      </c>
      <c r="N73" s="38">
        <v>2009</v>
      </c>
      <c r="O73" s="38">
        <v>2381</v>
      </c>
      <c r="P73" s="38">
        <v>23</v>
      </c>
      <c r="Q73" s="38">
        <v>21</v>
      </c>
      <c r="R73" s="38">
        <v>26</v>
      </c>
      <c r="S73" s="38"/>
      <c r="T73" s="38">
        <v>0</v>
      </c>
      <c r="U73" s="38">
        <v>0</v>
      </c>
      <c r="V73" s="38"/>
      <c r="W73" s="38">
        <v>0</v>
      </c>
      <c r="X73" s="38">
        <v>0</v>
      </c>
      <c r="Y73" s="38"/>
      <c r="Z73" s="38">
        <v>0</v>
      </c>
      <c r="AA73" s="38"/>
      <c r="AB73" s="38"/>
      <c r="AJ73" s="38"/>
      <c r="AU73" s="38"/>
      <c r="BA73" t="str">
        <f t="shared" si="32"/>
        <v>Lebanon</v>
      </c>
      <c r="BB73" t="s">
        <v>127</v>
      </c>
      <c r="BC73" s="6">
        <v>2</v>
      </c>
      <c r="BE73" s="60">
        <v>9</v>
      </c>
      <c r="BF73" s="62">
        <v>11</v>
      </c>
      <c r="BG73" s="62">
        <v>35</v>
      </c>
      <c r="BH73" s="66">
        <v>42390</v>
      </c>
      <c r="BI73" s="66">
        <v>42390</v>
      </c>
      <c r="BJ73" s="66">
        <f t="shared" si="33"/>
        <v>9011</v>
      </c>
      <c r="BK73" s="66">
        <v>9180</v>
      </c>
      <c r="BL73" t="s">
        <v>1447</v>
      </c>
      <c r="BM73" s="69">
        <f t="shared" si="34"/>
        <v>942390</v>
      </c>
      <c r="BN73" s="69">
        <f t="shared" si="35"/>
        <v>942390</v>
      </c>
      <c r="BW73" s="2"/>
      <c r="CD73" s="38"/>
      <c r="CE73" s="38"/>
      <c r="CF73" s="38"/>
      <c r="CG73" s="38"/>
      <c r="CH73" s="38"/>
    </row>
    <row r="74" spans="1:86" ht="14" hidden="1" customHeight="1" outlineLevel="1" x14ac:dyDescent="0.2">
      <c r="A74" t="s">
        <v>2017</v>
      </c>
      <c r="B74" s="6" t="s">
        <v>1459</v>
      </c>
      <c r="C74" s="1">
        <f t="shared" si="24"/>
        <v>8318</v>
      </c>
      <c r="D74" s="3">
        <f>IF(N74&gt;0, RANK(N74,(N74:P74,Q74:AE74)),0)</f>
        <v>1</v>
      </c>
      <c r="E74" s="3">
        <f>IF(O74&gt;0,RANK(O74,(N74:P74,Q74:AE74)),0)</f>
        <v>2</v>
      </c>
      <c r="F74" s="3">
        <f t="shared" si="25"/>
        <v>5</v>
      </c>
      <c r="G74" s="1">
        <f t="shared" si="26"/>
        <v>741</v>
      </c>
      <c r="H74" s="2">
        <f t="shared" si="27"/>
        <v>8.9083914402500602E-2</v>
      </c>
      <c r="I74" s="4"/>
      <c r="J74" s="2">
        <f t="shared" si="28"/>
        <v>0.53414282279394087</v>
      </c>
      <c r="K74" s="2">
        <f t="shared" si="29"/>
        <v>0.44505890839144024</v>
      </c>
      <c r="L74" s="2">
        <f t="shared" si="30"/>
        <v>6.2515027650877613E-3</v>
      </c>
      <c r="M74" s="2">
        <f t="shared" si="31"/>
        <v>1.454676604953112E-2</v>
      </c>
      <c r="N74" s="38">
        <v>4443</v>
      </c>
      <c r="O74" s="38">
        <v>3702</v>
      </c>
      <c r="P74" s="38">
        <v>52</v>
      </c>
      <c r="Q74" s="38">
        <v>56</v>
      </c>
      <c r="R74" s="38">
        <v>60</v>
      </c>
      <c r="S74" s="38"/>
      <c r="T74" s="38">
        <v>1</v>
      </c>
      <c r="U74" s="38">
        <v>1</v>
      </c>
      <c r="V74" s="38"/>
      <c r="W74" s="38">
        <v>0</v>
      </c>
      <c r="X74" s="38">
        <v>3</v>
      </c>
      <c r="Y74" s="38"/>
      <c r="Z74" s="38">
        <v>0</v>
      </c>
      <c r="AA74" s="38"/>
      <c r="AB74" s="38"/>
      <c r="AJ74" s="38"/>
      <c r="AU74" s="38"/>
      <c r="BA74" t="str">
        <f t="shared" si="32"/>
        <v>Ledyard</v>
      </c>
      <c r="BB74" t="s">
        <v>127</v>
      </c>
      <c r="BC74" s="6">
        <v>2</v>
      </c>
      <c r="BE74" s="60">
        <v>9</v>
      </c>
      <c r="BF74" s="62">
        <v>11</v>
      </c>
      <c r="BG74" s="62">
        <v>40</v>
      </c>
      <c r="BH74" s="66">
        <v>42600</v>
      </c>
      <c r="BI74" s="66">
        <v>42600</v>
      </c>
      <c r="BJ74" s="66">
        <f t="shared" si="33"/>
        <v>9011</v>
      </c>
      <c r="BK74" s="66">
        <v>9180</v>
      </c>
      <c r="BL74" t="s">
        <v>1447</v>
      </c>
      <c r="BM74" s="69">
        <f t="shared" si="34"/>
        <v>942600</v>
      </c>
      <c r="BN74" s="69">
        <f t="shared" si="35"/>
        <v>942600</v>
      </c>
      <c r="BW74" s="2"/>
      <c r="CD74" s="38"/>
      <c r="CE74" s="38"/>
      <c r="CF74" s="38"/>
      <c r="CG74" s="38"/>
      <c r="CH74" s="38"/>
    </row>
    <row r="75" spans="1:86" ht="14" hidden="1" customHeight="1" outlineLevel="1" x14ac:dyDescent="0.2">
      <c r="A75" t="s">
        <v>1484</v>
      </c>
      <c r="B75" s="6" t="s">
        <v>1459</v>
      </c>
      <c r="C75" s="1">
        <f t="shared" si="24"/>
        <v>2383</v>
      </c>
      <c r="D75" s="3">
        <f>IF(N75&gt;0, RANK(N75,(N75:P75,Q75:AE75)),0)</f>
        <v>2</v>
      </c>
      <c r="E75" s="3">
        <f>IF(O75&gt;0,RANK(O75,(N75:P75,Q75:AE75)),0)</f>
        <v>1</v>
      </c>
      <c r="F75" s="3">
        <f t="shared" si="25"/>
        <v>4</v>
      </c>
      <c r="G75" s="1">
        <f t="shared" si="26"/>
        <v>270</v>
      </c>
      <c r="H75" s="2">
        <f t="shared" si="27"/>
        <v>0.11330255979857323</v>
      </c>
      <c r="I75" s="4"/>
      <c r="J75" s="2">
        <f t="shared" si="28"/>
        <v>0.43264792278640368</v>
      </c>
      <c r="K75" s="2">
        <f t="shared" si="29"/>
        <v>0.54595048258497691</v>
      </c>
      <c r="L75" s="2">
        <f t="shared" si="30"/>
        <v>6.29458665547629E-3</v>
      </c>
      <c r="M75" s="2">
        <f t="shared" si="31"/>
        <v>1.5107007973143058E-2</v>
      </c>
      <c r="N75" s="38">
        <v>1031</v>
      </c>
      <c r="O75" s="38">
        <v>1301</v>
      </c>
      <c r="P75" s="38">
        <v>15</v>
      </c>
      <c r="Q75" s="38">
        <v>15</v>
      </c>
      <c r="R75" s="38">
        <v>21</v>
      </c>
      <c r="S75" s="38"/>
      <c r="T75" s="38">
        <v>0</v>
      </c>
      <c r="U75" s="38">
        <v>0</v>
      </c>
      <c r="V75" s="38"/>
      <c r="W75" s="38">
        <v>0</v>
      </c>
      <c r="X75" s="38">
        <v>0</v>
      </c>
      <c r="Y75" s="38"/>
      <c r="Z75" s="38">
        <v>0</v>
      </c>
      <c r="AA75" s="38"/>
      <c r="AB75" s="38"/>
      <c r="AJ75" s="38"/>
      <c r="AU75" s="38"/>
      <c r="BA75" t="str">
        <f t="shared" si="32"/>
        <v>Lisbon</v>
      </c>
      <c r="BB75" t="s">
        <v>127</v>
      </c>
      <c r="BC75" s="6">
        <v>2</v>
      </c>
      <c r="BE75" s="60">
        <v>9</v>
      </c>
      <c r="BF75" s="62">
        <v>11</v>
      </c>
      <c r="BG75" s="62">
        <v>45</v>
      </c>
      <c r="BH75" s="66">
        <v>43230</v>
      </c>
      <c r="BI75" s="66">
        <v>43230</v>
      </c>
      <c r="BJ75" s="66">
        <f t="shared" si="33"/>
        <v>9011</v>
      </c>
      <c r="BK75" s="66">
        <v>9180</v>
      </c>
      <c r="BL75" t="s">
        <v>1447</v>
      </c>
      <c r="BM75" s="69">
        <f t="shared" si="34"/>
        <v>943230</v>
      </c>
      <c r="BN75" s="69">
        <f t="shared" si="35"/>
        <v>943230</v>
      </c>
      <c r="BW75" s="2"/>
      <c r="CD75" s="38"/>
      <c r="CE75" s="38"/>
      <c r="CF75" s="38"/>
      <c r="CG75" s="38"/>
      <c r="CH75" s="38"/>
    </row>
    <row r="76" spans="1:86" ht="14" hidden="1" customHeight="1" outlineLevel="1" x14ac:dyDescent="0.2">
      <c r="A76" t="s">
        <v>1252</v>
      </c>
      <c r="B76" s="6" t="s">
        <v>1459</v>
      </c>
      <c r="C76" s="1">
        <f t="shared" si="24"/>
        <v>5284</v>
      </c>
      <c r="D76" s="3">
        <f>IF(N76&gt;0, RANK(N76,(N76:P76,Q76:AE76)),0)</f>
        <v>1</v>
      </c>
      <c r="E76" s="3">
        <f>IF(O76&gt;0,RANK(O76,(N76:P76,Q76:AE76)),0)</f>
        <v>2</v>
      </c>
      <c r="F76" s="3">
        <f t="shared" si="25"/>
        <v>4</v>
      </c>
      <c r="G76" s="1">
        <f t="shared" si="26"/>
        <v>115</v>
      </c>
      <c r="H76" s="2">
        <f t="shared" si="27"/>
        <v>2.1763815291445873E-2</v>
      </c>
      <c r="I76" s="4"/>
      <c r="J76" s="2">
        <f t="shared" si="28"/>
        <v>0.50340651021953065</v>
      </c>
      <c r="K76" s="2">
        <f t="shared" si="29"/>
        <v>0.48164269492808476</v>
      </c>
      <c r="L76" s="2">
        <f t="shared" si="30"/>
        <v>4.5420136260408781E-3</v>
      </c>
      <c r="M76" s="2">
        <f t="shared" si="31"/>
        <v>1.0408781226343719E-2</v>
      </c>
      <c r="N76" s="38">
        <v>2660</v>
      </c>
      <c r="O76" s="38">
        <v>2545</v>
      </c>
      <c r="P76" s="38">
        <v>24</v>
      </c>
      <c r="Q76" s="38">
        <v>28</v>
      </c>
      <c r="R76" s="38">
        <v>23</v>
      </c>
      <c r="S76" s="38"/>
      <c r="T76" s="38">
        <v>0</v>
      </c>
      <c r="U76" s="38">
        <v>2</v>
      </c>
      <c r="V76" s="38"/>
      <c r="W76" s="38">
        <v>0</v>
      </c>
      <c r="X76" s="38">
        <v>2</v>
      </c>
      <c r="Y76" s="38"/>
      <c r="Z76" s="38">
        <v>0</v>
      </c>
      <c r="AA76" s="38"/>
      <c r="AB76" s="38"/>
      <c r="AJ76" s="38"/>
      <c r="AU76" s="38"/>
      <c r="BA76" t="str">
        <f t="shared" si="32"/>
        <v>Litchfield</v>
      </c>
      <c r="BB76" t="s">
        <v>1252</v>
      </c>
      <c r="BC76" s="6">
        <v>5</v>
      </c>
      <c r="BE76" s="60">
        <v>9</v>
      </c>
      <c r="BF76" s="62">
        <v>5</v>
      </c>
      <c r="BG76" s="62">
        <v>50</v>
      </c>
      <c r="BH76" s="66">
        <v>43370</v>
      </c>
      <c r="BI76" s="66">
        <v>43370</v>
      </c>
      <c r="BJ76" s="66">
        <f t="shared" si="33"/>
        <v>9005</v>
      </c>
      <c r="BK76" s="66">
        <v>9160</v>
      </c>
      <c r="BL76" t="s">
        <v>1447</v>
      </c>
      <c r="BM76" s="69">
        <f t="shared" si="34"/>
        <v>943370</v>
      </c>
      <c r="BN76" s="69">
        <f t="shared" si="35"/>
        <v>943370</v>
      </c>
      <c r="BW76" s="2"/>
      <c r="CD76" s="38"/>
      <c r="CE76" s="38"/>
      <c r="CF76" s="38"/>
      <c r="CG76" s="38"/>
      <c r="CH76" s="38"/>
    </row>
    <row r="77" spans="1:86" ht="14" hidden="1" customHeight="1" outlineLevel="1" x14ac:dyDescent="0.2">
      <c r="A77" t="s">
        <v>2302</v>
      </c>
      <c r="B77" s="6" t="s">
        <v>1459</v>
      </c>
      <c r="C77" s="1">
        <f t="shared" si="24"/>
        <v>1654</v>
      </c>
      <c r="D77" s="3">
        <f>IF(N77&gt;0, RANK(N77,(N77:P77,Q77:AE77)),0)</f>
        <v>1</v>
      </c>
      <c r="E77" s="3">
        <f>IF(O77&gt;0,RANK(O77,(N77:P77,Q77:AE77)),0)</f>
        <v>2</v>
      </c>
      <c r="F77" s="3">
        <f t="shared" si="25"/>
        <v>5</v>
      </c>
      <c r="G77" s="1">
        <f t="shared" si="26"/>
        <v>543</v>
      </c>
      <c r="H77" s="2">
        <f t="shared" si="27"/>
        <v>0.32829504232164453</v>
      </c>
      <c r="I77" s="4"/>
      <c r="J77" s="2">
        <f t="shared" si="28"/>
        <v>0.65296251511487302</v>
      </c>
      <c r="K77" s="2">
        <f t="shared" si="29"/>
        <v>0.32466747279322855</v>
      </c>
      <c r="L77" s="2">
        <f t="shared" si="30"/>
        <v>6.650544135429262E-3</v>
      </c>
      <c r="M77" s="2">
        <f t="shared" si="31"/>
        <v>1.5719467956469165E-2</v>
      </c>
      <c r="N77" s="38">
        <v>1080</v>
      </c>
      <c r="O77" s="38">
        <v>537</v>
      </c>
      <c r="P77" s="38">
        <v>11</v>
      </c>
      <c r="Q77" s="38">
        <v>13</v>
      </c>
      <c r="R77" s="38">
        <v>13</v>
      </c>
      <c r="S77" s="38"/>
      <c r="T77" s="38">
        <v>0</v>
      </c>
      <c r="U77" s="38">
        <v>0</v>
      </c>
      <c r="V77" s="38"/>
      <c r="W77" s="38">
        <v>0</v>
      </c>
      <c r="X77" s="38">
        <v>0</v>
      </c>
      <c r="Y77" s="38"/>
      <c r="Z77" s="38">
        <v>0</v>
      </c>
      <c r="AA77" s="38"/>
      <c r="AB77" s="38"/>
      <c r="AJ77" s="38"/>
      <c r="AU77" s="38"/>
      <c r="BA77" t="str">
        <f t="shared" si="32"/>
        <v>Lyme</v>
      </c>
      <c r="BB77" t="s">
        <v>127</v>
      </c>
      <c r="BC77" s="6">
        <v>2</v>
      </c>
      <c r="BE77" s="60">
        <v>9</v>
      </c>
      <c r="BF77" s="62">
        <v>11</v>
      </c>
      <c r="BG77" s="62">
        <v>50</v>
      </c>
      <c r="BH77" s="66">
        <v>44210</v>
      </c>
      <c r="BI77" s="66">
        <v>44210</v>
      </c>
      <c r="BJ77" s="66">
        <f t="shared" si="33"/>
        <v>9011</v>
      </c>
      <c r="BK77" s="66">
        <v>9130</v>
      </c>
      <c r="BL77" t="s">
        <v>1447</v>
      </c>
      <c r="BM77" s="69">
        <f t="shared" si="34"/>
        <v>944210</v>
      </c>
      <c r="BN77" s="69">
        <f t="shared" si="35"/>
        <v>944210</v>
      </c>
      <c r="BW77" s="2"/>
      <c r="CD77" s="38"/>
      <c r="CE77" s="38"/>
      <c r="CF77" s="38"/>
      <c r="CG77" s="38"/>
      <c r="CH77" s="38"/>
    </row>
    <row r="78" spans="1:86" ht="14" hidden="1" customHeight="1" outlineLevel="1" x14ac:dyDescent="0.2">
      <c r="A78" t="s">
        <v>1618</v>
      </c>
      <c r="B78" s="6" t="s">
        <v>1459</v>
      </c>
      <c r="C78" s="1">
        <f t="shared" si="24"/>
        <v>12013</v>
      </c>
      <c r="D78" s="3">
        <f>IF(N78&gt;0, RANK(N78,(N78:P78,Q78:AE78)),0)</f>
        <v>1</v>
      </c>
      <c r="E78" s="3">
        <f>IF(O78&gt;0,RANK(O78,(N78:P78,Q78:AE78)),0)</f>
        <v>2</v>
      </c>
      <c r="F78" s="3">
        <f t="shared" si="25"/>
        <v>3</v>
      </c>
      <c r="G78" s="1">
        <f t="shared" si="26"/>
        <v>2919</v>
      </c>
      <c r="H78" s="2">
        <f t="shared" si="27"/>
        <v>0.24298676433863314</v>
      </c>
      <c r="I78" s="4"/>
      <c r="J78" s="2">
        <f t="shared" si="28"/>
        <v>0.61375176891700656</v>
      </c>
      <c r="K78" s="2">
        <f t="shared" si="29"/>
        <v>0.37076500457837341</v>
      </c>
      <c r="L78" s="2">
        <f t="shared" si="30"/>
        <v>5.4940481145425791E-3</v>
      </c>
      <c r="M78" s="2">
        <f t="shared" si="31"/>
        <v>9.9891783900774508E-3</v>
      </c>
      <c r="N78" s="38">
        <v>7373</v>
      </c>
      <c r="O78" s="38">
        <v>4454</v>
      </c>
      <c r="P78" s="38">
        <v>66</v>
      </c>
      <c r="Q78" s="38">
        <v>58</v>
      </c>
      <c r="R78" s="38">
        <v>58</v>
      </c>
      <c r="S78" s="38"/>
      <c r="T78" s="38">
        <v>1</v>
      </c>
      <c r="U78" s="38">
        <v>0</v>
      </c>
      <c r="V78" s="38"/>
      <c r="W78" s="38">
        <v>0</v>
      </c>
      <c r="X78" s="38">
        <v>3</v>
      </c>
      <c r="Y78" s="38"/>
      <c r="Z78" s="38">
        <v>0</v>
      </c>
      <c r="AA78" s="38"/>
      <c r="AB78" s="38"/>
      <c r="AJ78" s="38"/>
      <c r="AU78" s="38"/>
      <c r="BA78" t="str">
        <f t="shared" si="32"/>
        <v>Madison</v>
      </c>
      <c r="BB78" t="s">
        <v>2743</v>
      </c>
      <c r="BC78" s="6">
        <v>2</v>
      </c>
      <c r="BE78" s="60">
        <v>9</v>
      </c>
      <c r="BF78" s="62">
        <v>9</v>
      </c>
      <c r="BG78" s="62">
        <v>50</v>
      </c>
      <c r="BH78" s="66">
        <v>44560</v>
      </c>
      <c r="BI78" s="66">
        <v>44560</v>
      </c>
      <c r="BJ78" s="66">
        <f t="shared" si="33"/>
        <v>9009</v>
      </c>
      <c r="BK78" s="66">
        <v>9170</v>
      </c>
      <c r="BL78" t="s">
        <v>1447</v>
      </c>
      <c r="BM78" s="69">
        <f t="shared" si="34"/>
        <v>944560</v>
      </c>
      <c r="BN78" s="69">
        <f t="shared" si="35"/>
        <v>944560</v>
      </c>
      <c r="BW78" s="2"/>
      <c r="CD78" s="38"/>
      <c r="CE78" s="38"/>
      <c r="CF78" s="38"/>
      <c r="CG78" s="38"/>
      <c r="CH78" s="38"/>
    </row>
    <row r="79" spans="1:86" ht="14" hidden="1" customHeight="1" outlineLevel="1" x14ac:dyDescent="0.2">
      <c r="A79" t="s">
        <v>1948</v>
      </c>
      <c r="B79" s="6" t="s">
        <v>1459</v>
      </c>
      <c r="C79" s="1">
        <f t="shared" si="24"/>
        <v>26667</v>
      </c>
      <c r="D79" s="3">
        <f>IF(N79&gt;0, RANK(N79,(N79:P79,Q79:AE79)),0)</f>
        <v>1</v>
      </c>
      <c r="E79" s="3">
        <f>IF(O79&gt;0,RANK(O79,(N79:P79,Q79:AE79)),0)</f>
        <v>2</v>
      </c>
      <c r="F79" s="3">
        <f t="shared" si="25"/>
        <v>4</v>
      </c>
      <c r="G79" s="1">
        <f t="shared" si="26"/>
        <v>8527</v>
      </c>
      <c r="H79" s="2">
        <f t="shared" si="27"/>
        <v>0.31975850301871228</v>
      </c>
      <c r="I79" s="4"/>
      <c r="J79" s="2">
        <f t="shared" si="28"/>
        <v>0.64941688228897143</v>
      </c>
      <c r="K79" s="2">
        <f t="shared" si="29"/>
        <v>0.32965837927025909</v>
      </c>
      <c r="L79" s="2">
        <f t="shared" si="30"/>
        <v>4.5374432819589756E-3</v>
      </c>
      <c r="M79" s="2">
        <f t="shared" si="31"/>
        <v>1.6387295158810499E-2</v>
      </c>
      <c r="N79" s="38">
        <v>17318</v>
      </c>
      <c r="O79" s="38">
        <v>8791</v>
      </c>
      <c r="P79" s="38">
        <v>121</v>
      </c>
      <c r="Q79" s="38">
        <v>95</v>
      </c>
      <c r="R79" s="38">
        <v>328</v>
      </c>
      <c r="S79" s="38"/>
      <c r="T79" s="38">
        <v>3</v>
      </c>
      <c r="U79" s="38">
        <v>8</v>
      </c>
      <c r="V79" s="38"/>
      <c r="W79" s="38">
        <v>0</v>
      </c>
      <c r="X79" s="38">
        <v>3</v>
      </c>
      <c r="Y79" s="38"/>
      <c r="Z79" s="38">
        <v>0</v>
      </c>
      <c r="AA79" s="38"/>
      <c r="AB79" s="38"/>
      <c r="AJ79" s="38"/>
      <c r="AU79" s="38"/>
      <c r="BA79" t="str">
        <f t="shared" si="32"/>
        <v>Manchester</v>
      </c>
      <c r="BB79" t="s">
        <v>1704</v>
      </c>
      <c r="BC79" s="6">
        <v>1</v>
      </c>
      <c r="BE79" s="60">
        <v>9</v>
      </c>
      <c r="BF79" s="62">
        <v>3</v>
      </c>
      <c r="BG79" s="62">
        <v>80</v>
      </c>
      <c r="BH79" s="66">
        <v>44700</v>
      </c>
      <c r="BI79" s="66">
        <v>44700</v>
      </c>
      <c r="BJ79" s="66">
        <f t="shared" si="33"/>
        <v>9003</v>
      </c>
      <c r="BK79" s="66">
        <v>9110</v>
      </c>
      <c r="BL79" t="s">
        <v>1447</v>
      </c>
      <c r="BM79" s="69">
        <f t="shared" si="34"/>
        <v>944700</v>
      </c>
      <c r="BN79" s="69">
        <f t="shared" si="35"/>
        <v>944700</v>
      </c>
      <c r="BW79" s="2"/>
      <c r="CD79" s="38"/>
      <c r="CE79" s="38"/>
      <c r="CF79" s="38"/>
      <c r="CG79" s="38"/>
      <c r="CH79" s="38"/>
    </row>
    <row r="80" spans="1:86" ht="14" hidden="1" customHeight="1" outlineLevel="1" x14ac:dyDescent="0.2">
      <c r="A80" t="s">
        <v>2214</v>
      </c>
      <c r="B80" s="6" t="s">
        <v>1459</v>
      </c>
      <c r="C80" s="1">
        <f t="shared" si="24"/>
        <v>9129</v>
      </c>
      <c r="D80" s="3">
        <f>IF(N80&gt;0, RANK(N80,(N80:P80,Q80:AE80)),0)</f>
        <v>1</v>
      </c>
      <c r="E80" s="3">
        <f>IF(O80&gt;0,RANK(O80,(N80:P80,Q80:AE80)),0)</f>
        <v>2</v>
      </c>
      <c r="F80" s="3">
        <f t="shared" si="25"/>
        <v>4</v>
      </c>
      <c r="G80" s="1">
        <f t="shared" si="26"/>
        <v>4440</v>
      </c>
      <c r="H80" s="2">
        <f t="shared" si="27"/>
        <v>0.48636214262241212</v>
      </c>
      <c r="I80" s="4"/>
      <c r="J80" s="2">
        <f t="shared" si="28"/>
        <v>0.73282944462701283</v>
      </c>
      <c r="K80" s="2">
        <f t="shared" si="29"/>
        <v>0.24646730200460074</v>
      </c>
      <c r="L80" s="2">
        <f t="shared" si="30"/>
        <v>5.03888706320517E-3</v>
      </c>
      <c r="M80" s="2">
        <f t="shared" si="31"/>
        <v>1.5664366305181268E-2</v>
      </c>
      <c r="N80" s="38">
        <v>6690</v>
      </c>
      <c r="O80" s="38">
        <v>2250</v>
      </c>
      <c r="P80" s="38">
        <v>46</v>
      </c>
      <c r="Q80" s="38">
        <v>41</v>
      </c>
      <c r="R80" s="38">
        <v>96</v>
      </c>
      <c r="S80" s="38"/>
      <c r="T80" s="38">
        <v>1</v>
      </c>
      <c r="U80" s="38">
        <v>5</v>
      </c>
      <c r="V80" s="38"/>
      <c r="W80" s="38">
        <v>0</v>
      </c>
      <c r="X80" s="38">
        <v>0</v>
      </c>
      <c r="Y80" s="38"/>
      <c r="Z80" s="38">
        <v>0</v>
      </c>
      <c r="AA80" s="38"/>
      <c r="AB80" s="38"/>
      <c r="AJ80" s="38"/>
      <c r="AU80" s="38"/>
      <c r="BA80" t="str">
        <f t="shared" si="32"/>
        <v>Mansfield</v>
      </c>
      <c r="BB80" t="s">
        <v>66</v>
      </c>
      <c r="BC80" s="6">
        <v>2</v>
      </c>
      <c r="BE80" s="60">
        <v>9</v>
      </c>
      <c r="BF80" s="62">
        <v>13</v>
      </c>
      <c r="BG80" s="62">
        <v>35</v>
      </c>
      <c r="BH80" s="66">
        <v>44910</v>
      </c>
      <c r="BI80" s="66">
        <v>44910</v>
      </c>
      <c r="BJ80" s="66">
        <f t="shared" si="33"/>
        <v>9013</v>
      </c>
      <c r="BK80" s="66">
        <v>9110</v>
      </c>
      <c r="BL80" t="s">
        <v>1447</v>
      </c>
      <c r="BM80" s="69">
        <f t="shared" si="34"/>
        <v>944910</v>
      </c>
      <c r="BN80" s="69">
        <f t="shared" si="35"/>
        <v>944910</v>
      </c>
      <c r="BW80" s="2"/>
      <c r="CD80" s="38"/>
      <c r="CE80" s="38"/>
      <c r="CF80" s="38"/>
      <c r="CG80" s="38"/>
      <c r="CH80" s="38"/>
    </row>
    <row r="81" spans="1:86" ht="14" hidden="1" customHeight="1" outlineLevel="1" x14ac:dyDescent="0.2">
      <c r="A81" t="s">
        <v>1579</v>
      </c>
      <c r="B81" s="6" t="s">
        <v>1459</v>
      </c>
      <c r="C81" s="1">
        <f t="shared" si="24"/>
        <v>4000</v>
      </c>
      <c r="D81" s="3">
        <f>IF(N81&gt;0, RANK(N81,(N81:P81,Q81:AE81)),0)</f>
        <v>1</v>
      </c>
      <c r="E81" s="3">
        <f>IF(O81&gt;0,RANK(O81,(N81:P81,Q81:AE81)),0)</f>
        <v>2</v>
      </c>
      <c r="F81" s="3">
        <f t="shared" si="25"/>
        <v>3</v>
      </c>
      <c r="G81" s="1">
        <f t="shared" si="26"/>
        <v>296</v>
      </c>
      <c r="H81" s="2">
        <f t="shared" si="27"/>
        <v>7.3999999999999996E-2</v>
      </c>
      <c r="I81" s="4"/>
      <c r="J81" s="2">
        <f t="shared" si="28"/>
        <v>0.52875000000000005</v>
      </c>
      <c r="K81" s="2">
        <f t="shared" si="29"/>
        <v>0.45474999999999999</v>
      </c>
      <c r="L81" s="2">
        <f t="shared" si="30"/>
        <v>5.7499999999999999E-3</v>
      </c>
      <c r="M81" s="2">
        <f t="shared" si="31"/>
        <v>1.0749999999999959E-2</v>
      </c>
      <c r="N81" s="38">
        <v>2115</v>
      </c>
      <c r="O81" s="38">
        <v>1819</v>
      </c>
      <c r="P81" s="38">
        <v>23</v>
      </c>
      <c r="Q81" s="38">
        <v>20</v>
      </c>
      <c r="R81" s="38">
        <v>20</v>
      </c>
      <c r="S81" s="38"/>
      <c r="T81" s="38">
        <v>2</v>
      </c>
      <c r="U81" s="38">
        <v>0</v>
      </c>
      <c r="V81" s="38"/>
      <c r="W81" s="38">
        <v>0</v>
      </c>
      <c r="X81" s="38">
        <v>1</v>
      </c>
      <c r="Y81" s="38"/>
      <c r="Z81" s="38">
        <v>0</v>
      </c>
      <c r="AA81" s="38"/>
      <c r="AB81" s="38"/>
      <c r="AJ81" s="38"/>
      <c r="AU81" s="38"/>
      <c r="BA81" t="str">
        <f t="shared" si="32"/>
        <v>Marlborough</v>
      </c>
      <c r="BB81" t="s">
        <v>1704</v>
      </c>
      <c r="BC81" s="6">
        <v>2</v>
      </c>
      <c r="BE81" s="60">
        <v>9</v>
      </c>
      <c r="BF81" s="62">
        <v>3</v>
      </c>
      <c r="BG81" s="62">
        <v>85</v>
      </c>
      <c r="BH81" s="66">
        <v>45820</v>
      </c>
      <c r="BI81" s="66">
        <v>45820</v>
      </c>
      <c r="BJ81" s="66">
        <f t="shared" si="33"/>
        <v>9003</v>
      </c>
      <c r="BK81" s="66">
        <v>9110</v>
      </c>
      <c r="BL81" t="s">
        <v>1447</v>
      </c>
      <c r="BM81" s="69">
        <f t="shared" si="34"/>
        <v>945820</v>
      </c>
      <c r="BN81" s="69">
        <f t="shared" si="35"/>
        <v>945820</v>
      </c>
      <c r="BW81" s="2"/>
      <c r="CD81" s="38"/>
      <c r="CE81" s="38"/>
      <c r="CF81" s="38"/>
      <c r="CG81" s="38"/>
      <c r="CH81" s="38"/>
    </row>
    <row r="82" spans="1:86" ht="14" hidden="1" customHeight="1" outlineLevel="1" x14ac:dyDescent="0.2">
      <c r="A82" t="s">
        <v>2681</v>
      </c>
      <c r="B82" s="6" t="s">
        <v>1459</v>
      </c>
      <c r="C82" s="1">
        <f t="shared" si="24"/>
        <v>23804</v>
      </c>
      <c r="D82" s="3">
        <f>IF(N82&gt;0, RANK(N82,(N82:P82,Q82:AE82)),0)</f>
        <v>1</v>
      </c>
      <c r="E82" s="3">
        <f>IF(O82&gt;0,RANK(O82,(N82:P82,Q82:AE82)),0)</f>
        <v>2</v>
      </c>
      <c r="F82" s="3">
        <f t="shared" si="25"/>
        <v>4</v>
      </c>
      <c r="G82" s="1">
        <f t="shared" si="26"/>
        <v>3195</v>
      </c>
      <c r="H82" s="2">
        <f t="shared" si="27"/>
        <v>0.13422113930431862</v>
      </c>
      <c r="I82" s="4"/>
      <c r="J82" s="2">
        <f t="shared" si="28"/>
        <v>0.55982187867585276</v>
      </c>
      <c r="K82" s="2">
        <f t="shared" si="29"/>
        <v>0.4256007393715342</v>
      </c>
      <c r="L82" s="2">
        <f t="shared" si="30"/>
        <v>4.4950428499411863E-3</v>
      </c>
      <c r="M82" s="2">
        <f t="shared" si="31"/>
        <v>1.0082339102671858E-2</v>
      </c>
      <c r="N82" s="38">
        <v>13326</v>
      </c>
      <c r="O82" s="38">
        <v>10131</v>
      </c>
      <c r="P82" s="38">
        <v>107</v>
      </c>
      <c r="Q82" s="38">
        <v>69</v>
      </c>
      <c r="R82" s="38">
        <v>168</v>
      </c>
      <c r="S82" s="38"/>
      <c r="T82" s="38">
        <v>1</v>
      </c>
      <c r="U82" s="38">
        <v>0</v>
      </c>
      <c r="V82" s="38"/>
      <c r="W82" s="38">
        <v>0</v>
      </c>
      <c r="X82" s="38">
        <v>2</v>
      </c>
      <c r="Y82" s="38"/>
      <c r="Z82" s="38">
        <v>0</v>
      </c>
      <c r="AA82" s="38"/>
      <c r="AB82" s="38"/>
      <c r="AJ82" s="38"/>
      <c r="AU82" s="38"/>
      <c r="BA82" t="str">
        <f t="shared" si="32"/>
        <v>Meriden</v>
      </c>
      <c r="BB82" t="s">
        <v>2743</v>
      </c>
      <c r="BC82" s="6">
        <v>5</v>
      </c>
      <c r="BE82" s="60">
        <v>9</v>
      </c>
      <c r="BF82" s="62">
        <v>9</v>
      </c>
      <c r="BG82" s="62">
        <v>55</v>
      </c>
      <c r="BH82" s="66">
        <v>46520</v>
      </c>
      <c r="BI82" s="66">
        <v>46520</v>
      </c>
      <c r="BJ82" s="66">
        <f t="shared" si="33"/>
        <v>9009</v>
      </c>
      <c r="BK82" s="66">
        <v>9170</v>
      </c>
      <c r="BL82" t="s">
        <v>1447</v>
      </c>
      <c r="BM82" s="69">
        <f t="shared" si="34"/>
        <v>946520</v>
      </c>
      <c r="BN82" s="69">
        <f t="shared" si="35"/>
        <v>946520</v>
      </c>
      <c r="BW82" s="2"/>
      <c r="CD82" s="38"/>
      <c r="CE82" s="38"/>
      <c r="CF82" s="38"/>
      <c r="CG82" s="38"/>
      <c r="CH82" s="38"/>
    </row>
    <row r="83" spans="1:86" ht="14" hidden="1" customHeight="1" outlineLevel="1" x14ac:dyDescent="0.2">
      <c r="A83" t="s">
        <v>1148</v>
      </c>
      <c r="B83" s="6" t="s">
        <v>1459</v>
      </c>
      <c r="C83" s="1">
        <f t="shared" si="24"/>
        <v>5112</v>
      </c>
      <c r="D83" s="3">
        <f>IF(N83&gt;0, RANK(N83,(N83:P83,Q83:AE83)),0)</f>
        <v>2</v>
      </c>
      <c r="E83" s="3">
        <f>IF(O83&gt;0,RANK(O83,(N83:P83,Q83:AE83)),0)</f>
        <v>1</v>
      </c>
      <c r="F83" s="3">
        <f t="shared" si="25"/>
        <v>4</v>
      </c>
      <c r="G83" s="1">
        <f t="shared" si="26"/>
        <v>611</v>
      </c>
      <c r="H83" s="2">
        <f t="shared" si="27"/>
        <v>0.1195226917057903</v>
      </c>
      <c r="I83" s="4"/>
      <c r="J83" s="2">
        <f t="shared" si="28"/>
        <v>0.43212050078247261</v>
      </c>
      <c r="K83" s="2">
        <f t="shared" si="29"/>
        <v>0.55164319248826288</v>
      </c>
      <c r="L83" s="2">
        <f t="shared" si="30"/>
        <v>4.8904538341158063E-3</v>
      </c>
      <c r="M83" s="2">
        <f t="shared" si="31"/>
        <v>1.1345852895148653E-2</v>
      </c>
      <c r="N83" s="38">
        <v>2209</v>
      </c>
      <c r="O83" s="38">
        <v>2820</v>
      </c>
      <c r="P83" s="38">
        <v>25</v>
      </c>
      <c r="Q83" s="38">
        <v>20</v>
      </c>
      <c r="R83" s="38">
        <v>38</v>
      </c>
      <c r="S83" s="38"/>
      <c r="T83" s="38">
        <v>0</v>
      </c>
      <c r="U83" s="38">
        <v>0</v>
      </c>
      <c r="V83" s="38"/>
      <c r="W83" s="38">
        <v>0</v>
      </c>
      <c r="X83" s="38">
        <v>0</v>
      </c>
      <c r="Y83" s="38"/>
      <c r="Z83" s="38">
        <v>0</v>
      </c>
      <c r="AA83" s="38"/>
      <c r="AB83" s="38"/>
      <c r="AJ83" s="38"/>
      <c r="AU83" s="38"/>
      <c r="BA83" t="str">
        <f t="shared" si="32"/>
        <v>Middlebury</v>
      </c>
      <c r="BB83" t="s">
        <v>2743</v>
      </c>
      <c r="BC83" s="6">
        <v>5</v>
      </c>
      <c r="BE83" s="60">
        <v>9</v>
      </c>
      <c r="BF83" s="62">
        <v>9</v>
      </c>
      <c r="BG83" s="62">
        <v>60</v>
      </c>
      <c r="BH83" s="66">
        <v>46940</v>
      </c>
      <c r="BI83" s="66">
        <v>46940</v>
      </c>
      <c r="BJ83" s="66">
        <f t="shared" si="33"/>
        <v>9009</v>
      </c>
      <c r="BK83" s="66">
        <v>9140</v>
      </c>
      <c r="BL83" t="s">
        <v>1447</v>
      </c>
      <c r="BM83" s="69">
        <f t="shared" si="34"/>
        <v>946940</v>
      </c>
      <c r="BN83" s="69">
        <f t="shared" si="35"/>
        <v>946940</v>
      </c>
      <c r="BW83" s="2"/>
      <c r="CD83" s="38"/>
      <c r="CE83" s="38"/>
      <c r="CF83" s="38"/>
      <c r="CG83" s="38"/>
      <c r="CH83" s="38"/>
    </row>
    <row r="84" spans="1:86" ht="14" hidden="1" customHeight="1" outlineLevel="1" x14ac:dyDescent="0.2">
      <c r="A84" t="s">
        <v>14</v>
      </c>
      <c r="B84" s="6" t="s">
        <v>1459</v>
      </c>
      <c r="C84" s="1">
        <f t="shared" si="24"/>
        <v>2803</v>
      </c>
      <c r="D84" s="3">
        <f>IF(N84&gt;0, RANK(N84,(N84:P84,Q84:AE84)),0)</f>
        <v>1</v>
      </c>
      <c r="E84" s="3">
        <f>IF(O84&gt;0,RANK(O84,(N84:P84,Q84:AE84)),0)</f>
        <v>2</v>
      </c>
      <c r="F84" s="3">
        <f t="shared" si="25"/>
        <v>3</v>
      </c>
      <c r="G84" s="1">
        <f t="shared" si="26"/>
        <v>38</v>
      </c>
      <c r="H84" s="2">
        <f t="shared" si="27"/>
        <v>1.3556903317873707E-2</v>
      </c>
      <c r="I84" s="4"/>
      <c r="J84" s="2">
        <f t="shared" si="28"/>
        <v>0.49803781662504459</v>
      </c>
      <c r="K84" s="2">
        <f t="shared" si="29"/>
        <v>0.48448091330717091</v>
      </c>
      <c r="L84" s="2">
        <f t="shared" si="30"/>
        <v>8.2054941134498752E-3</v>
      </c>
      <c r="M84" s="2">
        <f t="shared" si="31"/>
        <v>9.2757759543346738E-3</v>
      </c>
      <c r="N84" s="38">
        <v>1396</v>
      </c>
      <c r="O84" s="38">
        <v>1358</v>
      </c>
      <c r="P84" s="38">
        <v>23</v>
      </c>
      <c r="Q84" s="38">
        <v>11</v>
      </c>
      <c r="R84" s="38">
        <v>15</v>
      </c>
      <c r="S84" s="38"/>
      <c r="T84" s="38">
        <v>0</v>
      </c>
      <c r="U84" s="38">
        <v>0</v>
      </c>
      <c r="V84" s="38"/>
      <c r="W84" s="38">
        <v>0</v>
      </c>
      <c r="X84" s="38">
        <v>0</v>
      </c>
      <c r="Y84" s="38"/>
      <c r="Z84" s="38">
        <v>0</v>
      </c>
      <c r="AA84" s="38"/>
      <c r="AB84" s="38"/>
      <c r="AJ84" s="38"/>
      <c r="AU84" s="38"/>
      <c r="BA84" t="str">
        <f t="shared" si="32"/>
        <v>Middlefield</v>
      </c>
      <c r="BB84" t="s">
        <v>493</v>
      </c>
      <c r="BC84" s="6">
        <v>3</v>
      </c>
      <c r="BE84" s="60">
        <v>9</v>
      </c>
      <c r="BF84" s="62">
        <v>7</v>
      </c>
      <c r="BG84" s="62">
        <v>55</v>
      </c>
      <c r="BH84" s="66">
        <v>47080</v>
      </c>
      <c r="BI84" s="66">
        <v>47080</v>
      </c>
      <c r="BJ84" s="66">
        <f t="shared" si="33"/>
        <v>9007</v>
      </c>
      <c r="BK84" s="66">
        <v>9130</v>
      </c>
      <c r="BL84" t="s">
        <v>1447</v>
      </c>
      <c r="BM84" s="69">
        <f t="shared" si="34"/>
        <v>947080</v>
      </c>
      <c r="BN84" s="69">
        <f t="shared" si="35"/>
        <v>947080</v>
      </c>
      <c r="BW84" s="2"/>
      <c r="CD84" s="38"/>
      <c r="CE84" s="38"/>
      <c r="CF84" s="38"/>
      <c r="CG84" s="38"/>
      <c r="CH84" s="38"/>
    </row>
    <row r="85" spans="1:86" ht="14" hidden="1" customHeight="1" outlineLevel="1" x14ac:dyDescent="0.2">
      <c r="A85" t="s">
        <v>748</v>
      </c>
      <c r="B85" s="6" t="s">
        <v>1459</v>
      </c>
      <c r="C85" s="1">
        <f t="shared" si="24"/>
        <v>22014</v>
      </c>
      <c r="D85" s="3">
        <f>IF(N85&gt;0, RANK(N85,(N85:P85,Q85:AE85)),0)</f>
        <v>1</v>
      </c>
      <c r="E85" s="3">
        <f>IF(O85&gt;0,RANK(O85,(N85:P85,Q85:AE85)),0)</f>
        <v>2</v>
      </c>
      <c r="F85" s="3">
        <f t="shared" si="25"/>
        <v>4</v>
      </c>
      <c r="G85" s="1">
        <f t="shared" si="26"/>
        <v>6375</v>
      </c>
      <c r="H85" s="2">
        <f t="shared" si="27"/>
        <v>0.28958844371763426</v>
      </c>
      <c r="I85" s="4"/>
      <c r="J85" s="2">
        <f t="shared" si="28"/>
        <v>0.63532297628781687</v>
      </c>
      <c r="K85" s="2">
        <f t="shared" si="29"/>
        <v>0.34573453257018261</v>
      </c>
      <c r="L85" s="2">
        <f t="shared" si="30"/>
        <v>3.997456164259108E-3</v>
      </c>
      <c r="M85" s="2">
        <f t="shared" si="31"/>
        <v>1.494503497774142E-2</v>
      </c>
      <c r="N85" s="38">
        <v>13986</v>
      </c>
      <c r="O85" s="38">
        <v>7611</v>
      </c>
      <c r="P85" s="38">
        <v>88</v>
      </c>
      <c r="Q85" s="38">
        <v>86</v>
      </c>
      <c r="R85" s="38">
        <v>243</v>
      </c>
      <c r="S85" s="38"/>
      <c r="T85" s="38">
        <v>0</v>
      </c>
      <c r="U85" s="38">
        <v>0</v>
      </c>
      <c r="V85" s="38"/>
      <c r="W85" s="38">
        <v>0</v>
      </c>
      <c r="X85" s="38">
        <v>0</v>
      </c>
      <c r="Y85" s="38"/>
      <c r="Z85" s="38">
        <v>0</v>
      </c>
      <c r="AA85" s="38"/>
      <c r="AB85" s="38"/>
      <c r="AJ85" s="38"/>
      <c r="AU85" s="38"/>
      <c r="BA85" t="str">
        <f t="shared" si="32"/>
        <v>Middletown</v>
      </c>
      <c r="BB85" t="s">
        <v>493</v>
      </c>
      <c r="BC85" s="6"/>
      <c r="BE85" s="60">
        <v>9</v>
      </c>
      <c r="BF85" s="62">
        <v>7</v>
      </c>
      <c r="BG85" s="62">
        <v>60</v>
      </c>
      <c r="BH85" s="66">
        <v>47360</v>
      </c>
      <c r="BI85" s="66">
        <v>47360</v>
      </c>
      <c r="BJ85" s="66">
        <f t="shared" si="33"/>
        <v>9007</v>
      </c>
      <c r="BK85" s="66">
        <v>9130</v>
      </c>
      <c r="BL85" t="s">
        <v>1447</v>
      </c>
      <c r="BM85" s="69">
        <f t="shared" si="34"/>
        <v>947360</v>
      </c>
      <c r="BN85" s="69">
        <f t="shared" si="35"/>
        <v>947360</v>
      </c>
      <c r="BW85" s="2"/>
      <c r="CD85" s="38"/>
      <c r="CE85" s="38"/>
      <c r="CF85" s="38"/>
      <c r="CG85" s="38"/>
      <c r="CH85" s="38"/>
    </row>
    <row r="86" spans="1:86" ht="14" hidden="1" customHeight="1" outlineLevel="1" x14ac:dyDescent="0.2">
      <c r="A86" t="s">
        <v>136</v>
      </c>
      <c r="B86" s="6" t="s">
        <v>1459</v>
      </c>
      <c r="C86" s="1">
        <f t="shared" si="24"/>
        <v>30820</v>
      </c>
      <c r="D86" s="3">
        <f>IF(N86&gt;0, RANK(N86,(N86:P86,Q86:AE86)),0)</f>
        <v>1</v>
      </c>
      <c r="E86" s="3">
        <f>IF(O86&gt;0,RANK(O86,(N86:P86,Q86:AE86)),0)</f>
        <v>2</v>
      </c>
      <c r="F86" s="3">
        <f t="shared" si="25"/>
        <v>4</v>
      </c>
      <c r="G86" s="1">
        <f t="shared" si="26"/>
        <v>170</v>
      </c>
      <c r="H86" s="2">
        <f t="shared" si="27"/>
        <v>5.5158987670343934E-3</v>
      </c>
      <c r="I86" s="4"/>
      <c r="J86" s="2">
        <f t="shared" si="28"/>
        <v>0.47290720311486045</v>
      </c>
      <c r="K86" s="2">
        <f t="shared" si="29"/>
        <v>0.46739130434782611</v>
      </c>
      <c r="L86" s="2">
        <f t="shared" si="30"/>
        <v>7.138221933809215E-3</v>
      </c>
      <c r="M86" s="2">
        <f t="shared" si="31"/>
        <v>5.2563270603504221E-2</v>
      </c>
      <c r="N86" s="38">
        <v>14575</v>
      </c>
      <c r="O86" s="38">
        <v>14405</v>
      </c>
      <c r="P86" s="38">
        <v>220</v>
      </c>
      <c r="Q86" s="38">
        <v>107</v>
      </c>
      <c r="R86" s="38">
        <v>1507</v>
      </c>
      <c r="S86" s="38"/>
      <c r="T86" s="38">
        <v>3</v>
      </c>
      <c r="U86" s="38">
        <v>2</v>
      </c>
      <c r="V86" s="38"/>
      <c r="W86" s="38">
        <v>0</v>
      </c>
      <c r="X86" s="38">
        <v>1</v>
      </c>
      <c r="Y86" s="38"/>
      <c r="Z86" s="38">
        <v>0</v>
      </c>
      <c r="AA86" s="38"/>
      <c r="AB86" s="38"/>
      <c r="AJ86" s="38"/>
      <c r="AU86" s="38"/>
      <c r="BA86" t="str">
        <f t="shared" si="32"/>
        <v>Milford</v>
      </c>
      <c r="BB86" t="s">
        <v>2743</v>
      </c>
      <c r="BC86" s="6">
        <v>3</v>
      </c>
      <c r="BE86" s="60">
        <v>9</v>
      </c>
      <c r="BF86" s="62">
        <v>9</v>
      </c>
      <c r="BG86" s="62">
        <v>65</v>
      </c>
      <c r="BH86" s="66">
        <v>47535</v>
      </c>
      <c r="BI86" s="66">
        <v>47535</v>
      </c>
      <c r="BJ86" s="66">
        <f t="shared" si="33"/>
        <v>9009</v>
      </c>
      <c r="BK86" s="66">
        <v>9170</v>
      </c>
      <c r="BL86" t="s">
        <v>1447</v>
      </c>
      <c r="BM86" s="69">
        <f t="shared" si="34"/>
        <v>947535</v>
      </c>
      <c r="BN86" s="69">
        <f t="shared" si="35"/>
        <v>947535</v>
      </c>
      <c r="BW86" s="2"/>
      <c r="CD86" s="38"/>
      <c r="CE86" s="38"/>
      <c r="CF86" s="38"/>
      <c r="CG86" s="38"/>
      <c r="CH86" s="38"/>
    </row>
    <row r="87" spans="1:86" ht="14" hidden="1" customHeight="1" outlineLevel="1" x14ac:dyDescent="0.2">
      <c r="A87" t="s">
        <v>629</v>
      </c>
      <c r="B87" s="6" t="s">
        <v>1459</v>
      </c>
      <c r="C87" s="1">
        <f t="shared" si="24"/>
        <v>11490</v>
      </c>
      <c r="D87" s="3">
        <f>IF(N87&gt;0, RANK(N87,(N87:P87,Q87:AE87)),0)</f>
        <v>2</v>
      </c>
      <c r="E87" s="3">
        <f>IF(O87&gt;0,RANK(O87,(N87:P87,Q87:AE87)),0)</f>
        <v>1</v>
      </c>
      <c r="F87" s="3">
        <f t="shared" si="25"/>
        <v>3</v>
      </c>
      <c r="G87" s="1">
        <f t="shared" si="26"/>
        <v>615</v>
      </c>
      <c r="H87" s="2">
        <f t="shared" si="27"/>
        <v>5.3524804177545689E-2</v>
      </c>
      <c r="I87" s="4"/>
      <c r="J87" s="2">
        <f t="shared" si="28"/>
        <v>0.46527415143603135</v>
      </c>
      <c r="K87" s="2">
        <f t="shared" si="29"/>
        <v>0.51879895561357703</v>
      </c>
      <c r="L87" s="2">
        <f t="shared" si="30"/>
        <v>5.3089643167972145E-3</v>
      </c>
      <c r="M87" s="2">
        <f t="shared" si="31"/>
        <v>1.061792863359441E-2</v>
      </c>
      <c r="N87" s="38">
        <v>5346</v>
      </c>
      <c r="O87" s="38">
        <v>5961</v>
      </c>
      <c r="P87" s="38">
        <v>61</v>
      </c>
      <c r="Q87" s="38">
        <v>53</v>
      </c>
      <c r="R87" s="38">
        <v>61</v>
      </c>
      <c r="S87" s="38"/>
      <c r="T87" s="38">
        <v>2</v>
      </c>
      <c r="U87" s="38">
        <v>4</v>
      </c>
      <c r="V87" s="38"/>
      <c r="W87" s="38">
        <v>0</v>
      </c>
      <c r="X87" s="38">
        <v>2</v>
      </c>
      <c r="Y87" s="38"/>
      <c r="Z87" s="38">
        <v>0</v>
      </c>
      <c r="AA87" s="38"/>
      <c r="AB87" s="38"/>
      <c r="AJ87" s="38"/>
      <c r="AU87" s="38"/>
      <c r="BA87" t="str">
        <f t="shared" si="32"/>
        <v>Monroe</v>
      </c>
      <c r="BB87" t="s">
        <v>276</v>
      </c>
      <c r="BC87" s="6">
        <v>4</v>
      </c>
      <c r="BE87" s="60">
        <v>9</v>
      </c>
      <c r="BF87" s="62">
        <v>1</v>
      </c>
      <c r="BG87" s="62">
        <v>45</v>
      </c>
      <c r="BH87" s="66">
        <v>48620</v>
      </c>
      <c r="BI87" s="66">
        <v>48620</v>
      </c>
      <c r="BJ87" s="66">
        <f t="shared" si="33"/>
        <v>9001</v>
      </c>
      <c r="BK87" s="66">
        <v>9120</v>
      </c>
      <c r="BL87" t="s">
        <v>1447</v>
      </c>
      <c r="BM87" s="69">
        <f t="shared" si="34"/>
        <v>948620</v>
      </c>
      <c r="BN87" s="69">
        <f t="shared" si="35"/>
        <v>948620</v>
      </c>
      <c r="BW87" s="2"/>
      <c r="CD87" s="38"/>
      <c r="CE87" s="38"/>
      <c r="CF87" s="38"/>
      <c r="CG87" s="38"/>
      <c r="CH87" s="38"/>
    </row>
    <row r="88" spans="1:86" ht="14" hidden="1" customHeight="1" outlineLevel="1" x14ac:dyDescent="0.2">
      <c r="A88" t="s">
        <v>1546</v>
      </c>
      <c r="B88" s="6" t="s">
        <v>1459</v>
      </c>
      <c r="C88" s="1">
        <f t="shared" si="24"/>
        <v>8854</v>
      </c>
      <c r="D88" s="3">
        <f>IF(N88&gt;0, RANK(N88,(N88:P88,Q88:AE88)),0)</f>
        <v>2</v>
      </c>
      <c r="E88" s="3">
        <f>IF(O88&gt;0,RANK(O88,(N88:P88,Q88:AE88)),0)</f>
        <v>1</v>
      </c>
      <c r="F88" s="3">
        <f t="shared" si="25"/>
        <v>5</v>
      </c>
      <c r="G88" s="1">
        <f t="shared" si="26"/>
        <v>81</v>
      </c>
      <c r="H88" s="2">
        <f t="shared" si="27"/>
        <v>9.1484074994352838E-3</v>
      </c>
      <c r="I88" s="4"/>
      <c r="J88" s="2">
        <f t="shared" si="28"/>
        <v>0.48746329342669981</v>
      </c>
      <c r="K88" s="2">
        <f t="shared" si="29"/>
        <v>0.4966117009261351</v>
      </c>
      <c r="L88" s="2">
        <f t="shared" si="30"/>
        <v>4.9695053083352158E-3</v>
      </c>
      <c r="M88" s="2">
        <f t="shared" si="31"/>
        <v>1.0955500338829876E-2</v>
      </c>
      <c r="N88" s="38">
        <v>4316</v>
      </c>
      <c r="O88" s="38">
        <v>4397</v>
      </c>
      <c r="P88" s="38">
        <v>44</v>
      </c>
      <c r="Q88" s="38">
        <v>46</v>
      </c>
      <c r="R88" s="38">
        <v>51</v>
      </c>
      <c r="S88" s="38"/>
      <c r="T88" s="38">
        <v>0</v>
      </c>
      <c r="U88" s="38">
        <v>0</v>
      </c>
      <c r="V88" s="38"/>
      <c r="W88" s="38">
        <v>0</v>
      </c>
      <c r="X88" s="38">
        <v>0</v>
      </c>
      <c r="Y88" s="38"/>
      <c r="Z88" s="38">
        <v>0</v>
      </c>
      <c r="AA88" s="38"/>
      <c r="AB88" s="38"/>
      <c r="AJ88" s="38"/>
      <c r="AU88" s="38"/>
      <c r="BA88" t="str">
        <f t="shared" si="32"/>
        <v>Montville</v>
      </c>
      <c r="BB88" t="s">
        <v>127</v>
      </c>
      <c r="BC88" s="6">
        <v>2</v>
      </c>
      <c r="BE88" s="60">
        <v>9</v>
      </c>
      <c r="BF88" s="62">
        <v>11</v>
      </c>
      <c r="BG88" s="62">
        <v>55</v>
      </c>
      <c r="BH88" s="66">
        <v>48900</v>
      </c>
      <c r="BI88" s="66">
        <v>48900</v>
      </c>
      <c r="BJ88" s="66">
        <f t="shared" si="33"/>
        <v>9011</v>
      </c>
      <c r="BK88" s="66">
        <v>9180</v>
      </c>
      <c r="BL88" t="s">
        <v>1447</v>
      </c>
      <c r="BM88" s="69">
        <f t="shared" si="34"/>
        <v>948900</v>
      </c>
      <c r="BN88" s="69">
        <f t="shared" si="35"/>
        <v>948900</v>
      </c>
      <c r="BW88" s="2"/>
      <c r="CD88" s="38"/>
      <c r="CE88" s="38"/>
      <c r="CF88" s="38"/>
      <c r="CG88" s="38"/>
      <c r="CH88" s="38"/>
    </row>
    <row r="89" spans="1:86" ht="14" hidden="1" customHeight="1" outlineLevel="1" x14ac:dyDescent="0.2">
      <c r="A89" t="s">
        <v>2570</v>
      </c>
      <c r="B89" s="6" t="s">
        <v>1459</v>
      </c>
      <c r="C89" s="1">
        <f t="shared" si="24"/>
        <v>1492</v>
      </c>
      <c r="D89" s="3">
        <f>IF(N89&gt;0, RANK(N89,(N89:P89,Q89:AE89)),0)</f>
        <v>2</v>
      </c>
      <c r="E89" s="3">
        <f>IF(O89&gt;0,RANK(O89,(N89:P89,Q89:AE89)),0)</f>
        <v>1</v>
      </c>
      <c r="F89" s="3">
        <f t="shared" si="25"/>
        <v>4</v>
      </c>
      <c r="G89" s="1">
        <f t="shared" si="26"/>
        <v>254</v>
      </c>
      <c r="H89" s="2">
        <f t="shared" si="27"/>
        <v>0.17024128686327078</v>
      </c>
      <c r="I89" s="4"/>
      <c r="J89" s="2">
        <f t="shared" si="28"/>
        <v>0.40482573726541554</v>
      </c>
      <c r="K89" s="2">
        <f t="shared" si="29"/>
        <v>0.57506702412868638</v>
      </c>
      <c r="L89" s="2">
        <f t="shared" si="30"/>
        <v>6.7024128686327079E-3</v>
      </c>
      <c r="M89" s="2">
        <f t="shared" si="31"/>
        <v>1.3404825737265317E-2</v>
      </c>
      <c r="N89" s="38">
        <v>604</v>
      </c>
      <c r="O89" s="38">
        <v>858</v>
      </c>
      <c r="P89" s="38">
        <v>10</v>
      </c>
      <c r="Q89" s="38">
        <v>9</v>
      </c>
      <c r="R89" s="38">
        <v>11</v>
      </c>
      <c r="S89" s="38"/>
      <c r="T89" s="38">
        <v>0</v>
      </c>
      <c r="U89" s="38">
        <v>0</v>
      </c>
      <c r="V89" s="38"/>
      <c r="W89" s="38">
        <v>0</v>
      </c>
      <c r="X89" s="38">
        <v>0</v>
      </c>
      <c r="Y89" s="38"/>
      <c r="Z89" s="38">
        <v>0</v>
      </c>
      <c r="AA89" s="38"/>
      <c r="AB89" s="38"/>
      <c r="AJ89" s="38"/>
      <c r="AU89" s="38"/>
      <c r="BA89" t="str">
        <f t="shared" si="32"/>
        <v>Morris</v>
      </c>
      <c r="BB89" t="s">
        <v>1252</v>
      </c>
      <c r="BC89" s="6">
        <v>5</v>
      </c>
      <c r="BE89" s="60">
        <v>9</v>
      </c>
      <c r="BF89" s="62">
        <v>5</v>
      </c>
      <c r="BG89" s="62">
        <v>55</v>
      </c>
      <c r="BH89" s="66">
        <v>49460</v>
      </c>
      <c r="BI89" s="66">
        <v>49460</v>
      </c>
      <c r="BJ89" s="66">
        <f t="shared" si="33"/>
        <v>9005</v>
      </c>
      <c r="BK89" s="66">
        <v>9160</v>
      </c>
      <c r="BL89" t="s">
        <v>1447</v>
      </c>
      <c r="BM89" s="69">
        <f t="shared" si="34"/>
        <v>949460</v>
      </c>
      <c r="BN89" s="69">
        <f t="shared" si="35"/>
        <v>949460</v>
      </c>
      <c r="BW89" s="2"/>
      <c r="CD89" s="38"/>
      <c r="CE89" s="38"/>
      <c r="CF89" s="38"/>
      <c r="CG89" s="38"/>
      <c r="CH89" s="38"/>
    </row>
    <row r="90" spans="1:86" ht="14" hidden="1" customHeight="1" outlineLevel="1" x14ac:dyDescent="0.2">
      <c r="A90" t="s">
        <v>2710</v>
      </c>
      <c r="B90" s="6" t="s">
        <v>1459</v>
      </c>
      <c r="C90" s="1">
        <f t="shared" si="24"/>
        <v>14096</v>
      </c>
      <c r="D90" s="3">
        <f>IF(N90&gt;0, RANK(N90,(N90:P90,Q90:AE90)),0)</f>
        <v>2</v>
      </c>
      <c r="E90" s="3">
        <f>IF(O90&gt;0,RANK(O90,(N90:P90,Q90:AE90)),0)</f>
        <v>1</v>
      </c>
      <c r="F90" s="3">
        <f t="shared" si="25"/>
        <v>4</v>
      </c>
      <c r="G90" s="1">
        <f t="shared" si="26"/>
        <v>1395</v>
      </c>
      <c r="H90" s="2">
        <f t="shared" si="27"/>
        <v>9.8964245175936438E-2</v>
      </c>
      <c r="I90" s="4"/>
      <c r="J90" s="2">
        <f t="shared" si="28"/>
        <v>0.44353007945516459</v>
      </c>
      <c r="K90" s="2">
        <f t="shared" si="29"/>
        <v>0.54249432463110103</v>
      </c>
      <c r="L90" s="2">
        <f t="shared" si="30"/>
        <v>4.0437003405221338E-3</v>
      </c>
      <c r="M90" s="2">
        <f t="shared" si="31"/>
        <v>9.9318955732121839E-3</v>
      </c>
      <c r="N90" s="38">
        <v>6252</v>
      </c>
      <c r="O90" s="38">
        <v>7647</v>
      </c>
      <c r="P90" s="38">
        <v>57</v>
      </c>
      <c r="Q90" s="38">
        <v>51</v>
      </c>
      <c r="R90" s="38">
        <v>78</v>
      </c>
      <c r="S90" s="38"/>
      <c r="T90" s="38">
        <v>3</v>
      </c>
      <c r="U90" s="38">
        <v>2</v>
      </c>
      <c r="V90" s="38"/>
      <c r="W90" s="38">
        <v>0</v>
      </c>
      <c r="X90" s="38">
        <v>6</v>
      </c>
      <c r="Y90" s="38"/>
      <c r="Z90" s="38">
        <v>0</v>
      </c>
      <c r="AA90" s="38"/>
      <c r="AB90" s="38"/>
      <c r="AJ90" s="38"/>
      <c r="AU90" s="38"/>
      <c r="BA90" t="str">
        <f t="shared" si="32"/>
        <v>Naugatuck</v>
      </c>
      <c r="BB90" t="s">
        <v>2743</v>
      </c>
      <c r="BC90" s="6">
        <v>3</v>
      </c>
      <c r="BE90" s="60">
        <v>9</v>
      </c>
      <c r="BF90" s="62">
        <v>9</v>
      </c>
      <c r="BG90" s="62">
        <v>70</v>
      </c>
      <c r="BH90" s="66">
        <v>49950</v>
      </c>
      <c r="BI90" s="66">
        <v>49950</v>
      </c>
      <c r="BJ90" s="66">
        <f t="shared" si="33"/>
        <v>9009</v>
      </c>
      <c r="BK90" s="66">
        <v>9140</v>
      </c>
      <c r="BL90" t="s">
        <v>1447</v>
      </c>
      <c r="BM90" s="69">
        <f t="shared" si="34"/>
        <v>949950</v>
      </c>
      <c r="BN90" s="69">
        <f t="shared" si="35"/>
        <v>949950</v>
      </c>
      <c r="BW90" s="2"/>
      <c r="CD90" s="38"/>
      <c r="CE90" s="38"/>
      <c r="CF90" s="38"/>
      <c r="CG90" s="38"/>
      <c r="CH90" s="38"/>
    </row>
    <row r="91" spans="1:86" ht="14" hidden="1" customHeight="1" outlineLevel="1" x14ac:dyDescent="0.2">
      <c r="A91" t="s">
        <v>2796</v>
      </c>
      <c r="B91" s="6" t="s">
        <v>1459</v>
      </c>
      <c r="C91" s="1">
        <f t="shared" si="24"/>
        <v>22175</v>
      </c>
      <c r="D91" s="3">
        <f>IF(N91&gt;0, RANK(N91,(N91:P91,Q91:AE91)),0)</f>
        <v>1</v>
      </c>
      <c r="E91" s="3">
        <f>IF(O91&gt;0,RANK(O91,(N91:P91,Q91:AE91)),0)</f>
        <v>2</v>
      </c>
      <c r="F91" s="3">
        <f t="shared" si="25"/>
        <v>4</v>
      </c>
      <c r="G91" s="1">
        <f t="shared" si="26"/>
        <v>5201</v>
      </c>
      <c r="H91" s="2">
        <f t="shared" si="27"/>
        <v>0.23454340473506199</v>
      </c>
      <c r="I91" s="4"/>
      <c r="J91" s="2">
        <f t="shared" si="28"/>
        <v>0.60802705749718156</v>
      </c>
      <c r="K91" s="2">
        <f t="shared" si="29"/>
        <v>0.37348365276211948</v>
      </c>
      <c r="L91" s="2">
        <f t="shared" si="30"/>
        <v>4.5546786922209693E-3</v>
      </c>
      <c r="M91" s="2">
        <f t="shared" si="31"/>
        <v>1.3934611048477997E-2</v>
      </c>
      <c r="N91" s="38">
        <v>13483</v>
      </c>
      <c r="O91" s="38">
        <v>8282</v>
      </c>
      <c r="P91" s="38">
        <v>101</v>
      </c>
      <c r="Q91" s="38">
        <v>52</v>
      </c>
      <c r="R91" s="38">
        <v>247</v>
      </c>
      <c r="S91" s="38"/>
      <c r="T91" s="38">
        <v>7</v>
      </c>
      <c r="U91" s="38">
        <v>2</v>
      </c>
      <c r="V91" s="38"/>
      <c r="W91" s="38">
        <v>0</v>
      </c>
      <c r="X91" s="38">
        <v>0</v>
      </c>
      <c r="Y91" s="38"/>
      <c r="Z91" s="38">
        <v>1</v>
      </c>
      <c r="AA91" s="38"/>
      <c r="AB91" s="38"/>
      <c r="AJ91" s="38"/>
      <c r="AU91" s="38"/>
      <c r="BA91" t="str">
        <f t="shared" si="32"/>
        <v>New Britain</v>
      </c>
      <c r="BB91" t="s">
        <v>1704</v>
      </c>
      <c r="BC91" s="6">
        <v>5</v>
      </c>
      <c r="BE91" s="60">
        <v>9</v>
      </c>
      <c r="BF91" s="62">
        <v>3</v>
      </c>
      <c r="BG91" s="62">
        <v>90</v>
      </c>
      <c r="BH91" s="66">
        <v>50440</v>
      </c>
      <c r="BI91" s="66">
        <v>50440</v>
      </c>
      <c r="BJ91" s="66">
        <f t="shared" si="33"/>
        <v>9003</v>
      </c>
      <c r="BK91" s="66">
        <v>9110</v>
      </c>
      <c r="BL91" t="s">
        <v>1447</v>
      </c>
      <c r="BM91" s="69">
        <f t="shared" si="34"/>
        <v>950440</v>
      </c>
      <c r="BN91" s="69">
        <f t="shared" si="35"/>
        <v>950440</v>
      </c>
      <c r="BW91" s="2"/>
      <c r="CD91" s="38"/>
      <c r="CE91" s="38"/>
      <c r="CF91" s="38"/>
      <c r="CG91" s="38"/>
      <c r="CH91" s="38"/>
    </row>
    <row r="92" spans="1:86" ht="14" hidden="1" customHeight="1" outlineLevel="1" x14ac:dyDescent="0.2">
      <c r="A92" t="s">
        <v>2775</v>
      </c>
      <c r="B92" s="6" t="s">
        <v>1459</v>
      </c>
      <c r="C92" s="1">
        <f t="shared" si="24"/>
        <v>11915</v>
      </c>
      <c r="D92" s="3">
        <f>IF(N92&gt;0, RANK(N92,(N92:P92,Q92:AE92)),0)</f>
        <v>1</v>
      </c>
      <c r="E92" s="3">
        <f>IF(O92&gt;0,RANK(O92,(N92:P92,Q92:AE92)),0)</f>
        <v>2</v>
      </c>
      <c r="F92" s="3">
        <f t="shared" si="25"/>
        <v>4</v>
      </c>
      <c r="G92" s="1">
        <f t="shared" si="26"/>
        <v>1621</v>
      </c>
      <c r="H92" s="2">
        <f t="shared" si="27"/>
        <v>0.1360469995803609</v>
      </c>
      <c r="I92" s="4"/>
      <c r="J92" s="2">
        <f t="shared" si="28"/>
        <v>0.55761644985312631</v>
      </c>
      <c r="K92" s="2">
        <f t="shared" si="29"/>
        <v>0.42156945027276543</v>
      </c>
      <c r="L92" s="2">
        <f t="shared" si="30"/>
        <v>6.3785144775493074E-3</v>
      </c>
      <c r="M92" s="2">
        <f t="shared" si="31"/>
        <v>1.4435585396558953E-2</v>
      </c>
      <c r="N92" s="38">
        <v>6644</v>
      </c>
      <c r="O92" s="38">
        <v>5023</v>
      </c>
      <c r="P92" s="38">
        <v>76</v>
      </c>
      <c r="Q92" s="38">
        <v>105</v>
      </c>
      <c r="R92" s="38">
        <v>60</v>
      </c>
      <c r="S92" s="38"/>
      <c r="T92" s="38">
        <v>1</v>
      </c>
      <c r="U92" s="38">
        <v>2</v>
      </c>
      <c r="V92" s="38"/>
      <c r="W92" s="38">
        <v>0</v>
      </c>
      <c r="X92" s="38">
        <v>0</v>
      </c>
      <c r="Y92" s="38"/>
      <c r="Z92" s="38">
        <v>4</v>
      </c>
      <c r="AA92" s="38"/>
      <c r="AB92" s="38"/>
      <c r="AJ92" s="38"/>
      <c r="AU92" s="38"/>
      <c r="BA92" t="str">
        <f t="shared" si="32"/>
        <v>New Canaan</v>
      </c>
      <c r="BB92" t="s">
        <v>276</v>
      </c>
      <c r="BC92" s="6">
        <v>4</v>
      </c>
      <c r="BE92" s="60">
        <v>9</v>
      </c>
      <c r="BF92" s="62">
        <v>1</v>
      </c>
      <c r="BG92" s="62">
        <v>50</v>
      </c>
      <c r="BH92" s="66">
        <v>50580</v>
      </c>
      <c r="BI92" s="66">
        <v>50580</v>
      </c>
      <c r="BJ92" s="66">
        <f t="shared" si="33"/>
        <v>9001</v>
      </c>
      <c r="BK92" s="66">
        <v>9190</v>
      </c>
      <c r="BL92" t="s">
        <v>1447</v>
      </c>
      <c r="BM92" s="69">
        <f t="shared" si="34"/>
        <v>950580</v>
      </c>
      <c r="BN92" s="69">
        <f t="shared" si="35"/>
        <v>950580</v>
      </c>
      <c r="BW92" s="2"/>
      <c r="CD92" s="38"/>
      <c r="CE92" s="38"/>
      <c r="CF92" s="38"/>
      <c r="CG92" s="38"/>
      <c r="CH92" s="38"/>
    </row>
    <row r="93" spans="1:86" ht="14" hidden="1" customHeight="1" outlineLevel="1" x14ac:dyDescent="0.2">
      <c r="A93" t="s">
        <v>2448</v>
      </c>
      <c r="B93" s="6" t="s">
        <v>1459</v>
      </c>
      <c r="C93" s="1">
        <f t="shared" si="24"/>
        <v>8245</v>
      </c>
      <c r="D93" s="3">
        <f>IF(N93&gt;0, RANK(N93,(N93:P93,Q93:AE93)),0)</f>
        <v>2</v>
      </c>
      <c r="E93" s="3">
        <f>IF(O93&gt;0,RANK(O93,(N93:P93,Q93:AE93)),0)</f>
        <v>1</v>
      </c>
      <c r="F93" s="3">
        <f t="shared" si="25"/>
        <v>3</v>
      </c>
      <c r="G93" s="1">
        <f t="shared" si="26"/>
        <v>832</v>
      </c>
      <c r="H93" s="2">
        <f t="shared" si="27"/>
        <v>0.10090964220739843</v>
      </c>
      <c r="I93" s="4"/>
      <c r="J93" s="2">
        <f t="shared" si="28"/>
        <v>0.44305639781685868</v>
      </c>
      <c r="K93" s="2">
        <f t="shared" si="29"/>
        <v>0.54396604002425708</v>
      </c>
      <c r="L93" s="2">
        <f t="shared" si="30"/>
        <v>4.8514251061249243E-3</v>
      </c>
      <c r="M93" s="2">
        <f t="shared" si="31"/>
        <v>8.1261370527593128E-3</v>
      </c>
      <c r="N93" s="38">
        <v>3653</v>
      </c>
      <c r="O93" s="38">
        <v>4485</v>
      </c>
      <c r="P93" s="38">
        <v>40</v>
      </c>
      <c r="Q93" s="38">
        <v>30</v>
      </c>
      <c r="R93" s="38">
        <v>37</v>
      </c>
      <c r="S93" s="38"/>
      <c r="T93" s="38">
        <v>0</v>
      </c>
      <c r="U93" s="38">
        <v>0</v>
      </c>
      <c r="V93" s="38"/>
      <c r="W93" s="38">
        <v>0</v>
      </c>
      <c r="X93" s="38">
        <v>0</v>
      </c>
      <c r="Y93" s="38"/>
      <c r="Z93" s="38">
        <v>0</v>
      </c>
      <c r="AA93" s="38"/>
      <c r="AB93" s="38"/>
      <c r="AJ93" s="38"/>
      <c r="AU93" s="38"/>
      <c r="BA93" t="str">
        <f t="shared" si="32"/>
        <v>New Fairfield</v>
      </c>
      <c r="BB93" t="s">
        <v>276</v>
      </c>
      <c r="BC93" s="6">
        <v>5</v>
      </c>
      <c r="BE93" s="60">
        <v>9</v>
      </c>
      <c r="BF93" s="62">
        <v>1</v>
      </c>
      <c r="BG93" s="62">
        <v>55</v>
      </c>
      <c r="BH93" s="66">
        <v>50860</v>
      </c>
      <c r="BI93" s="66">
        <v>50860</v>
      </c>
      <c r="BJ93" s="66">
        <f t="shared" si="33"/>
        <v>9001</v>
      </c>
      <c r="BK93" s="66">
        <v>9190</v>
      </c>
      <c r="BL93" t="s">
        <v>1447</v>
      </c>
      <c r="BM93" s="69">
        <f t="shared" si="34"/>
        <v>950860</v>
      </c>
      <c r="BN93" s="69">
        <f t="shared" si="35"/>
        <v>950860</v>
      </c>
      <c r="BW93" s="2"/>
      <c r="CD93" s="38"/>
      <c r="CE93" s="38"/>
      <c r="CF93" s="38"/>
      <c r="CG93" s="38"/>
      <c r="CH93" s="38"/>
    </row>
    <row r="94" spans="1:86" ht="14" hidden="1" customHeight="1" outlineLevel="1" x14ac:dyDescent="0.2">
      <c r="A94" t="s">
        <v>2411</v>
      </c>
      <c r="B94" s="6" t="s">
        <v>1459</v>
      </c>
      <c r="C94" s="1">
        <f t="shared" si="24"/>
        <v>4447</v>
      </c>
      <c r="D94" s="3">
        <f>IF(N94&gt;0, RANK(N94,(N94:P94,Q94:AE94)),0)</f>
        <v>2</v>
      </c>
      <c r="E94" s="3">
        <f>IF(O94&gt;0,RANK(O94,(N94:P94,Q94:AE94)),0)</f>
        <v>1</v>
      </c>
      <c r="F94" s="3">
        <f t="shared" si="25"/>
        <v>3</v>
      </c>
      <c r="G94" s="1">
        <f t="shared" si="26"/>
        <v>279</v>
      </c>
      <c r="H94" s="2">
        <f t="shared" si="27"/>
        <v>6.2738925118057121E-2</v>
      </c>
      <c r="I94" s="4"/>
      <c r="J94" s="2">
        <f t="shared" si="28"/>
        <v>0.4600854508657522</v>
      </c>
      <c r="K94" s="2">
        <f t="shared" si="29"/>
        <v>0.52282437598380926</v>
      </c>
      <c r="L94" s="2">
        <f t="shared" si="30"/>
        <v>7.1958623791319992E-3</v>
      </c>
      <c r="M94" s="2">
        <f t="shared" si="31"/>
        <v>9.8943107713065932E-3</v>
      </c>
      <c r="N94" s="38">
        <v>2046</v>
      </c>
      <c r="O94" s="38">
        <v>2325</v>
      </c>
      <c r="P94" s="38">
        <v>32</v>
      </c>
      <c r="Q94" s="38">
        <v>21</v>
      </c>
      <c r="R94" s="38">
        <v>21</v>
      </c>
      <c r="S94" s="38"/>
      <c r="T94" s="38">
        <v>2</v>
      </c>
      <c r="U94" s="38">
        <v>0</v>
      </c>
      <c r="V94" s="38"/>
      <c r="W94" s="38">
        <v>0</v>
      </c>
      <c r="X94" s="38">
        <v>0</v>
      </c>
      <c r="Y94" s="38"/>
      <c r="Z94" s="38">
        <v>0</v>
      </c>
      <c r="AA94" s="38"/>
      <c r="AB94" s="38"/>
      <c r="AJ94" s="38"/>
      <c r="AU94" s="38"/>
      <c r="BA94" t="str">
        <f t="shared" si="32"/>
        <v>New Hartford</v>
      </c>
      <c r="BB94" t="s">
        <v>1252</v>
      </c>
      <c r="BC94" s="6">
        <v>1</v>
      </c>
      <c r="BE94" s="60">
        <v>9</v>
      </c>
      <c r="BF94" s="62">
        <v>5</v>
      </c>
      <c r="BG94" s="62">
        <v>60</v>
      </c>
      <c r="BH94" s="66">
        <v>51350</v>
      </c>
      <c r="BI94" s="66">
        <v>51350</v>
      </c>
      <c r="BJ94" s="66">
        <f t="shared" si="33"/>
        <v>9005</v>
      </c>
      <c r="BK94" s="66">
        <v>9160</v>
      </c>
      <c r="BL94" t="s">
        <v>1447</v>
      </c>
      <c r="BM94" s="69">
        <f t="shared" si="34"/>
        <v>951350</v>
      </c>
      <c r="BN94" s="69">
        <f t="shared" si="35"/>
        <v>951350</v>
      </c>
      <c r="BW94" s="2"/>
      <c r="CD94" s="38"/>
      <c r="CE94" s="38"/>
      <c r="CF94" s="38"/>
      <c r="CG94" s="38"/>
      <c r="CH94" s="38"/>
    </row>
    <row r="95" spans="1:86" ht="14" hidden="1" customHeight="1" outlineLevel="1" x14ac:dyDescent="0.2">
      <c r="A95" t="s">
        <v>2743</v>
      </c>
      <c r="B95" s="6" t="s">
        <v>1459</v>
      </c>
      <c r="C95" s="1">
        <f t="shared" si="24"/>
        <v>38145</v>
      </c>
      <c r="D95" s="3">
        <f>IF(N95&gt;0, RANK(N95,(N95:P95,Q95:AE95)),0)</f>
        <v>1</v>
      </c>
      <c r="E95" s="3">
        <f>IF(O95&gt;0,RANK(O95,(N95:P95,Q95:AE95)),0)</f>
        <v>2</v>
      </c>
      <c r="F95" s="3">
        <f t="shared" si="25"/>
        <v>4</v>
      </c>
      <c r="G95" s="1">
        <f t="shared" si="26"/>
        <v>24036</v>
      </c>
      <c r="H95" s="2">
        <f t="shared" si="27"/>
        <v>0.63012190326386153</v>
      </c>
      <c r="I95" s="4"/>
      <c r="J95" s="2">
        <f t="shared" si="28"/>
        <v>0.8038275003276969</v>
      </c>
      <c r="K95" s="2">
        <f t="shared" si="29"/>
        <v>0.17370559706383537</v>
      </c>
      <c r="L95" s="2">
        <f t="shared" si="30"/>
        <v>2.7788701009306594E-3</v>
      </c>
      <c r="M95" s="2">
        <f t="shared" si="31"/>
        <v>1.9688032507537073E-2</v>
      </c>
      <c r="N95" s="38">
        <v>30662</v>
      </c>
      <c r="O95" s="38">
        <v>6626</v>
      </c>
      <c r="P95" s="38">
        <v>106</v>
      </c>
      <c r="Q95" s="38">
        <v>75</v>
      </c>
      <c r="R95" s="38">
        <v>578</v>
      </c>
      <c r="S95" s="38"/>
      <c r="T95" s="38">
        <v>67</v>
      </c>
      <c r="U95" s="38">
        <v>20</v>
      </c>
      <c r="V95" s="38"/>
      <c r="W95" s="38">
        <v>0</v>
      </c>
      <c r="X95" s="38">
        <v>11</v>
      </c>
      <c r="Y95" s="38"/>
      <c r="Z95" s="38">
        <v>0</v>
      </c>
      <c r="AA95" s="38"/>
      <c r="AB95" s="38"/>
      <c r="AJ95" s="38"/>
      <c r="AU95" s="38"/>
      <c r="BA95" t="str">
        <f t="shared" si="32"/>
        <v>New Haven</v>
      </c>
      <c r="BB95" t="s">
        <v>2743</v>
      </c>
      <c r="BC95" s="6">
        <v>3</v>
      </c>
      <c r="BE95" s="60">
        <v>9</v>
      </c>
      <c r="BF95" s="62">
        <v>9</v>
      </c>
      <c r="BG95" s="62">
        <v>75</v>
      </c>
      <c r="BH95" s="66">
        <v>52070</v>
      </c>
      <c r="BI95" s="66">
        <v>52070</v>
      </c>
      <c r="BJ95" s="66">
        <f t="shared" si="33"/>
        <v>9009</v>
      </c>
      <c r="BK95" s="66">
        <v>9170</v>
      </c>
      <c r="BL95" t="s">
        <v>1447</v>
      </c>
      <c r="BM95" s="69">
        <f t="shared" si="34"/>
        <v>952070</v>
      </c>
      <c r="BN95" s="69">
        <f t="shared" si="35"/>
        <v>952070</v>
      </c>
      <c r="BW95" s="2"/>
      <c r="CD95" s="38"/>
      <c r="CE95" s="38"/>
      <c r="CF95" s="38"/>
      <c r="CG95" s="38"/>
      <c r="CH95" s="38"/>
    </row>
    <row r="96" spans="1:86" ht="14" hidden="1" customHeight="1" outlineLevel="1" x14ac:dyDescent="0.2">
      <c r="A96" t="s">
        <v>127</v>
      </c>
      <c r="B96" s="6" t="s">
        <v>1459</v>
      </c>
      <c r="C96" s="1">
        <f t="shared" si="24"/>
        <v>8845</v>
      </c>
      <c r="D96" s="3">
        <f>IF(N96&gt;0, RANK(N96,(N96:P96,Q96:AE96)),0)</f>
        <v>1</v>
      </c>
      <c r="E96" s="3">
        <f>IF(O96&gt;0,RANK(O96,(N96:P96,Q96:AE96)),0)</f>
        <v>2</v>
      </c>
      <c r="F96" s="3">
        <f t="shared" si="25"/>
        <v>4</v>
      </c>
      <c r="G96" s="1">
        <f t="shared" si="26"/>
        <v>3828</v>
      </c>
      <c r="H96" s="2">
        <f t="shared" si="27"/>
        <v>0.43278688524590164</v>
      </c>
      <c r="I96" s="4"/>
      <c r="J96" s="2">
        <f t="shared" si="28"/>
        <v>0.70638778971170157</v>
      </c>
      <c r="K96" s="2">
        <f t="shared" si="29"/>
        <v>0.27360090446579988</v>
      </c>
      <c r="L96" s="2">
        <f t="shared" si="30"/>
        <v>5.5398530243075186E-3</v>
      </c>
      <c r="M96" s="2">
        <f t="shared" si="31"/>
        <v>1.447145279819103E-2</v>
      </c>
      <c r="N96" s="38">
        <v>6248</v>
      </c>
      <c r="O96" s="38">
        <v>2420</v>
      </c>
      <c r="P96" s="38">
        <v>49</v>
      </c>
      <c r="Q96" s="38">
        <v>24</v>
      </c>
      <c r="R96" s="38">
        <v>104</v>
      </c>
      <c r="S96" s="38"/>
      <c r="T96" s="38">
        <v>0</v>
      </c>
      <c r="U96" s="38">
        <v>0</v>
      </c>
      <c r="V96" s="38"/>
      <c r="W96" s="38">
        <v>0</v>
      </c>
      <c r="X96" s="38">
        <v>0</v>
      </c>
      <c r="Y96" s="38"/>
      <c r="Z96" s="38">
        <v>0</v>
      </c>
      <c r="AA96" s="38"/>
      <c r="AB96" s="38"/>
      <c r="AJ96" s="38"/>
      <c r="AU96" s="38"/>
      <c r="BA96" t="str">
        <f t="shared" si="32"/>
        <v>New London</v>
      </c>
      <c r="BB96" t="s">
        <v>127</v>
      </c>
      <c r="BC96" s="6">
        <v>2</v>
      </c>
      <c r="BE96" s="60">
        <v>9</v>
      </c>
      <c r="BF96" s="62">
        <v>11</v>
      </c>
      <c r="BG96" s="62">
        <v>60</v>
      </c>
      <c r="BH96" s="66">
        <v>52350</v>
      </c>
      <c r="BI96" s="66">
        <v>52350</v>
      </c>
      <c r="BJ96" s="66">
        <f t="shared" si="33"/>
        <v>9011</v>
      </c>
      <c r="BK96" s="66">
        <v>9180</v>
      </c>
      <c r="BL96" t="s">
        <v>1447</v>
      </c>
      <c r="BM96" s="69">
        <f t="shared" si="34"/>
        <v>952350</v>
      </c>
      <c r="BN96" s="69">
        <f t="shared" si="35"/>
        <v>952350</v>
      </c>
      <c r="BW96" s="2"/>
      <c r="CD96" s="38"/>
      <c r="CE96" s="38"/>
      <c r="CF96" s="38"/>
      <c r="CG96" s="38"/>
      <c r="CH96" s="38"/>
    </row>
    <row r="97" spans="1:86" ht="14" hidden="1" customHeight="1" outlineLevel="1" x14ac:dyDescent="0.2">
      <c r="A97" t="s">
        <v>2379</v>
      </c>
      <c r="B97" s="6" t="s">
        <v>1459</v>
      </c>
      <c r="C97" s="1">
        <f t="shared" si="24"/>
        <v>13560</v>
      </c>
      <c r="D97" s="3">
        <f>IF(N97&gt;0, RANK(N97,(N97:P97,Q97:AE97)),0)</f>
        <v>2</v>
      </c>
      <c r="E97" s="3">
        <f>IF(O97&gt;0,RANK(O97,(N97:P97,Q97:AE97)),0)</f>
        <v>1</v>
      </c>
      <c r="F97" s="3">
        <f t="shared" si="25"/>
        <v>4</v>
      </c>
      <c r="G97" s="1">
        <f t="shared" si="26"/>
        <v>974</v>
      </c>
      <c r="H97" s="2">
        <f t="shared" si="27"/>
        <v>7.1828908554572274E-2</v>
      </c>
      <c r="I97" s="4"/>
      <c r="J97" s="2">
        <f t="shared" si="28"/>
        <v>0.4569321533923304</v>
      </c>
      <c r="K97" s="2">
        <f t="shared" si="29"/>
        <v>0.52876106194690264</v>
      </c>
      <c r="L97" s="2">
        <f t="shared" si="30"/>
        <v>5.3097345132743362E-3</v>
      </c>
      <c r="M97" s="2">
        <f t="shared" si="31"/>
        <v>8.9970501474926218E-3</v>
      </c>
      <c r="N97" s="38">
        <v>6196</v>
      </c>
      <c r="O97" s="38">
        <v>7170</v>
      </c>
      <c r="P97" s="38">
        <v>72</v>
      </c>
      <c r="Q97" s="38">
        <v>47</v>
      </c>
      <c r="R97" s="38">
        <v>75</v>
      </c>
      <c r="S97" s="38"/>
      <c r="T97" s="38">
        <v>0</v>
      </c>
      <c r="U97" s="38">
        <v>0</v>
      </c>
      <c r="V97" s="38"/>
      <c r="W97" s="38">
        <v>0</v>
      </c>
      <c r="X97" s="38">
        <v>0</v>
      </c>
      <c r="Y97" s="38"/>
      <c r="Z97" s="38">
        <v>0</v>
      </c>
      <c r="AA97" s="38"/>
      <c r="AB97" s="38"/>
      <c r="AJ97" s="38"/>
      <c r="AU97" s="38"/>
      <c r="BA97" t="str">
        <f t="shared" si="32"/>
        <v>New Milford</v>
      </c>
      <c r="BB97" t="s">
        <v>1252</v>
      </c>
      <c r="BC97" s="6">
        <v>5</v>
      </c>
      <c r="BE97" s="60">
        <v>9</v>
      </c>
      <c r="BF97" s="62">
        <v>5</v>
      </c>
      <c r="BG97" s="62">
        <v>65</v>
      </c>
      <c r="BH97" s="66">
        <v>52630</v>
      </c>
      <c r="BI97" s="66">
        <v>52630</v>
      </c>
      <c r="BJ97" s="66">
        <f t="shared" si="33"/>
        <v>9005</v>
      </c>
      <c r="BK97" s="66">
        <v>9190</v>
      </c>
      <c r="BL97" t="s">
        <v>1447</v>
      </c>
      <c r="BM97" s="69">
        <f t="shared" si="34"/>
        <v>952630</v>
      </c>
      <c r="BN97" s="69">
        <f t="shared" si="35"/>
        <v>952630</v>
      </c>
      <c r="BW97" s="2"/>
      <c r="CD97" s="38"/>
      <c r="CE97" s="38"/>
      <c r="CF97" s="38"/>
      <c r="CG97" s="38"/>
      <c r="CH97" s="38"/>
    </row>
    <row r="98" spans="1:86" ht="14" hidden="1" customHeight="1" outlineLevel="1" x14ac:dyDescent="0.2">
      <c r="A98" t="s">
        <v>2849</v>
      </c>
      <c r="B98" s="6" t="s">
        <v>1459</v>
      </c>
      <c r="C98" s="1">
        <f t="shared" si="24"/>
        <v>16819</v>
      </c>
      <c r="D98" s="3">
        <f>IF(N98&gt;0, RANK(N98,(N98:P98,Q98:AE98)),0)</f>
        <v>1</v>
      </c>
      <c r="E98" s="3">
        <f>IF(O98&gt;0,RANK(O98,(N98:P98,Q98:AE98)),0)</f>
        <v>2</v>
      </c>
      <c r="F98" s="3">
        <f t="shared" si="25"/>
        <v>4</v>
      </c>
      <c r="G98" s="1">
        <f t="shared" si="26"/>
        <v>1995</v>
      </c>
      <c r="H98" s="2">
        <f t="shared" si="27"/>
        <v>0.11861585112075629</v>
      </c>
      <c r="I98" s="4"/>
      <c r="J98" s="2">
        <f t="shared" si="28"/>
        <v>0.5501516142457934</v>
      </c>
      <c r="K98" s="2">
        <f t="shared" si="29"/>
        <v>0.43153576312503716</v>
      </c>
      <c r="L98" s="2">
        <f t="shared" si="30"/>
        <v>4.6970687912479938E-3</v>
      </c>
      <c r="M98" s="2">
        <f t="shared" si="31"/>
        <v>1.3615553837921446E-2</v>
      </c>
      <c r="N98" s="38">
        <v>9253</v>
      </c>
      <c r="O98" s="38">
        <v>7258</v>
      </c>
      <c r="P98" s="38">
        <v>79</v>
      </c>
      <c r="Q98" s="38">
        <v>57</v>
      </c>
      <c r="R98" s="38">
        <v>172</v>
      </c>
      <c r="S98" s="38"/>
      <c r="T98" s="38">
        <v>0</v>
      </c>
      <c r="U98" s="38">
        <v>0</v>
      </c>
      <c r="V98" s="38"/>
      <c r="W98" s="38">
        <v>0</v>
      </c>
      <c r="X98" s="38">
        <v>0</v>
      </c>
      <c r="Y98" s="38"/>
      <c r="Z98" s="38">
        <v>0</v>
      </c>
      <c r="AA98" s="38"/>
      <c r="AB98" s="38"/>
      <c r="AJ98" s="38"/>
      <c r="AU98" s="38"/>
      <c r="BA98" t="str">
        <f t="shared" si="32"/>
        <v>Newington</v>
      </c>
      <c r="BB98" t="s">
        <v>1704</v>
      </c>
      <c r="BC98" s="6">
        <v>1</v>
      </c>
      <c r="BE98" s="60">
        <v>9</v>
      </c>
      <c r="BF98" s="62">
        <v>3</v>
      </c>
      <c r="BG98" s="62">
        <v>95</v>
      </c>
      <c r="BH98" s="66">
        <v>52140</v>
      </c>
      <c r="BI98" s="66">
        <v>52140</v>
      </c>
      <c r="BJ98" s="66">
        <f t="shared" si="33"/>
        <v>9003</v>
      </c>
      <c r="BK98" s="66">
        <v>9110</v>
      </c>
      <c r="BL98" t="s">
        <v>1447</v>
      </c>
      <c r="BM98" s="69">
        <f t="shared" si="34"/>
        <v>952140</v>
      </c>
      <c r="BN98" s="69">
        <f t="shared" si="35"/>
        <v>952140</v>
      </c>
      <c r="BW98" s="2"/>
      <c r="CD98" s="38"/>
      <c r="CE98" s="38"/>
      <c r="CF98" s="38"/>
      <c r="CG98" s="38"/>
      <c r="CH98" s="38"/>
    </row>
    <row r="99" spans="1:86" ht="14" hidden="1" customHeight="1" outlineLevel="1" x14ac:dyDescent="0.2">
      <c r="A99" t="s">
        <v>2809</v>
      </c>
      <c r="B99" s="6" t="s">
        <v>1459</v>
      </c>
      <c r="C99" s="1">
        <f t="shared" ref="C99:C130" si="36">SUM(N99:AY99)</f>
        <v>17278</v>
      </c>
      <c r="D99" s="3">
        <f>IF(N99&gt;0, RANK(N99,(N99:P99,Q99:AE99)),0)</f>
        <v>1</v>
      </c>
      <c r="E99" s="3">
        <f>IF(O99&gt;0,RANK(O99,(N99:P99,Q99:AE99)),0)</f>
        <v>2</v>
      </c>
      <c r="F99" s="3">
        <f t="shared" ref="F99:F130" si="37">IF(P99&gt;0,RANK(P99,(N99:AE99)),0)</f>
        <v>4</v>
      </c>
      <c r="G99" s="1">
        <f t="shared" ref="G99:G130" si="38">IF(C99&gt;0,MAX(N99:P99)-LARGE(N99:P99,2),0)</f>
        <v>1692</v>
      </c>
      <c r="H99" s="2">
        <f t="shared" ref="H99:H130" si="39">IF(C99&gt;0,G99/C99,0)</f>
        <v>9.7928000926033112E-2</v>
      </c>
      <c r="I99" s="4"/>
      <c r="J99" s="2">
        <f t="shared" ref="J99:J130" si="40">IF(C99=0,"-",N99/C99)</f>
        <v>0.53918277578423424</v>
      </c>
      <c r="K99" s="2">
        <f t="shared" ref="K99:K130" si="41">IF(C99=0,"-",O99/C99)</f>
        <v>0.44125477485820119</v>
      </c>
      <c r="L99" s="2">
        <f t="shared" ref="L99:L130" si="42">IF(C99=0,"-",P99/C99)</f>
        <v>5.8455839796272713E-3</v>
      </c>
      <c r="M99" s="2">
        <f t="shared" ref="M99:M130" si="43">IF(C99=0,"-",(1-J99-K99-L99))</f>
        <v>1.3716865377937299E-2</v>
      </c>
      <c r="N99" s="38">
        <v>9316</v>
      </c>
      <c r="O99" s="38">
        <v>7624</v>
      </c>
      <c r="P99" s="38">
        <v>101</v>
      </c>
      <c r="Q99" s="38">
        <v>82</v>
      </c>
      <c r="R99" s="38">
        <v>142</v>
      </c>
      <c r="S99" s="38"/>
      <c r="T99" s="38">
        <v>6</v>
      </c>
      <c r="U99" s="38">
        <v>0</v>
      </c>
      <c r="V99" s="38"/>
      <c r="W99" s="38">
        <v>1</v>
      </c>
      <c r="X99" s="38">
        <v>6</v>
      </c>
      <c r="Y99" s="38"/>
      <c r="Z99" s="38">
        <v>0</v>
      </c>
      <c r="AA99" s="38"/>
      <c r="AB99" s="38"/>
      <c r="AJ99" s="38"/>
      <c r="AU99" s="38"/>
      <c r="BA99" t="str">
        <f t="shared" ref="BA99:BA130" si="44">A99</f>
        <v>Newtown</v>
      </c>
      <c r="BB99" t="s">
        <v>276</v>
      </c>
      <c r="BC99" s="6">
        <v>5</v>
      </c>
      <c r="BE99" s="60">
        <v>9</v>
      </c>
      <c r="BF99" s="62">
        <v>1</v>
      </c>
      <c r="BG99" s="62">
        <v>60</v>
      </c>
      <c r="BH99" s="66">
        <v>52980</v>
      </c>
      <c r="BI99" s="66">
        <v>52980</v>
      </c>
      <c r="BJ99" s="66">
        <f t="shared" ref="BJ99:BJ130" si="45">BE99*1000+BF99</f>
        <v>9001</v>
      </c>
      <c r="BK99" s="66">
        <v>9190</v>
      </c>
      <c r="BL99" t="s">
        <v>1447</v>
      </c>
      <c r="BM99" s="69">
        <f t="shared" ref="BM99:BM130" si="46">BE99*100000+BH99</f>
        <v>952980</v>
      </c>
      <c r="BN99" s="69">
        <f t="shared" ref="BN99:BN130" si="47">BE99*100000+BI99</f>
        <v>952980</v>
      </c>
      <c r="BW99" s="2"/>
      <c r="CD99" s="38"/>
      <c r="CE99" s="38"/>
      <c r="CF99" s="38"/>
      <c r="CG99" s="38"/>
      <c r="CH99" s="38"/>
    </row>
    <row r="100" spans="1:86" ht="14" hidden="1" customHeight="1" outlineLevel="1" x14ac:dyDescent="0.2">
      <c r="A100" t="s">
        <v>734</v>
      </c>
      <c r="B100" s="6" t="s">
        <v>1459</v>
      </c>
      <c r="C100" s="1">
        <f t="shared" si="36"/>
        <v>1037</v>
      </c>
      <c r="D100" s="3">
        <f>IF(N100&gt;0, RANK(N100,(N100:P100,Q100:AE100)),0)</f>
        <v>1</v>
      </c>
      <c r="E100" s="3">
        <f>IF(O100&gt;0,RANK(O100,(N100:P100,Q100:AE100)),0)</f>
        <v>2</v>
      </c>
      <c r="F100" s="3">
        <f t="shared" si="37"/>
        <v>5</v>
      </c>
      <c r="G100" s="1">
        <f t="shared" si="38"/>
        <v>267</v>
      </c>
      <c r="H100" s="2">
        <f t="shared" si="39"/>
        <v>0.25747348119575697</v>
      </c>
      <c r="I100" s="4"/>
      <c r="J100" s="2">
        <f t="shared" si="40"/>
        <v>0.61909353905496622</v>
      </c>
      <c r="K100" s="2">
        <f t="shared" si="41"/>
        <v>0.36162005785920925</v>
      </c>
      <c r="L100" s="2">
        <f t="shared" si="42"/>
        <v>3.8572806171648989E-3</v>
      </c>
      <c r="M100" s="2">
        <f t="shared" si="43"/>
        <v>1.5429122468659623E-2</v>
      </c>
      <c r="N100" s="38">
        <v>642</v>
      </c>
      <c r="O100" s="38">
        <v>375</v>
      </c>
      <c r="P100" s="38">
        <v>4</v>
      </c>
      <c r="Q100" s="38">
        <v>5</v>
      </c>
      <c r="R100" s="38">
        <v>11</v>
      </c>
      <c r="S100" s="38"/>
      <c r="T100" s="38">
        <v>0</v>
      </c>
      <c r="U100" s="38">
        <v>0</v>
      </c>
      <c r="V100" s="38"/>
      <c r="W100" s="38">
        <v>0</v>
      </c>
      <c r="X100" s="38">
        <v>0</v>
      </c>
      <c r="Y100" s="38"/>
      <c r="Z100" s="38">
        <v>0</v>
      </c>
      <c r="AA100" s="38"/>
      <c r="AB100" s="38"/>
      <c r="AJ100" s="38"/>
      <c r="AU100" s="38"/>
      <c r="BA100" t="str">
        <f t="shared" si="44"/>
        <v>Norfolk</v>
      </c>
      <c r="BB100" t="s">
        <v>1252</v>
      </c>
      <c r="BC100" s="6">
        <v>5</v>
      </c>
      <c r="BE100" s="60">
        <v>9</v>
      </c>
      <c r="BF100" s="62">
        <v>5</v>
      </c>
      <c r="BG100" s="62">
        <v>70</v>
      </c>
      <c r="BH100" s="66">
        <v>53470</v>
      </c>
      <c r="BI100" s="66">
        <v>53470</v>
      </c>
      <c r="BJ100" s="66">
        <f t="shared" si="45"/>
        <v>9005</v>
      </c>
      <c r="BK100" s="66">
        <v>9160</v>
      </c>
      <c r="BL100" t="s">
        <v>1447</v>
      </c>
      <c r="BM100" s="69">
        <f t="shared" si="46"/>
        <v>953470</v>
      </c>
      <c r="BN100" s="69">
        <f t="shared" si="47"/>
        <v>953470</v>
      </c>
      <c r="BW100" s="2"/>
      <c r="CD100" s="38"/>
      <c r="CE100" s="38"/>
      <c r="CF100" s="38"/>
      <c r="CG100" s="38"/>
      <c r="CH100" s="38"/>
    </row>
    <row r="101" spans="1:86" ht="14" hidden="1" customHeight="1" outlineLevel="1" x14ac:dyDescent="0.2">
      <c r="A101" t="s">
        <v>1370</v>
      </c>
      <c r="B101" s="6" t="s">
        <v>1459</v>
      </c>
      <c r="C101" s="1">
        <f t="shared" si="36"/>
        <v>8477</v>
      </c>
      <c r="D101" s="3">
        <f>IF(N101&gt;0, RANK(N101,(N101:P101,Q101:AE101)),0)</f>
        <v>2</v>
      </c>
      <c r="E101" s="3">
        <f>IF(O101&gt;0,RANK(O101,(N101:P101,Q101:AE101)),0)</f>
        <v>1</v>
      </c>
      <c r="F101" s="3">
        <f t="shared" si="37"/>
        <v>3</v>
      </c>
      <c r="G101" s="1">
        <f t="shared" si="38"/>
        <v>1469</v>
      </c>
      <c r="H101" s="2">
        <f t="shared" si="39"/>
        <v>0.17329243836262828</v>
      </c>
      <c r="I101" s="4"/>
      <c r="J101" s="2">
        <f t="shared" si="40"/>
        <v>0.40721953521292908</v>
      </c>
      <c r="K101" s="2">
        <f t="shared" si="41"/>
        <v>0.58051197357555739</v>
      </c>
      <c r="L101" s="2">
        <f t="shared" si="42"/>
        <v>4.6006842043175653E-3</v>
      </c>
      <c r="M101" s="2">
        <f t="shared" si="43"/>
        <v>7.6678070071959561E-3</v>
      </c>
      <c r="N101" s="38">
        <v>3452</v>
      </c>
      <c r="O101" s="38">
        <v>4921</v>
      </c>
      <c r="P101" s="38">
        <v>39</v>
      </c>
      <c r="Q101" s="38">
        <v>31</v>
      </c>
      <c r="R101" s="38">
        <v>34</v>
      </c>
      <c r="S101" s="38"/>
      <c r="T101" s="38">
        <v>0</v>
      </c>
      <c r="U101" s="38">
        <v>0</v>
      </c>
      <c r="V101" s="38"/>
      <c r="W101" s="38">
        <v>0</v>
      </c>
      <c r="X101" s="38">
        <v>0</v>
      </c>
      <c r="Y101" s="38"/>
      <c r="Z101" s="38">
        <v>0</v>
      </c>
      <c r="AA101" s="38"/>
      <c r="AB101" s="38"/>
      <c r="AJ101" s="38"/>
      <c r="AU101" s="38"/>
      <c r="BA101" t="str">
        <f t="shared" si="44"/>
        <v>North Branford</v>
      </c>
      <c r="BB101" t="s">
        <v>2743</v>
      </c>
      <c r="BC101" s="6">
        <v>3</v>
      </c>
      <c r="BE101" s="60">
        <v>9</v>
      </c>
      <c r="BF101" s="62">
        <v>9</v>
      </c>
      <c r="BG101" s="62">
        <v>80</v>
      </c>
      <c r="BH101" s="66">
        <v>53890</v>
      </c>
      <c r="BI101" s="66">
        <v>53890</v>
      </c>
      <c r="BJ101" s="66">
        <f t="shared" si="45"/>
        <v>9009</v>
      </c>
      <c r="BK101" s="66">
        <v>9170</v>
      </c>
      <c r="BL101" t="s">
        <v>1447</v>
      </c>
      <c r="BM101" s="69">
        <f t="shared" si="46"/>
        <v>953890</v>
      </c>
      <c r="BN101" s="69">
        <f t="shared" si="47"/>
        <v>953890</v>
      </c>
      <c r="BW101" s="2"/>
      <c r="CD101" s="38"/>
      <c r="CE101" s="38"/>
      <c r="CF101" s="38"/>
      <c r="CG101" s="38"/>
      <c r="CH101" s="38"/>
    </row>
    <row r="102" spans="1:86" ht="14" hidden="1" customHeight="1" outlineLevel="1" x14ac:dyDescent="0.2">
      <c r="A102" t="s">
        <v>1156</v>
      </c>
      <c r="B102" s="6" t="s">
        <v>1459</v>
      </c>
      <c r="C102" s="1">
        <f t="shared" si="36"/>
        <v>1405</v>
      </c>
      <c r="D102" s="3">
        <f>IF(N102&gt;0, RANK(N102,(N102:P102,Q102:AE102)),0)</f>
        <v>2</v>
      </c>
      <c r="E102" s="3">
        <f>IF(O102&gt;0,RANK(O102,(N102:P102,Q102:AE102)),0)</f>
        <v>1</v>
      </c>
      <c r="F102" s="3">
        <f t="shared" si="37"/>
        <v>3</v>
      </c>
      <c r="G102" s="1">
        <f t="shared" si="38"/>
        <v>58</v>
      </c>
      <c r="H102" s="2">
        <f t="shared" si="39"/>
        <v>4.1281138790035588E-2</v>
      </c>
      <c r="I102" s="4"/>
      <c r="J102" s="2">
        <f t="shared" si="40"/>
        <v>0.47473309608540926</v>
      </c>
      <c r="K102" s="2">
        <f t="shared" si="41"/>
        <v>0.51601423487544484</v>
      </c>
      <c r="L102" s="2">
        <f t="shared" si="42"/>
        <v>6.405693950177936E-3</v>
      </c>
      <c r="M102" s="2">
        <f t="shared" si="43"/>
        <v>2.8469750889679639E-3</v>
      </c>
      <c r="N102" s="38">
        <v>667</v>
      </c>
      <c r="O102" s="38">
        <v>725</v>
      </c>
      <c r="P102" s="38">
        <v>9</v>
      </c>
      <c r="Q102" s="38">
        <v>0</v>
      </c>
      <c r="R102" s="38">
        <v>4</v>
      </c>
      <c r="S102" s="38"/>
      <c r="T102" s="38">
        <v>0</v>
      </c>
      <c r="U102" s="38">
        <v>0</v>
      </c>
      <c r="V102" s="38"/>
      <c r="W102" s="38">
        <v>0</v>
      </c>
      <c r="X102" s="38">
        <v>0</v>
      </c>
      <c r="Y102" s="38"/>
      <c r="Z102" s="38">
        <v>0</v>
      </c>
      <c r="AA102" s="38"/>
      <c r="AB102" s="38"/>
      <c r="AJ102" s="38"/>
      <c r="AU102" s="38"/>
      <c r="BA102" t="str">
        <f t="shared" si="44"/>
        <v>North Canaan</v>
      </c>
      <c r="BB102" t="s">
        <v>1252</v>
      </c>
      <c r="BC102" s="6">
        <v>5</v>
      </c>
      <c r="BE102" s="60">
        <v>9</v>
      </c>
      <c r="BF102" s="62">
        <v>5</v>
      </c>
      <c r="BG102" s="62">
        <v>75</v>
      </c>
      <c r="BH102" s="66">
        <v>54030</v>
      </c>
      <c r="BI102" s="66">
        <v>54030</v>
      </c>
      <c r="BJ102" s="66">
        <f t="shared" si="45"/>
        <v>9005</v>
      </c>
      <c r="BK102" s="66">
        <v>9160</v>
      </c>
      <c r="BL102" t="s">
        <v>1447</v>
      </c>
      <c r="BM102" s="69">
        <f t="shared" si="46"/>
        <v>954030</v>
      </c>
      <c r="BN102" s="69">
        <f t="shared" si="47"/>
        <v>954030</v>
      </c>
      <c r="BW102" s="2"/>
      <c r="CD102" s="38"/>
      <c r="CE102" s="38"/>
      <c r="CF102" s="38"/>
      <c r="CG102" s="38"/>
      <c r="CH102" s="38"/>
    </row>
    <row r="103" spans="1:86" ht="14" hidden="1" customHeight="1" outlineLevel="1" x14ac:dyDescent="0.2">
      <c r="A103" t="s">
        <v>2078</v>
      </c>
      <c r="B103" s="6" t="s">
        <v>1459</v>
      </c>
      <c r="C103" s="1">
        <f t="shared" si="36"/>
        <v>14994</v>
      </c>
      <c r="D103" s="3">
        <f>IF(N103&gt;0, RANK(N103,(N103:P103,Q103:AE103)),0)</f>
        <v>2</v>
      </c>
      <c r="E103" s="3">
        <f>IF(O103&gt;0,RANK(O103,(N103:P103,Q103:AE103)),0)</f>
        <v>1</v>
      </c>
      <c r="F103" s="3">
        <f t="shared" si="37"/>
        <v>4</v>
      </c>
      <c r="G103" s="1">
        <f t="shared" si="38"/>
        <v>1158</v>
      </c>
      <c r="H103" s="2">
        <f t="shared" si="39"/>
        <v>7.7230892356942776E-2</v>
      </c>
      <c r="I103" s="4"/>
      <c r="J103" s="2">
        <f t="shared" si="40"/>
        <v>0.45478191276510604</v>
      </c>
      <c r="K103" s="2">
        <f t="shared" si="41"/>
        <v>0.53201280512204885</v>
      </c>
      <c r="L103" s="2">
        <f t="shared" si="42"/>
        <v>3.8682139522475656E-3</v>
      </c>
      <c r="M103" s="2">
        <f t="shared" si="43"/>
        <v>9.3370681605975409E-3</v>
      </c>
      <c r="N103" s="38">
        <v>6819</v>
      </c>
      <c r="O103" s="38">
        <v>7977</v>
      </c>
      <c r="P103" s="38">
        <v>58</v>
      </c>
      <c r="Q103" s="38">
        <v>28</v>
      </c>
      <c r="R103" s="38">
        <v>104</v>
      </c>
      <c r="S103" s="38"/>
      <c r="T103" s="38">
        <v>3</v>
      </c>
      <c r="U103" s="38">
        <v>1</v>
      </c>
      <c r="V103" s="38"/>
      <c r="W103" s="38">
        <v>0</v>
      </c>
      <c r="X103" s="38">
        <v>3</v>
      </c>
      <c r="Y103" s="38"/>
      <c r="Z103" s="38">
        <v>1</v>
      </c>
      <c r="AA103" s="38"/>
      <c r="AB103" s="38"/>
      <c r="AJ103" s="38"/>
      <c r="AU103" s="38"/>
      <c r="BA103" t="str">
        <f t="shared" si="44"/>
        <v>North Haven</v>
      </c>
      <c r="BB103" t="s">
        <v>2743</v>
      </c>
      <c r="BC103" s="6">
        <v>3</v>
      </c>
      <c r="BE103" s="60">
        <v>9</v>
      </c>
      <c r="BF103" s="62">
        <v>9</v>
      </c>
      <c r="BG103" s="62">
        <v>85</v>
      </c>
      <c r="BH103" s="66">
        <v>54870</v>
      </c>
      <c r="BI103" s="66">
        <v>54870</v>
      </c>
      <c r="BJ103" s="66">
        <f t="shared" si="45"/>
        <v>9009</v>
      </c>
      <c r="BK103" s="66">
        <v>9170</v>
      </c>
      <c r="BL103" t="s">
        <v>1447</v>
      </c>
      <c r="BM103" s="69">
        <f t="shared" si="46"/>
        <v>954870</v>
      </c>
      <c r="BN103" s="69">
        <f t="shared" si="47"/>
        <v>954870</v>
      </c>
      <c r="BW103" s="2"/>
      <c r="CD103" s="38"/>
      <c r="CE103" s="38"/>
      <c r="CF103" s="38"/>
      <c r="CG103" s="38"/>
      <c r="CH103" s="38"/>
    </row>
    <row r="104" spans="1:86" ht="14" hidden="1" customHeight="1" outlineLevel="1" x14ac:dyDescent="0.2">
      <c r="A104" t="s">
        <v>852</v>
      </c>
      <c r="B104" s="6" t="s">
        <v>1459</v>
      </c>
      <c r="C104" s="1">
        <f t="shared" si="36"/>
        <v>3287</v>
      </c>
      <c r="D104" s="3">
        <f>IF(N104&gt;0, RANK(N104,(N104:P104,Q104:AE104)),0)</f>
        <v>2</v>
      </c>
      <c r="E104" s="3">
        <f>IF(O104&gt;0,RANK(O104,(N104:P104,Q104:AE104)),0)</f>
        <v>1</v>
      </c>
      <c r="F104" s="3">
        <f t="shared" si="37"/>
        <v>3</v>
      </c>
      <c r="G104" s="1">
        <f t="shared" si="38"/>
        <v>101</v>
      </c>
      <c r="H104" s="2">
        <f t="shared" si="39"/>
        <v>3.0727106784301794E-2</v>
      </c>
      <c r="I104" s="4"/>
      <c r="J104" s="2">
        <f t="shared" si="40"/>
        <v>0.47459689686644357</v>
      </c>
      <c r="K104" s="2">
        <f t="shared" si="41"/>
        <v>0.50532400365074537</v>
      </c>
      <c r="L104" s="2">
        <f t="shared" si="42"/>
        <v>6.9972619409796166E-3</v>
      </c>
      <c r="M104" s="2">
        <f t="shared" si="43"/>
        <v>1.3081837541831441E-2</v>
      </c>
      <c r="N104" s="38">
        <v>1560</v>
      </c>
      <c r="O104" s="38">
        <v>1661</v>
      </c>
      <c r="P104" s="38">
        <v>23</v>
      </c>
      <c r="Q104" s="38">
        <v>20</v>
      </c>
      <c r="R104" s="38">
        <v>23</v>
      </c>
      <c r="S104" s="38"/>
      <c r="T104" s="38">
        <v>0</v>
      </c>
      <c r="U104" s="38">
        <v>0</v>
      </c>
      <c r="V104" s="38"/>
      <c r="W104" s="38">
        <v>0</v>
      </c>
      <c r="X104" s="38">
        <v>0</v>
      </c>
      <c r="Y104" s="38"/>
      <c r="Z104" s="38">
        <v>0</v>
      </c>
      <c r="AA104" s="38"/>
      <c r="AB104" s="38"/>
      <c r="AJ104" s="38"/>
      <c r="AU104" s="38"/>
      <c r="BA104" t="str">
        <f t="shared" si="44"/>
        <v>North Stonington</v>
      </c>
      <c r="BB104" t="s">
        <v>127</v>
      </c>
      <c r="BC104" s="6">
        <v>2</v>
      </c>
      <c r="BE104" s="60">
        <v>9</v>
      </c>
      <c r="BF104" s="62">
        <v>11</v>
      </c>
      <c r="BG104" s="62">
        <v>65</v>
      </c>
      <c r="BH104" s="66">
        <v>55500</v>
      </c>
      <c r="BI104" s="66">
        <v>55500</v>
      </c>
      <c r="BJ104" s="66">
        <f t="shared" si="45"/>
        <v>9011</v>
      </c>
      <c r="BK104" s="66">
        <v>9180</v>
      </c>
      <c r="BL104" t="s">
        <v>1447</v>
      </c>
      <c r="BM104" s="69">
        <f t="shared" si="46"/>
        <v>955500</v>
      </c>
      <c r="BN104" s="69">
        <f t="shared" si="47"/>
        <v>955500</v>
      </c>
      <c r="BW104" s="2"/>
      <c r="CD104" s="38"/>
      <c r="CE104" s="38"/>
      <c r="CF104" s="38"/>
      <c r="CG104" s="38"/>
      <c r="CH104" s="38"/>
    </row>
    <row r="105" spans="1:86" ht="14" hidden="1" customHeight="1" outlineLevel="1" x14ac:dyDescent="0.2">
      <c r="A105" t="s">
        <v>853</v>
      </c>
      <c r="B105" s="6" t="s">
        <v>1459</v>
      </c>
      <c r="C105" s="1">
        <f t="shared" si="36"/>
        <v>41714</v>
      </c>
      <c r="D105" s="3">
        <f>IF(N105&gt;0, RANK(N105,(N105:P105,Q105:AE105)),0)</f>
        <v>1</v>
      </c>
      <c r="E105" s="3">
        <f>IF(O105&gt;0,RANK(O105,(N105:P105,Q105:AE105)),0)</f>
        <v>2</v>
      </c>
      <c r="F105" s="3">
        <f t="shared" si="37"/>
        <v>4</v>
      </c>
      <c r="G105" s="1">
        <f t="shared" si="38"/>
        <v>11940</v>
      </c>
      <c r="H105" s="2">
        <f t="shared" si="39"/>
        <v>0.2862348372249125</v>
      </c>
      <c r="I105" s="4"/>
      <c r="J105" s="2">
        <f t="shared" si="40"/>
        <v>0.63590161576449156</v>
      </c>
      <c r="K105" s="2">
        <f t="shared" si="41"/>
        <v>0.34966677853957906</v>
      </c>
      <c r="L105" s="2">
        <f t="shared" si="42"/>
        <v>4.2911252816800116E-3</v>
      </c>
      <c r="M105" s="2">
        <f t="shared" si="43"/>
        <v>1.0140480414249371E-2</v>
      </c>
      <c r="N105" s="38">
        <v>26526</v>
      </c>
      <c r="O105" s="38">
        <v>14586</v>
      </c>
      <c r="P105" s="38">
        <v>179</v>
      </c>
      <c r="Q105" s="38">
        <v>124</v>
      </c>
      <c r="R105" s="38">
        <v>298</v>
      </c>
      <c r="S105" s="38"/>
      <c r="T105" s="38">
        <v>1</v>
      </c>
      <c r="U105" s="38">
        <v>0</v>
      </c>
      <c r="V105" s="38"/>
      <c r="W105" s="38">
        <v>0</v>
      </c>
      <c r="X105" s="38">
        <v>0</v>
      </c>
      <c r="Y105" s="38"/>
      <c r="Z105" s="38">
        <v>0</v>
      </c>
      <c r="AA105" s="38"/>
      <c r="AB105" s="38"/>
      <c r="AJ105" s="38"/>
      <c r="AU105" s="38"/>
      <c r="BA105" t="str">
        <f t="shared" si="44"/>
        <v>Norwalk</v>
      </c>
      <c r="BB105" t="s">
        <v>276</v>
      </c>
      <c r="BC105" s="6">
        <v>4</v>
      </c>
      <c r="BE105" s="60">
        <v>9</v>
      </c>
      <c r="BF105" s="62">
        <v>1</v>
      </c>
      <c r="BG105" s="62">
        <v>65</v>
      </c>
      <c r="BH105" s="66">
        <v>56060</v>
      </c>
      <c r="BI105" s="66">
        <v>56060</v>
      </c>
      <c r="BJ105" s="66">
        <f t="shared" si="45"/>
        <v>9001</v>
      </c>
      <c r="BK105" s="66">
        <v>9190</v>
      </c>
      <c r="BL105" t="s">
        <v>1447</v>
      </c>
      <c r="BM105" s="69">
        <f t="shared" si="46"/>
        <v>956060</v>
      </c>
      <c r="BN105" s="69">
        <f t="shared" si="47"/>
        <v>956060</v>
      </c>
      <c r="BW105" s="2"/>
      <c r="CD105" s="38"/>
      <c r="CE105" s="38"/>
      <c r="CF105" s="38"/>
      <c r="CG105" s="38"/>
      <c r="CH105" s="38"/>
    </row>
    <row r="106" spans="1:86" ht="14" hidden="1" customHeight="1" outlineLevel="1" x14ac:dyDescent="0.2">
      <c r="A106" t="s">
        <v>3028</v>
      </c>
      <c r="B106" s="6" t="s">
        <v>1459</v>
      </c>
      <c r="C106" s="1">
        <f t="shared" si="36"/>
        <v>14920</v>
      </c>
      <c r="D106" s="3">
        <f>IF(N106&gt;0, RANK(N106,(N106:P106,Q106:AE106)),0)</f>
        <v>1</v>
      </c>
      <c r="E106" s="3">
        <f>IF(O106&gt;0,RANK(O106,(N106:P106,Q106:AE106)),0)</f>
        <v>2</v>
      </c>
      <c r="F106" s="3">
        <f t="shared" si="37"/>
        <v>4</v>
      </c>
      <c r="G106" s="1">
        <f t="shared" si="38"/>
        <v>2566</v>
      </c>
      <c r="H106" s="2">
        <f t="shared" si="39"/>
        <v>0.17198391420911527</v>
      </c>
      <c r="I106" s="4"/>
      <c r="J106" s="2">
        <f t="shared" si="40"/>
        <v>0.57754691689008042</v>
      </c>
      <c r="K106" s="2">
        <f t="shared" si="41"/>
        <v>0.40556300268096512</v>
      </c>
      <c r="L106" s="2">
        <f t="shared" si="42"/>
        <v>5.8310991957104558E-3</v>
      </c>
      <c r="M106" s="2">
        <f t="shared" si="43"/>
        <v>1.1058981233244001E-2</v>
      </c>
      <c r="N106" s="38">
        <v>8617</v>
      </c>
      <c r="O106" s="38">
        <v>6051</v>
      </c>
      <c r="P106" s="38">
        <v>87</v>
      </c>
      <c r="Q106" s="38">
        <v>58</v>
      </c>
      <c r="R106" s="38">
        <v>107</v>
      </c>
      <c r="S106" s="38"/>
      <c r="T106" s="38">
        <v>0</v>
      </c>
      <c r="U106" s="38">
        <v>0</v>
      </c>
      <c r="V106" s="38"/>
      <c r="W106" s="38">
        <v>0</v>
      </c>
      <c r="X106" s="38">
        <v>0</v>
      </c>
      <c r="Y106" s="38"/>
      <c r="Z106" s="38">
        <v>0</v>
      </c>
      <c r="AA106" s="38"/>
      <c r="AB106" s="38"/>
      <c r="AJ106" s="38"/>
      <c r="AU106" s="38"/>
      <c r="BA106" t="str">
        <f t="shared" si="44"/>
        <v>Norwich</v>
      </c>
      <c r="BB106" t="s">
        <v>127</v>
      </c>
      <c r="BC106" s="6">
        <v>2</v>
      </c>
      <c r="BE106" s="60">
        <v>9</v>
      </c>
      <c r="BF106" s="62">
        <v>11</v>
      </c>
      <c r="BG106" s="62">
        <v>70</v>
      </c>
      <c r="BH106" s="66">
        <v>56270</v>
      </c>
      <c r="BI106" s="66">
        <v>56270</v>
      </c>
      <c r="BJ106" s="66">
        <f t="shared" si="45"/>
        <v>9011</v>
      </c>
      <c r="BK106" s="66">
        <v>9180</v>
      </c>
      <c r="BL106" t="s">
        <v>1447</v>
      </c>
      <c r="BM106" s="69">
        <f t="shared" si="46"/>
        <v>956270</v>
      </c>
      <c r="BN106" s="69">
        <f t="shared" si="47"/>
        <v>956270</v>
      </c>
      <c r="BW106" s="2"/>
      <c r="CD106" s="38"/>
      <c r="CE106" s="38"/>
      <c r="CF106" s="38"/>
      <c r="CG106" s="38"/>
      <c r="CH106" s="38"/>
    </row>
    <row r="107" spans="1:86" ht="14" hidden="1" customHeight="1" outlineLevel="1" x14ac:dyDescent="0.2">
      <c r="A107" t="s">
        <v>669</v>
      </c>
      <c r="B107" s="6" t="s">
        <v>1459</v>
      </c>
      <c r="C107" s="1">
        <f t="shared" si="36"/>
        <v>5331</v>
      </c>
      <c r="D107" s="3">
        <f>IF(N107&gt;0, RANK(N107,(N107:P107,Q107:AE107)),0)</f>
        <v>1</v>
      </c>
      <c r="E107" s="3">
        <f>IF(O107&gt;0,RANK(O107,(N107:P107,Q107:AE107)),0)</f>
        <v>2</v>
      </c>
      <c r="F107" s="3">
        <f t="shared" si="37"/>
        <v>4</v>
      </c>
      <c r="G107" s="1">
        <f t="shared" si="38"/>
        <v>980</v>
      </c>
      <c r="H107" s="2">
        <f t="shared" si="39"/>
        <v>0.18383042581129244</v>
      </c>
      <c r="I107" s="4"/>
      <c r="J107" s="2">
        <f t="shared" si="40"/>
        <v>0.58281748264865874</v>
      </c>
      <c r="K107" s="2">
        <f t="shared" si="41"/>
        <v>0.39898705683736635</v>
      </c>
      <c r="L107" s="2">
        <f t="shared" si="42"/>
        <v>5.4398799474770212E-3</v>
      </c>
      <c r="M107" s="2">
        <f t="shared" si="43"/>
        <v>1.2755580566497893E-2</v>
      </c>
      <c r="N107" s="38">
        <v>3107</v>
      </c>
      <c r="O107" s="38">
        <v>2127</v>
      </c>
      <c r="P107" s="38">
        <v>29</v>
      </c>
      <c r="Q107" s="38">
        <v>26</v>
      </c>
      <c r="R107" s="38">
        <v>42</v>
      </c>
      <c r="S107" s="38"/>
      <c r="T107" s="38">
        <v>0</v>
      </c>
      <c r="U107" s="38">
        <v>0</v>
      </c>
      <c r="V107" s="38"/>
      <c r="W107" s="38">
        <v>0</v>
      </c>
      <c r="X107" s="38">
        <v>0</v>
      </c>
      <c r="Y107" s="38"/>
      <c r="Z107" s="38">
        <v>0</v>
      </c>
      <c r="AA107" s="38"/>
      <c r="AB107" s="38"/>
      <c r="AJ107" s="38"/>
      <c r="AU107" s="38"/>
      <c r="BA107" t="str">
        <f t="shared" si="44"/>
        <v>Old Lyme</v>
      </c>
      <c r="BB107" t="s">
        <v>127</v>
      </c>
      <c r="BC107" s="6">
        <v>2</v>
      </c>
      <c r="BE107" s="60">
        <v>9</v>
      </c>
      <c r="BF107" s="62">
        <v>11</v>
      </c>
      <c r="BG107" s="62">
        <v>75</v>
      </c>
      <c r="BH107" s="66">
        <v>57040</v>
      </c>
      <c r="BI107" s="66">
        <v>57040</v>
      </c>
      <c r="BJ107" s="66">
        <f t="shared" si="45"/>
        <v>9011</v>
      </c>
      <c r="BK107" s="66">
        <v>9130</v>
      </c>
      <c r="BL107" t="s">
        <v>1447</v>
      </c>
      <c r="BM107" s="69">
        <f t="shared" si="46"/>
        <v>957040</v>
      </c>
      <c r="BN107" s="69">
        <f t="shared" si="47"/>
        <v>957040</v>
      </c>
      <c r="BW107" s="2"/>
      <c r="CD107" s="38"/>
      <c r="CE107" s="38"/>
      <c r="CF107" s="38"/>
      <c r="CG107" s="38"/>
      <c r="CH107" s="38"/>
    </row>
    <row r="108" spans="1:86" ht="14" hidden="1" customHeight="1" outlineLevel="1" x14ac:dyDescent="0.2">
      <c r="A108" t="s">
        <v>1716</v>
      </c>
      <c r="B108" s="6" t="s">
        <v>1459</v>
      </c>
      <c r="C108" s="1">
        <f t="shared" si="36"/>
        <v>7147</v>
      </c>
      <c r="D108" s="3">
        <f>IF(N108&gt;0, RANK(N108,(N108:P108,Q108:AE108)),0)</f>
        <v>1</v>
      </c>
      <c r="E108" s="3">
        <f>IF(O108&gt;0,RANK(O108,(N108:P108,Q108:AE108)),0)</f>
        <v>2</v>
      </c>
      <c r="F108" s="3">
        <f t="shared" si="37"/>
        <v>4</v>
      </c>
      <c r="G108" s="1">
        <f t="shared" si="38"/>
        <v>1229</v>
      </c>
      <c r="H108" s="2">
        <f t="shared" si="39"/>
        <v>0.17196026304743248</v>
      </c>
      <c r="I108" s="4"/>
      <c r="J108" s="2">
        <f t="shared" si="40"/>
        <v>0.58066321533510568</v>
      </c>
      <c r="K108" s="2">
        <f t="shared" si="41"/>
        <v>0.40870295228767317</v>
      </c>
      <c r="L108" s="2">
        <f t="shared" si="42"/>
        <v>3.9177277179236044E-3</v>
      </c>
      <c r="M108" s="2">
        <f t="shared" si="43"/>
        <v>6.7161046592975485E-3</v>
      </c>
      <c r="N108" s="38">
        <v>4150</v>
      </c>
      <c r="O108" s="38">
        <v>2921</v>
      </c>
      <c r="P108" s="38">
        <v>28</v>
      </c>
      <c r="Q108" s="38">
        <v>30</v>
      </c>
      <c r="R108" s="38">
        <v>17</v>
      </c>
      <c r="S108" s="38"/>
      <c r="T108" s="38">
        <v>0</v>
      </c>
      <c r="U108" s="38">
        <v>1</v>
      </c>
      <c r="V108" s="38"/>
      <c r="W108" s="38">
        <v>0</v>
      </c>
      <c r="X108" s="38">
        <v>0</v>
      </c>
      <c r="Y108" s="38"/>
      <c r="Z108" s="38">
        <v>0</v>
      </c>
      <c r="AA108" s="38"/>
      <c r="AB108" s="38"/>
      <c r="AJ108" s="38"/>
      <c r="AU108" s="38"/>
      <c r="BA108" t="str">
        <f t="shared" si="44"/>
        <v>Old Saybrook</v>
      </c>
      <c r="BB108" t="s">
        <v>493</v>
      </c>
      <c r="BC108" s="6">
        <v>2</v>
      </c>
      <c r="BE108" s="60">
        <v>9</v>
      </c>
      <c r="BF108" s="62">
        <v>7</v>
      </c>
      <c r="BG108" s="62">
        <v>65</v>
      </c>
      <c r="BH108" s="66">
        <v>57320</v>
      </c>
      <c r="BI108" s="66">
        <v>57320</v>
      </c>
      <c r="BJ108" s="66">
        <f t="shared" si="45"/>
        <v>9007</v>
      </c>
      <c r="BK108" s="66">
        <v>9130</v>
      </c>
      <c r="BL108" t="s">
        <v>1447</v>
      </c>
      <c r="BM108" s="69">
        <f t="shared" si="46"/>
        <v>957320</v>
      </c>
      <c r="BN108" s="69">
        <f t="shared" si="47"/>
        <v>957320</v>
      </c>
      <c r="BW108" s="2"/>
      <c r="CD108" s="38"/>
      <c r="CE108" s="38"/>
      <c r="CF108" s="38"/>
      <c r="CG108" s="38"/>
      <c r="CH108" s="38"/>
    </row>
    <row r="109" spans="1:86" ht="14" hidden="1" customHeight="1" outlineLevel="1" x14ac:dyDescent="0.2">
      <c r="A109" t="s">
        <v>1977</v>
      </c>
      <c r="B109" s="6" t="s">
        <v>1459</v>
      </c>
      <c r="C109" s="1">
        <f t="shared" si="36"/>
        <v>8899</v>
      </c>
      <c r="D109" s="3">
        <f>IF(N109&gt;0, RANK(N109,(N109:P109,Q109:AE109)),0)</f>
        <v>1</v>
      </c>
      <c r="E109" s="3">
        <f>IF(O109&gt;0,RANK(O109,(N109:P109,Q109:AE109)),0)</f>
        <v>2</v>
      </c>
      <c r="F109" s="3">
        <f t="shared" si="37"/>
        <v>4</v>
      </c>
      <c r="G109" s="1">
        <f t="shared" si="38"/>
        <v>57</v>
      </c>
      <c r="H109" s="2">
        <f t="shared" si="39"/>
        <v>6.4052140689965162E-3</v>
      </c>
      <c r="I109" s="4"/>
      <c r="J109" s="2">
        <f t="shared" si="40"/>
        <v>0.493650972019328</v>
      </c>
      <c r="K109" s="2">
        <f t="shared" si="41"/>
        <v>0.48724575795033148</v>
      </c>
      <c r="L109" s="2">
        <f t="shared" si="42"/>
        <v>4.8320035959096529E-3</v>
      </c>
      <c r="M109" s="2">
        <f t="shared" si="43"/>
        <v>1.4271266434430805E-2</v>
      </c>
      <c r="N109" s="38">
        <v>4393</v>
      </c>
      <c r="O109" s="38">
        <v>4336</v>
      </c>
      <c r="P109" s="38">
        <v>43</v>
      </c>
      <c r="Q109" s="38">
        <v>28</v>
      </c>
      <c r="R109" s="38">
        <v>98</v>
      </c>
      <c r="S109" s="38"/>
      <c r="T109" s="38">
        <v>0</v>
      </c>
      <c r="U109" s="38">
        <v>1</v>
      </c>
      <c r="V109" s="38"/>
      <c r="W109" s="38">
        <v>0</v>
      </c>
      <c r="X109" s="38">
        <v>0</v>
      </c>
      <c r="Y109" s="38"/>
      <c r="Z109" s="38">
        <v>0</v>
      </c>
      <c r="AA109" s="38"/>
      <c r="AB109" s="38"/>
      <c r="AJ109" s="38"/>
      <c r="AU109" s="38"/>
      <c r="BA109" t="str">
        <f t="shared" si="44"/>
        <v>Orange</v>
      </c>
      <c r="BB109" t="s">
        <v>2743</v>
      </c>
      <c r="BC109" s="6">
        <v>3</v>
      </c>
      <c r="BE109" s="60">
        <v>9</v>
      </c>
      <c r="BF109" s="62">
        <v>9</v>
      </c>
      <c r="BG109" s="62">
        <v>90</v>
      </c>
      <c r="BH109" s="66">
        <v>57600</v>
      </c>
      <c r="BI109" s="66">
        <v>57600</v>
      </c>
      <c r="BJ109" s="66">
        <f t="shared" si="45"/>
        <v>9009</v>
      </c>
      <c r="BK109" s="66">
        <v>9170</v>
      </c>
      <c r="BL109" t="s">
        <v>1447</v>
      </c>
      <c r="BM109" s="69">
        <f t="shared" si="46"/>
        <v>957600</v>
      </c>
      <c r="BN109" s="69">
        <f t="shared" si="47"/>
        <v>957600</v>
      </c>
      <c r="BW109" s="2"/>
      <c r="CD109" s="38"/>
      <c r="CE109" s="38"/>
      <c r="CF109" s="38"/>
      <c r="CG109" s="38"/>
      <c r="CH109" s="38"/>
    </row>
    <row r="110" spans="1:86" ht="14" hidden="1" customHeight="1" outlineLevel="1" x14ac:dyDescent="0.2">
      <c r="A110" t="s">
        <v>2338</v>
      </c>
      <c r="B110" s="6" t="s">
        <v>1459</v>
      </c>
      <c r="C110" s="1">
        <f t="shared" si="36"/>
        <v>8588</v>
      </c>
      <c r="D110" s="3">
        <f>IF(N110&gt;0, RANK(N110,(N110:P110,Q110:AE110)),0)</f>
        <v>2</v>
      </c>
      <c r="E110" s="3">
        <f>IF(O110&gt;0,RANK(O110,(N110:P110,Q110:AE110)),0)</f>
        <v>1</v>
      </c>
      <c r="F110" s="3">
        <f t="shared" si="37"/>
        <v>3</v>
      </c>
      <c r="G110" s="1">
        <f t="shared" si="38"/>
        <v>1833</v>
      </c>
      <c r="H110" s="2">
        <f t="shared" si="39"/>
        <v>0.21343735444806708</v>
      </c>
      <c r="I110" s="4"/>
      <c r="J110" s="2">
        <f t="shared" si="40"/>
        <v>0.38740102468560783</v>
      </c>
      <c r="K110" s="2">
        <f t="shared" si="41"/>
        <v>0.60083837913367488</v>
      </c>
      <c r="L110" s="2">
        <f t="shared" si="42"/>
        <v>4.657661853749418E-3</v>
      </c>
      <c r="M110" s="2">
        <f t="shared" si="43"/>
        <v>7.1029343269678131E-3</v>
      </c>
      <c r="N110" s="38">
        <v>3327</v>
      </c>
      <c r="O110" s="38">
        <v>5160</v>
      </c>
      <c r="P110" s="38">
        <v>40</v>
      </c>
      <c r="Q110" s="38">
        <v>29</v>
      </c>
      <c r="R110" s="38">
        <v>32</v>
      </c>
      <c r="S110" s="38"/>
      <c r="T110" s="38">
        <v>0</v>
      </c>
      <c r="U110" s="38">
        <v>0</v>
      </c>
      <c r="V110" s="38"/>
      <c r="W110" s="38">
        <v>0</v>
      </c>
      <c r="X110" s="38">
        <v>0</v>
      </c>
      <c r="Y110" s="38"/>
      <c r="Z110" s="38">
        <v>0</v>
      </c>
      <c r="AA110" s="38"/>
      <c r="AB110" s="38"/>
      <c r="AJ110" s="38"/>
      <c r="AU110" s="38"/>
      <c r="BA110" t="str">
        <f t="shared" si="44"/>
        <v>Oxford</v>
      </c>
      <c r="BB110" t="s">
        <v>2743</v>
      </c>
      <c r="BC110" s="6">
        <v>4</v>
      </c>
      <c r="BE110" s="60">
        <v>9</v>
      </c>
      <c r="BF110" s="62">
        <v>9</v>
      </c>
      <c r="BG110" s="62">
        <v>95</v>
      </c>
      <c r="BH110" s="66">
        <v>58300</v>
      </c>
      <c r="BI110" s="66">
        <v>58300</v>
      </c>
      <c r="BJ110" s="66">
        <f t="shared" si="45"/>
        <v>9009</v>
      </c>
      <c r="BK110" s="66">
        <v>9140</v>
      </c>
      <c r="BL110" t="s">
        <v>1447</v>
      </c>
      <c r="BM110" s="69">
        <f t="shared" si="46"/>
        <v>958300</v>
      </c>
      <c r="BN110" s="69">
        <f t="shared" si="47"/>
        <v>958300</v>
      </c>
      <c r="BW110" s="2"/>
      <c r="CD110" s="38"/>
      <c r="CE110" s="38"/>
      <c r="CF110" s="38"/>
      <c r="CG110" s="38"/>
      <c r="CH110" s="38"/>
    </row>
    <row r="111" spans="1:86" ht="14" hidden="1" customHeight="1" outlineLevel="1" x14ac:dyDescent="0.2">
      <c r="A111" t="s">
        <v>2091</v>
      </c>
      <c r="B111" s="6" t="s">
        <v>1459</v>
      </c>
      <c r="C111" s="1">
        <f t="shared" si="36"/>
        <v>7152</v>
      </c>
      <c r="D111" s="3">
        <f>IF(N111&gt;0, RANK(N111,(N111:P111,Q111:AE111)),0)</f>
        <v>2</v>
      </c>
      <c r="E111" s="3">
        <f>IF(O111&gt;0,RANK(O111,(N111:P111,Q111:AE111)),0)</f>
        <v>1</v>
      </c>
      <c r="F111" s="3">
        <f t="shared" si="37"/>
        <v>5</v>
      </c>
      <c r="G111" s="1">
        <f t="shared" si="38"/>
        <v>1627</v>
      </c>
      <c r="H111" s="2">
        <f t="shared" si="39"/>
        <v>0.22748881431767337</v>
      </c>
      <c r="I111" s="4"/>
      <c r="J111" s="2">
        <f t="shared" si="40"/>
        <v>0.37975391498881433</v>
      </c>
      <c r="K111" s="2">
        <f t="shared" si="41"/>
        <v>0.60724272930648771</v>
      </c>
      <c r="L111" s="2">
        <f t="shared" si="42"/>
        <v>4.0548098434004471E-3</v>
      </c>
      <c r="M111" s="2">
        <f t="shared" si="43"/>
        <v>8.9485458612975702E-3</v>
      </c>
      <c r="N111" s="38">
        <v>2716</v>
      </c>
      <c r="O111" s="38">
        <v>4343</v>
      </c>
      <c r="P111" s="38">
        <v>29</v>
      </c>
      <c r="Q111" s="38">
        <v>33</v>
      </c>
      <c r="R111" s="38">
        <v>30</v>
      </c>
      <c r="S111" s="38"/>
      <c r="T111" s="38">
        <v>1</v>
      </c>
      <c r="U111" s="38">
        <v>0</v>
      </c>
      <c r="V111" s="38"/>
      <c r="W111" s="38">
        <v>0</v>
      </c>
      <c r="X111" s="38">
        <v>0</v>
      </c>
      <c r="Y111" s="38"/>
      <c r="Z111" s="38">
        <v>0</v>
      </c>
      <c r="AA111" s="38"/>
      <c r="AB111" s="38"/>
      <c r="AJ111" s="38"/>
      <c r="AU111" s="38"/>
      <c r="BA111" t="str">
        <f t="shared" si="44"/>
        <v>Plainfield</v>
      </c>
      <c r="BB111" t="s">
        <v>2090</v>
      </c>
      <c r="BC111" s="6">
        <v>2</v>
      </c>
      <c r="BE111" s="60">
        <v>9</v>
      </c>
      <c r="BF111" s="62">
        <v>15</v>
      </c>
      <c r="BG111" s="62">
        <v>40</v>
      </c>
      <c r="BH111" s="66">
        <v>59980</v>
      </c>
      <c r="BI111" s="66">
        <v>59980</v>
      </c>
      <c r="BJ111" s="66">
        <f t="shared" si="45"/>
        <v>9015</v>
      </c>
      <c r="BK111" s="66">
        <v>9150</v>
      </c>
      <c r="BL111" t="s">
        <v>1447</v>
      </c>
      <c r="BM111" s="69">
        <f t="shared" si="46"/>
        <v>959980</v>
      </c>
      <c r="BN111" s="69">
        <f t="shared" si="47"/>
        <v>959980</v>
      </c>
      <c r="BW111" s="2"/>
      <c r="CD111" s="38"/>
      <c r="CE111" s="38"/>
      <c r="CF111" s="38"/>
      <c r="CG111" s="38"/>
      <c r="CH111" s="38"/>
    </row>
    <row r="112" spans="1:86" ht="14" hidden="1" customHeight="1" outlineLevel="1" x14ac:dyDescent="0.2">
      <c r="A112" t="s">
        <v>2758</v>
      </c>
      <c r="B112" s="6" t="s">
        <v>1459</v>
      </c>
      <c r="C112" s="1">
        <f t="shared" si="36"/>
        <v>9501</v>
      </c>
      <c r="D112" s="3">
        <f>IF(N112&gt;0, RANK(N112,(N112:P112,Q112:AE112)),0)</f>
        <v>2</v>
      </c>
      <c r="E112" s="3">
        <f>IF(O112&gt;0,RANK(O112,(N112:P112,Q112:AE112)),0)</f>
        <v>1</v>
      </c>
      <c r="F112" s="3">
        <f t="shared" si="37"/>
        <v>4</v>
      </c>
      <c r="G112" s="1">
        <f t="shared" si="38"/>
        <v>493</v>
      </c>
      <c r="H112" s="2">
        <f t="shared" si="39"/>
        <v>5.1889274813177559E-2</v>
      </c>
      <c r="I112" s="4"/>
      <c r="J112" s="2">
        <f t="shared" si="40"/>
        <v>0.46700347331859804</v>
      </c>
      <c r="K112" s="2">
        <f t="shared" si="41"/>
        <v>0.51889274813177555</v>
      </c>
      <c r="L112" s="2">
        <f t="shared" si="42"/>
        <v>5.1573518576991896E-3</v>
      </c>
      <c r="M112" s="2">
        <f t="shared" si="43"/>
        <v>8.9464266919272208E-3</v>
      </c>
      <c r="N112" s="38">
        <v>4437</v>
      </c>
      <c r="O112" s="38">
        <v>4930</v>
      </c>
      <c r="P112" s="38">
        <v>49</v>
      </c>
      <c r="Q112" s="38">
        <v>32</v>
      </c>
      <c r="R112" s="38">
        <v>53</v>
      </c>
      <c r="S112" s="38"/>
      <c r="T112" s="38">
        <v>0</v>
      </c>
      <c r="U112" s="38">
        <v>0</v>
      </c>
      <c r="V112" s="38"/>
      <c r="W112" s="38">
        <v>0</v>
      </c>
      <c r="X112" s="38">
        <v>0</v>
      </c>
      <c r="Y112" s="38"/>
      <c r="Z112" s="38">
        <v>0</v>
      </c>
      <c r="AA112" s="38"/>
      <c r="AB112" s="38"/>
      <c r="AJ112" s="38"/>
      <c r="AU112" s="38"/>
      <c r="BA112" t="str">
        <f t="shared" si="44"/>
        <v>Plainville</v>
      </c>
      <c r="BB112" t="s">
        <v>1704</v>
      </c>
      <c r="BC112" s="6">
        <v>5</v>
      </c>
      <c r="BE112" s="60">
        <v>9</v>
      </c>
      <c r="BF112" s="62">
        <v>3</v>
      </c>
      <c r="BG112" s="62">
        <v>100</v>
      </c>
      <c r="BH112" s="66">
        <v>60120</v>
      </c>
      <c r="BI112" s="66">
        <v>60120</v>
      </c>
      <c r="BJ112" s="66">
        <f t="shared" si="45"/>
        <v>9003</v>
      </c>
      <c r="BK112" s="66">
        <v>9110</v>
      </c>
      <c r="BL112" t="s">
        <v>1447</v>
      </c>
      <c r="BM112" s="69">
        <f t="shared" si="46"/>
        <v>960120</v>
      </c>
      <c r="BN112" s="69">
        <f t="shared" si="47"/>
        <v>960120</v>
      </c>
      <c r="BW112" s="2"/>
      <c r="CD112" s="38"/>
      <c r="CE112" s="38"/>
      <c r="CF112" s="38"/>
      <c r="CG112" s="38"/>
      <c r="CH112" s="38"/>
    </row>
    <row r="113" spans="1:86" ht="14" hidden="1" customHeight="1" outlineLevel="1" x14ac:dyDescent="0.2">
      <c r="A113" t="s">
        <v>228</v>
      </c>
      <c r="B113" s="6" t="s">
        <v>1459</v>
      </c>
      <c r="C113" s="1">
        <f t="shared" si="36"/>
        <v>6462</v>
      </c>
      <c r="D113" s="3">
        <f>IF(N113&gt;0, RANK(N113,(N113:P113,Q113:AE113)),0)</f>
        <v>2</v>
      </c>
      <c r="E113" s="3">
        <f>IF(O113&gt;0,RANK(O113,(N113:P113,Q113:AE113)),0)</f>
        <v>1</v>
      </c>
      <c r="F113" s="3">
        <f t="shared" si="37"/>
        <v>3</v>
      </c>
      <c r="G113" s="1">
        <f t="shared" si="38"/>
        <v>1647</v>
      </c>
      <c r="H113" s="2">
        <f t="shared" si="39"/>
        <v>0.25487465181058494</v>
      </c>
      <c r="I113" s="4"/>
      <c r="J113" s="2">
        <f t="shared" si="40"/>
        <v>0.36428350355926958</v>
      </c>
      <c r="K113" s="2">
        <f t="shared" si="41"/>
        <v>0.61915815536985452</v>
      </c>
      <c r="L113" s="2">
        <f t="shared" si="42"/>
        <v>6.1900340451872485E-3</v>
      </c>
      <c r="M113" s="2">
        <f t="shared" si="43"/>
        <v>1.03683070256887E-2</v>
      </c>
      <c r="N113" s="38">
        <v>2354</v>
      </c>
      <c r="O113" s="38">
        <v>4001</v>
      </c>
      <c r="P113" s="38">
        <v>40</v>
      </c>
      <c r="Q113" s="38">
        <v>30</v>
      </c>
      <c r="R113" s="38">
        <v>36</v>
      </c>
      <c r="S113" s="38"/>
      <c r="T113" s="38">
        <v>1</v>
      </c>
      <c r="U113" s="38">
        <v>0</v>
      </c>
      <c r="V113" s="38"/>
      <c r="W113" s="38">
        <v>0</v>
      </c>
      <c r="X113" s="38">
        <v>0</v>
      </c>
      <c r="Y113" s="38"/>
      <c r="Z113" s="38">
        <v>0</v>
      </c>
      <c r="AA113" s="38"/>
      <c r="AB113" s="38"/>
      <c r="AJ113" s="38"/>
      <c r="AU113" s="38"/>
      <c r="BA113" t="str">
        <f t="shared" si="44"/>
        <v>Plymouth</v>
      </c>
      <c r="BB113" t="s">
        <v>1252</v>
      </c>
      <c r="BC113" s="6">
        <v>5</v>
      </c>
      <c r="BE113" s="60">
        <v>9</v>
      </c>
      <c r="BF113" s="62">
        <v>5</v>
      </c>
      <c r="BG113" s="62">
        <v>80</v>
      </c>
      <c r="BH113" s="66">
        <v>60750</v>
      </c>
      <c r="BI113" s="66">
        <v>60750</v>
      </c>
      <c r="BJ113" s="66">
        <f t="shared" si="45"/>
        <v>9005</v>
      </c>
      <c r="BK113" s="66">
        <v>9140</v>
      </c>
      <c r="BL113" t="s">
        <v>1447</v>
      </c>
      <c r="BM113" s="69">
        <f t="shared" si="46"/>
        <v>960750</v>
      </c>
      <c r="BN113" s="69">
        <f t="shared" si="47"/>
        <v>960750</v>
      </c>
      <c r="BW113" s="2"/>
      <c r="CD113" s="38"/>
      <c r="CE113" s="38"/>
      <c r="CF113" s="38"/>
      <c r="CG113" s="38"/>
      <c r="CH113" s="38"/>
    </row>
    <row r="114" spans="1:86" ht="14" hidden="1" customHeight="1" outlineLevel="1" x14ac:dyDescent="0.2">
      <c r="A114" t="s">
        <v>1403</v>
      </c>
      <c r="B114" s="6" t="s">
        <v>1459</v>
      </c>
      <c r="C114" s="1">
        <f t="shared" si="36"/>
        <v>2480</v>
      </c>
      <c r="D114" s="3">
        <f>IF(N114&gt;0, RANK(N114,(N114:P114,Q114:AE114)),0)</f>
        <v>1</v>
      </c>
      <c r="E114" s="3">
        <f>IF(O114&gt;0,RANK(O114,(N114:P114,Q114:AE114)),0)</f>
        <v>2</v>
      </c>
      <c r="F114" s="3">
        <f t="shared" si="37"/>
        <v>3</v>
      </c>
      <c r="G114" s="1">
        <f t="shared" si="38"/>
        <v>207</v>
      </c>
      <c r="H114" s="2">
        <f t="shared" si="39"/>
        <v>8.3467741935483869E-2</v>
      </c>
      <c r="I114" s="4"/>
      <c r="J114" s="2">
        <f t="shared" si="40"/>
        <v>0.53508064516129028</v>
      </c>
      <c r="K114" s="2">
        <f t="shared" si="41"/>
        <v>0.45161290322580644</v>
      </c>
      <c r="L114" s="2">
        <f t="shared" si="42"/>
        <v>6.4516129032258064E-3</v>
      </c>
      <c r="M114" s="2">
        <f t="shared" si="43"/>
        <v>6.8548387096774742E-3</v>
      </c>
      <c r="N114" s="38">
        <v>1327</v>
      </c>
      <c r="O114" s="38">
        <v>1120</v>
      </c>
      <c r="P114" s="38">
        <v>16</v>
      </c>
      <c r="Q114" s="38">
        <v>11</v>
      </c>
      <c r="R114" s="38">
        <v>6</v>
      </c>
      <c r="S114" s="38"/>
      <c r="T114" s="38">
        <v>0</v>
      </c>
      <c r="U114" s="38">
        <v>0</v>
      </c>
      <c r="V114" s="38"/>
      <c r="W114" s="38">
        <v>0</v>
      </c>
      <c r="X114" s="38">
        <v>0</v>
      </c>
      <c r="Y114" s="38"/>
      <c r="Z114" s="38">
        <v>0</v>
      </c>
      <c r="AA114" s="38"/>
      <c r="AB114" s="38"/>
      <c r="AJ114" s="38"/>
      <c r="AU114" s="38"/>
      <c r="BA114" t="str">
        <f t="shared" si="44"/>
        <v>Pomfret</v>
      </c>
      <c r="BB114" t="s">
        <v>2090</v>
      </c>
      <c r="BC114" s="6">
        <v>2</v>
      </c>
      <c r="BE114" s="60">
        <v>9</v>
      </c>
      <c r="BF114" s="62">
        <v>15</v>
      </c>
      <c r="BG114" s="62">
        <v>45</v>
      </c>
      <c r="BH114" s="66">
        <v>61030</v>
      </c>
      <c r="BI114" s="66">
        <v>61030</v>
      </c>
      <c r="BJ114" s="66">
        <f t="shared" si="45"/>
        <v>9015</v>
      </c>
      <c r="BK114" s="66">
        <v>9150</v>
      </c>
      <c r="BL114" t="s">
        <v>1447</v>
      </c>
      <c r="BM114" s="69">
        <f t="shared" si="46"/>
        <v>961030</v>
      </c>
      <c r="BN114" s="69">
        <f t="shared" si="47"/>
        <v>961030</v>
      </c>
      <c r="BW114" s="2"/>
      <c r="CD114" s="38"/>
      <c r="CE114" s="38"/>
      <c r="CF114" s="38"/>
      <c r="CG114" s="38"/>
      <c r="CH114" s="38"/>
    </row>
    <row r="115" spans="1:86" ht="14" hidden="1" customHeight="1" outlineLevel="1" x14ac:dyDescent="0.2">
      <c r="A115" t="s">
        <v>1274</v>
      </c>
      <c r="B115" s="6" t="s">
        <v>1459</v>
      </c>
      <c r="C115" s="1">
        <f t="shared" si="36"/>
        <v>5984</v>
      </c>
      <c r="D115" s="3">
        <f>IF(N115&gt;0, RANK(N115,(N115:P115,Q115:AE115)),0)</f>
        <v>1</v>
      </c>
      <c r="E115" s="3">
        <f>IF(O115&gt;0,RANK(O115,(N115:P115,Q115:AE115)),0)</f>
        <v>2</v>
      </c>
      <c r="F115" s="3">
        <f t="shared" si="37"/>
        <v>4</v>
      </c>
      <c r="G115" s="1">
        <f t="shared" si="38"/>
        <v>374</v>
      </c>
      <c r="H115" s="2">
        <f t="shared" si="39"/>
        <v>6.25E-2</v>
      </c>
      <c r="I115" s="4"/>
      <c r="J115" s="2">
        <f t="shared" si="40"/>
        <v>0.52256016042780751</v>
      </c>
      <c r="K115" s="2">
        <f t="shared" si="41"/>
        <v>0.46006016042780751</v>
      </c>
      <c r="L115" s="2">
        <f t="shared" si="42"/>
        <v>5.681818181818182E-3</v>
      </c>
      <c r="M115" s="2">
        <f t="shared" si="43"/>
        <v>1.1697860962566803E-2</v>
      </c>
      <c r="N115" s="38">
        <v>3127</v>
      </c>
      <c r="O115" s="38">
        <v>2753</v>
      </c>
      <c r="P115" s="38">
        <v>34</v>
      </c>
      <c r="Q115" s="38">
        <v>25</v>
      </c>
      <c r="R115" s="38">
        <v>45</v>
      </c>
      <c r="S115" s="38"/>
      <c r="T115" s="38">
        <v>0</v>
      </c>
      <c r="U115" s="38">
        <v>0</v>
      </c>
      <c r="V115" s="38"/>
      <c r="W115" s="38">
        <v>0</v>
      </c>
      <c r="X115" s="38">
        <v>0</v>
      </c>
      <c r="Y115" s="38"/>
      <c r="Z115" s="38">
        <v>0</v>
      </c>
      <c r="AA115" s="38"/>
      <c r="AB115" s="38"/>
      <c r="AJ115" s="38"/>
      <c r="AU115" s="38"/>
      <c r="BA115" t="str">
        <f t="shared" si="44"/>
        <v>Portland</v>
      </c>
      <c r="BB115" t="s">
        <v>493</v>
      </c>
      <c r="BC115" s="6">
        <v>1</v>
      </c>
      <c r="BE115" s="60">
        <v>9</v>
      </c>
      <c r="BF115" s="62">
        <v>7</v>
      </c>
      <c r="BG115" s="62">
        <v>70</v>
      </c>
      <c r="BH115" s="66">
        <v>61800</v>
      </c>
      <c r="BI115" s="66">
        <v>61800</v>
      </c>
      <c r="BJ115" s="66">
        <f t="shared" si="45"/>
        <v>9007</v>
      </c>
      <c r="BK115" s="66">
        <v>9130</v>
      </c>
      <c r="BL115" t="s">
        <v>1447</v>
      </c>
      <c r="BM115" s="69">
        <f t="shared" si="46"/>
        <v>961800</v>
      </c>
      <c r="BN115" s="69">
        <f t="shared" si="47"/>
        <v>961800</v>
      </c>
      <c r="BW115" s="2"/>
      <c r="CD115" s="38"/>
      <c r="CE115" s="38"/>
      <c r="CF115" s="38"/>
      <c r="CG115" s="38"/>
      <c r="CH115" s="38"/>
    </row>
    <row r="116" spans="1:86" ht="14" hidden="1" customHeight="1" outlineLevel="1" x14ac:dyDescent="0.2">
      <c r="A116" t="s">
        <v>2544</v>
      </c>
      <c r="B116" s="6" t="s">
        <v>1459</v>
      </c>
      <c r="C116" s="1">
        <f t="shared" si="36"/>
        <v>2818</v>
      </c>
      <c r="D116" s="3">
        <f>IF(N116&gt;0, RANK(N116,(N116:P116,Q116:AE116)),0)</f>
        <v>2</v>
      </c>
      <c r="E116" s="3">
        <f>IF(O116&gt;0,RANK(O116,(N116:P116,Q116:AE116)),0)</f>
        <v>1</v>
      </c>
      <c r="F116" s="3">
        <f t="shared" si="37"/>
        <v>3</v>
      </c>
      <c r="G116" s="1">
        <f t="shared" si="38"/>
        <v>375</v>
      </c>
      <c r="H116" s="2">
        <f t="shared" si="39"/>
        <v>0.13307310149041873</v>
      </c>
      <c r="I116" s="4"/>
      <c r="J116" s="2">
        <f t="shared" si="40"/>
        <v>0.42370475514549327</v>
      </c>
      <c r="K116" s="2">
        <f t="shared" si="41"/>
        <v>0.55677785663591195</v>
      </c>
      <c r="L116" s="2">
        <f t="shared" si="42"/>
        <v>8.516678495386799E-3</v>
      </c>
      <c r="M116" s="2">
        <f t="shared" si="43"/>
        <v>1.1000709723207923E-2</v>
      </c>
      <c r="N116" s="38">
        <v>1194</v>
      </c>
      <c r="O116" s="38">
        <v>1569</v>
      </c>
      <c r="P116" s="38">
        <v>24</v>
      </c>
      <c r="Q116" s="38">
        <v>7</v>
      </c>
      <c r="R116" s="38">
        <v>21</v>
      </c>
      <c r="S116" s="38"/>
      <c r="T116" s="38">
        <v>1</v>
      </c>
      <c r="U116" s="38">
        <v>0</v>
      </c>
      <c r="V116" s="38"/>
      <c r="W116" s="38">
        <v>0</v>
      </c>
      <c r="X116" s="38">
        <v>2</v>
      </c>
      <c r="Y116" s="38"/>
      <c r="Z116" s="38">
        <v>0</v>
      </c>
      <c r="AA116" s="38"/>
      <c r="AB116" s="38"/>
      <c r="AJ116" s="38"/>
      <c r="AU116" s="38"/>
      <c r="BA116" t="str">
        <f t="shared" si="44"/>
        <v>Preston</v>
      </c>
      <c r="BB116" t="s">
        <v>127</v>
      </c>
      <c r="BC116" s="6">
        <v>2</v>
      </c>
      <c r="BE116" s="60">
        <v>9</v>
      </c>
      <c r="BF116" s="62">
        <v>11</v>
      </c>
      <c r="BG116" s="62">
        <v>80</v>
      </c>
      <c r="BH116" s="66">
        <v>62150</v>
      </c>
      <c r="BI116" s="66">
        <v>62150</v>
      </c>
      <c r="BJ116" s="66">
        <f t="shared" si="45"/>
        <v>9011</v>
      </c>
      <c r="BK116" s="66">
        <v>9180</v>
      </c>
      <c r="BL116" t="s">
        <v>1447</v>
      </c>
      <c r="BM116" s="69">
        <f t="shared" si="46"/>
        <v>962150</v>
      </c>
      <c r="BN116" s="69">
        <f t="shared" si="47"/>
        <v>962150</v>
      </c>
      <c r="BW116" s="2"/>
      <c r="CD116" s="38"/>
      <c r="CE116" s="38"/>
      <c r="CF116" s="38"/>
      <c r="CG116" s="38"/>
      <c r="CH116" s="38"/>
    </row>
    <row r="117" spans="1:86" ht="14" hidden="1" customHeight="1" outlineLevel="1" x14ac:dyDescent="0.2">
      <c r="A117" t="s">
        <v>2315</v>
      </c>
      <c r="B117" s="6" t="s">
        <v>1459</v>
      </c>
      <c r="C117" s="1">
        <f t="shared" si="36"/>
        <v>6048</v>
      </c>
      <c r="D117" s="3">
        <f>IF(N117&gt;0, RANK(N117,(N117:P117,Q117:AE117)),0)</f>
        <v>2</v>
      </c>
      <c r="E117" s="3">
        <f>IF(O117&gt;0,RANK(O117,(N117:P117,Q117:AE117)),0)</f>
        <v>1</v>
      </c>
      <c r="F117" s="3">
        <f t="shared" si="37"/>
        <v>4</v>
      </c>
      <c r="G117" s="1">
        <f t="shared" si="38"/>
        <v>1846</v>
      </c>
      <c r="H117" s="2">
        <f t="shared" si="39"/>
        <v>0.30522486772486773</v>
      </c>
      <c r="I117" s="4"/>
      <c r="J117" s="2">
        <f t="shared" si="40"/>
        <v>0.34209656084656087</v>
      </c>
      <c r="K117" s="2">
        <f t="shared" si="41"/>
        <v>0.6473214285714286</v>
      </c>
      <c r="L117" s="2">
        <f t="shared" si="42"/>
        <v>3.472222222222222E-3</v>
      </c>
      <c r="M117" s="2">
        <f t="shared" si="43"/>
        <v>7.1097883597882484E-3</v>
      </c>
      <c r="N117" s="38">
        <v>2069</v>
      </c>
      <c r="O117" s="38">
        <v>3915</v>
      </c>
      <c r="P117" s="38">
        <v>21</v>
      </c>
      <c r="Q117" s="38">
        <v>17</v>
      </c>
      <c r="R117" s="38">
        <v>24</v>
      </c>
      <c r="S117" s="38"/>
      <c r="T117" s="38">
        <v>0</v>
      </c>
      <c r="U117" s="38">
        <v>1</v>
      </c>
      <c r="V117" s="38"/>
      <c r="W117" s="38">
        <v>0</v>
      </c>
      <c r="X117" s="38">
        <v>1</v>
      </c>
      <c r="Y117" s="38"/>
      <c r="Z117" s="38">
        <v>0</v>
      </c>
      <c r="AA117" s="38"/>
      <c r="AB117" s="38"/>
      <c r="AJ117" s="38"/>
      <c r="AU117" s="38"/>
      <c r="BA117" t="str">
        <f t="shared" si="44"/>
        <v>Prospect</v>
      </c>
      <c r="BB117" t="s">
        <v>2743</v>
      </c>
      <c r="BC117" s="6">
        <v>3</v>
      </c>
      <c r="BE117" s="60">
        <v>9</v>
      </c>
      <c r="BF117" s="62">
        <v>9</v>
      </c>
      <c r="BG117" s="62">
        <v>100</v>
      </c>
      <c r="BH117" s="66">
        <v>62290</v>
      </c>
      <c r="BI117" s="66">
        <v>62290</v>
      </c>
      <c r="BJ117" s="66">
        <f t="shared" si="45"/>
        <v>9009</v>
      </c>
      <c r="BK117" s="66">
        <v>9140</v>
      </c>
      <c r="BL117" t="s">
        <v>1447</v>
      </c>
      <c r="BM117" s="69">
        <f t="shared" si="46"/>
        <v>962290</v>
      </c>
      <c r="BN117" s="69">
        <f t="shared" si="47"/>
        <v>962290</v>
      </c>
      <c r="BW117" s="2"/>
      <c r="CD117" s="38"/>
      <c r="CE117" s="38"/>
      <c r="CF117" s="38"/>
      <c r="CG117" s="38"/>
      <c r="CH117" s="38"/>
    </row>
    <row r="118" spans="1:86" ht="14" hidden="1" customHeight="1" outlineLevel="1" x14ac:dyDescent="0.2">
      <c r="A118" t="s">
        <v>935</v>
      </c>
      <c r="B118" s="6" t="s">
        <v>1459</v>
      </c>
      <c r="C118" s="1">
        <f t="shared" si="36"/>
        <v>4400</v>
      </c>
      <c r="D118" s="3">
        <f>IF(N118&gt;0, RANK(N118,(N118:P118,Q118:AE118)),0)</f>
        <v>2</v>
      </c>
      <c r="E118" s="3">
        <f>IF(O118&gt;0,RANK(O118,(N118:P118,Q118:AE118)),0)</f>
        <v>1</v>
      </c>
      <c r="F118" s="3">
        <f t="shared" si="37"/>
        <v>3</v>
      </c>
      <c r="G118" s="1">
        <f t="shared" si="38"/>
        <v>384</v>
      </c>
      <c r="H118" s="2">
        <f t="shared" si="39"/>
        <v>8.727272727272728E-2</v>
      </c>
      <c r="I118" s="4"/>
      <c r="J118" s="2">
        <f t="shared" si="40"/>
        <v>0.44886363636363635</v>
      </c>
      <c r="K118" s="2">
        <f t="shared" si="41"/>
        <v>0.53613636363636363</v>
      </c>
      <c r="L118" s="2">
        <f t="shared" si="42"/>
        <v>6.3636363636363638E-3</v>
      </c>
      <c r="M118" s="2">
        <f t="shared" si="43"/>
        <v>8.6363636363636503E-3</v>
      </c>
      <c r="N118" s="38">
        <v>1975</v>
      </c>
      <c r="O118" s="38">
        <v>2359</v>
      </c>
      <c r="P118" s="38">
        <v>28</v>
      </c>
      <c r="Q118" s="38">
        <v>18</v>
      </c>
      <c r="R118" s="38">
        <v>20</v>
      </c>
      <c r="S118" s="38"/>
      <c r="T118" s="38">
        <v>0</v>
      </c>
      <c r="U118" s="38">
        <v>0</v>
      </c>
      <c r="V118" s="38"/>
      <c r="W118" s="38">
        <v>0</v>
      </c>
      <c r="X118" s="38">
        <v>0</v>
      </c>
      <c r="Y118" s="38"/>
      <c r="Z118" s="38">
        <v>0</v>
      </c>
      <c r="AA118" s="38"/>
      <c r="AB118" s="38"/>
      <c r="AJ118" s="38"/>
      <c r="AU118" s="38"/>
      <c r="BA118" t="str">
        <f t="shared" si="44"/>
        <v>Putnam</v>
      </c>
      <c r="BB118" t="s">
        <v>2090</v>
      </c>
      <c r="BC118" s="6">
        <v>2</v>
      </c>
      <c r="BE118" s="60">
        <v>9</v>
      </c>
      <c r="BF118" s="62">
        <v>15</v>
      </c>
      <c r="BG118" s="62">
        <v>50</v>
      </c>
      <c r="BH118" s="66">
        <v>62710</v>
      </c>
      <c r="BI118" s="66">
        <v>62710</v>
      </c>
      <c r="BJ118" s="66">
        <f t="shared" si="45"/>
        <v>9015</v>
      </c>
      <c r="BK118" s="66">
        <v>9150</v>
      </c>
      <c r="BL118" t="s">
        <v>1447</v>
      </c>
      <c r="BM118" s="69">
        <f t="shared" si="46"/>
        <v>962710</v>
      </c>
      <c r="BN118" s="69">
        <f t="shared" si="47"/>
        <v>962710</v>
      </c>
      <c r="BW118" s="2"/>
      <c r="CD118" s="38"/>
      <c r="CE118" s="38"/>
      <c r="CF118" s="38"/>
      <c r="CG118" s="38"/>
      <c r="CH118" s="38"/>
    </row>
    <row r="119" spans="1:86" ht="14" hidden="1" customHeight="1" outlineLevel="1" x14ac:dyDescent="0.2">
      <c r="A119" t="s">
        <v>1516</v>
      </c>
      <c r="B119" s="6" t="s">
        <v>1459</v>
      </c>
      <c r="C119" s="1">
        <f t="shared" si="36"/>
        <v>5685</v>
      </c>
      <c r="D119" s="3">
        <f>IF(N119&gt;0, RANK(N119,(N119:P119,Q119:AE119)),0)</f>
        <v>1</v>
      </c>
      <c r="E119" s="3">
        <f>IF(O119&gt;0,RANK(O119,(N119:P119,Q119:AE119)),0)</f>
        <v>2</v>
      </c>
      <c r="F119" s="3">
        <f t="shared" si="37"/>
        <v>5</v>
      </c>
      <c r="G119" s="1">
        <f t="shared" si="38"/>
        <v>1671</v>
      </c>
      <c r="H119" s="2">
        <f t="shared" si="39"/>
        <v>0.29393139841688654</v>
      </c>
      <c r="I119" s="4"/>
      <c r="J119" s="2">
        <f t="shared" si="40"/>
        <v>0.63658751099384348</v>
      </c>
      <c r="K119" s="2">
        <f t="shared" si="41"/>
        <v>0.34265611257695688</v>
      </c>
      <c r="L119" s="2">
        <f t="shared" si="42"/>
        <v>5.2770448548812663E-3</v>
      </c>
      <c r="M119" s="2">
        <f t="shared" si="43"/>
        <v>1.5479331574318375E-2</v>
      </c>
      <c r="N119" s="38">
        <v>3619</v>
      </c>
      <c r="O119" s="38">
        <v>1948</v>
      </c>
      <c r="P119" s="38">
        <v>30</v>
      </c>
      <c r="Q119" s="38">
        <v>41</v>
      </c>
      <c r="R119" s="38">
        <v>46</v>
      </c>
      <c r="S119" s="38"/>
      <c r="T119" s="38">
        <v>0</v>
      </c>
      <c r="U119" s="38">
        <v>1</v>
      </c>
      <c r="V119" s="38"/>
      <c r="W119" s="38">
        <v>0</v>
      </c>
      <c r="X119" s="38">
        <v>0</v>
      </c>
      <c r="Y119" s="38"/>
      <c r="Z119" s="38">
        <v>0</v>
      </c>
      <c r="AA119" s="38"/>
      <c r="AB119" s="38"/>
      <c r="AJ119" s="38"/>
      <c r="AU119" s="38"/>
      <c r="BA119" t="str">
        <f t="shared" si="44"/>
        <v>Redding</v>
      </c>
      <c r="BB119" t="s">
        <v>276</v>
      </c>
      <c r="BC119" s="6">
        <v>4</v>
      </c>
      <c r="BE119" s="60">
        <v>9</v>
      </c>
      <c r="BF119" s="62">
        <v>1</v>
      </c>
      <c r="BG119" s="62">
        <v>70</v>
      </c>
      <c r="BH119" s="66">
        <v>63480</v>
      </c>
      <c r="BI119" s="66">
        <v>63480</v>
      </c>
      <c r="BJ119" s="66">
        <f t="shared" si="45"/>
        <v>9001</v>
      </c>
      <c r="BK119" s="66">
        <v>9190</v>
      </c>
      <c r="BL119" t="s">
        <v>1447</v>
      </c>
      <c r="BM119" s="69">
        <f t="shared" si="46"/>
        <v>963480</v>
      </c>
      <c r="BN119" s="69">
        <f t="shared" si="47"/>
        <v>963480</v>
      </c>
      <c r="BW119" s="2"/>
      <c r="CD119" s="38"/>
      <c r="CE119" s="38"/>
      <c r="CF119" s="38"/>
      <c r="CG119" s="38"/>
      <c r="CH119" s="38"/>
    </row>
    <row r="120" spans="1:86" ht="14" hidden="1" customHeight="1" outlineLevel="1" x14ac:dyDescent="0.2">
      <c r="A120" t="s">
        <v>1659</v>
      </c>
      <c r="B120" s="6" t="s">
        <v>1459</v>
      </c>
      <c r="C120" s="1">
        <f t="shared" si="36"/>
        <v>15476</v>
      </c>
      <c r="D120" s="3">
        <f>IF(N120&gt;0, RANK(N120,(N120:P120,Q120:AE120)),0)</f>
        <v>1</v>
      </c>
      <c r="E120" s="3">
        <f>IF(O120&gt;0,RANK(O120,(N120:P120,Q120:AE120)),0)</f>
        <v>2</v>
      </c>
      <c r="F120" s="3">
        <f t="shared" si="37"/>
        <v>4</v>
      </c>
      <c r="G120" s="1">
        <f t="shared" si="38"/>
        <v>4184</v>
      </c>
      <c r="H120" s="2">
        <f t="shared" si="39"/>
        <v>0.27035409666580512</v>
      </c>
      <c r="I120" s="4"/>
      <c r="J120" s="2">
        <f t="shared" si="40"/>
        <v>0.62703540966658056</v>
      </c>
      <c r="K120" s="2">
        <f t="shared" si="41"/>
        <v>0.35668131300077538</v>
      </c>
      <c r="L120" s="2">
        <f t="shared" si="42"/>
        <v>5.3631429309899201E-3</v>
      </c>
      <c r="M120" s="2">
        <f t="shared" si="43"/>
        <v>1.0920134401654144E-2</v>
      </c>
      <c r="N120" s="38">
        <v>9704</v>
      </c>
      <c r="O120" s="38">
        <v>5520</v>
      </c>
      <c r="P120" s="38">
        <v>83</v>
      </c>
      <c r="Q120" s="38">
        <v>68</v>
      </c>
      <c r="R120" s="38">
        <v>99</v>
      </c>
      <c r="S120" s="38"/>
      <c r="T120" s="38">
        <v>1</v>
      </c>
      <c r="U120" s="38">
        <v>0</v>
      </c>
      <c r="V120" s="38"/>
      <c r="W120" s="38">
        <v>0</v>
      </c>
      <c r="X120" s="38">
        <v>1</v>
      </c>
      <c r="Y120" s="38"/>
      <c r="Z120" s="38">
        <v>0</v>
      </c>
      <c r="AA120" s="38"/>
      <c r="AB120" s="38"/>
      <c r="AJ120" s="38"/>
      <c r="AU120" s="38"/>
      <c r="BA120" t="str">
        <f t="shared" si="44"/>
        <v>Ridgefield</v>
      </c>
      <c r="BB120" t="s">
        <v>276</v>
      </c>
      <c r="BC120" s="6">
        <v>4</v>
      </c>
      <c r="BE120" s="60">
        <v>9</v>
      </c>
      <c r="BF120" s="62">
        <v>1</v>
      </c>
      <c r="BG120" s="62">
        <v>75</v>
      </c>
      <c r="BH120" s="66">
        <v>63970</v>
      </c>
      <c r="BI120" s="66">
        <v>63970</v>
      </c>
      <c r="BJ120" s="66">
        <f t="shared" si="45"/>
        <v>9001</v>
      </c>
      <c r="BK120" s="66">
        <v>9190</v>
      </c>
      <c r="BL120" t="s">
        <v>1447</v>
      </c>
      <c r="BM120" s="69">
        <f t="shared" si="46"/>
        <v>963970</v>
      </c>
      <c r="BN120" s="69">
        <f t="shared" si="47"/>
        <v>963970</v>
      </c>
      <c r="BW120" s="2"/>
      <c r="CD120" s="38"/>
      <c r="CE120" s="38"/>
      <c r="CF120" s="38"/>
      <c r="CG120" s="38"/>
      <c r="CH120" s="38"/>
    </row>
    <row r="121" spans="1:86" ht="14" hidden="1" customHeight="1" outlineLevel="1" x14ac:dyDescent="0.2">
      <c r="A121" t="s">
        <v>1738</v>
      </c>
      <c r="B121" s="6" t="s">
        <v>1459</v>
      </c>
      <c r="C121" s="1">
        <f t="shared" si="36"/>
        <v>10409</v>
      </c>
      <c r="D121" s="3">
        <f>IF(N121&gt;0, RANK(N121,(N121:P121,Q121:AE121)),0)</f>
        <v>1</v>
      </c>
      <c r="E121" s="3">
        <f>IF(O121&gt;0,RANK(O121,(N121:P121,Q121:AE121)),0)</f>
        <v>2</v>
      </c>
      <c r="F121" s="3">
        <f t="shared" si="37"/>
        <v>4</v>
      </c>
      <c r="G121" s="1">
        <f t="shared" si="38"/>
        <v>704</v>
      </c>
      <c r="H121" s="2">
        <f t="shared" si="39"/>
        <v>6.7633778460947258E-2</v>
      </c>
      <c r="I121" s="4"/>
      <c r="J121" s="2">
        <f t="shared" si="40"/>
        <v>0.52560284369295807</v>
      </c>
      <c r="K121" s="2">
        <f t="shared" si="41"/>
        <v>0.45796906523201075</v>
      </c>
      <c r="L121" s="2">
        <f t="shared" si="42"/>
        <v>3.4585454894802575E-3</v>
      </c>
      <c r="M121" s="2">
        <f t="shared" si="43"/>
        <v>1.2969545585550924E-2</v>
      </c>
      <c r="N121" s="38">
        <v>5471</v>
      </c>
      <c r="O121" s="38">
        <v>4767</v>
      </c>
      <c r="P121" s="38">
        <v>36</v>
      </c>
      <c r="Q121" s="38">
        <v>33</v>
      </c>
      <c r="R121" s="38">
        <v>102</v>
      </c>
      <c r="S121" s="38"/>
      <c r="T121" s="38">
        <v>0</v>
      </c>
      <c r="U121" s="38">
        <v>0</v>
      </c>
      <c r="V121" s="38"/>
      <c r="W121" s="38">
        <v>0</v>
      </c>
      <c r="X121" s="38">
        <v>0</v>
      </c>
      <c r="Y121" s="38"/>
      <c r="Z121" s="38">
        <v>0</v>
      </c>
      <c r="AA121" s="38"/>
      <c r="AB121" s="38"/>
      <c r="AJ121" s="38"/>
      <c r="AU121" s="38"/>
      <c r="BA121" t="str">
        <f t="shared" si="44"/>
        <v>Rocky Hill</v>
      </c>
      <c r="BB121" t="s">
        <v>1704</v>
      </c>
      <c r="BC121" s="6">
        <v>1</v>
      </c>
      <c r="BE121" s="60">
        <v>9</v>
      </c>
      <c r="BF121" s="62">
        <v>3</v>
      </c>
      <c r="BG121" s="62">
        <v>105</v>
      </c>
      <c r="BH121" s="66">
        <v>65370</v>
      </c>
      <c r="BI121" s="66">
        <v>65370</v>
      </c>
      <c r="BJ121" s="66">
        <f t="shared" si="45"/>
        <v>9003</v>
      </c>
      <c r="BK121" s="66">
        <v>9110</v>
      </c>
      <c r="BL121" t="s">
        <v>1447</v>
      </c>
      <c r="BM121" s="69">
        <f t="shared" si="46"/>
        <v>965370</v>
      </c>
      <c r="BN121" s="69">
        <f t="shared" si="47"/>
        <v>965370</v>
      </c>
      <c r="BW121" s="2"/>
      <c r="CD121" s="38"/>
      <c r="CE121" s="38"/>
      <c r="CF121" s="38"/>
      <c r="CG121" s="38"/>
      <c r="CH121" s="38"/>
    </row>
    <row r="122" spans="1:86" ht="14" hidden="1" customHeight="1" outlineLevel="1" x14ac:dyDescent="0.2">
      <c r="A122" t="s">
        <v>2666</v>
      </c>
      <c r="B122" s="6" t="s">
        <v>1459</v>
      </c>
      <c r="C122" s="1">
        <f t="shared" si="36"/>
        <v>1524</v>
      </c>
      <c r="D122" s="3">
        <f>IF(N122&gt;0, RANK(N122,(N122:P122,Q122:AE122)),0)</f>
        <v>1</v>
      </c>
      <c r="E122" s="3">
        <f>IF(O122&gt;0,RANK(O122,(N122:P122,Q122:AE122)),0)</f>
        <v>2</v>
      </c>
      <c r="F122" s="3">
        <f t="shared" si="37"/>
        <v>4</v>
      </c>
      <c r="G122" s="1">
        <f t="shared" si="38"/>
        <v>214</v>
      </c>
      <c r="H122" s="2">
        <f t="shared" si="39"/>
        <v>0.14041994750656167</v>
      </c>
      <c r="I122" s="4"/>
      <c r="J122" s="2">
        <f t="shared" si="40"/>
        <v>0.56233595800524938</v>
      </c>
      <c r="K122" s="2">
        <f t="shared" si="41"/>
        <v>0.42191601049868765</v>
      </c>
      <c r="L122" s="2">
        <f t="shared" si="42"/>
        <v>5.905511811023622E-3</v>
      </c>
      <c r="M122" s="2">
        <f t="shared" si="43"/>
        <v>9.8425196850393422E-3</v>
      </c>
      <c r="N122" s="38">
        <v>857</v>
      </c>
      <c r="O122" s="38">
        <v>643</v>
      </c>
      <c r="P122" s="38">
        <v>9</v>
      </c>
      <c r="Q122" s="38">
        <v>10</v>
      </c>
      <c r="R122" s="38">
        <v>5</v>
      </c>
      <c r="S122" s="38"/>
      <c r="T122" s="38">
        <v>0</v>
      </c>
      <c r="U122" s="38">
        <v>0</v>
      </c>
      <c r="V122" s="38"/>
      <c r="W122" s="38">
        <v>0</v>
      </c>
      <c r="X122" s="38">
        <v>0</v>
      </c>
      <c r="Y122" s="38"/>
      <c r="Z122" s="38">
        <v>0</v>
      </c>
      <c r="AA122" s="38"/>
      <c r="AB122" s="38"/>
      <c r="AJ122" s="38"/>
      <c r="AU122" s="38"/>
      <c r="BA122" t="str">
        <f t="shared" si="44"/>
        <v>Roxbury</v>
      </c>
      <c r="BB122" t="s">
        <v>1252</v>
      </c>
      <c r="BC122" s="6">
        <v>5</v>
      </c>
      <c r="BE122" s="60">
        <v>9</v>
      </c>
      <c r="BF122" s="62">
        <v>5</v>
      </c>
      <c r="BG122" s="62">
        <v>85</v>
      </c>
      <c r="BH122" s="66">
        <v>65930</v>
      </c>
      <c r="BI122" s="66">
        <v>65930</v>
      </c>
      <c r="BJ122" s="66">
        <f t="shared" si="45"/>
        <v>9005</v>
      </c>
      <c r="BK122" s="66">
        <v>9160</v>
      </c>
      <c r="BL122" t="s">
        <v>1447</v>
      </c>
      <c r="BM122" s="69">
        <f t="shared" si="46"/>
        <v>965930</v>
      </c>
      <c r="BN122" s="69">
        <f t="shared" si="47"/>
        <v>965930</v>
      </c>
      <c r="BW122" s="2"/>
      <c r="CD122" s="38"/>
      <c r="CE122" s="38"/>
      <c r="CF122" s="38"/>
      <c r="CG122" s="38"/>
      <c r="CH122" s="38"/>
    </row>
    <row r="123" spans="1:86" ht="14" hidden="1" customHeight="1" outlineLevel="1" x14ac:dyDescent="0.2">
      <c r="A123" t="s">
        <v>2823</v>
      </c>
      <c r="B123" s="6" t="s">
        <v>1459</v>
      </c>
      <c r="C123" s="1">
        <f t="shared" si="36"/>
        <v>2660</v>
      </c>
      <c r="D123" s="3">
        <f>IF(N123&gt;0, RANK(N123,(N123:P123,Q123:AE123)),0)</f>
        <v>2</v>
      </c>
      <c r="E123" s="3">
        <f>IF(O123&gt;0,RANK(O123,(N123:P123,Q123:AE123)),0)</f>
        <v>1</v>
      </c>
      <c r="F123" s="3">
        <f t="shared" si="37"/>
        <v>5</v>
      </c>
      <c r="G123" s="1">
        <f t="shared" si="38"/>
        <v>82</v>
      </c>
      <c r="H123" s="2">
        <f t="shared" si="39"/>
        <v>3.0827067669172932E-2</v>
      </c>
      <c r="I123" s="4"/>
      <c r="J123" s="2">
        <f t="shared" si="40"/>
        <v>0.47481203007518796</v>
      </c>
      <c r="K123" s="2">
        <f t="shared" si="41"/>
        <v>0.50563909774436089</v>
      </c>
      <c r="L123" s="2">
        <f t="shared" si="42"/>
        <v>4.887218045112782E-3</v>
      </c>
      <c r="M123" s="2">
        <f t="shared" si="43"/>
        <v>1.4661654135338422E-2</v>
      </c>
      <c r="N123" s="38">
        <v>1263</v>
      </c>
      <c r="O123" s="38">
        <v>1345</v>
      </c>
      <c r="P123" s="38">
        <v>13</v>
      </c>
      <c r="Q123" s="38">
        <v>17</v>
      </c>
      <c r="R123" s="38">
        <v>22</v>
      </c>
      <c r="S123" s="38"/>
      <c r="T123" s="38">
        <v>0</v>
      </c>
      <c r="U123" s="38">
        <v>0</v>
      </c>
      <c r="V123" s="38"/>
      <c r="W123" s="38">
        <v>0</v>
      </c>
      <c r="X123" s="38">
        <v>0</v>
      </c>
      <c r="Y123" s="38"/>
      <c r="Z123" s="38">
        <v>0</v>
      </c>
      <c r="AA123" s="38"/>
      <c r="AB123" s="38"/>
      <c r="AJ123" s="38"/>
      <c r="AU123" s="38"/>
      <c r="BA123" t="str">
        <f t="shared" si="44"/>
        <v>Salem</v>
      </c>
      <c r="BB123" t="s">
        <v>127</v>
      </c>
      <c r="BC123" s="6">
        <v>2</v>
      </c>
      <c r="BE123" s="60">
        <v>9</v>
      </c>
      <c r="BF123" s="62">
        <v>11</v>
      </c>
      <c r="BG123" s="62">
        <v>85</v>
      </c>
      <c r="BH123" s="66">
        <v>66210</v>
      </c>
      <c r="BI123" s="66">
        <v>66210</v>
      </c>
      <c r="BJ123" s="66">
        <f t="shared" si="45"/>
        <v>9011</v>
      </c>
      <c r="BK123" s="66">
        <v>9180</v>
      </c>
      <c r="BL123" t="s">
        <v>1447</v>
      </c>
      <c r="BM123" s="69">
        <f t="shared" si="46"/>
        <v>966210</v>
      </c>
      <c r="BN123" s="69">
        <f t="shared" si="47"/>
        <v>966210</v>
      </c>
      <c r="BW123" s="2"/>
      <c r="CD123" s="38"/>
      <c r="CE123" s="38"/>
      <c r="CF123" s="38"/>
      <c r="CG123" s="38"/>
      <c r="CH123" s="38"/>
    </row>
    <row r="124" spans="1:86" ht="14" hidden="1" customHeight="1" outlineLevel="1" x14ac:dyDescent="0.2">
      <c r="A124" t="s">
        <v>2059</v>
      </c>
      <c r="B124" s="6" t="s">
        <v>1459</v>
      </c>
      <c r="C124" s="1">
        <f t="shared" si="36"/>
        <v>2537</v>
      </c>
      <c r="D124" s="3">
        <f>IF(N124&gt;0, RANK(N124,(N124:P124,Q124:AE124)),0)</f>
        <v>1</v>
      </c>
      <c r="E124" s="3">
        <f>IF(O124&gt;0,RANK(O124,(N124:P124,Q124:AE124)),0)</f>
        <v>2</v>
      </c>
      <c r="F124" s="3">
        <f t="shared" si="37"/>
        <v>4</v>
      </c>
      <c r="G124" s="1">
        <f t="shared" si="38"/>
        <v>1431</v>
      </c>
      <c r="H124" s="2">
        <f t="shared" si="39"/>
        <v>0.56405202995664172</v>
      </c>
      <c r="I124" s="4"/>
      <c r="J124" s="2">
        <f t="shared" si="40"/>
        <v>0.77217185652345288</v>
      </c>
      <c r="K124" s="2">
        <f t="shared" si="41"/>
        <v>0.20811982656681119</v>
      </c>
      <c r="L124" s="2">
        <f t="shared" si="42"/>
        <v>7.883326763894364E-3</v>
      </c>
      <c r="M124" s="2">
        <f t="shared" si="43"/>
        <v>1.1824990145841565E-2</v>
      </c>
      <c r="N124" s="38">
        <v>1959</v>
      </c>
      <c r="O124" s="38">
        <v>528</v>
      </c>
      <c r="P124" s="38">
        <v>20</v>
      </c>
      <c r="Q124" s="38">
        <v>5</v>
      </c>
      <c r="R124" s="38">
        <v>25</v>
      </c>
      <c r="S124" s="38"/>
      <c r="T124" s="38">
        <v>0</v>
      </c>
      <c r="U124" s="38">
        <v>0</v>
      </c>
      <c r="V124" s="38"/>
      <c r="W124" s="38">
        <v>0</v>
      </c>
      <c r="X124" s="38">
        <v>0</v>
      </c>
      <c r="Y124" s="38"/>
      <c r="Z124" s="38">
        <v>0</v>
      </c>
      <c r="AA124" s="38"/>
      <c r="AB124" s="38"/>
      <c r="AJ124" s="38"/>
      <c r="AU124" s="38"/>
      <c r="BA124" t="str">
        <f t="shared" si="44"/>
        <v>Salisbury</v>
      </c>
      <c r="BB124" t="s">
        <v>1252</v>
      </c>
      <c r="BC124" s="6">
        <v>5</v>
      </c>
      <c r="BE124" s="60">
        <v>9</v>
      </c>
      <c r="BF124" s="62">
        <v>5</v>
      </c>
      <c r="BG124" s="62">
        <v>90</v>
      </c>
      <c r="BH124" s="66">
        <v>66420</v>
      </c>
      <c r="BI124" s="66">
        <v>66420</v>
      </c>
      <c r="BJ124" s="66">
        <f t="shared" si="45"/>
        <v>9005</v>
      </c>
      <c r="BK124" s="66">
        <v>9160</v>
      </c>
      <c r="BL124" t="s">
        <v>1447</v>
      </c>
      <c r="BM124" s="69">
        <f t="shared" si="46"/>
        <v>966420</v>
      </c>
      <c r="BN124" s="69">
        <f t="shared" si="47"/>
        <v>966420</v>
      </c>
      <c r="BW124" s="2"/>
      <c r="CD124" s="38"/>
      <c r="CE124" s="38"/>
      <c r="CF124" s="38"/>
      <c r="CG124" s="38"/>
      <c r="CH124" s="38"/>
    </row>
    <row r="125" spans="1:86" ht="14" hidden="1" customHeight="1" outlineLevel="1" x14ac:dyDescent="0.2">
      <c r="A125" t="s">
        <v>1519</v>
      </c>
      <c r="B125" s="6" t="s">
        <v>1459</v>
      </c>
      <c r="C125" s="1">
        <f t="shared" si="36"/>
        <v>955</v>
      </c>
      <c r="D125" s="3">
        <f>IF(N125&gt;0, RANK(N125,(N125:P125,Q125:AE125)),0)</f>
        <v>2</v>
      </c>
      <c r="E125" s="3">
        <f>IF(O125&gt;0,RANK(O125,(N125:P125,Q125:AE125)),0)</f>
        <v>1</v>
      </c>
      <c r="F125" s="3">
        <f t="shared" si="37"/>
        <v>5</v>
      </c>
      <c r="G125" s="1">
        <f t="shared" si="38"/>
        <v>176</v>
      </c>
      <c r="H125" s="2">
        <f t="shared" si="39"/>
        <v>0.18429319371727748</v>
      </c>
      <c r="I125" s="4"/>
      <c r="J125" s="2">
        <f t="shared" si="40"/>
        <v>0.4</v>
      </c>
      <c r="K125" s="2">
        <f t="shared" si="41"/>
        <v>0.5842931937172775</v>
      </c>
      <c r="L125" s="2">
        <f t="shared" si="42"/>
        <v>4.1884816753926706E-3</v>
      </c>
      <c r="M125" s="2">
        <f t="shared" si="43"/>
        <v>1.1518324607329804E-2</v>
      </c>
      <c r="N125" s="38">
        <v>382</v>
      </c>
      <c r="O125" s="38">
        <v>558</v>
      </c>
      <c r="P125" s="38">
        <v>4</v>
      </c>
      <c r="Q125" s="38">
        <v>5</v>
      </c>
      <c r="R125" s="38">
        <v>6</v>
      </c>
      <c r="S125" s="38"/>
      <c r="T125" s="38">
        <v>0</v>
      </c>
      <c r="U125" s="38">
        <v>0</v>
      </c>
      <c r="V125" s="38"/>
      <c r="W125" s="38">
        <v>0</v>
      </c>
      <c r="X125" s="38">
        <v>0</v>
      </c>
      <c r="Y125" s="38"/>
      <c r="Z125" s="38">
        <v>0</v>
      </c>
      <c r="AA125" s="38"/>
      <c r="AB125" s="38"/>
      <c r="AJ125" s="38"/>
      <c r="AU125" s="38"/>
      <c r="BA125" t="str">
        <f t="shared" si="44"/>
        <v>Scotland</v>
      </c>
      <c r="BB125" t="s">
        <v>2090</v>
      </c>
      <c r="BC125" s="6">
        <v>2</v>
      </c>
      <c r="BE125" s="60">
        <v>9</v>
      </c>
      <c r="BF125" s="62">
        <v>15</v>
      </c>
      <c r="BG125" s="62">
        <v>55</v>
      </c>
      <c r="BH125" s="66">
        <v>67400</v>
      </c>
      <c r="BI125" s="66">
        <v>67400</v>
      </c>
      <c r="BJ125" s="66">
        <f t="shared" si="45"/>
        <v>9015</v>
      </c>
      <c r="BK125" s="66">
        <v>9150</v>
      </c>
      <c r="BL125" t="s">
        <v>1447</v>
      </c>
      <c r="BM125" s="69">
        <f t="shared" si="46"/>
        <v>967400</v>
      </c>
      <c r="BN125" s="69">
        <f t="shared" si="47"/>
        <v>967400</v>
      </c>
      <c r="BW125" s="2"/>
      <c r="CD125" s="38"/>
      <c r="CE125" s="38"/>
      <c r="CF125" s="38"/>
      <c r="CG125" s="38"/>
      <c r="CH125" s="38"/>
    </row>
    <row r="126" spans="1:86" ht="14" hidden="1" customHeight="1" outlineLevel="1" x14ac:dyDescent="0.2">
      <c r="A126" t="s">
        <v>2445</v>
      </c>
      <c r="B126" s="6" t="s">
        <v>1459</v>
      </c>
      <c r="C126" s="1">
        <f t="shared" si="36"/>
        <v>9121</v>
      </c>
      <c r="D126" s="3">
        <f>IF(N126&gt;0, RANK(N126,(N126:P126,Q126:AE126)),0)</f>
        <v>2</v>
      </c>
      <c r="E126" s="3">
        <f>IF(O126&gt;0,RANK(O126,(N126:P126,Q126:AE126)),0)</f>
        <v>1</v>
      </c>
      <c r="F126" s="3">
        <f t="shared" si="37"/>
        <v>4</v>
      </c>
      <c r="G126" s="1">
        <f t="shared" si="38"/>
        <v>1616</v>
      </c>
      <c r="H126" s="2">
        <f t="shared" si="39"/>
        <v>0.17717355553119177</v>
      </c>
      <c r="I126" s="4"/>
      <c r="J126" s="2">
        <f t="shared" si="40"/>
        <v>0.40346453239776342</v>
      </c>
      <c r="K126" s="2">
        <f t="shared" si="41"/>
        <v>0.5806380879289551</v>
      </c>
      <c r="L126" s="2">
        <f t="shared" si="42"/>
        <v>5.5914921609472642E-3</v>
      </c>
      <c r="M126" s="2">
        <f t="shared" si="43"/>
        <v>1.0305887512334156E-2</v>
      </c>
      <c r="N126" s="38">
        <v>3680</v>
      </c>
      <c r="O126" s="38">
        <v>5296</v>
      </c>
      <c r="P126" s="38">
        <v>51</v>
      </c>
      <c r="Q126" s="38">
        <v>24</v>
      </c>
      <c r="R126" s="38">
        <v>69</v>
      </c>
      <c r="S126" s="38"/>
      <c r="T126" s="38">
        <v>0</v>
      </c>
      <c r="U126" s="38">
        <v>0</v>
      </c>
      <c r="V126" s="38"/>
      <c r="W126" s="38">
        <v>0</v>
      </c>
      <c r="X126" s="38">
        <v>0</v>
      </c>
      <c r="Y126" s="38"/>
      <c r="Z126" s="38">
        <v>1</v>
      </c>
      <c r="AA126" s="38"/>
      <c r="AB126" s="38"/>
      <c r="AJ126" s="38"/>
      <c r="AU126" s="38"/>
      <c r="BA126" t="str">
        <f t="shared" si="44"/>
        <v>Seymour</v>
      </c>
      <c r="BB126" t="s">
        <v>2743</v>
      </c>
      <c r="BC126" s="6">
        <v>3</v>
      </c>
      <c r="BE126" s="60">
        <v>9</v>
      </c>
      <c r="BF126" s="62">
        <v>9</v>
      </c>
      <c r="BG126" s="62">
        <v>105</v>
      </c>
      <c r="BH126" s="66">
        <v>67610</v>
      </c>
      <c r="BI126" s="66">
        <v>67610</v>
      </c>
      <c r="BJ126" s="66">
        <f t="shared" si="45"/>
        <v>9009</v>
      </c>
      <c r="BK126" s="66">
        <v>9140</v>
      </c>
      <c r="BL126" t="s">
        <v>1447</v>
      </c>
      <c r="BM126" s="69">
        <f t="shared" si="46"/>
        <v>967610</v>
      </c>
      <c r="BN126" s="69">
        <f t="shared" si="47"/>
        <v>967610</v>
      </c>
      <c r="BW126" s="2"/>
      <c r="CD126" s="38"/>
      <c r="CE126" s="38"/>
      <c r="CF126" s="38"/>
      <c r="CG126" s="38"/>
      <c r="CH126" s="38"/>
    </row>
    <row r="127" spans="1:86" ht="14" hidden="1" customHeight="1" outlineLevel="1" x14ac:dyDescent="0.2">
      <c r="A127" t="s">
        <v>1652</v>
      </c>
      <c r="B127" s="6" t="s">
        <v>1459</v>
      </c>
      <c r="C127" s="1">
        <f t="shared" si="36"/>
        <v>1576</v>
      </c>
      <c r="D127" s="3">
        <f>IF(N127&gt;0, RANK(N127,(N127:P127,Q127:AE127)),0)</f>
        <v>1</v>
      </c>
      <c r="E127" s="3">
        <f>IF(O127&gt;0,RANK(O127,(N127:P127,Q127:AE127)),0)</f>
        <v>2</v>
      </c>
      <c r="F127" s="3">
        <f t="shared" si="37"/>
        <v>5</v>
      </c>
      <c r="G127" s="1">
        <f t="shared" si="38"/>
        <v>580</v>
      </c>
      <c r="H127" s="2">
        <f t="shared" si="39"/>
        <v>0.36802030456852791</v>
      </c>
      <c r="I127" s="4"/>
      <c r="J127" s="2">
        <f t="shared" si="40"/>
        <v>0.67766497461928932</v>
      </c>
      <c r="K127" s="2">
        <f t="shared" si="41"/>
        <v>0.30964467005076141</v>
      </c>
      <c r="L127" s="2">
        <f t="shared" si="42"/>
        <v>3.1725888324873096E-3</v>
      </c>
      <c r="M127" s="2">
        <f t="shared" si="43"/>
        <v>9.5177664974619679E-3</v>
      </c>
      <c r="N127" s="38">
        <v>1068</v>
      </c>
      <c r="O127" s="38">
        <v>488</v>
      </c>
      <c r="P127" s="38">
        <v>5</v>
      </c>
      <c r="Q127" s="38">
        <v>7</v>
      </c>
      <c r="R127" s="38">
        <v>8</v>
      </c>
      <c r="S127" s="38"/>
      <c r="T127" s="38">
        <v>0</v>
      </c>
      <c r="U127" s="38">
        <v>0</v>
      </c>
      <c r="V127" s="38"/>
      <c r="W127" s="38">
        <v>0</v>
      </c>
      <c r="X127" s="38">
        <v>0</v>
      </c>
      <c r="Y127" s="38"/>
      <c r="Z127" s="38">
        <v>0</v>
      </c>
      <c r="AA127" s="38"/>
      <c r="AB127" s="38"/>
      <c r="AJ127" s="38"/>
      <c r="AU127" s="38"/>
      <c r="BA127" t="str">
        <f t="shared" si="44"/>
        <v>Sharon</v>
      </c>
      <c r="BB127" t="s">
        <v>1252</v>
      </c>
      <c r="BC127" s="6">
        <v>5</v>
      </c>
      <c r="BE127" s="60">
        <v>9</v>
      </c>
      <c r="BF127" s="62">
        <v>5</v>
      </c>
      <c r="BG127" s="62">
        <v>95</v>
      </c>
      <c r="BH127" s="66">
        <v>67960</v>
      </c>
      <c r="BI127" s="66">
        <v>67960</v>
      </c>
      <c r="BJ127" s="66">
        <f t="shared" si="45"/>
        <v>9005</v>
      </c>
      <c r="BK127" s="66">
        <v>9160</v>
      </c>
      <c r="BL127" t="s">
        <v>1447</v>
      </c>
      <c r="BM127" s="69">
        <f t="shared" si="46"/>
        <v>967960</v>
      </c>
      <c r="BN127" s="69">
        <f t="shared" si="47"/>
        <v>967960</v>
      </c>
      <c r="BW127" s="2"/>
      <c r="CD127" s="38"/>
      <c r="CE127" s="38"/>
      <c r="CF127" s="38"/>
      <c r="CG127" s="38"/>
      <c r="CH127" s="38"/>
    </row>
    <row r="128" spans="1:86" ht="14" hidden="1" customHeight="1" outlineLevel="1" x14ac:dyDescent="0.2">
      <c r="A128" t="s">
        <v>1125</v>
      </c>
      <c r="B128" s="6" t="s">
        <v>1459</v>
      </c>
      <c r="C128" s="1">
        <f t="shared" si="36"/>
        <v>23591</v>
      </c>
      <c r="D128" s="3">
        <f>IF(N128&gt;0, RANK(N128,(N128:P128,Q128:AE128)),0)</f>
        <v>2</v>
      </c>
      <c r="E128" s="3">
        <f>IF(O128&gt;0,RANK(O128,(N128:P128,Q128:AE128)),0)</f>
        <v>1</v>
      </c>
      <c r="F128" s="3">
        <f t="shared" si="37"/>
        <v>4</v>
      </c>
      <c r="G128" s="1">
        <f t="shared" si="38"/>
        <v>2703</v>
      </c>
      <c r="H128" s="2">
        <f t="shared" si="39"/>
        <v>0.11457759314993006</v>
      </c>
      <c r="I128" s="4"/>
      <c r="J128" s="2">
        <f t="shared" si="40"/>
        <v>0.43584417786443985</v>
      </c>
      <c r="K128" s="2">
        <f t="shared" si="41"/>
        <v>0.55042177101436984</v>
      </c>
      <c r="L128" s="2">
        <f t="shared" si="42"/>
        <v>4.0693484803526764E-3</v>
      </c>
      <c r="M128" s="2">
        <f t="shared" si="43"/>
        <v>9.6647026408376285E-3</v>
      </c>
      <c r="N128" s="38">
        <v>10282</v>
      </c>
      <c r="O128" s="38">
        <v>12985</v>
      </c>
      <c r="P128" s="38">
        <v>96</v>
      </c>
      <c r="Q128" s="38">
        <v>70</v>
      </c>
      <c r="R128" s="38">
        <v>155</v>
      </c>
      <c r="S128" s="38"/>
      <c r="T128" s="38">
        <v>0</v>
      </c>
      <c r="U128" s="38">
        <v>1</v>
      </c>
      <c r="V128" s="38"/>
      <c r="W128" s="38">
        <v>0</v>
      </c>
      <c r="X128" s="38">
        <v>2</v>
      </c>
      <c r="Y128" s="38"/>
      <c r="Z128" s="38">
        <v>0</v>
      </c>
      <c r="AA128" s="38"/>
      <c r="AB128" s="38"/>
      <c r="AJ128" s="38"/>
      <c r="AU128" s="38"/>
      <c r="BA128" t="str">
        <f t="shared" si="44"/>
        <v>Shelton</v>
      </c>
      <c r="BB128" t="s">
        <v>276</v>
      </c>
      <c r="BC128" s="6"/>
      <c r="BE128" s="60">
        <v>9</v>
      </c>
      <c r="BF128" s="62">
        <v>1</v>
      </c>
      <c r="BG128" s="62">
        <v>80</v>
      </c>
      <c r="BH128" s="66">
        <v>68170</v>
      </c>
      <c r="BI128" s="66">
        <v>68170</v>
      </c>
      <c r="BJ128" s="66">
        <f t="shared" si="45"/>
        <v>9001</v>
      </c>
      <c r="BK128" s="66">
        <v>9140</v>
      </c>
      <c r="BL128" t="s">
        <v>1447</v>
      </c>
      <c r="BM128" s="69">
        <f t="shared" si="46"/>
        <v>968170</v>
      </c>
      <c r="BN128" s="69">
        <f t="shared" si="47"/>
        <v>968170</v>
      </c>
      <c r="BW128" s="2"/>
      <c r="CD128" s="38"/>
      <c r="CE128" s="38"/>
      <c r="CF128" s="38"/>
      <c r="CG128" s="38"/>
      <c r="CH128" s="38"/>
    </row>
    <row r="129" spans="1:86" ht="14" hidden="1" customHeight="1" outlineLevel="1" x14ac:dyDescent="0.2">
      <c r="A129" t="s">
        <v>2820</v>
      </c>
      <c r="B129" s="6" t="s">
        <v>1459</v>
      </c>
      <c r="C129" s="1">
        <f t="shared" si="36"/>
        <v>2255</v>
      </c>
      <c r="D129" s="3">
        <f>IF(N129&gt;0, RANK(N129,(N129:P129,Q129:AE129)),0)</f>
        <v>1</v>
      </c>
      <c r="E129" s="3">
        <f>IF(O129&gt;0,RANK(O129,(N129:P129,Q129:AE129)),0)</f>
        <v>2</v>
      </c>
      <c r="F129" s="3">
        <f t="shared" si="37"/>
        <v>3</v>
      </c>
      <c r="G129" s="1">
        <f t="shared" si="38"/>
        <v>204</v>
      </c>
      <c r="H129" s="2">
        <f t="shared" si="39"/>
        <v>9.0465631929046567E-2</v>
      </c>
      <c r="I129" s="4"/>
      <c r="J129" s="2">
        <f t="shared" si="40"/>
        <v>0.53747228381374723</v>
      </c>
      <c r="K129" s="2">
        <f t="shared" si="41"/>
        <v>0.44700665188470068</v>
      </c>
      <c r="L129" s="2">
        <f t="shared" si="42"/>
        <v>5.3215077605321508E-3</v>
      </c>
      <c r="M129" s="2">
        <f t="shared" si="43"/>
        <v>1.0199556541019939E-2</v>
      </c>
      <c r="N129" s="38">
        <v>1212</v>
      </c>
      <c r="O129" s="38">
        <v>1008</v>
      </c>
      <c r="P129" s="38">
        <v>12</v>
      </c>
      <c r="Q129" s="38">
        <v>10</v>
      </c>
      <c r="R129" s="38">
        <v>12</v>
      </c>
      <c r="S129" s="38"/>
      <c r="T129" s="38">
        <v>0</v>
      </c>
      <c r="U129" s="38">
        <v>0</v>
      </c>
      <c r="V129" s="38"/>
      <c r="W129" s="38">
        <v>0</v>
      </c>
      <c r="X129" s="38">
        <v>1</v>
      </c>
      <c r="Y129" s="38"/>
      <c r="Z129" s="38">
        <v>0</v>
      </c>
      <c r="AA129" s="38"/>
      <c r="AB129" s="38"/>
      <c r="AJ129" s="38"/>
      <c r="AU129" s="38"/>
      <c r="BA129" t="str">
        <f t="shared" si="44"/>
        <v>Sherman</v>
      </c>
      <c r="BB129" t="s">
        <v>276</v>
      </c>
      <c r="BC129" s="6">
        <v>5</v>
      </c>
      <c r="BE129" s="60">
        <v>9</v>
      </c>
      <c r="BF129" s="62">
        <v>1</v>
      </c>
      <c r="BG129" s="62">
        <v>85</v>
      </c>
      <c r="BH129" s="66">
        <v>68310</v>
      </c>
      <c r="BI129" s="66">
        <v>68310</v>
      </c>
      <c r="BJ129" s="66">
        <f t="shared" si="45"/>
        <v>9001</v>
      </c>
      <c r="BK129" s="66">
        <v>9190</v>
      </c>
      <c r="BL129" t="s">
        <v>1447</v>
      </c>
      <c r="BM129" s="69">
        <f t="shared" si="46"/>
        <v>968310</v>
      </c>
      <c r="BN129" s="69">
        <f t="shared" si="47"/>
        <v>968310</v>
      </c>
      <c r="BW129" s="2"/>
      <c r="CD129" s="38"/>
      <c r="CE129" s="38"/>
      <c r="CF129" s="38"/>
      <c r="CG129" s="38"/>
      <c r="CH129" s="38"/>
    </row>
    <row r="130" spans="1:86" ht="14" hidden="1" customHeight="1" outlineLevel="1" x14ac:dyDescent="0.2">
      <c r="A130" t="s">
        <v>245</v>
      </c>
      <c r="B130" s="6" t="s">
        <v>1459</v>
      </c>
      <c r="C130" s="1">
        <f t="shared" si="36"/>
        <v>16085</v>
      </c>
      <c r="D130" s="3">
        <f>IF(N130&gt;0, RANK(N130,(N130:P130,Q130:AE130)),0)</f>
        <v>1</v>
      </c>
      <c r="E130" s="3">
        <f>IF(O130&gt;0,RANK(O130,(N130:P130,Q130:AE130)),0)</f>
        <v>2</v>
      </c>
      <c r="F130" s="3">
        <f t="shared" si="37"/>
        <v>3</v>
      </c>
      <c r="G130" s="1">
        <f t="shared" si="38"/>
        <v>4773</v>
      </c>
      <c r="H130" s="2">
        <f t="shared" si="39"/>
        <v>0.29673608952440161</v>
      </c>
      <c r="I130" s="4"/>
      <c r="J130" s="2">
        <f t="shared" si="40"/>
        <v>0.6385452284737333</v>
      </c>
      <c r="K130" s="2">
        <f t="shared" si="41"/>
        <v>0.34180913894933168</v>
      </c>
      <c r="L130" s="2">
        <f t="shared" si="42"/>
        <v>6.7143301212309603E-3</v>
      </c>
      <c r="M130" s="2">
        <f t="shared" si="43"/>
        <v>1.2931302455704063E-2</v>
      </c>
      <c r="N130" s="38">
        <v>10271</v>
      </c>
      <c r="O130" s="38">
        <v>5498</v>
      </c>
      <c r="P130" s="38">
        <v>108</v>
      </c>
      <c r="Q130" s="38">
        <v>94</v>
      </c>
      <c r="R130" s="38">
        <v>108</v>
      </c>
      <c r="S130" s="38"/>
      <c r="T130" s="38">
        <v>5</v>
      </c>
      <c r="U130" s="38">
        <v>1</v>
      </c>
      <c r="V130" s="38"/>
      <c r="W130" s="38">
        <v>0</v>
      </c>
      <c r="X130" s="38">
        <v>0</v>
      </c>
      <c r="Y130" s="38"/>
      <c r="Z130" s="38">
        <v>0</v>
      </c>
      <c r="AA130" s="38"/>
      <c r="AB130" s="38"/>
      <c r="AJ130" s="38"/>
      <c r="AU130" s="38"/>
      <c r="BA130" t="str">
        <f t="shared" si="44"/>
        <v>Simsbury</v>
      </c>
      <c r="BB130" t="s">
        <v>1704</v>
      </c>
      <c r="BC130" s="6">
        <v>5</v>
      </c>
      <c r="BE130" s="60">
        <v>9</v>
      </c>
      <c r="BF130" s="62">
        <v>3</v>
      </c>
      <c r="BG130" s="62">
        <v>110</v>
      </c>
      <c r="BH130" s="66">
        <v>68940</v>
      </c>
      <c r="BI130" s="66">
        <v>68940</v>
      </c>
      <c r="BJ130" s="66">
        <f t="shared" si="45"/>
        <v>9003</v>
      </c>
      <c r="BK130" s="66">
        <v>9110</v>
      </c>
      <c r="BL130" t="s">
        <v>1447</v>
      </c>
      <c r="BM130" s="69">
        <f t="shared" si="46"/>
        <v>968940</v>
      </c>
      <c r="BN130" s="69">
        <f t="shared" si="47"/>
        <v>968940</v>
      </c>
      <c r="BW130" s="2"/>
      <c r="CD130" s="38"/>
      <c r="CE130" s="38"/>
      <c r="CF130" s="38"/>
      <c r="CG130" s="38"/>
      <c r="CH130" s="38"/>
    </row>
    <row r="131" spans="1:86" ht="14" hidden="1" customHeight="1" outlineLevel="1" x14ac:dyDescent="0.2">
      <c r="A131" t="s">
        <v>1385</v>
      </c>
      <c r="B131" s="6" t="s">
        <v>1459</v>
      </c>
      <c r="C131" s="1">
        <f t="shared" ref="C131:C162" si="48">SUM(N131:AY131)</f>
        <v>5806</v>
      </c>
      <c r="D131" s="3">
        <f>IF(N131&gt;0, RANK(N131,(N131:P131,Q131:AE131)),0)</f>
        <v>2</v>
      </c>
      <c r="E131" s="3">
        <f>IF(O131&gt;0,RANK(O131,(N131:P131,Q131:AE131)),0)</f>
        <v>1</v>
      </c>
      <c r="F131" s="3">
        <f t="shared" ref="F131:F162" si="49">IF(P131&gt;0,RANK(P131,(N131:AE131)),0)</f>
        <v>4</v>
      </c>
      <c r="G131" s="1">
        <f t="shared" ref="G131:G162" si="50">IF(C131&gt;0,MAX(N131:P131)-LARGE(N131:P131,2),0)</f>
        <v>1027</v>
      </c>
      <c r="H131" s="2">
        <f t="shared" ref="H131:H162" si="51">IF(C131&gt;0,G131/C131,0)</f>
        <v>0.17688598002066827</v>
      </c>
      <c r="I131" s="4"/>
      <c r="J131" s="2">
        <f t="shared" ref="J131:J162" si="52">IF(C131=0,"-",N131/C131)</f>
        <v>0.40458146744746815</v>
      </c>
      <c r="K131" s="2">
        <f t="shared" ref="K131:K162" si="53">IF(C131=0,"-",O131/C131)</f>
        <v>0.58146744746813639</v>
      </c>
      <c r="L131" s="2">
        <f t="shared" ref="L131:L162" si="54">IF(C131=0,"-",P131/C131)</f>
        <v>4.6503616947984839E-3</v>
      </c>
      <c r="M131" s="2">
        <f t="shared" ref="M131:M162" si="55">IF(C131=0,"-",(1-J131-K131-L131))</f>
        <v>9.30072338959698E-3</v>
      </c>
      <c r="N131" s="38">
        <v>2349</v>
      </c>
      <c r="O131" s="38">
        <v>3376</v>
      </c>
      <c r="P131" s="38">
        <v>27</v>
      </c>
      <c r="Q131" s="38">
        <v>18</v>
      </c>
      <c r="R131" s="38">
        <v>33</v>
      </c>
      <c r="S131" s="38"/>
      <c r="T131" s="38">
        <v>1</v>
      </c>
      <c r="U131" s="38">
        <v>0</v>
      </c>
      <c r="V131" s="38"/>
      <c r="W131" s="38">
        <v>0</v>
      </c>
      <c r="X131" s="38">
        <v>2</v>
      </c>
      <c r="Y131" s="38"/>
      <c r="Z131" s="38">
        <v>0</v>
      </c>
      <c r="AA131" s="38"/>
      <c r="AB131" s="38"/>
      <c r="AJ131" s="38"/>
      <c r="AU131" s="38"/>
      <c r="BA131" t="str">
        <f t="shared" ref="BA131:BA162" si="56">A131</f>
        <v>Somers</v>
      </c>
      <c r="BB131" t="s">
        <v>66</v>
      </c>
      <c r="BC131" s="6">
        <v>2</v>
      </c>
      <c r="BE131" s="60">
        <v>9</v>
      </c>
      <c r="BF131" s="62">
        <v>13</v>
      </c>
      <c r="BG131" s="62">
        <v>40</v>
      </c>
      <c r="BH131" s="66">
        <v>69220</v>
      </c>
      <c r="BI131" s="66">
        <v>69220</v>
      </c>
      <c r="BJ131" s="66">
        <f t="shared" ref="BJ131:BJ162" si="57">BE131*1000+BF131</f>
        <v>9013</v>
      </c>
      <c r="BK131" s="66">
        <v>9110</v>
      </c>
      <c r="BL131" t="s">
        <v>1447</v>
      </c>
      <c r="BM131" s="69">
        <f t="shared" ref="BM131:BM162" si="58">BE131*100000+BH131</f>
        <v>969220</v>
      </c>
      <c r="BN131" s="69">
        <f t="shared" ref="BN131:BN162" si="59">BE131*100000+BI131</f>
        <v>969220</v>
      </c>
      <c r="BW131" s="2"/>
      <c r="CD131" s="38"/>
      <c r="CE131" s="38"/>
      <c r="CF131" s="38"/>
      <c r="CG131" s="38"/>
      <c r="CH131" s="38"/>
    </row>
    <row r="132" spans="1:86" ht="14" hidden="1" customHeight="1" outlineLevel="1" x14ac:dyDescent="0.2">
      <c r="A132" t="s">
        <v>2585</v>
      </c>
      <c r="B132" s="6" t="s">
        <v>1459</v>
      </c>
      <c r="C132" s="1">
        <f t="shared" si="48"/>
        <v>14642</v>
      </c>
      <c r="D132" s="3">
        <f>IF(N132&gt;0, RANK(N132,(N132:P132,Q132:AE132)),0)</f>
        <v>1</v>
      </c>
      <c r="E132" s="3">
        <f>IF(O132&gt;0,RANK(O132,(N132:P132,Q132:AE132)),0)</f>
        <v>2</v>
      </c>
      <c r="F132" s="3">
        <f t="shared" si="49"/>
        <v>4</v>
      </c>
      <c r="G132" s="1">
        <f t="shared" si="50"/>
        <v>2839</v>
      </c>
      <c r="H132" s="2">
        <f t="shared" si="51"/>
        <v>0.19389427673815052</v>
      </c>
      <c r="I132" s="4"/>
      <c r="J132" s="2">
        <f t="shared" si="52"/>
        <v>0.58420980740336015</v>
      </c>
      <c r="K132" s="2">
        <f t="shared" si="53"/>
        <v>0.39031553066520969</v>
      </c>
      <c r="L132" s="2">
        <f t="shared" si="54"/>
        <v>5.5320311432864363E-3</v>
      </c>
      <c r="M132" s="2">
        <f t="shared" si="55"/>
        <v>1.9942630788143727E-2</v>
      </c>
      <c r="N132" s="38">
        <v>8554</v>
      </c>
      <c r="O132" s="38">
        <v>5715</v>
      </c>
      <c r="P132" s="38">
        <v>81</v>
      </c>
      <c r="Q132" s="38">
        <v>76</v>
      </c>
      <c r="R132" s="38">
        <v>200</v>
      </c>
      <c r="S132" s="38"/>
      <c r="T132" s="38">
        <v>6</v>
      </c>
      <c r="U132" s="38">
        <v>5</v>
      </c>
      <c r="V132" s="38"/>
      <c r="W132" s="38">
        <v>0</v>
      </c>
      <c r="X132" s="38">
        <v>5</v>
      </c>
      <c r="Y132" s="38"/>
      <c r="Z132" s="38">
        <v>0</v>
      </c>
      <c r="AA132" s="38"/>
      <c r="AB132" s="38"/>
      <c r="AJ132" s="38"/>
      <c r="AU132" s="38"/>
      <c r="BA132" t="str">
        <f t="shared" si="56"/>
        <v>South Windsor</v>
      </c>
      <c r="BB132" t="s">
        <v>1704</v>
      </c>
      <c r="BC132" s="6">
        <v>1</v>
      </c>
      <c r="BE132" s="60">
        <v>9</v>
      </c>
      <c r="BF132" s="62">
        <v>3</v>
      </c>
      <c r="BG132" s="62">
        <v>120</v>
      </c>
      <c r="BH132" s="66">
        <v>71390</v>
      </c>
      <c r="BI132" s="66">
        <v>71390</v>
      </c>
      <c r="BJ132" s="66">
        <f t="shared" si="57"/>
        <v>9003</v>
      </c>
      <c r="BK132" s="66">
        <v>9110</v>
      </c>
      <c r="BL132" t="s">
        <v>1447</v>
      </c>
      <c r="BM132" s="69">
        <f t="shared" si="58"/>
        <v>971390</v>
      </c>
      <c r="BN132" s="69">
        <f t="shared" si="59"/>
        <v>971390</v>
      </c>
      <c r="BW132" s="2"/>
      <c r="CD132" s="38"/>
      <c r="CE132" s="38"/>
      <c r="CF132" s="38"/>
      <c r="CG132" s="38"/>
      <c r="CH132" s="38"/>
    </row>
    <row r="133" spans="1:86" ht="14" hidden="1" customHeight="1" outlineLevel="1" x14ac:dyDescent="0.2">
      <c r="A133" t="s">
        <v>2629</v>
      </c>
      <c r="B133" s="6" t="s">
        <v>1459</v>
      </c>
      <c r="C133" s="1">
        <f t="shared" si="48"/>
        <v>12720</v>
      </c>
      <c r="D133" s="3">
        <f>IF(N133&gt;0, RANK(N133,(N133:P133,Q133:AE133)),0)</f>
        <v>1</v>
      </c>
      <c r="E133" s="3">
        <f>IF(O133&gt;0,RANK(O133,(N133:P133,Q133:AE133)),0)</f>
        <v>2</v>
      </c>
      <c r="F133" s="3">
        <f t="shared" si="49"/>
        <v>4</v>
      </c>
      <c r="G133" s="1">
        <f t="shared" si="50"/>
        <v>108</v>
      </c>
      <c r="H133" s="2">
        <f t="shared" si="51"/>
        <v>8.4905660377358489E-3</v>
      </c>
      <c r="I133" s="4"/>
      <c r="J133" s="2">
        <f t="shared" si="52"/>
        <v>0.49646226415094341</v>
      </c>
      <c r="K133" s="2">
        <f t="shared" si="53"/>
        <v>0.48797169811320756</v>
      </c>
      <c r="L133" s="2">
        <f t="shared" si="54"/>
        <v>4.6383647798742137E-3</v>
      </c>
      <c r="M133" s="2">
        <f t="shared" si="55"/>
        <v>1.0927672955974813E-2</v>
      </c>
      <c r="N133" s="38">
        <v>6315</v>
      </c>
      <c r="O133" s="38">
        <v>6207</v>
      </c>
      <c r="P133" s="38">
        <v>59</v>
      </c>
      <c r="Q133" s="38">
        <v>51</v>
      </c>
      <c r="R133" s="38">
        <v>88</v>
      </c>
      <c r="S133" s="38"/>
      <c r="T133" s="38">
        <v>0</v>
      </c>
      <c r="U133" s="38">
        <v>0</v>
      </c>
      <c r="V133" s="38"/>
      <c r="W133" s="38">
        <v>0</v>
      </c>
      <c r="X133" s="38">
        <v>0</v>
      </c>
      <c r="Y133" s="38"/>
      <c r="Z133" s="38">
        <v>0</v>
      </c>
      <c r="AA133" s="38"/>
      <c r="AB133" s="38"/>
      <c r="AJ133" s="38"/>
      <c r="AU133" s="38"/>
      <c r="BA133" t="str">
        <f t="shared" si="56"/>
        <v>Southbury</v>
      </c>
      <c r="BB133" t="s">
        <v>2743</v>
      </c>
      <c r="BC133" s="6">
        <v>5</v>
      </c>
      <c r="BE133" s="60">
        <v>9</v>
      </c>
      <c r="BF133" s="62">
        <v>9</v>
      </c>
      <c r="BG133" s="62">
        <v>110</v>
      </c>
      <c r="BH133" s="66">
        <v>69640</v>
      </c>
      <c r="BI133" s="66">
        <v>69640</v>
      </c>
      <c r="BJ133" s="66">
        <f t="shared" si="57"/>
        <v>9009</v>
      </c>
      <c r="BK133" s="66">
        <v>9140</v>
      </c>
      <c r="BL133" t="s">
        <v>1447</v>
      </c>
      <c r="BM133" s="69">
        <f t="shared" si="58"/>
        <v>969640</v>
      </c>
      <c r="BN133" s="69">
        <f t="shared" si="59"/>
        <v>969640</v>
      </c>
      <c r="BW133" s="2"/>
      <c r="CD133" s="38"/>
      <c r="CE133" s="38"/>
      <c r="CF133" s="38"/>
      <c r="CG133" s="38"/>
      <c r="CH133" s="38"/>
    </row>
    <row r="134" spans="1:86" ht="14" hidden="1" customHeight="1" outlineLevel="1" x14ac:dyDescent="0.2">
      <c r="A134" t="s">
        <v>2679</v>
      </c>
      <c r="B134" s="6" t="s">
        <v>1459</v>
      </c>
      <c r="C134" s="1">
        <f t="shared" si="48"/>
        <v>26467</v>
      </c>
      <c r="D134" s="3">
        <f>IF(N134&gt;0, RANK(N134,(N134:P134,Q134:AE134)),0)</f>
        <v>2</v>
      </c>
      <c r="E134" s="3">
        <f>IF(O134&gt;0,RANK(O134,(N134:P134,Q134:AE134)),0)</f>
        <v>1</v>
      </c>
      <c r="F134" s="3">
        <f t="shared" si="49"/>
        <v>3</v>
      </c>
      <c r="G134" s="1">
        <f t="shared" si="50"/>
        <v>1436</v>
      </c>
      <c r="H134" s="2">
        <f t="shared" si="51"/>
        <v>5.4256243624135718E-2</v>
      </c>
      <c r="I134" s="4"/>
      <c r="J134" s="2">
        <f t="shared" si="52"/>
        <v>0.4654475384441002</v>
      </c>
      <c r="K134" s="2">
        <f t="shared" si="53"/>
        <v>0.51970378206823586</v>
      </c>
      <c r="L134" s="2">
        <f t="shared" si="54"/>
        <v>5.7430007178750899E-3</v>
      </c>
      <c r="M134" s="2">
        <f t="shared" si="55"/>
        <v>9.1056787697889052E-3</v>
      </c>
      <c r="N134" s="38">
        <v>12319</v>
      </c>
      <c r="O134" s="38">
        <v>13755</v>
      </c>
      <c r="P134" s="38">
        <v>152</v>
      </c>
      <c r="Q134" s="38">
        <v>90</v>
      </c>
      <c r="R134" s="38">
        <v>144</v>
      </c>
      <c r="S134" s="38"/>
      <c r="T134" s="38">
        <v>3</v>
      </c>
      <c r="U134" s="38">
        <v>2</v>
      </c>
      <c r="V134" s="38"/>
      <c r="W134" s="38">
        <v>0</v>
      </c>
      <c r="X134" s="38">
        <v>2</v>
      </c>
      <c r="Y134" s="38"/>
      <c r="Z134" s="38">
        <v>0</v>
      </c>
      <c r="AA134" s="38"/>
      <c r="AB134" s="38"/>
      <c r="AJ134" s="38"/>
      <c r="AU134" s="38"/>
      <c r="BA134" t="str">
        <f t="shared" si="56"/>
        <v>Southington</v>
      </c>
      <c r="BB134" t="s">
        <v>1704</v>
      </c>
      <c r="BC134" s="6">
        <v>1</v>
      </c>
      <c r="BE134" s="60">
        <v>9</v>
      </c>
      <c r="BF134" s="62">
        <v>3</v>
      </c>
      <c r="BG134" s="62">
        <v>115</v>
      </c>
      <c r="BH134" s="66">
        <v>70550</v>
      </c>
      <c r="BI134" s="66">
        <v>70550</v>
      </c>
      <c r="BJ134" s="66">
        <f t="shared" si="57"/>
        <v>9003</v>
      </c>
      <c r="BK134" s="66">
        <v>9110</v>
      </c>
      <c r="BL134" t="s">
        <v>1447</v>
      </c>
      <c r="BM134" s="69">
        <f t="shared" si="58"/>
        <v>970550</v>
      </c>
      <c r="BN134" s="69">
        <f t="shared" si="59"/>
        <v>970550</v>
      </c>
      <c r="BW134" s="2"/>
      <c r="CD134" s="38"/>
      <c r="CE134" s="38"/>
      <c r="CF134" s="38"/>
      <c r="CG134" s="38"/>
      <c r="CH134" s="38"/>
    </row>
    <row r="135" spans="1:86" ht="14" hidden="1" customHeight="1" outlineLevel="1" x14ac:dyDescent="0.2">
      <c r="A135" t="s">
        <v>2683</v>
      </c>
      <c r="B135" s="6" t="s">
        <v>1459</v>
      </c>
      <c r="C135" s="1">
        <f t="shared" si="48"/>
        <v>1531</v>
      </c>
      <c r="D135" s="3">
        <f>IF(N135&gt;0, RANK(N135,(N135:P135,Q135:AE135)),0)</f>
        <v>2</v>
      </c>
      <c r="E135" s="3">
        <f>IF(O135&gt;0,RANK(O135,(N135:P135,Q135:AE135)),0)</f>
        <v>1</v>
      </c>
      <c r="F135" s="3">
        <f t="shared" si="49"/>
        <v>5</v>
      </c>
      <c r="G135" s="1">
        <f t="shared" si="50"/>
        <v>233</v>
      </c>
      <c r="H135" s="2">
        <f t="shared" si="51"/>
        <v>0.15218811234487264</v>
      </c>
      <c r="I135" s="4"/>
      <c r="J135" s="2">
        <f t="shared" si="52"/>
        <v>0.41149575440888309</v>
      </c>
      <c r="K135" s="2">
        <f t="shared" si="53"/>
        <v>0.5636838667537557</v>
      </c>
      <c r="L135" s="2">
        <f t="shared" si="54"/>
        <v>5.2253429131286742E-3</v>
      </c>
      <c r="M135" s="2">
        <f t="shared" si="55"/>
        <v>1.9595035924232538E-2</v>
      </c>
      <c r="N135" s="38">
        <v>630</v>
      </c>
      <c r="O135" s="38">
        <v>863</v>
      </c>
      <c r="P135" s="38">
        <v>8</v>
      </c>
      <c r="Q135" s="38">
        <v>5</v>
      </c>
      <c r="R135" s="38">
        <v>12</v>
      </c>
      <c r="S135" s="38"/>
      <c r="T135" s="38">
        <v>9</v>
      </c>
      <c r="U135" s="38">
        <v>0</v>
      </c>
      <c r="V135" s="38"/>
      <c r="W135" s="38">
        <v>0</v>
      </c>
      <c r="X135" s="38">
        <v>4</v>
      </c>
      <c r="Y135" s="38"/>
      <c r="Z135" s="38">
        <v>0</v>
      </c>
      <c r="AA135" s="38"/>
      <c r="AB135" s="38"/>
      <c r="AJ135" s="38"/>
      <c r="AU135" s="38"/>
      <c r="BA135" t="str">
        <f t="shared" si="56"/>
        <v>Sprague</v>
      </c>
      <c r="BB135" t="s">
        <v>127</v>
      </c>
      <c r="BC135" s="6">
        <v>2</v>
      </c>
      <c r="BE135" s="60">
        <v>9</v>
      </c>
      <c r="BF135" s="62">
        <v>11</v>
      </c>
      <c r="BG135" s="62">
        <v>90</v>
      </c>
      <c r="BH135" s="66">
        <v>71670</v>
      </c>
      <c r="BI135" s="66">
        <v>71670</v>
      </c>
      <c r="BJ135" s="66">
        <f t="shared" si="57"/>
        <v>9011</v>
      </c>
      <c r="BK135" s="66">
        <v>9180</v>
      </c>
      <c r="BL135" t="s">
        <v>1447</v>
      </c>
      <c r="BM135" s="69">
        <f t="shared" si="58"/>
        <v>971670</v>
      </c>
      <c r="BN135" s="69">
        <f t="shared" si="59"/>
        <v>971670</v>
      </c>
      <c r="BW135" s="2"/>
      <c r="CD135" s="38"/>
      <c r="CE135" s="38"/>
      <c r="CF135" s="38"/>
      <c r="CG135" s="38"/>
      <c r="CH135" s="38"/>
    </row>
    <row r="136" spans="1:86" ht="14" hidden="1" customHeight="1" outlineLevel="1" x14ac:dyDescent="0.2">
      <c r="A136" t="s">
        <v>2632</v>
      </c>
      <c r="B136" s="6" t="s">
        <v>1459</v>
      </c>
      <c r="C136" s="1">
        <f t="shared" si="48"/>
        <v>6480</v>
      </c>
      <c r="D136" s="3">
        <f>IF(N136&gt;0, RANK(N136,(N136:P136,Q136:AE136)),0)</f>
        <v>2</v>
      </c>
      <c r="E136" s="3">
        <f>IF(O136&gt;0,RANK(O136,(N136:P136,Q136:AE136)),0)</f>
        <v>1</v>
      </c>
      <c r="F136" s="3">
        <f t="shared" si="49"/>
        <v>3</v>
      </c>
      <c r="G136" s="1">
        <f t="shared" si="50"/>
        <v>987</v>
      </c>
      <c r="H136" s="2">
        <f t="shared" si="51"/>
        <v>0.15231481481481482</v>
      </c>
      <c r="I136" s="4"/>
      <c r="J136" s="2">
        <f t="shared" si="52"/>
        <v>0.41635802469135802</v>
      </c>
      <c r="K136" s="2">
        <f t="shared" si="53"/>
        <v>0.56867283950617287</v>
      </c>
      <c r="L136" s="2">
        <f t="shared" si="54"/>
        <v>5.8641975308641979E-3</v>
      </c>
      <c r="M136" s="2">
        <f t="shared" si="55"/>
        <v>9.1049382716048601E-3</v>
      </c>
      <c r="N136" s="38">
        <v>2698</v>
      </c>
      <c r="O136" s="38">
        <v>3685</v>
      </c>
      <c r="P136" s="38">
        <v>38</v>
      </c>
      <c r="Q136" s="38">
        <v>28</v>
      </c>
      <c r="R136" s="38">
        <v>30</v>
      </c>
      <c r="S136" s="38"/>
      <c r="T136" s="38">
        <v>0</v>
      </c>
      <c r="U136" s="38">
        <v>0</v>
      </c>
      <c r="V136" s="38"/>
      <c r="W136" s="38">
        <v>0</v>
      </c>
      <c r="X136" s="38">
        <v>1</v>
      </c>
      <c r="Y136" s="38"/>
      <c r="Z136" s="38">
        <v>0</v>
      </c>
      <c r="AA136" s="38"/>
      <c r="AB136" s="38"/>
      <c r="AJ136" s="38"/>
      <c r="AU136" s="38"/>
      <c r="BA136" t="str">
        <f t="shared" si="56"/>
        <v>Stafford</v>
      </c>
      <c r="BB136" t="s">
        <v>66</v>
      </c>
      <c r="BC136" s="6">
        <v>2</v>
      </c>
      <c r="BE136" s="60">
        <v>9</v>
      </c>
      <c r="BF136" s="62">
        <v>13</v>
      </c>
      <c r="BG136" s="62">
        <v>45</v>
      </c>
      <c r="BH136" s="66">
        <v>72090</v>
      </c>
      <c r="BI136" s="66">
        <v>72090</v>
      </c>
      <c r="BJ136" s="66">
        <f t="shared" si="57"/>
        <v>9013</v>
      </c>
      <c r="BK136" s="66">
        <v>9110</v>
      </c>
      <c r="BL136" t="s">
        <v>1447</v>
      </c>
      <c r="BM136" s="69">
        <f t="shared" si="58"/>
        <v>972090</v>
      </c>
      <c r="BN136" s="69">
        <f t="shared" si="59"/>
        <v>972090</v>
      </c>
      <c r="BW136" s="2"/>
      <c r="CD136" s="38"/>
      <c r="CE136" s="38"/>
      <c r="CF136" s="38"/>
      <c r="CG136" s="38"/>
      <c r="CH136" s="38"/>
    </row>
    <row r="137" spans="1:86" ht="14" hidden="1" customHeight="1" outlineLevel="1" x14ac:dyDescent="0.2">
      <c r="A137" t="s">
        <v>56</v>
      </c>
      <c r="B137" s="6" t="s">
        <v>1459</v>
      </c>
      <c r="C137" s="1">
        <f t="shared" si="48"/>
        <v>56870</v>
      </c>
      <c r="D137" s="3">
        <f>IF(N137&gt;0, RANK(N137,(N137:P137,Q137:AE137)),0)</f>
        <v>1</v>
      </c>
      <c r="E137" s="3">
        <f>IF(O137&gt;0,RANK(O137,(N137:P137,Q137:AE137)),0)</f>
        <v>2</v>
      </c>
      <c r="F137" s="3">
        <f t="shared" si="49"/>
        <v>4</v>
      </c>
      <c r="G137" s="1">
        <f t="shared" si="50"/>
        <v>15200</v>
      </c>
      <c r="H137" s="2">
        <f t="shared" si="51"/>
        <v>0.26727624406541234</v>
      </c>
      <c r="I137" s="4"/>
      <c r="J137" s="2">
        <f t="shared" si="52"/>
        <v>0.62546157903991562</v>
      </c>
      <c r="K137" s="2">
        <f t="shared" si="53"/>
        <v>0.35818533497450328</v>
      </c>
      <c r="L137" s="2">
        <f t="shared" si="54"/>
        <v>3.9212238438544045E-3</v>
      </c>
      <c r="M137" s="2">
        <f t="shared" si="55"/>
        <v>1.2431862141726702E-2</v>
      </c>
      <c r="N137" s="38">
        <v>35570</v>
      </c>
      <c r="O137" s="38">
        <v>20370</v>
      </c>
      <c r="P137" s="38">
        <v>223</v>
      </c>
      <c r="Q137" s="38">
        <v>196</v>
      </c>
      <c r="R137" s="38">
        <v>493</v>
      </c>
      <c r="S137" s="38"/>
      <c r="T137" s="38">
        <v>7</v>
      </c>
      <c r="U137" s="38">
        <v>4</v>
      </c>
      <c r="V137" s="38"/>
      <c r="W137" s="38">
        <v>1</v>
      </c>
      <c r="X137" s="38">
        <v>5</v>
      </c>
      <c r="Y137" s="38"/>
      <c r="Z137" s="38">
        <v>1</v>
      </c>
      <c r="AA137" s="38"/>
      <c r="AB137" s="38"/>
      <c r="AJ137" s="38"/>
      <c r="AU137" s="38"/>
      <c r="BA137" t="str">
        <f t="shared" si="56"/>
        <v>Stamford</v>
      </c>
      <c r="BB137" t="s">
        <v>276</v>
      </c>
      <c r="BC137" s="6">
        <v>4</v>
      </c>
      <c r="BE137" s="60">
        <v>9</v>
      </c>
      <c r="BF137" s="62">
        <v>1</v>
      </c>
      <c r="BG137" s="62">
        <v>90</v>
      </c>
      <c r="BH137" s="66">
        <v>73070</v>
      </c>
      <c r="BI137" s="66">
        <v>73070</v>
      </c>
      <c r="BJ137" s="66">
        <f t="shared" si="57"/>
        <v>9001</v>
      </c>
      <c r="BK137" s="66">
        <v>9190</v>
      </c>
      <c r="BL137" t="s">
        <v>1447</v>
      </c>
      <c r="BM137" s="69">
        <f t="shared" si="58"/>
        <v>973070</v>
      </c>
      <c r="BN137" s="69">
        <f t="shared" si="59"/>
        <v>973070</v>
      </c>
      <c r="BW137" s="2"/>
      <c r="CD137" s="38"/>
      <c r="CE137" s="38"/>
      <c r="CF137" s="38"/>
      <c r="CG137" s="38"/>
      <c r="CH137" s="38"/>
    </row>
    <row r="138" spans="1:86" ht="14" hidden="1" customHeight="1" outlineLevel="1" x14ac:dyDescent="0.2">
      <c r="A138" t="s">
        <v>2576</v>
      </c>
      <c r="B138" s="6" t="s">
        <v>1459</v>
      </c>
      <c r="C138" s="1">
        <f t="shared" si="48"/>
        <v>2021</v>
      </c>
      <c r="D138" s="3">
        <f>IF(N138&gt;0, RANK(N138,(N138:P138,Q138:AE138)),0)</f>
        <v>2</v>
      </c>
      <c r="E138" s="3">
        <f>IF(O138&gt;0,RANK(O138,(N138:P138,Q138:AE138)),0)</f>
        <v>1</v>
      </c>
      <c r="F138" s="3">
        <f t="shared" si="49"/>
        <v>4</v>
      </c>
      <c r="G138" s="1">
        <f t="shared" si="50"/>
        <v>815</v>
      </c>
      <c r="H138" s="2">
        <f t="shared" si="51"/>
        <v>0.40326571004453243</v>
      </c>
      <c r="I138" s="4"/>
      <c r="J138" s="2">
        <f t="shared" si="52"/>
        <v>0.2909450766947056</v>
      </c>
      <c r="K138" s="2">
        <f t="shared" si="53"/>
        <v>0.69421078673923797</v>
      </c>
      <c r="L138" s="2">
        <f t="shared" si="54"/>
        <v>4.4532409698169219E-3</v>
      </c>
      <c r="M138" s="2">
        <f t="shared" si="55"/>
        <v>1.039089559623951E-2</v>
      </c>
      <c r="N138" s="38">
        <v>588</v>
      </c>
      <c r="O138" s="38">
        <v>1403</v>
      </c>
      <c r="P138" s="38">
        <v>9</v>
      </c>
      <c r="Q138" s="38">
        <v>8</v>
      </c>
      <c r="R138" s="38">
        <v>13</v>
      </c>
      <c r="S138" s="38"/>
      <c r="T138" s="38">
        <v>0</v>
      </c>
      <c r="U138" s="38">
        <v>0</v>
      </c>
      <c r="V138" s="38"/>
      <c r="W138" s="38">
        <v>0</v>
      </c>
      <c r="X138" s="38">
        <v>0</v>
      </c>
      <c r="Y138" s="38"/>
      <c r="Z138" s="38">
        <v>0</v>
      </c>
      <c r="AA138" s="38"/>
      <c r="AB138" s="38"/>
      <c r="AJ138" s="38"/>
      <c r="AU138" s="38"/>
      <c r="BA138" t="str">
        <f t="shared" si="56"/>
        <v>Sterling</v>
      </c>
      <c r="BB138" t="s">
        <v>2090</v>
      </c>
      <c r="BC138" s="6">
        <v>2</v>
      </c>
      <c r="BE138" s="60">
        <v>9</v>
      </c>
      <c r="BF138" s="62">
        <v>15</v>
      </c>
      <c r="BG138" s="62">
        <v>60</v>
      </c>
      <c r="BH138" s="66">
        <v>73420</v>
      </c>
      <c r="BI138" s="66">
        <v>73420</v>
      </c>
      <c r="BJ138" s="66">
        <f t="shared" si="57"/>
        <v>9015</v>
      </c>
      <c r="BK138" s="66">
        <v>9150</v>
      </c>
      <c r="BL138" t="s">
        <v>1447</v>
      </c>
      <c r="BM138" s="69">
        <f t="shared" si="58"/>
        <v>973420</v>
      </c>
      <c r="BN138" s="69">
        <f t="shared" si="59"/>
        <v>973420</v>
      </c>
      <c r="BW138" s="2"/>
      <c r="CD138" s="38"/>
      <c r="CE138" s="38"/>
      <c r="CF138" s="38"/>
      <c r="CG138" s="38"/>
      <c r="CH138" s="38"/>
    </row>
    <row r="139" spans="1:86" ht="14" hidden="1" customHeight="1" outlineLevel="1" x14ac:dyDescent="0.2">
      <c r="A139" t="s">
        <v>1050</v>
      </c>
      <c r="B139" s="6" t="s">
        <v>1459</v>
      </c>
      <c r="C139" s="1">
        <f t="shared" si="48"/>
        <v>11782</v>
      </c>
      <c r="D139" s="3">
        <f>IF(N139&gt;0, RANK(N139,(N139:P139,Q139:AE139)),0)</f>
        <v>1</v>
      </c>
      <c r="E139" s="3">
        <f>IF(O139&gt;0,RANK(O139,(N139:P139,Q139:AE139)),0)</f>
        <v>2</v>
      </c>
      <c r="F139" s="3">
        <f t="shared" si="49"/>
        <v>4</v>
      </c>
      <c r="G139" s="1">
        <f t="shared" si="50"/>
        <v>3155</v>
      </c>
      <c r="H139" s="2">
        <f t="shared" si="51"/>
        <v>0.26778136139874387</v>
      </c>
      <c r="I139" s="4"/>
      <c r="J139" s="2">
        <f t="shared" si="52"/>
        <v>0.6262943473094551</v>
      </c>
      <c r="K139" s="2">
        <f t="shared" si="53"/>
        <v>0.35851298591071123</v>
      </c>
      <c r="L139" s="2">
        <f t="shared" si="54"/>
        <v>5.2622644712272959E-3</v>
      </c>
      <c r="M139" s="2">
        <f t="shared" si="55"/>
        <v>9.9304023086063675E-3</v>
      </c>
      <c r="N139" s="38">
        <v>7379</v>
      </c>
      <c r="O139" s="38">
        <v>4224</v>
      </c>
      <c r="P139" s="38">
        <v>62</v>
      </c>
      <c r="Q139" s="38">
        <v>45</v>
      </c>
      <c r="R139" s="38">
        <v>72</v>
      </c>
      <c r="S139" s="38"/>
      <c r="T139" s="38">
        <v>0</v>
      </c>
      <c r="U139" s="38">
        <v>0</v>
      </c>
      <c r="V139" s="38"/>
      <c r="W139" s="38">
        <v>0</v>
      </c>
      <c r="X139" s="38">
        <v>0</v>
      </c>
      <c r="Y139" s="38"/>
      <c r="Z139" s="38">
        <v>0</v>
      </c>
      <c r="AA139" s="38"/>
      <c r="AB139" s="38"/>
      <c r="AJ139" s="38"/>
      <c r="AU139" s="38"/>
      <c r="BA139" t="str">
        <f t="shared" si="56"/>
        <v>Stonington</v>
      </c>
      <c r="BB139" t="s">
        <v>127</v>
      </c>
      <c r="BC139" s="6">
        <v>2</v>
      </c>
      <c r="BE139" s="60">
        <v>9</v>
      </c>
      <c r="BF139" s="62">
        <v>11</v>
      </c>
      <c r="BG139" s="62">
        <v>95</v>
      </c>
      <c r="BH139" s="66">
        <v>73770</v>
      </c>
      <c r="BI139" s="66">
        <v>73770</v>
      </c>
      <c r="BJ139" s="66">
        <f t="shared" si="57"/>
        <v>9011</v>
      </c>
      <c r="BK139" s="66">
        <v>9180</v>
      </c>
      <c r="BL139" t="s">
        <v>1447</v>
      </c>
      <c r="BM139" s="69">
        <f t="shared" si="58"/>
        <v>973770</v>
      </c>
      <c r="BN139" s="69">
        <f t="shared" si="59"/>
        <v>973770</v>
      </c>
      <c r="BW139" s="2"/>
      <c r="CD139" s="38"/>
      <c r="CE139" s="38"/>
      <c r="CF139" s="38"/>
      <c r="CG139" s="38"/>
      <c r="CH139" s="38"/>
    </row>
    <row r="140" spans="1:86" ht="14" hidden="1" customHeight="1" outlineLevel="1" x14ac:dyDescent="0.2">
      <c r="A140" t="s">
        <v>2781</v>
      </c>
      <c r="B140" s="6" t="s">
        <v>1459</v>
      </c>
      <c r="C140" s="1">
        <f t="shared" si="48"/>
        <v>26834</v>
      </c>
      <c r="D140" s="3">
        <f>IF(N140&gt;0, RANK(N140,(N140:P140,Q140:AE140)),0)</f>
        <v>1</v>
      </c>
      <c r="E140" s="3">
        <f>IF(O140&gt;0,RANK(O140,(N140:P140,Q140:AE140)),0)</f>
        <v>2</v>
      </c>
      <c r="F140" s="3">
        <f t="shared" si="49"/>
        <v>4</v>
      </c>
      <c r="G140" s="1">
        <f t="shared" si="50"/>
        <v>4896</v>
      </c>
      <c r="H140" s="2">
        <f t="shared" si="51"/>
        <v>0.18245509428337184</v>
      </c>
      <c r="I140" s="4"/>
      <c r="J140" s="2">
        <f t="shared" si="52"/>
        <v>0.58537676082581802</v>
      </c>
      <c r="K140" s="2">
        <f t="shared" si="53"/>
        <v>0.40292166654244616</v>
      </c>
      <c r="L140" s="2">
        <f t="shared" si="54"/>
        <v>3.6893493329358275E-3</v>
      </c>
      <c r="M140" s="2">
        <f t="shared" si="55"/>
        <v>8.0122232987999958E-3</v>
      </c>
      <c r="N140" s="38">
        <v>15708</v>
      </c>
      <c r="O140" s="38">
        <v>10812</v>
      </c>
      <c r="P140" s="38">
        <v>99</v>
      </c>
      <c r="Q140" s="38">
        <v>48</v>
      </c>
      <c r="R140" s="38">
        <v>165</v>
      </c>
      <c r="S140" s="38"/>
      <c r="T140" s="38">
        <v>0</v>
      </c>
      <c r="U140" s="38">
        <v>0</v>
      </c>
      <c r="V140" s="38"/>
      <c r="W140" s="38">
        <v>0</v>
      </c>
      <c r="X140" s="38">
        <v>2</v>
      </c>
      <c r="Y140" s="38"/>
      <c r="Z140" s="38">
        <v>0</v>
      </c>
      <c r="AA140" s="38"/>
      <c r="AB140" s="38"/>
      <c r="AJ140" s="38"/>
      <c r="AU140" s="38"/>
      <c r="BA140" t="str">
        <f t="shared" si="56"/>
        <v>Stratford</v>
      </c>
      <c r="BB140" t="s">
        <v>276</v>
      </c>
      <c r="BC140" s="6">
        <v>3</v>
      </c>
      <c r="BE140" s="60">
        <v>9</v>
      </c>
      <c r="BF140" s="62">
        <v>1</v>
      </c>
      <c r="BG140" s="62">
        <v>95</v>
      </c>
      <c r="BH140" s="66">
        <v>74190</v>
      </c>
      <c r="BI140" s="66">
        <v>74190</v>
      </c>
      <c r="BJ140" s="66">
        <f t="shared" si="57"/>
        <v>9001</v>
      </c>
      <c r="BK140" s="66">
        <v>9120</v>
      </c>
      <c r="BL140" t="s">
        <v>1447</v>
      </c>
      <c r="BM140" s="69">
        <f t="shared" si="58"/>
        <v>974190</v>
      </c>
      <c r="BN140" s="69">
        <f t="shared" si="59"/>
        <v>974190</v>
      </c>
      <c r="BW140" s="2"/>
      <c r="CD140" s="38"/>
      <c r="CE140" s="38"/>
      <c r="CF140" s="38"/>
      <c r="CG140" s="38"/>
      <c r="CH140" s="38"/>
    </row>
    <row r="141" spans="1:86" ht="14" hidden="1" customHeight="1" outlineLevel="1" x14ac:dyDescent="0.2">
      <c r="A141" t="s">
        <v>2531</v>
      </c>
      <c r="B141" s="6" t="s">
        <v>1459</v>
      </c>
      <c r="C141" s="1">
        <f t="shared" si="48"/>
        <v>8637</v>
      </c>
      <c r="D141" s="3">
        <f>IF(N141&gt;0, RANK(N141,(N141:P141,Q141:AE141)),0)</f>
        <v>2</v>
      </c>
      <c r="E141" s="3">
        <f>IF(O141&gt;0,RANK(O141,(N141:P141,Q141:AE141)),0)</f>
        <v>1</v>
      </c>
      <c r="F141" s="3">
        <f t="shared" si="49"/>
        <v>4</v>
      </c>
      <c r="G141" s="1">
        <f t="shared" si="50"/>
        <v>167</v>
      </c>
      <c r="H141" s="2">
        <f t="shared" si="51"/>
        <v>1.9335417390297559E-2</v>
      </c>
      <c r="I141" s="4"/>
      <c r="J141" s="2">
        <f t="shared" si="52"/>
        <v>0.48211184439041332</v>
      </c>
      <c r="K141" s="2">
        <f t="shared" si="53"/>
        <v>0.50144726178071086</v>
      </c>
      <c r="L141" s="2">
        <f t="shared" si="54"/>
        <v>5.441704295472965E-3</v>
      </c>
      <c r="M141" s="2">
        <f t="shared" si="55"/>
        <v>1.0999189533402849E-2</v>
      </c>
      <c r="N141" s="38">
        <v>4164</v>
      </c>
      <c r="O141" s="38">
        <v>4331</v>
      </c>
      <c r="P141" s="38">
        <v>47</v>
      </c>
      <c r="Q141" s="38">
        <v>39</v>
      </c>
      <c r="R141" s="38">
        <v>51</v>
      </c>
      <c r="S141" s="38"/>
      <c r="T141" s="38">
        <v>0</v>
      </c>
      <c r="U141" s="38">
        <v>0</v>
      </c>
      <c r="V141" s="38"/>
      <c r="W141" s="38">
        <v>0</v>
      </c>
      <c r="X141" s="38">
        <v>5</v>
      </c>
      <c r="Y141" s="38"/>
      <c r="Z141" s="38">
        <v>0</v>
      </c>
      <c r="AA141" s="38"/>
      <c r="AB141" s="38"/>
      <c r="AJ141" s="38"/>
      <c r="AU141" s="38"/>
      <c r="BA141" t="str">
        <f t="shared" si="56"/>
        <v>Suffield</v>
      </c>
      <c r="BB141" t="s">
        <v>1704</v>
      </c>
      <c r="BC141" s="6">
        <v>2</v>
      </c>
      <c r="BE141" s="60">
        <v>9</v>
      </c>
      <c r="BF141" s="62">
        <v>3</v>
      </c>
      <c r="BG141" s="62">
        <v>125</v>
      </c>
      <c r="BH141" s="66">
        <v>74540</v>
      </c>
      <c r="BI141" s="66">
        <v>74540</v>
      </c>
      <c r="BJ141" s="66">
        <f t="shared" si="57"/>
        <v>9003</v>
      </c>
      <c r="BK141" s="66">
        <v>9110</v>
      </c>
      <c r="BL141" t="s">
        <v>1447</v>
      </c>
      <c r="BM141" s="69">
        <f t="shared" si="58"/>
        <v>974540</v>
      </c>
      <c r="BN141" s="69">
        <f t="shared" si="59"/>
        <v>974540</v>
      </c>
      <c r="BW141" s="2"/>
      <c r="CD141" s="38"/>
      <c r="CE141" s="38"/>
      <c r="CF141" s="38"/>
      <c r="CG141" s="38"/>
      <c r="CH141" s="38"/>
    </row>
    <row r="142" spans="1:86" ht="14" hidden="1" customHeight="1" outlineLevel="1" x14ac:dyDescent="0.2">
      <c r="A142" t="s">
        <v>2477</v>
      </c>
      <c r="B142" s="6" t="s">
        <v>1459</v>
      </c>
      <c r="C142" s="1">
        <f t="shared" si="48"/>
        <v>4412</v>
      </c>
      <c r="D142" s="3">
        <f>IF(N142&gt;0, RANK(N142,(N142:P142,Q142:AE142)),0)</f>
        <v>2</v>
      </c>
      <c r="E142" s="3">
        <f>IF(O142&gt;0,RANK(O142,(N142:P142,Q142:AE142)),0)</f>
        <v>1</v>
      </c>
      <c r="F142" s="3">
        <f t="shared" si="49"/>
        <v>3</v>
      </c>
      <c r="G142" s="1">
        <f t="shared" si="50"/>
        <v>1486</v>
      </c>
      <c r="H142" s="2">
        <f t="shared" si="51"/>
        <v>0.33680870353581144</v>
      </c>
      <c r="I142" s="4"/>
      <c r="J142" s="2">
        <f t="shared" si="52"/>
        <v>0.32547597461468719</v>
      </c>
      <c r="K142" s="2">
        <f t="shared" si="53"/>
        <v>0.66228467815049863</v>
      </c>
      <c r="L142" s="2">
        <f t="shared" si="54"/>
        <v>5.2130553037171351E-3</v>
      </c>
      <c r="M142" s="2">
        <f t="shared" si="55"/>
        <v>7.0262919310971001E-3</v>
      </c>
      <c r="N142" s="38">
        <v>1436</v>
      </c>
      <c r="O142" s="38">
        <v>2922</v>
      </c>
      <c r="P142" s="38">
        <v>23</v>
      </c>
      <c r="Q142" s="38">
        <v>16</v>
      </c>
      <c r="R142" s="38">
        <v>15</v>
      </c>
      <c r="S142" s="38"/>
      <c r="T142" s="38">
        <v>0</v>
      </c>
      <c r="U142" s="38">
        <v>0</v>
      </c>
      <c r="V142" s="38"/>
      <c r="W142" s="38">
        <v>0</v>
      </c>
      <c r="X142" s="38">
        <v>0</v>
      </c>
      <c r="Y142" s="38"/>
      <c r="Z142" s="38">
        <v>0</v>
      </c>
      <c r="AA142" s="38"/>
      <c r="AB142" s="38"/>
      <c r="AJ142" s="38"/>
      <c r="AU142" s="38"/>
      <c r="BA142" t="str">
        <f t="shared" si="56"/>
        <v>Thomaston</v>
      </c>
      <c r="BB142" t="s">
        <v>1252</v>
      </c>
      <c r="BC142" s="6">
        <v>5</v>
      </c>
      <c r="BE142" s="60">
        <v>9</v>
      </c>
      <c r="BF142" s="62">
        <v>5</v>
      </c>
      <c r="BG142" s="62">
        <v>100</v>
      </c>
      <c r="BH142" s="66">
        <v>75730</v>
      </c>
      <c r="BI142" s="66">
        <v>75730</v>
      </c>
      <c r="BJ142" s="66">
        <f t="shared" si="57"/>
        <v>9005</v>
      </c>
      <c r="BK142" s="66">
        <v>9140</v>
      </c>
      <c r="BL142" t="s">
        <v>1447</v>
      </c>
      <c r="BM142" s="69">
        <f t="shared" si="58"/>
        <v>975730</v>
      </c>
      <c r="BN142" s="69">
        <f t="shared" si="59"/>
        <v>975730</v>
      </c>
      <c r="BW142" s="2"/>
      <c r="CD142" s="38"/>
      <c r="CE142" s="38"/>
      <c r="CF142" s="38"/>
      <c r="CG142" s="38"/>
      <c r="CH142" s="38"/>
    </row>
    <row r="143" spans="1:86" ht="14" hidden="1" customHeight="1" outlineLevel="1" x14ac:dyDescent="0.2">
      <c r="A143" t="s">
        <v>2671</v>
      </c>
      <c r="B143" s="6" t="s">
        <v>1459</v>
      </c>
      <c r="C143" s="1">
        <f t="shared" si="48"/>
        <v>4937</v>
      </c>
      <c r="D143" s="3">
        <f>IF(N143&gt;0, RANK(N143,(N143:P143,Q143:AE143)),0)</f>
        <v>2</v>
      </c>
      <c r="E143" s="3">
        <f>IF(O143&gt;0,RANK(O143,(N143:P143,Q143:AE143)),0)</f>
        <v>1</v>
      </c>
      <c r="F143" s="3">
        <f t="shared" si="49"/>
        <v>3</v>
      </c>
      <c r="G143" s="1">
        <f t="shared" si="50"/>
        <v>1277</v>
      </c>
      <c r="H143" s="2">
        <f t="shared" si="51"/>
        <v>0.25865910471946524</v>
      </c>
      <c r="I143" s="4"/>
      <c r="J143" s="2">
        <f t="shared" si="52"/>
        <v>0.36459388292485317</v>
      </c>
      <c r="K143" s="2">
        <f t="shared" si="53"/>
        <v>0.62325298764431836</v>
      </c>
      <c r="L143" s="2">
        <f t="shared" si="54"/>
        <v>5.4689082438727976E-3</v>
      </c>
      <c r="M143" s="2">
        <f t="shared" si="55"/>
        <v>6.6842211869556712E-3</v>
      </c>
      <c r="N143" s="38">
        <v>1800</v>
      </c>
      <c r="O143" s="38">
        <v>3077</v>
      </c>
      <c r="P143" s="38">
        <v>27</v>
      </c>
      <c r="Q143" s="38">
        <v>11</v>
      </c>
      <c r="R143" s="38">
        <v>22</v>
      </c>
      <c r="S143" s="38"/>
      <c r="T143" s="38">
        <v>0</v>
      </c>
      <c r="U143" s="38">
        <v>0</v>
      </c>
      <c r="V143" s="38"/>
      <c r="W143" s="38">
        <v>0</v>
      </c>
      <c r="X143" s="38">
        <v>0</v>
      </c>
      <c r="Y143" s="38"/>
      <c r="Z143" s="38">
        <v>0</v>
      </c>
      <c r="AA143" s="38"/>
      <c r="AB143" s="38"/>
      <c r="AJ143" s="38"/>
      <c r="AU143" s="38"/>
      <c r="BA143" t="str">
        <f t="shared" si="56"/>
        <v>Thompson</v>
      </c>
      <c r="BB143" t="s">
        <v>2090</v>
      </c>
      <c r="BC143" s="6">
        <v>2</v>
      </c>
      <c r="BE143" s="60">
        <v>9</v>
      </c>
      <c r="BF143" s="62">
        <v>15</v>
      </c>
      <c r="BG143" s="62">
        <v>65</v>
      </c>
      <c r="BH143" s="66">
        <v>75870</v>
      </c>
      <c r="BI143" s="66">
        <v>75870</v>
      </c>
      <c r="BJ143" s="66">
        <f t="shared" si="57"/>
        <v>9015</v>
      </c>
      <c r="BK143" s="66">
        <v>9150</v>
      </c>
      <c r="BL143" t="s">
        <v>1447</v>
      </c>
      <c r="BM143" s="69">
        <f t="shared" si="58"/>
        <v>975870</v>
      </c>
      <c r="BN143" s="69">
        <f t="shared" si="59"/>
        <v>975870</v>
      </c>
      <c r="BW143" s="2"/>
      <c r="CD143" s="38"/>
      <c r="CE143" s="38"/>
      <c r="CF143" s="38"/>
      <c r="CG143" s="38"/>
      <c r="CH143" s="38"/>
    </row>
    <row r="144" spans="1:86" ht="14" hidden="1" customHeight="1" outlineLevel="1" x14ac:dyDescent="0.2">
      <c r="A144" t="s">
        <v>66</v>
      </c>
      <c r="B144" s="6" t="s">
        <v>1459</v>
      </c>
      <c r="C144" s="1">
        <f t="shared" si="48"/>
        <v>9239</v>
      </c>
      <c r="D144" s="3">
        <f>IF(N144&gt;0, RANK(N144,(N144:P144,Q144:AE144)),0)</f>
        <v>1</v>
      </c>
      <c r="E144" s="3">
        <f>IF(O144&gt;0,RANK(O144,(N144:P144,Q144:AE144)),0)</f>
        <v>2</v>
      </c>
      <c r="F144" s="3">
        <f t="shared" si="49"/>
        <v>3</v>
      </c>
      <c r="G144" s="1">
        <f t="shared" si="50"/>
        <v>672</v>
      </c>
      <c r="H144" s="2">
        <f t="shared" si="51"/>
        <v>7.2735144496157589E-2</v>
      </c>
      <c r="I144" s="4"/>
      <c r="J144" s="2">
        <f t="shared" si="52"/>
        <v>0.52657213984197426</v>
      </c>
      <c r="K144" s="2">
        <f t="shared" si="53"/>
        <v>0.45383699534581667</v>
      </c>
      <c r="L144" s="2">
        <f t="shared" si="54"/>
        <v>8.0095248403506871E-3</v>
      </c>
      <c r="M144" s="2">
        <f t="shared" si="55"/>
        <v>1.1581339971858376E-2</v>
      </c>
      <c r="N144" s="38">
        <v>4865</v>
      </c>
      <c r="O144" s="38">
        <v>4193</v>
      </c>
      <c r="P144" s="38">
        <v>74</v>
      </c>
      <c r="Q144" s="38">
        <v>42</v>
      </c>
      <c r="R144" s="38">
        <v>64</v>
      </c>
      <c r="S144" s="38"/>
      <c r="T144" s="38">
        <v>1</v>
      </c>
      <c r="U144" s="38">
        <v>0</v>
      </c>
      <c r="V144" s="38"/>
      <c r="W144" s="38">
        <v>0</v>
      </c>
      <c r="X144" s="38">
        <v>0</v>
      </c>
      <c r="Y144" s="38"/>
      <c r="Z144" s="38">
        <v>0</v>
      </c>
      <c r="AA144" s="38"/>
      <c r="AB144" s="38"/>
      <c r="AJ144" s="38"/>
      <c r="AU144" s="38"/>
      <c r="BA144" t="str">
        <f t="shared" si="56"/>
        <v>Tolland</v>
      </c>
      <c r="BB144" t="s">
        <v>66</v>
      </c>
      <c r="BC144" s="6">
        <v>2</v>
      </c>
      <c r="BE144" s="60">
        <v>9</v>
      </c>
      <c r="BF144" s="62">
        <v>13</v>
      </c>
      <c r="BG144" s="62">
        <v>50</v>
      </c>
      <c r="BH144" s="66">
        <v>76290</v>
      </c>
      <c r="BI144" s="66">
        <v>76290</v>
      </c>
      <c r="BJ144" s="66">
        <f t="shared" si="57"/>
        <v>9013</v>
      </c>
      <c r="BK144" s="66">
        <v>9110</v>
      </c>
      <c r="BL144" t="s">
        <v>1447</v>
      </c>
      <c r="BM144" s="69">
        <f t="shared" si="58"/>
        <v>976290</v>
      </c>
      <c r="BN144" s="69">
        <f t="shared" si="59"/>
        <v>976290</v>
      </c>
      <c r="BW144" s="2"/>
      <c r="CD144" s="38"/>
      <c r="CE144" s="38"/>
      <c r="CF144" s="38"/>
      <c r="CG144" s="38"/>
      <c r="CH144" s="38"/>
    </row>
    <row r="145" spans="1:86" ht="14" hidden="1" customHeight="1" outlineLevel="1" x14ac:dyDescent="0.2">
      <c r="A145" t="s">
        <v>1943</v>
      </c>
      <c r="B145" s="6" t="s">
        <v>1459</v>
      </c>
      <c r="C145" s="1">
        <f t="shared" si="48"/>
        <v>16296</v>
      </c>
      <c r="D145" s="3">
        <f>IF(N145&gt;0, RANK(N145,(N145:P145,Q145:AE145)),0)</f>
        <v>2</v>
      </c>
      <c r="E145" s="3">
        <f>IF(O145&gt;0,RANK(O145,(N145:P145,Q145:AE145)),0)</f>
        <v>1</v>
      </c>
      <c r="F145" s="3">
        <f t="shared" si="49"/>
        <v>4</v>
      </c>
      <c r="G145" s="1">
        <f t="shared" si="50"/>
        <v>2287</v>
      </c>
      <c r="H145" s="2">
        <f t="shared" si="51"/>
        <v>0.14034118802160039</v>
      </c>
      <c r="I145" s="4"/>
      <c r="J145" s="2">
        <f t="shared" si="52"/>
        <v>0.42225085910652921</v>
      </c>
      <c r="K145" s="2">
        <f t="shared" si="53"/>
        <v>0.5625920471281296</v>
      </c>
      <c r="L145" s="2">
        <f t="shared" si="54"/>
        <v>5.0319096710849292E-3</v>
      </c>
      <c r="M145" s="2">
        <f t="shared" si="55"/>
        <v>1.0125184094256206E-2</v>
      </c>
      <c r="N145" s="38">
        <v>6881</v>
      </c>
      <c r="O145" s="38">
        <v>9168</v>
      </c>
      <c r="P145" s="38">
        <v>82</v>
      </c>
      <c r="Q145" s="38">
        <v>60</v>
      </c>
      <c r="R145" s="38">
        <v>105</v>
      </c>
      <c r="S145" s="38"/>
      <c r="T145" s="38">
        <v>0</v>
      </c>
      <c r="U145" s="38">
        <v>0</v>
      </c>
      <c r="V145" s="38"/>
      <c r="W145" s="38">
        <v>0</v>
      </c>
      <c r="X145" s="38">
        <v>0</v>
      </c>
      <c r="Y145" s="38"/>
      <c r="Z145" s="38">
        <v>0</v>
      </c>
      <c r="AA145" s="38"/>
      <c r="AB145" s="38"/>
      <c r="AJ145" s="38"/>
      <c r="AU145" s="38"/>
      <c r="BA145" t="str">
        <f t="shared" si="56"/>
        <v>Torrington</v>
      </c>
      <c r="BB145" t="s">
        <v>1252</v>
      </c>
      <c r="BC145" s="6"/>
      <c r="BE145" s="60">
        <v>9</v>
      </c>
      <c r="BF145" s="62">
        <v>5</v>
      </c>
      <c r="BG145" s="62">
        <v>105</v>
      </c>
      <c r="BH145" s="66">
        <v>76570</v>
      </c>
      <c r="BI145" s="66">
        <v>76570</v>
      </c>
      <c r="BJ145" s="66">
        <f t="shared" si="57"/>
        <v>9005</v>
      </c>
      <c r="BK145" s="66">
        <v>9160</v>
      </c>
      <c r="BL145" t="s">
        <v>1447</v>
      </c>
      <c r="BM145" s="69">
        <f t="shared" si="58"/>
        <v>976570</v>
      </c>
      <c r="BN145" s="69">
        <f t="shared" si="59"/>
        <v>976570</v>
      </c>
      <c r="BW145" s="2"/>
      <c r="CD145" s="38"/>
      <c r="CE145" s="38"/>
      <c r="CF145" s="38"/>
      <c r="CG145" s="38"/>
      <c r="CH145" s="38"/>
    </row>
    <row r="146" spans="1:86" ht="14" hidden="1" customHeight="1" outlineLevel="1" x14ac:dyDescent="0.2">
      <c r="A146" t="s">
        <v>152</v>
      </c>
      <c r="B146" s="6" t="s">
        <v>1459</v>
      </c>
      <c r="C146" s="1">
        <f t="shared" si="48"/>
        <v>21899</v>
      </c>
      <c r="D146" s="3">
        <f>IF(N146&gt;0, RANK(N146,(N146:P146,Q146:AE146)),0)</f>
        <v>1</v>
      </c>
      <c r="E146" s="3">
        <f>IF(O146&gt;0,RANK(O146,(N146:P146,Q146:AE146)),0)</f>
        <v>2</v>
      </c>
      <c r="F146" s="3">
        <f t="shared" si="49"/>
        <v>4</v>
      </c>
      <c r="G146" s="1">
        <f t="shared" si="50"/>
        <v>1092</v>
      </c>
      <c r="H146" s="2">
        <f t="shared" si="51"/>
        <v>4.9865290652541215E-2</v>
      </c>
      <c r="I146" s="4"/>
      <c r="J146" s="2">
        <f t="shared" si="52"/>
        <v>0.51573131193205168</v>
      </c>
      <c r="K146" s="2">
        <f t="shared" si="53"/>
        <v>0.46586602127951049</v>
      </c>
      <c r="L146" s="2">
        <f t="shared" si="54"/>
        <v>5.2057171560345224E-3</v>
      </c>
      <c r="M146" s="2">
        <f t="shared" si="55"/>
        <v>1.3196949632403305E-2</v>
      </c>
      <c r="N146" s="38">
        <v>11294</v>
      </c>
      <c r="O146" s="38">
        <v>10202</v>
      </c>
      <c r="P146" s="38">
        <v>114</v>
      </c>
      <c r="Q146" s="38">
        <v>93</v>
      </c>
      <c r="R146" s="38">
        <v>196</v>
      </c>
      <c r="S146" s="38"/>
      <c r="T146" s="38">
        <v>0</v>
      </c>
      <c r="U146" s="38">
        <v>0</v>
      </c>
      <c r="V146" s="38"/>
      <c r="W146" s="38">
        <v>0</v>
      </c>
      <c r="X146" s="38">
        <v>0</v>
      </c>
      <c r="Y146" s="38"/>
      <c r="Z146" s="38">
        <v>0</v>
      </c>
      <c r="AA146" s="38"/>
      <c r="AB146" s="38"/>
      <c r="AJ146" s="38"/>
      <c r="AU146" s="38"/>
      <c r="BA146" t="str">
        <f t="shared" si="56"/>
        <v>Trumbull</v>
      </c>
      <c r="BB146" t="s">
        <v>276</v>
      </c>
      <c r="BC146" s="6">
        <v>4</v>
      </c>
      <c r="BE146" s="60">
        <v>9</v>
      </c>
      <c r="BF146" s="62">
        <v>1</v>
      </c>
      <c r="BG146" s="62">
        <v>100</v>
      </c>
      <c r="BH146" s="66">
        <v>77200</v>
      </c>
      <c r="BI146" s="66">
        <v>77200</v>
      </c>
      <c r="BJ146" s="66">
        <f t="shared" si="57"/>
        <v>9001</v>
      </c>
      <c r="BK146" s="66">
        <v>9120</v>
      </c>
      <c r="BL146" t="s">
        <v>1447</v>
      </c>
      <c r="BM146" s="69">
        <f t="shared" si="58"/>
        <v>977200</v>
      </c>
      <c r="BN146" s="69">
        <f t="shared" si="59"/>
        <v>977200</v>
      </c>
      <c r="BW146" s="2"/>
      <c r="CD146" s="38"/>
      <c r="CE146" s="38"/>
      <c r="CF146" s="38"/>
      <c r="CG146" s="38"/>
      <c r="CH146" s="38"/>
    </row>
    <row r="147" spans="1:86" ht="14" hidden="1" customHeight="1" outlineLevel="1" x14ac:dyDescent="0.2">
      <c r="A147" t="s">
        <v>1487</v>
      </c>
      <c r="B147" s="6" t="s">
        <v>1459</v>
      </c>
      <c r="C147" s="1">
        <f t="shared" si="48"/>
        <v>562</v>
      </c>
      <c r="D147" s="3">
        <f>IF(N147&gt;0, RANK(N147,(N147:P147,Q147:AE147)),0)</f>
        <v>2</v>
      </c>
      <c r="E147" s="3">
        <f>IF(O147&gt;0,RANK(O147,(N147:P147,Q147:AE147)),0)</f>
        <v>1</v>
      </c>
      <c r="F147" s="3">
        <f t="shared" si="49"/>
        <v>4</v>
      </c>
      <c r="G147" s="1">
        <f t="shared" si="50"/>
        <v>80</v>
      </c>
      <c r="H147" s="2">
        <f t="shared" si="51"/>
        <v>0.14234875444839859</v>
      </c>
      <c r="I147" s="4"/>
      <c r="J147" s="2">
        <f t="shared" si="52"/>
        <v>0.4181494661921708</v>
      </c>
      <c r="K147" s="2">
        <f t="shared" si="53"/>
        <v>0.56049822064056942</v>
      </c>
      <c r="L147" s="2">
        <f t="shared" si="54"/>
        <v>5.3380782918149468E-3</v>
      </c>
      <c r="M147" s="2">
        <f t="shared" si="55"/>
        <v>1.6014234875444882E-2</v>
      </c>
      <c r="N147" s="38">
        <v>235</v>
      </c>
      <c r="O147" s="38">
        <v>315</v>
      </c>
      <c r="P147" s="38">
        <v>3</v>
      </c>
      <c r="Q147" s="38">
        <v>7</v>
      </c>
      <c r="R147" s="38">
        <v>2</v>
      </c>
      <c r="S147" s="38"/>
      <c r="T147" s="38">
        <v>0</v>
      </c>
      <c r="U147" s="38">
        <v>0</v>
      </c>
      <c r="V147" s="38"/>
      <c r="W147" s="38">
        <v>0</v>
      </c>
      <c r="X147" s="38">
        <v>0</v>
      </c>
      <c r="Y147" s="38"/>
      <c r="Z147" s="38">
        <v>0</v>
      </c>
      <c r="AA147" s="38"/>
      <c r="AB147" s="38"/>
      <c r="AJ147" s="38"/>
      <c r="AU147" s="38"/>
      <c r="BA147" t="str">
        <f t="shared" si="56"/>
        <v>Union</v>
      </c>
      <c r="BB147" t="s">
        <v>66</v>
      </c>
      <c r="BC147" s="6">
        <v>2</v>
      </c>
      <c r="BE147" s="60">
        <v>9</v>
      </c>
      <c r="BF147" s="62">
        <v>13</v>
      </c>
      <c r="BG147" s="62">
        <v>55</v>
      </c>
      <c r="BH147" s="66">
        <v>77830</v>
      </c>
      <c r="BI147" s="66">
        <v>77830</v>
      </c>
      <c r="BJ147" s="66">
        <f t="shared" si="57"/>
        <v>9013</v>
      </c>
      <c r="BK147" s="66">
        <v>9150</v>
      </c>
      <c r="BL147" t="s">
        <v>1447</v>
      </c>
      <c r="BM147" s="69">
        <f t="shared" si="58"/>
        <v>977830</v>
      </c>
      <c r="BN147" s="69">
        <f t="shared" si="59"/>
        <v>977830</v>
      </c>
      <c r="BW147" s="2"/>
      <c r="CD147" s="38"/>
      <c r="CE147" s="38"/>
      <c r="CF147" s="38"/>
      <c r="CG147" s="38"/>
      <c r="CH147" s="38"/>
    </row>
    <row r="148" spans="1:86" ht="14" hidden="1" customHeight="1" outlineLevel="1" x14ac:dyDescent="0.2">
      <c r="A148" t="s">
        <v>1829</v>
      </c>
      <c r="B148" s="6" t="s">
        <v>1459</v>
      </c>
      <c r="C148" s="1">
        <f t="shared" si="48"/>
        <v>15020</v>
      </c>
      <c r="D148" s="3">
        <f>IF(N148&gt;0, RANK(N148,(N148:P148,Q148:AE148)),0)</f>
        <v>1</v>
      </c>
      <c r="E148" s="3">
        <f>IF(O148&gt;0,RANK(O148,(N148:P148,Q148:AE148)),0)</f>
        <v>2</v>
      </c>
      <c r="F148" s="3">
        <f t="shared" si="49"/>
        <v>4</v>
      </c>
      <c r="G148" s="1">
        <f t="shared" si="50"/>
        <v>2703</v>
      </c>
      <c r="H148" s="2">
        <f t="shared" si="51"/>
        <v>0.1799600532623169</v>
      </c>
      <c r="I148" s="4"/>
      <c r="J148" s="2">
        <f t="shared" si="52"/>
        <v>0.58075898801597869</v>
      </c>
      <c r="K148" s="2">
        <f t="shared" si="53"/>
        <v>0.4007989347536618</v>
      </c>
      <c r="L148" s="2">
        <f t="shared" si="54"/>
        <v>4.5938748335552599E-3</v>
      </c>
      <c r="M148" s="2">
        <f t="shared" si="55"/>
        <v>1.384820239680425E-2</v>
      </c>
      <c r="N148" s="38">
        <v>8723</v>
      </c>
      <c r="O148" s="38">
        <v>6020</v>
      </c>
      <c r="P148" s="38">
        <v>69</v>
      </c>
      <c r="Q148" s="38">
        <v>68</v>
      </c>
      <c r="R148" s="38">
        <v>134</v>
      </c>
      <c r="S148" s="38"/>
      <c r="T148" s="38">
        <v>6</v>
      </c>
      <c r="U148" s="38">
        <v>0</v>
      </c>
      <c r="V148" s="38"/>
      <c r="W148" s="38">
        <v>0</v>
      </c>
      <c r="X148" s="38">
        <v>0</v>
      </c>
      <c r="Y148" s="38"/>
      <c r="Z148" s="38">
        <v>0</v>
      </c>
      <c r="AA148" s="38"/>
      <c r="AB148" s="38"/>
      <c r="AJ148" s="38"/>
      <c r="AU148" s="38"/>
      <c r="BA148" t="str">
        <f t="shared" si="56"/>
        <v>Vernon</v>
      </c>
      <c r="BB148" t="s">
        <v>66</v>
      </c>
      <c r="BC148" s="6">
        <v>2</v>
      </c>
      <c r="BE148" s="60">
        <v>9</v>
      </c>
      <c r="BF148" s="62">
        <v>13</v>
      </c>
      <c r="BG148" s="62">
        <v>60</v>
      </c>
      <c r="BH148" s="66">
        <v>78250</v>
      </c>
      <c r="BI148" s="66">
        <v>78250</v>
      </c>
      <c r="BJ148" s="66">
        <f t="shared" si="57"/>
        <v>9013</v>
      </c>
      <c r="BK148" s="66">
        <v>9110</v>
      </c>
      <c r="BL148" t="s">
        <v>1447</v>
      </c>
      <c r="BM148" s="69">
        <f t="shared" si="58"/>
        <v>978250</v>
      </c>
      <c r="BN148" s="69">
        <f t="shared" si="59"/>
        <v>978250</v>
      </c>
      <c r="BW148" s="2"/>
      <c r="CD148" s="38"/>
      <c r="CE148" s="38"/>
      <c r="CF148" s="38"/>
      <c r="CG148" s="38"/>
      <c r="CH148" s="38"/>
    </row>
    <row r="149" spans="1:86" ht="14" hidden="1" customHeight="1" outlineLevel="1" x14ac:dyDescent="0.2">
      <c r="A149" t="s">
        <v>890</v>
      </c>
      <c r="B149" s="6" t="s">
        <v>1459</v>
      </c>
      <c r="C149" s="1">
        <f t="shared" si="48"/>
        <v>1541</v>
      </c>
      <c r="D149" s="3">
        <f>IF(N149&gt;0, RANK(N149,(N149:P149,Q149:AE149)),0)</f>
        <v>2</v>
      </c>
      <c r="E149" s="3">
        <f>IF(O149&gt;0,RANK(O149,(N149:P149,Q149:AE149)),0)</f>
        <v>1</v>
      </c>
      <c r="F149" s="3">
        <f t="shared" si="49"/>
        <v>4</v>
      </c>
      <c r="G149" s="1">
        <f t="shared" si="50"/>
        <v>354</v>
      </c>
      <c r="H149" s="2">
        <f t="shared" si="51"/>
        <v>0.22972096041531473</v>
      </c>
      <c r="I149" s="4"/>
      <c r="J149" s="2">
        <f t="shared" si="52"/>
        <v>0.37313432835820898</v>
      </c>
      <c r="K149" s="2">
        <f t="shared" si="53"/>
        <v>0.60285528877352368</v>
      </c>
      <c r="L149" s="2">
        <f t="shared" si="54"/>
        <v>7.138221933809215E-3</v>
      </c>
      <c r="M149" s="2">
        <f t="shared" si="55"/>
        <v>1.6872160934458185E-2</v>
      </c>
      <c r="N149" s="38">
        <v>575</v>
      </c>
      <c r="O149" s="38">
        <v>929</v>
      </c>
      <c r="P149" s="38">
        <v>11</v>
      </c>
      <c r="Q149" s="38">
        <v>8</v>
      </c>
      <c r="R149" s="38">
        <v>16</v>
      </c>
      <c r="S149" s="38"/>
      <c r="T149" s="38">
        <v>1</v>
      </c>
      <c r="U149" s="38">
        <v>1</v>
      </c>
      <c r="V149" s="38"/>
      <c r="W149" s="38">
        <v>0</v>
      </c>
      <c r="X149" s="38">
        <v>0</v>
      </c>
      <c r="Y149" s="38"/>
      <c r="Z149" s="38">
        <v>0</v>
      </c>
      <c r="AA149" s="38"/>
      <c r="AB149" s="38"/>
      <c r="AJ149" s="38"/>
      <c r="AU149" s="38"/>
      <c r="BA149" t="str">
        <f t="shared" si="56"/>
        <v>Voluntown</v>
      </c>
      <c r="BB149" t="s">
        <v>127</v>
      </c>
      <c r="BC149" s="6">
        <v>2</v>
      </c>
      <c r="BE149" s="60">
        <v>9</v>
      </c>
      <c r="BF149" s="62">
        <v>11</v>
      </c>
      <c r="BG149" s="62">
        <v>100</v>
      </c>
      <c r="BH149" s="66">
        <v>78600</v>
      </c>
      <c r="BI149" s="66">
        <v>78600</v>
      </c>
      <c r="BJ149" s="66">
        <f t="shared" si="57"/>
        <v>9011</v>
      </c>
      <c r="BK149" s="66">
        <v>9150</v>
      </c>
      <c r="BL149" t="s">
        <v>1447</v>
      </c>
      <c r="BM149" s="69">
        <f t="shared" si="58"/>
        <v>978600</v>
      </c>
      <c r="BN149" s="69">
        <f t="shared" si="59"/>
        <v>978600</v>
      </c>
      <c r="BW149" s="2"/>
      <c r="CD149" s="38"/>
      <c r="CE149" s="38"/>
      <c r="CF149" s="38"/>
      <c r="CG149" s="38"/>
      <c r="CH149" s="38"/>
    </row>
    <row r="150" spans="1:86" ht="14" hidden="1" customHeight="1" outlineLevel="1" x14ac:dyDescent="0.2">
      <c r="A150" t="s">
        <v>1797</v>
      </c>
      <c r="B150" s="6" t="s">
        <v>1459</v>
      </c>
      <c r="C150" s="1">
        <f t="shared" si="48"/>
        <v>24702</v>
      </c>
      <c r="D150" s="3">
        <f>IF(N150&gt;0, RANK(N150,(N150:P150,Q150:AE150)),0)</f>
        <v>1</v>
      </c>
      <c r="E150" s="3">
        <f>IF(O150&gt;0,RANK(O150,(N150:P150,Q150:AE150)),0)</f>
        <v>2</v>
      </c>
      <c r="F150" s="3">
        <f t="shared" si="49"/>
        <v>4</v>
      </c>
      <c r="G150" s="1">
        <f t="shared" si="50"/>
        <v>653</v>
      </c>
      <c r="H150" s="2">
        <f t="shared" si="51"/>
        <v>2.6435106469111812E-2</v>
      </c>
      <c r="I150" s="4"/>
      <c r="J150" s="2">
        <f t="shared" si="52"/>
        <v>0.50461501093028904</v>
      </c>
      <c r="K150" s="2">
        <f t="shared" si="53"/>
        <v>0.47817990446117725</v>
      </c>
      <c r="L150" s="2">
        <f t="shared" si="54"/>
        <v>5.7080398348311875E-3</v>
      </c>
      <c r="M150" s="2">
        <f t="shared" si="55"/>
        <v>1.1497044773702517E-2</v>
      </c>
      <c r="N150" s="38">
        <v>12465</v>
      </c>
      <c r="O150" s="38">
        <v>11812</v>
      </c>
      <c r="P150" s="38">
        <v>141</v>
      </c>
      <c r="Q150" s="38">
        <v>85</v>
      </c>
      <c r="R150" s="38">
        <v>191</v>
      </c>
      <c r="S150" s="38"/>
      <c r="T150" s="38">
        <v>2</v>
      </c>
      <c r="U150" s="38">
        <v>2</v>
      </c>
      <c r="V150" s="38"/>
      <c r="W150" s="38">
        <v>0</v>
      </c>
      <c r="X150" s="38">
        <v>3</v>
      </c>
      <c r="Y150" s="38"/>
      <c r="Z150" s="38">
        <v>1</v>
      </c>
      <c r="AA150" s="38"/>
      <c r="AB150" s="38"/>
      <c r="AJ150" s="38"/>
      <c r="AU150" s="38"/>
      <c r="BA150" t="str">
        <f t="shared" si="56"/>
        <v>Wallingford</v>
      </c>
      <c r="BB150" t="s">
        <v>2743</v>
      </c>
      <c r="BC150" s="6">
        <v>3</v>
      </c>
      <c r="BE150" s="60">
        <v>9</v>
      </c>
      <c r="BF150" s="62">
        <v>9</v>
      </c>
      <c r="BG150" s="62">
        <v>115</v>
      </c>
      <c r="BH150" s="66">
        <v>78740</v>
      </c>
      <c r="BI150" s="66">
        <v>78740</v>
      </c>
      <c r="BJ150" s="66">
        <f t="shared" si="57"/>
        <v>9009</v>
      </c>
      <c r="BK150" s="66">
        <v>9170</v>
      </c>
      <c r="BL150" t="s">
        <v>1447</v>
      </c>
      <c r="BM150" s="69">
        <f t="shared" si="58"/>
        <v>978740</v>
      </c>
      <c r="BN150" s="69">
        <f t="shared" si="59"/>
        <v>978740</v>
      </c>
      <c r="BW150" s="2"/>
      <c r="CD150" s="38"/>
      <c r="CE150" s="38"/>
      <c r="CF150" s="38"/>
      <c r="CG150" s="38"/>
      <c r="CH150" s="38"/>
    </row>
    <row r="151" spans="1:86" ht="14" hidden="1" customHeight="1" outlineLevel="1" x14ac:dyDescent="0.2">
      <c r="A151" t="s">
        <v>413</v>
      </c>
      <c r="B151" s="6" t="s">
        <v>1459</v>
      </c>
      <c r="C151" s="1">
        <f t="shared" si="48"/>
        <v>960</v>
      </c>
      <c r="D151" s="3">
        <f>IF(N151&gt;0, RANK(N151,(N151:P151,Q151:AE151)),0)</f>
        <v>1</v>
      </c>
      <c r="E151" s="3">
        <f>IF(O151&gt;0,RANK(O151,(N151:P151,Q151:AE151)),0)</f>
        <v>2</v>
      </c>
      <c r="F151" s="3">
        <f t="shared" si="49"/>
        <v>0</v>
      </c>
      <c r="G151" s="1">
        <f t="shared" si="50"/>
        <v>23</v>
      </c>
      <c r="H151" s="2">
        <f t="shared" si="51"/>
        <v>2.3958333333333335E-2</v>
      </c>
      <c r="I151" s="4"/>
      <c r="J151" s="2">
        <f t="shared" si="52"/>
        <v>0.5072916666666667</v>
      </c>
      <c r="K151" s="2">
        <f t="shared" si="53"/>
        <v>0.48333333333333334</v>
      </c>
      <c r="L151" s="2">
        <f t="shared" si="54"/>
        <v>0</v>
      </c>
      <c r="M151" s="2">
        <f t="shared" si="55"/>
        <v>9.3749999999999667E-3</v>
      </c>
      <c r="N151" s="38">
        <v>487</v>
      </c>
      <c r="O151" s="38">
        <v>464</v>
      </c>
      <c r="P151" s="38">
        <v>0</v>
      </c>
      <c r="Q151" s="38">
        <v>7</v>
      </c>
      <c r="R151" s="38">
        <v>2</v>
      </c>
      <c r="S151" s="38"/>
      <c r="T151" s="38">
        <v>0</v>
      </c>
      <c r="U151" s="38">
        <v>0</v>
      </c>
      <c r="V151" s="38"/>
      <c r="W151" s="38">
        <v>0</v>
      </c>
      <c r="X151" s="38">
        <v>0</v>
      </c>
      <c r="Y151" s="38"/>
      <c r="Z151" s="38">
        <v>0</v>
      </c>
      <c r="AA151" s="38"/>
      <c r="AB151" s="38"/>
      <c r="AJ151" s="38"/>
      <c r="AU151" s="38"/>
      <c r="BA151" t="str">
        <f t="shared" si="56"/>
        <v>Warren</v>
      </c>
      <c r="BB151" t="s">
        <v>1252</v>
      </c>
      <c r="BC151" s="6">
        <v>5</v>
      </c>
      <c r="BE151" s="60">
        <v>9</v>
      </c>
      <c r="BF151" s="62">
        <v>5</v>
      </c>
      <c r="BG151" s="62">
        <v>110</v>
      </c>
      <c r="BH151" s="66">
        <v>79510</v>
      </c>
      <c r="BI151" s="66">
        <v>79510</v>
      </c>
      <c r="BJ151" s="66">
        <f t="shared" si="57"/>
        <v>9005</v>
      </c>
      <c r="BK151" s="66">
        <v>9160</v>
      </c>
      <c r="BL151" t="s">
        <v>1447</v>
      </c>
      <c r="BM151" s="69">
        <f t="shared" si="58"/>
        <v>979510</v>
      </c>
      <c r="BN151" s="69">
        <f t="shared" si="59"/>
        <v>979510</v>
      </c>
      <c r="BW151" s="2"/>
      <c r="CD151" s="38"/>
      <c r="CE151" s="38"/>
      <c r="CF151" s="38"/>
      <c r="CG151" s="38"/>
      <c r="CH151" s="38"/>
    </row>
    <row r="152" spans="1:86" ht="14" hidden="1" customHeight="1" outlineLevel="1" x14ac:dyDescent="0.2">
      <c r="A152" t="s">
        <v>674</v>
      </c>
      <c r="B152" s="6" t="s">
        <v>1459</v>
      </c>
      <c r="C152" s="1">
        <f t="shared" si="48"/>
        <v>2225</v>
      </c>
      <c r="D152" s="3">
        <f>IF(N152&gt;0, RANK(N152,(N152:P152,Q152:AE152)),0)</f>
        <v>1</v>
      </c>
      <c r="E152" s="3">
        <f>IF(O152&gt;0,RANK(O152,(N152:P152,Q152:AE152)),0)</f>
        <v>2</v>
      </c>
      <c r="F152" s="3">
        <f t="shared" si="49"/>
        <v>5</v>
      </c>
      <c r="G152" s="1">
        <f t="shared" si="50"/>
        <v>714</v>
      </c>
      <c r="H152" s="2">
        <f t="shared" si="51"/>
        <v>0.32089887640449438</v>
      </c>
      <c r="I152" s="4"/>
      <c r="J152" s="2">
        <f t="shared" si="52"/>
        <v>0.65438202247191013</v>
      </c>
      <c r="K152" s="2">
        <f t="shared" si="53"/>
        <v>0.33348314606741575</v>
      </c>
      <c r="L152" s="2">
        <f t="shared" si="54"/>
        <v>2.2471910112359553E-3</v>
      </c>
      <c r="M152" s="2">
        <f t="shared" si="55"/>
        <v>9.8876404494381669E-3</v>
      </c>
      <c r="N152" s="38">
        <v>1456</v>
      </c>
      <c r="O152" s="38">
        <v>742</v>
      </c>
      <c r="P152" s="38">
        <v>5</v>
      </c>
      <c r="Q152" s="38">
        <v>11</v>
      </c>
      <c r="R152" s="38">
        <v>11</v>
      </c>
      <c r="S152" s="38"/>
      <c r="T152" s="38">
        <v>0</v>
      </c>
      <c r="U152" s="38">
        <v>0</v>
      </c>
      <c r="V152" s="38"/>
      <c r="W152" s="38">
        <v>0</v>
      </c>
      <c r="X152" s="38">
        <v>0</v>
      </c>
      <c r="Y152" s="38"/>
      <c r="Z152" s="38">
        <v>0</v>
      </c>
      <c r="AA152" s="38"/>
      <c r="AB152" s="38"/>
      <c r="AJ152" s="38"/>
      <c r="AU152" s="38"/>
      <c r="BA152" t="str">
        <f t="shared" si="56"/>
        <v>Washington</v>
      </c>
      <c r="BB152" t="s">
        <v>1252</v>
      </c>
      <c r="BC152" s="6">
        <v>5</v>
      </c>
      <c r="BE152" s="60">
        <v>9</v>
      </c>
      <c r="BF152" s="62">
        <v>5</v>
      </c>
      <c r="BG152" s="62">
        <v>115</v>
      </c>
      <c r="BH152" s="66">
        <v>79720</v>
      </c>
      <c r="BI152" s="66">
        <v>79720</v>
      </c>
      <c r="BJ152" s="66">
        <f t="shared" si="57"/>
        <v>9005</v>
      </c>
      <c r="BK152" s="66">
        <v>9160</v>
      </c>
      <c r="BL152" t="s">
        <v>1447</v>
      </c>
      <c r="BM152" s="69">
        <f t="shared" si="58"/>
        <v>979720</v>
      </c>
      <c r="BN152" s="69">
        <f t="shared" si="59"/>
        <v>979720</v>
      </c>
      <c r="BW152" s="2"/>
      <c r="CD152" s="38"/>
      <c r="CE152" s="38"/>
      <c r="CF152" s="38"/>
      <c r="CG152" s="38"/>
      <c r="CH152" s="38"/>
    </row>
    <row r="153" spans="1:86" ht="14" hidden="1" customHeight="1" outlineLevel="1" x14ac:dyDescent="0.2">
      <c r="A153" t="s">
        <v>806</v>
      </c>
      <c r="B153" s="6" t="s">
        <v>1459</v>
      </c>
      <c r="C153" s="1">
        <f t="shared" si="48"/>
        <v>33438</v>
      </c>
      <c r="D153" s="3">
        <f>IF(N153&gt;0, RANK(N153,(N153:P153,Q153:AE153)),0)</f>
        <v>1</v>
      </c>
      <c r="E153" s="3">
        <f>IF(O153&gt;0,RANK(O153,(N153:P153,Q153:AE153)),0)</f>
        <v>2</v>
      </c>
      <c r="F153" s="3">
        <f t="shared" si="49"/>
        <v>4</v>
      </c>
      <c r="G153" s="1">
        <f t="shared" si="50"/>
        <v>3605</v>
      </c>
      <c r="H153" s="2">
        <f t="shared" si="51"/>
        <v>0.10781147197798911</v>
      </c>
      <c r="I153" s="4"/>
      <c r="J153" s="2">
        <f t="shared" si="52"/>
        <v>0.54811890663317187</v>
      </c>
      <c r="K153" s="2">
        <f t="shared" si="53"/>
        <v>0.44030743465518274</v>
      </c>
      <c r="L153" s="2">
        <f t="shared" si="54"/>
        <v>3.5887313834559484E-3</v>
      </c>
      <c r="M153" s="2">
        <f t="shared" si="55"/>
        <v>7.9849273281894471E-3</v>
      </c>
      <c r="N153" s="38">
        <v>18328</v>
      </c>
      <c r="O153" s="38">
        <v>14723</v>
      </c>
      <c r="P153" s="38">
        <v>120</v>
      </c>
      <c r="Q153" s="38">
        <v>58</v>
      </c>
      <c r="R153" s="38">
        <v>204</v>
      </c>
      <c r="S153" s="38"/>
      <c r="T153" s="38">
        <v>3</v>
      </c>
      <c r="U153" s="38">
        <v>1</v>
      </c>
      <c r="V153" s="38"/>
      <c r="W153" s="38">
        <v>0</v>
      </c>
      <c r="X153" s="38">
        <v>1</v>
      </c>
      <c r="Y153" s="38"/>
      <c r="Z153" s="38">
        <v>0</v>
      </c>
      <c r="AA153" s="38"/>
      <c r="AB153" s="38"/>
      <c r="AJ153" s="38"/>
      <c r="AU153" s="38"/>
      <c r="BA153" t="str">
        <f t="shared" si="56"/>
        <v>Waterbury</v>
      </c>
      <c r="BB153" t="s">
        <v>2743</v>
      </c>
      <c r="BC153" s="6"/>
      <c r="BE153" s="60">
        <v>9</v>
      </c>
      <c r="BF153" s="62">
        <v>9</v>
      </c>
      <c r="BG153" s="62">
        <v>120</v>
      </c>
      <c r="BH153" s="66">
        <v>80070</v>
      </c>
      <c r="BI153" s="66">
        <v>80070</v>
      </c>
      <c r="BJ153" s="66">
        <f t="shared" si="57"/>
        <v>9009</v>
      </c>
      <c r="BK153" s="66">
        <v>9140</v>
      </c>
      <c r="BL153" t="s">
        <v>1447</v>
      </c>
      <c r="BM153" s="69">
        <f t="shared" si="58"/>
        <v>980070</v>
      </c>
      <c r="BN153" s="69">
        <f t="shared" si="59"/>
        <v>980070</v>
      </c>
      <c r="BW153" s="2"/>
      <c r="CD153" s="38"/>
      <c r="CE153" s="38"/>
      <c r="CF153" s="38"/>
      <c r="CG153" s="38"/>
      <c r="CH153" s="38"/>
    </row>
    <row r="154" spans="1:86" ht="14" hidden="1" customHeight="1" outlineLevel="1" x14ac:dyDescent="0.2">
      <c r="A154" t="s">
        <v>1038</v>
      </c>
      <c r="B154" s="6" t="s">
        <v>1459</v>
      </c>
      <c r="C154" s="1">
        <f t="shared" si="48"/>
        <v>11966</v>
      </c>
      <c r="D154" s="3">
        <f>IF(N154&gt;0, RANK(N154,(N154:P154,Q154:AE154)),0)</f>
        <v>1</v>
      </c>
      <c r="E154" s="3">
        <f>IF(O154&gt;0,RANK(O154,(N154:P154,Q154:AE154)),0)</f>
        <v>2</v>
      </c>
      <c r="F154" s="3">
        <f t="shared" si="49"/>
        <v>4</v>
      </c>
      <c r="G154" s="1">
        <f t="shared" si="50"/>
        <v>1249</v>
      </c>
      <c r="H154" s="2">
        <f t="shared" si="51"/>
        <v>0.10437907404312217</v>
      </c>
      <c r="I154" s="4"/>
      <c r="J154" s="2">
        <f t="shared" si="52"/>
        <v>0.54379074043122178</v>
      </c>
      <c r="K154" s="2">
        <f t="shared" si="53"/>
        <v>0.43941166638809964</v>
      </c>
      <c r="L154" s="2">
        <f t="shared" si="54"/>
        <v>5.0977770349323083E-3</v>
      </c>
      <c r="M154" s="2">
        <f t="shared" si="55"/>
        <v>1.1699816145746274E-2</v>
      </c>
      <c r="N154" s="38">
        <v>6507</v>
      </c>
      <c r="O154" s="38">
        <v>5258</v>
      </c>
      <c r="P154" s="38">
        <v>61</v>
      </c>
      <c r="Q154" s="38">
        <v>57</v>
      </c>
      <c r="R154" s="38">
        <v>79</v>
      </c>
      <c r="S154" s="38"/>
      <c r="T154" s="38">
        <v>2</v>
      </c>
      <c r="U154" s="38">
        <v>0</v>
      </c>
      <c r="V154" s="38"/>
      <c r="W154" s="38">
        <v>0</v>
      </c>
      <c r="X154" s="38">
        <v>2</v>
      </c>
      <c r="Y154" s="38"/>
      <c r="Z154" s="38">
        <v>0</v>
      </c>
      <c r="AA154" s="38"/>
      <c r="AB154" s="38"/>
      <c r="AJ154" s="38"/>
      <c r="AU154" s="38"/>
      <c r="BA154" t="str">
        <f t="shared" si="56"/>
        <v>Waterford</v>
      </c>
      <c r="BB154" t="s">
        <v>127</v>
      </c>
      <c r="BC154" s="6">
        <v>2</v>
      </c>
      <c r="BE154" s="60">
        <v>9</v>
      </c>
      <c r="BF154" s="62">
        <v>11</v>
      </c>
      <c r="BG154" s="62">
        <v>105</v>
      </c>
      <c r="BH154" s="66">
        <v>80280</v>
      </c>
      <c r="BI154" s="66">
        <v>80280</v>
      </c>
      <c r="BJ154" s="66">
        <f t="shared" si="57"/>
        <v>9011</v>
      </c>
      <c r="BK154" s="66">
        <v>9180</v>
      </c>
      <c r="BL154" t="s">
        <v>1447</v>
      </c>
      <c r="BM154" s="69">
        <f t="shared" si="58"/>
        <v>980280</v>
      </c>
      <c r="BN154" s="69">
        <f t="shared" si="59"/>
        <v>980280</v>
      </c>
      <c r="BW154" s="2"/>
      <c r="CD154" s="38"/>
      <c r="CE154" s="38"/>
      <c r="CF154" s="38"/>
      <c r="CG154" s="38"/>
      <c r="CH154" s="38"/>
    </row>
    <row r="155" spans="1:86" ht="14" hidden="1" customHeight="1" outlineLevel="1" x14ac:dyDescent="0.2">
      <c r="A155" t="s">
        <v>1333</v>
      </c>
      <c r="B155" s="6" t="s">
        <v>1459</v>
      </c>
      <c r="C155" s="1">
        <f t="shared" si="48"/>
        <v>12576</v>
      </c>
      <c r="D155" s="3">
        <f>IF(N155&gt;0, RANK(N155,(N155:P155,Q155:AE155)),0)</f>
        <v>2</v>
      </c>
      <c r="E155" s="3">
        <f>IF(O155&gt;0,RANK(O155,(N155:P155,Q155:AE155)),0)</f>
        <v>1</v>
      </c>
      <c r="F155" s="3">
        <f t="shared" si="49"/>
        <v>4</v>
      </c>
      <c r="G155" s="1">
        <f t="shared" si="50"/>
        <v>3795</v>
      </c>
      <c r="H155" s="2">
        <f t="shared" si="51"/>
        <v>0.3017652671755725</v>
      </c>
      <c r="I155" s="4"/>
      <c r="J155" s="2">
        <f t="shared" si="52"/>
        <v>0.34247773536895676</v>
      </c>
      <c r="K155" s="2">
        <f t="shared" si="53"/>
        <v>0.64424300254452926</v>
      </c>
      <c r="L155" s="2">
        <f t="shared" si="54"/>
        <v>4.5324427480916028E-3</v>
      </c>
      <c r="M155" s="2">
        <f t="shared" si="55"/>
        <v>8.7468193384223729E-3</v>
      </c>
      <c r="N155" s="38">
        <v>4307</v>
      </c>
      <c r="O155" s="38">
        <v>8102</v>
      </c>
      <c r="P155" s="38">
        <v>57</v>
      </c>
      <c r="Q155" s="38">
        <v>39</v>
      </c>
      <c r="R155" s="38">
        <v>64</v>
      </c>
      <c r="S155" s="38"/>
      <c r="T155" s="38">
        <v>1</v>
      </c>
      <c r="U155" s="38">
        <v>5</v>
      </c>
      <c r="V155" s="38"/>
      <c r="W155" s="38">
        <v>0</v>
      </c>
      <c r="X155" s="38">
        <v>1</v>
      </c>
      <c r="Y155" s="38"/>
      <c r="Z155" s="38">
        <v>0</v>
      </c>
      <c r="AA155" s="38"/>
      <c r="AB155" s="38"/>
      <c r="AJ155" s="38"/>
      <c r="AU155" s="38"/>
      <c r="BA155" t="str">
        <f t="shared" si="56"/>
        <v>Watertown</v>
      </c>
      <c r="BB155" t="s">
        <v>1252</v>
      </c>
      <c r="BC155" s="6">
        <v>5</v>
      </c>
      <c r="BE155" s="60">
        <v>9</v>
      </c>
      <c r="BF155" s="62">
        <v>5</v>
      </c>
      <c r="BG155" s="62">
        <v>120</v>
      </c>
      <c r="BH155" s="66">
        <v>80490</v>
      </c>
      <c r="BI155" s="66">
        <v>80490</v>
      </c>
      <c r="BJ155" s="66">
        <f t="shared" si="57"/>
        <v>9005</v>
      </c>
      <c r="BK155" s="66">
        <v>9140</v>
      </c>
      <c r="BL155" t="s">
        <v>1447</v>
      </c>
      <c r="BM155" s="69">
        <f t="shared" si="58"/>
        <v>980490</v>
      </c>
      <c r="BN155" s="69">
        <f t="shared" si="59"/>
        <v>980490</v>
      </c>
      <c r="BW155" s="2"/>
      <c r="CD155" s="38"/>
      <c r="CE155" s="38"/>
      <c r="CF155" s="38"/>
      <c r="CG155" s="38"/>
      <c r="CH155" s="38"/>
    </row>
    <row r="156" spans="1:86" ht="14" hidden="1" customHeight="1" outlineLevel="1" x14ac:dyDescent="0.2">
      <c r="A156" t="s">
        <v>722</v>
      </c>
      <c r="B156" s="6" t="s">
        <v>1459</v>
      </c>
      <c r="C156" s="1">
        <f t="shared" si="48"/>
        <v>35464</v>
      </c>
      <c r="D156" s="3">
        <f>IF(N156&gt;0, RANK(N156,(N156:P156,Q156:AE156)),0)</f>
        <v>1</v>
      </c>
      <c r="E156" s="3">
        <f>IF(O156&gt;0,RANK(O156,(N156:P156,Q156:AE156)),0)</f>
        <v>2</v>
      </c>
      <c r="F156" s="3">
        <f t="shared" si="49"/>
        <v>4</v>
      </c>
      <c r="G156" s="1">
        <f t="shared" si="50"/>
        <v>17760</v>
      </c>
      <c r="H156" s="2">
        <f t="shared" si="51"/>
        <v>0.50078953304759755</v>
      </c>
      <c r="I156" s="4"/>
      <c r="J156" s="2">
        <f t="shared" si="52"/>
        <v>0.74030002255808702</v>
      </c>
      <c r="K156" s="2">
        <f t="shared" si="53"/>
        <v>0.2395104895104895</v>
      </c>
      <c r="L156" s="2">
        <f t="shared" si="54"/>
        <v>4.7090006767426121E-3</v>
      </c>
      <c r="M156" s="2">
        <f t="shared" si="55"/>
        <v>1.5480487254680861E-2</v>
      </c>
      <c r="N156" s="38">
        <v>26254</v>
      </c>
      <c r="O156" s="38">
        <v>8494</v>
      </c>
      <c r="P156" s="38">
        <v>167</v>
      </c>
      <c r="Q156" s="38">
        <v>154</v>
      </c>
      <c r="R156" s="38">
        <v>378</v>
      </c>
      <c r="S156" s="38"/>
      <c r="T156" s="38">
        <v>6</v>
      </c>
      <c r="U156" s="38">
        <v>8</v>
      </c>
      <c r="V156" s="38"/>
      <c r="W156" s="38">
        <v>0</v>
      </c>
      <c r="X156" s="38">
        <v>3</v>
      </c>
      <c r="Y156" s="38"/>
      <c r="Z156" s="38">
        <v>0</v>
      </c>
      <c r="AA156" s="38"/>
      <c r="AB156" s="38"/>
      <c r="AJ156" s="38"/>
      <c r="AU156" s="38"/>
      <c r="BA156" t="str">
        <f t="shared" si="56"/>
        <v>West Hartford</v>
      </c>
      <c r="BB156" t="s">
        <v>1704</v>
      </c>
      <c r="BC156" s="6">
        <v>1</v>
      </c>
      <c r="BE156" s="60">
        <v>9</v>
      </c>
      <c r="BF156" s="62">
        <v>3</v>
      </c>
      <c r="BG156" s="62">
        <v>130</v>
      </c>
      <c r="BH156" s="66">
        <v>82590</v>
      </c>
      <c r="BI156" s="66">
        <v>82590</v>
      </c>
      <c r="BJ156" s="66">
        <f t="shared" si="57"/>
        <v>9003</v>
      </c>
      <c r="BK156" s="66">
        <v>9110</v>
      </c>
      <c r="BL156" t="s">
        <v>1447</v>
      </c>
      <c r="BM156" s="69">
        <f t="shared" si="58"/>
        <v>982590</v>
      </c>
      <c r="BN156" s="69">
        <f t="shared" si="59"/>
        <v>982590</v>
      </c>
      <c r="BW156" s="2"/>
      <c r="CD156" s="38"/>
      <c r="CE156" s="38"/>
      <c r="CF156" s="38"/>
      <c r="CG156" s="38"/>
      <c r="CH156" s="38"/>
    </row>
    <row r="157" spans="1:86" ht="14" hidden="1" customHeight="1" outlineLevel="1" x14ac:dyDescent="0.2">
      <c r="A157" t="s">
        <v>2713</v>
      </c>
      <c r="B157" s="6" t="s">
        <v>1459</v>
      </c>
      <c r="C157" s="1">
        <f t="shared" si="48"/>
        <v>20517</v>
      </c>
      <c r="D157" s="3">
        <f>IF(N157&gt;0, RANK(N157,(N157:P157,Q157:AE157)),0)</f>
        <v>1</v>
      </c>
      <c r="E157" s="3">
        <f>IF(O157&gt;0,RANK(O157,(N157:P157,Q157:AE157)),0)</f>
        <v>2</v>
      </c>
      <c r="F157" s="3">
        <f t="shared" si="49"/>
        <v>4</v>
      </c>
      <c r="G157" s="1">
        <f t="shared" si="50"/>
        <v>4361</v>
      </c>
      <c r="H157" s="2">
        <f t="shared" si="51"/>
        <v>0.2125554418287274</v>
      </c>
      <c r="I157" s="4"/>
      <c r="J157" s="2">
        <f t="shared" si="52"/>
        <v>0.59999025198615785</v>
      </c>
      <c r="K157" s="2">
        <f t="shared" si="53"/>
        <v>0.38743481015743042</v>
      </c>
      <c r="L157" s="2">
        <f t="shared" si="54"/>
        <v>3.0706243602865915E-3</v>
      </c>
      <c r="M157" s="2">
        <f t="shared" si="55"/>
        <v>9.5043134961251361E-3</v>
      </c>
      <c r="N157" s="38">
        <v>12310</v>
      </c>
      <c r="O157" s="38">
        <v>7949</v>
      </c>
      <c r="P157" s="38">
        <v>63</v>
      </c>
      <c r="Q157" s="38">
        <v>38</v>
      </c>
      <c r="R157" s="38">
        <v>157</v>
      </c>
      <c r="S157" s="38"/>
      <c r="T157" s="38">
        <v>0</v>
      </c>
      <c r="U157" s="38">
        <v>0</v>
      </c>
      <c r="V157" s="38"/>
      <c r="W157" s="38">
        <v>0</v>
      </c>
      <c r="X157" s="38">
        <v>0</v>
      </c>
      <c r="Y157" s="38"/>
      <c r="Z157" s="38">
        <v>0</v>
      </c>
      <c r="AA157" s="38"/>
      <c r="AB157" s="38"/>
      <c r="AJ157" s="38"/>
      <c r="AU157" s="38"/>
      <c r="BA157" t="str">
        <f t="shared" si="56"/>
        <v>West Haven</v>
      </c>
      <c r="BB157" t="s">
        <v>2743</v>
      </c>
      <c r="BC157" s="6">
        <v>3</v>
      </c>
      <c r="BE157" s="60">
        <v>9</v>
      </c>
      <c r="BF157" s="62">
        <v>9</v>
      </c>
      <c r="BG157" s="62">
        <v>125</v>
      </c>
      <c r="BH157" s="66">
        <v>82870</v>
      </c>
      <c r="BI157" s="66">
        <v>82870</v>
      </c>
      <c r="BJ157" s="66">
        <f t="shared" si="57"/>
        <v>9009</v>
      </c>
      <c r="BK157" s="66">
        <v>9170</v>
      </c>
      <c r="BL157" t="s">
        <v>1447</v>
      </c>
      <c r="BM157" s="69">
        <f t="shared" si="58"/>
        <v>982870</v>
      </c>
      <c r="BN157" s="69">
        <f t="shared" si="59"/>
        <v>982870</v>
      </c>
      <c r="BW157" s="2"/>
      <c r="CD157" s="38"/>
      <c r="CE157" s="38"/>
      <c r="CF157" s="38"/>
      <c r="CG157" s="38"/>
      <c r="CH157" s="38"/>
    </row>
    <row r="158" spans="1:86" ht="14" hidden="1" customHeight="1" outlineLevel="1" x14ac:dyDescent="0.2">
      <c r="A158" t="s">
        <v>455</v>
      </c>
      <c r="B158" s="6" t="s">
        <v>1459</v>
      </c>
      <c r="C158" s="1">
        <f t="shared" si="48"/>
        <v>4233</v>
      </c>
      <c r="D158" s="3">
        <f>IF(N158&gt;0, RANK(N158,(N158:P158,Q158:AE158)),0)</f>
        <v>1</v>
      </c>
      <c r="E158" s="3">
        <f>IF(O158&gt;0,RANK(O158,(N158:P158,Q158:AE158)),0)</f>
        <v>2</v>
      </c>
      <c r="F158" s="3">
        <f t="shared" si="49"/>
        <v>3</v>
      </c>
      <c r="G158" s="1">
        <f t="shared" si="50"/>
        <v>172</v>
      </c>
      <c r="H158" s="2">
        <f t="shared" si="51"/>
        <v>4.0633120718166785E-2</v>
      </c>
      <c r="I158" s="4"/>
      <c r="J158" s="2">
        <f t="shared" si="52"/>
        <v>0.5145287030474841</v>
      </c>
      <c r="K158" s="2">
        <f t="shared" si="53"/>
        <v>0.47389558232931728</v>
      </c>
      <c r="L158" s="2">
        <f t="shared" si="54"/>
        <v>5.1972596267422632E-3</v>
      </c>
      <c r="M158" s="2">
        <f t="shared" si="55"/>
        <v>6.3784549964563553E-3</v>
      </c>
      <c r="N158" s="38">
        <v>2178</v>
      </c>
      <c r="O158" s="38">
        <v>2006</v>
      </c>
      <c r="P158" s="38">
        <v>22</v>
      </c>
      <c r="Q158" s="38">
        <v>13</v>
      </c>
      <c r="R158" s="38">
        <v>13</v>
      </c>
      <c r="S158" s="38"/>
      <c r="T158" s="38">
        <v>1</v>
      </c>
      <c r="U158" s="38">
        <v>0</v>
      </c>
      <c r="V158" s="38"/>
      <c r="W158" s="38">
        <v>0</v>
      </c>
      <c r="X158" s="38">
        <v>0</v>
      </c>
      <c r="Y158" s="38"/>
      <c r="Z158" s="38">
        <v>0</v>
      </c>
      <c r="AA158" s="38"/>
      <c r="AB158" s="38"/>
      <c r="AJ158" s="38"/>
      <c r="AU158" s="38"/>
      <c r="BA158" t="str">
        <f t="shared" si="56"/>
        <v>Westbrook</v>
      </c>
      <c r="BB158" t="s">
        <v>493</v>
      </c>
      <c r="BC158" s="6">
        <v>2</v>
      </c>
      <c r="BE158" s="60">
        <v>9</v>
      </c>
      <c r="BF158" s="62">
        <v>7</v>
      </c>
      <c r="BG158" s="62">
        <v>75</v>
      </c>
      <c r="BH158" s="66">
        <v>81680</v>
      </c>
      <c r="BI158" s="66">
        <v>81680</v>
      </c>
      <c r="BJ158" s="66">
        <f t="shared" si="57"/>
        <v>9007</v>
      </c>
      <c r="BK158" s="66">
        <v>9130</v>
      </c>
      <c r="BL158" t="s">
        <v>1447</v>
      </c>
      <c r="BM158" s="69">
        <f t="shared" si="58"/>
        <v>981680</v>
      </c>
      <c r="BN158" s="69">
        <f t="shared" si="59"/>
        <v>981680</v>
      </c>
      <c r="BW158" s="2"/>
      <c r="CD158" s="38"/>
      <c r="CE158" s="38"/>
      <c r="CF158" s="38"/>
      <c r="CG158" s="38"/>
      <c r="CH158" s="38"/>
    </row>
    <row r="159" spans="1:86" ht="14" hidden="1" customHeight="1" outlineLevel="1" x14ac:dyDescent="0.2">
      <c r="A159" t="s">
        <v>1405</v>
      </c>
      <c r="B159" s="6" t="s">
        <v>1459</v>
      </c>
      <c r="C159" s="1">
        <f t="shared" si="48"/>
        <v>6207</v>
      </c>
      <c r="D159" s="3">
        <f>IF(N159&gt;0, RANK(N159,(N159:P159,Q159:AE159)),0)</f>
        <v>1</v>
      </c>
      <c r="E159" s="3">
        <f>IF(O159&gt;0,RANK(O159,(N159:P159,Q159:AE159)),0)</f>
        <v>2</v>
      </c>
      <c r="F159" s="3">
        <f t="shared" si="49"/>
        <v>4</v>
      </c>
      <c r="G159" s="1">
        <f t="shared" si="50"/>
        <v>2497</v>
      </c>
      <c r="H159" s="2">
        <f t="shared" si="51"/>
        <v>0.40228773964878362</v>
      </c>
      <c r="I159" s="4"/>
      <c r="J159" s="2">
        <f t="shared" si="52"/>
        <v>0.69179958111809248</v>
      </c>
      <c r="K159" s="2">
        <f t="shared" si="53"/>
        <v>0.28951184146930886</v>
      </c>
      <c r="L159" s="2">
        <f t="shared" si="54"/>
        <v>4.8332527791203478E-3</v>
      </c>
      <c r="M159" s="2">
        <f t="shared" si="55"/>
        <v>1.3855324633478314E-2</v>
      </c>
      <c r="N159" s="38">
        <v>4294</v>
      </c>
      <c r="O159" s="38">
        <v>1797</v>
      </c>
      <c r="P159" s="38">
        <v>30</v>
      </c>
      <c r="Q159" s="38">
        <v>29</v>
      </c>
      <c r="R159" s="38">
        <v>55</v>
      </c>
      <c r="S159" s="38"/>
      <c r="T159" s="38">
        <v>1</v>
      </c>
      <c r="U159" s="38">
        <v>1</v>
      </c>
      <c r="V159" s="38"/>
      <c r="W159" s="38">
        <v>0</v>
      </c>
      <c r="X159" s="38">
        <v>0</v>
      </c>
      <c r="Y159" s="38"/>
      <c r="Z159" s="38">
        <v>0</v>
      </c>
      <c r="AA159" s="38"/>
      <c r="AB159" s="38"/>
      <c r="AJ159" s="38"/>
      <c r="AU159" s="38"/>
      <c r="BA159" t="str">
        <f t="shared" si="56"/>
        <v>Weston</v>
      </c>
      <c r="BB159" t="s">
        <v>276</v>
      </c>
      <c r="BC159" s="6">
        <v>4</v>
      </c>
      <c r="BE159" s="60">
        <v>9</v>
      </c>
      <c r="BF159" s="62">
        <v>1</v>
      </c>
      <c r="BG159" s="62">
        <v>105</v>
      </c>
      <c r="BH159" s="66">
        <v>83430</v>
      </c>
      <c r="BI159" s="66">
        <v>83430</v>
      </c>
      <c r="BJ159" s="66">
        <f t="shared" si="57"/>
        <v>9001</v>
      </c>
      <c r="BK159" s="66">
        <v>9190</v>
      </c>
      <c r="BL159" t="s">
        <v>1447</v>
      </c>
      <c r="BM159" s="69">
        <f t="shared" si="58"/>
        <v>983430</v>
      </c>
      <c r="BN159" s="69">
        <f t="shared" si="59"/>
        <v>983430</v>
      </c>
      <c r="BW159" s="2"/>
      <c r="CD159" s="38"/>
      <c r="CE159" s="38"/>
      <c r="CF159" s="38"/>
      <c r="CG159" s="38"/>
      <c r="CH159" s="38"/>
    </row>
    <row r="160" spans="1:86" ht="14" hidden="1" customHeight="1" outlineLevel="1" x14ac:dyDescent="0.2">
      <c r="A160" t="s">
        <v>2151</v>
      </c>
      <c r="B160" s="6" t="s">
        <v>1459</v>
      </c>
      <c r="C160" s="1">
        <f t="shared" si="48"/>
        <v>16482</v>
      </c>
      <c r="D160" s="3">
        <f>IF(N160&gt;0, RANK(N160,(N160:P160,Q160:AE160)),0)</f>
        <v>1</v>
      </c>
      <c r="E160" s="3">
        <f>IF(O160&gt;0,RANK(O160,(N160:P160,Q160:AE160)),0)</f>
        <v>2</v>
      </c>
      <c r="F160" s="3">
        <f t="shared" si="49"/>
        <v>5</v>
      </c>
      <c r="G160" s="1">
        <f t="shared" si="50"/>
        <v>7293</v>
      </c>
      <c r="H160" s="2">
        <f t="shared" si="51"/>
        <v>0.44248270840917364</v>
      </c>
      <c r="I160" s="4"/>
      <c r="J160" s="2">
        <f t="shared" si="52"/>
        <v>0.71405169275573355</v>
      </c>
      <c r="K160" s="2">
        <f t="shared" si="53"/>
        <v>0.27156898434655991</v>
      </c>
      <c r="L160" s="2">
        <f t="shared" si="54"/>
        <v>3.8223516563523842E-3</v>
      </c>
      <c r="M160" s="2">
        <f t="shared" si="55"/>
        <v>1.0556971241354164E-2</v>
      </c>
      <c r="N160" s="38">
        <v>11769</v>
      </c>
      <c r="O160" s="38">
        <v>4476</v>
      </c>
      <c r="P160" s="38">
        <v>63</v>
      </c>
      <c r="Q160" s="38">
        <v>83</v>
      </c>
      <c r="R160" s="38">
        <v>89</v>
      </c>
      <c r="S160" s="38"/>
      <c r="T160" s="38">
        <v>1</v>
      </c>
      <c r="U160" s="38">
        <v>1</v>
      </c>
      <c r="V160" s="38"/>
      <c r="W160" s="38">
        <v>0</v>
      </c>
      <c r="X160" s="38">
        <v>0</v>
      </c>
      <c r="Y160" s="38"/>
      <c r="Z160" s="38">
        <v>0</v>
      </c>
      <c r="AA160" s="38"/>
      <c r="AB160" s="38"/>
      <c r="AJ160" s="38"/>
      <c r="AU160" s="38"/>
      <c r="BA160" t="str">
        <f t="shared" si="56"/>
        <v>Westport</v>
      </c>
      <c r="BB160" t="s">
        <v>276</v>
      </c>
      <c r="BC160" s="6">
        <v>4</v>
      </c>
      <c r="BE160" s="60">
        <v>9</v>
      </c>
      <c r="BF160" s="62">
        <v>1</v>
      </c>
      <c r="BG160" s="62">
        <v>110</v>
      </c>
      <c r="BH160" s="66">
        <v>83500</v>
      </c>
      <c r="BI160" s="66">
        <v>83500</v>
      </c>
      <c r="BJ160" s="66">
        <f t="shared" si="57"/>
        <v>9001</v>
      </c>
      <c r="BK160" s="66">
        <v>9190</v>
      </c>
      <c r="BL160" t="s">
        <v>1447</v>
      </c>
      <c r="BM160" s="69">
        <f t="shared" si="58"/>
        <v>983500</v>
      </c>
      <c r="BN160" s="69">
        <f t="shared" si="59"/>
        <v>983500</v>
      </c>
      <c r="BW160" s="2"/>
      <c r="CD160" s="38"/>
      <c r="CE160" s="38"/>
      <c r="CF160" s="38"/>
      <c r="CG160" s="38"/>
      <c r="CH160" s="38"/>
    </row>
    <row r="161" spans="1:100" ht="14" hidden="1" customHeight="1" outlineLevel="1" x14ac:dyDescent="0.2">
      <c r="A161" t="s">
        <v>1387</v>
      </c>
      <c r="B161" s="6" t="s">
        <v>1459</v>
      </c>
      <c r="C161" s="1">
        <f t="shared" si="48"/>
        <v>15562</v>
      </c>
      <c r="D161" s="3">
        <f>IF(N161&gt;0, RANK(N161,(N161:P161,Q161:AE161)),0)</f>
        <v>1</v>
      </c>
      <c r="E161" s="3">
        <f>IF(O161&gt;0,RANK(O161,(N161:P161,Q161:AE161)),0)</f>
        <v>2</v>
      </c>
      <c r="F161" s="3">
        <f t="shared" si="49"/>
        <v>4</v>
      </c>
      <c r="G161" s="1">
        <f t="shared" si="50"/>
        <v>2345</v>
      </c>
      <c r="H161" s="2">
        <f t="shared" si="51"/>
        <v>0.15068757229147925</v>
      </c>
      <c r="I161" s="4"/>
      <c r="J161" s="2">
        <f t="shared" si="52"/>
        <v>0.56592982907081357</v>
      </c>
      <c r="K161" s="2">
        <f t="shared" si="53"/>
        <v>0.4152422567793343</v>
      </c>
      <c r="L161" s="2">
        <f t="shared" si="54"/>
        <v>5.1407274129289292E-3</v>
      </c>
      <c r="M161" s="2">
        <f t="shared" si="55"/>
        <v>1.3687186736923204E-2</v>
      </c>
      <c r="N161" s="38">
        <v>8807</v>
      </c>
      <c r="O161" s="38">
        <v>6462</v>
      </c>
      <c r="P161" s="38">
        <v>80</v>
      </c>
      <c r="Q161" s="38">
        <v>57</v>
      </c>
      <c r="R161" s="38">
        <v>142</v>
      </c>
      <c r="S161" s="38"/>
      <c r="T161" s="38">
        <v>11</v>
      </c>
      <c r="U161" s="38">
        <v>0</v>
      </c>
      <c r="V161" s="38"/>
      <c r="W161" s="38">
        <v>2</v>
      </c>
      <c r="X161" s="38">
        <v>1</v>
      </c>
      <c r="Y161" s="38"/>
      <c r="Z161" s="38">
        <v>0</v>
      </c>
      <c r="AA161" s="38"/>
      <c r="AB161" s="38"/>
      <c r="AJ161" s="38"/>
      <c r="AU161" s="38"/>
      <c r="BA161" t="str">
        <f t="shared" si="56"/>
        <v>Wethersfield</v>
      </c>
      <c r="BB161" t="s">
        <v>1704</v>
      </c>
      <c r="BC161" s="6">
        <v>1</v>
      </c>
      <c r="BE161" s="60">
        <v>9</v>
      </c>
      <c r="BF161" s="62">
        <v>3</v>
      </c>
      <c r="BG161" s="62">
        <v>135</v>
      </c>
      <c r="BH161" s="66">
        <v>84900</v>
      </c>
      <c r="BI161" s="66">
        <v>84900</v>
      </c>
      <c r="BJ161" s="66">
        <f t="shared" si="57"/>
        <v>9003</v>
      </c>
      <c r="BK161" s="66">
        <v>9110</v>
      </c>
      <c r="BL161" t="s">
        <v>1447</v>
      </c>
      <c r="BM161" s="69">
        <f t="shared" si="58"/>
        <v>984900</v>
      </c>
      <c r="BN161" s="69">
        <f t="shared" si="59"/>
        <v>984900</v>
      </c>
      <c r="BW161" s="2"/>
      <c r="CD161" s="38"/>
      <c r="CE161" s="38"/>
      <c r="CF161" s="38"/>
      <c r="CG161" s="38"/>
      <c r="CH161" s="38"/>
    </row>
    <row r="162" spans="1:100" ht="14" hidden="1" customHeight="1" outlineLevel="1" x14ac:dyDescent="0.2">
      <c r="A162" t="s">
        <v>1641</v>
      </c>
      <c r="B162" s="6" t="s">
        <v>1459</v>
      </c>
      <c r="C162" s="1">
        <f t="shared" si="48"/>
        <v>3181</v>
      </c>
      <c r="D162" s="3">
        <f>IF(N162&gt;0, RANK(N162,(N162:P162,Q162:AE162)),0)</f>
        <v>2</v>
      </c>
      <c r="E162" s="3">
        <f>IF(O162&gt;0,RANK(O162,(N162:P162,Q162:AE162)),0)</f>
        <v>1</v>
      </c>
      <c r="F162" s="3">
        <f t="shared" si="49"/>
        <v>5</v>
      </c>
      <c r="G162" s="1">
        <f t="shared" si="50"/>
        <v>131</v>
      </c>
      <c r="H162" s="2">
        <f t="shared" si="51"/>
        <v>4.1182018233259982E-2</v>
      </c>
      <c r="I162" s="4"/>
      <c r="J162" s="2">
        <f t="shared" si="52"/>
        <v>0.46809179503300846</v>
      </c>
      <c r="K162" s="2">
        <f t="shared" si="53"/>
        <v>0.50927381326626842</v>
      </c>
      <c r="L162" s="2">
        <f t="shared" si="54"/>
        <v>6.2873310279786231E-3</v>
      </c>
      <c r="M162" s="2">
        <f t="shared" si="55"/>
        <v>1.6347060672744499E-2</v>
      </c>
      <c r="N162" s="38">
        <v>1489</v>
      </c>
      <c r="O162" s="38">
        <v>1620</v>
      </c>
      <c r="P162" s="38">
        <v>20</v>
      </c>
      <c r="Q162" s="38">
        <v>21</v>
      </c>
      <c r="R162" s="38">
        <v>29</v>
      </c>
      <c r="S162" s="38"/>
      <c r="T162" s="38">
        <v>1</v>
      </c>
      <c r="U162" s="38">
        <v>1</v>
      </c>
      <c r="V162" s="38"/>
      <c r="W162" s="38">
        <v>0</v>
      </c>
      <c r="X162" s="38">
        <v>0</v>
      </c>
      <c r="Y162" s="38"/>
      <c r="Z162" s="38">
        <v>0</v>
      </c>
      <c r="AA162" s="38"/>
      <c r="AB162" s="38"/>
      <c r="AJ162" s="38"/>
      <c r="AU162" s="38"/>
      <c r="BA162" t="str">
        <f t="shared" si="56"/>
        <v>Willington</v>
      </c>
      <c r="BB162" t="s">
        <v>66</v>
      </c>
      <c r="BC162" s="6">
        <v>2</v>
      </c>
      <c r="BE162" s="60">
        <v>9</v>
      </c>
      <c r="BF162" s="62">
        <v>13</v>
      </c>
      <c r="BG162" s="62">
        <v>65</v>
      </c>
      <c r="BH162" s="66">
        <v>85950</v>
      </c>
      <c r="BI162" s="66">
        <v>85950</v>
      </c>
      <c r="BJ162" s="66">
        <f t="shared" si="57"/>
        <v>9013</v>
      </c>
      <c r="BK162" s="66">
        <v>9110</v>
      </c>
      <c r="BL162" t="s">
        <v>1447</v>
      </c>
      <c r="BM162" s="69">
        <f t="shared" si="58"/>
        <v>985950</v>
      </c>
      <c r="BN162" s="69">
        <f t="shared" si="59"/>
        <v>985950</v>
      </c>
      <c r="BW162" s="2"/>
      <c r="CD162" s="38"/>
      <c r="CE162" s="38"/>
      <c r="CF162" s="38"/>
      <c r="CG162" s="38"/>
      <c r="CH162" s="38"/>
    </row>
    <row r="163" spans="1:100" ht="14" hidden="1" customHeight="1" outlineLevel="1" x14ac:dyDescent="0.2">
      <c r="A163" t="s">
        <v>2037</v>
      </c>
      <c r="B163" s="6" t="s">
        <v>1459</v>
      </c>
      <c r="C163" s="1">
        <f t="shared" ref="C163:C172" si="60">SUM(N163:AY163)</f>
        <v>10950</v>
      </c>
      <c r="D163" s="3">
        <f>IF(N163&gt;0, RANK(N163,(N163:P163,Q163:AE163)),0)</f>
        <v>1</v>
      </c>
      <c r="E163" s="3">
        <f>IF(O163&gt;0,RANK(O163,(N163:P163,Q163:AE163)),0)</f>
        <v>2</v>
      </c>
      <c r="F163" s="3">
        <f t="shared" ref="F163:F172" si="61">IF(P163&gt;0,RANK(P163,(N163:AE163)),0)</f>
        <v>5</v>
      </c>
      <c r="G163" s="1">
        <f t="shared" ref="G163:G172" si="62">IF(C163&gt;0,MAX(N163:P163)-LARGE(N163:P163,2),0)</f>
        <v>3365</v>
      </c>
      <c r="H163" s="2">
        <f t="shared" ref="H163:H172" si="63">IF(C163&gt;0,G163/C163,0)</f>
        <v>0.30730593607305934</v>
      </c>
      <c r="I163" s="4"/>
      <c r="J163" s="2">
        <f t="shared" ref="J163:J172" si="64">IF(C163=0,"-",N163/C163)</f>
        <v>0.64420091324200912</v>
      </c>
      <c r="K163" s="2">
        <f t="shared" ref="K163:K172" si="65">IF(C163=0,"-",O163/C163)</f>
        <v>0.33689497716894978</v>
      </c>
      <c r="L163" s="2">
        <f t="shared" ref="L163:L172" si="66">IF(C163=0,"-",P163/C163)</f>
        <v>4.3835616438356161E-3</v>
      </c>
      <c r="M163" s="2">
        <f t="shared" ref="M163:M172" si="67">IF(C163=0,"-",(1-J163-K163-L163))</f>
        <v>1.452054794520548E-2</v>
      </c>
      <c r="N163" s="38">
        <v>7054</v>
      </c>
      <c r="O163" s="38">
        <v>3689</v>
      </c>
      <c r="P163" s="38">
        <v>48</v>
      </c>
      <c r="Q163" s="38">
        <v>60</v>
      </c>
      <c r="R163" s="38">
        <v>99</v>
      </c>
      <c r="S163" s="38"/>
      <c r="T163" s="38">
        <v>0</v>
      </c>
      <c r="U163" s="38">
        <v>0</v>
      </c>
      <c r="V163" s="38"/>
      <c r="W163" s="38">
        <v>0</v>
      </c>
      <c r="X163" s="38">
        <v>0</v>
      </c>
      <c r="Y163" s="38"/>
      <c r="Z163" s="38">
        <v>0</v>
      </c>
      <c r="AA163" s="38"/>
      <c r="AB163" s="38"/>
      <c r="AJ163" s="38"/>
      <c r="AU163" s="38"/>
      <c r="BA163" t="str">
        <f t="shared" ref="BA163:BA172" si="68">A163</f>
        <v>Wilton</v>
      </c>
      <c r="BB163" t="s">
        <v>276</v>
      </c>
      <c r="BC163" s="6">
        <v>4</v>
      </c>
      <c r="BE163" s="60">
        <v>9</v>
      </c>
      <c r="BF163" s="62">
        <v>1</v>
      </c>
      <c r="BG163" s="62">
        <v>115</v>
      </c>
      <c r="BH163" s="66">
        <v>86370</v>
      </c>
      <c r="BI163" s="66">
        <v>86370</v>
      </c>
      <c r="BJ163" s="66">
        <f t="shared" ref="BJ163:BJ171" si="69">BE163*1000+BF163</f>
        <v>9001</v>
      </c>
      <c r="BK163" s="66">
        <v>9190</v>
      </c>
      <c r="BL163" t="s">
        <v>1447</v>
      </c>
      <c r="BM163" s="69">
        <f t="shared" ref="BM163:BM171" si="70">BE163*100000+BH163</f>
        <v>986370</v>
      </c>
      <c r="BN163" s="69">
        <f t="shared" ref="BN163:BN171" si="71">BE163*100000+BI163</f>
        <v>986370</v>
      </c>
      <c r="BW163" s="2"/>
      <c r="CD163" s="38"/>
      <c r="CE163" s="38"/>
      <c r="CF163" s="38"/>
      <c r="CG163" s="38"/>
      <c r="CH163" s="38"/>
    </row>
    <row r="164" spans="1:100" ht="14" hidden="1" customHeight="1" outlineLevel="1" x14ac:dyDescent="0.2">
      <c r="A164" t="s">
        <v>874</v>
      </c>
      <c r="B164" s="6" t="s">
        <v>1459</v>
      </c>
      <c r="C164" s="1">
        <f t="shared" si="60"/>
        <v>5404</v>
      </c>
      <c r="D164" s="3">
        <f>IF(N164&gt;0, RANK(N164,(N164:P164,Q164:AE164)),0)</f>
        <v>2</v>
      </c>
      <c r="E164" s="3">
        <f>IF(O164&gt;0,RANK(O164,(N164:P164,Q164:AE164)),0)</f>
        <v>1</v>
      </c>
      <c r="F164" s="3">
        <f t="shared" si="61"/>
        <v>4</v>
      </c>
      <c r="G164" s="1">
        <f t="shared" si="62"/>
        <v>690</v>
      </c>
      <c r="H164" s="2">
        <f t="shared" si="63"/>
        <v>0.12768319763138417</v>
      </c>
      <c r="I164" s="4"/>
      <c r="J164" s="2">
        <f t="shared" si="64"/>
        <v>0.42746113989637308</v>
      </c>
      <c r="K164" s="2">
        <f t="shared" si="65"/>
        <v>0.55514433752775727</v>
      </c>
      <c r="L164" s="2">
        <f t="shared" si="66"/>
        <v>6.1065877128053296E-3</v>
      </c>
      <c r="M164" s="2">
        <f t="shared" si="67"/>
        <v>1.128793486306438E-2</v>
      </c>
      <c r="N164" s="38">
        <v>2310</v>
      </c>
      <c r="O164" s="38">
        <v>3000</v>
      </c>
      <c r="P164" s="38">
        <v>33</v>
      </c>
      <c r="Q164" s="38">
        <v>22</v>
      </c>
      <c r="R164" s="38">
        <v>39</v>
      </c>
      <c r="S164" s="38"/>
      <c r="T164" s="38">
        <v>0</v>
      </c>
      <c r="U164" s="38">
        <v>0</v>
      </c>
      <c r="V164" s="38"/>
      <c r="W164" s="38">
        <v>0</v>
      </c>
      <c r="X164" s="38">
        <v>0</v>
      </c>
      <c r="Y164" s="38"/>
      <c r="Z164" s="38">
        <v>0</v>
      </c>
      <c r="AA164" s="38"/>
      <c r="AB164" s="38"/>
      <c r="AJ164" s="38"/>
      <c r="AU164" s="38"/>
      <c r="BA164" t="str">
        <f t="shared" si="68"/>
        <v>Winchester</v>
      </c>
      <c r="BB164" t="s">
        <v>1252</v>
      </c>
      <c r="BC164" s="6">
        <v>1</v>
      </c>
      <c r="BE164" s="60">
        <v>9</v>
      </c>
      <c r="BF164" s="62">
        <v>5</v>
      </c>
      <c r="BG164" s="62">
        <v>125</v>
      </c>
      <c r="BH164" s="66">
        <v>86440</v>
      </c>
      <c r="BI164" s="66">
        <v>86440</v>
      </c>
      <c r="BJ164" s="66">
        <f t="shared" si="69"/>
        <v>9005</v>
      </c>
      <c r="BK164" s="66">
        <v>9160</v>
      </c>
      <c r="BL164" t="s">
        <v>1447</v>
      </c>
      <c r="BM164" s="69">
        <f t="shared" si="70"/>
        <v>986440</v>
      </c>
      <c r="BN164" s="69">
        <f t="shared" si="71"/>
        <v>986440</v>
      </c>
      <c r="BW164" s="2"/>
      <c r="CD164" s="38"/>
      <c r="CE164" s="38"/>
      <c r="CF164" s="38"/>
      <c r="CG164" s="38"/>
      <c r="CH164" s="38"/>
    </row>
    <row r="165" spans="1:100" ht="14" hidden="1" customHeight="1" outlineLevel="1" x14ac:dyDescent="0.2">
      <c r="A165" t="s">
        <v>2090</v>
      </c>
      <c r="B165" s="6" t="s">
        <v>1459</v>
      </c>
      <c r="C165" s="1">
        <f t="shared" si="60"/>
        <v>8020</v>
      </c>
      <c r="D165" s="3">
        <f>IF(N165&gt;0, RANK(N165,(N165:P165,Q165:AE165)),0)</f>
        <v>1</v>
      </c>
      <c r="E165" s="3">
        <f>IF(O165&gt;0,RANK(O165,(N165:P165,Q165:AE165)),0)</f>
        <v>2</v>
      </c>
      <c r="F165" s="3">
        <f t="shared" si="61"/>
        <v>4</v>
      </c>
      <c r="G165" s="1">
        <f t="shared" si="62"/>
        <v>1591</v>
      </c>
      <c r="H165" s="2">
        <f t="shared" si="63"/>
        <v>0.1983790523690773</v>
      </c>
      <c r="I165" s="4"/>
      <c r="J165" s="2">
        <f t="shared" si="64"/>
        <v>0.58827930174563592</v>
      </c>
      <c r="K165" s="2">
        <f t="shared" si="65"/>
        <v>0.38990024937655859</v>
      </c>
      <c r="L165" s="2">
        <f t="shared" si="66"/>
        <v>6.6084788029925189E-3</v>
      </c>
      <c r="M165" s="2">
        <f t="shared" si="67"/>
        <v>1.5211970074812968E-2</v>
      </c>
      <c r="N165" s="38">
        <v>4718</v>
      </c>
      <c r="O165" s="38">
        <v>3127</v>
      </c>
      <c r="P165" s="38">
        <v>53</v>
      </c>
      <c r="Q165" s="38">
        <v>33</v>
      </c>
      <c r="R165" s="38">
        <v>81</v>
      </c>
      <c r="S165" s="38"/>
      <c r="T165" s="38">
        <v>2</v>
      </c>
      <c r="U165" s="38">
        <v>3</v>
      </c>
      <c r="V165" s="38"/>
      <c r="W165" s="38">
        <v>0</v>
      </c>
      <c r="X165" s="38">
        <v>3</v>
      </c>
      <c r="Y165" s="38"/>
      <c r="Z165" s="38">
        <v>0</v>
      </c>
      <c r="AA165" s="38"/>
      <c r="AB165" s="38"/>
      <c r="AJ165" s="38"/>
      <c r="AU165" s="38"/>
      <c r="BA165" t="str">
        <f t="shared" si="68"/>
        <v>Windham</v>
      </c>
      <c r="BB165" t="s">
        <v>2090</v>
      </c>
      <c r="BC165" s="6">
        <v>2</v>
      </c>
      <c r="BE165" s="60">
        <v>9</v>
      </c>
      <c r="BF165" s="62">
        <v>15</v>
      </c>
      <c r="BG165" s="62">
        <v>70</v>
      </c>
      <c r="BH165" s="66">
        <v>86790</v>
      </c>
      <c r="BI165" s="66">
        <v>86790</v>
      </c>
      <c r="BJ165" s="66">
        <f t="shared" si="69"/>
        <v>9015</v>
      </c>
      <c r="BK165" s="66">
        <v>9180</v>
      </c>
      <c r="BL165" t="s">
        <v>1447</v>
      </c>
      <c r="BM165" s="69">
        <f t="shared" si="70"/>
        <v>986790</v>
      </c>
      <c r="BN165" s="69">
        <f t="shared" si="71"/>
        <v>986790</v>
      </c>
      <c r="BW165" s="2"/>
      <c r="CD165" s="38"/>
      <c r="CE165" s="38"/>
      <c r="CF165" s="38"/>
      <c r="CG165" s="38"/>
      <c r="CH165" s="38"/>
    </row>
    <row r="166" spans="1:100" ht="14" hidden="1" customHeight="1" outlineLevel="1" x14ac:dyDescent="0.2">
      <c r="A166" t="s">
        <v>2237</v>
      </c>
      <c r="B166" s="6" t="s">
        <v>1459</v>
      </c>
      <c r="C166" s="1">
        <f t="shared" si="60"/>
        <v>16785</v>
      </c>
      <c r="D166" s="3">
        <f>IF(N166&gt;0, RANK(N166,(N166:P166,Q166:AE166)),0)</f>
        <v>1</v>
      </c>
      <c r="E166" s="3">
        <f>IF(O166&gt;0,RANK(O166,(N166:P166,Q166:AE166)),0)</f>
        <v>2</v>
      </c>
      <c r="F166" s="3">
        <f t="shared" si="61"/>
        <v>4</v>
      </c>
      <c r="G166" s="1">
        <f t="shared" si="62"/>
        <v>8104</v>
      </c>
      <c r="H166" s="2">
        <f t="shared" si="63"/>
        <v>0.48281203455466187</v>
      </c>
      <c r="I166" s="4"/>
      <c r="J166" s="2">
        <f t="shared" si="64"/>
        <v>0.73160560023830801</v>
      </c>
      <c r="K166" s="2">
        <f t="shared" si="65"/>
        <v>0.24879356568364611</v>
      </c>
      <c r="L166" s="2">
        <f t="shared" si="66"/>
        <v>4.2895442359249334E-3</v>
      </c>
      <c r="M166" s="2">
        <f t="shared" si="67"/>
        <v>1.5311289842120953E-2</v>
      </c>
      <c r="N166" s="38">
        <v>12280</v>
      </c>
      <c r="O166" s="38">
        <v>4176</v>
      </c>
      <c r="P166" s="38">
        <v>72</v>
      </c>
      <c r="Q166" s="38">
        <v>55</v>
      </c>
      <c r="R166" s="38">
        <v>191</v>
      </c>
      <c r="S166" s="38"/>
      <c r="T166" s="38">
        <v>2</v>
      </c>
      <c r="U166" s="38">
        <v>0</v>
      </c>
      <c r="V166" s="38"/>
      <c r="W166" s="38">
        <v>0</v>
      </c>
      <c r="X166" s="38">
        <v>9</v>
      </c>
      <c r="Y166" s="38"/>
      <c r="Z166" s="38">
        <v>0</v>
      </c>
      <c r="AA166" s="38"/>
      <c r="AB166" s="38"/>
      <c r="AJ166" s="38"/>
      <c r="AU166" s="38"/>
      <c r="BA166" t="str">
        <f t="shared" si="68"/>
        <v>Windsor</v>
      </c>
      <c r="BB166" t="s">
        <v>1704</v>
      </c>
      <c r="BC166" s="6">
        <v>1</v>
      </c>
      <c r="BE166" s="60">
        <v>9</v>
      </c>
      <c r="BF166" s="62">
        <v>3</v>
      </c>
      <c r="BG166" s="62">
        <v>150</v>
      </c>
      <c r="BH166" s="66">
        <v>87000</v>
      </c>
      <c r="BI166" s="66">
        <v>87000</v>
      </c>
      <c r="BJ166" s="66">
        <f t="shared" si="69"/>
        <v>9003</v>
      </c>
      <c r="BK166" s="66">
        <v>9110</v>
      </c>
      <c r="BL166" t="s">
        <v>1447</v>
      </c>
      <c r="BM166" s="69">
        <f t="shared" si="70"/>
        <v>987000</v>
      </c>
      <c r="BN166" s="69">
        <f t="shared" si="71"/>
        <v>987000</v>
      </c>
      <c r="BW166" s="2"/>
      <c r="CD166" s="38"/>
      <c r="CE166" s="38"/>
      <c r="CF166" s="38"/>
      <c r="CG166" s="38"/>
      <c r="CH166" s="38"/>
    </row>
    <row r="167" spans="1:100" ht="14" hidden="1" customHeight="1" outlineLevel="1" x14ac:dyDescent="0.2">
      <c r="A167" t="s">
        <v>252</v>
      </c>
      <c r="B167" s="6" t="s">
        <v>1459</v>
      </c>
      <c r="C167" s="1">
        <f t="shared" si="60"/>
        <v>6682</v>
      </c>
      <c r="D167" s="3">
        <f>IF(N167&gt;0, RANK(N167,(N167:P167,Q167:AE167)),0)</f>
        <v>1</v>
      </c>
      <c r="E167" s="3">
        <f>IF(O167&gt;0,RANK(O167,(N167:P167,Q167:AE167)),0)</f>
        <v>2</v>
      </c>
      <c r="F167" s="3">
        <f t="shared" si="61"/>
        <v>4</v>
      </c>
      <c r="G167" s="1">
        <f t="shared" si="62"/>
        <v>233</v>
      </c>
      <c r="H167" s="2">
        <f t="shared" si="63"/>
        <v>3.4869799461239151E-2</v>
      </c>
      <c r="I167" s="4"/>
      <c r="J167" s="2">
        <f t="shared" si="64"/>
        <v>0.50912900329242738</v>
      </c>
      <c r="K167" s="2">
        <f t="shared" si="65"/>
        <v>0.47425920383118825</v>
      </c>
      <c r="L167" s="2">
        <f t="shared" si="66"/>
        <v>4.0407063753367259E-3</v>
      </c>
      <c r="M167" s="2">
        <f t="shared" si="67"/>
        <v>1.2571086501047643E-2</v>
      </c>
      <c r="N167" s="38">
        <v>3402</v>
      </c>
      <c r="O167" s="38">
        <v>3169</v>
      </c>
      <c r="P167" s="38">
        <v>27</v>
      </c>
      <c r="Q167" s="38">
        <v>16</v>
      </c>
      <c r="R167" s="38">
        <v>66</v>
      </c>
      <c r="S167" s="38"/>
      <c r="T167" s="38">
        <v>2</v>
      </c>
      <c r="U167" s="38">
        <v>0</v>
      </c>
      <c r="V167" s="38"/>
      <c r="W167" s="38">
        <v>0</v>
      </c>
      <c r="X167" s="38">
        <v>0</v>
      </c>
      <c r="Y167" s="38"/>
      <c r="Z167" s="38">
        <v>0</v>
      </c>
      <c r="AA167" s="38"/>
      <c r="AB167" s="38"/>
      <c r="AJ167" s="38"/>
      <c r="AU167" s="38"/>
      <c r="BA167" t="str">
        <f t="shared" si="68"/>
        <v>Windsor Locks</v>
      </c>
      <c r="BB167" t="s">
        <v>1704</v>
      </c>
      <c r="BC167" s="6">
        <v>1</v>
      </c>
      <c r="BE167" s="60">
        <v>9</v>
      </c>
      <c r="BF167" s="62">
        <v>3</v>
      </c>
      <c r="BG167" s="62">
        <v>155</v>
      </c>
      <c r="BH167" s="66">
        <v>87070</v>
      </c>
      <c r="BI167" s="66">
        <v>87070</v>
      </c>
      <c r="BJ167" s="66">
        <f t="shared" si="69"/>
        <v>9003</v>
      </c>
      <c r="BK167" s="66">
        <v>9110</v>
      </c>
      <c r="BL167" t="s">
        <v>1447</v>
      </c>
      <c r="BM167" s="69">
        <f t="shared" si="70"/>
        <v>987070</v>
      </c>
      <c r="BN167" s="69">
        <f t="shared" si="71"/>
        <v>987070</v>
      </c>
      <c r="BW167" s="2"/>
      <c r="CD167" s="38"/>
      <c r="CE167" s="38"/>
      <c r="CF167" s="38"/>
      <c r="CG167" s="38"/>
      <c r="CH167" s="38"/>
    </row>
    <row r="168" spans="1:100" ht="14" hidden="1" customHeight="1" outlineLevel="1" x14ac:dyDescent="0.2">
      <c r="A168" t="s">
        <v>2699</v>
      </c>
      <c r="B168" s="6" t="s">
        <v>1459</v>
      </c>
      <c r="C168" s="1">
        <f t="shared" si="60"/>
        <v>9678</v>
      </c>
      <c r="D168" s="3">
        <f>IF(N168&gt;0, RANK(N168,(N168:P168,Q168:AE168)),0)</f>
        <v>2</v>
      </c>
      <c r="E168" s="3">
        <f>IF(O168&gt;0,RANK(O168,(N168:P168,Q168:AE168)),0)</f>
        <v>1</v>
      </c>
      <c r="F168" s="3">
        <f t="shared" si="61"/>
        <v>4</v>
      </c>
      <c r="G168" s="1">
        <f t="shared" si="62"/>
        <v>3154</v>
      </c>
      <c r="H168" s="2">
        <f t="shared" si="63"/>
        <v>0.32589377970655092</v>
      </c>
      <c r="I168" s="4"/>
      <c r="J168" s="2">
        <f t="shared" si="64"/>
        <v>0.32951022938623681</v>
      </c>
      <c r="K168" s="2">
        <f t="shared" si="65"/>
        <v>0.65540400909278773</v>
      </c>
      <c r="L168" s="2">
        <f t="shared" si="66"/>
        <v>4.6497210167389955E-3</v>
      </c>
      <c r="M168" s="2">
        <f t="shared" si="67"/>
        <v>1.043604050423641E-2</v>
      </c>
      <c r="N168" s="38">
        <v>3189</v>
      </c>
      <c r="O168" s="38">
        <v>6343</v>
      </c>
      <c r="P168" s="38">
        <v>45</v>
      </c>
      <c r="Q168" s="38">
        <v>24</v>
      </c>
      <c r="R168" s="38">
        <v>76</v>
      </c>
      <c r="S168" s="38"/>
      <c r="T168" s="38">
        <v>0</v>
      </c>
      <c r="U168" s="38">
        <v>1</v>
      </c>
      <c r="V168" s="38"/>
      <c r="W168" s="38">
        <v>0</v>
      </c>
      <c r="X168" s="38">
        <v>0</v>
      </c>
      <c r="Y168" s="38"/>
      <c r="Z168" s="38">
        <v>0</v>
      </c>
      <c r="AA168" s="38"/>
      <c r="AB168" s="38"/>
      <c r="AJ168" s="38"/>
      <c r="AU168" s="38"/>
      <c r="BA168" t="str">
        <f t="shared" si="68"/>
        <v>Wolcott</v>
      </c>
      <c r="BB168" t="s">
        <v>2743</v>
      </c>
      <c r="BC168" s="6">
        <v>5</v>
      </c>
      <c r="BE168" s="60">
        <v>9</v>
      </c>
      <c r="BF168" s="62">
        <v>9</v>
      </c>
      <c r="BG168" s="62">
        <v>130</v>
      </c>
      <c r="BH168" s="66">
        <v>87560</v>
      </c>
      <c r="BI168" s="66">
        <v>87560</v>
      </c>
      <c r="BJ168" s="66">
        <f t="shared" si="69"/>
        <v>9009</v>
      </c>
      <c r="BK168" s="66">
        <v>9140</v>
      </c>
      <c r="BL168" t="s">
        <v>1447</v>
      </c>
      <c r="BM168" s="69">
        <f t="shared" si="70"/>
        <v>987560</v>
      </c>
      <c r="BN168" s="69">
        <f t="shared" si="71"/>
        <v>987560</v>
      </c>
      <c r="BW168" s="2"/>
      <c r="CD168" s="38"/>
      <c r="CE168" s="38"/>
      <c r="CF168" s="38"/>
      <c r="CG168" s="38"/>
      <c r="CH168" s="38"/>
    </row>
    <row r="169" spans="1:100" ht="14" hidden="1" customHeight="1" outlineLevel="1" x14ac:dyDescent="0.2">
      <c r="A169" t="s">
        <v>2697</v>
      </c>
      <c r="B169" s="6" t="s">
        <v>1459</v>
      </c>
      <c r="C169" s="1">
        <f t="shared" si="60"/>
        <v>5425</v>
      </c>
      <c r="D169" s="3">
        <f>IF(N169&gt;0, RANK(N169,(N169:P169,Q169:AE169)),0)</f>
        <v>1</v>
      </c>
      <c r="E169" s="3">
        <f>IF(O169&gt;0,RANK(O169,(N169:P169,Q169:AE169)),0)</f>
        <v>2</v>
      </c>
      <c r="F169" s="3">
        <f t="shared" si="61"/>
        <v>4</v>
      </c>
      <c r="G169" s="1">
        <f t="shared" si="62"/>
        <v>1715</v>
      </c>
      <c r="H169" s="2">
        <f t="shared" si="63"/>
        <v>0.31612903225806449</v>
      </c>
      <c r="I169" s="4"/>
      <c r="J169" s="2">
        <f t="shared" si="64"/>
        <v>0.64792626728110603</v>
      </c>
      <c r="K169" s="2">
        <f t="shared" si="65"/>
        <v>0.33179723502304148</v>
      </c>
      <c r="L169" s="2">
        <f t="shared" si="66"/>
        <v>5.7142857142857143E-3</v>
      </c>
      <c r="M169" s="2">
        <f t="shared" si="67"/>
        <v>1.4562211981566778E-2</v>
      </c>
      <c r="N169" s="38">
        <v>3515</v>
      </c>
      <c r="O169" s="38">
        <v>1800</v>
      </c>
      <c r="P169" s="38">
        <v>31</v>
      </c>
      <c r="Q169" s="38">
        <v>17</v>
      </c>
      <c r="R169" s="38">
        <v>61</v>
      </c>
      <c r="S169" s="38"/>
      <c r="T169" s="38">
        <v>1</v>
      </c>
      <c r="U169" s="38">
        <v>0</v>
      </c>
      <c r="V169" s="38"/>
      <c r="W169" s="38">
        <v>0</v>
      </c>
      <c r="X169" s="38">
        <v>0</v>
      </c>
      <c r="Y169" s="38"/>
      <c r="Z169" s="38">
        <v>0</v>
      </c>
      <c r="AA169" s="38"/>
      <c r="AB169" s="38"/>
      <c r="AJ169" s="38"/>
      <c r="AU169" s="38"/>
      <c r="BA169" t="str">
        <f t="shared" si="68"/>
        <v>Woodbridge</v>
      </c>
      <c r="BB169" t="s">
        <v>2743</v>
      </c>
      <c r="BC169" s="6">
        <v>3</v>
      </c>
      <c r="BE169" s="60">
        <v>9</v>
      </c>
      <c r="BF169" s="62">
        <v>9</v>
      </c>
      <c r="BG169" s="62">
        <v>135</v>
      </c>
      <c r="BH169" s="66">
        <v>87700</v>
      </c>
      <c r="BI169" s="66">
        <v>87700</v>
      </c>
      <c r="BJ169" s="66">
        <f t="shared" si="69"/>
        <v>9009</v>
      </c>
      <c r="BK169" s="66">
        <v>9170</v>
      </c>
      <c r="BL169" t="s">
        <v>1447</v>
      </c>
      <c r="BM169" s="69">
        <f t="shared" si="70"/>
        <v>987700</v>
      </c>
      <c r="BN169" s="69">
        <f t="shared" si="71"/>
        <v>987700</v>
      </c>
      <c r="BW169" s="2"/>
      <c r="CD169" s="38"/>
      <c r="CE169" s="38"/>
      <c r="CF169" s="38"/>
      <c r="CG169" s="38"/>
      <c r="CH169" s="38"/>
    </row>
    <row r="170" spans="1:100" ht="14" hidden="1" customHeight="1" outlineLevel="1" x14ac:dyDescent="0.2">
      <c r="A170" t="s">
        <v>765</v>
      </c>
      <c r="B170" s="6" t="s">
        <v>1459</v>
      </c>
      <c r="C170" s="1">
        <f t="shared" si="60"/>
        <v>6458</v>
      </c>
      <c r="D170" s="3">
        <f>IF(N170&gt;0, RANK(N170,(N170:P170,Q170:AE170)),0)</f>
        <v>2</v>
      </c>
      <c r="E170" s="3">
        <f>IF(O170&gt;0,RANK(O170,(N170:P170,Q170:AE170)),0)</f>
        <v>1</v>
      </c>
      <c r="F170" s="3">
        <f t="shared" si="61"/>
        <v>3</v>
      </c>
      <c r="G170" s="1">
        <f t="shared" si="62"/>
        <v>187</v>
      </c>
      <c r="H170" s="2">
        <f t="shared" si="63"/>
        <v>2.8956333230102198E-2</v>
      </c>
      <c r="I170" s="4"/>
      <c r="J170" s="2">
        <f t="shared" si="64"/>
        <v>0.47863115515639515</v>
      </c>
      <c r="K170" s="2">
        <f t="shared" si="65"/>
        <v>0.50758748838649737</v>
      </c>
      <c r="L170" s="2">
        <f t="shared" si="66"/>
        <v>4.8002477547228247E-3</v>
      </c>
      <c r="M170" s="2">
        <f t="shared" si="67"/>
        <v>8.9811087023847162E-3</v>
      </c>
      <c r="N170" s="38">
        <v>3091</v>
      </c>
      <c r="O170" s="38">
        <v>3278</v>
      </c>
      <c r="P170" s="38">
        <v>31</v>
      </c>
      <c r="Q170" s="38">
        <v>22</v>
      </c>
      <c r="R170" s="38">
        <v>28</v>
      </c>
      <c r="S170" s="38"/>
      <c r="T170" s="38">
        <v>4</v>
      </c>
      <c r="U170" s="38">
        <v>4</v>
      </c>
      <c r="V170" s="38"/>
      <c r="W170" s="38">
        <v>0</v>
      </c>
      <c r="X170" s="38">
        <v>0</v>
      </c>
      <c r="Y170" s="38"/>
      <c r="Z170" s="38">
        <v>0</v>
      </c>
      <c r="AA170" s="38"/>
      <c r="AB170" s="38"/>
      <c r="AJ170" s="38"/>
      <c r="AU170" s="38"/>
      <c r="BA170" t="str">
        <f t="shared" si="68"/>
        <v>Woodbury</v>
      </c>
      <c r="BB170" t="s">
        <v>1252</v>
      </c>
      <c r="BC170" s="6">
        <v>5</v>
      </c>
      <c r="BE170" s="60">
        <v>9</v>
      </c>
      <c r="BF170" s="62">
        <v>5</v>
      </c>
      <c r="BG170" s="62">
        <v>130</v>
      </c>
      <c r="BH170" s="66">
        <v>87910</v>
      </c>
      <c r="BI170" s="66">
        <v>87910</v>
      </c>
      <c r="BJ170" s="66">
        <f t="shared" si="69"/>
        <v>9005</v>
      </c>
      <c r="BK170" s="66">
        <v>9140</v>
      </c>
      <c r="BL170" t="s">
        <v>1447</v>
      </c>
      <c r="BM170" s="69">
        <f t="shared" si="70"/>
        <v>987910</v>
      </c>
      <c r="BN170" s="69">
        <f t="shared" si="71"/>
        <v>987910</v>
      </c>
      <c r="BW170" s="2"/>
      <c r="CD170" s="38"/>
      <c r="CE170" s="38"/>
      <c r="CF170" s="38"/>
      <c r="CG170" s="38"/>
      <c r="CH170" s="38"/>
    </row>
    <row r="171" spans="1:100" ht="14" hidden="1" customHeight="1" outlineLevel="1" x14ac:dyDescent="0.2">
      <c r="A171" t="s">
        <v>1677</v>
      </c>
      <c r="B171" s="6" t="s">
        <v>1459</v>
      </c>
      <c r="C171" s="1">
        <f t="shared" si="60"/>
        <v>5170</v>
      </c>
      <c r="D171" s="3">
        <f>IF(N171&gt;0, RANK(N171,(N171:P171,Q171:AE171)),0)</f>
        <v>2</v>
      </c>
      <c r="E171" s="3">
        <f>IF(O171&gt;0,RANK(O171,(N171:P171,Q171:AE171)),0)</f>
        <v>1</v>
      </c>
      <c r="F171" s="3">
        <f t="shared" si="61"/>
        <v>5</v>
      </c>
      <c r="G171" s="1">
        <f t="shared" si="62"/>
        <v>188</v>
      </c>
      <c r="H171" s="2">
        <f t="shared" si="63"/>
        <v>3.6363636363636362E-2</v>
      </c>
      <c r="I171" s="4"/>
      <c r="J171" s="2">
        <f t="shared" si="64"/>
        <v>0.47408123791102513</v>
      </c>
      <c r="K171" s="2">
        <f t="shared" si="65"/>
        <v>0.51044487427466156</v>
      </c>
      <c r="L171" s="2">
        <f t="shared" si="66"/>
        <v>5.0290135396518377E-3</v>
      </c>
      <c r="M171" s="2">
        <f t="shared" si="67"/>
        <v>1.0444874274661521E-2</v>
      </c>
      <c r="N171" s="38">
        <v>2451</v>
      </c>
      <c r="O171" s="38">
        <v>2639</v>
      </c>
      <c r="P171" s="38">
        <v>26</v>
      </c>
      <c r="Q171" s="38">
        <v>27</v>
      </c>
      <c r="R171" s="38">
        <v>27</v>
      </c>
      <c r="S171" s="38"/>
      <c r="T171" s="38">
        <v>0</v>
      </c>
      <c r="U171" s="38">
        <v>0</v>
      </c>
      <c r="V171" s="38"/>
      <c r="W171" s="38">
        <v>0</v>
      </c>
      <c r="X171" s="38">
        <v>0</v>
      </c>
      <c r="Y171" s="38"/>
      <c r="Z171" s="38">
        <v>0</v>
      </c>
      <c r="AA171" s="38"/>
      <c r="AB171" s="38"/>
      <c r="AJ171" s="38"/>
      <c r="AU171" s="38"/>
      <c r="BA171" t="str">
        <f t="shared" si="68"/>
        <v>Woodstock</v>
      </c>
      <c r="BB171" t="s">
        <v>2090</v>
      </c>
      <c r="BC171" s="6">
        <v>2</v>
      </c>
      <c r="BE171" s="60">
        <v>9</v>
      </c>
      <c r="BF171" s="62">
        <v>15</v>
      </c>
      <c r="BG171" s="62">
        <v>75</v>
      </c>
      <c r="BH171" s="66">
        <v>88190</v>
      </c>
      <c r="BI171" s="66">
        <v>88190</v>
      </c>
      <c r="BJ171" s="66">
        <f t="shared" si="69"/>
        <v>9015</v>
      </c>
      <c r="BK171" s="66">
        <v>9150</v>
      </c>
      <c r="BL171" t="s">
        <v>1447</v>
      </c>
      <c r="BM171" s="69">
        <f t="shared" si="70"/>
        <v>988190</v>
      </c>
      <c r="BN171" s="69">
        <f t="shared" si="71"/>
        <v>988190</v>
      </c>
      <c r="BW171" s="2"/>
      <c r="CD171" s="38"/>
      <c r="CE171" s="38"/>
      <c r="CF171" s="38"/>
      <c r="CG171" s="38"/>
      <c r="CH171" s="38"/>
    </row>
    <row r="172" spans="1:100" ht="14" customHeight="1" collapsed="1" x14ac:dyDescent="0.2">
      <c r="A172" s="6" t="s">
        <v>1013</v>
      </c>
      <c r="B172" s="6" t="s">
        <v>534</v>
      </c>
      <c r="C172" s="1">
        <f t="shared" si="60"/>
        <v>1757070</v>
      </c>
      <c r="D172" s="3">
        <f>IF(N172&gt;0, RANK(N172,(N172:P172,Q172:AE172)),0)</f>
        <v>1</v>
      </c>
      <c r="E172" s="3">
        <f>IF(O172&gt;0,RANK(O172,(N172:P172,Q172:AE172)),0)</f>
        <v>2</v>
      </c>
      <c r="F172" s="3">
        <f t="shared" si="61"/>
        <v>4</v>
      </c>
      <c r="G172" s="1">
        <f t="shared" si="62"/>
        <v>254836</v>
      </c>
      <c r="H172" s="2">
        <f t="shared" si="63"/>
        <v>0.14503463151724177</v>
      </c>
      <c r="I172" s="4"/>
      <c r="J172" s="2">
        <f t="shared" si="64"/>
        <v>0.56397639251708809</v>
      </c>
      <c r="K172" s="2">
        <f t="shared" si="65"/>
        <v>0.41894176099984631</v>
      </c>
      <c r="L172" s="2">
        <f t="shared" si="66"/>
        <v>4.802312941430905E-3</v>
      </c>
      <c r="M172" s="2">
        <f t="shared" si="67"/>
        <v>1.2279533541634694E-2</v>
      </c>
      <c r="N172" s="38">
        <v>990946</v>
      </c>
      <c r="O172" s="38">
        <v>736110</v>
      </c>
      <c r="P172" s="38">
        <v>8438</v>
      </c>
      <c r="Q172" s="38">
        <v>6722</v>
      </c>
      <c r="R172" s="38">
        <v>14273</v>
      </c>
      <c r="S172" s="38"/>
      <c r="T172" s="38">
        <v>264</v>
      </c>
      <c r="U172" s="38">
        <v>128</v>
      </c>
      <c r="V172" s="38"/>
      <c r="W172" s="38">
        <v>6</v>
      </c>
      <c r="X172" s="38">
        <v>162</v>
      </c>
      <c r="Y172" s="38"/>
      <c r="Z172" s="38">
        <v>21</v>
      </c>
      <c r="AA172" s="38"/>
      <c r="AB172" s="38"/>
      <c r="AE172" s="38"/>
      <c r="AJ172" s="38">
        <v>0</v>
      </c>
      <c r="AL172" s="1"/>
      <c r="AM172" s="38"/>
      <c r="AN172" s="1"/>
      <c r="AO172" s="1"/>
      <c r="AP172" s="1"/>
      <c r="AQ172" s="38"/>
      <c r="AR172" s="1"/>
      <c r="AS172" s="1"/>
      <c r="AT172" s="1"/>
      <c r="AU172" s="38"/>
      <c r="AV172" s="1"/>
      <c r="AW172" s="1"/>
      <c r="AX172" s="1"/>
      <c r="AY172" s="1"/>
      <c r="BA172" t="str">
        <f t="shared" si="68"/>
        <v>Connecticut</v>
      </c>
      <c r="BE172" s="60">
        <v>9</v>
      </c>
      <c r="BJ172" s="60">
        <v>9</v>
      </c>
      <c r="BK172" s="60">
        <v>9</v>
      </c>
      <c r="BL172" t="s">
        <v>693</v>
      </c>
      <c r="BM172" s="60">
        <v>9</v>
      </c>
      <c r="BN172" s="60">
        <v>9</v>
      </c>
      <c r="CD172">
        <f>SUM(CD3:CD171)</f>
        <v>0</v>
      </c>
      <c r="CE172">
        <f>SUM(CE3:CE171)</f>
        <v>0</v>
      </c>
      <c r="CF172">
        <f>SUM(CF3:CF171)</f>
        <v>0</v>
      </c>
      <c r="CG172">
        <f>SUM(CG3:CG171)</f>
        <v>0</v>
      </c>
      <c r="CH172">
        <f>SUM(CH3:CH171)</f>
        <v>0</v>
      </c>
    </row>
    <row r="173" spans="1:100" ht="14" customHeight="1" x14ac:dyDescent="0.2">
      <c r="A173" s="6"/>
      <c r="B173" s="6"/>
      <c r="C173" s="1"/>
      <c r="D173" s="3"/>
      <c r="E173" s="3"/>
      <c r="F173" s="3"/>
      <c r="G173" s="1"/>
      <c r="I173" s="9"/>
      <c r="J173" s="2"/>
      <c r="K173" s="2"/>
      <c r="L173" s="2"/>
      <c r="M173" s="2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BR173" s="1"/>
      <c r="CD173" s="1"/>
    </row>
    <row r="174" spans="1:100" ht="14" hidden="1" customHeight="1" outlineLevel="1" x14ac:dyDescent="0.2">
      <c r="A174" t="s">
        <v>2657</v>
      </c>
      <c r="B174" s="6" t="s">
        <v>1665</v>
      </c>
      <c r="C174" s="1">
        <f t="shared" ref="C174:C236" si="72">SUM(N174:AY174)</f>
        <v>407</v>
      </c>
      <c r="D174" s="3">
        <f>IF(N174&gt;0, RANK(N174,(N174:P174,Q174:AE174)),0)</f>
        <v>2</v>
      </c>
      <c r="E174" s="3">
        <f>IF(O174&gt;0,RANK(O174,(N174:P174,Q174:AE174)),0)</f>
        <v>1</v>
      </c>
      <c r="F174" s="3">
        <f t="shared" ref="F174:F233" si="73">IF(P174&gt;0,RANK(P174,(N174:AE174)),0)</f>
        <v>0</v>
      </c>
      <c r="G174" s="1">
        <f t="shared" ref="G174:G233" si="74">IF(C174&gt;0,MAX(N174:P174)-LARGE(N174:P174,2),0)</f>
        <v>150</v>
      </c>
      <c r="H174" s="2">
        <f t="shared" ref="H174:H233" si="75">IF(C174&gt;0,G174/C174,0)</f>
        <v>0.36855036855036855</v>
      </c>
      <c r="I174" s="4"/>
      <c r="J174" s="2">
        <f t="shared" ref="J174:J233" si="76">IF(C174=0,"-",N174/C174)</f>
        <v>0.30958230958230959</v>
      </c>
      <c r="K174" s="2">
        <f t="shared" ref="K174:K233" si="77">IF(C174=0,"-",O174/C174)</f>
        <v>0.67813267813267808</v>
      </c>
      <c r="L174" s="2">
        <f t="shared" ref="L174:L233" si="78">IF(C174=0,"-",P174/C174)</f>
        <v>0</v>
      </c>
      <c r="M174" s="2">
        <f t="shared" ref="M174:M233" si="79">IF(C174=0,"-",(1-J174-K174-L174))</f>
        <v>1.2285012285012331E-2</v>
      </c>
      <c r="N174" s="38">
        <v>126</v>
      </c>
      <c r="O174" s="38">
        <v>276</v>
      </c>
      <c r="P174" s="38"/>
      <c r="Q174" s="38">
        <v>2</v>
      </c>
      <c r="R174" s="38">
        <v>3</v>
      </c>
      <c r="S174" s="38"/>
      <c r="T174" s="38"/>
      <c r="U174" s="38">
        <v>0</v>
      </c>
      <c r="V174" s="38"/>
      <c r="W174" s="38">
        <v>0</v>
      </c>
      <c r="X174" s="38"/>
      <c r="Y174" s="38"/>
      <c r="Z174" s="38"/>
      <c r="AA174" s="38"/>
      <c r="AB174" s="38"/>
      <c r="BA174" t="str">
        <f t="shared" ref="BA174:BA237" si="80">A174</f>
        <v>Abbot</v>
      </c>
      <c r="BB174" t="s">
        <v>1922</v>
      </c>
      <c r="BC174">
        <v>2</v>
      </c>
      <c r="BE174" s="60">
        <v>23</v>
      </c>
      <c r="BF174" s="62">
        <v>21</v>
      </c>
      <c r="BG174" s="62">
        <v>5</v>
      </c>
      <c r="BH174" s="66">
        <v>100</v>
      </c>
      <c r="BI174" s="66">
        <v>100</v>
      </c>
      <c r="BJ174" s="66">
        <f t="shared" ref="BJ174:BJ237" si="81">BE174*1000+BF174</f>
        <v>23021</v>
      </c>
      <c r="BK174"/>
      <c r="BL174" t="s">
        <v>1447</v>
      </c>
      <c r="BM174">
        <f t="shared" ref="BM174:BM237" si="82">BE174*100000+BH174</f>
        <v>2300100</v>
      </c>
      <c r="BN174">
        <f t="shared" ref="BN174:BN237" si="83">BE174*100000+BI174</f>
        <v>2300100</v>
      </c>
      <c r="BR174" s="1"/>
      <c r="CD174" s="38"/>
      <c r="CV174" s="1" t="s">
        <v>3197</v>
      </c>
    </row>
    <row r="175" spans="1:100" ht="14" hidden="1" customHeight="1" outlineLevel="1" x14ac:dyDescent="0.2">
      <c r="A175" t="s">
        <v>1996</v>
      </c>
      <c r="B175" s="6" t="s">
        <v>1665</v>
      </c>
      <c r="C175" s="1">
        <f t="shared" si="72"/>
        <v>1737</v>
      </c>
      <c r="D175" s="3">
        <f>IF(N175&gt;0, RANK(N175,(N175:P175,Q175:AE175)),0)</f>
        <v>2</v>
      </c>
      <c r="E175" s="3">
        <f>IF(O175&gt;0,RANK(O175,(N175:P175,Q175:AE175)),0)</f>
        <v>1</v>
      </c>
      <c r="F175" s="3">
        <f t="shared" si="73"/>
        <v>0</v>
      </c>
      <c r="G175" s="1">
        <f t="shared" si="74"/>
        <v>306</v>
      </c>
      <c r="H175" s="2">
        <f t="shared" si="75"/>
        <v>0.17616580310880828</v>
      </c>
      <c r="I175" s="4"/>
      <c r="J175" s="2">
        <f t="shared" si="76"/>
        <v>0.4029936672423719</v>
      </c>
      <c r="K175" s="2">
        <f t="shared" si="77"/>
        <v>0.57915947035118021</v>
      </c>
      <c r="L175" s="2">
        <f t="shared" si="78"/>
        <v>0</v>
      </c>
      <c r="M175" s="2">
        <f t="shared" si="79"/>
        <v>1.7846862406447839E-2</v>
      </c>
      <c r="N175" s="38">
        <v>700</v>
      </c>
      <c r="O175" s="38">
        <v>1006</v>
      </c>
      <c r="P175" s="38"/>
      <c r="Q175" s="38">
        <v>17</v>
      </c>
      <c r="R175" s="38">
        <v>11</v>
      </c>
      <c r="S175" s="38"/>
      <c r="T175" s="38"/>
      <c r="U175" s="38">
        <v>3</v>
      </c>
      <c r="V175" s="38"/>
      <c r="W175" s="38">
        <v>0</v>
      </c>
      <c r="X175" s="38"/>
      <c r="Y175" s="38"/>
      <c r="Z175" s="38"/>
      <c r="AA175" s="38"/>
      <c r="AB175" s="38"/>
      <c r="BA175" t="str">
        <f t="shared" si="80"/>
        <v>Acton</v>
      </c>
      <c r="BB175" t="s">
        <v>905</v>
      </c>
      <c r="BC175">
        <v>1</v>
      </c>
      <c r="BE175" s="60">
        <v>23</v>
      </c>
      <c r="BF175" s="62">
        <v>31</v>
      </c>
      <c r="BG175" s="62">
        <v>5</v>
      </c>
      <c r="BH175" s="66">
        <v>275</v>
      </c>
      <c r="BI175" s="66">
        <v>275</v>
      </c>
      <c r="BJ175" s="66">
        <f t="shared" si="81"/>
        <v>23031</v>
      </c>
      <c r="BK175"/>
      <c r="BL175" t="s">
        <v>1447</v>
      </c>
      <c r="BM175">
        <f t="shared" si="82"/>
        <v>2300275</v>
      </c>
      <c r="BN175">
        <f t="shared" si="83"/>
        <v>2300275</v>
      </c>
      <c r="BR175" s="1"/>
      <c r="CD175" s="38"/>
      <c r="CV175" s="1" t="s">
        <v>3198</v>
      </c>
    </row>
    <row r="176" spans="1:100" ht="14" hidden="1" customHeight="1" outlineLevel="1" x14ac:dyDescent="0.2">
      <c r="A176" t="s">
        <v>1322</v>
      </c>
      <c r="B176" s="6" t="s">
        <v>1665</v>
      </c>
      <c r="C176" s="1">
        <f t="shared" si="72"/>
        <v>750</v>
      </c>
      <c r="D176" s="3">
        <f>IF(N176&gt;0, RANK(N176,(N176:P176,Q176:AE176)),0)</f>
        <v>2</v>
      </c>
      <c r="E176" s="3">
        <f>IF(O176&gt;0,RANK(O176,(N176:P176,Q176:AE176)),0)</f>
        <v>1</v>
      </c>
      <c r="F176" s="3">
        <f t="shared" si="73"/>
        <v>0</v>
      </c>
      <c r="G176" s="1">
        <f t="shared" si="74"/>
        <v>238</v>
      </c>
      <c r="H176" s="2">
        <f t="shared" si="75"/>
        <v>0.31733333333333336</v>
      </c>
      <c r="I176" s="4"/>
      <c r="J176" s="2">
        <f t="shared" si="76"/>
        <v>0.33733333333333332</v>
      </c>
      <c r="K176" s="2">
        <f t="shared" si="77"/>
        <v>0.65466666666666662</v>
      </c>
      <c r="L176" s="2">
        <f t="shared" si="78"/>
        <v>0</v>
      </c>
      <c r="M176" s="2">
        <f t="shared" si="79"/>
        <v>8.0000000000001181E-3</v>
      </c>
      <c r="N176" s="38">
        <v>253</v>
      </c>
      <c r="O176" s="38">
        <v>491</v>
      </c>
      <c r="P176" s="38"/>
      <c r="Q176" s="38">
        <v>3</v>
      </c>
      <c r="R176" s="38">
        <v>3</v>
      </c>
      <c r="S176" s="38"/>
      <c r="T176" s="38"/>
      <c r="U176" s="38">
        <v>0</v>
      </c>
      <c r="V176" s="38"/>
      <c r="W176" s="38">
        <v>0</v>
      </c>
      <c r="X176" s="38"/>
      <c r="Y176" s="38"/>
      <c r="Z176" s="38"/>
      <c r="AA176" s="38"/>
      <c r="AB176" s="38"/>
      <c r="BA176" t="str">
        <f t="shared" si="80"/>
        <v>Addison</v>
      </c>
      <c r="BB176" t="s">
        <v>674</v>
      </c>
      <c r="BC176">
        <v>2</v>
      </c>
      <c r="BE176" s="60">
        <v>23</v>
      </c>
      <c r="BF176" s="62">
        <v>29</v>
      </c>
      <c r="BG176" s="62">
        <v>5</v>
      </c>
      <c r="BH176" s="66">
        <v>380</v>
      </c>
      <c r="BI176" s="66">
        <v>380</v>
      </c>
      <c r="BJ176" s="66">
        <f t="shared" si="81"/>
        <v>23029</v>
      </c>
      <c r="BK176"/>
      <c r="BL176" t="s">
        <v>1447</v>
      </c>
      <c r="BM176">
        <f t="shared" si="82"/>
        <v>2300380</v>
      </c>
      <c r="BN176">
        <f t="shared" si="83"/>
        <v>2300380</v>
      </c>
      <c r="BR176" s="1"/>
      <c r="CD176" s="38"/>
      <c r="CV176" s="1" t="s">
        <v>3199</v>
      </c>
    </row>
    <row r="177" spans="1:100" ht="14" hidden="1" customHeight="1" outlineLevel="1" x14ac:dyDescent="0.2">
      <c r="A177" t="s">
        <v>230</v>
      </c>
      <c r="B177" s="6" t="s">
        <v>1665</v>
      </c>
      <c r="C177" s="1">
        <f t="shared" si="72"/>
        <v>340</v>
      </c>
      <c r="D177" s="3">
        <f>IF(N177&gt;0, RANK(N177,(N177:P177,Q177:AE177)),0)</f>
        <v>2</v>
      </c>
      <c r="E177" s="3">
        <f>IF(O177&gt;0,RANK(O177,(N177:P177,Q177:AE177)),0)</f>
        <v>1</v>
      </c>
      <c r="F177" s="3">
        <f t="shared" si="73"/>
        <v>0</v>
      </c>
      <c r="G177" s="1">
        <f t="shared" si="74"/>
        <v>16</v>
      </c>
      <c r="H177" s="2">
        <f t="shared" si="75"/>
        <v>4.7058823529411764E-2</v>
      </c>
      <c r="I177" s="4"/>
      <c r="J177" s="2">
        <f t="shared" si="76"/>
        <v>0.45882352941176469</v>
      </c>
      <c r="K177" s="2">
        <f t="shared" si="77"/>
        <v>0.50588235294117645</v>
      </c>
      <c r="L177" s="2">
        <f t="shared" si="78"/>
        <v>0</v>
      </c>
      <c r="M177" s="2">
        <f t="shared" si="79"/>
        <v>3.529411764705892E-2</v>
      </c>
      <c r="N177" s="38">
        <v>156</v>
      </c>
      <c r="O177" s="38">
        <v>172</v>
      </c>
      <c r="P177" s="38"/>
      <c r="Q177" s="38">
        <v>3</v>
      </c>
      <c r="R177" s="38">
        <v>9</v>
      </c>
      <c r="S177" s="38"/>
      <c r="T177" s="38"/>
      <c r="U177" s="38">
        <v>0</v>
      </c>
      <c r="V177" s="38"/>
      <c r="W177" s="38">
        <v>0</v>
      </c>
      <c r="X177" s="38"/>
      <c r="Y177" s="38"/>
      <c r="Z177" s="38"/>
      <c r="AA177" s="38"/>
      <c r="AB177" s="38"/>
      <c r="BA177" t="str">
        <f t="shared" si="80"/>
        <v>Albany</v>
      </c>
      <c r="BB177" t="s">
        <v>2338</v>
      </c>
      <c r="BC177">
        <v>2</v>
      </c>
      <c r="BE177" s="60">
        <v>23</v>
      </c>
      <c r="BF177" s="62">
        <v>17</v>
      </c>
      <c r="BH177" s="66">
        <v>390</v>
      </c>
      <c r="BI177" s="66">
        <v>390</v>
      </c>
      <c r="BJ177" s="66">
        <f t="shared" si="81"/>
        <v>23017</v>
      </c>
      <c r="BK177"/>
      <c r="BL177" t="s">
        <v>937</v>
      </c>
      <c r="BM177">
        <f t="shared" si="82"/>
        <v>2300390</v>
      </c>
      <c r="BN177">
        <f t="shared" si="83"/>
        <v>2300390</v>
      </c>
      <c r="BR177" s="1"/>
      <c r="CD177" s="38"/>
      <c r="CV177" s="1" t="s">
        <v>3200</v>
      </c>
    </row>
    <row r="178" spans="1:100" ht="14" hidden="1" customHeight="1" outlineLevel="1" x14ac:dyDescent="0.2">
      <c r="A178" t="s">
        <v>1260</v>
      </c>
      <c r="B178" s="6" t="s">
        <v>1665</v>
      </c>
      <c r="C178" s="1">
        <f t="shared" si="72"/>
        <v>1269</v>
      </c>
      <c r="D178" s="3">
        <f>IF(N178&gt;0, RANK(N178,(N178:P178,Q178:AE178)),0)</f>
        <v>2</v>
      </c>
      <c r="E178" s="3">
        <f>IF(O178&gt;0,RANK(O178,(N178:P178,Q178:AE178)),0)</f>
        <v>1</v>
      </c>
      <c r="F178" s="3">
        <f t="shared" si="73"/>
        <v>0</v>
      </c>
      <c r="G178" s="1">
        <f t="shared" si="74"/>
        <v>436</v>
      </c>
      <c r="H178" s="2">
        <f t="shared" si="75"/>
        <v>0.34357762017336485</v>
      </c>
      <c r="I178" s="4"/>
      <c r="J178" s="2">
        <f t="shared" si="76"/>
        <v>0.3207249802994484</v>
      </c>
      <c r="K178" s="2">
        <f t="shared" si="77"/>
        <v>0.6643026004728132</v>
      </c>
      <c r="L178" s="2">
        <f t="shared" si="78"/>
        <v>0</v>
      </c>
      <c r="M178" s="2">
        <f t="shared" si="79"/>
        <v>1.4972419227738398E-2</v>
      </c>
      <c r="N178" s="38">
        <v>407</v>
      </c>
      <c r="O178" s="38">
        <v>843</v>
      </c>
      <c r="P178" s="38"/>
      <c r="Q178" s="38">
        <v>5</v>
      </c>
      <c r="R178" s="38">
        <v>6</v>
      </c>
      <c r="S178" s="38"/>
      <c r="T178" s="38"/>
      <c r="U178" s="38">
        <v>8</v>
      </c>
      <c r="V178" s="38"/>
      <c r="W178" s="38">
        <v>0</v>
      </c>
      <c r="X178" s="38"/>
      <c r="Y178" s="38"/>
      <c r="Z178" s="38"/>
      <c r="AA178" s="38"/>
      <c r="AB178" s="38"/>
      <c r="BA178" t="str">
        <f t="shared" si="80"/>
        <v>Albion</v>
      </c>
      <c r="BB178" t="s">
        <v>2945</v>
      </c>
      <c r="BC178">
        <v>1</v>
      </c>
      <c r="BE178" s="60">
        <v>23</v>
      </c>
      <c r="BF178" s="62">
        <v>11</v>
      </c>
      <c r="BG178" s="62">
        <v>5</v>
      </c>
      <c r="BH178" s="66">
        <v>590</v>
      </c>
      <c r="BI178" s="66">
        <v>590</v>
      </c>
      <c r="BJ178" s="66">
        <f t="shared" si="81"/>
        <v>23011</v>
      </c>
      <c r="BK178"/>
      <c r="BL178" t="s">
        <v>1447</v>
      </c>
      <c r="BM178">
        <f t="shared" si="82"/>
        <v>2300590</v>
      </c>
      <c r="BN178">
        <f t="shared" si="83"/>
        <v>2300590</v>
      </c>
      <c r="BR178" s="1"/>
      <c r="CD178" s="38"/>
      <c r="CV178" s="1" t="s">
        <v>3201</v>
      </c>
    </row>
    <row r="179" spans="1:100" ht="14" hidden="1" customHeight="1" outlineLevel="1" x14ac:dyDescent="0.2">
      <c r="A179" t="s">
        <v>26</v>
      </c>
      <c r="B179" s="6" t="s">
        <v>1665</v>
      </c>
      <c r="C179" s="1">
        <f t="shared" si="72"/>
        <v>337</v>
      </c>
      <c r="D179" s="3">
        <f>IF(N179&gt;0, RANK(N179,(N179:P179,Q179:AE179)),0)</f>
        <v>2</v>
      </c>
      <c r="E179" s="3">
        <f>IF(O179&gt;0,RANK(O179,(N179:P179,Q179:AE179)),0)</f>
        <v>1</v>
      </c>
      <c r="F179" s="3">
        <f t="shared" si="73"/>
        <v>0</v>
      </c>
      <c r="G179" s="1">
        <f t="shared" si="74"/>
        <v>169</v>
      </c>
      <c r="H179" s="2">
        <f t="shared" si="75"/>
        <v>0.50148367952522255</v>
      </c>
      <c r="I179" s="4"/>
      <c r="J179" s="2">
        <f t="shared" si="76"/>
        <v>0.24332344213649851</v>
      </c>
      <c r="K179" s="2">
        <f t="shared" si="77"/>
        <v>0.74480712166172103</v>
      </c>
      <c r="L179" s="2">
        <f t="shared" si="78"/>
        <v>0</v>
      </c>
      <c r="M179" s="2">
        <f t="shared" si="79"/>
        <v>1.1869436201780492E-2</v>
      </c>
      <c r="N179" s="38">
        <v>82</v>
      </c>
      <c r="O179" s="38">
        <v>251</v>
      </c>
      <c r="P179" s="38"/>
      <c r="Q179" s="38">
        <v>2</v>
      </c>
      <c r="R179" s="38">
        <v>2</v>
      </c>
      <c r="S179" s="38"/>
      <c r="T179" s="38"/>
      <c r="U179" s="38">
        <v>0</v>
      </c>
      <c r="V179" s="38"/>
      <c r="W179" s="38">
        <v>0</v>
      </c>
      <c r="X179" s="38"/>
      <c r="Y179" s="38"/>
      <c r="Z179" s="38"/>
      <c r="AA179" s="38"/>
      <c r="AB179" s="38"/>
      <c r="BA179" t="str">
        <f t="shared" si="80"/>
        <v>Alexander</v>
      </c>
      <c r="BB179" t="s">
        <v>674</v>
      </c>
      <c r="BC179">
        <v>2</v>
      </c>
      <c r="BE179" s="60">
        <v>23</v>
      </c>
      <c r="BF179" s="62">
        <v>29</v>
      </c>
      <c r="BG179" s="62">
        <v>10</v>
      </c>
      <c r="BH179" s="66">
        <v>660</v>
      </c>
      <c r="BI179" s="66">
        <v>660</v>
      </c>
      <c r="BJ179" s="66">
        <f t="shared" si="81"/>
        <v>23029</v>
      </c>
      <c r="BK179"/>
      <c r="BL179" t="s">
        <v>1447</v>
      </c>
      <c r="BM179">
        <f t="shared" si="82"/>
        <v>2300660</v>
      </c>
      <c r="BN179">
        <f t="shared" si="83"/>
        <v>2300660</v>
      </c>
      <c r="BR179" s="1"/>
      <c r="CD179" s="38"/>
      <c r="CV179" s="1" t="s">
        <v>3202</v>
      </c>
    </row>
    <row r="180" spans="1:100" ht="14" hidden="1" customHeight="1" outlineLevel="1" x14ac:dyDescent="0.2">
      <c r="A180" t="s">
        <v>1258</v>
      </c>
      <c r="B180" s="6" t="s">
        <v>1665</v>
      </c>
      <c r="C180" s="1">
        <f t="shared" si="72"/>
        <v>1664</v>
      </c>
      <c r="D180" s="3">
        <f>IF(N180&gt;0, RANK(N180,(N180:P180,Q180:AE180)),0)</f>
        <v>2</v>
      </c>
      <c r="E180" s="3">
        <f>IF(O180&gt;0,RANK(O180,(N180:P180,Q180:AE180)),0)</f>
        <v>1</v>
      </c>
      <c r="F180" s="3">
        <f t="shared" si="73"/>
        <v>0</v>
      </c>
      <c r="G180" s="1">
        <f t="shared" si="74"/>
        <v>211</v>
      </c>
      <c r="H180" s="2">
        <f t="shared" si="75"/>
        <v>0.12680288461538461</v>
      </c>
      <c r="I180" s="4"/>
      <c r="J180" s="2">
        <f t="shared" si="76"/>
        <v>0.40865384615384615</v>
      </c>
      <c r="K180" s="2">
        <f t="shared" si="77"/>
        <v>0.53545673076923073</v>
      </c>
      <c r="L180" s="2">
        <f t="shared" si="78"/>
        <v>0</v>
      </c>
      <c r="M180" s="2">
        <f t="shared" si="79"/>
        <v>5.5889423076923128E-2</v>
      </c>
      <c r="N180" s="38">
        <v>680</v>
      </c>
      <c r="O180" s="38">
        <v>891</v>
      </c>
      <c r="P180" s="38"/>
      <c r="Q180" s="38">
        <v>31</v>
      </c>
      <c r="R180" s="38">
        <v>23</v>
      </c>
      <c r="S180" s="38"/>
      <c r="T180" s="38"/>
      <c r="U180" s="38">
        <v>39</v>
      </c>
      <c r="V180" s="38"/>
      <c r="W180" s="38">
        <v>0</v>
      </c>
      <c r="X180" s="38"/>
      <c r="Y180" s="38"/>
      <c r="Z180" s="38"/>
      <c r="AA180" s="38"/>
      <c r="AB180" s="38"/>
      <c r="BA180" t="str">
        <f t="shared" si="80"/>
        <v>Alfred</v>
      </c>
      <c r="BB180" t="s">
        <v>905</v>
      </c>
      <c r="BC180">
        <v>1</v>
      </c>
      <c r="BE180" s="60">
        <v>23</v>
      </c>
      <c r="BF180" s="62">
        <v>31</v>
      </c>
      <c r="BG180" s="62">
        <v>10</v>
      </c>
      <c r="BH180" s="66">
        <v>730</v>
      </c>
      <c r="BI180" s="66">
        <v>730</v>
      </c>
      <c r="BJ180" s="66">
        <f t="shared" si="81"/>
        <v>23031</v>
      </c>
      <c r="BK180"/>
      <c r="BL180" t="s">
        <v>1447</v>
      </c>
      <c r="BM180">
        <f t="shared" si="82"/>
        <v>2300730</v>
      </c>
      <c r="BN180">
        <f t="shared" si="83"/>
        <v>2300730</v>
      </c>
      <c r="BR180" s="1"/>
      <c r="CD180" s="38"/>
      <c r="CV180" s="1" t="s">
        <v>3203</v>
      </c>
    </row>
    <row r="181" spans="1:100" ht="14" hidden="1" customHeight="1" outlineLevel="1" x14ac:dyDescent="0.2">
      <c r="A181" t="s">
        <v>2770</v>
      </c>
      <c r="B181" s="6" t="s">
        <v>1665</v>
      </c>
      <c r="C181" s="1">
        <f t="shared" si="72"/>
        <v>152</v>
      </c>
      <c r="D181" s="3">
        <f>IF(N181&gt;0, RANK(N181,(N181:P181,Q181:AE181)),0)</f>
        <v>2</v>
      </c>
      <c r="E181" s="3">
        <f>IF(O181&gt;0,RANK(O181,(N181:P181,Q181:AE181)),0)</f>
        <v>1</v>
      </c>
      <c r="F181" s="3">
        <f t="shared" si="73"/>
        <v>0</v>
      </c>
      <c r="G181" s="1">
        <f t="shared" si="74"/>
        <v>32</v>
      </c>
      <c r="H181" s="2">
        <f t="shared" si="75"/>
        <v>0.21052631578947367</v>
      </c>
      <c r="I181" s="4"/>
      <c r="J181" s="2">
        <f t="shared" si="76"/>
        <v>0.39473684210526316</v>
      </c>
      <c r="K181" s="2">
        <f t="shared" si="77"/>
        <v>0.60526315789473684</v>
      </c>
      <c r="L181" s="2">
        <f t="shared" si="78"/>
        <v>0</v>
      </c>
      <c r="M181" s="2">
        <f t="shared" si="79"/>
        <v>0</v>
      </c>
      <c r="N181" s="38">
        <v>60</v>
      </c>
      <c r="O181" s="38">
        <v>92</v>
      </c>
      <c r="P181" s="38"/>
      <c r="Q181" s="38">
        <v>0</v>
      </c>
      <c r="R181" s="38">
        <v>0</v>
      </c>
      <c r="S181" s="38"/>
      <c r="T181" s="38"/>
      <c r="U181" s="38">
        <v>0</v>
      </c>
      <c r="V181" s="38"/>
      <c r="W181" s="38">
        <v>0</v>
      </c>
      <c r="X181" s="38"/>
      <c r="Y181" s="38"/>
      <c r="Z181" s="38"/>
      <c r="AA181" s="38"/>
      <c r="AB181" s="38"/>
      <c r="BA181" t="str">
        <f t="shared" si="80"/>
        <v>Allagash</v>
      </c>
      <c r="BB181" t="s">
        <v>2774</v>
      </c>
      <c r="BC181">
        <v>2</v>
      </c>
      <c r="BE181" s="60">
        <v>23</v>
      </c>
      <c r="BF181" s="62">
        <v>3</v>
      </c>
      <c r="BG181" s="62">
        <v>5</v>
      </c>
      <c r="BH181" s="66">
        <v>800</v>
      </c>
      <c r="BI181" s="66">
        <v>800</v>
      </c>
      <c r="BJ181" s="66">
        <f t="shared" si="81"/>
        <v>23003</v>
      </c>
      <c r="BK181"/>
      <c r="BL181" t="s">
        <v>1447</v>
      </c>
      <c r="BM181">
        <f t="shared" si="82"/>
        <v>2300800</v>
      </c>
      <c r="BN181">
        <f t="shared" si="83"/>
        <v>2300800</v>
      </c>
      <c r="BR181" s="1"/>
      <c r="CD181" s="38"/>
      <c r="CV181" s="1" t="s">
        <v>3204</v>
      </c>
    </row>
    <row r="182" spans="1:100" ht="14" hidden="1" customHeight="1" outlineLevel="1" x14ac:dyDescent="0.2">
      <c r="A182" t="s">
        <v>2133</v>
      </c>
      <c r="B182" s="6" t="s">
        <v>1665</v>
      </c>
      <c r="C182" s="1">
        <f t="shared" si="72"/>
        <v>533</v>
      </c>
      <c r="D182" s="3">
        <f>IF(N182&gt;0, RANK(N182,(N182:P182,Q182:AE182)),0)</f>
        <v>1</v>
      </c>
      <c r="E182" s="3">
        <f>IF(O182&gt;0,RANK(O182,(N182:P182,Q182:AE182)),0)</f>
        <v>2</v>
      </c>
      <c r="F182" s="3">
        <f t="shared" si="73"/>
        <v>0</v>
      </c>
      <c r="G182" s="1">
        <f t="shared" si="74"/>
        <v>132</v>
      </c>
      <c r="H182" s="2">
        <f t="shared" si="75"/>
        <v>0.24765478424015008</v>
      </c>
      <c r="I182" s="4"/>
      <c r="J182" s="2">
        <f t="shared" si="76"/>
        <v>0.60787992495309573</v>
      </c>
      <c r="K182" s="2">
        <f t="shared" si="77"/>
        <v>0.36022514071294559</v>
      </c>
      <c r="L182" s="2">
        <f t="shared" si="78"/>
        <v>0</v>
      </c>
      <c r="M182" s="2">
        <f t="shared" si="79"/>
        <v>3.189493433395868E-2</v>
      </c>
      <c r="N182" s="38">
        <v>324</v>
      </c>
      <c r="O182" s="38">
        <v>192</v>
      </c>
      <c r="P182" s="38"/>
      <c r="Q182" s="38">
        <v>4</v>
      </c>
      <c r="R182" s="38">
        <v>13</v>
      </c>
      <c r="S182" s="38"/>
      <c r="T182" s="38"/>
      <c r="U182" s="38">
        <v>0</v>
      </c>
      <c r="V182" s="38"/>
      <c r="W182" s="38">
        <v>0</v>
      </c>
      <c r="X182" s="38"/>
      <c r="Y182" s="38"/>
      <c r="Z182" s="38"/>
      <c r="AA182" s="38"/>
      <c r="AB182" s="38"/>
      <c r="BA182" t="str">
        <f t="shared" si="80"/>
        <v>Alna</v>
      </c>
      <c r="BB182" t="s">
        <v>1567</v>
      </c>
      <c r="BC182">
        <v>1</v>
      </c>
      <c r="BE182" s="60">
        <v>23</v>
      </c>
      <c r="BF182" s="62">
        <v>15</v>
      </c>
      <c r="BG182" s="62">
        <v>5</v>
      </c>
      <c r="BH182" s="66">
        <v>1010</v>
      </c>
      <c r="BI182" s="66">
        <v>1010</v>
      </c>
      <c r="BJ182" s="66">
        <f t="shared" si="81"/>
        <v>23015</v>
      </c>
      <c r="BK182"/>
      <c r="BL182" t="s">
        <v>1447</v>
      </c>
      <c r="BM182">
        <f t="shared" si="82"/>
        <v>2301010</v>
      </c>
      <c r="BN182">
        <f t="shared" si="83"/>
        <v>2301010</v>
      </c>
      <c r="BR182" s="1"/>
      <c r="CD182" s="38"/>
      <c r="CV182" s="1" t="s">
        <v>3205</v>
      </c>
    </row>
    <row r="183" spans="1:100" ht="14" hidden="1" customHeight="1" outlineLevel="1" x14ac:dyDescent="0.2">
      <c r="A183" t="s">
        <v>1463</v>
      </c>
      <c r="B183" s="6" t="s">
        <v>1665</v>
      </c>
      <c r="C183" s="1">
        <f t="shared" si="72"/>
        <v>537</v>
      </c>
      <c r="D183" s="3">
        <f>IF(N183&gt;0, RANK(N183,(N183:P183,Q183:AE183)),0)</f>
        <v>2</v>
      </c>
      <c r="E183" s="3">
        <f>IF(O183&gt;0,RANK(O183,(N183:P183,Q183:AE183)),0)</f>
        <v>1</v>
      </c>
      <c r="F183" s="3">
        <f t="shared" si="73"/>
        <v>0</v>
      </c>
      <c r="G183" s="1">
        <f t="shared" si="74"/>
        <v>150</v>
      </c>
      <c r="H183" s="2">
        <f t="shared" si="75"/>
        <v>0.27932960893854747</v>
      </c>
      <c r="I183" s="4"/>
      <c r="J183" s="2">
        <f t="shared" si="76"/>
        <v>0.3500931098696462</v>
      </c>
      <c r="K183" s="2">
        <f t="shared" si="77"/>
        <v>0.62942271880819367</v>
      </c>
      <c r="L183" s="2">
        <f t="shared" si="78"/>
        <v>0</v>
      </c>
      <c r="M183" s="2">
        <f t="shared" si="79"/>
        <v>2.0484171322160072E-2</v>
      </c>
      <c r="N183" s="38">
        <v>188</v>
      </c>
      <c r="O183" s="38">
        <v>338</v>
      </c>
      <c r="P183" s="38"/>
      <c r="Q183" s="38">
        <v>3</v>
      </c>
      <c r="R183" s="38">
        <v>8</v>
      </c>
      <c r="S183" s="38"/>
      <c r="T183" s="38"/>
      <c r="U183" s="38">
        <v>0</v>
      </c>
      <c r="V183" s="38"/>
      <c r="W183" s="38">
        <v>0</v>
      </c>
      <c r="X183" s="38"/>
      <c r="Y183" s="38"/>
      <c r="Z183" s="38"/>
      <c r="AA183" s="38"/>
      <c r="AB183" s="38"/>
      <c r="BA183" t="str">
        <f t="shared" si="80"/>
        <v>Alton</v>
      </c>
      <c r="BB183" t="s">
        <v>2436</v>
      </c>
      <c r="BC183">
        <v>2</v>
      </c>
      <c r="BE183" s="60">
        <v>23</v>
      </c>
      <c r="BF183" s="62">
        <v>19</v>
      </c>
      <c r="BG183" s="62">
        <v>5</v>
      </c>
      <c r="BH183" s="66">
        <v>1115</v>
      </c>
      <c r="BI183" s="66">
        <v>1115</v>
      </c>
      <c r="BJ183" s="66">
        <f t="shared" si="81"/>
        <v>23019</v>
      </c>
      <c r="BK183"/>
      <c r="BL183" t="s">
        <v>1447</v>
      </c>
      <c r="BM183">
        <f t="shared" si="82"/>
        <v>2301115</v>
      </c>
      <c r="BN183">
        <f t="shared" si="83"/>
        <v>2301115</v>
      </c>
      <c r="BR183" s="1"/>
      <c r="CD183" s="38"/>
      <c r="CV183" s="1" t="s">
        <v>3206</v>
      </c>
    </row>
    <row r="184" spans="1:100" ht="14" hidden="1" customHeight="1" outlineLevel="1" x14ac:dyDescent="0.2">
      <c r="A184" t="s">
        <v>2429</v>
      </c>
      <c r="B184" s="6" t="s">
        <v>1665</v>
      </c>
      <c r="C184" s="1">
        <f t="shared" si="72"/>
        <v>206</v>
      </c>
      <c r="D184" s="3">
        <f>IF(N184&gt;0, RANK(N184,(N184:P184,Q184:AE184)),0)</f>
        <v>2</v>
      </c>
      <c r="E184" s="3">
        <f>IF(O184&gt;0,RANK(O184,(N184:P184,Q184:AE184)),0)</f>
        <v>1</v>
      </c>
      <c r="F184" s="3">
        <f t="shared" si="73"/>
        <v>0</v>
      </c>
      <c r="G184" s="1">
        <f t="shared" si="74"/>
        <v>60</v>
      </c>
      <c r="H184" s="2">
        <f t="shared" si="75"/>
        <v>0.29126213592233008</v>
      </c>
      <c r="I184" s="4"/>
      <c r="J184" s="2">
        <f t="shared" si="76"/>
        <v>0.3446601941747573</v>
      </c>
      <c r="K184" s="2">
        <f t="shared" si="77"/>
        <v>0.63592233009708743</v>
      </c>
      <c r="L184" s="2">
        <f t="shared" si="78"/>
        <v>0</v>
      </c>
      <c r="M184" s="2">
        <f t="shared" si="79"/>
        <v>1.941747572815522E-2</v>
      </c>
      <c r="N184" s="38">
        <v>71</v>
      </c>
      <c r="O184" s="38">
        <v>131</v>
      </c>
      <c r="P184" s="38"/>
      <c r="Q184" s="38">
        <v>3</v>
      </c>
      <c r="R184" s="38">
        <v>0</v>
      </c>
      <c r="S184" s="38"/>
      <c r="T184" s="38"/>
      <c r="U184" s="38">
        <v>1</v>
      </c>
      <c r="V184" s="38"/>
      <c r="W184" s="38">
        <v>0</v>
      </c>
      <c r="X184" s="38"/>
      <c r="Y184" s="38"/>
      <c r="Z184" s="38"/>
      <c r="AA184" s="38"/>
      <c r="AB184" s="38"/>
      <c r="BA184" t="str">
        <f t="shared" si="80"/>
        <v>Amherst</v>
      </c>
      <c r="BB184" t="s">
        <v>585</v>
      </c>
      <c r="BC184">
        <v>2</v>
      </c>
      <c r="BE184" s="60">
        <v>23</v>
      </c>
      <c r="BF184" s="62">
        <v>9</v>
      </c>
      <c r="BG184" s="62">
        <v>5</v>
      </c>
      <c r="BH184" s="66">
        <v>1185</v>
      </c>
      <c r="BI184" s="66">
        <v>1185</v>
      </c>
      <c r="BJ184" s="66">
        <f t="shared" si="81"/>
        <v>23009</v>
      </c>
      <c r="BK184"/>
      <c r="BL184" t="s">
        <v>1447</v>
      </c>
      <c r="BM184">
        <f t="shared" si="82"/>
        <v>2301185</v>
      </c>
      <c r="BN184">
        <f t="shared" si="83"/>
        <v>2301185</v>
      </c>
      <c r="BR184" s="1"/>
      <c r="CD184" s="38"/>
      <c r="CV184" s="1" t="s">
        <v>3207</v>
      </c>
    </row>
    <row r="185" spans="1:100" ht="14" hidden="1" customHeight="1" outlineLevel="1" x14ac:dyDescent="0.2">
      <c r="A185" t="s">
        <v>445</v>
      </c>
      <c r="B185" s="6" t="s">
        <v>1665</v>
      </c>
      <c r="C185" s="1">
        <f t="shared" si="72"/>
        <v>160</v>
      </c>
      <c r="D185" s="3">
        <f>IF(N185&gt;0, RANK(N185,(N185:P185,Q185:AE185)),0)</f>
        <v>2</v>
      </c>
      <c r="E185" s="3">
        <f>IF(O185&gt;0,RANK(O185,(N185:P185,Q185:AE185)),0)</f>
        <v>1</v>
      </c>
      <c r="F185" s="3">
        <f t="shared" si="73"/>
        <v>0</v>
      </c>
      <c r="G185" s="1">
        <f t="shared" si="74"/>
        <v>95</v>
      </c>
      <c r="H185" s="2">
        <f t="shared" si="75"/>
        <v>0.59375</v>
      </c>
      <c r="I185" s="4"/>
      <c r="J185" s="2">
        <f t="shared" si="76"/>
        <v>0.19375000000000001</v>
      </c>
      <c r="K185" s="2">
        <f t="shared" si="77"/>
        <v>0.78749999999999998</v>
      </c>
      <c r="L185" s="2">
        <f t="shared" si="78"/>
        <v>0</v>
      </c>
      <c r="M185" s="2">
        <f t="shared" si="79"/>
        <v>1.8750000000000044E-2</v>
      </c>
      <c r="N185" s="38">
        <v>31</v>
      </c>
      <c r="O185" s="38">
        <v>126</v>
      </c>
      <c r="P185" s="38"/>
      <c r="Q185" s="38">
        <v>2</v>
      </c>
      <c r="R185" s="38">
        <v>0</v>
      </c>
      <c r="S185" s="38"/>
      <c r="T185" s="38"/>
      <c r="U185" s="38">
        <v>1</v>
      </c>
      <c r="V185" s="38"/>
      <c r="W185" s="38">
        <v>0</v>
      </c>
      <c r="X185" s="38"/>
      <c r="Y185" s="38"/>
      <c r="Z185" s="38"/>
      <c r="AA185" s="38"/>
      <c r="AB185" s="38"/>
      <c r="BA185" t="str">
        <f t="shared" si="80"/>
        <v>Amity</v>
      </c>
      <c r="BB185" t="s">
        <v>2774</v>
      </c>
      <c r="BC185">
        <v>2</v>
      </c>
      <c r="BE185" s="60">
        <v>23</v>
      </c>
      <c r="BF185" s="62">
        <v>3</v>
      </c>
      <c r="BG185" s="62">
        <v>10</v>
      </c>
      <c r="BH185" s="66">
        <v>1220</v>
      </c>
      <c r="BI185" s="66">
        <v>1220</v>
      </c>
      <c r="BJ185" s="66">
        <f t="shared" si="81"/>
        <v>23003</v>
      </c>
      <c r="BK185"/>
      <c r="BL185" t="s">
        <v>1447</v>
      </c>
      <c r="BM185">
        <f t="shared" si="82"/>
        <v>2301220</v>
      </c>
      <c r="BN185">
        <f t="shared" si="83"/>
        <v>2301220</v>
      </c>
      <c r="BR185" s="1"/>
      <c r="CD185" s="38"/>
      <c r="CV185" s="1" t="s">
        <v>3208</v>
      </c>
    </row>
    <row r="186" spans="1:100" ht="14" hidden="1" customHeight="1" outlineLevel="1" x14ac:dyDescent="0.2">
      <c r="A186" t="s">
        <v>753</v>
      </c>
      <c r="B186" s="6" t="s">
        <v>1665</v>
      </c>
      <c r="C186" s="1">
        <f t="shared" si="72"/>
        <v>532</v>
      </c>
      <c r="D186" s="3">
        <f>IF(N186&gt;0, RANK(N186,(N186:P186,Q186:AE186)),0)</f>
        <v>2</v>
      </c>
      <c r="E186" s="3">
        <f>IF(O186&gt;0,RANK(O186,(N186:P186,Q186:AE186)),0)</f>
        <v>1</v>
      </c>
      <c r="F186" s="3">
        <f t="shared" si="73"/>
        <v>0</v>
      </c>
      <c r="G186" s="1">
        <f t="shared" si="74"/>
        <v>94</v>
      </c>
      <c r="H186" s="2">
        <f t="shared" si="75"/>
        <v>0.17669172932330826</v>
      </c>
      <c r="I186" s="4"/>
      <c r="J186" s="2">
        <f t="shared" si="76"/>
        <v>0.40413533834586468</v>
      </c>
      <c r="K186" s="2">
        <f t="shared" si="77"/>
        <v>0.58082706766917291</v>
      </c>
      <c r="L186" s="2">
        <f t="shared" si="78"/>
        <v>0</v>
      </c>
      <c r="M186" s="2">
        <f t="shared" si="79"/>
        <v>1.5037593984962405E-2</v>
      </c>
      <c r="N186" s="38">
        <v>215</v>
      </c>
      <c r="O186" s="38">
        <v>309</v>
      </c>
      <c r="P186" s="38"/>
      <c r="Q186" s="38">
        <v>1</v>
      </c>
      <c r="R186" s="38">
        <v>7</v>
      </c>
      <c r="S186" s="38"/>
      <c r="T186" s="38"/>
      <c r="U186" s="38">
        <v>0</v>
      </c>
      <c r="V186" s="38"/>
      <c r="W186" s="38">
        <v>0</v>
      </c>
      <c r="X186" s="38"/>
      <c r="Y186" s="38"/>
      <c r="Z186" s="38"/>
      <c r="AA186" s="38"/>
      <c r="AB186" s="38"/>
      <c r="BA186" t="str">
        <f t="shared" si="80"/>
        <v>Andover</v>
      </c>
      <c r="BB186" t="s">
        <v>2338</v>
      </c>
      <c r="BC186">
        <v>2</v>
      </c>
      <c r="BE186" s="60">
        <v>23</v>
      </c>
      <c r="BF186" s="62">
        <v>17</v>
      </c>
      <c r="BG186" s="62">
        <v>5</v>
      </c>
      <c r="BH186" s="66">
        <v>1325</v>
      </c>
      <c r="BI186" s="66">
        <v>1325</v>
      </c>
      <c r="BJ186" s="66">
        <f t="shared" si="81"/>
        <v>23017</v>
      </c>
      <c r="BK186"/>
      <c r="BL186" t="s">
        <v>1447</v>
      </c>
      <c r="BM186">
        <f t="shared" si="82"/>
        <v>2301325</v>
      </c>
      <c r="BN186">
        <f t="shared" si="83"/>
        <v>2301325</v>
      </c>
      <c r="BR186" s="1"/>
      <c r="CD186" s="38"/>
      <c r="CV186" s="1" t="s">
        <v>3209</v>
      </c>
    </row>
    <row r="187" spans="1:100" ht="14" hidden="1" customHeight="1" outlineLevel="1" x14ac:dyDescent="0.2">
      <c r="A187" t="s">
        <v>67</v>
      </c>
      <c r="B187" s="6" t="s">
        <v>1665</v>
      </c>
      <c r="C187" s="1">
        <f t="shared" si="72"/>
        <v>1302</v>
      </c>
      <c r="D187" s="3">
        <f>IF(N187&gt;0, RANK(N187,(N187:P187,Q187:AE187)),0)</f>
        <v>2</v>
      </c>
      <c r="E187" s="3">
        <f>IF(O187&gt;0,RANK(O187,(N187:P187,Q187:AE187)),0)</f>
        <v>1</v>
      </c>
      <c r="F187" s="3">
        <f t="shared" si="73"/>
        <v>0</v>
      </c>
      <c r="G187" s="1">
        <f t="shared" si="74"/>
        <v>515</v>
      </c>
      <c r="H187" s="2">
        <f t="shared" si="75"/>
        <v>0.3955453149001536</v>
      </c>
      <c r="I187" s="4"/>
      <c r="J187" s="2">
        <f t="shared" si="76"/>
        <v>0.29416282642089092</v>
      </c>
      <c r="K187" s="2">
        <f t="shared" si="77"/>
        <v>0.68970814132104452</v>
      </c>
      <c r="L187" s="2">
        <f t="shared" si="78"/>
        <v>0</v>
      </c>
      <c r="M187" s="2">
        <f t="shared" si="79"/>
        <v>1.6129032258064613E-2</v>
      </c>
      <c r="N187" s="38">
        <v>383</v>
      </c>
      <c r="O187" s="38">
        <v>898</v>
      </c>
      <c r="P187" s="38"/>
      <c r="Q187" s="38">
        <v>4</v>
      </c>
      <c r="R187" s="38">
        <v>11</v>
      </c>
      <c r="S187" s="38"/>
      <c r="T187" s="38"/>
      <c r="U187" s="38">
        <v>6</v>
      </c>
      <c r="V187" s="38"/>
      <c r="W187" s="38">
        <v>0</v>
      </c>
      <c r="X187" s="38"/>
      <c r="Y187" s="38"/>
      <c r="Z187" s="38"/>
      <c r="AA187" s="38"/>
      <c r="AB187" s="38"/>
      <c r="BA187" t="str">
        <f t="shared" si="80"/>
        <v>Anson</v>
      </c>
      <c r="BB187" t="s">
        <v>1752</v>
      </c>
      <c r="BC187">
        <v>2</v>
      </c>
      <c r="BE187" s="60">
        <v>23</v>
      </c>
      <c r="BF187" s="62">
        <v>25</v>
      </c>
      <c r="BG187" s="62">
        <v>5</v>
      </c>
      <c r="BH187" s="66">
        <v>1395</v>
      </c>
      <c r="BI187" s="66">
        <v>1395</v>
      </c>
      <c r="BJ187" s="66">
        <f t="shared" si="81"/>
        <v>23025</v>
      </c>
      <c r="BK187"/>
      <c r="BL187" t="s">
        <v>1447</v>
      </c>
      <c r="BM187">
        <f t="shared" si="82"/>
        <v>2301395</v>
      </c>
      <c r="BN187">
        <f t="shared" si="83"/>
        <v>2301395</v>
      </c>
      <c r="BR187" s="1"/>
      <c r="CD187" s="38"/>
      <c r="CV187" s="1" t="s">
        <v>3210</v>
      </c>
    </row>
    <row r="188" spans="1:100" ht="14" hidden="1" customHeight="1" outlineLevel="1" x14ac:dyDescent="0.2">
      <c r="A188" t="s">
        <v>1936</v>
      </c>
      <c r="B188" s="6" t="s">
        <v>1665</v>
      </c>
      <c r="C188" s="1">
        <f t="shared" si="72"/>
        <v>925</v>
      </c>
      <c r="D188" s="3">
        <f>IF(N188&gt;0, RANK(N188,(N188:P188,Q188:AE188)),0)</f>
        <v>1</v>
      </c>
      <c r="E188" s="3">
        <f>IF(O188&gt;0,RANK(O188,(N188:P188,Q188:AE188)),0)</f>
        <v>2</v>
      </c>
      <c r="F188" s="3">
        <f t="shared" si="73"/>
        <v>0</v>
      </c>
      <c r="G188" s="1">
        <f t="shared" si="74"/>
        <v>56</v>
      </c>
      <c r="H188" s="2">
        <f t="shared" si="75"/>
        <v>6.054054054054054E-2</v>
      </c>
      <c r="I188" s="4"/>
      <c r="J188" s="2">
        <f t="shared" si="76"/>
        <v>0.51567567567567563</v>
      </c>
      <c r="K188" s="2">
        <f t="shared" si="77"/>
        <v>0.45513513513513515</v>
      </c>
      <c r="L188" s="2">
        <f t="shared" si="78"/>
        <v>0</v>
      </c>
      <c r="M188" s="2">
        <f t="shared" si="79"/>
        <v>2.9189189189189224E-2</v>
      </c>
      <c r="N188" s="38">
        <v>477</v>
      </c>
      <c r="O188" s="38">
        <v>421</v>
      </c>
      <c r="P188" s="38"/>
      <c r="Q188" s="38">
        <v>3</v>
      </c>
      <c r="R188" s="38">
        <v>13</v>
      </c>
      <c r="S188" s="38"/>
      <c r="T188" s="38"/>
      <c r="U188" s="38">
        <v>8</v>
      </c>
      <c r="V188" s="38"/>
      <c r="W188" s="38">
        <v>3</v>
      </c>
      <c r="X188" s="38"/>
      <c r="Y188" s="38"/>
      <c r="Z188" s="38"/>
      <c r="AA188" s="38"/>
      <c r="AB188" s="38"/>
      <c r="BA188" t="str">
        <f t="shared" si="80"/>
        <v>Appleton</v>
      </c>
      <c r="BB188" t="s">
        <v>1696</v>
      </c>
      <c r="BC188">
        <v>1</v>
      </c>
      <c r="BE188" s="60">
        <v>23</v>
      </c>
      <c r="BF188" s="62">
        <v>13</v>
      </c>
      <c r="BG188" s="62">
        <v>5</v>
      </c>
      <c r="BH188" s="66">
        <v>1465</v>
      </c>
      <c r="BI188" s="66">
        <v>1465</v>
      </c>
      <c r="BJ188" s="66">
        <f t="shared" si="81"/>
        <v>23013</v>
      </c>
      <c r="BK188"/>
      <c r="BL188" t="s">
        <v>1447</v>
      </c>
      <c r="BM188">
        <f t="shared" si="82"/>
        <v>2301465</v>
      </c>
      <c r="BN188">
        <f t="shared" si="83"/>
        <v>2301465</v>
      </c>
      <c r="BR188" s="1"/>
      <c r="CD188" s="38"/>
      <c r="CV188" s="86" t="s">
        <v>3211</v>
      </c>
    </row>
    <row r="189" spans="1:100" ht="14" hidden="1" customHeight="1" outlineLevel="1" x14ac:dyDescent="0.2">
      <c r="A189" t="s">
        <v>2223</v>
      </c>
      <c r="B189" s="6" t="s">
        <v>1665</v>
      </c>
      <c r="C189" s="1">
        <f t="shared" si="72"/>
        <v>32</v>
      </c>
      <c r="D189" s="3">
        <f>IF(N189&gt;0, RANK(N189,(N189:P189,Q189:AE189)),0)</f>
        <v>1</v>
      </c>
      <c r="E189" s="3">
        <f>IF(O189&gt;0,RANK(O189,(N189:P189,Q189:AE189)),0)</f>
        <v>2</v>
      </c>
      <c r="F189" s="3">
        <f t="shared" si="73"/>
        <v>0</v>
      </c>
      <c r="G189" s="1">
        <f t="shared" si="74"/>
        <v>4</v>
      </c>
      <c r="H189" s="2">
        <f t="shared" si="75"/>
        <v>0.125</v>
      </c>
      <c r="I189" s="4"/>
      <c r="J189" s="2">
        <f t="shared" si="76"/>
        <v>0.53125</v>
      </c>
      <c r="K189" s="2">
        <f t="shared" si="77"/>
        <v>0.40625</v>
      </c>
      <c r="L189" s="2">
        <f t="shared" si="78"/>
        <v>0</v>
      </c>
      <c r="M189" s="2">
        <f t="shared" si="79"/>
        <v>6.25E-2</v>
      </c>
      <c r="N189" s="38">
        <v>17</v>
      </c>
      <c r="O189" s="38">
        <v>13</v>
      </c>
      <c r="P189" s="38"/>
      <c r="Q189" s="38">
        <v>0</v>
      </c>
      <c r="R189" s="38">
        <v>1</v>
      </c>
      <c r="S189" s="38"/>
      <c r="T189" s="38"/>
      <c r="U189" s="38">
        <v>1</v>
      </c>
      <c r="V189" s="38"/>
      <c r="W189" s="38">
        <v>0</v>
      </c>
      <c r="X189" s="38"/>
      <c r="Y189" s="38"/>
      <c r="Z189" s="38"/>
      <c r="AA189" s="38"/>
      <c r="AB189" s="38"/>
      <c r="BA189" t="str">
        <f t="shared" si="80"/>
        <v>Argyle</v>
      </c>
      <c r="BB189" t="s">
        <v>2436</v>
      </c>
      <c r="BC189">
        <v>2</v>
      </c>
      <c r="BE189" s="60">
        <v>23</v>
      </c>
      <c r="BF189" s="62">
        <v>19</v>
      </c>
      <c r="BH189" s="66">
        <v>1500</v>
      </c>
      <c r="BI189" s="66">
        <v>1500</v>
      </c>
      <c r="BJ189" s="66">
        <f t="shared" si="81"/>
        <v>23019</v>
      </c>
      <c r="BK189"/>
      <c r="BL189" t="s">
        <v>937</v>
      </c>
      <c r="BM189">
        <f t="shared" si="82"/>
        <v>2301500</v>
      </c>
      <c r="BN189">
        <f t="shared" si="83"/>
        <v>2301500</v>
      </c>
      <c r="BR189" s="1"/>
      <c r="CD189" s="38"/>
      <c r="CV189" s="1" t="s">
        <v>3212</v>
      </c>
    </row>
    <row r="190" spans="1:100" ht="14" hidden="1" customHeight="1" outlineLevel="1" x14ac:dyDescent="0.2">
      <c r="A190" t="s">
        <v>2789</v>
      </c>
      <c r="B190" s="6" t="s">
        <v>1665</v>
      </c>
      <c r="C190" s="1">
        <f t="shared" si="72"/>
        <v>358</v>
      </c>
      <c r="D190" s="3">
        <f>IF(N190&gt;0, RANK(N190,(N190:P190,Q190:AE190)),0)</f>
        <v>1</v>
      </c>
      <c r="E190" s="3">
        <f>IF(O190&gt;0,RANK(O190,(N190:P190,Q190:AE190)),0)</f>
        <v>2</v>
      </c>
      <c r="F190" s="3">
        <f t="shared" si="73"/>
        <v>0</v>
      </c>
      <c r="G190" s="1">
        <f t="shared" si="74"/>
        <v>175</v>
      </c>
      <c r="H190" s="2">
        <f t="shared" si="75"/>
        <v>0.48882681564245811</v>
      </c>
      <c r="I190" s="4"/>
      <c r="J190" s="2">
        <f t="shared" si="76"/>
        <v>0.74022346368715086</v>
      </c>
      <c r="K190" s="2">
        <f t="shared" si="77"/>
        <v>0.25139664804469275</v>
      </c>
      <c r="L190" s="2">
        <f t="shared" si="78"/>
        <v>0</v>
      </c>
      <c r="M190" s="2">
        <f t="shared" si="79"/>
        <v>8.379888268156388E-3</v>
      </c>
      <c r="N190" s="38">
        <v>265</v>
      </c>
      <c r="O190" s="38">
        <v>90</v>
      </c>
      <c r="P190" s="38"/>
      <c r="Q190" s="38">
        <v>2</v>
      </c>
      <c r="R190" s="38">
        <v>1</v>
      </c>
      <c r="S190" s="38"/>
      <c r="T190" s="38"/>
      <c r="U190" s="38">
        <v>0</v>
      </c>
      <c r="V190" s="38"/>
      <c r="W190" s="38">
        <v>0</v>
      </c>
      <c r="X190" s="38"/>
      <c r="Y190" s="38"/>
      <c r="Z190" s="38"/>
      <c r="AA190" s="38"/>
      <c r="AB190" s="38"/>
      <c r="BA190" t="str">
        <f t="shared" si="80"/>
        <v>Arrowsic</v>
      </c>
      <c r="BB190" t="s">
        <v>1259</v>
      </c>
      <c r="BC190">
        <v>1</v>
      </c>
      <c r="BE190" s="60">
        <v>23</v>
      </c>
      <c r="BF190" s="62">
        <v>23</v>
      </c>
      <c r="BG190" s="62">
        <v>5</v>
      </c>
      <c r="BH190" s="66">
        <v>1570</v>
      </c>
      <c r="BI190" s="66">
        <v>1570</v>
      </c>
      <c r="BJ190" s="66">
        <f t="shared" si="81"/>
        <v>23023</v>
      </c>
      <c r="BK190"/>
      <c r="BL190" t="s">
        <v>1447</v>
      </c>
      <c r="BM190">
        <f t="shared" si="82"/>
        <v>2301570</v>
      </c>
      <c r="BN190">
        <f t="shared" si="83"/>
        <v>2301570</v>
      </c>
      <c r="BR190" s="1"/>
      <c r="CD190" s="38"/>
      <c r="CV190" s="1" t="s">
        <v>3213</v>
      </c>
    </row>
    <row r="191" spans="1:100" ht="14" hidden="1" customHeight="1" outlineLevel="1" x14ac:dyDescent="0.2">
      <c r="A191" t="s">
        <v>2493</v>
      </c>
      <c r="B191" s="6" t="s">
        <v>1665</v>
      </c>
      <c r="C191" s="1">
        <f t="shared" si="72"/>
        <v>2881</v>
      </c>
      <c r="D191" s="3">
        <f>IF(N191&gt;0, RANK(N191,(N191:P191,Q191:AE191)),0)</f>
        <v>2</v>
      </c>
      <c r="E191" s="3">
        <f>IF(O191&gt;0,RANK(O191,(N191:P191,Q191:AE191)),0)</f>
        <v>1</v>
      </c>
      <c r="F191" s="3">
        <f t="shared" si="73"/>
        <v>0</v>
      </c>
      <c r="G191" s="1">
        <f t="shared" si="74"/>
        <v>74</v>
      </c>
      <c r="H191" s="2">
        <f t="shared" si="75"/>
        <v>2.568552585907671E-2</v>
      </c>
      <c r="I191" s="4"/>
      <c r="J191" s="2">
        <f t="shared" si="76"/>
        <v>0.47830614370010416</v>
      </c>
      <c r="K191" s="2">
        <f t="shared" si="77"/>
        <v>0.50399166955918084</v>
      </c>
      <c r="L191" s="2">
        <f t="shared" si="78"/>
        <v>0</v>
      </c>
      <c r="M191" s="2">
        <f t="shared" si="79"/>
        <v>1.7702186740714998E-2</v>
      </c>
      <c r="N191" s="38">
        <v>1378</v>
      </c>
      <c r="O191" s="38">
        <v>1452</v>
      </c>
      <c r="P191" s="38"/>
      <c r="Q191" s="38">
        <v>22</v>
      </c>
      <c r="R191" s="38">
        <v>22</v>
      </c>
      <c r="S191" s="38"/>
      <c r="T191" s="38"/>
      <c r="U191" s="38">
        <v>5</v>
      </c>
      <c r="V191" s="38"/>
      <c r="W191" s="38">
        <v>2</v>
      </c>
      <c r="X191" s="38"/>
      <c r="Y191" s="38"/>
      <c r="Z191" s="38"/>
      <c r="AA191" s="38"/>
      <c r="AB191" s="38"/>
      <c r="BA191" t="str">
        <f t="shared" si="80"/>
        <v>Arundel</v>
      </c>
      <c r="BB191" t="s">
        <v>905</v>
      </c>
      <c r="BC191">
        <v>1</v>
      </c>
      <c r="BE191" s="60">
        <v>23</v>
      </c>
      <c r="BF191" s="62">
        <v>31</v>
      </c>
      <c r="BG191" s="62">
        <v>15</v>
      </c>
      <c r="BH191" s="66">
        <v>1605</v>
      </c>
      <c r="BI191" s="66">
        <v>1605</v>
      </c>
      <c r="BJ191" s="66">
        <f t="shared" si="81"/>
        <v>23031</v>
      </c>
      <c r="BK191"/>
      <c r="BL191" t="s">
        <v>1447</v>
      </c>
      <c r="BM191">
        <f t="shared" si="82"/>
        <v>2301605</v>
      </c>
      <c r="BN191">
        <f t="shared" si="83"/>
        <v>2301605</v>
      </c>
      <c r="BR191" s="1"/>
      <c r="CD191" s="38"/>
      <c r="CV191" s="1" t="s">
        <v>3214</v>
      </c>
    </row>
    <row r="192" spans="1:100" ht="14" hidden="1" customHeight="1" outlineLevel="1" x14ac:dyDescent="0.2">
      <c r="A192" t="s">
        <v>193</v>
      </c>
      <c r="B192" s="6" t="s">
        <v>1665</v>
      </c>
      <c r="C192" s="1">
        <f t="shared" si="72"/>
        <v>671</v>
      </c>
      <c r="D192" s="3">
        <f>IF(N192&gt;0, RANK(N192,(N192:P192,Q192:AE192)),0)</f>
        <v>2</v>
      </c>
      <c r="E192" s="3">
        <f>IF(O192&gt;0,RANK(O192,(N192:P192,Q192:AE192)),0)</f>
        <v>1</v>
      </c>
      <c r="F192" s="3">
        <f t="shared" si="73"/>
        <v>0</v>
      </c>
      <c r="G192" s="1">
        <f t="shared" si="74"/>
        <v>210</v>
      </c>
      <c r="H192" s="2">
        <f t="shared" si="75"/>
        <v>0.31296572280178836</v>
      </c>
      <c r="I192" s="4"/>
      <c r="J192" s="2">
        <f t="shared" si="76"/>
        <v>0.33383010432190763</v>
      </c>
      <c r="K192" s="2">
        <f t="shared" si="77"/>
        <v>0.64679582712369599</v>
      </c>
      <c r="L192" s="2">
        <f t="shared" si="78"/>
        <v>0</v>
      </c>
      <c r="M192" s="2">
        <f t="shared" si="79"/>
        <v>1.9374068554396384E-2</v>
      </c>
      <c r="N192" s="38">
        <v>224</v>
      </c>
      <c r="O192" s="38">
        <v>434</v>
      </c>
      <c r="P192" s="38"/>
      <c r="Q192" s="38">
        <v>7</v>
      </c>
      <c r="R192" s="38">
        <v>5</v>
      </c>
      <c r="S192" s="38"/>
      <c r="T192" s="38"/>
      <c r="U192" s="38">
        <v>0</v>
      </c>
      <c r="V192" s="38"/>
      <c r="W192" s="38">
        <v>1</v>
      </c>
      <c r="X192" s="38"/>
      <c r="Y192" s="38"/>
      <c r="Z192" s="38"/>
      <c r="AA192" s="38"/>
      <c r="AB192" s="38"/>
      <c r="BA192" t="str">
        <f t="shared" si="80"/>
        <v>Ashland</v>
      </c>
      <c r="BB192" t="s">
        <v>2774</v>
      </c>
      <c r="BC192">
        <v>2</v>
      </c>
      <c r="BE192" s="60">
        <v>23</v>
      </c>
      <c r="BF192" s="62">
        <v>3</v>
      </c>
      <c r="BG192" s="62">
        <v>15</v>
      </c>
      <c r="BH192" s="66">
        <v>1710</v>
      </c>
      <c r="BI192" s="66">
        <v>1710</v>
      </c>
      <c r="BJ192" s="66">
        <f t="shared" si="81"/>
        <v>23003</v>
      </c>
      <c r="BK192"/>
      <c r="BL192" t="s">
        <v>1447</v>
      </c>
      <c r="BM192">
        <f t="shared" si="82"/>
        <v>2301710</v>
      </c>
      <c r="BN192">
        <f t="shared" si="83"/>
        <v>2301710</v>
      </c>
      <c r="BR192" s="1"/>
      <c r="CD192" s="38"/>
      <c r="CV192" s="1" t="s">
        <v>3215</v>
      </c>
    </row>
    <row r="193" spans="1:100" ht="14" hidden="1" customHeight="1" outlineLevel="1" x14ac:dyDescent="0.2">
      <c r="A193" t="s">
        <v>1501</v>
      </c>
      <c r="B193" s="6" t="s">
        <v>1665</v>
      </c>
      <c r="C193" s="1">
        <f t="shared" si="72"/>
        <v>541</v>
      </c>
      <c r="D193" s="3">
        <f>IF(N193&gt;0, RANK(N193,(N193:P193,Q193:AE193)),0)</f>
        <v>2</v>
      </c>
      <c r="E193" s="3">
        <f>IF(O193&gt;0,RANK(O193,(N193:P193,Q193:AE193)),0)</f>
        <v>1</v>
      </c>
      <c r="F193" s="3">
        <f t="shared" si="73"/>
        <v>0</v>
      </c>
      <c r="G193" s="1">
        <f t="shared" si="74"/>
        <v>172</v>
      </c>
      <c r="H193" s="2">
        <f t="shared" si="75"/>
        <v>0.31792975970425141</v>
      </c>
      <c r="I193" s="4"/>
      <c r="J193" s="2">
        <f t="shared" si="76"/>
        <v>0.33641404805914971</v>
      </c>
      <c r="K193" s="2">
        <f t="shared" si="77"/>
        <v>0.65434380776340106</v>
      </c>
      <c r="L193" s="2">
        <f t="shared" si="78"/>
        <v>0</v>
      </c>
      <c r="M193" s="2">
        <f t="shared" si="79"/>
        <v>9.2421441774491742E-3</v>
      </c>
      <c r="N193" s="38">
        <v>182</v>
      </c>
      <c r="O193" s="38">
        <v>354</v>
      </c>
      <c r="P193" s="38"/>
      <c r="Q193" s="38">
        <v>1</v>
      </c>
      <c r="R193" s="38">
        <v>2</v>
      </c>
      <c r="S193" s="38"/>
      <c r="T193" s="38"/>
      <c r="U193" s="38">
        <v>2</v>
      </c>
      <c r="V193" s="38"/>
      <c r="W193" s="38">
        <v>0</v>
      </c>
      <c r="X193" s="38"/>
      <c r="Y193" s="38"/>
      <c r="Z193" s="38"/>
      <c r="AA193" s="38"/>
      <c r="AB193" s="38"/>
      <c r="BA193" t="str">
        <f t="shared" si="80"/>
        <v>Athens</v>
      </c>
      <c r="BB193" t="s">
        <v>1752</v>
      </c>
      <c r="BC193">
        <v>2</v>
      </c>
      <c r="BE193" s="60">
        <v>23</v>
      </c>
      <c r="BF193" s="62">
        <v>25</v>
      </c>
      <c r="BG193" s="62">
        <v>10</v>
      </c>
      <c r="BH193" s="66">
        <v>1885</v>
      </c>
      <c r="BI193" s="66">
        <v>1885</v>
      </c>
      <c r="BJ193" s="66">
        <f t="shared" si="81"/>
        <v>23025</v>
      </c>
      <c r="BK193"/>
      <c r="BL193" t="s">
        <v>1447</v>
      </c>
      <c r="BM193">
        <f t="shared" si="82"/>
        <v>2301885</v>
      </c>
      <c r="BN193">
        <f t="shared" si="83"/>
        <v>2301885</v>
      </c>
      <c r="BR193" s="1"/>
      <c r="CD193" s="38"/>
      <c r="CV193" s="1" t="s">
        <v>3216</v>
      </c>
    </row>
    <row r="194" spans="1:100" ht="14" hidden="1" customHeight="1" outlineLevel="1" x14ac:dyDescent="0.2">
      <c r="A194" t="s">
        <v>2129</v>
      </c>
      <c r="B194" s="6" t="s">
        <v>1665</v>
      </c>
      <c r="C194" s="1">
        <f t="shared" si="72"/>
        <v>169</v>
      </c>
      <c r="D194" s="3">
        <f>IF(N194&gt;0, RANK(N194,(N194:P194,Q194:AE194)),0)</f>
        <v>2</v>
      </c>
      <c r="E194" s="3">
        <f>IF(O194&gt;0,RANK(O194,(N194:P194,Q194:AE194)),0)</f>
        <v>1</v>
      </c>
      <c r="F194" s="3">
        <f t="shared" si="73"/>
        <v>0</v>
      </c>
      <c r="G194" s="1">
        <f t="shared" si="74"/>
        <v>73</v>
      </c>
      <c r="H194" s="2">
        <f t="shared" si="75"/>
        <v>0.43195266272189348</v>
      </c>
      <c r="I194" s="4"/>
      <c r="J194" s="2">
        <f t="shared" si="76"/>
        <v>0.28402366863905326</v>
      </c>
      <c r="K194" s="2">
        <f t="shared" si="77"/>
        <v>0.71597633136094674</v>
      </c>
      <c r="L194" s="2">
        <f t="shared" si="78"/>
        <v>0</v>
      </c>
      <c r="M194" s="2">
        <f t="shared" si="79"/>
        <v>0</v>
      </c>
      <c r="N194" s="38">
        <v>48</v>
      </c>
      <c r="O194" s="38">
        <v>121</v>
      </c>
      <c r="P194" s="38"/>
      <c r="Q194" s="38">
        <v>0</v>
      </c>
      <c r="R194" s="38">
        <v>0</v>
      </c>
      <c r="S194" s="38"/>
      <c r="T194" s="38"/>
      <c r="U194" s="38">
        <v>0</v>
      </c>
      <c r="V194" s="38"/>
      <c r="W194" s="38">
        <v>0</v>
      </c>
      <c r="X194" s="38"/>
      <c r="Y194" s="38"/>
      <c r="Z194" s="38"/>
      <c r="AA194" s="38"/>
      <c r="AB194" s="38"/>
      <c r="BA194" t="str">
        <f t="shared" si="80"/>
        <v>Atkinson</v>
      </c>
      <c r="BB194" t="s">
        <v>1922</v>
      </c>
      <c r="BC194">
        <v>2</v>
      </c>
      <c r="BE194" s="60">
        <v>23</v>
      </c>
      <c r="BF194" s="62">
        <v>21</v>
      </c>
      <c r="BG194" s="62">
        <v>10</v>
      </c>
      <c r="BH194" s="66">
        <v>1920</v>
      </c>
      <c r="BI194" s="66">
        <v>1920</v>
      </c>
      <c r="BJ194" s="66">
        <f t="shared" si="81"/>
        <v>23021</v>
      </c>
      <c r="BK194"/>
      <c r="BL194" t="s">
        <v>1447</v>
      </c>
      <c r="BM194">
        <f t="shared" si="82"/>
        <v>2301920</v>
      </c>
      <c r="BN194">
        <f t="shared" si="83"/>
        <v>2301920</v>
      </c>
      <c r="BR194" s="1"/>
      <c r="CD194" s="38"/>
      <c r="CV194" s="1" t="s">
        <v>3217</v>
      </c>
    </row>
    <row r="195" spans="1:100" ht="14" hidden="1" customHeight="1" outlineLevel="1" x14ac:dyDescent="0.2">
      <c r="A195" t="s">
        <v>1319</v>
      </c>
      <c r="B195" s="6" t="s">
        <v>1665</v>
      </c>
      <c r="C195" s="1">
        <f t="shared" si="72"/>
        <v>12364</v>
      </c>
      <c r="D195" s="3">
        <f>IF(N195&gt;0, RANK(N195,(N195:P195,Q195:AE195)),0)</f>
        <v>1</v>
      </c>
      <c r="E195" s="3">
        <f>IF(O195&gt;0,RANK(O195,(N195:P195,Q195:AE195)),0)</f>
        <v>2</v>
      </c>
      <c r="F195" s="3">
        <f t="shared" si="73"/>
        <v>0</v>
      </c>
      <c r="G195" s="1">
        <f t="shared" si="74"/>
        <v>821</v>
      </c>
      <c r="H195" s="2">
        <f t="shared" si="75"/>
        <v>6.64024587512132E-2</v>
      </c>
      <c r="I195" s="4"/>
      <c r="J195" s="2">
        <f t="shared" si="76"/>
        <v>0.52313167259786475</v>
      </c>
      <c r="K195" s="2">
        <f t="shared" si="77"/>
        <v>0.45672921384665155</v>
      </c>
      <c r="L195" s="2">
        <f t="shared" si="78"/>
        <v>0</v>
      </c>
      <c r="M195" s="2">
        <f t="shared" si="79"/>
        <v>2.0139113555483701E-2</v>
      </c>
      <c r="N195" s="38">
        <v>6468</v>
      </c>
      <c r="O195" s="38">
        <v>5647</v>
      </c>
      <c r="P195" s="38"/>
      <c r="Q195" s="38">
        <v>76</v>
      </c>
      <c r="R195" s="38">
        <v>125</v>
      </c>
      <c r="S195" s="38"/>
      <c r="T195" s="38"/>
      <c r="U195" s="38">
        <v>41</v>
      </c>
      <c r="V195" s="38"/>
      <c r="W195" s="38">
        <v>7</v>
      </c>
      <c r="X195" s="38"/>
      <c r="Y195" s="38"/>
      <c r="Z195" s="38"/>
      <c r="AA195" s="38"/>
      <c r="AB195" s="38"/>
      <c r="BA195" t="str">
        <f t="shared" si="80"/>
        <v>Auburn</v>
      </c>
      <c r="BB195" t="s">
        <v>1097</v>
      </c>
      <c r="BC195">
        <v>2</v>
      </c>
      <c r="BE195" s="60">
        <v>23</v>
      </c>
      <c r="BF195" s="62">
        <v>1</v>
      </c>
      <c r="BG195" s="62">
        <v>5</v>
      </c>
      <c r="BH195" s="66">
        <v>2060</v>
      </c>
      <c r="BI195" s="66">
        <v>2060</v>
      </c>
      <c r="BJ195" s="66">
        <f t="shared" si="81"/>
        <v>23001</v>
      </c>
      <c r="BK195"/>
      <c r="BL195" t="s">
        <v>1225</v>
      </c>
      <c r="BM195">
        <f t="shared" si="82"/>
        <v>2302060</v>
      </c>
      <c r="BN195">
        <f t="shared" si="83"/>
        <v>2302060</v>
      </c>
      <c r="BR195" s="1"/>
      <c r="CD195" s="38"/>
      <c r="CV195" s="1" t="s">
        <v>3218</v>
      </c>
    </row>
    <row r="196" spans="1:100" ht="14" hidden="1" customHeight="1" outlineLevel="1" x14ac:dyDescent="0.2">
      <c r="A196" t="s">
        <v>2333</v>
      </c>
      <c r="B196" s="6" t="s">
        <v>1665</v>
      </c>
      <c r="C196" s="1">
        <f t="shared" si="72"/>
        <v>9981</v>
      </c>
      <c r="D196" s="3">
        <f>IF(N196&gt;0, RANK(N196,(N196:P196,Q196:AE196)),0)</f>
        <v>1</v>
      </c>
      <c r="E196" s="3">
        <f>IF(O196&gt;0,RANK(O196,(N196:P196,Q196:AE196)),0)</f>
        <v>2</v>
      </c>
      <c r="F196" s="3">
        <f t="shared" si="73"/>
        <v>0</v>
      </c>
      <c r="G196" s="1">
        <f t="shared" si="74"/>
        <v>988</v>
      </c>
      <c r="H196" s="2">
        <f t="shared" si="75"/>
        <v>9.8988077346959219E-2</v>
      </c>
      <c r="I196" s="4"/>
      <c r="J196" s="2">
        <f t="shared" si="76"/>
        <v>0.53962528804728982</v>
      </c>
      <c r="K196" s="2">
        <f t="shared" si="77"/>
        <v>0.44063721070033063</v>
      </c>
      <c r="L196" s="2">
        <f t="shared" si="78"/>
        <v>0</v>
      </c>
      <c r="M196" s="2">
        <f t="shared" si="79"/>
        <v>1.9737501252379552E-2</v>
      </c>
      <c r="N196" s="38">
        <v>5386</v>
      </c>
      <c r="O196" s="38">
        <v>4398</v>
      </c>
      <c r="P196" s="38"/>
      <c r="Q196" s="38">
        <v>63</v>
      </c>
      <c r="R196" s="38">
        <v>93</v>
      </c>
      <c r="S196" s="38"/>
      <c r="T196" s="38"/>
      <c r="U196" s="38">
        <v>36</v>
      </c>
      <c r="V196" s="38"/>
      <c r="W196" s="38">
        <v>5</v>
      </c>
      <c r="X196" s="38"/>
      <c r="Y196" s="38"/>
      <c r="Z196" s="38"/>
      <c r="AA196" s="38"/>
      <c r="AB196" s="38"/>
      <c r="BA196" t="str">
        <f t="shared" si="80"/>
        <v>Augusta</v>
      </c>
      <c r="BB196" t="s">
        <v>2945</v>
      </c>
      <c r="BC196">
        <v>2</v>
      </c>
      <c r="BE196" s="60">
        <v>23</v>
      </c>
      <c r="BF196" s="62">
        <v>11</v>
      </c>
      <c r="BG196" s="62">
        <v>10</v>
      </c>
      <c r="BH196" s="66">
        <v>2100</v>
      </c>
      <c r="BI196" s="66">
        <v>2100</v>
      </c>
      <c r="BJ196" s="66">
        <f t="shared" si="81"/>
        <v>23011</v>
      </c>
      <c r="BK196"/>
      <c r="BL196" t="s">
        <v>1225</v>
      </c>
      <c r="BM196">
        <f t="shared" si="82"/>
        <v>2302100</v>
      </c>
      <c r="BN196">
        <f t="shared" si="83"/>
        <v>2302100</v>
      </c>
      <c r="BR196" s="1"/>
      <c r="CD196" s="38"/>
      <c r="CV196" s="1" t="s">
        <v>3219</v>
      </c>
    </row>
    <row r="197" spans="1:100" ht="14" hidden="1" customHeight="1" outlineLevel="1" x14ac:dyDescent="0.2">
      <c r="A197" t="s">
        <v>1495</v>
      </c>
      <c r="B197" s="6" t="s">
        <v>1665</v>
      </c>
      <c r="C197" s="1">
        <f t="shared" si="72"/>
        <v>74</v>
      </c>
      <c r="D197" s="3">
        <f>IF(N197&gt;0, RANK(N197,(N197:P197,Q197:AE197)),0)</f>
        <v>2</v>
      </c>
      <c r="E197" s="3">
        <f>IF(O197&gt;0,RANK(O197,(N197:P197,Q197:AE197)),0)</f>
        <v>1</v>
      </c>
      <c r="F197" s="3">
        <f t="shared" si="73"/>
        <v>0</v>
      </c>
      <c r="G197" s="1">
        <f t="shared" si="74"/>
        <v>22</v>
      </c>
      <c r="H197" s="2">
        <f t="shared" si="75"/>
        <v>0.29729729729729731</v>
      </c>
      <c r="I197" s="4"/>
      <c r="J197" s="2">
        <f t="shared" si="76"/>
        <v>0.33783783783783783</v>
      </c>
      <c r="K197" s="2">
        <f t="shared" si="77"/>
        <v>0.63513513513513509</v>
      </c>
      <c r="L197" s="2">
        <f t="shared" si="78"/>
        <v>0</v>
      </c>
      <c r="M197" s="2">
        <f t="shared" si="79"/>
        <v>2.7027027027027084E-2</v>
      </c>
      <c r="N197" s="38">
        <v>25</v>
      </c>
      <c r="O197" s="38">
        <v>47</v>
      </c>
      <c r="P197" s="38"/>
      <c r="Q197" s="38">
        <v>0</v>
      </c>
      <c r="R197" s="38">
        <v>2</v>
      </c>
      <c r="S197" s="38"/>
      <c r="T197" s="38"/>
      <c r="U197" s="38">
        <v>0</v>
      </c>
      <c r="V197" s="38"/>
      <c r="W197" s="38">
        <v>0</v>
      </c>
      <c r="X197" s="38"/>
      <c r="Y197" s="38"/>
      <c r="Z197" s="38"/>
      <c r="AA197" s="38"/>
      <c r="AB197" s="38"/>
      <c r="BA197" t="str">
        <f t="shared" si="80"/>
        <v>Aurora</v>
      </c>
      <c r="BB197" t="s">
        <v>585</v>
      </c>
      <c r="BC197">
        <v>2</v>
      </c>
      <c r="BE197" s="60">
        <v>23</v>
      </c>
      <c r="BF197" s="62">
        <v>9</v>
      </c>
      <c r="BG197" s="62">
        <v>10</v>
      </c>
      <c r="BH197" s="66">
        <v>2165</v>
      </c>
      <c r="BI197" s="66">
        <v>2165</v>
      </c>
      <c r="BJ197" s="66">
        <f t="shared" si="81"/>
        <v>23009</v>
      </c>
      <c r="BK197"/>
      <c r="BL197" t="s">
        <v>1447</v>
      </c>
      <c r="BM197">
        <f t="shared" si="82"/>
        <v>2302165</v>
      </c>
      <c r="BN197">
        <f t="shared" si="83"/>
        <v>2302165</v>
      </c>
      <c r="BR197" s="1"/>
      <c r="CD197" s="38"/>
      <c r="CV197" s="1" t="s">
        <v>3220</v>
      </c>
    </row>
    <row r="198" spans="1:100" ht="14" hidden="1" customHeight="1" outlineLevel="1" x14ac:dyDescent="0.2">
      <c r="A198" t="s">
        <v>241</v>
      </c>
      <c r="B198" s="6" t="s">
        <v>1665</v>
      </c>
      <c r="C198" s="1">
        <f t="shared" si="72"/>
        <v>288</v>
      </c>
      <c r="D198" s="3">
        <f>IF(N198&gt;0, RANK(N198,(N198:P198,Q198:AE198)),0)</f>
        <v>2</v>
      </c>
      <c r="E198" s="3">
        <f>IF(O198&gt;0,RANK(O198,(N198:P198,Q198:AE198)),0)</f>
        <v>1</v>
      </c>
      <c r="F198" s="3">
        <f t="shared" si="73"/>
        <v>0</v>
      </c>
      <c r="G198" s="1">
        <f t="shared" si="74"/>
        <v>132</v>
      </c>
      <c r="H198" s="2">
        <f t="shared" si="75"/>
        <v>0.45833333333333331</v>
      </c>
      <c r="I198" s="4"/>
      <c r="J198" s="2">
        <f t="shared" si="76"/>
        <v>0.2673611111111111</v>
      </c>
      <c r="K198" s="2">
        <f t="shared" si="77"/>
        <v>0.72569444444444442</v>
      </c>
      <c r="L198" s="2">
        <f t="shared" si="78"/>
        <v>0</v>
      </c>
      <c r="M198" s="2">
        <f t="shared" si="79"/>
        <v>6.9444444444444198E-3</v>
      </c>
      <c r="N198" s="38">
        <v>77</v>
      </c>
      <c r="O198" s="38">
        <v>209</v>
      </c>
      <c r="P198" s="38"/>
      <c r="Q198" s="38">
        <v>0</v>
      </c>
      <c r="R198" s="38">
        <v>0</v>
      </c>
      <c r="S198" s="38"/>
      <c r="T198" s="38"/>
      <c r="U198" s="38">
        <v>1</v>
      </c>
      <c r="V198" s="38"/>
      <c r="W198" s="38">
        <v>1</v>
      </c>
      <c r="X198" s="38"/>
      <c r="Y198" s="38"/>
      <c r="Z198" s="38"/>
      <c r="AA198" s="38"/>
      <c r="AB198" s="38"/>
      <c r="BA198" t="str">
        <f t="shared" si="80"/>
        <v>Avon</v>
      </c>
      <c r="BB198" t="s">
        <v>1117</v>
      </c>
      <c r="BC198">
        <v>2</v>
      </c>
      <c r="BE198" s="60">
        <v>23</v>
      </c>
      <c r="BF198" s="62">
        <v>7</v>
      </c>
      <c r="BG198" s="62">
        <v>5</v>
      </c>
      <c r="BH198" s="66">
        <v>2235</v>
      </c>
      <c r="BI198" s="66">
        <v>2235</v>
      </c>
      <c r="BJ198" s="66">
        <f t="shared" si="81"/>
        <v>23007</v>
      </c>
      <c r="BK198"/>
      <c r="BL198" t="s">
        <v>1447</v>
      </c>
      <c r="BM198">
        <f t="shared" si="82"/>
        <v>2302235</v>
      </c>
      <c r="BN198">
        <f t="shared" si="83"/>
        <v>2302235</v>
      </c>
      <c r="BR198" s="1"/>
      <c r="CD198" s="38"/>
      <c r="CV198" s="1" t="s">
        <v>3221</v>
      </c>
    </row>
    <row r="199" spans="1:100" ht="14" hidden="1" customHeight="1" outlineLevel="1" x14ac:dyDescent="0.2">
      <c r="A199" t="s">
        <v>2943</v>
      </c>
      <c r="B199" s="6" t="s">
        <v>1665</v>
      </c>
      <c r="C199" s="1">
        <f t="shared" si="72"/>
        <v>692</v>
      </c>
      <c r="D199" s="3">
        <f>IF(N199&gt;0, RANK(N199,(N199:P199,Q199:AE199)),0)</f>
        <v>2</v>
      </c>
      <c r="E199" s="3">
        <f>IF(O199&gt;0,RANK(O199,(N199:P199,Q199:AE199)),0)</f>
        <v>1</v>
      </c>
      <c r="F199" s="3">
        <f t="shared" si="73"/>
        <v>0</v>
      </c>
      <c r="G199" s="1">
        <f t="shared" si="74"/>
        <v>247</v>
      </c>
      <c r="H199" s="2">
        <f t="shared" si="75"/>
        <v>0.35693641618497107</v>
      </c>
      <c r="I199" s="4"/>
      <c r="J199" s="2">
        <f t="shared" si="76"/>
        <v>0.319364161849711</v>
      </c>
      <c r="K199" s="2">
        <f t="shared" si="77"/>
        <v>0.67630057803468213</v>
      </c>
      <c r="L199" s="2">
        <f t="shared" si="78"/>
        <v>0</v>
      </c>
      <c r="M199" s="2">
        <f t="shared" si="79"/>
        <v>4.3352601156069204E-3</v>
      </c>
      <c r="N199" s="38">
        <v>221</v>
      </c>
      <c r="O199" s="38">
        <v>468</v>
      </c>
      <c r="P199" s="38"/>
      <c r="Q199" s="38">
        <v>0</v>
      </c>
      <c r="R199" s="38">
        <v>2</v>
      </c>
      <c r="S199" s="38"/>
      <c r="T199" s="38"/>
      <c r="U199" s="38">
        <v>1</v>
      </c>
      <c r="V199" s="38"/>
      <c r="W199" s="38">
        <v>0</v>
      </c>
      <c r="X199" s="38"/>
      <c r="Y199" s="38"/>
      <c r="Z199" s="38"/>
      <c r="AA199" s="38"/>
      <c r="AB199" s="38"/>
      <c r="BA199" t="str">
        <f t="shared" si="80"/>
        <v>Baileyville</v>
      </c>
      <c r="BB199" t="s">
        <v>674</v>
      </c>
      <c r="BC199">
        <v>2</v>
      </c>
      <c r="BE199" s="60">
        <v>23</v>
      </c>
      <c r="BF199" s="62">
        <v>29</v>
      </c>
      <c r="BG199" s="62">
        <v>15</v>
      </c>
      <c r="BH199" s="66">
        <v>2480</v>
      </c>
      <c r="BI199" s="66">
        <v>2480</v>
      </c>
      <c r="BJ199" s="66">
        <f t="shared" si="81"/>
        <v>23029</v>
      </c>
      <c r="BK199"/>
      <c r="BL199" t="s">
        <v>1447</v>
      </c>
      <c r="BM199">
        <f t="shared" si="82"/>
        <v>2302480</v>
      </c>
      <c r="BN199">
        <f t="shared" si="83"/>
        <v>2302480</v>
      </c>
      <c r="BR199" s="1"/>
      <c r="CD199" s="38"/>
      <c r="CV199" s="1" t="s">
        <v>3222</v>
      </c>
    </row>
    <row r="200" spans="1:100" ht="14" hidden="1" customHeight="1" outlineLevel="1" x14ac:dyDescent="0.2">
      <c r="A200" t="s">
        <v>2687</v>
      </c>
      <c r="B200" s="6" t="s">
        <v>1665</v>
      </c>
      <c r="C200" s="1">
        <f t="shared" si="72"/>
        <v>1063</v>
      </c>
      <c r="D200" s="3">
        <f>IF(N200&gt;0, RANK(N200,(N200:P200,Q200:AE200)),0)</f>
        <v>2</v>
      </c>
      <c r="E200" s="3">
        <f>IF(O200&gt;0,RANK(O200,(N200:P200,Q200:AE200)),0)</f>
        <v>1</v>
      </c>
      <c r="F200" s="3">
        <f t="shared" si="73"/>
        <v>0</v>
      </c>
      <c r="G200" s="1">
        <f t="shared" si="74"/>
        <v>358</v>
      </c>
      <c r="H200" s="2">
        <f t="shared" si="75"/>
        <v>0.33678269049858889</v>
      </c>
      <c r="I200" s="4"/>
      <c r="J200" s="2">
        <f t="shared" si="76"/>
        <v>0.32361241768579491</v>
      </c>
      <c r="K200" s="2">
        <f t="shared" si="77"/>
        <v>0.66039510818438385</v>
      </c>
      <c r="L200" s="2">
        <f t="shared" si="78"/>
        <v>0</v>
      </c>
      <c r="M200" s="2">
        <f t="shared" si="79"/>
        <v>1.5992474129821299E-2</v>
      </c>
      <c r="N200" s="38">
        <v>344</v>
      </c>
      <c r="O200" s="38">
        <v>702</v>
      </c>
      <c r="P200" s="38"/>
      <c r="Q200" s="38">
        <v>6</v>
      </c>
      <c r="R200" s="38">
        <v>4</v>
      </c>
      <c r="S200" s="38"/>
      <c r="T200" s="38"/>
      <c r="U200" s="38">
        <v>4</v>
      </c>
      <c r="V200" s="38"/>
      <c r="W200" s="38">
        <v>3</v>
      </c>
      <c r="X200" s="38"/>
      <c r="Y200" s="38"/>
      <c r="Z200" s="38"/>
      <c r="AA200" s="38"/>
      <c r="AB200" s="38"/>
      <c r="BA200" t="str">
        <f t="shared" si="80"/>
        <v>Baldwin</v>
      </c>
      <c r="BB200" t="s">
        <v>1504</v>
      </c>
      <c r="BC200">
        <v>1</v>
      </c>
      <c r="BE200" s="60">
        <v>23</v>
      </c>
      <c r="BF200" s="62">
        <v>5</v>
      </c>
      <c r="BG200" s="62">
        <v>5</v>
      </c>
      <c r="BH200" s="66">
        <v>2655</v>
      </c>
      <c r="BI200" s="66">
        <v>2655</v>
      </c>
      <c r="BJ200" s="66">
        <f t="shared" si="81"/>
        <v>23005</v>
      </c>
      <c r="BK200"/>
      <c r="BL200" t="s">
        <v>1447</v>
      </c>
      <c r="BM200">
        <f t="shared" si="82"/>
        <v>2302655</v>
      </c>
      <c r="BN200">
        <f t="shared" si="83"/>
        <v>2302655</v>
      </c>
      <c r="BR200" s="1"/>
      <c r="CD200" s="38"/>
      <c r="CV200" s="1" t="s">
        <v>3223</v>
      </c>
    </row>
    <row r="201" spans="1:100" ht="14" hidden="1" customHeight="1" outlineLevel="1" x14ac:dyDescent="0.2">
      <c r="A201" t="s">
        <v>3045</v>
      </c>
      <c r="B201" s="6" t="s">
        <v>1665</v>
      </c>
      <c r="C201" s="1">
        <f>SUM(N201:AY201)</f>
        <v>15922</v>
      </c>
      <c r="D201" s="3">
        <f>IF(N201&gt;0, RANK(N201,(N201:P201,Q201:AE201)),0)</f>
        <v>1</v>
      </c>
      <c r="E201" s="3">
        <f>IF(O201&gt;0,RANK(O201,(N201:P201,Q201:AE201)),0)</f>
        <v>2</v>
      </c>
      <c r="F201" s="3">
        <f>IF(P201&gt;0,RANK(P201,(N201:AE201)),0)</f>
        <v>0</v>
      </c>
      <c r="G201" s="1">
        <f>IF(C201&gt;0,MAX(N201:P201)-LARGE(N201:P201,2),0)</f>
        <v>3120</v>
      </c>
      <c r="H201" s="2">
        <f>IF(C201&gt;0,G201/C201,0)</f>
        <v>0.19595528199974876</v>
      </c>
      <c r="I201" s="4"/>
      <c r="J201" s="2">
        <f>IF(C201=0,"-",N201/C201)</f>
        <v>0.58610727295565879</v>
      </c>
      <c r="K201" s="2">
        <f>IF(C201=0,"-",O201/C201)</f>
        <v>0.39015199095591008</v>
      </c>
      <c r="L201" s="2">
        <f>IF(C201=0,"-",P201/C201)</f>
        <v>0</v>
      </c>
      <c r="M201" s="2">
        <f>IF(C201=0,"-",(1-J201-K201-L201))</f>
        <v>2.3740736088431136E-2</v>
      </c>
      <c r="N201" s="38">
        <v>9332</v>
      </c>
      <c r="O201" s="38">
        <v>6212</v>
      </c>
      <c r="P201" s="38"/>
      <c r="Q201" s="38">
        <v>131</v>
      </c>
      <c r="R201" s="38">
        <v>175</v>
      </c>
      <c r="S201" s="38"/>
      <c r="T201" s="38"/>
      <c r="U201" s="38">
        <v>52</v>
      </c>
      <c r="V201" s="38"/>
      <c r="W201" s="38">
        <v>20</v>
      </c>
      <c r="X201" s="38"/>
      <c r="Y201" s="38"/>
      <c r="Z201" s="38"/>
      <c r="AA201" s="38"/>
      <c r="AB201" s="38"/>
      <c r="BA201" t="str">
        <f t="shared" si="80"/>
        <v>Bangor</v>
      </c>
      <c r="BB201" t="s">
        <v>2436</v>
      </c>
      <c r="BC201">
        <v>2</v>
      </c>
      <c r="BE201" s="60">
        <v>23</v>
      </c>
      <c r="BF201" s="62">
        <v>19</v>
      </c>
      <c r="BG201" s="62">
        <v>10</v>
      </c>
      <c r="BH201" s="66">
        <v>2795</v>
      </c>
      <c r="BI201" s="66">
        <v>2795</v>
      </c>
      <c r="BJ201" s="66">
        <f t="shared" si="81"/>
        <v>23019</v>
      </c>
      <c r="BK201"/>
      <c r="BL201" t="s">
        <v>1225</v>
      </c>
      <c r="BM201">
        <f t="shared" si="82"/>
        <v>2302795</v>
      </c>
      <c r="BN201">
        <f t="shared" si="83"/>
        <v>2302795</v>
      </c>
      <c r="BR201" s="1"/>
      <c r="BX201" s="6"/>
      <c r="CD201" s="38"/>
      <c r="CV201" s="1"/>
    </row>
    <row r="202" spans="1:100" ht="14" hidden="1" customHeight="1" outlineLevel="1" x14ac:dyDescent="0.2">
      <c r="A202" t="s">
        <v>1450</v>
      </c>
      <c r="B202" s="6" t="s">
        <v>1665</v>
      </c>
      <c r="C202" s="1">
        <f t="shared" si="72"/>
        <v>3609</v>
      </c>
      <c r="D202" s="3">
        <f>IF(N202&gt;0, RANK(N202,(N202:P202,Q202:AE202)),0)</f>
        <v>1</v>
      </c>
      <c r="E202" s="3">
        <f>IF(O202&gt;0,RANK(O202,(N202:P202,Q202:AE202)),0)</f>
        <v>2</v>
      </c>
      <c r="F202" s="3">
        <f t="shared" si="73"/>
        <v>0</v>
      </c>
      <c r="G202" s="1">
        <f t="shared" si="74"/>
        <v>1804</v>
      </c>
      <c r="H202" s="2">
        <f t="shared" si="75"/>
        <v>0.49986145746744248</v>
      </c>
      <c r="I202" s="4"/>
      <c r="J202" s="2">
        <f t="shared" si="76"/>
        <v>0.73205874203380439</v>
      </c>
      <c r="K202" s="2">
        <f t="shared" si="77"/>
        <v>0.23219728456636188</v>
      </c>
      <c r="L202" s="2">
        <f t="shared" si="78"/>
        <v>0</v>
      </c>
      <c r="M202" s="2">
        <f t="shared" si="79"/>
        <v>3.5743973399833734E-2</v>
      </c>
      <c r="N202" s="38">
        <v>2642</v>
      </c>
      <c r="O202" s="38">
        <v>838</v>
      </c>
      <c r="P202" s="38"/>
      <c r="Q202" s="38">
        <v>26</v>
      </c>
      <c r="R202" s="38">
        <v>58</v>
      </c>
      <c r="S202" s="38"/>
      <c r="T202" s="38"/>
      <c r="U202" s="38">
        <v>41</v>
      </c>
      <c r="V202" s="38"/>
      <c r="W202" s="38">
        <v>4</v>
      </c>
      <c r="X202" s="38"/>
      <c r="Y202" s="38"/>
      <c r="Z202" s="38"/>
      <c r="AA202" s="38"/>
      <c r="AB202" s="38"/>
      <c r="BA202" t="str">
        <f t="shared" si="80"/>
        <v>Bar Harbor</v>
      </c>
      <c r="BB202" t="s">
        <v>585</v>
      </c>
      <c r="BC202">
        <v>2</v>
      </c>
      <c r="BE202" s="60">
        <v>23</v>
      </c>
      <c r="BF202" s="62">
        <v>9</v>
      </c>
      <c r="BG202" s="62">
        <v>15</v>
      </c>
      <c r="BH202" s="66">
        <v>2865</v>
      </c>
      <c r="BI202" s="66">
        <v>2865</v>
      </c>
      <c r="BJ202" s="66">
        <f t="shared" si="81"/>
        <v>23009</v>
      </c>
      <c r="BK202"/>
      <c r="BL202" t="s">
        <v>1447</v>
      </c>
      <c r="BM202">
        <f t="shared" si="82"/>
        <v>2302865</v>
      </c>
      <c r="BN202">
        <f t="shared" si="83"/>
        <v>2302865</v>
      </c>
      <c r="BR202" s="1"/>
      <c r="CD202" s="38"/>
      <c r="CV202" s="1" t="s">
        <v>3224</v>
      </c>
    </row>
    <row r="203" spans="1:100" ht="14" hidden="1" customHeight="1" outlineLevel="1" x14ac:dyDescent="0.2">
      <c r="A203" t="s">
        <v>2197</v>
      </c>
      <c r="B203" s="6" t="s">
        <v>1665</v>
      </c>
      <c r="C203" s="1">
        <f t="shared" si="72"/>
        <v>134</v>
      </c>
      <c r="D203" s="3">
        <f>IF(N203&gt;0, RANK(N203,(N203:P203,Q203:AE203)),0)</f>
        <v>2</v>
      </c>
      <c r="E203" s="3">
        <f>IF(O203&gt;0,RANK(O203,(N203:P203,Q203:AE203)),0)</f>
        <v>1</v>
      </c>
      <c r="F203" s="3">
        <f t="shared" si="73"/>
        <v>0</v>
      </c>
      <c r="G203" s="1">
        <f t="shared" si="74"/>
        <v>28</v>
      </c>
      <c r="H203" s="2">
        <f t="shared" si="75"/>
        <v>0.20895522388059701</v>
      </c>
      <c r="I203" s="4"/>
      <c r="J203" s="2">
        <f t="shared" si="76"/>
        <v>0.38805970149253732</v>
      </c>
      <c r="K203" s="2">
        <f t="shared" si="77"/>
        <v>0.59701492537313428</v>
      </c>
      <c r="L203" s="2">
        <f t="shared" si="78"/>
        <v>0</v>
      </c>
      <c r="M203" s="2">
        <f t="shared" si="79"/>
        <v>1.4925373134328401E-2</v>
      </c>
      <c r="N203" s="38">
        <v>52</v>
      </c>
      <c r="O203" s="38">
        <v>80</v>
      </c>
      <c r="P203" s="38"/>
      <c r="Q203" s="38">
        <v>2</v>
      </c>
      <c r="R203" s="38">
        <v>0</v>
      </c>
      <c r="S203" s="38"/>
      <c r="T203" s="38"/>
      <c r="U203" s="38">
        <v>0</v>
      </c>
      <c r="V203" s="38"/>
      <c r="W203" s="38">
        <v>0</v>
      </c>
      <c r="X203" s="38"/>
      <c r="Y203" s="38"/>
      <c r="Z203" s="38"/>
      <c r="AA203" s="38"/>
      <c r="AB203" s="38"/>
      <c r="BA203" t="str">
        <f t="shared" si="80"/>
        <v>Baring</v>
      </c>
      <c r="BB203" t="s">
        <v>674</v>
      </c>
      <c r="BC203">
        <v>2</v>
      </c>
      <c r="BE203" s="60">
        <v>23</v>
      </c>
      <c r="BF203" s="62">
        <v>29</v>
      </c>
      <c r="BG203" s="62">
        <v>17</v>
      </c>
      <c r="BH203" s="66">
        <v>2970</v>
      </c>
      <c r="BI203" s="66">
        <v>2970</v>
      </c>
      <c r="BJ203" s="66">
        <f t="shared" si="81"/>
        <v>23029</v>
      </c>
      <c r="BK203"/>
      <c r="BL203" t="s">
        <v>3008</v>
      </c>
      <c r="BM203">
        <f t="shared" si="82"/>
        <v>2302970</v>
      </c>
      <c r="BN203">
        <f t="shared" si="83"/>
        <v>2302970</v>
      </c>
      <c r="BR203" s="1"/>
      <c r="CD203" s="38"/>
      <c r="CV203" s="1" t="s">
        <v>3225</v>
      </c>
    </row>
    <row r="204" spans="1:100" ht="14" hidden="1" customHeight="1" outlineLevel="1" x14ac:dyDescent="0.2">
      <c r="A204" t="s">
        <v>690</v>
      </c>
      <c r="B204" s="6" t="s">
        <v>1665</v>
      </c>
      <c r="C204" s="1">
        <f t="shared" si="72"/>
        <v>5208</v>
      </c>
      <c r="D204" s="3">
        <f>IF(N204&gt;0, RANK(N204,(N204:P204,Q204:AE204)),0)</f>
        <v>1</v>
      </c>
      <c r="E204" s="3">
        <f>IF(O204&gt;0,RANK(O204,(N204:P204,Q204:AE204)),0)</f>
        <v>2</v>
      </c>
      <c r="F204" s="3">
        <f t="shared" si="73"/>
        <v>0</v>
      </c>
      <c r="G204" s="1">
        <f t="shared" si="74"/>
        <v>1911</v>
      </c>
      <c r="H204" s="2">
        <f t="shared" si="75"/>
        <v>0.36693548387096775</v>
      </c>
      <c r="I204" s="4"/>
      <c r="J204" s="2">
        <f t="shared" si="76"/>
        <v>0.67050691244239635</v>
      </c>
      <c r="K204" s="2">
        <f t="shared" si="77"/>
        <v>0.30357142857142855</v>
      </c>
      <c r="L204" s="2">
        <f t="shared" si="78"/>
        <v>0</v>
      </c>
      <c r="M204" s="2">
        <f t="shared" si="79"/>
        <v>2.59216589861751E-2</v>
      </c>
      <c r="N204" s="38">
        <v>3492</v>
      </c>
      <c r="O204" s="38">
        <v>1581</v>
      </c>
      <c r="P204" s="38"/>
      <c r="Q204" s="38">
        <v>18</v>
      </c>
      <c r="R204" s="38">
        <v>83</v>
      </c>
      <c r="S204" s="38"/>
      <c r="T204" s="38"/>
      <c r="U204" s="38">
        <v>33</v>
      </c>
      <c r="V204" s="38"/>
      <c r="W204" s="38">
        <v>1</v>
      </c>
      <c r="X204" s="38"/>
      <c r="Y204" s="38"/>
      <c r="Z204" s="38"/>
      <c r="AA204" s="38"/>
      <c r="AB204" s="38"/>
      <c r="BA204" t="str">
        <f t="shared" si="80"/>
        <v>Bath</v>
      </c>
      <c r="BB204" t="s">
        <v>1259</v>
      </c>
      <c r="BC204">
        <v>1</v>
      </c>
      <c r="BE204" s="60">
        <v>23</v>
      </c>
      <c r="BF204" s="62">
        <v>23</v>
      </c>
      <c r="BG204" s="62">
        <v>10</v>
      </c>
      <c r="BH204" s="66">
        <v>3355</v>
      </c>
      <c r="BI204" s="66">
        <v>3355</v>
      </c>
      <c r="BJ204" s="66">
        <f t="shared" si="81"/>
        <v>23023</v>
      </c>
      <c r="BK204"/>
      <c r="BL204" t="s">
        <v>1225</v>
      </c>
      <c r="BM204">
        <f t="shared" si="82"/>
        <v>2303355</v>
      </c>
      <c r="BN204">
        <f t="shared" si="83"/>
        <v>2303355</v>
      </c>
      <c r="BR204" s="1"/>
      <c r="CD204" s="38"/>
      <c r="CV204" s="1" t="s">
        <v>3226</v>
      </c>
    </row>
    <row r="205" spans="1:100" ht="14" hidden="1" customHeight="1" outlineLevel="1" x14ac:dyDescent="0.2">
      <c r="A205" t="s">
        <v>2203</v>
      </c>
      <c r="B205" s="6" t="s">
        <v>1665</v>
      </c>
      <c r="C205" s="1">
        <f t="shared" si="72"/>
        <v>287</v>
      </c>
      <c r="D205" s="3">
        <f>IF(N205&gt;0, RANK(N205,(N205:P205,Q205:AE205)),0)</f>
        <v>2</v>
      </c>
      <c r="E205" s="3">
        <f>IF(O205&gt;0,RANK(O205,(N205:P205,Q205:AE205)),0)</f>
        <v>1</v>
      </c>
      <c r="F205" s="3">
        <f t="shared" si="73"/>
        <v>0</v>
      </c>
      <c r="G205" s="1">
        <f t="shared" si="74"/>
        <v>96</v>
      </c>
      <c r="H205" s="2">
        <f t="shared" si="75"/>
        <v>0.33449477351916379</v>
      </c>
      <c r="I205" s="4"/>
      <c r="J205" s="2">
        <f t="shared" si="76"/>
        <v>0.3240418118466899</v>
      </c>
      <c r="K205" s="2">
        <f t="shared" si="77"/>
        <v>0.65853658536585369</v>
      </c>
      <c r="L205" s="2">
        <f t="shared" si="78"/>
        <v>0</v>
      </c>
      <c r="M205" s="2">
        <f t="shared" si="79"/>
        <v>1.7421602787456414E-2</v>
      </c>
      <c r="N205" s="38">
        <v>93</v>
      </c>
      <c r="O205" s="38">
        <v>189</v>
      </c>
      <c r="P205" s="38"/>
      <c r="Q205" s="38">
        <v>4</v>
      </c>
      <c r="R205" s="38">
        <v>0</v>
      </c>
      <c r="S205" s="38"/>
      <c r="T205" s="38"/>
      <c r="U205" s="38">
        <v>1</v>
      </c>
      <c r="V205" s="38"/>
      <c r="W205" s="38">
        <v>0</v>
      </c>
      <c r="X205" s="38"/>
      <c r="Y205" s="38"/>
      <c r="Z205" s="38"/>
      <c r="AA205" s="38"/>
      <c r="AB205" s="38"/>
      <c r="BA205" t="str">
        <f t="shared" si="80"/>
        <v>Beals</v>
      </c>
      <c r="BB205" t="s">
        <v>674</v>
      </c>
      <c r="BC205">
        <v>2</v>
      </c>
      <c r="BE205" s="60">
        <v>23</v>
      </c>
      <c r="BF205" s="62">
        <v>29</v>
      </c>
      <c r="BG205" s="62">
        <v>20</v>
      </c>
      <c r="BH205" s="66">
        <v>3670</v>
      </c>
      <c r="BI205" s="66">
        <v>3670</v>
      </c>
      <c r="BJ205" s="66">
        <f t="shared" si="81"/>
        <v>23029</v>
      </c>
      <c r="BK205"/>
      <c r="BL205" t="s">
        <v>1447</v>
      </c>
      <c r="BM205">
        <f t="shared" si="82"/>
        <v>2303670</v>
      </c>
      <c r="BN205">
        <f t="shared" si="83"/>
        <v>2303670</v>
      </c>
      <c r="BR205" s="1"/>
      <c r="CD205" s="38"/>
      <c r="CV205" s="1" t="s">
        <v>3227</v>
      </c>
    </row>
    <row r="206" spans="1:100" ht="14" hidden="1" customHeight="1" outlineLevel="1" x14ac:dyDescent="0.2">
      <c r="A206" t="s">
        <v>1048</v>
      </c>
      <c r="B206" s="6" t="s">
        <v>1665</v>
      </c>
      <c r="C206" s="1">
        <f t="shared" si="72"/>
        <v>116</v>
      </c>
      <c r="D206" s="3">
        <f>IF(N206&gt;0, RANK(N206,(N206:P206,Q206:AE206)),0)</f>
        <v>1</v>
      </c>
      <c r="E206" s="3">
        <f>IF(O206&gt;0,RANK(O206,(N206:P206,Q206:AE206)),0)</f>
        <v>2</v>
      </c>
      <c r="F206" s="3">
        <f t="shared" si="73"/>
        <v>0</v>
      </c>
      <c r="G206" s="1">
        <f t="shared" si="74"/>
        <v>3</v>
      </c>
      <c r="H206" s="2">
        <f t="shared" si="75"/>
        <v>2.5862068965517241E-2</v>
      </c>
      <c r="I206" s="4"/>
      <c r="J206" s="2">
        <f t="shared" si="76"/>
        <v>0.50862068965517238</v>
      </c>
      <c r="K206" s="2">
        <f t="shared" si="77"/>
        <v>0.48275862068965519</v>
      </c>
      <c r="L206" s="2">
        <f t="shared" si="78"/>
        <v>0</v>
      </c>
      <c r="M206" s="2">
        <f t="shared" si="79"/>
        <v>8.620689655172431E-3</v>
      </c>
      <c r="N206" s="38">
        <v>59</v>
      </c>
      <c r="O206" s="38">
        <v>56</v>
      </c>
      <c r="P206" s="38"/>
      <c r="Q206" s="38">
        <v>1</v>
      </c>
      <c r="R206" s="38">
        <v>0</v>
      </c>
      <c r="S206" s="38"/>
      <c r="T206" s="38"/>
      <c r="U206" s="38">
        <v>0</v>
      </c>
      <c r="V206" s="38"/>
      <c r="W206" s="38">
        <v>0</v>
      </c>
      <c r="X206" s="38"/>
      <c r="Y206" s="38"/>
      <c r="Z206" s="38"/>
      <c r="AA206" s="38"/>
      <c r="AB206" s="38"/>
      <c r="BA206" t="str">
        <f t="shared" si="80"/>
        <v>Beaver Cove</v>
      </c>
      <c r="BB206" t="s">
        <v>1922</v>
      </c>
      <c r="BC206">
        <v>2</v>
      </c>
      <c r="BE206" s="60">
        <v>23</v>
      </c>
      <c r="BF206" s="62">
        <v>21</v>
      </c>
      <c r="BG206" s="62">
        <v>17</v>
      </c>
      <c r="BH206" s="66">
        <v>3740</v>
      </c>
      <c r="BI206" s="66">
        <v>3740</v>
      </c>
      <c r="BJ206" s="66">
        <f t="shared" si="81"/>
        <v>23021</v>
      </c>
      <c r="BK206"/>
      <c r="BL206" t="s">
        <v>1447</v>
      </c>
      <c r="BM206">
        <f t="shared" si="82"/>
        <v>2303740</v>
      </c>
      <c r="BN206">
        <f t="shared" si="83"/>
        <v>2303740</v>
      </c>
      <c r="BR206" s="1"/>
      <c r="CD206" s="38"/>
      <c r="CV206" s="1" t="s">
        <v>3228</v>
      </c>
    </row>
    <row r="207" spans="1:100" ht="14" hidden="1" customHeight="1" outlineLevel="1" x14ac:dyDescent="0.2">
      <c r="A207" t="s">
        <v>2615</v>
      </c>
      <c r="B207" s="6" t="s">
        <v>1665</v>
      </c>
      <c r="C207" s="1">
        <f t="shared" si="72"/>
        <v>68</v>
      </c>
      <c r="D207" s="3">
        <f>IF(N207&gt;0, RANK(N207,(N207:P207,Q207:AE207)),0)</f>
        <v>2</v>
      </c>
      <c r="E207" s="3">
        <f>IF(O207&gt;0,RANK(O207,(N207:P207,Q207:AE207)),0)</f>
        <v>1</v>
      </c>
      <c r="F207" s="3">
        <f t="shared" si="73"/>
        <v>0</v>
      </c>
      <c r="G207" s="1">
        <f t="shared" si="74"/>
        <v>18</v>
      </c>
      <c r="H207" s="2">
        <f t="shared" si="75"/>
        <v>0.26470588235294118</v>
      </c>
      <c r="I207" s="4"/>
      <c r="J207" s="2">
        <f t="shared" si="76"/>
        <v>0.36764705882352944</v>
      </c>
      <c r="K207" s="2">
        <f t="shared" si="77"/>
        <v>0.63235294117647056</v>
      </c>
      <c r="L207" s="2">
        <f t="shared" si="78"/>
        <v>0</v>
      </c>
      <c r="M207" s="2">
        <f t="shared" si="79"/>
        <v>0</v>
      </c>
      <c r="N207" s="38">
        <v>25</v>
      </c>
      <c r="O207" s="38">
        <v>43</v>
      </c>
      <c r="P207" s="38"/>
      <c r="Q207" s="38">
        <v>0</v>
      </c>
      <c r="R207" s="38">
        <v>0</v>
      </c>
      <c r="S207" s="38"/>
      <c r="T207" s="38"/>
      <c r="U207" s="38">
        <v>0</v>
      </c>
      <c r="V207" s="38"/>
      <c r="W207" s="38">
        <v>0</v>
      </c>
      <c r="X207" s="38"/>
      <c r="Y207" s="38"/>
      <c r="Z207" s="38"/>
      <c r="AA207" s="38"/>
      <c r="AB207" s="38"/>
      <c r="BA207" t="str">
        <f t="shared" si="80"/>
        <v>Beddington</v>
      </c>
      <c r="BB207" t="s">
        <v>674</v>
      </c>
      <c r="BC207">
        <v>2</v>
      </c>
      <c r="BE207" s="60">
        <v>23</v>
      </c>
      <c r="BF207" s="62">
        <v>29</v>
      </c>
      <c r="BG207" s="62">
        <v>25</v>
      </c>
      <c r="BH207" s="66">
        <v>3810</v>
      </c>
      <c r="BI207" s="66">
        <v>3810</v>
      </c>
      <c r="BJ207" s="66">
        <f t="shared" si="81"/>
        <v>23029</v>
      </c>
      <c r="BK207"/>
      <c r="BL207" t="s">
        <v>1447</v>
      </c>
      <c r="BM207">
        <f t="shared" si="82"/>
        <v>2303810</v>
      </c>
      <c r="BN207">
        <f t="shared" si="83"/>
        <v>2303810</v>
      </c>
      <c r="BR207" s="1"/>
      <c r="CD207" s="38"/>
      <c r="CV207" s="1" t="s">
        <v>3229</v>
      </c>
    </row>
    <row r="208" spans="1:100" ht="14" hidden="1" customHeight="1" outlineLevel="1" x14ac:dyDescent="0.2">
      <c r="A208" t="s">
        <v>1908</v>
      </c>
      <c r="B208" s="6" t="s">
        <v>1665</v>
      </c>
      <c r="C208" s="1">
        <f t="shared" si="72"/>
        <v>4212</v>
      </c>
      <c r="D208" s="3">
        <f>IF(N208&gt;0, RANK(N208,(N208:P208,Q208:AE208)),0)</f>
        <v>1</v>
      </c>
      <c r="E208" s="3">
        <f>IF(O208&gt;0,RANK(O208,(N208:P208,Q208:AE208)),0)</f>
        <v>2</v>
      </c>
      <c r="F208" s="3">
        <f t="shared" si="73"/>
        <v>0</v>
      </c>
      <c r="G208" s="1">
        <f t="shared" si="74"/>
        <v>1637</v>
      </c>
      <c r="H208" s="2">
        <f t="shared" si="75"/>
        <v>0.38865147198480532</v>
      </c>
      <c r="I208" s="4"/>
      <c r="J208" s="2">
        <f t="shared" si="76"/>
        <v>0.68019943019943019</v>
      </c>
      <c r="K208" s="2">
        <f t="shared" si="77"/>
        <v>0.29154795821462487</v>
      </c>
      <c r="L208" s="2">
        <f t="shared" si="78"/>
        <v>0</v>
      </c>
      <c r="M208" s="2">
        <f t="shared" si="79"/>
        <v>2.8252611585944942E-2</v>
      </c>
      <c r="N208" s="38">
        <v>2865</v>
      </c>
      <c r="O208" s="38">
        <v>1228</v>
      </c>
      <c r="P208" s="38"/>
      <c r="Q208" s="38">
        <v>23</v>
      </c>
      <c r="R208" s="38">
        <v>64</v>
      </c>
      <c r="S208" s="38"/>
      <c r="T208" s="38"/>
      <c r="U208" s="38">
        <v>25</v>
      </c>
      <c r="V208" s="38"/>
      <c r="W208" s="38">
        <v>7</v>
      </c>
      <c r="X208" s="38"/>
      <c r="Y208" s="38"/>
      <c r="Z208" s="38"/>
      <c r="AA208" s="38"/>
      <c r="AB208" s="38"/>
      <c r="BA208" t="str">
        <f t="shared" si="80"/>
        <v>Belfast</v>
      </c>
      <c r="BB208" t="s">
        <v>214</v>
      </c>
      <c r="BC208">
        <v>2</v>
      </c>
      <c r="BE208" s="60">
        <v>23</v>
      </c>
      <c r="BF208" s="62">
        <v>27</v>
      </c>
      <c r="BG208" s="62">
        <v>5</v>
      </c>
      <c r="BH208" s="66">
        <v>3950</v>
      </c>
      <c r="BI208" s="66">
        <v>3950</v>
      </c>
      <c r="BJ208" s="66">
        <f t="shared" si="81"/>
        <v>23027</v>
      </c>
      <c r="BK208"/>
      <c r="BL208" t="s">
        <v>1225</v>
      </c>
      <c r="BM208">
        <f t="shared" si="82"/>
        <v>2303950</v>
      </c>
      <c r="BN208">
        <f t="shared" si="83"/>
        <v>2303950</v>
      </c>
      <c r="BR208" s="1"/>
      <c r="CD208" s="38"/>
      <c r="CV208" s="1" t="s">
        <v>3230</v>
      </c>
    </row>
    <row r="209" spans="1:100" ht="14" hidden="1" customHeight="1" outlineLevel="1" x14ac:dyDescent="0.2">
      <c r="A209" t="s">
        <v>1418</v>
      </c>
      <c r="B209" s="6" t="s">
        <v>1665</v>
      </c>
      <c r="C209" s="1">
        <f t="shared" si="72"/>
        <v>2258</v>
      </c>
      <c r="D209" s="3">
        <f>IF(N209&gt;0, RANK(N209,(N209:P209,Q209:AE209)),0)</f>
        <v>2</v>
      </c>
      <c r="E209" s="3">
        <f>IF(O209&gt;0,RANK(O209,(N209:P209,Q209:AE209)),0)</f>
        <v>1</v>
      </c>
      <c r="F209" s="3">
        <f t="shared" si="73"/>
        <v>0</v>
      </c>
      <c r="G209" s="1">
        <f t="shared" si="74"/>
        <v>201</v>
      </c>
      <c r="H209" s="2">
        <f t="shared" si="75"/>
        <v>8.9016829052258634E-2</v>
      </c>
      <c r="I209" s="4"/>
      <c r="J209" s="2">
        <f t="shared" si="76"/>
        <v>0.44862710363153235</v>
      </c>
      <c r="K209" s="2">
        <f t="shared" si="77"/>
        <v>0.53764393268379096</v>
      </c>
      <c r="L209" s="2">
        <f t="shared" si="78"/>
        <v>0</v>
      </c>
      <c r="M209" s="2">
        <f t="shared" si="79"/>
        <v>1.3728963684676687E-2</v>
      </c>
      <c r="N209" s="38">
        <v>1013</v>
      </c>
      <c r="O209" s="38">
        <v>1214</v>
      </c>
      <c r="P209" s="38"/>
      <c r="Q209" s="38">
        <v>12</v>
      </c>
      <c r="R209" s="38">
        <v>14</v>
      </c>
      <c r="S209" s="38"/>
      <c r="T209" s="38"/>
      <c r="U209" s="38">
        <v>5</v>
      </c>
      <c r="V209" s="38"/>
      <c r="W209" s="38">
        <v>0</v>
      </c>
      <c r="X209" s="38"/>
      <c r="Y209" s="38"/>
      <c r="Z209" s="38"/>
      <c r="AA209" s="38"/>
      <c r="AB209" s="38"/>
      <c r="BA209" t="str">
        <f t="shared" si="80"/>
        <v>Belgrade</v>
      </c>
      <c r="BB209" t="s">
        <v>2945</v>
      </c>
      <c r="BC209">
        <v>2</v>
      </c>
      <c r="BE209" s="60">
        <v>23</v>
      </c>
      <c r="BF209" s="62">
        <v>11</v>
      </c>
      <c r="BG209" s="62">
        <v>15</v>
      </c>
      <c r="BH209" s="66">
        <v>4020</v>
      </c>
      <c r="BI209" s="66">
        <v>4020</v>
      </c>
      <c r="BJ209" s="66">
        <f t="shared" si="81"/>
        <v>23011</v>
      </c>
      <c r="BK209"/>
      <c r="BL209" t="s">
        <v>1447</v>
      </c>
      <c r="BM209">
        <f t="shared" si="82"/>
        <v>2304020</v>
      </c>
      <c r="BN209">
        <f t="shared" si="83"/>
        <v>2304020</v>
      </c>
      <c r="BR209" s="1"/>
      <c r="CD209" s="38"/>
      <c r="CV209" s="1" t="s">
        <v>3231</v>
      </c>
    </row>
    <row r="210" spans="1:100" ht="14" hidden="1" customHeight="1" outlineLevel="1" x14ac:dyDescent="0.2">
      <c r="A210" t="s">
        <v>879</v>
      </c>
      <c r="B210" s="6" t="s">
        <v>1665</v>
      </c>
      <c r="C210" s="1">
        <f t="shared" si="72"/>
        <v>613</v>
      </c>
      <c r="D210" s="3">
        <f>IF(N210&gt;0, RANK(N210,(N210:P210,Q210:AE210)),0)</f>
        <v>2</v>
      </c>
      <c r="E210" s="3">
        <f>IF(O210&gt;0,RANK(O210,(N210:P210,Q210:AE210)),0)</f>
        <v>1</v>
      </c>
      <c r="F210" s="3">
        <f t="shared" si="73"/>
        <v>0</v>
      </c>
      <c r="G210" s="1">
        <f t="shared" si="74"/>
        <v>73</v>
      </c>
      <c r="H210" s="2">
        <f t="shared" si="75"/>
        <v>0.11908646003262642</v>
      </c>
      <c r="I210" s="4"/>
      <c r="J210" s="2">
        <f t="shared" si="76"/>
        <v>0.43230016313213704</v>
      </c>
      <c r="K210" s="2">
        <f t="shared" si="77"/>
        <v>0.5513866231647635</v>
      </c>
      <c r="L210" s="2">
        <f t="shared" si="78"/>
        <v>0</v>
      </c>
      <c r="M210" s="2">
        <f t="shared" si="79"/>
        <v>1.6313213703099461E-2</v>
      </c>
      <c r="N210" s="38">
        <v>265</v>
      </c>
      <c r="O210" s="38">
        <v>338</v>
      </c>
      <c r="P210" s="38"/>
      <c r="Q210" s="38">
        <v>2</v>
      </c>
      <c r="R210" s="38">
        <v>8</v>
      </c>
      <c r="S210" s="38"/>
      <c r="T210" s="38"/>
      <c r="U210" s="38">
        <v>0</v>
      </c>
      <c r="V210" s="38"/>
      <c r="W210" s="38">
        <v>0</v>
      </c>
      <c r="X210" s="38"/>
      <c r="Y210" s="38"/>
      <c r="Z210" s="38"/>
      <c r="AA210" s="38"/>
      <c r="AB210" s="38"/>
      <c r="BA210" t="str">
        <f t="shared" si="80"/>
        <v>Belmont</v>
      </c>
      <c r="BB210" t="s">
        <v>214</v>
      </c>
      <c r="BC210">
        <v>2</v>
      </c>
      <c r="BE210" s="60">
        <v>23</v>
      </c>
      <c r="BF210" s="62">
        <v>27</v>
      </c>
      <c r="BG210" s="62">
        <v>10</v>
      </c>
      <c r="BH210" s="66">
        <v>4125</v>
      </c>
      <c r="BI210" s="66">
        <v>4125</v>
      </c>
      <c r="BJ210" s="66">
        <f t="shared" si="81"/>
        <v>23027</v>
      </c>
      <c r="BK210"/>
      <c r="BL210" t="s">
        <v>1447</v>
      </c>
      <c r="BM210">
        <f t="shared" si="82"/>
        <v>2304125</v>
      </c>
      <c r="BN210">
        <f t="shared" si="83"/>
        <v>2304125</v>
      </c>
      <c r="BR210" s="1"/>
      <c r="CD210" s="38"/>
      <c r="CV210" s="1" t="s">
        <v>3232</v>
      </c>
    </row>
    <row r="211" spans="1:100" ht="14" hidden="1" customHeight="1" outlineLevel="1" x14ac:dyDescent="0.2">
      <c r="A211" s="6" t="s">
        <v>4018</v>
      </c>
      <c r="B211" s="6" t="s">
        <v>1665</v>
      </c>
      <c r="C211" s="1">
        <f t="shared" si="72"/>
        <v>168</v>
      </c>
      <c r="D211" s="3">
        <f>IF(N211&gt;0, RANK(N211,(N211:P211,Q211:AE211)),0)</f>
        <v>2</v>
      </c>
      <c r="E211" s="3">
        <f>IF(O211&gt;0,RANK(O211,(N211:P211,Q211:AE211)),0)</f>
        <v>1</v>
      </c>
      <c r="F211" s="3">
        <f t="shared" si="73"/>
        <v>0</v>
      </c>
      <c r="G211" s="1">
        <f t="shared" si="74"/>
        <v>104</v>
      </c>
      <c r="H211" s="2">
        <f t="shared" si="75"/>
        <v>0.61904761904761907</v>
      </c>
      <c r="I211" s="4"/>
      <c r="J211" s="2">
        <f t="shared" si="76"/>
        <v>0.18452380952380953</v>
      </c>
      <c r="K211" s="2">
        <f t="shared" si="77"/>
        <v>0.8035714285714286</v>
      </c>
      <c r="L211" s="2">
        <f t="shared" si="78"/>
        <v>0</v>
      </c>
      <c r="M211" s="2">
        <f t="shared" si="79"/>
        <v>1.1904761904761862E-2</v>
      </c>
      <c r="N211" s="38">
        <v>31</v>
      </c>
      <c r="O211" s="38">
        <v>135</v>
      </c>
      <c r="P211" s="38"/>
      <c r="Q211" s="38">
        <v>0</v>
      </c>
      <c r="R211" s="38">
        <v>2</v>
      </c>
      <c r="S211" s="38"/>
      <c r="T211" s="38"/>
      <c r="U211" s="38">
        <v>0</v>
      </c>
      <c r="V211" s="38"/>
      <c r="W211" s="38">
        <v>0</v>
      </c>
      <c r="X211" s="38"/>
      <c r="Y211" s="38"/>
      <c r="Z211" s="38"/>
      <c r="AA211" s="38"/>
      <c r="AB211" s="38"/>
      <c r="BA211" t="str">
        <f t="shared" si="80"/>
        <v>Benedicta</v>
      </c>
      <c r="BB211" t="s">
        <v>2774</v>
      </c>
      <c r="BC211">
        <v>2</v>
      </c>
      <c r="BE211" s="60">
        <v>23</v>
      </c>
      <c r="BF211" s="62">
        <v>3</v>
      </c>
      <c r="BH211" s="66">
        <v>4145</v>
      </c>
      <c r="BI211" s="66">
        <v>4145</v>
      </c>
      <c r="BJ211" s="66">
        <f t="shared" si="81"/>
        <v>23003</v>
      </c>
      <c r="BK211"/>
      <c r="BL211" t="s">
        <v>937</v>
      </c>
      <c r="BM211">
        <f t="shared" si="82"/>
        <v>2304145</v>
      </c>
      <c r="BN211">
        <f t="shared" si="83"/>
        <v>2304145</v>
      </c>
      <c r="BR211" s="1"/>
      <c r="CD211" s="38"/>
      <c r="CV211" s="1" t="s">
        <v>3233</v>
      </c>
    </row>
    <row r="212" spans="1:100" ht="14" hidden="1" customHeight="1" outlineLevel="1" x14ac:dyDescent="0.2">
      <c r="A212" t="s">
        <v>1077</v>
      </c>
      <c r="B212" s="6" t="s">
        <v>1665</v>
      </c>
      <c r="C212" s="1">
        <f t="shared" si="72"/>
        <v>1572</v>
      </c>
      <c r="D212" s="3">
        <f>IF(N212&gt;0, RANK(N212,(N212:P212,Q212:AE212)),0)</f>
        <v>2</v>
      </c>
      <c r="E212" s="3">
        <f>IF(O212&gt;0,RANK(O212,(N212:P212,Q212:AE212)),0)</f>
        <v>1</v>
      </c>
      <c r="F212" s="3">
        <f t="shared" si="73"/>
        <v>0</v>
      </c>
      <c r="G212" s="1">
        <f t="shared" si="74"/>
        <v>506</v>
      </c>
      <c r="H212" s="2">
        <f t="shared" si="75"/>
        <v>0.32188295165394404</v>
      </c>
      <c r="I212" s="4"/>
      <c r="J212" s="2">
        <f t="shared" si="76"/>
        <v>0.3282442748091603</v>
      </c>
      <c r="K212" s="2">
        <f t="shared" si="77"/>
        <v>0.65012722646310428</v>
      </c>
      <c r="L212" s="2">
        <f t="shared" si="78"/>
        <v>0</v>
      </c>
      <c r="M212" s="2">
        <f t="shared" si="79"/>
        <v>2.1628498727735423E-2</v>
      </c>
      <c r="N212" s="38">
        <v>516</v>
      </c>
      <c r="O212" s="38">
        <v>1022</v>
      </c>
      <c r="P212" s="38"/>
      <c r="Q212" s="38">
        <v>14</v>
      </c>
      <c r="R212" s="38">
        <v>16</v>
      </c>
      <c r="S212" s="38"/>
      <c r="T212" s="38"/>
      <c r="U212" s="38">
        <v>4</v>
      </c>
      <c r="V212" s="38"/>
      <c r="W212" s="38">
        <v>0</v>
      </c>
      <c r="X212" s="38"/>
      <c r="Y212" s="38"/>
      <c r="Z212" s="38"/>
      <c r="AA212" s="38"/>
      <c r="AB212" s="38"/>
      <c r="BA212" t="str">
        <f t="shared" si="80"/>
        <v>Benton</v>
      </c>
      <c r="BB212" t="s">
        <v>2945</v>
      </c>
      <c r="BC212">
        <v>1</v>
      </c>
      <c r="BE212" s="60">
        <v>23</v>
      </c>
      <c r="BF212" s="62">
        <v>11</v>
      </c>
      <c r="BG212" s="62">
        <v>20</v>
      </c>
      <c r="BH212" s="66">
        <v>4475</v>
      </c>
      <c r="BI212" s="66">
        <v>4475</v>
      </c>
      <c r="BJ212" s="66">
        <f t="shared" si="81"/>
        <v>23011</v>
      </c>
      <c r="BK212"/>
      <c r="BL212" t="s">
        <v>1447</v>
      </c>
      <c r="BM212">
        <f t="shared" si="82"/>
        <v>2304475</v>
      </c>
      <c r="BN212">
        <f t="shared" si="83"/>
        <v>2304475</v>
      </c>
      <c r="BR212" s="1"/>
      <c r="CD212" s="38"/>
      <c r="CV212" s="1" t="s">
        <v>3234</v>
      </c>
    </row>
    <row r="213" spans="1:100" ht="14" hidden="1" customHeight="1" outlineLevel="1" x14ac:dyDescent="0.2">
      <c r="A213" t="s">
        <v>1478</v>
      </c>
      <c r="B213" s="6" t="s">
        <v>1665</v>
      </c>
      <c r="C213" s="1">
        <f t="shared" si="72"/>
        <v>4658</v>
      </c>
      <c r="D213" s="3">
        <f>IF(N213&gt;0, RANK(N213,(N213:P213,Q213:AE213)),0)</f>
        <v>2</v>
      </c>
      <c r="E213" s="3">
        <f>IF(O213&gt;0,RANK(O213,(N213:P213,Q213:AE213)),0)</f>
        <v>1</v>
      </c>
      <c r="F213" s="3">
        <f t="shared" si="73"/>
        <v>0</v>
      </c>
      <c r="G213" s="1">
        <f t="shared" si="74"/>
        <v>298</v>
      </c>
      <c r="H213" s="2">
        <f t="shared" si="75"/>
        <v>6.3975955345641905E-2</v>
      </c>
      <c r="I213" s="4"/>
      <c r="J213" s="2">
        <f t="shared" si="76"/>
        <v>0.45749248604551307</v>
      </c>
      <c r="K213" s="2">
        <f t="shared" si="77"/>
        <v>0.521468441391155</v>
      </c>
      <c r="L213" s="2">
        <f t="shared" si="78"/>
        <v>0</v>
      </c>
      <c r="M213" s="2">
        <f t="shared" si="79"/>
        <v>2.1039072563331929E-2</v>
      </c>
      <c r="N213" s="38">
        <v>2131</v>
      </c>
      <c r="O213" s="38">
        <v>2429</v>
      </c>
      <c r="P213" s="38"/>
      <c r="Q213" s="38">
        <v>37</v>
      </c>
      <c r="R213" s="38">
        <v>41</v>
      </c>
      <c r="S213" s="38"/>
      <c r="T213" s="38"/>
      <c r="U213" s="38">
        <v>15</v>
      </c>
      <c r="V213" s="38"/>
      <c r="W213" s="38">
        <v>5</v>
      </c>
      <c r="X213" s="38"/>
      <c r="Y213" s="38"/>
      <c r="Z213" s="38"/>
      <c r="AA213" s="38"/>
      <c r="AB213" s="38"/>
      <c r="BA213" t="str">
        <f t="shared" si="80"/>
        <v>Berwick</v>
      </c>
      <c r="BB213" t="s">
        <v>905</v>
      </c>
      <c r="BC213">
        <v>1</v>
      </c>
      <c r="BE213" s="60">
        <v>23</v>
      </c>
      <c r="BF213" s="62">
        <v>31</v>
      </c>
      <c r="BG213" s="62">
        <v>20</v>
      </c>
      <c r="BH213" s="66">
        <v>4720</v>
      </c>
      <c r="BI213" s="66">
        <v>4720</v>
      </c>
      <c r="BJ213" s="66">
        <f t="shared" si="81"/>
        <v>23031</v>
      </c>
      <c r="BK213"/>
      <c r="BL213" t="s">
        <v>1447</v>
      </c>
      <c r="BM213">
        <f t="shared" si="82"/>
        <v>2304720</v>
      </c>
      <c r="BN213">
        <f t="shared" si="83"/>
        <v>2304720</v>
      </c>
      <c r="BR213" s="1"/>
      <c r="CD213" s="38"/>
      <c r="CV213" s="1" t="s">
        <v>3235</v>
      </c>
    </row>
    <row r="214" spans="1:100" ht="14" hidden="1" customHeight="1" outlineLevel="1" x14ac:dyDescent="0.2">
      <c r="A214" t="s">
        <v>359</v>
      </c>
      <c r="B214" s="6" t="s">
        <v>1665</v>
      </c>
      <c r="C214" s="1">
        <f t="shared" si="72"/>
        <v>1813</v>
      </c>
      <c r="D214" s="3">
        <f>IF(N214&gt;0, RANK(N214,(N214:P214,Q214:AE214)),0)</f>
        <v>1</v>
      </c>
      <c r="E214" s="3">
        <f>IF(O214&gt;0,RANK(O214,(N214:P214,Q214:AE214)),0)</f>
        <v>2</v>
      </c>
      <c r="F214" s="3">
        <f t="shared" si="73"/>
        <v>0</v>
      </c>
      <c r="G214" s="1">
        <f t="shared" si="74"/>
        <v>211</v>
      </c>
      <c r="H214" s="2">
        <f t="shared" si="75"/>
        <v>0.11638168781025923</v>
      </c>
      <c r="I214" s="4"/>
      <c r="J214" s="2">
        <f t="shared" si="76"/>
        <v>0.54495311638168786</v>
      </c>
      <c r="K214" s="2">
        <f t="shared" si="77"/>
        <v>0.42857142857142855</v>
      </c>
      <c r="L214" s="2">
        <f t="shared" si="78"/>
        <v>0</v>
      </c>
      <c r="M214" s="2">
        <f t="shared" si="79"/>
        <v>2.6475455046883589E-2</v>
      </c>
      <c r="N214" s="38">
        <v>988</v>
      </c>
      <c r="O214" s="38">
        <v>777</v>
      </c>
      <c r="P214" s="38"/>
      <c r="Q214" s="38">
        <v>16</v>
      </c>
      <c r="R214" s="38">
        <v>26</v>
      </c>
      <c r="S214" s="38"/>
      <c r="T214" s="38"/>
      <c r="U214" s="38">
        <v>5</v>
      </c>
      <c r="V214" s="38"/>
      <c r="W214" s="38">
        <v>1</v>
      </c>
      <c r="X214" s="38"/>
      <c r="Y214" s="38"/>
      <c r="Z214" s="38"/>
      <c r="AA214" s="38"/>
      <c r="AB214" s="38"/>
      <c r="BA214" t="str">
        <f t="shared" si="80"/>
        <v>Bethel</v>
      </c>
      <c r="BB214" t="s">
        <v>2338</v>
      </c>
      <c r="BC214">
        <v>2</v>
      </c>
      <c r="BE214" s="60">
        <v>23</v>
      </c>
      <c r="BF214" s="62">
        <v>17</v>
      </c>
      <c r="BG214" s="62">
        <v>10</v>
      </c>
      <c r="BH214" s="66">
        <v>4825</v>
      </c>
      <c r="BI214" s="66">
        <v>4825</v>
      </c>
      <c r="BJ214" s="66">
        <f t="shared" si="81"/>
        <v>23017</v>
      </c>
      <c r="BK214"/>
      <c r="BL214" t="s">
        <v>1447</v>
      </c>
      <c r="BM214">
        <f t="shared" si="82"/>
        <v>2304825</v>
      </c>
      <c r="BN214">
        <f t="shared" si="83"/>
        <v>2304825</v>
      </c>
      <c r="BR214" s="1"/>
      <c r="CD214" s="38"/>
      <c r="CV214" s="1" t="s">
        <v>3236</v>
      </c>
    </row>
    <row r="215" spans="1:100" ht="14" hidden="1" customHeight="1" outlineLevel="1" x14ac:dyDescent="0.2">
      <c r="A215" t="s">
        <v>468</v>
      </c>
      <c r="B215" s="6" t="s">
        <v>1665</v>
      </c>
      <c r="C215" s="1">
        <f t="shared" si="72"/>
        <v>11406</v>
      </c>
      <c r="D215" s="3">
        <f>IF(N215&gt;0, RANK(N215,(N215:P215,Q215:AE215)),0)</f>
        <v>1</v>
      </c>
      <c r="E215" s="3">
        <f>IF(O215&gt;0,RANK(O215,(N215:P215,Q215:AE215)),0)</f>
        <v>2</v>
      </c>
      <c r="F215" s="3">
        <f t="shared" si="73"/>
        <v>0</v>
      </c>
      <c r="G215" s="1">
        <f t="shared" si="74"/>
        <v>3087</v>
      </c>
      <c r="H215" s="2">
        <f t="shared" si="75"/>
        <v>0.27064702788006312</v>
      </c>
      <c r="I215" s="4"/>
      <c r="J215" s="2">
        <f t="shared" si="76"/>
        <v>0.62405751358933892</v>
      </c>
      <c r="K215" s="2">
        <f t="shared" si="77"/>
        <v>0.3534104857092758</v>
      </c>
      <c r="L215" s="2">
        <f t="shared" si="78"/>
        <v>0</v>
      </c>
      <c r="M215" s="2">
        <f t="shared" si="79"/>
        <v>2.253200070138528E-2</v>
      </c>
      <c r="N215" s="38">
        <v>7118</v>
      </c>
      <c r="O215" s="38">
        <v>4031</v>
      </c>
      <c r="P215" s="38"/>
      <c r="Q215" s="38">
        <v>54</v>
      </c>
      <c r="R215" s="38">
        <v>150</v>
      </c>
      <c r="S215" s="38"/>
      <c r="T215" s="38"/>
      <c r="U215" s="38">
        <v>38</v>
      </c>
      <c r="V215" s="38"/>
      <c r="W215" s="38">
        <v>15</v>
      </c>
      <c r="X215" s="38"/>
      <c r="Y215" s="38"/>
      <c r="Z215" s="38"/>
      <c r="AA215" s="38"/>
      <c r="AB215" s="38"/>
      <c r="BA215" t="str">
        <f t="shared" si="80"/>
        <v>Biddeford</v>
      </c>
      <c r="BB215" t="s">
        <v>905</v>
      </c>
      <c r="BC215">
        <v>1</v>
      </c>
      <c r="BE215" s="60">
        <v>23</v>
      </c>
      <c r="BF215" s="62">
        <v>31</v>
      </c>
      <c r="BG215" s="62">
        <v>25</v>
      </c>
      <c r="BH215" s="66">
        <v>4860</v>
      </c>
      <c r="BI215" s="66">
        <v>4860</v>
      </c>
      <c r="BJ215" s="66">
        <f t="shared" si="81"/>
        <v>23031</v>
      </c>
      <c r="BK215"/>
      <c r="BL215" t="s">
        <v>1225</v>
      </c>
      <c r="BM215">
        <f t="shared" si="82"/>
        <v>2304860</v>
      </c>
      <c r="BN215">
        <f t="shared" si="83"/>
        <v>2304860</v>
      </c>
      <c r="BR215" s="1"/>
      <c r="CD215" s="38"/>
      <c r="CV215" s="1" t="s">
        <v>3237</v>
      </c>
    </row>
    <row r="216" spans="1:100" ht="14" hidden="1" customHeight="1" outlineLevel="1" x14ac:dyDescent="0.2">
      <c r="A216" t="s">
        <v>739</v>
      </c>
      <c r="B216" s="6" t="s">
        <v>1665</v>
      </c>
      <c r="C216" s="1">
        <f t="shared" si="72"/>
        <v>568</v>
      </c>
      <c r="D216" s="3">
        <f>IF(N216&gt;0, RANK(N216,(N216:P216,Q216:AE216)),0)</f>
        <v>2</v>
      </c>
      <c r="E216" s="3">
        <f>IF(O216&gt;0,RANK(O216,(N216:P216,Q216:AE216)),0)</f>
        <v>1</v>
      </c>
      <c r="F216" s="3">
        <f t="shared" si="73"/>
        <v>0</v>
      </c>
      <c r="G216" s="1">
        <f t="shared" si="74"/>
        <v>222</v>
      </c>
      <c r="H216" s="2">
        <f t="shared" si="75"/>
        <v>0.39084507042253519</v>
      </c>
      <c r="I216" s="4"/>
      <c r="J216" s="2">
        <f t="shared" si="76"/>
        <v>0.29577464788732394</v>
      </c>
      <c r="K216" s="2">
        <f t="shared" si="77"/>
        <v>0.68661971830985913</v>
      </c>
      <c r="L216" s="2">
        <f t="shared" si="78"/>
        <v>0</v>
      </c>
      <c r="M216" s="2">
        <f t="shared" si="79"/>
        <v>1.7605633802816878E-2</v>
      </c>
      <c r="N216" s="38">
        <v>168</v>
      </c>
      <c r="O216" s="38">
        <v>390</v>
      </c>
      <c r="P216" s="38"/>
      <c r="Q216" s="38">
        <v>0</v>
      </c>
      <c r="R216" s="38">
        <v>8</v>
      </c>
      <c r="S216" s="38"/>
      <c r="T216" s="38"/>
      <c r="U216" s="38">
        <v>0</v>
      </c>
      <c r="V216" s="38"/>
      <c r="W216" s="38">
        <v>2</v>
      </c>
      <c r="X216" s="38"/>
      <c r="Y216" s="38"/>
      <c r="Z216" s="38"/>
      <c r="AA216" s="38"/>
      <c r="AB216" s="38"/>
      <c r="BA216" t="str">
        <f t="shared" si="80"/>
        <v>Bingham</v>
      </c>
      <c r="BB216" t="s">
        <v>1752</v>
      </c>
      <c r="BC216">
        <v>2</v>
      </c>
      <c r="BE216" s="60">
        <v>23</v>
      </c>
      <c r="BF216" s="62">
        <v>25</v>
      </c>
      <c r="BG216" s="62">
        <v>15</v>
      </c>
      <c r="BH216" s="66">
        <v>5000</v>
      </c>
      <c r="BI216" s="66">
        <v>5000</v>
      </c>
      <c r="BJ216" s="66">
        <f t="shared" si="81"/>
        <v>23025</v>
      </c>
      <c r="BK216"/>
      <c r="BL216" t="s">
        <v>1447</v>
      </c>
      <c r="BM216">
        <f t="shared" si="82"/>
        <v>2305000</v>
      </c>
      <c r="BN216">
        <f t="shared" si="83"/>
        <v>2305000</v>
      </c>
      <c r="BR216" s="1"/>
      <c r="CD216" s="38"/>
      <c r="CV216" s="1" t="s">
        <v>3238</v>
      </c>
    </row>
    <row r="217" spans="1:100" ht="14" hidden="1" customHeight="1" outlineLevel="1" x14ac:dyDescent="0.2">
      <c r="A217" t="s">
        <v>775</v>
      </c>
      <c r="B217" s="6" t="s">
        <v>1665</v>
      </c>
      <c r="C217" s="1">
        <f t="shared" si="72"/>
        <v>379</v>
      </c>
      <c r="D217" s="3">
        <f>IF(N217&gt;0, RANK(N217,(N217:P217,Q217:AE217)),0)</f>
        <v>2</v>
      </c>
      <c r="E217" s="3">
        <f>IF(O217&gt;0,RANK(O217,(N217:P217,Q217:AE217)),0)</f>
        <v>1</v>
      </c>
      <c r="F217" s="3">
        <f t="shared" si="73"/>
        <v>0</v>
      </c>
      <c r="G217" s="1">
        <f t="shared" si="74"/>
        <v>196</v>
      </c>
      <c r="H217" s="2">
        <f t="shared" si="75"/>
        <v>0.51715039577836408</v>
      </c>
      <c r="I217" s="4"/>
      <c r="J217" s="2">
        <f t="shared" si="76"/>
        <v>0.23482849604221637</v>
      </c>
      <c r="K217" s="2">
        <f t="shared" si="77"/>
        <v>0.75197889182058042</v>
      </c>
      <c r="L217" s="2">
        <f t="shared" si="78"/>
        <v>0</v>
      </c>
      <c r="M217" s="2">
        <f t="shared" si="79"/>
        <v>1.3192612137203241E-2</v>
      </c>
      <c r="N217" s="38">
        <v>89</v>
      </c>
      <c r="O217" s="38">
        <v>285</v>
      </c>
      <c r="P217" s="38"/>
      <c r="Q217" s="38">
        <v>4</v>
      </c>
      <c r="R217" s="38">
        <v>1</v>
      </c>
      <c r="S217" s="38"/>
      <c r="T217" s="38"/>
      <c r="U217" s="38">
        <v>0</v>
      </c>
      <c r="V217" s="38"/>
      <c r="W217" s="38">
        <v>0</v>
      </c>
      <c r="X217" s="38"/>
      <c r="Y217" s="38"/>
      <c r="Z217" s="38"/>
      <c r="AA217" s="38"/>
      <c r="AB217" s="38"/>
      <c r="BA217" t="str">
        <f t="shared" si="80"/>
        <v>Blaine</v>
      </c>
      <c r="BB217" t="s">
        <v>2774</v>
      </c>
      <c r="BC217">
        <v>2</v>
      </c>
      <c r="BE217" s="60">
        <v>23</v>
      </c>
      <c r="BF217" s="62">
        <v>3</v>
      </c>
      <c r="BG217" s="62">
        <v>30</v>
      </c>
      <c r="BH217" s="66">
        <v>5385</v>
      </c>
      <c r="BI217" s="66">
        <v>5385</v>
      </c>
      <c r="BJ217" s="66">
        <f t="shared" si="81"/>
        <v>23003</v>
      </c>
      <c r="BK217"/>
      <c r="BL217" t="s">
        <v>1447</v>
      </c>
      <c r="BM217">
        <f t="shared" si="82"/>
        <v>2305385</v>
      </c>
      <c r="BN217">
        <f t="shared" si="83"/>
        <v>2305385</v>
      </c>
      <c r="BR217" s="1"/>
      <c r="CD217" s="38"/>
      <c r="CV217" s="1" t="s">
        <v>3239</v>
      </c>
    </row>
    <row r="218" spans="1:100" ht="14" hidden="1" customHeight="1" outlineLevel="1" x14ac:dyDescent="0.2">
      <c r="A218" t="s">
        <v>1275</v>
      </c>
      <c r="B218" s="6" t="s">
        <v>1665</v>
      </c>
      <c r="C218" s="1">
        <f t="shared" si="72"/>
        <v>2057</v>
      </c>
      <c r="D218" s="3">
        <f>IF(N218&gt;0, RANK(N218,(N218:P218,Q218:AE218)),0)</f>
        <v>1</v>
      </c>
      <c r="E218" s="3">
        <f>IF(O218&gt;0,RANK(O218,(N218:P218,Q218:AE218)),0)</f>
        <v>2</v>
      </c>
      <c r="F218" s="3">
        <f t="shared" si="73"/>
        <v>0</v>
      </c>
      <c r="G218" s="1">
        <f t="shared" si="74"/>
        <v>741</v>
      </c>
      <c r="H218" s="2">
        <f t="shared" si="75"/>
        <v>0.36023334953816238</v>
      </c>
      <c r="I218" s="4"/>
      <c r="J218" s="2">
        <f t="shared" si="76"/>
        <v>0.66553232863393286</v>
      </c>
      <c r="K218" s="2">
        <f t="shared" si="77"/>
        <v>0.30529897909577053</v>
      </c>
      <c r="L218" s="2">
        <f t="shared" si="78"/>
        <v>0</v>
      </c>
      <c r="M218" s="2">
        <f t="shared" si="79"/>
        <v>2.9168692270296614E-2</v>
      </c>
      <c r="N218" s="38">
        <v>1369</v>
      </c>
      <c r="O218" s="38">
        <v>628</v>
      </c>
      <c r="P218" s="38"/>
      <c r="Q218" s="38">
        <v>13</v>
      </c>
      <c r="R218" s="38">
        <v>27</v>
      </c>
      <c r="S218" s="38"/>
      <c r="T218" s="38"/>
      <c r="U218" s="38">
        <v>11</v>
      </c>
      <c r="V218" s="38"/>
      <c r="W218" s="38">
        <v>9</v>
      </c>
      <c r="X218" s="38"/>
      <c r="Y218" s="38"/>
      <c r="Z218" s="38"/>
      <c r="AA218" s="38"/>
      <c r="AB218" s="38"/>
      <c r="BA218" t="str">
        <f t="shared" si="80"/>
        <v>Blue Hill</v>
      </c>
      <c r="BB218" t="s">
        <v>585</v>
      </c>
      <c r="BC218">
        <v>2</v>
      </c>
      <c r="BE218" s="60">
        <v>23</v>
      </c>
      <c r="BF218" s="62">
        <v>9</v>
      </c>
      <c r="BG218" s="62">
        <v>20</v>
      </c>
      <c r="BH218" s="66">
        <v>5700</v>
      </c>
      <c r="BI218" s="66">
        <v>5700</v>
      </c>
      <c r="BJ218" s="66">
        <f t="shared" si="81"/>
        <v>23009</v>
      </c>
      <c r="BK218"/>
      <c r="BL218" t="s">
        <v>1447</v>
      </c>
      <c r="BM218">
        <f t="shared" si="82"/>
        <v>2305700</v>
      </c>
      <c r="BN218">
        <f t="shared" si="83"/>
        <v>2305700</v>
      </c>
      <c r="BR218" s="1"/>
      <c r="CD218" s="38"/>
      <c r="CV218" s="1" t="s">
        <v>3240</v>
      </c>
    </row>
    <row r="219" spans="1:100" ht="14" hidden="1" customHeight="1" outlineLevel="1" x14ac:dyDescent="0.2">
      <c r="A219" t="s">
        <v>2476</v>
      </c>
      <c r="B219" s="6" t="s">
        <v>1665</v>
      </c>
      <c r="C219" s="1">
        <f t="shared" si="72"/>
        <v>2203</v>
      </c>
      <c r="D219" s="3">
        <f>IF(N219&gt;0, RANK(N219,(N219:P219,Q219:AE219)),0)</f>
        <v>1</v>
      </c>
      <c r="E219" s="3">
        <f>IF(O219&gt;0,RANK(O219,(N219:P219,Q219:AE219)),0)</f>
        <v>2</v>
      </c>
      <c r="F219" s="3">
        <f t="shared" si="73"/>
        <v>0</v>
      </c>
      <c r="G219" s="1">
        <f t="shared" si="74"/>
        <v>333</v>
      </c>
      <c r="H219" s="2">
        <f t="shared" si="75"/>
        <v>0.15115751248297776</v>
      </c>
      <c r="I219" s="4"/>
      <c r="J219" s="2">
        <f t="shared" si="76"/>
        <v>0.56831593281888337</v>
      </c>
      <c r="K219" s="2">
        <f t="shared" si="77"/>
        <v>0.41715842033590561</v>
      </c>
      <c r="L219" s="2">
        <f t="shared" si="78"/>
        <v>0</v>
      </c>
      <c r="M219" s="2">
        <f t="shared" si="79"/>
        <v>1.4525646845211015E-2</v>
      </c>
      <c r="N219" s="38">
        <v>1252</v>
      </c>
      <c r="O219" s="38">
        <v>919</v>
      </c>
      <c r="P219" s="38"/>
      <c r="Q219" s="38">
        <v>13</v>
      </c>
      <c r="R219" s="38">
        <v>18</v>
      </c>
      <c r="S219" s="38"/>
      <c r="T219" s="38"/>
      <c r="U219" s="38">
        <v>1</v>
      </c>
      <c r="V219" s="38"/>
      <c r="W219" s="38">
        <v>0</v>
      </c>
      <c r="X219" s="38"/>
      <c r="Y219" s="38"/>
      <c r="Z219" s="38"/>
      <c r="AA219" s="38"/>
      <c r="AB219" s="38"/>
      <c r="BA219" t="str">
        <f t="shared" si="80"/>
        <v>Boothbay</v>
      </c>
      <c r="BB219" t="s">
        <v>1567</v>
      </c>
      <c r="BC219">
        <v>1</v>
      </c>
      <c r="BE219" s="60">
        <v>23</v>
      </c>
      <c r="BF219" s="62">
        <v>15</v>
      </c>
      <c r="BG219" s="62">
        <v>10</v>
      </c>
      <c r="BH219" s="66">
        <v>6050</v>
      </c>
      <c r="BI219" s="66">
        <v>6050</v>
      </c>
      <c r="BJ219" s="66">
        <f t="shared" si="81"/>
        <v>23015</v>
      </c>
      <c r="BK219"/>
      <c r="BL219" t="s">
        <v>1447</v>
      </c>
      <c r="BM219">
        <f t="shared" si="82"/>
        <v>2306050</v>
      </c>
      <c r="BN219">
        <f t="shared" si="83"/>
        <v>2306050</v>
      </c>
      <c r="BR219" s="1"/>
      <c r="CD219" s="38"/>
      <c r="CV219" s="1" t="s">
        <v>3241</v>
      </c>
    </row>
    <row r="220" spans="1:100" ht="14" hidden="1" customHeight="1" outlineLevel="1" x14ac:dyDescent="0.2">
      <c r="A220" t="s">
        <v>913</v>
      </c>
      <c r="B220" s="6" t="s">
        <v>1665</v>
      </c>
      <c r="C220" s="1">
        <f t="shared" si="72"/>
        <v>1398</v>
      </c>
      <c r="D220" s="3">
        <f>IF(N220&gt;0, RANK(N220,(N220:P220,Q220:AE220)),0)</f>
        <v>1</v>
      </c>
      <c r="E220" s="3">
        <f>IF(O220&gt;0,RANK(O220,(N220:P220,Q220:AE220)),0)</f>
        <v>2</v>
      </c>
      <c r="F220" s="3">
        <f t="shared" si="73"/>
        <v>0</v>
      </c>
      <c r="G220" s="1">
        <f t="shared" si="74"/>
        <v>327</v>
      </c>
      <c r="H220" s="2">
        <f t="shared" si="75"/>
        <v>0.23390557939914164</v>
      </c>
      <c r="I220" s="4"/>
      <c r="J220" s="2">
        <f t="shared" si="76"/>
        <v>0.6108726752503576</v>
      </c>
      <c r="K220" s="2">
        <f t="shared" si="77"/>
        <v>0.37696709585121602</v>
      </c>
      <c r="L220" s="2">
        <f t="shared" si="78"/>
        <v>0</v>
      </c>
      <c r="M220" s="2">
        <f t="shared" si="79"/>
        <v>1.2160228898426384E-2</v>
      </c>
      <c r="N220" s="38">
        <v>854</v>
      </c>
      <c r="O220" s="38">
        <v>527</v>
      </c>
      <c r="P220" s="38"/>
      <c r="Q220" s="38">
        <v>9</v>
      </c>
      <c r="R220" s="38">
        <v>6</v>
      </c>
      <c r="S220" s="38"/>
      <c r="T220" s="38"/>
      <c r="U220" s="38">
        <v>2</v>
      </c>
      <c r="V220" s="38"/>
      <c r="W220" s="38">
        <v>0</v>
      </c>
      <c r="X220" s="38"/>
      <c r="Y220" s="38"/>
      <c r="Z220" s="38"/>
      <c r="AA220" s="38"/>
      <c r="AB220" s="38"/>
      <c r="BA220" t="str">
        <f t="shared" si="80"/>
        <v>Boothbay Harbor</v>
      </c>
      <c r="BB220" t="s">
        <v>1567</v>
      </c>
      <c r="BC220">
        <v>1</v>
      </c>
      <c r="BE220" s="60">
        <v>23</v>
      </c>
      <c r="BF220" s="62">
        <v>15</v>
      </c>
      <c r="BG220" s="62">
        <v>15</v>
      </c>
      <c r="BH220" s="66">
        <v>6120</v>
      </c>
      <c r="BI220" s="66">
        <v>6120</v>
      </c>
      <c r="BJ220" s="66">
        <f t="shared" si="81"/>
        <v>23015</v>
      </c>
      <c r="BK220"/>
      <c r="BL220" t="s">
        <v>1447</v>
      </c>
      <c r="BM220">
        <f t="shared" si="82"/>
        <v>2306120</v>
      </c>
      <c r="BN220">
        <f t="shared" si="83"/>
        <v>2306120</v>
      </c>
      <c r="BR220" s="1"/>
      <c r="CD220" s="38"/>
      <c r="CV220" s="1" t="s">
        <v>3242</v>
      </c>
    </row>
    <row r="221" spans="1:100" ht="14" hidden="1" customHeight="1" outlineLevel="1" x14ac:dyDescent="0.2">
      <c r="A221" t="s">
        <v>2760</v>
      </c>
      <c r="B221" s="6" t="s">
        <v>1665</v>
      </c>
      <c r="C221" s="1">
        <f t="shared" si="72"/>
        <v>1935</v>
      </c>
      <c r="D221" s="3">
        <f>IF(N221&gt;0, RANK(N221,(N221:P221,Q221:AE221)),0)</f>
        <v>2</v>
      </c>
      <c r="E221" s="3">
        <f>IF(O221&gt;0,RANK(O221,(N221:P221,Q221:AE221)),0)</f>
        <v>1</v>
      </c>
      <c r="F221" s="3">
        <f t="shared" si="73"/>
        <v>0</v>
      </c>
      <c r="G221" s="1">
        <f t="shared" si="74"/>
        <v>367</v>
      </c>
      <c r="H221" s="2">
        <f t="shared" si="75"/>
        <v>0.1896640826873385</v>
      </c>
      <c r="I221" s="4"/>
      <c r="J221" s="2">
        <f t="shared" si="76"/>
        <v>0.3979328165374677</v>
      </c>
      <c r="K221" s="2">
        <f t="shared" si="77"/>
        <v>0.58759689922480618</v>
      </c>
      <c r="L221" s="2">
        <f t="shared" si="78"/>
        <v>0</v>
      </c>
      <c r="M221" s="2">
        <f t="shared" si="79"/>
        <v>1.4470284237726116E-2</v>
      </c>
      <c r="N221" s="38">
        <v>770</v>
      </c>
      <c r="O221" s="38">
        <v>1137</v>
      </c>
      <c r="P221" s="38"/>
      <c r="Q221" s="38">
        <v>8</v>
      </c>
      <c r="R221" s="38">
        <v>15</v>
      </c>
      <c r="S221" s="38"/>
      <c r="T221" s="38"/>
      <c r="U221" s="38">
        <v>5</v>
      </c>
      <c r="V221" s="38"/>
      <c r="W221" s="38">
        <v>0</v>
      </c>
      <c r="X221" s="38"/>
      <c r="Y221" s="38"/>
      <c r="Z221" s="38"/>
      <c r="AA221" s="38"/>
      <c r="AB221" s="38"/>
      <c r="BA221" t="str">
        <f t="shared" si="80"/>
        <v>Bowdoin</v>
      </c>
      <c r="BB221" t="s">
        <v>1259</v>
      </c>
      <c r="BC221">
        <v>1</v>
      </c>
      <c r="BE221" s="60">
        <v>23</v>
      </c>
      <c r="BF221" s="62">
        <v>23</v>
      </c>
      <c r="BG221" s="62">
        <v>15</v>
      </c>
      <c r="BH221" s="66">
        <v>6260</v>
      </c>
      <c r="BI221" s="66">
        <v>6260</v>
      </c>
      <c r="BJ221" s="66">
        <f t="shared" si="81"/>
        <v>23023</v>
      </c>
      <c r="BK221"/>
      <c r="BL221" t="s">
        <v>1447</v>
      </c>
      <c r="BM221">
        <f t="shared" si="82"/>
        <v>2306260</v>
      </c>
      <c r="BN221">
        <f t="shared" si="83"/>
        <v>2306260</v>
      </c>
      <c r="BR221" s="1"/>
      <c r="CD221" s="38"/>
      <c r="CV221" s="1" t="s">
        <v>3243</v>
      </c>
    </row>
    <row r="222" spans="1:100" ht="14" hidden="1" customHeight="1" outlineLevel="1" x14ac:dyDescent="0.2">
      <c r="A222" t="s">
        <v>81</v>
      </c>
      <c r="B222" s="6" t="s">
        <v>1665</v>
      </c>
      <c r="C222" s="1">
        <f t="shared" si="72"/>
        <v>2076</v>
      </c>
      <c r="D222" s="3">
        <f>IF(N222&gt;0, RANK(N222,(N222:P222,Q222:AE222)),0)</f>
        <v>1</v>
      </c>
      <c r="E222" s="3">
        <f>IF(O222&gt;0,RANK(O222,(N222:P222,Q222:AE222)),0)</f>
        <v>2</v>
      </c>
      <c r="F222" s="3">
        <f t="shared" si="73"/>
        <v>0</v>
      </c>
      <c r="G222" s="1">
        <f t="shared" si="74"/>
        <v>205</v>
      </c>
      <c r="H222" s="2">
        <f t="shared" si="75"/>
        <v>9.8747591522157993E-2</v>
      </c>
      <c r="I222" s="4"/>
      <c r="J222" s="2">
        <f t="shared" si="76"/>
        <v>0.5351637764932563</v>
      </c>
      <c r="K222" s="2">
        <f t="shared" si="77"/>
        <v>0.43641618497109824</v>
      </c>
      <c r="L222" s="2">
        <f t="shared" si="78"/>
        <v>0</v>
      </c>
      <c r="M222" s="2">
        <f t="shared" si="79"/>
        <v>2.8420038535645453E-2</v>
      </c>
      <c r="N222" s="38">
        <v>1111</v>
      </c>
      <c r="O222" s="38">
        <v>906</v>
      </c>
      <c r="P222" s="38"/>
      <c r="Q222" s="38">
        <v>17</v>
      </c>
      <c r="R222" s="38">
        <v>31</v>
      </c>
      <c r="S222" s="38"/>
      <c r="T222" s="38"/>
      <c r="U222" s="38">
        <v>9</v>
      </c>
      <c r="V222" s="38"/>
      <c r="W222" s="38">
        <v>2</v>
      </c>
      <c r="X222" s="38"/>
      <c r="Y222" s="38"/>
      <c r="Z222" s="38"/>
      <c r="AA222" s="38"/>
      <c r="AB222" s="38"/>
      <c r="BA222" t="str">
        <f t="shared" si="80"/>
        <v>Bowdoinham</v>
      </c>
      <c r="BB222" t="s">
        <v>1259</v>
      </c>
      <c r="BC222">
        <v>1</v>
      </c>
      <c r="BE222" s="60">
        <v>23</v>
      </c>
      <c r="BF222" s="62">
        <v>23</v>
      </c>
      <c r="BG222" s="62">
        <v>20</v>
      </c>
      <c r="BH222" s="66">
        <v>6365</v>
      </c>
      <c r="BI222" s="66">
        <v>6365</v>
      </c>
      <c r="BJ222" s="66">
        <f t="shared" si="81"/>
        <v>23023</v>
      </c>
      <c r="BK222"/>
      <c r="BL222" t="s">
        <v>1447</v>
      </c>
      <c r="BM222">
        <f t="shared" si="82"/>
        <v>2306365</v>
      </c>
      <c r="BN222">
        <f t="shared" si="83"/>
        <v>2306365</v>
      </c>
      <c r="BR222" s="1"/>
      <c r="CD222" s="38"/>
      <c r="CV222" s="1" t="s">
        <v>3244</v>
      </c>
    </row>
    <row r="223" spans="1:100" ht="14" hidden="1" customHeight="1" outlineLevel="1" x14ac:dyDescent="0.2">
      <c r="A223" t="s">
        <v>603</v>
      </c>
      <c r="B223" s="6" t="s">
        <v>1665</v>
      </c>
      <c r="C223" s="1">
        <f t="shared" si="72"/>
        <v>126</v>
      </c>
      <c r="D223" s="3">
        <f>IF(N223&gt;0, RANK(N223,(N223:P223,Q223:AE223)),0)</f>
        <v>2</v>
      </c>
      <c r="E223" s="3">
        <f>IF(O223&gt;0,RANK(O223,(N223:P223,Q223:AE223)),0)</f>
        <v>1</v>
      </c>
      <c r="F223" s="3">
        <f t="shared" si="73"/>
        <v>0</v>
      </c>
      <c r="G223" s="1">
        <f t="shared" si="74"/>
        <v>38</v>
      </c>
      <c r="H223" s="2">
        <f t="shared" si="75"/>
        <v>0.30158730158730157</v>
      </c>
      <c r="I223" s="4"/>
      <c r="J223" s="2">
        <f t="shared" si="76"/>
        <v>0.34920634920634919</v>
      </c>
      <c r="K223" s="2">
        <f t="shared" si="77"/>
        <v>0.65079365079365081</v>
      </c>
      <c r="L223" s="2">
        <f t="shared" si="78"/>
        <v>0</v>
      </c>
      <c r="M223" s="2">
        <f t="shared" si="79"/>
        <v>0</v>
      </c>
      <c r="N223" s="38">
        <v>44</v>
      </c>
      <c r="O223" s="38">
        <v>82</v>
      </c>
      <c r="P223" s="38"/>
      <c r="Q223" s="38">
        <v>0</v>
      </c>
      <c r="R223" s="38">
        <v>0</v>
      </c>
      <c r="S223" s="38"/>
      <c r="T223" s="38"/>
      <c r="U223" s="38">
        <v>0</v>
      </c>
      <c r="V223" s="38"/>
      <c r="W223" s="38">
        <v>0</v>
      </c>
      <c r="X223" s="38"/>
      <c r="Y223" s="38"/>
      <c r="Z223" s="38"/>
      <c r="AA223" s="38"/>
      <c r="AB223" s="38"/>
      <c r="BA223" t="str">
        <f t="shared" si="80"/>
        <v>Bowerbank</v>
      </c>
      <c r="BB223" t="s">
        <v>1922</v>
      </c>
      <c r="BC223">
        <v>2</v>
      </c>
      <c r="BE223" s="60">
        <v>23</v>
      </c>
      <c r="BF223" s="62">
        <v>21</v>
      </c>
      <c r="BG223" s="62">
        <v>25</v>
      </c>
      <c r="BH223" s="66">
        <v>6400</v>
      </c>
      <c r="BI223" s="66">
        <v>6400</v>
      </c>
      <c r="BJ223" s="66">
        <f t="shared" si="81"/>
        <v>23021</v>
      </c>
      <c r="BK223"/>
      <c r="BL223" t="s">
        <v>1447</v>
      </c>
      <c r="BM223">
        <f t="shared" si="82"/>
        <v>2306400</v>
      </c>
      <c r="BN223">
        <f t="shared" si="83"/>
        <v>2306400</v>
      </c>
      <c r="BR223" s="1"/>
      <c r="CD223" s="38"/>
      <c r="CV223" s="1" t="s">
        <v>3245</v>
      </c>
    </row>
    <row r="224" spans="1:100" ht="14" hidden="1" customHeight="1" outlineLevel="1" x14ac:dyDescent="0.2">
      <c r="A224" t="s">
        <v>2231</v>
      </c>
      <c r="B224" s="6" t="s">
        <v>1665</v>
      </c>
      <c r="C224" s="1">
        <f t="shared" si="72"/>
        <v>713</v>
      </c>
      <c r="D224" s="3">
        <f>IF(N224&gt;0, RANK(N224,(N224:P224,Q224:AE224)),0)</f>
        <v>2</v>
      </c>
      <c r="E224" s="3">
        <f>IF(O224&gt;0,RANK(O224,(N224:P224,Q224:AE224)),0)</f>
        <v>1</v>
      </c>
      <c r="F224" s="3">
        <f t="shared" si="73"/>
        <v>0</v>
      </c>
      <c r="G224" s="1">
        <f t="shared" si="74"/>
        <v>334</v>
      </c>
      <c r="H224" s="2">
        <f t="shared" si="75"/>
        <v>0.46844319775596072</v>
      </c>
      <c r="I224" s="4"/>
      <c r="J224" s="2">
        <f t="shared" si="76"/>
        <v>0.2552594670406732</v>
      </c>
      <c r="K224" s="2">
        <f t="shared" si="77"/>
        <v>0.72370266479663392</v>
      </c>
      <c r="L224" s="2">
        <f t="shared" si="78"/>
        <v>0</v>
      </c>
      <c r="M224" s="2">
        <f t="shared" si="79"/>
        <v>2.103786816269293E-2</v>
      </c>
      <c r="N224" s="38">
        <v>182</v>
      </c>
      <c r="O224" s="38">
        <v>516</v>
      </c>
      <c r="P224" s="38"/>
      <c r="Q224" s="38">
        <v>6</v>
      </c>
      <c r="R224" s="38">
        <v>9</v>
      </c>
      <c r="S224" s="38"/>
      <c r="T224" s="38"/>
      <c r="U224" s="38">
        <v>0</v>
      </c>
      <c r="V224" s="38"/>
      <c r="W224" s="38">
        <v>0</v>
      </c>
      <c r="X224" s="38"/>
      <c r="Y224" s="38"/>
      <c r="Z224" s="38"/>
      <c r="AA224" s="38"/>
      <c r="AB224" s="38"/>
      <c r="BA224" t="str">
        <f t="shared" si="80"/>
        <v>Bradford</v>
      </c>
      <c r="BB224" t="s">
        <v>2436</v>
      </c>
      <c r="BC224">
        <v>2</v>
      </c>
      <c r="BE224" s="60">
        <v>23</v>
      </c>
      <c r="BF224" s="62">
        <v>19</v>
      </c>
      <c r="BG224" s="62">
        <v>15</v>
      </c>
      <c r="BH224" s="66">
        <v>6575</v>
      </c>
      <c r="BI224" s="66">
        <v>6575</v>
      </c>
      <c r="BJ224" s="66">
        <f t="shared" si="81"/>
        <v>23019</v>
      </c>
      <c r="BK224"/>
      <c r="BL224" t="s">
        <v>1447</v>
      </c>
      <c r="BM224">
        <f t="shared" si="82"/>
        <v>2306575</v>
      </c>
      <c r="BN224">
        <f t="shared" si="83"/>
        <v>2306575</v>
      </c>
      <c r="BR224" s="1"/>
      <c r="CD224" s="38"/>
      <c r="CV224" s="1" t="s">
        <v>3246</v>
      </c>
    </row>
    <row r="225" spans="1:100" ht="14" hidden="1" customHeight="1" outlineLevel="1" x14ac:dyDescent="0.2">
      <c r="A225" t="s">
        <v>596</v>
      </c>
      <c r="B225" s="6" t="s">
        <v>1665</v>
      </c>
      <c r="C225" s="1">
        <f t="shared" si="72"/>
        <v>949</v>
      </c>
      <c r="D225" s="3">
        <f>IF(N225&gt;0, RANK(N225,(N225:P225,Q225:AE225)),0)</f>
        <v>2</v>
      </c>
      <c r="E225" s="3">
        <f>IF(O225&gt;0,RANK(O225,(N225:P225,Q225:AE225)),0)</f>
        <v>1</v>
      </c>
      <c r="F225" s="3">
        <f t="shared" si="73"/>
        <v>0</v>
      </c>
      <c r="G225" s="1">
        <f t="shared" si="74"/>
        <v>168</v>
      </c>
      <c r="H225" s="2">
        <f t="shared" si="75"/>
        <v>0.17702845100105374</v>
      </c>
      <c r="I225" s="4"/>
      <c r="J225" s="2">
        <f t="shared" si="76"/>
        <v>0.40358271865121181</v>
      </c>
      <c r="K225" s="2">
        <f t="shared" si="77"/>
        <v>0.58061116965226556</v>
      </c>
      <c r="L225" s="2">
        <f t="shared" si="78"/>
        <v>0</v>
      </c>
      <c r="M225" s="2">
        <f t="shared" si="79"/>
        <v>1.5806111696522684E-2</v>
      </c>
      <c r="N225" s="38">
        <v>383</v>
      </c>
      <c r="O225" s="38">
        <v>551</v>
      </c>
      <c r="P225" s="38"/>
      <c r="Q225" s="38">
        <v>3</v>
      </c>
      <c r="R225" s="38">
        <v>10</v>
      </c>
      <c r="S225" s="38"/>
      <c r="T225" s="38"/>
      <c r="U225" s="38">
        <v>2</v>
      </c>
      <c r="V225" s="38"/>
      <c r="W225" s="38">
        <v>0</v>
      </c>
      <c r="X225" s="38"/>
      <c r="Y225" s="38"/>
      <c r="Z225" s="38"/>
      <c r="AA225" s="38"/>
      <c r="AB225" s="38"/>
      <c r="BA225" t="str">
        <f t="shared" si="80"/>
        <v>Bradley</v>
      </c>
      <c r="BB225" t="s">
        <v>2436</v>
      </c>
      <c r="BC225">
        <v>2</v>
      </c>
      <c r="BE225" s="60">
        <v>23</v>
      </c>
      <c r="BF225" s="62">
        <v>19</v>
      </c>
      <c r="BG225" s="62">
        <v>20</v>
      </c>
      <c r="BH225" s="66">
        <v>6680</v>
      </c>
      <c r="BI225" s="66">
        <v>6680</v>
      </c>
      <c r="BJ225" s="66">
        <f t="shared" si="81"/>
        <v>23019</v>
      </c>
      <c r="BK225"/>
      <c r="BL225" t="s">
        <v>1447</v>
      </c>
      <c r="BM225">
        <f t="shared" si="82"/>
        <v>2306680</v>
      </c>
      <c r="BN225">
        <f t="shared" si="83"/>
        <v>2306680</v>
      </c>
      <c r="BR225" s="1"/>
      <c r="CD225" s="38"/>
      <c r="CV225" s="1" t="s">
        <v>3247</v>
      </c>
    </row>
    <row r="226" spans="1:100" ht="14" hidden="1" customHeight="1" outlineLevel="1" x14ac:dyDescent="0.2">
      <c r="A226" t="s">
        <v>622</v>
      </c>
      <c r="B226" s="6" t="s">
        <v>1665</v>
      </c>
      <c r="C226" s="1">
        <f t="shared" si="72"/>
        <v>601</v>
      </c>
      <c r="D226" s="3">
        <f>IF(N226&gt;0, RANK(N226,(N226:P226,Q226:AE226)),0)</f>
        <v>1</v>
      </c>
      <c r="E226" s="3">
        <f>IF(O226&gt;0,RANK(O226,(N226:P226,Q226:AE226)),0)</f>
        <v>2</v>
      </c>
      <c r="F226" s="3">
        <f t="shared" si="73"/>
        <v>0</v>
      </c>
      <c r="G226" s="1">
        <f t="shared" si="74"/>
        <v>207</v>
      </c>
      <c r="H226" s="2">
        <f t="shared" si="75"/>
        <v>0.34442595673876875</v>
      </c>
      <c r="I226" s="4"/>
      <c r="J226" s="2">
        <f t="shared" si="76"/>
        <v>0.66389351081530779</v>
      </c>
      <c r="K226" s="2">
        <f t="shared" si="77"/>
        <v>0.3194675540765391</v>
      </c>
      <c r="L226" s="2">
        <f t="shared" si="78"/>
        <v>0</v>
      </c>
      <c r="M226" s="2">
        <f t="shared" si="79"/>
        <v>1.6638935108153119E-2</v>
      </c>
      <c r="N226" s="38">
        <v>399</v>
      </c>
      <c r="O226" s="38">
        <v>192</v>
      </c>
      <c r="P226" s="38"/>
      <c r="Q226" s="38">
        <v>2</v>
      </c>
      <c r="R226" s="38">
        <v>5</v>
      </c>
      <c r="S226" s="38"/>
      <c r="T226" s="38"/>
      <c r="U226" s="38">
        <v>3</v>
      </c>
      <c r="V226" s="38"/>
      <c r="W226" s="38">
        <v>0</v>
      </c>
      <c r="X226" s="38"/>
      <c r="Y226" s="38"/>
      <c r="Z226" s="38"/>
      <c r="AA226" s="38"/>
      <c r="AB226" s="38"/>
      <c r="BA226" t="str">
        <f t="shared" si="80"/>
        <v>Bremen</v>
      </c>
      <c r="BB226" t="s">
        <v>1567</v>
      </c>
      <c r="BC226">
        <v>1</v>
      </c>
      <c r="BE226" s="60">
        <v>23</v>
      </c>
      <c r="BF226" s="62">
        <v>15</v>
      </c>
      <c r="BG226" s="62">
        <v>20</v>
      </c>
      <c r="BH226" s="66">
        <v>6855</v>
      </c>
      <c r="BI226" s="66">
        <v>6855</v>
      </c>
      <c r="BJ226" s="66">
        <f t="shared" si="81"/>
        <v>23015</v>
      </c>
      <c r="BK226"/>
      <c r="BL226" t="s">
        <v>1447</v>
      </c>
      <c r="BM226">
        <f t="shared" si="82"/>
        <v>2306855</v>
      </c>
      <c r="BN226">
        <f t="shared" si="83"/>
        <v>2306855</v>
      </c>
      <c r="BR226" s="1"/>
      <c r="CD226" s="38"/>
      <c r="CV226" s="1" t="s">
        <v>3248</v>
      </c>
    </row>
    <row r="227" spans="1:100" ht="14" hidden="1" customHeight="1" outlineLevel="1" x14ac:dyDescent="0.2">
      <c r="A227" t="s">
        <v>1483</v>
      </c>
      <c r="B227" s="6" t="s">
        <v>1665</v>
      </c>
      <c r="C227" s="1">
        <f t="shared" si="72"/>
        <v>5282</v>
      </c>
      <c r="D227" s="3">
        <f>IF(N227&gt;0, RANK(N227,(N227:P227,Q227:AE227)),0)</f>
        <v>2</v>
      </c>
      <c r="E227" s="3">
        <f>IF(O227&gt;0,RANK(O227,(N227:P227,Q227:AE227)),0)</f>
        <v>1</v>
      </c>
      <c r="F227" s="3">
        <f t="shared" si="73"/>
        <v>0</v>
      </c>
      <c r="G227" s="1">
        <f t="shared" si="74"/>
        <v>65</v>
      </c>
      <c r="H227" s="2">
        <f t="shared" si="75"/>
        <v>1.2305944717909882E-2</v>
      </c>
      <c r="I227" s="4"/>
      <c r="J227" s="2">
        <f t="shared" si="76"/>
        <v>0.48277167739492616</v>
      </c>
      <c r="K227" s="2">
        <f t="shared" si="77"/>
        <v>0.49507762211283607</v>
      </c>
      <c r="L227" s="2">
        <f t="shared" si="78"/>
        <v>0</v>
      </c>
      <c r="M227" s="2">
        <f t="shared" si="79"/>
        <v>2.2150700492237718E-2</v>
      </c>
      <c r="N227" s="38">
        <v>2550</v>
      </c>
      <c r="O227" s="38">
        <v>2615</v>
      </c>
      <c r="P227" s="38"/>
      <c r="Q227" s="38">
        <v>39</v>
      </c>
      <c r="R227" s="38">
        <v>54</v>
      </c>
      <c r="S227" s="38"/>
      <c r="T227" s="38"/>
      <c r="U227" s="38">
        <v>18</v>
      </c>
      <c r="V227" s="38"/>
      <c r="W227" s="38">
        <v>6</v>
      </c>
      <c r="X227" s="38"/>
      <c r="Y227" s="38"/>
      <c r="Z227" s="38"/>
      <c r="AA227" s="38"/>
      <c r="AB227" s="38"/>
      <c r="BA227" t="str">
        <f t="shared" si="80"/>
        <v>Brewer</v>
      </c>
      <c r="BB227" t="s">
        <v>2436</v>
      </c>
      <c r="BC227">
        <v>2</v>
      </c>
      <c r="BE227" s="60">
        <v>23</v>
      </c>
      <c r="BF227" s="62">
        <v>19</v>
      </c>
      <c r="BG227" s="62">
        <v>25</v>
      </c>
      <c r="BH227" s="66">
        <v>6925</v>
      </c>
      <c r="BI227" s="66">
        <v>6925</v>
      </c>
      <c r="BJ227" s="66">
        <f t="shared" si="81"/>
        <v>23019</v>
      </c>
      <c r="BK227"/>
      <c r="BL227" t="s">
        <v>1225</v>
      </c>
      <c r="BM227">
        <f t="shared" si="82"/>
        <v>2306925</v>
      </c>
      <c r="BN227">
        <f t="shared" si="83"/>
        <v>2306925</v>
      </c>
      <c r="BR227" s="1"/>
      <c r="CD227" s="38"/>
      <c r="CV227" s="1" t="s">
        <v>3249</v>
      </c>
    </row>
    <row r="228" spans="1:100" ht="14" hidden="1" customHeight="1" outlineLevel="1" x14ac:dyDescent="0.2">
      <c r="A228" t="s">
        <v>785</v>
      </c>
      <c r="B228" s="6" t="s">
        <v>1665</v>
      </c>
      <c r="C228" s="1">
        <f t="shared" si="72"/>
        <v>299</v>
      </c>
      <c r="D228" s="3">
        <f>IF(N228&gt;0, RANK(N228,(N228:P228,Q228:AE228)),0)</f>
        <v>2</v>
      </c>
      <c r="E228" s="3">
        <f>IF(O228&gt;0,RANK(O228,(N228:P228,Q228:AE228)),0)</f>
        <v>1</v>
      </c>
      <c r="F228" s="3">
        <f t="shared" si="73"/>
        <v>0</v>
      </c>
      <c r="G228" s="1">
        <f t="shared" si="74"/>
        <v>143</v>
      </c>
      <c r="H228" s="2">
        <f t="shared" si="75"/>
        <v>0.47826086956521741</v>
      </c>
      <c r="I228" s="4"/>
      <c r="J228" s="2">
        <f t="shared" si="76"/>
        <v>0.25752508361204013</v>
      </c>
      <c r="K228" s="2">
        <f t="shared" si="77"/>
        <v>0.73578595317725748</v>
      </c>
      <c r="L228" s="2">
        <f t="shared" si="78"/>
        <v>0</v>
      </c>
      <c r="M228" s="2">
        <f t="shared" si="79"/>
        <v>6.6889632107023367E-3</v>
      </c>
      <c r="N228" s="38">
        <v>77</v>
      </c>
      <c r="O228" s="38">
        <v>220</v>
      </c>
      <c r="P228" s="38"/>
      <c r="Q228" s="38">
        <v>2</v>
      </c>
      <c r="R228" s="38">
        <v>0</v>
      </c>
      <c r="S228" s="38"/>
      <c r="T228" s="38"/>
      <c r="U228" s="38">
        <v>0</v>
      </c>
      <c r="V228" s="38"/>
      <c r="W228" s="38">
        <v>0</v>
      </c>
      <c r="X228" s="38"/>
      <c r="Y228" s="38"/>
      <c r="Z228" s="38"/>
      <c r="AA228" s="38"/>
      <c r="AB228" s="38"/>
      <c r="BA228" t="str">
        <f t="shared" si="80"/>
        <v>Bridgewater</v>
      </c>
      <c r="BB228" t="s">
        <v>2774</v>
      </c>
      <c r="BC228">
        <v>2</v>
      </c>
      <c r="BE228" s="60">
        <v>23</v>
      </c>
      <c r="BF228" s="62">
        <v>3</v>
      </c>
      <c r="BG228" s="62">
        <v>35</v>
      </c>
      <c r="BH228" s="66">
        <v>7065</v>
      </c>
      <c r="BI228" s="66">
        <v>7065</v>
      </c>
      <c r="BJ228" s="66">
        <f t="shared" si="81"/>
        <v>23003</v>
      </c>
      <c r="BK228"/>
      <c r="BL228" t="s">
        <v>1447</v>
      </c>
      <c r="BM228">
        <f t="shared" si="82"/>
        <v>2307065</v>
      </c>
      <c r="BN228">
        <f t="shared" si="83"/>
        <v>2307065</v>
      </c>
      <c r="BR228" s="1"/>
      <c r="CD228" s="38"/>
      <c r="CV228" s="1" t="s">
        <v>3250</v>
      </c>
    </row>
    <row r="229" spans="1:100" ht="14" hidden="1" customHeight="1" outlineLevel="1" x14ac:dyDescent="0.2">
      <c r="A229" t="s">
        <v>828</v>
      </c>
      <c r="B229" s="6" t="s">
        <v>1665</v>
      </c>
      <c r="C229" s="1">
        <f t="shared" si="72"/>
        <v>3569</v>
      </c>
      <c r="D229" s="3">
        <f>IF(N229&gt;0, RANK(N229,(N229:P229,Q229:AE229)),0)</f>
        <v>1</v>
      </c>
      <c r="E229" s="3">
        <f>IF(O229&gt;0,RANK(O229,(N229:P229,Q229:AE229)),0)</f>
        <v>2</v>
      </c>
      <c r="F229" s="3">
        <f t="shared" si="73"/>
        <v>0</v>
      </c>
      <c r="G229" s="1">
        <f t="shared" si="74"/>
        <v>48</v>
      </c>
      <c r="H229" s="2">
        <f t="shared" si="75"/>
        <v>1.3449145418884841E-2</v>
      </c>
      <c r="I229" s="4"/>
      <c r="J229" s="2">
        <f t="shared" si="76"/>
        <v>0.49845895208741947</v>
      </c>
      <c r="K229" s="2">
        <f t="shared" si="77"/>
        <v>0.4850098066685346</v>
      </c>
      <c r="L229" s="2">
        <f t="shared" si="78"/>
        <v>0</v>
      </c>
      <c r="M229" s="2">
        <f t="shared" si="79"/>
        <v>1.653124124404598E-2</v>
      </c>
      <c r="N229" s="38">
        <v>1779</v>
      </c>
      <c r="O229" s="38">
        <v>1731</v>
      </c>
      <c r="P229" s="38"/>
      <c r="Q229" s="38">
        <v>20</v>
      </c>
      <c r="R229" s="38">
        <v>25</v>
      </c>
      <c r="S229" s="38"/>
      <c r="T229" s="38"/>
      <c r="U229" s="38">
        <v>12</v>
      </c>
      <c r="V229" s="38"/>
      <c r="W229" s="38">
        <v>2</v>
      </c>
      <c r="X229" s="38"/>
      <c r="Y229" s="38"/>
      <c r="Z229" s="38"/>
      <c r="AA229" s="38"/>
      <c r="AB229" s="38"/>
      <c r="BA229" t="str">
        <f t="shared" si="80"/>
        <v>Bridgton</v>
      </c>
      <c r="BB229" t="s">
        <v>1504</v>
      </c>
      <c r="BC229">
        <v>1</v>
      </c>
      <c r="BE229" s="60">
        <v>23</v>
      </c>
      <c r="BF229" s="62">
        <v>5</v>
      </c>
      <c r="BG229" s="62">
        <v>10</v>
      </c>
      <c r="BH229" s="66">
        <v>7170</v>
      </c>
      <c r="BI229" s="66">
        <v>7170</v>
      </c>
      <c r="BJ229" s="66">
        <f t="shared" si="81"/>
        <v>23005</v>
      </c>
      <c r="BK229"/>
      <c r="BL229" t="s">
        <v>1447</v>
      </c>
      <c r="BM229">
        <f t="shared" si="82"/>
        <v>2307170</v>
      </c>
      <c r="BN229">
        <f t="shared" si="83"/>
        <v>2307170</v>
      </c>
      <c r="BR229" s="1"/>
      <c r="CD229" s="38"/>
      <c r="CV229" s="1" t="s">
        <v>3251</v>
      </c>
    </row>
    <row r="230" spans="1:100" ht="14" hidden="1" customHeight="1" outlineLevel="1" x14ac:dyDescent="0.2">
      <c r="A230" t="s">
        <v>768</v>
      </c>
      <c r="B230" s="6" t="s">
        <v>1665</v>
      </c>
      <c r="C230" s="1">
        <f t="shared" si="72"/>
        <v>43</v>
      </c>
      <c r="D230" s="3">
        <f>IF(N230&gt;0, RANK(N230,(N230:P230,Q230:AE230)),0)</f>
        <v>2</v>
      </c>
      <c r="E230" s="3">
        <f>IF(O230&gt;0,RANK(O230,(N230:P230,Q230:AE230)),0)</f>
        <v>1</v>
      </c>
      <c r="F230" s="3">
        <f t="shared" si="73"/>
        <v>0</v>
      </c>
      <c r="G230" s="1">
        <f t="shared" si="74"/>
        <v>8</v>
      </c>
      <c r="H230" s="2">
        <f t="shared" si="75"/>
        <v>0.18604651162790697</v>
      </c>
      <c r="I230" s="4"/>
      <c r="J230" s="2">
        <f t="shared" si="76"/>
        <v>0.39534883720930231</v>
      </c>
      <c r="K230" s="2">
        <f t="shared" si="77"/>
        <v>0.58139534883720934</v>
      </c>
      <c r="L230" s="2">
        <f t="shared" si="78"/>
        <v>0</v>
      </c>
      <c r="M230" s="2">
        <f t="shared" si="79"/>
        <v>2.3255813953488302E-2</v>
      </c>
      <c r="N230" s="38">
        <v>17</v>
      </c>
      <c r="O230" s="38">
        <v>25</v>
      </c>
      <c r="P230" s="38"/>
      <c r="Q230" s="38">
        <v>0</v>
      </c>
      <c r="R230" s="38">
        <v>1</v>
      </c>
      <c r="S230" s="38"/>
      <c r="T230" s="38"/>
      <c r="U230" s="38">
        <v>0</v>
      </c>
      <c r="V230" s="38"/>
      <c r="W230" s="38">
        <v>0</v>
      </c>
      <c r="X230" s="38"/>
      <c r="Y230" s="38"/>
      <c r="Z230" s="38"/>
      <c r="AA230" s="38"/>
      <c r="AB230" s="38"/>
      <c r="BA230" t="str">
        <f t="shared" si="80"/>
        <v>Brighton</v>
      </c>
      <c r="BB230" t="s">
        <v>1752</v>
      </c>
      <c r="BC230">
        <v>2</v>
      </c>
      <c r="BE230" s="60">
        <v>23</v>
      </c>
      <c r="BF230" s="62">
        <v>25</v>
      </c>
      <c r="BG230" s="62">
        <v>20</v>
      </c>
      <c r="BH230" s="66">
        <v>7380</v>
      </c>
      <c r="BI230" s="66">
        <v>7380</v>
      </c>
      <c r="BJ230" s="66">
        <f t="shared" si="81"/>
        <v>23025</v>
      </c>
      <c r="BK230"/>
      <c r="BL230" t="s">
        <v>3008</v>
      </c>
      <c r="BM230">
        <f t="shared" si="82"/>
        <v>2307380</v>
      </c>
      <c r="BN230">
        <f t="shared" si="83"/>
        <v>2307380</v>
      </c>
      <c r="BR230" s="1"/>
      <c r="CD230" s="38"/>
      <c r="CV230" s="1" t="s">
        <v>3252</v>
      </c>
    </row>
    <row r="231" spans="1:100" ht="14" hidden="1" customHeight="1" outlineLevel="1" x14ac:dyDescent="0.2">
      <c r="A231" t="s">
        <v>2173</v>
      </c>
      <c r="B231" s="6" t="s">
        <v>1665</v>
      </c>
      <c r="C231" s="1">
        <f t="shared" si="72"/>
        <v>2163</v>
      </c>
      <c r="D231" s="3">
        <f>IF(N231&gt;0, RANK(N231,(N231:P231,Q231:AE231)),0)</f>
        <v>1</v>
      </c>
      <c r="E231" s="3">
        <f>IF(O231&gt;0,RANK(O231,(N231:P231,Q231:AE231)),0)</f>
        <v>2</v>
      </c>
      <c r="F231" s="3">
        <f t="shared" si="73"/>
        <v>0</v>
      </c>
      <c r="G231" s="1">
        <f t="shared" si="74"/>
        <v>519</v>
      </c>
      <c r="H231" s="2">
        <f t="shared" si="75"/>
        <v>0.23994452149791956</v>
      </c>
      <c r="I231" s="4"/>
      <c r="J231" s="2">
        <f t="shared" si="76"/>
        <v>0.61303744798890425</v>
      </c>
      <c r="K231" s="2">
        <f t="shared" si="77"/>
        <v>0.37309292649098474</v>
      </c>
      <c r="L231" s="2">
        <f t="shared" si="78"/>
        <v>0</v>
      </c>
      <c r="M231" s="2">
        <f t="shared" si="79"/>
        <v>1.3869625520111006E-2</v>
      </c>
      <c r="N231" s="38">
        <v>1326</v>
      </c>
      <c r="O231" s="38">
        <v>807</v>
      </c>
      <c r="P231" s="38"/>
      <c r="Q231" s="38">
        <v>8</v>
      </c>
      <c r="R231" s="38">
        <v>22</v>
      </c>
      <c r="S231" s="38"/>
      <c r="T231" s="38"/>
      <c r="U231" s="38">
        <v>0</v>
      </c>
      <c r="V231" s="38"/>
      <c r="W231" s="38">
        <v>0</v>
      </c>
      <c r="X231" s="38"/>
      <c r="Y231" s="38"/>
      <c r="Z231" s="38"/>
      <c r="AA231" s="38"/>
      <c r="AB231" s="38"/>
      <c r="BA231" t="str">
        <f t="shared" si="80"/>
        <v>Bristol</v>
      </c>
      <c r="BB231" t="s">
        <v>1567</v>
      </c>
      <c r="BC231">
        <v>1</v>
      </c>
      <c r="BE231" s="60">
        <v>23</v>
      </c>
      <c r="BF231" s="62">
        <v>15</v>
      </c>
      <c r="BG231" s="62">
        <v>25</v>
      </c>
      <c r="BH231" s="66">
        <v>7485</v>
      </c>
      <c r="BI231" s="66">
        <v>7485</v>
      </c>
      <c r="BJ231" s="66">
        <f t="shared" si="81"/>
        <v>23015</v>
      </c>
      <c r="BK231"/>
      <c r="BL231" t="s">
        <v>1447</v>
      </c>
      <c r="BM231">
        <f t="shared" si="82"/>
        <v>2307485</v>
      </c>
      <c r="BN231">
        <f t="shared" si="83"/>
        <v>2307485</v>
      </c>
      <c r="BR231" s="1"/>
      <c r="CD231" s="38"/>
      <c r="CV231" s="1" t="s">
        <v>3253</v>
      </c>
    </row>
    <row r="232" spans="1:100" ht="14" hidden="1" customHeight="1" outlineLevel="1" x14ac:dyDescent="0.2">
      <c r="A232" t="s">
        <v>624</v>
      </c>
      <c r="B232" s="6" t="s">
        <v>1665</v>
      </c>
      <c r="C232" s="1">
        <f t="shared" si="72"/>
        <v>645</v>
      </c>
      <c r="D232" s="3">
        <f>IF(N232&gt;0, RANK(N232,(N232:P232,Q232:AE232)),0)</f>
        <v>1</v>
      </c>
      <c r="E232" s="3">
        <f>IF(O232&gt;0,RANK(O232,(N232:P232,Q232:AE232)),0)</f>
        <v>2</v>
      </c>
      <c r="F232" s="3">
        <f t="shared" si="73"/>
        <v>0</v>
      </c>
      <c r="G232" s="1">
        <f t="shared" si="74"/>
        <v>263</v>
      </c>
      <c r="H232" s="2">
        <f t="shared" si="75"/>
        <v>0.4077519379844961</v>
      </c>
      <c r="I232" s="4"/>
      <c r="J232" s="2">
        <f t="shared" si="76"/>
        <v>0.68682170542635657</v>
      </c>
      <c r="K232" s="2">
        <f t="shared" si="77"/>
        <v>0.27906976744186046</v>
      </c>
      <c r="L232" s="2">
        <f t="shared" si="78"/>
        <v>0</v>
      </c>
      <c r="M232" s="2">
        <f t="shared" si="79"/>
        <v>3.4108527131782973E-2</v>
      </c>
      <c r="N232" s="38">
        <v>443</v>
      </c>
      <c r="O232" s="38">
        <v>180</v>
      </c>
      <c r="P232" s="38"/>
      <c r="Q232" s="38">
        <v>4</v>
      </c>
      <c r="R232" s="38">
        <v>15</v>
      </c>
      <c r="S232" s="38"/>
      <c r="T232" s="38"/>
      <c r="U232" s="38">
        <v>3</v>
      </c>
      <c r="V232" s="38"/>
      <c r="W232" s="38">
        <v>0</v>
      </c>
      <c r="X232" s="38"/>
      <c r="Y232" s="38"/>
      <c r="Z232" s="38"/>
      <c r="AA232" s="38"/>
      <c r="AB232" s="38"/>
      <c r="BA232" t="str">
        <f t="shared" si="80"/>
        <v>Brooklin</v>
      </c>
      <c r="BB232" t="s">
        <v>585</v>
      </c>
      <c r="BC232">
        <v>2</v>
      </c>
      <c r="BE232" s="60">
        <v>23</v>
      </c>
      <c r="BF232" s="62">
        <v>9</v>
      </c>
      <c r="BG232" s="62">
        <v>25</v>
      </c>
      <c r="BH232" s="66">
        <v>7800</v>
      </c>
      <c r="BI232" s="66">
        <v>7800</v>
      </c>
      <c r="BJ232" s="66">
        <f t="shared" si="81"/>
        <v>23009</v>
      </c>
      <c r="BK232"/>
      <c r="BL232" t="s">
        <v>1447</v>
      </c>
      <c r="BM232">
        <f t="shared" si="82"/>
        <v>2307800</v>
      </c>
      <c r="BN232">
        <f t="shared" si="83"/>
        <v>2307800</v>
      </c>
      <c r="BR232" s="1"/>
      <c r="CD232" s="38"/>
      <c r="CV232" s="1" t="s">
        <v>3254</v>
      </c>
    </row>
    <row r="233" spans="1:100" ht="14" hidden="1" customHeight="1" outlineLevel="1" x14ac:dyDescent="0.2">
      <c r="A233" t="s">
        <v>3066</v>
      </c>
      <c r="B233" s="6" t="s">
        <v>1665</v>
      </c>
      <c r="C233" s="1">
        <f t="shared" si="72"/>
        <v>621</v>
      </c>
      <c r="D233" s="3">
        <f>IF(N233&gt;0, RANK(N233,(N233:P233,Q233:AE233)),0)</f>
        <v>2</v>
      </c>
      <c r="E233" s="3">
        <f>IF(O233&gt;0,RANK(O233,(N233:P233,Q233:AE233)),0)</f>
        <v>1</v>
      </c>
      <c r="F233" s="3">
        <f t="shared" si="73"/>
        <v>0</v>
      </c>
      <c r="G233" s="1">
        <f t="shared" si="74"/>
        <v>70</v>
      </c>
      <c r="H233" s="2">
        <f t="shared" si="75"/>
        <v>0.11272141706924316</v>
      </c>
      <c r="I233" s="4"/>
      <c r="J233" s="2">
        <f t="shared" si="76"/>
        <v>0.4219001610305958</v>
      </c>
      <c r="K233" s="2">
        <f t="shared" si="77"/>
        <v>0.53462157809983901</v>
      </c>
      <c r="L233" s="2">
        <f t="shared" si="78"/>
        <v>0</v>
      </c>
      <c r="M233" s="2">
        <f t="shared" si="79"/>
        <v>4.3478260869565188E-2</v>
      </c>
      <c r="N233" s="38">
        <v>262</v>
      </c>
      <c r="O233" s="38">
        <v>332</v>
      </c>
      <c r="P233" s="38"/>
      <c r="Q233" s="38">
        <v>10</v>
      </c>
      <c r="R233" s="38">
        <v>11</v>
      </c>
      <c r="S233" s="38"/>
      <c r="T233" s="38"/>
      <c r="U233" s="38">
        <v>6</v>
      </c>
      <c r="V233" s="38"/>
      <c r="W233" s="38">
        <v>0</v>
      </c>
      <c r="X233" s="38"/>
      <c r="Y233" s="38"/>
      <c r="Z233" s="38"/>
      <c r="AA233" s="38"/>
      <c r="AB233" s="38"/>
      <c r="BA233" t="str">
        <f t="shared" si="80"/>
        <v>Brooks</v>
      </c>
      <c r="BB233" t="s">
        <v>214</v>
      </c>
      <c r="BC233">
        <v>2</v>
      </c>
      <c r="BE233" s="60">
        <v>23</v>
      </c>
      <c r="BF233" s="62">
        <v>27</v>
      </c>
      <c r="BG233" s="62">
        <v>15</v>
      </c>
      <c r="BH233" s="66">
        <v>7870</v>
      </c>
      <c r="BI233" s="66">
        <v>7870</v>
      </c>
      <c r="BJ233" s="66">
        <f t="shared" si="81"/>
        <v>23027</v>
      </c>
      <c r="BK233"/>
      <c r="BL233" t="s">
        <v>1447</v>
      </c>
      <c r="BM233">
        <f t="shared" si="82"/>
        <v>2307870</v>
      </c>
      <c r="BN233">
        <f t="shared" si="83"/>
        <v>2307870</v>
      </c>
      <c r="BR233" s="1"/>
      <c r="CD233" s="38"/>
      <c r="CV233" s="1" t="s">
        <v>3255</v>
      </c>
    </row>
    <row r="234" spans="1:100" ht="14" hidden="1" customHeight="1" outlineLevel="1" x14ac:dyDescent="0.2">
      <c r="A234" t="s">
        <v>80</v>
      </c>
      <c r="B234" s="6" t="s">
        <v>1665</v>
      </c>
      <c r="C234" s="1">
        <f t="shared" si="72"/>
        <v>683</v>
      </c>
      <c r="D234" s="3">
        <f>IF(N234&gt;0, RANK(N234,(N234:P234,Q234:AE234)),0)</f>
        <v>1</v>
      </c>
      <c r="E234" s="3">
        <f>IF(O234&gt;0,RANK(O234,(N234:P234,Q234:AE234)),0)</f>
        <v>2</v>
      </c>
      <c r="F234" s="3">
        <f t="shared" ref="F234:F296" si="84">IF(P234&gt;0,RANK(P234,(N234:AE234)),0)</f>
        <v>0</v>
      </c>
      <c r="G234" s="1">
        <f t="shared" ref="G234:G296" si="85">IF(C234&gt;0,MAX(N234:P234)-LARGE(N234:P234,2),0)</f>
        <v>217</v>
      </c>
      <c r="H234" s="2">
        <f t="shared" ref="H234:H296" si="86">IF(C234&gt;0,G234/C234,0)</f>
        <v>0.31771595900439237</v>
      </c>
      <c r="I234" s="4"/>
      <c r="J234" s="2">
        <f t="shared" ref="J234:J296" si="87">IF(C234=0,"-",N234/C234)</f>
        <v>0.63982430453879946</v>
      </c>
      <c r="K234" s="2">
        <f t="shared" ref="K234:K296" si="88">IF(C234=0,"-",O234/C234)</f>
        <v>0.32210834553440704</v>
      </c>
      <c r="L234" s="2">
        <f t="shared" ref="L234:L296" si="89">IF(C234=0,"-",P234/C234)</f>
        <v>0</v>
      </c>
      <c r="M234" s="2">
        <f t="shared" ref="M234:M296" si="90">IF(C234=0,"-",(1-J234-K234-L234))</f>
        <v>3.8067349926793503E-2</v>
      </c>
      <c r="N234" s="38">
        <v>437</v>
      </c>
      <c r="O234" s="38">
        <v>220</v>
      </c>
      <c r="P234" s="38"/>
      <c r="Q234" s="38">
        <v>2</v>
      </c>
      <c r="R234" s="38">
        <v>15</v>
      </c>
      <c r="S234" s="38"/>
      <c r="T234" s="38"/>
      <c r="U234" s="38">
        <v>9</v>
      </c>
      <c r="V234" s="38"/>
      <c r="W234" s="38">
        <v>0</v>
      </c>
      <c r="X234" s="38"/>
      <c r="Y234" s="38"/>
      <c r="Z234" s="38"/>
      <c r="AA234" s="38"/>
      <c r="AB234" s="38"/>
      <c r="BA234" t="str">
        <f t="shared" si="80"/>
        <v>Brooksville</v>
      </c>
      <c r="BB234" t="s">
        <v>585</v>
      </c>
      <c r="BC234">
        <v>2</v>
      </c>
      <c r="BE234" s="60">
        <v>23</v>
      </c>
      <c r="BF234" s="62">
        <v>9</v>
      </c>
      <c r="BG234" s="62">
        <v>30</v>
      </c>
      <c r="BH234" s="66">
        <v>7975</v>
      </c>
      <c r="BI234" s="66">
        <v>7975</v>
      </c>
      <c r="BJ234" s="66">
        <f t="shared" si="81"/>
        <v>23009</v>
      </c>
      <c r="BK234"/>
      <c r="BL234" t="s">
        <v>1447</v>
      </c>
      <c r="BM234">
        <f t="shared" si="82"/>
        <v>2307975</v>
      </c>
      <c r="BN234">
        <f t="shared" si="83"/>
        <v>2307975</v>
      </c>
      <c r="BR234" s="1"/>
      <c r="CD234" s="38"/>
      <c r="CV234" s="1" t="s">
        <v>3256</v>
      </c>
    </row>
    <row r="235" spans="1:100" ht="14" hidden="1" customHeight="1" outlineLevel="1" x14ac:dyDescent="0.2">
      <c r="A235" t="s">
        <v>1058</v>
      </c>
      <c r="B235" s="6" t="s">
        <v>1665</v>
      </c>
      <c r="C235" s="1">
        <f t="shared" si="72"/>
        <v>1034</v>
      </c>
      <c r="D235" s="3">
        <f>IF(N235&gt;0, RANK(N235,(N235:P235,Q235:AE235)),0)</f>
        <v>2</v>
      </c>
      <c r="E235" s="3">
        <f>IF(O235&gt;0,RANK(O235,(N235:P235,Q235:AE235)),0)</f>
        <v>1</v>
      </c>
      <c r="F235" s="3">
        <f t="shared" si="84"/>
        <v>0</v>
      </c>
      <c r="G235" s="1">
        <f t="shared" si="85"/>
        <v>43</v>
      </c>
      <c r="H235" s="2">
        <f t="shared" si="86"/>
        <v>4.1586073500967116E-2</v>
      </c>
      <c r="I235" s="4"/>
      <c r="J235" s="2">
        <f t="shared" si="87"/>
        <v>0.47098646034816249</v>
      </c>
      <c r="K235" s="2">
        <f t="shared" si="88"/>
        <v>0.5125725338491296</v>
      </c>
      <c r="L235" s="2">
        <f t="shared" si="89"/>
        <v>0</v>
      </c>
      <c r="M235" s="2">
        <f t="shared" si="90"/>
        <v>1.6441005802707909E-2</v>
      </c>
      <c r="N235" s="38">
        <v>487</v>
      </c>
      <c r="O235" s="38">
        <v>530</v>
      </c>
      <c r="P235" s="38"/>
      <c r="Q235" s="38">
        <v>6</v>
      </c>
      <c r="R235" s="38">
        <v>7</v>
      </c>
      <c r="S235" s="38"/>
      <c r="T235" s="38"/>
      <c r="U235" s="38">
        <v>2</v>
      </c>
      <c r="V235" s="38"/>
      <c r="W235" s="38">
        <v>2</v>
      </c>
      <c r="X235" s="38"/>
      <c r="Y235" s="38"/>
      <c r="Z235" s="38"/>
      <c r="AA235" s="38"/>
      <c r="AB235" s="38"/>
      <c r="BA235" t="str">
        <f t="shared" si="80"/>
        <v>Brownfield</v>
      </c>
      <c r="BB235" t="s">
        <v>2338</v>
      </c>
      <c r="BC235">
        <v>2</v>
      </c>
      <c r="BE235" s="60">
        <v>23</v>
      </c>
      <c r="BF235" s="62">
        <v>17</v>
      </c>
      <c r="BG235" s="62">
        <v>15</v>
      </c>
      <c r="BH235" s="66">
        <v>8150</v>
      </c>
      <c r="BI235" s="66">
        <v>8150</v>
      </c>
      <c r="BJ235" s="66">
        <f t="shared" si="81"/>
        <v>23017</v>
      </c>
      <c r="BK235"/>
      <c r="BL235" t="s">
        <v>1447</v>
      </c>
      <c r="BM235">
        <f t="shared" si="82"/>
        <v>2308150</v>
      </c>
      <c r="BN235">
        <f t="shared" si="83"/>
        <v>2308150</v>
      </c>
      <c r="BR235" s="1"/>
      <c r="CD235" s="38"/>
      <c r="CV235" s="1" t="s">
        <v>3257</v>
      </c>
    </row>
    <row r="236" spans="1:100" ht="14" hidden="1" customHeight="1" outlineLevel="1" x14ac:dyDescent="0.2">
      <c r="A236" t="s">
        <v>2568</v>
      </c>
      <c r="B236" s="6" t="s">
        <v>1665</v>
      </c>
      <c r="C236" s="1">
        <f t="shared" si="72"/>
        <v>803</v>
      </c>
      <c r="D236" s="3">
        <f>IF(N236&gt;0, RANK(N236,(N236:P236,Q236:AE236)),0)</f>
        <v>2</v>
      </c>
      <c r="E236" s="3">
        <f>IF(O236&gt;0,RANK(O236,(N236:P236,Q236:AE236)),0)</f>
        <v>1</v>
      </c>
      <c r="F236" s="3">
        <f t="shared" si="84"/>
        <v>0</v>
      </c>
      <c r="G236" s="1">
        <f t="shared" si="85"/>
        <v>291</v>
      </c>
      <c r="H236" s="2">
        <f t="shared" si="86"/>
        <v>0.36239103362391034</v>
      </c>
      <c r="I236" s="4"/>
      <c r="J236" s="2">
        <f t="shared" si="87"/>
        <v>0.30884184308841844</v>
      </c>
      <c r="K236" s="2">
        <f t="shared" si="88"/>
        <v>0.67123287671232879</v>
      </c>
      <c r="L236" s="2">
        <f t="shared" si="89"/>
        <v>0</v>
      </c>
      <c r="M236" s="2">
        <f t="shared" si="90"/>
        <v>1.9925280199252771E-2</v>
      </c>
      <c r="N236" s="38">
        <v>248</v>
      </c>
      <c r="O236" s="38">
        <v>539</v>
      </c>
      <c r="P236" s="38"/>
      <c r="Q236" s="38">
        <v>5</v>
      </c>
      <c r="R236" s="38">
        <v>11</v>
      </c>
      <c r="S236" s="38"/>
      <c r="T236" s="38"/>
      <c r="U236" s="38">
        <v>0</v>
      </c>
      <c r="V236" s="38"/>
      <c r="W236" s="38">
        <v>0</v>
      </c>
      <c r="X236" s="38"/>
      <c r="Y236" s="38"/>
      <c r="Z236" s="38"/>
      <c r="AA236" s="38"/>
      <c r="AB236" s="38"/>
      <c r="BA236" t="str">
        <f t="shared" si="80"/>
        <v>Brownville</v>
      </c>
      <c r="BB236" t="s">
        <v>1922</v>
      </c>
      <c r="BC236">
        <v>2</v>
      </c>
      <c r="BE236" s="60">
        <v>23</v>
      </c>
      <c r="BF236" s="62">
        <v>21</v>
      </c>
      <c r="BG236" s="62">
        <v>30</v>
      </c>
      <c r="BH236" s="66">
        <v>8325</v>
      </c>
      <c r="BI236" s="66">
        <v>8325</v>
      </c>
      <c r="BJ236" s="66">
        <f t="shared" si="81"/>
        <v>23021</v>
      </c>
      <c r="BK236"/>
      <c r="BL236" t="s">
        <v>1447</v>
      </c>
      <c r="BM236">
        <f t="shared" si="82"/>
        <v>2308325</v>
      </c>
      <c r="BN236">
        <f t="shared" si="83"/>
        <v>2308325</v>
      </c>
      <c r="BR236" s="1"/>
      <c r="CD236" s="38"/>
      <c r="CV236" s="1" t="s">
        <v>3258</v>
      </c>
    </row>
    <row r="237" spans="1:100" ht="14" hidden="1" customHeight="1" outlineLevel="1" x14ac:dyDescent="0.2">
      <c r="A237" t="s">
        <v>1773</v>
      </c>
      <c r="B237" s="6" t="s">
        <v>1665</v>
      </c>
      <c r="C237" s="1">
        <f t="shared" ref="C237:C299" si="91">SUM(N237:AY237)</f>
        <v>14450</v>
      </c>
      <c r="D237" s="3">
        <f>IF(N237&gt;0, RANK(N237,(N237:P237,Q237:AE237)),0)</f>
        <v>1</v>
      </c>
      <c r="E237" s="3">
        <f>IF(O237&gt;0,RANK(O237,(N237:P237,Q237:AE237)),0)</f>
        <v>2</v>
      </c>
      <c r="F237" s="3">
        <f t="shared" si="84"/>
        <v>0</v>
      </c>
      <c r="G237" s="1">
        <f t="shared" si="85"/>
        <v>6553</v>
      </c>
      <c r="H237" s="2">
        <f t="shared" si="86"/>
        <v>0.4534948096885813</v>
      </c>
      <c r="I237" s="4"/>
      <c r="J237" s="2">
        <f t="shared" si="87"/>
        <v>0.7127335640138408</v>
      </c>
      <c r="K237" s="2">
        <f t="shared" si="88"/>
        <v>0.2592387543252595</v>
      </c>
      <c r="L237" s="2">
        <f t="shared" si="89"/>
        <v>0</v>
      </c>
      <c r="M237" s="2">
        <f t="shared" si="90"/>
        <v>2.8027681660899695E-2</v>
      </c>
      <c r="N237" s="38">
        <v>10299</v>
      </c>
      <c r="O237" s="38">
        <v>3746</v>
      </c>
      <c r="P237" s="38"/>
      <c r="Q237" s="38">
        <v>96</v>
      </c>
      <c r="R237" s="38">
        <v>206</v>
      </c>
      <c r="S237" s="38"/>
      <c r="T237" s="38"/>
      <c r="U237" s="38">
        <v>82</v>
      </c>
      <c r="V237" s="38"/>
      <c r="W237" s="38">
        <v>21</v>
      </c>
      <c r="X237" s="38"/>
      <c r="Y237" s="38"/>
      <c r="Z237" s="38"/>
      <c r="AA237" s="38"/>
      <c r="AB237" s="38"/>
      <c r="BA237" t="str">
        <f t="shared" si="80"/>
        <v>Brunswick</v>
      </c>
      <c r="BB237" t="s">
        <v>1504</v>
      </c>
      <c r="BC237">
        <v>1</v>
      </c>
      <c r="BE237" s="60">
        <v>23</v>
      </c>
      <c r="BF237" s="62">
        <v>5</v>
      </c>
      <c r="BG237" s="62">
        <v>15</v>
      </c>
      <c r="BH237" s="66">
        <v>8430</v>
      </c>
      <c r="BI237" s="66">
        <v>8430</v>
      </c>
      <c r="BJ237" s="66">
        <f t="shared" si="81"/>
        <v>23005</v>
      </c>
      <c r="BK237"/>
      <c r="BL237" t="s">
        <v>1447</v>
      </c>
      <c r="BM237">
        <f t="shared" si="82"/>
        <v>2308430</v>
      </c>
      <c r="BN237">
        <f t="shared" si="83"/>
        <v>2308430</v>
      </c>
      <c r="BR237" s="1"/>
      <c r="CD237" s="38"/>
      <c r="CV237" s="1" t="s">
        <v>3259</v>
      </c>
    </row>
    <row r="238" spans="1:100" ht="14" hidden="1" customHeight="1" outlineLevel="1" x14ac:dyDescent="0.2">
      <c r="A238" t="s">
        <v>2420</v>
      </c>
      <c r="B238" s="6" t="s">
        <v>1665</v>
      </c>
      <c r="C238" s="1">
        <f t="shared" si="91"/>
        <v>1241</v>
      </c>
      <c r="D238" s="3">
        <f>IF(N238&gt;0, RANK(N238,(N238:P238,Q238:AE238)),0)</f>
        <v>2</v>
      </c>
      <c r="E238" s="3">
        <f>IF(O238&gt;0,RANK(O238,(N238:P238,Q238:AE238)),0)</f>
        <v>1</v>
      </c>
      <c r="F238" s="3">
        <f t="shared" si="84"/>
        <v>0</v>
      </c>
      <c r="G238" s="1">
        <f t="shared" si="85"/>
        <v>357</v>
      </c>
      <c r="H238" s="2">
        <f t="shared" si="86"/>
        <v>0.28767123287671231</v>
      </c>
      <c r="I238" s="4"/>
      <c r="J238" s="2">
        <f t="shared" si="87"/>
        <v>0.34891216760676874</v>
      </c>
      <c r="K238" s="2">
        <f t="shared" si="88"/>
        <v>0.63658340048348105</v>
      </c>
      <c r="L238" s="2">
        <f t="shared" si="89"/>
        <v>0</v>
      </c>
      <c r="M238" s="2">
        <f t="shared" si="90"/>
        <v>1.4504431909750148E-2</v>
      </c>
      <c r="N238" s="38">
        <v>433</v>
      </c>
      <c r="O238" s="38">
        <v>790</v>
      </c>
      <c r="P238" s="38"/>
      <c r="Q238" s="38">
        <v>4</v>
      </c>
      <c r="R238" s="38">
        <v>9</v>
      </c>
      <c r="S238" s="38"/>
      <c r="T238" s="38"/>
      <c r="U238" s="38">
        <v>5</v>
      </c>
      <c r="V238" s="38"/>
      <c r="W238" s="38">
        <v>0</v>
      </c>
      <c r="X238" s="38"/>
      <c r="Y238" s="38"/>
      <c r="Z238" s="38"/>
      <c r="AA238" s="38"/>
      <c r="AB238" s="38"/>
      <c r="BA238" t="str">
        <f t="shared" ref="BA238:BA301" si="92">A238</f>
        <v>Buckfield</v>
      </c>
      <c r="BB238" t="s">
        <v>2338</v>
      </c>
      <c r="BC238">
        <v>2</v>
      </c>
      <c r="BE238" s="60">
        <v>23</v>
      </c>
      <c r="BF238" s="62">
        <v>17</v>
      </c>
      <c r="BG238" s="62">
        <v>20</v>
      </c>
      <c r="BH238" s="66">
        <v>8710</v>
      </c>
      <c r="BI238" s="66">
        <v>8710</v>
      </c>
      <c r="BJ238" s="66">
        <f t="shared" ref="BJ238:BJ301" si="93">BE238*1000+BF238</f>
        <v>23017</v>
      </c>
      <c r="BK238"/>
      <c r="BL238" t="s">
        <v>1447</v>
      </c>
      <c r="BM238">
        <f t="shared" ref="BM238:BM301" si="94">BE238*100000+BH238</f>
        <v>2308710</v>
      </c>
      <c r="BN238">
        <f t="shared" ref="BN238:BN301" si="95">BE238*100000+BI238</f>
        <v>2308710</v>
      </c>
      <c r="BR238" s="1"/>
      <c r="CD238" s="38"/>
      <c r="CV238" s="1" t="s">
        <v>3260</v>
      </c>
    </row>
    <row r="239" spans="1:100" ht="14" hidden="1" customHeight="1" outlineLevel="1" x14ac:dyDescent="0.2">
      <c r="A239" t="s">
        <v>692</v>
      </c>
      <c r="B239" s="6" t="s">
        <v>1665</v>
      </c>
      <c r="C239" s="1">
        <f t="shared" si="91"/>
        <v>2925</v>
      </c>
      <c r="D239" s="3">
        <f>IF(N239&gt;0, RANK(N239,(N239:P239,Q239:AE239)),0)</f>
        <v>2</v>
      </c>
      <c r="E239" s="3">
        <f>IF(O239&gt;0,RANK(O239,(N239:P239,Q239:AE239)),0)</f>
        <v>1</v>
      </c>
      <c r="F239" s="3">
        <f t="shared" si="84"/>
        <v>0</v>
      </c>
      <c r="G239" s="1">
        <f t="shared" si="85"/>
        <v>100</v>
      </c>
      <c r="H239" s="2">
        <f t="shared" si="86"/>
        <v>3.4188034188034191E-2</v>
      </c>
      <c r="I239" s="4"/>
      <c r="J239" s="2">
        <f t="shared" si="87"/>
        <v>0.47350427350427349</v>
      </c>
      <c r="K239" s="2">
        <f t="shared" si="88"/>
        <v>0.50769230769230766</v>
      </c>
      <c r="L239" s="2">
        <f t="shared" si="89"/>
        <v>0</v>
      </c>
      <c r="M239" s="2">
        <f t="shared" si="90"/>
        <v>1.8803418803418848E-2</v>
      </c>
      <c r="N239" s="38">
        <v>1385</v>
      </c>
      <c r="O239" s="38">
        <v>1485</v>
      </c>
      <c r="P239" s="38"/>
      <c r="Q239" s="38">
        <v>18</v>
      </c>
      <c r="R239" s="38">
        <v>29</v>
      </c>
      <c r="S239" s="38"/>
      <c r="T239" s="38"/>
      <c r="U239" s="38">
        <v>5</v>
      </c>
      <c r="V239" s="38"/>
      <c r="W239" s="38">
        <v>3</v>
      </c>
      <c r="X239" s="38"/>
      <c r="Y239" s="38"/>
      <c r="Z239" s="38"/>
      <c r="AA239" s="38"/>
      <c r="AB239" s="38"/>
      <c r="BA239" t="str">
        <f t="shared" si="92"/>
        <v>Bucksport</v>
      </c>
      <c r="BB239" t="s">
        <v>585</v>
      </c>
      <c r="BC239">
        <v>2</v>
      </c>
      <c r="BE239" s="60">
        <v>23</v>
      </c>
      <c r="BF239" s="62">
        <v>9</v>
      </c>
      <c r="BG239" s="62">
        <v>35</v>
      </c>
      <c r="BH239" s="66">
        <v>8815</v>
      </c>
      <c r="BI239" s="66">
        <v>8815</v>
      </c>
      <c r="BJ239" s="66">
        <f t="shared" si="93"/>
        <v>23009</v>
      </c>
      <c r="BK239"/>
      <c r="BL239" t="s">
        <v>1447</v>
      </c>
      <c r="BM239">
        <f t="shared" si="94"/>
        <v>2308815</v>
      </c>
      <c r="BN239">
        <f t="shared" si="95"/>
        <v>2308815</v>
      </c>
      <c r="BR239" s="1"/>
      <c r="CD239" s="38"/>
      <c r="CV239" s="1" t="s">
        <v>3261</v>
      </c>
    </row>
    <row r="240" spans="1:100" ht="14" hidden="1" customHeight="1" outlineLevel="1" x14ac:dyDescent="0.2">
      <c r="A240" t="s">
        <v>2515</v>
      </c>
      <c r="B240" s="6" t="s">
        <v>1665</v>
      </c>
      <c r="C240" s="1">
        <f t="shared" si="91"/>
        <v>246</v>
      </c>
      <c r="D240" s="3">
        <f>IF(N240&gt;0, RANK(N240,(N240:P240,Q240:AE240)),0)</f>
        <v>2</v>
      </c>
      <c r="E240" s="3">
        <f>IF(O240&gt;0,RANK(O240,(N240:P240,Q240:AE240)),0)</f>
        <v>1</v>
      </c>
      <c r="F240" s="3">
        <f t="shared" si="84"/>
        <v>0</v>
      </c>
      <c r="G240" s="1">
        <f t="shared" si="85"/>
        <v>126</v>
      </c>
      <c r="H240" s="2">
        <f t="shared" si="86"/>
        <v>0.51219512195121952</v>
      </c>
      <c r="I240" s="4"/>
      <c r="J240" s="2">
        <f t="shared" si="87"/>
        <v>0.23983739837398374</v>
      </c>
      <c r="K240" s="2">
        <f t="shared" si="88"/>
        <v>0.75203252032520329</v>
      </c>
      <c r="L240" s="2">
        <f t="shared" si="89"/>
        <v>0</v>
      </c>
      <c r="M240" s="2">
        <f t="shared" si="90"/>
        <v>8.1300813008129413E-3</v>
      </c>
      <c r="N240" s="38">
        <v>59</v>
      </c>
      <c r="O240" s="38">
        <v>185</v>
      </c>
      <c r="P240" s="38"/>
      <c r="Q240" s="38">
        <v>2</v>
      </c>
      <c r="R240" s="38">
        <v>0</v>
      </c>
      <c r="S240" s="38"/>
      <c r="T240" s="38"/>
      <c r="U240" s="38">
        <v>0</v>
      </c>
      <c r="V240" s="38"/>
      <c r="W240" s="38">
        <v>0</v>
      </c>
      <c r="X240" s="38"/>
      <c r="Y240" s="38"/>
      <c r="Z240" s="38"/>
      <c r="AA240" s="38"/>
      <c r="AB240" s="38"/>
      <c r="BA240" t="str">
        <f t="shared" si="92"/>
        <v>Burlington</v>
      </c>
      <c r="BB240" t="s">
        <v>2436</v>
      </c>
      <c r="BC240">
        <v>2</v>
      </c>
      <c r="BE240" s="60">
        <v>23</v>
      </c>
      <c r="BF240" s="62">
        <v>19</v>
      </c>
      <c r="BG240" s="62">
        <v>30</v>
      </c>
      <c r="BH240" s="66">
        <v>9200</v>
      </c>
      <c r="BI240" s="66">
        <v>9200</v>
      </c>
      <c r="BJ240" s="66">
        <f t="shared" si="93"/>
        <v>23019</v>
      </c>
      <c r="BK240"/>
      <c r="BL240" t="s">
        <v>1447</v>
      </c>
      <c r="BM240">
        <f t="shared" si="94"/>
        <v>2309200</v>
      </c>
      <c r="BN240">
        <f t="shared" si="95"/>
        <v>2309200</v>
      </c>
      <c r="BR240" s="1"/>
      <c r="CD240" s="38"/>
      <c r="CV240" s="1" t="s">
        <v>3262</v>
      </c>
    </row>
    <row r="241" spans="1:100" ht="14" hidden="1" customHeight="1" outlineLevel="1" x14ac:dyDescent="0.2">
      <c r="A241" t="s">
        <v>1059</v>
      </c>
      <c r="B241" s="6" t="s">
        <v>1665</v>
      </c>
      <c r="C241" s="1">
        <f t="shared" si="91"/>
        <v>665</v>
      </c>
      <c r="D241" s="3">
        <f>IF(N241&gt;0, RANK(N241,(N241:P241,Q241:AE241)),0)</f>
        <v>2</v>
      </c>
      <c r="E241" s="3">
        <f>IF(O241&gt;0,RANK(O241,(N241:P241,Q241:AE241)),0)</f>
        <v>1</v>
      </c>
      <c r="F241" s="3">
        <f t="shared" si="84"/>
        <v>0</v>
      </c>
      <c r="G241" s="1">
        <f t="shared" si="85"/>
        <v>244</v>
      </c>
      <c r="H241" s="2">
        <f t="shared" si="86"/>
        <v>0.3669172932330827</v>
      </c>
      <c r="I241" s="4"/>
      <c r="J241" s="2">
        <f t="shared" si="87"/>
        <v>0.30827067669172931</v>
      </c>
      <c r="K241" s="2">
        <f t="shared" si="88"/>
        <v>0.675187969924812</v>
      </c>
      <c r="L241" s="2">
        <f t="shared" si="89"/>
        <v>0</v>
      </c>
      <c r="M241" s="2">
        <f t="shared" si="90"/>
        <v>1.6541353383458635E-2</v>
      </c>
      <c r="N241" s="38">
        <v>205</v>
      </c>
      <c r="O241" s="38">
        <v>449</v>
      </c>
      <c r="P241" s="38"/>
      <c r="Q241" s="38">
        <v>4</v>
      </c>
      <c r="R241" s="38">
        <v>4</v>
      </c>
      <c r="S241" s="38"/>
      <c r="T241" s="38"/>
      <c r="U241" s="38">
        <v>3</v>
      </c>
      <c r="V241" s="38"/>
      <c r="W241" s="38">
        <v>0</v>
      </c>
      <c r="X241" s="38"/>
      <c r="Y241" s="38"/>
      <c r="Z241" s="38"/>
      <c r="AA241" s="38"/>
      <c r="AB241" s="38"/>
      <c r="BA241" t="str">
        <f t="shared" si="92"/>
        <v>Burnham</v>
      </c>
      <c r="BB241" t="s">
        <v>214</v>
      </c>
      <c r="BC241">
        <v>2</v>
      </c>
      <c r="BE241" s="60">
        <v>23</v>
      </c>
      <c r="BF241" s="62">
        <v>27</v>
      </c>
      <c r="BG241" s="62">
        <v>20</v>
      </c>
      <c r="BH241" s="66">
        <v>9270</v>
      </c>
      <c r="BI241" s="66">
        <v>9270</v>
      </c>
      <c r="BJ241" s="66">
        <f t="shared" si="93"/>
        <v>23027</v>
      </c>
      <c r="BK241"/>
      <c r="BL241" t="s">
        <v>1447</v>
      </c>
      <c r="BM241">
        <f t="shared" si="94"/>
        <v>2309270</v>
      </c>
      <c r="BN241">
        <f t="shared" si="95"/>
        <v>2309270</v>
      </c>
      <c r="BR241" s="1"/>
      <c r="CD241" s="38"/>
      <c r="CV241" s="1" t="s">
        <v>3263</v>
      </c>
    </row>
    <row r="242" spans="1:100" ht="14" hidden="1" customHeight="1" outlineLevel="1" x14ac:dyDescent="0.2">
      <c r="A242" t="s">
        <v>1090</v>
      </c>
      <c r="B242" s="6" t="s">
        <v>1665</v>
      </c>
      <c r="C242" s="1">
        <f t="shared" si="91"/>
        <v>5264</v>
      </c>
      <c r="D242" s="3">
        <f>IF(N242&gt;0, RANK(N242,(N242:P242,Q242:AE242)),0)</f>
        <v>2</v>
      </c>
      <c r="E242" s="3">
        <f>IF(O242&gt;0,RANK(O242,(N242:P242,Q242:AE242)),0)</f>
        <v>1</v>
      </c>
      <c r="F242" s="3">
        <f t="shared" si="84"/>
        <v>0</v>
      </c>
      <c r="G242" s="1">
        <f t="shared" si="85"/>
        <v>332</v>
      </c>
      <c r="H242" s="2">
        <f t="shared" si="86"/>
        <v>6.3069908814589667E-2</v>
      </c>
      <c r="I242" s="4"/>
      <c r="J242" s="2">
        <f t="shared" si="87"/>
        <v>0.4582066869300912</v>
      </c>
      <c r="K242" s="2">
        <f t="shared" si="88"/>
        <v>0.52127659574468088</v>
      </c>
      <c r="L242" s="2">
        <f t="shared" si="89"/>
        <v>0</v>
      </c>
      <c r="M242" s="2">
        <f t="shared" si="90"/>
        <v>2.0516717325227973E-2</v>
      </c>
      <c r="N242" s="38">
        <v>2412</v>
      </c>
      <c r="O242" s="38">
        <v>2744</v>
      </c>
      <c r="P242" s="38"/>
      <c r="Q242" s="38">
        <v>48</v>
      </c>
      <c r="R242" s="38">
        <v>43</v>
      </c>
      <c r="S242" s="38"/>
      <c r="T242" s="38"/>
      <c r="U242" s="38">
        <v>11</v>
      </c>
      <c r="V242" s="38"/>
      <c r="W242" s="38">
        <v>6</v>
      </c>
      <c r="X242" s="38"/>
      <c r="Y242" s="38"/>
      <c r="Z242" s="38"/>
      <c r="AA242" s="38"/>
      <c r="AB242" s="38"/>
      <c r="BA242" t="str">
        <f t="shared" si="92"/>
        <v>Buxton</v>
      </c>
      <c r="BB242" t="s">
        <v>905</v>
      </c>
      <c r="BC242">
        <v>1</v>
      </c>
      <c r="BE242" s="60">
        <v>23</v>
      </c>
      <c r="BF242" s="62">
        <v>31</v>
      </c>
      <c r="BG242" s="62">
        <v>30</v>
      </c>
      <c r="BH242" s="66">
        <v>9410</v>
      </c>
      <c r="BI242" s="66">
        <v>9410</v>
      </c>
      <c r="BJ242" s="66">
        <f t="shared" si="93"/>
        <v>23031</v>
      </c>
      <c r="BK242"/>
      <c r="BL242" t="s">
        <v>1447</v>
      </c>
      <c r="BM242">
        <f t="shared" si="94"/>
        <v>2309410</v>
      </c>
      <c r="BN242">
        <f t="shared" si="95"/>
        <v>2309410</v>
      </c>
      <c r="BR242" s="1"/>
      <c r="CD242" s="38"/>
      <c r="CV242" s="1" t="s">
        <v>3264</v>
      </c>
    </row>
    <row r="243" spans="1:100" ht="14" hidden="1" customHeight="1" outlineLevel="1" x14ac:dyDescent="0.2">
      <c r="A243" t="s">
        <v>1700</v>
      </c>
      <c r="B243" s="6" t="s">
        <v>1665</v>
      </c>
      <c r="C243" s="1">
        <f t="shared" si="91"/>
        <v>104</v>
      </c>
      <c r="D243" s="3">
        <f>IF(N243&gt;0, RANK(N243,(N243:P243,Q243:AE243)),0)</f>
        <v>2</v>
      </c>
      <c r="E243" s="3">
        <f>IF(O243&gt;0,RANK(O243,(N243:P243,Q243:AE243)),0)</f>
        <v>1</v>
      </c>
      <c r="F243" s="3">
        <f t="shared" si="84"/>
        <v>0</v>
      </c>
      <c r="G243" s="1">
        <f t="shared" si="85"/>
        <v>30</v>
      </c>
      <c r="H243" s="2">
        <f t="shared" si="86"/>
        <v>0.28846153846153844</v>
      </c>
      <c r="I243" s="4"/>
      <c r="J243" s="2">
        <f t="shared" si="87"/>
        <v>0.34615384615384615</v>
      </c>
      <c r="K243" s="2">
        <f t="shared" si="88"/>
        <v>0.63461538461538458</v>
      </c>
      <c r="L243" s="2">
        <f t="shared" si="89"/>
        <v>0</v>
      </c>
      <c r="M243" s="2">
        <f t="shared" si="90"/>
        <v>1.9230769230769273E-2</v>
      </c>
      <c r="N243" s="38">
        <v>36</v>
      </c>
      <c r="O243" s="38">
        <v>66</v>
      </c>
      <c r="P243" s="38"/>
      <c r="Q243" s="38">
        <v>0</v>
      </c>
      <c r="R243" s="38">
        <v>2</v>
      </c>
      <c r="S243" s="38"/>
      <c r="T243" s="38"/>
      <c r="U243" s="38">
        <v>0</v>
      </c>
      <c r="V243" s="38"/>
      <c r="W243" s="38">
        <v>0</v>
      </c>
      <c r="X243" s="38"/>
      <c r="Y243" s="38"/>
      <c r="Z243" s="38"/>
      <c r="AA243" s="38"/>
      <c r="AB243" s="38"/>
      <c r="BA243" t="str">
        <f t="shared" si="92"/>
        <v>Byron</v>
      </c>
      <c r="BB243" t="s">
        <v>2338</v>
      </c>
      <c r="BC243">
        <v>2</v>
      </c>
      <c r="BE243" s="60">
        <v>23</v>
      </c>
      <c r="BF243" s="62">
        <v>17</v>
      </c>
      <c r="BG243" s="62">
        <v>25</v>
      </c>
      <c r="BH243" s="66">
        <v>9550</v>
      </c>
      <c r="BI243" s="66">
        <v>9550</v>
      </c>
      <c r="BJ243" s="66">
        <f t="shared" si="93"/>
        <v>23017</v>
      </c>
      <c r="BK243"/>
      <c r="BL243" t="s">
        <v>1447</v>
      </c>
      <c r="BM243">
        <f t="shared" si="94"/>
        <v>2309550</v>
      </c>
      <c r="BN243">
        <f t="shared" si="95"/>
        <v>2309550</v>
      </c>
      <c r="BR243" s="1"/>
      <c r="CD243" s="38"/>
      <c r="CV243" s="1" t="s">
        <v>3265</v>
      </c>
    </row>
    <row r="244" spans="1:100" ht="14" hidden="1" customHeight="1" outlineLevel="1" x14ac:dyDescent="0.2">
      <c r="A244" t="s">
        <v>2992</v>
      </c>
      <c r="B244" s="6" t="s">
        <v>1665</v>
      </c>
      <c r="C244" s="1">
        <f t="shared" si="91"/>
        <v>1488</v>
      </c>
      <c r="D244" s="3">
        <f>IF(N244&gt;0, RANK(N244,(N244:P244,Q244:AE244)),0)</f>
        <v>2</v>
      </c>
      <c r="E244" s="3">
        <f>IF(O244&gt;0,RANK(O244,(N244:P244,Q244:AE244)),0)</f>
        <v>1</v>
      </c>
      <c r="F244" s="3">
        <f t="shared" si="84"/>
        <v>0</v>
      </c>
      <c r="G244" s="1">
        <f t="shared" si="85"/>
        <v>264</v>
      </c>
      <c r="H244" s="2">
        <f t="shared" si="86"/>
        <v>0.17741935483870969</v>
      </c>
      <c r="I244" s="4"/>
      <c r="J244" s="2">
        <f t="shared" si="87"/>
        <v>0.40255376344086019</v>
      </c>
      <c r="K244" s="2">
        <f t="shared" si="88"/>
        <v>0.57997311827956988</v>
      </c>
      <c r="L244" s="2">
        <f t="shared" si="89"/>
        <v>0</v>
      </c>
      <c r="M244" s="2">
        <f t="shared" si="90"/>
        <v>1.7473118279569877E-2</v>
      </c>
      <c r="N244" s="38">
        <v>599</v>
      </c>
      <c r="O244" s="38">
        <v>863</v>
      </c>
      <c r="P244" s="38"/>
      <c r="Q244" s="38">
        <v>4</v>
      </c>
      <c r="R244" s="38">
        <v>16</v>
      </c>
      <c r="S244" s="38"/>
      <c r="T244" s="38"/>
      <c r="U244" s="38">
        <v>4</v>
      </c>
      <c r="V244" s="38"/>
      <c r="W244" s="38">
        <v>2</v>
      </c>
      <c r="X244" s="38"/>
      <c r="Y244" s="38"/>
      <c r="Z244" s="38"/>
      <c r="AA244" s="38"/>
      <c r="AB244" s="38"/>
      <c r="BA244" t="str">
        <f t="shared" si="92"/>
        <v>Calais</v>
      </c>
      <c r="BB244" t="s">
        <v>674</v>
      </c>
      <c r="BC244">
        <v>2</v>
      </c>
      <c r="BE244" s="60">
        <v>23</v>
      </c>
      <c r="BF244" s="62">
        <v>29</v>
      </c>
      <c r="BG244" s="62">
        <v>30</v>
      </c>
      <c r="BH244" s="66">
        <v>9585</v>
      </c>
      <c r="BI244" s="66">
        <v>9585</v>
      </c>
      <c r="BJ244" s="66">
        <f t="shared" si="93"/>
        <v>23029</v>
      </c>
      <c r="BK244"/>
      <c r="BL244" t="s">
        <v>1225</v>
      </c>
      <c r="BM244">
        <f t="shared" si="94"/>
        <v>2309585</v>
      </c>
      <c r="BN244">
        <f t="shared" si="95"/>
        <v>2309585</v>
      </c>
      <c r="BR244" s="1"/>
      <c r="CD244" s="38"/>
      <c r="CV244" s="1" t="s">
        <v>3266</v>
      </c>
    </row>
    <row r="245" spans="1:100" ht="14" hidden="1" customHeight="1" outlineLevel="1" x14ac:dyDescent="0.2">
      <c r="A245" t="s">
        <v>2516</v>
      </c>
      <c r="B245" s="6" t="s">
        <v>1665</v>
      </c>
      <c r="C245" s="1">
        <f t="shared" si="91"/>
        <v>254</v>
      </c>
      <c r="D245" s="3">
        <f>IF(N245&gt;0, RANK(N245,(N245:P245,Q245:AE245)),0)</f>
        <v>2</v>
      </c>
      <c r="E245" s="3">
        <f>IF(O245&gt;0,RANK(O245,(N245:P245,Q245:AE245)),0)</f>
        <v>1</v>
      </c>
      <c r="F245" s="3">
        <f t="shared" si="84"/>
        <v>0</v>
      </c>
      <c r="G245" s="1">
        <f t="shared" si="85"/>
        <v>128</v>
      </c>
      <c r="H245" s="2">
        <f t="shared" si="86"/>
        <v>0.50393700787401574</v>
      </c>
      <c r="I245" s="4"/>
      <c r="J245" s="2">
        <f t="shared" si="87"/>
        <v>0.23622047244094488</v>
      </c>
      <c r="K245" s="2">
        <f t="shared" si="88"/>
        <v>0.74015748031496065</v>
      </c>
      <c r="L245" s="2">
        <f t="shared" si="89"/>
        <v>0</v>
      </c>
      <c r="M245" s="2">
        <f t="shared" si="90"/>
        <v>2.3622047244094446E-2</v>
      </c>
      <c r="N245" s="38">
        <v>60</v>
      </c>
      <c r="O245" s="38">
        <v>188</v>
      </c>
      <c r="P245" s="38"/>
      <c r="Q245" s="38">
        <v>1</v>
      </c>
      <c r="R245" s="38">
        <v>3</v>
      </c>
      <c r="S245" s="38"/>
      <c r="T245" s="38"/>
      <c r="U245" s="38">
        <v>2</v>
      </c>
      <c r="V245" s="38"/>
      <c r="W245" s="38">
        <v>0</v>
      </c>
      <c r="X245" s="38"/>
      <c r="Y245" s="38"/>
      <c r="Z245" s="38"/>
      <c r="AA245" s="38"/>
      <c r="AB245" s="38"/>
      <c r="BA245" t="str">
        <f t="shared" si="92"/>
        <v>Cambridge</v>
      </c>
      <c r="BB245" t="s">
        <v>1752</v>
      </c>
      <c r="BC245">
        <v>2</v>
      </c>
      <c r="BE245" s="60">
        <v>23</v>
      </c>
      <c r="BF245" s="62">
        <v>25</v>
      </c>
      <c r="BG245" s="62">
        <v>25</v>
      </c>
      <c r="BH245" s="66">
        <v>9655</v>
      </c>
      <c r="BI245" s="66">
        <v>9655</v>
      </c>
      <c r="BJ245" s="66">
        <f t="shared" si="93"/>
        <v>23025</v>
      </c>
      <c r="BK245"/>
      <c r="BL245" t="s">
        <v>1447</v>
      </c>
      <c r="BM245">
        <f t="shared" si="94"/>
        <v>2309655</v>
      </c>
      <c r="BN245">
        <f t="shared" si="95"/>
        <v>2309655</v>
      </c>
      <c r="BR245" s="1"/>
      <c r="CD245" s="38"/>
      <c r="CV245" s="1" t="s">
        <v>3267</v>
      </c>
    </row>
    <row r="246" spans="1:100" ht="14" hidden="1" customHeight="1" outlineLevel="1" x14ac:dyDescent="0.2">
      <c r="A246" t="s">
        <v>1575</v>
      </c>
      <c r="B246" s="6" t="s">
        <v>1665</v>
      </c>
      <c r="C246" s="1">
        <f t="shared" si="91"/>
        <v>3633</v>
      </c>
      <c r="D246" s="3">
        <f>IF(N246&gt;0, RANK(N246,(N246:P246,Q246:AE246)),0)</f>
        <v>1</v>
      </c>
      <c r="E246" s="3">
        <f>IF(O246&gt;0,RANK(O246,(N246:P246,Q246:AE246)),0)</f>
        <v>2</v>
      </c>
      <c r="F246" s="3">
        <f t="shared" si="84"/>
        <v>0</v>
      </c>
      <c r="G246" s="1">
        <f t="shared" si="85"/>
        <v>2109</v>
      </c>
      <c r="H246" s="2">
        <f t="shared" si="86"/>
        <v>0.58051197357555739</v>
      </c>
      <c r="I246" s="4"/>
      <c r="J246" s="2">
        <f t="shared" si="87"/>
        <v>0.78007156619873386</v>
      </c>
      <c r="K246" s="2">
        <f t="shared" si="88"/>
        <v>0.19955959262317643</v>
      </c>
      <c r="L246" s="2">
        <f t="shared" si="89"/>
        <v>0</v>
      </c>
      <c r="M246" s="2">
        <f t="shared" si="90"/>
        <v>2.0368841178089708E-2</v>
      </c>
      <c r="N246" s="38">
        <v>2834</v>
      </c>
      <c r="O246" s="38">
        <v>725</v>
      </c>
      <c r="P246" s="38"/>
      <c r="Q246" s="38">
        <v>13</v>
      </c>
      <c r="R246" s="38">
        <v>49</v>
      </c>
      <c r="S246" s="38"/>
      <c r="T246" s="38"/>
      <c r="U246" s="38">
        <v>10</v>
      </c>
      <c r="V246" s="38"/>
      <c r="W246" s="38">
        <v>2</v>
      </c>
      <c r="X246" s="38"/>
      <c r="Y246" s="38"/>
      <c r="Z246" s="38"/>
      <c r="AA246" s="38"/>
      <c r="AB246" s="38"/>
      <c r="BA246" t="str">
        <f t="shared" si="92"/>
        <v>Camden</v>
      </c>
      <c r="BB246" t="s">
        <v>1696</v>
      </c>
      <c r="BC246">
        <v>1</v>
      </c>
      <c r="BE246" s="60">
        <v>23</v>
      </c>
      <c r="BF246" s="62">
        <v>13</v>
      </c>
      <c r="BG246" s="62">
        <v>10</v>
      </c>
      <c r="BH246" s="66">
        <v>9725</v>
      </c>
      <c r="BI246" s="66">
        <v>9725</v>
      </c>
      <c r="BJ246" s="66">
        <f t="shared" si="93"/>
        <v>23013</v>
      </c>
      <c r="BK246"/>
      <c r="BL246" t="s">
        <v>1447</v>
      </c>
      <c r="BM246">
        <f t="shared" si="94"/>
        <v>2309725</v>
      </c>
      <c r="BN246">
        <f t="shared" si="95"/>
        <v>2309725</v>
      </c>
      <c r="BR246" s="1"/>
      <c r="CD246" s="38"/>
      <c r="CV246" s="1" t="s">
        <v>3268</v>
      </c>
    </row>
    <row r="247" spans="1:100" ht="14" hidden="1" customHeight="1" outlineLevel="1" x14ac:dyDescent="0.2">
      <c r="A247" t="s">
        <v>2517</v>
      </c>
      <c r="B247" s="6" t="s">
        <v>1665</v>
      </c>
      <c r="C247" s="1">
        <f t="shared" si="91"/>
        <v>1219</v>
      </c>
      <c r="D247" s="3">
        <f>IF(N247&gt;0, RANK(N247,(N247:P247,Q247:AE247)),0)</f>
        <v>2</v>
      </c>
      <c r="E247" s="3">
        <f>IF(O247&gt;0,RANK(O247,(N247:P247,Q247:AE247)),0)</f>
        <v>1</v>
      </c>
      <c r="F247" s="3">
        <f t="shared" si="84"/>
        <v>0</v>
      </c>
      <c r="G247" s="1">
        <f t="shared" si="85"/>
        <v>392</v>
      </c>
      <c r="H247" s="2">
        <f t="shared" si="86"/>
        <v>0.32157506152584087</v>
      </c>
      <c r="I247" s="4"/>
      <c r="J247" s="2">
        <f t="shared" si="87"/>
        <v>0.32977850697292865</v>
      </c>
      <c r="K247" s="2">
        <f t="shared" si="88"/>
        <v>0.65135356849876946</v>
      </c>
      <c r="L247" s="2">
        <f t="shared" si="89"/>
        <v>0</v>
      </c>
      <c r="M247" s="2">
        <f t="shared" si="90"/>
        <v>1.8867924528301883E-2</v>
      </c>
      <c r="N247" s="38">
        <v>402</v>
      </c>
      <c r="O247" s="38">
        <v>794</v>
      </c>
      <c r="P247" s="38"/>
      <c r="Q247" s="38">
        <v>2</v>
      </c>
      <c r="R247" s="38">
        <v>10</v>
      </c>
      <c r="S247" s="38"/>
      <c r="T247" s="38"/>
      <c r="U247" s="38">
        <v>10</v>
      </c>
      <c r="V247" s="38"/>
      <c r="W247" s="38">
        <v>1</v>
      </c>
      <c r="X247" s="38"/>
      <c r="Y247" s="38"/>
      <c r="Z247" s="38"/>
      <c r="AA247" s="38"/>
      <c r="AB247" s="38"/>
      <c r="BA247" t="str">
        <f t="shared" si="92"/>
        <v>Canaan</v>
      </c>
      <c r="BB247" t="s">
        <v>1752</v>
      </c>
      <c r="BC247">
        <v>2</v>
      </c>
      <c r="BE247" s="60">
        <v>23</v>
      </c>
      <c r="BF247" s="62">
        <v>25</v>
      </c>
      <c r="BG247" s="62">
        <v>30</v>
      </c>
      <c r="BH247" s="66">
        <v>9935</v>
      </c>
      <c r="BI247" s="66">
        <v>9935</v>
      </c>
      <c r="BJ247" s="66">
        <f t="shared" si="93"/>
        <v>23025</v>
      </c>
      <c r="BK247"/>
      <c r="BL247" t="s">
        <v>1447</v>
      </c>
      <c r="BM247">
        <f t="shared" si="94"/>
        <v>2309935</v>
      </c>
      <c r="BN247">
        <f t="shared" si="95"/>
        <v>2309935</v>
      </c>
      <c r="BR247" s="1"/>
      <c r="CD247" s="38"/>
      <c r="CV247" s="1" t="s">
        <v>3269</v>
      </c>
    </row>
    <row r="248" spans="1:100" ht="14" hidden="1" customHeight="1" outlineLevel="1" x14ac:dyDescent="0.2">
      <c r="A248" t="s">
        <v>2853</v>
      </c>
      <c r="B248" s="6" t="s">
        <v>1665</v>
      </c>
      <c r="C248" s="1">
        <f t="shared" si="91"/>
        <v>562</v>
      </c>
      <c r="D248" s="3">
        <f>IF(N248&gt;0, RANK(N248,(N248:P248,Q248:AE248)),0)</f>
        <v>2</v>
      </c>
      <c r="E248" s="3">
        <f>IF(O248&gt;0,RANK(O248,(N248:P248,Q248:AE248)),0)</f>
        <v>1</v>
      </c>
      <c r="F248" s="3">
        <f t="shared" si="84"/>
        <v>0</v>
      </c>
      <c r="G248" s="1">
        <f t="shared" si="85"/>
        <v>216</v>
      </c>
      <c r="H248" s="2">
        <f t="shared" si="86"/>
        <v>0.38434163701067614</v>
      </c>
      <c r="I248" s="4"/>
      <c r="J248" s="2">
        <f t="shared" si="87"/>
        <v>0.30071174377224197</v>
      </c>
      <c r="K248" s="2">
        <f t="shared" si="88"/>
        <v>0.68505338078291811</v>
      </c>
      <c r="L248" s="2">
        <f t="shared" si="89"/>
        <v>0</v>
      </c>
      <c r="M248" s="2">
        <f t="shared" si="90"/>
        <v>1.4234875444839923E-2</v>
      </c>
      <c r="N248" s="38">
        <v>169</v>
      </c>
      <c r="O248" s="38">
        <v>385</v>
      </c>
      <c r="P248" s="38"/>
      <c r="Q248" s="38">
        <v>3</v>
      </c>
      <c r="R248" s="38">
        <v>2</v>
      </c>
      <c r="S248" s="38"/>
      <c r="T248" s="38"/>
      <c r="U248" s="38">
        <v>2</v>
      </c>
      <c r="V248" s="38"/>
      <c r="W248" s="38">
        <v>1</v>
      </c>
      <c r="X248" s="38"/>
      <c r="Y248" s="38"/>
      <c r="Z248" s="38"/>
      <c r="AA248" s="38"/>
      <c r="AB248" s="38"/>
      <c r="BA248" t="str">
        <f t="shared" si="92"/>
        <v>Canton</v>
      </c>
      <c r="BB248" t="s">
        <v>2338</v>
      </c>
      <c r="BC248">
        <v>2</v>
      </c>
      <c r="BE248" s="60">
        <v>23</v>
      </c>
      <c r="BF248" s="62">
        <v>17</v>
      </c>
      <c r="BG248" s="62">
        <v>30</v>
      </c>
      <c r="BH248" s="66">
        <v>10005</v>
      </c>
      <c r="BI248" s="66">
        <v>10005</v>
      </c>
      <c r="BJ248" s="66">
        <f t="shared" si="93"/>
        <v>23017</v>
      </c>
      <c r="BK248"/>
      <c r="BL248" t="s">
        <v>1447</v>
      </c>
      <c r="BM248">
        <f t="shared" si="94"/>
        <v>2310005</v>
      </c>
      <c r="BN248">
        <f t="shared" si="95"/>
        <v>2310005</v>
      </c>
      <c r="BR248" s="1"/>
      <c r="CD248" s="38"/>
      <c r="CV248" s="1" t="s">
        <v>3270</v>
      </c>
    </row>
    <row r="249" spans="1:100" ht="14" hidden="1" customHeight="1" outlineLevel="1" x14ac:dyDescent="0.2">
      <c r="A249" t="s">
        <v>2986</v>
      </c>
      <c r="B249" s="6" t="s">
        <v>1665</v>
      </c>
      <c r="C249" s="1">
        <f t="shared" si="91"/>
        <v>6813</v>
      </c>
      <c r="D249" s="3">
        <f>IF(N249&gt;0, RANK(N249,(N249:P249,Q249:AE249)),0)</f>
        <v>1</v>
      </c>
      <c r="E249" s="3">
        <f>IF(O249&gt;0,RANK(O249,(N249:P249,Q249:AE249)),0)</f>
        <v>2</v>
      </c>
      <c r="F249" s="3">
        <f t="shared" si="84"/>
        <v>0</v>
      </c>
      <c r="G249" s="1">
        <f t="shared" si="85"/>
        <v>3894</v>
      </c>
      <c r="H249" s="2">
        <f t="shared" si="86"/>
        <v>0.57155438132981062</v>
      </c>
      <c r="I249" s="4"/>
      <c r="J249" s="2">
        <f t="shared" si="87"/>
        <v>0.77630999559665348</v>
      </c>
      <c r="K249" s="2">
        <f t="shared" si="88"/>
        <v>0.2047556142668428</v>
      </c>
      <c r="L249" s="2">
        <f t="shared" si="89"/>
        <v>0</v>
      </c>
      <c r="M249" s="2">
        <f t="shared" si="90"/>
        <v>1.893439013650372E-2</v>
      </c>
      <c r="N249" s="38">
        <v>5289</v>
      </c>
      <c r="O249" s="38">
        <v>1395</v>
      </c>
      <c r="P249" s="38"/>
      <c r="Q249" s="38">
        <v>43</v>
      </c>
      <c r="R249" s="38">
        <v>58</v>
      </c>
      <c r="S249" s="38"/>
      <c r="T249" s="38"/>
      <c r="U249" s="38">
        <v>25</v>
      </c>
      <c r="V249" s="38"/>
      <c r="W249" s="38">
        <v>3</v>
      </c>
      <c r="X249" s="38"/>
      <c r="Y249" s="38"/>
      <c r="Z249" s="38"/>
      <c r="AA249" s="38"/>
      <c r="AB249" s="38"/>
      <c r="BA249" t="str">
        <f t="shared" si="92"/>
        <v>Cape Elizabeth</v>
      </c>
      <c r="BB249" t="s">
        <v>1504</v>
      </c>
      <c r="BC249">
        <v>1</v>
      </c>
      <c r="BE249" s="60">
        <v>23</v>
      </c>
      <c r="BF249" s="62">
        <v>5</v>
      </c>
      <c r="BG249" s="62">
        <v>20</v>
      </c>
      <c r="BH249" s="66">
        <v>10180</v>
      </c>
      <c r="BI249" s="66">
        <v>10180</v>
      </c>
      <c r="BJ249" s="66">
        <f t="shared" si="93"/>
        <v>23005</v>
      </c>
      <c r="BK249"/>
      <c r="BL249" t="s">
        <v>1447</v>
      </c>
      <c r="BM249">
        <f t="shared" si="94"/>
        <v>2310180</v>
      </c>
      <c r="BN249">
        <f t="shared" si="95"/>
        <v>2310180</v>
      </c>
      <c r="BR249" s="1"/>
      <c r="CD249" s="38"/>
      <c r="CV249" s="1" t="s">
        <v>3271</v>
      </c>
    </row>
    <row r="250" spans="1:100" ht="14" hidden="1" customHeight="1" outlineLevel="1" x14ac:dyDescent="0.2">
      <c r="A250" t="s">
        <v>2095</v>
      </c>
      <c r="B250" s="6" t="s">
        <v>1665</v>
      </c>
      <c r="C250" s="1">
        <f t="shared" si="91"/>
        <v>61</v>
      </c>
      <c r="D250" s="3">
        <f>IF(N250&gt;0, RANK(N250,(N250:P250,Q250:AE250)),0)</f>
        <v>2</v>
      </c>
      <c r="E250" s="3">
        <f>IF(O250&gt;0,RANK(O250,(N250:P250,Q250:AE250)),0)</f>
        <v>1</v>
      </c>
      <c r="F250" s="3">
        <f t="shared" si="84"/>
        <v>0</v>
      </c>
      <c r="G250" s="1">
        <f t="shared" si="85"/>
        <v>15</v>
      </c>
      <c r="H250" s="2">
        <f t="shared" si="86"/>
        <v>0.24590163934426229</v>
      </c>
      <c r="I250" s="4"/>
      <c r="J250" s="2">
        <f t="shared" si="87"/>
        <v>0.37704918032786883</v>
      </c>
      <c r="K250" s="2">
        <f t="shared" si="88"/>
        <v>0.62295081967213117</v>
      </c>
      <c r="L250" s="2">
        <f t="shared" si="89"/>
        <v>0</v>
      </c>
      <c r="M250" s="2">
        <f t="shared" si="90"/>
        <v>0</v>
      </c>
      <c r="N250" s="38">
        <v>23</v>
      </c>
      <c r="O250" s="38">
        <v>38</v>
      </c>
      <c r="P250" s="38"/>
      <c r="Q250" s="38">
        <v>0</v>
      </c>
      <c r="R250" s="38">
        <v>0</v>
      </c>
      <c r="S250" s="38"/>
      <c r="T250" s="38"/>
      <c r="U250" s="38">
        <v>0</v>
      </c>
      <c r="V250" s="38"/>
      <c r="W250" s="38">
        <v>0</v>
      </c>
      <c r="X250" s="38"/>
      <c r="Y250" s="38"/>
      <c r="Z250" s="38"/>
      <c r="AA250" s="38"/>
      <c r="AB250" s="38"/>
      <c r="BA250" t="str">
        <f t="shared" si="92"/>
        <v>Caratunk</v>
      </c>
      <c r="BB250" t="s">
        <v>1752</v>
      </c>
      <c r="BC250">
        <v>2</v>
      </c>
      <c r="BE250" s="60">
        <v>23</v>
      </c>
      <c r="BF250" s="62">
        <v>25</v>
      </c>
      <c r="BG250" s="62">
        <v>35</v>
      </c>
      <c r="BH250" s="66">
        <v>10495</v>
      </c>
      <c r="BI250" s="66">
        <v>10495</v>
      </c>
      <c r="BJ250" s="66">
        <f t="shared" si="93"/>
        <v>23025</v>
      </c>
      <c r="BK250"/>
      <c r="BL250" t="s">
        <v>1447</v>
      </c>
      <c r="BM250">
        <f t="shared" si="94"/>
        <v>2310495</v>
      </c>
      <c r="BN250">
        <f t="shared" si="95"/>
        <v>2310495</v>
      </c>
      <c r="BR250" s="1"/>
      <c r="CD250" s="38"/>
      <c r="CV250" s="1" t="s">
        <v>3272</v>
      </c>
    </row>
    <row r="251" spans="1:100" ht="14" hidden="1" customHeight="1" outlineLevel="1" x14ac:dyDescent="0.2">
      <c r="A251" t="s">
        <v>1768</v>
      </c>
      <c r="B251" s="6" t="s">
        <v>1665</v>
      </c>
      <c r="C251" s="1">
        <f t="shared" si="91"/>
        <v>3939</v>
      </c>
      <c r="D251" s="3">
        <f>IF(N251&gt;0, RANK(N251,(N251:P251,Q251:AE251)),0)</f>
        <v>2</v>
      </c>
      <c r="E251" s="3">
        <f>IF(O251&gt;0,RANK(O251,(N251:P251,Q251:AE251)),0)</f>
        <v>1</v>
      </c>
      <c r="F251" s="3">
        <f t="shared" si="84"/>
        <v>0</v>
      </c>
      <c r="G251" s="1">
        <f t="shared" si="85"/>
        <v>783</v>
      </c>
      <c r="H251" s="2">
        <f t="shared" si="86"/>
        <v>0.19878141660319879</v>
      </c>
      <c r="I251" s="4"/>
      <c r="J251" s="2">
        <f t="shared" si="87"/>
        <v>0.39426250317339429</v>
      </c>
      <c r="K251" s="2">
        <f t="shared" si="88"/>
        <v>0.5930439197765931</v>
      </c>
      <c r="L251" s="2">
        <f t="shared" si="89"/>
        <v>0</v>
      </c>
      <c r="M251" s="2">
        <f t="shared" si="90"/>
        <v>1.2693577050012617E-2</v>
      </c>
      <c r="N251" s="38">
        <v>1553</v>
      </c>
      <c r="O251" s="38">
        <v>2336</v>
      </c>
      <c r="P251" s="38"/>
      <c r="Q251" s="38">
        <v>21</v>
      </c>
      <c r="R251" s="38">
        <v>19</v>
      </c>
      <c r="S251" s="38"/>
      <c r="T251" s="38"/>
      <c r="U251" s="38">
        <v>10</v>
      </c>
      <c r="V251" s="38"/>
      <c r="W251" s="38">
        <v>0</v>
      </c>
      <c r="X251" s="38"/>
      <c r="Y251" s="38"/>
      <c r="Z251" s="38"/>
      <c r="AA251" s="38"/>
      <c r="AB251" s="38"/>
      <c r="BA251" t="str">
        <f t="shared" si="92"/>
        <v>Caribou</v>
      </c>
      <c r="BB251" t="s">
        <v>2774</v>
      </c>
      <c r="BC251">
        <v>2</v>
      </c>
      <c r="BE251" s="60">
        <v>23</v>
      </c>
      <c r="BF251" s="62">
        <v>3</v>
      </c>
      <c r="BG251" s="62">
        <v>40</v>
      </c>
      <c r="BH251" s="66">
        <v>10565</v>
      </c>
      <c r="BI251" s="66">
        <v>10565</v>
      </c>
      <c r="BJ251" s="66">
        <f t="shared" si="93"/>
        <v>23003</v>
      </c>
      <c r="BK251"/>
      <c r="BL251" t="s">
        <v>1225</v>
      </c>
      <c r="BM251">
        <f t="shared" si="94"/>
        <v>2310565</v>
      </c>
      <c r="BN251">
        <f t="shared" si="95"/>
        <v>2310565</v>
      </c>
      <c r="BR251" s="1"/>
      <c r="CD251" s="38"/>
      <c r="CV251" s="1" t="s">
        <v>3273</v>
      </c>
    </row>
    <row r="252" spans="1:100" ht="14" hidden="1" customHeight="1" outlineLevel="1" x14ac:dyDescent="0.2">
      <c r="A252" t="s">
        <v>826</v>
      </c>
      <c r="B252" s="6" t="s">
        <v>1665</v>
      </c>
      <c r="C252" s="1">
        <f t="shared" si="91"/>
        <v>1833</v>
      </c>
      <c r="D252" s="3">
        <f>IF(N252&gt;0, RANK(N252,(N252:P252,Q252:AE252)),0)</f>
        <v>2</v>
      </c>
      <c r="E252" s="3">
        <f>IF(O252&gt;0,RANK(O252,(N252:P252,Q252:AE252)),0)</f>
        <v>1</v>
      </c>
      <c r="F252" s="3">
        <f t="shared" si="84"/>
        <v>0</v>
      </c>
      <c r="G252" s="1">
        <f t="shared" si="85"/>
        <v>654</v>
      </c>
      <c r="H252" s="2">
        <f t="shared" si="86"/>
        <v>0.35679214402618659</v>
      </c>
      <c r="I252" s="4"/>
      <c r="J252" s="2">
        <f t="shared" si="87"/>
        <v>0.31642116748499727</v>
      </c>
      <c r="K252" s="2">
        <f t="shared" si="88"/>
        <v>0.6732133115111838</v>
      </c>
      <c r="L252" s="2">
        <f t="shared" si="89"/>
        <v>0</v>
      </c>
      <c r="M252" s="2">
        <f t="shared" si="90"/>
        <v>1.0365521003818934E-2</v>
      </c>
      <c r="N252" s="38">
        <v>580</v>
      </c>
      <c r="O252" s="38">
        <v>1234</v>
      </c>
      <c r="P252" s="38"/>
      <c r="Q252" s="38">
        <v>7</v>
      </c>
      <c r="R252" s="38">
        <v>10</v>
      </c>
      <c r="S252" s="38"/>
      <c r="T252" s="38"/>
      <c r="U252" s="38">
        <v>1</v>
      </c>
      <c r="V252" s="38"/>
      <c r="W252" s="38">
        <v>1</v>
      </c>
      <c r="X252" s="38"/>
      <c r="Y252" s="38"/>
      <c r="Z252" s="38"/>
      <c r="AA252" s="38"/>
      <c r="AB252" s="38"/>
      <c r="BA252" t="str">
        <f t="shared" si="92"/>
        <v>Carmel</v>
      </c>
      <c r="BB252" t="s">
        <v>2436</v>
      </c>
      <c r="BC252">
        <v>2</v>
      </c>
      <c r="BE252" s="60">
        <v>23</v>
      </c>
      <c r="BF252" s="62">
        <v>19</v>
      </c>
      <c r="BG252" s="62">
        <v>35</v>
      </c>
      <c r="BH252" s="66">
        <v>10670</v>
      </c>
      <c r="BI252" s="66">
        <v>10670</v>
      </c>
      <c r="BJ252" s="66">
        <f t="shared" si="93"/>
        <v>23019</v>
      </c>
      <c r="BK252"/>
      <c r="BL252" t="s">
        <v>1447</v>
      </c>
      <c r="BM252">
        <f t="shared" si="94"/>
        <v>2310670</v>
      </c>
      <c r="BN252">
        <f t="shared" si="95"/>
        <v>2310670</v>
      </c>
      <c r="BR252" s="1"/>
      <c r="CD252" s="38"/>
      <c r="CV252" s="1" t="s">
        <v>3274</v>
      </c>
    </row>
    <row r="253" spans="1:100" ht="14" hidden="1" customHeight="1" outlineLevel="1" x14ac:dyDescent="0.2">
      <c r="A253" t="s">
        <v>1895</v>
      </c>
      <c r="B253" s="6" t="s">
        <v>1665</v>
      </c>
      <c r="C253" s="1">
        <f t="shared" si="91"/>
        <v>545</v>
      </c>
      <c r="D253" s="3">
        <f>IF(N253&gt;0, RANK(N253,(N253:P253,Q253:AE253)),0)</f>
        <v>1</v>
      </c>
      <c r="E253" s="3">
        <f>IF(O253&gt;0,RANK(O253,(N253:P253,Q253:AE253)),0)</f>
        <v>2</v>
      </c>
      <c r="F253" s="3">
        <f t="shared" si="84"/>
        <v>0</v>
      </c>
      <c r="G253" s="1">
        <f t="shared" si="85"/>
        <v>203</v>
      </c>
      <c r="H253" s="2">
        <f t="shared" si="86"/>
        <v>0.37247706422018351</v>
      </c>
      <c r="I253" s="4"/>
      <c r="J253" s="2">
        <f t="shared" si="87"/>
        <v>0.67706422018348622</v>
      </c>
      <c r="K253" s="2">
        <f t="shared" si="88"/>
        <v>0.30458715596330277</v>
      </c>
      <c r="L253" s="2">
        <f t="shared" si="89"/>
        <v>0</v>
      </c>
      <c r="M253" s="2">
        <f t="shared" si="90"/>
        <v>1.834862385321101E-2</v>
      </c>
      <c r="N253" s="38">
        <v>369</v>
      </c>
      <c r="O253" s="38">
        <v>166</v>
      </c>
      <c r="P253" s="38"/>
      <c r="Q253" s="38">
        <v>7</v>
      </c>
      <c r="R253" s="38">
        <v>2</v>
      </c>
      <c r="S253" s="38"/>
      <c r="T253" s="38"/>
      <c r="U253" s="38">
        <v>1</v>
      </c>
      <c r="V253" s="38"/>
      <c r="W253" s="38">
        <v>0</v>
      </c>
      <c r="X253" s="38"/>
      <c r="Y253" s="38"/>
      <c r="Z253" s="38"/>
      <c r="AA253" s="38"/>
      <c r="AB253" s="38"/>
      <c r="BA253" t="str">
        <f t="shared" si="92"/>
        <v>Carrabassett Valley</v>
      </c>
      <c r="BB253" t="s">
        <v>1117</v>
      </c>
      <c r="BC253">
        <v>2</v>
      </c>
      <c r="BE253" s="60">
        <v>23</v>
      </c>
      <c r="BF253" s="62">
        <v>7</v>
      </c>
      <c r="BG253" s="62">
        <v>8</v>
      </c>
      <c r="BH253" s="66">
        <v>10740</v>
      </c>
      <c r="BI253" s="66">
        <v>10740</v>
      </c>
      <c r="BJ253" s="66">
        <f t="shared" si="93"/>
        <v>23007</v>
      </c>
      <c r="BK253"/>
      <c r="BL253" t="s">
        <v>1447</v>
      </c>
      <c r="BM253">
        <f t="shared" si="94"/>
        <v>2310740</v>
      </c>
      <c r="BN253">
        <f t="shared" si="95"/>
        <v>2310740</v>
      </c>
      <c r="BR253" s="1"/>
      <c r="CD253" s="38"/>
      <c r="CV253" s="1" t="s">
        <v>3275</v>
      </c>
    </row>
    <row r="254" spans="1:100" ht="14" hidden="1" customHeight="1" outlineLevel="1" x14ac:dyDescent="0.2">
      <c r="A254" t="s">
        <v>1643</v>
      </c>
      <c r="B254" s="6" t="s">
        <v>1665</v>
      </c>
      <c r="C254" s="1">
        <f t="shared" si="91"/>
        <v>85</v>
      </c>
      <c r="D254" s="3">
        <f>IF(N254&gt;0, RANK(N254,(N254:P254,Q254:AE254)),0)</f>
        <v>2</v>
      </c>
      <c r="E254" s="3">
        <f>IF(O254&gt;0,RANK(O254,(N254:P254,Q254:AE254)),0)</f>
        <v>1</v>
      </c>
      <c r="F254" s="3">
        <f t="shared" si="84"/>
        <v>0</v>
      </c>
      <c r="G254" s="1">
        <f t="shared" si="85"/>
        <v>53</v>
      </c>
      <c r="H254" s="2">
        <f t="shared" si="86"/>
        <v>0.62352941176470589</v>
      </c>
      <c r="I254" s="4"/>
      <c r="J254" s="2">
        <f t="shared" si="87"/>
        <v>0.17647058823529413</v>
      </c>
      <c r="K254" s="2">
        <f t="shared" si="88"/>
        <v>0.8</v>
      </c>
      <c r="L254" s="2">
        <f t="shared" si="89"/>
        <v>0</v>
      </c>
      <c r="M254" s="2">
        <f t="shared" si="90"/>
        <v>2.3529411764705799E-2</v>
      </c>
      <c r="N254" s="38">
        <v>15</v>
      </c>
      <c r="O254" s="38">
        <v>68</v>
      </c>
      <c r="P254" s="38"/>
      <c r="Q254" s="38">
        <v>0</v>
      </c>
      <c r="R254" s="38">
        <v>2</v>
      </c>
      <c r="S254" s="38"/>
      <c r="T254" s="38"/>
      <c r="U254" s="38">
        <v>0</v>
      </c>
      <c r="V254" s="38"/>
      <c r="W254" s="38">
        <v>0</v>
      </c>
      <c r="X254" s="38"/>
      <c r="Y254" s="38"/>
      <c r="Z254" s="38"/>
      <c r="AA254" s="38"/>
      <c r="AB254" s="38"/>
      <c r="BA254" t="str">
        <f t="shared" si="92"/>
        <v>Carroll</v>
      </c>
      <c r="BB254" t="s">
        <v>2436</v>
      </c>
      <c r="BC254">
        <v>2</v>
      </c>
      <c r="BE254" s="60">
        <v>23</v>
      </c>
      <c r="BF254" s="62">
        <v>19</v>
      </c>
      <c r="BG254" s="62">
        <v>40</v>
      </c>
      <c r="BH254" s="66">
        <v>10810</v>
      </c>
      <c r="BI254" s="66">
        <v>10810</v>
      </c>
      <c r="BJ254" s="66">
        <f t="shared" si="93"/>
        <v>23019</v>
      </c>
      <c r="BK254"/>
      <c r="BL254" t="s">
        <v>3008</v>
      </c>
      <c r="BM254">
        <f t="shared" si="94"/>
        <v>2310810</v>
      </c>
      <c r="BN254">
        <f t="shared" si="95"/>
        <v>2310810</v>
      </c>
      <c r="BR254" s="1"/>
      <c r="CD254" s="38"/>
      <c r="CV254" s="1" t="s">
        <v>3276</v>
      </c>
    </row>
    <row r="255" spans="1:100" ht="14" hidden="1" customHeight="1" outlineLevel="1" x14ac:dyDescent="0.2">
      <c r="A255" t="s">
        <v>0</v>
      </c>
      <c r="B255" s="6" t="s">
        <v>1665</v>
      </c>
      <c r="C255" s="1">
        <f t="shared" si="91"/>
        <v>334</v>
      </c>
      <c r="D255" s="3">
        <f>IF(N255&gt;0, RANK(N255,(N255:P255,Q255:AE255)),0)</f>
        <v>2</v>
      </c>
      <c r="E255" s="3">
        <f>IF(O255&gt;0,RANK(O255,(N255:P255,Q255:AE255)),0)</f>
        <v>1</v>
      </c>
      <c r="F255" s="3">
        <f t="shared" si="84"/>
        <v>0</v>
      </c>
      <c r="G255" s="1">
        <f t="shared" si="85"/>
        <v>143</v>
      </c>
      <c r="H255" s="2">
        <f t="shared" si="86"/>
        <v>0.42814371257485029</v>
      </c>
      <c r="I255" s="4"/>
      <c r="J255" s="2">
        <f t="shared" si="87"/>
        <v>0.27544910179640719</v>
      </c>
      <c r="K255" s="2">
        <f t="shared" si="88"/>
        <v>0.70359281437125754</v>
      </c>
      <c r="L255" s="2">
        <f t="shared" si="89"/>
        <v>0</v>
      </c>
      <c r="M255" s="2">
        <f t="shared" si="90"/>
        <v>2.0958083832335328E-2</v>
      </c>
      <c r="N255" s="38">
        <v>92</v>
      </c>
      <c r="O255" s="38">
        <v>235</v>
      </c>
      <c r="P255" s="38"/>
      <c r="Q255" s="38">
        <v>2</v>
      </c>
      <c r="R255" s="38">
        <v>5</v>
      </c>
      <c r="S255" s="38"/>
      <c r="T255" s="38"/>
      <c r="U255" s="38">
        <v>0</v>
      </c>
      <c r="V255" s="38"/>
      <c r="W255" s="38">
        <v>0</v>
      </c>
      <c r="X255" s="38"/>
      <c r="Y255" s="38"/>
      <c r="Z255" s="38"/>
      <c r="AA255" s="38"/>
      <c r="AB255" s="38"/>
      <c r="BA255" t="str">
        <f t="shared" si="92"/>
        <v>Carthage</v>
      </c>
      <c r="BB255" t="s">
        <v>1117</v>
      </c>
      <c r="BC255">
        <v>2</v>
      </c>
      <c r="BE255" s="60">
        <v>23</v>
      </c>
      <c r="BF255" s="62">
        <v>7</v>
      </c>
      <c r="BG255" s="62">
        <v>10</v>
      </c>
      <c r="BH255" s="66">
        <v>10915</v>
      </c>
      <c r="BI255" s="66">
        <v>10915</v>
      </c>
      <c r="BJ255" s="66">
        <f t="shared" si="93"/>
        <v>23007</v>
      </c>
      <c r="BK255"/>
      <c r="BL255" t="s">
        <v>1447</v>
      </c>
      <c r="BM255">
        <f t="shared" si="94"/>
        <v>2310915</v>
      </c>
      <c r="BN255">
        <f t="shared" si="95"/>
        <v>2310915</v>
      </c>
      <c r="BR255" s="1"/>
      <c r="CD255" s="38"/>
      <c r="CV255" s="1" t="s">
        <v>3277</v>
      </c>
    </row>
    <row r="256" spans="1:100" ht="14" hidden="1" customHeight="1" outlineLevel="1" x14ac:dyDescent="0.2">
      <c r="A256" t="s">
        <v>1701</v>
      </c>
      <c r="B256" s="6" t="s">
        <v>1665</v>
      </c>
      <c r="C256" s="1">
        <f>SUM(N256:AY256)</f>
        <v>2305</v>
      </c>
      <c r="D256" s="3">
        <f>IF(N256&gt;0, RANK(N256,(N256:P256,Q256:AE256)),0)</f>
        <v>2</v>
      </c>
      <c r="E256" s="3">
        <f>IF(O256&gt;0,RANK(O256,(N256:P256,Q256:AE256)),0)</f>
        <v>1</v>
      </c>
      <c r="F256" s="3">
        <f>IF(P256&gt;0,RANK(P256,(N256:AE256)),0)</f>
        <v>0</v>
      </c>
      <c r="G256" s="1">
        <f>IF(C256&gt;0,MAX(N256:P256)-LARGE(N256:P256,2),0)</f>
        <v>151</v>
      </c>
      <c r="H256" s="2">
        <f>IF(C256&gt;0,G256/C256,0)</f>
        <v>6.5509761388286333E-2</v>
      </c>
      <c r="I256" s="4"/>
      <c r="J256" s="2">
        <f>IF(C256=0,"-",N256/C256)</f>
        <v>0.45900216919739695</v>
      </c>
      <c r="K256" s="2">
        <f>IF(C256=0,"-",O256/C256)</f>
        <v>0.52451193058568335</v>
      </c>
      <c r="L256" s="2">
        <f>IF(C256=0,"-",P256/C256)</f>
        <v>0</v>
      </c>
      <c r="M256" s="2">
        <f>IF(C256=0,"-",(1-J256-K256-L256))</f>
        <v>1.6485900216919758E-2</v>
      </c>
      <c r="N256" s="38">
        <v>1058</v>
      </c>
      <c r="O256" s="38">
        <v>1209</v>
      </c>
      <c r="P256" s="38"/>
      <c r="Q256" s="38">
        <v>14</v>
      </c>
      <c r="R256" s="38">
        <v>22</v>
      </c>
      <c r="S256" s="38"/>
      <c r="T256" s="38"/>
      <c r="U256" s="38">
        <v>1</v>
      </c>
      <c r="V256" s="38"/>
      <c r="W256" s="38">
        <v>1</v>
      </c>
      <c r="X256" s="38"/>
      <c r="Y256" s="38"/>
      <c r="Z256" s="38"/>
      <c r="AA256" s="38"/>
      <c r="AB256" s="38"/>
      <c r="BA256" t="str">
        <f t="shared" si="92"/>
        <v>Casco</v>
      </c>
      <c r="BB256" t="s">
        <v>1504</v>
      </c>
      <c r="BC256">
        <v>1</v>
      </c>
      <c r="BE256" s="60">
        <v>23</v>
      </c>
      <c r="BF256" s="62">
        <v>5</v>
      </c>
      <c r="BG256" s="62">
        <v>25</v>
      </c>
      <c r="BH256" s="66">
        <v>11125</v>
      </c>
      <c r="BI256" s="66">
        <v>11125</v>
      </c>
      <c r="BJ256" s="66">
        <f t="shared" si="93"/>
        <v>23005</v>
      </c>
      <c r="BK256"/>
      <c r="BL256" t="s">
        <v>1447</v>
      </c>
      <c r="BM256">
        <f t="shared" si="94"/>
        <v>2311125</v>
      </c>
      <c r="BN256">
        <f t="shared" si="95"/>
        <v>2311125</v>
      </c>
      <c r="BR256" s="1"/>
      <c r="CD256" s="38"/>
      <c r="CV256" s="1" t="s">
        <v>3278</v>
      </c>
    </row>
    <row r="257" spans="1:100" ht="14" hidden="1" customHeight="1" outlineLevel="1" x14ac:dyDescent="0.2">
      <c r="A257" t="s">
        <v>1702</v>
      </c>
      <c r="B257" s="6" t="s">
        <v>1665</v>
      </c>
      <c r="C257" s="1">
        <f t="shared" si="91"/>
        <v>547</v>
      </c>
      <c r="D257" s="3">
        <f>IF(N257&gt;0, RANK(N257,(N257:P257,Q257:AE257)),0)</f>
        <v>1</v>
      </c>
      <c r="E257" s="3">
        <f>IF(O257&gt;0,RANK(O257,(N257:P257,Q257:AE257)),0)</f>
        <v>2</v>
      </c>
      <c r="F257" s="3">
        <f t="shared" si="84"/>
        <v>0</v>
      </c>
      <c r="G257" s="1">
        <f t="shared" si="85"/>
        <v>255</v>
      </c>
      <c r="H257" s="2">
        <f t="shared" si="86"/>
        <v>0.46617915904936014</v>
      </c>
      <c r="I257" s="4"/>
      <c r="J257" s="2">
        <f t="shared" si="87"/>
        <v>0.71663619744058504</v>
      </c>
      <c r="K257" s="2">
        <f t="shared" si="88"/>
        <v>0.25045703839122485</v>
      </c>
      <c r="L257" s="2">
        <f t="shared" si="89"/>
        <v>0</v>
      </c>
      <c r="M257" s="2">
        <f t="shared" si="90"/>
        <v>3.2906764168190106E-2</v>
      </c>
      <c r="N257" s="38">
        <v>392</v>
      </c>
      <c r="O257" s="38">
        <v>137</v>
      </c>
      <c r="P257" s="38"/>
      <c r="Q257" s="38">
        <v>8</v>
      </c>
      <c r="R257" s="38">
        <v>6</v>
      </c>
      <c r="S257" s="38"/>
      <c r="T257" s="38"/>
      <c r="U257" s="38">
        <v>4</v>
      </c>
      <c r="V257" s="38"/>
      <c r="W257" s="38">
        <v>0</v>
      </c>
      <c r="X257" s="38"/>
      <c r="Y257" s="38"/>
      <c r="Z257" s="38"/>
      <c r="AA257" s="38"/>
      <c r="AB257" s="38"/>
      <c r="BA257" t="str">
        <f t="shared" si="92"/>
        <v>Castine</v>
      </c>
      <c r="BB257" t="s">
        <v>585</v>
      </c>
      <c r="BC257">
        <v>2</v>
      </c>
      <c r="BE257" s="60">
        <v>23</v>
      </c>
      <c r="BF257" s="62">
        <v>9</v>
      </c>
      <c r="BG257" s="62">
        <v>40</v>
      </c>
      <c r="BH257" s="66">
        <v>11265</v>
      </c>
      <c r="BI257" s="66">
        <v>11265</v>
      </c>
      <c r="BJ257" s="66">
        <f t="shared" si="93"/>
        <v>23009</v>
      </c>
      <c r="BK257"/>
      <c r="BL257" t="s">
        <v>1447</v>
      </c>
      <c r="BM257">
        <f t="shared" si="94"/>
        <v>2311265</v>
      </c>
      <c r="BN257">
        <f t="shared" si="95"/>
        <v>2311265</v>
      </c>
      <c r="BR257" s="1"/>
      <c r="CD257" s="38"/>
      <c r="CV257" s="1" t="s">
        <v>3279</v>
      </c>
    </row>
    <row r="258" spans="1:100" ht="14" hidden="1" customHeight="1" outlineLevel="1" x14ac:dyDescent="0.2">
      <c r="A258" t="s">
        <v>88</v>
      </c>
      <c r="B258" s="6" t="s">
        <v>1665</v>
      </c>
      <c r="C258" s="1">
        <f t="shared" si="91"/>
        <v>218</v>
      </c>
      <c r="D258" s="3">
        <f>IF(N258&gt;0, RANK(N258,(N258:P258,Q258:AE258)),0)</f>
        <v>2</v>
      </c>
      <c r="E258" s="3">
        <f>IF(O258&gt;0,RANK(O258,(N258:P258,Q258:AE258)),0)</f>
        <v>1</v>
      </c>
      <c r="F258" s="3">
        <f t="shared" si="84"/>
        <v>0</v>
      </c>
      <c r="G258" s="1">
        <f t="shared" si="85"/>
        <v>31</v>
      </c>
      <c r="H258" s="2">
        <f t="shared" si="86"/>
        <v>0.14220183486238533</v>
      </c>
      <c r="I258" s="4"/>
      <c r="J258" s="2">
        <f t="shared" si="87"/>
        <v>0.42660550458715596</v>
      </c>
      <c r="K258" s="2">
        <f t="shared" si="88"/>
        <v>0.56880733944954132</v>
      </c>
      <c r="L258" s="2">
        <f t="shared" si="89"/>
        <v>0</v>
      </c>
      <c r="M258" s="2">
        <f t="shared" si="90"/>
        <v>4.5871559633027248E-3</v>
      </c>
      <c r="N258" s="38">
        <v>93</v>
      </c>
      <c r="O258" s="38">
        <v>124</v>
      </c>
      <c r="P258" s="38"/>
      <c r="Q258" s="38">
        <v>1</v>
      </c>
      <c r="R258" s="38">
        <v>0</v>
      </c>
      <c r="S258" s="38"/>
      <c r="T258" s="38"/>
      <c r="U258" s="38">
        <v>0</v>
      </c>
      <c r="V258" s="38"/>
      <c r="W258" s="38">
        <v>0</v>
      </c>
      <c r="X258" s="38"/>
      <c r="Y258" s="38"/>
      <c r="Z258" s="38"/>
      <c r="AA258" s="38"/>
      <c r="AB258" s="38"/>
      <c r="BA258" t="str">
        <f t="shared" si="92"/>
        <v>Castle Hill</v>
      </c>
      <c r="BB258" t="s">
        <v>2774</v>
      </c>
      <c r="BC258">
        <v>2</v>
      </c>
      <c r="BE258" s="60">
        <v>23</v>
      </c>
      <c r="BF258" s="62">
        <v>3</v>
      </c>
      <c r="BG258" s="62">
        <v>50</v>
      </c>
      <c r="BH258" s="66">
        <v>11300</v>
      </c>
      <c r="BI258" s="66">
        <v>11300</v>
      </c>
      <c r="BJ258" s="66">
        <f t="shared" si="93"/>
        <v>23003</v>
      </c>
      <c r="BK258"/>
      <c r="BL258" t="s">
        <v>1447</v>
      </c>
      <c r="BM258">
        <f t="shared" si="94"/>
        <v>2311300</v>
      </c>
      <c r="BN258">
        <f t="shared" si="95"/>
        <v>2311300</v>
      </c>
      <c r="BR258" s="1"/>
      <c r="CD258" s="38"/>
      <c r="CV258" s="1" t="s">
        <v>3280</v>
      </c>
    </row>
    <row r="259" spans="1:100" ht="14" hidden="1" customHeight="1" outlineLevel="1" x14ac:dyDescent="0.2">
      <c r="A259" t="s">
        <v>1223</v>
      </c>
      <c r="B259" s="6" t="s">
        <v>1665</v>
      </c>
      <c r="C259" s="1">
        <f t="shared" si="91"/>
        <v>124</v>
      </c>
      <c r="D259" s="3">
        <f>IF(N259&gt;0, RANK(N259,(N259:P259,Q259:AE259)),0)</f>
        <v>2</v>
      </c>
      <c r="E259" s="3">
        <f>IF(O259&gt;0,RANK(O259,(N259:P259,Q259:AE259)),0)</f>
        <v>1</v>
      </c>
      <c r="F259" s="3">
        <f t="shared" si="84"/>
        <v>0</v>
      </c>
      <c r="G259" s="1">
        <f t="shared" si="85"/>
        <v>42</v>
      </c>
      <c r="H259" s="2">
        <f t="shared" si="86"/>
        <v>0.33870967741935482</v>
      </c>
      <c r="I259" s="4"/>
      <c r="J259" s="2">
        <f t="shared" si="87"/>
        <v>0.33064516129032256</v>
      </c>
      <c r="K259" s="2">
        <f t="shared" si="88"/>
        <v>0.66935483870967738</v>
      </c>
      <c r="L259" s="2">
        <f t="shared" si="89"/>
        <v>0</v>
      </c>
      <c r="M259" s="2">
        <f t="shared" si="90"/>
        <v>1.1102230246251565E-16</v>
      </c>
      <c r="N259" s="38">
        <v>41</v>
      </c>
      <c r="O259" s="38">
        <v>83</v>
      </c>
      <c r="P259" s="38"/>
      <c r="Q259" s="38">
        <v>0</v>
      </c>
      <c r="R259" s="38">
        <v>0</v>
      </c>
      <c r="S259" s="38"/>
      <c r="T259" s="38"/>
      <c r="U259" s="38">
        <v>0</v>
      </c>
      <c r="V259" s="38"/>
      <c r="W259" s="38">
        <v>0</v>
      </c>
      <c r="X259" s="38"/>
      <c r="Y259" s="38"/>
      <c r="Z259" s="38"/>
      <c r="AA259" s="38"/>
      <c r="AB259" s="38"/>
      <c r="BA259" t="str">
        <f t="shared" si="92"/>
        <v>Caswell</v>
      </c>
      <c r="BB259" t="s">
        <v>2774</v>
      </c>
      <c r="BC259">
        <v>2</v>
      </c>
      <c r="BE259" s="60">
        <v>23</v>
      </c>
      <c r="BF259" s="62">
        <v>3</v>
      </c>
      <c r="BG259" s="62">
        <v>55</v>
      </c>
      <c r="BH259" s="66">
        <v>11335</v>
      </c>
      <c r="BI259" s="66">
        <v>11335</v>
      </c>
      <c r="BJ259" s="66">
        <f t="shared" si="93"/>
        <v>23003</v>
      </c>
      <c r="BK259"/>
      <c r="BL259" t="s">
        <v>1447</v>
      </c>
      <c r="BM259">
        <f t="shared" si="94"/>
        <v>2311335</v>
      </c>
      <c r="BN259">
        <f t="shared" si="95"/>
        <v>2311335</v>
      </c>
      <c r="BR259" s="1"/>
      <c r="CD259" s="38"/>
      <c r="CV259" s="1" t="s">
        <v>3281</v>
      </c>
    </row>
    <row r="260" spans="1:100" ht="14" hidden="1" customHeight="1" outlineLevel="1" x14ac:dyDescent="0.2">
      <c r="A260" t="s">
        <v>3194</v>
      </c>
      <c r="B260" s="6" t="s">
        <v>1665</v>
      </c>
      <c r="C260" s="1">
        <f t="shared" si="91"/>
        <v>16</v>
      </c>
      <c r="D260" s="3">
        <f>IF(N260&gt;0, RANK(N260,(N260:P260,Q260:AE260)),0)</f>
        <v>2</v>
      </c>
      <c r="E260" s="3">
        <f>IF(O260&gt;0,RANK(O260,(N260:P260,Q260:AE260)),0)</f>
        <v>1</v>
      </c>
      <c r="F260" s="3">
        <f t="shared" si="84"/>
        <v>0</v>
      </c>
      <c r="G260" s="1">
        <f t="shared" si="85"/>
        <v>3</v>
      </c>
      <c r="H260" s="2">
        <f t="shared" si="86"/>
        <v>0.1875</v>
      </c>
      <c r="I260" s="4"/>
      <c r="J260" s="2">
        <f t="shared" si="87"/>
        <v>0.375</v>
      </c>
      <c r="K260" s="2">
        <f t="shared" si="88"/>
        <v>0.5625</v>
      </c>
      <c r="L260" s="2">
        <f t="shared" si="89"/>
        <v>0</v>
      </c>
      <c r="M260" s="2">
        <f t="shared" si="90"/>
        <v>6.25E-2</v>
      </c>
      <c r="N260" s="38">
        <v>6</v>
      </c>
      <c r="O260" s="38">
        <v>9</v>
      </c>
      <c r="P260" s="38"/>
      <c r="Q260" s="38">
        <v>0</v>
      </c>
      <c r="R260" s="38">
        <v>0</v>
      </c>
      <c r="S260" s="38"/>
      <c r="T260" s="38"/>
      <c r="U260" s="38">
        <v>1</v>
      </c>
      <c r="V260" s="38"/>
      <c r="W260" s="38">
        <v>0</v>
      </c>
      <c r="X260" s="38"/>
      <c r="Y260" s="38"/>
      <c r="Z260" s="38"/>
      <c r="AA260" s="38"/>
      <c r="AB260" s="38"/>
      <c r="BA260" t="str">
        <f>A260</f>
        <v>Cathance</v>
      </c>
      <c r="BB260" t="s">
        <v>674</v>
      </c>
      <c r="BC260">
        <v>2</v>
      </c>
      <c r="BE260" s="60">
        <v>23</v>
      </c>
      <c r="BF260" s="62">
        <v>29</v>
      </c>
      <c r="BH260" s="77">
        <v>11420</v>
      </c>
      <c r="BI260" s="77">
        <v>11420</v>
      </c>
      <c r="BJ260" s="66">
        <f>BE260*1000+BF260</f>
        <v>23029</v>
      </c>
      <c r="BK260"/>
      <c r="BL260" t="s">
        <v>937</v>
      </c>
      <c r="BM260">
        <f>BE260*100000+BH260</f>
        <v>2311420</v>
      </c>
      <c r="BN260">
        <f t="shared" si="95"/>
        <v>2311420</v>
      </c>
      <c r="BR260" s="1"/>
      <c r="CD260" s="38"/>
      <c r="CV260" s="1" t="s">
        <v>3282</v>
      </c>
    </row>
    <row r="261" spans="1:100" ht="14" hidden="1" customHeight="1" outlineLevel="1" x14ac:dyDescent="0.2">
      <c r="A261" t="s">
        <v>790</v>
      </c>
      <c r="B261" s="6" t="s">
        <v>1665</v>
      </c>
      <c r="C261" s="1">
        <f t="shared" si="91"/>
        <v>17</v>
      </c>
      <c r="D261" s="3">
        <f>IF(N261&gt;0, RANK(N261,(N261:P261,Q261:AE261)),0)</f>
        <v>2</v>
      </c>
      <c r="E261" s="3">
        <f>IF(O261&gt;0,RANK(O261,(N261:P261,Q261:AE261)),0)</f>
        <v>1</v>
      </c>
      <c r="F261" s="3">
        <f>IF(P261&gt;0,RANK(P261,(N261:AE261)),0)</f>
        <v>0</v>
      </c>
      <c r="G261" s="1">
        <f>IF(C261&gt;0,MAX(N261:P261)-LARGE(N261:P261,2),0)</f>
        <v>13</v>
      </c>
      <c r="H261" s="2">
        <f>IF(C261&gt;0,G261/C261,0)</f>
        <v>0.76470588235294112</v>
      </c>
      <c r="I261" s="4"/>
      <c r="J261" s="2">
        <f>IF(C261=0,"-",N261/C261)</f>
        <v>0.11764705882352941</v>
      </c>
      <c r="K261" s="2">
        <f>IF(C261=0,"-",O261/C261)</f>
        <v>0.88235294117647056</v>
      </c>
      <c r="L261" s="2">
        <f>IF(C261=0,"-",P261/C261)</f>
        <v>0</v>
      </c>
      <c r="M261" s="2">
        <f>IF(C261=0,"-",(1-J261-K261-L261))</f>
        <v>0</v>
      </c>
      <c r="N261" s="38">
        <v>2</v>
      </c>
      <c r="O261" s="38">
        <v>15</v>
      </c>
      <c r="P261" s="38"/>
      <c r="Q261" s="38">
        <v>0</v>
      </c>
      <c r="R261" s="38">
        <v>0</v>
      </c>
      <c r="S261" s="38"/>
      <c r="T261" s="38"/>
      <c r="U261" s="38">
        <v>0</v>
      </c>
      <c r="V261" s="38"/>
      <c r="W261" s="38">
        <v>0</v>
      </c>
      <c r="X261" s="38"/>
      <c r="Y261" s="38"/>
      <c r="Z261" s="38"/>
      <c r="AA261" s="38"/>
      <c r="AB261" s="38"/>
      <c r="BA261" t="str">
        <f t="shared" si="92"/>
        <v>Centerville</v>
      </c>
      <c r="BB261" t="s">
        <v>674</v>
      </c>
      <c r="BC261">
        <v>2</v>
      </c>
      <c r="BE261" s="60">
        <v>23</v>
      </c>
      <c r="BF261" s="62">
        <v>29</v>
      </c>
      <c r="BG261" s="62">
        <v>35</v>
      </c>
      <c r="BH261" s="66">
        <v>11755</v>
      </c>
      <c r="BI261" s="66">
        <v>11755</v>
      </c>
      <c r="BJ261" s="66">
        <f t="shared" si="93"/>
        <v>23029</v>
      </c>
      <c r="BK261"/>
      <c r="BL261" t="s">
        <v>937</v>
      </c>
      <c r="BM261">
        <f t="shared" si="94"/>
        <v>2311755</v>
      </c>
      <c r="BN261">
        <f t="shared" si="95"/>
        <v>2311755</v>
      </c>
      <c r="BR261" s="1"/>
      <c r="CD261" s="38"/>
      <c r="CV261" s="1" t="s">
        <v>3283</v>
      </c>
    </row>
    <row r="262" spans="1:100" ht="14" hidden="1" customHeight="1" outlineLevel="1" x14ac:dyDescent="0.2">
      <c r="A262" t="s">
        <v>2293</v>
      </c>
      <c r="B262" s="6" t="s">
        <v>1665</v>
      </c>
      <c r="C262" s="1">
        <f t="shared" si="91"/>
        <v>269</v>
      </c>
      <c r="D262" s="3">
        <f>IF(N262&gt;0, RANK(N262,(N262:P262,Q262:AE262)),0)</f>
        <v>2</v>
      </c>
      <c r="E262" s="3">
        <f>IF(O262&gt;0,RANK(O262,(N262:P262,Q262:AE262)),0)</f>
        <v>1</v>
      </c>
      <c r="F262" s="3">
        <f t="shared" si="84"/>
        <v>0</v>
      </c>
      <c r="G262" s="1">
        <f t="shared" si="85"/>
        <v>95</v>
      </c>
      <c r="H262" s="2">
        <f t="shared" si="86"/>
        <v>0.35315985130111527</v>
      </c>
      <c r="I262" s="4"/>
      <c r="J262" s="2">
        <f t="shared" si="87"/>
        <v>0.31598513011152418</v>
      </c>
      <c r="K262" s="2">
        <f t="shared" si="88"/>
        <v>0.66914498141263945</v>
      </c>
      <c r="L262" s="2">
        <f t="shared" si="89"/>
        <v>0</v>
      </c>
      <c r="M262" s="2">
        <f t="shared" si="90"/>
        <v>1.4869888475836368E-2</v>
      </c>
      <c r="N262" s="38">
        <v>85</v>
      </c>
      <c r="O262" s="38">
        <v>180</v>
      </c>
      <c r="P262" s="38"/>
      <c r="Q262" s="38">
        <v>1</v>
      </c>
      <c r="R262" s="38">
        <v>3</v>
      </c>
      <c r="S262" s="38"/>
      <c r="T262" s="38"/>
      <c r="U262" s="38">
        <v>0</v>
      </c>
      <c r="V262" s="38"/>
      <c r="W262" s="38">
        <v>0</v>
      </c>
      <c r="X262" s="38"/>
      <c r="Y262" s="38"/>
      <c r="Z262" s="38"/>
      <c r="AA262" s="38"/>
      <c r="AB262" s="38"/>
      <c r="BA262" t="str">
        <f t="shared" si="92"/>
        <v>Chapman</v>
      </c>
      <c r="BB262" t="s">
        <v>2774</v>
      </c>
      <c r="BC262">
        <v>2</v>
      </c>
      <c r="BE262" s="60">
        <v>23</v>
      </c>
      <c r="BF262" s="62">
        <v>3</v>
      </c>
      <c r="BG262" s="62">
        <v>60</v>
      </c>
      <c r="BH262" s="66">
        <v>12000</v>
      </c>
      <c r="BI262" s="66">
        <v>12000</v>
      </c>
      <c r="BJ262" s="66">
        <f t="shared" si="93"/>
        <v>23003</v>
      </c>
      <c r="BK262"/>
      <c r="BL262" t="s">
        <v>1447</v>
      </c>
      <c r="BM262">
        <f t="shared" si="94"/>
        <v>2312000</v>
      </c>
      <c r="BN262">
        <f t="shared" si="95"/>
        <v>2312000</v>
      </c>
      <c r="BR262" s="1"/>
      <c r="CD262" s="38"/>
      <c r="CV262" s="1" t="s">
        <v>3284</v>
      </c>
    </row>
    <row r="263" spans="1:100" ht="14" hidden="1" customHeight="1" outlineLevel="1" x14ac:dyDescent="0.2">
      <c r="A263" t="s">
        <v>2730</v>
      </c>
      <c r="B263" s="6" t="s">
        <v>1665</v>
      </c>
      <c r="C263" s="1">
        <f t="shared" si="91"/>
        <v>793</v>
      </c>
      <c r="D263" s="3">
        <f>IF(N263&gt;0, RANK(N263,(N263:P263,Q263:AE263)),0)</f>
        <v>2</v>
      </c>
      <c r="E263" s="3">
        <f>IF(O263&gt;0,RANK(O263,(N263:P263,Q263:AE263)),0)</f>
        <v>1</v>
      </c>
      <c r="F263" s="3">
        <f t="shared" si="84"/>
        <v>0</v>
      </c>
      <c r="G263" s="1">
        <f t="shared" si="85"/>
        <v>415</v>
      </c>
      <c r="H263" s="2">
        <f t="shared" si="86"/>
        <v>0.52332912988650693</v>
      </c>
      <c r="I263" s="4"/>
      <c r="J263" s="2">
        <f t="shared" si="87"/>
        <v>0.22824716267339218</v>
      </c>
      <c r="K263" s="2">
        <f t="shared" si="88"/>
        <v>0.75157629255989911</v>
      </c>
      <c r="L263" s="2">
        <f t="shared" si="89"/>
        <v>0</v>
      </c>
      <c r="M263" s="2">
        <f t="shared" si="90"/>
        <v>2.0176544766708715E-2</v>
      </c>
      <c r="N263" s="38">
        <v>181</v>
      </c>
      <c r="O263" s="38">
        <v>596</v>
      </c>
      <c r="P263" s="38"/>
      <c r="Q263" s="38">
        <v>4</v>
      </c>
      <c r="R263" s="38">
        <v>9</v>
      </c>
      <c r="S263" s="38"/>
      <c r="T263" s="38"/>
      <c r="U263" s="38">
        <v>3</v>
      </c>
      <c r="V263" s="38"/>
      <c r="W263" s="38">
        <v>0</v>
      </c>
      <c r="X263" s="38"/>
      <c r="Y263" s="38"/>
      <c r="Z263" s="38"/>
      <c r="AA263" s="38"/>
      <c r="AB263" s="38"/>
      <c r="BA263" t="str">
        <f t="shared" si="92"/>
        <v>Charleston</v>
      </c>
      <c r="BB263" t="s">
        <v>2436</v>
      </c>
      <c r="BC263">
        <v>2</v>
      </c>
      <c r="BE263" s="60">
        <v>23</v>
      </c>
      <c r="BF263" s="62">
        <v>19</v>
      </c>
      <c r="BG263" s="62">
        <v>45</v>
      </c>
      <c r="BH263" s="66">
        <v>12105</v>
      </c>
      <c r="BI263" s="66">
        <v>12105</v>
      </c>
      <c r="BJ263" s="66">
        <f t="shared" si="93"/>
        <v>23019</v>
      </c>
      <c r="BK263"/>
      <c r="BL263" t="s">
        <v>1447</v>
      </c>
      <c r="BM263">
        <f t="shared" si="94"/>
        <v>2312105</v>
      </c>
      <c r="BN263">
        <f t="shared" si="95"/>
        <v>2312105</v>
      </c>
      <c r="BR263" s="1"/>
      <c r="CD263" s="38"/>
      <c r="CV263" s="1" t="s">
        <v>3285</v>
      </c>
    </row>
    <row r="264" spans="1:100" ht="14" hidden="1" customHeight="1" outlineLevel="1" x14ac:dyDescent="0.2">
      <c r="A264" t="s">
        <v>1165</v>
      </c>
      <c r="B264" s="6" t="s">
        <v>1665</v>
      </c>
      <c r="C264" s="1">
        <f t="shared" si="91"/>
        <v>225</v>
      </c>
      <c r="D264" s="3">
        <f>IF(N264&gt;0, RANK(N264,(N264:P264,Q264:AE264)),0)</f>
        <v>2</v>
      </c>
      <c r="E264" s="3">
        <f>IF(O264&gt;0,RANK(O264,(N264:P264,Q264:AE264)),0)</f>
        <v>1</v>
      </c>
      <c r="F264" s="3">
        <f t="shared" si="84"/>
        <v>0</v>
      </c>
      <c r="G264" s="1">
        <f t="shared" si="85"/>
        <v>71</v>
      </c>
      <c r="H264" s="2">
        <f t="shared" si="86"/>
        <v>0.31555555555555553</v>
      </c>
      <c r="I264" s="4"/>
      <c r="J264" s="2">
        <f t="shared" si="87"/>
        <v>0.34222222222222221</v>
      </c>
      <c r="K264" s="2">
        <f t="shared" si="88"/>
        <v>0.65777777777777779</v>
      </c>
      <c r="L264" s="2">
        <f t="shared" si="89"/>
        <v>0</v>
      </c>
      <c r="M264" s="2">
        <f t="shared" si="90"/>
        <v>0</v>
      </c>
      <c r="N264" s="38">
        <v>77</v>
      </c>
      <c r="O264" s="38">
        <v>148</v>
      </c>
      <c r="P264" s="38"/>
      <c r="Q264" s="38">
        <v>0</v>
      </c>
      <c r="R264" s="38">
        <v>0</v>
      </c>
      <c r="S264" s="38"/>
      <c r="T264" s="38"/>
      <c r="U264" s="38">
        <v>0</v>
      </c>
      <c r="V264" s="38"/>
      <c r="W264" s="38">
        <v>0</v>
      </c>
      <c r="X264" s="38"/>
      <c r="Y264" s="38"/>
      <c r="Z264" s="38"/>
      <c r="AA264" s="38"/>
      <c r="AB264" s="38"/>
      <c r="BA264" t="str">
        <f t="shared" si="92"/>
        <v>Charlotte</v>
      </c>
      <c r="BB264" t="s">
        <v>674</v>
      </c>
      <c r="BC264">
        <v>2</v>
      </c>
      <c r="BE264" s="60">
        <v>23</v>
      </c>
      <c r="BF264" s="62">
        <v>29</v>
      </c>
      <c r="BG264" s="62">
        <v>40</v>
      </c>
      <c r="BH264" s="66">
        <v>12175</v>
      </c>
      <c r="BI264" s="66">
        <v>12175</v>
      </c>
      <c r="BJ264" s="66">
        <f t="shared" si="93"/>
        <v>23029</v>
      </c>
      <c r="BK264"/>
      <c r="BL264" t="s">
        <v>1447</v>
      </c>
      <c r="BM264">
        <f t="shared" si="94"/>
        <v>2312175</v>
      </c>
      <c r="BN264">
        <f t="shared" si="95"/>
        <v>2312175</v>
      </c>
      <c r="BR264" s="1"/>
      <c r="CD264" s="38"/>
      <c r="CV264" s="86" t="s">
        <v>3286</v>
      </c>
    </row>
    <row r="265" spans="1:100" ht="14" hidden="1" customHeight="1" outlineLevel="1" x14ac:dyDescent="0.2">
      <c r="A265" t="s">
        <v>3043</v>
      </c>
      <c r="B265" s="6" t="s">
        <v>1665</v>
      </c>
      <c r="C265" s="1">
        <f t="shared" si="91"/>
        <v>315</v>
      </c>
      <c r="D265" s="3">
        <f>IF(N265&gt;0, RANK(N265,(N265:P265,Q265:AE265)),0)</f>
        <v>1</v>
      </c>
      <c r="E265" s="3">
        <f>IF(O265&gt;0,RANK(O265,(N265:P265,Q265:AE265)),0)</f>
        <v>2</v>
      </c>
      <c r="F265" s="3">
        <f t="shared" si="84"/>
        <v>0</v>
      </c>
      <c r="G265" s="1">
        <f t="shared" si="85"/>
        <v>201</v>
      </c>
      <c r="H265" s="2">
        <f t="shared" si="86"/>
        <v>0.63809523809523805</v>
      </c>
      <c r="I265" s="4"/>
      <c r="J265" s="2">
        <f t="shared" si="87"/>
        <v>0.80634920634920637</v>
      </c>
      <c r="K265" s="2">
        <f t="shared" si="88"/>
        <v>0.16825396825396827</v>
      </c>
      <c r="L265" s="2">
        <f t="shared" si="89"/>
        <v>0</v>
      </c>
      <c r="M265" s="2">
        <f t="shared" si="90"/>
        <v>2.5396825396825362E-2</v>
      </c>
      <c r="N265" s="38">
        <v>254</v>
      </c>
      <c r="O265" s="38">
        <v>53</v>
      </c>
      <c r="P265" s="38"/>
      <c r="Q265" s="38">
        <v>3</v>
      </c>
      <c r="R265" s="38">
        <v>5</v>
      </c>
      <c r="S265" s="38"/>
      <c r="T265" s="38"/>
      <c r="U265" s="38">
        <v>0</v>
      </c>
      <c r="V265" s="38"/>
      <c r="W265" s="38">
        <v>0</v>
      </c>
      <c r="X265" s="38"/>
      <c r="Y265" s="38"/>
      <c r="Z265" s="38"/>
      <c r="AA265" s="38"/>
      <c r="AB265" s="38"/>
      <c r="BA265" t="str">
        <f t="shared" si="92"/>
        <v>Chebeague Island</v>
      </c>
      <c r="BB265" t="s">
        <v>1504</v>
      </c>
      <c r="BC265">
        <v>1</v>
      </c>
      <c r="BE265" s="60">
        <v>23</v>
      </c>
      <c r="BF265" s="62">
        <v>5</v>
      </c>
      <c r="BH265" s="66">
        <v>12300</v>
      </c>
      <c r="BI265" s="66">
        <v>12300</v>
      </c>
      <c r="BJ265" s="66">
        <f t="shared" si="93"/>
        <v>23005</v>
      </c>
      <c r="BK265"/>
      <c r="BL265" t="s">
        <v>1447</v>
      </c>
      <c r="BM265">
        <f t="shared" si="94"/>
        <v>2312300</v>
      </c>
      <c r="BN265">
        <f t="shared" si="95"/>
        <v>2312300</v>
      </c>
      <c r="BR265" s="1"/>
      <c r="CD265" s="38"/>
      <c r="CV265" s="1" t="s">
        <v>3287</v>
      </c>
    </row>
    <row r="266" spans="1:100" ht="14" hidden="1" customHeight="1" outlineLevel="1" x14ac:dyDescent="0.2">
      <c r="A266" t="s">
        <v>986</v>
      </c>
      <c r="B266" s="6" t="s">
        <v>1665</v>
      </c>
      <c r="C266" s="1">
        <f t="shared" si="91"/>
        <v>1591</v>
      </c>
      <c r="D266" s="3">
        <f>IF(N266&gt;0, RANK(N266,(N266:P266,Q266:AE266)),0)</f>
        <v>2</v>
      </c>
      <c r="E266" s="3">
        <f>IF(O266&gt;0,RANK(O266,(N266:P266,Q266:AE266)),0)</f>
        <v>1</v>
      </c>
      <c r="F266" s="3">
        <f t="shared" si="84"/>
        <v>0</v>
      </c>
      <c r="G266" s="1">
        <f t="shared" si="85"/>
        <v>411</v>
      </c>
      <c r="H266" s="2">
        <f t="shared" si="86"/>
        <v>0.25832809553739788</v>
      </c>
      <c r="I266" s="4"/>
      <c r="J266" s="2">
        <f t="shared" si="87"/>
        <v>0.36392206159648022</v>
      </c>
      <c r="K266" s="2">
        <f t="shared" si="88"/>
        <v>0.6222501571338781</v>
      </c>
      <c r="L266" s="2">
        <f t="shared" si="89"/>
        <v>0</v>
      </c>
      <c r="M266" s="2">
        <f t="shared" si="90"/>
        <v>1.3827781269641681E-2</v>
      </c>
      <c r="N266" s="38">
        <v>579</v>
      </c>
      <c r="O266" s="38">
        <v>990</v>
      </c>
      <c r="P266" s="38"/>
      <c r="Q266" s="38">
        <v>4</v>
      </c>
      <c r="R266" s="38">
        <v>13</v>
      </c>
      <c r="S266" s="38"/>
      <c r="T266" s="38"/>
      <c r="U266" s="38">
        <v>5</v>
      </c>
      <c r="V266" s="38"/>
      <c r="W266" s="38">
        <v>0</v>
      </c>
      <c r="X266" s="38"/>
      <c r="Y266" s="38"/>
      <c r="Z266" s="38"/>
      <c r="AA266" s="38"/>
      <c r="AB266" s="38"/>
      <c r="BA266" t="str">
        <f t="shared" si="92"/>
        <v>Chelsea</v>
      </c>
      <c r="BB266" t="s">
        <v>2945</v>
      </c>
      <c r="BC266">
        <v>2</v>
      </c>
      <c r="BE266" s="60">
        <v>23</v>
      </c>
      <c r="BF266" s="62">
        <v>11</v>
      </c>
      <c r="BG266" s="62">
        <v>25</v>
      </c>
      <c r="BH266" s="66">
        <v>12350</v>
      </c>
      <c r="BI266" s="66">
        <v>12350</v>
      </c>
      <c r="BJ266" s="66">
        <f t="shared" si="93"/>
        <v>23011</v>
      </c>
      <c r="BK266"/>
      <c r="BL266" t="s">
        <v>1447</v>
      </c>
      <c r="BM266">
        <f t="shared" si="94"/>
        <v>2312350</v>
      </c>
      <c r="BN266">
        <f t="shared" si="95"/>
        <v>2312350</v>
      </c>
      <c r="BR266" s="1"/>
      <c r="CD266" s="38"/>
      <c r="CV266" s="1" t="s">
        <v>3288</v>
      </c>
    </row>
    <row r="267" spans="1:100" ht="14" hidden="1" customHeight="1" outlineLevel="1" x14ac:dyDescent="0.2">
      <c r="A267" t="s">
        <v>888</v>
      </c>
      <c r="B267" s="6" t="s">
        <v>1665</v>
      </c>
      <c r="C267" s="1">
        <f t="shared" si="91"/>
        <v>663</v>
      </c>
      <c r="D267" s="3">
        <f>IF(N267&gt;0, RANK(N267,(N267:P267,Q267:AE267)),0)</f>
        <v>2</v>
      </c>
      <c r="E267" s="3">
        <f>IF(O267&gt;0,RANK(O267,(N267:P267,Q267:AE267)),0)</f>
        <v>1</v>
      </c>
      <c r="F267" s="3">
        <f t="shared" si="84"/>
        <v>0</v>
      </c>
      <c r="G267" s="1">
        <f t="shared" si="85"/>
        <v>197</v>
      </c>
      <c r="H267" s="2">
        <f t="shared" si="86"/>
        <v>0.2971342383107089</v>
      </c>
      <c r="I267" s="4"/>
      <c r="J267" s="2">
        <f t="shared" si="87"/>
        <v>0.34087481146304677</v>
      </c>
      <c r="K267" s="2">
        <f t="shared" si="88"/>
        <v>0.63800904977375561</v>
      </c>
      <c r="L267" s="2">
        <f t="shared" si="89"/>
        <v>0</v>
      </c>
      <c r="M267" s="2">
        <f t="shared" si="90"/>
        <v>2.1116138763197623E-2</v>
      </c>
      <c r="N267" s="38">
        <v>226</v>
      </c>
      <c r="O267" s="38">
        <v>423</v>
      </c>
      <c r="P267" s="38"/>
      <c r="Q267" s="38">
        <v>3</v>
      </c>
      <c r="R267" s="38">
        <v>10</v>
      </c>
      <c r="S267" s="38"/>
      <c r="T267" s="38"/>
      <c r="U267" s="38">
        <v>1</v>
      </c>
      <c r="V267" s="38"/>
      <c r="W267" s="38">
        <v>0</v>
      </c>
      <c r="X267" s="38"/>
      <c r="Y267" s="38"/>
      <c r="Z267" s="38"/>
      <c r="AA267" s="38"/>
      <c r="AB267" s="38"/>
      <c r="BA267" t="str">
        <f t="shared" si="92"/>
        <v>Cherryfield</v>
      </c>
      <c r="BB267" t="s">
        <v>674</v>
      </c>
      <c r="BC267">
        <v>2</v>
      </c>
      <c r="BE267" s="60">
        <v>23</v>
      </c>
      <c r="BF267" s="62">
        <v>29</v>
      </c>
      <c r="BG267" s="62">
        <v>45</v>
      </c>
      <c r="BH267" s="66">
        <v>12455</v>
      </c>
      <c r="BI267" s="66">
        <v>12455</v>
      </c>
      <c r="BJ267" s="66">
        <f t="shared" si="93"/>
        <v>23029</v>
      </c>
      <c r="BK267"/>
      <c r="BL267" t="s">
        <v>1447</v>
      </c>
      <c r="BM267">
        <f t="shared" si="94"/>
        <v>2312455</v>
      </c>
      <c r="BN267">
        <f t="shared" si="95"/>
        <v>2312455</v>
      </c>
      <c r="BR267" s="1"/>
      <c r="CD267" s="38"/>
      <c r="CV267" s="1" t="s">
        <v>3289</v>
      </c>
    </row>
    <row r="268" spans="1:100" ht="14" hidden="1" customHeight="1" outlineLevel="1" x14ac:dyDescent="0.2">
      <c r="A268" t="s">
        <v>352</v>
      </c>
      <c r="B268" s="6" t="s">
        <v>1665</v>
      </c>
      <c r="C268" s="1">
        <f t="shared" si="91"/>
        <v>311</v>
      </c>
      <c r="D268" s="3">
        <f>IF(N268&gt;0, RANK(N268,(N268:P268,Q268:AE268)),0)</f>
        <v>2</v>
      </c>
      <c r="E268" s="3">
        <f>IF(O268&gt;0,RANK(O268,(N268:P268,Q268:AE268)),0)</f>
        <v>1</v>
      </c>
      <c r="F268" s="3">
        <f t="shared" si="84"/>
        <v>0</v>
      </c>
      <c r="G268" s="1">
        <f t="shared" si="85"/>
        <v>195</v>
      </c>
      <c r="H268" s="2">
        <f t="shared" si="86"/>
        <v>0.62700964630225076</v>
      </c>
      <c r="I268" s="4"/>
      <c r="J268" s="2">
        <f t="shared" si="87"/>
        <v>0.18327974276527331</v>
      </c>
      <c r="K268" s="2">
        <f t="shared" si="88"/>
        <v>0.81028938906752412</v>
      </c>
      <c r="L268" s="2">
        <f t="shared" si="89"/>
        <v>0</v>
      </c>
      <c r="M268" s="2">
        <f t="shared" si="90"/>
        <v>6.4308681672026191E-3</v>
      </c>
      <c r="N268" s="38">
        <v>57</v>
      </c>
      <c r="O268" s="38">
        <v>252</v>
      </c>
      <c r="P268" s="38"/>
      <c r="Q268" s="38">
        <v>1</v>
      </c>
      <c r="R268" s="38">
        <v>0</v>
      </c>
      <c r="S268" s="38"/>
      <c r="T268" s="38"/>
      <c r="U268" s="38">
        <v>1</v>
      </c>
      <c r="V268" s="38"/>
      <c r="W268" s="38">
        <v>0</v>
      </c>
      <c r="X268" s="38"/>
      <c r="Y268" s="38"/>
      <c r="Z268" s="38"/>
      <c r="AA268" s="38"/>
      <c r="AB268" s="38"/>
      <c r="BA268" t="str">
        <f t="shared" si="92"/>
        <v>Chester</v>
      </c>
      <c r="BB268" t="s">
        <v>2436</v>
      </c>
      <c r="BC268">
        <v>2</v>
      </c>
      <c r="BE268" s="60">
        <v>23</v>
      </c>
      <c r="BF268" s="62">
        <v>19</v>
      </c>
      <c r="BG268" s="62">
        <v>50</v>
      </c>
      <c r="BH268" s="66">
        <v>12525</v>
      </c>
      <c r="BI268" s="66">
        <v>12525</v>
      </c>
      <c r="BJ268" s="66">
        <f t="shared" si="93"/>
        <v>23019</v>
      </c>
      <c r="BK268"/>
      <c r="BL268" t="s">
        <v>1447</v>
      </c>
      <c r="BM268">
        <f t="shared" si="94"/>
        <v>2312525</v>
      </c>
      <c r="BN268">
        <f t="shared" si="95"/>
        <v>2312525</v>
      </c>
      <c r="BR268" s="1"/>
      <c r="CD268" s="38"/>
      <c r="CV268" s="1" t="s">
        <v>3290</v>
      </c>
    </row>
    <row r="269" spans="1:100" ht="14" hidden="1" customHeight="1" outlineLevel="1" x14ac:dyDescent="0.2">
      <c r="A269" t="s">
        <v>196</v>
      </c>
      <c r="B269" s="6" t="s">
        <v>1665</v>
      </c>
      <c r="C269" s="1">
        <f t="shared" si="91"/>
        <v>836</v>
      </c>
      <c r="D269" s="3">
        <f>IF(N269&gt;0, RANK(N269,(N269:P269,Q269:AE269)),0)</f>
        <v>2</v>
      </c>
      <c r="E269" s="3">
        <f>IF(O269&gt;0,RANK(O269,(N269:P269,Q269:AE269)),0)</f>
        <v>1</v>
      </c>
      <c r="F269" s="3">
        <f t="shared" si="84"/>
        <v>0</v>
      </c>
      <c r="G269" s="1">
        <f t="shared" si="85"/>
        <v>217</v>
      </c>
      <c r="H269" s="2">
        <f t="shared" si="86"/>
        <v>0.25956937799043062</v>
      </c>
      <c r="I269" s="4"/>
      <c r="J269" s="2">
        <f t="shared" si="87"/>
        <v>0.36244019138755978</v>
      </c>
      <c r="K269" s="2">
        <f t="shared" si="88"/>
        <v>0.62200956937799046</v>
      </c>
      <c r="L269" s="2">
        <f t="shared" si="89"/>
        <v>0</v>
      </c>
      <c r="M269" s="2">
        <f t="shared" si="90"/>
        <v>1.5550239234449759E-2</v>
      </c>
      <c r="N269" s="38">
        <v>303</v>
      </c>
      <c r="O269" s="38">
        <v>520</v>
      </c>
      <c r="P269" s="38"/>
      <c r="Q269" s="38">
        <v>6</v>
      </c>
      <c r="R269" s="38">
        <v>6</v>
      </c>
      <c r="S269" s="38"/>
      <c r="T269" s="38"/>
      <c r="U269" s="38">
        <v>1</v>
      </c>
      <c r="V269" s="38"/>
      <c r="W269" s="38">
        <v>0</v>
      </c>
      <c r="X269" s="38"/>
      <c r="Y269" s="38"/>
      <c r="Z269" s="38"/>
      <c r="AA269" s="38"/>
      <c r="AB269" s="38"/>
      <c r="BA269" t="str">
        <f t="shared" si="92"/>
        <v>Chesterville</v>
      </c>
      <c r="BB269" t="s">
        <v>1117</v>
      </c>
      <c r="BC269">
        <v>2</v>
      </c>
      <c r="BE269" s="60">
        <v>23</v>
      </c>
      <c r="BF269" s="62">
        <v>7</v>
      </c>
      <c r="BG269" s="62">
        <v>15</v>
      </c>
      <c r="BH269" s="66">
        <v>12595</v>
      </c>
      <c r="BI269" s="66">
        <v>12595</v>
      </c>
      <c r="BJ269" s="66">
        <f t="shared" si="93"/>
        <v>23007</v>
      </c>
      <c r="BK269"/>
      <c r="BL269" t="s">
        <v>1447</v>
      </c>
      <c r="BM269">
        <f t="shared" si="94"/>
        <v>2312595</v>
      </c>
      <c r="BN269">
        <f t="shared" si="95"/>
        <v>2312595</v>
      </c>
      <c r="BR269" s="1"/>
      <c r="CD269" s="38"/>
      <c r="CV269" s="1" t="s">
        <v>3291</v>
      </c>
    </row>
    <row r="270" spans="1:100" ht="14" hidden="1" customHeight="1" outlineLevel="1" x14ac:dyDescent="0.2">
      <c r="A270" t="s">
        <v>2747</v>
      </c>
      <c r="B270" s="6" t="s">
        <v>1665</v>
      </c>
      <c r="C270" s="1">
        <f t="shared" si="91"/>
        <v>2623</v>
      </c>
      <c r="D270" s="3">
        <f>IF(N270&gt;0, RANK(N270,(N270:P270,Q270:AE270)),0)</f>
        <v>2</v>
      </c>
      <c r="E270" s="3">
        <f>IF(O270&gt;0,RANK(O270,(N270:P270,Q270:AE270)),0)</f>
        <v>1</v>
      </c>
      <c r="F270" s="3">
        <f t="shared" si="84"/>
        <v>0</v>
      </c>
      <c r="G270" s="1">
        <f t="shared" si="85"/>
        <v>439</v>
      </c>
      <c r="H270" s="2">
        <f t="shared" si="86"/>
        <v>0.16736561189477697</v>
      </c>
      <c r="I270" s="4"/>
      <c r="J270" s="2">
        <f t="shared" si="87"/>
        <v>0.40373617994662603</v>
      </c>
      <c r="K270" s="2">
        <f t="shared" si="88"/>
        <v>0.57110179184140297</v>
      </c>
      <c r="L270" s="2">
        <f t="shared" si="89"/>
        <v>0</v>
      </c>
      <c r="M270" s="2">
        <f t="shared" si="90"/>
        <v>2.5162028211970999E-2</v>
      </c>
      <c r="N270" s="38">
        <v>1059</v>
      </c>
      <c r="O270" s="38">
        <v>1498</v>
      </c>
      <c r="P270" s="38"/>
      <c r="Q270" s="38">
        <v>19</v>
      </c>
      <c r="R270" s="38">
        <v>34</v>
      </c>
      <c r="S270" s="38"/>
      <c r="T270" s="38"/>
      <c r="U270" s="38">
        <v>11</v>
      </c>
      <c r="V270" s="38"/>
      <c r="W270" s="38">
        <v>2</v>
      </c>
      <c r="X270" s="38"/>
      <c r="Y270" s="38"/>
      <c r="Z270" s="38"/>
      <c r="AA270" s="38"/>
      <c r="AB270" s="38"/>
      <c r="BA270" t="str">
        <f t="shared" si="92"/>
        <v>China</v>
      </c>
      <c r="BB270" t="s">
        <v>2945</v>
      </c>
      <c r="BC270">
        <v>1</v>
      </c>
      <c r="BE270" s="60">
        <v>23</v>
      </c>
      <c r="BF270" s="62">
        <v>11</v>
      </c>
      <c r="BG270" s="62">
        <v>30</v>
      </c>
      <c r="BH270" s="66">
        <v>12735</v>
      </c>
      <c r="BI270" s="66">
        <v>12735</v>
      </c>
      <c r="BJ270" s="66">
        <f t="shared" si="93"/>
        <v>23011</v>
      </c>
      <c r="BK270"/>
      <c r="BL270" t="s">
        <v>1447</v>
      </c>
      <c r="BM270">
        <f t="shared" si="94"/>
        <v>2312735</v>
      </c>
      <c r="BN270">
        <f t="shared" si="95"/>
        <v>2312735</v>
      </c>
      <c r="BR270" s="1"/>
      <c r="CD270" s="38"/>
      <c r="CV270" s="1" t="s">
        <v>3292</v>
      </c>
    </row>
    <row r="271" spans="1:100" ht="14" hidden="1" customHeight="1" outlineLevel="1" x14ac:dyDescent="0.2">
      <c r="A271" t="s">
        <v>993</v>
      </c>
      <c r="B271" s="6" t="s">
        <v>1665</v>
      </c>
      <c r="C271" s="1">
        <f t="shared" si="91"/>
        <v>539</v>
      </c>
      <c r="D271" s="3">
        <f>IF(N271&gt;0, RANK(N271,(N271:P271,Q271:AE271)),0)</f>
        <v>2</v>
      </c>
      <c r="E271" s="3">
        <f>IF(O271&gt;0,RANK(O271,(N271:P271,Q271:AE271)),0)</f>
        <v>1</v>
      </c>
      <c r="F271" s="3">
        <f t="shared" si="84"/>
        <v>0</v>
      </c>
      <c r="G271" s="1">
        <f t="shared" si="85"/>
        <v>127</v>
      </c>
      <c r="H271" s="2">
        <f t="shared" si="86"/>
        <v>0.23562152133580705</v>
      </c>
      <c r="I271" s="4"/>
      <c r="J271" s="2">
        <f t="shared" si="87"/>
        <v>0.37476808905380332</v>
      </c>
      <c r="K271" s="2">
        <f t="shared" si="88"/>
        <v>0.61038961038961037</v>
      </c>
      <c r="L271" s="2">
        <f t="shared" si="89"/>
        <v>0</v>
      </c>
      <c r="M271" s="2">
        <f t="shared" si="90"/>
        <v>1.4842300556586308E-2</v>
      </c>
      <c r="N271" s="38">
        <v>202</v>
      </c>
      <c r="O271" s="38">
        <v>329</v>
      </c>
      <c r="P271" s="38"/>
      <c r="Q271" s="38">
        <v>1</v>
      </c>
      <c r="R271" s="38">
        <v>6</v>
      </c>
      <c r="S271" s="38"/>
      <c r="T271" s="38"/>
      <c r="U271" s="38">
        <v>1</v>
      </c>
      <c r="V271" s="38"/>
      <c r="W271" s="38">
        <v>0</v>
      </c>
      <c r="X271" s="38"/>
      <c r="Y271" s="38"/>
      <c r="Z271" s="38"/>
      <c r="AA271" s="38"/>
      <c r="AB271" s="38"/>
      <c r="BA271" t="str">
        <f t="shared" si="92"/>
        <v>Clifton</v>
      </c>
      <c r="BB271" t="s">
        <v>2436</v>
      </c>
      <c r="BC271">
        <v>2</v>
      </c>
      <c r="BE271" s="60">
        <v>23</v>
      </c>
      <c r="BF271" s="62">
        <v>19</v>
      </c>
      <c r="BG271" s="62">
        <v>55</v>
      </c>
      <c r="BH271" s="66">
        <v>13365</v>
      </c>
      <c r="BI271" s="66">
        <v>13365</v>
      </c>
      <c r="BJ271" s="66">
        <f t="shared" si="93"/>
        <v>23019</v>
      </c>
      <c r="BK271"/>
      <c r="BL271" t="s">
        <v>1447</v>
      </c>
      <c r="BM271">
        <f t="shared" si="94"/>
        <v>2313365</v>
      </c>
      <c r="BN271">
        <f t="shared" si="95"/>
        <v>2313365</v>
      </c>
      <c r="BR271" s="1"/>
      <c r="CD271" s="38"/>
      <c r="CV271" s="1" t="s">
        <v>3293</v>
      </c>
    </row>
    <row r="272" spans="1:100" ht="14" hidden="1" customHeight="1" outlineLevel="1" x14ac:dyDescent="0.2">
      <c r="A272" t="s">
        <v>1261</v>
      </c>
      <c r="B272" s="6" t="s">
        <v>1665</v>
      </c>
      <c r="C272" s="1">
        <f t="shared" si="91"/>
        <v>1769</v>
      </c>
      <c r="D272" s="3">
        <f>IF(N272&gt;0, RANK(N272,(N272:P272,Q272:AE272)),0)</f>
        <v>2</v>
      </c>
      <c r="E272" s="3">
        <f>IF(O272&gt;0,RANK(O272,(N272:P272,Q272:AE272)),0)</f>
        <v>1</v>
      </c>
      <c r="F272" s="3">
        <f t="shared" si="84"/>
        <v>0</v>
      </c>
      <c r="G272" s="1">
        <f t="shared" si="85"/>
        <v>556</v>
      </c>
      <c r="H272" s="2">
        <f t="shared" si="86"/>
        <v>0.31430186546071226</v>
      </c>
      <c r="I272" s="4"/>
      <c r="J272" s="2">
        <f t="shared" si="87"/>
        <v>0.33578292820802713</v>
      </c>
      <c r="K272" s="2">
        <f t="shared" si="88"/>
        <v>0.65008479366873939</v>
      </c>
      <c r="L272" s="2">
        <f t="shared" si="89"/>
        <v>0</v>
      </c>
      <c r="M272" s="2">
        <f t="shared" si="90"/>
        <v>1.4132278123233477E-2</v>
      </c>
      <c r="N272" s="38">
        <v>594</v>
      </c>
      <c r="O272" s="38">
        <v>1150</v>
      </c>
      <c r="P272" s="38"/>
      <c r="Q272" s="38">
        <v>7</v>
      </c>
      <c r="R272" s="38">
        <v>9</v>
      </c>
      <c r="S272" s="38"/>
      <c r="T272" s="38"/>
      <c r="U272" s="38">
        <v>8</v>
      </c>
      <c r="V272" s="38"/>
      <c r="W272" s="38">
        <v>1</v>
      </c>
      <c r="X272" s="38"/>
      <c r="Y272" s="38"/>
      <c r="Z272" s="38"/>
      <c r="AA272" s="38"/>
      <c r="AB272" s="38"/>
      <c r="BA272" t="str">
        <f t="shared" si="92"/>
        <v>Clinton</v>
      </c>
      <c r="BB272" t="s">
        <v>2945</v>
      </c>
      <c r="BC272">
        <v>1</v>
      </c>
      <c r="BE272" s="60">
        <v>23</v>
      </c>
      <c r="BF272" s="62">
        <v>11</v>
      </c>
      <c r="BG272" s="62">
        <v>35</v>
      </c>
      <c r="BH272" s="66">
        <v>13470</v>
      </c>
      <c r="BI272" s="66">
        <v>13470</v>
      </c>
      <c r="BJ272" s="66">
        <f t="shared" si="93"/>
        <v>23011</v>
      </c>
      <c r="BK272"/>
      <c r="BL272" t="s">
        <v>1447</v>
      </c>
      <c r="BM272">
        <f t="shared" si="94"/>
        <v>2313470</v>
      </c>
      <c r="BN272">
        <f t="shared" si="95"/>
        <v>2313470</v>
      </c>
      <c r="BR272" s="1"/>
      <c r="CD272" s="38"/>
      <c r="CV272" s="1" t="s">
        <v>3294</v>
      </c>
    </row>
    <row r="273" spans="1:100" ht="14" hidden="1" customHeight="1" outlineLevel="1" x14ac:dyDescent="0.2">
      <c r="A273" t="s">
        <v>1470</v>
      </c>
      <c r="B273" s="6" t="s">
        <v>1665</v>
      </c>
      <c r="C273" s="1">
        <f t="shared" si="91"/>
        <v>242</v>
      </c>
      <c r="D273" s="3">
        <f>IF(N273&gt;0, RANK(N273,(N273:P273,Q273:AE273)),0)</f>
        <v>2</v>
      </c>
      <c r="E273" s="3">
        <f>IF(O273&gt;0,RANK(O273,(N273:P273,Q273:AE273)),0)</f>
        <v>1</v>
      </c>
      <c r="F273" s="3">
        <f t="shared" si="84"/>
        <v>0</v>
      </c>
      <c r="G273" s="1">
        <f t="shared" si="85"/>
        <v>101</v>
      </c>
      <c r="H273" s="2">
        <f t="shared" si="86"/>
        <v>0.41735537190082644</v>
      </c>
      <c r="I273" s="4"/>
      <c r="J273" s="2">
        <f t="shared" si="87"/>
        <v>0.28099173553719009</v>
      </c>
      <c r="K273" s="2">
        <f t="shared" si="88"/>
        <v>0.69834710743801653</v>
      </c>
      <c r="L273" s="2">
        <f t="shared" si="89"/>
        <v>0</v>
      </c>
      <c r="M273" s="2">
        <f t="shared" si="90"/>
        <v>2.0661157024793431E-2</v>
      </c>
      <c r="N273" s="38">
        <v>68</v>
      </c>
      <c r="O273" s="38">
        <v>169</v>
      </c>
      <c r="P273" s="38"/>
      <c r="Q273" s="38">
        <v>2</v>
      </c>
      <c r="R273" s="38">
        <v>2</v>
      </c>
      <c r="S273" s="38"/>
      <c r="T273" s="38"/>
      <c r="U273" s="38">
        <v>1</v>
      </c>
      <c r="V273" s="38"/>
      <c r="W273" s="38">
        <v>0</v>
      </c>
      <c r="X273" s="38"/>
      <c r="Y273" s="38"/>
      <c r="Z273" s="38"/>
      <c r="AA273" s="38"/>
      <c r="AB273" s="38"/>
      <c r="BA273" t="str">
        <f t="shared" si="92"/>
        <v>Columbia</v>
      </c>
      <c r="BB273" t="s">
        <v>674</v>
      </c>
      <c r="BC273">
        <v>2</v>
      </c>
      <c r="BE273" s="60">
        <v>23</v>
      </c>
      <c r="BF273" s="62">
        <v>29</v>
      </c>
      <c r="BG273" s="62">
        <v>55</v>
      </c>
      <c r="BH273" s="66">
        <v>13750</v>
      </c>
      <c r="BI273" s="66">
        <v>13750</v>
      </c>
      <c r="BJ273" s="66">
        <f t="shared" si="93"/>
        <v>23029</v>
      </c>
      <c r="BK273"/>
      <c r="BL273" t="s">
        <v>1447</v>
      </c>
      <c r="BM273">
        <f t="shared" si="94"/>
        <v>2313750</v>
      </c>
      <c r="BN273">
        <f t="shared" si="95"/>
        <v>2313750</v>
      </c>
      <c r="BR273" s="1"/>
      <c r="CD273" s="38"/>
      <c r="CV273" s="1" t="s">
        <v>3295</v>
      </c>
    </row>
    <row r="274" spans="1:100" ht="14" hidden="1" customHeight="1" outlineLevel="1" x14ac:dyDescent="0.2">
      <c r="A274" t="s">
        <v>1564</v>
      </c>
      <c r="B274" s="6" t="s">
        <v>1665</v>
      </c>
      <c r="C274" s="1">
        <f t="shared" si="91"/>
        <v>338</v>
      </c>
      <c r="D274" s="3">
        <f>IF(N274&gt;0, RANK(N274,(N274:P274,Q274:AE274)),0)</f>
        <v>2</v>
      </c>
      <c r="E274" s="3">
        <f>IF(O274&gt;0,RANK(O274,(N274:P274,Q274:AE274)),0)</f>
        <v>1</v>
      </c>
      <c r="F274" s="3">
        <f t="shared" si="84"/>
        <v>0</v>
      </c>
      <c r="G274" s="1">
        <f t="shared" si="85"/>
        <v>138</v>
      </c>
      <c r="H274" s="2">
        <f t="shared" si="86"/>
        <v>0.40828402366863903</v>
      </c>
      <c r="I274" s="4"/>
      <c r="J274" s="2">
        <f t="shared" si="87"/>
        <v>0.28994082840236685</v>
      </c>
      <c r="K274" s="2">
        <f t="shared" si="88"/>
        <v>0.69822485207100593</v>
      </c>
      <c r="L274" s="2">
        <f t="shared" si="89"/>
        <v>0</v>
      </c>
      <c r="M274" s="2">
        <f t="shared" si="90"/>
        <v>1.1834319526627279E-2</v>
      </c>
      <c r="N274" s="38">
        <v>98</v>
      </c>
      <c r="O274" s="38">
        <v>236</v>
      </c>
      <c r="P274" s="38"/>
      <c r="Q274" s="38">
        <v>3</v>
      </c>
      <c r="R274" s="38">
        <v>1</v>
      </c>
      <c r="S274" s="38"/>
      <c r="T274" s="38"/>
      <c r="U274" s="38">
        <v>0</v>
      </c>
      <c r="V274" s="38"/>
      <c r="W274" s="38">
        <v>0</v>
      </c>
      <c r="X274" s="38"/>
      <c r="Y274" s="38"/>
      <c r="Z274" s="38"/>
      <c r="AA274" s="38"/>
      <c r="AB274" s="38"/>
      <c r="BA274" t="str">
        <f t="shared" si="92"/>
        <v>Columbia Falls</v>
      </c>
      <c r="BB274" t="s">
        <v>674</v>
      </c>
      <c r="BC274">
        <v>2</v>
      </c>
      <c r="BE274" s="60">
        <v>23</v>
      </c>
      <c r="BF274" s="62">
        <v>29</v>
      </c>
      <c r="BG274" s="62">
        <v>60</v>
      </c>
      <c r="BH274" s="66">
        <v>13820</v>
      </c>
      <c r="BI274" s="66">
        <v>13820</v>
      </c>
      <c r="BJ274" s="66">
        <f t="shared" si="93"/>
        <v>23029</v>
      </c>
      <c r="BK274"/>
      <c r="BL274" t="s">
        <v>1447</v>
      </c>
      <c r="BM274">
        <f t="shared" si="94"/>
        <v>2313820</v>
      </c>
      <c r="BN274">
        <f t="shared" si="95"/>
        <v>2313820</v>
      </c>
      <c r="BR274" s="1"/>
      <c r="CD274" s="38"/>
      <c r="CV274" s="1" t="s">
        <v>3296</v>
      </c>
    </row>
    <row r="275" spans="1:100" ht="14" hidden="1" customHeight="1" outlineLevel="1" x14ac:dyDescent="0.2">
      <c r="A275" t="s">
        <v>1839</v>
      </c>
      <c r="B275" s="6" t="s">
        <v>1665</v>
      </c>
      <c r="C275" s="1">
        <f t="shared" si="91"/>
        <v>96</v>
      </c>
      <c r="D275" s="3">
        <f>IF(N275&gt;0, RANK(N275,(N275:P275,Q275:AE275)),0)</f>
        <v>2</v>
      </c>
      <c r="E275" s="3">
        <f>IF(O275&gt;0,RANK(O275,(N275:P275,Q275:AE275)),0)</f>
        <v>1</v>
      </c>
      <c r="F275" s="3">
        <f t="shared" si="84"/>
        <v>0</v>
      </c>
      <c r="G275" s="1">
        <f t="shared" si="85"/>
        <v>28</v>
      </c>
      <c r="H275" s="2">
        <f t="shared" si="86"/>
        <v>0.29166666666666669</v>
      </c>
      <c r="I275" s="4"/>
      <c r="J275" s="2">
        <f t="shared" si="87"/>
        <v>0.33333333333333331</v>
      </c>
      <c r="K275" s="2">
        <f t="shared" si="88"/>
        <v>0.625</v>
      </c>
      <c r="L275" s="2">
        <f t="shared" si="89"/>
        <v>0</v>
      </c>
      <c r="M275" s="2">
        <f t="shared" si="90"/>
        <v>4.1666666666666741E-2</v>
      </c>
      <c r="N275" s="38">
        <v>32</v>
      </c>
      <c r="O275" s="38">
        <v>60</v>
      </c>
      <c r="P275" s="38"/>
      <c r="Q275" s="38">
        <v>2</v>
      </c>
      <c r="R275" s="38">
        <v>0</v>
      </c>
      <c r="S275" s="38"/>
      <c r="T275" s="38"/>
      <c r="U275" s="38">
        <v>2</v>
      </c>
      <c r="V275" s="38"/>
      <c r="W275" s="38">
        <v>0</v>
      </c>
      <c r="X275" s="38"/>
      <c r="Y275" s="38"/>
      <c r="Z275" s="38"/>
      <c r="AA275" s="38"/>
      <c r="AB275" s="38"/>
      <c r="BA275" t="str">
        <f t="shared" si="92"/>
        <v>Cooper</v>
      </c>
      <c r="BB275" t="s">
        <v>674</v>
      </c>
      <c r="BC275">
        <v>2</v>
      </c>
      <c r="BE275" s="60">
        <v>23</v>
      </c>
      <c r="BF275" s="62">
        <v>29</v>
      </c>
      <c r="BG275" s="62">
        <v>65</v>
      </c>
      <c r="BH275" s="66">
        <v>14100</v>
      </c>
      <c r="BI275" s="66">
        <v>14100</v>
      </c>
      <c r="BJ275" s="66">
        <f t="shared" si="93"/>
        <v>23029</v>
      </c>
      <c r="BK275"/>
      <c r="BL275" t="s">
        <v>1447</v>
      </c>
      <c r="BM275">
        <f t="shared" si="94"/>
        <v>2314100</v>
      </c>
      <c r="BN275">
        <f t="shared" si="95"/>
        <v>2314100</v>
      </c>
      <c r="BR275" s="1"/>
      <c r="CD275" s="38"/>
      <c r="CV275" s="1" t="s">
        <v>3297</v>
      </c>
    </row>
    <row r="276" spans="1:100" ht="14" hidden="1" customHeight="1" outlineLevel="1" x14ac:dyDescent="0.2">
      <c r="A276" t="s">
        <v>84</v>
      </c>
      <c r="B276" s="6" t="s">
        <v>1665</v>
      </c>
      <c r="C276" s="1">
        <f>SUM(N276:AY276)</f>
        <v>116</v>
      </c>
      <c r="D276" s="3">
        <f>IF(N276&gt;0, RANK(N276,(N276:P276,Q276:AE276)),0)</f>
        <v>1</v>
      </c>
      <c r="E276" s="3">
        <f>IF(O276&gt;0,RANK(O276,(N276:P276,Q276:AE276)),0)</f>
        <v>2</v>
      </c>
      <c r="F276" s="3">
        <f>IF(P276&gt;0,RANK(P276,(N276:AE276)),0)</f>
        <v>0</v>
      </c>
      <c r="G276" s="1">
        <f>IF(C276&gt;0,MAX(N276:P276)-LARGE(N276:P276,2),0)</f>
        <v>31</v>
      </c>
      <c r="H276" s="2">
        <f>IF(C276&gt;0,G276/C276,0)</f>
        <v>0.26724137931034481</v>
      </c>
      <c r="I276" s="4"/>
      <c r="J276" s="2">
        <f>IF(C276=0,"-",N276/C276)</f>
        <v>0.61206896551724133</v>
      </c>
      <c r="K276" s="2">
        <f>IF(C276=0,"-",O276/C276)</f>
        <v>0.34482758620689657</v>
      </c>
      <c r="L276" s="2">
        <f>IF(C276=0,"-",P276/C276)</f>
        <v>0</v>
      </c>
      <c r="M276" s="2">
        <f>IF(C276=0,"-",(1-J276-K276-L276))</f>
        <v>4.31034482758621E-2</v>
      </c>
      <c r="N276" s="38">
        <v>71</v>
      </c>
      <c r="O276" s="38">
        <v>40</v>
      </c>
      <c r="P276" s="38"/>
      <c r="Q276" s="38">
        <v>2</v>
      </c>
      <c r="R276" s="38">
        <v>0</v>
      </c>
      <c r="S276" s="38"/>
      <c r="T276" s="38"/>
      <c r="U276" s="38">
        <v>2</v>
      </c>
      <c r="V276" s="38"/>
      <c r="W276" s="38">
        <v>1</v>
      </c>
      <c r="X276" s="38"/>
      <c r="Y276" s="38"/>
      <c r="Z276" s="38"/>
      <c r="AA276" s="38"/>
      <c r="AB276" s="38"/>
      <c r="BA276" t="str">
        <f t="shared" si="92"/>
        <v>Coplin</v>
      </c>
      <c r="BB276" t="s">
        <v>1117</v>
      </c>
      <c r="BC276">
        <v>2</v>
      </c>
      <c r="BE276" s="60">
        <v>23</v>
      </c>
      <c r="BF276" s="62">
        <v>7</v>
      </c>
      <c r="BG276" s="62">
        <v>20</v>
      </c>
      <c r="BH276" s="66">
        <v>14205</v>
      </c>
      <c r="BI276" s="66">
        <v>14205</v>
      </c>
      <c r="BJ276" s="66">
        <f t="shared" si="93"/>
        <v>23007</v>
      </c>
      <c r="BK276"/>
      <c r="BL276" t="s">
        <v>3008</v>
      </c>
      <c r="BM276">
        <f t="shared" si="94"/>
        <v>2314205</v>
      </c>
      <c r="BN276">
        <f t="shared" si="95"/>
        <v>2314205</v>
      </c>
      <c r="BR276" s="1"/>
      <c r="CD276" s="38"/>
      <c r="CV276" s="1"/>
    </row>
    <row r="277" spans="1:100" ht="14" hidden="1" customHeight="1" outlineLevel="1" x14ac:dyDescent="0.2">
      <c r="A277" t="s">
        <v>2936</v>
      </c>
      <c r="B277" s="6" t="s">
        <v>1665</v>
      </c>
      <c r="C277" s="1">
        <f t="shared" si="91"/>
        <v>1226</v>
      </c>
      <c r="D277" s="3">
        <f>IF(N277&gt;0, RANK(N277,(N277:P277,Q277:AE277)),0)</f>
        <v>2</v>
      </c>
      <c r="E277" s="3">
        <f>IF(O277&gt;0,RANK(O277,(N277:P277,Q277:AE277)),0)</f>
        <v>1</v>
      </c>
      <c r="F277" s="3">
        <f t="shared" si="84"/>
        <v>0</v>
      </c>
      <c r="G277" s="1">
        <f t="shared" si="85"/>
        <v>552</v>
      </c>
      <c r="H277" s="2">
        <f t="shared" si="86"/>
        <v>0.45024469820554647</v>
      </c>
      <c r="I277" s="4"/>
      <c r="J277" s="2">
        <f t="shared" si="87"/>
        <v>0.26916802610114193</v>
      </c>
      <c r="K277" s="2">
        <f t="shared" si="88"/>
        <v>0.71941272430668846</v>
      </c>
      <c r="L277" s="2">
        <f t="shared" si="89"/>
        <v>0</v>
      </c>
      <c r="M277" s="2">
        <f t="shared" si="90"/>
        <v>1.1419249592169556E-2</v>
      </c>
      <c r="N277" s="38">
        <v>330</v>
      </c>
      <c r="O277" s="38">
        <v>882</v>
      </c>
      <c r="P277" s="38"/>
      <c r="Q277" s="38">
        <v>3</v>
      </c>
      <c r="R277" s="38">
        <v>9</v>
      </c>
      <c r="S277" s="38"/>
      <c r="T277" s="38"/>
      <c r="U277" s="38">
        <v>0</v>
      </c>
      <c r="V277" s="38"/>
      <c r="W277" s="38">
        <v>2</v>
      </c>
      <c r="X277" s="38"/>
      <c r="Y277" s="38"/>
      <c r="Z277" s="38"/>
      <c r="AA277" s="38"/>
      <c r="AB277" s="38"/>
      <c r="BA277" t="str">
        <f t="shared" si="92"/>
        <v>Corinna</v>
      </c>
      <c r="BB277" t="s">
        <v>2436</v>
      </c>
      <c r="BC277">
        <v>2</v>
      </c>
      <c r="BE277" s="60">
        <v>23</v>
      </c>
      <c r="BF277" s="62">
        <v>19</v>
      </c>
      <c r="BG277" s="62">
        <v>60</v>
      </c>
      <c r="BH277" s="66">
        <v>14310</v>
      </c>
      <c r="BI277" s="66">
        <v>14310</v>
      </c>
      <c r="BJ277" s="66">
        <f t="shared" si="93"/>
        <v>23019</v>
      </c>
      <c r="BK277"/>
      <c r="BL277" t="s">
        <v>1447</v>
      </c>
      <c r="BM277">
        <f t="shared" si="94"/>
        <v>2314310</v>
      </c>
      <c r="BN277">
        <f t="shared" si="95"/>
        <v>2314310</v>
      </c>
      <c r="BR277" s="1"/>
      <c r="CD277" s="38"/>
      <c r="CV277" s="1" t="s">
        <v>3298</v>
      </c>
    </row>
    <row r="278" spans="1:100" ht="14" hidden="1" customHeight="1" outlineLevel="1" x14ac:dyDescent="0.2">
      <c r="A278" t="s">
        <v>2113</v>
      </c>
      <c r="B278" s="6" t="s">
        <v>1665</v>
      </c>
      <c r="C278" s="1">
        <f t="shared" si="91"/>
        <v>1589</v>
      </c>
      <c r="D278" s="3">
        <f>IF(N278&gt;0, RANK(N278,(N278:P278,Q278:AE278)),0)</f>
        <v>2</v>
      </c>
      <c r="E278" s="3">
        <f>IF(O278&gt;0,RANK(O278,(N278:P278,Q278:AE278)),0)</f>
        <v>1</v>
      </c>
      <c r="F278" s="3">
        <f t="shared" si="84"/>
        <v>0</v>
      </c>
      <c r="G278" s="1">
        <f t="shared" si="85"/>
        <v>828</v>
      </c>
      <c r="H278" s="2">
        <f t="shared" si="86"/>
        <v>0.52108244178728758</v>
      </c>
      <c r="I278" s="4"/>
      <c r="J278" s="2">
        <f t="shared" si="87"/>
        <v>0.23473882945248584</v>
      </c>
      <c r="K278" s="2">
        <f t="shared" si="88"/>
        <v>0.7558212712397735</v>
      </c>
      <c r="L278" s="2">
        <f t="shared" si="89"/>
        <v>0</v>
      </c>
      <c r="M278" s="2">
        <f t="shared" si="90"/>
        <v>9.4398993077406956E-3</v>
      </c>
      <c r="N278" s="38">
        <v>373</v>
      </c>
      <c r="O278" s="38">
        <v>1201</v>
      </c>
      <c r="P278" s="38"/>
      <c r="Q278" s="38">
        <v>6</v>
      </c>
      <c r="R278" s="38">
        <v>6</v>
      </c>
      <c r="S278" s="38"/>
      <c r="T278" s="38"/>
      <c r="U278" s="38">
        <v>2</v>
      </c>
      <c r="V278" s="38"/>
      <c r="W278" s="38">
        <v>1</v>
      </c>
      <c r="X278" s="38"/>
      <c r="Y278" s="38"/>
      <c r="Z278" s="38"/>
      <c r="AA278" s="38"/>
      <c r="AB278" s="38"/>
      <c r="BA278" t="str">
        <f t="shared" si="92"/>
        <v>Corinth</v>
      </c>
      <c r="BB278" t="s">
        <v>2436</v>
      </c>
      <c r="BC278">
        <v>2</v>
      </c>
      <c r="BE278" s="60">
        <v>23</v>
      </c>
      <c r="BF278" s="62">
        <v>19</v>
      </c>
      <c r="BG278" s="62">
        <v>65</v>
      </c>
      <c r="BH278" s="66">
        <v>14380</v>
      </c>
      <c r="BI278" s="66">
        <v>14380</v>
      </c>
      <c r="BJ278" s="66">
        <f t="shared" si="93"/>
        <v>23019</v>
      </c>
      <c r="BK278"/>
      <c r="BL278" t="s">
        <v>1447</v>
      </c>
      <c r="BM278">
        <f t="shared" si="94"/>
        <v>2314380</v>
      </c>
      <c r="BN278">
        <f t="shared" si="95"/>
        <v>2314380</v>
      </c>
      <c r="BR278" s="1"/>
      <c r="CD278" s="38"/>
      <c r="CV278" s="1" t="s">
        <v>3299</v>
      </c>
    </row>
    <row r="279" spans="1:100" ht="14" hidden="1" customHeight="1" outlineLevel="1" x14ac:dyDescent="0.2">
      <c r="A279" t="s">
        <v>1138</v>
      </c>
      <c r="B279" s="6" t="s">
        <v>1665</v>
      </c>
      <c r="C279" s="1">
        <f t="shared" si="91"/>
        <v>974</v>
      </c>
      <c r="D279" s="3">
        <f>IF(N279&gt;0, RANK(N279,(N279:P279,Q279:AE279)),0)</f>
        <v>2</v>
      </c>
      <c r="E279" s="3">
        <f>IF(O279&gt;0,RANK(O279,(N279:P279,Q279:AE279)),0)</f>
        <v>1</v>
      </c>
      <c r="F279" s="3">
        <f t="shared" si="84"/>
        <v>0</v>
      </c>
      <c r="G279" s="1">
        <f t="shared" si="85"/>
        <v>80</v>
      </c>
      <c r="H279" s="2">
        <f t="shared" si="86"/>
        <v>8.2135523613963035E-2</v>
      </c>
      <c r="I279" s="4"/>
      <c r="J279" s="2">
        <f t="shared" si="87"/>
        <v>0.44866529774127312</v>
      </c>
      <c r="K279" s="2">
        <f t="shared" si="88"/>
        <v>0.5308008213552361</v>
      </c>
      <c r="L279" s="2">
        <f t="shared" si="89"/>
        <v>0</v>
      </c>
      <c r="M279" s="2">
        <f t="shared" si="90"/>
        <v>2.0533880903490842E-2</v>
      </c>
      <c r="N279" s="38">
        <v>437</v>
      </c>
      <c r="O279" s="38">
        <v>517</v>
      </c>
      <c r="P279" s="38"/>
      <c r="Q279" s="38">
        <v>7</v>
      </c>
      <c r="R279" s="38">
        <v>12</v>
      </c>
      <c r="S279" s="38"/>
      <c r="T279" s="38"/>
      <c r="U279" s="38">
        <v>1</v>
      </c>
      <c r="V279" s="38"/>
      <c r="W279" s="38">
        <v>0</v>
      </c>
      <c r="X279" s="38"/>
      <c r="Y279" s="38"/>
      <c r="Z279" s="38"/>
      <c r="AA279" s="38"/>
      <c r="AB279" s="38"/>
      <c r="BA279" t="str">
        <f t="shared" si="92"/>
        <v>Cornish</v>
      </c>
      <c r="BB279" t="s">
        <v>905</v>
      </c>
      <c r="BC279">
        <v>1</v>
      </c>
      <c r="BE279" s="60">
        <v>23</v>
      </c>
      <c r="BF279" s="62">
        <v>31</v>
      </c>
      <c r="BG279" s="62">
        <v>35</v>
      </c>
      <c r="BH279" s="66">
        <v>14485</v>
      </c>
      <c r="BI279" s="66">
        <v>14485</v>
      </c>
      <c r="BJ279" s="66">
        <f t="shared" si="93"/>
        <v>23031</v>
      </c>
      <c r="BK279"/>
      <c r="BL279" t="s">
        <v>1447</v>
      </c>
      <c r="BM279">
        <f t="shared" si="94"/>
        <v>2314485</v>
      </c>
      <c r="BN279">
        <f t="shared" si="95"/>
        <v>2314485</v>
      </c>
      <c r="BR279" s="1"/>
      <c r="CD279" s="38"/>
      <c r="CV279" s="1" t="s">
        <v>3300</v>
      </c>
    </row>
    <row r="280" spans="1:100" ht="14" hidden="1" customHeight="1" outlineLevel="1" x14ac:dyDescent="0.2">
      <c r="A280" t="s">
        <v>2066</v>
      </c>
      <c r="B280" s="6" t="s">
        <v>1665</v>
      </c>
      <c r="C280" s="1">
        <f t="shared" si="91"/>
        <v>835</v>
      </c>
      <c r="D280" s="3">
        <f>IF(N280&gt;0, RANK(N280,(N280:P280,Q280:AE280)),0)</f>
        <v>2</v>
      </c>
      <c r="E280" s="3">
        <f>IF(O280&gt;0,RANK(O280,(N280:P280,Q280:AE280)),0)</f>
        <v>1</v>
      </c>
      <c r="F280" s="3">
        <f t="shared" si="84"/>
        <v>0</v>
      </c>
      <c r="G280" s="1">
        <f t="shared" si="85"/>
        <v>252</v>
      </c>
      <c r="H280" s="2">
        <f t="shared" si="86"/>
        <v>0.30179640718562872</v>
      </c>
      <c r="I280" s="4"/>
      <c r="J280" s="2">
        <f t="shared" si="87"/>
        <v>0.33892215568862277</v>
      </c>
      <c r="K280" s="2">
        <f t="shared" si="88"/>
        <v>0.64071856287425155</v>
      </c>
      <c r="L280" s="2">
        <f t="shared" si="89"/>
        <v>0</v>
      </c>
      <c r="M280" s="2">
        <f t="shared" si="90"/>
        <v>2.035928143712562E-2</v>
      </c>
      <c r="N280" s="38">
        <v>283</v>
      </c>
      <c r="O280" s="38">
        <v>535</v>
      </c>
      <c r="P280" s="38"/>
      <c r="Q280" s="38">
        <v>11</v>
      </c>
      <c r="R280" s="38">
        <v>4</v>
      </c>
      <c r="S280" s="38"/>
      <c r="T280" s="38"/>
      <c r="U280" s="38">
        <v>2</v>
      </c>
      <c r="V280" s="38"/>
      <c r="W280" s="38">
        <v>0</v>
      </c>
      <c r="X280" s="38"/>
      <c r="Y280" s="38"/>
      <c r="Z280" s="38"/>
      <c r="AA280" s="38"/>
      <c r="AB280" s="38"/>
      <c r="BA280" t="str">
        <f t="shared" si="92"/>
        <v>Cornville</v>
      </c>
      <c r="BB280" t="s">
        <v>1752</v>
      </c>
      <c r="BC280">
        <v>2</v>
      </c>
      <c r="BE280" s="60">
        <v>23</v>
      </c>
      <c r="BF280" s="62">
        <v>25</v>
      </c>
      <c r="BG280" s="62">
        <v>40</v>
      </c>
      <c r="BH280" s="66">
        <v>14555</v>
      </c>
      <c r="BI280" s="66">
        <v>14555</v>
      </c>
      <c r="BJ280" s="66">
        <f t="shared" si="93"/>
        <v>23025</v>
      </c>
      <c r="BK280"/>
      <c r="BL280" t="s">
        <v>1447</v>
      </c>
      <c r="BM280">
        <f t="shared" si="94"/>
        <v>2314555</v>
      </c>
      <c r="BN280">
        <f t="shared" si="95"/>
        <v>2314555</v>
      </c>
      <c r="BR280" s="1"/>
      <c r="CD280" s="38"/>
      <c r="CV280" s="1" t="s">
        <v>3301</v>
      </c>
    </row>
    <row r="281" spans="1:100" ht="14" hidden="1" customHeight="1" outlineLevel="1" x14ac:dyDescent="0.2">
      <c r="A281" t="s">
        <v>2510</v>
      </c>
      <c r="B281" s="6" t="s">
        <v>1665</v>
      </c>
      <c r="C281" s="1">
        <f t="shared" si="91"/>
        <v>130</v>
      </c>
      <c r="D281" s="3">
        <f>IF(N281&gt;0, RANK(N281,(N281:P281,Q281:AE281)),0)</f>
        <v>1</v>
      </c>
      <c r="E281" s="3">
        <f>IF(O281&gt;0,RANK(O281,(N281:P281,Q281:AE281)),0)</f>
        <v>2</v>
      </c>
      <c r="F281" s="3">
        <f t="shared" si="84"/>
        <v>0</v>
      </c>
      <c r="G281" s="1">
        <f t="shared" si="85"/>
        <v>53</v>
      </c>
      <c r="H281" s="2">
        <f t="shared" si="86"/>
        <v>0.40769230769230769</v>
      </c>
      <c r="I281" s="4"/>
      <c r="J281" s="2">
        <f t="shared" si="87"/>
        <v>0.67692307692307696</v>
      </c>
      <c r="K281" s="2">
        <f t="shared" si="88"/>
        <v>0.26923076923076922</v>
      </c>
      <c r="L281" s="2">
        <f t="shared" si="89"/>
        <v>0</v>
      </c>
      <c r="M281" s="2">
        <f t="shared" si="90"/>
        <v>5.3846153846153821E-2</v>
      </c>
      <c r="N281" s="38">
        <v>88</v>
      </c>
      <c r="O281" s="38">
        <v>35</v>
      </c>
      <c r="P281" s="38"/>
      <c r="Q281" s="38">
        <v>3</v>
      </c>
      <c r="R281" s="38">
        <v>1</v>
      </c>
      <c r="S281" s="38"/>
      <c r="T281" s="38"/>
      <c r="U281" s="38">
        <v>3</v>
      </c>
      <c r="V281" s="38"/>
      <c r="W281" s="38">
        <v>0</v>
      </c>
      <c r="X281" s="38"/>
      <c r="Y281" s="38"/>
      <c r="Z281" s="38"/>
      <c r="AA281" s="38"/>
      <c r="AB281" s="38"/>
      <c r="BA281" t="str">
        <f t="shared" si="92"/>
        <v>Cranberry Isles</v>
      </c>
      <c r="BB281" t="s">
        <v>585</v>
      </c>
      <c r="BC281">
        <v>2</v>
      </c>
      <c r="BE281" s="60">
        <v>23</v>
      </c>
      <c r="BF281" s="62">
        <v>9</v>
      </c>
      <c r="BG281" s="62">
        <v>45</v>
      </c>
      <c r="BH281" s="66">
        <v>14905</v>
      </c>
      <c r="BI281" s="66">
        <v>14905</v>
      </c>
      <c r="BJ281" s="66">
        <f t="shared" si="93"/>
        <v>23009</v>
      </c>
      <c r="BK281"/>
      <c r="BL281" t="s">
        <v>1447</v>
      </c>
      <c r="BM281">
        <f t="shared" si="94"/>
        <v>2314905</v>
      </c>
      <c r="BN281">
        <f t="shared" si="95"/>
        <v>2314905</v>
      </c>
      <c r="BR281" s="1"/>
      <c r="CD281" s="38"/>
      <c r="CV281" s="1" t="s">
        <v>3302</v>
      </c>
    </row>
    <row r="282" spans="1:100" ht="14" hidden="1" customHeight="1" outlineLevel="1" x14ac:dyDescent="0.2">
      <c r="A282" t="s">
        <v>1840</v>
      </c>
      <c r="B282" s="6" t="s">
        <v>1665</v>
      </c>
      <c r="C282" s="1">
        <f t="shared" si="91"/>
        <v>75</v>
      </c>
      <c r="D282" s="3">
        <f>IF(N282&gt;0, RANK(N282,(N282:P282,Q282:AE282)),0)</f>
        <v>2</v>
      </c>
      <c r="E282" s="3">
        <f>IF(O282&gt;0,RANK(O282,(N282:P282,Q282:AE282)),0)</f>
        <v>1</v>
      </c>
      <c r="F282" s="3">
        <f t="shared" si="84"/>
        <v>0</v>
      </c>
      <c r="G282" s="1">
        <f t="shared" si="85"/>
        <v>22</v>
      </c>
      <c r="H282" s="2">
        <f t="shared" si="86"/>
        <v>0.29333333333333333</v>
      </c>
      <c r="I282" s="4"/>
      <c r="J282" s="2">
        <f t="shared" si="87"/>
        <v>0.34666666666666668</v>
      </c>
      <c r="K282" s="2">
        <f t="shared" si="88"/>
        <v>0.64</v>
      </c>
      <c r="L282" s="2">
        <f t="shared" si="89"/>
        <v>0</v>
      </c>
      <c r="M282" s="2">
        <f t="shared" si="90"/>
        <v>1.3333333333333308E-2</v>
      </c>
      <c r="N282" s="38">
        <v>26</v>
      </c>
      <c r="O282" s="38">
        <v>48</v>
      </c>
      <c r="P282" s="38"/>
      <c r="Q282" s="38">
        <v>0</v>
      </c>
      <c r="R282" s="38">
        <v>1</v>
      </c>
      <c r="S282" s="38"/>
      <c r="T282" s="38"/>
      <c r="U282" s="38">
        <v>0</v>
      </c>
      <c r="V282" s="38"/>
      <c r="W282" s="38">
        <v>0</v>
      </c>
      <c r="X282" s="38"/>
      <c r="Y282" s="38"/>
      <c r="Z282" s="38"/>
      <c r="AA282" s="38"/>
      <c r="AB282" s="38"/>
      <c r="BA282" t="str">
        <f t="shared" si="92"/>
        <v>Crawford</v>
      </c>
      <c r="BB282" t="s">
        <v>674</v>
      </c>
      <c r="BC282">
        <v>2</v>
      </c>
      <c r="BE282" s="60">
        <v>23</v>
      </c>
      <c r="BF282" s="62">
        <v>29</v>
      </c>
      <c r="BG282" s="62">
        <v>70</v>
      </c>
      <c r="BH282" s="66">
        <v>14940</v>
      </c>
      <c r="BI282" s="66">
        <v>14940</v>
      </c>
      <c r="BJ282" s="66">
        <f t="shared" si="93"/>
        <v>23029</v>
      </c>
      <c r="BK282"/>
      <c r="BL282" t="s">
        <v>1447</v>
      </c>
      <c r="BM282">
        <f t="shared" si="94"/>
        <v>2314940</v>
      </c>
      <c r="BN282">
        <f t="shared" si="95"/>
        <v>2314940</v>
      </c>
      <c r="BR282" s="1"/>
      <c r="CD282" s="38"/>
      <c r="CV282" s="1" t="s">
        <v>3303</v>
      </c>
    </row>
    <row r="283" spans="1:100" ht="14" hidden="1" customHeight="1" outlineLevel="1" x14ac:dyDescent="0.2">
      <c r="A283" s="6" t="s">
        <v>3733</v>
      </c>
      <c r="B283" s="6" t="s">
        <v>1665</v>
      </c>
      <c r="C283" s="1">
        <f t="shared" si="91"/>
        <v>160</v>
      </c>
      <c r="D283" s="3">
        <f>IF(N283&gt;0, RANK(N283,(N283:P283,Q283:AE283)),0)</f>
        <v>2</v>
      </c>
      <c r="E283" s="3">
        <f>IF(O283&gt;0,RANK(O283,(N283:P283,Q283:AE283)),0)</f>
        <v>1</v>
      </c>
      <c r="F283" s="3">
        <f t="shared" si="84"/>
        <v>0</v>
      </c>
      <c r="G283" s="1">
        <f t="shared" si="85"/>
        <v>6</v>
      </c>
      <c r="H283" s="2">
        <f t="shared" si="86"/>
        <v>3.7499999999999999E-2</v>
      </c>
      <c r="I283" s="4"/>
      <c r="J283" s="2">
        <f t="shared" si="87"/>
        <v>0.46875</v>
      </c>
      <c r="K283" s="2">
        <f t="shared" si="88"/>
        <v>0.50624999999999998</v>
      </c>
      <c r="L283" s="2">
        <f t="shared" si="89"/>
        <v>0</v>
      </c>
      <c r="M283" s="2">
        <f t="shared" si="90"/>
        <v>2.5000000000000022E-2</v>
      </c>
      <c r="N283" s="38">
        <v>75</v>
      </c>
      <c r="O283" s="38">
        <v>81</v>
      </c>
      <c r="P283" s="38"/>
      <c r="Q283" s="38">
        <v>3</v>
      </c>
      <c r="R283" s="38">
        <v>1</v>
      </c>
      <c r="S283" s="38"/>
      <c r="T283" s="38"/>
      <c r="U283" s="38">
        <v>0</v>
      </c>
      <c r="V283" s="38"/>
      <c r="W283" s="38">
        <v>0</v>
      </c>
      <c r="X283" s="38"/>
      <c r="Y283" s="38"/>
      <c r="Z283" s="38"/>
      <c r="AA283" s="38"/>
      <c r="AB283" s="38"/>
      <c r="BA283" t="str">
        <f t="shared" si="92"/>
        <v>Cross Lake</v>
      </c>
      <c r="BB283" t="s">
        <v>2774</v>
      </c>
      <c r="BC283">
        <v>2</v>
      </c>
      <c r="BE283" s="60">
        <v>23</v>
      </c>
      <c r="BF283" s="62">
        <v>3</v>
      </c>
      <c r="BH283" s="77">
        <v>75625</v>
      </c>
      <c r="BI283" s="77">
        <v>75625</v>
      </c>
      <c r="BJ283" s="66">
        <f t="shared" si="93"/>
        <v>23003</v>
      </c>
      <c r="BK283"/>
      <c r="BL283" t="s">
        <v>937</v>
      </c>
      <c r="BM283">
        <f t="shared" si="94"/>
        <v>2375625</v>
      </c>
      <c r="BN283">
        <f t="shared" si="95"/>
        <v>2375625</v>
      </c>
      <c r="BR283" s="1"/>
      <c r="CD283" s="38"/>
      <c r="CV283" s="1" t="s">
        <v>3304</v>
      </c>
    </row>
    <row r="284" spans="1:100" ht="14" hidden="1" customHeight="1" outlineLevel="1" x14ac:dyDescent="0.2">
      <c r="A284" t="s">
        <v>2345</v>
      </c>
      <c r="B284" s="6" t="s">
        <v>1665</v>
      </c>
      <c r="C284" s="1">
        <f t="shared" si="91"/>
        <v>157</v>
      </c>
      <c r="D284" s="3">
        <f>IF(N284&gt;0, RANK(N284,(N284:P284,Q284:AE284)),0)</f>
        <v>2</v>
      </c>
      <c r="E284" s="3">
        <f>IF(O284&gt;0,RANK(O284,(N284:P284,Q284:AE284)),0)</f>
        <v>1</v>
      </c>
      <c r="F284" s="3">
        <f t="shared" si="84"/>
        <v>0</v>
      </c>
      <c r="G284" s="1">
        <f t="shared" si="85"/>
        <v>83</v>
      </c>
      <c r="H284" s="2">
        <f t="shared" si="86"/>
        <v>0.5286624203821656</v>
      </c>
      <c r="I284" s="4"/>
      <c r="J284" s="2">
        <f t="shared" si="87"/>
        <v>0.22292993630573249</v>
      </c>
      <c r="K284" s="2">
        <f t="shared" si="88"/>
        <v>0.75159235668789814</v>
      </c>
      <c r="L284" s="2">
        <f t="shared" si="89"/>
        <v>0</v>
      </c>
      <c r="M284" s="2">
        <f t="shared" si="90"/>
        <v>2.5477707006369421E-2</v>
      </c>
      <c r="N284" s="38">
        <v>35</v>
      </c>
      <c r="O284" s="38">
        <v>118</v>
      </c>
      <c r="P284" s="38"/>
      <c r="Q284" s="38">
        <v>0</v>
      </c>
      <c r="R284" s="38">
        <v>3</v>
      </c>
      <c r="S284" s="38"/>
      <c r="T284" s="38"/>
      <c r="U284" s="38">
        <v>1</v>
      </c>
      <c r="V284" s="38"/>
      <c r="W284" s="38">
        <v>0</v>
      </c>
      <c r="X284" s="38"/>
      <c r="Y284" s="38"/>
      <c r="Z284" s="38"/>
      <c r="AA284" s="38"/>
      <c r="AB284" s="38"/>
      <c r="BA284" t="str">
        <f t="shared" si="92"/>
        <v>Crystal</v>
      </c>
      <c r="BB284" t="s">
        <v>2774</v>
      </c>
      <c r="BC284">
        <v>2</v>
      </c>
      <c r="BE284" s="60">
        <v>23</v>
      </c>
      <c r="BF284" s="62">
        <v>3</v>
      </c>
      <c r="BG284" s="62">
        <v>65</v>
      </c>
      <c r="BH284" s="66">
        <v>15395</v>
      </c>
      <c r="BI284" s="66">
        <v>15395</v>
      </c>
      <c r="BJ284" s="66">
        <f t="shared" si="93"/>
        <v>23003</v>
      </c>
      <c r="BK284"/>
      <c r="BL284" t="s">
        <v>1447</v>
      </c>
      <c r="BM284">
        <f t="shared" si="94"/>
        <v>2315395</v>
      </c>
      <c r="BN284">
        <f t="shared" si="95"/>
        <v>2315395</v>
      </c>
      <c r="BR284" s="1"/>
      <c r="CD284" s="38"/>
      <c r="CV284" s="1" t="s">
        <v>3305</v>
      </c>
    </row>
    <row r="285" spans="1:100" ht="14" hidden="1" customHeight="1" outlineLevel="1" x14ac:dyDescent="0.2">
      <c r="A285" t="s">
        <v>1504</v>
      </c>
      <c r="B285" s="6" t="s">
        <v>1665</v>
      </c>
      <c r="C285" s="1">
        <f t="shared" si="91"/>
        <v>6022</v>
      </c>
      <c r="D285" s="3">
        <f>IF(N285&gt;0, RANK(N285,(N285:P285,Q285:AE285)),0)</f>
        <v>1</v>
      </c>
      <c r="E285" s="3">
        <f>IF(O285&gt;0,RANK(O285,(N285:P285,Q285:AE285)),0)</f>
        <v>2</v>
      </c>
      <c r="F285" s="3">
        <f t="shared" si="84"/>
        <v>0</v>
      </c>
      <c r="G285" s="1">
        <f t="shared" si="85"/>
        <v>2560</v>
      </c>
      <c r="H285" s="2">
        <f t="shared" si="86"/>
        <v>0.42510793756227166</v>
      </c>
      <c r="I285" s="4"/>
      <c r="J285" s="2">
        <f t="shared" si="87"/>
        <v>0.70275655928263037</v>
      </c>
      <c r="K285" s="2">
        <f t="shared" si="88"/>
        <v>0.2776486217203587</v>
      </c>
      <c r="L285" s="2">
        <f t="shared" si="89"/>
        <v>0</v>
      </c>
      <c r="M285" s="2">
        <f t="shared" si="90"/>
        <v>1.9594818997010932E-2</v>
      </c>
      <c r="N285" s="38">
        <v>4232</v>
      </c>
      <c r="O285" s="38">
        <v>1672</v>
      </c>
      <c r="P285" s="38"/>
      <c r="Q285" s="38">
        <v>55</v>
      </c>
      <c r="R285" s="38">
        <v>48</v>
      </c>
      <c r="S285" s="38"/>
      <c r="T285" s="38"/>
      <c r="U285" s="38">
        <v>11</v>
      </c>
      <c r="V285" s="38"/>
      <c r="W285" s="38">
        <v>4</v>
      </c>
      <c r="X285" s="38"/>
      <c r="Y285" s="38"/>
      <c r="Z285" s="38"/>
      <c r="AA285" s="38"/>
      <c r="AB285" s="38"/>
      <c r="BA285" t="str">
        <f t="shared" si="92"/>
        <v>Cumberland</v>
      </c>
      <c r="BB285" t="s">
        <v>1504</v>
      </c>
      <c r="BC285">
        <v>1</v>
      </c>
      <c r="BE285" s="60">
        <v>23</v>
      </c>
      <c r="BF285" s="62">
        <v>5</v>
      </c>
      <c r="BG285" s="62">
        <v>30</v>
      </c>
      <c r="BH285" s="66">
        <v>15430</v>
      </c>
      <c r="BI285" s="66">
        <v>15430</v>
      </c>
      <c r="BJ285" s="66">
        <f t="shared" si="93"/>
        <v>23005</v>
      </c>
      <c r="BK285"/>
      <c r="BL285" t="s">
        <v>1447</v>
      </c>
      <c r="BM285">
        <f t="shared" si="94"/>
        <v>2315430</v>
      </c>
      <c r="BN285">
        <f t="shared" si="95"/>
        <v>2315430</v>
      </c>
      <c r="BR285" s="1"/>
      <c r="CD285" s="38"/>
      <c r="CV285" s="1" t="s">
        <v>3306</v>
      </c>
    </row>
    <row r="286" spans="1:100" ht="14" hidden="1" customHeight="1" outlineLevel="1" x14ac:dyDescent="0.2">
      <c r="A286" t="s">
        <v>2346</v>
      </c>
      <c r="B286" s="6" t="s">
        <v>1665</v>
      </c>
      <c r="C286" s="1">
        <f t="shared" si="91"/>
        <v>1032</v>
      </c>
      <c r="D286" s="3">
        <f>IF(N286&gt;0, RANK(N286,(N286:P286,Q286:AE286)),0)</f>
        <v>2</v>
      </c>
      <c r="E286" s="3">
        <f>IF(O286&gt;0,RANK(O286,(N286:P286,Q286:AE286)),0)</f>
        <v>1</v>
      </c>
      <c r="F286" s="3">
        <f t="shared" si="84"/>
        <v>0</v>
      </c>
      <c r="G286" s="1">
        <f t="shared" si="85"/>
        <v>121</v>
      </c>
      <c r="H286" s="2">
        <f t="shared" si="86"/>
        <v>0.11724806201550388</v>
      </c>
      <c r="I286" s="4"/>
      <c r="J286" s="2">
        <f t="shared" si="87"/>
        <v>0.43120155038759689</v>
      </c>
      <c r="K286" s="2">
        <f t="shared" si="88"/>
        <v>0.54844961240310075</v>
      </c>
      <c r="L286" s="2">
        <f t="shared" si="89"/>
        <v>0</v>
      </c>
      <c r="M286" s="2">
        <f t="shared" si="90"/>
        <v>2.0348837209302362E-2</v>
      </c>
      <c r="N286" s="38">
        <v>445</v>
      </c>
      <c r="O286" s="38">
        <v>566</v>
      </c>
      <c r="P286" s="38"/>
      <c r="Q286" s="38">
        <v>9</v>
      </c>
      <c r="R286" s="38">
        <v>8</v>
      </c>
      <c r="S286" s="38"/>
      <c r="T286" s="38"/>
      <c r="U286" s="38">
        <v>4</v>
      </c>
      <c r="V286" s="38"/>
      <c r="W286" s="38">
        <v>0</v>
      </c>
      <c r="X286" s="38"/>
      <c r="Y286" s="38"/>
      <c r="Z286" s="38"/>
      <c r="AA286" s="38"/>
      <c r="AB286" s="38"/>
      <c r="BA286" t="str">
        <f t="shared" si="92"/>
        <v>Cushing</v>
      </c>
      <c r="BB286" t="s">
        <v>1696</v>
      </c>
      <c r="BC286">
        <v>1</v>
      </c>
      <c r="BE286" s="60">
        <v>23</v>
      </c>
      <c r="BF286" s="62">
        <v>13</v>
      </c>
      <c r="BG286" s="62">
        <v>15</v>
      </c>
      <c r="BH286" s="66">
        <v>15780</v>
      </c>
      <c r="BI286" s="66">
        <v>15780</v>
      </c>
      <c r="BJ286" s="66">
        <f t="shared" si="93"/>
        <v>23013</v>
      </c>
      <c r="BK286"/>
      <c r="BL286" t="s">
        <v>1447</v>
      </c>
      <c r="BM286">
        <f t="shared" si="94"/>
        <v>2315780</v>
      </c>
      <c r="BN286">
        <f t="shared" si="95"/>
        <v>2315780</v>
      </c>
      <c r="BR286" s="1"/>
      <c r="CD286" s="38"/>
      <c r="CV286" s="1" t="s">
        <v>3307</v>
      </c>
    </row>
    <row r="287" spans="1:100" ht="14" hidden="1" customHeight="1" outlineLevel="1" x14ac:dyDescent="0.2">
      <c r="A287" t="s">
        <v>1998</v>
      </c>
      <c r="B287" s="6" t="s">
        <v>1665</v>
      </c>
      <c r="C287" s="1">
        <f t="shared" si="91"/>
        <v>342</v>
      </c>
      <c r="D287" s="3">
        <f>IF(N287&gt;0, RANK(N287,(N287:P287,Q287:AE287)),0)</f>
        <v>2</v>
      </c>
      <c r="E287" s="3">
        <f>IF(O287&gt;0,RANK(O287,(N287:P287,Q287:AE287)),0)</f>
        <v>1</v>
      </c>
      <c r="F287" s="3">
        <f t="shared" si="84"/>
        <v>0</v>
      </c>
      <c r="G287" s="1">
        <f t="shared" si="85"/>
        <v>142</v>
      </c>
      <c r="H287" s="2">
        <f t="shared" si="86"/>
        <v>0.41520467836257308</v>
      </c>
      <c r="I287" s="4"/>
      <c r="J287" s="2">
        <f t="shared" si="87"/>
        <v>0.28654970760233917</v>
      </c>
      <c r="K287" s="2">
        <f t="shared" si="88"/>
        <v>0.70175438596491224</v>
      </c>
      <c r="L287" s="2">
        <f t="shared" si="89"/>
        <v>0</v>
      </c>
      <c r="M287" s="2">
        <f t="shared" si="90"/>
        <v>1.1695906432748648E-2</v>
      </c>
      <c r="N287" s="38">
        <v>98</v>
      </c>
      <c r="O287" s="38">
        <v>240</v>
      </c>
      <c r="P287" s="38"/>
      <c r="Q287" s="38">
        <v>4</v>
      </c>
      <c r="R287" s="38">
        <v>0</v>
      </c>
      <c r="S287" s="38"/>
      <c r="T287" s="38"/>
      <c r="U287" s="38">
        <v>0</v>
      </c>
      <c r="V287" s="38"/>
      <c r="W287" s="38">
        <v>0</v>
      </c>
      <c r="X287" s="38"/>
      <c r="Y287" s="38"/>
      <c r="Z287" s="38"/>
      <c r="AA287" s="38"/>
      <c r="AB287" s="38"/>
      <c r="BA287" t="str">
        <f t="shared" si="92"/>
        <v>Cutler</v>
      </c>
      <c r="BB287" t="s">
        <v>674</v>
      </c>
      <c r="BC287">
        <v>2</v>
      </c>
      <c r="BE287" s="60">
        <v>23</v>
      </c>
      <c r="BF287" s="62">
        <v>29</v>
      </c>
      <c r="BG287" s="62">
        <v>75</v>
      </c>
      <c r="BH287" s="66">
        <v>15920</v>
      </c>
      <c r="BI287" s="66">
        <v>15920</v>
      </c>
      <c r="BJ287" s="66">
        <f t="shared" si="93"/>
        <v>23029</v>
      </c>
      <c r="BK287"/>
      <c r="BL287" t="s">
        <v>1447</v>
      </c>
      <c r="BM287">
        <f t="shared" si="94"/>
        <v>2315920</v>
      </c>
      <c r="BN287">
        <f t="shared" si="95"/>
        <v>2315920</v>
      </c>
      <c r="BR287" s="1"/>
      <c r="CD287" s="38"/>
      <c r="CV287" s="1" t="s">
        <v>3308</v>
      </c>
    </row>
    <row r="288" spans="1:100" ht="14" hidden="1" customHeight="1" outlineLevel="1" x14ac:dyDescent="0.2">
      <c r="A288" t="s">
        <v>332</v>
      </c>
      <c r="B288" s="6" t="s">
        <v>1665</v>
      </c>
      <c r="C288" s="1">
        <f t="shared" si="91"/>
        <v>59</v>
      </c>
      <c r="D288" s="3">
        <f>IF(N288&gt;0, RANK(N288,(N288:P288,Q288:AE288)),0)</f>
        <v>2</v>
      </c>
      <c r="E288" s="3">
        <f>IF(O288&gt;0,RANK(O288,(N288:P288,Q288:AE288)),0)</f>
        <v>1</v>
      </c>
      <c r="F288" s="3">
        <f t="shared" si="84"/>
        <v>0</v>
      </c>
      <c r="G288" s="1">
        <f t="shared" si="85"/>
        <v>6</v>
      </c>
      <c r="H288" s="2">
        <f t="shared" si="86"/>
        <v>0.10169491525423729</v>
      </c>
      <c r="I288" s="4"/>
      <c r="J288" s="2">
        <f t="shared" si="87"/>
        <v>0.44067796610169491</v>
      </c>
      <c r="K288" s="2">
        <f t="shared" si="88"/>
        <v>0.5423728813559322</v>
      </c>
      <c r="L288" s="2">
        <f t="shared" si="89"/>
        <v>0</v>
      </c>
      <c r="M288" s="2">
        <f t="shared" si="90"/>
        <v>1.6949152542372947E-2</v>
      </c>
      <c r="N288" s="38">
        <v>26</v>
      </c>
      <c r="O288" s="38">
        <v>32</v>
      </c>
      <c r="P288" s="38"/>
      <c r="Q288" s="38">
        <v>1</v>
      </c>
      <c r="R288" s="38">
        <v>0</v>
      </c>
      <c r="S288" s="38"/>
      <c r="T288" s="38"/>
      <c r="U288" s="38">
        <v>0</v>
      </c>
      <c r="V288" s="38"/>
      <c r="W288" s="38">
        <v>0</v>
      </c>
      <c r="X288" s="38"/>
      <c r="Y288" s="38"/>
      <c r="Z288" s="38"/>
      <c r="AA288" s="38"/>
      <c r="AB288" s="38"/>
      <c r="BA288" t="str">
        <f t="shared" si="92"/>
        <v>Cyr</v>
      </c>
      <c r="BB288" t="s">
        <v>2774</v>
      </c>
      <c r="BC288">
        <v>2</v>
      </c>
      <c r="BE288" s="60">
        <v>23</v>
      </c>
      <c r="BF288" s="62">
        <v>3</v>
      </c>
      <c r="BG288" s="62">
        <v>70</v>
      </c>
      <c r="BH288" s="66">
        <v>15990</v>
      </c>
      <c r="BI288" s="66">
        <v>15990</v>
      </c>
      <c r="BJ288" s="66">
        <f t="shared" si="93"/>
        <v>23003</v>
      </c>
      <c r="BK288"/>
      <c r="BL288" t="s">
        <v>3008</v>
      </c>
      <c r="BM288">
        <f t="shared" si="94"/>
        <v>2315990</v>
      </c>
      <c r="BN288">
        <f t="shared" si="95"/>
        <v>2315990</v>
      </c>
      <c r="BR288" s="1"/>
      <c r="CD288" s="38"/>
      <c r="CV288" s="1" t="s">
        <v>3309</v>
      </c>
    </row>
    <row r="289" spans="1:100" ht="14" hidden="1" customHeight="1" outlineLevel="1" x14ac:dyDescent="0.2">
      <c r="A289" t="s">
        <v>1065</v>
      </c>
      <c r="B289" s="6" t="s">
        <v>1665</v>
      </c>
      <c r="C289" s="1">
        <f t="shared" si="91"/>
        <v>239</v>
      </c>
      <c r="D289" s="3">
        <f>IF(N289&gt;0, RANK(N289,(N289:P289,Q289:AE289)),0)</f>
        <v>2</v>
      </c>
      <c r="E289" s="3">
        <f>IF(O289&gt;0,RANK(O289,(N289:P289,Q289:AE289)),0)</f>
        <v>1</v>
      </c>
      <c r="F289" s="3">
        <f t="shared" si="84"/>
        <v>0</v>
      </c>
      <c r="G289" s="1">
        <f t="shared" si="85"/>
        <v>24</v>
      </c>
      <c r="H289" s="2">
        <f t="shared" si="86"/>
        <v>0.100418410041841</v>
      </c>
      <c r="I289" s="4"/>
      <c r="J289" s="2">
        <f t="shared" si="87"/>
        <v>0.43514644351464438</v>
      </c>
      <c r="K289" s="2">
        <f t="shared" si="88"/>
        <v>0.53556485355648531</v>
      </c>
      <c r="L289" s="2">
        <f t="shared" si="89"/>
        <v>0</v>
      </c>
      <c r="M289" s="2">
        <f t="shared" si="90"/>
        <v>2.9288702928870314E-2</v>
      </c>
      <c r="N289" s="38">
        <v>104</v>
      </c>
      <c r="O289" s="38">
        <v>128</v>
      </c>
      <c r="P289" s="38"/>
      <c r="Q289" s="38">
        <v>3</v>
      </c>
      <c r="R289" s="38">
        <v>3</v>
      </c>
      <c r="S289" s="38"/>
      <c r="T289" s="38"/>
      <c r="U289" s="38">
        <v>1</v>
      </c>
      <c r="V289" s="38"/>
      <c r="W289" s="38">
        <v>0</v>
      </c>
      <c r="X289" s="38"/>
      <c r="Y289" s="38"/>
      <c r="Z289" s="38"/>
      <c r="AA289" s="38"/>
      <c r="AB289" s="38"/>
      <c r="BA289" t="str">
        <f t="shared" si="92"/>
        <v>Dallas</v>
      </c>
      <c r="BB289" t="s">
        <v>1117</v>
      </c>
      <c r="BC289">
        <v>2</v>
      </c>
      <c r="BE289" s="60">
        <v>23</v>
      </c>
      <c r="BF289" s="62">
        <v>7</v>
      </c>
      <c r="BG289" s="62">
        <v>25</v>
      </c>
      <c r="BH289" s="66">
        <v>16165</v>
      </c>
      <c r="BI289" s="66">
        <v>16165</v>
      </c>
      <c r="BJ289" s="66">
        <f t="shared" si="93"/>
        <v>23007</v>
      </c>
      <c r="BK289"/>
      <c r="BL289" t="s">
        <v>3008</v>
      </c>
      <c r="BM289">
        <f t="shared" si="94"/>
        <v>2316165</v>
      </c>
      <c r="BN289">
        <f t="shared" si="95"/>
        <v>2316165</v>
      </c>
      <c r="BR289" s="1"/>
      <c r="CD289" s="38"/>
      <c r="CV289" s="1" t="s">
        <v>3310</v>
      </c>
    </row>
    <row r="290" spans="1:100" ht="14" hidden="1" customHeight="1" outlineLevel="1" x14ac:dyDescent="0.2">
      <c r="A290" t="s">
        <v>1668</v>
      </c>
      <c r="B290" s="6" t="s">
        <v>1665</v>
      </c>
      <c r="C290" s="1">
        <f t="shared" si="91"/>
        <v>1496</v>
      </c>
      <c r="D290" s="3">
        <f>IF(N290&gt;0, RANK(N290,(N290:P290,Q290:AE290)),0)</f>
        <v>1</v>
      </c>
      <c r="E290" s="3">
        <f>IF(O290&gt;0,RANK(O290,(N290:P290,Q290:AE290)),0)</f>
        <v>2</v>
      </c>
      <c r="F290" s="3">
        <f t="shared" si="84"/>
        <v>0</v>
      </c>
      <c r="G290" s="1">
        <f t="shared" si="85"/>
        <v>535</v>
      </c>
      <c r="H290" s="2">
        <f t="shared" si="86"/>
        <v>0.35762032085561496</v>
      </c>
      <c r="I290" s="4"/>
      <c r="J290" s="2">
        <f t="shared" si="87"/>
        <v>0.67112299465240643</v>
      </c>
      <c r="K290" s="2">
        <f t="shared" si="88"/>
        <v>0.31350267379679142</v>
      </c>
      <c r="L290" s="2">
        <f t="shared" si="89"/>
        <v>0</v>
      </c>
      <c r="M290" s="2">
        <f t="shared" si="90"/>
        <v>1.5374331550802145E-2</v>
      </c>
      <c r="N290" s="38">
        <v>1004</v>
      </c>
      <c r="O290" s="38">
        <v>469</v>
      </c>
      <c r="P290" s="38"/>
      <c r="Q290" s="38">
        <v>7</v>
      </c>
      <c r="R290" s="38">
        <v>13</v>
      </c>
      <c r="S290" s="38"/>
      <c r="T290" s="38"/>
      <c r="U290" s="38">
        <v>3</v>
      </c>
      <c r="V290" s="38"/>
      <c r="W290" s="38">
        <v>0</v>
      </c>
      <c r="X290" s="38"/>
      <c r="Y290" s="38"/>
      <c r="Z290" s="38"/>
      <c r="AA290" s="38"/>
      <c r="AB290" s="38"/>
      <c r="BA290" t="str">
        <f t="shared" si="92"/>
        <v>Damariscotta</v>
      </c>
      <c r="BB290" t="s">
        <v>1567</v>
      </c>
      <c r="BC290">
        <v>1</v>
      </c>
      <c r="BE290" s="60">
        <v>23</v>
      </c>
      <c r="BF290" s="62">
        <v>15</v>
      </c>
      <c r="BG290" s="62">
        <v>30</v>
      </c>
      <c r="BH290" s="66">
        <v>16235</v>
      </c>
      <c r="BI290" s="66">
        <v>16235</v>
      </c>
      <c r="BJ290" s="66">
        <f t="shared" si="93"/>
        <v>23015</v>
      </c>
      <c r="BK290"/>
      <c r="BL290" t="s">
        <v>1447</v>
      </c>
      <c r="BM290">
        <f t="shared" si="94"/>
        <v>2316235</v>
      </c>
      <c r="BN290">
        <f t="shared" si="95"/>
        <v>2316235</v>
      </c>
      <c r="BR290" s="1"/>
      <c r="CD290" s="38"/>
      <c r="CV290" s="1" t="s">
        <v>3311</v>
      </c>
    </row>
    <row r="291" spans="1:100" ht="14" hidden="1" customHeight="1" outlineLevel="1" x14ac:dyDescent="0.2">
      <c r="A291" t="s">
        <v>1540</v>
      </c>
      <c r="B291" s="6" t="s">
        <v>1665</v>
      </c>
      <c r="C291" s="1">
        <f t="shared" si="91"/>
        <v>419</v>
      </c>
      <c r="D291" s="3">
        <f>IF(N291&gt;0, RANK(N291,(N291:P291,Q291:AE291)),0)</f>
        <v>2</v>
      </c>
      <c r="E291" s="3">
        <f>IF(O291&gt;0,RANK(O291,(N291:P291,Q291:AE291)),0)</f>
        <v>1</v>
      </c>
      <c r="F291" s="3">
        <f t="shared" si="84"/>
        <v>0</v>
      </c>
      <c r="G291" s="1">
        <f t="shared" si="85"/>
        <v>213</v>
      </c>
      <c r="H291" s="2">
        <f t="shared" si="86"/>
        <v>0.50835322195704058</v>
      </c>
      <c r="I291" s="4"/>
      <c r="J291" s="2">
        <f t="shared" si="87"/>
        <v>0.24105011933174225</v>
      </c>
      <c r="K291" s="2">
        <f t="shared" si="88"/>
        <v>0.74940334128878283</v>
      </c>
      <c r="L291" s="2">
        <f t="shared" si="89"/>
        <v>0</v>
      </c>
      <c r="M291" s="2">
        <f t="shared" si="90"/>
        <v>9.5465393794749165E-3</v>
      </c>
      <c r="N291" s="38">
        <v>101</v>
      </c>
      <c r="O291" s="38">
        <v>314</v>
      </c>
      <c r="P291" s="38"/>
      <c r="Q291" s="38">
        <v>0</v>
      </c>
      <c r="R291" s="38">
        <v>2</v>
      </c>
      <c r="S291" s="38"/>
      <c r="T291" s="38"/>
      <c r="U291" s="38">
        <v>2</v>
      </c>
      <c r="V291" s="38"/>
      <c r="W291" s="38">
        <v>0</v>
      </c>
      <c r="X291" s="38"/>
      <c r="Y291" s="38"/>
      <c r="Z291" s="38"/>
      <c r="AA291" s="38"/>
      <c r="AB291" s="38"/>
      <c r="BA291" t="str">
        <f t="shared" si="92"/>
        <v>Danforth</v>
      </c>
      <c r="BB291" t="s">
        <v>674</v>
      </c>
      <c r="BC291">
        <v>2</v>
      </c>
      <c r="BE291" s="60">
        <v>23</v>
      </c>
      <c r="BF291" s="62">
        <v>29</v>
      </c>
      <c r="BG291" s="62">
        <v>80</v>
      </c>
      <c r="BH291" s="66">
        <v>16410</v>
      </c>
      <c r="BI291" s="66">
        <v>16410</v>
      </c>
      <c r="BJ291" s="66">
        <f t="shared" si="93"/>
        <v>23029</v>
      </c>
      <c r="BK291"/>
      <c r="BL291" t="s">
        <v>1447</v>
      </c>
      <c r="BM291">
        <f t="shared" si="94"/>
        <v>2316410</v>
      </c>
      <c r="BN291">
        <f t="shared" si="95"/>
        <v>2316410</v>
      </c>
      <c r="BR291" s="1"/>
      <c r="CD291" s="38"/>
      <c r="CV291" s="1" t="s">
        <v>3312</v>
      </c>
    </row>
    <row r="292" spans="1:100" ht="14" hidden="1" customHeight="1" outlineLevel="1" x14ac:dyDescent="0.2">
      <c r="A292" s="6" t="s">
        <v>4019</v>
      </c>
      <c r="B292" s="6" t="s">
        <v>1665</v>
      </c>
      <c r="C292" s="1">
        <f t="shared" si="91"/>
        <v>7</v>
      </c>
      <c r="D292" s="3">
        <f>IF(N292&gt;0, RANK(N292,(N292:P292,Q292:AE292)),0)</f>
        <v>2</v>
      </c>
      <c r="E292" s="3">
        <f>IF(O292&gt;0,RANK(O292,(N292:P292,Q292:AE292)),0)</f>
        <v>1</v>
      </c>
      <c r="F292" s="3">
        <f t="shared" si="84"/>
        <v>0</v>
      </c>
      <c r="G292" s="1">
        <f t="shared" si="85"/>
        <v>1</v>
      </c>
      <c r="H292" s="2">
        <f t="shared" si="86"/>
        <v>0.14285714285714285</v>
      </c>
      <c r="I292" s="4"/>
      <c r="J292" s="2">
        <f t="shared" si="87"/>
        <v>0.42857142857142855</v>
      </c>
      <c r="K292" s="2">
        <f t="shared" si="88"/>
        <v>0.5714285714285714</v>
      </c>
      <c r="L292" s="2">
        <f t="shared" si="89"/>
        <v>0</v>
      </c>
      <c r="M292" s="2">
        <f t="shared" si="90"/>
        <v>0</v>
      </c>
      <c r="N292" s="38">
        <v>3</v>
      </c>
      <c r="O292" s="38">
        <v>4</v>
      </c>
      <c r="P292" s="38"/>
      <c r="Q292" s="38">
        <v>0</v>
      </c>
      <c r="R292" s="38">
        <v>0</v>
      </c>
      <c r="S292" s="38"/>
      <c r="T292" s="38"/>
      <c r="U292" s="38">
        <v>0</v>
      </c>
      <c r="V292" s="38"/>
      <c r="W292" s="38">
        <v>0</v>
      </c>
      <c r="X292" s="38"/>
      <c r="Y292" s="38"/>
      <c r="Z292" s="38"/>
      <c r="AA292" s="38"/>
      <c r="AB292" s="38"/>
      <c r="BA292" t="str">
        <f t="shared" si="92"/>
        <v>Day Block</v>
      </c>
      <c r="BB292" t="s">
        <v>674</v>
      </c>
      <c r="BC292">
        <v>2</v>
      </c>
      <c r="BE292" s="60">
        <v>23</v>
      </c>
      <c r="BF292" s="62">
        <v>29</v>
      </c>
      <c r="BH292" s="66">
        <v>16690</v>
      </c>
      <c r="BI292" s="66">
        <v>16690</v>
      </c>
      <c r="BJ292" s="66">
        <f t="shared" si="93"/>
        <v>23029</v>
      </c>
      <c r="BK292"/>
      <c r="BL292" s="6" t="s">
        <v>937</v>
      </c>
      <c r="BM292">
        <f t="shared" si="94"/>
        <v>2316690</v>
      </c>
      <c r="BN292">
        <f t="shared" si="95"/>
        <v>2316690</v>
      </c>
      <c r="BR292" s="1"/>
      <c r="CD292" s="38"/>
      <c r="CV292" s="1" t="s">
        <v>3313</v>
      </c>
    </row>
    <row r="293" spans="1:100" ht="14" hidden="1" customHeight="1" outlineLevel="1" x14ac:dyDescent="0.2">
      <c r="A293" t="s">
        <v>1541</v>
      </c>
      <c r="B293" s="6" t="s">
        <v>1665</v>
      </c>
      <c r="C293" s="1">
        <f t="shared" si="91"/>
        <v>1461</v>
      </c>
      <c r="D293" s="3">
        <f>IF(N293&gt;0, RANK(N293,(N293:P293,Q293:AE293)),0)</f>
        <v>2</v>
      </c>
      <c r="E293" s="3">
        <f>IF(O293&gt;0,RANK(O293,(N293:P293,Q293:AE293)),0)</f>
        <v>1</v>
      </c>
      <c r="F293" s="3">
        <f t="shared" si="84"/>
        <v>0</v>
      </c>
      <c r="G293" s="1">
        <f t="shared" si="85"/>
        <v>186</v>
      </c>
      <c r="H293" s="2">
        <f t="shared" si="86"/>
        <v>0.12731006160164271</v>
      </c>
      <c r="I293" s="4"/>
      <c r="J293" s="2">
        <f t="shared" si="87"/>
        <v>0.4271047227926078</v>
      </c>
      <c r="K293" s="2">
        <f t="shared" si="88"/>
        <v>0.55441478439425051</v>
      </c>
      <c r="L293" s="2">
        <f t="shared" si="89"/>
        <v>0</v>
      </c>
      <c r="M293" s="2">
        <f t="shared" si="90"/>
        <v>1.848049281314168E-2</v>
      </c>
      <c r="N293" s="38">
        <v>624</v>
      </c>
      <c r="O293" s="38">
        <v>810</v>
      </c>
      <c r="P293" s="38"/>
      <c r="Q293" s="38">
        <v>13</v>
      </c>
      <c r="R293" s="38">
        <v>10</v>
      </c>
      <c r="S293" s="38"/>
      <c r="T293" s="38"/>
      <c r="U293" s="38">
        <v>4</v>
      </c>
      <c r="V293" s="38"/>
      <c r="W293" s="38">
        <v>0</v>
      </c>
      <c r="X293" s="38"/>
      <c r="Y293" s="38"/>
      <c r="Z293" s="38"/>
      <c r="AA293" s="38"/>
      <c r="AB293" s="38"/>
      <c r="BA293" t="str">
        <f t="shared" si="92"/>
        <v>Dayton</v>
      </c>
      <c r="BB293" t="s">
        <v>905</v>
      </c>
      <c r="BC293">
        <v>1</v>
      </c>
      <c r="BE293" s="60">
        <v>23</v>
      </c>
      <c r="BF293" s="62">
        <v>31</v>
      </c>
      <c r="BG293" s="62">
        <v>40</v>
      </c>
      <c r="BH293" s="66">
        <v>16725</v>
      </c>
      <c r="BI293" s="66">
        <v>16725</v>
      </c>
      <c r="BJ293" s="66">
        <f t="shared" si="93"/>
        <v>23031</v>
      </c>
      <c r="BK293"/>
      <c r="BL293" t="s">
        <v>1447</v>
      </c>
      <c r="BM293">
        <f t="shared" si="94"/>
        <v>2316725</v>
      </c>
      <c r="BN293">
        <f t="shared" si="95"/>
        <v>2316725</v>
      </c>
      <c r="BR293" s="1"/>
      <c r="CD293" s="38"/>
      <c r="CV293" s="86" t="s">
        <v>3314</v>
      </c>
    </row>
    <row r="294" spans="1:100" ht="14" hidden="1" customHeight="1" outlineLevel="1" x14ac:dyDescent="0.2">
      <c r="A294" t="s">
        <v>1517</v>
      </c>
      <c r="B294" s="6" t="s">
        <v>1665</v>
      </c>
      <c r="C294" s="1">
        <f t="shared" si="91"/>
        <v>42</v>
      </c>
      <c r="D294" s="3">
        <f>IF(N294&gt;0, RANK(N294,(N294:P294,Q294:AE294)),0)</f>
        <v>2</v>
      </c>
      <c r="E294" s="3">
        <f>IF(O294&gt;0,RANK(O294,(N294:P294,Q294:AE294)),0)</f>
        <v>1</v>
      </c>
      <c r="F294" s="3">
        <f t="shared" si="84"/>
        <v>0</v>
      </c>
      <c r="G294" s="1">
        <f t="shared" si="85"/>
        <v>36</v>
      </c>
      <c r="H294" s="2">
        <f t="shared" si="86"/>
        <v>0.8571428571428571</v>
      </c>
      <c r="I294" s="4"/>
      <c r="J294" s="2">
        <f t="shared" si="87"/>
        <v>7.1428571428571425E-2</v>
      </c>
      <c r="K294" s="2">
        <f t="shared" si="88"/>
        <v>0.9285714285714286</v>
      </c>
      <c r="L294" s="2">
        <f t="shared" si="89"/>
        <v>0</v>
      </c>
      <c r="M294" s="2">
        <f t="shared" si="90"/>
        <v>0</v>
      </c>
      <c r="N294" s="38">
        <v>3</v>
      </c>
      <c r="O294" s="38">
        <v>39</v>
      </c>
      <c r="P294" s="38"/>
      <c r="Q294" s="38">
        <v>0</v>
      </c>
      <c r="R294" s="38">
        <v>0</v>
      </c>
      <c r="S294" s="38"/>
      <c r="T294" s="38"/>
      <c r="U294" s="38">
        <v>0</v>
      </c>
      <c r="V294" s="38"/>
      <c r="W294" s="38">
        <v>0</v>
      </c>
      <c r="X294" s="38"/>
      <c r="Y294" s="38"/>
      <c r="Z294" s="38"/>
      <c r="AA294" s="38"/>
      <c r="AB294" s="38"/>
      <c r="BA294" t="str">
        <f t="shared" si="92"/>
        <v>Deblois</v>
      </c>
      <c r="BB294" t="s">
        <v>674</v>
      </c>
      <c r="BC294">
        <v>2</v>
      </c>
      <c r="BE294" s="60">
        <v>23</v>
      </c>
      <c r="BF294" s="62">
        <v>29</v>
      </c>
      <c r="BG294" s="62">
        <v>85</v>
      </c>
      <c r="BH294" s="66">
        <v>16865</v>
      </c>
      <c r="BI294" s="66">
        <v>16865</v>
      </c>
      <c r="BJ294" s="66">
        <f t="shared" si="93"/>
        <v>23029</v>
      </c>
      <c r="BK294"/>
      <c r="BL294" t="s">
        <v>1447</v>
      </c>
      <c r="BM294">
        <f t="shared" si="94"/>
        <v>2316865</v>
      </c>
      <c r="BN294">
        <f t="shared" si="95"/>
        <v>2316865</v>
      </c>
      <c r="BR294" s="1"/>
      <c r="CD294" s="38"/>
      <c r="CV294" s="1" t="s">
        <v>3315</v>
      </c>
    </row>
    <row r="295" spans="1:100" ht="14" hidden="1" customHeight="1" outlineLevel="1" x14ac:dyDescent="0.2">
      <c r="A295" t="s">
        <v>667</v>
      </c>
      <c r="B295" s="6" t="s">
        <v>1665</v>
      </c>
      <c r="C295" s="1">
        <f t="shared" si="91"/>
        <v>1194</v>
      </c>
      <c r="D295" s="3">
        <f>IF(N295&gt;0, RANK(N295,(N295:P295,Q295:AE295)),0)</f>
        <v>2</v>
      </c>
      <c r="E295" s="3">
        <f>IF(O295&gt;0,RANK(O295,(N295:P295,Q295:AE295)),0)</f>
        <v>1</v>
      </c>
      <c r="F295" s="3">
        <f t="shared" si="84"/>
        <v>0</v>
      </c>
      <c r="G295" s="1">
        <f t="shared" si="85"/>
        <v>29</v>
      </c>
      <c r="H295" s="2">
        <f t="shared" si="86"/>
        <v>2.4288107202680067E-2</v>
      </c>
      <c r="I295" s="4"/>
      <c r="J295" s="2">
        <f t="shared" si="87"/>
        <v>0.47822445561139026</v>
      </c>
      <c r="K295" s="2">
        <f t="shared" si="88"/>
        <v>0.50251256281407031</v>
      </c>
      <c r="L295" s="2">
        <f t="shared" si="89"/>
        <v>0</v>
      </c>
      <c r="M295" s="2">
        <f t="shared" si="90"/>
        <v>1.9262981574539428E-2</v>
      </c>
      <c r="N295" s="38">
        <v>571</v>
      </c>
      <c r="O295" s="38">
        <v>600</v>
      </c>
      <c r="P295" s="38"/>
      <c r="Q295" s="38">
        <v>4</v>
      </c>
      <c r="R295" s="38">
        <v>15</v>
      </c>
      <c r="S295" s="38"/>
      <c r="T295" s="38"/>
      <c r="U295" s="38">
        <v>4</v>
      </c>
      <c r="V295" s="38"/>
      <c r="W295" s="38">
        <v>0</v>
      </c>
      <c r="X295" s="38"/>
      <c r="Y295" s="38"/>
      <c r="Z295" s="38"/>
      <c r="AA295" s="38"/>
      <c r="AB295" s="38"/>
      <c r="BA295" t="str">
        <f t="shared" si="92"/>
        <v>Dedham</v>
      </c>
      <c r="BB295" t="s">
        <v>585</v>
      </c>
      <c r="BC295">
        <v>2</v>
      </c>
      <c r="BE295" s="60">
        <v>23</v>
      </c>
      <c r="BF295" s="62">
        <v>9</v>
      </c>
      <c r="BG295" s="62">
        <v>50</v>
      </c>
      <c r="BH295" s="66">
        <v>16935</v>
      </c>
      <c r="BI295" s="66">
        <v>16935</v>
      </c>
      <c r="BJ295" s="66">
        <f t="shared" si="93"/>
        <v>23009</v>
      </c>
      <c r="BK295"/>
      <c r="BL295" t="s">
        <v>1447</v>
      </c>
      <c r="BM295">
        <f t="shared" si="94"/>
        <v>2316935</v>
      </c>
      <c r="BN295">
        <f t="shared" si="95"/>
        <v>2316935</v>
      </c>
      <c r="BR295" s="1"/>
      <c r="CD295" s="38"/>
      <c r="CV295" s="1" t="s">
        <v>3316</v>
      </c>
    </row>
    <row r="296" spans="1:100" ht="14" hidden="1" customHeight="1" outlineLevel="1" x14ac:dyDescent="0.2">
      <c r="A296" t="s">
        <v>1784</v>
      </c>
      <c r="B296" s="6" t="s">
        <v>1665</v>
      </c>
      <c r="C296" s="1">
        <f t="shared" si="91"/>
        <v>1331</v>
      </c>
      <c r="D296" s="3">
        <f>IF(N296&gt;0, RANK(N296,(N296:P296,Q296:AE296)),0)</f>
        <v>1</v>
      </c>
      <c r="E296" s="3">
        <f>IF(O296&gt;0,RANK(O296,(N296:P296,Q296:AE296)),0)</f>
        <v>2</v>
      </c>
      <c r="F296" s="3">
        <f t="shared" si="84"/>
        <v>0</v>
      </c>
      <c r="G296" s="1">
        <f t="shared" si="85"/>
        <v>227</v>
      </c>
      <c r="H296" s="2">
        <f t="shared" si="86"/>
        <v>0.17054845980465816</v>
      </c>
      <c r="I296" s="4"/>
      <c r="J296" s="2">
        <f t="shared" si="87"/>
        <v>0.57475582268970704</v>
      </c>
      <c r="K296" s="2">
        <f t="shared" si="88"/>
        <v>0.40420736288504883</v>
      </c>
      <c r="L296" s="2">
        <f t="shared" si="89"/>
        <v>0</v>
      </c>
      <c r="M296" s="2">
        <f t="shared" si="90"/>
        <v>2.1036814425244132E-2</v>
      </c>
      <c r="N296" s="38">
        <v>765</v>
      </c>
      <c r="O296" s="38">
        <v>538</v>
      </c>
      <c r="P296" s="38"/>
      <c r="Q296" s="38">
        <v>10</v>
      </c>
      <c r="R296" s="38">
        <v>15</v>
      </c>
      <c r="S296" s="38"/>
      <c r="T296" s="38"/>
      <c r="U296" s="38">
        <v>3</v>
      </c>
      <c r="V296" s="38"/>
      <c r="W296" s="38">
        <v>0</v>
      </c>
      <c r="X296" s="38"/>
      <c r="Y296" s="38"/>
      <c r="Z296" s="38"/>
      <c r="AA296" s="38"/>
      <c r="AB296" s="38"/>
      <c r="BA296" t="str">
        <f t="shared" si="92"/>
        <v>Deer Isle</v>
      </c>
      <c r="BB296" t="s">
        <v>585</v>
      </c>
      <c r="BC296">
        <v>2</v>
      </c>
      <c r="BE296" s="60">
        <v>23</v>
      </c>
      <c r="BF296" s="62">
        <v>9</v>
      </c>
      <c r="BG296" s="62">
        <v>55</v>
      </c>
      <c r="BH296" s="66">
        <v>17145</v>
      </c>
      <c r="BI296" s="66">
        <v>17145</v>
      </c>
      <c r="BJ296" s="66">
        <f t="shared" si="93"/>
        <v>23009</v>
      </c>
      <c r="BK296"/>
      <c r="BL296" t="s">
        <v>1447</v>
      </c>
      <c r="BM296">
        <f t="shared" si="94"/>
        <v>2317145</v>
      </c>
      <c r="BN296">
        <f t="shared" si="95"/>
        <v>2317145</v>
      </c>
      <c r="BR296" s="1"/>
      <c r="CD296" s="38"/>
      <c r="CV296" s="1" t="s">
        <v>3317</v>
      </c>
    </row>
    <row r="297" spans="1:100" ht="14" hidden="1" customHeight="1" outlineLevel="1" x14ac:dyDescent="0.2">
      <c r="A297" t="s">
        <v>1779</v>
      </c>
      <c r="B297" s="6" t="s">
        <v>1665</v>
      </c>
      <c r="C297" s="1">
        <f t="shared" si="91"/>
        <v>828</v>
      </c>
      <c r="D297" s="3">
        <f>IF(N297&gt;0, RANK(N297,(N297:P297,Q297:AE297)),0)</f>
        <v>1</v>
      </c>
      <c r="E297" s="3">
        <f>IF(O297&gt;0,RANK(O297,(N297:P297,Q297:AE297)),0)</f>
        <v>2</v>
      </c>
      <c r="F297" s="3">
        <f t="shared" ref="F297:F355" si="96">IF(P297&gt;0,RANK(P297,(N297:AE297)),0)</f>
        <v>0</v>
      </c>
      <c r="G297" s="1">
        <f t="shared" ref="G297:G355" si="97">IF(C297&gt;0,MAX(N297:P297)-LARGE(N297:P297,2),0)</f>
        <v>3</v>
      </c>
      <c r="H297" s="2">
        <f t="shared" ref="H297:H355" si="98">IF(C297&gt;0,G297/C297,0)</f>
        <v>3.6231884057971015E-3</v>
      </c>
      <c r="I297" s="4"/>
      <c r="J297" s="2">
        <f t="shared" ref="J297:J355" si="99">IF(C297=0,"-",N297/C297)</f>
        <v>0.49275362318840582</v>
      </c>
      <c r="K297" s="2">
        <f t="shared" ref="K297:K355" si="100">IF(C297=0,"-",O297/C297)</f>
        <v>0.4891304347826087</v>
      </c>
      <c r="L297" s="2">
        <f t="shared" ref="L297:L355" si="101">IF(C297=0,"-",P297/C297)</f>
        <v>0</v>
      </c>
      <c r="M297" s="2">
        <f t="shared" ref="M297:M355" si="102">IF(C297=0,"-",(1-J297-K297-L297))</f>
        <v>1.8115942028985532E-2</v>
      </c>
      <c r="N297" s="38">
        <v>408</v>
      </c>
      <c r="O297" s="38">
        <v>405</v>
      </c>
      <c r="P297" s="38"/>
      <c r="Q297" s="38">
        <v>7</v>
      </c>
      <c r="R297" s="38">
        <v>5</v>
      </c>
      <c r="S297" s="38"/>
      <c r="T297" s="38"/>
      <c r="U297" s="38">
        <v>3</v>
      </c>
      <c r="V297" s="38"/>
      <c r="W297" s="38">
        <v>0</v>
      </c>
      <c r="X297" s="38"/>
      <c r="Y297" s="38"/>
      <c r="Z297" s="38"/>
      <c r="AA297" s="38"/>
      <c r="AB297" s="38"/>
      <c r="BA297" t="str">
        <f t="shared" si="92"/>
        <v>Denmark</v>
      </c>
      <c r="BB297" t="s">
        <v>2338</v>
      </c>
      <c r="BC297">
        <v>2</v>
      </c>
      <c r="BE297" s="60">
        <v>23</v>
      </c>
      <c r="BF297" s="62">
        <v>17</v>
      </c>
      <c r="BG297" s="62">
        <v>35</v>
      </c>
      <c r="BH297" s="66">
        <v>17250</v>
      </c>
      <c r="BI297" s="66">
        <v>17250</v>
      </c>
      <c r="BJ297" s="66">
        <f t="shared" si="93"/>
        <v>23017</v>
      </c>
      <c r="BK297"/>
      <c r="BL297" t="s">
        <v>1447</v>
      </c>
      <c r="BM297">
        <f t="shared" si="94"/>
        <v>2317250</v>
      </c>
      <c r="BN297">
        <f t="shared" si="95"/>
        <v>2317250</v>
      </c>
      <c r="BR297" s="1"/>
      <c r="CD297" s="38"/>
      <c r="CV297" s="1" t="s">
        <v>3318</v>
      </c>
    </row>
    <row r="298" spans="1:100" ht="14" hidden="1" customHeight="1" outlineLevel="1" x14ac:dyDescent="0.2">
      <c r="A298" t="s">
        <v>871</v>
      </c>
      <c r="B298" s="6" t="s">
        <v>1665</v>
      </c>
      <c r="C298" s="1">
        <f t="shared" si="91"/>
        <v>27</v>
      </c>
      <c r="D298" s="3">
        <f>IF(N298&gt;0, RANK(N298,(N298:P298,Q298:AE298)),0)</f>
        <v>2</v>
      </c>
      <c r="E298" s="3">
        <f>IF(O298&gt;0,RANK(O298,(N298:P298,Q298:AE298)),0)</f>
        <v>1</v>
      </c>
      <c r="F298" s="3">
        <f t="shared" si="96"/>
        <v>0</v>
      </c>
      <c r="G298" s="1">
        <f t="shared" si="97"/>
        <v>13</v>
      </c>
      <c r="H298" s="2">
        <f t="shared" si="98"/>
        <v>0.48148148148148145</v>
      </c>
      <c r="I298" s="4"/>
      <c r="J298" s="2">
        <f t="shared" si="99"/>
        <v>0.25925925925925924</v>
      </c>
      <c r="K298" s="2">
        <f t="shared" si="100"/>
        <v>0.7407407407407407</v>
      </c>
      <c r="L298" s="2">
        <f t="shared" si="101"/>
        <v>0</v>
      </c>
      <c r="M298" s="2">
        <f t="shared" si="102"/>
        <v>0</v>
      </c>
      <c r="N298" s="38">
        <v>7</v>
      </c>
      <c r="O298" s="38">
        <v>20</v>
      </c>
      <c r="P298" s="38"/>
      <c r="Q298" s="38">
        <v>0</v>
      </c>
      <c r="R298" s="38">
        <v>0</v>
      </c>
      <c r="S298" s="38"/>
      <c r="T298" s="38"/>
      <c r="U298" s="38">
        <v>0</v>
      </c>
      <c r="V298" s="38"/>
      <c r="W298" s="38">
        <v>0</v>
      </c>
      <c r="X298" s="38"/>
      <c r="Y298" s="38"/>
      <c r="Z298" s="38"/>
      <c r="AA298" s="38"/>
      <c r="AB298" s="38"/>
      <c r="BA298" t="str">
        <f t="shared" si="92"/>
        <v>Dennistown</v>
      </c>
      <c r="BB298" t="s">
        <v>1752</v>
      </c>
      <c r="BC298">
        <v>2</v>
      </c>
      <c r="BE298" s="60">
        <v>23</v>
      </c>
      <c r="BF298" s="62">
        <v>25</v>
      </c>
      <c r="BG298" s="62">
        <v>45</v>
      </c>
      <c r="BH298" s="66">
        <v>17285</v>
      </c>
      <c r="BI298" s="66">
        <v>17285</v>
      </c>
      <c r="BJ298" s="66">
        <f t="shared" si="93"/>
        <v>23025</v>
      </c>
      <c r="BK298"/>
      <c r="BL298" t="s">
        <v>3008</v>
      </c>
      <c r="BM298">
        <f t="shared" si="94"/>
        <v>2317285</v>
      </c>
      <c r="BN298">
        <f t="shared" si="95"/>
        <v>2317285</v>
      </c>
      <c r="BR298" s="1"/>
      <c r="CD298" s="38"/>
      <c r="CV298" s="1" t="s">
        <v>3319</v>
      </c>
    </row>
    <row r="299" spans="1:100" ht="14" hidden="1" customHeight="1" outlineLevel="1" x14ac:dyDescent="0.2">
      <c r="A299" t="s">
        <v>1371</v>
      </c>
      <c r="B299" s="6" t="s">
        <v>1665</v>
      </c>
      <c r="C299" s="1">
        <f t="shared" si="91"/>
        <v>326</v>
      </c>
      <c r="D299" s="3">
        <f>IF(N299&gt;0, RANK(N299,(N299:P299,Q299:AE299)),0)</f>
        <v>2</v>
      </c>
      <c r="E299" s="3">
        <f>IF(O299&gt;0,RANK(O299,(N299:P299,Q299:AE299)),0)</f>
        <v>1</v>
      </c>
      <c r="F299" s="3">
        <f t="shared" si="96"/>
        <v>0</v>
      </c>
      <c r="G299" s="1">
        <f t="shared" si="97"/>
        <v>91</v>
      </c>
      <c r="H299" s="2">
        <f t="shared" si="98"/>
        <v>0.27914110429447853</v>
      </c>
      <c r="I299" s="4"/>
      <c r="J299" s="2">
        <f t="shared" si="99"/>
        <v>0.35276073619631904</v>
      </c>
      <c r="K299" s="2">
        <f t="shared" si="100"/>
        <v>0.63190184049079756</v>
      </c>
      <c r="L299" s="2">
        <f t="shared" si="101"/>
        <v>0</v>
      </c>
      <c r="M299" s="2">
        <f t="shared" si="102"/>
        <v>1.5337423312883458E-2</v>
      </c>
      <c r="N299" s="38">
        <v>115</v>
      </c>
      <c r="O299" s="38">
        <v>206</v>
      </c>
      <c r="P299" s="38"/>
      <c r="Q299" s="38">
        <v>1</v>
      </c>
      <c r="R299" s="38">
        <v>4</v>
      </c>
      <c r="S299" s="38"/>
      <c r="T299" s="38"/>
      <c r="U299" s="38">
        <v>0</v>
      </c>
      <c r="V299" s="38"/>
      <c r="W299" s="38">
        <v>0</v>
      </c>
      <c r="X299" s="38"/>
      <c r="Y299" s="38"/>
      <c r="Z299" s="38"/>
      <c r="AA299" s="38"/>
      <c r="AB299" s="38"/>
      <c r="BA299" t="str">
        <f t="shared" si="92"/>
        <v>Dennysville</v>
      </c>
      <c r="BB299" t="s">
        <v>674</v>
      </c>
      <c r="BC299">
        <v>2</v>
      </c>
      <c r="BE299" s="60">
        <v>23</v>
      </c>
      <c r="BF299" s="62">
        <v>29</v>
      </c>
      <c r="BG299" s="62">
        <v>90</v>
      </c>
      <c r="BH299" s="66">
        <v>17355</v>
      </c>
      <c r="BI299" s="66">
        <v>17355</v>
      </c>
      <c r="BJ299" s="66">
        <f t="shared" si="93"/>
        <v>23029</v>
      </c>
      <c r="BK299"/>
      <c r="BL299" t="s">
        <v>1447</v>
      </c>
      <c r="BM299">
        <f t="shared" si="94"/>
        <v>2317355</v>
      </c>
      <c r="BN299">
        <f t="shared" si="95"/>
        <v>2317355</v>
      </c>
      <c r="BR299" s="1"/>
      <c r="CD299" s="38"/>
      <c r="CV299" s="1" t="s">
        <v>3320</v>
      </c>
    </row>
    <row r="300" spans="1:100" ht="14" hidden="1" customHeight="1" outlineLevel="1" x14ac:dyDescent="0.2">
      <c r="A300" t="s">
        <v>2562</v>
      </c>
      <c r="B300" s="6" t="s">
        <v>1665</v>
      </c>
      <c r="C300" s="1">
        <f t="shared" ref="C300:C363" si="103">SUM(N300:AY300)</f>
        <v>492</v>
      </c>
      <c r="D300" s="3">
        <f>IF(N300&gt;0, RANK(N300,(N300:P300,Q300:AE300)),0)</f>
        <v>2</v>
      </c>
      <c r="E300" s="3">
        <f>IF(O300&gt;0,RANK(O300,(N300:P300,Q300:AE300)),0)</f>
        <v>1</v>
      </c>
      <c r="F300" s="3">
        <f t="shared" si="96"/>
        <v>0</v>
      </c>
      <c r="G300" s="1">
        <f t="shared" si="97"/>
        <v>166</v>
      </c>
      <c r="H300" s="2">
        <f t="shared" si="98"/>
        <v>0.33739837398373984</v>
      </c>
      <c r="I300" s="4"/>
      <c r="J300" s="2">
        <f t="shared" si="99"/>
        <v>0.32520325203252032</v>
      </c>
      <c r="K300" s="2">
        <f t="shared" si="100"/>
        <v>0.66260162601626016</v>
      </c>
      <c r="L300" s="2">
        <f t="shared" si="101"/>
        <v>0</v>
      </c>
      <c r="M300" s="2">
        <f t="shared" si="102"/>
        <v>1.2195121951219523E-2</v>
      </c>
      <c r="N300" s="38">
        <v>160</v>
      </c>
      <c r="O300" s="38">
        <v>326</v>
      </c>
      <c r="P300" s="38"/>
      <c r="Q300" s="38">
        <v>1</v>
      </c>
      <c r="R300" s="38">
        <v>3</v>
      </c>
      <c r="S300" s="38"/>
      <c r="T300" s="38"/>
      <c r="U300" s="38">
        <v>2</v>
      </c>
      <c r="V300" s="38"/>
      <c r="W300" s="38">
        <v>0</v>
      </c>
      <c r="X300" s="38"/>
      <c r="Y300" s="38"/>
      <c r="Z300" s="38"/>
      <c r="AA300" s="38"/>
      <c r="AB300" s="38"/>
      <c r="BA300" t="str">
        <f t="shared" si="92"/>
        <v>Detroit</v>
      </c>
      <c r="BB300" t="s">
        <v>1752</v>
      </c>
      <c r="BC300">
        <v>2</v>
      </c>
      <c r="BE300" s="60">
        <v>23</v>
      </c>
      <c r="BF300" s="62">
        <v>25</v>
      </c>
      <c r="BG300" s="62">
        <v>50</v>
      </c>
      <c r="BH300" s="66">
        <v>17460</v>
      </c>
      <c r="BI300" s="66">
        <v>17460</v>
      </c>
      <c r="BJ300" s="66">
        <f t="shared" si="93"/>
        <v>23025</v>
      </c>
      <c r="BK300"/>
      <c r="BL300" t="s">
        <v>1447</v>
      </c>
      <c r="BM300">
        <f t="shared" si="94"/>
        <v>2317460</v>
      </c>
      <c r="BN300">
        <f t="shared" si="95"/>
        <v>2317460</v>
      </c>
      <c r="BR300" s="1"/>
      <c r="CD300" s="38"/>
      <c r="CV300" s="1" t="s">
        <v>3321</v>
      </c>
    </row>
    <row r="301" spans="1:100" ht="14" hidden="1" customHeight="1" outlineLevel="1" x14ac:dyDescent="0.2">
      <c r="A301" t="s">
        <v>1144</v>
      </c>
      <c r="B301" s="6" t="s">
        <v>1665</v>
      </c>
      <c r="C301" s="1">
        <f t="shared" si="103"/>
        <v>1997</v>
      </c>
      <c r="D301" s="3">
        <f>IF(N301&gt;0, RANK(N301,(N301:P301,Q301:AE301)),0)</f>
        <v>2</v>
      </c>
      <c r="E301" s="3">
        <f>IF(O301&gt;0,RANK(O301,(N301:P301,Q301:AE301)),0)</f>
        <v>1</v>
      </c>
      <c r="F301" s="3">
        <f t="shared" si="96"/>
        <v>0</v>
      </c>
      <c r="G301" s="1">
        <f t="shared" si="97"/>
        <v>578</v>
      </c>
      <c r="H301" s="2">
        <f t="shared" si="98"/>
        <v>0.28943415122684024</v>
      </c>
      <c r="I301" s="4"/>
      <c r="J301" s="2">
        <f t="shared" si="99"/>
        <v>0.34702053079619427</v>
      </c>
      <c r="K301" s="2">
        <f t="shared" si="100"/>
        <v>0.63645468202303457</v>
      </c>
      <c r="L301" s="2">
        <f t="shared" si="101"/>
        <v>0</v>
      </c>
      <c r="M301" s="2">
        <f t="shared" si="102"/>
        <v>1.6524787180771217E-2</v>
      </c>
      <c r="N301" s="38">
        <v>693</v>
      </c>
      <c r="O301" s="38">
        <v>1271</v>
      </c>
      <c r="P301" s="38"/>
      <c r="Q301" s="38">
        <v>12</v>
      </c>
      <c r="R301" s="38">
        <v>17</v>
      </c>
      <c r="S301" s="38"/>
      <c r="T301" s="38"/>
      <c r="U301" s="38">
        <v>4</v>
      </c>
      <c r="V301" s="38"/>
      <c r="W301" s="38">
        <v>0</v>
      </c>
      <c r="X301" s="38"/>
      <c r="Y301" s="38"/>
      <c r="Z301" s="38"/>
      <c r="AA301" s="38"/>
      <c r="AB301" s="38"/>
      <c r="BA301" t="str">
        <f t="shared" si="92"/>
        <v>Dexter</v>
      </c>
      <c r="BB301" t="s">
        <v>2436</v>
      </c>
      <c r="BC301">
        <v>2</v>
      </c>
      <c r="BE301" s="60">
        <v>23</v>
      </c>
      <c r="BF301" s="62">
        <v>19</v>
      </c>
      <c r="BG301" s="62">
        <v>70</v>
      </c>
      <c r="BH301" s="66">
        <v>17530</v>
      </c>
      <c r="BI301" s="66">
        <v>17530</v>
      </c>
      <c r="BJ301" s="66">
        <f t="shared" si="93"/>
        <v>23019</v>
      </c>
      <c r="BK301"/>
      <c r="BL301" t="s">
        <v>1447</v>
      </c>
      <c r="BM301">
        <f t="shared" si="94"/>
        <v>2317530</v>
      </c>
      <c r="BN301">
        <f t="shared" si="95"/>
        <v>2317530</v>
      </c>
      <c r="BR301" s="1"/>
      <c r="CD301" s="38"/>
      <c r="CV301" s="1" t="s">
        <v>3322</v>
      </c>
    </row>
    <row r="302" spans="1:100" ht="14" hidden="1" customHeight="1" outlineLevel="1" x14ac:dyDescent="0.2">
      <c r="A302" t="s">
        <v>1848</v>
      </c>
      <c r="B302" s="6" t="s">
        <v>1665</v>
      </c>
      <c r="C302" s="1">
        <f t="shared" si="103"/>
        <v>1315</v>
      </c>
      <c r="D302" s="3">
        <f>IF(N302&gt;0, RANK(N302,(N302:P302,Q302:AE302)),0)</f>
        <v>2</v>
      </c>
      <c r="E302" s="3">
        <f>IF(O302&gt;0,RANK(O302,(N302:P302,Q302:AE302)),0)</f>
        <v>1</v>
      </c>
      <c r="F302" s="3">
        <f t="shared" si="96"/>
        <v>0</v>
      </c>
      <c r="G302" s="1">
        <f t="shared" si="97"/>
        <v>443</v>
      </c>
      <c r="H302" s="2">
        <f t="shared" si="98"/>
        <v>0.33688212927756656</v>
      </c>
      <c r="I302" s="4"/>
      <c r="J302" s="2">
        <f t="shared" si="99"/>
        <v>0.32471482889733838</v>
      </c>
      <c r="K302" s="2">
        <f t="shared" si="100"/>
        <v>0.66159695817490494</v>
      </c>
      <c r="L302" s="2">
        <f t="shared" si="101"/>
        <v>0</v>
      </c>
      <c r="M302" s="2">
        <f t="shared" si="102"/>
        <v>1.3688212927756682E-2</v>
      </c>
      <c r="N302" s="38">
        <v>427</v>
      </c>
      <c r="O302" s="38">
        <v>870</v>
      </c>
      <c r="P302" s="38"/>
      <c r="Q302" s="38">
        <v>9</v>
      </c>
      <c r="R302" s="38">
        <v>8</v>
      </c>
      <c r="S302" s="38"/>
      <c r="T302" s="38"/>
      <c r="U302" s="38">
        <v>1</v>
      </c>
      <c r="V302" s="38"/>
      <c r="W302" s="38">
        <v>0</v>
      </c>
      <c r="X302" s="38"/>
      <c r="Y302" s="38"/>
      <c r="Z302" s="38"/>
      <c r="AA302" s="38"/>
      <c r="AB302" s="38"/>
      <c r="BA302" t="str">
        <f t="shared" ref="BA302:BA365" si="104">A302</f>
        <v>Dixfield</v>
      </c>
      <c r="BB302" t="s">
        <v>2338</v>
      </c>
      <c r="BC302">
        <v>2</v>
      </c>
      <c r="BE302" s="60">
        <v>23</v>
      </c>
      <c r="BF302" s="62">
        <v>17</v>
      </c>
      <c r="BG302" s="62">
        <v>40</v>
      </c>
      <c r="BH302" s="66">
        <v>17740</v>
      </c>
      <c r="BI302" s="66">
        <v>17740</v>
      </c>
      <c r="BJ302" s="66">
        <f t="shared" ref="BJ302:BJ365" si="105">BE302*1000+BF302</f>
        <v>23017</v>
      </c>
      <c r="BK302"/>
      <c r="BL302" t="s">
        <v>1447</v>
      </c>
      <c r="BM302">
        <f t="shared" ref="BM302:BM365" si="106">BE302*100000+BH302</f>
        <v>2317740</v>
      </c>
      <c r="BN302">
        <f t="shared" ref="BN302:BN365" si="107">BE302*100000+BI302</f>
        <v>2317740</v>
      </c>
      <c r="BR302" s="1"/>
      <c r="CD302" s="38"/>
      <c r="CV302" s="1" t="s">
        <v>3323</v>
      </c>
    </row>
    <row r="303" spans="1:100" ht="14" hidden="1" customHeight="1" outlineLevel="1" x14ac:dyDescent="0.2">
      <c r="A303" t="s">
        <v>1211</v>
      </c>
      <c r="B303" s="6" t="s">
        <v>1665</v>
      </c>
      <c r="C303" s="1">
        <f t="shared" si="103"/>
        <v>752</v>
      </c>
      <c r="D303" s="3">
        <f>IF(N303&gt;0, RANK(N303,(N303:P303,Q303:AE303)),0)</f>
        <v>2</v>
      </c>
      <c r="E303" s="3">
        <f>IF(O303&gt;0,RANK(O303,(N303:P303,Q303:AE303)),0)</f>
        <v>1</v>
      </c>
      <c r="F303" s="3">
        <f t="shared" si="96"/>
        <v>0</v>
      </c>
      <c r="G303" s="1">
        <f t="shared" si="97"/>
        <v>208</v>
      </c>
      <c r="H303" s="2">
        <f t="shared" si="98"/>
        <v>0.27659574468085107</v>
      </c>
      <c r="I303" s="4"/>
      <c r="J303" s="2">
        <f t="shared" si="99"/>
        <v>0.35372340425531917</v>
      </c>
      <c r="K303" s="2">
        <f t="shared" si="100"/>
        <v>0.63031914893617025</v>
      </c>
      <c r="L303" s="2">
        <f t="shared" si="101"/>
        <v>0</v>
      </c>
      <c r="M303" s="2">
        <f t="shared" si="102"/>
        <v>1.5957446808510523E-2</v>
      </c>
      <c r="N303" s="38">
        <v>266</v>
      </c>
      <c r="O303" s="38">
        <v>474</v>
      </c>
      <c r="P303" s="38"/>
      <c r="Q303" s="38">
        <v>4</v>
      </c>
      <c r="R303" s="38">
        <v>5</v>
      </c>
      <c r="S303" s="38"/>
      <c r="T303" s="38"/>
      <c r="U303" s="38">
        <v>3</v>
      </c>
      <c r="V303" s="38"/>
      <c r="W303" s="38">
        <v>0</v>
      </c>
      <c r="X303" s="38"/>
      <c r="Y303" s="38"/>
      <c r="Z303" s="38"/>
      <c r="AA303" s="38"/>
      <c r="AB303" s="38"/>
      <c r="BA303" t="str">
        <f t="shared" si="104"/>
        <v>Dixmont</v>
      </c>
      <c r="BB303" t="s">
        <v>2436</v>
      </c>
      <c r="BC303">
        <v>2</v>
      </c>
      <c r="BE303" s="60">
        <v>23</v>
      </c>
      <c r="BF303" s="62">
        <v>19</v>
      </c>
      <c r="BG303" s="62">
        <v>75</v>
      </c>
      <c r="BH303" s="66">
        <v>17950</v>
      </c>
      <c r="BI303" s="66">
        <v>17950</v>
      </c>
      <c r="BJ303" s="66">
        <f t="shared" si="105"/>
        <v>23019</v>
      </c>
      <c r="BK303"/>
      <c r="BL303" t="s">
        <v>1447</v>
      </c>
      <c r="BM303">
        <f t="shared" si="106"/>
        <v>2317950</v>
      </c>
      <c r="BN303">
        <f t="shared" si="107"/>
        <v>2317950</v>
      </c>
      <c r="BR303" s="1"/>
      <c r="CD303" s="38"/>
      <c r="CV303" s="1" t="s">
        <v>3324</v>
      </c>
    </row>
    <row r="304" spans="1:100" ht="14" hidden="1" customHeight="1" outlineLevel="1" x14ac:dyDescent="0.2">
      <c r="A304" t="s">
        <v>2649</v>
      </c>
      <c r="B304" s="6" t="s">
        <v>1665</v>
      </c>
      <c r="C304" s="1">
        <f t="shared" si="103"/>
        <v>2426</v>
      </c>
      <c r="D304" s="3">
        <f>IF(N304&gt;0, RANK(N304,(N304:P304,Q304:AE304)),0)</f>
        <v>2</v>
      </c>
      <c r="E304" s="3">
        <f>IF(O304&gt;0,RANK(O304,(N304:P304,Q304:AE304)),0)</f>
        <v>1</v>
      </c>
      <c r="F304" s="3">
        <f t="shared" si="96"/>
        <v>0</v>
      </c>
      <c r="G304" s="1">
        <f t="shared" si="97"/>
        <v>547</v>
      </c>
      <c r="H304" s="2">
        <f t="shared" si="98"/>
        <v>0.22547403132728772</v>
      </c>
      <c r="I304" s="4"/>
      <c r="J304" s="2">
        <f t="shared" si="99"/>
        <v>0.37592745259686727</v>
      </c>
      <c r="K304" s="2">
        <f t="shared" si="100"/>
        <v>0.60140148392415493</v>
      </c>
      <c r="L304" s="2">
        <f t="shared" si="101"/>
        <v>0</v>
      </c>
      <c r="M304" s="2">
        <f t="shared" si="102"/>
        <v>2.2671063478977849E-2</v>
      </c>
      <c r="N304" s="38">
        <v>912</v>
      </c>
      <c r="O304" s="38">
        <v>1459</v>
      </c>
      <c r="P304" s="38"/>
      <c r="Q304" s="38">
        <v>16</v>
      </c>
      <c r="R304" s="38">
        <v>27</v>
      </c>
      <c r="S304" s="38"/>
      <c r="T304" s="38"/>
      <c r="U304" s="38">
        <v>10</v>
      </c>
      <c r="V304" s="38"/>
      <c r="W304" s="38">
        <v>2</v>
      </c>
      <c r="X304" s="38"/>
      <c r="Y304" s="38"/>
      <c r="Z304" s="38"/>
      <c r="AA304" s="38"/>
      <c r="AB304" s="38"/>
      <c r="BA304" t="str">
        <f t="shared" si="104"/>
        <v>Dover-Foxcroft</v>
      </c>
      <c r="BB304" t="s">
        <v>1922</v>
      </c>
      <c r="BC304">
        <v>2</v>
      </c>
      <c r="BE304" s="60">
        <v>23</v>
      </c>
      <c r="BF304" s="62">
        <v>21</v>
      </c>
      <c r="BG304" s="62">
        <v>35</v>
      </c>
      <c r="BH304" s="66">
        <v>18195</v>
      </c>
      <c r="BI304" s="66">
        <v>18195</v>
      </c>
      <c r="BJ304" s="66">
        <f t="shared" si="105"/>
        <v>23021</v>
      </c>
      <c r="BK304"/>
      <c r="BL304" t="s">
        <v>1447</v>
      </c>
      <c r="BM304">
        <f t="shared" si="106"/>
        <v>2318195</v>
      </c>
      <c r="BN304">
        <f t="shared" si="107"/>
        <v>2318195</v>
      </c>
      <c r="BR304" s="1"/>
      <c r="CD304" s="38"/>
      <c r="CV304" s="1" t="s">
        <v>3325</v>
      </c>
    </row>
    <row r="305" spans="1:100" ht="14" hidden="1" customHeight="1" outlineLevel="1" x14ac:dyDescent="0.2">
      <c r="A305" t="s">
        <v>1398</v>
      </c>
      <c r="B305" s="6" t="s">
        <v>1665</v>
      </c>
      <c r="C305" s="1">
        <f t="shared" si="103"/>
        <v>1220</v>
      </c>
      <c r="D305" s="3">
        <f>IF(N305&gt;0, RANK(N305,(N305:P305,Q305:AE305)),0)</f>
        <v>2</v>
      </c>
      <c r="E305" s="3">
        <f>IF(O305&gt;0,RANK(O305,(N305:P305,Q305:AE305)),0)</f>
        <v>1</v>
      </c>
      <c r="F305" s="3">
        <f t="shared" si="96"/>
        <v>0</v>
      </c>
      <c r="G305" s="1">
        <f t="shared" si="97"/>
        <v>87</v>
      </c>
      <c r="H305" s="2">
        <f t="shared" si="98"/>
        <v>7.1311475409836067E-2</v>
      </c>
      <c r="I305" s="4"/>
      <c r="J305" s="2">
        <f t="shared" si="99"/>
        <v>0.45573770491803278</v>
      </c>
      <c r="K305" s="2">
        <f t="shared" si="100"/>
        <v>0.52704918032786885</v>
      </c>
      <c r="L305" s="2">
        <f t="shared" si="101"/>
        <v>0</v>
      </c>
      <c r="M305" s="2">
        <f t="shared" si="102"/>
        <v>1.7213114754098369E-2</v>
      </c>
      <c r="N305" s="38">
        <v>556</v>
      </c>
      <c r="O305" s="38">
        <v>643</v>
      </c>
      <c r="P305" s="38"/>
      <c r="Q305" s="38">
        <v>9</v>
      </c>
      <c r="R305" s="38">
        <v>11</v>
      </c>
      <c r="S305" s="38"/>
      <c r="T305" s="38"/>
      <c r="U305" s="38">
        <v>1</v>
      </c>
      <c r="V305" s="38"/>
      <c r="W305" s="38">
        <v>0</v>
      </c>
      <c r="X305" s="38"/>
      <c r="Y305" s="38"/>
      <c r="Z305" s="38"/>
      <c r="AA305" s="38"/>
      <c r="AB305" s="38"/>
      <c r="BA305" t="str">
        <f t="shared" si="104"/>
        <v>Dresden</v>
      </c>
      <c r="BB305" t="s">
        <v>1567</v>
      </c>
      <c r="BC305">
        <v>1</v>
      </c>
      <c r="BE305" s="60">
        <v>23</v>
      </c>
      <c r="BF305" s="62">
        <v>15</v>
      </c>
      <c r="BG305" s="62">
        <v>35</v>
      </c>
      <c r="BH305" s="66">
        <v>18475</v>
      </c>
      <c r="BI305" s="66">
        <v>18475</v>
      </c>
      <c r="BJ305" s="66">
        <f t="shared" si="105"/>
        <v>23015</v>
      </c>
      <c r="BK305"/>
      <c r="BL305" t="s">
        <v>1447</v>
      </c>
      <c r="BM305">
        <f t="shared" si="106"/>
        <v>2318475</v>
      </c>
      <c r="BN305">
        <f t="shared" si="107"/>
        <v>2318475</v>
      </c>
      <c r="BR305" s="1"/>
      <c r="CD305" s="38"/>
      <c r="CV305" s="1" t="s">
        <v>3326</v>
      </c>
    </row>
    <row r="306" spans="1:100" ht="14" hidden="1" customHeight="1" outlineLevel="1" x14ac:dyDescent="0.2">
      <c r="A306" t="s">
        <v>1233</v>
      </c>
      <c r="B306" s="6" t="s">
        <v>1665</v>
      </c>
      <c r="C306" s="1">
        <f t="shared" si="103"/>
        <v>16</v>
      </c>
      <c r="D306" s="3">
        <f>IF(N306&gt;0, RANK(N306,(N306:P306,Q306:AE306)),0)</f>
        <v>2</v>
      </c>
      <c r="E306" s="3">
        <f>IF(O306&gt;0,RANK(O306,(N306:P306,Q306:AE306)),0)</f>
        <v>1</v>
      </c>
      <c r="F306" s="3">
        <f t="shared" si="96"/>
        <v>0</v>
      </c>
      <c r="G306" s="1">
        <f t="shared" si="97"/>
        <v>10</v>
      </c>
      <c r="H306" s="2">
        <f t="shared" si="98"/>
        <v>0.625</v>
      </c>
      <c r="I306" s="4"/>
      <c r="J306" s="2">
        <f t="shared" si="99"/>
        <v>0.1875</v>
      </c>
      <c r="K306" s="2">
        <f t="shared" si="100"/>
        <v>0.8125</v>
      </c>
      <c r="L306" s="2">
        <f t="shared" si="101"/>
        <v>0</v>
      </c>
      <c r="M306" s="2">
        <f t="shared" si="102"/>
        <v>0</v>
      </c>
      <c r="N306" s="38">
        <v>3</v>
      </c>
      <c r="O306" s="38">
        <v>13</v>
      </c>
      <c r="P306" s="38"/>
      <c r="Q306" s="38">
        <v>0</v>
      </c>
      <c r="R306" s="38">
        <v>0</v>
      </c>
      <c r="S306" s="38"/>
      <c r="T306" s="38"/>
      <c r="U306" s="38">
        <v>0</v>
      </c>
      <c r="V306" s="38"/>
      <c r="W306" s="38">
        <v>0</v>
      </c>
      <c r="X306" s="38"/>
      <c r="Y306" s="38"/>
      <c r="Z306" s="38"/>
      <c r="AA306" s="38"/>
      <c r="AB306" s="38"/>
      <c r="BA306" t="str">
        <f t="shared" si="104"/>
        <v>Drew</v>
      </c>
      <c r="BB306" t="s">
        <v>2436</v>
      </c>
      <c r="BC306">
        <v>2</v>
      </c>
      <c r="BE306" s="60">
        <v>23</v>
      </c>
      <c r="BF306" s="62">
        <v>19</v>
      </c>
      <c r="BG306" s="62">
        <v>80</v>
      </c>
      <c r="BH306" s="66">
        <v>18580</v>
      </c>
      <c r="BI306" s="66">
        <v>18580</v>
      </c>
      <c r="BJ306" s="66">
        <f t="shared" si="105"/>
        <v>23019</v>
      </c>
      <c r="BK306"/>
      <c r="BL306" t="s">
        <v>3008</v>
      </c>
      <c r="BM306">
        <f t="shared" si="106"/>
        <v>2318580</v>
      </c>
      <c r="BN306">
        <f t="shared" si="107"/>
        <v>2318580</v>
      </c>
      <c r="BR306" s="1"/>
      <c r="CD306" s="38"/>
      <c r="CV306" s="1" t="s">
        <v>3327</v>
      </c>
    </row>
    <row r="307" spans="1:100" ht="14" hidden="1" customHeight="1" outlineLevel="1" x14ac:dyDescent="0.2">
      <c r="A307" t="s">
        <v>2179</v>
      </c>
      <c r="B307" s="6" t="s">
        <v>1665</v>
      </c>
      <c r="C307" s="1">
        <f t="shared" si="103"/>
        <v>2953</v>
      </c>
      <c r="D307" s="3">
        <f>IF(N307&gt;0, RANK(N307,(N307:P307,Q307:AE307)),0)</f>
        <v>1</v>
      </c>
      <c r="E307" s="3">
        <f>IF(O307&gt;0,RANK(O307,(N307:P307,Q307:AE307)),0)</f>
        <v>2</v>
      </c>
      <c r="F307" s="3">
        <f t="shared" si="96"/>
        <v>0</v>
      </c>
      <c r="G307" s="1">
        <f t="shared" si="97"/>
        <v>30</v>
      </c>
      <c r="H307" s="2">
        <f t="shared" si="98"/>
        <v>1.015916017609211E-2</v>
      </c>
      <c r="I307" s="4"/>
      <c r="J307" s="2">
        <f t="shared" si="99"/>
        <v>0.49271926854046733</v>
      </c>
      <c r="K307" s="2">
        <f t="shared" si="100"/>
        <v>0.48256010836437518</v>
      </c>
      <c r="L307" s="2">
        <f t="shared" si="101"/>
        <v>0</v>
      </c>
      <c r="M307" s="2">
        <f t="shared" si="102"/>
        <v>2.472062309515749E-2</v>
      </c>
      <c r="N307" s="38">
        <v>1455</v>
      </c>
      <c r="O307" s="38">
        <v>1425</v>
      </c>
      <c r="P307" s="38"/>
      <c r="Q307" s="38">
        <v>28</v>
      </c>
      <c r="R307" s="38">
        <v>33</v>
      </c>
      <c r="S307" s="38"/>
      <c r="T307" s="38"/>
      <c r="U307" s="38">
        <v>12</v>
      </c>
      <c r="V307" s="38"/>
      <c r="W307" s="38">
        <v>0</v>
      </c>
      <c r="X307" s="38"/>
      <c r="Y307" s="38"/>
      <c r="Z307" s="38"/>
      <c r="AA307" s="38"/>
      <c r="AB307" s="38"/>
      <c r="BA307" t="str">
        <f t="shared" si="104"/>
        <v>Durham</v>
      </c>
      <c r="BB307" t="s">
        <v>1097</v>
      </c>
      <c r="BC307">
        <v>2</v>
      </c>
      <c r="BE307" s="60">
        <v>23</v>
      </c>
      <c r="BF307" s="62">
        <v>1</v>
      </c>
      <c r="BG307" s="62">
        <v>10</v>
      </c>
      <c r="BH307" s="66">
        <v>19105</v>
      </c>
      <c r="BI307" s="66">
        <v>19105</v>
      </c>
      <c r="BJ307" s="66">
        <f t="shared" si="105"/>
        <v>23001</v>
      </c>
      <c r="BK307"/>
      <c r="BL307" t="s">
        <v>1447</v>
      </c>
      <c r="BM307">
        <f t="shared" si="106"/>
        <v>2319105</v>
      </c>
      <c r="BN307">
        <f t="shared" si="107"/>
        <v>2319105</v>
      </c>
      <c r="BR307" s="1"/>
      <c r="CD307" s="38"/>
      <c r="CV307" s="1" t="s">
        <v>3328</v>
      </c>
    </row>
    <row r="308" spans="1:100" ht="14" hidden="1" customHeight="1" outlineLevel="1" x14ac:dyDescent="0.2">
      <c r="A308" t="s">
        <v>649</v>
      </c>
      <c r="B308" s="6" t="s">
        <v>1665</v>
      </c>
      <c r="C308" s="1">
        <f t="shared" si="103"/>
        <v>149</v>
      </c>
      <c r="D308" s="3">
        <f>IF(N308&gt;0, RANK(N308,(N308:P308,Q308:AE308)),0)</f>
        <v>2</v>
      </c>
      <c r="E308" s="3">
        <f>IF(O308&gt;0,RANK(O308,(N308:P308,Q308:AE308)),0)</f>
        <v>1</v>
      </c>
      <c r="F308" s="3">
        <f t="shared" si="96"/>
        <v>0</v>
      </c>
      <c r="G308" s="1">
        <f t="shared" si="97"/>
        <v>81</v>
      </c>
      <c r="H308" s="2">
        <f t="shared" si="98"/>
        <v>0.5436241610738255</v>
      </c>
      <c r="I308" s="4"/>
      <c r="J308" s="2">
        <f t="shared" si="99"/>
        <v>0.22147651006711411</v>
      </c>
      <c r="K308" s="2">
        <f t="shared" si="100"/>
        <v>0.7651006711409396</v>
      </c>
      <c r="L308" s="2">
        <f t="shared" si="101"/>
        <v>0</v>
      </c>
      <c r="M308" s="2">
        <f t="shared" si="102"/>
        <v>1.3422818791946289E-2</v>
      </c>
      <c r="N308" s="38">
        <v>33</v>
      </c>
      <c r="O308" s="38">
        <v>114</v>
      </c>
      <c r="P308" s="38"/>
      <c r="Q308" s="38">
        <v>1</v>
      </c>
      <c r="R308" s="38">
        <v>1</v>
      </c>
      <c r="S308" s="38"/>
      <c r="T308" s="38"/>
      <c r="U308" s="38">
        <v>0</v>
      </c>
      <c r="V308" s="38"/>
      <c r="W308" s="38">
        <v>0</v>
      </c>
      <c r="X308" s="38"/>
      <c r="Y308" s="38"/>
      <c r="Z308" s="38"/>
      <c r="AA308" s="38"/>
      <c r="AB308" s="38"/>
      <c r="BA308" t="str">
        <f t="shared" si="104"/>
        <v>Dyer Brook</v>
      </c>
      <c r="BB308" t="s">
        <v>2774</v>
      </c>
      <c r="BC308">
        <v>2</v>
      </c>
      <c r="BE308" s="60">
        <v>23</v>
      </c>
      <c r="BF308" s="62">
        <v>3</v>
      </c>
      <c r="BG308" s="62">
        <v>75</v>
      </c>
      <c r="BH308" s="66">
        <v>19210</v>
      </c>
      <c r="BI308" s="66">
        <v>19210</v>
      </c>
      <c r="BJ308" s="66">
        <f t="shared" si="105"/>
        <v>23003</v>
      </c>
      <c r="BK308"/>
      <c r="BL308" t="s">
        <v>1447</v>
      </c>
      <c r="BM308">
        <f t="shared" si="106"/>
        <v>2319210</v>
      </c>
      <c r="BN308">
        <f t="shared" si="107"/>
        <v>2319210</v>
      </c>
      <c r="BR308" s="1"/>
      <c r="CD308" s="38"/>
      <c r="CV308" s="1" t="s">
        <v>3329</v>
      </c>
    </row>
    <row r="309" spans="1:100" ht="14" hidden="1" customHeight="1" outlineLevel="1" x14ac:dyDescent="0.2">
      <c r="A309" t="s">
        <v>3153</v>
      </c>
      <c r="B309" s="6" t="s">
        <v>1665</v>
      </c>
      <c r="C309" s="1">
        <f t="shared" si="103"/>
        <v>39</v>
      </c>
      <c r="D309" s="3">
        <f>IF(N309&gt;0, RANK(N309,(N309:P309,Q309:AE309)),0)</f>
        <v>2</v>
      </c>
      <c r="E309" s="3">
        <f>IF(O309&gt;0,RANK(O309,(N309:P309,Q309:AE309)),0)</f>
        <v>1</v>
      </c>
      <c r="F309" s="3">
        <f t="shared" si="96"/>
        <v>0</v>
      </c>
      <c r="G309" s="1">
        <f t="shared" si="97"/>
        <v>23</v>
      </c>
      <c r="H309" s="2">
        <f t="shared" si="98"/>
        <v>0.58974358974358976</v>
      </c>
      <c r="I309" s="4"/>
      <c r="J309" s="2">
        <f t="shared" si="99"/>
        <v>0.20512820512820512</v>
      </c>
      <c r="K309" s="2">
        <f t="shared" si="100"/>
        <v>0.79487179487179482</v>
      </c>
      <c r="L309" s="2">
        <f t="shared" si="101"/>
        <v>0</v>
      </c>
      <c r="M309" s="2">
        <f t="shared" si="102"/>
        <v>1.1102230246251565E-16</v>
      </c>
      <c r="N309" s="38">
        <v>8</v>
      </c>
      <c r="O309" s="38">
        <v>31</v>
      </c>
      <c r="P309" s="38"/>
      <c r="Q309" s="38">
        <v>0</v>
      </c>
      <c r="R309" s="38">
        <v>0</v>
      </c>
      <c r="S309" s="38"/>
      <c r="T309" s="38"/>
      <c r="U309" s="38">
        <v>0</v>
      </c>
      <c r="V309" s="38"/>
      <c r="W309" s="38">
        <v>0</v>
      </c>
      <c r="X309" s="38"/>
      <c r="Y309" s="38"/>
      <c r="Z309" s="38"/>
      <c r="AA309" s="38"/>
      <c r="AB309" s="38"/>
      <c r="BA309" t="str">
        <f t="shared" si="104"/>
        <v>E</v>
      </c>
      <c r="BB309" t="s">
        <v>2774</v>
      </c>
      <c r="BC309">
        <v>2</v>
      </c>
      <c r="BE309" s="60">
        <v>23</v>
      </c>
      <c r="BF309" s="62">
        <v>3</v>
      </c>
      <c r="BH309" s="66">
        <v>19300</v>
      </c>
      <c r="BI309" s="66">
        <v>19300</v>
      </c>
      <c r="BJ309" s="66">
        <f t="shared" si="105"/>
        <v>23003</v>
      </c>
      <c r="BK309"/>
      <c r="BL309" t="s">
        <v>937</v>
      </c>
      <c r="BM309">
        <f t="shared" si="106"/>
        <v>2319300</v>
      </c>
      <c r="BN309">
        <f t="shared" si="107"/>
        <v>2319300</v>
      </c>
      <c r="BR309" s="1"/>
      <c r="CD309" s="38"/>
      <c r="CV309" s="1" t="s">
        <v>3330</v>
      </c>
    </row>
    <row r="310" spans="1:100" ht="14" hidden="1" customHeight="1" outlineLevel="1" x14ac:dyDescent="0.2">
      <c r="A310" t="s">
        <v>356</v>
      </c>
      <c r="B310" s="6" t="s">
        <v>1665</v>
      </c>
      <c r="C310" s="1">
        <f t="shared" si="103"/>
        <v>478</v>
      </c>
      <c r="D310" s="3">
        <f>IF(N310&gt;0, RANK(N310,(N310:P310,Q310:AE310)),0)</f>
        <v>2</v>
      </c>
      <c r="E310" s="3">
        <f>IF(O310&gt;0,RANK(O310,(N310:P310,Q310:AE310)),0)</f>
        <v>1</v>
      </c>
      <c r="F310" s="3">
        <f t="shared" si="96"/>
        <v>0</v>
      </c>
      <c r="G310" s="1">
        <f t="shared" si="97"/>
        <v>94</v>
      </c>
      <c r="H310" s="2">
        <f t="shared" si="98"/>
        <v>0.19665271966527198</v>
      </c>
      <c r="I310" s="4"/>
      <c r="J310" s="2">
        <f t="shared" si="99"/>
        <v>0.39539748953974896</v>
      </c>
      <c r="K310" s="2">
        <f t="shared" si="100"/>
        <v>0.59205020920502094</v>
      </c>
      <c r="L310" s="2">
        <f t="shared" si="101"/>
        <v>0</v>
      </c>
      <c r="M310" s="2">
        <f t="shared" si="102"/>
        <v>1.2552301255230103E-2</v>
      </c>
      <c r="N310" s="38">
        <v>189</v>
      </c>
      <c r="O310" s="38">
        <v>283</v>
      </c>
      <c r="P310" s="38"/>
      <c r="Q310" s="38">
        <v>2</v>
      </c>
      <c r="R310" s="38">
        <v>2</v>
      </c>
      <c r="S310" s="38"/>
      <c r="T310" s="38"/>
      <c r="U310" s="38">
        <v>2</v>
      </c>
      <c r="V310" s="38"/>
      <c r="W310" s="38">
        <v>0</v>
      </c>
      <c r="X310" s="38"/>
      <c r="Y310" s="38"/>
      <c r="Z310" s="38"/>
      <c r="AA310" s="38"/>
      <c r="AB310" s="38"/>
      <c r="BA310" t="str">
        <f t="shared" si="104"/>
        <v>Eagle Lake</v>
      </c>
      <c r="BB310" t="s">
        <v>2774</v>
      </c>
      <c r="BC310">
        <v>2</v>
      </c>
      <c r="BE310" s="60">
        <v>23</v>
      </c>
      <c r="BF310" s="62">
        <v>3</v>
      </c>
      <c r="BG310" s="62">
        <v>85</v>
      </c>
      <c r="BH310" s="66">
        <v>19420</v>
      </c>
      <c r="BI310" s="66">
        <v>19420</v>
      </c>
      <c r="BJ310" s="66">
        <f t="shared" si="105"/>
        <v>23003</v>
      </c>
      <c r="BK310"/>
      <c r="BL310" t="s">
        <v>1447</v>
      </c>
      <c r="BM310">
        <f t="shared" si="106"/>
        <v>2319420</v>
      </c>
      <c r="BN310">
        <f t="shared" si="107"/>
        <v>2319420</v>
      </c>
      <c r="BR310" s="1"/>
      <c r="CD310" s="38"/>
      <c r="CV310" s="1" t="s">
        <v>3331</v>
      </c>
    </row>
    <row r="311" spans="1:100" ht="14" hidden="1" customHeight="1" outlineLevel="1" x14ac:dyDescent="0.2">
      <c r="A311" t="s">
        <v>2601</v>
      </c>
      <c r="B311" s="6" t="s">
        <v>1665</v>
      </c>
      <c r="C311" s="1">
        <f t="shared" si="103"/>
        <v>848</v>
      </c>
      <c r="D311" s="3">
        <f>IF(N311&gt;0, RANK(N311,(N311:P311,Q311:AE311)),0)</f>
        <v>2</v>
      </c>
      <c r="E311" s="3">
        <f>IF(O311&gt;0,RANK(O311,(N311:P311,Q311:AE311)),0)</f>
        <v>1</v>
      </c>
      <c r="F311" s="3">
        <f t="shared" si="96"/>
        <v>0</v>
      </c>
      <c r="G311" s="1">
        <f t="shared" si="97"/>
        <v>285</v>
      </c>
      <c r="H311" s="2">
        <f t="shared" si="98"/>
        <v>0.33608490566037735</v>
      </c>
      <c r="I311" s="4"/>
      <c r="J311" s="2">
        <f t="shared" si="99"/>
        <v>0.3242924528301887</v>
      </c>
      <c r="K311" s="2">
        <f t="shared" si="100"/>
        <v>0.660377358490566</v>
      </c>
      <c r="L311" s="2">
        <f t="shared" si="101"/>
        <v>0</v>
      </c>
      <c r="M311" s="2">
        <f t="shared" si="102"/>
        <v>1.5330188679245293E-2</v>
      </c>
      <c r="N311" s="38">
        <v>275</v>
      </c>
      <c r="O311" s="38">
        <v>560</v>
      </c>
      <c r="P311" s="38"/>
      <c r="Q311" s="38">
        <v>4</v>
      </c>
      <c r="R311" s="38">
        <v>5</v>
      </c>
      <c r="S311" s="38"/>
      <c r="T311" s="38"/>
      <c r="U311" s="38">
        <v>4</v>
      </c>
      <c r="V311" s="38"/>
      <c r="W311" s="38">
        <v>0</v>
      </c>
      <c r="X311" s="38"/>
      <c r="Y311" s="38"/>
      <c r="Z311" s="38"/>
      <c r="AA311" s="38"/>
      <c r="AB311" s="38"/>
      <c r="BA311" t="str">
        <f t="shared" si="104"/>
        <v>East Machias</v>
      </c>
      <c r="BB311" t="s">
        <v>674</v>
      </c>
      <c r="BC311">
        <v>2</v>
      </c>
      <c r="BE311" s="60">
        <v>23</v>
      </c>
      <c r="BF311" s="62">
        <v>29</v>
      </c>
      <c r="BG311" s="62">
        <v>95</v>
      </c>
      <c r="BH311" s="66">
        <v>20960</v>
      </c>
      <c r="BI311" s="66">
        <v>20960</v>
      </c>
      <c r="BJ311" s="66">
        <f t="shared" si="105"/>
        <v>23029</v>
      </c>
      <c r="BK311"/>
      <c r="BL311" t="s">
        <v>1447</v>
      </c>
      <c r="BM311">
        <f t="shared" si="106"/>
        <v>2320960</v>
      </c>
      <c r="BN311">
        <f t="shared" si="107"/>
        <v>2320960</v>
      </c>
      <c r="BR311" s="1"/>
      <c r="CD311" s="38"/>
      <c r="CV311" s="1" t="s">
        <v>3332</v>
      </c>
    </row>
    <row r="312" spans="1:100" ht="14" hidden="1" customHeight="1" outlineLevel="1" x14ac:dyDescent="0.2">
      <c r="A312" t="s">
        <v>1961</v>
      </c>
      <c r="B312" s="6" t="s">
        <v>1665</v>
      </c>
      <c r="C312" s="1">
        <f t="shared" si="103"/>
        <v>912</v>
      </c>
      <c r="D312" s="3">
        <f>IF(N312&gt;0, RANK(N312,(N312:P312,Q312:AE312)),0)</f>
        <v>2</v>
      </c>
      <c r="E312" s="3">
        <f>IF(O312&gt;0,RANK(O312,(N312:P312,Q312:AE312)),0)</f>
        <v>1</v>
      </c>
      <c r="F312" s="3">
        <f t="shared" si="96"/>
        <v>0</v>
      </c>
      <c r="G312" s="1">
        <f t="shared" si="97"/>
        <v>214</v>
      </c>
      <c r="H312" s="2">
        <f t="shared" si="98"/>
        <v>0.23464912280701755</v>
      </c>
      <c r="I312" s="4"/>
      <c r="J312" s="2">
        <f t="shared" si="99"/>
        <v>0.37609649122807015</v>
      </c>
      <c r="K312" s="2">
        <f t="shared" si="100"/>
        <v>0.61074561403508776</v>
      </c>
      <c r="L312" s="2">
        <f t="shared" si="101"/>
        <v>0</v>
      </c>
      <c r="M312" s="2">
        <f t="shared" si="102"/>
        <v>1.3157894736842035E-2</v>
      </c>
      <c r="N312" s="38">
        <v>343</v>
      </c>
      <c r="O312" s="38">
        <v>557</v>
      </c>
      <c r="P312" s="38"/>
      <c r="Q312" s="38">
        <v>2</v>
      </c>
      <c r="R312" s="38">
        <v>7</v>
      </c>
      <c r="S312" s="38"/>
      <c r="T312" s="38"/>
      <c r="U312" s="38">
        <v>2</v>
      </c>
      <c r="V312" s="38"/>
      <c r="W312" s="38">
        <v>1</v>
      </c>
      <c r="X312" s="38"/>
      <c r="Y312" s="38"/>
      <c r="Z312" s="38"/>
      <c r="AA312" s="38"/>
      <c r="AB312" s="38"/>
      <c r="BA312" t="str">
        <f t="shared" si="104"/>
        <v>East Millinocket</v>
      </c>
      <c r="BB312" t="s">
        <v>2436</v>
      </c>
      <c r="BC312">
        <v>2</v>
      </c>
      <c r="BE312" s="60">
        <v>23</v>
      </c>
      <c r="BF312" s="62">
        <v>19</v>
      </c>
      <c r="BG312" s="62">
        <v>85</v>
      </c>
      <c r="BH312" s="66">
        <v>21030</v>
      </c>
      <c r="BI312" s="66">
        <v>21030</v>
      </c>
      <c r="BJ312" s="66">
        <f t="shared" si="105"/>
        <v>23019</v>
      </c>
      <c r="BK312"/>
      <c r="BL312" t="s">
        <v>1447</v>
      </c>
      <c r="BM312">
        <f t="shared" si="106"/>
        <v>2321030</v>
      </c>
      <c r="BN312">
        <f t="shared" si="107"/>
        <v>2321030</v>
      </c>
      <c r="BR312" s="1"/>
      <c r="CD312" s="38"/>
      <c r="CV312" s="1" t="s">
        <v>3333</v>
      </c>
    </row>
    <row r="313" spans="1:100" ht="14" hidden="1" customHeight="1" outlineLevel="1" x14ac:dyDescent="0.2">
      <c r="A313" t="s">
        <v>656</v>
      </c>
      <c r="B313" s="6" t="s">
        <v>1665</v>
      </c>
      <c r="C313" s="1">
        <f t="shared" si="103"/>
        <v>253</v>
      </c>
      <c r="D313" s="3">
        <f>IF(N313&gt;0, RANK(N313,(N313:P313,Q313:AE313)),0)</f>
        <v>2</v>
      </c>
      <c r="E313" s="3">
        <f>IF(O313&gt;0,RANK(O313,(N313:P313,Q313:AE313)),0)</f>
        <v>1</v>
      </c>
      <c r="F313" s="3">
        <f t="shared" si="96"/>
        <v>0</v>
      </c>
      <c r="G313" s="1">
        <f t="shared" si="97"/>
        <v>73</v>
      </c>
      <c r="H313" s="2">
        <f t="shared" si="98"/>
        <v>0.28853754940711462</v>
      </c>
      <c r="I313" s="4"/>
      <c r="J313" s="2">
        <f t="shared" si="99"/>
        <v>0.35177865612648224</v>
      </c>
      <c r="K313" s="2">
        <f t="shared" si="100"/>
        <v>0.64031620553359681</v>
      </c>
      <c r="L313" s="2">
        <f t="shared" si="101"/>
        <v>0</v>
      </c>
      <c r="M313" s="2">
        <f t="shared" si="102"/>
        <v>7.905138339921014E-3</v>
      </c>
      <c r="N313" s="38">
        <v>89</v>
      </c>
      <c r="O313" s="38">
        <v>162</v>
      </c>
      <c r="P313" s="38"/>
      <c r="Q313" s="38">
        <v>1</v>
      </c>
      <c r="R313" s="38">
        <v>1</v>
      </c>
      <c r="S313" s="38"/>
      <c r="T313" s="38"/>
      <c r="U313" s="38">
        <v>0</v>
      </c>
      <c r="V313" s="38"/>
      <c r="W313" s="38">
        <v>0</v>
      </c>
      <c r="X313" s="38"/>
      <c r="Y313" s="38"/>
      <c r="Z313" s="38"/>
      <c r="AA313" s="38"/>
      <c r="AB313" s="38"/>
      <c r="BA313" t="str">
        <f t="shared" si="104"/>
        <v>Eastbrook</v>
      </c>
      <c r="BB313" t="s">
        <v>585</v>
      </c>
      <c r="BC313">
        <v>2</v>
      </c>
      <c r="BE313" s="60">
        <v>23</v>
      </c>
      <c r="BF313" s="62">
        <v>9</v>
      </c>
      <c r="BG313" s="62">
        <v>60</v>
      </c>
      <c r="BH313" s="66">
        <v>19770</v>
      </c>
      <c r="BI313" s="66">
        <v>19770</v>
      </c>
      <c r="BJ313" s="66">
        <f t="shared" si="105"/>
        <v>23009</v>
      </c>
      <c r="BK313"/>
      <c r="BL313" t="s">
        <v>1447</v>
      </c>
      <c r="BM313">
        <f t="shared" si="106"/>
        <v>2319770</v>
      </c>
      <c r="BN313">
        <f t="shared" si="107"/>
        <v>2319770</v>
      </c>
      <c r="BR313" s="1"/>
      <c r="CD313" s="38"/>
      <c r="CV313" s="1" t="s">
        <v>3334</v>
      </c>
    </row>
    <row r="314" spans="1:100" ht="14" hidden="1" customHeight="1" outlineLevel="1" x14ac:dyDescent="0.2">
      <c r="A314" t="s">
        <v>2479</v>
      </c>
      <c r="B314" s="6" t="s">
        <v>1665</v>
      </c>
      <c r="C314" s="1">
        <f t="shared" si="103"/>
        <v>711</v>
      </c>
      <c r="D314" s="3">
        <f>IF(N314&gt;0, RANK(N314,(N314:P314,Q314:AE314)),0)</f>
        <v>2</v>
      </c>
      <c r="E314" s="3">
        <f>IF(O314&gt;0,RANK(O314,(N314:P314,Q314:AE314)),0)</f>
        <v>1</v>
      </c>
      <c r="F314" s="3">
        <f t="shared" si="96"/>
        <v>0</v>
      </c>
      <c r="G314" s="1">
        <f t="shared" si="97"/>
        <v>254</v>
      </c>
      <c r="H314" s="2">
        <f t="shared" si="98"/>
        <v>0.35724331926863573</v>
      </c>
      <c r="I314" s="4"/>
      <c r="J314" s="2">
        <f t="shared" si="99"/>
        <v>0.3108298171589311</v>
      </c>
      <c r="K314" s="2">
        <f t="shared" si="100"/>
        <v>0.66807313642756683</v>
      </c>
      <c r="L314" s="2">
        <f t="shared" si="101"/>
        <v>0</v>
      </c>
      <c r="M314" s="2">
        <f t="shared" si="102"/>
        <v>2.1097046413502074E-2</v>
      </c>
      <c r="N314" s="38">
        <v>221</v>
      </c>
      <c r="O314" s="38">
        <v>475</v>
      </c>
      <c r="P314" s="38"/>
      <c r="Q314" s="38">
        <v>3</v>
      </c>
      <c r="R314" s="38">
        <v>9</v>
      </c>
      <c r="S314" s="38"/>
      <c r="T314" s="38"/>
      <c r="U314" s="38">
        <v>2</v>
      </c>
      <c r="V314" s="38"/>
      <c r="W314" s="38">
        <v>1</v>
      </c>
      <c r="X314" s="38"/>
      <c r="Y314" s="38"/>
      <c r="Z314" s="38"/>
      <c r="AA314" s="38"/>
      <c r="AB314" s="38"/>
      <c r="BA314" t="str">
        <f t="shared" si="104"/>
        <v>Easton</v>
      </c>
      <c r="BB314" t="s">
        <v>2774</v>
      </c>
      <c r="BC314">
        <v>2</v>
      </c>
      <c r="BE314" s="60">
        <v>23</v>
      </c>
      <c r="BF314" s="62">
        <v>3</v>
      </c>
      <c r="BG314" s="62">
        <v>90</v>
      </c>
      <c r="BH314" s="66">
        <v>21380</v>
      </c>
      <c r="BI314" s="66">
        <v>21380</v>
      </c>
      <c r="BJ314" s="66">
        <f t="shared" si="105"/>
        <v>23003</v>
      </c>
      <c r="BK314"/>
      <c r="BL314" t="s">
        <v>1447</v>
      </c>
      <c r="BM314">
        <f t="shared" si="106"/>
        <v>2321380</v>
      </c>
      <c r="BN314">
        <f t="shared" si="107"/>
        <v>2321380</v>
      </c>
      <c r="BR314" s="1"/>
      <c r="CD314" s="38"/>
      <c r="CV314" s="1" t="s">
        <v>3335</v>
      </c>
    </row>
    <row r="315" spans="1:100" ht="14" hidden="1" customHeight="1" outlineLevel="1" x14ac:dyDescent="0.2">
      <c r="A315" t="s">
        <v>515</v>
      </c>
      <c r="B315" s="6" t="s">
        <v>1665</v>
      </c>
      <c r="C315" s="1">
        <f t="shared" si="103"/>
        <v>830</v>
      </c>
      <c r="D315" s="3">
        <f>IF(N315&gt;0, RANK(N315,(N315:P315,Q315:AE315)),0)</f>
        <v>1</v>
      </c>
      <c r="E315" s="3">
        <f>IF(O315&gt;0,RANK(O315,(N315:P315,Q315:AE315)),0)</f>
        <v>2</v>
      </c>
      <c r="F315" s="3">
        <f t="shared" si="96"/>
        <v>0</v>
      </c>
      <c r="G315" s="1">
        <f t="shared" si="97"/>
        <v>151</v>
      </c>
      <c r="H315" s="2">
        <f t="shared" si="98"/>
        <v>0.1819277108433735</v>
      </c>
      <c r="I315" s="4"/>
      <c r="J315" s="2">
        <f t="shared" si="99"/>
        <v>0.57590361445783134</v>
      </c>
      <c r="K315" s="2">
        <f t="shared" si="100"/>
        <v>0.39397590361445783</v>
      </c>
      <c r="L315" s="2">
        <f t="shared" si="101"/>
        <v>0</v>
      </c>
      <c r="M315" s="2">
        <f t="shared" si="102"/>
        <v>3.0120481927710829E-2</v>
      </c>
      <c r="N315" s="38">
        <v>478</v>
      </c>
      <c r="O315" s="38">
        <v>327</v>
      </c>
      <c r="P315" s="38"/>
      <c r="Q315" s="38">
        <v>6</v>
      </c>
      <c r="R315" s="38">
        <v>11</v>
      </c>
      <c r="S315" s="38"/>
      <c r="T315" s="38"/>
      <c r="U315" s="38">
        <v>8</v>
      </c>
      <c r="V315" s="38"/>
      <c r="W315" s="38">
        <v>0</v>
      </c>
      <c r="X315" s="38"/>
      <c r="Y315" s="38"/>
      <c r="Z315" s="38"/>
      <c r="AA315" s="38"/>
      <c r="AB315" s="38"/>
      <c r="BA315" t="str">
        <f t="shared" si="104"/>
        <v>Eastport</v>
      </c>
      <c r="BB315" t="s">
        <v>674</v>
      </c>
      <c r="BC315">
        <v>2</v>
      </c>
      <c r="BE315" s="60">
        <v>23</v>
      </c>
      <c r="BF315" s="62">
        <v>29</v>
      </c>
      <c r="BG315" s="62">
        <v>100</v>
      </c>
      <c r="BH315" s="66">
        <v>21730</v>
      </c>
      <c r="BI315" s="66">
        <v>21730</v>
      </c>
      <c r="BJ315" s="66">
        <f t="shared" si="105"/>
        <v>23029</v>
      </c>
      <c r="BK315"/>
      <c r="BL315" t="s">
        <v>1225</v>
      </c>
      <c r="BM315">
        <f t="shared" si="106"/>
        <v>2321730</v>
      </c>
      <c r="BN315">
        <f t="shared" si="107"/>
        <v>2321730</v>
      </c>
      <c r="BR315" s="1"/>
      <c r="CD315" s="38"/>
      <c r="CV315" s="1" t="s">
        <v>3336</v>
      </c>
    </row>
    <row r="316" spans="1:100" ht="14" hidden="1" customHeight="1" outlineLevel="1" x14ac:dyDescent="0.2">
      <c r="A316" t="s">
        <v>1481</v>
      </c>
      <c r="B316" s="6" t="s">
        <v>1665</v>
      </c>
      <c r="C316" s="1">
        <f t="shared" si="103"/>
        <v>1484</v>
      </c>
      <c r="D316" s="3">
        <f>IF(N316&gt;0, RANK(N316,(N316:P316,Q316:AE316)),0)</f>
        <v>2</v>
      </c>
      <c r="E316" s="3">
        <f>IF(O316&gt;0,RANK(O316,(N316:P316,Q316:AE316)),0)</f>
        <v>1</v>
      </c>
      <c r="F316" s="3">
        <f t="shared" si="96"/>
        <v>0</v>
      </c>
      <c r="G316" s="1">
        <f t="shared" si="97"/>
        <v>420</v>
      </c>
      <c r="H316" s="2">
        <f t="shared" si="98"/>
        <v>0.28301886792452829</v>
      </c>
      <c r="I316" s="4"/>
      <c r="J316" s="2">
        <f t="shared" si="99"/>
        <v>0.35040431266846361</v>
      </c>
      <c r="K316" s="2">
        <f t="shared" si="100"/>
        <v>0.63342318059299196</v>
      </c>
      <c r="L316" s="2">
        <f t="shared" si="101"/>
        <v>0</v>
      </c>
      <c r="M316" s="2">
        <f t="shared" si="102"/>
        <v>1.6172506738544423E-2</v>
      </c>
      <c r="N316" s="38">
        <v>520</v>
      </c>
      <c r="O316" s="38">
        <v>940</v>
      </c>
      <c r="P316" s="38"/>
      <c r="Q316" s="38">
        <v>12</v>
      </c>
      <c r="R316" s="38">
        <v>10</v>
      </c>
      <c r="S316" s="38"/>
      <c r="T316" s="38"/>
      <c r="U316" s="38">
        <v>2</v>
      </c>
      <c r="V316" s="38"/>
      <c r="W316" s="38">
        <v>0</v>
      </c>
      <c r="X316" s="38"/>
      <c r="Y316" s="38"/>
      <c r="Z316" s="38"/>
      <c r="AA316" s="38"/>
      <c r="AB316" s="38"/>
      <c r="BA316" t="str">
        <f t="shared" si="104"/>
        <v>Eddington</v>
      </c>
      <c r="BB316" t="s">
        <v>2436</v>
      </c>
      <c r="BC316">
        <v>2</v>
      </c>
      <c r="BE316" s="60">
        <v>23</v>
      </c>
      <c r="BF316" s="62">
        <v>19</v>
      </c>
      <c r="BG316" s="62">
        <v>90</v>
      </c>
      <c r="BH316" s="66">
        <v>22535</v>
      </c>
      <c r="BI316" s="66">
        <v>22535</v>
      </c>
      <c r="BJ316" s="66">
        <f t="shared" si="105"/>
        <v>23019</v>
      </c>
      <c r="BK316"/>
      <c r="BL316" t="s">
        <v>1447</v>
      </c>
      <c r="BM316">
        <f t="shared" si="106"/>
        <v>2322535</v>
      </c>
      <c r="BN316">
        <f t="shared" si="107"/>
        <v>2322535</v>
      </c>
      <c r="BR316" s="1"/>
      <c r="CD316" s="38"/>
      <c r="CV316" s="1" t="s">
        <v>3337</v>
      </c>
    </row>
    <row r="317" spans="1:100" ht="14" hidden="1" customHeight="1" outlineLevel="1" x14ac:dyDescent="0.2">
      <c r="A317" t="s">
        <v>1518</v>
      </c>
      <c r="B317" s="6" t="s">
        <v>1665</v>
      </c>
      <c r="C317" s="1">
        <f t="shared" si="103"/>
        <v>877</v>
      </c>
      <c r="D317" s="3">
        <f>IF(N317&gt;0, RANK(N317,(N317:P317,Q317:AE317)),0)</f>
        <v>1</v>
      </c>
      <c r="E317" s="3">
        <f>IF(O317&gt;0,RANK(O317,(N317:P317,Q317:AE317)),0)</f>
        <v>2</v>
      </c>
      <c r="F317" s="3">
        <f t="shared" si="96"/>
        <v>0</v>
      </c>
      <c r="G317" s="1">
        <f t="shared" si="97"/>
        <v>190</v>
      </c>
      <c r="H317" s="2">
        <f t="shared" si="98"/>
        <v>0.21664766248574688</v>
      </c>
      <c r="I317" s="4"/>
      <c r="J317" s="2">
        <f t="shared" si="99"/>
        <v>0.59977194982896243</v>
      </c>
      <c r="K317" s="2">
        <f t="shared" si="100"/>
        <v>0.38312428734321552</v>
      </c>
      <c r="L317" s="2">
        <f t="shared" si="101"/>
        <v>0</v>
      </c>
      <c r="M317" s="2">
        <f t="shared" si="102"/>
        <v>1.7103762827822055E-2</v>
      </c>
      <c r="N317" s="38">
        <v>526</v>
      </c>
      <c r="O317" s="38">
        <v>336</v>
      </c>
      <c r="P317" s="38"/>
      <c r="Q317" s="38">
        <v>7</v>
      </c>
      <c r="R317" s="38">
        <v>5</v>
      </c>
      <c r="S317" s="38"/>
      <c r="T317" s="38"/>
      <c r="U317" s="38">
        <v>1</v>
      </c>
      <c r="V317" s="38"/>
      <c r="W317" s="38">
        <v>2</v>
      </c>
      <c r="X317" s="38"/>
      <c r="Y317" s="38"/>
      <c r="Z317" s="38"/>
      <c r="AA317" s="38"/>
      <c r="AB317" s="38"/>
      <c r="BA317" t="str">
        <f t="shared" si="104"/>
        <v>Edgecomb</v>
      </c>
      <c r="BB317" t="s">
        <v>1567</v>
      </c>
      <c r="BC317">
        <v>1</v>
      </c>
      <c r="BE317" s="60">
        <v>23</v>
      </c>
      <c r="BF317" s="62">
        <v>15</v>
      </c>
      <c r="BG317" s="62">
        <v>40</v>
      </c>
      <c r="BH317" s="66">
        <v>22675</v>
      </c>
      <c r="BI317" s="66">
        <v>22675</v>
      </c>
      <c r="BJ317" s="66">
        <f t="shared" si="105"/>
        <v>23015</v>
      </c>
      <c r="BK317"/>
      <c r="BL317" t="s">
        <v>1447</v>
      </c>
      <c r="BM317">
        <f t="shared" si="106"/>
        <v>2322675</v>
      </c>
      <c r="BN317">
        <f t="shared" si="107"/>
        <v>2322675</v>
      </c>
      <c r="BR317" s="1"/>
      <c r="CD317" s="38"/>
      <c r="CV317" s="1" t="s">
        <v>3338</v>
      </c>
    </row>
    <row r="318" spans="1:100" ht="14" hidden="1" customHeight="1" outlineLevel="1" x14ac:dyDescent="0.2">
      <c r="A318" t="s">
        <v>1015</v>
      </c>
      <c r="B318" s="6" t="s">
        <v>1665</v>
      </c>
      <c r="C318" s="1">
        <f t="shared" si="103"/>
        <v>99</v>
      </c>
      <c r="D318" s="3">
        <f>IF(N318&gt;0, RANK(N318,(N318:P318,Q318:AE318)),0)</f>
        <v>2</v>
      </c>
      <c r="E318" s="3">
        <f>IF(O318&gt;0,RANK(O318,(N318:P318,Q318:AE318)),0)</f>
        <v>1</v>
      </c>
      <c r="F318" s="3">
        <f t="shared" si="96"/>
        <v>0</v>
      </c>
      <c r="G318" s="1">
        <f t="shared" si="97"/>
        <v>40</v>
      </c>
      <c r="H318" s="2">
        <f t="shared" si="98"/>
        <v>0.40404040404040403</v>
      </c>
      <c r="I318" s="4"/>
      <c r="J318" s="2">
        <f t="shared" si="99"/>
        <v>0.29292929292929293</v>
      </c>
      <c r="K318" s="2">
        <f t="shared" si="100"/>
        <v>0.69696969696969702</v>
      </c>
      <c r="L318" s="2">
        <f t="shared" si="101"/>
        <v>0</v>
      </c>
      <c r="M318" s="2">
        <f t="shared" si="102"/>
        <v>1.0101010101010055E-2</v>
      </c>
      <c r="N318" s="38">
        <v>29</v>
      </c>
      <c r="O318" s="38">
        <v>69</v>
      </c>
      <c r="P318" s="38"/>
      <c r="Q318" s="38">
        <v>0</v>
      </c>
      <c r="R318" s="38">
        <v>1</v>
      </c>
      <c r="S318" s="38"/>
      <c r="T318" s="38"/>
      <c r="U318" s="38">
        <v>0</v>
      </c>
      <c r="V318" s="38"/>
      <c r="W318" s="38">
        <v>0</v>
      </c>
      <c r="X318" s="38"/>
      <c r="Y318" s="38"/>
      <c r="Z318" s="38"/>
      <c r="AA318" s="38"/>
      <c r="AB318" s="38"/>
      <c r="BA318" t="str">
        <f t="shared" si="104"/>
        <v>Edinburg</v>
      </c>
      <c r="BB318" t="s">
        <v>2436</v>
      </c>
      <c r="BC318">
        <v>2</v>
      </c>
      <c r="BE318" s="60">
        <v>23</v>
      </c>
      <c r="BF318" s="62">
        <v>19</v>
      </c>
      <c r="BG318" s="62">
        <v>95</v>
      </c>
      <c r="BH318" s="66">
        <v>22710</v>
      </c>
      <c r="BI318" s="66">
        <v>22710</v>
      </c>
      <c r="BJ318" s="66">
        <f t="shared" si="105"/>
        <v>23019</v>
      </c>
      <c r="BK318"/>
      <c r="BL318" t="s">
        <v>1447</v>
      </c>
      <c r="BM318">
        <f t="shared" si="106"/>
        <v>2322710</v>
      </c>
      <c r="BN318">
        <f t="shared" si="107"/>
        <v>2322710</v>
      </c>
      <c r="BR318" s="1"/>
      <c r="CD318" s="38"/>
      <c r="CV318" s="1" t="s">
        <v>3339</v>
      </c>
    </row>
    <row r="319" spans="1:100" ht="14" hidden="1" customHeight="1" outlineLevel="1" x14ac:dyDescent="0.2">
      <c r="A319" t="s">
        <v>2552</v>
      </c>
      <c r="B319" s="6" t="s">
        <v>1665</v>
      </c>
      <c r="C319" s="1">
        <f t="shared" si="103"/>
        <v>4651</v>
      </c>
      <c r="D319" s="3">
        <f>IF(N319&gt;0, RANK(N319,(N319:P319,Q319:AE319)),0)</f>
        <v>1</v>
      </c>
      <c r="E319" s="3">
        <f>IF(O319&gt;0,RANK(O319,(N319:P319,Q319:AE319)),0)</f>
        <v>2</v>
      </c>
      <c r="F319" s="3">
        <f t="shared" si="96"/>
        <v>0</v>
      </c>
      <c r="G319" s="1">
        <f t="shared" si="97"/>
        <v>901</v>
      </c>
      <c r="H319" s="2">
        <f t="shared" si="98"/>
        <v>0.19372178026230918</v>
      </c>
      <c r="I319" s="4"/>
      <c r="J319" s="2">
        <f t="shared" si="99"/>
        <v>0.58568049881745865</v>
      </c>
      <c r="K319" s="2">
        <f t="shared" si="100"/>
        <v>0.39195871855514941</v>
      </c>
      <c r="L319" s="2">
        <f t="shared" si="101"/>
        <v>0</v>
      </c>
      <c r="M319" s="2">
        <f t="shared" si="102"/>
        <v>2.236078262739194E-2</v>
      </c>
      <c r="N319" s="38">
        <v>2724</v>
      </c>
      <c r="O319" s="38">
        <v>1823</v>
      </c>
      <c r="P319" s="38"/>
      <c r="Q319" s="38">
        <v>30</v>
      </c>
      <c r="R319" s="38">
        <v>58</v>
      </c>
      <c r="S319" s="38"/>
      <c r="T319" s="38"/>
      <c r="U319" s="38">
        <v>11</v>
      </c>
      <c r="V319" s="38"/>
      <c r="W319" s="38">
        <v>5</v>
      </c>
      <c r="X319" s="38"/>
      <c r="Y319" s="38"/>
      <c r="Z319" s="38"/>
      <c r="AA319" s="38"/>
      <c r="AB319" s="38"/>
      <c r="BA319" t="str">
        <f t="shared" si="104"/>
        <v>Eliot</v>
      </c>
      <c r="BB319" t="s">
        <v>905</v>
      </c>
      <c r="BC319">
        <v>1</v>
      </c>
      <c r="BE319" s="60">
        <v>23</v>
      </c>
      <c r="BF319" s="62">
        <v>31</v>
      </c>
      <c r="BG319" s="62">
        <v>45</v>
      </c>
      <c r="BH319" s="66">
        <v>22955</v>
      </c>
      <c r="BI319" s="66">
        <v>22955</v>
      </c>
      <c r="BJ319" s="66">
        <f t="shared" si="105"/>
        <v>23031</v>
      </c>
      <c r="BK319"/>
      <c r="BL319" t="s">
        <v>1447</v>
      </c>
      <c r="BM319">
        <f t="shared" si="106"/>
        <v>2322955</v>
      </c>
      <c r="BN319">
        <f t="shared" si="107"/>
        <v>2322955</v>
      </c>
      <c r="BR319" s="1"/>
      <c r="CD319" s="38"/>
      <c r="CV319" s="86" t="s">
        <v>3340</v>
      </c>
    </row>
    <row r="320" spans="1:100" ht="14" hidden="1" customHeight="1" outlineLevel="1" x14ac:dyDescent="0.2">
      <c r="A320" t="s">
        <v>1441</v>
      </c>
      <c r="B320" s="6" t="s">
        <v>1665</v>
      </c>
      <c r="C320" s="1">
        <f t="shared" si="103"/>
        <v>4941</v>
      </c>
      <c r="D320" s="3">
        <f>IF(N320&gt;0, RANK(N320,(N320:P320,Q320:AE320)),0)</f>
        <v>2</v>
      </c>
      <c r="E320" s="3">
        <f>IF(O320&gt;0,RANK(O320,(N320:P320,Q320:AE320)),0)</f>
        <v>1</v>
      </c>
      <c r="F320" s="3">
        <f t="shared" si="96"/>
        <v>0</v>
      </c>
      <c r="G320" s="1">
        <f t="shared" si="97"/>
        <v>6</v>
      </c>
      <c r="H320" s="2">
        <f t="shared" si="98"/>
        <v>1.2143290831815423E-3</v>
      </c>
      <c r="I320" s="4"/>
      <c r="J320" s="2">
        <f t="shared" si="99"/>
        <v>0.4869459623557984</v>
      </c>
      <c r="K320" s="2">
        <f t="shared" si="100"/>
        <v>0.48816029143897999</v>
      </c>
      <c r="L320" s="2">
        <f t="shared" si="101"/>
        <v>0</v>
      </c>
      <c r="M320" s="2">
        <f t="shared" si="102"/>
        <v>2.4893746205221667E-2</v>
      </c>
      <c r="N320" s="38">
        <v>2406</v>
      </c>
      <c r="O320" s="38">
        <v>2412</v>
      </c>
      <c r="P320" s="38"/>
      <c r="Q320" s="38">
        <v>37</v>
      </c>
      <c r="R320" s="38">
        <v>61</v>
      </c>
      <c r="S320" s="38"/>
      <c r="T320" s="38"/>
      <c r="U320" s="38">
        <v>24</v>
      </c>
      <c r="V320" s="38"/>
      <c r="W320" s="38">
        <v>1</v>
      </c>
      <c r="X320" s="38"/>
      <c r="Y320" s="38"/>
      <c r="Z320" s="38"/>
      <c r="AA320" s="38"/>
      <c r="AB320" s="38"/>
      <c r="BA320" t="str">
        <f t="shared" si="104"/>
        <v>Ellsworth</v>
      </c>
      <c r="BB320" t="s">
        <v>585</v>
      </c>
      <c r="BC320">
        <v>2</v>
      </c>
      <c r="BE320" s="60">
        <v>23</v>
      </c>
      <c r="BF320" s="62">
        <v>9</v>
      </c>
      <c r="BG320" s="62">
        <v>65</v>
      </c>
      <c r="BH320" s="66">
        <v>23200</v>
      </c>
      <c r="BI320" s="66">
        <v>23200</v>
      </c>
      <c r="BJ320" s="66">
        <f t="shared" si="105"/>
        <v>23009</v>
      </c>
      <c r="BK320"/>
      <c r="BL320" t="s">
        <v>1225</v>
      </c>
      <c r="BM320">
        <f t="shared" si="106"/>
        <v>2323200</v>
      </c>
      <c r="BN320">
        <f t="shared" si="107"/>
        <v>2323200</v>
      </c>
      <c r="BR320" s="1"/>
      <c r="CD320" s="38"/>
      <c r="CV320" s="1" t="s">
        <v>3341</v>
      </c>
    </row>
    <row r="321" spans="1:100" ht="14" hidden="1" customHeight="1" outlineLevel="1" x14ac:dyDescent="0.2">
      <c r="A321" t="s">
        <v>2387</v>
      </c>
      <c r="B321" s="6" t="s">
        <v>1665</v>
      </c>
      <c r="C321" s="1">
        <f t="shared" si="103"/>
        <v>657</v>
      </c>
      <c r="D321" s="3">
        <f>IF(N321&gt;0, RANK(N321,(N321:P321,Q321:AE321)),0)</f>
        <v>2</v>
      </c>
      <c r="E321" s="3">
        <f>IF(O321&gt;0,RANK(O321,(N321:P321,Q321:AE321)),0)</f>
        <v>1</v>
      </c>
      <c r="F321" s="3">
        <f t="shared" si="96"/>
        <v>0</v>
      </c>
      <c r="G321" s="1">
        <f t="shared" si="97"/>
        <v>221</v>
      </c>
      <c r="H321" s="2">
        <f t="shared" si="98"/>
        <v>0.33637747336377471</v>
      </c>
      <c r="I321" s="4"/>
      <c r="J321" s="2">
        <f t="shared" si="99"/>
        <v>0.32420091324200911</v>
      </c>
      <c r="K321" s="2">
        <f t="shared" si="100"/>
        <v>0.66057838660578383</v>
      </c>
      <c r="L321" s="2">
        <f t="shared" si="101"/>
        <v>0</v>
      </c>
      <c r="M321" s="2">
        <f t="shared" si="102"/>
        <v>1.5220700152207001E-2</v>
      </c>
      <c r="N321" s="38">
        <v>213</v>
      </c>
      <c r="O321" s="38">
        <v>434</v>
      </c>
      <c r="P321" s="38"/>
      <c r="Q321" s="38">
        <v>5</v>
      </c>
      <c r="R321" s="38">
        <v>4</v>
      </c>
      <c r="S321" s="38"/>
      <c r="T321" s="38"/>
      <c r="U321" s="38">
        <v>1</v>
      </c>
      <c r="V321" s="38"/>
      <c r="W321" s="38">
        <v>0</v>
      </c>
      <c r="X321" s="38"/>
      <c r="Y321" s="38"/>
      <c r="Z321" s="38"/>
      <c r="AA321" s="38"/>
      <c r="AB321" s="38"/>
      <c r="BA321" t="str">
        <f t="shared" si="104"/>
        <v>Embden</v>
      </c>
      <c r="BB321" t="s">
        <v>1752</v>
      </c>
      <c r="BC321">
        <v>2</v>
      </c>
      <c r="BE321" s="60">
        <v>23</v>
      </c>
      <c r="BF321" s="62">
        <v>25</v>
      </c>
      <c r="BG321" s="62">
        <v>55</v>
      </c>
      <c r="BH321" s="66">
        <v>23410</v>
      </c>
      <c r="BI321" s="66">
        <v>23410</v>
      </c>
      <c r="BJ321" s="66">
        <f t="shared" si="105"/>
        <v>23025</v>
      </c>
      <c r="BK321"/>
      <c r="BL321" t="s">
        <v>1447</v>
      </c>
      <c r="BM321">
        <f t="shared" si="106"/>
        <v>2323410</v>
      </c>
      <c r="BN321">
        <f t="shared" si="107"/>
        <v>2323410</v>
      </c>
      <c r="BR321" s="1"/>
      <c r="CD321" s="38"/>
      <c r="CV321" s="1" t="s">
        <v>3342</v>
      </c>
    </row>
    <row r="322" spans="1:100" ht="14" hidden="1" customHeight="1" outlineLevel="1" x14ac:dyDescent="0.2">
      <c r="A322" t="s">
        <v>2356</v>
      </c>
      <c r="B322" s="6" t="s">
        <v>1665</v>
      </c>
      <c r="C322" s="1">
        <f t="shared" si="103"/>
        <v>898</v>
      </c>
      <c r="D322" s="3">
        <f>IF(N322&gt;0, RANK(N322,(N322:P322,Q322:AE322)),0)</f>
        <v>2</v>
      </c>
      <c r="E322" s="3">
        <f>IF(O322&gt;0,RANK(O322,(N322:P322,Q322:AE322)),0)</f>
        <v>1</v>
      </c>
      <c r="F322" s="3">
        <f t="shared" si="96"/>
        <v>0</v>
      </c>
      <c r="G322" s="1">
        <f t="shared" si="97"/>
        <v>378</v>
      </c>
      <c r="H322" s="2">
        <f t="shared" si="98"/>
        <v>0.42093541202672607</v>
      </c>
      <c r="I322" s="4"/>
      <c r="J322" s="2">
        <f t="shared" si="99"/>
        <v>0.2828507795100223</v>
      </c>
      <c r="K322" s="2">
        <f t="shared" si="100"/>
        <v>0.70378619153674837</v>
      </c>
      <c r="L322" s="2">
        <f t="shared" si="101"/>
        <v>0</v>
      </c>
      <c r="M322" s="2">
        <f t="shared" si="102"/>
        <v>1.3363028953229272E-2</v>
      </c>
      <c r="N322" s="38">
        <v>254</v>
      </c>
      <c r="O322" s="38">
        <v>632</v>
      </c>
      <c r="P322" s="38"/>
      <c r="Q322" s="38">
        <v>3</v>
      </c>
      <c r="R322" s="38">
        <v>7</v>
      </c>
      <c r="S322" s="38"/>
      <c r="T322" s="38"/>
      <c r="U322" s="38">
        <v>1</v>
      </c>
      <c r="V322" s="38"/>
      <c r="W322" s="38">
        <v>1</v>
      </c>
      <c r="X322" s="38"/>
      <c r="Y322" s="38"/>
      <c r="Z322" s="38"/>
      <c r="AA322" s="38"/>
      <c r="AB322" s="38"/>
      <c r="BA322" t="str">
        <f t="shared" si="104"/>
        <v>Enfield</v>
      </c>
      <c r="BB322" t="s">
        <v>2436</v>
      </c>
      <c r="BC322">
        <v>2</v>
      </c>
      <c r="BE322" s="60">
        <v>23</v>
      </c>
      <c r="BF322" s="62">
        <v>19</v>
      </c>
      <c r="BG322" s="62">
        <v>100</v>
      </c>
      <c r="BH322" s="66">
        <v>23620</v>
      </c>
      <c r="BI322" s="66">
        <v>23620</v>
      </c>
      <c r="BJ322" s="66">
        <f t="shared" si="105"/>
        <v>23019</v>
      </c>
      <c r="BK322"/>
      <c r="BL322" t="s">
        <v>1447</v>
      </c>
      <c r="BM322">
        <f t="shared" si="106"/>
        <v>2323620</v>
      </c>
      <c r="BN322">
        <f t="shared" si="107"/>
        <v>2323620</v>
      </c>
      <c r="BR322" s="1"/>
      <c r="CD322" s="38"/>
      <c r="CV322" s="1"/>
    </row>
    <row r="323" spans="1:100" ht="14" hidden="1" customHeight="1" outlineLevel="1" x14ac:dyDescent="0.2">
      <c r="A323" t="s">
        <v>269</v>
      </c>
      <c r="B323" s="6" t="s">
        <v>1665</v>
      </c>
      <c r="C323" s="1">
        <f t="shared" si="103"/>
        <v>726</v>
      </c>
      <c r="D323" s="3">
        <f>IF(N323&gt;0, RANK(N323,(N323:P323,Q323:AE323)),0)</f>
        <v>2</v>
      </c>
      <c r="E323" s="3">
        <f>IF(O323&gt;0,RANK(O323,(N323:P323,Q323:AE323)),0)</f>
        <v>1</v>
      </c>
      <c r="F323" s="3">
        <f t="shared" si="96"/>
        <v>0</v>
      </c>
      <c r="G323" s="1">
        <f t="shared" si="97"/>
        <v>309</v>
      </c>
      <c r="H323" s="2">
        <f t="shared" si="98"/>
        <v>0.42561983471074383</v>
      </c>
      <c r="I323" s="4"/>
      <c r="J323" s="2">
        <f t="shared" si="99"/>
        <v>0.28099173553719009</v>
      </c>
      <c r="K323" s="2">
        <f t="shared" si="100"/>
        <v>0.70661157024793386</v>
      </c>
      <c r="L323" s="2">
        <f t="shared" si="101"/>
        <v>0</v>
      </c>
      <c r="M323" s="2">
        <f t="shared" si="102"/>
        <v>1.2396694214876103E-2</v>
      </c>
      <c r="N323" s="38">
        <v>204</v>
      </c>
      <c r="O323" s="38">
        <v>513</v>
      </c>
      <c r="P323" s="38"/>
      <c r="Q323" s="38">
        <v>4</v>
      </c>
      <c r="R323" s="38">
        <v>5</v>
      </c>
      <c r="S323" s="38"/>
      <c r="T323" s="38"/>
      <c r="U323" s="38">
        <v>0</v>
      </c>
      <c r="V323" s="38"/>
      <c r="W323" s="38">
        <v>0</v>
      </c>
      <c r="X323" s="38"/>
      <c r="Y323" s="38"/>
      <c r="Z323" s="38"/>
      <c r="AA323" s="38"/>
      <c r="AB323" s="38"/>
      <c r="BA323" t="str">
        <f t="shared" si="104"/>
        <v>Etna</v>
      </c>
      <c r="BB323" t="s">
        <v>2436</v>
      </c>
      <c r="BC323">
        <v>2</v>
      </c>
      <c r="BE323" s="60">
        <v>23</v>
      </c>
      <c r="BF323" s="62">
        <v>19</v>
      </c>
      <c r="BG323" s="62">
        <v>105</v>
      </c>
      <c r="BH323" s="66">
        <v>23865</v>
      </c>
      <c r="BI323" s="66">
        <v>23865</v>
      </c>
      <c r="BJ323" s="66">
        <f t="shared" si="105"/>
        <v>23019</v>
      </c>
      <c r="BK323"/>
      <c r="BL323" t="s">
        <v>1447</v>
      </c>
      <c r="BM323">
        <f t="shared" si="106"/>
        <v>2323865</v>
      </c>
      <c r="BN323">
        <f t="shared" si="107"/>
        <v>2323865</v>
      </c>
      <c r="BR323" s="1"/>
      <c r="CD323" s="38"/>
      <c r="CV323" s="1" t="s">
        <v>3343</v>
      </c>
    </row>
    <row r="324" spans="1:100" ht="14" hidden="1" customHeight="1" outlineLevel="1" x14ac:dyDescent="0.2">
      <c r="A324" t="s">
        <v>2362</v>
      </c>
      <c r="B324" s="6" t="s">
        <v>1665</v>
      </c>
      <c r="C324" s="1">
        <f t="shared" si="103"/>
        <v>515</v>
      </c>
      <c r="D324" s="3">
        <f>IF(N324&gt;0, RANK(N324,(N324:P324,Q324:AE324)),0)</f>
        <v>2</v>
      </c>
      <c r="E324" s="3">
        <f>IF(O324&gt;0,RANK(O324,(N324:P324,Q324:AE324)),0)</f>
        <v>1</v>
      </c>
      <c r="F324" s="3">
        <f t="shared" si="96"/>
        <v>0</v>
      </c>
      <c r="G324" s="1">
        <f t="shared" si="97"/>
        <v>116</v>
      </c>
      <c r="H324" s="2">
        <f t="shared" si="98"/>
        <v>0.22524271844660193</v>
      </c>
      <c r="I324" s="4"/>
      <c r="J324" s="2">
        <f t="shared" si="99"/>
        <v>0.37475728155339805</v>
      </c>
      <c r="K324" s="2">
        <f t="shared" si="100"/>
        <v>0.6</v>
      </c>
      <c r="L324" s="2">
        <f t="shared" si="101"/>
        <v>0</v>
      </c>
      <c r="M324" s="2">
        <f t="shared" si="102"/>
        <v>2.5242718446601975E-2</v>
      </c>
      <c r="N324" s="38">
        <v>193</v>
      </c>
      <c r="O324" s="38">
        <v>309</v>
      </c>
      <c r="P324" s="38"/>
      <c r="Q324" s="38">
        <v>1</v>
      </c>
      <c r="R324" s="38">
        <v>11</v>
      </c>
      <c r="S324" s="38"/>
      <c r="T324" s="38"/>
      <c r="U324" s="38">
        <v>1</v>
      </c>
      <c r="V324" s="38"/>
      <c r="W324" s="38">
        <v>0</v>
      </c>
      <c r="X324" s="38"/>
      <c r="Y324" s="38"/>
      <c r="Z324" s="38"/>
      <c r="AA324" s="38"/>
      <c r="AB324" s="38"/>
      <c r="BA324" t="str">
        <f t="shared" si="104"/>
        <v>Eustis</v>
      </c>
      <c r="BB324" t="s">
        <v>1117</v>
      </c>
      <c r="BC324">
        <v>2</v>
      </c>
      <c r="BE324" s="60">
        <v>23</v>
      </c>
      <c r="BF324" s="62">
        <v>7</v>
      </c>
      <c r="BG324" s="62">
        <v>30</v>
      </c>
      <c r="BH324" s="66">
        <v>24005</v>
      </c>
      <c r="BI324" s="66">
        <v>24005</v>
      </c>
      <c r="BJ324" s="66">
        <f t="shared" si="105"/>
        <v>23007</v>
      </c>
      <c r="BK324"/>
      <c r="BL324" t="s">
        <v>1447</v>
      </c>
      <c r="BM324">
        <f t="shared" si="106"/>
        <v>2324005</v>
      </c>
      <c r="BN324">
        <f t="shared" si="107"/>
        <v>2324005</v>
      </c>
      <c r="BR324" s="1"/>
      <c r="CD324" s="38"/>
      <c r="CV324" s="1" t="s">
        <v>3344</v>
      </c>
    </row>
    <row r="325" spans="1:100" ht="14" hidden="1" customHeight="1" outlineLevel="1" x14ac:dyDescent="0.2">
      <c r="A325" t="s">
        <v>1742</v>
      </c>
      <c r="B325" s="6" t="s">
        <v>1665</v>
      </c>
      <c r="C325" s="1">
        <f t="shared" si="103"/>
        <v>555</v>
      </c>
      <c r="D325" s="3">
        <f>IF(N325&gt;0, RANK(N325,(N325:P325,Q325:AE325)),0)</f>
        <v>2</v>
      </c>
      <c r="E325" s="3">
        <f>IF(O325&gt;0,RANK(O325,(N325:P325,Q325:AE325)),0)</f>
        <v>1</v>
      </c>
      <c r="F325" s="3">
        <f t="shared" si="96"/>
        <v>0</v>
      </c>
      <c r="G325" s="1">
        <f t="shared" si="97"/>
        <v>232</v>
      </c>
      <c r="H325" s="2">
        <f t="shared" si="98"/>
        <v>0.41801801801801802</v>
      </c>
      <c r="I325" s="4"/>
      <c r="J325" s="2">
        <f t="shared" si="99"/>
        <v>0.2864864864864865</v>
      </c>
      <c r="K325" s="2">
        <f t="shared" si="100"/>
        <v>0.70450450450450453</v>
      </c>
      <c r="L325" s="2">
        <f t="shared" si="101"/>
        <v>0</v>
      </c>
      <c r="M325" s="2">
        <f t="shared" si="102"/>
        <v>9.009009009009028E-3</v>
      </c>
      <c r="N325" s="38">
        <v>159</v>
      </c>
      <c r="O325" s="38">
        <v>391</v>
      </c>
      <c r="P325" s="38"/>
      <c r="Q325" s="38">
        <v>0</v>
      </c>
      <c r="R325" s="38">
        <v>4</v>
      </c>
      <c r="S325" s="38"/>
      <c r="T325" s="38"/>
      <c r="U325" s="38">
        <v>1</v>
      </c>
      <c r="V325" s="38"/>
      <c r="W325" s="38">
        <v>0</v>
      </c>
      <c r="X325" s="38"/>
      <c r="Y325" s="38"/>
      <c r="Z325" s="38"/>
      <c r="AA325" s="38"/>
      <c r="AB325" s="38"/>
      <c r="BA325" t="str">
        <f t="shared" si="104"/>
        <v>Exeter</v>
      </c>
      <c r="BB325" t="s">
        <v>2436</v>
      </c>
      <c r="BC325">
        <v>2</v>
      </c>
      <c r="BE325" s="60">
        <v>23</v>
      </c>
      <c r="BF325" s="62">
        <v>19</v>
      </c>
      <c r="BG325" s="62">
        <v>110</v>
      </c>
      <c r="BH325" s="66">
        <v>24110</v>
      </c>
      <c r="BI325" s="66">
        <v>24110</v>
      </c>
      <c r="BJ325" s="66">
        <f t="shared" si="105"/>
        <v>23019</v>
      </c>
      <c r="BK325"/>
      <c r="BL325" t="s">
        <v>1447</v>
      </c>
      <c r="BM325">
        <f t="shared" si="106"/>
        <v>2324110</v>
      </c>
      <c r="BN325">
        <f t="shared" si="107"/>
        <v>2324110</v>
      </c>
      <c r="BR325" s="1"/>
      <c r="CD325" s="38"/>
      <c r="CV325" s="1" t="s">
        <v>3345</v>
      </c>
    </row>
    <row r="326" spans="1:100" ht="14" hidden="1" customHeight="1" outlineLevel="1" x14ac:dyDescent="0.2">
      <c r="A326" t="s">
        <v>276</v>
      </c>
      <c r="B326" s="6" t="s">
        <v>1665</v>
      </c>
      <c r="C326" s="1">
        <f t="shared" si="103"/>
        <v>3435</v>
      </c>
      <c r="D326" s="3">
        <f>IF(N326&gt;0, RANK(N326,(N326:P326,Q326:AE326)),0)</f>
        <v>2</v>
      </c>
      <c r="E326" s="3">
        <f>IF(O326&gt;0,RANK(O326,(N326:P326,Q326:AE326)),0)</f>
        <v>1</v>
      </c>
      <c r="F326" s="3">
        <f t="shared" si="96"/>
        <v>0</v>
      </c>
      <c r="G326" s="1">
        <f t="shared" si="97"/>
        <v>525</v>
      </c>
      <c r="H326" s="2">
        <f t="shared" si="98"/>
        <v>0.15283842794759825</v>
      </c>
      <c r="I326" s="4"/>
      <c r="J326" s="2">
        <f t="shared" si="99"/>
        <v>0.4145560407569141</v>
      </c>
      <c r="K326" s="2">
        <f t="shared" si="100"/>
        <v>0.56739446870451238</v>
      </c>
      <c r="L326" s="2">
        <f t="shared" si="101"/>
        <v>0</v>
      </c>
      <c r="M326" s="2">
        <f t="shared" si="102"/>
        <v>1.804949053857352E-2</v>
      </c>
      <c r="N326" s="38">
        <v>1424</v>
      </c>
      <c r="O326" s="38">
        <v>1949</v>
      </c>
      <c r="P326" s="38"/>
      <c r="Q326" s="38">
        <v>24</v>
      </c>
      <c r="R326" s="38">
        <v>27</v>
      </c>
      <c r="S326" s="38"/>
      <c r="T326" s="38"/>
      <c r="U326" s="38">
        <v>11</v>
      </c>
      <c r="V326" s="38"/>
      <c r="W326" s="38">
        <v>0</v>
      </c>
      <c r="X326" s="38"/>
      <c r="Y326" s="38"/>
      <c r="Z326" s="38"/>
      <c r="AA326" s="38"/>
      <c r="AB326" s="38"/>
      <c r="BA326" t="str">
        <f t="shared" si="104"/>
        <v>Fairfield</v>
      </c>
      <c r="BB326" t="s">
        <v>1752</v>
      </c>
      <c r="BC326">
        <v>2</v>
      </c>
      <c r="BE326" s="60">
        <v>23</v>
      </c>
      <c r="BF326" s="62">
        <v>25</v>
      </c>
      <c r="BG326" s="62">
        <v>60</v>
      </c>
      <c r="BH326" s="66">
        <v>24320</v>
      </c>
      <c r="BI326" s="66">
        <v>24320</v>
      </c>
      <c r="BJ326" s="66">
        <f t="shared" si="105"/>
        <v>23025</v>
      </c>
      <c r="BK326"/>
      <c r="BL326" t="s">
        <v>1447</v>
      </c>
      <c r="BM326">
        <f t="shared" si="106"/>
        <v>2324320</v>
      </c>
      <c r="BN326">
        <f t="shared" si="107"/>
        <v>2324320</v>
      </c>
      <c r="BR326" s="1"/>
      <c r="CD326" s="38"/>
      <c r="CV326" s="1" t="s">
        <v>3346</v>
      </c>
    </row>
    <row r="327" spans="1:100" ht="14" hidden="1" customHeight="1" outlineLevel="1" x14ac:dyDescent="0.2">
      <c r="A327" t="s">
        <v>1497</v>
      </c>
      <c r="B327" s="6" t="s">
        <v>1665</v>
      </c>
      <c r="C327" s="1">
        <f t="shared" si="103"/>
        <v>8895</v>
      </c>
      <c r="D327" s="3">
        <f>IF(N327&gt;0, RANK(N327,(N327:P327,Q327:AE327)),0)</f>
        <v>1</v>
      </c>
      <c r="E327" s="3">
        <f>IF(O327&gt;0,RANK(O327,(N327:P327,Q327:AE327)),0)</f>
        <v>2</v>
      </c>
      <c r="F327" s="3">
        <f t="shared" si="96"/>
        <v>0</v>
      </c>
      <c r="G327" s="1">
        <f t="shared" si="97"/>
        <v>3685</v>
      </c>
      <c r="H327" s="2">
        <f t="shared" si="98"/>
        <v>0.41427768409218663</v>
      </c>
      <c r="I327" s="4"/>
      <c r="J327" s="2">
        <f t="shared" si="99"/>
        <v>0.69758291174817311</v>
      </c>
      <c r="K327" s="2">
        <f t="shared" si="100"/>
        <v>0.28330522765598654</v>
      </c>
      <c r="L327" s="2">
        <f t="shared" si="101"/>
        <v>0</v>
      </c>
      <c r="M327" s="2">
        <f t="shared" si="102"/>
        <v>1.9111860595840358E-2</v>
      </c>
      <c r="N327" s="38">
        <v>6205</v>
      </c>
      <c r="O327" s="38">
        <v>2520</v>
      </c>
      <c r="P327" s="38"/>
      <c r="Q327" s="38">
        <v>70</v>
      </c>
      <c r="R327" s="38">
        <v>78</v>
      </c>
      <c r="S327" s="38"/>
      <c r="T327" s="38"/>
      <c r="U327" s="38">
        <v>14</v>
      </c>
      <c r="V327" s="38"/>
      <c r="W327" s="38">
        <v>8</v>
      </c>
      <c r="X327" s="38"/>
      <c r="Y327" s="38"/>
      <c r="Z327" s="38"/>
      <c r="AA327" s="38"/>
      <c r="AB327" s="38"/>
      <c r="BA327" t="str">
        <f t="shared" si="104"/>
        <v>Falmouth</v>
      </c>
      <c r="BB327" t="s">
        <v>1504</v>
      </c>
      <c r="BC327">
        <v>1</v>
      </c>
      <c r="BE327" s="60">
        <v>23</v>
      </c>
      <c r="BF327" s="62">
        <v>5</v>
      </c>
      <c r="BG327" s="62">
        <v>35</v>
      </c>
      <c r="BH327" s="66">
        <v>24495</v>
      </c>
      <c r="BI327" s="66">
        <v>24495</v>
      </c>
      <c r="BJ327" s="66">
        <f t="shared" si="105"/>
        <v>23005</v>
      </c>
      <c r="BK327"/>
      <c r="BL327" t="s">
        <v>1447</v>
      </c>
      <c r="BM327">
        <f t="shared" si="106"/>
        <v>2324495</v>
      </c>
      <c r="BN327">
        <f t="shared" si="107"/>
        <v>2324495</v>
      </c>
      <c r="BR327" s="1"/>
      <c r="CD327" s="38"/>
      <c r="CV327" s="1" t="s">
        <v>3347</v>
      </c>
    </row>
    <row r="328" spans="1:100" ht="14" hidden="1" customHeight="1" outlineLevel="1" x14ac:dyDescent="0.2">
      <c r="A328" t="s">
        <v>1393</v>
      </c>
      <c r="B328" s="6" t="s">
        <v>1665</v>
      </c>
      <c r="C328" s="1">
        <f t="shared" si="103"/>
        <v>1840</v>
      </c>
      <c r="D328" s="3">
        <f>IF(N328&gt;0, RANK(N328,(N328:P328,Q328:AE328)),0)</f>
        <v>1</v>
      </c>
      <c r="E328" s="3">
        <f>IF(O328&gt;0,RANK(O328,(N328:P328,Q328:AE328)),0)</f>
        <v>2</v>
      </c>
      <c r="F328" s="3">
        <f t="shared" si="96"/>
        <v>0</v>
      </c>
      <c r="G328" s="1">
        <f t="shared" si="97"/>
        <v>132</v>
      </c>
      <c r="H328" s="2">
        <f t="shared" si="98"/>
        <v>7.1739130434782611E-2</v>
      </c>
      <c r="I328" s="4"/>
      <c r="J328" s="2">
        <f t="shared" si="99"/>
        <v>0.52717391304347827</v>
      </c>
      <c r="K328" s="2">
        <f t="shared" si="100"/>
        <v>0.45543478260869563</v>
      </c>
      <c r="L328" s="2">
        <f t="shared" si="101"/>
        <v>0</v>
      </c>
      <c r="M328" s="2">
        <f t="shared" si="102"/>
        <v>1.7391304347826098E-2</v>
      </c>
      <c r="N328" s="38">
        <v>970</v>
      </c>
      <c r="O328" s="38">
        <v>838</v>
      </c>
      <c r="P328" s="38"/>
      <c r="Q328" s="38">
        <v>12</v>
      </c>
      <c r="R328" s="38">
        <v>12</v>
      </c>
      <c r="S328" s="38"/>
      <c r="T328" s="38"/>
      <c r="U328" s="38">
        <v>8</v>
      </c>
      <c r="V328" s="38"/>
      <c r="W328" s="38">
        <v>0</v>
      </c>
      <c r="X328" s="38"/>
      <c r="Y328" s="38"/>
      <c r="Z328" s="38"/>
      <c r="AA328" s="38"/>
      <c r="AB328" s="38"/>
      <c r="BA328" t="str">
        <f t="shared" si="104"/>
        <v>Farmingdale</v>
      </c>
      <c r="BB328" t="s">
        <v>2945</v>
      </c>
      <c r="BC328">
        <v>2</v>
      </c>
      <c r="BE328" s="60">
        <v>23</v>
      </c>
      <c r="BF328" s="62">
        <v>11</v>
      </c>
      <c r="BG328" s="62">
        <v>40</v>
      </c>
      <c r="BH328" s="66">
        <v>24670</v>
      </c>
      <c r="BI328" s="66">
        <v>24670</v>
      </c>
      <c r="BJ328" s="66">
        <f t="shared" si="105"/>
        <v>23011</v>
      </c>
      <c r="BK328"/>
      <c r="BL328" t="s">
        <v>1447</v>
      </c>
      <c r="BM328">
        <f t="shared" si="106"/>
        <v>2324670</v>
      </c>
      <c r="BN328">
        <f t="shared" si="107"/>
        <v>2324670</v>
      </c>
      <c r="BR328" s="1"/>
      <c r="CD328" s="38"/>
      <c r="CV328" s="1" t="s">
        <v>3348</v>
      </c>
    </row>
    <row r="329" spans="1:100" ht="14" hidden="1" customHeight="1" outlineLevel="1" x14ac:dyDescent="0.2">
      <c r="A329" t="s">
        <v>1913</v>
      </c>
      <c r="B329" s="6" t="s">
        <v>1665</v>
      </c>
      <c r="C329" s="1">
        <f t="shared" si="103"/>
        <v>3950</v>
      </c>
      <c r="D329" s="3">
        <f>IF(N329&gt;0, RANK(N329,(N329:P329,Q329:AE329)),0)</f>
        <v>1</v>
      </c>
      <c r="E329" s="3">
        <f>IF(O329&gt;0,RANK(O329,(N329:P329,Q329:AE329)),0)</f>
        <v>2</v>
      </c>
      <c r="F329" s="3">
        <f t="shared" si="96"/>
        <v>0</v>
      </c>
      <c r="G329" s="1">
        <f t="shared" si="97"/>
        <v>526</v>
      </c>
      <c r="H329" s="2">
        <f t="shared" si="98"/>
        <v>0.13316455696202531</v>
      </c>
      <c r="I329" s="4"/>
      <c r="J329" s="2">
        <f t="shared" si="99"/>
        <v>0.55316455696202527</v>
      </c>
      <c r="K329" s="2">
        <f t="shared" si="100"/>
        <v>0.42</v>
      </c>
      <c r="L329" s="2">
        <f t="shared" si="101"/>
        <v>0</v>
      </c>
      <c r="M329" s="2">
        <f t="shared" si="102"/>
        <v>2.6835443037974749E-2</v>
      </c>
      <c r="N329" s="38">
        <v>2185</v>
      </c>
      <c r="O329" s="38">
        <v>1659</v>
      </c>
      <c r="P329" s="38"/>
      <c r="Q329" s="38">
        <v>26</v>
      </c>
      <c r="R329" s="38">
        <v>55</v>
      </c>
      <c r="S329" s="38"/>
      <c r="T329" s="38"/>
      <c r="U329" s="38">
        <v>25</v>
      </c>
      <c r="V329" s="38"/>
      <c r="W329" s="38">
        <v>0</v>
      </c>
      <c r="X329" s="38"/>
      <c r="Y329" s="38"/>
      <c r="Z329" s="38"/>
      <c r="AA329" s="38"/>
      <c r="AB329" s="38"/>
      <c r="BA329" t="str">
        <f t="shared" si="104"/>
        <v>Farmington</v>
      </c>
      <c r="BB329" t="s">
        <v>1117</v>
      </c>
      <c r="BC329">
        <v>2</v>
      </c>
      <c r="BE329" s="60">
        <v>23</v>
      </c>
      <c r="BF329" s="62">
        <v>7</v>
      </c>
      <c r="BG329" s="62">
        <v>35</v>
      </c>
      <c r="BH329" s="66">
        <v>24775</v>
      </c>
      <c r="BI329" s="66">
        <v>24775</v>
      </c>
      <c r="BJ329" s="66">
        <f t="shared" si="105"/>
        <v>23007</v>
      </c>
      <c r="BK329"/>
      <c r="BL329" t="s">
        <v>1447</v>
      </c>
      <c r="BM329">
        <f t="shared" si="106"/>
        <v>2324775</v>
      </c>
      <c r="BN329">
        <f t="shared" si="107"/>
        <v>2324775</v>
      </c>
      <c r="BR329" s="1"/>
      <c r="CD329" s="38"/>
      <c r="CV329" s="1" t="s">
        <v>3349</v>
      </c>
    </row>
    <row r="330" spans="1:100" ht="14" hidden="1" customHeight="1" outlineLevel="1" x14ac:dyDescent="0.2">
      <c r="A330" t="s">
        <v>1391</v>
      </c>
      <c r="B330" s="6" t="s">
        <v>1665</v>
      </c>
      <c r="C330" s="1">
        <f t="shared" si="103"/>
        <v>869</v>
      </c>
      <c r="D330" s="3">
        <f>IF(N330&gt;0, RANK(N330,(N330:P330,Q330:AE330)),0)</f>
        <v>2</v>
      </c>
      <c r="E330" s="3">
        <f>IF(O330&gt;0,RANK(O330,(N330:P330,Q330:AE330)),0)</f>
        <v>1</v>
      </c>
      <c r="F330" s="3">
        <f t="shared" si="96"/>
        <v>0</v>
      </c>
      <c r="G330" s="1">
        <f t="shared" si="97"/>
        <v>58</v>
      </c>
      <c r="H330" s="2">
        <f t="shared" si="98"/>
        <v>6.6743383199079395E-2</v>
      </c>
      <c r="I330" s="4"/>
      <c r="J330" s="2">
        <f t="shared" si="99"/>
        <v>0.45914844649021863</v>
      </c>
      <c r="K330" s="2">
        <f t="shared" si="100"/>
        <v>0.52589182968929804</v>
      </c>
      <c r="L330" s="2">
        <f t="shared" si="101"/>
        <v>0</v>
      </c>
      <c r="M330" s="2">
        <f t="shared" si="102"/>
        <v>1.4959723820483273E-2</v>
      </c>
      <c r="N330" s="38">
        <v>399</v>
      </c>
      <c r="O330" s="38">
        <v>457</v>
      </c>
      <c r="P330" s="38"/>
      <c r="Q330" s="38">
        <v>4</v>
      </c>
      <c r="R330" s="38">
        <v>8</v>
      </c>
      <c r="S330" s="38"/>
      <c r="T330" s="38"/>
      <c r="U330" s="38">
        <v>1</v>
      </c>
      <c r="V330" s="38"/>
      <c r="W330" s="38">
        <v>0</v>
      </c>
      <c r="X330" s="38"/>
      <c r="Y330" s="38"/>
      <c r="Z330" s="38"/>
      <c r="AA330" s="38"/>
      <c r="AB330" s="38"/>
      <c r="BA330" t="str">
        <f t="shared" si="104"/>
        <v>Fayette</v>
      </c>
      <c r="BB330" t="s">
        <v>2945</v>
      </c>
      <c r="BC330">
        <v>2</v>
      </c>
      <c r="BE330" s="60">
        <v>23</v>
      </c>
      <c r="BF330" s="62">
        <v>11</v>
      </c>
      <c r="BG330" s="62">
        <v>45</v>
      </c>
      <c r="BH330" s="66">
        <v>24950</v>
      </c>
      <c r="BI330" s="66">
        <v>24950</v>
      </c>
      <c r="BJ330" s="66">
        <f t="shared" si="105"/>
        <v>23011</v>
      </c>
      <c r="BK330"/>
      <c r="BL330" t="s">
        <v>1447</v>
      </c>
      <c r="BM330">
        <f t="shared" si="106"/>
        <v>2324950</v>
      </c>
      <c r="BN330">
        <f t="shared" si="107"/>
        <v>2324950</v>
      </c>
      <c r="BR330" s="1"/>
      <c r="CD330" s="38"/>
      <c r="CV330" s="1" t="s">
        <v>3350</v>
      </c>
    </row>
    <row r="331" spans="1:100" ht="14" hidden="1" customHeight="1" outlineLevel="1" x14ac:dyDescent="0.2">
      <c r="A331" t="s">
        <v>2527</v>
      </c>
      <c r="B331" s="6" t="s">
        <v>1665</v>
      </c>
      <c r="C331" s="1">
        <f t="shared" si="103"/>
        <v>1663</v>
      </c>
      <c r="D331" s="3">
        <f>IF(N331&gt;0, RANK(N331,(N331:P331,Q331:AE331)),0)</f>
        <v>2</v>
      </c>
      <c r="E331" s="3">
        <f>IF(O331&gt;0,RANK(O331,(N331:P331,Q331:AE331)),0)</f>
        <v>1</v>
      </c>
      <c r="F331" s="3">
        <f t="shared" si="96"/>
        <v>0</v>
      </c>
      <c r="G331" s="1">
        <f t="shared" si="97"/>
        <v>308</v>
      </c>
      <c r="H331" s="2">
        <f t="shared" si="98"/>
        <v>0.185207456404089</v>
      </c>
      <c r="I331" s="4"/>
      <c r="J331" s="2">
        <f t="shared" si="99"/>
        <v>0.40108238123872519</v>
      </c>
      <c r="K331" s="2">
        <f t="shared" si="100"/>
        <v>0.58628983764281417</v>
      </c>
      <c r="L331" s="2">
        <f t="shared" si="101"/>
        <v>0</v>
      </c>
      <c r="M331" s="2">
        <f t="shared" si="102"/>
        <v>1.2627781118460635E-2</v>
      </c>
      <c r="N331" s="38">
        <v>667</v>
      </c>
      <c r="O331" s="38">
        <v>975</v>
      </c>
      <c r="P331" s="38"/>
      <c r="Q331" s="38">
        <v>5</v>
      </c>
      <c r="R331" s="38">
        <v>12</v>
      </c>
      <c r="S331" s="38"/>
      <c r="T331" s="38"/>
      <c r="U331" s="38">
        <v>4</v>
      </c>
      <c r="V331" s="38"/>
      <c r="W331" s="38">
        <v>0</v>
      </c>
      <c r="X331" s="38"/>
      <c r="Y331" s="38"/>
      <c r="Z331" s="38"/>
      <c r="AA331" s="38"/>
      <c r="AB331" s="38"/>
      <c r="BA331" t="str">
        <f t="shared" si="104"/>
        <v>Fort Fairfield</v>
      </c>
      <c r="BB331" t="s">
        <v>2774</v>
      </c>
      <c r="BC331">
        <v>2</v>
      </c>
      <c r="BE331" s="60">
        <v>23</v>
      </c>
      <c r="BF331" s="62">
        <v>3</v>
      </c>
      <c r="BG331" s="62">
        <v>95</v>
      </c>
      <c r="BH331" s="66">
        <v>25615</v>
      </c>
      <c r="BI331" s="66">
        <v>25615</v>
      </c>
      <c r="BJ331" s="66">
        <f t="shared" si="105"/>
        <v>23003</v>
      </c>
      <c r="BK331"/>
      <c r="BL331" t="s">
        <v>1447</v>
      </c>
      <c r="BM331">
        <f t="shared" si="106"/>
        <v>2325615</v>
      </c>
      <c r="BN331">
        <f t="shared" si="107"/>
        <v>2325615</v>
      </c>
      <c r="BR331" s="1"/>
      <c r="CD331" s="38"/>
      <c r="CV331" s="1" t="s">
        <v>3351</v>
      </c>
    </row>
    <row r="332" spans="1:100" ht="14" hidden="1" customHeight="1" outlineLevel="1" x14ac:dyDescent="0.2">
      <c r="A332" t="s">
        <v>2603</v>
      </c>
      <c r="B332" s="6" t="s">
        <v>1665</v>
      </c>
      <c r="C332" s="1">
        <f t="shared" si="103"/>
        <v>2191</v>
      </c>
      <c r="D332" s="3">
        <f>IF(N332&gt;0, RANK(N332,(N332:P332,Q332:AE332)),0)</f>
        <v>2</v>
      </c>
      <c r="E332" s="3">
        <f>IF(O332&gt;0,RANK(O332,(N332:P332,Q332:AE332)),0)</f>
        <v>1</v>
      </c>
      <c r="F332" s="3">
        <f t="shared" si="96"/>
        <v>0</v>
      </c>
      <c r="G332" s="1">
        <f t="shared" si="97"/>
        <v>357</v>
      </c>
      <c r="H332" s="2">
        <f t="shared" si="98"/>
        <v>0.16293929712460065</v>
      </c>
      <c r="I332" s="4"/>
      <c r="J332" s="2">
        <f t="shared" si="99"/>
        <v>0.41259698767685987</v>
      </c>
      <c r="K332" s="2">
        <f t="shared" si="100"/>
        <v>0.57553628480146057</v>
      </c>
      <c r="L332" s="2">
        <f t="shared" si="101"/>
        <v>0</v>
      </c>
      <c r="M332" s="2">
        <f t="shared" si="102"/>
        <v>1.186672752167961E-2</v>
      </c>
      <c r="N332" s="38">
        <v>904</v>
      </c>
      <c r="O332" s="38">
        <v>1261</v>
      </c>
      <c r="P332" s="38"/>
      <c r="Q332" s="38">
        <v>6</v>
      </c>
      <c r="R332" s="38">
        <v>16</v>
      </c>
      <c r="S332" s="38"/>
      <c r="T332" s="38"/>
      <c r="U332" s="38">
        <v>4</v>
      </c>
      <c r="V332" s="38"/>
      <c r="W332" s="38">
        <v>0</v>
      </c>
      <c r="X332" s="38"/>
      <c r="Y332" s="38"/>
      <c r="Z332" s="38"/>
      <c r="AA332" s="38"/>
      <c r="AB332" s="38"/>
      <c r="BA332" t="str">
        <f t="shared" si="104"/>
        <v>Fort Kent</v>
      </c>
      <c r="BB332" t="s">
        <v>2774</v>
      </c>
      <c r="BC332">
        <v>2</v>
      </c>
      <c r="BE332" s="60">
        <v>23</v>
      </c>
      <c r="BF332" s="62">
        <v>3</v>
      </c>
      <c r="BG332" s="62">
        <v>100</v>
      </c>
      <c r="BH332" s="66">
        <v>25755</v>
      </c>
      <c r="BI332" s="66">
        <v>25755</v>
      </c>
      <c r="BJ332" s="66">
        <f t="shared" si="105"/>
        <v>23003</v>
      </c>
      <c r="BK332"/>
      <c r="BL332" t="s">
        <v>1447</v>
      </c>
      <c r="BM332">
        <f t="shared" si="106"/>
        <v>2325755</v>
      </c>
      <c r="BN332">
        <f t="shared" si="107"/>
        <v>2325755</v>
      </c>
      <c r="BR332" s="1"/>
      <c r="CD332" s="38"/>
      <c r="CV332" s="1" t="s">
        <v>3352</v>
      </c>
    </row>
    <row r="333" spans="1:100" ht="14" hidden="1" customHeight="1" outlineLevel="1" x14ac:dyDescent="0.2">
      <c r="A333" t="s">
        <v>2392</v>
      </c>
      <c r="B333" s="6" t="s">
        <v>1665</v>
      </c>
      <c r="C333" s="1">
        <f t="shared" si="103"/>
        <v>701</v>
      </c>
      <c r="D333" s="3">
        <f>IF(N333&gt;0, RANK(N333,(N333:P333,Q333:AE333)),0)</f>
        <v>2</v>
      </c>
      <c r="E333" s="3">
        <f>IF(O333&gt;0,RANK(O333,(N333:P333,Q333:AE333)),0)</f>
        <v>1</v>
      </c>
      <c r="F333" s="3">
        <f t="shared" si="96"/>
        <v>0</v>
      </c>
      <c r="G333" s="1">
        <f t="shared" si="97"/>
        <v>219</v>
      </c>
      <c r="H333" s="2">
        <f t="shared" si="98"/>
        <v>0.31241084165477889</v>
      </c>
      <c r="I333" s="4"/>
      <c r="J333" s="2">
        <f t="shared" si="99"/>
        <v>0.33523537803138376</v>
      </c>
      <c r="K333" s="2">
        <f t="shared" si="100"/>
        <v>0.64764621968616265</v>
      </c>
      <c r="L333" s="2">
        <f t="shared" si="101"/>
        <v>0</v>
      </c>
      <c r="M333" s="2">
        <f t="shared" si="102"/>
        <v>1.7118402282453649E-2</v>
      </c>
      <c r="N333" s="38">
        <v>235</v>
      </c>
      <c r="O333" s="38">
        <v>454</v>
      </c>
      <c r="P333" s="38"/>
      <c r="Q333" s="38">
        <v>3</v>
      </c>
      <c r="R333" s="38">
        <v>6</v>
      </c>
      <c r="S333" s="38"/>
      <c r="T333" s="38"/>
      <c r="U333" s="38">
        <v>3</v>
      </c>
      <c r="V333" s="38"/>
      <c r="W333" s="38">
        <v>0</v>
      </c>
      <c r="X333" s="38"/>
      <c r="Y333" s="38"/>
      <c r="Z333" s="38"/>
      <c r="AA333" s="38"/>
      <c r="AB333" s="38"/>
      <c r="BA333" t="str">
        <f t="shared" si="104"/>
        <v>Frankfort</v>
      </c>
      <c r="BB333" t="s">
        <v>214</v>
      </c>
      <c r="BC333">
        <v>2</v>
      </c>
      <c r="BE333" s="60">
        <v>23</v>
      </c>
      <c r="BF333" s="62">
        <v>27</v>
      </c>
      <c r="BG333" s="62">
        <v>25</v>
      </c>
      <c r="BH333" s="66">
        <v>26280</v>
      </c>
      <c r="BI333" s="66">
        <v>26280</v>
      </c>
      <c r="BJ333" s="66">
        <f t="shared" si="105"/>
        <v>23027</v>
      </c>
      <c r="BK333"/>
      <c r="BL333" t="s">
        <v>1447</v>
      </c>
      <c r="BM333">
        <f t="shared" si="106"/>
        <v>2326280</v>
      </c>
      <c r="BN333">
        <f t="shared" si="107"/>
        <v>2326280</v>
      </c>
      <c r="BR333" s="1"/>
      <c r="CD333" s="38"/>
      <c r="CV333" s="1" t="s">
        <v>3353</v>
      </c>
    </row>
    <row r="334" spans="1:100" ht="14" hidden="1" customHeight="1" outlineLevel="1" x14ac:dyDescent="0.2">
      <c r="A334" t="s">
        <v>1117</v>
      </c>
      <c r="B334" s="6" t="s">
        <v>1665</v>
      </c>
      <c r="C334" s="1">
        <f t="shared" si="103"/>
        <v>972</v>
      </c>
      <c r="D334" s="3">
        <f>IF(N334&gt;0, RANK(N334,(N334:P334,Q334:AE334)),0)</f>
        <v>2</v>
      </c>
      <c r="E334" s="3">
        <f>IF(O334&gt;0,RANK(O334,(N334:P334,Q334:AE334)),0)</f>
        <v>1</v>
      </c>
      <c r="F334" s="3">
        <f t="shared" si="96"/>
        <v>0</v>
      </c>
      <c r="G334" s="1">
        <f t="shared" si="97"/>
        <v>121</v>
      </c>
      <c r="H334" s="2">
        <f t="shared" si="98"/>
        <v>0.12448559670781893</v>
      </c>
      <c r="I334" s="4"/>
      <c r="J334" s="2">
        <f t="shared" si="99"/>
        <v>0.4279835390946502</v>
      </c>
      <c r="K334" s="2">
        <f t="shared" si="100"/>
        <v>0.55246913580246915</v>
      </c>
      <c r="L334" s="2">
        <f t="shared" si="101"/>
        <v>0</v>
      </c>
      <c r="M334" s="2">
        <f t="shared" si="102"/>
        <v>1.9547325102880597E-2</v>
      </c>
      <c r="N334" s="38">
        <v>416</v>
      </c>
      <c r="O334" s="38">
        <v>537</v>
      </c>
      <c r="P334" s="38"/>
      <c r="Q334" s="38">
        <v>0</v>
      </c>
      <c r="R334" s="38">
        <v>10</v>
      </c>
      <c r="S334" s="38"/>
      <c r="T334" s="38"/>
      <c r="U334" s="38">
        <v>8</v>
      </c>
      <c r="V334" s="38"/>
      <c r="W334" s="38">
        <v>1</v>
      </c>
      <c r="X334" s="38"/>
      <c r="Y334" s="38"/>
      <c r="Z334" s="38"/>
      <c r="AA334" s="38"/>
      <c r="AB334" s="38"/>
      <c r="BA334" t="str">
        <f t="shared" si="104"/>
        <v>Franklin</v>
      </c>
      <c r="BB334" t="s">
        <v>585</v>
      </c>
      <c r="BC334">
        <v>2</v>
      </c>
      <c r="BE334" s="60">
        <v>23</v>
      </c>
      <c r="BF334" s="62">
        <v>9</v>
      </c>
      <c r="BG334" s="62">
        <v>70</v>
      </c>
      <c r="BH334" s="66">
        <v>26350</v>
      </c>
      <c r="BI334" s="66">
        <v>26350</v>
      </c>
      <c r="BJ334" s="66">
        <f t="shared" si="105"/>
        <v>23009</v>
      </c>
      <c r="BK334"/>
      <c r="BL334" t="s">
        <v>1447</v>
      </c>
      <c r="BM334">
        <f t="shared" si="106"/>
        <v>2326350</v>
      </c>
      <c r="BN334">
        <f t="shared" si="107"/>
        <v>2326350</v>
      </c>
      <c r="BR334" s="1"/>
      <c r="CD334" s="38"/>
      <c r="CV334" s="1" t="s">
        <v>3354</v>
      </c>
    </row>
    <row r="335" spans="1:100" ht="14" hidden="1" customHeight="1" outlineLevel="1" x14ac:dyDescent="0.2">
      <c r="A335" t="s">
        <v>804</v>
      </c>
      <c r="B335" s="6" t="s">
        <v>1665</v>
      </c>
      <c r="C335" s="1">
        <f t="shared" si="103"/>
        <v>482</v>
      </c>
      <c r="D335" s="3">
        <f>IF(N335&gt;0, RANK(N335,(N335:P335,Q335:AE335)),0)</f>
        <v>2</v>
      </c>
      <c r="E335" s="3">
        <f>IF(O335&gt;0,RANK(O335,(N335:P335,Q335:AE335)),0)</f>
        <v>1</v>
      </c>
      <c r="F335" s="3">
        <f t="shared" si="96"/>
        <v>0</v>
      </c>
      <c r="G335" s="1">
        <f t="shared" si="97"/>
        <v>43</v>
      </c>
      <c r="H335" s="2">
        <f t="shared" si="98"/>
        <v>8.9211618257261413E-2</v>
      </c>
      <c r="I335" s="4"/>
      <c r="J335" s="2">
        <f t="shared" si="99"/>
        <v>0.42946058091286304</v>
      </c>
      <c r="K335" s="2">
        <f t="shared" si="100"/>
        <v>0.51867219917012453</v>
      </c>
      <c r="L335" s="2">
        <f t="shared" si="101"/>
        <v>0</v>
      </c>
      <c r="M335" s="2">
        <f t="shared" si="102"/>
        <v>5.1867219917012375E-2</v>
      </c>
      <c r="N335" s="38">
        <v>207</v>
      </c>
      <c r="O335" s="38">
        <v>250</v>
      </c>
      <c r="P335" s="38"/>
      <c r="Q335" s="38">
        <v>5</v>
      </c>
      <c r="R335" s="38">
        <v>11</v>
      </c>
      <c r="S335" s="38"/>
      <c r="T335" s="38"/>
      <c r="U335" s="38">
        <v>8</v>
      </c>
      <c r="V335" s="38"/>
      <c r="W335" s="38">
        <v>1</v>
      </c>
      <c r="X335" s="38"/>
      <c r="Y335" s="38"/>
      <c r="Z335" s="38"/>
      <c r="AA335" s="38"/>
      <c r="AB335" s="38"/>
      <c r="BA335" t="str">
        <f t="shared" si="104"/>
        <v>Freedom</v>
      </c>
      <c r="BB335" t="s">
        <v>214</v>
      </c>
      <c r="BC335">
        <v>2</v>
      </c>
      <c r="BE335" s="60">
        <v>23</v>
      </c>
      <c r="BF335" s="62">
        <v>27</v>
      </c>
      <c r="BG335" s="62">
        <v>30</v>
      </c>
      <c r="BH335" s="66">
        <v>26420</v>
      </c>
      <c r="BI335" s="66">
        <v>26420</v>
      </c>
      <c r="BJ335" s="66">
        <f t="shared" si="105"/>
        <v>23027</v>
      </c>
      <c r="BK335"/>
      <c r="BL335" t="s">
        <v>1447</v>
      </c>
      <c r="BM335">
        <f t="shared" si="106"/>
        <v>2326420</v>
      </c>
      <c r="BN335">
        <f t="shared" si="107"/>
        <v>2326420</v>
      </c>
      <c r="BR335" s="1"/>
      <c r="CD335" s="38"/>
      <c r="CV335" s="1" t="s">
        <v>3355</v>
      </c>
    </row>
    <row r="336" spans="1:100" ht="14" hidden="1" customHeight="1" outlineLevel="1" x14ac:dyDescent="0.2">
      <c r="A336" t="s">
        <v>2815</v>
      </c>
      <c r="B336" s="6" t="s">
        <v>1665</v>
      </c>
      <c r="C336" s="1">
        <f t="shared" si="103"/>
        <v>6190</v>
      </c>
      <c r="D336" s="3">
        <f>IF(N336&gt;0, RANK(N336,(N336:P336,Q336:AE336)),0)</f>
        <v>1</v>
      </c>
      <c r="E336" s="3">
        <f>IF(O336&gt;0,RANK(O336,(N336:P336,Q336:AE336)),0)</f>
        <v>2</v>
      </c>
      <c r="F336" s="3">
        <f t="shared" si="96"/>
        <v>0</v>
      </c>
      <c r="G336" s="1">
        <f t="shared" si="97"/>
        <v>2612</v>
      </c>
      <c r="H336" s="2">
        <f t="shared" si="98"/>
        <v>0.4219709208400646</v>
      </c>
      <c r="I336" s="4"/>
      <c r="J336" s="2">
        <f t="shared" si="99"/>
        <v>0.69951534733441034</v>
      </c>
      <c r="K336" s="2">
        <f t="shared" si="100"/>
        <v>0.27754442649434574</v>
      </c>
      <c r="L336" s="2">
        <f t="shared" si="101"/>
        <v>0</v>
      </c>
      <c r="M336" s="2">
        <f t="shared" si="102"/>
        <v>2.2940226171243916E-2</v>
      </c>
      <c r="N336" s="38">
        <v>4330</v>
      </c>
      <c r="O336" s="38">
        <v>1718</v>
      </c>
      <c r="P336" s="38"/>
      <c r="Q336" s="38">
        <v>38</v>
      </c>
      <c r="R336" s="38">
        <v>79</v>
      </c>
      <c r="S336" s="38"/>
      <c r="T336" s="38"/>
      <c r="U336" s="38">
        <v>25</v>
      </c>
      <c r="V336" s="38"/>
      <c r="W336" s="38">
        <v>0</v>
      </c>
      <c r="X336" s="38"/>
      <c r="Y336" s="38"/>
      <c r="Z336" s="38"/>
      <c r="AA336" s="38"/>
      <c r="AB336" s="38"/>
      <c r="BA336" t="str">
        <f t="shared" si="104"/>
        <v>Freeport</v>
      </c>
      <c r="BB336" t="s">
        <v>1504</v>
      </c>
      <c r="BC336">
        <v>1</v>
      </c>
      <c r="BE336" s="60">
        <v>23</v>
      </c>
      <c r="BF336" s="62">
        <v>5</v>
      </c>
      <c r="BG336" s="62">
        <v>40</v>
      </c>
      <c r="BH336" s="66">
        <v>26525</v>
      </c>
      <c r="BI336" s="66">
        <v>26525</v>
      </c>
      <c r="BJ336" s="66">
        <f t="shared" si="105"/>
        <v>23005</v>
      </c>
      <c r="BK336"/>
      <c r="BL336" t="s">
        <v>1447</v>
      </c>
      <c r="BM336">
        <f t="shared" si="106"/>
        <v>2326525</v>
      </c>
      <c r="BN336">
        <f t="shared" si="107"/>
        <v>2326525</v>
      </c>
      <c r="BR336" s="1"/>
      <c r="CD336" s="38"/>
      <c r="CV336" s="1"/>
    </row>
    <row r="337" spans="1:100" ht="14" hidden="1" customHeight="1" outlineLevel="1" x14ac:dyDescent="0.2">
      <c r="A337" t="s">
        <v>1750</v>
      </c>
      <c r="B337" s="6" t="s">
        <v>1665</v>
      </c>
      <c r="C337" s="1">
        <f t="shared" si="103"/>
        <v>30</v>
      </c>
      <c r="D337" s="3">
        <f>IF(N337&gt;0, RANK(N337,(N337:P337,Q337:AE337)),0)</f>
        <v>2</v>
      </c>
      <c r="E337" s="3">
        <f>IF(O337&gt;0,RANK(O337,(N337:P337,Q337:AE337)),0)</f>
        <v>1</v>
      </c>
      <c r="F337" s="3">
        <f t="shared" si="96"/>
        <v>0</v>
      </c>
      <c r="G337" s="1">
        <f t="shared" si="97"/>
        <v>8</v>
      </c>
      <c r="H337" s="2">
        <f t="shared" si="98"/>
        <v>0.26666666666666666</v>
      </c>
      <c r="I337" s="4"/>
      <c r="J337" s="2">
        <f t="shared" si="99"/>
        <v>0.36666666666666664</v>
      </c>
      <c r="K337" s="2">
        <f t="shared" si="100"/>
        <v>0.6333333333333333</v>
      </c>
      <c r="L337" s="2">
        <f t="shared" si="101"/>
        <v>0</v>
      </c>
      <c r="M337" s="2">
        <f t="shared" si="102"/>
        <v>0</v>
      </c>
      <c r="N337" s="38">
        <v>11</v>
      </c>
      <c r="O337" s="38">
        <v>19</v>
      </c>
      <c r="P337" s="38"/>
      <c r="Q337" s="38">
        <v>0</v>
      </c>
      <c r="R337" s="38">
        <v>0</v>
      </c>
      <c r="S337" s="38"/>
      <c r="T337" s="38"/>
      <c r="U337" s="38">
        <v>0</v>
      </c>
      <c r="V337" s="38"/>
      <c r="W337" s="38">
        <v>0</v>
      </c>
      <c r="X337" s="38"/>
      <c r="Y337" s="38"/>
      <c r="Z337" s="38"/>
      <c r="AA337" s="38"/>
      <c r="AB337" s="38"/>
      <c r="BA337" t="str">
        <f t="shared" si="104"/>
        <v>Frenchboro</v>
      </c>
      <c r="BB337" t="s">
        <v>585</v>
      </c>
      <c r="BC337">
        <v>2</v>
      </c>
      <c r="BE337" s="60">
        <v>23</v>
      </c>
      <c r="BF337" s="62">
        <v>9</v>
      </c>
      <c r="BG337" s="62">
        <v>73</v>
      </c>
      <c r="BH337" s="66">
        <v>26595</v>
      </c>
      <c r="BI337" s="66">
        <v>26595</v>
      </c>
      <c r="BJ337" s="66">
        <f t="shared" si="105"/>
        <v>23009</v>
      </c>
      <c r="BK337"/>
      <c r="BL337" t="s">
        <v>1447</v>
      </c>
      <c r="BM337">
        <f t="shared" si="106"/>
        <v>2326595</v>
      </c>
      <c r="BN337">
        <f t="shared" si="107"/>
        <v>2326595</v>
      </c>
      <c r="BR337" s="1"/>
      <c r="CD337" s="38"/>
      <c r="CV337" s="1" t="s">
        <v>3356</v>
      </c>
    </row>
    <row r="338" spans="1:100" ht="14" hidden="1" customHeight="1" outlineLevel="1" x14ac:dyDescent="0.2">
      <c r="A338" t="s">
        <v>2810</v>
      </c>
      <c r="B338" s="6" t="s">
        <v>1665</v>
      </c>
      <c r="C338" s="1">
        <f t="shared" si="103"/>
        <v>606</v>
      </c>
      <c r="D338" s="3">
        <f>IF(N338&gt;0, RANK(N338,(N338:P338,Q338:AE338)),0)</f>
        <v>2</v>
      </c>
      <c r="E338" s="3">
        <f>IF(O338&gt;0,RANK(O338,(N338:P338,Q338:AE338)),0)</f>
        <v>1</v>
      </c>
      <c r="F338" s="3">
        <f t="shared" si="96"/>
        <v>0</v>
      </c>
      <c r="G338" s="1">
        <f t="shared" si="97"/>
        <v>170</v>
      </c>
      <c r="H338" s="2">
        <f t="shared" si="98"/>
        <v>0.28052805280528054</v>
      </c>
      <c r="I338" s="4"/>
      <c r="J338" s="2">
        <f t="shared" si="99"/>
        <v>0.35313531353135313</v>
      </c>
      <c r="K338" s="2">
        <f t="shared" si="100"/>
        <v>0.63366336633663367</v>
      </c>
      <c r="L338" s="2">
        <f t="shared" si="101"/>
        <v>0</v>
      </c>
      <c r="M338" s="2">
        <f t="shared" si="102"/>
        <v>1.320132013201325E-2</v>
      </c>
      <c r="N338" s="38">
        <v>214</v>
      </c>
      <c r="O338" s="38">
        <v>384</v>
      </c>
      <c r="P338" s="38"/>
      <c r="Q338" s="38">
        <v>3</v>
      </c>
      <c r="R338" s="38">
        <v>3</v>
      </c>
      <c r="S338" s="38"/>
      <c r="T338" s="38"/>
      <c r="U338" s="38">
        <v>2</v>
      </c>
      <c r="V338" s="38"/>
      <c r="W338" s="38">
        <v>0</v>
      </c>
      <c r="X338" s="38"/>
      <c r="Y338" s="38"/>
      <c r="Z338" s="38"/>
      <c r="AA338" s="38"/>
      <c r="AB338" s="38"/>
      <c r="BA338" t="str">
        <f t="shared" si="104"/>
        <v>Frenchville</v>
      </c>
      <c r="BB338" t="s">
        <v>2774</v>
      </c>
      <c r="BC338">
        <v>2</v>
      </c>
      <c r="BE338" s="60">
        <v>23</v>
      </c>
      <c r="BF338" s="62">
        <v>3</v>
      </c>
      <c r="BG338" s="62">
        <v>105</v>
      </c>
      <c r="BH338" s="66">
        <v>26735</v>
      </c>
      <c r="BI338" s="66">
        <v>26735</v>
      </c>
      <c r="BJ338" s="66">
        <f t="shared" si="105"/>
        <v>23003</v>
      </c>
      <c r="BK338"/>
      <c r="BL338" t="s">
        <v>1447</v>
      </c>
      <c r="BM338">
        <f t="shared" si="106"/>
        <v>2326735</v>
      </c>
      <c r="BN338">
        <f t="shared" si="107"/>
        <v>2326735</v>
      </c>
      <c r="BR338" s="1"/>
      <c r="CD338" s="38"/>
      <c r="CV338" s="1" t="s">
        <v>3357</v>
      </c>
    </row>
    <row r="339" spans="1:100" ht="14" hidden="1" customHeight="1" outlineLevel="1" x14ac:dyDescent="0.2">
      <c r="A339" t="s">
        <v>2372</v>
      </c>
      <c r="B339" s="6" t="s">
        <v>1665</v>
      </c>
      <c r="C339" s="1">
        <f t="shared" si="103"/>
        <v>839</v>
      </c>
      <c r="D339" s="3">
        <f>IF(N339&gt;0, RANK(N339,(N339:P339,Q339:AE339)),0)</f>
        <v>2</v>
      </c>
      <c r="E339" s="3">
        <f>IF(O339&gt;0,RANK(O339,(N339:P339,Q339:AE339)),0)</f>
        <v>1</v>
      </c>
      <c r="F339" s="3">
        <f t="shared" si="96"/>
        <v>0</v>
      </c>
      <c r="G339" s="1">
        <f t="shared" si="97"/>
        <v>220</v>
      </c>
      <c r="H339" s="2">
        <f t="shared" si="98"/>
        <v>0.26221692491060788</v>
      </c>
      <c r="I339" s="4"/>
      <c r="J339" s="2">
        <f t="shared" si="99"/>
        <v>0.36114421930870083</v>
      </c>
      <c r="K339" s="2">
        <f t="shared" si="100"/>
        <v>0.62336114421930866</v>
      </c>
      <c r="L339" s="2">
        <f t="shared" si="101"/>
        <v>0</v>
      </c>
      <c r="M339" s="2">
        <f t="shared" si="102"/>
        <v>1.5494636471990453E-2</v>
      </c>
      <c r="N339" s="38">
        <v>303</v>
      </c>
      <c r="O339" s="38">
        <v>523</v>
      </c>
      <c r="P339" s="38"/>
      <c r="Q339" s="38">
        <v>4</v>
      </c>
      <c r="R339" s="38">
        <v>8</v>
      </c>
      <c r="S339" s="38"/>
      <c r="T339" s="38"/>
      <c r="U339" s="38">
        <v>1</v>
      </c>
      <c r="V339" s="38"/>
      <c r="W339" s="38">
        <v>0</v>
      </c>
      <c r="X339" s="38"/>
      <c r="Y339" s="38"/>
      <c r="Z339" s="38"/>
      <c r="AA339" s="38"/>
      <c r="AB339" s="38"/>
      <c r="BA339" t="str">
        <f t="shared" si="104"/>
        <v>Friendship</v>
      </c>
      <c r="BB339" t="s">
        <v>1696</v>
      </c>
      <c r="BC339">
        <v>1</v>
      </c>
      <c r="BE339" s="60">
        <v>23</v>
      </c>
      <c r="BF339" s="62">
        <v>13</v>
      </c>
      <c r="BG339" s="62">
        <v>20</v>
      </c>
      <c r="BH339" s="66">
        <v>26805</v>
      </c>
      <c r="BI339" s="66">
        <v>26805</v>
      </c>
      <c r="BJ339" s="66">
        <f t="shared" si="105"/>
        <v>23013</v>
      </c>
      <c r="BK339"/>
      <c r="BL339" t="s">
        <v>1447</v>
      </c>
      <c r="BM339">
        <f t="shared" si="106"/>
        <v>2326805</v>
      </c>
      <c r="BN339">
        <f t="shared" si="107"/>
        <v>2326805</v>
      </c>
      <c r="BR339" s="1"/>
      <c r="CD339" s="38"/>
      <c r="CV339" s="1" t="s">
        <v>3358</v>
      </c>
    </row>
    <row r="340" spans="1:100" ht="14" hidden="1" customHeight="1" outlineLevel="1" x14ac:dyDescent="0.2">
      <c r="A340" t="s">
        <v>2415</v>
      </c>
      <c r="B340" s="6" t="s">
        <v>1665</v>
      </c>
      <c r="C340" s="1">
        <f t="shared" si="103"/>
        <v>49</v>
      </c>
      <c r="D340" s="3">
        <f>IF(N340&gt;0, RANK(N340,(N340:P340,Q340:AE340)),0)</f>
        <v>1</v>
      </c>
      <c r="E340" s="3">
        <f>IF(O340&gt;0,RANK(O340,(N340:P340,Q340:AE340)),0)</f>
        <v>2</v>
      </c>
      <c r="F340" s="3">
        <f t="shared" si="96"/>
        <v>0</v>
      </c>
      <c r="G340" s="1">
        <f t="shared" si="97"/>
        <v>7</v>
      </c>
      <c r="H340" s="2">
        <f t="shared" si="98"/>
        <v>0.14285714285714285</v>
      </c>
      <c r="I340" s="4"/>
      <c r="J340" s="2">
        <f t="shared" si="99"/>
        <v>0.5714285714285714</v>
      </c>
      <c r="K340" s="2">
        <f t="shared" si="100"/>
        <v>0.42857142857142855</v>
      </c>
      <c r="L340" s="2">
        <f t="shared" si="101"/>
        <v>0</v>
      </c>
      <c r="M340" s="2">
        <f t="shared" si="102"/>
        <v>5.5511151231257827E-17</v>
      </c>
      <c r="N340" s="38">
        <v>28</v>
      </c>
      <c r="O340" s="38">
        <v>21</v>
      </c>
      <c r="P340" s="38"/>
      <c r="Q340" s="38">
        <v>0</v>
      </c>
      <c r="R340" s="38">
        <v>0</v>
      </c>
      <c r="S340" s="38"/>
      <c r="T340" s="38"/>
      <c r="U340" s="38">
        <v>0</v>
      </c>
      <c r="V340" s="38"/>
      <c r="W340" s="38">
        <v>0</v>
      </c>
      <c r="X340" s="38"/>
      <c r="Y340" s="38"/>
      <c r="Z340" s="38"/>
      <c r="AA340" s="38"/>
      <c r="AB340" s="38"/>
      <c r="BA340" t="str">
        <f t="shared" si="104"/>
        <v>Frye Island</v>
      </c>
      <c r="BB340" t="s">
        <v>1504</v>
      </c>
      <c r="BC340">
        <v>1</v>
      </c>
      <c r="BE340" s="60">
        <v>23</v>
      </c>
      <c r="BF340" s="62">
        <v>5</v>
      </c>
      <c r="BG340" s="62">
        <v>43</v>
      </c>
      <c r="BH340" s="66">
        <v>27025</v>
      </c>
      <c r="BI340" s="66">
        <v>27025</v>
      </c>
      <c r="BJ340" s="66">
        <f t="shared" si="105"/>
        <v>23005</v>
      </c>
      <c r="BK340"/>
      <c r="BL340" t="s">
        <v>1447</v>
      </c>
      <c r="BM340">
        <f t="shared" si="106"/>
        <v>2327025</v>
      </c>
      <c r="BN340">
        <f t="shared" si="107"/>
        <v>2327025</v>
      </c>
      <c r="BR340" s="1"/>
      <c r="CD340" s="38"/>
      <c r="CV340" s="1" t="s">
        <v>3359</v>
      </c>
    </row>
    <row r="341" spans="1:100" ht="14" hidden="1" customHeight="1" outlineLevel="1" x14ac:dyDescent="0.2">
      <c r="A341" t="s">
        <v>2083</v>
      </c>
      <c r="B341" s="6" t="s">
        <v>1665</v>
      </c>
      <c r="C341" s="1">
        <f t="shared" si="103"/>
        <v>2044</v>
      </c>
      <c r="D341" s="3">
        <f>IF(N341&gt;0, RANK(N341,(N341:P341,Q341:AE341)),0)</f>
        <v>1</v>
      </c>
      <c r="E341" s="3">
        <f>IF(O341&gt;0,RANK(O341,(N341:P341,Q341:AE341)),0)</f>
        <v>2</v>
      </c>
      <c r="F341" s="3">
        <f t="shared" si="96"/>
        <v>0</v>
      </c>
      <c r="G341" s="1">
        <f t="shared" si="97"/>
        <v>238</v>
      </c>
      <c r="H341" s="2">
        <f t="shared" si="98"/>
        <v>0.11643835616438356</v>
      </c>
      <c r="I341" s="4"/>
      <c r="J341" s="2">
        <f t="shared" si="99"/>
        <v>0.54794520547945202</v>
      </c>
      <c r="K341" s="2">
        <f t="shared" si="100"/>
        <v>0.4315068493150685</v>
      </c>
      <c r="L341" s="2">
        <f t="shared" si="101"/>
        <v>0</v>
      </c>
      <c r="M341" s="2">
        <f t="shared" si="102"/>
        <v>2.0547945205479479E-2</v>
      </c>
      <c r="N341" s="38">
        <v>1120</v>
      </c>
      <c r="O341" s="38">
        <v>882</v>
      </c>
      <c r="P341" s="38"/>
      <c r="Q341" s="38">
        <v>14</v>
      </c>
      <c r="R341" s="38">
        <v>17</v>
      </c>
      <c r="S341" s="38"/>
      <c r="T341" s="38"/>
      <c r="U341" s="38">
        <v>11</v>
      </c>
      <c r="V341" s="38"/>
      <c r="W341" s="38">
        <v>0</v>
      </c>
      <c r="X341" s="38"/>
      <c r="Y341" s="38"/>
      <c r="Z341" s="38"/>
      <c r="AA341" s="38"/>
      <c r="AB341" s="38"/>
      <c r="BA341" t="str">
        <f t="shared" si="104"/>
        <v>Fryeburg</v>
      </c>
      <c r="BB341" t="s">
        <v>2338</v>
      </c>
      <c r="BC341">
        <v>2</v>
      </c>
      <c r="BE341" s="60">
        <v>23</v>
      </c>
      <c r="BF341" s="62">
        <v>17</v>
      </c>
      <c r="BG341" s="62">
        <v>45</v>
      </c>
      <c r="BH341" s="66">
        <v>26910</v>
      </c>
      <c r="BI341" s="66">
        <v>26910</v>
      </c>
      <c r="BJ341" s="66">
        <f t="shared" si="105"/>
        <v>23017</v>
      </c>
      <c r="BK341"/>
      <c r="BL341" t="s">
        <v>1447</v>
      </c>
      <c r="BM341">
        <f t="shared" si="106"/>
        <v>2326910</v>
      </c>
      <c r="BN341">
        <f t="shared" si="107"/>
        <v>2326910</v>
      </c>
      <c r="BR341" s="1"/>
      <c r="CD341" s="38"/>
      <c r="CV341" s="1" t="s">
        <v>3360</v>
      </c>
    </row>
    <row r="342" spans="1:100" ht="14" hidden="1" customHeight="1" outlineLevel="1" x14ac:dyDescent="0.2">
      <c r="A342" t="s">
        <v>2545</v>
      </c>
      <c r="B342" s="6" t="s">
        <v>1665</v>
      </c>
      <c r="C342" s="1">
        <f t="shared" si="103"/>
        <v>3321</v>
      </c>
      <c r="D342" s="3">
        <f>IF(N342&gt;0, RANK(N342,(N342:P342,Q342:AE342)),0)</f>
        <v>1</v>
      </c>
      <c r="E342" s="3">
        <f>IF(O342&gt;0,RANK(O342,(N342:P342,Q342:AE342)),0)</f>
        <v>2</v>
      </c>
      <c r="F342" s="3">
        <f t="shared" si="96"/>
        <v>0</v>
      </c>
      <c r="G342" s="1">
        <f t="shared" si="97"/>
        <v>466</v>
      </c>
      <c r="H342" s="2">
        <f t="shared" si="98"/>
        <v>0.14031918096958748</v>
      </c>
      <c r="I342" s="4"/>
      <c r="J342" s="2">
        <f t="shared" si="99"/>
        <v>0.52363745859680821</v>
      </c>
      <c r="K342" s="2">
        <f t="shared" si="100"/>
        <v>0.3833182776272207</v>
      </c>
      <c r="L342" s="2">
        <f t="shared" si="101"/>
        <v>0</v>
      </c>
      <c r="M342" s="2">
        <f t="shared" si="102"/>
        <v>9.3044263775971081E-2</v>
      </c>
      <c r="N342" s="38">
        <v>1739</v>
      </c>
      <c r="O342" s="38">
        <v>1273</v>
      </c>
      <c r="P342" s="38"/>
      <c r="Q342" s="38">
        <v>90</v>
      </c>
      <c r="R342" s="38">
        <v>163</v>
      </c>
      <c r="S342" s="38"/>
      <c r="T342" s="38"/>
      <c r="U342" s="38">
        <v>52</v>
      </c>
      <c r="V342" s="38"/>
      <c r="W342" s="38">
        <v>4</v>
      </c>
      <c r="X342" s="38"/>
      <c r="Y342" s="38"/>
      <c r="Z342" s="38"/>
      <c r="AA342" s="38"/>
      <c r="AB342" s="38"/>
      <c r="BA342" t="str">
        <f t="shared" si="104"/>
        <v>Gardiner</v>
      </c>
      <c r="BB342" t="s">
        <v>2945</v>
      </c>
      <c r="BC342">
        <v>2</v>
      </c>
      <c r="BE342" s="60">
        <v>23</v>
      </c>
      <c r="BF342" s="62">
        <v>11</v>
      </c>
      <c r="BG342" s="62">
        <v>50</v>
      </c>
      <c r="BH342" s="66">
        <v>27085</v>
      </c>
      <c r="BI342" s="66">
        <v>27085</v>
      </c>
      <c r="BJ342" s="66">
        <f t="shared" si="105"/>
        <v>23011</v>
      </c>
      <c r="BK342"/>
      <c r="BL342" t="s">
        <v>1225</v>
      </c>
      <c r="BM342">
        <f t="shared" si="106"/>
        <v>2327085</v>
      </c>
      <c r="BN342">
        <f t="shared" si="107"/>
        <v>2327085</v>
      </c>
      <c r="BR342" s="1"/>
      <c r="CD342" s="38"/>
      <c r="CV342" s="1"/>
    </row>
    <row r="343" spans="1:100" ht="14" hidden="1" customHeight="1" outlineLevel="1" x14ac:dyDescent="0.2">
      <c r="A343" t="s">
        <v>2886</v>
      </c>
      <c r="B343" s="6" t="s">
        <v>1665</v>
      </c>
      <c r="C343" s="1">
        <f t="shared" si="103"/>
        <v>56</v>
      </c>
      <c r="D343" s="3">
        <f>IF(N343&gt;0, RANK(N343,(N343:P343,Q343:AE343)),0)</f>
        <v>2</v>
      </c>
      <c r="E343" s="3">
        <f>IF(O343&gt;0,RANK(O343,(N343:P343,Q343:AE343)),0)</f>
        <v>1</v>
      </c>
      <c r="F343" s="3">
        <f t="shared" si="96"/>
        <v>0</v>
      </c>
      <c r="G343" s="1">
        <f t="shared" si="97"/>
        <v>28</v>
      </c>
      <c r="H343" s="2">
        <f t="shared" si="98"/>
        <v>0.5</v>
      </c>
      <c r="I343" s="4"/>
      <c r="J343" s="2">
        <f t="shared" si="99"/>
        <v>0.23214285714285715</v>
      </c>
      <c r="K343" s="2">
        <f t="shared" si="100"/>
        <v>0.7321428571428571</v>
      </c>
      <c r="L343" s="2">
        <f t="shared" si="101"/>
        <v>0</v>
      </c>
      <c r="M343" s="2">
        <f t="shared" si="102"/>
        <v>3.5714285714285698E-2</v>
      </c>
      <c r="N343" s="38">
        <v>13</v>
      </c>
      <c r="O343" s="38">
        <v>41</v>
      </c>
      <c r="P343" s="38"/>
      <c r="Q343" s="38">
        <v>0</v>
      </c>
      <c r="R343" s="38">
        <v>2</v>
      </c>
      <c r="S343" s="38"/>
      <c r="T343" s="38"/>
      <c r="U343" s="38">
        <v>0</v>
      </c>
      <c r="V343" s="38"/>
      <c r="W343" s="38">
        <v>0</v>
      </c>
      <c r="X343" s="38"/>
      <c r="Y343" s="38"/>
      <c r="Z343" s="38"/>
      <c r="AA343" s="38"/>
      <c r="AB343" s="38"/>
      <c r="BA343" t="str">
        <f t="shared" si="104"/>
        <v>Garfield</v>
      </c>
      <c r="BB343" t="s">
        <v>2774</v>
      </c>
      <c r="BC343">
        <v>2</v>
      </c>
      <c r="BE343" s="60">
        <v>23</v>
      </c>
      <c r="BF343" s="62">
        <v>3</v>
      </c>
      <c r="BG343" s="62">
        <v>110</v>
      </c>
      <c r="BH343" s="66">
        <v>27120</v>
      </c>
      <c r="BI343" s="66">
        <v>27120</v>
      </c>
      <c r="BJ343" s="66">
        <f t="shared" si="105"/>
        <v>23003</v>
      </c>
      <c r="BK343"/>
      <c r="BL343" t="s">
        <v>3008</v>
      </c>
      <c r="BM343">
        <f t="shared" si="106"/>
        <v>2327120</v>
      </c>
      <c r="BN343">
        <f t="shared" si="107"/>
        <v>2327120</v>
      </c>
      <c r="BR343" s="1"/>
      <c r="CD343" s="38"/>
      <c r="CV343" s="1" t="s">
        <v>3361</v>
      </c>
    </row>
    <row r="344" spans="1:100" ht="14" hidden="1" customHeight="1" outlineLevel="1" x14ac:dyDescent="0.2">
      <c r="A344" t="s">
        <v>630</v>
      </c>
      <c r="B344" s="6" t="s">
        <v>1665</v>
      </c>
      <c r="C344" s="1">
        <f t="shared" si="103"/>
        <v>637</v>
      </c>
      <c r="D344" s="3">
        <f>IF(N344&gt;0, RANK(N344,(N344:P344,Q344:AE344)),0)</f>
        <v>2</v>
      </c>
      <c r="E344" s="3">
        <f>IF(O344&gt;0,RANK(O344,(N344:P344,Q344:AE344)),0)</f>
        <v>1</v>
      </c>
      <c r="F344" s="3">
        <f t="shared" si="96"/>
        <v>0</v>
      </c>
      <c r="G344" s="1">
        <f t="shared" si="97"/>
        <v>276</v>
      </c>
      <c r="H344" s="2">
        <f t="shared" si="98"/>
        <v>0.43328100470957615</v>
      </c>
      <c r="I344" s="4"/>
      <c r="J344" s="2">
        <f t="shared" si="99"/>
        <v>0.27472527472527475</v>
      </c>
      <c r="K344" s="2">
        <f t="shared" si="100"/>
        <v>0.70800627943485084</v>
      </c>
      <c r="L344" s="2">
        <f t="shared" si="101"/>
        <v>0</v>
      </c>
      <c r="M344" s="2">
        <f t="shared" si="102"/>
        <v>1.7268445839874413E-2</v>
      </c>
      <c r="N344" s="38">
        <v>175</v>
      </c>
      <c r="O344" s="38">
        <v>451</v>
      </c>
      <c r="P344" s="38"/>
      <c r="Q344" s="38">
        <v>2</v>
      </c>
      <c r="R344" s="38">
        <v>7</v>
      </c>
      <c r="S344" s="38"/>
      <c r="T344" s="38"/>
      <c r="U344" s="38">
        <v>2</v>
      </c>
      <c r="V344" s="38"/>
      <c r="W344" s="38">
        <v>0</v>
      </c>
      <c r="X344" s="38"/>
      <c r="Y344" s="38"/>
      <c r="Z344" s="38"/>
      <c r="AA344" s="38"/>
      <c r="AB344" s="38"/>
      <c r="BA344" t="str">
        <f t="shared" si="104"/>
        <v>Garland</v>
      </c>
      <c r="BB344" t="s">
        <v>2436</v>
      </c>
      <c r="BC344">
        <v>2</v>
      </c>
      <c r="BE344" s="60">
        <v>23</v>
      </c>
      <c r="BF344" s="62">
        <v>19</v>
      </c>
      <c r="BG344" s="62">
        <v>115</v>
      </c>
      <c r="BH344" s="66">
        <v>27190</v>
      </c>
      <c r="BI344" s="66">
        <v>27190</v>
      </c>
      <c r="BJ344" s="66">
        <f t="shared" si="105"/>
        <v>23019</v>
      </c>
      <c r="BK344"/>
      <c r="BL344" t="s">
        <v>1447</v>
      </c>
      <c r="BM344">
        <f t="shared" si="106"/>
        <v>2327190</v>
      </c>
      <c r="BN344">
        <f t="shared" si="107"/>
        <v>2327190</v>
      </c>
      <c r="BR344" s="1"/>
      <c r="CD344" s="38"/>
      <c r="CV344" s="1" t="s">
        <v>3362</v>
      </c>
    </row>
    <row r="345" spans="1:100" ht="14" hidden="1" customHeight="1" outlineLevel="1" x14ac:dyDescent="0.2">
      <c r="A345" t="s">
        <v>436</v>
      </c>
      <c r="B345" s="6" t="s">
        <v>1665</v>
      </c>
      <c r="C345" s="1">
        <f t="shared" si="103"/>
        <v>861</v>
      </c>
      <c r="D345" s="3">
        <f>IF(N345&gt;0, RANK(N345,(N345:P345,Q345:AE345)),0)</f>
        <v>1</v>
      </c>
      <c r="E345" s="3">
        <f>IF(O345&gt;0,RANK(O345,(N345:P345,Q345:AE345)),0)</f>
        <v>2</v>
      </c>
      <c r="F345" s="3">
        <f t="shared" si="96"/>
        <v>0</v>
      </c>
      <c r="G345" s="1">
        <f t="shared" si="97"/>
        <v>269</v>
      </c>
      <c r="H345" s="2">
        <f t="shared" si="98"/>
        <v>0.31242740998838558</v>
      </c>
      <c r="I345" s="4"/>
      <c r="J345" s="2">
        <f t="shared" si="99"/>
        <v>0.64227642276422769</v>
      </c>
      <c r="K345" s="2">
        <f t="shared" si="100"/>
        <v>0.32984901277584205</v>
      </c>
      <c r="L345" s="2">
        <f t="shared" si="101"/>
        <v>0</v>
      </c>
      <c r="M345" s="2">
        <f t="shared" si="102"/>
        <v>2.7874564459930251E-2</v>
      </c>
      <c r="N345" s="38">
        <v>553</v>
      </c>
      <c r="O345" s="38">
        <v>284</v>
      </c>
      <c r="P345" s="38"/>
      <c r="Q345" s="38">
        <v>5</v>
      </c>
      <c r="R345" s="38">
        <v>15</v>
      </c>
      <c r="S345" s="38"/>
      <c r="T345" s="38"/>
      <c r="U345" s="38">
        <v>3</v>
      </c>
      <c r="V345" s="38"/>
      <c r="W345" s="38">
        <v>1</v>
      </c>
      <c r="X345" s="38"/>
      <c r="Y345" s="38"/>
      <c r="Z345" s="38"/>
      <c r="AA345" s="38"/>
      <c r="AB345" s="38"/>
      <c r="BA345" t="str">
        <f t="shared" si="104"/>
        <v>Georgetown</v>
      </c>
      <c r="BB345" t="s">
        <v>1259</v>
      </c>
      <c r="BC345">
        <v>1</v>
      </c>
      <c r="BE345" s="60">
        <v>23</v>
      </c>
      <c r="BF345" s="62">
        <v>23</v>
      </c>
      <c r="BG345" s="62">
        <v>25</v>
      </c>
      <c r="BH345" s="66">
        <v>27295</v>
      </c>
      <c r="BI345" s="66">
        <v>27295</v>
      </c>
      <c r="BJ345" s="66">
        <f t="shared" si="105"/>
        <v>23023</v>
      </c>
      <c r="BK345"/>
      <c r="BL345" t="s">
        <v>1447</v>
      </c>
      <c r="BM345">
        <f t="shared" si="106"/>
        <v>2327295</v>
      </c>
      <c r="BN345">
        <f t="shared" si="107"/>
        <v>2327295</v>
      </c>
      <c r="BR345" s="1"/>
      <c r="CD345" s="38"/>
      <c r="CV345" s="1" t="s">
        <v>3363</v>
      </c>
    </row>
    <row r="346" spans="1:100" ht="14" hidden="1" customHeight="1" outlineLevel="1" x14ac:dyDescent="0.2">
      <c r="A346" t="s">
        <v>2827</v>
      </c>
      <c r="B346" s="6" t="s">
        <v>1665</v>
      </c>
      <c r="C346" s="1">
        <f t="shared" si="103"/>
        <v>131</v>
      </c>
      <c r="D346" s="3">
        <f>IF(N346&gt;0, RANK(N346,(N346:P346,Q346:AE346)),0)</f>
        <v>2</v>
      </c>
      <c r="E346" s="3">
        <f>IF(O346&gt;0,RANK(O346,(N346:P346,Q346:AE346)),0)</f>
        <v>1</v>
      </c>
      <c r="F346" s="3">
        <f t="shared" si="96"/>
        <v>0</v>
      </c>
      <c r="G346" s="1">
        <f t="shared" si="97"/>
        <v>6</v>
      </c>
      <c r="H346" s="2">
        <f t="shared" si="98"/>
        <v>4.5801526717557252E-2</v>
      </c>
      <c r="I346" s="4"/>
      <c r="J346" s="2">
        <f t="shared" si="99"/>
        <v>0.44274809160305345</v>
      </c>
      <c r="K346" s="2">
        <f t="shared" si="100"/>
        <v>0.48854961832061067</v>
      </c>
      <c r="L346" s="2">
        <f t="shared" si="101"/>
        <v>0</v>
      </c>
      <c r="M346" s="2">
        <f t="shared" si="102"/>
        <v>6.8702290076335826E-2</v>
      </c>
      <c r="N346" s="38">
        <v>58</v>
      </c>
      <c r="O346" s="38">
        <v>64</v>
      </c>
      <c r="P346" s="38"/>
      <c r="Q346" s="38">
        <v>3</v>
      </c>
      <c r="R346" s="38">
        <v>4</v>
      </c>
      <c r="S346" s="38"/>
      <c r="T346" s="38"/>
      <c r="U346" s="38">
        <v>2</v>
      </c>
      <c r="V346" s="38"/>
      <c r="W346" s="38">
        <v>0</v>
      </c>
      <c r="X346" s="38"/>
      <c r="Y346" s="38"/>
      <c r="Z346" s="38"/>
      <c r="AA346" s="38"/>
      <c r="AB346" s="38"/>
      <c r="BA346" t="str">
        <f t="shared" si="104"/>
        <v>Gilead</v>
      </c>
      <c r="BB346" t="s">
        <v>2338</v>
      </c>
      <c r="BC346">
        <v>2</v>
      </c>
      <c r="BE346" s="60">
        <v>23</v>
      </c>
      <c r="BF346" s="62">
        <v>17</v>
      </c>
      <c r="BG346" s="62">
        <v>50</v>
      </c>
      <c r="BH346" s="66">
        <v>27505</v>
      </c>
      <c r="BI346" s="66">
        <v>27505</v>
      </c>
      <c r="BJ346" s="66">
        <f t="shared" si="105"/>
        <v>23017</v>
      </c>
      <c r="BK346"/>
      <c r="BL346" t="s">
        <v>1447</v>
      </c>
      <c r="BM346">
        <f t="shared" si="106"/>
        <v>2327505</v>
      </c>
      <c r="BN346">
        <f t="shared" si="107"/>
        <v>2327505</v>
      </c>
      <c r="BR346" s="1"/>
      <c r="CD346" s="38"/>
      <c r="CV346" s="1" t="s">
        <v>3364</v>
      </c>
    </row>
    <row r="347" spans="1:100" ht="14" hidden="1" customHeight="1" outlineLevel="1" x14ac:dyDescent="0.2">
      <c r="A347" t="s">
        <v>1782</v>
      </c>
      <c r="B347" s="6" t="s">
        <v>1665</v>
      </c>
      <c r="C347" s="1">
        <f t="shared" si="103"/>
        <v>2870</v>
      </c>
      <c r="D347" s="3">
        <f>IF(N347&gt;0, RANK(N347,(N347:P347,Q347:AE347)),0)</f>
        <v>2</v>
      </c>
      <c r="E347" s="3">
        <f>IF(O347&gt;0,RANK(O347,(N347:P347,Q347:AE347)),0)</f>
        <v>1</v>
      </c>
      <c r="F347" s="3">
        <f t="shared" si="96"/>
        <v>0</v>
      </c>
      <c r="G347" s="1">
        <f t="shared" si="97"/>
        <v>578</v>
      </c>
      <c r="H347" s="2">
        <f t="shared" si="98"/>
        <v>0.2013937282229965</v>
      </c>
      <c r="I347" s="4"/>
      <c r="J347" s="2">
        <f t="shared" si="99"/>
        <v>0.38989547038327527</v>
      </c>
      <c r="K347" s="2">
        <f t="shared" si="100"/>
        <v>0.59128919860627183</v>
      </c>
      <c r="L347" s="2">
        <f t="shared" si="101"/>
        <v>0</v>
      </c>
      <c r="M347" s="2">
        <f t="shared" si="102"/>
        <v>1.8815331010452852E-2</v>
      </c>
      <c r="N347" s="38">
        <v>1119</v>
      </c>
      <c r="O347" s="38">
        <v>1697</v>
      </c>
      <c r="P347" s="38"/>
      <c r="Q347" s="38">
        <v>15</v>
      </c>
      <c r="R347" s="38">
        <v>29</v>
      </c>
      <c r="S347" s="38"/>
      <c r="T347" s="38"/>
      <c r="U347" s="38">
        <v>5</v>
      </c>
      <c r="V347" s="38"/>
      <c r="W347" s="38">
        <v>5</v>
      </c>
      <c r="X347" s="38"/>
      <c r="Y347" s="38"/>
      <c r="Z347" s="38"/>
      <c r="AA347" s="38"/>
      <c r="AB347" s="38"/>
      <c r="BA347" t="str">
        <f t="shared" si="104"/>
        <v>Glenburn</v>
      </c>
      <c r="BB347" t="s">
        <v>2436</v>
      </c>
      <c r="BC347">
        <v>2</v>
      </c>
      <c r="BE347" s="60">
        <v>23</v>
      </c>
      <c r="BF347" s="62">
        <v>19</v>
      </c>
      <c r="BG347" s="62">
        <v>120</v>
      </c>
      <c r="BH347" s="66">
        <v>27645</v>
      </c>
      <c r="BI347" s="66">
        <v>27645</v>
      </c>
      <c r="BJ347" s="66">
        <f t="shared" si="105"/>
        <v>23019</v>
      </c>
      <c r="BK347"/>
      <c r="BL347" t="s">
        <v>1447</v>
      </c>
      <c r="BM347">
        <f t="shared" si="106"/>
        <v>2327645</v>
      </c>
      <c r="BN347">
        <f t="shared" si="107"/>
        <v>2327645</v>
      </c>
      <c r="BR347" s="1"/>
      <c r="CD347" s="38"/>
      <c r="CV347" s="1" t="s">
        <v>3365</v>
      </c>
    </row>
    <row r="348" spans="1:100" ht="14" hidden="1" customHeight="1" outlineLevel="1" x14ac:dyDescent="0.2">
      <c r="A348" t="s">
        <v>90</v>
      </c>
      <c r="B348" s="6" t="s">
        <v>1665</v>
      </c>
      <c r="C348" s="1">
        <f t="shared" si="103"/>
        <v>4</v>
      </c>
      <c r="D348" s="3">
        <f>IF(N348&gt;0, RANK(N348,(N348:P348,Q348:AE348)),0)</f>
        <v>1</v>
      </c>
      <c r="E348" s="3">
        <f>IF(O348&gt;0,RANK(O348,(N348:P348,Q348:AE348)),0)</f>
        <v>1</v>
      </c>
      <c r="F348" s="3">
        <f t="shared" si="96"/>
        <v>0</v>
      </c>
      <c r="G348" s="1">
        <f t="shared" si="97"/>
        <v>0</v>
      </c>
      <c r="H348" s="2">
        <f t="shared" si="98"/>
        <v>0</v>
      </c>
      <c r="I348" s="4"/>
      <c r="J348" s="2">
        <f t="shared" si="99"/>
        <v>0.5</v>
      </c>
      <c r="K348" s="2">
        <f t="shared" si="100"/>
        <v>0.5</v>
      </c>
      <c r="L348" s="2">
        <f t="shared" si="101"/>
        <v>0</v>
      </c>
      <c r="M348" s="2">
        <f t="shared" si="102"/>
        <v>0</v>
      </c>
      <c r="N348" s="38">
        <v>2</v>
      </c>
      <c r="O348" s="38">
        <v>2</v>
      </c>
      <c r="P348" s="38"/>
      <c r="Q348" s="38">
        <v>0</v>
      </c>
      <c r="R348" s="38">
        <v>0</v>
      </c>
      <c r="S348" s="38"/>
      <c r="T348" s="38"/>
      <c r="U348" s="38">
        <v>0</v>
      </c>
      <c r="V348" s="38"/>
      <c r="W348" s="38">
        <v>0</v>
      </c>
      <c r="X348" s="38"/>
      <c r="Y348" s="38"/>
      <c r="Z348" s="38"/>
      <c r="AA348" s="38"/>
      <c r="AB348" s="38"/>
      <c r="BA348" t="str">
        <f t="shared" si="104"/>
        <v>Glenwood</v>
      </c>
      <c r="BB348" t="s">
        <v>2774</v>
      </c>
      <c r="BC348">
        <v>2</v>
      </c>
      <c r="BE348" s="60">
        <v>23</v>
      </c>
      <c r="BF348" s="62">
        <v>3</v>
      </c>
      <c r="BG348" s="62">
        <v>115</v>
      </c>
      <c r="BH348" s="66">
        <v>27855</v>
      </c>
      <c r="BI348" s="66">
        <v>27855</v>
      </c>
      <c r="BJ348" s="66">
        <f t="shared" si="105"/>
        <v>23003</v>
      </c>
      <c r="BK348"/>
      <c r="BL348" t="s">
        <v>3008</v>
      </c>
      <c r="BM348">
        <f t="shared" si="106"/>
        <v>2327855</v>
      </c>
      <c r="BN348">
        <f t="shared" si="107"/>
        <v>2327855</v>
      </c>
      <c r="BR348" s="1"/>
      <c r="CD348" s="38"/>
      <c r="CV348" s="1" t="s">
        <v>3366</v>
      </c>
    </row>
    <row r="349" spans="1:100" ht="14" hidden="1" customHeight="1" outlineLevel="1" x14ac:dyDescent="0.2">
      <c r="A349" t="s">
        <v>140</v>
      </c>
      <c r="B349" s="6" t="s">
        <v>1665</v>
      </c>
      <c r="C349" s="1">
        <f t="shared" si="103"/>
        <v>11391</v>
      </c>
      <c r="D349" s="3">
        <f>IF(N349&gt;0, RANK(N349,(N349:P349,Q349:AE349)),0)</f>
        <v>1</v>
      </c>
      <c r="E349" s="3">
        <f>IF(O349&gt;0,RANK(O349,(N349:P349,Q349:AE349)),0)</f>
        <v>2</v>
      </c>
      <c r="F349" s="3">
        <f t="shared" si="96"/>
        <v>0</v>
      </c>
      <c r="G349" s="1">
        <f t="shared" si="97"/>
        <v>2296</v>
      </c>
      <c r="H349" s="2">
        <f t="shared" si="98"/>
        <v>0.20156263716969539</v>
      </c>
      <c r="I349" s="4"/>
      <c r="J349" s="2">
        <f t="shared" si="99"/>
        <v>0.59020279167764023</v>
      </c>
      <c r="K349" s="2">
        <f t="shared" si="100"/>
        <v>0.38864015450794487</v>
      </c>
      <c r="L349" s="2">
        <f t="shared" si="101"/>
        <v>0</v>
      </c>
      <c r="M349" s="2">
        <f t="shared" si="102"/>
        <v>2.1157053814414906E-2</v>
      </c>
      <c r="N349" s="38">
        <v>6723</v>
      </c>
      <c r="O349" s="38">
        <v>4427</v>
      </c>
      <c r="P349" s="38"/>
      <c r="Q349" s="38">
        <v>84</v>
      </c>
      <c r="R349" s="38">
        <v>126</v>
      </c>
      <c r="S349" s="38"/>
      <c r="T349" s="38"/>
      <c r="U349" s="38">
        <v>26</v>
      </c>
      <c r="V349" s="38"/>
      <c r="W349" s="38">
        <v>5</v>
      </c>
      <c r="X349" s="38"/>
      <c r="Y349" s="38"/>
      <c r="Z349" s="38"/>
      <c r="AA349" s="38"/>
      <c r="AB349" s="38"/>
      <c r="BA349" t="str">
        <f t="shared" si="104"/>
        <v>Gorham</v>
      </c>
      <c r="BB349" t="s">
        <v>1504</v>
      </c>
      <c r="BC349">
        <v>1</v>
      </c>
      <c r="BE349" s="60">
        <v>23</v>
      </c>
      <c r="BF349" s="62">
        <v>5</v>
      </c>
      <c r="BG349" s="62">
        <v>45</v>
      </c>
      <c r="BH349" s="66">
        <v>28240</v>
      </c>
      <c r="BI349" s="66">
        <v>28240</v>
      </c>
      <c r="BJ349" s="66">
        <f t="shared" si="105"/>
        <v>23005</v>
      </c>
      <c r="BK349"/>
      <c r="BL349" t="s">
        <v>1447</v>
      </c>
      <c r="BM349">
        <f t="shared" si="106"/>
        <v>2328240</v>
      </c>
      <c r="BN349">
        <f t="shared" si="107"/>
        <v>2328240</v>
      </c>
      <c r="BR349" s="1"/>
      <c r="CD349" s="38"/>
      <c r="CV349" s="1" t="s">
        <v>3367</v>
      </c>
    </row>
    <row r="350" spans="1:100" ht="14" hidden="1" customHeight="1" outlineLevel="1" x14ac:dyDescent="0.2">
      <c r="A350" t="s">
        <v>2367</v>
      </c>
      <c r="B350" s="6" t="s">
        <v>1665</v>
      </c>
      <c r="C350" s="1">
        <f t="shared" si="103"/>
        <v>1150</v>
      </c>
      <c r="D350" s="3">
        <f>IF(N350&gt;0, RANK(N350,(N350:P350,Q350:AE350)),0)</f>
        <v>2</v>
      </c>
      <c r="E350" s="3">
        <f>IF(O350&gt;0,RANK(O350,(N350:P350,Q350:AE350)),0)</f>
        <v>1</v>
      </c>
      <c r="F350" s="3">
        <f t="shared" si="96"/>
        <v>0</v>
      </c>
      <c r="G350" s="1">
        <f t="shared" si="97"/>
        <v>122</v>
      </c>
      <c r="H350" s="2">
        <f t="shared" si="98"/>
        <v>0.10608695652173913</v>
      </c>
      <c r="I350" s="4"/>
      <c r="J350" s="2">
        <f t="shared" si="99"/>
        <v>0.44</v>
      </c>
      <c r="K350" s="2">
        <f t="shared" si="100"/>
        <v>0.54608695652173911</v>
      </c>
      <c r="L350" s="2">
        <f t="shared" si="101"/>
        <v>0</v>
      </c>
      <c r="M350" s="2">
        <f t="shared" si="102"/>
        <v>1.3913043478260945E-2</v>
      </c>
      <c r="N350" s="38">
        <v>506</v>
      </c>
      <c r="O350" s="38">
        <v>628</v>
      </c>
      <c r="P350" s="38"/>
      <c r="Q350" s="38">
        <v>3</v>
      </c>
      <c r="R350" s="38">
        <v>12</v>
      </c>
      <c r="S350" s="38"/>
      <c r="T350" s="38"/>
      <c r="U350" s="38">
        <v>1</v>
      </c>
      <c r="V350" s="38"/>
      <c r="W350" s="38">
        <v>0</v>
      </c>
      <c r="X350" s="38"/>
      <c r="Y350" s="38"/>
      <c r="Z350" s="38"/>
      <c r="AA350" s="38"/>
      <c r="AB350" s="38"/>
      <c r="BA350" t="str">
        <f t="shared" si="104"/>
        <v>Gouldsboro</v>
      </c>
      <c r="BB350" t="s">
        <v>585</v>
      </c>
      <c r="BC350">
        <v>2</v>
      </c>
      <c r="BE350" s="60">
        <v>23</v>
      </c>
      <c r="BF350" s="62">
        <v>9</v>
      </c>
      <c r="BG350" s="62">
        <v>75</v>
      </c>
      <c r="BH350" s="66">
        <v>28450</v>
      </c>
      <c r="BI350" s="66">
        <v>28450</v>
      </c>
      <c r="BJ350" s="66">
        <f t="shared" si="105"/>
        <v>23009</v>
      </c>
      <c r="BK350"/>
      <c r="BL350" t="s">
        <v>1447</v>
      </c>
      <c r="BM350">
        <f t="shared" si="106"/>
        <v>2328450</v>
      </c>
      <c r="BN350">
        <f t="shared" si="107"/>
        <v>2328450</v>
      </c>
      <c r="BR350" s="1"/>
      <c r="CD350" s="38"/>
      <c r="CV350" s="1" t="s">
        <v>3368</v>
      </c>
    </row>
    <row r="351" spans="1:100" ht="14" hidden="1" customHeight="1" outlineLevel="1" x14ac:dyDescent="0.2">
      <c r="A351" t="s">
        <v>3105</v>
      </c>
      <c r="B351" s="6" t="s">
        <v>1665</v>
      </c>
      <c r="C351" s="1">
        <f t="shared" si="103"/>
        <v>228</v>
      </c>
      <c r="D351" s="3">
        <f>IF(N351&gt;0, RANK(N351,(N351:P351,Q351:AE351)),0)</f>
        <v>2</v>
      </c>
      <c r="E351" s="3">
        <f>IF(O351&gt;0,RANK(O351,(N351:P351,Q351:AE351)),0)</f>
        <v>1</v>
      </c>
      <c r="F351" s="3">
        <f t="shared" si="96"/>
        <v>0</v>
      </c>
      <c r="G351" s="1">
        <f t="shared" si="97"/>
        <v>43</v>
      </c>
      <c r="H351" s="2">
        <f t="shared" si="98"/>
        <v>0.18859649122807018</v>
      </c>
      <c r="I351" s="4"/>
      <c r="J351" s="2">
        <f t="shared" si="99"/>
        <v>0.39912280701754388</v>
      </c>
      <c r="K351" s="2">
        <f t="shared" si="100"/>
        <v>0.58771929824561409</v>
      </c>
      <c r="L351" s="2">
        <f t="shared" si="101"/>
        <v>0</v>
      </c>
      <c r="M351" s="2">
        <f t="shared" si="102"/>
        <v>1.3157894736842035E-2</v>
      </c>
      <c r="N351" s="38">
        <v>91</v>
      </c>
      <c r="O351" s="38">
        <v>134</v>
      </c>
      <c r="P351" s="38"/>
      <c r="Q351" s="38">
        <v>1</v>
      </c>
      <c r="R351" s="38">
        <v>2</v>
      </c>
      <c r="S351" s="38"/>
      <c r="T351" s="38"/>
      <c r="U351" s="38">
        <v>0</v>
      </c>
      <c r="V351" s="38"/>
      <c r="W351" s="38">
        <v>0</v>
      </c>
      <c r="X351" s="38"/>
      <c r="Y351" s="38"/>
      <c r="Z351" s="38"/>
      <c r="AA351" s="38"/>
      <c r="AB351" s="38"/>
      <c r="BA351" t="str">
        <f t="shared" si="104"/>
        <v>Grand Isle</v>
      </c>
      <c r="BB351" t="s">
        <v>2774</v>
      </c>
      <c r="BC351">
        <v>2</v>
      </c>
      <c r="BE351" s="60">
        <v>23</v>
      </c>
      <c r="BF351" s="62">
        <v>3</v>
      </c>
      <c r="BG351" s="62">
        <v>120</v>
      </c>
      <c r="BH351" s="66">
        <v>28590</v>
      </c>
      <c r="BI351" s="66">
        <v>28590</v>
      </c>
      <c r="BJ351" s="66">
        <f t="shared" si="105"/>
        <v>23003</v>
      </c>
      <c r="BK351"/>
      <c r="BL351" t="s">
        <v>1447</v>
      </c>
      <c r="BM351">
        <f t="shared" si="106"/>
        <v>2328590</v>
      </c>
      <c r="BN351">
        <f t="shared" si="107"/>
        <v>2328590</v>
      </c>
      <c r="BR351" s="1"/>
      <c r="CD351" s="38"/>
      <c r="CV351" s="1" t="s">
        <v>3369</v>
      </c>
    </row>
    <row r="352" spans="1:100" ht="14" hidden="1" customHeight="1" outlineLevel="1" x14ac:dyDescent="0.2">
      <c r="A352" t="s">
        <v>897</v>
      </c>
      <c r="B352" s="6" t="s">
        <v>1665</v>
      </c>
      <c r="C352" s="1">
        <f t="shared" si="103"/>
        <v>109</v>
      </c>
      <c r="D352" s="3">
        <f>IF(N352&gt;0, RANK(N352,(N352:P352,Q352:AE352)),0)</f>
        <v>2</v>
      </c>
      <c r="E352" s="3">
        <f>IF(O352&gt;0,RANK(O352,(N352:P352,Q352:AE352)),0)</f>
        <v>1</v>
      </c>
      <c r="F352" s="3">
        <f t="shared" si="96"/>
        <v>0</v>
      </c>
      <c r="G352" s="1">
        <f t="shared" si="97"/>
        <v>43</v>
      </c>
      <c r="H352" s="2">
        <f t="shared" si="98"/>
        <v>0.39449541284403672</v>
      </c>
      <c r="I352" s="4"/>
      <c r="J352" s="2">
        <f t="shared" si="99"/>
        <v>0.29357798165137616</v>
      </c>
      <c r="K352" s="2">
        <f t="shared" si="100"/>
        <v>0.68807339449541283</v>
      </c>
      <c r="L352" s="2">
        <f t="shared" si="101"/>
        <v>0</v>
      </c>
      <c r="M352" s="2">
        <f t="shared" si="102"/>
        <v>1.834862385321101E-2</v>
      </c>
      <c r="N352" s="38">
        <v>32</v>
      </c>
      <c r="O352" s="38">
        <v>75</v>
      </c>
      <c r="P352" s="38"/>
      <c r="Q352" s="38">
        <v>0</v>
      </c>
      <c r="R352" s="38">
        <v>2</v>
      </c>
      <c r="S352" s="38"/>
      <c r="T352" s="38"/>
      <c r="U352" s="38">
        <v>0</v>
      </c>
      <c r="V352" s="38"/>
      <c r="W352" s="38">
        <v>0</v>
      </c>
      <c r="X352" s="38"/>
      <c r="Y352" s="38"/>
      <c r="Z352" s="38"/>
      <c r="AA352" s="38"/>
      <c r="AB352" s="38"/>
      <c r="BA352" t="str">
        <f t="shared" si="104"/>
        <v>Grand Lake Stream</v>
      </c>
      <c r="BB352" t="s">
        <v>674</v>
      </c>
      <c r="BC352">
        <v>2</v>
      </c>
      <c r="BE352" s="60">
        <v>23</v>
      </c>
      <c r="BF352" s="62">
        <v>29</v>
      </c>
      <c r="BG352" s="62">
        <v>105</v>
      </c>
      <c r="BH352" s="66">
        <v>28660</v>
      </c>
      <c r="BI352" s="66">
        <v>28660</v>
      </c>
      <c r="BJ352" s="66">
        <f t="shared" si="105"/>
        <v>23029</v>
      </c>
      <c r="BK352"/>
      <c r="BL352" t="s">
        <v>3008</v>
      </c>
      <c r="BM352">
        <f t="shared" si="106"/>
        <v>2328660</v>
      </c>
      <c r="BN352">
        <f t="shared" si="107"/>
        <v>2328660</v>
      </c>
      <c r="BR352" s="1"/>
      <c r="CD352" s="38"/>
      <c r="CV352" s="1" t="s">
        <v>3370</v>
      </c>
    </row>
    <row r="353" spans="1:100" ht="14" hidden="1" customHeight="1" outlineLevel="1" x14ac:dyDescent="0.2">
      <c r="A353" t="s">
        <v>2165</v>
      </c>
      <c r="B353" s="6" t="s">
        <v>1665</v>
      </c>
      <c r="C353" s="1">
        <f t="shared" si="103"/>
        <v>5574</v>
      </c>
      <c r="D353" s="3">
        <f>IF(N353&gt;0, RANK(N353,(N353:P353,Q353:AE353)),0)</f>
        <v>1</v>
      </c>
      <c r="E353" s="3">
        <f>IF(O353&gt;0,RANK(O353,(N353:P353,Q353:AE353)),0)</f>
        <v>2</v>
      </c>
      <c r="F353" s="3">
        <f t="shared" si="96"/>
        <v>0</v>
      </c>
      <c r="G353" s="1">
        <f t="shared" si="97"/>
        <v>39</v>
      </c>
      <c r="H353" s="2">
        <f t="shared" si="98"/>
        <v>6.9967707212055972E-3</v>
      </c>
      <c r="I353" s="4"/>
      <c r="J353" s="2">
        <f t="shared" si="99"/>
        <v>0.49210620739146033</v>
      </c>
      <c r="K353" s="2">
        <f t="shared" si="100"/>
        <v>0.48510943667025475</v>
      </c>
      <c r="L353" s="2">
        <f t="shared" si="101"/>
        <v>0</v>
      </c>
      <c r="M353" s="2">
        <f t="shared" si="102"/>
        <v>2.2784355938284873E-2</v>
      </c>
      <c r="N353" s="38">
        <v>2743</v>
      </c>
      <c r="O353" s="38">
        <v>2704</v>
      </c>
      <c r="P353" s="38"/>
      <c r="Q353" s="38">
        <v>45</v>
      </c>
      <c r="R353" s="38">
        <v>69</v>
      </c>
      <c r="S353" s="38"/>
      <c r="T353" s="38"/>
      <c r="U353" s="38">
        <v>13</v>
      </c>
      <c r="V353" s="38"/>
      <c r="W353" s="38">
        <v>0</v>
      </c>
      <c r="X353" s="38"/>
      <c r="Y353" s="38"/>
      <c r="Z353" s="38"/>
      <c r="AA353" s="38"/>
      <c r="AB353" s="38"/>
      <c r="BA353" t="str">
        <f t="shared" si="104"/>
        <v>Gray</v>
      </c>
      <c r="BB353" t="s">
        <v>1504</v>
      </c>
      <c r="BC353">
        <v>1</v>
      </c>
      <c r="BE353" s="60">
        <v>23</v>
      </c>
      <c r="BF353" s="62">
        <v>5</v>
      </c>
      <c r="BG353" s="62">
        <v>50</v>
      </c>
      <c r="BH353" s="66">
        <v>28870</v>
      </c>
      <c r="BI353" s="66">
        <v>28870</v>
      </c>
      <c r="BJ353" s="66">
        <f t="shared" si="105"/>
        <v>23005</v>
      </c>
      <c r="BK353"/>
      <c r="BL353" t="s">
        <v>1447</v>
      </c>
      <c r="BM353">
        <f t="shared" si="106"/>
        <v>2328870</v>
      </c>
      <c r="BN353">
        <f t="shared" si="107"/>
        <v>2328870</v>
      </c>
      <c r="BR353" s="1"/>
      <c r="CD353" s="38"/>
      <c r="CV353" s="1" t="s">
        <v>3371</v>
      </c>
    </row>
    <row r="354" spans="1:100" ht="14" hidden="1" customHeight="1" outlineLevel="1" x14ac:dyDescent="0.2">
      <c r="A354" t="s">
        <v>2985</v>
      </c>
      <c r="B354" s="6" t="s">
        <v>1665</v>
      </c>
      <c r="C354" s="1">
        <f t="shared" si="103"/>
        <v>43</v>
      </c>
      <c r="D354" s="3">
        <f>IF(N354&gt;0, RANK(N354,(N354:P354,Q354:AE354)),0)</f>
        <v>2</v>
      </c>
      <c r="E354" s="3">
        <f>IF(O354&gt;0,RANK(O354,(N354:P354,Q354:AE354)),0)</f>
        <v>1</v>
      </c>
      <c r="F354" s="3">
        <f t="shared" si="96"/>
        <v>0</v>
      </c>
      <c r="G354" s="1">
        <f t="shared" si="97"/>
        <v>10</v>
      </c>
      <c r="H354" s="2">
        <f t="shared" si="98"/>
        <v>0.23255813953488372</v>
      </c>
      <c r="I354" s="4"/>
      <c r="J354" s="2">
        <f t="shared" si="99"/>
        <v>0.37209302325581395</v>
      </c>
      <c r="K354" s="2">
        <f t="shared" si="100"/>
        <v>0.60465116279069764</v>
      </c>
      <c r="L354" s="2">
        <f t="shared" si="101"/>
        <v>0</v>
      </c>
      <c r="M354" s="2">
        <f t="shared" si="102"/>
        <v>2.3255813953488413E-2</v>
      </c>
      <c r="N354" s="38">
        <v>16</v>
      </c>
      <c r="O354" s="38">
        <v>26</v>
      </c>
      <c r="P354" s="38"/>
      <c r="Q354" s="38">
        <v>1</v>
      </c>
      <c r="R354" s="38">
        <v>0</v>
      </c>
      <c r="S354" s="38"/>
      <c r="T354" s="38"/>
      <c r="U354" s="38">
        <v>0</v>
      </c>
      <c r="V354" s="38"/>
      <c r="W354" s="38">
        <v>0</v>
      </c>
      <c r="X354" s="38"/>
      <c r="Y354" s="38"/>
      <c r="Z354" s="38"/>
      <c r="AA354" s="38"/>
      <c r="AB354" s="38"/>
      <c r="BA354" t="str">
        <f t="shared" si="104"/>
        <v>Great Pond</v>
      </c>
      <c r="BB354" t="s">
        <v>585</v>
      </c>
      <c r="BC354">
        <v>2</v>
      </c>
      <c r="BE354" s="60">
        <v>23</v>
      </c>
      <c r="BF354" s="62">
        <v>9</v>
      </c>
      <c r="BG354" s="62">
        <v>77</v>
      </c>
      <c r="BH354" s="66">
        <v>28975</v>
      </c>
      <c r="BI354" s="66">
        <v>28975</v>
      </c>
      <c r="BJ354" s="66">
        <f t="shared" si="105"/>
        <v>23009</v>
      </c>
      <c r="BK354"/>
      <c r="BL354" t="s">
        <v>1447</v>
      </c>
      <c r="BM354">
        <f t="shared" si="106"/>
        <v>2328975</v>
      </c>
      <c r="BN354">
        <f t="shared" si="107"/>
        <v>2328975</v>
      </c>
      <c r="BR354" s="1"/>
      <c r="CD354" s="38"/>
      <c r="CV354" s="1" t="s">
        <v>3372</v>
      </c>
    </row>
    <row r="355" spans="1:100" ht="14" hidden="1" customHeight="1" outlineLevel="1" x14ac:dyDescent="0.2">
      <c r="A355" t="s">
        <v>2289</v>
      </c>
      <c r="B355" s="6" t="s">
        <v>1665</v>
      </c>
      <c r="C355" s="1">
        <f t="shared" si="103"/>
        <v>737</v>
      </c>
      <c r="D355" s="3">
        <f>IF(N355&gt;0, RANK(N355,(N355:P355,Q355:AE355)),0)</f>
        <v>2</v>
      </c>
      <c r="E355" s="3">
        <f>IF(O355&gt;0,RANK(O355,(N355:P355,Q355:AE355)),0)</f>
        <v>1</v>
      </c>
      <c r="F355" s="3">
        <f t="shared" si="96"/>
        <v>0</v>
      </c>
      <c r="G355" s="1">
        <f t="shared" si="97"/>
        <v>320</v>
      </c>
      <c r="H355" s="2">
        <f t="shared" si="98"/>
        <v>0.43419267299864317</v>
      </c>
      <c r="I355" s="4"/>
      <c r="J355" s="2">
        <f t="shared" si="99"/>
        <v>0.27679782903663502</v>
      </c>
      <c r="K355" s="2">
        <f t="shared" si="100"/>
        <v>0.71099050203527814</v>
      </c>
      <c r="L355" s="2">
        <f t="shared" si="101"/>
        <v>0</v>
      </c>
      <c r="M355" s="2">
        <f t="shared" si="102"/>
        <v>1.2211668928086783E-2</v>
      </c>
      <c r="N355" s="38">
        <v>204</v>
      </c>
      <c r="O355" s="38">
        <v>524</v>
      </c>
      <c r="P355" s="38"/>
      <c r="Q355" s="38">
        <v>5</v>
      </c>
      <c r="R355" s="38">
        <v>2</v>
      </c>
      <c r="S355" s="38"/>
      <c r="T355" s="38"/>
      <c r="U355" s="38">
        <v>2</v>
      </c>
      <c r="V355" s="38"/>
      <c r="W355" s="38">
        <v>0</v>
      </c>
      <c r="X355" s="38"/>
      <c r="Y355" s="38"/>
      <c r="Z355" s="38"/>
      <c r="AA355" s="38"/>
      <c r="AB355" s="38"/>
      <c r="BA355" t="str">
        <f t="shared" si="104"/>
        <v>Greenbush</v>
      </c>
      <c r="BB355" t="s">
        <v>2436</v>
      </c>
      <c r="BC355">
        <v>2</v>
      </c>
      <c r="BE355" s="60">
        <v>23</v>
      </c>
      <c r="BF355" s="62">
        <v>19</v>
      </c>
      <c r="BG355" s="62">
        <v>130</v>
      </c>
      <c r="BH355" s="66">
        <v>29185</v>
      </c>
      <c r="BI355" s="66">
        <v>29185</v>
      </c>
      <c r="BJ355" s="66">
        <f t="shared" si="105"/>
        <v>23019</v>
      </c>
      <c r="BK355"/>
      <c r="BL355" t="s">
        <v>1447</v>
      </c>
      <c r="BM355">
        <f t="shared" si="106"/>
        <v>2329185</v>
      </c>
      <c r="BN355">
        <f t="shared" si="107"/>
        <v>2329185</v>
      </c>
      <c r="BR355" s="1"/>
      <c r="CD355" s="38"/>
      <c r="CV355" s="1" t="s">
        <v>3373</v>
      </c>
    </row>
    <row r="356" spans="1:100" ht="14" hidden="1" customHeight="1" outlineLevel="1" x14ac:dyDescent="0.2">
      <c r="A356" t="s">
        <v>2147</v>
      </c>
      <c r="B356" s="6" t="s">
        <v>1665</v>
      </c>
      <c r="C356" s="1">
        <f t="shared" si="103"/>
        <v>2671</v>
      </c>
      <c r="D356" s="3">
        <f>IF(N356&gt;0, RANK(N356,(N356:P356,Q356:AE356)),0)</f>
        <v>2</v>
      </c>
      <c r="E356" s="3">
        <f>IF(O356&gt;0,RANK(O356,(N356:P356,Q356:AE356)),0)</f>
        <v>1</v>
      </c>
      <c r="F356" s="3">
        <f t="shared" ref="F356:F418" si="108">IF(P356&gt;0,RANK(P356,(N356:AE356)),0)</f>
        <v>0</v>
      </c>
      <c r="G356" s="1">
        <f t="shared" ref="G356:G418" si="109">IF(C356&gt;0,MAX(N356:P356)-LARGE(N356:P356,2),0)</f>
        <v>806</v>
      </c>
      <c r="H356" s="2">
        <f t="shared" ref="H356:H418" si="110">IF(C356&gt;0,G356/C356,0)</f>
        <v>0.30175964058405091</v>
      </c>
      <c r="I356" s="4"/>
      <c r="J356" s="2">
        <f t="shared" ref="J356:J418" si="111">IF(C356=0,"-",N356/C356)</f>
        <v>0.34032197678771997</v>
      </c>
      <c r="K356" s="2">
        <f t="shared" ref="K356:K418" si="112">IF(C356=0,"-",O356/C356)</f>
        <v>0.64208161737177083</v>
      </c>
      <c r="L356" s="2">
        <f t="shared" ref="L356:L418" si="113">IF(C356=0,"-",P356/C356)</f>
        <v>0</v>
      </c>
      <c r="M356" s="2">
        <f t="shared" ref="M356:M418" si="114">IF(C356=0,"-",(1-J356-K356-L356))</f>
        <v>1.7596405840509255E-2</v>
      </c>
      <c r="N356" s="38">
        <v>909</v>
      </c>
      <c r="O356" s="38">
        <v>1715</v>
      </c>
      <c r="P356" s="38"/>
      <c r="Q356" s="38">
        <v>19</v>
      </c>
      <c r="R356" s="38">
        <v>21</v>
      </c>
      <c r="S356" s="38"/>
      <c r="T356" s="38"/>
      <c r="U356" s="38">
        <v>7</v>
      </c>
      <c r="V356" s="38"/>
      <c r="W356" s="38">
        <v>0</v>
      </c>
      <c r="X356" s="38"/>
      <c r="Y356" s="38"/>
      <c r="Z356" s="38"/>
      <c r="AA356" s="38"/>
      <c r="AB356" s="38"/>
      <c r="BA356" t="str">
        <f t="shared" si="104"/>
        <v>Greene</v>
      </c>
      <c r="BB356" t="s">
        <v>1097</v>
      </c>
      <c r="BC356">
        <v>2</v>
      </c>
      <c r="BE356" s="60">
        <v>23</v>
      </c>
      <c r="BF356" s="62">
        <v>1</v>
      </c>
      <c r="BG356" s="62">
        <v>15</v>
      </c>
      <c r="BH356" s="66">
        <v>29255</v>
      </c>
      <c r="BI356" s="66">
        <v>29255</v>
      </c>
      <c r="BJ356" s="66">
        <f t="shared" si="105"/>
        <v>23001</v>
      </c>
      <c r="BK356"/>
      <c r="BL356" t="s">
        <v>1447</v>
      </c>
      <c r="BM356">
        <f t="shared" si="106"/>
        <v>2329255</v>
      </c>
      <c r="BN356">
        <f t="shared" si="107"/>
        <v>2329255</v>
      </c>
      <c r="BR356" s="1"/>
      <c r="CD356" s="38"/>
      <c r="CV356" s="1" t="s">
        <v>3374</v>
      </c>
    </row>
    <row r="357" spans="1:100" ht="14" hidden="1" customHeight="1" outlineLevel="1" x14ac:dyDescent="0.2">
      <c r="A357" s="6" t="s">
        <v>4020</v>
      </c>
      <c r="B357" s="6" t="s">
        <v>1665</v>
      </c>
      <c r="C357" s="1">
        <f t="shared" si="103"/>
        <v>14</v>
      </c>
      <c r="D357" s="3">
        <f>IF(N357&gt;0, RANK(N357,(N357:P357,Q357:AE357)),0)</f>
        <v>2</v>
      </c>
      <c r="E357" s="3">
        <f>IF(O357&gt;0,RANK(O357,(N357:P357,Q357:AE357)),0)</f>
        <v>1</v>
      </c>
      <c r="F357" s="3">
        <f t="shared" si="108"/>
        <v>0</v>
      </c>
      <c r="G357" s="1">
        <f t="shared" si="109"/>
        <v>4</v>
      </c>
      <c r="H357" s="2">
        <f t="shared" si="110"/>
        <v>0.2857142857142857</v>
      </c>
      <c r="I357" s="4"/>
      <c r="J357" s="2">
        <f t="shared" si="111"/>
        <v>0.35714285714285715</v>
      </c>
      <c r="K357" s="2">
        <f t="shared" si="112"/>
        <v>0.6428571428571429</v>
      </c>
      <c r="L357" s="2">
        <f t="shared" si="113"/>
        <v>0</v>
      </c>
      <c r="M357" s="2">
        <f t="shared" si="114"/>
        <v>-1.1102230246251565E-16</v>
      </c>
      <c r="N357" s="38">
        <v>5</v>
      </c>
      <c r="O357" s="38">
        <v>9</v>
      </c>
      <c r="P357" s="38"/>
      <c r="Q357" s="38">
        <v>0</v>
      </c>
      <c r="R357" s="38">
        <v>0</v>
      </c>
      <c r="S357" s="38"/>
      <c r="T357" s="38"/>
      <c r="U357" s="38">
        <v>0</v>
      </c>
      <c r="V357" s="38"/>
      <c r="W357" s="38">
        <v>0</v>
      </c>
      <c r="X357" s="38"/>
      <c r="Y357" s="38"/>
      <c r="Z357" s="38"/>
      <c r="AA357" s="38"/>
      <c r="AB357" s="38"/>
      <c r="BA357" t="str">
        <f t="shared" si="104"/>
        <v>Greenlaw Chopping</v>
      </c>
      <c r="BB357" s="6" t="s">
        <v>674</v>
      </c>
      <c r="BC357">
        <v>2</v>
      </c>
      <c r="BE357" s="60">
        <v>23</v>
      </c>
      <c r="BF357" s="62">
        <v>29</v>
      </c>
      <c r="BH357" s="66">
        <v>29530</v>
      </c>
      <c r="BI357" s="66">
        <v>29530</v>
      </c>
      <c r="BJ357" s="66">
        <v>23029</v>
      </c>
      <c r="BK357"/>
      <c r="BL357" s="6" t="s">
        <v>1273</v>
      </c>
      <c r="BM357">
        <f t="shared" si="106"/>
        <v>2329530</v>
      </c>
      <c r="BN357">
        <f t="shared" si="107"/>
        <v>2329530</v>
      </c>
      <c r="BR357" s="1"/>
      <c r="CD357" s="38"/>
      <c r="CV357" s="1" t="s">
        <v>3375</v>
      </c>
    </row>
    <row r="358" spans="1:100" ht="14" hidden="1" customHeight="1" outlineLevel="1" x14ac:dyDescent="0.2">
      <c r="A358" t="s">
        <v>2442</v>
      </c>
      <c r="B358" s="6" t="s">
        <v>1665</v>
      </c>
      <c r="C358" s="1">
        <f t="shared" si="103"/>
        <v>1188</v>
      </c>
      <c r="D358" s="3">
        <f>IF(N358&gt;0, RANK(N358,(N358:P358,Q358:AE358)),0)</f>
        <v>2</v>
      </c>
      <c r="E358" s="3">
        <f>IF(O358&gt;0,RANK(O358,(N358:P358,Q358:AE358)),0)</f>
        <v>1</v>
      </c>
      <c r="F358" s="3">
        <f t="shared" si="108"/>
        <v>0</v>
      </c>
      <c r="G358" s="1">
        <f t="shared" si="109"/>
        <v>208</v>
      </c>
      <c r="H358" s="2">
        <f t="shared" si="110"/>
        <v>0.17508417508417509</v>
      </c>
      <c r="I358" s="4"/>
      <c r="J358" s="2">
        <f t="shared" si="111"/>
        <v>0.40740740740740738</v>
      </c>
      <c r="K358" s="2">
        <f t="shared" si="112"/>
        <v>0.5824915824915825</v>
      </c>
      <c r="L358" s="2">
        <f t="shared" si="113"/>
        <v>0</v>
      </c>
      <c r="M358" s="2">
        <f t="shared" si="114"/>
        <v>1.0101010101010055E-2</v>
      </c>
      <c r="N358" s="38">
        <v>484</v>
      </c>
      <c r="O358" s="38">
        <v>692</v>
      </c>
      <c r="P358" s="38"/>
      <c r="Q358" s="38">
        <v>4</v>
      </c>
      <c r="R358" s="38">
        <v>4</v>
      </c>
      <c r="S358" s="38"/>
      <c r="T358" s="38"/>
      <c r="U358" s="38">
        <v>4</v>
      </c>
      <c r="V358" s="38"/>
      <c r="W358" s="38">
        <v>0</v>
      </c>
      <c r="X358" s="38"/>
      <c r="Y358" s="38"/>
      <c r="Z358" s="38"/>
      <c r="AA358" s="38"/>
      <c r="AB358" s="38"/>
      <c r="BA358" t="str">
        <f t="shared" si="104"/>
        <v>Greenville</v>
      </c>
      <c r="BB358" t="s">
        <v>1922</v>
      </c>
      <c r="BC358">
        <v>2</v>
      </c>
      <c r="BE358" s="60">
        <v>23</v>
      </c>
      <c r="BF358" s="62">
        <v>21</v>
      </c>
      <c r="BG358" s="62">
        <v>45</v>
      </c>
      <c r="BH358" s="66">
        <v>29535</v>
      </c>
      <c r="BI358" s="66">
        <v>29535</v>
      </c>
      <c r="BJ358" s="66">
        <f t="shared" si="105"/>
        <v>23021</v>
      </c>
      <c r="BK358"/>
      <c r="BL358" t="s">
        <v>1447</v>
      </c>
      <c r="BM358">
        <f t="shared" si="106"/>
        <v>2329535</v>
      </c>
      <c r="BN358">
        <f t="shared" si="107"/>
        <v>2329535</v>
      </c>
      <c r="BR358" s="1"/>
      <c r="CD358" s="38"/>
      <c r="CV358" s="1" t="s">
        <v>3376</v>
      </c>
    </row>
    <row r="359" spans="1:100" ht="14" hidden="1" customHeight="1" outlineLevel="1" x14ac:dyDescent="0.2">
      <c r="A359" t="s">
        <v>637</v>
      </c>
      <c r="B359" s="6" t="s">
        <v>1665</v>
      </c>
      <c r="C359" s="1">
        <f t="shared" si="103"/>
        <v>603</v>
      </c>
      <c r="D359" s="3">
        <f>IF(N359&gt;0, RANK(N359,(N359:P359,Q359:AE359)),0)</f>
        <v>1</v>
      </c>
      <c r="E359" s="3">
        <f>IF(O359&gt;0,RANK(O359,(N359:P359,Q359:AE359)),0)</f>
        <v>2</v>
      </c>
      <c r="F359" s="3">
        <f t="shared" si="108"/>
        <v>0</v>
      </c>
      <c r="G359" s="1">
        <f t="shared" si="109"/>
        <v>11</v>
      </c>
      <c r="H359" s="2">
        <f t="shared" si="110"/>
        <v>1.824212271973466E-2</v>
      </c>
      <c r="I359" s="4"/>
      <c r="J359" s="2">
        <f t="shared" si="111"/>
        <v>0.50082918739635163</v>
      </c>
      <c r="K359" s="2">
        <f t="shared" si="112"/>
        <v>0.48258706467661694</v>
      </c>
      <c r="L359" s="2">
        <f t="shared" si="113"/>
        <v>0</v>
      </c>
      <c r="M359" s="2">
        <f t="shared" si="114"/>
        <v>1.6583747927031434E-2</v>
      </c>
      <c r="N359" s="38">
        <v>302</v>
      </c>
      <c r="O359" s="38">
        <v>291</v>
      </c>
      <c r="P359" s="38"/>
      <c r="Q359" s="38">
        <v>4</v>
      </c>
      <c r="R359" s="38">
        <v>5</v>
      </c>
      <c r="S359" s="38"/>
      <c r="T359" s="38"/>
      <c r="U359" s="38">
        <v>1</v>
      </c>
      <c r="V359" s="38"/>
      <c r="W359" s="38">
        <v>0</v>
      </c>
      <c r="X359" s="38"/>
      <c r="Y359" s="38"/>
      <c r="Z359" s="38"/>
      <c r="AA359" s="38"/>
      <c r="AB359" s="38"/>
      <c r="BA359" t="str">
        <f t="shared" si="104"/>
        <v>Greenwood</v>
      </c>
      <c r="BB359" t="s">
        <v>2338</v>
      </c>
      <c r="BC359">
        <v>2</v>
      </c>
      <c r="BE359" s="60">
        <v>23</v>
      </c>
      <c r="BF359" s="62">
        <v>17</v>
      </c>
      <c r="BG359" s="62">
        <v>55</v>
      </c>
      <c r="BH359" s="66">
        <v>29710</v>
      </c>
      <c r="BI359" s="66">
        <v>29710</v>
      </c>
      <c r="BJ359" s="66">
        <f t="shared" si="105"/>
        <v>23017</v>
      </c>
      <c r="BK359"/>
      <c r="BL359" t="s">
        <v>1447</v>
      </c>
      <c r="BM359">
        <f t="shared" si="106"/>
        <v>2329710</v>
      </c>
      <c r="BN359">
        <f t="shared" si="107"/>
        <v>2329710</v>
      </c>
      <c r="BR359" s="1"/>
      <c r="CD359" s="38"/>
      <c r="CV359" s="1" t="s">
        <v>3377</v>
      </c>
    </row>
    <row r="360" spans="1:100" ht="14" hidden="1" customHeight="1" outlineLevel="1" x14ac:dyDescent="0.2">
      <c r="A360" t="s">
        <v>1016</v>
      </c>
      <c r="B360" s="6" t="s">
        <v>1665</v>
      </c>
      <c r="C360" s="1">
        <f t="shared" si="103"/>
        <v>790</v>
      </c>
      <c r="D360" s="3">
        <f>IF(N360&gt;0, RANK(N360,(N360:P360,Q360:AE360)),0)</f>
        <v>2</v>
      </c>
      <c r="E360" s="3">
        <f>IF(O360&gt;0,RANK(O360,(N360:P360,Q360:AE360)),0)</f>
        <v>1</v>
      </c>
      <c r="F360" s="3">
        <f t="shared" si="108"/>
        <v>0</v>
      </c>
      <c r="G360" s="1">
        <f t="shared" si="109"/>
        <v>231</v>
      </c>
      <c r="H360" s="2">
        <f t="shared" si="110"/>
        <v>0.29240506329113924</v>
      </c>
      <c r="I360" s="4"/>
      <c r="J360" s="2">
        <f t="shared" si="111"/>
        <v>0.3430379746835443</v>
      </c>
      <c r="K360" s="2">
        <f t="shared" si="112"/>
        <v>0.63544303797468349</v>
      </c>
      <c r="L360" s="2">
        <f t="shared" si="113"/>
        <v>0</v>
      </c>
      <c r="M360" s="2">
        <f t="shared" si="114"/>
        <v>2.1518987341772156E-2</v>
      </c>
      <c r="N360" s="38">
        <v>271</v>
      </c>
      <c r="O360" s="38">
        <v>502</v>
      </c>
      <c r="P360" s="38"/>
      <c r="Q360" s="38">
        <v>7</v>
      </c>
      <c r="R360" s="38">
        <v>7</v>
      </c>
      <c r="S360" s="38"/>
      <c r="T360" s="38"/>
      <c r="U360" s="38">
        <v>3</v>
      </c>
      <c r="V360" s="38"/>
      <c r="W360" s="38">
        <v>0</v>
      </c>
      <c r="X360" s="38"/>
      <c r="Y360" s="38"/>
      <c r="Z360" s="38"/>
      <c r="AA360" s="38"/>
      <c r="AB360" s="38"/>
      <c r="BA360" t="str">
        <f t="shared" si="104"/>
        <v>Guilford</v>
      </c>
      <c r="BB360" t="s">
        <v>1922</v>
      </c>
      <c r="BC360">
        <v>2</v>
      </c>
      <c r="BE360" s="60">
        <v>23</v>
      </c>
      <c r="BF360" s="62">
        <v>21</v>
      </c>
      <c r="BG360" s="62">
        <v>50</v>
      </c>
      <c r="BH360" s="66">
        <v>30095</v>
      </c>
      <c r="BI360" s="66">
        <v>30095</v>
      </c>
      <c r="BJ360" s="66">
        <f t="shared" si="105"/>
        <v>23021</v>
      </c>
      <c r="BK360"/>
      <c r="BL360" t="s">
        <v>1447</v>
      </c>
      <c r="BM360">
        <f t="shared" si="106"/>
        <v>2330095</v>
      </c>
      <c r="BN360">
        <f t="shared" si="107"/>
        <v>2330095</v>
      </c>
      <c r="BR360" s="1"/>
      <c r="CD360" s="38"/>
      <c r="CV360" s="1" t="s">
        <v>3378</v>
      </c>
    </row>
    <row r="361" spans="1:100" ht="14" hidden="1" customHeight="1" outlineLevel="1" x14ac:dyDescent="0.2">
      <c r="A361" t="s">
        <v>1862</v>
      </c>
      <c r="B361" s="6" t="s">
        <v>1665</v>
      </c>
      <c r="C361" s="1">
        <f t="shared" si="103"/>
        <v>1814</v>
      </c>
      <c r="D361" s="3">
        <f>IF(N361&gt;0, RANK(N361,(N361:P361,Q361:AE361)),0)</f>
        <v>1</v>
      </c>
      <c r="E361" s="3">
        <f>IF(O361&gt;0,RANK(O361,(N361:P361,Q361:AE361)),0)</f>
        <v>2</v>
      </c>
      <c r="F361" s="3">
        <f t="shared" si="108"/>
        <v>0</v>
      </c>
      <c r="G361" s="1">
        <f t="shared" si="109"/>
        <v>878</v>
      </c>
      <c r="H361" s="2">
        <f t="shared" si="110"/>
        <v>0.48401323042998895</v>
      </c>
      <c r="I361" s="4"/>
      <c r="J361" s="2">
        <f t="shared" si="111"/>
        <v>0.73098125689084892</v>
      </c>
      <c r="K361" s="2">
        <f t="shared" si="112"/>
        <v>0.24696802646085997</v>
      </c>
      <c r="L361" s="2">
        <f t="shared" si="113"/>
        <v>0</v>
      </c>
      <c r="M361" s="2">
        <f t="shared" si="114"/>
        <v>2.2050716648291113E-2</v>
      </c>
      <c r="N361" s="38">
        <v>1326</v>
      </c>
      <c r="O361" s="38">
        <v>448</v>
      </c>
      <c r="P361" s="38"/>
      <c r="Q361" s="38">
        <v>11</v>
      </c>
      <c r="R361" s="38">
        <v>22</v>
      </c>
      <c r="S361" s="38"/>
      <c r="T361" s="38"/>
      <c r="U361" s="38">
        <v>5</v>
      </c>
      <c r="V361" s="38"/>
      <c r="W361" s="38">
        <v>2</v>
      </c>
      <c r="X361" s="38"/>
      <c r="Y361" s="38"/>
      <c r="Z361" s="38"/>
      <c r="AA361" s="38"/>
      <c r="AB361" s="38"/>
      <c r="BA361" t="str">
        <f t="shared" si="104"/>
        <v>Hallowell</v>
      </c>
      <c r="BB361" t="s">
        <v>2945</v>
      </c>
      <c r="BC361">
        <v>2</v>
      </c>
      <c r="BE361" s="60">
        <v>23</v>
      </c>
      <c r="BF361" s="62">
        <v>11</v>
      </c>
      <c r="BG361" s="62">
        <v>55</v>
      </c>
      <c r="BH361" s="66">
        <v>30550</v>
      </c>
      <c r="BI361" s="66">
        <v>30550</v>
      </c>
      <c r="BJ361" s="66">
        <f t="shared" si="105"/>
        <v>23011</v>
      </c>
      <c r="BK361"/>
      <c r="BL361" t="s">
        <v>1225</v>
      </c>
      <c r="BM361">
        <f t="shared" si="106"/>
        <v>2330550</v>
      </c>
      <c r="BN361">
        <f t="shared" si="107"/>
        <v>2330550</v>
      </c>
      <c r="BR361" s="1"/>
      <c r="CD361" s="38"/>
      <c r="CV361" s="1" t="s">
        <v>3379</v>
      </c>
    </row>
    <row r="362" spans="1:100" ht="14" hidden="1" customHeight="1" outlineLevel="1" x14ac:dyDescent="0.2">
      <c r="A362" t="s">
        <v>757</v>
      </c>
      <c r="B362" s="6" t="s">
        <v>1665</v>
      </c>
      <c r="C362" s="1">
        <f t="shared" si="103"/>
        <v>108</v>
      </c>
      <c r="D362" s="3">
        <f>IF(N362&gt;0, RANK(N362,(N362:P362,Q362:AE362)),0)</f>
        <v>2</v>
      </c>
      <c r="E362" s="3">
        <f>IF(O362&gt;0,RANK(O362,(N362:P362,Q362:AE362)),0)</f>
        <v>1</v>
      </c>
      <c r="F362" s="3">
        <f t="shared" si="108"/>
        <v>0</v>
      </c>
      <c r="G362" s="1">
        <f t="shared" si="109"/>
        <v>26</v>
      </c>
      <c r="H362" s="2">
        <f t="shared" si="110"/>
        <v>0.24074074074074073</v>
      </c>
      <c r="I362" s="4"/>
      <c r="J362" s="2">
        <f t="shared" si="111"/>
        <v>0.37962962962962965</v>
      </c>
      <c r="K362" s="2">
        <f t="shared" si="112"/>
        <v>0.62037037037037035</v>
      </c>
      <c r="L362" s="2">
        <f t="shared" si="113"/>
        <v>0</v>
      </c>
      <c r="M362" s="2">
        <f t="shared" si="114"/>
        <v>0</v>
      </c>
      <c r="N362" s="38">
        <v>41</v>
      </c>
      <c r="O362" s="38">
        <v>67</v>
      </c>
      <c r="P362" s="38"/>
      <c r="Q362" s="38">
        <v>0</v>
      </c>
      <c r="R362" s="38">
        <v>0</v>
      </c>
      <c r="S362" s="38"/>
      <c r="T362" s="38"/>
      <c r="U362" s="38">
        <v>0</v>
      </c>
      <c r="V362" s="38"/>
      <c r="W362" s="38">
        <v>0</v>
      </c>
      <c r="X362" s="38"/>
      <c r="Y362" s="38"/>
      <c r="Z362" s="38"/>
      <c r="AA362" s="38"/>
      <c r="AB362" s="38"/>
      <c r="BA362" t="str">
        <f t="shared" si="104"/>
        <v>Hamlin</v>
      </c>
      <c r="BB362" t="s">
        <v>2774</v>
      </c>
      <c r="BC362">
        <v>2</v>
      </c>
      <c r="BE362" s="60">
        <v>23</v>
      </c>
      <c r="BF362" s="62">
        <v>3</v>
      </c>
      <c r="BG362" s="62">
        <v>125</v>
      </c>
      <c r="BH362" s="66">
        <v>30690</v>
      </c>
      <c r="BI362" s="66">
        <v>30690</v>
      </c>
      <c r="BJ362" s="66">
        <f t="shared" si="105"/>
        <v>23003</v>
      </c>
      <c r="BK362"/>
      <c r="BL362" t="s">
        <v>1447</v>
      </c>
      <c r="BM362">
        <f t="shared" si="106"/>
        <v>2330690</v>
      </c>
      <c r="BN362">
        <f t="shared" si="107"/>
        <v>2330690</v>
      </c>
      <c r="BR362" s="1"/>
      <c r="CD362" s="38"/>
      <c r="CV362" s="1" t="s">
        <v>3380</v>
      </c>
    </row>
    <row r="363" spans="1:100" ht="14" hidden="1" customHeight="1" outlineLevel="1" x14ac:dyDescent="0.2">
      <c r="A363" t="s">
        <v>2951</v>
      </c>
      <c r="B363" s="6" t="s">
        <v>1665</v>
      </c>
      <c r="C363" s="1">
        <f t="shared" si="103"/>
        <v>55</v>
      </c>
      <c r="D363" s="3">
        <f>IF(N363&gt;0, RANK(N363,(N363:P363,Q363:AE363)),0)</f>
        <v>2</v>
      </c>
      <c r="E363" s="3">
        <f>IF(O363&gt;0,RANK(O363,(N363:P363,Q363:AE363)),0)</f>
        <v>1</v>
      </c>
      <c r="F363" s="3">
        <f t="shared" si="108"/>
        <v>0</v>
      </c>
      <c r="G363" s="1">
        <f t="shared" si="109"/>
        <v>29</v>
      </c>
      <c r="H363" s="2">
        <f t="shared" si="110"/>
        <v>0.52727272727272723</v>
      </c>
      <c r="I363" s="4"/>
      <c r="J363" s="2">
        <f t="shared" si="111"/>
        <v>0.21818181818181817</v>
      </c>
      <c r="K363" s="2">
        <f t="shared" si="112"/>
        <v>0.74545454545454548</v>
      </c>
      <c r="L363" s="2">
        <f t="shared" si="113"/>
        <v>0</v>
      </c>
      <c r="M363" s="2">
        <f t="shared" si="114"/>
        <v>3.6363636363636376E-2</v>
      </c>
      <c r="N363" s="38">
        <v>12</v>
      </c>
      <c r="O363" s="38">
        <v>41</v>
      </c>
      <c r="P363" s="38"/>
      <c r="Q363" s="38">
        <v>0</v>
      </c>
      <c r="R363" s="38">
        <v>1</v>
      </c>
      <c r="S363" s="38"/>
      <c r="T363" s="38"/>
      <c r="U363" s="38">
        <v>1</v>
      </c>
      <c r="V363" s="38"/>
      <c r="W363" s="38">
        <v>0</v>
      </c>
      <c r="X363" s="38"/>
      <c r="Y363" s="38"/>
      <c r="Z363" s="38"/>
      <c r="AA363" s="38"/>
      <c r="AB363" s="38"/>
      <c r="BA363" t="str">
        <f t="shared" si="104"/>
        <v>Hammond</v>
      </c>
      <c r="BB363" t="s">
        <v>2774</v>
      </c>
      <c r="BC363">
        <v>2</v>
      </c>
      <c r="BE363" s="60">
        <v>23</v>
      </c>
      <c r="BF363" s="62">
        <v>3</v>
      </c>
      <c r="BG363" s="62">
        <v>130</v>
      </c>
      <c r="BH363" s="66">
        <v>30725</v>
      </c>
      <c r="BI363" s="66">
        <v>30725</v>
      </c>
      <c r="BJ363" s="66">
        <f t="shared" si="105"/>
        <v>23003</v>
      </c>
      <c r="BK363"/>
      <c r="BL363" t="s">
        <v>1447</v>
      </c>
      <c r="BM363">
        <f t="shared" si="106"/>
        <v>2330725</v>
      </c>
      <c r="BN363">
        <f t="shared" si="107"/>
        <v>2330725</v>
      </c>
      <c r="BR363" s="1"/>
      <c r="CD363" s="38"/>
      <c r="CV363" s="1" t="s">
        <v>3381</v>
      </c>
    </row>
    <row r="364" spans="1:100" ht="14" hidden="1" customHeight="1" outlineLevel="1" x14ac:dyDescent="0.2">
      <c r="A364" t="s">
        <v>2795</v>
      </c>
      <c r="B364" s="6" t="s">
        <v>1665</v>
      </c>
      <c r="C364" s="1">
        <f t="shared" ref="C364:C428" si="115">SUM(N364:AY364)</f>
        <v>5087</v>
      </c>
      <c r="D364" s="3">
        <f>IF(N364&gt;0, RANK(N364,(N364:P364,Q364:AE364)),0)</f>
        <v>1</v>
      </c>
      <c r="E364" s="3">
        <f>IF(O364&gt;0,RANK(O364,(N364:P364,Q364:AE364)),0)</f>
        <v>2</v>
      </c>
      <c r="F364" s="3">
        <f t="shared" si="108"/>
        <v>0</v>
      </c>
      <c r="G364" s="1">
        <f t="shared" si="109"/>
        <v>65</v>
      </c>
      <c r="H364" s="2">
        <f t="shared" si="110"/>
        <v>1.2777668566935326E-2</v>
      </c>
      <c r="I364" s="4"/>
      <c r="J364" s="2">
        <f t="shared" si="111"/>
        <v>0.49577354039709065</v>
      </c>
      <c r="K364" s="2">
        <f t="shared" si="112"/>
        <v>0.4829958718301553</v>
      </c>
      <c r="L364" s="2">
        <f t="shared" si="113"/>
        <v>0</v>
      </c>
      <c r="M364" s="2">
        <f t="shared" si="114"/>
        <v>2.123058777275405E-2</v>
      </c>
      <c r="N364" s="38">
        <v>2522</v>
      </c>
      <c r="O364" s="38">
        <v>2457</v>
      </c>
      <c r="P364" s="38"/>
      <c r="Q364" s="38">
        <v>48</v>
      </c>
      <c r="R364" s="38">
        <v>44</v>
      </c>
      <c r="S364" s="38"/>
      <c r="T364" s="38"/>
      <c r="U364" s="38">
        <v>12</v>
      </c>
      <c r="V364" s="38"/>
      <c r="W364" s="38">
        <v>4</v>
      </c>
      <c r="X364" s="38"/>
      <c r="Y364" s="38"/>
      <c r="Z364" s="38"/>
      <c r="AA364" s="38"/>
      <c r="AB364" s="38"/>
      <c r="BA364" t="str">
        <f t="shared" si="104"/>
        <v>Hampden</v>
      </c>
      <c r="BB364" t="s">
        <v>2436</v>
      </c>
      <c r="BC364">
        <v>2</v>
      </c>
      <c r="BE364" s="60">
        <v>23</v>
      </c>
      <c r="BF364" s="62">
        <v>19</v>
      </c>
      <c r="BG364" s="62">
        <v>140</v>
      </c>
      <c r="BH364" s="66">
        <v>30795</v>
      </c>
      <c r="BI364" s="66">
        <v>30795</v>
      </c>
      <c r="BJ364" s="66">
        <f t="shared" si="105"/>
        <v>23019</v>
      </c>
      <c r="BK364"/>
      <c r="BL364" t="s">
        <v>1447</v>
      </c>
      <c r="BM364">
        <f t="shared" si="106"/>
        <v>2330795</v>
      </c>
      <c r="BN364">
        <f t="shared" si="107"/>
        <v>2330795</v>
      </c>
      <c r="BR364" s="1"/>
      <c r="CD364" s="38"/>
      <c r="CV364" s="1" t="s">
        <v>3382</v>
      </c>
    </row>
    <row r="365" spans="1:100" ht="14" hidden="1" customHeight="1" outlineLevel="1" x14ac:dyDescent="0.2">
      <c r="A365" t="s">
        <v>585</v>
      </c>
      <c r="B365" s="6" t="s">
        <v>1665</v>
      </c>
      <c r="C365" s="1">
        <f t="shared" si="115"/>
        <v>1504</v>
      </c>
      <c r="D365" s="3">
        <f>IF(N365&gt;0, RANK(N365,(N365:P365,Q365:AE365)),0)</f>
        <v>2</v>
      </c>
      <c r="E365" s="3">
        <f>IF(O365&gt;0,RANK(O365,(N365:P365,Q365:AE365)),0)</f>
        <v>1</v>
      </c>
      <c r="F365" s="3">
        <f t="shared" si="108"/>
        <v>0</v>
      </c>
      <c r="G365" s="1">
        <f t="shared" si="109"/>
        <v>114</v>
      </c>
      <c r="H365" s="2">
        <f t="shared" si="110"/>
        <v>7.5797872340425537E-2</v>
      </c>
      <c r="I365" s="4"/>
      <c r="J365" s="2">
        <f t="shared" si="111"/>
        <v>0.45279255319148937</v>
      </c>
      <c r="K365" s="2">
        <f t="shared" si="112"/>
        <v>0.52859042553191493</v>
      </c>
      <c r="L365" s="2">
        <f t="shared" si="113"/>
        <v>0</v>
      </c>
      <c r="M365" s="2">
        <f t="shared" si="114"/>
        <v>1.8617021276595702E-2</v>
      </c>
      <c r="N365" s="38">
        <v>681</v>
      </c>
      <c r="O365" s="38">
        <v>795</v>
      </c>
      <c r="P365" s="38"/>
      <c r="Q365" s="38">
        <v>9</v>
      </c>
      <c r="R365" s="38">
        <v>14</v>
      </c>
      <c r="S365" s="38"/>
      <c r="T365" s="38"/>
      <c r="U365" s="38">
        <v>4</v>
      </c>
      <c r="V365" s="38"/>
      <c r="W365" s="38">
        <v>1</v>
      </c>
      <c r="X365" s="38"/>
      <c r="Y365" s="38"/>
      <c r="Z365" s="38"/>
      <c r="AA365" s="38"/>
      <c r="AB365" s="38"/>
      <c r="BA365" t="str">
        <f t="shared" si="104"/>
        <v>Hancock</v>
      </c>
      <c r="BB365" t="s">
        <v>585</v>
      </c>
      <c r="BC365">
        <v>2</v>
      </c>
      <c r="BE365" s="60">
        <v>23</v>
      </c>
      <c r="BF365" s="62">
        <v>9</v>
      </c>
      <c r="BG365" s="62">
        <v>80</v>
      </c>
      <c r="BH365" s="66">
        <v>30970</v>
      </c>
      <c r="BI365" s="66">
        <v>30970</v>
      </c>
      <c r="BJ365" s="66">
        <f t="shared" si="105"/>
        <v>23009</v>
      </c>
      <c r="BK365"/>
      <c r="BL365" t="s">
        <v>1447</v>
      </c>
      <c r="BM365">
        <f t="shared" si="106"/>
        <v>2330970</v>
      </c>
      <c r="BN365">
        <f t="shared" si="107"/>
        <v>2330970</v>
      </c>
      <c r="BR365" s="1"/>
      <c r="CD365" s="38"/>
      <c r="CV365" s="1"/>
    </row>
    <row r="366" spans="1:100" ht="14" hidden="1" customHeight="1" outlineLevel="1" x14ac:dyDescent="0.2">
      <c r="A366" t="s">
        <v>675</v>
      </c>
      <c r="B366" s="6" t="s">
        <v>1665</v>
      </c>
      <c r="C366" s="1">
        <f t="shared" si="115"/>
        <v>196</v>
      </c>
      <c r="D366" s="3">
        <f>IF(N366&gt;0, RANK(N366,(N366:P366,Q366:AE366)),0)</f>
        <v>1</v>
      </c>
      <c r="E366" s="3">
        <f>IF(O366&gt;0,RANK(O366,(N366:P366,Q366:AE366)),0)</f>
        <v>2</v>
      </c>
      <c r="F366" s="3">
        <f t="shared" si="108"/>
        <v>0</v>
      </c>
      <c r="G366" s="1">
        <f t="shared" si="109"/>
        <v>29</v>
      </c>
      <c r="H366" s="2">
        <f t="shared" si="110"/>
        <v>0.14795918367346939</v>
      </c>
      <c r="I366" s="4"/>
      <c r="J366" s="2">
        <f t="shared" si="111"/>
        <v>0.56632653061224492</v>
      </c>
      <c r="K366" s="2">
        <f t="shared" si="112"/>
        <v>0.41836734693877553</v>
      </c>
      <c r="L366" s="2">
        <f t="shared" si="113"/>
        <v>0</v>
      </c>
      <c r="M366" s="2">
        <f t="shared" si="114"/>
        <v>1.5306122448979553E-2</v>
      </c>
      <c r="N366" s="38">
        <v>111</v>
      </c>
      <c r="O366" s="38">
        <v>82</v>
      </c>
      <c r="P366" s="38"/>
      <c r="Q366" s="38">
        <v>2</v>
      </c>
      <c r="R366" s="38">
        <v>1</v>
      </c>
      <c r="S366" s="38"/>
      <c r="T366" s="38"/>
      <c r="U366" s="38">
        <v>0</v>
      </c>
      <c r="V366" s="38"/>
      <c r="W366" s="38">
        <v>0</v>
      </c>
      <c r="X366" s="38"/>
      <c r="Y366" s="38"/>
      <c r="Z366" s="38"/>
      <c r="AA366" s="38"/>
      <c r="AB366" s="38"/>
      <c r="BA366" t="str">
        <f t="shared" ref="BA366:BA429" si="116">A366</f>
        <v>Hanover</v>
      </c>
      <c r="BB366" t="s">
        <v>2338</v>
      </c>
      <c r="BC366">
        <v>2</v>
      </c>
      <c r="BE366" s="60">
        <v>23</v>
      </c>
      <c r="BF366" s="62">
        <v>17</v>
      </c>
      <c r="BG366" s="62">
        <v>60</v>
      </c>
      <c r="BH366" s="66">
        <v>31110</v>
      </c>
      <c r="BI366" s="66">
        <v>31110</v>
      </c>
      <c r="BJ366" s="66">
        <f t="shared" ref="BJ366:BJ429" si="117">BE366*1000+BF366</f>
        <v>23017</v>
      </c>
      <c r="BK366"/>
      <c r="BL366" t="s">
        <v>1447</v>
      </c>
      <c r="BM366">
        <f t="shared" ref="BM366:BM429" si="118">BE366*100000+BH366</f>
        <v>2331110</v>
      </c>
      <c r="BN366">
        <f t="shared" ref="BN366:BN429" si="119">BE366*100000+BI366</f>
        <v>2331110</v>
      </c>
      <c r="BR366" s="1"/>
      <c r="CD366" s="38"/>
      <c r="CV366" s="86" t="s">
        <v>3383</v>
      </c>
    </row>
    <row r="367" spans="1:100" ht="14" hidden="1" customHeight="1" outlineLevel="1" x14ac:dyDescent="0.2">
      <c r="A367" t="s">
        <v>2612</v>
      </c>
      <c r="B367" s="6" t="s">
        <v>1665</v>
      </c>
      <c r="C367" s="1">
        <f t="shared" si="115"/>
        <v>511</v>
      </c>
      <c r="D367" s="3">
        <f>IF(N367&gt;0, RANK(N367,(N367:P367,Q367:AE367)),0)</f>
        <v>2</v>
      </c>
      <c r="E367" s="3">
        <f>IF(O367&gt;0,RANK(O367,(N367:P367,Q367:AE367)),0)</f>
        <v>1</v>
      </c>
      <c r="F367" s="3">
        <f t="shared" si="108"/>
        <v>0</v>
      </c>
      <c r="G367" s="1">
        <f t="shared" si="109"/>
        <v>195</v>
      </c>
      <c r="H367" s="2">
        <f t="shared" si="110"/>
        <v>0.3816046966731898</v>
      </c>
      <c r="I367" s="4"/>
      <c r="J367" s="2">
        <f t="shared" si="111"/>
        <v>0.30332681017612523</v>
      </c>
      <c r="K367" s="2">
        <f t="shared" si="112"/>
        <v>0.68493150684931503</v>
      </c>
      <c r="L367" s="2">
        <f t="shared" si="113"/>
        <v>0</v>
      </c>
      <c r="M367" s="2">
        <f t="shared" si="114"/>
        <v>1.1741682974559686E-2</v>
      </c>
      <c r="N367" s="38">
        <v>155</v>
      </c>
      <c r="O367" s="38">
        <v>350</v>
      </c>
      <c r="P367" s="38"/>
      <c r="Q367" s="38">
        <v>1</v>
      </c>
      <c r="R367" s="38">
        <v>4</v>
      </c>
      <c r="S367" s="38"/>
      <c r="T367" s="38"/>
      <c r="U367" s="38">
        <v>1</v>
      </c>
      <c r="V367" s="38"/>
      <c r="W367" s="38">
        <v>0</v>
      </c>
      <c r="X367" s="38"/>
      <c r="Y367" s="38"/>
      <c r="Z367" s="38"/>
      <c r="AA367" s="38"/>
      <c r="AB367" s="38"/>
      <c r="BA367" t="str">
        <f t="shared" si="116"/>
        <v>Harmony</v>
      </c>
      <c r="BB367" t="s">
        <v>1752</v>
      </c>
      <c r="BC367">
        <v>2</v>
      </c>
      <c r="BE367" s="60">
        <v>23</v>
      </c>
      <c r="BF367" s="62">
        <v>25</v>
      </c>
      <c r="BG367" s="62">
        <v>65</v>
      </c>
      <c r="BH367" s="66">
        <v>31355</v>
      </c>
      <c r="BI367" s="66">
        <v>31355</v>
      </c>
      <c r="BJ367" s="66">
        <f t="shared" si="117"/>
        <v>23025</v>
      </c>
      <c r="BK367"/>
      <c r="BL367" t="s">
        <v>1447</v>
      </c>
      <c r="BM367">
        <f t="shared" si="118"/>
        <v>2331355</v>
      </c>
      <c r="BN367">
        <f t="shared" si="119"/>
        <v>2331355</v>
      </c>
      <c r="BR367" s="1"/>
      <c r="CD367" s="38"/>
      <c r="CV367" s="1" t="s">
        <v>3384</v>
      </c>
    </row>
    <row r="368" spans="1:100" ht="14" hidden="1" customHeight="1" outlineLevel="1" x14ac:dyDescent="0.2">
      <c r="A368" t="s">
        <v>3133</v>
      </c>
      <c r="B368" s="6" t="s">
        <v>1665</v>
      </c>
      <c r="C368" s="1">
        <f t="shared" si="115"/>
        <v>3859</v>
      </c>
      <c r="D368" s="3">
        <f>IF(N368&gt;0, RANK(N368,(N368:P368,Q368:AE368)),0)</f>
        <v>1</v>
      </c>
      <c r="E368" s="3">
        <f>IF(O368&gt;0,RANK(O368,(N368:P368,Q368:AE368)),0)</f>
        <v>2</v>
      </c>
      <c r="F368" s="3">
        <f t="shared" si="108"/>
        <v>0</v>
      </c>
      <c r="G368" s="1">
        <f t="shared" si="109"/>
        <v>893</v>
      </c>
      <c r="H368" s="2">
        <f t="shared" si="110"/>
        <v>0.23140710028504793</v>
      </c>
      <c r="I368" s="4"/>
      <c r="J368" s="2">
        <f t="shared" si="111"/>
        <v>0.60922518787250579</v>
      </c>
      <c r="K368" s="2">
        <f t="shared" si="112"/>
        <v>0.37781808758745788</v>
      </c>
      <c r="L368" s="2">
        <f t="shared" si="113"/>
        <v>0</v>
      </c>
      <c r="M368" s="2">
        <f t="shared" si="114"/>
        <v>1.2956724540036324E-2</v>
      </c>
      <c r="N368" s="38">
        <v>2351</v>
      </c>
      <c r="O368" s="38">
        <v>1458</v>
      </c>
      <c r="P368" s="38"/>
      <c r="Q368" s="38">
        <v>13</v>
      </c>
      <c r="R368" s="38">
        <v>29</v>
      </c>
      <c r="S368" s="38"/>
      <c r="T368" s="38"/>
      <c r="U368" s="38">
        <v>4</v>
      </c>
      <c r="V368" s="38"/>
      <c r="W368" s="38">
        <v>4</v>
      </c>
      <c r="X368" s="38"/>
      <c r="Y368" s="38"/>
      <c r="Z368" s="38"/>
      <c r="AA368" s="38"/>
      <c r="AB368" s="38"/>
      <c r="BA368" t="str">
        <f t="shared" si="116"/>
        <v>Harpswell</v>
      </c>
      <c r="BB368" t="s">
        <v>1504</v>
      </c>
      <c r="BC368">
        <v>1</v>
      </c>
      <c r="BE368" s="60">
        <v>23</v>
      </c>
      <c r="BF368" s="62">
        <v>5</v>
      </c>
      <c r="BG368" s="62">
        <v>55</v>
      </c>
      <c r="BH368" s="66">
        <v>31390</v>
      </c>
      <c r="BI368" s="66">
        <v>31390</v>
      </c>
      <c r="BJ368" s="66">
        <f t="shared" si="117"/>
        <v>23005</v>
      </c>
      <c r="BK368"/>
      <c r="BL368" t="s">
        <v>1447</v>
      </c>
      <c r="BM368">
        <f t="shared" si="118"/>
        <v>2331390</v>
      </c>
      <c r="BN368">
        <f t="shared" si="119"/>
        <v>2331390</v>
      </c>
      <c r="BR368" s="1"/>
      <c r="CD368" s="38"/>
      <c r="CV368" s="1" t="s">
        <v>3385</v>
      </c>
    </row>
    <row r="369" spans="1:100" ht="14" hidden="1" customHeight="1" outlineLevel="1" x14ac:dyDescent="0.2">
      <c r="A369" t="s">
        <v>2481</v>
      </c>
      <c r="B369" s="6" t="s">
        <v>1665</v>
      </c>
      <c r="C369" s="1">
        <f t="shared" si="115"/>
        <v>548</v>
      </c>
      <c r="D369" s="3">
        <f>IF(N369&gt;0, RANK(N369,(N369:P369,Q369:AE369)),0)</f>
        <v>2</v>
      </c>
      <c r="E369" s="3">
        <f>IF(O369&gt;0,RANK(O369,(N369:P369,Q369:AE369)),0)</f>
        <v>1</v>
      </c>
      <c r="F369" s="3">
        <f t="shared" si="108"/>
        <v>0</v>
      </c>
      <c r="G369" s="1">
        <f t="shared" si="109"/>
        <v>229</v>
      </c>
      <c r="H369" s="2">
        <f t="shared" si="110"/>
        <v>0.41788321167883213</v>
      </c>
      <c r="I369" s="4"/>
      <c r="J369" s="2">
        <f t="shared" si="111"/>
        <v>0.28284671532846717</v>
      </c>
      <c r="K369" s="2">
        <f t="shared" si="112"/>
        <v>0.7007299270072993</v>
      </c>
      <c r="L369" s="2">
        <f t="shared" si="113"/>
        <v>0</v>
      </c>
      <c r="M369" s="2">
        <f t="shared" si="114"/>
        <v>1.6423357664233529E-2</v>
      </c>
      <c r="N369" s="38">
        <v>155</v>
      </c>
      <c r="O369" s="38">
        <v>384</v>
      </c>
      <c r="P369" s="38"/>
      <c r="Q369" s="38">
        <v>1</v>
      </c>
      <c r="R369" s="38">
        <v>8</v>
      </c>
      <c r="S369" s="38"/>
      <c r="T369" s="38"/>
      <c r="U369" s="38">
        <v>0</v>
      </c>
      <c r="V369" s="38"/>
      <c r="W369" s="38">
        <v>0</v>
      </c>
      <c r="X369" s="38"/>
      <c r="Y369" s="38"/>
      <c r="Z369" s="38"/>
      <c r="AA369" s="38"/>
      <c r="AB369" s="38"/>
      <c r="BA369" t="str">
        <f t="shared" si="116"/>
        <v>Harrington</v>
      </c>
      <c r="BB369" t="s">
        <v>674</v>
      </c>
      <c r="BC369">
        <v>2</v>
      </c>
      <c r="BE369" s="60">
        <v>23</v>
      </c>
      <c r="BF369" s="62">
        <v>29</v>
      </c>
      <c r="BG369" s="62">
        <v>110</v>
      </c>
      <c r="BH369" s="66">
        <v>31530</v>
      </c>
      <c r="BI369" s="66">
        <v>31530</v>
      </c>
      <c r="BJ369" s="66">
        <f t="shared" si="117"/>
        <v>23029</v>
      </c>
      <c r="BK369"/>
      <c r="BL369" t="s">
        <v>1447</v>
      </c>
      <c r="BM369">
        <f t="shared" si="118"/>
        <v>2331530</v>
      </c>
      <c r="BN369">
        <f t="shared" si="119"/>
        <v>2331530</v>
      </c>
      <c r="BR369" s="1"/>
      <c r="CD369" s="38"/>
      <c r="CV369" s="1" t="s">
        <v>3386</v>
      </c>
    </row>
    <row r="370" spans="1:100" ht="14" hidden="1" customHeight="1" outlineLevel="1" x14ac:dyDescent="0.2">
      <c r="A370" t="s">
        <v>856</v>
      </c>
      <c r="B370" s="6" t="s">
        <v>1665</v>
      </c>
      <c r="C370" s="1">
        <f t="shared" si="115"/>
        <v>1682</v>
      </c>
      <c r="D370" s="3">
        <f>IF(N370&gt;0, RANK(N370,(N370:P370,Q370:AE370)),0)</f>
        <v>2</v>
      </c>
      <c r="E370" s="3">
        <f>IF(O370&gt;0,RANK(O370,(N370:P370,Q370:AE370)),0)</f>
        <v>1</v>
      </c>
      <c r="F370" s="3">
        <f t="shared" si="108"/>
        <v>0</v>
      </c>
      <c r="G370" s="1">
        <f t="shared" si="109"/>
        <v>95</v>
      </c>
      <c r="H370" s="2">
        <f t="shared" si="110"/>
        <v>5.6480380499405472E-2</v>
      </c>
      <c r="I370" s="4"/>
      <c r="J370" s="2">
        <f t="shared" si="111"/>
        <v>0.46254458977407847</v>
      </c>
      <c r="K370" s="2">
        <f t="shared" si="112"/>
        <v>0.51902497027348393</v>
      </c>
      <c r="L370" s="2">
        <f t="shared" si="113"/>
        <v>0</v>
      </c>
      <c r="M370" s="2">
        <f t="shared" si="114"/>
        <v>1.8430439952437538E-2</v>
      </c>
      <c r="N370" s="38">
        <v>778</v>
      </c>
      <c r="O370" s="38">
        <v>873</v>
      </c>
      <c r="P370" s="38"/>
      <c r="Q370" s="38">
        <v>14</v>
      </c>
      <c r="R370" s="38">
        <v>12</v>
      </c>
      <c r="S370" s="38"/>
      <c r="T370" s="38"/>
      <c r="U370" s="38">
        <v>3</v>
      </c>
      <c r="V370" s="38"/>
      <c r="W370" s="38">
        <v>2</v>
      </c>
      <c r="X370" s="38"/>
      <c r="Y370" s="38"/>
      <c r="Z370" s="38"/>
      <c r="AA370" s="38"/>
      <c r="AB370" s="38"/>
      <c r="BA370" t="str">
        <f t="shared" si="116"/>
        <v>Harrison</v>
      </c>
      <c r="BB370" t="s">
        <v>1504</v>
      </c>
      <c r="BC370">
        <v>1</v>
      </c>
      <c r="BE370" s="60">
        <v>23</v>
      </c>
      <c r="BF370" s="62">
        <v>5</v>
      </c>
      <c r="BG370" s="62">
        <v>60</v>
      </c>
      <c r="BH370" s="66">
        <v>31600</v>
      </c>
      <c r="BI370" s="66">
        <v>31600</v>
      </c>
      <c r="BJ370" s="66">
        <f t="shared" si="117"/>
        <v>23005</v>
      </c>
      <c r="BK370"/>
      <c r="BL370" t="s">
        <v>1447</v>
      </c>
      <c r="BM370">
        <f t="shared" si="118"/>
        <v>2331600</v>
      </c>
      <c r="BN370">
        <f t="shared" si="119"/>
        <v>2331600</v>
      </c>
      <c r="BR370" s="1"/>
      <c r="CD370" s="38"/>
      <c r="CV370" s="1" t="s">
        <v>3387</v>
      </c>
    </row>
    <row r="371" spans="1:100" ht="14" hidden="1" customHeight="1" outlineLevel="1" x14ac:dyDescent="0.2">
      <c r="A371" t="s">
        <v>1704</v>
      </c>
      <c r="B371" s="6" t="s">
        <v>1665</v>
      </c>
      <c r="C371" s="1">
        <f t="shared" si="115"/>
        <v>736</v>
      </c>
      <c r="D371" s="3">
        <f>IF(N371&gt;0, RANK(N371,(N371:P371,Q371:AE371)),0)</f>
        <v>2</v>
      </c>
      <c r="E371" s="3">
        <f>IF(O371&gt;0,RANK(O371,(N371:P371,Q371:AE371)),0)</f>
        <v>1</v>
      </c>
      <c r="F371" s="3">
        <f t="shared" si="108"/>
        <v>0</v>
      </c>
      <c r="G371" s="1">
        <f t="shared" si="109"/>
        <v>170</v>
      </c>
      <c r="H371" s="2">
        <f t="shared" si="110"/>
        <v>0.23097826086956522</v>
      </c>
      <c r="I371" s="4"/>
      <c r="J371" s="2">
        <f t="shared" si="111"/>
        <v>0.37635869565217389</v>
      </c>
      <c r="K371" s="2">
        <f t="shared" si="112"/>
        <v>0.60733695652173914</v>
      </c>
      <c r="L371" s="2">
        <f t="shared" si="113"/>
        <v>0</v>
      </c>
      <c r="M371" s="2">
        <f t="shared" si="114"/>
        <v>1.6304347826087029E-2</v>
      </c>
      <c r="N371" s="38">
        <v>277</v>
      </c>
      <c r="O371" s="38">
        <v>447</v>
      </c>
      <c r="P371" s="38"/>
      <c r="Q371" s="38">
        <v>4</v>
      </c>
      <c r="R371" s="38">
        <v>6</v>
      </c>
      <c r="S371" s="38"/>
      <c r="T371" s="38"/>
      <c r="U371" s="38">
        <v>2</v>
      </c>
      <c r="V371" s="38"/>
      <c r="W371" s="38">
        <v>0</v>
      </c>
      <c r="X371" s="38"/>
      <c r="Y371" s="38"/>
      <c r="Z371" s="38"/>
      <c r="AA371" s="38"/>
      <c r="AB371" s="38"/>
      <c r="BA371" t="str">
        <f t="shared" si="116"/>
        <v>Hartford</v>
      </c>
      <c r="BB371" t="s">
        <v>2338</v>
      </c>
      <c r="BC371">
        <v>2</v>
      </c>
      <c r="BE371" s="60">
        <v>23</v>
      </c>
      <c r="BF371" s="62">
        <v>17</v>
      </c>
      <c r="BG371" s="62">
        <v>65</v>
      </c>
      <c r="BH371" s="66">
        <v>31670</v>
      </c>
      <c r="BI371" s="66">
        <v>31670</v>
      </c>
      <c r="BJ371" s="66">
        <f t="shared" si="117"/>
        <v>23017</v>
      </c>
      <c r="BK371"/>
      <c r="BL371" t="s">
        <v>1447</v>
      </c>
      <c r="BM371">
        <f t="shared" si="118"/>
        <v>2331670</v>
      </c>
      <c r="BN371">
        <f t="shared" si="119"/>
        <v>2331670</v>
      </c>
      <c r="BR371" s="1"/>
      <c r="CD371" s="38"/>
      <c r="CV371" s="1" t="s">
        <v>3388</v>
      </c>
    </row>
    <row r="372" spans="1:100" ht="14" hidden="1" customHeight="1" outlineLevel="1" x14ac:dyDescent="0.2">
      <c r="A372" t="s">
        <v>2328</v>
      </c>
      <c r="B372" s="6" t="s">
        <v>1665</v>
      </c>
      <c r="C372" s="1">
        <f t="shared" si="115"/>
        <v>972</v>
      </c>
      <c r="D372" s="3">
        <f>IF(N372&gt;0, RANK(N372,(N372:P372,Q372:AE372)),0)</f>
        <v>2</v>
      </c>
      <c r="E372" s="3">
        <f>IF(O372&gt;0,RANK(O372,(N372:P372,Q372:AE372)),0)</f>
        <v>1</v>
      </c>
      <c r="F372" s="3">
        <f t="shared" si="108"/>
        <v>0</v>
      </c>
      <c r="G372" s="1">
        <f t="shared" si="109"/>
        <v>370</v>
      </c>
      <c r="H372" s="2">
        <f t="shared" si="110"/>
        <v>0.38065843621399176</v>
      </c>
      <c r="I372" s="4"/>
      <c r="J372" s="2">
        <f t="shared" si="111"/>
        <v>0.30144032921810698</v>
      </c>
      <c r="K372" s="2">
        <f t="shared" si="112"/>
        <v>0.6820987654320988</v>
      </c>
      <c r="L372" s="2">
        <f t="shared" si="113"/>
        <v>0</v>
      </c>
      <c r="M372" s="2">
        <f t="shared" si="114"/>
        <v>1.6460905349794275E-2</v>
      </c>
      <c r="N372" s="38">
        <v>293</v>
      </c>
      <c r="O372" s="38">
        <v>663</v>
      </c>
      <c r="P372" s="38"/>
      <c r="Q372" s="38">
        <v>7</v>
      </c>
      <c r="R372" s="38">
        <v>8</v>
      </c>
      <c r="S372" s="38"/>
      <c r="T372" s="38"/>
      <c r="U372" s="38">
        <v>1</v>
      </c>
      <c r="V372" s="38"/>
      <c r="W372" s="38">
        <v>0</v>
      </c>
      <c r="X372" s="38"/>
      <c r="Y372" s="38"/>
      <c r="Z372" s="38"/>
      <c r="AA372" s="38"/>
      <c r="AB372" s="38"/>
      <c r="BA372" t="str">
        <f t="shared" si="116"/>
        <v>Hartland</v>
      </c>
      <c r="BB372" t="s">
        <v>1752</v>
      </c>
      <c r="BC372">
        <v>2</v>
      </c>
      <c r="BE372" s="60">
        <v>23</v>
      </c>
      <c r="BF372" s="62">
        <v>25</v>
      </c>
      <c r="BG372" s="62">
        <v>70</v>
      </c>
      <c r="BH372" s="66">
        <v>31740</v>
      </c>
      <c r="BI372" s="66">
        <v>31740</v>
      </c>
      <c r="BJ372" s="66">
        <f t="shared" si="117"/>
        <v>23025</v>
      </c>
      <c r="BK372"/>
      <c r="BL372" t="s">
        <v>1447</v>
      </c>
      <c r="BM372">
        <f t="shared" si="118"/>
        <v>2331740</v>
      </c>
      <c r="BN372">
        <f t="shared" si="119"/>
        <v>2331740</v>
      </c>
      <c r="BR372" s="1"/>
      <c r="CD372" s="38"/>
      <c r="CV372" s="1" t="s">
        <v>3389</v>
      </c>
    </row>
    <row r="373" spans="1:100" ht="14" hidden="1" customHeight="1" outlineLevel="1" x14ac:dyDescent="0.2">
      <c r="A373" t="s">
        <v>2654</v>
      </c>
      <c r="B373" s="6" t="s">
        <v>1665</v>
      </c>
      <c r="C373" s="1">
        <f t="shared" si="115"/>
        <v>65</v>
      </c>
      <c r="D373" s="3">
        <f>IF(N373&gt;0, RANK(N373,(N373:P373,Q373:AE373)),0)</f>
        <v>2</v>
      </c>
      <c r="E373" s="3">
        <f>IF(O373&gt;0,RANK(O373,(N373:P373,Q373:AE373)),0)</f>
        <v>1</v>
      </c>
      <c r="F373" s="3">
        <f t="shared" si="108"/>
        <v>0</v>
      </c>
      <c r="G373" s="1">
        <f t="shared" si="109"/>
        <v>43</v>
      </c>
      <c r="H373" s="2">
        <f t="shared" si="110"/>
        <v>0.66153846153846152</v>
      </c>
      <c r="I373" s="4"/>
      <c r="J373" s="2">
        <f t="shared" si="111"/>
        <v>0.16923076923076924</v>
      </c>
      <c r="K373" s="2">
        <f t="shared" si="112"/>
        <v>0.83076923076923082</v>
      </c>
      <c r="L373" s="2">
        <f t="shared" si="113"/>
        <v>0</v>
      </c>
      <c r="M373" s="2">
        <f t="shared" si="114"/>
        <v>-1.1102230246251565E-16</v>
      </c>
      <c r="N373" s="38">
        <v>11</v>
      </c>
      <c r="O373" s="38">
        <v>54</v>
      </c>
      <c r="P373" s="38"/>
      <c r="Q373" s="38">
        <v>0</v>
      </c>
      <c r="R373" s="38">
        <v>0</v>
      </c>
      <c r="S373" s="38"/>
      <c r="T373" s="38"/>
      <c r="U373" s="38">
        <v>0</v>
      </c>
      <c r="V373" s="38"/>
      <c r="W373" s="38">
        <v>0</v>
      </c>
      <c r="X373" s="38"/>
      <c r="Y373" s="38"/>
      <c r="Z373" s="38"/>
      <c r="AA373" s="38"/>
      <c r="AB373" s="38"/>
      <c r="BA373" t="str">
        <f t="shared" si="116"/>
        <v>Haynesville</v>
      </c>
      <c r="BB373" t="s">
        <v>2774</v>
      </c>
      <c r="BC373">
        <v>2</v>
      </c>
      <c r="BE373" s="60">
        <v>23</v>
      </c>
      <c r="BF373" s="62">
        <v>3</v>
      </c>
      <c r="BG373" s="62">
        <v>135</v>
      </c>
      <c r="BH373" s="66">
        <v>32195</v>
      </c>
      <c r="BI373" s="66">
        <v>32195</v>
      </c>
      <c r="BJ373" s="66">
        <f t="shared" si="117"/>
        <v>23003</v>
      </c>
      <c r="BK373"/>
      <c r="BL373" t="s">
        <v>1447</v>
      </c>
      <c r="BM373">
        <f t="shared" si="118"/>
        <v>2332195</v>
      </c>
      <c r="BN373">
        <f t="shared" si="119"/>
        <v>2332195</v>
      </c>
      <c r="BR373" s="1"/>
      <c r="CD373" s="38"/>
      <c r="CV373" s="1" t="s">
        <v>3390</v>
      </c>
    </row>
    <row r="374" spans="1:100" ht="14" hidden="1" customHeight="1" outlineLevel="1" x14ac:dyDescent="0.2">
      <c r="A374" t="s">
        <v>956</v>
      </c>
      <c r="B374" s="6" t="s">
        <v>1665</v>
      </c>
      <c r="C374" s="1">
        <f t="shared" si="115"/>
        <v>797</v>
      </c>
      <c r="D374" s="3">
        <f>IF(N374&gt;0, RANK(N374,(N374:P374,Q374:AE374)),0)</f>
        <v>2</v>
      </c>
      <c r="E374" s="3">
        <f>IF(O374&gt;0,RANK(O374,(N374:P374,Q374:AE374)),0)</f>
        <v>1</v>
      </c>
      <c r="F374" s="3">
        <f t="shared" si="108"/>
        <v>0</v>
      </c>
      <c r="G374" s="1">
        <f t="shared" si="109"/>
        <v>168</v>
      </c>
      <c r="H374" s="2">
        <f t="shared" si="110"/>
        <v>0.21079046424090339</v>
      </c>
      <c r="I374" s="4"/>
      <c r="J374" s="2">
        <f t="shared" si="111"/>
        <v>0.38143036386449186</v>
      </c>
      <c r="K374" s="2">
        <f t="shared" si="112"/>
        <v>0.59222082810539523</v>
      </c>
      <c r="L374" s="2">
        <f t="shared" si="113"/>
        <v>0</v>
      </c>
      <c r="M374" s="2">
        <f t="shared" si="114"/>
        <v>2.6348808030112969E-2</v>
      </c>
      <c r="N374" s="38">
        <v>304</v>
      </c>
      <c r="O374" s="38">
        <v>472</v>
      </c>
      <c r="P374" s="38"/>
      <c r="Q374" s="38">
        <v>9</v>
      </c>
      <c r="R374" s="38">
        <v>11</v>
      </c>
      <c r="S374" s="38"/>
      <c r="T374" s="38"/>
      <c r="U374" s="38">
        <v>1</v>
      </c>
      <c r="V374" s="38"/>
      <c r="W374" s="38">
        <v>0</v>
      </c>
      <c r="X374" s="38"/>
      <c r="Y374" s="38"/>
      <c r="Z374" s="38"/>
      <c r="AA374" s="38"/>
      <c r="AB374" s="38"/>
      <c r="BA374" t="str">
        <f t="shared" si="116"/>
        <v>Hebron</v>
      </c>
      <c r="BB374" t="s">
        <v>2338</v>
      </c>
      <c r="BC374">
        <v>2</v>
      </c>
      <c r="BE374" s="60">
        <v>23</v>
      </c>
      <c r="BF374" s="62">
        <v>17</v>
      </c>
      <c r="BG374" s="62">
        <v>70</v>
      </c>
      <c r="BH374" s="66">
        <v>32370</v>
      </c>
      <c r="BI374" s="66">
        <v>32370</v>
      </c>
      <c r="BJ374" s="66">
        <f t="shared" si="117"/>
        <v>23017</v>
      </c>
      <c r="BK374"/>
      <c r="BL374" t="s">
        <v>1447</v>
      </c>
      <c r="BM374">
        <f t="shared" si="118"/>
        <v>2332370</v>
      </c>
      <c r="BN374">
        <f t="shared" si="119"/>
        <v>2332370</v>
      </c>
      <c r="BR374" s="1"/>
      <c r="CD374" s="38"/>
      <c r="CV374" s="1" t="s">
        <v>3391</v>
      </c>
    </row>
    <row r="375" spans="1:100" ht="14" hidden="1" customHeight="1" outlineLevel="1" x14ac:dyDescent="0.2">
      <c r="A375" t="s">
        <v>3111</v>
      </c>
      <c r="B375" s="6" t="s">
        <v>1665</v>
      </c>
      <c r="C375" s="1">
        <f t="shared" si="115"/>
        <v>4111</v>
      </c>
      <c r="D375" s="3">
        <f>IF(N375&gt;0, RANK(N375,(N375:P375,Q375:AE375)),0)</f>
        <v>2</v>
      </c>
      <c r="E375" s="3">
        <f>IF(O375&gt;0,RANK(O375,(N375:P375,Q375:AE375)),0)</f>
        <v>1</v>
      </c>
      <c r="F375" s="3">
        <f t="shared" si="108"/>
        <v>0</v>
      </c>
      <c r="G375" s="1">
        <f t="shared" si="109"/>
        <v>1008</v>
      </c>
      <c r="H375" s="2">
        <f t="shared" si="110"/>
        <v>0.24519581610313793</v>
      </c>
      <c r="I375" s="4"/>
      <c r="J375" s="2">
        <f t="shared" si="111"/>
        <v>0.37022622233033325</v>
      </c>
      <c r="K375" s="2">
        <f t="shared" si="112"/>
        <v>0.61542203843347121</v>
      </c>
      <c r="L375" s="2">
        <f t="shared" si="113"/>
        <v>0</v>
      </c>
      <c r="M375" s="2">
        <f t="shared" si="114"/>
        <v>1.4351739236195593E-2</v>
      </c>
      <c r="N375" s="38">
        <v>1522</v>
      </c>
      <c r="O375" s="38">
        <v>2530</v>
      </c>
      <c r="P375" s="38"/>
      <c r="Q375" s="38">
        <v>27</v>
      </c>
      <c r="R375" s="38">
        <v>23</v>
      </c>
      <c r="S375" s="38"/>
      <c r="T375" s="38"/>
      <c r="U375" s="38">
        <v>6</v>
      </c>
      <c r="V375" s="38"/>
      <c r="W375" s="38">
        <v>3</v>
      </c>
      <c r="X375" s="38"/>
      <c r="Y375" s="38"/>
      <c r="Z375" s="38"/>
      <c r="AA375" s="38"/>
      <c r="AB375" s="38"/>
      <c r="BA375" t="str">
        <f t="shared" si="116"/>
        <v>Hermon</v>
      </c>
      <c r="BB375" t="s">
        <v>2436</v>
      </c>
      <c r="BC375">
        <v>2</v>
      </c>
      <c r="BE375" s="60">
        <v>23</v>
      </c>
      <c r="BF375" s="62">
        <v>19</v>
      </c>
      <c r="BG375" s="62">
        <v>145</v>
      </c>
      <c r="BH375" s="66">
        <v>32510</v>
      </c>
      <c r="BI375" s="66">
        <v>32510</v>
      </c>
      <c r="BJ375" s="66">
        <f t="shared" si="117"/>
        <v>23019</v>
      </c>
      <c r="BK375"/>
      <c r="BL375" t="s">
        <v>1447</v>
      </c>
      <c r="BM375">
        <f t="shared" si="118"/>
        <v>2332510</v>
      </c>
      <c r="BN375">
        <f t="shared" si="119"/>
        <v>2332510</v>
      </c>
      <c r="BR375" s="1"/>
      <c r="CD375" s="38"/>
      <c r="CV375" s="1" t="s">
        <v>3392</v>
      </c>
    </row>
    <row r="376" spans="1:100" ht="14" hidden="1" customHeight="1" outlineLevel="1" x14ac:dyDescent="0.2">
      <c r="A376" t="s">
        <v>2318</v>
      </c>
      <c r="B376" s="6" t="s">
        <v>1665</v>
      </c>
      <c r="C376" s="1">
        <f t="shared" si="115"/>
        <v>41</v>
      </c>
      <c r="D376" s="3">
        <f>IF(N376&gt;0, RANK(N376,(N376:P376,Q376:AE376)),0)</f>
        <v>2</v>
      </c>
      <c r="E376" s="3">
        <f>IF(O376&gt;0,RANK(O376,(N376:P376,Q376:AE376)),0)</f>
        <v>1</v>
      </c>
      <c r="F376" s="3">
        <f t="shared" si="108"/>
        <v>0</v>
      </c>
      <c r="G376" s="1">
        <f t="shared" si="109"/>
        <v>18</v>
      </c>
      <c r="H376" s="2">
        <f t="shared" si="110"/>
        <v>0.43902439024390244</v>
      </c>
      <c r="I376" s="4"/>
      <c r="J376" s="2">
        <f t="shared" si="111"/>
        <v>0.26829268292682928</v>
      </c>
      <c r="K376" s="2">
        <f t="shared" si="112"/>
        <v>0.70731707317073167</v>
      </c>
      <c r="L376" s="2">
        <f t="shared" si="113"/>
        <v>0</v>
      </c>
      <c r="M376" s="2">
        <f t="shared" si="114"/>
        <v>2.4390243902439046E-2</v>
      </c>
      <c r="N376" s="38">
        <v>11</v>
      </c>
      <c r="O376" s="38">
        <v>29</v>
      </c>
      <c r="P376" s="38"/>
      <c r="Q376" s="38">
        <v>1</v>
      </c>
      <c r="R376" s="38">
        <v>0</v>
      </c>
      <c r="S376" s="38"/>
      <c r="T376" s="38"/>
      <c r="U376" s="38">
        <v>0</v>
      </c>
      <c r="V376" s="38"/>
      <c r="W376" s="38">
        <v>0</v>
      </c>
      <c r="X376" s="38"/>
      <c r="Y376" s="38"/>
      <c r="Z376" s="38"/>
      <c r="AA376" s="38"/>
      <c r="AB376" s="38"/>
      <c r="BA376" t="str">
        <f t="shared" si="116"/>
        <v>Hersey</v>
      </c>
      <c r="BB376" t="s">
        <v>2774</v>
      </c>
      <c r="BC376">
        <v>2</v>
      </c>
      <c r="BE376" s="60">
        <v>23</v>
      </c>
      <c r="BF376" s="62">
        <v>3</v>
      </c>
      <c r="BG376" s="62">
        <v>140</v>
      </c>
      <c r="BH376" s="66">
        <v>32685</v>
      </c>
      <c r="BI376" s="66">
        <v>32685</v>
      </c>
      <c r="BJ376" s="66">
        <f t="shared" si="117"/>
        <v>23003</v>
      </c>
      <c r="BK376"/>
      <c r="BL376" t="s">
        <v>1447</v>
      </c>
      <c r="BM376">
        <f t="shared" si="118"/>
        <v>2332685</v>
      </c>
      <c r="BN376">
        <f t="shared" si="119"/>
        <v>2332685</v>
      </c>
      <c r="BR376" s="1"/>
      <c r="CD376" s="38"/>
      <c r="CV376" s="1" t="s">
        <v>3393</v>
      </c>
    </row>
    <row r="377" spans="1:100" ht="14" hidden="1" customHeight="1" outlineLevel="1" x14ac:dyDescent="0.2">
      <c r="A377" t="s">
        <v>3195</v>
      </c>
      <c r="B377" s="6" t="s">
        <v>1665</v>
      </c>
      <c r="C377" s="1">
        <f t="shared" si="115"/>
        <v>14</v>
      </c>
      <c r="D377" s="3">
        <f>IF(N377&gt;0, RANK(N377,(N377:P377,Q377:AE377)),0)</f>
        <v>2</v>
      </c>
      <c r="E377" s="3">
        <f>IF(O377&gt;0,RANK(O377,(N377:P377,Q377:AE377)),0)</f>
        <v>1</v>
      </c>
      <c r="F377" s="3">
        <f t="shared" si="108"/>
        <v>0</v>
      </c>
      <c r="G377" s="1">
        <f t="shared" si="109"/>
        <v>10</v>
      </c>
      <c r="H377" s="2">
        <f t="shared" si="110"/>
        <v>0.7142857142857143</v>
      </c>
      <c r="I377" s="4"/>
      <c r="J377" s="2">
        <f t="shared" si="111"/>
        <v>0.14285714285714285</v>
      </c>
      <c r="K377" s="2">
        <f t="shared" si="112"/>
        <v>0.8571428571428571</v>
      </c>
      <c r="L377" s="2">
        <f t="shared" si="113"/>
        <v>0</v>
      </c>
      <c r="M377" s="2">
        <f t="shared" si="114"/>
        <v>1.1102230246251565E-16</v>
      </c>
      <c r="N377" s="38">
        <v>2</v>
      </c>
      <c r="O377" s="38">
        <v>12</v>
      </c>
      <c r="P377" s="38"/>
      <c r="Q377" s="38">
        <v>0</v>
      </c>
      <c r="R377" s="38">
        <v>0</v>
      </c>
      <c r="S377" s="38"/>
      <c r="T377" s="38"/>
      <c r="U377" s="38">
        <v>0</v>
      </c>
      <c r="V377" s="38"/>
      <c r="W377" s="38">
        <v>0</v>
      </c>
      <c r="X377" s="38"/>
      <c r="Y377" s="38"/>
      <c r="Z377" s="38"/>
      <c r="AA377" s="38"/>
      <c r="AB377" s="38"/>
      <c r="BA377" t="str">
        <f>A377</f>
        <v>Herseytown</v>
      </c>
      <c r="BB377" t="s">
        <v>2436</v>
      </c>
      <c r="BC377">
        <v>2</v>
      </c>
      <c r="BE377" s="60">
        <v>23</v>
      </c>
      <c r="BF377" s="62">
        <v>19</v>
      </c>
      <c r="BH377" s="77">
        <v>32690</v>
      </c>
      <c r="BI377" s="77">
        <v>32690</v>
      </c>
      <c r="BJ377" s="66">
        <f>BE377*1000+BF377</f>
        <v>23019</v>
      </c>
      <c r="BK377"/>
      <c r="BL377" t="s">
        <v>937</v>
      </c>
      <c r="BM377">
        <f>BE377*100000+BH377</f>
        <v>2332690</v>
      </c>
      <c r="BN377">
        <f t="shared" si="119"/>
        <v>2332690</v>
      </c>
      <c r="BR377" s="1"/>
      <c r="CD377" s="38"/>
      <c r="CV377" s="1" t="s">
        <v>3394</v>
      </c>
    </row>
    <row r="378" spans="1:100" ht="14" hidden="1" customHeight="1" outlineLevel="1" x14ac:dyDescent="0.2">
      <c r="A378" t="s">
        <v>1950</v>
      </c>
      <c r="B378" s="6" t="s">
        <v>1665</v>
      </c>
      <c r="C378" s="1">
        <f t="shared" si="115"/>
        <v>38</v>
      </c>
      <c r="D378" s="3">
        <f>IF(N378&gt;0, RANK(N378,(N378:P378,Q378:AE378)),0)</f>
        <v>1</v>
      </c>
      <c r="E378" s="3">
        <f>IF(O378&gt;0,RANK(O378,(N378:P378,Q378:AE378)),0)</f>
        <v>2</v>
      </c>
      <c r="F378" s="3">
        <f t="shared" si="108"/>
        <v>0</v>
      </c>
      <c r="G378" s="1">
        <f t="shared" si="109"/>
        <v>2</v>
      </c>
      <c r="H378" s="2">
        <f t="shared" si="110"/>
        <v>5.2631578947368418E-2</v>
      </c>
      <c r="I378" s="4"/>
      <c r="J378" s="2">
        <f t="shared" si="111"/>
        <v>0.52631578947368418</v>
      </c>
      <c r="K378" s="2">
        <f t="shared" si="112"/>
        <v>0.47368421052631576</v>
      </c>
      <c r="L378" s="2">
        <f t="shared" si="113"/>
        <v>0</v>
      </c>
      <c r="M378" s="2">
        <f t="shared" si="114"/>
        <v>5.5511151231257827E-17</v>
      </c>
      <c r="N378" s="38">
        <v>20</v>
      </c>
      <c r="O378" s="38">
        <v>18</v>
      </c>
      <c r="P378" s="38"/>
      <c r="Q378" s="38">
        <v>0</v>
      </c>
      <c r="R378" s="38">
        <v>0</v>
      </c>
      <c r="S378" s="38"/>
      <c r="T378" s="38"/>
      <c r="U378" s="38">
        <v>0</v>
      </c>
      <c r="V378" s="38"/>
      <c r="W378" s="38">
        <v>0</v>
      </c>
      <c r="X378" s="38"/>
      <c r="Y378" s="38"/>
      <c r="Z378" s="38"/>
      <c r="AA378" s="38"/>
      <c r="AB378" s="38"/>
      <c r="BA378" t="str">
        <f t="shared" si="116"/>
        <v>Highland</v>
      </c>
      <c r="BB378" t="s">
        <v>1752</v>
      </c>
      <c r="BC378">
        <v>2</v>
      </c>
      <c r="BE378" s="60">
        <v>23</v>
      </c>
      <c r="BF378" s="62">
        <v>25</v>
      </c>
      <c r="BG378" s="62">
        <v>75</v>
      </c>
      <c r="BH378" s="66">
        <v>32895</v>
      </c>
      <c r="BI378" s="66">
        <v>32895</v>
      </c>
      <c r="BJ378" s="66">
        <f t="shared" si="117"/>
        <v>23025</v>
      </c>
      <c r="BK378"/>
      <c r="BL378" t="s">
        <v>3008</v>
      </c>
      <c r="BM378">
        <f t="shared" si="118"/>
        <v>2332895</v>
      </c>
      <c r="BN378">
        <f t="shared" si="119"/>
        <v>2332895</v>
      </c>
      <c r="BR378" s="1"/>
      <c r="CD378" s="38"/>
      <c r="CV378" s="1" t="s">
        <v>3395</v>
      </c>
    </row>
    <row r="379" spans="1:100" ht="14" hidden="1" customHeight="1" outlineLevel="1" x14ac:dyDescent="0.2">
      <c r="A379" t="s">
        <v>3110</v>
      </c>
      <c r="B379" s="6" t="s">
        <v>1665</v>
      </c>
      <c r="C379" s="1">
        <f t="shared" si="115"/>
        <v>991</v>
      </c>
      <c r="D379" s="3">
        <f>IF(N379&gt;0, RANK(N379,(N379:P379,Q379:AE379)),0)</f>
        <v>2</v>
      </c>
      <c r="E379" s="3">
        <f>IF(O379&gt;0,RANK(O379,(N379:P379,Q379:AE379)),0)</f>
        <v>1</v>
      </c>
      <c r="F379" s="3">
        <f t="shared" si="108"/>
        <v>0</v>
      </c>
      <c r="G379" s="1">
        <f t="shared" si="109"/>
        <v>189</v>
      </c>
      <c r="H379" s="2">
        <f t="shared" si="110"/>
        <v>0.19071644803229063</v>
      </c>
      <c r="I379" s="4"/>
      <c r="J379" s="2">
        <f t="shared" si="111"/>
        <v>0.39959636730575177</v>
      </c>
      <c r="K379" s="2">
        <f t="shared" si="112"/>
        <v>0.59031281533804236</v>
      </c>
      <c r="L379" s="2">
        <f t="shared" si="113"/>
        <v>0</v>
      </c>
      <c r="M379" s="2">
        <f t="shared" si="114"/>
        <v>1.0090817356205872E-2</v>
      </c>
      <c r="N379" s="38">
        <v>396</v>
      </c>
      <c r="O379" s="38">
        <v>585</v>
      </c>
      <c r="P379" s="38"/>
      <c r="Q379" s="38">
        <v>3</v>
      </c>
      <c r="R379" s="38">
        <v>6</v>
      </c>
      <c r="S379" s="38"/>
      <c r="T379" s="38"/>
      <c r="U379" s="38">
        <v>1</v>
      </c>
      <c r="V379" s="38"/>
      <c r="W379" s="38">
        <v>0</v>
      </c>
      <c r="X379" s="38"/>
      <c r="Y379" s="38"/>
      <c r="Z379" s="38"/>
      <c r="AA379" s="38"/>
      <c r="AB379" s="38"/>
      <c r="BA379" t="str">
        <f t="shared" si="116"/>
        <v>Hiram</v>
      </c>
      <c r="BB379" t="s">
        <v>2338</v>
      </c>
      <c r="BC379">
        <v>2</v>
      </c>
      <c r="BE379" s="60">
        <v>23</v>
      </c>
      <c r="BF379" s="62">
        <v>17</v>
      </c>
      <c r="BG379" s="62">
        <v>75</v>
      </c>
      <c r="BH379" s="66">
        <v>33315</v>
      </c>
      <c r="BI379" s="66">
        <v>33315</v>
      </c>
      <c r="BJ379" s="66">
        <f t="shared" si="117"/>
        <v>23017</v>
      </c>
      <c r="BK379"/>
      <c r="BL379" t="s">
        <v>1447</v>
      </c>
      <c r="BM379">
        <f t="shared" si="118"/>
        <v>2333315</v>
      </c>
      <c r="BN379">
        <f t="shared" si="119"/>
        <v>2333315</v>
      </c>
      <c r="BR379" s="1"/>
      <c r="CD379" s="38"/>
      <c r="CV379" s="1" t="s">
        <v>3396</v>
      </c>
    </row>
    <row r="380" spans="1:100" ht="14" hidden="1" customHeight="1" outlineLevel="1" x14ac:dyDescent="0.2">
      <c r="A380" t="s">
        <v>1462</v>
      </c>
      <c r="B380" s="6" t="s">
        <v>1665</v>
      </c>
      <c r="C380" s="1">
        <f t="shared" si="115"/>
        <v>853</v>
      </c>
      <c r="D380" s="3">
        <f>IF(N380&gt;0, RANK(N380,(N380:P380,Q380:AE380)),0)</f>
        <v>2</v>
      </c>
      <c r="E380" s="3">
        <f>IF(O380&gt;0,RANK(O380,(N380:P380,Q380:AE380)),0)</f>
        <v>1</v>
      </c>
      <c r="F380" s="3">
        <f t="shared" si="108"/>
        <v>0</v>
      </c>
      <c r="G380" s="1">
        <f t="shared" si="109"/>
        <v>502</v>
      </c>
      <c r="H380" s="2">
        <f t="shared" si="110"/>
        <v>0.58851113716295433</v>
      </c>
      <c r="I380" s="4"/>
      <c r="J380" s="2">
        <f t="shared" si="111"/>
        <v>0.20046893317702227</v>
      </c>
      <c r="K380" s="2">
        <f t="shared" si="112"/>
        <v>0.78898007033997652</v>
      </c>
      <c r="L380" s="2">
        <f t="shared" si="113"/>
        <v>0</v>
      </c>
      <c r="M380" s="2">
        <f t="shared" si="114"/>
        <v>1.0550996483001174E-2</v>
      </c>
      <c r="N380" s="38">
        <v>171</v>
      </c>
      <c r="O380" s="38">
        <v>673</v>
      </c>
      <c r="P380" s="38"/>
      <c r="Q380" s="38">
        <v>5</v>
      </c>
      <c r="R380" s="38">
        <v>4</v>
      </c>
      <c r="S380" s="38"/>
      <c r="T380" s="38"/>
      <c r="U380" s="38">
        <v>0</v>
      </c>
      <c r="V380" s="38"/>
      <c r="W380" s="38">
        <v>0</v>
      </c>
      <c r="X380" s="38"/>
      <c r="Y380" s="38"/>
      <c r="Z380" s="38"/>
      <c r="AA380" s="38"/>
      <c r="AB380" s="38"/>
      <c r="BA380" t="str">
        <f t="shared" si="116"/>
        <v>Hodgdon</v>
      </c>
      <c r="BB380" t="s">
        <v>2774</v>
      </c>
      <c r="BC380">
        <v>2</v>
      </c>
      <c r="BE380" s="60">
        <v>23</v>
      </c>
      <c r="BF380" s="62">
        <v>3</v>
      </c>
      <c r="BG380" s="62">
        <v>145</v>
      </c>
      <c r="BH380" s="66">
        <v>33385</v>
      </c>
      <c r="BI380" s="66">
        <v>33385</v>
      </c>
      <c r="BJ380" s="66">
        <f t="shared" si="117"/>
        <v>23003</v>
      </c>
      <c r="BK380"/>
      <c r="BL380" t="s">
        <v>1447</v>
      </c>
      <c r="BM380">
        <f t="shared" si="118"/>
        <v>2333385</v>
      </c>
      <c r="BN380">
        <f t="shared" si="119"/>
        <v>2333385</v>
      </c>
      <c r="BR380" s="1"/>
      <c r="CD380" s="38"/>
      <c r="CV380" s="1" t="s">
        <v>3397</v>
      </c>
    </row>
    <row r="381" spans="1:100" ht="14" hidden="1" customHeight="1" outlineLevel="1" x14ac:dyDescent="0.2">
      <c r="A381" t="s">
        <v>1754</v>
      </c>
      <c r="B381" s="6" t="s">
        <v>1665</v>
      </c>
      <c r="C381" s="1">
        <f t="shared" si="115"/>
        <v>2122</v>
      </c>
      <c r="D381" s="3">
        <f>IF(N381&gt;0, RANK(N381,(N381:P381,Q381:AE381)),0)</f>
        <v>2</v>
      </c>
      <c r="E381" s="3">
        <f>IF(O381&gt;0,RANK(O381,(N381:P381,Q381:AE381)),0)</f>
        <v>1</v>
      </c>
      <c r="F381" s="3">
        <f t="shared" si="108"/>
        <v>0</v>
      </c>
      <c r="G381" s="1">
        <f t="shared" si="109"/>
        <v>248</v>
      </c>
      <c r="H381" s="2">
        <f t="shared" si="110"/>
        <v>0.11687087653157399</v>
      </c>
      <c r="I381" s="4"/>
      <c r="J381" s="2">
        <f t="shared" si="111"/>
        <v>0.43261074458058435</v>
      </c>
      <c r="K381" s="2">
        <f t="shared" si="112"/>
        <v>0.54948162111215837</v>
      </c>
      <c r="L381" s="2">
        <f t="shared" si="113"/>
        <v>0</v>
      </c>
      <c r="M381" s="2">
        <f t="shared" si="114"/>
        <v>1.7907634307257281E-2</v>
      </c>
      <c r="N381" s="38">
        <v>918</v>
      </c>
      <c r="O381" s="38">
        <v>1166</v>
      </c>
      <c r="P381" s="38"/>
      <c r="Q381" s="38">
        <v>15</v>
      </c>
      <c r="R381" s="38">
        <v>18</v>
      </c>
      <c r="S381" s="38"/>
      <c r="T381" s="38"/>
      <c r="U381" s="38">
        <v>4</v>
      </c>
      <c r="V381" s="38"/>
      <c r="W381" s="38">
        <v>1</v>
      </c>
      <c r="X381" s="38"/>
      <c r="Y381" s="38"/>
      <c r="Z381" s="38"/>
      <c r="AA381" s="38"/>
      <c r="AB381" s="38"/>
      <c r="BA381" t="str">
        <f t="shared" si="116"/>
        <v>Holden</v>
      </c>
      <c r="BB381" t="s">
        <v>2436</v>
      </c>
      <c r="BC381">
        <v>2</v>
      </c>
      <c r="BE381" s="60">
        <v>23</v>
      </c>
      <c r="BF381" s="62">
        <v>19</v>
      </c>
      <c r="BG381" s="62">
        <v>150</v>
      </c>
      <c r="BH381" s="66">
        <v>33490</v>
      </c>
      <c r="BI381" s="66">
        <v>33490</v>
      </c>
      <c r="BJ381" s="66">
        <f t="shared" si="117"/>
        <v>23019</v>
      </c>
      <c r="BK381"/>
      <c r="BL381" t="s">
        <v>1447</v>
      </c>
      <c r="BM381">
        <f t="shared" si="118"/>
        <v>2333490</v>
      </c>
      <c r="BN381">
        <f t="shared" si="119"/>
        <v>2333490</v>
      </c>
      <c r="BR381" s="1"/>
      <c r="CD381" s="38"/>
      <c r="CV381" s="1" t="s">
        <v>3398</v>
      </c>
    </row>
    <row r="382" spans="1:100" ht="14" hidden="1" customHeight="1" outlineLevel="1" x14ac:dyDescent="0.2">
      <c r="A382" t="s">
        <v>2242</v>
      </c>
      <c r="B382" s="6" t="s">
        <v>1665</v>
      </c>
      <c r="C382" s="1">
        <f t="shared" si="115"/>
        <v>3101</v>
      </c>
      <c r="D382" s="3">
        <f>IF(N382&gt;0, RANK(N382,(N382:P382,Q382:AE382)),0)</f>
        <v>2</v>
      </c>
      <c r="E382" s="3">
        <f>IF(O382&gt;0,RANK(O382,(N382:P382,Q382:AE382)),0)</f>
        <v>1</v>
      </c>
      <c r="F382" s="3">
        <f t="shared" si="108"/>
        <v>0</v>
      </c>
      <c r="G382" s="1">
        <f t="shared" si="109"/>
        <v>359</v>
      </c>
      <c r="H382" s="2">
        <f t="shared" si="110"/>
        <v>0.11576910673976137</v>
      </c>
      <c r="I382" s="4"/>
      <c r="J382" s="2">
        <f t="shared" si="111"/>
        <v>0.43211867139632376</v>
      </c>
      <c r="K382" s="2">
        <f t="shared" si="112"/>
        <v>0.54788777813608514</v>
      </c>
      <c r="L382" s="2">
        <f t="shared" si="113"/>
        <v>0</v>
      </c>
      <c r="M382" s="2">
        <f t="shared" si="114"/>
        <v>1.9993550467591104E-2</v>
      </c>
      <c r="N382" s="38">
        <v>1340</v>
      </c>
      <c r="O382" s="38">
        <v>1699</v>
      </c>
      <c r="P382" s="38"/>
      <c r="Q382" s="38">
        <v>25</v>
      </c>
      <c r="R382" s="38">
        <v>29</v>
      </c>
      <c r="S382" s="38"/>
      <c r="T382" s="38"/>
      <c r="U382" s="38">
        <v>8</v>
      </c>
      <c r="V382" s="38"/>
      <c r="W382" s="38">
        <v>0</v>
      </c>
      <c r="X382" s="38"/>
      <c r="Y382" s="38"/>
      <c r="Z382" s="38"/>
      <c r="AA382" s="38"/>
      <c r="AB382" s="38"/>
      <c r="BA382" t="str">
        <f t="shared" si="116"/>
        <v>Hollis</v>
      </c>
      <c r="BB382" t="s">
        <v>905</v>
      </c>
      <c r="BC382">
        <v>1</v>
      </c>
      <c r="BE382" s="60">
        <v>23</v>
      </c>
      <c r="BF382" s="62">
        <v>31</v>
      </c>
      <c r="BG382" s="62">
        <v>50</v>
      </c>
      <c r="BH382" s="66">
        <v>33665</v>
      </c>
      <c r="BI382" s="66">
        <v>33665</v>
      </c>
      <c r="BJ382" s="66">
        <f t="shared" si="117"/>
        <v>23031</v>
      </c>
      <c r="BK382"/>
      <c r="BL382" t="s">
        <v>1447</v>
      </c>
      <c r="BM382">
        <f t="shared" si="118"/>
        <v>2333665</v>
      </c>
      <c r="BN382">
        <f t="shared" si="119"/>
        <v>2333665</v>
      </c>
      <c r="BR382" s="1"/>
      <c r="CD382" s="38"/>
      <c r="CV382" s="1" t="s">
        <v>3399</v>
      </c>
    </row>
    <row r="383" spans="1:100" ht="14" hidden="1" customHeight="1" outlineLevel="1" x14ac:dyDescent="0.2">
      <c r="A383" t="s">
        <v>2848</v>
      </c>
      <c r="B383" s="6" t="s">
        <v>1665</v>
      </c>
      <c r="C383" s="1">
        <f t="shared" si="115"/>
        <v>1138</v>
      </c>
      <c r="D383" s="3">
        <f>IF(N383&gt;0, RANK(N383,(N383:P383,Q383:AE383)),0)</f>
        <v>1</v>
      </c>
      <c r="E383" s="3">
        <f>IF(O383&gt;0,RANK(O383,(N383:P383,Q383:AE383)),0)</f>
        <v>2</v>
      </c>
      <c r="F383" s="3">
        <f t="shared" si="108"/>
        <v>0</v>
      </c>
      <c r="G383" s="1">
        <f t="shared" si="109"/>
        <v>195</v>
      </c>
      <c r="H383" s="2">
        <f t="shared" si="110"/>
        <v>0.17135325131810195</v>
      </c>
      <c r="I383" s="4"/>
      <c r="J383" s="2">
        <f t="shared" si="111"/>
        <v>0.57205623901581726</v>
      </c>
      <c r="K383" s="2">
        <f t="shared" si="112"/>
        <v>0.40070298769771528</v>
      </c>
      <c r="L383" s="2">
        <f t="shared" si="113"/>
        <v>0</v>
      </c>
      <c r="M383" s="2">
        <f t="shared" si="114"/>
        <v>2.7240773286467457E-2</v>
      </c>
      <c r="N383" s="38">
        <v>651</v>
      </c>
      <c r="O383" s="38">
        <v>456</v>
      </c>
      <c r="P383" s="38"/>
      <c r="Q383" s="38">
        <v>6</v>
      </c>
      <c r="R383" s="38">
        <v>16</v>
      </c>
      <c r="S383" s="38"/>
      <c r="T383" s="38"/>
      <c r="U383" s="38">
        <v>9</v>
      </c>
      <c r="V383" s="38"/>
      <c r="W383" s="38">
        <v>0</v>
      </c>
      <c r="X383" s="38"/>
      <c r="Y383" s="38"/>
      <c r="Z383" s="38"/>
      <c r="AA383" s="38"/>
      <c r="AB383" s="38"/>
      <c r="BA383" t="str">
        <f t="shared" si="116"/>
        <v>Hope</v>
      </c>
      <c r="BB383" t="s">
        <v>1696</v>
      </c>
      <c r="BC383">
        <v>1</v>
      </c>
      <c r="BE383" s="60">
        <v>23</v>
      </c>
      <c r="BF383" s="62">
        <v>13</v>
      </c>
      <c r="BG383" s="62">
        <v>25</v>
      </c>
      <c r="BH383" s="66">
        <v>33840</v>
      </c>
      <c r="BI383" s="66">
        <v>33840</v>
      </c>
      <c r="BJ383" s="66">
        <f t="shared" si="117"/>
        <v>23013</v>
      </c>
      <c r="BK383"/>
      <c r="BL383" t="s">
        <v>1447</v>
      </c>
      <c r="BM383">
        <f t="shared" si="118"/>
        <v>2333840</v>
      </c>
      <c r="BN383">
        <f t="shared" si="119"/>
        <v>2333840</v>
      </c>
      <c r="BR383" s="1"/>
      <c r="CD383" s="38"/>
      <c r="CV383" s="1" t="s">
        <v>3400</v>
      </c>
    </row>
    <row r="384" spans="1:100" ht="14" hidden="1" customHeight="1" outlineLevel="1" x14ac:dyDescent="0.2">
      <c r="A384" t="s">
        <v>2255</v>
      </c>
      <c r="B384" s="6" t="s">
        <v>1665</v>
      </c>
      <c r="C384" s="1">
        <f t="shared" si="115"/>
        <v>2692</v>
      </c>
      <c r="D384" s="3">
        <f>IF(N384&gt;0, RANK(N384,(N384:P384,Q384:AE384)),0)</f>
        <v>2</v>
      </c>
      <c r="E384" s="3">
        <f>IF(O384&gt;0,RANK(O384,(N384:P384,Q384:AE384)),0)</f>
        <v>1</v>
      </c>
      <c r="F384" s="3">
        <f t="shared" si="108"/>
        <v>0</v>
      </c>
      <c r="G384" s="1">
        <f t="shared" si="109"/>
        <v>689</v>
      </c>
      <c r="H384" s="2">
        <f t="shared" si="110"/>
        <v>0.25594353640416045</v>
      </c>
      <c r="I384" s="4"/>
      <c r="J384" s="2">
        <f t="shared" si="111"/>
        <v>0.36515601783060919</v>
      </c>
      <c r="K384" s="2">
        <f t="shared" si="112"/>
        <v>0.6210995542347697</v>
      </c>
      <c r="L384" s="2">
        <f t="shared" si="113"/>
        <v>0</v>
      </c>
      <c r="M384" s="2">
        <f t="shared" si="114"/>
        <v>1.3744427934621051E-2</v>
      </c>
      <c r="N384" s="38">
        <v>983</v>
      </c>
      <c r="O384" s="38">
        <v>1672</v>
      </c>
      <c r="P384" s="38"/>
      <c r="Q384" s="38">
        <v>14</v>
      </c>
      <c r="R384" s="38">
        <v>19</v>
      </c>
      <c r="S384" s="38"/>
      <c r="T384" s="38"/>
      <c r="U384" s="38">
        <v>4</v>
      </c>
      <c r="V384" s="38"/>
      <c r="W384" s="38">
        <v>0</v>
      </c>
      <c r="X384" s="38"/>
      <c r="Y384" s="38"/>
      <c r="Z384" s="38"/>
      <c r="AA384" s="38"/>
      <c r="AB384" s="38"/>
      <c r="BA384" t="str">
        <f t="shared" si="116"/>
        <v>Houlton</v>
      </c>
      <c r="BB384" t="s">
        <v>2774</v>
      </c>
      <c r="BC384">
        <v>2</v>
      </c>
      <c r="BE384" s="60">
        <v>23</v>
      </c>
      <c r="BF384" s="62">
        <v>3</v>
      </c>
      <c r="BG384" s="62">
        <v>150</v>
      </c>
      <c r="BH384" s="66">
        <v>33980</v>
      </c>
      <c r="BI384" s="66">
        <v>33980</v>
      </c>
      <c r="BJ384" s="66">
        <f t="shared" si="117"/>
        <v>23003</v>
      </c>
      <c r="BK384"/>
      <c r="BL384" t="s">
        <v>1447</v>
      </c>
      <c r="BM384">
        <f t="shared" si="118"/>
        <v>2333980</v>
      </c>
      <c r="BN384">
        <f t="shared" si="119"/>
        <v>2333980</v>
      </c>
      <c r="BR384" s="1"/>
      <c r="CD384" s="38"/>
      <c r="CV384" s="1" t="s">
        <v>3401</v>
      </c>
    </row>
    <row r="385" spans="1:100" ht="14" hidden="1" customHeight="1" outlineLevel="1" x14ac:dyDescent="0.2">
      <c r="A385" t="s">
        <v>1847</v>
      </c>
      <c r="B385" s="6" t="s">
        <v>1665</v>
      </c>
      <c r="C385" s="1">
        <f t="shared" si="115"/>
        <v>680</v>
      </c>
      <c r="D385" s="3">
        <f>IF(N385&gt;0, RANK(N385,(N385:P385,Q385:AE385)),0)</f>
        <v>2</v>
      </c>
      <c r="E385" s="3">
        <f>IF(O385&gt;0,RANK(O385,(N385:P385,Q385:AE385)),0)</f>
        <v>1</v>
      </c>
      <c r="F385" s="3">
        <f>IF(P385&gt;0,RANK(P385,(N385:AE385)),0)</f>
        <v>0</v>
      </c>
      <c r="G385" s="1">
        <f>IF(C385&gt;0,MAX(N385:P385)-LARGE(N385:P385,2),0)</f>
        <v>187</v>
      </c>
      <c r="H385" s="2">
        <f>IF(C385&gt;0,G385/C385,0)</f>
        <v>0.27500000000000002</v>
      </c>
      <c r="I385" s="4"/>
      <c r="J385" s="2">
        <f>IF(C385=0,"-",N385/C385)</f>
        <v>0.35441176470588237</v>
      </c>
      <c r="K385" s="2">
        <f>IF(C385=0,"-",O385/C385)</f>
        <v>0.62941176470588234</v>
      </c>
      <c r="L385" s="2">
        <f>IF(C385=0,"-",P385/C385)</f>
        <v>0</v>
      </c>
      <c r="M385" s="2">
        <f>IF(C385=0,"-",(1-J385-K385-L385))</f>
        <v>1.6176470588235237E-2</v>
      </c>
      <c r="N385" s="38">
        <v>241</v>
      </c>
      <c r="O385" s="38">
        <v>428</v>
      </c>
      <c r="P385" s="38"/>
      <c r="Q385" s="38">
        <v>7</v>
      </c>
      <c r="R385" s="38">
        <v>2</v>
      </c>
      <c r="S385" s="38"/>
      <c r="T385" s="38"/>
      <c r="U385" s="38">
        <v>2</v>
      </c>
      <c r="V385" s="38"/>
      <c r="W385" s="38">
        <v>0</v>
      </c>
      <c r="X385" s="38"/>
      <c r="Y385" s="38"/>
      <c r="Z385" s="38"/>
      <c r="AA385" s="38"/>
      <c r="AB385" s="38"/>
      <c r="BA385" t="str">
        <f t="shared" si="116"/>
        <v>Howland</v>
      </c>
      <c r="BB385" t="s">
        <v>2436</v>
      </c>
      <c r="BC385">
        <v>2</v>
      </c>
      <c r="BE385" s="60">
        <v>23</v>
      </c>
      <c r="BF385" s="62">
        <v>19</v>
      </c>
      <c r="BG385" s="62">
        <v>155</v>
      </c>
      <c r="BH385" s="66">
        <v>34190</v>
      </c>
      <c r="BI385" s="66">
        <v>34190</v>
      </c>
      <c r="BJ385" s="66">
        <f t="shared" si="117"/>
        <v>23019</v>
      </c>
      <c r="BK385"/>
      <c r="BL385" t="s">
        <v>1447</v>
      </c>
      <c r="BM385">
        <f t="shared" si="118"/>
        <v>2334190</v>
      </c>
      <c r="BN385">
        <f t="shared" si="119"/>
        <v>2334190</v>
      </c>
      <c r="BR385" s="1"/>
      <c r="CD385" s="38"/>
      <c r="CV385" s="1" t="s">
        <v>3402</v>
      </c>
    </row>
    <row r="386" spans="1:100" ht="14" hidden="1" customHeight="1" outlineLevel="1" x14ac:dyDescent="0.2">
      <c r="A386" t="s">
        <v>2062</v>
      </c>
      <c r="B386" s="6" t="s">
        <v>1665</v>
      </c>
      <c r="C386" s="1">
        <f t="shared" si="115"/>
        <v>869</v>
      </c>
      <c r="D386" s="3">
        <f>IF(N386&gt;0, RANK(N386,(N386:P386,Q386:AE386)),0)</f>
        <v>2</v>
      </c>
      <c r="E386" s="3">
        <f>IF(O386&gt;0,RANK(O386,(N386:P386,Q386:AE386)),0)</f>
        <v>1</v>
      </c>
      <c r="F386" s="3">
        <f t="shared" si="108"/>
        <v>0</v>
      </c>
      <c r="G386" s="1">
        <f t="shared" si="109"/>
        <v>350</v>
      </c>
      <c r="H386" s="2">
        <f t="shared" si="110"/>
        <v>0.40276179516685845</v>
      </c>
      <c r="I386" s="4"/>
      <c r="J386" s="2">
        <f t="shared" si="111"/>
        <v>0.29344073647871116</v>
      </c>
      <c r="K386" s="2">
        <f t="shared" si="112"/>
        <v>0.69620253164556967</v>
      </c>
      <c r="L386" s="2">
        <f t="shared" si="113"/>
        <v>0</v>
      </c>
      <c r="M386" s="2">
        <f t="shared" si="114"/>
        <v>1.0356731875719172E-2</v>
      </c>
      <c r="N386" s="38">
        <v>255</v>
      </c>
      <c r="O386" s="38">
        <v>605</v>
      </c>
      <c r="P386" s="38"/>
      <c r="Q386" s="38">
        <v>5</v>
      </c>
      <c r="R386" s="38">
        <v>3</v>
      </c>
      <c r="S386" s="38"/>
      <c r="T386" s="38"/>
      <c r="U386" s="38">
        <v>1</v>
      </c>
      <c r="V386" s="38"/>
      <c r="W386" s="38">
        <v>0</v>
      </c>
      <c r="X386" s="38"/>
      <c r="Y386" s="38"/>
      <c r="Z386" s="38"/>
      <c r="AA386" s="38"/>
      <c r="AB386" s="38"/>
      <c r="BA386" t="str">
        <f t="shared" si="116"/>
        <v>Hudson</v>
      </c>
      <c r="BB386" t="s">
        <v>2436</v>
      </c>
      <c r="BC386">
        <v>2</v>
      </c>
      <c r="BE386" s="60">
        <v>23</v>
      </c>
      <c r="BF386" s="62">
        <v>19</v>
      </c>
      <c r="BG386" s="62">
        <v>160</v>
      </c>
      <c r="BH386" s="66">
        <v>34365</v>
      </c>
      <c r="BI386" s="66">
        <v>34365</v>
      </c>
      <c r="BJ386" s="66">
        <f t="shared" si="117"/>
        <v>23019</v>
      </c>
      <c r="BK386"/>
      <c r="BL386" t="s">
        <v>1447</v>
      </c>
      <c r="BM386">
        <f t="shared" si="118"/>
        <v>2334365</v>
      </c>
      <c r="BN386">
        <f t="shared" si="119"/>
        <v>2334365</v>
      </c>
      <c r="BR386" s="1"/>
      <c r="CD386" s="38"/>
      <c r="CV386" s="1" t="s">
        <v>3403</v>
      </c>
    </row>
    <row r="387" spans="1:100" ht="14" hidden="1" customHeight="1" outlineLevel="1" x14ac:dyDescent="0.2">
      <c r="A387" t="s">
        <v>2534</v>
      </c>
      <c r="B387" s="6" t="s">
        <v>1665</v>
      </c>
      <c r="C387" s="1">
        <f t="shared" si="115"/>
        <v>272</v>
      </c>
      <c r="D387" s="3">
        <f>IF(N387&gt;0, RANK(N387,(N387:P387,Q387:AE387)),0)</f>
        <v>1</v>
      </c>
      <c r="E387" s="3">
        <f>IF(O387&gt;0,RANK(O387,(N387:P387,Q387:AE387)),0)</f>
        <v>2</v>
      </c>
      <c r="F387" s="3">
        <f t="shared" si="108"/>
        <v>0</v>
      </c>
      <c r="G387" s="1">
        <f t="shared" si="109"/>
        <v>94</v>
      </c>
      <c r="H387" s="2">
        <f t="shared" si="110"/>
        <v>0.34558823529411764</v>
      </c>
      <c r="I387" s="4"/>
      <c r="J387" s="2">
        <f t="shared" si="111"/>
        <v>0.66911764705882348</v>
      </c>
      <c r="K387" s="2">
        <f t="shared" si="112"/>
        <v>0.3235294117647059</v>
      </c>
      <c r="L387" s="2">
        <f t="shared" si="113"/>
        <v>0</v>
      </c>
      <c r="M387" s="2">
        <f t="shared" si="114"/>
        <v>7.3529411764706176E-3</v>
      </c>
      <c r="N387" s="38">
        <v>182</v>
      </c>
      <c r="O387" s="38">
        <v>88</v>
      </c>
      <c r="P387" s="38"/>
      <c r="Q387" s="38">
        <v>0</v>
      </c>
      <c r="R387" s="38">
        <v>2</v>
      </c>
      <c r="S387" s="38"/>
      <c r="T387" s="38"/>
      <c r="U387" s="38">
        <v>0</v>
      </c>
      <c r="V387" s="38"/>
      <c r="W387" s="38">
        <v>0</v>
      </c>
      <c r="X387" s="38"/>
      <c r="Y387" s="38"/>
      <c r="Z387" s="38"/>
      <c r="AA387" s="38"/>
      <c r="AB387" s="38"/>
      <c r="BA387" t="str">
        <f t="shared" si="116"/>
        <v>Indian Township</v>
      </c>
      <c r="BB387" t="s">
        <v>674</v>
      </c>
      <c r="BC387">
        <v>2</v>
      </c>
      <c r="BE387" s="60">
        <v>23</v>
      </c>
      <c r="BF387" s="62">
        <v>29</v>
      </c>
      <c r="BH387" s="66">
        <v>57082</v>
      </c>
      <c r="BI387" s="66">
        <v>34500</v>
      </c>
      <c r="BJ387" s="66">
        <f t="shared" si="117"/>
        <v>23029</v>
      </c>
      <c r="BK387"/>
      <c r="BL387" s="6" t="s">
        <v>2496</v>
      </c>
      <c r="BM387">
        <f t="shared" si="118"/>
        <v>2357082</v>
      </c>
      <c r="BN387">
        <f t="shared" si="119"/>
        <v>2334500</v>
      </c>
      <c r="BR387" s="1"/>
      <c r="CD387" s="38"/>
      <c r="CV387" s="1" t="s">
        <v>3404</v>
      </c>
    </row>
    <row r="388" spans="1:100" ht="14" hidden="1" customHeight="1" outlineLevel="1" x14ac:dyDescent="0.2">
      <c r="A388" t="s">
        <v>1934</v>
      </c>
      <c r="B388" s="6" t="s">
        <v>1665</v>
      </c>
      <c r="C388" s="1">
        <f t="shared" si="115"/>
        <v>517</v>
      </c>
      <c r="D388" s="3">
        <f>IF(N388&gt;0, RANK(N388,(N388:P388,Q388:AE388)),0)</f>
        <v>2</v>
      </c>
      <c r="E388" s="3">
        <f>IF(O388&gt;0,RANK(O388,(N388:P388,Q388:AE388)),0)</f>
        <v>1</v>
      </c>
      <c r="F388" s="3">
        <f t="shared" si="108"/>
        <v>0</v>
      </c>
      <c r="G388" s="1">
        <f t="shared" si="109"/>
        <v>61</v>
      </c>
      <c r="H388" s="2">
        <f t="shared" si="110"/>
        <v>0.11798839458413926</v>
      </c>
      <c r="I388" s="4"/>
      <c r="J388" s="2">
        <f t="shared" si="111"/>
        <v>0.43520309477756286</v>
      </c>
      <c r="K388" s="2">
        <f t="shared" si="112"/>
        <v>0.55319148936170215</v>
      </c>
      <c r="L388" s="2">
        <f t="shared" si="113"/>
        <v>0</v>
      </c>
      <c r="M388" s="2">
        <f t="shared" si="114"/>
        <v>1.1605415860734936E-2</v>
      </c>
      <c r="N388" s="38">
        <v>225</v>
      </c>
      <c r="O388" s="38">
        <v>286</v>
      </c>
      <c r="P388" s="38"/>
      <c r="Q388" s="38">
        <v>0</v>
      </c>
      <c r="R388" s="38">
        <v>5</v>
      </c>
      <c r="S388" s="38"/>
      <c r="T388" s="38"/>
      <c r="U388" s="38">
        <v>1</v>
      </c>
      <c r="V388" s="38"/>
      <c r="W388" s="38">
        <v>0</v>
      </c>
      <c r="X388" s="38"/>
      <c r="Y388" s="38"/>
      <c r="Z388" s="38"/>
      <c r="AA388" s="38"/>
      <c r="AB388" s="38"/>
      <c r="BA388" t="str">
        <f t="shared" si="116"/>
        <v>Industry</v>
      </c>
      <c r="BB388" t="s">
        <v>1117</v>
      </c>
      <c r="BC388">
        <v>2</v>
      </c>
      <c r="BE388" s="60">
        <v>23</v>
      </c>
      <c r="BF388" s="62">
        <v>7</v>
      </c>
      <c r="BG388" s="62">
        <v>40</v>
      </c>
      <c r="BH388" s="66">
        <v>34820</v>
      </c>
      <c r="BI388" s="66">
        <v>34820</v>
      </c>
      <c r="BJ388" s="66">
        <f t="shared" si="117"/>
        <v>23007</v>
      </c>
      <c r="BK388"/>
      <c r="BL388" t="s">
        <v>1447</v>
      </c>
      <c r="BM388">
        <f t="shared" si="118"/>
        <v>2334820</v>
      </c>
      <c r="BN388">
        <f t="shared" si="119"/>
        <v>2334820</v>
      </c>
      <c r="BR388" s="1"/>
      <c r="CD388" s="38"/>
      <c r="CV388" s="1" t="s">
        <v>3405</v>
      </c>
    </row>
    <row r="389" spans="1:100" ht="14" hidden="1" customHeight="1" outlineLevel="1" x14ac:dyDescent="0.2">
      <c r="A389" t="s">
        <v>2374</v>
      </c>
      <c r="B389" s="6" t="s">
        <v>1665</v>
      </c>
      <c r="C389" s="1">
        <f t="shared" si="115"/>
        <v>440</v>
      </c>
      <c r="D389" s="3">
        <f>IF(N389&gt;0, RANK(N389,(N389:P389,Q389:AE389)),0)</f>
        <v>2</v>
      </c>
      <c r="E389" s="3">
        <f>IF(O389&gt;0,RANK(O389,(N389:P389,Q389:AE389)),0)</f>
        <v>1</v>
      </c>
      <c r="F389" s="3">
        <f t="shared" si="108"/>
        <v>0</v>
      </c>
      <c r="G389" s="1">
        <f t="shared" si="109"/>
        <v>176</v>
      </c>
      <c r="H389" s="2">
        <f t="shared" si="110"/>
        <v>0.4</v>
      </c>
      <c r="I389" s="4"/>
      <c r="J389" s="2">
        <f t="shared" si="111"/>
        <v>0.29545454545454547</v>
      </c>
      <c r="K389" s="2">
        <f t="shared" si="112"/>
        <v>0.69545454545454544</v>
      </c>
      <c r="L389" s="2">
        <f t="shared" si="113"/>
        <v>0</v>
      </c>
      <c r="M389" s="2">
        <f t="shared" si="114"/>
        <v>9.0909090909091494E-3</v>
      </c>
      <c r="N389" s="38">
        <v>130</v>
      </c>
      <c r="O389" s="38">
        <v>306</v>
      </c>
      <c r="P389" s="38"/>
      <c r="Q389" s="38">
        <v>1</v>
      </c>
      <c r="R389" s="38">
        <v>1</v>
      </c>
      <c r="S389" s="38"/>
      <c r="T389" s="38"/>
      <c r="U389" s="38">
        <v>2</v>
      </c>
      <c r="V389" s="38"/>
      <c r="W389" s="38">
        <v>0</v>
      </c>
      <c r="X389" s="38"/>
      <c r="Y389" s="38"/>
      <c r="Z389" s="38"/>
      <c r="AA389" s="38"/>
      <c r="AB389" s="38"/>
      <c r="BA389" t="str">
        <f t="shared" si="116"/>
        <v>Island Falls</v>
      </c>
      <c r="BB389" t="s">
        <v>2774</v>
      </c>
      <c r="BC389">
        <v>2</v>
      </c>
      <c r="BE389" s="60">
        <v>23</v>
      </c>
      <c r="BF389" s="62">
        <v>3</v>
      </c>
      <c r="BG389" s="62">
        <v>155</v>
      </c>
      <c r="BH389" s="66">
        <v>35065</v>
      </c>
      <c r="BI389" s="66">
        <v>35065</v>
      </c>
      <c r="BJ389" s="66">
        <f t="shared" si="117"/>
        <v>23003</v>
      </c>
      <c r="BK389"/>
      <c r="BL389" t="s">
        <v>1447</v>
      </c>
      <c r="BM389">
        <f t="shared" si="118"/>
        <v>2335065</v>
      </c>
      <c r="BN389">
        <f t="shared" si="119"/>
        <v>2335065</v>
      </c>
      <c r="BR389" s="1"/>
      <c r="CD389" s="38"/>
      <c r="CV389" s="1" t="s">
        <v>3406</v>
      </c>
    </row>
    <row r="390" spans="1:100" ht="14" hidden="1" customHeight="1" outlineLevel="1" x14ac:dyDescent="0.2">
      <c r="A390" t="s">
        <v>910</v>
      </c>
      <c r="B390" s="6" t="s">
        <v>1665</v>
      </c>
      <c r="C390" s="1">
        <f t="shared" si="115"/>
        <v>64</v>
      </c>
      <c r="D390" s="3">
        <f>IF(N390&gt;0, RANK(N390,(N390:P390,Q390:AE390)),0)</f>
        <v>1</v>
      </c>
      <c r="E390" s="3">
        <f>IF(O390&gt;0,RANK(O390,(N390:P390,Q390:AE390)),0)</f>
        <v>2</v>
      </c>
      <c r="F390" s="3">
        <f t="shared" si="108"/>
        <v>0</v>
      </c>
      <c r="G390" s="1">
        <f t="shared" si="109"/>
        <v>28</v>
      </c>
      <c r="H390" s="2">
        <f t="shared" si="110"/>
        <v>0.4375</v>
      </c>
      <c r="I390" s="4"/>
      <c r="J390" s="2">
        <f t="shared" si="111"/>
        <v>0.703125</v>
      </c>
      <c r="K390" s="2">
        <f t="shared" si="112"/>
        <v>0.265625</v>
      </c>
      <c r="L390" s="2">
        <f t="shared" si="113"/>
        <v>0</v>
      </c>
      <c r="M390" s="2">
        <f t="shared" si="114"/>
        <v>3.125E-2</v>
      </c>
      <c r="N390" s="38">
        <v>45</v>
      </c>
      <c r="O390" s="38">
        <v>17</v>
      </c>
      <c r="P390" s="38"/>
      <c r="Q390" s="38">
        <v>1</v>
      </c>
      <c r="R390" s="38">
        <v>1</v>
      </c>
      <c r="S390" s="38"/>
      <c r="T390" s="38"/>
      <c r="U390" s="38">
        <v>0</v>
      </c>
      <c r="V390" s="38"/>
      <c r="W390" s="38">
        <v>0</v>
      </c>
      <c r="X390" s="38"/>
      <c r="Y390" s="38"/>
      <c r="Z390" s="38"/>
      <c r="AA390" s="38"/>
      <c r="AB390" s="38"/>
      <c r="BA390" t="str">
        <f t="shared" si="116"/>
        <v>Isle Au Haut</v>
      </c>
      <c r="BB390" t="s">
        <v>1696</v>
      </c>
      <c r="BC390">
        <v>1</v>
      </c>
      <c r="BE390" s="60">
        <v>23</v>
      </c>
      <c r="BF390" s="62">
        <v>13</v>
      </c>
      <c r="BG390" s="62">
        <v>30</v>
      </c>
      <c r="BH390" s="66">
        <v>35135</v>
      </c>
      <c r="BI390" s="66">
        <v>35135</v>
      </c>
      <c r="BJ390" s="66">
        <f t="shared" si="117"/>
        <v>23013</v>
      </c>
      <c r="BK390"/>
      <c r="BL390" t="s">
        <v>1447</v>
      </c>
      <c r="BM390">
        <f t="shared" si="118"/>
        <v>2335135</v>
      </c>
      <c r="BN390">
        <f t="shared" si="119"/>
        <v>2335135</v>
      </c>
      <c r="BR390" s="1"/>
      <c r="CD390" s="38"/>
      <c r="CV390" s="1" t="s">
        <v>3407</v>
      </c>
    </row>
    <row r="391" spans="1:100" ht="14" hidden="1" customHeight="1" outlineLevel="1" x14ac:dyDescent="0.2">
      <c r="A391" t="s">
        <v>1434</v>
      </c>
      <c r="B391" s="6" t="s">
        <v>1665</v>
      </c>
      <c r="C391" s="1">
        <f t="shared" si="115"/>
        <v>458</v>
      </c>
      <c r="D391" s="3">
        <f>IF(N391&gt;0, RANK(N391,(N391:P391,Q391:AE391)),0)</f>
        <v>1</v>
      </c>
      <c r="E391" s="3">
        <f>IF(O391&gt;0,RANK(O391,(N391:P391,Q391:AE391)),0)</f>
        <v>2</v>
      </c>
      <c r="F391" s="3">
        <f t="shared" si="108"/>
        <v>0</v>
      </c>
      <c r="G391" s="1">
        <f t="shared" si="109"/>
        <v>217</v>
      </c>
      <c r="H391" s="2">
        <f t="shared" si="110"/>
        <v>0.47379912663755458</v>
      </c>
      <c r="I391" s="4"/>
      <c r="J391" s="2">
        <f t="shared" si="111"/>
        <v>0.72489082969432317</v>
      </c>
      <c r="K391" s="2">
        <f t="shared" si="112"/>
        <v>0.25109170305676853</v>
      </c>
      <c r="L391" s="2">
        <f t="shared" si="113"/>
        <v>0</v>
      </c>
      <c r="M391" s="2">
        <f t="shared" si="114"/>
        <v>2.4017467248908297E-2</v>
      </c>
      <c r="N391" s="38">
        <v>332</v>
      </c>
      <c r="O391" s="38">
        <v>115</v>
      </c>
      <c r="P391" s="38"/>
      <c r="Q391" s="38">
        <v>4</v>
      </c>
      <c r="R391" s="38">
        <v>4</v>
      </c>
      <c r="S391" s="38"/>
      <c r="T391" s="38"/>
      <c r="U391" s="38">
        <v>3</v>
      </c>
      <c r="V391" s="38"/>
      <c r="W391" s="38">
        <v>0</v>
      </c>
      <c r="X391" s="38"/>
      <c r="Y391" s="38"/>
      <c r="Z391" s="38"/>
      <c r="AA391" s="38"/>
      <c r="AB391" s="38"/>
      <c r="BA391" t="str">
        <f t="shared" si="116"/>
        <v>Islesboro</v>
      </c>
      <c r="BB391" t="s">
        <v>214</v>
      </c>
      <c r="BC391">
        <v>2</v>
      </c>
      <c r="BE391" s="60">
        <v>23</v>
      </c>
      <c r="BF391" s="62">
        <v>27</v>
      </c>
      <c r="BG391" s="62">
        <v>35</v>
      </c>
      <c r="BH391" s="66">
        <v>35240</v>
      </c>
      <c r="BI391" s="66">
        <v>35240</v>
      </c>
      <c r="BJ391" s="66">
        <f t="shared" si="117"/>
        <v>23027</v>
      </c>
      <c r="BK391"/>
      <c r="BL391" t="s">
        <v>1447</v>
      </c>
      <c r="BM391">
        <f t="shared" si="118"/>
        <v>2335240</v>
      </c>
      <c r="BN391">
        <f t="shared" si="119"/>
        <v>2335240</v>
      </c>
      <c r="BR391" s="1"/>
      <c r="CD391" s="38"/>
      <c r="CV391" s="1" t="s">
        <v>3408</v>
      </c>
    </row>
    <row r="392" spans="1:100" ht="14" hidden="1" customHeight="1" outlineLevel="1" x14ac:dyDescent="0.2">
      <c r="A392" t="s">
        <v>1250</v>
      </c>
      <c r="B392" s="6" t="s">
        <v>1665</v>
      </c>
      <c r="C392" s="1">
        <f t="shared" si="115"/>
        <v>536</v>
      </c>
      <c r="D392" s="3">
        <f>IF(N392&gt;0, RANK(N392,(N392:P392,Q392:AE392)),0)</f>
        <v>2</v>
      </c>
      <c r="E392" s="3">
        <f>IF(O392&gt;0,RANK(O392,(N392:P392,Q392:AE392)),0)</f>
        <v>1</v>
      </c>
      <c r="F392" s="3">
        <f t="shared" si="108"/>
        <v>0</v>
      </c>
      <c r="G392" s="1">
        <f t="shared" si="109"/>
        <v>274</v>
      </c>
      <c r="H392" s="2">
        <f t="shared" si="110"/>
        <v>0.51119402985074625</v>
      </c>
      <c r="I392" s="4"/>
      <c r="J392" s="2">
        <f t="shared" si="111"/>
        <v>0.23694029850746268</v>
      </c>
      <c r="K392" s="2">
        <f t="shared" si="112"/>
        <v>0.74813432835820892</v>
      </c>
      <c r="L392" s="2">
        <f t="shared" si="113"/>
        <v>0</v>
      </c>
      <c r="M392" s="2">
        <f t="shared" si="114"/>
        <v>1.4925373134328401E-2</v>
      </c>
      <c r="N392" s="38">
        <v>127</v>
      </c>
      <c r="O392" s="38">
        <v>401</v>
      </c>
      <c r="P392" s="38"/>
      <c r="Q392" s="38">
        <v>3</v>
      </c>
      <c r="R392" s="38">
        <v>5</v>
      </c>
      <c r="S392" s="38"/>
      <c r="T392" s="38"/>
      <c r="U392" s="38">
        <v>0</v>
      </c>
      <c r="V392" s="38"/>
      <c r="W392" s="38">
        <v>0</v>
      </c>
      <c r="X392" s="38"/>
      <c r="Y392" s="38"/>
      <c r="Z392" s="38"/>
      <c r="AA392" s="38"/>
      <c r="AB392" s="38"/>
      <c r="BA392" t="str">
        <f t="shared" si="116"/>
        <v>Jackman</v>
      </c>
      <c r="BB392" t="s">
        <v>1752</v>
      </c>
      <c r="BC392">
        <v>2</v>
      </c>
      <c r="BE392" s="60">
        <v>23</v>
      </c>
      <c r="BF392" s="62">
        <v>25</v>
      </c>
      <c r="BG392" s="62">
        <v>80</v>
      </c>
      <c r="BH392" s="66">
        <v>35345</v>
      </c>
      <c r="BI392" s="66">
        <v>35345</v>
      </c>
      <c r="BJ392" s="66">
        <f t="shared" si="117"/>
        <v>23025</v>
      </c>
      <c r="BK392"/>
      <c r="BL392" t="s">
        <v>1447</v>
      </c>
      <c r="BM392">
        <f t="shared" si="118"/>
        <v>2335345</v>
      </c>
      <c r="BN392">
        <f t="shared" si="119"/>
        <v>2335345</v>
      </c>
      <c r="BR392" s="1"/>
      <c r="CD392" s="38"/>
      <c r="CV392" s="1" t="s">
        <v>3409</v>
      </c>
    </row>
    <row r="393" spans="1:100" ht="14" hidden="1" customHeight="1" outlineLevel="1" x14ac:dyDescent="0.2">
      <c r="A393" t="s">
        <v>2861</v>
      </c>
      <c r="B393" s="6" t="s">
        <v>1665</v>
      </c>
      <c r="C393" s="1">
        <f t="shared" si="115"/>
        <v>353</v>
      </c>
      <c r="D393" s="3">
        <f>IF(N393&gt;0, RANK(N393,(N393:P393,Q393:AE393)),0)</f>
        <v>2</v>
      </c>
      <c r="E393" s="3">
        <f>IF(O393&gt;0,RANK(O393,(N393:P393,Q393:AE393)),0)</f>
        <v>1</v>
      </c>
      <c r="F393" s="3">
        <f t="shared" si="108"/>
        <v>0</v>
      </c>
      <c r="G393" s="1">
        <f t="shared" si="109"/>
        <v>50</v>
      </c>
      <c r="H393" s="2">
        <f t="shared" si="110"/>
        <v>0.14164305949008499</v>
      </c>
      <c r="I393" s="4"/>
      <c r="J393" s="2">
        <f t="shared" si="111"/>
        <v>0.41076487252124644</v>
      </c>
      <c r="K393" s="2">
        <f t="shared" si="112"/>
        <v>0.55240793201133143</v>
      </c>
      <c r="L393" s="2">
        <f t="shared" si="113"/>
        <v>0</v>
      </c>
      <c r="M393" s="2">
        <f t="shared" si="114"/>
        <v>3.682719546742208E-2</v>
      </c>
      <c r="N393" s="38">
        <v>145</v>
      </c>
      <c r="O393" s="38">
        <v>195</v>
      </c>
      <c r="P393" s="38"/>
      <c r="Q393" s="38">
        <v>5</v>
      </c>
      <c r="R393" s="38">
        <v>5</v>
      </c>
      <c r="S393" s="38"/>
      <c r="T393" s="38"/>
      <c r="U393" s="38">
        <v>1</v>
      </c>
      <c r="V393" s="38"/>
      <c r="W393" s="38">
        <v>2</v>
      </c>
      <c r="X393" s="38"/>
      <c r="Y393" s="38"/>
      <c r="Z393" s="38"/>
      <c r="AA393" s="38"/>
      <c r="AB393" s="38"/>
      <c r="BA393" t="str">
        <f t="shared" si="116"/>
        <v>Jackson</v>
      </c>
      <c r="BB393" t="s">
        <v>214</v>
      </c>
      <c r="BC393">
        <v>2</v>
      </c>
      <c r="BE393" s="60">
        <v>23</v>
      </c>
      <c r="BF393" s="62">
        <v>27</v>
      </c>
      <c r="BG393" s="62">
        <v>40</v>
      </c>
      <c r="BH393" s="66">
        <v>35450</v>
      </c>
      <c r="BI393" s="66">
        <v>35450</v>
      </c>
      <c r="BJ393" s="66">
        <f t="shared" si="117"/>
        <v>23027</v>
      </c>
      <c r="BK393"/>
      <c r="BL393" t="s">
        <v>1447</v>
      </c>
      <c r="BM393">
        <f t="shared" si="118"/>
        <v>2335450</v>
      </c>
      <c r="BN393">
        <f t="shared" si="119"/>
        <v>2335450</v>
      </c>
      <c r="BR393" s="1"/>
      <c r="CD393" s="38"/>
      <c r="CV393" s="1" t="s">
        <v>3410</v>
      </c>
    </row>
    <row r="394" spans="1:100" ht="14" hidden="1" customHeight="1" outlineLevel="1" x14ac:dyDescent="0.2">
      <c r="A394" t="s">
        <v>1889</v>
      </c>
      <c r="B394" s="6" t="s">
        <v>1665</v>
      </c>
      <c r="C394" s="1">
        <f t="shared" si="115"/>
        <v>2675</v>
      </c>
      <c r="D394" s="3">
        <f>IF(N394&gt;0, RANK(N394,(N394:P394,Q394:AE394)),0)</f>
        <v>2</v>
      </c>
      <c r="E394" s="3">
        <f>IF(O394&gt;0,RANK(O394,(N394:P394,Q394:AE394)),0)</f>
        <v>1</v>
      </c>
      <c r="F394" s="3">
        <f t="shared" si="108"/>
        <v>0</v>
      </c>
      <c r="G394" s="1">
        <f t="shared" si="109"/>
        <v>317</v>
      </c>
      <c r="H394" s="2">
        <f t="shared" si="110"/>
        <v>0.11850467289719627</v>
      </c>
      <c r="I394" s="4"/>
      <c r="J394" s="2">
        <f t="shared" si="111"/>
        <v>0.43065420560747664</v>
      </c>
      <c r="K394" s="2">
        <f t="shared" si="112"/>
        <v>0.54915887850467293</v>
      </c>
      <c r="L394" s="2">
        <f t="shared" si="113"/>
        <v>0</v>
      </c>
      <c r="M394" s="2">
        <f t="shared" si="114"/>
        <v>2.0186915887850376E-2</v>
      </c>
      <c r="N394" s="38">
        <v>1152</v>
      </c>
      <c r="O394" s="38">
        <v>1469</v>
      </c>
      <c r="P394" s="38"/>
      <c r="Q394" s="38">
        <v>21</v>
      </c>
      <c r="R394" s="38">
        <v>22</v>
      </c>
      <c r="S394" s="38"/>
      <c r="T394" s="38"/>
      <c r="U394" s="38">
        <v>11</v>
      </c>
      <c r="V394" s="38"/>
      <c r="W394" s="38">
        <v>0</v>
      </c>
      <c r="X394" s="38"/>
      <c r="Y394" s="38"/>
      <c r="Z394" s="38"/>
      <c r="AA394" s="38"/>
      <c r="AB394" s="38"/>
      <c r="BA394" t="str">
        <f t="shared" si="116"/>
        <v>Jay</v>
      </c>
      <c r="BB394" t="s">
        <v>1117</v>
      </c>
      <c r="BC394">
        <v>2</v>
      </c>
      <c r="BE394" s="60">
        <v>23</v>
      </c>
      <c r="BF394" s="62">
        <v>7</v>
      </c>
      <c r="BG394" s="62">
        <v>45</v>
      </c>
      <c r="BH394" s="66">
        <v>35625</v>
      </c>
      <c r="BI394" s="66">
        <v>35625</v>
      </c>
      <c r="BJ394" s="66">
        <f t="shared" si="117"/>
        <v>23007</v>
      </c>
      <c r="BK394"/>
      <c r="BL394" t="s">
        <v>1447</v>
      </c>
      <c r="BM394">
        <f t="shared" si="118"/>
        <v>2335625</v>
      </c>
      <c r="BN394">
        <f t="shared" si="119"/>
        <v>2335625</v>
      </c>
      <c r="BR394" s="1"/>
      <c r="CD394" s="38"/>
      <c r="CV394" s="1" t="s">
        <v>3411</v>
      </c>
    </row>
    <row r="395" spans="1:100" ht="14" hidden="1" customHeight="1" outlineLevel="1" x14ac:dyDescent="0.2">
      <c r="A395" t="s">
        <v>1071</v>
      </c>
      <c r="B395" s="6" t="s">
        <v>1665</v>
      </c>
      <c r="C395" s="1">
        <f t="shared" si="115"/>
        <v>1764</v>
      </c>
      <c r="D395" s="3">
        <f>IF(N395&gt;0, RANK(N395,(N395:P395,Q395:AE395)),0)</f>
        <v>2</v>
      </c>
      <c r="E395" s="3">
        <f>IF(O395&gt;0,RANK(O395,(N395:P395,Q395:AE395)),0)</f>
        <v>1</v>
      </c>
      <c r="F395" s="3">
        <f t="shared" si="108"/>
        <v>0</v>
      </c>
      <c r="G395" s="1">
        <f t="shared" si="109"/>
        <v>221</v>
      </c>
      <c r="H395" s="2">
        <f t="shared" si="110"/>
        <v>0.12528344671201813</v>
      </c>
      <c r="I395" s="4"/>
      <c r="J395" s="2">
        <f t="shared" si="111"/>
        <v>0.42573696145124718</v>
      </c>
      <c r="K395" s="2">
        <f t="shared" si="112"/>
        <v>0.55102040816326525</v>
      </c>
      <c r="L395" s="2">
        <f t="shared" si="113"/>
        <v>0</v>
      </c>
      <c r="M395" s="2">
        <f t="shared" si="114"/>
        <v>2.3242630385487573E-2</v>
      </c>
      <c r="N395" s="38">
        <v>751</v>
      </c>
      <c r="O395" s="38">
        <v>972</v>
      </c>
      <c r="P395" s="38"/>
      <c r="Q395" s="38">
        <v>19</v>
      </c>
      <c r="R395" s="38">
        <v>18</v>
      </c>
      <c r="S395" s="38"/>
      <c r="T395" s="38"/>
      <c r="U395" s="38">
        <v>4</v>
      </c>
      <c r="V395" s="38"/>
      <c r="W395" s="38">
        <v>0</v>
      </c>
      <c r="X395" s="38"/>
      <c r="Y395" s="38"/>
      <c r="Z395" s="38"/>
      <c r="AA395" s="38"/>
      <c r="AB395" s="38"/>
      <c r="BA395" t="str">
        <f t="shared" si="116"/>
        <v>Jefferson</v>
      </c>
      <c r="BB395" t="s">
        <v>1567</v>
      </c>
      <c r="BC395">
        <v>1</v>
      </c>
      <c r="BE395" s="60">
        <v>23</v>
      </c>
      <c r="BF395" s="62">
        <v>15</v>
      </c>
      <c r="BG395" s="62">
        <v>50</v>
      </c>
      <c r="BH395" s="66">
        <v>35695</v>
      </c>
      <c r="BI395" s="66">
        <v>35695</v>
      </c>
      <c r="BJ395" s="66">
        <f t="shared" si="117"/>
        <v>23015</v>
      </c>
      <c r="BK395"/>
      <c r="BL395" t="s">
        <v>1447</v>
      </c>
      <c r="BM395">
        <f t="shared" si="118"/>
        <v>2335695</v>
      </c>
      <c r="BN395">
        <f t="shared" si="119"/>
        <v>2335695</v>
      </c>
      <c r="BR395" s="1"/>
      <c r="BS395" s="6" t="s">
        <v>3760</v>
      </c>
      <c r="CD395" s="38"/>
      <c r="CV395" s="86" t="s">
        <v>3412</v>
      </c>
    </row>
    <row r="396" spans="1:100" ht="14" hidden="1" customHeight="1" outlineLevel="1" x14ac:dyDescent="0.2">
      <c r="A396" t="s">
        <v>2324</v>
      </c>
      <c r="B396" s="6" t="s">
        <v>1665</v>
      </c>
      <c r="C396" s="1">
        <f t="shared" si="115"/>
        <v>354</v>
      </c>
      <c r="D396" s="3">
        <f>IF(N396&gt;0, RANK(N396,(N396:P396,Q396:AE396)),0)</f>
        <v>2</v>
      </c>
      <c r="E396" s="3">
        <f>IF(O396&gt;0,RANK(O396,(N396:P396,Q396:AE396)),0)</f>
        <v>1</v>
      </c>
      <c r="F396" s="3">
        <f t="shared" si="108"/>
        <v>0</v>
      </c>
      <c r="G396" s="1">
        <f t="shared" si="109"/>
        <v>122</v>
      </c>
      <c r="H396" s="2">
        <f t="shared" si="110"/>
        <v>0.34463276836158191</v>
      </c>
      <c r="I396" s="4"/>
      <c r="J396" s="2">
        <f t="shared" si="111"/>
        <v>0.32203389830508472</v>
      </c>
      <c r="K396" s="2">
        <f t="shared" si="112"/>
        <v>0.66666666666666663</v>
      </c>
      <c r="L396" s="2">
        <f t="shared" si="113"/>
        <v>0</v>
      </c>
      <c r="M396" s="2">
        <f t="shared" si="114"/>
        <v>1.1299435028248594E-2</v>
      </c>
      <c r="N396" s="38">
        <v>114</v>
      </c>
      <c r="O396" s="38">
        <v>236</v>
      </c>
      <c r="P396" s="38"/>
      <c r="Q396" s="38">
        <v>2</v>
      </c>
      <c r="R396" s="38">
        <v>2</v>
      </c>
      <c r="S396" s="38"/>
      <c r="T396" s="38"/>
      <c r="U396" s="38">
        <v>0</v>
      </c>
      <c r="V396" s="38"/>
      <c r="W396" s="38">
        <v>0</v>
      </c>
      <c r="X396" s="38"/>
      <c r="Y396" s="38"/>
      <c r="Z396" s="38"/>
      <c r="AA396" s="38"/>
      <c r="AB396" s="38"/>
      <c r="BA396" t="str">
        <f t="shared" si="116"/>
        <v>Jonesboro</v>
      </c>
      <c r="BB396" t="s">
        <v>674</v>
      </c>
      <c r="BC396">
        <v>2</v>
      </c>
      <c r="BE396" s="60">
        <v>23</v>
      </c>
      <c r="BF396" s="62">
        <v>29</v>
      </c>
      <c r="BG396" s="62">
        <v>115</v>
      </c>
      <c r="BH396" s="66">
        <v>35905</v>
      </c>
      <c r="BI396" s="66">
        <v>35905</v>
      </c>
      <c r="BJ396" s="66">
        <f t="shared" si="117"/>
        <v>23029</v>
      </c>
      <c r="BK396"/>
      <c r="BL396" t="s">
        <v>1447</v>
      </c>
      <c r="BM396">
        <f t="shared" si="118"/>
        <v>2335905</v>
      </c>
      <c r="BN396">
        <f t="shared" si="119"/>
        <v>2335905</v>
      </c>
      <c r="BR396" s="1"/>
      <c r="CD396" s="38"/>
      <c r="CV396" s="1"/>
    </row>
    <row r="397" spans="1:100" ht="14" hidden="1" customHeight="1" outlineLevel="1" x14ac:dyDescent="0.2">
      <c r="A397" t="s">
        <v>2480</v>
      </c>
      <c r="B397" s="6" t="s">
        <v>1665</v>
      </c>
      <c r="C397" s="1">
        <f t="shared" si="115"/>
        <v>771</v>
      </c>
      <c r="D397" s="3">
        <f>IF(N397&gt;0, RANK(N397,(N397:P397,Q397:AE397)),0)</f>
        <v>2</v>
      </c>
      <c r="E397" s="3">
        <f>IF(O397&gt;0,RANK(O397,(N397:P397,Q397:AE397)),0)</f>
        <v>1</v>
      </c>
      <c r="F397" s="3">
        <f t="shared" si="108"/>
        <v>0</v>
      </c>
      <c r="G397" s="1">
        <f t="shared" si="109"/>
        <v>283</v>
      </c>
      <c r="H397" s="2">
        <f t="shared" si="110"/>
        <v>0.3670557717250324</v>
      </c>
      <c r="I397" s="4"/>
      <c r="J397" s="2">
        <f t="shared" si="111"/>
        <v>0.31387808041504539</v>
      </c>
      <c r="K397" s="2">
        <f t="shared" si="112"/>
        <v>0.68093385214007784</v>
      </c>
      <c r="L397" s="2">
        <f t="shared" si="113"/>
        <v>0</v>
      </c>
      <c r="M397" s="2">
        <f t="shared" si="114"/>
        <v>5.188067444876765E-3</v>
      </c>
      <c r="N397" s="38">
        <v>242</v>
      </c>
      <c r="O397" s="38">
        <v>525</v>
      </c>
      <c r="P397" s="38"/>
      <c r="Q397" s="38">
        <v>2</v>
      </c>
      <c r="R397" s="38">
        <v>2</v>
      </c>
      <c r="S397" s="38"/>
      <c r="T397" s="38"/>
      <c r="U397" s="38">
        <v>0</v>
      </c>
      <c r="V397" s="38"/>
      <c r="W397" s="38">
        <v>0</v>
      </c>
      <c r="X397" s="38"/>
      <c r="Y397" s="38"/>
      <c r="Z397" s="38"/>
      <c r="AA397" s="38"/>
      <c r="AB397" s="38"/>
      <c r="BA397" t="str">
        <f t="shared" si="116"/>
        <v>Jonesport</v>
      </c>
      <c r="BB397" t="s">
        <v>674</v>
      </c>
      <c r="BC397">
        <v>2</v>
      </c>
      <c r="BE397" s="60">
        <v>23</v>
      </c>
      <c r="BF397" s="62">
        <v>29</v>
      </c>
      <c r="BG397" s="62">
        <v>120</v>
      </c>
      <c r="BH397" s="66">
        <v>36010</v>
      </c>
      <c r="BI397" s="66">
        <v>36010</v>
      </c>
      <c r="BJ397" s="66">
        <f t="shared" si="117"/>
        <v>23029</v>
      </c>
      <c r="BK397"/>
      <c r="BL397" t="s">
        <v>1447</v>
      </c>
      <c r="BM397">
        <f t="shared" si="118"/>
        <v>2336010</v>
      </c>
      <c r="BN397">
        <f t="shared" si="119"/>
        <v>2336010</v>
      </c>
      <c r="BR397" s="1"/>
      <c r="CD397" s="38"/>
      <c r="CV397" s="1" t="s">
        <v>3413</v>
      </c>
    </row>
    <row r="398" spans="1:100" ht="14" hidden="1" customHeight="1" outlineLevel="1" x14ac:dyDescent="0.2">
      <c r="A398" t="s">
        <v>2376</v>
      </c>
      <c r="B398" s="6" t="s">
        <v>1665</v>
      </c>
      <c r="C398" s="1">
        <f t="shared" si="115"/>
        <v>801</v>
      </c>
      <c r="D398" s="3">
        <f>IF(N398&gt;0, RANK(N398,(N398:P398,Q398:AE398)),0)</f>
        <v>2</v>
      </c>
      <c r="E398" s="3">
        <f>IF(O398&gt;0,RANK(O398,(N398:P398,Q398:AE398)),0)</f>
        <v>1</v>
      </c>
      <c r="F398" s="3">
        <f t="shared" si="108"/>
        <v>0</v>
      </c>
      <c r="G398" s="1">
        <f t="shared" si="109"/>
        <v>336</v>
      </c>
      <c r="H398" s="2">
        <f t="shared" si="110"/>
        <v>0.41947565543071164</v>
      </c>
      <c r="I398" s="4"/>
      <c r="J398" s="2">
        <f t="shared" si="111"/>
        <v>0.2808988764044944</v>
      </c>
      <c r="K398" s="2">
        <f t="shared" si="112"/>
        <v>0.70037453183520604</v>
      </c>
      <c r="L398" s="2">
        <f t="shared" si="113"/>
        <v>0</v>
      </c>
      <c r="M398" s="2">
        <f t="shared" si="114"/>
        <v>1.872659176029956E-2</v>
      </c>
      <c r="N398" s="38">
        <v>225</v>
      </c>
      <c r="O398" s="38">
        <v>561</v>
      </c>
      <c r="P398" s="38"/>
      <c r="Q398" s="38">
        <v>7</v>
      </c>
      <c r="R398" s="38">
        <v>7</v>
      </c>
      <c r="S398" s="38"/>
      <c r="T398" s="38"/>
      <c r="U398" s="38">
        <v>1</v>
      </c>
      <c r="V398" s="38"/>
      <c r="W398" s="38">
        <v>0</v>
      </c>
      <c r="X398" s="38"/>
      <c r="Y398" s="38"/>
      <c r="Z398" s="38"/>
      <c r="AA398" s="38"/>
      <c r="AB398" s="38"/>
      <c r="BA398" t="str">
        <f t="shared" si="116"/>
        <v>Kenduskeag</v>
      </c>
      <c r="BB398" t="s">
        <v>2436</v>
      </c>
      <c r="BC398">
        <v>2</v>
      </c>
      <c r="BE398" s="60">
        <v>23</v>
      </c>
      <c r="BF398" s="62">
        <v>19</v>
      </c>
      <c r="BG398" s="62">
        <v>165</v>
      </c>
      <c r="BH398" s="66">
        <v>36325</v>
      </c>
      <c r="BI398" s="66">
        <v>36325</v>
      </c>
      <c r="BJ398" s="66">
        <f t="shared" si="117"/>
        <v>23019</v>
      </c>
      <c r="BK398"/>
      <c r="BL398" t="s">
        <v>1447</v>
      </c>
      <c r="BM398">
        <f t="shared" si="118"/>
        <v>2336325</v>
      </c>
      <c r="BN398">
        <f t="shared" si="119"/>
        <v>2336325</v>
      </c>
      <c r="BR398" s="1"/>
      <c r="CD398" s="38"/>
      <c r="CV398" s="1" t="s">
        <v>3414</v>
      </c>
    </row>
    <row r="399" spans="1:100" ht="14" hidden="1" customHeight="1" outlineLevel="1" x14ac:dyDescent="0.2">
      <c r="A399" t="s">
        <v>3035</v>
      </c>
      <c r="B399" s="6" t="s">
        <v>1665</v>
      </c>
      <c r="C399" s="1">
        <f t="shared" si="115"/>
        <v>8395</v>
      </c>
      <c r="D399" s="3">
        <f>IF(N399&gt;0, RANK(N399,(N399:P399,Q399:AE399)),0)</f>
        <v>1</v>
      </c>
      <c r="E399" s="3">
        <f>IF(O399&gt;0,RANK(O399,(N399:P399,Q399:AE399)),0)</f>
        <v>2</v>
      </c>
      <c r="F399" s="3">
        <f t="shared" si="108"/>
        <v>0</v>
      </c>
      <c r="G399" s="1">
        <f t="shared" si="109"/>
        <v>2758</v>
      </c>
      <c r="H399" s="2">
        <f t="shared" si="110"/>
        <v>0.32852888624181059</v>
      </c>
      <c r="I399" s="4"/>
      <c r="J399" s="2">
        <f t="shared" si="111"/>
        <v>0.65562835020845744</v>
      </c>
      <c r="K399" s="2">
        <f t="shared" si="112"/>
        <v>0.3270994639666468</v>
      </c>
      <c r="L399" s="2">
        <f t="shared" si="113"/>
        <v>0</v>
      </c>
      <c r="M399" s="2">
        <f t="shared" si="114"/>
        <v>1.7272185824895758E-2</v>
      </c>
      <c r="N399" s="38">
        <v>5504</v>
      </c>
      <c r="O399" s="38">
        <v>2746</v>
      </c>
      <c r="P399" s="38"/>
      <c r="Q399" s="38">
        <v>52</v>
      </c>
      <c r="R399" s="38">
        <v>73</v>
      </c>
      <c r="S399" s="38"/>
      <c r="T399" s="38"/>
      <c r="U399" s="38">
        <v>20</v>
      </c>
      <c r="V399" s="38"/>
      <c r="W399" s="38">
        <v>0</v>
      </c>
      <c r="X399" s="38"/>
      <c r="Y399" s="38"/>
      <c r="Z399" s="38"/>
      <c r="AA399" s="38"/>
      <c r="AB399" s="38"/>
      <c r="BA399" t="str">
        <f t="shared" si="116"/>
        <v>Kennebunk</v>
      </c>
      <c r="BB399" t="s">
        <v>905</v>
      </c>
      <c r="BC399">
        <v>1</v>
      </c>
      <c r="BE399" s="60">
        <v>23</v>
      </c>
      <c r="BF399" s="62">
        <v>31</v>
      </c>
      <c r="BG399" s="62">
        <v>55</v>
      </c>
      <c r="BH399" s="66">
        <v>36535</v>
      </c>
      <c r="BI399" s="66">
        <v>36535</v>
      </c>
      <c r="BJ399" s="66">
        <f t="shared" si="117"/>
        <v>23031</v>
      </c>
      <c r="BK399"/>
      <c r="BL399" t="s">
        <v>1447</v>
      </c>
      <c r="BM399">
        <f t="shared" si="118"/>
        <v>2336535</v>
      </c>
      <c r="BN399">
        <f t="shared" si="119"/>
        <v>2336535</v>
      </c>
      <c r="BR399" s="1"/>
      <c r="CD399" s="38"/>
      <c r="CV399" s="1" t="s">
        <v>3415</v>
      </c>
    </row>
    <row r="400" spans="1:100" ht="14" hidden="1" customHeight="1" outlineLevel="1" x14ac:dyDescent="0.2">
      <c r="A400" t="s">
        <v>1383</v>
      </c>
      <c r="B400" s="6" t="s">
        <v>1665</v>
      </c>
      <c r="C400" s="1">
        <f t="shared" si="115"/>
        <v>2768</v>
      </c>
      <c r="D400" s="3">
        <f>IF(N400&gt;0, RANK(N400,(N400:P400,Q400:AE400)),0)</f>
        <v>1</v>
      </c>
      <c r="E400" s="3">
        <f>IF(O400&gt;0,RANK(O400,(N400:P400,Q400:AE400)),0)</f>
        <v>2</v>
      </c>
      <c r="F400" s="3">
        <f t="shared" si="108"/>
        <v>0</v>
      </c>
      <c r="G400" s="1">
        <f t="shared" si="109"/>
        <v>802</v>
      </c>
      <c r="H400" s="2">
        <f t="shared" si="110"/>
        <v>0.28973988439306358</v>
      </c>
      <c r="I400" s="4"/>
      <c r="J400" s="2">
        <f t="shared" si="111"/>
        <v>0.63764450867052025</v>
      </c>
      <c r="K400" s="2">
        <f t="shared" si="112"/>
        <v>0.34790462427745666</v>
      </c>
      <c r="L400" s="2">
        <f t="shared" si="113"/>
        <v>0</v>
      </c>
      <c r="M400" s="2">
        <f t="shared" si="114"/>
        <v>1.4450867052023086E-2</v>
      </c>
      <c r="N400" s="38">
        <v>1765</v>
      </c>
      <c r="O400" s="38">
        <v>963</v>
      </c>
      <c r="P400" s="38"/>
      <c r="Q400" s="38">
        <v>13</v>
      </c>
      <c r="R400" s="38">
        <v>21</v>
      </c>
      <c r="S400" s="38"/>
      <c r="T400" s="38"/>
      <c r="U400" s="38">
        <v>6</v>
      </c>
      <c r="V400" s="38"/>
      <c r="W400" s="38">
        <v>0</v>
      </c>
      <c r="X400" s="38"/>
      <c r="Y400" s="38"/>
      <c r="Z400" s="38"/>
      <c r="AA400" s="38"/>
      <c r="AB400" s="38"/>
      <c r="BA400" t="str">
        <f t="shared" si="116"/>
        <v>Kennebunkport</v>
      </c>
      <c r="BB400" t="s">
        <v>905</v>
      </c>
      <c r="BC400">
        <v>1</v>
      </c>
      <c r="BE400" s="60">
        <v>23</v>
      </c>
      <c r="BF400" s="62">
        <v>31</v>
      </c>
      <c r="BG400" s="62">
        <v>60</v>
      </c>
      <c r="BH400" s="66">
        <v>36745</v>
      </c>
      <c r="BI400" s="66">
        <v>36745</v>
      </c>
      <c r="BJ400" s="66">
        <f t="shared" si="117"/>
        <v>23031</v>
      </c>
      <c r="BK400"/>
      <c r="BL400" t="s">
        <v>1447</v>
      </c>
      <c r="BM400">
        <f t="shared" si="118"/>
        <v>2336745</v>
      </c>
      <c r="BN400">
        <f t="shared" si="119"/>
        <v>2336745</v>
      </c>
      <c r="BR400" s="1"/>
      <c r="CD400" s="38"/>
      <c r="CV400" s="1" t="s">
        <v>3416</v>
      </c>
    </row>
    <row r="401" spans="1:100" ht="14" hidden="1" customHeight="1" outlineLevel="1" x14ac:dyDescent="0.2">
      <c r="A401" t="s">
        <v>1766</v>
      </c>
      <c r="B401" s="6" t="s">
        <v>1665</v>
      </c>
      <c r="C401" s="1">
        <f t="shared" si="115"/>
        <v>865</v>
      </c>
      <c r="D401" s="3">
        <f>IF(N401&gt;0, RANK(N401,(N401:P401,Q401:AE401)),0)</f>
        <v>2</v>
      </c>
      <c r="E401" s="3">
        <f>IF(O401&gt;0,RANK(O401,(N401:P401,Q401:AE401)),0)</f>
        <v>1</v>
      </c>
      <c r="F401" s="3">
        <f t="shared" si="108"/>
        <v>0</v>
      </c>
      <c r="G401" s="1">
        <f t="shared" si="109"/>
        <v>65</v>
      </c>
      <c r="H401" s="2">
        <f t="shared" si="110"/>
        <v>7.5144508670520235E-2</v>
      </c>
      <c r="I401" s="4"/>
      <c r="J401" s="2">
        <f t="shared" si="111"/>
        <v>0.45086705202312138</v>
      </c>
      <c r="K401" s="2">
        <f t="shared" si="112"/>
        <v>0.52601156069364163</v>
      </c>
      <c r="L401" s="2">
        <f t="shared" si="113"/>
        <v>0</v>
      </c>
      <c r="M401" s="2">
        <f t="shared" si="114"/>
        <v>2.3121387283236983E-2</v>
      </c>
      <c r="N401" s="38">
        <v>390</v>
      </c>
      <c r="O401" s="38">
        <v>455</v>
      </c>
      <c r="P401" s="38"/>
      <c r="Q401" s="38">
        <v>8</v>
      </c>
      <c r="R401" s="38">
        <v>9</v>
      </c>
      <c r="S401" s="38"/>
      <c r="T401" s="38"/>
      <c r="U401" s="38">
        <v>3</v>
      </c>
      <c r="V401" s="38"/>
      <c r="W401" s="38">
        <v>0</v>
      </c>
      <c r="X401" s="38"/>
      <c r="Y401" s="38"/>
      <c r="Z401" s="38"/>
      <c r="AA401" s="38"/>
      <c r="AB401" s="38"/>
      <c r="BA401" t="str">
        <f t="shared" si="116"/>
        <v>Kingfield</v>
      </c>
      <c r="BB401" t="s">
        <v>1117</v>
      </c>
      <c r="BC401">
        <v>2</v>
      </c>
      <c r="BE401" s="60">
        <v>23</v>
      </c>
      <c r="BF401" s="62">
        <v>7</v>
      </c>
      <c r="BG401" s="62">
        <v>50</v>
      </c>
      <c r="BH401" s="66">
        <v>37025</v>
      </c>
      <c r="BI401" s="66">
        <v>37025</v>
      </c>
      <c r="BJ401" s="66">
        <f t="shared" si="117"/>
        <v>23007</v>
      </c>
      <c r="BK401"/>
      <c r="BL401" t="s">
        <v>1447</v>
      </c>
      <c r="BM401">
        <f t="shared" si="118"/>
        <v>2337025</v>
      </c>
      <c r="BN401">
        <f t="shared" si="119"/>
        <v>2337025</v>
      </c>
      <c r="BR401" s="1"/>
      <c r="CD401" s="38"/>
      <c r="CV401" s="1" t="s">
        <v>3417</v>
      </c>
    </row>
    <row r="402" spans="1:100" ht="14" hidden="1" customHeight="1" outlineLevel="1" x14ac:dyDescent="0.2">
      <c r="A402" t="s">
        <v>1314</v>
      </c>
      <c r="B402" s="6" t="s">
        <v>1665</v>
      </c>
      <c r="C402" s="1">
        <f t="shared" si="115"/>
        <v>76</v>
      </c>
      <c r="D402" s="3">
        <f>IF(N402&gt;0, RANK(N402,(N402:P402,Q402:AE402)),0)</f>
        <v>2</v>
      </c>
      <c r="E402" s="3">
        <f>IF(O402&gt;0,RANK(O402,(N402:P402,Q402:AE402)),0)</f>
        <v>1</v>
      </c>
      <c r="F402" s="3">
        <f t="shared" si="108"/>
        <v>0</v>
      </c>
      <c r="G402" s="1">
        <f t="shared" si="109"/>
        <v>64</v>
      </c>
      <c r="H402" s="2">
        <f t="shared" si="110"/>
        <v>0.84210526315789469</v>
      </c>
      <c r="I402" s="4"/>
      <c r="J402" s="2">
        <f t="shared" si="111"/>
        <v>6.5789473684210523E-2</v>
      </c>
      <c r="K402" s="2">
        <f t="shared" si="112"/>
        <v>0.90789473684210531</v>
      </c>
      <c r="L402" s="2">
        <f t="shared" si="113"/>
        <v>0</v>
      </c>
      <c r="M402" s="2">
        <f t="shared" si="114"/>
        <v>2.6315789473684181E-2</v>
      </c>
      <c r="N402" s="38">
        <v>5</v>
      </c>
      <c r="O402" s="38">
        <v>69</v>
      </c>
      <c r="P402" s="38"/>
      <c r="Q402" s="38">
        <v>1</v>
      </c>
      <c r="R402" s="38">
        <v>0</v>
      </c>
      <c r="S402" s="38"/>
      <c r="T402" s="38"/>
      <c r="U402" s="38">
        <v>1</v>
      </c>
      <c r="V402" s="38"/>
      <c r="W402" s="38">
        <v>0</v>
      </c>
      <c r="X402" s="38"/>
      <c r="Y402" s="38"/>
      <c r="Z402" s="38"/>
      <c r="AA402" s="38"/>
      <c r="AB402" s="38"/>
      <c r="BA402" t="str">
        <f t="shared" si="116"/>
        <v>Kingman</v>
      </c>
      <c r="BB402" t="s">
        <v>2436</v>
      </c>
      <c r="BC402">
        <v>2</v>
      </c>
      <c r="BE402" s="60">
        <v>23</v>
      </c>
      <c r="BF402" s="62">
        <v>19</v>
      </c>
      <c r="BG402" s="62">
        <v>167</v>
      </c>
      <c r="BH402" s="66">
        <v>37075</v>
      </c>
      <c r="BI402" s="66">
        <v>37075</v>
      </c>
      <c r="BJ402" s="66">
        <f t="shared" si="117"/>
        <v>23019</v>
      </c>
      <c r="BK402"/>
      <c r="BL402" t="s">
        <v>937</v>
      </c>
      <c r="BM402">
        <f t="shared" si="118"/>
        <v>2337075</v>
      </c>
      <c r="BN402">
        <f t="shared" si="119"/>
        <v>2337075</v>
      </c>
      <c r="BR402" s="1"/>
      <c r="CD402" s="38"/>
      <c r="CV402" s="1" t="s">
        <v>3418</v>
      </c>
    </row>
    <row r="403" spans="1:100" ht="14" hidden="1" customHeight="1" outlineLevel="1" x14ac:dyDescent="0.2">
      <c r="A403" t="s">
        <v>2973</v>
      </c>
      <c r="B403" s="6" t="s">
        <v>1665</v>
      </c>
      <c r="C403" s="1">
        <f t="shared" si="115"/>
        <v>6505</v>
      </c>
      <c r="D403" s="3">
        <f>IF(N403&gt;0, RANK(N403,(N403:P403,Q403:AE403)),0)</f>
        <v>1</v>
      </c>
      <c r="E403" s="3">
        <f>IF(O403&gt;0,RANK(O403,(N403:P403,Q403:AE403)),0)</f>
        <v>2</v>
      </c>
      <c r="F403" s="3">
        <f t="shared" si="108"/>
        <v>0</v>
      </c>
      <c r="G403" s="1">
        <f t="shared" si="109"/>
        <v>2712</v>
      </c>
      <c r="H403" s="2">
        <f t="shared" si="110"/>
        <v>0.41691006917755574</v>
      </c>
      <c r="I403" s="4"/>
      <c r="J403" s="2">
        <f t="shared" si="111"/>
        <v>0.69700230591852419</v>
      </c>
      <c r="K403" s="2">
        <f t="shared" si="112"/>
        <v>0.2800922367409685</v>
      </c>
      <c r="L403" s="2">
        <f t="shared" si="113"/>
        <v>0</v>
      </c>
      <c r="M403" s="2">
        <f t="shared" si="114"/>
        <v>2.2905457340507307E-2</v>
      </c>
      <c r="N403" s="38">
        <v>4534</v>
      </c>
      <c r="O403" s="38">
        <v>1822</v>
      </c>
      <c r="P403" s="38"/>
      <c r="Q403" s="38">
        <v>44</v>
      </c>
      <c r="R403" s="38">
        <v>69</v>
      </c>
      <c r="S403" s="38"/>
      <c r="T403" s="38"/>
      <c r="U403" s="38">
        <v>27</v>
      </c>
      <c r="V403" s="38"/>
      <c r="W403" s="38">
        <v>9</v>
      </c>
      <c r="X403" s="38"/>
      <c r="Y403" s="38"/>
      <c r="Z403" s="38"/>
      <c r="AA403" s="38"/>
      <c r="AB403" s="38"/>
      <c r="BA403" t="str">
        <f t="shared" si="116"/>
        <v>Kittery</v>
      </c>
      <c r="BB403" t="s">
        <v>905</v>
      </c>
      <c r="BC403">
        <v>1</v>
      </c>
      <c r="BE403" s="60">
        <v>23</v>
      </c>
      <c r="BF403" s="62">
        <v>31</v>
      </c>
      <c r="BG403" s="62">
        <v>65</v>
      </c>
      <c r="BH403" s="66">
        <v>37270</v>
      </c>
      <c r="BI403" s="66">
        <v>37270</v>
      </c>
      <c r="BJ403" s="66">
        <f t="shared" si="117"/>
        <v>23031</v>
      </c>
      <c r="BK403"/>
      <c r="BL403" t="s">
        <v>1447</v>
      </c>
      <c r="BM403">
        <f t="shared" si="118"/>
        <v>2337270</v>
      </c>
      <c r="BN403">
        <f t="shared" si="119"/>
        <v>2337270</v>
      </c>
      <c r="BR403" s="1"/>
      <c r="CD403" s="38"/>
      <c r="CV403" s="1" t="s">
        <v>3419</v>
      </c>
    </row>
    <row r="404" spans="1:100" ht="14" hidden="1" customHeight="1" outlineLevel="1" x14ac:dyDescent="0.2">
      <c r="A404" t="s">
        <v>1696</v>
      </c>
      <c r="B404" s="6" t="s">
        <v>1665</v>
      </c>
      <c r="C404" s="1">
        <f t="shared" si="115"/>
        <v>486</v>
      </c>
      <c r="D404" s="3">
        <f>IF(N404&gt;0, RANK(N404,(N404:P404,Q404:AE404)),0)</f>
        <v>2</v>
      </c>
      <c r="E404" s="3">
        <f>IF(O404&gt;0,RANK(O404,(N404:P404,Q404:AE404)),0)</f>
        <v>1</v>
      </c>
      <c r="F404" s="3">
        <f t="shared" si="108"/>
        <v>0</v>
      </c>
      <c r="G404" s="1">
        <f t="shared" si="109"/>
        <v>205</v>
      </c>
      <c r="H404" s="2">
        <f t="shared" si="110"/>
        <v>0.42181069958847739</v>
      </c>
      <c r="I404" s="4"/>
      <c r="J404" s="2">
        <f t="shared" si="111"/>
        <v>0.26954732510288065</v>
      </c>
      <c r="K404" s="2">
        <f t="shared" si="112"/>
        <v>0.69135802469135799</v>
      </c>
      <c r="L404" s="2">
        <f t="shared" si="113"/>
        <v>0</v>
      </c>
      <c r="M404" s="2">
        <f t="shared" si="114"/>
        <v>3.9094650205761416E-2</v>
      </c>
      <c r="N404" s="38">
        <v>131</v>
      </c>
      <c r="O404" s="38">
        <v>336</v>
      </c>
      <c r="P404" s="38"/>
      <c r="Q404" s="38">
        <v>1</v>
      </c>
      <c r="R404" s="38">
        <v>12</v>
      </c>
      <c r="S404" s="38"/>
      <c r="T404" s="38"/>
      <c r="U404" s="38">
        <v>4</v>
      </c>
      <c r="V404" s="38"/>
      <c r="W404" s="38">
        <v>2</v>
      </c>
      <c r="X404" s="38"/>
      <c r="Y404" s="38"/>
      <c r="Z404" s="38"/>
      <c r="AA404" s="38"/>
      <c r="AB404" s="38"/>
      <c r="BA404" t="str">
        <f t="shared" si="116"/>
        <v>Knox</v>
      </c>
      <c r="BB404" t="s">
        <v>214</v>
      </c>
      <c r="BC404">
        <v>2</v>
      </c>
      <c r="BE404" s="60">
        <v>23</v>
      </c>
      <c r="BF404" s="62">
        <v>27</v>
      </c>
      <c r="BG404" s="62">
        <v>45</v>
      </c>
      <c r="BH404" s="66">
        <v>37585</v>
      </c>
      <c r="BI404" s="66">
        <v>37585</v>
      </c>
      <c r="BJ404" s="66">
        <f t="shared" si="117"/>
        <v>23027</v>
      </c>
      <c r="BK404"/>
      <c r="BL404" t="s">
        <v>1447</v>
      </c>
      <c r="BM404">
        <f t="shared" si="118"/>
        <v>2337585</v>
      </c>
      <c r="BN404">
        <f t="shared" si="119"/>
        <v>2337585</v>
      </c>
      <c r="BR404" s="1"/>
      <c r="CD404" s="38"/>
      <c r="CV404" s="1" t="s">
        <v>3420</v>
      </c>
    </row>
    <row r="405" spans="1:100" ht="14" hidden="1" customHeight="1" outlineLevel="1" x14ac:dyDescent="0.2">
      <c r="A405" t="s">
        <v>2974</v>
      </c>
      <c r="B405" s="6" t="s">
        <v>1665</v>
      </c>
      <c r="C405" s="1">
        <f t="shared" si="115"/>
        <v>356</v>
      </c>
      <c r="D405" s="3">
        <f>IF(N405&gt;0, RANK(N405,(N405:P405,Q405:AE405)),0)</f>
        <v>2</v>
      </c>
      <c r="E405" s="3">
        <f>IF(O405&gt;0,RANK(O405,(N405:P405,Q405:AE405)),0)</f>
        <v>1</v>
      </c>
      <c r="F405" s="3">
        <f t="shared" si="108"/>
        <v>0</v>
      </c>
      <c r="G405" s="1">
        <f t="shared" si="109"/>
        <v>155</v>
      </c>
      <c r="H405" s="2">
        <f t="shared" si="110"/>
        <v>0.4353932584269663</v>
      </c>
      <c r="I405" s="4"/>
      <c r="J405" s="2">
        <f t="shared" si="111"/>
        <v>0.27247191011235955</v>
      </c>
      <c r="K405" s="2">
        <f t="shared" si="112"/>
        <v>0.7078651685393258</v>
      </c>
      <c r="L405" s="2">
        <f t="shared" si="113"/>
        <v>0</v>
      </c>
      <c r="M405" s="2">
        <f t="shared" si="114"/>
        <v>1.9662921348314599E-2</v>
      </c>
      <c r="N405" s="38">
        <v>97</v>
      </c>
      <c r="O405" s="38">
        <v>252</v>
      </c>
      <c r="P405" s="38"/>
      <c r="Q405" s="38">
        <v>2</v>
      </c>
      <c r="R405" s="38">
        <v>5</v>
      </c>
      <c r="S405" s="38"/>
      <c r="T405" s="38"/>
      <c r="U405" s="38">
        <v>0</v>
      </c>
      <c r="V405" s="38"/>
      <c r="W405" s="38">
        <v>0</v>
      </c>
      <c r="X405" s="38"/>
      <c r="Y405" s="38"/>
      <c r="Z405" s="38"/>
      <c r="AA405" s="38"/>
      <c r="AB405" s="38"/>
      <c r="BA405" t="str">
        <f t="shared" si="116"/>
        <v>Lagrange</v>
      </c>
      <c r="BB405" t="s">
        <v>2436</v>
      </c>
      <c r="BC405">
        <v>2</v>
      </c>
      <c r="BE405" s="60">
        <v>23</v>
      </c>
      <c r="BF405" s="62">
        <v>19</v>
      </c>
      <c r="BG405" s="62">
        <v>170</v>
      </c>
      <c r="BH405" s="66">
        <v>37760</v>
      </c>
      <c r="BI405" s="66">
        <v>37760</v>
      </c>
      <c r="BJ405" s="66">
        <f t="shared" si="117"/>
        <v>23019</v>
      </c>
      <c r="BK405"/>
      <c r="BL405" t="s">
        <v>1447</v>
      </c>
      <c r="BM405">
        <f t="shared" si="118"/>
        <v>2337760</v>
      </c>
      <c r="BN405">
        <f t="shared" si="119"/>
        <v>2337760</v>
      </c>
      <c r="BR405" s="1"/>
      <c r="CD405" s="38"/>
      <c r="CV405" s="1" t="s">
        <v>3421</v>
      </c>
    </row>
    <row r="406" spans="1:100" ht="14" hidden="1" customHeight="1" outlineLevel="1" x14ac:dyDescent="0.2">
      <c r="A406" t="s">
        <v>729</v>
      </c>
      <c r="B406" s="6" t="s">
        <v>1665</v>
      </c>
      <c r="C406" s="1">
        <f t="shared" si="115"/>
        <v>138</v>
      </c>
      <c r="D406" s="3">
        <f>IF(N406&gt;0, RANK(N406,(N406:P406,Q406:AE406)),0)</f>
        <v>2</v>
      </c>
      <c r="E406" s="3">
        <f>IF(O406&gt;0,RANK(O406,(N406:P406,Q406:AE406)),0)</f>
        <v>1</v>
      </c>
      <c r="F406" s="3">
        <f t="shared" si="108"/>
        <v>0</v>
      </c>
      <c r="G406" s="1">
        <f t="shared" si="109"/>
        <v>36</v>
      </c>
      <c r="H406" s="2">
        <f t="shared" si="110"/>
        <v>0.2608695652173913</v>
      </c>
      <c r="I406" s="4"/>
      <c r="J406" s="2">
        <f t="shared" si="111"/>
        <v>0.36231884057971014</v>
      </c>
      <c r="K406" s="2">
        <f t="shared" si="112"/>
        <v>0.62318840579710144</v>
      </c>
      <c r="L406" s="2">
        <f t="shared" si="113"/>
        <v>0</v>
      </c>
      <c r="M406" s="2">
        <f t="shared" si="114"/>
        <v>1.4492753623188359E-2</v>
      </c>
      <c r="N406" s="38">
        <v>50</v>
      </c>
      <c r="O406" s="38">
        <v>86</v>
      </c>
      <c r="P406" s="38"/>
      <c r="Q406" s="38">
        <v>1</v>
      </c>
      <c r="R406" s="38">
        <v>1</v>
      </c>
      <c r="S406" s="38"/>
      <c r="T406" s="38"/>
      <c r="U406" s="38">
        <v>0</v>
      </c>
      <c r="V406" s="38"/>
      <c r="W406" s="38">
        <v>0</v>
      </c>
      <c r="X406" s="38"/>
      <c r="Y406" s="38"/>
      <c r="Z406" s="38"/>
      <c r="AA406" s="38"/>
      <c r="AB406" s="38"/>
      <c r="BA406" t="str">
        <f t="shared" si="116"/>
        <v>Lake View</v>
      </c>
      <c r="BB406" t="s">
        <v>1922</v>
      </c>
      <c r="BC406">
        <v>2</v>
      </c>
      <c r="BE406" s="60">
        <v>23</v>
      </c>
      <c r="BF406" s="62">
        <v>21</v>
      </c>
      <c r="BG406" s="62">
        <v>60</v>
      </c>
      <c r="BH406" s="66">
        <v>37970</v>
      </c>
      <c r="BI406" s="66">
        <v>37970</v>
      </c>
      <c r="BJ406" s="66">
        <f t="shared" si="117"/>
        <v>23021</v>
      </c>
      <c r="BK406"/>
      <c r="BL406" t="s">
        <v>3008</v>
      </c>
      <c r="BM406">
        <f t="shared" si="118"/>
        <v>2337970</v>
      </c>
      <c r="BN406">
        <f t="shared" si="119"/>
        <v>2337970</v>
      </c>
      <c r="BR406" s="1"/>
      <c r="CD406" s="38"/>
      <c r="CV406" s="1" t="s">
        <v>3422</v>
      </c>
    </row>
    <row r="407" spans="1:100" ht="14" hidden="1" customHeight="1" outlineLevel="1" x14ac:dyDescent="0.2">
      <c r="A407" t="s">
        <v>1986</v>
      </c>
      <c r="B407" s="6" t="s">
        <v>1665</v>
      </c>
      <c r="C407" s="1">
        <f t="shared" si="115"/>
        <v>81</v>
      </c>
      <c r="D407" s="3">
        <f>IF(N407&gt;0, RANK(N407,(N407:P407,Q407:AE407)),0)</f>
        <v>2</v>
      </c>
      <c r="E407" s="3">
        <f>IF(O407&gt;0,RANK(O407,(N407:P407,Q407:AE407)),0)</f>
        <v>1</v>
      </c>
      <c r="F407" s="3">
        <f t="shared" si="108"/>
        <v>0</v>
      </c>
      <c r="G407" s="1">
        <f t="shared" si="109"/>
        <v>6</v>
      </c>
      <c r="H407" s="2">
        <f t="shared" si="110"/>
        <v>7.407407407407407E-2</v>
      </c>
      <c r="I407" s="4"/>
      <c r="J407" s="2">
        <f t="shared" si="111"/>
        <v>0.4567901234567901</v>
      </c>
      <c r="K407" s="2">
        <f t="shared" si="112"/>
        <v>0.53086419753086422</v>
      </c>
      <c r="L407" s="2">
        <f t="shared" si="113"/>
        <v>0</v>
      </c>
      <c r="M407" s="2">
        <f t="shared" si="114"/>
        <v>1.2345679012345623E-2</v>
      </c>
      <c r="N407" s="38">
        <v>37</v>
      </c>
      <c r="O407" s="38">
        <v>43</v>
      </c>
      <c r="P407" s="38"/>
      <c r="Q407" s="38">
        <v>0</v>
      </c>
      <c r="R407" s="38">
        <v>1</v>
      </c>
      <c r="S407" s="38"/>
      <c r="T407" s="38"/>
      <c r="U407" s="38">
        <v>0</v>
      </c>
      <c r="V407" s="38"/>
      <c r="W407" s="38">
        <v>0</v>
      </c>
      <c r="X407" s="38"/>
      <c r="Y407" s="38"/>
      <c r="Z407" s="38"/>
      <c r="AA407" s="38"/>
      <c r="AB407" s="38"/>
      <c r="BA407" t="str">
        <f t="shared" si="116"/>
        <v>Lakeville</v>
      </c>
      <c r="BB407" t="s">
        <v>2436</v>
      </c>
      <c r="BC407">
        <v>2</v>
      </c>
      <c r="BE407" s="60">
        <v>23</v>
      </c>
      <c r="BF407" s="62">
        <v>19</v>
      </c>
      <c r="BG407" s="62">
        <v>175</v>
      </c>
      <c r="BH407" s="66">
        <v>38005</v>
      </c>
      <c r="BI407" s="66">
        <v>38005</v>
      </c>
      <c r="BJ407" s="66">
        <f t="shared" si="117"/>
        <v>23019</v>
      </c>
      <c r="BK407"/>
      <c r="BL407" t="s">
        <v>1447</v>
      </c>
      <c r="BM407">
        <f t="shared" si="118"/>
        <v>2338005</v>
      </c>
      <c r="BN407">
        <f t="shared" si="119"/>
        <v>2338005</v>
      </c>
      <c r="BR407" s="1"/>
      <c r="CD407" s="38"/>
      <c r="CV407" s="1" t="s">
        <v>3423</v>
      </c>
    </row>
    <row r="408" spans="1:100" ht="14" hidden="1" customHeight="1" outlineLevel="1" x14ac:dyDescent="0.2">
      <c r="A408" t="s">
        <v>2863</v>
      </c>
      <c r="B408" s="6" t="s">
        <v>1665</v>
      </c>
      <c r="C408" s="1">
        <f t="shared" si="115"/>
        <v>1220</v>
      </c>
      <c r="D408" s="3">
        <f>IF(N408&gt;0, RANK(N408,(N408:P408,Q408:AE408)),0)</f>
        <v>1</v>
      </c>
      <c r="E408" s="3">
        <f>IF(O408&gt;0,RANK(O408,(N408:P408,Q408:AE408)),0)</f>
        <v>2</v>
      </c>
      <c r="F408" s="3">
        <f t="shared" si="108"/>
        <v>0</v>
      </c>
      <c r="G408" s="1">
        <f t="shared" si="109"/>
        <v>58</v>
      </c>
      <c r="H408" s="2">
        <f t="shared" si="110"/>
        <v>4.7540983606557376E-2</v>
      </c>
      <c r="I408" s="4"/>
      <c r="J408" s="2">
        <f t="shared" si="111"/>
        <v>0.51147540983606554</v>
      </c>
      <c r="K408" s="2">
        <f t="shared" si="112"/>
        <v>0.4639344262295082</v>
      </c>
      <c r="L408" s="2">
        <f t="shared" si="113"/>
        <v>0</v>
      </c>
      <c r="M408" s="2">
        <f t="shared" si="114"/>
        <v>2.4590163934426257E-2</v>
      </c>
      <c r="N408" s="38">
        <v>624</v>
      </c>
      <c r="O408" s="38">
        <v>566</v>
      </c>
      <c r="P408" s="38"/>
      <c r="Q408" s="38">
        <v>8</v>
      </c>
      <c r="R408" s="38">
        <v>17</v>
      </c>
      <c r="S408" s="38"/>
      <c r="T408" s="38"/>
      <c r="U408" s="38">
        <v>5</v>
      </c>
      <c r="V408" s="38"/>
      <c r="W408" s="38">
        <v>0</v>
      </c>
      <c r="X408" s="38"/>
      <c r="Y408" s="38"/>
      <c r="Z408" s="38"/>
      <c r="AA408" s="38"/>
      <c r="AB408" s="38"/>
      <c r="BA408" t="str">
        <f t="shared" si="116"/>
        <v>Lamoine</v>
      </c>
      <c r="BB408" t="s">
        <v>585</v>
      </c>
      <c r="BC408">
        <v>2</v>
      </c>
      <c r="BE408" s="60">
        <v>23</v>
      </c>
      <c r="BF408" s="62">
        <v>9</v>
      </c>
      <c r="BG408" s="62">
        <v>85</v>
      </c>
      <c r="BH408" s="66">
        <v>38180</v>
      </c>
      <c r="BI408" s="66">
        <v>38180</v>
      </c>
      <c r="BJ408" s="66">
        <f t="shared" si="117"/>
        <v>23009</v>
      </c>
      <c r="BK408"/>
      <c r="BL408" t="s">
        <v>1447</v>
      </c>
      <c r="BM408">
        <f t="shared" si="118"/>
        <v>2338180</v>
      </c>
      <c r="BN408">
        <f t="shared" si="119"/>
        <v>2338180</v>
      </c>
      <c r="BR408" s="1"/>
      <c r="CD408" s="38"/>
      <c r="CV408" s="1" t="s">
        <v>3424</v>
      </c>
    </row>
    <row r="409" spans="1:100" ht="14" hidden="1" customHeight="1" outlineLevel="1" x14ac:dyDescent="0.2">
      <c r="A409" t="s">
        <v>185</v>
      </c>
      <c r="B409" s="6" t="s">
        <v>1665</v>
      </c>
      <c r="C409" s="1">
        <f t="shared" si="115"/>
        <v>3569</v>
      </c>
      <c r="D409" s="3">
        <f>IF(N409&gt;0, RANK(N409,(N409:P409,Q409:AE409)),0)</f>
        <v>2</v>
      </c>
      <c r="E409" s="3">
        <f>IF(O409&gt;0,RANK(O409,(N409:P409,Q409:AE409)),0)</f>
        <v>1</v>
      </c>
      <c r="F409" s="3">
        <f t="shared" si="108"/>
        <v>0</v>
      </c>
      <c r="G409" s="1">
        <f t="shared" si="109"/>
        <v>1203</v>
      </c>
      <c r="H409" s="2">
        <f t="shared" si="110"/>
        <v>0.33706920706080135</v>
      </c>
      <c r="I409" s="4"/>
      <c r="J409" s="2">
        <f t="shared" si="111"/>
        <v>0.32418044270103669</v>
      </c>
      <c r="K409" s="2">
        <f t="shared" si="112"/>
        <v>0.66124964976183809</v>
      </c>
      <c r="L409" s="2">
        <f t="shared" si="113"/>
        <v>0</v>
      </c>
      <c r="M409" s="2">
        <f t="shared" si="114"/>
        <v>1.4569907537125282E-2</v>
      </c>
      <c r="N409" s="38">
        <v>1157</v>
      </c>
      <c r="O409" s="38">
        <v>2360</v>
      </c>
      <c r="P409" s="38"/>
      <c r="Q409" s="38">
        <v>21</v>
      </c>
      <c r="R409" s="38">
        <v>27</v>
      </c>
      <c r="S409" s="38"/>
      <c r="T409" s="38"/>
      <c r="U409" s="38">
        <v>1</v>
      </c>
      <c r="V409" s="38"/>
      <c r="W409" s="38">
        <v>3</v>
      </c>
      <c r="X409" s="38"/>
      <c r="Y409" s="38"/>
      <c r="Z409" s="38"/>
      <c r="AA409" s="38"/>
      <c r="AB409" s="38"/>
      <c r="BA409" t="str">
        <f t="shared" si="116"/>
        <v>Lebanon</v>
      </c>
      <c r="BB409" t="s">
        <v>905</v>
      </c>
      <c r="BC409">
        <v>1</v>
      </c>
      <c r="BE409" s="60">
        <v>23</v>
      </c>
      <c r="BF409" s="62">
        <v>31</v>
      </c>
      <c r="BG409" s="62">
        <v>70</v>
      </c>
      <c r="BH409" s="66">
        <v>38425</v>
      </c>
      <c r="BI409" s="66">
        <v>38425</v>
      </c>
      <c r="BJ409" s="66">
        <f t="shared" si="117"/>
        <v>23031</v>
      </c>
      <c r="BK409"/>
      <c r="BL409" t="s">
        <v>1447</v>
      </c>
      <c r="BM409">
        <f t="shared" si="118"/>
        <v>2338425</v>
      </c>
      <c r="BN409">
        <f t="shared" si="119"/>
        <v>2338425</v>
      </c>
      <c r="BR409" s="1"/>
      <c r="CD409" s="38"/>
      <c r="CV409" s="1" t="s">
        <v>3425</v>
      </c>
    </row>
    <row r="410" spans="1:100" ht="14" hidden="1" customHeight="1" outlineLevel="1" x14ac:dyDescent="0.2">
      <c r="A410" t="s">
        <v>96</v>
      </c>
      <c r="B410" s="6" t="s">
        <v>1665</v>
      </c>
      <c r="C410" s="1">
        <f t="shared" si="115"/>
        <v>544</v>
      </c>
      <c r="D410" s="3">
        <f>IF(N410&gt;0, RANK(N410,(N410:P410,Q410:AE410)),0)</f>
        <v>2</v>
      </c>
      <c r="E410" s="3">
        <f>IF(O410&gt;0,RANK(O410,(N410:P410,Q410:AE410)),0)</f>
        <v>1</v>
      </c>
      <c r="F410" s="3">
        <f t="shared" si="108"/>
        <v>0</v>
      </c>
      <c r="G410" s="1">
        <f t="shared" si="109"/>
        <v>263</v>
      </c>
      <c r="H410" s="2">
        <f t="shared" si="110"/>
        <v>0.48345588235294118</v>
      </c>
      <c r="I410" s="4"/>
      <c r="J410" s="2">
        <f t="shared" si="111"/>
        <v>0.25183823529411764</v>
      </c>
      <c r="K410" s="2">
        <f t="shared" si="112"/>
        <v>0.73529411764705888</v>
      </c>
      <c r="L410" s="2">
        <f t="shared" si="113"/>
        <v>0</v>
      </c>
      <c r="M410" s="2">
        <f t="shared" si="114"/>
        <v>1.2867647058823484E-2</v>
      </c>
      <c r="N410" s="38">
        <v>137</v>
      </c>
      <c r="O410" s="38">
        <v>400</v>
      </c>
      <c r="P410" s="38"/>
      <c r="Q410" s="38">
        <v>2</v>
      </c>
      <c r="R410" s="38">
        <v>2</v>
      </c>
      <c r="S410" s="38"/>
      <c r="T410" s="38"/>
      <c r="U410" s="38">
        <v>3</v>
      </c>
      <c r="V410" s="38"/>
      <c r="W410" s="38">
        <v>0</v>
      </c>
      <c r="X410" s="38"/>
      <c r="Y410" s="38"/>
      <c r="Z410" s="38"/>
      <c r="AA410" s="38"/>
      <c r="AB410" s="38"/>
      <c r="BA410" t="str">
        <f t="shared" si="116"/>
        <v>Lee</v>
      </c>
      <c r="BB410" t="s">
        <v>2436</v>
      </c>
      <c r="BC410">
        <v>2</v>
      </c>
      <c r="BE410" s="60">
        <v>23</v>
      </c>
      <c r="BF410" s="62">
        <v>19</v>
      </c>
      <c r="BG410" s="62">
        <v>180</v>
      </c>
      <c r="BH410" s="66">
        <v>38530</v>
      </c>
      <c r="BI410" s="66">
        <v>38530</v>
      </c>
      <c r="BJ410" s="66">
        <f t="shared" si="117"/>
        <v>23019</v>
      </c>
      <c r="BK410"/>
      <c r="BL410" t="s">
        <v>1447</v>
      </c>
      <c r="BM410">
        <f t="shared" si="118"/>
        <v>2338530</v>
      </c>
      <c r="BN410">
        <f t="shared" si="119"/>
        <v>2338530</v>
      </c>
      <c r="BR410" s="1"/>
      <c r="CD410" s="38"/>
      <c r="CV410" s="1" t="s">
        <v>3426</v>
      </c>
    </row>
    <row r="411" spans="1:100" ht="14" hidden="1" customHeight="1" outlineLevel="1" x14ac:dyDescent="0.2">
      <c r="A411" t="s">
        <v>2835</v>
      </c>
      <c r="B411" s="6" t="s">
        <v>1665</v>
      </c>
      <c r="C411" s="1">
        <f t="shared" si="115"/>
        <v>1434</v>
      </c>
      <c r="D411" s="3">
        <f>IF(N411&gt;0, RANK(N411,(N411:P411,Q411:AE411)),0)</f>
        <v>2</v>
      </c>
      <c r="E411" s="3">
        <f>IF(O411&gt;0,RANK(O411,(N411:P411,Q411:AE411)),0)</f>
        <v>1</v>
      </c>
      <c r="F411" s="3">
        <f t="shared" si="108"/>
        <v>0</v>
      </c>
      <c r="G411" s="1">
        <f t="shared" si="109"/>
        <v>399</v>
      </c>
      <c r="H411" s="2">
        <f t="shared" si="110"/>
        <v>0.27824267782426776</v>
      </c>
      <c r="I411" s="4"/>
      <c r="J411" s="2">
        <f t="shared" si="111"/>
        <v>0.35216178521617852</v>
      </c>
      <c r="K411" s="2">
        <f t="shared" si="112"/>
        <v>0.63040446304044628</v>
      </c>
      <c r="L411" s="2">
        <f t="shared" si="113"/>
        <v>0</v>
      </c>
      <c r="M411" s="2">
        <f t="shared" si="114"/>
        <v>1.7433751743375248E-2</v>
      </c>
      <c r="N411" s="38">
        <v>505</v>
      </c>
      <c r="O411" s="38">
        <v>904</v>
      </c>
      <c r="P411" s="38"/>
      <c r="Q411" s="38">
        <v>8</v>
      </c>
      <c r="R411" s="38">
        <v>15</v>
      </c>
      <c r="S411" s="38"/>
      <c r="T411" s="38"/>
      <c r="U411" s="38">
        <v>1</v>
      </c>
      <c r="V411" s="38"/>
      <c r="W411" s="38">
        <v>1</v>
      </c>
      <c r="X411" s="38"/>
      <c r="Y411" s="38"/>
      <c r="Z411" s="38"/>
      <c r="AA411" s="38"/>
      <c r="AB411" s="38"/>
      <c r="BA411" t="str">
        <f t="shared" si="116"/>
        <v>Leeds</v>
      </c>
      <c r="BB411" t="s">
        <v>1097</v>
      </c>
      <c r="BC411">
        <v>2</v>
      </c>
      <c r="BE411" s="60">
        <v>23</v>
      </c>
      <c r="BF411" s="62">
        <v>1</v>
      </c>
      <c r="BG411" s="62">
        <v>20</v>
      </c>
      <c r="BH411" s="66">
        <v>38565</v>
      </c>
      <c r="BI411" s="66">
        <v>38565</v>
      </c>
      <c r="BJ411" s="66">
        <f t="shared" si="117"/>
        <v>23001</v>
      </c>
      <c r="BK411"/>
      <c r="BL411" t="s">
        <v>1447</v>
      </c>
      <c r="BM411">
        <f t="shared" si="118"/>
        <v>2338565</v>
      </c>
      <c r="BN411">
        <f t="shared" si="119"/>
        <v>2338565</v>
      </c>
      <c r="BR411" s="1"/>
      <c r="CD411" s="38"/>
      <c r="CV411" s="1" t="s">
        <v>3427</v>
      </c>
    </row>
    <row r="412" spans="1:100" ht="14" hidden="1" customHeight="1" outlineLevel="1" x14ac:dyDescent="0.2">
      <c r="A412" t="s">
        <v>2458</v>
      </c>
      <c r="B412" s="6" t="s">
        <v>1665</v>
      </c>
      <c r="C412" s="1">
        <f t="shared" si="115"/>
        <v>1751</v>
      </c>
      <c r="D412" s="3">
        <f>IF(N412&gt;0, RANK(N412,(N412:P412,Q412:AE412)),0)</f>
        <v>2</v>
      </c>
      <c r="E412" s="3">
        <f>IF(O412&gt;0,RANK(O412,(N412:P412,Q412:AE412)),0)</f>
        <v>1</v>
      </c>
      <c r="F412" s="3">
        <f t="shared" si="108"/>
        <v>0</v>
      </c>
      <c r="G412" s="1">
        <f t="shared" si="109"/>
        <v>731</v>
      </c>
      <c r="H412" s="2">
        <f t="shared" si="110"/>
        <v>0.41747572815533979</v>
      </c>
      <c r="I412" s="4"/>
      <c r="J412" s="2">
        <f t="shared" si="111"/>
        <v>0.28269560251284981</v>
      </c>
      <c r="K412" s="2">
        <f t="shared" si="112"/>
        <v>0.7001713306681896</v>
      </c>
      <c r="L412" s="2">
        <f t="shared" si="113"/>
        <v>0</v>
      </c>
      <c r="M412" s="2">
        <f t="shared" si="114"/>
        <v>1.7133066818960652E-2</v>
      </c>
      <c r="N412" s="38">
        <v>495</v>
      </c>
      <c r="O412" s="38">
        <v>1226</v>
      </c>
      <c r="P412" s="38"/>
      <c r="Q412" s="38">
        <v>13</v>
      </c>
      <c r="R412" s="38">
        <v>12</v>
      </c>
      <c r="S412" s="38"/>
      <c r="T412" s="38"/>
      <c r="U412" s="38">
        <v>4</v>
      </c>
      <c r="V412" s="38"/>
      <c r="W412" s="38">
        <v>1</v>
      </c>
      <c r="X412" s="38"/>
      <c r="Y412" s="38"/>
      <c r="Z412" s="38"/>
      <c r="AA412" s="38"/>
      <c r="AB412" s="38"/>
      <c r="BA412" t="str">
        <f t="shared" si="116"/>
        <v>Levant</v>
      </c>
      <c r="BB412" t="s">
        <v>2436</v>
      </c>
      <c r="BC412">
        <v>2</v>
      </c>
      <c r="BE412" s="60">
        <v>23</v>
      </c>
      <c r="BF412" s="62">
        <v>19</v>
      </c>
      <c r="BG412" s="62">
        <v>185</v>
      </c>
      <c r="BH412" s="66">
        <v>38705</v>
      </c>
      <c r="BI412" s="66">
        <v>38705</v>
      </c>
      <c r="BJ412" s="66">
        <f t="shared" si="117"/>
        <v>23019</v>
      </c>
      <c r="BK412"/>
      <c r="BL412" t="s">
        <v>1447</v>
      </c>
      <c r="BM412">
        <f t="shared" si="118"/>
        <v>2338705</v>
      </c>
      <c r="BN412">
        <f t="shared" si="119"/>
        <v>2338705</v>
      </c>
      <c r="BR412" s="1"/>
      <c r="CD412" s="38"/>
      <c r="CV412" s="1" t="s">
        <v>3428</v>
      </c>
    </row>
    <row r="413" spans="1:100" ht="14" hidden="1" customHeight="1" outlineLevel="1" x14ac:dyDescent="0.2">
      <c r="A413" t="s">
        <v>1954</v>
      </c>
      <c r="B413" s="6" t="s">
        <v>1665</v>
      </c>
      <c r="C413" s="1">
        <f t="shared" si="115"/>
        <v>16618</v>
      </c>
      <c r="D413" s="3">
        <f>IF(N413&gt;0, RANK(N413,(N413:P413,Q413:AE413)),0)</f>
        <v>1</v>
      </c>
      <c r="E413" s="3">
        <f>IF(O413&gt;0,RANK(O413,(N413:P413,Q413:AE413)),0)</f>
        <v>2</v>
      </c>
      <c r="F413" s="3">
        <f t="shared" si="108"/>
        <v>0</v>
      </c>
      <c r="G413" s="1">
        <f t="shared" si="109"/>
        <v>1358</v>
      </c>
      <c r="H413" s="2">
        <f t="shared" si="110"/>
        <v>8.1718618365627632E-2</v>
      </c>
      <c r="I413" s="4"/>
      <c r="J413" s="2">
        <f t="shared" si="111"/>
        <v>0.52900469370562042</v>
      </c>
      <c r="K413" s="2">
        <f t="shared" si="112"/>
        <v>0.44728607533999276</v>
      </c>
      <c r="L413" s="2">
        <f t="shared" si="113"/>
        <v>0</v>
      </c>
      <c r="M413" s="2">
        <f t="shared" si="114"/>
        <v>2.3709230954386817E-2</v>
      </c>
      <c r="N413" s="38">
        <v>8791</v>
      </c>
      <c r="O413" s="38">
        <v>7433</v>
      </c>
      <c r="P413" s="38"/>
      <c r="Q413" s="38">
        <v>98</v>
      </c>
      <c r="R413" s="38">
        <v>199</v>
      </c>
      <c r="S413" s="38"/>
      <c r="T413" s="38"/>
      <c r="U413" s="38">
        <v>86</v>
      </c>
      <c r="V413" s="38"/>
      <c r="W413" s="38">
        <v>11</v>
      </c>
      <c r="X413" s="38"/>
      <c r="Y413" s="38"/>
      <c r="Z413" s="38"/>
      <c r="AA413" s="38"/>
      <c r="AB413" s="38"/>
      <c r="BA413" t="str">
        <f t="shared" si="116"/>
        <v>Lewiston</v>
      </c>
      <c r="BB413" t="s">
        <v>1097</v>
      </c>
      <c r="BC413">
        <v>2</v>
      </c>
      <c r="BE413" s="60">
        <v>23</v>
      </c>
      <c r="BF413" s="62">
        <v>1</v>
      </c>
      <c r="BG413" s="62">
        <v>25</v>
      </c>
      <c r="BH413" s="66">
        <v>38740</v>
      </c>
      <c r="BI413" s="66">
        <v>38740</v>
      </c>
      <c r="BJ413" s="66">
        <f t="shared" si="117"/>
        <v>23001</v>
      </c>
      <c r="BK413"/>
      <c r="BL413" t="s">
        <v>1225</v>
      </c>
      <c r="BM413">
        <f t="shared" si="118"/>
        <v>2338740</v>
      </c>
      <c r="BN413">
        <f t="shared" si="119"/>
        <v>2338740</v>
      </c>
      <c r="BR413" s="1"/>
      <c r="CD413" s="38"/>
      <c r="CV413" s="1" t="s">
        <v>3429</v>
      </c>
    </row>
    <row r="414" spans="1:100" ht="14" hidden="1" customHeight="1" outlineLevel="1" x14ac:dyDescent="0.2">
      <c r="A414" s="6" t="s">
        <v>1627</v>
      </c>
      <c r="B414" s="6" t="s">
        <v>1665</v>
      </c>
      <c r="C414" s="1">
        <f t="shared" si="115"/>
        <v>104</v>
      </c>
      <c r="D414" s="3">
        <f>IF(N414&gt;0, RANK(N414,(N414:P414,Q414:AE414)),0)</f>
        <v>2</v>
      </c>
      <c r="E414" s="3">
        <f>IF(O414&gt;0,RANK(O414,(N414:P414,Q414:AE414)),0)</f>
        <v>1</v>
      </c>
      <c r="F414" s="3">
        <f t="shared" si="108"/>
        <v>0</v>
      </c>
      <c r="G414" s="1">
        <f t="shared" si="109"/>
        <v>24</v>
      </c>
      <c r="H414" s="2">
        <f t="shared" si="110"/>
        <v>0.23076923076923078</v>
      </c>
      <c r="I414" s="4"/>
      <c r="J414" s="2">
        <f t="shared" si="111"/>
        <v>0.36538461538461536</v>
      </c>
      <c r="K414" s="2">
        <f t="shared" si="112"/>
        <v>0.59615384615384615</v>
      </c>
      <c r="L414" s="2">
        <f t="shared" si="113"/>
        <v>0</v>
      </c>
      <c r="M414" s="2">
        <f t="shared" si="114"/>
        <v>3.8461538461538436E-2</v>
      </c>
      <c r="N414" s="38">
        <v>38</v>
      </c>
      <c r="O414" s="38">
        <v>62</v>
      </c>
      <c r="P414" s="38"/>
      <c r="Q414" s="38">
        <v>0</v>
      </c>
      <c r="R414" s="38">
        <v>4</v>
      </c>
      <c r="S414" s="38"/>
      <c r="T414" s="38"/>
      <c r="U414" s="38">
        <v>0</v>
      </c>
      <c r="V414" s="38"/>
      <c r="W414" s="38">
        <v>0</v>
      </c>
      <c r="X414" s="38"/>
      <c r="Y414" s="38"/>
      <c r="Z414" s="38"/>
      <c r="AA414" s="38"/>
      <c r="AB414" s="38"/>
      <c r="BA414" t="str">
        <f>A414</f>
        <v>Lexington</v>
      </c>
      <c r="BB414" t="s">
        <v>1752</v>
      </c>
      <c r="BC414">
        <v>2</v>
      </c>
      <c r="BE414" s="60">
        <v>23</v>
      </c>
      <c r="BF414" s="62">
        <v>25</v>
      </c>
      <c r="BH414" s="66">
        <v>99906</v>
      </c>
      <c r="BI414" s="66">
        <v>99906</v>
      </c>
      <c r="BJ414" s="66">
        <f>BE414*1000+BF414</f>
        <v>23025</v>
      </c>
      <c r="BK414"/>
      <c r="BL414" t="s">
        <v>937</v>
      </c>
      <c r="BM414">
        <f>BE414*100000+BH414</f>
        <v>2399906</v>
      </c>
      <c r="BN414">
        <f t="shared" si="119"/>
        <v>2399906</v>
      </c>
      <c r="BR414" s="1"/>
      <c r="CD414" s="38"/>
      <c r="CV414" s="1" t="s">
        <v>3430</v>
      </c>
    </row>
    <row r="415" spans="1:100" ht="14" hidden="1" customHeight="1" outlineLevel="1" x14ac:dyDescent="0.2">
      <c r="A415" t="s">
        <v>314</v>
      </c>
      <c r="B415" s="6" t="s">
        <v>1665</v>
      </c>
      <c r="C415" s="1">
        <f t="shared" si="115"/>
        <v>632</v>
      </c>
      <c r="D415" s="3">
        <f>IF(N415&gt;0, RANK(N415,(N415:P415,Q415:AE415)),0)</f>
        <v>2</v>
      </c>
      <c r="E415" s="3">
        <f>IF(O415&gt;0,RANK(O415,(N415:P415,Q415:AE415)),0)</f>
        <v>1</v>
      </c>
      <c r="F415" s="3">
        <f t="shared" si="108"/>
        <v>0</v>
      </c>
      <c r="G415" s="1">
        <f t="shared" si="109"/>
        <v>44</v>
      </c>
      <c r="H415" s="2">
        <f t="shared" si="110"/>
        <v>6.9620253164556958E-2</v>
      </c>
      <c r="I415" s="4"/>
      <c r="J415" s="2">
        <f t="shared" si="111"/>
        <v>0.44778481012658228</v>
      </c>
      <c r="K415" s="2">
        <f t="shared" si="112"/>
        <v>0.51740506329113922</v>
      </c>
      <c r="L415" s="2">
        <f t="shared" si="113"/>
        <v>0</v>
      </c>
      <c r="M415" s="2">
        <f t="shared" si="114"/>
        <v>3.4810126582278555E-2</v>
      </c>
      <c r="N415" s="38">
        <v>283</v>
      </c>
      <c r="O415" s="38">
        <v>327</v>
      </c>
      <c r="P415" s="38"/>
      <c r="Q415" s="38">
        <v>2</v>
      </c>
      <c r="R415" s="38">
        <v>18</v>
      </c>
      <c r="S415" s="38"/>
      <c r="T415" s="38"/>
      <c r="U415" s="38">
        <v>2</v>
      </c>
      <c r="V415" s="38"/>
      <c r="W415" s="38">
        <v>0</v>
      </c>
      <c r="X415" s="38"/>
      <c r="Y415" s="38"/>
      <c r="Z415" s="38"/>
      <c r="AA415" s="38"/>
      <c r="AB415" s="38"/>
      <c r="BA415" t="str">
        <f t="shared" si="116"/>
        <v>Liberty</v>
      </c>
      <c r="BB415" t="s">
        <v>214</v>
      </c>
      <c r="BC415">
        <v>2</v>
      </c>
      <c r="BE415" s="60">
        <v>23</v>
      </c>
      <c r="BF415" s="62">
        <v>27</v>
      </c>
      <c r="BG415" s="62">
        <v>50</v>
      </c>
      <c r="BH415" s="66">
        <v>39055</v>
      </c>
      <c r="BI415" s="66">
        <v>39055</v>
      </c>
      <c r="BJ415" s="66">
        <f t="shared" si="117"/>
        <v>23027</v>
      </c>
      <c r="BK415"/>
      <c r="BL415" t="s">
        <v>1447</v>
      </c>
      <c r="BM415">
        <f t="shared" si="118"/>
        <v>2339055</v>
      </c>
      <c r="BN415">
        <f t="shared" si="119"/>
        <v>2339055</v>
      </c>
      <c r="BR415" s="1"/>
      <c r="CD415" s="38"/>
      <c r="CV415" s="1" t="s">
        <v>3431</v>
      </c>
    </row>
    <row r="416" spans="1:100" ht="14" hidden="1" customHeight="1" outlineLevel="1" x14ac:dyDescent="0.2">
      <c r="A416" t="s">
        <v>2497</v>
      </c>
      <c r="B416" s="6" t="s">
        <v>1665</v>
      </c>
      <c r="C416" s="1">
        <f t="shared" si="115"/>
        <v>2037</v>
      </c>
      <c r="D416" s="3">
        <f>IF(N416&gt;0, RANK(N416,(N416:P416,Q416:AE416)),0)</f>
        <v>2</v>
      </c>
      <c r="E416" s="3">
        <f>IF(O416&gt;0,RANK(O416,(N416:P416,Q416:AE416)),0)</f>
        <v>1</v>
      </c>
      <c r="F416" s="3">
        <f t="shared" si="108"/>
        <v>0</v>
      </c>
      <c r="G416" s="1">
        <f t="shared" si="109"/>
        <v>289</v>
      </c>
      <c r="H416" s="2">
        <f t="shared" si="110"/>
        <v>0.14187530682376043</v>
      </c>
      <c r="I416" s="4"/>
      <c r="J416" s="2">
        <f t="shared" si="111"/>
        <v>0.41678939617083949</v>
      </c>
      <c r="K416" s="2">
        <f t="shared" si="112"/>
        <v>0.55866470299459992</v>
      </c>
      <c r="L416" s="2">
        <f t="shared" si="113"/>
        <v>0</v>
      </c>
      <c r="M416" s="2">
        <f t="shared" si="114"/>
        <v>2.4545900834560541E-2</v>
      </c>
      <c r="N416" s="38">
        <v>849</v>
      </c>
      <c r="O416" s="38">
        <v>1138</v>
      </c>
      <c r="P416" s="38"/>
      <c r="Q416" s="38">
        <v>16</v>
      </c>
      <c r="R416" s="38">
        <v>28</v>
      </c>
      <c r="S416" s="38"/>
      <c r="T416" s="38"/>
      <c r="U416" s="38">
        <v>6</v>
      </c>
      <c r="V416" s="38"/>
      <c r="W416" s="38">
        <v>0</v>
      </c>
      <c r="X416" s="38"/>
      <c r="Y416" s="38"/>
      <c r="Z416" s="38"/>
      <c r="AA416" s="38"/>
      <c r="AB416" s="38"/>
      <c r="BA416" t="str">
        <f t="shared" si="116"/>
        <v>Limerick</v>
      </c>
      <c r="BB416" t="s">
        <v>905</v>
      </c>
      <c r="BC416">
        <v>1</v>
      </c>
      <c r="BE416" s="60">
        <v>23</v>
      </c>
      <c r="BF416" s="62">
        <v>31</v>
      </c>
      <c r="BG416" s="62">
        <v>75</v>
      </c>
      <c r="BH416" s="66">
        <v>39195</v>
      </c>
      <c r="BI416" s="66">
        <v>39195</v>
      </c>
      <c r="BJ416" s="66">
        <f t="shared" si="117"/>
        <v>23031</v>
      </c>
      <c r="BK416"/>
      <c r="BL416" t="s">
        <v>1447</v>
      </c>
      <c r="BM416">
        <f t="shared" si="118"/>
        <v>2339195</v>
      </c>
      <c r="BN416">
        <f t="shared" si="119"/>
        <v>2339195</v>
      </c>
      <c r="BR416" s="1"/>
      <c r="CD416" s="38"/>
      <c r="CV416" s="86" t="s">
        <v>3432</v>
      </c>
    </row>
    <row r="417" spans="1:100" ht="14" hidden="1" customHeight="1" outlineLevel="1" x14ac:dyDescent="0.2">
      <c r="A417" t="s">
        <v>1311</v>
      </c>
      <c r="B417" s="6" t="s">
        <v>1665</v>
      </c>
      <c r="C417" s="1">
        <f t="shared" si="115"/>
        <v>750</v>
      </c>
      <c r="D417" s="3">
        <f>IF(N417&gt;0, RANK(N417,(N417:P417,Q417:AE417)),0)</f>
        <v>2</v>
      </c>
      <c r="E417" s="3">
        <f>IF(O417&gt;0,RANK(O417,(N417:P417,Q417:AE417)),0)</f>
        <v>1</v>
      </c>
      <c r="F417" s="3">
        <f t="shared" si="108"/>
        <v>0</v>
      </c>
      <c r="G417" s="1">
        <f t="shared" si="109"/>
        <v>168</v>
      </c>
      <c r="H417" s="2">
        <f t="shared" si="110"/>
        <v>0.224</v>
      </c>
      <c r="I417" s="4"/>
      <c r="J417" s="2">
        <f t="shared" si="111"/>
        <v>0.38</v>
      </c>
      <c r="K417" s="2">
        <f t="shared" si="112"/>
        <v>0.60399999999999998</v>
      </c>
      <c r="L417" s="2">
        <f t="shared" si="113"/>
        <v>0</v>
      </c>
      <c r="M417" s="2">
        <f t="shared" si="114"/>
        <v>1.6000000000000014E-2</v>
      </c>
      <c r="N417" s="38">
        <v>285</v>
      </c>
      <c r="O417" s="38">
        <v>453</v>
      </c>
      <c r="P417" s="38"/>
      <c r="Q417" s="38">
        <v>4</v>
      </c>
      <c r="R417" s="38">
        <v>7</v>
      </c>
      <c r="S417" s="38"/>
      <c r="T417" s="38"/>
      <c r="U417" s="38">
        <v>1</v>
      </c>
      <c r="V417" s="38"/>
      <c r="W417" s="38">
        <v>0</v>
      </c>
      <c r="X417" s="38"/>
      <c r="Y417" s="38"/>
      <c r="Z417" s="38"/>
      <c r="AA417" s="38"/>
      <c r="AB417" s="38"/>
      <c r="BA417" t="str">
        <f t="shared" si="116"/>
        <v>Limestone</v>
      </c>
      <c r="BB417" t="s">
        <v>2774</v>
      </c>
      <c r="BC417">
        <v>2</v>
      </c>
      <c r="BE417" s="60">
        <v>23</v>
      </c>
      <c r="BF417" s="62">
        <v>3</v>
      </c>
      <c r="BG417" s="62">
        <v>160</v>
      </c>
      <c r="BH417" s="66">
        <v>39300</v>
      </c>
      <c r="BI417" s="66">
        <v>39300</v>
      </c>
      <c r="BJ417" s="66">
        <f t="shared" si="117"/>
        <v>23003</v>
      </c>
      <c r="BK417"/>
      <c r="BL417" t="s">
        <v>1447</v>
      </c>
      <c r="BM417">
        <f t="shared" si="118"/>
        <v>2339300</v>
      </c>
      <c r="BN417">
        <f t="shared" si="119"/>
        <v>2339300</v>
      </c>
      <c r="BR417" s="1"/>
      <c r="CD417" s="38"/>
      <c r="CV417" s="1" t="s">
        <v>3433</v>
      </c>
    </row>
    <row r="418" spans="1:100" ht="14" hidden="1" customHeight="1" outlineLevel="1" x14ac:dyDescent="0.2">
      <c r="A418" t="s">
        <v>3081</v>
      </c>
      <c r="B418" s="6" t="s">
        <v>1665</v>
      </c>
      <c r="C418" s="1">
        <f t="shared" si="115"/>
        <v>2439</v>
      </c>
      <c r="D418" s="3">
        <f>IF(N418&gt;0, RANK(N418,(N418:P418,Q418:AE418)),0)</f>
        <v>2</v>
      </c>
      <c r="E418" s="3">
        <f>IF(O418&gt;0,RANK(O418,(N418:P418,Q418:AE418)),0)</f>
        <v>1</v>
      </c>
      <c r="F418" s="3">
        <f t="shared" si="108"/>
        <v>0</v>
      </c>
      <c r="G418" s="1">
        <f t="shared" si="109"/>
        <v>589</v>
      </c>
      <c r="H418" s="2">
        <f t="shared" si="110"/>
        <v>0.24149241492414925</v>
      </c>
      <c r="I418" s="4"/>
      <c r="J418" s="2">
        <f t="shared" si="111"/>
        <v>0.36941369413694136</v>
      </c>
      <c r="K418" s="2">
        <f t="shared" si="112"/>
        <v>0.61090610906109066</v>
      </c>
      <c r="L418" s="2">
        <f t="shared" si="113"/>
        <v>0</v>
      </c>
      <c r="M418" s="2">
        <f t="shared" si="114"/>
        <v>1.9680196801967975E-2</v>
      </c>
      <c r="N418" s="38">
        <v>901</v>
      </c>
      <c r="O418" s="38">
        <v>1490</v>
      </c>
      <c r="P418" s="38"/>
      <c r="Q418" s="38">
        <v>21</v>
      </c>
      <c r="R418" s="38">
        <v>20</v>
      </c>
      <c r="S418" s="38"/>
      <c r="T418" s="38"/>
      <c r="U418" s="38">
        <v>7</v>
      </c>
      <c r="V418" s="38"/>
      <c r="W418" s="38">
        <v>0</v>
      </c>
      <c r="X418" s="38"/>
      <c r="Y418" s="38"/>
      <c r="Z418" s="38"/>
      <c r="AA418" s="38"/>
      <c r="AB418" s="38"/>
      <c r="BA418" t="str">
        <f t="shared" si="116"/>
        <v>Limington</v>
      </c>
      <c r="BB418" t="s">
        <v>905</v>
      </c>
      <c r="BC418">
        <v>1</v>
      </c>
      <c r="BE418" s="60">
        <v>23</v>
      </c>
      <c r="BF418" s="62">
        <v>31</v>
      </c>
      <c r="BG418" s="62">
        <v>80</v>
      </c>
      <c r="BH418" s="66">
        <v>39405</v>
      </c>
      <c r="BI418" s="66">
        <v>39405</v>
      </c>
      <c r="BJ418" s="66">
        <f t="shared" si="117"/>
        <v>23031</v>
      </c>
      <c r="BK418"/>
      <c r="BL418" t="s">
        <v>1447</v>
      </c>
      <c r="BM418">
        <f t="shared" si="118"/>
        <v>2339405</v>
      </c>
      <c r="BN418">
        <f t="shared" si="119"/>
        <v>2339405</v>
      </c>
      <c r="BR418" s="1"/>
      <c r="CD418" s="38"/>
      <c r="CV418" s="1" t="s">
        <v>3434</v>
      </c>
    </row>
    <row r="419" spans="1:100" ht="14" hidden="1" customHeight="1" outlineLevel="1" x14ac:dyDescent="0.2">
      <c r="A419" t="s">
        <v>1567</v>
      </c>
      <c r="B419" s="6" t="s">
        <v>1665</v>
      </c>
      <c r="C419" s="1">
        <f t="shared" si="115"/>
        <v>2802</v>
      </c>
      <c r="D419" s="3">
        <f>IF(N419&gt;0, RANK(N419,(N419:P419,Q419:AE419)),0)</f>
        <v>2</v>
      </c>
      <c r="E419" s="3">
        <f>IF(O419&gt;0,RANK(O419,(N419:P419,Q419:AE419)),0)</f>
        <v>1</v>
      </c>
      <c r="F419" s="3">
        <f t="shared" ref="F419:F466" si="120">IF(P419&gt;0,RANK(P419,(N419:AE419)),0)</f>
        <v>0</v>
      </c>
      <c r="G419" s="1">
        <f t="shared" ref="G419:G466" si="121">IF(C419&gt;0,MAX(N419:P419)-LARGE(N419:P419,2),0)</f>
        <v>1086</v>
      </c>
      <c r="H419" s="2">
        <f t="shared" ref="H419:H466" si="122">IF(C419&gt;0,G419/C419,0)</f>
        <v>0.38758029978586722</v>
      </c>
      <c r="I419" s="4"/>
      <c r="J419" s="2">
        <f t="shared" ref="J419:J466" si="123">IF(C419=0,"-",N419/C419)</f>
        <v>0.29978586723768735</v>
      </c>
      <c r="K419" s="2">
        <f t="shared" ref="K419:K466" si="124">IF(C419=0,"-",O419/C419)</f>
        <v>0.68736616702355458</v>
      </c>
      <c r="L419" s="2">
        <f t="shared" ref="L419:L466" si="125">IF(C419=0,"-",P419/C419)</f>
        <v>0</v>
      </c>
      <c r="M419" s="2">
        <f t="shared" ref="M419:M466" si="126">IF(C419=0,"-",(1-J419-K419-L419))</f>
        <v>1.2847965738758016E-2</v>
      </c>
      <c r="N419" s="38">
        <v>840</v>
      </c>
      <c r="O419" s="38">
        <v>1926</v>
      </c>
      <c r="P419" s="38"/>
      <c r="Q419" s="38">
        <v>13</v>
      </c>
      <c r="R419" s="38">
        <v>17</v>
      </c>
      <c r="S419" s="38"/>
      <c r="T419" s="38"/>
      <c r="U419" s="38">
        <v>6</v>
      </c>
      <c r="V419" s="38"/>
      <c r="W419" s="38">
        <v>0</v>
      </c>
      <c r="X419" s="38"/>
      <c r="Y419" s="38"/>
      <c r="Z419" s="38"/>
      <c r="AA419" s="38"/>
      <c r="AB419" s="38"/>
      <c r="BA419" t="str">
        <f t="shared" si="116"/>
        <v>Lincoln</v>
      </c>
      <c r="BB419" t="s">
        <v>2436</v>
      </c>
      <c r="BC419">
        <v>2</v>
      </c>
      <c r="BE419" s="60">
        <v>23</v>
      </c>
      <c r="BF419" s="62">
        <v>19</v>
      </c>
      <c r="BG419" s="62">
        <v>190</v>
      </c>
      <c r="BH419" s="66">
        <v>39475</v>
      </c>
      <c r="BI419" s="66">
        <v>39475</v>
      </c>
      <c r="BJ419" s="66">
        <f t="shared" si="117"/>
        <v>23019</v>
      </c>
      <c r="BK419"/>
      <c r="BL419" t="s">
        <v>1447</v>
      </c>
      <c r="BM419">
        <f t="shared" si="118"/>
        <v>2339475</v>
      </c>
      <c r="BN419">
        <f t="shared" si="119"/>
        <v>2339475</v>
      </c>
      <c r="BR419" s="1"/>
      <c r="CD419" s="38"/>
      <c r="CV419" s="1"/>
    </row>
    <row r="420" spans="1:100" ht="14" hidden="1" customHeight="1" outlineLevel="1" x14ac:dyDescent="0.2">
      <c r="A420" t="s">
        <v>1567</v>
      </c>
      <c r="B420" s="6" t="s">
        <v>1665</v>
      </c>
      <c r="C420" s="1">
        <f t="shared" si="115"/>
        <v>57</v>
      </c>
      <c r="D420" s="3">
        <f>IF(N420&gt;0, RANK(N420,(N420:P420,Q420:AE420)),0)</f>
        <v>2</v>
      </c>
      <c r="E420" s="3">
        <f>IF(O420&gt;0,RANK(O420,(N420:P420,Q420:AE420)),0)</f>
        <v>1</v>
      </c>
      <c r="F420" s="3">
        <f t="shared" si="120"/>
        <v>0</v>
      </c>
      <c r="G420" s="1">
        <f t="shared" si="121"/>
        <v>4</v>
      </c>
      <c r="H420" s="2">
        <f t="shared" si="122"/>
        <v>7.0175438596491224E-2</v>
      </c>
      <c r="I420" s="4"/>
      <c r="J420" s="2">
        <f t="shared" si="123"/>
        <v>0.45614035087719296</v>
      </c>
      <c r="K420" s="2">
        <f t="shared" si="124"/>
        <v>0.52631578947368418</v>
      </c>
      <c r="L420" s="2">
        <f t="shared" si="125"/>
        <v>0</v>
      </c>
      <c r="M420" s="2">
        <f t="shared" si="126"/>
        <v>1.7543859649122862E-2</v>
      </c>
      <c r="N420" s="38">
        <v>26</v>
      </c>
      <c r="O420" s="38">
        <v>30</v>
      </c>
      <c r="P420" s="38"/>
      <c r="Q420" s="38">
        <v>0</v>
      </c>
      <c r="R420" s="38">
        <v>1</v>
      </c>
      <c r="S420" s="38"/>
      <c r="T420" s="38"/>
      <c r="U420" s="38">
        <v>0</v>
      </c>
      <c r="V420" s="38"/>
      <c r="W420" s="38">
        <v>0</v>
      </c>
      <c r="X420" s="38"/>
      <c r="Y420" s="38"/>
      <c r="Z420" s="38"/>
      <c r="AA420" s="38"/>
      <c r="AB420" s="38"/>
      <c r="BA420" t="str">
        <f t="shared" si="116"/>
        <v>Lincoln</v>
      </c>
      <c r="BB420" t="s">
        <v>2338</v>
      </c>
      <c r="BC420">
        <v>2</v>
      </c>
      <c r="BE420" s="60">
        <v>23</v>
      </c>
      <c r="BF420" s="62">
        <v>17</v>
      </c>
      <c r="BG420" s="62">
        <v>80</v>
      </c>
      <c r="BH420" s="66">
        <v>39422</v>
      </c>
      <c r="BI420" s="66">
        <v>39422</v>
      </c>
      <c r="BJ420" s="66">
        <f t="shared" si="117"/>
        <v>23017</v>
      </c>
      <c r="BK420"/>
      <c r="BL420" t="s">
        <v>3008</v>
      </c>
      <c r="BM420">
        <f t="shared" si="118"/>
        <v>2339422</v>
      </c>
      <c r="BN420">
        <f t="shared" si="119"/>
        <v>2339422</v>
      </c>
      <c r="BR420" s="1"/>
      <c r="CD420" s="38"/>
      <c r="CV420" s="1" t="s">
        <v>3435</v>
      </c>
    </row>
    <row r="421" spans="1:100" ht="14" hidden="1" customHeight="1" outlineLevel="1" x14ac:dyDescent="0.2">
      <c r="A421" t="s">
        <v>2850</v>
      </c>
      <c r="B421" s="6" t="s">
        <v>1665</v>
      </c>
      <c r="C421" s="1">
        <f t="shared" si="115"/>
        <v>1761</v>
      </c>
      <c r="D421" s="3">
        <f>IF(N421&gt;0, RANK(N421,(N421:P421,Q421:AE421)),0)</f>
        <v>1</v>
      </c>
      <c r="E421" s="3">
        <f>IF(O421&gt;0,RANK(O421,(N421:P421,Q421:AE421)),0)</f>
        <v>2</v>
      </c>
      <c r="F421" s="3">
        <f t="shared" si="120"/>
        <v>0</v>
      </c>
      <c r="G421" s="1">
        <f t="shared" si="121"/>
        <v>530</v>
      </c>
      <c r="H421" s="2">
        <f t="shared" si="122"/>
        <v>0.30096536059057355</v>
      </c>
      <c r="I421" s="4"/>
      <c r="J421" s="2">
        <f t="shared" si="123"/>
        <v>0.63600227143668375</v>
      </c>
      <c r="K421" s="2">
        <f t="shared" si="124"/>
        <v>0.33503691084611015</v>
      </c>
      <c r="L421" s="2">
        <f t="shared" si="125"/>
        <v>0</v>
      </c>
      <c r="M421" s="2">
        <f t="shared" si="126"/>
        <v>2.89608177172061E-2</v>
      </c>
      <c r="N421" s="38">
        <v>1120</v>
      </c>
      <c r="O421" s="38">
        <v>590</v>
      </c>
      <c r="P421" s="38"/>
      <c r="Q421" s="38">
        <v>8</v>
      </c>
      <c r="R421" s="38">
        <v>28</v>
      </c>
      <c r="S421" s="38"/>
      <c r="T421" s="38"/>
      <c r="U421" s="38">
        <v>12</v>
      </c>
      <c r="V421" s="38"/>
      <c r="W421" s="38">
        <v>3</v>
      </c>
      <c r="X421" s="38"/>
      <c r="Y421" s="38"/>
      <c r="Z421" s="38"/>
      <c r="AA421" s="38"/>
      <c r="AB421" s="38"/>
      <c r="BA421" t="str">
        <f t="shared" si="116"/>
        <v>Lincolnville</v>
      </c>
      <c r="BB421" t="s">
        <v>214</v>
      </c>
      <c r="BC421">
        <v>2</v>
      </c>
      <c r="BE421" s="60">
        <v>23</v>
      </c>
      <c r="BF421" s="62">
        <v>27</v>
      </c>
      <c r="BG421" s="62">
        <v>55</v>
      </c>
      <c r="BH421" s="66">
        <v>39755</v>
      </c>
      <c r="BI421" s="66">
        <v>39755</v>
      </c>
      <c r="BJ421" s="66">
        <f t="shared" si="117"/>
        <v>23027</v>
      </c>
      <c r="BK421"/>
      <c r="BL421" t="s">
        <v>1447</v>
      </c>
      <c r="BM421">
        <f t="shared" si="118"/>
        <v>2339755</v>
      </c>
      <c r="BN421">
        <f t="shared" si="119"/>
        <v>2339755</v>
      </c>
      <c r="BR421" s="1"/>
      <c r="CD421" s="38"/>
      <c r="CV421" s="1" t="s">
        <v>3436</v>
      </c>
    </row>
    <row r="422" spans="1:100" ht="14" hidden="1" customHeight="1" outlineLevel="1" x14ac:dyDescent="0.2">
      <c r="A422" t="s">
        <v>1740</v>
      </c>
      <c r="B422" s="6" t="s">
        <v>1665</v>
      </c>
      <c r="C422" s="1">
        <f t="shared" si="115"/>
        <v>536</v>
      </c>
      <c r="D422" s="3">
        <f>IF(N422&gt;0, RANK(N422,(N422:P422,Q422:AE422)),0)</f>
        <v>2</v>
      </c>
      <c r="E422" s="3">
        <f>IF(O422&gt;0,RANK(O422,(N422:P422,Q422:AE422)),0)</f>
        <v>1</v>
      </c>
      <c r="F422" s="3">
        <f t="shared" si="120"/>
        <v>0</v>
      </c>
      <c r="G422" s="1">
        <f t="shared" si="121"/>
        <v>372</v>
      </c>
      <c r="H422" s="2">
        <f t="shared" si="122"/>
        <v>0.69402985074626866</v>
      </c>
      <c r="I422" s="4"/>
      <c r="J422" s="2">
        <f t="shared" si="123"/>
        <v>0.14925373134328357</v>
      </c>
      <c r="K422" s="2">
        <f t="shared" si="124"/>
        <v>0.84328358208955223</v>
      </c>
      <c r="L422" s="2">
        <f t="shared" si="125"/>
        <v>0</v>
      </c>
      <c r="M422" s="2">
        <f t="shared" si="126"/>
        <v>7.4626865671642006E-3</v>
      </c>
      <c r="N422" s="38">
        <v>80</v>
      </c>
      <c r="O422" s="38">
        <v>452</v>
      </c>
      <c r="P422" s="38"/>
      <c r="Q422" s="38">
        <v>1</v>
      </c>
      <c r="R422" s="38">
        <v>3</v>
      </c>
      <c r="S422" s="38"/>
      <c r="T422" s="38"/>
      <c r="U422" s="38">
        <v>0</v>
      </c>
      <c r="V422" s="38"/>
      <c r="W422" s="38">
        <v>0</v>
      </c>
      <c r="X422" s="38"/>
      <c r="Y422" s="38"/>
      <c r="Z422" s="38"/>
      <c r="AA422" s="38"/>
      <c r="AB422" s="38"/>
      <c r="BA422" t="str">
        <f t="shared" si="116"/>
        <v>Linneus</v>
      </c>
      <c r="BB422" t="s">
        <v>2774</v>
      </c>
      <c r="BC422">
        <v>2</v>
      </c>
      <c r="BE422" s="60">
        <v>23</v>
      </c>
      <c r="BF422" s="62">
        <v>3</v>
      </c>
      <c r="BG422" s="62">
        <v>165</v>
      </c>
      <c r="BH422" s="66">
        <v>39965</v>
      </c>
      <c r="BI422" s="66">
        <v>39965</v>
      </c>
      <c r="BJ422" s="66">
        <f t="shared" si="117"/>
        <v>23003</v>
      </c>
      <c r="BK422"/>
      <c r="BL422" t="s">
        <v>1447</v>
      </c>
      <c r="BM422">
        <f t="shared" si="118"/>
        <v>2339965</v>
      </c>
      <c r="BN422">
        <f t="shared" si="119"/>
        <v>2339965</v>
      </c>
      <c r="BR422" s="1"/>
      <c r="CD422" s="38"/>
      <c r="CV422" s="1" t="s">
        <v>3437</v>
      </c>
    </row>
    <row r="423" spans="1:100" ht="14" hidden="1" customHeight="1" outlineLevel="1" x14ac:dyDescent="0.2">
      <c r="A423" t="s">
        <v>1484</v>
      </c>
      <c r="B423" s="6" t="s">
        <v>1665</v>
      </c>
      <c r="C423" s="1">
        <f t="shared" si="115"/>
        <v>5130</v>
      </c>
      <c r="D423" s="3">
        <f>IF(N423&gt;0, RANK(N423,(N423:P423,Q423:AE423)),0)</f>
        <v>2</v>
      </c>
      <c r="E423" s="3">
        <f>IF(O423&gt;0,RANK(O423,(N423:P423,Q423:AE423)),0)</f>
        <v>1</v>
      </c>
      <c r="F423" s="3">
        <f t="shared" si="120"/>
        <v>0</v>
      </c>
      <c r="G423" s="1">
        <f t="shared" si="121"/>
        <v>554</v>
      </c>
      <c r="H423" s="2">
        <f t="shared" si="122"/>
        <v>0.10799220272904483</v>
      </c>
      <c r="I423" s="4"/>
      <c r="J423" s="2">
        <f t="shared" si="123"/>
        <v>0.43508771929824563</v>
      </c>
      <c r="K423" s="2">
        <f t="shared" si="124"/>
        <v>0.5430799220272905</v>
      </c>
      <c r="L423" s="2">
        <f t="shared" si="125"/>
        <v>0</v>
      </c>
      <c r="M423" s="2">
        <f t="shared" si="126"/>
        <v>2.183235867446387E-2</v>
      </c>
      <c r="N423" s="38">
        <v>2232</v>
      </c>
      <c r="O423" s="38">
        <v>2786</v>
      </c>
      <c r="P423" s="38"/>
      <c r="Q423" s="38">
        <v>31</v>
      </c>
      <c r="R423" s="38">
        <v>63</v>
      </c>
      <c r="S423" s="38"/>
      <c r="T423" s="38"/>
      <c r="U423" s="38">
        <v>13</v>
      </c>
      <c r="V423" s="38"/>
      <c r="W423" s="38">
        <v>5</v>
      </c>
      <c r="X423" s="38"/>
      <c r="Y423" s="38"/>
      <c r="Z423" s="38"/>
      <c r="AA423" s="38"/>
      <c r="AB423" s="38"/>
      <c r="BA423" t="str">
        <f t="shared" si="116"/>
        <v>Lisbon</v>
      </c>
      <c r="BB423" t="s">
        <v>1097</v>
      </c>
      <c r="BC423">
        <v>2</v>
      </c>
      <c r="BE423" s="60">
        <v>23</v>
      </c>
      <c r="BF423" s="62">
        <v>1</v>
      </c>
      <c r="BG423" s="62">
        <v>30</v>
      </c>
      <c r="BH423" s="66">
        <v>40035</v>
      </c>
      <c r="BI423" s="66">
        <v>40035</v>
      </c>
      <c r="BJ423" s="66">
        <f t="shared" si="117"/>
        <v>23001</v>
      </c>
      <c r="BK423"/>
      <c r="BL423" t="s">
        <v>1447</v>
      </c>
      <c r="BM423">
        <f t="shared" si="118"/>
        <v>2340035</v>
      </c>
      <c r="BN423">
        <f t="shared" si="119"/>
        <v>2340035</v>
      </c>
      <c r="BR423" s="1"/>
      <c r="CD423" s="38"/>
      <c r="CV423" s="1" t="s">
        <v>3438</v>
      </c>
    </row>
    <row r="424" spans="1:100" ht="14" hidden="1" customHeight="1" outlineLevel="1" x14ac:dyDescent="0.2">
      <c r="A424" t="s">
        <v>1252</v>
      </c>
      <c r="B424" s="6" t="s">
        <v>1665</v>
      </c>
      <c r="C424" s="1">
        <f t="shared" si="115"/>
        <v>2295</v>
      </c>
      <c r="D424" s="3">
        <f>IF(N424&gt;0, RANK(N424,(N424:P424,Q424:AE424)),0)</f>
        <v>2</v>
      </c>
      <c r="E424" s="3">
        <f>IF(O424&gt;0,RANK(O424,(N424:P424,Q424:AE424)),0)</f>
        <v>1</v>
      </c>
      <c r="F424" s="3">
        <f t="shared" si="120"/>
        <v>0</v>
      </c>
      <c r="G424" s="1">
        <f t="shared" si="121"/>
        <v>525</v>
      </c>
      <c r="H424" s="2">
        <f t="shared" si="122"/>
        <v>0.22875816993464052</v>
      </c>
      <c r="I424" s="4"/>
      <c r="J424" s="2">
        <f t="shared" si="123"/>
        <v>0.37690631808278868</v>
      </c>
      <c r="K424" s="2">
        <f t="shared" si="124"/>
        <v>0.60566448801742923</v>
      </c>
      <c r="L424" s="2">
        <f t="shared" si="125"/>
        <v>0</v>
      </c>
      <c r="M424" s="2">
        <f t="shared" si="126"/>
        <v>1.7429193899782036E-2</v>
      </c>
      <c r="N424" s="38">
        <v>865</v>
      </c>
      <c r="O424" s="38">
        <v>1390</v>
      </c>
      <c r="P424" s="38"/>
      <c r="Q424" s="38">
        <v>19</v>
      </c>
      <c r="R424" s="38">
        <v>16</v>
      </c>
      <c r="S424" s="38"/>
      <c r="T424" s="38"/>
      <c r="U424" s="38">
        <v>5</v>
      </c>
      <c r="V424" s="38"/>
      <c r="W424" s="38">
        <v>0</v>
      </c>
      <c r="X424" s="38"/>
      <c r="Y424" s="38"/>
      <c r="Z424" s="38"/>
      <c r="AA424" s="38"/>
      <c r="AB424" s="38"/>
      <c r="BA424" t="str">
        <f t="shared" si="116"/>
        <v>Litchfield</v>
      </c>
      <c r="BB424" t="s">
        <v>2945</v>
      </c>
      <c r="BC424">
        <v>1</v>
      </c>
      <c r="BE424" s="60">
        <v>23</v>
      </c>
      <c r="BF424" s="62">
        <v>11</v>
      </c>
      <c r="BG424" s="62">
        <v>60</v>
      </c>
      <c r="BH424" s="66">
        <v>40175</v>
      </c>
      <c r="BI424" s="66">
        <v>40175</v>
      </c>
      <c r="BJ424" s="66">
        <f t="shared" si="117"/>
        <v>23011</v>
      </c>
      <c r="BK424"/>
      <c r="BL424" t="s">
        <v>1447</v>
      </c>
      <c r="BM424">
        <f t="shared" si="118"/>
        <v>2340175</v>
      </c>
      <c r="BN424">
        <f t="shared" si="119"/>
        <v>2340175</v>
      </c>
      <c r="BR424" s="1"/>
      <c r="CD424" s="38"/>
      <c r="CV424" s="1" t="s">
        <v>3439</v>
      </c>
    </row>
    <row r="425" spans="1:100" ht="14" hidden="1" customHeight="1" outlineLevel="1" x14ac:dyDescent="0.2">
      <c r="A425" t="s">
        <v>1746</v>
      </c>
      <c r="B425" s="6" t="s">
        <v>1665</v>
      </c>
      <c r="C425" s="1">
        <f>SUM(N425:AY425)</f>
        <v>527</v>
      </c>
      <c r="D425" s="3">
        <f>IF(N425&gt;0, RANK(N425,(N425:P425,Q425:AE425)),0)</f>
        <v>2</v>
      </c>
      <c r="E425" s="3">
        <f>IF(O425&gt;0,RANK(O425,(N425:P425,Q425:AE425)),0)</f>
        <v>1</v>
      </c>
      <c r="F425" s="3">
        <f>IF(P425&gt;0,RANK(P425,(N425:AE425)),0)</f>
        <v>0</v>
      </c>
      <c r="G425" s="1">
        <f>IF(C425&gt;0,MAX(N425:P425)-LARGE(N425:P425,2),0)</f>
        <v>273</v>
      </c>
      <c r="H425" s="2">
        <f>IF(C425&gt;0,G425/C425,0)</f>
        <v>0.51802656546489567</v>
      </c>
      <c r="I425" s="4"/>
      <c r="J425" s="2">
        <f>IF(C425=0,"-",N425/C425)</f>
        <v>0.23339658444022771</v>
      </c>
      <c r="K425" s="2">
        <f>IF(C425=0,"-",O425/C425)</f>
        <v>0.75142314990512338</v>
      </c>
      <c r="L425" s="2">
        <f>IF(C425=0,"-",P425/C425)</f>
        <v>0</v>
      </c>
      <c r="M425" s="2">
        <f>IF(C425=0,"-",(1-J425-K425-L425))</f>
        <v>1.5180265654648917E-2</v>
      </c>
      <c r="N425" s="38">
        <v>123</v>
      </c>
      <c r="O425" s="38">
        <v>396</v>
      </c>
      <c r="P425" s="38"/>
      <c r="Q425" s="38">
        <v>4</v>
      </c>
      <c r="R425" s="38">
        <v>3</v>
      </c>
      <c r="S425" s="38"/>
      <c r="T425" s="38"/>
      <c r="U425" s="38">
        <v>1</v>
      </c>
      <c r="V425" s="38"/>
      <c r="W425" s="38">
        <v>0</v>
      </c>
      <c r="X425" s="38"/>
      <c r="Y425" s="38"/>
      <c r="Z425" s="38"/>
      <c r="AA425" s="38"/>
      <c r="AB425" s="38"/>
      <c r="BA425" t="str">
        <f t="shared" si="116"/>
        <v>Littleton</v>
      </c>
      <c r="BB425" t="s">
        <v>2774</v>
      </c>
      <c r="BC425">
        <v>2</v>
      </c>
      <c r="BE425" s="60">
        <v>23</v>
      </c>
      <c r="BF425" s="62">
        <v>3</v>
      </c>
      <c r="BG425" s="62">
        <v>170</v>
      </c>
      <c r="BH425" s="66">
        <v>40595</v>
      </c>
      <c r="BI425" s="66">
        <v>40595</v>
      </c>
      <c r="BJ425" s="66">
        <f t="shared" si="117"/>
        <v>23003</v>
      </c>
      <c r="BK425"/>
      <c r="BL425" t="s">
        <v>1447</v>
      </c>
      <c r="BM425">
        <f t="shared" si="118"/>
        <v>2340595</v>
      </c>
      <c r="BN425">
        <f t="shared" si="119"/>
        <v>2340595</v>
      </c>
      <c r="BR425" s="1"/>
      <c r="CD425" s="38"/>
      <c r="CV425" s="1" t="s">
        <v>3696</v>
      </c>
    </row>
    <row r="426" spans="1:100" ht="14" hidden="1" customHeight="1" outlineLevel="1" x14ac:dyDescent="0.2">
      <c r="A426" t="s">
        <v>2284</v>
      </c>
      <c r="B426" s="6" t="s">
        <v>1665</v>
      </c>
      <c r="C426" s="1">
        <f t="shared" si="115"/>
        <v>1426</v>
      </c>
      <c r="D426" s="3">
        <f>IF(N426&gt;0, RANK(N426,(N426:P426,Q426:AE426)),0)</f>
        <v>2</v>
      </c>
      <c r="E426" s="3">
        <f>IF(O426&gt;0,RANK(O426,(N426:P426,Q426:AE426)),0)</f>
        <v>1</v>
      </c>
      <c r="F426" s="3">
        <f t="shared" si="120"/>
        <v>0</v>
      </c>
      <c r="G426" s="1">
        <f t="shared" si="121"/>
        <v>270</v>
      </c>
      <c r="H426" s="2">
        <f t="shared" si="122"/>
        <v>0.18934081346423562</v>
      </c>
      <c r="I426" s="4"/>
      <c r="J426" s="2">
        <f t="shared" si="123"/>
        <v>0.39621318373071529</v>
      </c>
      <c r="K426" s="2">
        <f t="shared" si="124"/>
        <v>0.58555399719495094</v>
      </c>
      <c r="L426" s="2">
        <f t="shared" si="125"/>
        <v>0</v>
      </c>
      <c r="M426" s="2">
        <f t="shared" si="126"/>
        <v>1.8232819074333828E-2</v>
      </c>
      <c r="N426" s="38">
        <v>565</v>
      </c>
      <c r="O426" s="38">
        <v>835</v>
      </c>
      <c r="P426" s="38"/>
      <c r="Q426" s="38">
        <v>6</v>
      </c>
      <c r="R426" s="38">
        <v>18</v>
      </c>
      <c r="S426" s="38"/>
      <c r="T426" s="38"/>
      <c r="U426" s="38">
        <v>2</v>
      </c>
      <c r="V426" s="38"/>
      <c r="W426" s="38">
        <v>0</v>
      </c>
      <c r="X426" s="38"/>
      <c r="Y426" s="38"/>
      <c r="Z426" s="38"/>
      <c r="AA426" s="38"/>
      <c r="AB426" s="38"/>
      <c r="BA426" t="str">
        <f t="shared" si="116"/>
        <v>Livermore</v>
      </c>
      <c r="BB426" t="s">
        <v>1097</v>
      </c>
      <c r="BC426">
        <v>2</v>
      </c>
      <c r="BE426" s="60">
        <v>23</v>
      </c>
      <c r="BF426" s="62">
        <v>1</v>
      </c>
      <c r="BG426" s="62">
        <v>35</v>
      </c>
      <c r="BH426" s="66">
        <v>40665</v>
      </c>
      <c r="BI426" s="66">
        <v>40665</v>
      </c>
      <c r="BJ426" s="66">
        <f t="shared" si="117"/>
        <v>23001</v>
      </c>
      <c r="BK426"/>
      <c r="BL426" t="s">
        <v>1447</v>
      </c>
      <c r="BM426">
        <f t="shared" si="118"/>
        <v>2340665</v>
      </c>
      <c r="BN426">
        <f t="shared" si="119"/>
        <v>2340665</v>
      </c>
      <c r="BR426" s="1"/>
      <c r="CD426" s="38"/>
      <c r="CV426" s="1" t="s">
        <v>3440</v>
      </c>
    </row>
    <row r="427" spans="1:100" ht="14" hidden="1" customHeight="1" outlineLevel="1" x14ac:dyDescent="0.2">
      <c r="A427" t="s">
        <v>1849</v>
      </c>
      <c r="B427" s="6" t="s">
        <v>1665</v>
      </c>
      <c r="C427" s="1">
        <f t="shared" si="115"/>
        <v>1420</v>
      </c>
      <c r="D427" s="3">
        <f>IF(N427&gt;0, RANK(N427,(N427:P427,Q427:AE427)),0)</f>
        <v>2</v>
      </c>
      <c r="E427" s="3">
        <f>IF(O427&gt;0,RANK(O427,(N427:P427,Q427:AE427)),0)</f>
        <v>1</v>
      </c>
      <c r="F427" s="3">
        <f t="shared" si="120"/>
        <v>0</v>
      </c>
      <c r="G427" s="1">
        <f t="shared" si="121"/>
        <v>330</v>
      </c>
      <c r="H427" s="2">
        <f t="shared" si="122"/>
        <v>0.23239436619718309</v>
      </c>
      <c r="I427" s="4"/>
      <c r="J427" s="2">
        <f t="shared" si="123"/>
        <v>0.37042253521126761</v>
      </c>
      <c r="K427" s="2">
        <f t="shared" si="124"/>
        <v>0.60281690140845068</v>
      </c>
      <c r="L427" s="2">
        <f t="shared" si="125"/>
        <v>0</v>
      </c>
      <c r="M427" s="2">
        <f t="shared" si="126"/>
        <v>2.6760563380281766E-2</v>
      </c>
      <c r="N427" s="38">
        <v>526</v>
      </c>
      <c r="O427" s="38">
        <v>856</v>
      </c>
      <c r="P427" s="38"/>
      <c r="Q427" s="38">
        <v>8</v>
      </c>
      <c r="R427" s="38">
        <v>24</v>
      </c>
      <c r="S427" s="38"/>
      <c r="T427" s="38"/>
      <c r="U427" s="38">
        <v>6</v>
      </c>
      <c r="V427" s="38"/>
      <c r="W427" s="38">
        <v>0</v>
      </c>
      <c r="X427" s="38"/>
      <c r="Y427" s="38"/>
      <c r="Z427" s="38"/>
      <c r="AA427" s="38"/>
      <c r="AB427" s="38"/>
      <c r="BA427" t="str">
        <f t="shared" si="116"/>
        <v>Livermore Falls</v>
      </c>
      <c r="BB427" t="s">
        <v>1097</v>
      </c>
      <c r="BC427">
        <v>2</v>
      </c>
      <c r="BE427" s="60">
        <v>23</v>
      </c>
      <c r="BF427" s="62">
        <v>1</v>
      </c>
      <c r="BG427" s="62">
        <v>40</v>
      </c>
      <c r="BH427" s="66">
        <v>40770</v>
      </c>
      <c r="BI427" s="66">
        <v>40770</v>
      </c>
      <c r="BJ427" s="66">
        <f t="shared" si="117"/>
        <v>23001</v>
      </c>
      <c r="BK427"/>
      <c r="BL427" t="s">
        <v>1447</v>
      </c>
      <c r="BM427">
        <f t="shared" si="118"/>
        <v>2340770</v>
      </c>
      <c r="BN427">
        <f t="shared" si="119"/>
        <v>2340770</v>
      </c>
      <c r="BR427" s="1"/>
      <c r="CD427" s="38"/>
      <c r="CV427" s="1" t="s">
        <v>3441</v>
      </c>
    </row>
    <row r="428" spans="1:100" ht="14" hidden="1" customHeight="1" outlineLevel="1" x14ac:dyDescent="0.2">
      <c r="A428" t="s">
        <v>2840</v>
      </c>
      <c r="B428" s="6" t="s">
        <v>1665</v>
      </c>
      <c r="C428" s="1">
        <f t="shared" si="115"/>
        <v>200</v>
      </c>
      <c r="D428" s="3">
        <f>IF(N428&gt;0, RANK(N428,(N428:P428,Q428:AE428)),0)</f>
        <v>1</v>
      </c>
      <c r="E428" s="3">
        <f>IF(O428&gt;0,RANK(O428,(N428:P428,Q428:AE428)),0)</f>
        <v>2</v>
      </c>
      <c r="F428" s="3">
        <f t="shared" si="120"/>
        <v>0</v>
      </c>
      <c r="G428" s="1">
        <f t="shared" si="121"/>
        <v>80</v>
      </c>
      <c r="H428" s="2">
        <f t="shared" si="122"/>
        <v>0.4</v>
      </c>
      <c r="I428" s="4"/>
      <c r="J428" s="2">
        <f t="shared" si="123"/>
        <v>0.69</v>
      </c>
      <c r="K428" s="2">
        <f t="shared" si="124"/>
        <v>0.28999999999999998</v>
      </c>
      <c r="L428" s="2">
        <f t="shared" si="125"/>
        <v>0</v>
      </c>
      <c r="M428" s="2">
        <f t="shared" si="126"/>
        <v>2.0000000000000073E-2</v>
      </c>
      <c r="N428" s="38">
        <v>138</v>
      </c>
      <c r="O428" s="38">
        <v>58</v>
      </c>
      <c r="P428" s="38"/>
      <c r="Q428" s="38">
        <v>0</v>
      </c>
      <c r="R428" s="38">
        <v>4</v>
      </c>
      <c r="S428" s="38"/>
      <c r="T428" s="38"/>
      <c r="U428" s="38">
        <v>0</v>
      </c>
      <c r="V428" s="38"/>
      <c r="W428" s="38">
        <v>0</v>
      </c>
      <c r="X428" s="38"/>
      <c r="Y428" s="38"/>
      <c r="Z428" s="38"/>
      <c r="AA428" s="38"/>
      <c r="AB428" s="38"/>
      <c r="BA428" t="str">
        <f t="shared" si="116"/>
        <v>Long Island</v>
      </c>
      <c r="BB428" t="s">
        <v>1504</v>
      </c>
      <c r="BC428">
        <v>1</v>
      </c>
      <c r="BE428" s="60">
        <v>23</v>
      </c>
      <c r="BF428" s="62">
        <v>5</v>
      </c>
      <c r="BG428" s="62">
        <v>63</v>
      </c>
      <c r="BH428" s="66">
        <v>41067</v>
      </c>
      <c r="BI428" s="66">
        <v>41067</v>
      </c>
      <c r="BJ428" s="66">
        <f t="shared" si="117"/>
        <v>23005</v>
      </c>
      <c r="BK428"/>
      <c r="BL428" t="s">
        <v>1447</v>
      </c>
      <c r="BM428">
        <f t="shared" si="118"/>
        <v>2341067</v>
      </c>
      <c r="BN428">
        <f t="shared" si="119"/>
        <v>2341067</v>
      </c>
      <c r="BR428" s="1"/>
      <c r="CD428" s="38"/>
      <c r="CV428" s="1" t="s">
        <v>3442</v>
      </c>
    </row>
    <row r="429" spans="1:100" ht="14" hidden="1" customHeight="1" outlineLevel="1" x14ac:dyDescent="0.2">
      <c r="A429" t="s">
        <v>2656</v>
      </c>
      <c r="B429" s="6" t="s">
        <v>1665</v>
      </c>
      <c r="C429" s="1">
        <f t="shared" ref="C429:C492" si="127">SUM(N429:AY429)</f>
        <v>840</v>
      </c>
      <c r="D429" s="3">
        <f>IF(N429&gt;0, RANK(N429,(N429:P429,Q429:AE429)),0)</f>
        <v>1</v>
      </c>
      <c r="E429" s="3">
        <f>IF(O429&gt;0,RANK(O429,(N429:P429,Q429:AE429)),0)</f>
        <v>2</v>
      </c>
      <c r="F429" s="3">
        <f t="shared" si="120"/>
        <v>0</v>
      </c>
      <c r="G429" s="1">
        <f t="shared" si="121"/>
        <v>51</v>
      </c>
      <c r="H429" s="2">
        <f t="shared" si="122"/>
        <v>6.0714285714285714E-2</v>
      </c>
      <c r="I429" s="4"/>
      <c r="J429" s="2">
        <f t="shared" si="123"/>
        <v>0.52142857142857146</v>
      </c>
      <c r="K429" s="2">
        <f t="shared" si="124"/>
        <v>0.46071428571428569</v>
      </c>
      <c r="L429" s="2">
        <f t="shared" si="125"/>
        <v>0</v>
      </c>
      <c r="M429" s="2">
        <f t="shared" si="126"/>
        <v>1.7857142857142849E-2</v>
      </c>
      <c r="N429" s="38">
        <v>438</v>
      </c>
      <c r="O429" s="38">
        <v>387</v>
      </c>
      <c r="P429" s="38"/>
      <c r="Q429" s="38">
        <v>6</v>
      </c>
      <c r="R429" s="38">
        <v>3</v>
      </c>
      <c r="S429" s="38"/>
      <c r="T429" s="38"/>
      <c r="U429" s="38">
        <v>5</v>
      </c>
      <c r="V429" s="38"/>
      <c r="W429" s="38">
        <v>1</v>
      </c>
      <c r="X429" s="38"/>
      <c r="Y429" s="38"/>
      <c r="Z429" s="38"/>
      <c r="AA429" s="38"/>
      <c r="AB429" s="38"/>
      <c r="BA429" t="str">
        <f t="shared" si="116"/>
        <v>Lovell</v>
      </c>
      <c r="BB429" t="s">
        <v>2338</v>
      </c>
      <c r="BC429">
        <v>2</v>
      </c>
      <c r="BE429" s="60">
        <v>23</v>
      </c>
      <c r="BF429" s="62">
        <v>17</v>
      </c>
      <c r="BG429" s="62">
        <v>85</v>
      </c>
      <c r="BH429" s="66">
        <v>41365</v>
      </c>
      <c r="BI429" s="66">
        <v>41365</v>
      </c>
      <c r="BJ429" s="66">
        <f t="shared" si="117"/>
        <v>23017</v>
      </c>
      <c r="BK429"/>
      <c r="BL429" t="s">
        <v>1447</v>
      </c>
      <c r="BM429">
        <f t="shared" si="118"/>
        <v>2341365</v>
      </c>
      <c r="BN429">
        <f t="shared" si="119"/>
        <v>2341365</v>
      </c>
      <c r="BR429" s="1"/>
      <c r="CD429" s="38"/>
      <c r="CV429" s="1" t="s">
        <v>3443</v>
      </c>
    </row>
    <row r="430" spans="1:100" ht="14" hidden="1" customHeight="1" outlineLevel="1" x14ac:dyDescent="0.2">
      <c r="A430" t="s">
        <v>2797</v>
      </c>
      <c r="B430" s="6" t="s">
        <v>1665</v>
      </c>
      <c r="C430" s="1">
        <f t="shared" si="127"/>
        <v>267</v>
      </c>
      <c r="D430" s="3">
        <f>IF(N430&gt;0, RANK(N430,(N430:P430,Q430:AE430)),0)</f>
        <v>2</v>
      </c>
      <c r="E430" s="3">
        <f>IF(O430&gt;0,RANK(O430,(N430:P430,Q430:AE430)),0)</f>
        <v>1</v>
      </c>
      <c r="F430" s="3">
        <f t="shared" si="120"/>
        <v>0</v>
      </c>
      <c r="G430" s="1">
        <f t="shared" si="121"/>
        <v>128</v>
      </c>
      <c r="H430" s="2">
        <f t="shared" si="122"/>
        <v>0.47940074906367042</v>
      </c>
      <c r="I430" s="4"/>
      <c r="J430" s="2">
        <f t="shared" si="123"/>
        <v>0.25468164794007492</v>
      </c>
      <c r="K430" s="2">
        <f t="shared" si="124"/>
        <v>0.73408239700374533</v>
      </c>
      <c r="L430" s="2">
        <f t="shared" si="125"/>
        <v>0</v>
      </c>
      <c r="M430" s="2">
        <f t="shared" si="126"/>
        <v>1.1235955056179803E-2</v>
      </c>
      <c r="N430" s="38">
        <v>68</v>
      </c>
      <c r="O430" s="38">
        <v>196</v>
      </c>
      <c r="P430" s="38"/>
      <c r="Q430" s="38">
        <v>1</v>
      </c>
      <c r="R430" s="38">
        <v>2</v>
      </c>
      <c r="S430" s="38"/>
      <c r="T430" s="38"/>
      <c r="U430" s="38">
        <v>0</v>
      </c>
      <c r="V430" s="38"/>
      <c r="W430" s="38">
        <v>0</v>
      </c>
      <c r="X430" s="38"/>
      <c r="Y430" s="38"/>
      <c r="Z430" s="38"/>
      <c r="AA430" s="38"/>
      <c r="AB430" s="38"/>
      <c r="BA430" t="str">
        <f t="shared" ref="BA430:BA493" si="128">A430</f>
        <v>Lowell</v>
      </c>
      <c r="BB430" t="s">
        <v>2436</v>
      </c>
      <c r="BC430">
        <v>2</v>
      </c>
      <c r="BE430" s="60">
        <v>23</v>
      </c>
      <c r="BF430" s="62">
        <v>19</v>
      </c>
      <c r="BG430" s="62">
        <v>195</v>
      </c>
      <c r="BH430" s="66">
        <v>41435</v>
      </c>
      <c r="BI430" s="66">
        <v>41435</v>
      </c>
      <c r="BJ430" s="66">
        <f t="shared" ref="BJ430:BJ493" si="129">BE430*1000+BF430</f>
        <v>23019</v>
      </c>
      <c r="BK430"/>
      <c r="BL430" t="s">
        <v>1447</v>
      </c>
      <c r="BM430">
        <f t="shared" ref="BM430:BM493" si="130">BE430*100000+BH430</f>
        <v>2341435</v>
      </c>
      <c r="BN430">
        <f t="shared" ref="BN430:BN493" si="131">BE430*100000+BI430</f>
        <v>2341435</v>
      </c>
      <c r="BR430" s="1"/>
      <c r="CD430" s="38"/>
      <c r="CV430" s="1" t="s">
        <v>3444</v>
      </c>
    </row>
    <row r="431" spans="1:100" ht="14" hidden="1" customHeight="1" outlineLevel="1" x14ac:dyDescent="0.2">
      <c r="A431" t="s">
        <v>2650</v>
      </c>
      <c r="B431" s="6" t="s">
        <v>1665</v>
      </c>
      <c r="C431" s="1">
        <f t="shared" si="127"/>
        <v>907</v>
      </c>
      <c r="D431" s="3">
        <f>IF(N431&gt;0, RANK(N431,(N431:P431,Q431:AE431)),0)</f>
        <v>1</v>
      </c>
      <c r="E431" s="3">
        <f>IF(O431&gt;0,RANK(O431,(N431:P431,Q431:AE431)),0)</f>
        <v>2</v>
      </c>
      <c r="F431" s="3">
        <f t="shared" si="120"/>
        <v>0</v>
      </c>
      <c r="G431" s="1">
        <f t="shared" si="121"/>
        <v>71</v>
      </c>
      <c r="H431" s="2">
        <f t="shared" si="122"/>
        <v>7.8280044101433299E-2</v>
      </c>
      <c r="I431" s="4"/>
      <c r="J431" s="2">
        <f t="shared" si="123"/>
        <v>0.52921719955898572</v>
      </c>
      <c r="K431" s="2">
        <f t="shared" si="124"/>
        <v>0.45093715545755236</v>
      </c>
      <c r="L431" s="2">
        <f t="shared" si="125"/>
        <v>0</v>
      </c>
      <c r="M431" s="2">
        <f t="shared" si="126"/>
        <v>1.9845644983461919E-2</v>
      </c>
      <c r="N431" s="38">
        <v>480</v>
      </c>
      <c r="O431" s="38">
        <v>409</v>
      </c>
      <c r="P431" s="38"/>
      <c r="Q431" s="38">
        <v>4</v>
      </c>
      <c r="R431" s="38">
        <v>11</v>
      </c>
      <c r="S431" s="38"/>
      <c r="T431" s="38"/>
      <c r="U431" s="38">
        <v>2</v>
      </c>
      <c r="V431" s="38"/>
      <c r="W431" s="38">
        <v>1</v>
      </c>
      <c r="X431" s="38"/>
      <c r="Y431" s="38"/>
      <c r="Z431" s="38"/>
      <c r="AA431" s="38"/>
      <c r="AB431" s="38"/>
      <c r="BA431" t="str">
        <f t="shared" si="128"/>
        <v>Lubec</v>
      </c>
      <c r="BB431" t="s">
        <v>674</v>
      </c>
      <c r="BC431">
        <v>2</v>
      </c>
      <c r="BE431" s="60">
        <v>23</v>
      </c>
      <c r="BF431" s="62">
        <v>29</v>
      </c>
      <c r="BG431" s="62">
        <v>125</v>
      </c>
      <c r="BH431" s="66">
        <v>41610</v>
      </c>
      <c r="BI431" s="66">
        <v>41610</v>
      </c>
      <c r="BJ431" s="66">
        <f t="shared" si="129"/>
        <v>23029</v>
      </c>
      <c r="BK431"/>
      <c r="BL431" t="s">
        <v>1447</v>
      </c>
      <c r="BM431">
        <f t="shared" si="130"/>
        <v>2341610</v>
      </c>
      <c r="BN431">
        <f t="shared" si="131"/>
        <v>2341610</v>
      </c>
      <c r="BR431" s="1"/>
      <c r="CD431" s="38"/>
      <c r="CV431" s="1" t="s">
        <v>3445</v>
      </c>
    </row>
    <row r="432" spans="1:100" ht="14" hidden="1" customHeight="1" outlineLevel="1" x14ac:dyDescent="0.2">
      <c r="A432" t="s">
        <v>2669</v>
      </c>
      <c r="B432" s="6" t="s">
        <v>1665</v>
      </c>
      <c r="C432" s="1">
        <f t="shared" si="127"/>
        <v>253</v>
      </c>
      <c r="D432" s="3">
        <f>IF(N432&gt;0, RANK(N432,(N432:P432,Q432:AE432)),0)</f>
        <v>2</v>
      </c>
      <c r="E432" s="3">
        <f>IF(O432&gt;0,RANK(O432,(N432:P432,Q432:AE432)),0)</f>
        <v>1</v>
      </c>
      <c r="F432" s="3">
        <f t="shared" si="120"/>
        <v>0</v>
      </c>
      <c r="G432" s="1">
        <f t="shared" si="121"/>
        <v>124</v>
      </c>
      <c r="H432" s="2">
        <f t="shared" si="122"/>
        <v>0.49011857707509882</v>
      </c>
      <c r="I432" s="4"/>
      <c r="J432" s="2">
        <f t="shared" si="123"/>
        <v>0.24110671936758893</v>
      </c>
      <c r="K432" s="2">
        <f t="shared" si="124"/>
        <v>0.73122529644268774</v>
      </c>
      <c r="L432" s="2">
        <f t="shared" si="125"/>
        <v>0</v>
      </c>
      <c r="M432" s="2">
        <f t="shared" si="126"/>
        <v>2.7667984189723382E-2</v>
      </c>
      <c r="N432" s="38">
        <v>61</v>
      </c>
      <c r="O432" s="38">
        <v>185</v>
      </c>
      <c r="P432" s="38"/>
      <c r="Q432" s="38">
        <v>3</v>
      </c>
      <c r="R432" s="38">
        <v>4</v>
      </c>
      <c r="S432" s="38"/>
      <c r="T432" s="38"/>
      <c r="U432" s="38">
        <v>0</v>
      </c>
      <c r="V432" s="38"/>
      <c r="W432" s="38">
        <v>0</v>
      </c>
      <c r="X432" s="38"/>
      <c r="Y432" s="38"/>
      <c r="Z432" s="38"/>
      <c r="AA432" s="38"/>
      <c r="AB432" s="38"/>
      <c r="BA432" t="str">
        <f t="shared" si="128"/>
        <v>Ludlow</v>
      </c>
      <c r="BB432" t="s">
        <v>2774</v>
      </c>
      <c r="BC432">
        <v>2</v>
      </c>
      <c r="BE432" s="60">
        <v>23</v>
      </c>
      <c r="BF432" s="62">
        <v>3</v>
      </c>
      <c r="BG432" s="62">
        <v>175</v>
      </c>
      <c r="BH432" s="66">
        <v>41715</v>
      </c>
      <c r="BI432" s="66">
        <v>41715</v>
      </c>
      <c r="BJ432" s="66">
        <f t="shared" si="129"/>
        <v>23003</v>
      </c>
      <c r="BK432"/>
      <c r="BL432" t="s">
        <v>1447</v>
      </c>
      <c r="BM432">
        <f t="shared" si="130"/>
        <v>2341715</v>
      </c>
      <c r="BN432">
        <f t="shared" si="131"/>
        <v>2341715</v>
      </c>
      <c r="BR432" s="1"/>
      <c r="CD432" s="38"/>
      <c r="CV432" s="1" t="s">
        <v>3446</v>
      </c>
    </row>
    <row r="433" spans="1:100" ht="14" hidden="1" customHeight="1" outlineLevel="1" x14ac:dyDescent="0.2">
      <c r="A433" t="s">
        <v>1246</v>
      </c>
      <c r="B433" s="6" t="s">
        <v>1665</v>
      </c>
      <c r="C433" s="1">
        <f t="shared" si="127"/>
        <v>3074</v>
      </c>
      <c r="D433" s="3">
        <f>IF(N433&gt;0, RANK(N433,(N433:P433,Q433:AE433)),0)</f>
        <v>2</v>
      </c>
      <c r="E433" s="3">
        <f>IF(O433&gt;0,RANK(O433,(N433:P433,Q433:AE433)),0)</f>
        <v>1</v>
      </c>
      <c r="F433" s="3">
        <f t="shared" si="120"/>
        <v>0</v>
      </c>
      <c r="G433" s="1">
        <f t="shared" si="121"/>
        <v>330</v>
      </c>
      <c r="H433" s="2">
        <f t="shared" si="122"/>
        <v>0.10735198438516591</v>
      </c>
      <c r="I433" s="4"/>
      <c r="J433" s="2">
        <f t="shared" si="123"/>
        <v>0.43851659076122318</v>
      </c>
      <c r="K433" s="2">
        <f t="shared" si="124"/>
        <v>0.54586857514638909</v>
      </c>
      <c r="L433" s="2">
        <f t="shared" si="125"/>
        <v>0</v>
      </c>
      <c r="M433" s="2">
        <f t="shared" si="126"/>
        <v>1.561483409238773E-2</v>
      </c>
      <c r="N433" s="38">
        <v>1348</v>
      </c>
      <c r="O433" s="38">
        <v>1678</v>
      </c>
      <c r="P433" s="38"/>
      <c r="Q433" s="38">
        <v>25</v>
      </c>
      <c r="R433" s="38">
        <v>21</v>
      </c>
      <c r="S433" s="38"/>
      <c r="T433" s="38"/>
      <c r="U433" s="38">
        <v>2</v>
      </c>
      <c r="V433" s="38"/>
      <c r="W433" s="38">
        <v>0</v>
      </c>
      <c r="X433" s="38"/>
      <c r="Y433" s="38"/>
      <c r="Z433" s="38"/>
      <c r="AA433" s="38"/>
      <c r="AB433" s="38"/>
      <c r="BA433" t="str">
        <f t="shared" si="128"/>
        <v>Lyman</v>
      </c>
      <c r="BB433" t="s">
        <v>905</v>
      </c>
      <c r="BC433">
        <v>1</v>
      </c>
      <c r="BE433" s="60">
        <v>23</v>
      </c>
      <c r="BF433" s="62">
        <v>31</v>
      </c>
      <c r="BG433" s="62">
        <v>85</v>
      </c>
      <c r="BH433" s="66">
        <v>41750</v>
      </c>
      <c r="BI433" s="66">
        <v>41750</v>
      </c>
      <c r="BJ433" s="66">
        <f t="shared" si="129"/>
        <v>23031</v>
      </c>
      <c r="BK433"/>
      <c r="BL433" t="s">
        <v>1447</v>
      </c>
      <c r="BM433">
        <f t="shared" si="130"/>
        <v>2341750</v>
      </c>
      <c r="BN433">
        <f t="shared" si="131"/>
        <v>2341750</v>
      </c>
      <c r="BR433" s="1"/>
      <c r="CD433" s="38"/>
      <c r="CV433" s="1" t="s">
        <v>3447</v>
      </c>
    </row>
    <row r="434" spans="1:100" ht="14" hidden="1" customHeight="1" outlineLevel="1" x14ac:dyDescent="0.2">
      <c r="A434" t="s">
        <v>3052</v>
      </c>
      <c r="B434" s="6" t="s">
        <v>1665</v>
      </c>
      <c r="C434" s="1">
        <f t="shared" si="127"/>
        <v>949</v>
      </c>
      <c r="D434" s="3">
        <f>IF(N434&gt;0, RANK(N434,(N434:P434,Q434:AE434)),0)</f>
        <v>2</v>
      </c>
      <c r="E434" s="3">
        <f>IF(O434&gt;0,RANK(O434,(N434:P434,Q434:AE434)),0)</f>
        <v>1</v>
      </c>
      <c r="F434" s="3">
        <f t="shared" si="120"/>
        <v>0</v>
      </c>
      <c r="G434" s="1">
        <f t="shared" si="121"/>
        <v>108</v>
      </c>
      <c r="H434" s="2">
        <f t="shared" si="122"/>
        <v>0.11380400421496312</v>
      </c>
      <c r="I434" s="4"/>
      <c r="J434" s="2">
        <f t="shared" si="123"/>
        <v>0.42781875658587987</v>
      </c>
      <c r="K434" s="2">
        <f t="shared" si="124"/>
        <v>0.54162276080084304</v>
      </c>
      <c r="L434" s="2">
        <f t="shared" si="125"/>
        <v>0</v>
      </c>
      <c r="M434" s="2">
        <f t="shared" si="126"/>
        <v>3.0558482613277094E-2</v>
      </c>
      <c r="N434" s="38">
        <v>406</v>
      </c>
      <c r="O434" s="38">
        <v>514</v>
      </c>
      <c r="P434" s="38"/>
      <c r="Q434" s="38">
        <v>10</v>
      </c>
      <c r="R434" s="38">
        <v>12</v>
      </c>
      <c r="S434" s="38"/>
      <c r="T434" s="38"/>
      <c r="U434" s="38">
        <v>7</v>
      </c>
      <c r="V434" s="38"/>
      <c r="W434" s="38">
        <v>0</v>
      </c>
      <c r="X434" s="38"/>
      <c r="Y434" s="38"/>
      <c r="Z434" s="38"/>
      <c r="AA434" s="38"/>
      <c r="AB434" s="38"/>
      <c r="BA434" t="str">
        <f t="shared" si="128"/>
        <v>Machias</v>
      </c>
      <c r="BB434" t="s">
        <v>674</v>
      </c>
      <c r="BC434">
        <v>2</v>
      </c>
      <c r="BE434" s="60">
        <v>23</v>
      </c>
      <c r="BF434" s="62">
        <v>29</v>
      </c>
      <c r="BG434" s="62">
        <v>130</v>
      </c>
      <c r="BH434" s="66">
        <v>41960</v>
      </c>
      <c r="BI434" s="66">
        <v>41960</v>
      </c>
      <c r="BJ434" s="66">
        <f t="shared" si="129"/>
        <v>23029</v>
      </c>
      <c r="BK434"/>
      <c r="BL434" t="s">
        <v>1447</v>
      </c>
      <c r="BM434">
        <f t="shared" si="130"/>
        <v>2341960</v>
      </c>
      <c r="BN434">
        <f t="shared" si="131"/>
        <v>2341960</v>
      </c>
      <c r="BR434" s="1"/>
      <c r="CD434" s="38"/>
      <c r="CV434" s="1" t="s">
        <v>3448</v>
      </c>
    </row>
    <row r="435" spans="1:100" ht="14" hidden="1" customHeight="1" outlineLevel="1" x14ac:dyDescent="0.2">
      <c r="A435" t="s">
        <v>1511</v>
      </c>
      <c r="B435" s="6" t="s">
        <v>1665</v>
      </c>
      <c r="C435" s="1">
        <f t="shared" si="127"/>
        <v>573</v>
      </c>
      <c r="D435" s="3">
        <f>IF(N435&gt;0, RANK(N435,(N435:P435,Q435:AE435)),0)</f>
        <v>2</v>
      </c>
      <c r="E435" s="3">
        <f>IF(O435&gt;0,RANK(O435,(N435:P435,Q435:AE435)),0)</f>
        <v>1</v>
      </c>
      <c r="F435" s="3">
        <f t="shared" si="120"/>
        <v>0</v>
      </c>
      <c r="G435" s="1">
        <f t="shared" si="121"/>
        <v>136</v>
      </c>
      <c r="H435" s="2">
        <f t="shared" si="122"/>
        <v>0.23734729493891799</v>
      </c>
      <c r="I435" s="4"/>
      <c r="J435" s="2">
        <f t="shared" si="123"/>
        <v>0.37521815008726006</v>
      </c>
      <c r="K435" s="2">
        <f t="shared" si="124"/>
        <v>0.61256544502617805</v>
      </c>
      <c r="L435" s="2">
        <f t="shared" si="125"/>
        <v>0</v>
      </c>
      <c r="M435" s="2">
        <f t="shared" si="126"/>
        <v>1.2216404886561949E-2</v>
      </c>
      <c r="N435" s="38">
        <v>215</v>
      </c>
      <c r="O435" s="38">
        <v>351</v>
      </c>
      <c r="P435" s="38"/>
      <c r="Q435" s="38">
        <v>1</v>
      </c>
      <c r="R435" s="38">
        <v>4</v>
      </c>
      <c r="S435" s="38"/>
      <c r="T435" s="38"/>
      <c r="U435" s="38">
        <v>2</v>
      </c>
      <c r="V435" s="38"/>
      <c r="W435" s="38">
        <v>0</v>
      </c>
      <c r="X435" s="38"/>
      <c r="Y435" s="38"/>
      <c r="Z435" s="38"/>
      <c r="AA435" s="38"/>
      <c r="AB435" s="38"/>
      <c r="BA435" t="str">
        <f t="shared" si="128"/>
        <v>Machiasport</v>
      </c>
      <c r="BB435" t="s">
        <v>674</v>
      </c>
      <c r="BC435">
        <v>2</v>
      </c>
      <c r="BE435" s="60">
        <v>23</v>
      </c>
      <c r="BF435" s="62">
        <v>29</v>
      </c>
      <c r="BG435" s="62">
        <v>135</v>
      </c>
      <c r="BH435" s="66">
        <v>42100</v>
      </c>
      <c r="BI435" s="66">
        <v>42100</v>
      </c>
      <c r="BJ435" s="66">
        <f t="shared" si="129"/>
        <v>23029</v>
      </c>
      <c r="BK435"/>
      <c r="BL435" t="s">
        <v>1447</v>
      </c>
      <c r="BM435">
        <f t="shared" si="130"/>
        <v>2342100</v>
      </c>
      <c r="BN435">
        <f t="shared" si="131"/>
        <v>2342100</v>
      </c>
      <c r="BR435" s="1"/>
      <c r="CD435" s="38"/>
      <c r="CV435" s="1" t="s">
        <v>3449</v>
      </c>
    </row>
    <row r="436" spans="1:100" ht="14" hidden="1" customHeight="1" outlineLevel="1" x14ac:dyDescent="0.2">
      <c r="A436" t="s">
        <v>730</v>
      </c>
      <c r="B436" s="6" t="s">
        <v>1665</v>
      </c>
      <c r="C436" s="1">
        <f t="shared" si="127"/>
        <v>39</v>
      </c>
      <c r="D436" s="3">
        <f>IF(N436&gt;0, RANK(N436,(N436:P436,Q436:AE436)),0)</f>
        <v>2</v>
      </c>
      <c r="E436" s="3">
        <f>IF(O436&gt;0,RANK(O436,(N436:P436,Q436:AE436)),0)</f>
        <v>1</v>
      </c>
      <c r="F436" s="3">
        <f t="shared" si="120"/>
        <v>0</v>
      </c>
      <c r="G436" s="1">
        <f t="shared" si="121"/>
        <v>19</v>
      </c>
      <c r="H436" s="2">
        <f t="shared" si="122"/>
        <v>0.48717948717948717</v>
      </c>
      <c r="I436" s="4"/>
      <c r="J436" s="2">
        <f t="shared" si="123"/>
        <v>0.25641025641025639</v>
      </c>
      <c r="K436" s="2">
        <f t="shared" si="124"/>
        <v>0.74358974358974361</v>
      </c>
      <c r="L436" s="2">
        <f t="shared" si="125"/>
        <v>0</v>
      </c>
      <c r="M436" s="2">
        <f t="shared" si="126"/>
        <v>0</v>
      </c>
      <c r="N436" s="38">
        <v>10</v>
      </c>
      <c r="O436" s="38">
        <v>29</v>
      </c>
      <c r="P436" s="38"/>
      <c r="Q436" s="38">
        <v>0</v>
      </c>
      <c r="R436" s="38">
        <v>0</v>
      </c>
      <c r="S436" s="38"/>
      <c r="T436" s="38"/>
      <c r="U436" s="38">
        <v>0</v>
      </c>
      <c r="V436" s="38"/>
      <c r="W436" s="38">
        <v>0</v>
      </c>
      <c r="X436" s="38"/>
      <c r="Y436" s="38"/>
      <c r="Z436" s="38"/>
      <c r="AA436" s="38"/>
      <c r="AB436" s="38"/>
      <c r="BA436" t="str">
        <f t="shared" si="128"/>
        <v>Macwahoc</v>
      </c>
      <c r="BB436" t="s">
        <v>2774</v>
      </c>
      <c r="BC436">
        <v>2</v>
      </c>
      <c r="BE436" s="60">
        <v>23</v>
      </c>
      <c r="BF436" s="62">
        <v>3</v>
      </c>
      <c r="BG436" s="62">
        <v>180</v>
      </c>
      <c r="BH436" s="66">
        <v>42450</v>
      </c>
      <c r="BI436" s="66">
        <v>42450</v>
      </c>
      <c r="BJ436" s="66">
        <f t="shared" si="129"/>
        <v>23003</v>
      </c>
      <c r="BK436"/>
      <c r="BL436" t="s">
        <v>3008</v>
      </c>
      <c r="BM436">
        <f t="shared" si="130"/>
        <v>2342450</v>
      </c>
      <c r="BN436">
        <f t="shared" si="131"/>
        <v>2342450</v>
      </c>
      <c r="BR436" s="1"/>
      <c r="CD436" s="38"/>
      <c r="CV436" s="1" t="s">
        <v>3450</v>
      </c>
    </row>
    <row r="437" spans="1:100" ht="14" hidden="1" customHeight="1" outlineLevel="1" x14ac:dyDescent="0.2">
      <c r="A437" t="s">
        <v>1822</v>
      </c>
      <c r="B437" s="6" t="s">
        <v>1665</v>
      </c>
      <c r="C437" s="1">
        <f t="shared" si="127"/>
        <v>2121</v>
      </c>
      <c r="D437" s="3">
        <f>IF(N437&gt;0, RANK(N437,(N437:P437,Q437:AE437)),0)</f>
        <v>2</v>
      </c>
      <c r="E437" s="3">
        <f>IF(O437&gt;0,RANK(O437,(N437:P437,Q437:AE437)),0)</f>
        <v>1</v>
      </c>
      <c r="F437" s="3">
        <f t="shared" si="120"/>
        <v>0</v>
      </c>
      <c r="G437" s="1">
        <f t="shared" si="121"/>
        <v>58</v>
      </c>
      <c r="H437" s="2">
        <f t="shared" si="122"/>
        <v>2.7345591702027345E-2</v>
      </c>
      <c r="I437" s="4"/>
      <c r="J437" s="2">
        <f t="shared" si="123"/>
        <v>0.47996228194247997</v>
      </c>
      <c r="K437" s="2">
        <f t="shared" si="124"/>
        <v>0.50730787364450736</v>
      </c>
      <c r="L437" s="2">
        <f t="shared" si="125"/>
        <v>0</v>
      </c>
      <c r="M437" s="2">
        <f t="shared" si="126"/>
        <v>1.2729844413012614E-2</v>
      </c>
      <c r="N437" s="38">
        <v>1018</v>
      </c>
      <c r="O437" s="38">
        <v>1076</v>
      </c>
      <c r="P437" s="38"/>
      <c r="Q437" s="38">
        <v>10</v>
      </c>
      <c r="R437" s="38">
        <v>13</v>
      </c>
      <c r="S437" s="38"/>
      <c r="T437" s="38"/>
      <c r="U437" s="38">
        <v>4</v>
      </c>
      <c r="V437" s="38"/>
      <c r="W437" s="38">
        <v>0</v>
      </c>
      <c r="X437" s="38"/>
      <c r="Y437" s="38"/>
      <c r="Z437" s="38"/>
      <c r="AA437" s="38"/>
      <c r="AB437" s="38"/>
      <c r="BA437" t="str">
        <f t="shared" si="128"/>
        <v>Madawaska</v>
      </c>
      <c r="BB437" t="s">
        <v>2774</v>
      </c>
      <c r="BC437">
        <v>2</v>
      </c>
      <c r="BE437" s="60">
        <v>23</v>
      </c>
      <c r="BF437" s="62">
        <v>3</v>
      </c>
      <c r="BG437" s="62">
        <v>185</v>
      </c>
      <c r="BH437" s="66">
        <v>42520</v>
      </c>
      <c r="BI437" s="66">
        <v>42520</v>
      </c>
      <c r="BJ437" s="66">
        <f t="shared" si="129"/>
        <v>23003</v>
      </c>
      <c r="BK437"/>
      <c r="BL437" t="s">
        <v>1447</v>
      </c>
      <c r="BM437">
        <f t="shared" si="130"/>
        <v>2342520</v>
      </c>
      <c r="BN437">
        <f t="shared" si="131"/>
        <v>2342520</v>
      </c>
      <c r="BR437" s="1"/>
      <c r="CD437" s="38"/>
      <c r="CV437" s="86" t="s">
        <v>3451</v>
      </c>
    </row>
    <row r="438" spans="1:100" ht="14" hidden="1" customHeight="1" outlineLevel="1" x14ac:dyDescent="0.2">
      <c r="A438" t="s">
        <v>34</v>
      </c>
      <c r="B438" s="6" t="s">
        <v>1665</v>
      </c>
      <c r="C438" s="1">
        <f t="shared" si="127"/>
        <v>110</v>
      </c>
      <c r="D438" s="3">
        <f>IF(N438&gt;0, RANK(N438,(N438:P438,Q438:AE438)),0)</f>
        <v>1</v>
      </c>
      <c r="E438" s="3">
        <f>IF(O438&gt;0,RANK(O438,(N438:P438,Q438:AE438)),0)</f>
        <v>2</v>
      </c>
      <c r="F438" s="3">
        <f t="shared" si="120"/>
        <v>0</v>
      </c>
      <c r="G438" s="1">
        <f t="shared" si="121"/>
        <v>24</v>
      </c>
      <c r="H438" s="2">
        <f t="shared" si="122"/>
        <v>0.21818181818181817</v>
      </c>
      <c r="I438" s="4"/>
      <c r="J438" s="2">
        <f t="shared" si="123"/>
        <v>0.60909090909090913</v>
      </c>
      <c r="K438" s="2">
        <f t="shared" si="124"/>
        <v>0.39090909090909093</v>
      </c>
      <c r="L438" s="2">
        <f t="shared" si="125"/>
        <v>0</v>
      </c>
      <c r="M438" s="2">
        <f t="shared" si="126"/>
        <v>-5.5511151231257827E-17</v>
      </c>
      <c r="N438" s="38">
        <v>67</v>
      </c>
      <c r="O438" s="38">
        <v>43</v>
      </c>
      <c r="P438" s="38"/>
      <c r="Q438" s="38">
        <v>0</v>
      </c>
      <c r="R438" s="38">
        <v>0</v>
      </c>
      <c r="S438" s="38"/>
      <c r="T438" s="38"/>
      <c r="U438" s="38">
        <v>0</v>
      </c>
      <c r="V438" s="38"/>
      <c r="W438" s="38">
        <v>0</v>
      </c>
      <c r="X438" s="38"/>
      <c r="Y438" s="38"/>
      <c r="Z438" s="38"/>
      <c r="AA438" s="38"/>
      <c r="AB438" s="38"/>
      <c r="BA438" t="str">
        <f t="shared" si="128"/>
        <v>Madawaska Lake</v>
      </c>
      <c r="BB438" t="s">
        <v>2774</v>
      </c>
      <c r="BC438">
        <v>2</v>
      </c>
      <c r="BE438" s="60">
        <v>23</v>
      </c>
      <c r="BF438" s="62">
        <v>3</v>
      </c>
      <c r="BH438" s="66">
        <v>42550</v>
      </c>
      <c r="BI438" s="66">
        <v>42550</v>
      </c>
      <c r="BJ438" s="66">
        <f t="shared" si="129"/>
        <v>23003</v>
      </c>
      <c r="BK438"/>
      <c r="BL438" t="s">
        <v>937</v>
      </c>
      <c r="BM438">
        <f t="shared" si="130"/>
        <v>2342550</v>
      </c>
      <c r="BN438">
        <f t="shared" si="131"/>
        <v>2342550</v>
      </c>
      <c r="BR438" s="1"/>
      <c r="CD438" s="38"/>
      <c r="CV438" s="1" t="s">
        <v>3452</v>
      </c>
    </row>
    <row r="439" spans="1:100" ht="14" hidden="1" customHeight="1" outlineLevel="1" x14ac:dyDescent="0.2">
      <c r="A439" t="s">
        <v>1618</v>
      </c>
      <c r="B439" s="6" t="s">
        <v>1665</v>
      </c>
      <c r="C439" s="1">
        <f t="shared" si="127"/>
        <v>2440</v>
      </c>
      <c r="D439" s="3">
        <f>IF(N439&gt;0, RANK(N439,(N439:P439,Q439:AE439)),0)</f>
        <v>2</v>
      </c>
      <c r="E439" s="3">
        <f>IF(O439&gt;0,RANK(O439,(N439:P439,Q439:AE439)),0)</f>
        <v>1</v>
      </c>
      <c r="F439" s="3">
        <f t="shared" si="120"/>
        <v>0</v>
      </c>
      <c r="G439" s="1">
        <f t="shared" si="121"/>
        <v>610</v>
      </c>
      <c r="H439" s="2">
        <f t="shared" si="122"/>
        <v>0.25</v>
      </c>
      <c r="I439" s="4"/>
      <c r="J439" s="2">
        <f t="shared" si="123"/>
        <v>0.36598360655737705</v>
      </c>
      <c r="K439" s="2">
        <f t="shared" si="124"/>
        <v>0.61598360655737705</v>
      </c>
      <c r="L439" s="2">
        <f t="shared" si="125"/>
        <v>0</v>
      </c>
      <c r="M439" s="2">
        <f t="shared" si="126"/>
        <v>1.8032786885245899E-2</v>
      </c>
      <c r="N439" s="38">
        <v>893</v>
      </c>
      <c r="O439" s="38">
        <v>1503</v>
      </c>
      <c r="P439" s="38"/>
      <c r="Q439" s="38">
        <v>16</v>
      </c>
      <c r="R439" s="38">
        <v>24</v>
      </c>
      <c r="S439" s="38"/>
      <c r="T439" s="38"/>
      <c r="U439" s="38">
        <v>3</v>
      </c>
      <c r="V439" s="38"/>
      <c r="W439" s="38">
        <v>1</v>
      </c>
      <c r="X439" s="38"/>
      <c r="Y439" s="38"/>
      <c r="Z439" s="38"/>
      <c r="AA439" s="38"/>
      <c r="AB439" s="38"/>
      <c r="BA439" t="str">
        <f t="shared" si="128"/>
        <v>Madison</v>
      </c>
      <c r="BB439" t="s">
        <v>1752</v>
      </c>
      <c r="BC439">
        <v>2</v>
      </c>
      <c r="BE439" s="60">
        <v>23</v>
      </c>
      <c r="BF439" s="62">
        <v>25</v>
      </c>
      <c r="BG439" s="62">
        <v>85</v>
      </c>
      <c r="BH439" s="66">
        <v>42660</v>
      </c>
      <c r="BI439" s="66">
        <v>42660</v>
      </c>
      <c r="BJ439" s="66">
        <f t="shared" si="129"/>
        <v>23025</v>
      </c>
      <c r="BK439"/>
      <c r="BL439" t="s">
        <v>1447</v>
      </c>
      <c r="BM439">
        <f t="shared" si="130"/>
        <v>2342660</v>
      </c>
      <c r="BN439">
        <f t="shared" si="131"/>
        <v>2342660</v>
      </c>
      <c r="BR439" s="1"/>
      <c r="CD439" s="38"/>
      <c r="CV439" s="1" t="s">
        <v>3453</v>
      </c>
    </row>
    <row r="440" spans="1:100" ht="14" hidden="1" customHeight="1" outlineLevel="1" x14ac:dyDescent="0.2">
      <c r="A440" t="s">
        <v>1948</v>
      </c>
      <c r="B440" s="6" t="s">
        <v>1665</v>
      </c>
      <c r="C440" s="1">
        <f t="shared" si="127"/>
        <v>1696</v>
      </c>
      <c r="D440" s="3">
        <f>IF(N440&gt;0, RANK(N440,(N440:P440,Q440:AE440)),0)</f>
        <v>2</v>
      </c>
      <c r="E440" s="3">
        <f>IF(O440&gt;0,RANK(O440,(N440:P440,Q440:AE440)),0)</f>
        <v>1</v>
      </c>
      <c r="F440" s="3">
        <f t="shared" si="120"/>
        <v>0</v>
      </c>
      <c r="G440" s="1">
        <f t="shared" si="121"/>
        <v>91</v>
      </c>
      <c r="H440" s="2">
        <f t="shared" si="122"/>
        <v>5.3655660377358493E-2</v>
      </c>
      <c r="I440" s="4"/>
      <c r="J440" s="2">
        <f t="shared" si="123"/>
        <v>0.46403301886792453</v>
      </c>
      <c r="K440" s="2">
        <f t="shared" si="124"/>
        <v>0.51768867924528306</v>
      </c>
      <c r="L440" s="2">
        <f t="shared" si="125"/>
        <v>0</v>
      </c>
      <c r="M440" s="2">
        <f t="shared" si="126"/>
        <v>1.827830188679247E-2</v>
      </c>
      <c r="N440" s="38">
        <v>787</v>
      </c>
      <c r="O440" s="38">
        <v>878</v>
      </c>
      <c r="P440" s="38"/>
      <c r="Q440" s="38">
        <v>7</v>
      </c>
      <c r="R440" s="38">
        <v>22</v>
      </c>
      <c r="S440" s="38"/>
      <c r="T440" s="38"/>
      <c r="U440" s="38">
        <v>1</v>
      </c>
      <c r="V440" s="38"/>
      <c r="W440" s="38">
        <v>1</v>
      </c>
      <c r="X440" s="38"/>
      <c r="Y440" s="38"/>
      <c r="Z440" s="38"/>
      <c r="AA440" s="38"/>
      <c r="AB440" s="38"/>
      <c r="BA440" t="str">
        <f t="shared" si="128"/>
        <v>Manchester</v>
      </c>
      <c r="BB440" t="s">
        <v>2945</v>
      </c>
      <c r="BC440">
        <v>2</v>
      </c>
      <c r="BE440" s="60">
        <v>23</v>
      </c>
      <c r="BF440" s="62">
        <v>11</v>
      </c>
      <c r="BG440" s="62">
        <v>65</v>
      </c>
      <c r="BH440" s="66">
        <v>43080</v>
      </c>
      <c r="BI440" s="66">
        <v>43080</v>
      </c>
      <c r="BJ440" s="66">
        <f t="shared" si="129"/>
        <v>23011</v>
      </c>
      <c r="BK440"/>
      <c r="BL440" t="s">
        <v>1447</v>
      </c>
      <c r="BM440">
        <f t="shared" si="130"/>
        <v>2343080</v>
      </c>
      <c r="BN440">
        <f t="shared" si="131"/>
        <v>2343080</v>
      </c>
      <c r="BR440" s="1"/>
      <c r="CD440" s="38"/>
      <c r="CV440" s="1" t="s">
        <v>3454</v>
      </c>
    </row>
    <row r="441" spans="1:100" ht="14" hidden="1" customHeight="1" outlineLevel="1" x14ac:dyDescent="0.2">
      <c r="A441" t="s">
        <v>1960</v>
      </c>
      <c r="B441" s="6" t="s">
        <v>1665</v>
      </c>
      <c r="C441" s="1">
        <f t="shared" si="127"/>
        <v>1182</v>
      </c>
      <c r="D441" s="3">
        <f>IF(N441&gt;0, RANK(N441,(N441:P441,Q441:AE441)),0)</f>
        <v>2</v>
      </c>
      <c r="E441" s="3">
        <f>IF(O441&gt;0,RANK(O441,(N441:P441,Q441:AE441)),0)</f>
        <v>1</v>
      </c>
      <c r="F441" s="3">
        <f t="shared" si="120"/>
        <v>0</v>
      </c>
      <c r="G441" s="1">
        <f t="shared" si="121"/>
        <v>423</v>
      </c>
      <c r="H441" s="2">
        <f t="shared" si="122"/>
        <v>0.35786802030456855</v>
      </c>
      <c r="I441" s="4"/>
      <c r="J441" s="2">
        <f t="shared" si="123"/>
        <v>0.31218274111675126</v>
      </c>
      <c r="K441" s="2">
        <f t="shared" si="124"/>
        <v>0.67005076142131981</v>
      </c>
      <c r="L441" s="2">
        <f t="shared" si="125"/>
        <v>0</v>
      </c>
      <c r="M441" s="2">
        <f t="shared" si="126"/>
        <v>1.7766497461928932E-2</v>
      </c>
      <c r="N441" s="38">
        <v>369</v>
      </c>
      <c r="O441" s="38">
        <v>792</v>
      </c>
      <c r="P441" s="38"/>
      <c r="Q441" s="38">
        <v>9</v>
      </c>
      <c r="R441" s="38">
        <v>12</v>
      </c>
      <c r="S441" s="38"/>
      <c r="T441" s="38"/>
      <c r="U441" s="38">
        <v>0</v>
      </c>
      <c r="V441" s="38"/>
      <c r="W441" s="38">
        <v>0</v>
      </c>
      <c r="X441" s="38"/>
      <c r="Y441" s="38"/>
      <c r="Z441" s="38"/>
      <c r="AA441" s="38"/>
      <c r="AB441" s="38"/>
      <c r="BA441" t="str">
        <f t="shared" si="128"/>
        <v>Mapleton</v>
      </c>
      <c r="BB441" t="s">
        <v>2774</v>
      </c>
      <c r="BC441">
        <v>2</v>
      </c>
      <c r="BE441" s="60">
        <v>23</v>
      </c>
      <c r="BF441" s="62">
        <v>3</v>
      </c>
      <c r="BG441" s="62">
        <v>190</v>
      </c>
      <c r="BH441" s="66">
        <v>43255</v>
      </c>
      <c r="BI441" s="66">
        <v>43255</v>
      </c>
      <c r="BJ441" s="66">
        <f t="shared" si="129"/>
        <v>23003</v>
      </c>
      <c r="BK441"/>
      <c r="BL441" t="s">
        <v>1447</v>
      </c>
      <c r="BM441">
        <f t="shared" si="130"/>
        <v>2343255</v>
      </c>
      <c r="BN441">
        <f t="shared" si="131"/>
        <v>2343255</v>
      </c>
      <c r="BR441" s="1"/>
      <c r="CD441" s="38"/>
      <c r="CV441" s="1" t="s">
        <v>3455</v>
      </c>
    </row>
    <row r="442" spans="1:100" ht="14" hidden="1" customHeight="1" outlineLevel="1" x14ac:dyDescent="0.2">
      <c r="A442" t="s">
        <v>1978</v>
      </c>
      <c r="B442" s="6" t="s">
        <v>1665</v>
      </c>
      <c r="C442" s="1">
        <f t="shared" si="127"/>
        <v>339</v>
      </c>
      <c r="D442" s="3">
        <f>IF(N442&gt;0, RANK(N442,(N442:P442,Q442:AE442)),0)</f>
        <v>2</v>
      </c>
      <c r="E442" s="3">
        <f>IF(O442&gt;0,RANK(O442,(N442:P442,Q442:AE442)),0)</f>
        <v>1</v>
      </c>
      <c r="F442" s="3">
        <f t="shared" si="120"/>
        <v>0</v>
      </c>
      <c r="G442" s="1">
        <f t="shared" si="121"/>
        <v>66</v>
      </c>
      <c r="H442" s="2">
        <f t="shared" si="122"/>
        <v>0.19469026548672566</v>
      </c>
      <c r="I442" s="4"/>
      <c r="J442" s="2">
        <f t="shared" si="123"/>
        <v>0.39823008849557523</v>
      </c>
      <c r="K442" s="2">
        <f t="shared" si="124"/>
        <v>0.59292035398230092</v>
      </c>
      <c r="L442" s="2">
        <f t="shared" si="125"/>
        <v>0</v>
      </c>
      <c r="M442" s="2">
        <f t="shared" si="126"/>
        <v>8.8495575221239076E-3</v>
      </c>
      <c r="N442" s="38">
        <v>135</v>
      </c>
      <c r="O442" s="38">
        <v>201</v>
      </c>
      <c r="P442" s="38"/>
      <c r="Q442" s="38">
        <v>0</v>
      </c>
      <c r="R442" s="38">
        <v>3</v>
      </c>
      <c r="S442" s="38"/>
      <c r="T442" s="38"/>
      <c r="U442" s="38">
        <v>0</v>
      </c>
      <c r="V442" s="38"/>
      <c r="W442" s="38">
        <v>0</v>
      </c>
      <c r="X442" s="38"/>
      <c r="Y442" s="38"/>
      <c r="Z442" s="38"/>
      <c r="AA442" s="38"/>
      <c r="AB442" s="38"/>
      <c r="BA442" t="str">
        <f t="shared" si="128"/>
        <v>Mariaville</v>
      </c>
      <c r="BB442" t="s">
        <v>585</v>
      </c>
      <c r="BC442">
        <v>2</v>
      </c>
      <c r="BE442" s="60">
        <v>23</v>
      </c>
      <c r="BF442" s="62">
        <v>9</v>
      </c>
      <c r="BG442" s="62">
        <v>95</v>
      </c>
      <c r="BH442" s="66">
        <v>43430</v>
      </c>
      <c r="BI442" s="66">
        <v>43430</v>
      </c>
      <c r="BJ442" s="66">
        <f t="shared" si="129"/>
        <v>23009</v>
      </c>
      <c r="BK442"/>
      <c r="BL442" t="s">
        <v>1447</v>
      </c>
      <c r="BM442">
        <f t="shared" si="130"/>
        <v>2343430</v>
      </c>
      <c r="BN442">
        <f t="shared" si="131"/>
        <v>2343430</v>
      </c>
      <c r="BR442" s="1"/>
      <c r="CD442" s="38"/>
      <c r="CV442" s="1" t="s">
        <v>3456</v>
      </c>
    </row>
    <row r="443" spans="1:100" ht="14" hidden="1" customHeight="1" outlineLevel="1" x14ac:dyDescent="0.2">
      <c r="A443" t="s">
        <v>543</v>
      </c>
      <c r="B443" s="6" t="s">
        <v>1665</v>
      </c>
      <c r="C443" s="1">
        <f t="shared" si="127"/>
        <v>739</v>
      </c>
      <c r="D443" s="3">
        <f>IF(N443&gt;0, RANK(N443,(N443:P443,Q443:AE443)),0)</f>
        <v>2</v>
      </c>
      <c r="E443" s="3">
        <f>IF(O443&gt;0,RANK(O443,(N443:P443,Q443:AE443)),0)</f>
        <v>1</v>
      </c>
      <c r="F443" s="3">
        <f t="shared" si="120"/>
        <v>0</v>
      </c>
      <c r="G443" s="1">
        <f t="shared" si="121"/>
        <v>309</v>
      </c>
      <c r="H443" s="2">
        <f t="shared" si="122"/>
        <v>0.41813261163734777</v>
      </c>
      <c r="I443" s="4"/>
      <c r="J443" s="2">
        <f t="shared" si="123"/>
        <v>0.28552097428958051</v>
      </c>
      <c r="K443" s="2">
        <f t="shared" si="124"/>
        <v>0.70365358592692828</v>
      </c>
      <c r="L443" s="2">
        <f t="shared" si="125"/>
        <v>0</v>
      </c>
      <c r="M443" s="2">
        <f t="shared" si="126"/>
        <v>1.0825439783491153E-2</v>
      </c>
      <c r="N443" s="38">
        <v>211</v>
      </c>
      <c r="O443" s="38">
        <v>520</v>
      </c>
      <c r="P443" s="38"/>
      <c r="Q443" s="38">
        <v>1</v>
      </c>
      <c r="R443" s="38">
        <v>4</v>
      </c>
      <c r="S443" s="38"/>
      <c r="T443" s="38"/>
      <c r="U443" s="38">
        <v>3</v>
      </c>
      <c r="V443" s="38"/>
      <c r="W443" s="38">
        <v>0</v>
      </c>
      <c r="X443" s="38"/>
      <c r="Y443" s="38"/>
      <c r="Z443" s="38"/>
      <c r="AA443" s="38"/>
      <c r="AB443" s="38"/>
      <c r="BA443" t="str">
        <f t="shared" si="128"/>
        <v>Mars Hill</v>
      </c>
      <c r="BB443" t="s">
        <v>2774</v>
      </c>
      <c r="BC443">
        <v>2</v>
      </c>
      <c r="BE443" s="60">
        <v>23</v>
      </c>
      <c r="BF443" s="62">
        <v>3</v>
      </c>
      <c r="BG443" s="62">
        <v>195</v>
      </c>
      <c r="BH443" s="66">
        <v>43710</v>
      </c>
      <c r="BI443" s="66">
        <v>43710</v>
      </c>
      <c r="BJ443" s="66">
        <f t="shared" si="129"/>
        <v>23003</v>
      </c>
      <c r="BK443"/>
      <c r="BL443" t="s">
        <v>1447</v>
      </c>
      <c r="BM443">
        <f t="shared" si="130"/>
        <v>2343710</v>
      </c>
      <c r="BN443">
        <f t="shared" si="131"/>
        <v>2343710</v>
      </c>
      <c r="BR443" s="1"/>
      <c r="CD443" s="38"/>
      <c r="CV443" s="1" t="s">
        <v>3457</v>
      </c>
    </row>
    <row r="444" spans="1:100" ht="14" hidden="1" customHeight="1" outlineLevel="1" x14ac:dyDescent="0.2">
      <c r="A444" t="s">
        <v>1353</v>
      </c>
      <c r="B444" s="6" t="s">
        <v>1665</v>
      </c>
      <c r="C444" s="1">
        <f t="shared" si="127"/>
        <v>340</v>
      </c>
      <c r="D444" s="3">
        <f>IF(N444&gt;0, RANK(N444,(N444:P444,Q444:AE444)),0)</f>
        <v>2</v>
      </c>
      <c r="E444" s="3">
        <f>IF(O444&gt;0,RANK(O444,(N444:P444,Q444:AE444)),0)</f>
        <v>1</v>
      </c>
      <c r="F444" s="3">
        <f t="shared" si="120"/>
        <v>0</v>
      </c>
      <c r="G444" s="1">
        <f t="shared" si="121"/>
        <v>114</v>
      </c>
      <c r="H444" s="2">
        <f t="shared" si="122"/>
        <v>0.3352941176470588</v>
      </c>
      <c r="I444" s="4"/>
      <c r="J444" s="2">
        <f t="shared" si="123"/>
        <v>0.3235294117647059</v>
      </c>
      <c r="K444" s="2">
        <f t="shared" si="124"/>
        <v>0.6588235294117647</v>
      </c>
      <c r="L444" s="2">
        <f t="shared" si="125"/>
        <v>0</v>
      </c>
      <c r="M444" s="2">
        <f t="shared" si="126"/>
        <v>1.764705882352946E-2</v>
      </c>
      <c r="N444" s="38">
        <v>110</v>
      </c>
      <c r="O444" s="38">
        <v>224</v>
      </c>
      <c r="P444" s="38"/>
      <c r="Q444" s="38">
        <v>2</v>
      </c>
      <c r="R444" s="38">
        <v>3</v>
      </c>
      <c r="S444" s="38"/>
      <c r="T444" s="38"/>
      <c r="U444" s="38">
        <v>1</v>
      </c>
      <c r="V444" s="38"/>
      <c r="W444" s="38">
        <v>0</v>
      </c>
      <c r="X444" s="38"/>
      <c r="Y444" s="38"/>
      <c r="Z444" s="38"/>
      <c r="AA444" s="38"/>
      <c r="AB444" s="38"/>
      <c r="BA444" t="str">
        <f t="shared" si="128"/>
        <v>Marshfield</v>
      </c>
      <c r="BB444" t="s">
        <v>674</v>
      </c>
      <c r="BC444">
        <v>2</v>
      </c>
      <c r="BE444" s="60">
        <v>23</v>
      </c>
      <c r="BF444" s="62">
        <v>29</v>
      </c>
      <c r="BG444" s="62">
        <v>140</v>
      </c>
      <c r="BH444" s="66">
        <v>43640</v>
      </c>
      <c r="BI444" s="66">
        <v>43640</v>
      </c>
      <c r="BJ444" s="66">
        <f t="shared" si="129"/>
        <v>23029</v>
      </c>
      <c r="BK444"/>
      <c r="BL444" t="s">
        <v>1447</v>
      </c>
      <c r="BM444">
        <f t="shared" si="130"/>
        <v>2343640</v>
      </c>
      <c r="BN444">
        <f t="shared" si="131"/>
        <v>2343640</v>
      </c>
      <c r="BR444" s="1"/>
      <c r="CD444" s="38"/>
      <c r="CV444" s="1" t="s">
        <v>3458</v>
      </c>
    </row>
    <row r="445" spans="1:100" ht="14" hidden="1" customHeight="1" outlineLevel="1" x14ac:dyDescent="0.2">
      <c r="A445" t="s">
        <v>838</v>
      </c>
      <c r="B445" s="6" t="s">
        <v>1665</v>
      </c>
      <c r="C445" s="1">
        <f t="shared" si="127"/>
        <v>124</v>
      </c>
      <c r="D445" s="3">
        <f>IF(N445&gt;0, RANK(N445,(N445:P445,Q445:AE445)),0)</f>
        <v>2</v>
      </c>
      <c r="E445" s="3">
        <f>IF(O445&gt;0,RANK(O445,(N445:P445,Q445:AE445)),0)</f>
        <v>1</v>
      </c>
      <c r="F445" s="3">
        <f t="shared" si="120"/>
        <v>0</v>
      </c>
      <c r="G445" s="1">
        <f t="shared" si="121"/>
        <v>47</v>
      </c>
      <c r="H445" s="2">
        <f t="shared" si="122"/>
        <v>0.37903225806451613</v>
      </c>
      <c r="I445" s="4"/>
      <c r="J445" s="2">
        <f t="shared" si="123"/>
        <v>0.29838709677419356</v>
      </c>
      <c r="K445" s="2">
        <f t="shared" si="124"/>
        <v>0.67741935483870963</v>
      </c>
      <c r="L445" s="2">
        <f t="shared" si="125"/>
        <v>0</v>
      </c>
      <c r="M445" s="2">
        <f t="shared" si="126"/>
        <v>2.4193548387096864E-2</v>
      </c>
      <c r="N445" s="38">
        <v>37</v>
      </c>
      <c r="O445" s="38">
        <v>84</v>
      </c>
      <c r="P445" s="38"/>
      <c r="Q445" s="38">
        <v>1</v>
      </c>
      <c r="R445" s="38">
        <v>2</v>
      </c>
      <c r="S445" s="38"/>
      <c r="T445" s="38"/>
      <c r="U445" s="38">
        <v>0</v>
      </c>
      <c r="V445" s="38"/>
      <c r="W445" s="38">
        <v>0</v>
      </c>
      <c r="X445" s="38"/>
      <c r="Y445" s="38"/>
      <c r="Z445" s="38"/>
      <c r="AA445" s="38"/>
      <c r="AB445" s="38"/>
      <c r="BA445" t="str">
        <f t="shared" si="128"/>
        <v>Masardis</v>
      </c>
      <c r="BB445" t="s">
        <v>2774</v>
      </c>
      <c r="BC445">
        <v>2</v>
      </c>
      <c r="BE445" s="60">
        <v>23</v>
      </c>
      <c r="BF445" s="62">
        <v>3</v>
      </c>
      <c r="BG445" s="62">
        <v>200</v>
      </c>
      <c r="BH445" s="66">
        <v>43990</v>
      </c>
      <c r="BI445" s="66">
        <v>43990</v>
      </c>
      <c r="BJ445" s="66">
        <f t="shared" si="129"/>
        <v>23003</v>
      </c>
      <c r="BK445"/>
      <c r="BL445" t="s">
        <v>1447</v>
      </c>
      <c r="BM445">
        <f t="shared" si="130"/>
        <v>2343990</v>
      </c>
      <c r="BN445">
        <f t="shared" si="131"/>
        <v>2343990</v>
      </c>
      <c r="BR445" s="1"/>
      <c r="CD445" s="38"/>
      <c r="CV445" s="1" t="s">
        <v>3459</v>
      </c>
    </row>
    <row r="446" spans="1:100" ht="14" hidden="1" customHeight="1" outlineLevel="1" x14ac:dyDescent="0.2">
      <c r="A446" t="s">
        <v>1445</v>
      </c>
      <c r="B446" s="6" t="s">
        <v>1665</v>
      </c>
      <c r="C446" s="1">
        <f t="shared" si="127"/>
        <v>47</v>
      </c>
      <c r="D446" s="3">
        <f>IF(N446&gt;0, RANK(N446,(N446:P446,Q446:AE446)),0)</f>
        <v>1</v>
      </c>
      <c r="E446" s="3">
        <f>IF(O446&gt;0,RANK(O446,(N446:P446,Q446:AE446)),0)</f>
        <v>2</v>
      </c>
      <c r="F446" s="3">
        <f t="shared" si="120"/>
        <v>0</v>
      </c>
      <c r="G446" s="1">
        <f t="shared" si="121"/>
        <v>20</v>
      </c>
      <c r="H446" s="2">
        <f t="shared" si="122"/>
        <v>0.42553191489361702</v>
      </c>
      <c r="I446" s="4"/>
      <c r="J446" s="2">
        <f t="shared" si="123"/>
        <v>0.7021276595744681</v>
      </c>
      <c r="K446" s="2">
        <f t="shared" si="124"/>
        <v>0.27659574468085107</v>
      </c>
      <c r="L446" s="2">
        <f t="shared" si="125"/>
        <v>0</v>
      </c>
      <c r="M446" s="2">
        <f t="shared" si="126"/>
        <v>2.1276595744680826E-2</v>
      </c>
      <c r="N446" s="38">
        <v>33</v>
      </c>
      <c r="O446" s="38">
        <v>13</v>
      </c>
      <c r="P446" s="38"/>
      <c r="Q446" s="38">
        <v>0</v>
      </c>
      <c r="R446" s="38">
        <v>0</v>
      </c>
      <c r="S446" s="38"/>
      <c r="T446" s="38"/>
      <c r="U446" s="38">
        <v>1</v>
      </c>
      <c r="V446" s="38"/>
      <c r="W446" s="38">
        <v>0</v>
      </c>
      <c r="X446" s="38"/>
      <c r="Y446" s="38"/>
      <c r="Z446" s="38"/>
      <c r="AA446" s="38"/>
      <c r="AB446" s="38"/>
      <c r="BA446" t="str">
        <f t="shared" si="128"/>
        <v>Matinicus Isle</v>
      </c>
      <c r="BB446" t="s">
        <v>1696</v>
      </c>
      <c r="BC446">
        <v>1</v>
      </c>
      <c r="BE446" s="60">
        <v>23</v>
      </c>
      <c r="BF446" s="62">
        <v>13</v>
      </c>
      <c r="BG446" s="62">
        <v>35</v>
      </c>
      <c r="BH446" s="66">
        <v>44165</v>
      </c>
      <c r="BI446" s="66">
        <v>44165</v>
      </c>
      <c r="BJ446" s="66">
        <f t="shared" si="129"/>
        <v>23013</v>
      </c>
      <c r="BK446"/>
      <c r="BL446" t="s">
        <v>3008</v>
      </c>
      <c r="BM446">
        <f t="shared" si="130"/>
        <v>2344165</v>
      </c>
      <c r="BN446">
        <f t="shared" si="131"/>
        <v>2344165</v>
      </c>
      <c r="BR446" s="1"/>
      <c r="CD446" s="38"/>
      <c r="CV446" s="1" t="s">
        <v>3460</v>
      </c>
    </row>
    <row r="447" spans="1:100" ht="14" hidden="1" customHeight="1" outlineLevel="1" x14ac:dyDescent="0.2">
      <c r="A447" t="s">
        <v>3154</v>
      </c>
      <c r="B447" s="6" t="s">
        <v>1665</v>
      </c>
      <c r="C447" s="1">
        <f t="shared" si="127"/>
        <v>57</v>
      </c>
      <c r="D447" s="3">
        <f>IF(N447&gt;0, RANK(N447,(N447:P447,Q447:AE447)),0)</f>
        <v>2</v>
      </c>
      <c r="E447" s="3">
        <f>IF(O447&gt;0,RANK(O447,(N447:P447,Q447:AE447)),0)</f>
        <v>1</v>
      </c>
      <c r="F447" s="3">
        <f t="shared" si="120"/>
        <v>0</v>
      </c>
      <c r="G447" s="1">
        <f t="shared" si="121"/>
        <v>35</v>
      </c>
      <c r="H447" s="2">
        <f t="shared" si="122"/>
        <v>0.61403508771929827</v>
      </c>
      <c r="I447" s="4"/>
      <c r="J447" s="2">
        <f t="shared" si="123"/>
        <v>0.19298245614035087</v>
      </c>
      <c r="K447" s="2">
        <f t="shared" si="124"/>
        <v>0.80701754385964908</v>
      </c>
      <c r="L447" s="2">
        <f t="shared" si="125"/>
        <v>0</v>
      </c>
      <c r="M447" s="2">
        <f t="shared" si="126"/>
        <v>1.1102230246251565E-16</v>
      </c>
      <c r="N447" s="38">
        <v>11</v>
      </c>
      <c r="O447" s="38">
        <v>46</v>
      </c>
      <c r="P447" s="38"/>
      <c r="Q447" s="38">
        <v>0</v>
      </c>
      <c r="R447" s="38">
        <v>0</v>
      </c>
      <c r="S447" s="38"/>
      <c r="T447" s="38"/>
      <c r="U447" s="38">
        <v>0</v>
      </c>
      <c r="V447" s="38"/>
      <c r="W447" s="38">
        <v>0</v>
      </c>
      <c r="X447" s="38"/>
      <c r="Y447" s="38"/>
      <c r="Z447" s="38"/>
      <c r="AA447" s="38"/>
      <c r="AB447" s="38"/>
      <c r="BA447" t="str">
        <f t="shared" si="128"/>
        <v>Mattamiscontis</v>
      </c>
      <c r="BB447" t="s">
        <v>2436</v>
      </c>
      <c r="BC447">
        <v>2</v>
      </c>
      <c r="BE447" s="60">
        <v>23</v>
      </c>
      <c r="BF447" s="62">
        <v>19</v>
      </c>
      <c r="BH447" s="77">
        <v>44250</v>
      </c>
      <c r="BI447" s="77">
        <v>44250</v>
      </c>
      <c r="BJ447" s="66">
        <f t="shared" si="129"/>
        <v>23019</v>
      </c>
      <c r="BK447"/>
      <c r="BL447" t="s">
        <v>937</v>
      </c>
      <c r="BM447">
        <f t="shared" si="130"/>
        <v>2344250</v>
      </c>
      <c r="BN447">
        <f t="shared" si="131"/>
        <v>2344250</v>
      </c>
      <c r="BR447" s="1"/>
      <c r="CD447" s="38"/>
      <c r="CV447" s="1" t="s">
        <v>3461</v>
      </c>
    </row>
    <row r="448" spans="1:100" ht="14" hidden="1" customHeight="1" outlineLevel="1" x14ac:dyDescent="0.2">
      <c r="A448" t="s">
        <v>1496</v>
      </c>
      <c r="B448" s="6" t="s">
        <v>1665</v>
      </c>
      <c r="C448" s="1">
        <f t="shared" si="127"/>
        <v>425</v>
      </c>
      <c r="D448" s="3">
        <f>IF(N448&gt;0, RANK(N448,(N448:P448,Q448:AE448)),0)</f>
        <v>2</v>
      </c>
      <c r="E448" s="3">
        <f>IF(O448&gt;0,RANK(O448,(N448:P448,Q448:AE448)),0)</f>
        <v>1</v>
      </c>
      <c r="F448" s="3">
        <f t="shared" si="120"/>
        <v>0</v>
      </c>
      <c r="G448" s="1">
        <f t="shared" si="121"/>
        <v>159</v>
      </c>
      <c r="H448" s="2">
        <f t="shared" si="122"/>
        <v>0.37411764705882355</v>
      </c>
      <c r="I448" s="4"/>
      <c r="J448" s="2">
        <f t="shared" si="123"/>
        <v>0.30117647058823527</v>
      </c>
      <c r="K448" s="2">
        <f t="shared" si="124"/>
        <v>0.67529411764705882</v>
      </c>
      <c r="L448" s="2">
        <f t="shared" si="125"/>
        <v>0</v>
      </c>
      <c r="M448" s="2">
        <f t="shared" si="126"/>
        <v>2.352941176470591E-2</v>
      </c>
      <c r="N448" s="38">
        <v>128</v>
      </c>
      <c r="O448" s="38">
        <v>287</v>
      </c>
      <c r="P448" s="38"/>
      <c r="Q448" s="38">
        <v>4</v>
      </c>
      <c r="R448" s="38">
        <v>3</v>
      </c>
      <c r="S448" s="38"/>
      <c r="T448" s="38"/>
      <c r="U448" s="38">
        <v>3</v>
      </c>
      <c r="V448" s="38"/>
      <c r="W448" s="38">
        <v>0</v>
      </c>
      <c r="X448" s="38"/>
      <c r="Y448" s="38"/>
      <c r="Z448" s="38"/>
      <c r="AA448" s="38"/>
      <c r="AB448" s="38"/>
      <c r="BA448" t="str">
        <f t="shared" si="128"/>
        <v>Mattawamkeag</v>
      </c>
      <c r="BB448" t="s">
        <v>2436</v>
      </c>
      <c r="BC448">
        <v>2</v>
      </c>
      <c r="BE448" s="60">
        <v>23</v>
      </c>
      <c r="BF448" s="62">
        <v>19</v>
      </c>
      <c r="BG448" s="62">
        <v>200</v>
      </c>
      <c r="BH448" s="66">
        <v>44270</v>
      </c>
      <c r="BI448" s="66">
        <v>44270</v>
      </c>
      <c r="BJ448" s="66">
        <f t="shared" si="129"/>
        <v>23019</v>
      </c>
      <c r="BK448"/>
      <c r="BL448" t="s">
        <v>1447</v>
      </c>
      <c r="BM448">
        <f t="shared" si="130"/>
        <v>2344270</v>
      </c>
      <c r="BN448">
        <f t="shared" si="131"/>
        <v>2344270</v>
      </c>
      <c r="BR448" s="1"/>
      <c r="CD448" s="38"/>
      <c r="CV448" s="1" t="s">
        <v>3462</v>
      </c>
    </row>
    <row r="449" spans="1:100" ht="14" hidden="1" customHeight="1" outlineLevel="1" x14ac:dyDescent="0.2">
      <c r="A449" t="s">
        <v>1142</v>
      </c>
      <c r="B449" s="6" t="s">
        <v>1665</v>
      </c>
      <c r="C449" s="1">
        <f t="shared" si="127"/>
        <v>74</v>
      </c>
      <c r="D449" s="3">
        <f>IF(N449&gt;0, RANK(N449,(N449:P449,Q449:AE449)),0)</f>
        <v>2</v>
      </c>
      <c r="E449" s="3">
        <f>IF(O449&gt;0,RANK(O449,(N449:P449,Q449:AE449)),0)</f>
        <v>1</v>
      </c>
      <c r="F449" s="3">
        <f t="shared" si="120"/>
        <v>0</v>
      </c>
      <c r="G449" s="1">
        <f t="shared" si="121"/>
        <v>39</v>
      </c>
      <c r="H449" s="2">
        <f t="shared" si="122"/>
        <v>0.52702702702702697</v>
      </c>
      <c r="I449" s="4"/>
      <c r="J449" s="2">
        <f t="shared" si="123"/>
        <v>0.22972972972972974</v>
      </c>
      <c r="K449" s="2">
        <f t="shared" si="124"/>
        <v>0.7567567567567568</v>
      </c>
      <c r="L449" s="2">
        <f t="shared" si="125"/>
        <v>0</v>
      </c>
      <c r="M449" s="2">
        <f t="shared" si="126"/>
        <v>1.3513513513513487E-2</v>
      </c>
      <c r="N449" s="38">
        <v>17</v>
      </c>
      <c r="O449" s="38">
        <v>56</v>
      </c>
      <c r="P449" s="38"/>
      <c r="Q449" s="38">
        <v>1</v>
      </c>
      <c r="R449" s="38">
        <v>0</v>
      </c>
      <c r="S449" s="38"/>
      <c r="T449" s="38"/>
      <c r="U449" s="38">
        <v>0</v>
      </c>
      <c r="V449" s="38"/>
      <c r="W449" s="38">
        <v>0</v>
      </c>
      <c r="X449" s="38"/>
      <c r="Y449" s="38"/>
      <c r="Z449" s="38"/>
      <c r="AA449" s="38"/>
      <c r="AB449" s="38"/>
      <c r="BA449" t="str">
        <f t="shared" si="128"/>
        <v>Maxfield</v>
      </c>
      <c r="BB449" t="s">
        <v>2436</v>
      </c>
      <c r="BC449">
        <v>2</v>
      </c>
      <c r="BE449" s="60">
        <v>23</v>
      </c>
      <c r="BF449" s="62">
        <v>19</v>
      </c>
      <c r="BG449" s="62">
        <v>205</v>
      </c>
      <c r="BH449" s="66">
        <v>44340</v>
      </c>
      <c r="BI449" s="66">
        <v>44340</v>
      </c>
      <c r="BJ449" s="66">
        <f t="shared" si="129"/>
        <v>23019</v>
      </c>
      <c r="BK449"/>
      <c r="BL449" t="s">
        <v>1447</v>
      </c>
      <c r="BM449">
        <f t="shared" si="130"/>
        <v>2344340</v>
      </c>
      <c r="BN449">
        <f t="shared" si="131"/>
        <v>2344340</v>
      </c>
      <c r="BR449" s="1"/>
      <c r="CD449" s="38"/>
      <c r="CV449" s="1" t="s">
        <v>3463</v>
      </c>
    </row>
    <row r="450" spans="1:100" ht="14" hidden="1" customHeight="1" outlineLevel="1" x14ac:dyDescent="0.2">
      <c r="A450" t="s">
        <v>1082</v>
      </c>
      <c r="B450" s="6" t="s">
        <v>1665</v>
      </c>
      <c r="C450" s="1">
        <f t="shared" si="127"/>
        <v>1793</v>
      </c>
      <c r="D450" s="3">
        <f>IF(N450&gt;0, RANK(N450,(N450:P450,Q450:AE450)),0)</f>
        <v>2</v>
      </c>
      <c r="E450" s="3">
        <f>IF(O450&gt;0,RANK(O450,(N450:P450,Q450:AE450)),0)</f>
        <v>1</v>
      </c>
      <c r="F450" s="3">
        <f t="shared" si="120"/>
        <v>0</v>
      </c>
      <c r="G450" s="1">
        <f t="shared" si="121"/>
        <v>360</v>
      </c>
      <c r="H450" s="2">
        <f t="shared" si="122"/>
        <v>0.2007808142777468</v>
      </c>
      <c r="I450" s="4"/>
      <c r="J450" s="2">
        <f t="shared" si="123"/>
        <v>0.38929168990518681</v>
      </c>
      <c r="K450" s="2">
        <f t="shared" si="124"/>
        <v>0.59007250418293367</v>
      </c>
      <c r="L450" s="2">
        <f t="shared" si="125"/>
        <v>0</v>
      </c>
      <c r="M450" s="2">
        <f t="shared" si="126"/>
        <v>2.0635805911879523E-2</v>
      </c>
      <c r="N450" s="38">
        <v>698</v>
      </c>
      <c r="O450" s="38">
        <v>1058</v>
      </c>
      <c r="P450" s="38"/>
      <c r="Q450" s="38">
        <v>11</v>
      </c>
      <c r="R450" s="38">
        <v>21</v>
      </c>
      <c r="S450" s="38"/>
      <c r="T450" s="38"/>
      <c r="U450" s="38">
        <v>5</v>
      </c>
      <c r="V450" s="38"/>
      <c r="W450" s="38">
        <v>0</v>
      </c>
      <c r="X450" s="38"/>
      <c r="Y450" s="38"/>
      <c r="Z450" s="38"/>
      <c r="AA450" s="38"/>
      <c r="AB450" s="38"/>
      <c r="BA450" t="str">
        <f t="shared" si="128"/>
        <v>Mechanic Falls</v>
      </c>
      <c r="BB450" t="s">
        <v>1097</v>
      </c>
      <c r="BC450">
        <v>2</v>
      </c>
      <c r="BE450" s="60">
        <v>23</v>
      </c>
      <c r="BF450" s="62">
        <v>1</v>
      </c>
      <c r="BG450" s="62">
        <v>45</v>
      </c>
      <c r="BH450" s="66">
        <v>44585</v>
      </c>
      <c r="BI450" s="66">
        <v>44585</v>
      </c>
      <c r="BJ450" s="66">
        <f t="shared" si="129"/>
        <v>23001</v>
      </c>
      <c r="BK450"/>
      <c r="BL450" t="s">
        <v>1447</v>
      </c>
      <c r="BM450">
        <f t="shared" si="130"/>
        <v>2344585</v>
      </c>
      <c r="BN450">
        <f t="shared" si="131"/>
        <v>2344585</v>
      </c>
      <c r="BR450" s="1"/>
      <c r="CD450" s="38"/>
      <c r="CV450" s="1" t="s">
        <v>3464</v>
      </c>
    </row>
    <row r="451" spans="1:100" ht="14" hidden="1" customHeight="1" outlineLevel="1" x14ac:dyDescent="0.2">
      <c r="A451" t="s">
        <v>3109</v>
      </c>
      <c r="B451" s="6" t="s">
        <v>1665</v>
      </c>
      <c r="C451" s="1">
        <f t="shared" si="127"/>
        <v>105</v>
      </c>
      <c r="D451" s="3">
        <f>IF(N451&gt;0, RANK(N451,(N451:P451,Q451:AE451)),0)</f>
        <v>2</v>
      </c>
      <c r="E451" s="3">
        <f>IF(O451&gt;0,RANK(O451,(N451:P451,Q451:AE451)),0)</f>
        <v>1</v>
      </c>
      <c r="F451" s="3">
        <f t="shared" si="120"/>
        <v>0</v>
      </c>
      <c r="G451" s="1">
        <f t="shared" si="121"/>
        <v>34</v>
      </c>
      <c r="H451" s="2">
        <f t="shared" si="122"/>
        <v>0.32380952380952382</v>
      </c>
      <c r="I451" s="4"/>
      <c r="J451" s="2">
        <f t="shared" si="123"/>
        <v>0.33333333333333331</v>
      </c>
      <c r="K451" s="2">
        <f t="shared" si="124"/>
        <v>0.65714285714285714</v>
      </c>
      <c r="L451" s="2">
        <f t="shared" si="125"/>
        <v>0</v>
      </c>
      <c r="M451" s="2">
        <f t="shared" si="126"/>
        <v>9.523809523809601E-3</v>
      </c>
      <c r="N451" s="38">
        <v>35</v>
      </c>
      <c r="O451" s="38">
        <v>69</v>
      </c>
      <c r="P451" s="38"/>
      <c r="Q451" s="38">
        <v>0</v>
      </c>
      <c r="R451" s="38">
        <v>0</v>
      </c>
      <c r="S451" s="38"/>
      <c r="T451" s="38"/>
      <c r="U451" s="38">
        <v>1</v>
      </c>
      <c r="V451" s="38"/>
      <c r="W451" s="38">
        <v>0</v>
      </c>
      <c r="X451" s="38"/>
      <c r="Y451" s="38"/>
      <c r="Z451" s="38"/>
      <c r="AA451" s="38"/>
      <c r="AB451" s="38"/>
      <c r="BA451" t="str">
        <f t="shared" si="128"/>
        <v>Meddybemps</v>
      </c>
      <c r="BB451" t="s">
        <v>674</v>
      </c>
      <c r="BC451">
        <v>2</v>
      </c>
      <c r="BE451" s="60">
        <v>23</v>
      </c>
      <c r="BF451" s="62">
        <v>29</v>
      </c>
      <c r="BG451" s="62">
        <v>145</v>
      </c>
      <c r="BH451" s="66">
        <v>44760</v>
      </c>
      <c r="BI451" s="66">
        <v>44760</v>
      </c>
      <c r="BJ451" s="66">
        <f t="shared" si="129"/>
        <v>23029</v>
      </c>
      <c r="BK451"/>
      <c r="BL451" t="s">
        <v>1447</v>
      </c>
      <c r="BM451">
        <f t="shared" si="130"/>
        <v>2344760</v>
      </c>
      <c r="BN451">
        <f t="shared" si="131"/>
        <v>2344760</v>
      </c>
      <c r="BR451" s="1"/>
      <c r="CD451" s="38"/>
      <c r="CV451" s="1"/>
    </row>
    <row r="452" spans="1:100" ht="14" hidden="1" customHeight="1" outlineLevel="1" x14ac:dyDescent="0.2">
      <c r="A452" t="s">
        <v>1388</v>
      </c>
      <c r="B452" s="6" t="s">
        <v>1665</v>
      </c>
      <c r="C452" s="1">
        <f t="shared" si="127"/>
        <v>182</v>
      </c>
      <c r="D452" s="3">
        <f>IF(N452&gt;0, RANK(N452,(N452:P452,Q452:AE452)),0)</f>
        <v>2</v>
      </c>
      <c r="E452" s="3">
        <f>IF(O452&gt;0,RANK(O452,(N452:P452,Q452:AE452)),0)</f>
        <v>1</v>
      </c>
      <c r="F452" s="3">
        <f t="shared" si="120"/>
        <v>0</v>
      </c>
      <c r="G452" s="1">
        <f t="shared" si="121"/>
        <v>70</v>
      </c>
      <c r="H452" s="2">
        <f t="shared" si="122"/>
        <v>0.38461538461538464</v>
      </c>
      <c r="I452" s="4"/>
      <c r="J452" s="2">
        <f t="shared" si="123"/>
        <v>0.2967032967032967</v>
      </c>
      <c r="K452" s="2">
        <f t="shared" si="124"/>
        <v>0.68131868131868134</v>
      </c>
      <c r="L452" s="2">
        <f t="shared" si="125"/>
        <v>0</v>
      </c>
      <c r="M452" s="2">
        <f t="shared" si="126"/>
        <v>2.19780219780219E-2</v>
      </c>
      <c r="N452" s="38">
        <v>54</v>
      </c>
      <c r="O452" s="38">
        <v>124</v>
      </c>
      <c r="P452" s="38"/>
      <c r="Q452" s="38">
        <v>4</v>
      </c>
      <c r="R452" s="38">
        <v>0</v>
      </c>
      <c r="S452" s="38"/>
      <c r="T452" s="38"/>
      <c r="U452" s="38">
        <v>0</v>
      </c>
      <c r="V452" s="38"/>
      <c r="W452" s="38">
        <v>0</v>
      </c>
      <c r="X452" s="38"/>
      <c r="Y452" s="38"/>
      <c r="Z452" s="38"/>
      <c r="AA452" s="38"/>
      <c r="AB452" s="38"/>
      <c r="BA452" t="str">
        <f t="shared" si="128"/>
        <v>Medford</v>
      </c>
      <c r="BB452" t="s">
        <v>1922</v>
      </c>
      <c r="BC452">
        <v>2</v>
      </c>
      <c r="BE452" s="60">
        <v>23</v>
      </c>
      <c r="BF452" s="62">
        <v>21</v>
      </c>
      <c r="BG452" s="62">
        <v>62</v>
      </c>
      <c r="BH452" s="66">
        <v>44830</v>
      </c>
      <c r="BI452" s="66">
        <v>44830</v>
      </c>
      <c r="BJ452" s="66">
        <f t="shared" si="129"/>
        <v>23021</v>
      </c>
      <c r="BK452"/>
      <c r="BL452" t="s">
        <v>1447</v>
      </c>
      <c r="BM452">
        <f t="shared" si="130"/>
        <v>2344830</v>
      </c>
      <c r="BN452">
        <f t="shared" si="131"/>
        <v>2344830</v>
      </c>
      <c r="BR452" s="1"/>
      <c r="CD452" s="38"/>
      <c r="CV452" s="1" t="s">
        <v>3465</v>
      </c>
    </row>
    <row r="453" spans="1:100" ht="14" hidden="1" customHeight="1" outlineLevel="1" x14ac:dyDescent="0.2">
      <c r="A453" t="s">
        <v>1184</v>
      </c>
      <c r="B453" s="6" t="s">
        <v>1665</v>
      </c>
      <c r="C453" s="1">
        <f t="shared" si="127"/>
        <v>743</v>
      </c>
      <c r="D453" s="3">
        <f>IF(N453&gt;0, RANK(N453,(N453:P453,Q453:AE453)),0)</f>
        <v>2</v>
      </c>
      <c r="E453" s="3">
        <f>IF(O453&gt;0,RANK(O453,(N453:P453,Q453:AE453)),0)</f>
        <v>1</v>
      </c>
      <c r="F453" s="3">
        <f t="shared" si="120"/>
        <v>0</v>
      </c>
      <c r="G453" s="1">
        <f t="shared" si="121"/>
        <v>351</v>
      </c>
      <c r="H453" s="2">
        <f t="shared" si="122"/>
        <v>0.47240915208613726</v>
      </c>
      <c r="I453" s="4"/>
      <c r="J453" s="2">
        <f t="shared" si="123"/>
        <v>0.25572005383580082</v>
      </c>
      <c r="K453" s="2">
        <f t="shared" si="124"/>
        <v>0.72812920592193808</v>
      </c>
      <c r="L453" s="2">
        <f t="shared" si="125"/>
        <v>0</v>
      </c>
      <c r="M453" s="2">
        <f t="shared" si="126"/>
        <v>1.6150740242261041E-2</v>
      </c>
      <c r="N453" s="38">
        <v>190</v>
      </c>
      <c r="O453" s="38">
        <v>541</v>
      </c>
      <c r="P453" s="38"/>
      <c r="Q453" s="38">
        <v>6</v>
      </c>
      <c r="R453" s="38">
        <v>2</v>
      </c>
      <c r="S453" s="38"/>
      <c r="T453" s="38"/>
      <c r="U453" s="38">
        <v>1</v>
      </c>
      <c r="V453" s="38"/>
      <c r="W453" s="38">
        <v>3</v>
      </c>
      <c r="X453" s="38"/>
      <c r="Y453" s="38"/>
      <c r="Z453" s="38"/>
      <c r="AA453" s="38"/>
      <c r="AB453" s="38"/>
      <c r="BA453" t="str">
        <f t="shared" si="128"/>
        <v>Medway</v>
      </c>
      <c r="BB453" t="s">
        <v>2436</v>
      </c>
      <c r="BC453">
        <v>2</v>
      </c>
      <c r="BE453" s="60">
        <v>23</v>
      </c>
      <c r="BF453" s="62">
        <v>19</v>
      </c>
      <c r="BG453" s="62">
        <v>210</v>
      </c>
      <c r="BH453" s="66">
        <v>45005</v>
      </c>
      <c r="BI453" s="66">
        <v>45005</v>
      </c>
      <c r="BJ453" s="66">
        <f t="shared" si="129"/>
        <v>23019</v>
      </c>
      <c r="BK453"/>
      <c r="BL453" t="s">
        <v>1447</v>
      </c>
      <c r="BM453">
        <f t="shared" si="130"/>
        <v>2345005</v>
      </c>
      <c r="BN453">
        <f t="shared" si="131"/>
        <v>2345005</v>
      </c>
      <c r="BR453" s="1"/>
      <c r="CD453" s="38"/>
      <c r="CV453" s="1" t="s">
        <v>3466</v>
      </c>
    </row>
    <row r="454" spans="1:100" ht="14" hidden="1" customHeight="1" outlineLevel="1" x14ac:dyDescent="0.2">
      <c r="A454" t="s">
        <v>440</v>
      </c>
      <c r="B454" s="6" t="s">
        <v>1665</v>
      </c>
      <c r="C454" s="1">
        <f t="shared" si="127"/>
        <v>495</v>
      </c>
      <c r="D454" s="3">
        <f>IF(N454&gt;0, RANK(N454,(N454:P454,Q454:AE454)),0)</f>
        <v>2</v>
      </c>
      <c r="E454" s="3">
        <f>IF(O454&gt;0,RANK(O454,(N454:P454,Q454:AE454)),0)</f>
        <v>1</v>
      </c>
      <c r="F454" s="3">
        <f t="shared" si="120"/>
        <v>0</v>
      </c>
      <c r="G454" s="1">
        <f t="shared" si="121"/>
        <v>100</v>
      </c>
      <c r="H454" s="2">
        <f t="shared" si="122"/>
        <v>0.20202020202020202</v>
      </c>
      <c r="I454" s="4"/>
      <c r="J454" s="2">
        <f t="shared" si="123"/>
        <v>0.39191919191919194</v>
      </c>
      <c r="K454" s="2">
        <f t="shared" si="124"/>
        <v>0.59393939393939399</v>
      </c>
      <c r="L454" s="2">
        <f t="shared" si="125"/>
        <v>0</v>
      </c>
      <c r="M454" s="2">
        <f t="shared" si="126"/>
        <v>1.414141414141401E-2</v>
      </c>
      <c r="N454" s="38">
        <v>194</v>
      </c>
      <c r="O454" s="38">
        <v>294</v>
      </c>
      <c r="P454" s="38"/>
      <c r="Q454" s="38">
        <v>2</v>
      </c>
      <c r="R454" s="38">
        <v>1</v>
      </c>
      <c r="S454" s="38"/>
      <c r="T454" s="38"/>
      <c r="U454" s="38">
        <v>4</v>
      </c>
      <c r="V454" s="38"/>
      <c r="W454" s="38">
        <v>0</v>
      </c>
      <c r="X454" s="38"/>
      <c r="Y454" s="38"/>
      <c r="Z454" s="38"/>
      <c r="AA454" s="38"/>
      <c r="AB454" s="38"/>
      <c r="BA454" t="str">
        <f t="shared" si="128"/>
        <v>Mercer</v>
      </c>
      <c r="BB454" t="s">
        <v>1752</v>
      </c>
      <c r="BC454">
        <v>2</v>
      </c>
      <c r="BE454" s="60">
        <v>23</v>
      </c>
      <c r="BF454" s="62">
        <v>25</v>
      </c>
      <c r="BG454" s="62">
        <v>90</v>
      </c>
      <c r="BH454" s="66">
        <v>45110</v>
      </c>
      <c r="BI454" s="66">
        <v>45110</v>
      </c>
      <c r="BJ454" s="66">
        <f t="shared" si="129"/>
        <v>23025</v>
      </c>
      <c r="BK454"/>
      <c r="BL454" t="s">
        <v>1447</v>
      </c>
      <c r="BM454">
        <f t="shared" si="130"/>
        <v>2345110</v>
      </c>
      <c r="BN454">
        <f t="shared" si="131"/>
        <v>2345110</v>
      </c>
      <c r="BR454" s="1"/>
      <c r="CD454" s="38"/>
      <c r="CV454" s="1" t="s">
        <v>3467</v>
      </c>
    </row>
    <row r="455" spans="1:100" ht="14" hidden="1" customHeight="1" outlineLevel="1" x14ac:dyDescent="0.2">
      <c r="A455" t="s">
        <v>2125</v>
      </c>
      <c r="B455" s="6" t="s">
        <v>1665</v>
      </c>
      <c r="C455" s="1">
        <f t="shared" si="127"/>
        <v>134</v>
      </c>
      <c r="D455" s="3">
        <f>IF(N455&gt;0, RANK(N455,(N455:P455,Q455:AE455)),0)</f>
        <v>2</v>
      </c>
      <c r="E455" s="3">
        <f>IF(O455&gt;0,RANK(O455,(N455:P455,Q455:AE455)),0)</f>
        <v>1</v>
      </c>
      <c r="F455" s="3">
        <f t="shared" si="120"/>
        <v>0</v>
      </c>
      <c r="G455" s="1">
        <f t="shared" si="121"/>
        <v>46</v>
      </c>
      <c r="H455" s="2">
        <f t="shared" si="122"/>
        <v>0.34328358208955223</v>
      </c>
      <c r="I455" s="4"/>
      <c r="J455" s="2">
        <f t="shared" si="123"/>
        <v>0.32089552238805968</v>
      </c>
      <c r="K455" s="2">
        <f t="shared" si="124"/>
        <v>0.66417910447761197</v>
      </c>
      <c r="L455" s="2">
        <f t="shared" si="125"/>
        <v>0</v>
      </c>
      <c r="M455" s="2">
        <f t="shared" si="126"/>
        <v>1.4925373134328401E-2</v>
      </c>
      <c r="N455" s="38">
        <v>43</v>
      </c>
      <c r="O455" s="38">
        <v>89</v>
      </c>
      <c r="P455" s="38"/>
      <c r="Q455" s="38">
        <v>1</v>
      </c>
      <c r="R455" s="38">
        <v>1</v>
      </c>
      <c r="S455" s="38"/>
      <c r="T455" s="38"/>
      <c r="U455" s="38">
        <v>0</v>
      </c>
      <c r="V455" s="38"/>
      <c r="W455" s="38">
        <v>0</v>
      </c>
      <c r="X455" s="38"/>
      <c r="Y455" s="38"/>
      <c r="Z455" s="38"/>
      <c r="AA455" s="38"/>
      <c r="AB455" s="38"/>
      <c r="BA455" t="str">
        <f t="shared" si="128"/>
        <v>Merrill</v>
      </c>
      <c r="BB455" t="s">
        <v>2774</v>
      </c>
      <c r="BC455">
        <v>2</v>
      </c>
      <c r="BE455" s="60">
        <v>23</v>
      </c>
      <c r="BF455" s="62">
        <v>3</v>
      </c>
      <c r="BG455" s="62">
        <v>205</v>
      </c>
      <c r="BH455" s="66">
        <v>45180</v>
      </c>
      <c r="BI455" s="66">
        <v>45180</v>
      </c>
      <c r="BJ455" s="66">
        <f t="shared" si="129"/>
        <v>23003</v>
      </c>
      <c r="BK455"/>
      <c r="BL455" t="s">
        <v>1447</v>
      </c>
      <c r="BM455">
        <f t="shared" si="130"/>
        <v>2345180</v>
      </c>
      <c r="BN455">
        <f t="shared" si="131"/>
        <v>2345180</v>
      </c>
      <c r="BR455" s="1"/>
      <c r="CD455" s="38"/>
      <c r="CV455" s="1" t="s">
        <v>3468</v>
      </c>
    </row>
    <row r="456" spans="1:100" ht="14" hidden="1" customHeight="1" outlineLevel="1" x14ac:dyDescent="0.2">
      <c r="A456" t="s">
        <v>2168</v>
      </c>
      <c r="B456" s="6" t="s">
        <v>1665</v>
      </c>
      <c r="C456" s="1">
        <f t="shared" si="127"/>
        <v>1267</v>
      </c>
      <c r="D456" s="3">
        <f>IF(N456&gt;0, RANK(N456,(N456:P456,Q456:AE456)),0)</f>
        <v>2</v>
      </c>
      <c r="E456" s="3">
        <f>IF(O456&gt;0,RANK(O456,(N456:P456,Q456:AE456)),0)</f>
        <v>1</v>
      </c>
      <c r="F456" s="3">
        <f t="shared" si="120"/>
        <v>0</v>
      </c>
      <c r="G456" s="1">
        <f t="shared" si="121"/>
        <v>206</v>
      </c>
      <c r="H456" s="2">
        <f t="shared" si="122"/>
        <v>0.16258879242304658</v>
      </c>
      <c r="I456" s="4"/>
      <c r="J456" s="2">
        <f t="shared" si="123"/>
        <v>0.4127861089187056</v>
      </c>
      <c r="K456" s="2">
        <f t="shared" si="124"/>
        <v>0.57537490134175218</v>
      </c>
      <c r="L456" s="2">
        <f t="shared" si="125"/>
        <v>0</v>
      </c>
      <c r="M456" s="2">
        <f t="shared" si="126"/>
        <v>1.1838989739542227E-2</v>
      </c>
      <c r="N456" s="38">
        <v>523</v>
      </c>
      <c r="O456" s="38">
        <v>729</v>
      </c>
      <c r="P456" s="38"/>
      <c r="Q456" s="38">
        <v>3</v>
      </c>
      <c r="R456" s="38">
        <v>10</v>
      </c>
      <c r="S456" s="38"/>
      <c r="T456" s="38"/>
      <c r="U456" s="38">
        <v>2</v>
      </c>
      <c r="V456" s="38"/>
      <c r="W456" s="38">
        <v>0</v>
      </c>
      <c r="X456" s="38"/>
      <c r="Y456" s="38"/>
      <c r="Z456" s="38"/>
      <c r="AA456" s="38"/>
      <c r="AB456" s="38"/>
      <c r="BA456" t="str">
        <f t="shared" si="128"/>
        <v>Mexico</v>
      </c>
      <c r="BB456" t="s">
        <v>2338</v>
      </c>
      <c r="BC456">
        <v>2</v>
      </c>
      <c r="BE456" s="60">
        <v>23</v>
      </c>
      <c r="BF456" s="62">
        <v>17</v>
      </c>
      <c r="BG456" s="62">
        <v>95</v>
      </c>
      <c r="BH456" s="66">
        <v>45285</v>
      </c>
      <c r="BI456" s="66">
        <v>45285</v>
      </c>
      <c r="BJ456" s="66">
        <f t="shared" si="129"/>
        <v>23017</v>
      </c>
      <c r="BK456"/>
      <c r="BL456" t="s">
        <v>1447</v>
      </c>
      <c r="BM456">
        <f t="shared" si="130"/>
        <v>2345285</v>
      </c>
      <c r="BN456">
        <f t="shared" si="131"/>
        <v>2345285</v>
      </c>
      <c r="BR456" s="1"/>
      <c r="CD456" s="38"/>
      <c r="CV456" s="1" t="s">
        <v>3469</v>
      </c>
    </row>
    <row r="457" spans="1:100" ht="14" hidden="1" customHeight="1" outlineLevel="1" x14ac:dyDescent="0.2">
      <c r="A457" t="s">
        <v>2330</v>
      </c>
      <c r="B457" s="6" t="s">
        <v>1665</v>
      </c>
      <c r="C457" s="1">
        <f t="shared" si="127"/>
        <v>780</v>
      </c>
      <c r="D457" s="3">
        <f>IF(N457&gt;0, RANK(N457,(N457:P457,Q457:AE457)),0)</f>
        <v>2</v>
      </c>
      <c r="E457" s="3">
        <f>IF(O457&gt;0,RANK(O457,(N457:P457,Q457:AE457)),0)</f>
        <v>1</v>
      </c>
      <c r="F457" s="3">
        <f t="shared" si="120"/>
        <v>0</v>
      </c>
      <c r="G457" s="1">
        <f t="shared" si="121"/>
        <v>145</v>
      </c>
      <c r="H457" s="2">
        <f t="shared" si="122"/>
        <v>0.1858974358974359</v>
      </c>
      <c r="I457" s="4"/>
      <c r="J457" s="2">
        <f t="shared" si="123"/>
        <v>0.39871794871794874</v>
      </c>
      <c r="K457" s="2">
        <f t="shared" si="124"/>
        <v>0.58461538461538465</v>
      </c>
      <c r="L457" s="2">
        <f t="shared" si="125"/>
        <v>0</v>
      </c>
      <c r="M457" s="2">
        <f t="shared" si="126"/>
        <v>1.6666666666666607E-2</v>
      </c>
      <c r="N457" s="38">
        <v>311</v>
      </c>
      <c r="O457" s="38">
        <v>456</v>
      </c>
      <c r="P457" s="38"/>
      <c r="Q457" s="38">
        <v>4</v>
      </c>
      <c r="R457" s="38">
        <v>5</v>
      </c>
      <c r="S457" s="38"/>
      <c r="T457" s="38"/>
      <c r="U457" s="38">
        <v>0</v>
      </c>
      <c r="V457" s="38"/>
      <c r="W457" s="38">
        <v>4</v>
      </c>
      <c r="X457" s="38"/>
      <c r="Y457" s="38"/>
      <c r="Z457" s="38"/>
      <c r="AA457" s="38"/>
      <c r="AB457" s="38"/>
      <c r="BA457" t="str">
        <f t="shared" si="128"/>
        <v>Milbridge</v>
      </c>
      <c r="BB457" t="s">
        <v>674</v>
      </c>
      <c r="BC457">
        <v>2</v>
      </c>
      <c r="BE457" s="60">
        <v>23</v>
      </c>
      <c r="BF457" s="62">
        <v>29</v>
      </c>
      <c r="BG457" s="62">
        <v>150</v>
      </c>
      <c r="BH457" s="66">
        <v>45600</v>
      </c>
      <c r="BI457" s="66">
        <v>45600</v>
      </c>
      <c r="BJ457" s="66">
        <f t="shared" si="129"/>
        <v>23029</v>
      </c>
      <c r="BK457"/>
      <c r="BL457" t="s">
        <v>1447</v>
      </c>
      <c r="BM457">
        <f t="shared" si="130"/>
        <v>2345600</v>
      </c>
      <c r="BN457">
        <f t="shared" si="131"/>
        <v>2345600</v>
      </c>
      <c r="BR457" s="1"/>
      <c r="CD457" s="38"/>
      <c r="CV457" s="1" t="s">
        <v>3470</v>
      </c>
    </row>
    <row r="458" spans="1:100" ht="14" hidden="1" customHeight="1" outlineLevel="1" x14ac:dyDescent="0.2">
      <c r="A458" t="s">
        <v>136</v>
      </c>
      <c r="B458" s="6" t="s">
        <v>1665</v>
      </c>
      <c r="C458" s="1">
        <f t="shared" si="127"/>
        <v>1881</v>
      </c>
      <c r="D458" s="3">
        <f>IF(N458&gt;0, RANK(N458,(N458:P458,Q458:AE458)),0)</f>
        <v>2</v>
      </c>
      <c r="E458" s="3">
        <f>IF(O458&gt;0,RANK(O458,(N458:P458,Q458:AE458)),0)</f>
        <v>1</v>
      </c>
      <c r="F458" s="3">
        <f t="shared" si="120"/>
        <v>0</v>
      </c>
      <c r="G458" s="1">
        <f t="shared" si="121"/>
        <v>153</v>
      </c>
      <c r="H458" s="2">
        <f t="shared" si="122"/>
        <v>8.1339712918660281E-2</v>
      </c>
      <c r="I458" s="4"/>
      <c r="J458" s="2">
        <f t="shared" si="123"/>
        <v>0.44922913343965976</v>
      </c>
      <c r="K458" s="2">
        <f t="shared" si="124"/>
        <v>0.53056884635832002</v>
      </c>
      <c r="L458" s="2">
        <f t="shared" si="125"/>
        <v>0</v>
      </c>
      <c r="M458" s="2">
        <f t="shared" si="126"/>
        <v>2.0202020202020221E-2</v>
      </c>
      <c r="N458" s="38">
        <v>845</v>
      </c>
      <c r="O458" s="38">
        <v>998</v>
      </c>
      <c r="P458" s="38"/>
      <c r="Q458" s="38">
        <v>13</v>
      </c>
      <c r="R458" s="38">
        <v>17</v>
      </c>
      <c r="S458" s="38"/>
      <c r="T458" s="38"/>
      <c r="U458" s="38">
        <v>7</v>
      </c>
      <c r="V458" s="38"/>
      <c r="W458" s="38">
        <v>1</v>
      </c>
      <c r="X458" s="38"/>
      <c r="Y458" s="38"/>
      <c r="Z458" s="38"/>
      <c r="AA458" s="38"/>
      <c r="AB458" s="38"/>
      <c r="BA458" t="str">
        <f t="shared" si="128"/>
        <v>Milford</v>
      </c>
      <c r="BB458" t="s">
        <v>2436</v>
      </c>
      <c r="BC458">
        <v>2</v>
      </c>
      <c r="BE458" s="60">
        <v>23</v>
      </c>
      <c r="BF458" s="62">
        <v>19</v>
      </c>
      <c r="BG458" s="62">
        <v>215</v>
      </c>
      <c r="BH458" s="66">
        <v>45670</v>
      </c>
      <c r="BI458" s="66">
        <v>45670</v>
      </c>
      <c r="BJ458" s="66">
        <f t="shared" si="129"/>
        <v>23019</v>
      </c>
      <c r="BK458"/>
      <c r="BL458" t="s">
        <v>1447</v>
      </c>
      <c r="BM458">
        <f t="shared" si="130"/>
        <v>2345670</v>
      </c>
      <c r="BN458">
        <f t="shared" si="131"/>
        <v>2345670</v>
      </c>
      <c r="BR458" s="1"/>
      <c r="CD458" s="38"/>
      <c r="CV458" s="1" t="s">
        <v>3471</v>
      </c>
    </row>
    <row r="459" spans="1:100" ht="14" hidden="1" customHeight="1" outlineLevel="1" x14ac:dyDescent="0.2">
      <c r="A459" t="s">
        <v>2031</v>
      </c>
      <c r="B459" s="6" t="s">
        <v>1665</v>
      </c>
      <c r="C459" s="1">
        <f t="shared" si="127"/>
        <v>2640</v>
      </c>
      <c r="D459" s="3">
        <f>IF(N459&gt;0, RANK(N459,(N459:P459,Q459:AE459)),0)</f>
        <v>2</v>
      </c>
      <c r="E459" s="3">
        <f>IF(O459&gt;0,RANK(O459,(N459:P459,Q459:AE459)),0)</f>
        <v>1</v>
      </c>
      <c r="F459" s="3">
        <f t="shared" si="120"/>
        <v>0</v>
      </c>
      <c r="G459" s="1">
        <f t="shared" si="121"/>
        <v>359</v>
      </c>
      <c r="H459" s="2">
        <f t="shared" si="122"/>
        <v>0.13598484848484849</v>
      </c>
      <c r="I459" s="4"/>
      <c r="J459" s="2">
        <f t="shared" si="123"/>
        <v>0.42613636363636365</v>
      </c>
      <c r="K459" s="2">
        <f t="shared" si="124"/>
        <v>0.56212121212121213</v>
      </c>
      <c r="L459" s="2">
        <f t="shared" si="125"/>
        <v>0</v>
      </c>
      <c r="M459" s="2">
        <f t="shared" si="126"/>
        <v>1.1742424242424221E-2</v>
      </c>
      <c r="N459" s="38">
        <v>1125</v>
      </c>
      <c r="O459" s="38">
        <v>1484</v>
      </c>
      <c r="P459" s="38"/>
      <c r="Q459" s="38">
        <v>9</v>
      </c>
      <c r="R459" s="38">
        <v>18</v>
      </c>
      <c r="S459" s="38"/>
      <c r="T459" s="38"/>
      <c r="U459" s="38">
        <v>4</v>
      </c>
      <c r="V459" s="38"/>
      <c r="W459" s="38">
        <v>0</v>
      </c>
      <c r="X459" s="38"/>
      <c r="Y459" s="38"/>
      <c r="Z459" s="38"/>
      <c r="AA459" s="38"/>
      <c r="AB459" s="38"/>
      <c r="BA459" t="str">
        <f t="shared" si="128"/>
        <v>Millinocket</v>
      </c>
      <c r="BB459" t="s">
        <v>2436</v>
      </c>
      <c r="BC459">
        <v>2</v>
      </c>
      <c r="BE459" s="60">
        <v>23</v>
      </c>
      <c r="BF459" s="62">
        <v>19</v>
      </c>
      <c r="BG459" s="62">
        <v>220</v>
      </c>
      <c r="BH459" s="66">
        <v>45810</v>
      </c>
      <c r="BI459" s="66">
        <v>45810</v>
      </c>
      <c r="BJ459" s="66">
        <f t="shared" si="129"/>
        <v>23019</v>
      </c>
      <c r="BK459"/>
      <c r="BL459" t="s">
        <v>1447</v>
      </c>
      <c r="BM459">
        <f t="shared" si="130"/>
        <v>2345810</v>
      </c>
      <c r="BN459">
        <f t="shared" si="131"/>
        <v>2345810</v>
      </c>
      <c r="BR459" s="1"/>
      <c r="CD459" s="38"/>
      <c r="CV459" s="1" t="s">
        <v>3472</v>
      </c>
    </row>
    <row r="460" spans="1:100" ht="14" hidden="1" customHeight="1" outlineLevel="1" x14ac:dyDescent="0.2">
      <c r="A460" t="s">
        <v>2311</v>
      </c>
      <c r="B460" s="6" t="s">
        <v>1665</v>
      </c>
      <c r="C460" s="1">
        <f t="shared" si="127"/>
        <v>1270</v>
      </c>
      <c r="D460" s="3">
        <f>IF(N460&gt;0, RANK(N460,(N460:P460,Q460:AE460)),0)</f>
        <v>2</v>
      </c>
      <c r="E460" s="3">
        <f>IF(O460&gt;0,RANK(O460,(N460:P460,Q460:AE460)),0)</f>
        <v>1</v>
      </c>
      <c r="F460" s="3">
        <f t="shared" si="120"/>
        <v>0</v>
      </c>
      <c r="G460" s="1">
        <f t="shared" si="121"/>
        <v>392</v>
      </c>
      <c r="H460" s="2">
        <f t="shared" si="122"/>
        <v>0.30866141732283464</v>
      </c>
      <c r="I460" s="4"/>
      <c r="J460" s="2">
        <f t="shared" si="123"/>
        <v>0.33779527559055117</v>
      </c>
      <c r="K460" s="2">
        <f t="shared" si="124"/>
        <v>0.64645669291338581</v>
      </c>
      <c r="L460" s="2">
        <f t="shared" si="125"/>
        <v>0</v>
      </c>
      <c r="M460" s="2">
        <f t="shared" si="126"/>
        <v>1.5748031496063075E-2</v>
      </c>
      <c r="N460" s="38">
        <v>429</v>
      </c>
      <c r="O460" s="38">
        <v>821</v>
      </c>
      <c r="P460" s="38"/>
      <c r="Q460" s="38">
        <v>4</v>
      </c>
      <c r="R460" s="38">
        <v>13</v>
      </c>
      <c r="S460" s="38"/>
      <c r="T460" s="38"/>
      <c r="U460" s="38">
        <v>3</v>
      </c>
      <c r="V460" s="38"/>
      <c r="W460" s="38">
        <v>0</v>
      </c>
      <c r="X460" s="38"/>
      <c r="Y460" s="38"/>
      <c r="Z460" s="38"/>
      <c r="AA460" s="38"/>
      <c r="AB460" s="38"/>
      <c r="BA460" t="str">
        <f t="shared" si="128"/>
        <v>Milo</v>
      </c>
      <c r="BB460" t="s">
        <v>1922</v>
      </c>
      <c r="BC460">
        <v>2</v>
      </c>
      <c r="BE460" s="60">
        <v>23</v>
      </c>
      <c r="BF460" s="62">
        <v>21</v>
      </c>
      <c r="BG460" s="62">
        <v>65</v>
      </c>
      <c r="BH460" s="66">
        <v>46020</v>
      </c>
      <c r="BI460" s="66">
        <v>46020</v>
      </c>
      <c r="BJ460" s="66">
        <f t="shared" si="129"/>
        <v>23021</v>
      </c>
      <c r="BK460"/>
      <c r="BL460" t="s">
        <v>1447</v>
      </c>
      <c r="BM460">
        <f t="shared" si="130"/>
        <v>2346020</v>
      </c>
      <c r="BN460">
        <f t="shared" si="131"/>
        <v>2346020</v>
      </c>
      <c r="BR460" s="1"/>
      <c r="CD460" s="38"/>
      <c r="CV460" s="1" t="s">
        <v>3473</v>
      </c>
    </row>
    <row r="461" spans="1:100" ht="14" hidden="1" customHeight="1" outlineLevel="1" x14ac:dyDescent="0.2">
      <c r="A461" t="s">
        <v>1790</v>
      </c>
      <c r="B461" s="6" t="s">
        <v>1665</v>
      </c>
      <c r="C461" s="1">
        <f t="shared" si="127"/>
        <v>1849</v>
      </c>
      <c r="D461" s="3">
        <f>IF(N461&gt;0, RANK(N461,(N461:P461,Q461:AE461)),0)</f>
        <v>2</v>
      </c>
      <c r="E461" s="3">
        <f>IF(O461&gt;0,RANK(O461,(N461:P461,Q461:AE461)),0)</f>
        <v>1</v>
      </c>
      <c r="F461" s="3">
        <f t="shared" si="120"/>
        <v>0</v>
      </c>
      <c r="G461" s="1">
        <f t="shared" si="121"/>
        <v>419</v>
      </c>
      <c r="H461" s="2">
        <f t="shared" si="122"/>
        <v>0.22660897782585182</v>
      </c>
      <c r="I461" s="4"/>
      <c r="J461" s="2">
        <f t="shared" si="123"/>
        <v>0.37912385073012439</v>
      </c>
      <c r="K461" s="2">
        <f t="shared" si="124"/>
        <v>0.60573282855597621</v>
      </c>
      <c r="L461" s="2">
        <f t="shared" si="125"/>
        <v>0</v>
      </c>
      <c r="M461" s="2">
        <f t="shared" si="126"/>
        <v>1.5143320713899344E-2</v>
      </c>
      <c r="N461" s="38">
        <v>701</v>
      </c>
      <c r="O461" s="38">
        <v>1120</v>
      </c>
      <c r="P461" s="38"/>
      <c r="Q461" s="38">
        <v>8</v>
      </c>
      <c r="R461" s="38">
        <v>18</v>
      </c>
      <c r="S461" s="38"/>
      <c r="T461" s="38"/>
      <c r="U461" s="38">
        <v>2</v>
      </c>
      <c r="V461" s="38"/>
      <c r="W461" s="38">
        <v>0</v>
      </c>
      <c r="X461" s="38"/>
      <c r="Y461" s="38"/>
      <c r="Z461" s="38"/>
      <c r="AA461" s="38"/>
      <c r="AB461" s="38"/>
      <c r="BA461" t="str">
        <f t="shared" si="128"/>
        <v>Minot</v>
      </c>
      <c r="BB461" t="s">
        <v>1097</v>
      </c>
      <c r="BC461">
        <v>2</v>
      </c>
      <c r="BE461" s="60">
        <v>23</v>
      </c>
      <c r="BF461" s="62">
        <v>1</v>
      </c>
      <c r="BG461" s="62">
        <v>50</v>
      </c>
      <c r="BH461" s="66">
        <v>46160</v>
      </c>
      <c r="BI461" s="66">
        <v>46160</v>
      </c>
      <c r="BJ461" s="66">
        <f t="shared" si="129"/>
        <v>23001</v>
      </c>
      <c r="BK461"/>
      <c r="BL461" t="s">
        <v>1447</v>
      </c>
      <c r="BM461">
        <f t="shared" si="130"/>
        <v>2346160</v>
      </c>
      <c r="BN461">
        <f t="shared" si="131"/>
        <v>2346160</v>
      </c>
      <c r="BR461" s="1"/>
      <c r="CD461" s="38"/>
      <c r="CV461" s="1" t="s">
        <v>3474</v>
      </c>
    </row>
    <row r="462" spans="1:100" ht="14" hidden="1" customHeight="1" outlineLevel="1" x14ac:dyDescent="0.2">
      <c r="A462" s="6" t="s">
        <v>323</v>
      </c>
      <c r="B462" s="6" t="s">
        <v>1665</v>
      </c>
      <c r="C462" s="1">
        <f t="shared" si="127"/>
        <v>64</v>
      </c>
      <c r="D462" s="3">
        <f>IF(N462&gt;0, RANK(N462,(N462:P462,Q462:AE462)),0)</f>
        <v>1</v>
      </c>
      <c r="E462" s="3">
        <f>IF(O462&gt;0,RANK(O462,(N462:P462,Q462:AE462)),0)</f>
        <v>2</v>
      </c>
      <c r="F462" s="3">
        <f t="shared" si="120"/>
        <v>0</v>
      </c>
      <c r="G462" s="1">
        <f t="shared" si="121"/>
        <v>44</v>
      </c>
      <c r="H462" s="2">
        <f t="shared" si="122"/>
        <v>0.6875</v>
      </c>
      <c r="I462" s="4"/>
      <c r="J462" s="2">
        <f t="shared" si="123"/>
        <v>0.796875</v>
      </c>
      <c r="K462" s="2">
        <f t="shared" si="124"/>
        <v>0.109375</v>
      </c>
      <c r="L462" s="2">
        <f t="shared" si="125"/>
        <v>0</v>
      </c>
      <c r="M462" s="2">
        <f t="shared" si="126"/>
        <v>9.375E-2</v>
      </c>
      <c r="N462" s="38">
        <v>51</v>
      </c>
      <c r="O462" s="38">
        <v>7</v>
      </c>
      <c r="P462" s="38"/>
      <c r="Q462" s="38">
        <v>1</v>
      </c>
      <c r="R462" s="38">
        <v>5</v>
      </c>
      <c r="S462" s="38"/>
      <c r="T462" s="38"/>
      <c r="U462" s="38">
        <v>0</v>
      </c>
      <c r="V462" s="38"/>
      <c r="W462" s="38">
        <v>0</v>
      </c>
      <c r="X462" s="38"/>
      <c r="Y462" s="38"/>
      <c r="Z462" s="38"/>
      <c r="AA462" s="38"/>
      <c r="AB462" s="38"/>
      <c r="BA462" t="str">
        <f t="shared" si="128"/>
        <v>Monhegan</v>
      </c>
      <c r="BB462" t="s">
        <v>1567</v>
      </c>
      <c r="BC462">
        <v>1</v>
      </c>
      <c r="BE462" s="60">
        <v>23</v>
      </c>
      <c r="BF462" s="62">
        <v>15</v>
      </c>
      <c r="BG462" s="62">
        <v>55</v>
      </c>
      <c r="BH462" s="66">
        <v>46335</v>
      </c>
      <c r="BI462" s="66">
        <v>46335</v>
      </c>
      <c r="BJ462" s="66">
        <f t="shared" si="129"/>
        <v>23015</v>
      </c>
      <c r="BK462"/>
      <c r="BL462" t="s">
        <v>3008</v>
      </c>
      <c r="BM462">
        <f t="shared" si="130"/>
        <v>2346335</v>
      </c>
      <c r="BN462">
        <f t="shared" si="131"/>
        <v>2346335</v>
      </c>
      <c r="BR462" s="1"/>
      <c r="CD462" s="38"/>
      <c r="CV462" s="1" t="s">
        <v>3475</v>
      </c>
    </row>
    <row r="463" spans="1:100" ht="14" hidden="1" customHeight="1" outlineLevel="1" x14ac:dyDescent="0.2">
      <c r="A463" t="s">
        <v>2394</v>
      </c>
      <c r="B463" s="6" t="s">
        <v>1665</v>
      </c>
      <c r="C463" s="1">
        <f t="shared" si="127"/>
        <v>2604</v>
      </c>
      <c r="D463" s="3">
        <f>IF(N463&gt;0, RANK(N463,(N463:P463,Q463:AE463)),0)</f>
        <v>2</v>
      </c>
      <c r="E463" s="3">
        <f>IF(O463&gt;0,RANK(O463,(N463:P463,Q463:AE463)),0)</f>
        <v>1</v>
      </c>
      <c r="F463" s="3">
        <f t="shared" si="120"/>
        <v>0</v>
      </c>
      <c r="G463" s="1">
        <f t="shared" si="121"/>
        <v>406</v>
      </c>
      <c r="H463" s="2">
        <f t="shared" si="122"/>
        <v>0.15591397849462366</v>
      </c>
      <c r="I463" s="4"/>
      <c r="J463" s="2">
        <f t="shared" si="123"/>
        <v>0.41090629800307221</v>
      </c>
      <c r="K463" s="2">
        <f t="shared" si="124"/>
        <v>0.56682027649769584</v>
      </c>
      <c r="L463" s="2">
        <f t="shared" si="125"/>
        <v>0</v>
      </c>
      <c r="M463" s="2">
        <f t="shared" si="126"/>
        <v>2.2273425499231947E-2</v>
      </c>
      <c r="N463" s="38">
        <v>1070</v>
      </c>
      <c r="O463" s="38">
        <v>1476</v>
      </c>
      <c r="P463" s="38"/>
      <c r="Q463" s="38">
        <v>33</v>
      </c>
      <c r="R463" s="38">
        <v>23</v>
      </c>
      <c r="S463" s="38"/>
      <c r="T463" s="38"/>
      <c r="U463" s="38">
        <v>2</v>
      </c>
      <c r="V463" s="38"/>
      <c r="W463" s="38">
        <v>0</v>
      </c>
      <c r="X463" s="38"/>
      <c r="Y463" s="38"/>
      <c r="Z463" s="38"/>
      <c r="AA463" s="38"/>
      <c r="AB463" s="38"/>
      <c r="BA463" t="str">
        <f t="shared" si="128"/>
        <v>Monmouth</v>
      </c>
      <c r="BB463" t="s">
        <v>2945</v>
      </c>
      <c r="BC463">
        <v>2</v>
      </c>
      <c r="BE463" s="60">
        <v>23</v>
      </c>
      <c r="BF463" s="62">
        <v>11</v>
      </c>
      <c r="BG463" s="62">
        <v>70</v>
      </c>
      <c r="BH463" s="66">
        <v>46405</v>
      </c>
      <c r="BI463" s="66">
        <v>46405</v>
      </c>
      <c r="BJ463" s="66">
        <f t="shared" si="129"/>
        <v>23011</v>
      </c>
      <c r="BK463"/>
      <c r="BL463" t="s">
        <v>1447</v>
      </c>
      <c r="BM463">
        <f t="shared" si="130"/>
        <v>2346405</v>
      </c>
      <c r="BN463">
        <f t="shared" si="131"/>
        <v>2346405</v>
      </c>
      <c r="BR463" s="1"/>
      <c r="CD463" s="38"/>
      <c r="CV463" s="1" t="s">
        <v>3476</v>
      </c>
    </row>
    <row r="464" spans="1:100" ht="14" hidden="1" customHeight="1" outlineLevel="1" x14ac:dyDescent="0.2">
      <c r="A464" t="s">
        <v>629</v>
      </c>
      <c r="B464" s="6" t="s">
        <v>1665</v>
      </c>
      <c r="C464" s="1">
        <f t="shared" si="127"/>
        <v>613</v>
      </c>
      <c r="D464" s="3">
        <f>IF(N464&gt;0, RANK(N464,(N464:P464,Q464:AE464)),0)</f>
        <v>1</v>
      </c>
      <c r="E464" s="3">
        <f>IF(O464&gt;0,RANK(O464,(N464:P464,Q464:AE464)),0)</f>
        <v>2</v>
      </c>
      <c r="F464" s="3">
        <f t="shared" si="120"/>
        <v>0</v>
      </c>
      <c r="G464" s="1">
        <f t="shared" si="121"/>
        <v>46</v>
      </c>
      <c r="H464" s="2">
        <f t="shared" si="122"/>
        <v>7.5040783034257749E-2</v>
      </c>
      <c r="I464" s="4"/>
      <c r="J464" s="2">
        <f t="shared" si="123"/>
        <v>0.51060358890701463</v>
      </c>
      <c r="K464" s="2">
        <f t="shared" si="124"/>
        <v>0.43556280587275692</v>
      </c>
      <c r="L464" s="2">
        <f t="shared" si="125"/>
        <v>0</v>
      </c>
      <c r="M464" s="2">
        <f t="shared" si="126"/>
        <v>5.3833605220228453E-2</v>
      </c>
      <c r="N464" s="38">
        <v>313</v>
      </c>
      <c r="O464" s="38">
        <v>267</v>
      </c>
      <c r="P464" s="38"/>
      <c r="Q464" s="38">
        <v>4</v>
      </c>
      <c r="R464" s="38">
        <v>20</v>
      </c>
      <c r="S464" s="38"/>
      <c r="T464" s="38"/>
      <c r="U464" s="38">
        <v>8</v>
      </c>
      <c r="V464" s="38"/>
      <c r="W464" s="38">
        <v>1</v>
      </c>
      <c r="X464" s="38"/>
      <c r="Y464" s="38"/>
      <c r="Z464" s="38"/>
      <c r="AA464" s="38"/>
      <c r="AB464" s="38"/>
      <c r="BA464" t="str">
        <f t="shared" si="128"/>
        <v>Monroe</v>
      </c>
      <c r="BB464" t="s">
        <v>214</v>
      </c>
      <c r="BC464">
        <v>2</v>
      </c>
      <c r="BE464" s="60">
        <v>23</v>
      </c>
      <c r="BF464" s="62">
        <v>27</v>
      </c>
      <c r="BG464" s="62">
        <v>60</v>
      </c>
      <c r="BH464" s="66">
        <v>46475</v>
      </c>
      <c r="BI464" s="66">
        <v>46475</v>
      </c>
      <c r="BJ464" s="66">
        <f t="shared" si="129"/>
        <v>23027</v>
      </c>
      <c r="BK464"/>
      <c r="BL464" t="s">
        <v>1447</v>
      </c>
      <c r="BM464">
        <f t="shared" si="130"/>
        <v>2346475</v>
      </c>
      <c r="BN464">
        <f t="shared" si="131"/>
        <v>2346475</v>
      </c>
      <c r="BR464" s="1"/>
      <c r="CD464" s="38"/>
      <c r="CV464" s="1" t="s">
        <v>3477</v>
      </c>
    </row>
    <row r="465" spans="1:100" ht="14" hidden="1" customHeight="1" outlineLevel="1" x14ac:dyDescent="0.2">
      <c r="A465" t="s">
        <v>439</v>
      </c>
      <c r="B465" s="6" t="s">
        <v>1665</v>
      </c>
      <c r="C465" s="1">
        <f t="shared" si="127"/>
        <v>518</v>
      </c>
      <c r="D465" s="3">
        <f>IF(N465&gt;0, RANK(N465,(N465:P465,Q465:AE465)),0)</f>
        <v>2</v>
      </c>
      <c r="E465" s="3">
        <f>IF(O465&gt;0,RANK(O465,(N465:P465,Q465:AE465)),0)</f>
        <v>1</v>
      </c>
      <c r="F465" s="3">
        <f t="shared" si="120"/>
        <v>0</v>
      </c>
      <c r="G465" s="1">
        <f t="shared" si="121"/>
        <v>169</v>
      </c>
      <c r="H465" s="2">
        <f t="shared" si="122"/>
        <v>0.32625482625482627</v>
      </c>
      <c r="I465" s="4"/>
      <c r="J465" s="2">
        <f t="shared" si="123"/>
        <v>0.32625482625482627</v>
      </c>
      <c r="K465" s="2">
        <f t="shared" si="124"/>
        <v>0.65250965250965254</v>
      </c>
      <c r="L465" s="2">
        <f t="shared" si="125"/>
        <v>0</v>
      </c>
      <c r="M465" s="2">
        <f t="shared" si="126"/>
        <v>2.1235521235521193E-2</v>
      </c>
      <c r="N465" s="38">
        <v>169</v>
      </c>
      <c r="O465" s="38">
        <v>338</v>
      </c>
      <c r="P465" s="38"/>
      <c r="Q465" s="38">
        <v>5</v>
      </c>
      <c r="R465" s="38">
        <v>5</v>
      </c>
      <c r="S465" s="38"/>
      <c r="T465" s="38"/>
      <c r="U465" s="38">
        <v>0</v>
      </c>
      <c r="V465" s="38"/>
      <c r="W465" s="38">
        <v>1</v>
      </c>
      <c r="X465" s="38"/>
      <c r="Y465" s="38"/>
      <c r="Z465" s="38"/>
      <c r="AA465" s="38"/>
      <c r="AB465" s="38"/>
      <c r="BA465" t="str">
        <f t="shared" si="128"/>
        <v>Monson</v>
      </c>
      <c r="BB465" t="s">
        <v>1922</v>
      </c>
      <c r="BC465">
        <v>2</v>
      </c>
      <c r="BE465" s="60">
        <v>23</v>
      </c>
      <c r="BF465" s="62">
        <v>21</v>
      </c>
      <c r="BG465" s="62">
        <v>70</v>
      </c>
      <c r="BH465" s="66">
        <v>46580</v>
      </c>
      <c r="BI465" s="66">
        <v>46580</v>
      </c>
      <c r="BJ465" s="66">
        <f t="shared" si="129"/>
        <v>23021</v>
      </c>
      <c r="BK465"/>
      <c r="BL465" t="s">
        <v>1447</v>
      </c>
      <c r="BM465">
        <f t="shared" si="130"/>
        <v>2346580</v>
      </c>
      <c r="BN465">
        <f t="shared" si="131"/>
        <v>2346580</v>
      </c>
      <c r="BR465" s="1"/>
      <c r="CD465" s="38"/>
      <c r="CV465" s="1" t="s">
        <v>3478</v>
      </c>
    </row>
    <row r="466" spans="1:100" ht="14" hidden="1" customHeight="1" outlineLevel="1" x14ac:dyDescent="0.2">
      <c r="A466" t="s">
        <v>843</v>
      </c>
      <c r="B466" s="6" t="s">
        <v>1665</v>
      </c>
      <c r="C466" s="1">
        <f t="shared" si="127"/>
        <v>420</v>
      </c>
      <c r="D466" s="3">
        <f>IF(N466&gt;0, RANK(N466,(N466:P466,Q466:AE466)),0)</f>
        <v>2</v>
      </c>
      <c r="E466" s="3">
        <f>IF(O466&gt;0,RANK(O466,(N466:P466,Q466:AE466)),0)</f>
        <v>1</v>
      </c>
      <c r="F466" s="3">
        <f t="shared" si="120"/>
        <v>0</v>
      </c>
      <c r="G466" s="1">
        <f t="shared" si="121"/>
        <v>257</v>
      </c>
      <c r="H466" s="2">
        <f t="shared" si="122"/>
        <v>0.61190476190476195</v>
      </c>
      <c r="I466" s="4"/>
      <c r="J466" s="2">
        <f t="shared" si="123"/>
        <v>0.19047619047619047</v>
      </c>
      <c r="K466" s="2">
        <f t="shared" si="124"/>
        <v>0.80238095238095242</v>
      </c>
      <c r="L466" s="2">
        <f t="shared" si="125"/>
        <v>0</v>
      </c>
      <c r="M466" s="2">
        <f t="shared" si="126"/>
        <v>7.1428571428571175E-3</v>
      </c>
      <c r="N466" s="38">
        <v>80</v>
      </c>
      <c r="O466" s="38">
        <v>337</v>
      </c>
      <c r="P466" s="38"/>
      <c r="Q466" s="38">
        <v>1</v>
      </c>
      <c r="R466" s="38">
        <v>1</v>
      </c>
      <c r="S466" s="38"/>
      <c r="T466" s="38"/>
      <c r="U466" s="38">
        <v>1</v>
      </c>
      <c r="V466" s="38"/>
      <c r="W466" s="38">
        <v>0</v>
      </c>
      <c r="X466" s="38"/>
      <c r="Y466" s="38"/>
      <c r="Z466" s="38"/>
      <c r="AA466" s="38"/>
      <c r="AB466" s="38"/>
      <c r="BA466" t="str">
        <f t="shared" si="128"/>
        <v>Monticello</v>
      </c>
      <c r="BB466" t="s">
        <v>2774</v>
      </c>
      <c r="BC466">
        <v>2</v>
      </c>
      <c r="BE466" s="60">
        <v>23</v>
      </c>
      <c r="BF466" s="62">
        <v>3</v>
      </c>
      <c r="BG466" s="62">
        <v>210</v>
      </c>
      <c r="BH466" s="66">
        <v>46685</v>
      </c>
      <c r="BI466" s="66">
        <v>46685</v>
      </c>
      <c r="BJ466" s="66">
        <f t="shared" si="129"/>
        <v>23003</v>
      </c>
      <c r="BK466"/>
      <c r="BL466" t="s">
        <v>1447</v>
      </c>
      <c r="BM466">
        <f t="shared" si="130"/>
        <v>2346685</v>
      </c>
      <c r="BN466">
        <f t="shared" si="131"/>
        <v>2346685</v>
      </c>
      <c r="BR466" s="1"/>
      <c r="CD466" s="38"/>
      <c r="CV466" s="1" t="s">
        <v>3479</v>
      </c>
    </row>
    <row r="467" spans="1:100" ht="14" hidden="1" customHeight="1" outlineLevel="1" x14ac:dyDescent="0.2">
      <c r="A467" t="s">
        <v>1546</v>
      </c>
      <c r="B467" s="6" t="s">
        <v>1665</v>
      </c>
      <c r="C467" s="1">
        <f t="shared" si="127"/>
        <v>686</v>
      </c>
      <c r="D467" s="3">
        <f>IF(N467&gt;0, RANK(N467,(N467:P467,Q467:AE467)),0)</f>
        <v>1</v>
      </c>
      <c r="E467" s="3">
        <f>IF(O467&gt;0,RANK(O467,(N467:P467,Q467:AE467)),0)</f>
        <v>2</v>
      </c>
      <c r="F467" s="3">
        <f t="shared" ref="F467:F498" si="132">IF(P467&gt;0,RANK(P467,(N467:AE467)),0)</f>
        <v>0</v>
      </c>
      <c r="G467" s="1">
        <f t="shared" ref="G467:G498" si="133">IF(C467&gt;0,MAX(N467:P467)-LARGE(N467:P467,2),0)</f>
        <v>30</v>
      </c>
      <c r="H467" s="2">
        <f t="shared" ref="H467:H498" si="134">IF(C467&gt;0,G467/C467,0)</f>
        <v>4.3731778425655975E-2</v>
      </c>
      <c r="I467" s="4"/>
      <c r="J467" s="2">
        <f t="shared" ref="J467:J498" si="135">IF(C467=0,"-",N467/C467)</f>
        <v>0.49708454810495628</v>
      </c>
      <c r="K467" s="2">
        <f t="shared" ref="K467:K498" si="136">IF(C467=0,"-",O467/C467)</f>
        <v>0.45335276967930027</v>
      </c>
      <c r="L467" s="2">
        <f t="shared" ref="L467:L498" si="137">IF(C467=0,"-",P467/C467)</f>
        <v>0</v>
      </c>
      <c r="M467" s="2">
        <f t="shared" ref="M467:M498" si="138">IF(C467=0,"-",(1-J467-K467-L467))</f>
        <v>4.9562682215743448E-2</v>
      </c>
      <c r="N467" s="38">
        <v>341</v>
      </c>
      <c r="O467" s="38">
        <v>311</v>
      </c>
      <c r="P467" s="38"/>
      <c r="Q467" s="38">
        <v>2</v>
      </c>
      <c r="R467" s="38">
        <v>27</v>
      </c>
      <c r="S467" s="38"/>
      <c r="T467" s="38"/>
      <c r="U467" s="38">
        <v>4</v>
      </c>
      <c r="V467" s="38"/>
      <c r="W467" s="38">
        <v>1</v>
      </c>
      <c r="X467" s="38"/>
      <c r="Y467" s="38"/>
      <c r="Z467" s="38"/>
      <c r="AA467" s="38"/>
      <c r="AB467" s="38"/>
      <c r="BA467" t="str">
        <f t="shared" si="128"/>
        <v>Montville</v>
      </c>
      <c r="BB467" t="s">
        <v>214</v>
      </c>
      <c r="BC467">
        <v>2</v>
      </c>
      <c r="BE467" s="60">
        <v>23</v>
      </c>
      <c r="BF467" s="62">
        <v>27</v>
      </c>
      <c r="BG467" s="62">
        <v>65</v>
      </c>
      <c r="BH467" s="66">
        <v>46790</v>
      </c>
      <c r="BI467" s="66">
        <v>46790</v>
      </c>
      <c r="BJ467" s="66">
        <f t="shared" si="129"/>
        <v>23027</v>
      </c>
      <c r="BK467"/>
      <c r="BL467" t="s">
        <v>1447</v>
      </c>
      <c r="BM467">
        <f t="shared" si="130"/>
        <v>2346790</v>
      </c>
      <c r="BN467">
        <f t="shared" si="131"/>
        <v>2346790</v>
      </c>
      <c r="BR467" s="1"/>
      <c r="CD467" s="38"/>
      <c r="CV467" s="1" t="s">
        <v>3480</v>
      </c>
    </row>
    <row r="468" spans="1:100" ht="14" hidden="1" customHeight="1" outlineLevel="1" x14ac:dyDescent="0.2">
      <c r="A468" t="s">
        <v>1711</v>
      </c>
      <c r="B468" s="6" t="s">
        <v>1665</v>
      </c>
      <c r="C468" s="1">
        <f t="shared" si="127"/>
        <v>123</v>
      </c>
      <c r="D468" s="3">
        <f>IF(N468&gt;0, RANK(N468,(N468:P468,Q468:AE468)),0)</f>
        <v>2</v>
      </c>
      <c r="E468" s="3">
        <f>IF(O468&gt;0,RANK(O468,(N468:P468,Q468:AE468)),0)</f>
        <v>1</v>
      </c>
      <c r="F468" s="3">
        <f t="shared" si="132"/>
        <v>0</v>
      </c>
      <c r="G468" s="1">
        <f t="shared" si="133"/>
        <v>69</v>
      </c>
      <c r="H468" s="2">
        <f t="shared" si="134"/>
        <v>0.56097560975609762</v>
      </c>
      <c r="I468" s="4"/>
      <c r="J468" s="2">
        <f t="shared" si="135"/>
        <v>0.21951219512195122</v>
      </c>
      <c r="K468" s="2">
        <f t="shared" si="136"/>
        <v>0.78048780487804881</v>
      </c>
      <c r="L468" s="2">
        <f t="shared" si="137"/>
        <v>0</v>
      </c>
      <c r="M468" s="2">
        <f t="shared" si="138"/>
        <v>0</v>
      </c>
      <c r="N468" s="38">
        <v>27</v>
      </c>
      <c r="O468" s="38">
        <v>96</v>
      </c>
      <c r="P468" s="38"/>
      <c r="Q468" s="38">
        <v>0</v>
      </c>
      <c r="R468" s="38">
        <v>0</v>
      </c>
      <c r="S468" s="38"/>
      <c r="T468" s="38"/>
      <c r="U468" s="38">
        <v>0</v>
      </c>
      <c r="V468" s="38"/>
      <c r="W468" s="38">
        <v>0</v>
      </c>
      <c r="X468" s="38"/>
      <c r="Y468" s="38"/>
      <c r="Z468" s="38"/>
      <c r="AA468" s="38"/>
      <c r="AB468" s="38"/>
      <c r="BA468" t="str">
        <f t="shared" si="128"/>
        <v>Moose River</v>
      </c>
      <c r="BB468" t="s">
        <v>1752</v>
      </c>
      <c r="BC468">
        <v>2</v>
      </c>
      <c r="BE468" s="60">
        <v>23</v>
      </c>
      <c r="BF468" s="62">
        <v>25</v>
      </c>
      <c r="BG468" s="62">
        <v>95</v>
      </c>
      <c r="BH468" s="66">
        <v>47140</v>
      </c>
      <c r="BI468" s="66">
        <v>47140</v>
      </c>
      <c r="BJ468" s="66">
        <f t="shared" si="129"/>
        <v>23025</v>
      </c>
      <c r="BK468"/>
      <c r="BL468" t="s">
        <v>1447</v>
      </c>
      <c r="BM468">
        <f t="shared" si="130"/>
        <v>2347140</v>
      </c>
      <c r="BN468">
        <f t="shared" si="131"/>
        <v>2347140</v>
      </c>
      <c r="BR468" s="1"/>
      <c r="CD468" s="38"/>
      <c r="CV468" s="1" t="s">
        <v>3481</v>
      </c>
    </row>
    <row r="469" spans="1:100" ht="14" hidden="1" customHeight="1" outlineLevel="1" x14ac:dyDescent="0.2">
      <c r="A469" t="s">
        <v>324</v>
      </c>
      <c r="B469" s="6" t="s">
        <v>1665</v>
      </c>
      <c r="C469" s="1">
        <f t="shared" si="127"/>
        <v>23</v>
      </c>
      <c r="D469" s="3">
        <f>IF(N469&gt;0, RANK(N469,(N469:P469,Q469:AE469)),0)</f>
        <v>2</v>
      </c>
      <c r="E469" s="3">
        <f>IF(O469&gt;0,RANK(O469,(N469:P469,Q469:AE469)),0)</f>
        <v>1</v>
      </c>
      <c r="F469" s="3">
        <f t="shared" si="132"/>
        <v>0</v>
      </c>
      <c r="G469" s="1">
        <f t="shared" si="133"/>
        <v>17</v>
      </c>
      <c r="H469" s="2">
        <f t="shared" si="134"/>
        <v>0.73913043478260865</v>
      </c>
      <c r="I469" s="4"/>
      <c r="J469" s="2">
        <f t="shared" si="135"/>
        <v>0.13043478260869565</v>
      </c>
      <c r="K469" s="2">
        <f t="shared" si="136"/>
        <v>0.86956521739130432</v>
      </c>
      <c r="L469" s="2">
        <f t="shared" si="137"/>
        <v>0</v>
      </c>
      <c r="M469" s="2">
        <f t="shared" si="138"/>
        <v>0</v>
      </c>
      <c r="N469" s="38">
        <v>3</v>
      </c>
      <c r="O469" s="38">
        <v>20</v>
      </c>
      <c r="P469" s="38"/>
      <c r="Q469" s="38">
        <v>0</v>
      </c>
      <c r="R469" s="38">
        <v>0</v>
      </c>
      <c r="S469" s="38"/>
      <c r="T469" s="38"/>
      <c r="U469" s="38">
        <v>0</v>
      </c>
      <c r="V469" s="38"/>
      <c r="W469" s="38">
        <v>0</v>
      </c>
      <c r="X469" s="38"/>
      <c r="Y469" s="38"/>
      <c r="Z469" s="38"/>
      <c r="AA469" s="38"/>
      <c r="AB469" s="38"/>
      <c r="BA469" t="str">
        <f t="shared" si="128"/>
        <v>Moro</v>
      </c>
      <c r="BB469" t="s">
        <v>2774</v>
      </c>
      <c r="BC469">
        <v>2</v>
      </c>
      <c r="BE469" s="60">
        <v>23</v>
      </c>
      <c r="BF469" s="62">
        <v>3</v>
      </c>
      <c r="BG469" s="62">
        <v>215</v>
      </c>
      <c r="BH469" s="66">
        <v>47175</v>
      </c>
      <c r="BI469" s="66">
        <v>47175</v>
      </c>
      <c r="BJ469" s="66">
        <f t="shared" si="129"/>
        <v>23003</v>
      </c>
      <c r="BK469"/>
      <c r="BL469" t="s">
        <v>3008</v>
      </c>
      <c r="BM469">
        <f t="shared" si="130"/>
        <v>2347175</v>
      </c>
      <c r="BN469">
        <f t="shared" si="131"/>
        <v>2347175</v>
      </c>
      <c r="BR469" s="1"/>
      <c r="CD469" s="38"/>
      <c r="CV469" s="1" t="s">
        <v>3482</v>
      </c>
    </row>
    <row r="470" spans="1:100" ht="14" hidden="1" customHeight="1" outlineLevel="1" x14ac:dyDescent="0.2">
      <c r="A470" t="s">
        <v>2595</v>
      </c>
      <c r="B470" s="6" t="s">
        <v>1665</v>
      </c>
      <c r="C470" s="1">
        <f t="shared" si="127"/>
        <v>626</v>
      </c>
      <c r="D470" s="3">
        <f>IF(N470&gt;0, RANK(N470,(N470:P470,Q470:AE470)),0)</f>
        <v>2</v>
      </c>
      <c r="E470" s="3">
        <f>IF(O470&gt;0,RANK(O470,(N470:P470,Q470:AE470)),0)</f>
        <v>1</v>
      </c>
      <c r="F470" s="3">
        <f t="shared" si="132"/>
        <v>0</v>
      </c>
      <c r="G470" s="1">
        <f t="shared" si="133"/>
        <v>106</v>
      </c>
      <c r="H470" s="2">
        <f t="shared" si="134"/>
        <v>0.16932907348242812</v>
      </c>
      <c r="I470" s="4"/>
      <c r="J470" s="2">
        <f t="shared" si="135"/>
        <v>0.40734824281150162</v>
      </c>
      <c r="K470" s="2">
        <f t="shared" si="136"/>
        <v>0.57667731629392971</v>
      </c>
      <c r="L470" s="2">
        <f t="shared" si="137"/>
        <v>0</v>
      </c>
      <c r="M470" s="2">
        <f t="shared" si="138"/>
        <v>1.5974440894568676E-2</v>
      </c>
      <c r="N470" s="38">
        <v>255</v>
      </c>
      <c r="O470" s="38">
        <v>361</v>
      </c>
      <c r="P470" s="38"/>
      <c r="Q470" s="38">
        <v>4</v>
      </c>
      <c r="R470" s="38">
        <v>2</v>
      </c>
      <c r="S470" s="38"/>
      <c r="T470" s="38"/>
      <c r="U470" s="38">
        <v>4</v>
      </c>
      <c r="V470" s="38"/>
      <c r="W470" s="38">
        <v>0</v>
      </c>
      <c r="X470" s="38"/>
      <c r="Y470" s="38"/>
      <c r="Z470" s="38"/>
      <c r="AA470" s="38"/>
      <c r="AB470" s="38"/>
      <c r="BA470" t="str">
        <f t="shared" si="128"/>
        <v>Morrill</v>
      </c>
      <c r="BB470" t="s">
        <v>214</v>
      </c>
      <c r="BC470">
        <v>2</v>
      </c>
      <c r="BE470" s="60">
        <v>23</v>
      </c>
      <c r="BF470" s="62">
        <v>27</v>
      </c>
      <c r="BG470" s="62">
        <v>70</v>
      </c>
      <c r="BH470" s="66">
        <v>47245</v>
      </c>
      <c r="BI470" s="66">
        <v>47245</v>
      </c>
      <c r="BJ470" s="66">
        <f t="shared" si="129"/>
        <v>23027</v>
      </c>
      <c r="BK470"/>
      <c r="BL470" t="s">
        <v>1447</v>
      </c>
      <c r="BM470">
        <f t="shared" si="130"/>
        <v>2347245</v>
      </c>
      <c r="BN470">
        <f t="shared" si="131"/>
        <v>2347245</v>
      </c>
      <c r="BR470" s="1"/>
      <c r="CD470" s="38"/>
      <c r="CV470" s="1" t="s">
        <v>3483</v>
      </c>
    </row>
    <row r="471" spans="1:100" ht="14" hidden="1" customHeight="1" outlineLevel="1" x14ac:dyDescent="0.2">
      <c r="A471" t="s">
        <v>2266</v>
      </c>
      <c r="B471" s="6" t="s">
        <v>1665</v>
      </c>
      <c r="C471" s="1">
        <f t="shared" si="127"/>
        <v>290</v>
      </c>
      <c r="D471" s="3">
        <f>IF(N471&gt;0, RANK(N471,(N471:P471,Q471:AE471)),0)</f>
        <v>2</v>
      </c>
      <c r="E471" s="3">
        <f>IF(O471&gt;0,RANK(O471,(N471:P471,Q471:AE471)),0)</f>
        <v>1</v>
      </c>
      <c r="F471" s="3">
        <f t="shared" si="132"/>
        <v>0</v>
      </c>
      <c r="G471" s="1">
        <f t="shared" si="133"/>
        <v>149</v>
      </c>
      <c r="H471" s="2">
        <f t="shared" si="134"/>
        <v>0.51379310344827589</v>
      </c>
      <c r="I471" s="4"/>
      <c r="J471" s="2">
        <f t="shared" si="135"/>
        <v>0.23793103448275862</v>
      </c>
      <c r="K471" s="2">
        <f t="shared" si="136"/>
        <v>0.75172413793103443</v>
      </c>
      <c r="L471" s="2">
        <f t="shared" si="137"/>
        <v>0</v>
      </c>
      <c r="M471" s="2">
        <f t="shared" si="138"/>
        <v>1.0344827586206917E-2</v>
      </c>
      <c r="N471" s="38">
        <v>69</v>
      </c>
      <c r="O471" s="38">
        <v>218</v>
      </c>
      <c r="P471" s="38"/>
      <c r="Q471" s="38">
        <v>2</v>
      </c>
      <c r="R471" s="38">
        <v>1</v>
      </c>
      <c r="S471" s="38"/>
      <c r="T471" s="38"/>
      <c r="U471" s="38">
        <v>0</v>
      </c>
      <c r="V471" s="38"/>
      <c r="W471" s="38">
        <v>0</v>
      </c>
      <c r="X471" s="38"/>
      <c r="Y471" s="38"/>
      <c r="Z471" s="38"/>
      <c r="AA471" s="38"/>
      <c r="AB471" s="38"/>
      <c r="BA471" t="str">
        <f t="shared" si="128"/>
        <v>Moscow</v>
      </c>
      <c r="BB471" t="s">
        <v>1752</v>
      </c>
      <c r="BC471">
        <v>2</v>
      </c>
      <c r="BE471" s="60">
        <v>23</v>
      </c>
      <c r="BF471" s="62">
        <v>25</v>
      </c>
      <c r="BG471" s="62">
        <v>100</v>
      </c>
      <c r="BH471" s="66">
        <v>47455</v>
      </c>
      <c r="BI471" s="66">
        <v>47455</v>
      </c>
      <c r="BJ471" s="66">
        <f t="shared" si="129"/>
        <v>23025</v>
      </c>
      <c r="BK471"/>
      <c r="BL471" t="s">
        <v>1447</v>
      </c>
      <c r="BM471">
        <f t="shared" si="130"/>
        <v>2347455</v>
      </c>
      <c r="BN471">
        <f t="shared" si="131"/>
        <v>2347455</v>
      </c>
      <c r="BR471" s="1"/>
      <c r="CD471" s="38"/>
      <c r="CV471" s="1" t="s">
        <v>3484</v>
      </c>
    </row>
    <row r="472" spans="1:100" ht="14" hidden="1" customHeight="1" outlineLevel="1" x14ac:dyDescent="0.2">
      <c r="A472" t="s">
        <v>239</v>
      </c>
      <c r="B472" s="6" t="s">
        <v>1665</v>
      </c>
      <c r="C472" s="1">
        <f t="shared" si="127"/>
        <v>154</v>
      </c>
      <c r="D472" s="3">
        <f>IF(N472&gt;0, RANK(N472,(N472:P472,Q472:AE472)),0)</f>
        <v>2</v>
      </c>
      <c r="E472" s="3">
        <f>IF(O472&gt;0,RANK(O472,(N472:P472,Q472:AE472)),0)</f>
        <v>1</v>
      </c>
      <c r="F472" s="3">
        <f t="shared" si="132"/>
        <v>0</v>
      </c>
      <c r="G472" s="1">
        <f t="shared" si="133"/>
        <v>49</v>
      </c>
      <c r="H472" s="2">
        <f t="shared" si="134"/>
        <v>0.31818181818181818</v>
      </c>
      <c r="I472" s="4"/>
      <c r="J472" s="2">
        <f t="shared" si="135"/>
        <v>0.32467532467532467</v>
      </c>
      <c r="K472" s="2">
        <f t="shared" si="136"/>
        <v>0.6428571428571429</v>
      </c>
      <c r="L472" s="2">
        <f t="shared" si="137"/>
        <v>0</v>
      </c>
      <c r="M472" s="2">
        <f t="shared" si="138"/>
        <v>3.2467532467532423E-2</v>
      </c>
      <c r="N472" s="38">
        <v>50</v>
      </c>
      <c r="O472" s="38">
        <v>99</v>
      </c>
      <c r="P472" s="38"/>
      <c r="Q472" s="38">
        <v>0</v>
      </c>
      <c r="R472" s="38">
        <v>5</v>
      </c>
      <c r="S472" s="38"/>
      <c r="T472" s="38"/>
      <c r="U472" s="38">
        <v>0</v>
      </c>
      <c r="V472" s="38"/>
      <c r="W472" s="38">
        <v>0</v>
      </c>
      <c r="X472" s="38"/>
      <c r="Y472" s="38"/>
      <c r="Z472" s="38"/>
      <c r="AA472" s="38"/>
      <c r="AB472" s="38"/>
      <c r="BA472" t="str">
        <f t="shared" si="128"/>
        <v>Mount Chase</v>
      </c>
      <c r="BB472" t="s">
        <v>2436</v>
      </c>
      <c r="BC472">
        <v>2</v>
      </c>
      <c r="BE472" s="60">
        <v>23</v>
      </c>
      <c r="BF472" s="62">
        <v>19</v>
      </c>
      <c r="BG472" s="62">
        <v>225</v>
      </c>
      <c r="BH472" s="66">
        <v>47560</v>
      </c>
      <c r="BI472" s="66">
        <v>47560</v>
      </c>
      <c r="BJ472" s="66">
        <f t="shared" si="129"/>
        <v>23019</v>
      </c>
      <c r="BK472"/>
      <c r="BL472" t="s">
        <v>1447</v>
      </c>
      <c r="BM472">
        <f t="shared" si="130"/>
        <v>2347560</v>
      </c>
      <c r="BN472">
        <f t="shared" si="131"/>
        <v>2347560</v>
      </c>
      <c r="BR472" s="1"/>
      <c r="CD472" s="38"/>
      <c r="CV472" s="1" t="s">
        <v>3485</v>
      </c>
    </row>
    <row r="473" spans="1:100" ht="14" hidden="1" customHeight="1" outlineLevel="1" x14ac:dyDescent="0.2">
      <c r="A473" t="s">
        <v>98</v>
      </c>
      <c r="B473" s="6" t="s">
        <v>1665</v>
      </c>
      <c r="C473" s="1">
        <f t="shared" si="127"/>
        <v>1395</v>
      </c>
      <c r="D473" s="3">
        <f>IF(N473&gt;0, RANK(N473,(N473:P473,Q473:AE473)),0)</f>
        <v>1</v>
      </c>
      <c r="E473" s="3">
        <f>IF(O473&gt;0,RANK(O473,(N473:P473,Q473:AE473)),0)</f>
        <v>2</v>
      </c>
      <c r="F473" s="3">
        <f t="shared" si="132"/>
        <v>0</v>
      </c>
      <c r="G473" s="1">
        <f t="shared" si="133"/>
        <v>683</v>
      </c>
      <c r="H473" s="2">
        <f t="shared" si="134"/>
        <v>0.48960573476702507</v>
      </c>
      <c r="I473" s="4"/>
      <c r="J473" s="2">
        <f t="shared" si="135"/>
        <v>0.7304659498207885</v>
      </c>
      <c r="K473" s="2">
        <f t="shared" si="136"/>
        <v>0.24086021505376345</v>
      </c>
      <c r="L473" s="2">
        <f t="shared" si="137"/>
        <v>0</v>
      </c>
      <c r="M473" s="2">
        <f t="shared" si="138"/>
        <v>2.8673835125448049E-2</v>
      </c>
      <c r="N473" s="38">
        <v>1019</v>
      </c>
      <c r="O473" s="38">
        <v>336</v>
      </c>
      <c r="P473" s="38"/>
      <c r="Q473" s="38">
        <v>9</v>
      </c>
      <c r="R473" s="38">
        <v>23</v>
      </c>
      <c r="S473" s="38"/>
      <c r="T473" s="38"/>
      <c r="U473" s="38">
        <v>5</v>
      </c>
      <c r="V473" s="38"/>
      <c r="W473" s="38">
        <v>3</v>
      </c>
      <c r="X473" s="38"/>
      <c r="Y473" s="38"/>
      <c r="Z473" s="38"/>
      <c r="AA473" s="38"/>
      <c r="AB473" s="38"/>
      <c r="BA473" t="str">
        <f t="shared" si="128"/>
        <v>Mount Desert</v>
      </c>
      <c r="BB473" t="s">
        <v>585</v>
      </c>
      <c r="BC473">
        <v>2</v>
      </c>
      <c r="BE473" s="60">
        <v>23</v>
      </c>
      <c r="BF473" s="62">
        <v>9</v>
      </c>
      <c r="BG473" s="62">
        <v>100</v>
      </c>
      <c r="BH473" s="66">
        <v>47630</v>
      </c>
      <c r="BI473" s="66">
        <v>47630</v>
      </c>
      <c r="BJ473" s="66">
        <f t="shared" si="129"/>
        <v>23009</v>
      </c>
      <c r="BK473"/>
      <c r="BL473" t="s">
        <v>1447</v>
      </c>
      <c r="BM473">
        <f t="shared" si="130"/>
        <v>2347630</v>
      </c>
      <c r="BN473">
        <f t="shared" si="131"/>
        <v>2347630</v>
      </c>
      <c r="BR473" s="1"/>
      <c r="CD473" s="38"/>
      <c r="CV473" s="1" t="s">
        <v>3486</v>
      </c>
    </row>
    <row r="474" spans="1:100" ht="14" hidden="1" customHeight="1" outlineLevel="1" x14ac:dyDescent="0.2">
      <c r="A474" t="s">
        <v>1194</v>
      </c>
      <c r="B474" s="6" t="s">
        <v>1665</v>
      </c>
      <c r="C474" s="1">
        <f t="shared" si="127"/>
        <v>1177</v>
      </c>
      <c r="D474" s="3">
        <f>IF(N474&gt;0, RANK(N474,(N474:P474,Q474:AE474)),0)</f>
        <v>2</v>
      </c>
      <c r="E474" s="3">
        <f>IF(O474&gt;0,RANK(O474,(N474:P474,Q474:AE474)),0)</f>
        <v>1</v>
      </c>
      <c r="F474" s="3">
        <f t="shared" si="132"/>
        <v>0</v>
      </c>
      <c r="G474" s="1">
        <f t="shared" si="133"/>
        <v>20</v>
      </c>
      <c r="H474" s="2">
        <f t="shared" si="134"/>
        <v>1.6992353440951572E-2</v>
      </c>
      <c r="I474" s="4"/>
      <c r="J474" s="2">
        <f t="shared" si="135"/>
        <v>0.48088360237892946</v>
      </c>
      <c r="K474" s="2">
        <f t="shared" si="136"/>
        <v>0.49787595581988103</v>
      </c>
      <c r="L474" s="2">
        <f t="shared" si="137"/>
        <v>0</v>
      </c>
      <c r="M474" s="2">
        <f t="shared" si="138"/>
        <v>2.1240441801189502E-2</v>
      </c>
      <c r="N474" s="38">
        <v>566</v>
      </c>
      <c r="O474" s="38">
        <v>586</v>
      </c>
      <c r="P474" s="38"/>
      <c r="Q474" s="38">
        <v>11</v>
      </c>
      <c r="R474" s="38">
        <v>13</v>
      </c>
      <c r="S474" s="38"/>
      <c r="T474" s="38"/>
      <c r="U474" s="38">
        <v>1</v>
      </c>
      <c r="V474" s="38"/>
      <c r="W474" s="38">
        <v>0</v>
      </c>
      <c r="X474" s="38"/>
      <c r="Y474" s="38"/>
      <c r="Z474" s="38"/>
      <c r="AA474" s="38"/>
      <c r="AB474" s="38"/>
      <c r="BA474" t="str">
        <f t="shared" si="128"/>
        <v>Mount Vernon</v>
      </c>
      <c r="BB474" t="s">
        <v>2945</v>
      </c>
      <c r="BC474">
        <v>2</v>
      </c>
      <c r="BE474" s="60">
        <v>23</v>
      </c>
      <c r="BF474" s="62">
        <v>11</v>
      </c>
      <c r="BG474" s="62">
        <v>75</v>
      </c>
      <c r="BH474" s="66">
        <v>47770</v>
      </c>
      <c r="BI474" s="66">
        <v>47770</v>
      </c>
      <c r="BJ474" s="66">
        <f t="shared" si="129"/>
        <v>23011</v>
      </c>
      <c r="BK474"/>
      <c r="BL474" t="s">
        <v>1447</v>
      </c>
      <c r="BM474">
        <f t="shared" si="130"/>
        <v>2347770</v>
      </c>
      <c r="BN474">
        <f t="shared" si="131"/>
        <v>2347770</v>
      </c>
      <c r="BR474" s="1"/>
      <c r="CD474" s="38"/>
      <c r="CV474" s="1" t="s">
        <v>3487</v>
      </c>
    </row>
    <row r="475" spans="1:100" ht="14" hidden="1" customHeight="1" outlineLevel="1" x14ac:dyDescent="0.2">
      <c r="A475" s="6" t="s">
        <v>4021</v>
      </c>
      <c r="B475" s="6" t="s">
        <v>1665</v>
      </c>
      <c r="C475" s="1">
        <f t="shared" si="127"/>
        <v>5</v>
      </c>
      <c r="D475" s="3">
        <f>IF(N475&gt;0, RANK(N475,(N475:P475,Q475:AE475)),0)</f>
        <v>0</v>
      </c>
      <c r="E475" s="3">
        <f>IF(O475&gt;0,RANK(O475,(N475:P475,Q475:AE475)),0)</f>
        <v>1</v>
      </c>
      <c r="F475" s="3">
        <f t="shared" si="132"/>
        <v>0</v>
      </c>
      <c r="G475" s="1">
        <f t="shared" si="133"/>
        <v>5</v>
      </c>
      <c r="H475" s="2">
        <f t="shared" si="134"/>
        <v>1</v>
      </c>
      <c r="I475" s="4"/>
      <c r="J475" s="2">
        <f t="shared" si="135"/>
        <v>0</v>
      </c>
      <c r="K475" s="2">
        <f t="shared" si="136"/>
        <v>1</v>
      </c>
      <c r="L475" s="2">
        <f t="shared" si="137"/>
        <v>0</v>
      </c>
      <c r="M475" s="2">
        <f t="shared" si="138"/>
        <v>0</v>
      </c>
      <c r="N475" s="38">
        <v>0</v>
      </c>
      <c r="O475" s="38">
        <v>5</v>
      </c>
      <c r="P475" s="38"/>
      <c r="Q475" s="38">
        <v>0</v>
      </c>
      <c r="R475" s="38">
        <v>0</v>
      </c>
      <c r="S475" s="38"/>
      <c r="T475" s="38"/>
      <c r="U475" s="38">
        <v>0</v>
      </c>
      <c r="V475" s="38"/>
      <c r="W475" s="38">
        <v>0</v>
      </c>
      <c r="X475" s="38"/>
      <c r="Y475" s="38"/>
      <c r="Z475" s="38"/>
      <c r="AA475" s="38"/>
      <c r="AB475" s="38"/>
      <c r="BA475" t="str">
        <f t="shared" si="128"/>
        <v>Moxie Gore</v>
      </c>
      <c r="BB475" s="6" t="s">
        <v>1752</v>
      </c>
      <c r="BC475">
        <v>2</v>
      </c>
      <c r="BE475" s="60">
        <v>23</v>
      </c>
      <c r="BF475" s="62">
        <v>25</v>
      </c>
      <c r="BH475" s="66">
        <v>47850</v>
      </c>
      <c r="BI475" s="66">
        <v>47850</v>
      </c>
      <c r="BJ475" s="66">
        <f t="shared" si="129"/>
        <v>23025</v>
      </c>
      <c r="BK475"/>
      <c r="BL475" s="6" t="s">
        <v>1273</v>
      </c>
      <c r="BM475">
        <f t="shared" si="130"/>
        <v>2347850</v>
      </c>
      <c r="BN475">
        <f t="shared" si="131"/>
        <v>2347850</v>
      </c>
      <c r="BR475" s="1"/>
      <c r="CD475" s="38"/>
      <c r="CV475" s="1" t="s">
        <v>3488</v>
      </c>
    </row>
    <row r="476" spans="1:100" ht="14" hidden="1" customHeight="1" outlineLevel="1" x14ac:dyDescent="0.2">
      <c r="A476" t="s">
        <v>2023</v>
      </c>
      <c r="B476" s="6" t="s">
        <v>1665</v>
      </c>
      <c r="C476" s="1">
        <f t="shared" si="127"/>
        <v>2551</v>
      </c>
      <c r="D476" s="3">
        <f>IF(N476&gt;0, RANK(N476,(N476:P476,Q476:AE476)),0)</f>
        <v>2</v>
      </c>
      <c r="E476" s="3">
        <f>IF(O476&gt;0,RANK(O476,(N476:P476,Q476:AE476)),0)</f>
        <v>1</v>
      </c>
      <c r="F476" s="3">
        <f t="shared" si="132"/>
        <v>0</v>
      </c>
      <c r="G476" s="1">
        <f t="shared" si="133"/>
        <v>448</v>
      </c>
      <c r="H476" s="2">
        <f t="shared" si="134"/>
        <v>0.17561740493923952</v>
      </c>
      <c r="I476" s="4"/>
      <c r="J476" s="2">
        <f t="shared" si="135"/>
        <v>0.40415523324186592</v>
      </c>
      <c r="K476" s="2">
        <f t="shared" si="136"/>
        <v>0.57977263818110547</v>
      </c>
      <c r="L476" s="2">
        <f t="shared" si="137"/>
        <v>0</v>
      </c>
      <c r="M476" s="2">
        <f t="shared" si="138"/>
        <v>1.6072128577028666E-2</v>
      </c>
      <c r="N476" s="38">
        <v>1031</v>
      </c>
      <c r="O476" s="38">
        <v>1479</v>
      </c>
      <c r="P476" s="38"/>
      <c r="Q476" s="38">
        <v>15</v>
      </c>
      <c r="R476" s="38">
        <v>18</v>
      </c>
      <c r="S476" s="38"/>
      <c r="T476" s="38"/>
      <c r="U476" s="38">
        <v>5</v>
      </c>
      <c r="V476" s="38"/>
      <c r="W476" s="38">
        <v>3</v>
      </c>
      <c r="X476" s="38"/>
      <c r="Y476" s="38"/>
      <c r="Z476" s="38"/>
      <c r="AA476" s="38"/>
      <c r="AB476" s="38"/>
      <c r="BA476" t="str">
        <f t="shared" si="128"/>
        <v>Naples</v>
      </c>
      <c r="BB476" t="s">
        <v>1504</v>
      </c>
      <c r="BC476">
        <v>1</v>
      </c>
      <c r="BE476" s="60">
        <v>23</v>
      </c>
      <c r="BF476" s="62">
        <v>5</v>
      </c>
      <c r="BG476" s="62">
        <v>65</v>
      </c>
      <c r="BH476" s="66">
        <v>48085</v>
      </c>
      <c r="BI476" s="66">
        <v>48085</v>
      </c>
      <c r="BJ476" s="66">
        <f t="shared" si="129"/>
        <v>23005</v>
      </c>
      <c r="BK476"/>
      <c r="BL476" t="s">
        <v>1447</v>
      </c>
      <c r="BM476">
        <f t="shared" si="130"/>
        <v>2348085</v>
      </c>
      <c r="BN476">
        <f t="shared" si="131"/>
        <v>2348085</v>
      </c>
      <c r="BR476" s="1"/>
      <c r="CD476" s="38"/>
      <c r="CV476" s="1" t="s">
        <v>3489</v>
      </c>
    </row>
    <row r="477" spans="1:100" ht="14" hidden="1" customHeight="1" outlineLevel="1" x14ac:dyDescent="0.2">
      <c r="A477" t="s">
        <v>151</v>
      </c>
      <c r="B477" s="6" t="s">
        <v>1665</v>
      </c>
      <c r="C477" s="1">
        <f t="shared" si="127"/>
        <v>22</v>
      </c>
      <c r="D477" s="3">
        <f>IF(N477&gt;0, RANK(N477,(N477:P477,Q477:AE477)),0)</f>
        <v>2</v>
      </c>
      <c r="E477" s="3">
        <f>IF(O477&gt;0,RANK(O477,(N477:P477,Q477:AE477)),0)</f>
        <v>1</v>
      </c>
      <c r="F477" s="3">
        <f t="shared" si="132"/>
        <v>0</v>
      </c>
      <c r="G477" s="1">
        <f t="shared" si="133"/>
        <v>8</v>
      </c>
      <c r="H477" s="2">
        <f t="shared" si="134"/>
        <v>0.36363636363636365</v>
      </c>
      <c r="I477" s="4"/>
      <c r="J477" s="2">
        <f t="shared" si="135"/>
        <v>0.31818181818181818</v>
      </c>
      <c r="K477" s="2">
        <f t="shared" si="136"/>
        <v>0.68181818181818177</v>
      </c>
      <c r="L477" s="2">
        <f t="shared" si="137"/>
        <v>0</v>
      </c>
      <c r="M477" s="2">
        <f t="shared" si="138"/>
        <v>1.1102230246251565E-16</v>
      </c>
      <c r="N477" s="38">
        <v>7</v>
      </c>
      <c r="O477" s="38">
        <v>15</v>
      </c>
      <c r="P477" s="38"/>
      <c r="Q477" s="38">
        <v>0</v>
      </c>
      <c r="R477" s="38">
        <v>0</v>
      </c>
      <c r="S477" s="38"/>
      <c r="T477" s="38"/>
      <c r="U477" s="38">
        <v>0</v>
      </c>
      <c r="V477" s="38"/>
      <c r="W477" s="38">
        <v>0</v>
      </c>
      <c r="X477" s="38"/>
      <c r="Y477" s="38"/>
      <c r="Z477" s="38"/>
      <c r="AA477" s="38"/>
      <c r="AB477" s="38"/>
      <c r="BA477" t="str">
        <f t="shared" si="128"/>
        <v>Nashville</v>
      </c>
      <c r="BB477" t="s">
        <v>2774</v>
      </c>
      <c r="BC477">
        <v>2</v>
      </c>
      <c r="BE477" s="60">
        <v>23</v>
      </c>
      <c r="BF477" s="62">
        <v>3</v>
      </c>
      <c r="BG477" s="62">
        <v>220</v>
      </c>
      <c r="BH477" s="66">
        <v>48120</v>
      </c>
      <c r="BI477" s="66">
        <v>48120</v>
      </c>
      <c r="BJ477" s="66">
        <f t="shared" si="129"/>
        <v>23003</v>
      </c>
      <c r="BK477"/>
      <c r="BL477" t="s">
        <v>3008</v>
      </c>
      <c r="BM477">
        <f t="shared" si="130"/>
        <v>2348120</v>
      </c>
      <c r="BN477">
        <f t="shared" si="131"/>
        <v>2348120</v>
      </c>
      <c r="BR477" s="1"/>
      <c r="CD477" s="38"/>
      <c r="CV477" s="86" t="s">
        <v>3490</v>
      </c>
    </row>
    <row r="478" spans="1:100" ht="14" hidden="1" customHeight="1" outlineLevel="1" x14ac:dyDescent="0.2">
      <c r="A478" t="s">
        <v>2159</v>
      </c>
      <c r="B478" s="6" t="s">
        <v>1665</v>
      </c>
      <c r="C478" s="1">
        <f t="shared" si="127"/>
        <v>173</v>
      </c>
      <c r="D478" s="3">
        <f>IF(N478&gt;0, RANK(N478,(N478:P478,Q478:AE478)),0)</f>
        <v>2</v>
      </c>
      <c r="E478" s="3">
        <f>IF(O478&gt;0,RANK(O478,(N478:P478,Q478:AE478)),0)</f>
        <v>1</v>
      </c>
      <c r="F478" s="3">
        <f>IF(P478&gt;0,RANK(P478,(N478:AE478)),0)</f>
        <v>0</v>
      </c>
      <c r="G478" s="1">
        <f>IF(C478&gt;0,MAX(N478:P478)-LARGE(N478:P478,2),0)</f>
        <v>64</v>
      </c>
      <c r="H478" s="2">
        <f>IF(C478&gt;0,G478/C478,0)</f>
        <v>0.36994219653179189</v>
      </c>
      <c r="I478" s="4"/>
      <c r="J478" s="2">
        <f>IF(C478=0,"-",N478/C478)</f>
        <v>0.30635838150289019</v>
      </c>
      <c r="K478" s="2">
        <f>IF(C478=0,"-",O478/C478)</f>
        <v>0.67630057803468213</v>
      </c>
      <c r="L478" s="2">
        <f>IF(C478=0,"-",P478/C478)</f>
        <v>0</v>
      </c>
      <c r="M478" s="2">
        <f>IF(C478=0,"-",(1-J478-K478-L478))</f>
        <v>1.7341040462427681E-2</v>
      </c>
      <c r="N478" s="38">
        <v>53</v>
      </c>
      <c r="O478" s="38">
        <v>117</v>
      </c>
      <c r="P478" s="38"/>
      <c r="Q478" s="38">
        <v>1</v>
      </c>
      <c r="R478" s="38">
        <v>2</v>
      </c>
      <c r="S478" s="38"/>
      <c r="T478" s="38"/>
      <c r="U478" s="38">
        <v>0</v>
      </c>
      <c r="V478" s="38"/>
      <c r="W478" s="38">
        <v>0</v>
      </c>
      <c r="X478" s="38"/>
      <c r="Y478" s="38"/>
      <c r="Z478" s="38"/>
      <c r="AA478" s="38"/>
      <c r="AB478" s="38"/>
      <c r="BA478" t="str">
        <f t="shared" si="128"/>
        <v>New Canada</v>
      </c>
      <c r="BB478" t="s">
        <v>2774</v>
      </c>
      <c r="BC478">
        <v>2</v>
      </c>
      <c r="BE478" s="60">
        <v>23</v>
      </c>
      <c r="BF478" s="62">
        <v>3</v>
      </c>
      <c r="BG478" s="62">
        <v>225</v>
      </c>
      <c r="BH478" s="66">
        <v>48575</v>
      </c>
      <c r="BI478" s="66">
        <v>48575</v>
      </c>
      <c r="BJ478" s="66">
        <f t="shared" si="129"/>
        <v>23003</v>
      </c>
      <c r="BK478"/>
      <c r="BL478" t="s">
        <v>1447</v>
      </c>
      <c r="BM478">
        <f t="shared" si="130"/>
        <v>2348575</v>
      </c>
      <c r="BN478">
        <f t="shared" si="131"/>
        <v>2348575</v>
      </c>
      <c r="BR478" s="1"/>
      <c r="CD478" s="38"/>
      <c r="CV478" s="1" t="s">
        <v>3491</v>
      </c>
    </row>
    <row r="479" spans="1:100" ht="14" hidden="1" customHeight="1" outlineLevel="1" x14ac:dyDescent="0.2">
      <c r="A479" t="s">
        <v>2024</v>
      </c>
      <c r="B479" s="6" t="s">
        <v>1665</v>
      </c>
      <c r="C479" s="1">
        <f t="shared" si="127"/>
        <v>3750</v>
      </c>
      <c r="D479" s="3">
        <f>IF(N479&gt;0, RANK(N479,(N479:P479,Q479:AE479)),0)</f>
        <v>2</v>
      </c>
      <c r="E479" s="3">
        <f>IF(O479&gt;0,RANK(O479,(N479:P479,Q479:AE479)),0)</f>
        <v>1</v>
      </c>
      <c r="F479" s="3">
        <f t="shared" si="132"/>
        <v>0</v>
      </c>
      <c r="G479" s="1">
        <f t="shared" si="133"/>
        <v>191</v>
      </c>
      <c r="H479" s="2">
        <f t="shared" si="134"/>
        <v>5.093333333333333E-2</v>
      </c>
      <c r="I479" s="4"/>
      <c r="J479" s="2">
        <f t="shared" si="135"/>
        <v>0.46426666666666666</v>
      </c>
      <c r="K479" s="2">
        <f t="shared" si="136"/>
        <v>0.51519999999999999</v>
      </c>
      <c r="L479" s="2">
        <f t="shared" si="137"/>
        <v>0</v>
      </c>
      <c r="M479" s="2">
        <f t="shared" si="138"/>
        <v>2.0533333333333403E-2</v>
      </c>
      <c r="N479" s="38">
        <v>1741</v>
      </c>
      <c r="O479" s="38">
        <v>1932</v>
      </c>
      <c r="P479" s="38"/>
      <c r="Q479" s="38">
        <v>31</v>
      </c>
      <c r="R479" s="38">
        <v>35</v>
      </c>
      <c r="S479" s="38"/>
      <c r="T479" s="38"/>
      <c r="U479" s="38">
        <v>11</v>
      </c>
      <c r="V479" s="38"/>
      <c r="W479" s="38">
        <v>0</v>
      </c>
      <c r="X479" s="38"/>
      <c r="Y479" s="38"/>
      <c r="Z479" s="38"/>
      <c r="AA479" s="38"/>
      <c r="AB479" s="38"/>
      <c r="BA479" t="str">
        <f t="shared" si="128"/>
        <v>New Gloucester</v>
      </c>
      <c r="BB479" t="s">
        <v>1504</v>
      </c>
      <c r="BC479">
        <v>1</v>
      </c>
      <c r="BE479" s="60">
        <v>23</v>
      </c>
      <c r="BF479" s="62">
        <v>5</v>
      </c>
      <c r="BG479" s="62">
        <v>70</v>
      </c>
      <c r="BH479" s="66">
        <v>48820</v>
      </c>
      <c r="BI479" s="66">
        <v>48820</v>
      </c>
      <c r="BJ479" s="66">
        <f t="shared" si="129"/>
        <v>23005</v>
      </c>
      <c r="BK479"/>
      <c r="BL479" t="s">
        <v>1447</v>
      </c>
      <c r="BM479">
        <f t="shared" si="130"/>
        <v>2348820</v>
      </c>
      <c r="BN479">
        <f t="shared" si="131"/>
        <v>2348820</v>
      </c>
      <c r="BR479" s="1"/>
      <c r="CD479" s="38"/>
      <c r="CV479" s="1" t="s">
        <v>3492</v>
      </c>
    </row>
    <row r="480" spans="1:100" ht="14" hidden="1" customHeight="1" outlineLevel="1" x14ac:dyDescent="0.2">
      <c r="A480" t="s">
        <v>2885</v>
      </c>
      <c r="B480" s="6" t="s">
        <v>1665</v>
      </c>
      <c r="C480" s="1">
        <f t="shared" si="127"/>
        <v>354</v>
      </c>
      <c r="D480" s="3">
        <f>IF(N480&gt;0, RANK(N480,(N480:P480,Q480:AE480)),0)</f>
        <v>2</v>
      </c>
      <c r="E480" s="3">
        <f>IF(O480&gt;0,RANK(O480,(N480:P480,Q480:AE480)),0)</f>
        <v>1</v>
      </c>
      <c r="F480" s="3">
        <f t="shared" si="132"/>
        <v>0</v>
      </c>
      <c r="G480" s="1">
        <f t="shared" si="133"/>
        <v>140</v>
      </c>
      <c r="H480" s="2">
        <f t="shared" si="134"/>
        <v>0.39548022598870058</v>
      </c>
      <c r="I480" s="4"/>
      <c r="J480" s="2">
        <f t="shared" si="135"/>
        <v>0.29943502824858759</v>
      </c>
      <c r="K480" s="2">
        <f t="shared" si="136"/>
        <v>0.69491525423728817</v>
      </c>
      <c r="L480" s="2">
        <f t="shared" si="137"/>
        <v>0</v>
      </c>
      <c r="M480" s="2">
        <f t="shared" si="138"/>
        <v>5.6497175141242417E-3</v>
      </c>
      <c r="N480" s="38">
        <v>106</v>
      </c>
      <c r="O480" s="38">
        <v>246</v>
      </c>
      <c r="P480" s="38"/>
      <c r="Q480" s="38">
        <v>1</v>
      </c>
      <c r="R480" s="38">
        <v>0</v>
      </c>
      <c r="S480" s="38"/>
      <c r="T480" s="38"/>
      <c r="U480" s="38">
        <v>1</v>
      </c>
      <c r="V480" s="38"/>
      <c r="W480" s="38">
        <v>0</v>
      </c>
      <c r="X480" s="38"/>
      <c r="Y480" s="38"/>
      <c r="Z480" s="38"/>
      <c r="AA480" s="38"/>
      <c r="AB480" s="38"/>
      <c r="BA480" t="str">
        <f t="shared" si="128"/>
        <v>New Limerick</v>
      </c>
      <c r="BB480" t="s">
        <v>2774</v>
      </c>
      <c r="BC480">
        <v>2</v>
      </c>
      <c r="BE480" s="60">
        <v>23</v>
      </c>
      <c r="BF480" s="62">
        <v>3</v>
      </c>
      <c r="BG480" s="62">
        <v>230</v>
      </c>
      <c r="BH480" s="66">
        <v>48960</v>
      </c>
      <c r="BI480" s="66">
        <v>48960</v>
      </c>
      <c r="BJ480" s="66">
        <f t="shared" si="129"/>
        <v>23003</v>
      </c>
      <c r="BK480"/>
      <c r="BL480" t="s">
        <v>1447</v>
      </c>
      <c r="BM480">
        <f t="shared" si="130"/>
        <v>2348960</v>
      </c>
      <c r="BN480">
        <f t="shared" si="131"/>
        <v>2348960</v>
      </c>
      <c r="BR480" s="1"/>
      <c r="CD480" s="38"/>
      <c r="CV480" s="1" t="s">
        <v>3493</v>
      </c>
    </row>
    <row r="481" spans="1:100" ht="14" hidden="1" customHeight="1" outlineLevel="1" x14ac:dyDescent="0.2">
      <c r="A481" t="s">
        <v>3129</v>
      </c>
      <c r="B481" s="6" t="s">
        <v>1665</v>
      </c>
      <c r="C481" s="1">
        <f t="shared" si="127"/>
        <v>510</v>
      </c>
      <c r="D481" s="3">
        <f>IF(N481&gt;0, RANK(N481,(N481:P481,Q481:AE481)),0)</f>
        <v>2</v>
      </c>
      <c r="E481" s="3">
        <f>IF(O481&gt;0,RANK(O481,(N481:P481,Q481:AE481)),0)</f>
        <v>1</v>
      </c>
      <c r="F481" s="3">
        <f t="shared" si="132"/>
        <v>0</v>
      </c>
      <c r="G481" s="1">
        <f t="shared" si="133"/>
        <v>108</v>
      </c>
      <c r="H481" s="2">
        <f t="shared" si="134"/>
        <v>0.21176470588235294</v>
      </c>
      <c r="I481" s="4"/>
      <c r="J481" s="2">
        <f t="shared" si="135"/>
        <v>0.38627450980392158</v>
      </c>
      <c r="K481" s="2">
        <f t="shared" si="136"/>
        <v>0.59803921568627449</v>
      </c>
      <c r="L481" s="2">
        <f t="shared" si="137"/>
        <v>0</v>
      </c>
      <c r="M481" s="2">
        <f t="shared" si="138"/>
        <v>1.5686274509803977E-2</v>
      </c>
      <c r="N481" s="38">
        <v>197</v>
      </c>
      <c r="O481" s="38">
        <v>305</v>
      </c>
      <c r="P481" s="38"/>
      <c r="Q481" s="38">
        <v>1</v>
      </c>
      <c r="R481" s="38">
        <v>6</v>
      </c>
      <c r="S481" s="38"/>
      <c r="T481" s="38"/>
      <c r="U481" s="38">
        <v>1</v>
      </c>
      <c r="V481" s="38"/>
      <c r="W481" s="38">
        <v>0</v>
      </c>
      <c r="X481" s="38"/>
      <c r="Y481" s="38"/>
      <c r="Z481" s="38"/>
      <c r="AA481" s="38"/>
      <c r="AB481" s="38"/>
      <c r="BA481" t="str">
        <f t="shared" si="128"/>
        <v>New Portland</v>
      </c>
      <c r="BB481" t="s">
        <v>1752</v>
      </c>
      <c r="BC481">
        <v>2</v>
      </c>
      <c r="BE481" s="60">
        <v>23</v>
      </c>
      <c r="BF481" s="62">
        <v>25</v>
      </c>
      <c r="BG481" s="62">
        <v>105</v>
      </c>
      <c r="BH481" s="66">
        <v>49205</v>
      </c>
      <c r="BI481" s="66">
        <v>49205</v>
      </c>
      <c r="BJ481" s="66">
        <f t="shared" si="129"/>
        <v>23025</v>
      </c>
      <c r="BK481"/>
      <c r="BL481" t="s">
        <v>1447</v>
      </c>
      <c r="BM481">
        <f t="shared" si="130"/>
        <v>2349205</v>
      </c>
      <c r="BN481">
        <f t="shared" si="131"/>
        <v>2349205</v>
      </c>
      <c r="BR481" s="1"/>
      <c r="CD481" s="38"/>
      <c r="CV481" s="1" t="s">
        <v>3494</v>
      </c>
    </row>
    <row r="482" spans="1:100" ht="14" hidden="1" customHeight="1" outlineLevel="1" x14ac:dyDescent="0.2">
      <c r="A482" t="s">
        <v>2739</v>
      </c>
      <c r="B482" s="6" t="s">
        <v>1665</v>
      </c>
      <c r="C482" s="1">
        <f t="shared" si="127"/>
        <v>985</v>
      </c>
      <c r="D482" s="3">
        <f>IF(N482&gt;0, RANK(N482,(N482:P482,Q482:AE482)),0)</f>
        <v>2</v>
      </c>
      <c r="E482" s="3">
        <f>IF(O482&gt;0,RANK(O482,(N482:P482,Q482:AE482)),0)</f>
        <v>1</v>
      </c>
      <c r="F482" s="3">
        <f t="shared" si="132"/>
        <v>0</v>
      </c>
      <c r="G482" s="1">
        <f t="shared" si="133"/>
        <v>179</v>
      </c>
      <c r="H482" s="2">
        <f t="shared" si="134"/>
        <v>0.1817258883248731</v>
      </c>
      <c r="I482" s="4"/>
      <c r="J482" s="2">
        <f t="shared" si="135"/>
        <v>0.40406091370558378</v>
      </c>
      <c r="K482" s="2">
        <f t="shared" si="136"/>
        <v>0.58578680203045685</v>
      </c>
      <c r="L482" s="2">
        <f t="shared" si="137"/>
        <v>0</v>
      </c>
      <c r="M482" s="2">
        <f t="shared" si="138"/>
        <v>1.0152284263959421E-2</v>
      </c>
      <c r="N482" s="38">
        <v>398</v>
      </c>
      <c r="O482" s="38">
        <v>577</v>
      </c>
      <c r="P482" s="38"/>
      <c r="Q482" s="38">
        <v>3</v>
      </c>
      <c r="R482" s="38">
        <v>5</v>
      </c>
      <c r="S482" s="38"/>
      <c r="T482" s="38"/>
      <c r="U482" s="38">
        <v>2</v>
      </c>
      <c r="V482" s="38"/>
      <c r="W482" s="38">
        <v>0</v>
      </c>
      <c r="X482" s="38"/>
      <c r="Y482" s="38"/>
      <c r="Z482" s="38"/>
      <c r="AA482" s="38"/>
      <c r="AB482" s="38"/>
      <c r="BA482" t="str">
        <f t="shared" si="128"/>
        <v>New Sharon</v>
      </c>
      <c r="BB482" t="s">
        <v>1117</v>
      </c>
      <c r="BC482">
        <v>2</v>
      </c>
      <c r="BE482" s="60">
        <v>23</v>
      </c>
      <c r="BF482" s="62">
        <v>7</v>
      </c>
      <c r="BG482" s="62">
        <v>60</v>
      </c>
      <c r="BH482" s="66">
        <v>49345</v>
      </c>
      <c r="BI482" s="66">
        <v>49345</v>
      </c>
      <c r="BJ482" s="66">
        <f t="shared" si="129"/>
        <v>23007</v>
      </c>
      <c r="BK482"/>
      <c r="BL482" t="s">
        <v>1447</v>
      </c>
      <c r="BM482">
        <f t="shared" si="130"/>
        <v>2349345</v>
      </c>
      <c r="BN482">
        <f t="shared" si="131"/>
        <v>2349345</v>
      </c>
      <c r="BR482" s="1"/>
      <c r="CD482" s="38"/>
      <c r="CV482" s="1" t="s">
        <v>3495</v>
      </c>
    </row>
    <row r="483" spans="1:100" ht="14" hidden="1" customHeight="1" outlineLevel="1" x14ac:dyDescent="0.2">
      <c r="A483" t="s">
        <v>1528</v>
      </c>
      <c r="B483" s="6" t="s">
        <v>1665</v>
      </c>
      <c r="C483" s="1">
        <f t="shared" si="127"/>
        <v>339</v>
      </c>
      <c r="D483" s="3">
        <f>IF(N483&gt;0, RANK(N483,(N483:P483,Q483:AE483)),0)</f>
        <v>2</v>
      </c>
      <c r="E483" s="3">
        <f>IF(O483&gt;0,RANK(O483,(N483:P483,Q483:AE483)),0)</f>
        <v>1</v>
      </c>
      <c r="F483" s="3">
        <f t="shared" si="132"/>
        <v>0</v>
      </c>
      <c r="G483" s="1">
        <f t="shared" si="133"/>
        <v>68</v>
      </c>
      <c r="H483" s="2">
        <f t="shared" si="134"/>
        <v>0.20058997050147492</v>
      </c>
      <c r="I483" s="4"/>
      <c r="J483" s="2">
        <f t="shared" si="135"/>
        <v>0.3864306784660767</v>
      </c>
      <c r="K483" s="2">
        <f t="shared" si="136"/>
        <v>0.58702064896755157</v>
      </c>
      <c r="L483" s="2">
        <f t="shared" si="137"/>
        <v>0</v>
      </c>
      <c r="M483" s="2">
        <f t="shared" si="138"/>
        <v>2.6548672566371723E-2</v>
      </c>
      <c r="N483" s="38">
        <v>131</v>
      </c>
      <c r="O483" s="38">
        <v>199</v>
      </c>
      <c r="P483" s="38"/>
      <c r="Q483" s="38">
        <v>2</v>
      </c>
      <c r="R483" s="38">
        <v>2</v>
      </c>
      <c r="S483" s="38"/>
      <c r="T483" s="38"/>
      <c r="U483" s="38">
        <v>3</v>
      </c>
      <c r="V483" s="38"/>
      <c r="W483" s="38">
        <v>2</v>
      </c>
      <c r="X483" s="38"/>
      <c r="Y483" s="38"/>
      <c r="Z483" s="38"/>
      <c r="AA483" s="38"/>
      <c r="AB483" s="38"/>
      <c r="BA483" t="str">
        <f t="shared" si="128"/>
        <v>New Sweden</v>
      </c>
      <c r="BB483" t="s">
        <v>2774</v>
      </c>
      <c r="BC483">
        <v>2</v>
      </c>
      <c r="BE483" s="60">
        <v>23</v>
      </c>
      <c r="BF483" s="62">
        <v>3</v>
      </c>
      <c r="BG483" s="62">
        <v>235</v>
      </c>
      <c r="BH483" s="66">
        <v>49415</v>
      </c>
      <c r="BI483" s="66">
        <v>49415</v>
      </c>
      <c r="BJ483" s="66">
        <f t="shared" si="129"/>
        <v>23003</v>
      </c>
      <c r="BK483"/>
      <c r="BL483" t="s">
        <v>1447</v>
      </c>
      <c r="BM483">
        <f t="shared" si="130"/>
        <v>2349415</v>
      </c>
      <c r="BN483">
        <f t="shared" si="131"/>
        <v>2349415</v>
      </c>
      <c r="BR483" s="1"/>
      <c r="CD483" s="38"/>
      <c r="CV483" s="1" t="s">
        <v>3496</v>
      </c>
    </row>
    <row r="484" spans="1:100" ht="14" hidden="1" customHeight="1" outlineLevel="1" x14ac:dyDescent="0.2">
      <c r="A484" t="s">
        <v>891</v>
      </c>
      <c r="B484" s="6" t="s">
        <v>1665</v>
      </c>
      <c r="C484" s="1">
        <f t="shared" si="127"/>
        <v>466</v>
      </c>
      <c r="D484" s="3">
        <f>IF(N484&gt;0, RANK(N484,(N484:P484,Q484:AE484)),0)</f>
        <v>2</v>
      </c>
      <c r="E484" s="3">
        <f>IF(O484&gt;0,RANK(O484,(N484:P484,Q484:AE484)),0)</f>
        <v>1</v>
      </c>
      <c r="F484" s="3">
        <f t="shared" si="132"/>
        <v>0</v>
      </c>
      <c r="G484" s="1">
        <f t="shared" si="133"/>
        <v>129</v>
      </c>
      <c r="H484" s="2">
        <f t="shared" si="134"/>
        <v>0.27682403433476394</v>
      </c>
      <c r="I484" s="4"/>
      <c r="J484" s="2">
        <f t="shared" si="135"/>
        <v>0.35622317596566522</v>
      </c>
      <c r="K484" s="2">
        <f t="shared" si="136"/>
        <v>0.63304721030042921</v>
      </c>
      <c r="L484" s="2">
        <f t="shared" si="137"/>
        <v>0</v>
      </c>
      <c r="M484" s="2">
        <f t="shared" si="138"/>
        <v>1.0729613733905574E-2</v>
      </c>
      <c r="N484" s="38">
        <v>166</v>
      </c>
      <c r="O484" s="38">
        <v>295</v>
      </c>
      <c r="P484" s="38"/>
      <c r="Q484" s="38">
        <v>0</v>
      </c>
      <c r="R484" s="38">
        <v>5</v>
      </c>
      <c r="S484" s="38"/>
      <c r="T484" s="38"/>
      <c r="U484" s="38">
        <v>0</v>
      </c>
      <c r="V484" s="38"/>
      <c r="W484" s="38">
        <v>0</v>
      </c>
      <c r="X484" s="38"/>
      <c r="Y484" s="38"/>
      <c r="Z484" s="38"/>
      <c r="AA484" s="38"/>
      <c r="AB484" s="38"/>
      <c r="BA484" t="str">
        <f t="shared" si="128"/>
        <v>New Vineyard</v>
      </c>
      <c r="BB484" t="s">
        <v>1117</v>
      </c>
      <c r="BC484">
        <v>2</v>
      </c>
      <c r="BE484" s="60">
        <v>23</v>
      </c>
      <c r="BF484" s="62">
        <v>7</v>
      </c>
      <c r="BG484" s="62">
        <v>65</v>
      </c>
      <c r="BH484" s="66">
        <v>49520</v>
      </c>
      <c r="BI484" s="66">
        <v>49520</v>
      </c>
      <c r="BJ484" s="66">
        <f t="shared" si="129"/>
        <v>23007</v>
      </c>
      <c r="BK484"/>
      <c r="BL484" t="s">
        <v>1447</v>
      </c>
      <c r="BM484">
        <f t="shared" si="130"/>
        <v>2349520</v>
      </c>
      <c r="BN484">
        <f t="shared" si="131"/>
        <v>2349520</v>
      </c>
      <c r="BR484" s="1"/>
      <c r="CD484" s="38"/>
      <c r="CV484" s="1" t="s">
        <v>3497</v>
      </c>
    </row>
    <row r="485" spans="1:100" ht="14" hidden="1" customHeight="1" outlineLevel="1" x14ac:dyDescent="0.2">
      <c r="A485" t="s">
        <v>2920</v>
      </c>
      <c r="B485" s="6" t="s">
        <v>1665</v>
      </c>
      <c r="C485" s="1">
        <f t="shared" si="127"/>
        <v>1053</v>
      </c>
      <c r="D485" s="3">
        <f>IF(N485&gt;0, RANK(N485,(N485:P485,Q485:AE485)),0)</f>
        <v>2</v>
      </c>
      <c r="E485" s="3">
        <f>IF(O485&gt;0,RANK(O485,(N485:P485,Q485:AE485)),0)</f>
        <v>1</v>
      </c>
      <c r="F485" s="3">
        <f t="shared" si="132"/>
        <v>0</v>
      </c>
      <c r="G485" s="1">
        <f t="shared" si="133"/>
        <v>250</v>
      </c>
      <c r="H485" s="2">
        <f t="shared" si="134"/>
        <v>0.23741690408357075</v>
      </c>
      <c r="I485" s="4"/>
      <c r="J485" s="2">
        <f t="shared" si="135"/>
        <v>0.37037037037037035</v>
      </c>
      <c r="K485" s="2">
        <f t="shared" si="136"/>
        <v>0.6077872744539411</v>
      </c>
      <c r="L485" s="2">
        <f t="shared" si="137"/>
        <v>0</v>
      </c>
      <c r="M485" s="2">
        <f t="shared" si="138"/>
        <v>2.1842355175688555E-2</v>
      </c>
      <c r="N485" s="38">
        <v>390</v>
      </c>
      <c r="O485" s="38">
        <v>640</v>
      </c>
      <c r="P485" s="38"/>
      <c r="Q485" s="38">
        <v>10</v>
      </c>
      <c r="R485" s="38">
        <v>12</v>
      </c>
      <c r="S485" s="38"/>
      <c r="T485" s="38"/>
      <c r="U485" s="38">
        <v>1</v>
      </c>
      <c r="V485" s="38"/>
      <c r="W485" s="38">
        <v>0</v>
      </c>
      <c r="X485" s="38"/>
      <c r="Y485" s="38"/>
      <c r="Z485" s="38"/>
      <c r="AA485" s="38"/>
      <c r="AB485" s="38"/>
      <c r="BA485" t="str">
        <f t="shared" si="128"/>
        <v>Newburgh</v>
      </c>
      <c r="BB485" t="s">
        <v>2436</v>
      </c>
      <c r="BC485">
        <v>2</v>
      </c>
      <c r="BE485" s="60">
        <v>23</v>
      </c>
      <c r="BF485" s="62">
        <v>19</v>
      </c>
      <c r="BG485" s="62">
        <v>230</v>
      </c>
      <c r="BH485" s="66">
        <v>48505</v>
      </c>
      <c r="BI485" s="66">
        <v>48505</v>
      </c>
      <c r="BJ485" s="66">
        <f t="shared" si="129"/>
        <v>23019</v>
      </c>
      <c r="BK485"/>
      <c r="BL485" t="s">
        <v>1447</v>
      </c>
      <c r="BM485">
        <f t="shared" si="130"/>
        <v>2348505</v>
      </c>
      <c r="BN485">
        <f t="shared" si="131"/>
        <v>2348505</v>
      </c>
      <c r="BR485" s="1"/>
      <c r="CD485" s="38"/>
      <c r="CV485" s="1" t="s">
        <v>3498</v>
      </c>
    </row>
    <row r="486" spans="1:100" ht="14" hidden="1" customHeight="1" outlineLevel="1" x14ac:dyDescent="0.2">
      <c r="A486" t="s">
        <v>1299</v>
      </c>
      <c r="B486" s="6" t="s">
        <v>1665</v>
      </c>
      <c r="C486" s="1">
        <f t="shared" si="127"/>
        <v>1370</v>
      </c>
      <c r="D486" s="3">
        <f>IF(N486&gt;0, RANK(N486,(N486:P486,Q486:AE486)),0)</f>
        <v>1</v>
      </c>
      <c r="E486" s="3">
        <f>IF(O486&gt;0,RANK(O486,(N486:P486,Q486:AE486)),0)</f>
        <v>2</v>
      </c>
      <c r="F486" s="3">
        <f t="shared" si="132"/>
        <v>0</v>
      </c>
      <c r="G486" s="1">
        <f t="shared" si="133"/>
        <v>548</v>
      </c>
      <c r="H486" s="2">
        <f t="shared" si="134"/>
        <v>0.4</v>
      </c>
      <c r="I486" s="4"/>
      <c r="J486" s="2">
        <f t="shared" si="135"/>
        <v>0.68759124087591239</v>
      </c>
      <c r="K486" s="2">
        <f t="shared" si="136"/>
        <v>0.28759124087591242</v>
      </c>
      <c r="L486" s="2">
        <f t="shared" si="137"/>
        <v>0</v>
      </c>
      <c r="M486" s="2">
        <f t="shared" si="138"/>
        <v>2.4817518248175185E-2</v>
      </c>
      <c r="N486" s="38">
        <v>942</v>
      </c>
      <c r="O486" s="38">
        <v>394</v>
      </c>
      <c r="P486" s="38"/>
      <c r="Q486" s="38">
        <v>6</v>
      </c>
      <c r="R486" s="38">
        <v>19</v>
      </c>
      <c r="S486" s="38"/>
      <c r="T486" s="38"/>
      <c r="U486" s="38">
        <v>6</v>
      </c>
      <c r="V486" s="38"/>
      <c r="W486" s="38">
        <v>3</v>
      </c>
      <c r="X486" s="38"/>
      <c r="Y486" s="38"/>
      <c r="Z486" s="38"/>
      <c r="AA486" s="38"/>
      <c r="AB486" s="38"/>
      <c r="BA486" t="str">
        <f t="shared" si="128"/>
        <v>Newcastle</v>
      </c>
      <c r="BB486" t="s">
        <v>1567</v>
      </c>
      <c r="BC486">
        <v>1</v>
      </c>
      <c r="BE486" s="60">
        <v>23</v>
      </c>
      <c r="BF486" s="62">
        <v>15</v>
      </c>
      <c r="BG486" s="62">
        <v>60</v>
      </c>
      <c r="BH486" s="66">
        <v>48645</v>
      </c>
      <c r="BI486" s="66">
        <v>48645</v>
      </c>
      <c r="BJ486" s="66">
        <f t="shared" si="129"/>
        <v>23015</v>
      </c>
      <c r="BK486"/>
      <c r="BL486" t="s">
        <v>1447</v>
      </c>
      <c r="BM486">
        <f t="shared" si="130"/>
        <v>2348645</v>
      </c>
      <c r="BN486">
        <f t="shared" si="131"/>
        <v>2348645</v>
      </c>
      <c r="BR486" s="1"/>
      <c r="CD486" s="38"/>
      <c r="CV486" s="1" t="s">
        <v>3499</v>
      </c>
    </row>
    <row r="487" spans="1:100" ht="14" hidden="1" customHeight="1" outlineLevel="1" x14ac:dyDescent="0.2">
      <c r="A487" t="s">
        <v>1836</v>
      </c>
      <c r="B487" s="6" t="s">
        <v>1665</v>
      </c>
      <c r="C487" s="1">
        <f t="shared" si="127"/>
        <v>1042</v>
      </c>
      <c r="D487" s="3">
        <f>IF(N487&gt;0, RANK(N487,(N487:P487,Q487:AE487)),0)</f>
        <v>2</v>
      </c>
      <c r="E487" s="3">
        <f>IF(O487&gt;0,RANK(O487,(N487:P487,Q487:AE487)),0)</f>
        <v>1</v>
      </c>
      <c r="F487" s="3">
        <f t="shared" si="132"/>
        <v>0</v>
      </c>
      <c r="G487" s="1">
        <f t="shared" si="133"/>
        <v>279</v>
      </c>
      <c r="H487" s="2">
        <f t="shared" si="134"/>
        <v>0.26775431861804222</v>
      </c>
      <c r="I487" s="4"/>
      <c r="J487" s="2">
        <f t="shared" si="135"/>
        <v>0.35412667946257198</v>
      </c>
      <c r="K487" s="2">
        <f t="shared" si="136"/>
        <v>0.62188099808061426</v>
      </c>
      <c r="L487" s="2">
        <f t="shared" si="137"/>
        <v>0</v>
      </c>
      <c r="M487" s="2">
        <f t="shared" si="138"/>
        <v>2.3992322456813819E-2</v>
      </c>
      <c r="N487" s="38">
        <v>369</v>
      </c>
      <c r="O487" s="38">
        <v>648</v>
      </c>
      <c r="P487" s="38"/>
      <c r="Q487" s="38">
        <v>5</v>
      </c>
      <c r="R487" s="38">
        <v>18</v>
      </c>
      <c r="S487" s="38"/>
      <c r="T487" s="38"/>
      <c r="U487" s="38">
        <v>2</v>
      </c>
      <c r="V487" s="38"/>
      <c r="W487" s="38">
        <v>0</v>
      </c>
      <c r="X487" s="38"/>
      <c r="Y487" s="38"/>
      <c r="Z487" s="38"/>
      <c r="AA487" s="38"/>
      <c r="AB487" s="38"/>
      <c r="BA487" t="str">
        <f t="shared" si="128"/>
        <v>Newfield</v>
      </c>
      <c r="BB487" t="s">
        <v>905</v>
      </c>
      <c r="BC487">
        <v>1</v>
      </c>
      <c r="BE487" s="60">
        <v>23</v>
      </c>
      <c r="BF487" s="62">
        <v>31</v>
      </c>
      <c r="BG487" s="62">
        <v>90</v>
      </c>
      <c r="BH487" s="66">
        <v>48750</v>
      </c>
      <c r="BI487" s="66">
        <v>48750</v>
      </c>
      <c r="BJ487" s="66">
        <f t="shared" si="129"/>
        <v>23031</v>
      </c>
      <c r="BK487"/>
      <c r="BL487" t="s">
        <v>1447</v>
      </c>
      <c r="BM487">
        <f t="shared" si="130"/>
        <v>2348750</v>
      </c>
      <c r="BN487">
        <f t="shared" si="131"/>
        <v>2348750</v>
      </c>
      <c r="BR487" s="1"/>
      <c r="CD487" s="38"/>
      <c r="CV487" s="1" t="s">
        <v>3500</v>
      </c>
    </row>
    <row r="488" spans="1:100" ht="14" hidden="1" customHeight="1" outlineLevel="1" x14ac:dyDescent="0.2">
      <c r="A488" t="s">
        <v>1973</v>
      </c>
      <c r="B488" s="6" t="s">
        <v>1665</v>
      </c>
      <c r="C488" s="1">
        <f t="shared" si="127"/>
        <v>1854</v>
      </c>
      <c r="D488" s="3">
        <f>IF(N488&gt;0, RANK(N488,(N488:P488,Q488:AE488)),0)</f>
        <v>2</v>
      </c>
      <c r="E488" s="3">
        <f>IF(O488&gt;0,RANK(O488,(N488:P488,Q488:AE488)),0)</f>
        <v>1</v>
      </c>
      <c r="F488" s="3">
        <f t="shared" si="132"/>
        <v>0</v>
      </c>
      <c r="G488" s="1">
        <f t="shared" si="133"/>
        <v>622</v>
      </c>
      <c r="H488" s="2">
        <f t="shared" si="134"/>
        <v>0.33549083063646168</v>
      </c>
      <c r="I488" s="4"/>
      <c r="J488" s="2">
        <f t="shared" si="135"/>
        <v>0.32632146709816612</v>
      </c>
      <c r="K488" s="2">
        <f t="shared" si="136"/>
        <v>0.6618122977346278</v>
      </c>
      <c r="L488" s="2">
        <f t="shared" si="137"/>
        <v>0</v>
      </c>
      <c r="M488" s="2">
        <f t="shared" si="138"/>
        <v>1.1866235167206085E-2</v>
      </c>
      <c r="N488" s="38">
        <v>605</v>
      </c>
      <c r="O488" s="38">
        <v>1227</v>
      </c>
      <c r="P488" s="38"/>
      <c r="Q488" s="38">
        <v>6</v>
      </c>
      <c r="R488" s="38">
        <v>11</v>
      </c>
      <c r="S488" s="38"/>
      <c r="T488" s="38"/>
      <c r="U488" s="38">
        <v>4</v>
      </c>
      <c r="V488" s="38"/>
      <c r="W488" s="38">
        <v>1</v>
      </c>
      <c r="X488" s="38"/>
      <c r="Y488" s="38"/>
      <c r="Z488" s="38"/>
      <c r="AA488" s="38"/>
      <c r="AB488" s="38"/>
      <c r="BA488" t="str">
        <f t="shared" si="128"/>
        <v>Newport</v>
      </c>
      <c r="BB488" t="s">
        <v>2436</v>
      </c>
      <c r="BC488">
        <v>2</v>
      </c>
      <c r="BE488" s="60">
        <v>23</v>
      </c>
      <c r="BF488" s="62">
        <v>19</v>
      </c>
      <c r="BG488" s="62">
        <v>235</v>
      </c>
      <c r="BH488" s="66">
        <v>49065</v>
      </c>
      <c r="BI488" s="66">
        <v>49065</v>
      </c>
      <c r="BJ488" s="66">
        <f t="shared" si="129"/>
        <v>23019</v>
      </c>
      <c r="BK488"/>
      <c r="BL488" t="s">
        <v>1447</v>
      </c>
      <c r="BM488">
        <f t="shared" si="130"/>
        <v>2349065</v>
      </c>
      <c r="BN488">
        <f t="shared" si="131"/>
        <v>2349065</v>
      </c>
      <c r="BR488" s="1"/>
      <c r="CD488" s="38"/>
      <c r="CV488" s="1" t="s">
        <v>3501</v>
      </c>
    </row>
    <row r="489" spans="1:100" ht="14" hidden="1" customHeight="1" outlineLevel="1" x14ac:dyDescent="0.2">
      <c r="A489" t="s">
        <v>2141</v>
      </c>
      <c r="B489" s="6" t="s">
        <v>1665</v>
      </c>
      <c r="C489" s="1">
        <f t="shared" si="127"/>
        <v>270</v>
      </c>
      <c r="D489" s="3">
        <f>IF(N489&gt;0, RANK(N489,(N489:P489,Q489:AE489)),0)</f>
        <v>1</v>
      </c>
      <c r="E489" s="3">
        <f>IF(O489&gt;0,RANK(O489,(N489:P489,Q489:AE489)),0)</f>
        <v>2</v>
      </c>
      <c r="F489" s="3">
        <f t="shared" si="132"/>
        <v>0</v>
      </c>
      <c r="G489" s="1">
        <f t="shared" si="133"/>
        <v>31</v>
      </c>
      <c r="H489" s="2">
        <f t="shared" si="134"/>
        <v>0.11481481481481481</v>
      </c>
      <c r="I489" s="4"/>
      <c r="J489" s="2">
        <f t="shared" si="135"/>
        <v>0.54074074074074074</v>
      </c>
      <c r="K489" s="2">
        <f t="shared" si="136"/>
        <v>0.42592592592592593</v>
      </c>
      <c r="L489" s="2">
        <f t="shared" si="137"/>
        <v>0</v>
      </c>
      <c r="M489" s="2">
        <f t="shared" si="138"/>
        <v>3.3333333333333326E-2</v>
      </c>
      <c r="N489" s="38">
        <v>146</v>
      </c>
      <c r="O489" s="38">
        <v>115</v>
      </c>
      <c r="P489" s="38"/>
      <c r="Q489" s="38">
        <v>5</v>
      </c>
      <c r="R489" s="38">
        <v>3</v>
      </c>
      <c r="S489" s="38"/>
      <c r="T489" s="38"/>
      <c r="U489" s="38">
        <v>1</v>
      </c>
      <c r="V489" s="38"/>
      <c r="W489" s="38">
        <v>0</v>
      </c>
      <c r="X489" s="38"/>
      <c r="Y489" s="38"/>
      <c r="Z489" s="38"/>
      <c r="AA489" s="38"/>
      <c r="AB489" s="38"/>
      <c r="BA489" t="str">
        <f t="shared" si="128"/>
        <v>Newry</v>
      </c>
      <c r="BB489" t="s">
        <v>2338</v>
      </c>
      <c r="BC489">
        <v>2</v>
      </c>
      <c r="BE489" s="60">
        <v>23</v>
      </c>
      <c r="BF489" s="62">
        <v>17</v>
      </c>
      <c r="BG489" s="62">
        <v>100</v>
      </c>
      <c r="BH489" s="66">
        <v>49275</v>
      </c>
      <c r="BI489" s="66">
        <v>49275</v>
      </c>
      <c r="BJ489" s="66">
        <f t="shared" si="129"/>
        <v>23017</v>
      </c>
      <c r="BK489"/>
      <c r="BL489" t="s">
        <v>1447</v>
      </c>
      <c r="BM489">
        <f t="shared" si="130"/>
        <v>2349275</v>
      </c>
      <c r="BN489">
        <f t="shared" si="131"/>
        <v>2349275</v>
      </c>
      <c r="BR489" s="1"/>
      <c r="CD489" s="38"/>
      <c r="CV489" s="1" t="s">
        <v>3502</v>
      </c>
    </row>
    <row r="490" spans="1:100" ht="14" hidden="1" customHeight="1" outlineLevel="1" x14ac:dyDescent="0.2">
      <c r="A490" t="s">
        <v>2931</v>
      </c>
      <c r="B490" s="6" t="s">
        <v>1665</v>
      </c>
      <c r="C490" s="1">
        <f t="shared" si="127"/>
        <v>1349</v>
      </c>
      <c r="D490" s="3">
        <f>IF(N490&gt;0, RANK(N490,(N490:P490,Q490:AE490)),0)</f>
        <v>1</v>
      </c>
      <c r="E490" s="3">
        <f>IF(O490&gt;0,RANK(O490,(N490:P490,Q490:AE490)),0)</f>
        <v>2</v>
      </c>
      <c r="F490" s="3">
        <f t="shared" si="132"/>
        <v>0</v>
      </c>
      <c r="G490" s="1">
        <f t="shared" si="133"/>
        <v>106</v>
      </c>
      <c r="H490" s="2">
        <f t="shared" si="134"/>
        <v>7.8576723498888071E-2</v>
      </c>
      <c r="I490" s="4"/>
      <c r="J490" s="2">
        <f t="shared" si="135"/>
        <v>0.53224610822831731</v>
      </c>
      <c r="K490" s="2">
        <f t="shared" si="136"/>
        <v>0.45366938472942919</v>
      </c>
      <c r="L490" s="2">
        <f t="shared" si="137"/>
        <v>0</v>
      </c>
      <c r="M490" s="2">
        <f t="shared" si="138"/>
        <v>1.4084507042253502E-2</v>
      </c>
      <c r="N490" s="38">
        <v>718</v>
      </c>
      <c r="O490" s="38">
        <v>612</v>
      </c>
      <c r="P490" s="38"/>
      <c r="Q490" s="38">
        <v>5</v>
      </c>
      <c r="R490" s="38">
        <v>8</v>
      </c>
      <c r="S490" s="38"/>
      <c r="T490" s="38"/>
      <c r="U490" s="38">
        <v>4</v>
      </c>
      <c r="V490" s="38"/>
      <c r="W490" s="38">
        <v>2</v>
      </c>
      <c r="X490" s="38"/>
      <c r="Y490" s="38"/>
      <c r="Z490" s="38"/>
      <c r="AA490" s="38"/>
      <c r="AB490" s="38"/>
      <c r="BA490" t="str">
        <f t="shared" si="128"/>
        <v>Nobleboro</v>
      </c>
      <c r="BB490" t="s">
        <v>1567</v>
      </c>
      <c r="BC490">
        <v>1</v>
      </c>
      <c r="BE490" s="60">
        <v>23</v>
      </c>
      <c r="BF490" s="62">
        <v>15</v>
      </c>
      <c r="BG490" s="62">
        <v>62</v>
      </c>
      <c r="BH490" s="66">
        <v>49660</v>
      </c>
      <c r="BI490" s="66">
        <v>49660</v>
      </c>
      <c r="BJ490" s="66">
        <f t="shared" si="129"/>
        <v>23015</v>
      </c>
      <c r="BK490"/>
      <c r="BL490" t="s">
        <v>1447</v>
      </c>
      <c r="BM490">
        <f t="shared" si="130"/>
        <v>2349660</v>
      </c>
      <c r="BN490">
        <f t="shared" si="131"/>
        <v>2349660</v>
      </c>
      <c r="BR490" s="1"/>
      <c r="CD490" s="38"/>
      <c r="CV490" s="1" t="s">
        <v>3503</v>
      </c>
    </row>
    <row r="491" spans="1:100" ht="14" hidden="1" customHeight="1" outlineLevel="1" x14ac:dyDescent="0.2">
      <c r="A491" t="s">
        <v>2950</v>
      </c>
      <c r="B491" s="6" t="s">
        <v>1665</v>
      </c>
      <c r="C491" s="1">
        <f t="shared" si="127"/>
        <v>1919</v>
      </c>
      <c r="D491" s="3">
        <f>IF(N491&gt;0, RANK(N491,(N491:P491,Q491:AE491)),0)</f>
        <v>2</v>
      </c>
      <c r="E491" s="3">
        <f>IF(O491&gt;0,RANK(O491,(N491:P491,Q491:AE491)),0)</f>
        <v>1</v>
      </c>
      <c r="F491" s="3">
        <f t="shared" si="132"/>
        <v>0</v>
      </c>
      <c r="G491" s="1">
        <f t="shared" si="133"/>
        <v>484</v>
      </c>
      <c r="H491" s="2">
        <f t="shared" si="134"/>
        <v>0.25221469515372591</v>
      </c>
      <c r="I491" s="4"/>
      <c r="J491" s="2">
        <f t="shared" si="135"/>
        <v>0.36633663366336633</v>
      </c>
      <c r="K491" s="2">
        <f t="shared" si="136"/>
        <v>0.61855132881709218</v>
      </c>
      <c r="L491" s="2">
        <f t="shared" si="137"/>
        <v>0</v>
      </c>
      <c r="M491" s="2">
        <f t="shared" si="138"/>
        <v>1.5112037519541488E-2</v>
      </c>
      <c r="N491" s="38">
        <v>703</v>
      </c>
      <c r="O491" s="38">
        <v>1187</v>
      </c>
      <c r="P491" s="38"/>
      <c r="Q491" s="38">
        <v>8</v>
      </c>
      <c r="R491" s="38">
        <v>18</v>
      </c>
      <c r="S491" s="38"/>
      <c r="T491" s="38"/>
      <c r="U491" s="38">
        <v>3</v>
      </c>
      <c r="V491" s="38"/>
      <c r="W491" s="38">
        <v>0</v>
      </c>
      <c r="X491" s="38"/>
      <c r="Y491" s="38"/>
      <c r="Z491" s="38"/>
      <c r="AA491" s="38"/>
      <c r="AB491" s="38"/>
      <c r="BA491" t="str">
        <f t="shared" si="128"/>
        <v>Norridgewock</v>
      </c>
      <c r="BB491" t="s">
        <v>1752</v>
      </c>
      <c r="BC491">
        <v>2</v>
      </c>
      <c r="BE491" s="60">
        <v>23</v>
      </c>
      <c r="BF491" s="62">
        <v>25</v>
      </c>
      <c r="BG491" s="62">
        <v>110</v>
      </c>
      <c r="BH491" s="66">
        <v>49835</v>
      </c>
      <c r="BI491" s="66">
        <v>49835</v>
      </c>
      <c r="BJ491" s="66">
        <f t="shared" si="129"/>
        <v>23025</v>
      </c>
      <c r="BK491"/>
      <c r="BL491" t="s">
        <v>1447</v>
      </c>
      <c r="BM491">
        <f t="shared" si="130"/>
        <v>2349835</v>
      </c>
      <c r="BN491">
        <f t="shared" si="131"/>
        <v>2349835</v>
      </c>
      <c r="BR491" s="1"/>
      <c r="CD491" s="38"/>
      <c r="CV491" s="1" t="s">
        <v>3504</v>
      </c>
    </row>
    <row r="492" spans="1:100" ht="14" hidden="1" customHeight="1" outlineLevel="1" x14ac:dyDescent="0.2">
      <c r="A492" t="s">
        <v>2424</v>
      </c>
      <c r="B492" s="6" t="s">
        <v>1665</v>
      </c>
      <c r="C492" s="1">
        <f t="shared" si="127"/>
        <v>3242</v>
      </c>
      <c r="D492" s="3">
        <f>IF(N492&gt;0, RANK(N492,(N492:P492,Q492:AE492)),0)</f>
        <v>2</v>
      </c>
      <c r="E492" s="3">
        <f>IF(O492&gt;0,RANK(O492,(N492:P492,Q492:AE492)),0)</f>
        <v>1</v>
      </c>
      <c r="F492" s="3">
        <f t="shared" si="132"/>
        <v>0</v>
      </c>
      <c r="G492" s="1">
        <f t="shared" si="133"/>
        <v>273</v>
      </c>
      <c r="H492" s="2">
        <f t="shared" si="134"/>
        <v>8.4207279457125236E-2</v>
      </c>
      <c r="I492" s="4"/>
      <c r="J492" s="2">
        <f t="shared" si="135"/>
        <v>0.44818013571869214</v>
      </c>
      <c r="K492" s="2">
        <f t="shared" si="136"/>
        <v>0.53238741517581745</v>
      </c>
      <c r="L492" s="2">
        <f t="shared" si="137"/>
        <v>0</v>
      </c>
      <c r="M492" s="2">
        <f t="shared" si="138"/>
        <v>1.9432449105490468E-2</v>
      </c>
      <c r="N492" s="38">
        <v>1453</v>
      </c>
      <c r="O492" s="38">
        <v>1726</v>
      </c>
      <c r="P492" s="38"/>
      <c r="Q492" s="38">
        <v>20</v>
      </c>
      <c r="R492" s="38">
        <v>33</v>
      </c>
      <c r="S492" s="38"/>
      <c r="T492" s="38"/>
      <c r="U492" s="38">
        <v>10</v>
      </c>
      <c r="V492" s="38"/>
      <c r="W492" s="38">
        <v>0</v>
      </c>
      <c r="X492" s="38"/>
      <c r="Y492" s="38"/>
      <c r="Z492" s="38"/>
      <c r="AA492" s="38"/>
      <c r="AB492" s="38"/>
      <c r="BA492" t="str">
        <f t="shared" si="128"/>
        <v>North Berwick</v>
      </c>
      <c r="BB492" t="s">
        <v>905</v>
      </c>
      <c r="BC492">
        <v>1</v>
      </c>
      <c r="BE492" s="60">
        <v>23</v>
      </c>
      <c r="BF492" s="62">
        <v>31</v>
      </c>
      <c r="BG492" s="62">
        <v>95</v>
      </c>
      <c r="BH492" s="66">
        <v>50325</v>
      </c>
      <c r="BI492" s="66">
        <v>50325</v>
      </c>
      <c r="BJ492" s="66">
        <f t="shared" si="129"/>
        <v>23031</v>
      </c>
      <c r="BK492"/>
      <c r="BL492" t="s">
        <v>1447</v>
      </c>
      <c r="BM492">
        <f t="shared" si="130"/>
        <v>2350325</v>
      </c>
      <c r="BN492">
        <f t="shared" si="131"/>
        <v>2350325</v>
      </c>
      <c r="BR492" s="1"/>
      <c r="CD492" s="38"/>
      <c r="CV492" s="1" t="s">
        <v>3505</v>
      </c>
    </row>
    <row r="493" spans="1:100" ht="14" hidden="1" customHeight="1" outlineLevel="1" x14ac:dyDescent="0.2">
      <c r="A493" t="s">
        <v>2078</v>
      </c>
      <c r="B493" s="6" t="s">
        <v>1665</v>
      </c>
      <c r="C493" s="1">
        <f t="shared" ref="C493:C556" si="139">SUM(N493:AY493)</f>
        <v>299</v>
      </c>
      <c r="D493" s="3">
        <f>IF(N493&gt;0, RANK(N493,(N493:P493,Q493:AE493)),0)</f>
        <v>1</v>
      </c>
      <c r="E493" s="3">
        <f>IF(O493&gt;0,RANK(O493,(N493:P493,Q493:AE493)),0)</f>
        <v>2</v>
      </c>
      <c r="F493" s="3">
        <f t="shared" si="132"/>
        <v>0</v>
      </c>
      <c r="G493" s="1">
        <f t="shared" si="133"/>
        <v>127</v>
      </c>
      <c r="H493" s="2">
        <f t="shared" si="134"/>
        <v>0.42474916387959866</v>
      </c>
      <c r="I493" s="4"/>
      <c r="J493" s="2">
        <f t="shared" si="135"/>
        <v>0.69230769230769229</v>
      </c>
      <c r="K493" s="2">
        <f t="shared" si="136"/>
        <v>0.26755852842809363</v>
      </c>
      <c r="L493" s="2">
        <f t="shared" si="137"/>
        <v>0</v>
      </c>
      <c r="M493" s="2">
        <f t="shared" si="138"/>
        <v>4.0133779264214076E-2</v>
      </c>
      <c r="N493" s="38">
        <v>207</v>
      </c>
      <c r="O493" s="38">
        <v>80</v>
      </c>
      <c r="P493" s="38"/>
      <c r="Q493" s="38">
        <v>5</v>
      </c>
      <c r="R493" s="38">
        <v>3</v>
      </c>
      <c r="S493" s="38"/>
      <c r="T493" s="38"/>
      <c r="U493" s="38">
        <v>4</v>
      </c>
      <c r="V493" s="38"/>
      <c r="W493" s="38">
        <v>0</v>
      </c>
      <c r="X493" s="38"/>
      <c r="Y493" s="38"/>
      <c r="Z493" s="38"/>
      <c r="AA493" s="38"/>
      <c r="AB493" s="38"/>
      <c r="BA493" t="str">
        <f t="shared" si="128"/>
        <v>North Haven</v>
      </c>
      <c r="BB493" t="s">
        <v>1696</v>
      </c>
      <c r="BC493">
        <v>1</v>
      </c>
      <c r="BE493" s="60">
        <v>23</v>
      </c>
      <c r="BF493" s="62">
        <v>13</v>
      </c>
      <c r="BG493" s="62">
        <v>40</v>
      </c>
      <c r="BH493" s="66">
        <v>51620</v>
      </c>
      <c r="BI493" s="66">
        <v>51620</v>
      </c>
      <c r="BJ493" s="66">
        <f t="shared" si="129"/>
        <v>23013</v>
      </c>
      <c r="BK493"/>
      <c r="BL493" t="s">
        <v>1447</v>
      </c>
      <c r="BM493">
        <f t="shared" si="130"/>
        <v>2351620</v>
      </c>
      <c r="BN493">
        <f t="shared" si="131"/>
        <v>2351620</v>
      </c>
      <c r="BR493" s="1"/>
      <c r="CD493" s="38"/>
      <c r="CV493" s="1" t="s">
        <v>3506</v>
      </c>
    </row>
    <row r="494" spans="1:100" ht="14" hidden="1" customHeight="1" outlineLevel="1" x14ac:dyDescent="0.2">
      <c r="A494" t="s">
        <v>2248</v>
      </c>
      <c r="B494" s="6" t="s">
        <v>1665</v>
      </c>
      <c r="C494" s="1">
        <f t="shared" si="139"/>
        <v>3045</v>
      </c>
      <c r="D494" s="3">
        <f>IF(N494&gt;0, RANK(N494,(N494:P494,Q494:AE494)),0)</f>
        <v>1</v>
      </c>
      <c r="E494" s="3">
        <f>IF(O494&gt;0,RANK(O494,(N494:P494,Q494:AE494)),0)</f>
        <v>2</v>
      </c>
      <c r="F494" s="3">
        <f t="shared" si="132"/>
        <v>0</v>
      </c>
      <c r="G494" s="1">
        <f t="shared" si="133"/>
        <v>912</v>
      </c>
      <c r="H494" s="2">
        <f t="shared" si="134"/>
        <v>0.29950738916256159</v>
      </c>
      <c r="I494" s="4"/>
      <c r="J494" s="2">
        <f t="shared" si="135"/>
        <v>0.63908045977011496</v>
      </c>
      <c r="K494" s="2">
        <f t="shared" si="136"/>
        <v>0.33957307060755337</v>
      </c>
      <c r="L494" s="2">
        <f t="shared" si="137"/>
        <v>0</v>
      </c>
      <c r="M494" s="2">
        <f t="shared" si="138"/>
        <v>2.1346469622331665E-2</v>
      </c>
      <c r="N494" s="38">
        <v>1946</v>
      </c>
      <c r="O494" s="38">
        <v>1034</v>
      </c>
      <c r="P494" s="38"/>
      <c r="Q494" s="38">
        <v>25</v>
      </c>
      <c r="R494" s="38">
        <v>34</v>
      </c>
      <c r="S494" s="38"/>
      <c r="T494" s="38"/>
      <c r="U494" s="38">
        <v>5</v>
      </c>
      <c r="V494" s="38"/>
      <c r="W494" s="38">
        <v>1</v>
      </c>
      <c r="X494" s="38"/>
      <c r="Y494" s="38"/>
      <c r="Z494" s="38"/>
      <c r="AA494" s="38"/>
      <c r="AB494" s="38"/>
      <c r="BA494" t="str">
        <f t="shared" ref="BA494:BA557" si="140">A494</f>
        <v>North Yarmouth</v>
      </c>
      <c r="BB494" t="s">
        <v>1504</v>
      </c>
      <c r="BC494">
        <v>1</v>
      </c>
      <c r="BE494" s="60">
        <v>23</v>
      </c>
      <c r="BF494" s="62">
        <v>5</v>
      </c>
      <c r="BG494" s="62">
        <v>75</v>
      </c>
      <c r="BH494" s="66">
        <v>53860</v>
      </c>
      <c r="BI494" s="66">
        <v>53860</v>
      </c>
      <c r="BJ494" s="66">
        <f t="shared" ref="BJ494:BJ557" si="141">BE494*1000+BF494</f>
        <v>23005</v>
      </c>
      <c r="BK494"/>
      <c r="BL494" t="s">
        <v>1447</v>
      </c>
      <c r="BM494">
        <f t="shared" ref="BM494:BM557" si="142">BE494*100000+BH494</f>
        <v>2353860</v>
      </c>
      <c r="BN494">
        <f t="shared" ref="BN494:BN557" si="143">BE494*100000+BI494</f>
        <v>2353860</v>
      </c>
      <c r="BR494" s="1"/>
      <c r="CD494" s="38"/>
      <c r="CV494" s="1" t="s">
        <v>3507</v>
      </c>
    </row>
    <row r="495" spans="1:100" ht="14" hidden="1" customHeight="1" outlineLevel="1" x14ac:dyDescent="0.2">
      <c r="A495" t="s">
        <v>2773</v>
      </c>
      <c r="B495" s="6" t="s">
        <v>1665</v>
      </c>
      <c r="C495" s="1">
        <f t="shared" si="139"/>
        <v>134</v>
      </c>
      <c r="D495" s="3">
        <f>IF(N495&gt;0, RANK(N495,(N495:P495,Q495:AE495)),0)</f>
        <v>2</v>
      </c>
      <c r="E495" s="3">
        <f>IF(O495&gt;0,RANK(O495,(N495:P495,Q495:AE495)),0)</f>
        <v>1</v>
      </c>
      <c r="F495" s="3">
        <f t="shared" si="132"/>
        <v>0</v>
      </c>
      <c r="G495" s="1">
        <f t="shared" si="133"/>
        <v>44</v>
      </c>
      <c r="H495" s="2">
        <f t="shared" si="134"/>
        <v>0.32835820895522388</v>
      </c>
      <c r="I495" s="4"/>
      <c r="J495" s="2">
        <f t="shared" si="135"/>
        <v>0.32835820895522388</v>
      </c>
      <c r="K495" s="2">
        <f t="shared" si="136"/>
        <v>0.65671641791044777</v>
      </c>
      <c r="L495" s="2">
        <f t="shared" si="137"/>
        <v>0</v>
      </c>
      <c r="M495" s="2">
        <f t="shared" si="138"/>
        <v>1.492537313432829E-2</v>
      </c>
      <c r="N495" s="38">
        <v>44</v>
      </c>
      <c r="O495" s="38">
        <v>88</v>
      </c>
      <c r="P495" s="38"/>
      <c r="Q495" s="38">
        <v>1</v>
      </c>
      <c r="R495" s="38">
        <v>1</v>
      </c>
      <c r="S495" s="38"/>
      <c r="T495" s="38"/>
      <c r="U495" s="38">
        <v>0</v>
      </c>
      <c r="V495" s="38"/>
      <c r="W495" s="38">
        <v>0</v>
      </c>
      <c r="X495" s="38"/>
      <c r="Y495" s="38"/>
      <c r="Z495" s="38"/>
      <c r="AA495" s="38"/>
      <c r="AB495" s="38"/>
      <c r="BA495" t="str">
        <f t="shared" si="140"/>
        <v>Northfield</v>
      </c>
      <c r="BB495" t="s">
        <v>674</v>
      </c>
      <c r="BC495">
        <v>2</v>
      </c>
      <c r="BE495" s="60">
        <v>23</v>
      </c>
      <c r="BF495" s="62">
        <v>29</v>
      </c>
      <c r="BG495" s="62">
        <v>155</v>
      </c>
      <c r="BH495" s="66">
        <v>51375</v>
      </c>
      <c r="BI495" s="66">
        <v>51375</v>
      </c>
      <c r="BJ495" s="66">
        <f t="shared" si="141"/>
        <v>23029</v>
      </c>
      <c r="BK495"/>
      <c r="BL495" t="s">
        <v>1447</v>
      </c>
      <c r="BM495">
        <f t="shared" si="142"/>
        <v>2351375</v>
      </c>
      <c r="BN495">
        <f t="shared" si="143"/>
        <v>2351375</v>
      </c>
      <c r="BR495" s="1"/>
      <c r="CD495" s="38"/>
      <c r="CV495" s="1" t="s">
        <v>3508</v>
      </c>
    </row>
    <row r="496" spans="1:100" ht="14" hidden="1" customHeight="1" outlineLevel="1" x14ac:dyDescent="0.2">
      <c r="A496" t="s">
        <v>2712</v>
      </c>
      <c r="B496" s="6" t="s">
        <v>1665</v>
      </c>
      <c r="C496" s="1">
        <f t="shared" si="139"/>
        <v>1121</v>
      </c>
      <c r="D496" s="3">
        <f>IF(N496&gt;0, RANK(N496,(N496:P496,Q496:AE496)),0)</f>
        <v>1</v>
      </c>
      <c r="E496" s="3">
        <f>IF(O496&gt;0,RANK(O496,(N496:P496,Q496:AE496)),0)</f>
        <v>2</v>
      </c>
      <c r="F496" s="3">
        <f t="shared" si="132"/>
        <v>0</v>
      </c>
      <c r="G496" s="1">
        <f t="shared" si="133"/>
        <v>278</v>
      </c>
      <c r="H496" s="2">
        <f t="shared" si="134"/>
        <v>0.247992863514719</v>
      </c>
      <c r="I496" s="4"/>
      <c r="J496" s="2">
        <f t="shared" si="135"/>
        <v>0.61462979482604818</v>
      </c>
      <c r="K496" s="2">
        <f t="shared" si="136"/>
        <v>0.36663693131132918</v>
      </c>
      <c r="L496" s="2">
        <f t="shared" si="137"/>
        <v>0</v>
      </c>
      <c r="M496" s="2">
        <f t="shared" si="138"/>
        <v>1.8733273862622635E-2</v>
      </c>
      <c r="N496" s="38">
        <v>689</v>
      </c>
      <c r="O496" s="38">
        <v>411</v>
      </c>
      <c r="P496" s="38"/>
      <c r="Q496" s="38">
        <v>4</v>
      </c>
      <c r="R496" s="38">
        <v>12</v>
      </c>
      <c r="S496" s="38"/>
      <c r="T496" s="38"/>
      <c r="U496" s="38">
        <v>3</v>
      </c>
      <c r="V496" s="38"/>
      <c r="W496" s="38">
        <v>2</v>
      </c>
      <c r="X496" s="38"/>
      <c r="Y496" s="38"/>
      <c r="Z496" s="38"/>
      <c r="AA496" s="38"/>
      <c r="AB496" s="38"/>
      <c r="BA496" t="str">
        <f t="shared" si="140"/>
        <v>Northport</v>
      </c>
      <c r="BB496" t="s">
        <v>214</v>
      </c>
      <c r="BC496">
        <v>2</v>
      </c>
      <c r="BE496" s="60">
        <v>23</v>
      </c>
      <c r="BF496" s="62">
        <v>27</v>
      </c>
      <c r="BG496" s="62">
        <v>75</v>
      </c>
      <c r="BH496" s="66">
        <v>52845</v>
      </c>
      <c r="BI496" s="66">
        <v>52845</v>
      </c>
      <c r="BJ496" s="66">
        <f t="shared" si="141"/>
        <v>23027</v>
      </c>
      <c r="BK496"/>
      <c r="BL496" t="s">
        <v>1447</v>
      </c>
      <c r="BM496">
        <f t="shared" si="142"/>
        <v>2352845</v>
      </c>
      <c r="BN496">
        <f t="shared" si="143"/>
        <v>2352845</v>
      </c>
      <c r="BR496" s="1"/>
      <c r="CD496" s="38"/>
      <c r="CV496" s="1" t="s">
        <v>3509</v>
      </c>
    </row>
    <row r="497" spans="1:100" ht="14" hidden="1" customHeight="1" outlineLevel="1" x14ac:dyDescent="0.2">
      <c r="A497" t="s">
        <v>1942</v>
      </c>
      <c r="B497" s="6" t="s">
        <v>1665</v>
      </c>
      <c r="C497" s="1">
        <f t="shared" si="139"/>
        <v>3037</v>
      </c>
      <c r="D497" s="3">
        <f>IF(N497&gt;0, RANK(N497,(N497:P497,Q497:AE497)),0)</f>
        <v>1</v>
      </c>
      <c r="E497" s="3">
        <f>IF(O497&gt;0,RANK(O497,(N497:P497,Q497:AE497)),0)</f>
        <v>2</v>
      </c>
      <c r="F497" s="3">
        <f t="shared" si="132"/>
        <v>0</v>
      </c>
      <c r="G497" s="1">
        <f t="shared" si="133"/>
        <v>4</v>
      </c>
      <c r="H497" s="2">
        <f t="shared" si="134"/>
        <v>1.3170892327955218E-3</v>
      </c>
      <c r="I497" s="4"/>
      <c r="J497" s="2">
        <f t="shared" si="135"/>
        <v>0.49357918999012185</v>
      </c>
      <c r="K497" s="2">
        <f t="shared" si="136"/>
        <v>0.49226210075732629</v>
      </c>
      <c r="L497" s="2">
        <f t="shared" si="137"/>
        <v>0</v>
      </c>
      <c r="M497" s="2">
        <f t="shared" si="138"/>
        <v>1.415870925255186E-2</v>
      </c>
      <c r="N497" s="38">
        <v>1499</v>
      </c>
      <c r="O497" s="38">
        <v>1495</v>
      </c>
      <c r="P497" s="38"/>
      <c r="Q497" s="38">
        <v>12</v>
      </c>
      <c r="R497" s="38">
        <v>25</v>
      </c>
      <c r="S497" s="38"/>
      <c r="T497" s="38"/>
      <c r="U497" s="38">
        <v>5</v>
      </c>
      <c r="V497" s="38"/>
      <c r="W497" s="38">
        <v>1</v>
      </c>
      <c r="X497" s="38"/>
      <c r="Y497" s="38"/>
      <c r="Z497" s="38"/>
      <c r="AA497" s="38"/>
      <c r="AB497" s="38"/>
      <c r="BA497" t="str">
        <f t="shared" si="140"/>
        <v>Norway</v>
      </c>
      <c r="BB497" t="s">
        <v>2338</v>
      </c>
      <c r="BC497">
        <v>2</v>
      </c>
      <c r="BE497" s="60">
        <v>23</v>
      </c>
      <c r="BF497" s="62">
        <v>17</v>
      </c>
      <c r="BG497" s="62">
        <v>105</v>
      </c>
      <c r="BH497" s="66">
        <v>54000</v>
      </c>
      <c r="BI497" s="66">
        <v>54000</v>
      </c>
      <c r="BJ497" s="66">
        <f t="shared" si="141"/>
        <v>23017</v>
      </c>
      <c r="BK497"/>
      <c r="BL497" t="s">
        <v>1447</v>
      </c>
      <c r="BM497">
        <f t="shared" si="142"/>
        <v>2354000</v>
      </c>
      <c r="BN497">
        <f t="shared" si="143"/>
        <v>2354000</v>
      </c>
      <c r="BR497" s="1"/>
      <c r="CD497" s="38"/>
      <c r="CV497" s="1" t="s">
        <v>3510</v>
      </c>
    </row>
    <row r="498" spans="1:100" ht="14" hidden="1" customHeight="1" outlineLevel="1" x14ac:dyDescent="0.2">
      <c r="A498" t="s">
        <v>2693</v>
      </c>
      <c r="B498" s="6" t="s">
        <v>1665</v>
      </c>
      <c r="C498" s="1">
        <f t="shared" si="139"/>
        <v>423</v>
      </c>
      <c r="D498" s="3">
        <f>IF(N498&gt;0, RANK(N498,(N498:P498,Q498:AE498)),0)</f>
        <v>2</v>
      </c>
      <c r="E498" s="3">
        <f>IF(O498&gt;0,RANK(O498,(N498:P498,Q498:AE498)),0)</f>
        <v>1</v>
      </c>
      <c r="F498" s="3">
        <f t="shared" si="132"/>
        <v>0</v>
      </c>
      <c r="G498" s="1">
        <f t="shared" si="133"/>
        <v>189</v>
      </c>
      <c r="H498" s="2">
        <f t="shared" si="134"/>
        <v>0.44680851063829785</v>
      </c>
      <c r="I498" s="4"/>
      <c r="J498" s="2">
        <f t="shared" si="135"/>
        <v>0.26950354609929078</v>
      </c>
      <c r="K498" s="2">
        <f t="shared" si="136"/>
        <v>0.71631205673758869</v>
      </c>
      <c r="L498" s="2">
        <f t="shared" si="137"/>
        <v>0</v>
      </c>
      <c r="M498" s="2">
        <f t="shared" si="138"/>
        <v>1.4184397163120588E-2</v>
      </c>
      <c r="N498" s="38">
        <v>114</v>
      </c>
      <c r="O498" s="38">
        <v>303</v>
      </c>
      <c r="P498" s="38"/>
      <c r="Q498" s="38">
        <v>0</v>
      </c>
      <c r="R498" s="38">
        <v>2</v>
      </c>
      <c r="S498" s="38"/>
      <c r="T498" s="38"/>
      <c r="U498" s="38">
        <v>2</v>
      </c>
      <c r="V498" s="38"/>
      <c r="W498" s="38">
        <v>2</v>
      </c>
      <c r="X498" s="38"/>
      <c r="Y498" s="38"/>
      <c r="Z498" s="38"/>
      <c r="AA498" s="38"/>
      <c r="AB498" s="38"/>
      <c r="BA498" t="str">
        <f t="shared" si="140"/>
        <v>Oakfield</v>
      </c>
      <c r="BB498" t="s">
        <v>2774</v>
      </c>
      <c r="BC498">
        <v>2</v>
      </c>
      <c r="BE498" s="60">
        <v>23</v>
      </c>
      <c r="BF498" s="62">
        <v>3</v>
      </c>
      <c r="BG498" s="62">
        <v>240</v>
      </c>
      <c r="BH498" s="66">
        <v>54385</v>
      </c>
      <c r="BI498" s="66">
        <v>54385</v>
      </c>
      <c r="BJ498" s="66">
        <f t="shared" si="141"/>
        <v>23003</v>
      </c>
      <c r="BK498"/>
      <c r="BL498" t="s">
        <v>1447</v>
      </c>
      <c r="BM498">
        <f t="shared" si="142"/>
        <v>2354385</v>
      </c>
      <c r="BN498">
        <f t="shared" si="143"/>
        <v>2354385</v>
      </c>
      <c r="BR498" s="1"/>
      <c r="CD498" s="38"/>
      <c r="CV498" s="1" t="s">
        <v>3511</v>
      </c>
    </row>
    <row r="499" spans="1:100" ht="14" hidden="1" customHeight="1" outlineLevel="1" x14ac:dyDescent="0.2">
      <c r="A499" t="s">
        <v>2800</v>
      </c>
      <c r="B499" s="6" t="s">
        <v>1665</v>
      </c>
      <c r="C499" s="1">
        <f t="shared" si="139"/>
        <v>3714</v>
      </c>
      <c r="D499" s="3">
        <f>IF(N499&gt;0, RANK(N499,(N499:P499,Q499:AE499)),0)</f>
        <v>2</v>
      </c>
      <c r="E499" s="3">
        <f>IF(O499&gt;0,RANK(O499,(N499:P499,Q499:AE499)),0)</f>
        <v>1</v>
      </c>
      <c r="F499" s="3">
        <f t="shared" ref="F499:F530" si="144">IF(P499&gt;0,RANK(P499,(N499:AE499)),0)</f>
        <v>0</v>
      </c>
      <c r="G499" s="1">
        <f t="shared" ref="G499:G530" si="145">IF(C499&gt;0,MAX(N499:P499)-LARGE(N499:P499,2),0)</f>
        <v>303</v>
      </c>
      <c r="H499" s="2">
        <f t="shared" ref="H499:H530" si="146">IF(C499&gt;0,G499/C499,0)</f>
        <v>8.1583198707592897E-2</v>
      </c>
      <c r="I499" s="4"/>
      <c r="J499" s="2">
        <f t="shared" ref="J499:J530" si="147">IF(C499=0,"-",N499/C499)</f>
        <v>0.44938072159396875</v>
      </c>
      <c r="K499" s="2">
        <f t="shared" ref="K499:K530" si="148">IF(C499=0,"-",O499/C499)</f>
        <v>0.5309639203015617</v>
      </c>
      <c r="L499" s="2">
        <f t="shared" ref="L499:L530" si="149">IF(C499=0,"-",P499/C499)</f>
        <v>0</v>
      </c>
      <c r="M499" s="2">
        <f t="shared" ref="M499:M530" si="150">IF(C499=0,"-",(1-J499-K499-L499))</f>
        <v>1.9655358104469611E-2</v>
      </c>
      <c r="N499" s="38">
        <v>1669</v>
      </c>
      <c r="O499" s="38">
        <v>1972</v>
      </c>
      <c r="P499" s="38"/>
      <c r="Q499" s="38">
        <v>25</v>
      </c>
      <c r="R499" s="38">
        <v>37</v>
      </c>
      <c r="S499" s="38"/>
      <c r="T499" s="38"/>
      <c r="U499" s="38">
        <v>11</v>
      </c>
      <c r="V499" s="38"/>
      <c r="W499" s="38">
        <v>0</v>
      </c>
      <c r="X499" s="38"/>
      <c r="Y499" s="38"/>
      <c r="Z499" s="38"/>
      <c r="AA499" s="38"/>
      <c r="AB499" s="38"/>
      <c r="BA499" t="str">
        <f t="shared" si="140"/>
        <v>Oakland</v>
      </c>
      <c r="BB499" t="s">
        <v>2945</v>
      </c>
      <c r="BC499">
        <v>2</v>
      </c>
      <c r="BE499" s="60">
        <v>23</v>
      </c>
      <c r="BF499" s="62">
        <v>11</v>
      </c>
      <c r="BG499" s="62">
        <v>80</v>
      </c>
      <c r="BH499" s="66">
        <v>54560</v>
      </c>
      <c r="BI499" s="66">
        <v>54560</v>
      </c>
      <c r="BJ499" s="66">
        <f t="shared" si="141"/>
        <v>23011</v>
      </c>
      <c r="BK499"/>
      <c r="BL499" t="s">
        <v>1447</v>
      </c>
      <c r="BM499">
        <f t="shared" si="142"/>
        <v>2354560</v>
      </c>
      <c r="BN499">
        <f t="shared" si="143"/>
        <v>2354560</v>
      </c>
      <c r="BR499" s="1"/>
      <c r="CD499" s="38"/>
      <c r="CV499" s="1" t="s">
        <v>3512</v>
      </c>
    </row>
    <row r="500" spans="1:100" ht="14" hidden="1" customHeight="1" outlineLevel="1" x14ac:dyDescent="0.2">
      <c r="A500" t="s">
        <v>1757</v>
      </c>
      <c r="B500" s="6" t="s">
        <v>1665</v>
      </c>
      <c r="C500" s="1">
        <f t="shared" si="139"/>
        <v>1098</v>
      </c>
      <c r="D500" s="3">
        <f>IF(N500&gt;0, RANK(N500,(N500:P500,Q500:AE500)),0)</f>
        <v>1</v>
      </c>
      <c r="E500" s="3">
        <f>IF(O500&gt;0,RANK(O500,(N500:P500,Q500:AE500)),0)</f>
        <v>2</v>
      </c>
      <c r="F500" s="3">
        <f t="shared" si="144"/>
        <v>0</v>
      </c>
      <c r="G500" s="1">
        <f t="shared" si="145"/>
        <v>465</v>
      </c>
      <c r="H500" s="2">
        <f t="shared" si="146"/>
        <v>0.42349726775956287</v>
      </c>
      <c r="I500" s="4"/>
      <c r="J500" s="2">
        <f t="shared" si="147"/>
        <v>0.70582877959927137</v>
      </c>
      <c r="K500" s="2">
        <f t="shared" si="148"/>
        <v>0.28233151183970856</v>
      </c>
      <c r="L500" s="2">
        <f t="shared" si="149"/>
        <v>0</v>
      </c>
      <c r="M500" s="2">
        <f t="shared" si="150"/>
        <v>1.1839708561020068E-2</v>
      </c>
      <c r="N500" s="38">
        <v>775</v>
      </c>
      <c r="O500" s="38">
        <v>310</v>
      </c>
      <c r="P500" s="38"/>
      <c r="Q500" s="38">
        <v>7</v>
      </c>
      <c r="R500" s="38">
        <v>5</v>
      </c>
      <c r="S500" s="38"/>
      <c r="T500" s="38"/>
      <c r="U500" s="38">
        <v>1</v>
      </c>
      <c r="V500" s="38"/>
      <c r="W500" s="38">
        <v>0</v>
      </c>
      <c r="X500" s="38"/>
      <c r="Y500" s="38"/>
      <c r="Z500" s="38"/>
      <c r="AA500" s="38"/>
      <c r="AB500" s="38"/>
      <c r="BA500" t="str">
        <f t="shared" si="140"/>
        <v>Ogunquit</v>
      </c>
      <c r="BB500" t="s">
        <v>905</v>
      </c>
      <c r="BC500">
        <v>1</v>
      </c>
      <c r="BE500" s="60">
        <v>23</v>
      </c>
      <c r="BF500" s="62">
        <v>31</v>
      </c>
      <c r="BG500" s="62">
        <v>97</v>
      </c>
      <c r="BH500" s="66">
        <v>54980</v>
      </c>
      <c r="BI500" s="66">
        <v>54980</v>
      </c>
      <c r="BJ500" s="66">
        <f t="shared" si="141"/>
        <v>23031</v>
      </c>
      <c r="BK500"/>
      <c r="BL500" t="s">
        <v>1447</v>
      </c>
      <c r="BM500">
        <f t="shared" si="142"/>
        <v>2354980</v>
      </c>
      <c r="BN500">
        <f t="shared" si="143"/>
        <v>2354980</v>
      </c>
      <c r="BR500" s="1"/>
      <c r="CD500" s="38"/>
      <c r="CV500" s="1" t="s">
        <v>3513</v>
      </c>
    </row>
    <row r="501" spans="1:100" ht="14" hidden="1" customHeight="1" outlineLevel="1" x14ac:dyDescent="0.2">
      <c r="A501" t="s">
        <v>2186</v>
      </c>
      <c r="B501" s="6" t="s">
        <v>1665</v>
      </c>
      <c r="C501" s="1">
        <f t="shared" si="139"/>
        <v>6242</v>
      </c>
      <c r="D501" s="3">
        <f>IF(N501&gt;0, RANK(N501,(N501:P501,Q501:AE501)),0)</f>
        <v>1</v>
      </c>
      <c r="E501" s="3">
        <f>IF(O501&gt;0,RANK(O501,(N501:P501,Q501:AE501)),0)</f>
        <v>2</v>
      </c>
      <c r="F501" s="3">
        <f t="shared" si="144"/>
        <v>0</v>
      </c>
      <c r="G501" s="1">
        <f t="shared" si="145"/>
        <v>1195</v>
      </c>
      <c r="H501" s="2">
        <f t="shared" si="146"/>
        <v>0.19144504966356937</v>
      </c>
      <c r="I501" s="4"/>
      <c r="J501" s="2">
        <f t="shared" si="147"/>
        <v>0.58635052867670623</v>
      </c>
      <c r="K501" s="2">
        <f t="shared" si="148"/>
        <v>0.39490547901313683</v>
      </c>
      <c r="L501" s="2">
        <f t="shared" si="149"/>
        <v>0</v>
      </c>
      <c r="M501" s="2">
        <f t="shared" si="150"/>
        <v>1.8743992310156943E-2</v>
      </c>
      <c r="N501" s="38">
        <v>3660</v>
      </c>
      <c r="O501" s="38">
        <v>2465</v>
      </c>
      <c r="P501" s="38"/>
      <c r="Q501" s="38">
        <v>35</v>
      </c>
      <c r="R501" s="38">
        <v>61</v>
      </c>
      <c r="S501" s="38"/>
      <c r="T501" s="38"/>
      <c r="U501" s="38">
        <v>20</v>
      </c>
      <c r="V501" s="38"/>
      <c r="W501" s="38">
        <v>1</v>
      </c>
      <c r="X501" s="38"/>
      <c r="Y501" s="38"/>
      <c r="Z501" s="38"/>
      <c r="AA501" s="38"/>
      <c r="AB501" s="38"/>
      <c r="BA501" t="str">
        <f t="shared" si="140"/>
        <v>Old Orchard Beach</v>
      </c>
      <c r="BB501" t="s">
        <v>905</v>
      </c>
      <c r="BC501">
        <v>1</v>
      </c>
      <c r="BE501" s="60">
        <v>23</v>
      </c>
      <c r="BF501" s="62">
        <v>31</v>
      </c>
      <c r="BG501" s="62">
        <v>100</v>
      </c>
      <c r="BH501" s="66">
        <v>55085</v>
      </c>
      <c r="BI501" s="66">
        <v>55085</v>
      </c>
      <c r="BJ501" s="66">
        <f t="shared" si="141"/>
        <v>23031</v>
      </c>
      <c r="BK501"/>
      <c r="BL501" t="s">
        <v>1447</v>
      </c>
      <c r="BM501">
        <f t="shared" si="142"/>
        <v>2355085</v>
      </c>
      <c r="BN501">
        <f t="shared" si="143"/>
        <v>2355085</v>
      </c>
      <c r="BR501" s="1"/>
      <c r="CD501" s="38"/>
      <c r="CV501" s="1" t="s">
        <v>3514</v>
      </c>
    </row>
    <row r="502" spans="1:100" ht="14" hidden="1" customHeight="1" outlineLevel="1" x14ac:dyDescent="0.2">
      <c r="A502" t="s">
        <v>2070</v>
      </c>
      <c r="B502" s="6" t="s">
        <v>1665</v>
      </c>
      <c r="C502" s="1">
        <f t="shared" si="139"/>
        <v>4120</v>
      </c>
      <c r="D502" s="3">
        <f>IF(N502&gt;0, RANK(N502,(N502:P502,Q502:AE502)),0)</f>
        <v>1</v>
      </c>
      <c r="E502" s="3">
        <f>IF(O502&gt;0,RANK(O502,(N502:P502,Q502:AE502)),0)</f>
        <v>2</v>
      </c>
      <c r="F502" s="3">
        <f t="shared" si="144"/>
        <v>0</v>
      </c>
      <c r="G502" s="1">
        <f t="shared" si="145"/>
        <v>522</v>
      </c>
      <c r="H502" s="2">
        <f t="shared" si="146"/>
        <v>0.12669902912621359</v>
      </c>
      <c r="I502" s="4"/>
      <c r="J502" s="2">
        <f t="shared" si="147"/>
        <v>0.550242718446602</v>
      </c>
      <c r="K502" s="2">
        <f t="shared" si="148"/>
        <v>0.42354368932038833</v>
      </c>
      <c r="L502" s="2">
        <f t="shared" si="149"/>
        <v>0</v>
      </c>
      <c r="M502" s="2">
        <f t="shared" si="150"/>
        <v>2.6213592233009675E-2</v>
      </c>
      <c r="N502" s="38">
        <v>2267</v>
      </c>
      <c r="O502" s="38">
        <v>1745</v>
      </c>
      <c r="P502" s="38"/>
      <c r="Q502" s="38">
        <v>31</v>
      </c>
      <c r="R502" s="38">
        <v>58</v>
      </c>
      <c r="S502" s="38"/>
      <c r="T502" s="38"/>
      <c r="U502" s="38">
        <v>19</v>
      </c>
      <c r="V502" s="38"/>
      <c r="W502" s="38">
        <v>0</v>
      </c>
      <c r="X502" s="38"/>
      <c r="Y502" s="38"/>
      <c r="Z502" s="38"/>
      <c r="AA502" s="38"/>
      <c r="AB502" s="38"/>
      <c r="BA502" t="str">
        <f t="shared" si="140"/>
        <v>Old Town</v>
      </c>
      <c r="BB502" t="s">
        <v>2436</v>
      </c>
      <c r="BC502">
        <v>2</v>
      </c>
      <c r="BE502" s="60">
        <v>23</v>
      </c>
      <c r="BF502" s="62">
        <v>19</v>
      </c>
      <c r="BG502" s="62">
        <v>240</v>
      </c>
      <c r="BH502" s="66">
        <v>55225</v>
      </c>
      <c r="BI502" s="66">
        <v>55225</v>
      </c>
      <c r="BJ502" s="66">
        <f t="shared" si="141"/>
        <v>23019</v>
      </c>
      <c r="BK502"/>
      <c r="BL502" t="s">
        <v>1225</v>
      </c>
      <c r="BM502">
        <f t="shared" si="142"/>
        <v>2355225</v>
      </c>
      <c r="BN502">
        <f t="shared" si="143"/>
        <v>2355225</v>
      </c>
      <c r="BR502" s="1"/>
      <c r="CD502" s="38"/>
      <c r="CV502" s="1" t="s">
        <v>3515</v>
      </c>
    </row>
    <row r="503" spans="1:100" ht="14" hidden="1" customHeight="1" outlineLevel="1" x14ac:dyDescent="0.2">
      <c r="A503" t="s">
        <v>2071</v>
      </c>
      <c r="B503" s="6" t="s">
        <v>1665</v>
      </c>
      <c r="C503" s="1">
        <f t="shared" si="139"/>
        <v>83</v>
      </c>
      <c r="D503" s="3">
        <f>IF(N503&gt;0, RANK(N503,(N503:P503,Q503:AE503)),0)</f>
        <v>2</v>
      </c>
      <c r="E503" s="3">
        <f>IF(O503&gt;0,RANK(O503,(N503:P503,Q503:AE503)),0)</f>
        <v>1</v>
      </c>
      <c r="F503" s="3">
        <f t="shared" si="144"/>
        <v>0</v>
      </c>
      <c r="G503" s="1">
        <f t="shared" si="145"/>
        <v>45</v>
      </c>
      <c r="H503" s="2">
        <f t="shared" si="146"/>
        <v>0.54216867469879515</v>
      </c>
      <c r="I503" s="4"/>
      <c r="J503" s="2">
        <f t="shared" si="147"/>
        <v>0.2289156626506024</v>
      </c>
      <c r="K503" s="2">
        <f t="shared" si="148"/>
        <v>0.77108433734939763</v>
      </c>
      <c r="L503" s="2">
        <f t="shared" si="149"/>
        <v>0</v>
      </c>
      <c r="M503" s="2">
        <f t="shared" si="150"/>
        <v>0</v>
      </c>
      <c r="N503" s="38">
        <v>19</v>
      </c>
      <c r="O503" s="38">
        <v>64</v>
      </c>
      <c r="P503" s="38"/>
      <c r="Q503" s="38">
        <v>0</v>
      </c>
      <c r="R503" s="38">
        <v>0</v>
      </c>
      <c r="S503" s="38"/>
      <c r="T503" s="38"/>
      <c r="U503" s="38">
        <v>0</v>
      </c>
      <c r="V503" s="38"/>
      <c r="W503" s="38">
        <v>0</v>
      </c>
      <c r="X503" s="38"/>
      <c r="Y503" s="38"/>
      <c r="Z503" s="38"/>
      <c r="AA503" s="38"/>
      <c r="AB503" s="38"/>
      <c r="BA503" t="str">
        <f t="shared" si="140"/>
        <v>Orient</v>
      </c>
      <c r="BB503" t="s">
        <v>2774</v>
      </c>
      <c r="BC503">
        <v>2</v>
      </c>
      <c r="BE503" s="60">
        <v>23</v>
      </c>
      <c r="BF503" s="62">
        <v>3</v>
      </c>
      <c r="BG503" s="62">
        <v>245</v>
      </c>
      <c r="BH503" s="66">
        <v>55435</v>
      </c>
      <c r="BI503" s="66">
        <v>55435</v>
      </c>
      <c r="BJ503" s="66">
        <f t="shared" si="141"/>
        <v>23003</v>
      </c>
      <c r="BK503"/>
      <c r="BL503" t="s">
        <v>1447</v>
      </c>
      <c r="BM503">
        <f t="shared" si="142"/>
        <v>2355435</v>
      </c>
      <c r="BN503">
        <f t="shared" si="143"/>
        <v>2355435</v>
      </c>
      <c r="BR503" s="1"/>
      <c r="CD503" s="38"/>
      <c r="CV503" s="1" t="s">
        <v>3516</v>
      </c>
    </row>
    <row r="504" spans="1:100" ht="14" hidden="1" customHeight="1" outlineLevel="1" x14ac:dyDescent="0.2">
      <c r="A504" t="s">
        <v>2751</v>
      </c>
      <c r="B504" s="6" t="s">
        <v>1665</v>
      </c>
      <c r="C504" s="1">
        <f t="shared" si="139"/>
        <v>1544</v>
      </c>
      <c r="D504" s="3">
        <f>IF(N504&gt;0, RANK(N504,(N504:P504,Q504:AE504)),0)</f>
        <v>2</v>
      </c>
      <c r="E504" s="3">
        <f>IF(O504&gt;0,RANK(O504,(N504:P504,Q504:AE504)),0)</f>
        <v>1</v>
      </c>
      <c r="F504" s="3">
        <f t="shared" si="144"/>
        <v>0</v>
      </c>
      <c r="G504" s="1">
        <f t="shared" si="145"/>
        <v>18</v>
      </c>
      <c r="H504" s="2">
        <f t="shared" si="146"/>
        <v>1.1658031088082901E-2</v>
      </c>
      <c r="I504" s="4"/>
      <c r="J504" s="2">
        <f t="shared" si="147"/>
        <v>0.48380829015544041</v>
      </c>
      <c r="K504" s="2">
        <f t="shared" si="148"/>
        <v>0.4954663212435233</v>
      </c>
      <c r="L504" s="2">
        <f t="shared" si="149"/>
        <v>0</v>
      </c>
      <c r="M504" s="2">
        <f t="shared" si="150"/>
        <v>2.0725388601036343E-2</v>
      </c>
      <c r="N504" s="38">
        <v>747</v>
      </c>
      <c r="O504" s="38">
        <v>765</v>
      </c>
      <c r="P504" s="38"/>
      <c r="Q504" s="38">
        <v>10</v>
      </c>
      <c r="R504" s="38">
        <v>19</v>
      </c>
      <c r="S504" s="38"/>
      <c r="T504" s="38"/>
      <c r="U504" s="38">
        <v>3</v>
      </c>
      <c r="V504" s="38"/>
      <c r="W504" s="38">
        <v>0</v>
      </c>
      <c r="X504" s="38"/>
      <c r="Y504" s="38"/>
      <c r="Z504" s="38"/>
      <c r="AA504" s="38"/>
      <c r="AB504" s="38"/>
      <c r="BA504" t="str">
        <f t="shared" si="140"/>
        <v>Orland</v>
      </c>
      <c r="BB504" t="s">
        <v>585</v>
      </c>
      <c r="BC504">
        <v>2</v>
      </c>
      <c r="BE504" s="60">
        <v>23</v>
      </c>
      <c r="BF504" s="62">
        <v>9</v>
      </c>
      <c r="BG504" s="62">
        <v>105</v>
      </c>
      <c r="BH504" s="66">
        <v>55505</v>
      </c>
      <c r="BI504" s="66">
        <v>55505</v>
      </c>
      <c r="BJ504" s="66">
        <f t="shared" si="141"/>
        <v>23009</v>
      </c>
      <c r="BK504"/>
      <c r="BL504" t="s">
        <v>1447</v>
      </c>
      <c r="BM504">
        <f t="shared" si="142"/>
        <v>2355505</v>
      </c>
      <c r="BN504">
        <f t="shared" si="143"/>
        <v>2355505</v>
      </c>
      <c r="BR504" s="1"/>
      <c r="CD504" s="38"/>
      <c r="CV504" s="1" t="s">
        <v>3517</v>
      </c>
    </row>
    <row r="505" spans="1:100" ht="14" hidden="1" customHeight="1" outlineLevel="1" x14ac:dyDescent="0.2">
      <c r="A505" t="s">
        <v>1338</v>
      </c>
      <c r="B505" s="6" t="s">
        <v>1665</v>
      </c>
      <c r="C505" s="1">
        <f t="shared" si="139"/>
        <v>5398</v>
      </c>
      <c r="D505" s="3">
        <f>IF(N505&gt;0, RANK(N505,(N505:P505,Q505:AE505)),0)</f>
        <v>1</v>
      </c>
      <c r="E505" s="3">
        <f>IF(O505&gt;0,RANK(O505,(N505:P505,Q505:AE505)),0)</f>
        <v>2</v>
      </c>
      <c r="F505" s="3">
        <f t="shared" si="144"/>
        <v>0</v>
      </c>
      <c r="G505" s="1">
        <f t="shared" si="145"/>
        <v>2153</v>
      </c>
      <c r="H505" s="2">
        <f t="shared" si="146"/>
        <v>0.39885142645424232</v>
      </c>
      <c r="I505" s="4"/>
      <c r="J505" s="2">
        <f t="shared" si="147"/>
        <v>0.68099296035568724</v>
      </c>
      <c r="K505" s="2">
        <f t="shared" si="148"/>
        <v>0.28214153390144497</v>
      </c>
      <c r="L505" s="2">
        <f t="shared" si="149"/>
        <v>0</v>
      </c>
      <c r="M505" s="2">
        <f t="shared" si="150"/>
        <v>3.6865505742867788E-2</v>
      </c>
      <c r="N505" s="38">
        <v>3676</v>
      </c>
      <c r="O505" s="38">
        <v>1523</v>
      </c>
      <c r="P505" s="38"/>
      <c r="Q505" s="38">
        <v>44</v>
      </c>
      <c r="R505" s="38">
        <v>98</v>
      </c>
      <c r="S505" s="38"/>
      <c r="T505" s="38"/>
      <c r="U505" s="38">
        <v>41</v>
      </c>
      <c r="V505" s="38"/>
      <c r="W505" s="38">
        <v>16</v>
      </c>
      <c r="X505" s="38"/>
      <c r="Y505" s="38"/>
      <c r="Z505" s="38"/>
      <c r="AA505" s="38"/>
      <c r="AB505" s="38"/>
      <c r="BA505" t="str">
        <f t="shared" si="140"/>
        <v>Orono</v>
      </c>
      <c r="BB505" t="s">
        <v>2436</v>
      </c>
      <c r="BC505">
        <v>2</v>
      </c>
      <c r="BE505" s="60">
        <v>23</v>
      </c>
      <c r="BF505" s="62">
        <v>19</v>
      </c>
      <c r="BG505" s="62">
        <v>245</v>
      </c>
      <c r="BH505" s="66">
        <v>55565</v>
      </c>
      <c r="BI505" s="66">
        <v>55565</v>
      </c>
      <c r="BJ505" s="66">
        <f t="shared" si="141"/>
        <v>23019</v>
      </c>
      <c r="BK505"/>
      <c r="BL505" t="s">
        <v>1447</v>
      </c>
      <c r="BM505">
        <f t="shared" si="142"/>
        <v>2355565</v>
      </c>
      <c r="BN505">
        <f t="shared" si="143"/>
        <v>2355565</v>
      </c>
      <c r="BR505" s="1"/>
      <c r="CD505" s="38"/>
      <c r="CV505" s="1" t="s">
        <v>3518</v>
      </c>
    </row>
    <row r="506" spans="1:100" ht="14" hidden="1" customHeight="1" outlineLevel="1" x14ac:dyDescent="0.2">
      <c r="A506" t="s">
        <v>2968</v>
      </c>
      <c r="B506" s="6" t="s">
        <v>1665</v>
      </c>
      <c r="C506" s="1">
        <f t="shared" si="139"/>
        <v>2648</v>
      </c>
      <c r="D506" s="3">
        <f>IF(N506&gt;0, RANK(N506,(N506:P506,Q506:AE506)),0)</f>
        <v>2</v>
      </c>
      <c r="E506" s="3">
        <f>IF(O506&gt;0,RANK(O506,(N506:P506,Q506:AE506)),0)</f>
        <v>1</v>
      </c>
      <c r="F506" s="3">
        <f t="shared" si="144"/>
        <v>0</v>
      </c>
      <c r="G506" s="1">
        <f t="shared" si="145"/>
        <v>367</v>
      </c>
      <c r="H506" s="2">
        <f t="shared" si="146"/>
        <v>0.13859516616314199</v>
      </c>
      <c r="I506" s="4"/>
      <c r="J506" s="2">
        <f t="shared" si="147"/>
        <v>0.42371601208459214</v>
      </c>
      <c r="K506" s="2">
        <f t="shared" si="148"/>
        <v>0.56231117824773413</v>
      </c>
      <c r="L506" s="2">
        <f t="shared" si="149"/>
        <v>0</v>
      </c>
      <c r="M506" s="2">
        <f t="shared" si="150"/>
        <v>1.3972809667673669E-2</v>
      </c>
      <c r="N506" s="38">
        <v>1122</v>
      </c>
      <c r="O506" s="38">
        <v>1489</v>
      </c>
      <c r="P506" s="38"/>
      <c r="Q506" s="38">
        <v>16</v>
      </c>
      <c r="R506" s="38">
        <v>14</v>
      </c>
      <c r="S506" s="38"/>
      <c r="T506" s="38"/>
      <c r="U506" s="38">
        <v>6</v>
      </c>
      <c r="V506" s="38"/>
      <c r="W506" s="38">
        <v>1</v>
      </c>
      <c r="X506" s="38"/>
      <c r="Y506" s="38"/>
      <c r="Z506" s="38"/>
      <c r="AA506" s="38"/>
      <c r="AB506" s="38"/>
      <c r="BA506" t="str">
        <f t="shared" si="140"/>
        <v>Orrington</v>
      </c>
      <c r="BB506" t="s">
        <v>2436</v>
      </c>
      <c r="BC506">
        <v>2</v>
      </c>
      <c r="BE506" s="60">
        <v>23</v>
      </c>
      <c r="BF506" s="62">
        <v>19</v>
      </c>
      <c r="BG506" s="62">
        <v>250</v>
      </c>
      <c r="BH506" s="66">
        <v>55680</v>
      </c>
      <c r="BI506" s="66">
        <v>55680</v>
      </c>
      <c r="BJ506" s="66">
        <f t="shared" si="141"/>
        <v>23019</v>
      </c>
      <c r="BK506"/>
      <c r="BL506" t="s">
        <v>1447</v>
      </c>
      <c r="BM506">
        <f t="shared" si="142"/>
        <v>2355680</v>
      </c>
      <c r="BN506">
        <f t="shared" si="143"/>
        <v>2355680</v>
      </c>
      <c r="BR506" s="1"/>
      <c r="CD506" s="38"/>
      <c r="CV506" s="1" t="s">
        <v>3519</v>
      </c>
    </row>
    <row r="507" spans="1:100" ht="14" hidden="1" customHeight="1" outlineLevel="1" x14ac:dyDescent="0.2">
      <c r="A507" t="s">
        <v>2633</v>
      </c>
      <c r="B507" s="6" t="s">
        <v>1665</v>
      </c>
      <c r="C507" s="1">
        <f t="shared" si="139"/>
        <v>47</v>
      </c>
      <c r="D507" s="3">
        <f>IF(N507&gt;0, RANK(N507,(N507:P507,Q507:AE507)),0)</f>
        <v>2</v>
      </c>
      <c r="E507" s="3">
        <f>IF(O507&gt;0,RANK(O507,(N507:P507,Q507:AE507)),0)</f>
        <v>1</v>
      </c>
      <c r="F507" s="3">
        <f t="shared" si="144"/>
        <v>0</v>
      </c>
      <c r="G507" s="1">
        <f t="shared" si="145"/>
        <v>24</v>
      </c>
      <c r="H507" s="2">
        <f t="shared" si="146"/>
        <v>0.51063829787234039</v>
      </c>
      <c r="I507" s="4"/>
      <c r="J507" s="2">
        <f t="shared" si="147"/>
        <v>0.23404255319148937</v>
      </c>
      <c r="K507" s="2">
        <f t="shared" si="148"/>
        <v>0.74468085106382975</v>
      </c>
      <c r="L507" s="2">
        <f t="shared" si="149"/>
        <v>0</v>
      </c>
      <c r="M507" s="2">
        <f t="shared" si="150"/>
        <v>2.1276595744680882E-2</v>
      </c>
      <c r="N507" s="38">
        <v>11</v>
      </c>
      <c r="O507" s="38">
        <v>35</v>
      </c>
      <c r="P507" s="38"/>
      <c r="Q507" s="38">
        <v>0</v>
      </c>
      <c r="R507" s="38">
        <v>0</v>
      </c>
      <c r="S507" s="38"/>
      <c r="T507" s="38"/>
      <c r="U507" s="38">
        <v>1</v>
      </c>
      <c r="V507" s="38"/>
      <c r="W507" s="38">
        <v>0</v>
      </c>
      <c r="X507" s="38"/>
      <c r="Y507" s="38"/>
      <c r="Z507" s="38"/>
      <c r="AA507" s="38"/>
      <c r="AB507" s="38"/>
      <c r="BA507" t="str">
        <f t="shared" si="140"/>
        <v>Osborn</v>
      </c>
      <c r="BB507" t="s">
        <v>585</v>
      </c>
      <c r="BC507">
        <v>2</v>
      </c>
      <c r="BE507" s="60">
        <v>23</v>
      </c>
      <c r="BF507" s="62">
        <v>9</v>
      </c>
      <c r="BG507" s="62">
        <v>110</v>
      </c>
      <c r="BH507" s="66">
        <v>55855</v>
      </c>
      <c r="BI507" s="66">
        <v>55855</v>
      </c>
      <c r="BJ507" s="66">
        <f t="shared" si="141"/>
        <v>23009</v>
      </c>
      <c r="BK507"/>
      <c r="BL507" t="s">
        <v>1447</v>
      </c>
      <c r="BM507">
        <f t="shared" si="142"/>
        <v>2355855</v>
      </c>
      <c r="BN507">
        <f t="shared" si="143"/>
        <v>2355855</v>
      </c>
      <c r="BR507" s="1"/>
      <c r="CD507" s="38"/>
      <c r="CV507" s="1" t="s">
        <v>3520</v>
      </c>
    </row>
    <row r="508" spans="1:100" ht="14" hidden="1" customHeight="1" outlineLevel="1" x14ac:dyDescent="0.2">
      <c r="A508" t="s">
        <v>2949</v>
      </c>
      <c r="B508" s="6" t="s">
        <v>1665</v>
      </c>
      <c r="C508" s="1">
        <f t="shared" si="139"/>
        <v>502</v>
      </c>
      <c r="D508" s="3">
        <f>IF(N508&gt;0, RANK(N508,(N508:P508,Q508:AE508)),0)</f>
        <v>2</v>
      </c>
      <c r="E508" s="3">
        <f>IF(O508&gt;0,RANK(O508,(N508:P508,Q508:AE508)),0)</f>
        <v>1</v>
      </c>
      <c r="F508" s="3">
        <f t="shared" si="144"/>
        <v>0</v>
      </c>
      <c r="G508" s="1">
        <f t="shared" si="145"/>
        <v>180</v>
      </c>
      <c r="H508" s="2">
        <f t="shared" si="146"/>
        <v>0.35856573705179284</v>
      </c>
      <c r="I508" s="4"/>
      <c r="J508" s="2">
        <f t="shared" si="147"/>
        <v>0.31872509960159362</v>
      </c>
      <c r="K508" s="2">
        <f t="shared" si="148"/>
        <v>0.67729083665338641</v>
      </c>
      <c r="L508" s="2">
        <f t="shared" si="149"/>
        <v>0</v>
      </c>
      <c r="M508" s="2">
        <f t="shared" si="150"/>
        <v>3.9840637450200278E-3</v>
      </c>
      <c r="N508" s="38">
        <v>160</v>
      </c>
      <c r="O508" s="38">
        <v>340</v>
      </c>
      <c r="P508" s="38"/>
      <c r="Q508" s="38">
        <v>2</v>
      </c>
      <c r="R508" s="38">
        <v>0</v>
      </c>
      <c r="S508" s="38"/>
      <c r="T508" s="38"/>
      <c r="U508" s="38">
        <v>0</v>
      </c>
      <c r="V508" s="38"/>
      <c r="W508" s="38">
        <v>0</v>
      </c>
      <c r="X508" s="38"/>
      <c r="Y508" s="38"/>
      <c r="Z508" s="38"/>
      <c r="AA508" s="38"/>
      <c r="AB508" s="38"/>
      <c r="BA508" t="str">
        <f t="shared" si="140"/>
        <v>Otis</v>
      </c>
      <c r="BB508" t="s">
        <v>585</v>
      </c>
      <c r="BC508">
        <v>2</v>
      </c>
      <c r="BE508" s="60">
        <v>23</v>
      </c>
      <c r="BF508" s="62">
        <v>9</v>
      </c>
      <c r="BG508" s="62">
        <v>115</v>
      </c>
      <c r="BH508" s="66">
        <v>55890</v>
      </c>
      <c r="BI508" s="66">
        <v>55890</v>
      </c>
      <c r="BJ508" s="66">
        <f t="shared" si="141"/>
        <v>23009</v>
      </c>
      <c r="BK508"/>
      <c r="BL508" t="s">
        <v>1447</v>
      </c>
      <c r="BM508">
        <f t="shared" si="142"/>
        <v>2355890</v>
      </c>
      <c r="BN508">
        <f t="shared" si="143"/>
        <v>2355890</v>
      </c>
      <c r="BR508" s="1"/>
      <c r="CD508" s="38"/>
      <c r="CV508" s="1" t="s">
        <v>3521</v>
      </c>
    </row>
    <row r="509" spans="1:100" ht="14" hidden="1" customHeight="1" outlineLevel="1" x14ac:dyDescent="0.2">
      <c r="A509" t="s">
        <v>1433</v>
      </c>
      <c r="B509" s="6" t="s">
        <v>1665</v>
      </c>
      <c r="C509" s="1">
        <f t="shared" si="139"/>
        <v>1236</v>
      </c>
      <c r="D509" s="3">
        <f>IF(N509&gt;0, RANK(N509,(N509:P509,Q509:AE509)),0)</f>
        <v>2</v>
      </c>
      <c r="E509" s="3">
        <f>IF(O509&gt;0,RANK(O509,(N509:P509,Q509:AE509)),0)</f>
        <v>1</v>
      </c>
      <c r="F509" s="3">
        <f t="shared" si="144"/>
        <v>0</v>
      </c>
      <c r="G509" s="1">
        <f t="shared" si="145"/>
        <v>113</v>
      </c>
      <c r="H509" s="2">
        <f t="shared" si="146"/>
        <v>9.1423948220064721E-2</v>
      </c>
      <c r="I509" s="4"/>
      <c r="J509" s="2">
        <f t="shared" si="147"/>
        <v>0.44255663430420711</v>
      </c>
      <c r="K509" s="2">
        <f t="shared" si="148"/>
        <v>0.53398058252427183</v>
      </c>
      <c r="L509" s="2">
        <f t="shared" si="149"/>
        <v>0</v>
      </c>
      <c r="M509" s="2">
        <f t="shared" si="150"/>
        <v>2.3462783171521062E-2</v>
      </c>
      <c r="N509" s="38">
        <v>547</v>
      </c>
      <c r="O509" s="38">
        <v>660</v>
      </c>
      <c r="P509" s="38"/>
      <c r="Q509" s="38">
        <v>11</v>
      </c>
      <c r="R509" s="38">
        <v>15</v>
      </c>
      <c r="S509" s="38"/>
      <c r="T509" s="38"/>
      <c r="U509" s="38">
        <v>3</v>
      </c>
      <c r="V509" s="38"/>
      <c r="W509" s="38">
        <v>0</v>
      </c>
      <c r="X509" s="38"/>
      <c r="Y509" s="38"/>
      <c r="Z509" s="38"/>
      <c r="AA509" s="38"/>
      <c r="AB509" s="38"/>
      <c r="BA509" t="str">
        <f t="shared" si="140"/>
        <v>Otisfield</v>
      </c>
      <c r="BB509" t="s">
        <v>2338</v>
      </c>
      <c r="BC509">
        <v>2</v>
      </c>
      <c r="BE509" s="60">
        <v>23</v>
      </c>
      <c r="BF509" s="62">
        <v>17</v>
      </c>
      <c r="BG509" s="62">
        <v>108</v>
      </c>
      <c r="BH509" s="66">
        <v>55960</v>
      </c>
      <c r="BI509" s="66">
        <v>55960</v>
      </c>
      <c r="BJ509" s="66">
        <f t="shared" si="141"/>
        <v>23017</v>
      </c>
      <c r="BK509"/>
      <c r="BL509" t="s">
        <v>1447</v>
      </c>
      <c r="BM509">
        <f t="shared" si="142"/>
        <v>2355960</v>
      </c>
      <c r="BN509">
        <f t="shared" si="143"/>
        <v>2355960</v>
      </c>
      <c r="BR509" s="1"/>
      <c r="CD509" s="38"/>
      <c r="CV509" s="1" t="s">
        <v>3522</v>
      </c>
    </row>
    <row r="510" spans="1:100" ht="14" hidden="1" customHeight="1" outlineLevel="1" x14ac:dyDescent="0.2">
      <c r="A510" t="s">
        <v>2589</v>
      </c>
      <c r="B510" s="6" t="s">
        <v>1665</v>
      </c>
      <c r="C510" s="1">
        <f t="shared" si="139"/>
        <v>1100</v>
      </c>
      <c r="D510" s="3">
        <f>IF(N510&gt;0, RANK(N510,(N510:P510,Q510:AE510)),0)</f>
        <v>1</v>
      </c>
      <c r="E510" s="3">
        <f>IF(O510&gt;0,RANK(O510,(N510:P510,Q510:AE510)),0)</f>
        <v>2</v>
      </c>
      <c r="F510" s="3">
        <f t="shared" si="144"/>
        <v>0</v>
      </c>
      <c r="G510" s="1">
        <f t="shared" si="145"/>
        <v>95</v>
      </c>
      <c r="H510" s="2">
        <f t="shared" si="146"/>
        <v>8.6363636363636365E-2</v>
      </c>
      <c r="I510" s="4"/>
      <c r="J510" s="2">
        <f t="shared" si="147"/>
        <v>0.53818181818181821</v>
      </c>
      <c r="K510" s="2">
        <f t="shared" si="148"/>
        <v>0.45181818181818184</v>
      </c>
      <c r="L510" s="2">
        <f t="shared" si="149"/>
        <v>0</v>
      </c>
      <c r="M510" s="2">
        <f t="shared" si="150"/>
        <v>9.9999999999999534E-3</v>
      </c>
      <c r="N510" s="38">
        <v>592</v>
      </c>
      <c r="O510" s="38">
        <v>497</v>
      </c>
      <c r="P510" s="38"/>
      <c r="Q510" s="38">
        <v>3</v>
      </c>
      <c r="R510" s="38">
        <v>6</v>
      </c>
      <c r="S510" s="38"/>
      <c r="T510" s="38"/>
      <c r="U510" s="38">
        <v>2</v>
      </c>
      <c r="V510" s="38"/>
      <c r="W510" s="38">
        <v>0</v>
      </c>
      <c r="X510" s="38"/>
      <c r="Y510" s="38"/>
      <c r="Z510" s="38"/>
      <c r="AA510" s="38"/>
      <c r="AB510" s="38"/>
      <c r="BA510" t="str">
        <f t="shared" si="140"/>
        <v>Owl's Head</v>
      </c>
      <c r="BB510" t="s">
        <v>1696</v>
      </c>
      <c r="BC510">
        <v>1</v>
      </c>
      <c r="BE510" s="60">
        <v>23</v>
      </c>
      <c r="BF510" s="62">
        <v>13</v>
      </c>
      <c r="BG510" s="62">
        <v>45</v>
      </c>
      <c r="BH510" s="66">
        <v>56135</v>
      </c>
      <c r="BI510" s="66">
        <v>56135</v>
      </c>
      <c r="BJ510" s="66">
        <f t="shared" si="141"/>
        <v>23013</v>
      </c>
      <c r="BK510"/>
      <c r="BL510" t="s">
        <v>1447</v>
      </c>
      <c r="BM510">
        <f t="shared" si="142"/>
        <v>2356135</v>
      </c>
      <c r="BN510">
        <f t="shared" si="143"/>
        <v>2356135</v>
      </c>
      <c r="BR510" s="1"/>
      <c r="CD510" s="38"/>
      <c r="CV510" s="1" t="s">
        <v>3523</v>
      </c>
    </row>
    <row r="511" spans="1:100" ht="14" hidden="1" customHeight="1" outlineLevel="1" x14ac:dyDescent="0.2">
      <c r="A511" s="6" t="s">
        <v>3721</v>
      </c>
      <c r="B511" s="6" t="s">
        <v>1665</v>
      </c>
      <c r="C511" s="1">
        <f t="shared" si="139"/>
        <v>44</v>
      </c>
      <c r="D511" s="3">
        <f>IF(N511&gt;0, RANK(N511,(N511:P511,Q511:AE511)),0)</f>
        <v>2</v>
      </c>
      <c r="E511" s="3">
        <f>IF(O511&gt;0,RANK(O511,(N511:P511,Q511:AE511)),0)</f>
        <v>1</v>
      </c>
      <c r="F511" s="3">
        <f t="shared" si="144"/>
        <v>0</v>
      </c>
      <c r="G511" s="1">
        <f t="shared" si="145"/>
        <v>16</v>
      </c>
      <c r="H511" s="2">
        <f t="shared" si="146"/>
        <v>0.36363636363636365</v>
      </c>
      <c r="I511" s="4"/>
      <c r="J511" s="2">
        <f t="shared" si="147"/>
        <v>0.29545454545454547</v>
      </c>
      <c r="K511" s="2">
        <f t="shared" si="148"/>
        <v>0.65909090909090906</v>
      </c>
      <c r="L511" s="2">
        <f t="shared" si="149"/>
        <v>0</v>
      </c>
      <c r="M511" s="2">
        <f t="shared" si="150"/>
        <v>4.5454545454545525E-2</v>
      </c>
      <c r="N511" s="38">
        <v>13</v>
      </c>
      <c r="O511" s="38">
        <v>29</v>
      </c>
      <c r="P511" s="38"/>
      <c r="Q511" s="38">
        <v>2</v>
      </c>
      <c r="R511" s="38">
        <v>0</v>
      </c>
      <c r="S511" s="38"/>
      <c r="T511" s="38"/>
      <c r="U511" s="38">
        <v>0</v>
      </c>
      <c r="V511" s="38"/>
      <c r="W511" s="38">
        <v>0</v>
      </c>
      <c r="X511" s="38"/>
      <c r="Y511" s="38"/>
      <c r="Z511" s="38"/>
      <c r="AA511" s="38"/>
      <c r="AB511" s="38"/>
      <c r="BA511" t="str">
        <f t="shared" si="140"/>
        <v>Oxbow North</v>
      </c>
      <c r="BB511" t="s">
        <v>2774</v>
      </c>
      <c r="BC511">
        <v>2</v>
      </c>
      <c r="BE511" s="60">
        <v>23</v>
      </c>
      <c r="BF511" s="62">
        <v>3</v>
      </c>
      <c r="BG511" s="62">
        <v>250</v>
      </c>
      <c r="BH511" s="66">
        <v>56205</v>
      </c>
      <c r="BI511" s="66">
        <v>56205</v>
      </c>
      <c r="BJ511" s="66">
        <f t="shared" si="141"/>
        <v>23003</v>
      </c>
      <c r="BK511"/>
      <c r="BL511" t="s">
        <v>3008</v>
      </c>
      <c r="BM511">
        <f t="shared" si="142"/>
        <v>2356205</v>
      </c>
      <c r="BN511">
        <f t="shared" si="143"/>
        <v>2356205</v>
      </c>
      <c r="BR511" s="1"/>
      <c r="CD511" s="38"/>
      <c r="CV511" s="1" t="s">
        <v>3524</v>
      </c>
    </row>
    <row r="512" spans="1:100" ht="14" hidden="1" customHeight="1" outlineLevel="1" x14ac:dyDescent="0.2">
      <c r="A512" t="s">
        <v>2338</v>
      </c>
      <c r="B512" s="6" t="s">
        <v>1665</v>
      </c>
      <c r="C512" s="1">
        <f t="shared" si="139"/>
        <v>2444</v>
      </c>
      <c r="D512" s="3">
        <f>IF(N512&gt;0, RANK(N512,(N512:P512,Q512:AE512)),0)</f>
        <v>2</v>
      </c>
      <c r="E512" s="3">
        <f>IF(O512&gt;0,RANK(O512,(N512:P512,Q512:AE512)),0)</f>
        <v>1</v>
      </c>
      <c r="F512" s="3">
        <f t="shared" si="144"/>
        <v>0</v>
      </c>
      <c r="G512" s="1">
        <f t="shared" si="145"/>
        <v>806</v>
      </c>
      <c r="H512" s="2">
        <f t="shared" si="146"/>
        <v>0.32978723404255317</v>
      </c>
      <c r="I512" s="4"/>
      <c r="J512" s="2">
        <f t="shared" si="147"/>
        <v>0.32855973813420619</v>
      </c>
      <c r="K512" s="2">
        <f t="shared" si="148"/>
        <v>0.65834697217675942</v>
      </c>
      <c r="L512" s="2">
        <f t="shared" si="149"/>
        <v>0</v>
      </c>
      <c r="M512" s="2">
        <f t="shared" si="150"/>
        <v>1.3093289689034338E-2</v>
      </c>
      <c r="N512" s="38">
        <v>803</v>
      </c>
      <c r="O512" s="38">
        <v>1609</v>
      </c>
      <c r="P512" s="38"/>
      <c r="Q512" s="38">
        <v>12</v>
      </c>
      <c r="R512" s="38">
        <v>18</v>
      </c>
      <c r="S512" s="38"/>
      <c r="T512" s="38"/>
      <c r="U512" s="38">
        <v>2</v>
      </c>
      <c r="V512" s="38"/>
      <c r="W512" s="38">
        <v>0</v>
      </c>
      <c r="X512" s="38"/>
      <c r="Y512" s="38"/>
      <c r="Z512" s="38"/>
      <c r="AA512" s="38"/>
      <c r="AB512" s="38"/>
      <c r="BA512" t="str">
        <f t="shared" si="140"/>
        <v>Oxford</v>
      </c>
      <c r="BB512" t="s">
        <v>2338</v>
      </c>
      <c r="BC512">
        <v>2</v>
      </c>
      <c r="BE512" s="60">
        <v>23</v>
      </c>
      <c r="BF512" s="62">
        <v>17</v>
      </c>
      <c r="BG512" s="62">
        <v>110</v>
      </c>
      <c r="BH512" s="66">
        <v>56310</v>
      </c>
      <c r="BI512" s="66">
        <v>56310</v>
      </c>
      <c r="BJ512" s="66">
        <f t="shared" si="141"/>
        <v>23017</v>
      </c>
      <c r="BK512"/>
      <c r="BL512" t="s">
        <v>1447</v>
      </c>
      <c r="BM512">
        <f t="shared" si="142"/>
        <v>2356310</v>
      </c>
      <c r="BN512">
        <f t="shared" si="143"/>
        <v>2356310</v>
      </c>
      <c r="BR512" s="1"/>
      <c r="CD512" s="38"/>
      <c r="CV512" s="1" t="s">
        <v>3525</v>
      </c>
    </row>
    <row r="513" spans="1:100" ht="14" hidden="1" customHeight="1" outlineLevel="1" x14ac:dyDescent="0.2">
      <c r="A513" t="s">
        <v>464</v>
      </c>
      <c r="B513" s="6" t="s">
        <v>1665</v>
      </c>
      <c r="C513" s="1">
        <f t="shared" si="139"/>
        <v>1049</v>
      </c>
      <c r="D513" s="3">
        <f>IF(N513&gt;0, RANK(N513,(N513:P513,Q513:AE513)),0)</f>
        <v>2</v>
      </c>
      <c r="E513" s="3">
        <f>IF(O513&gt;0,RANK(O513,(N513:P513,Q513:AE513)),0)</f>
        <v>1</v>
      </c>
      <c r="F513" s="3">
        <f t="shared" si="144"/>
        <v>0</v>
      </c>
      <c r="G513" s="1">
        <f t="shared" si="145"/>
        <v>206</v>
      </c>
      <c r="H513" s="2">
        <f t="shared" si="146"/>
        <v>0.19637750238322213</v>
      </c>
      <c r="I513" s="4"/>
      <c r="J513" s="2">
        <f t="shared" si="147"/>
        <v>0.38894184938036225</v>
      </c>
      <c r="K513" s="2">
        <f t="shared" si="148"/>
        <v>0.58531935176358441</v>
      </c>
      <c r="L513" s="2">
        <f t="shared" si="149"/>
        <v>0</v>
      </c>
      <c r="M513" s="2">
        <f t="shared" si="150"/>
        <v>2.5738798856053346E-2</v>
      </c>
      <c r="N513" s="38">
        <v>408</v>
      </c>
      <c r="O513" s="38">
        <v>614</v>
      </c>
      <c r="P513" s="38"/>
      <c r="Q513" s="38">
        <v>10</v>
      </c>
      <c r="R513" s="38">
        <v>8</v>
      </c>
      <c r="S513" s="38"/>
      <c r="T513" s="38"/>
      <c r="U513" s="38">
        <v>7</v>
      </c>
      <c r="V513" s="38"/>
      <c r="W513" s="38">
        <v>2</v>
      </c>
      <c r="X513" s="38"/>
      <c r="Y513" s="38"/>
      <c r="Z513" s="38"/>
      <c r="AA513" s="38"/>
      <c r="AB513" s="38"/>
      <c r="BA513" t="str">
        <f t="shared" si="140"/>
        <v>Palermo</v>
      </c>
      <c r="BB513" t="s">
        <v>214</v>
      </c>
      <c r="BC513">
        <v>2</v>
      </c>
      <c r="BE513" s="60">
        <v>23</v>
      </c>
      <c r="BF513" s="62">
        <v>27</v>
      </c>
      <c r="BG513" s="62">
        <v>80</v>
      </c>
      <c r="BH513" s="66">
        <v>56450</v>
      </c>
      <c r="BI513" s="66">
        <v>56450</v>
      </c>
      <c r="BJ513" s="66">
        <f t="shared" si="141"/>
        <v>23027</v>
      </c>
      <c r="BK513"/>
      <c r="BL513" t="s">
        <v>1447</v>
      </c>
      <c r="BM513">
        <f t="shared" si="142"/>
        <v>2356450</v>
      </c>
      <c r="BN513">
        <f t="shared" si="143"/>
        <v>2356450</v>
      </c>
      <c r="BR513" s="1"/>
      <c r="CD513" s="38"/>
      <c r="CV513" s="1" t="s">
        <v>3526</v>
      </c>
    </row>
    <row r="514" spans="1:100" ht="14" hidden="1" customHeight="1" outlineLevel="1" x14ac:dyDescent="0.2">
      <c r="A514" t="s">
        <v>779</v>
      </c>
      <c r="B514" s="6" t="s">
        <v>1665</v>
      </c>
      <c r="C514" s="1">
        <f t="shared" si="139"/>
        <v>1176</v>
      </c>
      <c r="D514" s="3">
        <f>IF(N514&gt;0, RANK(N514,(N514:P514,Q514:AE514)),0)</f>
        <v>2</v>
      </c>
      <c r="E514" s="3">
        <f>IF(O514&gt;0,RANK(O514,(N514:P514,Q514:AE514)),0)</f>
        <v>1</v>
      </c>
      <c r="F514" s="3">
        <f t="shared" si="144"/>
        <v>0</v>
      </c>
      <c r="G514" s="1">
        <f t="shared" si="145"/>
        <v>524</v>
      </c>
      <c r="H514" s="2">
        <f t="shared" si="146"/>
        <v>0.445578231292517</v>
      </c>
      <c r="I514" s="4"/>
      <c r="J514" s="2">
        <f t="shared" si="147"/>
        <v>0.27210884353741499</v>
      </c>
      <c r="K514" s="2">
        <f t="shared" si="148"/>
        <v>0.71768707482993199</v>
      </c>
      <c r="L514" s="2">
        <f t="shared" si="149"/>
        <v>0</v>
      </c>
      <c r="M514" s="2">
        <f t="shared" si="150"/>
        <v>1.0204081632652962E-2</v>
      </c>
      <c r="N514" s="38">
        <v>320</v>
      </c>
      <c r="O514" s="38">
        <v>844</v>
      </c>
      <c r="P514" s="38"/>
      <c r="Q514" s="38">
        <v>2</v>
      </c>
      <c r="R514" s="38">
        <v>6</v>
      </c>
      <c r="S514" s="38"/>
      <c r="T514" s="38"/>
      <c r="U514" s="38">
        <v>3</v>
      </c>
      <c r="V514" s="38"/>
      <c r="W514" s="38">
        <v>1</v>
      </c>
      <c r="X514" s="38"/>
      <c r="Y514" s="38"/>
      <c r="Z514" s="38"/>
      <c r="AA514" s="38"/>
      <c r="AB514" s="38"/>
      <c r="BA514" t="str">
        <f t="shared" si="140"/>
        <v>Palmyra</v>
      </c>
      <c r="BB514" t="s">
        <v>1752</v>
      </c>
      <c r="BC514">
        <v>2</v>
      </c>
      <c r="BE514" s="60">
        <v>23</v>
      </c>
      <c r="BF514" s="62">
        <v>25</v>
      </c>
      <c r="BG514" s="62">
        <v>115</v>
      </c>
      <c r="BH514" s="66">
        <v>56520</v>
      </c>
      <c r="BI514" s="66">
        <v>56520</v>
      </c>
      <c r="BJ514" s="66">
        <f t="shared" si="141"/>
        <v>23025</v>
      </c>
      <c r="BK514"/>
      <c r="BL514" t="s">
        <v>1447</v>
      </c>
      <c r="BM514">
        <f t="shared" si="142"/>
        <v>2356520</v>
      </c>
      <c r="BN514">
        <f t="shared" si="143"/>
        <v>2356520</v>
      </c>
      <c r="BR514" s="1"/>
      <c r="CD514" s="38"/>
      <c r="CV514" s="1"/>
    </row>
    <row r="515" spans="1:100" ht="14" hidden="1" customHeight="1" outlineLevel="1" x14ac:dyDescent="0.2">
      <c r="A515" t="s">
        <v>846</v>
      </c>
      <c r="B515" s="6" t="s">
        <v>1665</v>
      </c>
      <c r="C515" s="1">
        <f t="shared" si="139"/>
        <v>2938</v>
      </c>
      <c r="D515" s="3">
        <f>IF(N515&gt;0, RANK(N515,(N515:P515,Q515:AE515)),0)</f>
        <v>2</v>
      </c>
      <c r="E515" s="3">
        <f>IF(O515&gt;0,RANK(O515,(N515:P515,Q515:AE515)),0)</f>
        <v>1</v>
      </c>
      <c r="F515" s="3">
        <f t="shared" si="144"/>
        <v>0</v>
      </c>
      <c r="G515" s="1">
        <f t="shared" si="145"/>
        <v>477</v>
      </c>
      <c r="H515" s="2">
        <f t="shared" si="146"/>
        <v>0.16235534377127298</v>
      </c>
      <c r="I515" s="4"/>
      <c r="J515" s="2">
        <f t="shared" si="147"/>
        <v>0.41048332198774679</v>
      </c>
      <c r="K515" s="2">
        <f t="shared" si="148"/>
        <v>0.57283866575901976</v>
      </c>
      <c r="L515" s="2">
        <f t="shared" si="149"/>
        <v>0</v>
      </c>
      <c r="M515" s="2">
        <f t="shared" si="150"/>
        <v>1.6678012253233399E-2</v>
      </c>
      <c r="N515" s="38">
        <v>1206</v>
      </c>
      <c r="O515" s="38">
        <v>1683</v>
      </c>
      <c r="P515" s="38"/>
      <c r="Q515" s="38">
        <v>13</v>
      </c>
      <c r="R515" s="38">
        <v>30</v>
      </c>
      <c r="S515" s="38"/>
      <c r="T515" s="38"/>
      <c r="U515" s="38">
        <v>5</v>
      </c>
      <c r="V515" s="38"/>
      <c r="W515" s="38">
        <v>1</v>
      </c>
      <c r="X515" s="38"/>
      <c r="Y515" s="38"/>
      <c r="Z515" s="38"/>
      <c r="AA515" s="38"/>
      <c r="AB515" s="38"/>
      <c r="BA515" t="str">
        <f t="shared" si="140"/>
        <v>Paris</v>
      </c>
      <c r="BB515" t="s">
        <v>2338</v>
      </c>
      <c r="BC515">
        <v>2</v>
      </c>
      <c r="BE515" s="60">
        <v>23</v>
      </c>
      <c r="BF515" s="62">
        <v>17</v>
      </c>
      <c r="BG515" s="62">
        <v>115</v>
      </c>
      <c r="BH515" s="66">
        <v>56625</v>
      </c>
      <c r="BI515" s="66">
        <v>56625</v>
      </c>
      <c r="BJ515" s="66">
        <f t="shared" si="141"/>
        <v>23017</v>
      </c>
      <c r="BK515"/>
      <c r="BL515" t="s">
        <v>1447</v>
      </c>
      <c r="BM515">
        <f t="shared" si="142"/>
        <v>2356625</v>
      </c>
      <c r="BN515">
        <f t="shared" si="143"/>
        <v>2356625</v>
      </c>
      <c r="BR515" s="1"/>
      <c r="CD515" s="38"/>
      <c r="CV515" s="1" t="s">
        <v>3527</v>
      </c>
    </row>
    <row r="516" spans="1:100" ht="14" hidden="1" customHeight="1" outlineLevel="1" x14ac:dyDescent="0.2">
      <c r="A516" t="s">
        <v>1012</v>
      </c>
      <c r="B516" s="6" t="s">
        <v>1665</v>
      </c>
      <c r="C516" s="1">
        <f t="shared" si="139"/>
        <v>486</v>
      </c>
      <c r="D516" s="3">
        <f>IF(N516&gt;0, RANK(N516,(N516:P516,Q516:AE516)),0)</f>
        <v>2</v>
      </c>
      <c r="E516" s="3">
        <f>IF(O516&gt;0,RANK(O516,(N516:P516,Q516:AE516)),0)</f>
        <v>1</v>
      </c>
      <c r="F516" s="3">
        <f t="shared" si="144"/>
        <v>0</v>
      </c>
      <c r="G516" s="1">
        <f t="shared" si="145"/>
        <v>169</v>
      </c>
      <c r="H516" s="2">
        <f t="shared" si="146"/>
        <v>0.34773662551440332</v>
      </c>
      <c r="I516" s="4"/>
      <c r="J516" s="2">
        <f t="shared" si="147"/>
        <v>0.2839506172839506</v>
      </c>
      <c r="K516" s="2">
        <f t="shared" si="148"/>
        <v>0.63168724279835387</v>
      </c>
      <c r="L516" s="2">
        <f t="shared" si="149"/>
        <v>0</v>
      </c>
      <c r="M516" s="2">
        <f t="shared" si="150"/>
        <v>8.4362139917695589E-2</v>
      </c>
      <c r="N516" s="38">
        <v>138</v>
      </c>
      <c r="O516" s="38">
        <v>307</v>
      </c>
      <c r="P516" s="38"/>
      <c r="Q516" s="38">
        <v>5</v>
      </c>
      <c r="R516" s="38">
        <v>35</v>
      </c>
      <c r="S516" s="38"/>
      <c r="T516" s="38"/>
      <c r="U516" s="38">
        <v>1</v>
      </c>
      <c r="V516" s="38"/>
      <c r="W516" s="38">
        <v>0</v>
      </c>
      <c r="X516" s="38"/>
      <c r="Y516" s="38"/>
      <c r="Z516" s="38"/>
      <c r="AA516" s="38"/>
      <c r="AB516" s="38"/>
      <c r="BA516" t="str">
        <f t="shared" si="140"/>
        <v>Parkman</v>
      </c>
      <c r="BB516" t="s">
        <v>1922</v>
      </c>
      <c r="BC516">
        <v>2</v>
      </c>
      <c r="BE516" s="60">
        <v>23</v>
      </c>
      <c r="BF516" s="62">
        <v>21</v>
      </c>
      <c r="BG516" s="62">
        <v>75</v>
      </c>
      <c r="BH516" s="66">
        <v>56765</v>
      </c>
      <c r="BI516" s="66">
        <v>56765</v>
      </c>
      <c r="BJ516" s="66">
        <f t="shared" si="141"/>
        <v>23021</v>
      </c>
      <c r="BK516"/>
      <c r="BL516" t="s">
        <v>1447</v>
      </c>
      <c r="BM516">
        <f t="shared" si="142"/>
        <v>2356765</v>
      </c>
      <c r="BN516">
        <f t="shared" si="143"/>
        <v>2356765</v>
      </c>
      <c r="BR516" s="1"/>
      <c r="CD516" s="38"/>
      <c r="CV516" s="1" t="s">
        <v>3528</v>
      </c>
    </row>
    <row r="517" spans="1:100" ht="14" hidden="1" customHeight="1" outlineLevel="1" x14ac:dyDescent="0.2">
      <c r="A517" t="s">
        <v>2755</v>
      </c>
      <c r="B517" s="6" t="s">
        <v>1665</v>
      </c>
      <c r="C517" s="1">
        <f t="shared" si="139"/>
        <v>1167</v>
      </c>
      <c r="D517" s="3">
        <f>IF(N517&gt;0, RANK(N517,(N517:P517,Q517:AE517)),0)</f>
        <v>2</v>
      </c>
      <c r="E517" s="3">
        <f>IF(O517&gt;0,RANK(O517,(N517:P517,Q517:AE517)),0)</f>
        <v>1</v>
      </c>
      <c r="F517" s="3">
        <f t="shared" si="144"/>
        <v>0</v>
      </c>
      <c r="G517" s="1">
        <f t="shared" si="145"/>
        <v>180</v>
      </c>
      <c r="H517" s="2">
        <f t="shared" si="146"/>
        <v>0.15424164524421594</v>
      </c>
      <c r="I517" s="4"/>
      <c r="J517" s="2">
        <f t="shared" si="147"/>
        <v>0.41131105398457585</v>
      </c>
      <c r="K517" s="2">
        <f t="shared" si="148"/>
        <v>0.56555269922879181</v>
      </c>
      <c r="L517" s="2">
        <f t="shared" si="149"/>
        <v>0</v>
      </c>
      <c r="M517" s="2">
        <f t="shared" si="150"/>
        <v>2.3136246786632286E-2</v>
      </c>
      <c r="N517" s="38">
        <v>480</v>
      </c>
      <c r="O517" s="38">
        <v>660</v>
      </c>
      <c r="P517" s="38"/>
      <c r="Q517" s="38">
        <v>5</v>
      </c>
      <c r="R517" s="38">
        <v>17</v>
      </c>
      <c r="S517" s="38"/>
      <c r="T517" s="38"/>
      <c r="U517" s="38">
        <v>5</v>
      </c>
      <c r="V517" s="38"/>
      <c r="W517" s="38">
        <v>0</v>
      </c>
      <c r="X517" s="38"/>
      <c r="Y517" s="38"/>
      <c r="Z517" s="38"/>
      <c r="AA517" s="38"/>
      <c r="AB517" s="38"/>
      <c r="BA517" t="str">
        <f t="shared" si="140"/>
        <v>Parsonsfield</v>
      </c>
      <c r="BB517" t="s">
        <v>905</v>
      </c>
      <c r="BC517">
        <v>1</v>
      </c>
      <c r="BE517" s="60">
        <v>23</v>
      </c>
      <c r="BF517" s="62">
        <v>31</v>
      </c>
      <c r="BG517" s="62">
        <v>105</v>
      </c>
      <c r="BH517" s="66">
        <v>56870</v>
      </c>
      <c r="BI517" s="66">
        <v>56870</v>
      </c>
      <c r="BJ517" s="66">
        <f t="shared" si="141"/>
        <v>23031</v>
      </c>
      <c r="BK517"/>
      <c r="BL517" t="s">
        <v>1447</v>
      </c>
      <c r="BM517">
        <f t="shared" si="142"/>
        <v>2356870</v>
      </c>
      <c r="BN517">
        <f t="shared" si="143"/>
        <v>2356870</v>
      </c>
      <c r="BR517" s="1"/>
      <c r="CD517" s="38"/>
      <c r="CV517" s="1" t="s">
        <v>3529</v>
      </c>
    </row>
    <row r="518" spans="1:100" ht="14" hidden="1" customHeight="1" outlineLevel="1" x14ac:dyDescent="0.2">
      <c r="A518" t="s">
        <v>1455</v>
      </c>
      <c r="B518" s="6" t="s">
        <v>1665</v>
      </c>
      <c r="C518" s="1">
        <f t="shared" si="139"/>
        <v>238</v>
      </c>
      <c r="D518" s="3">
        <f>IF(N518&gt;0, RANK(N518,(N518:P518,Q518:AE518)),0)</f>
        <v>2</v>
      </c>
      <c r="E518" s="3">
        <f>IF(O518&gt;0,RANK(O518,(N518:P518,Q518:AE518)),0)</f>
        <v>1</v>
      </c>
      <c r="F518" s="3">
        <f t="shared" si="144"/>
        <v>0</v>
      </c>
      <c r="G518" s="1">
        <f t="shared" si="145"/>
        <v>126</v>
      </c>
      <c r="H518" s="2">
        <f t="shared" si="146"/>
        <v>0.52941176470588236</v>
      </c>
      <c r="I518" s="4"/>
      <c r="J518" s="2">
        <f t="shared" si="147"/>
        <v>0.22689075630252101</v>
      </c>
      <c r="K518" s="2">
        <f t="shared" si="148"/>
        <v>0.75630252100840334</v>
      </c>
      <c r="L518" s="2">
        <f t="shared" si="149"/>
        <v>0</v>
      </c>
      <c r="M518" s="2">
        <f t="shared" si="150"/>
        <v>1.6806722689075682E-2</v>
      </c>
      <c r="N518" s="38">
        <v>54</v>
      </c>
      <c r="O518" s="38">
        <v>180</v>
      </c>
      <c r="P518" s="38"/>
      <c r="Q518" s="38">
        <v>1</v>
      </c>
      <c r="R518" s="38">
        <v>3</v>
      </c>
      <c r="S518" s="38"/>
      <c r="T518" s="38"/>
      <c r="U518" s="38">
        <v>0</v>
      </c>
      <c r="V518" s="38"/>
      <c r="W518" s="38">
        <v>0</v>
      </c>
      <c r="X518" s="38"/>
      <c r="Y518" s="38"/>
      <c r="Z518" s="38"/>
      <c r="AA518" s="38"/>
      <c r="AB518" s="38"/>
      <c r="BA518" t="str">
        <f t="shared" si="140"/>
        <v>Passadumkeag</v>
      </c>
      <c r="BB518" t="s">
        <v>2436</v>
      </c>
      <c r="BC518">
        <v>2</v>
      </c>
      <c r="BE518" s="60">
        <v>23</v>
      </c>
      <c r="BF518" s="62">
        <v>19</v>
      </c>
      <c r="BG518" s="62">
        <v>255</v>
      </c>
      <c r="BH518" s="66">
        <v>57045</v>
      </c>
      <c r="BI518" s="66">
        <v>57045</v>
      </c>
      <c r="BJ518" s="66">
        <f t="shared" si="141"/>
        <v>23019</v>
      </c>
      <c r="BK518"/>
      <c r="BL518" t="s">
        <v>1447</v>
      </c>
      <c r="BM518">
        <f t="shared" si="142"/>
        <v>2357045</v>
      </c>
      <c r="BN518">
        <f t="shared" si="143"/>
        <v>2357045</v>
      </c>
      <c r="BR518" s="1"/>
      <c r="CD518" s="38"/>
      <c r="CV518" s="1" t="s">
        <v>3530</v>
      </c>
    </row>
    <row r="519" spans="1:100" ht="14" hidden="1" customHeight="1" outlineLevel="1" x14ac:dyDescent="0.2">
      <c r="A519" t="s">
        <v>1607</v>
      </c>
      <c r="B519" s="6" t="s">
        <v>1665</v>
      </c>
      <c r="C519" s="1">
        <f t="shared" si="139"/>
        <v>506</v>
      </c>
      <c r="D519" s="3">
        <f>IF(N519&gt;0, RANK(N519,(N519:P519,Q519:AE519)),0)</f>
        <v>2</v>
      </c>
      <c r="E519" s="3">
        <f>IF(O519&gt;0,RANK(O519,(N519:P519,Q519:AE519)),0)</f>
        <v>1</v>
      </c>
      <c r="F519" s="3">
        <f t="shared" si="144"/>
        <v>0</v>
      </c>
      <c r="G519" s="1">
        <f t="shared" si="145"/>
        <v>224</v>
      </c>
      <c r="H519" s="2">
        <f t="shared" si="146"/>
        <v>0.44268774703557312</v>
      </c>
      <c r="I519" s="4"/>
      <c r="J519" s="2">
        <f t="shared" si="147"/>
        <v>0.27272727272727271</v>
      </c>
      <c r="K519" s="2">
        <f t="shared" si="148"/>
        <v>0.71541501976284583</v>
      </c>
      <c r="L519" s="2">
        <f t="shared" si="149"/>
        <v>0</v>
      </c>
      <c r="M519" s="2">
        <f t="shared" si="150"/>
        <v>1.1857707509881465E-2</v>
      </c>
      <c r="N519" s="38">
        <v>138</v>
      </c>
      <c r="O519" s="38">
        <v>362</v>
      </c>
      <c r="P519" s="38"/>
      <c r="Q519" s="38">
        <v>0</v>
      </c>
      <c r="R519" s="38">
        <v>5</v>
      </c>
      <c r="S519" s="38"/>
      <c r="T519" s="38"/>
      <c r="U519" s="38">
        <v>1</v>
      </c>
      <c r="V519" s="38"/>
      <c r="W519" s="38">
        <v>0</v>
      </c>
      <c r="X519" s="38"/>
      <c r="Y519" s="38"/>
      <c r="Z519" s="38"/>
      <c r="AA519" s="38"/>
      <c r="AB519" s="38"/>
      <c r="BA519" t="str">
        <f t="shared" si="140"/>
        <v>Patten</v>
      </c>
      <c r="BB519" t="s">
        <v>2436</v>
      </c>
      <c r="BC519">
        <v>2</v>
      </c>
      <c r="BE519" s="60">
        <v>23</v>
      </c>
      <c r="BF519" s="62">
        <v>19</v>
      </c>
      <c r="BG519" s="62">
        <v>260</v>
      </c>
      <c r="BH519" s="66">
        <v>57150</v>
      </c>
      <c r="BI519" s="66">
        <v>57150</v>
      </c>
      <c r="BJ519" s="66">
        <f t="shared" si="141"/>
        <v>23019</v>
      </c>
      <c r="BK519"/>
      <c r="BL519" t="s">
        <v>1447</v>
      </c>
      <c r="BM519">
        <f t="shared" si="142"/>
        <v>2357150</v>
      </c>
      <c r="BN519">
        <f t="shared" si="143"/>
        <v>2357150</v>
      </c>
      <c r="BR519" s="1"/>
      <c r="CD519" s="38"/>
      <c r="CV519" s="1" t="s">
        <v>3531</v>
      </c>
    </row>
    <row r="520" spans="1:100" ht="14" hidden="1" customHeight="1" outlineLevel="1" x14ac:dyDescent="0.2">
      <c r="A520" t="s">
        <v>2065</v>
      </c>
      <c r="B520" s="6" t="s">
        <v>1665</v>
      </c>
      <c r="C520" s="1">
        <f t="shared" si="139"/>
        <v>502</v>
      </c>
      <c r="D520" s="3">
        <f>IF(N520&gt;0, RANK(N520,(N520:P520,Q520:AE520)),0)</f>
        <v>2</v>
      </c>
      <c r="E520" s="3">
        <f>IF(O520&gt;0,RANK(O520,(N520:P520,Q520:AE520)),0)</f>
        <v>1</v>
      </c>
      <c r="F520" s="3">
        <f t="shared" si="144"/>
        <v>0</v>
      </c>
      <c r="G520" s="1">
        <f t="shared" si="145"/>
        <v>85</v>
      </c>
      <c r="H520" s="2">
        <f t="shared" si="146"/>
        <v>0.1693227091633466</v>
      </c>
      <c r="I520" s="4"/>
      <c r="J520" s="2">
        <f t="shared" si="147"/>
        <v>0.4063745019920319</v>
      </c>
      <c r="K520" s="2">
        <f t="shared" si="148"/>
        <v>0.57569721115537853</v>
      </c>
      <c r="L520" s="2">
        <f t="shared" si="149"/>
        <v>0</v>
      </c>
      <c r="M520" s="2">
        <f t="shared" si="150"/>
        <v>1.7928286852589514E-2</v>
      </c>
      <c r="N520" s="38">
        <v>204</v>
      </c>
      <c r="O520" s="38">
        <v>289</v>
      </c>
      <c r="P520" s="38"/>
      <c r="Q520" s="38">
        <v>1</v>
      </c>
      <c r="R520" s="38">
        <v>6</v>
      </c>
      <c r="S520" s="38"/>
      <c r="T520" s="38"/>
      <c r="U520" s="38">
        <v>0</v>
      </c>
      <c r="V520" s="38"/>
      <c r="W520" s="38">
        <v>2</v>
      </c>
      <c r="X520" s="38"/>
      <c r="Y520" s="38"/>
      <c r="Z520" s="38"/>
      <c r="AA520" s="38"/>
      <c r="AB520" s="38"/>
      <c r="BA520" t="str">
        <f t="shared" si="140"/>
        <v>Pembroke</v>
      </c>
      <c r="BB520" t="s">
        <v>674</v>
      </c>
      <c r="BC520">
        <v>2</v>
      </c>
      <c r="BE520" s="60">
        <v>23</v>
      </c>
      <c r="BF520" s="62">
        <v>29</v>
      </c>
      <c r="BG520" s="62">
        <v>160</v>
      </c>
      <c r="BH520" s="66">
        <v>57780</v>
      </c>
      <c r="BI520" s="66">
        <v>57780</v>
      </c>
      <c r="BJ520" s="66">
        <f t="shared" si="141"/>
        <v>23029</v>
      </c>
      <c r="BK520"/>
      <c r="BL520" t="s">
        <v>1447</v>
      </c>
      <c r="BM520">
        <f t="shared" si="142"/>
        <v>2357780</v>
      </c>
      <c r="BN520">
        <f t="shared" si="143"/>
        <v>2357780</v>
      </c>
      <c r="BR520" s="1"/>
      <c r="CD520" s="38"/>
      <c r="CV520" s="1" t="s">
        <v>3532</v>
      </c>
    </row>
    <row r="521" spans="1:100" ht="14" hidden="1" customHeight="1" outlineLevel="1" x14ac:dyDescent="0.2">
      <c r="A521" t="s">
        <v>2436</v>
      </c>
      <c r="B521" s="6" t="s">
        <v>1665</v>
      </c>
      <c r="C521" s="1">
        <f t="shared" si="139"/>
        <v>839</v>
      </c>
      <c r="D521" s="3">
        <f>IF(N521&gt;0, RANK(N521,(N521:P521,Q521:AE521)),0)</f>
        <v>1</v>
      </c>
      <c r="E521" s="3">
        <f>IF(O521&gt;0,RANK(O521,(N521:P521,Q521:AE521)),0)</f>
        <v>2</v>
      </c>
      <c r="F521" s="3">
        <f t="shared" si="144"/>
        <v>0</v>
      </c>
      <c r="G521" s="1">
        <f t="shared" si="145"/>
        <v>162</v>
      </c>
      <c r="H521" s="2">
        <f t="shared" si="146"/>
        <v>0.19308700834326578</v>
      </c>
      <c r="I521" s="4"/>
      <c r="J521" s="2">
        <f t="shared" si="147"/>
        <v>0.58045292014302741</v>
      </c>
      <c r="K521" s="2">
        <f t="shared" si="148"/>
        <v>0.3873659117997616</v>
      </c>
      <c r="L521" s="2">
        <f t="shared" si="149"/>
        <v>0</v>
      </c>
      <c r="M521" s="2">
        <f t="shared" si="150"/>
        <v>3.2181168057210996E-2</v>
      </c>
      <c r="N521" s="38">
        <v>487</v>
      </c>
      <c r="O521" s="38">
        <v>325</v>
      </c>
      <c r="P521" s="38"/>
      <c r="Q521" s="38">
        <v>6</v>
      </c>
      <c r="R521" s="38">
        <v>17</v>
      </c>
      <c r="S521" s="38"/>
      <c r="T521" s="38"/>
      <c r="U521" s="38">
        <v>4</v>
      </c>
      <c r="V521" s="38"/>
      <c r="W521" s="38">
        <v>0</v>
      </c>
      <c r="X521" s="38"/>
      <c r="Y521" s="38"/>
      <c r="Z521" s="38"/>
      <c r="AA521" s="38"/>
      <c r="AB521" s="38"/>
      <c r="BA521" t="str">
        <f t="shared" si="140"/>
        <v>Penobscot</v>
      </c>
      <c r="BB521" t="s">
        <v>585</v>
      </c>
      <c r="BC521">
        <v>2</v>
      </c>
      <c r="BE521" s="60">
        <v>23</v>
      </c>
      <c r="BF521" s="62">
        <v>9</v>
      </c>
      <c r="BG521" s="62">
        <v>120</v>
      </c>
      <c r="BH521" s="66">
        <v>57920</v>
      </c>
      <c r="BI521" s="66">
        <v>57920</v>
      </c>
      <c r="BJ521" s="66">
        <f t="shared" si="141"/>
        <v>23009</v>
      </c>
      <c r="BK521"/>
      <c r="BL521" t="s">
        <v>1447</v>
      </c>
      <c r="BM521">
        <f t="shared" si="142"/>
        <v>2357920</v>
      </c>
      <c r="BN521">
        <f t="shared" si="143"/>
        <v>2357920</v>
      </c>
      <c r="BR521" s="1"/>
      <c r="CD521" s="38"/>
      <c r="CV521" s="1" t="s">
        <v>3533</v>
      </c>
    </row>
    <row r="522" spans="1:100" ht="14" hidden="1" customHeight="1" outlineLevel="1" x14ac:dyDescent="0.2">
      <c r="A522" t="s">
        <v>720</v>
      </c>
      <c r="B522" s="6" t="s">
        <v>1665</v>
      </c>
      <c r="C522" s="1">
        <f t="shared" si="139"/>
        <v>314</v>
      </c>
      <c r="D522" s="3">
        <f>IF(N522&gt;0, RANK(N522,(N522:P522,Q522:AE522)),0)</f>
        <v>1</v>
      </c>
      <c r="E522" s="3">
        <f>IF(O522&gt;0,RANK(O522,(N522:P522,Q522:AE522)),0)</f>
        <v>2</v>
      </c>
      <c r="F522" s="3">
        <f t="shared" si="144"/>
        <v>0</v>
      </c>
      <c r="G522" s="1">
        <f t="shared" si="145"/>
        <v>179</v>
      </c>
      <c r="H522" s="2">
        <f t="shared" si="146"/>
        <v>0.57006369426751591</v>
      </c>
      <c r="I522" s="4"/>
      <c r="J522" s="2">
        <f t="shared" si="147"/>
        <v>0.76751592356687903</v>
      </c>
      <c r="K522" s="2">
        <f t="shared" si="148"/>
        <v>0.19745222929936307</v>
      </c>
      <c r="L522" s="2">
        <f t="shared" si="149"/>
        <v>0</v>
      </c>
      <c r="M522" s="2">
        <f t="shared" si="150"/>
        <v>3.5031847133757898E-2</v>
      </c>
      <c r="N522" s="38">
        <v>241</v>
      </c>
      <c r="O522" s="38">
        <v>62</v>
      </c>
      <c r="P522" s="38"/>
      <c r="Q522" s="38">
        <v>1</v>
      </c>
      <c r="R522" s="38">
        <v>5</v>
      </c>
      <c r="S522" s="38"/>
      <c r="T522" s="38"/>
      <c r="U522" s="38">
        <v>2</v>
      </c>
      <c r="V522" s="38"/>
      <c r="W522" s="38">
        <v>3</v>
      </c>
      <c r="X522" s="38"/>
      <c r="Y522" s="38"/>
      <c r="Z522" s="38"/>
      <c r="AA522" s="38"/>
      <c r="AB522" s="38"/>
      <c r="BA522" t="str">
        <f t="shared" si="140"/>
        <v>Penobscot Nation</v>
      </c>
      <c r="BB522" t="s">
        <v>2436</v>
      </c>
      <c r="BC522">
        <v>2</v>
      </c>
      <c r="BE522" s="60">
        <v>23</v>
      </c>
      <c r="BF522" s="62">
        <v>19</v>
      </c>
      <c r="BH522" s="66">
        <v>34400</v>
      </c>
      <c r="BI522" s="66">
        <v>34400</v>
      </c>
      <c r="BJ522" s="66">
        <f t="shared" si="141"/>
        <v>23019</v>
      </c>
      <c r="BK522"/>
      <c r="BL522" t="s">
        <v>3094</v>
      </c>
      <c r="BM522">
        <f t="shared" si="142"/>
        <v>2334400</v>
      </c>
      <c r="BN522">
        <f t="shared" si="143"/>
        <v>2334400</v>
      </c>
      <c r="BR522" s="1"/>
      <c r="CD522" s="38"/>
      <c r="CV522" s="1"/>
    </row>
    <row r="523" spans="1:100" ht="14" hidden="1" customHeight="1" outlineLevel="1" x14ac:dyDescent="0.2">
      <c r="A523" t="s">
        <v>466</v>
      </c>
      <c r="B523" s="6" t="s">
        <v>1665</v>
      </c>
      <c r="C523" s="1">
        <f t="shared" si="139"/>
        <v>237</v>
      </c>
      <c r="D523" s="3">
        <f>IF(N523&gt;0, RANK(N523,(N523:P523,Q523:AE523)),0)</f>
        <v>2</v>
      </c>
      <c r="E523" s="3">
        <f>IF(O523&gt;0,RANK(O523,(N523:P523,Q523:AE523)),0)</f>
        <v>1</v>
      </c>
      <c r="F523" s="3">
        <f t="shared" si="144"/>
        <v>0</v>
      </c>
      <c r="G523" s="1">
        <f t="shared" si="145"/>
        <v>107</v>
      </c>
      <c r="H523" s="2">
        <f t="shared" si="146"/>
        <v>0.45147679324894513</v>
      </c>
      <c r="I523" s="4"/>
      <c r="J523" s="2">
        <f t="shared" si="147"/>
        <v>0.24894514767932491</v>
      </c>
      <c r="K523" s="2">
        <f t="shared" si="148"/>
        <v>0.70042194092827004</v>
      </c>
      <c r="L523" s="2">
        <f t="shared" si="149"/>
        <v>0</v>
      </c>
      <c r="M523" s="2">
        <f t="shared" si="150"/>
        <v>5.0632911392405E-2</v>
      </c>
      <c r="N523" s="38">
        <v>59</v>
      </c>
      <c r="O523" s="38">
        <v>166</v>
      </c>
      <c r="P523" s="38"/>
      <c r="Q523" s="38">
        <v>2</v>
      </c>
      <c r="R523" s="38">
        <v>8</v>
      </c>
      <c r="S523" s="38"/>
      <c r="T523" s="38"/>
      <c r="U523" s="38">
        <v>1</v>
      </c>
      <c r="V523" s="38"/>
      <c r="W523" s="38">
        <v>1</v>
      </c>
      <c r="X523" s="38"/>
      <c r="Y523" s="38"/>
      <c r="Z523" s="38"/>
      <c r="AA523" s="38"/>
      <c r="AB523" s="38"/>
      <c r="BA523" t="str">
        <f t="shared" si="140"/>
        <v>Perham</v>
      </c>
      <c r="BB523" t="s">
        <v>2774</v>
      </c>
      <c r="BC523">
        <v>2</v>
      </c>
      <c r="BE523" s="60">
        <v>23</v>
      </c>
      <c r="BF523" s="62">
        <v>3</v>
      </c>
      <c r="BG523" s="62">
        <v>255</v>
      </c>
      <c r="BH523" s="66">
        <v>58060</v>
      </c>
      <c r="BI523" s="66">
        <v>58060</v>
      </c>
      <c r="BJ523" s="66">
        <f t="shared" si="141"/>
        <v>23003</v>
      </c>
      <c r="BK523"/>
      <c r="BL523" t="s">
        <v>1447</v>
      </c>
      <c r="BM523">
        <f t="shared" si="142"/>
        <v>2358060</v>
      </c>
      <c r="BN523">
        <f t="shared" si="143"/>
        <v>2358060</v>
      </c>
      <c r="BR523" s="1"/>
      <c r="CD523" s="38"/>
      <c r="CV523" s="1" t="s">
        <v>3534</v>
      </c>
    </row>
    <row r="524" spans="1:100" ht="14" hidden="1" customHeight="1" outlineLevel="1" x14ac:dyDescent="0.2">
      <c r="A524" t="s">
        <v>2079</v>
      </c>
      <c r="B524" s="6" t="s">
        <v>1665</v>
      </c>
      <c r="C524" s="1">
        <f t="shared" si="139"/>
        <v>507</v>
      </c>
      <c r="D524" s="3">
        <f>IF(N524&gt;0, RANK(N524,(N524:P524,Q524:AE524)),0)</f>
        <v>2</v>
      </c>
      <c r="E524" s="3">
        <f>IF(O524&gt;0,RANK(O524,(N524:P524,Q524:AE524)),0)</f>
        <v>1</v>
      </c>
      <c r="F524" s="3">
        <f t="shared" si="144"/>
        <v>0</v>
      </c>
      <c r="G524" s="1">
        <f t="shared" si="145"/>
        <v>93</v>
      </c>
      <c r="H524" s="2">
        <f t="shared" si="146"/>
        <v>0.18343195266272189</v>
      </c>
      <c r="I524" s="4"/>
      <c r="J524" s="2">
        <f t="shared" si="147"/>
        <v>0.40433925049309666</v>
      </c>
      <c r="K524" s="2">
        <f t="shared" si="148"/>
        <v>0.58777120315581854</v>
      </c>
      <c r="L524" s="2">
        <f t="shared" si="149"/>
        <v>0</v>
      </c>
      <c r="M524" s="2">
        <f t="shared" si="150"/>
        <v>7.8895463510847419E-3</v>
      </c>
      <c r="N524" s="38">
        <v>205</v>
      </c>
      <c r="O524" s="38">
        <v>298</v>
      </c>
      <c r="P524" s="38"/>
      <c r="Q524" s="38">
        <v>1</v>
      </c>
      <c r="R524" s="38">
        <v>3</v>
      </c>
      <c r="S524" s="38"/>
      <c r="T524" s="38"/>
      <c r="U524" s="38">
        <v>0</v>
      </c>
      <c r="V524" s="38"/>
      <c r="W524" s="38">
        <v>0</v>
      </c>
      <c r="X524" s="38"/>
      <c r="Y524" s="38"/>
      <c r="Z524" s="38"/>
      <c r="AA524" s="38"/>
      <c r="AB524" s="38"/>
      <c r="BA524" t="str">
        <f t="shared" si="140"/>
        <v>Perry</v>
      </c>
      <c r="BB524" t="s">
        <v>674</v>
      </c>
      <c r="BC524">
        <v>2</v>
      </c>
      <c r="BE524" s="60">
        <v>23</v>
      </c>
      <c r="BF524" s="62">
        <v>29</v>
      </c>
      <c r="BG524" s="62">
        <v>165</v>
      </c>
      <c r="BH524" s="66">
        <v>58165</v>
      </c>
      <c r="BI524" s="66">
        <v>58165</v>
      </c>
      <c r="BJ524" s="66">
        <f t="shared" si="141"/>
        <v>23029</v>
      </c>
      <c r="BK524"/>
      <c r="BL524" t="s">
        <v>1447</v>
      </c>
      <c r="BM524">
        <f t="shared" si="142"/>
        <v>2358165</v>
      </c>
      <c r="BN524">
        <f t="shared" si="143"/>
        <v>2358165</v>
      </c>
      <c r="BR524" s="1"/>
      <c r="CD524" s="38"/>
      <c r="CV524" s="1" t="s">
        <v>3535</v>
      </c>
    </row>
    <row r="525" spans="1:100" ht="14" hidden="1" customHeight="1" outlineLevel="1" x14ac:dyDescent="0.2">
      <c r="A525" t="s">
        <v>3084</v>
      </c>
      <c r="B525" s="6" t="s">
        <v>1665</v>
      </c>
      <c r="C525" s="1">
        <f t="shared" si="139"/>
        <v>883</v>
      </c>
      <c r="D525" s="3">
        <f>IF(N525&gt;0, RANK(N525,(N525:P525,Q525:AE525)),0)</f>
        <v>2</v>
      </c>
      <c r="E525" s="3">
        <f>IF(O525&gt;0,RANK(O525,(N525:P525,Q525:AE525)),0)</f>
        <v>1</v>
      </c>
      <c r="F525" s="3">
        <f t="shared" si="144"/>
        <v>0</v>
      </c>
      <c r="G525" s="1">
        <f t="shared" si="145"/>
        <v>300</v>
      </c>
      <c r="H525" s="2">
        <f t="shared" si="146"/>
        <v>0.33975084937712347</v>
      </c>
      <c r="I525" s="4"/>
      <c r="J525" s="2">
        <f t="shared" si="147"/>
        <v>0.32163080407701017</v>
      </c>
      <c r="K525" s="2">
        <f t="shared" si="148"/>
        <v>0.66138165345413369</v>
      </c>
      <c r="L525" s="2">
        <f t="shared" si="149"/>
        <v>0</v>
      </c>
      <c r="M525" s="2">
        <f t="shared" si="150"/>
        <v>1.6987542468856143E-2</v>
      </c>
      <c r="N525" s="38">
        <v>284</v>
      </c>
      <c r="O525" s="38">
        <v>584</v>
      </c>
      <c r="P525" s="38"/>
      <c r="Q525" s="38">
        <v>3</v>
      </c>
      <c r="R525" s="38">
        <v>8</v>
      </c>
      <c r="S525" s="38"/>
      <c r="T525" s="38"/>
      <c r="U525" s="38">
        <v>4</v>
      </c>
      <c r="V525" s="38"/>
      <c r="W525" s="38">
        <v>0</v>
      </c>
      <c r="X525" s="38"/>
      <c r="Y525" s="38"/>
      <c r="Z525" s="38"/>
      <c r="AA525" s="38"/>
      <c r="AB525" s="38"/>
      <c r="BA525" t="str">
        <f t="shared" si="140"/>
        <v>Peru</v>
      </c>
      <c r="BB525" t="s">
        <v>2338</v>
      </c>
      <c r="BC525">
        <v>2</v>
      </c>
      <c r="BE525" s="60">
        <v>23</v>
      </c>
      <c r="BF525" s="62">
        <v>17</v>
      </c>
      <c r="BG525" s="62">
        <v>120</v>
      </c>
      <c r="BH525" s="66">
        <v>58270</v>
      </c>
      <c r="BI525" s="66">
        <v>58270</v>
      </c>
      <c r="BJ525" s="66">
        <f t="shared" si="141"/>
        <v>23017</v>
      </c>
      <c r="BK525"/>
      <c r="BL525" t="s">
        <v>1447</v>
      </c>
      <c r="BM525">
        <f t="shared" si="142"/>
        <v>2358270</v>
      </c>
      <c r="BN525">
        <f t="shared" si="143"/>
        <v>2358270</v>
      </c>
      <c r="BR525" s="1"/>
      <c r="CD525" s="38"/>
      <c r="CV525" s="1" t="s">
        <v>3536</v>
      </c>
    </row>
    <row r="526" spans="1:100" ht="14" hidden="1" customHeight="1" outlineLevel="1" x14ac:dyDescent="0.2">
      <c r="A526" t="s">
        <v>2441</v>
      </c>
      <c r="B526" s="6" t="s">
        <v>1665</v>
      </c>
      <c r="C526" s="1">
        <f t="shared" si="139"/>
        <v>678</v>
      </c>
      <c r="D526" s="3">
        <f>IF(N526&gt;0, RANK(N526,(N526:P526,Q526:AE526)),0)</f>
        <v>2</v>
      </c>
      <c r="E526" s="3">
        <f>IF(O526&gt;0,RANK(O526,(N526:P526,Q526:AE526)),0)</f>
        <v>1</v>
      </c>
      <c r="F526" s="3">
        <f t="shared" si="144"/>
        <v>0</v>
      </c>
      <c r="G526" s="1">
        <f t="shared" si="145"/>
        <v>183</v>
      </c>
      <c r="H526" s="2">
        <f t="shared" si="146"/>
        <v>0.26991150442477874</v>
      </c>
      <c r="I526" s="4"/>
      <c r="J526" s="2">
        <f t="shared" si="147"/>
        <v>0.35103244837758113</v>
      </c>
      <c r="K526" s="2">
        <f t="shared" si="148"/>
        <v>0.62094395280235992</v>
      </c>
      <c r="L526" s="2">
        <f t="shared" si="149"/>
        <v>0</v>
      </c>
      <c r="M526" s="2">
        <f t="shared" si="150"/>
        <v>2.8023598820059004E-2</v>
      </c>
      <c r="N526" s="38">
        <v>238</v>
      </c>
      <c r="O526" s="38">
        <v>421</v>
      </c>
      <c r="P526" s="38"/>
      <c r="Q526" s="38">
        <v>5</v>
      </c>
      <c r="R526" s="38">
        <v>13</v>
      </c>
      <c r="S526" s="38"/>
      <c r="T526" s="38"/>
      <c r="U526" s="38">
        <v>1</v>
      </c>
      <c r="V526" s="38"/>
      <c r="W526" s="38">
        <v>0</v>
      </c>
      <c r="X526" s="38"/>
      <c r="Y526" s="38"/>
      <c r="Z526" s="38"/>
      <c r="AA526" s="38"/>
      <c r="AB526" s="38"/>
      <c r="BA526" t="str">
        <f t="shared" si="140"/>
        <v>Phillips</v>
      </c>
      <c r="BB526" t="s">
        <v>1117</v>
      </c>
      <c r="BC526">
        <v>2</v>
      </c>
      <c r="BE526" s="60">
        <v>23</v>
      </c>
      <c r="BF526" s="62">
        <v>7</v>
      </c>
      <c r="BG526" s="62">
        <v>70</v>
      </c>
      <c r="BH526" s="66">
        <v>58445</v>
      </c>
      <c r="BI526" s="66">
        <v>58445</v>
      </c>
      <c r="BJ526" s="66">
        <f t="shared" si="141"/>
        <v>23007</v>
      </c>
      <c r="BK526"/>
      <c r="BL526" t="s">
        <v>1447</v>
      </c>
      <c r="BM526">
        <f t="shared" si="142"/>
        <v>2358445</v>
      </c>
      <c r="BN526">
        <f t="shared" si="143"/>
        <v>2358445</v>
      </c>
      <c r="BR526" s="1"/>
      <c r="CD526" s="38"/>
      <c r="CV526" s="1" t="s">
        <v>3537</v>
      </c>
    </row>
    <row r="527" spans="1:100" ht="14" hidden="1" customHeight="1" outlineLevel="1" x14ac:dyDescent="0.2">
      <c r="A527" t="s">
        <v>787</v>
      </c>
      <c r="B527" s="6" t="s">
        <v>1665</v>
      </c>
      <c r="C527" s="1">
        <f t="shared" si="139"/>
        <v>1643</v>
      </c>
      <c r="D527" s="3">
        <f>IF(N527&gt;0, RANK(N527,(N527:P527,Q527:AE527)),0)</f>
        <v>1</v>
      </c>
      <c r="E527" s="3">
        <f>IF(O527&gt;0,RANK(O527,(N527:P527,Q527:AE527)),0)</f>
        <v>2</v>
      </c>
      <c r="F527" s="3">
        <f t="shared" si="144"/>
        <v>0</v>
      </c>
      <c r="G527" s="1">
        <f t="shared" si="145"/>
        <v>87</v>
      </c>
      <c r="H527" s="2">
        <f t="shared" si="146"/>
        <v>5.2951917224589168E-2</v>
      </c>
      <c r="I527" s="4"/>
      <c r="J527" s="2">
        <f t="shared" si="147"/>
        <v>0.51673767498478396</v>
      </c>
      <c r="K527" s="2">
        <f t="shared" si="148"/>
        <v>0.46378575776019476</v>
      </c>
      <c r="L527" s="2">
        <f t="shared" si="149"/>
        <v>0</v>
      </c>
      <c r="M527" s="2">
        <f t="shared" si="150"/>
        <v>1.9476567255021282E-2</v>
      </c>
      <c r="N527" s="38">
        <v>849</v>
      </c>
      <c r="O527" s="38">
        <v>762</v>
      </c>
      <c r="P527" s="38"/>
      <c r="Q527" s="38">
        <v>11</v>
      </c>
      <c r="R527" s="38">
        <v>15</v>
      </c>
      <c r="S527" s="38"/>
      <c r="T527" s="38"/>
      <c r="U527" s="38">
        <v>6</v>
      </c>
      <c r="V527" s="38"/>
      <c r="W527" s="38">
        <v>0</v>
      </c>
      <c r="X527" s="38"/>
      <c r="Y527" s="38"/>
      <c r="Z527" s="38"/>
      <c r="AA527" s="38"/>
      <c r="AB527" s="38"/>
      <c r="BA527" t="str">
        <f t="shared" si="140"/>
        <v>Phippsburg</v>
      </c>
      <c r="BB527" t="s">
        <v>1259</v>
      </c>
      <c r="BC527">
        <v>1</v>
      </c>
      <c r="BE527" s="60">
        <v>23</v>
      </c>
      <c r="BF527" s="62">
        <v>23</v>
      </c>
      <c r="BG527" s="62">
        <v>30</v>
      </c>
      <c r="BH527" s="66">
        <v>58515</v>
      </c>
      <c r="BI527" s="66">
        <v>58515</v>
      </c>
      <c r="BJ527" s="66">
        <f t="shared" si="141"/>
        <v>23023</v>
      </c>
      <c r="BK527"/>
      <c r="BL527" t="s">
        <v>1447</v>
      </c>
      <c r="BM527">
        <f t="shared" si="142"/>
        <v>2358515</v>
      </c>
      <c r="BN527">
        <f t="shared" si="143"/>
        <v>2358515</v>
      </c>
      <c r="BR527" s="1"/>
      <c r="CD527" s="38"/>
      <c r="CV527" s="1" t="s">
        <v>3538</v>
      </c>
    </row>
    <row r="528" spans="1:100" ht="14" hidden="1" customHeight="1" outlineLevel="1" x14ac:dyDescent="0.2">
      <c r="A528" t="s">
        <v>3031</v>
      </c>
      <c r="B528" s="6" t="s">
        <v>1665</v>
      </c>
      <c r="C528" s="1">
        <f t="shared" si="139"/>
        <v>2048</v>
      </c>
      <c r="D528" s="3">
        <f>IF(N528&gt;0, RANK(N528,(N528:P528,Q528:AE528)),0)</f>
        <v>2</v>
      </c>
      <c r="E528" s="3">
        <f>IF(O528&gt;0,RANK(O528,(N528:P528,Q528:AE528)),0)</f>
        <v>1</v>
      </c>
      <c r="F528" s="3">
        <f t="shared" si="144"/>
        <v>0</v>
      </c>
      <c r="G528" s="1">
        <f t="shared" si="145"/>
        <v>484</v>
      </c>
      <c r="H528" s="2">
        <f t="shared" si="146"/>
        <v>0.236328125</v>
      </c>
      <c r="I528" s="4"/>
      <c r="J528" s="2">
        <f t="shared" si="147"/>
        <v>0.37255859375</v>
      </c>
      <c r="K528" s="2">
        <f t="shared" si="148"/>
        <v>0.60888671875</v>
      </c>
      <c r="L528" s="2">
        <f t="shared" si="149"/>
        <v>0</v>
      </c>
      <c r="M528" s="2">
        <f t="shared" si="150"/>
        <v>1.85546875E-2</v>
      </c>
      <c r="N528" s="38">
        <v>763</v>
      </c>
      <c r="O528" s="38">
        <v>1247</v>
      </c>
      <c r="P528" s="38"/>
      <c r="Q528" s="38">
        <v>17</v>
      </c>
      <c r="R528" s="38">
        <v>14</v>
      </c>
      <c r="S528" s="38"/>
      <c r="T528" s="38"/>
      <c r="U528" s="38">
        <v>5</v>
      </c>
      <c r="V528" s="38"/>
      <c r="W528" s="38">
        <v>2</v>
      </c>
      <c r="X528" s="38"/>
      <c r="Y528" s="38"/>
      <c r="Z528" s="38"/>
      <c r="AA528" s="38"/>
      <c r="AB528" s="38"/>
      <c r="BA528" t="str">
        <f t="shared" si="140"/>
        <v>Pittsfield</v>
      </c>
      <c r="BB528" t="s">
        <v>1752</v>
      </c>
      <c r="BC528">
        <v>2</v>
      </c>
      <c r="BE528" s="60">
        <v>23</v>
      </c>
      <c r="BF528" s="62">
        <v>25</v>
      </c>
      <c r="BG528" s="62">
        <v>120</v>
      </c>
      <c r="BH528" s="66">
        <v>59005</v>
      </c>
      <c r="BI528" s="66">
        <v>59005</v>
      </c>
      <c r="BJ528" s="66">
        <f t="shared" si="141"/>
        <v>23025</v>
      </c>
      <c r="BK528"/>
      <c r="BL528" t="s">
        <v>1447</v>
      </c>
      <c r="BM528">
        <f t="shared" si="142"/>
        <v>2359005</v>
      </c>
      <c r="BN528">
        <f t="shared" si="143"/>
        <v>2359005</v>
      </c>
      <c r="BR528" s="1"/>
      <c r="CD528" s="38"/>
      <c r="CV528" s="1" t="s">
        <v>3539</v>
      </c>
    </row>
    <row r="529" spans="1:100" ht="14" hidden="1" customHeight="1" outlineLevel="1" x14ac:dyDescent="0.2">
      <c r="A529" t="s">
        <v>978</v>
      </c>
      <c r="B529" s="6" t="s">
        <v>1665</v>
      </c>
      <c r="C529" s="1">
        <f t="shared" si="139"/>
        <v>1830</v>
      </c>
      <c r="D529" s="3">
        <f>IF(N529&gt;0, RANK(N529,(N529:P529,Q529:AE529)),0)</f>
        <v>2</v>
      </c>
      <c r="E529" s="3">
        <f>IF(O529&gt;0,RANK(O529,(N529:P529,Q529:AE529)),0)</f>
        <v>1</v>
      </c>
      <c r="F529" s="3">
        <f t="shared" si="144"/>
        <v>0</v>
      </c>
      <c r="G529" s="1">
        <f t="shared" si="145"/>
        <v>436</v>
      </c>
      <c r="H529" s="2">
        <f t="shared" si="146"/>
        <v>0.23825136612021858</v>
      </c>
      <c r="I529" s="4"/>
      <c r="J529" s="2">
        <f t="shared" si="147"/>
        <v>0.37213114754098359</v>
      </c>
      <c r="K529" s="2">
        <f t="shared" si="148"/>
        <v>0.61038251366120222</v>
      </c>
      <c r="L529" s="2">
        <f t="shared" si="149"/>
        <v>0</v>
      </c>
      <c r="M529" s="2">
        <f t="shared" si="150"/>
        <v>1.7486338797814138E-2</v>
      </c>
      <c r="N529" s="38">
        <v>681</v>
      </c>
      <c r="O529" s="38">
        <v>1117</v>
      </c>
      <c r="P529" s="38"/>
      <c r="Q529" s="38">
        <v>9</v>
      </c>
      <c r="R529" s="38">
        <v>15</v>
      </c>
      <c r="S529" s="38"/>
      <c r="T529" s="38"/>
      <c r="U529" s="38">
        <v>7</v>
      </c>
      <c r="V529" s="38"/>
      <c r="W529" s="38">
        <v>1</v>
      </c>
      <c r="X529" s="38"/>
      <c r="Y529" s="38"/>
      <c r="Z529" s="38"/>
      <c r="AA529" s="38"/>
      <c r="AB529" s="38"/>
      <c r="BA529" t="str">
        <f t="shared" si="140"/>
        <v>Pittston</v>
      </c>
      <c r="BB529" t="s">
        <v>2945</v>
      </c>
      <c r="BC529">
        <v>1</v>
      </c>
      <c r="BE529" s="60">
        <v>23</v>
      </c>
      <c r="BF529" s="62">
        <v>11</v>
      </c>
      <c r="BG529" s="62">
        <v>85</v>
      </c>
      <c r="BH529" s="66">
        <v>59110</v>
      </c>
      <c r="BI529" s="66">
        <v>59110</v>
      </c>
      <c r="BJ529" s="66">
        <f t="shared" si="141"/>
        <v>23011</v>
      </c>
      <c r="BK529"/>
      <c r="BL529" t="s">
        <v>1447</v>
      </c>
      <c r="BM529">
        <f t="shared" si="142"/>
        <v>2359110</v>
      </c>
      <c r="BN529">
        <f t="shared" si="143"/>
        <v>2359110</v>
      </c>
      <c r="BR529" s="1"/>
      <c r="CD529" s="38"/>
      <c r="CV529" s="1" t="s">
        <v>3540</v>
      </c>
    </row>
    <row r="530" spans="1:100" ht="14" hidden="1" customHeight="1" outlineLevel="1" x14ac:dyDescent="0.2">
      <c r="A530" t="s">
        <v>652</v>
      </c>
      <c r="B530" s="6" t="s">
        <v>1665</v>
      </c>
      <c r="C530" s="1">
        <f t="shared" si="139"/>
        <v>246</v>
      </c>
      <c r="D530" s="3">
        <f>IF(N530&gt;0, RANK(N530,(N530:P530,Q530:AE530)),0)</f>
        <v>1</v>
      </c>
      <c r="E530" s="3">
        <f>IF(O530&gt;0,RANK(O530,(N530:P530,Q530:AE530)),0)</f>
        <v>2</v>
      </c>
      <c r="F530" s="3">
        <f t="shared" si="144"/>
        <v>0</v>
      </c>
      <c r="G530" s="1">
        <f t="shared" si="145"/>
        <v>118</v>
      </c>
      <c r="H530" s="2">
        <f t="shared" si="146"/>
        <v>0.47967479674796748</v>
      </c>
      <c r="I530" s="4"/>
      <c r="J530" s="2">
        <f t="shared" si="147"/>
        <v>0.73577235772357719</v>
      </c>
      <c r="K530" s="2">
        <f t="shared" si="148"/>
        <v>0.25609756097560976</v>
      </c>
      <c r="L530" s="2">
        <f t="shared" si="149"/>
        <v>0</v>
      </c>
      <c r="M530" s="2">
        <f t="shared" si="150"/>
        <v>8.1300813008130524E-3</v>
      </c>
      <c r="N530" s="38">
        <v>181</v>
      </c>
      <c r="O530" s="38">
        <v>63</v>
      </c>
      <c r="P530" s="38"/>
      <c r="Q530" s="38">
        <v>0</v>
      </c>
      <c r="R530" s="38">
        <v>2</v>
      </c>
      <c r="S530" s="38"/>
      <c r="T530" s="38"/>
      <c r="U530" s="38">
        <v>0</v>
      </c>
      <c r="V530" s="38"/>
      <c r="W530" s="38">
        <v>0</v>
      </c>
      <c r="X530" s="38"/>
      <c r="Y530" s="38"/>
      <c r="Z530" s="38"/>
      <c r="AA530" s="38"/>
      <c r="AB530" s="38"/>
      <c r="BA530" t="str">
        <f t="shared" si="140"/>
        <v>Pleasant Point</v>
      </c>
      <c r="BB530" t="s">
        <v>674</v>
      </c>
      <c r="BC530">
        <v>2</v>
      </c>
      <c r="BE530" s="60">
        <v>23</v>
      </c>
      <c r="BF530" s="62">
        <v>29</v>
      </c>
      <c r="BH530" s="66">
        <v>59600</v>
      </c>
      <c r="BI530" s="66">
        <v>59600</v>
      </c>
      <c r="BJ530" s="66">
        <f t="shared" si="141"/>
        <v>23029</v>
      </c>
      <c r="BK530"/>
      <c r="BL530" t="s">
        <v>3094</v>
      </c>
      <c r="BM530">
        <f t="shared" si="142"/>
        <v>2359600</v>
      </c>
      <c r="BN530">
        <f t="shared" si="143"/>
        <v>2359600</v>
      </c>
      <c r="BR530" s="1"/>
      <c r="CD530" s="38"/>
      <c r="CV530" s="1" t="s">
        <v>3541</v>
      </c>
    </row>
    <row r="531" spans="1:100" ht="14" hidden="1" customHeight="1" outlineLevel="1" x14ac:dyDescent="0.2">
      <c r="A531" t="s">
        <v>1323</v>
      </c>
      <c r="B531" s="6" t="s">
        <v>1665</v>
      </c>
      <c r="C531" s="1">
        <f t="shared" si="139"/>
        <v>51</v>
      </c>
      <c r="D531" s="3">
        <f>IF(N531&gt;0, RANK(N531,(N531:P531,Q531:AE531)),0)</f>
        <v>2</v>
      </c>
      <c r="E531" s="3">
        <f>IF(O531&gt;0,RANK(O531,(N531:P531,Q531:AE531)),0)</f>
        <v>1</v>
      </c>
      <c r="F531" s="3">
        <f t="shared" ref="F531:F562" si="151">IF(P531&gt;0,RANK(P531,(N531:AE531)),0)</f>
        <v>0</v>
      </c>
      <c r="G531" s="1">
        <f t="shared" ref="G531:G564" si="152">IF(C531&gt;0,MAX(N531:P531)-LARGE(N531:P531,2),0)</f>
        <v>19</v>
      </c>
      <c r="H531" s="2">
        <f t="shared" ref="H531:H562" si="153">IF(C531&gt;0,G531/C531,0)</f>
        <v>0.37254901960784315</v>
      </c>
      <c r="I531" s="4"/>
      <c r="J531" s="2">
        <f t="shared" ref="J531:J564" si="154">IF(C531=0,"-",N531/C531)</f>
        <v>0.29411764705882354</v>
      </c>
      <c r="K531" s="2">
        <f t="shared" ref="K531:K564" si="155">IF(C531=0,"-",O531/C531)</f>
        <v>0.66666666666666663</v>
      </c>
      <c r="L531" s="2">
        <f t="shared" ref="L531:L564" si="156">IF(C531=0,"-",P531/C531)</f>
        <v>0</v>
      </c>
      <c r="M531" s="2">
        <f t="shared" ref="M531:M562" si="157">IF(C531=0,"-",(1-J531-K531-L531))</f>
        <v>3.9215686274509776E-2</v>
      </c>
      <c r="N531" s="38">
        <v>15</v>
      </c>
      <c r="O531" s="38">
        <v>34</v>
      </c>
      <c r="P531" s="38"/>
      <c r="Q531" s="38">
        <v>0</v>
      </c>
      <c r="R531" s="38">
        <v>1</v>
      </c>
      <c r="S531" s="38"/>
      <c r="T531" s="38"/>
      <c r="U531" s="38">
        <v>1</v>
      </c>
      <c r="V531" s="38"/>
      <c r="W531" s="38">
        <v>0</v>
      </c>
      <c r="X531" s="38"/>
      <c r="Y531" s="38"/>
      <c r="Z531" s="38"/>
      <c r="AA531" s="38"/>
      <c r="AB531" s="38"/>
      <c r="BA531" t="str">
        <f t="shared" si="140"/>
        <v>Pleasant Ridge</v>
      </c>
      <c r="BB531" t="s">
        <v>1752</v>
      </c>
      <c r="BC531">
        <v>2</v>
      </c>
      <c r="BE531" s="60">
        <v>23</v>
      </c>
      <c r="BF531" s="62">
        <v>25</v>
      </c>
      <c r="BG531" s="62">
        <v>125</v>
      </c>
      <c r="BH531" s="66">
        <v>59705</v>
      </c>
      <c r="BI531" s="66">
        <v>59705</v>
      </c>
      <c r="BJ531" s="66">
        <f t="shared" si="141"/>
        <v>23025</v>
      </c>
      <c r="BK531"/>
      <c r="BL531" t="s">
        <v>3008</v>
      </c>
      <c r="BM531">
        <f t="shared" si="142"/>
        <v>2359705</v>
      </c>
      <c r="BN531">
        <f t="shared" si="143"/>
        <v>2359705</v>
      </c>
      <c r="BR531" s="1"/>
      <c r="CD531" s="38"/>
      <c r="CV531" s="1" t="s">
        <v>3542</v>
      </c>
    </row>
    <row r="532" spans="1:100" ht="14" hidden="1" customHeight="1" outlineLevel="1" x14ac:dyDescent="0.2">
      <c r="A532" t="s">
        <v>228</v>
      </c>
      <c r="B532" s="6" t="s">
        <v>1665</v>
      </c>
      <c r="C532" s="1">
        <f t="shared" si="139"/>
        <v>779</v>
      </c>
      <c r="D532" s="3">
        <f>IF(N532&gt;0, RANK(N532,(N532:P532,Q532:AE532)),0)</f>
        <v>2</v>
      </c>
      <c r="E532" s="3">
        <f>IF(O532&gt;0,RANK(O532,(N532:P532,Q532:AE532)),0)</f>
        <v>1</v>
      </c>
      <c r="F532" s="3">
        <f t="shared" si="151"/>
        <v>0</v>
      </c>
      <c r="G532" s="1">
        <f t="shared" si="152"/>
        <v>336</v>
      </c>
      <c r="H532" s="2">
        <f t="shared" si="153"/>
        <v>0.43132220795892168</v>
      </c>
      <c r="I532" s="4"/>
      <c r="J532" s="2">
        <f t="shared" si="154"/>
        <v>0.2772785622593068</v>
      </c>
      <c r="K532" s="2">
        <f t="shared" si="155"/>
        <v>0.70860077021822854</v>
      </c>
      <c r="L532" s="2">
        <f t="shared" si="156"/>
        <v>0</v>
      </c>
      <c r="M532" s="2">
        <f t="shared" si="157"/>
        <v>1.4120667522464658E-2</v>
      </c>
      <c r="N532" s="38">
        <v>216</v>
      </c>
      <c r="O532" s="38">
        <v>552</v>
      </c>
      <c r="P532" s="38"/>
      <c r="Q532" s="38">
        <v>4</v>
      </c>
      <c r="R532" s="38">
        <v>6</v>
      </c>
      <c r="S532" s="38"/>
      <c r="T532" s="38"/>
      <c r="U532" s="38">
        <v>1</v>
      </c>
      <c r="V532" s="38"/>
      <c r="W532" s="38">
        <v>0</v>
      </c>
      <c r="X532" s="38"/>
      <c r="Y532" s="38"/>
      <c r="Z532" s="38"/>
      <c r="AA532" s="38"/>
      <c r="AB532" s="38"/>
      <c r="BA532" t="str">
        <f t="shared" si="140"/>
        <v>Plymouth</v>
      </c>
      <c r="BB532" t="s">
        <v>2436</v>
      </c>
      <c r="BC532">
        <v>2</v>
      </c>
      <c r="BE532" s="60">
        <v>23</v>
      </c>
      <c r="BF532" s="62">
        <v>19</v>
      </c>
      <c r="BG532" s="62">
        <v>265</v>
      </c>
      <c r="BH532" s="66">
        <v>59950</v>
      </c>
      <c r="BI532" s="66">
        <v>59950</v>
      </c>
      <c r="BJ532" s="66">
        <f t="shared" si="141"/>
        <v>23019</v>
      </c>
      <c r="BK532"/>
      <c r="BL532" t="s">
        <v>1447</v>
      </c>
      <c r="BM532">
        <f t="shared" si="142"/>
        <v>2359950</v>
      </c>
      <c r="BN532">
        <f t="shared" si="143"/>
        <v>2359950</v>
      </c>
      <c r="BR532" s="1"/>
      <c r="CD532" s="38"/>
      <c r="CV532" s="1" t="s">
        <v>3543</v>
      </c>
    </row>
    <row r="533" spans="1:100" ht="14" hidden="1" customHeight="1" outlineLevel="1" x14ac:dyDescent="0.2">
      <c r="A533" t="s">
        <v>677</v>
      </c>
      <c r="B533" s="6" t="s">
        <v>1665</v>
      </c>
      <c r="C533" s="1">
        <f t="shared" si="139"/>
        <v>3559</v>
      </c>
      <c r="D533" s="3">
        <f>IF(N533&gt;0, RANK(N533,(N533:P533,Q533:AE533)),0)</f>
        <v>2</v>
      </c>
      <c r="E533" s="3">
        <f>IF(O533&gt;0,RANK(O533,(N533:P533,Q533:AE533)),0)</f>
        <v>1</v>
      </c>
      <c r="F533" s="3">
        <f t="shared" si="151"/>
        <v>0</v>
      </c>
      <c r="G533" s="1">
        <f t="shared" si="152"/>
        <v>459</v>
      </c>
      <c r="H533" s="2">
        <f t="shared" si="153"/>
        <v>0.12896881146389436</v>
      </c>
      <c r="I533" s="4"/>
      <c r="J533" s="2">
        <f t="shared" si="154"/>
        <v>0.42483843776341668</v>
      </c>
      <c r="K533" s="2">
        <f t="shared" si="155"/>
        <v>0.55380724922731106</v>
      </c>
      <c r="L533" s="2">
        <f t="shared" si="156"/>
        <v>0</v>
      </c>
      <c r="M533" s="2">
        <f t="shared" si="157"/>
        <v>2.1354313009272263E-2</v>
      </c>
      <c r="N533" s="38">
        <v>1512</v>
      </c>
      <c r="O533" s="38">
        <v>1971</v>
      </c>
      <c r="P533" s="38"/>
      <c r="Q533" s="38">
        <v>34</v>
      </c>
      <c r="R533" s="38">
        <v>34</v>
      </c>
      <c r="S533" s="38"/>
      <c r="T533" s="38"/>
      <c r="U533" s="38">
        <v>5</v>
      </c>
      <c r="V533" s="38"/>
      <c r="W533" s="38">
        <v>3</v>
      </c>
      <c r="X533" s="38"/>
      <c r="Y533" s="38"/>
      <c r="Z533" s="38"/>
      <c r="AA533" s="38"/>
      <c r="AB533" s="38"/>
      <c r="BA533" t="str">
        <f t="shared" si="140"/>
        <v>Poland</v>
      </c>
      <c r="BB533" t="s">
        <v>1097</v>
      </c>
      <c r="BC533">
        <v>2</v>
      </c>
      <c r="BE533" s="60">
        <v>23</v>
      </c>
      <c r="BF533" s="62">
        <v>1</v>
      </c>
      <c r="BG533" s="62">
        <v>55</v>
      </c>
      <c r="BH533" s="66">
        <v>60020</v>
      </c>
      <c r="BI533" s="66">
        <v>60020</v>
      </c>
      <c r="BJ533" s="66">
        <f t="shared" si="141"/>
        <v>23001</v>
      </c>
      <c r="BK533"/>
      <c r="BL533" t="s">
        <v>1447</v>
      </c>
      <c r="BM533">
        <f t="shared" si="142"/>
        <v>2360020</v>
      </c>
      <c r="BN533">
        <f t="shared" si="143"/>
        <v>2360020</v>
      </c>
      <c r="BR533" s="1"/>
      <c r="CD533" s="38"/>
      <c r="CV533" s="1" t="s">
        <v>3544</v>
      </c>
    </row>
    <row r="534" spans="1:100" ht="14" hidden="1" customHeight="1" outlineLevel="1" x14ac:dyDescent="0.2">
      <c r="A534" t="s">
        <v>2241</v>
      </c>
      <c r="B534" s="6" t="s">
        <v>1665</v>
      </c>
      <c r="C534" s="1">
        <f t="shared" si="139"/>
        <v>269</v>
      </c>
      <c r="D534" s="3">
        <f>IF(N534&gt;0, RANK(N534,(N534:P534,Q534:AE534)),0)</f>
        <v>2</v>
      </c>
      <c r="E534" s="3">
        <f>IF(O534&gt;0,RANK(O534,(N534:P534,Q534:AE534)),0)</f>
        <v>1</v>
      </c>
      <c r="F534" s="3">
        <f t="shared" si="151"/>
        <v>0</v>
      </c>
      <c r="G534" s="1">
        <f t="shared" si="152"/>
        <v>63</v>
      </c>
      <c r="H534" s="2">
        <f t="shared" si="153"/>
        <v>0.2342007434944238</v>
      </c>
      <c r="I534" s="4"/>
      <c r="J534" s="2">
        <f t="shared" si="154"/>
        <v>0.34572490706319703</v>
      </c>
      <c r="K534" s="2">
        <f t="shared" si="155"/>
        <v>0.5799256505576208</v>
      </c>
      <c r="L534" s="2">
        <f t="shared" si="156"/>
        <v>0</v>
      </c>
      <c r="M534" s="2">
        <f t="shared" si="157"/>
        <v>7.4349442379182173E-2</v>
      </c>
      <c r="N534" s="38">
        <v>93</v>
      </c>
      <c r="O534" s="38">
        <v>156</v>
      </c>
      <c r="P534" s="38"/>
      <c r="Q534" s="38">
        <v>0</v>
      </c>
      <c r="R534" s="38">
        <v>20</v>
      </c>
      <c r="S534" s="38"/>
      <c r="T534" s="38"/>
      <c r="U534" s="38">
        <v>0</v>
      </c>
      <c r="V534" s="38"/>
      <c r="W534" s="38">
        <v>0</v>
      </c>
      <c r="X534" s="38"/>
      <c r="Y534" s="38"/>
      <c r="Z534" s="38"/>
      <c r="AA534" s="38"/>
      <c r="AB534" s="38"/>
      <c r="BA534" t="str">
        <f t="shared" si="140"/>
        <v>Portage Lake</v>
      </c>
      <c r="BB534" t="s">
        <v>2774</v>
      </c>
      <c r="BC534">
        <v>2</v>
      </c>
      <c r="BE534" s="60">
        <v>23</v>
      </c>
      <c r="BF534" s="62">
        <v>3</v>
      </c>
      <c r="BG534" s="62">
        <v>260</v>
      </c>
      <c r="BH534" s="66">
        <v>60300</v>
      </c>
      <c r="BI534" s="66">
        <v>60300</v>
      </c>
      <c r="BJ534" s="66">
        <f t="shared" si="141"/>
        <v>23003</v>
      </c>
      <c r="BK534"/>
      <c r="BL534" t="s">
        <v>1447</v>
      </c>
      <c r="BM534">
        <f t="shared" si="142"/>
        <v>2360300</v>
      </c>
      <c r="BN534">
        <f t="shared" si="143"/>
        <v>2360300</v>
      </c>
      <c r="BR534" s="1"/>
      <c r="CD534" s="38"/>
      <c r="CV534" s="1" t="s">
        <v>3545</v>
      </c>
    </row>
    <row r="535" spans="1:100" ht="14" hidden="1" customHeight="1" outlineLevel="1" x14ac:dyDescent="0.2">
      <c r="A535" t="s">
        <v>2189</v>
      </c>
      <c r="B535" s="6" t="s">
        <v>1665</v>
      </c>
      <c r="C535" s="1">
        <f t="shared" si="139"/>
        <v>943</v>
      </c>
      <c r="D535" s="3">
        <f>IF(N535&gt;0, RANK(N535,(N535:P535,Q535:AE535)),0)</f>
        <v>2</v>
      </c>
      <c r="E535" s="3">
        <f>IF(O535&gt;0,RANK(O535,(N535:P535,Q535:AE535)),0)</f>
        <v>1</v>
      </c>
      <c r="F535" s="3">
        <f t="shared" si="151"/>
        <v>0</v>
      </c>
      <c r="G535" s="1">
        <f t="shared" si="152"/>
        <v>272</v>
      </c>
      <c r="H535" s="2">
        <f t="shared" si="153"/>
        <v>0.28844114528101805</v>
      </c>
      <c r="I535" s="4"/>
      <c r="J535" s="2">
        <f t="shared" si="154"/>
        <v>0.34464475079533402</v>
      </c>
      <c r="K535" s="2">
        <f t="shared" si="155"/>
        <v>0.63308589607635202</v>
      </c>
      <c r="L535" s="2">
        <f t="shared" si="156"/>
        <v>0</v>
      </c>
      <c r="M535" s="2">
        <f t="shared" si="157"/>
        <v>2.2269353128313907E-2</v>
      </c>
      <c r="N535" s="38">
        <v>325</v>
      </c>
      <c r="O535" s="38">
        <v>597</v>
      </c>
      <c r="P535" s="38"/>
      <c r="Q535" s="38">
        <v>7</v>
      </c>
      <c r="R535" s="38">
        <v>10</v>
      </c>
      <c r="S535" s="38"/>
      <c r="T535" s="38"/>
      <c r="U535" s="38">
        <v>3</v>
      </c>
      <c r="V535" s="38"/>
      <c r="W535" s="38">
        <v>1</v>
      </c>
      <c r="X535" s="38"/>
      <c r="Y535" s="38"/>
      <c r="Z535" s="38"/>
      <c r="AA535" s="38"/>
      <c r="AB535" s="38"/>
      <c r="BA535" t="str">
        <f t="shared" si="140"/>
        <v>Porter</v>
      </c>
      <c r="BB535" t="s">
        <v>2338</v>
      </c>
      <c r="BC535">
        <v>2</v>
      </c>
      <c r="BE535" s="60">
        <v>23</v>
      </c>
      <c r="BF535" s="62">
        <v>17</v>
      </c>
      <c r="BG535" s="62">
        <v>125</v>
      </c>
      <c r="BH535" s="66">
        <v>60405</v>
      </c>
      <c r="BI535" s="66">
        <v>60405</v>
      </c>
      <c r="BJ535" s="66">
        <f t="shared" si="141"/>
        <v>23017</v>
      </c>
      <c r="BK535"/>
      <c r="BL535" t="s">
        <v>1447</v>
      </c>
      <c r="BM535">
        <f t="shared" si="142"/>
        <v>2360405</v>
      </c>
      <c r="BN535">
        <f t="shared" si="143"/>
        <v>2360405</v>
      </c>
      <c r="BR535" s="1"/>
      <c r="CD535" s="38"/>
      <c r="CV535" s="1" t="s">
        <v>3546</v>
      </c>
    </row>
    <row r="536" spans="1:100" ht="14" hidden="1" customHeight="1" outlineLevel="1" x14ac:dyDescent="0.2">
      <c r="A536" t="s">
        <v>1274</v>
      </c>
      <c r="B536" s="6" t="s">
        <v>1665</v>
      </c>
      <c r="C536" s="1">
        <f t="shared" si="139"/>
        <v>39336</v>
      </c>
      <c r="D536" s="3">
        <f>IF(N536&gt;0, RANK(N536,(N536:P536,Q536:AE536)),0)</f>
        <v>1</v>
      </c>
      <c r="E536" s="3">
        <f>IF(O536&gt;0,RANK(O536,(N536:P536,Q536:AE536)),0)</f>
        <v>2</v>
      </c>
      <c r="F536" s="3">
        <f t="shared" si="151"/>
        <v>0</v>
      </c>
      <c r="G536" s="1">
        <f t="shared" si="152"/>
        <v>25538</v>
      </c>
      <c r="H536" s="2">
        <f t="shared" si="153"/>
        <v>0.64922717103925154</v>
      </c>
      <c r="I536" s="4"/>
      <c r="J536" s="2">
        <f t="shared" si="154"/>
        <v>0.80506406345332515</v>
      </c>
      <c r="K536" s="2">
        <f t="shared" si="155"/>
        <v>0.15583689241407361</v>
      </c>
      <c r="L536" s="2">
        <f t="shared" si="156"/>
        <v>0</v>
      </c>
      <c r="M536" s="2">
        <f t="shared" si="157"/>
        <v>3.9099044132601235E-2</v>
      </c>
      <c r="N536" s="38">
        <v>31668</v>
      </c>
      <c r="O536" s="38">
        <v>6130</v>
      </c>
      <c r="P536" s="38"/>
      <c r="Q536" s="38">
        <v>197</v>
      </c>
      <c r="R536" s="38">
        <v>790</v>
      </c>
      <c r="S536" s="38"/>
      <c r="T536" s="38"/>
      <c r="U536" s="38">
        <v>426</v>
      </c>
      <c r="V536" s="38"/>
      <c r="W536" s="38">
        <v>125</v>
      </c>
      <c r="X536" s="38"/>
      <c r="Y536" s="38"/>
      <c r="Z536" s="38"/>
      <c r="AA536" s="38"/>
      <c r="AB536" s="38"/>
      <c r="BA536" t="str">
        <f t="shared" si="140"/>
        <v>Portland</v>
      </c>
      <c r="BB536" t="s">
        <v>1504</v>
      </c>
      <c r="BC536">
        <v>1</v>
      </c>
      <c r="BE536" s="60">
        <v>23</v>
      </c>
      <c r="BF536" s="62">
        <v>5</v>
      </c>
      <c r="BG536" s="62">
        <v>85</v>
      </c>
      <c r="BH536" s="66">
        <v>60545</v>
      </c>
      <c r="BI536" s="66">
        <v>60545</v>
      </c>
      <c r="BJ536" s="66">
        <f t="shared" si="141"/>
        <v>23005</v>
      </c>
      <c r="BK536"/>
      <c r="BL536" t="s">
        <v>1225</v>
      </c>
      <c r="BM536">
        <f t="shared" si="142"/>
        <v>2360545</v>
      </c>
      <c r="BN536">
        <f t="shared" si="143"/>
        <v>2360545</v>
      </c>
      <c r="BR536" s="1"/>
      <c r="CD536" s="38"/>
      <c r="CV536" s="1" t="s">
        <v>3547</v>
      </c>
    </row>
    <row r="537" spans="1:100" ht="14" hidden="1" customHeight="1" outlineLevel="1" x14ac:dyDescent="0.2">
      <c r="A537" t="s">
        <v>2183</v>
      </c>
      <c r="B537" s="6" t="s">
        <v>1665</v>
      </c>
      <c r="C537" s="1">
        <f t="shared" si="139"/>
        <v>1257</v>
      </c>
      <c r="D537" s="3">
        <f>IF(N537&gt;0, RANK(N537,(N537:P537,Q537:AE537)),0)</f>
        <v>1</v>
      </c>
      <c r="E537" s="3">
        <f>IF(O537&gt;0,RANK(O537,(N537:P537,Q537:AE537)),0)</f>
        <v>2</v>
      </c>
      <c r="F537" s="3">
        <f t="shared" si="151"/>
        <v>0</v>
      </c>
      <c r="G537" s="1">
        <f t="shared" si="152"/>
        <v>237</v>
      </c>
      <c r="H537" s="2">
        <f t="shared" si="153"/>
        <v>0.18854415274463007</v>
      </c>
      <c r="I537" s="4"/>
      <c r="J537" s="2">
        <f t="shared" si="154"/>
        <v>0.58631662688941921</v>
      </c>
      <c r="K537" s="2">
        <f t="shared" si="155"/>
        <v>0.39777247414478917</v>
      </c>
      <c r="L537" s="2">
        <f t="shared" si="156"/>
        <v>0</v>
      </c>
      <c r="M537" s="2">
        <f t="shared" si="157"/>
        <v>1.591089896579162E-2</v>
      </c>
      <c r="N537" s="38">
        <v>737</v>
      </c>
      <c r="O537" s="38">
        <v>500</v>
      </c>
      <c r="P537" s="38"/>
      <c r="Q537" s="38">
        <v>7</v>
      </c>
      <c r="R537" s="38">
        <v>10</v>
      </c>
      <c r="S537" s="38"/>
      <c r="T537" s="38"/>
      <c r="U537" s="38">
        <v>2</v>
      </c>
      <c r="V537" s="38"/>
      <c r="W537" s="38">
        <v>1</v>
      </c>
      <c r="X537" s="38"/>
      <c r="Y537" s="38"/>
      <c r="Z537" s="38"/>
      <c r="AA537" s="38"/>
      <c r="AB537" s="38"/>
      <c r="BA537" t="str">
        <f t="shared" si="140"/>
        <v>Pownal</v>
      </c>
      <c r="BB537" t="s">
        <v>1504</v>
      </c>
      <c r="BC537">
        <v>1</v>
      </c>
      <c r="BE537" s="60">
        <v>23</v>
      </c>
      <c r="BF537" s="62">
        <v>5</v>
      </c>
      <c r="BG537" s="62">
        <v>90</v>
      </c>
      <c r="BH537" s="66">
        <v>60685</v>
      </c>
      <c r="BI537" s="66">
        <v>60685</v>
      </c>
      <c r="BJ537" s="66">
        <f t="shared" si="141"/>
        <v>23005</v>
      </c>
      <c r="BK537"/>
      <c r="BL537" t="s">
        <v>1447</v>
      </c>
      <c r="BM537">
        <f t="shared" si="142"/>
        <v>2360685</v>
      </c>
      <c r="BN537">
        <f t="shared" si="143"/>
        <v>2360685</v>
      </c>
      <c r="BR537" s="1"/>
      <c r="CD537" s="38"/>
      <c r="CV537" s="1" t="s">
        <v>3548</v>
      </c>
    </row>
    <row r="538" spans="1:100" ht="14" hidden="1" customHeight="1" outlineLevel="1" x14ac:dyDescent="0.2">
      <c r="A538" t="s">
        <v>450</v>
      </c>
      <c r="B538" s="6" t="s">
        <v>1665</v>
      </c>
      <c r="C538" s="1">
        <f t="shared" si="139"/>
        <v>102</v>
      </c>
      <c r="D538" s="3">
        <f>IF(N538&gt;0, RANK(N538,(N538:P538,Q538:AE538)),0)</f>
        <v>2</v>
      </c>
      <c r="E538" s="3">
        <f>IF(O538&gt;0,RANK(O538,(N538:P538,Q538:AE538)),0)</f>
        <v>1</v>
      </c>
      <c r="F538" s="3">
        <f t="shared" si="151"/>
        <v>0</v>
      </c>
      <c r="G538" s="1">
        <f t="shared" si="152"/>
        <v>60</v>
      </c>
      <c r="H538" s="2">
        <f t="shared" si="153"/>
        <v>0.58823529411764708</v>
      </c>
      <c r="I538" s="4"/>
      <c r="J538" s="2">
        <f t="shared" si="154"/>
        <v>0.19607843137254902</v>
      </c>
      <c r="K538" s="2">
        <f t="shared" si="155"/>
        <v>0.78431372549019607</v>
      </c>
      <c r="L538" s="2">
        <f t="shared" si="156"/>
        <v>0</v>
      </c>
      <c r="M538" s="2">
        <f t="shared" si="157"/>
        <v>1.9607843137254943E-2</v>
      </c>
      <c r="N538" s="38">
        <v>20</v>
      </c>
      <c r="O538" s="38">
        <v>80</v>
      </c>
      <c r="P538" s="38"/>
      <c r="Q538" s="38">
        <v>2</v>
      </c>
      <c r="R538" s="38">
        <v>0</v>
      </c>
      <c r="S538" s="38"/>
      <c r="T538" s="38"/>
      <c r="U538" s="38">
        <v>0</v>
      </c>
      <c r="V538" s="38"/>
      <c r="W538" s="38">
        <v>0</v>
      </c>
      <c r="X538" s="38"/>
      <c r="Y538" s="38"/>
      <c r="Z538" s="38"/>
      <c r="AA538" s="38"/>
      <c r="AB538" s="38"/>
      <c r="BA538" t="str">
        <f t="shared" si="140"/>
        <v>Prentiss</v>
      </c>
      <c r="BB538" t="s">
        <v>2436</v>
      </c>
      <c r="BC538">
        <v>2</v>
      </c>
      <c r="BE538" s="60">
        <v>23</v>
      </c>
      <c r="BF538" s="62">
        <v>19</v>
      </c>
      <c r="BG538" s="62">
        <v>270</v>
      </c>
      <c r="BH538" s="66">
        <v>60790</v>
      </c>
      <c r="BI538" s="66">
        <v>60790</v>
      </c>
      <c r="BJ538" s="66">
        <f t="shared" si="141"/>
        <v>23019</v>
      </c>
      <c r="BK538"/>
      <c r="BL538" t="s">
        <v>937</v>
      </c>
      <c r="BM538">
        <f t="shared" si="142"/>
        <v>2360790</v>
      </c>
      <c r="BN538">
        <f t="shared" si="143"/>
        <v>2360790</v>
      </c>
      <c r="BR538" s="1"/>
      <c r="CD538" s="38"/>
      <c r="CV538" s="1" t="s">
        <v>3549</v>
      </c>
    </row>
    <row r="539" spans="1:100" ht="14" hidden="1" customHeight="1" outlineLevel="1" x14ac:dyDescent="0.2">
      <c r="A539" t="s">
        <v>231</v>
      </c>
      <c r="B539" s="6" t="s">
        <v>1665</v>
      </c>
      <c r="C539" s="1">
        <f t="shared" si="139"/>
        <v>4152</v>
      </c>
      <c r="D539" s="3">
        <f>IF(N539&gt;0, RANK(N539,(N539:P539,Q539:AE539)),0)</f>
        <v>2</v>
      </c>
      <c r="E539" s="3">
        <f>IF(O539&gt;0,RANK(O539,(N539:P539,Q539:AE539)),0)</f>
        <v>1</v>
      </c>
      <c r="F539" s="3">
        <f t="shared" si="151"/>
        <v>0</v>
      </c>
      <c r="G539" s="1">
        <f t="shared" si="152"/>
        <v>388</v>
      </c>
      <c r="H539" s="2">
        <f t="shared" si="153"/>
        <v>9.3448940269749523E-2</v>
      </c>
      <c r="I539" s="4"/>
      <c r="J539" s="2">
        <f t="shared" si="154"/>
        <v>0.44556840077071291</v>
      </c>
      <c r="K539" s="2">
        <f t="shared" si="155"/>
        <v>0.53901734104046239</v>
      </c>
      <c r="L539" s="2">
        <f t="shared" si="156"/>
        <v>0</v>
      </c>
      <c r="M539" s="2">
        <f t="shared" si="157"/>
        <v>1.5414258188824692E-2</v>
      </c>
      <c r="N539" s="38">
        <v>1850</v>
      </c>
      <c r="O539" s="38">
        <v>2238</v>
      </c>
      <c r="P539" s="38"/>
      <c r="Q539" s="38">
        <v>26</v>
      </c>
      <c r="R539" s="38">
        <v>29</v>
      </c>
      <c r="S539" s="38"/>
      <c r="T539" s="38"/>
      <c r="U539" s="38">
        <v>4</v>
      </c>
      <c r="V539" s="38"/>
      <c r="W539" s="38">
        <v>5</v>
      </c>
      <c r="X539" s="38"/>
      <c r="Y539" s="38"/>
      <c r="Z539" s="38"/>
      <c r="AA539" s="38"/>
      <c r="AB539" s="38"/>
      <c r="BA539" t="str">
        <f t="shared" si="140"/>
        <v>Presque Isle</v>
      </c>
      <c r="BB539" t="s">
        <v>2774</v>
      </c>
      <c r="BC539">
        <v>2</v>
      </c>
      <c r="BE539" s="60">
        <v>23</v>
      </c>
      <c r="BF539" s="62">
        <v>3</v>
      </c>
      <c r="BG539" s="62">
        <v>265</v>
      </c>
      <c r="BH539" s="66">
        <v>60825</v>
      </c>
      <c r="BI539" s="66">
        <v>60825</v>
      </c>
      <c r="BJ539" s="66">
        <f t="shared" si="141"/>
        <v>23003</v>
      </c>
      <c r="BK539"/>
      <c r="BL539" t="s">
        <v>1225</v>
      </c>
      <c r="BM539">
        <f t="shared" si="142"/>
        <v>2360825</v>
      </c>
      <c r="BN539">
        <f t="shared" si="143"/>
        <v>2360825</v>
      </c>
      <c r="BR539" s="1"/>
      <c r="CD539" s="38"/>
      <c r="CV539" s="1" t="s">
        <v>3550</v>
      </c>
    </row>
    <row r="540" spans="1:100" ht="14" hidden="1" customHeight="1" outlineLevel="1" x14ac:dyDescent="0.2">
      <c r="A540" t="s">
        <v>2766</v>
      </c>
      <c r="B540" s="6" t="s">
        <v>1665</v>
      </c>
      <c r="C540" s="1">
        <f t="shared" si="139"/>
        <v>486</v>
      </c>
      <c r="D540" s="3">
        <f>IF(N540&gt;0, RANK(N540,(N540:P540,Q540:AE540)),0)</f>
        <v>2</v>
      </c>
      <c r="E540" s="3">
        <f>IF(O540&gt;0,RANK(O540,(N540:P540,Q540:AE540)),0)</f>
        <v>1</v>
      </c>
      <c r="F540" s="3">
        <f t="shared" si="151"/>
        <v>0</v>
      </c>
      <c r="G540" s="1">
        <f t="shared" si="152"/>
        <v>239</v>
      </c>
      <c r="H540" s="2">
        <f t="shared" si="153"/>
        <v>0.49176954732510286</v>
      </c>
      <c r="I540" s="4"/>
      <c r="J540" s="2">
        <f t="shared" si="154"/>
        <v>0.25102880658436216</v>
      </c>
      <c r="K540" s="2">
        <f t="shared" si="155"/>
        <v>0.74279835390946503</v>
      </c>
      <c r="L540" s="2">
        <f t="shared" si="156"/>
        <v>0</v>
      </c>
      <c r="M540" s="2">
        <f t="shared" si="157"/>
        <v>6.1728395061727559E-3</v>
      </c>
      <c r="N540" s="38">
        <v>122</v>
      </c>
      <c r="O540" s="38">
        <v>361</v>
      </c>
      <c r="P540" s="38"/>
      <c r="Q540" s="38">
        <v>0</v>
      </c>
      <c r="R540" s="38">
        <v>0</v>
      </c>
      <c r="S540" s="38"/>
      <c r="T540" s="38"/>
      <c r="U540" s="38">
        <v>3</v>
      </c>
      <c r="V540" s="38"/>
      <c r="W540" s="38">
        <v>0</v>
      </c>
      <c r="X540" s="38"/>
      <c r="Y540" s="38"/>
      <c r="Z540" s="38"/>
      <c r="AA540" s="38"/>
      <c r="AB540" s="38"/>
      <c r="BA540" t="str">
        <f t="shared" si="140"/>
        <v>Princeton</v>
      </c>
      <c r="BB540" t="s">
        <v>674</v>
      </c>
      <c r="BC540">
        <v>2</v>
      </c>
      <c r="BE540" s="60">
        <v>23</v>
      </c>
      <c r="BF540" s="62">
        <v>29</v>
      </c>
      <c r="BG540" s="62">
        <v>180</v>
      </c>
      <c r="BH540" s="66">
        <v>61035</v>
      </c>
      <c r="BI540" s="66">
        <v>61035</v>
      </c>
      <c r="BJ540" s="66">
        <f t="shared" si="141"/>
        <v>23029</v>
      </c>
      <c r="BK540"/>
      <c r="BL540" t="s">
        <v>1447</v>
      </c>
      <c r="BM540">
        <f t="shared" si="142"/>
        <v>2361035</v>
      </c>
      <c r="BN540">
        <f t="shared" si="143"/>
        <v>2361035</v>
      </c>
      <c r="BR540" s="1"/>
      <c r="CD540" s="38"/>
      <c r="CV540" s="1" t="s">
        <v>3551</v>
      </c>
    </row>
    <row r="541" spans="1:100" ht="14" hidden="1" customHeight="1" outlineLevel="1" x14ac:dyDescent="0.2">
      <c r="A541" t="s">
        <v>2315</v>
      </c>
      <c r="B541" s="6" t="s">
        <v>1665</v>
      </c>
      <c r="C541" s="1">
        <f t="shared" si="139"/>
        <v>448</v>
      </c>
      <c r="D541" s="3">
        <f>IF(N541&gt;0, RANK(N541,(N541:P541,Q541:AE541)),0)</f>
        <v>2</v>
      </c>
      <c r="E541" s="3">
        <f>IF(O541&gt;0,RANK(O541,(N541:P541,Q541:AE541)),0)</f>
        <v>1</v>
      </c>
      <c r="F541" s="3">
        <f t="shared" si="151"/>
        <v>0</v>
      </c>
      <c r="G541" s="1">
        <f t="shared" si="152"/>
        <v>84</v>
      </c>
      <c r="H541" s="2">
        <f t="shared" si="153"/>
        <v>0.1875</v>
      </c>
      <c r="I541" s="4"/>
      <c r="J541" s="2">
        <f t="shared" si="154"/>
        <v>0.4017857142857143</v>
      </c>
      <c r="K541" s="2">
        <f t="shared" si="155"/>
        <v>0.5892857142857143</v>
      </c>
      <c r="L541" s="2">
        <f t="shared" si="156"/>
        <v>0</v>
      </c>
      <c r="M541" s="2">
        <f t="shared" si="157"/>
        <v>8.9285714285713969E-3</v>
      </c>
      <c r="N541" s="38">
        <v>180</v>
      </c>
      <c r="O541" s="38">
        <v>264</v>
      </c>
      <c r="P541" s="38"/>
      <c r="Q541" s="38">
        <v>1</v>
      </c>
      <c r="R541" s="38">
        <v>3</v>
      </c>
      <c r="S541" s="38"/>
      <c r="T541" s="38"/>
      <c r="U541" s="38">
        <v>0</v>
      </c>
      <c r="V541" s="38"/>
      <c r="W541" s="38">
        <v>0</v>
      </c>
      <c r="X541" s="38"/>
      <c r="Y541" s="38"/>
      <c r="Z541" s="38"/>
      <c r="AA541" s="38"/>
      <c r="AB541" s="38"/>
      <c r="BA541" t="str">
        <f t="shared" si="140"/>
        <v>Prospect</v>
      </c>
      <c r="BB541" t="s">
        <v>214</v>
      </c>
      <c r="BC541">
        <v>2</v>
      </c>
      <c r="BE541" s="60">
        <v>23</v>
      </c>
      <c r="BF541" s="62">
        <v>27</v>
      </c>
      <c r="BG541" s="62">
        <v>85</v>
      </c>
      <c r="BH541" s="66">
        <v>61210</v>
      </c>
      <c r="BI541" s="66">
        <v>61210</v>
      </c>
      <c r="BJ541" s="66">
        <f t="shared" si="141"/>
        <v>23027</v>
      </c>
      <c r="BK541"/>
      <c r="BL541" t="s">
        <v>1447</v>
      </c>
      <c r="BM541">
        <f t="shared" si="142"/>
        <v>2361210</v>
      </c>
      <c r="BN541">
        <f t="shared" si="143"/>
        <v>2361210</v>
      </c>
      <c r="BR541" s="1"/>
      <c r="CD541" s="38"/>
      <c r="CV541" s="1" t="s">
        <v>3552</v>
      </c>
    </row>
    <row r="542" spans="1:100" ht="14" hidden="1" customHeight="1" outlineLevel="1" x14ac:dyDescent="0.2">
      <c r="A542" t="s">
        <v>1435</v>
      </c>
      <c r="B542" s="6" t="s">
        <v>1665</v>
      </c>
      <c r="C542" s="1">
        <f t="shared" si="139"/>
        <v>1016</v>
      </c>
      <c r="D542" s="3">
        <f>IF(N542&gt;0, RANK(N542,(N542:P542,Q542:AE542)),0)</f>
        <v>2</v>
      </c>
      <c r="E542" s="3">
        <f>IF(O542&gt;0,RANK(O542,(N542:P542,Q542:AE542)),0)</f>
        <v>1</v>
      </c>
      <c r="F542" s="3">
        <f t="shared" si="151"/>
        <v>0</v>
      </c>
      <c r="G542" s="1">
        <f t="shared" si="152"/>
        <v>83</v>
      </c>
      <c r="H542" s="2">
        <f t="shared" si="153"/>
        <v>8.1692913385826765E-2</v>
      </c>
      <c r="I542" s="4"/>
      <c r="J542" s="2">
        <f t="shared" si="154"/>
        <v>0.44881889763779526</v>
      </c>
      <c r="K542" s="2">
        <f t="shared" si="155"/>
        <v>0.53051181102362199</v>
      </c>
      <c r="L542" s="2">
        <f t="shared" si="156"/>
        <v>0</v>
      </c>
      <c r="M542" s="2">
        <f t="shared" si="157"/>
        <v>2.0669291338582751E-2</v>
      </c>
      <c r="N542" s="38">
        <v>456</v>
      </c>
      <c r="O542" s="38">
        <v>539</v>
      </c>
      <c r="P542" s="38"/>
      <c r="Q542" s="38">
        <v>8</v>
      </c>
      <c r="R542" s="38">
        <v>11</v>
      </c>
      <c r="S542" s="38"/>
      <c r="T542" s="38"/>
      <c r="U542" s="38">
        <v>2</v>
      </c>
      <c r="V542" s="38"/>
      <c r="W542" s="38">
        <v>0</v>
      </c>
      <c r="X542" s="38"/>
      <c r="Y542" s="38"/>
      <c r="Z542" s="38"/>
      <c r="AA542" s="38"/>
      <c r="AB542" s="38"/>
      <c r="BA542" t="str">
        <f t="shared" si="140"/>
        <v>Randolph</v>
      </c>
      <c r="BB542" t="s">
        <v>2945</v>
      </c>
      <c r="BC542">
        <v>2</v>
      </c>
      <c r="BE542" s="60">
        <v>23</v>
      </c>
      <c r="BF542" s="62">
        <v>11</v>
      </c>
      <c r="BG542" s="62">
        <v>90</v>
      </c>
      <c r="BH542" s="66">
        <v>61700</v>
      </c>
      <c r="BI542" s="66">
        <v>61700</v>
      </c>
      <c r="BJ542" s="66">
        <f t="shared" si="141"/>
        <v>23011</v>
      </c>
      <c r="BK542"/>
      <c r="BL542" t="s">
        <v>1447</v>
      </c>
      <c r="BM542">
        <f t="shared" si="142"/>
        <v>2361700</v>
      </c>
      <c r="BN542">
        <f t="shared" si="143"/>
        <v>2361700</v>
      </c>
      <c r="BR542" s="1"/>
      <c r="CD542" s="38"/>
      <c r="CV542" s="1" t="s">
        <v>3553</v>
      </c>
    </row>
    <row r="543" spans="1:100" ht="14" hidden="1" customHeight="1" outlineLevel="1" x14ac:dyDescent="0.2">
      <c r="A543" t="s">
        <v>831</v>
      </c>
      <c r="B543" s="6" t="s">
        <v>1665</v>
      </c>
      <c r="C543" s="1">
        <f t="shared" si="139"/>
        <v>871</v>
      </c>
      <c r="D543" s="3">
        <f>IF(N543&gt;0, RANK(N543,(N543:P543,Q543:AE543)),0)</f>
        <v>2</v>
      </c>
      <c r="E543" s="3">
        <f>IF(O543&gt;0,RANK(O543,(N543:P543,Q543:AE543)),0)</f>
        <v>1</v>
      </c>
      <c r="F543" s="3">
        <f t="shared" si="151"/>
        <v>0</v>
      </c>
      <c r="G543" s="1">
        <f t="shared" si="152"/>
        <v>172</v>
      </c>
      <c r="H543" s="2">
        <f t="shared" si="153"/>
        <v>0.19747416762342135</v>
      </c>
      <c r="I543" s="4"/>
      <c r="J543" s="2">
        <f t="shared" si="154"/>
        <v>0.39150401836969001</v>
      </c>
      <c r="K543" s="2">
        <f t="shared" si="155"/>
        <v>0.58897818599311136</v>
      </c>
      <c r="L543" s="2">
        <f t="shared" si="156"/>
        <v>0</v>
      </c>
      <c r="M543" s="2">
        <f t="shared" si="157"/>
        <v>1.9517795637198576E-2</v>
      </c>
      <c r="N543" s="38">
        <v>341</v>
      </c>
      <c r="O543" s="38">
        <v>513</v>
      </c>
      <c r="P543" s="38"/>
      <c r="Q543" s="38">
        <v>8</v>
      </c>
      <c r="R543" s="38">
        <v>8</v>
      </c>
      <c r="S543" s="38"/>
      <c r="T543" s="38"/>
      <c r="U543" s="38">
        <v>1</v>
      </c>
      <c r="V543" s="38"/>
      <c r="W543" s="38">
        <v>0</v>
      </c>
      <c r="X543" s="38"/>
      <c r="Y543" s="38"/>
      <c r="Z543" s="38"/>
      <c r="AA543" s="38"/>
      <c r="AB543" s="38"/>
      <c r="BA543" t="str">
        <f t="shared" si="140"/>
        <v>Rangeley</v>
      </c>
      <c r="BB543" t="s">
        <v>1117</v>
      </c>
      <c r="BC543">
        <v>2</v>
      </c>
      <c r="BE543" s="60">
        <v>23</v>
      </c>
      <c r="BF543" s="62">
        <v>7</v>
      </c>
      <c r="BG543" s="62">
        <v>80</v>
      </c>
      <c r="BH543" s="66">
        <v>61840</v>
      </c>
      <c r="BI543" s="66">
        <v>61840</v>
      </c>
      <c r="BJ543" s="66">
        <f t="shared" si="141"/>
        <v>23007</v>
      </c>
      <c r="BK543"/>
      <c r="BL543" t="s">
        <v>1447</v>
      </c>
      <c r="BM543">
        <f t="shared" si="142"/>
        <v>2361840</v>
      </c>
      <c r="BN543">
        <f t="shared" si="143"/>
        <v>2361840</v>
      </c>
      <c r="BR543" s="1"/>
      <c r="CD543" s="38"/>
      <c r="CV543" s="1" t="s">
        <v>3554</v>
      </c>
    </row>
    <row r="544" spans="1:100" ht="14" hidden="1" customHeight="1" outlineLevel="1" x14ac:dyDescent="0.2">
      <c r="A544" t="s">
        <v>831</v>
      </c>
      <c r="B544" s="6" t="s">
        <v>1665</v>
      </c>
      <c r="C544" s="1">
        <f t="shared" si="139"/>
        <v>155</v>
      </c>
      <c r="D544" s="3">
        <f>IF(N544&gt;0, RANK(N544,(N544:P544,Q544:AE544)),0)</f>
        <v>2</v>
      </c>
      <c r="E544" s="3">
        <f>IF(O544&gt;0,RANK(O544,(N544:P544,Q544:AE544)),0)</f>
        <v>1</v>
      </c>
      <c r="F544" s="3">
        <f t="shared" si="151"/>
        <v>0</v>
      </c>
      <c r="G544" s="1">
        <f t="shared" si="152"/>
        <v>38</v>
      </c>
      <c r="H544" s="2">
        <f t="shared" si="153"/>
        <v>0.24516129032258063</v>
      </c>
      <c r="I544" s="4"/>
      <c r="J544" s="2">
        <f t="shared" si="154"/>
        <v>0.37419354838709679</v>
      </c>
      <c r="K544" s="2">
        <f t="shared" si="155"/>
        <v>0.61935483870967745</v>
      </c>
      <c r="L544" s="2">
        <f t="shared" si="156"/>
        <v>0</v>
      </c>
      <c r="M544" s="2">
        <f t="shared" si="157"/>
        <v>6.4516129032257119E-3</v>
      </c>
      <c r="N544" s="38">
        <v>58</v>
      </c>
      <c r="O544" s="38">
        <v>96</v>
      </c>
      <c r="P544" s="38"/>
      <c r="Q544" s="38">
        <v>0</v>
      </c>
      <c r="R544" s="38">
        <v>1</v>
      </c>
      <c r="S544" s="38"/>
      <c r="T544" s="38"/>
      <c r="U544" s="38">
        <v>0</v>
      </c>
      <c r="V544" s="38"/>
      <c r="W544" s="38">
        <v>0</v>
      </c>
      <c r="X544" s="38"/>
      <c r="Y544" s="38"/>
      <c r="Z544" s="38"/>
      <c r="AA544" s="38"/>
      <c r="AB544" s="38"/>
      <c r="BA544" t="str">
        <f t="shared" si="140"/>
        <v>Rangeley</v>
      </c>
      <c r="BB544" t="s">
        <v>1117</v>
      </c>
      <c r="BC544">
        <v>2</v>
      </c>
      <c r="BE544" s="60">
        <v>23</v>
      </c>
      <c r="BF544" s="62">
        <v>7</v>
      </c>
      <c r="BG544" s="62">
        <v>75</v>
      </c>
      <c r="BH544" s="66">
        <v>61875</v>
      </c>
      <c r="BI544" s="66">
        <v>61875</v>
      </c>
      <c r="BJ544" s="66">
        <f t="shared" si="141"/>
        <v>23007</v>
      </c>
      <c r="BK544"/>
      <c r="BL544" t="s">
        <v>3008</v>
      </c>
      <c r="BM544">
        <f t="shared" si="142"/>
        <v>2361875</v>
      </c>
      <c r="BN544">
        <f t="shared" si="143"/>
        <v>2361875</v>
      </c>
      <c r="BR544" s="1"/>
      <c r="CD544" s="38"/>
      <c r="CV544" s="1" t="s">
        <v>3555</v>
      </c>
    </row>
    <row r="545" spans="1:100" ht="14" hidden="1" customHeight="1" outlineLevel="1" x14ac:dyDescent="0.2">
      <c r="A545" t="s">
        <v>2955</v>
      </c>
      <c r="B545" s="6" t="s">
        <v>1665</v>
      </c>
      <c r="C545" s="1">
        <f t="shared" si="139"/>
        <v>3239</v>
      </c>
      <c r="D545" s="3">
        <f>IF(N545&gt;0, RANK(N545,(N545:P545,Q545:AE545)),0)</f>
        <v>1</v>
      </c>
      <c r="E545" s="3">
        <f>IF(O545&gt;0,RANK(O545,(N545:P545,Q545:AE545)),0)</f>
        <v>2</v>
      </c>
      <c r="F545" s="3">
        <f t="shared" si="151"/>
        <v>0</v>
      </c>
      <c r="G545" s="1">
        <f t="shared" si="152"/>
        <v>87</v>
      </c>
      <c r="H545" s="2">
        <f t="shared" si="153"/>
        <v>2.6860142019141709E-2</v>
      </c>
      <c r="I545" s="4"/>
      <c r="J545" s="2">
        <f t="shared" si="154"/>
        <v>0.50509416486569925</v>
      </c>
      <c r="K545" s="2">
        <f t="shared" si="155"/>
        <v>0.47823402284655758</v>
      </c>
      <c r="L545" s="2">
        <f t="shared" si="156"/>
        <v>0</v>
      </c>
      <c r="M545" s="2">
        <f t="shared" si="157"/>
        <v>1.6671812287743171E-2</v>
      </c>
      <c r="N545" s="38">
        <v>1636</v>
      </c>
      <c r="O545" s="38">
        <v>1549</v>
      </c>
      <c r="P545" s="38"/>
      <c r="Q545" s="38">
        <v>30</v>
      </c>
      <c r="R545" s="38">
        <v>22</v>
      </c>
      <c r="S545" s="38"/>
      <c r="T545" s="38"/>
      <c r="U545" s="38">
        <v>2</v>
      </c>
      <c r="V545" s="38"/>
      <c r="W545" s="38">
        <v>0</v>
      </c>
      <c r="X545" s="38"/>
      <c r="Y545" s="38"/>
      <c r="Z545" s="38"/>
      <c r="AA545" s="38"/>
      <c r="AB545" s="38"/>
      <c r="BA545" t="str">
        <f t="shared" si="140"/>
        <v>Raymond</v>
      </c>
      <c r="BB545" t="s">
        <v>1504</v>
      </c>
      <c r="BC545">
        <v>1</v>
      </c>
      <c r="BE545" s="60">
        <v>23</v>
      </c>
      <c r="BF545" s="62">
        <v>5</v>
      </c>
      <c r="BG545" s="62">
        <v>95</v>
      </c>
      <c r="BH545" s="66">
        <v>61945</v>
      </c>
      <c r="BI545" s="66">
        <v>61945</v>
      </c>
      <c r="BJ545" s="66">
        <f t="shared" si="141"/>
        <v>23005</v>
      </c>
      <c r="BK545"/>
      <c r="BL545" t="s">
        <v>1447</v>
      </c>
      <c r="BM545">
        <f t="shared" si="142"/>
        <v>2361945</v>
      </c>
      <c r="BN545">
        <f t="shared" si="143"/>
        <v>2361945</v>
      </c>
      <c r="BR545" s="1"/>
      <c r="CD545" s="38"/>
      <c r="CV545" s="1" t="s">
        <v>3556</v>
      </c>
    </row>
    <row r="546" spans="1:100" ht="14" hidden="1" customHeight="1" outlineLevel="1" x14ac:dyDescent="0.2">
      <c r="A546" t="s">
        <v>1431</v>
      </c>
      <c r="B546" s="6" t="s">
        <v>1665</v>
      </c>
      <c r="C546" s="1">
        <f t="shared" si="139"/>
        <v>1818</v>
      </c>
      <c r="D546" s="3">
        <f>IF(N546&gt;0, RANK(N546,(N546:P546,Q546:AE546)),0)</f>
        <v>1</v>
      </c>
      <c r="E546" s="3">
        <f>IF(O546&gt;0,RANK(O546,(N546:P546,Q546:AE546)),0)</f>
        <v>2</v>
      </c>
      <c r="F546" s="3">
        <f t="shared" si="151"/>
        <v>0</v>
      </c>
      <c r="G546" s="1">
        <f t="shared" si="152"/>
        <v>25</v>
      </c>
      <c r="H546" s="2">
        <f t="shared" si="153"/>
        <v>1.3751375137513752E-2</v>
      </c>
      <c r="I546" s="4"/>
      <c r="J546" s="2">
        <f t="shared" si="154"/>
        <v>0.49504950495049505</v>
      </c>
      <c r="K546" s="2">
        <f t="shared" si="155"/>
        <v>0.48129812981298131</v>
      </c>
      <c r="L546" s="2">
        <f t="shared" si="156"/>
        <v>0</v>
      </c>
      <c r="M546" s="2">
        <f t="shared" si="157"/>
        <v>2.3652365236523643E-2</v>
      </c>
      <c r="N546" s="38">
        <v>900</v>
      </c>
      <c r="O546" s="38">
        <v>875</v>
      </c>
      <c r="P546" s="38"/>
      <c r="Q546" s="38">
        <v>14</v>
      </c>
      <c r="R546" s="38">
        <v>23</v>
      </c>
      <c r="S546" s="38"/>
      <c r="T546" s="38"/>
      <c r="U546" s="38">
        <v>5</v>
      </c>
      <c r="V546" s="38"/>
      <c r="W546" s="38">
        <v>1</v>
      </c>
      <c r="X546" s="38"/>
      <c r="Y546" s="38"/>
      <c r="Z546" s="38"/>
      <c r="AA546" s="38"/>
      <c r="AB546" s="38"/>
      <c r="BA546" t="str">
        <f t="shared" si="140"/>
        <v>Readfield</v>
      </c>
      <c r="BB546" t="s">
        <v>2945</v>
      </c>
      <c r="BC546">
        <v>2</v>
      </c>
      <c r="BE546" s="60">
        <v>23</v>
      </c>
      <c r="BF546" s="62">
        <v>11</v>
      </c>
      <c r="BG546" s="62">
        <v>95</v>
      </c>
      <c r="BH546" s="66">
        <v>62190</v>
      </c>
      <c r="BI546" s="66">
        <v>62190</v>
      </c>
      <c r="BJ546" s="66">
        <f t="shared" si="141"/>
        <v>23011</v>
      </c>
      <c r="BK546"/>
      <c r="BL546" t="s">
        <v>1447</v>
      </c>
      <c r="BM546">
        <f t="shared" si="142"/>
        <v>2362190</v>
      </c>
      <c r="BN546">
        <f t="shared" si="143"/>
        <v>2362190</v>
      </c>
      <c r="BR546" s="1"/>
      <c r="CD546" s="38"/>
      <c r="CV546" s="1" t="s">
        <v>3557</v>
      </c>
    </row>
    <row r="547" spans="1:100" ht="14" hidden="1" customHeight="1" outlineLevel="1" x14ac:dyDescent="0.2">
      <c r="A547" t="s">
        <v>783</v>
      </c>
      <c r="B547" s="6" t="s">
        <v>1665</v>
      </c>
      <c r="C547" s="1">
        <f t="shared" si="139"/>
        <v>86</v>
      </c>
      <c r="D547" s="3">
        <f>IF(N547&gt;0, RANK(N547,(N547:P547,Q547:AE547)),0)</f>
        <v>2</v>
      </c>
      <c r="E547" s="3">
        <f>IF(O547&gt;0,RANK(O547,(N547:P547,Q547:AE547)),0)</f>
        <v>1</v>
      </c>
      <c r="F547" s="3">
        <f t="shared" si="151"/>
        <v>0</v>
      </c>
      <c r="G547" s="1">
        <f t="shared" si="152"/>
        <v>51</v>
      </c>
      <c r="H547" s="2">
        <f t="shared" si="153"/>
        <v>0.59302325581395354</v>
      </c>
      <c r="I547" s="4"/>
      <c r="J547" s="2">
        <f t="shared" si="154"/>
        <v>0.19767441860465115</v>
      </c>
      <c r="K547" s="2">
        <f t="shared" si="155"/>
        <v>0.79069767441860461</v>
      </c>
      <c r="L547" s="2">
        <f t="shared" si="156"/>
        <v>0</v>
      </c>
      <c r="M547" s="2">
        <f t="shared" si="157"/>
        <v>1.1627906976744207E-2</v>
      </c>
      <c r="N547" s="38">
        <v>17</v>
      </c>
      <c r="O547" s="38">
        <v>68</v>
      </c>
      <c r="P547" s="38"/>
      <c r="Q547" s="38">
        <v>1</v>
      </c>
      <c r="R547" s="38">
        <v>0</v>
      </c>
      <c r="S547" s="38"/>
      <c r="T547" s="38"/>
      <c r="U547" s="38">
        <v>0</v>
      </c>
      <c r="V547" s="38"/>
      <c r="W547" s="38">
        <v>0</v>
      </c>
      <c r="X547" s="38"/>
      <c r="Y547" s="38"/>
      <c r="Z547" s="38"/>
      <c r="AA547" s="38"/>
      <c r="AB547" s="38"/>
      <c r="BA547" t="str">
        <f t="shared" si="140"/>
        <v>Reed</v>
      </c>
      <c r="BB547" t="s">
        <v>2774</v>
      </c>
      <c r="BC547">
        <v>2</v>
      </c>
      <c r="BE547" s="60">
        <v>23</v>
      </c>
      <c r="BF547" s="62">
        <v>3</v>
      </c>
      <c r="BG547" s="62">
        <v>270</v>
      </c>
      <c r="BH547" s="66">
        <v>62400</v>
      </c>
      <c r="BI547" s="66">
        <v>62400</v>
      </c>
      <c r="BJ547" s="66">
        <f t="shared" si="141"/>
        <v>23003</v>
      </c>
      <c r="BK547"/>
      <c r="BL547" t="s">
        <v>3008</v>
      </c>
      <c r="BM547">
        <f t="shared" si="142"/>
        <v>2362400</v>
      </c>
      <c r="BN547">
        <f t="shared" si="143"/>
        <v>2362400</v>
      </c>
      <c r="BR547" s="1"/>
      <c r="CD547" s="38"/>
      <c r="CV547" s="1" t="s">
        <v>3558</v>
      </c>
    </row>
    <row r="548" spans="1:100" ht="14" hidden="1" customHeight="1" outlineLevel="1" x14ac:dyDescent="0.2">
      <c r="A548" t="s">
        <v>1846</v>
      </c>
      <c r="B548" s="6" t="s">
        <v>1665</v>
      </c>
      <c r="C548" s="1">
        <f t="shared" si="139"/>
        <v>2158</v>
      </c>
      <c r="D548" s="3">
        <f>IF(N548&gt;0, RANK(N548,(N548:P548,Q548:AE548)),0)</f>
        <v>2</v>
      </c>
      <c r="E548" s="3">
        <f>IF(O548&gt;0,RANK(O548,(N548:P548,Q548:AE548)),0)</f>
        <v>1</v>
      </c>
      <c r="F548" s="3">
        <f t="shared" si="151"/>
        <v>0</v>
      </c>
      <c r="G548" s="1">
        <f t="shared" si="152"/>
        <v>177</v>
      </c>
      <c r="H548" s="2">
        <f t="shared" si="153"/>
        <v>8.2020389249304909E-2</v>
      </c>
      <c r="I548" s="4"/>
      <c r="J548" s="2">
        <f t="shared" si="154"/>
        <v>0.44763670064874883</v>
      </c>
      <c r="K548" s="2">
        <f t="shared" si="155"/>
        <v>0.52965708989805371</v>
      </c>
      <c r="L548" s="2">
        <f t="shared" si="156"/>
        <v>0</v>
      </c>
      <c r="M548" s="2">
        <f t="shared" si="157"/>
        <v>2.2706209453197457E-2</v>
      </c>
      <c r="N548" s="38">
        <v>966</v>
      </c>
      <c r="O548" s="38">
        <v>1143</v>
      </c>
      <c r="P548" s="38"/>
      <c r="Q548" s="38">
        <v>13</v>
      </c>
      <c r="R548" s="38">
        <v>24</v>
      </c>
      <c r="S548" s="38"/>
      <c r="T548" s="38"/>
      <c r="U548" s="38">
        <v>12</v>
      </c>
      <c r="V548" s="38"/>
      <c r="W548" s="38">
        <v>0</v>
      </c>
      <c r="X548" s="38"/>
      <c r="Y548" s="38"/>
      <c r="Z548" s="38"/>
      <c r="AA548" s="38"/>
      <c r="AB548" s="38"/>
      <c r="BA548" t="str">
        <f t="shared" si="140"/>
        <v>Richmond</v>
      </c>
      <c r="BB548" t="s">
        <v>1259</v>
      </c>
      <c r="BC548">
        <v>1</v>
      </c>
      <c r="BE548" s="60">
        <v>23</v>
      </c>
      <c r="BF548" s="62">
        <v>23</v>
      </c>
      <c r="BG548" s="62">
        <v>35</v>
      </c>
      <c r="BH548" s="66">
        <v>62645</v>
      </c>
      <c r="BI548" s="66">
        <v>62645</v>
      </c>
      <c r="BJ548" s="66">
        <f t="shared" si="141"/>
        <v>23023</v>
      </c>
      <c r="BK548"/>
      <c r="BL548" t="s">
        <v>1447</v>
      </c>
      <c r="BM548">
        <f t="shared" si="142"/>
        <v>2362645</v>
      </c>
      <c r="BN548">
        <f t="shared" si="143"/>
        <v>2362645</v>
      </c>
      <c r="BR548" s="1"/>
      <c r="CD548" s="38"/>
      <c r="CV548" s="1" t="s">
        <v>3559</v>
      </c>
    </row>
    <row r="549" spans="1:100" ht="14" hidden="1" customHeight="1" outlineLevel="1" x14ac:dyDescent="0.2">
      <c r="A549" t="s">
        <v>3098</v>
      </c>
      <c r="B549" s="6" t="s">
        <v>1665</v>
      </c>
      <c r="C549" s="1">
        <f t="shared" si="139"/>
        <v>316</v>
      </c>
      <c r="D549" s="3">
        <f>IF(N549&gt;0, RANK(N549,(N549:P549,Q549:AE549)),0)</f>
        <v>2</v>
      </c>
      <c r="E549" s="3">
        <f>IF(O549&gt;0,RANK(O549,(N549:P549,Q549:AE549)),0)</f>
        <v>1</v>
      </c>
      <c r="F549" s="3">
        <f t="shared" si="151"/>
        <v>0</v>
      </c>
      <c r="G549" s="1">
        <f t="shared" si="152"/>
        <v>107</v>
      </c>
      <c r="H549" s="2">
        <f t="shared" si="153"/>
        <v>0.33860759493670883</v>
      </c>
      <c r="I549" s="4"/>
      <c r="J549" s="2">
        <f t="shared" si="154"/>
        <v>0.32278481012658228</v>
      </c>
      <c r="K549" s="2">
        <f t="shared" si="155"/>
        <v>0.66139240506329111</v>
      </c>
      <c r="L549" s="2">
        <f t="shared" si="156"/>
        <v>0</v>
      </c>
      <c r="M549" s="2">
        <f t="shared" si="157"/>
        <v>1.5822784810126667E-2</v>
      </c>
      <c r="N549" s="38">
        <v>102</v>
      </c>
      <c r="O549" s="38">
        <v>209</v>
      </c>
      <c r="P549" s="38"/>
      <c r="Q549" s="38">
        <v>2</v>
      </c>
      <c r="R549" s="38">
        <v>3</v>
      </c>
      <c r="S549" s="38"/>
      <c r="T549" s="38"/>
      <c r="U549" s="38">
        <v>0</v>
      </c>
      <c r="V549" s="38"/>
      <c r="W549" s="38">
        <v>0</v>
      </c>
      <c r="X549" s="38"/>
      <c r="Y549" s="38"/>
      <c r="Z549" s="38"/>
      <c r="AA549" s="38"/>
      <c r="AB549" s="38"/>
      <c r="BA549" t="str">
        <f t="shared" si="140"/>
        <v>Ripley</v>
      </c>
      <c r="BB549" t="s">
        <v>1752</v>
      </c>
      <c r="BC549">
        <v>2</v>
      </c>
      <c r="BE549" s="60">
        <v>23</v>
      </c>
      <c r="BF549" s="62">
        <v>25</v>
      </c>
      <c r="BG549" s="62">
        <v>130</v>
      </c>
      <c r="BH549" s="66">
        <v>62995</v>
      </c>
      <c r="BI549" s="66">
        <v>62995</v>
      </c>
      <c r="BJ549" s="66">
        <f t="shared" si="141"/>
        <v>23025</v>
      </c>
      <c r="BK549"/>
      <c r="BL549" t="s">
        <v>1447</v>
      </c>
      <c r="BM549">
        <f t="shared" si="142"/>
        <v>2362995</v>
      </c>
      <c r="BN549">
        <f t="shared" si="143"/>
        <v>2362995</v>
      </c>
      <c r="BR549" s="1"/>
      <c r="CD549" s="38"/>
      <c r="CV549" s="86" t="s">
        <v>3560</v>
      </c>
    </row>
    <row r="550" spans="1:100" ht="14" hidden="1" customHeight="1" outlineLevel="1" x14ac:dyDescent="0.2">
      <c r="A550" t="s">
        <v>2142</v>
      </c>
      <c r="B550" s="6" t="s">
        <v>1665</v>
      </c>
      <c r="C550" s="1">
        <f t="shared" si="139"/>
        <v>364</v>
      </c>
      <c r="D550" s="3">
        <f>IF(N550&gt;0, RANK(N550,(N550:P550,Q550:AE550)),0)</f>
        <v>2</v>
      </c>
      <c r="E550" s="3">
        <f>IF(O550&gt;0,RANK(O550,(N550:P550,Q550:AE550)),0)</f>
        <v>1</v>
      </c>
      <c r="F550" s="3">
        <f t="shared" si="151"/>
        <v>0</v>
      </c>
      <c r="G550" s="1">
        <f t="shared" si="152"/>
        <v>121</v>
      </c>
      <c r="H550" s="2">
        <f t="shared" si="153"/>
        <v>0.3324175824175824</v>
      </c>
      <c r="I550" s="4"/>
      <c r="J550" s="2">
        <f t="shared" si="154"/>
        <v>0.32417582417582419</v>
      </c>
      <c r="K550" s="2">
        <f t="shared" si="155"/>
        <v>0.65659340659340659</v>
      </c>
      <c r="L550" s="2">
        <f t="shared" si="156"/>
        <v>0</v>
      </c>
      <c r="M550" s="2">
        <f t="shared" si="157"/>
        <v>1.9230769230769273E-2</v>
      </c>
      <c r="N550" s="38">
        <v>118</v>
      </c>
      <c r="O550" s="38">
        <v>239</v>
      </c>
      <c r="P550" s="38"/>
      <c r="Q550" s="38">
        <v>2</v>
      </c>
      <c r="R550" s="38">
        <v>5</v>
      </c>
      <c r="S550" s="38"/>
      <c r="T550" s="38"/>
      <c r="U550" s="38">
        <v>0</v>
      </c>
      <c r="V550" s="38"/>
      <c r="W550" s="38">
        <v>0</v>
      </c>
      <c r="X550" s="38"/>
      <c r="Y550" s="38"/>
      <c r="Z550" s="38"/>
      <c r="AA550" s="38"/>
      <c r="AB550" s="38"/>
      <c r="BA550" t="str">
        <f t="shared" si="140"/>
        <v>Robbinston</v>
      </c>
      <c r="BB550" t="s">
        <v>674</v>
      </c>
      <c r="BC550">
        <v>2</v>
      </c>
      <c r="BE550" s="60">
        <v>23</v>
      </c>
      <c r="BF550" s="62">
        <v>29</v>
      </c>
      <c r="BG550" s="62">
        <v>185</v>
      </c>
      <c r="BH550" s="66">
        <v>63275</v>
      </c>
      <c r="BI550" s="66">
        <v>63275</v>
      </c>
      <c r="BJ550" s="66">
        <f t="shared" si="141"/>
        <v>23029</v>
      </c>
      <c r="BK550"/>
      <c r="BL550" t="s">
        <v>1447</v>
      </c>
      <c r="BM550">
        <f t="shared" si="142"/>
        <v>2363275</v>
      </c>
      <c r="BN550">
        <f t="shared" si="143"/>
        <v>2363275</v>
      </c>
      <c r="BR550" s="1"/>
      <c r="CD550" s="38"/>
      <c r="CV550" s="1" t="s">
        <v>3561</v>
      </c>
    </row>
    <row r="551" spans="1:100" ht="14" hidden="1" customHeight="1" outlineLevel="1" x14ac:dyDescent="0.2">
      <c r="A551" t="s">
        <v>525</v>
      </c>
      <c r="B551" s="6" t="s">
        <v>1665</v>
      </c>
      <c r="C551" s="1">
        <f t="shared" si="139"/>
        <v>3909</v>
      </c>
      <c r="D551" s="3">
        <f>IF(N551&gt;0, RANK(N551,(N551:P551,Q551:AE551)),0)</f>
        <v>1</v>
      </c>
      <c r="E551" s="3">
        <f>IF(O551&gt;0,RANK(O551,(N551:P551,Q551:AE551)),0)</f>
        <v>2</v>
      </c>
      <c r="F551" s="3">
        <f t="shared" si="151"/>
        <v>0</v>
      </c>
      <c r="G551" s="1">
        <f t="shared" si="152"/>
        <v>1257</v>
      </c>
      <c r="H551" s="2">
        <f t="shared" si="153"/>
        <v>0.32156561780506521</v>
      </c>
      <c r="I551" s="4"/>
      <c r="J551" s="2">
        <f t="shared" si="154"/>
        <v>0.64696853415195699</v>
      </c>
      <c r="K551" s="2">
        <f t="shared" si="155"/>
        <v>0.32540291634689178</v>
      </c>
      <c r="L551" s="2">
        <f t="shared" si="156"/>
        <v>0</v>
      </c>
      <c r="M551" s="2">
        <f t="shared" si="157"/>
        <v>2.7628549501151234E-2</v>
      </c>
      <c r="N551" s="38">
        <v>2529</v>
      </c>
      <c r="O551" s="38">
        <v>1272</v>
      </c>
      <c r="P551" s="38"/>
      <c r="Q551" s="38">
        <v>19</v>
      </c>
      <c r="R551" s="38">
        <v>59</v>
      </c>
      <c r="S551" s="38"/>
      <c r="T551" s="38"/>
      <c r="U551" s="38">
        <v>24</v>
      </c>
      <c r="V551" s="38"/>
      <c r="W551" s="38">
        <v>6</v>
      </c>
      <c r="X551" s="38"/>
      <c r="Y551" s="38"/>
      <c r="Z551" s="38"/>
      <c r="AA551" s="38"/>
      <c r="AB551" s="38"/>
      <c r="BA551" t="str">
        <f t="shared" si="140"/>
        <v>Rockland</v>
      </c>
      <c r="BB551" t="s">
        <v>1696</v>
      </c>
      <c r="BC551">
        <v>1</v>
      </c>
      <c r="BE551" s="60">
        <v>23</v>
      </c>
      <c r="BF551" s="62">
        <v>13</v>
      </c>
      <c r="BG551" s="62">
        <v>50</v>
      </c>
      <c r="BH551" s="66">
        <v>63590</v>
      </c>
      <c r="BI551" s="66">
        <v>63590</v>
      </c>
      <c r="BJ551" s="66">
        <f t="shared" si="141"/>
        <v>23013</v>
      </c>
      <c r="BK551"/>
      <c r="BL551" t="s">
        <v>1225</v>
      </c>
      <c r="BM551">
        <f t="shared" si="142"/>
        <v>2363590</v>
      </c>
      <c r="BN551">
        <f t="shared" si="143"/>
        <v>2363590</v>
      </c>
      <c r="BR551" s="1"/>
      <c r="CD551" s="38"/>
      <c r="CV551" s="1" t="s">
        <v>3562</v>
      </c>
    </row>
    <row r="552" spans="1:100" ht="14" hidden="1" customHeight="1" outlineLevel="1" x14ac:dyDescent="0.2">
      <c r="A552" t="s">
        <v>2305</v>
      </c>
      <c r="B552" s="6" t="s">
        <v>1665</v>
      </c>
      <c r="C552" s="1">
        <f t="shared" si="139"/>
        <v>2510</v>
      </c>
      <c r="D552" s="3">
        <f>IF(N552&gt;0, RANK(N552,(N552:P552,Q552:AE552)),0)</f>
        <v>1</v>
      </c>
      <c r="E552" s="3">
        <f>IF(O552&gt;0,RANK(O552,(N552:P552,Q552:AE552)),0)</f>
        <v>2</v>
      </c>
      <c r="F552" s="3">
        <f t="shared" si="151"/>
        <v>0</v>
      </c>
      <c r="G552" s="1">
        <f t="shared" si="152"/>
        <v>971</v>
      </c>
      <c r="H552" s="2">
        <f t="shared" si="153"/>
        <v>0.38685258964143426</v>
      </c>
      <c r="I552" s="4"/>
      <c r="J552" s="2">
        <f t="shared" si="154"/>
        <v>0.68247011952191239</v>
      </c>
      <c r="K552" s="2">
        <f t="shared" si="155"/>
        <v>0.29561752988047807</v>
      </c>
      <c r="L552" s="2">
        <f t="shared" si="156"/>
        <v>0</v>
      </c>
      <c r="M552" s="2">
        <f t="shared" si="157"/>
        <v>2.1912350597609542E-2</v>
      </c>
      <c r="N552" s="38">
        <v>1713</v>
      </c>
      <c r="O552" s="38">
        <v>742</v>
      </c>
      <c r="P552" s="38"/>
      <c r="Q552" s="38">
        <v>20</v>
      </c>
      <c r="R552" s="38">
        <v>26</v>
      </c>
      <c r="S552" s="38"/>
      <c r="T552" s="38"/>
      <c r="U552" s="38">
        <v>8</v>
      </c>
      <c r="V552" s="38"/>
      <c r="W552" s="38">
        <v>1</v>
      </c>
      <c r="X552" s="38"/>
      <c r="Y552" s="38"/>
      <c r="Z552" s="38"/>
      <c r="AA552" s="38"/>
      <c r="AB552" s="38"/>
      <c r="BA552" t="str">
        <f t="shared" si="140"/>
        <v>Rockport</v>
      </c>
      <c r="BB552" t="s">
        <v>1696</v>
      </c>
      <c r="BC552">
        <v>1</v>
      </c>
      <c r="BE552" s="60">
        <v>23</v>
      </c>
      <c r="BF552" s="62">
        <v>13</v>
      </c>
      <c r="BG552" s="62">
        <v>55</v>
      </c>
      <c r="BH552" s="66">
        <v>63660</v>
      </c>
      <c r="BI552" s="66">
        <v>63660</v>
      </c>
      <c r="BJ552" s="66">
        <f t="shared" si="141"/>
        <v>23013</v>
      </c>
      <c r="BK552"/>
      <c r="BL552" t="s">
        <v>1447</v>
      </c>
      <c r="BM552">
        <f t="shared" si="142"/>
        <v>2363660</v>
      </c>
      <c r="BN552">
        <f t="shared" si="143"/>
        <v>2363660</v>
      </c>
      <c r="BR552" s="1"/>
      <c r="CD552" s="38"/>
      <c r="CV552" s="1" t="s">
        <v>3563</v>
      </c>
    </row>
    <row r="553" spans="1:100" ht="14" hidden="1" customHeight="1" outlineLevel="1" x14ac:dyDescent="0.2">
      <c r="A553" t="s">
        <v>976</v>
      </c>
      <c r="B553" s="6" t="s">
        <v>1665</v>
      </c>
      <c r="C553" s="1">
        <f t="shared" si="139"/>
        <v>225</v>
      </c>
      <c r="D553" s="3">
        <f>IF(N553&gt;0, RANK(N553,(N553:P553,Q553:AE553)),0)</f>
        <v>2</v>
      </c>
      <c r="E553" s="3">
        <f>IF(O553&gt;0,RANK(O553,(N553:P553,Q553:AE553)),0)</f>
        <v>1</v>
      </c>
      <c r="F553" s="3">
        <f t="shared" si="151"/>
        <v>0</v>
      </c>
      <c r="G553" s="1">
        <f t="shared" si="152"/>
        <v>75</v>
      </c>
      <c r="H553" s="2">
        <f t="shared" si="153"/>
        <v>0.33333333333333331</v>
      </c>
      <c r="I553" s="4"/>
      <c r="J553" s="2">
        <f t="shared" si="154"/>
        <v>0.3288888888888889</v>
      </c>
      <c r="K553" s="2">
        <f t="shared" si="155"/>
        <v>0.66222222222222227</v>
      </c>
      <c r="L553" s="2">
        <f t="shared" si="156"/>
        <v>0</v>
      </c>
      <c r="M553" s="2">
        <f t="shared" si="157"/>
        <v>8.8888888888888351E-3</v>
      </c>
      <c r="N553" s="38">
        <v>74</v>
      </c>
      <c r="O553" s="38">
        <v>149</v>
      </c>
      <c r="P553" s="38"/>
      <c r="Q553" s="38">
        <v>1</v>
      </c>
      <c r="R553" s="38">
        <v>1</v>
      </c>
      <c r="S553" s="38"/>
      <c r="T553" s="38"/>
      <c r="U553" s="38">
        <v>0</v>
      </c>
      <c r="V553" s="38"/>
      <c r="W553" s="38">
        <v>0</v>
      </c>
      <c r="X553" s="38"/>
      <c r="Y553" s="38"/>
      <c r="Z553" s="38"/>
      <c r="AA553" s="38"/>
      <c r="AB553" s="38"/>
      <c r="BA553" t="str">
        <f t="shared" si="140"/>
        <v>Rockwood</v>
      </c>
      <c r="BB553" t="s">
        <v>1752</v>
      </c>
      <c r="BC553">
        <v>2</v>
      </c>
      <c r="BE553" s="60">
        <v>23</v>
      </c>
      <c r="BF553" s="62">
        <v>25</v>
      </c>
      <c r="BH553" s="66">
        <v>63700</v>
      </c>
      <c r="BI553" s="66">
        <v>63700</v>
      </c>
      <c r="BJ553" s="66">
        <f t="shared" si="141"/>
        <v>23025</v>
      </c>
      <c r="BK553"/>
      <c r="BL553" t="s">
        <v>937</v>
      </c>
      <c r="BM553">
        <f t="shared" si="142"/>
        <v>2363700</v>
      </c>
      <c r="BN553">
        <f t="shared" si="143"/>
        <v>2363700</v>
      </c>
      <c r="BR553" s="1"/>
      <c r="CD553" s="38"/>
      <c r="CV553" s="1" t="s">
        <v>3564</v>
      </c>
    </row>
    <row r="554" spans="1:100" ht="14" hidden="1" customHeight="1" outlineLevel="1" x14ac:dyDescent="0.2">
      <c r="A554" t="s">
        <v>1877</v>
      </c>
      <c r="B554" s="6" t="s">
        <v>1665</v>
      </c>
      <c r="C554" s="1">
        <f t="shared" si="139"/>
        <v>724</v>
      </c>
      <c r="D554" s="3">
        <f>IF(N554&gt;0, RANK(N554,(N554:P554,Q554:AE554)),0)</f>
        <v>2</v>
      </c>
      <c r="E554" s="3">
        <f>IF(O554&gt;0,RANK(O554,(N554:P554,Q554:AE554)),0)</f>
        <v>1</v>
      </c>
      <c r="F554" s="3">
        <f t="shared" si="151"/>
        <v>0</v>
      </c>
      <c r="G554" s="1">
        <f t="shared" si="152"/>
        <v>29</v>
      </c>
      <c r="H554" s="2">
        <f t="shared" si="153"/>
        <v>4.0055248618784532E-2</v>
      </c>
      <c r="I554" s="4"/>
      <c r="J554" s="2">
        <f t="shared" si="154"/>
        <v>0.47099447513812154</v>
      </c>
      <c r="K554" s="2">
        <f t="shared" si="155"/>
        <v>0.51104972375690605</v>
      </c>
      <c r="L554" s="2">
        <f t="shared" si="156"/>
        <v>0</v>
      </c>
      <c r="M554" s="2">
        <f t="shared" si="157"/>
        <v>1.7955801104972413E-2</v>
      </c>
      <c r="N554" s="38">
        <v>341</v>
      </c>
      <c r="O554" s="38">
        <v>370</v>
      </c>
      <c r="P554" s="38"/>
      <c r="Q554" s="38">
        <v>3</v>
      </c>
      <c r="R554" s="38">
        <v>8</v>
      </c>
      <c r="S554" s="38"/>
      <c r="T554" s="38"/>
      <c r="U554" s="38">
        <v>2</v>
      </c>
      <c r="V554" s="38"/>
      <c r="W554" s="38">
        <v>0</v>
      </c>
      <c r="X554" s="38"/>
      <c r="Y554" s="38"/>
      <c r="Z554" s="38"/>
      <c r="AA554" s="38"/>
      <c r="AB554" s="38"/>
      <c r="BA554" t="str">
        <f t="shared" si="140"/>
        <v>Rome</v>
      </c>
      <c r="BB554" t="s">
        <v>2945</v>
      </c>
      <c r="BC554">
        <v>2</v>
      </c>
      <c r="BE554" s="60">
        <v>23</v>
      </c>
      <c r="BF554" s="62">
        <v>11</v>
      </c>
      <c r="BG554" s="62">
        <v>100</v>
      </c>
      <c r="BH554" s="66">
        <v>63835</v>
      </c>
      <c r="BI554" s="66">
        <v>63835</v>
      </c>
      <c r="BJ554" s="66">
        <f t="shared" si="141"/>
        <v>23011</v>
      </c>
      <c r="BK554"/>
      <c r="BL554" t="s">
        <v>1447</v>
      </c>
      <c r="BM554">
        <f t="shared" si="142"/>
        <v>2363835</v>
      </c>
      <c r="BN554">
        <f t="shared" si="143"/>
        <v>2363835</v>
      </c>
      <c r="BR554" s="1"/>
      <c r="CD554" s="38"/>
      <c r="CV554" s="1" t="s">
        <v>3565</v>
      </c>
    </row>
    <row r="555" spans="1:100" ht="14" hidden="1" customHeight="1" outlineLevel="1" x14ac:dyDescent="0.2">
      <c r="A555" t="s">
        <v>2459</v>
      </c>
      <c r="B555" s="6" t="s">
        <v>1665</v>
      </c>
      <c r="C555" s="1">
        <f t="shared" si="139"/>
        <v>210</v>
      </c>
      <c r="D555" s="3">
        <f>IF(N555&gt;0, RANK(N555,(N555:P555,Q555:AE555)),0)</f>
        <v>1</v>
      </c>
      <c r="E555" s="3">
        <f>IF(O555&gt;0,RANK(O555,(N555:P555,Q555:AE555)),0)</f>
        <v>2</v>
      </c>
      <c r="F555" s="3">
        <f t="shared" si="151"/>
        <v>0</v>
      </c>
      <c r="G555" s="1">
        <f t="shared" si="152"/>
        <v>9</v>
      </c>
      <c r="H555" s="2">
        <f t="shared" si="153"/>
        <v>4.2857142857142858E-2</v>
      </c>
      <c r="I555" s="4"/>
      <c r="J555" s="2">
        <f t="shared" si="154"/>
        <v>0.51428571428571423</v>
      </c>
      <c r="K555" s="2">
        <f t="shared" si="155"/>
        <v>0.47142857142857142</v>
      </c>
      <c r="L555" s="2">
        <f t="shared" si="156"/>
        <v>0</v>
      </c>
      <c r="M555" s="2">
        <f t="shared" si="157"/>
        <v>1.4285714285714346E-2</v>
      </c>
      <c r="N555" s="38">
        <v>108</v>
      </c>
      <c r="O555" s="38">
        <v>99</v>
      </c>
      <c r="P555" s="38"/>
      <c r="Q555" s="38">
        <v>0</v>
      </c>
      <c r="R555" s="38">
        <v>3</v>
      </c>
      <c r="S555" s="38"/>
      <c r="T555" s="38"/>
      <c r="U555" s="38">
        <v>0</v>
      </c>
      <c r="V555" s="38"/>
      <c r="W555" s="38">
        <v>0</v>
      </c>
      <c r="X555" s="38"/>
      <c r="Y555" s="38"/>
      <c r="Z555" s="38"/>
      <c r="AA555" s="38"/>
      <c r="AB555" s="38"/>
      <c r="BA555" t="str">
        <f t="shared" si="140"/>
        <v>Roque Bluffs</v>
      </c>
      <c r="BB555" t="s">
        <v>674</v>
      </c>
      <c r="BC555">
        <v>2</v>
      </c>
      <c r="BE555" s="60">
        <v>23</v>
      </c>
      <c r="BF555" s="62">
        <v>29</v>
      </c>
      <c r="BG555" s="62">
        <v>190</v>
      </c>
      <c r="BH555" s="66">
        <v>63940</v>
      </c>
      <c r="BI555" s="66">
        <v>63940</v>
      </c>
      <c r="BJ555" s="66">
        <f t="shared" si="141"/>
        <v>23029</v>
      </c>
      <c r="BK555"/>
      <c r="BL555" t="s">
        <v>1447</v>
      </c>
      <c r="BM555">
        <f t="shared" si="142"/>
        <v>2363940</v>
      </c>
      <c r="BN555">
        <f t="shared" si="143"/>
        <v>2363940</v>
      </c>
      <c r="BR555" s="1"/>
      <c r="CD555" s="38"/>
      <c r="CV555" s="1" t="s">
        <v>3566</v>
      </c>
    </row>
    <row r="556" spans="1:100" ht="14" hidden="1" customHeight="1" outlineLevel="1" x14ac:dyDescent="0.2">
      <c r="A556" t="s">
        <v>2666</v>
      </c>
      <c r="B556" s="6" t="s">
        <v>1665</v>
      </c>
      <c r="C556" s="1">
        <f t="shared" si="139"/>
        <v>261</v>
      </c>
      <c r="D556" s="3">
        <f>IF(N556&gt;0, RANK(N556,(N556:P556,Q556:AE556)),0)</f>
        <v>2</v>
      </c>
      <c r="E556" s="3">
        <f>IF(O556&gt;0,RANK(O556,(N556:P556,Q556:AE556)),0)</f>
        <v>1</v>
      </c>
      <c r="F556" s="3">
        <f t="shared" si="151"/>
        <v>0</v>
      </c>
      <c r="G556" s="1">
        <f t="shared" si="152"/>
        <v>79</v>
      </c>
      <c r="H556" s="2">
        <f t="shared" si="153"/>
        <v>0.30268199233716475</v>
      </c>
      <c r="I556" s="4"/>
      <c r="J556" s="2">
        <f t="shared" si="154"/>
        <v>0.34099616858237547</v>
      </c>
      <c r="K556" s="2">
        <f t="shared" si="155"/>
        <v>0.64367816091954022</v>
      </c>
      <c r="L556" s="2">
        <f t="shared" si="156"/>
        <v>0</v>
      </c>
      <c r="M556" s="2">
        <f t="shared" si="157"/>
        <v>1.5325670498084309E-2</v>
      </c>
      <c r="N556" s="38">
        <v>89</v>
      </c>
      <c r="O556" s="38">
        <v>168</v>
      </c>
      <c r="P556" s="38"/>
      <c r="Q556" s="38">
        <v>2</v>
      </c>
      <c r="R556" s="38">
        <v>2</v>
      </c>
      <c r="S556" s="38"/>
      <c r="T556" s="38"/>
      <c r="U556" s="38">
        <v>0</v>
      </c>
      <c r="V556" s="38"/>
      <c r="W556" s="38">
        <v>0</v>
      </c>
      <c r="X556" s="38"/>
      <c r="Y556" s="38"/>
      <c r="Z556" s="38"/>
      <c r="AA556" s="38"/>
      <c r="AB556" s="38"/>
      <c r="BA556" t="str">
        <f t="shared" si="140"/>
        <v>Roxbury</v>
      </c>
      <c r="BB556" t="s">
        <v>2338</v>
      </c>
      <c r="BC556">
        <v>2</v>
      </c>
      <c r="BE556" s="60">
        <v>23</v>
      </c>
      <c r="BF556" s="62">
        <v>17</v>
      </c>
      <c r="BG556" s="62">
        <v>130</v>
      </c>
      <c r="BH556" s="66">
        <v>64185</v>
      </c>
      <c r="BI556" s="66">
        <v>64185</v>
      </c>
      <c r="BJ556" s="66">
        <f t="shared" si="141"/>
        <v>23017</v>
      </c>
      <c r="BK556"/>
      <c r="BL556" t="s">
        <v>1447</v>
      </c>
      <c r="BM556">
        <f t="shared" si="142"/>
        <v>2364185</v>
      </c>
      <c r="BN556">
        <f t="shared" si="143"/>
        <v>2364185</v>
      </c>
      <c r="BR556" s="1"/>
      <c r="CD556" s="38"/>
      <c r="CV556" s="1" t="s">
        <v>3567</v>
      </c>
    </row>
    <row r="557" spans="1:100" ht="14" hidden="1" customHeight="1" outlineLevel="1" x14ac:dyDescent="0.2">
      <c r="A557" t="s">
        <v>3106</v>
      </c>
      <c r="B557" s="6" t="s">
        <v>1665</v>
      </c>
      <c r="C557" s="1">
        <f t="shared" ref="C557:C620" si="158">SUM(N557:AY557)</f>
        <v>2735</v>
      </c>
      <c r="D557" s="3">
        <f>IF(N557&gt;0, RANK(N557,(N557:P557,Q557:AE557)),0)</f>
        <v>2</v>
      </c>
      <c r="E557" s="3">
        <f>IF(O557&gt;0,RANK(O557,(N557:P557,Q557:AE557)),0)</f>
        <v>1</v>
      </c>
      <c r="F557" s="3">
        <f t="shared" si="151"/>
        <v>0</v>
      </c>
      <c r="G557" s="1">
        <f t="shared" si="152"/>
        <v>399</v>
      </c>
      <c r="H557" s="2">
        <f t="shared" si="153"/>
        <v>0.14588665447897622</v>
      </c>
      <c r="I557" s="4"/>
      <c r="J557" s="2">
        <f t="shared" si="154"/>
        <v>0.42120658135283362</v>
      </c>
      <c r="K557" s="2">
        <f t="shared" si="155"/>
        <v>0.56709323583180993</v>
      </c>
      <c r="L557" s="2">
        <f t="shared" si="156"/>
        <v>0</v>
      </c>
      <c r="M557" s="2">
        <f t="shared" si="157"/>
        <v>1.1700182815356452E-2</v>
      </c>
      <c r="N557" s="38">
        <v>1152</v>
      </c>
      <c r="O557" s="38">
        <v>1551</v>
      </c>
      <c r="P557" s="38"/>
      <c r="Q557" s="38">
        <v>12</v>
      </c>
      <c r="R557" s="38">
        <v>14</v>
      </c>
      <c r="S557" s="38"/>
      <c r="T557" s="38"/>
      <c r="U557" s="38">
        <v>6</v>
      </c>
      <c r="V557" s="38"/>
      <c r="W557" s="38">
        <v>0</v>
      </c>
      <c r="X557" s="38"/>
      <c r="Y557" s="38"/>
      <c r="Z557" s="38"/>
      <c r="AA557" s="38"/>
      <c r="AB557" s="38"/>
      <c r="BA557" t="str">
        <f t="shared" si="140"/>
        <v>Rumford</v>
      </c>
      <c r="BB557" t="s">
        <v>2338</v>
      </c>
      <c r="BC557">
        <v>2</v>
      </c>
      <c r="BE557" s="60">
        <v>23</v>
      </c>
      <c r="BF557" s="62">
        <v>17</v>
      </c>
      <c r="BG557" s="62">
        <v>135</v>
      </c>
      <c r="BH557" s="66">
        <v>64290</v>
      </c>
      <c r="BI557" s="66">
        <v>64290</v>
      </c>
      <c r="BJ557" s="66">
        <f t="shared" si="141"/>
        <v>23017</v>
      </c>
      <c r="BK557"/>
      <c r="BL557" t="s">
        <v>1447</v>
      </c>
      <c r="BM557">
        <f t="shared" si="142"/>
        <v>2364290</v>
      </c>
      <c r="BN557">
        <f t="shared" si="143"/>
        <v>2364290</v>
      </c>
      <c r="BR557" s="1"/>
      <c r="CD557" s="38"/>
      <c r="CV557" s="1" t="s">
        <v>3568</v>
      </c>
    </row>
    <row r="558" spans="1:100" ht="14" hidden="1" customHeight="1" outlineLevel="1" x14ac:dyDescent="0.2">
      <c r="A558" t="s">
        <v>3107</v>
      </c>
      <c r="B558" s="6" t="s">
        <v>1665</v>
      </c>
      <c r="C558" s="1">
        <f t="shared" si="158"/>
        <v>3026</v>
      </c>
      <c r="D558" s="3">
        <f>IF(N558&gt;0, RANK(N558,(N558:P558,Q558:AE558)),0)</f>
        <v>2</v>
      </c>
      <c r="E558" s="3">
        <f>IF(O558&gt;0,RANK(O558,(N558:P558,Q558:AE558)),0)</f>
        <v>1</v>
      </c>
      <c r="F558" s="3">
        <f t="shared" si="151"/>
        <v>0</v>
      </c>
      <c r="G558" s="1">
        <f t="shared" si="152"/>
        <v>854</v>
      </c>
      <c r="H558" s="2">
        <f t="shared" si="153"/>
        <v>0.28222075346992731</v>
      </c>
      <c r="I558" s="4"/>
      <c r="J558" s="2">
        <f t="shared" si="154"/>
        <v>0.34996695307336417</v>
      </c>
      <c r="K558" s="2">
        <f t="shared" si="155"/>
        <v>0.63218770654329148</v>
      </c>
      <c r="L558" s="2">
        <f t="shared" si="156"/>
        <v>0</v>
      </c>
      <c r="M558" s="2">
        <f t="shared" si="157"/>
        <v>1.7845340383344288E-2</v>
      </c>
      <c r="N558" s="38">
        <v>1059</v>
      </c>
      <c r="O558" s="38">
        <v>1913</v>
      </c>
      <c r="P558" s="38"/>
      <c r="Q558" s="38">
        <v>18</v>
      </c>
      <c r="R558" s="38">
        <v>28</v>
      </c>
      <c r="S558" s="38"/>
      <c r="T558" s="38"/>
      <c r="U558" s="38">
        <v>6</v>
      </c>
      <c r="V558" s="38"/>
      <c r="W558" s="38">
        <v>2</v>
      </c>
      <c r="X558" s="38"/>
      <c r="Y558" s="38"/>
      <c r="Z558" s="38"/>
      <c r="AA558" s="38"/>
      <c r="AB558" s="38"/>
      <c r="BA558" t="str">
        <f t="shared" ref="BA558:BA621" si="159">A558</f>
        <v>Sabattus</v>
      </c>
      <c r="BB558" t="s">
        <v>1097</v>
      </c>
      <c r="BC558">
        <v>2</v>
      </c>
      <c r="BE558" s="60">
        <v>23</v>
      </c>
      <c r="BF558" s="62">
        <v>1</v>
      </c>
      <c r="BG558" s="62">
        <v>57</v>
      </c>
      <c r="BH558" s="66">
        <v>64570</v>
      </c>
      <c r="BI558" s="66">
        <v>64570</v>
      </c>
      <c r="BJ558" s="66">
        <f t="shared" ref="BJ558:BJ621" si="160">BE558*1000+BF558</f>
        <v>23001</v>
      </c>
      <c r="BK558"/>
      <c r="BL558" t="s">
        <v>1447</v>
      </c>
      <c r="BM558">
        <f t="shared" ref="BM558:BM621" si="161">BE558*100000+BH558</f>
        <v>2364570</v>
      </c>
      <c r="BN558">
        <f t="shared" ref="BN558:BN621" si="162">BE558*100000+BI558</f>
        <v>2364570</v>
      </c>
      <c r="BR558" s="1"/>
      <c r="CD558" s="38"/>
      <c r="CV558" s="1" t="s">
        <v>3569</v>
      </c>
    </row>
    <row r="559" spans="1:100" ht="14" hidden="1" customHeight="1" outlineLevel="1" x14ac:dyDescent="0.2">
      <c r="A559" t="s">
        <v>2397</v>
      </c>
      <c r="B559" s="6" t="s">
        <v>1665</v>
      </c>
      <c r="C559" s="1">
        <f t="shared" si="158"/>
        <v>12784</v>
      </c>
      <c r="D559" s="3">
        <f>IF(N559&gt;0, RANK(N559,(N559:P559,Q559:AE559)),0)</f>
        <v>1</v>
      </c>
      <c r="E559" s="3">
        <f>IF(O559&gt;0,RANK(O559,(N559:P559,Q559:AE559)),0)</f>
        <v>2</v>
      </c>
      <c r="F559" s="3">
        <f t="shared" si="151"/>
        <v>0</v>
      </c>
      <c r="G559" s="1">
        <f t="shared" si="152"/>
        <v>3359</v>
      </c>
      <c r="H559" s="2">
        <f t="shared" si="153"/>
        <v>0.26275031289111389</v>
      </c>
      <c r="I559" s="4"/>
      <c r="J559" s="2">
        <f t="shared" si="154"/>
        <v>0.62140175219023774</v>
      </c>
      <c r="K559" s="2">
        <f t="shared" si="155"/>
        <v>0.35865143929912391</v>
      </c>
      <c r="L559" s="2">
        <f t="shared" si="156"/>
        <v>0</v>
      </c>
      <c r="M559" s="2">
        <f t="shared" si="157"/>
        <v>1.9946808510638347E-2</v>
      </c>
      <c r="N559" s="38">
        <v>7944</v>
      </c>
      <c r="O559" s="38">
        <v>4585</v>
      </c>
      <c r="P559" s="38"/>
      <c r="Q559" s="38">
        <v>80</v>
      </c>
      <c r="R559" s="38">
        <v>123</v>
      </c>
      <c r="S559" s="38"/>
      <c r="T559" s="38"/>
      <c r="U559" s="38">
        <v>46</v>
      </c>
      <c r="V559" s="38"/>
      <c r="W559" s="38">
        <v>6</v>
      </c>
      <c r="X559" s="38"/>
      <c r="Y559" s="38"/>
      <c r="Z559" s="38"/>
      <c r="AA559" s="38"/>
      <c r="AB559" s="38"/>
      <c r="BA559" t="str">
        <f t="shared" si="159"/>
        <v>Saco</v>
      </c>
      <c r="BB559" t="s">
        <v>905</v>
      </c>
      <c r="BC559">
        <v>1</v>
      </c>
      <c r="BE559" s="60">
        <v>23</v>
      </c>
      <c r="BF559" s="62">
        <v>31</v>
      </c>
      <c r="BG559" s="62">
        <v>110</v>
      </c>
      <c r="BH559" s="66">
        <v>64675</v>
      </c>
      <c r="BI559" s="66">
        <v>64675</v>
      </c>
      <c r="BJ559" s="66">
        <f t="shared" si="160"/>
        <v>23031</v>
      </c>
      <c r="BK559"/>
      <c r="BL559" t="s">
        <v>1225</v>
      </c>
      <c r="BM559">
        <f t="shared" si="161"/>
        <v>2364675</v>
      </c>
      <c r="BN559">
        <f t="shared" si="162"/>
        <v>2364675</v>
      </c>
      <c r="BR559" s="1"/>
      <c r="CD559" s="38"/>
      <c r="CV559" s="1" t="s">
        <v>3570</v>
      </c>
    </row>
    <row r="560" spans="1:100" ht="14" hidden="1" customHeight="1" outlineLevel="1" x14ac:dyDescent="0.2">
      <c r="A560" t="s">
        <v>2063</v>
      </c>
      <c r="B560" s="6" t="s">
        <v>1665</v>
      </c>
      <c r="C560" s="1">
        <f t="shared" si="158"/>
        <v>619</v>
      </c>
      <c r="D560" s="3">
        <f>IF(N560&gt;0, RANK(N560,(N560:P560,Q560:AE560)),0)</f>
        <v>2</v>
      </c>
      <c r="E560" s="3">
        <f>IF(O560&gt;0,RANK(O560,(N560:P560,Q560:AE560)),0)</f>
        <v>1</v>
      </c>
      <c r="F560" s="3">
        <f t="shared" si="151"/>
        <v>0</v>
      </c>
      <c r="G560" s="1">
        <f t="shared" si="152"/>
        <v>103</v>
      </c>
      <c r="H560" s="2">
        <f t="shared" si="153"/>
        <v>0.16639741518578352</v>
      </c>
      <c r="I560" s="4"/>
      <c r="J560" s="2">
        <f t="shared" si="154"/>
        <v>0.41195476575121165</v>
      </c>
      <c r="K560" s="2">
        <f t="shared" si="155"/>
        <v>0.57835218093699514</v>
      </c>
      <c r="L560" s="2">
        <f t="shared" si="156"/>
        <v>0</v>
      </c>
      <c r="M560" s="2">
        <f t="shared" si="157"/>
        <v>9.6930533117931539E-3</v>
      </c>
      <c r="N560" s="38">
        <v>255</v>
      </c>
      <c r="O560" s="38">
        <v>358</v>
      </c>
      <c r="P560" s="38"/>
      <c r="Q560" s="38">
        <v>2</v>
      </c>
      <c r="R560" s="38">
        <v>3</v>
      </c>
      <c r="S560" s="38"/>
      <c r="T560" s="38"/>
      <c r="U560" s="38">
        <v>1</v>
      </c>
      <c r="V560" s="38"/>
      <c r="W560" s="38">
        <v>0</v>
      </c>
      <c r="X560" s="38"/>
      <c r="Y560" s="38"/>
      <c r="Z560" s="38"/>
      <c r="AA560" s="38"/>
      <c r="AB560" s="38"/>
      <c r="BA560" t="str">
        <f t="shared" si="159"/>
        <v>St. Agatha</v>
      </c>
      <c r="BB560" t="s">
        <v>2774</v>
      </c>
      <c r="BC560">
        <v>2</v>
      </c>
      <c r="BE560" s="60">
        <v>23</v>
      </c>
      <c r="BF560" s="62">
        <v>3</v>
      </c>
      <c r="BG560" s="62">
        <v>275</v>
      </c>
      <c r="BH560" s="66">
        <v>64780</v>
      </c>
      <c r="BI560" s="66">
        <v>64780</v>
      </c>
      <c r="BJ560" s="66">
        <f t="shared" si="160"/>
        <v>23003</v>
      </c>
      <c r="BK560"/>
      <c r="BL560" t="s">
        <v>1447</v>
      </c>
      <c r="BM560">
        <f t="shared" si="161"/>
        <v>2364780</v>
      </c>
      <c r="BN560">
        <f t="shared" si="162"/>
        <v>2364780</v>
      </c>
      <c r="BR560" s="1"/>
      <c r="CD560" s="38"/>
      <c r="CV560" s="1" t="s">
        <v>3571</v>
      </c>
    </row>
    <row r="561" spans="1:100" ht="14" hidden="1" customHeight="1" outlineLevel="1" x14ac:dyDescent="0.2">
      <c r="A561" t="s">
        <v>1318</v>
      </c>
      <c r="B561" s="6" t="s">
        <v>1665</v>
      </c>
      <c r="C561" s="1">
        <f t="shared" si="158"/>
        <v>1215</v>
      </c>
      <c r="D561" s="3">
        <f>IF(N561&gt;0, RANK(N561,(N561:P561,Q561:AE561)),0)</f>
        <v>2</v>
      </c>
      <c r="E561" s="3">
        <f>IF(O561&gt;0,RANK(O561,(N561:P561,Q561:AE561)),0)</f>
        <v>1</v>
      </c>
      <c r="F561" s="3">
        <f t="shared" si="151"/>
        <v>0</v>
      </c>
      <c r="G561" s="1">
        <f t="shared" si="152"/>
        <v>548</v>
      </c>
      <c r="H561" s="2">
        <f t="shared" si="153"/>
        <v>0.45102880658436212</v>
      </c>
      <c r="I561" s="4"/>
      <c r="J561" s="2">
        <f t="shared" si="154"/>
        <v>0.26748971193415638</v>
      </c>
      <c r="K561" s="2">
        <f t="shared" si="155"/>
        <v>0.71851851851851856</v>
      </c>
      <c r="L561" s="2">
        <f t="shared" si="156"/>
        <v>0</v>
      </c>
      <c r="M561" s="2">
        <f t="shared" si="157"/>
        <v>1.3991769547325061E-2</v>
      </c>
      <c r="N561" s="38">
        <v>325</v>
      </c>
      <c r="O561" s="38">
        <v>873</v>
      </c>
      <c r="P561" s="38"/>
      <c r="Q561" s="38">
        <v>3</v>
      </c>
      <c r="R561" s="38">
        <v>9</v>
      </c>
      <c r="S561" s="38"/>
      <c r="T561" s="38"/>
      <c r="U561" s="38">
        <v>4</v>
      </c>
      <c r="V561" s="38"/>
      <c r="W561" s="38">
        <v>1</v>
      </c>
      <c r="X561" s="38"/>
      <c r="Y561" s="38"/>
      <c r="Z561" s="38"/>
      <c r="AA561" s="38"/>
      <c r="AB561" s="38"/>
      <c r="BA561" t="str">
        <f t="shared" si="159"/>
        <v>St. Albans</v>
      </c>
      <c r="BB561" t="s">
        <v>1752</v>
      </c>
      <c r="BC561">
        <v>2</v>
      </c>
      <c r="BE561" s="60">
        <v>23</v>
      </c>
      <c r="BF561" s="62">
        <v>25</v>
      </c>
      <c r="BG561" s="62">
        <v>135</v>
      </c>
      <c r="BH561" s="66">
        <v>64850</v>
      </c>
      <c r="BI561" s="66">
        <v>64850</v>
      </c>
      <c r="BJ561" s="66">
        <f t="shared" si="160"/>
        <v>23025</v>
      </c>
      <c r="BK561"/>
      <c r="BL561" t="s">
        <v>1447</v>
      </c>
      <c r="BM561">
        <f t="shared" si="161"/>
        <v>2364850</v>
      </c>
      <c r="BN561">
        <f t="shared" si="162"/>
        <v>2364850</v>
      </c>
      <c r="BR561" s="1"/>
      <c r="CD561" s="38"/>
      <c r="CV561" s="1" t="s">
        <v>3572</v>
      </c>
    </row>
    <row r="562" spans="1:100" ht="14" hidden="1" customHeight="1" outlineLevel="1" x14ac:dyDescent="0.2">
      <c r="A562" t="s">
        <v>2709</v>
      </c>
      <c r="B562" s="6" t="s">
        <v>1665</v>
      </c>
      <c r="C562" s="1">
        <f t="shared" si="158"/>
        <v>227</v>
      </c>
      <c r="D562" s="3">
        <f>IF(N562&gt;0, RANK(N562,(N562:P562,Q562:AE562)),0)</f>
        <v>2</v>
      </c>
      <c r="E562" s="3">
        <f>IF(O562&gt;0,RANK(O562,(N562:P562,Q562:AE562)),0)</f>
        <v>1</v>
      </c>
      <c r="F562" s="3">
        <f t="shared" si="151"/>
        <v>0</v>
      </c>
      <c r="G562" s="1">
        <f t="shared" si="152"/>
        <v>47</v>
      </c>
      <c r="H562" s="2">
        <f t="shared" si="153"/>
        <v>0.20704845814977973</v>
      </c>
      <c r="I562" s="4"/>
      <c r="J562" s="2">
        <f t="shared" si="154"/>
        <v>0.3964757709251101</v>
      </c>
      <c r="K562" s="2">
        <f t="shared" si="155"/>
        <v>0.6035242290748899</v>
      </c>
      <c r="L562" s="2">
        <f t="shared" si="156"/>
        <v>0</v>
      </c>
      <c r="M562" s="2">
        <f t="shared" si="157"/>
        <v>0</v>
      </c>
      <c r="N562" s="38">
        <v>90</v>
      </c>
      <c r="O562" s="38">
        <v>137</v>
      </c>
      <c r="P562" s="38"/>
      <c r="Q562" s="38">
        <v>0</v>
      </c>
      <c r="R562" s="38">
        <v>0</v>
      </c>
      <c r="S562" s="38"/>
      <c r="T562" s="38"/>
      <c r="U562" s="38">
        <v>0</v>
      </c>
      <c r="V562" s="38"/>
      <c r="W562" s="38">
        <v>0</v>
      </c>
      <c r="X562" s="38"/>
      <c r="Y562" s="38"/>
      <c r="Z562" s="38"/>
      <c r="AA562" s="38"/>
      <c r="AB562" s="38"/>
      <c r="BA562" t="str">
        <f t="shared" si="159"/>
        <v>St. Francis</v>
      </c>
      <c r="BB562" t="s">
        <v>2774</v>
      </c>
      <c r="BC562">
        <v>2</v>
      </c>
      <c r="BE562" s="60">
        <v>23</v>
      </c>
      <c r="BF562" s="62">
        <v>3</v>
      </c>
      <c r="BG562" s="62">
        <v>280</v>
      </c>
      <c r="BH562" s="66">
        <v>65025</v>
      </c>
      <c r="BI562" s="66">
        <v>65025</v>
      </c>
      <c r="BJ562" s="66">
        <f t="shared" si="160"/>
        <v>23003</v>
      </c>
      <c r="BK562"/>
      <c r="BL562" t="s">
        <v>1447</v>
      </c>
      <c r="BM562">
        <f t="shared" si="161"/>
        <v>2365025</v>
      </c>
      <c r="BN562">
        <f t="shared" si="162"/>
        <v>2365025</v>
      </c>
      <c r="BR562" s="1"/>
      <c r="CD562" s="38"/>
      <c r="CV562" s="1" t="s">
        <v>3573</v>
      </c>
    </row>
    <row r="563" spans="1:100" ht="14" hidden="1" customHeight="1" outlineLevel="1" x14ac:dyDescent="0.2">
      <c r="A563" t="s">
        <v>1199</v>
      </c>
      <c r="B563" s="6" t="s">
        <v>1665</v>
      </c>
      <c r="C563" s="1">
        <f t="shared" si="158"/>
        <v>1816</v>
      </c>
      <c r="D563" s="3">
        <f>IF(N563&gt;0, RANK(N563,(N563:P563,Q563:AE563)),0)</f>
        <v>1</v>
      </c>
      <c r="E563" s="3">
        <f>IF(O563&gt;0,RANK(O563,(N563:P563,Q563:AE563)),0)</f>
        <v>2</v>
      </c>
      <c r="F563" s="3">
        <f t="shared" ref="F563:F570" si="163">IF(P563&gt;0,RANK(P563,(N563:AE563)),0)</f>
        <v>0</v>
      </c>
      <c r="G563" s="1">
        <f t="shared" si="152"/>
        <v>361</v>
      </c>
      <c r="H563" s="2">
        <f t="shared" ref="H563:H587" si="164">IF(C563&gt;0,G563/C563,0)</f>
        <v>0.1987885462555066</v>
      </c>
      <c r="I563" s="4"/>
      <c r="J563" s="2">
        <f t="shared" si="154"/>
        <v>0.59251101321585908</v>
      </c>
      <c r="K563" s="2">
        <f t="shared" si="155"/>
        <v>0.3937224669603524</v>
      </c>
      <c r="L563" s="2">
        <f t="shared" si="156"/>
        <v>0</v>
      </c>
      <c r="M563" s="2">
        <f t="shared" ref="M563:M570" si="165">IF(C563=0,"-",(1-J563-K563-L563))</f>
        <v>1.3766519823788514E-2</v>
      </c>
      <c r="N563" s="38">
        <v>1076</v>
      </c>
      <c r="O563" s="38">
        <v>715</v>
      </c>
      <c r="P563" s="38"/>
      <c r="Q563" s="38">
        <v>7</v>
      </c>
      <c r="R563" s="38">
        <v>15</v>
      </c>
      <c r="S563" s="38"/>
      <c r="T563" s="38"/>
      <c r="U563" s="38">
        <v>3</v>
      </c>
      <c r="V563" s="38"/>
      <c r="W563" s="38">
        <v>0</v>
      </c>
      <c r="X563" s="38"/>
      <c r="Y563" s="38"/>
      <c r="Z563" s="38"/>
      <c r="AA563" s="38"/>
      <c r="AB563" s="38"/>
      <c r="BA563" t="str">
        <f t="shared" si="159"/>
        <v>St. George</v>
      </c>
      <c r="BB563" t="s">
        <v>1696</v>
      </c>
      <c r="BC563">
        <v>1</v>
      </c>
      <c r="BE563" s="60">
        <v>23</v>
      </c>
      <c r="BF563" s="62">
        <v>13</v>
      </c>
      <c r="BG563" s="62">
        <v>60</v>
      </c>
      <c r="BH563" s="66">
        <v>65130</v>
      </c>
      <c r="BI563" s="66">
        <v>65130</v>
      </c>
      <c r="BJ563" s="66">
        <f t="shared" si="160"/>
        <v>23013</v>
      </c>
      <c r="BK563"/>
      <c r="BL563" t="s">
        <v>1447</v>
      </c>
      <c r="BM563">
        <f t="shared" si="161"/>
        <v>2365130</v>
      </c>
      <c r="BN563">
        <f t="shared" si="162"/>
        <v>2365130</v>
      </c>
      <c r="BR563" s="1"/>
      <c r="CD563" s="38"/>
      <c r="CV563" s="1" t="s">
        <v>3574</v>
      </c>
    </row>
    <row r="564" spans="1:100" ht="14" hidden="1" customHeight="1" outlineLevel="1" x14ac:dyDescent="0.2">
      <c r="A564" t="s">
        <v>149</v>
      </c>
      <c r="B564" s="6" t="s">
        <v>1665</v>
      </c>
      <c r="C564" s="1">
        <f t="shared" si="158"/>
        <v>148</v>
      </c>
      <c r="D564" s="3">
        <f>IF(N564&gt;0, RANK(N564,(N564:P564,Q564:AE564)),0)</f>
        <v>2</v>
      </c>
      <c r="E564" s="3">
        <f>IF(O564&gt;0,RANK(O564,(N564:P564,Q564:AE564)),0)</f>
        <v>1</v>
      </c>
      <c r="F564" s="3">
        <f t="shared" si="163"/>
        <v>0</v>
      </c>
      <c r="G564" s="1">
        <f t="shared" si="152"/>
        <v>47</v>
      </c>
      <c r="H564" s="2">
        <f t="shared" si="164"/>
        <v>0.31756756756756754</v>
      </c>
      <c r="I564" s="4"/>
      <c r="J564" s="2">
        <f t="shared" si="154"/>
        <v>0.32432432432432434</v>
      </c>
      <c r="K564" s="2">
        <f t="shared" si="155"/>
        <v>0.64189189189189189</v>
      </c>
      <c r="L564" s="2">
        <f t="shared" si="156"/>
        <v>0</v>
      </c>
      <c r="M564" s="2">
        <f t="shared" si="165"/>
        <v>3.3783783783783772E-2</v>
      </c>
      <c r="N564" s="38">
        <v>48</v>
      </c>
      <c r="O564" s="38">
        <v>95</v>
      </c>
      <c r="P564" s="38"/>
      <c r="Q564" s="38">
        <v>4</v>
      </c>
      <c r="R564" s="38">
        <v>1</v>
      </c>
      <c r="S564" s="38"/>
      <c r="T564" s="38"/>
      <c r="U564" s="38">
        <v>0</v>
      </c>
      <c r="V564" s="38"/>
      <c r="W564" s="38">
        <v>0</v>
      </c>
      <c r="X564" s="38"/>
      <c r="Y564" s="38"/>
      <c r="Z564" s="38"/>
      <c r="AA564" s="38"/>
      <c r="AB564" s="38"/>
      <c r="BA564" t="str">
        <f t="shared" si="159"/>
        <v>St. John</v>
      </c>
      <c r="BB564" t="s">
        <v>2774</v>
      </c>
      <c r="BC564">
        <v>2</v>
      </c>
      <c r="BE564" s="60">
        <v>23</v>
      </c>
      <c r="BF564" s="62">
        <v>3</v>
      </c>
      <c r="BG564" s="62">
        <v>285</v>
      </c>
      <c r="BH564" s="66">
        <v>65200</v>
      </c>
      <c r="BI564" s="66">
        <v>65200</v>
      </c>
      <c r="BJ564" s="66">
        <f t="shared" si="160"/>
        <v>23003</v>
      </c>
      <c r="BK564"/>
      <c r="BL564" t="s">
        <v>3008</v>
      </c>
      <c r="BM564">
        <f t="shared" si="161"/>
        <v>2365200</v>
      </c>
      <c r="BN564">
        <f t="shared" si="162"/>
        <v>2365200</v>
      </c>
      <c r="BR564" s="1"/>
      <c r="CD564" s="38"/>
      <c r="CV564" s="1" t="s">
        <v>3575</v>
      </c>
    </row>
    <row r="565" spans="1:100" ht="14" hidden="1" customHeight="1" outlineLevel="1" x14ac:dyDescent="0.2">
      <c r="A565" s="6" t="s">
        <v>4022</v>
      </c>
      <c r="B565" s="6" t="s">
        <v>1665</v>
      </c>
      <c r="C565" s="1">
        <f t="shared" si="158"/>
        <v>1</v>
      </c>
      <c r="D565" s="3">
        <f>IF(N565&gt;0, RANK(N565,(N565:P565,Q565:AE565)),0)</f>
        <v>0</v>
      </c>
      <c r="E565" s="3">
        <f>IF(O565&gt;0,RANK(O565,(N565:P565,Q565:AE565)),0)</f>
        <v>1</v>
      </c>
      <c r="F565" s="3">
        <f t="shared" si="163"/>
        <v>0</v>
      </c>
      <c r="G565" s="1">
        <f t="shared" ref="G565:G628" si="166">IF(C565&gt;0,MAX(N565:P565)-LARGE(N565:P565,2),0)</f>
        <v>1</v>
      </c>
      <c r="H565" s="2">
        <f t="shared" si="164"/>
        <v>1</v>
      </c>
      <c r="I565" s="4"/>
      <c r="J565" s="2">
        <f t="shared" ref="J565:J628" si="167">IF(C565=0,"-",N565/C565)</f>
        <v>0</v>
      </c>
      <c r="K565" s="2">
        <f t="shared" ref="K565:K628" si="168">IF(C565=0,"-",O565/C565)</f>
        <v>1</v>
      </c>
      <c r="L565" s="2">
        <f t="shared" ref="L565:L628" si="169">IF(C565=0,"-",P565/C565)</f>
        <v>0</v>
      </c>
      <c r="M565" s="2">
        <f t="shared" si="165"/>
        <v>0</v>
      </c>
      <c r="N565" s="38">
        <v>0</v>
      </c>
      <c r="O565" s="38">
        <v>1</v>
      </c>
      <c r="P565" s="38"/>
      <c r="Q565" s="38">
        <v>0</v>
      </c>
      <c r="R565" s="38">
        <v>0</v>
      </c>
      <c r="S565" s="38"/>
      <c r="T565" s="38"/>
      <c r="U565" s="38">
        <v>0</v>
      </c>
      <c r="V565" s="38"/>
      <c r="W565" s="38">
        <v>0</v>
      </c>
      <c r="X565" s="38"/>
      <c r="Y565" s="38"/>
      <c r="Z565" s="38"/>
      <c r="AA565" s="38"/>
      <c r="AB565" s="38"/>
      <c r="BA565" t="str">
        <f t="shared" si="159"/>
        <v>Sakom</v>
      </c>
      <c r="BB565" s="6" t="s">
        <v>674</v>
      </c>
      <c r="BC565">
        <v>2</v>
      </c>
      <c r="BE565" s="60">
        <v>23</v>
      </c>
      <c r="BF565" s="62">
        <v>29</v>
      </c>
      <c r="BH565" s="66">
        <v>65410</v>
      </c>
      <c r="BI565" s="66">
        <v>65410</v>
      </c>
      <c r="BJ565" s="66">
        <f t="shared" si="160"/>
        <v>23029</v>
      </c>
      <c r="BK565"/>
      <c r="BL565" s="6" t="s">
        <v>1273</v>
      </c>
      <c r="BM565">
        <f t="shared" si="161"/>
        <v>2365410</v>
      </c>
      <c r="BN565">
        <f t="shared" si="162"/>
        <v>2365410</v>
      </c>
      <c r="BR565" s="1"/>
      <c r="CD565" s="38"/>
      <c r="CV565" s="1" t="s">
        <v>3576</v>
      </c>
    </row>
    <row r="566" spans="1:100" ht="14" hidden="1" customHeight="1" outlineLevel="1" x14ac:dyDescent="0.2">
      <c r="A566" t="s">
        <v>1630</v>
      </c>
      <c r="B566" s="6" t="s">
        <v>1665</v>
      </c>
      <c r="C566" s="1">
        <f t="shared" si="158"/>
        <v>116</v>
      </c>
      <c r="D566" s="3">
        <f>IF(N566&gt;0, RANK(N566,(N566:P566,Q566:AE566)),0)</f>
        <v>1</v>
      </c>
      <c r="E566" s="3">
        <f>IF(O566&gt;0,RANK(O566,(N566:P566,Q566:AE566)),0)</f>
        <v>2</v>
      </c>
      <c r="F566" s="3">
        <f t="shared" si="163"/>
        <v>0</v>
      </c>
      <c r="G566" s="1">
        <f t="shared" si="166"/>
        <v>13</v>
      </c>
      <c r="H566" s="2">
        <f t="shared" si="164"/>
        <v>0.11206896551724138</v>
      </c>
      <c r="I566" s="4"/>
      <c r="J566" s="2">
        <f t="shared" si="167"/>
        <v>0.55172413793103448</v>
      </c>
      <c r="K566" s="2">
        <f t="shared" si="168"/>
        <v>0.43965517241379309</v>
      </c>
      <c r="L566" s="2">
        <f t="shared" si="169"/>
        <v>0</v>
      </c>
      <c r="M566" s="2">
        <f t="shared" si="165"/>
        <v>8.620689655172431E-3</v>
      </c>
      <c r="N566" s="38">
        <v>64</v>
      </c>
      <c r="O566" s="38">
        <v>51</v>
      </c>
      <c r="P566" s="38"/>
      <c r="Q566" s="38">
        <v>0</v>
      </c>
      <c r="R566" s="38">
        <v>1</v>
      </c>
      <c r="S566" s="38"/>
      <c r="T566" s="38"/>
      <c r="U566" s="38">
        <v>0</v>
      </c>
      <c r="V566" s="38"/>
      <c r="W566" s="38">
        <v>0</v>
      </c>
      <c r="X566" s="38"/>
      <c r="Y566" s="38"/>
      <c r="Z566" s="38"/>
      <c r="AA566" s="38"/>
      <c r="AB566" s="38"/>
      <c r="BA566" t="str">
        <f t="shared" si="159"/>
        <v>Sandy River</v>
      </c>
      <c r="BB566" t="s">
        <v>1117</v>
      </c>
      <c r="BC566">
        <v>2</v>
      </c>
      <c r="BE566" s="60">
        <v>23</v>
      </c>
      <c r="BF566" s="62">
        <v>7</v>
      </c>
      <c r="BG566" s="62">
        <v>85</v>
      </c>
      <c r="BH566" s="66">
        <v>65655</v>
      </c>
      <c r="BI566" s="66">
        <v>65655</v>
      </c>
      <c r="BJ566" s="66">
        <f t="shared" si="160"/>
        <v>23007</v>
      </c>
      <c r="BK566"/>
      <c r="BL566" t="s">
        <v>3008</v>
      </c>
      <c r="BM566">
        <f t="shared" si="161"/>
        <v>2365655</v>
      </c>
      <c r="BN566">
        <f t="shared" si="162"/>
        <v>2365655</v>
      </c>
      <c r="BR566" s="1"/>
      <c r="CD566" s="38"/>
      <c r="CV566" s="1" t="s">
        <v>3577</v>
      </c>
    </row>
    <row r="567" spans="1:100" ht="14" hidden="1" customHeight="1" outlineLevel="1" x14ac:dyDescent="0.2">
      <c r="A567" t="s">
        <v>1953</v>
      </c>
      <c r="B567" s="6" t="s">
        <v>1665</v>
      </c>
      <c r="C567" s="1">
        <f t="shared" si="158"/>
        <v>11072</v>
      </c>
      <c r="D567" s="3">
        <f>IF(N567&gt;0, RANK(N567,(N567:P567,Q567:AE567)),0)</f>
        <v>2</v>
      </c>
      <c r="E567" s="3">
        <f>IF(O567&gt;0,RANK(O567,(N567:P567,Q567:AE567)),0)</f>
        <v>1</v>
      </c>
      <c r="F567" s="3">
        <f t="shared" si="163"/>
        <v>0</v>
      </c>
      <c r="G567" s="1">
        <f t="shared" si="166"/>
        <v>130</v>
      </c>
      <c r="H567" s="2">
        <f t="shared" si="164"/>
        <v>1.1741329479768785E-2</v>
      </c>
      <c r="I567" s="4"/>
      <c r="J567" s="2">
        <f t="shared" si="167"/>
        <v>0.48473627167630057</v>
      </c>
      <c r="K567" s="2">
        <f t="shared" si="168"/>
        <v>0.49647760115606937</v>
      </c>
      <c r="L567" s="2">
        <f t="shared" si="169"/>
        <v>0</v>
      </c>
      <c r="M567" s="2">
        <f t="shared" si="165"/>
        <v>1.8786127167630007E-2</v>
      </c>
      <c r="N567" s="38">
        <v>5367</v>
      </c>
      <c r="O567" s="38">
        <v>5497</v>
      </c>
      <c r="P567" s="38"/>
      <c r="Q567" s="38">
        <v>66</v>
      </c>
      <c r="R567" s="38">
        <v>117</v>
      </c>
      <c r="S567" s="38"/>
      <c r="T567" s="38"/>
      <c r="U567" s="38">
        <v>21</v>
      </c>
      <c r="V567" s="38"/>
      <c r="W567" s="38">
        <v>4</v>
      </c>
      <c r="X567" s="38"/>
      <c r="Y567" s="38"/>
      <c r="Z567" s="38"/>
      <c r="AA567" s="38"/>
      <c r="AB567" s="38"/>
      <c r="BA567" t="str">
        <f t="shared" si="159"/>
        <v>Sanford</v>
      </c>
      <c r="BB567" t="s">
        <v>905</v>
      </c>
      <c r="BC567">
        <v>1</v>
      </c>
      <c r="BE567" s="60">
        <v>23</v>
      </c>
      <c r="BF567" s="62">
        <v>31</v>
      </c>
      <c r="BG567" s="62">
        <v>115</v>
      </c>
      <c r="BH567" s="66">
        <v>65725</v>
      </c>
      <c r="BI567" s="66">
        <v>65760</v>
      </c>
      <c r="BJ567" s="66">
        <f t="shared" si="160"/>
        <v>23031</v>
      </c>
      <c r="BK567"/>
      <c r="BL567" s="6" t="s">
        <v>1225</v>
      </c>
      <c r="BM567">
        <f t="shared" si="161"/>
        <v>2365725</v>
      </c>
      <c r="BN567">
        <f t="shared" si="162"/>
        <v>2365760</v>
      </c>
      <c r="BR567" s="1"/>
      <c r="CD567" s="38"/>
      <c r="CV567" s="1" t="s">
        <v>3578</v>
      </c>
    </row>
    <row r="568" spans="1:100" ht="14" hidden="1" customHeight="1" outlineLevel="1" x14ac:dyDescent="0.2">
      <c r="A568" t="s">
        <v>2435</v>
      </c>
      <c r="B568" s="6" t="s">
        <v>1665</v>
      </c>
      <c r="C568" s="1">
        <f t="shared" si="158"/>
        <v>762</v>
      </c>
      <c r="D568" s="3">
        <f>IF(N568&gt;0, RANK(N568,(N568:P568,Q568:AE568)),0)</f>
        <v>2</v>
      </c>
      <c r="E568" s="3">
        <f>IF(O568&gt;0,RANK(O568,(N568:P568,Q568:AE568)),0)</f>
        <v>1</v>
      </c>
      <c r="F568" s="3">
        <f t="shared" si="163"/>
        <v>0</v>
      </c>
      <c r="G568" s="1">
        <f t="shared" si="166"/>
        <v>261</v>
      </c>
      <c r="H568" s="2">
        <f t="shared" si="164"/>
        <v>0.34251968503937008</v>
      </c>
      <c r="I568" s="4"/>
      <c r="J568" s="2">
        <f t="shared" si="167"/>
        <v>0.32020997375328086</v>
      </c>
      <c r="K568" s="2">
        <f t="shared" si="168"/>
        <v>0.66272965879265089</v>
      </c>
      <c r="L568" s="2">
        <f t="shared" si="169"/>
        <v>0</v>
      </c>
      <c r="M568" s="2">
        <f t="shared" si="165"/>
        <v>1.7060367454068248E-2</v>
      </c>
      <c r="N568" s="38">
        <v>244</v>
      </c>
      <c r="O568" s="38">
        <v>505</v>
      </c>
      <c r="P568" s="38"/>
      <c r="Q568" s="38">
        <v>6</v>
      </c>
      <c r="R568" s="38">
        <v>7</v>
      </c>
      <c r="S568" s="38"/>
      <c r="T568" s="38"/>
      <c r="U568" s="38">
        <v>0</v>
      </c>
      <c r="V568" s="38"/>
      <c r="W568" s="38">
        <v>0</v>
      </c>
      <c r="X568" s="38"/>
      <c r="Y568" s="38"/>
      <c r="Z568" s="38"/>
      <c r="AA568" s="38"/>
      <c r="AB568" s="38"/>
      <c r="BA568" t="str">
        <f t="shared" si="159"/>
        <v>Sangerville</v>
      </c>
      <c r="BB568" t="s">
        <v>1922</v>
      </c>
      <c r="BC568">
        <v>2</v>
      </c>
      <c r="BE568" s="60">
        <v>23</v>
      </c>
      <c r="BF568" s="62">
        <v>21</v>
      </c>
      <c r="BG568" s="62">
        <v>80</v>
      </c>
      <c r="BH568" s="66">
        <v>65865</v>
      </c>
      <c r="BI568" s="66">
        <v>65865</v>
      </c>
      <c r="BJ568" s="66">
        <f t="shared" si="160"/>
        <v>23021</v>
      </c>
      <c r="BK568"/>
      <c r="BL568" t="s">
        <v>1447</v>
      </c>
      <c r="BM568">
        <f t="shared" si="161"/>
        <v>2365865</v>
      </c>
      <c r="BN568">
        <f t="shared" si="162"/>
        <v>2365865</v>
      </c>
      <c r="BR568" s="1"/>
      <c r="CD568" s="38"/>
      <c r="CV568" s="1" t="s">
        <v>3579</v>
      </c>
    </row>
    <row r="569" spans="1:100" ht="14" hidden="1" customHeight="1" outlineLevel="1" x14ac:dyDescent="0.2">
      <c r="A569" t="s">
        <v>2470</v>
      </c>
      <c r="B569" s="6" t="s">
        <v>1665</v>
      </c>
      <c r="C569" s="1">
        <f t="shared" si="158"/>
        <v>15339</v>
      </c>
      <c r="D569" s="3">
        <f>IF(N569&gt;0, RANK(N569,(N569:P569,Q569:AE569)),0)</f>
        <v>1</v>
      </c>
      <c r="E569" s="3">
        <f>IF(O569&gt;0,RANK(O569,(N569:P569,Q569:AE569)),0)</f>
        <v>2</v>
      </c>
      <c r="F569" s="3">
        <f t="shared" si="163"/>
        <v>0</v>
      </c>
      <c r="G569" s="1">
        <f t="shared" si="166"/>
        <v>4844</v>
      </c>
      <c r="H569" s="2">
        <f t="shared" si="164"/>
        <v>0.31579633613664515</v>
      </c>
      <c r="I569" s="4"/>
      <c r="J569" s="2">
        <f t="shared" si="167"/>
        <v>0.64939044266249435</v>
      </c>
      <c r="K569" s="2">
        <f t="shared" si="168"/>
        <v>0.33359410652584914</v>
      </c>
      <c r="L569" s="2">
        <f t="shared" si="169"/>
        <v>0</v>
      </c>
      <c r="M569" s="2">
        <f t="shared" si="165"/>
        <v>1.7015450811656507E-2</v>
      </c>
      <c r="N569" s="38">
        <v>9961</v>
      </c>
      <c r="O569" s="38">
        <v>5117</v>
      </c>
      <c r="P569" s="38"/>
      <c r="Q569" s="38">
        <v>112</v>
      </c>
      <c r="R569" s="38">
        <v>118</v>
      </c>
      <c r="S569" s="38"/>
      <c r="T569" s="38"/>
      <c r="U569" s="38">
        <v>31</v>
      </c>
      <c r="V569" s="38"/>
      <c r="W569" s="38">
        <v>0</v>
      </c>
      <c r="X569" s="38"/>
      <c r="Y569" s="38"/>
      <c r="Z569" s="38"/>
      <c r="AA569" s="38"/>
      <c r="AB569" s="38"/>
      <c r="BA569" t="str">
        <f t="shared" si="159"/>
        <v>Scarborough</v>
      </c>
      <c r="BB569" t="s">
        <v>1504</v>
      </c>
      <c r="BC569">
        <v>1</v>
      </c>
      <c r="BE569" s="60">
        <v>23</v>
      </c>
      <c r="BF569" s="62">
        <v>5</v>
      </c>
      <c r="BG569" s="62">
        <v>100</v>
      </c>
      <c r="BH569" s="66">
        <v>66145</v>
      </c>
      <c r="BI569" s="66">
        <v>66145</v>
      </c>
      <c r="BJ569" s="66">
        <f t="shared" si="160"/>
        <v>23005</v>
      </c>
      <c r="BK569"/>
      <c r="BL569" t="s">
        <v>1447</v>
      </c>
      <c r="BM569">
        <f t="shared" si="161"/>
        <v>2366145</v>
      </c>
      <c r="BN569">
        <f t="shared" si="162"/>
        <v>2366145</v>
      </c>
      <c r="BR569" s="1"/>
      <c r="CD569" s="38"/>
      <c r="CV569" s="1" t="s">
        <v>3580</v>
      </c>
    </row>
    <row r="570" spans="1:100" ht="14" hidden="1" customHeight="1" outlineLevel="1" x14ac:dyDescent="0.2">
      <c r="A570" t="s">
        <v>2937</v>
      </c>
      <c r="B570" s="6" t="s">
        <v>1665</v>
      </c>
      <c r="C570" s="1">
        <f t="shared" si="158"/>
        <v>968</v>
      </c>
      <c r="D570" s="3">
        <f>IF(N570&gt;0, RANK(N570,(N570:P570,Q570:AE570)),0)</f>
        <v>2</v>
      </c>
      <c r="E570" s="3">
        <f>IF(O570&gt;0,RANK(O570,(N570:P570,Q570:AE570)),0)</f>
        <v>1</v>
      </c>
      <c r="F570" s="3">
        <f t="shared" si="163"/>
        <v>0</v>
      </c>
      <c r="G570" s="1">
        <f t="shared" si="166"/>
        <v>40</v>
      </c>
      <c r="H570" s="2">
        <f t="shared" si="164"/>
        <v>4.1322314049586778E-2</v>
      </c>
      <c r="I570" s="4"/>
      <c r="J570" s="2">
        <f t="shared" si="167"/>
        <v>0.46280991735537191</v>
      </c>
      <c r="K570" s="2">
        <f t="shared" si="168"/>
        <v>0.50413223140495866</v>
      </c>
      <c r="L570" s="2">
        <f t="shared" si="169"/>
        <v>0</v>
      </c>
      <c r="M570" s="2">
        <f t="shared" si="165"/>
        <v>3.3057851239669422E-2</v>
      </c>
      <c r="N570" s="38">
        <v>448</v>
      </c>
      <c r="O570" s="38">
        <v>488</v>
      </c>
      <c r="P570" s="38"/>
      <c r="Q570" s="38">
        <v>7</v>
      </c>
      <c r="R570" s="38">
        <v>20</v>
      </c>
      <c r="S570" s="38"/>
      <c r="T570" s="38"/>
      <c r="U570" s="38">
        <v>4</v>
      </c>
      <c r="V570" s="38"/>
      <c r="W570" s="38">
        <v>1</v>
      </c>
      <c r="X570" s="38"/>
      <c r="Y570" s="38"/>
      <c r="Z570" s="38"/>
      <c r="AA570" s="38"/>
      <c r="AB570" s="38"/>
      <c r="BA570" t="str">
        <f t="shared" si="159"/>
        <v>Searsmont</v>
      </c>
      <c r="BB570" t="s">
        <v>214</v>
      </c>
      <c r="BC570">
        <v>2</v>
      </c>
      <c r="BE570" s="60">
        <v>23</v>
      </c>
      <c r="BF570" s="62">
        <v>27</v>
      </c>
      <c r="BG570" s="62">
        <v>90</v>
      </c>
      <c r="BH570" s="66">
        <v>66565</v>
      </c>
      <c r="BI570" s="66">
        <v>66565</v>
      </c>
      <c r="BJ570" s="66">
        <f t="shared" si="160"/>
        <v>23027</v>
      </c>
      <c r="BK570"/>
      <c r="BL570" t="s">
        <v>1447</v>
      </c>
      <c r="BM570">
        <f t="shared" si="161"/>
        <v>2366565</v>
      </c>
      <c r="BN570">
        <f t="shared" si="162"/>
        <v>2366565</v>
      </c>
      <c r="BR570" s="1"/>
      <c r="CD570" s="38"/>
      <c r="CV570" s="1" t="s">
        <v>3581</v>
      </c>
    </row>
    <row r="571" spans="1:100" ht="14" hidden="1" customHeight="1" outlineLevel="1" x14ac:dyDescent="0.2">
      <c r="A571" t="s">
        <v>2528</v>
      </c>
      <c r="B571" s="6" t="s">
        <v>1665</v>
      </c>
      <c r="C571" s="1">
        <f t="shared" si="158"/>
        <v>1704</v>
      </c>
      <c r="D571" s="3">
        <f>IF(N571&gt;0, RANK(N571,(N571:P571,Q571:AE571)),0)</f>
        <v>1</v>
      </c>
      <c r="E571" s="3">
        <f>IF(O571&gt;0,RANK(O571,(N571:P571,Q571:AE571)),0)</f>
        <v>2</v>
      </c>
      <c r="F571" s="3">
        <f t="shared" ref="F571:F646" si="170">IF(P571&gt;0,RANK(P571,(N571:AE571)),0)</f>
        <v>0</v>
      </c>
      <c r="G571" s="1">
        <f t="shared" si="166"/>
        <v>118</v>
      </c>
      <c r="H571" s="2">
        <f t="shared" si="164"/>
        <v>6.9248826291079812E-2</v>
      </c>
      <c r="I571" s="4"/>
      <c r="J571" s="2">
        <f t="shared" si="167"/>
        <v>0.52758215962441313</v>
      </c>
      <c r="K571" s="2">
        <f t="shared" si="168"/>
        <v>0.45833333333333331</v>
      </c>
      <c r="L571" s="2">
        <f t="shared" si="169"/>
        <v>0</v>
      </c>
      <c r="M571" s="2">
        <f t="shared" ref="M571:M646" si="171">IF(C571=0,"-",(1-J571-K571-L571))</f>
        <v>1.4084507042253558E-2</v>
      </c>
      <c r="N571" s="38">
        <v>899</v>
      </c>
      <c r="O571" s="38">
        <v>781</v>
      </c>
      <c r="P571" s="38"/>
      <c r="Q571" s="38">
        <v>6</v>
      </c>
      <c r="R571" s="38">
        <v>10</v>
      </c>
      <c r="S571" s="38"/>
      <c r="T571" s="38"/>
      <c r="U571" s="38">
        <v>6</v>
      </c>
      <c r="V571" s="38"/>
      <c r="W571" s="38">
        <v>2</v>
      </c>
      <c r="X571" s="38"/>
      <c r="Y571" s="38"/>
      <c r="Z571" s="38"/>
      <c r="AA571" s="38"/>
      <c r="AB571" s="38"/>
      <c r="BA571" t="str">
        <f t="shared" si="159"/>
        <v>Searsport</v>
      </c>
      <c r="BB571" t="s">
        <v>214</v>
      </c>
      <c r="BC571">
        <v>2</v>
      </c>
      <c r="BE571" s="60">
        <v>23</v>
      </c>
      <c r="BF571" s="62">
        <v>27</v>
      </c>
      <c r="BG571" s="62">
        <v>95</v>
      </c>
      <c r="BH571" s="66">
        <v>66635</v>
      </c>
      <c r="BI571" s="66">
        <v>66635</v>
      </c>
      <c r="BJ571" s="66">
        <f t="shared" si="160"/>
        <v>23027</v>
      </c>
      <c r="BK571"/>
      <c r="BL571" t="s">
        <v>1447</v>
      </c>
      <c r="BM571">
        <f t="shared" si="161"/>
        <v>2366635</v>
      </c>
      <c r="BN571">
        <f t="shared" si="162"/>
        <v>2366635</v>
      </c>
      <c r="BR571" s="1"/>
      <c r="CD571" s="38"/>
      <c r="CV571" s="1" t="s">
        <v>3582</v>
      </c>
    </row>
    <row r="572" spans="1:100" ht="14" hidden="1" customHeight="1" outlineLevel="1" x14ac:dyDescent="0.2">
      <c r="A572" t="s">
        <v>2245</v>
      </c>
      <c r="B572" s="6" t="s">
        <v>1665</v>
      </c>
      <c r="C572" s="1">
        <f t="shared" si="158"/>
        <v>1305</v>
      </c>
      <c r="D572" s="3">
        <f>IF(N572&gt;0, RANK(N572,(N572:P572,Q572:AE572)),0)</f>
        <v>2</v>
      </c>
      <c r="E572" s="3">
        <f>IF(O572&gt;0,RANK(O572,(N572:P572,Q572:AE572)),0)</f>
        <v>1</v>
      </c>
      <c r="F572" s="3">
        <f t="shared" si="170"/>
        <v>0</v>
      </c>
      <c r="G572" s="1">
        <f t="shared" si="166"/>
        <v>251</v>
      </c>
      <c r="H572" s="2">
        <f t="shared" si="164"/>
        <v>0.19233716475095786</v>
      </c>
      <c r="I572" s="4"/>
      <c r="J572" s="2">
        <f t="shared" si="167"/>
        <v>0.39540229885057471</v>
      </c>
      <c r="K572" s="2">
        <f t="shared" si="168"/>
        <v>0.58773946360153262</v>
      </c>
      <c r="L572" s="2">
        <f t="shared" si="169"/>
        <v>0</v>
      </c>
      <c r="M572" s="2">
        <f t="shared" si="171"/>
        <v>1.6858237547892618E-2</v>
      </c>
      <c r="N572" s="38">
        <v>516</v>
      </c>
      <c r="O572" s="38">
        <v>767</v>
      </c>
      <c r="P572" s="38"/>
      <c r="Q572" s="38">
        <v>5</v>
      </c>
      <c r="R572" s="38">
        <v>11</v>
      </c>
      <c r="S572" s="38"/>
      <c r="T572" s="38"/>
      <c r="U572" s="38">
        <v>6</v>
      </c>
      <c r="V572" s="38"/>
      <c r="W572" s="38">
        <v>0</v>
      </c>
      <c r="X572" s="38"/>
      <c r="Y572" s="38"/>
      <c r="Z572" s="38"/>
      <c r="AA572" s="38"/>
      <c r="AB572" s="38"/>
      <c r="BA572" t="str">
        <f t="shared" si="159"/>
        <v>Sebago</v>
      </c>
      <c r="BB572" t="s">
        <v>1504</v>
      </c>
      <c r="BC572">
        <v>1</v>
      </c>
      <c r="BE572" s="60">
        <v>23</v>
      </c>
      <c r="BF572" s="62">
        <v>5</v>
      </c>
      <c r="BG572" s="62">
        <v>105</v>
      </c>
      <c r="BH572" s="66">
        <v>66775</v>
      </c>
      <c r="BI572" s="66">
        <v>66775</v>
      </c>
      <c r="BJ572" s="66">
        <f t="shared" si="160"/>
        <v>23005</v>
      </c>
      <c r="BK572"/>
      <c r="BL572" t="s">
        <v>1447</v>
      </c>
      <c r="BM572">
        <f t="shared" si="161"/>
        <v>2366775</v>
      </c>
      <c r="BN572">
        <f t="shared" si="162"/>
        <v>2366775</v>
      </c>
      <c r="BR572" s="1"/>
      <c r="CD572" s="38"/>
      <c r="CV572" s="1" t="s">
        <v>3583</v>
      </c>
    </row>
    <row r="573" spans="1:100" ht="14" hidden="1" customHeight="1" outlineLevel="1" x14ac:dyDescent="0.2">
      <c r="A573" t="s">
        <v>1287</v>
      </c>
      <c r="B573" s="6" t="s">
        <v>1665</v>
      </c>
      <c r="C573" s="1">
        <f t="shared" si="158"/>
        <v>422</v>
      </c>
      <c r="D573" s="3">
        <f>IF(N573&gt;0, RANK(N573,(N573:P573,Q573:AE573)),0)</f>
        <v>2</v>
      </c>
      <c r="E573" s="3">
        <f>IF(O573&gt;0,RANK(O573,(N573:P573,Q573:AE573)),0)</f>
        <v>1</v>
      </c>
      <c r="F573" s="3">
        <f t="shared" si="170"/>
        <v>0</v>
      </c>
      <c r="G573" s="1">
        <f t="shared" si="166"/>
        <v>195</v>
      </c>
      <c r="H573" s="2">
        <f t="shared" si="164"/>
        <v>0.46208530805687204</v>
      </c>
      <c r="I573" s="4"/>
      <c r="J573" s="2">
        <f t="shared" si="167"/>
        <v>0.26303317535545023</v>
      </c>
      <c r="K573" s="2">
        <f t="shared" si="168"/>
        <v>0.72511848341232232</v>
      </c>
      <c r="L573" s="2">
        <f t="shared" si="169"/>
        <v>0</v>
      </c>
      <c r="M573" s="2">
        <f t="shared" si="171"/>
        <v>1.1848341232227444E-2</v>
      </c>
      <c r="N573" s="38">
        <v>111</v>
      </c>
      <c r="O573" s="38">
        <v>306</v>
      </c>
      <c r="P573" s="38"/>
      <c r="Q573" s="38">
        <v>2</v>
      </c>
      <c r="R573" s="38">
        <v>3</v>
      </c>
      <c r="S573" s="38"/>
      <c r="T573" s="38"/>
      <c r="U573" s="38">
        <v>0</v>
      </c>
      <c r="V573" s="38"/>
      <c r="W573" s="38">
        <v>0</v>
      </c>
      <c r="X573" s="38"/>
      <c r="Y573" s="38"/>
      <c r="Z573" s="38"/>
      <c r="AA573" s="38"/>
      <c r="AB573" s="38"/>
      <c r="BA573" t="str">
        <f t="shared" si="159"/>
        <v>Sebec</v>
      </c>
      <c r="BB573" t="s">
        <v>1922</v>
      </c>
      <c r="BC573">
        <v>2</v>
      </c>
      <c r="BE573" s="60">
        <v>23</v>
      </c>
      <c r="BF573" s="62">
        <v>21</v>
      </c>
      <c r="BG573" s="62">
        <v>85</v>
      </c>
      <c r="BH573" s="66">
        <v>66950</v>
      </c>
      <c r="BI573" s="66">
        <v>66950</v>
      </c>
      <c r="BJ573" s="66">
        <f t="shared" si="160"/>
        <v>23021</v>
      </c>
      <c r="BK573"/>
      <c r="BL573" t="s">
        <v>1447</v>
      </c>
      <c r="BM573">
        <f t="shared" si="161"/>
        <v>2366950</v>
      </c>
      <c r="BN573">
        <f t="shared" si="162"/>
        <v>2366950</v>
      </c>
      <c r="BR573" s="1"/>
      <c r="CD573" s="38"/>
      <c r="CV573" s="86" t="s">
        <v>3584</v>
      </c>
    </row>
    <row r="574" spans="1:100" ht="14" hidden="1" customHeight="1" outlineLevel="1" x14ac:dyDescent="0.2">
      <c r="A574" t="s">
        <v>1631</v>
      </c>
      <c r="B574" s="6" t="s">
        <v>1665</v>
      </c>
      <c r="C574" s="1">
        <f t="shared" si="158"/>
        <v>26</v>
      </c>
      <c r="D574" s="3">
        <f>IF(N574&gt;0, RANK(N574,(N574:P574,Q574:AE574)),0)</f>
        <v>1</v>
      </c>
      <c r="E574" s="3">
        <f>IF(O574&gt;0,RANK(O574,(N574:P574,Q574:AE574)),0)</f>
        <v>1</v>
      </c>
      <c r="F574" s="3">
        <f t="shared" si="170"/>
        <v>0</v>
      </c>
      <c r="G574" s="1">
        <f t="shared" si="166"/>
        <v>0</v>
      </c>
      <c r="H574" s="2">
        <f t="shared" si="164"/>
        <v>0</v>
      </c>
      <c r="I574" s="4"/>
      <c r="J574" s="2">
        <f t="shared" si="167"/>
        <v>0.5</v>
      </c>
      <c r="K574" s="2">
        <f t="shared" si="168"/>
        <v>0.5</v>
      </c>
      <c r="L574" s="2">
        <f t="shared" si="169"/>
        <v>0</v>
      </c>
      <c r="M574" s="2">
        <f t="shared" si="171"/>
        <v>0</v>
      </c>
      <c r="N574" s="38">
        <v>13</v>
      </c>
      <c r="O574" s="38">
        <v>13</v>
      </c>
      <c r="P574" s="38"/>
      <c r="Q574" s="38">
        <v>0</v>
      </c>
      <c r="R574" s="38">
        <v>0</v>
      </c>
      <c r="S574" s="38"/>
      <c r="T574" s="38"/>
      <c r="U574" s="38">
        <v>0</v>
      </c>
      <c r="V574" s="38"/>
      <c r="W574" s="38">
        <v>0</v>
      </c>
      <c r="X574" s="38"/>
      <c r="Y574" s="38"/>
      <c r="Z574" s="38"/>
      <c r="AA574" s="38"/>
      <c r="AB574" s="38"/>
      <c r="BA574" t="str">
        <f t="shared" si="159"/>
        <v>Seboeis</v>
      </c>
      <c r="BB574" t="s">
        <v>2436</v>
      </c>
      <c r="BC574">
        <v>2</v>
      </c>
      <c r="BE574" s="60">
        <v>23</v>
      </c>
      <c r="BF574" s="62">
        <v>19</v>
      </c>
      <c r="BG574" s="62">
        <v>275</v>
      </c>
      <c r="BH574" s="66">
        <v>67160</v>
      </c>
      <c r="BI574" s="66">
        <v>67160</v>
      </c>
      <c r="BJ574" s="66">
        <f t="shared" si="160"/>
        <v>23019</v>
      </c>
      <c r="BK574"/>
      <c r="BL574" t="s">
        <v>3008</v>
      </c>
      <c r="BM574">
        <f t="shared" si="161"/>
        <v>2367160</v>
      </c>
      <c r="BN574">
        <f t="shared" si="162"/>
        <v>2367160</v>
      </c>
      <c r="BR574" s="1"/>
      <c r="CD574" s="38"/>
      <c r="CV574" s="1" t="s">
        <v>3585</v>
      </c>
    </row>
    <row r="575" spans="1:100" ht="14" hidden="1" customHeight="1" outlineLevel="1" x14ac:dyDescent="0.2">
      <c r="A575" t="s">
        <v>2776</v>
      </c>
      <c r="B575" s="6" t="s">
        <v>1665</v>
      </c>
      <c r="C575" s="1">
        <f t="shared" si="158"/>
        <v>869</v>
      </c>
      <c r="D575" s="3">
        <f>IF(N575&gt;0, RANK(N575,(N575:P575,Q575:AE575)),0)</f>
        <v>1</v>
      </c>
      <c r="E575" s="3">
        <f>IF(O575&gt;0,RANK(O575,(N575:P575,Q575:AE575)),0)</f>
        <v>2</v>
      </c>
      <c r="F575" s="3">
        <f t="shared" si="170"/>
        <v>0</v>
      </c>
      <c r="G575" s="1">
        <f t="shared" si="166"/>
        <v>226</v>
      </c>
      <c r="H575" s="2">
        <f t="shared" si="164"/>
        <v>0.26006904487917148</v>
      </c>
      <c r="I575" s="4"/>
      <c r="J575" s="2">
        <f t="shared" si="167"/>
        <v>0.61910241657077103</v>
      </c>
      <c r="K575" s="2">
        <f t="shared" si="168"/>
        <v>0.35903337169159955</v>
      </c>
      <c r="L575" s="2">
        <f t="shared" si="169"/>
        <v>0</v>
      </c>
      <c r="M575" s="2">
        <f t="shared" si="171"/>
        <v>2.1864211737629424E-2</v>
      </c>
      <c r="N575" s="38">
        <v>538</v>
      </c>
      <c r="O575" s="38">
        <v>312</v>
      </c>
      <c r="P575" s="38"/>
      <c r="Q575" s="38">
        <v>2</v>
      </c>
      <c r="R575" s="38">
        <v>12</v>
      </c>
      <c r="S575" s="38"/>
      <c r="T575" s="38"/>
      <c r="U575" s="38">
        <v>4</v>
      </c>
      <c r="V575" s="38"/>
      <c r="W575" s="38">
        <v>1</v>
      </c>
      <c r="X575" s="38"/>
      <c r="Y575" s="38"/>
      <c r="Z575" s="38"/>
      <c r="AA575" s="38"/>
      <c r="AB575" s="38"/>
      <c r="BA575" t="str">
        <f t="shared" si="159"/>
        <v>Sedgwick</v>
      </c>
      <c r="BB575" t="s">
        <v>585</v>
      </c>
      <c r="BC575">
        <v>2</v>
      </c>
      <c r="BE575" s="60">
        <v>23</v>
      </c>
      <c r="BF575" s="62">
        <v>9</v>
      </c>
      <c r="BG575" s="62">
        <v>130</v>
      </c>
      <c r="BH575" s="66">
        <v>67300</v>
      </c>
      <c r="BI575" s="66">
        <v>67300</v>
      </c>
      <c r="BJ575" s="66">
        <f t="shared" si="160"/>
        <v>23009</v>
      </c>
      <c r="BK575"/>
      <c r="BL575" t="s">
        <v>1447</v>
      </c>
      <c r="BM575">
        <f t="shared" si="161"/>
        <v>2367300</v>
      </c>
      <c r="BN575">
        <f t="shared" si="162"/>
        <v>2367300</v>
      </c>
      <c r="BR575" s="1"/>
      <c r="CD575" s="38"/>
      <c r="CV575" s="1" t="s">
        <v>3586</v>
      </c>
    </row>
    <row r="576" spans="1:100" ht="14" hidden="1" customHeight="1" outlineLevel="1" x14ac:dyDescent="0.2">
      <c r="A576" t="s">
        <v>1993</v>
      </c>
      <c r="B576" s="6" t="s">
        <v>1665</v>
      </c>
      <c r="C576" s="1">
        <f t="shared" si="158"/>
        <v>1872</v>
      </c>
      <c r="D576" s="3">
        <f>IF(N576&gt;0, RANK(N576,(N576:P576,Q576:AE576)),0)</f>
        <v>2</v>
      </c>
      <c r="E576" s="3">
        <f>IF(O576&gt;0,RANK(O576,(N576:P576,Q576:AE576)),0)</f>
        <v>1</v>
      </c>
      <c r="F576" s="3">
        <f t="shared" si="170"/>
        <v>0</v>
      </c>
      <c r="G576" s="1">
        <f t="shared" si="166"/>
        <v>388</v>
      </c>
      <c r="H576" s="2">
        <f t="shared" si="164"/>
        <v>0.20726495726495728</v>
      </c>
      <c r="I576" s="4"/>
      <c r="J576" s="2">
        <f t="shared" si="167"/>
        <v>0.3888888888888889</v>
      </c>
      <c r="K576" s="2">
        <f t="shared" si="168"/>
        <v>0.59615384615384615</v>
      </c>
      <c r="L576" s="2">
        <f t="shared" si="169"/>
        <v>0</v>
      </c>
      <c r="M576" s="2">
        <f t="shared" si="171"/>
        <v>1.4957264957265015E-2</v>
      </c>
      <c r="N576" s="38">
        <v>728</v>
      </c>
      <c r="O576" s="38">
        <v>1116</v>
      </c>
      <c r="P576" s="38"/>
      <c r="Q576" s="38">
        <v>12</v>
      </c>
      <c r="R576" s="38">
        <v>13</v>
      </c>
      <c r="S576" s="38"/>
      <c r="T576" s="38"/>
      <c r="U576" s="38">
        <v>3</v>
      </c>
      <c r="V576" s="38"/>
      <c r="W576" s="38">
        <v>0</v>
      </c>
      <c r="X576" s="38"/>
      <c r="Y576" s="38"/>
      <c r="Z576" s="38"/>
      <c r="AA576" s="38"/>
      <c r="AB576" s="38"/>
      <c r="BA576" t="str">
        <f t="shared" si="159"/>
        <v>Shapleigh</v>
      </c>
      <c r="BB576" t="s">
        <v>905</v>
      </c>
      <c r="BC576">
        <v>1</v>
      </c>
      <c r="BE576" s="60">
        <v>23</v>
      </c>
      <c r="BF576" s="62">
        <v>31</v>
      </c>
      <c r="BG576" s="62">
        <v>120</v>
      </c>
      <c r="BH576" s="66">
        <v>67475</v>
      </c>
      <c r="BI576" s="66">
        <v>67475</v>
      </c>
      <c r="BJ576" s="66">
        <f t="shared" si="160"/>
        <v>23031</v>
      </c>
      <c r="BK576"/>
      <c r="BL576" t="s">
        <v>1447</v>
      </c>
      <c r="BM576">
        <f t="shared" si="161"/>
        <v>2367475</v>
      </c>
      <c r="BN576">
        <f t="shared" si="162"/>
        <v>2367475</v>
      </c>
      <c r="BR576" s="1"/>
      <c r="CD576" s="38"/>
      <c r="CV576" s="1" t="s">
        <v>3587</v>
      </c>
    </row>
    <row r="577" spans="1:100" ht="14" hidden="1" customHeight="1" outlineLevel="1" x14ac:dyDescent="0.2">
      <c r="A577" t="s">
        <v>2820</v>
      </c>
      <c r="B577" s="6" t="s">
        <v>1665</v>
      </c>
      <c r="C577" s="1">
        <f t="shared" si="158"/>
        <v>483</v>
      </c>
      <c r="D577" s="3">
        <f>IF(N577&gt;0, RANK(N577,(N577:P577,Q577:AE577)),0)</f>
        <v>2</v>
      </c>
      <c r="E577" s="3">
        <f>IF(O577&gt;0,RANK(O577,(N577:P577,Q577:AE577)),0)</f>
        <v>1</v>
      </c>
      <c r="F577" s="3">
        <f t="shared" si="170"/>
        <v>0</v>
      </c>
      <c r="G577" s="1">
        <f t="shared" si="166"/>
        <v>277</v>
      </c>
      <c r="H577" s="2">
        <f t="shared" si="164"/>
        <v>0.57349896480331264</v>
      </c>
      <c r="I577" s="4"/>
      <c r="J577" s="2">
        <f t="shared" si="167"/>
        <v>0.20703933747412009</v>
      </c>
      <c r="K577" s="2">
        <f t="shared" si="168"/>
        <v>0.78053830227743271</v>
      </c>
      <c r="L577" s="2">
        <f t="shared" si="169"/>
        <v>0</v>
      </c>
      <c r="M577" s="2">
        <f t="shared" si="171"/>
        <v>1.2422360248447228E-2</v>
      </c>
      <c r="N577" s="38">
        <v>100</v>
      </c>
      <c r="O577" s="38">
        <v>377</v>
      </c>
      <c r="P577" s="38"/>
      <c r="Q577" s="38">
        <v>3</v>
      </c>
      <c r="R577" s="38">
        <v>3</v>
      </c>
      <c r="S577" s="38"/>
      <c r="T577" s="38"/>
      <c r="U577" s="38">
        <v>0</v>
      </c>
      <c r="V577" s="38"/>
      <c r="W577" s="38">
        <v>0</v>
      </c>
      <c r="X577" s="38"/>
      <c r="Y577" s="38"/>
      <c r="Z577" s="38"/>
      <c r="AA577" s="38"/>
      <c r="AB577" s="38"/>
      <c r="BA577" t="str">
        <f t="shared" si="159"/>
        <v>Sherman</v>
      </c>
      <c r="BB577" t="s">
        <v>2774</v>
      </c>
      <c r="BC577">
        <v>2</v>
      </c>
      <c r="BE577" s="60">
        <v>23</v>
      </c>
      <c r="BF577" s="62">
        <v>3</v>
      </c>
      <c r="BG577" s="62">
        <v>290</v>
      </c>
      <c r="BH577" s="66">
        <v>67790</v>
      </c>
      <c r="BI577" s="66">
        <v>67790</v>
      </c>
      <c r="BJ577" s="66">
        <f t="shared" si="160"/>
        <v>23003</v>
      </c>
      <c r="BK577"/>
      <c r="BL577" t="s">
        <v>1447</v>
      </c>
      <c r="BM577">
        <f t="shared" si="161"/>
        <v>2367790</v>
      </c>
      <c r="BN577">
        <f t="shared" si="162"/>
        <v>2367790</v>
      </c>
      <c r="BR577" s="1"/>
      <c r="CD577" s="38"/>
      <c r="CV577" s="1" t="s">
        <v>3588</v>
      </c>
    </row>
    <row r="578" spans="1:100" ht="14" hidden="1" customHeight="1" outlineLevel="1" x14ac:dyDescent="0.2">
      <c r="A578" t="s">
        <v>1327</v>
      </c>
      <c r="B578" s="6" t="s">
        <v>1665</v>
      </c>
      <c r="C578" s="1">
        <f t="shared" si="158"/>
        <v>165</v>
      </c>
      <c r="D578" s="3">
        <f>IF(N578&gt;0, RANK(N578,(N578:P578,Q578:AE578)),0)</f>
        <v>2</v>
      </c>
      <c r="E578" s="3">
        <f>IF(O578&gt;0,RANK(O578,(N578:P578,Q578:AE578)),0)</f>
        <v>1</v>
      </c>
      <c r="F578" s="3">
        <f t="shared" si="170"/>
        <v>0</v>
      </c>
      <c r="G578" s="1">
        <f t="shared" si="166"/>
        <v>64</v>
      </c>
      <c r="H578" s="2">
        <f t="shared" si="164"/>
        <v>0.38787878787878788</v>
      </c>
      <c r="I578" s="4"/>
      <c r="J578" s="2">
        <f t="shared" si="167"/>
        <v>0.29090909090909089</v>
      </c>
      <c r="K578" s="2">
        <f t="shared" si="168"/>
        <v>0.67878787878787883</v>
      </c>
      <c r="L578" s="2">
        <f t="shared" si="169"/>
        <v>0</v>
      </c>
      <c r="M578" s="2">
        <f t="shared" si="171"/>
        <v>3.0303030303030276E-2</v>
      </c>
      <c r="N578" s="38">
        <v>48</v>
      </c>
      <c r="O578" s="38">
        <v>112</v>
      </c>
      <c r="P578" s="38"/>
      <c r="Q578" s="38">
        <v>1</v>
      </c>
      <c r="R578" s="38">
        <v>4</v>
      </c>
      <c r="S578" s="38"/>
      <c r="T578" s="38"/>
      <c r="U578" s="38">
        <v>0</v>
      </c>
      <c r="V578" s="38"/>
      <c r="W578" s="38">
        <v>0</v>
      </c>
      <c r="X578" s="38"/>
      <c r="Y578" s="38"/>
      <c r="Z578" s="38"/>
      <c r="AA578" s="38"/>
      <c r="AB578" s="38"/>
      <c r="BA578" t="str">
        <f t="shared" si="159"/>
        <v>Shirley</v>
      </c>
      <c r="BB578" t="s">
        <v>1922</v>
      </c>
      <c r="BC578">
        <v>2</v>
      </c>
      <c r="BE578" s="60">
        <v>23</v>
      </c>
      <c r="BF578" s="62">
        <v>21</v>
      </c>
      <c r="BG578" s="62">
        <v>90</v>
      </c>
      <c r="BH578" s="66">
        <v>68140</v>
      </c>
      <c r="BI578" s="66">
        <v>68140</v>
      </c>
      <c r="BJ578" s="66">
        <f t="shared" si="160"/>
        <v>23021</v>
      </c>
      <c r="BK578"/>
      <c r="BL578" t="s">
        <v>1447</v>
      </c>
      <c r="BM578">
        <f t="shared" si="161"/>
        <v>2368140</v>
      </c>
      <c r="BN578">
        <f t="shared" si="162"/>
        <v>2368140</v>
      </c>
      <c r="BR578" s="1"/>
      <c r="CD578" s="38"/>
      <c r="CV578" s="1" t="s">
        <v>3589</v>
      </c>
    </row>
    <row r="579" spans="1:100" ht="14" hidden="1" customHeight="1" outlineLevel="1" x14ac:dyDescent="0.2">
      <c r="A579" t="s">
        <v>1598</v>
      </c>
      <c r="B579" s="6" t="s">
        <v>1665</v>
      </c>
      <c r="C579" s="1">
        <f t="shared" si="158"/>
        <v>3153</v>
      </c>
      <c r="D579" s="3">
        <f>IF(N579&gt;0, RANK(N579,(N579:P579,Q579:AE579)),0)</f>
        <v>2</v>
      </c>
      <c r="E579" s="3">
        <f>IF(O579&gt;0,RANK(O579,(N579:P579,Q579:AE579)),0)</f>
        <v>1</v>
      </c>
      <c r="F579" s="3">
        <f t="shared" si="170"/>
        <v>0</v>
      </c>
      <c r="G579" s="1">
        <f t="shared" si="166"/>
        <v>672</v>
      </c>
      <c r="H579" s="2">
        <f t="shared" si="164"/>
        <v>0.2131303520456708</v>
      </c>
      <c r="I579" s="4"/>
      <c r="J579" s="2">
        <f t="shared" si="167"/>
        <v>0.38534728829686016</v>
      </c>
      <c r="K579" s="2">
        <f t="shared" si="168"/>
        <v>0.59847764034253093</v>
      </c>
      <c r="L579" s="2">
        <f t="shared" si="169"/>
        <v>0</v>
      </c>
      <c r="M579" s="2">
        <f t="shared" si="171"/>
        <v>1.6175071360608917E-2</v>
      </c>
      <c r="N579" s="38">
        <v>1215</v>
      </c>
      <c r="O579" s="38">
        <v>1887</v>
      </c>
      <c r="P579" s="38"/>
      <c r="Q579" s="38">
        <v>23</v>
      </c>
      <c r="R579" s="38">
        <v>19</v>
      </c>
      <c r="S579" s="38"/>
      <c r="T579" s="38"/>
      <c r="U579" s="38">
        <v>9</v>
      </c>
      <c r="V579" s="38"/>
      <c r="W579" s="38">
        <v>0</v>
      </c>
      <c r="X579" s="38"/>
      <c r="Y579" s="38"/>
      <c r="Z579" s="38"/>
      <c r="AA579" s="38"/>
      <c r="AB579" s="38"/>
      <c r="BA579" t="str">
        <f t="shared" si="159"/>
        <v>Sidney</v>
      </c>
      <c r="BB579" t="s">
        <v>2945</v>
      </c>
      <c r="BC579">
        <v>2</v>
      </c>
      <c r="BE579" s="60">
        <v>23</v>
      </c>
      <c r="BF579" s="62">
        <v>11</v>
      </c>
      <c r="BG579" s="62">
        <v>105</v>
      </c>
      <c r="BH579" s="66">
        <v>68385</v>
      </c>
      <c r="BI579" s="66">
        <v>68385</v>
      </c>
      <c r="BJ579" s="66">
        <f t="shared" si="160"/>
        <v>23011</v>
      </c>
      <c r="BK579"/>
      <c r="BL579" t="s">
        <v>1447</v>
      </c>
      <c r="BM579">
        <f t="shared" si="161"/>
        <v>2368385</v>
      </c>
      <c r="BN579">
        <f t="shared" si="162"/>
        <v>2368385</v>
      </c>
      <c r="BR579" s="1"/>
      <c r="CD579" s="38"/>
      <c r="CV579" s="1" t="s">
        <v>3590</v>
      </c>
    </row>
    <row r="580" spans="1:100" ht="14" hidden="1" customHeight="1" outlineLevel="1" x14ac:dyDescent="0.2">
      <c r="A580" t="s">
        <v>1911</v>
      </c>
      <c r="B580" s="6" t="s">
        <v>1665</v>
      </c>
      <c r="C580" s="1">
        <f t="shared" si="158"/>
        <v>4281</v>
      </c>
      <c r="D580" s="3">
        <f>IF(N580&gt;0, RANK(N580,(N580:P580,Q580:AE580)),0)</f>
        <v>2</v>
      </c>
      <c r="E580" s="3">
        <f>IF(O580&gt;0,RANK(O580,(N580:P580,Q580:AE580)),0)</f>
        <v>1</v>
      </c>
      <c r="F580" s="3">
        <f t="shared" si="170"/>
        <v>0</v>
      </c>
      <c r="G580" s="1">
        <f t="shared" si="166"/>
        <v>580</v>
      </c>
      <c r="H580" s="2">
        <f t="shared" si="164"/>
        <v>0.13548236393366037</v>
      </c>
      <c r="I580" s="4"/>
      <c r="J580" s="2">
        <f t="shared" si="167"/>
        <v>0.42490072412987617</v>
      </c>
      <c r="K580" s="2">
        <f t="shared" si="168"/>
        <v>0.56038308806353654</v>
      </c>
      <c r="L580" s="2">
        <f t="shared" si="169"/>
        <v>0</v>
      </c>
      <c r="M580" s="2">
        <f t="shared" si="171"/>
        <v>1.4716187806587344E-2</v>
      </c>
      <c r="N580" s="38">
        <v>1819</v>
      </c>
      <c r="O580" s="38">
        <v>2399</v>
      </c>
      <c r="P580" s="38"/>
      <c r="Q580" s="38">
        <v>24</v>
      </c>
      <c r="R580" s="38">
        <v>19</v>
      </c>
      <c r="S580" s="38"/>
      <c r="T580" s="38"/>
      <c r="U580" s="38">
        <v>19</v>
      </c>
      <c r="V580" s="38"/>
      <c r="W580" s="38">
        <v>1</v>
      </c>
      <c r="X580" s="38"/>
      <c r="Y580" s="38"/>
      <c r="Z580" s="38"/>
      <c r="AA580" s="38"/>
      <c r="AB580" s="38"/>
      <c r="BA580" t="str">
        <f t="shared" si="159"/>
        <v>Skowhegan</v>
      </c>
      <c r="BB580" t="s">
        <v>1752</v>
      </c>
      <c r="BC580">
        <v>2</v>
      </c>
      <c r="BE580" s="60">
        <v>23</v>
      </c>
      <c r="BF580" s="62">
        <v>25</v>
      </c>
      <c r="BG580" s="62">
        <v>140</v>
      </c>
      <c r="BH580" s="66">
        <v>68910</v>
      </c>
      <c r="BI580" s="66">
        <v>68910</v>
      </c>
      <c r="BJ580" s="66">
        <f t="shared" si="160"/>
        <v>23025</v>
      </c>
      <c r="BK580"/>
      <c r="BL580" t="s">
        <v>1447</v>
      </c>
      <c r="BM580">
        <f t="shared" si="161"/>
        <v>2368910</v>
      </c>
      <c r="BN580">
        <f t="shared" si="162"/>
        <v>2368910</v>
      </c>
      <c r="BR580" s="1"/>
      <c r="CD580" s="38"/>
      <c r="CV580" s="1" t="s">
        <v>3591</v>
      </c>
    </row>
    <row r="581" spans="1:100" ht="14" hidden="1" customHeight="1" outlineLevel="1" x14ac:dyDescent="0.2">
      <c r="A581" t="s">
        <v>561</v>
      </c>
      <c r="B581" s="6" t="s">
        <v>1665</v>
      </c>
      <c r="C581" s="1">
        <f t="shared" si="158"/>
        <v>633</v>
      </c>
      <c r="D581" s="3">
        <f>IF(N581&gt;0, RANK(N581,(N581:P581,Q581:AE581)),0)</f>
        <v>2</v>
      </c>
      <c r="E581" s="3">
        <f>IF(O581&gt;0,RANK(O581,(N581:P581,Q581:AE581)),0)</f>
        <v>1</v>
      </c>
      <c r="F581" s="3">
        <f t="shared" si="170"/>
        <v>0</v>
      </c>
      <c r="G581" s="1">
        <f t="shared" si="166"/>
        <v>64</v>
      </c>
      <c r="H581" s="2">
        <f t="shared" si="164"/>
        <v>0.10110584518167456</v>
      </c>
      <c r="I581" s="4"/>
      <c r="J581" s="2">
        <f t="shared" si="167"/>
        <v>0.43601895734597157</v>
      </c>
      <c r="K581" s="2">
        <f t="shared" si="168"/>
        <v>0.53712480252764616</v>
      </c>
      <c r="L581" s="2">
        <f t="shared" si="169"/>
        <v>0</v>
      </c>
      <c r="M581" s="2">
        <f t="shared" si="171"/>
        <v>2.6856240126382214E-2</v>
      </c>
      <c r="N581" s="38">
        <v>276</v>
      </c>
      <c r="O581" s="38">
        <v>340</v>
      </c>
      <c r="P581" s="38"/>
      <c r="Q581" s="38">
        <v>6</v>
      </c>
      <c r="R581" s="38">
        <v>10</v>
      </c>
      <c r="S581" s="38"/>
      <c r="T581" s="38"/>
      <c r="U581" s="38">
        <v>1</v>
      </c>
      <c r="V581" s="38"/>
      <c r="W581" s="38">
        <v>0</v>
      </c>
      <c r="X581" s="38"/>
      <c r="Y581" s="38"/>
      <c r="Z581" s="38"/>
      <c r="AA581" s="38"/>
      <c r="AB581" s="38"/>
      <c r="BA581" t="str">
        <f t="shared" si="159"/>
        <v>Smithfield</v>
      </c>
      <c r="BB581" t="s">
        <v>1752</v>
      </c>
      <c r="BC581">
        <v>2</v>
      </c>
      <c r="BE581" s="60">
        <v>23</v>
      </c>
      <c r="BF581" s="62">
        <v>25</v>
      </c>
      <c r="BG581" s="62">
        <v>145</v>
      </c>
      <c r="BH581" s="66">
        <v>69155</v>
      </c>
      <c r="BI581" s="66">
        <v>69155</v>
      </c>
      <c r="BJ581" s="66">
        <f t="shared" si="160"/>
        <v>23025</v>
      </c>
      <c r="BK581"/>
      <c r="BL581" t="s">
        <v>1447</v>
      </c>
      <c r="BM581">
        <f t="shared" si="161"/>
        <v>2369155</v>
      </c>
      <c r="BN581">
        <f t="shared" si="162"/>
        <v>2369155</v>
      </c>
      <c r="BR581" s="1"/>
      <c r="CD581" s="38"/>
      <c r="CV581" s="1" t="s">
        <v>3592</v>
      </c>
    </row>
    <row r="582" spans="1:100" ht="14" hidden="1" customHeight="1" outlineLevel="1" x14ac:dyDescent="0.2">
      <c r="A582" t="s">
        <v>2405</v>
      </c>
      <c r="B582" s="6" t="s">
        <v>1665</v>
      </c>
      <c r="C582" s="1">
        <f t="shared" si="158"/>
        <v>172</v>
      </c>
      <c r="D582" s="3">
        <f>IF(N582&gt;0, RANK(N582,(N582:P582,Q582:AE582)),0)</f>
        <v>2</v>
      </c>
      <c r="E582" s="3">
        <f>IF(O582&gt;0,RANK(O582,(N582:P582,Q582:AE582)),0)</f>
        <v>1</v>
      </c>
      <c r="F582" s="3">
        <f t="shared" si="170"/>
        <v>0</v>
      </c>
      <c r="G582" s="1">
        <f t="shared" si="166"/>
        <v>76</v>
      </c>
      <c r="H582" s="2">
        <f t="shared" si="164"/>
        <v>0.44186046511627908</v>
      </c>
      <c r="I582" s="4"/>
      <c r="J582" s="2">
        <f t="shared" si="167"/>
        <v>0.27906976744186046</v>
      </c>
      <c r="K582" s="2">
        <f t="shared" si="168"/>
        <v>0.72093023255813948</v>
      </c>
      <c r="L582" s="2">
        <f t="shared" si="169"/>
        <v>0</v>
      </c>
      <c r="M582" s="2">
        <f t="shared" si="171"/>
        <v>0</v>
      </c>
      <c r="N582" s="38">
        <v>48</v>
      </c>
      <c r="O582" s="38">
        <v>124</v>
      </c>
      <c r="P582" s="38"/>
      <c r="Q582" s="38">
        <v>0</v>
      </c>
      <c r="R582" s="38">
        <v>0</v>
      </c>
      <c r="S582" s="38"/>
      <c r="T582" s="38"/>
      <c r="U582" s="38">
        <v>0</v>
      </c>
      <c r="V582" s="38"/>
      <c r="W582" s="38">
        <v>0</v>
      </c>
      <c r="X582" s="38"/>
      <c r="Y582" s="38"/>
      <c r="Z582" s="38"/>
      <c r="AA582" s="38"/>
      <c r="AB582" s="38"/>
      <c r="BA582" t="str">
        <f t="shared" si="159"/>
        <v>Smyrna</v>
      </c>
      <c r="BB582" t="s">
        <v>2774</v>
      </c>
      <c r="BC582">
        <v>2</v>
      </c>
      <c r="BE582" s="60">
        <v>23</v>
      </c>
      <c r="BF582" s="62">
        <v>3</v>
      </c>
      <c r="BG582" s="62">
        <v>295</v>
      </c>
      <c r="BH582" s="66">
        <v>69260</v>
      </c>
      <c r="BI582" s="66">
        <v>69260</v>
      </c>
      <c r="BJ582" s="66">
        <f t="shared" si="160"/>
        <v>23003</v>
      </c>
      <c r="BK582"/>
      <c r="BL582" t="s">
        <v>1447</v>
      </c>
      <c r="BM582">
        <f t="shared" si="161"/>
        <v>2369260</v>
      </c>
      <c r="BN582">
        <f t="shared" si="162"/>
        <v>2369260</v>
      </c>
      <c r="BR582" s="1"/>
      <c r="CD582" s="38"/>
      <c r="CV582" s="1" t="s">
        <v>3593</v>
      </c>
    </row>
    <row r="583" spans="1:100" ht="14" hidden="1" customHeight="1" outlineLevel="1" x14ac:dyDescent="0.2">
      <c r="A583" t="s">
        <v>2564</v>
      </c>
      <c r="B583" s="6" t="s">
        <v>1665</v>
      </c>
      <c r="C583" s="1">
        <f t="shared" si="158"/>
        <v>624</v>
      </c>
      <c r="D583" s="3">
        <f>IF(N583&gt;0, RANK(N583,(N583:P583,Q583:AE583)),0)</f>
        <v>2</v>
      </c>
      <c r="E583" s="3">
        <f>IF(O583&gt;0,RANK(O583,(N583:P583,Q583:AE583)),0)</f>
        <v>1</v>
      </c>
      <c r="F583" s="3">
        <f t="shared" si="170"/>
        <v>0</v>
      </c>
      <c r="G583" s="1">
        <f t="shared" si="166"/>
        <v>163</v>
      </c>
      <c r="H583" s="2">
        <f t="shared" si="164"/>
        <v>0.26121794871794873</v>
      </c>
      <c r="I583" s="4"/>
      <c r="J583" s="2">
        <f t="shared" si="167"/>
        <v>0.35576923076923078</v>
      </c>
      <c r="K583" s="2">
        <f t="shared" si="168"/>
        <v>0.61698717948717952</v>
      </c>
      <c r="L583" s="2">
        <f t="shared" si="169"/>
        <v>0</v>
      </c>
      <c r="M583" s="2">
        <f t="shared" si="171"/>
        <v>2.7243589743589647E-2</v>
      </c>
      <c r="N583" s="38">
        <v>222</v>
      </c>
      <c r="O583" s="38">
        <v>385</v>
      </c>
      <c r="P583" s="38"/>
      <c r="Q583" s="38">
        <v>5</v>
      </c>
      <c r="R583" s="38">
        <v>12</v>
      </c>
      <c r="S583" s="38"/>
      <c r="T583" s="38"/>
      <c r="U583" s="38">
        <v>0</v>
      </c>
      <c r="V583" s="38"/>
      <c r="W583" s="38">
        <v>0</v>
      </c>
      <c r="X583" s="38"/>
      <c r="Y583" s="38"/>
      <c r="Z583" s="38"/>
      <c r="AA583" s="38"/>
      <c r="AB583" s="38"/>
      <c r="BA583" t="str">
        <f t="shared" si="159"/>
        <v>Solon</v>
      </c>
      <c r="BB583" t="s">
        <v>1752</v>
      </c>
      <c r="BC583">
        <v>2</v>
      </c>
      <c r="BE583" s="60">
        <v>23</v>
      </c>
      <c r="BF583" s="62">
        <v>25</v>
      </c>
      <c r="BG583" s="62">
        <v>150</v>
      </c>
      <c r="BH583" s="66">
        <v>69505</v>
      </c>
      <c r="BI583" s="66">
        <v>69505</v>
      </c>
      <c r="BJ583" s="66">
        <f t="shared" si="160"/>
        <v>23025</v>
      </c>
      <c r="BK583"/>
      <c r="BL583" t="s">
        <v>1447</v>
      </c>
      <c r="BM583">
        <f t="shared" si="161"/>
        <v>2369505</v>
      </c>
      <c r="BN583">
        <f t="shared" si="162"/>
        <v>2369505</v>
      </c>
      <c r="BR583" s="1"/>
      <c r="CD583" s="38"/>
      <c r="CV583" s="1" t="s">
        <v>3594</v>
      </c>
    </row>
    <row r="584" spans="1:100" ht="14" hidden="1" customHeight="1" outlineLevel="1" x14ac:dyDescent="0.2">
      <c r="A584" t="s">
        <v>2395</v>
      </c>
      <c r="B584" s="6" t="s">
        <v>1665</v>
      </c>
      <c r="C584" s="1">
        <f t="shared" si="158"/>
        <v>362</v>
      </c>
      <c r="D584" s="3">
        <f>IF(N584&gt;0, RANK(N584,(N584:P584,Q584:AE584)),0)</f>
        <v>2</v>
      </c>
      <c r="E584" s="3">
        <f>IF(O584&gt;0,RANK(O584,(N584:P584,Q584:AE584)),0)</f>
        <v>1</v>
      </c>
      <c r="F584" s="3">
        <f t="shared" si="170"/>
        <v>0</v>
      </c>
      <c r="G584" s="1">
        <f t="shared" si="166"/>
        <v>100</v>
      </c>
      <c r="H584" s="2">
        <f t="shared" si="164"/>
        <v>0.27624309392265195</v>
      </c>
      <c r="I584" s="4"/>
      <c r="J584" s="2">
        <f t="shared" si="167"/>
        <v>0.34254143646408841</v>
      </c>
      <c r="K584" s="2">
        <f t="shared" si="168"/>
        <v>0.61878453038674031</v>
      </c>
      <c r="L584" s="2">
        <f t="shared" si="169"/>
        <v>0</v>
      </c>
      <c r="M584" s="2">
        <f t="shared" si="171"/>
        <v>3.8674033149171283E-2</v>
      </c>
      <c r="N584" s="38">
        <v>124</v>
      </c>
      <c r="O584" s="38">
        <v>224</v>
      </c>
      <c r="P584" s="38"/>
      <c r="Q584" s="38">
        <v>4</v>
      </c>
      <c r="R584" s="38">
        <v>9</v>
      </c>
      <c r="S584" s="38"/>
      <c r="T584" s="38"/>
      <c r="U584" s="38">
        <v>1</v>
      </c>
      <c r="V584" s="38"/>
      <c r="W584" s="38">
        <v>0</v>
      </c>
      <c r="X584" s="38"/>
      <c r="Y584" s="38"/>
      <c r="Z584" s="38"/>
      <c r="AA584" s="38"/>
      <c r="AB584" s="38"/>
      <c r="BA584" t="str">
        <f t="shared" si="159"/>
        <v>Somerville</v>
      </c>
      <c r="BB584" t="s">
        <v>1567</v>
      </c>
      <c r="BC584">
        <v>1</v>
      </c>
      <c r="BE584" s="60">
        <v>23</v>
      </c>
      <c r="BF584" s="62">
        <v>15</v>
      </c>
      <c r="BG584" s="62">
        <v>70</v>
      </c>
      <c r="BH584" s="66">
        <v>69645</v>
      </c>
      <c r="BI584" s="66">
        <v>69645</v>
      </c>
      <c r="BJ584" s="66">
        <f t="shared" si="160"/>
        <v>23015</v>
      </c>
      <c r="BK584"/>
      <c r="BL584" t="s">
        <v>1447</v>
      </c>
      <c r="BM584">
        <f t="shared" si="161"/>
        <v>2369645</v>
      </c>
      <c r="BN584">
        <f t="shared" si="162"/>
        <v>2369645</v>
      </c>
      <c r="BR584" s="1"/>
      <c r="CD584" s="38"/>
      <c r="CV584" s="86" t="s">
        <v>3595</v>
      </c>
    </row>
    <row r="585" spans="1:100" ht="14" hidden="1" customHeight="1" outlineLevel="1" x14ac:dyDescent="0.2">
      <c r="A585" t="s">
        <v>1362</v>
      </c>
      <c r="B585" s="6" t="s">
        <v>1665</v>
      </c>
      <c r="C585" s="1">
        <f t="shared" si="158"/>
        <v>199</v>
      </c>
      <c r="D585" s="3">
        <f>IF(N585&gt;0, RANK(N585,(N585:P585,Q585:AE585)),0)</f>
        <v>2</v>
      </c>
      <c r="E585" s="3">
        <f>IF(O585&gt;0,RANK(O585,(N585:P585,Q585:AE585)),0)</f>
        <v>1</v>
      </c>
      <c r="F585" s="3">
        <f t="shared" si="170"/>
        <v>0</v>
      </c>
      <c r="G585" s="1">
        <f t="shared" si="166"/>
        <v>20</v>
      </c>
      <c r="H585" s="2">
        <f t="shared" si="164"/>
        <v>0.10050251256281408</v>
      </c>
      <c r="I585" s="4"/>
      <c r="J585" s="2">
        <f t="shared" si="167"/>
        <v>0.44221105527638194</v>
      </c>
      <c r="K585" s="2">
        <f t="shared" si="168"/>
        <v>0.542713567839196</v>
      </c>
      <c r="L585" s="2">
        <f t="shared" si="169"/>
        <v>0</v>
      </c>
      <c r="M585" s="2">
        <f t="shared" si="171"/>
        <v>1.5075376884422065E-2</v>
      </c>
      <c r="N585" s="38">
        <v>88</v>
      </c>
      <c r="O585" s="38">
        <v>108</v>
      </c>
      <c r="P585" s="38"/>
      <c r="Q585" s="38">
        <v>0</v>
      </c>
      <c r="R585" s="38">
        <v>3</v>
      </c>
      <c r="S585" s="38"/>
      <c r="T585" s="38"/>
      <c r="U585" s="38">
        <v>0</v>
      </c>
      <c r="V585" s="38"/>
      <c r="W585" s="38">
        <v>0</v>
      </c>
      <c r="X585" s="38"/>
      <c r="Y585" s="38"/>
      <c r="Z585" s="38"/>
      <c r="AA585" s="38"/>
      <c r="AB585" s="38"/>
      <c r="BA585" t="str">
        <f t="shared" si="159"/>
        <v>Sorrento</v>
      </c>
      <c r="BB585" t="s">
        <v>585</v>
      </c>
      <c r="BC585">
        <v>2</v>
      </c>
      <c r="BE585" s="60">
        <v>23</v>
      </c>
      <c r="BF585" s="62">
        <v>9</v>
      </c>
      <c r="BG585" s="62">
        <v>135</v>
      </c>
      <c r="BH585" s="66">
        <v>69750</v>
      </c>
      <c r="BI585" s="66">
        <v>69750</v>
      </c>
      <c r="BJ585" s="66">
        <f t="shared" si="160"/>
        <v>23009</v>
      </c>
      <c r="BK585"/>
      <c r="BL585" t="s">
        <v>1447</v>
      </c>
      <c r="BM585">
        <f t="shared" si="161"/>
        <v>2369750</v>
      </c>
      <c r="BN585">
        <f t="shared" si="162"/>
        <v>2369750</v>
      </c>
      <c r="BR585" s="1"/>
      <c r="BS585" s="6" t="s">
        <v>3759</v>
      </c>
      <c r="CD585" s="38"/>
      <c r="CV585" s="1" t="s">
        <v>3596</v>
      </c>
    </row>
    <row r="586" spans="1:100" ht="14" hidden="1" customHeight="1" outlineLevel="1" x14ac:dyDescent="0.2">
      <c r="A586" t="s">
        <v>2816</v>
      </c>
      <c r="B586" s="6" t="s">
        <v>1665</v>
      </c>
      <c r="C586" s="1">
        <f t="shared" si="158"/>
        <v>4687</v>
      </c>
      <c r="D586" s="3">
        <f>IF(N586&gt;0, RANK(N586,(N586:P586,Q586:AE586)),0)</f>
        <v>1</v>
      </c>
      <c r="E586" s="3">
        <f>IF(O586&gt;0,RANK(O586,(N586:P586,Q586:AE586)),0)</f>
        <v>2</v>
      </c>
      <c r="F586" s="3">
        <f t="shared" si="170"/>
        <v>0</v>
      </c>
      <c r="G586" s="1">
        <f t="shared" si="166"/>
        <v>925</v>
      </c>
      <c r="H586" s="2">
        <f t="shared" si="164"/>
        <v>0.19735438446767656</v>
      </c>
      <c r="I586" s="4"/>
      <c r="J586" s="2">
        <f t="shared" si="167"/>
        <v>0.58843609985065071</v>
      </c>
      <c r="K586" s="2">
        <f t="shared" si="168"/>
        <v>0.3910817153829742</v>
      </c>
      <c r="L586" s="2">
        <f t="shared" si="169"/>
        <v>0</v>
      </c>
      <c r="M586" s="2">
        <f t="shared" si="171"/>
        <v>2.0482184766375089E-2</v>
      </c>
      <c r="N586" s="38">
        <v>2758</v>
      </c>
      <c r="O586" s="38">
        <v>1833</v>
      </c>
      <c r="P586" s="38"/>
      <c r="Q586" s="38">
        <v>34</v>
      </c>
      <c r="R586" s="38">
        <v>48</v>
      </c>
      <c r="S586" s="38"/>
      <c r="T586" s="38"/>
      <c r="U586" s="38">
        <v>11</v>
      </c>
      <c r="V586" s="38"/>
      <c r="W586" s="38">
        <v>3</v>
      </c>
      <c r="X586" s="38"/>
      <c r="Y586" s="38"/>
      <c r="Z586" s="38"/>
      <c r="AA586" s="38"/>
      <c r="AB586" s="38"/>
      <c r="BA586" t="str">
        <f t="shared" si="159"/>
        <v>South Berwick</v>
      </c>
      <c r="BB586" t="s">
        <v>905</v>
      </c>
      <c r="BC586">
        <v>1</v>
      </c>
      <c r="BE586" s="60">
        <v>23</v>
      </c>
      <c r="BF586" s="62">
        <v>31</v>
      </c>
      <c r="BG586" s="62">
        <v>125</v>
      </c>
      <c r="BH586" s="66">
        <v>70030</v>
      </c>
      <c r="BI586" s="66">
        <v>70030</v>
      </c>
      <c r="BJ586" s="66">
        <f t="shared" si="160"/>
        <v>23031</v>
      </c>
      <c r="BK586"/>
      <c r="BL586" t="s">
        <v>1447</v>
      </c>
      <c r="BM586">
        <f t="shared" si="161"/>
        <v>2370030</v>
      </c>
      <c r="BN586">
        <f t="shared" si="162"/>
        <v>2370030</v>
      </c>
      <c r="BR586" s="1"/>
      <c r="CD586" s="38"/>
      <c r="CV586" s="1" t="s">
        <v>3597</v>
      </c>
    </row>
    <row r="587" spans="1:100" ht="14" hidden="1" customHeight="1" outlineLevel="1" x14ac:dyDescent="0.2">
      <c r="A587" t="s">
        <v>1775</v>
      </c>
      <c r="B587" s="6" t="s">
        <v>1665</v>
      </c>
      <c r="C587" s="1">
        <f t="shared" si="158"/>
        <v>725</v>
      </c>
      <c r="D587" s="3">
        <f>IF(N587&gt;0, RANK(N587,(N587:P587,Q587:AE587)),0)</f>
        <v>1</v>
      </c>
      <c r="E587" s="3">
        <f>IF(O587&gt;0,RANK(O587,(N587:P587,Q587:AE587)),0)</f>
        <v>2</v>
      </c>
      <c r="F587" s="3">
        <f t="shared" si="170"/>
        <v>0</v>
      </c>
      <c r="G587" s="1">
        <f t="shared" si="166"/>
        <v>196</v>
      </c>
      <c r="H587" s="2">
        <f t="shared" si="164"/>
        <v>0.27034482758620687</v>
      </c>
      <c r="I587" s="4"/>
      <c r="J587" s="2">
        <f t="shared" si="167"/>
        <v>0.61655172413793102</v>
      </c>
      <c r="K587" s="2">
        <f t="shared" si="168"/>
        <v>0.34620689655172415</v>
      </c>
      <c r="L587" s="2">
        <f t="shared" si="169"/>
        <v>0</v>
      </c>
      <c r="M587" s="2">
        <f t="shared" si="171"/>
        <v>3.7241379310344824E-2</v>
      </c>
      <c r="N587" s="38">
        <v>447</v>
      </c>
      <c r="O587" s="38">
        <v>251</v>
      </c>
      <c r="P587" s="38"/>
      <c r="Q587" s="38">
        <v>10</v>
      </c>
      <c r="R587" s="38">
        <v>14</v>
      </c>
      <c r="S587" s="38"/>
      <c r="T587" s="38"/>
      <c r="U587" s="38">
        <v>3</v>
      </c>
      <c r="V587" s="38"/>
      <c r="W587" s="38">
        <v>0</v>
      </c>
      <c r="X587" s="38"/>
      <c r="Y587" s="38"/>
      <c r="Z587" s="38"/>
      <c r="AA587" s="38"/>
      <c r="AB587" s="38"/>
      <c r="BA587" t="str">
        <f t="shared" si="159"/>
        <v>South Bristol</v>
      </c>
      <c r="BB587" t="s">
        <v>1567</v>
      </c>
      <c r="BC587">
        <v>1</v>
      </c>
      <c r="BE587" s="60">
        <v>23</v>
      </c>
      <c r="BF587" s="62">
        <v>15</v>
      </c>
      <c r="BG587" s="62">
        <v>75</v>
      </c>
      <c r="BH587" s="66">
        <v>70240</v>
      </c>
      <c r="BI587" s="66">
        <v>70240</v>
      </c>
      <c r="BJ587" s="66">
        <f t="shared" si="160"/>
        <v>23015</v>
      </c>
      <c r="BK587"/>
      <c r="BL587" t="s">
        <v>1447</v>
      </c>
      <c r="BM587">
        <f t="shared" si="161"/>
        <v>2370240</v>
      </c>
      <c r="BN587">
        <f t="shared" si="162"/>
        <v>2370240</v>
      </c>
      <c r="BR587" s="1"/>
      <c r="CD587" s="38"/>
      <c r="CV587" s="1" t="s">
        <v>3598</v>
      </c>
    </row>
    <row r="588" spans="1:100" ht="14" hidden="1" customHeight="1" outlineLevel="1" x14ac:dyDescent="0.2">
      <c r="A588" t="s">
        <v>2843</v>
      </c>
      <c r="B588" s="6" t="s">
        <v>1665</v>
      </c>
      <c r="C588" s="1">
        <f t="shared" si="158"/>
        <v>15831</v>
      </c>
      <c r="D588" s="3">
        <f>IF(N588&gt;0, RANK(N588,(N588:P588,Q588:AE588)),0)</f>
        <v>1</v>
      </c>
      <c r="E588" s="3">
        <f>IF(O588&gt;0,RANK(O588,(N588:P588,Q588:AE588)),0)</f>
        <v>2</v>
      </c>
      <c r="F588" s="3">
        <f t="shared" si="170"/>
        <v>0</v>
      </c>
      <c r="G588" s="1">
        <f t="shared" si="166"/>
        <v>8151</v>
      </c>
      <c r="H588" s="2">
        <f t="shared" ref="H588:H660" si="172">IF(C588&gt;0,G588/C588,0)</f>
        <v>0.51487587644494981</v>
      </c>
      <c r="I588" s="4"/>
      <c r="J588" s="2">
        <f t="shared" si="167"/>
        <v>0.74392015665466493</v>
      </c>
      <c r="K588" s="2">
        <f t="shared" si="168"/>
        <v>0.22904428020971512</v>
      </c>
      <c r="L588" s="2">
        <f t="shared" si="169"/>
        <v>0</v>
      </c>
      <c r="M588" s="2">
        <f t="shared" si="171"/>
        <v>2.7035563135619944E-2</v>
      </c>
      <c r="N588" s="38">
        <v>11777</v>
      </c>
      <c r="O588" s="38">
        <v>3626</v>
      </c>
      <c r="P588" s="38"/>
      <c r="Q588" s="38">
        <v>99</v>
      </c>
      <c r="R588" s="38">
        <v>238</v>
      </c>
      <c r="S588" s="38"/>
      <c r="T588" s="38"/>
      <c r="U588" s="38">
        <v>79</v>
      </c>
      <c r="V588" s="38"/>
      <c r="W588" s="38">
        <v>12</v>
      </c>
      <c r="X588" s="38"/>
      <c r="Y588" s="38"/>
      <c r="Z588" s="38"/>
      <c r="AA588" s="38"/>
      <c r="AB588" s="38"/>
      <c r="BA588" t="str">
        <f t="shared" si="159"/>
        <v>South Portland</v>
      </c>
      <c r="BB588" t="s">
        <v>1504</v>
      </c>
      <c r="BC588">
        <v>1</v>
      </c>
      <c r="BE588" s="60">
        <v>23</v>
      </c>
      <c r="BF588" s="62">
        <v>5</v>
      </c>
      <c r="BG588" s="62">
        <v>110</v>
      </c>
      <c r="BH588" s="66">
        <v>71990</v>
      </c>
      <c r="BI588" s="66">
        <v>71990</v>
      </c>
      <c r="BJ588" s="66">
        <f t="shared" si="160"/>
        <v>23005</v>
      </c>
      <c r="BK588"/>
      <c r="BL588" t="s">
        <v>1225</v>
      </c>
      <c r="BM588">
        <f t="shared" si="161"/>
        <v>2371990</v>
      </c>
      <c r="BN588">
        <f t="shared" si="162"/>
        <v>2371990</v>
      </c>
      <c r="BR588" s="1"/>
      <c r="CD588" s="38"/>
      <c r="CV588" s="1" t="s">
        <v>3599</v>
      </c>
    </row>
    <row r="589" spans="1:100" ht="14" hidden="1" customHeight="1" outlineLevel="1" x14ac:dyDescent="0.2">
      <c r="A589" t="s">
        <v>1257</v>
      </c>
      <c r="B589" s="6" t="s">
        <v>1665</v>
      </c>
      <c r="C589" s="1">
        <f t="shared" si="158"/>
        <v>1058</v>
      </c>
      <c r="D589" s="3">
        <f>IF(N589&gt;0, RANK(N589,(N589:P589,Q589:AE589)),0)</f>
        <v>1</v>
      </c>
      <c r="E589" s="3">
        <f>IF(O589&gt;0,RANK(O589,(N589:P589,Q589:AE589)),0)</f>
        <v>2</v>
      </c>
      <c r="F589" s="3">
        <f t="shared" si="170"/>
        <v>0</v>
      </c>
      <c r="G589" s="1">
        <f t="shared" si="166"/>
        <v>190</v>
      </c>
      <c r="H589" s="2">
        <f t="shared" si="172"/>
        <v>0.17958412098298676</v>
      </c>
      <c r="I589" s="4"/>
      <c r="J589" s="2">
        <f t="shared" si="167"/>
        <v>0.58223062381852553</v>
      </c>
      <c r="K589" s="2">
        <f t="shared" si="168"/>
        <v>0.40264650283553877</v>
      </c>
      <c r="L589" s="2">
        <f t="shared" si="169"/>
        <v>0</v>
      </c>
      <c r="M589" s="2">
        <f t="shared" si="171"/>
        <v>1.5122873345935706E-2</v>
      </c>
      <c r="N589" s="38">
        <v>616</v>
      </c>
      <c r="O589" s="38">
        <v>426</v>
      </c>
      <c r="P589" s="38"/>
      <c r="Q589" s="38">
        <v>10</v>
      </c>
      <c r="R589" s="38">
        <v>6</v>
      </c>
      <c r="S589" s="38"/>
      <c r="T589" s="38"/>
      <c r="U589" s="38">
        <v>0</v>
      </c>
      <c r="V589" s="38"/>
      <c r="W589" s="38">
        <v>0</v>
      </c>
      <c r="X589" s="38"/>
      <c r="Y589" s="38"/>
      <c r="Z589" s="38"/>
      <c r="AA589" s="38"/>
      <c r="AB589" s="38"/>
      <c r="BA589" t="str">
        <f t="shared" si="159"/>
        <v>South Thomaston</v>
      </c>
      <c r="BB589" t="s">
        <v>1696</v>
      </c>
      <c r="BC589">
        <v>1</v>
      </c>
      <c r="BE589" s="60">
        <v>23</v>
      </c>
      <c r="BF589" s="62">
        <v>13</v>
      </c>
      <c r="BG589" s="62">
        <v>65</v>
      </c>
      <c r="BH589" s="66">
        <v>72585</v>
      </c>
      <c r="BI589" s="66">
        <v>72585</v>
      </c>
      <c r="BJ589" s="66">
        <f t="shared" si="160"/>
        <v>23013</v>
      </c>
      <c r="BK589"/>
      <c r="BL589" t="s">
        <v>1447</v>
      </c>
      <c r="BM589">
        <f t="shared" si="161"/>
        <v>2372585</v>
      </c>
      <c r="BN589">
        <f t="shared" si="162"/>
        <v>2372585</v>
      </c>
      <c r="BR589" s="1"/>
      <c r="CD589" s="38"/>
      <c r="CV589" s="1" t="s">
        <v>3600</v>
      </c>
    </row>
    <row r="590" spans="1:100" ht="14" hidden="1" customHeight="1" outlineLevel="1" x14ac:dyDescent="0.2">
      <c r="A590" t="s">
        <v>3042</v>
      </c>
      <c r="B590" s="6" t="s">
        <v>1665</v>
      </c>
      <c r="C590" s="1">
        <f t="shared" si="158"/>
        <v>462</v>
      </c>
      <c r="D590" s="3">
        <f>IF(N590&gt;0, RANK(N590,(N590:P590,Q590:AE590)),0)</f>
        <v>1</v>
      </c>
      <c r="E590" s="3">
        <f>IF(O590&gt;0,RANK(O590,(N590:P590,Q590:AE590)),0)</f>
        <v>2</v>
      </c>
      <c r="F590" s="3">
        <f t="shared" si="170"/>
        <v>0</v>
      </c>
      <c r="G590" s="1">
        <f t="shared" si="166"/>
        <v>140</v>
      </c>
      <c r="H590" s="2">
        <f t="shared" si="172"/>
        <v>0.30303030303030304</v>
      </c>
      <c r="I590" s="4"/>
      <c r="J590" s="2">
        <f t="shared" si="167"/>
        <v>0.6471861471861472</v>
      </c>
      <c r="K590" s="2">
        <f t="shared" si="168"/>
        <v>0.34415584415584416</v>
      </c>
      <c r="L590" s="2">
        <f t="shared" si="169"/>
        <v>0</v>
      </c>
      <c r="M590" s="2">
        <f t="shared" si="171"/>
        <v>8.6580086580086424E-3</v>
      </c>
      <c r="N590" s="38">
        <v>299</v>
      </c>
      <c r="O590" s="38">
        <v>159</v>
      </c>
      <c r="P590" s="38"/>
      <c r="Q590" s="38">
        <v>3</v>
      </c>
      <c r="R590" s="38">
        <v>0</v>
      </c>
      <c r="S590" s="38"/>
      <c r="T590" s="38"/>
      <c r="U590" s="38">
        <v>1</v>
      </c>
      <c r="V590" s="38"/>
      <c r="W590" s="38">
        <v>0</v>
      </c>
      <c r="X590" s="38"/>
      <c r="Y590" s="38"/>
      <c r="Z590" s="38"/>
      <c r="AA590" s="38"/>
      <c r="AB590" s="38"/>
      <c r="BA590" t="str">
        <f t="shared" si="159"/>
        <v>Southport</v>
      </c>
      <c r="BB590" t="s">
        <v>1567</v>
      </c>
      <c r="BC590">
        <v>1</v>
      </c>
      <c r="BE590" s="60">
        <v>23</v>
      </c>
      <c r="BF590" s="62">
        <v>15</v>
      </c>
      <c r="BG590" s="62">
        <v>80</v>
      </c>
      <c r="BH590" s="66">
        <v>71955</v>
      </c>
      <c r="BI590" s="66">
        <v>71955</v>
      </c>
      <c r="BJ590" s="66">
        <f t="shared" si="160"/>
        <v>23015</v>
      </c>
      <c r="BK590"/>
      <c r="BL590" t="s">
        <v>1447</v>
      </c>
      <c r="BM590">
        <f t="shared" si="161"/>
        <v>2371955</v>
      </c>
      <c r="BN590">
        <f t="shared" si="162"/>
        <v>2371955</v>
      </c>
      <c r="BR590" s="1"/>
      <c r="CD590" s="38"/>
      <c r="CV590" s="1" t="s">
        <v>3601</v>
      </c>
    </row>
    <row r="591" spans="1:100" ht="14" hidden="1" customHeight="1" outlineLevel="1" x14ac:dyDescent="0.2">
      <c r="A591" t="s">
        <v>1582</v>
      </c>
      <c r="B591" s="6" t="s">
        <v>1665</v>
      </c>
      <c r="C591" s="1">
        <f t="shared" si="158"/>
        <v>1132</v>
      </c>
      <c r="D591" s="3">
        <f>IF(N591&gt;0, RANK(N591,(N591:P591,Q591:AE591)),0)</f>
        <v>1</v>
      </c>
      <c r="E591" s="3">
        <f>IF(O591&gt;0,RANK(O591,(N591:P591,Q591:AE591)),0)</f>
        <v>2</v>
      </c>
      <c r="F591" s="3">
        <f t="shared" si="170"/>
        <v>0</v>
      </c>
      <c r="G591" s="1">
        <f t="shared" si="166"/>
        <v>362</v>
      </c>
      <c r="H591" s="2">
        <f t="shared" si="172"/>
        <v>0.31978798586572438</v>
      </c>
      <c r="I591" s="4"/>
      <c r="J591" s="2">
        <f t="shared" si="167"/>
        <v>0.65106007067137805</v>
      </c>
      <c r="K591" s="2">
        <f t="shared" si="168"/>
        <v>0.33127208480565373</v>
      </c>
      <c r="L591" s="2">
        <f t="shared" si="169"/>
        <v>0</v>
      </c>
      <c r="M591" s="2">
        <f t="shared" si="171"/>
        <v>1.7667844522968212E-2</v>
      </c>
      <c r="N591" s="38">
        <v>737</v>
      </c>
      <c r="O591" s="38">
        <v>375</v>
      </c>
      <c r="P591" s="38"/>
      <c r="Q591" s="38">
        <v>5</v>
      </c>
      <c r="R591" s="38">
        <v>9</v>
      </c>
      <c r="S591" s="38"/>
      <c r="T591" s="38"/>
      <c r="U591" s="38">
        <v>6</v>
      </c>
      <c r="V591" s="38"/>
      <c r="W591" s="38">
        <v>0</v>
      </c>
      <c r="X591" s="38"/>
      <c r="Y591" s="38"/>
      <c r="Z591" s="38"/>
      <c r="AA591" s="38"/>
      <c r="AB591" s="38"/>
      <c r="BA591" t="str">
        <f t="shared" si="159"/>
        <v>Southwest Harbor</v>
      </c>
      <c r="BB591" t="s">
        <v>585</v>
      </c>
      <c r="BC591">
        <v>2</v>
      </c>
      <c r="BE591" s="60">
        <v>23</v>
      </c>
      <c r="BF591" s="62">
        <v>9</v>
      </c>
      <c r="BG591" s="62">
        <v>140</v>
      </c>
      <c r="BH591" s="66">
        <v>72865</v>
      </c>
      <c r="BI591" s="66">
        <v>72865</v>
      </c>
      <c r="BJ591" s="66">
        <f t="shared" si="160"/>
        <v>23009</v>
      </c>
      <c r="BK591"/>
      <c r="BL591" t="s">
        <v>1447</v>
      </c>
      <c r="BM591">
        <f t="shared" si="161"/>
        <v>2372865</v>
      </c>
      <c r="BN591">
        <f t="shared" si="162"/>
        <v>2372865</v>
      </c>
      <c r="BR591" s="1"/>
      <c r="CD591" s="38"/>
      <c r="CV591" s="1" t="s">
        <v>3602</v>
      </c>
    </row>
    <row r="592" spans="1:100" ht="14" hidden="1" customHeight="1" outlineLevel="1" x14ac:dyDescent="0.2">
      <c r="A592" t="s">
        <v>1959</v>
      </c>
      <c r="B592" s="6" t="s">
        <v>1665</v>
      </c>
      <c r="C592" s="1">
        <f t="shared" si="158"/>
        <v>186</v>
      </c>
      <c r="D592" s="3">
        <f>IF(N592&gt;0, RANK(N592,(N592:P592,Q592:AE592)),0)</f>
        <v>2</v>
      </c>
      <c r="E592" s="3">
        <f>IF(O592&gt;0,RANK(O592,(N592:P592,Q592:AE592)),0)</f>
        <v>1</v>
      </c>
      <c r="F592" s="3">
        <f t="shared" si="170"/>
        <v>0</v>
      </c>
      <c r="G592" s="1">
        <f t="shared" si="166"/>
        <v>117</v>
      </c>
      <c r="H592" s="2">
        <f t="shared" si="172"/>
        <v>0.62903225806451613</v>
      </c>
      <c r="I592" s="4"/>
      <c r="J592" s="2">
        <f t="shared" si="167"/>
        <v>0.17741935483870969</v>
      </c>
      <c r="K592" s="2">
        <f t="shared" si="168"/>
        <v>0.80645161290322576</v>
      </c>
      <c r="L592" s="2">
        <f t="shared" si="169"/>
        <v>0</v>
      </c>
      <c r="M592" s="2">
        <f t="shared" si="171"/>
        <v>1.6129032258064502E-2</v>
      </c>
      <c r="N592" s="38">
        <v>33</v>
      </c>
      <c r="O592" s="38">
        <v>150</v>
      </c>
      <c r="P592" s="38"/>
      <c r="Q592" s="38">
        <v>2</v>
      </c>
      <c r="R592" s="38">
        <v>1</v>
      </c>
      <c r="S592" s="38"/>
      <c r="T592" s="38"/>
      <c r="U592" s="38">
        <v>0</v>
      </c>
      <c r="V592" s="38"/>
      <c r="W592" s="38">
        <v>0</v>
      </c>
      <c r="X592" s="38"/>
      <c r="Y592" s="38"/>
      <c r="Z592" s="38"/>
      <c r="AA592" s="38"/>
      <c r="AB592" s="38"/>
      <c r="BA592" t="str">
        <f t="shared" si="159"/>
        <v>Springfield</v>
      </c>
      <c r="BB592" t="s">
        <v>2436</v>
      </c>
      <c r="BC592">
        <v>2</v>
      </c>
      <c r="BE592" s="60">
        <v>23</v>
      </c>
      <c r="BF592" s="62">
        <v>19</v>
      </c>
      <c r="BG592" s="62">
        <v>280</v>
      </c>
      <c r="BH592" s="66">
        <v>73250</v>
      </c>
      <c r="BI592" s="66">
        <v>73250</v>
      </c>
      <c r="BJ592" s="66">
        <f t="shared" si="160"/>
        <v>23019</v>
      </c>
      <c r="BK592"/>
      <c r="BL592" t="s">
        <v>1447</v>
      </c>
      <c r="BM592">
        <f t="shared" si="161"/>
        <v>2373250</v>
      </c>
      <c r="BN592">
        <f t="shared" si="162"/>
        <v>2373250</v>
      </c>
      <c r="BR592" s="1"/>
      <c r="CD592" s="38"/>
      <c r="CV592" s="1" t="s">
        <v>3603</v>
      </c>
    </row>
    <row r="593" spans="1:100" ht="14" hidden="1" customHeight="1" outlineLevel="1" x14ac:dyDescent="0.2">
      <c r="A593" t="s">
        <v>1265</v>
      </c>
      <c r="B593" s="6" t="s">
        <v>1665</v>
      </c>
      <c r="C593" s="1">
        <f t="shared" si="158"/>
        <v>193</v>
      </c>
      <c r="D593" s="3">
        <f>IF(N593&gt;0, RANK(N593,(N593:P593,Q593:AE593)),0)</f>
        <v>2</v>
      </c>
      <c r="E593" s="3">
        <f>IF(O593&gt;0,RANK(O593,(N593:P593,Q593:AE593)),0)</f>
        <v>1</v>
      </c>
      <c r="F593" s="3">
        <f t="shared" si="170"/>
        <v>0</v>
      </c>
      <c r="G593" s="1">
        <f t="shared" si="166"/>
        <v>117</v>
      </c>
      <c r="H593" s="2">
        <f t="shared" si="172"/>
        <v>0.60621761658031093</v>
      </c>
      <c r="I593" s="4"/>
      <c r="J593" s="2">
        <f t="shared" si="167"/>
        <v>0.19170984455958548</v>
      </c>
      <c r="K593" s="2">
        <f t="shared" si="168"/>
        <v>0.79792746113989632</v>
      </c>
      <c r="L593" s="2">
        <f t="shared" si="169"/>
        <v>0</v>
      </c>
      <c r="M593" s="2">
        <f t="shared" si="171"/>
        <v>1.0362694300518172E-2</v>
      </c>
      <c r="N593" s="38">
        <v>37</v>
      </c>
      <c r="O593" s="38">
        <v>154</v>
      </c>
      <c r="P593" s="38"/>
      <c r="Q593" s="38">
        <v>2</v>
      </c>
      <c r="R593" s="38">
        <v>0</v>
      </c>
      <c r="S593" s="38"/>
      <c r="T593" s="38"/>
      <c r="U593" s="38">
        <v>0</v>
      </c>
      <c r="V593" s="38"/>
      <c r="W593" s="38">
        <v>0</v>
      </c>
      <c r="X593" s="38"/>
      <c r="Y593" s="38"/>
      <c r="Z593" s="38"/>
      <c r="AA593" s="38"/>
      <c r="AB593" s="38"/>
      <c r="BA593" t="str">
        <f t="shared" si="159"/>
        <v>Stacyville</v>
      </c>
      <c r="BB593" t="s">
        <v>2436</v>
      </c>
      <c r="BC593">
        <v>2</v>
      </c>
      <c r="BE593" s="60">
        <v>23</v>
      </c>
      <c r="BF593" s="62">
        <v>19</v>
      </c>
      <c r="BG593" s="62">
        <v>285</v>
      </c>
      <c r="BH593" s="66">
        <v>73600</v>
      </c>
      <c r="BI593" s="66">
        <v>73600</v>
      </c>
      <c r="BJ593" s="66">
        <f t="shared" si="160"/>
        <v>23019</v>
      </c>
      <c r="BK593"/>
      <c r="BL593" t="s">
        <v>1447</v>
      </c>
      <c r="BM593">
        <f t="shared" si="161"/>
        <v>2373600</v>
      </c>
      <c r="BN593">
        <f t="shared" si="162"/>
        <v>2373600</v>
      </c>
      <c r="BR593" s="1"/>
      <c r="CD593" s="38"/>
      <c r="CV593" s="1" t="s">
        <v>3604</v>
      </c>
    </row>
    <row r="594" spans="1:100" ht="14" hidden="1" customHeight="1" outlineLevel="1" x14ac:dyDescent="0.2">
      <c r="A594" t="s">
        <v>568</v>
      </c>
      <c r="B594" s="6" t="s">
        <v>1665</v>
      </c>
      <c r="C594" s="1">
        <f t="shared" si="158"/>
        <v>6279</v>
      </c>
      <c r="D594" s="3">
        <f>IF(N594&gt;0, RANK(N594,(N594:P594,Q594:AE594)),0)</f>
        <v>2</v>
      </c>
      <c r="E594" s="3">
        <f>IF(O594&gt;0,RANK(O594,(N594:P594,Q594:AE594)),0)</f>
        <v>1</v>
      </c>
      <c r="F594" s="3">
        <f t="shared" si="170"/>
        <v>0</v>
      </c>
      <c r="G594" s="1">
        <f t="shared" si="166"/>
        <v>438</v>
      </c>
      <c r="H594" s="2">
        <f t="shared" si="172"/>
        <v>6.975633062589584E-2</v>
      </c>
      <c r="I594" s="4"/>
      <c r="J594" s="2">
        <f t="shared" si="167"/>
        <v>0.45739767478897914</v>
      </c>
      <c r="K594" s="2">
        <f t="shared" si="168"/>
        <v>0.527154005414875</v>
      </c>
      <c r="L594" s="2">
        <f t="shared" si="169"/>
        <v>0</v>
      </c>
      <c r="M594" s="2">
        <f t="shared" si="171"/>
        <v>1.5448319796145804E-2</v>
      </c>
      <c r="N594" s="38">
        <v>2872</v>
      </c>
      <c r="O594" s="38">
        <v>3310</v>
      </c>
      <c r="P594" s="38"/>
      <c r="Q594" s="38">
        <v>32</v>
      </c>
      <c r="R594" s="38">
        <v>53</v>
      </c>
      <c r="S594" s="38"/>
      <c r="T594" s="38"/>
      <c r="U594" s="38">
        <v>7</v>
      </c>
      <c r="V594" s="38"/>
      <c r="W594" s="38">
        <v>5</v>
      </c>
      <c r="X594" s="38"/>
      <c r="Y594" s="38"/>
      <c r="Z594" s="38"/>
      <c r="AA594" s="38"/>
      <c r="AB594" s="38"/>
      <c r="BA594" t="str">
        <f t="shared" si="159"/>
        <v>Standish</v>
      </c>
      <c r="BB594" t="s">
        <v>1504</v>
      </c>
      <c r="BC594">
        <v>1</v>
      </c>
      <c r="BE594" s="60">
        <v>23</v>
      </c>
      <c r="BF594" s="62">
        <v>5</v>
      </c>
      <c r="BG594" s="62">
        <v>115</v>
      </c>
      <c r="BH594" s="66">
        <v>73670</v>
      </c>
      <c r="BI594" s="66">
        <v>73670</v>
      </c>
      <c r="BJ594" s="66">
        <f t="shared" si="160"/>
        <v>23005</v>
      </c>
      <c r="BK594"/>
      <c r="BL594" t="s">
        <v>1447</v>
      </c>
      <c r="BM594">
        <f t="shared" si="161"/>
        <v>2373670</v>
      </c>
      <c r="BN594">
        <f t="shared" si="162"/>
        <v>2373670</v>
      </c>
      <c r="BR594" s="1"/>
      <c r="CD594" s="38"/>
      <c r="CV594" s="1" t="s">
        <v>3605</v>
      </c>
    </row>
    <row r="595" spans="1:100" ht="14" hidden="1" customHeight="1" outlineLevel="1" x14ac:dyDescent="0.2">
      <c r="A595" t="s">
        <v>1485</v>
      </c>
      <c r="B595" s="6" t="s">
        <v>1665</v>
      </c>
      <c r="C595" s="1">
        <f t="shared" si="158"/>
        <v>410</v>
      </c>
      <c r="D595" s="3">
        <f>IF(N595&gt;0, RANK(N595,(N595:P595,Q595:AE595)),0)</f>
        <v>2</v>
      </c>
      <c r="E595" s="3">
        <f>IF(O595&gt;0,RANK(O595,(N595:P595,Q595:AE595)),0)</f>
        <v>1</v>
      </c>
      <c r="F595" s="3">
        <f t="shared" si="170"/>
        <v>0</v>
      </c>
      <c r="G595" s="1">
        <f t="shared" si="166"/>
        <v>91</v>
      </c>
      <c r="H595" s="2">
        <f t="shared" si="172"/>
        <v>0.22195121951219512</v>
      </c>
      <c r="I595" s="4"/>
      <c r="J595" s="2">
        <f t="shared" si="167"/>
        <v>0.36829268292682926</v>
      </c>
      <c r="K595" s="2">
        <f t="shared" si="168"/>
        <v>0.59024390243902436</v>
      </c>
      <c r="L595" s="2">
        <f t="shared" si="169"/>
        <v>0</v>
      </c>
      <c r="M595" s="2">
        <f t="shared" si="171"/>
        <v>4.1463414634146378E-2</v>
      </c>
      <c r="N595" s="38">
        <v>151</v>
      </c>
      <c r="O595" s="38">
        <v>242</v>
      </c>
      <c r="P595" s="38"/>
      <c r="Q595" s="38">
        <v>4</v>
      </c>
      <c r="R595" s="38">
        <v>11</v>
      </c>
      <c r="S595" s="38"/>
      <c r="T595" s="38"/>
      <c r="U595" s="38">
        <v>2</v>
      </c>
      <c r="V595" s="38"/>
      <c r="W595" s="38">
        <v>0</v>
      </c>
      <c r="X595" s="38"/>
      <c r="Y595" s="38"/>
      <c r="Z595" s="38"/>
      <c r="AA595" s="38"/>
      <c r="AB595" s="38"/>
      <c r="BA595" t="str">
        <f t="shared" si="159"/>
        <v>Starks</v>
      </c>
      <c r="BB595" t="s">
        <v>1752</v>
      </c>
      <c r="BC595">
        <v>2</v>
      </c>
      <c r="BE595" s="60">
        <v>23</v>
      </c>
      <c r="BF595" s="62">
        <v>25</v>
      </c>
      <c r="BG595" s="62">
        <v>155</v>
      </c>
      <c r="BH595" s="66">
        <v>73845</v>
      </c>
      <c r="BI595" s="66">
        <v>73845</v>
      </c>
      <c r="BJ595" s="66">
        <f t="shared" si="160"/>
        <v>23025</v>
      </c>
      <c r="BK595"/>
      <c r="BL595" t="s">
        <v>1447</v>
      </c>
      <c r="BM595">
        <f t="shared" si="161"/>
        <v>2373845</v>
      </c>
      <c r="BN595">
        <f t="shared" si="162"/>
        <v>2373845</v>
      </c>
      <c r="BR595" s="1"/>
      <c r="CD595" s="38"/>
      <c r="CV595" s="1" t="s">
        <v>3606</v>
      </c>
    </row>
    <row r="596" spans="1:100" ht="14" hidden="1" customHeight="1" outlineLevel="1" x14ac:dyDescent="0.2">
      <c r="A596" t="s">
        <v>2409</v>
      </c>
      <c r="B596" s="6" t="s">
        <v>1665</v>
      </c>
      <c r="C596" s="1">
        <f t="shared" si="158"/>
        <v>804</v>
      </c>
      <c r="D596" s="3">
        <f>IF(N596&gt;0, RANK(N596,(N596:P596,Q596:AE596)),0)</f>
        <v>2</v>
      </c>
      <c r="E596" s="3">
        <f>IF(O596&gt;0,RANK(O596,(N596:P596,Q596:AE596)),0)</f>
        <v>1</v>
      </c>
      <c r="F596" s="3">
        <f t="shared" si="170"/>
        <v>0</v>
      </c>
      <c r="G596" s="1">
        <f t="shared" si="166"/>
        <v>325</v>
      </c>
      <c r="H596" s="2">
        <f t="shared" si="172"/>
        <v>0.40422885572139305</v>
      </c>
      <c r="I596" s="4"/>
      <c r="J596" s="2">
        <f t="shared" si="167"/>
        <v>0.28980099502487561</v>
      </c>
      <c r="K596" s="2">
        <f t="shared" si="168"/>
        <v>0.69402985074626866</v>
      </c>
      <c r="L596" s="2">
        <f t="shared" si="169"/>
        <v>0</v>
      </c>
      <c r="M596" s="2">
        <f t="shared" si="171"/>
        <v>1.6169154228855676E-2</v>
      </c>
      <c r="N596" s="38">
        <v>233</v>
      </c>
      <c r="O596" s="38">
        <v>558</v>
      </c>
      <c r="P596" s="38"/>
      <c r="Q596" s="38">
        <v>7</v>
      </c>
      <c r="R596" s="38">
        <v>2</v>
      </c>
      <c r="S596" s="38"/>
      <c r="T596" s="38"/>
      <c r="U596" s="38">
        <v>3</v>
      </c>
      <c r="V596" s="38"/>
      <c r="W596" s="38">
        <v>1</v>
      </c>
      <c r="X596" s="38"/>
      <c r="Y596" s="38"/>
      <c r="Z596" s="38"/>
      <c r="AA596" s="38"/>
      <c r="AB596" s="38"/>
      <c r="BA596" t="str">
        <f t="shared" si="159"/>
        <v>Stetson</v>
      </c>
      <c r="BB596" t="s">
        <v>2436</v>
      </c>
      <c r="BC596">
        <v>2</v>
      </c>
      <c r="BE596" s="60">
        <v>23</v>
      </c>
      <c r="BF596" s="62">
        <v>19</v>
      </c>
      <c r="BG596" s="62">
        <v>290</v>
      </c>
      <c r="BH596" s="66">
        <v>74055</v>
      </c>
      <c r="BI596" s="66">
        <v>74055</v>
      </c>
      <c r="BJ596" s="66">
        <f t="shared" si="160"/>
        <v>23019</v>
      </c>
      <c r="BK596"/>
      <c r="BL596" t="s">
        <v>1447</v>
      </c>
      <c r="BM596">
        <f t="shared" si="161"/>
        <v>2374055</v>
      </c>
      <c r="BN596">
        <f t="shared" si="162"/>
        <v>2374055</v>
      </c>
      <c r="BR596" s="1"/>
      <c r="CD596" s="38"/>
      <c r="CV596" s="1" t="s">
        <v>3607</v>
      </c>
    </row>
    <row r="597" spans="1:100" ht="14" hidden="1" customHeight="1" outlineLevel="1" x14ac:dyDescent="0.2">
      <c r="A597" t="s">
        <v>158</v>
      </c>
      <c r="B597" s="6" t="s">
        <v>1665</v>
      </c>
      <c r="C597" s="1">
        <f t="shared" si="158"/>
        <v>742</v>
      </c>
      <c r="D597" s="3">
        <f>IF(N597&gt;0, RANK(N597,(N597:P597,Q597:AE597)),0)</f>
        <v>2</v>
      </c>
      <c r="E597" s="3">
        <f>IF(O597&gt;0,RANK(O597,(N597:P597,Q597:AE597)),0)</f>
        <v>1</v>
      </c>
      <c r="F597" s="3">
        <f t="shared" si="170"/>
        <v>0</v>
      </c>
      <c r="G597" s="1">
        <f t="shared" si="166"/>
        <v>187</v>
      </c>
      <c r="H597" s="2">
        <f t="shared" si="172"/>
        <v>0.25202156334231807</v>
      </c>
      <c r="I597" s="4"/>
      <c r="J597" s="2">
        <f t="shared" si="167"/>
        <v>0.36522911051212936</v>
      </c>
      <c r="K597" s="2">
        <f t="shared" si="168"/>
        <v>0.61725067385444743</v>
      </c>
      <c r="L597" s="2">
        <f t="shared" si="169"/>
        <v>0</v>
      </c>
      <c r="M597" s="2">
        <f t="shared" si="171"/>
        <v>1.7520215633423208E-2</v>
      </c>
      <c r="N597" s="38">
        <v>271</v>
      </c>
      <c r="O597" s="38">
        <v>458</v>
      </c>
      <c r="P597" s="38"/>
      <c r="Q597" s="38">
        <v>5</v>
      </c>
      <c r="R597" s="38">
        <v>6</v>
      </c>
      <c r="S597" s="38"/>
      <c r="T597" s="38"/>
      <c r="U597" s="38">
        <v>2</v>
      </c>
      <c r="V597" s="38"/>
      <c r="W597" s="38">
        <v>0</v>
      </c>
      <c r="X597" s="38"/>
      <c r="Y597" s="38"/>
      <c r="Z597" s="38"/>
      <c r="AA597" s="38"/>
      <c r="AB597" s="38"/>
      <c r="BA597" t="str">
        <f t="shared" si="159"/>
        <v>Steuben</v>
      </c>
      <c r="BB597" t="s">
        <v>674</v>
      </c>
      <c r="BC597">
        <v>2</v>
      </c>
      <c r="BE597" s="60">
        <v>23</v>
      </c>
      <c r="BF597" s="62">
        <v>29</v>
      </c>
      <c r="BG597" s="62">
        <v>195</v>
      </c>
      <c r="BH597" s="66">
        <v>74125</v>
      </c>
      <c r="BI597" s="66">
        <v>74125</v>
      </c>
      <c r="BJ597" s="66">
        <f t="shared" si="160"/>
        <v>23029</v>
      </c>
      <c r="BK597"/>
      <c r="BL597" t="s">
        <v>1447</v>
      </c>
      <c r="BM597">
        <f t="shared" si="161"/>
        <v>2374125</v>
      </c>
      <c r="BN597">
        <f t="shared" si="162"/>
        <v>2374125</v>
      </c>
      <c r="BR597" s="1"/>
      <c r="CD597" s="38"/>
      <c r="CV597" s="1" t="s">
        <v>3608</v>
      </c>
    </row>
    <row r="598" spans="1:100" ht="14" hidden="1" customHeight="1" outlineLevel="1" x14ac:dyDescent="0.2">
      <c r="A598" t="s">
        <v>1931</v>
      </c>
      <c r="B598" s="6" t="s">
        <v>1665</v>
      </c>
      <c r="C598" s="1">
        <f t="shared" si="158"/>
        <v>153</v>
      </c>
      <c r="D598" s="3">
        <f>IF(N598&gt;0, RANK(N598,(N598:P598,Q598:AE598)),0)</f>
        <v>2</v>
      </c>
      <c r="E598" s="3">
        <f>IF(O598&gt;0,RANK(O598,(N598:P598,Q598:AE598)),0)</f>
        <v>1</v>
      </c>
      <c r="F598" s="3">
        <f t="shared" si="170"/>
        <v>0</v>
      </c>
      <c r="G598" s="1">
        <f t="shared" si="166"/>
        <v>28</v>
      </c>
      <c r="H598" s="2">
        <f t="shared" si="172"/>
        <v>0.18300653594771241</v>
      </c>
      <c r="I598" s="4"/>
      <c r="J598" s="2">
        <f t="shared" si="167"/>
        <v>0.39869281045751637</v>
      </c>
      <c r="K598" s="2">
        <f t="shared" si="168"/>
        <v>0.5816993464052288</v>
      </c>
      <c r="L598" s="2">
        <f t="shared" si="169"/>
        <v>0</v>
      </c>
      <c r="M598" s="2">
        <f t="shared" si="171"/>
        <v>1.9607843137254832E-2</v>
      </c>
      <c r="N598" s="38">
        <v>61</v>
      </c>
      <c r="O598" s="38">
        <v>89</v>
      </c>
      <c r="P598" s="38"/>
      <c r="Q598" s="38">
        <v>1</v>
      </c>
      <c r="R598" s="38">
        <v>2</v>
      </c>
      <c r="S598" s="38"/>
      <c r="T598" s="38"/>
      <c r="U598" s="38">
        <v>0</v>
      </c>
      <c r="V598" s="38"/>
      <c r="W598" s="38">
        <v>0</v>
      </c>
      <c r="X598" s="38"/>
      <c r="Y598" s="38"/>
      <c r="Z598" s="38"/>
      <c r="AA598" s="38"/>
      <c r="AB598" s="38"/>
      <c r="BA598" t="str">
        <f t="shared" si="159"/>
        <v>Stockholm</v>
      </c>
      <c r="BB598" t="s">
        <v>2774</v>
      </c>
      <c r="BC598">
        <v>2</v>
      </c>
      <c r="BE598" s="60">
        <v>23</v>
      </c>
      <c r="BF598" s="62">
        <v>3</v>
      </c>
      <c r="BG598" s="62">
        <v>300</v>
      </c>
      <c r="BH598" s="66">
        <v>74405</v>
      </c>
      <c r="BI598" s="66">
        <v>74405</v>
      </c>
      <c r="BJ598" s="66">
        <f t="shared" si="160"/>
        <v>23003</v>
      </c>
      <c r="BK598"/>
      <c r="BL598" t="s">
        <v>1447</v>
      </c>
      <c r="BM598">
        <f t="shared" si="161"/>
        <v>2374405</v>
      </c>
      <c r="BN598">
        <f t="shared" si="162"/>
        <v>2374405</v>
      </c>
      <c r="BR598" s="1"/>
      <c r="CD598" s="38"/>
      <c r="CV598" s="1" t="s">
        <v>3609</v>
      </c>
    </row>
    <row r="599" spans="1:100" ht="14" hidden="1" customHeight="1" outlineLevel="1" x14ac:dyDescent="0.2">
      <c r="A599" t="s">
        <v>3044</v>
      </c>
      <c r="B599" s="6" t="s">
        <v>1665</v>
      </c>
      <c r="C599" s="1">
        <f t="shared" si="158"/>
        <v>1161</v>
      </c>
      <c r="D599" s="3">
        <f>IF(N599&gt;0, RANK(N599,(N599:P599,Q599:AE599)),0)</f>
        <v>1</v>
      </c>
      <c r="E599" s="3">
        <f>IF(O599&gt;0,RANK(O599,(N599:P599,Q599:AE599)),0)</f>
        <v>2</v>
      </c>
      <c r="F599" s="3">
        <f t="shared" si="170"/>
        <v>0</v>
      </c>
      <c r="G599" s="1">
        <f t="shared" si="166"/>
        <v>24</v>
      </c>
      <c r="H599" s="2">
        <f t="shared" si="172"/>
        <v>2.0671834625322998E-2</v>
      </c>
      <c r="I599" s="4"/>
      <c r="J599" s="2">
        <f t="shared" si="167"/>
        <v>0.50387596899224807</v>
      </c>
      <c r="K599" s="2">
        <f t="shared" si="168"/>
        <v>0.48320413436692505</v>
      </c>
      <c r="L599" s="2">
        <f t="shared" si="169"/>
        <v>0</v>
      </c>
      <c r="M599" s="2">
        <f t="shared" si="171"/>
        <v>1.2919896640826878E-2</v>
      </c>
      <c r="N599" s="38">
        <v>585</v>
      </c>
      <c r="O599" s="38">
        <v>561</v>
      </c>
      <c r="P599" s="38"/>
      <c r="Q599" s="38">
        <v>2</v>
      </c>
      <c r="R599" s="38">
        <v>6</v>
      </c>
      <c r="S599" s="38"/>
      <c r="T599" s="38"/>
      <c r="U599" s="38">
        <v>5</v>
      </c>
      <c r="V599" s="38"/>
      <c r="W599" s="38">
        <v>2</v>
      </c>
      <c r="X599" s="38"/>
      <c r="Y599" s="38"/>
      <c r="Z599" s="38"/>
      <c r="AA599" s="38"/>
      <c r="AB599" s="38"/>
      <c r="BA599" t="str">
        <f t="shared" si="159"/>
        <v>Stockton Springs</v>
      </c>
      <c r="BB599" t="s">
        <v>214</v>
      </c>
      <c r="BC599">
        <v>2</v>
      </c>
      <c r="BE599" s="60">
        <v>23</v>
      </c>
      <c r="BF599" s="62">
        <v>27</v>
      </c>
      <c r="BG599" s="62">
        <v>100</v>
      </c>
      <c r="BH599" s="66">
        <v>74475</v>
      </c>
      <c r="BI599" s="66">
        <v>74475</v>
      </c>
      <c r="BJ599" s="66">
        <f t="shared" si="160"/>
        <v>23027</v>
      </c>
      <c r="BK599"/>
      <c r="BL599" t="s">
        <v>1447</v>
      </c>
      <c r="BM599">
        <f t="shared" si="161"/>
        <v>2374475</v>
      </c>
      <c r="BN599">
        <f t="shared" si="162"/>
        <v>2374475</v>
      </c>
      <c r="BR599" s="1"/>
      <c r="CD599" s="38"/>
      <c r="CV599" s="1" t="s">
        <v>3610</v>
      </c>
    </row>
    <row r="600" spans="1:100" ht="14" hidden="1" customHeight="1" outlineLevel="1" x14ac:dyDescent="0.2">
      <c r="A600" t="s">
        <v>2068</v>
      </c>
      <c r="B600" s="6" t="s">
        <v>1665</v>
      </c>
      <c r="C600" s="1">
        <f t="shared" si="158"/>
        <v>197</v>
      </c>
      <c r="D600" s="3">
        <f>IF(N600&gt;0, RANK(N600,(N600:P600,Q600:AE600)),0)</f>
        <v>1</v>
      </c>
      <c r="E600" s="3">
        <f>IF(O600&gt;0,RANK(O600,(N600:P600,Q600:AE600)),0)</f>
        <v>2</v>
      </c>
      <c r="F600" s="3">
        <f t="shared" si="170"/>
        <v>0</v>
      </c>
      <c r="G600" s="1">
        <f t="shared" si="166"/>
        <v>2</v>
      </c>
      <c r="H600" s="2">
        <f t="shared" si="172"/>
        <v>1.015228426395939E-2</v>
      </c>
      <c r="I600" s="4"/>
      <c r="J600" s="2">
        <f t="shared" si="167"/>
        <v>0.49238578680203043</v>
      </c>
      <c r="K600" s="2">
        <f t="shared" si="168"/>
        <v>0.48223350253807107</v>
      </c>
      <c r="L600" s="2">
        <f t="shared" si="169"/>
        <v>0</v>
      </c>
      <c r="M600" s="2">
        <f t="shared" si="171"/>
        <v>2.5380710659898442E-2</v>
      </c>
      <c r="N600" s="38">
        <v>97</v>
      </c>
      <c r="O600" s="38">
        <v>95</v>
      </c>
      <c r="P600" s="38"/>
      <c r="Q600" s="38">
        <v>2</v>
      </c>
      <c r="R600" s="38">
        <v>2</v>
      </c>
      <c r="S600" s="38"/>
      <c r="T600" s="38"/>
      <c r="U600" s="38">
        <v>1</v>
      </c>
      <c r="V600" s="38"/>
      <c r="W600" s="38">
        <v>0</v>
      </c>
      <c r="X600" s="38"/>
      <c r="Y600" s="38"/>
      <c r="Z600" s="38"/>
      <c r="AA600" s="38"/>
      <c r="AB600" s="38"/>
      <c r="BA600" t="str">
        <f t="shared" si="159"/>
        <v>Stoneham</v>
      </c>
      <c r="BB600" t="s">
        <v>2338</v>
      </c>
      <c r="BC600">
        <v>2</v>
      </c>
      <c r="BE600" s="60">
        <v>23</v>
      </c>
      <c r="BF600" s="62">
        <v>17</v>
      </c>
      <c r="BG600" s="62">
        <v>140</v>
      </c>
      <c r="BH600" s="66">
        <v>74510</v>
      </c>
      <c r="BI600" s="66">
        <v>74510</v>
      </c>
      <c r="BJ600" s="66">
        <f t="shared" si="160"/>
        <v>23017</v>
      </c>
      <c r="BK600"/>
      <c r="BL600" t="s">
        <v>1447</v>
      </c>
      <c r="BM600">
        <f t="shared" si="161"/>
        <v>2374510</v>
      </c>
      <c r="BN600">
        <f t="shared" si="162"/>
        <v>2374510</v>
      </c>
      <c r="BR600" s="1"/>
      <c r="CD600" s="38"/>
      <c r="CV600" s="1" t="s">
        <v>3611</v>
      </c>
    </row>
    <row r="601" spans="1:100" ht="14" hidden="1" customHeight="1" outlineLevel="1" x14ac:dyDescent="0.2">
      <c r="A601" t="s">
        <v>1050</v>
      </c>
      <c r="B601" s="6" t="s">
        <v>1665</v>
      </c>
      <c r="C601" s="1">
        <f t="shared" si="158"/>
        <v>638</v>
      </c>
      <c r="D601" s="3">
        <f>IF(N601&gt;0, RANK(N601,(N601:P601,Q601:AE601)),0)</f>
        <v>1</v>
      </c>
      <c r="E601" s="3">
        <f>IF(O601&gt;0,RANK(O601,(N601:P601,Q601:AE601)),0)</f>
        <v>2</v>
      </c>
      <c r="F601" s="3">
        <f t="shared" si="170"/>
        <v>0</v>
      </c>
      <c r="G601" s="1">
        <f t="shared" si="166"/>
        <v>139</v>
      </c>
      <c r="H601" s="2">
        <f t="shared" si="172"/>
        <v>0.21786833855799373</v>
      </c>
      <c r="I601" s="4"/>
      <c r="J601" s="2">
        <f t="shared" si="167"/>
        <v>0.59874608150470221</v>
      </c>
      <c r="K601" s="2">
        <f t="shared" si="168"/>
        <v>0.38087774294670845</v>
      </c>
      <c r="L601" s="2">
        <f t="shared" si="169"/>
        <v>0</v>
      </c>
      <c r="M601" s="2">
        <f t="shared" si="171"/>
        <v>2.0376175548589337E-2</v>
      </c>
      <c r="N601" s="38">
        <v>382</v>
      </c>
      <c r="O601" s="38">
        <v>243</v>
      </c>
      <c r="P601" s="38"/>
      <c r="Q601" s="38">
        <v>2</v>
      </c>
      <c r="R601" s="38">
        <v>10</v>
      </c>
      <c r="S601" s="38"/>
      <c r="T601" s="38"/>
      <c r="U601" s="38">
        <v>1</v>
      </c>
      <c r="V601" s="38"/>
      <c r="W601" s="38">
        <v>0</v>
      </c>
      <c r="X601" s="38"/>
      <c r="Y601" s="38"/>
      <c r="Z601" s="38"/>
      <c r="AA601" s="38"/>
      <c r="AB601" s="38"/>
      <c r="BA601" t="str">
        <f t="shared" si="159"/>
        <v>Stonington</v>
      </c>
      <c r="BB601" t="s">
        <v>585</v>
      </c>
      <c r="BC601">
        <v>2</v>
      </c>
      <c r="BE601" s="60">
        <v>23</v>
      </c>
      <c r="BF601" s="62">
        <v>9</v>
      </c>
      <c r="BG601" s="62">
        <v>145</v>
      </c>
      <c r="BH601" s="66">
        <v>74580</v>
      </c>
      <c r="BI601" s="66">
        <v>74580</v>
      </c>
      <c r="BJ601" s="66">
        <f t="shared" si="160"/>
        <v>23009</v>
      </c>
      <c r="BK601"/>
      <c r="BL601" t="s">
        <v>1447</v>
      </c>
      <c r="BM601">
        <f t="shared" si="161"/>
        <v>2374580</v>
      </c>
      <c r="BN601">
        <f t="shared" si="162"/>
        <v>2374580</v>
      </c>
      <c r="BR601" s="1"/>
      <c r="CD601" s="38"/>
      <c r="CV601" s="1" t="s">
        <v>3612</v>
      </c>
    </row>
    <row r="602" spans="1:100" ht="14" hidden="1" customHeight="1" outlineLevel="1" x14ac:dyDescent="0.2">
      <c r="A602" t="s">
        <v>1044</v>
      </c>
      <c r="B602" s="6" t="s">
        <v>1665</v>
      </c>
      <c r="C602" s="1">
        <f t="shared" si="158"/>
        <v>248</v>
      </c>
      <c r="D602" s="3">
        <f>IF(N602&gt;0, RANK(N602,(N602:P602,Q602:AE602)),0)</f>
        <v>1</v>
      </c>
      <c r="E602" s="3">
        <f>IF(O602&gt;0,RANK(O602,(N602:P602,Q602:AE602)),0)</f>
        <v>2</v>
      </c>
      <c r="F602" s="3">
        <f t="shared" si="170"/>
        <v>0</v>
      </c>
      <c r="G602" s="1">
        <f t="shared" si="166"/>
        <v>7</v>
      </c>
      <c r="H602" s="2">
        <f t="shared" si="172"/>
        <v>2.8225806451612902E-2</v>
      </c>
      <c r="I602" s="4"/>
      <c r="J602" s="2">
        <f t="shared" si="167"/>
        <v>0.50403225806451613</v>
      </c>
      <c r="K602" s="2">
        <f t="shared" si="168"/>
        <v>0.47580645161290325</v>
      </c>
      <c r="L602" s="2">
        <f t="shared" si="169"/>
        <v>0</v>
      </c>
      <c r="M602" s="2">
        <f t="shared" si="171"/>
        <v>2.0161290322580627E-2</v>
      </c>
      <c r="N602" s="38">
        <v>125</v>
      </c>
      <c r="O602" s="38">
        <v>118</v>
      </c>
      <c r="P602" s="38"/>
      <c r="Q602" s="38">
        <v>0</v>
      </c>
      <c r="R602" s="38">
        <v>4</v>
      </c>
      <c r="S602" s="38"/>
      <c r="T602" s="38"/>
      <c r="U602" s="38">
        <v>1</v>
      </c>
      <c r="V602" s="38"/>
      <c r="W602" s="38">
        <v>0</v>
      </c>
      <c r="X602" s="38"/>
      <c r="Y602" s="38"/>
      <c r="Z602" s="38"/>
      <c r="AA602" s="38"/>
      <c r="AB602" s="38"/>
      <c r="BA602" t="str">
        <f t="shared" si="159"/>
        <v>Stow</v>
      </c>
      <c r="BB602" t="s">
        <v>2338</v>
      </c>
      <c r="BC602">
        <v>2</v>
      </c>
      <c r="BE602" s="60">
        <v>23</v>
      </c>
      <c r="BF602" s="62">
        <v>17</v>
      </c>
      <c r="BG602" s="62">
        <v>145</v>
      </c>
      <c r="BH602" s="66">
        <v>74685</v>
      </c>
      <c r="BI602" s="66">
        <v>74685</v>
      </c>
      <c r="BJ602" s="66">
        <f t="shared" si="160"/>
        <v>23017</v>
      </c>
      <c r="BK602"/>
      <c r="BL602" t="s">
        <v>1447</v>
      </c>
      <c r="BM602">
        <f t="shared" si="161"/>
        <v>2374685</v>
      </c>
      <c r="BN602">
        <f t="shared" si="162"/>
        <v>2374685</v>
      </c>
      <c r="BR602" s="1"/>
      <c r="CD602" s="38"/>
      <c r="CV602" s="1" t="s">
        <v>3613</v>
      </c>
    </row>
    <row r="603" spans="1:100" ht="14" hidden="1" customHeight="1" outlineLevel="1" x14ac:dyDescent="0.2">
      <c r="A603" t="s">
        <v>1576</v>
      </c>
      <c r="B603" s="6" t="s">
        <v>1665</v>
      </c>
      <c r="C603" s="1">
        <f t="shared" si="158"/>
        <v>841</v>
      </c>
      <c r="D603" s="3">
        <f>IF(N603&gt;0, RANK(N603,(N603:P603,Q603:AE603)),0)</f>
        <v>2</v>
      </c>
      <c r="E603" s="3">
        <f>IF(O603&gt;0,RANK(O603,(N603:P603,Q603:AE603)),0)</f>
        <v>1</v>
      </c>
      <c r="F603" s="3">
        <f t="shared" si="170"/>
        <v>0</v>
      </c>
      <c r="G603" s="1">
        <f t="shared" si="166"/>
        <v>270</v>
      </c>
      <c r="H603" s="2">
        <f t="shared" si="172"/>
        <v>0.3210463733650416</v>
      </c>
      <c r="I603" s="4"/>
      <c r="J603" s="2">
        <f t="shared" si="167"/>
        <v>0.33055885850178357</v>
      </c>
      <c r="K603" s="2">
        <f t="shared" si="168"/>
        <v>0.65160523186682517</v>
      </c>
      <c r="L603" s="2">
        <f t="shared" si="169"/>
        <v>0</v>
      </c>
      <c r="M603" s="2">
        <f t="shared" si="171"/>
        <v>1.7835909631391256E-2</v>
      </c>
      <c r="N603" s="38">
        <v>278</v>
      </c>
      <c r="O603" s="38">
        <v>548</v>
      </c>
      <c r="P603" s="38"/>
      <c r="Q603" s="38">
        <v>9</v>
      </c>
      <c r="R603" s="38">
        <v>5</v>
      </c>
      <c r="S603" s="38"/>
      <c r="T603" s="38"/>
      <c r="U603" s="38">
        <v>1</v>
      </c>
      <c r="V603" s="38"/>
      <c r="W603" s="38">
        <v>0</v>
      </c>
      <c r="X603" s="38"/>
      <c r="Y603" s="38"/>
      <c r="Z603" s="38"/>
      <c r="AA603" s="38"/>
      <c r="AB603" s="38"/>
      <c r="BA603" t="str">
        <f t="shared" si="159"/>
        <v>Strong</v>
      </c>
      <c r="BB603" t="s">
        <v>1117</v>
      </c>
      <c r="BC603">
        <v>2</v>
      </c>
      <c r="BE603" s="60">
        <v>23</v>
      </c>
      <c r="BF603" s="62">
        <v>7</v>
      </c>
      <c r="BG603" s="62">
        <v>90</v>
      </c>
      <c r="BH603" s="66">
        <v>74825</v>
      </c>
      <c r="BI603" s="66">
        <v>74825</v>
      </c>
      <c r="BJ603" s="66">
        <f t="shared" si="160"/>
        <v>23007</v>
      </c>
      <c r="BK603"/>
      <c r="BL603" t="s">
        <v>1447</v>
      </c>
      <c r="BM603">
        <f t="shared" si="161"/>
        <v>2374825</v>
      </c>
      <c r="BN603">
        <f t="shared" si="162"/>
        <v>2374825</v>
      </c>
      <c r="BR603" s="1"/>
      <c r="CD603" s="38"/>
      <c r="CV603" s="1" t="s">
        <v>3614</v>
      </c>
    </row>
    <row r="604" spans="1:100" ht="14" hidden="1" customHeight="1" outlineLevel="1" x14ac:dyDescent="0.2">
      <c r="A604" t="s">
        <v>1020</v>
      </c>
      <c r="B604" s="6" t="s">
        <v>1665</v>
      </c>
      <c r="C604" s="1">
        <f t="shared" si="158"/>
        <v>767</v>
      </c>
      <c r="D604" s="3">
        <f>IF(N604&gt;0, RANK(N604,(N604:P604,Q604:AE604)),0)</f>
        <v>2</v>
      </c>
      <c r="E604" s="3">
        <f>IF(O604&gt;0,RANK(O604,(N604:P604,Q604:AE604)),0)</f>
        <v>1</v>
      </c>
      <c r="F604" s="3">
        <f t="shared" si="170"/>
        <v>0</v>
      </c>
      <c r="G604" s="1">
        <f t="shared" si="166"/>
        <v>30</v>
      </c>
      <c r="H604" s="2">
        <f t="shared" si="172"/>
        <v>3.911342894393742E-2</v>
      </c>
      <c r="I604" s="4"/>
      <c r="J604" s="2">
        <f t="shared" si="167"/>
        <v>0.47196870925684486</v>
      </c>
      <c r="K604" s="2">
        <f t="shared" si="168"/>
        <v>0.5110821382007823</v>
      </c>
      <c r="L604" s="2">
        <f t="shared" si="169"/>
        <v>0</v>
      </c>
      <c r="M604" s="2">
        <f t="shared" si="171"/>
        <v>1.6949152542372836E-2</v>
      </c>
      <c r="N604" s="38">
        <v>362</v>
      </c>
      <c r="O604" s="38">
        <v>392</v>
      </c>
      <c r="P604" s="38"/>
      <c r="Q604" s="38">
        <v>4</v>
      </c>
      <c r="R604" s="38">
        <v>6</v>
      </c>
      <c r="S604" s="38"/>
      <c r="T604" s="38"/>
      <c r="U604" s="38">
        <v>3</v>
      </c>
      <c r="V604" s="38"/>
      <c r="W604" s="38">
        <v>0</v>
      </c>
      <c r="X604" s="38"/>
      <c r="Y604" s="38"/>
      <c r="Z604" s="38"/>
      <c r="AA604" s="38"/>
      <c r="AB604" s="38"/>
      <c r="BA604" t="str">
        <f t="shared" si="159"/>
        <v>Sullivan</v>
      </c>
      <c r="BB604" t="s">
        <v>585</v>
      </c>
      <c r="BC604">
        <v>2</v>
      </c>
      <c r="BE604" s="60">
        <v>23</v>
      </c>
      <c r="BF604" s="62">
        <v>9</v>
      </c>
      <c r="BG604" s="62">
        <v>150</v>
      </c>
      <c r="BH604" s="66">
        <v>74965</v>
      </c>
      <c r="BI604" s="66">
        <v>74965</v>
      </c>
      <c r="BJ604" s="66">
        <f t="shared" si="160"/>
        <v>23009</v>
      </c>
      <c r="BK604"/>
      <c r="BL604" t="s">
        <v>1447</v>
      </c>
      <c r="BM604">
        <f t="shared" si="161"/>
        <v>2374965</v>
      </c>
      <c r="BN604">
        <f t="shared" si="162"/>
        <v>2374965</v>
      </c>
      <c r="BR604" s="1"/>
      <c r="CD604" s="38"/>
      <c r="CV604" s="1" t="s">
        <v>3615</v>
      </c>
    </row>
    <row r="605" spans="1:100" ht="14" hidden="1" customHeight="1" outlineLevel="1" x14ac:dyDescent="0.2">
      <c r="A605" t="s">
        <v>3099</v>
      </c>
      <c r="B605" s="6" t="s">
        <v>1665</v>
      </c>
      <c r="C605" s="1">
        <f t="shared" si="158"/>
        <v>601</v>
      </c>
      <c r="D605" s="3">
        <f>IF(N605&gt;0, RANK(N605,(N605:P605,Q605:AE605)),0)</f>
        <v>2</v>
      </c>
      <c r="E605" s="3">
        <f>IF(O605&gt;0,RANK(O605,(N605:P605,Q605:AE605)),0)</f>
        <v>1</v>
      </c>
      <c r="F605" s="3">
        <f t="shared" si="170"/>
        <v>0</v>
      </c>
      <c r="G605" s="1">
        <f t="shared" si="166"/>
        <v>150</v>
      </c>
      <c r="H605" s="2">
        <f t="shared" si="172"/>
        <v>0.24958402662229617</v>
      </c>
      <c r="I605" s="4"/>
      <c r="J605" s="2">
        <f t="shared" si="167"/>
        <v>0.36439267886855242</v>
      </c>
      <c r="K605" s="2">
        <f t="shared" si="168"/>
        <v>0.6139767054908486</v>
      </c>
      <c r="L605" s="2">
        <f t="shared" si="169"/>
        <v>0</v>
      </c>
      <c r="M605" s="2">
        <f t="shared" si="171"/>
        <v>2.1630615640598982E-2</v>
      </c>
      <c r="N605" s="38">
        <v>219</v>
      </c>
      <c r="O605" s="38">
        <v>369</v>
      </c>
      <c r="P605" s="38"/>
      <c r="Q605" s="38">
        <v>3</v>
      </c>
      <c r="R605" s="38">
        <v>10</v>
      </c>
      <c r="S605" s="38"/>
      <c r="T605" s="38"/>
      <c r="U605" s="38">
        <v>0</v>
      </c>
      <c r="V605" s="38"/>
      <c r="W605" s="38">
        <v>0</v>
      </c>
      <c r="X605" s="38"/>
      <c r="Y605" s="38"/>
      <c r="Z605" s="38"/>
      <c r="AA605" s="38"/>
      <c r="AB605" s="38"/>
      <c r="BA605" t="str">
        <f t="shared" si="159"/>
        <v>Sumner</v>
      </c>
      <c r="BB605" t="s">
        <v>2338</v>
      </c>
      <c r="BC605">
        <v>2</v>
      </c>
      <c r="BE605" s="60">
        <v>23</v>
      </c>
      <c r="BF605" s="62">
        <v>17</v>
      </c>
      <c r="BG605" s="62">
        <v>150</v>
      </c>
      <c r="BH605" s="66">
        <v>75035</v>
      </c>
      <c r="BI605" s="66">
        <v>75035</v>
      </c>
      <c r="BJ605" s="66">
        <f t="shared" si="160"/>
        <v>23017</v>
      </c>
      <c r="BK605"/>
      <c r="BL605" t="s">
        <v>1447</v>
      </c>
      <c r="BM605">
        <f t="shared" si="161"/>
        <v>2375035</v>
      </c>
      <c r="BN605">
        <f t="shared" si="162"/>
        <v>2375035</v>
      </c>
      <c r="BR605" s="1"/>
      <c r="CD605" s="38"/>
      <c r="CV605" s="1" t="s">
        <v>3616</v>
      </c>
    </row>
    <row r="606" spans="1:100" ht="14" hidden="1" customHeight="1" outlineLevel="1" x14ac:dyDescent="0.2">
      <c r="A606" t="s">
        <v>1444</v>
      </c>
      <c r="B606" s="6" t="s">
        <v>1665</v>
      </c>
      <c r="C606" s="1">
        <f t="shared" si="158"/>
        <v>1159</v>
      </c>
      <c r="D606" s="3">
        <f>IF(N606&gt;0, RANK(N606,(N606:P606,Q606:AE606)),0)</f>
        <v>1</v>
      </c>
      <c r="E606" s="3">
        <f>IF(O606&gt;0,RANK(O606,(N606:P606,Q606:AE606)),0)</f>
        <v>2</v>
      </c>
      <c r="F606" s="3">
        <f t="shared" si="170"/>
        <v>0</v>
      </c>
      <c r="G606" s="1">
        <f t="shared" si="166"/>
        <v>104</v>
      </c>
      <c r="H606" s="2">
        <f t="shared" si="172"/>
        <v>8.9732528041415016E-2</v>
      </c>
      <c r="I606" s="4"/>
      <c r="J606" s="2">
        <f t="shared" si="167"/>
        <v>0.53149266609145818</v>
      </c>
      <c r="K606" s="2">
        <f t="shared" si="168"/>
        <v>0.44176013805004316</v>
      </c>
      <c r="L606" s="2">
        <f t="shared" si="169"/>
        <v>0</v>
      </c>
      <c r="M606" s="2">
        <f t="shared" si="171"/>
        <v>2.6747195858498662E-2</v>
      </c>
      <c r="N606" s="38">
        <v>616</v>
      </c>
      <c r="O606" s="38">
        <v>512</v>
      </c>
      <c r="P606" s="38"/>
      <c r="Q606" s="38">
        <v>5</v>
      </c>
      <c r="R606" s="38">
        <v>19</v>
      </c>
      <c r="S606" s="38"/>
      <c r="T606" s="38"/>
      <c r="U606" s="38">
        <v>5</v>
      </c>
      <c r="V606" s="38"/>
      <c r="W606" s="38">
        <v>2</v>
      </c>
      <c r="X606" s="38"/>
      <c r="Y606" s="38"/>
      <c r="Z606" s="38"/>
      <c r="AA606" s="38"/>
      <c r="AB606" s="38"/>
      <c r="BA606" t="str">
        <f t="shared" si="159"/>
        <v>Surry</v>
      </c>
      <c r="BB606" t="s">
        <v>585</v>
      </c>
      <c r="BC606">
        <v>2</v>
      </c>
      <c r="BE606" s="60">
        <v>23</v>
      </c>
      <c r="BF606" s="62">
        <v>9</v>
      </c>
      <c r="BG606" s="62">
        <v>155</v>
      </c>
      <c r="BH606" s="66">
        <v>75280</v>
      </c>
      <c r="BI606" s="66">
        <v>75280</v>
      </c>
      <c r="BJ606" s="66">
        <f t="shared" si="160"/>
        <v>23009</v>
      </c>
      <c r="BK606"/>
      <c r="BL606" t="s">
        <v>1447</v>
      </c>
      <c r="BM606">
        <f t="shared" si="161"/>
        <v>2375280</v>
      </c>
      <c r="BN606">
        <f t="shared" si="162"/>
        <v>2375280</v>
      </c>
      <c r="BR606" s="1"/>
      <c r="CD606" s="38"/>
      <c r="CV606" s="1" t="s">
        <v>3617</v>
      </c>
    </row>
    <row r="607" spans="1:100" ht="14" hidden="1" customHeight="1" outlineLevel="1" x14ac:dyDescent="0.2">
      <c r="A607" t="s">
        <v>944</v>
      </c>
      <c r="B607" s="6" t="s">
        <v>1665</v>
      </c>
      <c r="C607" s="1">
        <f t="shared" si="158"/>
        <v>289</v>
      </c>
      <c r="D607" s="3">
        <f>IF(N607&gt;0, RANK(N607,(N607:P607,Q607:AE607)),0)</f>
        <v>2</v>
      </c>
      <c r="E607" s="3">
        <f>IF(O607&gt;0,RANK(O607,(N607:P607,Q607:AE607)),0)</f>
        <v>1</v>
      </c>
      <c r="F607" s="3">
        <f t="shared" si="170"/>
        <v>0</v>
      </c>
      <c r="G607" s="1">
        <f t="shared" si="166"/>
        <v>17</v>
      </c>
      <c r="H607" s="2">
        <f t="shared" si="172"/>
        <v>5.8823529411764705E-2</v>
      </c>
      <c r="I607" s="4"/>
      <c r="J607" s="2">
        <f t="shared" si="167"/>
        <v>0.45674740484429066</v>
      </c>
      <c r="K607" s="2">
        <f t="shared" si="168"/>
        <v>0.51557093425605538</v>
      </c>
      <c r="L607" s="2">
        <f t="shared" si="169"/>
        <v>0</v>
      </c>
      <c r="M607" s="2">
        <f t="shared" si="171"/>
        <v>2.7681660899653959E-2</v>
      </c>
      <c r="N607" s="38">
        <v>132</v>
      </c>
      <c r="O607" s="38">
        <v>149</v>
      </c>
      <c r="P607" s="38"/>
      <c r="Q607" s="38">
        <v>3</v>
      </c>
      <c r="R607" s="38">
        <v>4</v>
      </c>
      <c r="S607" s="38"/>
      <c r="T607" s="38"/>
      <c r="U607" s="38">
        <v>1</v>
      </c>
      <c r="V607" s="38"/>
      <c r="W607" s="38">
        <v>0</v>
      </c>
      <c r="X607" s="38"/>
      <c r="Y607" s="38"/>
      <c r="Z607" s="38"/>
      <c r="AA607" s="38"/>
      <c r="AB607" s="38"/>
      <c r="BA607" t="str">
        <f t="shared" si="159"/>
        <v>Swan's Island</v>
      </c>
      <c r="BB607" t="s">
        <v>585</v>
      </c>
      <c r="BC607">
        <v>2</v>
      </c>
      <c r="BE607" s="60">
        <v>23</v>
      </c>
      <c r="BF607" s="62">
        <v>9</v>
      </c>
      <c r="BG607" s="62">
        <v>160</v>
      </c>
      <c r="BH607" s="66">
        <v>75455</v>
      </c>
      <c r="BI607" s="66">
        <v>75455</v>
      </c>
      <c r="BJ607" s="66">
        <f t="shared" si="160"/>
        <v>23009</v>
      </c>
      <c r="BK607"/>
      <c r="BL607" t="s">
        <v>1447</v>
      </c>
      <c r="BM607">
        <f t="shared" si="161"/>
        <v>2375455</v>
      </c>
      <c r="BN607">
        <f t="shared" si="162"/>
        <v>2375455</v>
      </c>
      <c r="BR607" s="1"/>
      <c r="CD607" s="38"/>
      <c r="CV607" s="1" t="s">
        <v>3618</v>
      </c>
    </row>
    <row r="608" spans="1:100" ht="14" hidden="1" customHeight="1" outlineLevel="1" x14ac:dyDescent="0.2">
      <c r="A608" t="s">
        <v>737</v>
      </c>
      <c r="B608" s="6" t="s">
        <v>1665</v>
      </c>
      <c r="C608" s="1">
        <f t="shared" si="158"/>
        <v>892</v>
      </c>
      <c r="D608" s="3">
        <f>IF(N608&gt;0, RANK(N608,(N608:P608,Q608:AE608)),0)</f>
        <v>2</v>
      </c>
      <c r="E608" s="3">
        <f>IF(O608&gt;0,RANK(O608,(N608:P608,Q608:AE608)),0)</f>
        <v>1</v>
      </c>
      <c r="F608" s="3">
        <f t="shared" si="170"/>
        <v>0</v>
      </c>
      <c r="G608" s="1">
        <f t="shared" si="166"/>
        <v>109</v>
      </c>
      <c r="H608" s="2">
        <f t="shared" si="172"/>
        <v>0.12219730941704036</v>
      </c>
      <c r="I608" s="4"/>
      <c r="J608" s="2">
        <f t="shared" si="167"/>
        <v>0.42488789237668162</v>
      </c>
      <c r="K608" s="2">
        <f t="shared" si="168"/>
        <v>0.547085201793722</v>
      </c>
      <c r="L608" s="2">
        <f t="shared" si="169"/>
        <v>0</v>
      </c>
      <c r="M608" s="2">
        <f t="shared" si="171"/>
        <v>2.8026905829596327E-2</v>
      </c>
      <c r="N608" s="38">
        <v>379</v>
      </c>
      <c r="O608" s="38">
        <v>488</v>
      </c>
      <c r="P608" s="38"/>
      <c r="Q608" s="38">
        <v>7</v>
      </c>
      <c r="R608" s="38">
        <v>12</v>
      </c>
      <c r="S608" s="38"/>
      <c r="T608" s="38"/>
      <c r="U608" s="38">
        <v>6</v>
      </c>
      <c r="V608" s="38"/>
      <c r="W608" s="38">
        <v>0</v>
      </c>
      <c r="X608" s="38"/>
      <c r="Y608" s="38"/>
      <c r="Z608" s="38"/>
      <c r="AA608" s="38"/>
      <c r="AB608" s="38"/>
      <c r="BA608" t="str">
        <f t="shared" si="159"/>
        <v>Swanville</v>
      </c>
      <c r="BB608" t="s">
        <v>214</v>
      </c>
      <c r="BC608">
        <v>2</v>
      </c>
      <c r="BE608" s="60">
        <v>23</v>
      </c>
      <c r="BF608" s="62">
        <v>27</v>
      </c>
      <c r="BG608" s="62">
        <v>105</v>
      </c>
      <c r="BH608" s="66">
        <v>75525</v>
      </c>
      <c r="BI608" s="66">
        <v>75525</v>
      </c>
      <c r="BJ608" s="66">
        <f t="shared" si="160"/>
        <v>23027</v>
      </c>
      <c r="BK608"/>
      <c r="BL608" t="s">
        <v>1447</v>
      </c>
      <c r="BM608">
        <f t="shared" si="161"/>
        <v>2375525</v>
      </c>
      <c r="BN608">
        <f t="shared" si="162"/>
        <v>2375525</v>
      </c>
      <c r="BR608" s="1"/>
      <c r="CD608" s="38"/>
      <c r="CV608" s="1" t="s">
        <v>3619</v>
      </c>
    </row>
    <row r="609" spans="1:100" ht="14" hidden="1" customHeight="1" outlineLevel="1" x14ac:dyDescent="0.2">
      <c r="A609" t="s">
        <v>1589</v>
      </c>
      <c r="B609" s="6" t="s">
        <v>1665</v>
      </c>
      <c r="C609" s="1">
        <f t="shared" si="158"/>
        <v>282</v>
      </c>
      <c r="D609" s="3">
        <f>IF(N609&gt;0, RANK(N609,(N609:P609,Q609:AE609)),0)</f>
        <v>1</v>
      </c>
      <c r="E609" s="3">
        <f>IF(O609&gt;0,RANK(O609,(N609:P609,Q609:AE609)),0)</f>
        <v>2</v>
      </c>
      <c r="F609" s="3">
        <f t="shared" si="170"/>
        <v>0</v>
      </c>
      <c r="G609" s="1">
        <f t="shared" si="166"/>
        <v>38</v>
      </c>
      <c r="H609" s="2">
        <f t="shared" si="172"/>
        <v>0.13475177304964539</v>
      </c>
      <c r="I609" s="4"/>
      <c r="J609" s="2">
        <f t="shared" si="167"/>
        <v>0.55673758865248224</v>
      </c>
      <c r="K609" s="2">
        <f t="shared" si="168"/>
        <v>0.42198581560283688</v>
      </c>
      <c r="L609" s="2">
        <f t="shared" si="169"/>
        <v>0</v>
      </c>
      <c r="M609" s="2">
        <f t="shared" si="171"/>
        <v>2.1276595744680882E-2</v>
      </c>
      <c r="N609" s="38">
        <v>157</v>
      </c>
      <c r="O609" s="38">
        <v>119</v>
      </c>
      <c r="P609" s="38"/>
      <c r="Q609" s="38">
        <v>3</v>
      </c>
      <c r="R609" s="38">
        <v>3</v>
      </c>
      <c r="S609" s="38"/>
      <c r="T609" s="38"/>
      <c r="U609" s="38">
        <v>0</v>
      </c>
      <c r="V609" s="38"/>
      <c r="W609" s="38">
        <v>0</v>
      </c>
      <c r="X609" s="38"/>
      <c r="Y609" s="38"/>
      <c r="Z609" s="38"/>
      <c r="AA609" s="38"/>
      <c r="AB609" s="38"/>
      <c r="BA609" t="str">
        <f t="shared" si="159"/>
        <v>Sweden</v>
      </c>
      <c r="BB609" t="s">
        <v>2338</v>
      </c>
      <c r="BC609">
        <v>2</v>
      </c>
      <c r="BE609" s="60">
        <v>23</v>
      </c>
      <c r="BF609" s="62">
        <v>17</v>
      </c>
      <c r="BG609" s="62">
        <v>155</v>
      </c>
      <c r="BH609" s="66">
        <v>75595</v>
      </c>
      <c r="BI609" s="66">
        <v>75595</v>
      </c>
      <c r="BJ609" s="66">
        <f t="shared" si="160"/>
        <v>23017</v>
      </c>
      <c r="BK609"/>
      <c r="BL609" t="s">
        <v>1447</v>
      </c>
      <c r="BM609">
        <f t="shared" si="161"/>
        <v>2375595</v>
      </c>
      <c r="BN609">
        <f t="shared" si="162"/>
        <v>2375595</v>
      </c>
      <c r="BR609" s="1"/>
      <c r="CD609" s="38"/>
      <c r="CV609" s="1" t="s">
        <v>3620</v>
      </c>
    </row>
    <row r="610" spans="1:100" ht="14" hidden="1" customHeight="1" outlineLevel="1" x14ac:dyDescent="0.2">
      <c r="A610" t="s">
        <v>2101</v>
      </c>
      <c r="B610" s="6" t="s">
        <v>1665</v>
      </c>
      <c r="C610" s="1">
        <f t="shared" si="158"/>
        <v>8</v>
      </c>
      <c r="D610" s="3">
        <f>IF(N610&gt;0, RANK(N610,(N610:P610,Q610:AE610)),0)</f>
        <v>1</v>
      </c>
      <c r="E610" s="3">
        <f>IF(O610&gt;0,RANK(O610,(N610:P610,Q610:AE610)),0)</f>
        <v>2</v>
      </c>
      <c r="F610" s="3">
        <f>IF(P610&gt;0,RANK(P610,(N610:AE610)),0)</f>
        <v>0</v>
      </c>
      <c r="G610" s="1">
        <f>IF(C610&gt;0,MAX(N610:P610)-LARGE(N610:P610,2),0)</f>
        <v>2</v>
      </c>
      <c r="H610" s="2">
        <f>IF(C610&gt;0,G610/C610,0)</f>
        <v>0.25</v>
      </c>
      <c r="I610" s="4"/>
      <c r="J610" s="2">
        <f>IF(C610=0,"-",N610/C610)</f>
        <v>0.625</v>
      </c>
      <c r="K610" s="2">
        <f>IF(C610=0,"-",O610/C610)</f>
        <v>0.375</v>
      </c>
      <c r="L610" s="2">
        <f>IF(C610=0,"-",P610/C610)</f>
        <v>0</v>
      </c>
      <c r="M610" s="2">
        <f>IF(C610=0,"-",(1-J610-K610-L610))</f>
        <v>0</v>
      </c>
      <c r="N610" s="38">
        <v>5</v>
      </c>
      <c r="O610" s="38">
        <v>3</v>
      </c>
      <c r="P610" s="38"/>
      <c r="Q610" s="38">
        <v>0</v>
      </c>
      <c r="R610" s="38">
        <v>0</v>
      </c>
      <c r="S610" s="38"/>
      <c r="T610" s="38"/>
      <c r="U610" s="38">
        <v>0</v>
      </c>
      <c r="V610" s="38"/>
      <c r="W610" s="38">
        <v>0</v>
      </c>
      <c r="X610" s="38"/>
      <c r="Y610" s="38"/>
      <c r="Z610" s="38"/>
      <c r="AA610" s="38"/>
      <c r="AB610" s="38"/>
      <c r="BA610" t="str">
        <f t="shared" si="159"/>
        <v>T3 ND</v>
      </c>
      <c r="BB610" t="s">
        <v>585</v>
      </c>
      <c r="BC610">
        <v>2</v>
      </c>
      <c r="BE610" s="60">
        <v>23</v>
      </c>
      <c r="BF610" s="62">
        <v>9</v>
      </c>
      <c r="BH610" s="66">
        <v>75630</v>
      </c>
      <c r="BI610" s="66">
        <v>75630</v>
      </c>
      <c r="BJ610" s="66">
        <f t="shared" si="160"/>
        <v>23009</v>
      </c>
      <c r="BK610"/>
      <c r="BL610" t="s">
        <v>937</v>
      </c>
      <c r="BM610">
        <f t="shared" si="161"/>
        <v>2375630</v>
      </c>
      <c r="BN610">
        <f t="shared" si="162"/>
        <v>2375630</v>
      </c>
      <c r="BR610" s="1"/>
      <c r="CD610" s="38"/>
      <c r="CV610" s="1"/>
    </row>
    <row r="611" spans="1:100" ht="14" hidden="1" customHeight="1" outlineLevel="1" x14ac:dyDescent="0.2">
      <c r="A611" s="6" t="s">
        <v>4023</v>
      </c>
      <c r="B611" s="6" t="s">
        <v>1665</v>
      </c>
      <c r="C611" s="1">
        <f t="shared" si="158"/>
        <v>3</v>
      </c>
      <c r="D611" s="3">
        <f>IF(N611&gt;0, RANK(N611,(N611:P611,Q611:AE611)),0)</f>
        <v>0</v>
      </c>
      <c r="E611" s="3">
        <f>IF(O611&gt;0,RANK(O611,(N611:P611,Q611:AE611)),0)</f>
        <v>1</v>
      </c>
      <c r="F611" s="3">
        <f t="shared" si="170"/>
        <v>0</v>
      </c>
      <c r="G611" s="1">
        <f t="shared" si="166"/>
        <v>3</v>
      </c>
      <c r="H611" s="2">
        <f t="shared" si="172"/>
        <v>1</v>
      </c>
      <c r="I611" s="4"/>
      <c r="J611" s="2">
        <f t="shared" si="167"/>
        <v>0</v>
      </c>
      <c r="K611" s="2">
        <f t="shared" si="168"/>
        <v>1</v>
      </c>
      <c r="L611" s="2">
        <f t="shared" si="169"/>
        <v>0</v>
      </c>
      <c r="M611" s="2">
        <f t="shared" si="171"/>
        <v>0</v>
      </c>
      <c r="N611" s="38">
        <v>0</v>
      </c>
      <c r="O611" s="38">
        <v>3</v>
      </c>
      <c r="P611" s="38"/>
      <c r="Q611" s="38">
        <v>0</v>
      </c>
      <c r="R611" s="38">
        <v>0</v>
      </c>
      <c r="S611" s="38"/>
      <c r="T611" s="38"/>
      <c r="U611" s="38">
        <v>0</v>
      </c>
      <c r="V611" s="38"/>
      <c r="W611" s="38">
        <v>0</v>
      </c>
      <c r="X611" s="38"/>
      <c r="Y611" s="38"/>
      <c r="Z611" s="38"/>
      <c r="AA611" s="38"/>
      <c r="AB611" s="38"/>
      <c r="BA611" t="str">
        <f t="shared" si="159"/>
        <v>T7 R5 WELS</v>
      </c>
      <c r="BB611" s="6" t="s">
        <v>2774</v>
      </c>
      <c r="BE611" s="60">
        <v>23</v>
      </c>
      <c r="BF611" s="62">
        <v>3</v>
      </c>
      <c r="BH611" s="77">
        <v>90705</v>
      </c>
      <c r="BI611" s="77">
        <v>90705</v>
      </c>
      <c r="BJ611" s="66">
        <f t="shared" si="160"/>
        <v>23003</v>
      </c>
      <c r="BK611"/>
      <c r="BL611" t="s">
        <v>937</v>
      </c>
      <c r="BM611">
        <f t="shared" si="161"/>
        <v>2390705</v>
      </c>
      <c r="BN611">
        <f t="shared" si="162"/>
        <v>2390705</v>
      </c>
      <c r="BR611" s="1"/>
      <c r="CD611" s="38"/>
      <c r="CV611" s="1" t="s">
        <v>3621</v>
      </c>
    </row>
    <row r="612" spans="1:100" ht="14" hidden="1" customHeight="1" outlineLevel="1" x14ac:dyDescent="0.2">
      <c r="A612" t="s">
        <v>3160</v>
      </c>
      <c r="B612" s="6" t="s">
        <v>1665</v>
      </c>
      <c r="C612" s="1">
        <f t="shared" si="158"/>
        <v>22</v>
      </c>
      <c r="D612" s="3">
        <f>IF(N612&gt;0, RANK(N612,(N612:P612,Q612:AE612)),0)</f>
        <v>2</v>
      </c>
      <c r="E612" s="3">
        <f>IF(O612&gt;0,RANK(O612,(N612:P612,Q612:AE612)),0)</f>
        <v>1</v>
      </c>
      <c r="F612" s="3">
        <f t="shared" si="170"/>
        <v>0</v>
      </c>
      <c r="G612" s="1">
        <f t="shared" si="166"/>
        <v>2</v>
      </c>
      <c r="H612" s="2">
        <f t="shared" si="172"/>
        <v>9.0909090909090912E-2</v>
      </c>
      <c r="I612" s="4"/>
      <c r="J612" s="2">
        <f t="shared" si="167"/>
        <v>0.45454545454545453</v>
      </c>
      <c r="K612" s="2">
        <f t="shared" si="168"/>
        <v>0.54545454545454541</v>
      </c>
      <c r="L612" s="2">
        <f t="shared" si="169"/>
        <v>0</v>
      </c>
      <c r="M612" s="2">
        <f t="shared" si="171"/>
        <v>0</v>
      </c>
      <c r="N612" s="38">
        <v>10</v>
      </c>
      <c r="O612" s="38">
        <v>12</v>
      </c>
      <c r="P612" s="38"/>
      <c r="Q612" s="38">
        <v>0</v>
      </c>
      <c r="R612" s="38">
        <v>0</v>
      </c>
      <c r="S612" s="38"/>
      <c r="T612" s="38"/>
      <c r="U612" s="38">
        <v>0</v>
      </c>
      <c r="V612" s="38"/>
      <c r="W612" s="38">
        <v>0</v>
      </c>
      <c r="X612" s="38"/>
      <c r="Y612" s="38"/>
      <c r="Z612" s="38"/>
      <c r="AA612" s="38"/>
      <c r="AB612" s="38"/>
      <c r="BA612" t="str">
        <f t="shared" si="159"/>
        <v>T11 R4 WELS</v>
      </c>
      <c r="BB612" t="s">
        <v>2774</v>
      </c>
      <c r="BC612">
        <v>2</v>
      </c>
      <c r="BE612" s="60">
        <v>23</v>
      </c>
      <c r="BF612" s="62">
        <v>3</v>
      </c>
      <c r="BH612" s="77">
        <v>91104</v>
      </c>
      <c r="BI612" s="77">
        <v>91104</v>
      </c>
      <c r="BJ612" s="66">
        <f t="shared" si="160"/>
        <v>23003</v>
      </c>
      <c r="BK612"/>
      <c r="BL612" t="s">
        <v>937</v>
      </c>
      <c r="BM612">
        <f t="shared" si="161"/>
        <v>2391104</v>
      </c>
      <c r="BN612">
        <f t="shared" si="162"/>
        <v>2391104</v>
      </c>
      <c r="BR612" s="1"/>
      <c r="CD612" s="38"/>
      <c r="CV612" s="1" t="s">
        <v>3622</v>
      </c>
    </row>
    <row r="613" spans="1:100" ht="14" hidden="1" customHeight="1" outlineLevel="1" x14ac:dyDescent="0.2">
      <c r="A613" t="s">
        <v>3161</v>
      </c>
      <c r="B613" s="6" t="s">
        <v>1665</v>
      </c>
      <c r="C613" s="1">
        <f t="shared" si="158"/>
        <v>3</v>
      </c>
      <c r="D613" s="3">
        <f>IF(N613&gt;0, RANK(N613,(N613:P613,Q613:AE613)),0)</f>
        <v>0</v>
      </c>
      <c r="E613" s="3">
        <f>IF(O613&gt;0,RANK(O613,(N613:P613,Q613:AE613)),0)</f>
        <v>1</v>
      </c>
      <c r="F613" s="3">
        <f t="shared" si="170"/>
        <v>0</v>
      </c>
      <c r="G613" s="1">
        <f t="shared" si="166"/>
        <v>2</v>
      </c>
      <c r="H613" s="2">
        <f t="shared" si="172"/>
        <v>0.66666666666666663</v>
      </c>
      <c r="I613" s="4"/>
      <c r="J613" s="2">
        <f t="shared" si="167"/>
        <v>0</v>
      </c>
      <c r="K613" s="2">
        <f t="shared" si="168"/>
        <v>0.66666666666666663</v>
      </c>
      <c r="L613" s="2">
        <f t="shared" si="169"/>
        <v>0</v>
      </c>
      <c r="M613" s="2">
        <f t="shared" si="171"/>
        <v>0.33333333333333337</v>
      </c>
      <c r="N613" s="38">
        <v>0</v>
      </c>
      <c r="O613" s="38">
        <v>2</v>
      </c>
      <c r="P613" s="38"/>
      <c r="Q613" s="38">
        <v>0</v>
      </c>
      <c r="R613" s="38">
        <v>0</v>
      </c>
      <c r="S613" s="38"/>
      <c r="T613" s="38"/>
      <c r="U613" s="38">
        <v>1</v>
      </c>
      <c r="V613" s="38"/>
      <c r="W613" s="38">
        <v>0</v>
      </c>
      <c r="X613" s="38"/>
      <c r="Y613" s="38"/>
      <c r="Z613" s="38"/>
      <c r="AA613" s="38"/>
      <c r="AB613" s="38"/>
      <c r="BA613" t="str">
        <f t="shared" si="159"/>
        <v>T15 R6 WELS</v>
      </c>
      <c r="BB613" t="s">
        <v>2774</v>
      </c>
      <c r="BC613">
        <v>2</v>
      </c>
      <c r="BE613" s="60">
        <v>23</v>
      </c>
      <c r="BF613" s="62">
        <v>3</v>
      </c>
      <c r="BH613" s="77">
        <v>91506</v>
      </c>
      <c r="BI613" s="77">
        <v>91506</v>
      </c>
      <c r="BJ613" s="66">
        <f t="shared" si="160"/>
        <v>23003</v>
      </c>
      <c r="BK613"/>
      <c r="BL613" t="s">
        <v>937</v>
      </c>
      <c r="BM613">
        <f t="shared" si="161"/>
        <v>2391506</v>
      </c>
      <c r="BN613">
        <f t="shared" si="162"/>
        <v>2391506</v>
      </c>
      <c r="BR613" s="1"/>
      <c r="CD613" s="38"/>
      <c r="CV613" s="1" t="s">
        <v>3623</v>
      </c>
    </row>
    <row r="614" spans="1:100" ht="14" hidden="1" customHeight="1" outlineLevel="1" x14ac:dyDescent="0.2">
      <c r="A614" t="s">
        <v>3196</v>
      </c>
      <c r="B614" s="6" t="s">
        <v>1665</v>
      </c>
      <c r="C614" s="1">
        <f t="shared" si="158"/>
        <v>2</v>
      </c>
      <c r="D614" s="3">
        <f>IF(N614&gt;0, RANK(N614,(N614:P614,Q614:AE614)),0)</f>
        <v>0</v>
      </c>
      <c r="E614" s="3">
        <f>IF(O614&gt;0,RANK(O614,(N614:P614,Q614:AE614)),0)</f>
        <v>1</v>
      </c>
      <c r="F614" s="3">
        <f t="shared" si="170"/>
        <v>0</v>
      </c>
      <c r="G614" s="1">
        <f t="shared" si="166"/>
        <v>2</v>
      </c>
      <c r="H614" s="2">
        <f t="shared" si="172"/>
        <v>1</v>
      </c>
      <c r="I614" s="4"/>
      <c r="J614" s="2">
        <f t="shared" si="167"/>
        <v>0</v>
      </c>
      <c r="K614" s="2">
        <f t="shared" si="168"/>
        <v>1</v>
      </c>
      <c r="L614" s="2">
        <f t="shared" si="169"/>
        <v>0</v>
      </c>
      <c r="M614" s="2">
        <f t="shared" si="171"/>
        <v>0</v>
      </c>
      <c r="N614" s="38">
        <v>0</v>
      </c>
      <c r="O614" s="38">
        <v>2</v>
      </c>
      <c r="P614" s="38"/>
      <c r="Q614" s="38">
        <v>0</v>
      </c>
      <c r="R614" s="38">
        <v>0</v>
      </c>
      <c r="S614" s="38"/>
      <c r="T614" s="38"/>
      <c r="U614" s="38">
        <v>0</v>
      </c>
      <c r="V614" s="38"/>
      <c r="W614" s="38">
        <v>0</v>
      </c>
      <c r="X614" s="38"/>
      <c r="Y614" s="38"/>
      <c r="Z614" s="38"/>
      <c r="AA614" s="38"/>
      <c r="AB614" s="38"/>
      <c r="BA614" t="str">
        <f t="shared" si="159"/>
        <v>T22 MD</v>
      </c>
      <c r="BB614" t="s">
        <v>585</v>
      </c>
      <c r="BC614">
        <v>2</v>
      </c>
      <c r="BE614" s="60">
        <v>23</v>
      </c>
      <c r="BF614" s="62">
        <v>9</v>
      </c>
      <c r="BH614" s="77">
        <v>93022</v>
      </c>
      <c r="BI614" s="77">
        <v>93022</v>
      </c>
      <c r="BJ614" s="66">
        <f t="shared" si="160"/>
        <v>23009</v>
      </c>
      <c r="BK614"/>
      <c r="BL614" t="s">
        <v>937</v>
      </c>
      <c r="BM614">
        <f t="shared" si="161"/>
        <v>2393022</v>
      </c>
      <c r="BN614">
        <f t="shared" si="162"/>
        <v>2393022</v>
      </c>
      <c r="BR614" s="1"/>
      <c r="CD614" s="38"/>
      <c r="CV614" s="1" t="s">
        <v>3624</v>
      </c>
    </row>
    <row r="615" spans="1:100" ht="14" hidden="1" customHeight="1" outlineLevel="1" x14ac:dyDescent="0.2">
      <c r="A615" t="s">
        <v>2323</v>
      </c>
      <c r="B615" s="6" t="s">
        <v>1665</v>
      </c>
      <c r="C615" s="1">
        <f t="shared" si="158"/>
        <v>36</v>
      </c>
      <c r="D615" s="3">
        <f>IF(N615&gt;0, RANK(N615,(N615:P615,Q615:AE615)),0)</f>
        <v>2</v>
      </c>
      <c r="E615" s="3">
        <f>IF(O615&gt;0,RANK(O615,(N615:P615,Q615:AE615)),0)</f>
        <v>1</v>
      </c>
      <c r="F615" s="3">
        <f t="shared" si="170"/>
        <v>0</v>
      </c>
      <c r="G615" s="1">
        <f t="shared" si="166"/>
        <v>19</v>
      </c>
      <c r="H615" s="2">
        <f t="shared" si="172"/>
        <v>0.52777777777777779</v>
      </c>
      <c r="I615" s="4"/>
      <c r="J615" s="2">
        <f t="shared" si="167"/>
        <v>0.22222222222222221</v>
      </c>
      <c r="K615" s="2">
        <f t="shared" si="168"/>
        <v>0.75</v>
      </c>
      <c r="L615" s="2">
        <f t="shared" si="169"/>
        <v>0</v>
      </c>
      <c r="M615" s="2">
        <f t="shared" si="171"/>
        <v>2.777777777777779E-2</v>
      </c>
      <c r="N615" s="38">
        <v>8</v>
      </c>
      <c r="O615" s="38">
        <v>27</v>
      </c>
      <c r="P615" s="38"/>
      <c r="Q615" s="38">
        <v>1</v>
      </c>
      <c r="R615" s="38">
        <v>0</v>
      </c>
      <c r="S615" s="38"/>
      <c r="T615" s="38"/>
      <c r="U615" s="38">
        <v>0</v>
      </c>
      <c r="V615" s="38"/>
      <c r="W615" s="38">
        <v>0</v>
      </c>
      <c r="X615" s="38"/>
      <c r="Y615" s="38"/>
      <c r="Z615" s="38"/>
      <c r="AA615" s="38"/>
      <c r="AB615" s="38"/>
      <c r="BA615" t="str">
        <f t="shared" si="159"/>
        <v>Talmadge</v>
      </c>
      <c r="BB615" t="s">
        <v>674</v>
      </c>
      <c r="BC615">
        <v>2</v>
      </c>
      <c r="BE615" s="60">
        <v>23</v>
      </c>
      <c r="BF615" s="62">
        <v>29</v>
      </c>
      <c r="BG615" s="62">
        <v>200</v>
      </c>
      <c r="BH615" s="66">
        <v>75770</v>
      </c>
      <c r="BI615" s="66">
        <v>75770</v>
      </c>
      <c r="BJ615" s="66">
        <f t="shared" si="160"/>
        <v>23029</v>
      </c>
      <c r="BK615"/>
      <c r="BL615" t="s">
        <v>1447</v>
      </c>
      <c r="BM615">
        <f t="shared" si="161"/>
        <v>2375770</v>
      </c>
      <c r="BN615">
        <f t="shared" si="162"/>
        <v>2375770</v>
      </c>
      <c r="BR615" s="1"/>
      <c r="CD615" s="38"/>
      <c r="CV615" s="1" t="s">
        <v>3625</v>
      </c>
    </row>
    <row r="616" spans="1:100" ht="14" hidden="1" customHeight="1" outlineLevel="1" x14ac:dyDescent="0.2">
      <c r="A616" t="s">
        <v>3162</v>
      </c>
      <c r="B616" s="6" t="s">
        <v>1665</v>
      </c>
      <c r="C616" s="1">
        <f t="shared" si="158"/>
        <v>5</v>
      </c>
      <c r="D616" s="3">
        <f>IF(N616&gt;0, RANK(N616,(N616:P616,Q616:AE616)),0)</f>
        <v>1</v>
      </c>
      <c r="E616" s="3">
        <f>IF(O616&gt;0,RANK(O616,(N616:P616,Q616:AE616)),0)</f>
        <v>0</v>
      </c>
      <c r="F616" s="3">
        <f t="shared" si="170"/>
        <v>0</v>
      </c>
      <c r="G616" s="1">
        <f t="shared" si="166"/>
        <v>5</v>
      </c>
      <c r="H616" s="2">
        <f t="shared" si="172"/>
        <v>1</v>
      </c>
      <c r="I616" s="4"/>
      <c r="J616" s="2">
        <f t="shared" si="167"/>
        <v>1</v>
      </c>
      <c r="K616" s="2">
        <f t="shared" si="168"/>
        <v>0</v>
      </c>
      <c r="L616" s="2">
        <f t="shared" si="169"/>
        <v>0</v>
      </c>
      <c r="M616" s="2">
        <f t="shared" si="171"/>
        <v>0</v>
      </c>
      <c r="N616" s="38">
        <v>5</v>
      </c>
      <c r="O616" s="38">
        <v>0</v>
      </c>
      <c r="P616" s="38"/>
      <c r="Q616" s="38">
        <v>0</v>
      </c>
      <c r="R616" s="38">
        <v>0</v>
      </c>
      <c r="S616" s="38"/>
      <c r="T616" s="38"/>
      <c r="U616" s="38">
        <v>0</v>
      </c>
      <c r="V616" s="38"/>
      <c r="W616" s="38">
        <v>0</v>
      </c>
      <c r="X616" s="38"/>
      <c r="Y616" s="38"/>
      <c r="Z616" s="38"/>
      <c r="AA616" s="38"/>
      <c r="AB616" s="38"/>
      <c r="BA616" t="str">
        <f t="shared" si="159"/>
        <v>TD R2 WELS</v>
      </c>
      <c r="BB616" t="s">
        <v>2774</v>
      </c>
      <c r="BC616">
        <v>2</v>
      </c>
      <c r="BE616" s="60">
        <v>23</v>
      </c>
      <c r="BF616" s="62">
        <v>3</v>
      </c>
      <c r="BH616" s="77">
        <v>89702</v>
      </c>
      <c r="BI616" s="77">
        <v>89702</v>
      </c>
      <c r="BJ616" s="66">
        <f t="shared" si="160"/>
        <v>23003</v>
      </c>
      <c r="BK616"/>
      <c r="BL616" t="s">
        <v>937</v>
      </c>
      <c r="BM616">
        <f t="shared" si="161"/>
        <v>2389702</v>
      </c>
      <c r="BN616">
        <f t="shared" si="162"/>
        <v>2389702</v>
      </c>
      <c r="BR616" s="1"/>
      <c r="CD616" s="38"/>
      <c r="CV616" s="1" t="s">
        <v>3626</v>
      </c>
    </row>
    <row r="617" spans="1:100" ht="14" hidden="1" customHeight="1" outlineLevel="1" x14ac:dyDescent="0.2">
      <c r="A617" t="s">
        <v>3137</v>
      </c>
      <c r="B617" s="6" t="s">
        <v>1665</v>
      </c>
      <c r="C617" s="1">
        <f t="shared" si="158"/>
        <v>329</v>
      </c>
      <c r="D617" s="3">
        <f>IF(N617&gt;0, RANK(N617,(N617:P617,Q617:AE617)),0)</f>
        <v>2</v>
      </c>
      <c r="E617" s="3">
        <f>IF(O617&gt;0,RANK(O617,(N617:P617,Q617:AE617)),0)</f>
        <v>1</v>
      </c>
      <c r="F617" s="3">
        <f t="shared" si="170"/>
        <v>0</v>
      </c>
      <c r="G617" s="1">
        <f t="shared" si="166"/>
        <v>10</v>
      </c>
      <c r="H617" s="2">
        <f t="shared" si="172"/>
        <v>3.0395136778115502E-2</v>
      </c>
      <c r="I617" s="4"/>
      <c r="J617" s="2">
        <f t="shared" si="167"/>
        <v>0.47416413373860183</v>
      </c>
      <c r="K617" s="2">
        <f t="shared" si="168"/>
        <v>0.50455927051671734</v>
      </c>
      <c r="L617" s="2">
        <f t="shared" si="169"/>
        <v>0</v>
      </c>
      <c r="M617" s="2">
        <f t="shared" si="171"/>
        <v>2.1276595744680882E-2</v>
      </c>
      <c r="N617" s="38">
        <v>156</v>
      </c>
      <c r="O617" s="38">
        <v>166</v>
      </c>
      <c r="P617" s="38"/>
      <c r="Q617" s="38">
        <v>0</v>
      </c>
      <c r="R617" s="38">
        <v>7</v>
      </c>
      <c r="S617" s="38"/>
      <c r="T617" s="38"/>
      <c r="U617" s="38">
        <v>0</v>
      </c>
      <c r="V617" s="38"/>
      <c r="W617" s="38">
        <v>0</v>
      </c>
      <c r="X617" s="38"/>
      <c r="Y617" s="38"/>
      <c r="Z617" s="38"/>
      <c r="AA617" s="38"/>
      <c r="AB617" s="38"/>
      <c r="BA617" t="str">
        <f t="shared" si="159"/>
        <v>Temple</v>
      </c>
      <c r="BB617" t="s">
        <v>1117</v>
      </c>
      <c r="BC617">
        <v>2</v>
      </c>
      <c r="BE617" s="60">
        <v>23</v>
      </c>
      <c r="BF617" s="62">
        <v>7</v>
      </c>
      <c r="BG617" s="62">
        <v>95</v>
      </c>
      <c r="BH617" s="66">
        <v>75980</v>
      </c>
      <c r="BI617" s="66">
        <v>75980</v>
      </c>
      <c r="BJ617" s="66">
        <f t="shared" si="160"/>
        <v>23007</v>
      </c>
      <c r="BK617"/>
      <c r="BL617" t="s">
        <v>1447</v>
      </c>
      <c r="BM617">
        <f t="shared" si="161"/>
        <v>2375980</v>
      </c>
      <c r="BN617">
        <f t="shared" si="162"/>
        <v>2375980</v>
      </c>
      <c r="BR617" s="1"/>
      <c r="CD617" s="38"/>
      <c r="CV617" s="1" t="s">
        <v>3627</v>
      </c>
    </row>
    <row r="618" spans="1:100" ht="14" hidden="1" customHeight="1" outlineLevel="1" x14ac:dyDescent="0.2">
      <c r="A618" t="s">
        <v>1632</v>
      </c>
      <c r="B618" s="6" t="s">
        <v>1665</v>
      </c>
      <c r="C618" s="1">
        <f t="shared" si="158"/>
        <v>35</v>
      </c>
      <c r="D618" s="3">
        <f>IF(N618&gt;0, RANK(N618,(N618:P618,Q618:AE618)),0)</f>
        <v>2</v>
      </c>
      <c r="E618" s="3">
        <f>IF(O618&gt;0,RANK(O618,(N618:P618,Q618:AE618)),0)</f>
        <v>1</v>
      </c>
      <c r="F618" s="3">
        <f t="shared" si="170"/>
        <v>0</v>
      </c>
      <c r="G618" s="1">
        <f t="shared" si="166"/>
        <v>9</v>
      </c>
      <c r="H618" s="2">
        <f t="shared" si="172"/>
        <v>0.25714285714285712</v>
      </c>
      <c r="I618" s="4"/>
      <c r="J618" s="2">
        <f t="shared" si="167"/>
        <v>0.34285714285714286</v>
      </c>
      <c r="K618" s="2">
        <f t="shared" si="168"/>
        <v>0.6</v>
      </c>
      <c r="L618" s="2">
        <f t="shared" si="169"/>
        <v>0</v>
      </c>
      <c r="M618" s="2">
        <f t="shared" si="171"/>
        <v>5.7142857142857162E-2</v>
      </c>
      <c r="N618" s="38">
        <v>12</v>
      </c>
      <c r="O618" s="38">
        <v>21</v>
      </c>
      <c r="P618" s="38"/>
      <c r="Q618" s="38">
        <v>1</v>
      </c>
      <c r="R618" s="38">
        <v>1</v>
      </c>
      <c r="S618" s="38"/>
      <c r="T618" s="38"/>
      <c r="U618" s="38">
        <v>0</v>
      </c>
      <c r="V618" s="38"/>
      <c r="W618" s="38">
        <v>0</v>
      </c>
      <c r="X618" s="38"/>
      <c r="Y618" s="38"/>
      <c r="Z618" s="38"/>
      <c r="AA618" s="38"/>
      <c r="AB618" s="38"/>
      <c r="BA618" t="str">
        <f t="shared" si="159"/>
        <v>The Forks</v>
      </c>
      <c r="BB618" t="s">
        <v>1752</v>
      </c>
      <c r="BC618">
        <v>2</v>
      </c>
      <c r="BE618" s="60">
        <v>23</v>
      </c>
      <c r="BF618" s="62">
        <v>25</v>
      </c>
      <c r="BG618" s="62">
        <v>160</v>
      </c>
      <c r="BH618" s="66">
        <v>76190</v>
      </c>
      <c r="BI618" s="66">
        <v>76190</v>
      </c>
      <c r="BJ618" s="66">
        <f t="shared" si="160"/>
        <v>23025</v>
      </c>
      <c r="BK618"/>
      <c r="BL618" t="s">
        <v>3008</v>
      </c>
      <c r="BM618">
        <f t="shared" si="161"/>
        <v>2376190</v>
      </c>
      <c r="BN618">
        <f t="shared" si="162"/>
        <v>2376190</v>
      </c>
      <c r="BR618" s="1"/>
      <c r="CD618" s="38"/>
      <c r="CV618" s="1" t="s">
        <v>3628</v>
      </c>
    </row>
    <row r="619" spans="1:100" ht="14" hidden="1" customHeight="1" outlineLevel="1" x14ac:dyDescent="0.2">
      <c r="A619" t="s">
        <v>2477</v>
      </c>
      <c r="B619" s="6" t="s">
        <v>1665</v>
      </c>
      <c r="C619" s="1">
        <f t="shared" si="158"/>
        <v>1605</v>
      </c>
      <c r="D619" s="3">
        <f>IF(N619&gt;0, RANK(N619,(N619:P619,Q619:AE619)),0)</f>
        <v>1</v>
      </c>
      <c r="E619" s="3">
        <f>IF(O619&gt;0,RANK(O619,(N619:P619,Q619:AE619)),0)</f>
        <v>2</v>
      </c>
      <c r="F619" s="3">
        <f t="shared" si="170"/>
        <v>0</v>
      </c>
      <c r="G619" s="1">
        <f t="shared" si="166"/>
        <v>247</v>
      </c>
      <c r="H619" s="2">
        <f t="shared" si="172"/>
        <v>0.15389408099688473</v>
      </c>
      <c r="I619" s="4"/>
      <c r="J619" s="2">
        <f t="shared" si="167"/>
        <v>0.567601246105919</v>
      </c>
      <c r="K619" s="2">
        <f t="shared" si="168"/>
        <v>0.41370716510903427</v>
      </c>
      <c r="L619" s="2">
        <f t="shared" si="169"/>
        <v>0</v>
      </c>
      <c r="M619" s="2">
        <f t="shared" si="171"/>
        <v>1.8691588785046731E-2</v>
      </c>
      <c r="N619" s="38">
        <v>911</v>
      </c>
      <c r="O619" s="38">
        <v>664</v>
      </c>
      <c r="P619" s="38"/>
      <c r="Q619" s="38">
        <v>9</v>
      </c>
      <c r="R619" s="38">
        <v>11</v>
      </c>
      <c r="S619" s="38"/>
      <c r="T619" s="38"/>
      <c r="U619" s="38">
        <v>10</v>
      </c>
      <c r="V619" s="38"/>
      <c r="W619" s="38">
        <v>0</v>
      </c>
      <c r="X619" s="38"/>
      <c r="Y619" s="38"/>
      <c r="Z619" s="38"/>
      <c r="AA619" s="38"/>
      <c r="AB619" s="38"/>
      <c r="BA619" t="str">
        <f t="shared" si="159"/>
        <v>Thomaston</v>
      </c>
      <c r="BB619" t="s">
        <v>1696</v>
      </c>
      <c r="BC619">
        <v>1</v>
      </c>
      <c r="BE619" s="60">
        <v>23</v>
      </c>
      <c r="BF619" s="62">
        <v>13</v>
      </c>
      <c r="BG619" s="62">
        <v>70</v>
      </c>
      <c r="BH619" s="66">
        <v>76365</v>
      </c>
      <c r="BI619" s="66">
        <v>76365</v>
      </c>
      <c r="BJ619" s="66">
        <f t="shared" si="160"/>
        <v>23013</v>
      </c>
      <c r="BK619"/>
      <c r="BL619" t="s">
        <v>1447</v>
      </c>
      <c r="BM619">
        <f t="shared" si="161"/>
        <v>2376365</v>
      </c>
      <c r="BN619">
        <f t="shared" si="162"/>
        <v>2376365</v>
      </c>
      <c r="BR619" s="1"/>
      <c r="CD619" s="38"/>
      <c r="CV619" s="1" t="s">
        <v>3629</v>
      </c>
    </row>
    <row r="620" spans="1:100" ht="14" hidden="1" customHeight="1" outlineLevel="1" x14ac:dyDescent="0.2">
      <c r="A620" t="s">
        <v>2565</v>
      </c>
      <c r="B620" s="6" t="s">
        <v>1665</v>
      </c>
      <c r="C620" s="1">
        <f t="shared" si="158"/>
        <v>465</v>
      </c>
      <c r="D620" s="3">
        <f>IF(N620&gt;0, RANK(N620,(N620:P620,Q620:AE620)),0)</f>
        <v>2</v>
      </c>
      <c r="E620" s="3">
        <f>IF(O620&gt;0,RANK(O620,(N620:P620,Q620:AE620)),0)</f>
        <v>1</v>
      </c>
      <c r="F620" s="3">
        <f t="shared" si="170"/>
        <v>0</v>
      </c>
      <c r="G620" s="1">
        <f t="shared" si="166"/>
        <v>28</v>
      </c>
      <c r="H620" s="2">
        <f t="shared" si="172"/>
        <v>6.0215053763440864E-2</v>
      </c>
      <c r="I620" s="4"/>
      <c r="J620" s="2">
        <f t="shared" si="167"/>
        <v>0.45591397849462367</v>
      </c>
      <c r="K620" s="2">
        <f t="shared" si="168"/>
        <v>0.5161290322580645</v>
      </c>
      <c r="L620" s="2">
        <f t="shared" si="169"/>
        <v>0</v>
      </c>
      <c r="M620" s="2">
        <f t="shared" si="171"/>
        <v>2.7956989247311825E-2</v>
      </c>
      <c r="N620" s="38">
        <v>212</v>
      </c>
      <c r="O620" s="38">
        <v>240</v>
      </c>
      <c r="P620" s="38"/>
      <c r="Q620" s="38">
        <v>2</v>
      </c>
      <c r="R620" s="38">
        <v>8</v>
      </c>
      <c r="S620" s="38"/>
      <c r="T620" s="38"/>
      <c r="U620" s="38">
        <v>3</v>
      </c>
      <c r="V620" s="38"/>
      <c r="W620" s="38">
        <v>0</v>
      </c>
      <c r="X620" s="38"/>
      <c r="Y620" s="38"/>
      <c r="Z620" s="38"/>
      <c r="AA620" s="38"/>
      <c r="AB620" s="38"/>
      <c r="BA620" t="str">
        <f t="shared" si="159"/>
        <v>Thorndike</v>
      </c>
      <c r="BB620" t="s">
        <v>214</v>
      </c>
      <c r="BC620">
        <v>2</v>
      </c>
      <c r="BE620" s="60">
        <v>23</v>
      </c>
      <c r="BF620" s="62">
        <v>27</v>
      </c>
      <c r="BG620" s="62">
        <v>110</v>
      </c>
      <c r="BH620" s="66">
        <v>76610</v>
      </c>
      <c r="BI620" s="66">
        <v>76610</v>
      </c>
      <c r="BJ620" s="66">
        <f t="shared" si="160"/>
        <v>23027</v>
      </c>
      <c r="BK620"/>
      <c r="BL620" t="s">
        <v>1447</v>
      </c>
      <c r="BM620">
        <f t="shared" si="161"/>
        <v>2376610</v>
      </c>
      <c r="BN620">
        <f t="shared" si="162"/>
        <v>2376610</v>
      </c>
      <c r="BR620" s="1"/>
      <c r="CD620" s="38"/>
      <c r="CV620" s="1" t="s">
        <v>3630</v>
      </c>
    </row>
    <row r="621" spans="1:100" ht="14" hidden="1" customHeight="1" outlineLevel="1" x14ac:dyDescent="0.2">
      <c r="A621" t="s">
        <v>880</v>
      </c>
      <c r="B621" s="6" t="s">
        <v>1665</v>
      </c>
      <c r="C621" s="1">
        <f t="shared" ref="C621:C639" si="173">SUM(N621:AY621)</f>
        <v>123</v>
      </c>
      <c r="D621" s="3">
        <f>IF(N621&gt;0, RANK(N621,(N621:P621,Q621:AE621)),0)</f>
        <v>2</v>
      </c>
      <c r="E621" s="3">
        <f>IF(O621&gt;0,RANK(O621,(N621:P621,Q621:AE621)),0)</f>
        <v>1</v>
      </c>
      <c r="F621" s="3">
        <f t="shared" si="170"/>
        <v>0</v>
      </c>
      <c r="G621" s="1">
        <f t="shared" si="166"/>
        <v>81</v>
      </c>
      <c r="H621" s="2">
        <f t="shared" si="172"/>
        <v>0.65853658536585369</v>
      </c>
      <c r="I621" s="4"/>
      <c r="J621" s="2">
        <f t="shared" si="167"/>
        <v>0.16260162601626016</v>
      </c>
      <c r="K621" s="2">
        <f t="shared" si="168"/>
        <v>0.82113821138211385</v>
      </c>
      <c r="L621" s="2">
        <f t="shared" si="169"/>
        <v>0</v>
      </c>
      <c r="M621" s="2">
        <f t="shared" si="171"/>
        <v>1.6260162601625994E-2</v>
      </c>
      <c r="N621" s="38">
        <v>20</v>
      </c>
      <c r="O621" s="38">
        <v>101</v>
      </c>
      <c r="P621" s="38"/>
      <c r="Q621" s="38">
        <v>1</v>
      </c>
      <c r="R621" s="38">
        <v>1</v>
      </c>
      <c r="S621" s="38"/>
      <c r="T621" s="38"/>
      <c r="U621" s="38">
        <v>0</v>
      </c>
      <c r="V621" s="38"/>
      <c r="W621" s="38">
        <v>0</v>
      </c>
      <c r="X621" s="38"/>
      <c r="Y621" s="38"/>
      <c r="Z621" s="38"/>
      <c r="AA621" s="38"/>
      <c r="AB621" s="38"/>
      <c r="BA621" t="str">
        <f t="shared" si="159"/>
        <v>Topsfield</v>
      </c>
      <c r="BB621" t="s">
        <v>674</v>
      </c>
      <c r="BC621">
        <v>2</v>
      </c>
      <c r="BE621" s="60">
        <v>23</v>
      </c>
      <c r="BF621" s="62">
        <v>29</v>
      </c>
      <c r="BG621" s="62">
        <v>202</v>
      </c>
      <c r="BH621" s="66">
        <v>76895</v>
      </c>
      <c r="BI621" s="66">
        <v>76895</v>
      </c>
      <c r="BJ621" s="66">
        <f t="shared" si="160"/>
        <v>23029</v>
      </c>
      <c r="BK621"/>
      <c r="BL621" t="s">
        <v>1447</v>
      </c>
      <c r="BM621">
        <f t="shared" si="161"/>
        <v>2376895</v>
      </c>
      <c r="BN621">
        <f t="shared" si="162"/>
        <v>2376895</v>
      </c>
      <c r="BR621" s="1"/>
      <c r="CD621" s="38"/>
      <c r="CV621" s="1" t="s">
        <v>3631</v>
      </c>
    </row>
    <row r="622" spans="1:100" ht="14" hidden="1" customHeight="1" outlineLevel="1" x14ac:dyDescent="0.2">
      <c r="A622" t="s">
        <v>957</v>
      </c>
      <c r="B622" s="6" t="s">
        <v>1665</v>
      </c>
      <c r="C622" s="1">
        <f t="shared" si="173"/>
        <v>6557</v>
      </c>
      <c r="D622" s="3">
        <f>IF(N622&gt;0, RANK(N622,(N622:P622,Q622:AE622)),0)</f>
        <v>1</v>
      </c>
      <c r="E622" s="3">
        <f>IF(O622&gt;0,RANK(O622,(N622:P622,Q622:AE622)),0)</f>
        <v>2</v>
      </c>
      <c r="F622" s="3">
        <f t="shared" si="170"/>
        <v>0</v>
      </c>
      <c r="G622" s="1">
        <f t="shared" si="166"/>
        <v>1810</v>
      </c>
      <c r="H622" s="2">
        <f t="shared" si="172"/>
        <v>0.27604087235016012</v>
      </c>
      <c r="I622" s="4"/>
      <c r="J622" s="2">
        <f t="shared" si="167"/>
        <v>0.62711605917340252</v>
      </c>
      <c r="K622" s="2">
        <f t="shared" si="168"/>
        <v>0.35107518682324235</v>
      </c>
      <c r="L622" s="2">
        <f t="shared" si="169"/>
        <v>0</v>
      </c>
      <c r="M622" s="2">
        <f t="shared" si="171"/>
        <v>2.1808754003355135E-2</v>
      </c>
      <c r="N622" s="38">
        <v>4112</v>
      </c>
      <c r="O622" s="38">
        <v>2302</v>
      </c>
      <c r="P622" s="38"/>
      <c r="Q622" s="38">
        <v>55</v>
      </c>
      <c r="R622" s="38">
        <v>65</v>
      </c>
      <c r="S622" s="38"/>
      <c r="T622" s="38"/>
      <c r="U622" s="38">
        <v>19</v>
      </c>
      <c r="V622" s="38"/>
      <c r="W622" s="38">
        <v>4</v>
      </c>
      <c r="X622" s="38"/>
      <c r="Y622" s="38"/>
      <c r="Z622" s="38"/>
      <c r="AA622" s="38"/>
      <c r="AB622" s="38"/>
      <c r="BA622" t="str">
        <f t="shared" ref="BA622:BA684" si="174">A622</f>
        <v>Topsham</v>
      </c>
      <c r="BB622" t="s">
        <v>1259</v>
      </c>
      <c r="BC622">
        <v>1</v>
      </c>
      <c r="BE622" s="60">
        <v>23</v>
      </c>
      <c r="BF622" s="62">
        <v>23</v>
      </c>
      <c r="BG622" s="62">
        <v>40</v>
      </c>
      <c r="BH622" s="66">
        <v>76960</v>
      </c>
      <c r="BI622" s="66">
        <v>76960</v>
      </c>
      <c r="BJ622" s="66">
        <f t="shared" ref="BJ622:BJ687" si="175">BE622*1000+BF622</f>
        <v>23023</v>
      </c>
      <c r="BK622"/>
      <c r="BL622" t="s">
        <v>1447</v>
      </c>
      <c r="BM622">
        <f t="shared" ref="BM622:BM687" si="176">BE622*100000+BH622</f>
        <v>2376960</v>
      </c>
      <c r="BN622">
        <f t="shared" ref="BN622:BN685" si="177">BE622*100000+BI622</f>
        <v>2376960</v>
      </c>
      <c r="BR622" s="1"/>
      <c r="CD622" s="38"/>
      <c r="CV622" s="86" t="s">
        <v>3632</v>
      </c>
    </row>
    <row r="623" spans="1:100" ht="14" hidden="1" customHeight="1" outlineLevel="1" x14ac:dyDescent="0.2">
      <c r="A623" t="s">
        <v>1237</v>
      </c>
      <c r="B623" s="6" t="s">
        <v>1665</v>
      </c>
      <c r="C623" s="1">
        <f t="shared" si="173"/>
        <v>1054</v>
      </c>
      <c r="D623" s="3">
        <f>IF(N623&gt;0, RANK(N623,(N623:P623,Q623:AE623)),0)</f>
        <v>1</v>
      </c>
      <c r="E623" s="3">
        <f>IF(O623&gt;0,RANK(O623,(N623:P623,Q623:AE623)),0)</f>
        <v>2</v>
      </c>
      <c r="F623" s="3">
        <f t="shared" si="170"/>
        <v>0</v>
      </c>
      <c r="G623" s="1">
        <f t="shared" si="166"/>
        <v>146</v>
      </c>
      <c r="H623" s="2">
        <f t="shared" si="172"/>
        <v>0.13851992409867173</v>
      </c>
      <c r="I623" s="4"/>
      <c r="J623" s="2">
        <f t="shared" si="167"/>
        <v>0.5540796963946869</v>
      </c>
      <c r="K623" s="2">
        <f t="shared" si="168"/>
        <v>0.41555977229601521</v>
      </c>
      <c r="L623" s="2">
        <f t="shared" si="169"/>
        <v>0</v>
      </c>
      <c r="M623" s="2">
        <f t="shared" si="171"/>
        <v>3.0360531309297889E-2</v>
      </c>
      <c r="N623" s="38">
        <v>584</v>
      </c>
      <c r="O623" s="38">
        <v>438</v>
      </c>
      <c r="P623" s="38"/>
      <c r="Q623" s="38">
        <v>13</v>
      </c>
      <c r="R623" s="38">
        <v>13</v>
      </c>
      <c r="S623" s="38"/>
      <c r="T623" s="38"/>
      <c r="U623" s="38">
        <v>5</v>
      </c>
      <c r="V623" s="38"/>
      <c r="W623" s="38">
        <v>1</v>
      </c>
      <c r="X623" s="38"/>
      <c r="Y623" s="38"/>
      <c r="Z623" s="38"/>
      <c r="AA623" s="38"/>
      <c r="AB623" s="38"/>
      <c r="BA623" t="str">
        <f t="shared" si="174"/>
        <v>Tremont</v>
      </c>
      <c r="BB623" t="s">
        <v>585</v>
      </c>
      <c r="BC623">
        <v>2</v>
      </c>
      <c r="BE623" s="60">
        <v>23</v>
      </c>
      <c r="BF623" s="62">
        <v>9</v>
      </c>
      <c r="BG623" s="62">
        <v>165</v>
      </c>
      <c r="BH623" s="66">
        <v>77345</v>
      </c>
      <c r="BI623" s="66">
        <v>77345</v>
      </c>
      <c r="BJ623" s="66">
        <f t="shared" si="175"/>
        <v>23009</v>
      </c>
      <c r="BK623"/>
      <c r="BL623" t="s">
        <v>1447</v>
      </c>
      <c r="BM623">
        <f t="shared" si="176"/>
        <v>2377345</v>
      </c>
      <c r="BN623">
        <f t="shared" si="177"/>
        <v>2377345</v>
      </c>
      <c r="BR623" s="1"/>
      <c r="CD623" s="38"/>
      <c r="CV623" s="1" t="s">
        <v>3633</v>
      </c>
    </row>
    <row r="624" spans="1:100" ht="14" hidden="1" customHeight="1" outlineLevel="1" x14ac:dyDescent="0.2">
      <c r="A624" t="s">
        <v>2664</v>
      </c>
      <c r="B624" s="6" t="s">
        <v>1665</v>
      </c>
      <c r="C624" s="1">
        <f t="shared" si="173"/>
        <v>1013</v>
      </c>
      <c r="D624" s="3">
        <f>IF(N624&gt;0, RANK(N624,(N624:P624,Q624:AE624)),0)</f>
        <v>1</v>
      </c>
      <c r="E624" s="3">
        <f>IF(O624&gt;0,RANK(O624,(N624:P624,Q624:AE624)),0)</f>
        <v>2</v>
      </c>
      <c r="F624" s="3">
        <f t="shared" si="170"/>
        <v>0</v>
      </c>
      <c r="G624" s="1">
        <f t="shared" si="166"/>
        <v>42</v>
      </c>
      <c r="H624" s="2">
        <f t="shared" si="172"/>
        <v>4.1461006910167818E-2</v>
      </c>
      <c r="I624" s="4"/>
      <c r="J624" s="2">
        <f t="shared" si="167"/>
        <v>0.5034550839091807</v>
      </c>
      <c r="K624" s="2">
        <f t="shared" si="168"/>
        <v>0.46199407699901285</v>
      </c>
      <c r="L624" s="2">
        <f t="shared" si="169"/>
        <v>0</v>
      </c>
      <c r="M624" s="2">
        <f t="shared" si="171"/>
        <v>3.4550839091806451E-2</v>
      </c>
      <c r="N624" s="38">
        <v>510</v>
      </c>
      <c r="O624" s="38">
        <v>468</v>
      </c>
      <c r="P624" s="38"/>
      <c r="Q624" s="38">
        <v>5</v>
      </c>
      <c r="R624" s="38">
        <v>22</v>
      </c>
      <c r="S624" s="38"/>
      <c r="T624" s="38"/>
      <c r="U624" s="38">
        <v>5</v>
      </c>
      <c r="V624" s="38"/>
      <c r="W624" s="38">
        <v>3</v>
      </c>
      <c r="X624" s="38"/>
      <c r="Y624" s="38"/>
      <c r="Z624" s="38"/>
      <c r="AA624" s="38"/>
      <c r="AB624" s="38"/>
      <c r="BA624" t="str">
        <f t="shared" si="174"/>
        <v>Trenton</v>
      </c>
      <c r="BB624" t="s">
        <v>585</v>
      </c>
      <c r="BC624">
        <v>2</v>
      </c>
      <c r="BE624" s="60">
        <v>23</v>
      </c>
      <c r="BF624" s="62">
        <v>9</v>
      </c>
      <c r="BG624" s="62">
        <v>170</v>
      </c>
      <c r="BH624" s="66">
        <v>77415</v>
      </c>
      <c r="BI624" s="66">
        <v>77415</v>
      </c>
      <c r="BJ624" s="66">
        <f t="shared" si="175"/>
        <v>23009</v>
      </c>
      <c r="BK624"/>
      <c r="BL624" t="s">
        <v>1447</v>
      </c>
      <c r="BM624">
        <f t="shared" si="176"/>
        <v>2377415</v>
      </c>
      <c r="BN624">
        <f t="shared" si="177"/>
        <v>2377415</v>
      </c>
      <c r="BR624" s="1"/>
      <c r="CD624" s="38"/>
      <c r="CV624" s="1" t="s">
        <v>3634</v>
      </c>
    </row>
    <row r="625" spans="1:100" ht="14" hidden="1" customHeight="1" outlineLevel="1" x14ac:dyDescent="0.2">
      <c r="A625" t="s">
        <v>97</v>
      </c>
      <c r="B625" s="6" t="s">
        <v>1665</v>
      </c>
      <c r="C625" s="1">
        <f t="shared" si="173"/>
        <v>576</v>
      </c>
      <c r="D625" s="3">
        <f>IF(N625&gt;0, RANK(N625,(N625:P625,Q625:AE625)),0)</f>
        <v>2</v>
      </c>
      <c r="E625" s="3">
        <f>IF(O625&gt;0,RANK(O625,(N625:P625,Q625:AE625)),0)</f>
        <v>1</v>
      </c>
      <c r="F625" s="3">
        <f t="shared" si="170"/>
        <v>0</v>
      </c>
      <c r="G625" s="1">
        <f t="shared" si="166"/>
        <v>123</v>
      </c>
      <c r="H625" s="2">
        <f t="shared" si="172"/>
        <v>0.21354166666666666</v>
      </c>
      <c r="I625" s="4"/>
      <c r="J625" s="2">
        <f t="shared" si="167"/>
        <v>0.37847222222222221</v>
      </c>
      <c r="K625" s="2">
        <f t="shared" si="168"/>
        <v>0.59201388888888884</v>
      </c>
      <c r="L625" s="2">
        <f t="shared" si="169"/>
        <v>0</v>
      </c>
      <c r="M625" s="2">
        <f t="shared" si="171"/>
        <v>2.9513888888888951E-2</v>
      </c>
      <c r="N625" s="38">
        <v>218</v>
      </c>
      <c r="O625" s="38">
        <v>341</v>
      </c>
      <c r="P625" s="38"/>
      <c r="Q625" s="38">
        <v>5</v>
      </c>
      <c r="R625" s="38">
        <v>8</v>
      </c>
      <c r="S625" s="38"/>
      <c r="T625" s="38"/>
      <c r="U625" s="38">
        <v>4</v>
      </c>
      <c r="V625" s="38"/>
      <c r="W625" s="38">
        <v>0</v>
      </c>
      <c r="X625" s="38"/>
      <c r="Y625" s="38"/>
      <c r="Z625" s="38"/>
      <c r="AA625" s="38"/>
      <c r="AB625" s="38"/>
      <c r="BA625" t="str">
        <f t="shared" si="174"/>
        <v>Troy</v>
      </c>
      <c r="BB625" t="s">
        <v>214</v>
      </c>
      <c r="BC625">
        <v>2</v>
      </c>
      <c r="BE625" s="60">
        <v>23</v>
      </c>
      <c r="BF625" s="62">
        <v>27</v>
      </c>
      <c r="BG625" s="62">
        <v>115</v>
      </c>
      <c r="BH625" s="66">
        <v>77625</v>
      </c>
      <c r="BI625" s="66">
        <v>77625</v>
      </c>
      <c r="BJ625" s="66">
        <f t="shared" si="175"/>
        <v>23027</v>
      </c>
      <c r="BK625"/>
      <c r="BL625" t="s">
        <v>1447</v>
      </c>
      <c r="BM625">
        <f t="shared" si="176"/>
        <v>2377625</v>
      </c>
      <c r="BN625">
        <f t="shared" si="177"/>
        <v>2377625</v>
      </c>
      <c r="BR625" s="1"/>
      <c r="CD625" s="38"/>
      <c r="CV625" s="1" t="s">
        <v>3635</v>
      </c>
    </row>
    <row r="626" spans="1:100" ht="14" hidden="1" customHeight="1" outlineLevel="1" x14ac:dyDescent="0.2">
      <c r="A626" t="s">
        <v>1649</v>
      </c>
      <c r="B626" s="6" t="s">
        <v>1665</v>
      </c>
      <c r="C626" s="1">
        <f t="shared" si="173"/>
        <v>3625</v>
      </c>
      <c r="D626" s="3">
        <f>IF(N626&gt;0, RANK(N626,(N626:P626,Q626:AE626)),0)</f>
        <v>2</v>
      </c>
      <c r="E626" s="3">
        <f>IF(O626&gt;0,RANK(O626,(N626:P626,Q626:AE626)),0)</f>
        <v>1</v>
      </c>
      <c r="F626" s="3">
        <f t="shared" si="170"/>
        <v>0</v>
      </c>
      <c r="G626" s="1">
        <f t="shared" si="166"/>
        <v>931</v>
      </c>
      <c r="H626" s="2">
        <f t="shared" si="172"/>
        <v>0.25682758620689655</v>
      </c>
      <c r="I626" s="4"/>
      <c r="J626" s="2">
        <f t="shared" si="167"/>
        <v>0.36468965517241381</v>
      </c>
      <c r="K626" s="2">
        <f t="shared" si="168"/>
        <v>0.6215172413793103</v>
      </c>
      <c r="L626" s="2">
        <f t="shared" si="169"/>
        <v>0</v>
      </c>
      <c r="M626" s="2">
        <f t="shared" si="171"/>
        <v>1.379310344827589E-2</v>
      </c>
      <c r="N626" s="38">
        <v>1322</v>
      </c>
      <c r="O626" s="38">
        <v>2253</v>
      </c>
      <c r="P626" s="38"/>
      <c r="Q626" s="38">
        <v>20</v>
      </c>
      <c r="R626" s="38">
        <v>29</v>
      </c>
      <c r="S626" s="38"/>
      <c r="T626" s="38"/>
      <c r="U626" s="38">
        <v>1</v>
      </c>
      <c r="V626" s="38"/>
      <c r="W626" s="38">
        <v>0</v>
      </c>
      <c r="X626" s="38"/>
      <c r="Y626" s="38"/>
      <c r="Z626" s="38"/>
      <c r="AA626" s="38"/>
      <c r="AB626" s="38"/>
      <c r="BA626" t="str">
        <f t="shared" si="174"/>
        <v>Turner</v>
      </c>
      <c r="BB626" t="s">
        <v>1097</v>
      </c>
      <c r="BC626">
        <v>2</v>
      </c>
      <c r="BE626" s="60">
        <v>23</v>
      </c>
      <c r="BF626" s="62">
        <v>1</v>
      </c>
      <c r="BG626" s="62">
        <v>60</v>
      </c>
      <c r="BH626" s="66">
        <v>77800</v>
      </c>
      <c r="BI626" s="66">
        <v>77800</v>
      </c>
      <c r="BJ626" s="66">
        <f t="shared" si="175"/>
        <v>23001</v>
      </c>
      <c r="BK626"/>
      <c r="BL626" t="s">
        <v>1447</v>
      </c>
      <c r="BM626">
        <f t="shared" si="176"/>
        <v>2377800</v>
      </c>
      <c r="BN626">
        <f t="shared" si="177"/>
        <v>2377800</v>
      </c>
      <c r="BR626" s="1"/>
      <c r="CD626" s="38"/>
      <c r="CV626" s="1" t="s">
        <v>3636</v>
      </c>
    </row>
    <row r="627" spans="1:100" ht="14" hidden="1" customHeight="1" outlineLevel="1" x14ac:dyDescent="0.2">
      <c r="A627" t="s">
        <v>1487</v>
      </c>
      <c r="B627" s="6" t="s">
        <v>1665</v>
      </c>
      <c r="C627" s="1">
        <f t="shared" si="173"/>
        <v>1658</v>
      </c>
      <c r="D627" s="3">
        <f>IF(N627&gt;0, RANK(N627,(N627:P627,Q627:AE627)),0)</f>
        <v>2</v>
      </c>
      <c r="E627" s="3">
        <f>IF(O627&gt;0,RANK(O627,(N627:P627,Q627:AE627)),0)</f>
        <v>1</v>
      </c>
      <c r="F627" s="3">
        <f t="shared" si="170"/>
        <v>0</v>
      </c>
      <c r="G627" s="1">
        <f t="shared" si="166"/>
        <v>101</v>
      </c>
      <c r="H627" s="2">
        <f t="shared" si="172"/>
        <v>6.0916767189384803E-2</v>
      </c>
      <c r="I627" s="4"/>
      <c r="J627" s="2">
        <f t="shared" si="167"/>
        <v>0.45958986731001206</v>
      </c>
      <c r="K627" s="2">
        <f t="shared" si="168"/>
        <v>0.52050663449939683</v>
      </c>
      <c r="L627" s="2">
        <f t="shared" si="169"/>
        <v>0</v>
      </c>
      <c r="M627" s="2">
        <f t="shared" si="171"/>
        <v>1.9903498190591118E-2</v>
      </c>
      <c r="N627" s="38">
        <v>762</v>
      </c>
      <c r="O627" s="38">
        <v>863</v>
      </c>
      <c r="P627" s="38"/>
      <c r="Q627" s="38">
        <v>10</v>
      </c>
      <c r="R627" s="38">
        <v>16</v>
      </c>
      <c r="S627" s="38"/>
      <c r="T627" s="38"/>
      <c r="U627" s="38">
        <v>7</v>
      </c>
      <c r="V627" s="38"/>
      <c r="W627" s="38">
        <v>0</v>
      </c>
      <c r="X627" s="38"/>
      <c r="Y627" s="38"/>
      <c r="Z627" s="38"/>
      <c r="AA627" s="38"/>
      <c r="AB627" s="38"/>
      <c r="BA627" t="str">
        <f t="shared" si="174"/>
        <v>Union</v>
      </c>
      <c r="BB627" t="s">
        <v>1696</v>
      </c>
      <c r="BC627">
        <v>1</v>
      </c>
      <c r="BE627" s="60">
        <v>23</v>
      </c>
      <c r="BF627" s="62">
        <v>13</v>
      </c>
      <c r="BG627" s="62">
        <v>75</v>
      </c>
      <c r="BH627" s="66">
        <v>78115</v>
      </c>
      <c r="BI627" s="66">
        <v>78115</v>
      </c>
      <c r="BJ627" s="66">
        <f t="shared" si="175"/>
        <v>23013</v>
      </c>
      <c r="BK627"/>
      <c r="BL627" t="s">
        <v>1447</v>
      </c>
      <c r="BM627">
        <f t="shared" si="176"/>
        <v>2378115</v>
      </c>
      <c r="BN627">
        <f t="shared" si="177"/>
        <v>2378115</v>
      </c>
      <c r="BR627" s="1"/>
      <c r="CD627" s="38"/>
      <c r="CV627" s="1" t="s">
        <v>3637</v>
      </c>
    </row>
    <row r="628" spans="1:100" ht="14" hidden="1" customHeight="1" outlineLevel="1" x14ac:dyDescent="0.2">
      <c r="A628" t="s">
        <v>3048</v>
      </c>
      <c r="B628" s="6" t="s">
        <v>1665</v>
      </c>
      <c r="C628" s="1">
        <f t="shared" si="173"/>
        <v>958</v>
      </c>
      <c r="D628" s="3">
        <f>IF(N628&gt;0, RANK(N628,(N628:P628,Q628:AE628)),0)</f>
        <v>2</v>
      </c>
      <c r="E628" s="3">
        <f>IF(O628&gt;0,RANK(O628,(N628:P628,Q628:AE628)),0)</f>
        <v>1</v>
      </c>
      <c r="F628" s="3">
        <f t="shared" si="170"/>
        <v>0</v>
      </c>
      <c r="G628" s="1">
        <f t="shared" si="166"/>
        <v>89</v>
      </c>
      <c r="H628" s="2">
        <f t="shared" si="172"/>
        <v>9.2901878914405017E-2</v>
      </c>
      <c r="I628" s="4"/>
      <c r="J628" s="2">
        <f t="shared" si="167"/>
        <v>0.43841336116910229</v>
      </c>
      <c r="K628" s="2">
        <f t="shared" si="168"/>
        <v>0.53131524008350728</v>
      </c>
      <c r="L628" s="2">
        <f t="shared" si="169"/>
        <v>0</v>
      </c>
      <c r="M628" s="2">
        <f t="shared" si="171"/>
        <v>3.0271398747390377E-2</v>
      </c>
      <c r="N628" s="38">
        <v>420</v>
      </c>
      <c r="O628" s="38">
        <v>509</v>
      </c>
      <c r="P628" s="38"/>
      <c r="Q628" s="38">
        <v>3</v>
      </c>
      <c r="R628" s="38">
        <v>15</v>
      </c>
      <c r="S628" s="38"/>
      <c r="T628" s="38"/>
      <c r="U628" s="38">
        <v>6</v>
      </c>
      <c r="V628" s="38"/>
      <c r="W628" s="38">
        <v>5</v>
      </c>
      <c r="X628" s="38"/>
      <c r="Y628" s="38"/>
      <c r="Z628" s="38"/>
      <c r="AA628" s="38"/>
      <c r="AB628" s="38"/>
      <c r="BA628" t="str">
        <f t="shared" si="174"/>
        <v>Unity</v>
      </c>
      <c r="BB628" t="s">
        <v>214</v>
      </c>
      <c r="BC628">
        <v>2</v>
      </c>
      <c r="BE628" s="60">
        <v>23</v>
      </c>
      <c r="BF628" s="62">
        <v>27</v>
      </c>
      <c r="BG628" s="62">
        <v>120</v>
      </c>
      <c r="BH628" s="66">
        <v>78255</v>
      </c>
      <c r="BI628" s="66">
        <v>78255</v>
      </c>
      <c r="BJ628" s="66">
        <f t="shared" si="175"/>
        <v>23027</v>
      </c>
      <c r="BK628"/>
      <c r="BL628" t="s">
        <v>1447</v>
      </c>
      <c r="BM628">
        <f t="shared" si="176"/>
        <v>2378255</v>
      </c>
      <c r="BN628">
        <f t="shared" si="177"/>
        <v>2378255</v>
      </c>
      <c r="BR628" s="1"/>
      <c r="CD628" s="38"/>
      <c r="CV628" s="1" t="s">
        <v>3638</v>
      </c>
    </row>
    <row r="629" spans="1:100" ht="14" hidden="1" customHeight="1" outlineLevel="1" x14ac:dyDescent="0.2">
      <c r="A629" t="s">
        <v>1984</v>
      </c>
      <c r="B629" s="6" t="s">
        <v>1665</v>
      </c>
      <c r="C629" s="1">
        <f t="shared" si="173"/>
        <v>56</v>
      </c>
      <c r="D629" s="3">
        <f>IF(N629&gt;0, RANK(N629,(N629:P629,Q629:AE629)),0)</f>
        <v>2</v>
      </c>
      <c r="E629" s="3">
        <f>IF(O629&gt;0,RANK(O629,(N629:P629,Q629:AE629)),0)</f>
        <v>1</v>
      </c>
      <c r="F629" s="3">
        <f>IF(P629&gt;0,RANK(P629,(N629:AE629)),0)</f>
        <v>0</v>
      </c>
      <c r="G629" s="1">
        <f t="shared" ref="G629:G687" si="178">IF(C629&gt;0,MAX(N629:P629)-LARGE(N629:P629,2),0)</f>
        <v>26</v>
      </c>
      <c r="H629" s="2">
        <f t="shared" si="172"/>
        <v>0.4642857142857143</v>
      </c>
      <c r="I629" s="4"/>
      <c r="J629" s="2">
        <f t="shared" ref="J629:J687" si="179">IF(C629=0,"-",N629/C629)</f>
        <v>0.26785714285714285</v>
      </c>
      <c r="K629" s="2">
        <f t="shared" ref="K629:K687" si="180">IF(C629=0,"-",O629/C629)</f>
        <v>0.7321428571428571</v>
      </c>
      <c r="L629" s="2">
        <f t="shared" ref="L629:L687" si="181">IF(C629=0,"-",P629/C629)</f>
        <v>0</v>
      </c>
      <c r="M629" s="2">
        <f>IF(C629=0,"-",(1-J629-K629-L629))</f>
        <v>1.1102230246251565E-16</v>
      </c>
      <c r="N629" s="38">
        <v>15</v>
      </c>
      <c r="O629" s="38">
        <v>41</v>
      </c>
      <c r="P629" s="38"/>
      <c r="Q629" s="38">
        <v>0</v>
      </c>
      <c r="R629" s="38">
        <v>0</v>
      </c>
      <c r="S629" s="38"/>
      <c r="T629" s="38"/>
      <c r="U629" s="38">
        <v>0</v>
      </c>
      <c r="V629" s="38"/>
      <c r="W629" s="38">
        <v>0</v>
      </c>
      <c r="X629" s="38"/>
      <c r="Y629" s="38"/>
      <c r="Z629" s="38"/>
      <c r="AA629" s="38"/>
      <c r="AB629" s="38"/>
      <c r="BA629" t="str">
        <f t="shared" si="174"/>
        <v>Upton</v>
      </c>
      <c r="BB629" t="s">
        <v>2338</v>
      </c>
      <c r="BC629">
        <v>2</v>
      </c>
      <c r="BE629" s="60">
        <v>23</v>
      </c>
      <c r="BF629" s="62">
        <v>17</v>
      </c>
      <c r="BG629" s="62">
        <v>160</v>
      </c>
      <c r="BH629" s="66">
        <v>78465</v>
      </c>
      <c r="BI629" s="66">
        <v>78465</v>
      </c>
      <c r="BJ629" s="66">
        <f t="shared" si="175"/>
        <v>23017</v>
      </c>
      <c r="BK629"/>
      <c r="BL629" t="s">
        <v>1447</v>
      </c>
      <c r="BM629">
        <f t="shared" si="176"/>
        <v>2378465</v>
      </c>
      <c r="BN629">
        <f t="shared" si="177"/>
        <v>2378465</v>
      </c>
      <c r="BR629" s="1"/>
      <c r="CD629" s="38"/>
      <c r="CV629" s="1"/>
    </row>
    <row r="630" spans="1:100" ht="14" hidden="1" customHeight="1" outlineLevel="1" x14ac:dyDescent="0.2">
      <c r="A630" t="s">
        <v>1568</v>
      </c>
      <c r="B630" s="6" t="s">
        <v>1665</v>
      </c>
      <c r="C630" s="1">
        <f t="shared" si="173"/>
        <v>888</v>
      </c>
      <c r="D630" s="3">
        <f>IF(N630&gt;0, RANK(N630,(N630:P630,Q630:AE630)),0)</f>
        <v>2</v>
      </c>
      <c r="E630" s="3">
        <f>IF(O630&gt;0,RANK(O630,(N630:P630,Q630:AE630)),0)</f>
        <v>1</v>
      </c>
      <c r="F630" s="3">
        <f>IF(P630&gt;0,RANK(P630,(N630:AE630)),0)</f>
        <v>0</v>
      </c>
      <c r="G630" s="1">
        <f>IF(C630&gt;0,MAX(N630:P630)-LARGE(N630:P630,2),0)</f>
        <v>19</v>
      </c>
      <c r="H630" s="2">
        <f>IF(C630&gt;0,G630/C630,0)</f>
        <v>2.1396396396396396E-2</v>
      </c>
      <c r="I630" s="4"/>
      <c r="J630" s="2">
        <f>IF(C630=0,"-",N630/C630)</f>
        <v>0.48310810810810811</v>
      </c>
      <c r="K630" s="2">
        <f>IF(C630=0,"-",O630/C630)</f>
        <v>0.50450450450450446</v>
      </c>
      <c r="L630" s="2">
        <f>IF(C630=0,"-",P630/C630)</f>
        <v>0</v>
      </c>
      <c r="M630" s="2">
        <f>IF(C630=0,"-",(1-J630-K630-L630))</f>
        <v>1.2387387387387427E-2</v>
      </c>
      <c r="N630" s="38">
        <v>429</v>
      </c>
      <c r="O630" s="38">
        <v>448</v>
      </c>
      <c r="P630" s="38"/>
      <c r="Q630" s="38">
        <v>2</v>
      </c>
      <c r="R630" s="38">
        <v>7</v>
      </c>
      <c r="S630" s="38"/>
      <c r="T630" s="38"/>
      <c r="U630" s="38">
        <v>2</v>
      </c>
      <c r="V630" s="38"/>
      <c r="W630" s="38">
        <v>0</v>
      </c>
      <c r="X630" s="38"/>
      <c r="Y630" s="38"/>
      <c r="Z630" s="38"/>
      <c r="AA630" s="38"/>
      <c r="AB630" s="38"/>
      <c r="BA630" t="str">
        <f t="shared" si="174"/>
        <v>Van Buren</v>
      </c>
      <c r="BB630" t="s">
        <v>2774</v>
      </c>
      <c r="BC630">
        <v>2</v>
      </c>
      <c r="BE630" s="60">
        <v>23</v>
      </c>
      <c r="BF630" s="62">
        <v>3</v>
      </c>
      <c r="BG630" s="62">
        <v>305</v>
      </c>
      <c r="BH630" s="66">
        <v>78570</v>
      </c>
      <c r="BI630" s="66">
        <v>78570</v>
      </c>
      <c r="BJ630" s="66">
        <f t="shared" si="175"/>
        <v>23003</v>
      </c>
      <c r="BK630"/>
      <c r="BL630" t="s">
        <v>1447</v>
      </c>
      <c r="BM630">
        <f t="shared" si="176"/>
        <v>2378570</v>
      </c>
      <c r="BN630">
        <f t="shared" si="177"/>
        <v>2378570</v>
      </c>
      <c r="BR630" s="1"/>
      <c r="CD630" s="38"/>
      <c r="CV630" s="1" t="s">
        <v>3639</v>
      </c>
    </row>
    <row r="631" spans="1:100" ht="14" hidden="1" customHeight="1" outlineLevel="1" x14ac:dyDescent="0.2">
      <c r="A631" t="s">
        <v>2523</v>
      </c>
      <c r="B631" s="6" t="s">
        <v>1665</v>
      </c>
      <c r="C631" s="1">
        <f t="shared" si="173"/>
        <v>87</v>
      </c>
      <c r="D631" s="3">
        <f>IF(N631&gt;0, RANK(N631,(N631:P631,Q631:AE631)),0)</f>
        <v>2</v>
      </c>
      <c r="E631" s="3">
        <f>IF(O631&gt;0,RANK(O631,(N631:P631,Q631:AE631)),0)</f>
        <v>1</v>
      </c>
      <c r="F631" s="3">
        <f t="shared" ref="F631:F639" si="182">IF(P631&gt;0,RANK(P631,(N631:AE631)),0)</f>
        <v>0</v>
      </c>
      <c r="G631" s="1">
        <f t="shared" ref="G631:G639" si="183">IF(C631&gt;0,MAX(N631:P631)-LARGE(N631:P631,2),0)</f>
        <v>23</v>
      </c>
      <c r="H631" s="2">
        <f t="shared" ref="H631:H639" si="184">IF(C631&gt;0,G631/C631,0)</f>
        <v>0.26436781609195403</v>
      </c>
      <c r="I631" s="4"/>
      <c r="J631" s="2">
        <f t="shared" ref="J631:J639" si="185">IF(C631=0,"-",N631/C631)</f>
        <v>0.36781609195402298</v>
      </c>
      <c r="K631" s="2">
        <f t="shared" ref="K631:K639" si="186">IF(C631=0,"-",O631/C631)</f>
        <v>0.63218390804597702</v>
      </c>
      <c r="L631" s="2">
        <f t="shared" ref="L631:L639" si="187">IF(C631=0,"-",P631/C631)</f>
        <v>0</v>
      </c>
      <c r="M631" s="2">
        <f t="shared" ref="M631:M639" si="188">IF(C631=0,"-",(1-J631-K631-L631))</f>
        <v>0</v>
      </c>
      <c r="N631" s="38">
        <v>32</v>
      </c>
      <c r="O631" s="38">
        <v>55</v>
      </c>
      <c r="P631" s="38"/>
      <c r="Q631" s="38">
        <v>0</v>
      </c>
      <c r="R631" s="38">
        <v>0</v>
      </c>
      <c r="S631" s="38"/>
      <c r="T631" s="38"/>
      <c r="U631" s="38">
        <v>0</v>
      </c>
      <c r="V631" s="38"/>
      <c r="W631" s="38">
        <v>0</v>
      </c>
      <c r="X631" s="38"/>
      <c r="Y631" s="38"/>
      <c r="Z631" s="38"/>
      <c r="AA631" s="38"/>
      <c r="AB631" s="38"/>
      <c r="BA631" t="str">
        <f t="shared" si="174"/>
        <v>Vanceboro</v>
      </c>
      <c r="BB631" t="s">
        <v>674</v>
      </c>
      <c r="BC631">
        <v>2</v>
      </c>
      <c r="BE631" s="60">
        <v>23</v>
      </c>
      <c r="BF631" s="62">
        <v>29</v>
      </c>
      <c r="BG631" s="62">
        <v>205</v>
      </c>
      <c r="BH631" s="66">
        <v>78675</v>
      </c>
      <c r="BI631" s="66">
        <v>78675</v>
      </c>
      <c r="BJ631" s="66">
        <f t="shared" si="175"/>
        <v>23029</v>
      </c>
      <c r="BK631"/>
      <c r="BL631" t="s">
        <v>1447</v>
      </c>
      <c r="BM631">
        <f t="shared" si="176"/>
        <v>2378675</v>
      </c>
      <c r="BN631">
        <f t="shared" si="177"/>
        <v>2378675</v>
      </c>
      <c r="BR631" s="1"/>
      <c r="CD631" s="38"/>
      <c r="CV631" s="1" t="s">
        <v>3640</v>
      </c>
    </row>
    <row r="632" spans="1:100" ht="14" hidden="1" customHeight="1" outlineLevel="1" x14ac:dyDescent="0.2">
      <c r="A632" t="s">
        <v>2466</v>
      </c>
      <c r="B632" s="6" t="s">
        <v>1665</v>
      </c>
      <c r="C632" s="1">
        <f t="shared" si="173"/>
        <v>2654</v>
      </c>
      <c r="D632" s="3">
        <f>IF(N632&gt;0, RANK(N632,(N632:P632,Q632:AE632)),0)</f>
        <v>2</v>
      </c>
      <c r="E632" s="3">
        <f>IF(O632&gt;0,RANK(O632,(N632:P632,Q632:AE632)),0)</f>
        <v>1</v>
      </c>
      <c r="F632" s="3">
        <f t="shared" si="182"/>
        <v>0</v>
      </c>
      <c r="G632" s="1">
        <f t="shared" si="183"/>
        <v>386</v>
      </c>
      <c r="H632" s="2">
        <f t="shared" si="184"/>
        <v>0.14544084400904295</v>
      </c>
      <c r="I632" s="4"/>
      <c r="J632" s="2">
        <f t="shared" si="185"/>
        <v>0.41823662396382816</v>
      </c>
      <c r="K632" s="2">
        <f t="shared" si="186"/>
        <v>0.5636774679728711</v>
      </c>
      <c r="L632" s="2">
        <f t="shared" si="187"/>
        <v>0</v>
      </c>
      <c r="M632" s="2">
        <f t="shared" si="188"/>
        <v>1.8085908063300682E-2</v>
      </c>
      <c r="N632" s="38">
        <v>1110</v>
      </c>
      <c r="O632" s="38">
        <v>1496</v>
      </c>
      <c r="P632" s="38"/>
      <c r="Q632" s="38">
        <v>26</v>
      </c>
      <c r="R632" s="38">
        <v>16</v>
      </c>
      <c r="S632" s="38"/>
      <c r="T632" s="38"/>
      <c r="U632" s="38">
        <v>6</v>
      </c>
      <c r="V632" s="38"/>
      <c r="W632" s="38">
        <v>0</v>
      </c>
      <c r="X632" s="38"/>
      <c r="Y632" s="38"/>
      <c r="Z632" s="38"/>
      <c r="AA632" s="38"/>
      <c r="AB632" s="38"/>
      <c r="BA632" t="str">
        <f t="shared" si="174"/>
        <v>Vassalboro</v>
      </c>
      <c r="BB632" t="s">
        <v>2945</v>
      </c>
      <c r="BC632">
        <v>1</v>
      </c>
      <c r="BE632" s="60">
        <v>23</v>
      </c>
      <c r="BF632" s="62">
        <v>11</v>
      </c>
      <c r="BG632" s="62">
        <v>110</v>
      </c>
      <c r="BH632" s="66">
        <v>78745</v>
      </c>
      <c r="BI632" s="66">
        <v>78745</v>
      </c>
      <c r="BJ632" s="66">
        <f t="shared" si="175"/>
        <v>23011</v>
      </c>
      <c r="BK632"/>
      <c r="BL632" t="s">
        <v>1447</v>
      </c>
      <c r="BM632">
        <f t="shared" si="176"/>
        <v>2378745</v>
      </c>
      <c r="BN632">
        <f t="shared" si="177"/>
        <v>2378745</v>
      </c>
      <c r="BR632" s="1"/>
      <c r="CD632" s="38"/>
      <c r="CV632" s="1" t="s">
        <v>3641</v>
      </c>
    </row>
    <row r="633" spans="1:100" ht="14" hidden="1" customHeight="1" outlineLevel="1" x14ac:dyDescent="0.2">
      <c r="A633" t="s">
        <v>1602</v>
      </c>
      <c r="B633" s="6" t="s">
        <v>1665</v>
      </c>
      <c r="C633" s="1">
        <f t="shared" si="173"/>
        <v>1178</v>
      </c>
      <c r="D633" s="3">
        <f>IF(N633&gt;0, RANK(N633,(N633:P633,Q633:AE633)),0)</f>
        <v>1</v>
      </c>
      <c r="E633" s="3">
        <f>IF(O633&gt;0,RANK(O633,(N633:P633,Q633:AE633)),0)</f>
        <v>2</v>
      </c>
      <c r="F633" s="3">
        <f t="shared" si="182"/>
        <v>0</v>
      </c>
      <c r="G633" s="1">
        <f t="shared" si="183"/>
        <v>189</v>
      </c>
      <c r="H633" s="2">
        <f t="shared" si="184"/>
        <v>0.16044142614601017</v>
      </c>
      <c r="I633" s="4"/>
      <c r="J633" s="2">
        <f t="shared" si="185"/>
        <v>0.57045840407470294</v>
      </c>
      <c r="K633" s="2">
        <f t="shared" si="186"/>
        <v>0.41001697792869268</v>
      </c>
      <c r="L633" s="2">
        <f t="shared" si="187"/>
        <v>0</v>
      </c>
      <c r="M633" s="2">
        <f t="shared" si="188"/>
        <v>1.9524617996604376E-2</v>
      </c>
      <c r="N633" s="38">
        <v>672</v>
      </c>
      <c r="O633" s="38">
        <v>483</v>
      </c>
      <c r="P633" s="38"/>
      <c r="Q633" s="38">
        <v>8</v>
      </c>
      <c r="R633" s="38">
        <v>10</v>
      </c>
      <c r="S633" s="38"/>
      <c r="T633" s="38"/>
      <c r="U633" s="38">
        <v>4</v>
      </c>
      <c r="V633" s="38"/>
      <c r="W633" s="38">
        <v>1</v>
      </c>
      <c r="X633" s="38"/>
      <c r="Y633" s="38"/>
      <c r="Z633" s="38"/>
      <c r="AA633" s="38"/>
      <c r="AB633" s="38"/>
      <c r="BA633" t="str">
        <f t="shared" si="174"/>
        <v>Veazie</v>
      </c>
      <c r="BB633" t="s">
        <v>2436</v>
      </c>
      <c r="BC633">
        <v>2</v>
      </c>
      <c r="BE633" s="60">
        <v>23</v>
      </c>
      <c r="BF633" s="62">
        <v>19</v>
      </c>
      <c r="BG633" s="62">
        <v>295</v>
      </c>
      <c r="BH633" s="66">
        <v>78780</v>
      </c>
      <c r="BI633" s="66">
        <v>78780</v>
      </c>
      <c r="BJ633" s="66">
        <f t="shared" si="175"/>
        <v>23019</v>
      </c>
      <c r="BK633"/>
      <c r="BL633" t="s">
        <v>1447</v>
      </c>
      <c r="BM633">
        <f t="shared" si="176"/>
        <v>2378780</v>
      </c>
      <c r="BN633">
        <f t="shared" si="177"/>
        <v>2378780</v>
      </c>
      <c r="BR633" s="1"/>
      <c r="CD633" s="38"/>
      <c r="CV633" s="1" t="s">
        <v>3642</v>
      </c>
    </row>
    <row r="634" spans="1:100" ht="14" hidden="1" customHeight="1" outlineLevel="1" x14ac:dyDescent="0.2">
      <c r="A634" t="s">
        <v>319</v>
      </c>
      <c r="B634" s="6" t="s">
        <v>1665</v>
      </c>
      <c r="C634" s="1">
        <f t="shared" si="173"/>
        <v>362</v>
      </c>
      <c r="D634" s="3">
        <f>IF(N634&gt;0, RANK(N634,(N634:P634,Q634:AE634)),0)</f>
        <v>2</v>
      </c>
      <c r="E634" s="3">
        <f>IF(O634&gt;0,RANK(O634,(N634:P634,Q634:AE634)),0)</f>
        <v>1</v>
      </c>
      <c r="F634" s="3">
        <f t="shared" si="182"/>
        <v>0</v>
      </c>
      <c r="G634" s="1">
        <f t="shared" si="183"/>
        <v>41</v>
      </c>
      <c r="H634" s="2">
        <f t="shared" si="184"/>
        <v>0.1132596685082873</v>
      </c>
      <c r="I634" s="4"/>
      <c r="J634" s="2">
        <f t="shared" si="185"/>
        <v>0.43370165745856354</v>
      </c>
      <c r="K634" s="2">
        <f t="shared" si="186"/>
        <v>0.54696132596685088</v>
      </c>
      <c r="L634" s="2">
        <f t="shared" si="187"/>
        <v>0</v>
      </c>
      <c r="M634" s="2">
        <f t="shared" si="188"/>
        <v>1.9337016574585641E-2</v>
      </c>
      <c r="N634" s="38">
        <v>157</v>
      </c>
      <c r="O634" s="38">
        <v>198</v>
      </c>
      <c r="P634" s="38"/>
      <c r="Q634" s="38">
        <v>2</v>
      </c>
      <c r="R634" s="38">
        <v>2</v>
      </c>
      <c r="S634" s="38"/>
      <c r="T634" s="38"/>
      <c r="U634" s="38">
        <v>3</v>
      </c>
      <c r="V634" s="38"/>
      <c r="W634" s="38">
        <v>0</v>
      </c>
      <c r="X634" s="38"/>
      <c r="Y634" s="38"/>
      <c r="Z634" s="38"/>
      <c r="AA634" s="38"/>
      <c r="AB634" s="38"/>
      <c r="BA634" t="str">
        <f t="shared" si="174"/>
        <v>Verona Island</v>
      </c>
      <c r="BB634" t="s">
        <v>585</v>
      </c>
      <c r="BC634">
        <v>2</v>
      </c>
      <c r="BE634" s="60">
        <v>23</v>
      </c>
      <c r="BF634" s="62">
        <v>9</v>
      </c>
      <c r="BG634" s="62">
        <v>175</v>
      </c>
      <c r="BH634" s="66">
        <v>78925</v>
      </c>
      <c r="BI634" s="66">
        <v>78920</v>
      </c>
      <c r="BJ634" s="66">
        <f t="shared" si="175"/>
        <v>23009</v>
      </c>
      <c r="BK634"/>
      <c r="BL634" t="s">
        <v>1447</v>
      </c>
      <c r="BM634">
        <f t="shared" si="176"/>
        <v>2378925</v>
      </c>
      <c r="BN634">
        <f t="shared" si="177"/>
        <v>2378920</v>
      </c>
      <c r="BR634" s="1"/>
      <c r="CD634" s="38"/>
      <c r="CV634" s="1" t="s">
        <v>3643</v>
      </c>
    </row>
    <row r="635" spans="1:100" ht="14" hidden="1" customHeight="1" outlineLevel="1" x14ac:dyDescent="0.2">
      <c r="A635" t="s">
        <v>2232</v>
      </c>
      <c r="B635" s="6" t="s">
        <v>1665</v>
      </c>
      <c r="C635" s="1">
        <f t="shared" si="173"/>
        <v>427</v>
      </c>
      <c r="D635" s="3">
        <f>IF(N635&gt;0, RANK(N635,(N635:P635,Q635:AE635)),0)</f>
        <v>2</v>
      </c>
      <c r="E635" s="3">
        <f>IF(O635&gt;0,RANK(O635,(N635:P635,Q635:AE635)),0)</f>
        <v>1</v>
      </c>
      <c r="F635" s="3">
        <f t="shared" si="182"/>
        <v>0</v>
      </c>
      <c r="G635" s="1">
        <f t="shared" si="183"/>
        <v>29</v>
      </c>
      <c r="H635" s="2">
        <f t="shared" si="184"/>
        <v>6.7915690866510545E-2</v>
      </c>
      <c r="I635" s="4"/>
      <c r="J635" s="2">
        <f t="shared" si="185"/>
        <v>0.45199063231850117</v>
      </c>
      <c r="K635" s="2">
        <f t="shared" si="186"/>
        <v>0.51990632318501173</v>
      </c>
      <c r="L635" s="2">
        <f t="shared" si="187"/>
        <v>0</v>
      </c>
      <c r="M635" s="2">
        <f t="shared" si="188"/>
        <v>2.810304449648704E-2</v>
      </c>
      <c r="N635" s="38">
        <v>193</v>
      </c>
      <c r="O635" s="38">
        <v>222</v>
      </c>
      <c r="P635" s="38"/>
      <c r="Q635" s="38">
        <v>4</v>
      </c>
      <c r="R635" s="38">
        <v>5</v>
      </c>
      <c r="S635" s="38"/>
      <c r="T635" s="38"/>
      <c r="U635" s="38">
        <v>3</v>
      </c>
      <c r="V635" s="38"/>
      <c r="W635" s="38">
        <v>0</v>
      </c>
      <c r="X635" s="38"/>
      <c r="Y635" s="38"/>
      <c r="Z635" s="38"/>
      <c r="AA635" s="38"/>
      <c r="AB635" s="38"/>
      <c r="BA635" t="str">
        <f t="shared" si="174"/>
        <v>Vienna</v>
      </c>
      <c r="BB635" t="s">
        <v>2945</v>
      </c>
      <c r="BC635">
        <v>2</v>
      </c>
      <c r="BE635" s="60">
        <v>23</v>
      </c>
      <c r="BF635" s="62">
        <v>11</v>
      </c>
      <c r="BG635" s="62">
        <v>115</v>
      </c>
      <c r="BH635" s="66">
        <v>79025</v>
      </c>
      <c r="BI635" s="66">
        <v>79025</v>
      </c>
      <c r="BJ635" s="66">
        <f t="shared" si="175"/>
        <v>23011</v>
      </c>
      <c r="BK635"/>
      <c r="BL635" t="s">
        <v>1447</v>
      </c>
      <c r="BM635">
        <f t="shared" si="176"/>
        <v>2379025</v>
      </c>
      <c r="BN635">
        <f t="shared" si="177"/>
        <v>2379025</v>
      </c>
      <c r="BR635" s="1"/>
      <c r="CD635" s="38"/>
      <c r="CV635" s="1" t="s">
        <v>3644</v>
      </c>
    </row>
    <row r="636" spans="1:100" ht="14" hidden="1" customHeight="1" outlineLevel="1" x14ac:dyDescent="0.2">
      <c r="A636" t="s">
        <v>1004</v>
      </c>
      <c r="B636" s="6" t="s">
        <v>1665</v>
      </c>
      <c r="C636" s="1">
        <f t="shared" si="173"/>
        <v>813</v>
      </c>
      <c r="D636" s="3">
        <f>IF(N636&gt;0, RANK(N636,(N636:P636,Q636:AE636)),0)</f>
        <v>1</v>
      </c>
      <c r="E636" s="3">
        <f>IF(O636&gt;0,RANK(O636,(N636:P636,Q636:AE636)),0)</f>
        <v>2</v>
      </c>
      <c r="F636" s="3">
        <f t="shared" si="182"/>
        <v>0</v>
      </c>
      <c r="G636" s="1">
        <f t="shared" si="183"/>
        <v>135</v>
      </c>
      <c r="H636" s="2">
        <f t="shared" si="184"/>
        <v>0.16605166051660517</v>
      </c>
      <c r="I636" s="4"/>
      <c r="J636" s="2">
        <f t="shared" si="185"/>
        <v>0.57564575645756455</v>
      </c>
      <c r="K636" s="2">
        <f t="shared" si="186"/>
        <v>0.40959409594095941</v>
      </c>
      <c r="L636" s="2">
        <f t="shared" si="187"/>
        <v>0</v>
      </c>
      <c r="M636" s="2">
        <f t="shared" si="188"/>
        <v>1.4760147601476037E-2</v>
      </c>
      <c r="N636" s="38">
        <v>468</v>
      </c>
      <c r="O636" s="38">
        <v>333</v>
      </c>
      <c r="P636" s="38"/>
      <c r="Q636" s="38">
        <v>2</v>
      </c>
      <c r="R636" s="38">
        <v>8</v>
      </c>
      <c r="S636" s="38"/>
      <c r="T636" s="38"/>
      <c r="U636" s="38">
        <v>2</v>
      </c>
      <c r="V636" s="38"/>
      <c r="W636" s="38">
        <v>0</v>
      </c>
      <c r="X636" s="38"/>
      <c r="Y636" s="38"/>
      <c r="Z636" s="38"/>
      <c r="AA636" s="38"/>
      <c r="AB636" s="38"/>
      <c r="BA636" t="str">
        <f t="shared" si="174"/>
        <v>Vinalhaven</v>
      </c>
      <c r="BB636" t="s">
        <v>1696</v>
      </c>
      <c r="BC636">
        <v>1</v>
      </c>
      <c r="BE636" s="60">
        <v>23</v>
      </c>
      <c r="BF636" s="62">
        <v>13</v>
      </c>
      <c r="BG636" s="62">
        <v>80</v>
      </c>
      <c r="BH636" s="66">
        <v>79130</v>
      </c>
      <c r="BI636" s="66">
        <v>79130</v>
      </c>
      <c r="BJ636" s="66">
        <f t="shared" si="175"/>
        <v>23013</v>
      </c>
      <c r="BK636"/>
      <c r="BL636" t="s">
        <v>1447</v>
      </c>
      <c r="BM636">
        <f t="shared" si="176"/>
        <v>2379130</v>
      </c>
      <c r="BN636">
        <f t="shared" si="177"/>
        <v>2379130</v>
      </c>
      <c r="BR636" s="1"/>
      <c r="CD636" s="38"/>
      <c r="CV636" s="1" t="s">
        <v>3645</v>
      </c>
    </row>
    <row r="637" spans="1:100" ht="14" hidden="1" customHeight="1" outlineLevel="1" x14ac:dyDescent="0.2">
      <c r="A637" t="s">
        <v>929</v>
      </c>
      <c r="B637" s="6" t="s">
        <v>1665</v>
      </c>
      <c r="C637" s="1">
        <f t="shared" si="173"/>
        <v>169</v>
      </c>
      <c r="D637" s="3">
        <f>IF(N637&gt;0, RANK(N637,(N637:P637,Q637:AE637)),0)</f>
        <v>2</v>
      </c>
      <c r="E637" s="3">
        <f>IF(O637&gt;0,RANK(O637,(N637:P637,Q637:AE637)),0)</f>
        <v>1</v>
      </c>
      <c r="F637" s="3">
        <f t="shared" si="182"/>
        <v>0</v>
      </c>
      <c r="G637" s="1">
        <f t="shared" si="183"/>
        <v>51</v>
      </c>
      <c r="H637" s="2">
        <f t="shared" si="184"/>
        <v>0.30177514792899407</v>
      </c>
      <c r="I637" s="4"/>
      <c r="J637" s="2">
        <f t="shared" si="185"/>
        <v>0.33136094674556216</v>
      </c>
      <c r="K637" s="2">
        <f t="shared" si="186"/>
        <v>0.63313609467455623</v>
      </c>
      <c r="L637" s="2">
        <f t="shared" si="187"/>
        <v>0</v>
      </c>
      <c r="M637" s="2">
        <f t="shared" si="188"/>
        <v>3.5502958579881616E-2</v>
      </c>
      <c r="N637" s="38">
        <v>56</v>
      </c>
      <c r="O637" s="38">
        <v>107</v>
      </c>
      <c r="P637" s="38"/>
      <c r="Q637" s="38">
        <v>3</v>
      </c>
      <c r="R637" s="38">
        <v>1</v>
      </c>
      <c r="S637" s="38"/>
      <c r="T637" s="38"/>
      <c r="U637" s="38">
        <v>1</v>
      </c>
      <c r="V637" s="38"/>
      <c r="W637" s="38">
        <v>1</v>
      </c>
      <c r="X637" s="38"/>
      <c r="Y637" s="38"/>
      <c r="Z637" s="38"/>
      <c r="AA637" s="38"/>
      <c r="AB637" s="38"/>
      <c r="BA637" t="str">
        <f t="shared" si="174"/>
        <v>Wade</v>
      </c>
      <c r="BB637" t="s">
        <v>2774</v>
      </c>
      <c r="BC637">
        <v>2</v>
      </c>
      <c r="BE637" s="60">
        <v>23</v>
      </c>
      <c r="BF637" s="62">
        <v>3</v>
      </c>
      <c r="BG637" s="62">
        <v>310</v>
      </c>
      <c r="BH637" s="66">
        <v>79270</v>
      </c>
      <c r="BI637" s="66">
        <v>79270</v>
      </c>
      <c r="BJ637" s="66">
        <f t="shared" si="175"/>
        <v>23003</v>
      </c>
      <c r="BK637"/>
      <c r="BL637" t="s">
        <v>1447</v>
      </c>
      <c r="BM637">
        <f t="shared" si="176"/>
        <v>2379270</v>
      </c>
      <c r="BN637">
        <f t="shared" si="177"/>
        <v>2379270</v>
      </c>
      <c r="BR637" s="1"/>
      <c r="CD637" s="38"/>
      <c r="CV637" s="1"/>
    </row>
    <row r="638" spans="1:100" ht="14" hidden="1" customHeight="1" outlineLevel="1" x14ac:dyDescent="0.2">
      <c r="A638" t="s">
        <v>225</v>
      </c>
      <c r="B638" s="6" t="s">
        <v>1665</v>
      </c>
      <c r="C638" s="1">
        <f t="shared" si="173"/>
        <v>49</v>
      </c>
      <c r="D638" s="3">
        <f>IF(N638&gt;0, RANK(N638,(N638:P638,Q638:AE638)),0)</f>
        <v>2</v>
      </c>
      <c r="E638" s="3">
        <f>IF(O638&gt;0,RANK(O638,(N638:P638,Q638:AE638)),0)</f>
        <v>1</v>
      </c>
      <c r="F638" s="3">
        <f>IF(P638&gt;0,RANK(P638,(N638:AE638)),0)</f>
        <v>0</v>
      </c>
      <c r="G638" s="1">
        <f>IF(C638&gt;0,MAX(N638:P638)-LARGE(N638:P638,2),0)</f>
        <v>18</v>
      </c>
      <c r="H638" s="2">
        <f>IF(C638&gt;0,G638/C638,0)</f>
        <v>0.36734693877551022</v>
      </c>
      <c r="I638" s="4"/>
      <c r="J638" s="2">
        <f>IF(C638=0,"-",N638/C638)</f>
        <v>0.30612244897959184</v>
      </c>
      <c r="K638" s="2">
        <f>IF(C638=0,"-",O638/C638)</f>
        <v>0.67346938775510201</v>
      </c>
      <c r="L638" s="2">
        <f>IF(C638=0,"-",P638/C638)</f>
        <v>0</v>
      </c>
      <c r="M638" s="2">
        <f>IF(C638=0,"-",(1-J638-K638-L638))</f>
        <v>2.0408163265306145E-2</v>
      </c>
      <c r="N638" s="38">
        <v>15</v>
      </c>
      <c r="O638" s="38">
        <v>33</v>
      </c>
      <c r="P638" s="38"/>
      <c r="Q638" s="38">
        <v>1</v>
      </c>
      <c r="R638" s="38">
        <v>0</v>
      </c>
      <c r="S638" s="38"/>
      <c r="T638" s="38"/>
      <c r="U638" s="38">
        <v>0</v>
      </c>
      <c r="V638" s="38"/>
      <c r="W638" s="38">
        <v>0</v>
      </c>
      <c r="X638" s="38"/>
      <c r="Y638" s="38"/>
      <c r="Z638" s="38"/>
      <c r="AA638" s="38"/>
      <c r="AB638" s="38"/>
      <c r="BA638" t="str">
        <f t="shared" si="174"/>
        <v>Waite</v>
      </c>
      <c r="BB638" t="s">
        <v>674</v>
      </c>
      <c r="BC638">
        <v>2</v>
      </c>
      <c r="BE638" s="60">
        <v>23</v>
      </c>
      <c r="BF638" s="62">
        <v>29</v>
      </c>
      <c r="BG638" s="62">
        <v>210</v>
      </c>
      <c r="BH638" s="66">
        <v>79375</v>
      </c>
      <c r="BI638" s="66">
        <v>79375</v>
      </c>
      <c r="BJ638" s="66">
        <f t="shared" si="175"/>
        <v>23029</v>
      </c>
      <c r="BK638"/>
      <c r="BL638" t="s">
        <v>1447</v>
      </c>
      <c r="BM638">
        <f t="shared" si="176"/>
        <v>2379375</v>
      </c>
      <c r="BN638">
        <f t="shared" si="177"/>
        <v>2379375</v>
      </c>
      <c r="BR638" s="1"/>
      <c r="CD638" s="38"/>
      <c r="CV638" s="1" t="s">
        <v>3646</v>
      </c>
    </row>
    <row r="639" spans="1:100" ht="14" hidden="1" customHeight="1" outlineLevel="1" x14ac:dyDescent="0.2">
      <c r="A639" t="s">
        <v>214</v>
      </c>
      <c r="B639" s="6" t="s">
        <v>1665</v>
      </c>
      <c r="C639" s="1">
        <f t="shared" si="173"/>
        <v>512</v>
      </c>
      <c r="D639" s="3">
        <f>IF(N639&gt;0, RANK(N639,(N639:P639,Q639:AE639)),0)</f>
        <v>2</v>
      </c>
      <c r="E639" s="3">
        <f>IF(O639&gt;0,RANK(O639,(N639:P639,Q639:AE639)),0)</f>
        <v>1</v>
      </c>
      <c r="F639" s="3">
        <f t="shared" si="182"/>
        <v>0</v>
      </c>
      <c r="G639" s="1">
        <f t="shared" si="183"/>
        <v>20</v>
      </c>
      <c r="H639" s="2">
        <f t="shared" si="184"/>
        <v>3.90625E-2</v>
      </c>
      <c r="I639" s="4"/>
      <c r="J639" s="2">
        <f t="shared" si="185"/>
        <v>0.466796875</v>
      </c>
      <c r="K639" s="2">
        <f t="shared" si="186"/>
        <v>0.505859375</v>
      </c>
      <c r="L639" s="2">
        <f t="shared" si="187"/>
        <v>0</v>
      </c>
      <c r="M639" s="2">
        <f t="shared" si="188"/>
        <v>2.734375E-2</v>
      </c>
      <c r="N639" s="38">
        <v>239</v>
      </c>
      <c r="O639" s="38">
        <v>259</v>
      </c>
      <c r="P639" s="38"/>
      <c r="Q639" s="38">
        <v>2</v>
      </c>
      <c r="R639" s="38">
        <v>6</v>
      </c>
      <c r="S639" s="38"/>
      <c r="T639" s="38"/>
      <c r="U639" s="38">
        <v>6</v>
      </c>
      <c r="V639" s="38"/>
      <c r="W639" s="38">
        <v>0</v>
      </c>
      <c r="X639" s="38"/>
      <c r="Y639" s="38"/>
      <c r="Z639" s="38"/>
      <c r="AA639" s="38"/>
      <c r="AB639" s="38"/>
      <c r="BA639" t="str">
        <f t="shared" si="174"/>
        <v>Waldo</v>
      </c>
      <c r="BB639" t="s">
        <v>214</v>
      </c>
      <c r="BC639">
        <v>2</v>
      </c>
      <c r="BE639" s="60">
        <v>23</v>
      </c>
      <c r="BF639" s="62">
        <v>27</v>
      </c>
      <c r="BG639" s="62">
        <v>125</v>
      </c>
      <c r="BH639" s="66">
        <v>79480</v>
      </c>
      <c r="BI639" s="66">
        <v>79480</v>
      </c>
      <c r="BJ639" s="66">
        <f t="shared" si="175"/>
        <v>23027</v>
      </c>
      <c r="BK639"/>
      <c r="BL639" t="s">
        <v>1447</v>
      </c>
      <c r="BM639">
        <f t="shared" si="176"/>
        <v>2379480</v>
      </c>
      <c r="BN639">
        <f t="shared" si="177"/>
        <v>2379480</v>
      </c>
      <c r="BR639" s="1"/>
      <c r="CD639" s="38"/>
      <c r="CV639" s="1" t="s">
        <v>3647</v>
      </c>
    </row>
    <row r="640" spans="1:100" ht="14" hidden="1" customHeight="1" outlineLevel="1" x14ac:dyDescent="0.2">
      <c r="A640" t="s">
        <v>443</v>
      </c>
      <c r="B640" s="6" t="s">
        <v>1665</v>
      </c>
      <c r="C640" s="1">
        <f>SUM(N640:AY640)</f>
        <v>3023</v>
      </c>
      <c r="D640" s="3">
        <f>IF(N640&gt;0, RANK(N640,(N640:P640,Q640:AE640)),0)</f>
        <v>2</v>
      </c>
      <c r="E640" s="3">
        <f>IF(O640&gt;0,RANK(O640,(N640:P640,Q640:AE640)),0)</f>
        <v>1</v>
      </c>
      <c r="F640" s="3">
        <f>IF(P640&gt;0,RANK(P640,(N640:AE640)),0)</f>
        <v>0</v>
      </c>
      <c r="G640" s="1">
        <f>IF(C640&gt;0,MAX(N640:P640)-LARGE(N640:P640,2),0)</f>
        <v>232</v>
      </c>
      <c r="H640" s="2">
        <f>IF(C640&gt;0,G640/C640,0)</f>
        <v>7.6744955342375118E-2</v>
      </c>
      <c r="I640" s="4"/>
      <c r="J640" s="2">
        <f>IF(C640=0,"-",N640/C640)</f>
        <v>0.45186900430036386</v>
      </c>
      <c r="K640" s="2">
        <f>IF(C640=0,"-",O640/C640)</f>
        <v>0.52861395964273905</v>
      </c>
      <c r="L640" s="2">
        <f>IF(C640=0,"-",P640/C640)</f>
        <v>0</v>
      </c>
      <c r="M640" s="2">
        <f>IF(C640=0,"-",(1-J640-K640-L640))</f>
        <v>1.951703605689703E-2</v>
      </c>
      <c r="N640" s="38">
        <v>1366</v>
      </c>
      <c r="O640" s="38">
        <v>1598</v>
      </c>
      <c r="P640" s="38"/>
      <c r="Q640" s="38">
        <v>14</v>
      </c>
      <c r="R640" s="38">
        <v>37</v>
      </c>
      <c r="S640" s="38"/>
      <c r="T640" s="38"/>
      <c r="U640" s="38">
        <v>4</v>
      </c>
      <c r="V640" s="38"/>
      <c r="W640" s="38">
        <v>4</v>
      </c>
      <c r="X640" s="38"/>
      <c r="Y640" s="38"/>
      <c r="Z640" s="38"/>
      <c r="AA640" s="38"/>
      <c r="AB640" s="38"/>
      <c r="BA640" t="str">
        <f t="shared" si="174"/>
        <v>Waldoboro</v>
      </c>
      <c r="BB640" t="s">
        <v>1567</v>
      </c>
      <c r="BC640">
        <v>1</v>
      </c>
      <c r="BE640" s="60">
        <v>23</v>
      </c>
      <c r="BF640" s="62">
        <v>15</v>
      </c>
      <c r="BG640" s="62">
        <v>85</v>
      </c>
      <c r="BH640" s="66">
        <v>79550</v>
      </c>
      <c r="BI640" s="66">
        <v>79550</v>
      </c>
      <c r="BJ640" s="66">
        <f t="shared" si="175"/>
        <v>23015</v>
      </c>
      <c r="BK640"/>
      <c r="BL640" t="s">
        <v>1447</v>
      </c>
      <c r="BM640">
        <f t="shared" si="176"/>
        <v>2379550</v>
      </c>
      <c r="BN640">
        <f t="shared" si="177"/>
        <v>2379550</v>
      </c>
      <c r="BR640" s="1"/>
      <c r="CD640" s="38"/>
      <c r="CV640" s="1" t="s">
        <v>3648</v>
      </c>
    </row>
    <row r="641" spans="1:100" ht="14" hidden="1" customHeight="1" outlineLevel="1" x14ac:dyDescent="0.2">
      <c r="A641" t="s">
        <v>2716</v>
      </c>
      <c r="B641" s="6" t="s">
        <v>1665</v>
      </c>
      <c r="C641" s="1">
        <f t="shared" ref="C641:C671" si="189">SUM(N641:AY641)</f>
        <v>979</v>
      </c>
      <c r="D641" s="3">
        <f>IF(N641&gt;0, RANK(N641,(N641:P641,Q641:AE641)),0)</f>
        <v>2</v>
      </c>
      <c r="E641" s="3">
        <f>IF(O641&gt;0,RANK(O641,(N641:P641,Q641:AE641)),0)</f>
        <v>1</v>
      </c>
      <c r="F641" s="3">
        <f t="shared" si="170"/>
        <v>0</v>
      </c>
      <c r="G641" s="1">
        <f t="shared" si="178"/>
        <v>413</v>
      </c>
      <c r="H641" s="2">
        <f t="shared" si="172"/>
        <v>0.42185903983656792</v>
      </c>
      <c r="I641" s="4"/>
      <c r="J641" s="2">
        <f t="shared" si="179"/>
        <v>0.28192032686414709</v>
      </c>
      <c r="K641" s="2">
        <f t="shared" si="180"/>
        <v>0.70377936670071506</v>
      </c>
      <c r="L641" s="2">
        <f t="shared" si="181"/>
        <v>0</v>
      </c>
      <c r="M641" s="2">
        <f t="shared" si="171"/>
        <v>1.4300306435137911E-2</v>
      </c>
      <c r="N641" s="38">
        <v>276</v>
      </c>
      <c r="O641" s="38">
        <v>689</v>
      </c>
      <c r="P641" s="38"/>
      <c r="Q641" s="38">
        <v>5</v>
      </c>
      <c r="R641" s="38">
        <v>6</v>
      </c>
      <c r="S641" s="38"/>
      <c r="T641" s="38"/>
      <c r="U641" s="38">
        <v>2</v>
      </c>
      <c r="V641" s="38"/>
      <c r="W641" s="38">
        <v>1</v>
      </c>
      <c r="X641" s="38"/>
      <c r="Y641" s="38"/>
      <c r="Z641" s="38"/>
      <c r="AA641" s="38"/>
      <c r="AB641" s="38"/>
      <c r="BA641" t="str">
        <f t="shared" si="174"/>
        <v>Wales</v>
      </c>
      <c r="BB641" t="s">
        <v>1097</v>
      </c>
      <c r="BC641">
        <v>2</v>
      </c>
      <c r="BE641" s="60">
        <v>23</v>
      </c>
      <c r="BF641" s="62">
        <v>1</v>
      </c>
      <c r="BG641" s="62">
        <v>65</v>
      </c>
      <c r="BH641" s="66">
        <v>79585</v>
      </c>
      <c r="BI641" s="66">
        <v>79585</v>
      </c>
      <c r="BJ641" s="66">
        <f t="shared" si="175"/>
        <v>23001</v>
      </c>
      <c r="BK641"/>
      <c r="BL641" t="s">
        <v>1447</v>
      </c>
      <c r="BM641">
        <f t="shared" si="176"/>
        <v>2379585</v>
      </c>
      <c r="BN641">
        <f t="shared" si="177"/>
        <v>2379585</v>
      </c>
      <c r="BR641" s="1"/>
      <c r="CD641" s="38"/>
      <c r="CV641" s="1" t="s">
        <v>3649</v>
      </c>
    </row>
    <row r="642" spans="1:100" ht="14" hidden="1" customHeight="1" outlineLevel="1" x14ac:dyDescent="0.2">
      <c r="A642" t="s">
        <v>472</v>
      </c>
      <c r="B642" s="6" t="s">
        <v>1665</v>
      </c>
      <c r="C642" s="1">
        <f t="shared" si="189"/>
        <v>314</v>
      </c>
      <c r="D642" s="3">
        <f>IF(N642&gt;0, RANK(N642,(N642:P642,Q642:AE642)),0)</f>
        <v>2</v>
      </c>
      <c r="E642" s="3">
        <f>IF(O642&gt;0,RANK(O642,(N642:P642,Q642:AE642)),0)</f>
        <v>1</v>
      </c>
      <c r="F642" s="3">
        <f>IF(P642&gt;0,RANK(P642,(N642:AE642)),0)</f>
        <v>0</v>
      </c>
      <c r="G642" s="1">
        <f>IF(C642&gt;0,MAX(N642:P642)-LARGE(N642:P642,2),0)</f>
        <v>30</v>
      </c>
      <c r="H642" s="2">
        <f>IF(C642&gt;0,G642/C642,0)</f>
        <v>9.5541401273885357E-2</v>
      </c>
      <c r="I642" s="4"/>
      <c r="J642" s="2">
        <f>IF(C642=0,"-",N642/C642)</f>
        <v>0.44585987261146498</v>
      </c>
      <c r="K642" s="2">
        <f>IF(C642=0,"-",O642/C642)</f>
        <v>0.54140127388535031</v>
      </c>
      <c r="L642" s="2">
        <f>IF(C642=0,"-",P642/C642)</f>
        <v>0</v>
      </c>
      <c r="M642" s="2">
        <f>IF(C642=0,"-",(1-J642-K642-L642))</f>
        <v>1.2738853503184711E-2</v>
      </c>
      <c r="N642" s="38">
        <v>140</v>
      </c>
      <c r="O642" s="38">
        <v>170</v>
      </c>
      <c r="P642" s="38"/>
      <c r="Q642" s="38">
        <v>2</v>
      </c>
      <c r="R642" s="38">
        <v>2</v>
      </c>
      <c r="S642" s="38"/>
      <c r="T642" s="38"/>
      <c r="U642" s="38">
        <v>0</v>
      </c>
      <c r="V642" s="38"/>
      <c r="W642" s="38">
        <v>0</v>
      </c>
      <c r="X642" s="38"/>
      <c r="Y642" s="38"/>
      <c r="Z642" s="38"/>
      <c r="AA642" s="38"/>
      <c r="AB642" s="38"/>
      <c r="BA642" t="str">
        <f t="shared" si="174"/>
        <v>Wallagrass</v>
      </c>
      <c r="BB642" t="s">
        <v>2774</v>
      </c>
      <c r="BC642">
        <v>2</v>
      </c>
      <c r="BE642" s="60">
        <v>23</v>
      </c>
      <c r="BF642" s="62">
        <v>3</v>
      </c>
      <c r="BG642" s="62">
        <v>315</v>
      </c>
      <c r="BH642" s="66">
        <v>79865</v>
      </c>
      <c r="BI642" s="66">
        <v>79865</v>
      </c>
      <c r="BJ642" s="66">
        <f t="shared" si="175"/>
        <v>23003</v>
      </c>
      <c r="BK642"/>
      <c r="BL642" t="s">
        <v>1447</v>
      </c>
      <c r="BM642">
        <f t="shared" si="176"/>
        <v>2379865</v>
      </c>
      <c r="BN642">
        <f t="shared" si="177"/>
        <v>2379865</v>
      </c>
      <c r="BR642" s="1"/>
      <c r="CD642" s="38"/>
      <c r="CV642" s="1" t="s">
        <v>3650</v>
      </c>
    </row>
    <row r="643" spans="1:100" ht="14" hidden="1" customHeight="1" outlineLevel="1" x14ac:dyDescent="0.2">
      <c r="A643" t="s">
        <v>839</v>
      </c>
      <c r="B643" s="6" t="s">
        <v>1665</v>
      </c>
      <c r="C643" s="1">
        <f t="shared" si="189"/>
        <v>255</v>
      </c>
      <c r="D643" s="3">
        <f>IF(N643&gt;0, RANK(N643,(N643:P643,Q643:AE643)),0)</f>
        <v>2</v>
      </c>
      <c r="E643" s="3">
        <f>IF(O643&gt;0,RANK(O643,(N643:P643,Q643:AE643)),0)</f>
        <v>1</v>
      </c>
      <c r="F643" s="3">
        <f t="shared" si="170"/>
        <v>0</v>
      </c>
      <c r="G643" s="1">
        <f t="shared" si="178"/>
        <v>124</v>
      </c>
      <c r="H643" s="2">
        <f t="shared" si="172"/>
        <v>0.48627450980392156</v>
      </c>
      <c r="I643" s="4"/>
      <c r="J643" s="2">
        <f t="shared" si="179"/>
        <v>0.25098039215686274</v>
      </c>
      <c r="K643" s="2">
        <f t="shared" si="180"/>
        <v>0.73725490196078436</v>
      </c>
      <c r="L643" s="2">
        <f t="shared" si="181"/>
        <v>0</v>
      </c>
      <c r="M643" s="2">
        <f t="shared" si="171"/>
        <v>1.1764705882352899E-2</v>
      </c>
      <c r="N643" s="38">
        <v>64</v>
      </c>
      <c r="O643" s="38">
        <v>188</v>
      </c>
      <c r="P643" s="38"/>
      <c r="Q643" s="38">
        <v>2</v>
      </c>
      <c r="R643" s="38">
        <v>1</v>
      </c>
      <c r="S643" s="38"/>
      <c r="T643" s="38"/>
      <c r="U643" s="38">
        <v>0</v>
      </c>
      <c r="V643" s="38"/>
      <c r="W643" s="38">
        <v>0</v>
      </c>
      <c r="X643" s="38"/>
      <c r="Y643" s="38"/>
      <c r="Z643" s="38"/>
      <c r="AA643" s="38"/>
      <c r="AB643" s="38"/>
      <c r="BA643" t="str">
        <f t="shared" si="174"/>
        <v>Waltham</v>
      </c>
      <c r="BB643" t="s">
        <v>585</v>
      </c>
      <c r="BC643">
        <v>2</v>
      </c>
      <c r="BE643" s="60">
        <v>23</v>
      </c>
      <c r="BF643" s="62">
        <v>9</v>
      </c>
      <c r="BG643" s="62">
        <v>180</v>
      </c>
      <c r="BH643" s="66">
        <v>80040</v>
      </c>
      <c r="BI643" s="66">
        <v>80040</v>
      </c>
      <c r="BJ643" s="66">
        <f t="shared" si="175"/>
        <v>23009</v>
      </c>
      <c r="BK643"/>
      <c r="BL643" t="s">
        <v>1447</v>
      </c>
      <c r="BM643">
        <f t="shared" si="176"/>
        <v>2380040</v>
      </c>
      <c r="BN643">
        <f t="shared" si="177"/>
        <v>2380040</v>
      </c>
      <c r="BR643" s="1"/>
      <c r="CD643" s="38"/>
      <c r="CV643" s="1" t="s">
        <v>3651</v>
      </c>
    </row>
    <row r="644" spans="1:100" ht="14" hidden="1" customHeight="1" outlineLevel="1" x14ac:dyDescent="0.2">
      <c r="A644" t="s">
        <v>413</v>
      </c>
      <c r="B644" s="6" t="s">
        <v>1665</v>
      </c>
      <c r="C644" s="1">
        <f t="shared" si="189"/>
        <v>2406</v>
      </c>
      <c r="D644" s="3">
        <f>IF(N644&gt;0, RANK(N644,(N644:P644,Q644:AE644)),0)</f>
        <v>2</v>
      </c>
      <c r="E644" s="3">
        <f>IF(O644&gt;0,RANK(O644,(N644:P644,Q644:AE644)),0)</f>
        <v>1</v>
      </c>
      <c r="F644" s="3">
        <f t="shared" si="170"/>
        <v>0</v>
      </c>
      <c r="G644" s="1">
        <f t="shared" si="178"/>
        <v>392</v>
      </c>
      <c r="H644" s="2">
        <f t="shared" si="172"/>
        <v>0.1629260182876143</v>
      </c>
      <c r="I644" s="4"/>
      <c r="J644" s="2">
        <f t="shared" si="179"/>
        <v>0.40731504571903576</v>
      </c>
      <c r="K644" s="2">
        <f t="shared" si="180"/>
        <v>0.57024106400665009</v>
      </c>
      <c r="L644" s="2">
        <f t="shared" si="181"/>
        <v>0</v>
      </c>
      <c r="M644" s="2">
        <f t="shared" si="171"/>
        <v>2.2443890274314149E-2</v>
      </c>
      <c r="N644" s="38">
        <v>980</v>
      </c>
      <c r="O644" s="38">
        <v>1372</v>
      </c>
      <c r="P644" s="38"/>
      <c r="Q644" s="38">
        <v>17</v>
      </c>
      <c r="R644" s="38">
        <v>26</v>
      </c>
      <c r="S644" s="38"/>
      <c r="T644" s="38"/>
      <c r="U644" s="38">
        <v>11</v>
      </c>
      <c r="V644" s="38"/>
      <c r="W644" s="38">
        <v>0</v>
      </c>
      <c r="X644" s="38"/>
      <c r="Y644" s="38"/>
      <c r="Z644" s="38"/>
      <c r="AA644" s="38"/>
      <c r="AB644" s="38"/>
      <c r="BA644" t="str">
        <f t="shared" si="174"/>
        <v>Warren</v>
      </c>
      <c r="BB644" t="s">
        <v>1696</v>
      </c>
      <c r="BC644">
        <v>1</v>
      </c>
      <c r="BE644" s="60">
        <v>23</v>
      </c>
      <c r="BF644" s="62">
        <v>13</v>
      </c>
      <c r="BG644" s="62">
        <v>85</v>
      </c>
      <c r="BH644" s="66">
        <v>80215</v>
      </c>
      <c r="BI644" s="66">
        <v>80215</v>
      </c>
      <c r="BJ644" s="66">
        <f t="shared" si="175"/>
        <v>23013</v>
      </c>
      <c r="BK644"/>
      <c r="BL644" t="s">
        <v>1447</v>
      </c>
      <c r="BM644">
        <f t="shared" si="176"/>
        <v>2380215</v>
      </c>
      <c r="BN644">
        <f t="shared" si="177"/>
        <v>2380215</v>
      </c>
      <c r="BR644" s="1"/>
      <c r="CD644" s="38"/>
      <c r="CV644" s="1" t="s">
        <v>3652</v>
      </c>
    </row>
    <row r="645" spans="1:100" ht="14" hidden="1" customHeight="1" outlineLevel="1" x14ac:dyDescent="0.2">
      <c r="A645" t="s">
        <v>108</v>
      </c>
      <c r="B645" s="6" t="s">
        <v>1665</v>
      </c>
      <c r="C645" s="1">
        <f t="shared" si="189"/>
        <v>787</v>
      </c>
      <c r="D645" s="3">
        <f>IF(N645&gt;0, RANK(N645,(N645:P645,Q645:AE645)),0)</f>
        <v>2</v>
      </c>
      <c r="E645" s="3">
        <f>IF(O645&gt;0,RANK(O645,(N645:P645,Q645:AE645)),0)</f>
        <v>1</v>
      </c>
      <c r="F645" s="3">
        <f t="shared" si="170"/>
        <v>0</v>
      </c>
      <c r="G645" s="1">
        <f t="shared" si="178"/>
        <v>286</v>
      </c>
      <c r="H645" s="2">
        <f t="shared" si="172"/>
        <v>0.36340533672172809</v>
      </c>
      <c r="I645" s="4"/>
      <c r="J645" s="2">
        <f t="shared" si="179"/>
        <v>0.31257941550190599</v>
      </c>
      <c r="K645" s="2">
        <f t="shared" si="180"/>
        <v>0.67598475222363408</v>
      </c>
      <c r="L645" s="2">
        <f t="shared" si="181"/>
        <v>0</v>
      </c>
      <c r="M645" s="2">
        <f t="shared" si="171"/>
        <v>1.1435832274459989E-2</v>
      </c>
      <c r="N645" s="38">
        <v>246</v>
      </c>
      <c r="O645" s="38">
        <v>532</v>
      </c>
      <c r="P645" s="38"/>
      <c r="Q645" s="38">
        <v>4</v>
      </c>
      <c r="R645" s="38">
        <v>3</v>
      </c>
      <c r="S645" s="38"/>
      <c r="T645" s="38"/>
      <c r="U645" s="38">
        <v>1</v>
      </c>
      <c r="V645" s="38"/>
      <c r="W645" s="38">
        <v>1</v>
      </c>
      <c r="X645" s="38"/>
      <c r="Y645" s="38"/>
      <c r="Z645" s="38"/>
      <c r="AA645" s="38"/>
      <c r="AB645" s="38"/>
      <c r="BA645" t="str">
        <f t="shared" si="174"/>
        <v>Washburn</v>
      </c>
      <c r="BB645" t="s">
        <v>2774</v>
      </c>
      <c r="BC645">
        <v>2</v>
      </c>
      <c r="BE645" s="60">
        <v>23</v>
      </c>
      <c r="BF645" s="62">
        <v>3</v>
      </c>
      <c r="BG645" s="62">
        <v>320</v>
      </c>
      <c r="BH645" s="66">
        <v>80285</v>
      </c>
      <c r="BI645" s="66">
        <v>80285</v>
      </c>
      <c r="BJ645" s="66">
        <f t="shared" si="175"/>
        <v>23003</v>
      </c>
      <c r="BK645"/>
      <c r="BL645" t="s">
        <v>1447</v>
      </c>
      <c r="BM645">
        <f t="shared" si="176"/>
        <v>2380285</v>
      </c>
      <c r="BN645">
        <f t="shared" si="177"/>
        <v>2380285</v>
      </c>
      <c r="BR645" s="1"/>
      <c r="CD645" s="38"/>
      <c r="CV645" s="1" t="s">
        <v>3653</v>
      </c>
    </row>
    <row r="646" spans="1:100" ht="14" hidden="1" customHeight="1" outlineLevel="1" x14ac:dyDescent="0.2">
      <c r="A646" t="s">
        <v>674</v>
      </c>
      <c r="B646" s="6" t="s">
        <v>1665</v>
      </c>
      <c r="C646" s="1">
        <f t="shared" si="189"/>
        <v>1041</v>
      </c>
      <c r="D646" s="3">
        <f>IF(N646&gt;0, RANK(N646,(N646:P646,Q646:AE646)),0)</f>
        <v>2</v>
      </c>
      <c r="E646" s="3">
        <f>IF(O646&gt;0,RANK(O646,(N646:P646,Q646:AE646)),0)</f>
        <v>1</v>
      </c>
      <c r="F646" s="3">
        <f t="shared" si="170"/>
        <v>0</v>
      </c>
      <c r="G646" s="1">
        <f t="shared" si="178"/>
        <v>143</v>
      </c>
      <c r="H646" s="2">
        <f t="shared" si="172"/>
        <v>0.13736791546589819</v>
      </c>
      <c r="I646" s="4"/>
      <c r="J646" s="2">
        <f t="shared" si="179"/>
        <v>0.41690682036503363</v>
      </c>
      <c r="K646" s="2">
        <f t="shared" si="180"/>
        <v>0.55427473583093179</v>
      </c>
      <c r="L646" s="2">
        <f t="shared" si="181"/>
        <v>0</v>
      </c>
      <c r="M646" s="2">
        <f t="shared" si="171"/>
        <v>2.8818443804034533E-2</v>
      </c>
      <c r="N646" s="38">
        <v>434</v>
      </c>
      <c r="O646" s="38">
        <v>577</v>
      </c>
      <c r="P646" s="38"/>
      <c r="Q646" s="38">
        <v>10</v>
      </c>
      <c r="R646" s="38">
        <v>15</v>
      </c>
      <c r="S646" s="38"/>
      <c r="T646" s="38"/>
      <c r="U646" s="38">
        <v>4</v>
      </c>
      <c r="V646" s="38"/>
      <c r="W646" s="38">
        <v>1</v>
      </c>
      <c r="X646" s="38"/>
      <c r="Y646" s="38"/>
      <c r="Z646" s="38"/>
      <c r="AA646" s="38"/>
      <c r="AB646" s="38"/>
      <c r="BA646" t="str">
        <f t="shared" si="174"/>
        <v>Washington</v>
      </c>
      <c r="BB646" t="s">
        <v>1696</v>
      </c>
      <c r="BC646">
        <v>1</v>
      </c>
      <c r="BE646" s="60">
        <v>23</v>
      </c>
      <c r="BF646" s="62">
        <v>13</v>
      </c>
      <c r="BG646" s="62">
        <v>90</v>
      </c>
      <c r="BH646" s="66">
        <v>80425</v>
      </c>
      <c r="BI646" s="66">
        <v>80425</v>
      </c>
      <c r="BJ646" s="66">
        <f t="shared" si="175"/>
        <v>23013</v>
      </c>
      <c r="BK646"/>
      <c r="BL646" t="s">
        <v>1447</v>
      </c>
      <c r="BM646">
        <f t="shared" si="176"/>
        <v>2380425</v>
      </c>
      <c r="BN646">
        <f t="shared" si="177"/>
        <v>2380425</v>
      </c>
      <c r="BR646" s="1"/>
      <c r="CD646" s="38"/>
      <c r="CV646" s="1" t="s">
        <v>3654</v>
      </c>
    </row>
    <row r="647" spans="1:100" ht="14" hidden="1" customHeight="1" outlineLevel="1" x14ac:dyDescent="0.2">
      <c r="A647" t="s">
        <v>155</v>
      </c>
      <c r="B647" s="6" t="s">
        <v>1665</v>
      </c>
      <c r="C647" s="1">
        <f t="shared" si="189"/>
        <v>4696</v>
      </c>
      <c r="D647" s="3">
        <f>IF(N647&gt;0, RANK(N647,(N647:P647,Q647:AE647)),0)</f>
        <v>2</v>
      </c>
      <c r="E647" s="3">
        <f>IF(O647&gt;0,RANK(O647,(N647:P647,Q647:AE647)),0)</f>
        <v>1</v>
      </c>
      <c r="F647" s="3">
        <f t="shared" ref="F647:F687" si="190">IF(P647&gt;0,RANK(P647,(N647:AE647)),0)</f>
        <v>0</v>
      </c>
      <c r="G647" s="1">
        <f t="shared" si="178"/>
        <v>733</v>
      </c>
      <c r="H647" s="2">
        <f t="shared" si="172"/>
        <v>0.15609028960817717</v>
      </c>
      <c r="I647" s="4"/>
      <c r="J647" s="2">
        <f t="shared" si="179"/>
        <v>0.41460817717206133</v>
      </c>
      <c r="K647" s="2">
        <f t="shared" si="180"/>
        <v>0.5706984667802385</v>
      </c>
      <c r="L647" s="2">
        <f t="shared" si="181"/>
        <v>0</v>
      </c>
      <c r="M647" s="2">
        <f t="shared" ref="M647:M687" si="191">IF(C647=0,"-",(1-J647-K647-L647))</f>
        <v>1.4693356047700168E-2</v>
      </c>
      <c r="N647" s="38">
        <v>1947</v>
      </c>
      <c r="O647" s="38">
        <v>2680</v>
      </c>
      <c r="P647" s="38"/>
      <c r="Q647" s="38">
        <v>22</v>
      </c>
      <c r="R647" s="38">
        <v>36</v>
      </c>
      <c r="S647" s="38"/>
      <c r="T647" s="38"/>
      <c r="U647" s="38">
        <v>11</v>
      </c>
      <c r="V647" s="38"/>
      <c r="W647" s="38">
        <v>0</v>
      </c>
      <c r="X647" s="38"/>
      <c r="Y647" s="38"/>
      <c r="Z647" s="38"/>
      <c r="AA647" s="38"/>
      <c r="AB647" s="38"/>
      <c r="BA647" t="str">
        <f t="shared" si="174"/>
        <v>Waterboro</v>
      </c>
      <c r="BB647" t="s">
        <v>905</v>
      </c>
      <c r="BC647">
        <v>1</v>
      </c>
      <c r="BE647" s="60">
        <v>23</v>
      </c>
      <c r="BF647" s="62">
        <v>31</v>
      </c>
      <c r="BG647" s="62">
        <v>130</v>
      </c>
      <c r="BH647" s="66">
        <v>80530</v>
      </c>
      <c r="BI647" s="66">
        <v>80530</v>
      </c>
      <c r="BJ647" s="66">
        <f t="shared" si="175"/>
        <v>23031</v>
      </c>
      <c r="BK647"/>
      <c r="BL647" t="s">
        <v>1447</v>
      </c>
      <c r="BM647">
        <f t="shared" si="176"/>
        <v>2380530</v>
      </c>
      <c r="BN647">
        <f t="shared" si="177"/>
        <v>2380530</v>
      </c>
      <c r="BR647" s="1"/>
      <c r="CD647" s="38"/>
      <c r="CV647" s="1" t="s">
        <v>3655</v>
      </c>
    </row>
    <row r="648" spans="1:100" ht="14" hidden="1" customHeight="1" outlineLevel="1" x14ac:dyDescent="0.2">
      <c r="A648" t="s">
        <v>1038</v>
      </c>
      <c r="B648" s="6" t="s">
        <v>1665</v>
      </c>
      <c r="C648" s="1">
        <f t="shared" si="189"/>
        <v>1049</v>
      </c>
      <c r="D648" s="3">
        <f>IF(N648&gt;0, RANK(N648,(N648:P648,Q648:AE648)),0)</f>
        <v>2</v>
      </c>
      <c r="E648" s="3">
        <f>IF(O648&gt;0,RANK(O648,(N648:P648,Q648:AE648)),0)</f>
        <v>1</v>
      </c>
      <c r="F648" s="3">
        <f t="shared" si="190"/>
        <v>0</v>
      </c>
      <c r="G648" s="1">
        <f t="shared" si="178"/>
        <v>112</v>
      </c>
      <c r="H648" s="2">
        <f t="shared" si="172"/>
        <v>0.10676835081029552</v>
      </c>
      <c r="I648" s="4"/>
      <c r="J648" s="2">
        <f t="shared" si="179"/>
        <v>0.43851286939942802</v>
      </c>
      <c r="K648" s="2">
        <f t="shared" si="180"/>
        <v>0.54528122020972358</v>
      </c>
      <c r="L648" s="2">
        <f t="shared" si="181"/>
        <v>0</v>
      </c>
      <c r="M648" s="2">
        <f t="shared" si="191"/>
        <v>1.6205910390848399E-2</v>
      </c>
      <c r="N648" s="38">
        <v>460</v>
      </c>
      <c r="O648" s="38">
        <v>572</v>
      </c>
      <c r="P648" s="38"/>
      <c r="Q648" s="38">
        <v>7</v>
      </c>
      <c r="R648" s="38">
        <v>7</v>
      </c>
      <c r="S648" s="38"/>
      <c r="T648" s="38"/>
      <c r="U648" s="38">
        <v>3</v>
      </c>
      <c r="V648" s="38"/>
      <c r="W648" s="38">
        <v>0</v>
      </c>
      <c r="X648" s="38"/>
      <c r="Y648" s="38"/>
      <c r="Z648" s="38"/>
      <c r="AA648" s="38"/>
      <c r="AB648" s="38"/>
      <c r="BA648" t="str">
        <f t="shared" si="174"/>
        <v>Waterford</v>
      </c>
      <c r="BB648" t="s">
        <v>2338</v>
      </c>
      <c r="BC648">
        <v>2</v>
      </c>
      <c r="BE648" s="60">
        <v>23</v>
      </c>
      <c r="BF648" s="62">
        <v>17</v>
      </c>
      <c r="BG648" s="62">
        <v>165</v>
      </c>
      <c r="BH648" s="66">
        <v>80635</v>
      </c>
      <c r="BI648" s="66">
        <v>80635</v>
      </c>
      <c r="BJ648" s="66">
        <f t="shared" si="175"/>
        <v>23017</v>
      </c>
      <c r="BK648"/>
      <c r="BL648" t="s">
        <v>1447</v>
      </c>
      <c r="BM648">
        <f t="shared" si="176"/>
        <v>2380635</v>
      </c>
      <c r="BN648">
        <f t="shared" si="177"/>
        <v>2380635</v>
      </c>
      <c r="BR648" s="1"/>
      <c r="CD648" s="38"/>
      <c r="CV648" s="86" t="s">
        <v>3656</v>
      </c>
    </row>
    <row r="649" spans="1:100" ht="14" hidden="1" customHeight="1" outlineLevel="1" x14ac:dyDescent="0.2">
      <c r="A649" t="s">
        <v>412</v>
      </c>
      <c r="B649" s="6" t="s">
        <v>1665</v>
      </c>
      <c r="C649" s="1">
        <f t="shared" si="189"/>
        <v>7393</v>
      </c>
      <c r="D649" s="3">
        <f>IF(N649&gt;0, RANK(N649,(N649:P649,Q649:AE649)),0)</f>
        <v>1</v>
      </c>
      <c r="E649" s="3">
        <f>IF(O649&gt;0,RANK(O649,(N649:P649,Q649:AE649)),0)</f>
        <v>2</v>
      </c>
      <c r="F649" s="3">
        <f t="shared" si="190"/>
        <v>0</v>
      </c>
      <c r="G649" s="1">
        <f t="shared" si="178"/>
        <v>1930</v>
      </c>
      <c r="H649" s="2">
        <f t="shared" si="172"/>
        <v>0.26105775733802244</v>
      </c>
      <c r="I649" s="4"/>
      <c r="J649" s="2">
        <f t="shared" si="179"/>
        <v>0.61761125388881377</v>
      </c>
      <c r="K649" s="2">
        <f t="shared" si="180"/>
        <v>0.35655349655079127</v>
      </c>
      <c r="L649" s="2">
        <f t="shared" si="181"/>
        <v>0</v>
      </c>
      <c r="M649" s="2">
        <f t="shared" si="191"/>
        <v>2.5835249560394957E-2</v>
      </c>
      <c r="N649" s="38">
        <v>4566</v>
      </c>
      <c r="O649" s="38">
        <v>2636</v>
      </c>
      <c r="P649" s="38"/>
      <c r="Q649" s="38">
        <v>47</v>
      </c>
      <c r="R649" s="38">
        <v>89</v>
      </c>
      <c r="S649" s="38"/>
      <c r="T649" s="38"/>
      <c r="U649" s="38">
        <v>54</v>
      </c>
      <c r="V649" s="38"/>
      <c r="W649" s="38">
        <v>1</v>
      </c>
      <c r="X649" s="38"/>
      <c r="Y649" s="38"/>
      <c r="Z649" s="38"/>
      <c r="AA649" s="38"/>
      <c r="AB649" s="38"/>
      <c r="BA649" t="str">
        <f t="shared" si="174"/>
        <v>Waterville</v>
      </c>
      <c r="BB649" t="s">
        <v>2945</v>
      </c>
      <c r="BC649">
        <v>1</v>
      </c>
      <c r="BE649" s="60">
        <v>23</v>
      </c>
      <c r="BF649" s="62">
        <v>11</v>
      </c>
      <c r="BG649" s="62">
        <v>120</v>
      </c>
      <c r="BH649" s="66">
        <v>80740</v>
      </c>
      <c r="BI649" s="66">
        <v>80740</v>
      </c>
      <c r="BJ649" s="66">
        <f t="shared" si="175"/>
        <v>23011</v>
      </c>
      <c r="BK649"/>
      <c r="BL649" t="s">
        <v>1225</v>
      </c>
      <c r="BM649">
        <f t="shared" si="176"/>
        <v>2380740</v>
      </c>
      <c r="BN649">
        <f t="shared" si="177"/>
        <v>2380740</v>
      </c>
      <c r="BR649" s="1"/>
      <c r="CD649" s="38"/>
      <c r="CV649" s="1" t="s">
        <v>3657</v>
      </c>
    </row>
    <row r="650" spans="1:100" ht="14" hidden="1" customHeight="1" outlineLevel="1" x14ac:dyDescent="0.2">
      <c r="A650" t="s">
        <v>414</v>
      </c>
      <c r="B650" s="6" t="s">
        <v>1665</v>
      </c>
      <c r="C650" s="1">
        <f t="shared" si="189"/>
        <v>867</v>
      </c>
      <c r="D650" s="3">
        <f>IF(N650&gt;0, RANK(N650,(N650:P650,Q650:AE650)),0)</f>
        <v>1</v>
      </c>
      <c r="E650" s="3">
        <f>IF(O650&gt;0,RANK(O650,(N650:P650,Q650:AE650)),0)</f>
        <v>2</v>
      </c>
      <c r="F650" s="3">
        <f t="shared" si="190"/>
        <v>0</v>
      </c>
      <c r="G650" s="1">
        <f t="shared" si="178"/>
        <v>161</v>
      </c>
      <c r="H650" s="2">
        <f t="shared" si="172"/>
        <v>0.18569780853517878</v>
      </c>
      <c r="I650" s="4"/>
      <c r="J650" s="2">
        <f t="shared" si="179"/>
        <v>0.58362168396770475</v>
      </c>
      <c r="K650" s="2">
        <f t="shared" si="180"/>
        <v>0.39792387543252594</v>
      </c>
      <c r="L650" s="2">
        <f t="shared" si="181"/>
        <v>0</v>
      </c>
      <c r="M650" s="2">
        <f t="shared" si="191"/>
        <v>1.8454440599769306E-2</v>
      </c>
      <c r="N650" s="38">
        <v>506</v>
      </c>
      <c r="O650" s="38">
        <v>345</v>
      </c>
      <c r="P650" s="38"/>
      <c r="Q650" s="38">
        <v>7</v>
      </c>
      <c r="R650" s="38">
        <v>8</v>
      </c>
      <c r="S650" s="38"/>
      <c r="T650" s="38"/>
      <c r="U650" s="38">
        <v>1</v>
      </c>
      <c r="V650" s="38"/>
      <c r="W650" s="38">
        <v>0</v>
      </c>
      <c r="X650" s="38"/>
      <c r="Y650" s="38"/>
      <c r="Z650" s="38"/>
      <c r="AA650" s="38"/>
      <c r="AB650" s="38"/>
      <c r="BA650" t="str">
        <f t="shared" si="174"/>
        <v>Wayne</v>
      </c>
      <c r="BB650" t="s">
        <v>2945</v>
      </c>
      <c r="BC650">
        <v>2</v>
      </c>
      <c r="BE650" s="60">
        <v>23</v>
      </c>
      <c r="BF650" s="62">
        <v>11</v>
      </c>
      <c r="BG650" s="62">
        <v>125</v>
      </c>
      <c r="BH650" s="66">
        <v>80880</v>
      </c>
      <c r="BI650" s="66">
        <v>80880</v>
      </c>
      <c r="BJ650" s="66">
        <f t="shared" si="175"/>
        <v>23011</v>
      </c>
      <c r="BK650"/>
      <c r="BL650" t="s">
        <v>1447</v>
      </c>
      <c r="BM650">
        <f t="shared" si="176"/>
        <v>2380880</v>
      </c>
      <c r="BN650">
        <f t="shared" si="177"/>
        <v>2380880</v>
      </c>
      <c r="BR650" s="1"/>
      <c r="CD650" s="38"/>
      <c r="CV650" s="1" t="s">
        <v>3658</v>
      </c>
    </row>
    <row r="651" spans="1:100" ht="14" hidden="1" customHeight="1" outlineLevel="1" x14ac:dyDescent="0.2">
      <c r="A651" t="s">
        <v>679</v>
      </c>
      <c r="B651" s="6" t="s">
        <v>1665</v>
      </c>
      <c r="C651" s="1">
        <f t="shared" si="189"/>
        <v>43</v>
      </c>
      <c r="D651" s="3">
        <f>IF(N651&gt;0, RANK(N651,(N651:P651,Q651:AE651)),0)</f>
        <v>2</v>
      </c>
      <c r="E651" s="3">
        <f>IF(O651&gt;0,RANK(O651,(N651:P651,Q651:AE651)),0)</f>
        <v>1</v>
      </c>
      <c r="F651" s="3">
        <f t="shared" si="190"/>
        <v>0</v>
      </c>
      <c r="G651" s="1">
        <f t="shared" si="178"/>
        <v>26</v>
      </c>
      <c r="H651" s="2">
        <f t="shared" si="172"/>
        <v>0.60465116279069764</v>
      </c>
      <c r="I651" s="4"/>
      <c r="J651" s="2">
        <f t="shared" si="179"/>
        <v>0.18604651162790697</v>
      </c>
      <c r="K651" s="2">
        <f t="shared" si="180"/>
        <v>0.79069767441860461</v>
      </c>
      <c r="L651" s="2">
        <f t="shared" si="181"/>
        <v>0</v>
      </c>
      <c r="M651" s="2">
        <f t="shared" si="191"/>
        <v>2.3255813953488413E-2</v>
      </c>
      <c r="N651" s="38">
        <v>8</v>
      </c>
      <c r="O651" s="38">
        <v>34</v>
      </c>
      <c r="P651" s="38"/>
      <c r="Q651" s="38">
        <v>1</v>
      </c>
      <c r="R651" s="38">
        <v>0</v>
      </c>
      <c r="S651" s="38"/>
      <c r="T651" s="38"/>
      <c r="U651" s="38">
        <v>0</v>
      </c>
      <c r="V651" s="38"/>
      <c r="W651" s="38">
        <v>0</v>
      </c>
      <c r="X651" s="38"/>
      <c r="Y651" s="38"/>
      <c r="Z651" s="38"/>
      <c r="AA651" s="38"/>
      <c r="AB651" s="38"/>
      <c r="BA651" t="str">
        <f t="shared" si="174"/>
        <v>Webster</v>
      </c>
      <c r="BB651" t="s">
        <v>2436</v>
      </c>
      <c r="BC651">
        <v>2</v>
      </c>
      <c r="BE651" s="60">
        <v>23</v>
      </c>
      <c r="BF651" s="62">
        <v>19</v>
      </c>
      <c r="BG651" s="62">
        <v>300</v>
      </c>
      <c r="BH651" s="66">
        <v>81055</v>
      </c>
      <c r="BI651" s="66">
        <v>81055</v>
      </c>
      <c r="BJ651" s="66">
        <f t="shared" si="175"/>
        <v>23019</v>
      </c>
      <c r="BK651"/>
      <c r="BL651" t="s">
        <v>3008</v>
      </c>
      <c r="BM651">
        <f t="shared" si="176"/>
        <v>2381055</v>
      </c>
      <c r="BN651">
        <f t="shared" si="177"/>
        <v>2381055</v>
      </c>
      <c r="BR651" s="1"/>
      <c r="CD651" s="38"/>
      <c r="CV651" s="1" t="s">
        <v>3659</v>
      </c>
    </row>
    <row r="652" spans="1:100" ht="14" hidden="1" customHeight="1" outlineLevel="1" x14ac:dyDescent="0.2">
      <c r="A652" t="s">
        <v>750</v>
      </c>
      <c r="B652" s="6" t="s">
        <v>1665</v>
      </c>
      <c r="C652" s="1">
        <f t="shared" si="189"/>
        <v>321</v>
      </c>
      <c r="D652" s="3">
        <f>IF(N652&gt;0, RANK(N652,(N652:P652,Q652:AE652)),0)</f>
        <v>1</v>
      </c>
      <c r="E652" s="3">
        <f>IF(O652&gt;0,RANK(O652,(N652:P652,Q652:AE652)),0)</f>
        <v>2</v>
      </c>
      <c r="F652" s="3">
        <f t="shared" si="190"/>
        <v>0</v>
      </c>
      <c r="G652" s="1">
        <f t="shared" si="178"/>
        <v>26</v>
      </c>
      <c r="H652" s="2">
        <f t="shared" si="172"/>
        <v>8.0996884735202487E-2</v>
      </c>
      <c r="I652" s="4"/>
      <c r="J652" s="2">
        <f t="shared" si="179"/>
        <v>0.49532710280373832</v>
      </c>
      <c r="K652" s="2">
        <f t="shared" si="180"/>
        <v>0.41433021806853582</v>
      </c>
      <c r="L652" s="2">
        <f t="shared" si="181"/>
        <v>0</v>
      </c>
      <c r="M652" s="2">
        <f t="shared" si="191"/>
        <v>9.0342679127725922E-2</v>
      </c>
      <c r="N652" s="38">
        <v>159</v>
      </c>
      <c r="O652" s="38">
        <v>133</v>
      </c>
      <c r="P652" s="38"/>
      <c r="Q652" s="38">
        <v>5</v>
      </c>
      <c r="R652" s="38">
        <v>24</v>
      </c>
      <c r="S652" s="38"/>
      <c r="T652" s="38"/>
      <c r="U652" s="38">
        <v>0</v>
      </c>
      <c r="V652" s="38"/>
      <c r="W652" s="38">
        <v>0</v>
      </c>
      <c r="X652" s="38"/>
      <c r="Y652" s="38"/>
      <c r="Z652" s="38"/>
      <c r="AA652" s="38"/>
      <c r="AB652" s="38"/>
      <c r="BA652" t="str">
        <f t="shared" si="174"/>
        <v>Weld</v>
      </c>
      <c r="BB652" t="s">
        <v>1117</v>
      </c>
      <c r="BC652">
        <v>2</v>
      </c>
      <c r="BE652" s="60">
        <v>23</v>
      </c>
      <c r="BF652" s="62">
        <v>7</v>
      </c>
      <c r="BG652" s="62">
        <v>100</v>
      </c>
      <c r="BH652" s="66">
        <v>81300</v>
      </c>
      <c r="BI652" s="66">
        <v>81300</v>
      </c>
      <c r="BJ652" s="66">
        <f t="shared" si="175"/>
        <v>23007</v>
      </c>
      <c r="BK652"/>
      <c r="BL652" t="s">
        <v>1447</v>
      </c>
      <c r="BM652">
        <f t="shared" si="176"/>
        <v>2381300</v>
      </c>
      <c r="BN652">
        <f t="shared" si="177"/>
        <v>2381300</v>
      </c>
      <c r="BR652" s="1"/>
      <c r="CD652" s="38"/>
      <c r="CV652" s="1" t="s">
        <v>3660</v>
      </c>
    </row>
    <row r="653" spans="1:100" ht="14" hidden="1" customHeight="1" outlineLevel="1" x14ac:dyDescent="0.2">
      <c r="A653" t="s">
        <v>792</v>
      </c>
      <c r="B653" s="6" t="s">
        <v>1665</v>
      </c>
      <c r="C653" s="1">
        <f t="shared" si="189"/>
        <v>144</v>
      </c>
      <c r="D653" s="3">
        <f>IF(N653&gt;0, RANK(N653,(N653:P653,Q653:AE653)),0)</f>
        <v>2</v>
      </c>
      <c r="E653" s="3">
        <f>IF(O653&gt;0,RANK(O653,(N653:P653,Q653:AE653)),0)</f>
        <v>1</v>
      </c>
      <c r="F653" s="3">
        <f t="shared" si="190"/>
        <v>0</v>
      </c>
      <c r="G653" s="1">
        <f t="shared" si="178"/>
        <v>35</v>
      </c>
      <c r="H653" s="2">
        <f t="shared" si="172"/>
        <v>0.24305555555555555</v>
      </c>
      <c r="I653" s="4"/>
      <c r="J653" s="2">
        <f t="shared" si="179"/>
        <v>0.375</v>
      </c>
      <c r="K653" s="2">
        <f t="shared" si="180"/>
        <v>0.61805555555555558</v>
      </c>
      <c r="L653" s="2">
        <f t="shared" si="181"/>
        <v>0</v>
      </c>
      <c r="M653" s="2">
        <f t="shared" si="191"/>
        <v>6.9444444444444198E-3</v>
      </c>
      <c r="N653" s="38">
        <v>54</v>
      </c>
      <c r="O653" s="38">
        <v>89</v>
      </c>
      <c r="P653" s="38"/>
      <c r="Q653" s="38">
        <v>0</v>
      </c>
      <c r="R653" s="38">
        <v>1</v>
      </c>
      <c r="S653" s="38"/>
      <c r="T653" s="38"/>
      <c r="U653" s="38">
        <v>0</v>
      </c>
      <c r="V653" s="38"/>
      <c r="W653" s="38">
        <v>0</v>
      </c>
      <c r="X653" s="38"/>
      <c r="Y653" s="38"/>
      <c r="Z653" s="38"/>
      <c r="AA653" s="38"/>
      <c r="AB653" s="38"/>
      <c r="BA653" t="str">
        <f t="shared" si="174"/>
        <v>Wellington</v>
      </c>
      <c r="BB653" t="s">
        <v>1922</v>
      </c>
      <c r="BC653">
        <v>2</v>
      </c>
      <c r="BE653" s="60">
        <v>23</v>
      </c>
      <c r="BF653" s="62">
        <v>21</v>
      </c>
      <c r="BG653" s="62">
        <v>95</v>
      </c>
      <c r="BH653" s="66">
        <v>81405</v>
      </c>
      <c r="BI653" s="66">
        <v>81405</v>
      </c>
      <c r="BJ653" s="66">
        <f t="shared" si="175"/>
        <v>23021</v>
      </c>
      <c r="BK653"/>
      <c r="BL653" t="s">
        <v>1447</v>
      </c>
      <c r="BM653">
        <f t="shared" si="176"/>
        <v>2381405</v>
      </c>
      <c r="BN653">
        <f t="shared" si="177"/>
        <v>2381405</v>
      </c>
      <c r="BR653" s="1"/>
      <c r="CD653" s="38"/>
      <c r="CV653" s="1" t="s">
        <v>3661</v>
      </c>
    </row>
    <row r="654" spans="1:100" ht="14" hidden="1" customHeight="1" outlineLevel="1" x14ac:dyDescent="0.2">
      <c r="A654" t="s">
        <v>702</v>
      </c>
      <c r="B654" s="6" t="s">
        <v>1665</v>
      </c>
      <c r="C654" s="1">
        <f t="shared" si="189"/>
        <v>8418</v>
      </c>
      <c r="D654" s="3">
        <f>IF(N654&gt;0, RANK(N654,(N654:P654,Q654:AE654)),0)</f>
        <v>1</v>
      </c>
      <c r="E654" s="3">
        <f>IF(O654&gt;0,RANK(O654,(N654:P654,Q654:AE654)),0)</f>
        <v>2</v>
      </c>
      <c r="F654" s="3">
        <f t="shared" si="190"/>
        <v>0</v>
      </c>
      <c r="G654" s="1">
        <f t="shared" si="178"/>
        <v>1077</v>
      </c>
      <c r="H654" s="2">
        <f t="shared" si="172"/>
        <v>0.12794012829650747</v>
      </c>
      <c r="I654" s="4"/>
      <c r="J654" s="2">
        <f t="shared" si="179"/>
        <v>0.55535756711808026</v>
      </c>
      <c r="K654" s="2">
        <f t="shared" si="180"/>
        <v>0.42741743882157279</v>
      </c>
      <c r="L654" s="2">
        <f t="shared" si="181"/>
        <v>0</v>
      </c>
      <c r="M654" s="2">
        <f t="shared" si="191"/>
        <v>1.7224994060346943E-2</v>
      </c>
      <c r="N654" s="38">
        <v>4675</v>
      </c>
      <c r="O654" s="38">
        <v>3598</v>
      </c>
      <c r="P654" s="38"/>
      <c r="Q654" s="38">
        <v>58</v>
      </c>
      <c r="R654" s="38">
        <v>71</v>
      </c>
      <c r="S654" s="38"/>
      <c r="T654" s="38"/>
      <c r="U654" s="38">
        <v>9</v>
      </c>
      <c r="V654" s="38"/>
      <c r="W654" s="38">
        <v>7</v>
      </c>
      <c r="X654" s="38"/>
      <c r="Y654" s="38"/>
      <c r="Z654" s="38"/>
      <c r="AA654" s="38"/>
      <c r="AB654" s="38"/>
      <c r="BA654" t="str">
        <f t="shared" si="174"/>
        <v>Wells</v>
      </c>
      <c r="BB654" t="s">
        <v>905</v>
      </c>
      <c r="BC654">
        <v>1</v>
      </c>
      <c r="BE654" s="60">
        <v>23</v>
      </c>
      <c r="BF654" s="62">
        <v>31</v>
      </c>
      <c r="BG654" s="62">
        <v>135</v>
      </c>
      <c r="BH654" s="66">
        <v>81475</v>
      </c>
      <c r="BI654" s="66">
        <v>81475</v>
      </c>
      <c r="BJ654" s="66">
        <f t="shared" si="175"/>
        <v>23031</v>
      </c>
      <c r="BK654"/>
      <c r="BL654" t="s">
        <v>1447</v>
      </c>
      <c r="BM654">
        <f t="shared" si="176"/>
        <v>2381475</v>
      </c>
      <c r="BN654">
        <f t="shared" si="177"/>
        <v>2381475</v>
      </c>
      <c r="BR654" s="1"/>
      <c r="CD654" s="38"/>
      <c r="CV654" s="1" t="s">
        <v>3662</v>
      </c>
    </row>
    <row r="655" spans="1:100" ht="14" hidden="1" customHeight="1" outlineLevel="1" x14ac:dyDescent="0.2">
      <c r="A655" t="s">
        <v>886</v>
      </c>
      <c r="B655" s="6" t="s">
        <v>1665</v>
      </c>
      <c r="C655" s="1">
        <f t="shared" si="189"/>
        <v>97</v>
      </c>
      <c r="D655" s="3">
        <f>IF(N655&gt;0, RANK(N655,(N655:P655,Q655:AE655)),0)</f>
        <v>2</v>
      </c>
      <c r="E655" s="3">
        <f>IF(O655&gt;0,RANK(O655,(N655:P655,Q655:AE655)),0)</f>
        <v>1</v>
      </c>
      <c r="F655" s="3">
        <f t="shared" si="190"/>
        <v>0</v>
      </c>
      <c r="G655" s="1">
        <f t="shared" si="178"/>
        <v>47</v>
      </c>
      <c r="H655" s="2">
        <f t="shared" si="172"/>
        <v>0.4845360824742268</v>
      </c>
      <c r="I655" s="4"/>
      <c r="J655" s="2">
        <f t="shared" si="179"/>
        <v>0.25773195876288657</v>
      </c>
      <c r="K655" s="2">
        <f t="shared" si="180"/>
        <v>0.74226804123711343</v>
      </c>
      <c r="L655" s="2">
        <f t="shared" si="181"/>
        <v>0</v>
      </c>
      <c r="M655" s="2">
        <f t="shared" si="191"/>
        <v>0</v>
      </c>
      <c r="N655" s="38">
        <v>25</v>
      </c>
      <c r="O655" s="38">
        <v>72</v>
      </c>
      <c r="P655" s="38"/>
      <c r="Q655" s="38">
        <v>0</v>
      </c>
      <c r="R655" s="38">
        <v>0</v>
      </c>
      <c r="S655" s="38"/>
      <c r="T655" s="38"/>
      <c r="U655" s="38">
        <v>0</v>
      </c>
      <c r="V655" s="38"/>
      <c r="W655" s="38">
        <v>0</v>
      </c>
      <c r="X655" s="38"/>
      <c r="Y655" s="38"/>
      <c r="Z655" s="38"/>
      <c r="AA655" s="38"/>
      <c r="AB655" s="38"/>
      <c r="BA655" t="str">
        <f t="shared" si="174"/>
        <v>Wesley</v>
      </c>
      <c r="BB655" t="s">
        <v>674</v>
      </c>
      <c r="BC655">
        <v>2</v>
      </c>
      <c r="BE655" s="60">
        <v>23</v>
      </c>
      <c r="BF655" s="62">
        <v>29</v>
      </c>
      <c r="BG655" s="62">
        <v>215</v>
      </c>
      <c r="BH655" s="66">
        <v>81685</v>
      </c>
      <c r="BI655" s="66">
        <v>81685</v>
      </c>
      <c r="BJ655" s="66">
        <f t="shared" si="175"/>
        <v>23029</v>
      </c>
      <c r="BK655"/>
      <c r="BL655" t="s">
        <v>1447</v>
      </c>
      <c r="BM655">
        <f t="shared" si="176"/>
        <v>2381685</v>
      </c>
      <c r="BN655">
        <f t="shared" si="177"/>
        <v>2381685</v>
      </c>
      <c r="BR655" s="1"/>
      <c r="CD655" s="38"/>
      <c r="CV655" s="1" t="s">
        <v>3663</v>
      </c>
    </row>
    <row r="656" spans="1:100" ht="14" hidden="1" customHeight="1" outlineLevel="1" x14ac:dyDescent="0.2">
      <c r="A656" t="s">
        <v>2548</v>
      </c>
      <c r="B656" s="6" t="s">
        <v>1665</v>
      </c>
      <c r="C656" s="1">
        <f t="shared" si="189"/>
        <v>1425</v>
      </c>
      <c r="D656" s="3">
        <f>IF(N656&gt;0, RANK(N656,(N656:P656,Q656:AE656)),0)</f>
        <v>1</v>
      </c>
      <c r="E656" s="3">
        <f>IF(O656&gt;0,RANK(O656,(N656:P656,Q656:AE656)),0)</f>
        <v>2</v>
      </c>
      <c r="F656" s="3">
        <f t="shared" si="190"/>
        <v>0</v>
      </c>
      <c r="G656" s="1">
        <f t="shared" si="178"/>
        <v>155</v>
      </c>
      <c r="H656" s="2">
        <f t="shared" si="172"/>
        <v>0.10877192982456141</v>
      </c>
      <c r="I656" s="4"/>
      <c r="J656" s="2">
        <f t="shared" si="179"/>
        <v>0.54526315789473689</v>
      </c>
      <c r="K656" s="2">
        <f t="shared" si="180"/>
        <v>0.43649122807017543</v>
      </c>
      <c r="L656" s="2">
        <f t="shared" si="181"/>
        <v>0</v>
      </c>
      <c r="M656" s="2">
        <f t="shared" si="191"/>
        <v>1.8245614035087676E-2</v>
      </c>
      <c r="N656" s="38">
        <v>777</v>
      </c>
      <c r="O656" s="38">
        <v>622</v>
      </c>
      <c r="P656" s="38"/>
      <c r="Q656" s="38">
        <v>10</v>
      </c>
      <c r="R656" s="38">
        <v>13</v>
      </c>
      <c r="S656" s="38"/>
      <c r="T656" s="38"/>
      <c r="U656" s="38">
        <v>2</v>
      </c>
      <c r="V656" s="38"/>
      <c r="W656" s="38">
        <v>1</v>
      </c>
      <c r="X656" s="38"/>
      <c r="Y656" s="38"/>
      <c r="Z656" s="38"/>
      <c r="AA656" s="38"/>
      <c r="AB656" s="38"/>
      <c r="BA656" t="str">
        <f t="shared" si="174"/>
        <v>West Bath</v>
      </c>
      <c r="BB656" t="s">
        <v>1259</v>
      </c>
      <c r="BC656">
        <v>1</v>
      </c>
      <c r="BE656" s="60">
        <v>23</v>
      </c>
      <c r="BF656" s="62">
        <v>23</v>
      </c>
      <c r="BG656" s="62">
        <v>45</v>
      </c>
      <c r="BH656" s="66">
        <v>81930</v>
      </c>
      <c r="BI656" s="66">
        <v>81930</v>
      </c>
      <c r="BJ656" s="66">
        <f t="shared" si="175"/>
        <v>23023</v>
      </c>
      <c r="BK656"/>
      <c r="BL656" t="s">
        <v>1447</v>
      </c>
      <c r="BM656">
        <f t="shared" si="176"/>
        <v>2381930</v>
      </c>
      <c r="BN656">
        <f t="shared" si="177"/>
        <v>2381930</v>
      </c>
      <c r="BR656" s="1"/>
      <c r="CD656" s="38"/>
      <c r="CV656" s="1" t="s">
        <v>3664</v>
      </c>
    </row>
    <row r="657" spans="1:100" ht="14" hidden="1" customHeight="1" outlineLevel="1" x14ac:dyDescent="0.2">
      <c r="A657" t="s">
        <v>1114</v>
      </c>
      <c r="B657" s="6" t="s">
        <v>1665</v>
      </c>
      <c r="C657" s="1">
        <f t="shared" si="189"/>
        <v>50</v>
      </c>
      <c r="D657" s="3">
        <f>IF(N657&gt;0, RANK(N657,(N657:P657,Q657:AE657)),0)</f>
        <v>2</v>
      </c>
      <c r="E657" s="3">
        <f>IF(O657&gt;0,RANK(O657,(N657:P657,Q657:AE657)),0)</f>
        <v>1</v>
      </c>
      <c r="F657" s="3">
        <f t="shared" si="190"/>
        <v>0</v>
      </c>
      <c r="G657" s="1">
        <f t="shared" si="178"/>
        <v>13</v>
      </c>
      <c r="H657" s="2">
        <f t="shared" si="172"/>
        <v>0.26</v>
      </c>
      <c r="I657" s="4"/>
      <c r="J657" s="2">
        <f t="shared" si="179"/>
        <v>0.34</v>
      </c>
      <c r="K657" s="2">
        <f t="shared" si="180"/>
        <v>0.6</v>
      </c>
      <c r="L657" s="2">
        <f t="shared" si="181"/>
        <v>0</v>
      </c>
      <c r="M657" s="2">
        <f t="shared" si="191"/>
        <v>5.9999999999999942E-2</v>
      </c>
      <c r="N657" s="38">
        <v>17</v>
      </c>
      <c r="O657" s="38">
        <v>30</v>
      </c>
      <c r="P657" s="38"/>
      <c r="Q657" s="38">
        <v>1</v>
      </c>
      <c r="R657" s="38">
        <v>2</v>
      </c>
      <c r="S657" s="38"/>
      <c r="T657" s="38"/>
      <c r="U657" s="38">
        <v>0</v>
      </c>
      <c r="V657" s="38"/>
      <c r="W657" s="38">
        <v>0</v>
      </c>
      <c r="X657" s="38"/>
      <c r="Y657" s="38"/>
      <c r="Z657" s="38"/>
      <c r="AA657" s="38"/>
      <c r="AB657" s="38"/>
      <c r="BA657" t="str">
        <f t="shared" si="174"/>
        <v>West Forks</v>
      </c>
      <c r="BB657" t="s">
        <v>1752</v>
      </c>
      <c r="BC657">
        <v>2</v>
      </c>
      <c r="BE657" s="60">
        <v>23</v>
      </c>
      <c r="BF657" s="62">
        <v>25</v>
      </c>
      <c r="BG657" s="62">
        <v>165</v>
      </c>
      <c r="BH657" s="66">
        <v>82840</v>
      </c>
      <c r="BI657" s="66">
        <v>82840</v>
      </c>
      <c r="BJ657" s="66">
        <f t="shared" si="175"/>
        <v>23025</v>
      </c>
      <c r="BK657"/>
      <c r="BL657" t="s">
        <v>3008</v>
      </c>
      <c r="BM657">
        <f t="shared" si="176"/>
        <v>2382840</v>
      </c>
      <c r="BN657">
        <f t="shared" si="177"/>
        <v>2382840</v>
      </c>
      <c r="BR657" s="1"/>
      <c r="CD657" s="38"/>
      <c r="CV657" s="1" t="s">
        <v>3665</v>
      </c>
    </row>
    <row r="658" spans="1:100" ht="14" hidden="1" customHeight="1" outlineLevel="1" x14ac:dyDescent="0.2">
      <c r="A658" t="s">
        <v>1955</v>
      </c>
      <c r="B658" s="6" t="s">
        <v>1665</v>
      </c>
      <c r="C658" s="1">
        <f t="shared" si="189"/>
        <v>2470</v>
      </c>
      <c r="D658" s="3">
        <f>IF(N658&gt;0, RANK(N658,(N658:P658,Q658:AE658)),0)</f>
        <v>2</v>
      </c>
      <c r="E658" s="3">
        <f>IF(O658&gt;0,RANK(O658,(N658:P658,Q658:AE658)),0)</f>
        <v>1</v>
      </c>
      <c r="F658" s="3">
        <f t="shared" si="190"/>
        <v>0</v>
      </c>
      <c r="G658" s="1">
        <f t="shared" si="178"/>
        <v>370</v>
      </c>
      <c r="H658" s="2">
        <f t="shared" si="172"/>
        <v>0.14979757085020243</v>
      </c>
      <c r="I658" s="4"/>
      <c r="J658" s="2">
        <f t="shared" si="179"/>
        <v>0.41497975708502022</v>
      </c>
      <c r="K658" s="2">
        <f t="shared" si="180"/>
        <v>0.56477732793522262</v>
      </c>
      <c r="L658" s="2">
        <f t="shared" si="181"/>
        <v>0</v>
      </c>
      <c r="M658" s="2">
        <f t="shared" si="191"/>
        <v>2.0242914979757165E-2</v>
      </c>
      <c r="N658" s="38">
        <v>1025</v>
      </c>
      <c r="O658" s="38">
        <v>1395</v>
      </c>
      <c r="P658" s="38"/>
      <c r="Q658" s="38">
        <v>24</v>
      </c>
      <c r="R658" s="38">
        <v>18</v>
      </c>
      <c r="S658" s="38"/>
      <c r="T658" s="38"/>
      <c r="U658" s="38">
        <v>7</v>
      </c>
      <c r="V658" s="38"/>
      <c r="W658" s="38">
        <v>1</v>
      </c>
      <c r="X658" s="38"/>
      <c r="Y658" s="38"/>
      <c r="Z658" s="38"/>
      <c r="AA658" s="38"/>
      <c r="AB658" s="38"/>
      <c r="BA658" t="str">
        <f t="shared" si="174"/>
        <v>West Gardiner</v>
      </c>
      <c r="BB658" t="s">
        <v>2945</v>
      </c>
      <c r="BC658">
        <v>1</v>
      </c>
      <c r="BE658" s="60">
        <v>23</v>
      </c>
      <c r="BF658" s="62">
        <v>11</v>
      </c>
      <c r="BG658" s="62">
        <v>130</v>
      </c>
      <c r="BH658" s="66">
        <v>82945</v>
      </c>
      <c r="BI658" s="66">
        <v>82945</v>
      </c>
      <c r="BJ658" s="66">
        <f t="shared" si="175"/>
        <v>23011</v>
      </c>
      <c r="BK658"/>
      <c r="BL658" t="s">
        <v>1447</v>
      </c>
      <c r="BM658">
        <f t="shared" si="176"/>
        <v>2382945</v>
      </c>
      <c r="BN658">
        <f t="shared" si="177"/>
        <v>2382945</v>
      </c>
      <c r="BR658" s="1"/>
      <c r="CD658" s="38"/>
      <c r="CV658" s="1" t="s">
        <v>3666</v>
      </c>
    </row>
    <row r="659" spans="1:100" ht="14" hidden="1" customHeight="1" outlineLevel="1" x14ac:dyDescent="0.2">
      <c r="A659" t="s">
        <v>1482</v>
      </c>
      <c r="B659" s="6" t="s">
        <v>1665</v>
      </c>
      <c r="C659" s="1">
        <f t="shared" si="189"/>
        <v>1032</v>
      </c>
      <c r="D659" s="3">
        <f>IF(N659&gt;0, RANK(N659,(N659:P659,Q659:AE659)),0)</f>
        <v>2</v>
      </c>
      <c r="E659" s="3">
        <f>IF(O659&gt;0,RANK(O659,(N659:P659,Q659:AE659)),0)</f>
        <v>1</v>
      </c>
      <c r="F659" s="3">
        <f t="shared" si="190"/>
        <v>0</v>
      </c>
      <c r="G659" s="1">
        <f t="shared" si="178"/>
        <v>246</v>
      </c>
      <c r="H659" s="2">
        <f t="shared" si="172"/>
        <v>0.23837209302325582</v>
      </c>
      <c r="I659" s="4"/>
      <c r="J659" s="2">
        <f t="shared" si="179"/>
        <v>0.37306201550387597</v>
      </c>
      <c r="K659" s="2">
        <f t="shared" si="180"/>
        <v>0.61143410852713176</v>
      </c>
      <c r="L659" s="2">
        <f t="shared" si="181"/>
        <v>0</v>
      </c>
      <c r="M659" s="2">
        <f t="shared" si="191"/>
        <v>1.5503875968992276E-2</v>
      </c>
      <c r="N659" s="38">
        <v>385</v>
      </c>
      <c r="O659" s="38">
        <v>631</v>
      </c>
      <c r="P659" s="38"/>
      <c r="Q659" s="38">
        <v>7</v>
      </c>
      <c r="R659" s="38">
        <v>6</v>
      </c>
      <c r="S659" s="38"/>
      <c r="T659" s="38"/>
      <c r="U659" s="38">
        <v>2</v>
      </c>
      <c r="V659" s="38"/>
      <c r="W659" s="38">
        <v>1</v>
      </c>
      <c r="X659" s="38"/>
      <c r="Y659" s="38"/>
      <c r="Z659" s="38"/>
      <c r="AA659" s="38"/>
      <c r="AB659" s="38"/>
      <c r="BA659" t="str">
        <f t="shared" si="174"/>
        <v>West Paris</v>
      </c>
      <c r="BB659" t="s">
        <v>2338</v>
      </c>
      <c r="BC659">
        <v>2</v>
      </c>
      <c r="BE659" s="60">
        <v>23</v>
      </c>
      <c r="BF659" s="62">
        <v>17</v>
      </c>
      <c r="BG659" s="62">
        <v>170</v>
      </c>
      <c r="BH659" s="66">
        <v>83890</v>
      </c>
      <c r="BI659" s="66">
        <v>83890</v>
      </c>
      <c r="BJ659" s="66">
        <f t="shared" si="175"/>
        <v>23017</v>
      </c>
      <c r="BK659"/>
      <c r="BL659" t="s">
        <v>1447</v>
      </c>
      <c r="BM659">
        <f t="shared" si="176"/>
        <v>2383890</v>
      </c>
      <c r="BN659">
        <f t="shared" si="177"/>
        <v>2383890</v>
      </c>
      <c r="BR659" s="1"/>
      <c r="CD659" s="38"/>
      <c r="CV659" s="1" t="s">
        <v>3667</v>
      </c>
    </row>
    <row r="660" spans="1:100" ht="14" hidden="1" customHeight="1" outlineLevel="1" x14ac:dyDescent="0.2">
      <c r="A660" t="s">
        <v>455</v>
      </c>
      <c r="B660" s="6" t="s">
        <v>1665</v>
      </c>
      <c r="C660" s="1">
        <f t="shared" si="189"/>
        <v>10682</v>
      </c>
      <c r="D660" s="3">
        <f>IF(N660&gt;0, RANK(N660,(N660:P660,Q660:AE660)),0)</f>
        <v>1</v>
      </c>
      <c r="E660" s="3">
        <f>IF(O660&gt;0,RANK(O660,(N660:P660,Q660:AE660)),0)</f>
        <v>2</v>
      </c>
      <c r="F660" s="3">
        <f t="shared" si="190"/>
        <v>0</v>
      </c>
      <c r="G660" s="1">
        <f t="shared" si="178"/>
        <v>3460</v>
      </c>
      <c r="H660" s="2">
        <f t="shared" si="172"/>
        <v>0.3239093802658678</v>
      </c>
      <c r="I660" s="4"/>
      <c r="J660" s="2">
        <f t="shared" si="179"/>
        <v>0.64978468451600824</v>
      </c>
      <c r="K660" s="2">
        <f t="shared" si="180"/>
        <v>0.32587530425014044</v>
      </c>
      <c r="L660" s="2">
        <f t="shared" si="181"/>
        <v>0</v>
      </c>
      <c r="M660" s="2">
        <f t="shared" si="191"/>
        <v>2.4340011233851322E-2</v>
      </c>
      <c r="N660" s="38">
        <v>6941</v>
      </c>
      <c r="O660" s="38">
        <v>3481</v>
      </c>
      <c r="P660" s="38"/>
      <c r="Q660" s="38">
        <v>68</v>
      </c>
      <c r="R660" s="38">
        <v>130</v>
      </c>
      <c r="S660" s="38"/>
      <c r="T660" s="38"/>
      <c r="U660" s="38">
        <v>52</v>
      </c>
      <c r="V660" s="38"/>
      <c r="W660" s="38">
        <v>10</v>
      </c>
      <c r="X660" s="38"/>
      <c r="Y660" s="38"/>
      <c r="Z660" s="38"/>
      <c r="AA660" s="38"/>
      <c r="AB660" s="38"/>
      <c r="BA660" t="str">
        <f t="shared" si="174"/>
        <v>Westbrook</v>
      </c>
      <c r="BB660" t="s">
        <v>1504</v>
      </c>
      <c r="BC660">
        <v>1</v>
      </c>
      <c r="BE660" s="60">
        <v>23</v>
      </c>
      <c r="BF660" s="62">
        <v>5</v>
      </c>
      <c r="BG660" s="62">
        <v>120</v>
      </c>
      <c r="BH660" s="66">
        <v>82105</v>
      </c>
      <c r="BI660" s="66">
        <v>82105</v>
      </c>
      <c r="BJ660" s="66">
        <f t="shared" si="175"/>
        <v>23005</v>
      </c>
      <c r="BK660"/>
      <c r="BL660" t="s">
        <v>1225</v>
      </c>
      <c r="BM660">
        <f t="shared" si="176"/>
        <v>2382105</v>
      </c>
      <c r="BN660">
        <f t="shared" si="177"/>
        <v>2382105</v>
      </c>
      <c r="BR660" s="1"/>
      <c r="CD660" s="38"/>
      <c r="CV660" s="1" t="s">
        <v>3668</v>
      </c>
    </row>
    <row r="661" spans="1:100" ht="14" hidden="1" customHeight="1" outlineLevel="1" x14ac:dyDescent="0.2">
      <c r="A661" t="s">
        <v>2994</v>
      </c>
      <c r="B661" s="6" t="s">
        <v>1665</v>
      </c>
      <c r="C661" s="1">
        <f t="shared" si="189"/>
        <v>274</v>
      </c>
      <c r="D661" s="3">
        <f>IF(N661&gt;0, RANK(N661,(N661:P661,Q661:AE661)),0)</f>
        <v>2</v>
      </c>
      <c r="E661" s="3">
        <f>IF(O661&gt;0,RANK(O661,(N661:P661,Q661:AE661)),0)</f>
        <v>1</v>
      </c>
      <c r="F661" s="3">
        <f t="shared" si="190"/>
        <v>0</v>
      </c>
      <c r="G661" s="1">
        <f t="shared" si="178"/>
        <v>116</v>
      </c>
      <c r="H661" s="2">
        <f t="shared" ref="H661:H701" si="192">IF(C661&gt;0,G661/C661,0)</f>
        <v>0.42335766423357662</v>
      </c>
      <c r="I661" s="4"/>
      <c r="J661" s="2">
        <f t="shared" si="179"/>
        <v>0.28102189781021897</v>
      </c>
      <c r="K661" s="2">
        <f t="shared" si="180"/>
        <v>0.70437956204379559</v>
      </c>
      <c r="L661" s="2">
        <f t="shared" si="181"/>
        <v>0</v>
      </c>
      <c r="M661" s="2">
        <f t="shared" si="191"/>
        <v>1.4598540145985384E-2</v>
      </c>
      <c r="N661" s="38">
        <v>77</v>
      </c>
      <c r="O661" s="38">
        <v>193</v>
      </c>
      <c r="P661" s="38"/>
      <c r="Q661" s="38">
        <v>1</v>
      </c>
      <c r="R661" s="38">
        <v>2</v>
      </c>
      <c r="S661" s="38"/>
      <c r="T661" s="38"/>
      <c r="U661" s="38">
        <v>1</v>
      </c>
      <c r="V661" s="38"/>
      <c r="W661" s="38">
        <v>0</v>
      </c>
      <c r="X661" s="38"/>
      <c r="Y661" s="38"/>
      <c r="Z661" s="38"/>
      <c r="AA661" s="38"/>
      <c r="AB661" s="38"/>
      <c r="BA661" t="str">
        <f t="shared" si="174"/>
        <v>Westfield</v>
      </c>
      <c r="BB661" t="s">
        <v>2774</v>
      </c>
      <c r="BC661">
        <v>2</v>
      </c>
      <c r="BE661" s="60">
        <v>23</v>
      </c>
      <c r="BF661" s="62">
        <v>3</v>
      </c>
      <c r="BG661" s="62">
        <v>325</v>
      </c>
      <c r="BH661" s="66">
        <v>82770</v>
      </c>
      <c r="BI661" s="66">
        <v>82770</v>
      </c>
      <c r="BJ661" s="66">
        <f t="shared" si="175"/>
        <v>23003</v>
      </c>
      <c r="BK661"/>
      <c r="BL661" t="s">
        <v>1447</v>
      </c>
      <c r="BM661">
        <f t="shared" si="176"/>
        <v>2382770</v>
      </c>
      <c r="BN661">
        <f t="shared" si="177"/>
        <v>2382770</v>
      </c>
      <c r="BR661" s="1"/>
      <c r="CD661" s="38"/>
      <c r="CV661" s="1" t="s">
        <v>3669</v>
      </c>
    </row>
    <row r="662" spans="1:100" ht="14" hidden="1" customHeight="1" outlineLevel="1" x14ac:dyDescent="0.2">
      <c r="A662" t="s">
        <v>3124</v>
      </c>
      <c r="B662" s="6" t="s">
        <v>1665</v>
      </c>
      <c r="C662" s="1">
        <f t="shared" si="189"/>
        <v>60</v>
      </c>
      <c r="D662" s="3">
        <f>IF(N662&gt;0, RANK(N662,(N662:P662,Q662:AE662)),0)</f>
        <v>2</v>
      </c>
      <c r="E662" s="3">
        <f>IF(O662&gt;0,RANK(O662,(N662:P662,Q662:AE662)),0)</f>
        <v>1</v>
      </c>
      <c r="F662" s="3">
        <f t="shared" si="190"/>
        <v>0</v>
      </c>
      <c r="G662" s="1">
        <f t="shared" si="178"/>
        <v>4</v>
      </c>
      <c r="H662" s="2">
        <f t="shared" si="192"/>
        <v>6.6666666666666666E-2</v>
      </c>
      <c r="I662" s="4"/>
      <c r="J662" s="2">
        <f t="shared" si="179"/>
        <v>0.45</v>
      </c>
      <c r="K662" s="2">
        <f t="shared" si="180"/>
        <v>0.51666666666666672</v>
      </c>
      <c r="L662" s="2">
        <f t="shared" si="181"/>
        <v>0</v>
      </c>
      <c r="M662" s="2">
        <f t="shared" si="191"/>
        <v>3.3333333333333326E-2</v>
      </c>
      <c r="N662" s="38">
        <v>27</v>
      </c>
      <c r="O662" s="38">
        <v>31</v>
      </c>
      <c r="P662" s="38"/>
      <c r="Q662" s="38">
        <v>1</v>
      </c>
      <c r="R662" s="38">
        <v>1</v>
      </c>
      <c r="S662" s="38"/>
      <c r="T662" s="38"/>
      <c r="U662" s="38">
        <v>0</v>
      </c>
      <c r="V662" s="38"/>
      <c r="W662" s="38">
        <v>0</v>
      </c>
      <c r="X662" s="38"/>
      <c r="Y662" s="38"/>
      <c r="Z662" s="38"/>
      <c r="AA662" s="38"/>
      <c r="AB662" s="38"/>
      <c r="BA662" t="str">
        <f t="shared" si="174"/>
        <v>Westmanland</v>
      </c>
      <c r="BB662" t="s">
        <v>2774</v>
      </c>
      <c r="BC662">
        <v>2</v>
      </c>
      <c r="BE662" s="60">
        <v>23</v>
      </c>
      <c r="BF662" s="62">
        <v>3</v>
      </c>
      <c r="BG662" s="62">
        <v>330</v>
      </c>
      <c r="BH662" s="66">
        <v>83540</v>
      </c>
      <c r="BI662" s="66">
        <v>83540</v>
      </c>
      <c r="BJ662" s="66">
        <f t="shared" si="175"/>
        <v>23003</v>
      </c>
      <c r="BK662"/>
      <c r="BL662" t="s">
        <v>1447</v>
      </c>
      <c r="BM662">
        <f t="shared" si="176"/>
        <v>2383540</v>
      </c>
      <c r="BN662">
        <f t="shared" si="177"/>
        <v>2383540</v>
      </c>
      <c r="BR662" s="1"/>
      <c r="CD662" s="38"/>
      <c r="CV662" s="1" t="s">
        <v>3670</v>
      </c>
    </row>
    <row r="663" spans="1:100" ht="14" hidden="1" customHeight="1" outlineLevel="1" x14ac:dyDescent="0.2">
      <c r="A663" t="s">
        <v>1405</v>
      </c>
      <c r="B663" s="6" t="s">
        <v>1665</v>
      </c>
      <c r="C663" s="1">
        <f t="shared" si="189"/>
        <v>211</v>
      </c>
      <c r="D663" s="3">
        <f>IF(N663&gt;0, RANK(N663,(N663:P663,Q663:AE663)),0)</f>
        <v>2</v>
      </c>
      <c r="E663" s="3">
        <f>IF(O663&gt;0,RANK(O663,(N663:P663,Q663:AE663)),0)</f>
        <v>1</v>
      </c>
      <c r="F663" s="3">
        <f t="shared" si="190"/>
        <v>0</v>
      </c>
      <c r="G663" s="1">
        <f t="shared" si="178"/>
        <v>118</v>
      </c>
      <c r="H663" s="2">
        <f t="shared" si="192"/>
        <v>0.55924170616113744</v>
      </c>
      <c r="I663" s="4"/>
      <c r="J663" s="2">
        <f t="shared" si="179"/>
        <v>0.21800947867298578</v>
      </c>
      <c r="K663" s="2">
        <f t="shared" si="180"/>
        <v>0.77725118483412325</v>
      </c>
      <c r="L663" s="2">
        <f t="shared" si="181"/>
        <v>0</v>
      </c>
      <c r="M663" s="2">
        <f t="shared" si="191"/>
        <v>4.7393364928909332E-3</v>
      </c>
      <c r="N663" s="38">
        <v>46</v>
      </c>
      <c r="O663" s="38">
        <v>164</v>
      </c>
      <c r="P663" s="38"/>
      <c r="Q663" s="38">
        <v>1</v>
      </c>
      <c r="R663" s="38">
        <v>0</v>
      </c>
      <c r="S663" s="38"/>
      <c r="T663" s="38"/>
      <c r="U663" s="38">
        <v>0</v>
      </c>
      <c r="V663" s="38"/>
      <c r="W663" s="38">
        <v>0</v>
      </c>
      <c r="X663" s="38"/>
      <c r="Y663" s="38"/>
      <c r="Z663" s="38"/>
      <c r="AA663" s="38"/>
      <c r="AB663" s="38"/>
      <c r="BA663" t="str">
        <f t="shared" si="174"/>
        <v>Weston</v>
      </c>
      <c r="BB663" t="s">
        <v>2774</v>
      </c>
      <c r="BC663">
        <v>2</v>
      </c>
      <c r="BE663" s="60">
        <v>23</v>
      </c>
      <c r="BF663" s="62">
        <v>3</v>
      </c>
      <c r="BG663" s="62">
        <v>335</v>
      </c>
      <c r="BH663" s="66">
        <v>83785</v>
      </c>
      <c r="BI663" s="66">
        <v>83785</v>
      </c>
      <c r="BJ663" s="66">
        <f t="shared" si="175"/>
        <v>23003</v>
      </c>
      <c r="BK663"/>
      <c r="BL663" t="s">
        <v>1447</v>
      </c>
      <c r="BM663">
        <f t="shared" si="176"/>
        <v>2383785</v>
      </c>
      <c r="BN663">
        <f t="shared" si="177"/>
        <v>2383785</v>
      </c>
      <c r="BR663" s="1"/>
      <c r="CD663" s="38"/>
      <c r="CV663" s="1" t="s">
        <v>3671</v>
      </c>
    </row>
    <row r="664" spans="1:100" ht="14" hidden="1" customHeight="1" outlineLevel="1" x14ac:dyDescent="0.2">
      <c r="A664" t="s">
        <v>558</v>
      </c>
      <c r="B664" s="6" t="s">
        <v>1665</v>
      </c>
      <c r="C664" s="1">
        <f t="shared" si="189"/>
        <v>560</v>
      </c>
      <c r="D664" s="3">
        <f>IF(N664&gt;0, RANK(N664,(N664:P664,Q664:AE664)),0)</f>
        <v>1</v>
      </c>
      <c r="E664" s="3">
        <f>IF(O664&gt;0,RANK(O664,(N664:P664,Q664:AE664)),0)</f>
        <v>2</v>
      </c>
      <c r="F664" s="3">
        <f t="shared" si="190"/>
        <v>0</v>
      </c>
      <c r="G664" s="1">
        <f t="shared" si="178"/>
        <v>77</v>
      </c>
      <c r="H664" s="2">
        <f t="shared" si="192"/>
        <v>0.13750000000000001</v>
      </c>
      <c r="I664" s="4"/>
      <c r="J664" s="2">
        <f t="shared" si="179"/>
        <v>0.55892857142857144</v>
      </c>
      <c r="K664" s="2">
        <f t="shared" si="180"/>
        <v>0.42142857142857143</v>
      </c>
      <c r="L664" s="2">
        <f t="shared" si="181"/>
        <v>0</v>
      </c>
      <c r="M664" s="2">
        <f t="shared" si="191"/>
        <v>1.9642857142857129E-2</v>
      </c>
      <c r="N664" s="38">
        <v>313</v>
      </c>
      <c r="O664" s="38">
        <v>236</v>
      </c>
      <c r="P664" s="38"/>
      <c r="Q664" s="38">
        <v>5</v>
      </c>
      <c r="R664" s="38">
        <v>4</v>
      </c>
      <c r="S664" s="38"/>
      <c r="T664" s="38"/>
      <c r="U664" s="38">
        <v>2</v>
      </c>
      <c r="V664" s="38"/>
      <c r="W664" s="38">
        <v>0</v>
      </c>
      <c r="X664" s="38"/>
      <c r="Y664" s="38"/>
      <c r="Z664" s="38"/>
      <c r="AA664" s="38"/>
      <c r="AB664" s="38"/>
      <c r="BA664" t="str">
        <f t="shared" si="174"/>
        <v>Westport Island</v>
      </c>
      <c r="BB664" t="s">
        <v>1567</v>
      </c>
      <c r="BC664">
        <v>1</v>
      </c>
      <c r="BE664" s="60">
        <v>23</v>
      </c>
      <c r="BF664" s="62">
        <v>15</v>
      </c>
      <c r="BG664" s="62">
        <v>92</v>
      </c>
      <c r="BH664" s="66">
        <v>84140</v>
      </c>
      <c r="BI664" s="66">
        <v>84135</v>
      </c>
      <c r="BJ664" s="66">
        <f t="shared" si="175"/>
        <v>23015</v>
      </c>
      <c r="BK664"/>
      <c r="BL664" t="s">
        <v>1447</v>
      </c>
      <c r="BM664">
        <f t="shared" si="176"/>
        <v>2384140</v>
      </c>
      <c r="BN664">
        <f t="shared" si="177"/>
        <v>2384135</v>
      </c>
      <c r="BR664" s="1"/>
      <c r="CD664" s="38"/>
      <c r="CV664" s="1" t="s">
        <v>3672</v>
      </c>
    </row>
    <row r="665" spans="1:100" ht="14" hidden="1" customHeight="1" outlineLevel="1" x14ac:dyDescent="0.2">
      <c r="A665" t="s">
        <v>911</v>
      </c>
      <c r="B665" s="6" t="s">
        <v>1665</v>
      </c>
      <c r="C665" s="1">
        <f t="shared" si="189"/>
        <v>1478</v>
      </c>
      <c r="D665" s="3">
        <f>IF(N665&gt;0, RANK(N665,(N665:P665,Q665:AE665)),0)</f>
        <v>2</v>
      </c>
      <c r="E665" s="3">
        <f>IF(O665&gt;0,RANK(O665,(N665:P665,Q665:AE665)),0)</f>
        <v>1</v>
      </c>
      <c r="F665" s="3">
        <f t="shared" si="190"/>
        <v>0</v>
      </c>
      <c r="G665" s="1">
        <f t="shared" si="178"/>
        <v>81</v>
      </c>
      <c r="H665" s="2">
        <f t="shared" si="192"/>
        <v>5.4803788903924219E-2</v>
      </c>
      <c r="I665" s="4"/>
      <c r="J665" s="2">
        <f t="shared" si="179"/>
        <v>0.4580514208389716</v>
      </c>
      <c r="K665" s="2">
        <f t="shared" si="180"/>
        <v>0.51285520974289578</v>
      </c>
      <c r="L665" s="2">
        <f t="shared" si="181"/>
        <v>0</v>
      </c>
      <c r="M665" s="2">
        <f t="shared" si="191"/>
        <v>2.9093369418132564E-2</v>
      </c>
      <c r="N665" s="38">
        <v>677</v>
      </c>
      <c r="O665" s="38">
        <v>758</v>
      </c>
      <c r="P665" s="38"/>
      <c r="Q665" s="38">
        <v>9</v>
      </c>
      <c r="R665" s="38">
        <v>22</v>
      </c>
      <c r="S665" s="38"/>
      <c r="T665" s="38"/>
      <c r="U665" s="38">
        <v>11</v>
      </c>
      <c r="V665" s="38"/>
      <c r="W665" s="38">
        <v>1</v>
      </c>
      <c r="X665" s="38"/>
      <c r="Y665" s="38"/>
      <c r="Z665" s="38"/>
      <c r="AA665" s="38"/>
      <c r="AB665" s="38"/>
      <c r="BA665" t="str">
        <f t="shared" si="174"/>
        <v>Whitefield</v>
      </c>
      <c r="BB665" t="s">
        <v>1567</v>
      </c>
      <c r="BC665">
        <v>1</v>
      </c>
      <c r="BE665" s="60">
        <v>23</v>
      </c>
      <c r="BF665" s="62">
        <v>15</v>
      </c>
      <c r="BG665" s="62">
        <v>95</v>
      </c>
      <c r="BH665" s="66">
        <v>85010</v>
      </c>
      <c r="BI665" s="66">
        <v>85010</v>
      </c>
      <c r="BJ665" s="66">
        <f t="shared" si="175"/>
        <v>23015</v>
      </c>
      <c r="BK665"/>
      <c r="BL665" t="s">
        <v>1447</v>
      </c>
      <c r="BM665">
        <f t="shared" si="176"/>
        <v>2385010</v>
      </c>
      <c r="BN665">
        <f t="shared" si="177"/>
        <v>2385010</v>
      </c>
      <c r="BR665" s="1"/>
      <c r="CD665" s="38"/>
      <c r="CV665" s="1" t="s">
        <v>3673</v>
      </c>
    </row>
    <row r="666" spans="1:100" ht="14" hidden="1" customHeight="1" outlineLevel="1" x14ac:dyDescent="0.2">
      <c r="A666" t="s">
        <v>2431</v>
      </c>
      <c r="B666" s="6" t="s">
        <v>1665</v>
      </c>
      <c r="C666" s="1">
        <f t="shared" si="189"/>
        <v>381</v>
      </c>
      <c r="D666" s="3">
        <f>IF(N666&gt;0, RANK(N666,(N666:P666,Q666:AE666)),0)</f>
        <v>2</v>
      </c>
      <c r="E666" s="3">
        <f>IF(O666&gt;0,RANK(O666,(N666:P666,Q666:AE666)),0)</f>
        <v>1</v>
      </c>
      <c r="F666" s="3">
        <f t="shared" si="190"/>
        <v>0</v>
      </c>
      <c r="G666" s="1">
        <f t="shared" si="178"/>
        <v>83</v>
      </c>
      <c r="H666" s="2">
        <f t="shared" si="192"/>
        <v>0.2178477690288714</v>
      </c>
      <c r="I666" s="4"/>
      <c r="J666" s="2">
        <f t="shared" si="179"/>
        <v>0.38057742782152232</v>
      </c>
      <c r="K666" s="2">
        <f t="shared" si="180"/>
        <v>0.59842519685039375</v>
      </c>
      <c r="L666" s="2">
        <f t="shared" si="181"/>
        <v>0</v>
      </c>
      <c r="M666" s="2">
        <f t="shared" si="191"/>
        <v>2.0997375328083878E-2</v>
      </c>
      <c r="N666" s="38">
        <v>145</v>
      </c>
      <c r="O666" s="38">
        <v>228</v>
      </c>
      <c r="P666" s="38"/>
      <c r="Q666" s="38">
        <v>3</v>
      </c>
      <c r="R666" s="38">
        <v>5</v>
      </c>
      <c r="S666" s="38"/>
      <c r="T666" s="38"/>
      <c r="U666" s="38">
        <v>0</v>
      </c>
      <c r="V666" s="38"/>
      <c r="W666" s="38">
        <v>0</v>
      </c>
      <c r="X666" s="38"/>
      <c r="Y666" s="38"/>
      <c r="Z666" s="38"/>
      <c r="AA666" s="38"/>
      <c r="AB666" s="38"/>
      <c r="BA666" t="str">
        <f t="shared" si="174"/>
        <v>Whiting</v>
      </c>
      <c r="BB666" t="s">
        <v>674</v>
      </c>
      <c r="BC666">
        <v>2</v>
      </c>
      <c r="BE666" s="60">
        <v>23</v>
      </c>
      <c r="BF666" s="62">
        <v>29</v>
      </c>
      <c r="BG666" s="62">
        <v>220</v>
      </c>
      <c r="BH666" s="66">
        <v>85185</v>
      </c>
      <c r="BI666" s="66">
        <v>85185</v>
      </c>
      <c r="BJ666" s="66">
        <f t="shared" si="175"/>
        <v>23029</v>
      </c>
      <c r="BK666"/>
      <c r="BL666" t="s">
        <v>1447</v>
      </c>
      <c r="BM666">
        <f t="shared" si="176"/>
        <v>2385185</v>
      </c>
      <c r="BN666">
        <f t="shared" si="177"/>
        <v>2385185</v>
      </c>
      <c r="BR666" s="1"/>
      <c r="CD666" s="38"/>
      <c r="CV666" s="1" t="s">
        <v>3674</v>
      </c>
    </row>
    <row r="667" spans="1:100" ht="14" hidden="1" customHeight="1" outlineLevel="1" x14ac:dyDescent="0.2">
      <c r="A667" t="s">
        <v>591</v>
      </c>
      <c r="B667" s="6" t="s">
        <v>1665</v>
      </c>
      <c r="C667" s="1">
        <f t="shared" si="189"/>
        <v>117</v>
      </c>
      <c r="D667" s="3">
        <f>IF(N667&gt;0, RANK(N667,(N667:P667,Q667:AE667)),0)</f>
        <v>2</v>
      </c>
      <c r="E667" s="3">
        <f>IF(O667&gt;0,RANK(O667,(N667:P667,Q667:AE667)),0)</f>
        <v>1</v>
      </c>
      <c r="F667" s="3">
        <f t="shared" si="190"/>
        <v>0</v>
      </c>
      <c r="G667" s="1">
        <f t="shared" si="178"/>
        <v>21</v>
      </c>
      <c r="H667" s="2">
        <f t="shared" si="192"/>
        <v>0.17948717948717949</v>
      </c>
      <c r="I667" s="4"/>
      <c r="J667" s="2">
        <f t="shared" si="179"/>
        <v>0.38461538461538464</v>
      </c>
      <c r="K667" s="2">
        <f t="shared" si="180"/>
        <v>0.5641025641025641</v>
      </c>
      <c r="L667" s="2">
        <f t="shared" si="181"/>
        <v>0</v>
      </c>
      <c r="M667" s="2">
        <f t="shared" si="191"/>
        <v>5.1282051282051322E-2</v>
      </c>
      <c r="N667" s="38">
        <v>45</v>
      </c>
      <c r="O667" s="38">
        <v>66</v>
      </c>
      <c r="P667" s="38"/>
      <c r="Q667" s="38">
        <v>0</v>
      </c>
      <c r="R667" s="38">
        <v>6</v>
      </c>
      <c r="S667" s="38"/>
      <c r="T667" s="38"/>
      <c r="U667" s="38">
        <v>0</v>
      </c>
      <c r="V667" s="38"/>
      <c r="W667" s="38">
        <v>0</v>
      </c>
      <c r="X667" s="38"/>
      <c r="Y667" s="38"/>
      <c r="Z667" s="38"/>
      <c r="AA667" s="38"/>
      <c r="AB667" s="38"/>
      <c r="BA667" t="str">
        <f t="shared" si="174"/>
        <v>Whitneyville</v>
      </c>
      <c r="BB667" t="s">
        <v>674</v>
      </c>
      <c r="BC667">
        <v>2</v>
      </c>
      <c r="BE667" s="60">
        <v>23</v>
      </c>
      <c r="BF667" s="62">
        <v>29</v>
      </c>
      <c r="BG667" s="62">
        <v>225</v>
      </c>
      <c r="BH667" s="66">
        <v>85290</v>
      </c>
      <c r="BI667" s="66">
        <v>85290</v>
      </c>
      <c r="BJ667" s="66">
        <f t="shared" si="175"/>
        <v>23029</v>
      </c>
      <c r="BK667"/>
      <c r="BL667" t="s">
        <v>1447</v>
      </c>
      <c r="BM667">
        <f t="shared" si="176"/>
        <v>2385290</v>
      </c>
      <c r="BN667">
        <f t="shared" si="177"/>
        <v>2385290</v>
      </c>
      <c r="BR667" s="1"/>
      <c r="CD667" s="38"/>
      <c r="CV667" s="1" t="s">
        <v>3675</v>
      </c>
    </row>
    <row r="668" spans="1:100" ht="14" hidden="1" customHeight="1" outlineLevel="1" x14ac:dyDescent="0.2">
      <c r="A668" t="s">
        <v>1851</v>
      </c>
      <c r="B668" s="6" t="s">
        <v>1665</v>
      </c>
      <c r="C668" s="1">
        <f t="shared" si="189"/>
        <v>93</v>
      </c>
      <c r="D668" s="3">
        <f>IF(N668&gt;0, RANK(N668,(N668:P668,Q668:AE668)),0)</f>
        <v>2</v>
      </c>
      <c r="E668" s="3">
        <f>IF(O668&gt;0,RANK(O668,(N668:P668,Q668:AE668)),0)</f>
        <v>1</v>
      </c>
      <c r="F668" s="3">
        <f t="shared" si="190"/>
        <v>0</v>
      </c>
      <c r="G668" s="1">
        <f t="shared" si="178"/>
        <v>51</v>
      </c>
      <c r="H668" s="2">
        <f t="shared" si="192"/>
        <v>0.54838709677419351</v>
      </c>
      <c r="I668" s="4"/>
      <c r="J668" s="2">
        <f t="shared" si="179"/>
        <v>0.22580645161290322</v>
      </c>
      <c r="K668" s="2">
        <f t="shared" si="180"/>
        <v>0.77419354838709675</v>
      </c>
      <c r="L668" s="2">
        <f t="shared" si="181"/>
        <v>0</v>
      </c>
      <c r="M668" s="2">
        <f t="shared" si="191"/>
        <v>0</v>
      </c>
      <c r="N668" s="38">
        <v>21</v>
      </c>
      <c r="O668" s="38">
        <v>72</v>
      </c>
      <c r="P668" s="38"/>
      <c r="Q668" s="38">
        <v>0</v>
      </c>
      <c r="R668" s="38">
        <v>0</v>
      </c>
      <c r="S668" s="38"/>
      <c r="T668" s="38"/>
      <c r="U668" s="38">
        <v>0</v>
      </c>
      <c r="V668" s="38"/>
      <c r="W668" s="38">
        <v>0</v>
      </c>
      <c r="X668" s="38"/>
      <c r="Y668" s="38"/>
      <c r="Z668" s="38"/>
      <c r="AA668" s="38"/>
      <c r="AB668" s="38"/>
      <c r="BA668" t="str">
        <f t="shared" si="174"/>
        <v>Willimantic</v>
      </c>
      <c r="BB668" t="s">
        <v>1922</v>
      </c>
      <c r="BC668">
        <v>2</v>
      </c>
      <c r="BE668" s="60">
        <v>23</v>
      </c>
      <c r="BF668" s="62">
        <v>21</v>
      </c>
      <c r="BG668" s="62">
        <v>100</v>
      </c>
      <c r="BH668" s="66">
        <v>85710</v>
      </c>
      <c r="BI668" s="66">
        <v>85710</v>
      </c>
      <c r="BJ668" s="66">
        <f t="shared" si="175"/>
        <v>23021</v>
      </c>
      <c r="BK668"/>
      <c r="BL668" t="s">
        <v>1447</v>
      </c>
      <c r="BM668">
        <f t="shared" si="176"/>
        <v>2385710</v>
      </c>
      <c r="BN668">
        <f t="shared" si="177"/>
        <v>2385710</v>
      </c>
      <c r="BR668" s="1"/>
      <c r="CD668" s="38"/>
      <c r="CV668" s="1" t="s">
        <v>3676</v>
      </c>
    </row>
    <row r="669" spans="1:100" ht="14" hidden="1" customHeight="1" outlineLevel="1" x14ac:dyDescent="0.2">
      <c r="A669" t="s">
        <v>2037</v>
      </c>
      <c r="B669" s="6" t="s">
        <v>1665</v>
      </c>
      <c r="C669" s="1">
        <f t="shared" si="189"/>
        <v>2185</v>
      </c>
      <c r="D669" s="3">
        <f>IF(N669&gt;0, RANK(N669,(N669:P669,Q669:AE669)),0)</f>
        <v>2</v>
      </c>
      <c r="E669" s="3">
        <f>IF(O669&gt;0,RANK(O669,(N669:P669,Q669:AE669)),0)</f>
        <v>1</v>
      </c>
      <c r="F669" s="3">
        <f t="shared" si="190"/>
        <v>0</v>
      </c>
      <c r="G669" s="1">
        <f t="shared" si="178"/>
        <v>207</v>
      </c>
      <c r="H669" s="2">
        <f t="shared" si="192"/>
        <v>9.4736842105263161E-2</v>
      </c>
      <c r="I669" s="4"/>
      <c r="J669" s="2">
        <f t="shared" si="179"/>
        <v>0.44347826086956521</v>
      </c>
      <c r="K669" s="2">
        <f t="shared" si="180"/>
        <v>0.53821510297482833</v>
      </c>
      <c r="L669" s="2">
        <f t="shared" si="181"/>
        <v>0</v>
      </c>
      <c r="M669" s="2">
        <f t="shared" si="191"/>
        <v>1.8306636155606459E-2</v>
      </c>
      <c r="N669" s="38">
        <v>969</v>
      </c>
      <c r="O669" s="38">
        <v>1176</v>
      </c>
      <c r="P669" s="38"/>
      <c r="Q669" s="38">
        <v>13</v>
      </c>
      <c r="R669" s="38">
        <v>21</v>
      </c>
      <c r="S669" s="38"/>
      <c r="T669" s="38"/>
      <c r="U669" s="38">
        <v>6</v>
      </c>
      <c r="V669" s="38"/>
      <c r="W669" s="38">
        <v>0</v>
      </c>
      <c r="X669" s="38"/>
      <c r="Y669" s="38"/>
      <c r="Z669" s="38"/>
      <c r="AA669" s="38"/>
      <c r="AB669" s="38"/>
      <c r="BA669" t="str">
        <f t="shared" si="174"/>
        <v>Wilton</v>
      </c>
      <c r="BB669" t="s">
        <v>1117</v>
      </c>
      <c r="BC669">
        <v>2</v>
      </c>
      <c r="BE669" s="60">
        <v>23</v>
      </c>
      <c r="BF669" s="62">
        <v>7</v>
      </c>
      <c r="BG669" s="62">
        <v>105</v>
      </c>
      <c r="BH669" s="66">
        <v>85850</v>
      </c>
      <c r="BI669" s="66">
        <v>85850</v>
      </c>
      <c r="BJ669" s="66">
        <f t="shared" si="175"/>
        <v>23007</v>
      </c>
      <c r="BK669"/>
      <c r="BL669" t="s">
        <v>1447</v>
      </c>
      <c r="BM669">
        <f t="shared" si="176"/>
        <v>2385850</v>
      </c>
      <c r="BN669">
        <f t="shared" si="177"/>
        <v>2385850</v>
      </c>
      <c r="BR669" s="1"/>
      <c r="CD669" s="38"/>
      <c r="CV669" s="1" t="s">
        <v>3677</v>
      </c>
    </row>
    <row r="670" spans="1:100" ht="14" hidden="1" customHeight="1" outlineLevel="1" x14ac:dyDescent="0.2">
      <c r="A670" t="s">
        <v>2090</v>
      </c>
      <c r="B670" s="6" t="s">
        <v>1665</v>
      </c>
      <c r="C670" s="1">
        <f t="shared" si="189"/>
        <v>11449</v>
      </c>
      <c r="D670" s="3">
        <f>IF(N670&gt;0, RANK(N670,(N670:P670,Q670:AE670)),0)</f>
        <v>1</v>
      </c>
      <c r="E670" s="3">
        <f>IF(O670&gt;0,RANK(O670,(N670:P670,Q670:AE670)),0)</f>
        <v>2</v>
      </c>
      <c r="F670" s="3">
        <f t="shared" si="190"/>
        <v>0</v>
      </c>
      <c r="G670" s="1">
        <f t="shared" si="178"/>
        <v>448</v>
      </c>
      <c r="H670" s="2">
        <f t="shared" si="192"/>
        <v>3.9130055026639882E-2</v>
      </c>
      <c r="I670" s="4"/>
      <c r="J670" s="2">
        <f t="shared" si="179"/>
        <v>0.51069962442134686</v>
      </c>
      <c r="K670" s="2">
        <f t="shared" si="180"/>
        <v>0.47156956939470696</v>
      </c>
      <c r="L670" s="2">
        <f t="shared" si="181"/>
        <v>0</v>
      </c>
      <c r="M670" s="2">
        <f t="shared" si="191"/>
        <v>1.7730806183946179E-2</v>
      </c>
      <c r="N670" s="38">
        <v>5847</v>
      </c>
      <c r="O670" s="38">
        <v>5399</v>
      </c>
      <c r="P670" s="38"/>
      <c r="Q670" s="38">
        <v>78</v>
      </c>
      <c r="R670" s="38">
        <v>93</v>
      </c>
      <c r="S670" s="38"/>
      <c r="T670" s="38"/>
      <c r="U670" s="38">
        <v>25</v>
      </c>
      <c r="V670" s="38"/>
      <c r="W670" s="38">
        <v>7</v>
      </c>
      <c r="X670" s="38"/>
      <c r="Y670" s="38"/>
      <c r="Z670" s="38"/>
      <c r="AA670" s="38"/>
      <c r="AB670" s="38"/>
      <c r="BA670" t="str">
        <f t="shared" si="174"/>
        <v>Windham</v>
      </c>
      <c r="BB670" t="s">
        <v>1504</v>
      </c>
      <c r="BC670">
        <v>1</v>
      </c>
      <c r="BE670" s="60">
        <v>23</v>
      </c>
      <c r="BF670" s="62">
        <v>5</v>
      </c>
      <c r="BG670" s="62">
        <v>125</v>
      </c>
      <c r="BH670" s="66">
        <v>86025</v>
      </c>
      <c r="BI670" s="66">
        <v>86025</v>
      </c>
      <c r="BJ670" s="66">
        <f t="shared" si="175"/>
        <v>23005</v>
      </c>
      <c r="BK670"/>
      <c r="BL670" t="s">
        <v>1447</v>
      </c>
      <c r="BM670">
        <f t="shared" si="176"/>
        <v>2386025</v>
      </c>
      <c r="BN670">
        <f t="shared" si="177"/>
        <v>2386025</v>
      </c>
      <c r="BR670" s="1"/>
      <c r="CD670" s="38"/>
      <c r="CV670" s="1" t="s">
        <v>3678</v>
      </c>
    </row>
    <row r="671" spans="1:100" ht="14" hidden="1" customHeight="1" outlineLevel="1" x14ac:dyDescent="0.2">
      <c r="A671" t="s">
        <v>2237</v>
      </c>
      <c r="B671" s="6" t="s">
        <v>1665</v>
      </c>
      <c r="C671" s="1">
        <f t="shared" si="189"/>
        <v>1562</v>
      </c>
      <c r="D671" s="3">
        <f>IF(N671&gt;0, RANK(N671,(N671:P671,Q671:AE671)),0)</f>
        <v>2</v>
      </c>
      <c r="E671" s="3">
        <f>IF(O671&gt;0,RANK(O671,(N671:P671,Q671:AE671)),0)</f>
        <v>1</v>
      </c>
      <c r="F671" s="3">
        <f t="shared" si="190"/>
        <v>0</v>
      </c>
      <c r="G671" s="1">
        <f t="shared" si="178"/>
        <v>531</v>
      </c>
      <c r="H671" s="2">
        <f t="shared" si="192"/>
        <v>0.33994878361075542</v>
      </c>
      <c r="I671" s="4"/>
      <c r="J671" s="2">
        <f t="shared" si="179"/>
        <v>0.31690140845070425</v>
      </c>
      <c r="K671" s="2">
        <f t="shared" si="180"/>
        <v>0.65685019206145967</v>
      </c>
      <c r="L671" s="2">
        <f t="shared" si="181"/>
        <v>0</v>
      </c>
      <c r="M671" s="2">
        <f t="shared" si="191"/>
        <v>2.6248399487836083E-2</v>
      </c>
      <c r="N671" s="38">
        <v>495</v>
      </c>
      <c r="O671" s="38">
        <v>1026</v>
      </c>
      <c r="P671" s="38"/>
      <c r="Q671" s="38">
        <v>10</v>
      </c>
      <c r="R671" s="38">
        <v>24</v>
      </c>
      <c r="S671" s="38"/>
      <c r="T671" s="38"/>
      <c r="U671" s="38">
        <v>5</v>
      </c>
      <c r="V671" s="38"/>
      <c r="W671" s="38">
        <v>2</v>
      </c>
      <c r="X671" s="38"/>
      <c r="Y671" s="38"/>
      <c r="Z671" s="38"/>
      <c r="AA671" s="38"/>
      <c r="AB671" s="38"/>
      <c r="BA671" t="str">
        <f t="shared" si="174"/>
        <v>Windsor</v>
      </c>
      <c r="BB671" t="s">
        <v>2945</v>
      </c>
      <c r="BC671">
        <v>1</v>
      </c>
      <c r="BE671" s="60">
        <v>23</v>
      </c>
      <c r="BF671" s="62">
        <v>11</v>
      </c>
      <c r="BG671" s="62">
        <v>135</v>
      </c>
      <c r="BH671" s="66">
        <v>86165</v>
      </c>
      <c r="BI671" s="66">
        <v>86165</v>
      </c>
      <c r="BJ671" s="66">
        <f t="shared" si="175"/>
        <v>23011</v>
      </c>
      <c r="BK671"/>
      <c r="BL671" t="s">
        <v>1447</v>
      </c>
      <c r="BM671">
        <f t="shared" si="176"/>
        <v>2386165</v>
      </c>
      <c r="BN671">
        <f t="shared" si="177"/>
        <v>2386165</v>
      </c>
      <c r="BR671" s="1"/>
      <c r="CD671" s="38"/>
      <c r="CV671" s="1" t="s">
        <v>3679</v>
      </c>
    </row>
    <row r="672" spans="1:100" ht="14" hidden="1" customHeight="1" outlineLevel="1" x14ac:dyDescent="0.2">
      <c r="A672" t="s">
        <v>1417</v>
      </c>
      <c r="B672" s="6" t="s">
        <v>1665</v>
      </c>
      <c r="C672" s="1">
        <f t="shared" ref="C672:C687" si="193">SUM(N672:AY672)</f>
        <v>211</v>
      </c>
      <c r="D672" s="3">
        <f>IF(N672&gt;0, RANK(N672,(N672:P672,Q672:AE672)),0)</f>
        <v>2</v>
      </c>
      <c r="E672" s="3">
        <f>IF(O672&gt;0,RANK(O672,(N672:P672,Q672:AE672)),0)</f>
        <v>1</v>
      </c>
      <c r="F672" s="3">
        <f t="shared" si="190"/>
        <v>0</v>
      </c>
      <c r="G672" s="1">
        <f t="shared" si="178"/>
        <v>106</v>
      </c>
      <c r="H672" s="2">
        <f t="shared" si="192"/>
        <v>0.50236966824644547</v>
      </c>
      <c r="I672" s="4"/>
      <c r="J672" s="2">
        <f t="shared" si="179"/>
        <v>0.24644549763033174</v>
      </c>
      <c r="K672" s="2">
        <f t="shared" si="180"/>
        <v>0.74881516587677721</v>
      </c>
      <c r="L672" s="2">
        <f t="shared" si="181"/>
        <v>0</v>
      </c>
      <c r="M672" s="2">
        <f t="shared" si="191"/>
        <v>4.7393364928910442E-3</v>
      </c>
      <c r="N672" s="38">
        <v>52</v>
      </c>
      <c r="O672" s="38">
        <v>158</v>
      </c>
      <c r="P672" s="38"/>
      <c r="Q672" s="38">
        <v>1</v>
      </c>
      <c r="R672" s="38">
        <v>0</v>
      </c>
      <c r="S672" s="38"/>
      <c r="T672" s="38"/>
      <c r="U672" s="38">
        <v>0</v>
      </c>
      <c r="V672" s="38"/>
      <c r="W672" s="38">
        <v>0</v>
      </c>
      <c r="X672" s="38"/>
      <c r="Y672" s="38"/>
      <c r="Z672" s="38"/>
      <c r="AA672" s="38"/>
      <c r="AB672" s="38"/>
      <c r="BA672" t="str">
        <f t="shared" si="174"/>
        <v>Winn</v>
      </c>
      <c r="BB672" t="s">
        <v>2436</v>
      </c>
      <c r="BC672">
        <v>2</v>
      </c>
      <c r="BE672" s="60">
        <v>23</v>
      </c>
      <c r="BF672" s="62">
        <v>19</v>
      </c>
      <c r="BG672" s="62">
        <v>305</v>
      </c>
      <c r="BH672" s="66">
        <v>86305</v>
      </c>
      <c r="BI672" s="66">
        <v>86305</v>
      </c>
      <c r="BJ672" s="66">
        <f t="shared" si="175"/>
        <v>23019</v>
      </c>
      <c r="BK672"/>
      <c r="BL672" t="s">
        <v>1447</v>
      </c>
      <c r="BM672">
        <f t="shared" si="176"/>
        <v>2386305</v>
      </c>
      <c r="BN672">
        <f t="shared" si="177"/>
        <v>2386305</v>
      </c>
      <c r="BR672" s="1"/>
      <c r="CD672" s="38"/>
      <c r="CV672" s="1" t="s">
        <v>3680</v>
      </c>
    </row>
    <row r="673" spans="1:100" ht="14" hidden="1" customHeight="1" outlineLevel="1" x14ac:dyDescent="0.2">
      <c r="A673" t="s">
        <v>1312</v>
      </c>
      <c r="B673" s="6" t="s">
        <v>1665</v>
      </c>
      <c r="C673" s="1">
        <f t="shared" si="193"/>
        <v>4680</v>
      </c>
      <c r="D673" s="3">
        <f>IF(N673&gt;0, RANK(N673,(N673:P673,Q673:AE673)),0)</f>
        <v>2</v>
      </c>
      <c r="E673" s="3">
        <f>IF(O673&gt;0,RANK(O673,(N673:P673,Q673:AE673)),0)</f>
        <v>1</v>
      </c>
      <c r="F673" s="3">
        <f t="shared" si="190"/>
        <v>0</v>
      </c>
      <c r="G673" s="1">
        <f t="shared" si="178"/>
        <v>280</v>
      </c>
      <c r="H673" s="2">
        <f t="shared" si="192"/>
        <v>5.9829059829059832E-2</v>
      </c>
      <c r="I673" s="4"/>
      <c r="J673" s="2">
        <f t="shared" si="179"/>
        <v>0.46089743589743587</v>
      </c>
      <c r="K673" s="2">
        <f t="shared" si="180"/>
        <v>0.52072649572649576</v>
      </c>
      <c r="L673" s="2">
        <f t="shared" si="181"/>
        <v>0</v>
      </c>
      <c r="M673" s="2">
        <f t="shared" si="191"/>
        <v>1.8376068376068422E-2</v>
      </c>
      <c r="N673" s="38">
        <v>2157</v>
      </c>
      <c r="O673" s="38">
        <v>2437</v>
      </c>
      <c r="P673" s="38"/>
      <c r="Q673" s="38">
        <v>34</v>
      </c>
      <c r="R673" s="38">
        <v>39</v>
      </c>
      <c r="S673" s="38"/>
      <c r="T673" s="38"/>
      <c r="U673" s="38">
        <v>12</v>
      </c>
      <c r="V673" s="38"/>
      <c r="W673" s="38">
        <v>1</v>
      </c>
      <c r="X673" s="38"/>
      <c r="Y673" s="38"/>
      <c r="Z673" s="38"/>
      <c r="AA673" s="38"/>
      <c r="AB673" s="38"/>
      <c r="BA673" t="str">
        <f t="shared" si="174"/>
        <v>Winslow</v>
      </c>
      <c r="BB673" t="s">
        <v>2945</v>
      </c>
      <c r="BC673">
        <v>1</v>
      </c>
      <c r="BE673" s="60">
        <v>23</v>
      </c>
      <c r="BF673" s="62">
        <v>11</v>
      </c>
      <c r="BG673" s="62">
        <v>140</v>
      </c>
      <c r="BH673" s="66">
        <v>86515</v>
      </c>
      <c r="BI673" s="66">
        <v>86515</v>
      </c>
      <c r="BJ673" s="66">
        <f t="shared" si="175"/>
        <v>23011</v>
      </c>
      <c r="BK673"/>
      <c r="BL673" t="s">
        <v>1447</v>
      </c>
      <c r="BM673">
        <f t="shared" si="176"/>
        <v>2386515</v>
      </c>
      <c r="BN673">
        <f t="shared" si="177"/>
        <v>2386515</v>
      </c>
      <c r="BR673" s="1"/>
      <c r="CD673" s="38"/>
      <c r="CV673" s="1" t="s">
        <v>3681</v>
      </c>
    </row>
    <row r="674" spans="1:100" ht="14" hidden="1" customHeight="1" outlineLevel="1" x14ac:dyDescent="0.2">
      <c r="A674" t="s">
        <v>2852</v>
      </c>
      <c r="B674" s="6" t="s">
        <v>1665</v>
      </c>
      <c r="C674" s="1">
        <f t="shared" si="193"/>
        <v>326</v>
      </c>
      <c r="D674" s="3">
        <f>IF(N674&gt;0, RANK(N674,(N674:P674,Q674:AE674)),0)</f>
        <v>2</v>
      </c>
      <c r="E674" s="3">
        <f>IF(O674&gt;0,RANK(O674,(N674:P674,Q674:AE674)),0)</f>
        <v>1</v>
      </c>
      <c r="F674" s="3">
        <f t="shared" si="190"/>
        <v>0</v>
      </c>
      <c r="G674" s="1">
        <f t="shared" si="178"/>
        <v>31</v>
      </c>
      <c r="H674" s="2">
        <f t="shared" si="192"/>
        <v>9.5092024539877307E-2</v>
      </c>
      <c r="I674" s="4"/>
      <c r="J674" s="2">
        <f t="shared" si="179"/>
        <v>0.44785276073619634</v>
      </c>
      <c r="K674" s="2">
        <f t="shared" si="180"/>
        <v>0.54294478527607359</v>
      </c>
      <c r="L674" s="2">
        <f t="shared" si="181"/>
        <v>0</v>
      </c>
      <c r="M674" s="2">
        <f t="shared" si="191"/>
        <v>9.2024539877300082E-3</v>
      </c>
      <c r="N674" s="38">
        <v>146</v>
      </c>
      <c r="O674" s="38">
        <v>177</v>
      </c>
      <c r="P674" s="38"/>
      <c r="Q674" s="38">
        <v>2</v>
      </c>
      <c r="R674" s="38">
        <v>1</v>
      </c>
      <c r="S674" s="38"/>
      <c r="T674" s="38"/>
      <c r="U674" s="38">
        <v>0</v>
      </c>
      <c r="V674" s="38"/>
      <c r="W674" s="38">
        <v>0</v>
      </c>
      <c r="X674" s="38"/>
      <c r="Y674" s="38"/>
      <c r="Z674" s="38"/>
      <c r="AA674" s="38"/>
      <c r="AB674" s="38"/>
      <c r="BA674" t="str">
        <f t="shared" si="174"/>
        <v>Winter Harbor</v>
      </c>
      <c r="BB674" t="s">
        <v>585</v>
      </c>
      <c r="BC674">
        <v>2</v>
      </c>
      <c r="BE674" s="60">
        <v>23</v>
      </c>
      <c r="BF674" s="62">
        <v>9</v>
      </c>
      <c r="BG674" s="62">
        <v>185</v>
      </c>
      <c r="BH674" s="66">
        <v>86655</v>
      </c>
      <c r="BI674" s="66">
        <v>86655</v>
      </c>
      <c r="BJ674" s="66">
        <f t="shared" si="175"/>
        <v>23009</v>
      </c>
      <c r="BK674"/>
      <c r="BL674" t="s">
        <v>1447</v>
      </c>
      <c r="BM674">
        <f t="shared" si="176"/>
        <v>2386655</v>
      </c>
      <c r="BN674">
        <f t="shared" si="177"/>
        <v>2386655</v>
      </c>
      <c r="BR674" s="1"/>
      <c r="CD674" s="38"/>
      <c r="CV674" s="1" t="s">
        <v>3682</v>
      </c>
    </row>
    <row r="675" spans="1:100" ht="14" hidden="1" customHeight="1" outlineLevel="1" x14ac:dyDescent="0.2">
      <c r="A675" t="s">
        <v>134</v>
      </c>
      <c r="B675" s="6" t="s">
        <v>1665</v>
      </c>
      <c r="C675" s="1">
        <f t="shared" si="193"/>
        <v>2367</v>
      </c>
      <c r="D675" s="3">
        <f>IF(N675&gt;0, RANK(N675,(N675:P675,Q675:AE675)),0)</f>
        <v>2</v>
      </c>
      <c r="E675" s="3">
        <f>IF(O675&gt;0,RANK(O675,(N675:P675,Q675:AE675)),0)</f>
        <v>1</v>
      </c>
      <c r="F675" s="3">
        <f t="shared" si="190"/>
        <v>0</v>
      </c>
      <c r="G675" s="1">
        <f t="shared" si="178"/>
        <v>281</v>
      </c>
      <c r="H675" s="2">
        <f t="shared" si="192"/>
        <v>0.1187156738487537</v>
      </c>
      <c r="I675" s="4"/>
      <c r="J675" s="2">
        <f t="shared" si="179"/>
        <v>0.43303760033798055</v>
      </c>
      <c r="K675" s="2">
        <f t="shared" si="180"/>
        <v>0.55175327418673425</v>
      </c>
      <c r="L675" s="2">
        <f t="shared" si="181"/>
        <v>0</v>
      </c>
      <c r="M675" s="2">
        <f t="shared" si="191"/>
        <v>1.520912547528519E-2</v>
      </c>
      <c r="N675" s="38">
        <v>1025</v>
      </c>
      <c r="O675" s="38">
        <v>1306</v>
      </c>
      <c r="P675" s="38"/>
      <c r="Q675" s="38">
        <v>11</v>
      </c>
      <c r="R675" s="38">
        <v>19</v>
      </c>
      <c r="S675" s="38"/>
      <c r="T675" s="38"/>
      <c r="U675" s="38">
        <v>6</v>
      </c>
      <c r="V675" s="38"/>
      <c r="W675" s="38">
        <v>0</v>
      </c>
      <c r="X675" s="38"/>
      <c r="Y675" s="38"/>
      <c r="Z675" s="38"/>
      <c r="AA675" s="38"/>
      <c r="AB675" s="38"/>
      <c r="BA675" t="str">
        <f t="shared" si="174"/>
        <v>Winterport</v>
      </c>
      <c r="BB675" t="s">
        <v>214</v>
      </c>
      <c r="BC675">
        <v>2</v>
      </c>
      <c r="BE675" s="60">
        <v>23</v>
      </c>
      <c r="BF675" s="62">
        <v>27</v>
      </c>
      <c r="BG675" s="62">
        <v>130</v>
      </c>
      <c r="BH675" s="66">
        <v>86760</v>
      </c>
      <c r="BI675" s="66">
        <v>86760</v>
      </c>
      <c r="BJ675" s="66">
        <f t="shared" si="175"/>
        <v>23027</v>
      </c>
      <c r="BK675"/>
      <c r="BL675" t="s">
        <v>1447</v>
      </c>
      <c r="BM675">
        <f t="shared" si="176"/>
        <v>2386760</v>
      </c>
      <c r="BN675">
        <f t="shared" si="177"/>
        <v>2386760</v>
      </c>
      <c r="BR675" s="1"/>
      <c r="CD675" s="38"/>
      <c r="CV675" s="1" t="s">
        <v>3683</v>
      </c>
    </row>
    <row r="676" spans="1:100" ht="14" hidden="1" customHeight="1" outlineLevel="1" x14ac:dyDescent="0.2">
      <c r="A676" t="s">
        <v>244</v>
      </c>
      <c r="B676" s="6" t="s">
        <v>1665</v>
      </c>
      <c r="C676" s="1">
        <f t="shared" si="193"/>
        <v>146</v>
      </c>
      <c r="D676" s="3">
        <f>IF(N676&gt;0, RANK(N676,(N676:P676,Q676:AE676)),0)</f>
        <v>2</v>
      </c>
      <c r="E676" s="3">
        <f>IF(O676&gt;0,RANK(O676,(N676:P676,Q676:AE676)),0)</f>
        <v>1</v>
      </c>
      <c r="F676" s="3">
        <f t="shared" si="190"/>
        <v>0</v>
      </c>
      <c r="G676" s="1">
        <f t="shared" si="178"/>
        <v>20</v>
      </c>
      <c r="H676" s="2">
        <f t="shared" si="192"/>
        <v>0.13698630136986301</v>
      </c>
      <c r="I676" s="4"/>
      <c r="J676" s="2">
        <f t="shared" si="179"/>
        <v>0.42465753424657532</v>
      </c>
      <c r="K676" s="2">
        <f t="shared" si="180"/>
        <v>0.56164383561643838</v>
      </c>
      <c r="L676" s="2">
        <f t="shared" si="181"/>
        <v>0</v>
      </c>
      <c r="M676" s="2">
        <f t="shared" si="191"/>
        <v>1.3698630136986356E-2</v>
      </c>
      <c r="N676" s="38">
        <v>62</v>
      </c>
      <c r="O676" s="38">
        <v>82</v>
      </c>
      <c r="P676" s="38"/>
      <c r="Q676" s="38">
        <v>0</v>
      </c>
      <c r="R676" s="38">
        <v>2</v>
      </c>
      <c r="S676" s="38"/>
      <c r="T676" s="38"/>
      <c r="U676" s="38">
        <v>0</v>
      </c>
      <c r="V676" s="38"/>
      <c r="W676" s="38">
        <v>0</v>
      </c>
      <c r="X676" s="38"/>
      <c r="Y676" s="38"/>
      <c r="Z676" s="38"/>
      <c r="AA676" s="38"/>
      <c r="AB676" s="38"/>
      <c r="BA676" t="str">
        <f t="shared" si="174"/>
        <v>Winterville</v>
      </c>
      <c r="BB676" t="s">
        <v>2774</v>
      </c>
      <c r="BC676">
        <v>2</v>
      </c>
      <c r="BE676" s="60">
        <v>23</v>
      </c>
      <c r="BF676" s="62">
        <v>3</v>
      </c>
      <c r="BG676" s="62">
        <v>340</v>
      </c>
      <c r="BH676" s="66">
        <v>86865</v>
      </c>
      <c r="BI676" s="66">
        <v>86865</v>
      </c>
      <c r="BJ676" s="66">
        <f t="shared" si="175"/>
        <v>23003</v>
      </c>
      <c r="BK676"/>
      <c r="BL676" t="s">
        <v>3008</v>
      </c>
      <c r="BM676">
        <f t="shared" si="176"/>
        <v>2386865</v>
      </c>
      <c r="BN676">
        <f t="shared" si="177"/>
        <v>2386865</v>
      </c>
      <c r="BR676" s="1"/>
      <c r="CD676" s="38"/>
      <c r="CV676" s="1" t="s">
        <v>3684</v>
      </c>
    </row>
    <row r="677" spans="1:100" ht="14" hidden="1" customHeight="1" outlineLevel="1" x14ac:dyDescent="0.2">
      <c r="A677" t="s">
        <v>1297</v>
      </c>
      <c r="B677" s="6" t="s">
        <v>1665</v>
      </c>
      <c r="C677" s="1">
        <f t="shared" si="193"/>
        <v>3899</v>
      </c>
      <c r="D677" s="3">
        <f>IF(N677&gt;0, RANK(N677,(N677:P677,Q677:AE677)),0)</f>
        <v>1</v>
      </c>
      <c r="E677" s="3">
        <f>IF(O677&gt;0,RANK(O677,(N677:P677,Q677:AE677)),0)</f>
        <v>2</v>
      </c>
      <c r="F677" s="3">
        <f t="shared" si="190"/>
        <v>0</v>
      </c>
      <c r="G677" s="1">
        <f t="shared" si="178"/>
        <v>184</v>
      </c>
      <c r="H677" s="2">
        <f t="shared" si="192"/>
        <v>4.7191587586560654E-2</v>
      </c>
      <c r="I677" s="4"/>
      <c r="J677" s="2">
        <f t="shared" si="179"/>
        <v>0.51166965888689409</v>
      </c>
      <c r="K677" s="2">
        <f t="shared" si="180"/>
        <v>0.46447807130033342</v>
      </c>
      <c r="L677" s="2">
        <f t="shared" si="181"/>
        <v>0</v>
      </c>
      <c r="M677" s="2">
        <f t="shared" si="191"/>
        <v>2.3852269812772497E-2</v>
      </c>
      <c r="N677" s="38">
        <v>1995</v>
      </c>
      <c r="O677" s="38">
        <v>1811</v>
      </c>
      <c r="P677" s="38"/>
      <c r="Q677" s="38">
        <v>36</v>
      </c>
      <c r="R677" s="38">
        <v>50</v>
      </c>
      <c r="S677" s="38"/>
      <c r="T677" s="38"/>
      <c r="U677" s="38">
        <v>7</v>
      </c>
      <c r="V677" s="38"/>
      <c r="W677" s="38">
        <v>0</v>
      </c>
      <c r="X677" s="38"/>
      <c r="Y677" s="38"/>
      <c r="Z677" s="38"/>
      <c r="AA677" s="38"/>
      <c r="AB677" s="38"/>
      <c r="BA677" t="str">
        <f t="shared" si="174"/>
        <v>Winthrop</v>
      </c>
      <c r="BB677" t="s">
        <v>2945</v>
      </c>
      <c r="BC677">
        <v>2</v>
      </c>
      <c r="BE677" s="60">
        <v>23</v>
      </c>
      <c r="BF677" s="62">
        <v>11</v>
      </c>
      <c r="BG677" s="62">
        <v>145</v>
      </c>
      <c r="BH677" s="66">
        <v>86970</v>
      </c>
      <c r="BI677" s="66">
        <v>86970</v>
      </c>
      <c r="BJ677" s="66">
        <f t="shared" si="175"/>
        <v>23011</v>
      </c>
      <c r="BK677"/>
      <c r="BL677" t="s">
        <v>1447</v>
      </c>
      <c r="BM677">
        <f t="shared" si="176"/>
        <v>2386970</v>
      </c>
      <c r="BN677">
        <f t="shared" si="177"/>
        <v>2386970</v>
      </c>
      <c r="BR677" s="1"/>
      <c r="CD677" s="38"/>
      <c r="CV677" s="1" t="s">
        <v>3685</v>
      </c>
    </row>
    <row r="678" spans="1:100" ht="14" hidden="1" customHeight="1" outlineLevel="1" x14ac:dyDescent="0.2">
      <c r="A678" t="s">
        <v>2246</v>
      </c>
      <c r="B678" s="6" t="s">
        <v>1665</v>
      </c>
      <c r="C678" s="1">
        <f t="shared" si="193"/>
        <v>2355</v>
      </c>
      <c r="D678" s="3">
        <f>IF(N678&gt;0, RANK(N678,(N678:P678,Q678:AE678)),0)</f>
        <v>1</v>
      </c>
      <c r="E678" s="3">
        <f>IF(O678&gt;0,RANK(O678,(N678:P678,Q678:AE678)),0)</f>
        <v>2</v>
      </c>
      <c r="F678" s="3">
        <f t="shared" si="190"/>
        <v>0</v>
      </c>
      <c r="G678" s="1">
        <f t="shared" si="178"/>
        <v>68</v>
      </c>
      <c r="H678" s="2">
        <f t="shared" si="192"/>
        <v>2.8874734607218684E-2</v>
      </c>
      <c r="I678" s="4"/>
      <c r="J678" s="2">
        <f t="shared" si="179"/>
        <v>0.50148619957537155</v>
      </c>
      <c r="K678" s="2">
        <f t="shared" si="180"/>
        <v>0.47261146496815287</v>
      </c>
      <c r="L678" s="2">
        <f t="shared" si="181"/>
        <v>0</v>
      </c>
      <c r="M678" s="2">
        <f t="shared" si="191"/>
        <v>2.5902335456475578E-2</v>
      </c>
      <c r="N678" s="38">
        <v>1181</v>
      </c>
      <c r="O678" s="38">
        <v>1113</v>
      </c>
      <c r="P678" s="38"/>
      <c r="Q678" s="38">
        <v>13</v>
      </c>
      <c r="R678" s="38">
        <v>30</v>
      </c>
      <c r="S678" s="38"/>
      <c r="T678" s="38"/>
      <c r="U678" s="38">
        <v>12</v>
      </c>
      <c r="V678" s="38"/>
      <c r="W678" s="38">
        <v>6</v>
      </c>
      <c r="X678" s="38"/>
      <c r="Y678" s="38"/>
      <c r="Z678" s="38"/>
      <c r="AA678" s="38"/>
      <c r="AB678" s="38"/>
      <c r="BA678" t="str">
        <f t="shared" si="174"/>
        <v>Wiscasset</v>
      </c>
      <c r="BB678" t="s">
        <v>1567</v>
      </c>
      <c r="BC678">
        <v>1</v>
      </c>
      <c r="BE678" s="60">
        <v>23</v>
      </c>
      <c r="BF678" s="62">
        <v>15</v>
      </c>
      <c r="BG678" s="62">
        <v>100</v>
      </c>
      <c r="BH678" s="66">
        <v>87075</v>
      </c>
      <c r="BI678" s="66">
        <v>87075</v>
      </c>
      <c r="BJ678" s="66">
        <f t="shared" si="175"/>
        <v>23015</v>
      </c>
      <c r="BK678"/>
      <c r="BL678" t="s">
        <v>1447</v>
      </c>
      <c r="BM678">
        <f t="shared" si="176"/>
        <v>2387075</v>
      </c>
      <c r="BN678">
        <f t="shared" si="177"/>
        <v>2387075</v>
      </c>
      <c r="BR678" s="1"/>
      <c r="CD678" s="38"/>
      <c r="CV678" s="1" t="s">
        <v>3686</v>
      </c>
    </row>
    <row r="679" spans="1:100" ht="14" hidden="1" customHeight="1" outlineLevel="1" x14ac:dyDescent="0.2">
      <c r="A679" t="s">
        <v>1914</v>
      </c>
      <c r="B679" s="6" t="s">
        <v>1665</v>
      </c>
      <c r="C679" s="1">
        <f t="shared" si="193"/>
        <v>695</v>
      </c>
      <c r="D679" s="3">
        <f>IF(N679&gt;0, RANK(N679,(N679:P679,Q679:AE679)),0)</f>
        <v>2</v>
      </c>
      <c r="E679" s="3">
        <f>IF(O679&gt;0,RANK(O679,(N679:P679,Q679:AE679)),0)</f>
        <v>1</v>
      </c>
      <c r="F679" s="3">
        <f t="shared" si="190"/>
        <v>0</v>
      </c>
      <c r="G679" s="1">
        <f t="shared" si="178"/>
        <v>227</v>
      </c>
      <c r="H679" s="2">
        <f t="shared" si="192"/>
        <v>0.32661870503597124</v>
      </c>
      <c r="I679" s="4"/>
      <c r="J679" s="2">
        <f t="shared" si="179"/>
        <v>0.33093525179856115</v>
      </c>
      <c r="K679" s="2">
        <f t="shared" si="180"/>
        <v>0.65755395683453233</v>
      </c>
      <c r="L679" s="2">
        <f t="shared" si="181"/>
        <v>0</v>
      </c>
      <c r="M679" s="2">
        <f t="shared" si="191"/>
        <v>1.1510791366906581E-2</v>
      </c>
      <c r="N679" s="38">
        <v>230</v>
      </c>
      <c r="O679" s="38">
        <v>457</v>
      </c>
      <c r="P679" s="38"/>
      <c r="Q679" s="38">
        <v>2</v>
      </c>
      <c r="R679" s="38">
        <v>5</v>
      </c>
      <c r="S679" s="38"/>
      <c r="T679" s="38"/>
      <c r="U679" s="38">
        <v>1</v>
      </c>
      <c r="V679" s="38"/>
      <c r="W679" s="38">
        <v>0</v>
      </c>
      <c r="X679" s="38"/>
      <c r="Y679" s="38"/>
      <c r="Z679" s="38"/>
      <c r="AA679" s="38"/>
      <c r="AB679" s="38"/>
      <c r="BA679" t="str">
        <f t="shared" si="174"/>
        <v>Woodland</v>
      </c>
      <c r="BB679" t="s">
        <v>2774</v>
      </c>
      <c r="BC679">
        <v>2</v>
      </c>
      <c r="BE679" s="60">
        <v>23</v>
      </c>
      <c r="BF679" s="62">
        <v>3</v>
      </c>
      <c r="BG679" s="62">
        <v>345</v>
      </c>
      <c r="BH679" s="66">
        <v>87215</v>
      </c>
      <c r="BI679" s="66">
        <v>87215</v>
      </c>
      <c r="BJ679" s="66">
        <f t="shared" si="175"/>
        <v>23003</v>
      </c>
      <c r="BK679"/>
      <c r="BL679" t="s">
        <v>1447</v>
      </c>
      <c r="BM679">
        <f t="shared" si="176"/>
        <v>2387215</v>
      </c>
      <c r="BN679">
        <f t="shared" si="177"/>
        <v>2387215</v>
      </c>
      <c r="BR679" s="1"/>
      <c r="CD679" s="38"/>
      <c r="CV679" s="1" t="s">
        <v>3687</v>
      </c>
    </row>
    <row r="680" spans="1:100" ht="14" hidden="1" customHeight="1" outlineLevel="1" x14ac:dyDescent="0.2">
      <c r="A680" t="s">
        <v>1677</v>
      </c>
      <c r="B680" s="6" t="s">
        <v>1665</v>
      </c>
      <c r="C680" s="1">
        <f t="shared" si="193"/>
        <v>947</v>
      </c>
      <c r="D680" s="3">
        <f>IF(N680&gt;0, RANK(N680,(N680:P680,Q680:AE680)),0)</f>
        <v>2</v>
      </c>
      <c r="E680" s="3">
        <f>IF(O680&gt;0,RANK(O680,(N680:P680,Q680:AE680)),0)</f>
        <v>1</v>
      </c>
      <c r="F680" s="3">
        <f t="shared" si="190"/>
        <v>0</v>
      </c>
      <c r="G680" s="1">
        <f t="shared" si="178"/>
        <v>166</v>
      </c>
      <c r="H680" s="2">
        <f t="shared" si="192"/>
        <v>0.17529039070749736</v>
      </c>
      <c r="I680" s="4"/>
      <c r="J680" s="2">
        <f t="shared" si="179"/>
        <v>0.40337909186906018</v>
      </c>
      <c r="K680" s="2">
        <f t="shared" si="180"/>
        <v>0.57866948257655759</v>
      </c>
      <c r="L680" s="2">
        <f t="shared" si="181"/>
        <v>0</v>
      </c>
      <c r="M680" s="2">
        <f t="shared" si="191"/>
        <v>1.7951425554382228E-2</v>
      </c>
      <c r="N680" s="38">
        <v>382</v>
      </c>
      <c r="O680" s="38">
        <v>548</v>
      </c>
      <c r="P680" s="38"/>
      <c r="Q680" s="38">
        <v>4</v>
      </c>
      <c r="R680" s="38">
        <v>9</v>
      </c>
      <c r="S680" s="38"/>
      <c r="T680" s="38"/>
      <c r="U680" s="38">
        <v>4</v>
      </c>
      <c r="V680" s="38"/>
      <c r="W680" s="38">
        <v>0</v>
      </c>
      <c r="X680" s="38"/>
      <c r="Y680" s="38"/>
      <c r="Z680" s="38"/>
      <c r="AA680" s="38"/>
      <c r="AB680" s="38"/>
      <c r="BA680" t="str">
        <f t="shared" si="174"/>
        <v>Woodstock</v>
      </c>
      <c r="BB680" t="s">
        <v>2338</v>
      </c>
      <c r="BC680">
        <v>2</v>
      </c>
      <c r="BE680" s="60">
        <v>23</v>
      </c>
      <c r="BF680" s="62">
        <v>17</v>
      </c>
      <c r="BG680" s="62">
        <v>175</v>
      </c>
      <c r="BH680" s="66">
        <v>87355</v>
      </c>
      <c r="BI680" s="66">
        <v>87355</v>
      </c>
      <c r="BJ680" s="66">
        <f t="shared" si="175"/>
        <v>23017</v>
      </c>
      <c r="BK680"/>
      <c r="BL680" t="s">
        <v>1447</v>
      </c>
      <c r="BM680">
        <f t="shared" si="176"/>
        <v>2387355</v>
      </c>
      <c r="BN680">
        <f t="shared" si="177"/>
        <v>2387355</v>
      </c>
      <c r="BR680" s="1"/>
      <c r="CD680" s="38"/>
      <c r="CV680" s="1" t="s">
        <v>3688</v>
      </c>
    </row>
    <row r="681" spans="1:100" ht="14" hidden="1" customHeight="1" outlineLevel="1" x14ac:dyDescent="0.2">
      <c r="A681" t="s">
        <v>1885</v>
      </c>
      <c r="B681" s="6" t="s">
        <v>1665</v>
      </c>
      <c r="C681" s="1">
        <f t="shared" si="193"/>
        <v>145</v>
      </c>
      <c r="D681" s="3">
        <f>IF(N681&gt;0, RANK(N681,(N681:P681,Q681:AE681)),0)</f>
        <v>2</v>
      </c>
      <c r="E681" s="3">
        <f>IF(O681&gt;0,RANK(O681,(N681:P681,Q681:AE681)),0)</f>
        <v>1</v>
      </c>
      <c r="F681" s="3">
        <f t="shared" si="190"/>
        <v>0</v>
      </c>
      <c r="G681" s="1">
        <f t="shared" si="178"/>
        <v>102</v>
      </c>
      <c r="H681" s="2">
        <f t="shared" si="192"/>
        <v>0.70344827586206893</v>
      </c>
      <c r="I681" s="4"/>
      <c r="J681" s="2">
        <f t="shared" si="179"/>
        <v>0.13793103448275862</v>
      </c>
      <c r="K681" s="2">
        <f t="shared" si="180"/>
        <v>0.8413793103448276</v>
      </c>
      <c r="L681" s="2">
        <f t="shared" si="181"/>
        <v>0</v>
      </c>
      <c r="M681" s="2">
        <f t="shared" si="191"/>
        <v>2.0689655172413723E-2</v>
      </c>
      <c r="N681" s="38">
        <v>20</v>
      </c>
      <c r="O681" s="38">
        <v>122</v>
      </c>
      <c r="P681" s="38"/>
      <c r="Q681" s="38">
        <v>1</v>
      </c>
      <c r="R681" s="38">
        <v>2</v>
      </c>
      <c r="S681" s="38"/>
      <c r="T681" s="38"/>
      <c r="U681" s="38">
        <v>0</v>
      </c>
      <c r="V681" s="38"/>
      <c r="W681" s="38">
        <v>0</v>
      </c>
      <c r="X681" s="38"/>
      <c r="Y681" s="38"/>
      <c r="Z681" s="38"/>
      <c r="AA681" s="38"/>
      <c r="AB681" s="38"/>
      <c r="BA681" t="str">
        <f t="shared" si="174"/>
        <v>Woodville</v>
      </c>
      <c r="BB681" t="s">
        <v>2436</v>
      </c>
      <c r="BC681">
        <v>2</v>
      </c>
      <c r="BE681" s="60">
        <v>23</v>
      </c>
      <c r="BF681" s="62">
        <v>19</v>
      </c>
      <c r="BG681" s="62">
        <v>310</v>
      </c>
      <c r="BH681" s="66">
        <v>87390</v>
      </c>
      <c r="BI681" s="66">
        <v>87390</v>
      </c>
      <c r="BJ681" s="66">
        <f t="shared" si="175"/>
        <v>23019</v>
      </c>
      <c r="BK681"/>
      <c r="BL681" t="s">
        <v>1447</v>
      </c>
      <c r="BM681">
        <f t="shared" si="176"/>
        <v>2387390</v>
      </c>
      <c r="BN681">
        <f t="shared" si="177"/>
        <v>2387390</v>
      </c>
      <c r="BR681" s="1"/>
      <c r="CD681" s="38"/>
      <c r="CV681" s="1" t="s">
        <v>3689</v>
      </c>
    </row>
    <row r="682" spans="1:100" ht="14" hidden="1" customHeight="1" outlineLevel="1" x14ac:dyDescent="0.2">
      <c r="A682" t="s">
        <v>1493</v>
      </c>
      <c r="B682" s="6" t="s">
        <v>1665</v>
      </c>
      <c r="C682" s="1">
        <f t="shared" si="193"/>
        <v>2235</v>
      </c>
      <c r="D682" s="3">
        <f>IF(N682&gt;0, RANK(N682,(N682:P682,Q682:AE682)),0)</f>
        <v>2</v>
      </c>
      <c r="E682" s="3">
        <f>IF(O682&gt;0,RANK(O682,(N682:P682,Q682:AE682)),0)</f>
        <v>1</v>
      </c>
      <c r="F682" s="3">
        <f t="shared" si="190"/>
        <v>0</v>
      </c>
      <c r="G682" s="1">
        <f t="shared" si="178"/>
        <v>3</v>
      </c>
      <c r="H682" s="2">
        <f t="shared" si="192"/>
        <v>1.3422818791946308E-3</v>
      </c>
      <c r="I682" s="4"/>
      <c r="J682" s="2">
        <f t="shared" si="179"/>
        <v>0.48635346756152126</v>
      </c>
      <c r="K682" s="2">
        <f t="shared" si="180"/>
        <v>0.48769574944071586</v>
      </c>
      <c r="L682" s="2">
        <f t="shared" si="181"/>
        <v>0</v>
      </c>
      <c r="M682" s="2">
        <f t="shared" si="191"/>
        <v>2.5950782997762822E-2</v>
      </c>
      <c r="N682" s="38">
        <v>1087</v>
      </c>
      <c r="O682" s="38">
        <v>1090</v>
      </c>
      <c r="P682" s="38"/>
      <c r="Q682" s="38">
        <v>23</v>
      </c>
      <c r="R682" s="38">
        <v>25</v>
      </c>
      <c r="S682" s="38"/>
      <c r="T682" s="38"/>
      <c r="U682" s="38">
        <v>7</v>
      </c>
      <c r="V682" s="38"/>
      <c r="W682" s="38">
        <v>3</v>
      </c>
      <c r="X682" s="38"/>
      <c r="Y682" s="38"/>
      <c r="Z682" s="38"/>
      <c r="AA682" s="38"/>
      <c r="AB682" s="38"/>
      <c r="BA682" t="str">
        <f t="shared" si="174"/>
        <v>Woolwich</v>
      </c>
      <c r="BB682" t="s">
        <v>1259</v>
      </c>
      <c r="BC682">
        <v>1</v>
      </c>
      <c r="BE682" s="60">
        <v>23</v>
      </c>
      <c r="BF682" s="62">
        <v>23</v>
      </c>
      <c r="BG682" s="62">
        <v>50</v>
      </c>
      <c r="BH682" s="66">
        <v>87460</v>
      </c>
      <c r="BI682" s="66">
        <v>87460</v>
      </c>
      <c r="BJ682" s="66">
        <f t="shared" si="175"/>
        <v>23023</v>
      </c>
      <c r="BK682"/>
      <c r="BL682" t="s">
        <v>1447</v>
      </c>
      <c r="BM682">
        <f t="shared" si="176"/>
        <v>2387460</v>
      </c>
      <c r="BN682">
        <f t="shared" si="177"/>
        <v>2387460</v>
      </c>
      <c r="BR682" s="1"/>
      <c r="CD682" s="38"/>
      <c r="CV682" s="1" t="s">
        <v>3690</v>
      </c>
    </row>
    <row r="683" spans="1:100" ht="14" hidden="1" customHeight="1" outlineLevel="1" x14ac:dyDescent="0.2">
      <c r="A683" t="s">
        <v>2002</v>
      </c>
      <c r="B683" s="6" t="s">
        <v>1665</v>
      </c>
      <c r="C683" s="1">
        <f t="shared" si="193"/>
        <v>9</v>
      </c>
      <c r="D683" s="3">
        <f>IF(N683&gt;0, RANK(N683,(N683:P683,Q683:AE683)),0)</f>
        <v>2</v>
      </c>
      <c r="E683" s="3">
        <f>IF(O683&gt;0,RANK(O683,(N683:P683,Q683:AE683)),0)</f>
        <v>1</v>
      </c>
      <c r="F683" s="3">
        <f t="shared" si="190"/>
        <v>0</v>
      </c>
      <c r="G683" s="1">
        <f t="shared" si="178"/>
        <v>5</v>
      </c>
      <c r="H683" s="2">
        <f t="shared" si="192"/>
        <v>0.55555555555555558</v>
      </c>
      <c r="I683" s="4"/>
      <c r="J683" s="2">
        <f t="shared" si="179"/>
        <v>0.22222222222222221</v>
      </c>
      <c r="K683" s="2">
        <f t="shared" si="180"/>
        <v>0.77777777777777779</v>
      </c>
      <c r="L683" s="2">
        <f t="shared" si="181"/>
        <v>0</v>
      </c>
      <c r="M683" s="2">
        <f t="shared" si="191"/>
        <v>0</v>
      </c>
      <c r="N683" s="38">
        <v>2</v>
      </c>
      <c r="O683" s="38">
        <v>7</v>
      </c>
      <c r="P683" s="38"/>
      <c r="Q683" s="38">
        <v>0</v>
      </c>
      <c r="R683" s="38">
        <v>0</v>
      </c>
      <c r="S683" s="38"/>
      <c r="T683" s="38"/>
      <c r="U683" s="38">
        <v>0</v>
      </c>
      <c r="V683" s="38"/>
      <c r="W683" s="38">
        <v>0</v>
      </c>
      <c r="X683" s="38"/>
      <c r="Y683" s="38"/>
      <c r="Z683" s="38"/>
      <c r="AA683" s="38"/>
      <c r="AB683" s="38"/>
      <c r="BA683" t="str">
        <f>A683</f>
        <v>Wyman</v>
      </c>
      <c r="BB683" t="s">
        <v>1117</v>
      </c>
      <c r="BC683">
        <v>2</v>
      </c>
      <c r="BE683" s="60">
        <v>23</v>
      </c>
      <c r="BF683" s="62">
        <v>7</v>
      </c>
      <c r="BH683" s="77">
        <v>87680</v>
      </c>
      <c r="BI683" s="77">
        <v>87680</v>
      </c>
      <c r="BJ683" s="66">
        <f>BE683*1000+BF683</f>
        <v>23007</v>
      </c>
      <c r="BK683"/>
      <c r="BL683" t="s">
        <v>937</v>
      </c>
      <c r="BM683">
        <f>BE683*100000+BH683</f>
        <v>2387680</v>
      </c>
      <c r="BN683">
        <f t="shared" si="177"/>
        <v>2387680</v>
      </c>
      <c r="BR683" s="1"/>
      <c r="CD683" s="38"/>
      <c r="CV683" s="1" t="s">
        <v>3691</v>
      </c>
    </row>
    <row r="684" spans="1:100" ht="14" hidden="1" customHeight="1" outlineLevel="1" x14ac:dyDescent="0.2">
      <c r="A684" t="s">
        <v>3138</v>
      </c>
      <c r="B684" s="6" t="s">
        <v>1665</v>
      </c>
      <c r="C684" s="1">
        <f t="shared" si="193"/>
        <v>6216</v>
      </c>
      <c r="D684" s="3">
        <f>IF(N684&gt;0, RANK(N684,(N684:P684,Q684:AE684)),0)</f>
        <v>1</v>
      </c>
      <c r="E684" s="3">
        <f>IF(O684&gt;0,RANK(O684,(N684:P684,Q684:AE684)),0)</f>
        <v>2</v>
      </c>
      <c r="F684" s="3">
        <f t="shared" si="190"/>
        <v>0</v>
      </c>
      <c r="G684" s="1">
        <f t="shared" si="178"/>
        <v>3394</v>
      </c>
      <c r="H684" s="2">
        <f t="shared" si="192"/>
        <v>0.54601029601029605</v>
      </c>
      <c r="I684" s="4"/>
      <c r="J684" s="2">
        <f t="shared" si="179"/>
        <v>0.76367438867438864</v>
      </c>
      <c r="K684" s="2">
        <f t="shared" si="180"/>
        <v>0.21766409266409267</v>
      </c>
      <c r="L684" s="2">
        <f t="shared" si="181"/>
        <v>0</v>
      </c>
      <c r="M684" s="2">
        <f t="shared" si="191"/>
        <v>1.8661518661518689E-2</v>
      </c>
      <c r="N684" s="38">
        <v>4747</v>
      </c>
      <c r="O684" s="38">
        <v>1353</v>
      </c>
      <c r="P684" s="38"/>
      <c r="Q684" s="38">
        <v>44</v>
      </c>
      <c r="R684" s="38">
        <v>53</v>
      </c>
      <c r="S684" s="38"/>
      <c r="T684" s="38"/>
      <c r="U684" s="38">
        <v>19</v>
      </c>
      <c r="V684" s="38"/>
      <c r="W684" s="38">
        <v>0</v>
      </c>
      <c r="X684" s="38"/>
      <c r="Y684" s="38"/>
      <c r="Z684" s="38"/>
      <c r="AA684" s="38"/>
      <c r="AB684" s="38"/>
      <c r="BA684" t="str">
        <f t="shared" si="174"/>
        <v>Yarmouth</v>
      </c>
      <c r="BB684" t="s">
        <v>1504</v>
      </c>
      <c r="BC684">
        <v>1</v>
      </c>
      <c r="BE684" s="60">
        <v>23</v>
      </c>
      <c r="BF684" s="62">
        <v>5</v>
      </c>
      <c r="BG684" s="62">
        <v>130</v>
      </c>
      <c r="BH684" s="66">
        <v>87845</v>
      </c>
      <c r="BI684" s="66">
        <v>87845</v>
      </c>
      <c r="BJ684" s="66">
        <f t="shared" si="175"/>
        <v>23005</v>
      </c>
      <c r="BK684"/>
      <c r="BL684" t="s">
        <v>1447</v>
      </c>
      <c r="BM684">
        <f t="shared" si="176"/>
        <v>2387845</v>
      </c>
      <c r="BN684">
        <f t="shared" si="177"/>
        <v>2387845</v>
      </c>
      <c r="BR684" s="1"/>
      <c r="CD684" s="38"/>
      <c r="CV684" s="1" t="s">
        <v>3692</v>
      </c>
    </row>
    <row r="685" spans="1:100" ht="14" hidden="1" customHeight="1" outlineLevel="1" x14ac:dyDescent="0.2">
      <c r="A685" t="s">
        <v>905</v>
      </c>
      <c r="B685" s="6" t="s">
        <v>1665</v>
      </c>
      <c r="C685" s="1">
        <f t="shared" si="193"/>
        <v>9548</v>
      </c>
      <c r="D685" s="3">
        <f>IF(N685&gt;0, RANK(N685,(N685:P685,Q685:AE685)),0)</f>
        <v>1</v>
      </c>
      <c r="E685" s="3">
        <f>IF(O685&gt;0,RANK(O685,(N685:P685,Q685:AE685)),0)</f>
        <v>2</v>
      </c>
      <c r="F685" s="3">
        <f t="shared" si="190"/>
        <v>0</v>
      </c>
      <c r="G685" s="1">
        <f t="shared" si="178"/>
        <v>2718</v>
      </c>
      <c r="H685" s="2">
        <f t="shared" si="192"/>
        <v>0.28466694595726855</v>
      </c>
      <c r="I685" s="4"/>
      <c r="J685" s="2">
        <f t="shared" si="179"/>
        <v>0.63416422287390029</v>
      </c>
      <c r="K685" s="2">
        <f t="shared" si="180"/>
        <v>0.34949727691663174</v>
      </c>
      <c r="L685" s="2">
        <f t="shared" si="181"/>
        <v>0</v>
      </c>
      <c r="M685" s="2">
        <f t="shared" si="191"/>
        <v>1.6338500209467977E-2</v>
      </c>
      <c r="N685" s="38">
        <v>6055</v>
      </c>
      <c r="O685" s="38">
        <v>3337</v>
      </c>
      <c r="P685" s="38"/>
      <c r="Q685" s="38">
        <v>64</v>
      </c>
      <c r="R685" s="38">
        <v>66</v>
      </c>
      <c r="S685" s="38"/>
      <c r="T685" s="38"/>
      <c r="U685" s="38">
        <v>23</v>
      </c>
      <c r="V685" s="38"/>
      <c r="W685" s="38">
        <v>3</v>
      </c>
      <c r="X685" s="38"/>
      <c r="Y685" s="38"/>
      <c r="Z685" s="38"/>
      <c r="AA685" s="38"/>
      <c r="AB685" s="38"/>
      <c r="BA685" t="str">
        <f>A685</f>
        <v>York</v>
      </c>
      <c r="BB685" t="s">
        <v>905</v>
      </c>
      <c r="BC685">
        <v>1</v>
      </c>
      <c r="BE685" s="60">
        <v>23</v>
      </c>
      <c r="BF685" s="62">
        <v>31</v>
      </c>
      <c r="BG685" s="62">
        <v>140</v>
      </c>
      <c r="BH685" s="66">
        <v>87985</v>
      </c>
      <c r="BI685" s="66">
        <v>87985</v>
      </c>
      <c r="BJ685" s="66">
        <f>BE685*1000+BF685</f>
        <v>23031</v>
      </c>
      <c r="BK685"/>
      <c r="BL685" t="s">
        <v>1447</v>
      </c>
      <c r="BM685">
        <f>BE685*100000+BH685</f>
        <v>2387985</v>
      </c>
      <c r="BN685">
        <f t="shared" si="177"/>
        <v>2387985</v>
      </c>
      <c r="BR685" s="1"/>
      <c r="CD685" s="38"/>
      <c r="CV685" s="1" t="s">
        <v>3693</v>
      </c>
    </row>
    <row r="686" spans="1:100" ht="14" hidden="1" customHeight="1" outlineLevel="1" x14ac:dyDescent="0.2">
      <c r="A686" s="6" t="s">
        <v>2652</v>
      </c>
      <c r="B686" s="6" t="s">
        <v>1665</v>
      </c>
      <c r="C686" s="1">
        <f t="shared" si="193"/>
        <v>6569</v>
      </c>
      <c r="D686" s="3">
        <f>IF(N686&gt;0, RANK(N686,(N686:P686,Q686:AE686)),0)</f>
        <v>1</v>
      </c>
      <c r="E686" s="3">
        <f>IF(O686&gt;0,RANK(O686,(N686:P686,Q686:AE686)),0)</f>
        <v>2</v>
      </c>
      <c r="F686" s="3">
        <f t="shared" si="190"/>
        <v>0</v>
      </c>
      <c r="G686" s="1">
        <f t="shared" si="178"/>
        <v>4324</v>
      </c>
      <c r="H686" s="2">
        <f t="shared" si="192"/>
        <v>0.65824326381488807</v>
      </c>
      <c r="I686" s="4"/>
      <c r="J686" s="2">
        <f t="shared" si="179"/>
        <v>0.80834221342670121</v>
      </c>
      <c r="K686" s="2">
        <f t="shared" si="180"/>
        <v>0.15009894961181305</v>
      </c>
      <c r="L686" s="2">
        <f t="shared" si="181"/>
        <v>0</v>
      </c>
      <c r="M686" s="2">
        <f t="shared" si="191"/>
        <v>4.155883696148574E-2</v>
      </c>
      <c r="N686" s="38">
        <v>5310</v>
      </c>
      <c r="O686" s="38">
        <v>986</v>
      </c>
      <c r="P686" s="38"/>
      <c r="Q686" s="38">
        <v>33</v>
      </c>
      <c r="R686" s="38">
        <v>169</v>
      </c>
      <c r="S686" s="38"/>
      <c r="T686" s="38"/>
      <c r="U686" s="38">
        <v>50</v>
      </c>
      <c r="V686" s="38"/>
      <c r="W686" s="38">
        <v>21</v>
      </c>
      <c r="X686" s="38"/>
      <c r="Y686" s="38"/>
      <c r="Z686" s="38"/>
      <c r="AA686" s="38"/>
      <c r="AB686" s="38"/>
      <c r="BA686" t="str">
        <f>A686</f>
        <v>Overseas</v>
      </c>
      <c r="BB686" s="6" t="s">
        <v>2652</v>
      </c>
      <c r="BC686">
        <v>0</v>
      </c>
      <c r="BE686" s="60">
        <v>23</v>
      </c>
      <c r="BF686" s="62">
        <v>99</v>
      </c>
      <c r="BH686" s="66">
        <v>99001</v>
      </c>
      <c r="BI686" s="66">
        <v>99001</v>
      </c>
      <c r="BJ686" s="66">
        <f t="shared" si="175"/>
        <v>23099</v>
      </c>
      <c r="BK686"/>
      <c r="BL686" t="s">
        <v>3155</v>
      </c>
      <c r="BM686">
        <f>BE686*100000+BH686</f>
        <v>2399001</v>
      </c>
      <c r="BN686">
        <f t="shared" ref="BN686:BN687" si="194">BE686*100000+BI686</f>
        <v>2399001</v>
      </c>
      <c r="BR686" s="1"/>
      <c r="CD686" s="38"/>
      <c r="CV686" s="1" t="s">
        <v>3694</v>
      </c>
    </row>
    <row r="687" spans="1:100" ht="14" hidden="1" customHeight="1" outlineLevel="1" x14ac:dyDescent="0.2">
      <c r="A687" s="6" t="s">
        <v>3732</v>
      </c>
      <c r="B687" s="6" t="s">
        <v>1665</v>
      </c>
      <c r="C687" s="1">
        <f t="shared" si="193"/>
        <v>0</v>
      </c>
      <c r="D687" s="3">
        <f>IF(N687&gt;0, RANK(N687,(N687:P687,Q687:AE687)),0)</f>
        <v>0</v>
      </c>
      <c r="E687" s="3">
        <f>IF(O687&gt;0,RANK(O687,(N687:P687,Q687:AE687)),0)</f>
        <v>0</v>
      </c>
      <c r="F687" s="3">
        <f t="shared" si="190"/>
        <v>0</v>
      </c>
      <c r="G687" s="1">
        <f t="shared" si="178"/>
        <v>0</v>
      </c>
      <c r="H687" s="2">
        <f t="shared" si="192"/>
        <v>0</v>
      </c>
      <c r="I687" s="4"/>
      <c r="J687" s="2" t="str">
        <f t="shared" si="179"/>
        <v>-</v>
      </c>
      <c r="K687" s="2" t="str">
        <f t="shared" si="180"/>
        <v>-</v>
      </c>
      <c r="L687" s="2" t="str">
        <f t="shared" si="181"/>
        <v>-</v>
      </c>
      <c r="M687" s="2" t="str">
        <f t="shared" si="191"/>
        <v>-</v>
      </c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BA687" t="str">
        <f t="shared" ref="BA687" si="195">A687</f>
        <v>Overseas - CD2</v>
      </c>
      <c r="BB687" t="s">
        <v>2652</v>
      </c>
      <c r="BC687">
        <v>0</v>
      </c>
      <c r="BE687" s="60">
        <v>23</v>
      </c>
      <c r="BF687" s="62">
        <v>99</v>
      </c>
      <c r="BH687" s="66">
        <v>99002</v>
      </c>
      <c r="BI687" s="66">
        <v>99002</v>
      </c>
      <c r="BJ687" s="66">
        <f t="shared" si="175"/>
        <v>23099</v>
      </c>
      <c r="BK687"/>
      <c r="BL687" t="s">
        <v>3155</v>
      </c>
      <c r="BM687">
        <f t="shared" si="176"/>
        <v>2399002</v>
      </c>
      <c r="BN687">
        <f t="shared" si="194"/>
        <v>2399002</v>
      </c>
      <c r="BR687" s="1"/>
      <c r="CD687" s="38"/>
      <c r="CV687" s="1" t="s">
        <v>3695</v>
      </c>
    </row>
    <row r="688" spans="1:100" ht="14" customHeight="1" collapsed="1" x14ac:dyDescent="0.2">
      <c r="A688" s="6" t="s">
        <v>3101</v>
      </c>
      <c r="B688" s="6" t="s">
        <v>534</v>
      </c>
      <c r="C688" s="1">
        <f t="shared" ref="C688" si="196">SUM(N688:AY688)</f>
        <v>830989</v>
      </c>
      <c r="D688" s="3">
        <f>IF(N688&gt;0, RANK(N688,(N688:P688,Q688:AE688)),0)</f>
        <v>1</v>
      </c>
      <c r="E688" s="3">
        <f>IF(O688&gt;0,RANK(O688,(N688:P688,Q688:AE688)),0)</f>
        <v>2</v>
      </c>
      <c r="F688" s="3">
        <f t="shared" ref="F688" si="197">IF(P688&gt;0,RANK(P688,(N688:AE688)),0)</f>
        <v>0</v>
      </c>
      <c r="G688" s="1">
        <f t="shared" ref="G688" si="198">IF(C688&gt;0,MAX(N688:P688)-LARGE(N688:P688,2),0)</f>
        <v>57514</v>
      </c>
      <c r="H688" s="2">
        <f t="shared" si="192"/>
        <v>6.9211505808139465E-2</v>
      </c>
      <c r="I688" s="4"/>
      <c r="J688" s="2">
        <f t="shared" ref="J688" si="199">IF(C688=0,"-",N688/C688)</f>
        <v>0.5238950214744118</v>
      </c>
      <c r="K688" s="2">
        <f t="shared" ref="K688" si="200">IF(C688=0,"-",O688/C688)</f>
        <v>0.45468351566627235</v>
      </c>
      <c r="L688" s="2">
        <f t="shared" ref="L688" si="201">IF(C688=0,"-",P688/C688)</f>
        <v>0</v>
      </c>
      <c r="M688" s="2">
        <f t="shared" ref="M688" si="202">IF(C688=0,"-",(1-J688-K688-L688))</f>
        <v>2.1421462859315843E-2</v>
      </c>
      <c r="N688" s="38">
        <v>435351</v>
      </c>
      <c r="O688" s="38">
        <v>377837</v>
      </c>
      <c r="P688" s="38"/>
      <c r="Q688" s="38">
        <v>5304</v>
      </c>
      <c r="R688" s="38">
        <v>8973</v>
      </c>
      <c r="S688" s="38"/>
      <c r="T688" s="38">
        <v>0</v>
      </c>
      <c r="U688" s="38">
        <v>2943</v>
      </c>
      <c r="V688" s="38"/>
      <c r="W688" s="38">
        <v>581</v>
      </c>
      <c r="X688" s="1"/>
      <c r="Y688" s="38"/>
      <c r="Z688" s="38"/>
      <c r="AA688" s="38"/>
      <c r="AB688" s="38"/>
      <c r="AE688" s="38"/>
      <c r="AJ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BA688" t="str">
        <f t="shared" ref="BA688:BA702" si="203">A688</f>
        <v>Maine</v>
      </c>
      <c r="BE688" s="60">
        <v>23</v>
      </c>
      <c r="BJ688" s="60">
        <v>23</v>
      </c>
      <c r="BK688" s="60"/>
      <c r="BL688" t="s">
        <v>693</v>
      </c>
      <c r="BM688" s="60">
        <v>23</v>
      </c>
      <c r="BN688" s="60">
        <v>23</v>
      </c>
      <c r="BO688" s="1">
        <f>SUM(BO174:BO687)</f>
        <v>0</v>
      </c>
      <c r="BP688" s="1">
        <f>SUM(BP174:BP687)</f>
        <v>0</v>
      </c>
      <c r="BR688" s="1"/>
      <c r="CA688" s="38">
        <f>SUM(CA174:CA687)</f>
        <v>0</v>
      </c>
      <c r="CD688" s="38">
        <f>SUM(CD174:CD687)</f>
        <v>0</v>
      </c>
    </row>
    <row r="689" spans="1:82" s="40" customFormat="1" ht="14" customHeight="1" x14ac:dyDescent="0.2">
      <c r="A689" s="6"/>
      <c r="B689" s="6"/>
      <c r="C689" s="1"/>
      <c r="D689" s="3"/>
      <c r="E689" s="3"/>
      <c r="F689" s="3"/>
      <c r="G689" s="1"/>
      <c r="H689" s="2"/>
      <c r="I689" s="9"/>
      <c r="J689" s="2"/>
      <c r="K689" s="2"/>
      <c r="L689" s="2"/>
      <c r="M689" s="2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6"/>
      <c r="AD689" s="6"/>
      <c r="AE689" s="6"/>
      <c r="AF689" s="6"/>
      <c r="AG689" s="6"/>
      <c r="AH689" s="6"/>
      <c r="AI689" s="6"/>
      <c r="AJ689" s="6"/>
      <c r="BA689"/>
      <c r="BC689"/>
      <c r="BE689" s="60"/>
      <c r="BF689" s="62"/>
      <c r="BG689" s="62"/>
      <c r="BH689" s="66"/>
      <c r="BI689" s="66"/>
      <c r="BJ689" s="66"/>
      <c r="BK689" s="66"/>
      <c r="BM689"/>
      <c r="BN689"/>
      <c r="BO689" s="41"/>
      <c r="BP689" s="41"/>
      <c r="BQ689" s="1"/>
      <c r="CB689" s="38" t="s">
        <v>3697</v>
      </c>
      <c r="CD689"/>
    </row>
    <row r="690" spans="1:82" ht="14" hidden="1" customHeight="1" outlineLevel="1" x14ac:dyDescent="0.2">
      <c r="A690" s="39" t="s">
        <v>2140</v>
      </c>
      <c r="B690" s="6" t="s">
        <v>1296</v>
      </c>
      <c r="C690" s="1">
        <f t="shared" ref="C690:C753" si="204">SUM(N690:AY690)</f>
        <v>9570</v>
      </c>
      <c r="D690" s="3">
        <f>IF(N690&gt;0, RANK(N690,(N690:P690,Q690:AE690)),0)</f>
        <v>1</v>
      </c>
      <c r="E690" s="3">
        <f>IF(O690&gt;0,RANK(O690,(N690:P690,Q690:AE690)),0)</f>
        <v>2</v>
      </c>
      <c r="F690" s="3">
        <f t="shared" ref="F690:F753" si="205">IF(P690&gt;0,RANK(P690,(N690:AE690)),0)</f>
        <v>0</v>
      </c>
      <c r="G690" s="1">
        <f t="shared" ref="G690:G753" si="206">IF(C690&gt;0,MAX(N690:P690)-LARGE(N690:P690,2),0)</f>
        <v>75</v>
      </c>
      <c r="H690" s="2">
        <f t="shared" si="192"/>
        <v>7.8369905956112845E-3</v>
      </c>
      <c r="I690" s="4"/>
      <c r="J690" s="2">
        <f t="shared" ref="J690:J753" si="207">IF(C690=0,"-",N690/C690)</f>
        <v>0.49258098223615465</v>
      </c>
      <c r="K690" s="2">
        <f t="shared" ref="K690:K753" si="208">IF(C690=0,"-",O690/C690)</f>
        <v>0.48474399164054338</v>
      </c>
      <c r="L690" s="2">
        <f t="shared" ref="L690:L753" si="209">IF(C690=0,"-",P690/C690)</f>
        <v>0</v>
      </c>
      <c r="M690" s="2">
        <f t="shared" ref="M690:M753" si="210">IF(C690=0,"-",(1-J690-K690-L690))</f>
        <v>2.2675026123301967E-2</v>
      </c>
      <c r="N690" s="38">
        <v>4714</v>
      </c>
      <c r="O690" s="38">
        <v>4639</v>
      </c>
      <c r="P690" s="38"/>
      <c r="Q690" s="38">
        <v>52</v>
      </c>
      <c r="R690" s="38">
        <v>47</v>
      </c>
      <c r="S690" s="38"/>
      <c r="T690" s="38">
        <v>22</v>
      </c>
      <c r="U690" s="38">
        <v>0</v>
      </c>
      <c r="V690" s="38"/>
      <c r="W690" s="38">
        <v>34</v>
      </c>
      <c r="X690" s="38">
        <v>1</v>
      </c>
      <c r="Y690" s="38"/>
      <c r="Z690" s="38">
        <v>61</v>
      </c>
      <c r="AA690" s="38"/>
      <c r="AB690" s="38"/>
      <c r="BA690" t="str">
        <f t="shared" si="203"/>
        <v>Abington</v>
      </c>
      <c r="BB690" t="s">
        <v>228</v>
      </c>
      <c r="BC690">
        <v>8</v>
      </c>
      <c r="BE690" s="60">
        <v>25</v>
      </c>
      <c r="BF690" s="62">
        <v>23</v>
      </c>
      <c r="BG690" s="62">
        <v>5</v>
      </c>
      <c r="BH690" s="66">
        <v>170</v>
      </c>
      <c r="BI690" s="66">
        <v>170</v>
      </c>
      <c r="BJ690" s="66">
        <f t="shared" ref="BJ690:BJ704" si="211">BE690*1000+BF690</f>
        <v>25023</v>
      </c>
      <c r="BL690" t="s">
        <v>1447</v>
      </c>
      <c r="BM690">
        <f t="shared" ref="BM690:BM753" si="212">BE690*100000+BH690</f>
        <v>2500170</v>
      </c>
      <c r="BN690">
        <f t="shared" ref="BN690:BN753" si="213">BE690*100000+BI690</f>
        <v>2500170</v>
      </c>
      <c r="BO690" s="41"/>
      <c r="BP690" s="41"/>
      <c r="BR690" s="1"/>
      <c r="BS690" t="s">
        <v>3756</v>
      </c>
      <c r="CB690" s="38"/>
    </row>
    <row r="691" spans="1:82" ht="14" hidden="1" customHeight="1" outlineLevel="1" x14ac:dyDescent="0.2">
      <c r="A691" s="39" t="s">
        <v>1996</v>
      </c>
      <c r="B691" s="6" t="s">
        <v>1296</v>
      </c>
      <c r="C691" s="1">
        <f t="shared" si="204"/>
        <v>13182</v>
      </c>
      <c r="D691" s="3">
        <f>IF(N691&gt;0, RANK(N691,(N691:P691,Q691:AE691)),0)</f>
        <v>1</v>
      </c>
      <c r="E691" s="3">
        <f>IF(O691&gt;0,RANK(O691,(N691:P691,Q691:AE691)),0)</f>
        <v>2</v>
      </c>
      <c r="F691" s="3">
        <f t="shared" si="205"/>
        <v>0</v>
      </c>
      <c r="G691" s="1">
        <f t="shared" si="206"/>
        <v>7641</v>
      </c>
      <c r="H691" s="2">
        <f t="shared" si="192"/>
        <v>0.57965407373691402</v>
      </c>
      <c r="I691" s="4"/>
      <c r="J691" s="2">
        <f t="shared" si="207"/>
        <v>0.77203762706721291</v>
      </c>
      <c r="K691" s="2">
        <f t="shared" si="208"/>
        <v>0.19238355333029888</v>
      </c>
      <c r="L691" s="2">
        <f t="shared" si="209"/>
        <v>0</v>
      </c>
      <c r="M691" s="2">
        <f t="shared" si="210"/>
        <v>3.557881960248821E-2</v>
      </c>
      <c r="N691" s="38">
        <v>10177</v>
      </c>
      <c r="O691" s="38">
        <v>2536</v>
      </c>
      <c r="P691" s="38"/>
      <c r="Q691" s="38">
        <v>94</v>
      </c>
      <c r="R691" s="38">
        <v>149</v>
      </c>
      <c r="S691" s="38"/>
      <c r="T691" s="38">
        <v>35</v>
      </c>
      <c r="U691" s="38">
        <v>0</v>
      </c>
      <c r="V691" s="38"/>
      <c r="W691" s="38">
        <v>123</v>
      </c>
      <c r="X691" s="38">
        <v>0</v>
      </c>
      <c r="Y691" s="38"/>
      <c r="Z691" s="38">
        <v>68</v>
      </c>
      <c r="AA691" s="38"/>
      <c r="AB691" s="38"/>
      <c r="BA691" t="str">
        <f t="shared" si="203"/>
        <v>Acton</v>
      </c>
      <c r="BB691" t="s">
        <v>493</v>
      </c>
      <c r="BC691">
        <v>3</v>
      </c>
      <c r="BE691" s="60">
        <v>25</v>
      </c>
      <c r="BF691" s="62">
        <v>17</v>
      </c>
      <c r="BG691" s="62">
        <v>5</v>
      </c>
      <c r="BH691" s="66">
        <v>380</v>
      </c>
      <c r="BI691" s="66">
        <v>380</v>
      </c>
      <c r="BJ691" s="66">
        <f t="shared" si="211"/>
        <v>25017</v>
      </c>
      <c r="BL691" t="s">
        <v>1447</v>
      </c>
      <c r="BM691">
        <f t="shared" si="212"/>
        <v>2500380</v>
      </c>
      <c r="BN691">
        <f t="shared" si="213"/>
        <v>2500380</v>
      </c>
      <c r="BO691" s="41"/>
      <c r="BP691" s="41"/>
      <c r="BR691" s="1"/>
      <c r="BS691" t="s">
        <v>3756</v>
      </c>
      <c r="CB691" s="38"/>
    </row>
    <row r="692" spans="1:82" ht="14" hidden="1" customHeight="1" outlineLevel="1" x14ac:dyDescent="0.2">
      <c r="A692" s="39" t="s">
        <v>2719</v>
      </c>
      <c r="B692" s="6" t="s">
        <v>1296</v>
      </c>
      <c r="C692" s="1">
        <f t="shared" si="204"/>
        <v>6230</v>
      </c>
      <c r="D692" s="3">
        <f>IF(N692&gt;0, RANK(N692,(N692:P692,Q692:AE692)),0)</f>
        <v>2</v>
      </c>
      <c r="E692" s="3">
        <f>IF(O692&gt;0,RANK(O692,(N692:P692,Q692:AE692)),0)</f>
        <v>1</v>
      </c>
      <c r="F692" s="3">
        <f t="shared" si="205"/>
        <v>0</v>
      </c>
      <c r="G692" s="1">
        <f t="shared" si="206"/>
        <v>1497</v>
      </c>
      <c r="H692" s="2">
        <f t="shared" si="192"/>
        <v>0.24028892455858747</v>
      </c>
      <c r="I692" s="4"/>
      <c r="J692" s="2">
        <f t="shared" si="207"/>
        <v>0.37094703049759231</v>
      </c>
      <c r="K692" s="2">
        <f t="shared" si="208"/>
        <v>0.61123595505617978</v>
      </c>
      <c r="L692" s="2">
        <f t="shared" si="209"/>
        <v>0</v>
      </c>
      <c r="M692" s="2">
        <f t="shared" si="210"/>
        <v>1.7817014446227852E-2</v>
      </c>
      <c r="N692" s="38">
        <v>2311</v>
      </c>
      <c r="O692" s="38">
        <v>3808</v>
      </c>
      <c r="P692" s="38"/>
      <c r="Q692" s="38">
        <v>26</v>
      </c>
      <c r="R692" s="38">
        <v>17</v>
      </c>
      <c r="S692" s="38"/>
      <c r="T692" s="38">
        <v>8</v>
      </c>
      <c r="U692" s="38">
        <v>0</v>
      </c>
      <c r="V692" s="38"/>
      <c r="W692" s="38">
        <v>20</v>
      </c>
      <c r="X692" s="38">
        <v>0</v>
      </c>
      <c r="Y692" s="38"/>
      <c r="Z692" s="38">
        <v>40</v>
      </c>
      <c r="AA692" s="38"/>
      <c r="AB692" s="38"/>
      <c r="BA692" t="str">
        <f t="shared" si="203"/>
        <v>Acushnet</v>
      </c>
      <c r="BB692" t="s">
        <v>2173</v>
      </c>
      <c r="BC692">
        <v>9</v>
      </c>
      <c r="BE692" s="60">
        <v>25</v>
      </c>
      <c r="BF692" s="62">
        <v>5</v>
      </c>
      <c r="BG692" s="62">
        <v>5</v>
      </c>
      <c r="BH692" s="66">
        <v>520</v>
      </c>
      <c r="BI692" s="66">
        <v>520</v>
      </c>
      <c r="BJ692" s="66">
        <f t="shared" si="211"/>
        <v>25005</v>
      </c>
      <c r="BL692" t="s">
        <v>1447</v>
      </c>
      <c r="BM692">
        <f t="shared" si="212"/>
        <v>2500520</v>
      </c>
      <c r="BN692">
        <f t="shared" si="213"/>
        <v>2500520</v>
      </c>
      <c r="BO692" s="41"/>
      <c r="BP692" s="41"/>
      <c r="BR692" s="1"/>
      <c r="BS692" t="s">
        <v>3756</v>
      </c>
      <c r="CB692" s="38"/>
    </row>
    <row r="693" spans="1:82" ht="14" hidden="1" customHeight="1" outlineLevel="1" x14ac:dyDescent="0.2">
      <c r="A693" s="39" t="s">
        <v>1006</v>
      </c>
      <c r="B693" s="6" t="s">
        <v>1296</v>
      </c>
      <c r="C693" s="1">
        <f t="shared" si="204"/>
        <v>4360</v>
      </c>
      <c r="D693" s="3">
        <f>IF(N693&gt;0, RANK(N693,(N693:P693,Q693:AE693)),0)</f>
        <v>1</v>
      </c>
      <c r="E693" s="3">
        <f>IF(O693&gt;0,RANK(O693,(N693:P693,Q693:AE693)),0)</f>
        <v>2</v>
      </c>
      <c r="F693" s="3">
        <f t="shared" si="205"/>
        <v>0</v>
      </c>
      <c r="G693" s="1">
        <f t="shared" si="206"/>
        <v>944</v>
      </c>
      <c r="H693" s="2">
        <f t="shared" si="192"/>
        <v>0.21651376146788992</v>
      </c>
      <c r="I693" s="4"/>
      <c r="J693" s="2">
        <f t="shared" si="207"/>
        <v>0.59701834862385317</v>
      </c>
      <c r="K693" s="2">
        <f t="shared" si="208"/>
        <v>0.3805045871559633</v>
      </c>
      <c r="L693" s="2">
        <f t="shared" si="209"/>
        <v>0</v>
      </c>
      <c r="M693" s="2">
        <f t="shared" si="210"/>
        <v>2.2477064220183529E-2</v>
      </c>
      <c r="N693" s="38">
        <v>2603</v>
      </c>
      <c r="O693" s="38">
        <v>1659</v>
      </c>
      <c r="P693" s="38"/>
      <c r="Q693" s="38">
        <v>23</v>
      </c>
      <c r="R693" s="38">
        <v>21</v>
      </c>
      <c r="S693" s="38"/>
      <c r="T693" s="38">
        <v>10</v>
      </c>
      <c r="U693" s="38">
        <v>0</v>
      </c>
      <c r="V693" s="38"/>
      <c r="W693" s="38">
        <v>15</v>
      </c>
      <c r="X693" s="38">
        <v>0</v>
      </c>
      <c r="Y693" s="38"/>
      <c r="Z693" s="38">
        <v>29</v>
      </c>
      <c r="AA693" s="38"/>
      <c r="AB693" s="38"/>
      <c r="BA693" t="str">
        <f t="shared" si="203"/>
        <v>Adams</v>
      </c>
      <c r="BB693" t="s">
        <v>2268</v>
      </c>
      <c r="BC693">
        <v>1</v>
      </c>
      <c r="BE693" s="60">
        <v>25</v>
      </c>
      <c r="BF693" s="62">
        <v>3</v>
      </c>
      <c r="BG693" s="62">
        <v>5</v>
      </c>
      <c r="BH693" s="66">
        <v>555</v>
      </c>
      <c r="BI693" s="66">
        <v>555</v>
      </c>
      <c r="BJ693" s="66">
        <f t="shared" si="211"/>
        <v>25003</v>
      </c>
      <c r="BL693" t="s">
        <v>1447</v>
      </c>
      <c r="BM693">
        <f t="shared" si="212"/>
        <v>2500555</v>
      </c>
      <c r="BN693">
        <f t="shared" si="213"/>
        <v>2500555</v>
      </c>
      <c r="BO693" s="41"/>
      <c r="BP693" s="41"/>
      <c r="BR693" s="1"/>
      <c r="BS693" t="s">
        <v>3756</v>
      </c>
      <c r="CB693" s="38"/>
    </row>
    <row r="694" spans="1:82" ht="14" hidden="1" customHeight="1" outlineLevel="1" x14ac:dyDescent="0.2">
      <c r="A694" s="39" t="s">
        <v>2143</v>
      </c>
      <c r="B694" s="6" t="s">
        <v>1296</v>
      </c>
      <c r="C694" s="1">
        <f t="shared" si="204"/>
        <v>15688</v>
      </c>
      <c r="D694" s="3">
        <f>IF(N694&gt;0, RANK(N694,(N694:P694,Q694:AE694)),0)</f>
        <v>2</v>
      </c>
      <c r="E694" s="3">
        <f>IF(O694&gt;0,RANK(O694,(N694:P694,Q694:AE694)),0)</f>
        <v>1</v>
      </c>
      <c r="F694" s="3">
        <f t="shared" si="205"/>
        <v>0</v>
      </c>
      <c r="G694" s="1">
        <f t="shared" si="206"/>
        <v>1432</v>
      </c>
      <c r="H694" s="2">
        <f t="shared" si="192"/>
        <v>9.1279959204487504E-2</v>
      </c>
      <c r="I694" s="4"/>
      <c r="J694" s="2">
        <f t="shared" si="207"/>
        <v>0.44250382457929627</v>
      </c>
      <c r="K694" s="2">
        <f t="shared" si="208"/>
        <v>0.53378378378378377</v>
      </c>
      <c r="L694" s="2">
        <f t="shared" si="209"/>
        <v>0</v>
      </c>
      <c r="M694" s="2">
        <f t="shared" si="210"/>
        <v>2.3712391636919961E-2</v>
      </c>
      <c r="N694" s="38">
        <v>6942</v>
      </c>
      <c r="O694" s="38">
        <v>8374</v>
      </c>
      <c r="P694" s="38"/>
      <c r="Q694" s="38">
        <v>61</v>
      </c>
      <c r="R694" s="38">
        <v>109</v>
      </c>
      <c r="S694" s="38"/>
      <c r="T694" s="38">
        <v>24</v>
      </c>
      <c r="U694" s="38">
        <v>0</v>
      </c>
      <c r="V694" s="38"/>
      <c r="W694" s="38">
        <v>81</v>
      </c>
      <c r="X694" s="38">
        <v>0</v>
      </c>
      <c r="Y694" s="38"/>
      <c r="Z694" s="38">
        <v>97</v>
      </c>
      <c r="AA694" s="38"/>
      <c r="AB694" s="38"/>
      <c r="BA694" t="str">
        <f t="shared" si="203"/>
        <v>Agawam</v>
      </c>
      <c r="BB694" t="s">
        <v>2795</v>
      </c>
      <c r="BC694">
        <v>1</v>
      </c>
      <c r="BE694" s="60">
        <v>25</v>
      </c>
      <c r="BF694" s="62">
        <v>13</v>
      </c>
      <c r="BG694" s="62">
        <v>5</v>
      </c>
      <c r="BH694" s="66">
        <v>840</v>
      </c>
      <c r="BI694" s="66">
        <v>765</v>
      </c>
      <c r="BJ694" s="66">
        <f t="shared" si="211"/>
        <v>25013</v>
      </c>
      <c r="BL694" t="s">
        <v>1225</v>
      </c>
      <c r="BM694">
        <f t="shared" si="212"/>
        <v>2500840</v>
      </c>
      <c r="BN694">
        <f t="shared" si="213"/>
        <v>2500765</v>
      </c>
      <c r="BO694" s="41"/>
      <c r="BP694" s="41"/>
      <c r="BR694" s="1"/>
      <c r="BS694" t="s">
        <v>3758</v>
      </c>
      <c r="CB694" s="38"/>
    </row>
    <row r="695" spans="1:82" ht="14" hidden="1" customHeight="1" outlineLevel="1" x14ac:dyDescent="0.2">
      <c r="A695" s="39" t="s">
        <v>2961</v>
      </c>
      <c r="B695" s="6" t="s">
        <v>1296</v>
      </c>
      <c r="C695" s="1">
        <f t="shared" si="204"/>
        <v>317</v>
      </c>
      <c r="D695" s="3">
        <f>IF(N695&gt;0, RANK(N695,(N695:P695,Q695:AE695)),0)</f>
        <v>1</v>
      </c>
      <c r="E695" s="3">
        <f>IF(O695&gt;0,RANK(O695,(N695:P695,Q695:AE695)),0)</f>
        <v>2</v>
      </c>
      <c r="F695" s="3">
        <f t="shared" si="205"/>
        <v>0</v>
      </c>
      <c r="G695" s="1">
        <f t="shared" si="206"/>
        <v>194</v>
      </c>
      <c r="H695" s="2">
        <f t="shared" si="192"/>
        <v>0.61198738170347</v>
      </c>
      <c r="I695" s="4"/>
      <c r="J695" s="2">
        <f t="shared" si="207"/>
        <v>0.79495268138801267</v>
      </c>
      <c r="K695" s="2">
        <f t="shared" si="208"/>
        <v>0.18296529968454259</v>
      </c>
      <c r="L695" s="2">
        <f t="shared" si="209"/>
        <v>0</v>
      </c>
      <c r="M695" s="2">
        <f t="shared" si="210"/>
        <v>2.2082018927444741E-2</v>
      </c>
      <c r="N695" s="38">
        <v>252</v>
      </c>
      <c r="O695" s="38">
        <v>58</v>
      </c>
      <c r="P695" s="38"/>
      <c r="Q695" s="38">
        <v>3</v>
      </c>
      <c r="R695" s="38">
        <v>3</v>
      </c>
      <c r="S695" s="38"/>
      <c r="T695" s="38">
        <v>1</v>
      </c>
      <c r="U695" s="38">
        <v>0</v>
      </c>
      <c r="V695" s="38"/>
      <c r="W695" s="38">
        <v>0</v>
      </c>
      <c r="X695" s="38">
        <v>0</v>
      </c>
      <c r="Y695" s="38"/>
      <c r="Z695" s="38">
        <v>0</v>
      </c>
      <c r="AA695" s="38"/>
      <c r="AB695" s="38"/>
      <c r="BA695" t="str">
        <f t="shared" si="203"/>
        <v>Alford</v>
      </c>
      <c r="BB695" t="s">
        <v>2268</v>
      </c>
      <c r="BC695">
        <v>1</v>
      </c>
      <c r="BE695" s="60">
        <v>25</v>
      </c>
      <c r="BF695" s="62">
        <v>3</v>
      </c>
      <c r="BG695" s="62">
        <v>10</v>
      </c>
      <c r="BH695" s="66">
        <v>975</v>
      </c>
      <c r="BI695" s="66">
        <v>975</v>
      </c>
      <c r="BJ695" s="66">
        <f t="shared" si="211"/>
        <v>25003</v>
      </c>
      <c r="BL695" t="s">
        <v>1447</v>
      </c>
      <c r="BM695">
        <f t="shared" si="212"/>
        <v>2500975</v>
      </c>
      <c r="BN695">
        <f t="shared" si="213"/>
        <v>2500975</v>
      </c>
      <c r="BO695" s="41"/>
      <c r="BP695" s="41"/>
      <c r="BR695" s="1"/>
      <c r="BS695" t="s">
        <v>3756</v>
      </c>
      <c r="CB695" s="38"/>
    </row>
    <row r="696" spans="1:82" ht="14" hidden="1" customHeight="1" outlineLevel="1" x14ac:dyDescent="0.2">
      <c r="A696" s="39" t="s">
        <v>1188</v>
      </c>
      <c r="B696" s="6" t="s">
        <v>1296</v>
      </c>
      <c r="C696" s="1">
        <f t="shared" si="204"/>
        <v>10269</v>
      </c>
      <c r="D696" s="3">
        <f>IF(N696&gt;0, RANK(N696,(N696:P696,Q696:AE696)),0)</f>
        <v>1</v>
      </c>
      <c r="E696" s="3">
        <f>IF(O696&gt;0,RANK(O696,(N696:P696,Q696:AE696)),0)</f>
        <v>2</v>
      </c>
      <c r="F696" s="3">
        <f t="shared" si="205"/>
        <v>0</v>
      </c>
      <c r="G696" s="1">
        <f t="shared" si="206"/>
        <v>3067</v>
      </c>
      <c r="H696" s="2">
        <f t="shared" si="192"/>
        <v>0.29866588762294283</v>
      </c>
      <c r="I696" s="4"/>
      <c r="J696" s="2">
        <f t="shared" si="207"/>
        <v>0.63949751679813027</v>
      </c>
      <c r="K696" s="2">
        <f t="shared" si="208"/>
        <v>0.34083162917518744</v>
      </c>
      <c r="L696" s="2">
        <f t="shared" si="209"/>
        <v>0</v>
      </c>
      <c r="M696" s="2">
        <f t="shared" si="210"/>
        <v>1.9670854026682283E-2</v>
      </c>
      <c r="N696" s="38">
        <v>6567</v>
      </c>
      <c r="O696" s="38">
        <v>3500</v>
      </c>
      <c r="P696" s="38"/>
      <c r="Q696" s="38">
        <v>76</v>
      </c>
      <c r="R696" s="38">
        <v>54</v>
      </c>
      <c r="S696" s="38"/>
      <c r="T696" s="38">
        <v>15</v>
      </c>
      <c r="U696" s="38">
        <v>0</v>
      </c>
      <c r="V696" s="38"/>
      <c r="W696" s="38">
        <v>0</v>
      </c>
      <c r="X696" s="38">
        <v>0</v>
      </c>
      <c r="Y696" s="38"/>
      <c r="Z696" s="38">
        <v>57</v>
      </c>
      <c r="AA696" s="38"/>
      <c r="AB696" s="38"/>
      <c r="BA696" t="str">
        <f t="shared" si="203"/>
        <v>Amesbury</v>
      </c>
      <c r="BB696" t="s">
        <v>823</v>
      </c>
      <c r="BC696">
        <v>6</v>
      </c>
      <c r="BE696" s="60">
        <v>25</v>
      </c>
      <c r="BF696" s="62">
        <v>9</v>
      </c>
      <c r="BG696" s="62">
        <v>5</v>
      </c>
      <c r="BH696" s="66">
        <v>1260</v>
      </c>
      <c r="BI696" s="66">
        <v>1185</v>
      </c>
      <c r="BJ696" s="66">
        <f t="shared" si="211"/>
        <v>25009</v>
      </c>
      <c r="BL696" t="s">
        <v>1225</v>
      </c>
      <c r="BM696">
        <f t="shared" si="212"/>
        <v>2501260</v>
      </c>
      <c r="BN696">
        <f t="shared" si="213"/>
        <v>2501185</v>
      </c>
      <c r="BO696" s="41"/>
      <c r="BP696" s="41"/>
      <c r="BR696" s="1"/>
      <c r="BS696" t="s">
        <v>3758</v>
      </c>
      <c r="CB696" s="38"/>
    </row>
    <row r="697" spans="1:82" ht="14" hidden="1" customHeight="1" outlineLevel="1" x14ac:dyDescent="0.2">
      <c r="A697" s="39" t="s">
        <v>2429</v>
      </c>
      <c r="B697" s="6" t="s">
        <v>1296</v>
      </c>
      <c r="C697" s="1">
        <f t="shared" si="204"/>
        <v>10663</v>
      </c>
      <c r="D697" s="3">
        <f>IF(N697&gt;0, RANK(N697,(N697:P697,Q697:AE697)),0)</f>
        <v>1</v>
      </c>
      <c r="E697" s="3">
        <f>IF(O697&gt;0,RANK(O697,(N697:P697,Q697:AE697)),0)</f>
        <v>2</v>
      </c>
      <c r="F697" s="3">
        <f t="shared" si="205"/>
        <v>0</v>
      </c>
      <c r="G697" s="1">
        <f t="shared" si="206"/>
        <v>8427</v>
      </c>
      <c r="H697" s="2">
        <f t="shared" si="192"/>
        <v>0.79030291662759078</v>
      </c>
      <c r="I697" s="4"/>
      <c r="J697" s="2">
        <f t="shared" si="207"/>
        <v>0.87367532589327579</v>
      </c>
      <c r="K697" s="2">
        <f t="shared" si="208"/>
        <v>8.337240926568508E-2</v>
      </c>
      <c r="L697" s="2">
        <f t="shared" si="209"/>
        <v>0</v>
      </c>
      <c r="M697" s="2">
        <f t="shared" si="210"/>
        <v>4.2952264841039131E-2</v>
      </c>
      <c r="N697" s="38">
        <v>9316</v>
      </c>
      <c r="O697" s="38">
        <v>889</v>
      </c>
      <c r="P697" s="38"/>
      <c r="Q697" s="38">
        <v>41</v>
      </c>
      <c r="R697" s="38">
        <v>211</v>
      </c>
      <c r="S697" s="38"/>
      <c r="T697" s="38">
        <v>112</v>
      </c>
      <c r="U697" s="38">
        <v>7</v>
      </c>
      <c r="V697" s="38"/>
      <c r="W697" s="38">
        <v>67</v>
      </c>
      <c r="X697" s="38">
        <v>0</v>
      </c>
      <c r="Y697" s="38"/>
      <c r="Z697" s="38">
        <v>20</v>
      </c>
      <c r="AA697" s="38"/>
      <c r="AB697" s="38"/>
      <c r="BA697" t="str">
        <f t="shared" si="203"/>
        <v>Amherst</v>
      </c>
      <c r="BB697" t="s">
        <v>2136</v>
      </c>
      <c r="BC697">
        <v>2</v>
      </c>
      <c r="BE697" s="60">
        <v>25</v>
      </c>
      <c r="BF697" s="62">
        <v>15</v>
      </c>
      <c r="BG697" s="62">
        <v>5</v>
      </c>
      <c r="BH697" s="66">
        <v>1370</v>
      </c>
      <c r="BI697" s="66">
        <v>1325</v>
      </c>
      <c r="BJ697" s="66">
        <f t="shared" si="211"/>
        <v>25015</v>
      </c>
      <c r="BL697" s="6" t="s">
        <v>1225</v>
      </c>
      <c r="BM697">
        <f t="shared" si="212"/>
        <v>2501370</v>
      </c>
      <c r="BN697">
        <f t="shared" si="213"/>
        <v>2501325</v>
      </c>
      <c r="BO697" s="41"/>
      <c r="BP697" s="41"/>
      <c r="BR697" s="1"/>
      <c r="BS697" t="s">
        <v>3758</v>
      </c>
      <c r="CB697" s="38"/>
    </row>
    <row r="698" spans="1:82" ht="14" hidden="1" customHeight="1" outlineLevel="1" x14ac:dyDescent="0.2">
      <c r="A698" s="39" t="s">
        <v>753</v>
      </c>
      <c r="B698" s="6" t="s">
        <v>1296</v>
      </c>
      <c r="C698" s="1">
        <f t="shared" si="204"/>
        <v>20425</v>
      </c>
      <c r="D698" s="3">
        <f>IF(N698&gt;0, RANK(N698,(N698:P698,Q698:AE698)),0)</f>
        <v>1</v>
      </c>
      <c r="E698" s="3">
        <f>IF(O698&gt;0,RANK(O698,(N698:P698,Q698:AE698)),0)</f>
        <v>2</v>
      </c>
      <c r="F698" s="3">
        <f t="shared" si="205"/>
        <v>0</v>
      </c>
      <c r="G698" s="1">
        <f t="shared" si="206"/>
        <v>6425</v>
      </c>
      <c r="H698" s="2">
        <f t="shared" si="192"/>
        <v>0.31456548347613217</v>
      </c>
      <c r="I698" s="4"/>
      <c r="J698" s="2">
        <f t="shared" si="207"/>
        <v>0.64210526315789473</v>
      </c>
      <c r="K698" s="2">
        <f t="shared" si="208"/>
        <v>0.32753977968176257</v>
      </c>
      <c r="L698" s="2">
        <f t="shared" si="209"/>
        <v>0</v>
      </c>
      <c r="M698" s="2">
        <f t="shared" si="210"/>
        <v>3.0354957160342699E-2</v>
      </c>
      <c r="N698" s="38">
        <v>13115</v>
      </c>
      <c r="O698" s="38">
        <v>6690</v>
      </c>
      <c r="P698" s="38"/>
      <c r="Q698" s="38">
        <v>118</v>
      </c>
      <c r="R698" s="38">
        <v>174</v>
      </c>
      <c r="S698" s="38"/>
      <c r="T698" s="38">
        <v>51</v>
      </c>
      <c r="U698" s="38">
        <v>3</v>
      </c>
      <c r="V698" s="38"/>
      <c r="W698" s="38">
        <v>157</v>
      </c>
      <c r="X698" s="38">
        <v>2</v>
      </c>
      <c r="Y698" s="38"/>
      <c r="Z698" s="38">
        <v>115</v>
      </c>
      <c r="AA698" s="38"/>
      <c r="AB698" s="38"/>
      <c r="BA698" t="str">
        <f t="shared" si="203"/>
        <v>Andover</v>
      </c>
      <c r="BB698" t="s">
        <v>823</v>
      </c>
      <c r="BC698">
        <v>6</v>
      </c>
      <c r="BE698" s="60">
        <v>25</v>
      </c>
      <c r="BF698" s="62">
        <v>9</v>
      </c>
      <c r="BG698" s="62">
        <v>10</v>
      </c>
      <c r="BH698" s="66">
        <v>1465</v>
      </c>
      <c r="BI698" s="66">
        <v>1465</v>
      </c>
      <c r="BJ698" s="66">
        <f t="shared" si="211"/>
        <v>25009</v>
      </c>
      <c r="BL698" t="s">
        <v>1447</v>
      </c>
      <c r="BM698">
        <f t="shared" si="212"/>
        <v>2501465</v>
      </c>
      <c r="BN698">
        <f t="shared" si="213"/>
        <v>2501465</v>
      </c>
      <c r="BO698" s="41"/>
      <c r="BP698" s="41"/>
      <c r="BR698" s="1"/>
      <c r="BS698" t="s">
        <v>3756</v>
      </c>
      <c r="CB698" s="38"/>
    </row>
    <row r="699" spans="1:82" ht="14" hidden="1" customHeight="1" outlineLevel="1" x14ac:dyDescent="0.2">
      <c r="A699" s="39" t="s">
        <v>673</v>
      </c>
      <c r="B699" s="6" t="s">
        <v>1296</v>
      </c>
      <c r="C699" s="1">
        <f t="shared" si="204"/>
        <v>351</v>
      </c>
      <c r="D699" s="3">
        <f>IF(N699&gt;0, RANK(N699,(N699:P699,Q699:AE699)),0)</f>
        <v>1</v>
      </c>
      <c r="E699" s="3">
        <f>IF(O699&gt;0,RANK(O699,(N699:P699,Q699:AE699)),0)</f>
        <v>2</v>
      </c>
      <c r="F699" s="3">
        <f t="shared" si="205"/>
        <v>0</v>
      </c>
      <c r="G699" s="1">
        <f t="shared" si="206"/>
        <v>267</v>
      </c>
      <c r="H699" s="2">
        <f t="shared" si="192"/>
        <v>0.76068376068376065</v>
      </c>
      <c r="I699" s="4"/>
      <c r="J699" s="2">
        <f t="shared" si="207"/>
        <v>0.86609686609686609</v>
      </c>
      <c r="K699" s="2">
        <f t="shared" si="208"/>
        <v>0.10541310541310542</v>
      </c>
      <c r="L699" s="2">
        <f t="shared" si="209"/>
        <v>0</v>
      </c>
      <c r="M699" s="2">
        <f t="shared" si="210"/>
        <v>2.8490028490028491E-2</v>
      </c>
      <c r="N699" s="38">
        <v>304</v>
      </c>
      <c r="O699" s="38">
        <v>37</v>
      </c>
      <c r="P699" s="38"/>
      <c r="Q699" s="38">
        <v>1</v>
      </c>
      <c r="R699" s="38">
        <v>2</v>
      </c>
      <c r="S699" s="38"/>
      <c r="T699" s="38">
        <v>2</v>
      </c>
      <c r="U699" s="38">
        <v>0</v>
      </c>
      <c r="V699" s="38"/>
      <c r="W699" s="38">
        <v>4</v>
      </c>
      <c r="X699" s="38">
        <v>0</v>
      </c>
      <c r="Y699" s="38"/>
      <c r="Z699" s="38">
        <v>1</v>
      </c>
      <c r="AA699" s="38"/>
      <c r="AB699" s="38"/>
      <c r="BA699" t="str">
        <f>A699</f>
        <v>Aquinnah</v>
      </c>
      <c r="BB699" t="s">
        <v>2969</v>
      </c>
      <c r="BC699">
        <v>9</v>
      </c>
      <c r="BE699" s="60">
        <v>25</v>
      </c>
      <c r="BF699" s="62">
        <v>7</v>
      </c>
      <c r="BG699" s="62">
        <v>3</v>
      </c>
      <c r="BH699" s="66">
        <v>1585</v>
      </c>
      <c r="BI699" s="66">
        <v>1585</v>
      </c>
      <c r="BJ699" s="66">
        <f t="shared" si="211"/>
        <v>25007</v>
      </c>
      <c r="BL699" t="s">
        <v>1447</v>
      </c>
      <c r="BM699">
        <f t="shared" si="212"/>
        <v>2501585</v>
      </c>
      <c r="BN699">
        <f t="shared" si="213"/>
        <v>2501585</v>
      </c>
      <c r="BO699" s="41"/>
      <c r="BP699" s="41"/>
      <c r="BR699" s="1"/>
      <c r="BS699" t="s">
        <v>3756</v>
      </c>
      <c r="CB699" s="38"/>
    </row>
    <row r="700" spans="1:82" ht="14" hidden="1" customHeight="1" outlineLevel="1" x14ac:dyDescent="0.2">
      <c r="A700" s="39" t="s">
        <v>1783</v>
      </c>
      <c r="B700" s="6" t="s">
        <v>1296</v>
      </c>
      <c r="C700" s="1">
        <f t="shared" si="204"/>
        <v>27464</v>
      </c>
      <c r="D700" s="3">
        <f>IF(N700&gt;0, RANK(N700,(N700:P700,Q700:AE700)),0)</f>
        <v>1</v>
      </c>
      <c r="E700" s="3">
        <f>IF(O700&gt;0,RANK(O700,(N700:P700,Q700:AE700)),0)</f>
        <v>2</v>
      </c>
      <c r="F700" s="3">
        <f t="shared" si="205"/>
        <v>0</v>
      </c>
      <c r="G700" s="1">
        <f t="shared" si="206"/>
        <v>18180</v>
      </c>
      <c r="H700" s="2">
        <f t="shared" si="192"/>
        <v>0.66195747159918439</v>
      </c>
      <c r="I700" s="4"/>
      <c r="J700" s="2">
        <f t="shared" si="207"/>
        <v>0.81557675502475968</v>
      </c>
      <c r="K700" s="2">
        <f t="shared" si="208"/>
        <v>0.15361928342557529</v>
      </c>
      <c r="L700" s="2">
        <f t="shared" si="209"/>
        <v>0</v>
      </c>
      <c r="M700" s="2">
        <f t="shared" si="210"/>
        <v>3.0803961549665027E-2</v>
      </c>
      <c r="N700" s="38">
        <v>22399</v>
      </c>
      <c r="O700" s="38">
        <v>4219</v>
      </c>
      <c r="P700" s="38"/>
      <c r="Q700" s="38">
        <v>127</v>
      </c>
      <c r="R700" s="38">
        <v>306</v>
      </c>
      <c r="S700" s="38"/>
      <c r="T700" s="38">
        <v>148</v>
      </c>
      <c r="U700" s="38">
        <v>5</v>
      </c>
      <c r="V700" s="38"/>
      <c r="W700" s="38">
        <v>158</v>
      </c>
      <c r="X700" s="38">
        <v>10</v>
      </c>
      <c r="Y700" s="38"/>
      <c r="Z700" s="38">
        <v>92</v>
      </c>
      <c r="AA700" s="38"/>
      <c r="AB700" s="38"/>
      <c r="BA700" t="str">
        <f t="shared" si="203"/>
        <v>Arlington</v>
      </c>
      <c r="BB700" t="s">
        <v>493</v>
      </c>
      <c r="BC700">
        <v>5</v>
      </c>
      <c r="BE700" s="60">
        <v>25</v>
      </c>
      <c r="BF700" s="62">
        <v>17</v>
      </c>
      <c r="BG700" s="62">
        <v>10</v>
      </c>
      <c r="BH700" s="66">
        <v>1605</v>
      </c>
      <c r="BI700" s="66">
        <v>1605</v>
      </c>
      <c r="BJ700" s="66">
        <f t="shared" si="211"/>
        <v>25017</v>
      </c>
      <c r="BL700" t="s">
        <v>1447</v>
      </c>
      <c r="BM700">
        <f t="shared" si="212"/>
        <v>2501605</v>
      </c>
      <c r="BN700">
        <f t="shared" si="213"/>
        <v>2501605</v>
      </c>
      <c r="BO700" s="41"/>
      <c r="BP700" s="41"/>
      <c r="BR700" s="1"/>
      <c r="BS700" t="s">
        <v>3756</v>
      </c>
      <c r="CB700" s="38"/>
    </row>
    <row r="701" spans="1:82" ht="14" hidden="1" customHeight="1" outlineLevel="1" x14ac:dyDescent="0.2">
      <c r="A701" s="39" t="s">
        <v>1189</v>
      </c>
      <c r="B701" s="6" t="s">
        <v>1296</v>
      </c>
      <c r="C701" s="1">
        <f t="shared" si="204"/>
        <v>3865</v>
      </c>
      <c r="D701" s="3">
        <f>IF(N701&gt;0, RANK(N701,(N701:P701,Q701:AE701)),0)</f>
        <v>1</v>
      </c>
      <c r="E701" s="3">
        <f>IF(O701&gt;0,RANK(O701,(N701:P701,Q701:AE701)),0)</f>
        <v>2</v>
      </c>
      <c r="F701" s="3">
        <f t="shared" si="205"/>
        <v>0</v>
      </c>
      <c r="G701" s="1">
        <f t="shared" si="206"/>
        <v>170</v>
      </c>
      <c r="H701" s="2">
        <f t="shared" si="192"/>
        <v>4.3984476067270378E-2</v>
      </c>
      <c r="I701" s="4"/>
      <c r="J701" s="2">
        <f t="shared" si="207"/>
        <v>0.50840879689521346</v>
      </c>
      <c r="K701" s="2">
        <f t="shared" si="208"/>
        <v>0.4644243208279431</v>
      </c>
      <c r="L701" s="2">
        <f t="shared" si="209"/>
        <v>0</v>
      </c>
      <c r="M701" s="2">
        <f t="shared" si="210"/>
        <v>2.716688227684344E-2</v>
      </c>
      <c r="N701" s="38">
        <v>1965</v>
      </c>
      <c r="O701" s="38">
        <v>1795</v>
      </c>
      <c r="P701" s="38"/>
      <c r="Q701" s="38">
        <v>20</v>
      </c>
      <c r="R701" s="38">
        <v>23</v>
      </c>
      <c r="S701" s="38"/>
      <c r="T701" s="38">
        <v>10</v>
      </c>
      <c r="U701" s="38">
        <v>0</v>
      </c>
      <c r="V701" s="38"/>
      <c r="W701" s="38">
        <v>25</v>
      </c>
      <c r="X701" s="38">
        <v>0</v>
      </c>
      <c r="Y701" s="38"/>
      <c r="Z701" s="38">
        <v>27</v>
      </c>
      <c r="AA701" s="38"/>
      <c r="AB701" s="38"/>
      <c r="BA701" t="str">
        <f t="shared" si="203"/>
        <v>Ashburnham</v>
      </c>
      <c r="BB701" s="6" t="s">
        <v>1739</v>
      </c>
      <c r="BC701">
        <v>3</v>
      </c>
      <c r="BE701" s="60">
        <v>25</v>
      </c>
      <c r="BF701" s="62">
        <v>27</v>
      </c>
      <c r="BG701" s="62">
        <v>5</v>
      </c>
      <c r="BH701" s="66">
        <v>1885</v>
      </c>
      <c r="BI701" s="66">
        <v>1885</v>
      </c>
      <c r="BJ701" s="66">
        <f t="shared" si="211"/>
        <v>25027</v>
      </c>
      <c r="BL701" t="s">
        <v>1447</v>
      </c>
      <c r="BM701">
        <f t="shared" si="212"/>
        <v>2501885</v>
      </c>
      <c r="BN701">
        <f t="shared" si="213"/>
        <v>2501885</v>
      </c>
      <c r="BO701" s="41"/>
      <c r="BP701" s="41"/>
      <c r="BR701" s="1"/>
      <c r="BS701" t="s">
        <v>3756</v>
      </c>
      <c r="CB701" s="38"/>
    </row>
    <row r="702" spans="1:82" ht="14" hidden="1" customHeight="1" outlineLevel="1" x14ac:dyDescent="0.2">
      <c r="A702" s="39" t="s">
        <v>2637</v>
      </c>
      <c r="B702" s="6" t="s">
        <v>1296</v>
      </c>
      <c r="C702" s="1">
        <f t="shared" si="204"/>
        <v>1982</v>
      </c>
      <c r="D702" s="3">
        <f>IF(N702&gt;0, RANK(N702,(N702:P702,Q702:AE702)),0)</f>
        <v>2</v>
      </c>
      <c r="E702" s="3">
        <f>IF(O702&gt;0,RANK(O702,(N702:P702,Q702:AE702)),0)</f>
        <v>1</v>
      </c>
      <c r="F702" s="3">
        <f t="shared" si="205"/>
        <v>0</v>
      </c>
      <c r="G702" s="1">
        <f t="shared" si="206"/>
        <v>73</v>
      </c>
      <c r="H702" s="2">
        <f t="shared" ref="H702:H765" si="214">IF(C702&gt;0,G702/C702,0)</f>
        <v>3.6831483350151364E-2</v>
      </c>
      <c r="I702" s="4"/>
      <c r="J702" s="2">
        <f t="shared" si="207"/>
        <v>0.47225025227043388</v>
      </c>
      <c r="K702" s="2">
        <f t="shared" si="208"/>
        <v>0.50908173562058523</v>
      </c>
      <c r="L702" s="2">
        <f t="shared" si="209"/>
        <v>0</v>
      </c>
      <c r="M702" s="2">
        <f t="shared" si="210"/>
        <v>1.8668012108980836E-2</v>
      </c>
      <c r="N702" s="38">
        <v>936</v>
      </c>
      <c r="O702" s="38">
        <v>1009</v>
      </c>
      <c r="P702" s="38"/>
      <c r="Q702" s="38">
        <v>13</v>
      </c>
      <c r="R702" s="38">
        <v>11</v>
      </c>
      <c r="S702" s="38"/>
      <c r="T702" s="38">
        <v>5</v>
      </c>
      <c r="U702" s="38">
        <v>0</v>
      </c>
      <c r="V702" s="38"/>
      <c r="W702" s="38">
        <v>0</v>
      </c>
      <c r="X702" s="38">
        <v>0</v>
      </c>
      <c r="Y702" s="38"/>
      <c r="Z702" s="38">
        <v>8</v>
      </c>
      <c r="AA702" s="38"/>
      <c r="AB702" s="38"/>
      <c r="BA702" t="str">
        <f t="shared" si="203"/>
        <v>Ashby</v>
      </c>
      <c r="BB702" t="s">
        <v>493</v>
      </c>
      <c r="BC702">
        <v>3</v>
      </c>
      <c r="BE702" s="60">
        <v>25</v>
      </c>
      <c r="BF702" s="62">
        <v>17</v>
      </c>
      <c r="BG702" s="62">
        <v>15</v>
      </c>
      <c r="BH702" s="66">
        <v>1955</v>
      </c>
      <c r="BI702" s="66">
        <v>1955</v>
      </c>
      <c r="BJ702" s="66">
        <f t="shared" si="211"/>
        <v>25017</v>
      </c>
      <c r="BL702" t="s">
        <v>1447</v>
      </c>
      <c r="BM702">
        <f t="shared" si="212"/>
        <v>2501955</v>
      </c>
      <c r="BN702">
        <f t="shared" si="213"/>
        <v>2501955</v>
      </c>
      <c r="BO702" s="41"/>
      <c r="BP702" s="41"/>
      <c r="BR702" s="1"/>
      <c r="BS702" t="s">
        <v>3756</v>
      </c>
      <c r="CB702" s="38"/>
    </row>
    <row r="703" spans="1:82" ht="14" hidden="1" customHeight="1" outlineLevel="1" x14ac:dyDescent="0.2">
      <c r="A703" s="39" t="s">
        <v>2651</v>
      </c>
      <c r="B703" s="6" t="s">
        <v>1296</v>
      </c>
      <c r="C703" s="1">
        <f t="shared" si="204"/>
        <v>1204</v>
      </c>
      <c r="D703" s="3">
        <f>IF(N703&gt;0, RANK(N703,(N703:P703,Q703:AE703)),0)</f>
        <v>1</v>
      </c>
      <c r="E703" s="3">
        <f>IF(O703&gt;0,RANK(O703,(N703:P703,Q703:AE703)),0)</f>
        <v>2</v>
      </c>
      <c r="F703" s="3">
        <f t="shared" si="205"/>
        <v>0</v>
      </c>
      <c r="G703" s="1">
        <f t="shared" si="206"/>
        <v>684</v>
      </c>
      <c r="H703" s="2">
        <f t="shared" si="214"/>
        <v>0.56810631229235875</v>
      </c>
      <c r="I703" s="4"/>
      <c r="J703" s="2">
        <f t="shared" si="207"/>
        <v>0.76328903654485047</v>
      </c>
      <c r="K703" s="2">
        <f t="shared" si="208"/>
        <v>0.1951827242524917</v>
      </c>
      <c r="L703" s="2">
        <f t="shared" si="209"/>
        <v>0</v>
      </c>
      <c r="M703" s="2">
        <f t="shared" si="210"/>
        <v>4.152823920265783E-2</v>
      </c>
      <c r="N703" s="38">
        <v>919</v>
      </c>
      <c r="O703" s="38">
        <v>235</v>
      </c>
      <c r="P703" s="38"/>
      <c r="Q703" s="38">
        <v>9</v>
      </c>
      <c r="R703" s="38">
        <v>21</v>
      </c>
      <c r="S703" s="38"/>
      <c r="T703" s="38">
        <v>10</v>
      </c>
      <c r="U703" s="38">
        <v>0</v>
      </c>
      <c r="V703" s="38"/>
      <c r="W703" s="38">
        <v>2</v>
      </c>
      <c r="X703" s="38">
        <v>0</v>
      </c>
      <c r="Y703" s="38"/>
      <c r="Z703" s="38">
        <v>8</v>
      </c>
      <c r="AA703" s="38"/>
      <c r="AB703" s="38"/>
      <c r="BA703" t="str">
        <f t="shared" ref="BA703:BA766" si="215">A703</f>
        <v>Ashfield</v>
      </c>
      <c r="BB703" t="s">
        <v>1117</v>
      </c>
      <c r="BC703">
        <v>2</v>
      </c>
      <c r="BE703" s="60">
        <v>25</v>
      </c>
      <c r="BF703" s="62">
        <v>11</v>
      </c>
      <c r="BG703" s="62">
        <v>5</v>
      </c>
      <c r="BH703" s="66">
        <v>2095</v>
      </c>
      <c r="BI703" s="66">
        <v>2095</v>
      </c>
      <c r="BJ703" s="66">
        <f t="shared" si="211"/>
        <v>25011</v>
      </c>
      <c r="BL703" t="s">
        <v>1447</v>
      </c>
      <c r="BM703">
        <f t="shared" si="212"/>
        <v>2502095</v>
      </c>
      <c r="BN703">
        <f t="shared" si="213"/>
        <v>2502095</v>
      </c>
      <c r="BO703" s="41"/>
      <c r="BP703" s="41"/>
      <c r="BR703" s="1"/>
      <c r="BS703" t="s">
        <v>3756</v>
      </c>
      <c r="CB703" s="38"/>
    </row>
    <row r="704" spans="1:82" ht="14" hidden="1" customHeight="1" outlineLevel="1" x14ac:dyDescent="0.2">
      <c r="A704" s="39" t="s">
        <v>193</v>
      </c>
      <c r="B704" s="6" t="s">
        <v>1296</v>
      </c>
      <c r="C704" s="1">
        <f t="shared" si="204"/>
        <v>9736</v>
      </c>
      <c r="D704" s="3">
        <f>IF(N704&gt;0, RANK(N704,(N704:P704,Q704:AE704)),0)</f>
        <v>1</v>
      </c>
      <c r="E704" s="3">
        <f>IF(O704&gt;0,RANK(O704,(N704:P704,Q704:AE704)),0)</f>
        <v>2</v>
      </c>
      <c r="F704" s="3">
        <f t="shared" si="205"/>
        <v>0</v>
      </c>
      <c r="G704" s="1">
        <f t="shared" si="206"/>
        <v>3668</v>
      </c>
      <c r="H704" s="2">
        <f t="shared" si="214"/>
        <v>0.37674609695973704</v>
      </c>
      <c r="I704" s="4"/>
      <c r="J704" s="2">
        <f t="shared" si="207"/>
        <v>0.67676663927691039</v>
      </c>
      <c r="K704" s="2">
        <f t="shared" si="208"/>
        <v>0.3000205423171734</v>
      </c>
      <c r="L704" s="2">
        <f t="shared" si="209"/>
        <v>0</v>
      </c>
      <c r="M704" s="2">
        <f t="shared" si="210"/>
        <v>2.3212818405916213E-2</v>
      </c>
      <c r="N704" s="38">
        <v>6589</v>
      </c>
      <c r="O704" s="38">
        <v>2921</v>
      </c>
      <c r="P704" s="38"/>
      <c r="Q704" s="38">
        <v>74</v>
      </c>
      <c r="R704" s="38">
        <v>69</v>
      </c>
      <c r="S704" s="38"/>
      <c r="T704" s="38">
        <v>19</v>
      </c>
      <c r="U704" s="38">
        <v>0</v>
      </c>
      <c r="V704" s="38"/>
      <c r="W704" s="38">
        <v>0</v>
      </c>
      <c r="X704" s="38">
        <v>2</v>
      </c>
      <c r="Y704" s="38"/>
      <c r="Z704" s="38">
        <v>62</v>
      </c>
      <c r="AA704" s="38"/>
      <c r="AB704" s="38"/>
      <c r="BA704" t="str">
        <f t="shared" si="215"/>
        <v>Ashland</v>
      </c>
      <c r="BB704" t="s">
        <v>493</v>
      </c>
      <c r="BC704">
        <v>2</v>
      </c>
      <c r="BE704" s="60">
        <v>25</v>
      </c>
      <c r="BF704" s="62">
        <v>17</v>
      </c>
      <c r="BG704" s="62">
        <v>20</v>
      </c>
      <c r="BH704" s="66">
        <v>2130</v>
      </c>
      <c r="BI704" s="66">
        <v>2130</v>
      </c>
      <c r="BJ704" s="66">
        <f t="shared" si="211"/>
        <v>25017</v>
      </c>
      <c r="BL704" t="s">
        <v>1447</v>
      </c>
      <c r="BM704">
        <f t="shared" si="212"/>
        <v>2502130</v>
      </c>
      <c r="BN704">
        <f t="shared" si="213"/>
        <v>2502130</v>
      </c>
      <c r="BO704" s="41"/>
      <c r="BP704" s="41"/>
      <c r="BR704" s="1"/>
      <c r="BS704" t="s">
        <v>3756</v>
      </c>
      <c r="CB704" s="38"/>
    </row>
    <row r="705" spans="1:80" ht="14" hidden="1" customHeight="1" outlineLevel="1" x14ac:dyDescent="0.2">
      <c r="A705" s="39" t="s">
        <v>1332</v>
      </c>
      <c r="B705" s="6" t="s">
        <v>1296</v>
      </c>
      <c r="C705" s="1">
        <f t="shared" si="204"/>
        <v>5687</v>
      </c>
      <c r="D705" s="3">
        <f>IF(N705&gt;0, RANK(N705,(N705:P705,Q705:AE705)),0)</f>
        <v>2</v>
      </c>
      <c r="E705" s="3">
        <f>IF(O705&gt;0,RANK(O705,(N705:P705,Q705:AE705)),0)</f>
        <v>1</v>
      </c>
      <c r="F705" s="3">
        <f t="shared" si="205"/>
        <v>0</v>
      </c>
      <c r="G705" s="1">
        <f t="shared" si="206"/>
        <v>350</v>
      </c>
      <c r="H705" s="2">
        <f t="shared" si="214"/>
        <v>6.1543871988746265E-2</v>
      </c>
      <c r="I705" s="4"/>
      <c r="J705" s="2">
        <f t="shared" si="207"/>
        <v>0.45753472832776509</v>
      </c>
      <c r="K705" s="2">
        <f t="shared" si="208"/>
        <v>0.51907860031651132</v>
      </c>
      <c r="L705" s="2">
        <f t="shared" si="209"/>
        <v>0</v>
      </c>
      <c r="M705" s="2">
        <f t="shared" si="210"/>
        <v>2.3386671355723587E-2</v>
      </c>
      <c r="N705" s="38">
        <v>2602</v>
      </c>
      <c r="O705" s="38">
        <v>2952</v>
      </c>
      <c r="P705" s="38"/>
      <c r="Q705" s="38">
        <v>21</v>
      </c>
      <c r="R705" s="38">
        <v>21</v>
      </c>
      <c r="S705" s="38"/>
      <c r="T705" s="38">
        <v>9</v>
      </c>
      <c r="U705" s="38">
        <v>0</v>
      </c>
      <c r="V705" s="38"/>
      <c r="W705" s="38">
        <v>30</v>
      </c>
      <c r="X705" s="38">
        <v>0</v>
      </c>
      <c r="Y705" s="38"/>
      <c r="Z705" s="38">
        <v>52</v>
      </c>
      <c r="AA705" s="38"/>
      <c r="AB705" s="38"/>
      <c r="BA705" t="str">
        <f t="shared" si="215"/>
        <v>Athol</v>
      </c>
      <c r="BB705" s="6" t="s">
        <v>1739</v>
      </c>
      <c r="BC705">
        <v>2</v>
      </c>
      <c r="BE705" s="60">
        <v>25</v>
      </c>
      <c r="BF705" s="62">
        <v>27</v>
      </c>
      <c r="BG705" s="62">
        <v>10</v>
      </c>
      <c r="BH705" s="66">
        <v>2480</v>
      </c>
      <c r="BI705" s="66">
        <v>2480</v>
      </c>
      <c r="BJ705" s="66">
        <f t="shared" ref="BJ705:BJ768" si="216">BE705*1000+BF705</f>
        <v>25027</v>
      </c>
      <c r="BL705" t="s">
        <v>1447</v>
      </c>
      <c r="BM705">
        <f t="shared" si="212"/>
        <v>2502480</v>
      </c>
      <c r="BN705">
        <f t="shared" si="213"/>
        <v>2502480</v>
      </c>
      <c r="BO705" s="41"/>
      <c r="BP705" s="41"/>
      <c r="BR705" s="1"/>
      <c r="BS705" t="s">
        <v>3756</v>
      </c>
      <c r="CB705" s="38"/>
    </row>
    <row r="706" spans="1:80" ht="14" hidden="1" customHeight="1" outlineLevel="1" x14ac:dyDescent="0.2">
      <c r="A706" s="39" t="s">
        <v>1592</v>
      </c>
      <c r="B706" s="6" t="s">
        <v>1296</v>
      </c>
      <c r="C706" s="1">
        <f t="shared" si="204"/>
        <v>23281</v>
      </c>
      <c r="D706" s="3">
        <f>IF(N706&gt;0, RANK(N706,(N706:P706,Q706:AE706)),0)</f>
        <v>1</v>
      </c>
      <c r="E706" s="3">
        <f>IF(O706&gt;0,RANK(O706,(N706:P706,Q706:AE706)),0)</f>
        <v>2</v>
      </c>
      <c r="F706" s="3">
        <f t="shared" si="205"/>
        <v>0</v>
      </c>
      <c r="G706" s="1">
        <f t="shared" si="206"/>
        <v>2668</v>
      </c>
      <c r="H706" s="2">
        <f t="shared" si="214"/>
        <v>0.11459988832094842</v>
      </c>
      <c r="I706" s="4"/>
      <c r="J706" s="2">
        <f t="shared" si="207"/>
        <v>0.54443537648726426</v>
      </c>
      <c r="K706" s="2">
        <f t="shared" si="208"/>
        <v>0.42983548816631589</v>
      </c>
      <c r="L706" s="2">
        <f t="shared" si="209"/>
        <v>0</v>
      </c>
      <c r="M706" s="2">
        <f t="shared" si="210"/>
        <v>2.5729135346419851E-2</v>
      </c>
      <c r="N706" s="38">
        <v>12675</v>
      </c>
      <c r="O706" s="38">
        <v>10007</v>
      </c>
      <c r="P706" s="38"/>
      <c r="Q706" s="38">
        <v>107</v>
      </c>
      <c r="R706" s="38">
        <v>189</v>
      </c>
      <c r="S706" s="38"/>
      <c r="T706" s="38">
        <v>77</v>
      </c>
      <c r="U706" s="38">
        <v>4</v>
      </c>
      <c r="V706" s="38"/>
      <c r="W706" s="38">
        <v>95</v>
      </c>
      <c r="X706" s="38">
        <v>4</v>
      </c>
      <c r="Y706" s="38"/>
      <c r="Z706" s="38">
        <v>123</v>
      </c>
      <c r="AA706" s="38"/>
      <c r="AB706" s="38"/>
      <c r="BA706" t="str">
        <f t="shared" si="215"/>
        <v>Attleboro</v>
      </c>
      <c r="BB706" t="s">
        <v>2173</v>
      </c>
      <c r="BC706">
        <v>4</v>
      </c>
      <c r="BE706" s="60">
        <v>25</v>
      </c>
      <c r="BF706" s="62">
        <v>5</v>
      </c>
      <c r="BG706" s="62">
        <v>10</v>
      </c>
      <c r="BH706" s="66">
        <v>2690</v>
      </c>
      <c r="BI706" s="66">
        <v>2690</v>
      </c>
      <c r="BJ706" s="66">
        <f t="shared" si="216"/>
        <v>25005</v>
      </c>
      <c r="BL706" t="s">
        <v>1225</v>
      </c>
      <c r="BM706">
        <f t="shared" si="212"/>
        <v>2502690</v>
      </c>
      <c r="BN706">
        <f t="shared" si="213"/>
        <v>2502690</v>
      </c>
      <c r="BO706" s="41"/>
      <c r="BP706" s="41"/>
      <c r="BR706" s="1"/>
      <c r="BS706" t="s">
        <v>3757</v>
      </c>
      <c r="CB706" s="38"/>
    </row>
    <row r="707" spans="1:80" ht="14" hidden="1" customHeight="1" outlineLevel="1" x14ac:dyDescent="0.2">
      <c r="A707" s="39" t="s">
        <v>1319</v>
      </c>
      <c r="B707" s="6" t="s">
        <v>1296</v>
      </c>
      <c r="C707" s="1">
        <f t="shared" si="204"/>
        <v>9978</v>
      </c>
      <c r="D707" s="3">
        <f>IF(N707&gt;0, RANK(N707,(N707:P707,Q707:AE707)),0)</f>
        <v>1</v>
      </c>
      <c r="E707" s="3">
        <f>IF(O707&gt;0,RANK(O707,(N707:P707,Q707:AE707)),0)</f>
        <v>2</v>
      </c>
      <c r="F707" s="3">
        <f t="shared" si="205"/>
        <v>0</v>
      </c>
      <c r="G707" s="1">
        <f t="shared" si="206"/>
        <v>694</v>
      </c>
      <c r="H707" s="2">
        <f t="shared" si="214"/>
        <v>6.9553016636600518E-2</v>
      </c>
      <c r="I707" s="4"/>
      <c r="J707" s="2">
        <f t="shared" si="207"/>
        <v>0.52174784525957107</v>
      </c>
      <c r="K707" s="2">
        <f t="shared" si="208"/>
        <v>0.45219482862297056</v>
      </c>
      <c r="L707" s="2">
        <f t="shared" si="209"/>
        <v>0</v>
      </c>
      <c r="M707" s="2">
        <f t="shared" si="210"/>
        <v>2.6057326117458368E-2</v>
      </c>
      <c r="N707" s="38">
        <v>5206</v>
      </c>
      <c r="O707" s="38">
        <v>4512</v>
      </c>
      <c r="P707" s="38"/>
      <c r="Q707" s="38">
        <v>52</v>
      </c>
      <c r="R707" s="38">
        <v>64</v>
      </c>
      <c r="S707" s="38"/>
      <c r="T707" s="38">
        <v>25</v>
      </c>
      <c r="U707" s="38">
        <v>0</v>
      </c>
      <c r="V707" s="38"/>
      <c r="W707" s="38">
        <v>50</v>
      </c>
      <c r="X707" s="38">
        <v>0</v>
      </c>
      <c r="Y707" s="38"/>
      <c r="Z707" s="38">
        <v>69</v>
      </c>
      <c r="AA707" s="38"/>
      <c r="AB707" s="38"/>
      <c r="BA707" t="str">
        <f t="shared" si="215"/>
        <v>Auburn</v>
      </c>
      <c r="BB707" s="6" t="s">
        <v>1739</v>
      </c>
      <c r="BC707">
        <v>2</v>
      </c>
      <c r="BE707" s="60">
        <v>25</v>
      </c>
      <c r="BF707" s="62">
        <v>27</v>
      </c>
      <c r="BG707" s="62">
        <v>15</v>
      </c>
      <c r="BH707" s="66">
        <v>2760</v>
      </c>
      <c r="BI707" s="66">
        <v>2760</v>
      </c>
      <c r="BJ707" s="66">
        <f t="shared" si="216"/>
        <v>25027</v>
      </c>
      <c r="BL707" t="s">
        <v>1447</v>
      </c>
      <c r="BM707">
        <f t="shared" si="212"/>
        <v>2502760</v>
      </c>
      <c r="BN707">
        <f t="shared" si="213"/>
        <v>2502760</v>
      </c>
      <c r="BO707" s="41"/>
      <c r="BP707" s="41"/>
      <c r="BR707" s="1"/>
      <c r="BS707" t="s">
        <v>3756</v>
      </c>
      <c r="CB707" s="38"/>
    </row>
    <row r="708" spans="1:80" ht="14" hidden="1" customHeight="1" outlineLevel="1" x14ac:dyDescent="0.2">
      <c r="A708" s="39" t="s">
        <v>241</v>
      </c>
      <c r="B708" s="6" t="s">
        <v>1296</v>
      </c>
      <c r="C708" s="1">
        <f t="shared" si="204"/>
        <v>2550</v>
      </c>
      <c r="D708" s="3">
        <f>IF(N708&gt;0, RANK(N708,(N708:P708,Q708:AE708)),0)</f>
        <v>1</v>
      </c>
      <c r="E708" s="3">
        <f>IF(O708&gt;0,RANK(O708,(N708:P708,Q708:AE708)),0)</f>
        <v>2</v>
      </c>
      <c r="F708" s="3">
        <f t="shared" si="205"/>
        <v>0</v>
      </c>
      <c r="G708" s="1">
        <f t="shared" si="206"/>
        <v>250</v>
      </c>
      <c r="H708" s="2">
        <f t="shared" si="214"/>
        <v>9.8039215686274508E-2</v>
      </c>
      <c r="I708" s="4"/>
      <c r="J708" s="2">
        <f t="shared" si="207"/>
        <v>0.53921568627450978</v>
      </c>
      <c r="K708" s="2">
        <f t="shared" si="208"/>
        <v>0.44117647058823528</v>
      </c>
      <c r="L708" s="2">
        <f t="shared" si="209"/>
        <v>0</v>
      </c>
      <c r="M708" s="2">
        <f t="shared" si="210"/>
        <v>1.9607843137254943E-2</v>
      </c>
      <c r="N708" s="38">
        <v>1375</v>
      </c>
      <c r="O708" s="38">
        <v>1125</v>
      </c>
      <c r="P708" s="38"/>
      <c r="Q708" s="38">
        <v>10</v>
      </c>
      <c r="R708" s="38">
        <v>15</v>
      </c>
      <c r="S708" s="38"/>
      <c r="T708" s="38">
        <v>6</v>
      </c>
      <c r="U708" s="38">
        <v>0</v>
      </c>
      <c r="V708" s="38"/>
      <c r="W708" s="38">
        <v>8</v>
      </c>
      <c r="X708" s="38">
        <v>0</v>
      </c>
      <c r="Y708" s="38"/>
      <c r="Z708" s="38">
        <v>11</v>
      </c>
      <c r="AA708" s="38"/>
      <c r="AB708" s="38"/>
      <c r="BA708" t="str">
        <f t="shared" si="215"/>
        <v>Avon</v>
      </c>
      <c r="BB708" t="s">
        <v>734</v>
      </c>
      <c r="BC708">
        <v>8</v>
      </c>
      <c r="BE708" s="60">
        <v>25</v>
      </c>
      <c r="BF708" s="62">
        <v>21</v>
      </c>
      <c r="BG708" s="62">
        <v>5</v>
      </c>
      <c r="BH708" s="66">
        <v>2935</v>
      </c>
      <c r="BI708" s="66">
        <v>2935</v>
      </c>
      <c r="BJ708" s="66">
        <f t="shared" si="216"/>
        <v>25021</v>
      </c>
      <c r="BL708" t="s">
        <v>1447</v>
      </c>
      <c r="BM708">
        <f t="shared" si="212"/>
        <v>2502935</v>
      </c>
      <c r="BN708">
        <f t="shared" si="213"/>
        <v>2502935</v>
      </c>
      <c r="BO708" s="41"/>
      <c r="BP708" s="41"/>
      <c r="BR708" s="1"/>
      <c r="BS708" t="s">
        <v>3756</v>
      </c>
      <c r="CB708" s="38"/>
    </row>
    <row r="709" spans="1:80" ht="14" hidden="1" customHeight="1" outlineLevel="1" x14ac:dyDescent="0.2">
      <c r="A709" s="39" t="s">
        <v>1268</v>
      </c>
      <c r="B709" s="6" t="s">
        <v>1296</v>
      </c>
      <c r="C709" s="1">
        <f t="shared" si="204"/>
        <v>4615</v>
      </c>
      <c r="D709" s="3">
        <f>IF(N709&gt;0, RANK(N709,(N709:P709,Q709:AE709)),0)</f>
        <v>1</v>
      </c>
      <c r="E709" s="3">
        <f>IF(O709&gt;0,RANK(O709,(N709:P709,Q709:AE709)),0)</f>
        <v>2</v>
      </c>
      <c r="F709" s="3">
        <f t="shared" si="205"/>
        <v>0</v>
      </c>
      <c r="G709" s="1">
        <f t="shared" si="206"/>
        <v>1232</v>
      </c>
      <c r="H709" s="2">
        <f t="shared" si="214"/>
        <v>0.26695557963163596</v>
      </c>
      <c r="I709" s="4"/>
      <c r="J709" s="2">
        <f t="shared" si="207"/>
        <v>0.62188515709642467</v>
      </c>
      <c r="K709" s="2">
        <f t="shared" si="208"/>
        <v>0.35492957746478876</v>
      </c>
      <c r="L709" s="2">
        <f t="shared" si="209"/>
        <v>0</v>
      </c>
      <c r="M709" s="2">
        <f t="shared" si="210"/>
        <v>2.3185265438786573E-2</v>
      </c>
      <c r="N709" s="38">
        <v>2870</v>
      </c>
      <c r="O709" s="38">
        <v>1638</v>
      </c>
      <c r="P709" s="38"/>
      <c r="Q709" s="38">
        <v>31</v>
      </c>
      <c r="R709" s="38">
        <v>30</v>
      </c>
      <c r="S709" s="38"/>
      <c r="T709" s="38">
        <v>12</v>
      </c>
      <c r="U709" s="38">
        <v>0</v>
      </c>
      <c r="V709" s="38"/>
      <c r="W709" s="38">
        <v>0</v>
      </c>
      <c r="X709" s="38">
        <v>0</v>
      </c>
      <c r="Y709" s="38"/>
      <c r="Z709" s="38">
        <v>34</v>
      </c>
      <c r="AA709" s="38"/>
      <c r="AB709" s="38"/>
      <c r="BA709" t="str">
        <f t="shared" si="215"/>
        <v>Ayer</v>
      </c>
      <c r="BB709" t="s">
        <v>493</v>
      </c>
      <c r="BC709">
        <v>3</v>
      </c>
      <c r="BE709" s="60">
        <v>25</v>
      </c>
      <c r="BF709" s="62">
        <v>17</v>
      </c>
      <c r="BG709" s="62">
        <v>25</v>
      </c>
      <c r="BH709" s="66">
        <v>3005</v>
      </c>
      <c r="BI709" s="66">
        <v>3005</v>
      </c>
      <c r="BJ709" s="66">
        <f t="shared" si="216"/>
        <v>25017</v>
      </c>
      <c r="BL709" t="s">
        <v>1447</v>
      </c>
      <c r="BM709">
        <f t="shared" si="212"/>
        <v>2503005</v>
      </c>
      <c r="BN709">
        <f t="shared" si="213"/>
        <v>2503005</v>
      </c>
      <c r="BO709" s="41"/>
      <c r="BP709" s="41"/>
      <c r="BR709" s="1"/>
      <c r="BS709" t="s">
        <v>3756</v>
      </c>
      <c r="CB709" s="38"/>
    </row>
    <row r="710" spans="1:80" ht="14" hidden="1" customHeight="1" outlineLevel="1" x14ac:dyDescent="0.2">
      <c r="A710" s="39" t="s">
        <v>2366</v>
      </c>
      <c r="B710" s="6" t="s">
        <v>1296</v>
      </c>
      <c r="C710" s="1">
        <f t="shared" si="204"/>
        <v>27755</v>
      </c>
      <c r="D710" s="3">
        <f>IF(N710&gt;0, RANK(N710,(N710:P710,Q710:AE710)),0)</f>
        <v>1</v>
      </c>
      <c r="E710" s="3">
        <f>IF(O710&gt;0,RANK(O710,(N710:P710,Q710:AE710)),0)</f>
        <v>2</v>
      </c>
      <c r="F710" s="3">
        <f t="shared" si="205"/>
        <v>0</v>
      </c>
      <c r="G710" s="1">
        <f t="shared" si="206"/>
        <v>3308</v>
      </c>
      <c r="H710" s="2">
        <f t="shared" si="214"/>
        <v>0.1191857323004864</v>
      </c>
      <c r="I710" s="4"/>
      <c r="J710" s="2">
        <f t="shared" si="207"/>
        <v>0.54862186993334539</v>
      </c>
      <c r="K710" s="2">
        <f t="shared" si="208"/>
        <v>0.42943613763285893</v>
      </c>
      <c r="L710" s="2">
        <f t="shared" si="209"/>
        <v>0</v>
      </c>
      <c r="M710" s="2">
        <f t="shared" si="210"/>
        <v>2.1941992433795687E-2</v>
      </c>
      <c r="N710" s="38">
        <v>15227</v>
      </c>
      <c r="O710" s="38">
        <v>11919</v>
      </c>
      <c r="P710" s="38"/>
      <c r="Q710" s="38">
        <v>142</v>
      </c>
      <c r="R710" s="38">
        <v>103</v>
      </c>
      <c r="S710" s="38"/>
      <c r="T710" s="38">
        <v>64</v>
      </c>
      <c r="U710" s="38">
        <v>0</v>
      </c>
      <c r="V710" s="38"/>
      <c r="W710" s="38">
        <v>180</v>
      </c>
      <c r="X710" s="38">
        <v>0</v>
      </c>
      <c r="Y710" s="38"/>
      <c r="Z710" s="38">
        <v>120</v>
      </c>
      <c r="AA710" s="38"/>
      <c r="AB710" s="38"/>
      <c r="BA710" t="str">
        <f t="shared" si="215"/>
        <v>Barnstable</v>
      </c>
      <c r="BB710" t="s">
        <v>2366</v>
      </c>
      <c r="BC710">
        <v>9</v>
      </c>
      <c r="BE710" s="60">
        <v>25</v>
      </c>
      <c r="BF710" s="62">
        <v>1</v>
      </c>
      <c r="BG710" s="62">
        <v>5</v>
      </c>
      <c r="BH710" s="66">
        <v>3690</v>
      </c>
      <c r="BI710" s="66">
        <v>3600</v>
      </c>
      <c r="BJ710" s="66">
        <f t="shared" si="216"/>
        <v>25001</v>
      </c>
      <c r="BL710" t="s">
        <v>1225</v>
      </c>
      <c r="BM710">
        <f t="shared" si="212"/>
        <v>2503690</v>
      </c>
      <c r="BN710">
        <f t="shared" si="213"/>
        <v>2503600</v>
      </c>
      <c r="BO710" s="41"/>
      <c r="BP710" s="41"/>
      <c r="BR710" s="1"/>
      <c r="BS710" t="s">
        <v>3758</v>
      </c>
      <c r="CB710" s="38"/>
    </row>
    <row r="711" spans="1:80" ht="14" hidden="1" customHeight="1" outlineLevel="1" x14ac:dyDescent="0.2">
      <c r="A711" s="39" t="s">
        <v>901</v>
      </c>
      <c r="B711" s="6" t="s">
        <v>1296</v>
      </c>
      <c r="C711" s="1">
        <f t="shared" si="204"/>
        <v>3090</v>
      </c>
      <c r="D711" s="3">
        <f>IF(N711&gt;0, RANK(N711,(N711:P711,Q711:AE711)),0)</f>
        <v>2</v>
      </c>
      <c r="E711" s="3">
        <f>IF(O711&gt;0,RANK(O711,(N711:P711,Q711:AE711)),0)</f>
        <v>1</v>
      </c>
      <c r="F711" s="3">
        <f t="shared" si="205"/>
        <v>0</v>
      </c>
      <c r="G711" s="1">
        <f t="shared" si="206"/>
        <v>217</v>
      </c>
      <c r="H711" s="2">
        <f t="shared" si="214"/>
        <v>7.0226537216828477E-2</v>
      </c>
      <c r="I711" s="4"/>
      <c r="J711" s="2">
        <f t="shared" si="207"/>
        <v>0.455663430420712</v>
      </c>
      <c r="K711" s="2">
        <f t="shared" si="208"/>
        <v>0.52588996763754048</v>
      </c>
      <c r="L711" s="2">
        <f t="shared" si="209"/>
        <v>0</v>
      </c>
      <c r="M711" s="2">
        <f t="shared" si="210"/>
        <v>1.844660194174752E-2</v>
      </c>
      <c r="N711" s="38">
        <v>1408</v>
      </c>
      <c r="O711" s="38">
        <v>1625</v>
      </c>
      <c r="P711" s="38"/>
      <c r="Q711" s="38">
        <v>15</v>
      </c>
      <c r="R711" s="38">
        <v>12</v>
      </c>
      <c r="S711" s="38"/>
      <c r="T711" s="38">
        <v>5</v>
      </c>
      <c r="U711" s="38">
        <v>7</v>
      </c>
      <c r="V711" s="38"/>
      <c r="W711" s="38">
        <v>3</v>
      </c>
      <c r="X711" s="38">
        <v>2</v>
      </c>
      <c r="Y711" s="38"/>
      <c r="Z711" s="38">
        <v>13</v>
      </c>
      <c r="AA711" s="38"/>
      <c r="AB711" s="38"/>
      <c r="BA711" t="str">
        <f t="shared" si="215"/>
        <v>Barre</v>
      </c>
      <c r="BB711" s="6" t="s">
        <v>1739</v>
      </c>
      <c r="BC711">
        <v>2</v>
      </c>
      <c r="BE711" s="60">
        <v>25</v>
      </c>
      <c r="BF711" s="62">
        <v>27</v>
      </c>
      <c r="BG711" s="62">
        <v>20</v>
      </c>
      <c r="BH711" s="66">
        <v>3740</v>
      </c>
      <c r="BI711" s="66">
        <v>3740</v>
      </c>
      <c r="BJ711" s="66">
        <f t="shared" si="216"/>
        <v>25027</v>
      </c>
      <c r="BL711" t="s">
        <v>1447</v>
      </c>
      <c r="BM711">
        <f t="shared" si="212"/>
        <v>2503740</v>
      </c>
      <c r="BN711">
        <f t="shared" si="213"/>
        <v>2503740</v>
      </c>
      <c r="BO711" s="41"/>
      <c r="BP711" s="41"/>
      <c r="BR711" s="1"/>
      <c r="BS711" t="s">
        <v>3756</v>
      </c>
      <c r="CB711" s="38"/>
    </row>
    <row r="712" spans="1:80" ht="14" hidden="1" customHeight="1" outlineLevel="1" x14ac:dyDescent="0.2">
      <c r="A712" s="39" t="s">
        <v>3027</v>
      </c>
      <c r="B712" s="6" t="s">
        <v>1296</v>
      </c>
      <c r="C712" s="1">
        <f t="shared" si="204"/>
        <v>1235</v>
      </c>
      <c r="D712" s="3">
        <f>IF(N712&gt;0, RANK(N712,(N712:P712,Q712:AE712)),0)</f>
        <v>1</v>
      </c>
      <c r="E712" s="3">
        <f>IF(O712&gt;0,RANK(O712,(N712:P712,Q712:AE712)),0)</f>
        <v>2</v>
      </c>
      <c r="F712" s="3">
        <f t="shared" si="205"/>
        <v>0</v>
      </c>
      <c r="G712" s="1">
        <f t="shared" si="206"/>
        <v>295</v>
      </c>
      <c r="H712" s="2">
        <f t="shared" si="214"/>
        <v>0.23886639676113361</v>
      </c>
      <c r="I712" s="4"/>
      <c r="J712" s="2">
        <f t="shared" si="207"/>
        <v>0.60161943319838052</v>
      </c>
      <c r="K712" s="2">
        <f t="shared" si="208"/>
        <v>0.36275303643724699</v>
      </c>
      <c r="L712" s="2">
        <f t="shared" si="209"/>
        <v>0</v>
      </c>
      <c r="M712" s="2">
        <f t="shared" si="210"/>
        <v>3.5627530364372495E-2</v>
      </c>
      <c r="N712" s="38">
        <v>743</v>
      </c>
      <c r="O712" s="38">
        <v>448</v>
      </c>
      <c r="P712" s="38"/>
      <c r="Q712" s="38">
        <v>9</v>
      </c>
      <c r="R712" s="38">
        <v>8</v>
      </c>
      <c r="S712" s="38"/>
      <c r="T712" s="38">
        <v>4</v>
      </c>
      <c r="U712" s="38">
        <v>0</v>
      </c>
      <c r="V712" s="38"/>
      <c r="W712" s="38">
        <v>16</v>
      </c>
      <c r="X712" s="38">
        <v>0</v>
      </c>
      <c r="Y712" s="38"/>
      <c r="Z712" s="38">
        <v>7</v>
      </c>
      <c r="AA712" s="38"/>
      <c r="AB712" s="38"/>
      <c r="BA712" t="str">
        <f t="shared" si="215"/>
        <v>Becket</v>
      </c>
      <c r="BB712" t="s">
        <v>2268</v>
      </c>
      <c r="BC712">
        <v>1</v>
      </c>
      <c r="BE712" s="60">
        <v>25</v>
      </c>
      <c r="BF712" s="62">
        <v>3</v>
      </c>
      <c r="BG712" s="62">
        <v>15</v>
      </c>
      <c r="BH712" s="66">
        <v>4545</v>
      </c>
      <c r="BI712" s="66">
        <v>4545</v>
      </c>
      <c r="BJ712" s="66">
        <f t="shared" si="216"/>
        <v>25003</v>
      </c>
      <c r="BL712" t="s">
        <v>1447</v>
      </c>
      <c r="BM712">
        <f t="shared" si="212"/>
        <v>2504545</v>
      </c>
      <c r="BN712">
        <f t="shared" si="213"/>
        <v>2504545</v>
      </c>
      <c r="BO712" s="41"/>
      <c r="BP712" s="41"/>
      <c r="BR712" s="1"/>
      <c r="BS712" t="s">
        <v>3756</v>
      </c>
      <c r="CB712" s="38"/>
    </row>
    <row r="713" spans="1:80" ht="14" hidden="1" customHeight="1" outlineLevel="1" x14ac:dyDescent="0.2">
      <c r="A713" s="39" t="s">
        <v>1733</v>
      </c>
      <c r="B713" s="6" t="s">
        <v>1296</v>
      </c>
      <c r="C713" s="1">
        <f t="shared" si="204"/>
        <v>8341</v>
      </c>
      <c r="D713" s="3">
        <f>IF(N713&gt;0, RANK(N713,(N713:P713,Q713:AE713)),0)</f>
        <v>1</v>
      </c>
      <c r="E713" s="3">
        <f>IF(O713&gt;0,RANK(O713,(N713:P713,Q713:AE713)),0)</f>
        <v>2</v>
      </c>
      <c r="F713" s="3">
        <f t="shared" si="205"/>
        <v>0</v>
      </c>
      <c r="G713" s="1">
        <f t="shared" si="206"/>
        <v>3682</v>
      </c>
      <c r="H713" s="2">
        <f t="shared" si="214"/>
        <v>0.44143388082963675</v>
      </c>
      <c r="I713" s="4"/>
      <c r="J713" s="2">
        <f t="shared" si="207"/>
        <v>0.70423210646205492</v>
      </c>
      <c r="K713" s="2">
        <f t="shared" si="208"/>
        <v>0.26279822563241817</v>
      </c>
      <c r="L713" s="2">
        <f t="shared" si="209"/>
        <v>0</v>
      </c>
      <c r="M713" s="2">
        <f t="shared" si="210"/>
        <v>3.2969667905526912E-2</v>
      </c>
      <c r="N713" s="38">
        <v>5874</v>
      </c>
      <c r="O713" s="38">
        <v>2192</v>
      </c>
      <c r="P713" s="38"/>
      <c r="Q713" s="38">
        <v>55</v>
      </c>
      <c r="R713" s="38">
        <v>75</v>
      </c>
      <c r="S713" s="38"/>
      <c r="T713" s="38">
        <v>19</v>
      </c>
      <c r="U713" s="38">
        <v>0</v>
      </c>
      <c r="V713" s="38"/>
      <c r="W713" s="38">
        <v>79</v>
      </c>
      <c r="X713" s="38">
        <v>0</v>
      </c>
      <c r="Y713" s="38"/>
      <c r="Z713" s="38">
        <v>47</v>
      </c>
      <c r="AA713" s="38"/>
      <c r="AB713" s="38"/>
      <c r="BA713" t="str">
        <f t="shared" si="215"/>
        <v>Bedford</v>
      </c>
      <c r="BB713" t="s">
        <v>493</v>
      </c>
      <c r="BE713" s="60">
        <v>25</v>
      </c>
      <c r="BF713" s="62">
        <v>17</v>
      </c>
      <c r="BG713" s="62">
        <v>30</v>
      </c>
      <c r="BH713" s="66">
        <v>4615</v>
      </c>
      <c r="BI713" s="66">
        <v>4615</v>
      </c>
      <c r="BJ713" s="66">
        <f t="shared" si="216"/>
        <v>25017</v>
      </c>
      <c r="BL713" t="s">
        <v>1447</v>
      </c>
      <c r="BM713">
        <f t="shared" si="212"/>
        <v>2504615</v>
      </c>
      <c r="BN713">
        <f t="shared" si="213"/>
        <v>2504615</v>
      </c>
      <c r="BO713" s="41"/>
      <c r="BP713" s="41"/>
      <c r="BR713" s="1"/>
      <c r="BS713" t="s">
        <v>3756</v>
      </c>
      <c r="CB713" s="38"/>
    </row>
    <row r="714" spans="1:80" ht="14" hidden="1" customHeight="1" outlineLevel="1" x14ac:dyDescent="0.2">
      <c r="A714" s="39" t="s">
        <v>1982</v>
      </c>
      <c r="B714" s="6" t="s">
        <v>1296</v>
      </c>
      <c r="C714" s="1">
        <f t="shared" si="204"/>
        <v>9537</v>
      </c>
      <c r="D714" s="3">
        <f>IF(N714&gt;0, RANK(N714,(N714:P714,Q714:AE714)),0)</f>
        <v>1</v>
      </c>
      <c r="E714" s="3">
        <f>IF(O714&gt;0,RANK(O714,(N714:P714,Q714:AE714)),0)</f>
        <v>2</v>
      </c>
      <c r="F714" s="3">
        <f t="shared" si="205"/>
        <v>0</v>
      </c>
      <c r="G714" s="1">
        <f t="shared" si="206"/>
        <v>1883</v>
      </c>
      <c r="H714" s="2">
        <f t="shared" si="214"/>
        <v>0.19744154346230472</v>
      </c>
      <c r="I714" s="4"/>
      <c r="J714" s="2">
        <f t="shared" si="207"/>
        <v>0.58750131068470168</v>
      </c>
      <c r="K714" s="2">
        <f t="shared" si="208"/>
        <v>0.39005976722239699</v>
      </c>
      <c r="L714" s="2">
        <f t="shared" si="209"/>
        <v>0</v>
      </c>
      <c r="M714" s="2">
        <f t="shared" si="210"/>
        <v>2.2438922092901326E-2</v>
      </c>
      <c r="N714" s="38">
        <v>5603</v>
      </c>
      <c r="O714" s="38">
        <v>3720</v>
      </c>
      <c r="P714" s="38"/>
      <c r="Q714" s="38">
        <v>57</v>
      </c>
      <c r="R714" s="38">
        <v>62</v>
      </c>
      <c r="S714" s="38"/>
      <c r="T714" s="38">
        <v>28</v>
      </c>
      <c r="U714" s="38">
        <v>0</v>
      </c>
      <c r="V714" s="38"/>
      <c r="W714" s="38">
        <v>11</v>
      </c>
      <c r="X714" s="38">
        <v>4</v>
      </c>
      <c r="Y714" s="38"/>
      <c r="Z714" s="38">
        <v>52</v>
      </c>
      <c r="AA714" s="38"/>
      <c r="AB714" s="38"/>
      <c r="BA714" t="str">
        <f t="shared" si="215"/>
        <v>Belchertown</v>
      </c>
      <c r="BB714" t="s">
        <v>2136</v>
      </c>
      <c r="BC714">
        <v>1</v>
      </c>
      <c r="BE714" s="60">
        <v>25</v>
      </c>
      <c r="BF714" s="62">
        <v>15</v>
      </c>
      <c r="BG714" s="62">
        <v>10</v>
      </c>
      <c r="BH714" s="66">
        <v>4825</v>
      </c>
      <c r="BI714" s="66">
        <v>4825</v>
      </c>
      <c r="BJ714" s="66">
        <f t="shared" si="216"/>
        <v>25015</v>
      </c>
      <c r="BL714" t="s">
        <v>1447</v>
      </c>
      <c r="BM714">
        <f t="shared" si="212"/>
        <v>2504825</v>
      </c>
      <c r="BN714">
        <f t="shared" si="213"/>
        <v>2504825</v>
      </c>
      <c r="BO714" s="41"/>
      <c r="BP714" s="41"/>
      <c r="BR714" s="1"/>
      <c r="BS714" t="s">
        <v>3756</v>
      </c>
      <c r="CB714" s="38"/>
    </row>
    <row r="715" spans="1:80" ht="14" hidden="1" customHeight="1" outlineLevel="1" x14ac:dyDescent="0.2">
      <c r="A715" s="39" t="s">
        <v>1604</v>
      </c>
      <c r="B715" s="6" t="s">
        <v>1296</v>
      </c>
      <c r="C715" s="1">
        <f t="shared" si="204"/>
        <v>10006</v>
      </c>
      <c r="D715" s="3">
        <f>IF(N715&gt;0, RANK(N715,(N715:P715,Q715:AE715)),0)</f>
        <v>1</v>
      </c>
      <c r="E715" s="3">
        <f>IF(O715&gt;0,RANK(O715,(N715:P715,Q715:AE715)),0)</f>
        <v>2</v>
      </c>
      <c r="F715" s="3">
        <f t="shared" si="205"/>
        <v>0</v>
      </c>
      <c r="G715" s="1">
        <f t="shared" si="206"/>
        <v>25</v>
      </c>
      <c r="H715" s="2">
        <f t="shared" si="214"/>
        <v>2.4985008994603238E-3</v>
      </c>
      <c r="I715" s="4"/>
      <c r="J715" s="2">
        <f t="shared" si="207"/>
        <v>0.48910653607835297</v>
      </c>
      <c r="K715" s="2">
        <f t="shared" si="208"/>
        <v>0.48660803517889267</v>
      </c>
      <c r="L715" s="2">
        <f t="shared" si="209"/>
        <v>0</v>
      </c>
      <c r="M715" s="2">
        <f t="shared" si="210"/>
        <v>2.4285428742754356E-2</v>
      </c>
      <c r="N715" s="38">
        <v>4894</v>
      </c>
      <c r="O715" s="38">
        <v>4869</v>
      </c>
      <c r="P715" s="38"/>
      <c r="Q715" s="38">
        <v>46</v>
      </c>
      <c r="R715" s="38">
        <v>55</v>
      </c>
      <c r="S715" s="38"/>
      <c r="T715" s="38">
        <v>20</v>
      </c>
      <c r="U715" s="38">
        <v>0</v>
      </c>
      <c r="V715" s="38"/>
      <c r="W715" s="38">
        <v>66</v>
      </c>
      <c r="X715" s="38">
        <v>0</v>
      </c>
      <c r="Y715" s="38"/>
      <c r="Z715" s="38">
        <v>56</v>
      </c>
      <c r="AA715" s="38"/>
      <c r="AB715" s="38"/>
      <c r="BA715" t="str">
        <f t="shared" si="215"/>
        <v>Bellingham</v>
      </c>
      <c r="BB715" t="s">
        <v>734</v>
      </c>
      <c r="BC715">
        <v>4</v>
      </c>
      <c r="BE715" s="60">
        <v>25</v>
      </c>
      <c r="BF715" s="62">
        <v>21</v>
      </c>
      <c r="BG715" s="62">
        <v>10</v>
      </c>
      <c r="BH715" s="66">
        <v>4930</v>
      </c>
      <c r="BI715" s="66">
        <v>4930</v>
      </c>
      <c r="BJ715" s="66">
        <f t="shared" si="216"/>
        <v>25021</v>
      </c>
      <c r="BL715" t="s">
        <v>1447</v>
      </c>
      <c r="BM715">
        <f t="shared" si="212"/>
        <v>2504930</v>
      </c>
      <c r="BN715">
        <f t="shared" si="213"/>
        <v>2504930</v>
      </c>
      <c r="BO715" s="41"/>
      <c r="BP715" s="41"/>
      <c r="BR715" s="1"/>
      <c r="BS715" t="s">
        <v>3756</v>
      </c>
      <c r="CB715" s="38"/>
    </row>
    <row r="716" spans="1:80" ht="14" hidden="1" customHeight="1" outlineLevel="1" x14ac:dyDescent="0.2">
      <c r="A716" s="39" t="s">
        <v>879</v>
      </c>
      <c r="B716" s="6" t="s">
        <v>1296</v>
      </c>
      <c r="C716" s="1">
        <f t="shared" si="204"/>
        <v>14427</v>
      </c>
      <c r="D716" s="3">
        <f>IF(N716&gt;0, RANK(N716,(N716:P716,Q716:AE716)),0)</f>
        <v>1</v>
      </c>
      <c r="E716" s="3">
        <f>IF(O716&gt;0,RANK(O716,(N716:P716,Q716:AE716)),0)</f>
        <v>2</v>
      </c>
      <c r="F716" s="3">
        <f t="shared" si="205"/>
        <v>0</v>
      </c>
      <c r="G716" s="1">
        <f t="shared" si="206"/>
        <v>8129</v>
      </c>
      <c r="H716" s="2">
        <f t="shared" si="214"/>
        <v>0.56345740625216612</v>
      </c>
      <c r="I716" s="4"/>
      <c r="J716" s="2">
        <f t="shared" si="207"/>
        <v>0.76218201982394118</v>
      </c>
      <c r="K716" s="2">
        <f t="shared" si="208"/>
        <v>0.19872461357177515</v>
      </c>
      <c r="L716" s="2">
        <f t="shared" si="209"/>
        <v>0</v>
      </c>
      <c r="M716" s="2">
        <f t="shared" si="210"/>
        <v>3.9093366604283669E-2</v>
      </c>
      <c r="N716" s="38">
        <v>10996</v>
      </c>
      <c r="O716" s="38">
        <v>2867</v>
      </c>
      <c r="P716" s="38"/>
      <c r="Q716" s="38">
        <v>88</v>
      </c>
      <c r="R716" s="38">
        <v>185</v>
      </c>
      <c r="S716" s="38"/>
      <c r="T716" s="38">
        <v>77</v>
      </c>
      <c r="U716" s="38">
        <v>5</v>
      </c>
      <c r="V716" s="38"/>
      <c r="W716" s="38">
        <v>129</v>
      </c>
      <c r="X716" s="38">
        <v>0</v>
      </c>
      <c r="Y716" s="38"/>
      <c r="Z716" s="38">
        <v>80</v>
      </c>
      <c r="AA716" s="38"/>
      <c r="AB716" s="38"/>
      <c r="BA716" t="str">
        <f t="shared" si="215"/>
        <v>Belmont</v>
      </c>
      <c r="BB716" t="s">
        <v>493</v>
      </c>
      <c r="BC716">
        <v>5</v>
      </c>
      <c r="BE716" s="60">
        <v>25</v>
      </c>
      <c r="BF716" s="62">
        <v>17</v>
      </c>
      <c r="BG716" s="62">
        <v>35</v>
      </c>
      <c r="BH716" s="66">
        <v>5070</v>
      </c>
      <c r="BI716" s="66">
        <v>5070</v>
      </c>
      <c r="BJ716" s="66">
        <f t="shared" si="216"/>
        <v>25017</v>
      </c>
      <c r="BL716" t="s">
        <v>1447</v>
      </c>
      <c r="BM716">
        <f t="shared" si="212"/>
        <v>2505070</v>
      </c>
      <c r="BN716">
        <f t="shared" si="213"/>
        <v>2505070</v>
      </c>
      <c r="BO716" s="41"/>
      <c r="BP716" s="41"/>
      <c r="BR716" s="1"/>
      <c r="BS716" t="s">
        <v>3756</v>
      </c>
      <c r="CB716" s="38"/>
    </row>
    <row r="717" spans="1:80" ht="14" hidden="1" customHeight="1" outlineLevel="1" x14ac:dyDescent="0.2">
      <c r="A717" s="39" t="s">
        <v>1285</v>
      </c>
      <c r="B717" s="6" t="s">
        <v>1296</v>
      </c>
      <c r="C717" s="1">
        <f t="shared" si="204"/>
        <v>4229</v>
      </c>
      <c r="D717" s="3">
        <f>IF(N717&gt;0, RANK(N717,(N717:P717,Q717:AE717)),0)</f>
        <v>2</v>
      </c>
      <c r="E717" s="3">
        <f>IF(O717&gt;0,RANK(O717,(N717:P717,Q717:AE717)),0)</f>
        <v>1</v>
      </c>
      <c r="F717" s="3">
        <f t="shared" si="205"/>
        <v>0</v>
      </c>
      <c r="G717" s="1">
        <f t="shared" si="206"/>
        <v>937</v>
      </c>
      <c r="H717" s="2">
        <f t="shared" si="214"/>
        <v>0.22156538188697092</v>
      </c>
      <c r="I717" s="4"/>
      <c r="J717" s="2">
        <f t="shared" si="207"/>
        <v>0.38117758335303853</v>
      </c>
      <c r="K717" s="2">
        <f t="shared" si="208"/>
        <v>0.60274296524000948</v>
      </c>
      <c r="L717" s="2">
        <f t="shared" si="209"/>
        <v>0</v>
      </c>
      <c r="M717" s="2">
        <f t="shared" si="210"/>
        <v>1.6079451406951994E-2</v>
      </c>
      <c r="N717" s="38">
        <v>1612</v>
      </c>
      <c r="O717" s="38">
        <v>2549</v>
      </c>
      <c r="P717" s="38"/>
      <c r="Q717" s="38">
        <v>15</v>
      </c>
      <c r="R717" s="38">
        <v>13</v>
      </c>
      <c r="S717" s="38"/>
      <c r="T717" s="38">
        <v>3</v>
      </c>
      <c r="U717" s="38">
        <v>0</v>
      </c>
      <c r="V717" s="38"/>
      <c r="W717" s="38">
        <v>20</v>
      </c>
      <c r="X717" s="38">
        <v>0</v>
      </c>
      <c r="Y717" s="38"/>
      <c r="Z717" s="38">
        <v>17</v>
      </c>
      <c r="AA717" s="38"/>
      <c r="AB717" s="38"/>
      <c r="BA717" t="str">
        <f t="shared" si="215"/>
        <v>Berkley</v>
      </c>
      <c r="BB717" t="s">
        <v>2173</v>
      </c>
      <c r="BC717">
        <v>4</v>
      </c>
      <c r="BE717" s="60">
        <v>25</v>
      </c>
      <c r="BF717" s="62">
        <v>5</v>
      </c>
      <c r="BG717" s="62">
        <v>15</v>
      </c>
      <c r="BH717" s="66">
        <v>5280</v>
      </c>
      <c r="BI717" s="66">
        <v>5280</v>
      </c>
      <c r="BJ717" s="66">
        <f t="shared" si="216"/>
        <v>25005</v>
      </c>
      <c r="BL717" t="s">
        <v>1447</v>
      </c>
      <c r="BM717">
        <f t="shared" si="212"/>
        <v>2505280</v>
      </c>
      <c r="BN717">
        <f t="shared" si="213"/>
        <v>2505280</v>
      </c>
      <c r="BO717" s="41"/>
      <c r="BP717" s="41"/>
      <c r="BR717" s="1"/>
      <c r="BS717" t="s">
        <v>3756</v>
      </c>
      <c r="CB717" s="38"/>
    </row>
    <row r="718" spans="1:80" ht="14" hidden="1" customHeight="1" outlineLevel="1" x14ac:dyDescent="0.2">
      <c r="A718" s="39" t="s">
        <v>358</v>
      </c>
      <c r="B718" s="6" t="s">
        <v>1296</v>
      </c>
      <c r="C718" s="1">
        <f t="shared" si="204"/>
        <v>2407</v>
      </c>
      <c r="D718" s="3">
        <f>IF(N718&gt;0, RANK(N718,(N718:P718,Q718:AE718)),0)</f>
        <v>1</v>
      </c>
      <c r="E718" s="3">
        <f>IF(O718&gt;0,RANK(O718,(N718:P718,Q718:AE718)),0)</f>
        <v>2</v>
      </c>
      <c r="F718" s="3">
        <f t="shared" si="205"/>
        <v>0</v>
      </c>
      <c r="G718" s="1">
        <f t="shared" si="206"/>
        <v>444</v>
      </c>
      <c r="H718" s="2">
        <f t="shared" si="214"/>
        <v>0.18446198587453261</v>
      </c>
      <c r="I718" s="4"/>
      <c r="J718" s="2">
        <f t="shared" si="207"/>
        <v>0.57540506855006235</v>
      </c>
      <c r="K718" s="2">
        <f t="shared" si="208"/>
        <v>0.39094308267552969</v>
      </c>
      <c r="L718" s="2">
        <f t="shared" si="209"/>
        <v>0</v>
      </c>
      <c r="M718" s="2">
        <f t="shared" si="210"/>
        <v>3.3651848774407966E-2</v>
      </c>
      <c r="N718" s="38">
        <v>1385</v>
      </c>
      <c r="O718" s="38">
        <v>941</v>
      </c>
      <c r="P718" s="38"/>
      <c r="Q718" s="38">
        <v>26</v>
      </c>
      <c r="R718" s="38">
        <v>16</v>
      </c>
      <c r="S718" s="38"/>
      <c r="T718" s="38">
        <v>9</v>
      </c>
      <c r="U718" s="38">
        <v>0</v>
      </c>
      <c r="V718" s="38"/>
      <c r="W718" s="38">
        <v>16</v>
      </c>
      <c r="X718" s="38">
        <v>0</v>
      </c>
      <c r="Y718" s="38"/>
      <c r="Z718" s="38">
        <v>14</v>
      </c>
      <c r="AA718" s="38"/>
      <c r="AB718" s="38"/>
      <c r="BA718" t="str">
        <f t="shared" si="215"/>
        <v>Berlin</v>
      </c>
      <c r="BB718" s="6" t="s">
        <v>1739</v>
      </c>
      <c r="BC718">
        <v>3</v>
      </c>
      <c r="BE718" s="60">
        <v>25</v>
      </c>
      <c r="BF718" s="62">
        <v>27</v>
      </c>
      <c r="BG718" s="62">
        <v>25</v>
      </c>
      <c r="BH718" s="66">
        <v>5490</v>
      </c>
      <c r="BI718" s="66">
        <v>5490</v>
      </c>
      <c r="BJ718" s="66">
        <f t="shared" si="216"/>
        <v>25027</v>
      </c>
      <c r="BL718" t="s">
        <v>1447</v>
      </c>
      <c r="BM718">
        <f t="shared" si="212"/>
        <v>2505490</v>
      </c>
      <c r="BN718">
        <f t="shared" si="213"/>
        <v>2505490</v>
      </c>
      <c r="BO718" s="41"/>
      <c r="BP718" s="41"/>
      <c r="BR718" s="1"/>
      <c r="BS718" t="s">
        <v>3756</v>
      </c>
      <c r="CB718" s="38"/>
    </row>
    <row r="719" spans="1:80" ht="14" hidden="1" customHeight="1" outlineLevel="1" x14ac:dyDescent="0.2">
      <c r="A719" s="39" t="s">
        <v>2316</v>
      </c>
      <c r="B719" s="6" t="s">
        <v>1296</v>
      </c>
      <c r="C719" s="1">
        <f t="shared" si="204"/>
        <v>1405</v>
      </c>
      <c r="D719" s="3">
        <f>IF(N719&gt;0, RANK(N719,(N719:P719,Q719:AE719)),0)</f>
        <v>1</v>
      </c>
      <c r="E719" s="3">
        <f>IF(O719&gt;0,RANK(O719,(N719:P719,Q719:AE719)),0)</f>
        <v>2</v>
      </c>
      <c r="F719" s="3">
        <f t="shared" si="205"/>
        <v>0</v>
      </c>
      <c r="G719" s="1">
        <f t="shared" si="206"/>
        <v>387</v>
      </c>
      <c r="H719" s="2">
        <f t="shared" si="214"/>
        <v>0.27544483985765122</v>
      </c>
      <c r="I719" s="4"/>
      <c r="J719" s="2">
        <f t="shared" si="207"/>
        <v>0.62491103202846976</v>
      </c>
      <c r="K719" s="2">
        <f t="shared" si="208"/>
        <v>0.34946619217081848</v>
      </c>
      <c r="L719" s="2">
        <f t="shared" si="209"/>
        <v>0</v>
      </c>
      <c r="M719" s="2">
        <f t="shared" si="210"/>
        <v>2.5622775800711761E-2</v>
      </c>
      <c r="N719" s="38">
        <v>878</v>
      </c>
      <c r="O719" s="38">
        <v>491</v>
      </c>
      <c r="P719" s="38"/>
      <c r="Q719" s="38">
        <v>10</v>
      </c>
      <c r="R719" s="38">
        <v>14</v>
      </c>
      <c r="S719" s="38"/>
      <c r="T719" s="38">
        <v>0</v>
      </c>
      <c r="U719" s="38">
        <v>0</v>
      </c>
      <c r="V719" s="38"/>
      <c r="W719" s="38">
        <v>7</v>
      </c>
      <c r="X719" s="38">
        <v>0</v>
      </c>
      <c r="Y719" s="38"/>
      <c r="Z719" s="38">
        <v>5</v>
      </c>
      <c r="AA719" s="38"/>
      <c r="AB719" s="38"/>
      <c r="BA719" t="str">
        <f t="shared" si="215"/>
        <v>Bernardston</v>
      </c>
      <c r="BB719" t="s">
        <v>1117</v>
      </c>
      <c r="BC719">
        <v>2</v>
      </c>
      <c r="BE719" s="60">
        <v>25</v>
      </c>
      <c r="BF719" s="62">
        <v>11</v>
      </c>
      <c r="BG719" s="62">
        <v>10</v>
      </c>
      <c r="BH719" s="66">
        <v>5560</v>
      </c>
      <c r="BI719" s="66">
        <v>5560</v>
      </c>
      <c r="BJ719" s="66">
        <f t="shared" si="216"/>
        <v>25011</v>
      </c>
      <c r="BL719" t="s">
        <v>1447</v>
      </c>
      <c r="BM719">
        <f t="shared" si="212"/>
        <v>2505560</v>
      </c>
      <c r="BN719">
        <f t="shared" si="213"/>
        <v>2505560</v>
      </c>
      <c r="BO719" s="41"/>
      <c r="BP719" s="41"/>
      <c r="BR719" s="1"/>
      <c r="BS719" t="s">
        <v>3756</v>
      </c>
      <c r="CB719" s="38"/>
    </row>
    <row r="720" spans="1:80" ht="14" hidden="1" customHeight="1" outlineLevel="1" x14ac:dyDescent="0.2">
      <c r="A720" s="39" t="s">
        <v>2301</v>
      </c>
      <c r="B720" s="6" t="s">
        <v>1296</v>
      </c>
      <c r="C720" s="1">
        <f t="shared" si="204"/>
        <v>23555</v>
      </c>
      <c r="D720" s="3">
        <f>IF(N720&gt;0, RANK(N720,(N720:P720,Q720:AE720)),0)</f>
        <v>1</v>
      </c>
      <c r="E720" s="3">
        <f>IF(O720&gt;0,RANK(O720,(N720:P720,Q720:AE720)),0)</f>
        <v>2</v>
      </c>
      <c r="F720" s="3">
        <f t="shared" si="205"/>
        <v>0</v>
      </c>
      <c r="G720" s="1">
        <f t="shared" si="206"/>
        <v>8123</v>
      </c>
      <c r="H720" s="2">
        <f t="shared" si="214"/>
        <v>0.34485247293568244</v>
      </c>
      <c r="I720" s="4"/>
      <c r="J720" s="2">
        <f t="shared" si="207"/>
        <v>0.65956272553597961</v>
      </c>
      <c r="K720" s="2">
        <f t="shared" si="208"/>
        <v>0.31471025260029717</v>
      </c>
      <c r="L720" s="2">
        <f t="shared" si="209"/>
        <v>0</v>
      </c>
      <c r="M720" s="2">
        <f t="shared" si="210"/>
        <v>2.5727021863723221E-2</v>
      </c>
      <c r="N720" s="38">
        <v>15536</v>
      </c>
      <c r="O720" s="38">
        <v>7413</v>
      </c>
      <c r="P720" s="38"/>
      <c r="Q720" s="38">
        <v>157</v>
      </c>
      <c r="R720" s="38">
        <v>161</v>
      </c>
      <c r="S720" s="38"/>
      <c r="T720" s="38">
        <v>91</v>
      </c>
      <c r="U720" s="38">
        <v>0</v>
      </c>
      <c r="V720" s="38"/>
      <c r="W720" s="38">
        <v>57</v>
      </c>
      <c r="X720" s="38">
        <v>8</v>
      </c>
      <c r="Y720" s="38"/>
      <c r="Z720" s="38">
        <v>132</v>
      </c>
      <c r="AA720" s="38"/>
      <c r="AB720" s="38"/>
      <c r="BA720" t="str">
        <f t="shared" si="215"/>
        <v>Beverly</v>
      </c>
      <c r="BB720" t="s">
        <v>823</v>
      </c>
      <c r="BC720">
        <v>6</v>
      </c>
      <c r="BE720" s="60">
        <v>25</v>
      </c>
      <c r="BF720" s="62">
        <v>9</v>
      </c>
      <c r="BG720" s="62">
        <v>15</v>
      </c>
      <c r="BH720" s="66">
        <v>5595</v>
      </c>
      <c r="BI720" s="66">
        <v>5595</v>
      </c>
      <c r="BJ720" s="66">
        <f t="shared" si="216"/>
        <v>25009</v>
      </c>
      <c r="BL720" t="s">
        <v>1225</v>
      </c>
      <c r="BM720">
        <f t="shared" si="212"/>
        <v>2505595</v>
      </c>
      <c r="BN720">
        <f t="shared" si="213"/>
        <v>2505595</v>
      </c>
      <c r="BO720" s="41"/>
      <c r="BP720" s="41"/>
      <c r="BR720" s="1"/>
      <c r="BS720" t="s">
        <v>3757</v>
      </c>
      <c r="CB720" s="38"/>
    </row>
    <row r="721" spans="1:80" ht="14" hidden="1" customHeight="1" outlineLevel="1" x14ac:dyDescent="0.2">
      <c r="A721" s="39" t="s">
        <v>2748</v>
      </c>
      <c r="B721" s="6" t="s">
        <v>1296</v>
      </c>
      <c r="C721" s="1">
        <f t="shared" si="204"/>
        <v>23707</v>
      </c>
      <c r="D721" s="3">
        <f>IF(N721&gt;0, RANK(N721,(N721:P721,Q721:AE721)),0)</f>
        <v>1</v>
      </c>
      <c r="E721" s="3">
        <f>IF(O721&gt;0,RANK(O721,(N721:P721,Q721:AE721)),0)</f>
        <v>2</v>
      </c>
      <c r="F721" s="3">
        <f t="shared" si="205"/>
        <v>0</v>
      </c>
      <c r="G721" s="1">
        <f t="shared" si="206"/>
        <v>360</v>
      </c>
      <c r="H721" s="2">
        <f t="shared" si="214"/>
        <v>1.5185388281942042E-2</v>
      </c>
      <c r="I721" s="4"/>
      <c r="J721" s="2">
        <f t="shared" si="207"/>
        <v>0.49533892943012614</v>
      </c>
      <c r="K721" s="2">
        <f t="shared" si="208"/>
        <v>0.48015354114818409</v>
      </c>
      <c r="L721" s="2">
        <f t="shared" si="209"/>
        <v>0</v>
      </c>
      <c r="M721" s="2">
        <f t="shared" si="210"/>
        <v>2.4507529421689767E-2</v>
      </c>
      <c r="N721" s="38">
        <v>11743</v>
      </c>
      <c r="O721" s="38">
        <v>11383</v>
      </c>
      <c r="P721" s="38"/>
      <c r="Q721" s="38">
        <v>95</v>
      </c>
      <c r="R721" s="38">
        <v>178</v>
      </c>
      <c r="S721" s="38"/>
      <c r="T721" s="38">
        <v>44</v>
      </c>
      <c r="U721" s="38">
        <v>0</v>
      </c>
      <c r="V721" s="38"/>
      <c r="W721" s="38">
        <v>154</v>
      </c>
      <c r="X721" s="38">
        <v>0</v>
      </c>
      <c r="Y721" s="38"/>
      <c r="Z721" s="38">
        <v>110</v>
      </c>
      <c r="AA721" s="38"/>
      <c r="AB721" s="38"/>
      <c r="BA721" t="str">
        <f t="shared" si="215"/>
        <v>Billerica</v>
      </c>
      <c r="BB721" t="s">
        <v>493</v>
      </c>
      <c r="BE721" s="60">
        <v>25</v>
      </c>
      <c r="BF721" s="62">
        <v>17</v>
      </c>
      <c r="BG721" s="62">
        <v>40</v>
      </c>
      <c r="BH721" s="66">
        <v>5805</v>
      </c>
      <c r="BI721" s="66">
        <v>5805</v>
      </c>
      <c r="BJ721" s="66">
        <f t="shared" si="216"/>
        <v>25017</v>
      </c>
      <c r="BL721" t="s">
        <v>1447</v>
      </c>
      <c r="BM721">
        <f t="shared" si="212"/>
        <v>2505805</v>
      </c>
      <c r="BN721">
        <f t="shared" si="213"/>
        <v>2505805</v>
      </c>
      <c r="BO721" s="41"/>
      <c r="BP721" s="41"/>
      <c r="BR721" s="1"/>
      <c r="BS721" t="s">
        <v>3756</v>
      </c>
      <c r="CB721" s="38"/>
    </row>
    <row r="722" spans="1:80" ht="14" hidden="1" customHeight="1" outlineLevel="1" x14ac:dyDescent="0.2">
      <c r="A722" s="39" t="s">
        <v>2563</v>
      </c>
      <c r="B722" s="6" t="s">
        <v>1296</v>
      </c>
      <c r="C722" s="1">
        <f t="shared" si="204"/>
        <v>5116</v>
      </c>
      <c r="D722" s="3">
        <f>IF(N722&gt;0, RANK(N722,(N722:P722,Q722:AE722)),0)</f>
        <v>2</v>
      </c>
      <c r="E722" s="3">
        <f>IF(O722&gt;0,RANK(O722,(N722:P722,Q722:AE722)),0)</f>
        <v>1</v>
      </c>
      <c r="F722" s="3">
        <f t="shared" si="205"/>
        <v>0</v>
      </c>
      <c r="G722" s="1">
        <f t="shared" si="206"/>
        <v>538</v>
      </c>
      <c r="H722" s="2">
        <f t="shared" si="214"/>
        <v>0.10516028146989836</v>
      </c>
      <c r="I722" s="4"/>
      <c r="J722" s="2">
        <f t="shared" si="207"/>
        <v>0.43881939014855353</v>
      </c>
      <c r="K722" s="2">
        <f t="shared" si="208"/>
        <v>0.54397967161845195</v>
      </c>
      <c r="L722" s="2">
        <f t="shared" si="209"/>
        <v>0</v>
      </c>
      <c r="M722" s="2">
        <f t="shared" si="210"/>
        <v>1.7200938232994512E-2</v>
      </c>
      <c r="N722" s="38">
        <v>2245</v>
      </c>
      <c r="O722" s="38">
        <v>2783</v>
      </c>
      <c r="P722" s="38"/>
      <c r="Q722" s="38">
        <v>24</v>
      </c>
      <c r="R722" s="38">
        <v>25</v>
      </c>
      <c r="S722" s="38"/>
      <c r="T722" s="38">
        <v>5</v>
      </c>
      <c r="U722" s="38">
        <v>0</v>
      </c>
      <c r="V722" s="38"/>
      <c r="W722" s="38">
        <v>9</v>
      </c>
      <c r="X722" s="38">
        <v>0</v>
      </c>
      <c r="Y722" s="38"/>
      <c r="Z722" s="38">
        <v>25</v>
      </c>
      <c r="AA722" s="38"/>
      <c r="AB722" s="38"/>
      <c r="BA722" t="str">
        <f t="shared" si="215"/>
        <v>Blackstone</v>
      </c>
      <c r="BB722" s="6" t="s">
        <v>1739</v>
      </c>
      <c r="BC722">
        <v>4</v>
      </c>
      <c r="BE722" s="60">
        <v>25</v>
      </c>
      <c r="BF722" s="62">
        <v>27</v>
      </c>
      <c r="BG722" s="62">
        <v>30</v>
      </c>
      <c r="BH722" s="66">
        <v>6015</v>
      </c>
      <c r="BI722" s="66">
        <v>6015</v>
      </c>
      <c r="BJ722" s="66">
        <f t="shared" si="216"/>
        <v>25027</v>
      </c>
      <c r="BL722" t="s">
        <v>1447</v>
      </c>
      <c r="BM722">
        <f t="shared" si="212"/>
        <v>2506015</v>
      </c>
      <c r="BN722">
        <f t="shared" si="213"/>
        <v>2506015</v>
      </c>
      <c r="BO722" s="41"/>
      <c r="BP722" s="41"/>
      <c r="BR722" s="1"/>
      <c r="BS722" t="s">
        <v>3756</v>
      </c>
      <c r="CB722" s="38"/>
    </row>
    <row r="723" spans="1:80" ht="14" hidden="1" customHeight="1" outlineLevel="1" x14ac:dyDescent="0.2">
      <c r="A723" s="39" t="s">
        <v>2769</v>
      </c>
      <c r="B723" s="6" t="s">
        <v>1296</v>
      </c>
      <c r="C723" s="1">
        <f t="shared" si="204"/>
        <v>815</v>
      </c>
      <c r="D723" s="3">
        <f>IF(N723&gt;0, RANK(N723,(N723:P723,Q723:AE723)),0)</f>
        <v>2</v>
      </c>
      <c r="E723" s="3">
        <f>IF(O723&gt;0,RANK(O723,(N723:P723,Q723:AE723)),0)</f>
        <v>1</v>
      </c>
      <c r="F723" s="3">
        <f t="shared" si="205"/>
        <v>0</v>
      </c>
      <c r="G723" s="1">
        <f t="shared" si="206"/>
        <v>184</v>
      </c>
      <c r="H723" s="2">
        <f t="shared" si="214"/>
        <v>0.22576687116564417</v>
      </c>
      <c r="I723" s="4"/>
      <c r="J723" s="2">
        <f t="shared" si="207"/>
        <v>0.37791411042944784</v>
      </c>
      <c r="K723" s="2">
        <f t="shared" si="208"/>
        <v>0.60368098159509198</v>
      </c>
      <c r="L723" s="2">
        <f t="shared" si="209"/>
        <v>0</v>
      </c>
      <c r="M723" s="2">
        <f t="shared" si="210"/>
        <v>1.8404907975460127E-2</v>
      </c>
      <c r="N723" s="38">
        <v>308</v>
      </c>
      <c r="O723" s="38">
        <v>492</v>
      </c>
      <c r="P723" s="38"/>
      <c r="Q723" s="38">
        <v>5</v>
      </c>
      <c r="R723" s="38">
        <v>1</v>
      </c>
      <c r="S723" s="38"/>
      <c r="T723" s="38">
        <v>0</v>
      </c>
      <c r="U723" s="38">
        <v>0</v>
      </c>
      <c r="V723" s="38"/>
      <c r="W723" s="38">
        <v>4</v>
      </c>
      <c r="X723" s="38">
        <v>0</v>
      </c>
      <c r="Y723" s="38"/>
      <c r="Z723" s="38">
        <v>5</v>
      </c>
      <c r="AA723" s="38"/>
      <c r="AB723" s="38"/>
      <c r="BA723" t="str">
        <f t="shared" si="215"/>
        <v>Blandford</v>
      </c>
      <c r="BB723" t="s">
        <v>2795</v>
      </c>
      <c r="BC723">
        <v>1</v>
      </c>
      <c r="BE723" s="60">
        <v>25</v>
      </c>
      <c r="BF723" s="62">
        <v>13</v>
      </c>
      <c r="BG723" s="62">
        <v>10</v>
      </c>
      <c r="BH723" s="66">
        <v>6085</v>
      </c>
      <c r="BI723" s="66">
        <v>6085</v>
      </c>
      <c r="BJ723" s="66">
        <f t="shared" si="216"/>
        <v>25013</v>
      </c>
      <c r="BL723" t="s">
        <v>1447</v>
      </c>
      <c r="BM723">
        <f t="shared" si="212"/>
        <v>2506085</v>
      </c>
      <c r="BN723">
        <f t="shared" si="213"/>
        <v>2506085</v>
      </c>
      <c r="BO723" s="41"/>
      <c r="BP723" s="41"/>
      <c r="BR723" s="1"/>
      <c r="BS723" t="s">
        <v>3756</v>
      </c>
      <c r="CB723" s="38"/>
    </row>
    <row r="724" spans="1:80" ht="14" hidden="1" customHeight="1" outlineLevel="1" x14ac:dyDescent="0.2">
      <c r="A724" s="39" t="s">
        <v>54</v>
      </c>
      <c r="B724" s="6" t="s">
        <v>1296</v>
      </c>
      <c r="C724" s="1">
        <f t="shared" si="204"/>
        <v>3676</v>
      </c>
      <c r="D724" s="3">
        <f>IF(N724&gt;0, RANK(N724,(N724:P724,Q724:AE724)),0)</f>
        <v>1</v>
      </c>
      <c r="E724" s="3">
        <f>IF(O724&gt;0,RANK(O724,(N724:P724,Q724:AE724)),0)</f>
        <v>2</v>
      </c>
      <c r="F724" s="3">
        <f t="shared" si="205"/>
        <v>0</v>
      </c>
      <c r="G724" s="1">
        <f t="shared" si="206"/>
        <v>1361</v>
      </c>
      <c r="H724" s="2">
        <f t="shared" si="214"/>
        <v>0.37023939064200218</v>
      </c>
      <c r="I724" s="4"/>
      <c r="J724" s="2">
        <f t="shared" si="207"/>
        <v>0.66893362350380847</v>
      </c>
      <c r="K724" s="2">
        <f t="shared" si="208"/>
        <v>0.2986942328618063</v>
      </c>
      <c r="L724" s="2">
        <f t="shared" si="209"/>
        <v>0</v>
      </c>
      <c r="M724" s="2">
        <f t="shared" si="210"/>
        <v>3.2372143634385231E-2</v>
      </c>
      <c r="N724" s="38">
        <v>2459</v>
      </c>
      <c r="O724" s="38">
        <v>1098</v>
      </c>
      <c r="P724" s="38"/>
      <c r="Q724" s="38">
        <v>37</v>
      </c>
      <c r="R724" s="38">
        <v>25</v>
      </c>
      <c r="S724" s="38"/>
      <c r="T724" s="38">
        <v>9</v>
      </c>
      <c r="U724" s="38">
        <v>0</v>
      </c>
      <c r="V724" s="38"/>
      <c r="W724" s="38">
        <v>30</v>
      </c>
      <c r="X724" s="38">
        <v>0</v>
      </c>
      <c r="Y724" s="38"/>
      <c r="Z724" s="38">
        <v>18</v>
      </c>
      <c r="AA724" s="38"/>
      <c r="AB724" s="38"/>
      <c r="BA724" t="str">
        <f t="shared" si="215"/>
        <v>Bolton</v>
      </c>
      <c r="BB724" s="6" t="s">
        <v>1739</v>
      </c>
      <c r="BC724">
        <v>3</v>
      </c>
      <c r="BE724" s="60">
        <v>25</v>
      </c>
      <c r="BF724" s="62">
        <v>27</v>
      </c>
      <c r="BG724" s="62">
        <v>35</v>
      </c>
      <c r="BH724" s="66">
        <v>6365</v>
      </c>
      <c r="BI724" s="66">
        <v>6365</v>
      </c>
      <c r="BJ724" s="66">
        <f t="shared" si="216"/>
        <v>25027</v>
      </c>
      <c r="BL724" t="s">
        <v>1447</v>
      </c>
      <c r="BM724">
        <f t="shared" si="212"/>
        <v>2506365</v>
      </c>
      <c r="BN724">
        <f t="shared" si="213"/>
        <v>2506365</v>
      </c>
      <c r="BO724" s="41"/>
      <c r="BP724" s="41"/>
      <c r="BR724" s="1"/>
      <c r="BS724" t="s">
        <v>3756</v>
      </c>
      <c r="CB724" s="38"/>
    </row>
    <row r="725" spans="1:80" ht="14" hidden="1" customHeight="1" outlineLevel="1" x14ac:dyDescent="0.2">
      <c r="A725" s="39" t="s">
        <v>3000</v>
      </c>
      <c r="B725" s="6" t="s">
        <v>1296</v>
      </c>
      <c r="C725" s="1">
        <f t="shared" si="204"/>
        <v>262775</v>
      </c>
      <c r="D725" s="3">
        <f>IF(N725&gt;0, RANK(N725,(N725:P725,Q725:AE725)),0)</f>
        <v>1</v>
      </c>
      <c r="E725" s="3">
        <f>IF(O725&gt;0,RANK(O725,(N725:P725,Q725:AE725)),0)</f>
        <v>2</v>
      </c>
      <c r="F725" s="3">
        <f t="shared" si="205"/>
        <v>0</v>
      </c>
      <c r="G725" s="1">
        <f t="shared" si="206"/>
        <v>149820</v>
      </c>
      <c r="H725" s="2">
        <f t="shared" si="214"/>
        <v>0.57014556179240794</v>
      </c>
      <c r="I725" s="4"/>
      <c r="J725" s="2">
        <f t="shared" si="207"/>
        <v>0.76730282561126439</v>
      </c>
      <c r="K725" s="2">
        <f t="shared" si="208"/>
        <v>0.19715726381885643</v>
      </c>
      <c r="L725" s="2">
        <f t="shared" si="209"/>
        <v>0</v>
      </c>
      <c r="M725" s="2">
        <f t="shared" si="210"/>
        <v>3.553991056987918E-2</v>
      </c>
      <c r="N725" s="38">
        <v>201628</v>
      </c>
      <c r="O725" s="38">
        <v>51808</v>
      </c>
      <c r="P725" s="38"/>
      <c r="Q725" s="38">
        <v>1192</v>
      </c>
      <c r="R725" s="38">
        <v>2812</v>
      </c>
      <c r="S725" s="38"/>
      <c r="T725" s="38">
        <v>2178</v>
      </c>
      <c r="U725" s="38">
        <v>62</v>
      </c>
      <c r="V725" s="38"/>
      <c r="W725" s="38">
        <v>1916</v>
      </c>
      <c r="X725" s="38">
        <v>34</v>
      </c>
      <c r="Y725" s="38"/>
      <c r="Z725" s="38">
        <v>1145</v>
      </c>
      <c r="AA725" s="38"/>
      <c r="AB725" s="38"/>
      <c r="BA725" t="str">
        <f t="shared" si="215"/>
        <v>Boston</v>
      </c>
      <c r="BB725" t="s">
        <v>1443</v>
      </c>
      <c r="BE725" s="60">
        <v>25</v>
      </c>
      <c r="BF725" s="62">
        <v>25</v>
      </c>
      <c r="BG725" s="62">
        <v>5</v>
      </c>
      <c r="BH725" s="66">
        <v>7000</v>
      </c>
      <c r="BI725" s="66">
        <v>7000</v>
      </c>
      <c r="BJ725" s="66">
        <f t="shared" si="216"/>
        <v>25025</v>
      </c>
      <c r="BL725" t="s">
        <v>1225</v>
      </c>
      <c r="BM725">
        <f t="shared" si="212"/>
        <v>2507000</v>
      </c>
      <c r="BN725">
        <f t="shared" si="213"/>
        <v>2507000</v>
      </c>
      <c r="BO725" s="41"/>
      <c r="BP725" s="41"/>
      <c r="BR725" s="1"/>
      <c r="BS725" t="s">
        <v>3757</v>
      </c>
      <c r="CB725" s="38"/>
    </row>
    <row r="726" spans="1:80" ht="14" hidden="1" customHeight="1" outlineLevel="1" x14ac:dyDescent="0.2">
      <c r="A726" s="39" t="s">
        <v>3002</v>
      </c>
      <c r="B726" s="6" t="s">
        <v>1296</v>
      </c>
      <c r="C726" s="1">
        <f t="shared" si="204"/>
        <v>12151</v>
      </c>
      <c r="D726" s="3">
        <f>IF(N726&gt;0, RANK(N726,(N726:P726,Q726:AE726)),0)</f>
        <v>1</v>
      </c>
      <c r="E726" s="3">
        <f>IF(O726&gt;0,RANK(O726,(N726:P726,Q726:AE726)),0)</f>
        <v>2</v>
      </c>
      <c r="F726" s="3">
        <f t="shared" si="205"/>
        <v>0</v>
      </c>
      <c r="G726" s="1">
        <f t="shared" si="206"/>
        <v>656</v>
      </c>
      <c r="H726" s="2">
        <f t="shared" si="214"/>
        <v>5.3987326145996217E-2</v>
      </c>
      <c r="I726" s="4"/>
      <c r="J726" s="2">
        <f t="shared" si="207"/>
        <v>0.51559542424491811</v>
      </c>
      <c r="K726" s="2">
        <f t="shared" si="208"/>
        <v>0.46160809809892189</v>
      </c>
      <c r="L726" s="2">
        <f t="shared" si="209"/>
        <v>0</v>
      </c>
      <c r="M726" s="2">
        <f t="shared" si="210"/>
        <v>2.2796477656159997E-2</v>
      </c>
      <c r="N726" s="38">
        <v>6265</v>
      </c>
      <c r="O726" s="38">
        <v>5609</v>
      </c>
      <c r="P726" s="38"/>
      <c r="Q726" s="38">
        <v>53</v>
      </c>
      <c r="R726" s="38">
        <v>49</v>
      </c>
      <c r="S726" s="38"/>
      <c r="T726" s="38">
        <v>15</v>
      </c>
      <c r="U726" s="38">
        <v>0</v>
      </c>
      <c r="V726" s="38"/>
      <c r="W726" s="38">
        <v>98</v>
      </c>
      <c r="X726" s="38">
        <v>1</v>
      </c>
      <c r="Y726" s="38"/>
      <c r="Z726" s="38">
        <v>61</v>
      </c>
      <c r="AA726" s="38"/>
      <c r="AB726" s="38"/>
      <c r="BA726" t="str">
        <f t="shared" si="215"/>
        <v>Bourne</v>
      </c>
      <c r="BB726" t="s">
        <v>2366</v>
      </c>
      <c r="BC726">
        <v>9</v>
      </c>
      <c r="BE726" s="60">
        <v>25</v>
      </c>
      <c r="BF726" s="62">
        <v>1</v>
      </c>
      <c r="BG726" s="62">
        <v>10</v>
      </c>
      <c r="BH726" s="66">
        <v>7175</v>
      </c>
      <c r="BI726" s="66">
        <v>7175</v>
      </c>
      <c r="BJ726" s="66">
        <f t="shared" si="216"/>
        <v>25001</v>
      </c>
      <c r="BL726" t="s">
        <v>1447</v>
      </c>
      <c r="BM726">
        <f t="shared" si="212"/>
        <v>2507175</v>
      </c>
      <c r="BN726">
        <f t="shared" si="213"/>
        <v>2507175</v>
      </c>
      <c r="BO726" s="41"/>
      <c r="BP726" s="41"/>
      <c r="BR726" s="1"/>
      <c r="BS726" t="s">
        <v>3756</v>
      </c>
      <c r="CB726" s="38"/>
    </row>
    <row r="727" spans="1:80" ht="14" hidden="1" customHeight="1" outlineLevel="1" x14ac:dyDescent="0.2">
      <c r="A727" s="39" t="s">
        <v>2691</v>
      </c>
      <c r="B727" s="6" t="s">
        <v>1296</v>
      </c>
      <c r="C727" s="1">
        <f t="shared" si="204"/>
        <v>3166</v>
      </c>
      <c r="D727" s="3">
        <f>IF(N727&gt;0, RANK(N727,(N727:P727,Q727:AE727)),0)</f>
        <v>1</v>
      </c>
      <c r="E727" s="3">
        <f>IF(O727&gt;0,RANK(O727,(N727:P727,Q727:AE727)),0)</f>
        <v>2</v>
      </c>
      <c r="F727" s="3">
        <f t="shared" si="205"/>
        <v>0</v>
      </c>
      <c r="G727" s="1">
        <f t="shared" si="206"/>
        <v>1527</v>
      </c>
      <c r="H727" s="2">
        <f t="shared" si="214"/>
        <v>0.48231206569804169</v>
      </c>
      <c r="I727" s="4"/>
      <c r="J727" s="2">
        <f t="shared" si="207"/>
        <v>0.72488945041061281</v>
      </c>
      <c r="K727" s="2">
        <f t="shared" si="208"/>
        <v>0.24257738471257106</v>
      </c>
      <c r="L727" s="2">
        <f t="shared" si="209"/>
        <v>0</v>
      </c>
      <c r="M727" s="2">
        <f t="shared" si="210"/>
        <v>3.2533164876816123E-2</v>
      </c>
      <c r="N727" s="38">
        <v>2295</v>
      </c>
      <c r="O727" s="38">
        <v>768</v>
      </c>
      <c r="P727" s="38"/>
      <c r="Q727" s="38">
        <v>31</v>
      </c>
      <c r="R727" s="38">
        <v>32</v>
      </c>
      <c r="S727" s="38"/>
      <c r="T727" s="38">
        <v>4</v>
      </c>
      <c r="U727" s="38">
        <v>1</v>
      </c>
      <c r="V727" s="38"/>
      <c r="W727" s="38">
        <v>18</v>
      </c>
      <c r="X727" s="38">
        <v>0</v>
      </c>
      <c r="Y727" s="38"/>
      <c r="Z727" s="38">
        <v>17</v>
      </c>
      <c r="AA727" s="38"/>
      <c r="AB727" s="38"/>
      <c r="BA727" t="str">
        <f t="shared" si="215"/>
        <v>Boxborough</v>
      </c>
      <c r="BB727" t="s">
        <v>493</v>
      </c>
      <c r="BC727">
        <v>3</v>
      </c>
      <c r="BE727" s="60">
        <v>25</v>
      </c>
      <c r="BF727" s="62">
        <v>17</v>
      </c>
      <c r="BG727" s="62">
        <v>45</v>
      </c>
      <c r="BH727" s="66">
        <v>7350</v>
      </c>
      <c r="BI727" s="66">
        <v>7350</v>
      </c>
      <c r="BJ727" s="66">
        <f t="shared" si="216"/>
        <v>25017</v>
      </c>
      <c r="BL727" t="s">
        <v>1447</v>
      </c>
      <c r="BM727">
        <f t="shared" si="212"/>
        <v>2507350</v>
      </c>
      <c r="BN727">
        <f t="shared" si="213"/>
        <v>2507350</v>
      </c>
      <c r="BO727" s="41"/>
      <c r="BP727" s="41"/>
      <c r="BR727" s="1"/>
      <c r="BS727" t="s">
        <v>3756</v>
      </c>
      <c r="CB727" s="38"/>
    </row>
    <row r="728" spans="1:80" ht="14" hidden="1" customHeight="1" outlineLevel="1" x14ac:dyDescent="0.2">
      <c r="A728" s="39" t="s">
        <v>1253</v>
      </c>
      <c r="B728" s="6" t="s">
        <v>1296</v>
      </c>
      <c r="C728" s="1">
        <f t="shared" si="204"/>
        <v>5419</v>
      </c>
      <c r="D728" s="3">
        <f>IF(N728&gt;0, RANK(N728,(N728:P728,Q728:AE728)),0)</f>
        <v>1</v>
      </c>
      <c r="E728" s="3">
        <f>IF(O728&gt;0,RANK(O728,(N728:P728,Q728:AE728)),0)</f>
        <v>2</v>
      </c>
      <c r="F728" s="3">
        <f t="shared" si="205"/>
        <v>0</v>
      </c>
      <c r="G728" s="1">
        <f t="shared" si="206"/>
        <v>746</v>
      </c>
      <c r="H728" s="2">
        <f t="shared" si="214"/>
        <v>0.13766377560435505</v>
      </c>
      <c r="I728" s="4"/>
      <c r="J728" s="2">
        <f t="shared" si="207"/>
        <v>0.55582210739988924</v>
      </c>
      <c r="K728" s="2">
        <f t="shared" si="208"/>
        <v>0.41815833179553424</v>
      </c>
      <c r="L728" s="2">
        <f t="shared" si="209"/>
        <v>0</v>
      </c>
      <c r="M728" s="2">
        <f t="shared" si="210"/>
        <v>2.6019560804576514E-2</v>
      </c>
      <c r="N728" s="38">
        <v>3012</v>
      </c>
      <c r="O728" s="38">
        <v>2266</v>
      </c>
      <c r="P728" s="38"/>
      <c r="Q728" s="38">
        <v>41</v>
      </c>
      <c r="R728" s="38">
        <v>26</v>
      </c>
      <c r="S728" s="38"/>
      <c r="T728" s="38">
        <v>7</v>
      </c>
      <c r="U728" s="38">
        <v>0</v>
      </c>
      <c r="V728" s="38"/>
      <c r="W728" s="38">
        <v>44</v>
      </c>
      <c r="X728" s="38">
        <v>0</v>
      </c>
      <c r="Y728" s="38"/>
      <c r="Z728" s="38">
        <v>23</v>
      </c>
      <c r="AA728" s="38"/>
      <c r="AB728" s="38"/>
      <c r="BA728" t="str">
        <f t="shared" si="215"/>
        <v>Boxford</v>
      </c>
      <c r="BB728" t="s">
        <v>823</v>
      </c>
      <c r="BC728">
        <v>6</v>
      </c>
      <c r="BE728" s="60">
        <v>25</v>
      </c>
      <c r="BF728" s="62">
        <v>9</v>
      </c>
      <c r="BG728" s="62">
        <v>20</v>
      </c>
      <c r="BH728" s="66">
        <v>7420</v>
      </c>
      <c r="BI728" s="66">
        <v>7420</v>
      </c>
      <c r="BJ728" s="66">
        <f t="shared" si="216"/>
        <v>25009</v>
      </c>
      <c r="BL728" t="s">
        <v>1447</v>
      </c>
      <c r="BM728">
        <f t="shared" si="212"/>
        <v>2507420</v>
      </c>
      <c r="BN728">
        <f t="shared" si="213"/>
        <v>2507420</v>
      </c>
      <c r="BO728" s="41"/>
      <c r="BP728" s="41"/>
      <c r="BR728" s="1"/>
      <c r="BS728" t="s">
        <v>3756</v>
      </c>
      <c r="CB728" s="38"/>
    </row>
    <row r="729" spans="1:80" ht="14" hidden="1" customHeight="1" outlineLevel="1" x14ac:dyDescent="0.2">
      <c r="A729" s="39" t="s">
        <v>2085</v>
      </c>
      <c r="B729" s="6" t="s">
        <v>1296</v>
      </c>
      <c r="C729" s="1">
        <f t="shared" si="204"/>
        <v>3355</v>
      </c>
      <c r="D729" s="3">
        <f>IF(N729&gt;0, RANK(N729,(N729:P729,Q729:AE729)),0)</f>
        <v>1</v>
      </c>
      <c r="E729" s="3">
        <f>IF(O729&gt;0,RANK(O729,(N729:P729,Q729:AE729)),0)</f>
        <v>2</v>
      </c>
      <c r="F729" s="3">
        <f t="shared" si="205"/>
        <v>0</v>
      </c>
      <c r="G729" s="1">
        <f t="shared" si="206"/>
        <v>519</v>
      </c>
      <c r="H729" s="2">
        <f t="shared" si="214"/>
        <v>0.15469448584202683</v>
      </c>
      <c r="I729" s="4"/>
      <c r="J729" s="2">
        <f t="shared" si="207"/>
        <v>0.56214605067064083</v>
      </c>
      <c r="K729" s="2">
        <f t="shared" si="208"/>
        <v>0.407451564828614</v>
      </c>
      <c r="L729" s="2">
        <f t="shared" si="209"/>
        <v>0</v>
      </c>
      <c r="M729" s="2">
        <f t="shared" si="210"/>
        <v>3.0402384500745172E-2</v>
      </c>
      <c r="N729" s="38">
        <v>1886</v>
      </c>
      <c r="O729" s="38">
        <v>1367</v>
      </c>
      <c r="P729" s="38"/>
      <c r="Q729" s="38">
        <v>25</v>
      </c>
      <c r="R729" s="38">
        <v>31</v>
      </c>
      <c r="S729" s="38"/>
      <c r="T729" s="38">
        <v>7</v>
      </c>
      <c r="U729" s="38">
        <v>0</v>
      </c>
      <c r="V729" s="38"/>
      <c r="W729" s="38">
        <v>16</v>
      </c>
      <c r="X729" s="38">
        <v>0</v>
      </c>
      <c r="Y729" s="38"/>
      <c r="Z729" s="38">
        <v>23</v>
      </c>
      <c r="AA729" s="38"/>
      <c r="AB729" s="38"/>
      <c r="BA729" t="str">
        <f t="shared" si="215"/>
        <v>Boylston</v>
      </c>
      <c r="BB729" s="6" t="s">
        <v>1739</v>
      </c>
      <c r="BC729">
        <v>2</v>
      </c>
      <c r="BE729" s="60">
        <v>25</v>
      </c>
      <c r="BF729" s="62">
        <v>27</v>
      </c>
      <c r="BG729" s="62">
        <v>40</v>
      </c>
      <c r="BH729" s="66">
        <v>7525</v>
      </c>
      <c r="BI729" s="66">
        <v>7525</v>
      </c>
      <c r="BJ729" s="66">
        <f t="shared" si="216"/>
        <v>25027</v>
      </c>
      <c r="BL729" t="s">
        <v>1447</v>
      </c>
      <c r="BM729">
        <f t="shared" si="212"/>
        <v>2507525</v>
      </c>
      <c r="BN729">
        <f t="shared" si="213"/>
        <v>2507525</v>
      </c>
      <c r="BO729" s="41"/>
      <c r="BP729" s="41"/>
      <c r="BR729" s="1"/>
      <c r="BS729" t="s">
        <v>3756</v>
      </c>
      <c r="CB729" s="38"/>
    </row>
    <row r="730" spans="1:80" ht="14" hidden="1" customHeight="1" outlineLevel="1" x14ac:dyDescent="0.2">
      <c r="A730" s="39" t="s">
        <v>237</v>
      </c>
      <c r="B730" s="6" t="s">
        <v>1296</v>
      </c>
      <c r="C730" s="1">
        <f t="shared" si="204"/>
        <v>20302</v>
      </c>
      <c r="D730" s="3">
        <f>IF(N730&gt;0, RANK(N730,(N730:P730,Q730:AE730)),0)</f>
        <v>1</v>
      </c>
      <c r="E730" s="3">
        <f>IF(O730&gt;0,RANK(O730,(N730:P730,Q730:AE730)),0)</f>
        <v>2</v>
      </c>
      <c r="F730" s="3">
        <f t="shared" si="205"/>
        <v>0</v>
      </c>
      <c r="G730" s="1">
        <f t="shared" si="206"/>
        <v>1336</v>
      </c>
      <c r="H730" s="2">
        <f t="shared" si="214"/>
        <v>6.5806324500049251E-2</v>
      </c>
      <c r="I730" s="4"/>
      <c r="J730" s="2">
        <f t="shared" si="207"/>
        <v>0.51945621121071817</v>
      </c>
      <c r="K730" s="2">
        <f t="shared" si="208"/>
        <v>0.45364988671066891</v>
      </c>
      <c r="L730" s="2">
        <f t="shared" si="209"/>
        <v>0</v>
      </c>
      <c r="M730" s="2">
        <f t="shared" si="210"/>
        <v>2.6893902078612919E-2</v>
      </c>
      <c r="N730" s="38">
        <v>10546</v>
      </c>
      <c r="O730" s="38">
        <v>9210</v>
      </c>
      <c r="P730" s="38"/>
      <c r="Q730" s="38">
        <v>90</v>
      </c>
      <c r="R730" s="38">
        <v>132</v>
      </c>
      <c r="S730" s="38"/>
      <c r="T730" s="38">
        <v>51</v>
      </c>
      <c r="U730" s="38">
        <v>0</v>
      </c>
      <c r="V730" s="38"/>
      <c r="W730" s="38">
        <v>140</v>
      </c>
      <c r="X730" s="38">
        <v>0</v>
      </c>
      <c r="Y730" s="38"/>
      <c r="Z730" s="38">
        <v>133</v>
      </c>
      <c r="AA730" s="38"/>
      <c r="AB730" s="38"/>
      <c r="BA730" t="str">
        <f t="shared" si="215"/>
        <v>Braintree</v>
      </c>
      <c r="BB730" t="s">
        <v>734</v>
      </c>
      <c r="BC730">
        <v>8</v>
      </c>
      <c r="BE730" s="60">
        <v>25</v>
      </c>
      <c r="BF730" s="62">
        <v>21</v>
      </c>
      <c r="BG730" s="62">
        <v>15</v>
      </c>
      <c r="BH730" s="66">
        <v>7740</v>
      </c>
      <c r="BI730" s="66">
        <v>7665</v>
      </c>
      <c r="BJ730" s="66">
        <f t="shared" si="216"/>
        <v>25021</v>
      </c>
      <c r="BL730" s="6" t="s">
        <v>1225</v>
      </c>
      <c r="BM730">
        <f t="shared" si="212"/>
        <v>2507740</v>
      </c>
      <c r="BN730">
        <f t="shared" si="213"/>
        <v>2507665</v>
      </c>
      <c r="BO730" s="41"/>
      <c r="BP730" s="41"/>
      <c r="BR730" s="1"/>
      <c r="BS730" t="s">
        <v>3758</v>
      </c>
      <c r="CB730" s="38"/>
    </row>
    <row r="731" spans="1:80" ht="14" hidden="1" customHeight="1" outlineLevel="1" x14ac:dyDescent="0.2">
      <c r="A731" s="39" t="s">
        <v>1744</v>
      </c>
      <c r="B731" s="6" t="s">
        <v>1296</v>
      </c>
      <c r="C731" s="1">
        <f t="shared" si="204"/>
        <v>7260</v>
      </c>
      <c r="D731" s="3">
        <f>IF(N731&gt;0, RANK(N731,(N731:P731,Q731:AE731)),0)</f>
        <v>1</v>
      </c>
      <c r="E731" s="3">
        <f>IF(O731&gt;0,RANK(O731,(N731:P731,Q731:AE731)),0)</f>
        <v>2</v>
      </c>
      <c r="F731" s="3">
        <f t="shared" si="205"/>
        <v>0</v>
      </c>
      <c r="G731" s="1">
        <f t="shared" si="206"/>
        <v>2439</v>
      </c>
      <c r="H731" s="2">
        <f t="shared" si="214"/>
        <v>0.33595041322314051</v>
      </c>
      <c r="I731" s="4"/>
      <c r="J731" s="2">
        <f t="shared" si="207"/>
        <v>0.65785123966942149</v>
      </c>
      <c r="K731" s="2">
        <f t="shared" si="208"/>
        <v>0.32190082644628099</v>
      </c>
      <c r="L731" s="2">
        <f t="shared" si="209"/>
        <v>0</v>
      </c>
      <c r="M731" s="2">
        <f t="shared" si="210"/>
        <v>2.024793388429752E-2</v>
      </c>
      <c r="N731" s="38">
        <v>4776</v>
      </c>
      <c r="O731" s="38">
        <v>2337</v>
      </c>
      <c r="P731" s="38"/>
      <c r="Q731" s="38">
        <v>22</v>
      </c>
      <c r="R731" s="38">
        <v>47</v>
      </c>
      <c r="S731" s="38"/>
      <c r="T731" s="38">
        <v>12</v>
      </c>
      <c r="U731" s="38">
        <v>0</v>
      </c>
      <c r="V731" s="38"/>
      <c r="W731" s="38">
        <v>36</v>
      </c>
      <c r="X731" s="38">
        <v>0</v>
      </c>
      <c r="Y731" s="38"/>
      <c r="Z731" s="38">
        <v>30</v>
      </c>
      <c r="AA731" s="38"/>
      <c r="AB731" s="38"/>
      <c r="BA731" t="str">
        <f t="shared" si="215"/>
        <v>Brewster</v>
      </c>
      <c r="BB731" t="s">
        <v>2366</v>
      </c>
      <c r="BC731">
        <v>9</v>
      </c>
      <c r="BE731" s="60">
        <v>25</v>
      </c>
      <c r="BF731" s="62">
        <v>1</v>
      </c>
      <c r="BG731" s="62">
        <v>15</v>
      </c>
      <c r="BH731" s="66">
        <v>7980</v>
      </c>
      <c r="BI731" s="66">
        <v>7980</v>
      </c>
      <c r="BJ731" s="66">
        <f t="shared" si="216"/>
        <v>25001</v>
      </c>
      <c r="BL731" t="s">
        <v>1447</v>
      </c>
      <c r="BM731">
        <f t="shared" si="212"/>
        <v>2507980</v>
      </c>
      <c r="BN731">
        <f t="shared" si="213"/>
        <v>2507980</v>
      </c>
      <c r="BO731" s="41"/>
      <c r="BP731" s="41"/>
      <c r="BR731" s="1"/>
      <c r="BS731" t="s">
        <v>3756</v>
      </c>
      <c r="CB731" s="38"/>
    </row>
    <row r="732" spans="1:80" ht="14" hidden="1" customHeight="1" outlineLevel="1" x14ac:dyDescent="0.2">
      <c r="A732" s="39" t="s">
        <v>785</v>
      </c>
      <c r="B732" s="6" t="s">
        <v>1296</v>
      </c>
      <c r="C732" s="1">
        <f t="shared" si="204"/>
        <v>14484</v>
      </c>
      <c r="D732" s="3">
        <f>IF(N732&gt;0, RANK(N732,(N732:P732,Q732:AE732)),0)</f>
        <v>2</v>
      </c>
      <c r="E732" s="3">
        <f>IF(O732&gt;0,RANK(O732,(N732:P732,Q732:AE732)),0)</f>
        <v>1</v>
      </c>
      <c r="F732" s="3">
        <f t="shared" si="205"/>
        <v>0</v>
      </c>
      <c r="G732" s="1">
        <f t="shared" si="206"/>
        <v>48</v>
      </c>
      <c r="H732" s="2">
        <f t="shared" si="214"/>
        <v>3.3140016570008283E-3</v>
      </c>
      <c r="I732" s="4"/>
      <c r="J732" s="2">
        <f t="shared" si="207"/>
        <v>0.48812482739574703</v>
      </c>
      <c r="K732" s="2">
        <f t="shared" si="208"/>
        <v>0.49143882905274788</v>
      </c>
      <c r="L732" s="2">
        <f t="shared" si="209"/>
        <v>0</v>
      </c>
      <c r="M732" s="2">
        <f t="shared" si="210"/>
        <v>2.0436343551505087E-2</v>
      </c>
      <c r="N732" s="38">
        <v>7070</v>
      </c>
      <c r="O732" s="38">
        <v>7118</v>
      </c>
      <c r="P732" s="38"/>
      <c r="Q732" s="38">
        <v>51</v>
      </c>
      <c r="R732" s="38">
        <v>78</v>
      </c>
      <c r="S732" s="38"/>
      <c r="T732" s="38">
        <v>31</v>
      </c>
      <c r="U732" s="38">
        <v>4</v>
      </c>
      <c r="V732" s="38"/>
      <c r="W732" s="38">
        <v>45</v>
      </c>
      <c r="X732" s="38">
        <v>4</v>
      </c>
      <c r="Y732" s="38"/>
      <c r="Z732" s="38">
        <v>83</v>
      </c>
      <c r="AA732" s="38"/>
      <c r="AB732" s="38"/>
      <c r="BA732" t="str">
        <f t="shared" si="215"/>
        <v>Bridgewater</v>
      </c>
      <c r="BB732" t="s">
        <v>228</v>
      </c>
      <c r="BC732">
        <v>9</v>
      </c>
      <c r="BE732" s="60">
        <v>25</v>
      </c>
      <c r="BF732" s="62">
        <v>23</v>
      </c>
      <c r="BG732" s="62">
        <v>10</v>
      </c>
      <c r="BH732" s="66">
        <v>8130</v>
      </c>
      <c r="BI732" s="66">
        <v>8085</v>
      </c>
      <c r="BJ732" s="66">
        <f t="shared" si="216"/>
        <v>25023</v>
      </c>
      <c r="BL732" s="6" t="s">
        <v>1225</v>
      </c>
      <c r="BM732">
        <f t="shared" si="212"/>
        <v>2508130</v>
      </c>
      <c r="BN732">
        <f t="shared" si="213"/>
        <v>2508085</v>
      </c>
      <c r="BO732" s="41"/>
      <c r="BP732" s="41"/>
      <c r="BR732" s="1"/>
      <c r="BS732" t="s">
        <v>3758</v>
      </c>
      <c r="CB732" s="38"/>
    </row>
    <row r="733" spans="1:80" ht="14" hidden="1" customHeight="1" outlineLevel="1" x14ac:dyDescent="0.2">
      <c r="A733" s="39" t="s">
        <v>2971</v>
      </c>
      <c r="B733" s="6" t="s">
        <v>1296</v>
      </c>
      <c r="C733" s="1">
        <f t="shared" si="204"/>
        <v>2358</v>
      </c>
      <c r="D733" s="3">
        <f>IF(N733&gt;0, RANK(N733,(N733:P733,Q733:AE733)),0)</f>
        <v>2</v>
      </c>
      <c r="E733" s="3">
        <f>IF(O733&gt;0,RANK(O733,(N733:P733,Q733:AE733)),0)</f>
        <v>1</v>
      </c>
      <c r="F733" s="3">
        <f t="shared" si="205"/>
        <v>0</v>
      </c>
      <c r="G733" s="1">
        <f t="shared" si="206"/>
        <v>254</v>
      </c>
      <c r="H733" s="2">
        <f t="shared" si="214"/>
        <v>0.1077184054283291</v>
      </c>
      <c r="I733" s="4"/>
      <c r="J733" s="2">
        <f t="shared" si="207"/>
        <v>0.43129770992366412</v>
      </c>
      <c r="K733" s="2">
        <f t="shared" si="208"/>
        <v>0.53901611535199323</v>
      </c>
      <c r="L733" s="2">
        <f t="shared" si="209"/>
        <v>0</v>
      </c>
      <c r="M733" s="2">
        <f t="shared" si="210"/>
        <v>2.9686174724342651E-2</v>
      </c>
      <c r="N733" s="38">
        <v>1017</v>
      </c>
      <c r="O733" s="38">
        <v>1271</v>
      </c>
      <c r="P733" s="38"/>
      <c r="Q733" s="38">
        <v>16</v>
      </c>
      <c r="R733" s="38">
        <v>12</v>
      </c>
      <c r="S733" s="38"/>
      <c r="T733" s="38">
        <v>4</v>
      </c>
      <c r="U733" s="38">
        <v>0</v>
      </c>
      <c r="V733" s="38"/>
      <c r="W733" s="38">
        <v>14</v>
      </c>
      <c r="X733" s="38">
        <v>0</v>
      </c>
      <c r="Y733" s="38"/>
      <c r="Z733" s="38">
        <v>24</v>
      </c>
      <c r="AA733" s="38"/>
      <c r="AB733" s="38"/>
      <c r="BA733" t="str">
        <f t="shared" si="215"/>
        <v>Brimfield</v>
      </c>
      <c r="BB733" t="s">
        <v>2795</v>
      </c>
      <c r="BC733">
        <v>1</v>
      </c>
      <c r="BE733" s="60">
        <v>25</v>
      </c>
      <c r="BF733" s="62">
        <v>13</v>
      </c>
      <c r="BG733" s="62">
        <v>15</v>
      </c>
      <c r="BH733" s="66">
        <v>8470</v>
      </c>
      <c r="BI733" s="66">
        <v>8470</v>
      </c>
      <c r="BJ733" s="66">
        <f t="shared" si="216"/>
        <v>25013</v>
      </c>
      <c r="BL733" t="s">
        <v>1447</v>
      </c>
      <c r="BM733">
        <f t="shared" si="212"/>
        <v>2508470</v>
      </c>
      <c r="BN733">
        <f t="shared" si="213"/>
        <v>2508470</v>
      </c>
      <c r="BO733" s="41"/>
      <c r="BP733" s="41"/>
      <c r="BR733" s="1"/>
      <c r="BS733" t="s">
        <v>3756</v>
      </c>
      <c r="CB733" s="38"/>
    </row>
    <row r="734" spans="1:80" ht="14" hidden="1" customHeight="1" outlineLevel="1" x14ac:dyDescent="0.2">
      <c r="A734" s="39" t="s">
        <v>2150</v>
      </c>
      <c r="B734" s="6" t="s">
        <v>1296</v>
      </c>
      <c r="C734" s="1">
        <f t="shared" si="204"/>
        <v>35067</v>
      </c>
      <c r="D734" s="3">
        <f>IF(N734&gt;0, RANK(N734,(N734:P734,Q734:AE734)),0)</f>
        <v>1</v>
      </c>
      <c r="E734" s="3">
        <f>IF(O734&gt;0,RANK(O734,(N734:P734,Q734:AE734)),0)</f>
        <v>2</v>
      </c>
      <c r="F734" s="3">
        <f t="shared" si="205"/>
        <v>0</v>
      </c>
      <c r="G734" s="1">
        <f t="shared" si="206"/>
        <v>15128</v>
      </c>
      <c r="H734" s="2">
        <f t="shared" si="214"/>
        <v>0.43140274331993039</v>
      </c>
      <c r="I734" s="4"/>
      <c r="J734" s="2">
        <f t="shared" si="207"/>
        <v>0.70513588273875727</v>
      </c>
      <c r="K734" s="2">
        <f t="shared" si="208"/>
        <v>0.27373313941882682</v>
      </c>
      <c r="L734" s="2">
        <f t="shared" si="209"/>
        <v>0</v>
      </c>
      <c r="M734" s="2">
        <f t="shared" si="210"/>
        <v>2.113097784241591E-2</v>
      </c>
      <c r="N734" s="38">
        <v>24727</v>
      </c>
      <c r="O734" s="38">
        <v>9599</v>
      </c>
      <c r="P734" s="38"/>
      <c r="Q734" s="38">
        <v>95</v>
      </c>
      <c r="R734" s="38">
        <v>187</v>
      </c>
      <c r="S734" s="38"/>
      <c r="T734" s="38">
        <v>146</v>
      </c>
      <c r="U734" s="38">
        <v>0</v>
      </c>
      <c r="V734" s="38"/>
      <c r="W734" s="38">
        <v>46</v>
      </c>
      <c r="X734" s="38">
        <v>0</v>
      </c>
      <c r="Y734" s="38"/>
      <c r="Z734" s="38">
        <v>267</v>
      </c>
      <c r="AA734" s="38"/>
      <c r="AB734" s="38"/>
      <c r="BA734" t="str">
        <f t="shared" si="215"/>
        <v>Brockton</v>
      </c>
      <c r="BB734" t="s">
        <v>228</v>
      </c>
      <c r="BC734">
        <v>8</v>
      </c>
      <c r="BE734" s="60">
        <v>25</v>
      </c>
      <c r="BF734" s="62">
        <v>23</v>
      </c>
      <c r="BG734" s="62">
        <v>15</v>
      </c>
      <c r="BH734" s="66">
        <v>9000</v>
      </c>
      <c r="BI734" s="66">
        <v>9000</v>
      </c>
      <c r="BJ734" s="66">
        <f t="shared" si="216"/>
        <v>25023</v>
      </c>
      <c r="BL734" t="s">
        <v>1225</v>
      </c>
      <c r="BM734">
        <f t="shared" si="212"/>
        <v>2509000</v>
      </c>
      <c r="BN734">
        <f t="shared" si="213"/>
        <v>2509000</v>
      </c>
      <c r="BO734" s="41"/>
      <c r="BP734" s="41"/>
      <c r="BR734" s="1"/>
      <c r="BS734" t="s">
        <v>3757</v>
      </c>
      <c r="CB734" s="38"/>
    </row>
    <row r="735" spans="1:80" ht="14" hidden="1" customHeight="1" outlineLevel="1" x14ac:dyDescent="0.2">
      <c r="A735" s="39" t="s">
        <v>894</v>
      </c>
      <c r="B735" s="6" t="s">
        <v>1296</v>
      </c>
      <c r="C735" s="1">
        <f t="shared" si="204"/>
        <v>2090</v>
      </c>
      <c r="D735" s="3">
        <f>IF(N735&gt;0, RANK(N735,(N735:P735,Q735:AE735)),0)</f>
        <v>2</v>
      </c>
      <c r="E735" s="3">
        <f>IF(O735&gt;0,RANK(O735,(N735:P735,Q735:AE735)),0)</f>
        <v>1</v>
      </c>
      <c r="F735" s="3">
        <f t="shared" si="205"/>
        <v>0</v>
      </c>
      <c r="G735" s="1">
        <f t="shared" si="206"/>
        <v>179</v>
      </c>
      <c r="H735" s="2">
        <f t="shared" si="214"/>
        <v>8.5645933014354067E-2</v>
      </c>
      <c r="I735" s="4"/>
      <c r="J735" s="2">
        <f t="shared" si="207"/>
        <v>0.44497607655502391</v>
      </c>
      <c r="K735" s="2">
        <f t="shared" si="208"/>
        <v>0.53062200956937799</v>
      </c>
      <c r="L735" s="2">
        <f t="shared" si="209"/>
        <v>0</v>
      </c>
      <c r="M735" s="2">
        <f t="shared" si="210"/>
        <v>2.4401913875598091E-2</v>
      </c>
      <c r="N735" s="38">
        <v>930</v>
      </c>
      <c r="O735" s="38">
        <v>1109</v>
      </c>
      <c r="P735" s="38"/>
      <c r="Q735" s="38">
        <v>16</v>
      </c>
      <c r="R735" s="38">
        <v>8</v>
      </c>
      <c r="S735" s="38"/>
      <c r="T735" s="38">
        <v>6</v>
      </c>
      <c r="U735" s="38">
        <v>0</v>
      </c>
      <c r="V735" s="38"/>
      <c r="W735" s="38">
        <v>12</v>
      </c>
      <c r="X735" s="38">
        <v>0</v>
      </c>
      <c r="Y735" s="38"/>
      <c r="Z735" s="38">
        <v>9</v>
      </c>
      <c r="AA735" s="38"/>
      <c r="AB735" s="38"/>
      <c r="BA735" t="str">
        <f t="shared" si="215"/>
        <v>Brookfield</v>
      </c>
      <c r="BB735" s="6" t="s">
        <v>1739</v>
      </c>
      <c r="BC735">
        <v>1</v>
      </c>
      <c r="BE735" s="60">
        <v>25</v>
      </c>
      <c r="BF735" s="62">
        <v>27</v>
      </c>
      <c r="BG735" s="62">
        <v>45</v>
      </c>
      <c r="BH735" s="66">
        <v>9105</v>
      </c>
      <c r="BI735" s="66">
        <v>9105</v>
      </c>
      <c r="BJ735" s="66">
        <f t="shared" si="216"/>
        <v>25027</v>
      </c>
      <c r="BL735" t="s">
        <v>1447</v>
      </c>
      <c r="BM735">
        <f t="shared" si="212"/>
        <v>2509105</v>
      </c>
      <c r="BN735">
        <f t="shared" si="213"/>
        <v>2509105</v>
      </c>
      <c r="BO735" s="41"/>
      <c r="BP735" s="41"/>
      <c r="BR735" s="1"/>
      <c r="BS735" t="s">
        <v>3756</v>
      </c>
      <c r="CB735" s="38"/>
    </row>
    <row r="736" spans="1:80" ht="14" hidden="1" customHeight="1" outlineLevel="1" x14ac:dyDescent="0.2">
      <c r="A736" s="39" t="s">
        <v>1530</v>
      </c>
      <c r="B736" s="6" t="s">
        <v>1296</v>
      </c>
      <c r="C736" s="1">
        <f t="shared" si="204"/>
        <v>28246</v>
      </c>
      <c r="D736" s="3">
        <f>IF(N736&gt;0, RANK(N736,(N736:P736,Q736:AE736)),0)</f>
        <v>1</v>
      </c>
      <c r="E736" s="3">
        <f>IF(O736&gt;0,RANK(O736,(N736:P736,Q736:AE736)),0)</f>
        <v>2</v>
      </c>
      <c r="F736" s="3">
        <f t="shared" si="205"/>
        <v>0</v>
      </c>
      <c r="G736" s="1">
        <f t="shared" si="206"/>
        <v>20213</v>
      </c>
      <c r="H736" s="2">
        <f t="shared" si="214"/>
        <v>0.71560574948665301</v>
      </c>
      <c r="I736" s="4"/>
      <c r="J736" s="2">
        <f t="shared" si="207"/>
        <v>0.83941089003752745</v>
      </c>
      <c r="K736" s="2">
        <f t="shared" si="208"/>
        <v>0.12380514055087447</v>
      </c>
      <c r="L736" s="2">
        <f t="shared" si="209"/>
        <v>0</v>
      </c>
      <c r="M736" s="2">
        <f t="shared" si="210"/>
        <v>3.6783969411598089E-2</v>
      </c>
      <c r="N736" s="38">
        <v>23710</v>
      </c>
      <c r="O736" s="38">
        <v>3497</v>
      </c>
      <c r="P736" s="38"/>
      <c r="Q736" s="38">
        <v>123</v>
      </c>
      <c r="R736" s="38">
        <v>361</v>
      </c>
      <c r="S736" s="38"/>
      <c r="T736" s="38">
        <v>160</v>
      </c>
      <c r="U736" s="38">
        <v>6</v>
      </c>
      <c r="V736" s="38"/>
      <c r="W736" s="38">
        <v>306</v>
      </c>
      <c r="X736" s="38">
        <v>1</v>
      </c>
      <c r="Y736" s="38"/>
      <c r="Z736" s="38">
        <v>82</v>
      </c>
      <c r="AA736" s="38"/>
      <c r="AB736" s="38"/>
      <c r="BA736" t="str">
        <f t="shared" si="215"/>
        <v>Brookline</v>
      </c>
      <c r="BB736" t="s">
        <v>734</v>
      </c>
      <c r="BC736">
        <v>4</v>
      </c>
      <c r="BE736" s="60">
        <v>25</v>
      </c>
      <c r="BF736" s="62">
        <v>21</v>
      </c>
      <c r="BG736" s="62">
        <v>20</v>
      </c>
      <c r="BH736" s="66">
        <v>9175</v>
      </c>
      <c r="BI736" s="66">
        <v>9175</v>
      </c>
      <c r="BJ736" s="66">
        <f t="shared" si="216"/>
        <v>25021</v>
      </c>
      <c r="BL736" t="s">
        <v>1447</v>
      </c>
      <c r="BM736">
        <f t="shared" si="212"/>
        <v>2509175</v>
      </c>
      <c r="BN736">
        <f t="shared" si="213"/>
        <v>2509175</v>
      </c>
      <c r="BO736" s="41"/>
      <c r="BP736" s="41"/>
      <c r="BR736" s="1"/>
      <c r="BS736" t="s">
        <v>3756</v>
      </c>
      <c r="CB736" s="38"/>
    </row>
    <row r="737" spans="1:80" ht="14" hidden="1" customHeight="1" outlineLevel="1" x14ac:dyDescent="0.2">
      <c r="A737" s="39" t="s">
        <v>2621</v>
      </c>
      <c r="B737" s="6" t="s">
        <v>1296</v>
      </c>
      <c r="C737" s="1">
        <f t="shared" si="204"/>
        <v>1133</v>
      </c>
      <c r="D737" s="3">
        <f>IF(N737&gt;0, RANK(N737,(N737:P737,Q737:AE737)),0)</f>
        <v>1</v>
      </c>
      <c r="E737" s="3">
        <f>IF(O737&gt;0,RANK(O737,(N737:P737,Q737:AE737)),0)</f>
        <v>2</v>
      </c>
      <c r="F737" s="3">
        <f t="shared" si="205"/>
        <v>0</v>
      </c>
      <c r="G737" s="1">
        <f t="shared" si="206"/>
        <v>512</v>
      </c>
      <c r="H737" s="2">
        <f t="shared" si="214"/>
        <v>0.45189761694616065</v>
      </c>
      <c r="I737" s="4"/>
      <c r="J737" s="2">
        <f t="shared" si="207"/>
        <v>0.71315092674315972</v>
      </c>
      <c r="K737" s="2">
        <f t="shared" si="208"/>
        <v>0.26125330979699912</v>
      </c>
      <c r="L737" s="2">
        <f t="shared" si="209"/>
        <v>0</v>
      </c>
      <c r="M737" s="2">
        <f t="shared" si="210"/>
        <v>2.5595763459841159E-2</v>
      </c>
      <c r="N737" s="38">
        <v>808</v>
      </c>
      <c r="O737" s="38">
        <v>296</v>
      </c>
      <c r="P737" s="38"/>
      <c r="Q737" s="38">
        <v>6</v>
      </c>
      <c r="R737" s="38">
        <v>12</v>
      </c>
      <c r="S737" s="38"/>
      <c r="T737" s="38">
        <v>4</v>
      </c>
      <c r="U737" s="38">
        <v>0</v>
      </c>
      <c r="V737" s="38"/>
      <c r="W737" s="38">
        <v>2</v>
      </c>
      <c r="X737" s="38">
        <v>0</v>
      </c>
      <c r="Y737" s="38"/>
      <c r="Z737" s="38">
        <v>5</v>
      </c>
      <c r="AA737" s="38"/>
      <c r="AB737" s="38"/>
      <c r="BA737" t="str">
        <f t="shared" si="215"/>
        <v>Buckland</v>
      </c>
      <c r="BB737" t="s">
        <v>1117</v>
      </c>
      <c r="BC737">
        <v>2</v>
      </c>
      <c r="BE737" s="60">
        <v>25</v>
      </c>
      <c r="BF737" s="62">
        <v>11</v>
      </c>
      <c r="BG737" s="62">
        <v>15</v>
      </c>
      <c r="BH737" s="66">
        <v>9595</v>
      </c>
      <c r="BI737" s="66">
        <v>9595</v>
      </c>
      <c r="BJ737" s="66">
        <f t="shared" si="216"/>
        <v>25011</v>
      </c>
      <c r="BL737" t="s">
        <v>1447</v>
      </c>
      <c r="BM737">
        <f t="shared" si="212"/>
        <v>2509595</v>
      </c>
      <c r="BN737">
        <f t="shared" si="213"/>
        <v>2509595</v>
      </c>
      <c r="BO737" s="41"/>
      <c r="BP737" s="41"/>
      <c r="BR737" s="1"/>
      <c r="BS737" t="s">
        <v>3756</v>
      </c>
      <c r="CB737" s="38"/>
    </row>
    <row r="738" spans="1:80" ht="14" hidden="1" customHeight="1" outlineLevel="1" x14ac:dyDescent="0.2">
      <c r="A738" s="39" t="s">
        <v>2515</v>
      </c>
      <c r="B738" s="6" t="s">
        <v>1296</v>
      </c>
      <c r="C738" s="1">
        <f t="shared" si="204"/>
        <v>14247</v>
      </c>
      <c r="D738" s="3">
        <f>IF(N738&gt;0, RANK(N738,(N738:P738,Q738:AE738)),0)</f>
        <v>1</v>
      </c>
      <c r="E738" s="3">
        <f>IF(O738&gt;0,RANK(O738,(N738:P738,Q738:AE738)),0)</f>
        <v>2</v>
      </c>
      <c r="F738" s="3">
        <f t="shared" si="205"/>
        <v>0</v>
      </c>
      <c r="G738" s="1">
        <f t="shared" si="206"/>
        <v>2649</v>
      </c>
      <c r="H738" s="2">
        <f t="shared" si="214"/>
        <v>0.18593388081701412</v>
      </c>
      <c r="I738" s="4"/>
      <c r="J738" s="2">
        <f t="shared" si="207"/>
        <v>0.57682319084719591</v>
      </c>
      <c r="K738" s="2">
        <f t="shared" si="208"/>
        <v>0.39088931003018179</v>
      </c>
      <c r="L738" s="2">
        <f t="shared" si="209"/>
        <v>0</v>
      </c>
      <c r="M738" s="2">
        <f t="shared" si="210"/>
        <v>3.2287499122622298E-2</v>
      </c>
      <c r="N738" s="38">
        <v>8218</v>
      </c>
      <c r="O738" s="38">
        <v>5569</v>
      </c>
      <c r="P738" s="38"/>
      <c r="Q738" s="38">
        <v>76</v>
      </c>
      <c r="R738" s="38">
        <v>165</v>
      </c>
      <c r="S738" s="38"/>
      <c r="T738" s="38">
        <v>26</v>
      </c>
      <c r="U738" s="38">
        <v>1</v>
      </c>
      <c r="V738" s="38"/>
      <c r="W738" s="38">
        <v>101</v>
      </c>
      <c r="X738" s="38">
        <v>3</v>
      </c>
      <c r="Y738" s="38"/>
      <c r="Z738" s="38">
        <v>88</v>
      </c>
      <c r="AA738" s="38"/>
      <c r="AB738" s="38"/>
      <c r="BA738" t="str">
        <f t="shared" si="215"/>
        <v>Burlington</v>
      </c>
      <c r="BB738" t="s">
        <v>493</v>
      </c>
      <c r="BC738">
        <v>6</v>
      </c>
      <c r="BE738" s="60">
        <v>25</v>
      </c>
      <c r="BF738" s="62">
        <v>17</v>
      </c>
      <c r="BG738" s="62">
        <v>50</v>
      </c>
      <c r="BH738" s="66">
        <v>9840</v>
      </c>
      <c r="BI738" s="66">
        <v>9840</v>
      </c>
      <c r="BJ738" s="66">
        <f t="shared" si="216"/>
        <v>25017</v>
      </c>
      <c r="BL738" t="s">
        <v>1447</v>
      </c>
      <c r="BM738">
        <f t="shared" si="212"/>
        <v>2509840</v>
      </c>
      <c r="BN738">
        <f t="shared" si="213"/>
        <v>2509840</v>
      </c>
      <c r="BO738" s="41"/>
      <c r="BP738" s="41"/>
      <c r="BR738" s="1"/>
      <c r="BS738" t="s">
        <v>3756</v>
      </c>
      <c r="CB738" s="38"/>
    </row>
    <row r="739" spans="1:80" ht="14" hidden="1" customHeight="1" outlineLevel="1" x14ac:dyDescent="0.2">
      <c r="A739" s="39" t="s">
        <v>2516</v>
      </c>
      <c r="B739" s="6" t="s">
        <v>1296</v>
      </c>
      <c r="C739" s="1">
        <f t="shared" si="204"/>
        <v>50122</v>
      </c>
      <c r="D739" s="3">
        <f>IF(N739&gt;0, RANK(N739,(N739:P739,Q739:AE739)),0)</f>
        <v>1</v>
      </c>
      <c r="E739" s="3">
        <f>IF(O739&gt;0,RANK(O739,(N739:P739,Q739:AE739)),0)</f>
        <v>2</v>
      </c>
      <c r="F739" s="3">
        <f t="shared" si="205"/>
        <v>0</v>
      </c>
      <c r="G739" s="1">
        <f t="shared" si="206"/>
        <v>39531</v>
      </c>
      <c r="H739" s="2">
        <f t="shared" si="214"/>
        <v>0.78869558277802165</v>
      </c>
      <c r="I739" s="4"/>
      <c r="J739" s="2">
        <f t="shared" si="207"/>
        <v>0.87167311759307287</v>
      </c>
      <c r="K739" s="2">
        <f t="shared" si="208"/>
        <v>8.2977534815051268E-2</v>
      </c>
      <c r="L739" s="2">
        <f t="shared" si="209"/>
        <v>0</v>
      </c>
      <c r="M739" s="2">
        <f t="shared" si="210"/>
        <v>4.5349347591875866E-2</v>
      </c>
      <c r="N739" s="38">
        <v>43690</v>
      </c>
      <c r="O739" s="38">
        <v>4159</v>
      </c>
      <c r="P739" s="38"/>
      <c r="Q739" s="38">
        <v>252</v>
      </c>
      <c r="R739" s="38">
        <v>1005</v>
      </c>
      <c r="S739" s="38"/>
      <c r="T739" s="38">
        <v>533</v>
      </c>
      <c r="U739" s="38">
        <v>40</v>
      </c>
      <c r="V739" s="38"/>
      <c r="W739" s="38">
        <v>257</v>
      </c>
      <c r="X739" s="38">
        <v>35</v>
      </c>
      <c r="Y739" s="38"/>
      <c r="Z739" s="38">
        <v>151</v>
      </c>
      <c r="AA739" s="38"/>
      <c r="AB739" s="38"/>
      <c r="BA739" t="str">
        <f t="shared" si="215"/>
        <v>Cambridge</v>
      </c>
      <c r="BB739" t="s">
        <v>493</v>
      </c>
      <c r="BE739" s="60">
        <v>25</v>
      </c>
      <c r="BF739" s="62">
        <v>17</v>
      </c>
      <c r="BG739" s="62">
        <v>55</v>
      </c>
      <c r="BH739" s="66">
        <v>11000</v>
      </c>
      <c r="BI739" s="66">
        <v>11000</v>
      </c>
      <c r="BJ739" s="66">
        <f t="shared" si="216"/>
        <v>25017</v>
      </c>
      <c r="BL739" t="s">
        <v>1225</v>
      </c>
      <c r="BM739">
        <f t="shared" si="212"/>
        <v>2511000</v>
      </c>
      <c r="BN739">
        <f t="shared" si="213"/>
        <v>2511000</v>
      </c>
      <c r="BO739" s="41"/>
      <c r="BP739" s="41"/>
      <c r="BR739" s="1"/>
      <c r="BS739" t="s">
        <v>3757</v>
      </c>
      <c r="CB739" s="38"/>
    </row>
    <row r="740" spans="1:80" ht="14" hidden="1" customHeight="1" outlineLevel="1" x14ac:dyDescent="0.2">
      <c r="A740" s="39" t="s">
        <v>2853</v>
      </c>
      <c r="B740" s="6" t="s">
        <v>1296</v>
      </c>
      <c r="C740" s="1">
        <f t="shared" si="204"/>
        <v>13998</v>
      </c>
      <c r="D740" s="3">
        <f>IF(N740&gt;0, RANK(N740,(N740:P740,Q740:AE740)),0)</f>
        <v>1</v>
      </c>
      <c r="E740" s="3">
        <f>IF(O740&gt;0,RANK(O740,(N740:P740,Q740:AE740)),0)</f>
        <v>2</v>
      </c>
      <c r="F740" s="3">
        <f t="shared" si="205"/>
        <v>0</v>
      </c>
      <c r="G740" s="1">
        <f t="shared" si="206"/>
        <v>3122</v>
      </c>
      <c r="H740" s="2">
        <f t="shared" si="214"/>
        <v>0.22303186169452779</v>
      </c>
      <c r="I740" s="4"/>
      <c r="J740" s="2">
        <f t="shared" si="207"/>
        <v>0.59872838976996712</v>
      </c>
      <c r="K740" s="2">
        <f t="shared" si="208"/>
        <v>0.37569652807543935</v>
      </c>
      <c r="L740" s="2">
        <f t="shared" si="209"/>
        <v>0</v>
      </c>
      <c r="M740" s="2">
        <f t="shared" si="210"/>
        <v>2.5575082154593531E-2</v>
      </c>
      <c r="N740" s="38">
        <v>8381</v>
      </c>
      <c r="O740" s="38">
        <v>5259</v>
      </c>
      <c r="P740" s="38"/>
      <c r="Q740" s="38">
        <v>69</v>
      </c>
      <c r="R740" s="38">
        <v>108</v>
      </c>
      <c r="S740" s="38"/>
      <c r="T740" s="38">
        <v>28</v>
      </c>
      <c r="U740" s="38">
        <v>2</v>
      </c>
      <c r="V740" s="38"/>
      <c r="W740" s="38">
        <v>67</v>
      </c>
      <c r="X740" s="38">
        <v>1</v>
      </c>
      <c r="Y740" s="38"/>
      <c r="Z740" s="38">
        <v>83</v>
      </c>
      <c r="AA740" s="38"/>
      <c r="AB740" s="38"/>
      <c r="BA740" t="str">
        <f t="shared" si="215"/>
        <v>Canton</v>
      </c>
      <c r="BB740" t="s">
        <v>734</v>
      </c>
      <c r="BC740">
        <v>8</v>
      </c>
      <c r="BE740" s="60">
        <v>25</v>
      </c>
      <c r="BF740" s="62">
        <v>21</v>
      </c>
      <c r="BG740" s="62">
        <v>25</v>
      </c>
      <c r="BH740" s="66">
        <v>11315</v>
      </c>
      <c r="BI740" s="66">
        <v>11315</v>
      </c>
      <c r="BJ740" s="66">
        <f t="shared" si="216"/>
        <v>25021</v>
      </c>
      <c r="BL740" t="s">
        <v>1447</v>
      </c>
      <c r="BM740">
        <f t="shared" si="212"/>
        <v>2511315</v>
      </c>
      <c r="BN740">
        <f t="shared" si="213"/>
        <v>2511315</v>
      </c>
      <c r="BO740" s="41"/>
      <c r="BP740" s="41"/>
      <c r="BR740" s="1"/>
      <c r="BS740" t="s">
        <v>3756</v>
      </c>
      <c r="CB740" s="38"/>
    </row>
    <row r="741" spans="1:80" ht="14" hidden="1" customHeight="1" outlineLevel="1" x14ac:dyDescent="0.2">
      <c r="A741" s="39" t="s">
        <v>497</v>
      </c>
      <c r="B741" s="6" t="s">
        <v>1296</v>
      </c>
      <c r="C741" s="1">
        <f t="shared" si="204"/>
        <v>3401</v>
      </c>
      <c r="D741" s="3">
        <f>IF(N741&gt;0, RANK(N741,(N741:P741,Q741:AE741)),0)</f>
        <v>1</v>
      </c>
      <c r="E741" s="3">
        <f>IF(O741&gt;0,RANK(O741,(N741:P741,Q741:AE741)),0)</f>
        <v>2</v>
      </c>
      <c r="F741" s="3">
        <f t="shared" si="205"/>
        <v>0</v>
      </c>
      <c r="G741" s="1">
        <f t="shared" si="206"/>
        <v>1985</v>
      </c>
      <c r="H741" s="2">
        <f t="shared" si="214"/>
        <v>0.58365186709791239</v>
      </c>
      <c r="I741" s="4"/>
      <c r="J741" s="2">
        <f t="shared" si="207"/>
        <v>0.77859453102028819</v>
      </c>
      <c r="K741" s="2">
        <f t="shared" si="208"/>
        <v>0.19494266392237578</v>
      </c>
      <c r="L741" s="2">
        <f t="shared" si="209"/>
        <v>0</v>
      </c>
      <c r="M741" s="2">
        <f t="shared" si="210"/>
        <v>2.6462805057336031E-2</v>
      </c>
      <c r="N741" s="38">
        <v>2648</v>
      </c>
      <c r="O741" s="38">
        <v>663</v>
      </c>
      <c r="P741" s="38"/>
      <c r="Q741" s="38">
        <v>27</v>
      </c>
      <c r="R741" s="38">
        <v>23</v>
      </c>
      <c r="S741" s="38"/>
      <c r="T741" s="38">
        <v>7</v>
      </c>
      <c r="U741" s="38">
        <v>0</v>
      </c>
      <c r="V741" s="38"/>
      <c r="W741" s="38">
        <v>18</v>
      </c>
      <c r="X741" s="38">
        <v>0</v>
      </c>
      <c r="Y741" s="38"/>
      <c r="Z741" s="38">
        <v>15</v>
      </c>
      <c r="AA741" s="38"/>
      <c r="AB741" s="38"/>
      <c r="BA741" t="str">
        <f t="shared" si="215"/>
        <v>Carlisle</v>
      </c>
      <c r="BB741" t="s">
        <v>493</v>
      </c>
      <c r="BC741">
        <v>3</v>
      </c>
      <c r="BE741" s="60">
        <v>25</v>
      </c>
      <c r="BF741" s="62">
        <v>17</v>
      </c>
      <c r="BG741" s="62">
        <v>60</v>
      </c>
      <c r="BH741" s="66">
        <v>11525</v>
      </c>
      <c r="BI741" s="66">
        <v>11525</v>
      </c>
      <c r="BJ741" s="66">
        <f t="shared" si="216"/>
        <v>25017</v>
      </c>
      <c r="BL741" t="s">
        <v>1447</v>
      </c>
      <c r="BM741">
        <f t="shared" si="212"/>
        <v>2511525</v>
      </c>
      <c r="BN741">
        <f t="shared" si="213"/>
        <v>2511525</v>
      </c>
      <c r="BO741" s="41"/>
      <c r="BP741" s="41"/>
      <c r="BR741" s="1"/>
      <c r="BS741" t="s">
        <v>3756</v>
      </c>
      <c r="CB741" s="38"/>
    </row>
    <row r="742" spans="1:80" ht="14" hidden="1" customHeight="1" outlineLevel="1" x14ac:dyDescent="0.2">
      <c r="A742" s="39" t="s">
        <v>78</v>
      </c>
      <c r="B742" s="6" t="s">
        <v>1296</v>
      </c>
      <c r="C742" s="1">
        <f t="shared" si="204"/>
        <v>7115</v>
      </c>
      <c r="D742" s="3">
        <f>IF(N742&gt;0, RANK(N742,(N742:P742,Q742:AE742)),0)</f>
        <v>2</v>
      </c>
      <c r="E742" s="3">
        <f>IF(O742&gt;0,RANK(O742,(N742:P742,Q742:AE742)),0)</f>
        <v>1</v>
      </c>
      <c r="F742" s="3">
        <f t="shared" si="205"/>
        <v>0</v>
      </c>
      <c r="G742" s="1">
        <f t="shared" si="206"/>
        <v>923</v>
      </c>
      <c r="H742" s="2">
        <f t="shared" si="214"/>
        <v>0.12972593113141251</v>
      </c>
      <c r="I742" s="4"/>
      <c r="J742" s="2">
        <f t="shared" si="207"/>
        <v>0.42473647224174282</v>
      </c>
      <c r="K742" s="2">
        <f t="shared" si="208"/>
        <v>0.55446240337315533</v>
      </c>
      <c r="L742" s="2">
        <f t="shared" si="209"/>
        <v>0</v>
      </c>
      <c r="M742" s="2">
        <f t="shared" si="210"/>
        <v>2.0801124385101843E-2</v>
      </c>
      <c r="N742" s="38">
        <v>3022</v>
      </c>
      <c r="O742" s="38">
        <v>3945</v>
      </c>
      <c r="P742" s="38"/>
      <c r="Q742" s="38">
        <v>25</v>
      </c>
      <c r="R742" s="38">
        <v>29</v>
      </c>
      <c r="S742" s="38"/>
      <c r="T742" s="38">
        <v>12</v>
      </c>
      <c r="U742" s="38">
        <v>0</v>
      </c>
      <c r="V742" s="38"/>
      <c r="W742" s="38">
        <v>37</v>
      </c>
      <c r="X742" s="38">
        <v>0</v>
      </c>
      <c r="Y742" s="38"/>
      <c r="Z742" s="38">
        <v>45</v>
      </c>
      <c r="AA742" s="38"/>
      <c r="AB742" s="38"/>
      <c r="BA742" t="str">
        <f t="shared" si="215"/>
        <v>Carver</v>
      </c>
      <c r="BB742" t="s">
        <v>228</v>
      </c>
      <c r="BC742">
        <v>9</v>
      </c>
      <c r="BE742" s="60">
        <v>25</v>
      </c>
      <c r="BF742" s="62">
        <v>23</v>
      </c>
      <c r="BG742" s="62">
        <v>20</v>
      </c>
      <c r="BH742" s="66">
        <v>11665</v>
      </c>
      <c r="BI742" s="66">
        <v>11665</v>
      </c>
      <c r="BJ742" s="66">
        <f t="shared" si="216"/>
        <v>25023</v>
      </c>
      <c r="BL742" t="s">
        <v>1447</v>
      </c>
      <c r="BM742">
        <f t="shared" si="212"/>
        <v>2511665</v>
      </c>
      <c r="BN742">
        <f t="shared" si="213"/>
        <v>2511665</v>
      </c>
      <c r="BO742" s="41"/>
      <c r="BP742" s="41"/>
      <c r="BR742" s="1"/>
      <c r="BS742" t="s">
        <v>3756</v>
      </c>
      <c r="CB742" s="38"/>
    </row>
    <row r="743" spans="1:80" ht="14" hidden="1" customHeight="1" outlineLevel="1" x14ac:dyDescent="0.2">
      <c r="A743" s="39" t="s">
        <v>1411</v>
      </c>
      <c r="B743" s="6" t="s">
        <v>1296</v>
      </c>
      <c r="C743" s="1">
        <f t="shared" si="204"/>
        <v>729</v>
      </c>
      <c r="D743" s="3">
        <f>IF(N743&gt;0, RANK(N743,(N743:P743,Q743:AE743)),0)</f>
        <v>1</v>
      </c>
      <c r="E743" s="3">
        <f>IF(O743&gt;0,RANK(O743,(N743:P743,Q743:AE743)),0)</f>
        <v>2</v>
      </c>
      <c r="F743" s="3">
        <f t="shared" si="205"/>
        <v>0</v>
      </c>
      <c r="G743" s="1">
        <f t="shared" si="206"/>
        <v>268</v>
      </c>
      <c r="H743" s="2">
        <f t="shared" si="214"/>
        <v>0.36762688614540467</v>
      </c>
      <c r="I743" s="4"/>
      <c r="J743" s="2">
        <f t="shared" si="207"/>
        <v>0.65706447187928674</v>
      </c>
      <c r="K743" s="2">
        <f t="shared" si="208"/>
        <v>0.28943758573388201</v>
      </c>
      <c r="L743" s="2">
        <f t="shared" si="209"/>
        <v>0</v>
      </c>
      <c r="M743" s="2">
        <f t="shared" si="210"/>
        <v>5.3497942386831254E-2</v>
      </c>
      <c r="N743" s="38">
        <v>479</v>
      </c>
      <c r="O743" s="38">
        <v>211</v>
      </c>
      <c r="P743" s="38"/>
      <c r="Q743" s="38">
        <v>11</v>
      </c>
      <c r="R743" s="38">
        <v>22</v>
      </c>
      <c r="S743" s="38"/>
      <c r="T743" s="38">
        <v>1</v>
      </c>
      <c r="U743" s="38">
        <v>0</v>
      </c>
      <c r="V743" s="38"/>
      <c r="W743" s="38">
        <v>0</v>
      </c>
      <c r="X743" s="38">
        <v>0</v>
      </c>
      <c r="Y743" s="38"/>
      <c r="Z743" s="38">
        <v>5</v>
      </c>
      <c r="AA743" s="38"/>
      <c r="AB743" s="38"/>
      <c r="BA743" t="str">
        <f t="shared" si="215"/>
        <v>Charlemont</v>
      </c>
      <c r="BB743" t="s">
        <v>1117</v>
      </c>
      <c r="BC743">
        <v>1</v>
      </c>
      <c r="BE743" s="60">
        <v>25</v>
      </c>
      <c r="BF743" s="62">
        <v>11</v>
      </c>
      <c r="BG743" s="62">
        <v>20</v>
      </c>
      <c r="BH743" s="66">
        <v>12505</v>
      </c>
      <c r="BI743" s="66">
        <v>12505</v>
      </c>
      <c r="BJ743" s="66">
        <f t="shared" si="216"/>
        <v>25011</v>
      </c>
      <c r="BL743" t="s">
        <v>1447</v>
      </c>
      <c r="BM743">
        <f t="shared" si="212"/>
        <v>2512505</v>
      </c>
      <c r="BN743">
        <f t="shared" si="213"/>
        <v>2512505</v>
      </c>
      <c r="BO743" s="41"/>
      <c r="BP743" s="41"/>
      <c r="BR743" s="1"/>
      <c r="BS743" t="s">
        <v>3756</v>
      </c>
      <c r="CB743" s="38"/>
    </row>
    <row r="744" spans="1:80" ht="14" hidden="1" customHeight="1" outlineLevel="1" x14ac:dyDescent="0.2">
      <c r="A744" s="39" t="s">
        <v>353</v>
      </c>
      <c r="B744" s="6" t="s">
        <v>1296</v>
      </c>
      <c r="C744" s="1">
        <f t="shared" si="204"/>
        <v>8206</v>
      </c>
      <c r="D744" s="3">
        <f>IF(N744&gt;0, RANK(N744,(N744:P744,Q744:AE744)),0)</f>
        <v>2</v>
      </c>
      <c r="E744" s="3">
        <f>IF(O744&gt;0,RANK(O744,(N744:P744,Q744:AE744)),0)</f>
        <v>1</v>
      </c>
      <c r="F744" s="3">
        <f t="shared" si="205"/>
        <v>0</v>
      </c>
      <c r="G744" s="1">
        <f t="shared" si="206"/>
        <v>1025</v>
      </c>
      <c r="H744" s="2">
        <f t="shared" si="214"/>
        <v>0.12490860346088228</v>
      </c>
      <c r="I744" s="4"/>
      <c r="J744" s="2">
        <f t="shared" si="207"/>
        <v>0.42578601023641238</v>
      </c>
      <c r="K744" s="2">
        <f t="shared" si="208"/>
        <v>0.55069461369729467</v>
      </c>
      <c r="L744" s="2">
        <f t="shared" si="209"/>
        <v>0</v>
      </c>
      <c r="M744" s="2">
        <f t="shared" si="210"/>
        <v>2.3519376066292952E-2</v>
      </c>
      <c r="N744" s="38">
        <v>3494</v>
      </c>
      <c r="O744" s="38">
        <v>4519</v>
      </c>
      <c r="P744" s="38"/>
      <c r="Q744" s="38">
        <v>43</v>
      </c>
      <c r="R744" s="38">
        <v>31</v>
      </c>
      <c r="S744" s="38"/>
      <c r="T744" s="38">
        <v>24</v>
      </c>
      <c r="U744" s="38">
        <v>0</v>
      </c>
      <c r="V744" s="38"/>
      <c r="W744" s="38">
        <v>29</v>
      </c>
      <c r="X744" s="38">
        <v>0</v>
      </c>
      <c r="Y744" s="38"/>
      <c r="Z744" s="38">
        <v>66</v>
      </c>
      <c r="AA744" s="38"/>
      <c r="AB744" s="38"/>
      <c r="BA744" t="str">
        <f t="shared" si="215"/>
        <v>Charlton</v>
      </c>
      <c r="BB744" s="6" t="s">
        <v>1739</v>
      </c>
      <c r="BC744">
        <v>1</v>
      </c>
      <c r="BE744" s="60">
        <v>25</v>
      </c>
      <c r="BF744" s="62">
        <v>27</v>
      </c>
      <c r="BG744" s="62">
        <v>50</v>
      </c>
      <c r="BH744" s="66">
        <v>12715</v>
      </c>
      <c r="BI744" s="66">
        <v>12715</v>
      </c>
      <c r="BJ744" s="66">
        <f t="shared" si="216"/>
        <v>25027</v>
      </c>
      <c r="BL744" t="s">
        <v>1447</v>
      </c>
      <c r="BM744">
        <f t="shared" si="212"/>
        <v>2512715</v>
      </c>
      <c r="BN744">
        <f t="shared" si="213"/>
        <v>2512715</v>
      </c>
      <c r="BO744" s="41"/>
      <c r="BP744" s="41"/>
      <c r="BR744" s="1"/>
      <c r="BS744" t="s">
        <v>3756</v>
      </c>
      <c r="CB744" s="38"/>
    </row>
    <row r="745" spans="1:80" ht="14" hidden="1" customHeight="1" outlineLevel="1" x14ac:dyDescent="0.2">
      <c r="A745" s="39" t="s">
        <v>258</v>
      </c>
      <c r="B745" s="6" t="s">
        <v>1296</v>
      </c>
      <c r="C745" s="1">
        <f t="shared" si="204"/>
        <v>4844</v>
      </c>
      <c r="D745" s="3">
        <f>IF(N745&gt;0, RANK(N745,(N745:P745,Q745:AE745)),0)</f>
        <v>1</v>
      </c>
      <c r="E745" s="3">
        <f>IF(O745&gt;0,RANK(O745,(N745:P745,Q745:AE745)),0)</f>
        <v>2</v>
      </c>
      <c r="F745" s="3">
        <f t="shared" si="205"/>
        <v>0</v>
      </c>
      <c r="G745" s="1">
        <f t="shared" si="206"/>
        <v>1216</v>
      </c>
      <c r="H745" s="2">
        <f t="shared" si="214"/>
        <v>0.25103220478943022</v>
      </c>
      <c r="I745" s="4"/>
      <c r="J745" s="2">
        <f t="shared" si="207"/>
        <v>0.61147811725846413</v>
      </c>
      <c r="K745" s="2">
        <f t="shared" si="208"/>
        <v>0.36044591246903385</v>
      </c>
      <c r="L745" s="2">
        <f t="shared" si="209"/>
        <v>0</v>
      </c>
      <c r="M745" s="2">
        <f t="shared" si="210"/>
        <v>2.8075970272502027E-2</v>
      </c>
      <c r="N745" s="38">
        <v>2962</v>
      </c>
      <c r="O745" s="38">
        <v>1746</v>
      </c>
      <c r="P745" s="38"/>
      <c r="Q745" s="38">
        <v>31</v>
      </c>
      <c r="R745" s="38">
        <v>26</v>
      </c>
      <c r="S745" s="38"/>
      <c r="T745" s="38">
        <v>10</v>
      </c>
      <c r="U745" s="38">
        <v>0</v>
      </c>
      <c r="V745" s="38"/>
      <c r="W745" s="38">
        <v>55</v>
      </c>
      <c r="X745" s="38">
        <v>0</v>
      </c>
      <c r="Y745" s="38"/>
      <c r="Z745" s="38">
        <v>14</v>
      </c>
      <c r="AA745" s="38"/>
      <c r="AB745" s="38"/>
      <c r="BA745" t="str">
        <f t="shared" si="215"/>
        <v>Chatham</v>
      </c>
      <c r="BB745" t="s">
        <v>2366</v>
      </c>
      <c r="BC745">
        <v>9</v>
      </c>
      <c r="BE745" s="60">
        <v>25</v>
      </c>
      <c r="BF745" s="62">
        <v>1</v>
      </c>
      <c r="BG745" s="62">
        <v>20</v>
      </c>
      <c r="BH745" s="66">
        <v>12995</v>
      </c>
      <c r="BI745" s="66">
        <v>12995</v>
      </c>
      <c r="BJ745" s="66">
        <f t="shared" si="216"/>
        <v>25001</v>
      </c>
      <c r="BL745" t="s">
        <v>1447</v>
      </c>
      <c r="BM745">
        <f t="shared" si="212"/>
        <v>2512995</v>
      </c>
      <c r="BN745">
        <f t="shared" si="213"/>
        <v>2512995</v>
      </c>
      <c r="BO745" s="41"/>
      <c r="BP745" s="41"/>
      <c r="BR745" s="1"/>
      <c r="BS745" t="s">
        <v>3756</v>
      </c>
      <c r="CB745" s="38"/>
    </row>
    <row r="746" spans="1:80" ht="14" hidden="1" customHeight="1" outlineLevel="1" x14ac:dyDescent="0.2">
      <c r="A746" s="39" t="s">
        <v>2884</v>
      </c>
      <c r="B746" s="6" t="s">
        <v>1296</v>
      </c>
      <c r="C746" s="1">
        <f t="shared" si="204"/>
        <v>21429</v>
      </c>
      <c r="D746" s="3">
        <f>IF(N746&gt;0, RANK(N746,(N746:P746,Q746:AE746)),0)</f>
        <v>1</v>
      </c>
      <c r="E746" s="3">
        <f>IF(O746&gt;0,RANK(O746,(N746:P746,Q746:AE746)),0)</f>
        <v>2</v>
      </c>
      <c r="F746" s="3">
        <f t="shared" si="205"/>
        <v>0</v>
      </c>
      <c r="G746" s="1">
        <f t="shared" si="206"/>
        <v>5036</v>
      </c>
      <c r="H746" s="2">
        <f t="shared" si="214"/>
        <v>0.23500863316067011</v>
      </c>
      <c r="I746" s="4"/>
      <c r="J746" s="2">
        <f t="shared" si="207"/>
        <v>0.60371459237481917</v>
      </c>
      <c r="K746" s="2">
        <f t="shared" si="208"/>
        <v>0.36870595921414906</v>
      </c>
      <c r="L746" s="2">
        <f t="shared" si="209"/>
        <v>0</v>
      </c>
      <c r="M746" s="2">
        <f t="shared" si="210"/>
        <v>2.7579448411031771E-2</v>
      </c>
      <c r="N746" s="38">
        <v>12937</v>
      </c>
      <c r="O746" s="38">
        <v>7901</v>
      </c>
      <c r="P746" s="38"/>
      <c r="Q746" s="38">
        <v>136</v>
      </c>
      <c r="R746" s="38">
        <v>150</v>
      </c>
      <c r="S746" s="38"/>
      <c r="T746" s="38">
        <v>45</v>
      </c>
      <c r="U746" s="38">
        <v>4</v>
      </c>
      <c r="V746" s="38"/>
      <c r="W746" s="38">
        <v>137</v>
      </c>
      <c r="X746" s="38">
        <v>2</v>
      </c>
      <c r="Y746" s="38"/>
      <c r="Z746" s="38">
        <v>117</v>
      </c>
      <c r="AA746" s="38"/>
      <c r="AB746" s="38"/>
      <c r="BA746" t="str">
        <f t="shared" si="215"/>
        <v>Chelmsford</v>
      </c>
      <c r="BB746" t="s">
        <v>493</v>
      </c>
      <c r="BC746">
        <v>3</v>
      </c>
      <c r="BE746" s="60">
        <v>25</v>
      </c>
      <c r="BF746" s="62">
        <v>17</v>
      </c>
      <c r="BG746" s="62">
        <v>65</v>
      </c>
      <c r="BH746" s="66">
        <v>13135</v>
      </c>
      <c r="BI746" s="66">
        <v>13135</v>
      </c>
      <c r="BJ746" s="66">
        <f t="shared" si="216"/>
        <v>25017</v>
      </c>
      <c r="BL746" t="s">
        <v>1447</v>
      </c>
      <c r="BM746">
        <f t="shared" si="212"/>
        <v>2513135</v>
      </c>
      <c r="BN746">
        <f t="shared" si="213"/>
        <v>2513135</v>
      </c>
      <c r="BO746" s="41"/>
      <c r="BP746" s="41"/>
      <c r="BR746" s="1"/>
      <c r="BS746" t="s">
        <v>3756</v>
      </c>
      <c r="CB746" s="38"/>
    </row>
    <row r="747" spans="1:80" ht="14" hidden="1" customHeight="1" outlineLevel="1" x14ac:dyDescent="0.2">
      <c r="A747" s="39" t="s">
        <v>986</v>
      </c>
      <c r="B747" s="6" t="s">
        <v>1296</v>
      </c>
      <c r="C747" s="1">
        <f t="shared" si="204"/>
        <v>8673</v>
      </c>
      <c r="D747" s="3">
        <f>IF(N747&gt;0, RANK(N747,(N747:P747,Q747:AE747)),0)</f>
        <v>1</v>
      </c>
      <c r="E747" s="3">
        <f>IF(O747&gt;0,RANK(O747,(N747:P747,Q747:AE747)),0)</f>
        <v>2</v>
      </c>
      <c r="F747" s="3">
        <f t="shared" si="205"/>
        <v>0</v>
      </c>
      <c r="G747" s="1">
        <f t="shared" si="206"/>
        <v>3193</v>
      </c>
      <c r="H747" s="2">
        <f t="shared" si="214"/>
        <v>0.36815404127752799</v>
      </c>
      <c r="I747" s="4"/>
      <c r="J747" s="2">
        <f t="shared" si="207"/>
        <v>0.66724316845382226</v>
      </c>
      <c r="K747" s="2">
        <f t="shared" si="208"/>
        <v>0.29908912717629427</v>
      </c>
      <c r="L747" s="2">
        <f t="shared" si="209"/>
        <v>0</v>
      </c>
      <c r="M747" s="2">
        <f t="shared" si="210"/>
        <v>3.3667704369883478E-2</v>
      </c>
      <c r="N747" s="38">
        <v>5787</v>
      </c>
      <c r="O747" s="38">
        <v>2594</v>
      </c>
      <c r="P747" s="38"/>
      <c r="Q747" s="38">
        <v>24</v>
      </c>
      <c r="R747" s="38">
        <v>110</v>
      </c>
      <c r="S747" s="38"/>
      <c r="T747" s="38">
        <v>99</v>
      </c>
      <c r="U747" s="38">
        <v>0</v>
      </c>
      <c r="V747" s="38"/>
      <c r="W747" s="38">
        <v>0</v>
      </c>
      <c r="X747" s="38">
        <v>0</v>
      </c>
      <c r="Y747" s="38"/>
      <c r="Z747" s="38">
        <v>59</v>
      </c>
      <c r="AA747" s="38"/>
      <c r="AB747" s="38"/>
      <c r="BA747" t="str">
        <f t="shared" si="215"/>
        <v>Chelsea</v>
      </c>
      <c r="BB747" t="s">
        <v>1443</v>
      </c>
      <c r="BC747">
        <v>7</v>
      </c>
      <c r="BE747" s="60">
        <v>25</v>
      </c>
      <c r="BF747" s="62">
        <v>25</v>
      </c>
      <c r="BG747" s="62">
        <v>10</v>
      </c>
      <c r="BH747" s="66">
        <v>13205</v>
      </c>
      <c r="BI747" s="66">
        <v>13205</v>
      </c>
      <c r="BJ747" s="66">
        <f t="shared" si="216"/>
        <v>25025</v>
      </c>
      <c r="BL747" t="s">
        <v>1225</v>
      </c>
      <c r="BM747">
        <f t="shared" si="212"/>
        <v>2513205</v>
      </c>
      <c r="BN747">
        <f t="shared" si="213"/>
        <v>2513205</v>
      </c>
      <c r="BO747" s="41"/>
      <c r="BP747" s="41"/>
      <c r="BR747" s="1"/>
      <c r="BS747" t="s">
        <v>3757</v>
      </c>
      <c r="CB747" s="38"/>
    </row>
    <row r="748" spans="1:80" ht="14" hidden="1" customHeight="1" outlineLevel="1" x14ac:dyDescent="0.2">
      <c r="A748" s="39" t="s">
        <v>1438</v>
      </c>
      <c r="B748" s="6" t="s">
        <v>1296</v>
      </c>
      <c r="C748" s="1">
        <f t="shared" si="204"/>
        <v>1940</v>
      </c>
      <c r="D748" s="3">
        <f>IF(N748&gt;0, RANK(N748,(N748:P748,Q748:AE748)),0)</f>
        <v>1</v>
      </c>
      <c r="E748" s="3">
        <f>IF(O748&gt;0,RANK(O748,(N748:P748,Q748:AE748)),0)</f>
        <v>2</v>
      </c>
      <c r="F748" s="3">
        <f t="shared" si="205"/>
        <v>0</v>
      </c>
      <c r="G748" s="1">
        <f t="shared" si="206"/>
        <v>156</v>
      </c>
      <c r="H748" s="2">
        <f t="shared" si="214"/>
        <v>8.0412371134020624E-2</v>
      </c>
      <c r="I748" s="4"/>
      <c r="J748" s="2">
        <f t="shared" si="207"/>
        <v>0.53195876288659794</v>
      </c>
      <c r="K748" s="2">
        <f t="shared" si="208"/>
        <v>0.45154639175257733</v>
      </c>
      <c r="L748" s="2">
        <f t="shared" si="209"/>
        <v>0</v>
      </c>
      <c r="M748" s="2">
        <f t="shared" si="210"/>
        <v>1.6494845360824739E-2</v>
      </c>
      <c r="N748" s="38">
        <v>1032</v>
      </c>
      <c r="O748" s="38">
        <v>876</v>
      </c>
      <c r="P748" s="38"/>
      <c r="Q748" s="38">
        <v>6</v>
      </c>
      <c r="R748" s="38">
        <v>8</v>
      </c>
      <c r="S748" s="38"/>
      <c r="T748" s="38">
        <v>0</v>
      </c>
      <c r="U748" s="38">
        <v>0</v>
      </c>
      <c r="V748" s="38"/>
      <c r="W748" s="38">
        <v>15</v>
      </c>
      <c r="X748" s="38">
        <v>0</v>
      </c>
      <c r="Y748" s="38"/>
      <c r="Z748" s="38">
        <v>3</v>
      </c>
      <c r="AA748" s="38"/>
      <c r="AB748" s="38"/>
      <c r="BA748" t="str">
        <f t="shared" si="215"/>
        <v>Cheshire</v>
      </c>
      <c r="BB748" t="s">
        <v>2268</v>
      </c>
      <c r="BC748">
        <v>1</v>
      </c>
      <c r="BE748" s="60">
        <v>25</v>
      </c>
      <c r="BF748" s="62">
        <v>3</v>
      </c>
      <c r="BG748" s="62">
        <v>20</v>
      </c>
      <c r="BH748" s="66">
        <v>13345</v>
      </c>
      <c r="BI748" s="66">
        <v>13345</v>
      </c>
      <c r="BJ748" s="66">
        <f t="shared" si="216"/>
        <v>25003</v>
      </c>
      <c r="BL748" t="s">
        <v>1447</v>
      </c>
      <c r="BM748">
        <f t="shared" si="212"/>
        <v>2513345</v>
      </c>
      <c r="BN748">
        <f t="shared" si="213"/>
        <v>2513345</v>
      </c>
      <c r="BO748" s="41"/>
      <c r="BP748" s="41"/>
      <c r="BR748" s="1"/>
      <c r="BS748" t="s">
        <v>3756</v>
      </c>
      <c r="CB748" s="38"/>
    </row>
    <row r="749" spans="1:80" ht="14" hidden="1" customHeight="1" outlineLevel="1" x14ac:dyDescent="0.2">
      <c r="A749" s="39" t="s">
        <v>352</v>
      </c>
      <c r="B749" s="6" t="s">
        <v>1296</v>
      </c>
      <c r="C749" s="1">
        <f t="shared" si="204"/>
        <v>743</v>
      </c>
      <c r="D749" s="3">
        <f>IF(N749&gt;0, RANK(N749,(N749:P749,Q749:AE749)),0)</f>
        <v>2</v>
      </c>
      <c r="E749" s="3">
        <f>IF(O749&gt;0,RANK(O749,(N749:P749,Q749:AE749)),0)</f>
        <v>1</v>
      </c>
      <c r="F749" s="3">
        <f t="shared" si="205"/>
        <v>0</v>
      </c>
      <c r="G749" s="1">
        <f t="shared" si="206"/>
        <v>141</v>
      </c>
      <c r="H749" s="2">
        <f t="shared" si="214"/>
        <v>0.18977119784656796</v>
      </c>
      <c r="I749" s="4"/>
      <c r="J749" s="2">
        <f t="shared" si="207"/>
        <v>0.39434724091520862</v>
      </c>
      <c r="K749" s="2">
        <f t="shared" si="208"/>
        <v>0.5841184387617766</v>
      </c>
      <c r="L749" s="2">
        <f t="shared" si="209"/>
        <v>0</v>
      </c>
      <c r="M749" s="2">
        <f t="shared" si="210"/>
        <v>2.1534320323014722E-2</v>
      </c>
      <c r="N749" s="38">
        <v>293</v>
      </c>
      <c r="O749" s="38">
        <v>434</v>
      </c>
      <c r="P749" s="38"/>
      <c r="Q749" s="38">
        <v>5</v>
      </c>
      <c r="R749" s="38">
        <v>1</v>
      </c>
      <c r="S749" s="38"/>
      <c r="T749" s="38">
        <v>3</v>
      </c>
      <c r="U749" s="38">
        <v>0</v>
      </c>
      <c r="V749" s="38"/>
      <c r="W749" s="38">
        <v>0</v>
      </c>
      <c r="X749" s="38">
        <v>0</v>
      </c>
      <c r="Y749" s="38"/>
      <c r="Z749" s="38">
        <v>7</v>
      </c>
      <c r="AA749" s="38"/>
      <c r="AB749" s="38"/>
      <c r="BA749" t="str">
        <f t="shared" si="215"/>
        <v>Chester</v>
      </c>
      <c r="BB749" t="s">
        <v>2795</v>
      </c>
      <c r="BC749">
        <v>1</v>
      </c>
      <c r="BE749" s="60">
        <v>25</v>
      </c>
      <c r="BF749" s="62">
        <v>13</v>
      </c>
      <c r="BG749" s="62">
        <v>20</v>
      </c>
      <c r="BH749" s="66">
        <v>13485</v>
      </c>
      <c r="BI749" s="66">
        <v>13485</v>
      </c>
      <c r="BJ749" s="66">
        <f t="shared" si="216"/>
        <v>25013</v>
      </c>
      <c r="BL749" t="s">
        <v>1447</v>
      </c>
      <c r="BM749">
        <f t="shared" si="212"/>
        <v>2513485</v>
      </c>
      <c r="BN749">
        <f t="shared" si="213"/>
        <v>2513485</v>
      </c>
      <c r="BO749" s="41"/>
      <c r="BP749" s="41"/>
      <c r="BR749" s="1"/>
      <c r="BS749" t="s">
        <v>3756</v>
      </c>
      <c r="CB749" s="38"/>
    </row>
    <row r="750" spans="1:80" ht="14" hidden="1" customHeight="1" outlineLevel="1" x14ac:dyDescent="0.2">
      <c r="A750" s="39" t="s">
        <v>3024</v>
      </c>
      <c r="B750" s="6" t="s">
        <v>1296</v>
      </c>
      <c r="C750" s="1">
        <f t="shared" si="204"/>
        <v>823</v>
      </c>
      <c r="D750" s="3">
        <f>IF(N750&gt;0, RANK(N750,(N750:P750,Q750:AE750)),0)</f>
        <v>1</v>
      </c>
      <c r="E750" s="3">
        <f>IF(O750&gt;0,RANK(O750,(N750:P750,Q750:AE750)),0)</f>
        <v>2</v>
      </c>
      <c r="F750" s="3">
        <f t="shared" si="205"/>
        <v>0</v>
      </c>
      <c r="G750" s="1">
        <f t="shared" si="206"/>
        <v>206</v>
      </c>
      <c r="H750" s="2">
        <f t="shared" si="214"/>
        <v>0.25030376670716892</v>
      </c>
      <c r="I750" s="4"/>
      <c r="J750" s="2">
        <f t="shared" si="207"/>
        <v>0.60388821385176183</v>
      </c>
      <c r="K750" s="2">
        <f t="shared" si="208"/>
        <v>0.35358444714459297</v>
      </c>
      <c r="L750" s="2">
        <f t="shared" si="209"/>
        <v>0</v>
      </c>
      <c r="M750" s="2">
        <f t="shared" si="210"/>
        <v>4.2527339003645193E-2</v>
      </c>
      <c r="N750" s="38">
        <v>497</v>
      </c>
      <c r="O750" s="38">
        <v>291</v>
      </c>
      <c r="P750" s="38"/>
      <c r="Q750" s="38">
        <v>13</v>
      </c>
      <c r="R750" s="38">
        <v>5</v>
      </c>
      <c r="S750" s="38"/>
      <c r="T750" s="38">
        <v>7</v>
      </c>
      <c r="U750" s="38">
        <v>2</v>
      </c>
      <c r="V750" s="38"/>
      <c r="W750" s="38">
        <v>2</v>
      </c>
      <c r="X750" s="38">
        <v>0</v>
      </c>
      <c r="Y750" s="38"/>
      <c r="Z750" s="38">
        <v>6</v>
      </c>
      <c r="AA750" s="38"/>
      <c r="AB750" s="38"/>
      <c r="BA750" t="str">
        <f t="shared" si="215"/>
        <v>Chesterfield</v>
      </c>
      <c r="BB750" t="s">
        <v>2136</v>
      </c>
      <c r="BC750">
        <v>2</v>
      </c>
      <c r="BE750" s="60">
        <v>25</v>
      </c>
      <c r="BF750" s="62">
        <v>15</v>
      </c>
      <c r="BG750" s="62">
        <v>15</v>
      </c>
      <c r="BH750" s="66">
        <v>13590</v>
      </c>
      <c r="BI750" s="66">
        <v>13590</v>
      </c>
      <c r="BJ750" s="66">
        <f t="shared" si="216"/>
        <v>25015</v>
      </c>
      <c r="BL750" t="s">
        <v>1447</v>
      </c>
      <c r="BM750">
        <f t="shared" si="212"/>
        <v>2513590</v>
      </c>
      <c r="BN750">
        <f t="shared" si="213"/>
        <v>2513590</v>
      </c>
      <c r="BO750" s="41"/>
      <c r="BP750" s="41"/>
      <c r="BR750" s="1"/>
      <c r="BS750" t="s">
        <v>3756</v>
      </c>
      <c r="CB750" s="38"/>
    </row>
    <row r="751" spans="1:80" ht="14" hidden="1" customHeight="1" outlineLevel="1" x14ac:dyDescent="0.2">
      <c r="A751" s="39" t="s">
        <v>446</v>
      </c>
      <c r="B751" s="6" t="s">
        <v>1296</v>
      </c>
      <c r="C751" s="1">
        <f t="shared" si="204"/>
        <v>24497</v>
      </c>
      <c r="D751" s="3">
        <f>IF(N751&gt;0, RANK(N751,(N751:P751,Q751:AE751)),0)</f>
        <v>1</v>
      </c>
      <c r="E751" s="3">
        <f>IF(O751&gt;0,RANK(O751,(N751:P751,Q751:AE751)),0)</f>
        <v>2</v>
      </c>
      <c r="F751" s="3">
        <f t="shared" si="205"/>
        <v>0</v>
      </c>
      <c r="G751" s="1">
        <f t="shared" si="206"/>
        <v>1383</v>
      </c>
      <c r="H751" s="2">
        <f t="shared" si="214"/>
        <v>5.6455892558272443E-2</v>
      </c>
      <c r="I751" s="4"/>
      <c r="J751" s="2">
        <f t="shared" si="207"/>
        <v>0.51557333551047069</v>
      </c>
      <c r="K751" s="2">
        <f t="shared" si="208"/>
        <v>0.45911744295219825</v>
      </c>
      <c r="L751" s="2">
        <f t="shared" si="209"/>
        <v>0</v>
      </c>
      <c r="M751" s="2">
        <f t="shared" si="210"/>
        <v>2.5309221537331061E-2</v>
      </c>
      <c r="N751" s="38">
        <v>12630</v>
      </c>
      <c r="O751" s="38">
        <v>11247</v>
      </c>
      <c r="P751" s="38"/>
      <c r="Q751" s="38">
        <v>101</v>
      </c>
      <c r="R751" s="38">
        <v>126</v>
      </c>
      <c r="S751" s="38"/>
      <c r="T751" s="38">
        <v>101</v>
      </c>
      <c r="U751" s="38">
        <v>0</v>
      </c>
      <c r="V751" s="38"/>
      <c r="W751" s="38">
        <v>110</v>
      </c>
      <c r="X751" s="38">
        <v>0</v>
      </c>
      <c r="Y751" s="38"/>
      <c r="Z751" s="38">
        <v>182</v>
      </c>
      <c r="AA751" s="38"/>
      <c r="AB751" s="38"/>
      <c r="BA751" t="str">
        <f t="shared" si="215"/>
        <v>Chicopee</v>
      </c>
      <c r="BB751" t="s">
        <v>2795</v>
      </c>
      <c r="BC751">
        <v>1</v>
      </c>
      <c r="BE751" s="60">
        <v>25</v>
      </c>
      <c r="BF751" s="62">
        <v>13</v>
      </c>
      <c r="BG751" s="62">
        <v>25</v>
      </c>
      <c r="BH751" s="66">
        <v>13660</v>
      </c>
      <c r="BI751" s="66">
        <v>13660</v>
      </c>
      <c r="BJ751" s="66">
        <f t="shared" si="216"/>
        <v>25013</v>
      </c>
      <c r="BL751" t="s">
        <v>1225</v>
      </c>
      <c r="BM751">
        <f t="shared" si="212"/>
        <v>2513660</v>
      </c>
      <c r="BN751">
        <f t="shared" si="213"/>
        <v>2513660</v>
      </c>
      <c r="BO751" s="41"/>
      <c r="BP751" s="41"/>
      <c r="BR751" s="1"/>
      <c r="BS751" t="s">
        <v>3757</v>
      </c>
      <c r="CB751" s="38"/>
    </row>
    <row r="752" spans="1:80" ht="14" hidden="1" customHeight="1" outlineLevel="1" x14ac:dyDescent="0.2">
      <c r="A752" s="39" t="s">
        <v>2290</v>
      </c>
      <c r="B752" s="6" t="s">
        <v>1296</v>
      </c>
      <c r="C752" s="1">
        <f t="shared" si="204"/>
        <v>931</v>
      </c>
      <c r="D752" s="3">
        <f>IF(N752&gt;0, RANK(N752,(N752:P752,Q752:AE752)),0)</f>
        <v>1</v>
      </c>
      <c r="E752" s="3">
        <f>IF(O752&gt;0,RANK(O752,(N752:P752,Q752:AE752)),0)</f>
        <v>2</v>
      </c>
      <c r="F752" s="3">
        <f t="shared" si="205"/>
        <v>0</v>
      </c>
      <c r="G752" s="1">
        <f t="shared" si="206"/>
        <v>655</v>
      </c>
      <c r="H752" s="2">
        <f t="shared" si="214"/>
        <v>0.70354457572502682</v>
      </c>
      <c r="I752" s="4"/>
      <c r="J752" s="2">
        <f t="shared" si="207"/>
        <v>0.83566058002148225</v>
      </c>
      <c r="K752" s="2">
        <f t="shared" si="208"/>
        <v>0.13211600429645542</v>
      </c>
      <c r="L752" s="2">
        <f t="shared" si="209"/>
        <v>0</v>
      </c>
      <c r="M752" s="2">
        <f t="shared" si="210"/>
        <v>3.2223415682062329E-2</v>
      </c>
      <c r="N752" s="38">
        <v>778</v>
      </c>
      <c r="O752" s="38">
        <v>123</v>
      </c>
      <c r="P752" s="38"/>
      <c r="Q752" s="38">
        <v>9</v>
      </c>
      <c r="R752" s="38">
        <v>6</v>
      </c>
      <c r="S752" s="38"/>
      <c r="T752" s="38">
        <v>1</v>
      </c>
      <c r="U752" s="38">
        <v>1</v>
      </c>
      <c r="V752" s="38"/>
      <c r="W752" s="38">
        <v>7</v>
      </c>
      <c r="X752" s="38">
        <v>0</v>
      </c>
      <c r="Y752" s="38"/>
      <c r="Z752" s="38">
        <v>6</v>
      </c>
      <c r="AA752" s="38"/>
      <c r="AB752" s="38"/>
      <c r="BA752" t="str">
        <f t="shared" si="215"/>
        <v>Chilmark</v>
      </c>
      <c r="BB752" t="s">
        <v>2969</v>
      </c>
      <c r="BC752">
        <v>9</v>
      </c>
      <c r="BE752" s="60">
        <v>25</v>
      </c>
      <c r="BF752" s="62">
        <v>7</v>
      </c>
      <c r="BG752" s="62">
        <v>5</v>
      </c>
      <c r="BH752" s="66">
        <v>13800</v>
      </c>
      <c r="BI752" s="66">
        <v>13800</v>
      </c>
      <c r="BJ752" s="66">
        <f t="shared" si="216"/>
        <v>25007</v>
      </c>
      <c r="BL752" t="s">
        <v>1447</v>
      </c>
      <c r="BM752">
        <f t="shared" si="212"/>
        <v>2513800</v>
      </c>
      <c r="BN752">
        <f t="shared" si="213"/>
        <v>2513800</v>
      </c>
      <c r="BO752" s="41"/>
      <c r="BP752" s="41"/>
      <c r="BR752" s="1"/>
      <c r="BS752" t="s">
        <v>3756</v>
      </c>
      <c r="CB752" s="38"/>
    </row>
    <row r="753" spans="1:80" ht="14" hidden="1" customHeight="1" outlineLevel="1" x14ac:dyDescent="0.2">
      <c r="A753" s="39" t="s">
        <v>1095</v>
      </c>
      <c r="B753" s="6" t="s">
        <v>1296</v>
      </c>
      <c r="C753" s="1">
        <f t="shared" si="204"/>
        <v>971</v>
      </c>
      <c r="D753" s="3">
        <f>IF(N753&gt;0, RANK(N753,(N753:P753,Q753:AE753)),0)</f>
        <v>1</v>
      </c>
      <c r="E753" s="3">
        <f>IF(O753&gt;0,RANK(O753,(N753:P753,Q753:AE753)),0)</f>
        <v>2</v>
      </c>
      <c r="F753" s="3">
        <f t="shared" si="205"/>
        <v>0</v>
      </c>
      <c r="G753" s="1">
        <f t="shared" si="206"/>
        <v>153</v>
      </c>
      <c r="H753" s="2">
        <f t="shared" si="214"/>
        <v>0.15756951596292482</v>
      </c>
      <c r="I753" s="4"/>
      <c r="J753" s="2">
        <f t="shared" si="207"/>
        <v>0.56745623069001028</v>
      </c>
      <c r="K753" s="2">
        <f t="shared" si="208"/>
        <v>0.40988671472708549</v>
      </c>
      <c r="L753" s="2">
        <f t="shared" si="209"/>
        <v>0</v>
      </c>
      <c r="M753" s="2">
        <f t="shared" si="210"/>
        <v>2.2657054582904235E-2</v>
      </c>
      <c r="N753" s="38">
        <v>551</v>
      </c>
      <c r="O753" s="38">
        <v>398</v>
      </c>
      <c r="P753" s="38"/>
      <c r="Q753" s="38">
        <v>3</v>
      </c>
      <c r="R753" s="38">
        <v>5</v>
      </c>
      <c r="S753" s="38"/>
      <c r="T753" s="38">
        <v>2</v>
      </c>
      <c r="U753" s="38">
        <v>0</v>
      </c>
      <c r="V753" s="38"/>
      <c r="W753" s="38">
        <v>6</v>
      </c>
      <c r="X753" s="38">
        <v>0</v>
      </c>
      <c r="Y753" s="38"/>
      <c r="Z753" s="38">
        <v>6</v>
      </c>
      <c r="AA753" s="38"/>
      <c r="AB753" s="38"/>
      <c r="BA753" t="str">
        <f t="shared" si="215"/>
        <v>Clarksburg</v>
      </c>
      <c r="BB753" t="s">
        <v>2268</v>
      </c>
      <c r="BC753">
        <v>1</v>
      </c>
      <c r="BE753" s="60">
        <v>25</v>
      </c>
      <c r="BF753" s="62">
        <v>3</v>
      </c>
      <c r="BG753" s="62">
        <v>25</v>
      </c>
      <c r="BH753" s="66">
        <v>14010</v>
      </c>
      <c r="BI753" s="66">
        <v>14010</v>
      </c>
      <c r="BJ753" s="66">
        <f t="shared" si="216"/>
        <v>25003</v>
      </c>
      <c r="BL753" t="s">
        <v>1447</v>
      </c>
      <c r="BM753">
        <f t="shared" si="212"/>
        <v>2514010</v>
      </c>
      <c r="BN753">
        <f t="shared" si="213"/>
        <v>2514010</v>
      </c>
      <c r="BO753" s="41"/>
      <c r="BP753" s="41"/>
      <c r="BR753" s="1"/>
      <c r="BS753" t="s">
        <v>3756</v>
      </c>
      <c r="CB753" s="38"/>
    </row>
    <row r="754" spans="1:80" ht="14" hidden="1" customHeight="1" outlineLevel="1" x14ac:dyDescent="0.2">
      <c r="A754" s="39" t="s">
        <v>1261</v>
      </c>
      <c r="B754" s="6" t="s">
        <v>1296</v>
      </c>
      <c r="C754" s="1">
        <f t="shared" ref="C754:C817" si="217">SUM(N754:AY754)</f>
        <v>7510</v>
      </c>
      <c r="D754" s="3">
        <f>IF(N754&gt;0, RANK(N754,(N754:P754,Q754:AE754)),0)</f>
        <v>1</v>
      </c>
      <c r="E754" s="3">
        <f>IF(O754&gt;0,RANK(O754,(N754:P754,Q754:AE754)),0)</f>
        <v>2</v>
      </c>
      <c r="F754" s="3">
        <f t="shared" ref="F754:F817" si="218">IF(P754&gt;0,RANK(P754,(N754:AE754)),0)</f>
        <v>0</v>
      </c>
      <c r="G754" s="1">
        <f t="shared" ref="G754:G817" si="219">IF(C754&gt;0,MAX(N754:P754)-LARGE(N754:P754,2),0)</f>
        <v>1067</v>
      </c>
      <c r="H754" s="2">
        <f t="shared" si="214"/>
        <v>0.14207723035952063</v>
      </c>
      <c r="I754" s="4"/>
      <c r="J754" s="2">
        <f t="shared" ref="J754:J817" si="220">IF(C754=0,"-",N754/C754)</f>
        <v>0.5581890812250333</v>
      </c>
      <c r="K754" s="2">
        <f t="shared" ref="K754:K817" si="221">IF(C754=0,"-",O754/C754)</f>
        <v>0.41611185086551267</v>
      </c>
      <c r="L754" s="2">
        <f t="shared" ref="L754:L817" si="222">IF(C754=0,"-",P754/C754)</f>
        <v>0</v>
      </c>
      <c r="M754" s="2">
        <f t="shared" ref="M754:M817" si="223">IF(C754=0,"-",(1-J754-K754-L754))</f>
        <v>2.5699067909454032E-2</v>
      </c>
      <c r="N754" s="38">
        <v>4192</v>
      </c>
      <c r="O754" s="38">
        <v>3125</v>
      </c>
      <c r="P754" s="38"/>
      <c r="Q754" s="38">
        <v>41</v>
      </c>
      <c r="R754" s="38">
        <v>39</v>
      </c>
      <c r="S754" s="38"/>
      <c r="T754" s="38">
        <v>21</v>
      </c>
      <c r="U754" s="38">
        <v>0</v>
      </c>
      <c r="V754" s="38"/>
      <c r="W754" s="38">
        <v>50</v>
      </c>
      <c r="X754" s="38">
        <v>0</v>
      </c>
      <c r="Y754" s="38"/>
      <c r="Z754" s="38">
        <v>42</v>
      </c>
      <c r="AA754" s="38"/>
      <c r="AB754" s="38"/>
      <c r="BA754" t="str">
        <f t="shared" si="215"/>
        <v>Clinton</v>
      </c>
      <c r="BB754" s="6" t="s">
        <v>1739</v>
      </c>
      <c r="BC754">
        <v>3</v>
      </c>
      <c r="BE754" s="60">
        <v>25</v>
      </c>
      <c r="BF754" s="62">
        <v>27</v>
      </c>
      <c r="BG754" s="62">
        <v>55</v>
      </c>
      <c r="BH754" s="66">
        <v>14395</v>
      </c>
      <c r="BI754" s="66">
        <v>14395</v>
      </c>
      <c r="BJ754" s="66">
        <f t="shared" si="216"/>
        <v>25027</v>
      </c>
      <c r="BL754" t="s">
        <v>1447</v>
      </c>
      <c r="BM754">
        <f t="shared" ref="BM754:BM817" si="224">BE754*100000+BH754</f>
        <v>2514395</v>
      </c>
      <c r="BN754">
        <f t="shared" ref="BN754:BN817" si="225">BE754*100000+BI754</f>
        <v>2514395</v>
      </c>
      <c r="BO754" s="41"/>
      <c r="BP754" s="41"/>
      <c r="BR754" s="1"/>
      <c r="BS754" t="s">
        <v>3756</v>
      </c>
      <c r="CB754" s="38"/>
    </row>
    <row r="755" spans="1:80" ht="14" hidden="1" customHeight="1" outlineLevel="1" x14ac:dyDescent="0.2">
      <c r="A755" s="39" t="s">
        <v>2487</v>
      </c>
      <c r="B755" s="6" t="s">
        <v>1296</v>
      </c>
      <c r="C755" s="1">
        <f t="shared" si="217"/>
        <v>5357</v>
      </c>
      <c r="D755" s="3">
        <f>IF(N755&gt;0, RANK(N755,(N755:P755,Q755:AE755)),0)</f>
        <v>1</v>
      </c>
      <c r="E755" s="3">
        <f>IF(O755&gt;0,RANK(O755,(N755:P755,Q755:AE755)),0)</f>
        <v>2</v>
      </c>
      <c r="F755" s="3">
        <f t="shared" si="218"/>
        <v>0</v>
      </c>
      <c r="G755" s="1">
        <f t="shared" si="219"/>
        <v>1743</v>
      </c>
      <c r="H755" s="2">
        <f t="shared" si="214"/>
        <v>0.32536867649803997</v>
      </c>
      <c r="I755" s="4"/>
      <c r="J755" s="2">
        <f t="shared" si="220"/>
        <v>0.64551054694791865</v>
      </c>
      <c r="K755" s="2">
        <f t="shared" si="221"/>
        <v>0.32014187044987868</v>
      </c>
      <c r="L755" s="2">
        <f t="shared" si="222"/>
        <v>0</v>
      </c>
      <c r="M755" s="2">
        <f t="shared" si="223"/>
        <v>3.4347582602202664E-2</v>
      </c>
      <c r="N755" s="38">
        <v>3458</v>
      </c>
      <c r="O755" s="38">
        <v>1715</v>
      </c>
      <c r="P755" s="38"/>
      <c r="Q755" s="38">
        <v>53</v>
      </c>
      <c r="R755" s="38">
        <v>21</v>
      </c>
      <c r="S755" s="38"/>
      <c r="T755" s="38">
        <v>6</v>
      </c>
      <c r="U755" s="38">
        <v>0</v>
      </c>
      <c r="V755" s="38"/>
      <c r="W755" s="38">
        <v>74</v>
      </c>
      <c r="X755" s="38">
        <v>0</v>
      </c>
      <c r="Y755" s="38"/>
      <c r="Z755" s="38">
        <v>30</v>
      </c>
      <c r="AA755" s="38"/>
      <c r="AB755" s="38"/>
      <c r="BA755" t="str">
        <f t="shared" si="215"/>
        <v>Cohasset</v>
      </c>
      <c r="BB755" t="s">
        <v>734</v>
      </c>
      <c r="BC755">
        <v>9</v>
      </c>
      <c r="BE755" s="60">
        <v>25</v>
      </c>
      <c r="BF755" s="62">
        <v>21</v>
      </c>
      <c r="BG755" s="62">
        <v>30</v>
      </c>
      <c r="BH755" s="66">
        <v>14640</v>
      </c>
      <c r="BI755" s="66">
        <v>14640</v>
      </c>
      <c r="BJ755" s="66">
        <f t="shared" si="216"/>
        <v>25021</v>
      </c>
      <c r="BL755" t="s">
        <v>1447</v>
      </c>
      <c r="BM755">
        <f t="shared" si="224"/>
        <v>2514640</v>
      </c>
      <c r="BN755">
        <f t="shared" si="225"/>
        <v>2514640</v>
      </c>
      <c r="BO755" s="41"/>
      <c r="BP755" s="41"/>
      <c r="BR755" s="1"/>
      <c r="BS755" t="s">
        <v>3756</v>
      </c>
      <c r="CB755" s="38"/>
    </row>
    <row r="756" spans="1:80" ht="14" hidden="1" customHeight="1" outlineLevel="1" x14ac:dyDescent="0.2">
      <c r="A756" s="39" t="s">
        <v>521</v>
      </c>
      <c r="B756" s="6" t="s">
        <v>1296</v>
      </c>
      <c r="C756" s="1">
        <f t="shared" si="217"/>
        <v>1036</v>
      </c>
      <c r="D756" s="3">
        <f>IF(N756&gt;0, RANK(N756,(N756:P756,Q756:AE756)),0)</f>
        <v>1</v>
      </c>
      <c r="E756" s="3">
        <f>IF(O756&gt;0,RANK(O756,(N756:P756,Q756:AE756)),0)</f>
        <v>2</v>
      </c>
      <c r="F756" s="3">
        <f t="shared" si="218"/>
        <v>0</v>
      </c>
      <c r="G756" s="1">
        <f t="shared" si="219"/>
        <v>286</v>
      </c>
      <c r="H756" s="2">
        <f t="shared" si="214"/>
        <v>0.27606177606177607</v>
      </c>
      <c r="I756" s="4"/>
      <c r="J756" s="2">
        <f t="shared" si="220"/>
        <v>0.6216216216216216</v>
      </c>
      <c r="K756" s="2">
        <f t="shared" si="221"/>
        <v>0.34555984555984554</v>
      </c>
      <c r="L756" s="2">
        <f t="shared" si="222"/>
        <v>0</v>
      </c>
      <c r="M756" s="2">
        <f t="shared" si="223"/>
        <v>3.2818532818532864E-2</v>
      </c>
      <c r="N756" s="38">
        <v>644</v>
      </c>
      <c r="O756" s="38">
        <v>358</v>
      </c>
      <c r="P756" s="38"/>
      <c r="Q756" s="38">
        <v>8</v>
      </c>
      <c r="R756" s="38">
        <v>13</v>
      </c>
      <c r="S756" s="38"/>
      <c r="T756" s="38">
        <v>1</v>
      </c>
      <c r="U756" s="38">
        <v>0</v>
      </c>
      <c r="V756" s="38"/>
      <c r="W756" s="38">
        <v>0</v>
      </c>
      <c r="X756" s="38">
        <v>0</v>
      </c>
      <c r="Y756" s="38"/>
      <c r="Z756" s="38">
        <v>12</v>
      </c>
      <c r="AA756" s="38"/>
      <c r="AB756" s="38"/>
      <c r="BA756" t="str">
        <f t="shared" si="215"/>
        <v>Colrain</v>
      </c>
      <c r="BB756" t="s">
        <v>1117</v>
      </c>
      <c r="BC756">
        <v>2</v>
      </c>
      <c r="BE756" s="60">
        <v>25</v>
      </c>
      <c r="BF756" s="62">
        <v>11</v>
      </c>
      <c r="BG756" s="62">
        <v>25</v>
      </c>
      <c r="BH756" s="66">
        <v>14885</v>
      </c>
      <c r="BI756" s="66">
        <v>14885</v>
      </c>
      <c r="BJ756" s="66">
        <f t="shared" si="216"/>
        <v>25011</v>
      </c>
      <c r="BL756" t="s">
        <v>1447</v>
      </c>
      <c r="BM756">
        <f t="shared" si="224"/>
        <v>2514885</v>
      </c>
      <c r="BN756">
        <f t="shared" si="225"/>
        <v>2514885</v>
      </c>
      <c r="BO756" s="41"/>
      <c r="BP756" s="41"/>
      <c r="BR756" s="1"/>
      <c r="BS756" t="s">
        <v>3756</v>
      </c>
      <c r="CB756" s="38"/>
    </row>
    <row r="757" spans="1:80" ht="14" hidden="1" customHeight="1" outlineLevel="1" x14ac:dyDescent="0.2">
      <c r="A757" s="39" t="s">
        <v>2644</v>
      </c>
      <c r="B757" s="6" t="s">
        <v>1296</v>
      </c>
      <c r="C757" s="1">
        <f t="shared" si="217"/>
        <v>11848</v>
      </c>
      <c r="D757" s="3">
        <f>IF(N757&gt;0, RANK(N757,(N757:P757,Q757:AE757)),0)</f>
        <v>1</v>
      </c>
      <c r="E757" s="3">
        <f>IF(O757&gt;0,RANK(O757,(N757:P757,Q757:AE757)),0)</f>
        <v>2</v>
      </c>
      <c r="F757" s="3">
        <f t="shared" si="218"/>
        <v>0</v>
      </c>
      <c r="G757" s="1">
        <f t="shared" si="219"/>
        <v>7664</v>
      </c>
      <c r="H757" s="2">
        <f t="shared" si="214"/>
        <v>0.64686022957461176</v>
      </c>
      <c r="I757" s="4"/>
      <c r="J757" s="2">
        <f t="shared" si="220"/>
        <v>0.80925050641458474</v>
      </c>
      <c r="K757" s="2">
        <f t="shared" si="221"/>
        <v>0.16239027683997298</v>
      </c>
      <c r="L757" s="2">
        <f t="shared" si="222"/>
        <v>0</v>
      </c>
      <c r="M757" s="2">
        <f t="shared" si="223"/>
        <v>2.8359216745442284E-2</v>
      </c>
      <c r="N757" s="38">
        <v>9588</v>
      </c>
      <c r="O757" s="38">
        <v>1924</v>
      </c>
      <c r="P757" s="38"/>
      <c r="Q757" s="38">
        <v>77</v>
      </c>
      <c r="R757" s="38">
        <v>73</v>
      </c>
      <c r="S757" s="38"/>
      <c r="T757" s="38">
        <v>26</v>
      </c>
      <c r="U757" s="38">
        <v>2</v>
      </c>
      <c r="V757" s="38"/>
      <c r="W757" s="38">
        <v>122</v>
      </c>
      <c r="X757" s="38">
        <v>0</v>
      </c>
      <c r="Y757" s="38"/>
      <c r="Z757" s="38">
        <v>36</v>
      </c>
      <c r="AA757" s="38"/>
      <c r="AB757" s="38"/>
      <c r="BA757" t="str">
        <f t="shared" si="215"/>
        <v>Concord</v>
      </c>
      <c r="BB757" t="s">
        <v>493</v>
      </c>
      <c r="BC757">
        <v>3</v>
      </c>
      <c r="BE757" s="60">
        <v>25</v>
      </c>
      <c r="BF757" s="62">
        <v>17</v>
      </c>
      <c r="BG757" s="62">
        <v>70</v>
      </c>
      <c r="BH757" s="66">
        <v>15060</v>
      </c>
      <c r="BI757" s="66">
        <v>15060</v>
      </c>
      <c r="BJ757" s="66">
        <f t="shared" si="216"/>
        <v>25017</v>
      </c>
      <c r="BL757" t="s">
        <v>1447</v>
      </c>
      <c r="BM757">
        <f t="shared" si="224"/>
        <v>2515060</v>
      </c>
      <c r="BN757">
        <f t="shared" si="225"/>
        <v>2515060</v>
      </c>
      <c r="BO757" s="41"/>
      <c r="BP757" s="41"/>
      <c r="BR757" s="1"/>
      <c r="BS757" t="s">
        <v>3756</v>
      </c>
      <c r="CB757" s="38"/>
    </row>
    <row r="758" spans="1:80" ht="14" hidden="1" customHeight="1" outlineLevel="1" x14ac:dyDescent="0.2">
      <c r="A758" s="39" t="s">
        <v>2412</v>
      </c>
      <c r="B758" s="6" t="s">
        <v>1296</v>
      </c>
      <c r="C758" s="1">
        <f t="shared" si="217"/>
        <v>1303</v>
      </c>
      <c r="D758" s="3">
        <f>IF(N758&gt;0, RANK(N758,(N758:P758,Q758:AE758)),0)</f>
        <v>1</v>
      </c>
      <c r="E758" s="3">
        <f>IF(O758&gt;0,RANK(O758,(N758:P758,Q758:AE758)),0)</f>
        <v>2</v>
      </c>
      <c r="F758" s="3">
        <f t="shared" si="218"/>
        <v>0</v>
      </c>
      <c r="G758" s="1">
        <f t="shared" si="219"/>
        <v>628</v>
      </c>
      <c r="H758" s="2">
        <f t="shared" si="214"/>
        <v>0.4819646968534152</v>
      </c>
      <c r="I758" s="4"/>
      <c r="J758" s="2">
        <f t="shared" si="220"/>
        <v>0.72371450498848811</v>
      </c>
      <c r="K758" s="2">
        <f t="shared" si="221"/>
        <v>0.24174980813507291</v>
      </c>
      <c r="L758" s="2">
        <f t="shared" si="222"/>
        <v>0</v>
      </c>
      <c r="M758" s="2">
        <f t="shared" si="223"/>
        <v>3.4535686876438987E-2</v>
      </c>
      <c r="N758" s="38">
        <v>943</v>
      </c>
      <c r="O758" s="38">
        <v>315</v>
      </c>
      <c r="P758" s="38"/>
      <c r="Q758" s="38">
        <v>4</v>
      </c>
      <c r="R758" s="38">
        <v>20</v>
      </c>
      <c r="S758" s="38"/>
      <c r="T758" s="38">
        <v>7</v>
      </c>
      <c r="U758" s="38">
        <v>0</v>
      </c>
      <c r="V758" s="38"/>
      <c r="W758" s="38">
        <v>6</v>
      </c>
      <c r="X758" s="38">
        <v>0</v>
      </c>
      <c r="Y758" s="38"/>
      <c r="Z758" s="38">
        <v>8</v>
      </c>
      <c r="AA758" s="38"/>
      <c r="AB758" s="38"/>
      <c r="BA758" t="str">
        <f t="shared" si="215"/>
        <v>Conway</v>
      </c>
      <c r="BB758" t="s">
        <v>1117</v>
      </c>
      <c r="BC758">
        <v>2</v>
      </c>
      <c r="BE758" s="60">
        <v>25</v>
      </c>
      <c r="BF758" s="62">
        <v>11</v>
      </c>
      <c r="BG758" s="62">
        <v>30</v>
      </c>
      <c r="BH758" s="66">
        <v>15200</v>
      </c>
      <c r="BI758" s="66">
        <v>15200</v>
      </c>
      <c r="BJ758" s="66">
        <f t="shared" si="216"/>
        <v>25011</v>
      </c>
      <c r="BL758" t="s">
        <v>1447</v>
      </c>
      <c r="BM758">
        <f t="shared" si="224"/>
        <v>2515200</v>
      </c>
      <c r="BN758">
        <f t="shared" si="225"/>
        <v>2515200</v>
      </c>
      <c r="BO758" s="41"/>
      <c r="BP758" s="41"/>
      <c r="BR758" s="1"/>
      <c r="BS758" t="s">
        <v>3756</v>
      </c>
      <c r="CB758" s="38"/>
    </row>
    <row r="759" spans="1:80" ht="14" hidden="1" customHeight="1" outlineLevel="1" x14ac:dyDescent="0.2">
      <c r="A759" s="39" t="s">
        <v>746</v>
      </c>
      <c r="B759" s="6" t="s">
        <v>1296</v>
      </c>
      <c r="C759" s="1">
        <f t="shared" si="217"/>
        <v>581</v>
      </c>
      <c r="D759" s="3">
        <f>IF(N759&gt;0, RANK(N759,(N759:P759,Q759:AE759)),0)</f>
        <v>1</v>
      </c>
      <c r="E759" s="3">
        <f>IF(O759&gt;0,RANK(O759,(N759:P759,Q759:AE759)),0)</f>
        <v>2</v>
      </c>
      <c r="F759" s="3">
        <f t="shared" si="218"/>
        <v>0</v>
      </c>
      <c r="G759" s="1">
        <f t="shared" si="219"/>
        <v>241</v>
      </c>
      <c r="H759" s="2">
        <f t="shared" si="214"/>
        <v>0.41480206540447506</v>
      </c>
      <c r="I759" s="4"/>
      <c r="J759" s="2">
        <f t="shared" si="220"/>
        <v>0.68674698795180722</v>
      </c>
      <c r="K759" s="2">
        <f t="shared" si="221"/>
        <v>0.27194492254733221</v>
      </c>
      <c r="L759" s="2">
        <f t="shared" si="222"/>
        <v>0</v>
      </c>
      <c r="M759" s="2">
        <f t="shared" si="223"/>
        <v>4.1308089500860568E-2</v>
      </c>
      <c r="N759" s="38">
        <v>399</v>
      </c>
      <c r="O759" s="38">
        <v>158</v>
      </c>
      <c r="P759" s="38"/>
      <c r="Q759" s="38">
        <v>2</v>
      </c>
      <c r="R759" s="38">
        <v>14</v>
      </c>
      <c r="S759" s="38"/>
      <c r="T759" s="38">
        <v>4</v>
      </c>
      <c r="U759" s="38">
        <v>0</v>
      </c>
      <c r="V759" s="38"/>
      <c r="W759" s="38">
        <v>1</v>
      </c>
      <c r="X759" s="38">
        <v>0</v>
      </c>
      <c r="Y759" s="38"/>
      <c r="Z759" s="38">
        <v>3</v>
      </c>
      <c r="AA759" s="38"/>
      <c r="AB759" s="38"/>
      <c r="BA759" t="str">
        <f t="shared" si="215"/>
        <v>Cummington</v>
      </c>
      <c r="BB759" t="s">
        <v>2136</v>
      </c>
      <c r="BC759">
        <v>1</v>
      </c>
      <c r="BE759" s="60">
        <v>25</v>
      </c>
      <c r="BF759" s="62">
        <v>15</v>
      </c>
      <c r="BG759" s="62">
        <v>20</v>
      </c>
      <c r="BH759" s="66">
        <v>16040</v>
      </c>
      <c r="BI759" s="66">
        <v>16040</v>
      </c>
      <c r="BJ759" s="66">
        <f t="shared" si="216"/>
        <v>25015</v>
      </c>
      <c r="BL759" t="s">
        <v>1447</v>
      </c>
      <c r="BM759">
        <f t="shared" si="224"/>
        <v>2516040</v>
      </c>
      <c r="BN759">
        <f t="shared" si="225"/>
        <v>2516040</v>
      </c>
      <c r="BO759" s="41"/>
      <c r="BP759" s="41"/>
      <c r="BR759" s="1"/>
      <c r="BS759" t="s">
        <v>3756</v>
      </c>
      <c r="CB759" s="38"/>
    </row>
    <row r="760" spans="1:80" ht="14" hidden="1" customHeight="1" outlineLevel="1" x14ac:dyDescent="0.2">
      <c r="A760" s="39" t="s">
        <v>1774</v>
      </c>
      <c r="B760" s="6" t="s">
        <v>1296</v>
      </c>
      <c r="C760" s="1">
        <f t="shared" si="217"/>
        <v>3601</v>
      </c>
      <c r="D760" s="3">
        <f>IF(N760&gt;0, RANK(N760,(N760:P760,Q760:AE760)),0)</f>
        <v>1</v>
      </c>
      <c r="E760" s="3">
        <f>IF(O760&gt;0,RANK(O760,(N760:P760,Q760:AE760)),0)</f>
        <v>2</v>
      </c>
      <c r="F760" s="3">
        <f t="shared" si="218"/>
        <v>0</v>
      </c>
      <c r="G760" s="1">
        <f t="shared" si="219"/>
        <v>1133</v>
      </c>
      <c r="H760" s="2">
        <f t="shared" si="214"/>
        <v>0.31463482366009443</v>
      </c>
      <c r="I760" s="4"/>
      <c r="J760" s="2">
        <f t="shared" si="220"/>
        <v>0.64482088308803109</v>
      </c>
      <c r="K760" s="2">
        <f t="shared" si="221"/>
        <v>0.33018605942793666</v>
      </c>
      <c r="L760" s="2">
        <f t="shared" si="222"/>
        <v>0</v>
      </c>
      <c r="M760" s="2">
        <f t="shared" si="223"/>
        <v>2.4993057484032244E-2</v>
      </c>
      <c r="N760" s="38">
        <v>2322</v>
      </c>
      <c r="O760" s="38">
        <v>1189</v>
      </c>
      <c r="P760" s="38"/>
      <c r="Q760" s="38">
        <v>10</v>
      </c>
      <c r="R760" s="38">
        <v>29</v>
      </c>
      <c r="S760" s="38"/>
      <c r="T760" s="38">
        <v>8</v>
      </c>
      <c r="U760" s="38">
        <v>0</v>
      </c>
      <c r="V760" s="38"/>
      <c r="W760" s="38">
        <v>19</v>
      </c>
      <c r="X760" s="38">
        <v>0</v>
      </c>
      <c r="Y760" s="38"/>
      <c r="Z760" s="38">
        <v>24</v>
      </c>
      <c r="AA760" s="38"/>
      <c r="AB760" s="38"/>
      <c r="BA760" t="str">
        <f t="shared" si="215"/>
        <v>Dalton</v>
      </c>
      <c r="BB760" t="s">
        <v>2268</v>
      </c>
      <c r="BC760">
        <v>1</v>
      </c>
      <c r="BE760" s="60">
        <v>25</v>
      </c>
      <c r="BF760" s="62">
        <v>3</v>
      </c>
      <c r="BG760" s="62">
        <v>30</v>
      </c>
      <c r="BH760" s="66">
        <v>16180</v>
      </c>
      <c r="BI760" s="66">
        <v>16180</v>
      </c>
      <c r="BJ760" s="66">
        <f t="shared" si="216"/>
        <v>25003</v>
      </c>
      <c r="BL760" t="s">
        <v>1447</v>
      </c>
      <c r="BM760">
        <f t="shared" si="224"/>
        <v>2516180</v>
      </c>
      <c r="BN760">
        <f t="shared" si="225"/>
        <v>2516180</v>
      </c>
      <c r="BO760" s="41"/>
      <c r="BP760" s="41"/>
      <c r="BR760" s="1"/>
      <c r="BS760" t="s">
        <v>3756</v>
      </c>
      <c r="CB760" s="38"/>
    </row>
    <row r="761" spans="1:80" ht="14" hidden="1" customHeight="1" outlineLevel="1" x14ac:dyDescent="0.2">
      <c r="A761" s="39" t="s">
        <v>2034</v>
      </c>
      <c r="B761" s="6" t="s">
        <v>1296</v>
      </c>
      <c r="C761" s="1">
        <f t="shared" si="217"/>
        <v>16304</v>
      </c>
      <c r="D761" s="3">
        <f>IF(N761&gt;0, RANK(N761,(N761:P761,Q761:AE761)),0)</f>
        <v>1</v>
      </c>
      <c r="E761" s="3">
        <f>IF(O761&gt;0,RANK(O761,(N761:P761,Q761:AE761)),0)</f>
        <v>2</v>
      </c>
      <c r="F761" s="3">
        <f t="shared" si="218"/>
        <v>0</v>
      </c>
      <c r="G761" s="1">
        <f t="shared" si="219"/>
        <v>1600</v>
      </c>
      <c r="H761" s="2">
        <f t="shared" si="214"/>
        <v>9.8135426889106966E-2</v>
      </c>
      <c r="I761" s="4"/>
      <c r="J761" s="2">
        <f t="shared" si="220"/>
        <v>0.53784347399411192</v>
      </c>
      <c r="K761" s="2">
        <f t="shared" si="221"/>
        <v>0.43970804710500488</v>
      </c>
      <c r="L761" s="2">
        <f t="shared" si="222"/>
        <v>0</v>
      </c>
      <c r="M761" s="2">
        <f t="shared" si="223"/>
        <v>2.2448478900883195E-2</v>
      </c>
      <c r="N761" s="38">
        <v>8769</v>
      </c>
      <c r="O761" s="38">
        <v>7169</v>
      </c>
      <c r="P761" s="38"/>
      <c r="Q761" s="38">
        <v>84</v>
      </c>
      <c r="R761" s="38">
        <v>96</v>
      </c>
      <c r="S761" s="38"/>
      <c r="T761" s="38">
        <v>37</v>
      </c>
      <c r="U761" s="38">
        <v>0</v>
      </c>
      <c r="V761" s="38"/>
      <c r="W761" s="38">
        <v>46</v>
      </c>
      <c r="X761" s="38">
        <v>3</v>
      </c>
      <c r="Y761" s="38"/>
      <c r="Z761" s="38">
        <v>100</v>
      </c>
      <c r="AA761" s="38"/>
      <c r="AB761" s="38"/>
      <c r="BA761" t="str">
        <f t="shared" si="215"/>
        <v>Danvers</v>
      </c>
      <c r="BB761" t="s">
        <v>823</v>
      </c>
      <c r="BC761">
        <v>6</v>
      </c>
      <c r="BE761" s="60">
        <v>25</v>
      </c>
      <c r="BF761" s="62">
        <v>9</v>
      </c>
      <c r="BG761" s="62">
        <v>25</v>
      </c>
      <c r="BH761" s="66">
        <v>16250</v>
      </c>
      <c r="BI761" s="66">
        <v>16250</v>
      </c>
      <c r="BJ761" s="66">
        <f t="shared" si="216"/>
        <v>25009</v>
      </c>
      <c r="BL761" t="s">
        <v>1447</v>
      </c>
      <c r="BM761">
        <f t="shared" si="224"/>
        <v>2516250</v>
      </c>
      <c r="BN761">
        <f t="shared" si="225"/>
        <v>2516250</v>
      </c>
      <c r="BO761" s="41"/>
      <c r="BP761" s="41"/>
      <c r="BR761" s="1"/>
      <c r="BS761" t="s">
        <v>3756</v>
      </c>
      <c r="CB761" s="38"/>
    </row>
    <row r="762" spans="1:80" ht="14" hidden="1" customHeight="1" outlineLevel="1" x14ac:dyDescent="0.2">
      <c r="A762" s="39" t="s">
        <v>878</v>
      </c>
      <c r="B762" s="6" t="s">
        <v>1296</v>
      </c>
      <c r="C762" s="1">
        <f t="shared" si="217"/>
        <v>18360</v>
      </c>
      <c r="D762" s="3">
        <f>IF(N762&gt;0, RANK(N762,(N762:P762,Q762:AE762)),0)</f>
        <v>1</v>
      </c>
      <c r="E762" s="3">
        <f>IF(O762&gt;0,RANK(O762,(N762:P762,Q762:AE762)),0)</f>
        <v>2</v>
      </c>
      <c r="F762" s="3">
        <f t="shared" si="218"/>
        <v>0</v>
      </c>
      <c r="G762" s="1">
        <f t="shared" si="219"/>
        <v>60</v>
      </c>
      <c r="H762" s="2">
        <f t="shared" si="214"/>
        <v>3.2679738562091504E-3</v>
      </c>
      <c r="I762" s="4"/>
      <c r="J762" s="2">
        <f t="shared" si="220"/>
        <v>0.49313725490196081</v>
      </c>
      <c r="K762" s="2">
        <f t="shared" si="221"/>
        <v>0.48986928104575161</v>
      </c>
      <c r="L762" s="2">
        <f t="shared" si="222"/>
        <v>0</v>
      </c>
      <c r="M762" s="2">
        <f t="shared" si="223"/>
        <v>1.6993464052287577E-2</v>
      </c>
      <c r="N762" s="38">
        <v>9054</v>
      </c>
      <c r="O762" s="38">
        <v>8994</v>
      </c>
      <c r="P762" s="38"/>
      <c r="Q762" s="38">
        <v>91</v>
      </c>
      <c r="R762" s="38">
        <v>58</v>
      </c>
      <c r="S762" s="38"/>
      <c r="T762" s="38">
        <v>22</v>
      </c>
      <c r="U762" s="38">
        <v>0</v>
      </c>
      <c r="V762" s="38"/>
      <c r="W762" s="38">
        <v>59</v>
      </c>
      <c r="X762" s="38">
        <v>0</v>
      </c>
      <c r="Y762" s="38"/>
      <c r="Z762" s="38">
        <v>82</v>
      </c>
      <c r="AA762" s="38"/>
      <c r="AB762" s="38"/>
      <c r="BA762" t="str">
        <f t="shared" si="215"/>
        <v>Dartmouth</v>
      </c>
      <c r="BB762" t="s">
        <v>2173</v>
      </c>
      <c r="BC762">
        <v>9</v>
      </c>
      <c r="BE762" s="60">
        <v>25</v>
      </c>
      <c r="BF762" s="62">
        <v>5</v>
      </c>
      <c r="BG762" s="62">
        <v>20</v>
      </c>
      <c r="BH762" s="66">
        <v>16425</v>
      </c>
      <c r="BI762" s="66">
        <v>16425</v>
      </c>
      <c r="BJ762" s="66">
        <f t="shared" si="216"/>
        <v>25005</v>
      </c>
      <c r="BL762" t="s">
        <v>1447</v>
      </c>
      <c r="BM762">
        <f t="shared" si="224"/>
        <v>2516425</v>
      </c>
      <c r="BN762">
        <f t="shared" si="225"/>
        <v>2516425</v>
      </c>
      <c r="BO762" s="41"/>
      <c r="BP762" s="41"/>
      <c r="BR762" s="1"/>
      <c r="BS762" t="s">
        <v>3756</v>
      </c>
      <c r="CB762" s="38"/>
    </row>
    <row r="763" spans="1:80" ht="14" hidden="1" customHeight="1" outlineLevel="1" x14ac:dyDescent="0.2">
      <c r="A763" s="39" t="s">
        <v>667</v>
      </c>
      <c r="B763" s="6" t="s">
        <v>1296</v>
      </c>
      <c r="C763" s="1">
        <f t="shared" si="217"/>
        <v>15002</v>
      </c>
      <c r="D763" s="3">
        <f>IF(N763&gt;0, RANK(N763,(N763:P763,Q763:AE763)),0)</f>
        <v>1</v>
      </c>
      <c r="E763" s="3">
        <f>IF(O763&gt;0,RANK(O763,(N763:P763,Q763:AE763)),0)</f>
        <v>2</v>
      </c>
      <c r="F763" s="3">
        <f t="shared" si="218"/>
        <v>0</v>
      </c>
      <c r="G763" s="1">
        <f t="shared" si="219"/>
        <v>4435</v>
      </c>
      <c r="H763" s="2">
        <f t="shared" si="214"/>
        <v>0.29562724970004001</v>
      </c>
      <c r="I763" s="4"/>
      <c r="J763" s="2">
        <f t="shared" si="220"/>
        <v>0.63284895347287029</v>
      </c>
      <c r="K763" s="2">
        <f t="shared" si="221"/>
        <v>0.33722170377283028</v>
      </c>
      <c r="L763" s="2">
        <f t="shared" si="222"/>
        <v>0</v>
      </c>
      <c r="M763" s="2">
        <f t="shared" si="223"/>
        <v>2.9929342754299426E-2</v>
      </c>
      <c r="N763" s="38">
        <v>9494</v>
      </c>
      <c r="O763" s="38">
        <v>5059</v>
      </c>
      <c r="P763" s="38"/>
      <c r="Q763" s="38">
        <v>81</v>
      </c>
      <c r="R763" s="38">
        <v>122</v>
      </c>
      <c r="S763" s="38"/>
      <c r="T763" s="38">
        <v>42</v>
      </c>
      <c r="U763" s="38">
        <v>0</v>
      </c>
      <c r="V763" s="38"/>
      <c r="W763" s="38">
        <v>114</v>
      </c>
      <c r="X763" s="38">
        <v>1</v>
      </c>
      <c r="Y763" s="38"/>
      <c r="Z763" s="38">
        <v>89</v>
      </c>
      <c r="AA763" s="38"/>
      <c r="AB763" s="38"/>
      <c r="BA763" t="str">
        <f t="shared" si="215"/>
        <v>Dedham</v>
      </c>
      <c r="BB763" t="s">
        <v>734</v>
      </c>
      <c r="BC763">
        <v>8</v>
      </c>
      <c r="BE763" s="60">
        <v>25</v>
      </c>
      <c r="BF763" s="62">
        <v>21</v>
      </c>
      <c r="BG763" s="62">
        <v>35</v>
      </c>
      <c r="BH763" s="66">
        <v>16495</v>
      </c>
      <c r="BI763" s="66">
        <v>16495</v>
      </c>
      <c r="BJ763" s="66">
        <f t="shared" si="216"/>
        <v>25021</v>
      </c>
      <c r="BL763" t="s">
        <v>1447</v>
      </c>
      <c r="BM763">
        <f t="shared" si="224"/>
        <v>2516495</v>
      </c>
      <c r="BN763">
        <f t="shared" si="225"/>
        <v>2516495</v>
      </c>
      <c r="BO763" s="41"/>
      <c r="BP763" s="41"/>
      <c r="BR763" s="1"/>
      <c r="BS763" t="s">
        <v>3756</v>
      </c>
      <c r="CB763" s="38"/>
    </row>
    <row r="764" spans="1:80" ht="14" hidden="1" customHeight="1" outlineLevel="1" x14ac:dyDescent="0.2">
      <c r="A764" s="39" t="s">
        <v>1094</v>
      </c>
      <c r="B764" s="6" t="s">
        <v>1296</v>
      </c>
      <c r="C764" s="1">
        <f t="shared" si="217"/>
        <v>3283</v>
      </c>
      <c r="D764" s="3">
        <f>IF(N764&gt;0, RANK(N764,(N764:P764,Q764:AE764)),0)</f>
        <v>1</v>
      </c>
      <c r="E764" s="3">
        <f>IF(O764&gt;0,RANK(O764,(N764:P764,Q764:AE764)),0)</f>
        <v>2</v>
      </c>
      <c r="F764" s="3">
        <f t="shared" si="218"/>
        <v>0</v>
      </c>
      <c r="G764" s="1">
        <f t="shared" si="219"/>
        <v>1442</v>
      </c>
      <c r="H764" s="2">
        <f t="shared" si="214"/>
        <v>0.43923240938166314</v>
      </c>
      <c r="I764" s="4"/>
      <c r="J764" s="2">
        <f t="shared" si="220"/>
        <v>0.70271093512031679</v>
      </c>
      <c r="K764" s="2">
        <f t="shared" si="221"/>
        <v>0.26347852573865366</v>
      </c>
      <c r="L764" s="2">
        <f t="shared" si="222"/>
        <v>0</v>
      </c>
      <c r="M764" s="2">
        <f t="shared" si="223"/>
        <v>3.381053914102955E-2</v>
      </c>
      <c r="N764" s="38">
        <v>2307</v>
      </c>
      <c r="O764" s="38">
        <v>865</v>
      </c>
      <c r="P764" s="38"/>
      <c r="Q764" s="38">
        <v>32</v>
      </c>
      <c r="R764" s="38">
        <v>38</v>
      </c>
      <c r="S764" s="38"/>
      <c r="T764" s="38">
        <v>8</v>
      </c>
      <c r="U764" s="38">
        <v>0</v>
      </c>
      <c r="V764" s="38"/>
      <c r="W764" s="38">
        <v>17</v>
      </c>
      <c r="X764" s="38">
        <v>0</v>
      </c>
      <c r="Y764" s="38"/>
      <c r="Z764" s="38">
        <v>16</v>
      </c>
      <c r="AA764" s="38"/>
      <c r="AB764" s="38"/>
      <c r="BA764" t="str">
        <f t="shared" si="215"/>
        <v>Deerfield</v>
      </c>
      <c r="BB764" t="s">
        <v>1117</v>
      </c>
      <c r="BC764">
        <v>2</v>
      </c>
      <c r="BE764" s="60">
        <v>25</v>
      </c>
      <c r="BF764" s="62">
        <v>11</v>
      </c>
      <c r="BG764" s="62">
        <v>35</v>
      </c>
      <c r="BH764" s="66">
        <v>16670</v>
      </c>
      <c r="BI764" s="66">
        <v>16670</v>
      </c>
      <c r="BJ764" s="66">
        <f t="shared" si="216"/>
        <v>25011</v>
      </c>
      <c r="BL764" t="s">
        <v>1447</v>
      </c>
      <c r="BM764">
        <f t="shared" si="224"/>
        <v>2516670</v>
      </c>
      <c r="BN764">
        <f t="shared" si="225"/>
        <v>2516670</v>
      </c>
      <c r="BO764" s="41"/>
      <c r="BP764" s="41"/>
      <c r="BR764" s="1"/>
      <c r="BS764" t="s">
        <v>3756</v>
      </c>
      <c r="CB764" s="38"/>
    </row>
    <row r="765" spans="1:80" ht="14" hidden="1" customHeight="1" outlineLevel="1" x14ac:dyDescent="0.2">
      <c r="A765" s="39" t="s">
        <v>600</v>
      </c>
      <c r="B765" s="6" t="s">
        <v>1296</v>
      </c>
      <c r="C765" s="1">
        <f t="shared" si="217"/>
        <v>10208</v>
      </c>
      <c r="D765" s="3">
        <f>IF(N765&gt;0, RANK(N765,(N765:P765,Q765:AE765)),0)</f>
        <v>1</v>
      </c>
      <c r="E765" s="3">
        <f>IF(O765&gt;0,RANK(O765,(N765:P765,Q765:AE765)),0)</f>
        <v>2</v>
      </c>
      <c r="F765" s="3">
        <f t="shared" si="218"/>
        <v>0</v>
      </c>
      <c r="G765" s="1">
        <f t="shared" si="219"/>
        <v>1631</v>
      </c>
      <c r="H765" s="2">
        <f t="shared" si="214"/>
        <v>0.15977664576802508</v>
      </c>
      <c r="I765" s="4"/>
      <c r="J765" s="2">
        <f t="shared" si="220"/>
        <v>0.56906347962382442</v>
      </c>
      <c r="K765" s="2">
        <f t="shared" si="221"/>
        <v>0.40928683385579939</v>
      </c>
      <c r="L765" s="2">
        <f t="shared" si="222"/>
        <v>0</v>
      </c>
      <c r="M765" s="2">
        <f t="shared" si="223"/>
        <v>2.1649686520376188E-2</v>
      </c>
      <c r="N765" s="38">
        <v>5809</v>
      </c>
      <c r="O765" s="38">
        <v>4178</v>
      </c>
      <c r="P765" s="38"/>
      <c r="Q765" s="38">
        <v>43</v>
      </c>
      <c r="R765" s="38">
        <v>38</v>
      </c>
      <c r="S765" s="38"/>
      <c r="T765" s="38">
        <v>13</v>
      </c>
      <c r="U765" s="38">
        <v>0</v>
      </c>
      <c r="V765" s="38"/>
      <c r="W765" s="38">
        <v>87</v>
      </c>
      <c r="X765" s="38">
        <v>0</v>
      </c>
      <c r="Y765" s="38"/>
      <c r="Z765" s="38">
        <v>40</v>
      </c>
      <c r="AA765" s="38"/>
      <c r="AB765" s="38"/>
      <c r="BA765" t="str">
        <f t="shared" si="215"/>
        <v>Dennis</v>
      </c>
      <c r="BB765" t="s">
        <v>2366</v>
      </c>
      <c r="BC765">
        <v>9</v>
      </c>
      <c r="BE765" s="60">
        <v>25</v>
      </c>
      <c r="BF765" s="62">
        <v>1</v>
      </c>
      <c r="BG765" s="62">
        <v>25</v>
      </c>
      <c r="BH765" s="66">
        <v>16775</v>
      </c>
      <c r="BI765" s="66">
        <v>16775</v>
      </c>
      <c r="BJ765" s="66">
        <f t="shared" si="216"/>
        <v>25001</v>
      </c>
      <c r="BL765" t="s">
        <v>1447</v>
      </c>
      <c r="BM765">
        <f t="shared" si="224"/>
        <v>2516775</v>
      </c>
      <c r="BN765">
        <f t="shared" si="225"/>
        <v>2516775</v>
      </c>
      <c r="BO765" s="41"/>
      <c r="BP765" s="41"/>
      <c r="BR765" s="1"/>
      <c r="BS765" t="s">
        <v>3756</v>
      </c>
      <c r="CB765" s="38"/>
    </row>
    <row r="766" spans="1:80" ht="14" hidden="1" customHeight="1" outlineLevel="1" x14ac:dyDescent="0.2">
      <c r="A766" s="39" t="s">
        <v>758</v>
      </c>
      <c r="B766" s="6" t="s">
        <v>1296</v>
      </c>
      <c r="C766" s="1">
        <f t="shared" si="217"/>
        <v>4783</v>
      </c>
      <c r="D766" s="3">
        <f>IF(N766&gt;0, RANK(N766,(N766:P766,Q766:AE766)),0)</f>
        <v>2</v>
      </c>
      <c r="E766" s="3">
        <f>IF(O766&gt;0,RANK(O766,(N766:P766,Q766:AE766)),0)</f>
        <v>1</v>
      </c>
      <c r="F766" s="3">
        <f t="shared" si="218"/>
        <v>0</v>
      </c>
      <c r="G766" s="1">
        <f t="shared" si="219"/>
        <v>899</v>
      </c>
      <c r="H766" s="2">
        <f t="shared" ref="H766:H829" si="226">IF(C766&gt;0,G766/C766,0)</f>
        <v>0.18795734894417729</v>
      </c>
      <c r="I766" s="4"/>
      <c r="J766" s="2">
        <f t="shared" si="220"/>
        <v>0.39849466861802219</v>
      </c>
      <c r="K766" s="2">
        <f t="shared" si="221"/>
        <v>0.58645201756219945</v>
      </c>
      <c r="L766" s="2">
        <f t="shared" si="222"/>
        <v>0</v>
      </c>
      <c r="M766" s="2">
        <f t="shared" si="223"/>
        <v>1.5053313819778369E-2</v>
      </c>
      <c r="N766" s="38">
        <v>1906</v>
      </c>
      <c r="O766" s="38">
        <v>2805</v>
      </c>
      <c r="P766" s="38"/>
      <c r="Q766" s="38">
        <v>17</v>
      </c>
      <c r="R766" s="38">
        <v>16</v>
      </c>
      <c r="S766" s="38"/>
      <c r="T766" s="38">
        <v>7</v>
      </c>
      <c r="U766" s="38">
        <v>0</v>
      </c>
      <c r="V766" s="38"/>
      <c r="W766" s="38">
        <v>0</v>
      </c>
      <c r="X766" s="38">
        <v>0</v>
      </c>
      <c r="Y766" s="38"/>
      <c r="Z766" s="38">
        <v>32</v>
      </c>
      <c r="AA766" s="38"/>
      <c r="AB766" s="38"/>
      <c r="BA766" t="str">
        <f t="shared" si="215"/>
        <v>Dighton</v>
      </c>
      <c r="BB766" t="s">
        <v>2173</v>
      </c>
      <c r="BC766">
        <v>4</v>
      </c>
      <c r="BE766" s="60">
        <v>25</v>
      </c>
      <c r="BF766" s="62">
        <v>5</v>
      </c>
      <c r="BG766" s="62">
        <v>25</v>
      </c>
      <c r="BH766" s="66">
        <v>16950</v>
      </c>
      <c r="BI766" s="66">
        <v>16950</v>
      </c>
      <c r="BJ766" s="66">
        <f t="shared" si="216"/>
        <v>25005</v>
      </c>
      <c r="BL766" t="s">
        <v>1447</v>
      </c>
      <c r="BM766">
        <f t="shared" si="224"/>
        <v>2516950</v>
      </c>
      <c r="BN766">
        <f t="shared" si="225"/>
        <v>2516950</v>
      </c>
      <c r="BO766" s="41"/>
      <c r="BP766" s="41"/>
      <c r="BR766" s="1"/>
      <c r="BS766" t="s">
        <v>3756</v>
      </c>
      <c r="CB766" s="38"/>
    </row>
    <row r="767" spans="1:80" ht="14" hidden="1" customHeight="1" outlineLevel="1" x14ac:dyDescent="0.2">
      <c r="A767" s="39" t="s">
        <v>1127</v>
      </c>
      <c r="B767" s="6" t="s">
        <v>1296</v>
      </c>
      <c r="C767" s="1">
        <f t="shared" si="217"/>
        <v>5773</v>
      </c>
      <c r="D767" s="3">
        <f>IF(N767&gt;0, RANK(N767,(N767:P767,Q767:AE767)),0)</f>
        <v>2</v>
      </c>
      <c r="E767" s="3">
        <f>IF(O767&gt;0,RANK(O767,(N767:P767,Q767:AE767)),0)</f>
        <v>1</v>
      </c>
      <c r="F767" s="3">
        <f t="shared" si="218"/>
        <v>0</v>
      </c>
      <c r="G767" s="1">
        <f t="shared" si="219"/>
        <v>864</v>
      </c>
      <c r="H767" s="2">
        <f t="shared" si="226"/>
        <v>0.14966222068248744</v>
      </c>
      <c r="I767" s="4"/>
      <c r="J767" s="2">
        <f t="shared" si="220"/>
        <v>0.41694093192447601</v>
      </c>
      <c r="K767" s="2">
        <f t="shared" si="221"/>
        <v>0.56660315260696348</v>
      </c>
      <c r="L767" s="2">
        <f t="shared" si="222"/>
        <v>0</v>
      </c>
      <c r="M767" s="2">
        <f t="shared" si="223"/>
        <v>1.6455915468560511E-2</v>
      </c>
      <c r="N767" s="38">
        <v>2407</v>
      </c>
      <c r="O767" s="38">
        <v>3271</v>
      </c>
      <c r="P767" s="38"/>
      <c r="Q767" s="38">
        <v>30</v>
      </c>
      <c r="R767" s="38">
        <v>29</v>
      </c>
      <c r="S767" s="38"/>
      <c r="T767" s="38">
        <v>4</v>
      </c>
      <c r="U767" s="38">
        <v>0</v>
      </c>
      <c r="V767" s="38"/>
      <c r="W767" s="38">
        <v>0</v>
      </c>
      <c r="X767" s="38">
        <v>0</v>
      </c>
      <c r="Y767" s="38"/>
      <c r="Z767" s="38">
        <v>32</v>
      </c>
      <c r="AA767" s="38"/>
      <c r="AB767" s="38"/>
      <c r="BA767" t="str">
        <f t="shared" ref="BA767:BA829" si="227">A767</f>
        <v>Douglas</v>
      </c>
      <c r="BB767" s="6" t="s">
        <v>1739</v>
      </c>
      <c r="BC767">
        <v>2</v>
      </c>
      <c r="BE767" s="60">
        <v>25</v>
      </c>
      <c r="BF767" s="62">
        <v>27</v>
      </c>
      <c r="BG767" s="62">
        <v>60</v>
      </c>
      <c r="BH767" s="66">
        <v>17300</v>
      </c>
      <c r="BI767" s="66">
        <v>17300</v>
      </c>
      <c r="BJ767" s="66">
        <f t="shared" si="216"/>
        <v>25027</v>
      </c>
      <c r="BL767" t="s">
        <v>1447</v>
      </c>
      <c r="BM767">
        <f t="shared" si="224"/>
        <v>2517300</v>
      </c>
      <c r="BN767">
        <f t="shared" si="225"/>
        <v>2517300</v>
      </c>
      <c r="BO767" s="41"/>
      <c r="BP767" s="41"/>
      <c r="BR767" s="1"/>
      <c r="BS767" t="s">
        <v>3756</v>
      </c>
      <c r="CB767" s="38"/>
    </row>
    <row r="768" spans="1:80" ht="14" hidden="1" customHeight="1" outlineLevel="1" x14ac:dyDescent="0.2">
      <c r="A768" s="39" t="s">
        <v>3018</v>
      </c>
      <c r="B768" s="6" t="s">
        <v>1296</v>
      </c>
      <c r="C768" s="1">
        <f t="shared" si="217"/>
        <v>3728</v>
      </c>
      <c r="D768" s="3">
        <f>IF(N768&gt;0, RANK(N768,(N768:P768,Q768:AE768)),0)</f>
        <v>1</v>
      </c>
      <c r="E768" s="3">
        <f>IF(O768&gt;0,RANK(O768,(N768:P768,Q768:AE768)),0)</f>
        <v>2</v>
      </c>
      <c r="F768" s="3">
        <f t="shared" si="218"/>
        <v>0</v>
      </c>
      <c r="G768" s="1">
        <f t="shared" si="219"/>
        <v>1322</v>
      </c>
      <c r="H768" s="2">
        <f t="shared" si="226"/>
        <v>0.35461373390557938</v>
      </c>
      <c r="I768" s="4"/>
      <c r="J768" s="2">
        <f t="shared" si="220"/>
        <v>0.65423819742489275</v>
      </c>
      <c r="K768" s="2">
        <f t="shared" si="221"/>
        <v>0.29962446351931332</v>
      </c>
      <c r="L768" s="2">
        <f t="shared" si="222"/>
        <v>0</v>
      </c>
      <c r="M768" s="2">
        <f t="shared" si="223"/>
        <v>4.6137339055793924E-2</v>
      </c>
      <c r="N768" s="38">
        <v>2439</v>
      </c>
      <c r="O768" s="38">
        <v>1117</v>
      </c>
      <c r="P768" s="38"/>
      <c r="Q768" s="38">
        <v>40</v>
      </c>
      <c r="R768" s="38">
        <v>37</v>
      </c>
      <c r="S768" s="38"/>
      <c r="T768" s="38">
        <v>9</v>
      </c>
      <c r="U768" s="38">
        <v>0</v>
      </c>
      <c r="V768" s="38"/>
      <c r="W768" s="38">
        <v>67</v>
      </c>
      <c r="X768" s="38">
        <v>0</v>
      </c>
      <c r="Y768" s="38"/>
      <c r="Z768" s="38">
        <v>19</v>
      </c>
      <c r="AA768" s="38"/>
      <c r="AB768" s="38"/>
      <c r="BA768" t="str">
        <f t="shared" si="227"/>
        <v>Dover</v>
      </c>
      <c r="BB768" t="s">
        <v>734</v>
      </c>
      <c r="BC768">
        <v>4</v>
      </c>
      <c r="BE768" s="60">
        <v>25</v>
      </c>
      <c r="BF768" s="62">
        <v>21</v>
      </c>
      <c r="BG768" s="62">
        <v>40</v>
      </c>
      <c r="BH768" s="66">
        <v>17405</v>
      </c>
      <c r="BI768" s="66">
        <v>17405</v>
      </c>
      <c r="BJ768" s="66">
        <f t="shared" si="216"/>
        <v>25021</v>
      </c>
      <c r="BL768" t="s">
        <v>1447</v>
      </c>
      <c r="BM768">
        <f t="shared" si="224"/>
        <v>2517405</v>
      </c>
      <c r="BN768">
        <f t="shared" si="225"/>
        <v>2517405</v>
      </c>
      <c r="BO768" s="41"/>
      <c r="BP768" s="41"/>
      <c r="BR768" s="1"/>
      <c r="BS768" t="s">
        <v>3756</v>
      </c>
      <c r="CB768" s="38"/>
    </row>
    <row r="769" spans="1:80" ht="14" hidden="1" customHeight="1" outlineLevel="1" x14ac:dyDescent="0.2">
      <c r="A769" s="39" t="s">
        <v>297</v>
      </c>
      <c r="B769" s="6" t="s">
        <v>1296</v>
      </c>
      <c r="C769" s="1">
        <f t="shared" si="217"/>
        <v>17388</v>
      </c>
      <c r="D769" s="3">
        <f>IF(N769&gt;0, RANK(N769,(N769:P769,Q769:AE769)),0)</f>
        <v>2</v>
      </c>
      <c r="E769" s="3">
        <f>IF(O769&gt;0,RANK(O769,(N769:P769,Q769:AE769)),0)</f>
        <v>1</v>
      </c>
      <c r="F769" s="3">
        <f t="shared" si="218"/>
        <v>0</v>
      </c>
      <c r="G769" s="1">
        <f t="shared" si="219"/>
        <v>1299</v>
      </c>
      <c r="H769" s="2">
        <f t="shared" si="226"/>
        <v>7.4706694271911664E-2</v>
      </c>
      <c r="I769" s="4"/>
      <c r="J769" s="2">
        <f t="shared" si="220"/>
        <v>0.45370370370370372</v>
      </c>
      <c r="K769" s="2">
        <f t="shared" si="221"/>
        <v>0.5284103979756154</v>
      </c>
      <c r="L769" s="2">
        <f t="shared" si="222"/>
        <v>0</v>
      </c>
      <c r="M769" s="2">
        <f t="shared" si="223"/>
        <v>1.7885898320680882E-2</v>
      </c>
      <c r="N769" s="38">
        <v>7889</v>
      </c>
      <c r="O769" s="38">
        <v>9188</v>
      </c>
      <c r="P769" s="38"/>
      <c r="Q769" s="38">
        <v>80</v>
      </c>
      <c r="R769" s="38">
        <v>96</v>
      </c>
      <c r="S769" s="38"/>
      <c r="T769" s="38">
        <v>34</v>
      </c>
      <c r="U769" s="38">
        <v>0</v>
      </c>
      <c r="V769" s="38"/>
      <c r="W769" s="38">
        <v>0</v>
      </c>
      <c r="X769" s="38">
        <v>0</v>
      </c>
      <c r="Y769" s="38"/>
      <c r="Z769" s="38">
        <v>101</v>
      </c>
      <c r="AA769" s="38"/>
      <c r="AB769" s="38"/>
      <c r="BA769" t="str">
        <f t="shared" si="227"/>
        <v>Dracut</v>
      </c>
      <c r="BB769" t="s">
        <v>493</v>
      </c>
      <c r="BC769">
        <v>3</v>
      </c>
      <c r="BE769" s="60">
        <v>25</v>
      </c>
      <c r="BF769" s="62">
        <v>17</v>
      </c>
      <c r="BG769" s="62">
        <v>75</v>
      </c>
      <c r="BH769" s="66">
        <v>17475</v>
      </c>
      <c r="BI769" s="66">
        <v>17475</v>
      </c>
      <c r="BJ769" s="66">
        <f t="shared" ref="BJ769:BJ832" si="228">BE769*1000+BF769</f>
        <v>25017</v>
      </c>
      <c r="BL769" t="s">
        <v>1447</v>
      </c>
      <c r="BM769">
        <f t="shared" si="224"/>
        <v>2517475</v>
      </c>
      <c r="BN769">
        <f t="shared" si="225"/>
        <v>2517475</v>
      </c>
      <c r="BO769" s="41"/>
      <c r="BP769" s="41"/>
      <c r="BR769" s="1"/>
      <c r="BS769" t="s">
        <v>3756</v>
      </c>
      <c r="CB769" s="38"/>
    </row>
    <row r="770" spans="1:80" ht="14" hidden="1" customHeight="1" outlineLevel="1" x14ac:dyDescent="0.2">
      <c r="A770" s="39" t="s">
        <v>2980</v>
      </c>
      <c r="B770" s="6" t="s">
        <v>1296</v>
      </c>
      <c r="C770" s="1">
        <f t="shared" si="217"/>
        <v>6352</v>
      </c>
      <c r="D770" s="3">
        <f>IF(N770&gt;0, RANK(N770,(N770:P770,Q770:AE770)),0)</f>
        <v>2</v>
      </c>
      <c r="E770" s="3">
        <f>IF(O770&gt;0,RANK(O770,(N770:P770,Q770:AE770)),0)</f>
        <v>1</v>
      </c>
      <c r="F770" s="3">
        <f t="shared" si="218"/>
        <v>0</v>
      </c>
      <c r="G770" s="1">
        <f t="shared" si="219"/>
        <v>846</v>
      </c>
      <c r="H770" s="2">
        <f t="shared" si="226"/>
        <v>0.13318639798488666</v>
      </c>
      <c r="I770" s="4"/>
      <c r="J770" s="2">
        <f t="shared" si="220"/>
        <v>0.42285894206549118</v>
      </c>
      <c r="K770" s="2">
        <f t="shared" si="221"/>
        <v>0.55604534005037787</v>
      </c>
      <c r="L770" s="2">
        <f t="shared" si="222"/>
        <v>0</v>
      </c>
      <c r="M770" s="2">
        <f t="shared" si="223"/>
        <v>2.1095717884131004E-2</v>
      </c>
      <c r="N770" s="38">
        <v>2686</v>
      </c>
      <c r="O770" s="38">
        <v>3532</v>
      </c>
      <c r="P770" s="38"/>
      <c r="Q770" s="38">
        <v>31</v>
      </c>
      <c r="R770" s="38">
        <v>26</v>
      </c>
      <c r="S770" s="38"/>
      <c r="T770" s="38">
        <v>11</v>
      </c>
      <c r="U770" s="38">
        <v>1</v>
      </c>
      <c r="V770" s="38"/>
      <c r="W770" s="38">
        <v>20</v>
      </c>
      <c r="X770" s="38">
        <v>1</v>
      </c>
      <c r="Y770" s="38"/>
      <c r="Z770" s="38">
        <v>44</v>
      </c>
      <c r="AA770" s="38"/>
      <c r="AB770" s="38"/>
      <c r="BA770" t="str">
        <f t="shared" si="227"/>
        <v>Dudley</v>
      </c>
      <c r="BB770" s="6" t="s">
        <v>1739</v>
      </c>
      <c r="BC770">
        <v>1</v>
      </c>
      <c r="BE770" s="60">
        <v>25</v>
      </c>
      <c r="BF770" s="62">
        <v>27</v>
      </c>
      <c r="BG770" s="62">
        <v>65</v>
      </c>
      <c r="BH770" s="66">
        <v>17685</v>
      </c>
      <c r="BI770" s="66">
        <v>17685</v>
      </c>
      <c r="BJ770" s="66">
        <f t="shared" si="228"/>
        <v>25027</v>
      </c>
      <c r="BL770" t="s">
        <v>1447</v>
      </c>
      <c r="BM770">
        <f t="shared" si="224"/>
        <v>2517685</v>
      </c>
      <c r="BN770">
        <f t="shared" si="225"/>
        <v>2517685</v>
      </c>
      <c r="BO770" s="41"/>
      <c r="BP770" s="41"/>
      <c r="BR770" s="1"/>
      <c r="BS770" t="s">
        <v>3756</v>
      </c>
      <c r="CB770" s="38"/>
    </row>
    <row r="771" spans="1:80" ht="14" hidden="1" customHeight="1" outlineLevel="1" x14ac:dyDescent="0.2">
      <c r="A771" s="39" t="s">
        <v>2156</v>
      </c>
      <c r="B771" s="6" t="s">
        <v>1296</v>
      </c>
      <c r="C771" s="1">
        <f t="shared" si="217"/>
        <v>2210</v>
      </c>
      <c r="D771" s="3">
        <f>IF(N771&gt;0, RANK(N771,(N771:P771,Q771:AE771)),0)</f>
        <v>1</v>
      </c>
      <c r="E771" s="3">
        <f>IF(O771&gt;0,RANK(O771,(N771:P771,Q771:AE771)),0)</f>
        <v>2</v>
      </c>
      <c r="F771" s="3">
        <f t="shared" si="218"/>
        <v>0</v>
      </c>
      <c r="G771" s="1">
        <f t="shared" si="219"/>
        <v>239</v>
      </c>
      <c r="H771" s="2">
        <f t="shared" si="226"/>
        <v>0.1081447963800905</v>
      </c>
      <c r="I771" s="4"/>
      <c r="J771" s="2">
        <f t="shared" si="220"/>
        <v>0.54524886877828049</v>
      </c>
      <c r="K771" s="2">
        <f t="shared" si="221"/>
        <v>0.43710407239819005</v>
      </c>
      <c r="L771" s="2">
        <f t="shared" si="222"/>
        <v>0</v>
      </c>
      <c r="M771" s="2">
        <f t="shared" si="223"/>
        <v>1.764705882352946E-2</v>
      </c>
      <c r="N771" s="38">
        <v>1205</v>
      </c>
      <c r="O771" s="38">
        <v>966</v>
      </c>
      <c r="P771" s="38"/>
      <c r="Q771" s="38">
        <v>7</v>
      </c>
      <c r="R771" s="38">
        <v>8</v>
      </c>
      <c r="S771" s="38"/>
      <c r="T771" s="38">
        <v>3</v>
      </c>
      <c r="U771" s="38">
        <v>0</v>
      </c>
      <c r="V771" s="38"/>
      <c r="W771" s="38">
        <v>10</v>
      </c>
      <c r="X771" s="38">
        <v>1</v>
      </c>
      <c r="Y771" s="38"/>
      <c r="Z771" s="38">
        <v>10</v>
      </c>
      <c r="AA771" s="38"/>
      <c r="AB771" s="38"/>
      <c r="BA771" t="str">
        <f t="shared" si="227"/>
        <v>Dunstable</v>
      </c>
      <c r="BB771" t="s">
        <v>493</v>
      </c>
      <c r="BC771">
        <v>3</v>
      </c>
      <c r="BE771" s="60">
        <v>25</v>
      </c>
      <c r="BF771" s="62">
        <v>17</v>
      </c>
      <c r="BG771" s="62">
        <v>80</v>
      </c>
      <c r="BH771" s="66">
        <v>17825</v>
      </c>
      <c r="BI771" s="66">
        <v>17825</v>
      </c>
      <c r="BJ771" s="66">
        <f t="shared" si="228"/>
        <v>25017</v>
      </c>
      <c r="BL771" t="s">
        <v>1447</v>
      </c>
      <c r="BM771">
        <f t="shared" si="224"/>
        <v>2517825</v>
      </c>
      <c r="BN771">
        <f t="shared" si="225"/>
        <v>2517825</v>
      </c>
      <c r="BO771" s="41"/>
      <c r="BP771" s="41"/>
      <c r="BR771" s="1"/>
      <c r="BS771" t="s">
        <v>3756</v>
      </c>
      <c r="CB771" s="38"/>
    </row>
    <row r="772" spans="1:80" ht="14" hidden="1" customHeight="1" outlineLevel="1" x14ac:dyDescent="0.2">
      <c r="A772" s="39" t="s">
        <v>2924</v>
      </c>
      <c r="B772" s="6" t="s">
        <v>1296</v>
      </c>
      <c r="C772" s="1">
        <f t="shared" si="217"/>
        <v>10657</v>
      </c>
      <c r="D772" s="3">
        <f>IF(N772&gt;0, RANK(N772,(N772:P772,Q772:AE772)),0)</f>
        <v>1</v>
      </c>
      <c r="E772" s="3">
        <f>IF(O772&gt;0,RANK(O772,(N772:P772,Q772:AE772)),0)</f>
        <v>2</v>
      </c>
      <c r="F772" s="3">
        <f t="shared" si="218"/>
        <v>0</v>
      </c>
      <c r="G772" s="1">
        <f t="shared" si="219"/>
        <v>2244</v>
      </c>
      <c r="H772" s="2">
        <f t="shared" si="226"/>
        <v>0.21056582527915924</v>
      </c>
      <c r="I772" s="4"/>
      <c r="J772" s="2">
        <f t="shared" si="220"/>
        <v>0.5909730693440931</v>
      </c>
      <c r="K772" s="2">
        <f t="shared" si="221"/>
        <v>0.38040724406493387</v>
      </c>
      <c r="L772" s="2">
        <f t="shared" si="222"/>
        <v>0</v>
      </c>
      <c r="M772" s="2">
        <f t="shared" si="223"/>
        <v>2.8619686590973026E-2</v>
      </c>
      <c r="N772" s="38">
        <v>6298</v>
      </c>
      <c r="O772" s="38">
        <v>4054</v>
      </c>
      <c r="P772" s="38"/>
      <c r="Q772" s="38">
        <v>70</v>
      </c>
      <c r="R772" s="38">
        <v>45</v>
      </c>
      <c r="S772" s="38"/>
      <c r="T772" s="38">
        <v>18</v>
      </c>
      <c r="U772" s="38">
        <v>0</v>
      </c>
      <c r="V772" s="38"/>
      <c r="W772" s="38">
        <v>114</v>
      </c>
      <c r="X772" s="38">
        <v>0</v>
      </c>
      <c r="Y772" s="38"/>
      <c r="Z772" s="38">
        <v>58</v>
      </c>
      <c r="AA772" s="38"/>
      <c r="AB772" s="38"/>
      <c r="BA772" t="str">
        <f t="shared" si="227"/>
        <v>Duxbury</v>
      </c>
      <c r="BB772" t="s">
        <v>228</v>
      </c>
      <c r="BC772">
        <v>9</v>
      </c>
      <c r="BE772" s="60">
        <v>25</v>
      </c>
      <c r="BF772" s="62">
        <v>23</v>
      </c>
      <c r="BG772" s="62">
        <v>25</v>
      </c>
      <c r="BH772" s="66">
        <v>17895</v>
      </c>
      <c r="BI772" s="66">
        <v>17895</v>
      </c>
      <c r="BJ772" s="66">
        <f t="shared" si="228"/>
        <v>25023</v>
      </c>
      <c r="BL772" t="s">
        <v>1447</v>
      </c>
      <c r="BM772">
        <f t="shared" si="224"/>
        <v>2517895</v>
      </c>
      <c r="BN772">
        <f t="shared" si="225"/>
        <v>2517895</v>
      </c>
      <c r="BO772" s="41"/>
      <c r="BP772" s="41"/>
      <c r="BR772" s="1"/>
      <c r="BS772" t="s">
        <v>3756</v>
      </c>
      <c r="CB772" s="38"/>
    </row>
    <row r="773" spans="1:80" ht="14" hidden="1" customHeight="1" outlineLevel="1" x14ac:dyDescent="0.2">
      <c r="A773" s="39" t="s">
        <v>2219</v>
      </c>
      <c r="B773" s="6" t="s">
        <v>1296</v>
      </c>
      <c r="C773" s="1">
        <f t="shared" si="217"/>
        <v>8558</v>
      </c>
      <c r="D773" s="3">
        <f>IF(N773&gt;0, RANK(N773,(N773:P773,Q773:AE773)),0)</f>
        <v>2</v>
      </c>
      <c r="E773" s="3">
        <f>IF(O773&gt;0,RANK(O773,(N773:P773,Q773:AE773)),0)</f>
        <v>1</v>
      </c>
      <c r="F773" s="3">
        <f t="shared" si="218"/>
        <v>0</v>
      </c>
      <c r="G773" s="1">
        <f t="shared" si="219"/>
        <v>917</v>
      </c>
      <c r="H773" s="2">
        <f t="shared" si="226"/>
        <v>0.10715120355223183</v>
      </c>
      <c r="I773" s="4"/>
      <c r="J773" s="2">
        <f t="shared" si="220"/>
        <v>0.43538209862117316</v>
      </c>
      <c r="K773" s="2">
        <f t="shared" si="221"/>
        <v>0.54253330217340501</v>
      </c>
      <c r="L773" s="2">
        <f t="shared" si="222"/>
        <v>0</v>
      </c>
      <c r="M773" s="2">
        <f t="shared" si="223"/>
        <v>2.2084599205421829E-2</v>
      </c>
      <c r="N773" s="38">
        <v>3726</v>
      </c>
      <c r="O773" s="38">
        <v>4643</v>
      </c>
      <c r="P773" s="38"/>
      <c r="Q773" s="38">
        <v>44</v>
      </c>
      <c r="R773" s="38">
        <v>32</v>
      </c>
      <c r="S773" s="38"/>
      <c r="T773" s="38">
        <v>24</v>
      </c>
      <c r="U773" s="38">
        <v>0</v>
      </c>
      <c r="V773" s="38"/>
      <c r="W773" s="38">
        <v>36</v>
      </c>
      <c r="X773" s="38">
        <v>0</v>
      </c>
      <c r="Y773" s="38"/>
      <c r="Z773" s="38">
        <v>53</v>
      </c>
      <c r="AA773" s="38"/>
      <c r="AB773" s="38"/>
      <c r="BA773" t="str">
        <f t="shared" si="227"/>
        <v>East Bridgewater</v>
      </c>
      <c r="BB773" t="s">
        <v>228</v>
      </c>
      <c r="BC773">
        <v>8</v>
      </c>
      <c r="BE773" s="60">
        <v>25</v>
      </c>
      <c r="BF773" s="62">
        <v>23</v>
      </c>
      <c r="BG773" s="62">
        <v>30</v>
      </c>
      <c r="BH773" s="66">
        <v>18455</v>
      </c>
      <c r="BI773" s="66">
        <v>18455</v>
      </c>
      <c r="BJ773" s="66">
        <f t="shared" si="228"/>
        <v>25023</v>
      </c>
      <c r="BL773" t="s">
        <v>1447</v>
      </c>
      <c r="BM773">
        <f t="shared" si="224"/>
        <v>2518455</v>
      </c>
      <c r="BN773">
        <f t="shared" si="225"/>
        <v>2518455</v>
      </c>
      <c r="BO773" s="41"/>
      <c r="BP773" s="41"/>
      <c r="BR773" s="1"/>
      <c r="BS773" t="s">
        <v>3756</v>
      </c>
      <c r="CB773" s="38"/>
    </row>
    <row r="774" spans="1:80" ht="14" hidden="1" customHeight="1" outlineLevel="1" x14ac:dyDescent="0.2">
      <c r="A774" s="39" t="s">
        <v>2688</v>
      </c>
      <c r="B774" s="6" t="s">
        <v>1296</v>
      </c>
      <c r="C774" s="1">
        <f t="shared" si="217"/>
        <v>1346</v>
      </c>
      <c r="D774" s="3">
        <f>IF(N774&gt;0, RANK(N774,(N774:P774,Q774:AE774)),0)</f>
        <v>2</v>
      </c>
      <c r="E774" s="3">
        <f>IF(O774&gt;0,RANK(O774,(N774:P774,Q774:AE774)),0)</f>
        <v>1</v>
      </c>
      <c r="F774" s="3">
        <f t="shared" si="218"/>
        <v>0</v>
      </c>
      <c r="G774" s="1">
        <f t="shared" si="219"/>
        <v>213</v>
      </c>
      <c r="H774" s="2">
        <f t="shared" si="226"/>
        <v>0.15824665676077265</v>
      </c>
      <c r="I774" s="4"/>
      <c r="J774" s="2">
        <f t="shared" si="220"/>
        <v>0.41307578008915302</v>
      </c>
      <c r="K774" s="2">
        <f t="shared" si="221"/>
        <v>0.57132243684992567</v>
      </c>
      <c r="L774" s="2">
        <f t="shared" si="222"/>
        <v>0</v>
      </c>
      <c r="M774" s="2">
        <f t="shared" si="223"/>
        <v>1.5601783060921304E-2</v>
      </c>
      <c r="N774" s="38">
        <v>556</v>
      </c>
      <c r="O774" s="38">
        <v>769</v>
      </c>
      <c r="P774" s="38"/>
      <c r="Q774" s="38">
        <v>4</v>
      </c>
      <c r="R774" s="38">
        <v>5</v>
      </c>
      <c r="S774" s="38"/>
      <c r="T774" s="38">
        <v>1</v>
      </c>
      <c r="U774" s="38">
        <v>0</v>
      </c>
      <c r="V774" s="38"/>
      <c r="W774" s="38">
        <v>4</v>
      </c>
      <c r="X774" s="38">
        <v>0</v>
      </c>
      <c r="Y774" s="38"/>
      <c r="Z774" s="38">
        <v>7</v>
      </c>
      <c r="AA774" s="38"/>
      <c r="AB774" s="38"/>
      <c r="BA774" t="str">
        <f t="shared" si="227"/>
        <v>East Brookfield</v>
      </c>
      <c r="BB774" s="6" t="s">
        <v>1739</v>
      </c>
      <c r="BC774">
        <v>1</v>
      </c>
      <c r="BE774" s="60">
        <v>25</v>
      </c>
      <c r="BF774" s="62">
        <v>27</v>
      </c>
      <c r="BG774" s="62">
        <v>70</v>
      </c>
      <c r="BH774" s="66">
        <v>18560</v>
      </c>
      <c r="BI774" s="66">
        <v>18560</v>
      </c>
      <c r="BJ774" s="66">
        <f t="shared" si="228"/>
        <v>25027</v>
      </c>
      <c r="BL774" t="s">
        <v>1447</v>
      </c>
      <c r="BM774">
        <f t="shared" si="224"/>
        <v>2518560</v>
      </c>
      <c r="BN774">
        <f t="shared" si="225"/>
        <v>2518560</v>
      </c>
      <c r="BO774" s="41"/>
      <c r="BP774" s="41"/>
      <c r="BR774" s="1"/>
      <c r="BS774" t="s">
        <v>3756</v>
      </c>
      <c r="CB774" s="38"/>
    </row>
    <row r="775" spans="1:80" ht="14" hidden="1" customHeight="1" outlineLevel="1" x14ac:dyDescent="0.2">
      <c r="A775" s="39" t="s">
        <v>1867</v>
      </c>
      <c r="B775" s="6" t="s">
        <v>1296</v>
      </c>
      <c r="C775" s="1">
        <f t="shared" si="217"/>
        <v>9806</v>
      </c>
      <c r="D775" s="3">
        <f>IF(N775&gt;0, RANK(N775,(N775:P775,Q775:AE775)),0)</f>
        <v>1</v>
      </c>
      <c r="E775" s="3">
        <f>IF(O775&gt;0,RANK(O775,(N775:P775,Q775:AE775)),0)</f>
        <v>2</v>
      </c>
      <c r="F775" s="3">
        <f t="shared" si="218"/>
        <v>0</v>
      </c>
      <c r="G775" s="1">
        <f t="shared" si="219"/>
        <v>75</v>
      </c>
      <c r="H775" s="2">
        <f t="shared" si="226"/>
        <v>7.6483785437487257E-3</v>
      </c>
      <c r="I775" s="4"/>
      <c r="J775" s="2">
        <f t="shared" si="220"/>
        <v>0.49347338364266774</v>
      </c>
      <c r="K775" s="2">
        <f t="shared" si="221"/>
        <v>0.48582500509891902</v>
      </c>
      <c r="L775" s="2">
        <f t="shared" si="222"/>
        <v>0</v>
      </c>
      <c r="M775" s="2">
        <f t="shared" si="223"/>
        <v>2.0701611258413299E-2</v>
      </c>
      <c r="N775" s="38">
        <v>4839</v>
      </c>
      <c r="O775" s="38">
        <v>4764</v>
      </c>
      <c r="P775" s="38"/>
      <c r="Q775" s="38">
        <v>42</v>
      </c>
      <c r="R775" s="38">
        <v>46</v>
      </c>
      <c r="S775" s="38"/>
      <c r="T775" s="38">
        <v>14</v>
      </c>
      <c r="U775" s="38">
        <v>0</v>
      </c>
      <c r="V775" s="38"/>
      <c r="W775" s="38">
        <v>44</v>
      </c>
      <c r="X775" s="38">
        <v>0</v>
      </c>
      <c r="Y775" s="38"/>
      <c r="Z775" s="38">
        <v>57</v>
      </c>
      <c r="AA775" s="38"/>
      <c r="AB775" s="38"/>
      <c r="BA775" t="str">
        <f t="shared" si="227"/>
        <v>East Longmeadow</v>
      </c>
      <c r="BB775" t="s">
        <v>2795</v>
      </c>
      <c r="BC775">
        <v>1</v>
      </c>
      <c r="BE775" s="60">
        <v>25</v>
      </c>
      <c r="BF775" s="62">
        <v>13</v>
      </c>
      <c r="BG775" s="62">
        <v>30</v>
      </c>
      <c r="BH775" s="66">
        <v>19645</v>
      </c>
      <c r="BI775" s="66">
        <v>19645</v>
      </c>
      <c r="BJ775" s="66">
        <f t="shared" si="228"/>
        <v>25013</v>
      </c>
      <c r="BL775" t="s">
        <v>1447</v>
      </c>
      <c r="BM775">
        <f t="shared" si="224"/>
        <v>2519645</v>
      </c>
      <c r="BN775">
        <f t="shared" si="225"/>
        <v>2519645</v>
      </c>
      <c r="BO775" s="41"/>
      <c r="BP775" s="41"/>
      <c r="BR775" s="1"/>
      <c r="BS775" t="s">
        <v>3756</v>
      </c>
      <c r="CB775" s="38"/>
    </row>
    <row r="776" spans="1:80" ht="14" hidden="1" customHeight="1" outlineLevel="1" x14ac:dyDescent="0.2">
      <c r="A776" s="39" t="s">
        <v>1346</v>
      </c>
      <c r="B776" s="6" t="s">
        <v>1296</v>
      </c>
      <c r="C776" s="1">
        <f t="shared" si="217"/>
        <v>4139</v>
      </c>
      <c r="D776" s="3">
        <f>IF(N776&gt;0, RANK(N776,(N776:P776,Q776:AE776)),0)</f>
        <v>1</v>
      </c>
      <c r="E776" s="3">
        <f>IF(O776&gt;0,RANK(O776,(N776:P776,Q776:AE776)),0)</f>
        <v>2</v>
      </c>
      <c r="F776" s="3">
        <f t="shared" si="218"/>
        <v>0</v>
      </c>
      <c r="G776" s="1">
        <f t="shared" si="219"/>
        <v>1728</v>
      </c>
      <c r="H776" s="2">
        <f t="shared" si="226"/>
        <v>0.41749214786180239</v>
      </c>
      <c r="I776" s="4"/>
      <c r="J776" s="2">
        <f t="shared" si="220"/>
        <v>0.69702826769751147</v>
      </c>
      <c r="K776" s="2">
        <f t="shared" si="221"/>
        <v>0.27953611983570908</v>
      </c>
      <c r="L776" s="2">
        <f t="shared" si="222"/>
        <v>0</v>
      </c>
      <c r="M776" s="2">
        <f t="shared" si="223"/>
        <v>2.3435612466779443E-2</v>
      </c>
      <c r="N776" s="38">
        <v>2885</v>
      </c>
      <c r="O776" s="38">
        <v>1157</v>
      </c>
      <c r="P776" s="38"/>
      <c r="Q776" s="38">
        <v>21</v>
      </c>
      <c r="R776" s="38">
        <v>24</v>
      </c>
      <c r="S776" s="38"/>
      <c r="T776" s="38">
        <v>2</v>
      </c>
      <c r="U776" s="38">
        <v>0</v>
      </c>
      <c r="V776" s="38"/>
      <c r="W776" s="38">
        <v>28</v>
      </c>
      <c r="X776" s="38">
        <v>0</v>
      </c>
      <c r="Y776" s="38"/>
      <c r="Z776" s="38">
        <v>22</v>
      </c>
      <c r="AA776" s="38"/>
      <c r="AB776" s="38"/>
      <c r="BA776" t="str">
        <f t="shared" si="227"/>
        <v>Eastham</v>
      </c>
      <c r="BB776" t="s">
        <v>2366</v>
      </c>
      <c r="BC776">
        <v>9</v>
      </c>
      <c r="BE776" s="60">
        <v>25</v>
      </c>
      <c r="BF776" s="62">
        <v>1</v>
      </c>
      <c r="BG776" s="62">
        <v>30</v>
      </c>
      <c r="BH776" s="66">
        <v>19295</v>
      </c>
      <c r="BI776" s="66">
        <v>19295</v>
      </c>
      <c r="BJ776" s="66">
        <f t="shared" si="228"/>
        <v>25001</v>
      </c>
      <c r="BL776" t="s">
        <v>1447</v>
      </c>
      <c r="BM776">
        <f t="shared" si="224"/>
        <v>2519295</v>
      </c>
      <c r="BN776">
        <f t="shared" si="225"/>
        <v>2519295</v>
      </c>
      <c r="BO776" s="41"/>
      <c r="BP776" s="41"/>
      <c r="BR776" s="1"/>
      <c r="BS776" t="s">
        <v>3756</v>
      </c>
      <c r="CB776" s="38"/>
    </row>
    <row r="777" spans="1:80" ht="14" hidden="1" customHeight="1" outlineLevel="1" x14ac:dyDescent="0.2">
      <c r="A777" s="39" t="s">
        <v>2086</v>
      </c>
      <c r="B777" s="6" t="s">
        <v>1296</v>
      </c>
      <c r="C777" s="1">
        <f t="shared" si="217"/>
        <v>10181</v>
      </c>
      <c r="D777" s="3">
        <f>IF(N777&gt;0, RANK(N777,(N777:P777,Q777:AE777)),0)</f>
        <v>1</v>
      </c>
      <c r="E777" s="3">
        <f>IF(O777&gt;0,RANK(O777,(N777:P777,Q777:AE777)),0)</f>
        <v>2</v>
      </c>
      <c r="F777" s="3">
        <f t="shared" si="218"/>
        <v>0</v>
      </c>
      <c r="G777" s="1">
        <f t="shared" si="219"/>
        <v>4655</v>
      </c>
      <c r="H777" s="2">
        <f t="shared" si="226"/>
        <v>0.45722424123367056</v>
      </c>
      <c r="I777" s="4"/>
      <c r="J777" s="2">
        <f t="shared" si="220"/>
        <v>0.70877124054611529</v>
      </c>
      <c r="K777" s="2">
        <f t="shared" si="221"/>
        <v>0.25154699931244473</v>
      </c>
      <c r="L777" s="2">
        <f t="shared" si="222"/>
        <v>0</v>
      </c>
      <c r="M777" s="2">
        <f t="shared" si="223"/>
        <v>3.9681760141439981E-2</v>
      </c>
      <c r="N777" s="38">
        <v>7216</v>
      </c>
      <c r="O777" s="38">
        <v>2561</v>
      </c>
      <c r="P777" s="38"/>
      <c r="Q777" s="38">
        <v>54</v>
      </c>
      <c r="R777" s="38">
        <v>159</v>
      </c>
      <c r="S777" s="38"/>
      <c r="T777" s="38">
        <v>100</v>
      </c>
      <c r="U777" s="38">
        <v>0</v>
      </c>
      <c r="V777" s="38"/>
      <c r="W777" s="38">
        <v>47</v>
      </c>
      <c r="X777" s="38">
        <v>0</v>
      </c>
      <c r="Y777" s="38"/>
      <c r="Z777" s="38">
        <v>44</v>
      </c>
      <c r="AA777" s="38"/>
      <c r="AB777" s="38"/>
      <c r="BA777" t="str">
        <f t="shared" si="227"/>
        <v>Easthampton</v>
      </c>
      <c r="BB777" t="s">
        <v>2136</v>
      </c>
      <c r="BC777">
        <v>1</v>
      </c>
      <c r="BE777" s="60">
        <v>25</v>
      </c>
      <c r="BF777" s="62">
        <v>15</v>
      </c>
      <c r="BG777" s="62">
        <v>25</v>
      </c>
      <c r="BH777" s="66">
        <v>19370</v>
      </c>
      <c r="BI777" s="66">
        <v>19330</v>
      </c>
      <c r="BJ777" s="66">
        <f t="shared" si="228"/>
        <v>25015</v>
      </c>
      <c r="BL777" t="s">
        <v>1225</v>
      </c>
      <c r="BM777">
        <f t="shared" si="224"/>
        <v>2519370</v>
      </c>
      <c r="BN777">
        <f t="shared" si="225"/>
        <v>2519330</v>
      </c>
      <c r="BO777" s="41"/>
      <c r="BP777" s="41"/>
      <c r="BR777" s="1"/>
      <c r="BS777" t="s">
        <v>3758</v>
      </c>
      <c r="CB777" s="38"/>
    </row>
    <row r="778" spans="1:80" ht="14" hidden="1" customHeight="1" outlineLevel="1" x14ac:dyDescent="0.2">
      <c r="A778" s="39" t="s">
        <v>2479</v>
      </c>
      <c r="B778" s="6" t="s">
        <v>1296</v>
      </c>
      <c r="C778" s="1">
        <f t="shared" si="217"/>
        <v>14150</v>
      </c>
      <c r="D778" s="3">
        <f>IF(N778&gt;0, RANK(N778,(N778:P778,Q778:AE778)),0)</f>
        <v>1</v>
      </c>
      <c r="E778" s="3">
        <f>IF(O778&gt;0,RANK(O778,(N778:P778,Q778:AE778)),0)</f>
        <v>2</v>
      </c>
      <c r="F778" s="3">
        <f t="shared" si="218"/>
        <v>0</v>
      </c>
      <c r="G778" s="1">
        <f t="shared" si="219"/>
        <v>2220</v>
      </c>
      <c r="H778" s="2">
        <f t="shared" si="226"/>
        <v>0.1568904593639576</v>
      </c>
      <c r="I778" s="4"/>
      <c r="J778" s="2">
        <f t="shared" si="220"/>
        <v>0.56515901060070672</v>
      </c>
      <c r="K778" s="2">
        <f t="shared" si="221"/>
        <v>0.4082685512367491</v>
      </c>
      <c r="L778" s="2">
        <f t="shared" si="222"/>
        <v>0</v>
      </c>
      <c r="M778" s="2">
        <f t="shared" si="223"/>
        <v>2.6572438162544176E-2</v>
      </c>
      <c r="N778" s="38">
        <v>7997</v>
      </c>
      <c r="O778" s="38">
        <v>5777</v>
      </c>
      <c r="P778" s="38"/>
      <c r="Q778" s="38">
        <v>88</v>
      </c>
      <c r="R778" s="38">
        <v>90</v>
      </c>
      <c r="S778" s="38"/>
      <c r="T778" s="38">
        <v>34</v>
      </c>
      <c r="U778" s="38">
        <v>3</v>
      </c>
      <c r="V778" s="38"/>
      <c r="W778" s="38">
        <v>84</v>
      </c>
      <c r="X778" s="38">
        <v>1</v>
      </c>
      <c r="Y778" s="38"/>
      <c r="Z778" s="38">
        <v>76</v>
      </c>
      <c r="AA778" s="38"/>
      <c r="AB778" s="38"/>
      <c r="BA778" t="str">
        <f t="shared" si="227"/>
        <v>Easton</v>
      </c>
      <c r="BB778" t="s">
        <v>2173</v>
      </c>
      <c r="BC778">
        <v>8</v>
      </c>
      <c r="BE778" s="60">
        <v>25</v>
      </c>
      <c r="BF778" s="62">
        <v>5</v>
      </c>
      <c r="BG778" s="62">
        <v>30</v>
      </c>
      <c r="BH778" s="66">
        <v>20100</v>
      </c>
      <c r="BI778" s="66">
        <v>20100</v>
      </c>
      <c r="BJ778" s="66">
        <f t="shared" si="228"/>
        <v>25005</v>
      </c>
      <c r="BL778" t="s">
        <v>1447</v>
      </c>
      <c r="BM778">
        <f t="shared" si="224"/>
        <v>2520100</v>
      </c>
      <c r="BN778">
        <f t="shared" si="225"/>
        <v>2520100</v>
      </c>
      <c r="BO778" s="41"/>
      <c r="BP778" s="41"/>
      <c r="BR778" s="1"/>
      <c r="BS778" t="s">
        <v>3756</v>
      </c>
      <c r="CB778" s="38"/>
    </row>
    <row r="779" spans="1:80" ht="14" hidden="1" customHeight="1" outlineLevel="1" x14ac:dyDescent="0.2">
      <c r="A779" s="39" t="s">
        <v>1837</v>
      </c>
      <c r="B779" s="6" t="s">
        <v>1296</v>
      </c>
      <c r="C779" s="1">
        <f t="shared" si="217"/>
        <v>2900</v>
      </c>
      <c r="D779" s="3">
        <f>IF(N779&gt;0, RANK(N779,(N779:P779,Q779:AE779)),0)</f>
        <v>1</v>
      </c>
      <c r="E779" s="3">
        <f>IF(O779&gt;0,RANK(O779,(N779:P779,Q779:AE779)),0)</f>
        <v>2</v>
      </c>
      <c r="F779" s="3">
        <f t="shared" si="218"/>
        <v>0</v>
      </c>
      <c r="G779" s="1">
        <f t="shared" si="219"/>
        <v>1112</v>
      </c>
      <c r="H779" s="2">
        <f t="shared" si="226"/>
        <v>0.38344827586206898</v>
      </c>
      <c r="I779" s="4"/>
      <c r="J779" s="2">
        <f t="shared" si="220"/>
        <v>0.67896551724137932</v>
      </c>
      <c r="K779" s="2">
        <f t="shared" si="221"/>
        <v>0.29551724137931035</v>
      </c>
      <c r="L779" s="2">
        <f t="shared" si="222"/>
        <v>0</v>
      </c>
      <c r="M779" s="2">
        <f t="shared" si="223"/>
        <v>2.5517241379310329E-2</v>
      </c>
      <c r="N779" s="38">
        <v>1969</v>
      </c>
      <c r="O779" s="38">
        <v>857</v>
      </c>
      <c r="P779" s="38"/>
      <c r="Q779" s="38">
        <v>10</v>
      </c>
      <c r="R779" s="38">
        <v>25</v>
      </c>
      <c r="S779" s="38"/>
      <c r="T779" s="38">
        <v>6</v>
      </c>
      <c r="U779" s="38">
        <v>0</v>
      </c>
      <c r="V779" s="38"/>
      <c r="W779" s="38">
        <v>17</v>
      </c>
      <c r="X779" s="38">
        <v>0</v>
      </c>
      <c r="Y779" s="38"/>
      <c r="Z779" s="38">
        <v>16</v>
      </c>
      <c r="AA779" s="38"/>
      <c r="AB779" s="38"/>
      <c r="BA779" t="str">
        <f t="shared" si="227"/>
        <v>Edgartown</v>
      </c>
      <c r="BB779" t="s">
        <v>2969</v>
      </c>
      <c r="BC779">
        <v>9</v>
      </c>
      <c r="BE779" s="60">
        <v>25</v>
      </c>
      <c r="BF779" s="62">
        <v>7</v>
      </c>
      <c r="BG779" s="62">
        <v>10</v>
      </c>
      <c r="BH779" s="66">
        <v>21150</v>
      </c>
      <c r="BI779" s="66">
        <v>21150</v>
      </c>
      <c r="BJ779" s="66">
        <f t="shared" si="228"/>
        <v>25007</v>
      </c>
      <c r="BL779" t="s">
        <v>1447</v>
      </c>
      <c r="BM779">
        <f t="shared" si="224"/>
        <v>2521150</v>
      </c>
      <c r="BN779">
        <f t="shared" si="225"/>
        <v>2521150</v>
      </c>
      <c r="BO779" s="41"/>
      <c r="BP779" s="41"/>
      <c r="BR779" s="1"/>
      <c r="BS779" t="s">
        <v>3756</v>
      </c>
      <c r="CB779" s="38"/>
    </row>
    <row r="780" spans="1:80" ht="14" hidden="1" customHeight="1" outlineLevel="1" x14ac:dyDescent="0.2">
      <c r="A780" s="39" t="s">
        <v>2919</v>
      </c>
      <c r="B780" s="6" t="s">
        <v>1296</v>
      </c>
      <c r="C780" s="1">
        <f t="shared" si="217"/>
        <v>953</v>
      </c>
      <c r="D780" s="3">
        <f>IF(N780&gt;0, RANK(N780,(N780:P780,Q780:AE780)),0)</f>
        <v>1</v>
      </c>
      <c r="E780" s="3">
        <f>IF(O780&gt;0,RANK(O780,(N780:P780,Q780:AE780)),0)</f>
        <v>2</v>
      </c>
      <c r="F780" s="3">
        <f t="shared" si="218"/>
        <v>0</v>
      </c>
      <c r="G780" s="1">
        <f t="shared" si="219"/>
        <v>576</v>
      </c>
      <c r="H780" s="2">
        <f t="shared" si="226"/>
        <v>0.60440713536201474</v>
      </c>
      <c r="I780" s="4"/>
      <c r="J780" s="2">
        <f t="shared" si="220"/>
        <v>0.78908709338929695</v>
      </c>
      <c r="K780" s="2">
        <f t="shared" si="221"/>
        <v>0.18467995802728226</v>
      </c>
      <c r="L780" s="2">
        <f t="shared" si="222"/>
        <v>0</v>
      </c>
      <c r="M780" s="2">
        <f t="shared" si="223"/>
        <v>2.623294858342079E-2</v>
      </c>
      <c r="N780" s="38">
        <v>752</v>
      </c>
      <c r="O780" s="38">
        <v>176</v>
      </c>
      <c r="P780" s="38"/>
      <c r="Q780" s="38">
        <v>2</v>
      </c>
      <c r="R780" s="38">
        <v>15</v>
      </c>
      <c r="S780" s="38"/>
      <c r="T780" s="38">
        <v>3</v>
      </c>
      <c r="U780" s="38">
        <v>0</v>
      </c>
      <c r="V780" s="38"/>
      <c r="W780" s="38">
        <v>3</v>
      </c>
      <c r="X780" s="38">
        <v>0</v>
      </c>
      <c r="Y780" s="38"/>
      <c r="Z780" s="38">
        <v>2</v>
      </c>
      <c r="AA780" s="38"/>
      <c r="AB780" s="38"/>
      <c r="BA780" t="str">
        <f t="shared" si="227"/>
        <v>Egremont</v>
      </c>
      <c r="BB780" t="s">
        <v>2268</v>
      </c>
      <c r="BC780">
        <v>1</v>
      </c>
      <c r="BE780" s="60">
        <v>25</v>
      </c>
      <c r="BF780" s="62">
        <v>3</v>
      </c>
      <c r="BG780" s="62">
        <v>35</v>
      </c>
      <c r="BH780" s="66">
        <v>21360</v>
      </c>
      <c r="BI780" s="66">
        <v>21360</v>
      </c>
      <c r="BJ780" s="66">
        <f t="shared" si="228"/>
        <v>25003</v>
      </c>
      <c r="BL780" t="s">
        <v>1447</v>
      </c>
      <c r="BM780">
        <f t="shared" si="224"/>
        <v>2521360</v>
      </c>
      <c r="BN780">
        <f t="shared" si="225"/>
        <v>2521360</v>
      </c>
      <c r="BO780" s="41"/>
      <c r="BP780" s="41"/>
      <c r="BR780" s="1"/>
      <c r="BS780" t="s">
        <v>3756</v>
      </c>
      <c r="CB780" s="38"/>
    </row>
    <row r="781" spans="1:80" ht="14" hidden="1" customHeight="1" outlineLevel="1" x14ac:dyDescent="0.2">
      <c r="A781" s="39" t="s">
        <v>2252</v>
      </c>
      <c r="B781" s="6" t="s">
        <v>1296</v>
      </c>
      <c r="C781" s="1">
        <f t="shared" si="217"/>
        <v>967</v>
      </c>
      <c r="D781" s="3">
        <f>IF(N781&gt;0, RANK(N781,(N781:P781,Q781:AE781)),0)</f>
        <v>1</v>
      </c>
      <c r="E781" s="3">
        <f>IF(O781&gt;0,RANK(O781,(N781:P781,Q781:AE781)),0)</f>
        <v>2</v>
      </c>
      <c r="F781" s="3">
        <f t="shared" si="218"/>
        <v>0</v>
      </c>
      <c r="G781" s="1">
        <f t="shared" si="219"/>
        <v>66</v>
      </c>
      <c r="H781" s="2">
        <f t="shared" si="226"/>
        <v>6.8252326783867626E-2</v>
      </c>
      <c r="I781" s="4"/>
      <c r="J781" s="2">
        <f t="shared" si="220"/>
        <v>0.51706308169596693</v>
      </c>
      <c r="K781" s="2">
        <f t="shared" si="221"/>
        <v>0.44881075491209926</v>
      </c>
      <c r="L781" s="2">
        <f t="shared" si="222"/>
        <v>0</v>
      </c>
      <c r="M781" s="2">
        <f t="shared" si="223"/>
        <v>3.4126163391933806E-2</v>
      </c>
      <c r="N781" s="38">
        <v>500</v>
      </c>
      <c r="O781" s="38">
        <v>434</v>
      </c>
      <c r="P781" s="38"/>
      <c r="Q781" s="38">
        <v>6</v>
      </c>
      <c r="R781" s="38">
        <v>8</v>
      </c>
      <c r="S781" s="38"/>
      <c r="T781" s="38">
        <v>4</v>
      </c>
      <c r="U781" s="38">
        <v>1</v>
      </c>
      <c r="V781" s="38"/>
      <c r="W781" s="38">
        <v>7</v>
      </c>
      <c r="X781" s="38">
        <v>0</v>
      </c>
      <c r="Y781" s="38"/>
      <c r="Z781" s="38">
        <v>7</v>
      </c>
      <c r="AA781" s="38"/>
      <c r="AB781" s="38"/>
      <c r="BA781" t="str">
        <f t="shared" si="227"/>
        <v>Erving</v>
      </c>
      <c r="BB781" t="s">
        <v>1117</v>
      </c>
      <c r="BC781">
        <v>2</v>
      </c>
      <c r="BE781" s="60">
        <v>25</v>
      </c>
      <c r="BF781" s="62">
        <v>11</v>
      </c>
      <c r="BG781" s="62">
        <v>40</v>
      </c>
      <c r="BH781" s="66">
        <v>21780</v>
      </c>
      <c r="BI781" s="66">
        <v>21780</v>
      </c>
      <c r="BJ781" s="66">
        <f t="shared" si="228"/>
        <v>25011</v>
      </c>
      <c r="BL781" t="s">
        <v>1447</v>
      </c>
      <c r="BM781">
        <f t="shared" si="224"/>
        <v>2521780</v>
      </c>
      <c r="BN781">
        <f t="shared" si="225"/>
        <v>2521780</v>
      </c>
      <c r="BO781" s="41"/>
      <c r="BP781" s="41"/>
      <c r="BR781" s="1"/>
      <c r="BS781" t="s">
        <v>3756</v>
      </c>
      <c r="CB781" s="38"/>
    </row>
    <row r="782" spans="1:80" ht="14" hidden="1" customHeight="1" outlineLevel="1" x14ac:dyDescent="0.2">
      <c r="A782" s="39" t="s">
        <v>823</v>
      </c>
      <c r="B782" s="6" t="s">
        <v>1296</v>
      </c>
      <c r="C782" s="1">
        <f t="shared" si="217"/>
        <v>2417</v>
      </c>
      <c r="D782" s="3">
        <f>IF(N782&gt;0, RANK(N782,(N782:P782,Q782:AE782)),0)</f>
        <v>1</v>
      </c>
      <c r="E782" s="3">
        <f>IF(O782&gt;0,RANK(O782,(N782:P782,Q782:AE782)),0)</f>
        <v>2</v>
      </c>
      <c r="F782" s="3">
        <f t="shared" si="218"/>
        <v>0</v>
      </c>
      <c r="G782" s="1">
        <f t="shared" si="219"/>
        <v>730</v>
      </c>
      <c r="H782" s="2">
        <f t="shared" si="226"/>
        <v>0.30202730657840299</v>
      </c>
      <c r="I782" s="4"/>
      <c r="J782" s="2">
        <f t="shared" si="220"/>
        <v>0.63715349606950766</v>
      </c>
      <c r="K782" s="2">
        <f t="shared" si="221"/>
        <v>0.33512618949110468</v>
      </c>
      <c r="L782" s="2">
        <f t="shared" si="222"/>
        <v>0</v>
      </c>
      <c r="M782" s="2">
        <f t="shared" si="223"/>
        <v>2.7720314439387661E-2</v>
      </c>
      <c r="N782" s="38">
        <v>1540</v>
      </c>
      <c r="O782" s="38">
        <v>810</v>
      </c>
      <c r="P782" s="38"/>
      <c r="Q782" s="38">
        <v>19</v>
      </c>
      <c r="R782" s="38">
        <v>13</v>
      </c>
      <c r="S782" s="38"/>
      <c r="T782" s="38">
        <v>5</v>
      </c>
      <c r="U782" s="38">
        <v>0</v>
      </c>
      <c r="V782" s="38"/>
      <c r="W782" s="38">
        <v>18</v>
      </c>
      <c r="X782" s="38">
        <v>0</v>
      </c>
      <c r="Y782" s="38"/>
      <c r="Z782" s="38">
        <v>12</v>
      </c>
      <c r="AA782" s="38"/>
      <c r="AB782" s="38"/>
      <c r="BA782" t="str">
        <f t="shared" si="227"/>
        <v>Essex</v>
      </c>
      <c r="BB782" t="s">
        <v>823</v>
      </c>
      <c r="BC782">
        <v>6</v>
      </c>
      <c r="BE782" s="60">
        <v>25</v>
      </c>
      <c r="BF782" s="62">
        <v>9</v>
      </c>
      <c r="BG782" s="62">
        <v>30</v>
      </c>
      <c r="BH782" s="66">
        <v>21850</v>
      </c>
      <c r="BI782" s="66">
        <v>21850</v>
      </c>
      <c r="BJ782" s="66">
        <f t="shared" si="228"/>
        <v>25009</v>
      </c>
      <c r="BL782" t="s">
        <v>1447</v>
      </c>
      <c r="BM782">
        <f t="shared" si="224"/>
        <v>2521850</v>
      </c>
      <c r="BN782">
        <f t="shared" si="225"/>
        <v>2521850</v>
      </c>
      <c r="BO782" s="41"/>
      <c r="BP782" s="41"/>
      <c r="BR782" s="1"/>
      <c r="BS782" t="s">
        <v>3756</v>
      </c>
      <c r="CB782" s="38"/>
    </row>
    <row r="783" spans="1:80" ht="14" hidden="1" customHeight="1" outlineLevel="1" x14ac:dyDescent="0.2">
      <c r="A783" s="39" t="s">
        <v>1951</v>
      </c>
      <c r="B783" s="6" t="s">
        <v>1296</v>
      </c>
      <c r="C783" s="1">
        <f t="shared" si="217"/>
        <v>12529</v>
      </c>
      <c r="D783" s="3">
        <f>IF(N783&gt;0, RANK(N783,(N783:P783,Q783:AE783)),0)</f>
        <v>1</v>
      </c>
      <c r="E783" s="3">
        <f>IF(O783&gt;0,RANK(O783,(N783:P783,Q783:AE783)),0)</f>
        <v>2</v>
      </c>
      <c r="F783" s="3">
        <f t="shared" si="218"/>
        <v>0</v>
      </c>
      <c r="G783" s="1">
        <f t="shared" si="219"/>
        <v>3095</v>
      </c>
      <c r="H783" s="2">
        <f t="shared" si="226"/>
        <v>0.24702689759757362</v>
      </c>
      <c r="I783" s="4"/>
      <c r="J783" s="2">
        <f t="shared" si="220"/>
        <v>0.60890733498283978</v>
      </c>
      <c r="K783" s="2">
        <f t="shared" si="221"/>
        <v>0.36188043738526621</v>
      </c>
      <c r="L783" s="2">
        <f t="shared" si="222"/>
        <v>0</v>
      </c>
      <c r="M783" s="2">
        <f t="shared" si="223"/>
        <v>2.9212227631894017E-2</v>
      </c>
      <c r="N783" s="38">
        <v>7629</v>
      </c>
      <c r="O783" s="38">
        <v>4534</v>
      </c>
      <c r="P783" s="38"/>
      <c r="Q783" s="38">
        <v>37</v>
      </c>
      <c r="R783" s="38">
        <v>113</v>
      </c>
      <c r="S783" s="38"/>
      <c r="T783" s="38">
        <v>68</v>
      </c>
      <c r="U783" s="38">
        <v>0</v>
      </c>
      <c r="V783" s="38"/>
      <c r="W783" s="38">
        <v>63</v>
      </c>
      <c r="X783" s="38">
        <v>0</v>
      </c>
      <c r="Y783" s="38"/>
      <c r="Z783" s="38">
        <v>85</v>
      </c>
      <c r="AA783" s="38"/>
      <c r="AB783" s="38"/>
      <c r="BA783" t="str">
        <f t="shared" si="227"/>
        <v>Everett</v>
      </c>
      <c r="BB783" t="s">
        <v>493</v>
      </c>
      <c r="BC783">
        <v>7</v>
      </c>
      <c r="BE783" s="60">
        <v>25</v>
      </c>
      <c r="BF783" s="62">
        <v>17</v>
      </c>
      <c r="BG783" s="62">
        <v>85</v>
      </c>
      <c r="BH783" s="66">
        <v>21990</v>
      </c>
      <c r="BI783" s="66">
        <v>21990</v>
      </c>
      <c r="BJ783" s="66">
        <f t="shared" si="228"/>
        <v>25017</v>
      </c>
      <c r="BL783" t="s">
        <v>1225</v>
      </c>
      <c r="BM783">
        <f t="shared" si="224"/>
        <v>2521990</v>
      </c>
      <c r="BN783">
        <f t="shared" si="225"/>
        <v>2521990</v>
      </c>
      <c r="BO783" s="41"/>
      <c r="BP783" s="41"/>
      <c r="BR783" s="1"/>
      <c r="BS783" t="s">
        <v>3757</v>
      </c>
      <c r="CB783" s="38"/>
    </row>
    <row r="784" spans="1:80" ht="14" hidden="1" customHeight="1" outlineLevel="1" x14ac:dyDescent="0.2">
      <c r="A784" s="39" t="s">
        <v>1852</v>
      </c>
      <c r="B784" s="6" t="s">
        <v>1296</v>
      </c>
      <c r="C784" s="1">
        <f t="shared" si="217"/>
        <v>9536</v>
      </c>
      <c r="D784" s="3">
        <f>IF(N784&gt;0, RANK(N784,(N784:P784,Q784:AE784)),0)</f>
        <v>1</v>
      </c>
      <c r="E784" s="3">
        <f>IF(O784&gt;0,RANK(O784,(N784:P784,Q784:AE784)),0)</f>
        <v>2</v>
      </c>
      <c r="F784" s="3">
        <f t="shared" si="218"/>
        <v>0</v>
      </c>
      <c r="G784" s="1">
        <f t="shared" si="219"/>
        <v>173</v>
      </c>
      <c r="H784" s="2">
        <f t="shared" si="226"/>
        <v>1.8141778523489933E-2</v>
      </c>
      <c r="I784" s="4"/>
      <c r="J784" s="2">
        <f t="shared" si="220"/>
        <v>0.50136325503355705</v>
      </c>
      <c r="K784" s="2">
        <f t="shared" si="221"/>
        <v>0.48322147651006714</v>
      </c>
      <c r="L784" s="2">
        <f t="shared" si="222"/>
        <v>0</v>
      </c>
      <c r="M784" s="2">
        <f t="shared" si="223"/>
        <v>1.5415268456375808E-2</v>
      </c>
      <c r="N784" s="38">
        <v>4781</v>
      </c>
      <c r="O784" s="38">
        <v>4608</v>
      </c>
      <c r="P784" s="38"/>
      <c r="Q784" s="38">
        <v>32</v>
      </c>
      <c r="R784" s="38">
        <v>43</v>
      </c>
      <c r="S784" s="38"/>
      <c r="T784" s="38">
        <v>13</v>
      </c>
      <c r="U784" s="38">
        <v>2</v>
      </c>
      <c r="V784" s="38"/>
      <c r="W784" s="38">
        <v>23</v>
      </c>
      <c r="X784" s="38">
        <v>0</v>
      </c>
      <c r="Y784" s="38"/>
      <c r="Z784" s="38">
        <v>34</v>
      </c>
      <c r="AA784" s="38"/>
      <c r="AB784" s="38"/>
      <c r="BA784" t="str">
        <f t="shared" si="227"/>
        <v>Fairhaven</v>
      </c>
      <c r="BB784" t="s">
        <v>2173</v>
      </c>
      <c r="BC784">
        <v>9</v>
      </c>
      <c r="BE784" s="60">
        <v>25</v>
      </c>
      <c r="BF784" s="62">
        <v>5</v>
      </c>
      <c r="BG784" s="62">
        <v>35</v>
      </c>
      <c r="BH784" s="66">
        <v>22130</v>
      </c>
      <c r="BI784" s="66">
        <v>22130</v>
      </c>
      <c r="BJ784" s="66">
        <f t="shared" si="228"/>
        <v>25005</v>
      </c>
      <c r="BL784" t="s">
        <v>1447</v>
      </c>
      <c r="BM784">
        <f t="shared" si="224"/>
        <v>2522130</v>
      </c>
      <c r="BN784">
        <f t="shared" si="225"/>
        <v>2522130</v>
      </c>
      <c r="BO784" s="41"/>
      <c r="BP784" s="41"/>
      <c r="BR784" s="1"/>
      <c r="BS784" t="s">
        <v>3756</v>
      </c>
      <c r="CB784" s="38"/>
    </row>
    <row r="785" spans="1:80" ht="14" hidden="1" customHeight="1" outlineLevel="1" x14ac:dyDescent="0.2">
      <c r="A785" s="39" t="s">
        <v>2978</v>
      </c>
      <c r="B785" s="6" t="s">
        <v>1296</v>
      </c>
      <c r="C785" s="1">
        <f t="shared" si="217"/>
        <v>30549</v>
      </c>
      <c r="D785" s="3">
        <f>IF(N785&gt;0, RANK(N785,(N785:P785,Q785:AE785)),0)</f>
        <v>2</v>
      </c>
      <c r="E785" s="3">
        <f>IF(O785&gt;0,RANK(O785,(N785:P785,Q785:AE785)),0)</f>
        <v>1</v>
      </c>
      <c r="F785" s="3">
        <f t="shared" si="218"/>
        <v>0</v>
      </c>
      <c r="G785" s="1">
        <f t="shared" si="219"/>
        <v>504</v>
      </c>
      <c r="H785" s="2">
        <f t="shared" si="226"/>
        <v>1.6498085043700286E-2</v>
      </c>
      <c r="I785" s="4"/>
      <c r="J785" s="2">
        <f t="shared" si="220"/>
        <v>0.48204523879668731</v>
      </c>
      <c r="K785" s="2">
        <f t="shared" si="221"/>
        <v>0.49854332384038758</v>
      </c>
      <c r="L785" s="2">
        <f t="shared" si="222"/>
        <v>0</v>
      </c>
      <c r="M785" s="2">
        <f t="shared" si="223"/>
        <v>1.9411437362925055E-2</v>
      </c>
      <c r="N785" s="38">
        <v>14726</v>
      </c>
      <c r="O785" s="38">
        <v>15230</v>
      </c>
      <c r="P785" s="38"/>
      <c r="Q785" s="38">
        <v>90</v>
      </c>
      <c r="R785" s="38">
        <v>136</v>
      </c>
      <c r="S785" s="38"/>
      <c r="T785" s="38">
        <v>78</v>
      </c>
      <c r="U785" s="38">
        <v>0</v>
      </c>
      <c r="V785" s="38"/>
      <c r="W785" s="38">
        <v>101</v>
      </c>
      <c r="X785" s="38">
        <v>0</v>
      </c>
      <c r="Y785" s="38"/>
      <c r="Z785" s="38">
        <v>188</v>
      </c>
      <c r="AA785" s="38"/>
      <c r="AB785" s="38"/>
      <c r="BA785" t="str">
        <f t="shared" si="227"/>
        <v>Fall River</v>
      </c>
      <c r="BB785" t="s">
        <v>2173</v>
      </c>
      <c r="BC785">
        <v>4</v>
      </c>
      <c r="BE785" s="60">
        <v>25</v>
      </c>
      <c r="BF785" s="62">
        <v>5</v>
      </c>
      <c r="BG785" s="62">
        <v>40</v>
      </c>
      <c r="BH785" s="66">
        <v>23000</v>
      </c>
      <c r="BI785" s="66">
        <v>23000</v>
      </c>
      <c r="BJ785" s="66">
        <f t="shared" si="228"/>
        <v>25005</v>
      </c>
      <c r="BL785" t="s">
        <v>1225</v>
      </c>
      <c r="BM785">
        <f t="shared" si="224"/>
        <v>2523000</v>
      </c>
      <c r="BN785">
        <f t="shared" si="225"/>
        <v>2523000</v>
      </c>
      <c r="BO785" s="41"/>
      <c r="BP785" s="41"/>
      <c r="BR785" s="1"/>
      <c r="BS785" t="s">
        <v>3757</v>
      </c>
      <c r="CB785" s="38"/>
    </row>
    <row r="786" spans="1:80" ht="14" hidden="1" customHeight="1" outlineLevel="1" x14ac:dyDescent="0.2">
      <c r="A786" s="39" t="s">
        <v>1497</v>
      </c>
      <c r="B786" s="6" t="s">
        <v>1296</v>
      </c>
      <c r="C786" s="1">
        <f t="shared" si="217"/>
        <v>22014</v>
      </c>
      <c r="D786" s="3">
        <f>IF(N786&gt;0, RANK(N786,(N786:P786,Q786:AE786)),0)</f>
        <v>1</v>
      </c>
      <c r="E786" s="3">
        <f>IF(O786&gt;0,RANK(O786,(N786:P786,Q786:AE786)),0)</f>
        <v>2</v>
      </c>
      <c r="F786" s="3">
        <f t="shared" si="218"/>
        <v>0</v>
      </c>
      <c r="G786" s="1">
        <f t="shared" si="219"/>
        <v>5958</v>
      </c>
      <c r="H786" s="2">
        <f t="shared" si="226"/>
        <v>0.27064595257563367</v>
      </c>
      <c r="I786" s="4"/>
      <c r="J786" s="2">
        <f t="shared" si="220"/>
        <v>0.62432997183610428</v>
      </c>
      <c r="K786" s="2">
        <f t="shared" si="221"/>
        <v>0.35368401926047061</v>
      </c>
      <c r="L786" s="2">
        <f t="shared" si="222"/>
        <v>0</v>
      </c>
      <c r="M786" s="2">
        <f t="shared" si="223"/>
        <v>2.1986008903425114E-2</v>
      </c>
      <c r="N786" s="38">
        <v>13744</v>
      </c>
      <c r="O786" s="38">
        <v>7786</v>
      </c>
      <c r="P786" s="38"/>
      <c r="Q786" s="38">
        <v>110</v>
      </c>
      <c r="R786" s="38">
        <v>91</v>
      </c>
      <c r="S786" s="38"/>
      <c r="T786" s="38">
        <v>34</v>
      </c>
      <c r="U786" s="38">
        <v>0</v>
      </c>
      <c r="V786" s="38"/>
      <c r="W786" s="38">
        <v>156</v>
      </c>
      <c r="X786" s="38">
        <v>0</v>
      </c>
      <c r="Y786" s="38"/>
      <c r="Z786" s="38">
        <v>93</v>
      </c>
      <c r="AA786" s="38"/>
      <c r="AB786" s="38"/>
      <c r="BA786" t="str">
        <f t="shared" si="227"/>
        <v>Falmouth</v>
      </c>
      <c r="BB786" t="s">
        <v>2366</v>
      </c>
      <c r="BC786">
        <v>9</v>
      </c>
      <c r="BE786" s="60">
        <v>25</v>
      </c>
      <c r="BF786" s="62">
        <v>1</v>
      </c>
      <c r="BG786" s="62">
        <v>35</v>
      </c>
      <c r="BH786" s="66">
        <v>23105</v>
      </c>
      <c r="BI786" s="66">
        <v>23105</v>
      </c>
      <c r="BJ786" s="66">
        <f t="shared" si="228"/>
        <v>25001</v>
      </c>
      <c r="BL786" t="s">
        <v>1447</v>
      </c>
      <c r="BM786">
        <f t="shared" si="224"/>
        <v>2523105</v>
      </c>
      <c r="BN786">
        <f t="shared" si="225"/>
        <v>2523105</v>
      </c>
      <c r="BO786" s="41"/>
      <c r="BP786" s="41"/>
      <c r="BR786" s="1"/>
      <c r="BS786" t="s">
        <v>3756</v>
      </c>
      <c r="CB786" s="38"/>
    </row>
    <row r="787" spans="1:80" ht="14" hidden="1" customHeight="1" outlineLevel="1" x14ac:dyDescent="0.2">
      <c r="A787" s="39" t="s">
        <v>2991</v>
      </c>
      <c r="B787" s="6" t="s">
        <v>1296</v>
      </c>
      <c r="C787" s="1">
        <f t="shared" si="217"/>
        <v>15752</v>
      </c>
      <c r="D787" s="3">
        <f>IF(N787&gt;0, RANK(N787,(N787:P787,Q787:AE787)),0)</f>
        <v>1</v>
      </c>
      <c r="E787" s="3">
        <f>IF(O787&gt;0,RANK(O787,(N787:P787,Q787:AE787)),0)</f>
        <v>2</v>
      </c>
      <c r="F787" s="3">
        <f t="shared" si="218"/>
        <v>0</v>
      </c>
      <c r="G787" s="1">
        <f t="shared" si="219"/>
        <v>1892</v>
      </c>
      <c r="H787" s="2">
        <f t="shared" si="226"/>
        <v>0.12011173184357542</v>
      </c>
      <c r="I787" s="4"/>
      <c r="J787" s="2">
        <f t="shared" si="220"/>
        <v>0.54678770949720668</v>
      </c>
      <c r="K787" s="2">
        <f t="shared" si="221"/>
        <v>0.4266759776536313</v>
      </c>
      <c r="L787" s="2">
        <f t="shared" si="222"/>
        <v>0</v>
      </c>
      <c r="M787" s="2">
        <f t="shared" si="223"/>
        <v>2.6536312849162025E-2</v>
      </c>
      <c r="N787" s="38">
        <v>8613</v>
      </c>
      <c r="O787" s="38">
        <v>6721</v>
      </c>
      <c r="P787" s="38"/>
      <c r="Q787" s="38">
        <v>100</v>
      </c>
      <c r="R787" s="38">
        <v>94</v>
      </c>
      <c r="S787" s="38"/>
      <c r="T787" s="38">
        <v>66</v>
      </c>
      <c r="U787" s="38">
        <v>1</v>
      </c>
      <c r="V787" s="38"/>
      <c r="W787" s="38">
        <v>64</v>
      </c>
      <c r="X787" s="38">
        <v>1</v>
      </c>
      <c r="Y787" s="38"/>
      <c r="Z787" s="38">
        <v>92</v>
      </c>
      <c r="AA787" s="38"/>
      <c r="AB787" s="38"/>
      <c r="BA787" t="str">
        <f t="shared" si="227"/>
        <v>Fitchburg</v>
      </c>
      <c r="BB787" s="6" t="s">
        <v>1739</v>
      </c>
      <c r="BC787">
        <v>3</v>
      </c>
      <c r="BE787" s="60">
        <v>25</v>
      </c>
      <c r="BF787" s="62">
        <v>27</v>
      </c>
      <c r="BG787" s="62">
        <v>75</v>
      </c>
      <c r="BH787" s="66">
        <v>23875</v>
      </c>
      <c r="BI787" s="66">
        <v>23875</v>
      </c>
      <c r="BJ787" s="66">
        <f t="shared" si="228"/>
        <v>25027</v>
      </c>
      <c r="BL787" t="s">
        <v>1225</v>
      </c>
      <c r="BM787">
        <f t="shared" si="224"/>
        <v>2523875</v>
      </c>
      <c r="BN787">
        <f t="shared" si="225"/>
        <v>2523875</v>
      </c>
      <c r="BO787" s="41"/>
      <c r="BP787" s="41"/>
      <c r="BR787" s="1"/>
      <c r="BS787" t="s">
        <v>3757</v>
      </c>
      <c r="CB787" s="38"/>
    </row>
    <row r="788" spans="1:80" ht="14" hidden="1" customHeight="1" outlineLevel="1" x14ac:dyDescent="0.2">
      <c r="A788" s="39" t="s">
        <v>1505</v>
      </c>
      <c r="B788" s="6" t="s">
        <v>1296</v>
      </c>
      <c r="C788" s="1">
        <f t="shared" si="217"/>
        <v>410</v>
      </c>
      <c r="D788" s="3">
        <f>IF(N788&gt;0, RANK(N788,(N788:P788,Q788:AE788)),0)</f>
        <v>2</v>
      </c>
      <c r="E788" s="3">
        <f>IF(O788&gt;0,RANK(O788,(N788:P788,Q788:AE788)),0)</f>
        <v>1</v>
      </c>
      <c r="F788" s="3">
        <f t="shared" si="218"/>
        <v>0</v>
      </c>
      <c r="G788" s="1">
        <f t="shared" si="219"/>
        <v>34</v>
      </c>
      <c r="H788" s="2">
        <f t="shared" si="226"/>
        <v>8.2926829268292687E-2</v>
      </c>
      <c r="I788" s="4"/>
      <c r="J788" s="2">
        <f t="shared" si="220"/>
        <v>0.44878048780487806</v>
      </c>
      <c r="K788" s="2">
        <f t="shared" si="221"/>
        <v>0.53170731707317076</v>
      </c>
      <c r="L788" s="2">
        <f t="shared" si="222"/>
        <v>0</v>
      </c>
      <c r="M788" s="2">
        <f t="shared" si="223"/>
        <v>1.9512195121951237E-2</v>
      </c>
      <c r="N788" s="38">
        <v>184</v>
      </c>
      <c r="O788" s="38">
        <v>218</v>
      </c>
      <c r="P788" s="38"/>
      <c r="Q788" s="38">
        <v>2</v>
      </c>
      <c r="R788" s="38">
        <v>2</v>
      </c>
      <c r="S788" s="38"/>
      <c r="T788" s="38">
        <v>2</v>
      </c>
      <c r="U788" s="38">
        <v>0</v>
      </c>
      <c r="V788" s="38"/>
      <c r="W788" s="38">
        <v>0</v>
      </c>
      <c r="X788" s="38">
        <v>0</v>
      </c>
      <c r="Y788" s="38"/>
      <c r="Z788" s="38">
        <v>2</v>
      </c>
      <c r="AA788" s="38"/>
      <c r="AB788" s="38"/>
      <c r="BA788" t="str">
        <f t="shared" si="227"/>
        <v>Florida</v>
      </c>
      <c r="BB788" t="s">
        <v>2268</v>
      </c>
      <c r="BC788">
        <v>1</v>
      </c>
      <c r="BE788" s="60">
        <v>25</v>
      </c>
      <c r="BF788" s="62">
        <v>3</v>
      </c>
      <c r="BG788" s="62">
        <v>40</v>
      </c>
      <c r="BH788" s="66">
        <v>24120</v>
      </c>
      <c r="BI788" s="66">
        <v>24120</v>
      </c>
      <c r="BJ788" s="66">
        <f t="shared" si="228"/>
        <v>25003</v>
      </c>
      <c r="BL788" t="s">
        <v>1447</v>
      </c>
      <c r="BM788">
        <f t="shared" si="224"/>
        <v>2524120</v>
      </c>
      <c r="BN788">
        <f t="shared" si="225"/>
        <v>2524120</v>
      </c>
      <c r="BO788" s="41"/>
      <c r="BP788" s="41"/>
      <c r="BR788" s="1"/>
      <c r="BS788" t="s">
        <v>3756</v>
      </c>
      <c r="CB788" s="38"/>
    </row>
    <row r="789" spans="1:80" ht="14" hidden="1" customHeight="1" outlineLevel="1" x14ac:dyDescent="0.2">
      <c r="A789" s="39" t="s">
        <v>2139</v>
      </c>
      <c r="B789" s="6" t="s">
        <v>1296</v>
      </c>
      <c r="C789" s="1">
        <f t="shared" si="217"/>
        <v>11059</v>
      </c>
      <c r="D789" s="3">
        <f>IF(N789&gt;0, RANK(N789,(N789:P789,Q789:AE789)),0)</f>
        <v>1</v>
      </c>
      <c r="E789" s="3">
        <f>IF(O789&gt;0,RANK(O789,(N789:P789,Q789:AE789)),0)</f>
        <v>2</v>
      </c>
      <c r="F789" s="3">
        <f t="shared" si="218"/>
        <v>0</v>
      </c>
      <c r="G789" s="1">
        <f t="shared" si="219"/>
        <v>1245</v>
      </c>
      <c r="H789" s="2">
        <f t="shared" si="226"/>
        <v>0.11257799077674292</v>
      </c>
      <c r="I789" s="4"/>
      <c r="J789" s="2">
        <f t="shared" si="220"/>
        <v>0.54127859661813904</v>
      </c>
      <c r="K789" s="2">
        <f t="shared" si="221"/>
        <v>0.42870060584139613</v>
      </c>
      <c r="L789" s="2">
        <f t="shared" si="222"/>
        <v>0</v>
      </c>
      <c r="M789" s="2">
        <f t="shared" si="223"/>
        <v>3.0020797540464828E-2</v>
      </c>
      <c r="N789" s="38">
        <v>5986</v>
      </c>
      <c r="O789" s="38">
        <v>4741</v>
      </c>
      <c r="P789" s="38"/>
      <c r="Q789" s="38">
        <v>73</v>
      </c>
      <c r="R789" s="38">
        <v>127</v>
      </c>
      <c r="S789" s="38"/>
      <c r="T789" s="38">
        <v>15</v>
      </c>
      <c r="U789" s="38">
        <v>0</v>
      </c>
      <c r="V789" s="38"/>
      <c r="W789" s="38">
        <v>52</v>
      </c>
      <c r="X789" s="38">
        <v>1</v>
      </c>
      <c r="Y789" s="38"/>
      <c r="Z789" s="38">
        <v>64</v>
      </c>
      <c r="AA789" s="38"/>
      <c r="AB789" s="38"/>
      <c r="BA789" t="str">
        <f t="shared" si="227"/>
        <v>Foxborough</v>
      </c>
      <c r="BB789" t="s">
        <v>734</v>
      </c>
      <c r="BC789">
        <v>4</v>
      </c>
      <c r="BE789" s="60">
        <v>25</v>
      </c>
      <c r="BF789" s="62">
        <v>21</v>
      </c>
      <c r="BG789" s="62">
        <v>45</v>
      </c>
      <c r="BH789" s="66">
        <v>24820</v>
      </c>
      <c r="BI789" s="66">
        <v>24820</v>
      </c>
      <c r="BJ789" s="66">
        <f t="shared" si="228"/>
        <v>25021</v>
      </c>
      <c r="BL789" t="s">
        <v>1447</v>
      </c>
      <c r="BM789">
        <f t="shared" si="224"/>
        <v>2524820</v>
      </c>
      <c r="BN789">
        <f t="shared" si="225"/>
        <v>2524820</v>
      </c>
      <c r="BO789" s="41"/>
      <c r="BP789" s="41"/>
      <c r="BR789" s="1"/>
      <c r="BS789" t="s">
        <v>3756</v>
      </c>
      <c r="CB789" s="38"/>
    </row>
    <row r="790" spans="1:80" ht="14" hidden="1" customHeight="1" outlineLevel="1" x14ac:dyDescent="0.2">
      <c r="A790" s="39" t="s">
        <v>2625</v>
      </c>
      <c r="B790" s="6" t="s">
        <v>1296</v>
      </c>
      <c r="C790" s="1">
        <f t="shared" si="217"/>
        <v>29826</v>
      </c>
      <c r="D790" s="3">
        <f>IF(N790&gt;0, RANK(N790,(N790:P790,Q790:AE790)),0)</f>
        <v>1</v>
      </c>
      <c r="E790" s="3">
        <f>IF(O790&gt;0,RANK(O790,(N790:P790,Q790:AE790)),0)</f>
        <v>2</v>
      </c>
      <c r="F790" s="3">
        <f t="shared" si="218"/>
        <v>0</v>
      </c>
      <c r="G790" s="1">
        <f t="shared" si="219"/>
        <v>12409</v>
      </c>
      <c r="H790" s="2">
        <f t="shared" si="226"/>
        <v>0.41604640246764568</v>
      </c>
      <c r="I790" s="4"/>
      <c r="J790" s="2">
        <f t="shared" si="220"/>
        <v>0.69338831891638164</v>
      </c>
      <c r="K790" s="2">
        <f t="shared" si="221"/>
        <v>0.27734191644873601</v>
      </c>
      <c r="L790" s="2">
        <f t="shared" si="222"/>
        <v>0</v>
      </c>
      <c r="M790" s="2">
        <f t="shared" si="223"/>
        <v>2.9269764634882345E-2</v>
      </c>
      <c r="N790" s="38">
        <v>20681</v>
      </c>
      <c r="O790" s="38">
        <v>8272</v>
      </c>
      <c r="P790" s="38"/>
      <c r="Q790" s="38">
        <v>164</v>
      </c>
      <c r="R790" s="38">
        <v>247</v>
      </c>
      <c r="S790" s="38"/>
      <c r="T790" s="38">
        <v>107</v>
      </c>
      <c r="U790" s="38">
        <v>3</v>
      </c>
      <c r="V790" s="38"/>
      <c r="W790" s="38">
        <v>205</v>
      </c>
      <c r="X790" s="38">
        <v>3</v>
      </c>
      <c r="Y790" s="38"/>
      <c r="Z790" s="38">
        <v>144</v>
      </c>
      <c r="AA790" s="38"/>
      <c r="AB790" s="38"/>
      <c r="BA790" t="str">
        <f t="shared" si="227"/>
        <v>Framingham</v>
      </c>
      <c r="BB790" t="s">
        <v>493</v>
      </c>
      <c r="BC790">
        <v>5</v>
      </c>
      <c r="BE790" s="60">
        <v>25</v>
      </c>
      <c r="BF790" s="62">
        <v>17</v>
      </c>
      <c r="BG790" s="62">
        <v>90</v>
      </c>
      <c r="BH790" s="66">
        <v>24960</v>
      </c>
      <c r="BI790" s="66">
        <v>24925</v>
      </c>
      <c r="BJ790" s="66">
        <f t="shared" si="228"/>
        <v>25017</v>
      </c>
      <c r="BL790" s="6" t="s">
        <v>1225</v>
      </c>
      <c r="BM790">
        <f t="shared" si="224"/>
        <v>2524960</v>
      </c>
      <c r="BN790">
        <f t="shared" si="225"/>
        <v>2524925</v>
      </c>
      <c r="BO790" s="41"/>
      <c r="BP790" s="41"/>
      <c r="BR790" s="1"/>
      <c r="BS790" t="s">
        <v>3757</v>
      </c>
      <c r="CB790" s="38"/>
    </row>
    <row r="791" spans="1:80" ht="14" hidden="1" customHeight="1" outlineLevel="1" x14ac:dyDescent="0.2">
      <c r="A791" s="39" t="s">
        <v>1117</v>
      </c>
      <c r="B791" s="6" t="s">
        <v>1296</v>
      </c>
      <c r="C791" s="1">
        <f t="shared" si="217"/>
        <v>19855</v>
      </c>
      <c r="D791" s="3">
        <f>IF(N791&gt;0, RANK(N791,(N791:P791,Q791:AE791)),0)</f>
        <v>1</v>
      </c>
      <c r="E791" s="3">
        <f>IF(O791&gt;0,RANK(O791,(N791:P791,Q791:AE791)),0)</f>
        <v>2</v>
      </c>
      <c r="F791" s="3">
        <f t="shared" si="218"/>
        <v>0</v>
      </c>
      <c r="G791" s="1">
        <f t="shared" si="219"/>
        <v>3684</v>
      </c>
      <c r="H791" s="2">
        <f t="shared" si="226"/>
        <v>0.18554520271971794</v>
      </c>
      <c r="I791" s="4"/>
      <c r="J791" s="2">
        <f t="shared" si="220"/>
        <v>0.57965248048350537</v>
      </c>
      <c r="K791" s="2">
        <f t="shared" si="221"/>
        <v>0.39410727776378746</v>
      </c>
      <c r="L791" s="2">
        <f t="shared" si="222"/>
        <v>0</v>
      </c>
      <c r="M791" s="2">
        <f t="shared" si="223"/>
        <v>2.6240241752707172E-2</v>
      </c>
      <c r="N791" s="38">
        <v>11509</v>
      </c>
      <c r="O791" s="38">
        <v>7825</v>
      </c>
      <c r="P791" s="38"/>
      <c r="Q791" s="38">
        <v>108</v>
      </c>
      <c r="R791" s="38">
        <v>110</v>
      </c>
      <c r="S791" s="38"/>
      <c r="T791" s="38">
        <v>43</v>
      </c>
      <c r="U791" s="38">
        <v>0</v>
      </c>
      <c r="V791" s="38"/>
      <c r="W791" s="38">
        <v>162</v>
      </c>
      <c r="X791" s="38">
        <v>0</v>
      </c>
      <c r="Y791" s="38"/>
      <c r="Z791" s="38">
        <v>98</v>
      </c>
      <c r="AA791" s="38"/>
      <c r="AB791" s="38"/>
      <c r="BA791" t="str">
        <f t="shared" si="227"/>
        <v>Franklin</v>
      </c>
      <c r="BB791" t="s">
        <v>734</v>
      </c>
      <c r="BC791">
        <v>4</v>
      </c>
      <c r="BE791" s="60">
        <v>25</v>
      </c>
      <c r="BF791" s="62">
        <v>21</v>
      </c>
      <c r="BG791" s="62">
        <v>50</v>
      </c>
      <c r="BH791" s="66">
        <v>25172</v>
      </c>
      <c r="BI791" s="66">
        <v>25100</v>
      </c>
      <c r="BJ791" s="66">
        <f t="shared" si="228"/>
        <v>25021</v>
      </c>
      <c r="BL791" t="s">
        <v>1225</v>
      </c>
      <c r="BM791">
        <f t="shared" si="224"/>
        <v>2525172</v>
      </c>
      <c r="BN791">
        <f t="shared" si="225"/>
        <v>2525100</v>
      </c>
      <c r="BO791" s="41"/>
      <c r="BP791" s="41"/>
      <c r="BR791" s="1"/>
      <c r="BS791" t="s">
        <v>3758</v>
      </c>
      <c r="CB791" s="38"/>
    </row>
    <row r="792" spans="1:80" ht="14" hidden="1" customHeight="1" outlineLevel="1" x14ac:dyDescent="0.2">
      <c r="A792" s="39" t="s">
        <v>933</v>
      </c>
      <c r="B792" s="6" t="s">
        <v>1296</v>
      </c>
      <c r="C792" s="1">
        <f t="shared" si="217"/>
        <v>5549</v>
      </c>
      <c r="D792" s="3">
        <f>IF(N792&gt;0, RANK(N792,(N792:P792,Q792:AE792)),0)</f>
        <v>2</v>
      </c>
      <c r="E792" s="3">
        <f>IF(O792&gt;0,RANK(O792,(N792:P792,Q792:AE792)),0)</f>
        <v>1</v>
      </c>
      <c r="F792" s="3">
        <f t="shared" si="218"/>
        <v>0</v>
      </c>
      <c r="G792" s="1">
        <f t="shared" si="219"/>
        <v>948</v>
      </c>
      <c r="H792" s="2">
        <f t="shared" si="226"/>
        <v>0.17084159307983421</v>
      </c>
      <c r="I792" s="4"/>
      <c r="J792" s="2">
        <f t="shared" si="220"/>
        <v>0.40295548747522075</v>
      </c>
      <c r="K792" s="2">
        <f t="shared" si="221"/>
        <v>0.57379708055505496</v>
      </c>
      <c r="L792" s="2">
        <f t="shared" si="222"/>
        <v>0</v>
      </c>
      <c r="M792" s="2">
        <f t="shared" si="223"/>
        <v>2.324743196972423E-2</v>
      </c>
      <c r="N792" s="38">
        <v>2236</v>
      </c>
      <c r="O792" s="38">
        <v>3184</v>
      </c>
      <c r="P792" s="38"/>
      <c r="Q792" s="38">
        <v>33</v>
      </c>
      <c r="R792" s="38">
        <v>20</v>
      </c>
      <c r="S792" s="38"/>
      <c r="T792" s="38">
        <v>7</v>
      </c>
      <c r="U792" s="38">
        <v>0</v>
      </c>
      <c r="V792" s="38"/>
      <c r="W792" s="38">
        <v>34</v>
      </c>
      <c r="X792" s="38">
        <v>0</v>
      </c>
      <c r="Y792" s="38"/>
      <c r="Z792" s="38">
        <v>35</v>
      </c>
      <c r="AA792" s="38"/>
      <c r="AB792" s="38"/>
      <c r="BA792" t="str">
        <f t="shared" si="227"/>
        <v>Freetown</v>
      </c>
      <c r="BB792" t="s">
        <v>2173</v>
      </c>
      <c r="BC792">
        <v>4</v>
      </c>
      <c r="BE792" s="60">
        <v>25</v>
      </c>
      <c r="BF792" s="62">
        <v>5</v>
      </c>
      <c r="BG792" s="62">
        <v>45</v>
      </c>
      <c r="BH792" s="66">
        <v>25240</v>
      </c>
      <c r="BI792" s="66">
        <v>25240</v>
      </c>
      <c r="BJ792" s="66">
        <f t="shared" si="228"/>
        <v>25005</v>
      </c>
      <c r="BL792" t="s">
        <v>1447</v>
      </c>
      <c r="BM792">
        <f t="shared" si="224"/>
        <v>2525240</v>
      </c>
      <c r="BN792">
        <f t="shared" si="225"/>
        <v>2525240</v>
      </c>
      <c r="BO792" s="41"/>
      <c r="BP792" s="41"/>
      <c r="BR792" s="1"/>
      <c r="BS792" t="s">
        <v>3756</v>
      </c>
      <c r="CB792" s="38"/>
    </row>
    <row r="793" spans="1:80" ht="14" hidden="1" customHeight="1" outlineLevel="1" x14ac:dyDescent="0.2">
      <c r="A793" s="39" t="s">
        <v>1064</v>
      </c>
      <c r="B793" s="6" t="s">
        <v>1296</v>
      </c>
      <c r="C793" s="1">
        <f t="shared" si="217"/>
        <v>9403</v>
      </c>
      <c r="D793" s="3">
        <f>IF(N793&gt;0, RANK(N793,(N793:P793,Q793:AE793)),0)</f>
        <v>1</v>
      </c>
      <c r="E793" s="3">
        <f>IF(O793&gt;0,RANK(O793,(N793:P793,Q793:AE793)),0)</f>
        <v>2</v>
      </c>
      <c r="F793" s="3">
        <f t="shared" si="218"/>
        <v>0</v>
      </c>
      <c r="G793" s="1">
        <f t="shared" si="219"/>
        <v>497</v>
      </c>
      <c r="H793" s="2">
        <f t="shared" si="226"/>
        <v>5.2855471657981497E-2</v>
      </c>
      <c r="I793" s="4"/>
      <c r="J793" s="2">
        <f t="shared" si="220"/>
        <v>0.51419759651175156</v>
      </c>
      <c r="K793" s="2">
        <f t="shared" si="221"/>
        <v>0.46134212485377007</v>
      </c>
      <c r="L793" s="2">
        <f t="shared" si="222"/>
        <v>0</v>
      </c>
      <c r="M793" s="2">
        <f t="shared" si="223"/>
        <v>2.4460278634478361E-2</v>
      </c>
      <c r="N793" s="38">
        <v>4835</v>
      </c>
      <c r="O793" s="38">
        <v>4338</v>
      </c>
      <c r="P793" s="38"/>
      <c r="Q793" s="38">
        <v>58</v>
      </c>
      <c r="R793" s="38">
        <v>44</v>
      </c>
      <c r="S793" s="38"/>
      <c r="T793" s="38">
        <v>32</v>
      </c>
      <c r="U793" s="38">
        <v>0</v>
      </c>
      <c r="V793" s="38"/>
      <c r="W793" s="38">
        <v>24</v>
      </c>
      <c r="X793" s="38">
        <v>0</v>
      </c>
      <c r="Y793" s="38"/>
      <c r="Z793" s="38">
        <v>72</v>
      </c>
      <c r="AA793" s="38"/>
      <c r="AB793" s="38"/>
      <c r="BA793" t="str">
        <f t="shared" si="227"/>
        <v>Gardner</v>
      </c>
      <c r="BB793" s="6" t="s">
        <v>1739</v>
      </c>
      <c r="BC793">
        <v>3</v>
      </c>
      <c r="BE793" s="60">
        <v>25</v>
      </c>
      <c r="BF793" s="62">
        <v>27</v>
      </c>
      <c r="BG793" s="62">
        <v>80</v>
      </c>
      <c r="BH793" s="66">
        <v>25485</v>
      </c>
      <c r="BI793" s="66">
        <v>25485</v>
      </c>
      <c r="BJ793" s="66">
        <f t="shared" si="228"/>
        <v>25027</v>
      </c>
      <c r="BL793" t="s">
        <v>1225</v>
      </c>
      <c r="BM793">
        <f t="shared" si="224"/>
        <v>2525485</v>
      </c>
      <c r="BN793">
        <f t="shared" si="225"/>
        <v>2525485</v>
      </c>
      <c r="BO793" s="41"/>
      <c r="BP793" s="41"/>
      <c r="BR793" s="1"/>
      <c r="BS793" t="s">
        <v>3757</v>
      </c>
      <c r="CB793" s="38"/>
    </row>
    <row r="794" spans="1:80" ht="14" hidden="1" customHeight="1" outlineLevel="1" x14ac:dyDescent="0.2">
      <c r="A794" s="39" t="s">
        <v>436</v>
      </c>
      <c r="B794" s="6" t="s">
        <v>1296</v>
      </c>
      <c r="C794" s="1">
        <f t="shared" si="217"/>
        <v>5524</v>
      </c>
      <c r="D794" s="3">
        <f>IF(N794&gt;0, RANK(N794,(N794:P794,Q794:AE794)),0)</f>
        <v>1</v>
      </c>
      <c r="E794" s="3">
        <f>IF(O794&gt;0,RANK(O794,(N794:P794,Q794:AE794)),0)</f>
        <v>2</v>
      </c>
      <c r="F794" s="3">
        <f t="shared" si="218"/>
        <v>0</v>
      </c>
      <c r="G794" s="1">
        <f t="shared" si="219"/>
        <v>320</v>
      </c>
      <c r="H794" s="2">
        <f t="shared" si="226"/>
        <v>5.7929036929761042E-2</v>
      </c>
      <c r="I794" s="4"/>
      <c r="J794" s="2">
        <f t="shared" si="220"/>
        <v>0.51683562635771185</v>
      </c>
      <c r="K794" s="2">
        <f t="shared" si="221"/>
        <v>0.45890658942795076</v>
      </c>
      <c r="L794" s="2">
        <f t="shared" si="222"/>
        <v>0</v>
      </c>
      <c r="M794" s="2">
        <f t="shared" si="223"/>
        <v>2.4257784214337386E-2</v>
      </c>
      <c r="N794" s="38">
        <v>2855</v>
      </c>
      <c r="O794" s="38">
        <v>2535</v>
      </c>
      <c r="P794" s="38"/>
      <c r="Q794" s="38">
        <v>33</v>
      </c>
      <c r="R794" s="38">
        <v>17</v>
      </c>
      <c r="S794" s="38"/>
      <c r="T794" s="38">
        <v>11</v>
      </c>
      <c r="U794" s="38">
        <v>0</v>
      </c>
      <c r="V794" s="38"/>
      <c r="W794" s="38">
        <v>41</v>
      </c>
      <c r="X794" s="38">
        <v>0</v>
      </c>
      <c r="Y794" s="38"/>
      <c r="Z794" s="38">
        <v>32</v>
      </c>
      <c r="AA794" s="38"/>
      <c r="AB794" s="38"/>
      <c r="BA794" t="str">
        <f t="shared" si="227"/>
        <v>Georgetown</v>
      </c>
      <c r="BB794" t="s">
        <v>823</v>
      </c>
      <c r="BC794">
        <v>6</v>
      </c>
      <c r="BE794" s="60">
        <v>25</v>
      </c>
      <c r="BF794" s="62">
        <v>9</v>
      </c>
      <c r="BG794" s="62">
        <v>35</v>
      </c>
      <c r="BH794" s="66">
        <v>25625</v>
      </c>
      <c r="BI794" s="66">
        <v>25625</v>
      </c>
      <c r="BJ794" s="66">
        <f t="shared" si="228"/>
        <v>25009</v>
      </c>
      <c r="BL794" t="s">
        <v>1447</v>
      </c>
      <c r="BM794">
        <f t="shared" si="224"/>
        <v>2525625</v>
      </c>
      <c r="BN794">
        <f t="shared" si="225"/>
        <v>2525625</v>
      </c>
      <c r="BO794" s="41"/>
      <c r="BP794" s="41"/>
      <c r="BR794" s="1"/>
      <c r="BS794" t="s">
        <v>3756</v>
      </c>
      <c r="CB794" s="38"/>
    </row>
    <row r="795" spans="1:80" ht="14" hidden="1" customHeight="1" outlineLevel="1" x14ac:dyDescent="0.2">
      <c r="A795" s="39" t="s">
        <v>2720</v>
      </c>
      <c r="B795" s="6" t="s">
        <v>1296</v>
      </c>
      <c r="C795" s="1">
        <f t="shared" si="217"/>
        <v>1008</v>
      </c>
      <c r="D795" s="3">
        <f>IF(N795&gt;0, RANK(N795,(N795:P795,Q795:AE795)),0)</f>
        <v>1</v>
      </c>
      <c r="E795" s="3">
        <f>IF(O795&gt;0,RANK(O795,(N795:P795,Q795:AE795)),0)</f>
        <v>2</v>
      </c>
      <c r="F795" s="3">
        <f t="shared" si="218"/>
        <v>0</v>
      </c>
      <c r="G795" s="1">
        <f t="shared" si="219"/>
        <v>403</v>
      </c>
      <c r="H795" s="2">
        <f t="shared" si="226"/>
        <v>0.39980158730158732</v>
      </c>
      <c r="I795" s="4"/>
      <c r="J795" s="2">
        <f t="shared" si="220"/>
        <v>0.68551587301587302</v>
      </c>
      <c r="K795" s="2">
        <f t="shared" si="221"/>
        <v>0.2857142857142857</v>
      </c>
      <c r="L795" s="2">
        <f t="shared" si="222"/>
        <v>0</v>
      </c>
      <c r="M795" s="2">
        <f t="shared" si="223"/>
        <v>2.8769841269841279E-2</v>
      </c>
      <c r="N795" s="38">
        <v>691</v>
      </c>
      <c r="O795" s="38">
        <v>288</v>
      </c>
      <c r="P795" s="38"/>
      <c r="Q795" s="38">
        <v>5</v>
      </c>
      <c r="R795" s="38">
        <v>9</v>
      </c>
      <c r="S795" s="38"/>
      <c r="T795" s="38">
        <v>4</v>
      </c>
      <c r="U795" s="38">
        <v>0</v>
      </c>
      <c r="V795" s="38"/>
      <c r="W795" s="38">
        <v>8</v>
      </c>
      <c r="X795" s="38">
        <v>0</v>
      </c>
      <c r="Y795" s="38"/>
      <c r="Z795" s="38">
        <v>3</v>
      </c>
      <c r="AA795" s="38"/>
      <c r="AB795" s="38"/>
      <c r="BA795" t="str">
        <f t="shared" si="227"/>
        <v>Gill</v>
      </c>
      <c r="BB795" t="s">
        <v>1117</v>
      </c>
      <c r="BC795">
        <v>2</v>
      </c>
      <c r="BE795" s="60">
        <v>25</v>
      </c>
      <c r="BF795" s="62">
        <v>11</v>
      </c>
      <c r="BG795" s="62">
        <v>45</v>
      </c>
      <c r="BH795" s="66">
        <v>25730</v>
      </c>
      <c r="BI795" s="66">
        <v>25730</v>
      </c>
      <c r="BJ795" s="66">
        <f t="shared" si="228"/>
        <v>25011</v>
      </c>
      <c r="BL795" t="s">
        <v>1447</v>
      </c>
      <c r="BM795">
        <f t="shared" si="224"/>
        <v>2525730</v>
      </c>
      <c r="BN795">
        <f t="shared" si="225"/>
        <v>2525730</v>
      </c>
      <c r="BO795" s="41"/>
      <c r="BP795" s="41"/>
      <c r="BR795" s="1"/>
      <c r="BS795" t="s">
        <v>3756</v>
      </c>
      <c r="CB795" s="38"/>
    </row>
    <row r="796" spans="1:80" ht="14" hidden="1" customHeight="1" outlineLevel="1" x14ac:dyDescent="0.2">
      <c r="A796" s="39" t="s">
        <v>2393</v>
      </c>
      <c r="B796" s="6" t="s">
        <v>1296</v>
      </c>
      <c r="C796" s="1">
        <f t="shared" si="217"/>
        <v>17725</v>
      </c>
      <c r="D796" s="3">
        <f>IF(N796&gt;0, RANK(N796,(N796:P796,Q796:AE796)),0)</f>
        <v>1</v>
      </c>
      <c r="E796" s="3">
        <f>IF(O796&gt;0,RANK(O796,(N796:P796,Q796:AE796)),0)</f>
        <v>2</v>
      </c>
      <c r="F796" s="3">
        <f t="shared" si="218"/>
        <v>0</v>
      </c>
      <c r="G796" s="1">
        <f t="shared" si="219"/>
        <v>4963</v>
      </c>
      <c r="H796" s="2">
        <f t="shared" si="226"/>
        <v>0.28000000000000003</v>
      </c>
      <c r="I796" s="4"/>
      <c r="J796" s="2">
        <f t="shared" si="220"/>
        <v>0.62837799717912557</v>
      </c>
      <c r="K796" s="2">
        <f t="shared" si="221"/>
        <v>0.34837799717912554</v>
      </c>
      <c r="L796" s="2">
        <f t="shared" si="222"/>
        <v>0</v>
      </c>
      <c r="M796" s="2">
        <f t="shared" si="223"/>
        <v>2.3244005641748888E-2</v>
      </c>
      <c r="N796" s="38">
        <v>11138</v>
      </c>
      <c r="O796" s="38">
        <v>6175</v>
      </c>
      <c r="P796" s="38"/>
      <c r="Q796" s="38">
        <v>75</v>
      </c>
      <c r="R796" s="38">
        <v>98</v>
      </c>
      <c r="S796" s="38"/>
      <c r="T796" s="38">
        <v>32</v>
      </c>
      <c r="U796" s="38">
        <v>4</v>
      </c>
      <c r="V796" s="38"/>
      <c r="W796" s="38">
        <v>112</v>
      </c>
      <c r="X796" s="38">
        <v>5</v>
      </c>
      <c r="Y796" s="38"/>
      <c r="Z796" s="38">
        <v>86</v>
      </c>
      <c r="AA796" s="38"/>
      <c r="AB796" s="38"/>
      <c r="BA796" t="str">
        <f t="shared" si="227"/>
        <v>Gloucester</v>
      </c>
      <c r="BB796" t="s">
        <v>823</v>
      </c>
      <c r="BC796">
        <v>6</v>
      </c>
      <c r="BE796" s="60">
        <v>25</v>
      </c>
      <c r="BF796" s="62">
        <v>9</v>
      </c>
      <c r="BG796" s="62">
        <v>40</v>
      </c>
      <c r="BH796" s="66">
        <v>26150</v>
      </c>
      <c r="BI796" s="66">
        <v>26150</v>
      </c>
      <c r="BJ796" s="66">
        <f t="shared" si="228"/>
        <v>25009</v>
      </c>
      <c r="BL796" t="s">
        <v>1225</v>
      </c>
      <c r="BM796">
        <f t="shared" si="224"/>
        <v>2526150</v>
      </c>
      <c r="BN796">
        <f t="shared" si="225"/>
        <v>2526150</v>
      </c>
      <c r="BO796" s="41"/>
      <c r="BP796" s="41"/>
      <c r="BR796" s="1"/>
      <c r="BS796" t="s">
        <v>3757</v>
      </c>
      <c r="CB796" s="38"/>
    </row>
    <row r="797" spans="1:80" ht="14" hidden="1" customHeight="1" outlineLevel="1" x14ac:dyDescent="0.2">
      <c r="A797" s="39" t="s">
        <v>580</v>
      </c>
      <c r="B797" s="6" t="s">
        <v>1296</v>
      </c>
      <c r="C797" s="1">
        <f t="shared" si="217"/>
        <v>666</v>
      </c>
      <c r="D797" s="3">
        <f>IF(N797&gt;0, RANK(N797,(N797:P797,Q797:AE797)),0)</f>
        <v>1</v>
      </c>
      <c r="E797" s="3">
        <f>IF(O797&gt;0,RANK(O797,(N797:P797,Q797:AE797)),0)</f>
        <v>2</v>
      </c>
      <c r="F797" s="3">
        <f t="shared" si="218"/>
        <v>0</v>
      </c>
      <c r="G797" s="1">
        <f t="shared" si="219"/>
        <v>134</v>
      </c>
      <c r="H797" s="2">
        <f t="shared" si="226"/>
        <v>0.20120120120120119</v>
      </c>
      <c r="I797" s="4"/>
      <c r="J797" s="2">
        <f t="shared" si="220"/>
        <v>0.58708708708708712</v>
      </c>
      <c r="K797" s="2">
        <f t="shared" si="221"/>
        <v>0.3858858858858859</v>
      </c>
      <c r="L797" s="2">
        <f t="shared" si="222"/>
        <v>0</v>
      </c>
      <c r="M797" s="2">
        <f t="shared" si="223"/>
        <v>2.7027027027026973E-2</v>
      </c>
      <c r="N797" s="38">
        <v>391</v>
      </c>
      <c r="O797" s="38">
        <v>257</v>
      </c>
      <c r="P797" s="38"/>
      <c r="Q797" s="38">
        <v>6</v>
      </c>
      <c r="R797" s="38">
        <v>7</v>
      </c>
      <c r="S797" s="38"/>
      <c r="T797" s="38">
        <v>1</v>
      </c>
      <c r="U797" s="38">
        <v>0</v>
      </c>
      <c r="V797" s="38"/>
      <c r="W797" s="38">
        <v>0</v>
      </c>
      <c r="X797" s="38">
        <v>0</v>
      </c>
      <c r="Y797" s="38"/>
      <c r="Z797" s="38">
        <v>4</v>
      </c>
      <c r="AA797" s="38"/>
      <c r="AB797" s="38"/>
      <c r="BA797" t="str">
        <f t="shared" si="227"/>
        <v>Goshen</v>
      </c>
      <c r="BB797" t="s">
        <v>2136</v>
      </c>
      <c r="BC797">
        <v>2</v>
      </c>
      <c r="BE797" s="60">
        <v>25</v>
      </c>
      <c r="BF797" s="62">
        <v>15</v>
      </c>
      <c r="BG797" s="62">
        <v>30</v>
      </c>
      <c r="BH797" s="66">
        <v>26290</v>
      </c>
      <c r="BI797" s="66">
        <v>26290</v>
      </c>
      <c r="BJ797" s="66">
        <f t="shared" si="228"/>
        <v>25015</v>
      </c>
      <c r="BL797" t="s">
        <v>1447</v>
      </c>
      <c r="BM797">
        <f t="shared" si="224"/>
        <v>2526290</v>
      </c>
      <c r="BN797">
        <f t="shared" si="225"/>
        <v>2526290</v>
      </c>
      <c r="BO797" s="41"/>
      <c r="BP797" s="41"/>
      <c r="BR797" s="1"/>
      <c r="BS797" t="s">
        <v>3756</v>
      </c>
      <c r="CB797" s="38"/>
    </row>
    <row r="798" spans="1:80" ht="14" hidden="1" customHeight="1" outlineLevel="1" x14ac:dyDescent="0.2">
      <c r="A798" s="39" t="s">
        <v>1944</v>
      </c>
      <c r="B798" s="6" t="s">
        <v>1296</v>
      </c>
      <c r="C798" s="1">
        <f t="shared" si="217"/>
        <v>67</v>
      </c>
      <c r="D798" s="3">
        <f>IF(N798&gt;0, RANK(N798,(N798:P798,Q798:AE798)),0)</f>
        <v>1</v>
      </c>
      <c r="E798" s="3">
        <f>IF(O798&gt;0,RANK(O798,(N798:P798,Q798:AE798)),0)</f>
        <v>2</v>
      </c>
      <c r="F798" s="3">
        <f t="shared" si="218"/>
        <v>0</v>
      </c>
      <c r="G798" s="1">
        <f t="shared" si="219"/>
        <v>36</v>
      </c>
      <c r="H798" s="2">
        <f t="shared" si="226"/>
        <v>0.53731343283582089</v>
      </c>
      <c r="I798" s="4"/>
      <c r="J798" s="2">
        <f t="shared" si="220"/>
        <v>0.76119402985074625</v>
      </c>
      <c r="K798" s="2">
        <f t="shared" si="221"/>
        <v>0.22388059701492538</v>
      </c>
      <c r="L798" s="2">
        <f t="shared" si="222"/>
        <v>0</v>
      </c>
      <c r="M798" s="2">
        <f t="shared" si="223"/>
        <v>1.4925373134328374E-2</v>
      </c>
      <c r="N798" s="38">
        <v>51</v>
      </c>
      <c r="O798" s="38">
        <v>15</v>
      </c>
      <c r="P798" s="38"/>
      <c r="Q798" s="38">
        <v>1</v>
      </c>
      <c r="R798" s="38">
        <v>0</v>
      </c>
      <c r="S798" s="38"/>
      <c r="T798" s="38">
        <v>0</v>
      </c>
      <c r="U798" s="38">
        <v>0</v>
      </c>
      <c r="V798" s="38"/>
      <c r="W798" s="38">
        <v>0</v>
      </c>
      <c r="X798" s="38">
        <v>0</v>
      </c>
      <c r="Y798" s="38"/>
      <c r="Z798" s="38">
        <v>0</v>
      </c>
      <c r="AA798" s="38"/>
      <c r="AB798" s="38"/>
      <c r="BA798" t="str">
        <f t="shared" si="227"/>
        <v>Gosnold</v>
      </c>
      <c r="BB798" t="s">
        <v>2969</v>
      </c>
      <c r="BC798">
        <v>9</v>
      </c>
      <c r="BE798" s="60">
        <v>25</v>
      </c>
      <c r="BF798" s="62">
        <v>7</v>
      </c>
      <c r="BG798" s="62">
        <v>20</v>
      </c>
      <c r="BH798" s="66">
        <v>26325</v>
      </c>
      <c r="BI798" s="66">
        <v>26325</v>
      </c>
      <c r="BJ798" s="66">
        <f t="shared" si="228"/>
        <v>25007</v>
      </c>
      <c r="BL798" t="s">
        <v>1447</v>
      </c>
      <c r="BM798">
        <f t="shared" si="224"/>
        <v>2526325</v>
      </c>
      <c r="BN798">
        <f t="shared" si="225"/>
        <v>2526325</v>
      </c>
      <c r="BO798" s="41"/>
      <c r="BP798" s="41"/>
      <c r="BR798" s="1"/>
      <c r="BS798" t="s">
        <v>3756</v>
      </c>
      <c r="CB798" s="38"/>
    </row>
    <row r="799" spans="1:80" ht="14" hidden="1" customHeight="1" outlineLevel="1" x14ac:dyDescent="0.2">
      <c r="A799" s="39" t="s">
        <v>2215</v>
      </c>
      <c r="B799" s="6" t="s">
        <v>1296</v>
      </c>
      <c r="C799" s="1">
        <f t="shared" si="217"/>
        <v>11188</v>
      </c>
      <c r="D799" s="3">
        <f>IF(N799&gt;0, RANK(N799,(N799:P799,Q799:AE799)),0)</f>
        <v>1</v>
      </c>
      <c r="E799" s="3">
        <f>IF(O799&gt;0,RANK(O799,(N799:P799,Q799:AE799)),0)</f>
        <v>2</v>
      </c>
      <c r="F799" s="3">
        <f t="shared" si="218"/>
        <v>0</v>
      </c>
      <c r="G799" s="1">
        <f t="shared" si="219"/>
        <v>2435</v>
      </c>
      <c r="H799" s="2">
        <f t="shared" si="226"/>
        <v>0.21764390418305327</v>
      </c>
      <c r="I799" s="4"/>
      <c r="J799" s="2">
        <f t="shared" si="220"/>
        <v>0.59447622452627813</v>
      </c>
      <c r="K799" s="2">
        <f t="shared" si="221"/>
        <v>0.37683232034322489</v>
      </c>
      <c r="L799" s="2">
        <f t="shared" si="222"/>
        <v>0</v>
      </c>
      <c r="M799" s="2">
        <f t="shared" si="223"/>
        <v>2.8691455130496979E-2</v>
      </c>
      <c r="N799" s="38">
        <v>6651</v>
      </c>
      <c r="O799" s="38">
        <v>4216</v>
      </c>
      <c r="P799" s="38"/>
      <c r="Q799" s="38">
        <v>65</v>
      </c>
      <c r="R799" s="38">
        <v>106</v>
      </c>
      <c r="S799" s="38"/>
      <c r="T799" s="38">
        <v>16</v>
      </c>
      <c r="U799" s="38">
        <v>0</v>
      </c>
      <c r="V799" s="38"/>
      <c r="W799" s="38">
        <v>69</v>
      </c>
      <c r="X799" s="38">
        <v>1</v>
      </c>
      <c r="Y799" s="38"/>
      <c r="Z799" s="38">
        <v>64</v>
      </c>
      <c r="AA799" s="38"/>
      <c r="AB799" s="38"/>
      <c r="BA799" t="str">
        <f t="shared" si="227"/>
        <v>Grafton</v>
      </c>
      <c r="BB799" s="6" t="s">
        <v>1739</v>
      </c>
      <c r="BC799">
        <v>2</v>
      </c>
      <c r="BE799" s="60">
        <v>25</v>
      </c>
      <c r="BF799" s="62">
        <v>27</v>
      </c>
      <c r="BG799" s="62">
        <v>85</v>
      </c>
      <c r="BH799" s="66">
        <v>26430</v>
      </c>
      <c r="BI799" s="66">
        <v>26430</v>
      </c>
      <c r="BJ799" s="66">
        <f t="shared" si="228"/>
        <v>25027</v>
      </c>
      <c r="BL799" t="s">
        <v>1447</v>
      </c>
      <c r="BM799">
        <f t="shared" si="224"/>
        <v>2526430</v>
      </c>
      <c r="BN799">
        <f t="shared" si="225"/>
        <v>2526430</v>
      </c>
      <c r="BO799" s="41"/>
      <c r="BP799" s="41"/>
      <c r="BR799" s="1"/>
      <c r="BS799" t="s">
        <v>3756</v>
      </c>
      <c r="CB799" s="38"/>
    </row>
    <row r="800" spans="1:80" ht="14" hidden="1" customHeight="1" outlineLevel="1" x14ac:dyDescent="0.2">
      <c r="A800" s="39" t="s">
        <v>2408</v>
      </c>
      <c r="B800" s="6" t="s">
        <v>1296</v>
      </c>
      <c r="C800" s="1">
        <f t="shared" si="217"/>
        <v>3920</v>
      </c>
      <c r="D800" s="3">
        <f>IF(N800&gt;0, RANK(N800,(N800:P800,Q800:AE800)),0)</f>
        <v>1</v>
      </c>
      <c r="E800" s="3">
        <f>IF(O800&gt;0,RANK(O800,(N800:P800,Q800:AE800)),0)</f>
        <v>2</v>
      </c>
      <c r="F800" s="3">
        <f t="shared" si="218"/>
        <v>0</v>
      </c>
      <c r="G800" s="1">
        <f t="shared" si="219"/>
        <v>9</v>
      </c>
      <c r="H800" s="2">
        <f t="shared" si="226"/>
        <v>2.295918367346939E-3</v>
      </c>
      <c r="I800" s="4"/>
      <c r="J800" s="2">
        <f t="shared" si="220"/>
        <v>0.49234693877551022</v>
      </c>
      <c r="K800" s="2">
        <f t="shared" si="221"/>
        <v>0.49005102040816328</v>
      </c>
      <c r="L800" s="2">
        <f t="shared" si="222"/>
        <v>0</v>
      </c>
      <c r="M800" s="2">
        <f t="shared" si="223"/>
        <v>1.7602040816326547E-2</v>
      </c>
      <c r="N800" s="38">
        <v>1930</v>
      </c>
      <c r="O800" s="38">
        <v>1921</v>
      </c>
      <c r="P800" s="38"/>
      <c r="Q800" s="38">
        <v>16</v>
      </c>
      <c r="R800" s="38">
        <v>18</v>
      </c>
      <c r="S800" s="38"/>
      <c r="T800" s="38">
        <v>8</v>
      </c>
      <c r="U800" s="38">
        <v>0</v>
      </c>
      <c r="V800" s="38"/>
      <c r="W800" s="38">
        <v>6</v>
      </c>
      <c r="X800" s="38">
        <v>0</v>
      </c>
      <c r="Y800" s="38"/>
      <c r="Z800" s="38">
        <v>21</v>
      </c>
      <c r="AA800" s="38"/>
      <c r="AB800" s="38"/>
      <c r="BA800" t="str">
        <f t="shared" si="227"/>
        <v>Granby</v>
      </c>
      <c r="BB800" t="s">
        <v>2136</v>
      </c>
      <c r="BC800">
        <v>1</v>
      </c>
      <c r="BE800" s="60">
        <v>25</v>
      </c>
      <c r="BF800" s="62">
        <v>15</v>
      </c>
      <c r="BG800" s="62">
        <v>35</v>
      </c>
      <c r="BH800" s="66">
        <v>26535</v>
      </c>
      <c r="BI800" s="66">
        <v>26535</v>
      </c>
      <c r="BJ800" s="66">
        <f t="shared" si="228"/>
        <v>25015</v>
      </c>
      <c r="BL800" t="s">
        <v>1447</v>
      </c>
      <c r="BM800">
        <f t="shared" si="224"/>
        <v>2526535</v>
      </c>
      <c r="BN800">
        <f t="shared" si="225"/>
        <v>2526535</v>
      </c>
      <c r="BO800" s="41"/>
      <c r="BP800" s="41"/>
      <c r="BR800" s="1"/>
      <c r="BS800" t="s">
        <v>3756</v>
      </c>
      <c r="CB800" s="38"/>
    </row>
    <row r="801" spans="1:80" ht="14" hidden="1" customHeight="1" outlineLevel="1" x14ac:dyDescent="0.2">
      <c r="A801" s="39" t="s">
        <v>847</v>
      </c>
      <c r="B801" s="6" t="s">
        <v>1296</v>
      </c>
      <c r="C801" s="1">
        <f t="shared" si="217"/>
        <v>976</v>
      </c>
      <c r="D801" s="3">
        <f>IF(N801&gt;0, RANK(N801,(N801:P801,Q801:AE801)),0)</f>
        <v>2</v>
      </c>
      <c r="E801" s="3">
        <f>IF(O801&gt;0,RANK(O801,(N801:P801,Q801:AE801)),0)</f>
        <v>1</v>
      </c>
      <c r="F801" s="3">
        <f t="shared" si="218"/>
        <v>0</v>
      </c>
      <c r="G801" s="1">
        <f t="shared" si="219"/>
        <v>237</v>
      </c>
      <c r="H801" s="2">
        <f t="shared" si="226"/>
        <v>0.24282786885245902</v>
      </c>
      <c r="I801" s="4"/>
      <c r="J801" s="2">
        <f t="shared" si="220"/>
        <v>0.36577868852459017</v>
      </c>
      <c r="K801" s="2">
        <f t="shared" si="221"/>
        <v>0.60860655737704916</v>
      </c>
      <c r="L801" s="2">
        <f t="shared" si="222"/>
        <v>0</v>
      </c>
      <c r="M801" s="2">
        <f t="shared" si="223"/>
        <v>2.561475409836067E-2</v>
      </c>
      <c r="N801" s="38">
        <v>357</v>
      </c>
      <c r="O801" s="38">
        <v>594</v>
      </c>
      <c r="P801" s="38"/>
      <c r="Q801" s="38">
        <v>10</v>
      </c>
      <c r="R801" s="38">
        <v>3</v>
      </c>
      <c r="S801" s="38"/>
      <c r="T801" s="38">
        <v>6</v>
      </c>
      <c r="U801" s="38">
        <v>0</v>
      </c>
      <c r="V801" s="38"/>
      <c r="W801" s="38">
        <v>0</v>
      </c>
      <c r="X801" s="38">
        <v>0</v>
      </c>
      <c r="Y801" s="38"/>
      <c r="Z801" s="38">
        <v>6</v>
      </c>
      <c r="AA801" s="38"/>
      <c r="AB801" s="38"/>
      <c r="BA801" t="str">
        <f t="shared" si="227"/>
        <v>Granville</v>
      </c>
      <c r="BB801" t="s">
        <v>2795</v>
      </c>
      <c r="BC801">
        <v>1</v>
      </c>
      <c r="BE801" s="60">
        <v>25</v>
      </c>
      <c r="BF801" s="62">
        <v>13</v>
      </c>
      <c r="BG801" s="62">
        <v>35</v>
      </c>
      <c r="BH801" s="66">
        <v>26675</v>
      </c>
      <c r="BI801" s="66">
        <v>26675</v>
      </c>
      <c r="BJ801" s="66">
        <f t="shared" si="228"/>
        <v>25013</v>
      </c>
      <c r="BL801" t="s">
        <v>1447</v>
      </c>
      <c r="BM801">
        <f t="shared" si="224"/>
        <v>2526675</v>
      </c>
      <c r="BN801">
        <f t="shared" si="225"/>
        <v>2526675</v>
      </c>
      <c r="BO801" s="41"/>
      <c r="BP801" s="41"/>
      <c r="BR801" s="1"/>
      <c r="BS801" t="s">
        <v>3756</v>
      </c>
      <c r="CB801" s="38"/>
    </row>
    <row r="802" spans="1:80" ht="14" hidden="1" customHeight="1" outlineLevel="1" x14ac:dyDescent="0.2">
      <c r="A802" s="39" t="s">
        <v>2097</v>
      </c>
      <c r="B802" s="6" t="s">
        <v>1296</v>
      </c>
      <c r="C802" s="1">
        <f t="shared" si="217"/>
        <v>3933</v>
      </c>
      <c r="D802" s="3">
        <f>IF(N802&gt;0, RANK(N802,(N802:P802,Q802:AE802)),0)</f>
        <v>1</v>
      </c>
      <c r="E802" s="3">
        <f>IF(O802&gt;0,RANK(O802,(N802:P802,Q802:AE802)),0)</f>
        <v>2</v>
      </c>
      <c r="F802" s="3">
        <f t="shared" si="218"/>
        <v>0</v>
      </c>
      <c r="G802" s="1">
        <f t="shared" si="219"/>
        <v>2393</v>
      </c>
      <c r="H802" s="2">
        <f t="shared" si="226"/>
        <v>0.60844139333841851</v>
      </c>
      <c r="I802" s="4"/>
      <c r="J802" s="2">
        <f t="shared" si="220"/>
        <v>0.78769387236206456</v>
      </c>
      <c r="K802" s="2">
        <f t="shared" si="221"/>
        <v>0.17925247902364608</v>
      </c>
      <c r="L802" s="2">
        <f t="shared" si="222"/>
        <v>0</v>
      </c>
      <c r="M802" s="2">
        <f t="shared" si="223"/>
        <v>3.305364861428936E-2</v>
      </c>
      <c r="N802" s="38">
        <v>3098</v>
      </c>
      <c r="O802" s="38">
        <v>705</v>
      </c>
      <c r="P802" s="38"/>
      <c r="Q802" s="38">
        <v>15</v>
      </c>
      <c r="R802" s="38">
        <v>59</v>
      </c>
      <c r="S802" s="38"/>
      <c r="T802" s="38">
        <v>24</v>
      </c>
      <c r="U802" s="38">
        <v>0</v>
      </c>
      <c r="V802" s="38"/>
      <c r="W802" s="38">
        <v>24</v>
      </c>
      <c r="X802" s="38">
        <v>0</v>
      </c>
      <c r="Y802" s="38"/>
      <c r="Z802" s="38">
        <v>8</v>
      </c>
      <c r="AA802" s="38"/>
      <c r="AB802" s="38"/>
      <c r="BA802" t="str">
        <f t="shared" si="227"/>
        <v>Great Barrington</v>
      </c>
      <c r="BB802" t="s">
        <v>2268</v>
      </c>
      <c r="BC802">
        <v>1</v>
      </c>
      <c r="BE802" s="60">
        <v>25</v>
      </c>
      <c r="BF802" s="62">
        <v>3</v>
      </c>
      <c r="BG802" s="62">
        <v>45</v>
      </c>
      <c r="BH802" s="66">
        <v>26815</v>
      </c>
      <c r="BI802" s="66">
        <v>26815</v>
      </c>
      <c r="BJ802" s="66">
        <f t="shared" si="228"/>
        <v>25003</v>
      </c>
      <c r="BL802" t="s">
        <v>1447</v>
      </c>
      <c r="BM802">
        <f t="shared" si="224"/>
        <v>2526815</v>
      </c>
      <c r="BN802">
        <f t="shared" si="225"/>
        <v>2526815</v>
      </c>
      <c r="BO802" s="41"/>
      <c r="BP802" s="41"/>
      <c r="BR802" s="1"/>
      <c r="BS802" t="s">
        <v>3756</v>
      </c>
      <c r="CB802" s="38"/>
    </row>
    <row r="803" spans="1:80" ht="14" hidden="1" customHeight="1" outlineLevel="1" x14ac:dyDescent="0.2">
      <c r="A803" s="39" t="s">
        <v>2098</v>
      </c>
      <c r="B803" s="6" t="s">
        <v>1296</v>
      </c>
      <c r="C803" s="1">
        <f t="shared" si="217"/>
        <v>9502</v>
      </c>
      <c r="D803" s="3">
        <f>IF(N803&gt;0, RANK(N803,(N803:P803,Q803:AE803)),0)</f>
        <v>1</v>
      </c>
      <c r="E803" s="3">
        <f>IF(O803&gt;0,RANK(O803,(N803:P803,Q803:AE803)),0)</f>
        <v>2</v>
      </c>
      <c r="F803" s="3">
        <f t="shared" si="218"/>
        <v>0</v>
      </c>
      <c r="G803" s="1">
        <f t="shared" si="219"/>
        <v>4165</v>
      </c>
      <c r="H803" s="2">
        <f t="shared" si="226"/>
        <v>0.43832877288991789</v>
      </c>
      <c r="I803" s="4"/>
      <c r="J803" s="2">
        <f t="shared" si="220"/>
        <v>0.70037886760681967</v>
      </c>
      <c r="K803" s="2">
        <f t="shared" si="221"/>
        <v>0.26205009471690172</v>
      </c>
      <c r="L803" s="2">
        <f t="shared" si="222"/>
        <v>0</v>
      </c>
      <c r="M803" s="2">
        <f t="shared" si="223"/>
        <v>3.7571037676278618E-2</v>
      </c>
      <c r="N803" s="38">
        <v>6655</v>
      </c>
      <c r="O803" s="38">
        <v>2490</v>
      </c>
      <c r="P803" s="38"/>
      <c r="Q803" s="38">
        <v>47</v>
      </c>
      <c r="R803" s="38">
        <v>153</v>
      </c>
      <c r="S803" s="38"/>
      <c r="T803" s="38">
        <v>84</v>
      </c>
      <c r="U803" s="38">
        <v>0</v>
      </c>
      <c r="V803" s="38"/>
      <c r="W803" s="38">
        <v>41</v>
      </c>
      <c r="X803" s="38">
        <v>0</v>
      </c>
      <c r="Y803" s="38"/>
      <c r="Z803" s="38">
        <v>32</v>
      </c>
      <c r="AA803" s="38"/>
      <c r="AB803" s="38"/>
      <c r="BA803" t="str">
        <f t="shared" si="227"/>
        <v>Greenfield</v>
      </c>
      <c r="BB803" t="s">
        <v>1117</v>
      </c>
      <c r="BC803">
        <v>2</v>
      </c>
      <c r="BE803" s="60">
        <v>25</v>
      </c>
      <c r="BF803" s="62">
        <v>11</v>
      </c>
      <c r="BG803" s="62">
        <v>50</v>
      </c>
      <c r="BH803" s="66">
        <v>27060</v>
      </c>
      <c r="BI803" s="66">
        <v>27025</v>
      </c>
      <c r="BJ803" s="66">
        <f t="shared" si="228"/>
        <v>25011</v>
      </c>
      <c r="BL803" t="s">
        <v>1225</v>
      </c>
      <c r="BM803">
        <f t="shared" si="224"/>
        <v>2527060</v>
      </c>
      <c r="BN803">
        <f t="shared" si="225"/>
        <v>2527025</v>
      </c>
      <c r="BO803" s="41"/>
      <c r="BP803" s="41"/>
      <c r="BR803" s="1"/>
      <c r="BS803" t="s">
        <v>3757</v>
      </c>
      <c r="CB803" s="38"/>
    </row>
    <row r="804" spans="1:80" ht="14" hidden="1" customHeight="1" outlineLevel="1" x14ac:dyDescent="0.2">
      <c r="A804" s="39" t="s">
        <v>2437</v>
      </c>
      <c r="B804" s="6" t="s">
        <v>1296</v>
      </c>
      <c r="C804" s="1">
        <f t="shared" si="217"/>
        <v>7235</v>
      </c>
      <c r="D804" s="3">
        <f>IF(N804&gt;0, RANK(N804,(N804:P804,Q804:AE804)),0)</f>
        <v>1</v>
      </c>
      <c r="E804" s="3">
        <f>IF(O804&gt;0,RANK(O804,(N804:P804,Q804:AE804)),0)</f>
        <v>2</v>
      </c>
      <c r="F804" s="3">
        <f t="shared" si="218"/>
        <v>0</v>
      </c>
      <c r="G804" s="1">
        <f t="shared" si="219"/>
        <v>2614</v>
      </c>
      <c r="H804" s="2">
        <f t="shared" si="226"/>
        <v>0.3612992398064962</v>
      </c>
      <c r="I804" s="4"/>
      <c r="J804" s="2">
        <f t="shared" si="220"/>
        <v>0.66482377332411891</v>
      </c>
      <c r="K804" s="2">
        <f t="shared" si="221"/>
        <v>0.30352453351762265</v>
      </c>
      <c r="L804" s="2">
        <f t="shared" si="222"/>
        <v>0</v>
      </c>
      <c r="M804" s="2">
        <f t="shared" si="223"/>
        <v>3.1651693158258443E-2</v>
      </c>
      <c r="N804" s="38">
        <v>4810</v>
      </c>
      <c r="O804" s="38">
        <v>2196</v>
      </c>
      <c r="P804" s="38"/>
      <c r="Q804" s="38">
        <v>54</v>
      </c>
      <c r="R804" s="38">
        <v>45</v>
      </c>
      <c r="S804" s="38"/>
      <c r="T804" s="38">
        <v>21</v>
      </c>
      <c r="U804" s="38">
        <v>0</v>
      </c>
      <c r="V804" s="38"/>
      <c r="W804" s="38">
        <v>66</v>
      </c>
      <c r="X804" s="38">
        <v>4</v>
      </c>
      <c r="Y804" s="38"/>
      <c r="Z804" s="38">
        <v>39</v>
      </c>
      <c r="AA804" s="38"/>
      <c r="AB804" s="38"/>
      <c r="BA804" t="str">
        <f t="shared" si="227"/>
        <v>Groton</v>
      </c>
      <c r="BB804" t="s">
        <v>493</v>
      </c>
      <c r="BC804">
        <v>3</v>
      </c>
      <c r="BE804" s="60">
        <v>25</v>
      </c>
      <c r="BF804" s="62">
        <v>17</v>
      </c>
      <c r="BG804" s="62">
        <v>95</v>
      </c>
      <c r="BH804" s="66">
        <v>27480</v>
      </c>
      <c r="BI804" s="66">
        <v>27480</v>
      </c>
      <c r="BJ804" s="66">
        <f t="shared" si="228"/>
        <v>25017</v>
      </c>
      <c r="BL804" t="s">
        <v>1447</v>
      </c>
      <c r="BM804">
        <f t="shared" si="224"/>
        <v>2527480</v>
      </c>
      <c r="BN804">
        <f t="shared" si="225"/>
        <v>2527480</v>
      </c>
      <c r="BO804" s="41"/>
      <c r="BP804" s="41"/>
      <c r="BR804" s="1"/>
      <c r="BS804" t="s">
        <v>3756</v>
      </c>
      <c r="CB804" s="38"/>
    </row>
    <row r="805" spans="1:80" ht="14" hidden="1" customHeight="1" outlineLevel="1" x14ac:dyDescent="0.2">
      <c r="A805" s="39" t="s">
        <v>2110</v>
      </c>
      <c r="B805" s="6" t="s">
        <v>1296</v>
      </c>
      <c r="C805" s="1">
        <f t="shared" si="217"/>
        <v>4428</v>
      </c>
      <c r="D805" s="3">
        <f>IF(N805&gt;0, RANK(N805,(N805:P805,Q805:AE805)),0)</f>
        <v>1</v>
      </c>
      <c r="E805" s="3">
        <f>IF(O805&gt;0,RANK(O805,(N805:P805,Q805:AE805)),0)</f>
        <v>2</v>
      </c>
      <c r="F805" s="3">
        <f t="shared" si="218"/>
        <v>0</v>
      </c>
      <c r="G805" s="1">
        <f t="shared" si="219"/>
        <v>181</v>
      </c>
      <c r="H805" s="2">
        <f t="shared" si="226"/>
        <v>4.0876242095754294E-2</v>
      </c>
      <c r="I805" s="4"/>
      <c r="J805" s="2">
        <f t="shared" si="220"/>
        <v>0.50813008130081305</v>
      </c>
      <c r="K805" s="2">
        <f t="shared" si="221"/>
        <v>0.4672538392050587</v>
      </c>
      <c r="L805" s="2">
        <f t="shared" si="222"/>
        <v>0</v>
      </c>
      <c r="M805" s="2">
        <f t="shared" si="223"/>
        <v>2.4616079494128251E-2</v>
      </c>
      <c r="N805" s="38">
        <v>2250</v>
      </c>
      <c r="O805" s="38">
        <v>2069</v>
      </c>
      <c r="P805" s="38"/>
      <c r="Q805" s="38">
        <v>23</v>
      </c>
      <c r="R805" s="38">
        <v>23</v>
      </c>
      <c r="S805" s="38"/>
      <c r="T805" s="38">
        <v>4</v>
      </c>
      <c r="U805" s="38">
        <v>0</v>
      </c>
      <c r="V805" s="38"/>
      <c r="W805" s="38">
        <v>28</v>
      </c>
      <c r="X805" s="38">
        <v>2</v>
      </c>
      <c r="Y805" s="38"/>
      <c r="Z805" s="38">
        <v>29</v>
      </c>
      <c r="AA805" s="38"/>
      <c r="AB805" s="38"/>
      <c r="BA805" t="str">
        <f t="shared" si="227"/>
        <v>Groveland</v>
      </c>
      <c r="BB805" t="s">
        <v>823</v>
      </c>
      <c r="BC805">
        <v>6</v>
      </c>
      <c r="BE805" s="60">
        <v>25</v>
      </c>
      <c r="BF805" s="62">
        <v>9</v>
      </c>
      <c r="BG805" s="62">
        <v>45</v>
      </c>
      <c r="BH805" s="66">
        <v>27620</v>
      </c>
      <c r="BI805" s="66">
        <v>27620</v>
      </c>
      <c r="BJ805" s="66">
        <f t="shared" si="228"/>
        <v>25009</v>
      </c>
      <c r="BL805" t="s">
        <v>1447</v>
      </c>
      <c r="BM805">
        <f t="shared" si="224"/>
        <v>2527620</v>
      </c>
      <c r="BN805">
        <f t="shared" si="225"/>
        <v>2527620</v>
      </c>
      <c r="BO805" s="41"/>
      <c r="BP805" s="41"/>
      <c r="BR805" s="1"/>
      <c r="BS805" t="s">
        <v>3756</v>
      </c>
      <c r="CB805" s="38"/>
    </row>
    <row r="806" spans="1:80" ht="14" hidden="1" customHeight="1" outlineLevel="1" x14ac:dyDescent="0.2">
      <c r="A806" s="39" t="s">
        <v>2109</v>
      </c>
      <c r="B806" s="6" t="s">
        <v>1296</v>
      </c>
      <c r="C806" s="1">
        <f t="shared" si="217"/>
        <v>3299</v>
      </c>
      <c r="D806" s="3">
        <f>IF(N806&gt;0, RANK(N806,(N806:P806,Q806:AE806)),0)</f>
        <v>1</v>
      </c>
      <c r="E806" s="3">
        <f>IF(O806&gt;0,RANK(O806,(N806:P806,Q806:AE806)),0)</f>
        <v>2</v>
      </c>
      <c r="F806" s="3">
        <f t="shared" si="218"/>
        <v>0</v>
      </c>
      <c r="G806" s="1">
        <f t="shared" si="219"/>
        <v>1266</v>
      </c>
      <c r="H806" s="2">
        <f t="shared" si="226"/>
        <v>0.3837526523188845</v>
      </c>
      <c r="I806" s="4"/>
      <c r="J806" s="2">
        <f t="shared" si="220"/>
        <v>0.67717490148529857</v>
      </c>
      <c r="K806" s="2">
        <f t="shared" si="221"/>
        <v>0.29342224916641407</v>
      </c>
      <c r="L806" s="2">
        <f t="shared" si="222"/>
        <v>0</v>
      </c>
      <c r="M806" s="2">
        <f t="shared" si="223"/>
        <v>2.9402849348287352E-2</v>
      </c>
      <c r="N806" s="38">
        <v>2234</v>
      </c>
      <c r="O806" s="38">
        <v>968</v>
      </c>
      <c r="P806" s="38"/>
      <c r="Q806" s="38">
        <v>10</v>
      </c>
      <c r="R806" s="38">
        <v>43</v>
      </c>
      <c r="S806" s="38"/>
      <c r="T806" s="38">
        <v>15</v>
      </c>
      <c r="U806" s="38">
        <v>0</v>
      </c>
      <c r="V806" s="38"/>
      <c r="W806" s="38">
        <v>10</v>
      </c>
      <c r="X806" s="38">
        <v>1</v>
      </c>
      <c r="Y806" s="38"/>
      <c r="Z806" s="38">
        <v>18</v>
      </c>
      <c r="AA806" s="38"/>
      <c r="AB806" s="38"/>
      <c r="BA806" t="str">
        <f t="shared" si="227"/>
        <v>Hadley</v>
      </c>
      <c r="BB806" t="s">
        <v>2136</v>
      </c>
      <c r="BC806">
        <v>2</v>
      </c>
      <c r="BE806" s="60">
        <v>25</v>
      </c>
      <c r="BF806" s="62">
        <v>15</v>
      </c>
      <c r="BG806" s="62">
        <v>40</v>
      </c>
      <c r="BH806" s="66">
        <v>27690</v>
      </c>
      <c r="BI806" s="66">
        <v>27690</v>
      </c>
      <c r="BJ806" s="66">
        <f t="shared" si="228"/>
        <v>25015</v>
      </c>
      <c r="BL806" t="s">
        <v>1447</v>
      </c>
      <c r="BM806">
        <f t="shared" si="224"/>
        <v>2527690</v>
      </c>
      <c r="BN806">
        <f t="shared" si="225"/>
        <v>2527690</v>
      </c>
      <c r="BO806" s="41"/>
      <c r="BP806" s="41"/>
      <c r="BR806" s="1"/>
      <c r="BS806" t="s">
        <v>3756</v>
      </c>
      <c r="CB806" s="38"/>
    </row>
    <row r="807" spans="1:80" ht="14" hidden="1" customHeight="1" outlineLevel="1" x14ac:dyDescent="0.2">
      <c r="A807" s="39" t="s">
        <v>384</v>
      </c>
      <c r="B807" s="6" t="s">
        <v>1296</v>
      </c>
      <c r="C807" s="1">
        <f t="shared" si="217"/>
        <v>4870</v>
      </c>
      <c r="D807" s="3">
        <f>IF(N807&gt;0, RANK(N807,(N807:P807,Q807:AE807)),0)</f>
        <v>2</v>
      </c>
      <c r="E807" s="3">
        <f>IF(O807&gt;0,RANK(O807,(N807:P807,Q807:AE807)),0)</f>
        <v>1</v>
      </c>
      <c r="F807" s="3">
        <f t="shared" si="218"/>
        <v>0</v>
      </c>
      <c r="G807" s="1">
        <f t="shared" si="219"/>
        <v>638</v>
      </c>
      <c r="H807" s="2">
        <f t="shared" si="226"/>
        <v>0.13100616016427105</v>
      </c>
      <c r="I807" s="4"/>
      <c r="J807" s="2">
        <f t="shared" si="220"/>
        <v>0.42628336755646817</v>
      </c>
      <c r="K807" s="2">
        <f t="shared" si="221"/>
        <v>0.55728952772073925</v>
      </c>
      <c r="L807" s="2">
        <f t="shared" si="222"/>
        <v>0</v>
      </c>
      <c r="M807" s="2">
        <f t="shared" si="223"/>
        <v>1.6427104722792629E-2</v>
      </c>
      <c r="N807" s="38">
        <v>2076</v>
      </c>
      <c r="O807" s="38">
        <v>2714</v>
      </c>
      <c r="P807" s="38"/>
      <c r="Q807" s="38">
        <v>26</v>
      </c>
      <c r="R807" s="38">
        <v>18</v>
      </c>
      <c r="S807" s="38"/>
      <c r="T807" s="38">
        <v>6</v>
      </c>
      <c r="U807" s="38">
        <v>0</v>
      </c>
      <c r="V807" s="38"/>
      <c r="W807" s="38">
        <v>0</v>
      </c>
      <c r="X807" s="38">
        <v>0</v>
      </c>
      <c r="Y807" s="38"/>
      <c r="Z807" s="38">
        <v>30</v>
      </c>
      <c r="AA807" s="38"/>
      <c r="AB807" s="38"/>
      <c r="BA807" t="str">
        <f t="shared" si="227"/>
        <v>Halifax</v>
      </c>
      <c r="BB807" t="s">
        <v>228</v>
      </c>
      <c r="BC807">
        <v>9</v>
      </c>
      <c r="BE807" s="60">
        <v>25</v>
      </c>
      <c r="BF807" s="62">
        <v>23</v>
      </c>
      <c r="BG807" s="62">
        <v>35</v>
      </c>
      <c r="BH807" s="66">
        <v>27795</v>
      </c>
      <c r="BI807" s="66">
        <v>27795</v>
      </c>
      <c r="BJ807" s="66">
        <f t="shared" si="228"/>
        <v>25023</v>
      </c>
      <c r="BL807" t="s">
        <v>1447</v>
      </c>
      <c r="BM807">
        <f t="shared" si="224"/>
        <v>2527795</v>
      </c>
      <c r="BN807">
        <f t="shared" si="225"/>
        <v>2527795</v>
      </c>
      <c r="BO807" s="41"/>
      <c r="BP807" s="41"/>
      <c r="BR807" s="1"/>
      <c r="BS807" t="s">
        <v>3756</v>
      </c>
      <c r="CB807" s="38"/>
    </row>
    <row r="808" spans="1:80" ht="14" hidden="1" customHeight="1" outlineLevel="1" x14ac:dyDescent="0.2">
      <c r="A808" s="39" t="s">
        <v>2596</v>
      </c>
      <c r="B808" s="6" t="s">
        <v>1296</v>
      </c>
      <c r="C808" s="1">
        <f t="shared" si="217"/>
        <v>4770</v>
      </c>
      <c r="D808" s="3">
        <f>IF(N808&gt;0, RANK(N808,(N808:P808,Q808:AE808)),0)</f>
        <v>1</v>
      </c>
      <c r="E808" s="3">
        <f>IF(O808&gt;0,RANK(O808,(N808:P808,Q808:AE808)),0)</f>
        <v>2</v>
      </c>
      <c r="F808" s="3">
        <f t="shared" si="218"/>
        <v>0</v>
      </c>
      <c r="G808" s="1">
        <f t="shared" si="219"/>
        <v>1712</v>
      </c>
      <c r="H808" s="2">
        <f t="shared" si="226"/>
        <v>0.35890985324947589</v>
      </c>
      <c r="I808" s="4"/>
      <c r="J808" s="2">
        <f t="shared" si="220"/>
        <v>0.66184486373165619</v>
      </c>
      <c r="K808" s="2">
        <f t="shared" si="221"/>
        <v>0.3029350104821803</v>
      </c>
      <c r="L808" s="2">
        <f t="shared" si="222"/>
        <v>0</v>
      </c>
      <c r="M808" s="2">
        <f t="shared" si="223"/>
        <v>3.5220125786163514E-2</v>
      </c>
      <c r="N808" s="38">
        <v>3157</v>
      </c>
      <c r="O808" s="38">
        <v>1445</v>
      </c>
      <c r="P808" s="38"/>
      <c r="Q808" s="38">
        <v>40</v>
      </c>
      <c r="R808" s="38">
        <v>24</v>
      </c>
      <c r="S808" s="38"/>
      <c r="T808" s="38">
        <v>11</v>
      </c>
      <c r="U808" s="38">
        <v>0</v>
      </c>
      <c r="V808" s="38"/>
      <c r="W808" s="38">
        <v>61</v>
      </c>
      <c r="X808" s="38">
        <v>0</v>
      </c>
      <c r="Y808" s="38"/>
      <c r="Z808" s="38">
        <v>32</v>
      </c>
      <c r="AA808" s="38"/>
      <c r="AB808" s="38"/>
      <c r="BA808" t="str">
        <f t="shared" si="227"/>
        <v>Hamilton</v>
      </c>
      <c r="BB808" t="s">
        <v>823</v>
      </c>
      <c r="BC808">
        <v>6</v>
      </c>
      <c r="BE808" s="60">
        <v>25</v>
      </c>
      <c r="BF808" s="62">
        <v>9</v>
      </c>
      <c r="BG808" s="62">
        <v>50</v>
      </c>
      <c r="BH808" s="66">
        <v>27900</v>
      </c>
      <c r="BI808" s="66">
        <v>27900</v>
      </c>
      <c r="BJ808" s="66">
        <f t="shared" si="228"/>
        <v>25009</v>
      </c>
      <c r="BL808" t="s">
        <v>1447</v>
      </c>
      <c r="BM808">
        <f t="shared" si="224"/>
        <v>2527900</v>
      </c>
      <c r="BN808">
        <f t="shared" si="225"/>
        <v>2527900</v>
      </c>
      <c r="BO808" s="41"/>
      <c r="BP808" s="41"/>
      <c r="BR808" s="1"/>
      <c r="BS808" t="s">
        <v>3756</v>
      </c>
      <c r="CB808" s="38"/>
    </row>
    <row r="809" spans="1:80" ht="14" hidden="1" customHeight="1" outlineLevel="1" x14ac:dyDescent="0.2">
      <c r="A809" s="39" t="s">
        <v>2795</v>
      </c>
      <c r="B809" s="6" t="s">
        <v>1296</v>
      </c>
      <c r="C809" s="1">
        <f t="shared" si="217"/>
        <v>3252</v>
      </c>
      <c r="D809" s="3">
        <f>IF(N809&gt;0, RANK(N809,(N809:P809,Q809:AE809)),0)</f>
        <v>2</v>
      </c>
      <c r="E809" s="3">
        <f>IF(O809&gt;0,RANK(O809,(N809:P809,Q809:AE809)),0)</f>
        <v>1</v>
      </c>
      <c r="F809" s="3">
        <f t="shared" si="218"/>
        <v>0</v>
      </c>
      <c r="G809" s="1">
        <f t="shared" si="219"/>
        <v>356</v>
      </c>
      <c r="H809" s="2">
        <f t="shared" si="226"/>
        <v>0.10947109471094711</v>
      </c>
      <c r="I809" s="4"/>
      <c r="J809" s="2">
        <f t="shared" si="220"/>
        <v>0.43603936039360391</v>
      </c>
      <c r="K809" s="2">
        <f t="shared" si="221"/>
        <v>0.5455104551045511</v>
      </c>
      <c r="L809" s="2">
        <f t="shared" si="222"/>
        <v>0</v>
      </c>
      <c r="M809" s="2">
        <f t="shared" si="223"/>
        <v>1.8450184501844991E-2</v>
      </c>
      <c r="N809" s="38">
        <v>1418</v>
      </c>
      <c r="O809" s="38">
        <v>1774</v>
      </c>
      <c r="P809" s="38"/>
      <c r="Q809" s="38">
        <v>25</v>
      </c>
      <c r="R809" s="38">
        <v>8</v>
      </c>
      <c r="S809" s="38"/>
      <c r="T809" s="38">
        <v>5</v>
      </c>
      <c r="U809" s="38">
        <v>0</v>
      </c>
      <c r="V809" s="38"/>
      <c r="W809" s="38">
        <v>2</v>
      </c>
      <c r="X809" s="38">
        <v>0</v>
      </c>
      <c r="Y809" s="38"/>
      <c r="Z809" s="38">
        <v>20</v>
      </c>
      <c r="AA809" s="38"/>
      <c r="AB809" s="38"/>
      <c r="BA809" t="str">
        <f t="shared" si="227"/>
        <v>Hampden</v>
      </c>
      <c r="BB809" t="s">
        <v>2795</v>
      </c>
      <c r="BC809">
        <v>1</v>
      </c>
      <c r="BE809" s="60">
        <v>25</v>
      </c>
      <c r="BF809" s="62">
        <v>13</v>
      </c>
      <c r="BG809" s="62">
        <v>40</v>
      </c>
      <c r="BH809" s="66">
        <v>28075</v>
      </c>
      <c r="BI809" s="66">
        <v>28075</v>
      </c>
      <c r="BJ809" s="66">
        <f t="shared" si="228"/>
        <v>25013</v>
      </c>
      <c r="BL809" t="s">
        <v>1447</v>
      </c>
      <c r="BM809">
        <f t="shared" si="224"/>
        <v>2528075</v>
      </c>
      <c r="BN809">
        <f t="shared" si="225"/>
        <v>2528075</v>
      </c>
      <c r="BO809" s="41"/>
      <c r="BP809" s="41"/>
      <c r="BR809" s="1"/>
      <c r="BS809" t="s">
        <v>3756</v>
      </c>
      <c r="CB809" s="38"/>
    </row>
    <row r="810" spans="1:80" ht="14" hidden="1" customHeight="1" outlineLevel="1" x14ac:dyDescent="0.2">
      <c r="A810" s="39" t="s">
        <v>585</v>
      </c>
      <c r="B810" s="6" t="s">
        <v>1296</v>
      </c>
      <c r="C810" s="1">
        <f t="shared" si="217"/>
        <v>483</v>
      </c>
      <c r="D810" s="3">
        <f>IF(N810&gt;0, RANK(N810,(N810:P810,Q810:AE810)),0)</f>
        <v>1</v>
      </c>
      <c r="E810" s="3">
        <f>IF(O810&gt;0,RANK(O810,(N810:P810,Q810:AE810)),0)</f>
        <v>2</v>
      </c>
      <c r="F810" s="3">
        <f t="shared" si="218"/>
        <v>0</v>
      </c>
      <c r="G810" s="1">
        <f t="shared" si="219"/>
        <v>19</v>
      </c>
      <c r="H810" s="2">
        <f t="shared" si="226"/>
        <v>3.9337474120082816E-2</v>
      </c>
      <c r="I810" s="4"/>
      <c r="J810" s="2">
        <f t="shared" si="220"/>
        <v>0.50724637681159424</v>
      </c>
      <c r="K810" s="2">
        <f t="shared" si="221"/>
        <v>0.46790890269151136</v>
      </c>
      <c r="L810" s="2">
        <f t="shared" si="222"/>
        <v>0</v>
      </c>
      <c r="M810" s="2">
        <f t="shared" si="223"/>
        <v>2.4844720496894401E-2</v>
      </c>
      <c r="N810" s="38">
        <v>245</v>
      </c>
      <c r="O810" s="38">
        <v>226</v>
      </c>
      <c r="P810" s="38"/>
      <c r="Q810" s="38">
        <v>6</v>
      </c>
      <c r="R810" s="38">
        <v>2</v>
      </c>
      <c r="S810" s="38"/>
      <c r="T810" s="38">
        <v>1</v>
      </c>
      <c r="U810" s="38">
        <v>0</v>
      </c>
      <c r="V810" s="38"/>
      <c r="W810" s="38">
        <v>0</v>
      </c>
      <c r="X810" s="38">
        <v>0</v>
      </c>
      <c r="Y810" s="38"/>
      <c r="Z810" s="38">
        <v>3</v>
      </c>
      <c r="AA810" s="38"/>
      <c r="AB810" s="38"/>
      <c r="BA810" t="str">
        <f t="shared" si="227"/>
        <v>Hancock</v>
      </c>
      <c r="BB810" t="s">
        <v>2268</v>
      </c>
      <c r="BC810">
        <v>1</v>
      </c>
      <c r="BE810" s="60">
        <v>25</v>
      </c>
      <c r="BF810" s="62">
        <v>3</v>
      </c>
      <c r="BG810" s="62">
        <v>50</v>
      </c>
      <c r="BH810" s="66">
        <v>28180</v>
      </c>
      <c r="BI810" s="66">
        <v>28180</v>
      </c>
      <c r="BJ810" s="66">
        <f t="shared" si="228"/>
        <v>25003</v>
      </c>
      <c r="BL810" t="s">
        <v>1447</v>
      </c>
      <c r="BM810">
        <f t="shared" si="224"/>
        <v>2528180</v>
      </c>
      <c r="BN810">
        <f t="shared" si="225"/>
        <v>2528180</v>
      </c>
      <c r="BO810" s="41"/>
      <c r="BP810" s="41"/>
      <c r="BR810" s="1"/>
      <c r="BS810" t="s">
        <v>3756</v>
      </c>
      <c r="CB810" s="38"/>
    </row>
    <row r="811" spans="1:80" ht="14" hidden="1" customHeight="1" outlineLevel="1" x14ac:dyDescent="0.2">
      <c r="A811" s="39" t="s">
        <v>675</v>
      </c>
      <c r="B811" s="6" t="s">
        <v>1296</v>
      </c>
      <c r="C811" s="1">
        <f t="shared" si="217"/>
        <v>9699</v>
      </c>
      <c r="D811" s="3">
        <f>IF(N811&gt;0, RANK(N811,(N811:P811,Q811:AE811)),0)</f>
        <v>2</v>
      </c>
      <c r="E811" s="3">
        <f>IF(O811&gt;0,RANK(O811,(N811:P811,Q811:AE811)),0)</f>
        <v>1</v>
      </c>
      <c r="F811" s="3">
        <f t="shared" si="218"/>
        <v>0</v>
      </c>
      <c r="G811" s="1">
        <f t="shared" si="219"/>
        <v>329</v>
      </c>
      <c r="H811" s="2">
        <f t="shared" si="226"/>
        <v>3.392102278585421E-2</v>
      </c>
      <c r="I811" s="4"/>
      <c r="J811" s="2">
        <f t="shared" si="220"/>
        <v>0.47180121662027014</v>
      </c>
      <c r="K811" s="2">
        <f t="shared" si="221"/>
        <v>0.50572223940612437</v>
      </c>
      <c r="L811" s="2">
        <f t="shared" si="222"/>
        <v>0</v>
      </c>
      <c r="M811" s="2">
        <f t="shared" si="223"/>
        <v>2.2476543973605545E-2</v>
      </c>
      <c r="N811" s="38">
        <v>4576</v>
      </c>
      <c r="O811" s="38">
        <v>4905</v>
      </c>
      <c r="P811" s="38"/>
      <c r="Q811" s="38">
        <v>61</v>
      </c>
      <c r="R811" s="38">
        <v>33</v>
      </c>
      <c r="S811" s="38"/>
      <c r="T811" s="38">
        <v>10</v>
      </c>
      <c r="U811" s="38">
        <v>0</v>
      </c>
      <c r="V811" s="38"/>
      <c r="W811" s="38">
        <v>57</v>
      </c>
      <c r="X811" s="38">
        <v>0</v>
      </c>
      <c r="Y811" s="38"/>
      <c r="Z811" s="38">
        <v>57</v>
      </c>
      <c r="AA811" s="38"/>
      <c r="AB811" s="38"/>
      <c r="BA811" t="str">
        <f t="shared" si="227"/>
        <v>Hanover</v>
      </c>
      <c r="BB811" t="s">
        <v>228</v>
      </c>
      <c r="BC811">
        <v>9</v>
      </c>
      <c r="BE811" s="60">
        <v>25</v>
      </c>
      <c r="BF811" s="62">
        <v>23</v>
      </c>
      <c r="BG811" s="62">
        <v>40</v>
      </c>
      <c r="BH811" s="66">
        <v>28285</v>
      </c>
      <c r="BI811" s="66">
        <v>28285</v>
      </c>
      <c r="BJ811" s="66">
        <f t="shared" si="228"/>
        <v>25023</v>
      </c>
      <c r="BL811" t="s">
        <v>1447</v>
      </c>
      <c r="BM811">
        <f t="shared" si="224"/>
        <v>2528285</v>
      </c>
      <c r="BN811">
        <f t="shared" si="225"/>
        <v>2528285</v>
      </c>
      <c r="BO811" s="41"/>
      <c r="BP811" s="41"/>
      <c r="BR811" s="1"/>
      <c r="BS811" t="s">
        <v>3756</v>
      </c>
      <c r="CB811" s="38"/>
    </row>
    <row r="812" spans="1:80" ht="14" hidden="1" customHeight="1" outlineLevel="1" x14ac:dyDescent="0.2">
      <c r="A812" s="39" t="s">
        <v>1748</v>
      </c>
      <c r="B812" s="6" t="s">
        <v>1296</v>
      </c>
      <c r="C812" s="1">
        <f t="shared" si="217"/>
        <v>6787</v>
      </c>
      <c r="D812" s="3">
        <f>IF(N812&gt;0, RANK(N812,(N812:P812,Q812:AE812)),0)</f>
        <v>2</v>
      </c>
      <c r="E812" s="3">
        <f>IF(O812&gt;0,RANK(O812,(N812:P812,Q812:AE812)),0)</f>
        <v>1</v>
      </c>
      <c r="F812" s="3">
        <f t="shared" si="218"/>
        <v>0</v>
      </c>
      <c r="G812" s="1">
        <f t="shared" si="219"/>
        <v>761</v>
      </c>
      <c r="H812" s="2">
        <f t="shared" si="226"/>
        <v>0.11212612347134228</v>
      </c>
      <c r="I812" s="4"/>
      <c r="J812" s="2">
        <f t="shared" si="220"/>
        <v>0.4327390599675851</v>
      </c>
      <c r="K812" s="2">
        <f t="shared" si="221"/>
        <v>0.54486518343892731</v>
      </c>
      <c r="L812" s="2">
        <f t="shared" si="222"/>
        <v>0</v>
      </c>
      <c r="M812" s="2">
        <f t="shared" si="223"/>
        <v>2.2395756593487581E-2</v>
      </c>
      <c r="N812" s="38">
        <v>2937</v>
      </c>
      <c r="O812" s="38">
        <v>3698</v>
      </c>
      <c r="P812" s="38"/>
      <c r="Q812" s="38">
        <v>41</v>
      </c>
      <c r="R812" s="38">
        <v>22</v>
      </c>
      <c r="S812" s="38"/>
      <c r="T812" s="38">
        <v>10</v>
      </c>
      <c r="U812" s="38">
        <v>0</v>
      </c>
      <c r="V812" s="38"/>
      <c r="W812" s="38">
        <v>30</v>
      </c>
      <c r="X812" s="38">
        <v>0</v>
      </c>
      <c r="Y812" s="38"/>
      <c r="Z812" s="38">
        <v>49</v>
      </c>
      <c r="AA812" s="38"/>
      <c r="AB812" s="38"/>
      <c r="BA812" t="str">
        <f t="shared" si="227"/>
        <v>Hanson</v>
      </c>
      <c r="BB812" t="s">
        <v>228</v>
      </c>
      <c r="BC812">
        <v>9</v>
      </c>
      <c r="BE812" s="60">
        <v>25</v>
      </c>
      <c r="BF812" s="62">
        <v>23</v>
      </c>
      <c r="BG812" s="62">
        <v>45</v>
      </c>
      <c r="BH812" s="66">
        <v>28495</v>
      </c>
      <c r="BI812" s="66">
        <v>28495</v>
      </c>
      <c r="BJ812" s="66">
        <f t="shared" si="228"/>
        <v>25023</v>
      </c>
      <c r="BL812" t="s">
        <v>1447</v>
      </c>
      <c r="BM812">
        <f t="shared" si="224"/>
        <v>2528495</v>
      </c>
      <c r="BN812">
        <f t="shared" si="225"/>
        <v>2528495</v>
      </c>
      <c r="BO812" s="41"/>
      <c r="BP812" s="41"/>
      <c r="BR812" s="1"/>
      <c r="BS812" t="s">
        <v>3756</v>
      </c>
      <c r="CB812" s="38"/>
    </row>
    <row r="813" spans="1:80" ht="14" hidden="1" customHeight="1" outlineLevel="1" x14ac:dyDescent="0.2">
      <c r="A813" s="39" t="s">
        <v>2928</v>
      </c>
      <c r="B813" s="6" t="s">
        <v>1296</v>
      </c>
      <c r="C813" s="1">
        <f t="shared" si="217"/>
        <v>1571</v>
      </c>
      <c r="D813" s="3">
        <f>IF(N813&gt;0, RANK(N813,(N813:P813,Q813:AE813)),0)</f>
        <v>2</v>
      </c>
      <c r="E813" s="3">
        <f>IF(O813&gt;0,RANK(O813,(N813:P813,Q813:AE813)),0)</f>
        <v>1</v>
      </c>
      <c r="F813" s="3">
        <f t="shared" si="218"/>
        <v>0</v>
      </c>
      <c r="G813" s="1">
        <f t="shared" si="219"/>
        <v>128</v>
      </c>
      <c r="H813" s="2">
        <f t="shared" si="226"/>
        <v>8.1476766390833857E-2</v>
      </c>
      <c r="I813" s="4"/>
      <c r="J813" s="2">
        <f t="shared" si="220"/>
        <v>0.44939528962444303</v>
      </c>
      <c r="K813" s="2">
        <f t="shared" si="221"/>
        <v>0.53087205601527687</v>
      </c>
      <c r="L813" s="2">
        <f t="shared" si="222"/>
        <v>0</v>
      </c>
      <c r="M813" s="2">
        <f t="shared" si="223"/>
        <v>1.9732654360280044E-2</v>
      </c>
      <c r="N813" s="38">
        <v>706</v>
      </c>
      <c r="O813" s="38">
        <v>834</v>
      </c>
      <c r="P813" s="38"/>
      <c r="Q813" s="38">
        <v>6</v>
      </c>
      <c r="R813" s="38">
        <v>5</v>
      </c>
      <c r="S813" s="38"/>
      <c r="T813" s="38">
        <v>2</v>
      </c>
      <c r="U813" s="38">
        <v>0</v>
      </c>
      <c r="V813" s="38"/>
      <c r="W813" s="38">
        <v>9</v>
      </c>
      <c r="X813" s="38">
        <v>0</v>
      </c>
      <c r="Y813" s="38"/>
      <c r="Z813" s="38">
        <v>9</v>
      </c>
      <c r="AA813" s="38"/>
      <c r="AB813" s="38"/>
      <c r="BA813" t="str">
        <f t="shared" si="227"/>
        <v>Hardwick</v>
      </c>
      <c r="BB813" s="6" t="s">
        <v>1739</v>
      </c>
      <c r="BC813">
        <v>2</v>
      </c>
      <c r="BE813" s="60">
        <v>25</v>
      </c>
      <c r="BF813" s="62">
        <v>27</v>
      </c>
      <c r="BG813" s="62">
        <v>90</v>
      </c>
      <c r="BH813" s="66">
        <v>28740</v>
      </c>
      <c r="BI813" s="66">
        <v>28740</v>
      </c>
      <c r="BJ813" s="66">
        <f t="shared" si="228"/>
        <v>25027</v>
      </c>
      <c r="BL813" t="s">
        <v>1447</v>
      </c>
      <c r="BM813">
        <f t="shared" si="224"/>
        <v>2528740</v>
      </c>
      <c r="BN813">
        <f t="shared" si="225"/>
        <v>2528740</v>
      </c>
      <c r="BO813" s="41"/>
      <c r="BP813" s="41"/>
      <c r="BR813" s="1"/>
      <c r="BS813" t="s">
        <v>3756</v>
      </c>
      <c r="CB813" s="38"/>
    </row>
    <row r="814" spans="1:80" ht="14" hidden="1" customHeight="1" outlineLevel="1" x14ac:dyDescent="0.2">
      <c r="A814" s="39" t="s">
        <v>2455</v>
      </c>
      <c r="B814" s="6" t="s">
        <v>1296</v>
      </c>
      <c r="C814" s="1">
        <f t="shared" si="217"/>
        <v>4013</v>
      </c>
      <c r="D814" s="3">
        <f>IF(N814&gt;0, RANK(N814,(N814:P814,Q814:AE814)),0)</f>
        <v>1</v>
      </c>
      <c r="E814" s="3">
        <f>IF(O814&gt;0,RANK(O814,(N814:P814,Q814:AE814)),0)</f>
        <v>2</v>
      </c>
      <c r="F814" s="3">
        <f t="shared" si="218"/>
        <v>0</v>
      </c>
      <c r="G814" s="1">
        <f t="shared" si="219"/>
        <v>2080</v>
      </c>
      <c r="H814" s="2">
        <f t="shared" si="226"/>
        <v>0.51831547470720163</v>
      </c>
      <c r="I814" s="4"/>
      <c r="J814" s="2">
        <f t="shared" si="220"/>
        <v>0.74333416396710694</v>
      </c>
      <c r="K814" s="2">
        <f t="shared" si="221"/>
        <v>0.22501868925990531</v>
      </c>
      <c r="L814" s="2">
        <f t="shared" si="222"/>
        <v>0</v>
      </c>
      <c r="M814" s="2">
        <f t="shared" si="223"/>
        <v>3.1647146772987744E-2</v>
      </c>
      <c r="N814" s="38">
        <v>2983</v>
      </c>
      <c r="O814" s="38">
        <v>903</v>
      </c>
      <c r="P814" s="38"/>
      <c r="Q814" s="38">
        <v>27</v>
      </c>
      <c r="R814" s="38">
        <v>42</v>
      </c>
      <c r="S814" s="38"/>
      <c r="T814" s="38">
        <v>3</v>
      </c>
      <c r="U814" s="38">
        <v>0</v>
      </c>
      <c r="V814" s="38"/>
      <c r="W814" s="38">
        <v>37</v>
      </c>
      <c r="X814" s="38">
        <v>0</v>
      </c>
      <c r="Y814" s="38"/>
      <c r="Z814" s="38">
        <v>18</v>
      </c>
      <c r="AA814" s="38"/>
      <c r="AB814" s="38"/>
      <c r="BA814" t="str">
        <f t="shared" si="227"/>
        <v>Harvard</v>
      </c>
      <c r="BB814" s="6" t="s">
        <v>1739</v>
      </c>
      <c r="BC814">
        <v>3</v>
      </c>
      <c r="BE814" s="60">
        <v>25</v>
      </c>
      <c r="BF814" s="62">
        <v>27</v>
      </c>
      <c r="BG814" s="62">
        <v>95</v>
      </c>
      <c r="BH814" s="66">
        <v>28950</v>
      </c>
      <c r="BI814" s="66">
        <v>28950</v>
      </c>
      <c r="BJ814" s="66">
        <f t="shared" si="228"/>
        <v>25027</v>
      </c>
      <c r="BL814" t="s">
        <v>1447</v>
      </c>
      <c r="BM814">
        <f t="shared" si="224"/>
        <v>2528950</v>
      </c>
      <c r="BN814">
        <f t="shared" si="225"/>
        <v>2528950</v>
      </c>
      <c r="BO814" s="41"/>
      <c r="BP814" s="41"/>
      <c r="BR814" s="1"/>
      <c r="BS814" t="s">
        <v>3756</v>
      </c>
      <c r="CB814" s="38"/>
    </row>
    <row r="815" spans="1:80" ht="14" hidden="1" customHeight="1" outlineLevel="1" x14ac:dyDescent="0.2">
      <c r="A815" s="39" t="s">
        <v>2694</v>
      </c>
      <c r="B815" s="6" t="s">
        <v>1296</v>
      </c>
      <c r="C815" s="1">
        <f t="shared" si="217"/>
        <v>9282</v>
      </c>
      <c r="D815" s="3">
        <f>IF(N815&gt;0, RANK(N815,(N815:P815,Q815:AE815)),0)</f>
        <v>1</v>
      </c>
      <c r="E815" s="3">
        <f>IF(O815&gt;0,RANK(O815,(N815:P815,Q815:AE815)),0)</f>
        <v>2</v>
      </c>
      <c r="F815" s="3">
        <f t="shared" si="218"/>
        <v>0</v>
      </c>
      <c r="G815" s="1">
        <f t="shared" si="219"/>
        <v>2106</v>
      </c>
      <c r="H815" s="2">
        <f t="shared" si="226"/>
        <v>0.22689075630252101</v>
      </c>
      <c r="I815" s="4"/>
      <c r="J815" s="2">
        <f t="shared" si="220"/>
        <v>0.60310277957336778</v>
      </c>
      <c r="K815" s="2">
        <f t="shared" si="221"/>
        <v>0.3762120232708468</v>
      </c>
      <c r="L815" s="2">
        <f t="shared" si="222"/>
        <v>0</v>
      </c>
      <c r="M815" s="2">
        <f t="shared" si="223"/>
        <v>2.0685197155785429E-2</v>
      </c>
      <c r="N815" s="38">
        <v>5598</v>
      </c>
      <c r="O815" s="38">
        <v>3492</v>
      </c>
      <c r="P815" s="38"/>
      <c r="Q815" s="38">
        <v>35</v>
      </c>
      <c r="R815" s="38">
        <v>51</v>
      </c>
      <c r="S815" s="38"/>
      <c r="T815" s="38">
        <v>11</v>
      </c>
      <c r="U815" s="38">
        <v>0</v>
      </c>
      <c r="V815" s="38"/>
      <c r="W815" s="38">
        <v>41</v>
      </c>
      <c r="X815" s="38">
        <v>0</v>
      </c>
      <c r="Y815" s="38"/>
      <c r="Z815" s="38">
        <v>54</v>
      </c>
      <c r="AA815" s="38"/>
      <c r="AB815" s="38"/>
      <c r="BA815" t="str">
        <f t="shared" si="227"/>
        <v>Harwich</v>
      </c>
      <c r="BB815" t="s">
        <v>2366</v>
      </c>
      <c r="BC815">
        <v>9</v>
      </c>
      <c r="BE815" s="60">
        <v>25</v>
      </c>
      <c r="BF815" s="62">
        <v>1</v>
      </c>
      <c r="BG815" s="62">
        <v>40</v>
      </c>
      <c r="BH815" s="66">
        <v>29020</v>
      </c>
      <c r="BI815" s="66">
        <v>29020</v>
      </c>
      <c r="BJ815" s="66">
        <f t="shared" si="228"/>
        <v>25001</v>
      </c>
      <c r="BL815" t="s">
        <v>1447</v>
      </c>
      <c r="BM815">
        <f t="shared" si="224"/>
        <v>2529020</v>
      </c>
      <c r="BN815">
        <f t="shared" si="225"/>
        <v>2529020</v>
      </c>
      <c r="BO815" s="41"/>
      <c r="BP815" s="41"/>
      <c r="BR815" s="1"/>
      <c r="BS815" t="s">
        <v>3756</v>
      </c>
      <c r="CB815" s="38"/>
    </row>
    <row r="816" spans="1:80" ht="14" hidden="1" customHeight="1" outlineLevel="1" x14ac:dyDescent="0.2">
      <c r="A816" s="39" t="s">
        <v>1777</v>
      </c>
      <c r="B816" s="6" t="s">
        <v>1296</v>
      </c>
      <c r="C816" s="1">
        <f t="shared" si="217"/>
        <v>2230</v>
      </c>
      <c r="D816" s="3">
        <f>IF(N816&gt;0, RANK(N816,(N816:P816,Q816:AE816)),0)</f>
        <v>1</v>
      </c>
      <c r="E816" s="3">
        <f>IF(O816&gt;0,RANK(O816,(N816:P816,Q816:AE816)),0)</f>
        <v>2</v>
      </c>
      <c r="F816" s="3">
        <f t="shared" si="218"/>
        <v>0</v>
      </c>
      <c r="G816" s="1">
        <f t="shared" si="219"/>
        <v>765</v>
      </c>
      <c r="H816" s="2">
        <f t="shared" si="226"/>
        <v>0.34304932735426008</v>
      </c>
      <c r="I816" s="4"/>
      <c r="J816" s="2">
        <f t="shared" si="220"/>
        <v>0.6600896860986547</v>
      </c>
      <c r="K816" s="2">
        <f t="shared" si="221"/>
        <v>0.31704035874439462</v>
      </c>
      <c r="L816" s="2">
        <f t="shared" si="222"/>
        <v>0</v>
      </c>
      <c r="M816" s="2">
        <f t="shared" si="223"/>
        <v>2.2869955156950672E-2</v>
      </c>
      <c r="N816" s="38">
        <v>1472</v>
      </c>
      <c r="O816" s="38">
        <v>707</v>
      </c>
      <c r="P816" s="38"/>
      <c r="Q816" s="38">
        <v>7</v>
      </c>
      <c r="R816" s="38">
        <v>16</v>
      </c>
      <c r="S816" s="38"/>
      <c r="T816" s="38">
        <v>9</v>
      </c>
      <c r="U816" s="38">
        <v>0</v>
      </c>
      <c r="V816" s="38"/>
      <c r="W816" s="38">
        <v>11</v>
      </c>
      <c r="X816" s="38">
        <v>0</v>
      </c>
      <c r="Y816" s="38"/>
      <c r="Z816" s="38">
        <v>8</v>
      </c>
      <c r="AA816" s="38"/>
      <c r="AB816" s="38"/>
      <c r="BA816" t="str">
        <f t="shared" si="227"/>
        <v>Hatfield</v>
      </c>
      <c r="BB816" t="s">
        <v>2136</v>
      </c>
      <c r="BC816">
        <v>2</v>
      </c>
      <c r="BE816" s="60">
        <v>25</v>
      </c>
      <c r="BF816" s="62">
        <v>15</v>
      </c>
      <c r="BG816" s="62">
        <v>45</v>
      </c>
      <c r="BH816" s="66">
        <v>29265</v>
      </c>
      <c r="BI816" s="66">
        <v>29265</v>
      </c>
      <c r="BJ816" s="66">
        <f t="shared" si="228"/>
        <v>25015</v>
      </c>
      <c r="BL816" t="s">
        <v>1447</v>
      </c>
      <c r="BM816">
        <f t="shared" si="224"/>
        <v>2529265</v>
      </c>
      <c r="BN816">
        <f t="shared" si="225"/>
        <v>2529265</v>
      </c>
      <c r="BO816" s="41"/>
      <c r="BP816" s="41"/>
      <c r="BR816" s="1"/>
      <c r="BS816" t="s">
        <v>3756</v>
      </c>
      <c r="CB816" s="38"/>
    </row>
    <row r="817" spans="1:80" ht="14" hidden="1" customHeight="1" outlineLevel="1" x14ac:dyDescent="0.2">
      <c r="A817" s="39" t="s">
        <v>1436</v>
      </c>
      <c r="B817" s="6" t="s">
        <v>1296</v>
      </c>
      <c r="C817" s="1">
        <f t="shared" si="217"/>
        <v>31271</v>
      </c>
      <c r="D817" s="3">
        <f>IF(N817&gt;0, RANK(N817,(N817:P817,Q817:AE817)),0)</f>
        <v>1</v>
      </c>
      <c r="E817" s="3">
        <f>IF(O817&gt;0,RANK(O817,(N817:P817,Q817:AE817)),0)</f>
        <v>2</v>
      </c>
      <c r="F817" s="3">
        <f t="shared" si="218"/>
        <v>0</v>
      </c>
      <c r="G817" s="1">
        <f t="shared" si="219"/>
        <v>3324</v>
      </c>
      <c r="H817" s="2">
        <f t="shared" si="226"/>
        <v>0.10629656870582968</v>
      </c>
      <c r="I817" s="4"/>
      <c r="J817" s="2">
        <f t="shared" si="220"/>
        <v>0.54232355856864189</v>
      </c>
      <c r="K817" s="2">
        <f t="shared" si="221"/>
        <v>0.43602698986281219</v>
      </c>
      <c r="L817" s="2">
        <f t="shared" si="222"/>
        <v>0</v>
      </c>
      <c r="M817" s="2">
        <f t="shared" si="223"/>
        <v>2.1649451568545919E-2</v>
      </c>
      <c r="N817" s="38">
        <v>16959</v>
      </c>
      <c r="O817" s="38">
        <v>13635</v>
      </c>
      <c r="P817" s="38"/>
      <c r="Q817" s="38">
        <v>136</v>
      </c>
      <c r="R817" s="38">
        <v>148</v>
      </c>
      <c r="S817" s="38"/>
      <c r="T817" s="38">
        <v>118</v>
      </c>
      <c r="U817" s="38">
        <v>0</v>
      </c>
      <c r="V817" s="38"/>
      <c r="W817" s="38">
        <v>106</v>
      </c>
      <c r="X817" s="38">
        <v>3</v>
      </c>
      <c r="Y817" s="38"/>
      <c r="Z817" s="38">
        <v>166</v>
      </c>
      <c r="AA817" s="38"/>
      <c r="AB817" s="38"/>
      <c r="BA817" t="str">
        <f t="shared" si="227"/>
        <v>Haverhill</v>
      </c>
      <c r="BB817" t="s">
        <v>823</v>
      </c>
      <c r="BC817">
        <v>3</v>
      </c>
      <c r="BE817" s="60">
        <v>25</v>
      </c>
      <c r="BF817" s="62">
        <v>9</v>
      </c>
      <c r="BG817" s="62">
        <v>55</v>
      </c>
      <c r="BH817" s="66">
        <v>29405</v>
      </c>
      <c r="BI817" s="66">
        <v>29405</v>
      </c>
      <c r="BJ817" s="66">
        <f t="shared" si="228"/>
        <v>25009</v>
      </c>
      <c r="BL817" t="s">
        <v>1225</v>
      </c>
      <c r="BM817">
        <f t="shared" si="224"/>
        <v>2529405</v>
      </c>
      <c r="BN817">
        <f t="shared" si="225"/>
        <v>2529405</v>
      </c>
      <c r="BO817" s="41"/>
      <c r="BP817" s="41"/>
      <c r="BR817" s="1"/>
      <c r="BS817" t="s">
        <v>3757</v>
      </c>
      <c r="CB817" s="38"/>
    </row>
    <row r="818" spans="1:80" ht="14" hidden="1" customHeight="1" outlineLevel="1" x14ac:dyDescent="0.2">
      <c r="A818" s="39" t="s">
        <v>569</v>
      </c>
      <c r="B818" s="6" t="s">
        <v>1296</v>
      </c>
      <c r="C818" s="1">
        <f t="shared" ref="C818:C881" si="229">SUM(N818:AY818)</f>
        <v>189</v>
      </c>
      <c r="D818" s="3">
        <f>IF(N818&gt;0, RANK(N818,(N818:P818,Q818:AE818)),0)</f>
        <v>1</v>
      </c>
      <c r="E818" s="3">
        <f>IF(O818&gt;0,RANK(O818,(N818:P818,Q818:AE818)),0)</f>
        <v>2</v>
      </c>
      <c r="F818" s="3">
        <f t="shared" ref="F818:F881" si="230">IF(P818&gt;0,RANK(P818,(N818:AE818)),0)</f>
        <v>0</v>
      </c>
      <c r="G818" s="1">
        <f t="shared" ref="G818:G881" si="231">IF(C818&gt;0,MAX(N818:P818)-LARGE(N818:P818,2),0)</f>
        <v>51</v>
      </c>
      <c r="H818" s="2">
        <f t="shared" si="226"/>
        <v>0.26984126984126983</v>
      </c>
      <c r="I818" s="4"/>
      <c r="J818" s="2">
        <f t="shared" ref="J818:J881" si="232">IF(C818=0,"-",N818/C818)</f>
        <v>0.61904761904761907</v>
      </c>
      <c r="K818" s="2">
        <f t="shared" ref="K818:K881" si="233">IF(C818=0,"-",O818/C818)</f>
        <v>0.34920634920634919</v>
      </c>
      <c r="L818" s="2">
        <f t="shared" ref="L818:L881" si="234">IF(C818=0,"-",P818/C818)</f>
        <v>0</v>
      </c>
      <c r="M818" s="2">
        <f t="shared" ref="M818:M881" si="235">IF(C818=0,"-",(1-J818-K818-L818))</f>
        <v>3.1746031746031744E-2</v>
      </c>
      <c r="N818" s="38">
        <v>117</v>
      </c>
      <c r="O818" s="38">
        <v>66</v>
      </c>
      <c r="P818" s="38"/>
      <c r="Q818" s="38">
        <v>2</v>
      </c>
      <c r="R818" s="38">
        <v>4</v>
      </c>
      <c r="S818" s="38"/>
      <c r="T818" s="38">
        <v>0</v>
      </c>
      <c r="U818" s="38">
        <v>0</v>
      </c>
      <c r="V818" s="38"/>
      <c r="W818" s="38">
        <v>0</v>
      </c>
      <c r="X818" s="38">
        <v>0</v>
      </c>
      <c r="Y818" s="38"/>
      <c r="Z818" s="38">
        <v>0</v>
      </c>
      <c r="AA818" s="38"/>
      <c r="AB818" s="38"/>
      <c r="BA818" t="str">
        <f t="shared" si="227"/>
        <v>Hawley</v>
      </c>
      <c r="BB818" t="s">
        <v>1117</v>
      </c>
      <c r="BC818">
        <v>1</v>
      </c>
      <c r="BE818" s="60">
        <v>25</v>
      </c>
      <c r="BF818" s="62">
        <v>11</v>
      </c>
      <c r="BG818" s="62">
        <v>55</v>
      </c>
      <c r="BH818" s="66">
        <v>29475</v>
      </c>
      <c r="BI818" s="66">
        <v>29475</v>
      </c>
      <c r="BJ818" s="66">
        <f t="shared" si="228"/>
        <v>25011</v>
      </c>
      <c r="BL818" t="s">
        <v>1447</v>
      </c>
      <c r="BM818">
        <f t="shared" ref="BM818:BM881" si="236">BE818*100000+BH818</f>
        <v>2529475</v>
      </c>
      <c r="BN818">
        <f t="shared" ref="BN818:BN881" si="237">BE818*100000+BI818</f>
        <v>2529475</v>
      </c>
      <c r="BO818" s="41"/>
      <c r="BP818" s="41"/>
      <c r="BR818" s="1"/>
      <c r="BS818" t="s">
        <v>3756</v>
      </c>
      <c r="CB818" s="38"/>
    </row>
    <row r="819" spans="1:80" ht="14" hidden="1" customHeight="1" outlineLevel="1" x14ac:dyDescent="0.2">
      <c r="A819" s="39" t="s">
        <v>1981</v>
      </c>
      <c r="B819" s="6" t="s">
        <v>1296</v>
      </c>
      <c r="C819" s="1">
        <f t="shared" si="229"/>
        <v>468</v>
      </c>
      <c r="D819" s="3">
        <f>IF(N819&gt;0, RANK(N819,(N819:P819,Q819:AE819)),0)</f>
        <v>1</v>
      </c>
      <c r="E819" s="3">
        <f>IF(O819&gt;0,RANK(O819,(N819:P819,Q819:AE819)),0)</f>
        <v>2</v>
      </c>
      <c r="F819" s="3">
        <f t="shared" si="230"/>
        <v>0</v>
      </c>
      <c r="G819" s="1">
        <f t="shared" si="231"/>
        <v>101</v>
      </c>
      <c r="H819" s="2">
        <f t="shared" si="226"/>
        <v>0.21581196581196582</v>
      </c>
      <c r="I819" s="4"/>
      <c r="J819" s="2">
        <f t="shared" si="232"/>
        <v>0.59615384615384615</v>
      </c>
      <c r="K819" s="2">
        <f t="shared" si="233"/>
        <v>0.38034188034188032</v>
      </c>
      <c r="L819" s="2">
        <f t="shared" si="234"/>
        <v>0</v>
      </c>
      <c r="M819" s="2">
        <f t="shared" si="235"/>
        <v>2.3504273504273532E-2</v>
      </c>
      <c r="N819" s="38">
        <v>279</v>
      </c>
      <c r="O819" s="38">
        <v>178</v>
      </c>
      <c r="P819" s="38"/>
      <c r="Q819" s="38">
        <v>0</v>
      </c>
      <c r="R819" s="38">
        <v>8</v>
      </c>
      <c r="S819" s="38"/>
      <c r="T819" s="38">
        <v>1</v>
      </c>
      <c r="U819" s="38">
        <v>0</v>
      </c>
      <c r="V819" s="38"/>
      <c r="W819" s="38">
        <v>1</v>
      </c>
      <c r="X819" s="38">
        <v>0</v>
      </c>
      <c r="Y819" s="38"/>
      <c r="Z819" s="38">
        <v>1</v>
      </c>
      <c r="AA819" s="38"/>
      <c r="AB819" s="38"/>
      <c r="BA819" t="str">
        <f t="shared" si="227"/>
        <v>Heath</v>
      </c>
      <c r="BB819" t="s">
        <v>1117</v>
      </c>
      <c r="BC819">
        <v>2</v>
      </c>
      <c r="BE819" s="60">
        <v>25</v>
      </c>
      <c r="BF819" s="62">
        <v>11</v>
      </c>
      <c r="BG819" s="62">
        <v>60</v>
      </c>
      <c r="BH819" s="66">
        <v>29650</v>
      </c>
      <c r="BI819" s="66">
        <v>29650</v>
      </c>
      <c r="BJ819" s="66">
        <f t="shared" si="228"/>
        <v>25011</v>
      </c>
      <c r="BL819" t="s">
        <v>1447</v>
      </c>
      <c r="BM819">
        <f t="shared" si="236"/>
        <v>2529650</v>
      </c>
      <c r="BN819">
        <f t="shared" si="237"/>
        <v>2529650</v>
      </c>
      <c r="BO819" s="41"/>
      <c r="BP819" s="41"/>
      <c r="BR819" s="1"/>
      <c r="BS819" t="s">
        <v>3756</v>
      </c>
      <c r="CB819" s="38"/>
    </row>
    <row r="820" spans="1:80" ht="14" hidden="1" customHeight="1" outlineLevel="1" x14ac:dyDescent="0.2">
      <c r="A820" s="39" t="s">
        <v>2425</v>
      </c>
      <c r="B820" s="6" t="s">
        <v>1296</v>
      </c>
      <c r="C820" s="1">
        <f t="shared" si="229"/>
        <v>15645</v>
      </c>
      <c r="D820" s="3">
        <f>IF(N820&gt;0, RANK(N820,(N820:P820,Q820:AE820)),0)</f>
        <v>1</v>
      </c>
      <c r="E820" s="3">
        <f>IF(O820&gt;0,RANK(O820,(N820:P820,Q820:AE820)),0)</f>
        <v>2</v>
      </c>
      <c r="F820" s="3">
        <f t="shared" si="230"/>
        <v>0</v>
      </c>
      <c r="G820" s="1">
        <f t="shared" si="231"/>
        <v>4973</v>
      </c>
      <c r="H820" s="2">
        <f t="shared" si="226"/>
        <v>0.3178651326302333</v>
      </c>
      <c r="I820" s="4"/>
      <c r="J820" s="2">
        <f t="shared" si="232"/>
        <v>0.64333652924256957</v>
      </c>
      <c r="K820" s="2">
        <f t="shared" si="233"/>
        <v>0.32547139661233621</v>
      </c>
      <c r="L820" s="2">
        <f t="shared" si="234"/>
        <v>0</v>
      </c>
      <c r="M820" s="2">
        <f t="shared" si="235"/>
        <v>3.1192074145094228E-2</v>
      </c>
      <c r="N820" s="38">
        <v>10065</v>
      </c>
      <c r="O820" s="38">
        <v>5092</v>
      </c>
      <c r="P820" s="38"/>
      <c r="Q820" s="38">
        <v>110</v>
      </c>
      <c r="R820" s="38">
        <v>64</v>
      </c>
      <c r="S820" s="38"/>
      <c r="T820" s="38">
        <v>23</v>
      </c>
      <c r="U820" s="38">
        <v>0</v>
      </c>
      <c r="V820" s="38"/>
      <c r="W820" s="38">
        <v>213</v>
      </c>
      <c r="X820" s="38">
        <v>0</v>
      </c>
      <c r="Y820" s="38"/>
      <c r="Z820" s="38">
        <v>78</v>
      </c>
      <c r="AA820" s="38"/>
      <c r="AB820" s="38"/>
      <c r="BA820" t="str">
        <f t="shared" si="227"/>
        <v>Hingham</v>
      </c>
      <c r="BB820" t="s">
        <v>228</v>
      </c>
      <c r="BC820">
        <v>8</v>
      </c>
      <c r="BE820" s="60">
        <v>25</v>
      </c>
      <c r="BF820" s="62">
        <v>23</v>
      </c>
      <c r="BG820" s="62">
        <v>50</v>
      </c>
      <c r="BH820" s="66">
        <v>30210</v>
      </c>
      <c r="BI820" s="66">
        <v>30210</v>
      </c>
      <c r="BJ820" s="66">
        <f t="shared" si="228"/>
        <v>25023</v>
      </c>
      <c r="BL820" t="s">
        <v>1447</v>
      </c>
      <c r="BM820">
        <f t="shared" si="236"/>
        <v>2530210</v>
      </c>
      <c r="BN820">
        <f t="shared" si="237"/>
        <v>2530210</v>
      </c>
      <c r="BO820" s="41"/>
      <c r="BP820" s="41"/>
      <c r="BR820" s="1"/>
      <c r="BS820" t="s">
        <v>3756</v>
      </c>
      <c r="CB820" s="38"/>
    </row>
    <row r="821" spans="1:80" ht="14" hidden="1" customHeight="1" outlineLevel="1" x14ac:dyDescent="0.2">
      <c r="A821" s="39" t="s">
        <v>1639</v>
      </c>
      <c r="B821" s="6" t="s">
        <v>1296</v>
      </c>
      <c r="C821" s="1">
        <f t="shared" si="229"/>
        <v>1203</v>
      </c>
      <c r="D821" s="3">
        <f>IF(N821&gt;0, RANK(N821,(N821:P821,Q821:AE821)),0)</f>
        <v>1</v>
      </c>
      <c r="E821" s="3">
        <f>IF(O821&gt;0,RANK(O821,(N821:P821,Q821:AE821)),0)</f>
        <v>2</v>
      </c>
      <c r="F821" s="3">
        <f t="shared" si="230"/>
        <v>0</v>
      </c>
      <c r="G821" s="1">
        <f t="shared" si="231"/>
        <v>244</v>
      </c>
      <c r="H821" s="2">
        <f t="shared" si="226"/>
        <v>0.20282626766417289</v>
      </c>
      <c r="I821" s="4"/>
      <c r="J821" s="2">
        <f t="shared" si="232"/>
        <v>0.58852867830423938</v>
      </c>
      <c r="K821" s="2">
        <f t="shared" si="233"/>
        <v>0.3857024106400665</v>
      </c>
      <c r="L821" s="2">
        <f t="shared" si="234"/>
        <v>0</v>
      </c>
      <c r="M821" s="2">
        <f t="shared" si="235"/>
        <v>2.5768911055694121E-2</v>
      </c>
      <c r="N821" s="38">
        <v>708</v>
      </c>
      <c r="O821" s="38">
        <v>464</v>
      </c>
      <c r="P821" s="38"/>
      <c r="Q821" s="38">
        <v>9</v>
      </c>
      <c r="R821" s="38">
        <v>8</v>
      </c>
      <c r="S821" s="38"/>
      <c r="T821" s="38">
        <v>2</v>
      </c>
      <c r="U821" s="38">
        <v>0</v>
      </c>
      <c r="V821" s="38"/>
      <c r="W821" s="38">
        <v>4</v>
      </c>
      <c r="X821" s="38">
        <v>0</v>
      </c>
      <c r="Y821" s="38"/>
      <c r="Z821" s="38">
        <v>8</v>
      </c>
      <c r="AA821" s="38"/>
      <c r="AB821" s="38"/>
      <c r="BA821" t="str">
        <f t="shared" si="227"/>
        <v>Hinsdale</v>
      </c>
      <c r="BB821" t="s">
        <v>2268</v>
      </c>
      <c r="BC821">
        <v>1</v>
      </c>
      <c r="BE821" s="60">
        <v>25</v>
      </c>
      <c r="BF821" s="62">
        <v>3</v>
      </c>
      <c r="BG821" s="62">
        <v>55</v>
      </c>
      <c r="BH821" s="66">
        <v>30315</v>
      </c>
      <c r="BI821" s="66">
        <v>30315</v>
      </c>
      <c r="BJ821" s="66">
        <f t="shared" si="228"/>
        <v>25003</v>
      </c>
      <c r="BL821" t="s">
        <v>1447</v>
      </c>
      <c r="BM821">
        <f t="shared" si="236"/>
        <v>2530315</v>
      </c>
      <c r="BN821">
        <f t="shared" si="237"/>
        <v>2530315</v>
      </c>
      <c r="BO821" s="41"/>
      <c r="BP821" s="41"/>
      <c r="BR821" s="1"/>
      <c r="BS821" t="s">
        <v>3756</v>
      </c>
      <c r="CB821" s="38"/>
    </row>
    <row r="822" spans="1:80" ht="14" hidden="1" customHeight="1" outlineLevel="1" x14ac:dyDescent="0.2">
      <c r="A822" s="39" t="s">
        <v>441</v>
      </c>
      <c r="B822" s="6" t="s">
        <v>1296</v>
      </c>
      <c r="C822" s="1">
        <f t="shared" si="229"/>
        <v>5950</v>
      </c>
      <c r="D822" s="3">
        <f>IF(N822&gt;0, RANK(N822,(N822:P822,Q822:AE822)),0)</f>
        <v>1</v>
      </c>
      <c r="E822" s="3">
        <f>IF(O822&gt;0,RANK(O822,(N822:P822,Q822:AE822)),0)</f>
        <v>2</v>
      </c>
      <c r="F822" s="3">
        <f t="shared" si="230"/>
        <v>0</v>
      </c>
      <c r="G822" s="1">
        <f t="shared" si="231"/>
        <v>756</v>
      </c>
      <c r="H822" s="2">
        <f t="shared" si="226"/>
        <v>0.12705882352941175</v>
      </c>
      <c r="I822" s="4"/>
      <c r="J822" s="2">
        <f t="shared" si="232"/>
        <v>0.55092436974789916</v>
      </c>
      <c r="K822" s="2">
        <f t="shared" si="233"/>
        <v>0.42386554621848738</v>
      </c>
      <c r="L822" s="2">
        <f t="shared" si="234"/>
        <v>0</v>
      </c>
      <c r="M822" s="2">
        <f t="shared" si="235"/>
        <v>2.5210084033613467E-2</v>
      </c>
      <c r="N822" s="38">
        <v>3278</v>
      </c>
      <c r="O822" s="38">
        <v>2522</v>
      </c>
      <c r="P822" s="38"/>
      <c r="Q822" s="38">
        <v>24</v>
      </c>
      <c r="R822" s="38">
        <v>34</v>
      </c>
      <c r="S822" s="38"/>
      <c r="T822" s="38">
        <v>9</v>
      </c>
      <c r="U822" s="38">
        <v>0</v>
      </c>
      <c r="V822" s="38"/>
      <c r="W822" s="38">
        <v>34</v>
      </c>
      <c r="X822" s="38">
        <v>0</v>
      </c>
      <c r="Y822" s="38"/>
      <c r="Z822" s="38">
        <v>49</v>
      </c>
      <c r="AA822" s="38"/>
      <c r="AB822" s="38"/>
      <c r="BA822" t="str">
        <f t="shared" si="227"/>
        <v>Holbrook</v>
      </c>
      <c r="BB822" t="s">
        <v>734</v>
      </c>
      <c r="BC822">
        <v>8</v>
      </c>
      <c r="BE822" s="60">
        <v>25</v>
      </c>
      <c r="BF822" s="62">
        <v>21</v>
      </c>
      <c r="BG822" s="62">
        <v>55</v>
      </c>
      <c r="BH822" s="66">
        <v>30455</v>
      </c>
      <c r="BI822" s="66">
        <v>30455</v>
      </c>
      <c r="BJ822" s="66">
        <f t="shared" si="228"/>
        <v>25021</v>
      </c>
      <c r="BL822" t="s">
        <v>1447</v>
      </c>
      <c r="BM822">
        <f t="shared" si="236"/>
        <v>2530455</v>
      </c>
      <c r="BN822">
        <f t="shared" si="237"/>
        <v>2530455</v>
      </c>
      <c r="BO822" s="41"/>
      <c r="BP822" s="41"/>
      <c r="BR822" s="1"/>
      <c r="BS822" t="s">
        <v>3756</v>
      </c>
      <c r="CB822" s="38"/>
    </row>
    <row r="823" spans="1:80" ht="14" hidden="1" customHeight="1" outlineLevel="1" x14ac:dyDescent="0.2">
      <c r="A823" s="39" t="s">
        <v>1754</v>
      </c>
      <c r="B823" s="6" t="s">
        <v>1296</v>
      </c>
      <c r="C823" s="1">
        <f t="shared" si="229"/>
        <v>12408</v>
      </c>
      <c r="D823" s="3">
        <f>IF(N823&gt;0, RANK(N823,(N823:P823,Q823:AE823)),0)</f>
        <v>1</v>
      </c>
      <c r="E823" s="3">
        <f>IF(O823&gt;0,RANK(O823,(N823:P823,Q823:AE823)),0)</f>
        <v>2</v>
      </c>
      <c r="F823" s="3">
        <f t="shared" si="230"/>
        <v>0</v>
      </c>
      <c r="G823" s="1">
        <f t="shared" si="231"/>
        <v>1689</v>
      </c>
      <c r="H823" s="2">
        <f t="shared" si="226"/>
        <v>0.13612185686653772</v>
      </c>
      <c r="I823" s="4"/>
      <c r="J823" s="2">
        <f t="shared" si="232"/>
        <v>0.55697936814958093</v>
      </c>
      <c r="K823" s="2">
        <f t="shared" si="233"/>
        <v>0.42085751128304322</v>
      </c>
      <c r="L823" s="2">
        <f t="shared" si="234"/>
        <v>0</v>
      </c>
      <c r="M823" s="2">
        <f t="shared" si="235"/>
        <v>2.2163120567375849E-2</v>
      </c>
      <c r="N823" s="38">
        <v>6911</v>
      </c>
      <c r="O823" s="38">
        <v>5222</v>
      </c>
      <c r="P823" s="38"/>
      <c r="Q823" s="38">
        <v>82</v>
      </c>
      <c r="R823" s="38">
        <v>94</v>
      </c>
      <c r="S823" s="38"/>
      <c r="T823" s="38">
        <v>15</v>
      </c>
      <c r="U823" s="38">
        <v>0</v>
      </c>
      <c r="V823" s="38"/>
      <c r="W823" s="38">
        <v>0</v>
      </c>
      <c r="X823" s="38">
        <v>0</v>
      </c>
      <c r="Y823" s="38"/>
      <c r="Z823" s="38">
        <v>84</v>
      </c>
      <c r="AA823" s="38"/>
      <c r="AB823" s="38"/>
      <c r="BA823" t="str">
        <f t="shared" si="227"/>
        <v>Holden</v>
      </c>
      <c r="BB823" s="6" t="s">
        <v>1739</v>
      </c>
      <c r="BC823">
        <v>2</v>
      </c>
      <c r="BE823" s="60">
        <v>25</v>
      </c>
      <c r="BF823" s="62">
        <v>27</v>
      </c>
      <c r="BG823" s="62">
        <v>100</v>
      </c>
      <c r="BH823" s="66">
        <v>30560</v>
      </c>
      <c r="BI823" s="66">
        <v>30560</v>
      </c>
      <c r="BJ823" s="66">
        <f t="shared" si="228"/>
        <v>25027</v>
      </c>
      <c r="BL823" t="s">
        <v>1447</v>
      </c>
      <c r="BM823">
        <f t="shared" si="236"/>
        <v>2530560</v>
      </c>
      <c r="BN823">
        <f t="shared" si="237"/>
        <v>2530560</v>
      </c>
      <c r="BO823" s="41"/>
      <c r="BP823" s="41"/>
      <c r="BR823" s="1"/>
      <c r="BS823" t="s">
        <v>3756</v>
      </c>
      <c r="CB823" s="38"/>
    </row>
    <row r="824" spans="1:80" ht="14" hidden="1" customHeight="1" outlineLevel="1" x14ac:dyDescent="0.2">
      <c r="A824" s="39" t="s">
        <v>3034</v>
      </c>
      <c r="B824" s="6" t="s">
        <v>1296</v>
      </c>
      <c r="C824" s="1">
        <f t="shared" si="229"/>
        <v>1576</v>
      </c>
      <c r="D824" s="3">
        <f>IF(N824&gt;0, RANK(N824,(N824:P824,Q824:AE824)),0)</f>
        <v>2</v>
      </c>
      <c r="E824" s="3">
        <f>IF(O824&gt;0,RANK(O824,(N824:P824,Q824:AE824)),0)</f>
        <v>1</v>
      </c>
      <c r="F824" s="3">
        <f t="shared" si="230"/>
        <v>0</v>
      </c>
      <c r="G824" s="1">
        <f t="shared" si="231"/>
        <v>217</v>
      </c>
      <c r="H824" s="2">
        <f t="shared" si="226"/>
        <v>0.13769035532994925</v>
      </c>
      <c r="I824" s="4"/>
      <c r="J824" s="2">
        <f t="shared" si="232"/>
        <v>0.41751269035532995</v>
      </c>
      <c r="K824" s="2">
        <f t="shared" si="233"/>
        <v>0.55520304568527923</v>
      </c>
      <c r="L824" s="2">
        <f t="shared" si="234"/>
        <v>0</v>
      </c>
      <c r="M824" s="2">
        <f t="shared" si="235"/>
        <v>2.7284263959390875E-2</v>
      </c>
      <c r="N824" s="38">
        <v>658</v>
      </c>
      <c r="O824" s="38">
        <v>875</v>
      </c>
      <c r="P824" s="38"/>
      <c r="Q824" s="38">
        <v>13</v>
      </c>
      <c r="R824" s="38">
        <v>7</v>
      </c>
      <c r="S824" s="38"/>
      <c r="T824" s="38">
        <v>2</v>
      </c>
      <c r="U824" s="38">
        <v>0</v>
      </c>
      <c r="V824" s="38"/>
      <c r="W824" s="38">
        <v>11</v>
      </c>
      <c r="X824" s="38">
        <v>0</v>
      </c>
      <c r="Y824" s="38"/>
      <c r="Z824" s="38">
        <v>10</v>
      </c>
      <c r="AA824" s="38"/>
      <c r="AB824" s="38"/>
      <c r="BA824" t="str">
        <f t="shared" si="227"/>
        <v>Holland</v>
      </c>
      <c r="BB824" t="s">
        <v>2795</v>
      </c>
      <c r="BC824">
        <v>1</v>
      </c>
      <c r="BE824" s="60">
        <v>25</v>
      </c>
      <c r="BF824" s="62">
        <v>13</v>
      </c>
      <c r="BG824" s="62">
        <v>45</v>
      </c>
      <c r="BH824" s="66">
        <v>30665</v>
      </c>
      <c r="BI824" s="66">
        <v>30665</v>
      </c>
      <c r="BJ824" s="66">
        <f t="shared" si="228"/>
        <v>25013</v>
      </c>
      <c r="BL824" t="s">
        <v>1447</v>
      </c>
      <c r="BM824">
        <f t="shared" si="236"/>
        <v>2530665</v>
      </c>
      <c r="BN824">
        <f t="shared" si="237"/>
        <v>2530665</v>
      </c>
      <c r="BO824" s="41"/>
      <c r="BP824" s="41"/>
      <c r="BR824" s="1"/>
      <c r="BS824" t="s">
        <v>3756</v>
      </c>
      <c r="CB824" s="38"/>
    </row>
    <row r="825" spans="1:80" ht="14" hidden="1" customHeight="1" outlineLevel="1" x14ac:dyDescent="0.2">
      <c r="A825" s="39" t="s">
        <v>1870</v>
      </c>
      <c r="B825" s="6" t="s">
        <v>1296</v>
      </c>
      <c r="C825" s="1">
        <f t="shared" si="229"/>
        <v>9294</v>
      </c>
      <c r="D825" s="3">
        <f>IF(N825&gt;0, RANK(N825,(N825:P825,Q825:AE825)),0)</f>
        <v>1</v>
      </c>
      <c r="E825" s="3">
        <f>IF(O825&gt;0,RANK(O825,(N825:P825,Q825:AE825)),0)</f>
        <v>2</v>
      </c>
      <c r="F825" s="3">
        <f t="shared" si="230"/>
        <v>0</v>
      </c>
      <c r="G825" s="1">
        <f t="shared" si="231"/>
        <v>3720</v>
      </c>
      <c r="H825" s="2">
        <f t="shared" si="226"/>
        <v>0.40025823111684961</v>
      </c>
      <c r="I825" s="4"/>
      <c r="J825" s="2">
        <f t="shared" si="232"/>
        <v>0.6842048633527007</v>
      </c>
      <c r="K825" s="2">
        <f t="shared" si="233"/>
        <v>0.28394663223585109</v>
      </c>
      <c r="L825" s="2">
        <f t="shared" si="234"/>
        <v>0</v>
      </c>
      <c r="M825" s="2">
        <f t="shared" si="235"/>
        <v>3.1848504411448209E-2</v>
      </c>
      <c r="N825" s="38">
        <v>6359</v>
      </c>
      <c r="O825" s="38">
        <v>2639</v>
      </c>
      <c r="P825" s="38"/>
      <c r="Q825" s="38">
        <v>60</v>
      </c>
      <c r="R825" s="38">
        <v>45</v>
      </c>
      <c r="S825" s="38"/>
      <c r="T825" s="38">
        <v>27</v>
      </c>
      <c r="U825" s="38">
        <v>0</v>
      </c>
      <c r="V825" s="38"/>
      <c r="W825" s="38">
        <v>89</v>
      </c>
      <c r="X825" s="38">
        <v>13</v>
      </c>
      <c r="Y825" s="38"/>
      <c r="Z825" s="38">
        <v>62</v>
      </c>
      <c r="AA825" s="38"/>
      <c r="AB825" s="38"/>
      <c r="BA825" t="str">
        <f t="shared" si="227"/>
        <v>Holliston</v>
      </c>
      <c r="BB825" t="s">
        <v>493</v>
      </c>
      <c r="BC825">
        <v>2</v>
      </c>
      <c r="BE825" s="60">
        <v>25</v>
      </c>
      <c r="BF825" s="62">
        <v>17</v>
      </c>
      <c r="BG825" s="62">
        <v>100</v>
      </c>
      <c r="BH825" s="66">
        <v>30700</v>
      </c>
      <c r="BI825" s="66">
        <v>30700</v>
      </c>
      <c r="BJ825" s="66">
        <f t="shared" si="228"/>
        <v>25017</v>
      </c>
      <c r="BL825" t="s">
        <v>1447</v>
      </c>
      <c r="BM825">
        <f t="shared" si="236"/>
        <v>2530700</v>
      </c>
      <c r="BN825">
        <f t="shared" si="237"/>
        <v>2530700</v>
      </c>
      <c r="BO825" s="41"/>
      <c r="BP825" s="41"/>
      <c r="BR825" s="1"/>
      <c r="BS825" t="s">
        <v>3756</v>
      </c>
      <c r="CB825" s="38"/>
    </row>
    <row r="826" spans="1:80" ht="14" hidden="1" customHeight="1" outlineLevel="1" x14ac:dyDescent="0.2">
      <c r="A826" s="39" t="s">
        <v>1871</v>
      </c>
      <c r="B826" s="6" t="s">
        <v>1296</v>
      </c>
      <c r="C826" s="1">
        <f t="shared" si="229"/>
        <v>14810</v>
      </c>
      <c r="D826" s="3">
        <f>IF(N826&gt;0, RANK(N826,(N826:P826,Q826:AE826)),0)</f>
        <v>1</v>
      </c>
      <c r="E826" s="3">
        <f>IF(O826&gt;0,RANK(O826,(N826:P826,Q826:AE826)),0)</f>
        <v>2</v>
      </c>
      <c r="F826" s="3">
        <f t="shared" si="230"/>
        <v>0</v>
      </c>
      <c r="G826" s="1">
        <f t="shared" si="231"/>
        <v>4466</v>
      </c>
      <c r="H826" s="2">
        <f t="shared" si="226"/>
        <v>0.30155300472653612</v>
      </c>
      <c r="I826" s="4"/>
      <c r="J826" s="2">
        <f t="shared" si="232"/>
        <v>0.63531397704253878</v>
      </c>
      <c r="K826" s="2">
        <f t="shared" si="233"/>
        <v>0.33376097231600271</v>
      </c>
      <c r="L826" s="2">
        <f t="shared" si="234"/>
        <v>0</v>
      </c>
      <c r="M826" s="2">
        <f t="shared" si="235"/>
        <v>3.0925050641458507E-2</v>
      </c>
      <c r="N826" s="38">
        <v>9409</v>
      </c>
      <c r="O826" s="38">
        <v>4943</v>
      </c>
      <c r="P826" s="38"/>
      <c r="Q826" s="38">
        <v>57</v>
      </c>
      <c r="R826" s="38">
        <v>144</v>
      </c>
      <c r="S826" s="38"/>
      <c r="T826" s="38">
        <v>149</v>
      </c>
      <c r="U826" s="38">
        <v>0</v>
      </c>
      <c r="V826" s="38"/>
      <c r="W826" s="38">
        <v>24</v>
      </c>
      <c r="X826" s="38">
        <v>0</v>
      </c>
      <c r="Y826" s="38"/>
      <c r="Z826" s="38">
        <v>84</v>
      </c>
      <c r="AA826" s="38"/>
      <c r="AB826" s="38"/>
      <c r="BA826" t="str">
        <f t="shared" si="227"/>
        <v>Holyoke</v>
      </c>
      <c r="BB826" t="s">
        <v>2795</v>
      </c>
      <c r="BC826">
        <v>1</v>
      </c>
      <c r="BE826" s="60">
        <v>25</v>
      </c>
      <c r="BF826" s="62">
        <v>13</v>
      </c>
      <c r="BG826" s="62">
        <v>50</v>
      </c>
      <c r="BH826" s="66">
        <v>30840</v>
      </c>
      <c r="BI826" s="66">
        <v>30840</v>
      </c>
      <c r="BJ826" s="66">
        <f t="shared" si="228"/>
        <v>25013</v>
      </c>
      <c r="BL826" t="s">
        <v>1225</v>
      </c>
      <c r="BM826">
        <f t="shared" si="236"/>
        <v>2530840</v>
      </c>
      <c r="BN826">
        <f t="shared" si="237"/>
        <v>2530840</v>
      </c>
      <c r="BO826" s="41"/>
      <c r="BP826" s="41"/>
      <c r="BR826" s="1"/>
      <c r="BS826" t="s">
        <v>3757</v>
      </c>
      <c r="CB826" s="38"/>
    </row>
    <row r="827" spans="1:80" ht="14" hidden="1" customHeight="1" outlineLevel="1" x14ac:dyDescent="0.2">
      <c r="A827" s="39" t="s">
        <v>2704</v>
      </c>
      <c r="B827" s="6" t="s">
        <v>1296</v>
      </c>
      <c r="C827" s="1">
        <f t="shared" si="229"/>
        <v>3584</v>
      </c>
      <c r="D827" s="3">
        <f>IF(N827&gt;0, RANK(N827,(N827:P827,Q827:AE827)),0)</f>
        <v>1</v>
      </c>
      <c r="E827" s="3">
        <f>IF(O827&gt;0,RANK(O827,(N827:P827,Q827:AE827)),0)</f>
        <v>2</v>
      </c>
      <c r="F827" s="3">
        <f t="shared" si="230"/>
        <v>0</v>
      </c>
      <c r="G827" s="1">
        <f t="shared" si="231"/>
        <v>626</v>
      </c>
      <c r="H827" s="2">
        <f t="shared" si="226"/>
        <v>0.17466517857142858</v>
      </c>
      <c r="I827" s="4"/>
      <c r="J827" s="2">
        <f t="shared" si="232"/>
        <v>0.5731026785714286</v>
      </c>
      <c r="K827" s="2">
        <f t="shared" si="233"/>
        <v>0.3984375</v>
      </c>
      <c r="L827" s="2">
        <f t="shared" si="234"/>
        <v>0</v>
      </c>
      <c r="M827" s="2">
        <f t="shared" si="235"/>
        <v>2.8459821428571397E-2</v>
      </c>
      <c r="N827" s="38">
        <v>2054</v>
      </c>
      <c r="O827" s="38">
        <v>1428</v>
      </c>
      <c r="P827" s="38"/>
      <c r="Q827" s="38">
        <v>16</v>
      </c>
      <c r="R827" s="38">
        <v>21</v>
      </c>
      <c r="S827" s="38"/>
      <c r="T827" s="38">
        <v>9</v>
      </c>
      <c r="U827" s="38">
        <v>0</v>
      </c>
      <c r="V827" s="38"/>
      <c r="W827" s="38">
        <v>31</v>
      </c>
      <c r="X827" s="38">
        <v>0</v>
      </c>
      <c r="Y827" s="38"/>
      <c r="Z827" s="38">
        <v>25</v>
      </c>
      <c r="AA827" s="38"/>
      <c r="AB827" s="38"/>
      <c r="BA827" t="str">
        <f t="shared" si="227"/>
        <v>Hopedale</v>
      </c>
      <c r="BB827" s="6" t="s">
        <v>1739</v>
      </c>
      <c r="BC827">
        <v>4</v>
      </c>
      <c r="BE827" s="60">
        <v>25</v>
      </c>
      <c r="BF827" s="62">
        <v>27</v>
      </c>
      <c r="BG827" s="62">
        <v>105</v>
      </c>
      <c r="BH827" s="66">
        <v>30945</v>
      </c>
      <c r="BI827" s="66">
        <v>30945</v>
      </c>
      <c r="BJ827" s="66">
        <f t="shared" si="228"/>
        <v>25027</v>
      </c>
      <c r="BL827" t="s">
        <v>1447</v>
      </c>
      <c r="BM827">
        <f t="shared" si="236"/>
        <v>2530945</v>
      </c>
      <c r="BN827">
        <f t="shared" si="237"/>
        <v>2530945</v>
      </c>
      <c r="BO827" s="41"/>
      <c r="BP827" s="41"/>
      <c r="BR827" s="1"/>
      <c r="BS827" t="s">
        <v>3756</v>
      </c>
      <c r="CB827" s="38"/>
    </row>
    <row r="828" spans="1:80" ht="14" hidden="1" customHeight="1" outlineLevel="1" x14ac:dyDescent="0.2">
      <c r="A828" s="39" t="s">
        <v>563</v>
      </c>
      <c r="B828" s="6" t="s">
        <v>1296</v>
      </c>
      <c r="C828" s="1">
        <f t="shared" si="229"/>
        <v>10338</v>
      </c>
      <c r="D828" s="3">
        <f>IF(N828&gt;0, RANK(N828,(N828:P828,Q828:AE828)),0)</f>
        <v>1</v>
      </c>
      <c r="E828" s="3">
        <f>IF(O828&gt;0,RANK(O828,(N828:P828,Q828:AE828)),0)</f>
        <v>2</v>
      </c>
      <c r="F828" s="3">
        <f t="shared" si="230"/>
        <v>0</v>
      </c>
      <c r="G828" s="1">
        <f t="shared" si="231"/>
        <v>3664</v>
      </c>
      <c r="H828" s="2">
        <f t="shared" si="226"/>
        <v>0.35442058425227319</v>
      </c>
      <c r="I828" s="4"/>
      <c r="J828" s="2">
        <f t="shared" si="232"/>
        <v>0.66192687173534537</v>
      </c>
      <c r="K828" s="2">
        <f t="shared" si="233"/>
        <v>0.30750628748307218</v>
      </c>
      <c r="L828" s="2">
        <f t="shared" si="234"/>
        <v>0</v>
      </c>
      <c r="M828" s="2">
        <f t="shared" si="235"/>
        <v>3.0566840781582449E-2</v>
      </c>
      <c r="N828" s="38">
        <v>6843</v>
      </c>
      <c r="O828" s="38">
        <v>3179</v>
      </c>
      <c r="P828" s="38"/>
      <c r="Q828" s="38">
        <v>64</v>
      </c>
      <c r="R828" s="38">
        <v>95</v>
      </c>
      <c r="S828" s="38"/>
      <c r="T828" s="38">
        <v>17</v>
      </c>
      <c r="U828" s="38">
        <v>1</v>
      </c>
      <c r="V828" s="38"/>
      <c r="W828" s="38">
        <v>83</v>
      </c>
      <c r="X828" s="38">
        <v>3</v>
      </c>
      <c r="Y828" s="38"/>
      <c r="Z828" s="38">
        <v>53</v>
      </c>
      <c r="AA828" s="38"/>
      <c r="AB828" s="38"/>
      <c r="BA828" t="str">
        <f t="shared" si="227"/>
        <v>Hopkinton</v>
      </c>
      <c r="BB828" t="s">
        <v>493</v>
      </c>
      <c r="BC828">
        <v>2</v>
      </c>
      <c r="BE828" s="60">
        <v>25</v>
      </c>
      <c r="BF828" s="62">
        <v>17</v>
      </c>
      <c r="BG828" s="62">
        <v>105</v>
      </c>
      <c r="BH828" s="66">
        <v>31085</v>
      </c>
      <c r="BI828" s="66">
        <v>31085</v>
      </c>
      <c r="BJ828" s="66">
        <f t="shared" si="228"/>
        <v>25017</v>
      </c>
      <c r="BL828" t="s">
        <v>1447</v>
      </c>
      <c r="BM828">
        <f t="shared" si="236"/>
        <v>2531085</v>
      </c>
      <c r="BN828">
        <f t="shared" si="237"/>
        <v>2531085</v>
      </c>
      <c r="BO828" s="41"/>
      <c r="BP828" s="41"/>
      <c r="BR828" s="1"/>
      <c r="BS828" t="s">
        <v>3756</v>
      </c>
      <c r="CB828" s="38"/>
    </row>
    <row r="829" spans="1:80" ht="14" hidden="1" customHeight="1" outlineLevel="1" x14ac:dyDescent="0.2">
      <c r="A829" s="39" t="s">
        <v>2190</v>
      </c>
      <c r="B829" s="6" t="s">
        <v>1296</v>
      </c>
      <c r="C829" s="1">
        <f t="shared" si="229"/>
        <v>2954</v>
      </c>
      <c r="D829" s="3">
        <f>IF(N829&gt;0, RANK(N829,(N829:P829,Q829:AE829)),0)</f>
        <v>2</v>
      </c>
      <c r="E829" s="3">
        <f>IF(O829&gt;0,RANK(O829,(N829:P829,Q829:AE829)),0)</f>
        <v>1</v>
      </c>
      <c r="F829" s="3">
        <f t="shared" si="230"/>
        <v>0</v>
      </c>
      <c r="G829" s="1">
        <f t="shared" si="231"/>
        <v>352</v>
      </c>
      <c r="H829" s="2">
        <f t="shared" si="226"/>
        <v>0.11916046039268788</v>
      </c>
      <c r="I829" s="4"/>
      <c r="J829" s="2">
        <f t="shared" si="232"/>
        <v>0.42721733243060256</v>
      </c>
      <c r="K829" s="2">
        <f t="shared" si="233"/>
        <v>0.54637779282329046</v>
      </c>
      <c r="L829" s="2">
        <f t="shared" si="234"/>
        <v>0</v>
      </c>
      <c r="M829" s="2">
        <f t="shared" si="235"/>
        <v>2.6404874746106977E-2</v>
      </c>
      <c r="N829" s="38">
        <v>1262</v>
      </c>
      <c r="O829" s="38">
        <v>1614</v>
      </c>
      <c r="P829" s="38"/>
      <c r="Q829" s="38">
        <v>31</v>
      </c>
      <c r="R829" s="38">
        <v>13</v>
      </c>
      <c r="S829" s="38"/>
      <c r="T829" s="38">
        <v>5</v>
      </c>
      <c r="U829" s="38">
        <v>0</v>
      </c>
      <c r="V829" s="38"/>
      <c r="W829" s="38">
        <v>14</v>
      </c>
      <c r="X829" s="38">
        <v>0</v>
      </c>
      <c r="Y829" s="38"/>
      <c r="Z829" s="38">
        <v>15</v>
      </c>
      <c r="AA829" s="38"/>
      <c r="AB829" s="38"/>
      <c r="BA829" t="str">
        <f t="shared" si="227"/>
        <v>Hubbardston</v>
      </c>
      <c r="BB829" s="6" t="s">
        <v>1739</v>
      </c>
      <c r="BC829">
        <v>2</v>
      </c>
      <c r="BE829" s="60">
        <v>25</v>
      </c>
      <c r="BF829" s="62">
        <v>27</v>
      </c>
      <c r="BG829" s="62">
        <v>110</v>
      </c>
      <c r="BH829" s="66">
        <v>31435</v>
      </c>
      <c r="BI829" s="66">
        <v>31435</v>
      </c>
      <c r="BJ829" s="66">
        <f t="shared" si="228"/>
        <v>25027</v>
      </c>
      <c r="BL829" t="s">
        <v>1447</v>
      </c>
      <c r="BM829">
        <f t="shared" si="236"/>
        <v>2531435</v>
      </c>
      <c r="BN829">
        <f t="shared" si="237"/>
        <v>2531435</v>
      </c>
      <c r="BO829" s="41"/>
      <c r="BP829" s="41"/>
      <c r="BR829" s="1"/>
      <c r="BS829" t="s">
        <v>3756</v>
      </c>
      <c r="CB829" s="38"/>
    </row>
    <row r="830" spans="1:80" ht="14" hidden="1" customHeight="1" outlineLevel="1" x14ac:dyDescent="0.2">
      <c r="A830" s="39" t="s">
        <v>2062</v>
      </c>
      <c r="B830" s="6" t="s">
        <v>1296</v>
      </c>
      <c r="C830" s="1">
        <f t="shared" si="229"/>
        <v>11290</v>
      </c>
      <c r="D830" s="3">
        <f>IF(N830&gt;0, RANK(N830,(N830:P830,Q830:AE830)),0)</f>
        <v>1</v>
      </c>
      <c r="E830" s="3">
        <f>IF(O830&gt;0,RANK(O830,(N830:P830,Q830:AE830)),0)</f>
        <v>2</v>
      </c>
      <c r="F830" s="3">
        <f t="shared" si="230"/>
        <v>0</v>
      </c>
      <c r="G830" s="1">
        <f t="shared" si="231"/>
        <v>2640</v>
      </c>
      <c r="H830" s="2">
        <f t="shared" ref="H830:H893" si="238">IF(C830&gt;0,G830/C830,0)</f>
        <v>0.23383525243578387</v>
      </c>
      <c r="I830" s="4"/>
      <c r="J830" s="2">
        <f t="shared" si="232"/>
        <v>0.60168290522586365</v>
      </c>
      <c r="K830" s="2">
        <f t="shared" si="233"/>
        <v>0.36784765279007969</v>
      </c>
      <c r="L830" s="2">
        <f t="shared" si="234"/>
        <v>0</v>
      </c>
      <c r="M830" s="2">
        <f t="shared" si="235"/>
        <v>3.0469441984056655E-2</v>
      </c>
      <c r="N830" s="38">
        <v>6793</v>
      </c>
      <c r="O830" s="38">
        <v>4153</v>
      </c>
      <c r="P830" s="38"/>
      <c r="Q830" s="38">
        <v>74</v>
      </c>
      <c r="R830" s="38">
        <v>79</v>
      </c>
      <c r="S830" s="38"/>
      <c r="T830" s="38">
        <v>31</v>
      </c>
      <c r="U830" s="38">
        <v>0</v>
      </c>
      <c r="V830" s="38"/>
      <c r="W830" s="38">
        <v>77</v>
      </c>
      <c r="X830" s="38">
        <v>0</v>
      </c>
      <c r="Y830" s="38"/>
      <c r="Z830" s="38">
        <v>83</v>
      </c>
      <c r="AA830" s="38"/>
      <c r="AB830" s="38"/>
      <c r="BA830" t="str">
        <f t="shared" ref="BA830:BA893" si="239">A830</f>
        <v>Hudson</v>
      </c>
      <c r="BB830" t="s">
        <v>493</v>
      </c>
      <c r="BC830">
        <v>3</v>
      </c>
      <c r="BE830" s="60">
        <v>25</v>
      </c>
      <c r="BF830" s="62">
        <v>17</v>
      </c>
      <c r="BG830" s="62">
        <v>110</v>
      </c>
      <c r="BH830" s="66">
        <v>31540</v>
      </c>
      <c r="BI830" s="66">
        <v>31540</v>
      </c>
      <c r="BJ830" s="66">
        <f t="shared" si="228"/>
        <v>25017</v>
      </c>
      <c r="BL830" t="s">
        <v>1447</v>
      </c>
      <c r="BM830">
        <f t="shared" si="236"/>
        <v>2531540</v>
      </c>
      <c r="BN830">
        <f t="shared" si="237"/>
        <v>2531540</v>
      </c>
      <c r="BO830" s="41"/>
      <c r="BP830" s="41"/>
      <c r="BR830" s="1"/>
      <c r="BS830" t="s">
        <v>3756</v>
      </c>
      <c r="CB830" s="38"/>
    </row>
    <row r="831" spans="1:80" ht="14" hidden="1" customHeight="1" outlineLevel="1" x14ac:dyDescent="0.2">
      <c r="A831" s="39" t="s">
        <v>632</v>
      </c>
      <c r="B831" s="6" t="s">
        <v>1296</v>
      </c>
      <c r="C831" s="1">
        <f t="shared" si="229"/>
        <v>6843</v>
      </c>
      <c r="D831" s="3">
        <f>IF(N831&gt;0, RANK(N831,(N831:P831,Q831:AE831)),0)</f>
        <v>1</v>
      </c>
      <c r="E831" s="3">
        <f>IF(O831&gt;0,RANK(O831,(N831:P831,Q831:AE831)),0)</f>
        <v>2</v>
      </c>
      <c r="F831" s="3">
        <f t="shared" si="230"/>
        <v>0</v>
      </c>
      <c r="G831" s="1">
        <f t="shared" si="231"/>
        <v>1648</v>
      </c>
      <c r="H831" s="2">
        <f t="shared" si="238"/>
        <v>0.24083004530176824</v>
      </c>
      <c r="I831" s="4"/>
      <c r="J831" s="2">
        <f t="shared" si="232"/>
        <v>0.60952798480198744</v>
      </c>
      <c r="K831" s="2">
        <f t="shared" si="233"/>
        <v>0.36869793950021923</v>
      </c>
      <c r="L831" s="2">
        <f t="shared" si="234"/>
        <v>0</v>
      </c>
      <c r="M831" s="2">
        <f t="shared" si="235"/>
        <v>2.1774075697793327E-2</v>
      </c>
      <c r="N831" s="38">
        <v>4171</v>
      </c>
      <c r="O831" s="38">
        <v>2523</v>
      </c>
      <c r="P831" s="38"/>
      <c r="Q831" s="38">
        <v>41</v>
      </c>
      <c r="R831" s="38">
        <v>26</v>
      </c>
      <c r="S831" s="38"/>
      <c r="T831" s="38">
        <v>13</v>
      </c>
      <c r="U831" s="38">
        <v>0</v>
      </c>
      <c r="V831" s="38"/>
      <c r="W831" s="38">
        <v>35</v>
      </c>
      <c r="X831" s="38">
        <v>1</v>
      </c>
      <c r="Y831" s="38"/>
      <c r="Z831" s="38">
        <v>33</v>
      </c>
      <c r="AA831" s="38"/>
      <c r="AB831" s="38"/>
      <c r="BA831" t="str">
        <f t="shared" si="239"/>
        <v>Hull</v>
      </c>
      <c r="BB831" t="s">
        <v>228</v>
      </c>
      <c r="BC831">
        <v>8</v>
      </c>
      <c r="BE831" s="60">
        <v>25</v>
      </c>
      <c r="BF831" s="62">
        <v>23</v>
      </c>
      <c r="BG831" s="62">
        <v>55</v>
      </c>
      <c r="BH831" s="66">
        <v>31645</v>
      </c>
      <c r="BI831" s="66">
        <v>31645</v>
      </c>
      <c r="BJ831" s="66">
        <f t="shared" si="228"/>
        <v>25023</v>
      </c>
      <c r="BL831" t="s">
        <v>1447</v>
      </c>
      <c r="BM831">
        <f t="shared" si="236"/>
        <v>2531645</v>
      </c>
      <c r="BN831">
        <f t="shared" si="237"/>
        <v>2531645</v>
      </c>
      <c r="BO831" s="41"/>
      <c r="BP831" s="41"/>
      <c r="BR831" s="1"/>
      <c r="BS831" t="s">
        <v>3756</v>
      </c>
      <c r="CB831" s="38"/>
    </row>
    <row r="832" spans="1:80" ht="14" hidden="1" customHeight="1" outlineLevel="1" x14ac:dyDescent="0.2">
      <c r="A832" s="39" t="s">
        <v>2787</v>
      </c>
      <c r="B832" s="6" t="s">
        <v>1296</v>
      </c>
      <c r="C832" s="1">
        <f t="shared" si="229"/>
        <v>1229</v>
      </c>
      <c r="D832" s="3">
        <f>IF(N832&gt;0, RANK(N832,(N832:P832,Q832:AE832)),0)</f>
        <v>2</v>
      </c>
      <c r="E832" s="3">
        <f>IF(O832&gt;0,RANK(O832,(N832:P832,Q832:AE832)),0)</f>
        <v>1</v>
      </c>
      <c r="F832" s="3">
        <f t="shared" si="230"/>
        <v>0</v>
      </c>
      <c r="G832" s="1">
        <f t="shared" si="231"/>
        <v>97</v>
      </c>
      <c r="H832" s="2">
        <f t="shared" si="238"/>
        <v>7.8925956061838887E-2</v>
      </c>
      <c r="I832" s="4"/>
      <c r="J832" s="2">
        <f t="shared" si="232"/>
        <v>0.45077298616761596</v>
      </c>
      <c r="K832" s="2">
        <f t="shared" si="233"/>
        <v>0.52969894222945479</v>
      </c>
      <c r="L832" s="2">
        <f t="shared" si="234"/>
        <v>0</v>
      </c>
      <c r="M832" s="2">
        <f t="shared" si="235"/>
        <v>1.9528071602929242E-2</v>
      </c>
      <c r="N832" s="38">
        <v>554</v>
      </c>
      <c r="O832" s="38">
        <v>651</v>
      </c>
      <c r="P832" s="38"/>
      <c r="Q832" s="38">
        <v>5</v>
      </c>
      <c r="R832" s="38">
        <v>13</v>
      </c>
      <c r="S832" s="38"/>
      <c r="T832" s="38">
        <v>1</v>
      </c>
      <c r="U832" s="38">
        <v>0</v>
      </c>
      <c r="V832" s="38"/>
      <c r="W832" s="38">
        <v>0</v>
      </c>
      <c r="X832" s="38">
        <v>0</v>
      </c>
      <c r="Y832" s="38"/>
      <c r="Z832" s="38">
        <v>5</v>
      </c>
      <c r="AA832" s="38"/>
      <c r="AB832" s="38"/>
      <c r="BA832" t="str">
        <f t="shared" si="239"/>
        <v>Huntington</v>
      </c>
      <c r="BB832" t="s">
        <v>2136</v>
      </c>
      <c r="BC832">
        <v>1</v>
      </c>
      <c r="BE832" s="60">
        <v>25</v>
      </c>
      <c r="BF832" s="62">
        <v>15</v>
      </c>
      <c r="BG832" s="62">
        <v>50</v>
      </c>
      <c r="BH832" s="66">
        <v>31785</v>
      </c>
      <c r="BI832" s="66">
        <v>31785</v>
      </c>
      <c r="BJ832" s="66">
        <f t="shared" si="228"/>
        <v>25015</v>
      </c>
      <c r="BL832" t="s">
        <v>1447</v>
      </c>
      <c r="BM832">
        <f t="shared" si="236"/>
        <v>2531785</v>
      </c>
      <c r="BN832">
        <f t="shared" si="237"/>
        <v>2531785</v>
      </c>
      <c r="BO832" s="41"/>
      <c r="BP832" s="41"/>
      <c r="BR832" s="1"/>
      <c r="BS832" t="s">
        <v>3756</v>
      </c>
      <c r="CB832" s="38"/>
    </row>
    <row r="833" spans="1:80" ht="14" hidden="1" customHeight="1" outlineLevel="1" x14ac:dyDescent="0.2">
      <c r="A833" s="39" t="s">
        <v>2465</v>
      </c>
      <c r="B833" s="6" t="s">
        <v>1296</v>
      </c>
      <c r="C833" s="1">
        <f t="shared" si="229"/>
        <v>9504</v>
      </c>
      <c r="D833" s="3">
        <f>IF(N833&gt;0, RANK(N833,(N833:P833,Q833:AE833)),0)</f>
        <v>1</v>
      </c>
      <c r="E833" s="3">
        <f>IF(O833&gt;0,RANK(O833,(N833:P833,Q833:AE833)),0)</f>
        <v>2</v>
      </c>
      <c r="F833" s="3">
        <f t="shared" si="230"/>
        <v>0</v>
      </c>
      <c r="G833" s="1">
        <f t="shared" si="231"/>
        <v>2870</v>
      </c>
      <c r="H833" s="2">
        <f t="shared" si="238"/>
        <v>0.30197811447811446</v>
      </c>
      <c r="I833" s="4"/>
      <c r="J833" s="2">
        <f t="shared" si="232"/>
        <v>0.63710016835016836</v>
      </c>
      <c r="K833" s="2">
        <f t="shared" si="233"/>
        <v>0.33512205387205385</v>
      </c>
      <c r="L833" s="2">
        <f t="shared" si="234"/>
        <v>0</v>
      </c>
      <c r="M833" s="2">
        <f t="shared" si="235"/>
        <v>2.777777777777779E-2</v>
      </c>
      <c r="N833" s="38">
        <v>6055</v>
      </c>
      <c r="O833" s="38">
        <v>3185</v>
      </c>
      <c r="P833" s="38"/>
      <c r="Q833" s="38">
        <v>51</v>
      </c>
      <c r="R833" s="38">
        <v>48</v>
      </c>
      <c r="S833" s="38"/>
      <c r="T833" s="38">
        <v>23</v>
      </c>
      <c r="U833" s="38">
        <v>0</v>
      </c>
      <c r="V833" s="38"/>
      <c r="W833" s="38">
        <v>91</v>
      </c>
      <c r="X833" s="38">
        <v>0</v>
      </c>
      <c r="Y833" s="38"/>
      <c r="Z833" s="38">
        <v>51</v>
      </c>
      <c r="AA833" s="38"/>
      <c r="AB833" s="38"/>
      <c r="BA833" t="str">
        <f t="shared" si="239"/>
        <v>Ipswich</v>
      </c>
      <c r="BB833" t="s">
        <v>823</v>
      </c>
      <c r="BC833">
        <v>6</v>
      </c>
      <c r="BE833" s="60">
        <v>25</v>
      </c>
      <c r="BF833" s="62">
        <v>9</v>
      </c>
      <c r="BG833" s="62">
        <v>60</v>
      </c>
      <c r="BH833" s="66">
        <v>32310</v>
      </c>
      <c r="BI833" s="66">
        <v>32310</v>
      </c>
      <c r="BJ833" s="66">
        <f t="shared" ref="BJ833:BJ896" si="240">BE833*1000+BF833</f>
        <v>25009</v>
      </c>
      <c r="BL833" t="s">
        <v>1447</v>
      </c>
      <c r="BM833">
        <f t="shared" si="236"/>
        <v>2532310</v>
      </c>
      <c r="BN833">
        <f t="shared" si="237"/>
        <v>2532310</v>
      </c>
      <c r="BO833" s="41"/>
      <c r="BP833" s="41"/>
      <c r="BR833" s="1"/>
      <c r="BS833" t="s">
        <v>3756</v>
      </c>
      <c r="CB833" s="38"/>
    </row>
    <row r="834" spans="1:80" ht="14" hidden="1" customHeight="1" outlineLevel="1" x14ac:dyDescent="0.2">
      <c r="A834" s="39" t="s">
        <v>1111</v>
      </c>
      <c r="B834" s="6" t="s">
        <v>1296</v>
      </c>
      <c r="C834" s="1">
        <f t="shared" si="229"/>
        <v>8671</v>
      </c>
      <c r="D834" s="3">
        <f>IF(N834&gt;0, RANK(N834,(N834:P834,Q834:AE834)),0)</f>
        <v>1</v>
      </c>
      <c r="E834" s="3">
        <f>IF(O834&gt;0,RANK(O834,(N834:P834,Q834:AE834)),0)</f>
        <v>2</v>
      </c>
      <c r="F834" s="3">
        <f t="shared" si="230"/>
        <v>0</v>
      </c>
      <c r="G834" s="1">
        <f t="shared" si="231"/>
        <v>3</v>
      </c>
      <c r="H834" s="2">
        <f t="shared" si="238"/>
        <v>3.4598085572598315E-4</v>
      </c>
      <c r="I834" s="4"/>
      <c r="J834" s="2">
        <f t="shared" si="232"/>
        <v>0.48956291085226616</v>
      </c>
      <c r="K834" s="2">
        <f t="shared" si="233"/>
        <v>0.48921692999654021</v>
      </c>
      <c r="L834" s="2">
        <f t="shared" si="234"/>
        <v>0</v>
      </c>
      <c r="M834" s="2">
        <f t="shared" si="235"/>
        <v>2.1220159151193685E-2</v>
      </c>
      <c r="N834" s="38">
        <v>4245</v>
      </c>
      <c r="O834" s="38">
        <v>4242</v>
      </c>
      <c r="P834" s="38"/>
      <c r="Q834" s="38">
        <v>41</v>
      </c>
      <c r="R834" s="38">
        <v>29</v>
      </c>
      <c r="S834" s="38"/>
      <c r="T834" s="38">
        <v>20</v>
      </c>
      <c r="U834" s="38">
        <v>0</v>
      </c>
      <c r="V834" s="38"/>
      <c r="W834" s="38">
        <v>42</v>
      </c>
      <c r="X834" s="38">
        <v>0</v>
      </c>
      <c r="Y834" s="38"/>
      <c r="Z834" s="38">
        <v>52</v>
      </c>
      <c r="AA834" s="38"/>
      <c r="AB834" s="38"/>
      <c r="BA834" t="str">
        <f t="shared" si="239"/>
        <v>Kingston</v>
      </c>
      <c r="BB834" t="s">
        <v>228</v>
      </c>
      <c r="BC834">
        <v>9</v>
      </c>
      <c r="BE834" s="60">
        <v>25</v>
      </c>
      <c r="BF834" s="62">
        <v>23</v>
      </c>
      <c r="BG834" s="62">
        <v>60</v>
      </c>
      <c r="BH834" s="66">
        <v>33220</v>
      </c>
      <c r="BI834" s="66">
        <v>33220</v>
      </c>
      <c r="BJ834" s="66">
        <f t="shared" si="240"/>
        <v>25023</v>
      </c>
      <c r="BL834" t="s">
        <v>1447</v>
      </c>
      <c r="BM834">
        <f t="shared" si="236"/>
        <v>2533220</v>
      </c>
      <c r="BN834">
        <f t="shared" si="237"/>
        <v>2533220</v>
      </c>
      <c r="BO834" s="41"/>
      <c r="BP834" s="41"/>
      <c r="BR834" s="1"/>
      <c r="BS834" t="s">
        <v>3756</v>
      </c>
      <c r="CB834" s="38"/>
    </row>
    <row r="835" spans="1:80" ht="14" hidden="1" customHeight="1" outlineLevel="1" x14ac:dyDescent="0.2">
      <c r="A835" s="39" t="s">
        <v>1986</v>
      </c>
      <c r="B835" s="6" t="s">
        <v>1296</v>
      </c>
      <c r="C835" s="1">
        <f t="shared" si="229"/>
        <v>7766</v>
      </c>
      <c r="D835" s="3">
        <f>IF(N835&gt;0, RANK(N835,(N835:P835,Q835:AE835)),0)</f>
        <v>2</v>
      </c>
      <c r="E835" s="3">
        <f>IF(O835&gt;0,RANK(O835,(N835:P835,Q835:AE835)),0)</f>
        <v>1</v>
      </c>
      <c r="F835" s="3">
        <f t="shared" si="230"/>
        <v>0</v>
      </c>
      <c r="G835" s="1">
        <f t="shared" si="231"/>
        <v>1053</v>
      </c>
      <c r="H835" s="2">
        <f t="shared" si="238"/>
        <v>0.13559103785732682</v>
      </c>
      <c r="I835" s="4"/>
      <c r="J835" s="2">
        <f t="shared" si="232"/>
        <v>0.42080865310327065</v>
      </c>
      <c r="K835" s="2">
        <f t="shared" si="233"/>
        <v>0.55639969096059749</v>
      </c>
      <c r="L835" s="2">
        <f t="shared" si="234"/>
        <v>0</v>
      </c>
      <c r="M835" s="2">
        <f t="shared" si="235"/>
        <v>2.279165593613186E-2</v>
      </c>
      <c r="N835" s="38">
        <v>3268</v>
      </c>
      <c r="O835" s="38">
        <v>4321</v>
      </c>
      <c r="P835" s="38"/>
      <c r="Q835" s="38">
        <v>40</v>
      </c>
      <c r="R835" s="38">
        <v>39</v>
      </c>
      <c r="S835" s="38"/>
      <c r="T835" s="38">
        <v>9</v>
      </c>
      <c r="U835" s="38">
        <v>0</v>
      </c>
      <c r="V835" s="38"/>
      <c r="W835" s="38">
        <v>34</v>
      </c>
      <c r="X835" s="38">
        <v>0</v>
      </c>
      <c r="Y835" s="38"/>
      <c r="Z835" s="38">
        <v>55</v>
      </c>
      <c r="AA835" s="38"/>
      <c r="AB835" s="38"/>
      <c r="BA835" t="str">
        <f t="shared" si="239"/>
        <v>Lakeville</v>
      </c>
      <c r="BB835" t="s">
        <v>228</v>
      </c>
      <c r="BC835">
        <v>4</v>
      </c>
      <c r="BE835" s="60">
        <v>25</v>
      </c>
      <c r="BF835" s="62">
        <v>23</v>
      </c>
      <c r="BG835" s="62">
        <v>65</v>
      </c>
      <c r="BH835" s="66">
        <v>33920</v>
      </c>
      <c r="BI835" s="66">
        <v>33920</v>
      </c>
      <c r="BJ835" s="66">
        <f t="shared" si="240"/>
        <v>25023</v>
      </c>
      <c r="BL835" t="s">
        <v>1447</v>
      </c>
      <c r="BM835">
        <f t="shared" si="236"/>
        <v>2533920</v>
      </c>
      <c r="BN835">
        <f t="shared" si="237"/>
        <v>2533920</v>
      </c>
      <c r="BO835" s="41"/>
      <c r="BP835" s="41"/>
      <c r="BR835" s="1"/>
      <c r="BS835" t="s">
        <v>3756</v>
      </c>
      <c r="CB835" s="38"/>
    </row>
    <row r="836" spans="1:80" ht="14" hidden="1" customHeight="1" outlineLevel="1" x14ac:dyDescent="0.2">
      <c r="A836" s="39" t="s">
        <v>1041</v>
      </c>
      <c r="B836" s="6" t="s">
        <v>1296</v>
      </c>
      <c r="C836" s="1">
        <f t="shared" si="229"/>
        <v>4239</v>
      </c>
      <c r="D836" s="3">
        <f>IF(N836&gt;0, RANK(N836,(N836:P836,Q836:AE836)),0)</f>
        <v>1</v>
      </c>
      <c r="E836" s="3">
        <f>IF(O836&gt;0,RANK(O836,(N836:P836,Q836:AE836)),0)</f>
        <v>2</v>
      </c>
      <c r="F836" s="3">
        <f t="shared" si="230"/>
        <v>0</v>
      </c>
      <c r="G836" s="1">
        <f t="shared" si="231"/>
        <v>526</v>
      </c>
      <c r="H836" s="2">
        <f t="shared" si="238"/>
        <v>0.12408586930879925</v>
      </c>
      <c r="I836" s="4"/>
      <c r="J836" s="2">
        <f t="shared" si="232"/>
        <v>0.54777070063694266</v>
      </c>
      <c r="K836" s="2">
        <f t="shared" si="233"/>
        <v>0.42368483132814344</v>
      </c>
      <c r="L836" s="2">
        <f t="shared" si="234"/>
        <v>0</v>
      </c>
      <c r="M836" s="2">
        <f t="shared" si="235"/>
        <v>2.8544468034913895E-2</v>
      </c>
      <c r="N836" s="38">
        <v>2322</v>
      </c>
      <c r="O836" s="38">
        <v>1796</v>
      </c>
      <c r="P836" s="38"/>
      <c r="Q836" s="38">
        <v>27</v>
      </c>
      <c r="R836" s="38">
        <v>26</v>
      </c>
      <c r="S836" s="38"/>
      <c r="T836" s="38">
        <v>9</v>
      </c>
      <c r="U836" s="38">
        <v>0</v>
      </c>
      <c r="V836" s="38"/>
      <c r="W836" s="38">
        <v>25</v>
      </c>
      <c r="X836" s="38">
        <v>0</v>
      </c>
      <c r="Y836" s="38"/>
      <c r="Z836" s="38">
        <v>34</v>
      </c>
      <c r="AA836" s="38"/>
      <c r="AB836" s="38"/>
      <c r="BA836" t="str">
        <f t="shared" si="239"/>
        <v>Lancaster</v>
      </c>
      <c r="BB836" s="6" t="s">
        <v>1739</v>
      </c>
      <c r="BC836">
        <v>3</v>
      </c>
      <c r="BE836" s="60">
        <v>25</v>
      </c>
      <c r="BF836" s="62">
        <v>27</v>
      </c>
      <c r="BG836" s="62">
        <v>115</v>
      </c>
      <c r="BH836" s="66">
        <v>34165</v>
      </c>
      <c r="BI836" s="66">
        <v>34165</v>
      </c>
      <c r="BJ836" s="66">
        <f t="shared" si="240"/>
        <v>25027</v>
      </c>
      <c r="BL836" t="s">
        <v>1447</v>
      </c>
      <c r="BM836">
        <f t="shared" si="236"/>
        <v>2534165</v>
      </c>
      <c r="BN836">
        <f t="shared" si="237"/>
        <v>2534165</v>
      </c>
      <c r="BO836" s="41"/>
      <c r="BP836" s="41"/>
      <c r="BR836" s="1"/>
      <c r="BS836" t="s">
        <v>3756</v>
      </c>
      <c r="CB836" s="38"/>
    </row>
    <row r="837" spans="1:80" ht="14" hidden="1" customHeight="1" outlineLevel="1" x14ac:dyDescent="0.2">
      <c r="A837" s="39" t="s">
        <v>1758</v>
      </c>
      <c r="B837" s="6" t="s">
        <v>1296</v>
      </c>
      <c r="C837" s="1">
        <f t="shared" si="229"/>
        <v>1848</v>
      </c>
      <c r="D837" s="3">
        <f>IF(N837&gt;0, RANK(N837,(N837:P837,Q837:AE837)),0)</f>
        <v>1</v>
      </c>
      <c r="E837" s="3">
        <f>IF(O837&gt;0,RANK(O837,(N837:P837,Q837:AE837)),0)</f>
        <v>2</v>
      </c>
      <c r="F837" s="3">
        <f t="shared" si="230"/>
        <v>0</v>
      </c>
      <c r="G837" s="1">
        <f t="shared" si="231"/>
        <v>506</v>
      </c>
      <c r="H837" s="2">
        <f t="shared" si="238"/>
        <v>0.27380952380952384</v>
      </c>
      <c r="I837" s="4"/>
      <c r="J837" s="2">
        <f t="shared" si="232"/>
        <v>0.62554112554112551</v>
      </c>
      <c r="K837" s="2">
        <f t="shared" si="233"/>
        <v>0.35173160173160173</v>
      </c>
      <c r="L837" s="2">
        <f t="shared" si="234"/>
        <v>0</v>
      </c>
      <c r="M837" s="2">
        <f t="shared" si="235"/>
        <v>2.2727272727272763E-2</v>
      </c>
      <c r="N837" s="38">
        <v>1156</v>
      </c>
      <c r="O837" s="38">
        <v>650</v>
      </c>
      <c r="P837" s="38"/>
      <c r="Q837" s="38">
        <v>9</v>
      </c>
      <c r="R837" s="38">
        <v>16</v>
      </c>
      <c r="S837" s="38"/>
      <c r="T837" s="38">
        <v>4</v>
      </c>
      <c r="U837" s="38">
        <v>0</v>
      </c>
      <c r="V837" s="38"/>
      <c r="W837" s="38">
        <v>0</v>
      </c>
      <c r="X837" s="38">
        <v>2</v>
      </c>
      <c r="Y837" s="38"/>
      <c r="Z837" s="38">
        <v>11</v>
      </c>
      <c r="AA837" s="38"/>
      <c r="AB837" s="38"/>
      <c r="BA837" t="str">
        <f t="shared" si="239"/>
        <v>Lanesborough</v>
      </c>
      <c r="BB837" t="s">
        <v>2268</v>
      </c>
      <c r="BC837">
        <v>1</v>
      </c>
      <c r="BE837" s="60">
        <v>25</v>
      </c>
      <c r="BF837" s="62">
        <v>3</v>
      </c>
      <c r="BG837" s="62">
        <v>60</v>
      </c>
      <c r="BH837" s="66">
        <v>34340</v>
      </c>
      <c r="BI837" s="66">
        <v>34340</v>
      </c>
      <c r="BJ837" s="66">
        <f t="shared" si="240"/>
        <v>25003</v>
      </c>
      <c r="BL837" t="s">
        <v>1447</v>
      </c>
      <c r="BM837">
        <f t="shared" si="236"/>
        <v>2534340</v>
      </c>
      <c r="BN837">
        <f t="shared" si="237"/>
        <v>2534340</v>
      </c>
      <c r="BO837" s="41"/>
      <c r="BP837" s="41"/>
      <c r="BR837" s="1"/>
      <c r="BS837" t="s">
        <v>3756</v>
      </c>
      <c r="CB837" s="38"/>
    </row>
    <row r="838" spans="1:80" ht="14" hidden="1" customHeight="1" outlineLevel="1" x14ac:dyDescent="0.2">
      <c r="A838" s="39" t="s">
        <v>538</v>
      </c>
      <c r="B838" s="6" t="s">
        <v>1296</v>
      </c>
      <c r="C838" s="1">
        <f t="shared" si="229"/>
        <v>21110</v>
      </c>
      <c r="D838" s="3">
        <f>IF(N838&gt;0, RANK(N838,(N838:P838,Q838:AE838)),0)</f>
        <v>1</v>
      </c>
      <c r="E838" s="3">
        <f>IF(O838&gt;0,RANK(O838,(N838:P838,Q838:AE838)),0)</f>
        <v>2</v>
      </c>
      <c r="F838" s="3">
        <f t="shared" si="230"/>
        <v>0</v>
      </c>
      <c r="G838" s="1">
        <f t="shared" si="231"/>
        <v>3596</v>
      </c>
      <c r="H838" s="2">
        <f t="shared" si="238"/>
        <v>0.17034580767408811</v>
      </c>
      <c r="I838" s="4"/>
      <c r="J838" s="2">
        <f t="shared" si="232"/>
        <v>0.57190904784462337</v>
      </c>
      <c r="K838" s="2">
        <f t="shared" si="233"/>
        <v>0.4015632401705353</v>
      </c>
      <c r="L838" s="2">
        <f t="shared" si="234"/>
        <v>0</v>
      </c>
      <c r="M838" s="2">
        <f t="shared" si="235"/>
        <v>2.6527711984841329E-2</v>
      </c>
      <c r="N838" s="38">
        <v>12073</v>
      </c>
      <c r="O838" s="38">
        <v>8477</v>
      </c>
      <c r="P838" s="38"/>
      <c r="Q838" s="38">
        <v>61</v>
      </c>
      <c r="R838" s="38">
        <v>96</v>
      </c>
      <c r="S838" s="38"/>
      <c r="T838" s="38">
        <v>198</v>
      </c>
      <c r="U838" s="38">
        <v>0</v>
      </c>
      <c r="V838" s="38"/>
      <c r="W838" s="38">
        <v>56</v>
      </c>
      <c r="X838" s="38">
        <v>0</v>
      </c>
      <c r="Y838" s="38"/>
      <c r="Z838" s="38">
        <v>149</v>
      </c>
      <c r="AA838" s="38"/>
      <c r="AB838" s="38"/>
      <c r="BA838" t="str">
        <f t="shared" si="239"/>
        <v>Lawrence</v>
      </c>
      <c r="BB838" t="s">
        <v>823</v>
      </c>
      <c r="BC838">
        <v>3</v>
      </c>
      <c r="BE838" s="60">
        <v>25</v>
      </c>
      <c r="BF838" s="62">
        <v>9</v>
      </c>
      <c r="BG838" s="62">
        <v>65</v>
      </c>
      <c r="BH838" s="66">
        <v>34550</v>
      </c>
      <c r="BI838" s="66">
        <v>34550</v>
      </c>
      <c r="BJ838" s="66">
        <f t="shared" si="240"/>
        <v>25009</v>
      </c>
      <c r="BL838" t="s">
        <v>1225</v>
      </c>
      <c r="BM838">
        <f t="shared" si="236"/>
        <v>2534550</v>
      </c>
      <c r="BN838">
        <f t="shared" si="237"/>
        <v>2534550</v>
      </c>
      <c r="BO838" s="41"/>
      <c r="BP838" s="41"/>
      <c r="BR838" s="1"/>
      <c r="BS838" t="s">
        <v>3757</v>
      </c>
      <c r="CB838" s="38"/>
    </row>
    <row r="839" spans="1:80" ht="14" hidden="1" customHeight="1" outlineLevel="1" x14ac:dyDescent="0.2">
      <c r="A839" s="39" t="s">
        <v>96</v>
      </c>
      <c r="B839" s="6" t="s">
        <v>1296</v>
      </c>
      <c r="C839" s="1">
        <f t="shared" si="229"/>
        <v>3232</v>
      </c>
      <c r="D839" s="3">
        <f>IF(N839&gt;0, RANK(N839,(N839:P839,Q839:AE839)),0)</f>
        <v>1</v>
      </c>
      <c r="E839" s="3">
        <f>IF(O839&gt;0,RANK(O839,(N839:P839,Q839:AE839)),0)</f>
        <v>2</v>
      </c>
      <c r="F839" s="3">
        <f t="shared" si="230"/>
        <v>0</v>
      </c>
      <c r="G839" s="1">
        <f t="shared" si="231"/>
        <v>1134</v>
      </c>
      <c r="H839" s="2">
        <f t="shared" si="238"/>
        <v>0.35086633663366334</v>
      </c>
      <c r="I839" s="4"/>
      <c r="J839" s="2">
        <f t="shared" si="232"/>
        <v>0.65996287128712872</v>
      </c>
      <c r="K839" s="2">
        <f t="shared" si="233"/>
        <v>0.30909653465346537</v>
      </c>
      <c r="L839" s="2">
        <f t="shared" si="234"/>
        <v>0</v>
      </c>
      <c r="M839" s="2">
        <f t="shared" si="235"/>
        <v>3.0940594059405913E-2</v>
      </c>
      <c r="N839" s="38">
        <v>2133</v>
      </c>
      <c r="O839" s="38">
        <v>999</v>
      </c>
      <c r="P839" s="38"/>
      <c r="Q839" s="38">
        <v>16</v>
      </c>
      <c r="R839" s="38">
        <v>27</v>
      </c>
      <c r="S839" s="38"/>
      <c r="T839" s="38">
        <v>9</v>
      </c>
      <c r="U839" s="38">
        <v>0</v>
      </c>
      <c r="V839" s="38"/>
      <c r="W839" s="38">
        <v>26</v>
      </c>
      <c r="X839" s="38">
        <v>0</v>
      </c>
      <c r="Y839" s="38"/>
      <c r="Z839" s="38">
        <v>22</v>
      </c>
      <c r="AA839" s="38"/>
      <c r="AB839" s="38"/>
      <c r="BA839" t="str">
        <f t="shared" si="239"/>
        <v>Lee</v>
      </c>
      <c r="BB839" t="s">
        <v>2268</v>
      </c>
      <c r="BC839">
        <v>1</v>
      </c>
      <c r="BE839" s="60">
        <v>25</v>
      </c>
      <c r="BF839" s="62">
        <v>3</v>
      </c>
      <c r="BG839" s="62">
        <v>65</v>
      </c>
      <c r="BH839" s="66">
        <v>34655</v>
      </c>
      <c r="BI839" s="66">
        <v>34655</v>
      </c>
      <c r="BJ839" s="66">
        <f t="shared" si="240"/>
        <v>25003</v>
      </c>
      <c r="BL839" t="s">
        <v>1447</v>
      </c>
      <c r="BM839">
        <f t="shared" si="236"/>
        <v>2534655</v>
      </c>
      <c r="BN839">
        <f t="shared" si="237"/>
        <v>2534655</v>
      </c>
      <c r="BO839" s="41"/>
      <c r="BP839" s="41"/>
      <c r="BR839" s="1"/>
      <c r="BS839" t="s">
        <v>3756</v>
      </c>
      <c r="CB839" s="38"/>
    </row>
    <row r="840" spans="1:80" ht="14" hidden="1" customHeight="1" outlineLevel="1" x14ac:dyDescent="0.2">
      <c r="A840" s="39" t="s">
        <v>2939</v>
      </c>
      <c r="B840" s="6" t="s">
        <v>1296</v>
      </c>
      <c r="C840" s="1">
        <f t="shared" si="229"/>
        <v>6278</v>
      </c>
      <c r="D840" s="3">
        <f>IF(N840&gt;0, RANK(N840,(N840:P840,Q840:AE840)),0)</f>
        <v>2</v>
      </c>
      <c r="E840" s="3">
        <f>IF(O840&gt;0,RANK(O840,(N840:P840,Q840:AE840)),0)</f>
        <v>1</v>
      </c>
      <c r="F840" s="3">
        <f t="shared" si="230"/>
        <v>0</v>
      </c>
      <c r="G840" s="1">
        <f t="shared" si="231"/>
        <v>488</v>
      </c>
      <c r="H840" s="2">
        <f t="shared" si="238"/>
        <v>7.7731761707550182E-2</v>
      </c>
      <c r="I840" s="4"/>
      <c r="J840" s="2">
        <f t="shared" si="232"/>
        <v>0.44950621216948072</v>
      </c>
      <c r="K840" s="2">
        <f t="shared" si="233"/>
        <v>0.52723797387703086</v>
      </c>
      <c r="L840" s="2">
        <f t="shared" si="234"/>
        <v>0</v>
      </c>
      <c r="M840" s="2">
        <f t="shared" si="235"/>
        <v>2.3255813953488413E-2</v>
      </c>
      <c r="N840" s="38">
        <v>2822</v>
      </c>
      <c r="O840" s="38">
        <v>3310</v>
      </c>
      <c r="P840" s="38"/>
      <c r="Q840" s="38">
        <v>33</v>
      </c>
      <c r="R840" s="38">
        <v>35</v>
      </c>
      <c r="S840" s="38"/>
      <c r="T840" s="38">
        <v>22</v>
      </c>
      <c r="U840" s="38">
        <v>0</v>
      </c>
      <c r="V840" s="38"/>
      <c r="W840" s="38">
        <v>22</v>
      </c>
      <c r="X840" s="38">
        <v>0</v>
      </c>
      <c r="Y840" s="38"/>
      <c r="Z840" s="38">
        <v>34</v>
      </c>
      <c r="AA840" s="38"/>
      <c r="AB840" s="38"/>
      <c r="BA840" t="str">
        <f t="shared" si="239"/>
        <v>Leicester</v>
      </c>
      <c r="BB840" s="6" t="s">
        <v>1739</v>
      </c>
      <c r="BC840">
        <v>2</v>
      </c>
      <c r="BE840" s="60">
        <v>25</v>
      </c>
      <c r="BF840" s="62">
        <v>27</v>
      </c>
      <c r="BG840" s="62">
        <v>120</v>
      </c>
      <c r="BH840" s="66">
        <v>34795</v>
      </c>
      <c r="BI840" s="66">
        <v>34795</v>
      </c>
      <c r="BJ840" s="66">
        <f t="shared" si="240"/>
        <v>25027</v>
      </c>
      <c r="BL840" t="s">
        <v>1447</v>
      </c>
      <c r="BM840">
        <f t="shared" si="236"/>
        <v>2534795</v>
      </c>
      <c r="BN840">
        <f t="shared" si="237"/>
        <v>2534795</v>
      </c>
      <c r="BO840" s="41"/>
      <c r="BP840" s="41"/>
      <c r="BR840" s="1"/>
      <c r="BS840" t="s">
        <v>3756</v>
      </c>
      <c r="CB840" s="38"/>
    </row>
    <row r="841" spans="1:80" ht="14" hidden="1" customHeight="1" outlineLevel="1" x14ac:dyDescent="0.2">
      <c r="A841" s="39" t="s">
        <v>1368</v>
      </c>
      <c r="B841" s="6" t="s">
        <v>1296</v>
      </c>
      <c r="C841" s="1">
        <f t="shared" si="229"/>
        <v>3270</v>
      </c>
      <c r="D841" s="3">
        <f>IF(N841&gt;0, RANK(N841,(N841:P841,Q841:AE841)),0)</f>
        <v>1</v>
      </c>
      <c r="E841" s="3">
        <f>IF(O841&gt;0,RANK(O841,(N841:P841,Q841:AE841)),0)</f>
        <v>2</v>
      </c>
      <c r="F841" s="3">
        <f t="shared" si="230"/>
        <v>0</v>
      </c>
      <c r="G841" s="1">
        <f t="shared" si="231"/>
        <v>1946</v>
      </c>
      <c r="H841" s="2">
        <f t="shared" si="238"/>
        <v>0.59510703363914375</v>
      </c>
      <c r="I841" s="4"/>
      <c r="J841" s="2">
        <f t="shared" si="232"/>
        <v>0.78379204892966359</v>
      </c>
      <c r="K841" s="2">
        <f t="shared" si="233"/>
        <v>0.18868501529051987</v>
      </c>
      <c r="L841" s="2">
        <f t="shared" si="234"/>
        <v>0</v>
      </c>
      <c r="M841" s="2">
        <f t="shared" si="235"/>
        <v>2.7522935779816543E-2</v>
      </c>
      <c r="N841" s="38">
        <v>2563</v>
      </c>
      <c r="O841" s="38">
        <v>617</v>
      </c>
      <c r="P841" s="38"/>
      <c r="Q841" s="38">
        <v>23</v>
      </c>
      <c r="R841" s="38">
        <v>17</v>
      </c>
      <c r="S841" s="38"/>
      <c r="T841" s="38">
        <v>9</v>
      </c>
      <c r="U841" s="38">
        <v>0</v>
      </c>
      <c r="V841" s="38"/>
      <c r="W841" s="38">
        <v>28</v>
      </c>
      <c r="X841" s="38">
        <v>0</v>
      </c>
      <c r="Y841" s="38"/>
      <c r="Z841" s="38">
        <v>13</v>
      </c>
      <c r="AA841" s="38"/>
      <c r="AB841" s="38"/>
      <c r="BA841" t="str">
        <f t="shared" si="239"/>
        <v>Lenox</v>
      </c>
      <c r="BB841" t="s">
        <v>2268</v>
      </c>
      <c r="BC841">
        <v>1</v>
      </c>
      <c r="BE841" s="60">
        <v>25</v>
      </c>
      <c r="BF841" s="62">
        <v>3</v>
      </c>
      <c r="BG841" s="62">
        <v>70</v>
      </c>
      <c r="BH841" s="66">
        <v>34970</v>
      </c>
      <c r="BI841" s="66">
        <v>34970</v>
      </c>
      <c r="BJ841" s="66">
        <f t="shared" si="240"/>
        <v>25003</v>
      </c>
      <c r="BL841" t="s">
        <v>1447</v>
      </c>
      <c r="BM841">
        <f t="shared" si="236"/>
        <v>2534970</v>
      </c>
      <c r="BN841">
        <f t="shared" si="237"/>
        <v>2534970</v>
      </c>
      <c r="BO841" s="41"/>
      <c r="BP841" s="41"/>
      <c r="BR841" s="1"/>
      <c r="BS841" t="s">
        <v>3756</v>
      </c>
      <c r="CB841" s="38"/>
    </row>
    <row r="842" spans="1:80" ht="14" hidden="1" customHeight="1" outlineLevel="1" x14ac:dyDescent="0.2">
      <c r="A842" s="39" t="s">
        <v>371</v>
      </c>
      <c r="B842" s="6" t="s">
        <v>1296</v>
      </c>
      <c r="C842" s="1">
        <f t="shared" si="229"/>
        <v>20502</v>
      </c>
      <c r="D842" s="3">
        <f>IF(N842&gt;0, RANK(N842,(N842:P842,Q842:AE842)),0)</f>
        <v>1</v>
      </c>
      <c r="E842" s="3">
        <f>IF(O842&gt;0,RANK(O842,(N842:P842,Q842:AE842)),0)</f>
        <v>2</v>
      </c>
      <c r="F842" s="3">
        <f t="shared" si="230"/>
        <v>0</v>
      </c>
      <c r="G842" s="1">
        <f t="shared" si="231"/>
        <v>1896</v>
      </c>
      <c r="H842" s="2">
        <f t="shared" si="238"/>
        <v>9.2478782557799233E-2</v>
      </c>
      <c r="I842" s="4"/>
      <c r="J842" s="2">
        <f t="shared" si="232"/>
        <v>0.53433811335479464</v>
      </c>
      <c r="K842" s="2">
        <f t="shared" si="233"/>
        <v>0.44185933079699541</v>
      </c>
      <c r="L842" s="2">
        <f t="shared" si="234"/>
        <v>0</v>
      </c>
      <c r="M842" s="2">
        <f t="shared" si="235"/>
        <v>2.380255584820995E-2</v>
      </c>
      <c r="N842" s="38">
        <v>10955</v>
      </c>
      <c r="O842" s="38">
        <v>9059</v>
      </c>
      <c r="P842" s="38"/>
      <c r="Q842" s="38">
        <v>116</v>
      </c>
      <c r="R842" s="38">
        <v>120</v>
      </c>
      <c r="S842" s="38"/>
      <c r="T842" s="38">
        <v>69</v>
      </c>
      <c r="U842" s="38">
        <v>0</v>
      </c>
      <c r="V842" s="38"/>
      <c r="W842" s="38">
        <v>56</v>
      </c>
      <c r="X842" s="38">
        <v>0</v>
      </c>
      <c r="Y842" s="38"/>
      <c r="Z842" s="38">
        <v>127</v>
      </c>
      <c r="AA842" s="38"/>
      <c r="AB842" s="38"/>
      <c r="BA842" t="str">
        <f t="shared" si="239"/>
        <v>Leominster</v>
      </c>
      <c r="BB842" s="6" t="s">
        <v>1739</v>
      </c>
      <c r="BC842">
        <v>2</v>
      </c>
      <c r="BE842" s="60">
        <v>25</v>
      </c>
      <c r="BF842" s="62">
        <v>27</v>
      </c>
      <c r="BG842" s="62">
        <v>125</v>
      </c>
      <c r="BH842" s="66">
        <v>35075</v>
      </c>
      <c r="BI842" s="66">
        <v>35075</v>
      </c>
      <c r="BJ842" s="66">
        <f t="shared" si="240"/>
        <v>25027</v>
      </c>
      <c r="BL842" t="s">
        <v>1225</v>
      </c>
      <c r="BM842">
        <f t="shared" si="236"/>
        <v>2535075</v>
      </c>
      <c r="BN842">
        <f t="shared" si="237"/>
        <v>2535075</v>
      </c>
      <c r="BO842" s="41"/>
      <c r="BP842" s="41"/>
      <c r="BR842" s="1"/>
      <c r="BS842" t="s">
        <v>3757</v>
      </c>
      <c r="CB842" s="38"/>
    </row>
    <row r="843" spans="1:80" ht="14" hidden="1" customHeight="1" outlineLevel="1" x14ac:dyDescent="0.2">
      <c r="A843" s="39" t="s">
        <v>816</v>
      </c>
      <c r="B843" s="6" t="s">
        <v>1296</v>
      </c>
      <c r="C843" s="1">
        <f t="shared" si="229"/>
        <v>1295</v>
      </c>
      <c r="D843" s="3">
        <f>IF(N843&gt;0, RANK(N843,(N843:P843,Q843:AE843)),0)</f>
        <v>1</v>
      </c>
      <c r="E843" s="3">
        <f>IF(O843&gt;0,RANK(O843,(N843:P843,Q843:AE843)),0)</f>
        <v>2</v>
      </c>
      <c r="F843" s="3">
        <f t="shared" si="230"/>
        <v>0</v>
      </c>
      <c r="G843" s="1">
        <f t="shared" si="231"/>
        <v>919</v>
      </c>
      <c r="H843" s="2">
        <f t="shared" si="238"/>
        <v>0.7096525096525097</v>
      </c>
      <c r="I843" s="4"/>
      <c r="J843" s="2">
        <f t="shared" si="232"/>
        <v>0.83320463320463323</v>
      </c>
      <c r="K843" s="2">
        <f t="shared" si="233"/>
        <v>0.12355212355212356</v>
      </c>
      <c r="L843" s="2">
        <f t="shared" si="234"/>
        <v>0</v>
      </c>
      <c r="M843" s="2">
        <f t="shared" si="235"/>
        <v>4.3243243243243218E-2</v>
      </c>
      <c r="N843" s="38">
        <v>1079</v>
      </c>
      <c r="O843" s="38">
        <v>160</v>
      </c>
      <c r="P843" s="38"/>
      <c r="Q843" s="38">
        <v>5</v>
      </c>
      <c r="R843" s="38">
        <v>35</v>
      </c>
      <c r="S843" s="38"/>
      <c r="T843" s="38">
        <v>9</v>
      </c>
      <c r="U843" s="38">
        <v>4</v>
      </c>
      <c r="V843" s="38"/>
      <c r="W843" s="38">
        <v>1</v>
      </c>
      <c r="X843" s="38">
        <v>0</v>
      </c>
      <c r="Y843" s="38"/>
      <c r="Z843" s="38">
        <v>2</v>
      </c>
      <c r="AA843" s="38"/>
      <c r="AB843" s="38"/>
      <c r="BA843" t="str">
        <f t="shared" si="239"/>
        <v>Leverett</v>
      </c>
      <c r="BB843" t="s">
        <v>1117</v>
      </c>
      <c r="BC843">
        <v>2</v>
      </c>
      <c r="BE843" s="60">
        <v>25</v>
      </c>
      <c r="BF843" s="62">
        <v>11</v>
      </c>
      <c r="BG843" s="62">
        <v>65</v>
      </c>
      <c r="BH843" s="66">
        <v>35180</v>
      </c>
      <c r="BI843" s="66">
        <v>35180</v>
      </c>
      <c r="BJ843" s="66">
        <f t="shared" si="240"/>
        <v>25011</v>
      </c>
      <c r="BL843" t="s">
        <v>1447</v>
      </c>
      <c r="BM843">
        <f t="shared" si="236"/>
        <v>2535180</v>
      </c>
      <c r="BN843">
        <f t="shared" si="237"/>
        <v>2535180</v>
      </c>
      <c r="BO843" s="41"/>
      <c r="BP843" s="41"/>
      <c r="BR843" s="1"/>
      <c r="BS843" t="s">
        <v>3756</v>
      </c>
      <c r="CB843" s="38"/>
    </row>
    <row r="844" spans="1:80" ht="14" hidden="1" customHeight="1" outlineLevel="1" x14ac:dyDescent="0.2">
      <c r="A844" s="39" t="s">
        <v>1627</v>
      </c>
      <c r="B844" s="6" t="s">
        <v>1296</v>
      </c>
      <c r="C844" s="1">
        <f t="shared" si="229"/>
        <v>18349</v>
      </c>
      <c r="D844" s="3">
        <f>IF(N844&gt;0, RANK(N844,(N844:P844,Q844:AE844)),0)</f>
        <v>1</v>
      </c>
      <c r="E844" s="3">
        <f>IF(O844&gt;0,RANK(O844,(N844:P844,Q844:AE844)),0)</f>
        <v>2</v>
      </c>
      <c r="F844" s="3">
        <f t="shared" si="230"/>
        <v>0</v>
      </c>
      <c r="G844" s="1">
        <f t="shared" si="231"/>
        <v>11083</v>
      </c>
      <c r="H844" s="2">
        <f t="shared" si="238"/>
        <v>0.60401111777208571</v>
      </c>
      <c r="I844" s="4"/>
      <c r="J844" s="2">
        <f t="shared" si="232"/>
        <v>0.78271295438443511</v>
      </c>
      <c r="K844" s="2">
        <f t="shared" si="233"/>
        <v>0.17870183661234945</v>
      </c>
      <c r="L844" s="2">
        <f t="shared" si="234"/>
        <v>0</v>
      </c>
      <c r="M844" s="2">
        <f t="shared" si="235"/>
        <v>3.8585209003215437E-2</v>
      </c>
      <c r="N844" s="38">
        <v>14362</v>
      </c>
      <c r="O844" s="38">
        <v>3279</v>
      </c>
      <c r="P844" s="38"/>
      <c r="Q844" s="38">
        <v>136</v>
      </c>
      <c r="R844" s="38">
        <v>309</v>
      </c>
      <c r="S844" s="38"/>
      <c r="T844" s="38">
        <v>54</v>
      </c>
      <c r="U844" s="38">
        <v>0</v>
      </c>
      <c r="V844" s="38"/>
      <c r="W844" s="38">
        <v>135</v>
      </c>
      <c r="X844" s="38">
        <v>0</v>
      </c>
      <c r="Y844" s="38"/>
      <c r="Z844" s="38">
        <v>74</v>
      </c>
      <c r="AA844" s="38"/>
      <c r="AB844" s="38"/>
      <c r="BA844" t="str">
        <f t="shared" si="239"/>
        <v>Lexington</v>
      </c>
      <c r="BB844" t="s">
        <v>493</v>
      </c>
      <c r="BC844">
        <v>5</v>
      </c>
      <c r="BE844" s="60">
        <v>25</v>
      </c>
      <c r="BF844" s="62">
        <v>17</v>
      </c>
      <c r="BG844" s="62">
        <v>115</v>
      </c>
      <c r="BH844" s="66">
        <v>35215</v>
      </c>
      <c r="BI844" s="66">
        <v>35215</v>
      </c>
      <c r="BJ844" s="66">
        <f t="shared" si="240"/>
        <v>25017</v>
      </c>
      <c r="BL844" t="s">
        <v>1447</v>
      </c>
      <c r="BM844">
        <f t="shared" si="236"/>
        <v>2535215</v>
      </c>
      <c r="BN844">
        <f t="shared" si="237"/>
        <v>2535215</v>
      </c>
      <c r="BO844" s="41"/>
      <c r="BP844" s="41"/>
      <c r="BR844" s="1"/>
      <c r="BS844" t="s">
        <v>3756</v>
      </c>
      <c r="CB844" s="38"/>
    </row>
    <row r="845" spans="1:80" ht="14" hidden="1" customHeight="1" outlineLevel="1" x14ac:dyDescent="0.2">
      <c r="A845" s="39" t="s">
        <v>1743</v>
      </c>
      <c r="B845" s="6" t="s">
        <v>1296</v>
      </c>
      <c r="C845" s="1">
        <f t="shared" si="229"/>
        <v>495</v>
      </c>
      <c r="D845" s="3">
        <f>IF(N845&gt;0, RANK(N845,(N845:P845,Q845:AE845)),0)</f>
        <v>1</v>
      </c>
      <c r="E845" s="3">
        <f>IF(O845&gt;0,RANK(O845,(N845:P845,Q845:AE845)),0)</f>
        <v>2</v>
      </c>
      <c r="F845" s="3">
        <f t="shared" si="230"/>
        <v>0</v>
      </c>
      <c r="G845" s="1">
        <f t="shared" si="231"/>
        <v>156</v>
      </c>
      <c r="H845" s="2">
        <f t="shared" si="238"/>
        <v>0.31515151515151513</v>
      </c>
      <c r="I845" s="4"/>
      <c r="J845" s="2">
        <f t="shared" si="232"/>
        <v>0.63636363636363635</v>
      </c>
      <c r="K845" s="2">
        <f t="shared" si="233"/>
        <v>0.32121212121212123</v>
      </c>
      <c r="L845" s="2">
        <f t="shared" si="234"/>
        <v>0</v>
      </c>
      <c r="M845" s="2">
        <f t="shared" si="235"/>
        <v>4.242424242424242E-2</v>
      </c>
      <c r="N845" s="38">
        <v>315</v>
      </c>
      <c r="O845" s="38">
        <v>159</v>
      </c>
      <c r="P845" s="38"/>
      <c r="Q845" s="38">
        <v>2</v>
      </c>
      <c r="R845" s="38">
        <v>8</v>
      </c>
      <c r="S845" s="38"/>
      <c r="T845" s="38">
        <v>3</v>
      </c>
      <c r="U845" s="38">
        <v>0</v>
      </c>
      <c r="V845" s="38"/>
      <c r="W845" s="38">
        <v>4</v>
      </c>
      <c r="X845" s="38">
        <v>2</v>
      </c>
      <c r="Y845" s="38"/>
      <c r="Z845" s="38">
        <v>2</v>
      </c>
      <c r="AA845" s="38"/>
      <c r="AB845" s="38"/>
      <c r="BA845" t="str">
        <f t="shared" si="239"/>
        <v>Leyden</v>
      </c>
      <c r="BB845" t="s">
        <v>1117</v>
      </c>
      <c r="BC845">
        <v>2</v>
      </c>
      <c r="BE845" s="60">
        <v>25</v>
      </c>
      <c r="BF845" s="62">
        <v>11</v>
      </c>
      <c r="BG845" s="62">
        <v>70</v>
      </c>
      <c r="BH845" s="66">
        <v>35285</v>
      </c>
      <c r="BI845" s="66">
        <v>35285</v>
      </c>
      <c r="BJ845" s="66">
        <f t="shared" si="240"/>
        <v>25011</v>
      </c>
      <c r="BL845" t="s">
        <v>1447</v>
      </c>
      <c r="BM845">
        <f t="shared" si="236"/>
        <v>2535285</v>
      </c>
      <c r="BN845">
        <f t="shared" si="237"/>
        <v>2535285</v>
      </c>
      <c r="BO845" s="41"/>
      <c r="BP845" s="41"/>
      <c r="BR845" s="1"/>
      <c r="BS845" t="s">
        <v>3756</v>
      </c>
      <c r="CB845" s="38"/>
    </row>
    <row r="846" spans="1:80" ht="14" hidden="1" customHeight="1" outlineLevel="1" x14ac:dyDescent="0.2">
      <c r="A846" s="39" t="s">
        <v>1567</v>
      </c>
      <c r="B846" s="6" t="s">
        <v>1296</v>
      </c>
      <c r="C846" s="1">
        <f t="shared" si="229"/>
        <v>4012</v>
      </c>
      <c r="D846" s="3">
        <f>IF(N846&gt;0, RANK(N846,(N846:P846,Q846:AE846)),0)</f>
        <v>1</v>
      </c>
      <c r="E846" s="3">
        <f>IF(O846&gt;0,RANK(O846,(N846:P846,Q846:AE846)),0)</f>
        <v>2</v>
      </c>
      <c r="F846" s="3">
        <f t="shared" si="230"/>
        <v>0</v>
      </c>
      <c r="G846" s="1">
        <f t="shared" si="231"/>
        <v>2624</v>
      </c>
      <c r="H846" s="2">
        <f t="shared" si="238"/>
        <v>0.65403788634097704</v>
      </c>
      <c r="I846" s="4"/>
      <c r="J846" s="2">
        <f t="shared" si="232"/>
        <v>0.81206380857427718</v>
      </c>
      <c r="K846" s="2">
        <f t="shared" si="233"/>
        <v>0.15802592223330009</v>
      </c>
      <c r="L846" s="2">
        <f t="shared" si="234"/>
        <v>0</v>
      </c>
      <c r="M846" s="2">
        <f t="shared" si="235"/>
        <v>2.9910269192422734E-2</v>
      </c>
      <c r="N846" s="38">
        <v>3258</v>
      </c>
      <c r="O846" s="38">
        <v>634</v>
      </c>
      <c r="P846" s="38"/>
      <c r="Q846" s="38">
        <v>24</v>
      </c>
      <c r="R846" s="38">
        <v>40</v>
      </c>
      <c r="S846" s="38"/>
      <c r="T846" s="38">
        <v>5</v>
      </c>
      <c r="U846" s="38">
        <v>0</v>
      </c>
      <c r="V846" s="38"/>
      <c r="W846" s="38">
        <v>41</v>
      </c>
      <c r="X846" s="38">
        <v>0</v>
      </c>
      <c r="Y846" s="38"/>
      <c r="Z846" s="38">
        <v>10</v>
      </c>
      <c r="AA846" s="38"/>
      <c r="AB846" s="38"/>
      <c r="BA846" t="str">
        <f t="shared" si="239"/>
        <v>Lincoln</v>
      </c>
      <c r="BB846" t="s">
        <v>493</v>
      </c>
      <c r="BC846">
        <v>5</v>
      </c>
      <c r="BE846" s="60">
        <v>25</v>
      </c>
      <c r="BF846" s="62">
        <v>17</v>
      </c>
      <c r="BG846" s="62">
        <v>120</v>
      </c>
      <c r="BH846" s="66">
        <v>35425</v>
      </c>
      <c r="BI846" s="66">
        <v>35425</v>
      </c>
      <c r="BJ846" s="66">
        <f t="shared" si="240"/>
        <v>25017</v>
      </c>
      <c r="BL846" t="s">
        <v>1447</v>
      </c>
      <c r="BM846">
        <f t="shared" si="236"/>
        <v>2535425</v>
      </c>
      <c r="BN846">
        <f t="shared" si="237"/>
        <v>2535425</v>
      </c>
      <c r="BO846" s="41"/>
      <c r="BP846" s="41"/>
      <c r="BR846" s="1"/>
      <c r="BS846" t="s">
        <v>3756</v>
      </c>
      <c r="CB846" s="38"/>
    </row>
    <row r="847" spans="1:80" ht="14" hidden="1" customHeight="1" outlineLevel="1" x14ac:dyDescent="0.2">
      <c r="A847" s="39" t="s">
        <v>1746</v>
      </c>
      <c r="B847" s="6" t="s">
        <v>1296</v>
      </c>
      <c r="C847" s="1">
        <f t="shared" si="229"/>
        <v>6456</v>
      </c>
      <c r="D847" s="3">
        <f>IF(N847&gt;0, RANK(N847,(N847:P847,Q847:AE847)),0)</f>
        <v>1</v>
      </c>
      <c r="E847" s="3">
        <f>IF(O847&gt;0,RANK(O847,(N847:P847,Q847:AE847)),0)</f>
        <v>2</v>
      </c>
      <c r="F847" s="3">
        <f t="shared" si="230"/>
        <v>0</v>
      </c>
      <c r="G847" s="1">
        <f t="shared" si="231"/>
        <v>2281</v>
      </c>
      <c r="H847" s="2">
        <f t="shared" si="238"/>
        <v>0.35331474597273854</v>
      </c>
      <c r="I847" s="4"/>
      <c r="J847" s="2">
        <f t="shared" si="232"/>
        <v>0.665272614622057</v>
      </c>
      <c r="K847" s="2">
        <f t="shared" si="233"/>
        <v>0.31195786864931846</v>
      </c>
      <c r="L847" s="2">
        <f t="shared" si="234"/>
        <v>0</v>
      </c>
      <c r="M847" s="2">
        <f t="shared" si="235"/>
        <v>2.2769516728624539E-2</v>
      </c>
      <c r="N847" s="38">
        <v>4295</v>
      </c>
      <c r="O847" s="38">
        <v>2014</v>
      </c>
      <c r="P847" s="38"/>
      <c r="Q847" s="38">
        <v>60</v>
      </c>
      <c r="R847" s="38">
        <v>31</v>
      </c>
      <c r="S847" s="38"/>
      <c r="T847" s="38">
        <v>16</v>
      </c>
      <c r="U847" s="38">
        <v>0</v>
      </c>
      <c r="V847" s="38"/>
      <c r="W847" s="38">
        <v>0</v>
      </c>
      <c r="X847" s="38">
        <v>0</v>
      </c>
      <c r="Y847" s="38"/>
      <c r="Z847" s="38">
        <v>40</v>
      </c>
      <c r="AA847" s="38"/>
      <c r="AB847" s="38"/>
      <c r="BA847" t="str">
        <f t="shared" si="239"/>
        <v>Littleton</v>
      </c>
      <c r="BB847" t="s">
        <v>493</v>
      </c>
      <c r="BC847">
        <v>3</v>
      </c>
      <c r="BE847" s="60">
        <v>25</v>
      </c>
      <c r="BF847" s="62">
        <v>17</v>
      </c>
      <c r="BG847" s="62">
        <v>125</v>
      </c>
      <c r="BH847" s="66">
        <v>35950</v>
      </c>
      <c r="BI847" s="66">
        <v>35950</v>
      </c>
      <c r="BJ847" s="66">
        <f t="shared" si="240"/>
        <v>25017</v>
      </c>
      <c r="BL847" t="s">
        <v>1447</v>
      </c>
      <c r="BM847">
        <f t="shared" si="236"/>
        <v>2535950</v>
      </c>
      <c r="BN847">
        <f t="shared" si="237"/>
        <v>2535950</v>
      </c>
      <c r="BO847" s="41"/>
      <c r="BP847" s="41"/>
      <c r="BR847" s="1"/>
      <c r="BS847" t="s">
        <v>3756</v>
      </c>
      <c r="CB847" s="38"/>
    </row>
    <row r="848" spans="1:80" ht="14" hidden="1" customHeight="1" outlineLevel="1" x14ac:dyDescent="0.2">
      <c r="A848" s="39" t="s">
        <v>1030</v>
      </c>
      <c r="B848" s="6" t="s">
        <v>1296</v>
      </c>
      <c r="C848" s="1">
        <f t="shared" si="229"/>
        <v>9751</v>
      </c>
      <c r="D848" s="3">
        <f>IF(N848&gt;0, RANK(N848,(N848:P848,Q848:AE848)),0)</f>
        <v>1</v>
      </c>
      <c r="E848" s="3">
        <f>IF(O848&gt;0,RANK(O848,(N848:P848,Q848:AE848)),0)</f>
        <v>2</v>
      </c>
      <c r="F848" s="3">
        <f t="shared" si="230"/>
        <v>0</v>
      </c>
      <c r="G848" s="1">
        <f t="shared" si="231"/>
        <v>2460</v>
      </c>
      <c r="H848" s="2">
        <f t="shared" si="238"/>
        <v>0.25228181724951287</v>
      </c>
      <c r="I848" s="4"/>
      <c r="J848" s="2">
        <f t="shared" si="232"/>
        <v>0.61121936211670602</v>
      </c>
      <c r="K848" s="2">
        <f t="shared" si="233"/>
        <v>0.35893754486719309</v>
      </c>
      <c r="L848" s="2">
        <f t="shared" si="234"/>
        <v>0</v>
      </c>
      <c r="M848" s="2">
        <f t="shared" si="235"/>
        <v>2.9843093016100886E-2</v>
      </c>
      <c r="N848" s="38">
        <v>5960</v>
      </c>
      <c r="O848" s="38">
        <v>3500</v>
      </c>
      <c r="P848" s="38"/>
      <c r="Q848" s="38">
        <v>61</v>
      </c>
      <c r="R848" s="38">
        <v>77</v>
      </c>
      <c r="S848" s="38"/>
      <c r="T848" s="38">
        <v>20</v>
      </c>
      <c r="U848" s="38">
        <v>0</v>
      </c>
      <c r="V848" s="38"/>
      <c r="W848" s="38">
        <v>80</v>
      </c>
      <c r="X848" s="38">
        <v>0</v>
      </c>
      <c r="Y848" s="38"/>
      <c r="Z848" s="38">
        <v>53</v>
      </c>
      <c r="AA848" s="38"/>
      <c r="AB848" s="38"/>
      <c r="BA848" t="str">
        <f t="shared" si="239"/>
        <v>Longmeadow</v>
      </c>
      <c r="BB848" t="s">
        <v>2795</v>
      </c>
      <c r="BC848">
        <v>1</v>
      </c>
      <c r="BE848" s="60">
        <v>25</v>
      </c>
      <c r="BF848" s="62">
        <v>13</v>
      </c>
      <c r="BG848" s="62">
        <v>55</v>
      </c>
      <c r="BH848" s="66">
        <v>36300</v>
      </c>
      <c r="BI848" s="66">
        <v>36300</v>
      </c>
      <c r="BJ848" s="66">
        <f t="shared" si="240"/>
        <v>25013</v>
      </c>
      <c r="BL848" t="s">
        <v>1447</v>
      </c>
      <c r="BM848">
        <f t="shared" si="236"/>
        <v>2536300</v>
      </c>
      <c r="BN848">
        <f t="shared" si="237"/>
        <v>2536300</v>
      </c>
      <c r="BO848" s="41"/>
      <c r="BP848" s="41"/>
      <c r="BR848" s="1"/>
      <c r="BS848" t="s">
        <v>3756</v>
      </c>
      <c r="CB848" s="38"/>
    </row>
    <row r="849" spans="1:80" ht="14" hidden="1" customHeight="1" outlineLevel="1" x14ac:dyDescent="0.2">
      <c r="A849" s="39" t="s">
        <v>2797</v>
      </c>
      <c r="B849" s="6" t="s">
        <v>1296</v>
      </c>
      <c r="C849" s="1">
        <f t="shared" si="229"/>
        <v>34926</v>
      </c>
      <c r="D849" s="3">
        <f>IF(N849&gt;0, RANK(N849,(N849:P849,Q849:AE849)),0)</f>
        <v>1</v>
      </c>
      <c r="E849" s="3">
        <f>IF(O849&gt;0,RANK(O849,(N849:P849,Q849:AE849)),0)</f>
        <v>2</v>
      </c>
      <c r="F849" s="3">
        <f t="shared" si="230"/>
        <v>0</v>
      </c>
      <c r="G849" s="1">
        <f t="shared" si="231"/>
        <v>8174</v>
      </c>
      <c r="H849" s="2">
        <f t="shared" si="238"/>
        <v>0.23403767966557865</v>
      </c>
      <c r="I849" s="4"/>
      <c r="J849" s="2">
        <f t="shared" si="232"/>
        <v>0.60356181641184214</v>
      </c>
      <c r="K849" s="2">
        <f t="shared" si="233"/>
        <v>0.36952413674626355</v>
      </c>
      <c r="L849" s="2">
        <f t="shared" si="234"/>
        <v>0</v>
      </c>
      <c r="M849" s="2">
        <f t="shared" si="235"/>
        <v>2.6914046841894301E-2</v>
      </c>
      <c r="N849" s="38">
        <v>21080</v>
      </c>
      <c r="O849" s="38">
        <v>12906</v>
      </c>
      <c r="P849" s="38"/>
      <c r="Q849" s="38">
        <v>132</v>
      </c>
      <c r="R849" s="38">
        <v>246</v>
      </c>
      <c r="S849" s="38"/>
      <c r="T849" s="38">
        <v>186</v>
      </c>
      <c r="U849" s="38">
        <v>2</v>
      </c>
      <c r="V849" s="38"/>
      <c r="W849" s="38">
        <v>183</v>
      </c>
      <c r="X849" s="38">
        <v>2</v>
      </c>
      <c r="Y849" s="38"/>
      <c r="Z849" s="38">
        <v>189</v>
      </c>
      <c r="AA849" s="38"/>
      <c r="AB849" s="38"/>
      <c r="BA849" t="str">
        <f t="shared" si="239"/>
        <v>Lowell</v>
      </c>
      <c r="BB849" t="s">
        <v>493</v>
      </c>
      <c r="BC849">
        <v>3</v>
      </c>
      <c r="BE849" s="60">
        <v>25</v>
      </c>
      <c r="BF849" s="62">
        <v>17</v>
      </c>
      <c r="BG849" s="62">
        <v>130</v>
      </c>
      <c r="BH849" s="66">
        <v>37000</v>
      </c>
      <c r="BI849" s="66">
        <v>37000</v>
      </c>
      <c r="BJ849" s="66">
        <f t="shared" si="240"/>
        <v>25017</v>
      </c>
      <c r="BL849" t="s">
        <v>1225</v>
      </c>
      <c r="BM849">
        <f t="shared" si="236"/>
        <v>2537000</v>
      </c>
      <c r="BN849">
        <f t="shared" si="237"/>
        <v>2537000</v>
      </c>
      <c r="BO849" s="41"/>
      <c r="BP849" s="41"/>
      <c r="BR849" s="1"/>
      <c r="BS849" t="s">
        <v>3757</v>
      </c>
      <c r="CB849" s="38"/>
    </row>
    <row r="850" spans="1:80" ht="14" hidden="1" customHeight="1" outlineLevel="1" x14ac:dyDescent="0.2">
      <c r="A850" s="39" t="s">
        <v>2669</v>
      </c>
      <c r="B850" s="6" t="s">
        <v>1296</v>
      </c>
      <c r="C850" s="1">
        <f t="shared" si="229"/>
        <v>11180</v>
      </c>
      <c r="D850" s="3">
        <f>IF(N850&gt;0, RANK(N850,(N850:P850,Q850:AE850)),0)</f>
        <v>2</v>
      </c>
      <c r="E850" s="3">
        <f>IF(O850&gt;0,RANK(O850,(N850:P850,Q850:AE850)),0)</f>
        <v>1</v>
      </c>
      <c r="F850" s="3">
        <f t="shared" si="230"/>
        <v>0</v>
      </c>
      <c r="G850" s="1">
        <f t="shared" si="231"/>
        <v>905</v>
      </c>
      <c r="H850" s="2">
        <f t="shared" si="238"/>
        <v>8.0948121645796067E-2</v>
      </c>
      <c r="I850" s="4"/>
      <c r="J850" s="2">
        <f t="shared" si="232"/>
        <v>0.44946332737030409</v>
      </c>
      <c r="K850" s="2">
        <f t="shared" si="233"/>
        <v>0.53041144901610016</v>
      </c>
      <c r="L850" s="2">
        <f t="shared" si="234"/>
        <v>0</v>
      </c>
      <c r="M850" s="2">
        <f t="shared" si="235"/>
        <v>2.01252236135957E-2</v>
      </c>
      <c r="N850" s="38">
        <v>5025</v>
      </c>
      <c r="O850" s="38">
        <v>5930</v>
      </c>
      <c r="P850" s="38"/>
      <c r="Q850" s="38">
        <v>47</v>
      </c>
      <c r="R850" s="38">
        <v>46</v>
      </c>
      <c r="S850" s="38"/>
      <c r="T850" s="38">
        <v>17</v>
      </c>
      <c r="U850" s="38">
        <v>0</v>
      </c>
      <c r="V850" s="38"/>
      <c r="W850" s="38">
        <v>40</v>
      </c>
      <c r="X850" s="38">
        <v>0</v>
      </c>
      <c r="Y850" s="38"/>
      <c r="Z850" s="38">
        <v>75</v>
      </c>
      <c r="AA850" s="38"/>
      <c r="AB850" s="38"/>
      <c r="BA850" t="str">
        <f t="shared" si="239"/>
        <v>Ludlow</v>
      </c>
      <c r="BB850" t="s">
        <v>2795</v>
      </c>
      <c r="BC850">
        <v>1</v>
      </c>
      <c r="BE850" s="60">
        <v>25</v>
      </c>
      <c r="BF850" s="62">
        <v>13</v>
      </c>
      <c r="BG850" s="62">
        <v>60</v>
      </c>
      <c r="BH850" s="66">
        <v>37175</v>
      </c>
      <c r="BI850" s="66">
        <v>37175</v>
      </c>
      <c r="BJ850" s="66">
        <f t="shared" si="240"/>
        <v>25013</v>
      </c>
      <c r="BL850" t="s">
        <v>1447</v>
      </c>
      <c r="BM850">
        <f t="shared" si="236"/>
        <v>2537175</v>
      </c>
      <c r="BN850">
        <f t="shared" si="237"/>
        <v>2537175</v>
      </c>
      <c r="BO850" s="41"/>
      <c r="BP850" s="41"/>
      <c r="BR850" s="1"/>
      <c r="BS850" t="s">
        <v>3756</v>
      </c>
      <c r="CB850" s="38"/>
    </row>
    <row r="851" spans="1:80" ht="14" hidden="1" customHeight="1" outlineLevel="1" x14ac:dyDescent="0.2">
      <c r="A851" s="39" t="s">
        <v>1577</v>
      </c>
      <c r="B851" s="6" t="s">
        <v>1296</v>
      </c>
      <c r="C851" s="1">
        <f t="shared" si="229"/>
        <v>7247</v>
      </c>
      <c r="D851" s="3">
        <f>IF(N851&gt;0, RANK(N851,(N851:P851,Q851:AE851)),0)</f>
        <v>1</v>
      </c>
      <c r="E851" s="3">
        <f>IF(O851&gt;0,RANK(O851,(N851:P851,Q851:AE851)),0)</f>
        <v>2</v>
      </c>
      <c r="F851" s="3">
        <f t="shared" si="230"/>
        <v>0</v>
      </c>
      <c r="G851" s="1">
        <f t="shared" si="231"/>
        <v>659</v>
      </c>
      <c r="H851" s="2">
        <f t="shared" si="238"/>
        <v>9.0934179660549189E-2</v>
      </c>
      <c r="I851" s="4"/>
      <c r="J851" s="2">
        <f t="shared" si="232"/>
        <v>0.5334621222574859</v>
      </c>
      <c r="K851" s="2">
        <f t="shared" si="233"/>
        <v>0.44252794259693667</v>
      </c>
      <c r="L851" s="2">
        <f t="shared" si="234"/>
        <v>0</v>
      </c>
      <c r="M851" s="2">
        <f t="shared" si="235"/>
        <v>2.4009935145577421E-2</v>
      </c>
      <c r="N851" s="38">
        <v>3866</v>
      </c>
      <c r="O851" s="38">
        <v>3207</v>
      </c>
      <c r="P851" s="38"/>
      <c r="Q851" s="38">
        <v>70</v>
      </c>
      <c r="R851" s="38">
        <v>35</v>
      </c>
      <c r="S851" s="38"/>
      <c r="T851" s="38">
        <v>17</v>
      </c>
      <c r="U851" s="38">
        <v>0</v>
      </c>
      <c r="V851" s="38"/>
      <c r="W851" s="38">
        <v>15</v>
      </c>
      <c r="X851" s="38">
        <v>0</v>
      </c>
      <c r="Y851" s="38"/>
      <c r="Z851" s="38">
        <v>37</v>
      </c>
      <c r="AA851" s="38"/>
      <c r="AB851" s="38"/>
      <c r="BA851" t="str">
        <f t="shared" si="239"/>
        <v>Lunenburg</v>
      </c>
      <c r="BB851" s="6" t="s">
        <v>1739</v>
      </c>
      <c r="BC851">
        <v>3</v>
      </c>
      <c r="BE851" s="60">
        <v>25</v>
      </c>
      <c r="BF851" s="62">
        <v>27</v>
      </c>
      <c r="BG851" s="62">
        <v>130</v>
      </c>
      <c r="BH851" s="66">
        <v>37420</v>
      </c>
      <c r="BI851" s="66">
        <v>37420</v>
      </c>
      <c r="BJ851" s="66">
        <f t="shared" si="240"/>
        <v>25027</v>
      </c>
      <c r="BL851" t="s">
        <v>1447</v>
      </c>
      <c r="BM851">
        <f t="shared" si="236"/>
        <v>2537420</v>
      </c>
      <c r="BN851">
        <f t="shared" si="237"/>
        <v>2537420</v>
      </c>
      <c r="BO851" s="41"/>
      <c r="BP851" s="41"/>
      <c r="BR851" s="1"/>
      <c r="BS851" t="s">
        <v>3756</v>
      </c>
      <c r="CB851" s="38"/>
    </row>
    <row r="852" spans="1:80" ht="14" hidden="1" customHeight="1" outlineLevel="1" x14ac:dyDescent="0.2">
      <c r="A852" s="39" t="s">
        <v>1728</v>
      </c>
      <c r="B852" s="6" t="s">
        <v>1296</v>
      </c>
      <c r="C852" s="1">
        <f t="shared" si="229"/>
        <v>31724</v>
      </c>
      <c r="D852" s="3">
        <f>IF(N852&gt;0, RANK(N852,(N852:P852,Q852:AE852)),0)</f>
        <v>1</v>
      </c>
      <c r="E852" s="3">
        <f>IF(O852&gt;0,RANK(O852,(N852:P852,Q852:AE852)),0)</f>
        <v>2</v>
      </c>
      <c r="F852" s="3">
        <f t="shared" si="230"/>
        <v>0</v>
      </c>
      <c r="G852" s="1">
        <f t="shared" si="231"/>
        <v>7117</v>
      </c>
      <c r="H852" s="2">
        <f t="shared" si="238"/>
        <v>0.22434119278779474</v>
      </c>
      <c r="I852" s="4"/>
      <c r="J852" s="2">
        <f t="shared" si="232"/>
        <v>0.59834825368805955</v>
      </c>
      <c r="K852" s="2">
        <f t="shared" si="233"/>
        <v>0.37400706090026481</v>
      </c>
      <c r="L852" s="2">
        <f t="shared" si="234"/>
        <v>0</v>
      </c>
      <c r="M852" s="2">
        <f t="shared" si="235"/>
        <v>2.764468541167564E-2</v>
      </c>
      <c r="N852" s="38">
        <v>18982</v>
      </c>
      <c r="O852" s="38">
        <v>11865</v>
      </c>
      <c r="P852" s="38"/>
      <c r="Q852" s="38">
        <v>115</v>
      </c>
      <c r="R852" s="38">
        <v>247</v>
      </c>
      <c r="S852" s="38"/>
      <c r="T852" s="38">
        <v>197</v>
      </c>
      <c r="U852" s="38">
        <v>0</v>
      </c>
      <c r="V852" s="38"/>
      <c r="W852" s="38">
        <v>137</v>
      </c>
      <c r="X852" s="38">
        <v>0</v>
      </c>
      <c r="Y852" s="38"/>
      <c r="Z852" s="38">
        <v>181</v>
      </c>
      <c r="AA852" s="38"/>
      <c r="AB852" s="38"/>
      <c r="BA852" t="str">
        <f t="shared" si="239"/>
        <v>Lynn</v>
      </c>
      <c r="BB852" t="s">
        <v>823</v>
      </c>
      <c r="BC852">
        <v>6</v>
      </c>
      <c r="BE852" s="60">
        <v>25</v>
      </c>
      <c r="BF852" s="62">
        <v>9</v>
      </c>
      <c r="BG852" s="62">
        <v>70</v>
      </c>
      <c r="BH852" s="66">
        <v>37490</v>
      </c>
      <c r="BI852" s="66">
        <v>37490</v>
      </c>
      <c r="BJ852" s="66">
        <f t="shared" si="240"/>
        <v>25009</v>
      </c>
      <c r="BL852" t="s">
        <v>1225</v>
      </c>
      <c r="BM852">
        <f t="shared" si="236"/>
        <v>2537490</v>
      </c>
      <c r="BN852">
        <f t="shared" si="237"/>
        <v>2537490</v>
      </c>
      <c r="BO852" s="41"/>
      <c r="BP852" s="41"/>
      <c r="BR852" s="1"/>
      <c r="BS852" t="s">
        <v>3757</v>
      </c>
      <c r="CB852" s="38"/>
    </row>
    <row r="853" spans="1:80" ht="14" hidden="1" customHeight="1" outlineLevel="1" x14ac:dyDescent="0.2">
      <c r="A853" s="39" t="s">
        <v>215</v>
      </c>
      <c r="B853" s="6" t="s">
        <v>1296</v>
      </c>
      <c r="C853" s="1">
        <f t="shared" si="229"/>
        <v>8014</v>
      </c>
      <c r="D853" s="3">
        <f>IF(N853&gt;0, RANK(N853,(N853:P853,Q853:AE853)),0)</f>
        <v>2</v>
      </c>
      <c r="E853" s="3">
        <f>IF(O853&gt;0,RANK(O853,(N853:P853,Q853:AE853)),0)</f>
        <v>1</v>
      </c>
      <c r="F853" s="3">
        <f t="shared" si="230"/>
        <v>0</v>
      </c>
      <c r="G853" s="1">
        <f t="shared" si="231"/>
        <v>265</v>
      </c>
      <c r="H853" s="2">
        <f t="shared" si="238"/>
        <v>3.3067132518093338E-2</v>
      </c>
      <c r="I853" s="4"/>
      <c r="J853" s="2">
        <f t="shared" si="232"/>
        <v>0.47579236336411279</v>
      </c>
      <c r="K853" s="2">
        <f t="shared" si="233"/>
        <v>0.50885949588220614</v>
      </c>
      <c r="L853" s="2">
        <f t="shared" si="234"/>
        <v>0</v>
      </c>
      <c r="M853" s="2">
        <f t="shared" si="235"/>
        <v>1.5348140753681072E-2</v>
      </c>
      <c r="N853" s="38">
        <v>3813</v>
      </c>
      <c r="O853" s="38">
        <v>4078</v>
      </c>
      <c r="P853" s="38"/>
      <c r="Q853" s="38">
        <v>38</v>
      </c>
      <c r="R853" s="38">
        <v>37</v>
      </c>
      <c r="S853" s="38"/>
      <c r="T853" s="38">
        <v>9</v>
      </c>
      <c r="U853" s="38">
        <v>0</v>
      </c>
      <c r="V853" s="38"/>
      <c r="W853" s="38">
        <v>0</v>
      </c>
      <c r="X853" s="38">
        <v>0</v>
      </c>
      <c r="Y853" s="38"/>
      <c r="Z853" s="38">
        <v>39</v>
      </c>
      <c r="AA853" s="38"/>
      <c r="AB853" s="38"/>
      <c r="BA853" t="str">
        <f t="shared" si="239"/>
        <v>Lynnfield</v>
      </c>
      <c r="BB853" t="s">
        <v>823</v>
      </c>
      <c r="BC853">
        <v>6</v>
      </c>
      <c r="BE853" s="60">
        <v>25</v>
      </c>
      <c r="BF853" s="62">
        <v>9</v>
      </c>
      <c r="BG853" s="62">
        <v>75</v>
      </c>
      <c r="BH853" s="66">
        <v>37560</v>
      </c>
      <c r="BI853" s="66">
        <v>37560</v>
      </c>
      <c r="BJ853" s="66">
        <f t="shared" si="240"/>
        <v>25009</v>
      </c>
      <c r="BL853" t="s">
        <v>1447</v>
      </c>
      <c r="BM853">
        <f t="shared" si="236"/>
        <v>2537560</v>
      </c>
      <c r="BN853">
        <f t="shared" si="237"/>
        <v>2537560</v>
      </c>
      <c r="BO853" s="41"/>
      <c r="BP853" s="41"/>
      <c r="BR853" s="1"/>
      <c r="BS853" t="s">
        <v>3756</v>
      </c>
      <c r="CB853" s="38"/>
    </row>
    <row r="854" spans="1:80" ht="14" hidden="1" customHeight="1" outlineLevel="1" x14ac:dyDescent="0.2">
      <c r="A854" s="39" t="s">
        <v>387</v>
      </c>
      <c r="B854" s="6" t="s">
        <v>1296</v>
      </c>
      <c r="C854" s="1">
        <f t="shared" si="229"/>
        <v>22625</v>
      </c>
      <c r="D854" s="3">
        <f>IF(N854&gt;0, RANK(N854,(N854:P854,Q854:AE854)),0)</f>
        <v>1</v>
      </c>
      <c r="E854" s="3">
        <f>IF(O854&gt;0,RANK(O854,(N854:P854,Q854:AE854)),0)</f>
        <v>2</v>
      </c>
      <c r="F854" s="3">
        <f t="shared" si="230"/>
        <v>0</v>
      </c>
      <c r="G854" s="1">
        <f t="shared" si="231"/>
        <v>8884</v>
      </c>
      <c r="H854" s="2">
        <f t="shared" si="238"/>
        <v>0.39266298342541439</v>
      </c>
      <c r="I854" s="4"/>
      <c r="J854" s="2">
        <f t="shared" si="232"/>
        <v>0.67743646408839775</v>
      </c>
      <c r="K854" s="2">
        <f t="shared" si="233"/>
        <v>0.28477348066298341</v>
      </c>
      <c r="L854" s="2">
        <f t="shared" si="234"/>
        <v>0</v>
      </c>
      <c r="M854" s="2">
        <f t="shared" si="235"/>
        <v>3.7790055248618837E-2</v>
      </c>
      <c r="N854" s="38">
        <v>15327</v>
      </c>
      <c r="O854" s="38">
        <v>6443</v>
      </c>
      <c r="P854" s="38"/>
      <c r="Q854" s="38">
        <v>87</v>
      </c>
      <c r="R854" s="38">
        <v>350</v>
      </c>
      <c r="S854" s="38"/>
      <c r="T854" s="38">
        <v>173</v>
      </c>
      <c r="U854" s="38">
        <v>0</v>
      </c>
      <c r="V854" s="38"/>
      <c r="W854" s="38">
        <v>123</v>
      </c>
      <c r="X854" s="38">
        <v>0</v>
      </c>
      <c r="Y854" s="38"/>
      <c r="Z854" s="38">
        <v>122</v>
      </c>
      <c r="AA854" s="38"/>
      <c r="AB854" s="38"/>
      <c r="BA854" t="str">
        <f t="shared" si="239"/>
        <v>Malden</v>
      </c>
      <c r="BB854" t="s">
        <v>493</v>
      </c>
      <c r="BC854">
        <v>5</v>
      </c>
      <c r="BE854" s="60">
        <v>25</v>
      </c>
      <c r="BF854" s="62">
        <v>17</v>
      </c>
      <c r="BG854" s="62">
        <v>135</v>
      </c>
      <c r="BH854" s="66">
        <v>37875</v>
      </c>
      <c r="BI854" s="66">
        <v>37875</v>
      </c>
      <c r="BJ854" s="66">
        <f t="shared" si="240"/>
        <v>25017</v>
      </c>
      <c r="BL854" t="s">
        <v>1225</v>
      </c>
      <c r="BM854">
        <f t="shared" si="236"/>
        <v>2537875</v>
      </c>
      <c r="BN854">
        <f t="shared" si="237"/>
        <v>2537875</v>
      </c>
      <c r="BO854" s="41"/>
      <c r="BP854" s="41"/>
      <c r="BR854" s="1"/>
      <c r="BS854" t="s">
        <v>3757</v>
      </c>
      <c r="CB854" s="38"/>
    </row>
    <row r="855" spans="1:80" ht="14" hidden="1" customHeight="1" outlineLevel="1" x14ac:dyDescent="0.2">
      <c r="A855" s="39" t="s">
        <v>283</v>
      </c>
      <c r="B855" s="6" t="s">
        <v>1296</v>
      </c>
      <c r="C855" s="1">
        <f t="shared" si="229"/>
        <v>3636</v>
      </c>
      <c r="D855" s="3">
        <f>IF(N855&gt;0, RANK(N855,(N855:P855,Q855:AE855)),0)</f>
        <v>1</v>
      </c>
      <c r="E855" s="3">
        <f>IF(O855&gt;0,RANK(O855,(N855:P855,Q855:AE855)),0)</f>
        <v>2</v>
      </c>
      <c r="F855" s="3">
        <f t="shared" si="230"/>
        <v>0</v>
      </c>
      <c r="G855" s="1">
        <f t="shared" si="231"/>
        <v>1623</v>
      </c>
      <c r="H855" s="2">
        <f t="shared" si="238"/>
        <v>0.44636963696369636</v>
      </c>
      <c r="I855" s="4"/>
      <c r="J855" s="2">
        <f t="shared" si="232"/>
        <v>0.70819581958195821</v>
      </c>
      <c r="K855" s="2">
        <f t="shared" si="233"/>
        <v>0.26182618261826185</v>
      </c>
      <c r="L855" s="2">
        <f t="shared" si="234"/>
        <v>0</v>
      </c>
      <c r="M855" s="2">
        <f t="shared" si="235"/>
        <v>2.9977997799779943E-2</v>
      </c>
      <c r="N855" s="38">
        <v>2575</v>
      </c>
      <c r="O855" s="38">
        <v>952</v>
      </c>
      <c r="P855" s="38"/>
      <c r="Q855" s="38">
        <v>29</v>
      </c>
      <c r="R855" s="38">
        <v>22</v>
      </c>
      <c r="S855" s="38"/>
      <c r="T855" s="38">
        <v>9</v>
      </c>
      <c r="U855" s="38">
        <v>0</v>
      </c>
      <c r="V855" s="38"/>
      <c r="W855" s="38">
        <v>30</v>
      </c>
      <c r="X855" s="38">
        <v>0</v>
      </c>
      <c r="Y855" s="38"/>
      <c r="Z855" s="38">
        <v>19</v>
      </c>
      <c r="AA855" s="38"/>
      <c r="AB855" s="38"/>
      <c r="BA855" t="str">
        <f t="shared" si="239"/>
        <v>Manchester-by-the-Sea</v>
      </c>
      <c r="BB855" t="s">
        <v>823</v>
      </c>
      <c r="BC855">
        <v>6</v>
      </c>
      <c r="BE855" s="60">
        <v>25</v>
      </c>
      <c r="BF855" s="62">
        <v>9</v>
      </c>
      <c r="BG855" s="62">
        <v>83</v>
      </c>
      <c r="BH855" s="66">
        <v>37995</v>
      </c>
      <c r="BI855" s="66">
        <v>37995</v>
      </c>
      <c r="BJ855" s="66">
        <f t="shared" si="240"/>
        <v>25009</v>
      </c>
      <c r="BL855" t="s">
        <v>1447</v>
      </c>
      <c r="BM855">
        <f t="shared" si="236"/>
        <v>2537995</v>
      </c>
      <c r="BN855">
        <f t="shared" si="237"/>
        <v>2537995</v>
      </c>
      <c r="BO855" s="41"/>
      <c r="BP855" s="41"/>
      <c r="BR855" s="1"/>
      <c r="BS855" t="s">
        <v>3756</v>
      </c>
      <c r="CB855" s="38"/>
    </row>
    <row r="856" spans="1:80" ht="14" hidden="1" customHeight="1" outlineLevel="1" x14ac:dyDescent="0.2">
      <c r="A856" s="39" t="s">
        <v>2214</v>
      </c>
      <c r="B856" s="6" t="s">
        <v>1296</v>
      </c>
      <c r="C856" s="1">
        <f t="shared" si="229"/>
        <v>13940</v>
      </c>
      <c r="D856" s="3">
        <f>IF(N856&gt;0, RANK(N856,(N856:P856,Q856:AE856)),0)</f>
        <v>1</v>
      </c>
      <c r="E856" s="3">
        <f>IF(O856&gt;0,RANK(O856,(N856:P856,Q856:AE856)),0)</f>
        <v>2</v>
      </c>
      <c r="F856" s="3">
        <f t="shared" si="230"/>
        <v>0</v>
      </c>
      <c r="G856" s="1">
        <f t="shared" si="231"/>
        <v>2406</v>
      </c>
      <c r="H856" s="2">
        <f t="shared" si="238"/>
        <v>0.17259684361549499</v>
      </c>
      <c r="I856" s="4"/>
      <c r="J856" s="2">
        <f t="shared" si="232"/>
        <v>0.56951219512195117</v>
      </c>
      <c r="K856" s="2">
        <f t="shared" si="233"/>
        <v>0.39691535150645624</v>
      </c>
      <c r="L856" s="2">
        <f t="shared" si="234"/>
        <v>0</v>
      </c>
      <c r="M856" s="2">
        <f t="shared" si="235"/>
        <v>3.3572453371592592E-2</v>
      </c>
      <c r="N856" s="38">
        <v>7939</v>
      </c>
      <c r="O856" s="38">
        <v>5533</v>
      </c>
      <c r="P856" s="38"/>
      <c r="Q856" s="38">
        <v>87</v>
      </c>
      <c r="R856" s="38">
        <v>149</v>
      </c>
      <c r="S856" s="38"/>
      <c r="T856" s="38">
        <v>24</v>
      </c>
      <c r="U856" s="38">
        <v>0</v>
      </c>
      <c r="V856" s="38"/>
      <c r="W856" s="38">
        <v>107</v>
      </c>
      <c r="X856" s="38">
        <v>0</v>
      </c>
      <c r="Y856" s="38"/>
      <c r="Z856" s="38">
        <v>101</v>
      </c>
      <c r="AA856" s="38"/>
      <c r="AB856" s="38"/>
      <c r="BA856" t="str">
        <f t="shared" si="239"/>
        <v>Mansfield</v>
      </c>
      <c r="BB856" t="s">
        <v>2173</v>
      </c>
      <c r="BC856">
        <v>4</v>
      </c>
      <c r="BE856" s="60">
        <v>25</v>
      </c>
      <c r="BF856" s="62">
        <v>5</v>
      </c>
      <c r="BG856" s="62">
        <v>50</v>
      </c>
      <c r="BH856" s="66">
        <v>38225</v>
      </c>
      <c r="BI856" s="66">
        <v>38225</v>
      </c>
      <c r="BJ856" s="66">
        <f t="shared" si="240"/>
        <v>25005</v>
      </c>
      <c r="BL856" t="s">
        <v>1447</v>
      </c>
      <c r="BM856">
        <f t="shared" si="236"/>
        <v>2538225</v>
      </c>
      <c r="BN856">
        <f t="shared" si="237"/>
        <v>2538225</v>
      </c>
      <c r="BO856" s="41"/>
      <c r="BP856" s="41"/>
      <c r="BR856" s="1"/>
      <c r="BS856" t="s">
        <v>3756</v>
      </c>
      <c r="CB856" s="38"/>
    </row>
    <row r="857" spans="1:80" ht="14" hidden="1" customHeight="1" outlineLevel="1" x14ac:dyDescent="0.2">
      <c r="A857" s="39" t="s">
        <v>2201</v>
      </c>
      <c r="B857" s="6" t="s">
        <v>1296</v>
      </c>
      <c r="C857" s="1">
        <f t="shared" si="229"/>
        <v>13552</v>
      </c>
      <c r="D857" s="3">
        <f>IF(N857&gt;0, RANK(N857,(N857:P857,Q857:AE857)),0)</f>
        <v>1</v>
      </c>
      <c r="E857" s="3">
        <f>IF(O857&gt;0,RANK(O857,(N857:P857,Q857:AE857)),0)</f>
        <v>2</v>
      </c>
      <c r="F857" s="3">
        <f t="shared" si="230"/>
        <v>0</v>
      </c>
      <c r="G857" s="1">
        <f t="shared" si="231"/>
        <v>5384</v>
      </c>
      <c r="H857" s="2">
        <f t="shared" si="238"/>
        <v>0.39728453364817001</v>
      </c>
      <c r="I857" s="4"/>
      <c r="J857" s="2">
        <f t="shared" si="232"/>
        <v>0.68617178276269186</v>
      </c>
      <c r="K857" s="2">
        <f t="shared" si="233"/>
        <v>0.28888724911452185</v>
      </c>
      <c r="L857" s="2">
        <f t="shared" si="234"/>
        <v>0</v>
      </c>
      <c r="M857" s="2">
        <f t="shared" si="235"/>
        <v>2.4940968122786289E-2</v>
      </c>
      <c r="N857" s="38">
        <v>9299</v>
      </c>
      <c r="O857" s="38">
        <v>3915</v>
      </c>
      <c r="P857" s="38"/>
      <c r="Q857" s="38">
        <v>98</v>
      </c>
      <c r="R857" s="38">
        <v>66</v>
      </c>
      <c r="S857" s="38"/>
      <c r="T857" s="38">
        <v>33</v>
      </c>
      <c r="U857" s="38">
        <v>0</v>
      </c>
      <c r="V857" s="38"/>
      <c r="W857" s="38">
        <v>92</v>
      </c>
      <c r="X857" s="38">
        <v>0</v>
      </c>
      <c r="Y857" s="38"/>
      <c r="Z857" s="38">
        <v>49</v>
      </c>
      <c r="AA857" s="38"/>
      <c r="AB857" s="38"/>
      <c r="BA857" t="str">
        <f t="shared" si="239"/>
        <v>Marblehead</v>
      </c>
      <c r="BB857" t="s">
        <v>823</v>
      </c>
      <c r="BC857">
        <v>6</v>
      </c>
      <c r="BE857" s="60">
        <v>25</v>
      </c>
      <c r="BF857" s="62">
        <v>9</v>
      </c>
      <c r="BG857" s="62">
        <v>85</v>
      </c>
      <c r="BH857" s="66">
        <v>38400</v>
      </c>
      <c r="BI857" s="66">
        <v>38400</v>
      </c>
      <c r="BJ857" s="66">
        <f t="shared" si="240"/>
        <v>25009</v>
      </c>
      <c r="BL857" t="s">
        <v>1447</v>
      </c>
      <c r="BM857">
        <f t="shared" si="236"/>
        <v>2538400</v>
      </c>
      <c r="BN857">
        <f t="shared" si="237"/>
        <v>2538400</v>
      </c>
      <c r="BO857" s="41"/>
      <c r="BP857" s="41"/>
      <c r="BR857" s="1"/>
      <c r="BS857" t="s">
        <v>3756</v>
      </c>
      <c r="CB857" s="38"/>
    </row>
    <row r="858" spans="1:80" ht="14" hidden="1" customHeight="1" outlineLevel="1" x14ac:dyDescent="0.2">
      <c r="A858" s="39" t="s">
        <v>1791</v>
      </c>
      <c r="B858" s="6" t="s">
        <v>1296</v>
      </c>
      <c r="C858" s="1">
        <f t="shared" si="229"/>
        <v>3632</v>
      </c>
      <c r="D858" s="3">
        <f>IF(N858&gt;0, RANK(N858,(N858:P858,Q858:AE858)),0)</f>
        <v>1</v>
      </c>
      <c r="E858" s="3">
        <f>IF(O858&gt;0,RANK(O858,(N858:P858,Q858:AE858)),0)</f>
        <v>2</v>
      </c>
      <c r="F858" s="3">
        <f t="shared" si="230"/>
        <v>0</v>
      </c>
      <c r="G858" s="1">
        <f t="shared" si="231"/>
        <v>928</v>
      </c>
      <c r="H858" s="2">
        <f t="shared" si="238"/>
        <v>0.25550660792951541</v>
      </c>
      <c r="I858" s="4"/>
      <c r="J858" s="2">
        <f t="shared" si="232"/>
        <v>0.61563876651982374</v>
      </c>
      <c r="K858" s="2">
        <f t="shared" si="233"/>
        <v>0.36013215859030839</v>
      </c>
      <c r="L858" s="2">
        <f t="shared" si="234"/>
        <v>0</v>
      </c>
      <c r="M858" s="2">
        <f t="shared" si="235"/>
        <v>2.4229074889867863E-2</v>
      </c>
      <c r="N858" s="38">
        <v>2236</v>
      </c>
      <c r="O858" s="38">
        <v>1308</v>
      </c>
      <c r="P858" s="38"/>
      <c r="Q858" s="38">
        <v>20</v>
      </c>
      <c r="R858" s="38">
        <v>14</v>
      </c>
      <c r="S858" s="38"/>
      <c r="T858" s="38">
        <v>4</v>
      </c>
      <c r="U858" s="38">
        <v>0</v>
      </c>
      <c r="V858" s="38"/>
      <c r="W858" s="38">
        <v>35</v>
      </c>
      <c r="X858" s="38">
        <v>0</v>
      </c>
      <c r="Y858" s="38"/>
      <c r="Z858" s="38">
        <v>15</v>
      </c>
      <c r="AA858" s="38"/>
      <c r="AB858" s="38"/>
      <c r="BA858" t="str">
        <f t="shared" si="239"/>
        <v>Marion</v>
      </c>
      <c r="BB858" t="s">
        <v>228</v>
      </c>
      <c r="BC858">
        <v>9</v>
      </c>
      <c r="BE858" s="60">
        <v>25</v>
      </c>
      <c r="BF858" s="62">
        <v>23</v>
      </c>
      <c r="BG858" s="62">
        <v>70</v>
      </c>
      <c r="BH858" s="66">
        <v>38540</v>
      </c>
      <c r="BI858" s="66">
        <v>38540</v>
      </c>
      <c r="BJ858" s="66">
        <f t="shared" si="240"/>
        <v>25023</v>
      </c>
      <c r="BL858" t="s">
        <v>1447</v>
      </c>
      <c r="BM858">
        <f t="shared" si="236"/>
        <v>2538540</v>
      </c>
      <c r="BN858">
        <f t="shared" si="237"/>
        <v>2538540</v>
      </c>
      <c r="BO858" s="41"/>
      <c r="BP858" s="41"/>
      <c r="BR858" s="1"/>
      <c r="BS858" t="s">
        <v>3756</v>
      </c>
      <c r="CB858" s="38"/>
    </row>
    <row r="859" spans="1:80" ht="14" hidden="1" customHeight="1" outlineLevel="1" x14ac:dyDescent="0.2">
      <c r="A859" s="39" t="s">
        <v>1579</v>
      </c>
      <c r="B859" s="6" t="s">
        <v>1296</v>
      </c>
      <c r="C859" s="1">
        <f t="shared" si="229"/>
        <v>18090</v>
      </c>
      <c r="D859" s="3">
        <f>IF(N859&gt;0, RANK(N859,(N859:P859,Q859:AE859)),0)</f>
        <v>1</v>
      </c>
      <c r="E859" s="3">
        <f>IF(O859&gt;0,RANK(O859,(N859:P859,Q859:AE859)),0)</f>
        <v>2</v>
      </c>
      <c r="F859" s="3">
        <f t="shared" si="230"/>
        <v>0</v>
      </c>
      <c r="G859" s="1">
        <f t="shared" si="231"/>
        <v>4345</v>
      </c>
      <c r="H859" s="2">
        <f t="shared" si="238"/>
        <v>0.24018794914317301</v>
      </c>
      <c r="I859" s="4"/>
      <c r="J859" s="2">
        <f t="shared" si="232"/>
        <v>0.60784964068546155</v>
      </c>
      <c r="K859" s="2">
        <f t="shared" si="233"/>
        <v>0.36766169154228856</v>
      </c>
      <c r="L859" s="2">
        <f t="shared" si="234"/>
        <v>0</v>
      </c>
      <c r="M859" s="2">
        <f t="shared" si="235"/>
        <v>2.4488667772249895E-2</v>
      </c>
      <c r="N859" s="38">
        <v>10996</v>
      </c>
      <c r="O859" s="38">
        <v>6651</v>
      </c>
      <c r="P859" s="38"/>
      <c r="Q859" s="38">
        <v>107</v>
      </c>
      <c r="R859" s="38">
        <v>121</v>
      </c>
      <c r="S859" s="38"/>
      <c r="T859" s="38">
        <v>36</v>
      </c>
      <c r="U859" s="38">
        <v>0</v>
      </c>
      <c r="V859" s="38"/>
      <c r="W859" s="38">
        <v>88</v>
      </c>
      <c r="X859" s="38">
        <v>0</v>
      </c>
      <c r="Y859" s="38"/>
      <c r="Z859" s="38">
        <v>91</v>
      </c>
      <c r="AA859" s="38"/>
      <c r="AB859" s="38"/>
      <c r="BA859" t="str">
        <f t="shared" si="239"/>
        <v>Marlborough</v>
      </c>
      <c r="BB859" t="s">
        <v>493</v>
      </c>
      <c r="BC859">
        <v>3</v>
      </c>
      <c r="BE859" s="60">
        <v>25</v>
      </c>
      <c r="BF859" s="62">
        <v>17</v>
      </c>
      <c r="BG859" s="62">
        <v>140</v>
      </c>
      <c r="BH859" s="66">
        <v>38715</v>
      </c>
      <c r="BI859" s="66">
        <v>38715</v>
      </c>
      <c r="BJ859" s="66">
        <f t="shared" si="240"/>
        <v>25017</v>
      </c>
      <c r="BL859" t="s">
        <v>1225</v>
      </c>
      <c r="BM859">
        <f t="shared" si="236"/>
        <v>2538715</v>
      </c>
      <c r="BN859">
        <f t="shared" si="237"/>
        <v>2538715</v>
      </c>
      <c r="BO859" s="41"/>
      <c r="BP859" s="41"/>
      <c r="BR859" s="1"/>
      <c r="BS859" t="s">
        <v>3757</v>
      </c>
      <c r="CB859" s="38"/>
    </row>
    <row r="860" spans="1:80" ht="14" hidden="1" customHeight="1" outlineLevel="1" x14ac:dyDescent="0.2">
      <c r="A860" s="39" t="s">
        <v>1353</v>
      </c>
      <c r="B860" s="6" t="s">
        <v>1296</v>
      </c>
      <c r="C860" s="1">
        <f t="shared" si="229"/>
        <v>17259</v>
      </c>
      <c r="D860" s="3">
        <f>IF(N860&gt;0, RANK(N860,(N860:P860,Q860:AE860)),0)</f>
        <v>1</v>
      </c>
      <c r="E860" s="3">
        <f>IF(O860&gt;0,RANK(O860,(N860:P860,Q860:AE860)),0)</f>
        <v>2</v>
      </c>
      <c r="F860" s="3">
        <f t="shared" si="230"/>
        <v>0</v>
      </c>
      <c r="G860" s="1">
        <f t="shared" si="231"/>
        <v>875</v>
      </c>
      <c r="H860" s="2">
        <f t="shared" si="238"/>
        <v>5.069818645344458E-2</v>
      </c>
      <c r="I860" s="4"/>
      <c r="J860" s="2">
        <f t="shared" si="232"/>
        <v>0.51584680456573384</v>
      </c>
      <c r="K860" s="2">
        <f t="shared" si="233"/>
        <v>0.46514861811228925</v>
      </c>
      <c r="L860" s="2">
        <f t="shared" si="234"/>
        <v>0</v>
      </c>
      <c r="M860" s="2">
        <f t="shared" si="235"/>
        <v>1.9004577321976912E-2</v>
      </c>
      <c r="N860" s="38">
        <v>8903</v>
      </c>
      <c r="O860" s="38">
        <v>8028</v>
      </c>
      <c r="P860" s="38"/>
      <c r="Q860" s="38">
        <v>101</v>
      </c>
      <c r="R860" s="38">
        <v>81</v>
      </c>
      <c r="S860" s="38"/>
      <c r="T860" s="38">
        <v>23</v>
      </c>
      <c r="U860" s="38">
        <v>0</v>
      </c>
      <c r="V860" s="38"/>
      <c r="W860" s="38">
        <v>0</v>
      </c>
      <c r="X860" s="38">
        <v>0</v>
      </c>
      <c r="Y860" s="38"/>
      <c r="Z860" s="38">
        <v>123</v>
      </c>
      <c r="AA860" s="38"/>
      <c r="AB860" s="38"/>
      <c r="BA860" t="str">
        <f t="shared" si="239"/>
        <v>Marshfield</v>
      </c>
      <c r="BB860" t="s">
        <v>228</v>
      </c>
      <c r="BC860">
        <v>9</v>
      </c>
      <c r="BE860" s="60">
        <v>25</v>
      </c>
      <c r="BF860" s="62">
        <v>23</v>
      </c>
      <c r="BG860" s="62">
        <v>75</v>
      </c>
      <c r="BH860" s="66">
        <v>38855</v>
      </c>
      <c r="BI860" s="66">
        <v>38855</v>
      </c>
      <c r="BJ860" s="66">
        <f t="shared" si="240"/>
        <v>25023</v>
      </c>
      <c r="BL860" t="s">
        <v>1447</v>
      </c>
      <c r="BM860">
        <f t="shared" si="236"/>
        <v>2538855</v>
      </c>
      <c r="BN860">
        <f t="shared" si="237"/>
        <v>2538855</v>
      </c>
      <c r="BO860" s="41"/>
      <c r="BP860" s="41"/>
      <c r="BR860" s="1"/>
      <c r="BS860" t="s">
        <v>3756</v>
      </c>
      <c r="CB860" s="38"/>
    </row>
    <row r="861" spans="1:80" ht="14" hidden="1" customHeight="1" outlineLevel="1" x14ac:dyDescent="0.2">
      <c r="A861" s="39" t="s">
        <v>186</v>
      </c>
      <c r="B861" s="6" t="s">
        <v>1296</v>
      </c>
      <c r="C861" s="1">
        <f t="shared" si="229"/>
        <v>10386</v>
      </c>
      <c r="D861" s="3">
        <f>IF(N861&gt;0, RANK(N861,(N861:P861,Q861:AE861)),0)</f>
        <v>1</v>
      </c>
      <c r="E861" s="3">
        <f>IF(O861&gt;0,RANK(O861,(N861:P861,Q861:AE861)),0)</f>
        <v>2</v>
      </c>
      <c r="F861" s="3">
        <f t="shared" si="230"/>
        <v>0</v>
      </c>
      <c r="G861" s="1">
        <f t="shared" si="231"/>
        <v>1578</v>
      </c>
      <c r="H861" s="2">
        <f t="shared" si="238"/>
        <v>0.15193529751588677</v>
      </c>
      <c r="I861" s="4"/>
      <c r="J861" s="2">
        <f t="shared" si="232"/>
        <v>0.56643558636626223</v>
      </c>
      <c r="K861" s="2">
        <f t="shared" si="233"/>
        <v>0.41450028885037549</v>
      </c>
      <c r="L861" s="2">
        <f t="shared" si="234"/>
        <v>0</v>
      </c>
      <c r="M861" s="2">
        <f t="shared" si="235"/>
        <v>1.906412478336228E-2</v>
      </c>
      <c r="N861" s="38">
        <v>5883</v>
      </c>
      <c r="O861" s="38">
        <v>4305</v>
      </c>
      <c r="P861" s="38"/>
      <c r="Q861" s="38">
        <v>47</v>
      </c>
      <c r="R861" s="38">
        <v>28</v>
      </c>
      <c r="S861" s="38"/>
      <c r="T861" s="38">
        <v>17</v>
      </c>
      <c r="U861" s="38">
        <v>0</v>
      </c>
      <c r="V861" s="38"/>
      <c r="W861" s="38">
        <v>45</v>
      </c>
      <c r="X861" s="38">
        <v>0</v>
      </c>
      <c r="Y861" s="38"/>
      <c r="Z861" s="38">
        <v>61</v>
      </c>
      <c r="AA861" s="38"/>
      <c r="AB861" s="38"/>
      <c r="BA861" t="str">
        <f t="shared" si="239"/>
        <v>Mashpee</v>
      </c>
      <c r="BB861" t="s">
        <v>2366</v>
      </c>
      <c r="BC861">
        <v>9</v>
      </c>
      <c r="BE861" s="60">
        <v>25</v>
      </c>
      <c r="BF861" s="62">
        <v>1</v>
      </c>
      <c r="BG861" s="62">
        <v>45</v>
      </c>
      <c r="BH861" s="66">
        <v>39100</v>
      </c>
      <c r="BI861" s="66">
        <v>39100</v>
      </c>
      <c r="BJ861" s="66">
        <f t="shared" si="240"/>
        <v>25001</v>
      </c>
      <c r="BL861" t="s">
        <v>1447</v>
      </c>
      <c r="BM861">
        <f t="shared" si="236"/>
        <v>2539100</v>
      </c>
      <c r="BN861">
        <f t="shared" si="237"/>
        <v>2539100</v>
      </c>
      <c r="BO861" s="41"/>
      <c r="BP861" s="41"/>
      <c r="BR861" s="1"/>
      <c r="BS861" t="s">
        <v>3756</v>
      </c>
      <c r="CB861" s="38"/>
    </row>
    <row r="862" spans="1:80" ht="14" hidden="1" customHeight="1" outlineLevel="1" x14ac:dyDescent="0.2">
      <c r="A862" s="39" t="s">
        <v>131</v>
      </c>
      <c r="B862" s="6" t="s">
        <v>1296</v>
      </c>
      <c r="C862" s="1">
        <f t="shared" si="229"/>
        <v>4902</v>
      </c>
      <c r="D862" s="3">
        <f>IF(N862&gt;0, RANK(N862,(N862:P862,Q862:AE862)),0)</f>
        <v>1</v>
      </c>
      <c r="E862" s="3">
        <f>IF(O862&gt;0,RANK(O862,(N862:P862,Q862:AE862)),0)</f>
        <v>2</v>
      </c>
      <c r="F862" s="3">
        <f t="shared" si="230"/>
        <v>0</v>
      </c>
      <c r="G862" s="1">
        <f t="shared" si="231"/>
        <v>663</v>
      </c>
      <c r="H862" s="2">
        <f t="shared" si="238"/>
        <v>0.13525091799265607</v>
      </c>
      <c r="I862" s="4"/>
      <c r="J862" s="2">
        <f t="shared" si="232"/>
        <v>0.55875152998776012</v>
      </c>
      <c r="K862" s="2">
        <f t="shared" si="233"/>
        <v>0.42350061199510403</v>
      </c>
      <c r="L862" s="2">
        <f t="shared" si="234"/>
        <v>0</v>
      </c>
      <c r="M862" s="2">
        <f t="shared" si="235"/>
        <v>1.7747858017135854E-2</v>
      </c>
      <c r="N862" s="38">
        <v>2739</v>
      </c>
      <c r="O862" s="38">
        <v>2076</v>
      </c>
      <c r="P862" s="38"/>
      <c r="Q862" s="38">
        <v>23</v>
      </c>
      <c r="R862" s="38">
        <v>15</v>
      </c>
      <c r="S862" s="38"/>
      <c r="T862" s="38">
        <v>2</v>
      </c>
      <c r="U862" s="38">
        <v>0</v>
      </c>
      <c r="V862" s="38"/>
      <c r="W862" s="38">
        <v>27</v>
      </c>
      <c r="X862" s="38">
        <v>0</v>
      </c>
      <c r="Y862" s="38"/>
      <c r="Z862" s="38">
        <v>20</v>
      </c>
      <c r="AA862" s="38"/>
      <c r="AB862" s="38"/>
      <c r="BA862" t="str">
        <f t="shared" si="239"/>
        <v>Mattapoisett</v>
      </c>
      <c r="BB862" t="s">
        <v>228</v>
      </c>
      <c r="BC862">
        <v>9</v>
      </c>
      <c r="BE862" s="60">
        <v>25</v>
      </c>
      <c r="BF862" s="62">
        <v>23</v>
      </c>
      <c r="BG862" s="62">
        <v>80</v>
      </c>
      <c r="BH862" s="66">
        <v>39450</v>
      </c>
      <c r="BI862" s="66">
        <v>39450</v>
      </c>
      <c r="BJ862" s="66">
        <f t="shared" si="240"/>
        <v>25023</v>
      </c>
      <c r="BL862" t="s">
        <v>1447</v>
      </c>
      <c r="BM862">
        <f t="shared" si="236"/>
        <v>2539450</v>
      </c>
      <c r="BN862">
        <f t="shared" si="237"/>
        <v>2539450</v>
      </c>
      <c r="BO862" s="41"/>
      <c r="BP862" s="41"/>
      <c r="BR862" s="1"/>
      <c r="BS862" t="s">
        <v>3756</v>
      </c>
      <c r="CB862" s="38"/>
    </row>
    <row r="863" spans="1:80" ht="14" hidden="1" customHeight="1" outlineLevel="1" x14ac:dyDescent="0.2">
      <c r="A863" s="39" t="s">
        <v>769</v>
      </c>
      <c r="B863" s="6" t="s">
        <v>1296</v>
      </c>
      <c r="C863" s="1">
        <f t="shared" si="229"/>
        <v>6681</v>
      </c>
      <c r="D863" s="3">
        <f>IF(N863&gt;0, RANK(N863,(N863:P863,Q863:AE863)),0)</f>
        <v>1</v>
      </c>
      <c r="E863" s="3">
        <f>IF(O863&gt;0,RANK(O863,(N863:P863,Q863:AE863)),0)</f>
        <v>2</v>
      </c>
      <c r="F863" s="3">
        <f t="shared" si="230"/>
        <v>0</v>
      </c>
      <c r="G863" s="1">
        <f t="shared" si="231"/>
        <v>2977</v>
      </c>
      <c r="H863" s="2">
        <f t="shared" si="238"/>
        <v>0.44559197724891481</v>
      </c>
      <c r="I863" s="4"/>
      <c r="J863" s="2">
        <f t="shared" si="232"/>
        <v>0.70992366412213737</v>
      </c>
      <c r="K863" s="2">
        <f t="shared" si="233"/>
        <v>0.26433168687322256</v>
      </c>
      <c r="L863" s="2">
        <f t="shared" si="234"/>
        <v>0</v>
      </c>
      <c r="M863" s="2">
        <f t="shared" si="235"/>
        <v>2.5744649004640074E-2</v>
      </c>
      <c r="N863" s="38">
        <v>4743</v>
      </c>
      <c r="O863" s="38">
        <v>1766</v>
      </c>
      <c r="P863" s="38"/>
      <c r="Q863" s="38">
        <v>40</v>
      </c>
      <c r="R863" s="38">
        <v>50</v>
      </c>
      <c r="S863" s="38"/>
      <c r="T863" s="38">
        <v>24</v>
      </c>
      <c r="U863" s="38">
        <v>0</v>
      </c>
      <c r="V863" s="38"/>
      <c r="W863" s="38">
        <v>31</v>
      </c>
      <c r="X863" s="38">
        <v>0</v>
      </c>
      <c r="Y863" s="38"/>
      <c r="Z863" s="38">
        <v>27</v>
      </c>
      <c r="AA863" s="38"/>
      <c r="AB863" s="38"/>
      <c r="BA863" t="str">
        <f t="shared" si="239"/>
        <v>Maynard</v>
      </c>
      <c r="BB863" t="s">
        <v>493</v>
      </c>
      <c r="BC863">
        <v>5</v>
      </c>
      <c r="BE863" s="60">
        <v>25</v>
      </c>
      <c r="BF863" s="62">
        <v>17</v>
      </c>
      <c r="BG863" s="62">
        <v>145</v>
      </c>
      <c r="BH863" s="66">
        <v>39625</v>
      </c>
      <c r="BI863" s="66">
        <v>39625</v>
      </c>
      <c r="BJ863" s="66">
        <f t="shared" si="240"/>
        <v>25017</v>
      </c>
      <c r="BL863" t="s">
        <v>1447</v>
      </c>
      <c r="BM863">
        <f t="shared" si="236"/>
        <v>2539625</v>
      </c>
      <c r="BN863">
        <f t="shared" si="237"/>
        <v>2539625</v>
      </c>
      <c r="BO863" s="41"/>
      <c r="BP863" s="41"/>
      <c r="BR863" s="1"/>
      <c r="BS863" t="s">
        <v>3756</v>
      </c>
      <c r="CB863" s="38"/>
    </row>
    <row r="864" spans="1:80" ht="14" hidden="1" customHeight="1" outlineLevel="1" x14ac:dyDescent="0.2">
      <c r="A864" s="39" t="s">
        <v>467</v>
      </c>
      <c r="B864" s="6" t="s">
        <v>1296</v>
      </c>
      <c r="C864" s="1">
        <f t="shared" si="229"/>
        <v>8006</v>
      </c>
      <c r="D864" s="3">
        <f>IF(N864&gt;0, RANK(N864,(N864:P864,Q864:AE864)),0)</f>
        <v>1</v>
      </c>
      <c r="E864" s="3">
        <f>IF(O864&gt;0,RANK(O864,(N864:P864,Q864:AE864)),0)</f>
        <v>2</v>
      </c>
      <c r="F864" s="3">
        <f t="shared" si="230"/>
        <v>0</v>
      </c>
      <c r="G864" s="1">
        <f t="shared" si="231"/>
        <v>2730</v>
      </c>
      <c r="H864" s="2">
        <f t="shared" si="238"/>
        <v>0.34099425430926805</v>
      </c>
      <c r="I864" s="4"/>
      <c r="J864" s="2">
        <f t="shared" si="232"/>
        <v>0.65326005495878092</v>
      </c>
      <c r="K864" s="2">
        <f t="shared" si="233"/>
        <v>0.31226580064951287</v>
      </c>
      <c r="L864" s="2">
        <f t="shared" si="234"/>
        <v>0</v>
      </c>
      <c r="M864" s="2">
        <f t="shared" si="235"/>
        <v>3.4474144391706207E-2</v>
      </c>
      <c r="N864" s="38">
        <v>5230</v>
      </c>
      <c r="O864" s="38">
        <v>2500</v>
      </c>
      <c r="P864" s="38"/>
      <c r="Q864" s="38">
        <v>66</v>
      </c>
      <c r="R864" s="38">
        <v>55</v>
      </c>
      <c r="S864" s="38"/>
      <c r="T864" s="38">
        <v>12</v>
      </c>
      <c r="U864" s="38">
        <v>0</v>
      </c>
      <c r="V864" s="38"/>
      <c r="W864" s="38">
        <v>104</v>
      </c>
      <c r="X864" s="38">
        <v>0</v>
      </c>
      <c r="Y864" s="38"/>
      <c r="Z864" s="38">
        <v>39</v>
      </c>
      <c r="AA864" s="38"/>
      <c r="AB864" s="38"/>
      <c r="BA864" t="str">
        <f t="shared" si="239"/>
        <v>Medfield</v>
      </c>
      <c r="BB864" t="s">
        <v>734</v>
      </c>
      <c r="BC864">
        <v>4</v>
      </c>
      <c r="BE864" s="60">
        <v>25</v>
      </c>
      <c r="BF864" s="62">
        <v>21</v>
      </c>
      <c r="BG864" s="62">
        <v>60</v>
      </c>
      <c r="BH864" s="66">
        <v>39765</v>
      </c>
      <c r="BI864" s="66">
        <v>39765</v>
      </c>
      <c r="BJ864" s="66">
        <f t="shared" si="240"/>
        <v>25021</v>
      </c>
      <c r="BL864" t="s">
        <v>1447</v>
      </c>
      <c r="BM864">
        <f t="shared" si="236"/>
        <v>2539765</v>
      </c>
      <c r="BN864">
        <f t="shared" si="237"/>
        <v>2539765</v>
      </c>
      <c r="BO864" s="41"/>
      <c r="BP864" s="41"/>
      <c r="BR864" s="1"/>
      <c r="BS864" t="s">
        <v>3756</v>
      </c>
      <c r="CB864" s="38"/>
    </row>
    <row r="865" spans="1:80" ht="14" hidden="1" customHeight="1" outlineLevel="1" x14ac:dyDescent="0.2">
      <c r="A865" s="39" t="s">
        <v>1388</v>
      </c>
      <c r="B865" s="6" t="s">
        <v>1296</v>
      </c>
      <c r="C865" s="1">
        <f t="shared" si="229"/>
        <v>29871</v>
      </c>
      <c r="D865" s="3">
        <f>IF(N865&gt;0, RANK(N865,(N865:P865,Q865:AE865)),0)</f>
        <v>1</v>
      </c>
      <c r="E865" s="3">
        <f>IF(O865&gt;0,RANK(O865,(N865:P865,Q865:AE865)),0)</f>
        <v>2</v>
      </c>
      <c r="F865" s="3">
        <f t="shared" si="230"/>
        <v>0</v>
      </c>
      <c r="G865" s="1">
        <f t="shared" si="231"/>
        <v>13276</v>
      </c>
      <c r="H865" s="2">
        <f t="shared" si="238"/>
        <v>0.44444444444444442</v>
      </c>
      <c r="I865" s="4"/>
      <c r="J865" s="2">
        <f t="shared" si="232"/>
        <v>0.70469686317833347</v>
      </c>
      <c r="K865" s="2">
        <f t="shared" si="233"/>
        <v>0.26025241873388905</v>
      </c>
      <c r="L865" s="2">
        <f t="shared" si="234"/>
        <v>0</v>
      </c>
      <c r="M865" s="2">
        <f t="shared" si="235"/>
        <v>3.5050718087777488E-2</v>
      </c>
      <c r="N865" s="38">
        <v>21050</v>
      </c>
      <c r="O865" s="38">
        <v>7774</v>
      </c>
      <c r="P865" s="38"/>
      <c r="Q865" s="38">
        <v>145</v>
      </c>
      <c r="R865" s="38">
        <v>369</v>
      </c>
      <c r="S865" s="38"/>
      <c r="T865" s="38">
        <v>203</v>
      </c>
      <c r="U865" s="38">
        <v>0</v>
      </c>
      <c r="V865" s="38"/>
      <c r="W865" s="38">
        <v>206</v>
      </c>
      <c r="X865" s="38">
        <v>0</v>
      </c>
      <c r="Y865" s="38"/>
      <c r="Z865" s="38">
        <v>124</v>
      </c>
      <c r="AA865" s="38"/>
      <c r="AB865" s="38"/>
      <c r="BA865" t="str">
        <f t="shared" si="239"/>
        <v>Medford</v>
      </c>
      <c r="BB865" t="s">
        <v>493</v>
      </c>
      <c r="BC865">
        <v>5</v>
      </c>
      <c r="BE865" s="60">
        <v>25</v>
      </c>
      <c r="BF865" s="62">
        <v>17</v>
      </c>
      <c r="BG865" s="62">
        <v>150</v>
      </c>
      <c r="BH865" s="66">
        <v>39835</v>
      </c>
      <c r="BI865" s="66">
        <v>39835</v>
      </c>
      <c r="BJ865" s="66">
        <f t="shared" si="240"/>
        <v>25017</v>
      </c>
      <c r="BL865" t="s">
        <v>1225</v>
      </c>
      <c r="BM865">
        <f t="shared" si="236"/>
        <v>2539835</v>
      </c>
      <c r="BN865">
        <f t="shared" si="237"/>
        <v>2539835</v>
      </c>
      <c r="BO865" s="41"/>
      <c r="BP865" s="41"/>
      <c r="BR865" s="1"/>
      <c r="BS865" t="s">
        <v>3757</v>
      </c>
      <c r="CB865" s="38"/>
    </row>
    <row r="866" spans="1:80" ht="14" hidden="1" customHeight="1" outlineLevel="1" x14ac:dyDescent="0.2">
      <c r="A866" s="39" t="s">
        <v>1184</v>
      </c>
      <c r="B866" s="6" t="s">
        <v>1296</v>
      </c>
      <c r="C866" s="1">
        <f t="shared" si="229"/>
        <v>8442</v>
      </c>
      <c r="D866" s="3">
        <f>IF(N866&gt;0, RANK(N866,(N866:P866,Q866:AE866)),0)</f>
        <v>1</v>
      </c>
      <c r="E866" s="3">
        <f>IF(O866&gt;0,RANK(O866,(N866:P866,Q866:AE866)),0)</f>
        <v>2</v>
      </c>
      <c r="F866" s="3">
        <f t="shared" si="230"/>
        <v>0</v>
      </c>
      <c r="G866" s="1">
        <f t="shared" si="231"/>
        <v>1837</v>
      </c>
      <c r="H866" s="2">
        <f t="shared" si="238"/>
        <v>0.21760246387112059</v>
      </c>
      <c r="I866" s="4"/>
      <c r="J866" s="2">
        <f t="shared" si="232"/>
        <v>0.59571191660743894</v>
      </c>
      <c r="K866" s="2">
        <f t="shared" si="233"/>
        <v>0.37810945273631841</v>
      </c>
      <c r="L866" s="2">
        <f t="shared" si="234"/>
        <v>0</v>
      </c>
      <c r="M866" s="2">
        <f t="shared" si="235"/>
        <v>2.6178630656242652E-2</v>
      </c>
      <c r="N866" s="38">
        <v>5029</v>
      </c>
      <c r="O866" s="38">
        <v>3192</v>
      </c>
      <c r="P866" s="38"/>
      <c r="Q866" s="38">
        <v>49</v>
      </c>
      <c r="R866" s="38">
        <v>37</v>
      </c>
      <c r="S866" s="38"/>
      <c r="T866" s="38">
        <v>12</v>
      </c>
      <c r="U866" s="38">
        <v>1</v>
      </c>
      <c r="V866" s="38"/>
      <c r="W866" s="38">
        <v>74</v>
      </c>
      <c r="X866" s="38">
        <v>2</v>
      </c>
      <c r="Y866" s="38"/>
      <c r="Z866" s="38">
        <v>46</v>
      </c>
      <c r="AA866" s="38"/>
      <c r="AB866" s="38"/>
      <c r="BA866" t="str">
        <f t="shared" si="239"/>
        <v>Medway</v>
      </c>
      <c r="BB866" t="s">
        <v>734</v>
      </c>
      <c r="BC866">
        <v>2</v>
      </c>
      <c r="BE866" s="60">
        <v>25</v>
      </c>
      <c r="BF866" s="62">
        <v>21</v>
      </c>
      <c r="BG866" s="62">
        <v>65</v>
      </c>
      <c r="BH866" s="66">
        <v>39975</v>
      </c>
      <c r="BI866" s="66">
        <v>39975</v>
      </c>
      <c r="BJ866" s="66">
        <f t="shared" si="240"/>
        <v>25021</v>
      </c>
      <c r="BL866" t="s">
        <v>1447</v>
      </c>
      <c r="BM866">
        <f t="shared" si="236"/>
        <v>2539975</v>
      </c>
      <c r="BN866">
        <f t="shared" si="237"/>
        <v>2539975</v>
      </c>
      <c r="BO866" s="41"/>
      <c r="BP866" s="41"/>
      <c r="BR866" s="1"/>
      <c r="BS866" t="s">
        <v>3756</v>
      </c>
      <c r="CB866" s="38"/>
    </row>
    <row r="867" spans="1:80" ht="14" hidden="1" customHeight="1" outlineLevel="1" x14ac:dyDescent="0.2">
      <c r="A867" s="39" t="s">
        <v>2369</v>
      </c>
      <c r="B867" s="6" t="s">
        <v>1296</v>
      </c>
      <c r="C867" s="1">
        <f t="shared" si="229"/>
        <v>17117</v>
      </c>
      <c r="D867" s="3">
        <f>IF(N867&gt;0, RANK(N867,(N867:P867,Q867:AE867)),0)</f>
        <v>1</v>
      </c>
      <c r="E867" s="3">
        <f>IF(O867&gt;0,RANK(O867,(N867:P867,Q867:AE867)),0)</f>
        <v>2</v>
      </c>
      <c r="F867" s="3">
        <f t="shared" si="230"/>
        <v>0</v>
      </c>
      <c r="G867" s="1">
        <f t="shared" si="231"/>
        <v>7462</v>
      </c>
      <c r="H867" s="2">
        <f t="shared" si="238"/>
        <v>0.43594087749021443</v>
      </c>
      <c r="I867" s="4"/>
      <c r="J867" s="2">
        <f t="shared" si="232"/>
        <v>0.70345270783431679</v>
      </c>
      <c r="K867" s="2">
        <f t="shared" si="233"/>
        <v>0.26751183034410236</v>
      </c>
      <c r="L867" s="2">
        <f t="shared" si="234"/>
        <v>0</v>
      </c>
      <c r="M867" s="2">
        <f t="shared" si="235"/>
        <v>2.9035461821580844E-2</v>
      </c>
      <c r="N867" s="38">
        <v>12041</v>
      </c>
      <c r="O867" s="38">
        <v>4579</v>
      </c>
      <c r="P867" s="38"/>
      <c r="Q867" s="38">
        <v>93</v>
      </c>
      <c r="R867" s="38">
        <v>150</v>
      </c>
      <c r="S867" s="38"/>
      <c r="T867" s="38">
        <v>49</v>
      </c>
      <c r="U867" s="38">
        <v>0</v>
      </c>
      <c r="V867" s="38"/>
      <c r="W867" s="38">
        <v>135</v>
      </c>
      <c r="X867" s="38">
        <v>0</v>
      </c>
      <c r="Y867" s="38"/>
      <c r="Z867" s="38">
        <v>70</v>
      </c>
      <c r="AA867" s="38"/>
      <c r="AB867" s="38"/>
      <c r="BA867" t="str">
        <f t="shared" si="239"/>
        <v>Melrose</v>
      </c>
      <c r="BB867" t="s">
        <v>493</v>
      </c>
      <c r="BC867">
        <v>5</v>
      </c>
      <c r="BE867" s="60">
        <v>25</v>
      </c>
      <c r="BF867" s="62">
        <v>17</v>
      </c>
      <c r="BG867" s="62">
        <v>155</v>
      </c>
      <c r="BH867" s="66">
        <v>40115</v>
      </c>
      <c r="BI867" s="66">
        <v>40115</v>
      </c>
      <c r="BJ867" s="66">
        <f t="shared" si="240"/>
        <v>25017</v>
      </c>
      <c r="BL867" t="s">
        <v>1225</v>
      </c>
      <c r="BM867">
        <f t="shared" si="236"/>
        <v>2540115</v>
      </c>
      <c r="BN867">
        <f t="shared" si="237"/>
        <v>2540115</v>
      </c>
      <c r="BO867" s="41"/>
      <c r="BP867" s="41"/>
      <c r="BR867" s="1"/>
      <c r="BS867" t="s">
        <v>3757</v>
      </c>
      <c r="CB867" s="38"/>
    </row>
    <row r="868" spans="1:80" ht="14" hidden="1" customHeight="1" outlineLevel="1" x14ac:dyDescent="0.2">
      <c r="A868" s="39" t="s">
        <v>2803</v>
      </c>
      <c r="B868" s="6" t="s">
        <v>1296</v>
      </c>
      <c r="C868" s="1">
        <f t="shared" si="229"/>
        <v>3941</v>
      </c>
      <c r="D868" s="3">
        <f>IF(N868&gt;0, RANK(N868,(N868:P868,Q868:AE868)),0)</f>
        <v>1</v>
      </c>
      <c r="E868" s="3">
        <f>IF(O868&gt;0,RANK(O868,(N868:P868,Q868:AE868)),0)</f>
        <v>2</v>
      </c>
      <c r="F868" s="3">
        <f t="shared" si="230"/>
        <v>0</v>
      </c>
      <c r="G868" s="1">
        <f t="shared" si="231"/>
        <v>95</v>
      </c>
      <c r="H868" s="2">
        <f t="shared" si="238"/>
        <v>2.4105556965237248E-2</v>
      </c>
      <c r="I868" s="4"/>
      <c r="J868" s="2">
        <f t="shared" si="232"/>
        <v>0.5003806140573458</v>
      </c>
      <c r="K868" s="2">
        <f t="shared" si="233"/>
        <v>0.4762750570921086</v>
      </c>
      <c r="L868" s="2">
        <f t="shared" si="234"/>
        <v>0</v>
      </c>
      <c r="M868" s="2">
        <f t="shared" si="235"/>
        <v>2.3344328850545604E-2</v>
      </c>
      <c r="N868" s="38">
        <v>1972</v>
      </c>
      <c r="O868" s="38">
        <v>1877</v>
      </c>
      <c r="P868" s="38"/>
      <c r="Q868" s="38">
        <v>33</v>
      </c>
      <c r="R868" s="38">
        <v>15</v>
      </c>
      <c r="S868" s="38"/>
      <c r="T868" s="38">
        <v>3</v>
      </c>
      <c r="U868" s="38">
        <v>0</v>
      </c>
      <c r="V868" s="38"/>
      <c r="W868" s="38">
        <v>21</v>
      </c>
      <c r="X868" s="38">
        <v>0</v>
      </c>
      <c r="Y868" s="38"/>
      <c r="Z868" s="38">
        <v>20</v>
      </c>
      <c r="AA868" s="38"/>
      <c r="AB868" s="38"/>
      <c r="BA868" t="str">
        <f t="shared" si="239"/>
        <v>Mendon</v>
      </c>
      <c r="BB868" s="6" t="s">
        <v>1739</v>
      </c>
      <c r="BC868">
        <v>4</v>
      </c>
      <c r="BE868" s="60">
        <v>25</v>
      </c>
      <c r="BF868" s="62">
        <v>27</v>
      </c>
      <c r="BG868" s="62">
        <v>135</v>
      </c>
      <c r="BH868" s="66">
        <v>40255</v>
      </c>
      <c r="BI868" s="66">
        <v>40255</v>
      </c>
      <c r="BJ868" s="66">
        <f t="shared" si="240"/>
        <v>25027</v>
      </c>
      <c r="BL868" t="s">
        <v>1447</v>
      </c>
      <c r="BM868">
        <f t="shared" si="236"/>
        <v>2540255</v>
      </c>
      <c r="BN868">
        <f t="shared" si="237"/>
        <v>2540255</v>
      </c>
      <c r="BO868" s="41"/>
      <c r="BP868" s="41"/>
      <c r="BR868" s="1"/>
      <c r="BS868" t="s">
        <v>3756</v>
      </c>
      <c r="CB868" s="38"/>
    </row>
    <row r="869" spans="1:80" ht="14" hidden="1" customHeight="1" outlineLevel="1" x14ac:dyDescent="0.2">
      <c r="A869" s="39" t="s">
        <v>1428</v>
      </c>
      <c r="B869" s="6" t="s">
        <v>1296</v>
      </c>
      <c r="C869" s="1">
        <f t="shared" si="229"/>
        <v>4286</v>
      </c>
      <c r="D869" s="3">
        <f>IF(N869&gt;0, RANK(N869,(N869:P869,Q869:AE869)),0)</f>
        <v>1</v>
      </c>
      <c r="E869" s="3">
        <f>IF(O869&gt;0,RANK(O869,(N869:P869,Q869:AE869)),0)</f>
        <v>2</v>
      </c>
      <c r="F869" s="3">
        <f t="shared" si="230"/>
        <v>0</v>
      </c>
      <c r="G869" s="1">
        <f t="shared" si="231"/>
        <v>569</v>
      </c>
      <c r="H869" s="2">
        <f t="shared" si="238"/>
        <v>0.13275781614559029</v>
      </c>
      <c r="I869" s="4"/>
      <c r="J869" s="2">
        <f t="shared" si="232"/>
        <v>0.55599626691553894</v>
      </c>
      <c r="K869" s="2">
        <f t="shared" si="233"/>
        <v>0.42323845076994865</v>
      </c>
      <c r="L869" s="2">
        <f t="shared" si="234"/>
        <v>0</v>
      </c>
      <c r="M869" s="2">
        <f t="shared" si="235"/>
        <v>2.0765282314512412E-2</v>
      </c>
      <c r="N869" s="38">
        <v>2383</v>
      </c>
      <c r="O869" s="38">
        <v>1814</v>
      </c>
      <c r="P869" s="38"/>
      <c r="Q869" s="38">
        <v>24</v>
      </c>
      <c r="R869" s="38">
        <v>16</v>
      </c>
      <c r="S869" s="38"/>
      <c r="T869" s="38">
        <v>11</v>
      </c>
      <c r="U869" s="38">
        <v>0</v>
      </c>
      <c r="V869" s="38"/>
      <c r="W869" s="38">
        <v>15</v>
      </c>
      <c r="X869" s="38">
        <v>0</v>
      </c>
      <c r="Y869" s="38"/>
      <c r="Z869" s="38">
        <v>23</v>
      </c>
      <c r="AA869" s="38"/>
      <c r="AB869" s="38"/>
      <c r="BA869" t="str">
        <f t="shared" si="239"/>
        <v>Merrimac</v>
      </c>
      <c r="BB869" t="s">
        <v>823</v>
      </c>
      <c r="BC869">
        <v>6</v>
      </c>
      <c r="BE869" s="60">
        <v>25</v>
      </c>
      <c r="BF869" s="62">
        <v>9</v>
      </c>
      <c r="BG869" s="62">
        <v>90</v>
      </c>
      <c r="BH869" s="66">
        <v>40430</v>
      </c>
      <c r="BI869" s="66">
        <v>40430</v>
      </c>
      <c r="BJ869" s="66">
        <f t="shared" si="240"/>
        <v>25009</v>
      </c>
      <c r="BL869" t="s">
        <v>1447</v>
      </c>
      <c r="BM869">
        <f t="shared" si="236"/>
        <v>2540430</v>
      </c>
      <c r="BN869">
        <f t="shared" si="237"/>
        <v>2540430</v>
      </c>
      <c r="BO869" s="41"/>
      <c r="BP869" s="41"/>
      <c r="BR869" s="1"/>
      <c r="BS869" t="s">
        <v>3756</v>
      </c>
      <c r="CB869" s="38"/>
    </row>
    <row r="870" spans="1:80" ht="14" hidden="1" customHeight="1" outlineLevel="1" x14ac:dyDescent="0.2">
      <c r="A870" s="39" t="s">
        <v>688</v>
      </c>
      <c r="B870" s="6" t="s">
        <v>1296</v>
      </c>
      <c r="C870" s="1">
        <f t="shared" si="229"/>
        <v>24604</v>
      </c>
      <c r="D870" s="3">
        <f>IF(N870&gt;0, RANK(N870,(N870:P870,Q870:AE870)),0)</f>
        <v>1</v>
      </c>
      <c r="E870" s="3">
        <f>IF(O870&gt;0,RANK(O870,(N870:P870,Q870:AE870)),0)</f>
        <v>2</v>
      </c>
      <c r="F870" s="3">
        <f t="shared" si="230"/>
        <v>0</v>
      </c>
      <c r="G870" s="1">
        <f t="shared" si="231"/>
        <v>390</v>
      </c>
      <c r="H870" s="2">
        <f t="shared" si="238"/>
        <v>1.5851081125020323E-2</v>
      </c>
      <c r="I870" s="4"/>
      <c r="J870" s="2">
        <f t="shared" si="232"/>
        <v>0.49666720858397007</v>
      </c>
      <c r="K870" s="2">
        <f t="shared" si="233"/>
        <v>0.48081612745894975</v>
      </c>
      <c r="L870" s="2">
        <f t="shared" si="234"/>
        <v>0</v>
      </c>
      <c r="M870" s="2">
        <f t="shared" si="235"/>
        <v>2.2516663957080185E-2</v>
      </c>
      <c r="N870" s="38">
        <v>12220</v>
      </c>
      <c r="O870" s="38">
        <v>11830</v>
      </c>
      <c r="P870" s="38"/>
      <c r="Q870" s="38">
        <v>73</v>
      </c>
      <c r="R870" s="38">
        <v>152</v>
      </c>
      <c r="S870" s="38"/>
      <c r="T870" s="38">
        <v>81</v>
      </c>
      <c r="U870" s="38">
        <v>0</v>
      </c>
      <c r="V870" s="38"/>
      <c r="W870" s="38">
        <v>126</v>
      </c>
      <c r="X870" s="38">
        <v>0</v>
      </c>
      <c r="Y870" s="38"/>
      <c r="Z870" s="38">
        <v>122</v>
      </c>
      <c r="AA870" s="38"/>
      <c r="AB870" s="38"/>
      <c r="BA870" t="str">
        <f t="shared" si="239"/>
        <v>Methuen</v>
      </c>
      <c r="BB870" t="s">
        <v>823</v>
      </c>
      <c r="BC870">
        <v>3</v>
      </c>
      <c r="BE870" s="60">
        <v>25</v>
      </c>
      <c r="BF870" s="62">
        <v>9</v>
      </c>
      <c r="BG870" s="62">
        <v>95</v>
      </c>
      <c r="BH870" s="66">
        <v>40710</v>
      </c>
      <c r="BI870" s="66">
        <v>40710</v>
      </c>
      <c r="BJ870" s="66">
        <f t="shared" si="240"/>
        <v>25009</v>
      </c>
      <c r="BL870" t="s">
        <v>1225</v>
      </c>
      <c r="BM870">
        <f t="shared" si="236"/>
        <v>2540710</v>
      </c>
      <c r="BN870">
        <f t="shared" si="237"/>
        <v>2540710</v>
      </c>
      <c r="BO870" s="41"/>
      <c r="BP870" s="41"/>
      <c r="BR870" s="1"/>
      <c r="BS870" t="s">
        <v>3758</v>
      </c>
      <c r="CB870" s="38"/>
    </row>
    <row r="871" spans="1:80" ht="14" hidden="1" customHeight="1" outlineLevel="1" x14ac:dyDescent="0.2">
      <c r="A871" s="39" t="s">
        <v>5</v>
      </c>
      <c r="B871" s="6" t="s">
        <v>1296</v>
      </c>
      <c r="C871" s="1">
        <f t="shared" si="229"/>
        <v>14419</v>
      </c>
      <c r="D871" s="3">
        <f>IF(N871&gt;0, RANK(N871,(N871:P871,Q871:AE871)),0)</f>
        <v>2</v>
      </c>
      <c r="E871" s="3">
        <f>IF(O871&gt;0,RANK(O871,(N871:P871,Q871:AE871)),0)</f>
        <v>1</v>
      </c>
      <c r="F871" s="3">
        <f t="shared" si="230"/>
        <v>0</v>
      </c>
      <c r="G871" s="1">
        <f t="shared" si="231"/>
        <v>2093</v>
      </c>
      <c r="H871" s="2">
        <f t="shared" si="238"/>
        <v>0.1451556973437825</v>
      </c>
      <c r="I871" s="4"/>
      <c r="J871" s="2">
        <f t="shared" si="232"/>
        <v>0.41757403426035095</v>
      </c>
      <c r="K871" s="2">
        <f t="shared" si="233"/>
        <v>0.56272973160413342</v>
      </c>
      <c r="L871" s="2">
        <f t="shared" si="234"/>
        <v>0</v>
      </c>
      <c r="M871" s="2">
        <f t="shared" si="235"/>
        <v>1.9696234135515689E-2</v>
      </c>
      <c r="N871" s="38">
        <v>6021</v>
      </c>
      <c r="O871" s="38">
        <v>8114</v>
      </c>
      <c r="P871" s="38"/>
      <c r="Q871" s="38">
        <v>74</v>
      </c>
      <c r="R871" s="38">
        <v>46</v>
      </c>
      <c r="S871" s="38"/>
      <c r="T871" s="38">
        <v>26</v>
      </c>
      <c r="U871" s="38">
        <v>3</v>
      </c>
      <c r="V871" s="38"/>
      <c r="W871" s="38">
        <v>54</v>
      </c>
      <c r="X871" s="38">
        <v>3</v>
      </c>
      <c r="Y871" s="38"/>
      <c r="Z871" s="38">
        <v>78</v>
      </c>
      <c r="AA871" s="38"/>
      <c r="AB871" s="38"/>
      <c r="BA871" t="str">
        <f t="shared" si="239"/>
        <v>Middleborough</v>
      </c>
      <c r="BB871" t="s">
        <v>228</v>
      </c>
      <c r="BC871">
        <v>9</v>
      </c>
      <c r="BE871" s="60">
        <v>25</v>
      </c>
      <c r="BF871" s="62">
        <v>23</v>
      </c>
      <c r="BG871" s="62">
        <v>85</v>
      </c>
      <c r="BH871" s="66">
        <v>40850</v>
      </c>
      <c r="BI871" s="66">
        <v>40850</v>
      </c>
      <c r="BJ871" s="66">
        <f t="shared" si="240"/>
        <v>25023</v>
      </c>
      <c r="BL871" t="s">
        <v>1447</v>
      </c>
      <c r="BM871">
        <f t="shared" si="236"/>
        <v>2540850</v>
      </c>
      <c r="BN871">
        <f t="shared" si="237"/>
        <v>2540850</v>
      </c>
      <c r="BO871" s="41"/>
      <c r="BP871" s="41"/>
      <c r="BR871" s="1"/>
      <c r="BS871" t="s">
        <v>3756</v>
      </c>
      <c r="CB871" s="38"/>
    </row>
    <row r="872" spans="1:80" ht="14" hidden="1" customHeight="1" outlineLevel="1" x14ac:dyDescent="0.2">
      <c r="A872" s="39" t="s">
        <v>14</v>
      </c>
      <c r="B872" s="6" t="s">
        <v>1296</v>
      </c>
      <c r="C872" s="1">
        <f t="shared" si="229"/>
        <v>315</v>
      </c>
      <c r="D872" s="3">
        <f>IF(N872&gt;0, RANK(N872,(N872:P872,Q872:AE872)),0)</f>
        <v>1</v>
      </c>
      <c r="E872" s="3">
        <f>IF(O872&gt;0,RANK(O872,(N872:P872,Q872:AE872)),0)</f>
        <v>2</v>
      </c>
      <c r="F872" s="3">
        <f t="shared" si="230"/>
        <v>0</v>
      </c>
      <c r="G872" s="1">
        <f t="shared" si="231"/>
        <v>59</v>
      </c>
      <c r="H872" s="2">
        <f t="shared" si="238"/>
        <v>0.1873015873015873</v>
      </c>
      <c r="I872" s="4"/>
      <c r="J872" s="2">
        <f t="shared" si="232"/>
        <v>0.58730158730158732</v>
      </c>
      <c r="K872" s="2">
        <f t="shared" si="233"/>
        <v>0.4</v>
      </c>
      <c r="L872" s="2">
        <f t="shared" si="234"/>
        <v>0</v>
      </c>
      <c r="M872" s="2">
        <f t="shared" si="235"/>
        <v>1.2698412698412653E-2</v>
      </c>
      <c r="N872" s="38">
        <v>185</v>
      </c>
      <c r="O872" s="38">
        <v>126</v>
      </c>
      <c r="P872" s="38"/>
      <c r="Q872" s="38">
        <v>1</v>
      </c>
      <c r="R872" s="38">
        <v>2</v>
      </c>
      <c r="S872" s="38"/>
      <c r="T872" s="38">
        <v>1</v>
      </c>
      <c r="U872" s="38">
        <v>0</v>
      </c>
      <c r="V872" s="38"/>
      <c r="W872" s="38">
        <v>0</v>
      </c>
      <c r="X872" s="38">
        <v>0</v>
      </c>
      <c r="Y872" s="38"/>
      <c r="Z872" s="38">
        <v>0</v>
      </c>
      <c r="AA872" s="38"/>
      <c r="AB872" s="38"/>
      <c r="BA872" t="str">
        <f t="shared" si="239"/>
        <v>Middlefield</v>
      </c>
      <c r="BB872" t="s">
        <v>2136</v>
      </c>
      <c r="BC872">
        <v>1</v>
      </c>
      <c r="BE872" s="60">
        <v>25</v>
      </c>
      <c r="BF872" s="62">
        <v>15</v>
      </c>
      <c r="BG872" s="62">
        <v>55</v>
      </c>
      <c r="BH872" s="66">
        <v>40990</v>
      </c>
      <c r="BI872" s="66">
        <v>40990</v>
      </c>
      <c r="BJ872" s="66">
        <f t="shared" si="240"/>
        <v>25015</v>
      </c>
      <c r="BL872" t="s">
        <v>1447</v>
      </c>
      <c r="BM872">
        <f t="shared" si="236"/>
        <v>2540990</v>
      </c>
      <c r="BN872">
        <f t="shared" si="237"/>
        <v>2540990</v>
      </c>
      <c r="BO872" s="41"/>
      <c r="BP872" s="41"/>
      <c r="BR872" s="1"/>
      <c r="BS872" t="s">
        <v>3756</v>
      </c>
      <c r="CB872" s="38"/>
    </row>
    <row r="873" spans="1:80" ht="14" hidden="1" customHeight="1" outlineLevel="1" x14ac:dyDescent="0.2">
      <c r="A873" s="39" t="s">
        <v>2452</v>
      </c>
      <c r="B873" s="6" t="s">
        <v>1296</v>
      </c>
      <c r="C873" s="1">
        <f t="shared" si="229"/>
        <v>5790</v>
      </c>
      <c r="D873" s="3">
        <f>IF(N873&gt;0, RANK(N873,(N873:P873,Q873:AE873)),0)</f>
        <v>2</v>
      </c>
      <c r="E873" s="3">
        <f>IF(O873&gt;0,RANK(O873,(N873:P873,Q873:AE873)),0)</f>
        <v>1</v>
      </c>
      <c r="F873" s="3">
        <f t="shared" si="230"/>
        <v>0</v>
      </c>
      <c r="G873" s="1">
        <f t="shared" si="231"/>
        <v>525</v>
      </c>
      <c r="H873" s="2">
        <f t="shared" si="238"/>
        <v>9.0673575129533682E-2</v>
      </c>
      <c r="I873" s="4"/>
      <c r="J873" s="2">
        <f t="shared" si="232"/>
        <v>0.44179620034542316</v>
      </c>
      <c r="K873" s="2">
        <f t="shared" si="233"/>
        <v>0.53246977547495677</v>
      </c>
      <c r="L873" s="2">
        <f t="shared" si="234"/>
        <v>0</v>
      </c>
      <c r="M873" s="2">
        <f t="shared" si="235"/>
        <v>2.5734024179620008E-2</v>
      </c>
      <c r="N873" s="38">
        <v>2558</v>
      </c>
      <c r="O873" s="38">
        <v>3083</v>
      </c>
      <c r="P873" s="38"/>
      <c r="Q873" s="38">
        <v>35</v>
      </c>
      <c r="R873" s="38">
        <v>33</v>
      </c>
      <c r="S873" s="38"/>
      <c r="T873" s="38">
        <v>8</v>
      </c>
      <c r="U873" s="38">
        <v>0</v>
      </c>
      <c r="V873" s="38"/>
      <c r="W873" s="38">
        <v>48</v>
      </c>
      <c r="X873" s="38">
        <v>0</v>
      </c>
      <c r="Y873" s="38"/>
      <c r="Z873" s="38">
        <v>25</v>
      </c>
      <c r="AA873" s="38"/>
      <c r="AB873" s="38"/>
      <c r="BA873" t="str">
        <f t="shared" si="239"/>
        <v>Middleton</v>
      </c>
      <c r="BB873" t="s">
        <v>823</v>
      </c>
      <c r="BC873">
        <v>6</v>
      </c>
      <c r="BE873" s="60">
        <v>25</v>
      </c>
      <c r="BF873" s="62">
        <v>9</v>
      </c>
      <c r="BG873" s="62">
        <v>100</v>
      </c>
      <c r="BH873" s="66">
        <v>41095</v>
      </c>
      <c r="BI873" s="66">
        <v>41095</v>
      </c>
      <c r="BJ873" s="66">
        <f t="shared" si="240"/>
        <v>25009</v>
      </c>
      <c r="BL873" t="s">
        <v>1447</v>
      </c>
      <c r="BM873">
        <f t="shared" si="236"/>
        <v>2541095</v>
      </c>
      <c r="BN873">
        <f t="shared" si="237"/>
        <v>2541095</v>
      </c>
      <c r="BO873" s="41"/>
      <c r="BP873" s="41"/>
      <c r="BR873" s="1"/>
      <c r="BS873" t="s">
        <v>3756</v>
      </c>
      <c r="CB873" s="38"/>
    </row>
    <row r="874" spans="1:80" ht="14" hidden="1" customHeight="1" outlineLevel="1" x14ac:dyDescent="0.2">
      <c r="A874" s="39" t="s">
        <v>136</v>
      </c>
      <c r="B874" s="6" t="s">
        <v>1296</v>
      </c>
      <c r="C874" s="1">
        <f t="shared" si="229"/>
        <v>13915</v>
      </c>
      <c r="D874" s="3">
        <f>IF(N874&gt;0, RANK(N874,(N874:P874,Q874:AE874)),0)</f>
        <v>1</v>
      </c>
      <c r="E874" s="3">
        <f>IF(O874&gt;0,RANK(O874,(N874:P874,Q874:AE874)),0)</f>
        <v>2</v>
      </c>
      <c r="F874" s="3">
        <f t="shared" si="230"/>
        <v>0</v>
      </c>
      <c r="G874" s="1">
        <f t="shared" si="231"/>
        <v>1644</v>
      </c>
      <c r="H874" s="2">
        <f t="shared" si="238"/>
        <v>0.11814588573481855</v>
      </c>
      <c r="I874" s="4"/>
      <c r="J874" s="2">
        <f t="shared" si="232"/>
        <v>0.54516708587854834</v>
      </c>
      <c r="K874" s="2">
        <f t="shared" si="233"/>
        <v>0.4270212001437298</v>
      </c>
      <c r="L874" s="2">
        <f t="shared" si="234"/>
        <v>0</v>
      </c>
      <c r="M874" s="2">
        <f t="shared" si="235"/>
        <v>2.7811713977721864E-2</v>
      </c>
      <c r="N874" s="38">
        <v>7586</v>
      </c>
      <c r="O874" s="38">
        <v>5942</v>
      </c>
      <c r="P874" s="38"/>
      <c r="Q874" s="38">
        <v>71</v>
      </c>
      <c r="R874" s="38">
        <v>90</v>
      </c>
      <c r="S874" s="38"/>
      <c r="T874" s="38">
        <v>33</v>
      </c>
      <c r="U874" s="38">
        <v>1</v>
      </c>
      <c r="V874" s="38"/>
      <c r="W874" s="38">
        <v>101</v>
      </c>
      <c r="X874" s="38">
        <v>9</v>
      </c>
      <c r="Y874" s="38"/>
      <c r="Z874" s="38">
        <v>82</v>
      </c>
      <c r="AA874" s="38"/>
      <c r="AB874" s="38"/>
      <c r="BA874" t="str">
        <f t="shared" si="239"/>
        <v>Milford</v>
      </c>
      <c r="BB874" s="6" t="s">
        <v>1739</v>
      </c>
      <c r="BC874">
        <v>4</v>
      </c>
      <c r="BE874" s="60">
        <v>25</v>
      </c>
      <c r="BF874" s="62">
        <v>27</v>
      </c>
      <c r="BG874" s="62">
        <v>140</v>
      </c>
      <c r="BH874" s="66">
        <v>41165</v>
      </c>
      <c r="BI874" s="66">
        <v>41165</v>
      </c>
      <c r="BJ874" s="66">
        <f t="shared" si="240"/>
        <v>25027</v>
      </c>
      <c r="BL874" t="s">
        <v>1447</v>
      </c>
      <c r="BM874">
        <f t="shared" si="236"/>
        <v>2541165</v>
      </c>
      <c r="BN874">
        <f t="shared" si="237"/>
        <v>2541165</v>
      </c>
      <c r="BO874" s="41"/>
      <c r="BP874" s="41"/>
      <c r="BR874" s="1"/>
      <c r="BS874" t="s">
        <v>3756</v>
      </c>
      <c r="CB874" s="38"/>
    </row>
    <row r="875" spans="1:80" ht="14" hidden="1" customHeight="1" outlineLevel="1" x14ac:dyDescent="0.2">
      <c r="A875" s="39" t="s">
        <v>304</v>
      </c>
      <c r="B875" s="6" t="s">
        <v>1296</v>
      </c>
      <c r="C875" s="1">
        <f t="shared" si="229"/>
        <v>8085</v>
      </c>
      <c r="D875" s="3">
        <f>IF(N875&gt;0, RANK(N875,(N875:P875,Q875:AE875)),0)</f>
        <v>2</v>
      </c>
      <c r="E875" s="3">
        <f>IF(O875&gt;0,RANK(O875,(N875:P875,Q875:AE875)),0)</f>
        <v>1</v>
      </c>
      <c r="F875" s="3">
        <f t="shared" si="230"/>
        <v>0</v>
      </c>
      <c r="G875" s="1">
        <f t="shared" si="231"/>
        <v>90</v>
      </c>
      <c r="H875" s="2">
        <f t="shared" si="238"/>
        <v>1.1131725417439703E-2</v>
      </c>
      <c r="I875" s="4"/>
      <c r="J875" s="2">
        <f t="shared" si="232"/>
        <v>0.48286951144094004</v>
      </c>
      <c r="K875" s="2">
        <f t="shared" si="233"/>
        <v>0.49400123685837971</v>
      </c>
      <c r="L875" s="2">
        <f t="shared" si="234"/>
        <v>0</v>
      </c>
      <c r="M875" s="2">
        <f t="shared" si="235"/>
        <v>2.3129251700680253E-2</v>
      </c>
      <c r="N875" s="38">
        <v>3904</v>
      </c>
      <c r="O875" s="38">
        <v>3994</v>
      </c>
      <c r="P875" s="38"/>
      <c r="Q875" s="38">
        <v>47</v>
      </c>
      <c r="R875" s="38">
        <v>46</v>
      </c>
      <c r="S875" s="38"/>
      <c r="T875" s="38">
        <v>14</v>
      </c>
      <c r="U875" s="38">
        <v>0</v>
      </c>
      <c r="V875" s="38"/>
      <c r="W875" s="38">
        <v>28</v>
      </c>
      <c r="X875" s="38">
        <v>0</v>
      </c>
      <c r="Y875" s="38"/>
      <c r="Z875" s="38">
        <v>52</v>
      </c>
      <c r="AA875" s="38"/>
      <c r="AB875" s="38"/>
      <c r="BA875" t="str">
        <f t="shared" si="239"/>
        <v>Millbury</v>
      </c>
      <c r="BB875" s="6" t="s">
        <v>1739</v>
      </c>
      <c r="BC875">
        <v>2</v>
      </c>
      <c r="BE875" s="60">
        <v>25</v>
      </c>
      <c r="BF875" s="62">
        <v>27</v>
      </c>
      <c r="BG875" s="62">
        <v>145</v>
      </c>
      <c r="BH875" s="66">
        <v>41340</v>
      </c>
      <c r="BI875" s="66">
        <v>41340</v>
      </c>
      <c r="BJ875" s="66">
        <f t="shared" si="240"/>
        <v>25027</v>
      </c>
      <c r="BL875" t="s">
        <v>1447</v>
      </c>
      <c r="BM875">
        <f t="shared" si="236"/>
        <v>2541340</v>
      </c>
      <c r="BN875">
        <f t="shared" si="237"/>
        <v>2541340</v>
      </c>
      <c r="BO875" s="41"/>
      <c r="BP875" s="41"/>
      <c r="BR875" s="1"/>
      <c r="BS875" t="s">
        <v>3756</v>
      </c>
      <c r="CB875" s="38"/>
    </row>
    <row r="876" spans="1:80" ht="14" hidden="1" customHeight="1" outlineLevel="1" x14ac:dyDescent="0.2">
      <c r="A876" s="39" t="s">
        <v>133</v>
      </c>
      <c r="B876" s="6" t="s">
        <v>1296</v>
      </c>
      <c r="C876" s="1">
        <f t="shared" si="229"/>
        <v>5980</v>
      </c>
      <c r="D876" s="3">
        <f>IF(N876&gt;0, RANK(N876,(N876:P876,Q876:AE876)),0)</f>
        <v>1</v>
      </c>
      <c r="E876" s="3">
        <f>IF(O876&gt;0,RANK(O876,(N876:P876,Q876:AE876)),0)</f>
        <v>2</v>
      </c>
      <c r="F876" s="3">
        <f t="shared" si="230"/>
        <v>0</v>
      </c>
      <c r="G876" s="1">
        <f t="shared" si="231"/>
        <v>1304</v>
      </c>
      <c r="H876" s="2">
        <f t="shared" si="238"/>
        <v>0.21806020066889631</v>
      </c>
      <c r="I876" s="4"/>
      <c r="J876" s="2">
        <f t="shared" si="232"/>
        <v>0.59531772575250841</v>
      </c>
      <c r="K876" s="2">
        <f t="shared" si="233"/>
        <v>0.37725752508361204</v>
      </c>
      <c r="L876" s="2">
        <f t="shared" si="234"/>
        <v>0</v>
      </c>
      <c r="M876" s="2">
        <f t="shared" si="235"/>
        <v>2.7424749163879547E-2</v>
      </c>
      <c r="N876" s="38">
        <v>3560</v>
      </c>
      <c r="O876" s="38">
        <v>2256</v>
      </c>
      <c r="P876" s="38"/>
      <c r="Q876" s="38">
        <v>36</v>
      </c>
      <c r="R876" s="38">
        <v>21</v>
      </c>
      <c r="S876" s="38"/>
      <c r="T876" s="38">
        <v>16</v>
      </c>
      <c r="U876" s="38">
        <v>1</v>
      </c>
      <c r="V876" s="38"/>
      <c r="W876" s="38">
        <v>46</v>
      </c>
      <c r="X876" s="38">
        <v>5</v>
      </c>
      <c r="Y876" s="38"/>
      <c r="Z876" s="38">
        <v>39</v>
      </c>
      <c r="AA876" s="38"/>
      <c r="AB876" s="38"/>
      <c r="BA876" t="str">
        <f t="shared" si="239"/>
        <v>Millis</v>
      </c>
      <c r="BB876" t="s">
        <v>734</v>
      </c>
      <c r="BC876">
        <v>4</v>
      </c>
      <c r="BE876" s="60">
        <v>25</v>
      </c>
      <c r="BF876" s="62">
        <v>21</v>
      </c>
      <c r="BG876" s="62">
        <v>70</v>
      </c>
      <c r="BH876" s="66">
        <v>41515</v>
      </c>
      <c r="BI876" s="66">
        <v>41515</v>
      </c>
      <c r="BJ876" s="66">
        <f t="shared" si="240"/>
        <v>25021</v>
      </c>
      <c r="BL876" t="s">
        <v>1447</v>
      </c>
      <c r="BM876">
        <f t="shared" si="236"/>
        <v>2541515</v>
      </c>
      <c r="BN876">
        <f t="shared" si="237"/>
        <v>2541515</v>
      </c>
      <c r="BO876" s="41"/>
      <c r="BP876" s="41"/>
      <c r="BR876" s="1"/>
      <c r="BS876" t="s">
        <v>3756</v>
      </c>
      <c r="CB876" s="38"/>
    </row>
    <row r="877" spans="1:80" ht="14" hidden="1" customHeight="1" outlineLevel="1" x14ac:dyDescent="0.2">
      <c r="A877" s="39" t="s">
        <v>1096</v>
      </c>
      <c r="B877" s="6" t="s">
        <v>1296</v>
      </c>
      <c r="C877" s="1">
        <f t="shared" si="229"/>
        <v>1792</v>
      </c>
      <c r="D877" s="3">
        <f>IF(N877&gt;0, RANK(N877,(N877:P877,Q877:AE877)),0)</f>
        <v>2</v>
      </c>
      <c r="E877" s="3">
        <f>IF(O877&gt;0,RANK(O877,(N877:P877,Q877:AE877)),0)</f>
        <v>1</v>
      </c>
      <c r="F877" s="3">
        <f t="shared" si="230"/>
        <v>0</v>
      </c>
      <c r="G877" s="1">
        <f t="shared" si="231"/>
        <v>347</v>
      </c>
      <c r="H877" s="2">
        <f t="shared" si="238"/>
        <v>0.19363839285714285</v>
      </c>
      <c r="I877" s="4"/>
      <c r="J877" s="2">
        <f t="shared" si="232"/>
        <v>0.3950892857142857</v>
      </c>
      <c r="K877" s="2">
        <f t="shared" si="233"/>
        <v>0.5887276785714286</v>
      </c>
      <c r="L877" s="2">
        <f t="shared" si="234"/>
        <v>0</v>
      </c>
      <c r="M877" s="2">
        <f t="shared" si="235"/>
        <v>1.6183035714285698E-2</v>
      </c>
      <c r="N877" s="38">
        <v>708</v>
      </c>
      <c r="O877" s="38">
        <v>1055</v>
      </c>
      <c r="P877" s="38"/>
      <c r="Q877" s="38">
        <v>7</v>
      </c>
      <c r="R877" s="38">
        <v>5</v>
      </c>
      <c r="S877" s="38"/>
      <c r="T877" s="38">
        <v>8</v>
      </c>
      <c r="U877" s="38">
        <v>0</v>
      </c>
      <c r="V877" s="38"/>
      <c r="W877" s="38">
        <v>0</v>
      </c>
      <c r="X877" s="38">
        <v>0</v>
      </c>
      <c r="Y877" s="38"/>
      <c r="Z877" s="38">
        <v>9</v>
      </c>
      <c r="AA877" s="38"/>
      <c r="AB877" s="38"/>
      <c r="BA877" t="str">
        <f t="shared" si="239"/>
        <v>Millville</v>
      </c>
      <c r="BB877" s="6" t="s">
        <v>1739</v>
      </c>
      <c r="BC877">
        <v>4</v>
      </c>
      <c r="BE877" s="60">
        <v>25</v>
      </c>
      <c r="BF877" s="62">
        <v>27</v>
      </c>
      <c r="BG877" s="62">
        <v>150</v>
      </c>
      <c r="BH877" s="66">
        <v>41585</v>
      </c>
      <c r="BI877" s="66">
        <v>41585</v>
      </c>
      <c r="BJ877" s="66">
        <f t="shared" si="240"/>
        <v>25027</v>
      </c>
      <c r="BL877" t="s">
        <v>1447</v>
      </c>
      <c r="BM877">
        <f t="shared" si="236"/>
        <v>2541585</v>
      </c>
      <c r="BN877">
        <f t="shared" si="237"/>
        <v>2541585</v>
      </c>
      <c r="BO877" s="41"/>
      <c r="BP877" s="41"/>
      <c r="BR877" s="1"/>
      <c r="BS877" t="s">
        <v>3756</v>
      </c>
      <c r="CB877" s="38"/>
    </row>
    <row r="878" spans="1:80" ht="14" hidden="1" customHeight="1" outlineLevel="1" x14ac:dyDescent="0.2">
      <c r="A878" s="39" t="s">
        <v>717</v>
      </c>
      <c r="B878" s="6" t="s">
        <v>1296</v>
      </c>
      <c r="C878" s="1">
        <f t="shared" si="229"/>
        <v>16725</v>
      </c>
      <c r="D878" s="3">
        <f>IF(N878&gt;0, RANK(N878,(N878:P878,Q878:AE878)),0)</f>
        <v>1</v>
      </c>
      <c r="E878" s="3">
        <f>IF(O878&gt;0,RANK(O878,(N878:P878,Q878:AE878)),0)</f>
        <v>2</v>
      </c>
      <c r="F878" s="3">
        <f t="shared" si="230"/>
        <v>0</v>
      </c>
      <c r="G878" s="1">
        <f t="shared" si="231"/>
        <v>7174</v>
      </c>
      <c r="H878" s="2">
        <f t="shared" si="238"/>
        <v>0.42893871449925264</v>
      </c>
      <c r="I878" s="4"/>
      <c r="J878" s="2">
        <f t="shared" si="232"/>
        <v>0.700627802690583</v>
      </c>
      <c r="K878" s="2">
        <f t="shared" si="233"/>
        <v>0.27168908819133036</v>
      </c>
      <c r="L878" s="2">
        <f t="shared" si="234"/>
        <v>0</v>
      </c>
      <c r="M878" s="2">
        <f t="shared" si="235"/>
        <v>2.7683109118086635E-2</v>
      </c>
      <c r="N878" s="38">
        <v>11718</v>
      </c>
      <c r="O878" s="38">
        <v>4544</v>
      </c>
      <c r="P878" s="38"/>
      <c r="Q878" s="38">
        <v>99</v>
      </c>
      <c r="R878" s="38">
        <v>103</v>
      </c>
      <c r="S878" s="38"/>
      <c r="T878" s="38">
        <v>43</v>
      </c>
      <c r="U878" s="38">
        <v>0</v>
      </c>
      <c r="V878" s="38"/>
      <c r="W878" s="38">
        <v>143</v>
      </c>
      <c r="X878" s="38">
        <v>0</v>
      </c>
      <c r="Y878" s="38"/>
      <c r="Z878" s="38">
        <v>75</v>
      </c>
      <c r="AA878" s="38"/>
      <c r="AB878" s="38"/>
      <c r="BA878" t="str">
        <f t="shared" si="239"/>
        <v>Milton</v>
      </c>
      <c r="BB878" t="s">
        <v>734</v>
      </c>
      <c r="BE878" s="60">
        <v>25</v>
      </c>
      <c r="BF878" s="62">
        <v>21</v>
      </c>
      <c r="BG878" s="62">
        <v>75</v>
      </c>
      <c r="BH878" s="66">
        <v>41690</v>
      </c>
      <c r="BI878" s="66">
        <v>41690</v>
      </c>
      <c r="BJ878" s="66">
        <f t="shared" si="240"/>
        <v>25021</v>
      </c>
      <c r="BL878" t="s">
        <v>1447</v>
      </c>
      <c r="BM878">
        <f t="shared" si="236"/>
        <v>2541690</v>
      </c>
      <c r="BN878">
        <f t="shared" si="237"/>
        <v>2541690</v>
      </c>
      <c r="BO878" s="41"/>
      <c r="BP878" s="41"/>
      <c r="BR878" s="1"/>
      <c r="BS878" t="s">
        <v>3756</v>
      </c>
      <c r="CB878" s="38"/>
    </row>
    <row r="879" spans="1:80" ht="14" hidden="1" customHeight="1" outlineLevel="1" x14ac:dyDescent="0.2">
      <c r="A879" s="39" t="s">
        <v>629</v>
      </c>
      <c r="B879" s="6" t="s">
        <v>1296</v>
      </c>
      <c r="C879" s="1">
        <f t="shared" si="229"/>
        <v>66</v>
      </c>
      <c r="D879" s="3">
        <f>IF(N879&gt;0, RANK(N879,(N879:P879,Q879:AE879)),0)</f>
        <v>2</v>
      </c>
      <c r="E879" s="3">
        <f>IF(O879&gt;0,RANK(O879,(N879:P879,Q879:AE879)),0)</f>
        <v>1</v>
      </c>
      <c r="F879" s="3">
        <f t="shared" si="230"/>
        <v>0</v>
      </c>
      <c r="G879" s="1">
        <f t="shared" si="231"/>
        <v>15</v>
      </c>
      <c r="H879" s="2">
        <f t="shared" si="238"/>
        <v>0.22727272727272727</v>
      </c>
      <c r="I879" s="4"/>
      <c r="J879" s="2">
        <f t="shared" si="232"/>
        <v>0.36363636363636365</v>
      </c>
      <c r="K879" s="2">
        <f t="shared" si="233"/>
        <v>0.59090909090909094</v>
      </c>
      <c r="L879" s="2">
        <f t="shared" si="234"/>
        <v>0</v>
      </c>
      <c r="M879" s="2">
        <f t="shared" si="235"/>
        <v>4.5454545454545414E-2</v>
      </c>
      <c r="N879" s="38">
        <v>24</v>
      </c>
      <c r="O879" s="38">
        <v>39</v>
      </c>
      <c r="P879" s="38"/>
      <c r="Q879" s="38">
        <v>0</v>
      </c>
      <c r="R879" s="38">
        <v>0</v>
      </c>
      <c r="S879" s="38"/>
      <c r="T879" s="38">
        <v>0</v>
      </c>
      <c r="U879" s="38">
        <v>0</v>
      </c>
      <c r="V879" s="38"/>
      <c r="W879" s="38">
        <v>0</v>
      </c>
      <c r="X879" s="38">
        <v>0</v>
      </c>
      <c r="Y879" s="38"/>
      <c r="Z879" s="38">
        <v>3</v>
      </c>
      <c r="AA879" s="38"/>
      <c r="AB879" s="38"/>
      <c r="BA879" t="str">
        <f t="shared" si="239"/>
        <v>Monroe</v>
      </c>
      <c r="BB879" t="s">
        <v>1117</v>
      </c>
      <c r="BC879">
        <v>1</v>
      </c>
      <c r="BE879" s="60">
        <v>25</v>
      </c>
      <c r="BF879" s="62">
        <v>11</v>
      </c>
      <c r="BG879" s="62">
        <v>75</v>
      </c>
      <c r="BH879" s="66">
        <v>42040</v>
      </c>
      <c r="BI879" s="66">
        <v>42040</v>
      </c>
      <c r="BJ879" s="66">
        <f t="shared" si="240"/>
        <v>25011</v>
      </c>
      <c r="BL879" t="s">
        <v>1447</v>
      </c>
      <c r="BM879">
        <f t="shared" si="236"/>
        <v>2542040</v>
      </c>
      <c r="BN879">
        <f t="shared" si="237"/>
        <v>2542040</v>
      </c>
      <c r="BO879" s="41"/>
      <c r="BP879" s="41"/>
      <c r="BR879" s="1"/>
      <c r="BS879" t="s">
        <v>3756</v>
      </c>
      <c r="CB879" s="38"/>
    </row>
    <row r="880" spans="1:80" ht="14" hidden="1" customHeight="1" outlineLevel="1" x14ac:dyDescent="0.2">
      <c r="A880" s="39" t="s">
        <v>439</v>
      </c>
      <c r="B880" s="6" t="s">
        <v>1296</v>
      </c>
      <c r="C880" s="1">
        <f t="shared" si="229"/>
        <v>5062</v>
      </c>
      <c r="D880" s="3">
        <f>IF(N880&gt;0, RANK(N880,(N880:P880,Q880:AE880)),0)</f>
        <v>2</v>
      </c>
      <c r="E880" s="3">
        <f>IF(O880&gt;0,RANK(O880,(N880:P880,Q880:AE880)),0)</f>
        <v>1</v>
      </c>
      <c r="F880" s="3">
        <f t="shared" si="230"/>
        <v>0</v>
      </c>
      <c r="G880" s="1">
        <f t="shared" si="231"/>
        <v>466</v>
      </c>
      <c r="H880" s="2">
        <f t="shared" si="238"/>
        <v>9.2058474911102334E-2</v>
      </c>
      <c r="I880" s="4"/>
      <c r="J880" s="2">
        <f t="shared" si="232"/>
        <v>0.44389569340181745</v>
      </c>
      <c r="K880" s="2">
        <f t="shared" si="233"/>
        <v>0.53595416831291975</v>
      </c>
      <c r="L880" s="2">
        <f t="shared" si="234"/>
        <v>0</v>
      </c>
      <c r="M880" s="2">
        <f t="shared" si="235"/>
        <v>2.0150138285262797E-2</v>
      </c>
      <c r="N880" s="38">
        <v>2247</v>
      </c>
      <c r="O880" s="38">
        <v>2713</v>
      </c>
      <c r="P880" s="38"/>
      <c r="Q880" s="38">
        <v>27</v>
      </c>
      <c r="R880" s="38">
        <v>21</v>
      </c>
      <c r="S880" s="38"/>
      <c r="T880" s="38">
        <v>9</v>
      </c>
      <c r="U880" s="38">
        <v>0</v>
      </c>
      <c r="V880" s="38"/>
      <c r="W880" s="38">
        <v>8</v>
      </c>
      <c r="X880" s="38">
        <v>0</v>
      </c>
      <c r="Y880" s="38"/>
      <c r="Z880" s="38">
        <v>37</v>
      </c>
      <c r="AA880" s="38"/>
      <c r="AB880" s="38"/>
      <c r="BA880" t="str">
        <f t="shared" si="239"/>
        <v>Monson</v>
      </c>
      <c r="BB880" t="s">
        <v>2795</v>
      </c>
      <c r="BC880">
        <v>1</v>
      </c>
      <c r="BE880" s="60">
        <v>25</v>
      </c>
      <c r="BF880" s="62">
        <v>13</v>
      </c>
      <c r="BG880" s="62">
        <v>65</v>
      </c>
      <c r="BH880" s="66">
        <v>42145</v>
      </c>
      <c r="BI880" s="66">
        <v>42145</v>
      </c>
      <c r="BJ880" s="66">
        <f t="shared" si="240"/>
        <v>25013</v>
      </c>
      <c r="BL880" t="s">
        <v>1447</v>
      </c>
      <c r="BM880">
        <f t="shared" si="236"/>
        <v>2542145</v>
      </c>
      <c r="BN880">
        <f t="shared" si="237"/>
        <v>2542145</v>
      </c>
      <c r="BO880" s="41"/>
      <c r="BP880" s="41"/>
      <c r="BR880" s="1"/>
      <c r="BS880" t="s">
        <v>3756</v>
      </c>
      <c r="CB880" s="38"/>
    </row>
    <row r="881" spans="1:80" ht="14" hidden="1" customHeight="1" outlineLevel="1" x14ac:dyDescent="0.2">
      <c r="A881" s="39" t="s">
        <v>668</v>
      </c>
      <c r="B881" s="6" t="s">
        <v>1296</v>
      </c>
      <c r="C881" s="1">
        <f t="shared" si="229"/>
        <v>4810</v>
      </c>
      <c r="D881" s="3">
        <f>IF(N881&gt;0, RANK(N881,(N881:P881,Q881:AE881)),0)</f>
        <v>1</v>
      </c>
      <c r="E881" s="3">
        <f>IF(O881&gt;0,RANK(O881,(N881:P881,Q881:AE881)),0)</f>
        <v>2</v>
      </c>
      <c r="F881" s="3">
        <f t="shared" si="230"/>
        <v>0</v>
      </c>
      <c r="G881" s="1">
        <f t="shared" si="231"/>
        <v>1871</v>
      </c>
      <c r="H881" s="2">
        <f t="shared" si="238"/>
        <v>0.38898128898128898</v>
      </c>
      <c r="I881" s="4"/>
      <c r="J881" s="2">
        <f t="shared" si="232"/>
        <v>0.67214137214137215</v>
      </c>
      <c r="K881" s="2">
        <f t="shared" si="233"/>
        <v>0.28316008316008318</v>
      </c>
      <c r="L881" s="2">
        <f t="shared" si="234"/>
        <v>0</v>
      </c>
      <c r="M881" s="2">
        <f t="shared" si="235"/>
        <v>4.4698544698544673E-2</v>
      </c>
      <c r="N881" s="38">
        <v>3233</v>
      </c>
      <c r="O881" s="38">
        <v>1362</v>
      </c>
      <c r="P881" s="38"/>
      <c r="Q881" s="38">
        <v>30</v>
      </c>
      <c r="R881" s="38">
        <v>79</v>
      </c>
      <c r="S881" s="38"/>
      <c r="T881" s="38">
        <v>49</v>
      </c>
      <c r="U881" s="38">
        <v>0</v>
      </c>
      <c r="V881" s="38"/>
      <c r="W881" s="38">
        <v>31</v>
      </c>
      <c r="X881" s="38">
        <v>0</v>
      </c>
      <c r="Y881" s="38"/>
      <c r="Z881" s="38">
        <v>26</v>
      </c>
      <c r="AA881" s="38"/>
      <c r="AB881" s="38"/>
      <c r="BA881" t="str">
        <f t="shared" si="239"/>
        <v>Montague</v>
      </c>
      <c r="BB881" t="s">
        <v>1117</v>
      </c>
      <c r="BC881">
        <v>2</v>
      </c>
      <c r="BE881" s="60">
        <v>25</v>
      </c>
      <c r="BF881" s="62">
        <v>11</v>
      </c>
      <c r="BG881" s="62">
        <v>80</v>
      </c>
      <c r="BH881" s="66">
        <v>42285</v>
      </c>
      <c r="BI881" s="66">
        <v>42285</v>
      </c>
      <c r="BJ881" s="66">
        <f t="shared" si="240"/>
        <v>25011</v>
      </c>
      <c r="BL881" t="s">
        <v>1447</v>
      </c>
      <c r="BM881">
        <f t="shared" si="236"/>
        <v>2542285</v>
      </c>
      <c r="BN881">
        <f t="shared" si="237"/>
        <v>2542285</v>
      </c>
      <c r="BO881" s="41"/>
      <c r="BP881" s="41"/>
      <c r="BR881" s="1"/>
      <c r="BS881" t="s">
        <v>3756</v>
      </c>
      <c r="CB881" s="38"/>
    </row>
    <row r="882" spans="1:80" ht="14" hidden="1" customHeight="1" outlineLevel="1" x14ac:dyDescent="0.2">
      <c r="A882" s="39" t="s">
        <v>112</v>
      </c>
      <c r="B882" s="6" t="s">
        <v>1296</v>
      </c>
      <c r="C882" s="1">
        <f t="shared" ref="C882:C945" si="241">SUM(N882:AY882)</f>
        <v>597</v>
      </c>
      <c r="D882" s="3">
        <f>IF(N882&gt;0, RANK(N882,(N882:P882,Q882:AE882)),0)</f>
        <v>1</v>
      </c>
      <c r="E882" s="3">
        <f>IF(O882&gt;0,RANK(O882,(N882:P882,Q882:AE882)),0)</f>
        <v>2</v>
      </c>
      <c r="F882" s="3">
        <f t="shared" ref="F882:F945" si="242">IF(P882&gt;0,RANK(P882,(N882:AE882)),0)</f>
        <v>0</v>
      </c>
      <c r="G882" s="1">
        <f t="shared" ref="G882:G945" si="243">IF(C882&gt;0,MAX(N882:P882)-LARGE(N882:P882,2),0)</f>
        <v>387</v>
      </c>
      <c r="H882" s="2">
        <f t="shared" si="238"/>
        <v>0.64824120603015079</v>
      </c>
      <c r="I882" s="4"/>
      <c r="J882" s="2">
        <f t="shared" ref="J882:J945" si="244">IF(C882=0,"-",N882/C882)</f>
        <v>0.80737018425460638</v>
      </c>
      <c r="K882" s="2">
        <f t="shared" ref="K882:K945" si="245">IF(C882=0,"-",O882/C882)</f>
        <v>0.15912897822445563</v>
      </c>
      <c r="L882" s="2">
        <f t="shared" ref="L882:L945" si="246">IF(C882=0,"-",P882/C882)</f>
        <v>0</v>
      </c>
      <c r="M882" s="2">
        <f t="shared" ref="M882:M945" si="247">IF(C882=0,"-",(1-J882-K882-L882))</f>
        <v>3.3500837520937993E-2</v>
      </c>
      <c r="N882" s="38">
        <v>482</v>
      </c>
      <c r="O882" s="38">
        <v>95</v>
      </c>
      <c r="P882" s="38"/>
      <c r="Q882" s="38">
        <v>3</v>
      </c>
      <c r="R882" s="38">
        <v>7</v>
      </c>
      <c r="S882" s="38"/>
      <c r="T882" s="38">
        <v>3</v>
      </c>
      <c r="U882" s="38">
        <v>0</v>
      </c>
      <c r="V882" s="38"/>
      <c r="W882" s="38">
        <v>4</v>
      </c>
      <c r="X882" s="38">
        <v>0</v>
      </c>
      <c r="Y882" s="38"/>
      <c r="Z882" s="38">
        <v>3</v>
      </c>
      <c r="AA882" s="38"/>
      <c r="AB882" s="38"/>
      <c r="BA882" t="str">
        <f t="shared" si="239"/>
        <v>Monterey</v>
      </c>
      <c r="BB882" t="s">
        <v>2268</v>
      </c>
      <c r="BC882">
        <v>1</v>
      </c>
      <c r="BE882" s="60">
        <v>25</v>
      </c>
      <c r="BF882" s="62">
        <v>3</v>
      </c>
      <c r="BG882" s="62">
        <v>75</v>
      </c>
      <c r="BH882" s="66">
        <v>42460</v>
      </c>
      <c r="BI882" s="66">
        <v>42460</v>
      </c>
      <c r="BJ882" s="66">
        <f t="shared" si="240"/>
        <v>25003</v>
      </c>
      <c r="BL882" t="s">
        <v>1447</v>
      </c>
      <c r="BM882">
        <f t="shared" ref="BM882:BM945" si="248">BE882*100000+BH882</f>
        <v>2542460</v>
      </c>
      <c r="BN882">
        <f t="shared" ref="BN882:BN945" si="249">BE882*100000+BI882</f>
        <v>2542460</v>
      </c>
      <c r="BO882" s="41"/>
      <c r="BP882" s="41"/>
      <c r="BR882" s="1"/>
      <c r="BS882" t="s">
        <v>3756</v>
      </c>
      <c r="CB882" s="38"/>
    </row>
    <row r="883" spans="1:80" ht="14" hidden="1" customHeight="1" outlineLevel="1" x14ac:dyDescent="0.2">
      <c r="A883" s="39" t="s">
        <v>1381</v>
      </c>
      <c r="B883" s="6" t="s">
        <v>1296</v>
      </c>
      <c r="C883" s="1">
        <f t="shared" si="241"/>
        <v>548</v>
      </c>
      <c r="D883" s="3">
        <f>IF(N883&gt;0, RANK(N883,(N883:P883,Q883:AE883)),0)</f>
        <v>2</v>
      </c>
      <c r="E883" s="3">
        <f>IF(O883&gt;0,RANK(O883,(N883:P883,Q883:AE883)),0)</f>
        <v>1</v>
      </c>
      <c r="F883" s="3">
        <f t="shared" si="242"/>
        <v>0</v>
      </c>
      <c r="G883" s="1">
        <f t="shared" si="243"/>
        <v>65</v>
      </c>
      <c r="H883" s="2">
        <f t="shared" si="238"/>
        <v>0.11861313868613138</v>
      </c>
      <c r="I883" s="4"/>
      <c r="J883" s="2">
        <f t="shared" si="244"/>
        <v>0.43248175182481752</v>
      </c>
      <c r="K883" s="2">
        <f t="shared" si="245"/>
        <v>0.55109489051094895</v>
      </c>
      <c r="L883" s="2">
        <f t="shared" si="246"/>
        <v>0</v>
      </c>
      <c r="M883" s="2">
        <f t="shared" si="247"/>
        <v>1.6423357664233529E-2</v>
      </c>
      <c r="N883" s="38">
        <v>237</v>
      </c>
      <c r="O883" s="38">
        <v>302</v>
      </c>
      <c r="P883" s="38"/>
      <c r="Q883" s="38">
        <v>3</v>
      </c>
      <c r="R883" s="38">
        <v>3</v>
      </c>
      <c r="S883" s="38"/>
      <c r="T883" s="38">
        <v>0</v>
      </c>
      <c r="U883" s="38">
        <v>0</v>
      </c>
      <c r="V883" s="38"/>
      <c r="W883" s="38">
        <v>0</v>
      </c>
      <c r="X883" s="38">
        <v>0</v>
      </c>
      <c r="Y883" s="38"/>
      <c r="Z883" s="38">
        <v>3</v>
      </c>
      <c r="AA883" s="38"/>
      <c r="AB883" s="38"/>
      <c r="BA883" t="str">
        <f t="shared" si="239"/>
        <v>Montgomery</v>
      </c>
      <c r="BB883" t="s">
        <v>2795</v>
      </c>
      <c r="BC883">
        <v>1</v>
      </c>
      <c r="BE883" s="60">
        <v>25</v>
      </c>
      <c r="BF883" s="62">
        <v>13</v>
      </c>
      <c r="BG883" s="62">
        <v>70</v>
      </c>
      <c r="BH883" s="66">
        <v>42530</v>
      </c>
      <c r="BI883" s="66">
        <v>42530</v>
      </c>
      <c r="BJ883" s="66">
        <f t="shared" si="240"/>
        <v>25013</v>
      </c>
      <c r="BL883" t="s">
        <v>1447</v>
      </c>
      <c r="BM883">
        <f t="shared" si="248"/>
        <v>2542530</v>
      </c>
      <c r="BN883">
        <f t="shared" si="249"/>
        <v>2542530</v>
      </c>
      <c r="BO883" s="41"/>
      <c r="BP883" s="41"/>
      <c r="BR883" s="1"/>
      <c r="BS883" t="s">
        <v>3756</v>
      </c>
      <c r="CB883" s="38"/>
    </row>
    <row r="884" spans="1:80" ht="14" hidden="1" customHeight="1" outlineLevel="1" x14ac:dyDescent="0.2">
      <c r="A884" s="39" t="s">
        <v>942</v>
      </c>
      <c r="B884" s="6" t="s">
        <v>1296</v>
      </c>
      <c r="C884" s="1">
        <f t="shared" si="241"/>
        <v>121</v>
      </c>
      <c r="D884" s="3">
        <f>IF(N884&gt;0, RANK(N884,(N884:P884,Q884:AE884)),0)</f>
        <v>1</v>
      </c>
      <c r="E884" s="3">
        <f>IF(O884&gt;0,RANK(O884,(N884:P884,Q884:AE884)),0)</f>
        <v>2</v>
      </c>
      <c r="F884" s="3">
        <f t="shared" si="242"/>
        <v>0</v>
      </c>
      <c r="G884" s="1">
        <f t="shared" si="243"/>
        <v>70</v>
      </c>
      <c r="H884" s="2">
        <f t="shared" si="238"/>
        <v>0.57851239669421484</v>
      </c>
      <c r="I884" s="4"/>
      <c r="J884" s="2">
        <f t="shared" si="244"/>
        <v>0.76859504132231404</v>
      </c>
      <c r="K884" s="2">
        <f t="shared" si="245"/>
        <v>0.19008264462809918</v>
      </c>
      <c r="L884" s="2">
        <f t="shared" si="246"/>
        <v>0</v>
      </c>
      <c r="M884" s="2">
        <f t="shared" si="247"/>
        <v>4.1322314049586778E-2</v>
      </c>
      <c r="N884" s="38">
        <v>93</v>
      </c>
      <c r="O884" s="38">
        <v>23</v>
      </c>
      <c r="P884" s="38"/>
      <c r="Q884" s="38">
        <v>1</v>
      </c>
      <c r="R884" s="38">
        <v>1</v>
      </c>
      <c r="S884" s="38"/>
      <c r="T884" s="38">
        <v>0</v>
      </c>
      <c r="U884" s="38">
        <v>0</v>
      </c>
      <c r="V884" s="38"/>
      <c r="W884" s="38">
        <v>2</v>
      </c>
      <c r="X884" s="38">
        <v>0</v>
      </c>
      <c r="Y884" s="38"/>
      <c r="Z884" s="38">
        <v>1</v>
      </c>
      <c r="AA884" s="38"/>
      <c r="AB884" s="38"/>
      <c r="BA884" t="str">
        <f t="shared" si="239"/>
        <v>Mt. Washington</v>
      </c>
      <c r="BB884" t="s">
        <v>2268</v>
      </c>
      <c r="BC884">
        <v>1</v>
      </c>
      <c r="BE884" s="60">
        <v>25</v>
      </c>
      <c r="BF884" s="62">
        <v>3</v>
      </c>
      <c r="BG884" s="62">
        <v>80</v>
      </c>
      <c r="BH884" s="66">
        <v>43300</v>
      </c>
      <c r="BI884" s="66">
        <v>43300</v>
      </c>
      <c r="BJ884" s="66">
        <f t="shared" si="240"/>
        <v>25003</v>
      </c>
      <c r="BL884" t="s">
        <v>1447</v>
      </c>
      <c r="BM884">
        <f t="shared" si="248"/>
        <v>2543300</v>
      </c>
      <c r="BN884">
        <f t="shared" si="249"/>
        <v>2543300</v>
      </c>
      <c r="BO884" s="41"/>
      <c r="BP884" s="41"/>
      <c r="BR884" s="1"/>
      <c r="BS884" t="s">
        <v>3756</v>
      </c>
      <c r="CB884" s="38"/>
    </row>
    <row r="885" spans="1:80" ht="14" hidden="1" customHeight="1" outlineLevel="1" x14ac:dyDescent="0.2">
      <c r="A885" s="39" t="s">
        <v>254</v>
      </c>
      <c r="B885" s="6" t="s">
        <v>1296</v>
      </c>
      <c r="C885" s="1">
        <f t="shared" si="241"/>
        <v>2324</v>
      </c>
      <c r="D885" s="3">
        <f>IF(N885&gt;0, RANK(N885,(N885:P885,Q885:AE885)),0)</f>
        <v>1</v>
      </c>
      <c r="E885" s="3">
        <f>IF(O885&gt;0,RANK(O885,(N885:P885,Q885:AE885)),0)</f>
        <v>2</v>
      </c>
      <c r="F885" s="3">
        <f t="shared" si="242"/>
        <v>0</v>
      </c>
      <c r="G885" s="1">
        <f t="shared" si="243"/>
        <v>604</v>
      </c>
      <c r="H885" s="2">
        <f t="shared" si="238"/>
        <v>0.25989672977624784</v>
      </c>
      <c r="I885" s="4"/>
      <c r="J885" s="2">
        <f t="shared" si="244"/>
        <v>0.62177280550774527</v>
      </c>
      <c r="K885" s="2">
        <f t="shared" si="245"/>
        <v>0.36187607573149744</v>
      </c>
      <c r="L885" s="2">
        <f t="shared" si="246"/>
        <v>0</v>
      </c>
      <c r="M885" s="2">
        <f t="shared" si="247"/>
        <v>1.6351118760757288E-2</v>
      </c>
      <c r="N885" s="38">
        <v>1445</v>
      </c>
      <c r="O885" s="38">
        <v>841</v>
      </c>
      <c r="P885" s="38"/>
      <c r="Q885" s="38">
        <v>3</v>
      </c>
      <c r="R885" s="38">
        <v>11</v>
      </c>
      <c r="S885" s="38"/>
      <c r="T885" s="38">
        <v>1</v>
      </c>
      <c r="U885" s="38">
        <v>0</v>
      </c>
      <c r="V885" s="38"/>
      <c r="W885" s="38">
        <v>18</v>
      </c>
      <c r="X885" s="38">
        <v>0</v>
      </c>
      <c r="Y885" s="38"/>
      <c r="Z885" s="38">
        <v>5</v>
      </c>
      <c r="AA885" s="38"/>
      <c r="AB885" s="38"/>
      <c r="BA885" t="str">
        <f t="shared" si="239"/>
        <v>Nahant</v>
      </c>
      <c r="BB885" t="s">
        <v>823</v>
      </c>
      <c r="BC885">
        <v>6</v>
      </c>
      <c r="BE885" s="60">
        <v>25</v>
      </c>
      <c r="BF885" s="62">
        <v>9</v>
      </c>
      <c r="BG885" s="62">
        <v>105</v>
      </c>
      <c r="BH885" s="66">
        <v>43580</v>
      </c>
      <c r="BI885" s="66">
        <v>43580</v>
      </c>
      <c r="BJ885" s="66">
        <f t="shared" si="240"/>
        <v>25009</v>
      </c>
      <c r="BL885" t="s">
        <v>1447</v>
      </c>
      <c r="BM885">
        <f t="shared" si="248"/>
        <v>2543580</v>
      </c>
      <c r="BN885">
        <f t="shared" si="249"/>
        <v>2543580</v>
      </c>
      <c r="BO885" s="41"/>
      <c r="BP885" s="41"/>
      <c r="BR885" s="1"/>
      <c r="BS885" t="s">
        <v>3756</v>
      </c>
      <c r="CB885" s="38"/>
    </row>
    <row r="886" spans="1:80" ht="14" hidden="1" customHeight="1" outlineLevel="1" x14ac:dyDescent="0.2">
      <c r="A886" s="39" t="s">
        <v>3073</v>
      </c>
      <c r="B886" s="6" t="s">
        <v>1296</v>
      </c>
      <c r="C886" s="1">
        <f t="shared" si="241"/>
        <v>7118</v>
      </c>
      <c r="D886" s="3">
        <f>IF(N886&gt;0, RANK(N886,(N886:P886,Q886:AE886)),0)</f>
        <v>1</v>
      </c>
      <c r="E886" s="3">
        <f>IF(O886&gt;0,RANK(O886,(N886:P886,Q886:AE886)),0)</f>
        <v>2</v>
      </c>
      <c r="F886" s="3">
        <f t="shared" si="242"/>
        <v>0</v>
      </c>
      <c r="G886" s="1">
        <f t="shared" si="243"/>
        <v>2613</v>
      </c>
      <c r="H886" s="2">
        <f t="shared" si="238"/>
        <v>0.36709749929755547</v>
      </c>
      <c r="I886" s="4"/>
      <c r="J886" s="2">
        <f t="shared" si="244"/>
        <v>0.67209890418656926</v>
      </c>
      <c r="K886" s="2">
        <f t="shared" si="245"/>
        <v>0.30500140488901378</v>
      </c>
      <c r="L886" s="2">
        <f t="shared" si="246"/>
        <v>0</v>
      </c>
      <c r="M886" s="2">
        <f t="shared" si="247"/>
        <v>2.289969092441696E-2</v>
      </c>
      <c r="N886" s="38">
        <v>4784</v>
      </c>
      <c r="O886" s="38">
        <v>2171</v>
      </c>
      <c r="P886" s="38"/>
      <c r="Q886" s="38">
        <v>33</v>
      </c>
      <c r="R886" s="38">
        <v>39</v>
      </c>
      <c r="S886" s="38"/>
      <c r="T886" s="38">
        <v>17</v>
      </c>
      <c r="U886" s="38">
        <v>0</v>
      </c>
      <c r="V886" s="38"/>
      <c r="W886" s="38">
        <v>36</v>
      </c>
      <c r="X886" s="38">
        <v>0</v>
      </c>
      <c r="Y886" s="38"/>
      <c r="Z886" s="38">
        <v>38</v>
      </c>
      <c r="AA886" s="38"/>
      <c r="AB886" s="38"/>
      <c r="BA886" t="str">
        <f t="shared" si="239"/>
        <v>Nantucket</v>
      </c>
      <c r="BB886" t="s">
        <v>3073</v>
      </c>
      <c r="BC886">
        <v>9</v>
      </c>
      <c r="BE886" s="60">
        <v>25</v>
      </c>
      <c r="BF886" s="62">
        <v>19</v>
      </c>
      <c r="BG886" s="62">
        <v>5</v>
      </c>
      <c r="BH886" s="66">
        <v>43790</v>
      </c>
      <c r="BI886" s="66">
        <v>43790</v>
      </c>
      <c r="BJ886" s="66">
        <f t="shared" si="240"/>
        <v>25019</v>
      </c>
      <c r="BL886" t="s">
        <v>1447</v>
      </c>
      <c r="BM886">
        <f t="shared" si="248"/>
        <v>2543790</v>
      </c>
      <c r="BN886">
        <f t="shared" si="249"/>
        <v>2543790</v>
      </c>
      <c r="BO886" s="41"/>
      <c r="BP886" s="41"/>
      <c r="BR886" s="1"/>
      <c r="BS886" t="s">
        <v>3756</v>
      </c>
      <c r="CB886" s="38"/>
    </row>
    <row r="887" spans="1:80" ht="14" hidden="1" customHeight="1" outlineLevel="1" x14ac:dyDescent="0.2">
      <c r="A887" s="39" t="s">
        <v>2888</v>
      </c>
      <c r="B887" s="6" t="s">
        <v>1296</v>
      </c>
      <c r="C887" s="1">
        <f t="shared" si="241"/>
        <v>20857</v>
      </c>
      <c r="D887" s="3">
        <f>IF(N887&gt;0, RANK(N887,(N887:P887,Q887:AE887)),0)</f>
        <v>1</v>
      </c>
      <c r="E887" s="3">
        <f>IF(O887&gt;0,RANK(O887,(N887:P887,Q887:AE887)),0)</f>
        <v>2</v>
      </c>
      <c r="F887" s="3">
        <f t="shared" si="242"/>
        <v>0</v>
      </c>
      <c r="G887" s="1">
        <f t="shared" si="243"/>
        <v>10042</v>
      </c>
      <c r="H887" s="2">
        <f t="shared" si="238"/>
        <v>0.48146905115788463</v>
      </c>
      <c r="I887" s="4"/>
      <c r="J887" s="2">
        <f t="shared" si="244"/>
        <v>0.72690223905643192</v>
      </c>
      <c r="K887" s="2">
        <f t="shared" si="245"/>
        <v>0.24543318789854726</v>
      </c>
      <c r="L887" s="2">
        <f t="shared" si="246"/>
        <v>0</v>
      </c>
      <c r="M887" s="2">
        <f t="shared" si="247"/>
        <v>2.7664573045020818E-2</v>
      </c>
      <c r="N887" s="38">
        <v>15161</v>
      </c>
      <c r="O887" s="38">
        <v>5119</v>
      </c>
      <c r="P887" s="38"/>
      <c r="Q887" s="38">
        <v>112</v>
      </c>
      <c r="R887" s="38">
        <v>144</v>
      </c>
      <c r="S887" s="38"/>
      <c r="T887" s="38">
        <v>41</v>
      </c>
      <c r="U887" s="38">
        <v>0</v>
      </c>
      <c r="V887" s="38"/>
      <c r="W887" s="38">
        <v>148</v>
      </c>
      <c r="X887" s="38">
        <v>18</v>
      </c>
      <c r="Y887" s="38"/>
      <c r="Z887" s="38">
        <v>114</v>
      </c>
      <c r="AA887" s="38"/>
      <c r="AB887" s="38"/>
      <c r="BA887" t="str">
        <f t="shared" si="239"/>
        <v>Natick</v>
      </c>
      <c r="BB887" t="s">
        <v>493</v>
      </c>
      <c r="BC887">
        <v>5</v>
      </c>
      <c r="BE887" s="60">
        <v>25</v>
      </c>
      <c r="BF887" s="62">
        <v>17</v>
      </c>
      <c r="BG887" s="62">
        <v>160</v>
      </c>
      <c r="BH887" s="66">
        <v>43895</v>
      </c>
      <c r="BI887" s="66">
        <v>43895</v>
      </c>
      <c r="BJ887" s="66">
        <f t="shared" si="240"/>
        <v>25017</v>
      </c>
      <c r="BL887" t="s">
        <v>1447</v>
      </c>
      <c r="BM887">
        <f t="shared" si="248"/>
        <v>2543895</v>
      </c>
      <c r="BN887">
        <f t="shared" si="249"/>
        <v>2543895</v>
      </c>
      <c r="BO887" s="41"/>
      <c r="BP887" s="41"/>
      <c r="BR887" s="1"/>
      <c r="BS887" t="s">
        <v>3756</v>
      </c>
      <c r="CB887" s="38"/>
    </row>
    <row r="888" spans="1:80" ht="14" hidden="1" customHeight="1" outlineLevel="1" x14ac:dyDescent="0.2">
      <c r="A888" s="39" t="s">
        <v>873</v>
      </c>
      <c r="B888" s="6" t="s">
        <v>1296</v>
      </c>
      <c r="C888" s="1">
        <f t="shared" si="241"/>
        <v>19456</v>
      </c>
      <c r="D888" s="3">
        <f>IF(N888&gt;0, RANK(N888,(N888:P888,Q888:AE888)),0)</f>
        <v>1</v>
      </c>
      <c r="E888" s="3">
        <f>IF(O888&gt;0,RANK(O888,(N888:P888,Q888:AE888)),0)</f>
        <v>2</v>
      </c>
      <c r="F888" s="3">
        <f t="shared" si="242"/>
        <v>0</v>
      </c>
      <c r="G888" s="1">
        <f t="shared" si="243"/>
        <v>10353</v>
      </c>
      <c r="H888" s="2">
        <f t="shared" si="238"/>
        <v>0.53212376644736847</v>
      </c>
      <c r="I888" s="4"/>
      <c r="J888" s="2">
        <f t="shared" si="244"/>
        <v>0.74969161184210531</v>
      </c>
      <c r="K888" s="2">
        <f t="shared" si="245"/>
        <v>0.21756784539473684</v>
      </c>
      <c r="L888" s="2">
        <f t="shared" si="246"/>
        <v>0</v>
      </c>
      <c r="M888" s="2">
        <f t="shared" si="247"/>
        <v>3.2740542763157854E-2</v>
      </c>
      <c r="N888" s="38">
        <v>14586</v>
      </c>
      <c r="O888" s="38">
        <v>4233</v>
      </c>
      <c r="P888" s="38"/>
      <c r="Q888" s="38">
        <v>124</v>
      </c>
      <c r="R888" s="38">
        <v>127</v>
      </c>
      <c r="S888" s="38"/>
      <c r="T888" s="38">
        <v>50</v>
      </c>
      <c r="U888" s="38">
        <v>0</v>
      </c>
      <c r="V888" s="38"/>
      <c r="W888" s="38">
        <v>250</v>
      </c>
      <c r="X888" s="38">
        <v>0</v>
      </c>
      <c r="Y888" s="38"/>
      <c r="Z888" s="38">
        <v>86</v>
      </c>
      <c r="AA888" s="38"/>
      <c r="AB888" s="38"/>
      <c r="BA888" t="str">
        <f t="shared" si="239"/>
        <v>Needham</v>
      </c>
      <c r="BB888" t="s">
        <v>734</v>
      </c>
      <c r="BC888">
        <v>4</v>
      </c>
      <c r="BE888" s="60">
        <v>25</v>
      </c>
      <c r="BF888" s="62">
        <v>21</v>
      </c>
      <c r="BG888" s="62">
        <v>80</v>
      </c>
      <c r="BH888" s="66">
        <v>44105</v>
      </c>
      <c r="BI888" s="66">
        <v>44105</v>
      </c>
      <c r="BJ888" s="66">
        <f t="shared" si="240"/>
        <v>25021</v>
      </c>
      <c r="BL888" t="s">
        <v>1447</v>
      </c>
      <c r="BM888">
        <f t="shared" si="248"/>
        <v>2544105</v>
      </c>
      <c r="BN888">
        <f t="shared" si="249"/>
        <v>2544105</v>
      </c>
      <c r="BO888" s="41"/>
      <c r="BP888" s="41"/>
      <c r="BR888" s="1"/>
      <c r="BS888" t="s">
        <v>3756</v>
      </c>
      <c r="CB888" s="38"/>
    </row>
    <row r="889" spans="1:80" ht="14" hidden="1" customHeight="1" outlineLevel="1" x14ac:dyDescent="0.2">
      <c r="A889" s="39" t="s">
        <v>1452</v>
      </c>
      <c r="B889" s="6" t="s">
        <v>1296</v>
      </c>
      <c r="C889" s="1">
        <f t="shared" si="241"/>
        <v>162</v>
      </c>
      <c r="D889" s="3">
        <f>IF(N889&gt;0, RANK(N889,(N889:P889,Q889:AE889)),0)</f>
        <v>1</v>
      </c>
      <c r="E889" s="3">
        <f>IF(O889&gt;0,RANK(O889,(N889:P889,Q889:AE889)),0)</f>
        <v>2</v>
      </c>
      <c r="F889" s="3">
        <f t="shared" si="242"/>
        <v>0</v>
      </c>
      <c r="G889" s="1">
        <f t="shared" si="243"/>
        <v>28</v>
      </c>
      <c r="H889" s="2">
        <f t="shared" si="238"/>
        <v>0.1728395061728395</v>
      </c>
      <c r="I889" s="4"/>
      <c r="J889" s="2">
        <f t="shared" si="244"/>
        <v>0.57407407407407407</v>
      </c>
      <c r="K889" s="2">
        <f t="shared" si="245"/>
        <v>0.40123456790123457</v>
      </c>
      <c r="L889" s="2">
        <f t="shared" si="246"/>
        <v>0</v>
      </c>
      <c r="M889" s="2">
        <f t="shared" si="247"/>
        <v>2.4691358024691357E-2</v>
      </c>
      <c r="N889" s="38">
        <v>93</v>
      </c>
      <c r="O889" s="38">
        <v>65</v>
      </c>
      <c r="P889" s="38"/>
      <c r="Q889" s="38">
        <v>3</v>
      </c>
      <c r="R889" s="38">
        <v>1</v>
      </c>
      <c r="S889" s="38"/>
      <c r="T889" s="38">
        <v>0</v>
      </c>
      <c r="U889" s="38">
        <v>0</v>
      </c>
      <c r="V889" s="38"/>
      <c r="W889" s="38">
        <v>0</v>
      </c>
      <c r="X889" s="38">
        <v>0</v>
      </c>
      <c r="Y889" s="38"/>
      <c r="Z889" s="38">
        <v>0</v>
      </c>
      <c r="AA889" s="38"/>
      <c r="AB889" s="38"/>
      <c r="BA889" t="str">
        <f t="shared" si="239"/>
        <v>New Ashford</v>
      </c>
      <c r="BB889" t="s">
        <v>2268</v>
      </c>
      <c r="BC889">
        <v>1</v>
      </c>
      <c r="BE889" s="60">
        <v>25</v>
      </c>
      <c r="BF889" s="62">
        <v>3</v>
      </c>
      <c r="BG889" s="62">
        <v>85</v>
      </c>
      <c r="BH889" s="66">
        <v>44385</v>
      </c>
      <c r="BI889" s="66">
        <v>44385</v>
      </c>
      <c r="BJ889" s="66">
        <f t="shared" si="240"/>
        <v>25003</v>
      </c>
      <c r="BL889" t="s">
        <v>1447</v>
      </c>
      <c r="BM889">
        <f t="shared" si="248"/>
        <v>2544385</v>
      </c>
      <c r="BN889">
        <f t="shared" si="249"/>
        <v>2544385</v>
      </c>
      <c r="BO889" s="41"/>
      <c r="BP889" s="41"/>
      <c r="BR889" s="1"/>
      <c r="BS889" t="s">
        <v>3756</v>
      </c>
      <c r="CB889" s="38"/>
    </row>
    <row r="890" spans="1:80" ht="14" hidden="1" customHeight="1" outlineLevel="1" x14ac:dyDescent="0.2">
      <c r="A890" s="39" t="s">
        <v>262</v>
      </c>
      <c r="B890" s="6" t="s">
        <v>1296</v>
      </c>
      <c r="C890" s="1">
        <f t="shared" si="241"/>
        <v>34659</v>
      </c>
      <c r="D890" s="3">
        <f>IF(N890&gt;0, RANK(N890,(N890:P890,Q890:AE890)),0)</f>
        <v>1</v>
      </c>
      <c r="E890" s="3">
        <f>IF(O890&gt;0,RANK(O890,(N890:P890,Q890:AE890)),0)</f>
        <v>2</v>
      </c>
      <c r="F890" s="3">
        <f t="shared" si="242"/>
        <v>0</v>
      </c>
      <c r="G890" s="1">
        <f t="shared" si="243"/>
        <v>2820</v>
      </c>
      <c r="H890" s="2">
        <f t="shared" si="238"/>
        <v>8.1364147840387785E-2</v>
      </c>
      <c r="I890" s="4"/>
      <c r="J890" s="2">
        <f t="shared" si="244"/>
        <v>0.53007876741971782</v>
      </c>
      <c r="K890" s="2">
        <f t="shared" si="245"/>
        <v>0.44871461957933007</v>
      </c>
      <c r="L890" s="2">
        <f t="shared" si="246"/>
        <v>0</v>
      </c>
      <c r="M890" s="2">
        <f t="shared" si="247"/>
        <v>2.1206613000952113E-2</v>
      </c>
      <c r="N890" s="38">
        <v>18372</v>
      </c>
      <c r="O890" s="38">
        <v>15552</v>
      </c>
      <c r="P890" s="38"/>
      <c r="Q890" s="38">
        <v>99</v>
      </c>
      <c r="R890" s="38">
        <v>157</v>
      </c>
      <c r="S890" s="38"/>
      <c r="T890" s="38">
        <v>157</v>
      </c>
      <c r="U890" s="38">
        <v>0</v>
      </c>
      <c r="V890" s="38"/>
      <c r="W890" s="38">
        <v>117</v>
      </c>
      <c r="X890" s="38">
        <v>0</v>
      </c>
      <c r="Y890" s="38"/>
      <c r="Z890" s="38">
        <v>205</v>
      </c>
      <c r="AA890" s="38"/>
      <c r="AB890" s="38"/>
      <c r="BA890" t="str">
        <f t="shared" si="239"/>
        <v>New Bedford</v>
      </c>
      <c r="BB890" t="s">
        <v>2173</v>
      </c>
      <c r="BC890">
        <v>9</v>
      </c>
      <c r="BE890" s="60">
        <v>25</v>
      </c>
      <c r="BF890" s="62">
        <v>5</v>
      </c>
      <c r="BG890" s="62">
        <v>55</v>
      </c>
      <c r="BH890" s="66">
        <v>45000</v>
      </c>
      <c r="BI890" s="66">
        <v>45000</v>
      </c>
      <c r="BJ890" s="66">
        <f t="shared" si="240"/>
        <v>25005</v>
      </c>
      <c r="BL890" t="s">
        <v>1225</v>
      </c>
      <c r="BM890">
        <f t="shared" si="248"/>
        <v>2545000</v>
      </c>
      <c r="BN890">
        <f t="shared" si="249"/>
        <v>2545000</v>
      </c>
      <c r="BO890" s="41"/>
      <c r="BP890" s="41"/>
      <c r="BR890" s="1"/>
      <c r="BS890" t="s">
        <v>3757</v>
      </c>
      <c r="CB890" s="38"/>
    </row>
    <row r="891" spans="1:80" ht="14" hidden="1" customHeight="1" outlineLevel="1" x14ac:dyDescent="0.2">
      <c r="A891" s="39" t="s">
        <v>579</v>
      </c>
      <c r="B891" s="6" t="s">
        <v>1296</v>
      </c>
      <c r="C891" s="1">
        <f t="shared" si="241"/>
        <v>664</v>
      </c>
      <c r="D891" s="3">
        <f>IF(N891&gt;0, RANK(N891,(N891:P891,Q891:AE891)),0)</f>
        <v>2</v>
      </c>
      <c r="E891" s="3">
        <f>IF(O891&gt;0,RANK(O891,(N891:P891,Q891:AE891)),0)</f>
        <v>1</v>
      </c>
      <c r="F891" s="3">
        <f t="shared" si="242"/>
        <v>0</v>
      </c>
      <c r="G891" s="1">
        <f t="shared" si="243"/>
        <v>39</v>
      </c>
      <c r="H891" s="2">
        <f t="shared" si="238"/>
        <v>5.8734939759036146E-2</v>
      </c>
      <c r="I891" s="4"/>
      <c r="J891" s="2">
        <f t="shared" si="244"/>
        <v>0.46234939759036142</v>
      </c>
      <c r="K891" s="2">
        <f t="shared" si="245"/>
        <v>0.52108433734939763</v>
      </c>
      <c r="L891" s="2">
        <f t="shared" si="246"/>
        <v>0</v>
      </c>
      <c r="M891" s="2">
        <f t="shared" si="247"/>
        <v>1.6566265060240948E-2</v>
      </c>
      <c r="N891" s="38">
        <v>307</v>
      </c>
      <c r="O891" s="38">
        <v>346</v>
      </c>
      <c r="P891" s="38"/>
      <c r="Q891" s="38">
        <v>4</v>
      </c>
      <c r="R891" s="38">
        <v>2</v>
      </c>
      <c r="S891" s="38"/>
      <c r="T891" s="38">
        <v>0</v>
      </c>
      <c r="U891" s="38">
        <v>0</v>
      </c>
      <c r="V891" s="38"/>
      <c r="W891" s="38">
        <v>0</v>
      </c>
      <c r="X891" s="38">
        <v>0</v>
      </c>
      <c r="Y891" s="38"/>
      <c r="Z891" s="38">
        <v>5</v>
      </c>
      <c r="AA891" s="38"/>
      <c r="AB891" s="38"/>
      <c r="BA891" t="str">
        <f t="shared" si="239"/>
        <v>New Braintree</v>
      </c>
      <c r="BB891" s="6" t="s">
        <v>1739</v>
      </c>
      <c r="BC891">
        <v>1</v>
      </c>
      <c r="BE891" s="60">
        <v>25</v>
      </c>
      <c r="BF891" s="62">
        <v>27</v>
      </c>
      <c r="BG891" s="62">
        <v>155</v>
      </c>
      <c r="BH891" s="66">
        <v>45105</v>
      </c>
      <c r="BI891" s="66">
        <v>45105</v>
      </c>
      <c r="BJ891" s="66">
        <f t="shared" si="240"/>
        <v>25027</v>
      </c>
      <c r="BL891" t="s">
        <v>1447</v>
      </c>
      <c r="BM891">
        <f t="shared" si="248"/>
        <v>2545105</v>
      </c>
      <c r="BN891">
        <f t="shared" si="249"/>
        <v>2545105</v>
      </c>
      <c r="BO891" s="41"/>
      <c r="BP891" s="41"/>
      <c r="BR891" s="1"/>
      <c r="BS891" t="s">
        <v>3756</v>
      </c>
      <c r="CB891" s="38"/>
    </row>
    <row r="892" spans="1:80" ht="14" hidden="1" customHeight="1" outlineLevel="1" x14ac:dyDescent="0.2">
      <c r="A892" s="39" t="s">
        <v>322</v>
      </c>
      <c r="B892" s="6" t="s">
        <v>1296</v>
      </c>
      <c r="C892" s="1">
        <f t="shared" si="241"/>
        <v>968</v>
      </c>
      <c r="D892" s="3">
        <f>IF(N892&gt;0, RANK(N892,(N892:P892,Q892:AE892)),0)</f>
        <v>1</v>
      </c>
      <c r="E892" s="3">
        <f>IF(O892&gt;0,RANK(O892,(N892:P892,Q892:AE892)),0)</f>
        <v>2</v>
      </c>
      <c r="F892" s="3">
        <f t="shared" si="242"/>
        <v>0</v>
      </c>
      <c r="G892" s="1">
        <f t="shared" si="243"/>
        <v>391</v>
      </c>
      <c r="H892" s="2">
        <f t="shared" si="238"/>
        <v>0.40392561983471076</v>
      </c>
      <c r="I892" s="4"/>
      <c r="J892" s="2">
        <f t="shared" si="244"/>
        <v>0.68801652892561982</v>
      </c>
      <c r="K892" s="2">
        <f t="shared" si="245"/>
        <v>0.28409090909090912</v>
      </c>
      <c r="L892" s="2">
        <f t="shared" si="246"/>
        <v>0</v>
      </c>
      <c r="M892" s="2">
        <f t="shared" si="247"/>
        <v>2.7892561983471065E-2</v>
      </c>
      <c r="N892" s="38">
        <v>666</v>
      </c>
      <c r="O892" s="38">
        <v>275</v>
      </c>
      <c r="P892" s="38"/>
      <c r="Q892" s="38">
        <v>4</v>
      </c>
      <c r="R892" s="38">
        <v>5</v>
      </c>
      <c r="S892" s="38"/>
      <c r="T892" s="38">
        <v>4</v>
      </c>
      <c r="U892" s="38">
        <v>0</v>
      </c>
      <c r="V892" s="38"/>
      <c r="W892" s="38">
        <v>9</v>
      </c>
      <c r="X892" s="38">
        <v>0</v>
      </c>
      <c r="Y892" s="38"/>
      <c r="Z892" s="38">
        <v>5</v>
      </c>
      <c r="AA892" s="38"/>
      <c r="AB892" s="38"/>
      <c r="BA892" t="str">
        <f t="shared" si="239"/>
        <v>New Marlborough</v>
      </c>
      <c r="BB892" t="s">
        <v>2268</v>
      </c>
      <c r="BC892">
        <v>1</v>
      </c>
      <c r="BE892" s="60">
        <v>25</v>
      </c>
      <c r="BF892" s="62">
        <v>3</v>
      </c>
      <c r="BG892" s="62">
        <v>90</v>
      </c>
      <c r="BH892" s="66">
        <v>45420</v>
      </c>
      <c r="BI892" s="66">
        <v>45420</v>
      </c>
      <c r="BJ892" s="66">
        <f t="shared" si="240"/>
        <v>25003</v>
      </c>
      <c r="BL892" t="s">
        <v>1447</v>
      </c>
      <c r="BM892">
        <f t="shared" si="248"/>
        <v>2545420</v>
      </c>
      <c r="BN892">
        <f t="shared" si="249"/>
        <v>2545420</v>
      </c>
      <c r="BO892" s="41"/>
      <c r="BP892" s="41"/>
      <c r="BR892" s="1"/>
      <c r="BS892" t="s">
        <v>3756</v>
      </c>
      <c r="CB892" s="38"/>
    </row>
    <row r="893" spans="1:80" ht="14" hidden="1" customHeight="1" outlineLevel="1" x14ac:dyDescent="0.2">
      <c r="A893" s="39" t="s">
        <v>2120</v>
      </c>
      <c r="B893" s="6" t="s">
        <v>1296</v>
      </c>
      <c r="C893" s="1">
        <f t="shared" si="241"/>
        <v>711</v>
      </c>
      <c r="D893" s="3">
        <f>IF(N893&gt;0, RANK(N893,(N893:P893,Q893:AE893)),0)</f>
        <v>1</v>
      </c>
      <c r="E893" s="3">
        <f>IF(O893&gt;0,RANK(O893,(N893:P893,Q893:AE893)),0)</f>
        <v>2</v>
      </c>
      <c r="F893" s="3">
        <f t="shared" si="242"/>
        <v>0</v>
      </c>
      <c r="G893" s="1">
        <f t="shared" si="243"/>
        <v>160</v>
      </c>
      <c r="H893" s="2">
        <f t="shared" si="238"/>
        <v>0.22503516174402249</v>
      </c>
      <c r="I893" s="4"/>
      <c r="J893" s="2">
        <f t="shared" si="244"/>
        <v>0.59071729957805907</v>
      </c>
      <c r="K893" s="2">
        <f t="shared" si="245"/>
        <v>0.36568213783403658</v>
      </c>
      <c r="L893" s="2">
        <f t="shared" si="246"/>
        <v>0</v>
      </c>
      <c r="M893" s="2">
        <f t="shared" si="247"/>
        <v>4.3600562587904346E-2</v>
      </c>
      <c r="N893" s="38">
        <v>420</v>
      </c>
      <c r="O893" s="38">
        <v>260</v>
      </c>
      <c r="P893" s="38"/>
      <c r="Q893" s="38">
        <v>8</v>
      </c>
      <c r="R893" s="38">
        <v>11</v>
      </c>
      <c r="S893" s="38"/>
      <c r="T893" s="38">
        <v>2</v>
      </c>
      <c r="U893" s="38">
        <v>0</v>
      </c>
      <c r="V893" s="38"/>
      <c r="W893" s="38">
        <v>4</v>
      </c>
      <c r="X893" s="38">
        <v>0</v>
      </c>
      <c r="Y893" s="38"/>
      <c r="Z893" s="38">
        <v>6</v>
      </c>
      <c r="AA893" s="38"/>
      <c r="AB893" s="38"/>
      <c r="BA893" t="str">
        <f t="shared" si="239"/>
        <v>New Salem</v>
      </c>
      <c r="BB893" t="s">
        <v>1117</v>
      </c>
      <c r="BC893">
        <v>2</v>
      </c>
      <c r="BE893" s="60">
        <v>25</v>
      </c>
      <c r="BF893" s="62">
        <v>11</v>
      </c>
      <c r="BG893" s="62">
        <v>85</v>
      </c>
      <c r="BH893" s="66">
        <v>45490</v>
      </c>
      <c r="BI893" s="66">
        <v>45490</v>
      </c>
      <c r="BJ893" s="66">
        <f t="shared" si="240"/>
        <v>25011</v>
      </c>
      <c r="BL893" t="s">
        <v>1447</v>
      </c>
      <c r="BM893">
        <f t="shared" si="248"/>
        <v>2545490</v>
      </c>
      <c r="BN893">
        <f t="shared" si="249"/>
        <v>2545490</v>
      </c>
      <c r="BO893" s="41"/>
      <c r="BP893" s="41"/>
      <c r="BR893" s="1"/>
      <c r="BS893" t="s">
        <v>3756</v>
      </c>
      <c r="CB893" s="38"/>
    </row>
    <row r="894" spans="1:80" ht="14" hidden="1" customHeight="1" outlineLevel="1" x14ac:dyDescent="0.2">
      <c r="A894" s="39" t="s">
        <v>3091</v>
      </c>
      <c r="B894" s="6" t="s">
        <v>1296</v>
      </c>
      <c r="C894" s="1">
        <f t="shared" si="241"/>
        <v>4863</v>
      </c>
      <c r="D894" s="3">
        <f>IF(N894&gt;0, RANK(N894,(N894:P894,Q894:AE894)),0)</f>
        <v>1</v>
      </c>
      <c r="E894" s="3">
        <f>IF(O894&gt;0,RANK(O894,(N894:P894,Q894:AE894)),0)</f>
        <v>2</v>
      </c>
      <c r="F894" s="3">
        <f t="shared" si="242"/>
        <v>0</v>
      </c>
      <c r="G894" s="1">
        <f t="shared" si="243"/>
        <v>1153</v>
      </c>
      <c r="H894" s="2">
        <f t="shared" ref="H894:H957" si="250">IF(C894&gt;0,G894/C894,0)</f>
        <v>0.23709644252519022</v>
      </c>
      <c r="I894" s="4"/>
      <c r="J894" s="2">
        <f t="shared" si="244"/>
        <v>0.60579888957433681</v>
      </c>
      <c r="K894" s="2">
        <f t="shared" si="245"/>
        <v>0.36870244704914662</v>
      </c>
      <c r="L894" s="2">
        <f t="shared" si="246"/>
        <v>0</v>
      </c>
      <c r="M894" s="2">
        <f t="shared" si="247"/>
        <v>2.5498663376516573E-2</v>
      </c>
      <c r="N894" s="38">
        <v>2946</v>
      </c>
      <c r="O894" s="38">
        <v>1793</v>
      </c>
      <c r="P894" s="38"/>
      <c r="Q894" s="38">
        <v>35</v>
      </c>
      <c r="R894" s="38">
        <v>32</v>
      </c>
      <c r="S894" s="38"/>
      <c r="T894" s="38">
        <v>3</v>
      </c>
      <c r="U894" s="38">
        <v>0</v>
      </c>
      <c r="V894" s="38"/>
      <c r="W894" s="38">
        <v>28</v>
      </c>
      <c r="X894" s="38">
        <v>0</v>
      </c>
      <c r="Y894" s="38"/>
      <c r="Z894" s="38">
        <v>26</v>
      </c>
      <c r="AA894" s="38"/>
      <c r="AB894" s="38"/>
      <c r="BA894" t="str">
        <f t="shared" ref="BA894:BA957" si="251">A894</f>
        <v>Newbury</v>
      </c>
      <c r="BB894" t="s">
        <v>823</v>
      </c>
      <c r="BC894">
        <v>6</v>
      </c>
      <c r="BE894" s="60">
        <v>25</v>
      </c>
      <c r="BF894" s="62">
        <v>9</v>
      </c>
      <c r="BG894" s="62">
        <v>110</v>
      </c>
      <c r="BH894" s="66">
        <v>45175</v>
      </c>
      <c r="BI894" s="66">
        <v>45175</v>
      </c>
      <c r="BJ894" s="66">
        <f t="shared" si="240"/>
        <v>25009</v>
      </c>
      <c r="BL894" t="s">
        <v>1447</v>
      </c>
      <c r="BM894">
        <f t="shared" si="248"/>
        <v>2545175</v>
      </c>
      <c r="BN894">
        <f t="shared" si="249"/>
        <v>2545175</v>
      </c>
      <c r="BO894" s="41"/>
      <c r="BP894" s="41"/>
      <c r="BR894" s="1"/>
      <c r="BS894" t="s">
        <v>3756</v>
      </c>
      <c r="CB894" s="38"/>
    </row>
    <row r="895" spans="1:80" ht="14" hidden="1" customHeight="1" outlineLevel="1" x14ac:dyDescent="0.2">
      <c r="A895" s="39" t="s">
        <v>24</v>
      </c>
      <c r="B895" s="6" t="s">
        <v>1296</v>
      </c>
      <c r="C895" s="1">
        <f t="shared" si="241"/>
        <v>12430</v>
      </c>
      <c r="D895" s="3">
        <f>IF(N895&gt;0, RANK(N895,(N895:P895,Q895:AE895)),0)</f>
        <v>1</v>
      </c>
      <c r="E895" s="3">
        <f>IF(O895&gt;0,RANK(O895,(N895:P895,Q895:AE895)),0)</f>
        <v>2</v>
      </c>
      <c r="F895" s="3">
        <f t="shared" si="242"/>
        <v>0</v>
      </c>
      <c r="G895" s="1">
        <f t="shared" si="243"/>
        <v>5533</v>
      </c>
      <c r="H895" s="2">
        <f t="shared" si="250"/>
        <v>0.44513274336283187</v>
      </c>
      <c r="I895" s="4"/>
      <c r="J895" s="2">
        <f t="shared" si="244"/>
        <v>0.70884955752212386</v>
      </c>
      <c r="K895" s="2">
        <f t="shared" si="245"/>
        <v>0.26371681415929205</v>
      </c>
      <c r="L895" s="2">
        <f t="shared" si="246"/>
        <v>0</v>
      </c>
      <c r="M895" s="2">
        <f t="shared" si="247"/>
        <v>2.7433628318584091E-2</v>
      </c>
      <c r="N895" s="38">
        <v>8811</v>
      </c>
      <c r="O895" s="38">
        <v>3278</v>
      </c>
      <c r="P895" s="38"/>
      <c r="Q895" s="38">
        <v>85</v>
      </c>
      <c r="R895" s="38">
        <v>55</v>
      </c>
      <c r="S895" s="38"/>
      <c r="T895" s="38">
        <v>15</v>
      </c>
      <c r="U895" s="38">
        <v>4</v>
      </c>
      <c r="V895" s="38"/>
      <c r="W895" s="38">
        <v>125</v>
      </c>
      <c r="X895" s="38">
        <v>1</v>
      </c>
      <c r="Y895" s="38"/>
      <c r="Z895" s="38">
        <v>56</v>
      </c>
      <c r="AA895" s="38"/>
      <c r="AB895" s="38"/>
      <c r="BA895" t="str">
        <f t="shared" si="251"/>
        <v>Newburyport</v>
      </c>
      <c r="BB895" t="s">
        <v>823</v>
      </c>
      <c r="BC895">
        <v>6</v>
      </c>
      <c r="BE895" s="60">
        <v>25</v>
      </c>
      <c r="BF895" s="62">
        <v>9</v>
      </c>
      <c r="BG895" s="62">
        <v>115</v>
      </c>
      <c r="BH895" s="66">
        <v>45245</v>
      </c>
      <c r="BI895" s="66">
        <v>45245</v>
      </c>
      <c r="BJ895" s="66">
        <f t="shared" si="240"/>
        <v>25009</v>
      </c>
      <c r="BL895" t="s">
        <v>1225</v>
      </c>
      <c r="BM895">
        <f t="shared" si="248"/>
        <v>2545245</v>
      </c>
      <c r="BN895">
        <f t="shared" si="249"/>
        <v>2545245</v>
      </c>
      <c r="BO895" s="41"/>
      <c r="BP895" s="41"/>
      <c r="BR895" s="1"/>
      <c r="BS895" t="s">
        <v>3757</v>
      </c>
      <c r="CB895" s="38"/>
    </row>
    <row r="896" spans="1:80" ht="14" hidden="1" customHeight="1" outlineLevel="1" x14ac:dyDescent="0.2">
      <c r="A896" s="39" t="s">
        <v>1115</v>
      </c>
      <c r="B896" s="6" t="s">
        <v>1296</v>
      </c>
      <c r="C896" s="1">
        <f t="shared" si="241"/>
        <v>46702</v>
      </c>
      <c r="D896" s="3">
        <f>IF(N896&gt;0, RANK(N896,(N896:P896,Q896:AE896)),0)</f>
        <v>1</v>
      </c>
      <c r="E896" s="3">
        <f>IF(O896&gt;0,RANK(O896,(N896:P896,Q896:AE896)),0)</f>
        <v>2</v>
      </c>
      <c r="F896" s="3">
        <f t="shared" si="242"/>
        <v>0</v>
      </c>
      <c r="G896" s="1">
        <f t="shared" si="243"/>
        <v>27746</v>
      </c>
      <c r="H896" s="2">
        <f t="shared" si="250"/>
        <v>0.59410731874437928</v>
      </c>
      <c r="I896" s="4"/>
      <c r="J896" s="2">
        <f t="shared" si="244"/>
        <v>0.78037343154468763</v>
      </c>
      <c r="K896" s="2">
        <f t="shared" si="245"/>
        <v>0.18626611280030833</v>
      </c>
      <c r="L896" s="2">
        <f t="shared" si="246"/>
        <v>0</v>
      </c>
      <c r="M896" s="2">
        <f t="shared" si="247"/>
        <v>3.3360455655004034E-2</v>
      </c>
      <c r="N896" s="38">
        <v>36445</v>
      </c>
      <c r="O896" s="38">
        <v>8699</v>
      </c>
      <c r="P896" s="38"/>
      <c r="Q896" s="38">
        <v>251</v>
      </c>
      <c r="R896" s="38">
        <v>461</v>
      </c>
      <c r="S896" s="38"/>
      <c r="T896" s="38">
        <v>128</v>
      </c>
      <c r="U896" s="38">
        <v>0</v>
      </c>
      <c r="V896" s="38"/>
      <c r="W896" s="38">
        <v>542</v>
      </c>
      <c r="X896" s="38">
        <v>0</v>
      </c>
      <c r="Y896" s="38"/>
      <c r="Z896" s="38">
        <v>176</v>
      </c>
      <c r="AA896" s="38"/>
      <c r="AB896" s="38"/>
      <c r="BA896" t="str">
        <f t="shared" si="251"/>
        <v>Newton</v>
      </c>
      <c r="BB896" t="s">
        <v>493</v>
      </c>
      <c r="BC896">
        <v>4</v>
      </c>
      <c r="BE896" s="60">
        <v>25</v>
      </c>
      <c r="BF896" s="62">
        <v>17</v>
      </c>
      <c r="BG896" s="62">
        <v>165</v>
      </c>
      <c r="BH896" s="66">
        <v>45560</v>
      </c>
      <c r="BI896" s="66">
        <v>45560</v>
      </c>
      <c r="BJ896" s="66">
        <f t="shared" si="240"/>
        <v>25017</v>
      </c>
      <c r="BL896" t="s">
        <v>1225</v>
      </c>
      <c r="BM896">
        <f t="shared" si="248"/>
        <v>2545560</v>
      </c>
      <c r="BN896">
        <f t="shared" si="249"/>
        <v>2545560</v>
      </c>
      <c r="BO896" s="41"/>
      <c r="BP896" s="41"/>
      <c r="BR896" s="1"/>
      <c r="BS896" t="s">
        <v>3757</v>
      </c>
      <c r="CB896" s="38"/>
    </row>
    <row r="897" spans="1:80" ht="14" hidden="1" customHeight="1" outlineLevel="1" x14ac:dyDescent="0.2">
      <c r="A897" s="39" t="s">
        <v>734</v>
      </c>
      <c r="B897" s="6" t="s">
        <v>1296</v>
      </c>
      <c r="C897" s="1">
        <f t="shared" si="241"/>
        <v>6789</v>
      </c>
      <c r="D897" s="3">
        <f>IF(N897&gt;0, RANK(N897,(N897:P897,Q897:AE897)),0)</f>
        <v>1</v>
      </c>
      <c r="E897" s="3">
        <f>IF(O897&gt;0,RANK(O897,(N897:P897,Q897:AE897)),0)</f>
        <v>2</v>
      </c>
      <c r="F897" s="3">
        <f t="shared" si="242"/>
        <v>0</v>
      </c>
      <c r="G897" s="1">
        <f t="shared" si="243"/>
        <v>1152</v>
      </c>
      <c r="H897" s="2">
        <f t="shared" si="250"/>
        <v>0.16968625718073355</v>
      </c>
      <c r="I897" s="4"/>
      <c r="J897" s="2">
        <f t="shared" si="244"/>
        <v>0.57372219767270582</v>
      </c>
      <c r="K897" s="2">
        <f t="shared" si="245"/>
        <v>0.40403594049197233</v>
      </c>
      <c r="L897" s="2">
        <f t="shared" si="246"/>
        <v>0</v>
      </c>
      <c r="M897" s="2">
        <f t="shared" si="247"/>
        <v>2.2241861835321841E-2</v>
      </c>
      <c r="N897" s="38">
        <v>3895</v>
      </c>
      <c r="O897" s="38">
        <v>2743</v>
      </c>
      <c r="P897" s="38"/>
      <c r="Q897" s="38">
        <v>32</v>
      </c>
      <c r="R897" s="38">
        <v>34</v>
      </c>
      <c r="S897" s="38"/>
      <c r="T897" s="38">
        <v>7</v>
      </c>
      <c r="U897" s="38">
        <v>0</v>
      </c>
      <c r="V897" s="38"/>
      <c r="W897" s="38">
        <v>51</v>
      </c>
      <c r="X897" s="38">
        <v>0</v>
      </c>
      <c r="Y897" s="38"/>
      <c r="Z897" s="38">
        <v>27</v>
      </c>
      <c r="AA897" s="38"/>
      <c r="AB897" s="38"/>
      <c r="BA897" t="str">
        <f t="shared" si="251"/>
        <v>Norfolk</v>
      </c>
      <c r="BB897" t="s">
        <v>734</v>
      </c>
      <c r="BC897">
        <v>4</v>
      </c>
      <c r="BE897" s="60">
        <v>25</v>
      </c>
      <c r="BF897" s="62">
        <v>21</v>
      </c>
      <c r="BG897" s="62">
        <v>85</v>
      </c>
      <c r="BH897" s="66">
        <v>46050</v>
      </c>
      <c r="BI897" s="66">
        <v>46050</v>
      </c>
      <c r="BJ897" s="66">
        <f t="shared" ref="BJ897:BJ960" si="252">BE897*1000+BF897</f>
        <v>25021</v>
      </c>
      <c r="BL897" t="s">
        <v>1447</v>
      </c>
      <c r="BM897">
        <f t="shared" si="248"/>
        <v>2546050</v>
      </c>
      <c r="BN897">
        <f t="shared" si="249"/>
        <v>2546050</v>
      </c>
      <c r="BO897" s="41"/>
      <c r="BP897" s="41"/>
      <c r="BR897" s="1"/>
      <c r="BS897" t="s">
        <v>3756</v>
      </c>
      <c r="CB897" s="38"/>
    </row>
    <row r="898" spans="1:80" ht="14" hidden="1" customHeight="1" outlineLevel="1" x14ac:dyDescent="0.2">
      <c r="A898" s="39" t="s">
        <v>3015</v>
      </c>
      <c r="B898" s="6" t="s">
        <v>1296</v>
      </c>
      <c r="C898" s="1">
        <f t="shared" si="241"/>
        <v>5663</v>
      </c>
      <c r="D898" s="3">
        <f>IF(N898&gt;0, RANK(N898,(N898:P898,Q898:AE898)),0)</f>
        <v>1</v>
      </c>
      <c r="E898" s="3">
        <f>IF(O898&gt;0,RANK(O898,(N898:P898,Q898:AE898)),0)</f>
        <v>2</v>
      </c>
      <c r="F898" s="3">
        <f t="shared" si="242"/>
        <v>0</v>
      </c>
      <c r="G898" s="1">
        <f t="shared" si="243"/>
        <v>1984</v>
      </c>
      <c r="H898" s="2">
        <f t="shared" si="250"/>
        <v>0.35034434045558893</v>
      </c>
      <c r="I898" s="4"/>
      <c r="J898" s="2">
        <f t="shared" si="244"/>
        <v>0.66360586261698751</v>
      </c>
      <c r="K898" s="2">
        <f t="shared" si="245"/>
        <v>0.31326152216139858</v>
      </c>
      <c r="L898" s="2">
        <f t="shared" si="246"/>
        <v>0</v>
      </c>
      <c r="M898" s="2">
        <f t="shared" si="247"/>
        <v>2.3132615221613917E-2</v>
      </c>
      <c r="N898" s="38">
        <v>3758</v>
      </c>
      <c r="O898" s="38">
        <v>1774</v>
      </c>
      <c r="P898" s="38"/>
      <c r="Q898" s="38">
        <v>18</v>
      </c>
      <c r="R898" s="38">
        <v>41</v>
      </c>
      <c r="S898" s="38"/>
      <c r="T898" s="38">
        <v>35</v>
      </c>
      <c r="U898" s="38">
        <v>0</v>
      </c>
      <c r="V898" s="38"/>
      <c r="W898" s="38">
        <v>15</v>
      </c>
      <c r="X898" s="38">
        <v>0</v>
      </c>
      <c r="Y898" s="38"/>
      <c r="Z898" s="38">
        <v>22</v>
      </c>
      <c r="AA898" s="38"/>
      <c r="AB898" s="38"/>
      <c r="BA898" t="str">
        <f t="shared" si="251"/>
        <v>North Adams</v>
      </c>
      <c r="BB898" t="s">
        <v>2268</v>
      </c>
      <c r="BC898">
        <v>1</v>
      </c>
      <c r="BE898" s="60">
        <v>25</v>
      </c>
      <c r="BF898" s="62">
        <v>3</v>
      </c>
      <c r="BG898" s="62">
        <v>95</v>
      </c>
      <c r="BH898" s="66">
        <v>46225</v>
      </c>
      <c r="BI898" s="66">
        <v>46225</v>
      </c>
      <c r="BJ898" s="66">
        <f t="shared" si="252"/>
        <v>25003</v>
      </c>
      <c r="BL898" t="s">
        <v>1225</v>
      </c>
      <c r="BM898">
        <f t="shared" si="248"/>
        <v>2546225</v>
      </c>
      <c r="BN898">
        <f t="shared" si="249"/>
        <v>2546225</v>
      </c>
      <c r="BO898" s="41"/>
      <c r="BP898" s="41"/>
      <c r="BR898" s="1"/>
      <c r="BS898" t="s">
        <v>3757</v>
      </c>
      <c r="CB898" s="38"/>
    </row>
    <row r="899" spans="1:80" ht="14" hidden="1" customHeight="1" outlineLevel="1" x14ac:dyDescent="0.2">
      <c r="A899" s="39" t="s">
        <v>2642</v>
      </c>
      <c r="B899" s="6" t="s">
        <v>1296</v>
      </c>
      <c r="C899" s="1">
        <f t="shared" si="241"/>
        <v>16910</v>
      </c>
      <c r="D899" s="3">
        <f>IF(N899&gt;0, RANK(N899,(N899:P899,Q899:AE899)),0)</f>
        <v>1</v>
      </c>
      <c r="E899" s="3">
        <f>IF(O899&gt;0,RANK(O899,(N899:P899,Q899:AE899)),0)</f>
        <v>2</v>
      </c>
      <c r="F899" s="3">
        <f t="shared" si="242"/>
        <v>0</v>
      </c>
      <c r="G899" s="1">
        <f t="shared" si="243"/>
        <v>3383</v>
      </c>
      <c r="H899" s="2">
        <f t="shared" si="250"/>
        <v>0.20005913660555885</v>
      </c>
      <c r="I899" s="4"/>
      <c r="J899" s="2">
        <f t="shared" si="244"/>
        <v>0.58616203429923119</v>
      </c>
      <c r="K899" s="2">
        <f t="shared" si="245"/>
        <v>0.3861028976936724</v>
      </c>
      <c r="L899" s="2">
        <f t="shared" si="246"/>
        <v>0</v>
      </c>
      <c r="M899" s="2">
        <f t="shared" si="247"/>
        <v>2.7735068007096408E-2</v>
      </c>
      <c r="N899" s="38">
        <v>9912</v>
      </c>
      <c r="O899" s="38">
        <v>6529</v>
      </c>
      <c r="P899" s="38"/>
      <c r="Q899" s="38">
        <v>86</v>
      </c>
      <c r="R899" s="38">
        <v>147</v>
      </c>
      <c r="S899" s="38"/>
      <c r="T899" s="38">
        <v>35</v>
      </c>
      <c r="U899" s="38">
        <v>1</v>
      </c>
      <c r="V899" s="38"/>
      <c r="W899" s="38">
        <v>104</v>
      </c>
      <c r="X899" s="38">
        <v>1</v>
      </c>
      <c r="Y899" s="38"/>
      <c r="Z899" s="38">
        <v>95</v>
      </c>
      <c r="AA899" s="38"/>
      <c r="AB899" s="38"/>
      <c r="BA899" t="str">
        <f t="shared" si="251"/>
        <v>North Andover</v>
      </c>
      <c r="BB899" t="s">
        <v>823</v>
      </c>
      <c r="BC899">
        <v>6</v>
      </c>
      <c r="BE899" s="60">
        <v>25</v>
      </c>
      <c r="BF899" s="62">
        <v>9</v>
      </c>
      <c r="BG899" s="62">
        <v>120</v>
      </c>
      <c r="BH899" s="66">
        <v>46365</v>
      </c>
      <c r="BI899" s="66">
        <v>46365</v>
      </c>
      <c r="BJ899" s="66">
        <f t="shared" si="252"/>
        <v>25009</v>
      </c>
      <c r="BL899" t="s">
        <v>1447</v>
      </c>
      <c r="BM899">
        <f t="shared" si="248"/>
        <v>2546365</v>
      </c>
      <c r="BN899">
        <f t="shared" si="249"/>
        <v>2546365</v>
      </c>
      <c r="BO899" s="41"/>
      <c r="BP899" s="41"/>
      <c r="BR899" s="1"/>
      <c r="BS899" t="s">
        <v>3756</v>
      </c>
      <c r="CB899" s="38"/>
    </row>
    <row r="900" spans="1:80" ht="14" hidden="1" customHeight="1" outlineLevel="1" x14ac:dyDescent="0.2">
      <c r="A900" s="39" t="s">
        <v>1334</v>
      </c>
      <c r="B900" s="6" t="s">
        <v>1296</v>
      </c>
      <c r="C900" s="1">
        <f t="shared" si="241"/>
        <v>16861</v>
      </c>
      <c r="D900" s="3">
        <f>IF(N900&gt;0, RANK(N900,(N900:P900,Q900:AE900)),0)</f>
        <v>1</v>
      </c>
      <c r="E900" s="3">
        <f>IF(O900&gt;0,RANK(O900,(N900:P900,Q900:AE900)),0)</f>
        <v>2</v>
      </c>
      <c r="F900" s="3">
        <f t="shared" si="242"/>
        <v>0</v>
      </c>
      <c r="G900" s="1">
        <f t="shared" si="243"/>
        <v>1235</v>
      </c>
      <c r="H900" s="2">
        <f t="shared" si="250"/>
        <v>7.3245952197378561E-2</v>
      </c>
      <c r="I900" s="4"/>
      <c r="J900" s="2">
        <f t="shared" si="244"/>
        <v>0.52274479568234389</v>
      </c>
      <c r="K900" s="2">
        <f t="shared" si="245"/>
        <v>0.44949884348496533</v>
      </c>
      <c r="L900" s="2">
        <f t="shared" si="246"/>
        <v>0</v>
      </c>
      <c r="M900" s="2">
        <f t="shared" si="247"/>
        <v>2.7756360832690785E-2</v>
      </c>
      <c r="N900" s="38">
        <v>8814</v>
      </c>
      <c r="O900" s="38">
        <v>7579</v>
      </c>
      <c r="P900" s="38"/>
      <c r="Q900" s="38">
        <v>91</v>
      </c>
      <c r="R900" s="38">
        <v>152</v>
      </c>
      <c r="S900" s="38"/>
      <c r="T900" s="38">
        <v>35</v>
      </c>
      <c r="U900" s="38">
        <v>0</v>
      </c>
      <c r="V900" s="38"/>
      <c r="W900" s="38">
        <v>100</v>
      </c>
      <c r="X900" s="38">
        <v>0</v>
      </c>
      <c r="Y900" s="38"/>
      <c r="Z900" s="38">
        <v>90</v>
      </c>
      <c r="AA900" s="38"/>
      <c r="AB900" s="38"/>
      <c r="BA900" t="str">
        <f t="shared" si="251"/>
        <v>North Attleborough</v>
      </c>
      <c r="BB900" t="s">
        <v>2173</v>
      </c>
      <c r="BC900">
        <v>4</v>
      </c>
      <c r="BE900" s="60">
        <v>25</v>
      </c>
      <c r="BF900" s="62">
        <v>5</v>
      </c>
      <c r="BG900" s="62">
        <v>60</v>
      </c>
      <c r="BH900" s="66">
        <v>46598</v>
      </c>
      <c r="BI900" s="66">
        <v>46575</v>
      </c>
      <c r="BJ900" s="66">
        <f t="shared" si="252"/>
        <v>25005</v>
      </c>
      <c r="BL900" s="6" t="s">
        <v>1225</v>
      </c>
      <c r="BM900">
        <f t="shared" si="248"/>
        <v>2546598</v>
      </c>
      <c r="BN900">
        <f t="shared" si="249"/>
        <v>2546575</v>
      </c>
      <c r="BO900" s="41"/>
      <c r="BP900" s="41"/>
      <c r="BR900" s="1"/>
      <c r="BS900" t="s">
        <v>3758</v>
      </c>
      <c r="CB900" s="38"/>
    </row>
    <row r="901" spans="1:80" ht="14" hidden="1" customHeight="1" outlineLevel="1" x14ac:dyDescent="0.2">
      <c r="A901" s="39" t="s">
        <v>1264</v>
      </c>
      <c r="B901" s="6" t="s">
        <v>1296</v>
      </c>
      <c r="C901" s="1">
        <f t="shared" si="241"/>
        <v>2828</v>
      </c>
      <c r="D901" s="3">
        <f>IF(N901&gt;0, RANK(N901,(N901:P901,Q901:AE901)),0)</f>
        <v>2</v>
      </c>
      <c r="E901" s="3">
        <f>IF(O901&gt;0,RANK(O901,(N901:P901,Q901:AE901)),0)</f>
        <v>1</v>
      </c>
      <c r="F901" s="3">
        <f t="shared" si="242"/>
        <v>0</v>
      </c>
      <c r="G901" s="1">
        <f t="shared" si="243"/>
        <v>467</v>
      </c>
      <c r="H901" s="2">
        <f t="shared" si="250"/>
        <v>0.16513437057991515</v>
      </c>
      <c r="I901" s="4"/>
      <c r="J901" s="2">
        <f t="shared" si="244"/>
        <v>0.40876944837340878</v>
      </c>
      <c r="K901" s="2">
        <f t="shared" si="245"/>
        <v>0.57390381895332387</v>
      </c>
      <c r="L901" s="2">
        <f t="shared" si="246"/>
        <v>0</v>
      </c>
      <c r="M901" s="2">
        <f t="shared" si="247"/>
        <v>1.7326732673267342E-2</v>
      </c>
      <c r="N901" s="38">
        <v>1156</v>
      </c>
      <c r="O901" s="38">
        <v>1623</v>
      </c>
      <c r="P901" s="38"/>
      <c r="Q901" s="38">
        <v>13</v>
      </c>
      <c r="R901" s="38">
        <v>9</v>
      </c>
      <c r="S901" s="38"/>
      <c r="T901" s="38">
        <v>8</v>
      </c>
      <c r="U901" s="38">
        <v>0</v>
      </c>
      <c r="V901" s="38"/>
      <c r="W901" s="38">
        <v>8</v>
      </c>
      <c r="X901" s="38">
        <v>0</v>
      </c>
      <c r="Y901" s="38"/>
      <c r="Z901" s="38">
        <v>11</v>
      </c>
      <c r="AA901" s="38"/>
      <c r="AB901" s="38"/>
      <c r="BA901" t="str">
        <f t="shared" si="251"/>
        <v>North Brookfield</v>
      </c>
      <c r="BB901" s="6" t="s">
        <v>1739</v>
      </c>
      <c r="BC901">
        <v>1</v>
      </c>
      <c r="BE901" s="60">
        <v>25</v>
      </c>
      <c r="BF901" s="62">
        <v>27</v>
      </c>
      <c r="BG901" s="62">
        <v>170</v>
      </c>
      <c r="BH901" s="66">
        <v>47135</v>
      </c>
      <c r="BI901" s="66">
        <v>47135</v>
      </c>
      <c r="BJ901" s="66">
        <f t="shared" si="252"/>
        <v>25027</v>
      </c>
      <c r="BL901" t="s">
        <v>1447</v>
      </c>
      <c r="BM901">
        <f t="shared" si="248"/>
        <v>2547135</v>
      </c>
      <c r="BN901">
        <f t="shared" si="249"/>
        <v>2547135</v>
      </c>
      <c r="BO901" s="41"/>
      <c r="BP901" s="41"/>
      <c r="BR901" s="1"/>
      <c r="BS901" t="s">
        <v>3756</v>
      </c>
      <c r="CB901" s="38"/>
    </row>
    <row r="902" spans="1:80" ht="14" hidden="1" customHeight="1" outlineLevel="1" x14ac:dyDescent="0.2">
      <c r="A902" s="39" t="s">
        <v>2987</v>
      </c>
      <c r="B902" s="6" t="s">
        <v>1296</v>
      </c>
      <c r="C902" s="1">
        <f t="shared" si="241"/>
        <v>9895</v>
      </c>
      <c r="D902" s="3">
        <f>IF(N902&gt;0, RANK(N902,(N902:P902,Q902:AE902)),0)</f>
        <v>1</v>
      </c>
      <c r="E902" s="3">
        <f>IF(O902&gt;0,RANK(O902,(N902:P902,Q902:AE902)),0)</f>
        <v>2</v>
      </c>
      <c r="F902" s="3">
        <f t="shared" si="242"/>
        <v>0</v>
      </c>
      <c r="G902" s="1">
        <f t="shared" si="243"/>
        <v>791</v>
      </c>
      <c r="H902" s="2">
        <f t="shared" si="250"/>
        <v>7.9939363314805459E-2</v>
      </c>
      <c r="I902" s="4"/>
      <c r="J902" s="2">
        <f t="shared" si="244"/>
        <v>0.52814552804446691</v>
      </c>
      <c r="K902" s="2">
        <f t="shared" si="245"/>
        <v>0.44820616472966146</v>
      </c>
      <c r="L902" s="2">
        <f t="shared" si="246"/>
        <v>0</v>
      </c>
      <c r="M902" s="2">
        <f t="shared" si="247"/>
        <v>2.3648307225871634E-2</v>
      </c>
      <c r="N902" s="38">
        <v>5226</v>
      </c>
      <c r="O902" s="38">
        <v>4435</v>
      </c>
      <c r="P902" s="38"/>
      <c r="Q902" s="38">
        <v>49</v>
      </c>
      <c r="R902" s="38">
        <v>36</v>
      </c>
      <c r="S902" s="38"/>
      <c r="T902" s="38">
        <v>19</v>
      </c>
      <c r="U902" s="38">
        <v>0</v>
      </c>
      <c r="V902" s="38"/>
      <c r="W902" s="38">
        <v>71</v>
      </c>
      <c r="X902" s="38">
        <v>0</v>
      </c>
      <c r="Y902" s="38"/>
      <c r="Z902" s="38">
        <v>59</v>
      </c>
      <c r="AA902" s="38"/>
      <c r="AB902" s="38"/>
      <c r="BA902" t="str">
        <f t="shared" si="251"/>
        <v>North Reading</v>
      </c>
      <c r="BB902" t="s">
        <v>493</v>
      </c>
      <c r="BC902">
        <v>6</v>
      </c>
      <c r="BE902" s="60">
        <v>25</v>
      </c>
      <c r="BF902" s="62">
        <v>17</v>
      </c>
      <c r="BG902" s="62">
        <v>170</v>
      </c>
      <c r="BH902" s="66">
        <v>48955</v>
      </c>
      <c r="BI902" s="66">
        <v>48955</v>
      </c>
      <c r="BJ902" s="66">
        <f t="shared" si="252"/>
        <v>25017</v>
      </c>
      <c r="BL902" t="s">
        <v>1447</v>
      </c>
      <c r="BM902">
        <f t="shared" si="248"/>
        <v>2548955</v>
      </c>
      <c r="BN902">
        <f t="shared" si="249"/>
        <v>2548955</v>
      </c>
      <c r="BO902" s="41"/>
      <c r="BP902" s="41"/>
      <c r="BR902" s="1"/>
      <c r="BS902" t="s">
        <v>3756</v>
      </c>
      <c r="CB902" s="38"/>
    </row>
    <row r="903" spans="1:80" ht="14" hidden="1" customHeight="1" outlineLevel="1" x14ac:dyDescent="0.2">
      <c r="A903" s="39" t="s">
        <v>2698</v>
      </c>
      <c r="B903" s="6" t="s">
        <v>1296</v>
      </c>
      <c r="C903" s="1">
        <f t="shared" si="241"/>
        <v>17064</v>
      </c>
      <c r="D903" s="3">
        <f>IF(N903&gt;0, RANK(N903,(N903:P903,Q903:AE903)),0)</f>
        <v>1</v>
      </c>
      <c r="E903" s="3">
        <f>IF(O903&gt;0,RANK(O903,(N903:P903,Q903:AE903)),0)</f>
        <v>2</v>
      </c>
      <c r="F903" s="3">
        <f t="shared" si="242"/>
        <v>0</v>
      </c>
      <c r="G903" s="1">
        <f t="shared" si="243"/>
        <v>12677</v>
      </c>
      <c r="H903" s="2">
        <f t="shared" si="250"/>
        <v>0.74290904828879512</v>
      </c>
      <c r="I903" s="4"/>
      <c r="J903" s="2">
        <f t="shared" si="244"/>
        <v>0.84839428035630571</v>
      </c>
      <c r="K903" s="2">
        <f t="shared" si="245"/>
        <v>0.10548523206751055</v>
      </c>
      <c r="L903" s="2">
        <f t="shared" si="246"/>
        <v>0</v>
      </c>
      <c r="M903" s="2">
        <f t="shared" si="247"/>
        <v>4.6120487576183741E-2</v>
      </c>
      <c r="N903" s="38">
        <v>14477</v>
      </c>
      <c r="O903" s="38">
        <v>1800</v>
      </c>
      <c r="P903" s="38"/>
      <c r="Q903" s="38">
        <v>58</v>
      </c>
      <c r="R903" s="38">
        <v>347</v>
      </c>
      <c r="S903" s="38"/>
      <c r="T903" s="38">
        <v>227</v>
      </c>
      <c r="U903" s="38">
        <v>9</v>
      </c>
      <c r="V903" s="38"/>
      <c r="W903" s="38">
        <v>94</v>
      </c>
      <c r="X903" s="38">
        <v>3</v>
      </c>
      <c r="Y903" s="38"/>
      <c r="Z903" s="38">
        <v>49</v>
      </c>
      <c r="AA903" s="38"/>
      <c r="AB903" s="38"/>
      <c r="BA903" t="str">
        <f t="shared" si="251"/>
        <v>Northampton</v>
      </c>
      <c r="BB903" t="s">
        <v>2136</v>
      </c>
      <c r="BC903">
        <v>2</v>
      </c>
      <c r="BE903" s="60">
        <v>25</v>
      </c>
      <c r="BF903" s="62">
        <v>15</v>
      </c>
      <c r="BG903" s="62">
        <v>60</v>
      </c>
      <c r="BH903" s="66">
        <v>46330</v>
      </c>
      <c r="BI903" s="66">
        <v>46330</v>
      </c>
      <c r="BJ903" s="66">
        <f t="shared" si="252"/>
        <v>25015</v>
      </c>
      <c r="BL903" t="s">
        <v>1225</v>
      </c>
      <c r="BM903">
        <f t="shared" si="248"/>
        <v>2546330</v>
      </c>
      <c r="BN903">
        <f t="shared" si="249"/>
        <v>2546330</v>
      </c>
      <c r="BO903" s="41"/>
      <c r="BP903" s="41"/>
      <c r="BR903" s="1"/>
      <c r="BS903" t="s">
        <v>3757</v>
      </c>
      <c r="CB903" s="38"/>
    </row>
    <row r="904" spans="1:80" ht="14" hidden="1" customHeight="1" outlineLevel="1" x14ac:dyDescent="0.2">
      <c r="A904" s="39" t="s">
        <v>983</v>
      </c>
      <c r="B904" s="6" t="s">
        <v>1296</v>
      </c>
      <c r="C904" s="1">
        <f t="shared" si="241"/>
        <v>9157</v>
      </c>
      <c r="D904" s="3">
        <f>IF(N904&gt;0, RANK(N904,(N904:P904,Q904:AE904)),0)</f>
        <v>1</v>
      </c>
      <c r="E904" s="3">
        <f>IF(O904&gt;0,RANK(O904,(N904:P904,Q904:AE904)),0)</f>
        <v>2</v>
      </c>
      <c r="F904" s="3">
        <f t="shared" si="242"/>
        <v>0</v>
      </c>
      <c r="G904" s="1">
        <f t="shared" si="243"/>
        <v>2882</v>
      </c>
      <c r="H904" s="2">
        <f t="shared" si="250"/>
        <v>0.31473189909358962</v>
      </c>
      <c r="I904" s="4"/>
      <c r="J904" s="2">
        <f t="shared" si="244"/>
        <v>0.63896472643878999</v>
      </c>
      <c r="K904" s="2">
        <f t="shared" si="245"/>
        <v>0.32423282734520037</v>
      </c>
      <c r="L904" s="2">
        <f t="shared" si="246"/>
        <v>0</v>
      </c>
      <c r="M904" s="2">
        <f t="shared" si="247"/>
        <v>3.6802446216009643E-2</v>
      </c>
      <c r="N904" s="38">
        <v>5851</v>
      </c>
      <c r="O904" s="38">
        <v>2969</v>
      </c>
      <c r="P904" s="38"/>
      <c r="Q904" s="38">
        <v>66</v>
      </c>
      <c r="R904" s="38">
        <v>120</v>
      </c>
      <c r="S904" s="38"/>
      <c r="T904" s="38">
        <v>21</v>
      </c>
      <c r="U904" s="38">
        <v>0</v>
      </c>
      <c r="V904" s="38"/>
      <c r="W904" s="38">
        <v>77</v>
      </c>
      <c r="X904" s="38">
        <v>0</v>
      </c>
      <c r="Y904" s="38"/>
      <c r="Z904" s="38">
        <v>53</v>
      </c>
      <c r="AA904" s="38"/>
      <c r="AB904" s="38"/>
      <c r="BA904" t="str">
        <f t="shared" si="251"/>
        <v>Northborough</v>
      </c>
      <c r="BB904" s="6" t="s">
        <v>1739</v>
      </c>
      <c r="BC904">
        <v>2</v>
      </c>
      <c r="BE904" s="60">
        <v>25</v>
      </c>
      <c r="BF904" s="62">
        <v>27</v>
      </c>
      <c r="BG904" s="62">
        <v>160</v>
      </c>
      <c r="BH904" s="66">
        <v>46820</v>
      </c>
      <c r="BI904" s="66">
        <v>46820</v>
      </c>
      <c r="BJ904" s="66">
        <f t="shared" si="252"/>
        <v>25027</v>
      </c>
      <c r="BL904" t="s">
        <v>1447</v>
      </c>
      <c r="BM904">
        <f t="shared" si="248"/>
        <v>2546820</v>
      </c>
      <c r="BN904">
        <f t="shared" si="249"/>
        <v>2546820</v>
      </c>
      <c r="BO904" s="41"/>
      <c r="BP904" s="41"/>
      <c r="BR904" s="1"/>
      <c r="BS904" t="s">
        <v>3756</v>
      </c>
      <c r="CB904" s="38"/>
    </row>
    <row r="905" spans="1:80" ht="14" hidden="1" customHeight="1" outlineLevel="1" x14ac:dyDescent="0.2">
      <c r="A905" s="39" t="s">
        <v>2636</v>
      </c>
      <c r="B905" s="6" t="s">
        <v>1296</v>
      </c>
      <c r="C905" s="1">
        <f t="shared" si="241"/>
        <v>9174</v>
      </c>
      <c r="D905" s="3">
        <f>IF(N905&gt;0, RANK(N905,(N905:P905,Q905:AE905)),0)</f>
        <v>2</v>
      </c>
      <c r="E905" s="3">
        <f>IF(O905&gt;0,RANK(O905,(N905:P905,Q905:AE905)),0)</f>
        <v>1</v>
      </c>
      <c r="F905" s="3">
        <f t="shared" si="242"/>
        <v>0</v>
      </c>
      <c r="G905" s="1">
        <f t="shared" si="243"/>
        <v>142</v>
      </c>
      <c r="H905" s="2">
        <f t="shared" si="250"/>
        <v>1.5478526269893177E-2</v>
      </c>
      <c r="I905" s="4"/>
      <c r="J905" s="2">
        <f t="shared" si="244"/>
        <v>0.47667320688903425</v>
      </c>
      <c r="K905" s="2">
        <f t="shared" si="245"/>
        <v>0.49215173315892741</v>
      </c>
      <c r="L905" s="2">
        <f t="shared" si="246"/>
        <v>0</v>
      </c>
      <c r="M905" s="2">
        <f t="shared" si="247"/>
        <v>3.1175059952038342E-2</v>
      </c>
      <c r="N905" s="38">
        <v>4373</v>
      </c>
      <c r="O905" s="38">
        <v>4515</v>
      </c>
      <c r="P905" s="38"/>
      <c r="Q905" s="38">
        <v>87</v>
      </c>
      <c r="R905" s="38">
        <v>49</v>
      </c>
      <c r="S905" s="38"/>
      <c r="T905" s="38">
        <v>16</v>
      </c>
      <c r="U905" s="38">
        <v>0</v>
      </c>
      <c r="V905" s="38"/>
      <c r="W905" s="38">
        <v>65</v>
      </c>
      <c r="X905" s="38">
        <v>0</v>
      </c>
      <c r="Y905" s="38"/>
      <c r="Z905" s="38">
        <v>69</v>
      </c>
      <c r="AA905" s="38"/>
      <c r="AB905" s="38"/>
      <c r="BA905" t="str">
        <f t="shared" si="251"/>
        <v>Northbridge</v>
      </c>
      <c r="BB905" s="6" t="s">
        <v>1739</v>
      </c>
      <c r="BC905">
        <v>2</v>
      </c>
      <c r="BE905" s="60">
        <v>25</v>
      </c>
      <c r="BF905" s="62">
        <v>27</v>
      </c>
      <c r="BG905" s="62">
        <v>165</v>
      </c>
      <c r="BH905" s="66">
        <v>46925</v>
      </c>
      <c r="BI905" s="66">
        <v>46925</v>
      </c>
      <c r="BJ905" s="66">
        <f t="shared" si="252"/>
        <v>25027</v>
      </c>
      <c r="BL905" t="s">
        <v>1447</v>
      </c>
      <c r="BM905">
        <f t="shared" si="248"/>
        <v>2546925</v>
      </c>
      <c r="BN905">
        <f t="shared" si="249"/>
        <v>2546925</v>
      </c>
      <c r="BO905" s="41"/>
      <c r="BP905" s="41"/>
      <c r="BR905" s="1"/>
      <c r="BS905" t="s">
        <v>3756</v>
      </c>
      <c r="CB905" s="38"/>
    </row>
    <row r="906" spans="1:80" ht="14" hidden="1" customHeight="1" outlineLevel="1" x14ac:dyDescent="0.2">
      <c r="A906" s="39" t="s">
        <v>2773</v>
      </c>
      <c r="B906" s="6" t="s">
        <v>1296</v>
      </c>
      <c r="C906" s="1">
        <f t="shared" si="241"/>
        <v>1938</v>
      </c>
      <c r="D906" s="3">
        <f>IF(N906&gt;0, RANK(N906,(N906:P906,Q906:AE906)),0)</f>
        <v>1</v>
      </c>
      <c r="E906" s="3">
        <f>IF(O906&gt;0,RANK(O906,(N906:P906,Q906:AE906)),0)</f>
        <v>2</v>
      </c>
      <c r="F906" s="3">
        <f t="shared" si="242"/>
        <v>0</v>
      </c>
      <c r="G906" s="1">
        <f t="shared" si="243"/>
        <v>490</v>
      </c>
      <c r="H906" s="2">
        <f t="shared" si="250"/>
        <v>0.25283797729618163</v>
      </c>
      <c r="I906" s="4"/>
      <c r="J906" s="2">
        <f t="shared" si="244"/>
        <v>0.60835913312693501</v>
      </c>
      <c r="K906" s="2">
        <f t="shared" si="245"/>
        <v>0.35552115583075333</v>
      </c>
      <c r="L906" s="2">
        <f t="shared" si="246"/>
        <v>0</v>
      </c>
      <c r="M906" s="2">
        <f t="shared" si="247"/>
        <v>3.6119711042311653E-2</v>
      </c>
      <c r="N906" s="38">
        <v>1179</v>
      </c>
      <c r="O906" s="38">
        <v>689</v>
      </c>
      <c r="P906" s="38"/>
      <c r="Q906" s="38">
        <v>17</v>
      </c>
      <c r="R906" s="38">
        <v>19</v>
      </c>
      <c r="S906" s="38"/>
      <c r="T906" s="38">
        <v>4</v>
      </c>
      <c r="U906" s="38">
        <v>0</v>
      </c>
      <c r="V906" s="38"/>
      <c r="W906" s="38">
        <v>17</v>
      </c>
      <c r="X906" s="38">
        <v>0</v>
      </c>
      <c r="Y906" s="38"/>
      <c r="Z906" s="38">
        <v>13</v>
      </c>
      <c r="AA906" s="38"/>
      <c r="AB906" s="38"/>
      <c r="BA906" t="str">
        <f t="shared" si="251"/>
        <v>Northfield</v>
      </c>
      <c r="BB906" t="s">
        <v>1117</v>
      </c>
      <c r="BC906">
        <v>2</v>
      </c>
      <c r="BE906" s="60">
        <v>25</v>
      </c>
      <c r="BF906" s="62">
        <v>11</v>
      </c>
      <c r="BG906" s="62">
        <v>90</v>
      </c>
      <c r="BH906" s="66">
        <v>47835</v>
      </c>
      <c r="BI906" s="66">
        <v>47835</v>
      </c>
      <c r="BJ906" s="66">
        <f t="shared" si="252"/>
        <v>25011</v>
      </c>
      <c r="BL906" t="s">
        <v>1447</v>
      </c>
      <c r="BM906">
        <f t="shared" si="248"/>
        <v>2547835</v>
      </c>
      <c r="BN906">
        <f t="shared" si="249"/>
        <v>2547835</v>
      </c>
      <c r="BO906" s="41"/>
      <c r="BP906" s="41"/>
      <c r="BR906" s="1"/>
      <c r="BS906" t="s">
        <v>3756</v>
      </c>
      <c r="CB906" s="38"/>
    </row>
    <row r="907" spans="1:80" ht="14" hidden="1" customHeight="1" outlineLevel="1" x14ac:dyDescent="0.2">
      <c r="A907" s="39" t="s">
        <v>2430</v>
      </c>
      <c r="B907" s="6" t="s">
        <v>1296</v>
      </c>
      <c r="C907" s="1">
        <f t="shared" si="241"/>
        <v>10615</v>
      </c>
      <c r="D907" s="3">
        <f>IF(N907&gt;0, RANK(N907,(N907:P907,Q907:AE907)),0)</f>
        <v>1</v>
      </c>
      <c r="E907" s="3">
        <f>IF(O907&gt;0,RANK(O907,(N907:P907,Q907:AE907)),0)</f>
        <v>2</v>
      </c>
      <c r="F907" s="3">
        <f t="shared" si="242"/>
        <v>0</v>
      </c>
      <c r="G907" s="1">
        <f t="shared" si="243"/>
        <v>313</v>
      </c>
      <c r="H907" s="2">
        <f t="shared" si="250"/>
        <v>2.9486575600565237E-2</v>
      </c>
      <c r="I907" s="4"/>
      <c r="J907" s="2">
        <f t="shared" si="244"/>
        <v>0.50362694300518129</v>
      </c>
      <c r="K907" s="2">
        <f t="shared" si="245"/>
        <v>0.47414036740461613</v>
      </c>
      <c r="L907" s="2">
        <f t="shared" si="246"/>
        <v>0</v>
      </c>
      <c r="M907" s="2">
        <f t="shared" si="247"/>
        <v>2.2232689590202581E-2</v>
      </c>
      <c r="N907" s="38">
        <v>5346</v>
      </c>
      <c r="O907" s="38">
        <v>5033</v>
      </c>
      <c r="P907" s="38"/>
      <c r="Q907" s="38">
        <v>59</v>
      </c>
      <c r="R907" s="38">
        <v>54</v>
      </c>
      <c r="S907" s="38"/>
      <c r="T907" s="38">
        <v>17</v>
      </c>
      <c r="U907" s="38">
        <v>0</v>
      </c>
      <c r="V907" s="38"/>
      <c r="W907" s="38">
        <v>31</v>
      </c>
      <c r="X907" s="38">
        <v>0</v>
      </c>
      <c r="Y907" s="38"/>
      <c r="Z907" s="38">
        <v>75</v>
      </c>
      <c r="AA907" s="38"/>
      <c r="AB907" s="38"/>
      <c r="BA907" t="str">
        <f t="shared" si="251"/>
        <v>Norton</v>
      </c>
      <c r="BB907" t="s">
        <v>2173</v>
      </c>
      <c r="BC907">
        <v>4</v>
      </c>
      <c r="BE907" s="60">
        <v>25</v>
      </c>
      <c r="BF907" s="62">
        <v>5</v>
      </c>
      <c r="BG907" s="62">
        <v>65</v>
      </c>
      <c r="BH907" s="66">
        <v>49970</v>
      </c>
      <c r="BI907" s="66">
        <v>49970</v>
      </c>
      <c r="BJ907" s="66">
        <f t="shared" si="252"/>
        <v>25005</v>
      </c>
      <c r="BL907" t="s">
        <v>1447</v>
      </c>
      <c r="BM907">
        <f t="shared" si="248"/>
        <v>2549970</v>
      </c>
      <c r="BN907">
        <f t="shared" si="249"/>
        <v>2549970</v>
      </c>
      <c r="BO907" s="41"/>
      <c r="BP907" s="41"/>
      <c r="BR907" s="1"/>
      <c r="BS907" t="s">
        <v>3756</v>
      </c>
      <c r="CB907" s="38"/>
    </row>
    <row r="908" spans="1:80" ht="14" hidden="1" customHeight="1" outlineLevel="1" x14ac:dyDescent="0.2">
      <c r="A908" s="39" t="s">
        <v>2834</v>
      </c>
      <c r="B908" s="6" t="s">
        <v>1296</v>
      </c>
      <c r="C908" s="1">
        <f t="shared" si="241"/>
        <v>7054</v>
      </c>
      <c r="D908" s="3">
        <f>IF(N908&gt;0, RANK(N908,(N908:P908,Q908:AE908)),0)</f>
        <v>1</v>
      </c>
      <c r="E908" s="3">
        <f>IF(O908&gt;0,RANK(O908,(N908:P908,Q908:AE908)),0)</f>
        <v>2</v>
      </c>
      <c r="F908" s="3">
        <f t="shared" si="242"/>
        <v>0</v>
      </c>
      <c r="G908" s="1">
        <f t="shared" si="243"/>
        <v>994</v>
      </c>
      <c r="H908" s="2">
        <f t="shared" si="250"/>
        <v>0.1409129571874114</v>
      </c>
      <c r="I908" s="4"/>
      <c r="J908" s="2">
        <f t="shared" si="244"/>
        <v>0.5562801247519138</v>
      </c>
      <c r="K908" s="2">
        <f t="shared" si="245"/>
        <v>0.41536716756450243</v>
      </c>
      <c r="L908" s="2">
        <f t="shared" si="246"/>
        <v>0</v>
      </c>
      <c r="M908" s="2">
        <f t="shared" si="247"/>
        <v>2.8352707683583778E-2</v>
      </c>
      <c r="N908" s="38">
        <v>3924</v>
      </c>
      <c r="O908" s="38">
        <v>2930</v>
      </c>
      <c r="P908" s="38"/>
      <c r="Q908" s="38">
        <v>42</v>
      </c>
      <c r="R908" s="38">
        <v>31</v>
      </c>
      <c r="S908" s="38"/>
      <c r="T908" s="38">
        <v>8</v>
      </c>
      <c r="U908" s="38">
        <v>0</v>
      </c>
      <c r="V908" s="38"/>
      <c r="W908" s="38">
        <v>72</v>
      </c>
      <c r="X908" s="38">
        <v>0</v>
      </c>
      <c r="Y908" s="38"/>
      <c r="Z908" s="38">
        <v>47</v>
      </c>
      <c r="AA908" s="38"/>
      <c r="AB908" s="38"/>
      <c r="BA908" t="str">
        <f t="shared" si="251"/>
        <v>Norwell</v>
      </c>
      <c r="BB908" t="s">
        <v>228</v>
      </c>
      <c r="BC908">
        <v>9</v>
      </c>
      <c r="BE908" s="60">
        <v>25</v>
      </c>
      <c r="BF908" s="62">
        <v>23</v>
      </c>
      <c r="BG908" s="62">
        <v>90</v>
      </c>
      <c r="BH908" s="66">
        <v>50145</v>
      </c>
      <c r="BI908" s="66">
        <v>50145</v>
      </c>
      <c r="BJ908" s="66">
        <f t="shared" si="252"/>
        <v>25023</v>
      </c>
      <c r="BL908" t="s">
        <v>1447</v>
      </c>
      <c r="BM908">
        <f t="shared" si="248"/>
        <v>2550145</v>
      </c>
      <c r="BN908">
        <f t="shared" si="249"/>
        <v>2550145</v>
      </c>
      <c r="BO908" s="41"/>
      <c r="BP908" s="41"/>
      <c r="BR908" s="1"/>
      <c r="BS908" t="s">
        <v>3756</v>
      </c>
      <c r="CB908" s="38"/>
    </row>
    <row r="909" spans="1:80" ht="14" hidden="1" customHeight="1" outlineLevel="1" x14ac:dyDescent="0.2">
      <c r="A909" s="39" t="s">
        <v>3007</v>
      </c>
      <c r="B909" s="6" t="s">
        <v>1296</v>
      </c>
      <c r="C909" s="1">
        <f t="shared" si="241"/>
        <v>16177</v>
      </c>
      <c r="D909" s="3">
        <f>IF(N909&gt;0, RANK(N909,(N909:P909,Q909:AE909)),0)</f>
        <v>1</v>
      </c>
      <c r="E909" s="3">
        <f>IF(O909&gt;0,RANK(O909,(N909:P909,Q909:AE909)),0)</f>
        <v>2</v>
      </c>
      <c r="F909" s="3">
        <f t="shared" si="242"/>
        <v>0</v>
      </c>
      <c r="G909" s="1">
        <f t="shared" si="243"/>
        <v>3410</v>
      </c>
      <c r="H909" s="2">
        <f t="shared" si="250"/>
        <v>0.21079310131668419</v>
      </c>
      <c r="I909" s="4"/>
      <c r="J909" s="2">
        <f t="shared" si="244"/>
        <v>0.59133337454410584</v>
      </c>
      <c r="K909" s="2">
        <f t="shared" si="245"/>
        <v>0.38054027322742162</v>
      </c>
      <c r="L909" s="2">
        <f t="shared" si="246"/>
        <v>0</v>
      </c>
      <c r="M909" s="2">
        <f t="shared" si="247"/>
        <v>2.812635222847254E-2</v>
      </c>
      <c r="N909" s="38">
        <v>9566</v>
      </c>
      <c r="O909" s="38">
        <v>6156</v>
      </c>
      <c r="P909" s="38"/>
      <c r="Q909" s="38">
        <v>86</v>
      </c>
      <c r="R909" s="38">
        <v>127</v>
      </c>
      <c r="S909" s="38"/>
      <c r="T909" s="38">
        <v>42</v>
      </c>
      <c r="U909" s="38">
        <v>0</v>
      </c>
      <c r="V909" s="38"/>
      <c r="W909" s="38">
        <v>119</v>
      </c>
      <c r="X909" s="38">
        <v>0</v>
      </c>
      <c r="Y909" s="38"/>
      <c r="Z909" s="38">
        <v>81</v>
      </c>
      <c r="AA909" s="38"/>
      <c r="AB909" s="38"/>
      <c r="BA909" t="str">
        <f t="shared" si="251"/>
        <v>Norwood</v>
      </c>
      <c r="BB909" t="s">
        <v>734</v>
      </c>
      <c r="BC909">
        <v>8</v>
      </c>
      <c r="BE909" s="60">
        <v>25</v>
      </c>
      <c r="BF909" s="62">
        <v>21</v>
      </c>
      <c r="BG909" s="62">
        <v>90</v>
      </c>
      <c r="BH909" s="66">
        <v>50250</v>
      </c>
      <c r="BI909" s="66">
        <v>50250</v>
      </c>
      <c r="BJ909" s="66">
        <f t="shared" si="252"/>
        <v>25021</v>
      </c>
      <c r="BL909" t="s">
        <v>1447</v>
      </c>
      <c r="BM909">
        <f t="shared" si="248"/>
        <v>2550250</v>
      </c>
      <c r="BN909">
        <f t="shared" si="249"/>
        <v>2550250</v>
      </c>
      <c r="BO909" s="41"/>
      <c r="BP909" s="41"/>
      <c r="BR909" s="1"/>
      <c r="BS909" t="s">
        <v>3756</v>
      </c>
      <c r="CB909" s="38"/>
    </row>
    <row r="910" spans="1:80" ht="14" hidden="1" customHeight="1" outlineLevel="1" x14ac:dyDescent="0.2">
      <c r="A910" s="39" t="s">
        <v>1992</v>
      </c>
      <c r="B910" s="6" t="s">
        <v>1296</v>
      </c>
      <c r="C910" s="1">
        <f t="shared" si="241"/>
        <v>3106</v>
      </c>
      <c r="D910" s="3">
        <f>IF(N910&gt;0, RANK(N910,(N910:P910,Q910:AE910)),0)</f>
        <v>1</v>
      </c>
      <c r="E910" s="3">
        <f>IF(O910&gt;0,RANK(O910,(N910:P910,Q910:AE910)),0)</f>
        <v>2</v>
      </c>
      <c r="F910" s="3">
        <f t="shared" si="242"/>
        <v>0</v>
      </c>
      <c r="G910" s="1">
        <f t="shared" si="243"/>
        <v>1449</v>
      </c>
      <c r="H910" s="2">
        <f t="shared" si="250"/>
        <v>0.46651641983258207</v>
      </c>
      <c r="I910" s="4"/>
      <c r="J910" s="2">
        <f t="shared" si="244"/>
        <v>0.72343850611719251</v>
      </c>
      <c r="K910" s="2">
        <f t="shared" si="245"/>
        <v>0.25692208628461044</v>
      </c>
      <c r="L910" s="2">
        <f t="shared" si="246"/>
        <v>0</v>
      </c>
      <c r="M910" s="2">
        <f t="shared" si="247"/>
        <v>1.9639407598197045E-2</v>
      </c>
      <c r="N910" s="38">
        <v>2247</v>
      </c>
      <c r="O910" s="38">
        <v>798</v>
      </c>
      <c r="P910" s="38"/>
      <c r="Q910" s="38">
        <v>4</v>
      </c>
      <c r="R910" s="38">
        <v>26</v>
      </c>
      <c r="S910" s="38"/>
      <c r="T910" s="38">
        <v>4</v>
      </c>
      <c r="U910" s="38">
        <v>0</v>
      </c>
      <c r="V910" s="38"/>
      <c r="W910" s="38">
        <v>10</v>
      </c>
      <c r="X910" s="38">
        <v>0</v>
      </c>
      <c r="Y910" s="38"/>
      <c r="Z910" s="38">
        <v>17</v>
      </c>
      <c r="AA910" s="38"/>
      <c r="AB910" s="38"/>
      <c r="BA910" t="str">
        <f t="shared" si="251"/>
        <v>Oak Bluffs</v>
      </c>
      <c r="BB910" t="s">
        <v>2969</v>
      </c>
      <c r="BC910">
        <v>9</v>
      </c>
      <c r="BE910" s="60">
        <v>25</v>
      </c>
      <c r="BF910" s="62">
        <v>7</v>
      </c>
      <c r="BG910" s="62">
        <v>25</v>
      </c>
      <c r="BH910" s="66">
        <v>50390</v>
      </c>
      <c r="BI910" s="66">
        <v>50390</v>
      </c>
      <c r="BJ910" s="66">
        <f t="shared" si="252"/>
        <v>25007</v>
      </c>
      <c r="BL910" t="s">
        <v>1447</v>
      </c>
      <c r="BM910">
        <f t="shared" si="248"/>
        <v>2550390</v>
      </c>
      <c r="BN910">
        <f t="shared" si="249"/>
        <v>2550390</v>
      </c>
      <c r="BO910" s="41"/>
      <c r="BP910" s="41"/>
      <c r="BR910" s="1"/>
      <c r="BS910" t="s">
        <v>3756</v>
      </c>
      <c r="CB910" s="38"/>
    </row>
    <row r="911" spans="1:80" ht="14" hidden="1" customHeight="1" outlineLevel="1" x14ac:dyDescent="0.2">
      <c r="A911" s="39" t="s">
        <v>3038</v>
      </c>
      <c r="B911" s="6" t="s">
        <v>1296</v>
      </c>
      <c r="C911" s="1">
        <f t="shared" si="241"/>
        <v>1263</v>
      </c>
      <c r="D911" s="3">
        <f>IF(N911&gt;0, RANK(N911,(N911:P911,Q911:AE911)),0)</f>
        <v>2</v>
      </c>
      <c r="E911" s="3">
        <f>IF(O911&gt;0,RANK(O911,(N911:P911,Q911:AE911)),0)</f>
        <v>1</v>
      </c>
      <c r="F911" s="3">
        <f t="shared" si="242"/>
        <v>0</v>
      </c>
      <c r="G911" s="1">
        <f t="shared" si="243"/>
        <v>206</v>
      </c>
      <c r="H911" s="2">
        <f t="shared" si="250"/>
        <v>0.16310372129849565</v>
      </c>
      <c r="I911" s="4"/>
      <c r="J911" s="2">
        <f t="shared" si="244"/>
        <v>0.40696753760886778</v>
      </c>
      <c r="K911" s="2">
        <f t="shared" si="245"/>
        <v>0.57007125890736343</v>
      </c>
      <c r="L911" s="2">
        <f t="shared" si="246"/>
        <v>0</v>
      </c>
      <c r="M911" s="2">
        <f t="shared" si="247"/>
        <v>2.2961203483768844E-2</v>
      </c>
      <c r="N911" s="38">
        <v>514</v>
      </c>
      <c r="O911" s="38">
        <v>720</v>
      </c>
      <c r="P911" s="38"/>
      <c r="Q911" s="38">
        <v>11</v>
      </c>
      <c r="R911" s="38">
        <v>5</v>
      </c>
      <c r="S911" s="38"/>
      <c r="T911" s="38">
        <v>2</v>
      </c>
      <c r="U911" s="38">
        <v>0</v>
      </c>
      <c r="V911" s="38"/>
      <c r="W911" s="38">
        <v>3</v>
      </c>
      <c r="X911" s="38">
        <v>0</v>
      </c>
      <c r="Y911" s="38"/>
      <c r="Z911" s="38">
        <v>8</v>
      </c>
      <c r="AA911" s="38"/>
      <c r="AB911" s="38"/>
      <c r="BA911" t="str">
        <f t="shared" si="251"/>
        <v>Oakham</v>
      </c>
      <c r="BB911" s="6" t="s">
        <v>1739</v>
      </c>
      <c r="BC911">
        <v>2</v>
      </c>
      <c r="BE911" s="60">
        <v>25</v>
      </c>
      <c r="BF911" s="62">
        <v>27</v>
      </c>
      <c r="BG911" s="62">
        <v>175</v>
      </c>
      <c r="BH911" s="66">
        <v>50670</v>
      </c>
      <c r="BI911" s="66">
        <v>50670</v>
      </c>
      <c r="BJ911" s="66">
        <f t="shared" si="252"/>
        <v>25027</v>
      </c>
      <c r="BL911" t="s">
        <v>1447</v>
      </c>
      <c r="BM911">
        <f t="shared" si="248"/>
        <v>2550670</v>
      </c>
      <c r="BN911">
        <f t="shared" si="249"/>
        <v>2550670</v>
      </c>
      <c r="BO911" s="41"/>
      <c r="BP911" s="41"/>
      <c r="BR911" s="1"/>
      <c r="BS911" t="s">
        <v>3756</v>
      </c>
      <c r="CB911" s="38"/>
    </row>
    <row r="912" spans="1:80" ht="14" hidden="1" customHeight="1" outlineLevel="1" x14ac:dyDescent="0.2">
      <c r="A912" s="39" t="s">
        <v>1977</v>
      </c>
      <c r="B912" s="6" t="s">
        <v>1296</v>
      </c>
      <c r="C912" s="1">
        <f t="shared" si="241"/>
        <v>3913</v>
      </c>
      <c r="D912" s="3">
        <f>IF(N912&gt;0, RANK(N912,(N912:P912,Q912:AE912)),0)</f>
        <v>2</v>
      </c>
      <c r="E912" s="3">
        <f>IF(O912&gt;0,RANK(O912,(N912:P912,Q912:AE912)),0)</f>
        <v>1</v>
      </c>
      <c r="F912" s="3">
        <f t="shared" si="242"/>
        <v>0</v>
      </c>
      <c r="G912" s="1">
        <f t="shared" si="243"/>
        <v>63</v>
      </c>
      <c r="H912" s="2">
        <f t="shared" si="250"/>
        <v>1.6100178890876567E-2</v>
      </c>
      <c r="I912" s="4"/>
      <c r="J912" s="2">
        <f t="shared" si="244"/>
        <v>0.48019422438027087</v>
      </c>
      <c r="K912" s="2">
        <f t="shared" si="245"/>
        <v>0.49629440327114743</v>
      </c>
      <c r="L912" s="2">
        <f t="shared" si="246"/>
        <v>0</v>
      </c>
      <c r="M912" s="2">
        <f t="shared" si="247"/>
        <v>2.3511372348581749E-2</v>
      </c>
      <c r="N912" s="38">
        <v>1879</v>
      </c>
      <c r="O912" s="38">
        <v>1942</v>
      </c>
      <c r="P912" s="38"/>
      <c r="Q912" s="38">
        <v>12</v>
      </c>
      <c r="R912" s="38">
        <v>17</v>
      </c>
      <c r="S912" s="38"/>
      <c r="T912" s="38">
        <v>12</v>
      </c>
      <c r="U912" s="38">
        <v>0</v>
      </c>
      <c r="V912" s="38"/>
      <c r="W912" s="38">
        <v>17</v>
      </c>
      <c r="X912" s="38">
        <v>0</v>
      </c>
      <c r="Y912" s="38"/>
      <c r="Z912" s="38">
        <v>34</v>
      </c>
      <c r="AA912" s="38"/>
      <c r="AB912" s="38"/>
      <c r="BA912" t="str">
        <f t="shared" si="251"/>
        <v>Orange</v>
      </c>
      <c r="BB912" t="s">
        <v>1117</v>
      </c>
      <c r="BC912">
        <v>2</v>
      </c>
      <c r="BE912" s="60">
        <v>25</v>
      </c>
      <c r="BF912" s="62">
        <v>11</v>
      </c>
      <c r="BG912" s="62">
        <v>95</v>
      </c>
      <c r="BH912" s="66">
        <v>51265</v>
      </c>
      <c r="BI912" s="66">
        <v>51265</v>
      </c>
      <c r="BJ912" s="66">
        <f t="shared" si="252"/>
        <v>25011</v>
      </c>
      <c r="BL912" t="s">
        <v>1447</v>
      </c>
      <c r="BM912">
        <f t="shared" si="248"/>
        <v>2551265</v>
      </c>
      <c r="BN912">
        <f t="shared" si="249"/>
        <v>2551265</v>
      </c>
      <c r="BO912" s="41"/>
      <c r="BP912" s="41"/>
      <c r="BR912" s="1"/>
      <c r="BS912" t="s">
        <v>3756</v>
      </c>
      <c r="CB912" s="38"/>
    </row>
    <row r="913" spans="1:80" ht="14" hidden="1" customHeight="1" outlineLevel="1" x14ac:dyDescent="0.2">
      <c r="A913" s="39" t="s">
        <v>397</v>
      </c>
      <c r="B913" s="6" t="s">
        <v>1296</v>
      </c>
      <c r="C913" s="1">
        <f t="shared" si="241"/>
        <v>4768</v>
      </c>
      <c r="D913" s="3">
        <f>IF(N913&gt;0, RANK(N913,(N913:P913,Q913:AE913)),0)</f>
        <v>1</v>
      </c>
      <c r="E913" s="3">
        <f>IF(O913&gt;0,RANK(O913,(N913:P913,Q913:AE913)),0)</f>
        <v>2</v>
      </c>
      <c r="F913" s="3">
        <f t="shared" si="242"/>
        <v>0</v>
      </c>
      <c r="G913" s="1">
        <f t="shared" si="243"/>
        <v>1792</v>
      </c>
      <c r="H913" s="2">
        <f t="shared" si="250"/>
        <v>0.37583892617449666</v>
      </c>
      <c r="I913" s="4"/>
      <c r="J913" s="2">
        <f t="shared" si="244"/>
        <v>0.67638422818791943</v>
      </c>
      <c r="K913" s="2">
        <f t="shared" si="245"/>
        <v>0.30054530201342283</v>
      </c>
      <c r="L913" s="2">
        <f t="shared" si="246"/>
        <v>0</v>
      </c>
      <c r="M913" s="2">
        <f t="shared" si="247"/>
        <v>2.3070469798657733E-2</v>
      </c>
      <c r="N913" s="38">
        <v>3225</v>
      </c>
      <c r="O913" s="38">
        <v>1433</v>
      </c>
      <c r="P913" s="38"/>
      <c r="Q913" s="38">
        <v>25</v>
      </c>
      <c r="R913" s="38">
        <v>26</v>
      </c>
      <c r="S913" s="38"/>
      <c r="T913" s="38">
        <v>6</v>
      </c>
      <c r="U913" s="38">
        <v>0</v>
      </c>
      <c r="V913" s="38"/>
      <c r="W913" s="38">
        <v>36</v>
      </c>
      <c r="X913" s="38">
        <v>0</v>
      </c>
      <c r="Y913" s="38"/>
      <c r="Z913" s="38">
        <v>17</v>
      </c>
      <c r="AA913" s="38"/>
      <c r="AB913" s="38"/>
      <c r="BA913" t="str">
        <f t="shared" si="251"/>
        <v>Orleans</v>
      </c>
      <c r="BB913" t="s">
        <v>2366</v>
      </c>
      <c r="BC913">
        <v>9</v>
      </c>
      <c r="BE913" s="60">
        <v>25</v>
      </c>
      <c r="BF913" s="62">
        <v>1</v>
      </c>
      <c r="BG913" s="62">
        <v>50</v>
      </c>
      <c r="BH913" s="66">
        <v>51440</v>
      </c>
      <c r="BI913" s="66">
        <v>51440</v>
      </c>
      <c r="BJ913" s="66">
        <f t="shared" si="252"/>
        <v>25001</v>
      </c>
      <c r="BL913" t="s">
        <v>1447</v>
      </c>
      <c r="BM913">
        <f t="shared" si="248"/>
        <v>2551440</v>
      </c>
      <c r="BN913">
        <f t="shared" si="249"/>
        <v>2551440</v>
      </c>
      <c r="BO913" s="41"/>
      <c r="BP913" s="41"/>
      <c r="BR913" s="1"/>
      <c r="BS913" t="s">
        <v>3756</v>
      </c>
      <c r="CB913" s="38"/>
    </row>
    <row r="914" spans="1:80" ht="14" hidden="1" customHeight="1" outlineLevel="1" x14ac:dyDescent="0.2">
      <c r="A914" s="39" t="s">
        <v>2949</v>
      </c>
      <c r="B914" s="6" t="s">
        <v>1296</v>
      </c>
      <c r="C914" s="1">
        <f t="shared" si="241"/>
        <v>1069</v>
      </c>
      <c r="D914" s="3">
        <f>IF(N914&gt;0, RANK(N914,(N914:P914,Q914:AE914)),0)</f>
        <v>1</v>
      </c>
      <c r="E914" s="3">
        <f>IF(O914&gt;0,RANK(O914,(N914:P914,Q914:AE914)),0)</f>
        <v>2</v>
      </c>
      <c r="F914" s="3">
        <f t="shared" si="242"/>
        <v>0</v>
      </c>
      <c r="G914" s="1">
        <f t="shared" si="243"/>
        <v>60</v>
      </c>
      <c r="H914" s="2">
        <f t="shared" si="250"/>
        <v>5.6127221702525723E-2</v>
      </c>
      <c r="I914" s="4"/>
      <c r="J914" s="2">
        <f t="shared" si="244"/>
        <v>0.51356407857811037</v>
      </c>
      <c r="K914" s="2">
        <f t="shared" si="245"/>
        <v>0.45743685687558466</v>
      </c>
      <c r="L914" s="2">
        <f t="shared" si="246"/>
        <v>0</v>
      </c>
      <c r="M914" s="2">
        <f t="shared" si="247"/>
        <v>2.8999064546304965E-2</v>
      </c>
      <c r="N914" s="38">
        <v>549</v>
      </c>
      <c r="O914" s="38">
        <v>489</v>
      </c>
      <c r="P914" s="38"/>
      <c r="Q914" s="38">
        <v>8</v>
      </c>
      <c r="R914" s="38">
        <v>10</v>
      </c>
      <c r="S914" s="38"/>
      <c r="T914" s="38">
        <v>3</v>
      </c>
      <c r="U914" s="38">
        <v>0</v>
      </c>
      <c r="V914" s="38"/>
      <c r="W914" s="38">
        <v>4</v>
      </c>
      <c r="X914" s="38">
        <v>1</v>
      </c>
      <c r="Y914" s="38"/>
      <c r="Z914" s="38">
        <v>5</v>
      </c>
      <c r="AA914" s="38"/>
      <c r="AB914" s="38"/>
      <c r="BA914" t="str">
        <f t="shared" si="251"/>
        <v>Otis</v>
      </c>
      <c r="BB914" t="s">
        <v>2268</v>
      </c>
      <c r="BC914">
        <v>1</v>
      </c>
      <c r="BE914" s="60">
        <v>25</v>
      </c>
      <c r="BF914" s="62">
        <v>3</v>
      </c>
      <c r="BG914" s="62">
        <v>100</v>
      </c>
      <c r="BH914" s="66">
        <v>51580</v>
      </c>
      <c r="BI914" s="66">
        <v>51580</v>
      </c>
      <c r="BJ914" s="66">
        <f t="shared" si="252"/>
        <v>25003</v>
      </c>
      <c r="BL914" t="s">
        <v>1447</v>
      </c>
      <c r="BM914">
        <f t="shared" si="248"/>
        <v>2551580</v>
      </c>
      <c r="BN914">
        <f t="shared" si="249"/>
        <v>2551580</v>
      </c>
      <c r="BO914" s="41"/>
      <c r="BP914" s="41"/>
      <c r="BR914" s="1"/>
      <c r="BS914" t="s">
        <v>3756</v>
      </c>
      <c r="CB914" s="38"/>
    </row>
    <row r="915" spans="1:80" ht="14" hidden="1" customHeight="1" outlineLevel="1" x14ac:dyDescent="0.2">
      <c r="A915" s="39" t="s">
        <v>2338</v>
      </c>
      <c r="B915" s="6" t="s">
        <v>1296</v>
      </c>
      <c r="C915" s="1">
        <f t="shared" si="241"/>
        <v>7529</v>
      </c>
      <c r="D915" s="3">
        <f>IF(N915&gt;0, RANK(N915,(N915:P915,Q915:AE915)),0)</f>
        <v>2</v>
      </c>
      <c r="E915" s="3">
        <f>IF(O915&gt;0,RANK(O915,(N915:P915,Q915:AE915)),0)</f>
        <v>1</v>
      </c>
      <c r="F915" s="3">
        <f t="shared" si="242"/>
        <v>0</v>
      </c>
      <c r="G915" s="1">
        <f t="shared" si="243"/>
        <v>774</v>
      </c>
      <c r="H915" s="2">
        <f t="shared" si="250"/>
        <v>0.10280249701155532</v>
      </c>
      <c r="I915" s="4"/>
      <c r="J915" s="2">
        <f t="shared" si="244"/>
        <v>0.43963341745251694</v>
      </c>
      <c r="K915" s="2">
        <f t="shared" si="245"/>
        <v>0.54243591446407224</v>
      </c>
      <c r="L915" s="2">
        <f t="shared" si="246"/>
        <v>0</v>
      </c>
      <c r="M915" s="2">
        <f t="shared" si="247"/>
        <v>1.7930668083410817E-2</v>
      </c>
      <c r="N915" s="38">
        <v>3310</v>
      </c>
      <c r="O915" s="38">
        <v>4084</v>
      </c>
      <c r="P915" s="38"/>
      <c r="Q915" s="38">
        <v>28</v>
      </c>
      <c r="R915" s="38">
        <v>28</v>
      </c>
      <c r="S915" s="38"/>
      <c r="T915" s="38">
        <v>21</v>
      </c>
      <c r="U915" s="38">
        <v>1</v>
      </c>
      <c r="V915" s="38"/>
      <c r="W915" s="38">
        <v>5</v>
      </c>
      <c r="X915" s="38">
        <v>3</v>
      </c>
      <c r="Y915" s="38"/>
      <c r="Z915" s="38">
        <v>49</v>
      </c>
      <c r="AA915" s="38"/>
      <c r="AB915" s="38"/>
      <c r="BA915" t="str">
        <f t="shared" si="251"/>
        <v>Oxford</v>
      </c>
      <c r="BB915" s="6" t="s">
        <v>1739</v>
      </c>
      <c r="BC915">
        <v>1</v>
      </c>
      <c r="BE915" s="60">
        <v>25</v>
      </c>
      <c r="BF915" s="62">
        <v>27</v>
      </c>
      <c r="BG915" s="62">
        <v>180</v>
      </c>
      <c r="BH915" s="66">
        <v>51825</v>
      </c>
      <c r="BI915" s="66">
        <v>51825</v>
      </c>
      <c r="BJ915" s="66">
        <f t="shared" si="252"/>
        <v>25027</v>
      </c>
      <c r="BL915" t="s">
        <v>1447</v>
      </c>
      <c r="BM915">
        <f t="shared" si="248"/>
        <v>2551825</v>
      </c>
      <c r="BN915">
        <f t="shared" si="249"/>
        <v>2551825</v>
      </c>
      <c r="BO915" s="41"/>
      <c r="BP915" s="41"/>
      <c r="BR915" s="1"/>
      <c r="BS915" t="s">
        <v>3756</v>
      </c>
      <c r="CB915" s="38"/>
    </row>
    <row r="916" spans="1:80" ht="14" hidden="1" customHeight="1" outlineLevel="1" x14ac:dyDescent="0.2">
      <c r="A916" s="39" t="s">
        <v>2340</v>
      </c>
      <c r="B916" s="6" t="s">
        <v>1296</v>
      </c>
      <c r="C916" s="1">
        <f t="shared" si="241"/>
        <v>6407</v>
      </c>
      <c r="D916" s="3">
        <f>IF(N916&gt;0, RANK(N916,(N916:P916,Q916:AE916)),0)</f>
        <v>2</v>
      </c>
      <c r="E916" s="3">
        <f>IF(O916&gt;0,RANK(O916,(N916:P916,Q916:AE916)),0)</f>
        <v>1</v>
      </c>
      <c r="F916" s="3">
        <f t="shared" si="242"/>
        <v>0</v>
      </c>
      <c r="G916" s="1">
        <f t="shared" si="243"/>
        <v>765</v>
      </c>
      <c r="H916" s="2">
        <f t="shared" si="250"/>
        <v>0.11940065553301077</v>
      </c>
      <c r="I916" s="4"/>
      <c r="J916" s="2">
        <f t="shared" si="244"/>
        <v>0.42999843920711722</v>
      </c>
      <c r="K916" s="2">
        <f t="shared" si="245"/>
        <v>0.54939909474012794</v>
      </c>
      <c r="L916" s="2">
        <f t="shared" si="246"/>
        <v>0</v>
      </c>
      <c r="M916" s="2">
        <f t="shared" si="247"/>
        <v>2.0602466052754842E-2</v>
      </c>
      <c r="N916" s="38">
        <v>2755</v>
      </c>
      <c r="O916" s="38">
        <v>3520</v>
      </c>
      <c r="P916" s="38"/>
      <c r="Q916" s="38">
        <v>28</v>
      </c>
      <c r="R916" s="38">
        <v>37</v>
      </c>
      <c r="S916" s="38"/>
      <c r="T916" s="38">
        <v>15</v>
      </c>
      <c r="U916" s="38">
        <v>0</v>
      </c>
      <c r="V916" s="38"/>
      <c r="W916" s="38">
        <v>6</v>
      </c>
      <c r="X916" s="38">
        <v>0</v>
      </c>
      <c r="Y916" s="38"/>
      <c r="Z916" s="38">
        <v>46</v>
      </c>
      <c r="AA916" s="38"/>
      <c r="AB916" s="38"/>
      <c r="BA916" t="str">
        <f t="shared" si="251"/>
        <v>Palmer</v>
      </c>
      <c r="BB916" t="s">
        <v>2795</v>
      </c>
      <c r="BC916">
        <v>1</v>
      </c>
      <c r="BE916" s="60">
        <v>25</v>
      </c>
      <c r="BF916" s="62">
        <v>13</v>
      </c>
      <c r="BG916" s="62">
        <v>75</v>
      </c>
      <c r="BH916" s="66">
        <v>52144</v>
      </c>
      <c r="BI916" s="66">
        <v>52105</v>
      </c>
      <c r="BJ916" s="66">
        <f t="shared" si="252"/>
        <v>25013</v>
      </c>
      <c r="BL916" s="6" t="s">
        <v>1225</v>
      </c>
      <c r="BM916">
        <f t="shared" si="248"/>
        <v>2552144</v>
      </c>
      <c r="BN916">
        <f t="shared" si="249"/>
        <v>2552105</v>
      </c>
      <c r="BO916" s="41"/>
      <c r="BP916" s="41"/>
      <c r="BR916" s="1"/>
      <c r="BS916" t="s">
        <v>3758</v>
      </c>
      <c r="CB916" s="38"/>
    </row>
    <row r="917" spans="1:80" ht="14" hidden="1" customHeight="1" outlineLevel="1" x14ac:dyDescent="0.2">
      <c r="A917" s="39" t="s">
        <v>3013</v>
      </c>
      <c r="B917" s="6" t="s">
        <v>1296</v>
      </c>
      <c r="C917" s="1">
        <f t="shared" si="241"/>
        <v>2971</v>
      </c>
      <c r="D917" s="3">
        <f>IF(N917&gt;0, RANK(N917,(N917:P917,Q917:AE917)),0)</f>
        <v>1</v>
      </c>
      <c r="E917" s="3">
        <f>IF(O917&gt;0,RANK(O917,(N917:P917,Q917:AE917)),0)</f>
        <v>2</v>
      </c>
      <c r="F917" s="3">
        <f t="shared" si="242"/>
        <v>0</v>
      </c>
      <c r="G917" s="1">
        <f t="shared" si="243"/>
        <v>207</v>
      </c>
      <c r="H917" s="2">
        <f t="shared" si="250"/>
        <v>6.9673510602490746E-2</v>
      </c>
      <c r="I917" s="4"/>
      <c r="J917" s="2">
        <f t="shared" si="244"/>
        <v>0.52406597105351738</v>
      </c>
      <c r="K917" s="2">
        <f t="shared" si="245"/>
        <v>0.4543924604510266</v>
      </c>
      <c r="L917" s="2">
        <f t="shared" si="246"/>
        <v>0</v>
      </c>
      <c r="M917" s="2">
        <f t="shared" si="247"/>
        <v>2.154156849545602E-2</v>
      </c>
      <c r="N917" s="38">
        <v>1557</v>
      </c>
      <c r="O917" s="38">
        <v>1350</v>
      </c>
      <c r="P917" s="38"/>
      <c r="Q917" s="38">
        <v>15</v>
      </c>
      <c r="R917" s="38">
        <v>12</v>
      </c>
      <c r="S917" s="38"/>
      <c r="T917" s="38">
        <v>4</v>
      </c>
      <c r="U917" s="38">
        <v>0</v>
      </c>
      <c r="V917" s="38"/>
      <c r="W917" s="38">
        <v>14</v>
      </c>
      <c r="X917" s="38">
        <v>0</v>
      </c>
      <c r="Y917" s="38"/>
      <c r="Z917" s="38">
        <v>19</v>
      </c>
      <c r="AA917" s="38"/>
      <c r="AB917" s="38"/>
      <c r="BA917" t="str">
        <f t="shared" si="251"/>
        <v>Paxton</v>
      </c>
      <c r="BB917" s="6" t="s">
        <v>1739</v>
      </c>
      <c r="BC917">
        <v>2</v>
      </c>
      <c r="BE917" s="60">
        <v>25</v>
      </c>
      <c r="BF917" s="62">
        <v>27</v>
      </c>
      <c r="BG917" s="62">
        <v>185</v>
      </c>
      <c r="BH917" s="66">
        <v>52420</v>
      </c>
      <c r="BI917" s="66">
        <v>52420</v>
      </c>
      <c r="BJ917" s="66">
        <f t="shared" si="252"/>
        <v>25027</v>
      </c>
      <c r="BL917" t="s">
        <v>1447</v>
      </c>
      <c r="BM917">
        <f t="shared" si="248"/>
        <v>2552420</v>
      </c>
      <c r="BN917">
        <f t="shared" si="249"/>
        <v>2552420</v>
      </c>
      <c r="BO917" s="41"/>
      <c r="BP917" s="41"/>
      <c r="BR917" s="1"/>
      <c r="BS917" t="s">
        <v>3756</v>
      </c>
      <c r="CB917" s="38"/>
    </row>
    <row r="918" spans="1:80" ht="14" hidden="1" customHeight="1" outlineLevel="1" x14ac:dyDescent="0.2">
      <c r="A918" s="39" t="s">
        <v>2982</v>
      </c>
      <c r="B918" s="6" t="s">
        <v>1296</v>
      </c>
      <c r="C918" s="1">
        <f t="shared" si="241"/>
        <v>28826</v>
      </c>
      <c r="D918" s="3">
        <f>IF(N918&gt;0, RANK(N918,(N918:P918,Q918:AE918)),0)</f>
        <v>1</v>
      </c>
      <c r="E918" s="3">
        <f>IF(O918&gt;0,RANK(O918,(N918:P918,Q918:AE918)),0)</f>
        <v>2</v>
      </c>
      <c r="F918" s="3">
        <f t="shared" si="242"/>
        <v>0</v>
      </c>
      <c r="G918" s="1">
        <f t="shared" si="243"/>
        <v>887</v>
      </c>
      <c r="H918" s="2">
        <f t="shared" si="250"/>
        <v>3.0770831887878998E-2</v>
      </c>
      <c r="I918" s="4"/>
      <c r="J918" s="2">
        <f t="shared" si="244"/>
        <v>0.5054811628391036</v>
      </c>
      <c r="K918" s="2">
        <f t="shared" si="245"/>
        <v>0.47471033095122461</v>
      </c>
      <c r="L918" s="2">
        <f t="shared" si="246"/>
        <v>0</v>
      </c>
      <c r="M918" s="2">
        <f t="shared" si="247"/>
        <v>1.9808506209671783E-2</v>
      </c>
      <c r="N918" s="38">
        <v>14571</v>
      </c>
      <c r="O918" s="38">
        <v>13684</v>
      </c>
      <c r="P918" s="38"/>
      <c r="Q918" s="38">
        <v>79</v>
      </c>
      <c r="R918" s="38">
        <v>102</v>
      </c>
      <c r="S918" s="38"/>
      <c r="T918" s="38">
        <v>42</v>
      </c>
      <c r="U918" s="38">
        <v>0</v>
      </c>
      <c r="V918" s="38"/>
      <c r="W918" s="38">
        <v>152</v>
      </c>
      <c r="X918" s="38">
        <v>0</v>
      </c>
      <c r="Y918" s="38"/>
      <c r="Z918" s="38">
        <v>196</v>
      </c>
      <c r="AA918" s="38"/>
      <c r="AB918" s="38"/>
      <c r="BA918" t="str">
        <f t="shared" si="251"/>
        <v>Peabody</v>
      </c>
      <c r="BB918" t="s">
        <v>823</v>
      </c>
      <c r="BC918">
        <v>6</v>
      </c>
      <c r="BE918" s="60">
        <v>25</v>
      </c>
      <c r="BF918" s="62">
        <v>9</v>
      </c>
      <c r="BG918" s="62">
        <v>125</v>
      </c>
      <c r="BH918" s="66">
        <v>52490</v>
      </c>
      <c r="BI918" s="66">
        <v>52490</v>
      </c>
      <c r="BJ918" s="66">
        <f t="shared" si="252"/>
        <v>25009</v>
      </c>
      <c r="BL918" t="s">
        <v>1225</v>
      </c>
      <c r="BM918">
        <f t="shared" si="248"/>
        <v>2552490</v>
      </c>
      <c r="BN918">
        <f t="shared" si="249"/>
        <v>2552490</v>
      </c>
      <c r="BO918" s="41"/>
      <c r="BP918" s="41"/>
      <c r="BR918" s="1"/>
      <c r="BS918" t="s">
        <v>3757</v>
      </c>
      <c r="CB918" s="38"/>
    </row>
    <row r="919" spans="1:80" ht="14" hidden="1" customHeight="1" outlineLevel="1" x14ac:dyDescent="0.2">
      <c r="A919" s="39" t="s">
        <v>2082</v>
      </c>
      <c r="B919" s="6" t="s">
        <v>1296</v>
      </c>
      <c r="C919" s="1">
        <f t="shared" si="241"/>
        <v>850</v>
      </c>
      <c r="D919" s="3">
        <f>IF(N919&gt;0, RANK(N919,(N919:P919,Q919:AE919)),0)</f>
        <v>1</v>
      </c>
      <c r="E919" s="3">
        <f>IF(O919&gt;0,RANK(O919,(N919:P919,Q919:AE919)),0)</f>
        <v>2</v>
      </c>
      <c r="F919" s="3">
        <f t="shared" si="242"/>
        <v>0</v>
      </c>
      <c r="G919" s="1">
        <f t="shared" si="243"/>
        <v>655</v>
      </c>
      <c r="H919" s="2">
        <f t="shared" si="250"/>
        <v>0.77058823529411768</v>
      </c>
      <c r="I919" s="4"/>
      <c r="J919" s="2">
        <f t="shared" si="244"/>
        <v>0.87411764705882355</v>
      </c>
      <c r="K919" s="2">
        <f t="shared" si="245"/>
        <v>0.10352941176470588</v>
      </c>
      <c r="L919" s="2">
        <f t="shared" si="246"/>
        <v>0</v>
      </c>
      <c r="M919" s="2">
        <f t="shared" si="247"/>
        <v>2.2352941176470562E-2</v>
      </c>
      <c r="N919" s="38">
        <v>743</v>
      </c>
      <c r="O919" s="38">
        <v>88</v>
      </c>
      <c r="P919" s="38"/>
      <c r="Q919" s="38">
        <v>6</v>
      </c>
      <c r="R919" s="38">
        <v>9</v>
      </c>
      <c r="S919" s="38"/>
      <c r="T919" s="38">
        <v>4</v>
      </c>
      <c r="U919" s="38">
        <v>0</v>
      </c>
      <c r="V919" s="38"/>
      <c r="W919" s="38">
        <v>0</v>
      </c>
      <c r="X919" s="38">
        <v>0</v>
      </c>
      <c r="Y919" s="38"/>
      <c r="Z919" s="38">
        <v>0</v>
      </c>
      <c r="AA919" s="38"/>
      <c r="AB919" s="38"/>
      <c r="BA919" t="str">
        <f t="shared" si="251"/>
        <v>Pelham</v>
      </c>
      <c r="BB919" t="s">
        <v>2136</v>
      </c>
      <c r="BC919">
        <v>2</v>
      </c>
      <c r="BE919" s="60">
        <v>25</v>
      </c>
      <c r="BF919" s="62">
        <v>15</v>
      </c>
      <c r="BG919" s="62">
        <v>65</v>
      </c>
      <c r="BH919" s="66">
        <v>52560</v>
      </c>
      <c r="BI919" s="66">
        <v>52560</v>
      </c>
      <c r="BJ919" s="66">
        <f t="shared" si="252"/>
        <v>25015</v>
      </c>
      <c r="BL919" t="s">
        <v>1447</v>
      </c>
      <c r="BM919">
        <f t="shared" si="248"/>
        <v>2552560</v>
      </c>
      <c r="BN919">
        <f t="shared" si="249"/>
        <v>2552560</v>
      </c>
      <c r="BO919" s="41"/>
      <c r="BP919" s="41"/>
      <c r="BR919" s="1"/>
      <c r="BS919" t="s">
        <v>3756</v>
      </c>
      <c r="CB919" s="38"/>
    </row>
    <row r="920" spans="1:80" ht="14" hidden="1" customHeight="1" outlineLevel="1" x14ac:dyDescent="0.2">
      <c r="A920" s="39" t="s">
        <v>2065</v>
      </c>
      <c r="B920" s="6" t="s">
        <v>1296</v>
      </c>
      <c r="C920" s="1">
        <f t="shared" si="241"/>
        <v>11490</v>
      </c>
      <c r="D920" s="3">
        <f>IF(N920&gt;0, RANK(N920,(N920:P920,Q920:AE920)),0)</f>
        <v>2</v>
      </c>
      <c r="E920" s="3">
        <f>IF(O920&gt;0,RANK(O920,(N920:P920,Q920:AE920)),0)</f>
        <v>1</v>
      </c>
      <c r="F920" s="3">
        <f t="shared" si="242"/>
        <v>0</v>
      </c>
      <c r="G920" s="1">
        <f t="shared" si="243"/>
        <v>372</v>
      </c>
      <c r="H920" s="2">
        <f t="shared" si="250"/>
        <v>3.2375979112271538E-2</v>
      </c>
      <c r="I920" s="4"/>
      <c r="J920" s="2">
        <f t="shared" si="244"/>
        <v>0.47171453437771976</v>
      </c>
      <c r="K920" s="2">
        <f t="shared" si="245"/>
        <v>0.50409051348999134</v>
      </c>
      <c r="L920" s="2">
        <f t="shared" si="246"/>
        <v>0</v>
      </c>
      <c r="M920" s="2">
        <f t="shared" si="247"/>
        <v>2.4194952132288838E-2</v>
      </c>
      <c r="N920" s="38">
        <v>5420</v>
      </c>
      <c r="O920" s="38">
        <v>5792</v>
      </c>
      <c r="P920" s="38"/>
      <c r="Q920" s="38">
        <v>57</v>
      </c>
      <c r="R920" s="38">
        <v>42</v>
      </c>
      <c r="S920" s="38"/>
      <c r="T920" s="38">
        <v>20</v>
      </c>
      <c r="U920" s="38">
        <v>0</v>
      </c>
      <c r="V920" s="38"/>
      <c r="W920" s="38">
        <v>79</v>
      </c>
      <c r="X920" s="38">
        <v>0</v>
      </c>
      <c r="Y920" s="38"/>
      <c r="Z920" s="38">
        <v>80</v>
      </c>
      <c r="AA920" s="38"/>
      <c r="AB920" s="38"/>
      <c r="BA920" t="str">
        <f t="shared" si="251"/>
        <v>Pembroke</v>
      </c>
      <c r="BB920" t="s">
        <v>228</v>
      </c>
      <c r="BC920">
        <v>9</v>
      </c>
      <c r="BE920" s="60">
        <v>25</v>
      </c>
      <c r="BF920" s="62">
        <v>23</v>
      </c>
      <c r="BG920" s="62">
        <v>95</v>
      </c>
      <c r="BH920" s="66">
        <v>52630</v>
      </c>
      <c r="BI920" s="66">
        <v>52630</v>
      </c>
      <c r="BJ920" s="66">
        <f t="shared" si="252"/>
        <v>25023</v>
      </c>
      <c r="BL920" t="s">
        <v>1447</v>
      </c>
      <c r="BM920">
        <f t="shared" si="248"/>
        <v>2552630</v>
      </c>
      <c r="BN920">
        <f t="shared" si="249"/>
        <v>2552630</v>
      </c>
      <c r="BO920" s="41"/>
      <c r="BP920" s="41"/>
      <c r="BR920" s="1"/>
      <c r="BS920" t="s">
        <v>3756</v>
      </c>
      <c r="CB920" s="38"/>
    </row>
    <row r="921" spans="1:80" ht="14" hidden="1" customHeight="1" outlineLevel="1" x14ac:dyDescent="0.2">
      <c r="A921" s="39" t="s">
        <v>1386</v>
      </c>
      <c r="B921" s="6" t="s">
        <v>1296</v>
      </c>
      <c r="C921" s="1">
        <f t="shared" si="241"/>
        <v>7306</v>
      </c>
      <c r="D921" s="3">
        <f>IF(N921&gt;0, RANK(N921,(N921:P921,Q921:AE921)),0)</f>
        <v>1</v>
      </c>
      <c r="E921" s="3">
        <f>IF(O921&gt;0,RANK(O921,(N921:P921,Q921:AE921)),0)</f>
        <v>2</v>
      </c>
      <c r="F921" s="3">
        <f t="shared" si="242"/>
        <v>0</v>
      </c>
      <c r="G921" s="1">
        <f t="shared" si="243"/>
        <v>372</v>
      </c>
      <c r="H921" s="2">
        <f t="shared" si="250"/>
        <v>5.0917054475773334E-2</v>
      </c>
      <c r="I921" s="4"/>
      <c r="J921" s="2">
        <f t="shared" si="244"/>
        <v>0.51040240897892142</v>
      </c>
      <c r="K921" s="2">
        <f t="shared" si="245"/>
        <v>0.45948535450314809</v>
      </c>
      <c r="L921" s="2">
        <f t="shared" si="246"/>
        <v>0</v>
      </c>
      <c r="M921" s="2">
        <f t="shared" si="247"/>
        <v>3.0112236517930491E-2</v>
      </c>
      <c r="N921" s="38">
        <v>3729</v>
      </c>
      <c r="O921" s="38">
        <v>3357</v>
      </c>
      <c r="P921" s="38"/>
      <c r="Q921" s="38">
        <v>55</v>
      </c>
      <c r="R921" s="38">
        <v>34</v>
      </c>
      <c r="S921" s="38"/>
      <c r="T921" s="38">
        <v>20</v>
      </c>
      <c r="U921" s="38">
        <v>0</v>
      </c>
      <c r="V921" s="38"/>
      <c r="W921" s="38">
        <v>52</v>
      </c>
      <c r="X921" s="38">
        <v>4</v>
      </c>
      <c r="Y921" s="38"/>
      <c r="Z921" s="38">
        <v>55</v>
      </c>
      <c r="AA921" s="38"/>
      <c r="AB921" s="38"/>
      <c r="BA921" t="str">
        <f t="shared" si="251"/>
        <v>Pepperell</v>
      </c>
      <c r="BB921" t="s">
        <v>493</v>
      </c>
      <c r="BC921">
        <v>3</v>
      </c>
      <c r="BE921" s="60">
        <v>25</v>
      </c>
      <c r="BF921" s="62">
        <v>17</v>
      </c>
      <c r="BG921" s="62">
        <v>175</v>
      </c>
      <c r="BH921" s="66">
        <v>52805</v>
      </c>
      <c r="BI921" s="66">
        <v>52805</v>
      </c>
      <c r="BJ921" s="66">
        <f t="shared" si="252"/>
        <v>25017</v>
      </c>
      <c r="BL921" t="s">
        <v>1447</v>
      </c>
      <c r="BM921">
        <f t="shared" si="248"/>
        <v>2552805</v>
      </c>
      <c r="BN921">
        <f t="shared" si="249"/>
        <v>2552805</v>
      </c>
      <c r="BO921" s="41"/>
      <c r="BP921" s="41"/>
      <c r="BR921" s="1"/>
      <c r="BS921" t="s">
        <v>3756</v>
      </c>
      <c r="CB921" s="38"/>
    </row>
    <row r="922" spans="1:80" ht="14" hidden="1" customHeight="1" outlineLevel="1" x14ac:dyDescent="0.2">
      <c r="A922" s="39" t="s">
        <v>3084</v>
      </c>
      <c r="B922" s="6" t="s">
        <v>1296</v>
      </c>
      <c r="C922" s="1">
        <f t="shared" si="241"/>
        <v>519</v>
      </c>
      <c r="D922" s="3">
        <f>IF(N922&gt;0, RANK(N922,(N922:P922,Q922:AE922)),0)</f>
        <v>1</v>
      </c>
      <c r="E922" s="3">
        <f>IF(O922&gt;0,RANK(O922,(N922:P922,Q922:AE922)),0)</f>
        <v>2</v>
      </c>
      <c r="F922" s="3">
        <f t="shared" si="242"/>
        <v>0</v>
      </c>
      <c r="G922" s="1">
        <f t="shared" si="243"/>
        <v>12</v>
      </c>
      <c r="H922" s="2">
        <f t="shared" si="250"/>
        <v>2.3121387283236993E-2</v>
      </c>
      <c r="I922" s="4"/>
      <c r="J922" s="2">
        <f t="shared" si="244"/>
        <v>0.4932562620423892</v>
      </c>
      <c r="K922" s="2">
        <f t="shared" si="245"/>
        <v>0.47013487475915222</v>
      </c>
      <c r="L922" s="2">
        <f t="shared" si="246"/>
        <v>0</v>
      </c>
      <c r="M922" s="2">
        <f t="shared" si="247"/>
        <v>3.6608863198458519E-2</v>
      </c>
      <c r="N922" s="38">
        <v>256</v>
      </c>
      <c r="O922" s="38">
        <v>244</v>
      </c>
      <c r="P922" s="38"/>
      <c r="Q922" s="38">
        <v>5</v>
      </c>
      <c r="R922" s="38">
        <v>2</v>
      </c>
      <c r="S922" s="38"/>
      <c r="T922" s="38">
        <v>2</v>
      </c>
      <c r="U922" s="38">
        <v>0</v>
      </c>
      <c r="V922" s="38"/>
      <c r="W922" s="38">
        <v>1</v>
      </c>
      <c r="X922" s="38">
        <v>0</v>
      </c>
      <c r="Y922" s="38"/>
      <c r="Z922" s="38">
        <v>9</v>
      </c>
      <c r="AA922" s="38"/>
      <c r="AB922" s="38"/>
      <c r="BA922" t="str">
        <f t="shared" si="251"/>
        <v>Peru</v>
      </c>
      <c r="BB922" t="s">
        <v>2268</v>
      </c>
      <c r="BC922">
        <v>1</v>
      </c>
      <c r="BE922" s="60">
        <v>25</v>
      </c>
      <c r="BF922" s="62">
        <v>3</v>
      </c>
      <c r="BG922" s="62">
        <v>105</v>
      </c>
      <c r="BH922" s="66">
        <v>53050</v>
      </c>
      <c r="BI922" s="66">
        <v>53050</v>
      </c>
      <c r="BJ922" s="66">
        <f t="shared" si="252"/>
        <v>25003</v>
      </c>
      <c r="BL922" t="s">
        <v>1447</v>
      </c>
      <c r="BM922">
        <f t="shared" si="248"/>
        <v>2553050</v>
      </c>
      <c r="BN922">
        <f t="shared" si="249"/>
        <v>2553050</v>
      </c>
      <c r="BO922" s="41"/>
      <c r="BP922" s="41"/>
      <c r="BR922" s="1"/>
      <c r="BS922" t="s">
        <v>3756</v>
      </c>
      <c r="CB922" s="38"/>
    </row>
    <row r="923" spans="1:80" ht="14" hidden="1" customHeight="1" outlineLevel="1" x14ac:dyDescent="0.2">
      <c r="A923" s="39" t="s">
        <v>810</v>
      </c>
      <c r="B923" s="6" t="s">
        <v>1296</v>
      </c>
      <c r="C923" s="1">
        <f t="shared" si="241"/>
        <v>895</v>
      </c>
      <c r="D923" s="3">
        <f>IF(N923&gt;0, RANK(N923,(N923:P923,Q923:AE923)),0)</f>
        <v>1</v>
      </c>
      <c r="E923" s="3">
        <f>IF(O923&gt;0,RANK(O923,(N923:P923,Q923:AE923)),0)</f>
        <v>2</v>
      </c>
      <c r="F923" s="3">
        <f t="shared" si="242"/>
        <v>0</v>
      </c>
      <c r="G923" s="1">
        <f t="shared" si="243"/>
        <v>166</v>
      </c>
      <c r="H923" s="2">
        <f t="shared" si="250"/>
        <v>0.18547486033519553</v>
      </c>
      <c r="I923" s="4"/>
      <c r="J923" s="2">
        <f t="shared" si="244"/>
        <v>0.57877094972067034</v>
      </c>
      <c r="K923" s="2">
        <f t="shared" si="245"/>
        <v>0.39329608938547483</v>
      </c>
      <c r="L923" s="2">
        <f t="shared" si="246"/>
        <v>0</v>
      </c>
      <c r="M923" s="2">
        <f t="shared" si="247"/>
        <v>2.793296089385483E-2</v>
      </c>
      <c r="N923" s="38">
        <v>518</v>
      </c>
      <c r="O923" s="38">
        <v>352</v>
      </c>
      <c r="P923" s="38"/>
      <c r="Q923" s="38">
        <v>5</v>
      </c>
      <c r="R923" s="38">
        <v>7</v>
      </c>
      <c r="S923" s="38"/>
      <c r="T923" s="38">
        <v>5</v>
      </c>
      <c r="U923" s="38">
        <v>0</v>
      </c>
      <c r="V923" s="38"/>
      <c r="W923" s="38">
        <v>3</v>
      </c>
      <c r="X923" s="38">
        <v>1</v>
      </c>
      <c r="Y923" s="38"/>
      <c r="Z923" s="38">
        <v>4</v>
      </c>
      <c r="AA923" s="38"/>
      <c r="AB923" s="38"/>
      <c r="BA923" t="str">
        <f t="shared" si="251"/>
        <v>Petersham</v>
      </c>
      <c r="BB923" s="6" t="s">
        <v>1739</v>
      </c>
      <c r="BC923">
        <v>2</v>
      </c>
      <c r="BE923" s="60">
        <v>25</v>
      </c>
      <c r="BF923" s="62">
        <v>27</v>
      </c>
      <c r="BG923" s="62">
        <v>190</v>
      </c>
      <c r="BH923" s="66">
        <v>53120</v>
      </c>
      <c r="BI923" s="66">
        <v>53120</v>
      </c>
      <c r="BJ923" s="66">
        <f t="shared" si="252"/>
        <v>25027</v>
      </c>
      <c r="BL923" t="s">
        <v>1447</v>
      </c>
      <c r="BM923">
        <f t="shared" si="248"/>
        <v>2553120</v>
      </c>
      <c r="BN923">
        <f t="shared" si="249"/>
        <v>2553120</v>
      </c>
      <c r="BO923" s="41"/>
      <c r="BP923" s="41"/>
      <c r="BR923" s="1"/>
      <c r="BS923" t="s">
        <v>3756</v>
      </c>
      <c r="CB923" s="38"/>
    </row>
    <row r="924" spans="1:80" ht="14" hidden="1" customHeight="1" outlineLevel="1" x14ac:dyDescent="0.2">
      <c r="A924" s="39" t="s">
        <v>3053</v>
      </c>
      <c r="B924" s="6" t="s">
        <v>1296</v>
      </c>
      <c r="C924" s="1">
        <f t="shared" si="241"/>
        <v>1158</v>
      </c>
      <c r="D924" s="3">
        <f>IF(N924&gt;0, RANK(N924,(N924:P924,Q924:AE924)),0)</f>
        <v>2</v>
      </c>
      <c r="E924" s="3">
        <f>IF(O924&gt;0,RANK(O924,(N924:P924,Q924:AE924)),0)</f>
        <v>1</v>
      </c>
      <c r="F924" s="3">
        <f t="shared" si="242"/>
        <v>0</v>
      </c>
      <c r="G924" s="1">
        <f t="shared" si="243"/>
        <v>259</v>
      </c>
      <c r="H924" s="2">
        <f t="shared" si="250"/>
        <v>0.22366148531951641</v>
      </c>
      <c r="I924" s="4"/>
      <c r="J924" s="2">
        <f t="shared" si="244"/>
        <v>0.37823834196891193</v>
      </c>
      <c r="K924" s="2">
        <f t="shared" si="245"/>
        <v>0.60189982728842828</v>
      </c>
      <c r="L924" s="2">
        <f t="shared" si="246"/>
        <v>0</v>
      </c>
      <c r="M924" s="2">
        <f t="shared" si="247"/>
        <v>1.9861830742659792E-2</v>
      </c>
      <c r="N924" s="38">
        <v>438</v>
      </c>
      <c r="O924" s="38">
        <v>697</v>
      </c>
      <c r="P924" s="38"/>
      <c r="Q924" s="38">
        <v>2</v>
      </c>
      <c r="R924" s="38">
        <v>4</v>
      </c>
      <c r="S924" s="38"/>
      <c r="T924" s="38">
        <v>6</v>
      </c>
      <c r="U924" s="38">
        <v>0</v>
      </c>
      <c r="V924" s="38"/>
      <c r="W924" s="38">
        <v>0</v>
      </c>
      <c r="X924" s="38">
        <v>0</v>
      </c>
      <c r="Y924" s="38"/>
      <c r="Z924" s="38">
        <v>11</v>
      </c>
      <c r="AA924" s="38"/>
      <c r="AB924" s="38"/>
      <c r="BA924" t="str">
        <f t="shared" si="251"/>
        <v>Phillipston</v>
      </c>
      <c r="BB924" s="6" t="s">
        <v>1739</v>
      </c>
      <c r="BC924">
        <v>2</v>
      </c>
      <c r="BE924" s="60">
        <v>25</v>
      </c>
      <c r="BF924" s="62">
        <v>27</v>
      </c>
      <c r="BG924" s="62">
        <v>195</v>
      </c>
      <c r="BH924" s="66">
        <v>53225</v>
      </c>
      <c r="BI924" s="66">
        <v>53225</v>
      </c>
      <c r="BJ924" s="66">
        <f t="shared" si="252"/>
        <v>25027</v>
      </c>
      <c r="BL924" t="s">
        <v>1447</v>
      </c>
      <c r="BM924">
        <f t="shared" si="248"/>
        <v>2553225</v>
      </c>
      <c r="BN924">
        <f t="shared" si="249"/>
        <v>2553225</v>
      </c>
      <c r="BO924" s="41"/>
      <c r="BP924" s="41"/>
      <c r="BR924" s="1"/>
      <c r="BS924" t="s">
        <v>3756</v>
      </c>
      <c r="CB924" s="38"/>
    </row>
    <row r="925" spans="1:80" ht="14" hidden="1" customHeight="1" outlineLevel="1" x14ac:dyDescent="0.2">
      <c r="A925" s="39" t="s">
        <v>3031</v>
      </c>
      <c r="B925" s="6" t="s">
        <v>1296</v>
      </c>
      <c r="C925" s="1">
        <f t="shared" si="241"/>
        <v>20771</v>
      </c>
      <c r="D925" s="3">
        <f>IF(N925&gt;0, RANK(N925,(N925:P925,Q925:AE925)),0)</f>
        <v>1</v>
      </c>
      <c r="E925" s="3">
        <f>IF(O925&gt;0,RANK(O925,(N925:P925,Q925:AE925)),0)</f>
        <v>2</v>
      </c>
      <c r="F925" s="3">
        <f t="shared" si="242"/>
        <v>0</v>
      </c>
      <c r="G925" s="1">
        <f t="shared" si="243"/>
        <v>8970</v>
      </c>
      <c r="H925" s="2">
        <f t="shared" si="250"/>
        <v>0.43185210148765107</v>
      </c>
      <c r="I925" s="4"/>
      <c r="J925" s="2">
        <f t="shared" si="244"/>
        <v>0.70425111934909246</v>
      </c>
      <c r="K925" s="2">
        <f t="shared" si="245"/>
        <v>0.27239901786144144</v>
      </c>
      <c r="L925" s="2">
        <f t="shared" si="246"/>
        <v>0</v>
      </c>
      <c r="M925" s="2">
        <f t="shared" si="247"/>
        <v>2.3349862789466103E-2</v>
      </c>
      <c r="N925" s="38">
        <v>14628</v>
      </c>
      <c r="O925" s="38">
        <v>5658</v>
      </c>
      <c r="P925" s="38"/>
      <c r="Q925" s="38">
        <v>84</v>
      </c>
      <c r="R925" s="38">
        <v>164</v>
      </c>
      <c r="S925" s="38"/>
      <c r="T925" s="38">
        <v>60</v>
      </c>
      <c r="U925" s="38">
        <v>0</v>
      </c>
      <c r="V925" s="38"/>
      <c r="W925" s="38">
        <v>81</v>
      </c>
      <c r="X925" s="38">
        <v>0</v>
      </c>
      <c r="Y925" s="38"/>
      <c r="Z925" s="38">
        <v>96</v>
      </c>
      <c r="AA925" s="38"/>
      <c r="AB925" s="38"/>
      <c r="BA925" t="str">
        <f t="shared" si="251"/>
        <v>Pittsfield</v>
      </c>
      <c r="BB925" t="s">
        <v>2268</v>
      </c>
      <c r="BC925">
        <v>1</v>
      </c>
      <c r="BE925" s="60">
        <v>25</v>
      </c>
      <c r="BF925" s="62">
        <v>3</v>
      </c>
      <c r="BG925" s="62">
        <v>110</v>
      </c>
      <c r="BH925" s="66">
        <v>53960</v>
      </c>
      <c r="BI925" s="66">
        <v>53960</v>
      </c>
      <c r="BJ925" s="66">
        <f t="shared" si="252"/>
        <v>25003</v>
      </c>
      <c r="BL925" t="s">
        <v>1225</v>
      </c>
      <c r="BM925">
        <f t="shared" si="248"/>
        <v>2553960</v>
      </c>
      <c r="BN925">
        <f t="shared" si="249"/>
        <v>2553960</v>
      </c>
      <c r="BO925" s="41"/>
      <c r="BP925" s="41"/>
      <c r="BR925" s="1"/>
      <c r="BS925" t="s">
        <v>3757</v>
      </c>
      <c r="CB925" s="38"/>
    </row>
    <row r="926" spans="1:80" ht="14" hidden="1" customHeight="1" outlineLevel="1" x14ac:dyDescent="0.2">
      <c r="A926" s="39" t="s">
        <v>2091</v>
      </c>
      <c r="B926" s="6" t="s">
        <v>1296</v>
      </c>
      <c r="C926" s="1">
        <f t="shared" si="241"/>
        <v>428</v>
      </c>
      <c r="D926" s="3">
        <f>IF(N926&gt;0, RANK(N926,(N926:P926,Q926:AE926)),0)</f>
        <v>1</v>
      </c>
      <c r="E926" s="3">
        <f>IF(O926&gt;0,RANK(O926,(N926:P926,Q926:AE926)),0)</f>
        <v>2</v>
      </c>
      <c r="F926" s="3">
        <f t="shared" si="242"/>
        <v>0</v>
      </c>
      <c r="G926" s="1">
        <f t="shared" si="243"/>
        <v>138</v>
      </c>
      <c r="H926" s="2">
        <f t="shared" si="250"/>
        <v>0.32242990654205606</v>
      </c>
      <c r="I926" s="4"/>
      <c r="J926" s="2">
        <f t="shared" si="244"/>
        <v>0.64018691588785048</v>
      </c>
      <c r="K926" s="2">
        <f t="shared" si="245"/>
        <v>0.31775700934579437</v>
      </c>
      <c r="L926" s="2">
        <f t="shared" si="246"/>
        <v>0</v>
      </c>
      <c r="M926" s="2">
        <f t="shared" si="247"/>
        <v>4.2056074766355145E-2</v>
      </c>
      <c r="N926" s="38">
        <v>274</v>
      </c>
      <c r="O926" s="38">
        <v>136</v>
      </c>
      <c r="P926" s="38"/>
      <c r="Q926" s="38">
        <v>2</v>
      </c>
      <c r="R926" s="38">
        <v>8</v>
      </c>
      <c r="S926" s="38"/>
      <c r="T926" s="38">
        <v>4</v>
      </c>
      <c r="U926" s="38">
        <v>0</v>
      </c>
      <c r="V926" s="38"/>
      <c r="W926" s="38">
        <v>2</v>
      </c>
      <c r="X926" s="38">
        <v>0</v>
      </c>
      <c r="Y926" s="38"/>
      <c r="Z926" s="38">
        <v>2</v>
      </c>
      <c r="AA926" s="38"/>
      <c r="AB926" s="38"/>
      <c r="BA926" t="str">
        <f t="shared" si="251"/>
        <v>Plainfield</v>
      </c>
      <c r="BB926" t="s">
        <v>2136</v>
      </c>
      <c r="BC926">
        <v>1</v>
      </c>
      <c r="BE926" s="60">
        <v>25</v>
      </c>
      <c r="BF926" s="62">
        <v>15</v>
      </c>
      <c r="BG926" s="62">
        <v>70</v>
      </c>
      <c r="BH926" s="66">
        <v>54030</v>
      </c>
      <c r="BI926" s="66">
        <v>54030</v>
      </c>
      <c r="BJ926" s="66">
        <f t="shared" si="252"/>
        <v>25015</v>
      </c>
      <c r="BL926" t="s">
        <v>1447</v>
      </c>
      <c r="BM926">
        <f t="shared" si="248"/>
        <v>2554030</v>
      </c>
      <c r="BN926">
        <f t="shared" si="249"/>
        <v>2554030</v>
      </c>
      <c r="BO926" s="41"/>
      <c r="BP926" s="41"/>
      <c r="BR926" s="1"/>
      <c r="BS926" t="s">
        <v>3756</v>
      </c>
      <c r="CB926" s="38"/>
    </row>
    <row r="927" spans="1:80" ht="14" hidden="1" customHeight="1" outlineLevel="1" x14ac:dyDescent="0.2">
      <c r="A927" s="39" t="s">
        <v>2758</v>
      </c>
      <c r="B927" s="6" t="s">
        <v>1296</v>
      </c>
      <c r="C927" s="1">
        <f t="shared" si="241"/>
        <v>5583</v>
      </c>
      <c r="D927" s="3">
        <f>IF(N927&gt;0, RANK(N927,(N927:P927,Q927:AE927)),0)</f>
        <v>1</v>
      </c>
      <c r="E927" s="3">
        <f>IF(O927&gt;0,RANK(O927,(N927:P927,Q927:AE927)),0)</f>
        <v>2</v>
      </c>
      <c r="F927" s="3">
        <f t="shared" si="242"/>
        <v>0</v>
      </c>
      <c r="G927" s="1">
        <f t="shared" si="243"/>
        <v>149</v>
      </c>
      <c r="H927" s="2">
        <f t="shared" si="250"/>
        <v>2.6688160487193264E-2</v>
      </c>
      <c r="I927" s="4"/>
      <c r="J927" s="2">
        <f t="shared" si="244"/>
        <v>0.49829840587497759</v>
      </c>
      <c r="K927" s="2">
        <f t="shared" si="245"/>
        <v>0.47161024538778434</v>
      </c>
      <c r="L927" s="2">
        <f t="shared" si="246"/>
        <v>0</v>
      </c>
      <c r="M927" s="2">
        <f t="shared" si="247"/>
        <v>3.0091348737238122E-2</v>
      </c>
      <c r="N927" s="38">
        <v>2782</v>
      </c>
      <c r="O927" s="38">
        <v>2633</v>
      </c>
      <c r="P927" s="38"/>
      <c r="Q927" s="38">
        <v>40</v>
      </c>
      <c r="R927" s="38">
        <v>39</v>
      </c>
      <c r="S927" s="38"/>
      <c r="T927" s="38">
        <v>17</v>
      </c>
      <c r="U927" s="38">
        <v>0</v>
      </c>
      <c r="V927" s="38"/>
      <c r="W927" s="38">
        <v>35</v>
      </c>
      <c r="X927" s="38">
        <v>0</v>
      </c>
      <c r="Y927" s="38"/>
      <c r="Z927" s="38">
        <v>37</v>
      </c>
      <c r="AA927" s="38"/>
      <c r="AB927" s="38"/>
      <c r="BA927" t="str">
        <f t="shared" si="251"/>
        <v>Plainville</v>
      </c>
      <c r="BB927" t="s">
        <v>734</v>
      </c>
      <c r="BC927">
        <v>4</v>
      </c>
      <c r="BE927" s="60">
        <v>25</v>
      </c>
      <c r="BF927" s="62">
        <v>21</v>
      </c>
      <c r="BG927" s="62">
        <v>95</v>
      </c>
      <c r="BH927" s="66">
        <v>54100</v>
      </c>
      <c r="BI927" s="66">
        <v>54100</v>
      </c>
      <c r="BJ927" s="66">
        <f t="shared" si="252"/>
        <v>25021</v>
      </c>
      <c r="BL927" t="s">
        <v>1447</v>
      </c>
      <c r="BM927">
        <f t="shared" si="248"/>
        <v>2554100</v>
      </c>
      <c r="BN927">
        <f t="shared" si="249"/>
        <v>2554100</v>
      </c>
      <c r="BO927" s="41"/>
      <c r="BP927" s="41"/>
      <c r="BR927" s="1"/>
      <c r="BS927" t="s">
        <v>3756</v>
      </c>
      <c r="CB927" s="38"/>
    </row>
    <row r="928" spans="1:80" ht="14" hidden="1" customHeight="1" outlineLevel="1" x14ac:dyDescent="0.2">
      <c r="A928" s="39" t="s">
        <v>228</v>
      </c>
      <c r="B928" s="6" t="s">
        <v>1296</v>
      </c>
      <c r="C928" s="1">
        <f t="shared" si="241"/>
        <v>40354</v>
      </c>
      <c r="D928" s="3">
        <f>IF(N928&gt;0, RANK(N928,(N928:P928,Q928:AE928)),0)</f>
        <v>1</v>
      </c>
      <c r="E928" s="3">
        <f>IF(O928&gt;0,RANK(O928,(N928:P928,Q928:AE928)),0)</f>
        <v>2</v>
      </c>
      <c r="F928" s="3">
        <f t="shared" si="242"/>
        <v>0</v>
      </c>
      <c r="G928" s="1">
        <f t="shared" si="243"/>
        <v>3827</v>
      </c>
      <c r="H928" s="2">
        <f t="shared" si="250"/>
        <v>9.4835704019428063E-2</v>
      </c>
      <c r="I928" s="4"/>
      <c r="J928" s="2">
        <f t="shared" si="244"/>
        <v>0.53670020320166523</v>
      </c>
      <c r="K928" s="2">
        <f t="shared" si="245"/>
        <v>0.44186449918223719</v>
      </c>
      <c r="L928" s="2">
        <f t="shared" si="246"/>
        <v>0</v>
      </c>
      <c r="M928" s="2">
        <f t="shared" si="247"/>
        <v>2.1435297616097582E-2</v>
      </c>
      <c r="N928" s="38">
        <v>21658</v>
      </c>
      <c r="O928" s="38">
        <v>17831</v>
      </c>
      <c r="P928" s="38"/>
      <c r="Q928" s="38">
        <v>207</v>
      </c>
      <c r="R928" s="38">
        <v>160</v>
      </c>
      <c r="S928" s="38"/>
      <c r="T928" s="38">
        <v>68</v>
      </c>
      <c r="U928" s="38">
        <v>4</v>
      </c>
      <c r="V928" s="38"/>
      <c r="W928" s="38">
        <v>204</v>
      </c>
      <c r="X928" s="38">
        <v>5</v>
      </c>
      <c r="Y928" s="38"/>
      <c r="Z928" s="38">
        <v>217</v>
      </c>
      <c r="AA928" s="38"/>
      <c r="AB928" s="38"/>
      <c r="BA928" t="str">
        <f t="shared" si="251"/>
        <v>Plymouth</v>
      </c>
      <c r="BB928" t="s">
        <v>228</v>
      </c>
      <c r="BC928">
        <v>9</v>
      </c>
      <c r="BE928" s="60">
        <v>25</v>
      </c>
      <c r="BF928" s="62">
        <v>23</v>
      </c>
      <c r="BG928" s="62">
        <v>100</v>
      </c>
      <c r="BH928" s="66">
        <v>54310</v>
      </c>
      <c r="BI928" s="66">
        <v>54310</v>
      </c>
      <c r="BJ928" s="66">
        <f t="shared" si="252"/>
        <v>25023</v>
      </c>
      <c r="BL928" t="s">
        <v>1447</v>
      </c>
      <c r="BM928">
        <f t="shared" si="248"/>
        <v>2554310</v>
      </c>
      <c r="BN928">
        <f t="shared" si="249"/>
        <v>2554310</v>
      </c>
      <c r="BO928" s="41"/>
      <c r="BP928" s="41"/>
      <c r="BR928" s="1"/>
      <c r="BS928" t="s">
        <v>3756</v>
      </c>
      <c r="CB928" s="38"/>
    </row>
    <row r="929" spans="1:80" ht="14" hidden="1" customHeight="1" outlineLevel="1" x14ac:dyDescent="0.2">
      <c r="A929" s="39" t="s">
        <v>2711</v>
      </c>
      <c r="B929" s="6" t="s">
        <v>1296</v>
      </c>
      <c r="C929" s="1">
        <f t="shared" si="241"/>
        <v>1979</v>
      </c>
      <c r="D929" s="3">
        <f>IF(N929&gt;0, RANK(N929,(N929:P929,Q929:AE929)),0)</f>
        <v>2</v>
      </c>
      <c r="E929" s="3">
        <f>IF(O929&gt;0,RANK(O929,(N929:P929,Q929:AE929)),0)</f>
        <v>1</v>
      </c>
      <c r="F929" s="3">
        <f t="shared" si="242"/>
        <v>0</v>
      </c>
      <c r="G929" s="1">
        <f t="shared" si="243"/>
        <v>183</v>
      </c>
      <c r="H929" s="2">
        <f t="shared" si="250"/>
        <v>9.2470944921677609E-2</v>
      </c>
      <c r="I929" s="4"/>
      <c r="J929" s="2">
        <f t="shared" si="244"/>
        <v>0.44365841334007072</v>
      </c>
      <c r="K929" s="2">
        <f t="shared" si="245"/>
        <v>0.53612935826174835</v>
      </c>
      <c r="L929" s="2">
        <f t="shared" si="246"/>
        <v>0</v>
      </c>
      <c r="M929" s="2">
        <f t="shared" si="247"/>
        <v>2.0212228398180931E-2</v>
      </c>
      <c r="N929" s="38">
        <v>878</v>
      </c>
      <c r="O929" s="38">
        <v>1061</v>
      </c>
      <c r="P929" s="38"/>
      <c r="Q929" s="38">
        <v>10</v>
      </c>
      <c r="R929" s="38">
        <v>10</v>
      </c>
      <c r="S929" s="38"/>
      <c r="T929" s="38">
        <v>5</v>
      </c>
      <c r="U929" s="38">
        <v>0</v>
      </c>
      <c r="V929" s="38"/>
      <c r="W929" s="38">
        <v>3</v>
      </c>
      <c r="X929" s="38">
        <v>0</v>
      </c>
      <c r="Y929" s="38"/>
      <c r="Z929" s="38">
        <v>12</v>
      </c>
      <c r="AA929" s="38"/>
      <c r="AB929" s="38"/>
      <c r="BA929" t="str">
        <f t="shared" si="251"/>
        <v>Plympton</v>
      </c>
      <c r="BB929" t="s">
        <v>228</v>
      </c>
      <c r="BC929">
        <v>9</v>
      </c>
      <c r="BE929" s="60">
        <v>25</v>
      </c>
      <c r="BF929" s="62">
        <v>23</v>
      </c>
      <c r="BG929" s="62">
        <v>105</v>
      </c>
      <c r="BH929" s="66">
        <v>54415</v>
      </c>
      <c r="BI929" s="66">
        <v>54415</v>
      </c>
      <c r="BJ929" s="66">
        <f t="shared" si="252"/>
        <v>25023</v>
      </c>
      <c r="BL929" t="s">
        <v>1447</v>
      </c>
      <c r="BM929">
        <f t="shared" si="248"/>
        <v>2554415</v>
      </c>
      <c r="BN929">
        <f t="shared" si="249"/>
        <v>2554415</v>
      </c>
      <c r="BO929" s="41"/>
      <c r="BP929" s="41"/>
      <c r="BR929" s="1"/>
      <c r="BS929" t="s">
        <v>3756</v>
      </c>
      <c r="CB929" s="38"/>
    </row>
    <row r="930" spans="1:80" ht="14" hidden="1" customHeight="1" outlineLevel="1" x14ac:dyDescent="0.2">
      <c r="A930" s="39" t="s">
        <v>2766</v>
      </c>
      <c r="B930" s="6" t="s">
        <v>1296</v>
      </c>
      <c r="C930" s="1">
        <f t="shared" si="241"/>
        <v>2529</v>
      </c>
      <c r="D930" s="3">
        <f>IF(N930&gt;0, RANK(N930,(N930:P930,Q930:AE930)),0)</f>
        <v>1</v>
      </c>
      <c r="E930" s="3">
        <f>IF(O930&gt;0,RANK(O930,(N930:P930,Q930:AE930)),0)</f>
        <v>2</v>
      </c>
      <c r="F930" s="3">
        <f t="shared" si="242"/>
        <v>0</v>
      </c>
      <c r="G930" s="1">
        <f t="shared" si="243"/>
        <v>470</v>
      </c>
      <c r="H930" s="2">
        <f t="shared" si="250"/>
        <v>0.18584420719652037</v>
      </c>
      <c r="I930" s="4"/>
      <c r="J930" s="2">
        <f t="shared" si="244"/>
        <v>0.57967576117042308</v>
      </c>
      <c r="K930" s="2">
        <f t="shared" si="245"/>
        <v>0.39383155397390274</v>
      </c>
      <c r="L930" s="2">
        <f t="shared" si="246"/>
        <v>0</v>
      </c>
      <c r="M930" s="2">
        <f t="shared" si="247"/>
        <v>2.6492684855674187E-2</v>
      </c>
      <c r="N930" s="38">
        <v>1466</v>
      </c>
      <c r="O930" s="38">
        <v>996</v>
      </c>
      <c r="P930" s="38"/>
      <c r="Q930" s="38">
        <v>12</v>
      </c>
      <c r="R930" s="38">
        <v>23</v>
      </c>
      <c r="S930" s="38"/>
      <c r="T930" s="38">
        <v>4</v>
      </c>
      <c r="U930" s="38">
        <v>0</v>
      </c>
      <c r="V930" s="38"/>
      <c r="W930" s="38">
        <v>21</v>
      </c>
      <c r="X930" s="38">
        <v>0</v>
      </c>
      <c r="Y930" s="38"/>
      <c r="Z930" s="38">
        <v>7</v>
      </c>
      <c r="AA930" s="38"/>
      <c r="AB930" s="38"/>
      <c r="BA930" t="str">
        <f t="shared" si="251"/>
        <v>Princeton</v>
      </c>
      <c r="BB930" s="6" t="s">
        <v>1739</v>
      </c>
      <c r="BC930">
        <v>2</v>
      </c>
      <c r="BE930" s="60">
        <v>25</v>
      </c>
      <c r="BF930" s="62">
        <v>27</v>
      </c>
      <c r="BG930" s="62">
        <v>200</v>
      </c>
      <c r="BH930" s="66">
        <v>55395</v>
      </c>
      <c r="BI930" s="66">
        <v>55395</v>
      </c>
      <c r="BJ930" s="66">
        <f t="shared" si="252"/>
        <v>25027</v>
      </c>
      <c r="BL930" t="s">
        <v>1447</v>
      </c>
      <c r="BM930">
        <f t="shared" si="248"/>
        <v>2555395</v>
      </c>
      <c r="BN930">
        <f t="shared" si="249"/>
        <v>2555395</v>
      </c>
      <c r="BO930" s="41"/>
      <c r="BP930" s="41"/>
      <c r="BR930" s="1"/>
      <c r="BS930" t="s">
        <v>3756</v>
      </c>
      <c r="CB930" s="38"/>
    </row>
    <row r="931" spans="1:80" ht="14" hidden="1" customHeight="1" outlineLevel="1" x14ac:dyDescent="0.2">
      <c r="A931" s="39" t="s">
        <v>1191</v>
      </c>
      <c r="B931" s="6" t="s">
        <v>1296</v>
      </c>
      <c r="C931" s="1">
        <f t="shared" si="241"/>
        <v>2662</v>
      </c>
      <c r="D931" s="3">
        <f>IF(N931&gt;0, RANK(N931,(N931:P931,Q931:AE931)),0)</f>
        <v>1</v>
      </c>
      <c r="E931" s="3">
        <f>IF(O931&gt;0,RANK(O931,(N931:P931,Q931:AE931)),0)</f>
        <v>2</v>
      </c>
      <c r="F931" s="3">
        <f t="shared" si="242"/>
        <v>0</v>
      </c>
      <c r="G931" s="1">
        <f t="shared" si="243"/>
        <v>2238</v>
      </c>
      <c r="H931" s="2">
        <f t="shared" si="250"/>
        <v>0.84072126220886556</v>
      </c>
      <c r="I931" s="4"/>
      <c r="J931" s="2">
        <f t="shared" si="244"/>
        <v>0.91247182569496621</v>
      </c>
      <c r="K931" s="2">
        <f t="shared" si="245"/>
        <v>7.1750563486100677E-2</v>
      </c>
      <c r="L931" s="2">
        <f t="shared" si="246"/>
        <v>0</v>
      </c>
      <c r="M931" s="2">
        <f t="shared" si="247"/>
        <v>1.5777610818933113E-2</v>
      </c>
      <c r="N931" s="38">
        <v>2429</v>
      </c>
      <c r="O931" s="38">
        <v>191</v>
      </c>
      <c r="P931" s="38"/>
      <c r="Q931" s="38">
        <v>4</v>
      </c>
      <c r="R931" s="38">
        <v>18</v>
      </c>
      <c r="S931" s="38"/>
      <c r="T931" s="38">
        <v>8</v>
      </c>
      <c r="U931" s="38">
        <v>0</v>
      </c>
      <c r="V931" s="38"/>
      <c r="W931" s="38">
        <v>6</v>
      </c>
      <c r="X931" s="38">
        <v>0</v>
      </c>
      <c r="Y931" s="38"/>
      <c r="Z931" s="38">
        <v>6</v>
      </c>
      <c r="AA931" s="38"/>
      <c r="AB931" s="38"/>
      <c r="BA931" t="str">
        <f t="shared" si="251"/>
        <v>Provincetown</v>
      </c>
      <c r="BB931" t="s">
        <v>2366</v>
      </c>
      <c r="BC931">
        <v>9</v>
      </c>
      <c r="BE931" s="60">
        <v>25</v>
      </c>
      <c r="BF931" s="62">
        <v>1</v>
      </c>
      <c r="BG931" s="62">
        <v>55</v>
      </c>
      <c r="BH931" s="66">
        <v>55500</v>
      </c>
      <c r="BI931" s="66">
        <v>55500</v>
      </c>
      <c r="BJ931" s="66">
        <f t="shared" si="252"/>
        <v>25001</v>
      </c>
      <c r="BL931" t="s">
        <v>1447</v>
      </c>
      <c r="BM931">
        <f t="shared" si="248"/>
        <v>2555500</v>
      </c>
      <c r="BN931">
        <f t="shared" si="249"/>
        <v>2555500</v>
      </c>
      <c r="BO931" s="41"/>
      <c r="BP931" s="41"/>
      <c r="BR931" s="1"/>
      <c r="BS931" t="s">
        <v>3756</v>
      </c>
      <c r="CB931" s="38"/>
    </row>
    <row r="932" spans="1:80" ht="14" hidden="1" customHeight="1" outlineLevel="1" x14ac:dyDescent="0.2">
      <c r="A932" s="39" t="s">
        <v>1375</v>
      </c>
      <c r="B932" s="6" t="s">
        <v>1296</v>
      </c>
      <c r="C932" s="1">
        <f t="shared" si="241"/>
        <v>42133</v>
      </c>
      <c r="D932" s="3">
        <f>IF(N932&gt;0, RANK(N932,(N932:P932,Q932:AE932)),0)</f>
        <v>1</v>
      </c>
      <c r="E932" s="3">
        <f>IF(O932&gt;0,RANK(O932,(N932:P932,Q932:AE932)),0)</f>
        <v>2</v>
      </c>
      <c r="F932" s="3">
        <f t="shared" si="242"/>
        <v>0</v>
      </c>
      <c r="G932" s="1">
        <f t="shared" si="243"/>
        <v>10441</v>
      </c>
      <c r="H932" s="2">
        <f t="shared" si="250"/>
        <v>0.24781050482994327</v>
      </c>
      <c r="I932" s="4"/>
      <c r="J932" s="2">
        <f t="shared" si="244"/>
        <v>0.60881019628319843</v>
      </c>
      <c r="K932" s="2">
        <f t="shared" si="245"/>
        <v>0.36099969145325517</v>
      </c>
      <c r="L932" s="2">
        <f t="shared" si="246"/>
        <v>0</v>
      </c>
      <c r="M932" s="2">
        <f t="shared" si="247"/>
        <v>3.0190112263546398E-2</v>
      </c>
      <c r="N932" s="38">
        <v>25651</v>
      </c>
      <c r="O932" s="38">
        <v>15210</v>
      </c>
      <c r="P932" s="38"/>
      <c r="Q932" s="38">
        <v>193</v>
      </c>
      <c r="R932" s="38">
        <v>378</v>
      </c>
      <c r="S932" s="38"/>
      <c r="T932" s="38">
        <v>181</v>
      </c>
      <c r="U932" s="38">
        <v>0</v>
      </c>
      <c r="V932" s="38"/>
      <c r="W932" s="38">
        <v>306</v>
      </c>
      <c r="X932" s="38">
        <v>0</v>
      </c>
      <c r="Y932" s="38"/>
      <c r="Z932" s="38">
        <v>214</v>
      </c>
      <c r="AA932" s="38"/>
      <c r="AB932" s="38"/>
      <c r="BA932" t="str">
        <f t="shared" si="251"/>
        <v>Quincy</v>
      </c>
      <c r="BB932" t="s">
        <v>734</v>
      </c>
      <c r="BC932">
        <v>8</v>
      </c>
      <c r="BE932" s="60">
        <v>25</v>
      </c>
      <c r="BF932" s="62">
        <v>21</v>
      </c>
      <c r="BG932" s="62">
        <v>100</v>
      </c>
      <c r="BH932" s="66">
        <v>55745</v>
      </c>
      <c r="BI932" s="66">
        <v>55745</v>
      </c>
      <c r="BJ932" s="66">
        <f t="shared" si="252"/>
        <v>25021</v>
      </c>
      <c r="BL932" t="s">
        <v>1225</v>
      </c>
      <c r="BM932">
        <f t="shared" si="248"/>
        <v>2555745</v>
      </c>
      <c r="BN932">
        <f t="shared" si="249"/>
        <v>2555745</v>
      </c>
      <c r="BO932" s="41"/>
      <c r="BP932" s="41"/>
      <c r="BR932" s="1"/>
      <c r="BS932" t="s">
        <v>3757</v>
      </c>
      <c r="CB932" s="38"/>
    </row>
    <row r="933" spans="1:80" ht="14" hidden="1" customHeight="1" outlineLevel="1" x14ac:dyDescent="0.2">
      <c r="A933" s="39" t="s">
        <v>1435</v>
      </c>
      <c r="B933" s="6" t="s">
        <v>1296</v>
      </c>
      <c r="C933" s="1">
        <f t="shared" si="241"/>
        <v>15360</v>
      </c>
      <c r="D933" s="3">
        <f>IF(N933&gt;0, RANK(N933,(N933:P933,Q933:AE933)),0)</f>
        <v>1</v>
      </c>
      <c r="E933" s="3">
        <f>IF(O933&gt;0,RANK(O933,(N933:P933,Q933:AE933)),0)</f>
        <v>2</v>
      </c>
      <c r="F933" s="3">
        <f t="shared" si="242"/>
        <v>0</v>
      </c>
      <c r="G933" s="1">
        <f t="shared" si="243"/>
        <v>7822</v>
      </c>
      <c r="H933" s="2">
        <f t="shared" si="250"/>
        <v>0.5092447916666667</v>
      </c>
      <c r="I933" s="4"/>
      <c r="J933" s="2">
        <f t="shared" si="244"/>
        <v>0.74283854166666663</v>
      </c>
      <c r="K933" s="2">
        <f t="shared" si="245"/>
        <v>0.23359374999999999</v>
      </c>
      <c r="L933" s="2">
        <f t="shared" si="246"/>
        <v>0</v>
      </c>
      <c r="M933" s="2">
        <f t="shared" si="247"/>
        <v>2.3567708333333381E-2</v>
      </c>
      <c r="N933" s="38">
        <v>11410</v>
      </c>
      <c r="O933" s="38">
        <v>3588</v>
      </c>
      <c r="P933" s="38"/>
      <c r="Q933" s="38">
        <v>35</v>
      </c>
      <c r="R933" s="38">
        <v>96</v>
      </c>
      <c r="S933" s="38"/>
      <c r="T933" s="38">
        <v>42</v>
      </c>
      <c r="U933" s="38">
        <v>0</v>
      </c>
      <c r="V933" s="38"/>
      <c r="W933" s="38">
        <v>105</v>
      </c>
      <c r="X933" s="38">
        <v>0</v>
      </c>
      <c r="Y933" s="38"/>
      <c r="Z933" s="38">
        <v>84</v>
      </c>
      <c r="AA933" s="38"/>
      <c r="AB933" s="38"/>
      <c r="BA933" t="str">
        <f t="shared" si="251"/>
        <v>Randolph</v>
      </c>
      <c r="BB933" t="s">
        <v>734</v>
      </c>
      <c r="BC933">
        <v>7</v>
      </c>
      <c r="BE933" s="60">
        <v>25</v>
      </c>
      <c r="BF933" s="62">
        <v>21</v>
      </c>
      <c r="BG933" s="62">
        <v>105</v>
      </c>
      <c r="BH933" s="66">
        <v>56000</v>
      </c>
      <c r="BI933" s="66">
        <v>55955</v>
      </c>
      <c r="BJ933" s="66">
        <f t="shared" si="252"/>
        <v>25021</v>
      </c>
      <c r="BL933" s="6" t="s">
        <v>1225</v>
      </c>
      <c r="BM933">
        <f t="shared" si="248"/>
        <v>2556000</v>
      </c>
      <c r="BN933">
        <f t="shared" si="249"/>
        <v>2555955</v>
      </c>
      <c r="BO933" s="41"/>
      <c r="BP933" s="41"/>
      <c r="BR933" s="1"/>
      <c r="BS933" t="s">
        <v>3758</v>
      </c>
      <c r="CB933" s="38"/>
    </row>
    <row r="934" spans="1:80" ht="14" hidden="1" customHeight="1" outlineLevel="1" x14ac:dyDescent="0.2">
      <c r="A934" s="39" t="s">
        <v>518</v>
      </c>
      <c r="B934" s="6" t="s">
        <v>1296</v>
      </c>
      <c r="C934" s="1">
        <f t="shared" si="241"/>
        <v>8929</v>
      </c>
      <c r="D934" s="3">
        <f>IF(N934&gt;0, RANK(N934,(N934:P934,Q934:AE934)),0)</f>
        <v>2</v>
      </c>
      <c r="E934" s="3">
        <f>IF(O934&gt;0,RANK(O934,(N934:P934,Q934:AE934)),0)</f>
        <v>1</v>
      </c>
      <c r="F934" s="3">
        <f t="shared" si="242"/>
        <v>0</v>
      </c>
      <c r="G934" s="1">
        <f t="shared" si="243"/>
        <v>635</v>
      </c>
      <c r="H934" s="2">
        <f t="shared" si="250"/>
        <v>7.1116586403852614E-2</v>
      </c>
      <c r="I934" s="4"/>
      <c r="J934" s="2">
        <f t="shared" si="244"/>
        <v>0.45458617986336658</v>
      </c>
      <c r="K934" s="2">
        <f t="shared" si="245"/>
        <v>0.52570276626721912</v>
      </c>
      <c r="L934" s="2">
        <f t="shared" si="246"/>
        <v>0</v>
      </c>
      <c r="M934" s="2">
        <f t="shared" si="247"/>
        <v>1.9711053869414297E-2</v>
      </c>
      <c r="N934" s="38">
        <v>4059</v>
      </c>
      <c r="O934" s="38">
        <v>4694</v>
      </c>
      <c r="P934" s="38"/>
      <c r="Q934" s="38">
        <v>42</v>
      </c>
      <c r="R934" s="38">
        <v>38</v>
      </c>
      <c r="S934" s="38"/>
      <c r="T934" s="38">
        <v>26</v>
      </c>
      <c r="U934" s="38">
        <v>0</v>
      </c>
      <c r="V934" s="38"/>
      <c r="W934" s="38">
        <v>7</v>
      </c>
      <c r="X934" s="38">
        <v>0</v>
      </c>
      <c r="Y934" s="38"/>
      <c r="Z934" s="38">
        <v>63</v>
      </c>
      <c r="AA934" s="38"/>
      <c r="AB934" s="38"/>
      <c r="BA934" t="str">
        <f t="shared" si="251"/>
        <v>Raynham</v>
      </c>
      <c r="BB934" t="s">
        <v>2173</v>
      </c>
      <c r="BE934" s="60">
        <v>25</v>
      </c>
      <c r="BF934" s="62">
        <v>5</v>
      </c>
      <c r="BG934" s="62">
        <v>70</v>
      </c>
      <c r="BH934" s="66">
        <v>56060</v>
      </c>
      <c r="BI934" s="66">
        <v>56060</v>
      </c>
      <c r="BJ934" s="66">
        <f t="shared" si="252"/>
        <v>25005</v>
      </c>
      <c r="BL934" t="s">
        <v>1447</v>
      </c>
      <c r="BM934">
        <f t="shared" si="248"/>
        <v>2556060</v>
      </c>
      <c r="BN934">
        <f t="shared" si="249"/>
        <v>2556060</v>
      </c>
      <c r="BO934" s="41"/>
      <c r="BP934" s="41"/>
      <c r="BR934" s="1"/>
      <c r="BS934" t="s">
        <v>3756</v>
      </c>
      <c r="CB934" s="38"/>
    </row>
    <row r="935" spans="1:80" ht="14" hidden="1" customHeight="1" outlineLevel="1" x14ac:dyDescent="0.2">
      <c r="A935" s="39" t="s">
        <v>1143</v>
      </c>
      <c r="B935" s="6" t="s">
        <v>1296</v>
      </c>
      <c r="C935" s="1">
        <f t="shared" si="241"/>
        <v>16341</v>
      </c>
      <c r="D935" s="3">
        <f>IF(N935&gt;0, RANK(N935,(N935:P935,Q935:AE935)),0)</f>
        <v>1</v>
      </c>
      <c r="E935" s="3">
        <f>IF(O935&gt;0,RANK(O935,(N935:P935,Q935:AE935)),0)</f>
        <v>2</v>
      </c>
      <c r="F935" s="3">
        <f t="shared" si="242"/>
        <v>0</v>
      </c>
      <c r="G935" s="1">
        <f t="shared" si="243"/>
        <v>4824</v>
      </c>
      <c r="H935" s="2">
        <f t="shared" si="250"/>
        <v>0.29520837158068663</v>
      </c>
      <c r="I935" s="4"/>
      <c r="J935" s="2">
        <f t="shared" si="244"/>
        <v>0.63833302735450703</v>
      </c>
      <c r="K935" s="2">
        <f t="shared" si="245"/>
        <v>0.34312465577382045</v>
      </c>
      <c r="L935" s="2">
        <f t="shared" si="246"/>
        <v>0</v>
      </c>
      <c r="M935" s="2">
        <f t="shared" si="247"/>
        <v>1.8542316871672515E-2</v>
      </c>
      <c r="N935" s="38">
        <v>10431</v>
      </c>
      <c r="O935" s="38">
        <v>5607</v>
      </c>
      <c r="P935" s="38"/>
      <c r="Q935" s="38">
        <v>99</v>
      </c>
      <c r="R935" s="38">
        <v>81</v>
      </c>
      <c r="S935" s="38"/>
      <c r="T935" s="38">
        <v>31</v>
      </c>
      <c r="U935" s="38">
        <v>3</v>
      </c>
      <c r="V935" s="38"/>
      <c r="W935" s="38">
        <v>0</v>
      </c>
      <c r="X935" s="38">
        <v>4</v>
      </c>
      <c r="Y935" s="38"/>
      <c r="Z935" s="38">
        <v>85</v>
      </c>
      <c r="AA935" s="38"/>
      <c r="AB935" s="38"/>
      <c r="BA935" t="str">
        <f t="shared" si="251"/>
        <v>Reading</v>
      </c>
      <c r="BB935" t="s">
        <v>493</v>
      </c>
      <c r="BC935">
        <v>6</v>
      </c>
      <c r="BE935" s="60">
        <v>25</v>
      </c>
      <c r="BF935" s="62">
        <v>17</v>
      </c>
      <c r="BG935" s="62">
        <v>180</v>
      </c>
      <c r="BH935" s="66">
        <v>56130</v>
      </c>
      <c r="BI935" s="66">
        <v>56130</v>
      </c>
      <c r="BJ935" s="66">
        <f t="shared" si="252"/>
        <v>25017</v>
      </c>
      <c r="BL935" t="s">
        <v>1447</v>
      </c>
      <c r="BM935">
        <f t="shared" si="248"/>
        <v>2556130</v>
      </c>
      <c r="BN935">
        <f t="shared" si="249"/>
        <v>2556130</v>
      </c>
      <c r="BO935" s="41"/>
      <c r="BP935" s="41"/>
      <c r="BR935" s="1"/>
      <c r="BS935" t="s">
        <v>3756</v>
      </c>
      <c r="CB935" s="38"/>
    </row>
    <row r="936" spans="1:80" ht="14" hidden="1" customHeight="1" outlineLevel="1" x14ac:dyDescent="0.2">
      <c r="A936" s="39" t="s">
        <v>2700</v>
      </c>
      <c r="B936" s="6" t="s">
        <v>1296</v>
      </c>
      <c r="C936" s="1">
        <f t="shared" si="241"/>
        <v>8099</v>
      </c>
      <c r="D936" s="3">
        <f>IF(N936&gt;0, RANK(N936,(N936:P936,Q936:AE936)),0)</f>
        <v>2</v>
      </c>
      <c r="E936" s="3">
        <f>IF(O936&gt;0,RANK(O936,(N936:P936,Q936:AE936)),0)</f>
        <v>1</v>
      </c>
      <c r="F936" s="3">
        <f t="shared" si="242"/>
        <v>0</v>
      </c>
      <c r="G936" s="1">
        <f t="shared" si="243"/>
        <v>1046</v>
      </c>
      <c r="H936" s="2">
        <f t="shared" si="250"/>
        <v>0.12915174712927521</v>
      </c>
      <c r="I936" s="4"/>
      <c r="J936" s="2">
        <f t="shared" si="244"/>
        <v>0.42659587603407828</v>
      </c>
      <c r="K936" s="2">
        <f t="shared" si="245"/>
        <v>0.55574762316335347</v>
      </c>
      <c r="L936" s="2">
        <f t="shared" si="246"/>
        <v>0</v>
      </c>
      <c r="M936" s="2">
        <f t="shared" si="247"/>
        <v>1.7656500802568309E-2</v>
      </c>
      <c r="N936" s="38">
        <v>3455</v>
      </c>
      <c r="O936" s="38">
        <v>4501</v>
      </c>
      <c r="P936" s="38"/>
      <c r="Q936" s="38">
        <v>44</v>
      </c>
      <c r="R936" s="38">
        <v>27</v>
      </c>
      <c r="S936" s="38"/>
      <c r="T936" s="38">
        <v>13</v>
      </c>
      <c r="U936" s="38">
        <v>0</v>
      </c>
      <c r="V936" s="38"/>
      <c r="W936" s="38">
        <v>23</v>
      </c>
      <c r="X936" s="38">
        <v>0</v>
      </c>
      <c r="Y936" s="38"/>
      <c r="Z936" s="38">
        <v>36</v>
      </c>
      <c r="AA936" s="38"/>
      <c r="AB936" s="38"/>
      <c r="BA936" t="str">
        <f t="shared" si="251"/>
        <v>Rehoboth</v>
      </c>
      <c r="BB936" t="s">
        <v>2173</v>
      </c>
      <c r="BC936">
        <v>4</v>
      </c>
      <c r="BE936" s="60">
        <v>25</v>
      </c>
      <c r="BF936" s="62">
        <v>5</v>
      </c>
      <c r="BG936" s="62">
        <v>75</v>
      </c>
      <c r="BH936" s="66">
        <v>56375</v>
      </c>
      <c r="BI936" s="66">
        <v>56375</v>
      </c>
      <c r="BJ936" s="66">
        <f t="shared" si="252"/>
        <v>25005</v>
      </c>
      <c r="BL936" t="s">
        <v>1447</v>
      </c>
      <c r="BM936">
        <f t="shared" si="248"/>
        <v>2556375</v>
      </c>
      <c r="BN936">
        <f t="shared" si="249"/>
        <v>2556375</v>
      </c>
      <c r="BO936" s="41"/>
      <c r="BP936" s="41"/>
      <c r="BR936" s="1"/>
      <c r="BS936" t="s">
        <v>3756</v>
      </c>
      <c r="CB936" s="38"/>
    </row>
    <row r="937" spans="1:80" ht="14" hidden="1" customHeight="1" outlineLevel="1" x14ac:dyDescent="0.2">
      <c r="A937" s="39" t="s">
        <v>2304</v>
      </c>
      <c r="B937" s="6" t="s">
        <v>1296</v>
      </c>
      <c r="C937" s="1">
        <f t="shared" si="241"/>
        <v>18393</v>
      </c>
      <c r="D937" s="3">
        <f>IF(N937&gt;0, RANK(N937,(N937:P937,Q937:AE937)),0)</f>
        <v>1</v>
      </c>
      <c r="E937" s="3">
        <f>IF(O937&gt;0,RANK(O937,(N937:P937,Q937:AE937)),0)</f>
        <v>2</v>
      </c>
      <c r="F937" s="3">
        <f t="shared" si="242"/>
        <v>0</v>
      </c>
      <c r="G937" s="1">
        <f t="shared" si="243"/>
        <v>1609</v>
      </c>
      <c r="H937" s="2">
        <f t="shared" si="250"/>
        <v>8.7478932202468329E-2</v>
      </c>
      <c r="I937" s="4"/>
      <c r="J937" s="2">
        <f t="shared" si="244"/>
        <v>0.52797259827108134</v>
      </c>
      <c r="K937" s="2">
        <f t="shared" si="245"/>
        <v>0.44049366606861307</v>
      </c>
      <c r="L937" s="2">
        <f t="shared" si="246"/>
        <v>0</v>
      </c>
      <c r="M937" s="2">
        <f t="shared" si="247"/>
        <v>3.1533735660305595E-2</v>
      </c>
      <c r="N937" s="38">
        <v>9711</v>
      </c>
      <c r="O937" s="38">
        <v>8102</v>
      </c>
      <c r="P937" s="38"/>
      <c r="Q937" s="38">
        <v>76</v>
      </c>
      <c r="R937" s="38">
        <v>240</v>
      </c>
      <c r="S937" s="38"/>
      <c r="T937" s="38">
        <v>92</v>
      </c>
      <c r="U937" s="38">
        <v>0</v>
      </c>
      <c r="V937" s="38"/>
      <c r="W937" s="38">
        <v>71</v>
      </c>
      <c r="X937" s="38">
        <v>0</v>
      </c>
      <c r="Y937" s="38"/>
      <c r="Z937" s="38">
        <v>101</v>
      </c>
      <c r="AA937" s="38"/>
      <c r="AB937" s="38"/>
      <c r="BA937" t="str">
        <f t="shared" si="251"/>
        <v>Revere</v>
      </c>
      <c r="BB937" t="s">
        <v>1443</v>
      </c>
      <c r="BC937">
        <v>5</v>
      </c>
      <c r="BE937" s="60">
        <v>25</v>
      </c>
      <c r="BF937" s="62">
        <v>25</v>
      </c>
      <c r="BG937" s="62">
        <v>15</v>
      </c>
      <c r="BH937" s="66">
        <v>56585</v>
      </c>
      <c r="BI937" s="66">
        <v>56585</v>
      </c>
      <c r="BJ937" s="66">
        <f t="shared" si="252"/>
        <v>25025</v>
      </c>
      <c r="BL937" t="s">
        <v>1225</v>
      </c>
      <c r="BM937">
        <f t="shared" si="248"/>
        <v>2556585</v>
      </c>
      <c r="BN937">
        <f t="shared" si="249"/>
        <v>2556585</v>
      </c>
      <c r="BO937" s="41"/>
      <c r="BP937" s="41"/>
      <c r="BR937" s="1"/>
      <c r="BS937" t="s">
        <v>3757</v>
      </c>
      <c r="CB937" s="38"/>
    </row>
    <row r="938" spans="1:80" ht="14" hidden="1" customHeight="1" outlineLevel="1" x14ac:dyDescent="0.2">
      <c r="A938" s="39" t="s">
        <v>1846</v>
      </c>
      <c r="B938" s="6" t="s">
        <v>1296</v>
      </c>
      <c r="C938" s="1">
        <f t="shared" si="241"/>
        <v>1009</v>
      </c>
      <c r="D938" s="3">
        <f>IF(N938&gt;0, RANK(N938,(N938:P938,Q938:AE938)),0)</f>
        <v>1</v>
      </c>
      <c r="E938" s="3">
        <f>IF(O938&gt;0,RANK(O938,(N938:P938,Q938:AE938)),0)</f>
        <v>2</v>
      </c>
      <c r="F938" s="3">
        <f t="shared" si="242"/>
        <v>0</v>
      </c>
      <c r="G938" s="1">
        <f t="shared" si="243"/>
        <v>559</v>
      </c>
      <c r="H938" s="2">
        <f t="shared" si="250"/>
        <v>0.554013875123885</v>
      </c>
      <c r="I938" s="4"/>
      <c r="J938" s="2">
        <f t="shared" si="244"/>
        <v>0.76511397423191274</v>
      </c>
      <c r="K938" s="2">
        <f t="shared" si="245"/>
        <v>0.21110009910802774</v>
      </c>
      <c r="L938" s="2">
        <f t="shared" si="246"/>
        <v>0</v>
      </c>
      <c r="M938" s="2">
        <f t="shared" si="247"/>
        <v>2.378592666005952E-2</v>
      </c>
      <c r="N938" s="38">
        <v>772</v>
      </c>
      <c r="O938" s="38">
        <v>213</v>
      </c>
      <c r="P938" s="38"/>
      <c r="Q938" s="38">
        <v>6</v>
      </c>
      <c r="R938" s="38">
        <v>6</v>
      </c>
      <c r="S938" s="38"/>
      <c r="T938" s="38">
        <v>3</v>
      </c>
      <c r="U938" s="38">
        <v>0</v>
      </c>
      <c r="V938" s="38"/>
      <c r="W938" s="38">
        <v>6</v>
      </c>
      <c r="X938" s="38">
        <v>0</v>
      </c>
      <c r="Y938" s="38"/>
      <c r="Z938" s="38">
        <v>3</v>
      </c>
      <c r="AA938" s="38"/>
      <c r="AB938" s="38"/>
      <c r="BA938" t="str">
        <f t="shared" si="251"/>
        <v>Richmond</v>
      </c>
      <c r="BB938" t="s">
        <v>2268</v>
      </c>
      <c r="BC938">
        <v>1</v>
      </c>
      <c r="BE938" s="60">
        <v>25</v>
      </c>
      <c r="BF938" s="62">
        <v>3</v>
      </c>
      <c r="BG938" s="62">
        <v>115</v>
      </c>
      <c r="BH938" s="66">
        <v>56795</v>
      </c>
      <c r="BI938" s="66">
        <v>56795</v>
      </c>
      <c r="BJ938" s="66">
        <f t="shared" si="252"/>
        <v>25003</v>
      </c>
      <c r="BL938" t="s">
        <v>1447</v>
      </c>
      <c r="BM938">
        <f t="shared" si="248"/>
        <v>2556795</v>
      </c>
      <c r="BN938">
        <f t="shared" si="249"/>
        <v>2556795</v>
      </c>
      <c r="BO938" s="41"/>
      <c r="BP938" s="41"/>
      <c r="BR938" s="1"/>
      <c r="BS938" t="s">
        <v>3756</v>
      </c>
      <c r="CB938" s="38"/>
    </row>
    <row r="939" spans="1:80" ht="14" hidden="1" customHeight="1" outlineLevel="1" x14ac:dyDescent="0.2">
      <c r="A939" s="39" t="s">
        <v>1674</v>
      </c>
      <c r="B939" s="6" t="s">
        <v>1296</v>
      </c>
      <c r="C939" s="1">
        <f t="shared" si="241"/>
        <v>3975</v>
      </c>
      <c r="D939" s="3">
        <f>IF(N939&gt;0, RANK(N939,(N939:P939,Q939:AE939)),0)</f>
        <v>2</v>
      </c>
      <c r="E939" s="3">
        <f>IF(O939&gt;0,RANK(O939,(N939:P939,Q939:AE939)),0)</f>
        <v>1</v>
      </c>
      <c r="F939" s="3">
        <f t="shared" si="242"/>
        <v>0</v>
      </c>
      <c r="G939" s="1">
        <f t="shared" si="243"/>
        <v>560</v>
      </c>
      <c r="H939" s="2">
        <f t="shared" si="250"/>
        <v>0.14088050314465408</v>
      </c>
      <c r="I939" s="4"/>
      <c r="J939" s="2">
        <f t="shared" si="244"/>
        <v>0.4188679245283019</v>
      </c>
      <c r="K939" s="2">
        <f t="shared" si="245"/>
        <v>0.55974842767295596</v>
      </c>
      <c r="L939" s="2">
        <f t="shared" si="246"/>
        <v>0</v>
      </c>
      <c r="M939" s="2">
        <f t="shared" si="247"/>
        <v>2.1383647798742134E-2</v>
      </c>
      <c r="N939" s="38">
        <v>1665</v>
      </c>
      <c r="O939" s="38">
        <v>2225</v>
      </c>
      <c r="P939" s="38"/>
      <c r="Q939" s="38">
        <v>17</v>
      </c>
      <c r="R939" s="38">
        <v>9</v>
      </c>
      <c r="S939" s="38"/>
      <c r="T939" s="38">
        <v>6</v>
      </c>
      <c r="U939" s="38">
        <v>0</v>
      </c>
      <c r="V939" s="38"/>
      <c r="W939" s="38">
        <v>26</v>
      </c>
      <c r="X939" s="38">
        <v>0</v>
      </c>
      <c r="Y939" s="38"/>
      <c r="Z939" s="38">
        <v>27</v>
      </c>
      <c r="AA939" s="38"/>
      <c r="AB939" s="38"/>
      <c r="BA939" t="str">
        <f t="shared" si="251"/>
        <v>Rochester</v>
      </c>
      <c r="BB939" t="s">
        <v>228</v>
      </c>
      <c r="BC939">
        <v>9</v>
      </c>
      <c r="BE939" s="60">
        <v>25</v>
      </c>
      <c r="BF939" s="62">
        <v>23</v>
      </c>
      <c r="BG939" s="62">
        <v>110</v>
      </c>
      <c r="BH939" s="66">
        <v>57600</v>
      </c>
      <c r="BI939" s="66">
        <v>57600</v>
      </c>
      <c r="BJ939" s="66">
        <f t="shared" si="252"/>
        <v>25023</v>
      </c>
      <c r="BL939" t="s">
        <v>1447</v>
      </c>
      <c r="BM939">
        <f t="shared" si="248"/>
        <v>2557600</v>
      </c>
      <c r="BN939">
        <f t="shared" si="249"/>
        <v>2557600</v>
      </c>
      <c r="BO939" s="41"/>
      <c r="BP939" s="41"/>
      <c r="BR939" s="1"/>
      <c r="BS939" t="s">
        <v>3756</v>
      </c>
      <c r="CB939" s="38"/>
    </row>
    <row r="940" spans="1:80" ht="14" hidden="1" customHeight="1" outlineLevel="1" x14ac:dyDescent="0.2">
      <c r="A940" s="39" t="s">
        <v>525</v>
      </c>
      <c r="B940" s="6" t="s">
        <v>1296</v>
      </c>
      <c r="C940" s="1">
        <f t="shared" si="241"/>
        <v>9706</v>
      </c>
      <c r="D940" s="3">
        <f>IF(N940&gt;0, RANK(N940,(N940:P940,Q940:AE940)),0)</f>
        <v>2</v>
      </c>
      <c r="E940" s="3">
        <f>IF(O940&gt;0,RANK(O940,(N940:P940,Q940:AE940)),0)</f>
        <v>1</v>
      </c>
      <c r="F940" s="3">
        <f t="shared" si="242"/>
        <v>0</v>
      </c>
      <c r="G940" s="1">
        <f t="shared" si="243"/>
        <v>3</v>
      </c>
      <c r="H940" s="2">
        <f t="shared" si="250"/>
        <v>3.0908716257984752E-4</v>
      </c>
      <c r="I940" s="4"/>
      <c r="J940" s="2">
        <f t="shared" si="244"/>
        <v>0.48691531011745315</v>
      </c>
      <c r="K940" s="2">
        <f t="shared" si="245"/>
        <v>0.48722439728003297</v>
      </c>
      <c r="L940" s="2">
        <f t="shared" si="246"/>
        <v>0</v>
      </c>
      <c r="M940" s="2">
        <f t="shared" si="247"/>
        <v>2.5860292602513879E-2</v>
      </c>
      <c r="N940" s="38">
        <v>4726</v>
      </c>
      <c r="O940" s="38">
        <v>4729</v>
      </c>
      <c r="P940" s="38"/>
      <c r="Q940" s="38">
        <v>56</v>
      </c>
      <c r="R940" s="38">
        <v>48</v>
      </c>
      <c r="S940" s="38"/>
      <c r="T940" s="38">
        <v>17</v>
      </c>
      <c r="U940" s="38">
        <v>0</v>
      </c>
      <c r="V940" s="38"/>
      <c r="W940" s="38">
        <v>73</v>
      </c>
      <c r="X940" s="38">
        <v>0</v>
      </c>
      <c r="Y940" s="38"/>
      <c r="Z940" s="38">
        <v>57</v>
      </c>
      <c r="AA940" s="38"/>
      <c r="AB940" s="38"/>
      <c r="BA940" t="str">
        <f t="shared" si="251"/>
        <v>Rockland</v>
      </c>
      <c r="BB940" t="s">
        <v>228</v>
      </c>
      <c r="BC940">
        <v>9</v>
      </c>
      <c r="BE940" s="60">
        <v>25</v>
      </c>
      <c r="BF940" s="62">
        <v>23</v>
      </c>
      <c r="BG940" s="62">
        <v>115</v>
      </c>
      <c r="BH940" s="66">
        <v>57775</v>
      </c>
      <c r="BI940" s="66">
        <v>57775</v>
      </c>
      <c r="BJ940" s="66">
        <f t="shared" si="252"/>
        <v>25023</v>
      </c>
      <c r="BL940" t="s">
        <v>1447</v>
      </c>
      <c r="BM940">
        <f t="shared" si="248"/>
        <v>2557775</v>
      </c>
      <c r="BN940">
        <f t="shared" si="249"/>
        <v>2557775</v>
      </c>
      <c r="BO940" s="41"/>
      <c r="BP940" s="41"/>
      <c r="BR940" s="1"/>
      <c r="BS940" t="s">
        <v>3756</v>
      </c>
      <c r="CB940" s="38"/>
    </row>
    <row r="941" spans="1:80" ht="14" hidden="1" customHeight="1" outlineLevel="1" x14ac:dyDescent="0.2">
      <c r="A941" s="39" t="s">
        <v>2305</v>
      </c>
      <c r="B941" s="6" t="s">
        <v>1296</v>
      </c>
      <c r="C941" s="1">
        <f t="shared" si="241"/>
        <v>5175</v>
      </c>
      <c r="D941" s="3">
        <f>IF(N941&gt;0, RANK(N941,(N941:P941,Q941:AE941)),0)</f>
        <v>1</v>
      </c>
      <c r="E941" s="3">
        <f>IF(O941&gt;0,RANK(O941,(N941:P941,Q941:AE941)),0)</f>
        <v>2</v>
      </c>
      <c r="F941" s="3">
        <f t="shared" si="242"/>
        <v>0</v>
      </c>
      <c r="G941" s="1">
        <f t="shared" si="243"/>
        <v>2393</v>
      </c>
      <c r="H941" s="2">
        <f t="shared" si="250"/>
        <v>0.46241545893719804</v>
      </c>
      <c r="I941" s="4"/>
      <c r="J941" s="2">
        <f t="shared" si="244"/>
        <v>0.71980676328502413</v>
      </c>
      <c r="K941" s="2">
        <f t="shared" si="245"/>
        <v>0.25739130434782609</v>
      </c>
      <c r="L941" s="2">
        <f t="shared" si="246"/>
        <v>0</v>
      </c>
      <c r="M941" s="2">
        <f t="shared" si="247"/>
        <v>2.280193236714978E-2</v>
      </c>
      <c r="N941" s="38">
        <v>3725</v>
      </c>
      <c r="O941" s="38">
        <v>1332</v>
      </c>
      <c r="P941" s="38"/>
      <c r="Q941" s="38">
        <v>24</v>
      </c>
      <c r="R941" s="38">
        <v>28</v>
      </c>
      <c r="S941" s="38"/>
      <c r="T941" s="38">
        <v>8</v>
      </c>
      <c r="U941" s="38">
        <v>0</v>
      </c>
      <c r="V941" s="38"/>
      <c r="W941" s="38">
        <v>41</v>
      </c>
      <c r="X941" s="38">
        <v>0</v>
      </c>
      <c r="Y941" s="38"/>
      <c r="Z941" s="38">
        <v>17</v>
      </c>
      <c r="AA941" s="38"/>
      <c r="AB941" s="38"/>
      <c r="BA941" t="str">
        <f t="shared" si="251"/>
        <v>Rockport</v>
      </c>
      <c r="BB941" t="s">
        <v>823</v>
      </c>
      <c r="BC941">
        <v>6</v>
      </c>
      <c r="BE941" s="60">
        <v>25</v>
      </c>
      <c r="BF941" s="62">
        <v>9</v>
      </c>
      <c r="BG941" s="62">
        <v>130</v>
      </c>
      <c r="BH941" s="66">
        <v>57880</v>
      </c>
      <c r="BI941" s="66">
        <v>57880</v>
      </c>
      <c r="BJ941" s="66">
        <f t="shared" si="252"/>
        <v>25009</v>
      </c>
      <c r="BL941" t="s">
        <v>1447</v>
      </c>
      <c r="BM941">
        <f t="shared" si="248"/>
        <v>2557880</v>
      </c>
      <c r="BN941">
        <f t="shared" si="249"/>
        <v>2557880</v>
      </c>
      <c r="BO941" s="41"/>
      <c r="BP941" s="41"/>
      <c r="BR941" s="1"/>
      <c r="BS941" t="s">
        <v>3756</v>
      </c>
      <c r="CB941" s="38"/>
    </row>
    <row r="942" spans="1:80" ht="14" hidden="1" customHeight="1" outlineLevel="1" x14ac:dyDescent="0.2">
      <c r="A942" s="39" t="s">
        <v>1401</v>
      </c>
      <c r="B942" s="6" t="s">
        <v>1296</v>
      </c>
      <c r="C942" s="1">
        <f t="shared" si="241"/>
        <v>263</v>
      </c>
      <c r="D942" s="3">
        <f>IF(N942&gt;0, RANK(N942,(N942:P942,Q942:AE942)),0)</f>
        <v>1</v>
      </c>
      <c r="E942" s="3">
        <f>IF(O942&gt;0,RANK(O942,(N942:P942,Q942:AE942)),0)</f>
        <v>2</v>
      </c>
      <c r="F942" s="3">
        <f t="shared" si="242"/>
        <v>0</v>
      </c>
      <c r="G942" s="1">
        <f t="shared" si="243"/>
        <v>18</v>
      </c>
      <c r="H942" s="2">
        <f t="shared" si="250"/>
        <v>6.8441064638783272E-2</v>
      </c>
      <c r="I942" s="4"/>
      <c r="J942" s="2">
        <f t="shared" si="244"/>
        <v>0.52851711026615966</v>
      </c>
      <c r="K942" s="2">
        <f t="shared" si="245"/>
        <v>0.46007604562737642</v>
      </c>
      <c r="L942" s="2">
        <f t="shared" si="246"/>
        <v>0</v>
      </c>
      <c r="M942" s="2">
        <f t="shared" si="247"/>
        <v>1.140684410646392E-2</v>
      </c>
      <c r="N942" s="38">
        <v>139</v>
      </c>
      <c r="O942" s="38">
        <v>121</v>
      </c>
      <c r="P942" s="38"/>
      <c r="Q942" s="38">
        <v>1</v>
      </c>
      <c r="R942" s="38">
        <v>2</v>
      </c>
      <c r="S942" s="38"/>
      <c r="T942" s="38">
        <v>0</v>
      </c>
      <c r="U942" s="38">
        <v>0</v>
      </c>
      <c r="V942" s="38"/>
      <c r="W942" s="38">
        <v>0</v>
      </c>
      <c r="X942" s="38">
        <v>0</v>
      </c>
      <c r="Y942" s="38"/>
      <c r="Z942" s="38">
        <v>0</v>
      </c>
      <c r="AA942" s="38"/>
      <c r="AB942" s="38"/>
      <c r="BA942" t="str">
        <f t="shared" si="251"/>
        <v>Rowe</v>
      </c>
      <c r="BB942" t="s">
        <v>1117</v>
      </c>
      <c r="BC942">
        <v>1</v>
      </c>
      <c r="BE942" s="60">
        <v>25</v>
      </c>
      <c r="BF942" s="62">
        <v>11</v>
      </c>
      <c r="BG942" s="62">
        <v>100</v>
      </c>
      <c r="BH942" s="66">
        <v>58335</v>
      </c>
      <c r="BI942" s="66">
        <v>58335</v>
      </c>
      <c r="BJ942" s="66">
        <f t="shared" si="252"/>
        <v>25011</v>
      </c>
      <c r="BL942" t="s">
        <v>1447</v>
      </c>
      <c r="BM942">
        <f t="shared" si="248"/>
        <v>2558335</v>
      </c>
      <c r="BN942">
        <f t="shared" si="249"/>
        <v>2558335</v>
      </c>
      <c r="BO942" s="41"/>
      <c r="BP942" s="41"/>
      <c r="BR942" s="1"/>
      <c r="BS942" t="s">
        <v>3756</v>
      </c>
      <c r="CB942" s="38"/>
    </row>
    <row r="943" spans="1:80" ht="14" hidden="1" customHeight="1" outlineLevel="1" x14ac:dyDescent="0.2">
      <c r="A943" s="39" t="s">
        <v>651</v>
      </c>
      <c r="B943" s="6" t="s">
        <v>1296</v>
      </c>
      <c r="C943" s="1">
        <f t="shared" si="241"/>
        <v>4084</v>
      </c>
      <c r="D943" s="3">
        <f>IF(N943&gt;0, RANK(N943,(N943:P943,Q943:AE943)),0)</f>
        <v>1</v>
      </c>
      <c r="E943" s="3">
        <f>IF(O943&gt;0,RANK(O943,(N943:P943,Q943:AE943)),0)</f>
        <v>2</v>
      </c>
      <c r="F943" s="3">
        <f t="shared" si="242"/>
        <v>0</v>
      </c>
      <c r="G943" s="1">
        <f t="shared" si="243"/>
        <v>144</v>
      </c>
      <c r="H943" s="2">
        <f t="shared" si="250"/>
        <v>3.5259549461312441E-2</v>
      </c>
      <c r="I943" s="4"/>
      <c r="J943" s="2">
        <f t="shared" si="244"/>
        <v>0.50514201762977473</v>
      </c>
      <c r="K943" s="2">
        <f t="shared" si="245"/>
        <v>0.4698824681684623</v>
      </c>
      <c r="L943" s="2">
        <f t="shared" si="246"/>
        <v>0</v>
      </c>
      <c r="M943" s="2">
        <f t="shared" si="247"/>
        <v>2.4975514201762972E-2</v>
      </c>
      <c r="N943" s="38">
        <v>2063</v>
      </c>
      <c r="O943" s="38">
        <v>1919</v>
      </c>
      <c r="P943" s="38"/>
      <c r="Q943" s="38">
        <v>25</v>
      </c>
      <c r="R943" s="38">
        <v>15</v>
      </c>
      <c r="S943" s="38"/>
      <c r="T943" s="38">
        <v>8</v>
      </c>
      <c r="U943" s="38">
        <v>0</v>
      </c>
      <c r="V943" s="38"/>
      <c r="W943" s="38">
        <v>30</v>
      </c>
      <c r="X943" s="38">
        <v>0</v>
      </c>
      <c r="Y943" s="38"/>
      <c r="Z943" s="38">
        <v>24</v>
      </c>
      <c r="AA943" s="38"/>
      <c r="AB943" s="38"/>
      <c r="BA943" t="str">
        <f t="shared" si="251"/>
        <v>Rowley</v>
      </c>
      <c r="BB943" t="s">
        <v>823</v>
      </c>
      <c r="BC943">
        <v>6</v>
      </c>
      <c r="BE943" s="60">
        <v>25</v>
      </c>
      <c r="BF943" s="62">
        <v>9</v>
      </c>
      <c r="BG943" s="62">
        <v>135</v>
      </c>
      <c r="BH943" s="66">
        <v>58405</v>
      </c>
      <c r="BI943" s="66">
        <v>58405</v>
      </c>
      <c r="BJ943" s="66">
        <f t="shared" si="252"/>
        <v>25009</v>
      </c>
      <c r="BL943" t="s">
        <v>1447</v>
      </c>
      <c r="BM943">
        <f t="shared" si="248"/>
        <v>2558405</v>
      </c>
      <c r="BN943">
        <f t="shared" si="249"/>
        <v>2558405</v>
      </c>
      <c r="BO943" s="41"/>
      <c r="BP943" s="41"/>
      <c r="BR943" s="1"/>
      <c r="BS943" t="s">
        <v>3756</v>
      </c>
      <c r="CB943" s="38"/>
    </row>
    <row r="944" spans="1:80" ht="14" hidden="1" customHeight="1" outlineLevel="1" x14ac:dyDescent="0.2">
      <c r="A944" s="39" t="s">
        <v>1137</v>
      </c>
      <c r="B944" s="6" t="s">
        <v>1296</v>
      </c>
      <c r="C944" s="1">
        <f t="shared" si="241"/>
        <v>809</v>
      </c>
      <c r="D944" s="3">
        <f>IF(N944&gt;0, RANK(N944,(N944:P944,Q944:AE944)),0)</f>
        <v>1</v>
      </c>
      <c r="E944" s="3">
        <f>IF(O944&gt;0,RANK(O944,(N944:P944,Q944:AE944)),0)</f>
        <v>2</v>
      </c>
      <c r="F944" s="3">
        <f t="shared" si="242"/>
        <v>0</v>
      </c>
      <c r="G944" s="1">
        <f t="shared" si="243"/>
        <v>1</v>
      </c>
      <c r="H944" s="2">
        <f t="shared" si="250"/>
        <v>1.2360939431396785E-3</v>
      </c>
      <c r="I944" s="4"/>
      <c r="J944" s="2">
        <f t="shared" si="244"/>
        <v>0.48454882571075403</v>
      </c>
      <c r="K944" s="2">
        <f t="shared" si="245"/>
        <v>0.48331273176761436</v>
      </c>
      <c r="L944" s="2">
        <f t="shared" si="246"/>
        <v>0</v>
      </c>
      <c r="M944" s="2">
        <f t="shared" si="247"/>
        <v>3.2138442521631672E-2</v>
      </c>
      <c r="N944" s="38">
        <v>392</v>
      </c>
      <c r="O944" s="38">
        <v>391</v>
      </c>
      <c r="P944" s="38"/>
      <c r="Q944" s="38">
        <v>6</v>
      </c>
      <c r="R944" s="38">
        <v>4</v>
      </c>
      <c r="S944" s="38"/>
      <c r="T944" s="38">
        <v>5</v>
      </c>
      <c r="U944" s="38">
        <v>0</v>
      </c>
      <c r="V944" s="38"/>
      <c r="W944" s="38">
        <v>8</v>
      </c>
      <c r="X944" s="38">
        <v>0</v>
      </c>
      <c r="Y944" s="38"/>
      <c r="Z944" s="38">
        <v>3</v>
      </c>
      <c r="AA944" s="38"/>
      <c r="AB944" s="38"/>
      <c r="BA944" t="str">
        <f t="shared" si="251"/>
        <v>Royalston</v>
      </c>
      <c r="BB944" s="6" t="s">
        <v>1739</v>
      </c>
      <c r="BC944">
        <v>2</v>
      </c>
      <c r="BE944" s="60">
        <v>25</v>
      </c>
      <c r="BF944" s="62">
        <v>27</v>
      </c>
      <c r="BG944" s="62">
        <v>205</v>
      </c>
      <c r="BH944" s="66">
        <v>58580</v>
      </c>
      <c r="BI944" s="66">
        <v>58580</v>
      </c>
      <c r="BJ944" s="66">
        <f t="shared" si="252"/>
        <v>25027</v>
      </c>
      <c r="BL944" t="s">
        <v>1447</v>
      </c>
      <c r="BM944">
        <f t="shared" si="248"/>
        <v>2558580</v>
      </c>
      <c r="BN944">
        <f t="shared" si="249"/>
        <v>2558580</v>
      </c>
      <c r="BO944" s="41"/>
      <c r="BP944" s="41"/>
      <c r="BR944" s="1"/>
      <c r="BS944" t="s">
        <v>3756</v>
      </c>
      <c r="CB944" s="38"/>
    </row>
    <row r="945" spans="1:80" ht="14" hidden="1" customHeight="1" outlineLevel="1" x14ac:dyDescent="0.2">
      <c r="A945" s="39" t="s">
        <v>1785</v>
      </c>
      <c r="B945" s="6" t="s">
        <v>1296</v>
      </c>
      <c r="C945" s="1">
        <f t="shared" si="241"/>
        <v>902</v>
      </c>
      <c r="D945" s="3">
        <f>IF(N945&gt;0, RANK(N945,(N945:P945,Q945:AE945)),0)</f>
        <v>2</v>
      </c>
      <c r="E945" s="3">
        <f>IF(O945&gt;0,RANK(O945,(N945:P945,Q945:AE945)),0)</f>
        <v>1</v>
      </c>
      <c r="F945" s="3">
        <f t="shared" si="242"/>
        <v>0</v>
      </c>
      <c r="G945" s="1">
        <f t="shared" si="243"/>
        <v>174</v>
      </c>
      <c r="H945" s="2">
        <f t="shared" si="250"/>
        <v>0.19290465631929046</v>
      </c>
      <c r="I945" s="4"/>
      <c r="J945" s="2">
        <f t="shared" si="244"/>
        <v>0.38802660753880264</v>
      </c>
      <c r="K945" s="2">
        <f t="shared" si="245"/>
        <v>0.58093126385809313</v>
      </c>
      <c r="L945" s="2">
        <f t="shared" si="246"/>
        <v>0</v>
      </c>
      <c r="M945" s="2">
        <f t="shared" si="247"/>
        <v>3.1042128603104291E-2</v>
      </c>
      <c r="N945" s="38">
        <v>350</v>
      </c>
      <c r="O945" s="38">
        <v>524</v>
      </c>
      <c r="P945" s="38"/>
      <c r="Q945" s="38">
        <v>7</v>
      </c>
      <c r="R945" s="38">
        <v>6</v>
      </c>
      <c r="S945" s="38"/>
      <c r="T945" s="38">
        <v>4</v>
      </c>
      <c r="U945" s="38">
        <v>0</v>
      </c>
      <c r="V945" s="38"/>
      <c r="W945" s="38">
        <v>5</v>
      </c>
      <c r="X945" s="38">
        <v>0</v>
      </c>
      <c r="Y945" s="38"/>
      <c r="Z945" s="38">
        <v>6</v>
      </c>
      <c r="AA945" s="38"/>
      <c r="AB945" s="38"/>
      <c r="BA945" t="str">
        <f t="shared" si="251"/>
        <v>Russell</v>
      </c>
      <c r="BB945" t="s">
        <v>2795</v>
      </c>
      <c r="BC945">
        <v>1</v>
      </c>
      <c r="BE945" s="60">
        <v>25</v>
      </c>
      <c r="BF945" s="62">
        <v>13</v>
      </c>
      <c r="BG945" s="62">
        <v>80</v>
      </c>
      <c r="BH945" s="66">
        <v>58650</v>
      </c>
      <c r="BI945" s="66">
        <v>58650</v>
      </c>
      <c r="BJ945" s="66">
        <f t="shared" si="252"/>
        <v>25013</v>
      </c>
      <c r="BL945" t="s">
        <v>1447</v>
      </c>
      <c r="BM945">
        <f t="shared" si="248"/>
        <v>2558650</v>
      </c>
      <c r="BN945">
        <f t="shared" si="249"/>
        <v>2558650</v>
      </c>
      <c r="BO945" s="41"/>
      <c r="BP945" s="41"/>
      <c r="BR945" s="1"/>
      <c r="BS945" t="s">
        <v>3756</v>
      </c>
      <c r="CB945" s="38"/>
    </row>
    <row r="946" spans="1:80" ht="14" hidden="1" customHeight="1" outlineLevel="1" x14ac:dyDescent="0.2">
      <c r="A946" s="39" t="s">
        <v>577</v>
      </c>
      <c r="B946" s="6" t="s">
        <v>1296</v>
      </c>
      <c r="C946" s="1">
        <f t="shared" ref="C946:C1009" si="253">SUM(N946:AY946)</f>
        <v>5929</v>
      </c>
      <c r="D946" s="3">
        <f>IF(N946&gt;0, RANK(N946,(N946:P946,Q946:AE946)),0)</f>
        <v>2</v>
      </c>
      <c r="E946" s="3">
        <f>IF(O946&gt;0,RANK(O946,(N946:P946,Q946:AE946)),0)</f>
        <v>1</v>
      </c>
      <c r="F946" s="3">
        <f t="shared" ref="F946:F1009" si="254">IF(P946&gt;0,RANK(P946,(N946:AE946)),0)</f>
        <v>0</v>
      </c>
      <c r="G946" s="1">
        <f t="shared" ref="G946:G1009" si="255">IF(C946&gt;0,MAX(N946:P946)-LARGE(N946:P946,2),0)</f>
        <v>299</v>
      </c>
      <c r="H946" s="2">
        <f t="shared" si="250"/>
        <v>5.0430089391128349E-2</v>
      </c>
      <c r="I946" s="4"/>
      <c r="J946" s="2">
        <f t="shared" ref="J946:J1009" si="256">IF(C946=0,"-",N946/C946)</f>
        <v>0.46146061730477317</v>
      </c>
      <c r="K946" s="2">
        <f t="shared" ref="K946:K1009" si="257">IF(C946=0,"-",O946/C946)</f>
        <v>0.51189070669590153</v>
      </c>
      <c r="L946" s="2">
        <f t="shared" ref="L946:L1009" si="258">IF(C946=0,"-",P946/C946)</f>
        <v>0</v>
      </c>
      <c r="M946" s="2">
        <f t="shared" ref="M946:M1009" si="259">IF(C946=0,"-",(1-J946-K946-L946))</f>
        <v>2.66486759993253E-2</v>
      </c>
      <c r="N946" s="38">
        <v>2736</v>
      </c>
      <c r="O946" s="38">
        <v>3035</v>
      </c>
      <c r="P946" s="38"/>
      <c r="Q946" s="38">
        <v>34</v>
      </c>
      <c r="R946" s="38">
        <v>35</v>
      </c>
      <c r="S946" s="38"/>
      <c r="T946" s="38">
        <v>20</v>
      </c>
      <c r="U946" s="38">
        <v>0</v>
      </c>
      <c r="V946" s="38"/>
      <c r="W946" s="38">
        <v>36</v>
      </c>
      <c r="X946" s="38">
        <v>1</v>
      </c>
      <c r="Y946" s="38"/>
      <c r="Z946" s="38">
        <v>32</v>
      </c>
      <c r="AA946" s="38"/>
      <c r="AB946" s="38"/>
      <c r="BA946" t="str">
        <f t="shared" si="251"/>
        <v>Rutland</v>
      </c>
      <c r="BB946" s="6" t="s">
        <v>1739</v>
      </c>
      <c r="BC946">
        <v>2</v>
      </c>
      <c r="BE946" s="60">
        <v>25</v>
      </c>
      <c r="BF946" s="62">
        <v>27</v>
      </c>
      <c r="BG946" s="62">
        <v>210</v>
      </c>
      <c r="BH946" s="66">
        <v>58825</v>
      </c>
      <c r="BI946" s="66">
        <v>58825</v>
      </c>
      <c r="BJ946" s="66">
        <f t="shared" si="252"/>
        <v>25027</v>
      </c>
      <c r="BL946" t="s">
        <v>1447</v>
      </c>
      <c r="BM946">
        <f t="shared" ref="BM946:BM1009" si="260">BE946*100000+BH946</f>
        <v>2558825</v>
      </c>
      <c r="BN946">
        <f t="shared" ref="BN946:BN1009" si="261">BE946*100000+BI946</f>
        <v>2558825</v>
      </c>
      <c r="BO946" s="41"/>
      <c r="BP946" s="41"/>
      <c r="BR946" s="1"/>
      <c r="BS946" t="s">
        <v>3756</v>
      </c>
      <c r="CB946" s="38"/>
    </row>
    <row r="947" spans="1:80" ht="14" hidden="1" customHeight="1" outlineLevel="1" x14ac:dyDescent="0.2">
      <c r="A947" s="39" t="s">
        <v>2823</v>
      </c>
      <c r="B947" s="6" t="s">
        <v>1296</v>
      </c>
      <c r="C947" s="1">
        <f t="shared" si="253"/>
        <v>23158</v>
      </c>
      <c r="D947" s="3">
        <f>IF(N947&gt;0, RANK(N947,(N947:P947,Q947:AE947)),0)</f>
        <v>1</v>
      </c>
      <c r="E947" s="3">
        <f>IF(O947&gt;0,RANK(O947,(N947:P947,Q947:AE947)),0)</f>
        <v>2</v>
      </c>
      <c r="F947" s="3">
        <f t="shared" si="254"/>
        <v>0</v>
      </c>
      <c r="G947" s="1">
        <f t="shared" si="255"/>
        <v>10569</v>
      </c>
      <c r="H947" s="2">
        <f t="shared" si="250"/>
        <v>0.45638656187926419</v>
      </c>
      <c r="I947" s="4"/>
      <c r="J947" s="2">
        <f t="shared" si="256"/>
        <v>0.71405129976681925</v>
      </c>
      <c r="K947" s="2">
        <f t="shared" si="257"/>
        <v>0.25766473788755506</v>
      </c>
      <c r="L947" s="2">
        <f t="shared" si="258"/>
        <v>0</v>
      </c>
      <c r="M947" s="2">
        <f t="shared" si="259"/>
        <v>2.8283962345625691E-2</v>
      </c>
      <c r="N947" s="38">
        <v>16536</v>
      </c>
      <c r="O947" s="38">
        <v>5967</v>
      </c>
      <c r="P947" s="38"/>
      <c r="Q947" s="38">
        <v>109</v>
      </c>
      <c r="R947" s="38">
        <v>192</v>
      </c>
      <c r="S947" s="38"/>
      <c r="T947" s="38">
        <v>173</v>
      </c>
      <c r="U947" s="38">
        <v>6</v>
      </c>
      <c r="V947" s="38"/>
      <c r="W947" s="38">
        <v>83</v>
      </c>
      <c r="X947" s="38">
        <v>4</v>
      </c>
      <c r="Y947" s="38"/>
      <c r="Z947" s="38">
        <v>88</v>
      </c>
      <c r="AA947" s="38"/>
      <c r="AB947" s="38"/>
      <c r="BA947" t="str">
        <f t="shared" si="251"/>
        <v>Salem</v>
      </c>
      <c r="BB947" t="s">
        <v>823</v>
      </c>
      <c r="BC947">
        <v>6</v>
      </c>
      <c r="BE947" s="60">
        <v>25</v>
      </c>
      <c r="BF947" s="62">
        <v>9</v>
      </c>
      <c r="BG947" s="62">
        <v>140</v>
      </c>
      <c r="BH947" s="66">
        <v>59105</v>
      </c>
      <c r="BI947" s="66">
        <v>59105</v>
      </c>
      <c r="BJ947" s="66">
        <f t="shared" si="252"/>
        <v>25009</v>
      </c>
      <c r="BL947" t="s">
        <v>1225</v>
      </c>
      <c r="BM947">
        <f t="shared" si="260"/>
        <v>2559105</v>
      </c>
      <c r="BN947">
        <f t="shared" si="261"/>
        <v>2559105</v>
      </c>
      <c r="BO947" s="41"/>
      <c r="BP947" s="41"/>
      <c r="BR947" s="1"/>
      <c r="BS947" t="s">
        <v>3757</v>
      </c>
      <c r="CB947" s="38"/>
    </row>
    <row r="948" spans="1:80" ht="14" hidden="1" customHeight="1" outlineLevel="1" x14ac:dyDescent="0.2">
      <c r="A948" s="39" t="s">
        <v>2059</v>
      </c>
      <c r="B948" s="6" t="s">
        <v>1296</v>
      </c>
      <c r="C948" s="1">
        <f t="shared" si="253"/>
        <v>5507</v>
      </c>
      <c r="D948" s="3">
        <f>IF(N948&gt;0, RANK(N948,(N948:P948,Q948:AE948)),0)</f>
        <v>2</v>
      </c>
      <c r="E948" s="3">
        <f>IF(O948&gt;0,RANK(O948,(N948:P948,Q948:AE948)),0)</f>
        <v>1</v>
      </c>
      <c r="F948" s="3">
        <f t="shared" si="254"/>
        <v>0</v>
      </c>
      <c r="G948" s="1">
        <f t="shared" si="255"/>
        <v>70</v>
      </c>
      <c r="H948" s="2">
        <f t="shared" si="250"/>
        <v>1.2711094970038134E-2</v>
      </c>
      <c r="I948" s="4"/>
      <c r="J948" s="2">
        <f t="shared" si="256"/>
        <v>0.48247684764844745</v>
      </c>
      <c r="K948" s="2">
        <f t="shared" si="257"/>
        <v>0.49518794261848559</v>
      </c>
      <c r="L948" s="2">
        <f t="shared" si="258"/>
        <v>0</v>
      </c>
      <c r="M948" s="2">
        <f t="shared" si="259"/>
        <v>2.2335209733066963E-2</v>
      </c>
      <c r="N948" s="38">
        <v>2657</v>
      </c>
      <c r="O948" s="38">
        <v>2727</v>
      </c>
      <c r="P948" s="38"/>
      <c r="Q948" s="38">
        <v>23</v>
      </c>
      <c r="R948" s="38">
        <v>25</v>
      </c>
      <c r="S948" s="38"/>
      <c r="T948" s="38">
        <v>13</v>
      </c>
      <c r="U948" s="38">
        <v>0</v>
      </c>
      <c r="V948" s="38"/>
      <c r="W948" s="38">
        <v>29</v>
      </c>
      <c r="X948" s="38">
        <v>0</v>
      </c>
      <c r="Y948" s="38"/>
      <c r="Z948" s="38">
        <v>33</v>
      </c>
      <c r="AA948" s="38"/>
      <c r="AB948" s="38"/>
      <c r="BA948" t="str">
        <f t="shared" si="251"/>
        <v>Salisbury</v>
      </c>
      <c r="BB948" t="s">
        <v>823</v>
      </c>
      <c r="BC948">
        <v>6</v>
      </c>
      <c r="BE948" s="60">
        <v>25</v>
      </c>
      <c r="BF948" s="62">
        <v>9</v>
      </c>
      <c r="BG948" s="62">
        <v>145</v>
      </c>
      <c r="BH948" s="66">
        <v>59245</v>
      </c>
      <c r="BI948" s="66">
        <v>59245</v>
      </c>
      <c r="BJ948" s="66">
        <f t="shared" si="252"/>
        <v>25009</v>
      </c>
      <c r="BL948" t="s">
        <v>1447</v>
      </c>
      <c r="BM948">
        <f t="shared" si="260"/>
        <v>2559245</v>
      </c>
      <c r="BN948">
        <f t="shared" si="261"/>
        <v>2559245</v>
      </c>
      <c r="BO948" s="41"/>
      <c r="BP948" s="41"/>
      <c r="BR948" s="1"/>
      <c r="BS948" t="s">
        <v>3756</v>
      </c>
      <c r="CB948" s="38"/>
    </row>
    <row r="949" spans="1:80" ht="14" hidden="1" customHeight="1" outlineLevel="1" x14ac:dyDescent="0.2">
      <c r="A949" s="39" t="s">
        <v>1864</v>
      </c>
      <c r="B949" s="6" t="s">
        <v>1296</v>
      </c>
      <c r="C949" s="1">
        <f t="shared" si="253"/>
        <v>504</v>
      </c>
      <c r="D949" s="3">
        <f>IF(N949&gt;0, RANK(N949,(N949:P949,Q949:AE949)),0)</f>
        <v>1</v>
      </c>
      <c r="E949" s="3">
        <f>IF(O949&gt;0,RANK(O949,(N949:P949,Q949:AE949)),0)</f>
        <v>2</v>
      </c>
      <c r="F949" s="3">
        <f t="shared" si="254"/>
        <v>0</v>
      </c>
      <c r="G949" s="1">
        <f t="shared" si="255"/>
        <v>68</v>
      </c>
      <c r="H949" s="2">
        <f t="shared" si="250"/>
        <v>0.13492063492063491</v>
      </c>
      <c r="I949" s="4"/>
      <c r="J949" s="2">
        <f t="shared" si="256"/>
        <v>0.55555555555555558</v>
      </c>
      <c r="K949" s="2">
        <f t="shared" si="257"/>
        <v>0.42063492063492064</v>
      </c>
      <c r="L949" s="2">
        <f t="shared" si="258"/>
        <v>0</v>
      </c>
      <c r="M949" s="2">
        <f t="shared" si="259"/>
        <v>2.380952380952378E-2</v>
      </c>
      <c r="N949" s="38">
        <v>280</v>
      </c>
      <c r="O949" s="38">
        <v>212</v>
      </c>
      <c r="P949" s="38"/>
      <c r="Q949" s="38">
        <v>2</v>
      </c>
      <c r="R949" s="38">
        <v>4</v>
      </c>
      <c r="S949" s="38"/>
      <c r="T949" s="38">
        <v>3</v>
      </c>
      <c r="U949" s="38">
        <v>0</v>
      </c>
      <c r="V949" s="38"/>
      <c r="W949" s="38">
        <v>2</v>
      </c>
      <c r="X949" s="38">
        <v>0</v>
      </c>
      <c r="Y949" s="38"/>
      <c r="Z949" s="38">
        <v>1</v>
      </c>
      <c r="AA949" s="38"/>
      <c r="AB949" s="38"/>
      <c r="BA949" t="str">
        <f t="shared" si="251"/>
        <v>Sandisfield</v>
      </c>
      <c r="BB949" t="s">
        <v>2268</v>
      </c>
      <c r="BC949">
        <v>1</v>
      </c>
      <c r="BE949" s="60">
        <v>25</v>
      </c>
      <c r="BF949" s="62">
        <v>3</v>
      </c>
      <c r="BG949" s="62">
        <v>120</v>
      </c>
      <c r="BH949" s="66">
        <v>59665</v>
      </c>
      <c r="BI949" s="66">
        <v>59665</v>
      </c>
      <c r="BJ949" s="66">
        <f t="shared" si="252"/>
        <v>25003</v>
      </c>
      <c r="BL949" t="s">
        <v>1447</v>
      </c>
      <c r="BM949">
        <f t="shared" si="260"/>
        <v>2559665</v>
      </c>
      <c r="BN949">
        <f t="shared" si="261"/>
        <v>2559665</v>
      </c>
      <c r="BO949" s="41"/>
      <c r="BP949" s="41"/>
      <c r="BR949" s="1"/>
      <c r="BS949" t="s">
        <v>3756</v>
      </c>
      <c r="CB949" s="38"/>
    </row>
    <row r="950" spans="1:80" ht="14" hidden="1" customHeight="1" outlineLevel="1" x14ac:dyDescent="0.2">
      <c r="A950" s="39" t="s">
        <v>2859</v>
      </c>
      <c r="B950" s="6" t="s">
        <v>1296</v>
      </c>
      <c r="C950" s="1">
        <f t="shared" si="253"/>
        <v>13630</v>
      </c>
      <c r="D950" s="3">
        <f>IF(N950&gt;0, RANK(N950,(N950:P950,Q950:AE950)),0)</f>
        <v>1</v>
      </c>
      <c r="E950" s="3">
        <f>IF(O950&gt;0,RANK(O950,(N950:P950,Q950:AE950)),0)</f>
        <v>2</v>
      </c>
      <c r="F950" s="3">
        <f t="shared" si="254"/>
        <v>0</v>
      </c>
      <c r="G950" s="1">
        <f t="shared" si="255"/>
        <v>1177</v>
      </c>
      <c r="H950" s="2">
        <f t="shared" si="250"/>
        <v>8.6353631694790906E-2</v>
      </c>
      <c r="I950" s="4"/>
      <c r="J950" s="2">
        <f t="shared" si="256"/>
        <v>0.53235509904622158</v>
      </c>
      <c r="K950" s="2">
        <f t="shared" si="257"/>
        <v>0.44600146735143065</v>
      </c>
      <c r="L950" s="2">
        <f t="shared" si="258"/>
        <v>0</v>
      </c>
      <c r="M950" s="2">
        <f t="shared" si="259"/>
        <v>2.1643433602347772E-2</v>
      </c>
      <c r="N950" s="38">
        <v>7256</v>
      </c>
      <c r="O950" s="38">
        <v>6079</v>
      </c>
      <c r="P950" s="38"/>
      <c r="Q950" s="38">
        <v>82</v>
      </c>
      <c r="R950" s="38">
        <v>54</v>
      </c>
      <c r="S950" s="38"/>
      <c r="T950" s="38">
        <v>22</v>
      </c>
      <c r="U950" s="38">
        <v>0</v>
      </c>
      <c r="V950" s="38"/>
      <c r="W950" s="38">
        <v>65</v>
      </c>
      <c r="X950" s="38">
        <v>0</v>
      </c>
      <c r="Y950" s="38"/>
      <c r="Z950" s="38">
        <v>72</v>
      </c>
      <c r="AA950" s="38"/>
      <c r="AB950" s="38"/>
      <c r="BA950" t="str">
        <f t="shared" si="251"/>
        <v>Sandwich</v>
      </c>
      <c r="BB950" t="s">
        <v>2366</v>
      </c>
      <c r="BC950">
        <v>9</v>
      </c>
      <c r="BE950" s="60">
        <v>25</v>
      </c>
      <c r="BF950" s="62">
        <v>1</v>
      </c>
      <c r="BG950" s="62">
        <v>60</v>
      </c>
      <c r="BH950" s="66">
        <v>59735</v>
      </c>
      <c r="BI950" s="66">
        <v>59735</v>
      </c>
      <c r="BJ950" s="66">
        <f t="shared" si="252"/>
        <v>25001</v>
      </c>
      <c r="BL950" t="s">
        <v>1447</v>
      </c>
      <c r="BM950">
        <f t="shared" si="260"/>
        <v>2559735</v>
      </c>
      <c r="BN950">
        <f t="shared" si="261"/>
        <v>2559735</v>
      </c>
      <c r="BO950" s="41"/>
      <c r="BP950" s="41"/>
      <c r="BR950" s="1"/>
      <c r="BS950" t="s">
        <v>3756</v>
      </c>
      <c r="CB950" s="38"/>
    </row>
    <row r="951" spans="1:80" ht="14" hidden="1" customHeight="1" outlineLevel="1" x14ac:dyDescent="0.2">
      <c r="A951" s="39" t="s">
        <v>2513</v>
      </c>
      <c r="B951" s="6" t="s">
        <v>1296</v>
      </c>
      <c r="C951" s="1">
        <f t="shared" si="253"/>
        <v>14983</v>
      </c>
      <c r="D951" s="3">
        <f>IF(N951&gt;0, RANK(N951,(N951:P951,Q951:AE951)),0)</f>
        <v>2</v>
      </c>
      <c r="E951" s="3">
        <f>IF(O951&gt;0,RANK(O951,(N951:P951,Q951:AE951)),0)</f>
        <v>1</v>
      </c>
      <c r="F951" s="3">
        <f t="shared" si="254"/>
        <v>0</v>
      </c>
      <c r="G951" s="1">
        <f t="shared" si="255"/>
        <v>1495</v>
      </c>
      <c r="H951" s="2">
        <f t="shared" si="250"/>
        <v>9.9779750383768268E-2</v>
      </c>
      <c r="I951" s="4"/>
      <c r="J951" s="2">
        <f t="shared" si="256"/>
        <v>0.44163385169859176</v>
      </c>
      <c r="K951" s="2">
        <f t="shared" si="257"/>
        <v>0.54141360208236</v>
      </c>
      <c r="L951" s="2">
        <f t="shared" si="258"/>
        <v>0</v>
      </c>
      <c r="M951" s="2">
        <f t="shared" si="259"/>
        <v>1.6952546219048181E-2</v>
      </c>
      <c r="N951" s="38">
        <v>6617</v>
      </c>
      <c r="O951" s="38">
        <v>8112</v>
      </c>
      <c r="P951" s="38"/>
      <c r="Q951" s="38">
        <v>39</v>
      </c>
      <c r="R951" s="38">
        <v>99</v>
      </c>
      <c r="S951" s="38"/>
      <c r="T951" s="38">
        <v>32</v>
      </c>
      <c r="U951" s="38">
        <v>0</v>
      </c>
      <c r="V951" s="38"/>
      <c r="W951" s="38">
        <v>18</v>
      </c>
      <c r="X951" s="38">
        <v>4</v>
      </c>
      <c r="Y951" s="38"/>
      <c r="Z951" s="38">
        <v>62</v>
      </c>
      <c r="AA951" s="38"/>
      <c r="AB951" s="38"/>
      <c r="BA951" t="str">
        <f t="shared" si="251"/>
        <v>Saugus</v>
      </c>
      <c r="BB951" t="s">
        <v>823</v>
      </c>
      <c r="BC951">
        <v>6</v>
      </c>
      <c r="BE951" s="60">
        <v>25</v>
      </c>
      <c r="BF951" s="62">
        <v>9</v>
      </c>
      <c r="BG951" s="62">
        <v>150</v>
      </c>
      <c r="BH951" s="66">
        <v>60015</v>
      </c>
      <c r="BI951" s="66">
        <v>60015</v>
      </c>
      <c r="BJ951" s="66">
        <f t="shared" si="252"/>
        <v>25009</v>
      </c>
      <c r="BL951" t="s">
        <v>1447</v>
      </c>
      <c r="BM951">
        <f t="shared" si="260"/>
        <v>2560015</v>
      </c>
      <c r="BN951">
        <f t="shared" si="261"/>
        <v>2560015</v>
      </c>
      <c r="BO951" s="41"/>
      <c r="BP951" s="41"/>
      <c r="BR951" s="1"/>
      <c r="BS951" t="s">
        <v>3756</v>
      </c>
      <c r="CB951" s="38"/>
    </row>
    <row r="952" spans="1:80" ht="14" hidden="1" customHeight="1" outlineLevel="1" x14ac:dyDescent="0.2">
      <c r="A952" s="39" t="s">
        <v>1883</v>
      </c>
      <c r="B952" s="6" t="s">
        <v>1296</v>
      </c>
      <c r="C952" s="1">
        <f t="shared" si="253"/>
        <v>432</v>
      </c>
      <c r="D952" s="3">
        <f>IF(N952&gt;0, RANK(N952,(N952:P952,Q952:AE952)),0)</f>
        <v>1</v>
      </c>
      <c r="E952" s="3">
        <f>IF(O952&gt;0,RANK(O952,(N952:P952,Q952:AE952)),0)</f>
        <v>2</v>
      </c>
      <c r="F952" s="3">
        <f t="shared" si="254"/>
        <v>0</v>
      </c>
      <c r="G952" s="1">
        <f t="shared" si="255"/>
        <v>2</v>
      </c>
      <c r="H952" s="2">
        <f t="shared" si="250"/>
        <v>4.6296296296296294E-3</v>
      </c>
      <c r="I952" s="4"/>
      <c r="J952" s="2">
        <f t="shared" si="256"/>
        <v>0.49305555555555558</v>
      </c>
      <c r="K952" s="2">
        <f t="shared" si="257"/>
        <v>0.48842592592592593</v>
      </c>
      <c r="L952" s="2">
        <f t="shared" si="258"/>
        <v>0</v>
      </c>
      <c r="M952" s="2">
        <f t="shared" si="259"/>
        <v>1.851851851851849E-2</v>
      </c>
      <c r="N952" s="38">
        <v>213</v>
      </c>
      <c r="O952" s="38">
        <v>211</v>
      </c>
      <c r="P952" s="38"/>
      <c r="Q952" s="38">
        <v>0</v>
      </c>
      <c r="R952" s="38">
        <v>3</v>
      </c>
      <c r="S952" s="38"/>
      <c r="T952" s="38">
        <v>2</v>
      </c>
      <c r="U952" s="38">
        <v>0</v>
      </c>
      <c r="V952" s="38"/>
      <c r="W952" s="38">
        <v>1</v>
      </c>
      <c r="X952" s="38">
        <v>0</v>
      </c>
      <c r="Y952" s="38"/>
      <c r="Z952" s="38">
        <v>2</v>
      </c>
      <c r="AA952" s="38"/>
      <c r="AB952" s="38"/>
      <c r="BA952" t="str">
        <f t="shared" si="251"/>
        <v>Savoy</v>
      </c>
      <c r="BB952" t="s">
        <v>2268</v>
      </c>
      <c r="BC952">
        <v>1</v>
      </c>
      <c r="BE952" s="60">
        <v>25</v>
      </c>
      <c r="BF952" s="62">
        <v>3</v>
      </c>
      <c r="BG952" s="62">
        <v>125</v>
      </c>
      <c r="BH952" s="66">
        <v>60225</v>
      </c>
      <c r="BI952" s="66">
        <v>60225</v>
      </c>
      <c r="BJ952" s="66">
        <f t="shared" si="252"/>
        <v>25003</v>
      </c>
      <c r="BL952" t="s">
        <v>1447</v>
      </c>
      <c r="BM952">
        <f t="shared" si="260"/>
        <v>2560225</v>
      </c>
      <c r="BN952">
        <f t="shared" si="261"/>
        <v>2560225</v>
      </c>
      <c r="BO952" s="41"/>
      <c r="BP952" s="41"/>
      <c r="BR952" s="1"/>
      <c r="BS952" t="s">
        <v>3756</v>
      </c>
      <c r="CB952" s="38"/>
    </row>
    <row r="953" spans="1:80" ht="14" hidden="1" customHeight="1" outlineLevel="1" x14ac:dyDescent="0.2">
      <c r="A953" s="39" t="s">
        <v>735</v>
      </c>
      <c r="B953" s="6" t="s">
        <v>1296</v>
      </c>
      <c r="C953" s="1">
        <f t="shared" si="253"/>
        <v>13345</v>
      </c>
      <c r="D953" s="3">
        <f>IF(N953&gt;0, RANK(N953,(N953:P953,Q953:AE953)),0)</f>
        <v>1</v>
      </c>
      <c r="E953" s="3">
        <f>IF(O953&gt;0,RANK(O953,(N953:P953,Q953:AE953)),0)</f>
        <v>2</v>
      </c>
      <c r="F953" s="3">
        <f t="shared" si="254"/>
        <v>0</v>
      </c>
      <c r="G953" s="1">
        <f t="shared" si="255"/>
        <v>3393</v>
      </c>
      <c r="H953" s="2">
        <f t="shared" si="250"/>
        <v>0.25425252903709256</v>
      </c>
      <c r="I953" s="4"/>
      <c r="J953" s="2">
        <f t="shared" si="256"/>
        <v>0.61663544398651182</v>
      </c>
      <c r="K953" s="2">
        <f t="shared" si="257"/>
        <v>0.36238291494941927</v>
      </c>
      <c r="L953" s="2">
        <f t="shared" si="258"/>
        <v>0</v>
      </c>
      <c r="M953" s="2">
        <f t="shared" si="259"/>
        <v>2.0981641064068912E-2</v>
      </c>
      <c r="N953" s="38">
        <v>8229</v>
      </c>
      <c r="O953" s="38">
        <v>4836</v>
      </c>
      <c r="P953" s="38"/>
      <c r="Q953" s="38">
        <v>81</v>
      </c>
      <c r="R953" s="38">
        <v>57</v>
      </c>
      <c r="S953" s="38"/>
      <c r="T953" s="38">
        <v>17</v>
      </c>
      <c r="U953" s="38">
        <v>0</v>
      </c>
      <c r="V953" s="38"/>
      <c r="W953" s="38">
        <v>78</v>
      </c>
      <c r="X953" s="38">
        <v>0</v>
      </c>
      <c r="Y953" s="38"/>
      <c r="Z953" s="38">
        <v>47</v>
      </c>
      <c r="AA953" s="38"/>
      <c r="AB953" s="38"/>
      <c r="BA953" t="str">
        <f t="shared" si="251"/>
        <v>Scituate</v>
      </c>
      <c r="BB953" t="s">
        <v>228</v>
      </c>
      <c r="BC953">
        <v>9</v>
      </c>
      <c r="BE953" s="60">
        <v>25</v>
      </c>
      <c r="BF953" s="62">
        <v>23</v>
      </c>
      <c r="BG953" s="62">
        <v>120</v>
      </c>
      <c r="BH953" s="66">
        <v>60330</v>
      </c>
      <c r="BI953" s="66">
        <v>60330</v>
      </c>
      <c r="BJ953" s="66">
        <f t="shared" si="252"/>
        <v>25023</v>
      </c>
      <c r="BL953" t="s">
        <v>1447</v>
      </c>
      <c r="BM953">
        <f t="shared" si="260"/>
        <v>2560330</v>
      </c>
      <c r="BN953">
        <f t="shared" si="261"/>
        <v>2560330</v>
      </c>
      <c r="BO953" s="41"/>
      <c r="BP953" s="41"/>
      <c r="BR953" s="1"/>
      <c r="BS953" t="s">
        <v>3756</v>
      </c>
      <c r="CB953" s="38"/>
    </row>
    <row r="954" spans="1:80" ht="14" hidden="1" customHeight="1" outlineLevel="1" x14ac:dyDescent="0.2">
      <c r="A954" s="39" t="s">
        <v>2529</v>
      </c>
      <c r="B954" s="6" t="s">
        <v>1296</v>
      </c>
      <c r="C954" s="1">
        <f t="shared" si="253"/>
        <v>9099</v>
      </c>
      <c r="D954" s="3">
        <f>IF(N954&gt;0, RANK(N954,(N954:P954,Q954:AE954)),0)</f>
        <v>2</v>
      </c>
      <c r="E954" s="3">
        <f>IF(O954&gt;0,RANK(O954,(N954:P954,Q954:AE954)),0)</f>
        <v>1</v>
      </c>
      <c r="F954" s="3">
        <f t="shared" si="254"/>
        <v>0</v>
      </c>
      <c r="G954" s="1">
        <f t="shared" si="255"/>
        <v>91</v>
      </c>
      <c r="H954" s="2">
        <f t="shared" si="250"/>
        <v>1.0001099021870536E-2</v>
      </c>
      <c r="I954" s="4"/>
      <c r="J954" s="2">
        <f t="shared" si="256"/>
        <v>0.48269040553907022</v>
      </c>
      <c r="K954" s="2">
        <f t="shared" si="257"/>
        <v>0.49269150456094074</v>
      </c>
      <c r="L954" s="2">
        <f t="shared" si="258"/>
        <v>0</v>
      </c>
      <c r="M954" s="2">
        <f t="shared" si="259"/>
        <v>2.4618089899989093E-2</v>
      </c>
      <c r="N954" s="38">
        <v>4392</v>
      </c>
      <c r="O954" s="38">
        <v>4483</v>
      </c>
      <c r="P954" s="38"/>
      <c r="Q954" s="38">
        <v>50</v>
      </c>
      <c r="R954" s="38">
        <v>44</v>
      </c>
      <c r="S954" s="38"/>
      <c r="T954" s="38">
        <v>13</v>
      </c>
      <c r="U954" s="38">
        <v>0</v>
      </c>
      <c r="V954" s="38"/>
      <c r="W954" s="38">
        <v>59</v>
      </c>
      <c r="X954" s="38">
        <v>0</v>
      </c>
      <c r="Y954" s="38"/>
      <c r="Z954" s="38">
        <v>58</v>
      </c>
      <c r="AA954" s="38"/>
      <c r="AB954" s="38"/>
      <c r="BA954" t="str">
        <f t="shared" si="251"/>
        <v>Seekonk</v>
      </c>
      <c r="BB954" t="s">
        <v>2173</v>
      </c>
      <c r="BC954">
        <v>4</v>
      </c>
      <c r="BE954" s="60">
        <v>25</v>
      </c>
      <c r="BF954" s="62">
        <v>5</v>
      </c>
      <c r="BG954" s="62">
        <v>80</v>
      </c>
      <c r="BH954" s="66">
        <v>60645</v>
      </c>
      <c r="BI954" s="66">
        <v>60645</v>
      </c>
      <c r="BJ954" s="66">
        <f t="shared" si="252"/>
        <v>25005</v>
      </c>
      <c r="BL954" t="s">
        <v>1447</v>
      </c>
      <c r="BM954">
        <f t="shared" si="260"/>
        <v>2560645</v>
      </c>
      <c r="BN954">
        <f t="shared" si="261"/>
        <v>2560645</v>
      </c>
      <c r="BO954" s="41"/>
      <c r="BP954" s="41"/>
      <c r="BR954" s="1"/>
      <c r="BS954" t="s">
        <v>3756</v>
      </c>
      <c r="CB954" s="38"/>
    </row>
    <row r="955" spans="1:80" ht="14" hidden="1" customHeight="1" outlineLevel="1" x14ac:dyDescent="0.2">
      <c r="A955" s="39" t="s">
        <v>1652</v>
      </c>
      <c r="B955" s="6" t="s">
        <v>1296</v>
      </c>
      <c r="C955" s="1">
        <f t="shared" si="253"/>
        <v>10632</v>
      </c>
      <c r="D955" s="3">
        <f>IF(N955&gt;0, RANK(N955,(N955:P955,Q955:AE955)),0)</f>
        <v>1</v>
      </c>
      <c r="E955" s="3">
        <f>IF(O955&gt;0,RANK(O955,(N955:P955,Q955:AE955)),0)</f>
        <v>2</v>
      </c>
      <c r="F955" s="3">
        <f t="shared" si="254"/>
        <v>0</v>
      </c>
      <c r="G955" s="1">
        <f t="shared" si="255"/>
        <v>4844</v>
      </c>
      <c r="H955" s="2">
        <f t="shared" si="250"/>
        <v>0.45560571858540255</v>
      </c>
      <c r="I955" s="4"/>
      <c r="J955" s="2">
        <f t="shared" si="256"/>
        <v>0.71247178329571104</v>
      </c>
      <c r="K955" s="2">
        <f t="shared" si="257"/>
        <v>0.25686606471030848</v>
      </c>
      <c r="L955" s="2">
        <f t="shared" si="258"/>
        <v>0</v>
      </c>
      <c r="M955" s="2">
        <f t="shared" si="259"/>
        <v>3.066215199398048E-2</v>
      </c>
      <c r="N955" s="38">
        <v>7575</v>
      </c>
      <c r="O955" s="38">
        <v>2731</v>
      </c>
      <c r="P955" s="38"/>
      <c r="Q955" s="38">
        <v>52</v>
      </c>
      <c r="R955" s="38">
        <v>192</v>
      </c>
      <c r="S955" s="38"/>
      <c r="T955" s="38">
        <v>26</v>
      </c>
      <c r="U955" s="38">
        <v>0</v>
      </c>
      <c r="V955" s="38"/>
      <c r="W955" s="38">
        <v>1</v>
      </c>
      <c r="X955" s="38">
        <v>0</v>
      </c>
      <c r="Y955" s="38"/>
      <c r="Z955" s="38">
        <v>55</v>
      </c>
      <c r="AA955" s="38"/>
      <c r="AB955" s="38"/>
      <c r="BA955" t="str">
        <f t="shared" si="251"/>
        <v>Sharon</v>
      </c>
      <c r="BB955" t="s">
        <v>734</v>
      </c>
      <c r="BC955">
        <v>4</v>
      </c>
      <c r="BE955" s="60">
        <v>25</v>
      </c>
      <c r="BF955" s="62">
        <v>21</v>
      </c>
      <c r="BG955" s="62">
        <v>110</v>
      </c>
      <c r="BH955" s="66">
        <v>60785</v>
      </c>
      <c r="BI955" s="66">
        <v>60785</v>
      </c>
      <c r="BJ955" s="66">
        <f t="shared" si="252"/>
        <v>25021</v>
      </c>
      <c r="BL955" t="s">
        <v>1447</v>
      </c>
      <c r="BM955">
        <f t="shared" si="260"/>
        <v>2560785</v>
      </c>
      <c r="BN955">
        <f t="shared" si="261"/>
        <v>2560785</v>
      </c>
      <c r="BO955" s="41"/>
      <c r="BP955" s="41"/>
      <c r="BR955" s="1"/>
      <c r="BS955" t="s">
        <v>3756</v>
      </c>
      <c r="CB955" s="38"/>
    </row>
    <row r="956" spans="1:80" ht="14" hidden="1" customHeight="1" outlineLevel="1" x14ac:dyDescent="0.2">
      <c r="A956" s="39" t="s">
        <v>1195</v>
      </c>
      <c r="B956" s="6" t="s">
        <v>1296</v>
      </c>
      <c r="C956" s="1">
        <f t="shared" si="253"/>
        <v>2020</v>
      </c>
      <c r="D956" s="3">
        <f>IF(N956&gt;0, RANK(N956,(N956:P956,Q956:AE956)),0)</f>
        <v>1</v>
      </c>
      <c r="E956" s="3">
        <f>IF(O956&gt;0,RANK(O956,(N956:P956,Q956:AE956)),0)</f>
        <v>2</v>
      </c>
      <c r="F956" s="3">
        <f t="shared" si="254"/>
        <v>0</v>
      </c>
      <c r="G956" s="1">
        <f t="shared" si="255"/>
        <v>801</v>
      </c>
      <c r="H956" s="2">
        <f t="shared" si="250"/>
        <v>0.39653465346534655</v>
      </c>
      <c r="I956" s="4"/>
      <c r="J956" s="2">
        <f t="shared" si="256"/>
        <v>0.67970297029702975</v>
      </c>
      <c r="K956" s="2">
        <f t="shared" si="257"/>
        <v>0.28316831683168314</v>
      </c>
      <c r="L956" s="2">
        <f t="shared" si="258"/>
        <v>0</v>
      </c>
      <c r="M956" s="2">
        <f t="shared" si="259"/>
        <v>3.7128712871287106E-2</v>
      </c>
      <c r="N956" s="38">
        <v>1373</v>
      </c>
      <c r="O956" s="38">
        <v>572</v>
      </c>
      <c r="P956" s="38"/>
      <c r="Q956" s="38">
        <v>15</v>
      </c>
      <c r="R956" s="38">
        <v>26</v>
      </c>
      <c r="S956" s="38"/>
      <c r="T956" s="38">
        <v>1</v>
      </c>
      <c r="U956" s="38">
        <v>0</v>
      </c>
      <c r="V956" s="38"/>
      <c r="W956" s="38">
        <v>17</v>
      </c>
      <c r="X956" s="38">
        <v>0</v>
      </c>
      <c r="Y956" s="38"/>
      <c r="Z956" s="38">
        <v>16</v>
      </c>
      <c r="AA956" s="38"/>
      <c r="AB956" s="38"/>
      <c r="BA956" t="str">
        <f t="shared" si="251"/>
        <v>Sheffield</v>
      </c>
      <c r="BB956" t="s">
        <v>2268</v>
      </c>
      <c r="BC956">
        <v>1</v>
      </c>
      <c r="BE956" s="60">
        <v>25</v>
      </c>
      <c r="BF956" s="62">
        <v>3</v>
      </c>
      <c r="BG956" s="62">
        <v>130</v>
      </c>
      <c r="BH956" s="66">
        <v>61065</v>
      </c>
      <c r="BI956" s="66">
        <v>61065</v>
      </c>
      <c r="BJ956" s="66">
        <f t="shared" si="252"/>
        <v>25003</v>
      </c>
      <c r="BL956" t="s">
        <v>1447</v>
      </c>
      <c r="BM956">
        <f t="shared" si="260"/>
        <v>2561065</v>
      </c>
      <c r="BN956">
        <f t="shared" si="261"/>
        <v>2561065</v>
      </c>
      <c r="BO956" s="41"/>
      <c r="BP956" s="41"/>
      <c r="BR956" s="1"/>
      <c r="BS956" t="s">
        <v>3756</v>
      </c>
      <c r="CB956" s="38"/>
    </row>
    <row r="957" spans="1:80" ht="14" hidden="1" customHeight="1" outlineLevel="1" x14ac:dyDescent="0.2">
      <c r="A957" s="39" t="s">
        <v>519</v>
      </c>
      <c r="B957" s="6" t="s">
        <v>1296</v>
      </c>
      <c r="C957" s="1">
        <f t="shared" si="253"/>
        <v>1223</v>
      </c>
      <c r="D957" s="3">
        <f>IF(N957&gt;0, RANK(N957,(N957:P957,Q957:AE957)),0)</f>
        <v>1</v>
      </c>
      <c r="E957" s="3">
        <f>IF(O957&gt;0,RANK(O957,(N957:P957,Q957:AE957)),0)</f>
        <v>2</v>
      </c>
      <c r="F957" s="3">
        <f t="shared" si="254"/>
        <v>0</v>
      </c>
      <c r="G957" s="1">
        <f t="shared" si="255"/>
        <v>653</v>
      </c>
      <c r="H957" s="2">
        <f t="shared" si="250"/>
        <v>0.53393295175797217</v>
      </c>
      <c r="I957" s="4"/>
      <c r="J957" s="2">
        <f t="shared" si="256"/>
        <v>0.74734260016353227</v>
      </c>
      <c r="K957" s="2">
        <f t="shared" si="257"/>
        <v>0.21340964840556009</v>
      </c>
      <c r="L957" s="2">
        <f t="shared" si="258"/>
        <v>0</v>
      </c>
      <c r="M957" s="2">
        <f t="shared" si="259"/>
        <v>3.924775143090764E-2</v>
      </c>
      <c r="N957" s="38">
        <v>914</v>
      </c>
      <c r="O957" s="38">
        <v>261</v>
      </c>
      <c r="P957" s="38"/>
      <c r="Q957" s="38">
        <v>5</v>
      </c>
      <c r="R957" s="38">
        <v>18</v>
      </c>
      <c r="S957" s="38"/>
      <c r="T957" s="38">
        <v>6</v>
      </c>
      <c r="U957" s="38">
        <v>0</v>
      </c>
      <c r="V957" s="38"/>
      <c r="W957" s="38">
        <v>8</v>
      </c>
      <c r="X957" s="38">
        <v>0</v>
      </c>
      <c r="Y957" s="38"/>
      <c r="Z957" s="38">
        <v>11</v>
      </c>
      <c r="AA957" s="38"/>
      <c r="AB957" s="38"/>
      <c r="BA957" t="str">
        <f t="shared" si="251"/>
        <v>Shelburne</v>
      </c>
      <c r="BB957" t="s">
        <v>1117</v>
      </c>
      <c r="BC957">
        <v>2</v>
      </c>
      <c r="BE957" s="60">
        <v>25</v>
      </c>
      <c r="BF957" s="62">
        <v>11</v>
      </c>
      <c r="BG957" s="62">
        <v>105</v>
      </c>
      <c r="BH957" s="66">
        <v>61135</v>
      </c>
      <c r="BI957" s="66">
        <v>61135</v>
      </c>
      <c r="BJ957" s="66">
        <f t="shared" si="252"/>
        <v>25011</v>
      </c>
      <c r="BL957" t="s">
        <v>1447</v>
      </c>
      <c r="BM957">
        <f t="shared" si="260"/>
        <v>2561135</v>
      </c>
      <c r="BN957">
        <f t="shared" si="261"/>
        <v>2561135</v>
      </c>
      <c r="BO957" s="41"/>
      <c r="BP957" s="41"/>
      <c r="BR957" s="1"/>
      <c r="BS957" t="s">
        <v>3756</v>
      </c>
      <c r="CB957" s="38"/>
    </row>
    <row r="958" spans="1:80" ht="14" hidden="1" customHeight="1" outlineLevel="1" x14ac:dyDescent="0.2">
      <c r="A958" s="39" t="s">
        <v>347</v>
      </c>
      <c r="B958" s="6" t="s">
        <v>1296</v>
      </c>
      <c r="C958" s="1">
        <f t="shared" si="253"/>
        <v>2766</v>
      </c>
      <c r="D958" s="3">
        <f>IF(N958&gt;0, RANK(N958,(N958:P958,Q958:AE958)),0)</f>
        <v>1</v>
      </c>
      <c r="E958" s="3">
        <f>IF(O958&gt;0,RANK(O958,(N958:P958,Q958:AE958)),0)</f>
        <v>2</v>
      </c>
      <c r="F958" s="3">
        <f t="shared" si="254"/>
        <v>0</v>
      </c>
      <c r="G958" s="1">
        <f t="shared" si="255"/>
        <v>1523</v>
      </c>
      <c r="H958" s="2">
        <f t="shared" ref="H958:H1021" si="262">IF(C958&gt;0,G958/C958,0)</f>
        <v>0.55061460592913958</v>
      </c>
      <c r="I958" s="4"/>
      <c r="J958" s="2">
        <f t="shared" si="256"/>
        <v>0.75524222704266086</v>
      </c>
      <c r="K958" s="2">
        <f t="shared" si="257"/>
        <v>0.20462762111352134</v>
      </c>
      <c r="L958" s="2">
        <f t="shared" si="258"/>
        <v>0</v>
      </c>
      <c r="M958" s="2">
        <f t="shared" si="259"/>
        <v>4.0130151843817796E-2</v>
      </c>
      <c r="N958" s="38">
        <v>2089</v>
      </c>
      <c r="O958" s="38">
        <v>566</v>
      </c>
      <c r="P958" s="38"/>
      <c r="Q958" s="38">
        <v>35</v>
      </c>
      <c r="R958" s="38">
        <v>17</v>
      </c>
      <c r="S958" s="38"/>
      <c r="T958" s="38">
        <v>2</v>
      </c>
      <c r="U958" s="38">
        <v>0</v>
      </c>
      <c r="V958" s="38"/>
      <c r="W958" s="38">
        <v>31</v>
      </c>
      <c r="X958" s="38">
        <v>6</v>
      </c>
      <c r="Y958" s="38"/>
      <c r="Z958" s="38">
        <v>20</v>
      </c>
      <c r="AA958" s="38"/>
      <c r="AB958" s="38"/>
      <c r="BA958" t="str">
        <f t="shared" ref="BA958:BA1021" si="263">A958</f>
        <v>Sherborn</v>
      </c>
      <c r="BB958" t="s">
        <v>493</v>
      </c>
      <c r="BC958">
        <v>4</v>
      </c>
      <c r="BE958" s="60">
        <v>25</v>
      </c>
      <c r="BF958" s="62">
        <v>17</v>
      </c>
      <c r="BG958" s="62">
        <v>185</v>
      </c>
      <c r="BH958" s="66">
        <v>61380</v>
      </c>
      <c r="BI958" s="66">
        <v>61380</v>
      </c>
      <c r="BJ958" s="66">
        <f t="shared" si="252"/>
        <v>25017</v>
      </c>
      <c r="BL958" t="s">
        <v>1447</v>
      </c>
      <c r="BM958">
        <f t="shared" si="260"/>
        <v>2561380</v>
      </c>
      <c r="BN958">
        <f t="shared" si="261"/>
        <v>2561380</v>
      </c>
      <c r="BO958" s="41"/>
      <c r="BP958" s="41"/>
      <c r="BR958" s="1"/>
      <c r="BS958" t="s">
        <v>3756</v>
      </c>
      <c r="CB958" s="38"/>
    </row>
    <row r="959" spans="1:80" ht="14" hidden="1" customHeight="1" outlineLevel="1" x14ac:dyDescent="0.2">
      <c r="A959" s="39" t="s">
        <v>1327</v>
      </c>
      <c r="B959" s="6" t="s">
        <v>1296</v>
      </c>
      <c r="C959" s="1">
        <f t="shared" si="253"/>
        <v>3675</v>
      </c>
      <c r="D959" s="3">
        <f>IF(N959&gt;0, RANK(N959,(N959:P959,Q959:AE959)),0)</f>
        <v>1</v>
      </c>
      <c r="E959" s="3">
        <f>IF(O959&gt;0,RANK(O959,(N959:P959,Q959:AE959)),0)</f>
        <v>2</v>
      </c>
      <c r="F959" s="3">
        <f t="shared" si="254"/>
        <v>0</v>
      </c>
      <c r="G959" s="1">
        <f t="shared" si="255"/>
        <v>494</v>
      </c>
      <c r="H959" s="2">
        <f t="shared" si="262"/>
        <v>0.13442176870748299</v>
      </c>
      <c r="I959" s="4"/>
      <c r="J959" s="2">
        <f t="shared" si="256"/>
        <v>0.55238095238095242</v>
      </c>
      <c r="K959" s="2">
        <f t="shared" si="257"/>
        <v>0.4179591836734694</v>
      </c>
      <c r="L959" s="2">
        <f t="shared" si="258"/>
        <v>0</v>
      </c>
      <c r="M959" s="2">
        <f t="shared" si="259"/>
        <v>2.965986394557818E-2</v>
      </c>
      <c r="N959" s="38">
        <v>2030</v>
      </c>
      <c r="O959" s="38">
        <v>1536</v>
      </c>
      <c r="P959" s="38"/>
      <c r="Q959" s="38">
        <v>21</v>
      </c>
      <c r="R959" s="38">
        <v>27</v>
      </c>
      <c r="S959" s="38"/>
      <c r="T959" s="38">
        <v>6</v>
      </c>
      <c r="U959" s="38">
        <v>0</v>
      </c>
      <c r="V959" s="38"/>
      <c r="W959" s="38">
        <v>28</v>
      </c>
      <c r="X959" s="38">
        <v>0</v>
      </c>
      <c r="Y959" s="38"/>
      <c r="Z959" s="38">
        <v>27</v>
      </c>
      <c r="AA959" s="38"/>
      <c r="AB959" s="38"/>
      <c r="BA959" t="str">
        <f t="shared" si="263"/>
        <v>Shirley</v>
      </c>
      <c r="BB959" t="s">
        <v>493</v>
      </c>
      <c r="BC959">
        <v>3</v>
      </c>
      <c r="BE959" s="60">
        <v>25</v>
      </c>
      <c r="BF959" s="62">
        <v>17</v>
      </c>
      <c r="BG959" s="62">
        <v>190</v>
      </c>
      <c r="BH959" s="66">
        <v>61590</v>
      </c>
      <c r="BI959" s="66">
        <v>61590</v>
      </c>
      <c r="BJ959" s="66">
        <f t="shared" si="252"/>
        <v>25017</v>
      </c>
      <c r="BL959" t="s">
        <v>1447</v>
      </c>
      <c r="BM959">
        <f t="shared" si="260"/>
        <v>2561590</v>
      </c>
      <c r="BN959">
        <f t="shared" si="261"/>
        <v>2561590</v>
      </c>
      <c r="BO959" s="41"/>
      <c r="BP959" s="41"/>
      <c r="BR959" s="1"/>
      <c r="BS959" t="s">
        <v>3756</v>
      </c>
      <c r="CB959" s="38"/>
    </row>
    <row r="960" spans="1:80" ht="14" hidden="1" customHeight="1" outlineLevel="1" x14ac:dyDescent="0.2">
      <c r="A960" s="39" t="s">
        <v>940</v>
      </c>
      <c r="B960" s="6" t="s">
        <v>1296</v>
      </c>
      <c r="C960" s="1">
        <f t="shared" si="253"/>
        <v>19987</v>
      </c>
      <c r="D960" s="3">
        <f>IF(N960&gt;0, RANK(N960,(N960:P960,Q960:AE960)),0)</f>
        <v>1</v>
      </c>
      <c r="E960" s="3">
        <f>IF(O960&gt;0,RANK(O960,(N960:P960,Q960:AE960)),0)</f>
        <v>2</v>
      </c>
      <c r="F960" s="3">
        <f t="shared" si="254"/>
        <v>0</v>
      </c>
      <c r="G960" s="1">
        <f t="shared" si="255"/>
        <v>4474</v>
      </c>
      <c r="H960" s="2">
        <f t="shared" si="262"/>
        <v>0.22384549957472358</v>
      </c>
      <c r="I960" s="4"/>
      <c r="J960" s="2">
        <f t="shared" si="256"/>
        <v>0.59298544053634861</v>
      </c>
      <c r="K960" s="2">
        <f t="shared" si="257"/>
        <v>0.36913994096162506</v>
      </c>
      <c r="L960" s="2">
        <f t="shared" si="258"/>
        <v>0</v>
      </c>
      <c r="M960" s="2">
        <f t="shared" si="259"/>
        <v>3.7874618502026336E-2</v>
      </c>
      <c r="N960" s="38">
        <v>11852</v>
      </c>
      <c r="O960" s="38">
        <v>7378</v>
      </c>
      <c r="P960" s="38"/>
      <c r="Q960" s="38">
        <v>132</v>
      </c>
      <c r="R960" s="38">
        <v>331</v>
      </c>
      <c r="S960" s="38"/>
      <c r="T960" s="38">
        <v>55</v>
      </c>
      <c r="U960" s="38">
        <v>0</v>
      </c>
      <c r="V960" s="38"/>
      <c r="W960" s="38">
        <v>105</v>
      </c>
      <c r="X960" s="38">
        <v>4</v>
      </c>
      <c r="Y960" s="38"/>
      <c r="Z960" s="38">
        <v>130</v>
      </c>
      <c r="AA960" s="38"/>
      <c r="AB960" s="38"/>
      <c r="BA960" t="str">
        <f t="shared" si="263"/>
        <v>Shrewsbury</v>
      </c>
      <c r="BB960" s="6" t="s">
        <v>1739</v>
      </c>
      <c r="BC960">
        <v>2</v>
      </c>
      <c r="BE960" s="60">
        <v>25</v>
      </c>
      <c r="BF960" s="62">
        <v>27</v>
      </c>
      <c r="BG960" s="62">
        <v>215</v>
      </c>
      <c r="BH960" s="66">
        <v>61800</v>
      </c>
      <c r="BI960" s="66">
        <v>61800</v>
      </c>
      <c r="BJ960" s="66">
        <f t="shared" si="252"/>
        <v>25027</v>
      </c>
      <c r="BL960" t="s">
        <v>1447</v>
      </c>
      <c r="BM960">
        <f t="shared" si="260"/>
        <v>2561800</v>
      </c>
      <c r="BN960">
        <f t="shared" si="261"/>
        <v>2561800</v>
      </c>
      <c r="BO960" s="41"/>
      <c r="BP960" s="41"/>
      <c r="BR960" s="1"/>
      <c r="BS960" t="s">
        <v>3756</v>
      </c>
      <c r="CB960" s="38"/>
    </row>
    <row r="961" spans="1:80" ht="14" hidden="1" customHeight="1" outlineLevel="1" x14ac:dyDescent="0.2">
      <c r="A961" s="39" t="s">
        <v>2993</v>
      </c>
      <c r="B961" s="6" t="s">
        <v>1296</v>
      </c>
      <c r="C961" s="1">
        <f t="shared" si="253"/>
        <v>1242</v>
      </c>
      <c r="D961" s="3">
        <f>IF(N961&gt;0, RANK(N961,(N961:P961,Q961:AE961)),0)</f>
        <v>1</v>
      </c>
      <c r="E961" s="3">
        <f>IF(O961&gt;0,RANK(O961,(N961:P961,Q961:AE961)),0)</f>
        <v>2</v>
      </c>
      <c r="F961" s="3">
        <f t="shared" si="254"/>
        <v>0</v>
      </c>
      <c r="G961" s="1">
        <f t="shared" si="255"/>
        <v>861</v>
      </c>
      <c r="H961" s="2">
        <f t="shared" si="262"/>
        <v>0.69323671497584538</v>
      </c>
      <c r="I961" s="4"/>
      <c r="J961" s="2">
        <f t="shared" si="256"/>
        <v>0.82930756843800324</v>
      </c>
      <c r="K961" s="2">
        <f t="shared" si="257"/>
        <v>0.1360708534621578</v>
      </c>
      <c r="L961" s="2">
        <f t="shared" si="258"/>
        <v>0</v>
      </c>
      <c r="M961" s="2">
        <f t="shared" si="259"/>
        <v>3.4621578099838957E-2</v>
      </c>
      <c r="N961" s="38">
        <v>1030</v>
      </c>
      <c r="O961" s="38">
        <v>169</v>
      </c>
      <c r="P961" s="38"/>
      <c r="Q961" s="38">
        <v>8</v>
      </c>
      <c r="R961" s="38">
        <v>27</v>
      </c>
      <c r="S961" s="38"/>
      <c r="T961" s="38">
        <v>3</v>
      </c>
      <c r="U961" s="38">
        <v>0</v>
      </c>
      <c r="V961" s="38"/>
      <c r="W961" s="38">
        <v>3</v>
      </c>
      <c r="X961" s="38">
        <v>0</v>
      </c>
      <c r="Y961" s="38"/>
      <c r="Z961" s="38">
        <v>2</v>
      </c>
      <c r="AA961" s="38"/>
      <c r="AB961" s="38"/>
      <c r="BA961" t="str">
        <f t="shared" si="263"/>
        <v>Shutesbury</v>
      </c>
      <c r="BB961" t="s">
        <v>1117</v>
      </c>
      <c r="BC961">
        <v>2</v>
      </c>
      <c r="BE961" s="60">
        <v>25</v>
      </c>
      <c r="BF961" s="62">
        <v>11</v>
      </c>
      <c r="BG961" s="62">
        <v>110</v>
      </c>
      <c r="BH961" s="66">
        <v>61905</v>
      </c>
      <c r="BI961" s="66">
        <v>61905</v>
      </c>
      <c r="BJ961" s="66">
        <f t="shared" ref="BJ961:BJ1024" si="264">BE961*1000+BF961</f>
        <v>25011</v>
      </c>
      <c r="BL961" t="s">
        <v>1447</v>
      </c>
      <c r="BM961">
        <f t="shared" si="260"/>
        <v>2561905</v>
      </c>
      <c r="BN961">
        <f t="shared" si="261"/>
        <v>2561905</v>
      </c>
      <c r="BO961" s="41"/>
      <c r="BP961" s="41"/>
      <c r="BR961" s="1"/>
      <c r="BS961" t="s">
        <v>3756</v>
      </c>
      <c r="CB961" s="38"/>
    </row>
    <row r="962" spans="1:80" ht="14" hidden="1" customHeight="1" outlineLevel="1" x14ac:dyDescent="0.2">
      <c r="A962" s="39" t="s">
        <v>1752</v>
      </c>
      <c r="B962" s="6" t="s">
        <v>1296</v>
      </c>
      <c r="C962" s="1">
        <f t="shared" si="253"/>
        <v>11002</v>
      </c>
      <c r="D962" s="3">
        <f>IF(N962&gt;0, RANK(N962,(N962:P962,Q962:AE962)),0)</f>
        <v>2</v>
      </c>
      <c r="E962" s="3">
        <f>IF(O962&gt;0,RANK(O962,(N962:P962,Q962:AE962)),0)</f>
        <v>1</v>
      </c>
      <c r="F962" s="3">
        <f t="shared" si="254"/>
        <v>0</v>
      </c>
      <c r="G962" s="1">
        <f t="shared" si="255"/>
        <v>430</v>
      </c>
      <c r="H962" s="2">
        <f t="shared" si="262"/>
        <v>3.9083802944919109E-2</v>
      </c>
      <c r="I962" s="4"/>
      <c r="J962" s="2">
        <f t="shared" si="256"/>
        <v>0.47255044537356844</v>
      </c>
      <c r="K962" s="2">
        <f t="shared" si="257"/>
        <v>0.51163424831848758</v>
      </c>
      <c r="L962" s="2">
        <f t="shared" si="258"/>
        <v>0</v>
      </c>
      <c r="M962" s="2">
        <f t="shared" si="259"/>
        <v>1.5815306307943922E-2</v>
      </c>
      <c r="N962" s="38">
        <v>5199</v>
      </c>
      <c r="O962" s="38">
        <v>5629</v>
      </c>
      <c r="P962" s="38"/>
      <c r="Q962" s="38">
        <v>40</v>
      </c>
      <c r="R962" s="38">
        <v>37</v>
      </c>
      <c r="S962" s="38"/>
      <c r="T962" s="38">
        <v>12</v>
      </c>
      <c r="U962" s="38">
        <v>0</v>
      </c>
      <c r="V962" s="38"/>
      <c r="W962" s="38">
        <v>18</v>
      </c>
      <c r="X962" s="38">
        <v>1</v>
      </c>
      <c r="Y962" s="38"/>
      <c r="Z962" s="38">
        <v>66</v>
      </c>
      <c r="AA962" s="38"/>
      <c r="AB962" s="38"/>
      <c r="BA962" t="str">
        <f t="shared" si="263"/>
        <v>Somerset</v>
      </c>
      <c r="BB962" t="s">
        <v>2173</v>
      </c>
      <c r="BC962">
        <v>4</v>
      </c>
      <c r="BE962" s="60">
        <v>25</v>
      </c>
      <c r="BF962" s="62">
        <v>5</v>
      </c>
      <c r="BG962" s="62">
        <v>85</v>
      </c>
      <c r="BH962" s="66">
        <v>62430</v>
      </c>
      <c r="BI962" s="66">
        <v>62430</v>
      </c>
      <c r="BJ962" s="66">
        <f t="shared" si="264"/>
        <v>25005</v>
      </c>
      <c r="BL962" t="s">
        <v>1447</v>
      </c>
      <c r="BM962">
        <f t="shared" si="260"/>
        <v>2562430</v>
      </c>
      <c r="BN962">
        <f t="shared" si="261"/>
        <v>2562430</v>
      </c>
      <c r="BO962" s="41"/>
      <c r="BP962" s="41"/>
      <c r="BR962" s="1"/>
      <c r="BS962" t="s">
        <v>3756</v>
      </c>
      <c r="CB962" s="38"/>
    </row>
    <row r="963" spans="1:80" ht="14" hidden="1" customHeight="1" outlineLevel="1" x14ac:dyDescent="0.2">
      <c r="A963" s="39" t="s">
        <v>2395</v>
      </c>
      <c r="B963" s="6" t="s">
        <v>1296</v>
      </c>
      <c r="C963" s="1">
        <f t="shared" si="253"/>
        <v>39609</v>
      </c>
      <c r="D963" s="3">
        <f>IF(N963&gt;0, RANK(N963,(N963:P963,Q963:AE963)),0)</f>
        <v>1</v>
      </c>
      <c r="E963" s="3">
        <f>IF(O963&gt;0,RANK(O963,(N963:P963,Q963:AE963)),0)</f>
        <v>2</v>
      </c>
      <c r="F963" s="3">
        <f t="shared" si="254"/>
        <v>0</v>
      </c>
      <c r="G963" s="1">
        <f t="shared" si="255"/>
        <v>28706</v>
      </c>
      <c r="H963" s="2">
        <f t="shared" si="262"/>
        <v>0.7247342775631801</v>
      </c>
      <c r="I963" s="4"/>
      <c r="J963" s="2">
        <f t="shared" si="256"/>
        <v>0.83864778206973167</v>
      </c>
      <c r="K963" s="2">
        <f t="shared" si="257"/>
        <v>0.11391350450655154</v>
      </c>
      <c r="L963" s="2">
        <f t="shared" si="258"/>
        <v>0</v>
      </c>
      <c r="M963" s="2">
        <f t="shared" si="259"/>
        <v>4.7438713423716791E-2</v>
      </c>
      <c r="N963" s="38">
        <v>33218</v>
      </c>
      <c r="O963" s="38">
        <v>4512</v>
      </c>
      <c r="P963" s="38"/>
      <c r="Q963" s="38">
        <v>175</v>
      </c>
      <c r="R963" s="38">
        <v>637</v>
      </c>
      <c r="S963" s="38"/>
      <c r="T963" s="38">
        <v>629</v>
      </c>
      <c r="U963" s="38">
        <v>16</v>
      </c>
      <c r="V963" s="38"/>
      <c r="W963" s="38">
        <v>314</v>
      </c>
      <c r="X963" s="38">
        <v>6</v>
      </c>
      <c r="Y963" s="38"/>
      <c r="Z963" s="38">
        <v>102</v>
      </c>
      <c r="AA963" s="38"/>
      <c r="AB963" s="38"/>
      <c r="BA963" t="str">
        <f t="shared" si="263"/>
        <v>Somerville</v>
      </c>
      <c r="BB963" t="s">
        <v>493</v>
      </c>
      <c r="BC963">
        <v>7</v>
      </c>
      <c r="BE963" s="60">
        <v>25</v>
      </c>
      <c r="BF963" s="62">
        <v>17</v>
      </c>
      <c r="BG963" s="62">
        <v>195</v>
      </c>
      <c r="BH963" s="66">
        <v>62535</v>
      </c>
      <c r="BI963" s="66">
        <v>62535</v>
      </c>
      <c r="BJ963" s="66">
        <f t="shared" si="264"/>
        <v>25017</v>
      </c>
      <c r="BL963" t="s">
        <v>1225</v>
      </c>
      <c r="BM963">
        <f t="shared" si="260"/>
        <v>2562535</v>
      </c>
      <c r="BN963">
        <f t="shared" si="261"/>
        <v>2562535</v>
      </c>
      <c r="BO963" s="41"/>
      <c r="BP963" s="41"/>
      <c r="BR963" s="1"/>
      <c r="BS963" t="s">
        <v>3757</v>
      </c>
      <c r="CB963" s="38"/>
    </row>
    <row r="964" spans="1:80" ht="14" hidden="1" customHeight="1" outlineLevel="1" x14ac:dyDescent="0.2">
      <c r="A964" s="39" t="s">
        <v>1251</v>
      </c>
      <c r="B964" s="6" t="s">
        <v>1296</v>
      </c>
      <c r="C964" s="1">
        <f t="shared" si="253"/>
        <v>9897</v>
      </c>
      <c r="D964" s="3">
        <f>IF(N964&gt;0, RANK(N964,(N964:P964,Q964:AE964)),0)</f>
        <v>1</v>
      </c>
      <c r="E964" s="3">
        <f>IF(O964&gt;0,RANK(O964,(N964:P964,Q964:AE964)),0)</f>
        <v>2</v>
      </c>
      <c r="F964" s="3">
        <f t="shared" si="254"/>
        <v>0</v>
      </c>
      <c r="G964" s="1">
        <f t="shared" si="255"/>
        <v>2847</v>
      </c>
      <c r="H964" s="2">
        <f t="shared" si="262"/>
        <v>0.28766292816004851</v>
      </c>
      <c r="I964" s="4"/>
      <c r="J964" s="2">
        <f t="shared" si="256"/>
        <v>0.6301909669596848</v>
      </c>
      <c r="K964" s="2">
        <f t="shared" si="257"/>
        <v>0.34252803879963628</v>
      </c>
      <c r="L964" s="2">
        <f t="shared" si="258"/>
        <v>0</v>
      </c>
      <c r="M964" s="2">
        <f t="shared" si="259"/>
        <v>2.7280994240678924E-2</v>
      </c>
      <c r="N964" s="38">
        <v>6237</v>
      </c>
      <c r="O964" s="38">
        <v>3390</v>
      </c>
      <c r="P964" s="38"/>
      <c r="Q964" s="38">
        <v>56</v>
      </c>
      <c r="R964" s="38">
        <v>85</v>
      </c>
      <c r="S964" s="38"/>
      <c r="T964" s="38">
        <v>49</v>
      </c>
      <c r="U964" s="38">
        <v>3</v>
      </c>
      <c r="V964" s="38"/>
      <c r="W964" s="38">
        <v>40</v>
      </c>
      <c r="X964" s="38">
        <v>1</v>
      </c>
      <c r="Y964" s="38"/>
      <c r="Z964" s="38">
        <v>36</v>
      </c>
      <c r="AA964" s="38"/>
      <c r="AB964" s="38"/>
      <c r="BA964" t="str">
        <f t="shared" si="263"/>
        <v>South Hadley</v>
      </c>
      <c r="BB964" t="s">
        <v>2136</v>
      </c>
      <c r="BC964">
        <v>1</v>
      </c>
      <c r="BE964" s="60">
        <v>25</v>
      </c>
      <c r="BF964" s="62">
        <v>15</v>
      </c>
      <c r="BG964" s="62">
        <v>80</v>
      </c>
      <c r="BH964" s="66">
        <v>64145</v>
      </c>
      <c r="BI964" s="66">
        <v>64145</v>
      </c>
      <c r="BJ964" s="66">
        <f t="shared" si="264"/>
        <v>25015</v>
      </c>
      <c r="BL964" t="s">
        <v>1447</v>
      </c>
      <c r="BM964">
        <f t="shared" si="260"/>
        <v>2564145</v>
      </c>
      <c r="BN964">
        <f t="shared" si="261"/>
        <v>2564145</v>
      </c>
      <c r="BO964" s="41"/>
      <c r="BP964" s="41"/>
      <c r="BR964" s="1"/>
      <c r="BS964" t="s">
        <v>3756</v>
      </c>
      <c r="CB964" s="38"/>
    </row>
    <row r="965" spans="1:80" ht="14" hidden="1" customHeight="1" outlineLevel="1" x14ac:dyDescent="0.2">
      <c r="A965" s="39" t="s">
        <v>209</v>
      </c>
      <c r="B965" s="6" t="s">
        <v>1296</v>
      </c>
      <c r="C965" s="1">
        <f t="shared" si="253"/>
        <v>4047</v>
      </c>
      <c r="D965" s="3">
        <f>IF(N965&gt;0, RANK(N965,(N965:P965,Q965:AE965)),0)</f>
        <v>1</v>
      </c>
      <c r="E965" s="3">
        <f>IF(O965&gt;0,RANK(O965,(N965:P965,Q965:AE965)),0)</f>
        <v>2</v>
      </c>
      <c r="F965" s="3">
        <f t="shared" si="254"/>
        <v>0</v>
      </c>
      <c r="G965" s="1">
        <f t="shared" si="255"/>
        <v>294</v>
      </c>
      <c r="H965" s="2">
        <f t="shared" si="262"/>
        <v>7.2646404744255003E-2</v>
      </c>
      <c r="I965" s="4"/>
      <c r="J965" s="2">
        <f t="shared" si="256"/>
        <v>0.52384482332592042</v>
      </c>
      <c r="K965" s="2">
        <f t="shared" si="257"/>
        <v>0.45119841858166543</v>
      </c>
      <c r="L965" s="2">
        <f t="shared" si="258"/>
        <v>0</v>
      </c>
      <c r="M965" s="2">
        <f t="shared" si="259"/>
        <v>2.4956758092414155E-2</v>
      </c>
      <c r="N965" s="38">
        <v>2120</v>
      </c>
      <c r="O965" s="38">
        <v>1826</v>
      </c>
      <c r="P965" s="38"/>
      <c r="Q965" s="38">
        <v>22</v>
      </c>
      <c r="R965" s="38">
        <v>28</v>
      </c>
      <c r="S965" s="38"/>
      <c r="T965" s="38">
        <v>9</v>
      </c>
      <c r="U965" s="38">
        <v>0</v>
      </c>
      <c r="V965" s="38"/>
      <c r="W965" s="38">
        <v>21</v>
      </c>
      <c r="X965" s="38">
        <v>0</v>
      </c>
      <c r="Y965" s="38"/>
      <c r="Z965" s="38">
        <v>21</v>
      </c>
      <c r="AA965" s="38"/>
      <c r="AB965" s="38"/>
      <c r="BA965" t="str">
        <f t="shared" si="263"/>
        <v>Southampton</v>
      </c>
      <c r="BB965" t="s">
        <v>2136</v>
      </c>
      <c r="BC965">
        <v>1</v>
      </c>
      <c r="BE965" s="60">
        <v>25</v>
      </c>
      <c r="BF965" s="62">
        <v>15</v>
      </c>
      <c r="BG965" s="62">
        <v>75</v>
      </c>
      <c r="BH965" s="66">
        <v>62745</v>
      </c>
      <c r="BI965" s="66">
        <v>62745</v>
      </c>
      <c r="BJ965" s="66">
        <f t="shared" si="264"/>
        <v>25015</v>
      </c>
      <c r="BL965" t="s">
        <v>1447</v>
      </c>
      <c r="BM965">
        <f t="shared" si="260"/>
        <v>2562745</v>
      </c>
      <c r="BN965">
        <f t="shared" si="261"/>
        <v>2562745</v>
      </c>
      <c r="BO965" s="41"/>
      <c r="BP965" s="41"/>
      <c r="BR965" s="1"/>
      <c r="BS965" t="s">
        <v>3756</v>
      </c>
      <c r="CB965" s="38"/>
    </row>
    <row r="966" spans="1:80" ht="14" hidden="1" customHeight="1" outlineLevel="1" x14ac:dyDescent="0.2">
      <c r="A966" s="39" t="s">
        <v>2233</v>
      </c>
      <c r="B966" s="6" t="s">
        <v>1296</v>
      </c>
      <c r="C966" s="1">
        <f t="shared" si="253"/>
        <v>6164</v>
      </c>
      <c r="D966" s="3">
        <f>IF(N966&gt;0, RANK(N966,(N966:P966,Q966:AE966)),0)</f>
        <v>1</v>
      </c>
      <c r="E966" s="3">
        <f>IF(O966&gt;0,RANK(O966,(N966:P966,Q966:AE966)),0)</f>
        <v>2</v>
      </c>
      <c r="F966" s="3">
        <f t="shared" si="254"/>
        <v>0</v>
      </c>
      <c r="G966" s="1">
        <f t="shared" si="255"/>
        <v>2317</v>
      </c>
      <c r="H966" s="2">
        <f t="shared" si="262"/>
        <v>0.37589227774172618</v>
      </c>
      <c r="I966" s="4"/>
      <c r="J966" s="2">
        <f t="shared" si="256"/>
        <v>0.67083062946138872</v>
      </c>
      <c r="K966" s="2">
        <f t="shared" si="257"/>
        <v>0.29493835171966254</v>
      </c>
      <c r="L966" s="2">
        <f t="shared" si="258"/>
        <v>0</v>
      </c>
      <c r="M966" s="2">
        <f t="shared" si="259"/>
        <v>3.4231018818948744E-2</v>
      </c>
      <c r="N966" s="38">
        <v>4135</v>
      </c>
      <c r="O966" s="38">
        <v>1818</v>
      </c>
      <c r="P966" s="38"/>
      <c r="Q966" s="38">
        <v>54</v>
      </c>
      <c r="R966" s="38">
        <v>53</v>
      </c>
      <c r="S966" s="38"/>
      <c r="T966" s="38">
        <v>10</v>
      </c>
      <c r="U966" s="38">
        <v>0</v>
      </c>
      <c r="V966" s="38"/>
      <c r="W966" s="38">
        <v>62</v>
      </c>
      <c r="X966" s="38">
        <v>0</v>
      </c>
      <c r="Y966" s="38"/>
      <c r="Z966" s="38">
        <v>32</v>
      </c>
      <c r="AA966" s="38"/>
      <c r="AB966" s="38"/>
      <c r="BA966" t="str">
        <f t="shared" si="263"/>
        <v>Southborough</v>
      </c>
      <c r="BB966" s="6" t="s">
        <v>1739</v>
      </c>
      <c r="BC966">
        <v>2</v>
      </c>
      <c r="BE966" s="60">
        <v>25</v>
      </c>
      <c r="BF966" s="62">
        <v>27</v>
      </c>
      <c r="BG966" s="62">
        <v>220</v>
      </c>
      <c r="BH966" s="66">
        <v>63165</v>
      </c>
      <c r="BI966" s="66">
        <v>63165</v>
      </c>
      <c r="BJ966" s="66">
        <f t="shared" si="264"/>
        <v>25027</v>
      </c>
      <c r="BL966" t="s">
        <v>1447</v>
      </c>
      <c r="BM966">
        <f t="shared" si="260"/>
        <v>2563165</v>
      </c>
      <c r="BN966">
        <f t="shared" si="261"/>
        <v>2563165</v>
      </c>
      <c r="BO966" s="41"/>
      <c r="BP966" s="41"/>
      <c r="BR966" s="1"/>
      <c r="BS966" t="s">
        <v>3756</v>
      </c>
      <c r="CB966" s="38"/>
    </row>
    <row r="967" spans="1:80" ht="14" hidden="1" customHeight="1" outlineLevel="1" x14ac:dyDescent="0.2">
      <c r="A967" s="39" t="s">
        <v>2821</v>
      </c>
      <c r="B967" s="6" t="s">
        <v>1296</v>
      </c>
      <c r="C967" s="1">
        <f t="shared" si="253"/>
        <v>7003</v>
      </c>
      <c r="D967" s="3">
        <f>IF(N967&gt;0, RANK(N967,(N967:P967,Q967:AE967)),0)</f>
        <v>1</v>
      </c>
      <c r="E967" s="3">
        <f>IF(O967&gt;0,RANK(O967,(N967:P967,Q967:AE967)),0)</f>
        <v>2</v>
      </c>
      <c r="F967" s="3">
        <f t="shared" si="254"/>
        <v>0</v>
      </c>
      <c r="G967" s="1">
        <f t="shared" si="255"/>
        <v>171</v>
      </c>
      <c r="H967" s="2">
        <f t="shared" si="262"/>
        <v>2.4418106525774669E-2</v>
      </c>
      <c r="I967" s="4"/>
      <c r="J967" s="2">
        <f t="shared" si="256"/>
        <v>0.4999286020277024</v>
      </c>
      <c r="K967" s="2">
        <f t="shared" si="257"/>
        <v>0.47551049550192775</v>
      </c>
      <c r="L967" s="2">
        <f t="shared" si="258"/>
        <v>0</v>
      </c>
      <c r="M967" s="2">
        <f t="shared" si="259"/>
        <v>2.456090247036985E-2</v>
      </c>
      <c r="N967" s="38">
        <v>3501</v>
      </c>
      <c r="O967" s="38">
        <v>3330</v>
      </c>
      <c r="P967" s="38"/>
      <c r="Q967" s="38">
        <v>33</v>
      </c>
      <c r="R967" s="38">
        <v>30</v>
      </c>
      <c r="S967" s="38"/>
      <c r="T967" s="38">
        <v>37</v>
      </c>
      <c r="U967" s="38">
        <v>0</v>
      </c>
      <c r="V967" s="38"/>
      <c r="W967" s="38">
        <v>24</v>
      </c>
      <c r="X967" s="38">
        <v>0</v>
      </c>
      <c r="Y967" s="38"/>
      <c r="Z967" s="38">
        <v>48</v>
      </c>
      <c r="AA967" s="38"/>
      <c r="AB967" s="38"/>
      <c r="BA967" t="str">
        <f t="shared" si="263"/>
        <v>Southbridge</v>
      </c>
      <c r="BB967" s="6" t="s">
        <v>1739</v>
      </c>
      <c r="BC967">
        <v>1</v>
      </c>
      <c r="BE967" s="60">
        <v>25</v>
      </c>
      <c r="BF967" s="62">
        <v>27</v>
      </c>
      <c r="BG967" s="62">
        <v>225</v>
      </c>
      <c r="BH967" s="66">
        <v>63345</v>
      </c>
      <c r="BI967" s="66">
        <v>63270</v>
      </c>
      <c r="BJ967" s="66">
        <f t="shared" si="264"/>
        <v>25027</v>
      </c>
      <c r="BL967" t="s">
        <v>1225</v>
      </c>
      <c r="BM967">
        <f t="shared" si="260"/>
        <v>2563345</v>
      </c>
      <c r="BN967">
        <f t="shared" si="261"/>
        <v>2563270</v>
      </c>
      <c r="BO967" s="41"/>
      <c r="BP967" s="41"/>
      <c r="BR967" s="1"/>
      <c r="BS967" t="s">
        <v>3758</v>
      </c>
      <c r="CB967" s="38"/>
    </row>
    <row r="968" spans="1:80" ht="14" hidden="1" customHeight="1" outlineLevel="1" x14ac:dyDescent="0.2">
      <c r="A968" s="39" t="s">
        <v>1373</v>
      </c>
      <c r="B968" s="6" t="s">
        <v>1296</v>
      </c>
      <c r="C968" s="1">
        <f t="shared" si="253"/>
        <v>5841</v>
      </c>
      <c r="D968" s="3">
        <f>IF(N968&gt;0, RANK(N968,(N968:P968,Q968:AE968)),0)</f>
        <v>2</v>
      </c>
      <c r="E968" s="3">
        <f>IF(O968&gt;0,RANK(O968,(N968:P968,Q968:AE968)),0)</f>
        <v>1</v>
      </c>
      <c r="F968" s="3">
        <f t="shared" si="254"/>
        <v>0</v>
      </c>
      <c r="G968" s="1">
        <f t="shared" si="255"/>
        <v>1141</v>
      </c>
      <c r="H968" s="2">
        <f t="shared" si="262"/>
        <v>0.1953432631398733</v>
      </c>
      <c r="I968" s="4"/>
      <c r="J968" s="2">
        <f t="shared" si="256"/>
        <v>0.39188495120698513</v>
      </c>
      <c r="K968" s="2">
        <f t="shared" si="257"/>
        <v>0.58722821434685846</v>
      </c>
      <c r="L968" s="2">
        <f t="shared" si="258"/>
        <v>0</v>
      </c>
      <c r="M968" s="2">
        <f t="shared" si="259"/>
        <v>2.0886834446156466E-2</v>
      </c>
      <c r="N968" s="38">
        <v>2289</v>
      </c>
      <c r="O968" s="38">
        <v>3430</v>
      </c>
      <c r="P968" s="38"/>
      <c r="Q968" s="38">
        <v>29</v>
      </c>
      <c r="R968" s="38">
        <v>31</v>
      </c>
      <c r="S968" s="38"/>
      <c r="T968" s="38">
        <v>7</v>
      </c>
      <c r="U968" s="38">
        <v>0</v>
      </c>
      <c r="V968" s="38"/>
      <c r="W968" s="38">
        <v>24</v>
      </c>
      <c r="X968" s="38">
        <v>0</v>
      </c>
      <c r="Y968" s="38"/>
      <c r="Z968" s="38">
        <v>31</v>
      </c>
      <c r="AA968" s="38"/>
      <c r="AB968" s="38"/>
      <c r="BA968" t="str">
        <f t="shared" si="263"/>
        <v>Southwick</v>
      </c>
      <c r="BB968" t="s">
        <v>2795</v>
      </c>
      <c r="BC968">
        <v>1</v>
      </c>
      <c r="BE968" s="60">
        <v>25</v>
      </c>
      <c r="BF968" s="62">
        <v>13</v>
      </c>
      <c r="BG968" s="62">
        <v>85</v>
      </c>
      <c r="BH968" s="66">
        <v>65825</v>
      </c>
      <c r="BI968" s="66">
        <v>65825</v>
      </c>
      <c r="BJ968" s="66">
        <f t="shared" si="264"/>
        <v>25013</v>
      </c>
      <c r="BL968" t="s">
        <v>1447</v>
      </c>
      <c r="BM968">
        <f t="shared" si="260"/>
        <v>2565825</v>
      </c>
      <c r="BN968">
        <f t="shared" si="261"/>
        <v>2565825</v>
      </c>
      <c r="BO968" s="41"/>
      <c r="BP968" s="41"/>
      <c r="BR968" s="1"/>
      <c r="BS968" t="s">
        <v>3756</v>
      </c>
      <c r="CB968" s="38"/>
    </row>
    <row r="969" spans="1:80" ht="14" hidden="1" customHeight="1" outlineLevel="1" x14ac:dyDescent="0.2">
      <c r="A969" s="39" t="s">
        <v>619</v>
      </c>
      <c r="B969" s="6" t="s">
        <v>1296</v>
      </c>
      <c r="C969" s="1">
        <f t="shared" si="253"/>
        <v>6395</v>
      </c>
      <c r="D969" s="3">
        <f>IF(N969&gt;0, RANK(N969,(N969:P969,Q969:AE969)),0)</f>
        <v>2</v>
      </c>
      <c r="E969" s="3">
        <f>IF(O969&gt;0,RANK(O969,(N969:P969,Q969:AE969)),0)</f>
        <v>1</v>
      </c>
      <c r="F969" s="3">
        <f t="shared" si="254"/>
        <v>0</v>
      </c>
      <c r="G969" s="1">
        <f t="shared" si="255"/>
        <v>686</v>
      </c>
      <c r="H969" s="2">
        <f t="shared" si="262"/>
        <v>0.10727130570758404</v>
      </c>
      <c r="I969" s="4"/>
      <c r="J969" s="2">
        <f t="shared" si="256"/>
        <v>0.43643471462079747</v>
      </c>
      <c r="K969" s="2">
        <f t="shared" si="257"/>
        <v>0.54370602032838156</v>
      </c>
      <c r="L969" s="2">
        <f t="shared" si="258"/>
        <v>0</v>
      </c>
      <c r="M969" s="2">
        <f t="shared" si="259"/>
        <v>1.9859265050821029E-2</v>
      </c>
      <c r="N969" s="38">
        <v>2791</v>
      </c>
      <c r="O969" s="38">
        <v>3477</v>
      </c>
      <c r="P969" s="38"/>
      <c r="Q969" s="38">
        <v>21</v>
      </c>
      <c r="R969" s="38">
        <v>32</v>
      </c>
      <c r="S969" s="38"/>
      <c r="T969" s="38">
        <v>10</v>
      </c>
      <c r="U969" s="38">
        <v>0</v>
      </c>
      <c r="V969" s="38"/>
      <c r="W969" s="38">
        <v>27</v>
      </c>
      <c r="X969" s="38">
        <v>0</v>
      </c>
      <c r="Y969" s="38"/>
      <c r="Z969" s="38">
        <v>37</v>
      </c>
      <c r="AA969" s="38"/>
      <c r="AB969" s="38"/>
      <c r="BA969" t="str">
        <f t="shared" si="263"/>
        <v>Spencer</v>
      </c>
      <c r="BB969" s="6" t="s">
        <v>1739</v>
      </c>
      <c r="BC969">
        <v>1</v>
      </c>
      <c r="BE969" s="60">
        <v>25</v>
      </c>
      <c r="BF969" s="62">
        <v>27</v>
      </c>
      <c r="BG969" s="62">
        <v>230</v>
      </c>
      <c r="BH969" s="66">
        <v>66105</v>
      </c>
      <c r="BI969" s="66">
        <v>66105</v>
      </c>
      <c r="BJ969" s="66">
        <f t="shared" si="264"/>
        <v>25027</v>
      </c>
      <c r="BL969" t="s">
        <v>1447</v>
      </c>
      <c r="BM969">
        <f t="shared" si="260"/>
        <v>2566105</v>
      </c>
      <c r="BN969">
        <f t="shared" si="261"/>
        <v>2566105</v>
      </c>
      <c r="BO969" s="41"/>
      <c r="BP969" s="41"/>
      <c r="BR969" s="1"/>
      <c r="BS969" t="s">
        <v>3756</v>
      </c>
      <c r="CB969" s="38"/>
    </row>
    <row r="970" spans="1:80" ht="14" hidden="1" customHeight="1" outlineLevel="1" x14ac:dyDescent="0.2">
      <c r="A970" s="39" t="s">
        <v>1959</v>
      </c>
      <c r="B970" s="6" t="s">
        <v>1296</v>
      </c>
      <c r="C970" s="1">
        <f t="shared" si="253"/>
        <v>50899</v>
      </c>
      <c r="D970" s="3">
        <f>IF(N970&gt;0, RANK(N970,(N970:P970,Q970:AE970)),0)</f>
        <v>1</v>
      </c>
      <c r="E970" s="3">
        <f>IF(O970&gt;0,RANK(O970,(N970:P970,Q970:AE970)),0)</f>
        <v>2</v>
      </c>
      <c r="F970" s="3">
        <f t="shared" si="254"/>
        <v>0</v>
      </c>
      <c r="G970" s="1">
        <f t="shared" si="255"/>
        <v>17055</v>
      </c>
      <c r="H970" s="2">
        <f t="shared" si="262"/>
        <v>0.335075345291656</v>
      </c>
      <c r="I970" s="4"/>
      <c r="J970" s="2">
        <f t="shared" si="256"/>
        <v>0.65480657773237194</v>
      </c>
      <c r="K970" s="2">
        <f t="shared" si="257"/>
        <v>0.31973123244071594</v>
      </c>
      <c r="L970" s="2">
        <f t="shared" si="258"/>
        <v>0</v>
      </c>
      <c r="M970" s="2">
        <f t="shared" si="259"/>
        <v>2.5462189826912118E-2</v>
      </c>
      <c r="N970" s="38">
        <v>33329</v>
      </c>
      <c r="O970" s="38">
        <v>16274</v>
      </c>
      <c r="P970" s="38"/>
      <c r="Q970" s="38">
        <v>171</v>
      </c>
      <c r="R970" s="38">
        <v>312</v>
      </c>
      <c r="S970" s="38"/>
      <c r="T970" s="38">
        <v>310</v>
      </c>
      <c r="U970" s="38">
        <v>0</v>
      </c>
      <c r="V970" s="38"/>
      <c r="W970" s="38">
        <v>199</v>
      </c>
      <c r="X970" s="38">
        <v>0</v>
      </c>
      <c r="Y970" s="38"/>
      <c r="Z970" s="38">
        <v>304</v>
      </c>
      <c r="AA970" s="38"/>
      <c r="AB970" s="38"/>
      <c r="BA970" t="str">
        <f t="shared" si="263"/>
        <v>Springfield</v>
      </c>
      <c r="BB970" t="s">
        <v>2795</v>
      </c>
      <c r="BC970">
        <v>1</v>
      </c>
      <c r="BE970" s="60">
        <v>25</v>
      </c>
      <c r="BF970" s="62">
        <v>13</v>
      </c>
      <c r="BG970" s="62">
        <v>90</v>
      </c>
      <c r="BH970" s="66">
        <v>67000</v>
      </c>
      <c r="BI970" s="66">
        <v>67000</v>
      </c>
      <c r="BJ970" s="66">
        <f t="shared" si="264"/>
        <v>25013</v>
      </c>
      <c r="BL970" t="s">
        <v>1225</v>
      </c>
      <c r="BM970">
        <f t="shared" si="260"/>
        <v>2567000</v>
      </c>
      <c r="BN970">
        <f t="shared" si="261"/>
        <v>2567000</v>
      </c>
      <c r="BO970" s="41"/>
      <c r="BP970" s="41"/>
      <c r="BR970" s="1"/>
      <c r="BS970" t="s">
        <v>3757</v>
      </c>
      <c r="CB970" s="38"/>
    </row>
    <row r="971" spans="1:80" ht="14" hidden="1" customHeight="1" outlineLevel="1" x14ac:dyDescent="0.2">
      <c r="A971" s="39" t="s">
        <v>2576</v>
      </c>
      <c r="B971" s="6" t="s">
        <v>1296</v>
      </c>
      <c r="C971" s="1">
        <f t="shared" si="253"/>
        <v>5516</v>
      </c>
      <c r="D971" s="3">
        <f>IF(N971&gt;0, RANK(N971,(N971:P971,Q971:AE971)),0)</f>
        <v>1</v>
      </c>
      <c r="E971" s="3">
        <f>IF(O971&gt;0,RANK(O971,(N971:P971,Q971:AE971)),0)</f>
        <v>2</v>
      </c>
      <c r="F971" s="3">
        <f t="shared" si="254"/>
        <v>0</v>
      </c>
      <c r="G971" s="1">
        <f t="shared" si="255"/>
        <v>291</v>
      </c>
      <c r="H971" s="2">
        <f t="shared" si="262"/>
        <v>5.2755620014503263E-2</v>
      </c>
      <c r="I971" s="4"/>
      <c r="J971" s="2">
        <f t="shared" si="256"/>
        <v>0.51341551849166067</v>
      </c>
      <c r="K971" s="2">
        <f t="shared" si="257"/>
        <v>0.46065989847715738</v>
      </c>
      <c r="L971" s="2">
        <f t="shared" si="258"/>
        <v>0</v>
      </c>
      <c r="M971" s="2">
        <f t="shared" si="259"/>
        <v>2.5924583031181947E-2</v>
      </c>
      <c r="N971" s="38">
        <v>2832</v>
      </c>
      <c r="O971" s="38">
        <v>2541</v>
      </c>
      <c r="P971" s="38"/>
      <c r="Q971" s="38">
        <v>40</v>
      </c>
      <c r="R971" s="38">
        <v>26</v>
      </c>
      <c r="S971" s="38"/>
      <c r="T971" s="38">
        <v>6</v>
      </c>
      <c r="U971" s="38">
        <v>0</v>
      </c>
      <c r="V971" s="38"/>
      <c r="W971" s="38">
        <v>33</v>
      </c>
      <c r="X971" s="38">
        <v>0</v>
      </c>
      <c r="Y971" s="38"/>
      <c r="Z971" s="38">
        <v>38</v>
      </c>
      <c r="AA971" s="38"/>
      <c r="AB971" s="38"/>
      <c r="BA971" t="str">
        <f t="shared" si="263"/>
        <v>Sterling</v>
      </c>
      <c r="BB971" s="6" t="s">
        <v>1739</v>
      </c>
      <c r="BC971">
        <v>2</v>
      </c>
      <c r="BE971" s="60">
        <v>25</v>
      </c>
      <c r="BF971" s="62">
        <v>27</v>
      </c>
      <c r="BG971" s="62">
        <v>235</v>
      </c>
      <c r="BH971" s="66">
        <v>67385</v>
      </c>
      <c r="BI971" s="66">
        <v>67385</v>
      </c>
      <c r="BJ971" s="66">
        <f t="shared" si="264"/>
        <v>25027</v>
      </c>
      <c r="BL971" t="s">
        <v>1447</v>
      </c>
      <c r="BM971">
        <f t="shared" si="260"/>
        <v>2567385</v>
      </c>
      <c r="BN971">
        <f t="shared" si="261"/>
        <v>2567385</v>
      </c>
      <c r="BO971" s="41"/>
      <c r="BP971" s="41"/>
      <c r="BR971" s="1"/>
      <c r="BS971" t="s">
        <v>3756</v>
      </c>
      <c r="CB971" s="38"/>
    </row>
    <row r="972" spans="1:80" ht="14" hidden="1" customHeight="1" outlineLevel="1" x14ac:dyDescent="0.2">
      <c r="A972" s="39" t="s">
        <v>2502</v>
      </c>
      <c r="B972" s="6" t="s">
        <v>1296</v>
      </c>
      <c r="C972" s="1">
        <f t="shared" si="253"/>
        <v>1310</v>
      </c>
      <c r="D972" s="3">
        <f>IF(N972&gt;0, RANK(N972,(N972:P972,Q972:AE972)),0)</f>
        <v>1</v>
      </c>
      <c r="E972" s="3">
        <f>IF(O972&gt;0,RANK(O972,(N972:P972,Q972:AE972)),0)</f>
        <v>2</v>
      </c>
      <c r="F972" s="3">
        <f t="shared" si="254"/>
        <v>0</v>
      </c>
      <c r="G972" s="1">
        <f t="shared" si="255"/>
        <v>860</v>
      </c>
      <c r="H972" s="2">
        <f t="shared" si="262"/>
        <v>0.65648854961832059</v>
      </c>
      <c r="I972" s="4"/>
      <c r="J972" s="2">
        <f t="shared" si="256"/>
        <v>0.81908396946564888</v>
      </c>
      <c r="K972" s="2">
        <f t="shared" si="257"/>
        <v>0.16259541984732825</v>
      </c>
      <c r="L972" s="2">
        <f t="shared" si="258"/>
        <v>0</v>
      </c>
      <c r="M972" s="2">
        <f t="shared" si="259"/>
        <v>1.832061068702287E-2</v>
      </c>
      <c r="N972" s="38">
        <v>1073</v>
      </c>
      <c r="O972" s="38">
        <v>213</v>
      </c>
      <c r="P972" s="38"/>
      <c r="Q972" s="38">
        <v>3</v>
      </c>
      <c r="R972" s="38">
        <v>14</v>
      </c>
      <c r="S972" s="38"/>
      <c r="T972" s="38">
        <v>4</v>
      </c>
      <c r="U972" s="38">
        <v>0</v>
      </c>
      <c r="V972" s="38"/>
      <c r="W972" s="38">
        <v>1</v>
      </c>
      <c r="X972" s="38">
        <v>0</v>
      </c>
      <c r="Y972" s="38"/>
      <c r="Z972" s="38">
        <v>2</v>
      </c>
      <c r="AA972" s="38"/>
      <c r="AB972" s="38"/>
      <c r="BA972" t="str">
        <f t="shared" si="263"/>
        <v>Stockbridge</v>
      </c>
      <c r="BB972" t="s">
        <v>2268</v>
      </c>
      <c r="BC972">
        <v>1</v>
      </c>
      <c r="BE972" s="60">
        <v>25</v>
      </c>
      <c r="BF972" s="62">
        <v>3</v>
      </c>
      <c r="BG972" s="62">
        <v>135</v>
      </c>
      <c r="BH972" s="66">
        <v>67595</v>
      </c>
      <c r="BI972" s="66">
        <v>67595</v>
      </c>
      <c r="BJ972" s="66">
        <f t="shared" si="264"/>
        <v>25003</v>
      </c>
      <c r="BL972" t="s">
        <v>1447</v>
      </c>
      <c r="BM972">
        <f t="shared" si="260"/>
        <v>2567595</v>
      </c>
      <c r="BN972">
        <f t="shared" si="261"/>
        <v>2567595</v>
      </c>
      <c r="BO972" s="41"/>
      <c r="BP972" s="41"/>
      <c r="BR972" s="1"/>
      <c r="BS972" t="s">
        <v>3756</v>
      </c>
      <c r="CB972" s="38"/>
    </row>
    <row r="973" spans="1:80" ht="14" hidden="1" customHeight="1" outlineLevel="1" x14ac:dyDescent="0.2">
      <c r="A973" s="39" t="s">
        <v>2068</v>
      </c>
      <c r="B973" s="6" t="s">
        <v>1296</v>
      </c>
      <c r="C973" s="1">
        <f t="shared" si="253"/>
        <v>13473</v>
      </c>
      <c r="D973" s="3">
        <f>IF(N973&gt;0, RANK(N973,(N973:P973,Q973:AE973)),0)</f>
        <v>1</v>
      </c>
      <c r="E973" s="3">
        <f>IF(O973&gt;0,RANK(O973,(N973:P973,Q973:AE973)),0)</f>
        <v>2</v>
      </c>
      <c r="F973" s="3">
        <f t="shared" si="254"/>
        <v>0</v>
      </c>
      <c r="G973" s="1">
        <f t="shared" si="255"/>
        <v>2090</v>
      </c>
      <c r="H973" s="2">
        <f t="shared" si="262"/>
        <v>0.15512506494470421</v>
      </c>
      <c r="I973" s="4"/>
      <c r="J973" s="2">
        <f t="shared" si="256"/>
        <v>0.56780227120908489</v>
      </c>
      <c r="K973" s="2">
        <f t="shared" si="257"/>
        <v>0.41267720626438059</v>
      </c>
      <c r="L973" s="2">
        <f t="shared" si="258"/>
        <v>0</v>
      </c>
      <c r="M973" s="2">
        <f t="shared" si="259"/>
        <v>1.9520522526534523E-2</v>
      </c>
      <c r="N973" s="38">
        <v>7650</v>
      </c>
      <c r="O973" s="38">
        <v>5560</v>
      </c>
      <c r="P973" s="38"/>
      <c r="Q973" s="38">
        <v>51</v>
      </c>
      <c r="R973" s="38">
        <v>94</v>
      </c>
      <c r="S973" s="38"/>
      <c r="T973" s="38">
        <v>35</v>
      </c>
      <c r="U973" s="38">
        <v>0</v>
      </c>
      <c r="V973" s="38"/>
      <c r="W973" s="38">
        <v>12</v>
      </c>
      <c r="X973" s="38">
        <v>0</v>
      </c>
      <c r="Y973" s="38"/>
      <c r="Z973" s="38">
        <v>71</v>
      </c>
      <c r="AA973" s="38"/>
      <c r="AB973" s="38"/>
      <c r="BA973" t="str">
        <f t="shared" si="263"/>
        <v>Stoneham</v>
      </c>
      <c r="BB973" t="s">
        <v>493</v>
      </c>
      <c r="BC973">
        <v>5</v>
      </c>
      <c r="BE973" s="60">
        <v>25</v>
      </c>
      <c r="BF973" s="62">
        <v>17</v>
      </c>
      <c r="BG973" s="62">
        <v>200</v>
      </c>
      <c r="BH973" s="66">
        <v>67665</v>
      </c>
      <c r="BI973" s="66">
        <v>67665</v>
      </c>
      <c r="BJ973" s="66">
        <f t="shared" si="264"/>
        <v>25017</v>
      </c>
      <c r="BL973" t="s">
        <v>1447</v>
      </c>
      <c r="BM973">
        <f t="shared" si="260"/>
        <v>2567665</v>
      </c>
      <c r="BN973">
        <f t="shared" si="261"/>
        <v>2567665</v>
      </c>
      <c r="BO973" s="41"/>
      <c r="BP973" s="41"/>
      <c r="BR973" s="1"/>
      <c r="BS973" t="s">
        <v>3756</v>
      </c>
      <c r="CB973" s="38"/>
    </row>
    <row r="974" spans="1:80" ht="14" hidden="1" customHeight="1" outlineLevel="1" x14ac:dyDescent="0.2">
      <c r="A974" s="39" t="s">
        <v>1247</v>
      </c>
      <c r="B974" s="6" t="s">
        <v>1296</v>
      </c>
      <c r="C974" s="1">
        <f t="shared" si="253"/>
        <v>14730</v>
      </c>
      <c r="D974" s="3">
        <f>IF(N974&gt;0, RANK(N974,(N974:P974,Q974:AE974)),0)</f>
        <v>1</v>
      </c>
      <c r="E974" s="3">
        <f>IF(O974&gt;0,RANK(O974,(N974:P974,Q974:AE974)),0)</f>
        <v>2</v>
      </c>
      <c r="F974" s="3">
        <f t="shared" si="254"/>
        <v>0</v>
      </c>
      <c r="G974" s="1">
        <f t="shared" si="255"/>
        <v>3787</v>
      </c>
      <c r="H974" s="2">
        <f t="shared" si="262"/>
        <v>0.25709436524100476</v>
      </c>
      <c r="I974" s="4"/>
      <c r="J974" s="2">
        <f t="shared" si="256"/>
        <v>0.61819416157501694</v>
      </c>
      <c r="K974" s="2">
        <f t="shared" si="257"/>
        <v>0.36109979633401224</v>
      </c>
      <c r="L974" s="2">
        <f t="shared" si="258"/>
        <v>0</v>
      </c>
      <c r="M974" s="2">
        <f t="shared" si="259"/>
        <v>2.0706042090970822E-2</v>
      </c>
      <c r="N974" s="38">
        <v>9106</v>
      </c>
      <c r="O974" s="38">
        <v>5319</v>
      </c>
      <c r="P974" s="38"/>
      <c r="Q974" s="38">
        <v>43</v>
      </c>
      <c r="R974" s="38">
        <v>72</v>
      </c>
      <c r="S974" s="38"/>
      <c r="T974" s="38">
        <v>35</v>
      </c>
      <c r="U974" s="38">
        <v>0</v>
      </c>
      <c r="V974" s="38"/>
      <c r="W974" s="38">
        <v>94</v>
      </c>
      <c r="X974" s="38">
        <v>0</v>
      </c>
      <c r="Y974" s="38"/>
      <c r="Z974" s="38">
        <v>61</v>
      </c>
      <c r="AA974" s="38"/>
      <c r="AB974" s="38"/>
      <c r="BA974" t="str">
        <f t="shared" si="263"/>
        <v>Stoughton</v>
      </c>
      <c r="BB974" t="s">
        <v>734</v>
      </c>
      <c r="BC974">
        <v>8</v>
      </c>
      <c r="BE974" s="60">
        <v>25</v>
      </c>
      <c r="BF974" s="62">
        <v>21</v>
      </c>
      <c r="BG974" s="62">
        <v>115</v>
      </c>
      <c r="BH974" s="66">
        <v>67945</v>
      </c>
      <c r="BI974" s="66">
        <v>67945</v>
      </c>
      <c r="BJ974" s="66">
        <f t="shared" si="264"/>
        <v>25021</v>
      </c>
      <c r="BL974" t="s">
        <v>1447</v>
      </c>
      <c r="BM974">
        <f t="shared" si="260"/>
        <v>2567945</v>
      </c>
      <c r="BN974">
        <f t="shared" si="261"/>
        <v>2567945</v>
      </c>
      <c r="BO974" s="41"/>
      <c r="BP974" s="41"/>
      <c r="BR974" s="1"/>
      <c r="BS974" t="s">
        <v>3756</v>
      </c>
      <c r="CB974" s="38"/>
    </row>
    <row r="975" spans="1:80" ht="14" hidden="1" customHeight="1" outlineLevel="1" x14ac:dyDescent="0.2">
      <c r="A975" s="39" t="s">
        <v>1044</v>
      </c>
      <c r="B975" s="6" t="s">
        <v>1296</v>
      </c>
      <c r="C975" s="1">
        <f t="shared" si="253"/>
        <v>4763</v>
      </c>
      <c r="D975" s="3">
        <f>IF(N975&gt;0, RANK(N975,(N975:P975,Q975:AE975)),0)</f>
        <v>1</v>
      </c>
      <c r="E975" s="3">
        <f>IF(O975&gt;0,RANK(O975,(N975:P975,Q975:AE975)),0)</f>
        <v>2</v>
      </c>
      <c r="F975" s="3">
        <f t="shared" si="254"/>
        <v>0</v>
      </c>
      <c r="G975" s="1">
        <f t="shared" si="255"/>
        <v>2266</v>
      </c>
      <c r="H975" s="2">
        <f t="shared" si="262"/>
        <v>0.47575057736720555</v>
      </c>
      <c r="I975" s="4"/>
      <c r="J975" s="2">
        <f t="shared" si="256"/>
        <v>0.72097417593953395</v>
      </c>
      <c r="K975" s="2">
        <f t="shared" si="257"/>
        <v>0.24522359857232837</v>
      </c>
      <c r="L975" s="2">
        <f t="shared" si="258"/>
        <v>0</v>
      </c>
      <c r="M975" s="2">
        <f t="shared" si="259"/>
        <v>3.3802225488137688E-2</v>
      </c>
      <c r="N975" s="38">
        <v>3434</v>
      </c>
      <c r="O975" s="38">
        <v>1168</v>
      </c>
      <c r="P975" s="38"/>
      <c r="Q975" s="38">
        <v>57</v>
      </c>
      <c r="R975" s="38">
        <v>42</v>
      </c>
      <c r="S975" s="38"/>
      <c r="T975" s="38">
        <v>13</v>
      </c>
      <c r="U975" s="38">
        <v>0</v>
      </c>
      <c r="V975" s="38"/>
      <c r="W975" s="38">
        <v>22</v>
      </c>
      <c r="X975" s="38">
        <v>0</v>
      </c>
      <c r="Y975" s="38"/>
      <c r="Z975" s="38">
        <v>27</v>
      </c>
      <c r="AA975" s="38"/>
      <c r="AB975" s="38"/>
      <c r="BA975" t="str">
        <f t="shared" si="263"/>
        <v>Stow</v>
      </c>
      <c r="BB975" t="s">
        <v>493</v>
      </c>
      <c r="BC975">
        <v>3</v>
      </c>
      <c r="BE975" s="60">
        <v>25</v>
      </c>
      <c r="BF975" s="62">
        <v>17</v>
      </c>
      <c r="BG975" s="62">
        <v>205</v>
      </c>
      <c r="BH975" s="66">
        <v>68050</v>
      </c>
      <c r="BI975" s="66">
        <v>68050</v>
      </c>
      <c r="BJ975" s="66">
        <f t="shared" si="264"/>
        <v>25017</v>
      </c>
      <c r="BL975" t="s">
        <v>1447</v>
      </c>
      <c r="BM975">
        <f t="shared" si="260"/>
        <v>2568050</v>
      </c>
      <c r="BN975">
        <f t="shared" si="261"/>
        <v>2568050</v>
      </c>
      <c r="BO975" s="41"/>
      <c r="BP975" s="41"/>
      <c r="BR975" s="1"/>
      <c r="BS975" t="s">
        <v>3756</v>
      </c>
      <c r="CB975" s="38"/>
    </row>
    <row r="976" spans="1:80" ht="14" hidden="1" customHeight="1" outlineLevel="1" x14ac:dyDescent="0.2">
      <c r="A976" s="39" t="s">
        <v>1352</v>
      </c>
      <c r="B976" s="6" t="s">
        <v>1296</v>
      </c>
      <c r="C976" s="1">
        <f t="shared" si="253"/>
        <v>6003</v>
      </c>
      <c r="D976" s="3">
        <f>IF(N976&gt;0, RANK(N976,(N976:P976,Q976:AE976)),0)</f>
        <v>1</v>
      </c>
      <c r="E976" s="3">
        <f>IF(O976&gt;0,RANK(O976,(N976:P976,Q976:AE976)),0)</f>
        <v>2</v>
      </c>
      <c r="F976" s="3">
        <f t="shared" si="254"/>
        <v>0</v>
      </c>
      <c r="G976" s="1">
        <f t="shared" si="255"/>
        <v>428</v>
      </c>
      <c r="H976" s="2">
        <f t="shared" si="262"/>
        <v>7.1297684491087795E-2</v>
      </c>
      <c r="I976" s="4"/>
      <c r="J976" s="2">
        <f t="shared" si="256"/>
        <v>0.52257204730967854</v>
      </c>
      <c r="K976" s="2">
        <f t="shared" si="257"/>
        <v>0.45127436281859068</v>
      </c>
      <c r="L976" s="2">
        <f t="shared" si="258"/>
        <v>0</v>
      </c>
      <c r="M976" s="2">
        <f t="shared" si="259"/>
        <v>2.6153589871730776E-2</v>
      </c>
      <c r="N976" s="38">
        <v>3137</v>
      </c>
      <c r="O976" s="38">
        <v>2709</v>
      </c>
      <c r="P976" s="38"/>
      <c r="Q976" s="38">
        <v>40</v>
      </c>
      <c r="R976" s="38">
        <v>36</v>
      </c>
      <c r="S976" s="38"/>
      <c r="T976" s="38">
        <v>10</v>
      </c>
      <c r="U976" s="38">
        <v>0</v>
      </c>
      <c r="V976" s="38"/>
      <c r="W976" s="38">
        <v>37</v>
      </c>
      <c r="X976" s="38">
        <v>0</v>
      </c>
      <c r="Y976" s="38"/>
      <c r="Z976" s="38">
        <v>34</v>
      </c>
      <c r="AA976" s="38"/>
      <c r="AB976" s="38"/>
      <c r="BA976" t="str">
        <f t="shared" si="263"/>
        <v>Sturbridge</v>
      </c>
      <c r="BB976" s="6" t="s">
        <v>1739</v>
      </c>
      <c r="BC976">
        <v>1</v>
      </c>
      <c r="BE976" s="60">
        <v>25</v>
      </c>
      <c r="BF976" s="62">
        <v>27</v>
      </c>
      <c r="BG976" s="62">
        <v>240</v>
      </c>
      <c r="BH976" s="66">
        <v>68155</v>
      </c>
      <c r="BI976" s="66">
        <v>68155</v>
      </c>
      <c r="BJ976" s="66">
        <f t="shared" si="264"/>
        <v>25027</v>
      </c>
      <c r="BL976" t="s">
        <v>1447</v>
      </c>
      <c r="BM976">
        <f t="shared" si="260"/>
        <v>2568155</v>
      </c>
      <c r="BN976">
        <f t="shared" si="261"/>
        <v>2568155</v>
      </c>
      <c r="BO976" s="41"/>
      <c r="BP976" s="41"/>
      <c r="BR976" s="1"/>
      <c r="BS976" t="s">
        <v>3756</v>
      </c>
      <c r="CB976" s="38"/>
    </row>
    <row r="977" spans="1:80" ht="14" hidden="1" customHeight="1" outlineLevel="1" x14ac:dyDescent="0.2">
      <c r="A977" s="39" t="s">
        <v>661</v>
      </c>
      <c r="B977" s="6" t="s">
        <v>1296</v>
      </c>
      <c r="C977" s="1">
        <f t="shared" si="253"/>
        <v>11808</v>
      </c>
      <c r="D977" s="3">
        <f>IF(N977&gt;0, RANK(N977,(N977:P977,Q977:AE977)),0)</f>
        <v>1</v>
      </c>
      <c r="E977" s="3">
        <f>IF(O977&gt;0,RANK(O977,(N977:P977,Q977:AE977)),0)</f>
        <v>2</v>
      </c>
      <c r="F977" s="3">
        <f t="shared" si="254"/>
        <v>0</v>
      </c>
      <c r="G977" s="1">
        <f t="shared" si="255"/>
        <v>6112</v>
      </c>
      <c r="H977" s="2">
        <f t="shared" si="262"/>
        <v>0.51761517615176156</v>
      </c>
      <c r="I977" s="4"/>
      <c r="J977" s="2">
        <f t="shared" si="256"/>
        <v>0.74254742547425479</v>
      </c>
      <c r="K977" s="2">
        <f t="shared" si="257"/>
        <v>0.22493224932249323</v>
      </c>
      <c r="L977" s="2">
        <f t="shared" si="258"/>
        <v>0</v>
      </c>
      <c r="M977" s="2">
        <f t="shared" si="259"/>
        <v>3.2520325203251987E-2</v>
      </c>
      <c r="N977" s="38">
        <v>8768</v>
      </c>
      <c r="O977" s="38">
        <v>2656</v>
      </c>
      <c r="P977" s="38"/>
      <c r="Q977" s="38">
        <v>90</v>
      </c>
      <c r="R977" s="38">
        <v>95</v>
      </c>
      <c r="S977" s="38"/>
      <c r="T977" s="38">
        <v>25</v>
      </c>
      <c r="U977" s="38">
        <v>0</v>
      </c>
      <c r="V977" s="38"/>
      <c r="W977" s="38">
        <v>119</v>
      </c>
      <c r="X977" s="38">
        <v>0</v>
      </c>
      <c r="Y977" s="38"/>
      <c r="Z977" s="38">
        <v>55</v>
      </c>
      <c r="AA977" s="38"/>
      <c r="AB977" s="38"/>
      <c r="BA977" t="str">
        <f t="shared" si="263"/>
        <v>Sudbury</v>
      </c>
      <c r="BB977" t="s">
        <v>493</v>
      </c>
      <c r="BC977">
        <v>5</v>
      </c>
      <c r="BE977" s="60">
        <v>25</v>
      </c>
      <c r="BF977" s="62">
        <v>17</v>
      </c>
      <c r="BG977" s="62">
        <v>210</v>
      </c>
      <c r="BH977" s="66">
        <v>68260</v>
      </c>
      <c r="BI977" s="66">
        <v>68260</v>
      </c>
      <c r="BJ977" s="66">
        <f t="shared" si="264"/>
        <v>25017</v>
      </c>
      <c r="BL977" t="s">
        <v>1447</v>
      </c>
      <c r="BM977">
        <f t="shared" si="260"/>
        <v>2568260</v>
      </c>
      <c r="BN977">
        <f t="shared" si="261"/>
        <v>2568260</v>
      </c>
      <c r="BO977" s="41"/>
      <c r="BP977" s="41"/>
      <c r="BR977" s="1"/>
      <c r="BS977" t="s">
        <v>3756</v>
      </c>
      <c r="CB977" s="38"/>
    </row>
    <row r="978" spans="1:80" ht="14" hidden="1" customHeight="1" outlineLevel="1" x14ac:dyDescent="0.2">
      <c r="A978" s="39" t="s">
        <v>1063</v>
      </c>
      <c r="B978" s="6" t="s">
        <v>1296</v>
      </c>
      <c r="C978" s="1">
        <f t="shared" si="253"/>
        <v>1879</v>
      </c>
      <c r="D978" s="3">
        <f>IF(N978&gt;0, RANK(N978,(N978:P978,Q978:AE978)),0)</f>
        <v>1</v>
      </c>
      <c r="E978" s="3">
        <f>IF(O978&gt;0,RANK(O978,(N978:P978,Q978:AE978)),0)</f>
        <v>2</v>
      </c>
      <c r="F978" s="3">
        <f t="shared" si="254"/>
        <v>0</v>
      </c>
      <c r="G978" s="1">
        <f t="shared" si="255"/>
        <v>1011</v>
      </c>
      <c r="H978" s="2">
        <f t="shared" si="262"/>
        <v>0.53805215540180951</v>
      </c>
      <c r="I978" s="4"/>
      <c r="J978" s="2">
        <f t="shared" si="256"/>
        <v>0.74933475252794035</v>
      </c>
      <c r="K978" s="2">
        <f t="shared" si="257"/>
        <v>0.21128259712613093</v>
      </c>
      <c r="L978" s="2">
        <f t="shared" si="258"/>
        <v>0</v>
      </c>
      <c r="M978" s="2">
        <f t="shared" si="259"/>
        <v>3.9382650345928721E-2</v>
      </c>
      <c r="N978" s="38">
        <v>1408</v>
      </c>
      <c r="O978" s="38">
        <v>397</v>
      </c>
      <c r="P978" s="38"/>
      <c r="Q978" s="38">
        <v>13</v>
      </c>
      <c r="R978" s="38">
        <v>27</v>
      </c>
      <c r="S978" s="38"/>
      <c r="T978" s="38">
        <v>13</v>
      </c>
      <c r="U978" s="38">
        <v>0</v>
      </c>
      <c r="V978" s="38"/>
      <c r="W978" s="38">
        <v>9</v>
      </c>
      <c r="X978" s="38">
        <v>0</v>
      </c>
      <c r="Y978" s="38"/>
      <c r="Z978" s="38">
        <v>12</v>
      </c>
      <c r="AA978" s="38"/>
      <c r="AB978" s="38"/>
      <c r="BA978" t="str">
        <f t="shared" si="263"/>
        <v>Sunderland</v>
      </c>
      <c r="BB978" t="s">
        <v>1117</v>
      </c>
      <c r="BC978">
        <v>2</v>
      </c>
      <c r="BE978" s="60">
        <v>25</v>
      </c>
      <c r="BF978" s="62">
        <v>11</v>
      </c>
      <c r="BG978" s="62">
        <v>115</v>
      </c>
      <c r="BH978" s="66">
        <v>68400</v>
      </c>
      <c r="BI978" s="66">
        <v>68400</v>
      </c>
      <c r="BJ978" s="66">
        <f t="shared" si="264"/>
        <v>25011</v>
      </c>
      <c r="BL978" t="s">
        <v>1447</v>
      </c>
      <c r="BM978">
        <f t="shared" si="260"/>
        <v>2568400</v>
      </c>
      <c r="BN978">
        <f t="shared" si="261"/>
        <v>2568400</v>
      </c>
      <c r="BO978" s="41"/>
      <c r="BP978" s="41"/>
      <c r="BR978" s="1"/>
      <c r="BS978" t="s">
        <v>3756</v>
      </c>
      <c r="CB978" s="38"/>
    </row>
    <row r="979" spans="1:80" ht="14" hidden="1" customHeight="1" outlineLevel="1" x14ac:dyDescent="0.2">
      <c r="A979" s="39" t="s">
        <v>623</v>
      </c>
      <c r="B979" s="6" t="s">
        <v>1296</v>
      </c>
      <c r="C979" s="1">
        <f t="shared" si="253"/>
        <v>6289</v>
      </c>
      <c r="D979" s="3">
        <f>IF(N979&gt;0, RANK(N979,(N979:P979,Q979:AE979)),0)</f>
        <v>2</v>
      </c>
      <c r="E979" s="3">
        <f>IF(O979&gt;0,RANK(O979,(N979:P979,Q979:AE979)),0)</f>
        <v>1</v>
      </c>
      <c r="F979" s="3">
        <f t="shared" si="254"/>
        <v>0</v>
      </c>
      <c r="G979" s="1">
        <f t="shared" si="255"/>
        <v>376</v>
      </c>
      <c r="H979" s="2">
        <f t="shared" si="262"/>
        <v>5.9786929559548417E-2</v>
      </c>
      <c r="I979" s="4"/>
      <c r="J979" s="2">
        <f t="shared" si="256"/>
        <v>0.45826045476228333</v>
      </c>
      <c r="K979" s="2">
        <f t="shared" si="257"/>
        <v>0.51804738432183173</v>
      </c>
      <c r="L979" s="2">
        <f t="shared" si="258"/>
        <v>0</v>
      </c>
      <c r="M979" s="2">
        <f t="shared" si="259"/>
        <v>2.3692160915884997E-2</v>
      </c>
      <c r="N979" s="38">
        <v>2882</v>
      </c>
      <c r="O979" s="38">
        <v>3258</v>
      </c>
      <c r="P979" s="38"/>
      <c r="Q979" s="38">
        <v>35</v>
      </c>
      <c r="R979" s="38">
        <v>29</v>
      </c>
      <c r="S979" s="38"/>
      <c r="T979" s="38">
        <v>11</v>
      </c>
      <c r="U979" s="38">
        <v>0</v>
      </c>
      <c r="V979" s="38"/>
      <c r="W979" s="38">
        <v>39</v>
      </c>
      <c r="X979" s="38">
        <v>0</v>
      </c>
      <c r="Y979" s="38"/>
      <c r="Z979" s="38">
        <v>35</v>
      </c>
      <c r="AA979" s="38"/>
      <c r="AB979" s="38"/>
      <c r="BA979" t="str">
        <f t="shared" si="263"/>
        <v>Sutton</v>
      </c>
      <c r="BB979" s="6" t="s">
        <v>1739</v>
      </c>
      <c r="BC979">
        <v>2</v>
      </c>
      <c r="BE979" s="60">
        <v>25</v>
      </c>
      <c r="BF979" s="62">
        <v>27</v>
      </c>
      <c r="BG979" s="62">
        <v>245</v>
      </c>
      <c r="BH979" s="66">
        <v>68610</v>
      </c>
      <c r="BI979" s="66">
        <v>68610</v>
      </c>
      <c r="BJ979" s="66">
        <f t="shared" si="264"/>
        <v>25027</v>
      </c>
      <c r="BL979" t="s">
        <v>1447</v>
      </c>
      <c r="BM979">
        <f t="shared" si="260"/>
        <v>2568610</v>
      </c>
      <c r="BN979">
        <f t="shared" si="261"/>
        <v>2568610</v>
      </c>
      <c r="BO979" s="41"/>
      <c r="BP979" s="41"/>
      <c r="BR979" s="1"/>
      <c r="BS979" t="s">
        <v>3756</v>
      </c>
      <c r="CB979" s="38"/>
    </row>
    <row r="980" spans="1:80" ht="14" hidden="1" customHeight="1" outlineLevel="1" x14ac:dyDescent="0.2">
      <c r="A980" s="39" t="s">
        <v>2786</v>
      </c>
      <c r="B980" s="6" t="s">
        <v>1296</v>
      </c>
      <c r="C980" s="1">
        <f t="shared" si="253"/>
        <v>9132</v>
      </c>
      <c r="D980" s="3">
        <f>IF(N980&gt;0, RANK(N980,(N980:P980,Q980:AE980)),0)</f>
        <v>1</v>
      </c>
      <c r="E980" s="3">
        <f>IF(O980&gt;0,RANK(O980,(N980:P980,Q980:AE980)),0)</f>
        <v>2</v>
      </c>
      <c r="F980" s="3">
        <f t="shared" si="254"/>
        <v>0</v>
      </c>
      <c r="G980" s="1">
        <f t="shared" si="255"/>
        <v>3530</v>
      </c>
      <c r="H980" s="2">
        <f t="shared" si="262"/>
        <v>0.38655278142794569</v>
      </c>
      <c r="I980" s="4"/>
      <c r="J980" s="2">
        <f t="shared" si="256"/>
        <v>0.68101182654402104</v>
      </c>
      <c r="K980" s="2">
        <f t="shared" si="257"/>
        <v>0.29445904511607535</v>
      </c>
      <c r="L980" s="2">
        <f t="shared" si="258"/>
        <v>0</v>
      </c>
      <c r="M980" s="2">
        <f t="shared" si="259"/>
        <v>2.4529128339903616E-2</v>
      </c>
      <c r="N980" s="38">
        <v>6219</v>
      </c>
      <c r="O980" s="38">
        <v>2689</v>
      </c>
      <c r="P980" s="38"/>
      <c r="Q980" s="38">
        <v>42</v>
      </c>
      <c r="R980" s="38">
        <v>53</v>
      </c>
      <c r="S980" s="38"/>
      <c r="T980" s="38">
        <v>20</v>
      </c>
      <c r="U980" s="38">
        <v>1</v>
      </c>
      <c r="V980" s="38"/>
      <c r="W980" s="38">
        <v>73</v>
      </c>
      <c r="X980" s="38">
        <v>0</v>
      </c>
      <c r="Y980" s="38"/>
      <c r="Z980" s="38">
        <v>35</v>
      </c>
      <c r="AA980" s="38"/>
      <c r="AB980" s="38"/>
      <c r="BA980" t="str">
        <f t="shared" si="263"/>
        <v>Swampscott</v>
      </c>
      <c r="BB980" t="s">
        <v>823</v>
      </c>
      <c r="BC980">
        <v>6</v>
      </c>
      <c r="BE980" s="60">
        <v>25</v>
      </c>
      <c r="BF980" s="62">
        <v>9</v>
      </c>
      <c r="BG980" s="62">
        <v>155</v>
      </c>
      <c r="BH980" s="66">
        <v>68645</v>
      </c>
      <c r="BI980" s="66">
        <v>68645</v>
      </c>
      <c r="BJ980" s="66">
        <f t="shared" si="264"/>
        <v>25009</v>
      </c>
      <c r="BL980" t="s">
        <v>1447</v>
      </c>
      <c r="BM980">
        <f t="shared" si="260"/>
        <v>2568645</v>
      </c>
      <c r="BN980">
        <f t="shared" si="261"/>
        <v>2568645</v>
      </c>
      <c r="BO980" s="41"/>
      <c r="BP980" s="41"/>
      <c r="BR980" s="1"/>
      <c r="BS980" t="s">
        <v>3756</v>
      </c>
      <c r="CB980" s="38"/>
    </row>
    <row r="981" spans="1:80" ht="14" hidden="1" customHeight="1" outlineLevel="1" x14ac:dyDescent="0.2">
      <c r="A981" s="39" t="s">
        <v>1780</v>
      </c>
      <c r="B981" s="6" t="s">
        <v>1296</v>
      </c>
      <c r="C981" s="1">
        <f t="shared" si="253"/>
        <v>10331</v>
      </c>
      <c r="D981" s="3">
        <f>IF(N981&gt;0, RANK(N981,(N981:P981,Q981:AE981)),0)</f>
        <v>2</v>
      </c>
      <c r="E981" s="3">
        <f>IF(O981&gt;0,RANK(O981,(N981:P981,Q981:AE981)),0)</f>
        <v>1</v>
      </c>
      <c r="F981" s="3">
        <f t="shared" si="254"/>
        <v>0</v>
      </c>
      <c r="G981" s="1">
        <f t="shared" si="255"/>
        <v>1333</v>
      </c>
      <c r="H981" s="2">
        <f t="shared" si="262"/>
        <v>0.12902913561126705</v>
      </c>
      <c r="I981" s="4"/>
      <c r="J981" s="2">
        <f t="shared" si="256"/>
        <v>0.42609621527441682</v>
      </c>
      <c r="K981" s="2">
        <f t="shared" si="257"/>
        <v>0.55512535088568382</v>
      </c>
      <c r="L981" s="2">
        <f t="shared" si="258"/>
        <v>0</v>
      </c>
      <c r="M981" s="2">
        <f t="shared" si="259"/>
        <v>1.8778433839899411E-2</v>
      </c>
      <c r="N981" s="38">
        <v>4402</v>
      </c>
      <c r="O981" s="38">
        <v>5735</v>
      </c>
      <c r="P981" s="38"/>
      <c r="Q981" s="38">
        <v>50</v>
      </c>
      <c r="R981" s="38">
        <v>28</v>
      </c>
      <c r="S981" s="38"/>
      <c r="T981" s="38">
        <v>19</v>
      </c>
      <c r="U981" s="38">
        <v>0</v>
      </c>
      <c r="V981" s="38"/>
      <c r="W981" s="38">
        <v>50</v>
      </c>
      <c r="X981" s="38">
        <v>0</v>
      </c>
      <c r="Y981" s="38"/>
      <c r="Z981" s="38">
        <v>47</v>
      </c>
      <c r="AA981" s="38"/>
      <c r="AB981" s="38"/>
      <c r="BA981" t="str">
        <f t="shared" si="263"/>
        <v>Swansea</v>
      </c>
      <c r="BB981" t="s">
        <v>2173</v>
      </c>
      <c r="BC981">
        <v>4</v>
      </c>
      <c r="BE981" s="60">
        <v>25</v>
      </c>
      <c r="BF981" s="62">
        <v>5</v>
      </c>
      <c r="BG981" s="62">
        <v>90</v>
      </c>
      <c r="BH981" s="66">
        <v>68750</v>
      </c>
      <c r="BI981" s="66">
        <v>68750</v>
      </c>
      <c r="BJ981" s="66">
        <f t="shared" si="264"/>
        <v>25005</v>
      </c>
      <c r="BL981" t="s">
        <v>1447</v>
      </c>
      <c r="BM981">
        <f t="shared" si="260"/>
        <v>2568750</v>
      </c>
      <c r="BN981">
        <f t="shared" si="261"/>
        <v>2568750</v>
      </c>
      <c r="BO981" s="41"/>
      <c r="BP981" s="41"/>
      <c r="BR981" s="1"/>
      <c r="BS981" t="s">
        <v>3756</v>
      </c>
      <c r="CB981" s="38"/>
    </row>
    <row r="982" spans="1:80" ht="14" hidden="1" customHeight="1" outlineLevel="1" x14ac:dyDescent="0.2">
      <c r="A982" s="39" t="s">
        <v>2249</v>
      </c>
      <c r="B982" s="6" t="s">
        <v>1296</v>
      </c>
      <c r="C982" s="1">
        <f t="shared" si="253"/>
        <v>26980</v>
      </c>
      <c r="D982" s="3">
        <f>IF(N982&gt;0, RANK(N982,(N982:P982,Q982:AE982)),0)</f>
        <v>1</v>
      </c>
      <c r="E982" s="3">
        <f>IF(O982&gt;0,RANK(O982,(N982:P982,Q982:AE982)),0)</f>
        <v>2</v>
      </c>
      <c r="F982" s="3">
        <f t="shared" si="254"/>
        <v>0</v>
      </c>
      <c r="G982" s="1">
        <f t="shared" si="255"/>
        <v>745</v>
      </c>
      <c r="H982" s="2">
        <f t="shared" si="262"/>
        <v>2.7613046701260191E-2</v>
      </c>
      <c r="I982" s="4"/>
      <c r="J982" s="2">
        <f t="shared" si="256"/>
        <v>0.50340993328391404</v>
      </c>
      <c r="K982" s="2">
        <f t="shared" si="257"/>
        <v>0.47579688658265384</v>
      </c>
      <c r="L982" s="2">
        <f t="shared" si="258"/>
        <v>0</v>
      </c>
      <c r="M982" s="2">
        <f t="shared" si="259"/>
        <v>2.0793180133432121E-2</v>
      </c>
      <c r="N982" s="38">
        <v>13582</v>
      </c>
      <c r="O982" s="38">
        <v>12837</v>
      </c>
      <c r="P982" s="38"/>
      <c r="Q982" s="38">
        <v>113</v>
      </c>
      <c r="R982" s="38">
        <v>126</v>
      </c>
      <c r="S982" s="38"/>
      <c r="T982" s="38">
        <v>76</v>
      </c>
      <c r="U982" s="38">
        <v>0</v>
      </c>
      <c r="V982" s="38"/>
      <c r="W982" s="38">
        <v>86</v>
      </c>
      <c r="X982" s="38">
        <v>0</v>
      </c>
      <c r="Y982" s="38"/>
      <c r="Z982" s="38">
        <v>160</v>
      </c>
      <c r="AA982" s="38"/>
      <c r="AB982" s="38"/>
      <c r="BA982" t="str">
        <f t="shared" si="263"/>
        <v>Taunton</v>
      </c>
      <c r="BB982" t="s">
        <v>2173</v>
      </c>
      <c r="BC982">
        <v>4</v>
      </c>
      <c r="BE982" s="60">
        <v>25</v>
      </c>
      <c r="BF982" s="62">
        <v>5</v>
      </c>
      <c r="BG982" s="62">
        <v>95</v>
      </c>
      <c r="BH982" s="66">
        <v>69170</v>
      </c>
      <c r="BI982" s="66">
        <v>69170</v>
      </c>
      <c r="BJ982" s="66">
        <f t="shared" si="264"/>
        <v>25005</v>
      </c>
      <c r="BL982" t="s">
        <v>1225</v>
      </c>
      <c r="BM982">
        <f t="shared" si="260"/>
        <v>2569170</v>
      </c>
      <c r="BN982">
        <f t="shared" si="261"/>
        <v>2569170</v>
      </c>
      <c r="BO982" s="41"/>
      <c r="BP982" s="41"/>
      <c r="BR982" s="1"/>
      <c r="BS982" t="s">
        <v>3757</v>
      </c>
      <c r="CB982" s="38"/>
    </row>
    <row r="983" spans="1:80" ht="14" hidden="1" customHeight="1" outlineLevel="1" x14ac:dyDescent="0.2">
      <c r="A983" s="39" t="s">
        <v>2851</v>
      </c>
      <c r="B983" s="6" t="s">
        <v>1296</v>
      </c>
      <c r="C983" s="1">
        <f t="shared" si="253"/>
        <v>4593</v>
      </c>
      <c r="D983" s="3">
        <f>IF(N983&gt;0, RANK(N983,(N983:P983,Q983:AE983)),0)</f>
        <v>2</v>
      </c>
      <c r="E983" s="3">
        <f>IF(O983&gt;0,RANK(O983,(N983:P983,Q983:AE983)),0)</f>
        <v>1</v>
      </c>
      <c r="F983" s="3">
        <f t="shared" si="254"/>
        <v>0</v>
      </c>
      <c r="G983" s="1">
        <f t="shared" si="255"/>
        <v>700</v>
      </c>
      <c r="H983" s="2">
        <f t="shared" si="262"/>
        <v>0.15240583496625298</v>
      </c>
      <c r="I983" s="4"/>
      <c r="J983" s="2">
        <f t="shared" si="256"/>
        <v>0.40997169605922057</v>
      </c>
      <c r="K983" s="2">
        <f t="shared" si="257"/>
        <v>0.5623775310254735</v>
      </c>
      <c r="L983" s="2">
        <f t="shared" si="258"/>
        <v>0</v>
      </c>
      <c r="M983" s="2">
        <f t="shared" si="259"/>
        <v>2.7650772915305932E-2</v>
      </c>
      <c r="N983" s="38">
        <v>1883</v>
      </c>
      <c r="O983" s="38">
        <v>2583</v>
      </c>
      <c r="P983" s="38"/>
      <c r="Q983" s="38">
        <v>26</v>
      </c>
      <c r="R983" s="38">
        <v>31</v>
      </c>
      <c r="S983" s="38"/>
      <c r="T983" s="38">
        <v>14</v>
      </c>
      <c r="U983" s="38">
        <v>0</v>
      </c>
      <c r="V983" s="38"/>
      <c r="W983" s="38">
        <v>20</v>
      </c>
      <c r="X983" s="38">
        <v>0</v>
      </c>
      <c r="Y983" s="38"/>
      <c r="Z983" s="38">
        <v>36</v>
      </c>
      <c r="AA983" s="38"/>
      <c r="AB983" s="38"/>
      <c r="BA983" t="str">
        <f t="shared" si="263"/>
        <v>Templeton</v>
      </c>
      <c r="BB983" s="6" t="s">
        <v>1739</v>
      </c>
      <c r="BC983">
        <v>2</v>
      </c>
      <c r="BE983" s="60">
        <v>25</v>
      </c>
      <c r="BF983" s="62">
        <v>27</v>
      </c>
      <c r="BG983" s="62">
        <v>250</v>
      </c>
      <c r="BH983" s="66">
        <v>69275</v>
      </c>
      <c r="BI983" s="66">
        <v>69275</v>
      </c>
      <c r="BJ983" s="66">
        <f t="shared" si="264"/>
        <v>25027</v>
      </c>
      <c r="BL983" t="s">
        <v>1447</v>
      </c>
      <c r="BM983">
        <f t="shared" si="260"/>
        <v>2569275</v>
      </c>
      <c r="BN983">
        <f t="shared" si="261"/>
        <v>2569275</v>
      </c>
      <c r="BO983" s="41"/>
      <c r="BP983" s="41"/>
      <c r="BR983" s="1"/>
      <c r="BS983" t="s">
        <v>3756</v>
      </c>
      <c r="CB983" s="38"/>
    </row>
    <row r="984" spans="1:80" ht="14" hidden="1" customHeight="1" outlineLevel="1" x14ac:dyDescent="0.2">
      <c r="A984" s="39" t="s">
        <v>1468</v>
      </c>
      <c r="B984" s="6" t="s">
        <v>1296</v>
      </c>
      <c r="C984" s="1">
        <f t="shared" si="253"/>
        <v>18578</v>
      </c>
      <c r="D984" s="3">
        <f>IF(N984&gt;0, RANK(N984,(N984:P984,Q984:AE984)),0)</f>
        <v>2</v>
      </c>
      <c r="E984" s="3">
        <f>IF(O984&gt;0,RANK(O984,(N984:P984,Q984:AE984)),0)</f>
        <v>1</v>
      </c>
      <c r="F984" s="3">
        <f t="shared" si="254"/>
        <v>0</v>
      </c>
      <c r="G984" s="1">
        <f t="shared" si="255"/>
        <v>159</v>
      </c>
      <c r="H984" s="2">
        <f t="shared" si="262"/>
        <v>8.558510065669071E-3</v>
      </c>
      <c r="I984" s="4"/>
      <c r="J984" s="2">
        <f t="shared" si="256"/>
        <v>0.48455162019593068</v>
      </c>
      <c r="K984" s="2">
        <f t="shared" si="257"/>
        <v>0.49311013026159972</v>
      </c>
      <c r="L984" s="2">
        <f t="shared" si="258"/>
        <v>0</v>
      </c>
      <c r="M984" s="2">
        <f t="shared" si="259"/>
        <v>2.2338249542469601E-2</v>
      </c>
      <c r="N984" s="38">
        <v>9002</v>
      </c>
      <c r="O984" s="38">
        <v>9161</v>
      </c>
      <c r="P984" s="38"/>
      <c r="Q984" s="38">
        <v>83</v>
      </c>
      <c r="R984" s="38">
        <v>91</v>
      </c>
      <c r="S984" s="38"/>
      <c r="T984" s="38">
        <v>31</v>
      </c>
      <c r="U984" s="38">
        <v>0</v>
      </c>
      <c r="V984" s="38"/>
      <c r="W984" s="38">
        <v>110</v>
      </c>
      <c r="X984" s="38">
        <v>0</v>
      </c>
      <c r="Y984" s="38"/>
      <c r="Z984" s="38">
        <v>100</v>
      </c>
      <c r="AA984" s="38"/>
      <c r="AB984" s="38"/>
      <c r="BA984" t="str">
        <f t="shared" si="263"/>
        <v>Tewksbury</v>
      </c>
      <c r="BB984" t="s">
        <v>493</v>
      </c>
      <c r="BC984">
        <v>6</v>
      </c>
      <c r="BE984" s="60">
        <v>25</v>
      </c>
      <c r="BF984" s="62">
        <v>17</v>
      </c>
      <c r="BG984" s="62">
        <v>215</v>
      </c>
      <c r="BH984" s="66">
        <v>69415</v>
      </c>
      <c r="BI984" s="66">
        <v>69415</v>
      </c>
      <c r="BJ984" s="66">
        <f t="shared" si="264"/>
        <v>25017</v>
      </c>
      <c r="BL984" t="s">
        <v>1447</v>
      </c>
      <c r="BM984">
        <f t="shared" si="260"/>
        <v>2569415</v>
      </c>
      <c r="BN984">
        <f t="shared" si="261"/>
        <v>2569415</v>
      </c>
      <c r="BO984" s="41"/>
      <c r="BP984" s="41"/>
      <c r="BR984" s="1"/>
      <c r="BS984" t="s">
        <v>3756</v>
      </c>
      <c r="CB984" s="38"/>
    </row>
    <row r="985" spans="1:80" ht="14" hidden="1" customHeight="1" outlineLevel="1" x14ac:dyDescent="0.2">
      <c r="A985" s="39" t="s">
        <v>1581</v>
      </c>
      <c r="B985" s="6" t="s">
        <v>1296</v>
      </c>
      <c r="C985" s="1">
        <f t="shared" si="253"/>
        <v>2664</v>
      </c>
      <c r="D985" s="3">
        <f>IF(N985&gt;0, RANK(N985,(N985:P985,Q985:AE985)),0)</f>
        <v>1</v>
      </c>
      <c r="E985" s="3">
        <f>IF(O985&gt;0,RANK(O985,(N985:P985,Q985:AE985)),0)</f>
        <v>2</v>
      </c>
      <c r="F985" s="3">
        <f t="shared" si="254"/>
        <v>0</v>
      </c>
      <c r="G985" s="1">
        <f t="shared" si="255"/>
        <v>1483</v>
      </c>
      <c r="H985" s="2">
        <f t="shared" si="262"/>
        <v>0.55668168168168164</v>
      </c>
      <c r="I985" s="4"/>
      <c r="J985" s="2">
        <f t="shared" si="256"/>
        <v>0.76238738738738743</v>
      </c>
      <c r="K985" s="2">
        <f t="shared" si="257"/>
        <v>0.2057057057057057</v>
      </c>
      <c r="L985" s="2">
        <f t="shared" si="258"/>
        <v>0</v>
      </c>
      <c r="M985" s="2">
        <f t="shared" si="259"/>
        <v>3.1906906906906868E-2</v>
      </c>
      <c r="N985" s="38">
        <v>2031</v>
      </c>
      <c r="O985" s="38">
        <v>548</v>
      </c>
      <c r="P985" s="38"/>
      <c r="Q985" s="38">
        <v>17</v>
      </c>
      <c r="R985" s="38">
        <v>35</v>
      </c>
      <c r="S985" s="38"/>
      <c r="T985" s="38">
        <v>12</v>
      </c>
      <c r="U985" s="38">
        <v>0</v>
      </c>
      <c r="V985" s="38"/>
      <c r="W985" s="38">
        <v>10</v>
      </c>
      <c r="X985" s="38">
        <v>0</v>
      </c>
      <c r="Y985" s="38"/>
      <c r="Z985" s="38">
        <v>11</v>
      </c>
      <c r="AA985" s="38"/>
      <c r="AB985" s="38"/>
      <c r="BA985" t="str">
        <f t="shared" si="263"/>
        <v>Tisbury</v>
      </c>
      <c r="BB985" t="s">
        <v>2969</v>
      </c>
      <c r="BC985">
        <v>9</v>
      </c>
      <c r="BE985" s="60">
        <v>25</v>
      </c>
      <c r="BF985" s="62">
        <v>7</v>
      </c>
      <c r="BG985" s="62">
        <v>30</v>
      </c>
      <c r="BH985" s="66">
        <v>69940</v>
      </c>
      <c r="BI985" s="66">
        <v>69940</v>
      </c>
      <c r="BJ985" s="66">
        <f t="shared" si="264"/>
        <v>25007</v>
      </c>
      <c r="BL985" t="s">
        <v>1447</v>
      </c>
      <c r="BM985">
        <f t="shared" si="260"/>
        <v>2569940</v>
      </c>
      <c r="BN985">
        <f t="shared" si="261"/>
        <v>2569940</v>
      </c>
      <c r="BO985" s="41"/>
      <c r="BP985" s="41"/>
      <c r="BR985" s="1"/>
      <c r="BS985" t="s">
        <v>3756</v>
      </c>
      <c r="CB985" s="38"/>
    </row>
    <row r="986" spans="1:80" ht="14" hidden="1" customHeight="1" outlineLevel="1" x14ac:dyDescent="0.2">
      <c r="A986" s="39" t="s">
        <v>66</v>
      </c>
      <c r="B986" s="6" t="s">
        <v>1296</v>
      </c>
      <c r="C986" s="1">
        <f t="shared" si="253"/>
        <v>325</v>
      </c>
      <c r="D986" s="3">
        <f>IF(N986&gt;0, RANK(N986,(N986:P986,Q986:AE986)),0)</f>
        <v>2</v>
      </c>
      <c r="E986" s="3">
        <f>IF(O986&gt;0,RANK(O986,(N986:P986,Q986:AE986)),0)</f>
        <v>1</v>
      </c>
      <c r="F986" s="3">
        <f t="shared" si="254"/>
        <v>0</v>
      </c>
      <c r="G986" s="1">
        <f t="shared" si="255"/>
        <v>27</v>
      </c>
      <c r="H986" s="2">
        <f t="shared" si="262"/>
        <v>8.3076923076923076E-2</v>
      </c>
      <c r="I986" s="4"/>
      <c r="J986" s="2">
        <f t="shared" si="256"/>
        <v>0.45538461538461539</v>
      </c>
      <c r="K986" s="2">
        <f t="shared" si="257"/>
        <v>0.53846153846153844</v>
      </c>
      <c r="L986" s="2">
        <f t="shared" si="258"/>
        <v>0</v>
      </c>
      <c r="M986" s="2">
        <f t="shared" si="259"/>
        <v>6.1538461538461764E-3</v>
      </c>
      <c r="N986" s="38">
        <v>148</v>
      </c>
      <c r="O986" s="38">
        <v>175</v>
      </c>
      <c r="P986" s="38"/>
      <c r="Q986" s="38">
        <v>1</v>
      </c>
      <c r="R986" s="38">
        <v>0</v>
      </c>
      <c r="S986" s="38"/>
      <c r="T986" s="38">
        <v>0</v>
      </c>
      <c r="U986" s="38">
        <v>0</v>
      </c>
      <c r="V986" s="38"/>
      <c r="W986" s="38">
        <v>0</v>
      </c>
      <c r="X986" s="38">
        <v>0</v>
      </c>
      <c r="Y986" s="38"/>
      <c r="Z986" s="38">
        <v>1</v>
      </c>
      <c r="AA986" s="38"/>
      <c r="AB986" s="38"/>
      <c r="BA986" t="str">
        <f t="shared" si="263"/>
        <v>Tolland</v>
      </c>
      <c r="BB986" t="s">
        <v>2795</v>
      </c>
      <c r="BC986">
        <v>1</v>
      </c>
      <c r="BE986" s="60">
        <v>25</v>
      </c>
      <c r="BF986" s="62">
        <v>13</v>
      </c>
      <c r="BG986" s="62">
        <v>95</v>
      </c>
      <c r="BH986" s="66">
        <v>70045</v>
      </c>
      <c r="BI986" s="66">
        <v>70045</v>
      </c>
      <c r="BJ986" s="66">
        <f t="shared" si="264"/>
        <v>25013</v>
      </c>
      <c r="BL986" t="s">
        <v>1447</v>
      </c>
      <c r="BM986">
        <f t="shared" si="260"/>
        <v>2570045</v>
      </c>
      <c r="BN986">
        <f t="shared" si="261"/>
        <v>2570045</v>
      </c>
      <c r="BO986" s="41"/>
      <c r="BP986" s="41"/>
      <c r="BR986" s="1"/>
      <c r="BS986" t="s">
        <v>3756</v>
      </c>
      <c r="CB986" s="38"/>
    </row>
    <row r="987" spans="1:80" ht="14" hidden="1" customHeight="1" outlineLevel="1" x14ac:dyDescent="0.2">
      <c r="A987" s="39" t="s">
        <v>880</v>
      </c>
      <c r="B987" s="6" t="s">
        <v>1296</v>
      </c>
      <c r="C987" s="1">
        <f t="shared" si="253"/>
        <v>4271</v>
      </c>
      <c r="D987" s="3">
        <f>IF(N987&gt;0, RANK(N987,(N987:P987,Q987:AE987)),0)</f>
        <v>1</v>
      </c>
      <c r="E987" s="3">
        <f>IF(O987&gt;0,RANK(O987,(N987:P987,Q987:AE987)),0)</f>
        <v>2</v>
      </c>
      <c r="F987" s="3">
        <f t="shared" si="254"/>
        <v>0</v>
      </c>
      <c r="G987" s="1">
        <f t="shared" si="255"/>
        <v>795</v>
      </c>
      <c r="H987" s="2">
        <f t="shared" si="262"/>
        <v>0.18613907749941466</v>
      </c>
      <c r="I987" s="4"/>
      <c r="J987" s="2">
        <f t="shared" si="256"/>
        <v>0.58066026691641304</v>
      </c>
      <c r="K987" s="2">
        <f t="shared" si="257"/>
        <v>0.39452118941699837</v>
      </c>
      <c r="L987" s="2">
        <f t="shared" si="258"/>
        <v>0</v>
      </c>
      <c r="M987" s="2">
        <f t="shared" si="259"/>
        <v>2.4818543666588588E-2</v>
      </c>
      <c r="N987" s="38">
        <v>2480</v>
      </c>
      <c r="O987" s="38">
        <v>1685</v>
      </c>
      <c r="P987" s="38"/>
      <c r="Q987" s="38">
        <v>21</v>
      </c>
      <c r="R987" s="38">
        <v>21</v>
      </c>
      <c r="S987" s="38"/>
      <c r="T987" s="38">
        <v>7</v>
      </c>
      <c r="U987" s="38">
        <v>0</v>
      </c>
      <c r="V987" s="38"/>
      <c r="W987" s="38">
        <v>39</v>
      </c>
      <c r="X987" s="38">
        <v>0</v>
      </c>
      <c r="Y987" s="38"/>
      <c r="Z987" s="38">
        <v>18</v>
      </c>
      <c r="AA987" s="38"/>
      <c r="AB987" s="38"/>
      <c r="BA987" t="str">
        <f t="shared" si="263"/>
        <v>Topsfield</v>
      </c>
      <c r="BB987" t="s">
        <v>823</v>
      </c>
      <c r="BC987">
        <v>6</v>
      </c>
      <c r="BE987" s="60">
        <v>25</v>
      </c>
      <c r="BF987" s="62">
        <v>9</v>
      </c>
      <c r="BG987" s="62">
        <v>160</v>
      </c>
      <c r="BH987" s="66">
        <v>70150</v>
      </c>
      <c r="BI987" s="66">
        <v>70150</v>
      </c>
      <c r="BJ987" s="66">
        <f t="shared" si="264"/>
        <v>25009</v>
      </c>
      <c r="BL987" t="s">
        <v>1447</v>
      </c>
      <c r="BM987">
        <f t="shared" si="260"/>
        <v>2570150</v>
      </c>
      <c r="BN987">
        <f t="shared" si="261"/>
        <v>2570150</v>
      </c>
      <c r="BO987" s="41"/>
      <c r="BP987" s="41"/>
      <c r="BR987" s="1"/>
      <c r="BS987" t="s">
        <v>3756</v>
      </c>
      <c r="CB987" s="38"/>
    </row>
    <row r="988" spans="1:80" ht="14" hidden="1" customHeight="1" outlineLevel="1" x14ac:dyDescent="0.2">
      <c r="A988" s="39" t="s">
        <v>104</v>
      </c>
      <c r="B988" s="6" t="s">
        <v>1296</v>
      </c>
      <c r="C988" s="1">
        <f t="shared" si="253"/>
        <v>5515</v>
      </c>
      <c r="D988" s="3">
        <f>IF(N988&gt;0, RANK(N988,(N988:P988,Q988:AE988)),0)</f>
        <v>2</v>
      </c>
      <c r="E988" s="3">
        <f>IF(O988&gt;0,RANK(O988,(N988:P988,Q988:AE988)),0)</f>
        <v>1</v>
      </c>
      <c r="F988" s="3">
        <f t="shared" si="254"/>
        <v>0</v>
      </c>
      <c r="G988" s="1">
        <f t="shared" si="255"/>
        <v>289</v>
      </c>
      <c r="H988" s="2">
        <f t="shared" si="262"/>
        <v>5.2402538531278332E-2</v>
      </c>
      <c r="I988" s="4"/>
      <c r="J988" s="2">
        <f t="shared" si="256"/>
        <v>0.46364460562103355</v>
      </c>
      <c r="K988" s="2">
        <f t="shared" si="257"/>
        <v>0.5160471441523119</v>
      </c>
      <c r="L988" s="2">
        <f t="shared" si="258"/>
        <v>0</v>
      </c>
      <c r="M988" s="2">
        <f t="shared" si="259"/>
        <v>2.0308250226654612E-2</v>
      </c>
      <c r="N988" s="38">
        <v>2557</v>
      </c>
      <c r="O988" s="38">
        <v>2846</v>
      </c>
      <c r="P988" s="38"/>
      <c r="Q988" s="38">
        <v>27</v>
      </c>
      <c r="R988" s="38">
        <v>26</v>
      </c>
      <c r="S988" s="38"/>
      <c r="T988" s="38">
        <v>6</v>
      </c>
      <c r="U988" s="38">
        <v>0</v>
      </c>
      <c r="V988" s="38"/>
      <c r="W988" s="38">
        <v>12</v>
      </c>
      <c r="X988" s="38">
        <v>0</v>
      </c>
      <c r="Y988" s="38"/>
      <c r="Z988" s="38">
        <v>41</v>
      </c>
      <c r="AA988" s="38"/>
      <c r="AB988" s="38"/>
      <c r="BA988" t="str">
        <f t="shared" si="263"/>
        <v>Townsend</v>
      </c>
      <c r="BB988" t="s">
        <v>493</v>
      </c>
      <c r="BC988">
        <v>3</v>
      </c>
      <c r="BE988" s="60">
        <v>25</v>
      </c>
      <c r="BF988" s="62">
        <v>17</v>
      </c>
      <c r="BG988" s="62">
        <v>220</v>
      </c>
      <c r="BH988" s="66">
        <v>70360</v>
      </c>
      <c r="BI988" s="66">
        <v>70360</v>
      </c>
      <c r="BJ988" s="66">
        <f t="shared" si="264"/>
        <v>25017</v>
      </c>
      <c r="BL988" t="s">
        <v>1447</v>
      </c>
      <c r="BM988">
        <f t="shared" si="260"/>
        <v>2570360</v>
      </c>
      <c r="BN988">
        <f t="shared" si="261"/>
        <v>2570360</v>
      </c>
      <c r="BO988" s="41"/>
      <c r="BP988" s="41"/>
      <c r="BR988" s="1"/>
      <c r="BS988" t="s">
        <v>3756</v>
      </c>
      <c r="CB988" s="38"/>
    </row>
    <row r="989" spans="1:80" ht="14" hidden="1" customHeight="1" outlineLevel="1" x14ac:dyDescent="0.2">
      <c r="A989" s="39" t="s">
        <v>1267</v>
      </c>
      <c r="B989" s="6" t="s">
        <v>1296</v>
      </c>
      <c r="C989" s="1">
        <f t="shared" si="253"/>
        <v>1818</v>
      </c>
      <c r="D989" s="3">
        <f>IF(N989&gt;0, RANK(N989,(N989:P989,Q989:AE989)),0)</f>
        <v>1</v>
      </c>
      <c r="E989" s="3">
        <f>IF(O989&gt;0,RANK(O989,(N989:P989,Q989:AE989)),0)</f>
        <v>2</v>
      </c>
      <c r="F989" s="3">
        <f t="shared" si="254"/>
        <v>0</v>
      </c>
      <c r="G989" s="1">
        <f t="shared" si="255"/>
        <v>1076</v>
      </c>
      <c r="H989" s="2">
        <f t="shared" si="262"/>
        <v>0.59185918591859188</v>
      </c>
      <c r="I989" s="4"/>
      <c r="J989" s="2">
        <f t="shared" si="256"/>
        <v>0.78877887788778878</v>
      </c>
      <c r="K989" s="2">
        <f t="shared" si="257"/>
        <v>0.19691969196919692</v>
      </c>
      <c r="L989" s="2">
        <f t="shared" si="258"/>
        <v>0</v>
      </c>
      <c r="M989" s="2">
        <f t="shared" si="259"/>
        <v>1.4301430143014299E-2</v>
      </c>
      <c r="N989" s="38">
        <v>1434</v>
      </c>
      <c r="O989" s="38">
        <v>358</v>
      </c>
      <c r="P989" s="38"/>
      <c r="Q989" s="38">
        <v>4</v>
      </c>
      <c r="R989" s="38">
        <v>13</v>
      </c>
      <c r="S989" s="38"/>
      <c r="T989" s="38">
        <v>3</v>
      </c>
      <c r="U989" s="38">
        <v>0</v>
      </c>
      <c r="V989" s="38"/>
      <c r="W989" s="38">
        <v>0</v>
      </c>
      <c r="X989" s="38">
        <v>0</v>
      </c>
      <c r="Y989" s="38"/>
      <c r="Z989" s="38">
        <v>6</v>
      </c>
      <c r="AA989" s="38"/>
      <c r="AB989" s="38"/>
      <c r="BA989" t="str">
        <f t="shared" si="263"/>
        <v>Truro</v>
      </c>
      <c r="BB989" t="s">
        <v>2366</v>
      </c>
      <c r="BC989">
        <v>9</v>
      </c>
      <c r="BE989" s="60">
        <v>25</v>
      </c>
      <c r="BF989" s="62">
        <v>1</v>
      </c>
      <c r="BG989" s="62">
        <v>65</v>
      </c>
      <c r="BH989" s="66">
        <v>70605</v>
      </c>
      <c r="BI989" s="66">
        <v>70605</v>
      </c>
      <c r="BJ989" s="66">
        <f t="shared" si="264"/>
        <v>25001</v>
      </c>
      <c r="BL989" t="s">
        <v>1447</v>
      </c>
      <c r="BM989">
        <f t="shared" si="260"/>
        <v>2570605</v>
      </c>
      <c r="BN989">
        <f t="shared" si="261"/>
        <v>2570605</v>
      </c>
      <c r="BO989" s="41"/>
      <c r="BP989" s="41"/>
      <c r="BR989" s="1"/>
      <c r="BS989" t="s">
        <v>3756</v>
      </c>
      <c r="CB989" s="38"/>
    </row>
    <row r="990" spans="1:80" ht="14" hidden="1" customHeight="1" outlineLevel="1" x14ac:dyDescent="0.2">
      <c r="A990" s="39" t="s">
        <v>602</v>
      </c>
      <c r="B990" s="6" t="s">
        <v>1296</v>
      </c>
      <c r="C990" s="1">
        <f t="shared" si="253"/>
        <v>7495</v>
      </c>
      <c r="D990" s="3">
        <f>IF(N990&gt;0, RANK(N990,(N990:P990,Q990:AE990)),0)</f>
        <v>1</v>
      </c>
      <c r="E990" s="3">
        <f>IF(O990&gt;0,RANK(O990,(N990:P990,Q990:AE990)),0)</f>
        <v>2</v>
      </c>
      <c r="F990" s="3">
        <f t="shared" si="254"/>
        <v>0</v>
      </c>
      <c r="G990" s="1">
        <f t="shared" si="255"/>
        <v>192</v>
      </c>
      <c r="H990" s="2">
        <f t="shared" si="262"/>
        <v>2.5617078052034691E-2</v>
      </c>
      <c r="I990" s="4"/>
      <c r="J990" s="2">
        <f t="shared" si="256"/>
        <v>0.50260173448965972</v>
      </c>
      <c r="K990" s="2">
        <f t="shared" si="257"/>
        <v>0.47698465643762511</v>
      </c>
      <c r="L990" s="2">
        <f t="shared" si="258"/>
        <v>0</v>
      </c>
      <c r="M990" s="2">
        <f t="shared" si="259"/>
        <v>2.0413609072715166E-2</v>
      </c>
      <c r="N990" s="38">
        <v>3767</v>
      </c>
      <c r="O990" s="38">
        <v>3575</v>
      </c>
      <c r="P990" s="38"/>
      <c r="Q990" s="38">
        <v>46</v>
      </c>
      <c r="R990" s="38">
        <v>58</v>
      </c>
      <c r="S990" s="38"/>
      <c r="T990" s="38">
        <v>17</v>
      </c>
      <c r="U990" s="38">
        <v>0</v>
      </c>
      <c r="V990" s="38"/>
      <c r="W990" s="38">
        <v>0</v>
      </c>
      <c r="X990" s="38">
        <v>2</v>
      </c>
      <c r="Y990" s="38"/>
      <c r="Z990" s="38">
        <v>30</v>
      </c>
      <c r="AA990" s="38"/>
      <c r="AB990" s="38"/>
      <c r="BA990" t="str">
        <f t="shared" si="263"/>
        <v>Tyngsborough</v>
      </c>
      <c r="BB990" t="s">
        <v>493</v>
      </c>
      <c r="BC990">
        <v>3</v>
      </c>
      <c r="BE990" s="60">
        <v>25</v>
      </c>
      <c r="BF990" s="62">
        <v>17</v>
      </c>
      <c r="BG990" s="62">
        <v>225</v>
      </c>
      <c r="BH990" s="66">
        <v>71025</v>
      </c>
      <c r="BI990" s="66">
        <v>71025</v>
      </c>
      <c r="BJ990" s="66">
        <f t="shared" si="264"/>
        <v>25017</v>
      </c>
      <c r="BL990" t="s">
        <v>1447</v>
      </c>
      <c r="BM990">
        <f t="shared" si="260"/>
        <v>2571025</v>
      </c>
      <c r="BN990">
        <f t="shared" si="261"/>
        <v>2571025</v>
      </c>
      <c r="BO990" s="41"/>
      <c r="BP990" s="41"/>
      <c r="BR990" s="1"/>
      <c r="BS990" t="s">
        <v>3756</v>
      </c>
      <c r="CB990" s="38"/>
    </row>
    <row r="991" spans="1:80" ht="14" hidden="1" customHeight="1" outlineLevel="1" x14ac:dyDescent="0.2">
      <c r="A991" s="39" t="s">
        <v>889</v>
      </c>
      <c r="B991" s="6" t="s">
        <v>1296</v>
      </c>
      <c r="C991" s="1">
        <f t="shared" si="253"/>
        <v>321</v>
      </c>
      <c r="D991" s="3">
        <f>IF(N991&gt;0, RANK(N991,(N991:P991,Q991:AE991)),0)</f>
        <v>1</v>
      </c>
      <c r="E991" s="3">
        <f>IF(O991&gt;0,RANK(O991,(N991:P991,Q991:AE991)),0)</f>
        <v>2</v>
      </c>
      <c r="F991" s="3">
        <f t="shared" si="254"/>
        <v>0</v>
      </c>
      <c r="G991" s="1">
        <f t="shared" si="255"/>
        <v>143</v>
      </c>
      <c r="H991" s="2">
        <f t="shared" si="262"/>
        <v>0.4454828660436137</v>
      </c>
      <c r="I991" s="4"/>
      <c r="J991" s="2">
        <f t="shared" si="256"/>
        <v>0.69781931464174451</v>
      </c>
      <c r="K991" s="2">
        <f t="shared" si="257"/>
        <v>0.25233644859813081</v>
      </c>
      <c r="L991" s="2">
        <f t="shared" si="258"/>
        <v>0</v>
      </c>
      <c r="M991" s="2">
        <f t="shared" si="259"/>
        <v>4.9844236760124672E-2</v>
      </c>
      <c r="N991" s="38">
        <v>224</v>
      </c>
      <c r="O991" s="38">
        <v>81</v>
      </c>
      <c r="P991" s="38"/>
      <c r="Q991" s="38">
        <v>4</v>
      </c>
      <c r="R991" s="38">
        <v>3</v>
      </c>
      <c r="S991" s="38"/>
      <c r="T991" s="38">
        <v>1</v>
      </c>
      <c r="U991" s="38">
        <v>0</v>
      </c>
      <c r="V991" s="38"/>
      <c r="W991" s="38">
        <v>5</v>
      </c>
      <c r="X991" s="38">
        <v>0</v>
      </c>
      <c r="Y991" s="38"/>
      <c r="Z991" s="38">
        <v>3</v>
      </c>
      <c r="AA991" s="38"/>
      <c r="AB991" s="38"/>
      <c r="BA991" t="str">
        <f t="shared" si="263"/>
        <v>Tyringham</v>
      </c>
      <c r="BB991" t="s">
        <v>2268</v>
      </c>
      <c r="BC991">
        <v>1</v>
      </c>
      <c r="BE991" s="60">
        <v>25</v>
      </c>
      <c r="BF991" s="62">
        <v>3</v>
      </c>
      <c r="BG991" s="62">
        <v>140</v>
      </c>
      <c r="BH991" s="66">
        <v>71095</v>
      </c>
      <c r="BI991" s="66">
        <v>71095</v>
      </c>
      <c r="BJ991" s="66">
        <f t="shared" si="264"/>
        <v>25003</v>
      </c>
      <c r="BL991" t="s">
        <v>1447</v>
      </c>
      <c r="BM991">
        <f t="shared" si="260"/>
        <v>2571095</v>
      </c>
      <c r="BN991">
        <f t="shared" si="261"/>
        <v>2571095</v>
      </c>
      <c r="BO991" s="41"/>
      <c r="BP991" s="41"/>
      <c r="BR991" s="1"/>
      <c r="BS991" t="s">
        <v>3756</v>
      </c>
      <c r="CB991" s="38"/>
    </row>
    <row r="992" spans="1:80" ht="14" hidden="1" customHeight="1" outlineLevel="1" x14ac:dyDescent="0.2">
      <c r="A992" s="39" t="s">
        <v>1984</v>
      </c>
      <c r="B992" s="6" t="s">
        <v>1296</v>
      </c>
      <c r="C992" s="1">
        <f t="shared" si="253"/>
        <v>5431</v>
      </c>
      <c r="D992" s="3">
        <f>IF(N992&gt;0, RANK(N992,(N992:P992,Q992:AE992)),0)</f>
        <v>1</v>
      </c>
      <c r="E992" s="3">
        <f>IF(O992&gt;0,RANK(O992,(N992:P992,Q992:AE992)),0)</f>
        <v>2</v>
      </c>
      <c r="F992" s="3">
        <f t="shared" si="254"/>
        <v>0</v>
      </c>
      <c r="G992" s="1">
        <f t="shared" si="255"/>
        <v>894</v>
      </c>
      <c r="H992" s="2">
        <f t="shared" si="262"/>
        <v>0.16461056895599338</v>
      </c>
      <c r="I992" s="4"/>
      <c r="J992" s="2">
        <f t="shared" si="256"/>
        <v>0.56821948075860795</v>
      </c>
      <c r="K992" s="2">
        <f t="shared" si="257"/>
        <v>0.4036089118026146</v>
      </c>
      <c r="L992" s="2">
        <f t="shared" si="258"/>
        <v>0</v>
      </c>
      <c r="M992" s="2">
        <f t="shared" si="259"/>
        <v>2.8171607438777446E-2</v>
      </c>
      <c r="N992" s="38">
        <v>3086</v>
      </c>
      <c r="O992" s="38">
        <v>2192</v>
      </c>
      <c r="P992" s="38"/>
      <c r="Q992" s="38">
        <v>31</v>
      </c>
      <c r="R992" s="38">
        <v>49</v>
      </c>
      <c r="S992" s="38"/>
      <c r="T992" s="38">
        <v>8</v>
      </c>
      <c r="U992" s="38">
        <v>0</v>
      </c>
      <c r="V992" s="38"/>
      <c r="W992" s="38">
        <v>36</v>
      </c>
      <c r="X992" s="38">
        <v>0</v>
      </c>
      <c r="Y992" s="38"/>
      <c r="Z992" s="38">
        <v>29</v>
      </c>
      <c r="AA992" s="38"/>
      <c r="AB992" s="38"/>
      <c r="BA992" t="str">
        <f t="shared" si="263"/>
        <v>Upton</v>
      </c>
      <c r="BB992" s="6" t="s">
        <v>1739</v>
      </c>
      <c r="BC992">
        <v>2</v>
      </c>
      <c r="BE992" s="60">
        <v>25</v>
      </c>
      <c r="BF992" s="62">
        <v>27</v>
      </c>
      <c r="BG992" s="62">
        <v>255</v>
      </c>
      <c r="BH992" s="66">
        <v>71480</v>
      </c>
      <c r="BI992" s="66">
        <v>71480</v>
      </c>
      <c r="BJ992" s="66">
        <f t="shared" si="264"/>
        <v>25027</v>
      </c>
      <c r="BL992" t="s">
        <v>1447</v>
      </c>
      <c r="BM992">
        <f t="shared" si="260"/>
        <v>2571480</v>
      </c>
      <c r="BN992">
        <f t="shared" si="261"/>
        <v>2571480</v>
      </c>
      <c r="BO992" s="41"/>
      <c r="BP992" s="41"/>
      <c r="BR992" s="1"/>
      <c r="BS992" t="s">
        <v>3756</v>
      </c>
      <c r="CB992" s="38"/>
    </row>
    <row r="993" spans="1:80" ht="14" hidden="1" customHeight="1" outlineLevel="1" x14ac:dyDescent="0.2">
      <c r="A993" s="39" t="s">
        <v>1865</v>
      </c>
      <c r="B993" s="6" t="s">
        <v>1296</v>
      </c>
      <c r="C993" s="1">
        <f t="shared" si="253"/>
        <v>8958</v>
      </c>
      <c r="D993" s="3">
        <f>IF(N993&gt;0, RANK(N993,(N993:P993,Q993:AE993)),0)</f>
        <v>2</v>
      </c>
      <c r="E993" s="3">
        <f>IF(O993&gt;0,RANK(O993,(N993:P993,Q993:AE993)),0)</f>
        <v>1</v>
      </c>
      <c r="F993" s="3">
        <f t="shared" si="254"/>
        <v>0</v>
      </c>
      <c r="G993" s="1">
        <f t="shared" si="255"/>
        <v>413</v>
      </c>
      <c r="H993" s="2">
        <f t="shared" si="262"/>
        <v>4.6104041080598346E-2</v>
      </c>
      <c r="I993" s="4"/>
      <c r="J993" s="2">
        <f t="shared" si="256"/>
        <v>0.46572895735655279</v>
      </c>
      <c r="K993" s="2">
        <f t="shared" si="257"/>
        <v>0.51183299843715113</v>
      </c>
      <c r="L993" s="2">
        <f t="shared" si="258"/>
        <v>0</v>
      </c>
      <c r="M993" s="2">
        <f t="shared" si="259"/>
        <v>2.2438044206296026E-2</v>
      </c>
      <c r="N993" s="38">
        <v>4172</v>
      </c>
      <c r="O993" s="38">
        <v>4585</v>
      </c>
      <c r="P993" s="38"/>
      <c r="Q993" s="38">
        <v>45</v>
      </c>
      <c r="R993" s="38">
        <v>33</v>
      </c>
      <c r="S993" s="38"/>
      <c r="T993" s="38">
        <v>19</v>
      </c>
      <c r="U993" s="38">
        <v>0</v>
      </c>
      <c r="V993" s="38"/>
      <c r="W993" s="38">
        <v>50</v>
      </c>
      <c r="X993" s="38">
        <v>0</v>
      </c>
      <c r="Y993" s="38"/>
      <c r="Z993" s="38">
        <v>54</v>
      </c>
      <c r="AA993" s="38"/>
      <c r="AB993" s="38"/>
      <c r="BA993" t="str">
        <f t="shared" si="263"/>
        <v>Uxbridge</v>
      </c>
      <c r="BB993" s="6" t="s">
        <v>1739</v>
      </c>
      <c r="BC993">
        <v>2</v>
      </c>
      <c r="BE993" s="60">
        <v>25</v>
      </c>
      <c r="BF993" s="62">
        <v>27</v>
      </c>
      <c r="BG993" s="62">
        <v>260</v>
      </c>
      <c r="BH993" s="66">
        <v>71620</v>
      </c>
      <c r="BI993" s="66">
        <v>71620</v>
      </c>
      <c r="BJ993" s="66">
        <f t="shared" si="264"/>
        <v>25027</v>
      </c>
      <c r="BL993" t="s">
        <v>1447</v>
      </c>
      <c r="BM993">
        <f t="shared" si="260"/>
        <v>2571620</v>
      </c>
      <c r="BN993">
        <f t="shared" si="261"/>
        <v>2571620</v>
      </c>
      <c r="BO993" s="41"/>
      <c r="BP993" s="41"/>
      <c r="BR993" s="1"/>
      <c r="BS993" t="s">
        <v>3756</v>
      </c>
      <c r="CB993" s="38"/>
    </row>
    <row r="994" spans="1:80" ht="14" hidden="1" customHeight="1" outlineLevel="1" x14ac:dyDescent="0.2">
      <c r="A994" s="39" t="s">
        <v>2560</v>
      </c>
      <c r="B994" s="6" t="s">
        <v>1296</v>
      </c>
      <c r="C994" s="1">
        <f t="shared" si="253"/>
        <v>16301</v>
      </c>
      <c r="D994" s="3">
        <f>IF(N994&gt;0, RANK(N994,(N994:P994,Q994:AE994)),0)</f>
        <v>1</v>
      </c>
      <c r="E994" s="3">
        <f>IF(O994&gt;0,RANK(O994,(N994:P994,Q994:AE994)),0)</f>
        <v>2</v>
      </c>
      <c r="F994" s="3">
        <f t="shared" si="254"/>
        <v>0</v>
      </c>
      <c r="G994" s="1">
        <f t="shared" si="255"/>
        <v>3315</v>
      </c>
      <c r="H994" s="2">
        <f t="shared" si="262"/>
        <v>0.20336175694742653</v>
      </c>
      <c r="I994" s="4"/>
      <c r="J994" s="2">
        <f t="shared" si="256"/>
        <v>0.58800073615115633</v>
      </c>
      <c r="K994" s="2">
        <f t="shared" si="257"/>
        <v>0.38463897920372986</v>
      </c>
      <c r="L994" s="2">
        <f t="shared" si="258"/>
        <v>0</v>
      </c>
      <c r="M994" s="2">
        <f t="shared" si="259"/>
        <v>2.7360284645113808E-2</v>
      </c>
      <c r="N994" s="38">
        <v>9585</v>
      </c>
      <c r="O994" s="38">
        <v>6270</v>
      </c>
      <c r="P994" s="38"/>
      <c r="Q994" s="38">
        <v>100</v>
      </c>
      <c r="R994" s="38">
        <v>73</v>
      </c>
      <c r="S994" s="38"/>
      <c r="T994" s="38">
        <v>26</v>
      </c>
      <c r="U994" s="38">
        <v>0</v>
      </c>
      <c r="V994" s="38"/>
      <c r="W994" s="38">
        <v>144</v>
      </c>
      <c r="X994" s="38">
        <v>0</v>
      </c>
      <c r="Y994" s="38"/>
      <c r="Z994" s="38">
        <v>103</v>
      </c>
      <c r="AA994" s="38"/>
      <c r="AB994" s="38"/>
      <c r="BA994" t="str">
        <f t="shared" si="263"/>
        <v>Wakefield</v>
      </c>
      <c r="BB994" t="s">
        <v>493</v>
      </c>
      <c r="BC994">
        <v>6</v>
      </c>
      <c r="BE994" s="60">
        <v>25</v>
      </c>
      <c r="BF994" s="62">
        <v>17</v>
      </c>
      <c r="BG994" s="62">
        <v>230</v>
      </c>
      <c r="BH994" s="66">
        <v>72215</v>
      </c>
      <c r="BI994" s="66">
        <v>72215</v>
      </c>
      <c r="BJ994" s="66">
        <f t="shared" si="264"/>
        <v>25017</v>
      </c>
      <c r="BL994" t="s">
        <v>1447</v>
      </c>
      <c r="BM994">
        <f t="shared" si="260"/>
        <v>2572215</v>
      </c>
      <c r="BN994">
        <f t="shared" si="261"/>
        <v>2572215</v>
      </c>
      <c r="BO994" s="41"/>
      <c r="BP994" s="41"/>
      <c r="BR994" s="1"/>
      <c r="BS994" t="s">
        <v>3756</v>
      </c>
      <c r="CB994" s="38"/>
    </row>
    <row r="995" spans="1:80" ht="14" hidden="1" customHeight="1" outlineLevel="1" x14ac:dyDescent="0.2">
      <c r="A995" s="39" t="s">
        <v>2716</v>
      </c>
      <c r="B995" s="6" t="s">
        <v>1296</v>
      </c>
      <c r="C995" s="1">
        <f t="shared" si="253"/>
        <v>1131</v>
      </c>
      <c r="D995" s="3">
        <f>IF(N995&gt;0, RANK(N995,(N995:P995,Q995:AE995)),0)</f>
        <v>2</v>
      </c>
      <c r="E995" s="3">
        <f>IF(O995&gt;0,RANK(O995,(N995:P995,Q995:AE995)),0)</f>
        <v>1</v>
      </c>
      <c r="F995" s="3">
        <f t="shared" si="254"/>
        <v>0</v>
      </c>
      <c r="G995" s="1">
        <f t="shared" si="255"/>
        <v>239</v>
      </c>
      <c r="H995" s="2">
        <f t="shared" si="262"/>
        <v>0.21131741821396993</v>
      </c>
      <c r="I995" s="4"/>
      <c r="J995" s="2">
        <f t="shared" si="256"/>
        <v>0.38373121131741822</v>
      </c>
      <c r="K995" s="2">
        <f t="shared" si="257"/>
        <v>0.59504862953138815</v>
      </c>
      <c r="L995" s="2">
        <f t="shared" si="258"/>
        <v>0</v>
      </c>
      <c r="M995" s="2">
        <f t="shared" si="259"/>
        <v>2.1220159151193574E-2</v>
      </c>
      <c r="N995" s="38">
        <v>434</v>
      </c>
      <c r="O995" s="38">
        <v>673</v>
      </c>
      <c r="P995" s="38"/>
      <c r="Q995" s="38">
        <v>7</v>
      </c>
      <c r="R995" s="38">
        <v>4</v>
      </c>
      <c r="S995" s="38"/>
      <c r="T995" s="38">
        <v>0</v>
      </c>
      <c r="U995" s="38">
        <v>0</v>
      </c>
      <c r="V995" s="38"/>
      <c r="W995" s="38">
        <v>0</v>
      </c>
      <c r="X995" s="38">
        <v>0</v>
      </c>
      <c r="Y995" s="38"/>
      <c r="Z995" s="38">
        <v>13</v>
      </c>
      <c r="AA995" s="38"/>
      <c r="AB995" s="38"/>
      <c r="BA995" t="str">
        <f t="shared" si="263"/>
        <v>Wales</v>
      </c>
      <c r="BB995" t="s">
        <v>2795</v>
      </c>
      <c r="BC995">
        <v>1</v>
      </c>
      <c r="BE995" s="60">
        <v>25</v>
      </c>
      <c r="BF995" s="62">
        <v>13</v>
      </c>
      <c r="BG995" s="62">
        <v>100</v>
      </c>
      <c r="BH995" s="66">
        <v>72390</v>
      </c>
      <c r="BI995" s="66">
        <v>72390</v>
      </c>
      <c r="BJ995" s="66">
        <f t="shared" si="264"/>
        <v>25013</v>
      </c>
      <c r="BL995" t="s">
        <v>1447</v>
      </c>
      <c r="BM995">
        <f t="shared" si="260"/>
        <v>2572390</v>
      </c>
      <c r="BN995">
        <f t="shared" si="261"/>
        <v>2572390</v>
      </c>
      <c r="BO995" s="41"/>
      <c r="BP995" s="41"/>
      <c r="BR995" s="1"/>
      <c r="BS995" t="s">
        <v>3756</v>
      </c>
      <c r="CB995" s="38"/>
    </row>
    <row r="996" spans="1:80" ht="14" hidden="1" customHeight="1" outlineLevel="1" x14ac:dyDescent="0.2">
      <c r="A996" s="39" t="s">
        <v>2791</v>
      </c>
      <c r="B996" s="6" t="s">
        <v>1296</v>
      </c>
      <c r="C996" s="1">
        <f t="shared" si="253"/>
        <v>15793</v>
      </c>
      <c r="D996" s="3">
        <f>IF(N996&gt;0, RANK(N996,(N996:P996,Q996:AE996)),0)</f>
        <v>1</v>
      </c>
      <c r="E996" s="3">
        <f>IF(O996&gt;0,RANK(O996,(N996:P996,Q996:AE996)),0)</f>
        <v>2</v>
      </c>
      <c r="F996" s="3">
        <f t="shared" si="254"/>
        <v>0</v>
      </c>
      <c r="G996" s="1">
        <f t="shared" si="255"/>
        <v>2058</v>
      </c>
      <c r="H996" s="2">
        <f t="shared" si="262"/>
        <v>0.13031089723295131</v>
      </c>
      <c r="I996" s="4"/>
      <c r="J996" s="2">
        <f t="shared" si="256"/>
        <v>0.55037041727347558</v>
      </c>
      <c r="K996" s="2">
        <f t="shared" si="257"/>
        <v>0.42005952004052427</v>
      </c>
      <c r="L996" s="2">
        <f t="shared" si="258"/>
        <v>0</v>
      </c>
      <c r="M996" s="2">
        <f t="shared" si="259"/>
        <v>2.9570062686000154E-2</v>
      </c>
      <c r="N996" s="38">
        <v>8692</v>
      </c>
      <c r="O996" s="38">
        <v>6634</v>
      </c>
      <c r="P996" s="38"/>
      <c r="Q996" s="38">
        <v>115</v>
      </c>
      <c r="R996" s="38">
        <v>115</v>
      </c>
      <c r="S996" s="38"/>
      <c r="T996" s="38">
        <v>21</v>
      </c>
      <c r="U996" s="38">
        <v>0</v>
      </c>
      <c r="V996" s="38"/>
      <c r="W996" s="38">
        <v>116</v>
      </c>
      <c r="X996" s="38">
        <v>5</v>
      </c>
      <c r="Y996" s="38"/>
      <c r="Z996" s="38">
        <v>95</v>
      </c>
      <c r="AA996" s="38"/>
      <c r="AB996" s="38"/>
      <c r="BA996" t="str">
        <f t="shared" si="263"/>
        <v>Walpole</v>
      </c>
      <c r="BB996" t="s">
        <v>734</v>
      </c>
      <c r="BC996">
        <v>8</v>
      </c>
      <c r="BE996" s="60">
        <v>25</v>
      </c>
      <c r="BF996" s="62">
        <v>21</v>
      </c>
      <c r="BG996" s="62">
        <v>120</v>
      </c>
      <c r="BH996" s="66">
        <v>72495</v>
      </c>
      <c r="BI996" s="66">
        <v>72495</v>
      </c>
      <c r="BJ996" s="66">
        <f t="shared" si="264"/>
        <v>25021</v>
      </c>
      <c r="BL996" t="s">
        <v>1447</v>
      </c>
      <c r="BM996">
        <f t="shared" si="260"/>
        <v>2572495</v>
      </c>
      <c r="BN996">
        <f t="shared" si="261"/>
        <v>2572495</v>
      </c>
      <c r="BO996" s="41"/>
      <c r="BP996" s="41"/>
      <c r="BR996" s="1"/>
      <c r="BS996" t="s">
        <v>3756</v>
      </c>
      <c r="CB996" s="38"/>
    </row>
    <row r="997" spans="1:80" ht="14" hidden="1" customHeight="1" outlineLevel="1" x14ac:dyDescent="0.2">
      <c r="A997" s="39" t="s">
        <v>839</v>
      </c>
      <c r="B997" s="6" t="s">
        <v>1296</v>
      </c>
      <c r="C997" s="1">
        <f t="shared" si="253"/>
        <v>26489</v>
      </c>
      <c r="D997" s="3">
        <f>IF(N997&gt;0, RANK(N997,(N997:P997,Q997:AE997)),0)</f>
        <v>1</v>
      </c>
      <c r="E997" s="3">
        <f>IF(O997&gt;0,RANK(O997,(N997:P997,Q997:AE997)),0)</f>
        <v>2</v>
      </c>
      <c r="F997" s="3">
        <f t="shared" si="254"/>
        <v>0</v>
      </c>
      <c r="G997" s="1">
        <f t="shared" si="255"/>
        <v>10224</v>
      </c>
      <c r="H997" s="2">
        <f t="shared" si="262"/>
        <v>0.38597153535429801</v>
      </c>
      <c r="I997" s="4"/>
      <c r="J997" s="2">
        <f t="shared" si="256"/>
        <v>0.68133942391181246</v>
      </c>
      <c r="K997" s="2">
        <f t="shared" si="257"/>
        <v>0.29536788855751445</v>
      </c>
      <c r="L997" s="2">
        <f t="shared" si="258"/>
        <v>0</v>
      </c>
      <c r="M997" s="2">
        <f t="shared" si="259"/>
        <v>2.3292687530673095E-2</v>
      </c>
      <c r="N997" s="38">
        <v>18048</v>
      </c>
      <c r="O997" s="38">
        <v>7824</v>
      </c>
      <c r="P997" s="38"/>
      <c r="Q997" s="38">
        <v>139</v>
      </c>
      <c r="R997" s="38">
        <v>224</v>
      </c>
      <c r="S997" s="38"/>
      <c r="T997" s="38">
        <v>116</v>
      </c>
      <c r="U997" s="38">
        <v>0</v>
      </c>
      <c r="V997" s="38"/>
      <c r="W997" s="38">
        <v>0</v>
      </c>
      <c r="X997" s="38">
        <v>2</v>
      </c>
      <c r="Y997" s="38"/>
      <c r="Z997" s="38">
        <v>136</v>
      </c>
      <c r="AA997" s="38"/>
      <c r="AB997" s="38"/>
      <c r="BA997" t="str">
        <f t="shared" si="263"/>
        <v>Waltham</v>
      </c>
      <c r="BB997" t="s">
        <v>493</v>
      </c>
      <c r="BC997">
        <v>5</v>
      </c>
      <c r="BE997" s="60">
        <v>25</v>
      </c>
      <c r="BF997" s="62">
        <v>17</v>
      </c>
      <c r="BG997" s="62">
        <v>235</v>
      </c>
      <c r="BH997" s="66">
        <v>72600</v>
      </c>
      <c r="BI997" s="66">
        <v>72600</v>
      </c>
      <c r="BJ997" s="66">
        <f t="shared" si="264"/>
        <v>25017</v>
      </c>
      <c r="BL997" t="s">
        <v>1225</v>
      </c>
      <c r="BM997">
        <f t="shared" si="260"/>
        <v>2572600</v>
      </c>
      <c r="BN997">
        <f t="shared" si="261"/>
        <v>2572600</v>
      </c>
      <c r="BO997" s="41"/>
      <c r="BP997" s="41"/>
      <c r="BR997" s="1"/>
      <c r="BS997" t="s">
        <v>3757</v>
      </c>
      <c r="CB997" s="38"/>
    </row>
    <row r="998" spans="1:80" ht="14" hidden="1" customHeight="1" outlineLevel="1" x14ac:dyDescent="0.2">
      <c r="A998" s="39" t="s">
        <v>1022</v>
      </c>
      <c r="B998" s="6" t="s">
        <v>1296</v>
      </c>
      <c r="C998" s="1">
        <f t="shared" si="253"/>
        <v>5068</v>
      </c>
      <c r="D998" s="3">
        <f>IF(N998&gt;0, RANK(N998,(N998:P998,Q998:AE998)),0)</f>
        <v>2</v>
      </c>
      <c r="E998" s="3">
        <f>IF(O998&gt;0,RANK(O998,(N998:P998,Q998:AE998)),0)</f>
        <v>1</v>
      </c>
      <c r="F998" s="3">
        <f t="shared" si="254"/>
        <v>0</v>
      </c>
      <c r="G998" s="1">
        <f t="shared" si="255"/>
        <v>374</v>
      </c>
      <c r="H998" s="2">
        <f t="shared" si="262"/>
        <v>7.3796369376479876E-2</v>
      </c>
      <c r="I998" s="4"/>
      <c r="J998" s="2">
        <f t="shared" si="256"/>
        <v>0.45343330702446727</v>
      </c>
      <c r="K998" s="2">
        <f t="shared" si="257"/>
        <v>0.52722967640094709</v>
      </c>
      <c r="L998" s="2">
        <f t="shared" si="258"/>
        <v>0</v>
      </c>
      <c r="M998" s="2">
        <f t="shared" si="259"/>
        <v>1.9337016574585641E-2</v>
      </c>
      <c r="N998" s="38">
        <v>2298</v>
      </c>
      <c r="O998" s="38">
        <v>2672</v>
      </c>
      <c r="P998" s="38"/>
      <c r="Q998" s="38">
        <v>24</v>
      </c>
      <c r="R998" s="38">
        <v>31</v>
      </c>
      <c r="S998" s="38"/>
      <c r="T998" s="38">
        <v>10</v>
      </c>
      <c r="U998" s="38">
        <v>0</v>
      </c>
      <c r="V998" s="38"/>
      <c r="W998" s="38">
        <v>16</v>
      </c>
      <c r="X998" s="38">
        <v>0</v>
      </c>
      <c r="Y998" s="38"/>
      <c r="Z998" s="38">
        <v>17</v>
      </c>
      <c r="AA998" s="38"/>
      <c r="AB998" s="38"/>
      <c r="BA998" t="str">
        <f t="shared" si="263"/>
        <v>Ware</v>
      </c>
      <c r="BB998" t="s">
        <v>2136</v>
      </c>
      <c r="BC998">
        <v>1</v>
      </c>
      <c r="BE998" s="60">
        <v>25</v>
      </c>
      <c r="BF998" s="62">
        <v>15</v>
      </c>
      <c r="BG998" s="62">
        <v>85</v>
      </c>
      <c r="BH998" s="66">
        <v>72880</v>
      </c>
      <c r="BI998" s="66">
        <v>72880</v>
      </c>
      <c r="BJ998" s="66">
        <f t="shared" si="264"/>
        <v>25015</v>
      </c>
      <c r="BL998" t="s">
        <v>1447</v>
      </c>
      <c r="BM998">
        <f t="shared" si="260"/>
        <v>2572880</v>
      </c>
      <c r="BN998">
        <f t="shared" si="261"/>
        <v>2572880</v>
      </c>
      <c r="BO998" s="41"/>
      <c r="BP998" s="41"/>
      <c r="BR998" s="1"/>
      <c r="BS998" t="s">
        <v>3756</v>
      </c>
      <c r="CB998" s="38"/>
    </row>
    <row r="999" spans="1:80" ht="14" hidden="1" customHeight="1" outlineLevel="1" x14ac:dyDescent="0.2">
      <c r="A999" s="39" t="s">
        <v>2075</v>
      </c>
      <c r="B999" s="6" t="s">
        <v>1296</v>
      </c>
      <c r="C999" s="1">
        <f t="shared" si="253"/>
        <v>13067</v>
      </c>
      <c r="D999" s="3">
        <f>IF(N999&gt;0, RANK(N999,(N999:P999,Q999:AE999)),0)</f>
        <v>1</v>
      </c>
      <c r="E999" s="3">
        <f>IF(O999&gt;0,RANK(O999,(N999:P999,Q999:AE999)),0)</f>
        <v>2</v>
      </c>
      <c r="F999" s="3">
        <f t="shared" si="254"/>
        <v>0</v>
      </c>
      <c r="G999" s="1">
        <f t="shared" si="255"/>
        <v>216</v>
      </c>
      <c r="H999" s="2">
        <f t="shared" si="262"/>
        <v>1.6530190556363358E-2</v>
      </c>
      <c r="I999" s="4"/>
      <c r="J999" s="2">
        <f t="shared" si="256"/>
        <v>0.50011479298997474</v>
      </c>
      <c r="K999" s="2">
        <f t="shared" si="257"/>
        <v>0.4835846024336114</v>
      </c>
      <c r="L999" s="2">
        <f t="shared" si="258"/>
        <v>0</v>
      </c>
      <c r="M999" s="2">
        <f t="shared" si="259"/>
        <v>1.6300604576413857E-2</v>
      </c>
      <c r="N999" s="38">
        <v>6535</v>
      </c>
      <c r="O999" s="38">
        <v>6319</v>
      </c>
      <c r="P999" s="38"/>
      <c r="Q999" s="38">
        <v>54</v>
      </c>
      <c r="R999" s="38">
        <v>59</v>
      </c>
      <c r="S999" s="38"/>
      <c r="T999" s="38">
        <v>29</v>
      </c>
      <c r="U999" s="38">
        <v>0</v>
      </c>
      <c r="V999" s="38"/>
      <c r="W999" s="38">
        <v>0</v>
      </c>
      <c r="X999" s="38">
        <v>0</v>
      </c>
      <c r="Y999" s="38"/>
      <c r="Z999" s="38">
        <v>71</v>
      </c>
      <c r="AA999" s="38"/>
      <c r="AB999" s="38"/>
      <c r="BA999" t="str">
        <f t="shared" si="263"/>
        <v>Wareham</v>
      </c>
      <c r="BB999" t="s">
        <v>228</v>
      </c>
      <c r="BC999">
        <v>9</v>
      </c>
      <c r="BE999" s="60">
        <v>25</v>
      </c>
      <c r="BF999" s="62">
        <v>23</v>
      </c>
      <c r="BG999" s="62">
        <v>125</v>
      </c>
      <c r="BH999" s="66">
        <v>72985</v>
      </c>
      <c r="BI999" s="66">
        <v>72985</v>
      </c>
      <c r="BJ999" s="66">
        <f t="shared" si="264"/>
        <v>25023</v>
      </c>
      <c r="BL999" t="s">
        <v>1447</v>
      </c>
      <c r="BM999">
        <f t="shared" si="260"/>
        <v>2572985</v>
      </c>
      <c r="BN999">
        <f t="shared" si="261"/>
        <v>2572985</v>
      </c>
      <c r="BO999" s="41"/>
      <c r="BP999" s="41"/>
      <c r="BR999" s="1"/>
      <c r="BS999" t="s">
        <v>3756</v>
      </c>
      <c r="CB999" s="38"/>
    </row>
    <row r="1000" spans="1:80" ht="14" hidden="1" customHeight="1" outlineLevel="1" x14ac:dyDescent="0.2">
      <c r="A1000" s="39" t="s">
        <v>413</v>
      </c>
      <c r="B1000" s="6" t="s">
        <v>1296</v>
      </c>
      <c r="C1000" s="1">
        <f t="shared" si="253"/>
        <v>2652</v>
      </c>
      <c r="D1000" s="3">
        <f>IF(N1000&gt;0, RANK(N1000,(N1000:P1000,Q1000:AE1000)),0)</f>
        <v>2</v>
      </c>
      <c r="E1000" s="3">
        <f>IF(O1000&gt;0,RANK(O1000,(N1000:P1000,Q1000:AE1000)),0)</f>
        <v>1</v>
      </c>
      <c r="F1000" s="3">
        <f t="shared" si="254"/>
        <v>0</v>
      </c>
      <c r="G1000" s="1">
        <f t="shared" si="255"/>
        <v>437</v>
      </c>
      <c r="H1000" s="2">
        <f t="shared" si="262"/>
        <v>0.16478129713423831</v>
      </c>
      <c r="I1000" s="4"/>
      <c r="J1000" s="2">
        <f t="shared" si="256"/>
        <v>0.40422322775263952</v>
      </c>
      <c r="K1000" s="2">
        <f t="shared" si="257"/>
        <v>0.5690045248868778</v>
      </c>
      <c r="L1000" s="2">
        <f t="shared" si="258"/>
        <v>0</v>
      </c>
      <c r="M1000" s="2">
        <f t="shared" si="259"/>
        <v>2.6772247360482671E-2</v>
      </c>
      <c r="N1000" s="38">
        <v>1072</v>
      </c>
      <c r="O1000" s="38">
        <v>1509</v>
      </c>
      <c r="P1000" s="38"/>
      <c r="Q1000" s="38">
        <v>16</v>
      </c>
      <c r="R1000" s="38">
        <v>18</v>
      </c>
      <c r="S1000" s="38"/>
      <c r="T1000" s="38">
        <v>9</v>
      </c>
      <c r="U1000" s="38">
        <v>0</v>
      </c>
      <c r="V1000" s="38"/>
      <c r="W1000" s="38">
        <v>11</v>
      </c>
      <c r="X1000" s="38">
        <v>0</v>
      </c>
      <c r="Y1000" s="38"/>
      <c r="Z1000" s="38">
        <v>17</v>
      </c>
      <c r="AA1000" s="38"/>
      <c r="AB1000" s="38"/>
      <c r="BA1000" t="str">
        <f t="shared" si="263"/>
        <v>Warren</v>
      </c>
      <c r="BB1000" s="6" t="s">
        <v>1739</v>
      </c>
      <c r="BC1000">
        <v>1</v>
      </c>
      <c r="BE1000" s="60">
        <v>25</v>
      </c>
      <c r="BF1000" s="62">
        <v>27</v>
      </c>
      <c r="BG1000" s="62">
        <v>265</v>
      </c>
      <c r="BH1000" s="66">
        <v>73090</v>
      </c>
      <c r="BI1000" s="66">
        <v>73090</v>
      </c>
      <c r="BJ1000" s="66">
        <f t="shared" si="264"/>
        <v>25027</v>
      </c>
      <c r="BL1000" t="s">
        <v>1447</v>
      </c>
      <c r="BM1000">
        <f t="shared" si="260"/>
        <v>2573090</v>
      </c>
      <c r="BN1000">
        <f t="shared" si="261"/>
        <v>2573090</v>
      </c>
      <c r="BO1000" s="41"/>
      <c r="BP1000" s="41"/>
      <c r="BR1000" s="1"/>
      <c r="BS1000" t="s">
        <v>3756</v>
      </c>
      <c r="CB1000" s="38"/>
    </row>
    <row r="1001" spans="1:80" ht="14" hidden="1" customHeight="1" outlineLevel="1" x14ac:dyDescent="0.2">
      <c r="A1001" s="39" t="s">
        <v>2251</v>
      </c>
      <c r="B1001" s="6" t="s">
        <v>1296</v>
      </c>
      <c r="C1001" s="1">
        <f t="shared" si="253"/>
        <v>503</v>
      </c>
      <c r="D1001" s="3">
        <f>IF(N1001&gt;0, RANK(N1001,(N1001:P1001,Q1001:AE1001)),0)</f>
        <v>1</v>
      </c>
      <c r="E1001" s="3">
        <f>IF(O1001&gt;0,RANK(O1001,(N1001:P1001,Q1001:AE1001)),0)</f>
        <v>2</v>
      </c>
      <c r="F1001" s="3">
        <f t="shared" si="254"/>
        <v>0</v>
      </c>
      <c r="G1001" s="1">
        <f t="shared" si="255"/>
        <v>135</v>
      </c>
      <c r="H1001" s="2">
        <f t="shared" si="262"/>
        <v>0.26838966202783299</v>
      </c>
      <c r="I1001" s="4"/>
      <c r="J1001" s="2">
        <f t="shared" si="256"/>
        <v>0.61431411530815105</v>
      </c>
      <c r="K1001" s="2">
        <f t="shared" si="257"/>
        <v>0.34592445328031807</v>
      </c>
      <c r="L1001" s="2">
        <f t="shared" si="258"/>
        <v>0</v>
      </c>
      <c r="M1001" s="2">
        <f t="shared" si="259"/>
        <v>3.9761431411530879E-2</v>
      </c>
      <c r="N1001" s="38">
        <v>309</v>
      </c>
      <c r="O1001" s="38">
        <v>174</v>
      </c>
      <c r="P1001" s="38"/>
      <c r="Q1001" s="38">
        <v>5</v>
      </c>
      <c r="R1001" s="38">
        <v>10</v>
      </c>
      <c r="S1001" s="38"/>
      <c r="T1001" s="38">
        <v>2</v>
      </c>
      <c r="U1001" s="38">
        <v>0</v>
      </c>
      <c r="V1001" s="38"/>
      <c r="W1001" s="38">
        <v>0</v>
      </c>
      <c r="X1001" s="38">
        <v>0</v>
      </c>
      <c r="Y1001" s="38"/>
      <c r="Z1001" s="38">
        <v>3</v>
      </c>
      <c r="AA1001" s="38"/>
      <c r="AB1001" s="38"/>
      <c r="BA1001" t="str">
        <f t="shared" si="263"/>
        <v>Warwick</v>
      </c>
      <c r="BB1001" t="s">
        <v>1117</v>
      </c>
      <c r="BC1001">
        <v>2</v>
      </c>
      <c r="BE1001" s="60">
        <v>25</v>
      </c>
      <c r="BF1001" s="62">
        <v>11</v>
      </c>
      <c r="BG1001" s="62">
        <v>120</v>
      </c>
      <c r="BH1001" s="66">
        <v>73265</v>
      </c>
      <c r="BI1001" s="66">
        <v>73265</v>
      </c>
      <c r="BJ1001" s="66">
        <f t="shared" si="264"/>
        <v>25011</v>
      </c>
      <c r="BL1001" t="s">
        <v>1447</v>
      </c>
      <c r="BM1001">
        <f t="shared" si="260"/>
        <v>2573265</v>
      </c>
      <c r="BN1001">
        <f t="shared" si="261"/>
        <v>2573265</v>
      </c>
      <c r="BO1001" s="41"/>
      <c r="BP1001" s="41"/>
      <c r="BR1001" s="1"/>
      <c r="BS1001" t="s">
        <v>3756</v>
      </c>
      <c r="CB1001" s="38"/>
    </row>
    <row r="1002" spans="1:80" ht="14" hidden="1" customHeight="1" outlineLevel="1" x14ac:dyDescent="0.2">
      <c r="A1002" s="39" t="s">
        <v>674</v>
      </c>
      <c r="B1002" s="6" t="s">
        <v>1296</v>
      </c>
      <c r="C1002" s="1">
        <f t="shared" si="253"/>
        <v>357</v>
      </c>
      <c r="D1002" s="3">
        <f>IF(N1002&gt;0, RANK(N1002,(N1002:P1002,Q1002:AE1002)),0)</f>
        <v>1</v>
      </c>
      <c r="E1002" s="3">
        <f>IF(O1002&gt;0,RANK(O1002,(N1002:P1002,Q1002:AE1002)),0)</f>
        <v>2</v>
      </c>
      <c r="F1002" s="3">
        <f t="shared" si="254"/>
        <v>0</v>
      </c>
      <c r="G1002" s="1">
        <f t="shared" si="255"/>
        <v>89</v>
      </c>
      <c r="H1002" s="2">
        <f t="shared" si="262"/>
        <v>0.24929971988795518</v>
      </c>
      <c r="I1002" s="4"/>
      <c r="J1002" s="2">
        <f t="shared" si="256"/>
        <v>0.61064425770308128</v>
      </c>
      <c r="K1002" s="2">
        <f t="shared" si="257"/>
        <v>0.36134453781512604</v>
      </c>
      <c r="L1002" s="2">
        <f t="shared" si="258"/>
        <v>0</v>
      </c>
      <c r="M1002" s="2">
        <f t="shared" si="259"/>
        <v>2.8011204481792673E-2</v>
      </c>
      <c r="N1002" s="38">
        <v>218</v>
      </c>
      <c r="O1002" s="38">
        <v>129</v>
      </c>
      <c r="P1002" s="38"/>
      <c r="Q1002" s="38">
        <v>0</v>
      </c>
      <c r="R1002" s="38">
        <v>4</v>
      </c>
      <c r="S1002" s="38"/>
      <c r="T1002" s="38">
        <v>0</v>
      </c>
      <c r="U1002" s="38">
        <v>0</v>
      </c>
      <c r="V1002" s="38"/>
      <c r="W1002" s="38">
        <v>1</v>
      </c>
      <c r="X1002" s="38">
        <v>0</v>
      </c>
      <c r="Y1002" s="38"/>
      <c r="Z1002" s="38">
        <v>5</v>
      </c>
      <c r="AA1002" s="38"/>
      <c r="AB1002" s="38"/>
      <c r="BA1002" t="str">
        <f t="shared" si="263"/>
        <v>Washington</v>
      </c>
      <c r="BB1002" t="s">
        <v>2268</v>
      </c>
      <c r="BC1002">
        <v>1</v>
      </c>
      <c r="BE1002" s="60">
        <v>25</v>
      </c>
      <c r="BF1002" s="62">
        <v>3</v>
      </c>
      <c r="BG1002" s="62">
        <v>145</v>
      </c>
      <c r="BH1002" s="66">
        <v>73335</v>
      </c>
      <c r="BI1002" s="66">
        <v>73335</v>
      </c>
      <c r="BJ1002" s="66">
        <f t="shared" si="264"/>
        <v>25003</v>
      </c>
      <c r="BL1002" t="s">
        <v>1447</v>
      </c>
      <c r="BM1002">
        <f t="shared" si="260"/>
        <v>2573335</v>
      </c>
      <c r="BN1002">
        <f t="shared" si="261"/>
        <v>2573335</v>
      </c>
      <c r="BO1002" s="41"/>
      <c r="BP1002" s="41"/>
      <c r="BR1002" s="1"/>
      <c r="BS1002" t="s">
        <v>3756</v>
      </c>
      <c r="CB1002" s="38"/>
    </row>
    <row r="1003" spans="1:80" ht="14" hidden="1" customHeight="1" outlineLevel="1" x14ac:dyDescent="0.2">
      <c r="A1003" s="39" t="s">
        <v>1333</v>
      </c>
      <c r="B1003" s="6" t="s">
        <v>1296</v>
      </c>
      <c r="C1003" s="1">
        <f t="shared" si="253"/>
        <v>18031</v>
      </c>
      <c r="D1003" s="3">
        <f>IF(N1003&gt;0, RANK(N1003,(N1003:P1003,Q1003:AE1003)),0)</f>
        <v>1</v>
      </c>
      <c r="E1003" s="3">
        <f>IF(O1003&gt;0,RANK(O1003,(N1003:P1003,Q1003:AE1003)),0)</f>
        <v>2</v>
      </c>
      <c r="F1003" s="3">
        <f t="shared" si="254"/>
        <v>0</v>
      </c>
      <c r="G1003" s="1">
        <f t="shared" si="255"/>
        <v>9675</v>
      </c>
      <c r="H1003" s="2">
        <f t="shared" si="262"/>
        <v>0.53657589706616382</v>
      </c>
      <c r="I1003" s="4"/>
      <c r="J1003" s="2">
        <f t="shared" si="256"/>
        <v>0.75087349564638672</v>
      </c>
      <c r="K1003" s="2">
        <f t="shared" si="257"/>
        <v>0.21429759858022296</v>
      </c>
      <c r="L1003" s="2">
        <f t="shared" si="258"/>
        <v>0</v>
      </c>
      <c r="M1003" s="2">
        <f t="shared" si="259"/>
        <v>3.4828905773390317E-2</v>
      </c>
      <c r="N1003" s="38">
        <v>13539</v>
      </c>
      <c r="O1003" s="38">
        <v>3864</v>
      </c>
      <c r="P1003" s="38"/>
      <c r="Q1003" s="38">
        <v>97</v>
      </c>
      <c r="R1003" s="38">
        <v>261</v>
      </c>
      <c r="S1003" s="38"/>
      <c r="T1003" s="38">
        <v>122</v>
      </c>
      <c r="U1003" s="38">
        <v>4</v>
      </c>
      <c r="V1003" s="38"/>
      <c r="W1003" s="38">
        <v>49</v>
      </c>
      <c r="X1003" s="38">
        <v>3</v>
      </c>
      <c r="Y1003" s="38"/>
      <c r="Z1003" s="38">
        <v>92</v>
      </c>
      <c r="AA1003" s="38"/>
      <c r="AB1003" s="38"/>
      <c r="BA1003" t="str">
        <f t="shared" si="263"/>
        <v>Watertown</v>
      </c>
      <c r="BB1003" t="s">
        <v>493</v>
      </c>
      <c r="BC1003">
        <v>5</v>
      </c>
      <c r="BE1003" s="60">
        <v>25</v>
      </c>
      <c r="BF1003" s="62">
        <v>17</v>
      </c>
      <c r="BG1003" s="62">
        <v>240</v>
      </c>
      <c r="BH1003" s="66">
        <v>73440</v>
      </c>
      <c r="BI1003" s="66">
        <v>73440</v>
      </c>
      <c r="BJ1003" s="66">
        <f t="shared" si="264"/>
        <v>25017</v>
      </c>
      <c r="BL1003" t="s">
        <v>1225</v>
      </c>
      <c r="BM1003">
        <f t="shared" si="260"/>
        <v>2573440</v>
      </c>
      <c r="BN1003">
        <f t="shared" si="261"/>
        <v>2573440</v>
      </c>
      <c r="BO1003" s="41"/>
      <c r="BP1003" s="41"/>
      <c r="BR1003" s="1"/>
      <c r="BS1003" t="s">
        <v>3758</v>
      </c>
      <c r="CB1003" s="38"/>
    </row>
    <row r="1004" spans="1:80" ht="14" hidden="1" customHeight="1" outlineLevel="1" x14ac:dyDescent="0.2">
      <c r="A1004" s="39" t="s">
        <v>2170</v>
      </c>
      <c r="B1004" s="6" t="s">
        <v>1296</v>
      </c>
      <c r="C1004" s="1">
        <f t="shared" si="253"/>
        <v>8815</v>
      </c>
      <c r="D1004" s="3">
        <f>IF(N1004&gt;0, RANK(N1004,(N1004:P1004,Q1004:AE1004)),0)</f>
        <v>1</v>
      </c>
      <c r="E1004" s="3">
        <f>IF(O1004&gt;0,RANK(O1004,(N1004:P1004,Q1004:AE1004)),0)</f>
        <v>2</v>
      </c>
      <c r="F1004" s="3">
        <f t="shared" si="254"/>
        <v>0</v>
      </c>
      <c r="G1004" s="1">
        <f t="shared" si="255"/>
        <v>5069</v>
      </c>
      <c r="H1004" s="2">
        <f t="shared" si="262"/>
        <v>0.57504254112308562</v>
      </c>
      <c r="I1004" s="4"/>
      <c r="J1004" s="2">
        <f t="shared" si="256"/>
        <v>0.76993760635280772</v>
      </c>
      <c r="K1004" s="2">
        <f t="shared" si="257"/>
        <v>0.19489506522972205</v>
      </c>
      <c r="L1004" s="2">
        <f t="shared" si="258"/>
        <v>0</v>
      </c>
      <c r="M1004" s="2">
        <f t="shared" si="259"/>
        <v>3.5167328417470223E-2</v>
      </c>
      <c r="N1004" s="38">
        <v>6787</v>
      </c>
      <c r="O1004" s="38">
        <v>1718</v>
      </c>
      <c r="P1004" s="38"/>
      <c r="Q1004" s="38">
        <v>61</v>
      </c>
      <c r="R1004" s="38">
        <v>99</v>
      </c>
      <c r="S1004" s="38"/>
      <c r="T1004" s="38">
        <v>22</v>
      </c>
      <c r="U1004" s="38">
        <v>0</v>
      </c>
      <c r="V1004" s="38"/>
      <c r="W1004" s="38">
        <v>80</v>
      </c>
      <c r="X1004" s="38">
        <v>0</v>
      </c>
      <c r="Y1004" s="38"/>
      <c r="Z1004" s="38">
        <v>48</v>
      </c>
      <c r="AA1004" s="38"/>
      <c r="AB1004" s="38"/>
      <c r="BA1004" t="str">
        <f t="shared" si="263"/>
        <v>Wayland</v>
      </c>
      <c r="BB1004" t="s">
        <v>493</v>
      </c>
      <c r="BC1004">
        <v>5</v>
      </c>
      <c r="BE1004" s="60">
        <v>25</v>
      </c>
      <c r="BF1004" s="62">
        <v>17</v>
      </c>
      <c r="BG1004" s="62">
        <v>245</v>
      </c>
      <c r="BH1004" s="66">
        <v>73790</v>
      </c>
      <c r="BI1004" s="66">
        <v>73790</v>
      </c>
      <c r="BJ1004" s="66">
        <f t="shared" si="264"/>
        <v>25017</v>
      </c>
      <c r="BL1004" t="s">
        <v>1447</v>
      </c>
      <c r="BM1004">
        <f t="shared" si="260"/>
        <v>2573790</v>
      </c>
      <c r="BN1004">
        <f t="shared" si="261"/>
        <v>2573790</v>
      </c>
      <c r="BO1004" s="41"/>
      <c r="BP1004" s="41"/>
      <c r="BR1004" s="1"/>
      <c r="BS1004" t="s">
        <v>3756</v>
      </c>
      <c r="CB1004" s="38"/>
    </row>
    <row r="1005" spans="1:80" ht="14" hidden="1" customHeight="1" outlineLevel="1" x14ac:dyDescent="0.2">
      <c r="A1005" s="39" t="s">
        <v>679</v>
      </c>
      <c r="B1005" s="6" t="s">
        <v>1296</v>
      </c>
      <c r="C1005" s="1">
        <f t="shared" si="253"/>
        <v>8167</v>
      </c>
      <c r="D1005" s="3">
        <f>IF(N1005&gt;0, RANK(N1005,(N1005:P1005,Q1005:AE1005)),0)</f>
        <v>2</v>
      </c>
      <c r="E1005" s="3">
        <f>IF(O1005&gt;0,RANK(O1005,(N1005:P1005,Q1005:AE1005)),0)</f>
        <v>1</v>
      </c>
      <c r="F1005" s="3">
        <f t="shared" si="254"/>
        <v>0</v>
      </c>
      <c r="G1005" s="1">
        <f t="shared" si="255"/>
        <v>648</v>
      </c>
      <c r="H1005" s="2">
        <f t="shared" si="262"/>
        <v>7.934370025713236E-2</v>
      </c>
      <c r="I1005" s="4"/>
      <c r="J1005" s="2">
        <f t="shared" si="256"/>
        <v>0.44949185747520509</v>
      </c>
      <c r="K1005" s="2">
        <f t="shared" si="257"/>
        <v>0.52883555773233748</v>
      </c>
      <c r="L1005" s="2">
        <f t="shared" si="258"/>
        <v>0</v>
      </c>
      <c r="M1005" s="2">
        <f t="shared" si="259"/>
        <v>2.1672584792457372E-2</v>
      </c>
      <c r="N1005" s="38">
        <v>3671</v>
      </c>
      <c r="O1005" s="38">
        <v>4319</v>
      </c>
      <c r="P1005" s="38"/>
      <c r="Q1005" s="38">
        <v>38</v>
      </c>
      <c r="R1005" s="38">
        <v>38</v>
      </c>
      <c r="S1005" s="38"/>
      <c r="T1005" s="38">
        <v>17</v>
      </c>
      <c r="U1005" s="38">
        <v>0</v>
      </c>
      <c r="V1005" s="38"/>
      <c r="W1005" s="38">
        <v>32</v>
      </c>
      <c r="X1005" s="38">
        <v>0</v>
      </c>
      <c r="Y1005" s="38"/>
      <c r="Z1005" s="38">
        <v>52</v>
      </c>
      <c r="AA1005" s="38"/>
      <c r="AB1005" s="38"/>
      <c r="BA1005" t="str">
        <f t="shared" si="263"/>
        <v>Webster</v>
      </c>
      <c r="BB1005" s="6" t="s">
        <v>1739</v>
      </c>
      <c r="BE1005" s="60">
        <v>25</v>
      </c>
      <c r="BF1005" s="62">
        <v>27</v>
      </c>
      <c r="BG1005" s="62">
        <v>270</v>
      </c>
      <c r="BH1005" s="66">
        <v>73895</v>
      </c>
      <c r="BI1005" s="66">
        <v>73895</v>
      </c>
      <c r="BJ1005" s="66">
        <f t="shared" si="264"/>
        <v>25027</v>
      </c>
      <c r="BL1005" t="s">
        <v>1447</v>
      </c>
      <c r="BM1005">
        <f t="shared" si="260"/>
        <v>2573895</v>
      </c>
      <c r="BN1005">
        <f t="shared" si="261"/>
        <v>2573895</v>
      </c>
      <c r="BO1005" s="41"/>
      <c r="BP1005" s="41"/>
      <c r="BR1005" s="1"/>
      <c r="BS1005" t="s">
        <v>3756</v>
      </c>
      <c r="CB1005" s="38"/>
    </row>
    <row r="1006" spans="1:80" ht="14" hidden="1" customHeight="1" outlineLevel="1" x14ac:dyDescent="0.2">
      <c r="A1006" s="39" t="s">
        <v>2020</v>
      </c>
      <c r="B1006" s="6" t="s">
        <v>1296</v>
      </c>
      <c r="C1006" s="1">
        <f t="shared" si="253"/>
        <v>15291</v>
      </c>
      <c r="D1006" s="3">
        <f>IF(N1006&gt;0, RANK(N1006,(N1006:P1006,Q1006:AE1006)),0)</f>
        <v>1</v>
      </c>
      <c r="E1006" s="3">
        <f>IF(O1006&gt;0,RANK(O1006,(N1006:P1006,Q1006:AE1006)),0)</f>
        <v>2</v>
      </c>
      <c r="F1006" s="3">
        <f t="shared" si="254"/>
        <v>0</v>
      </c>
      <c r="G1006" s="1">
        <f t="shared" si="255"/>
        <v>7933</v>
      </c>
      <c r="H1006" s="2">
        <f t="shared" si="262"/>
        <v>0.51880190962003792</v>
      </c>
      <c r="I1006" s="4"/>
      <c r="J1006" s="2">
        <f t="shared" si="256"/>
        <v>0.74174350925380939</v>
      </c>
      <c r="K1006" s="2">
        <f t="shared" si="257"/>
        <v>0.2229415996337715</v>
      </c>
      <c r="L1006" s="2">
        <f t="shared" si="258"/>
        <v>0</v>
      </c>
      <c r="M1006" s="2">
        <f t="shared" si="259"/>
        <v>3.5314891112419117E-2</v>
      </c>
      <c r="N1006" s="38">
        <v>11342</v>
      </c>
      <c r="O1006" s="38">
        <v>3409</v>
      </c>
      <c r="P1006" s="38"/>
      <c r="Q1006" s="38">
        <v>102</v>
      </c>
      <c r="R1006" s="38">
        <v>105</v>
      </c>
      <c r="S1006" s="38"/>
      <c r="T1006" s="38">
        <v>44</v>
      </c>
      <c r="U1006" s="38">
        <v>2</v>
      </c>
      <c r="V1006" s="38"/>
      <c r="W1006" s="38">
        <v>221</v>
      </c>
      <c r="X1006" s="38">
        <v>0</v>
      </c>
      <c r="Y1006" s="38"/>
      <c r="Z1006" s="38">
        <v>66</v>
      </c>
      <c r="AA1006" s="38"/>
      <c r="AB1006" s="38"/>
      <c r="BA1006" t="str">
        <f t="shared" si="263"/>
        <v>Wellesley</v>
      </c>
      <c r="BB1006" t="s">
        <v>734</v>
      </c>
      <c r="BE1006" s="60">
        <v>25</v>
      </c>
      <c r="BF1006" s="62">
        <v>21</v>
      </c>
      <c r="BG1006" s="62">
        <v>125</v>
      </c>
      <c r="BH1006" s="66">
        <v>74175</v>
      </c>
      <c r="BI1006" s="66">
        <v>74175</v>
      </c>
      <c r="BJ1006" s="66">
        <f t="shared" si="264"/>
        <v>25021</v>
      </c>
      <c r="BL1006" t="s">
        <v>1447</v>
      </c>
      <c r="BM1006">
        <f t="shared" si="260"/>
        <v>2574175</v>
      </c>
      <c r="BN1006">
        <f t="shared" si="261"/>
        <v>2574175</v>
      </c>
      <c r="BO1006" s="41"/>
      <c r="BP1006" s="41"/>
      <c r="BR1006" s="1"/>
      <c r="BS1006" t="s">
        <v>3756</v>
      </c>
      <c r="CB1006" s="38"/>
    </row>
    <row r="1007" spans="1:80" ht="14" hidden="1" customHeight="1" outlineLevel="1" x14ac:dyDescent="0.2">
      <c r="A1007" s="39" t="s">
        <v>1514</v>
      </c>
      <c r="B1007" s="6" t="s">
        <v>1296</v>
      </c>
      <c r="C1007" s="1">
        <f t="shared" si="253"/>
        <v>2493</v>
      </c>
      <c r="D1007" s="3">
        <f>IF(N1007&gt;0, RANK(N1007,(N1007:P1007,Q1007:AE1007)),0)</f>
        <v>1</v>
      </c>
      <c r="E1007" s="3">
        <f>IF(O1007&gt;0,RANK(O1007,(N1007:P1007,Q1007:AE1007)),0)</f>
        <v>2</v>
      </c>
      <c r="F1007" s="3">
        <f t="shared" si="254"/>
        <v>0</v>
      </c>
      <c r="G1007" s="1">
        <f t="shared" si="255"/>
        <v>1365</v>
      </c>
      <c r="H1007" s="2">
        <f t="shared" si="262"/>
        <v>0.5475330926594465</v>
      </c>
      <c r="I1007" s="4"/>
      <c r="J1007" s="2">
        <f t="shared" si="256"/>
        <v>0.75812274368231047</v>
      </c>
      <c r="K1007" s="2">
        <f t="shared" si="257"/>
        <v>0.21058965102286403</v>
      </c>
      <c r="L1007" s="2">
        <f t="shared" si="258"/>
        <v>0</v>
      </c>
      <c r="M1007" s="2">
        <f t="shared" si="259"/>
        <v>3.1287605294825493E-2</v>
      </c>
      <c r="N1007" s="38">
        <v>1890</v>
      </c>
      <c r="O1007" s="38">
        <v>525</v>
      </c>
      <c r="P1007" s="38"/>
      <c r="Q1007" s="38">
        <v>15</v>
      </c>
      <c r="R1007" s="38">
        <v>36</v>
      </c>
      <c r="S1007" s="38"/>
      <c r="T1007" s="38">
        <v>3</v>
      </c>
      <c r="U1007" s="38">
        <v>0</v>
      </c>
      <c r="V1007" s="38"/>
      <c r="W1007" s="38">
        <v>12</v>
      </c>
      <c r="X1007" s="38">
        <v>0</v>
      </c>
      <c r="Y1007" s="38"/>
      <c r="Z1007" s="38">
        <v>12</v>
      </c>
      <c r="AA1007" s="38"/>
      <c r="AB1007" s="38"/>
      <c r="BA1007" t="str">
        <f t="shared" si="263"/>
        <v>Wellfleet</v>
      </c>
      <c r="BB1007" t="s">
        <v>2366</v>
      </c>
      <c r="BC1007">
        <v>9</v>
      </c>
      <c r="BE1007" s="60">
        <v>25</v>
      </c>
      <c r="BF1007" s="62">
        <v>1</v>
      </c>
      <c r="BG1007" s="62">
        <v>70</v>
      </c>
      <c r="BH1007" s="66">
        <v>74385</v>
      </c>
      <c r="BI1007" s="66">
        <v>74385</v>
      </c>
      <c r="BJ1007" s="66">
        <f t="shared" si="264"/>
        <v>25001</v>
      </c>
      <c r="BL1007" t="s">
        <v>1447</v>
      </c>
      <c r="BM1007">
        <f t="shared" si="260"/>
        <v>2574385</v>
      </c>
      <c r="BN1007">
        <f t="shared" si="261"/>
        <v>2574385</v>
      </c>
      <c r="BO1007" s="41"/>
      <c r="BP1007" s="41"/>
      <c r="BR1007" s="1"/>
      <c r="BS1007" t="s">
        <v>3756</v>
      </c>
      <c r="CB1007" s="38"/>
    </row>
    <row r="1008" spans="1:80" ht="14" hidden="1" customHeight="1" outlineLevel="1" x14ac:dyDescent="0.2">
      <c r="A1008" s="39" t="s">
        <v>1515</v>
      </c>
      <c r="B1008" s="6" t="s">
        <v>1296</v>
      </c>
      <c r="C1008" s="1">
        <f t="shared" si="253"/>
        <v>598</v>
      </c>
      <c r="D1008" s="3">
        <f>IF(N1008&gt;0, RANK(N1008,(N1008:P1008,Q1008:AE1008)),0)</f>
        <v>1</v>
      </c>
      <c r="E1008" s="3">
        <f>IF(O1008&gt;0,RANK(O1008,(N1008:P1008,Q1008:AE1008)),0)</f>
        <v>2</v>
      </c>
      <c r="F1008" s="3">
        <f t="shared" si="254"/>
        <v>0</v>
      </c>
      <c r="G1008" s="1">
        <f t="shared" si="255"/>
        <v>314</v>
      </c>
      <c r="H1008" s="2">
        <f t="shared" si="262"/>
        <v>0.52508361204013376</v>
      </c>
      <c r="I1008" s="4"/>
      <c r="J1008" s="2">
        <f t="shared" si="256"/>
        <v>0.73411371237458189</v>
      </c>
      <c r="K1008" s="2">
        <f t="shared" si="257"/>
        <v>0.20903010033444816</v>
      </c>
      <c r="L1008" s="2">
        <f t="shared" si="258"/>
        <v>0</v>
      </c>
      <c r="M1008" s="2">
        <f t="shared" si="259"/>
        <v>5.6856187290969945E-2</v>
      </c>
      <c r="N1008" s="38">
        <v>439</v>
      </c>
      <c r="O1008" s="38">
        <v>125</v>
      </c>
      <c r="P1008" s="38"/>
      <c r="Q1008" s="38">
        <v>6</v>
      </c>
      <c r="R1008" s="38">
        <v>21</v>
      </c>
      <c r="S1008" s="38"/>
      <c r="T1008" s="38">
        <v>4</v>
      </c>
      <c r="U1008" s="38">
        <v>0</v>
      </c>
      <c r="V1008" s="38"/>
      <c r="W1008" s="38">
        <v>1</v>
      </c>
      <c r="X1008" s="38">
        <v>0</v>
      </c>
      <c r="Y1008" s="38"/>
      <c r="Z1008" s="38">
        <v>2</v>
      </c>
      <c r="AA1008" s="38"/>
      <c r="AB1008" s="38"/>
      <c r="BA1008" t="str">
        <f t="shared" si="263"/>
        <v>Wendell</v>
      </c>
      <c r="BB1008" t="s">
        <v>1117</v>
      </c>
      <c r="BC1008">
        <v>2</v>
      </c>
      <c r="BE1008" s="60">
        <v>25</v>
      </c>
      <c r="BF1008" s="62">
        <v>11</v>
      </c>
      <c r="BG1008" s="62">
        <v>125</v>
      </c>
      <c r="BH1008" s="66">
        <v>74525</v>
      </c>
      <c r="BI1008" s="66">
        <v>74525</v>
      </c>
      <c r="BJ1008" s="66">
        <f t="shared" si="264"/>
        <v>25011</v>
      </c>
      <c r="BL1008" t="s">
        <v>1447</v>
      </c>
      <c r="BM1008">
        <f t="shared" si="260"/>
        <v>2574525</v>
      </c>
      <c r="BN1008">
        <f t="shared" si="261"/>
        <v>2574525</v>
      </c>
      <c r="BO1008" s="41"/>
      <c r="BP1008" s="41"/>
      <c r="BR1008" s="1"/>
      <c r="BS1008" t="s">
        <v>3756</v>
      </c>
      <c r="CB1008" s="38"/>
    </row>
    <row r="1009" spans="1:80" ht="14" hidden="1" customHeight="1" outlineLevel="1" x14ac:dyDescent="0.2">
      <c r="A1009" s="39" t="s">
        <v>2869</v>
      </c>
      <c r="B1009" s="6" t="s">
        <v>1296</v>
      </c>
      <c r="C1009" s="1">
        <f t="shared" si="253"/>
        <v>2602</v>
      </c>
      <c r="D1009" s="3">
        <f>IF(N1009&gt;0, RANK(N1009,(N1009:P1009,Q1009:AE1009)),0)</f>
        <v>1</v>
      </c>
      <c r="E1009" s="3">
        <f>IF(O1009&gt;0,RANK(O1009,(N1009:P1009,Q1009:AE1009)),0)</f>
        <v>2</v>
      </c>
      <c r="F1009" s="3">
        <f t="shared" si="254"/>
        <v>0</v>
      </c>
      <c r="G1009" s="1">
        <f t="shared" si="255"/>
        <v>936</v>
      </c>
      <c r="H1009" s="2">
        <f t="shared" si="262"/>
        <v>0.35972328977709456</v>
      </c>
      <c r="I1009" s="4"/>
      <c r="J1009" s="2">
        <f t="shared" si="256"/>
        <v>0.66026133743274407</v>
      </c>
      <c r="K1009" s="2">
        <f t="shared" si="257"/>
        <v>0.30053804765564951</v>
      </c>
      <c r="L1009" s="2">
        <f t="shared" si="258"/>
        <v>0</v>
      </c>
      <c r="M1009" s="2">
        <f t="shared" si="259"/>
        <v>3.9200614911606424E-2</v>
      </c>
      <c r="N1009" s="38">
        <v>1718</v>
      </c>
      <c r="O1009" s="38">
        <v>782</v>
      </c>
      <c r="P1009" s="38"/>
      <c r="Q1009" s="38">
        <v>21</v>
      </c>
      <c r="R1009" s="38">
        <v>11</v>
      </c>
      <c r="S1009" s="38"/>
      <c r="T1009" s="38">
        <v>5</v>
      </c>
      <c r="U1009" s="38">
        <v>0</v>
      </c>
      <c r="V1009" s="38"/>
      <c r="W1009" s="38">
        <v>41</v>
      </c>
      <c r="X1009" s="38">
        <v>4</v>
      </c>
      <c r="Y1009" s="38"/>
      <c r="Z1009" s="38">
        <v>20</v>
      </c>
      <c r="AA1009" s="38"/>
      <c r="AB1009" s="38"/>
      <c r="BA1009" t="str">
        <f t="shared" si="263"/>
        <v>Wenham</v>
      </c>
      <c r="BB1009" t="s">
        <v>823</v>
      </c>
      <c r="BC1009">
        <v>6</v>
      </c>
      <c r="BE1009" s="60">
        <v>25</v>
      </c>
      <c r="BF1009" s="62">
        <v>9</v>
      </c>
      <c r="BG1009" s="62">
        <v>165</v>
      </c>
      <c r="BH1009" s="66">
        <v>74595</v>
      </c>
      <c r="BI1009" s="66">
        <v>74595</v>
      </c>
      <c r="BJ1009" s="66">
        <f t="shared" si="264"/>
        <v>25009</v>
      </c>
      <c r="BL1009" t="s">
        <v>1447</v>
      </c>
      <c r="BM1009">
        <f t="shared" si="260"/>
        <v>2574595</v>
      </c>
      <c r="BN1009">
        <f t="shared" si="261"/>
        <v>2574595</v>
      </c>
      <c r="BO1009" s="41"/>
      <c r="BP1009" s="41"/>
      <c r="BR1009" s="1"/>
      <c r="BS1009" t="s">
        <v>3756</v>
      </c>
      <c r="CB1009" s="38"/>
    </row>
    <row r="1010" spans="1:80" ht="14" hidden="1" customHeight="1" outlineLevel="1" x14ac:dyDescent="0.2">
      <c r="A1010" s="39" t="s">
        <v>1151</v>
      </c>
      <c r="B1010" s="6" t="s">
        <v>1296</v>
      </c>
      <c r="C1010" s="1">
        <f t="shared" ref="C1010:C1041" si="265">SUM(N1010:AY1010)</f>
        <v>4629</v>
      </c>
      <c r="D1010" s="3">
        <f>IF(N1010&gt;0, RANK(N1010,(N1010:P1010,Q1010:AE1010)),0)</f>
        <v>1</v>
      </c>
      <c r="E1010" s="3">
        <f>IF(O1010&gt;0,RANK(O1010,(N1010:P1010,Q1010:AE1010)),0)</f>
        <v>2</v>
      </c>
      <c r="F1010" s="3">
        <f t="shared" ref="F1010:F1041" si="266">IF(P1010&gt;0,RANK(P1010,(N1010:AE1010)),0)</f>
        <v>0</v>
      </c>
      <c r="G1010" s="1">
        <f t="shared" ref="G1010:G1041" si="267">IF(C1010&gt;0,MAX(N1010:P1010)-LARGE(N1010:P1010,2),0)</f>
        <v>811</v>
      </c>
      <c r="H1010" s="2">
        <f t="shared" si="262"/>
        <v>0.17519982717649601</v>
      </c>
      <c r="I1010" s="4"/>
      <c r="J1010" s="2">
        <f t="shared" ref="J1010:J1041" si="268">IF(C1010=0,"-",N1010/C1010)</f>
        <v>0.57096565132858068</v>
      </c>
      <c r="K1010" s="2">
        <f t="shared" ref="K1010:K1041" si="269">IF(C1010=0,"-",O1010/C1010)</f>
        <v>0.39576582415208467</v>
      </c>
      <c r="L1010" s="2">
        <f t="shared" ref="L1010:L1041" si="270">IF(C1010=0,"-",P1010/C1010)</f>
        <v>0</v>
      </c>
      <c r="M1010" s="2">
        <f t="shared" ref="M1010:M1041" si="271">IF(C1010=0,"-",(1-J1010-K1010-L1010))</f>
        <v>3.3268524519334652E-2</v>
      </c>
      <c r="N1010" s="38">
        <v>2643</v>
      </c>
      <c r="O1010" s="38">
        <v>1832</v>
      </c>
      <c r="P1010" s="38"/>
      <c r="Q1010" s="38">
        <v>44</v>
      </c>
      <c r="R1010" s="38">
        <v>43</v>
      </c>
      <c r="S1010" s="38"/>
      <c r="T1010" s="38">
        <v>13</v>
      </c>
      <c r="U1010" s="38">
        <v>0</v>
      </c>
      <c r="V1010" s="38"/>
      <c r="W1010" s="38">
        <v>28</v>
      </c>
      <c r="X1010" s="38">
        <v>0</v>
      </c>
      <c r="Y1010" s="38"/>
      <c r="Z1010" s="38">
        <v>26</v>
      </c>
      <c r="AA1010" s="38"/>
      <c r="AB1010" s="38"/>
      <c r="BA1010" t="str">
        <f t="shared" si="263"/>
        <v>West Boylston</v>
      </c>
      <c r="BB1010" s="6" t="s">
        <v>1739</v>
      </c>
      <c r="BC1010">
        <v>2</v>
      </c>
      <c r="BE1010" s="60">
        <v>25</v>
      </c>
      <c r="BF1010" s="62">
        <v>27</v>
      </c>
      <c r="BG1010" s="62">
        <v>280</v>
      </c>
      <c r="BH1010" s="66">
        <v>75155</v>
      </c>
      <c r="BI1010" s="66">
        <v>75155</v>
      </c>
      <c r="BJ1010" s="66">
        <f t="shared" si="264"/>
        <v>25027</v>
      </c>
      <c r="BL1010" t="s">
        <v>1447</v>
      </c>
      <c r="BM1010">
        <f t="shared" ref="BM1010:BM1040" si="272">BE1010*100000+BH1010</f>
        <v>2575155</v>
      </c>
      <c r="BN1010">
        <f t="shared" ref="BN1010:BN1040" si="273">BE1010*100000+BI1010</f>
        <v>2575155</v>
      </c>
      <c r="BO1010" s="41"/>
      <c r="BP1010" s="41"/>
      <c r="BR1010" s="1"/>
      <c r="BS1010" t="s">
        <v>3756</v>
      </c>
      <c r="CB1010" s="38"/>
    </row>
    <row r="1011" spans="1:80" ht="14" hidden="1" customHeight="1" outlineLevel="1" x14ac:dyDescent="0.2">
      <c r="A1011" s="39" t="s">
        <v>2072</v>
      </c>
      <c r="B1011" s="6" t="s">
        <v>1296</v>
      </c>
      <c r="C1011" s="1">
        <f t="shared" si="265"/>
        <v>4572</v>
      </c>
      <c r="D1011" s="3">
        <f>IF(N1011&gt;0, RANK(N1011,(N1011:P1011,Q1011:AE1011)),0)</f>
        <v>2</v>
      </c>
      <c r="E1011" s="3">
        <f>IF(O1011&gt;0,RANK(O1011,(N1011:P1011,Q1011:AE1011)),0)</f>
        <v>1</v>
      </c>
      <c r="F1011" s="3">
        <f t="shared" si="266"/>
        <v>0</v>
      </c>
      <c r="G1011" s="1">
        <f t="shared" si="267"/>
        <v>445</v>
      </c>
      <c r="H1011" s="2">
        <f t="shared" si="262"/>
        <v>9.7331583552055997E-2</v>
      </c>
      <c r="I1011" s="4"/>
      <c r="J1011" s="2">
        <f t="shared" si="268"/>
        <v>0.44181977252843396</v>
      </c>
      <c r="K1011" s="2">
        <f t="shared" si="269"/>
        <v>0.53915135608048992</v>
      </c>
      <c r="L1011" s="2">
        <f t="shared" si="270"/>
        <v>0</v>
      </c>
      <c r="M1011" s="2">
        <f t="shared" si="271"/>
        <v>1.9028871391076119E-2</v>
      </c>
      <c r="N1011" s="38">
        <v>2020</v>
      </c>
      <c r="O1011" s="38">
        <v>2465</v>
      </c>
      <c r="P1011" s="38"/>
      <c r="Q1011" s="38">
        <v>26</v>
      </c>
      <c r="R1011" s="38">
        <v>14</v>
      </c>
      <c r="S1011" s="38"/>
      <c r="T1011" s="38">
        <v>3</v>
      </c>
      <c r="U1011" s="38">
        <v>0</v>
      </c>
      <c r="V1011" s="38"/>
      <c r="W1011" s="38">
        <v>17</v>
      </c>
      <c r="X1011" s="38">
        <v>0</v>
      </c>
      <c r="Y1011" s="38"/>
      <c r="Z1011" s="38">
        <v>27</v>
      </c>
      <c r="AA1011" s="38"/>
      <c r="AB1011" s="38"/>
      <c r="BA1011" t="str">
        <f t="shared" si="263"/>
        <v>West Bridgewater</v>
      </c>
      <c r="BB1011" t="s">
        <v>228</v>
      </c>
      <c r="BC1011">
        <v>8</v>
      </c>
      <c r="BE1011" s="60">
        <v>25</v>
      </c>
      <c r="BF1011" s="62">
        <v>23</v>
      </c>
      <c r="BG1011" s="62">
        <v>130</v>
      </c>
      <c r="BH1011" s="66">
        <v>75260</v>
      </c>
      <c r="BI1011" s="66">
        <v>75260</v>
      </c>
      <c r="BJ1011" s="66">
        <f t="shared" si="264"/>
        <v>25023</v>
      </c>
      <c r="BL1011" t="s">
        <v>1447</v>
      </c>
      <c r="BM1011">
        <f t="shared" si="272"/>
        <v>2575260</v>
      </c>
      <c r="BN1011">
        <f t="shared" si="273"/>
        <v>2575260</v>
      </c>
      <c r="BO1011" s="41"/>
      <c r="BP1011" s="41"/>
      <c r="BR1011" s="1"/>
      <c r="BS1011" t="s">
        <v>3756</v>
      </c>
      <c r="CB1011" s="38"/>
    </row>
    <row r="1012" spans="1:80" ht="14" hidden="1" customHeight="1" outlineLevel="1" x14ac:dyDescent="0.2">
      <c r="A1012" s="39" t="s">
        <v>2400</v>
      </c>
      <c r="B1012" s="6" t="s">
        <v>1296</v>
      </c>
      <c r="C1012" s="1">
        <f t="shared" si="265"/>
        <v>2339</v>
      </c>
      <c r="D1012" s="3">
        <f>IF(N1012&gt;0, RANK(N1012,(N1012:P1012,Q1012:AE1012)),0)</f>
        <v>2</v>
      </c>
      <c r="E1012" s="3">
        <f>IF(O1012&gt;0,RANK(O1012,(N1012:P1012,Q1012:AE1012)),0)</f>
        <v>1</v>
      </c>
      <c r="F1012" s="3">
        <f t="shared" si="266"/>
        <v>0</v>
      </c>
      <c r="G1012" s="1">
        <f t="shared" si="267"/>
        <v>44</v>
      </c>
      <c r="H1012" s="2">
        <f t="shared" si="262"/>
        <v>1.881145788798632E-2</v>
      </c>
      <c r="I1012" s="4"/>
      <c r="J1012" s="2">
        <f t="shared" si="268"/>
        <v>0.48140230867892264</v>
      </c>
      <c r="K1012" s="2">
        <f t="shared" si="269"/>
        <v>0.50021376656690897</v>
      </c>
      <c r="L1012" s="2">
        <f t="shared" si="270"/>
        <v>0</v>
      </c>
      <c r="M1012" s="2">
        <f t="shared" si="271"/>
        <v>1.838392475416839E-2</v>
      </c>
      <c r="N1012" s="38">
        <v>1126</v>
      </c>
      <c r="O1012" s="38">
        <v>1170</v>
      </c>
      <c r="P1012" s="38"/>
      <c r="Q1012" s="38">
        <v>10</v>
      </c>
      <c r="R1012" s="38">
        <v>9</v>
      </c>
      <c r="S1012" s="38"/>
      <c r="T1012" s="38">
        <v>5</v>
      </c>
      <c r="U1012" s="38">
        <v>0</v>
      </c>
      <c r="V1012" s="38"/>
      <c r="W1012" s="38">
        <v>8</v>
      </c>
      <c r="X1012" s="38">
        <v>0</v>
      </c>
      <c r="Y1012" s="38"/>
      <c r="Z1012" s="38">
        <v>11</v>
      </c>
      <c r="AA1012" s="38"/>
      <c r="AB1012" s="38"/>
      <c r="BA1012" t="str">
        <f t="shared" si="263"/>
        <v>West Brookfield</v>
      </c>
      <c r="BB1012" s="6" t="s">
        <v>1739</v>
      </c>
      <c r="BC1012">
        <v>1</v>
      </c>
      <c r="BE1012" s="60">
        <v>25</v>
      </c>
      <c r="BF1012" s="62">
        <v>27</v>
      </c>
      <c r="BG1012" s="62">
        <v>285</v>
      </c>
      <c r="BH1012" s="66">
        <v>75400</v>
      </c>
      <c r="BI1012" s="66">
        <v>75400</v>
      </c>
      <c r="BJ1012" s="66">
        <f t="shared" si="264"/>
        <v>25027</v>
      </c>
      <c r="BL1012" t="s">
        <v>1447</v>
      </c>
      <c r="BM1012">
        <f t="shared" si="272"/>
        <v>2575400</v>
      </c>
      <c r="BN1012">
        <f t="shared" si="273"/>
        <v>2575400</v>
      </c>
      <c r="BO1012" s="41"/>
      <c r="BP1012" s="41"/>
      <c r="BR1012" s="1"/>
      <c r="BS1012" t="s">
        <v>3756</v>
      </c>
      <c r="CB1012" s="38"/>
    </row>
    <row r="1013" spans="1:80" ht="14" hidden="1" customHeight="1" outlineLevel="1" x14ac:dyDescent="0.2">
      <c r="A1013" s="39" t="s">
        <v>2104</v>
      </c>
      <c r="B1013" s="6" t="s">
        <v>1296</v>
      </c>
      <c r="C1013" s="1">
        <f t="shared" si="265"/>
        <v>3259</v>
      </c>
      <c r="D1013" s="3">
        <f>IF(N1013&gt;0, RANK(N1013,(N1013:P1013,Q1013:AE1013)),0)</f>
        <v>1</v>
      </c>
      <c r="E1013" s="3">
        <f>IF(O1013&gt;0,RANK(O1013,(N1013:P1013,Q1013:AE1013)),0)</f>
        <v>2</v>
      </c>
      <c r="F1013" s="3">
        <f t="shared" si="266"/>
        <v>0</v>
      </c>
      <c r="G1013" s="1">
        <f t="shared" si="267"/>
        <v>976</v>
      </c>
      <c r="H1013" s="2">
        <f t="shared" si="262"/>
        <v>0.29947836759742252</v>
      </c>
      <c r="I1013" s="4"/>
      <c r="J1013" s="2">
        <f t="shared" si="268"/>
        <v>0.63455047560601407</v>
      </c>
      <c r="K1013" s="2">
        <f t="shared" si="269"/>
        <v>0.33507210800859161</v>
      </c>
      <c r="L1013" s="2">
        <f t="shared" si="270"/>
        <v>0</v>
      </c>
      <c r="M1013" s="2">
        <f t="shared" si="271"/>
        <v>3.0377416385394318E-2</v>
      </c>
      <c r="N1013" s="38">
        <v>2068</v>
      </c>
      <c r="O1013" s="38">
        <v>1092</v>
      </c>
      <c r="P1013" s="38"/>
      <c r="Q1013" s="38">
        <v>30</v>
      </c>
      <c r="R1013" s="38">
        <v>13</v>
      </c>
      <c r="S1013" s="38"/>
      <c r="T1013" s="38">
        <v>5</v>
      </c>
      <c r="U1013" s="38">
        <v>2</v>
      </c>
      <c r="V1013" s="38"/>
      <c r="W1013" s="38">
        <v>28</v>
      </c>
      <c r="X1013" s="38">
        <v>0</v>
      </c>
      <c r="Y1013" s="38"/>
      <c r="Z1013" s="38">
        <v>21</v>
      </c>
      <c r="AA1013" s="38"/>
      <c r="AB1013" s="38"/>
      <c r="BA1013" t="str">
        <f t="shared" si="263"/>
        <v>West Newbury</v>
      </c>
      <c r="BB1013" t="s">
        <v>823</v>
      </c>
      <c r="BC1013">
        <v>6</v>
      </c>
      <c r="BE1013" s="60">
        <v>25</v>
      </c>
      <c r="BF1013" s="62">
        <v>9</v>
      </c>
      <c r="BG1013" s="62">
        <v>170</v>
      </c>
      <c r="BH1013" s="66">
        <v>77150</v>
      </c>
      <c r="BI1013" s="66">
        <v>77150</v>
      </c>
      <c r="BJ1013" s="66">
        <f t="shared" si="264"/>
        <v>25009</v>
      </c>
      <c r="BL1013" t="s">
        <v>1447</v>
      </c>
      <c r="BM1013">
        <f t="shared" si="272"/>
        <v>2577150</v>
      </c>
      <c r="BN1013">
        <f t="shared" si="273"/>
        <v>2577150</v>
      </c>
      <c r="BO1013" s="41"/>
      <c r="BP1013" s="41"/>
      <c r="BR1013" s="1"/>
      <c r="BS1013" t="s">
        <v>3756</v>
      </c>
      <c r="CB1013" s="38"/>
    </row>
    <row r="1014" spans="1:80" ht="14" hidden="1" customHeight="1" outlineLevel="1" x14ac:dyDescent="0.2">
      <c r="A1014" s="39" t="s">
        <v>2864</v>
      </c>
      <c r="B1014" s="6" t="s">
        <v>1296</v>
      </c>
      <c r="C1014" s="1">
        <f t="shared" si="265"/>
        <v>12747</v>
      </c>
      <c r="D1014" s="3">
        <f>IF(N1014&gt;0, RANK(N1014,(N1014:P1014,Q1014:AE1014)),0)</f>
        <v>1</v>
      </c>
      <c r="E1014" s="3">
        <f>IF(O1014&gt;0,RANK(O1014,(N1014:P1014,Q1014:AE1014)),0)</f>
        <v>2</v>
      </c>
      <c r="F1014" s="3">
        <f t="shared" si="266"/>
        <v>0</v>
      </c>
      <c r="G1014" s="1">
        <f t="shared" si="267"/>
        <v>51</v>
      </c>
      <c r="H1014" s="2">
        <f t="shared" si="262"/>
        <v>4.0009413979759942E-3</v>
      </c>
      <c r="I1014" s="4"/>
      <c r="J1014" s="2">
        <f t="shared" si="268"/>
        <v>0.48929159802306427</v>
      </c>
      <c r="K1014" s="2">
        <f t="shared" si="269"/>
        <v>0.48529065662508825</v>
      </c>
      <c r="L1014" s="2">
        <f t="shared" si="270"/>
        <v>0</v>
      </c>
      <c r="M1014" s="2">
        <f t="shared" si="271"/>
        <v>2.5417745351847432E-2</v>
      </c>
      <c r="N1014" s="38">
        <v>6237</v>
      </c>
      <c r="O1014" s="38">
        <v>6186</v>
      </c>
      <c r="P1014" s="38"/>
      <c r="Q1014" s="38">
        <v>52</v>
      </c>
      <c r="R1014" s="38">
        <v>118</v>
      </c>
      <c r="S1014" s="38"/>
      <c r="T1014" s="38">
        <v>36</v>
      </c>
      <c r="U1014" s="38">
        <v>0</v>
      </c>
      <c r="V1014" s="38"/>
      <c r="W1014" s="38">
        <v>39</v>
      </c>
      <c r="X1014" s="38">
        <v>0</v>
      </c>
      <c r="Y1014" s="38"/>
      <c r="Z1014" s="38">
        <v>79</v>
      </c>
      <c r="AA1014" s="38"/>
      <c r="AB1014" s="38"/>
      <c r="BA1014" t="str">
        <f t="shared" si="263"/>
        <v>West Springfield</v>
      </c>
      <c r="BB1014" t="s">
        <v>2795</v>
      </c>
      <c r="BC1014">
        <v>1</v>
      </c>
      <c r="BE1014" s="60">
        <v>25</v>
      </c>
      <c r="BF1014" s="62">
        <v>13</v>
      </c>
      <c r="BG1014" s="62">
        <v>110</v>
      </c>
      <c r="BH1014" s="66">
        <v>77890</v>
      </c>
      <c r="BI1014" s="66">
        <v>77850</v>
      </c>
      <c r="BJ1014" s="66">
        <f t="shared" si="264"/>
        <v>25013</v>
      </c>
      <c r="BL1014" t="s">
        <v>1225</v>
      </c>
      <c r="BM1014">
        <f t="shared" si="272"/>
        <v>2577890</v>
      </c>
      <c r="BN1014">
        <f t="shared" si="273"/>
        <v>2577850</v>
      </c>
      <c r="BO1014" s="41"/>
      <c r="BP1014" s="41"/>
      <c r="BR1014" s="1"/>
      <c r="BS1014" t="s">
        <v>3758</v>
      </c>
      <c r="CB1014" s="38"/>
    </row>
    <row r="1015" spans="1:80" ht="14" hidden="1" customHeight="1" outlineLevel="1" x14ac:dyDescent="0.2">
      <c r="A1015" s="39" t="s">
        <v>1437</v>
      </c>
      <c r="B1015" s="6" t="s">
        <v>1296</v>
      </c>
      <c r="C1015" s="1">
        <f t="shared" si="265"/>
        <v>933</v>
      </c>
      <c r="D1015" s="3">
        <f>IF(N1015&gt;0, RANK(N1015,(N1015:P1015,Q1015:AE1015)),0)</f>
        <v>1</v>
      </c>
      <c r="E1015" s="3">
        <f>IF(O1015&gt;0,RANK(O1015,(N1015:P1015,Q1015:AE1015)),0)</f>
        <v>2</v>
      </c>
      <c r="F1015" s="3">
        <f t="shared" si="266"/>
        <v>0</v>
      </c>
      <c r="G1015" s="1">
        <f t="shared" si="267"/>
        <v>563</v>
      </c>
      <c r="H1015" s="2">
        <f t="shared" si="262"/>
        <v>0.60342979635584137</v>
      </c>
      <c r="I1015" s="4"/>
      <c r="J1015" s="2">
        <f t="shared" si="268"/>
        <v>0.782422293676313</v>
      </c>
      <c r="K1015" s="2">
        <f t="shared" si="269"/>
        <v>0.17899249732047159</v>
      </c>
      <c r="L1015" s="2">
        <f t="shared" si="270"/>
        <v>0</v>
      </c>
      <c r="M1015" s="2">
        <f t="shared" si="271"/>
        <v>3.8585209003215409E-2</v>
      </c>
      <c r="N1015" s="38">
        <v>730</v>
      </c>
      <c r="O1015" s="38">
        <v>167</v>
      </c>
      <c r="P1015" s="38"/>
      <c r="Q1015" s="38">
        <v>10</v>
      </c>
      <c r="R1015" s="38">
        <v>11</v>
      </c>
      <c r="S1015" s="38"/>
      <c r="T1015" s="38">
        <v>4</v>
      </c>
      <c r="U1015" s="38">
        <v>0</v>
      </c>
      <c r="V1015" s="38"/>
      <c r="W1015" s="38">
        <v>7</v>
      </c>
      <c r="X1015" s="38">
        <v>0</v>
      </c>
      <c r="Y1015" s="38"/>
      <c r="Z1015" s="38">
        <v>4</v>
      </c>
      <c r="AA1015" s="38"/>
      <c r="AB1015" s="38"/>
      <c r="BA1015" t="str">
        <f t="shared" si="263"/>
        <v>West Stockbridge</v>
      </c>
      <c r="BB1015" t="s">
        <v>2268</v>
      </c>
      <c r="BC1015">
        <v>1</v>
      </c>
      <c r="BE1015" s="60">
        <v>25</v>
      </c>
      <c r="BF1015" s="62">
        <v>3</v>
      </c>
      <c r="BG1015" s="62">
        <v>150</v>
      </c>
      <c r="BH1015" s="66">
        <v>77990</v>
      </c>
      <c r="BI1015" s="66">
        <v>77990</v>
      </c>
      <c r="BJ1015" s="66">
        <f t="shared" si="264"/>
        <v>25003</v>
      </c>
      <c r="BL1015" t="s">
        <v>1447</v>
      </c>
      <c r="BM1015">
        <f t="shared" si="272"/>
        <v>2577990</v>
      </c>
      <c r="BN1015">
        <f t="shared" si="273"/>
        <v>2577990</v>
      </c>
      <c r="BO1015" s="41"/>
      <c r="BP1015" s="41"/>
      <c r="BR1015" s="1"/>
      <c r="BS1015" t="s">
        <v>3756</v>
      </c>
      <c r="CB1015" s="38"/>
    </row>
    <row r="1016" spans="1:80" ht="14" hidden="1" customHeight="1" outlineLevel="1" x14ac:dyDescent="0.2">
      <c r="A1016" s="39" t="s">
        <v>2794</v>
      </c>
      <c r="B1016" s="6" t="s">
        <v>1296</v>
      </c>
      <c r="C1016" s="1">
        <f t="shared" si="265"/>
        <v>2190</v>
      </c>
      <c r="D1016" s="3">
        <f>IF(N1016&gt;0, RANK(N1016,(N1016:P1016,Q1016:AE1016)),0)</f>
        <v>1</v>
      </c>
      <c r="E1016" s="3">
        <f>IF(O1016&gt;0,RANK(O1016,(N1016:P1016,Q1016:AE1016)),0)</f>
        <v>2</v>
      </c>
      <c r="F1016" s="3">
        <f t="shared" si="266"/>
        <v>0</v>
      </c>
      <c r="G1016" s="1">
        <f t="shared" si="267"/>
        <v>1390</v>
      </c>
      <c r="H1016" s="2">
        <f t="shared" si="262"/>
        <v>0.63470319634703198</v>
      </c>
      <c r="I1016" s="4"/>
      <c r="J1016" s="2">
        <f t="shared" si="268"/>
        <v>0.80228310502283107</v>
      </c>
      <c r="K1016" s="2">
        <f t="shared" si="269"/>
        <v>0.16757990867579908</v>
      </c>
      <c r="L1016" s="2">
        <f t="shared" si="270"/>
        <v>0</v>
      </c>
      <c r="M1016" s="2">
        <f t="shared" si="271"/>
        <v>3.013698630136985E-2</v>
      </c>
      <c r="N1016" s="38">
        <v>1757</v>
      </c>
      <c r="O1016" s="38">
        <v>367</v>
      </c>
      <c r="P1016" s="38"/>
      <c r="Q1016" s="38">
        <v>11</v>
      </c>
      <c r="R1016" s="38">
        <v>29</v>
      </c>
      <c r="S1016" s="38"/>
      <c r="T1016" s="38">
        <v>10</v>
      </c>
      <c r="U1016" s="38">
        <v>0</v>
      </c>
      <c r="V1016" s="38"/>
      <c r="W1016" s="38">
        <v>11</v>
      </c>
      <c r="X1016" s="38">
        <v>0</v>
      </c>
      <c r="Y1016" s="38"/>
      <c r="Z1016" s="38">
        <v>5</v>
      </c>
      <c r="AA1016" s="38"/>
      <c r="AB1016" s="38"/>
      <c r="BA1016" t="str">
        <f t="shared" si="263"/>
        <v>West Tisbury</v>
      </c>
      <c r="BB1016" t="s">
        <v>2969</v>
      </c>
      <c r="BC1016">
        <v>9</v>
      </c>
      <c r="BE1016" s="60">
        <v>25</v>
      </c>
      <c r="BF1016" s="62">
        <v>7</v>
      </c>
      <c r="BG1016" s="62">
        <v>35</v>
      </c>
      <c r="BH1016" s="66">
        <v>78235</v>
      </c>
      <c r="BI1016" s="66">
        <v>78235</v>
      </c>
      <c r="BJ1016" s="66">
        <f t="shared" si="264"/>
        <v>25007</v>
      </c>
      <c r="BL1016" t="s">
        <v>1447</v>
      </c>
      <c r="BM1016">
        <f t="shared" si="272"/>
        <v>2578235</v>
      </c>
      <c r="BN1016">
        <f t="shared" si="273"/>
        <v>2578235</v>
      </c>
      <c r="BO1016" s="41"/>
      <c r="BP1016" s="41"/>
      <c r="BR1016" s="1"/>
      <c r="BS1016" t="s">
        <v>3756</v>
      </c>
      <c r="CB1016" s="38"/>
    </row>
    <row r="1017" spans="1:80" ht="14" hidden="1" customHeight="1" outlineLevel="1" x14ac:dyDescent="0.2">
      <c r="A1017" s="39" t="s">
        <v>2862</v>
      </c>
      <c r="B1017" s="6" t="s">
        <v>1296</v>
      </c>
      <c r="C1017" s="1">
        <f t="shared" si="265"/>
        <v>10358</v>
      </c>
      <c r="D1017" s="3">
        <f>IF(N1017&gt;0, RANK(N1017,(N1017:P1017,Q1017:AE1017)),0)</f>
        <v>1</v>
      </c>
      <c r="E1017" s="3">
        <f>IF(O1017&gt;0,RANK(O1017,(N1017:P1017,Q1017:AE1017)),0)</f>
        <v>2</v>
      </c>
      <c r="F1017" s="3">
        <f t="shared" si="266"/>
        <v>0</v>
      </c>
      <c r="G1017" s="1">
        <f t="shared" si="267"/>
        <v>4100</v>
      </c>
      <c r="H1017" s="2">
        <f t="shared" si="262"/>
        <v>0.39582931067773702</v>
      </c>
      <c r="I1017" s="4"/>
      <c r="J1017" s="2">
        <f t="shared" si="268"/>
        <v>0.67947480208534461</v>
      </c>
      <c r="K1017" s="2">
        <f t="shared" si="269"/>
        <v>0.28364549140760764</v>
      </c>
      <c r="L1017" s="2">
        <f t="shared" si="270"/>
        <v>0</v>
      </c>
      <c r="M1017" s="2">
        <f t="shared" si="271"/>
        <v>3.6879706507047749E-2</v>
      </c>
      <c r="N1017" s="38">
        <v>7038</v>
      </c>
      <c r="O1017" s="38">
        <v>2938</v>
      </c>
      <c r="P1017" s="38"/>
      <c r="Q1017" s="38">
        <v>79</v>
      </c>
      <c r="R1017" s="38">
        <v>136</v>
      </c>
      <c r="S1017" s="38"/>
      <c r="T1017" s="38">
        <v>24</v>
      </c>
      <c r="U1017" s="38">
        <v>0</v>
      </c>
      <c r="V1017" s="38"/>
      <c r="W1017" s="38">
        <v>79</v>
      </c>
      <c r="X1017" s="38">
        <v>0</v>
      </c>
      <c r="Y1017" s="38"/>
      <c r="Z1017" s="38">
        <v>64</v>
      </c>
      <c r="AA1017" s="38"/>
      <c r="AB1017" s="38"/>
      <c r="BA1017" t="str">
        <f t="shared" si="263"/>
        <v>Westborough</v>
      </c>
      <c r="BB1017" s="6" t="s">
        <v>1739</v>
      </c>
      <c r="BC1017">
        <v>2</v>
      </c>
      <c r="BE1017" s="60">
        <v>25</v>
      </c>
      <c r="BF1017" s="62">
        <v>27</v>
      </c>
      <c r="BG1017" s="62">
        <v>275</v>
      </c>
      <c r="BH1017" s="66">
        <v>75015</v>
      </c>
      <c r="BI1017" s="66">
        <v>75015</v>
      </c>
      <c r="BJ1017" s="66">
        <f t="shared" si="264"/>
        <v>25027</v>
      </c>
      <c r="BL1017" t="s">
        <v>1447</v>
      </c>
      <c r="BM1017">
        <f t="shared" si="272"/>
        <v>2575015</v>
      </c>
      <c r="BN1017">
        <f t="shared" si="273"/>
        <v>2575015</v>
      </c>
      <c r="BO1017" s="41"/>
      <c r="BP1017" s="41"/>
      <c r="BR1017" s="1"/>
      <c r="BS1017" t="s">
        <v>3756</v>
      </c>
      <c r="CB1017" s="38"/>
    </row>
    <row r="1018" spans="1:80" ht="14" hidden="1" customHeight="1" outlineLevel="1" x14ac:dyDescent="0.2">
      <c r="A1018" s="39" t="s">
        <v>2994</v>
      </c>
      <c r="B1018" s="6" t="s">
        <v>1296</v>
      </c>
      <c r="C1018" s="1">
        <f t="shared" si="265"/>
        <v>20090</v>
      </c>
      <c r="D1018" s="3">
        <f>IF(N1018&gt;0, RANK(N1018,(N1018:P1018,Q1018:AE1018)),0)</f>
        <v>2</v>
      </c>
      <c r="E1018" s="3">
        <f>IF(O1018&gt;0,RANK(O1018,(N1018:P1018,Q1018:AE1018)),0)</f>
        <v>1</v>
      </c>
      <c r="F1018" s="3">
        <f t="shared" si="266"/>
        <v>0</v>
      </c>
      <c r="G1018" s="1">
        <f t="shared" si="267"/>
        <v>782</v>
      </c>
      <c r="H1018" s="2">
        <f t="shared" si="262"/>
        <v>3.8924838227974115E-2</v>
      </c>
      <c r="I1018" s="4"/>
      <c r="J1018" s="2">
        <f t="shared" si="268"/>
        <v>0.46824290691886511</v>
      </c>
      <c r="K1018" s="2">
        <f t="shared" si="269"/>
        <v>0.50716774514683927</v>
      </c>
      <c r="L1018" s="2">
        <f t="shared" si="270"/>
        <v>0</v>
      </c>
      <c r="M1018" s="2">
        <f t="shared" si="271"/>
        <v>2.4589347934295569E-2</v>
      </c>
      <c r="N1018" s="38">
        <v>9407</v>
      </c>
      <c r="O1018" s="38">
        <v>10189</v>
      </c>
      <c r="P1018" s="38"/>
      <c r="Q1018" s="38">
        <v>103</v>
      </c>
      <c r="R1018" s="38">
        <v>111</v>
      </c>
      <c r="S1018" s="38"/>
      <c r="T1018" s="38">
        <v>56</v>
      </c>
      <c r="U1018" s="38">
        <v>0</v>
      </c>
      <c r="V1018" s="38"/>
      <c r="W1018" s="38">
        <v>85</v>
      </c>
      <c r="X1018" s="38">
        <v>5</v>
      </c>
      <c r="Y1018" s="38"/>
      <c r="Z1018" s="38">
        <v>134</v>
      </c>
      <c r="AA1018" s="38"/>
      <c r="AB1018" s="38"/>
      <c r="BA1018" t="str">
        <f t="shared" si="263"/>
        <v>Westfield</v>
      </c>
      <c r="BB1018" t="s">
        <v>2795</v>
      </c>
      <c r="BC1018">
        <v>1</v>
      </c>
      <c r="BE1018" s="60">
        <v>25</v>
      </c>
      <c r="BF1018" s="62">
        <v>13</v>
      </c>
      <c r="BG1018" s="62">
        <v>105</v>
      </c>
      <c r="BH1018" s="66">
        <v>76030</v>
      </c>
      <c r="BI1018" s="66">
        <v>76030</v>
      </c>
      <c r="BJ1018" s="66">
        <f t="shared" si="264"/>
        <v>25013</v>
      </c>
      <c r="BL1018" t="s">
        <v>1225</v>
      </c>
      <c r="BM1018">
        <f t="shared" si="272"/>
        <v>2576030</v>
      </c>
      <c r="BN1018">
        <f t="shared" si="273"/>
        <v>2576030</v>
      </c>
      <c r="BO1018" s="41"/>
      <c r="BP1018" s="41"/>
      <c r="BR1018" s="1"/>
      <c r="BS1018" t="s">
        <v>3757</v>
      </c>
      <c r="CB1018" s="38"/>
    </row>
    <row r="1019" spans="1:80" ht="14" hidden="1" customHeight="1" outlineLevel="1" x14ac:dyDescent="0.2">
      <c r="A1019" s="39" t="s">
        <v>2764</v>
      </c>
      <c r="B1019" s="6" t="s">
        <v>1296</v>
      </c>
      <c r="C1019" s="1">
        <f t="shared" si="265"/>
        <v>14792</v>
      </c>
      <c r="D1019" s="3">
        <f>IF(N1019&gt;0, RANK(N1019,(N1019:P1019,Q1019:AE1019)),0)</f>
        <v>1</v>
      </c>
      <c r="E1019" s="3">
        <f>IF(O1019&gt;0,RANK(O1019,(N1019:P1019,Q1019:AE1019)),0)</f>
        <v>2</v>
      </c>
      <c r="F1019" s="3">
        <f t="shared" si="266"/>
        <v>0</v>
      </c>
      <c r="G1019" s="1">
        <f t="shared" si="267"/>
        <v>4792</v>
      </c>
      <c r="H1019" s="2">
        <f t="shared" si="262"/>
        <v>0.32395889670091943</v>
      </c>
      <c r="I1019" s="4"/>
      <c r="J1019" s="2">
        <f t="shared" si="268"/>
        <v>0.64514602487831263</v>
      </c>
      <c r="K1019" s="2">
        <f t="shared" si="269"/>
        <v>0.3211871281773932</v>
      </c>
      <c r="L1019" s="2">
        <f t="shared" si="270"/>
        <v>0</v>
      </c>
      <c r="M1019" s="2">
        <f t="shared" si="271"/>
        <v>3.3666846944294171E-2</v>
      </c>
      <c r="N1019" s="38">
        <v>9543</v>
      </c>
      <c r="O1019" s="38">
        <v>4751</v>
      </c>
      <c r="P1019" s="38"/>
      <c r="Q1019" s="38">
        <v>105</v>
      </c>
      <c r="R1019" s="38">
        <v>136</v>
      </c>
      <c r="S1019" s="38"/>
      <c r="T1019" s="38">
        <v>39</v>
      </c>
      <c r="U1019" s="38">
        <v>0</v>
      </c>
      <c r="V1019" s="38"/>
      <c r="W1019" s="38">
        <v>134</v>
      </c>
      <c r="X1019" s="38">
        <v>0</v>
      </c>
      <c r="Y1019" s="38"/>
      <c r="Z1019" s="38">
        <v>84</v>
      </c>
      <c r="AA1019" s="38"/>
      <c r="AB1019" s="38"/>
      <c r="BA1019" t="str">
        <f t="shared" si="263"/>
        <v>Westford</v>
      </c>
      <c r="BB1019" t="s">
        <v>493</v>
      </c>
      <c r="BC1019">
        <v>3</v>
      </c>
      <c r="BE1019" s="60">
        <v>25</v>
      </c>
      <c r="BF1019" s="62">
        <v>17</v>
      </c>
      <c r="BG1019" s="62">
        <v>250</v>
      </c>
      <c r="BH1019" s="66">
        <v>76135</v>
      </c>
      <c r="BI1019" s="66">
        <v>76135</v>
      </c>
      <c r="BJ1019" s="66">
        <f t="shared" si="264"/>
        <v>25017</v>
      </c>
      <c r="BL1019" t="s">
        <v>1447</v>
      </c>
      <c r="BM1019">
        <f t="shared" si="272"/>
        <v>2576135</v>
      </c>
      <c r="BN1019">
        <f t="shared" si="273"/>
        <v>2576135</v>
      </c>
      <c r="BO1019" s="41"/>
      <c r="BP1019" s="41"/>
      <c r="BR1019" s="1"/>
      <c r="BS1019" t="s">
        <v>3756</v>
      </c>
      <c r="CB1019" s="38"/>
    </row>
    <row r="1020" spans="1:80" ht="14" hidden="1" customHeight="1" outlineLevel="1" x14ac:dyDescent="0.2">
      <c r="A1020" s="39" t="s">
        <v>2005</v>
      </c>
      <c r="B1020" s="6" t="s">
        <v>1296</v>
      </c>
      <c r="C1020" s="1">
        <f t="shared" si="265"/>
        <v>1236</v>
      </c>
      <c r="D1020" s="3">
        <f>IF(N1020&gt;0, RANK(N1020,(N1020:P1020,Q1020:AE1020)),0)</f>
        <v>1</v>
      </c>
      <c r="E1020" s="3">
        <f>IF(O1020&gt;0,RANK(O1020,(N1020:P1020,Q1020:AE1020)),0)</f>
        <v>2</v>
      </c>
      <c r="F1020" s="3">
        <f t="shared" si="266"/>
        <v>0</v>
      </c>
      <c r="G1020" s="1">
        <f t="shared" si="267"/>
        <v>328</v>
      </c>
      <c r="H1020" s="2">
        <f t="shared" si="262"/>
        <v>0.26537216828478966</v>
      </c>
      <c r="I1020" s="4"/>
      <c r="J1020" s="2">
        <f t="shared" si="268"/>
        <v>0.61650485436893199</v>
      </c>
      <c r="K1020" s="2">
        <f t="shared" si="269"/>
        <v>0.35113268608414239</v>
      </c>
      <c r="L1020" s="2">
        <f t="shared" si="270"/>
        <v>0</v>
      </c>
      <c r="M1020" s="2">
        <f t="shared" si="271"/>
        <v>3.2362459546925626E-2</v>
      </c>
      <c r="N1020" s="38">
        <v>762</v>
      </c>
      <c r="O1020" s="38">
        <v>434</v>
      </c>
      <c r="P1020" s="38"/>
      <c r="Q1020" s="38">
        <v>9</v>
      </c>
      <c r="R1020" s="38">
        <v>12</v>
      </c>
      <c r="S1020" s="38"/>
      <c r="T1020" s="38">
        <v>6</v>
      </c>
      <c r="U1020" s="38">
        <v>0</v>
      </c>
      <c r="V1020" s="38"/>
      <c r="W1020" s="38">
        <v>4</v>
      </c>
      <c r="X1020" s="38">
        <v>0</v>
      </c>
      <c r="Y1020" s="38"/>
      <c r="Z1020" s="38">
        <v>9</v>
      </c>
      <c r="AA1020" s="38"/>
      <c r="AB1020" s="38"/>
      <c r="BA1020" t="str">
        <f t="shared" si="263"/>
        <v>Westhampton</v>
      </c>
      <c r="BB1020" t="s">
        <v>2136</v>
      </c>
      <c r="BC1020">
        <v>2</v>
      </c>
      <c r="BE1020" s="60">
        <v>25</v>
      </c>
      <c r="BF1020" s="62">
        <v>15</v>
      </c>
      <c r="BG1020" s="62">
        <v>90</v>
      </c>
      <c r="BH1020" s="66">
        <v>76380</v>
      </c>
      <c r="BI1020" s="66">
        <v>76380</v>
      </c>
      <c r="BJ1020" s="66">
        <f t="shared" si="264"/>
        <v>25015</v>
      </c>
      <c r="BL1020" t="s">
        <v>1447</v>
      </c>
      <c r="BM1020">
        <f t="shared" si="272"/>
        <v>2576380</v>
      </c>
      <c r="BN1020">
        <f t="shared" si="273"/>
        <v>2576380</v>
      </c>
      <c r="BO1020" s="41"/>
      <c r="BP1020" s="41"/>
      <c r="BR1020" s="1"/>
      <c r="BS1020" t="s">
        <v>3756</v>
      </c>
      <c r="CB1020" s="38"/>
    </row>
    <row r="1021" spans="1:80" ht="14" hidden="1" customHeight="1" outlineLevel="1" x14ac:dyDescent="0.2">
      <c r="A1021" s="39" t="s">
        <v>3010</v>
      </c>
      <c r="B1021" s="6" t="s">
        <v>1296</v>
      </c>
      <c r="C1021" s="1">
        <f t="shared" si="265"/>
        <v>5362</v>
      </c>
      <c r="D1021" s="3">
        <f>IF(N1021&gt;0, RANK(N1021,(N1021:P1021,Q1021:AE1021)),0)</f>
        <v>2</v>
      </c>
      <c r="E1021" s="3">
        <f>IF(O1021&gt;0,RANK(O1021,(N1021:P1021,Q1021:AE1021)),0)</f>
        <v>1</v>
      </c>
      <c r="F1021" s="3">
        <f t="shared" si="266"/>
        <v>0</v>
      </c>
      <c r="G1021" s="1">
        <f t="shared" si="267"/>
        <v>52</v>
      </c>
      <c r="H1021" s="2">
        <f t="shared" si="262"/>
        <v>9.6978739276389406E-3</v>
      </c>
      <c r="I1021" s="4"/>
      <c r="J1021" s="2">
        <f t="shared" si="268"/>
        <v>0.48265572547556884</v>
      </c>
      <c r="K1021" s="2">
        <f t="shared" si="269"/>
        <v>0.49235359940320778</v>
      </c>
      <c r="L1021" s="2">
        <f t="shared" si="270"/>
        <v>0</v>
      </c>
      <c r="M1021" s="2">
        <f t="shared" si="271"/>
        <v>2.4990675121223438E-2</v>
      </c>
      <c r="N1021" s="38">
        <v>2588</v>
      </c>
      <c r="O1021" s="38">
        <v>2640</v>
      </c>
      <c r="P1021" s="38"/>
      <c r="Q1021" s="38">
        <v>40</v>
      </c>
      <c r="R1021" s="38">
        <v>23</v>
      </c>
      <c r="S1021" s="38"/>
      <c r="T1021" s="38">
        <v>10</v>
      </c>
      <c r="U1021" s="38">
        <v>0</v>
      </c>
      <c r="V1021" s="38"/>
      <c r="W1021" s="38">
        <v>23</v>
      </c>
      <c r="X1021" s="38">
        <v>1</v>
      </c>
      <c r="Y1021" s="38"/>
      <c r="Z1021" s="38">
        <v>37</v>
      </c>
      <c r="AA1021" s="38"/>
      <c r="AB1021" s="38"/>
      <c r="BA1021" t="str">
        <f t="shared" si="263"/>
        <v>Westminster</v>
      </c>
      <c r="BB1021" s="6" t="s">
        <v>1739</v>
      </c>
      <c r="BE1021" s="60">
        <v>25</v>
      </c>
      <c r="BF1021" s="62">
        <v>27</v>
      </c>
      <c r="BG1021" s="62">
        <v>290</v>
      </c>
      <c r="BH1021" s="66">
        <v>77010</v>
      </c>
      <c r="BI1021" s="66">
        <v>77010</v>
      </c>
      <c r="BJ1021" s="66">
        <f t="shared" si="264"/>
        <v>25027</v>
      </c>
      <c r="BL1021" t="s">
        <v>1447</v>
      </c>
      <c r="BM1021">
        <f t="shared" si="272"/>
        <v>2577010</v>
      </c>
      <c r="BN1021">
        <f t="shared" si="273"/>
        <v>2577010</v>
      </c>
      <c r="BO1021" s="41"/>
      <c r="BP1021" s="41"/>
      <c r="BR1021" s="1"/>
      <c r="BS1021" t="s">
        <v>3756</v>
      </c>
      <c r="CB1021" s="38"/>
    </row>
    <row r="1022" spans="1:80" ht="14" hidden="1" customHeight="1" outlineLevel="1" x14ac:dyDescent="0.2">
      <c r="A1022" s="39" t="s">
        <v>1405</v>
      </c>
      <c r="B1022" s="6" t="s">
        <v>1296</v>
      </c>
      <c r="C1022" s="1">
        <f t="shared" si="265"/>
        <v>6473</v>
      </c>
      <c r="D1022" s="3">
        <f>IF(N1022&gt;0, RANK(N1022,(N1022:P1022,Q1022:AE1022)),0)</f>
        <v>1</v>
      </c>
      <c r="E1022" s="3">
        <f>IF(O1022&gt;0,RANK(O1022,(N1022:P1022,Q1022:AE1022)),0)</f>
        <v>2</v>
      </c>
      <c r="F1022" s="3">
        <f t="shared" si="266"/>
        <v>0</v>
      </c>
      <c r="G1022" s="1">
        <f t="shared" si="267"/>
        <v>2727</v>
      </c>
      <c r="H1022" s="2">
        <f t="shared" ref="H1022:H1085" si="274">IF(C1022&gt;0,G1022/C1022,0)</f>
        <v>0.42128842885833462</v>
      </c>
      <c r="I1022" s="4"/>
      <c r="J1022" s="2">
        <f t="shared" si="268"/>
        <v>0.69272362119573616</v>
      </c>
      <c r="K1022" s="2">
        <f t="shared" si="269"/>
        <v>0.27143519233740149</v>
      </c>
      <c r="L1022" s="2">
        <f t="shared" si="270"/>
        <v>0</v>
      </c>
      <c r="M1022" s="2">
        <f t="shared" si="271"/>
        <v>3.5841186466862351E-2</v>
      </c>
      <c r="N1022" s="38">
        <v>4484</v>
      </c>
      <c r="O1022" s="38">
        <v>1757</v>
      </c>
      <c r="P1022" s="38"/>
      <c r="Q1022" s="38">
        <v>64</v>
      </c>
      <c r="R1022" s="38">
        <v>74</v>
      </c>
      <c r="S1022" s="38"/>
      <c r="T1022" s="38">
        <v>9</v>
      </c>
      <c r="U1022" s="38">
        <v>0</v>
      </c>
      <c r="V1022" s="38"/>
      <c r="W1022" s="38">
        <v>49</v>
      </c>
      <c r="X1022" s="38">
        <v>0</v>
      </c>
      <c r="Y1022" s="38"/>
      <c r="Z1022" s="38">
        <v>36</v>
      </c>
      <c r="AA1022" s="38"/>
      <c r="AB1022" s="38"/>
      <c r="BA1022" t="str">
        <f t="shared" ref="BA1022:BA1081" si="275">A1022</f>
        <v>Weston</v>
      </c>
      <c r="BB1022" t="s">
        <v>493</v>
      </c>
      <c r="BC1022">
        <v>5</v>
      </c>
      <c r="BE1022" s="60">
        <v>25</v>
      </c>
      <c r="BF1022" s="62">
        <v>17</v>
      </c>
      <c r="BG1022" s="62">
        <v>255</v>
      </c>
      <c r="BH1022" s="66">
        <v>77255</v>
      </c>
      <c r="BI1022" s="66">
        <v>77255</v>
      </c>
      <c r="BJ1022" s="66">
        <f t="shared" si="264"/>
        <v>25017</v>
      </c>
      <c r="BL1022" t="s">
        <v>1447</v>
      </c>
      <c r="BM1022">
        <f t="shared" si="272"/>
        <v>2577255</v>
      </c>
      <c r="BN1022">
        <f t="shared" si="273"/>
        <v>2577255</v>
      </c>
      <c r="BO1022" s="41"/>
      <c r="BP1022" s="41"/>
      <c r="BR1022" s="1"/>
      <c r="BS1022" t="s">
        <v>3756</v>
      </c>
      <c r="CB1022" s="38"/>
    </row>
    <row r="1023" spans="1:80" ht="14" hidden="1" customHeight="1" outlineLevel="1" x14ac:dyDescent="0.2">
      <c r="A1023" s="39" t="s">
        <v>2151</v>
      </c>
      <c r="B1023" s="6" t="s">
        <v>1296</v>
      </c>
      <c r="C1023" s="1">
        <f t="shared" si="265"/>
        <v>10820</v>
      </c>
      <c r="D1023" s="3">
        <f>IF(N1023&gt;0, RANK(N1023,(N1023:P1023,Q1023:AE1023)),0)</f>
        <v>2</v>
      </c>
      <c r="E1023" s="3">
        <f>IF(O1023&gt;0,RANK(O1023,(N1023:P1023,Q1023:AE1023)),0)</f>
        <v>1</v>
      </c>
      <c r="F1023" s="3">
        <f t="shared" si="266"/>
        <v>0</v>
      </c>
      <c r="G1023" s="1">
        <f t="shared" si="267"/>
        <v>708</v>
      </c>
      <c r="H1023" s="2">
        <f t="shared" si="274"/>
        <v>6.5434380776340118E-2</v>
      </c>
      <c r="I1023" s="4"/>
      <c r="J1023" s="2">
        <f t="shared" si="268"/>
        <v>0.45794824399260631</v>
      </c>
      <c r="K1023" s="2">
        <f t="shared" si="269"/>
        <v>0.52338262476894637</v>
      </c>
      <c r="L1023" s="2">
        <f t="shared" si="270"/>
        <v>0</v>
      </c>
      <c r="M1023" s="2">
        <f t="shared" si="271"/>
        <v>1.8669131238447267E-2</v>
      </c>
      <c r="N1023" s="38">
        <v>4955</v>
      </c>
      <c r="O1023" s="38">
        <v>5663</v>
      </c>
      <c r="P1023" s="38"/>
      <c r="Q1023" s="38">
        <v>47</v>
      </c>
      <c r="R1023" s="38">
        <v>45</v>
      </c>
      <c r="S1023" s="38"/>
      <c r="T1023" s="38">
        <v>14</v>
      </c>
      <c r="U1023" s="38">
        <v>0</v>
      </c>
      <c r="V1023" s="38"/>
      <c r="W1023" s="38">
        <v>43</v>
      </c>
      <c r="X1023" s="38">
        <v>0</v>
      </c>
      <c r="Y1023" s="38"/>
      <c r="Z1023" s="38">
        <v>53</v>
      </c>
      <c r="AA1023" s="38"/>
      <c r="AB1023" s="38"/>
      <c r="BA1023" t="str">
        <f t="shared" si="275"/>
        <v>Westport</v>
      </c>
      <c r="BB1023" t="s">
        <v>2173</v>
      </c>
      <c r="BC1023">
        <v>9</v>
      </c>
      <c r="BE1023" s="60">
        <v>25</v>
      </c>
      <c r="BF1023" s="62">
        <v>5</v>
      </c>
      <c r="BG1023" s="62">
        <v>100</v>
      </c>
      <c r="BH1023" s="66">
        <v>77570</v>
      </c>
      <c r="BI1023" s="66">
        <v>77570</v>
      </c>
      <c r="BJ1023" s="66">
        <f t="shared" si="264"/>
        <v>25005</v>
      </c>
      <c r="BL1023" t="s">
        <v>1447</v>
      </c>
      <c r="BM1023">
        <f t="shared" si="272"/>
        <v>2577570</v>
      </c>
      <c r="BN1023">
        <f t="shared" si="273"/>
        <v>2577570</v>
      </c>
      <c r="BO1023" s="41"/>
      <c r="BP1023" s="41"/>
      <c r="BR1023" s="1"/>
      <c r="BS1023" t="s">
        <v>3756</v>
      </c>
      <c r="CB1023" s="38"/>
    </row>
    <row r="1024" spans="1:80" ht="14" hidden="1" customHeight="1" outlineLevel="1" x14ac:dyDescent="0.2">
      <c r="A1024" s="39" t="s">
        <v>2012</v>
      </c>
      <c r="B1024" s="6" t="s">
        <v>1296</v>
      </c>
      <c r="C1024" s="1">
        <f t="shared" si="265"/>
        <v>10044</v>
      </c>
      <c r="D1024" s="3">
        <f>IF(N1024&gt;0, RANK(N1024,(N1024:P1024,Q1024:AE1024)),0)</f>
        <v>1</v>
      </c>
      <c r="E1024" s="3">
        <f>IF(O1024&gt;0,RANK(O1024,(N1024:P1024,Q1024:AE1024)),0)</f>
        <v>2</v>
      </c>
      <c r="F1024" s="3">
        <f t="shared" si="266"/>
        <v>0</v>
      </c>
      <c r="G1024" s="1">
        <f t="shared" si="267"/>
        <v>2712</v>
      </c>
      <c r="H1024" s="2">
        <f t="shared" si="274"/>
        <v>0.27001194743130225</v>
      </c>
      <c r="I1024" s="4"/>
      <c r="J1024" s="2">
        <f t="shared" si="268"/>
        <v>0.61758263639984068</v>
      </c>
      <c r="K1024" s="2">
        <f t="shared" si="269"/>
        <v>0.34757068896853843</v>
      </c>
      <c r="L1024" s="2">
        <f t="shared" si="270"/>
        <v>0</v>
      </c>
      <c r="M1024" s="2">
        <f t="shared" si="271"/>
        <v>3.4846674631620889E-2</v>
      </c>
      <c r="N1024" s="38">
        <v>6203</v>
      </c>
      <c r="O1024" s="38">
        <v>3491</v>
      </c>
      <c r="P1024" s="38"/>
      <c r="Q1024" s="38">
        <v>67</v>
      </c>
      <c r="R1024" s="38">
        <v>100</v>
      </c>
      <c r="S1024" s="38"/>
      <c r="T1024" s="38">
        <v>12</v>
      </c>
      <c r="U1024" s="38">
        <v>0</v>
      </c>
      <c r="V1024" s="38"/>
      <c r="W1024" s="38">
        <v>104</v>
      </c>
      <c r="X1024" s="38">
        <v>5</v>
      </c>
      <c r="Y1024" s="38"/>
      <c r="Z1024" s="38">
        <v>62</v>
      </c>
      <c r="AA1024" s="38"/>
      <c r="AB1024" s="38"/>
      <c r="BA1024" t="str">
        <f t="shared" si="275"/>
        <v>Westwood</v>
      </c>
      <c r="BB1024" t="s">
        <v>734</v>
      </c>
      <c r="BC1024">
        <v>8</v>
      </c>
      <c r="BE1024" s="60">
        <v>25</v>
      </c>
      <c r="BF1024" s="62">
        <v>21</v>
      </c>
      <c r="BG1024" s="62">
        <v>130</v>
      </c>
      <c r="BH1024" s="66">
        <v>78690</v>
      </c>
      <c r="BI1024" s="66">
        <v>78690</v>
      </c>
      <c r="BJ1024" s="66">
        <f t="shared" si="264"/>
        <v>25021</v>
      </c>
      <c r="BL1024" t="s">
        <v>1447</v>
      </c>
      <c r="BM1024">
        <f t="shared" si="272"/>
        <v>2578690</v>
      </c>
      <c r="BN1024">
        <f t="shared" si="273"/>
        <v>2578690</v>
      </c>
      <c r="BO1024" s="41"/>
      <c r="BP1024" s="41"/>
      <c r="BR1024" s="1"/>
      <c r="BS1024" t="s">
        <v>3756</v>
      </c>
      <c r="CB1024" s="38"/>
    </row>
    <row r="1025" spans="1:80" ht="14" hidden="1" customHeight="1" outlineLevel="1" x14ac:dyDescent="0.2">
      <c r="A1025" s="39" t="s">
        <v>1507</v>
      </c>
      <c r="B1025" s="6" t="s">
        <v>1296</v>
      </c>
      <c r="C1025" s="1">
        <f t="shared" si="265"/>
        <v>31435</v>
      </c>
      <c r="D1025" s="3">
        <f>IF(N1025&gt;0, RANK(N1025,(N1025:P1025,Q1025:AE1025)),0)</f>
        <v>1</v>
      </c>
      <c r="E1025" s="3">
        <f>IF(O1025&gt;0,RANK(O1025,(N1025:P1025,Q1025:AE1025)),0)</f>
        <v>2</v>
      </c>
      <c r="F1025" s="3">
        <f t="shared" si="266"/>
        <v>0</v>
      </c>
      <c r="G1025" s="1">
        <f t="shared" si="267"/>
        <v>4041</v>
      </c>
      <c r="H1025" s="2">
        <f t="shared" si="274"/>
        <v>0.12855097820900271</v>
      </c>
      <c r="I1025" s="4"/>
      <c r="J1025" s="2">
        <f t="shared" si="268"/>
        <v>0.55161444250039759</v>
      </c>
      <c r="K1025" s="2">
        <f t="shared" si="269"/>
        <v>0.42306346429139496</v>
      </c>
      <c r="L1025" s="2">
        <f t="shared" si="270"/>
        <v>0</v>
      </c>
      <c r="M1025" s="2">
        <f t="shared" si="271"/>
        <v>2.5322093208207441E-2</v>
      </c>
      <c r="N1025" s="38">
        <v>17340</v>
      </c>
      <c r="O1025" s="38">
        <v>13299</v>
      </c>
      <c r="P1025" s="38"/>
      <c r="Q1025" s="38">
        <v>127</v>
      </c>
      <c r="R1025" s="38">
        <v>179</v>
      </c>
      <c r="S1025" s="38"/>
      <c r="T1025" s="38">
        <v>85</v>
      </c>
      <c r="U1025" s="38">
        <v>0</v>
      </c>
      <c r="V1025" s="38"/>
      <c r="W1025" s="38">
        <v>227</v>
      </c>
      <c r="X1025" s="38">
        <v>0</v>
      </c>
      <c r="Y1025" s="38"/>
      <c r="Z1025" s="38">
        <v>178</v>
      </c>
      <c r="AA1025" s="38"/>
      <c r="AB1025" s="38"/>
      <c r="BA1025" t="str">
        <f t="shared" si="275"/>
        <v>Weymouth</v>
      </c>
      <c r="BB1025" t="s">
        <v>734</v>
      </c>
      <c r="BC1025">
        <v>8</v>
      </c>
      <c r="BE1025" s="60">
        <v>25</v>
      </c>
      <c r="BF1025" s="62">
        <v>21</v>
      </c>
      <c r="BG1025" s="62">
        <v>135</v>
      </c>
      <c r="BH1025" s="66">
        <v>78972</v>
      </c>
      <c r="BI1025" s="66">
        <v>78865</v>
      </c>
      <c r="BJ1025" s="66">
        <f t="shared" ref="BJ1025:BJ1088" si="276">BE1025*1000+BF1025</f>
        <v>25021</v>
      </c>
      <c r="BL1025" t="s">
        <v>1225</v>
      </c>
      <c r="BM1025">
        <f t="shared" si="272"/>
        <v>2578972</v>
      </c>
      <c r="BN1025">
        <f t="shared" si="273"/>
        <v>2578865</v>
      </c>
      <c r="BO1025" s="41"/>
      <c r="BP1025" s="41"/>
      <c r="BR1025" s="1"/>
      <c r="BS1025" t="s">
        <v>3758</v>
      </c>
      <c r="CB1025" s="38"/>
    </row>
    <row r="1026" spans="1:80" ht="14" hidden="1" customHeight="1" outlineLevel="1" x14ac:dyDescent="0.2">
      <c r="A1026" s="39" t="s">
        <v>2798</v>
      </c>
      <c r="B1026" s="6" t="s">
        <v>1296</v>
      </c>
      <c r="C1026" s="1">
        <f t="shared" si="265"/>
        <v>1085</v>
      </c>
      <c r="D1026" s="3">
        <f>IF(N1026&gt;0, RANK(N1026,(N1026:P1026,Q1026:AE1026)),0)</f>
        <v>1</v>
      </c>
      <c r="E1026" s="3">
        <f>IF(O1026&gt;0,RANK(O1026,(N1026:P1026,Q1026:AE1026)),0)</f>
        <v>2</v>
      </c>
      <c r="F1026" s="3">
        <f t="shared" si="266"/>
        <v>0</v>
      </c>
      <c r="G1026" s="1">
        <f t="shared" si="267"/>
        <v>374</v>
      </c>
      <c r="H1026" s="2">
        <f t="shared" si="274"/>
        <v>0.34470046082949307</v>
      </c>
      <c r="I1026" s="4"/>
      <c r="J1026" s="2">
        <f t="shared" si="268"/>
        <v>0.66082949308755756</v>
      </c>
      <c r="K1026" s="2">
        <f t="shared" si="269"/>
        <v>0.31612903225806449</v>
      </c>
      <c r="L1026" s="2">
        <f t="shared" si="270"/>
        <v>0</v>
      </c>
      <c r="M1026" s="2">
        <f t="shared" si="271"/>
        <v>2.3041474654377947E-2</v>
      </c>
      <c r="N1026" s="38">
        <v>717</v>
      </c>
      <c r="O1026" s="38">
        <v>343</v>
      </c>
      <c r="P1026" s="38"/>
      <c r="Q1026" s="38">
        <v>7</v>
      </c>
      <c r="R1026" s="38">
        <v>5</v>
      </c>
      <c r="S1026" s="38"/>
      <c r="T1026" s="38">
        <v>5</v>
      </c>
      <c r="U1026" s="38">
        <v>0</v>
      </c>
      <c r="V1026" s="38"/>
      <c r="W1026" s="38">
        <v>1</v>
      </c>
      <c r="X1026" s="38">
        <v>0</v>
      </c>
      <c r="Y1026" s="38"/>
      <c r="Z1026" s="38">
        <v>7</v>
      </c>
      <c r="AA1026" s="38"/>
      <c r="AB1026" s="38"/>
      <c r="BA1026" t="str">
        <f t="shared" si="275"/>
        <v>Whately</v>
      </c>
      <c r="BB1026" t="s">
        <v>1117</v>
      </c>
      <c r="BC1026">
        <v>2</v>
      </c>
      <c r="BE1026" s="60">
        <v>25</v>
      </c>
      <c r="BF1026" s="62">
        <v>11</v>
      </c>
      <c r="BG1026" s="62">
        <v>130</v>
      </c>
      <c r="BH1026" s="66">
        <v>79110</v>
      </c>
      <c r="BI1026" s="66">
        <v>79110</v>
      </c>
      <c r="BJ1026" s="66">
        <f t="shared" si="276"/>
        <v>25011</v>
      </c>
      <c r="BL1026" t="s">
        <v>1447</v>
      </c>
      <c r="BM1026">
        <f t="shared" si="272"/>
        <v>2579110</v>
      </c>
      <c r="BN1026">
        <f t="shared" si="273"/>
        <v>2579110</v>
      </c>
      <c r="BO1026" s="41"/>
      <c r="BP1026" s="41"/>
      <c r="BR1026" s="1"/>
      <c r="BS1026" t="s">
        <v>3756</v>
      </c>
      <c r="CB1026" s="38"/>
    </row>
    <row r="1027" spans="1:80" ht="14" hidden="1" customHeight="1" outlineLevel="1" x14ac:dyDescent="0.2">
      <c r="A1027" s="39" t="s">
        <v>2398</v>
      </c>
      <c r="B1027" s="6" t="s">
        <v>1296</v>
      </c>
      <c r="C1027" s="1">
        <f t="shared" si="265"/>
        <v>8643</v>
      </c>
      <c r="D1027" s="3">
        <f>IF(N1027&gt;0, RANK(N1027,(N1027:P1027,Q1027:AE1027)),0)</f>
        <v>2</v>
      </c>
      <c r="E1027" s="3">
        <f>IF(O1027&gt;0,RANK(O1027,(N1027:P1027,Q1027:AE1027)),0)</f>
        <v>1</v>
      </c>
      <c r="F1027" s="3">
        <f t="shared" si="266"/>
        <v>0</v>
      </c>
      <c r="G1027" s="1">
        <f t="shared" si="267"/>
        <v>224</v>
      </c>
      <c r="H1027" s="2">
        <f t="shared" si="274"/>
        <v>2.5916926992942266E-2</v>
      </c>
      <c r="I1027" s="4"/>
      <c r="J1027" s="2">
        <f t="shared" si="268"/>
        <v>0.47587643179451578</v>
      </c>
      <c r="K1027" s="2">
        <f t="shared" si="269"/>
        <v>0.50179335878745801</v>
      </c>
      <c r="L1027" s="2">
        <f t="shared" si="270"/>
        <v>0</v>
      </c>
      <c r="M1027" s="2">
        <f t="shared" si="271"/>
        <v>2.2330209418026215E-2</v>
      </c>
      <c r="N1027" s="38">
        <v>4113</v>
      </c>
      <c r="O1027" s="38">
        <v>4337</v>
      </c>
      <c r="P1027" s="38"/>
      <c r="Q1027" s="38">
        <v>50</v>
      </c>
      <c r="R1027" s="38">
        <v>34</v>
      </c>
      <c r="S1027" s="38"/>
      <c r="T1027" s="38">
        <v>21</v>
      </c>
      <c r="U1027" s="38">
        <v>0</v>
      </c>
      <c r="V1027" s="38"/>
      <c r="W1027" s="38">
        <v>30</v>
      </c>
      <c r="X1027" s="38">
        <v>1</v>
      </c>
      <c r="Y1027" s="38"/>
      <c r="Z1027" s="38">
        <v>57</v>
      </c>
      <c r="AA1027" s="38"/>
      <c r="AB1027" s="38"/>
      <c r="BA1027" t="str">
        <f t="shared" si="275"/>
        <v>Whitman</v>
      </c>
      <c r="BB1027" t="s">
        <v>228</v>
      </c>
      <c r="BC1027">
        <v>8</v>
      </c>
      <c r="BE1027" s="60">
        <v>25</v>
      </c>
      <c r="BF1027" s="62">
        <v>23</v>
      </c>
      <c r="BG1027" s="62">
        <v>135</v>
      </c>
      <c r="BH1027" s="66">
        <v>79530</v>
      </c>
      <c r="BI1027" s="66">
        <v>79530</v>
      </c>
      <c r="BJ1027" s="66">
        <f t="shared" si="276"/>
        <v>25023</v>
      </c>
      <c r="BL1027" t="s">
        <v>1447</v>
      </c>
      <c r="BM1027">
        <f t="shared" si="272"/>
        <v>2579530</v>
      </c>
      <c r="BN1027">
        <f t="shared" si="273"/>
        <v>2579530</v>
      </c>
      <c r="BO1027" s="41"/>
      <c r="BP1027" s="41"/>
      <c r="BR1027" s="1"/>
      <c r="BS1027" t="s">
        <v>3756</v>
      </c>
      <c r="CB1027" s="38"/>
    </row>
    <row r="1028" spans="1:80" ht="14" hidden="1" customHeight="1" outlineLevel="1" x14ac:dyDescent="0.2">
      <c r="A1028" s="39" t="s">
        <v>2981</v>
      </c>
      <c r="B1028" s="6" t="s">
        <v>1296</v>
      </c>
      <c r="C1028" s="1">
        <f t="shared" si="265"/>
        <v>9200</v>
      </c>
      <c r="D1028" s="3">
        <f>IF(N1028&gt;0, RANK(N1028,(N1028:P1028,Q1028:AE1028)),0)</f>
        <v>1</v>
      </c>
      <c r="E1028" s="3">
        <f>IF(O1028&gt;0,RANK(O1028,(N1028:P1028,Q1028:AE1028)),0)</f>
        <v>2</v>
      </c>
      <c r="F1028" s="3">
        <f t="shared" si="266"/>
        <v>0</v>
      </c>
      <c r="G1028" s="1">
        <f t="shared" si="267"/>
        <v>358</v>
      </c>
      <c r="H1028" s="2">
        <f t="shared" si="274"/>
        <v>3.891304347826087E-2</v>
      </c>
      <c r="I1028" s="4"/>
      <c r="J1028" s="2">
        <f t="shared" si="268"/>
        <v>0.50521739130434784</v>
      </c>
      <c r="K1028" s="2">
        <f t="shared" si="269"/>
        <v>0.46630434782608693</v>
      </c>
      <c r="L1028" s="2">
        <f t="shared" si="270"/>
        <v>0</v>
      </c>
      <c r="M1028" s="2">
        <f t="shared" si="271"/>
        <v>2.8478260869565231E-2</v>
      </c>
      <c r="N1028" s="38">
        <v>4648</v>
      </c>
      <c r="O1028" s="38">
        <v>4290</v>
      </c>
      <c r="P1028" s="38"/>
      <c r="Q1028" s="38">
        <v>60</v>
      </c>
      <c r="R1028" s="38">
        <v>52</v>
      </c>
      <c r="S1028" s="38"/>
      <c r="T1028" s="38">
        <v>14</v>
      </c>
      <c r="U1028" s="38">
        <v>0</v>
      </c>
      <c r="V1028" s="38"/>
      <c r="W1028" s="38">
        <v>76</v>
      </c>
      <c r="X1028" s="38">
        <v>0</v>
      </c>
      <c r="Y1028" s="38"/>
      <c r="Z1028" s="38">
        <v>60</v>
      </c>
      <c r="AA1028" s="38"/>
      <c r="AB1028" s="38"/>
      <c r="BA1028" t="str">
        <f t="shared" si="275"/>
        <v>Wilbraham</v>
      </c>
      <c r="BB1028" t="s">
        <v>2795</v>
      </c>
      <c r="BC1028">
        <v>1</v>
      </c>
      <c r="BE1028" s="60">
        <v>25</v>
      </c>
      <c r="BF1028" s="62">
        <v>13</v>
      </c>
      <c r="BG1028" s="62">
        <v>115</v>
      </c>
      <c r="BH1028" s="66">
        <v>79740</v>
      </c>
      <c r="BI1028" s="66">
        <v>79740</v>
      </c>
      <c r="BJ1028" s="66">
        <f t="shared" si="276"/>
        <v>25013</v>
      </c>
      <c r="BL1028" t="s">
        <v>1447</v>
      </c>
      <c r="BM1028">
        <f t="shared" si="272"/>
        <v>2579740</v>
      </c>
      <c r="BN1028">
        <f t="shared" si="273"/>
        <v>2579740</v>
      </c>
      <c r="BO1028" s="41"/>
      <c r="BP1028" s="41"/>
      <c r="BR1028" s="1"/>
      <c r="BS1028" t="s">
        <v>3756</v>
      </c>
      <c r="CB1028" s="38"/>
    </row>
    <row r="1029" spans="1:80" ht="14" hidden="1" customHeight="1" outlineLevel="1" x14ac:dyDescent="0.2">
      <c r="A1029" s="39" t="s">
        <v>62</v>
      </c>
      <c r="B1029" s="6" t="s">
        <v>1296</v>
      </c>
      <c r="C1029" s="1">
        <f t="shared" si="265"/>
        <v>1811</v>
      </c>
      <c r="D1029" s="3">
        <f>IF(N1029&gt;0, RANK(N1029,(N1029:P1029,Q1029:AE1029)),0)</f>
        <v>1</v>
      </c>
      <c r="E1029" s="3">
        <f>IF(O1029&gt;0,RANK(O1029,(N1029:P1029,Q1029:AE1029)),0)</f>
        <v>2</v>
      </c>
      <c r="F1029" s="3">
        <f t="shared" si="266"/>
        <v>0</v>
      </c>
      <c r="G1029" s="1">
        <f t="shared" si="267"/>
        <v>1007</v>
      </c>
      <c r="H1029" s="2">
        <f t="shared" si="274"/>
        <v>0.55604638321369404</v>
      </c>
      <c r="I1029" s="4"/>
      <c r="J1029" s="2">
        <f t="shared" si="268"/>
        <v>0.7581446714522363</v>
      </c>
      <c r="K1029" s="2">
        <f t="shared" si="269"/>
        <v>0.20209828823854223</v>
      </c>
      <c r="L1029" s="2">
        <f t="shared" si="270"/>
        <v>0</v>
      </c>
      <c r="M1029" s="2">
        <f t="shared" si="271"/>
        <v>3.9757040309221475E-2</v>
      </c>
      <c r="N1029" s="38">
        <v>1373</v>
      </c>
      <c r="O1029" s="38">
        <v>366</v>
      </c>
      <c r="P1029" s="38"/>
      <c r="Q1029" s="38">
        <v>16</v>
      </c>
      <c r="R1029" s="38">
        <v>38</v>
      </c>
      <c r="S1029" s="38"/>
      <c r="T1029" s="38">
        <v>9</v>
      </c>
      <c r="U1029" s="38">
        <v>0</v>
      </c>
      <c r="V1029" s="38"/>
      <c r="W1029" s="38">
        <v>8</v>
      </c>
      <c r="X1029" s="38">
        <v>0</v>
      </c>
      <c r="Y1029" s="38"/>
      <c r="Z1029" s="38">
        <v>1</v>
      </c>
      <c r="AA1029" s="38"/>
      <c r="AB1029" s="38"/>
      <c r="BA1029" t="str">
        <f t="shared" si="275"/>
        <v>Williamsburg</v>
      </c>
      <c r="BB1029" t="s">
        <v>2136</v>
      </c>
      <c r="BC1029">
        <v>2</v>
      </c>
      <c r="BE1029" s="60">
        <v>25</v>
      </c>
      <c r="BF1029" s="62">
        <v>15</v>
      </c>
      <c r="BG1029" s="62">
        <v>95</v>
      </c>
      <c r="BH1029" s="66">
        <v>79915</v>
      </c>
      <c r="BI1029" s="66">
        <v>79915</v>
      </c>
      <c r="BJ1029" s="66">
        <f t="shared" si="276"/>
        <v>25015</v>
      </c>
      <c r="BL1029" t="s">
        <v>1447</v>
      </c>
      <c r="BM1029">
        <f t="shared" si="272"/>
        <v>2579915</v>
      </c>
      <c r="BN1029">
        <f t="shared" si="273"/>
        <v>2579915</v>
      </c>
      <c r="BO1029" s="41"/>
      <c r="BP1029" s="41"/>
      <c r="BR1029" s="1"/>
      <c r="BS1029" t="s">
        <v>3756</v>
      </c>
      <c r="CB1029" s="38"/>
    </row>
    <row r="1030" spans="1:80" ht="14" hidden="1" customHeight="1" outlineLevel="1" x14ac:dyDescent="0.2">
      <c r="A1030" s="39" t="s">
        <v>1475</v>
      </c>
      <c r="B1030" s="6" t="s">
        <v>1296</v>
      </c>
      <c r="C1030" s="1">
        <f t="shared" si="265"/>
        <v>3606</v>
      </c>
      <c r="D1030" s="3">
        <f>IF(N1030&gt;0, RANK(N1030,(N1030:P1030,Q1030:AE1030)),0)</f>
        <v>1</v>
      </c>
      <c r="E1030" s="3">
        <f>IF(O1030&gt;0,RANK(O1030,(N1030:P1030,Q1030:AE1030)),0)</f>
        <v>2</v>
      </c>
      <c r="F1030" s="3">
        <f t="shared" si="266"/>
        <v>0</v>
      </c>
      <c r="G1030" s="1">
        <f t="shared" si="267"/>
        <v>2511</v>
      </c>
      <c r="H1030" s="2">
        <f t="shared" si="274"/>
        <v>0.69633943427620637</v>
      </c>
      <c r="I1030" s="4"/>
      <c r="J1030" s="2">
        <f t="shared" si="268"/>
        <v>0.83361064891846925</v>
      </c>
      <c r="K1030" s="2">
        <f t="shared" si="269"/>
        <v>0.13727121464226288</v>
      </c>
      <c r="L1030" s="2">
        <f t="shared" si="270"/>
        <v>0</v>
      </c>
      <c r="M1030" s="2">
        <f t="shared" si="271"/>
        <v>2.9118136439267861E-2</v>
      </c>
      <c r="N1030" s="38">
        <v>3006</v>
      </c>
      <c r="O1030" s="38">
        <v>495</v>
      </c>
      <c r="P1030" s="38"/>
      <c r="Q1030" s="38">
        <v>16</v>
      </c>
      <c r="R1030" s="38">
        <v>40</v>
      </c>
      <c r="S1030" s="38"/>
      <c r="T1030" s="38">
        <v>17</v>
      </c>
      <c r="U1030" s="38">
        <v>0</v>
      </c>
      <c r="V1030" s="38"/>
      <c r="W1030" s="38">
        <v>17</v>
      </c>
      <c r="X1030" s="38">
        <v>0</v>
      </c>
      <c r="Y1030" s="38"/>
      <c r="Z1030" s="38">
        <v>15</v>
      </c>
      <c r="AA1030" s="38"/>
      <c r="AB1030" s="38"/>
      <c r="BA1030" t="str">
        <f t="shared" si="275"/>
        <v>Williamstown</v>
      </c>
      <c r="BB1030" t="s">
        <v>2268</v>
      </c>
      <c r="BC1030">
        <v>1</v>
      </c>
      <c r="BE1030" s="60">
        <v>25</v>
      </c>
      <c r="BF1030" s="62">
        <v>3</v>
      </c>
      <c r="BG1030" s="62">
        <v>155</v>
      </c>
      <c r="BH1030" s="66">
        <v>79985</v>
      </c>
      <c r="BI1030" s="66">
        <v>79985</v>
      </c>
      <c r="BJ1030" s="66">
        <f t="shared" si="276"/>
        <v>25003</v>
      </c>
      <c r="BL1030" t="s">
        <v>1447</v>
      </c>
      <c r="BM1030">
        <f t="shared" si="272"/>
        <v>2579985</v>
      </c>
      <c r="BN1030">
        <f t="shared" si="273"/>
        <v>2579985</v>
      </c>
      <c r="BO1030" s="41"/>
      <c r="BP1030" s="41"/>
      <c r="BR1030" s="1"/>
      <c r="BS1030" t="s">
        <v>3756</v>
      </c>
      <c r="CB1030" s="38"/>
    </row>
    <row r="1031" spans="1:80" ht="14" hidden="1" customHeight="1" outlineLevel="1" x14ac:dyDescent="0.2">
      <c r="A1031" s="39" t="s">
        <v>2467</v>
      </c>
      <c r="B1031" s="6" t="s">
        <v>1296</v>
      </c>
      <c r="C1031" s="1">
        <f t="shared" si="265"/>
        <v>14241</v>
      </c>
      <c r="D1031" s="3">
        <f>IF(N1031&gt;0, RANK(N1031,(N1031:P1031,Q1031:AE1031)),0)</f>
        <v>1</v>
      </c>
      <c r="E1031" s="3">
        <f>IF(O1031&gt;0,RANK(O1031,(N1031:P1031,Q1031:AE1031)),0)</f>
        <v>2</v>
      </c>
      <c r="F1031" s="3">
        <f t="shared" si="266"/>
        <v>0</v>
      </c>
      <c r="G1031" s="1">
        <f t="shared" si="267"/>
        <v>514</v>
      </c>
      <c r="H1031" s="2">
        <f t="shared" si="274"/>
        <v>3.6092970999227585E-2</v>
      </c>
      <c r="I1031" s="4"/>
      <c r="J1031" s="2">
        <f t="shared" si="268"/>
        <v>0.5060037918685486</v>
      </c>
      <c r="K1031" s="2">
        <f t="shared" si="269"/>
        <v>0.46991082086932096</v>
      </c>
      <c r="L1031" s="2">
        <f t="shared" si="270"/>
        <v>0</v>
      </c>
      <c r="M1031" s="2">
        <f t="shared" si="271"/>
        <v>2.4085387262130442E-2</v>
      </c>
      <c r="N1031" s="38">
        <v>7206</v>
      </c>
      <c r="O1031" s="38">
        <v>6692</v>
      </c>
      <c r="P1031" s="38"/>
      <c r="Q1031" s="38">
        <v>66</v>
      </c>
      <c r="R1031" s="38">
        <v>90</v>
      </c>
      <c r="S1031" s="38"/>
      <c r="T1031" s="38">
        <v>14</v>
      </c>
      <c r="U1031" s="38">
        <v>0</v>
      </c>
      <c r="V1031" s="38"/>
      <c r="W1031" s="38">
        <v>76</v>
      </c>
      <c r="X1031" s="38">
        <v>0</v>
      </c>
      <c r="Y1031" s="38"/>
      <c r="Z1031" s="38">
        <v>97</v>
      </c>
      <c r="AA1031" s="38"/>
      <c r="AB1031" s="38"/>
      <c r="BA1031" t="str">
        <f t="shared" si="275"/>
        <v>Wilmington</v>
      </c>
      <c r="BB1031" t="s">
        <v>493</v>
      </c>
      <c r="BC1031">
        <v>6</v>
      </c>
      <c r="BE1031" s="60">
        <v>25</v>
      </c>
      <c r="BF1031" s="62">
        <v>17</v>
      </c>
      <c r="BG1031" s="62">
        <v>260</v>
      </c>
      <c r="BH1031" s="66">
        <v>80230</v>
      </c>
      <c r="BI1031" s="66">
        <v>80230</v>
      </c>
      <c r="BJ1031" s="66">
        <f t="shared" si="276"/>
        <v>25017</v>
      </c>
      <c r="BL1031" t="s">
        <v>1447</v>
      </c>
      <c r="BM1031">
        <f t="shared" si="272"/>
        <v>2580230</v>
      </c>
      <c r="BN1031">
        <f t="shared" si="273"/>
        <v>2580230</v>
      </c>
      <c r="BO1031" s="41"/>
      <c r="BP1031" s="41"/>
      <c r="BR1031" s="1"/>
      <c r="BS1031" t="s">
        <v>3756</v>
      </c>
      <c r="CB1031" s="38"/>
    </row>
    <row r="1032" spans="1:80" ht="14" hidden="1" customHeight="1" outlineLevel="1" x14ac:dyDescent="0.2">
      <c r="A1032" s="39" t="s">
        <v>2491</v>
      </c>
      <c r="B1032" s="6" t="s">
        <v>1296</v>
      </c>
      <c r="C1032" s="1">
        <f t="shared" si="265"/>
        <v>5236</v>
      </c>
      <c r="D1032" s="3">
        <f>IF(N1032&gt;0, RANK(N1032,(N1032:P1032,Q1032:AE1032)),0)</f>
        <v>2</v>
      </c>
      <c r="E1032" s="3">
        <f>IF(O1032&gt;0,RANK(O1032,(N1032:P1032,Q1032:AE1032)),0)</f>
        <v>1</v>
      </c>
      <c r="F1032" s="3">
        <f t="shared" si="266"/>
        <v>0</v>
      </c>
      <c r="G1032" s="1">
        <f t="shared" si="267"/>
        <v>774</v>
      </c>
      <c r="H1032" s="2">
        <f t="shared" si="274"/>
        <v>0.14782276546982429</v>
      </c>
      <c r="I1032" s="4"/>
      <c r="J1032" s="2">
        <f t="shared" si="268"/>
        <v>0.41233766233766234</v>
      </c>
      <c r="K1032" s="2">
        <f t="shared" si="269"/>
        <v>0.56016042780748665</v>
      </c>
      <c r="L1032" s="2">
        <f t="shared" si="270"/>
        <v>0</v>
      </c>
      <c r="M1032" s="2">
        <f t="shared" si="271"/>
        <v>2.7501909854851014E-2</v>
      </c>
      <c r="N1032" s="38">
        <v>2159</v>
      </c>
      <c r="O1032" s="38">
        <v>2933</v>
      </c>
      <c r="P1032" s="38"/>
      <c r="Q1032" s="38">
        <v>35</v>
      </c>
      <c r="R1032" s="38">
        <v>24</v>
      </c>
      <c r="S1032" s="38"/>
      <c r="T1032" s="38">
        <v>12</v>
      </c>
      <c r="U1032" s="38">
        <v>1</v>
      </c>
      <c r="V1032" s="38"/>
      <c r="W1032" s="38">
        <v>38</v>
      </c>
      <c r="X1032" s="38">
        <v>0</v>
      </c>
      <c r="Y1032" s="38"/>
      <c r="Z1032" s="38">
        <v>34</v>
      </c>
      <c r="AA1032" s="38"/>
      <c r="AB1032" s="38"/>
      <c r="BA1032" t="str">
        <f t="shared" si="275"/>
        <v>Winchendon</v>
      </c>
      <c r="BB1032" s="6" t="s">
        <v>1739</v>
      </c>
      <c r="BC1032">
        <v>3</v>
      </c>
      <c r="BE1032" s="60">
        <v>25</v>
      </c>
      <c r="BF1032" s="62">
        <v>27</v>
      </c>
      <c r="BG1032" s="62">
        <v>295</v>
      </c>
      <c r="BH1032" s="66">
        <v>80405</v>
      </c>
      <c r="BI1032" s="66">
        <v>80405</v>
      </c>
      <c r="BJ1032" s="66">
        <f t="shared" si="276"/>
        <v>25027</v>
      </c>
      <c r="BL1032" t="s">
        <v>1447</v>
      </c>
      <c r="BM1032">
        <f t="shared" si="272"/>
        <v>2580405</v>
      </c>
      <c r="BN1032">
        <f t="shared" si="273"/>
        <v>2580405</v>
      </c>
      <c r="BO1032" s="41"/>
      <c r="BP1032" s="41"/>
      <c r="BR1032" s="1"/>
      <c r="BS1032" t="s">
        <v>3756</v>
      </c>
      <c r="CB1032" s="38"/>
    </row>
    <row r="1033" spans="1:80" ht="14" hidden="1" customHeight="1" outlineLevel="1" x14ac:dyDescent="0.2">
      <c r="A1033" s="39" t="s">
        <v>874</v>
      </c>
      <c r="B1033" s="6" t="s">
        <v>1296</v>
      </c>
      <c r="C1033" s="1">
        <f t="shared" si="265"/>
        <v>13216</v>
      </c>
      <c r="D1033" s="3">
        <f>IF(N1033&gt;0, RANK(N1033,(N1033:P1033,Q1033:AE1033)),0)</f>
        <v>1</v>
      </c>
      <c r="E1033" s="3">
        <f>IF(O1033&gt;0,RANK(O1033,(N1033:P1033,Q1033:AE1033)),0)</f>
        <v>2</v>
      </c>
      <c r="F1033" s="3">
        <f t="shared" si="266"/>
        <v>0</v>
      </c>
      <c r="G1033" s="1">
        <f t="shared" si="267"/>
        <v>5449</v>
      </c>
      <c r="H1033" s="2">
        <f t="shared" si="274"/>
        <v>0.41230326876513318</v>
      </c>
      <c r="I1033" s="4"/>
      <c r="J1033" s="2">
        <f t="shared" si="268"/>
        <v>0.68848365617433416</v>
      </c>
      <c r="K1033" s="2">
        <f t="shared" si="269"/>
        <v>0.27618038740920098</v>
      </c>
      <c r="L1033" s="2">
        <f t="shared" si="270"/>
        <v>0</v>
      </c>
      <c r="M1033" s="2">
        <f t="shared" si="271"/>
        <v>3.5335956416464864E-2</v>
      </c>
      <c r="N1033" s="38">
        <v>9099</v>
      </c>
      <c r="O1033" s="38">
        <v>3650</v>
      </c>
      <c r="P1033" s="38"/>
      <c r="Q1033" s="38">
        <v>97</v>
      </c>
      <c r="R1033" s="38">
        <v>108</v>
      </c>
      <c r="S1033" s="38"/>
      <c r="T1033" s="38">
        <v>20</v>
      </c>
      <c r="U1033" s="38">
        <v>0</v>
      </c>
      <c r="V1033" s="38"/>
      <c r="W1033" s="38">
        <v>176</v>
      </c>
      <c r="X1033" s="38">
        <v>0</v>
      </c>
      <c r="Y1033" s="38"/>
      <c r="Z1033" s="38">
        <v>66</v>
      </c>
      <c r="AA1033" s="38"/>
      <c r="AB1033" s="38"/>
      <c r="BA1033" t="str">
        <f t="shared" si="275"/>
        <v>Winchester</v>
      </c>
      <c r="BB1033" t="s">
        <v>493</v>
      </c>
      <c r="BC1033">
        <v>5</v>
      </c>
      <c r="BE1033" s="60">
        <v>25</v>
      </c>
      <c r="BF1033" s="62">
        <v>17</v>
      </c>
      <c r="BG1033" s="62">
        <v>265</v>
      </c>
      <c r="BH1033" s="66">
        <v>80510</v>
      </c>
      <c r="BI1033" s="66">
        <v>80510</v>
      </c>
      <c r="BJ1033" s="66">
        <f t="shared" si="276"/>
        <v>25017</v>
      </c>
      <c r="BL1033" t="s">
        <v>1447</v>
      </c>
      <c r="BM1033">
        <f t="shared" si="272"/>
        <v>2580510</v>
      </c>
      <c r="BN1033">
        <f t="shared" si="273"/>
        <v>2580510</v>
      </c>
      <c r="BO1033" s="41"/>
      <c r="BP1033" s="41"/>
      <c r="BR1033" s="1"/>
      <c r="BS1033" t="s">
        <v>3756</v>
      </c>
      <c r="CB1033" s="38"/>
    </row>
    <row r="1034" spans="1:80" ht="14" hidden="1" customHeight="1" outlineLevel="1" x14ac:dyDescent="0.2">
      <c r="A1034" s="39" t="s">
        <v>2237</v>
      </c>
      <c r="B1034" s="6" t="s">
        <v>1296</v>
      </c>
      <c r="C1034" s="1">
        <f t="shared" si="265"/>
        <v>556</v>
      </c>
      <c r="D1034" s="3">
        <f>IF(N1034&gt;0, RANK(N1034,(N1034:P1034,Q1034:AE1034)),0)</f>
        <v>1</v>
      </c>
      <c r="E1034" s="3">
        <f>IF(O1034&gt;0,RANK(O1034,(N1034:P1034,Q1034:AE1034)),0)</f>
        <v>2</v>
      </c>
      <c r="F1034" s="3">
        <f t="shared" si="266"/>
        <v>0</v>
      </c>
      <c r="G1034" s="1">
        <f t="shared" si="267"/>
        <v>132</v>
      </c>
      <c r="H1034" s="2">
        <f t="shared" si="274"/>
        <v>0.23741007194244604</v>
      </c>
      <c r="I1034" s="4"/>
      <c r="J1034" s="2">
        <f t="shared" si="268"/>
        <v>0.6079136690647482</v>
      </c>
      <c r="K1034" s="2">
        <f t="shared" si="269"/>
        <v>0.37050359712230213</v>
      </c>
      <c r="L1034" s="2">
        <f t="shared" si="270"/>
        <v>0</v>
      </c>
      <c r="M1034" s="2">
        <f t="shared" si="271"/>
        <v>2.1582733812949673E-2</v>
      </c>
      <c r="N1034" s="38">
        <v>338</v>
      </c>
      <c r="O1034" s="38">
        <v>206</v>
      </c>
      <c r="P1034" s="38"/>
      <c r="Q1034" s="38">
        <v>5</v>
      </c>
      <c r="R1034" s="38">
        <v>6</v>
      </c>
      <c r="S1034" s="38"/>
      <c r="T1034" s="38">
        <v>0</v>
      </c>
      <c r="U1034" s="38">
        <v>0</v>
      </c>
      <c r="V1034" s="38"/>
      <c r="W1034" s="38">
        <v>1</v>
      </c>
      <c r="X1034" s="38">
        <v>0</v>
      </c>
      <c r="Y1034" s="38"/>
      <c r="Z1034" s="38">
        <v>0</v>
      </c>
      <c r="AA1034" s="38"/>
      <c r="AB1034" s="38"/>
      <c r="BA1034" t="str">
        <f t="shared" si="275"/>
        <v>Windsor</v>
      </c>
      <c r="BB1034" t="s">
        <v>2268</v>
      </c>
      <c r="BC1034">
        <v>1</v>
      </c>
      <c r="BE1034" s="60">
        <v>25</v>
      </c>
      <c r="BF1034" s="62">
        <v>3</v>
      </c>
      <c r="BG1034" s="62">
        <v>160</v>
      </c>
      <c r="BH1034" s="66">
        <v>80685</v>
      </c>
      <c r="BI1034" s="66">
        <v>80685</v>
      </c>
      <c r="BJ1034" s="66">
        <f t="shared" si="276"/>
        <v>25003</v>
      </c>
      <c r="BL1034" t="s">
        <v>1447</v>
      </c>
      <c r="BM1034">
        <f t="shared" si="272"/>
        <v>2580685</v>
      </c>
      <c r="BN1034">
        <f t="shared" si="273"/>
        <v>2580685</v>
      </c>
      <c r="BO1034" s="41"/>
      <c r="BP1034" s="41"/>
      <c r="BR1034" s="1"/>
      <c r="BS1034" t="s">
        <v>3756</v>
      </c>
      <c r="CB1034" s="38"/>
    </row>
    <row r="1035" spans="1:80" ht="14" hidden="1" customHeight="1" outlineLevel="1" x14ac:dyDescent="0.2">
      <c r="A1035" s="39" t="s">
        <v>1297</v>
      </c>
      <c r="B1035" s="6" t="s">
        <v>1296</v>
      </c>
      <c r="C1035" s="1">
        <f t="shared" si="265"/>
        <v>9352</v>
      </c>
      <c r="D1035" s="3">
        <f>IF(N1035&gt;0, RANK(N1035,(N1035:P1035,Q1035:AE1035)),0)</f>
        <v>1</v>
      </c>
      <c r="E1035" s="3">
        <f>IF(O1035&gt;0,RANK(O1035,(N1035:P1035,Q1035:AE1035)),0)</f>
        <v>2</v>
      </c>
      <c r="F1035" s="3">
        <f t="shared" si="266"/>
        <v>0</v>
      </c>
      <c r="G1035" s="1">
        <f t="shared" si="267"/>
        <v>1178</v>
      </c>
      <c r="H1035" s="2">
        <f t="shared" si="274"/>
        <v>0.12596236099230113</v>
      </c>
      <c r="I1035" s="4"/>
      <c r="J1035" s="2">
        <f t="shared" si="268"/>
        <v>0.55111206159110349</v>
      </c>
      <c r="K1035" s="2">
        <f t="shared" si="269"/>
        <v>0.42514970059880242</v>
      </c>
      <c r="L1035" s="2">
        <f t="shared" si="270"/>
        <v>0</v>
      </c>
      <c r="M1035" s="2">
        <f t="shared" si="271"/>
        <v>2.3738237810094098E-2</v>
      </c>
      <c r="N1035" s="38">
        <v>5154</v>
      </c>
      <c r="O1035" s="38">
        <v>3976</v>
      </c>
      <c r="P1035" s="38"/>
      <c r="Q1035" s="38">
        <v>32</v>
      </c>
      <c r="R1035" s="38">
        <v>47</v>
      </c>
      <c r="S1035" s="38"/>
      <c r="T1035" s="38">
        <v>28</v>
      </c>
      <c r="U1035" s="38">
        <v>0</v>
      </c>
      <c r="V1035" s="38"/>
      <c r="W1035" s="38">
        <v>69</v>
      </c>
      <c r="X1035" s="38">
        <v>0</v>
      </c>
      <c r="Y1035" s="38"/>
      <c r="Z1035" s="38">
        <v>46</v>
      </c>
      <c r="AA1035" s="38"/>
      <c r="AB1035" s="38"/>
      <c r="BA1035" t="str">
        <f t="shared" si="275"/>
        <v>Winthrop</v>
      </c>
      <c r="BB1035" t="s">
        <v>1443</v>
      </c>
      <c r="BC1035">
        <v>5</v>
      </c>
      <c r="BE1035" s="60">
        <v>25</v>
      </c>
      <c r="BF1035" s="62">
        <v>25</v>
      </c>
      <c r="BG1035" s="62">
        <v>20</v>
      </c>
      <c r="BH1035" s="66">
        <v>81005</v>
      </c>
      <c r="BI1035" s="66">
        <v>80930</v>
      </c>
      <c r="BJ1035" s="66">
        <f t="shared" si="276"/>
        <v>25025</v>
      </c>
      <c r="BL1035" s="6" t="s">
        <v>1225</v>
      </c>
      <c r="BM1035">
        <f t="shared" si="272"/>
        <v>2581005</v>
      </c>
      <c r="BN1035">
        <f t="shared" si="273"/>
        <v>2580930</v>
      </c>
      <c r="BO1035" s="41"/>
      <c r="BP1035" s="41"/>
      <c r="BR1035" s="1"/>
      <c r="BS1035" t="s">
        <v>3758</v>
      </c>
      <c r="CB1035" s="38"/>
    </row>
    <row r="1036" spans="1:80" ht="14" hidden="1" customHeight="1" outlineLevel="1" x14ac:dyDescent="0.2">
      <c r="A1036" s="39" t="s">
        <v>2307</v>
      </c>
      <c r="B1036" s="6" t="s">
        <v>1296</v>
      </c>
      <c r="C1036" s="1">
        <f t="shared" si="265"/>
        <v>21787</v>
      </c>
      <c r="D1036" s="3">
        <f>IF(N1036&gt;0, RANK(N1036,(N1036:P1036,Q1036:AE1036)),0)</f>
        <v>1</v>
      </c>
      <c r="E1036" s="3">
        <f>IF(O1036&gt;0,RANK(O1036,(N1036:P1036,Q1036:AE1036)),0)</f>
        <v>2</v>
      </c>
      <c r="F1036" s="3">
        <f t="shared" si="266"/>
        <v>0</v>
      </c>
      <c r="G1036" s="1">
        <f t="shared" si="267"/>
        <v>3479</v>
      </c>
      <c r="H1036" s="2">
        <f t="shared" si="274"/>
        <v>0.15968237940055996</v>
      </c>
      <c r="I1036" s="4"/>
      <c r="J1036" s="2">
        <f t="shared" si="268"/>
        <v>0.56694359021434804</v>
      </c>
      <c r="K1036" s="2">
        <f t="shared" si="269"/>
        <v>0.40726121081378802</v>
      </c>
      <c r="L1036" s="2">
        <f t="shared" si="270"/>
        <v>0</v>
      </c>
      <c r="M1036" s="2">
        <f t="shared" si="271"/>
        <v>2.5795198971863942E-2</v>
      </c>
      <c r="N1036" s="38">
        <v>12352</v>
      </c>
      <c r="O1036" s="38">
        <v>8873</v>
      </c>
      <c r="P1036" s="38"/>
      <c r="Q1036" s="38">
        <v>121</v>
      </c>
      <c r="R1036" s="38">
        <v>178</v>
      </c>
      <c r="S1036" s="38"/>
      <c r="T1036" s="38">
        <v>46</v>
      </c>
      <c r="U1036" s="38">
        <v>2</v>
      </c>
      <c r="V1036" s="38"/>
      <c r="W1036" s="38">
        <v>107</v>
      </c>
      <c r="X1036" s="38">
        <v>0</v>
      </c>
      <c r="Y1036" s="38"/>
      <c r="Z1036" s="38">
        <v>108</v>
      </c>
      <c r="AA1036" s="38"/>
      <c r="AB1036" s="38"/>
      <c r="BA1036" t="str">
        <f t="shared" si="275"/>
        <v>Woburn</v>
      </c>
      <c r="BB1036" t="s">
        <v>493</v>
      </c>
      <c r="BC1036">
        <v>5</v>
      </c>
      <c r="BE1036" s="60">
        <v>25</v>
      </c>
      <c r="BF1036" s="62">
        <v>17</v>
      </c>
      <c r="BG1036" s="62">
        <v>270</v>
      </c>
      <c r="BH1036" s="66">
        <v>81035</v>
      </c>
      <c r="BI1036" s="66">
        <v>81035</v>
      </c>
      <c r="BJ1036" s="66">
        <f t="shared" si="276"/>
        <v>25017</v>
      </c>
      <c r="BL1036" t="s">
        <v>1225</v>
      </c>
      <c r="BM1036">
        <f t="shared" si="272"/>
        <v>2581035</v>
      </c>
      <c r="BN1036">
        <f t="shared" si="273"/>
        <v>2581035</v>
      </c>
      <c r="BO1036" s="41"/>
      <c r="BP1036" s="41"/>
      <c r="BR1036" s="1"/>
      <c r="BS1036" t="s">
        <v>3757</v>
      </c>
      <c r="CB1036" s="38"/>
    </row>
    <row r="1037" spans="1:80" ht="14" hidden="1" customHeight="1" outlineLevel="1" x14ac:dyDescent="0.2">
      <c r="A1037" s="39" t="s">
        <v>1739</v>
      </c>
      <c r="B1037" s="6" t="s">
        <v>1296</v>
      </c>
      <c r="C1037" s="1">
        <f t="shared" si="265"/>
        <v>65530</v>
      </c>
      <c r="D1037" s="3">
        <f>IF(N1037&gt;0, RANK(N1037,(N1037:P1037,Q1037:AE1037)),0)</f>
        <v>1</v>
      </c>
      <c r="E1037" s="3">
        <f>IF(O1037&gt;0,RANK(O1037,(N1037:P1037,Q1037:AE1037)),0)</f>
        <v>2</v>
      </c>
      <c r="F1037" s="3">
        <f t="shared" si="266"/>
        <v>0</v>
      </c>
      <c r="G1037" s="1">
        <f t="shared" si="267"/>
        <v>18325</v>
      </c>
      <c r="H1037" s="2">
        <f t="shared" si="274"/>
        <v>0.27964291164352206</v>
      </c>
      <c r="I1037" s="4"/>
      <c r="J1037" s="2">
        <f t="shared" si="268"/>
        <v>0.62449259880970542</v>
      </c>
      <c r="K1037" s="2">
        <f t="shared" si="269"/>
        <v>0.34484968716618342</v>
      </c>
      <c r="L1037" s="2">
        <f t="shared" si="270"/>
        <v>0</v>
      </c>
      <c r="M1037" s="2">
        <f t="shared" si="271"/>
        <v>3.065771402411116E-2</v>
      </c>
      <c r="N1037" s="38">
        <v>40923</v>
      </c>
      <c r="O1037" s="38">
        <v>22598</v>
      </c>
      <c r="P1037" s="38"/>
      <c r="Q1037" s="38">
        <v>274</v>
      </c>
      <c r="R1037" s="38">
        <v>618</v>
      </c>
      <c r="S1037" s="38"/>
      <c r="T1037" s="38">
        <v>384</v>
      </c>
      <c r="U1037" s="38">
        <v>0</v>
      </c>
      <c r="V1037" s="38"/>
      <c r="W1037" s="38">
        <v>355</v>
      </c>
      <c r="X1037" s="38">
        <v>0</v>
      </c>
      <c r="Y1037" s="38"/>
      <c r="Z1037" s="38">
        <v>378</v>
      </c>
      <c r="AA1037" s="38"/>
      <c r="AB1037" s="38"/>
      <c r="BA1037" t="str">
        <f t="shared" si="275"/>
        <v>Worcester</v>
      </c>
      <c r="BB1037" s="6" t="s">
        <v>1739</v>
      </c>
      <c r="BC1037">
        <v>2</v>
      </c>
      <c r="BE1037" s="60">
        <v>25</v>
      </c>
      <c r="BF1037" s="62">
        <v>27</v>
      </c>
      <c r="BG1037" s="62">
        <v>300</v>
      </c>
      <c r="BH1037" s="66">
        <v>82000</v>
      </c>
      <c r="BI1037" s="66">
        <v>82000</v>
      </c>
      <c r="BJ1037" s="66">
        <f t="shared" si="276"/>
        <v>25027</v>
      </c>
      <c r="BL1037" t="s">
        <v>1225</v>
      </c>
      <c r="BM1037">
        <f t="shared" si="272"/>
        <v>2582000</v>
      </c>
      <c r="BN1037">
        <f t="shared" si="273"/>
        <v>2582000</v>
      </c>
      <c r="BO1037" s="41"/>
      <c r="BP1037" s="41"/>
      <c r="BR1037" s="1"/>
      <c r="BS1037" t="s">
        <v>3757</v>
      </c>
      <c r="CB1037" s="38"/>
    </row>
    <row r="1038" spans="1:80" ht="14" hidden="1" customHeight="1" outlineLevel="1" x14ac:dyDescent="0.2">
      <c r="A1038" s="39" t="s">
        <v>2061</v>
      </c>
      <c r="B1038" s="6" t="s">
        <v>1296</v>
      </c>
      <c r="C1038" s="1">
        <f t="shared" si="265"/>
        <v>875</v>
      </c>
      <c r="D1038" s="3">
        <f>IF(N1038&gt;0, RANK(N1038,(N1038:P1038,Q1038:AE1038)),0)</f>
        <v>1</v>
      </c>
      <c r="E1038" s="3">
        <f>IF(O1038&gt;0,RANK(O1038,(N1038:P1038,Q1038:AE1038)),0)</f>
        <v>2</v>
      </c>
      <c r="F1038" s="3">
        <f t="shared" si="266"/>
        <v>0</v>
      </c>
      <c r="G1038" s="1">
        <f t="shared" si="267"/>
        <v>241</v>
      </c>
      <c r="H1038" s="2">
        <f t="shared" si="274"/>
        <v>0.27542857142857141</v>
      </c>
      <c r="I1038" s="4"/>
      <c r="J1038" s="2">
        <f t="shared" si="268"/>
        <v>0.61257142857142854</v>
      </c>
      <c r="K1038" s="2">
        <f t="shared" si="269"/>
        <v>0.33714285714285713</v>
      </c>
      <c r="L1038" s="2">
        <f t="shared" si="270"/>
        <v>0</v>
      </c>
      <c r="M1038" s="2">
        <f t="shared" si="271"/>
        <v>5.0285714285714322E-2</v>
      </c>
      <c r="N1038" s="38">
        <v>536</v>
      </c>
      <c r="O1038" s="38">
        <v>295</v>
      </c>
      <c r="P1038" s="38"/>
      <c r="Q1038" s="38">
        <v>7</v>
      </c>
      <c r="R1038" s="38">
        <v>11</v>
      </c>
      <c r="S1038" s="38"/>
      <c r="T1038" s="38">
        <v>10</v>
      </c>
      <c r="U1038" s="38">
        <v>0</v>
      </c>
      <c r="V1038" s="38"/>
      <c r="W1038" s="38">
        <v>5</v>
      </c>
      <c r="X1038" s="38">
        <v>0</v>
      </c>
      <c r="Y1038" s="38"/>
      <c r="Z1038" s="38">
        <v>11</v>
      </c>
      <c r="AA1038" s="38"/>
      <c r="AB1038" s="38"/>
      <c r="BA1038" t="str">
        <f t="shared" si="275"/>
        <v>Worthington</v>
      </c>
      <c r="BB1038" t="s">
        <v>2136</v>
      </c>
      <c r="BC1038">
        <v>1</v>
      </c>
      <c r="BE1038" s="60">
        <v>25</v>
      </c>
      <c r="BF1038" s="62">
        <v>15</v>
      </c>
      <c r="BG1038" s="62">
        <v>100</v>
      </c>
      <c r="BH1038" s="66">
        <v>82175</v>
      </c>
      <c r="BI1038" s="66">
        <v>82175</v>
      </c>
      <c r="BJ1038" s="66">
        <f t="shared" si="276"/>
        <v>25015</v>
      </c>
      <c r="BL1038" t="s">
        <v>1447</v>
      </c>
      <c r="BM1038">
        <f t="shared" si="272"/>
        <v>2582175</v>
      </c>
      <c r="BN1038">
        <f t="shared" si="273"/>
        <v>2582175</v>
      </c>
      <c r="BO1038" s="41"/>
      <c r="BP1038" s="41"/>
      <c r="BR1038" s="1"/>
      <c r="BS1038" t="s">
        <v>3756</v>
      </c>
      <c r="CB1038" s="38"/>
    </row>
    <row r="1039" spans="1:80" ht="14" hidden="1" customHeight="1" outlineLevel="1" x14ac:dyDescent="0.2">
      <c r="A1039" s="39" t="s">
        <v>841</v>
      </c>
      <c r="B1039" s="6" t="s">
        <v>1296</v>
      </c>
      <c r="C1039" s="1">
        <f t="shared" si="265"/>
        <v>7818</v>
      </c>
      <c r="D1039" s="3">
        <f>IF(N1039&gt;0, RANK(N1039,(N1039:P1039,Q1039:AE1039)),0)</f>
        <v>1</v>
      </c>
      <c r="E1039" s="3">
        <f>IF(O1039&gt;0,RANK(O1039,(N1039:P1039,Q1039:AE1039)),0)</f>
        <v>2</v>
      </c>
      <c r="F1039" s="3">
        <f t="shared" si="266"/>
        <v>0</v>
      </c>
      <c r="G1039" s="1">
        <f t="shared" si="267"/>
        <v>337</v>
      </c>
      <c r="H1039" s="2">
        <f t="shared" si="274"/>
        <v>4.3105653619851622E-2</v>
      </c>
      <c r="I1039" s="4"/>
      <c r="J1039" s="2">
        <f t="shared" si="268"/>
        <v>0.50613967766692247</v>
      </c>
      <c r="K1039" s="2">
        <f t="shared" si="269"/>
        <v>0.46303402404707084</v>
      </c>
      <c r="L1039" s="2">
        <f t="shared" si="270"/>
        <v>0</v>
      </c>
      <c r="M1039" s="2">
        <f t="shared" si="271"/>
        <v>3.0826298286006693E-2</v>
      </c>
      <c r="N1039" s="38">
        <v>3957</v>
      </c>
      <c r="O1039" s="38">
        <v>3620</v>
      </c>
      <c r="P1039" s="38"/>
      <c r="Q1039" s="38">
        <v>57</v>
      </c>
      <c r="R1039" s="38">
        <v>41</v>
      </c>
      <c r="S1039" s="38"/>
      <c r="T1039" s="38">
        <v>17</v>
      </c>
      <c r="U1039" s="38">
        <v>0</v>
      </c>
      <c r="V1039" s="38"/>
      <c r="W1039" s="38">
        <v>70</v>
      </c>
      <c r="X1039" s="38">
        <v>0</v>
      </c>
      <c r="Y1039" s="38"/>
      <c r="Z1039" s="38">
        <v>56</v>
      </c>
      <c r="AA1039" s="38"/>
      <c r="AB1039" s="38"/>
      <c r="BA1039" t="str">
        <f t="shared" si="275"/>
        <v>Wrentham</v>
      </c>
      <c r="BB1039" t="s">
        <v>734</v>
      </c>
      <c r="BC1039">
        <v>4</v>
      </c>
      <c r="BE1039" s="60">
        <v>25</v>
      </c>
      <c r="BF1039" s="62">
        <v>21</v>
      </c>
      <c r="BG1039" s="62">
        <v>140</v>
      </c>
      <c r="BH1039" s="66">
        <v>82315</v>
      </c>
      <c r="BI1039" s="66">
        <v>82315</v>
      </c>
      <c r="BJ1039" s="66">
        <f t="shared" si="276"/>
        <v>25021</v>
      </c>
      <c r="BL1039" t="s">
        <v>1447</v>
      </c>
      <c r="BM1039">
        <f t="shared" si="272"/>
        <v>2582315</v>
      </c>
      <c r="BN1039">
        <f t="shared" si="273"/>
        <v>2582315</v>
      </c>
      <c r="BO1039" s="41"/>
      <c r="BP1039" s="41"/>
      <c r="BR1039" s="1"/>
      <c r="BS1039" t="s">
        <v>3756</v>
      </c>
      <c r="CB1039" s="38"/>
    </row>
    <row r="1040" spans="1:80" ht="14" hidden="1" customHeight="1" outlineLevel="1" x14ac:dyDescent="0.2">
      <c r="A1040" s="39" t="s">
        <v>3138</v>
      </c>
      <c r="B1040" s="6" t="s">
        <v>1296</v>
      </c>
      <c r="C1040" s="1">
        <f t="shared" si="265"/>
        <v>15375</v>
      </c>
      <c r="D1040" s="3">
        <f>IF(N1040&gt;0, RANK(N1040,(N1040:P1040,Q1040:AE1040)),0)</f>
        <v>1</v>
      </c>
      <c r="E1040" s="3">
        <f>IF(O1040&gt;0,RANK(O1040,(N1040:P1040,Q1040:AE1040)),0)</f>
        <v>2</v>
      </c>
      <c r="F1040" s="3">
        <f t="shared" si="266"/>
        <v>0</v>
      </c>
      <c r="G1040" s="1">
        <f t="shared" si="267"/>
        <v>2410</v>
      </c>
      <c r="H1040" s="2">
        <f t="shared" si="274"/>
        <v>0.15674796747967479</v>
      </c>
      <c r="I1040" s="4"/>
      <c r="J1040" s="2">
        <f t="shared" si="268"/>
        <v>0.56884552845528458</v>
      </c>
      <c r="K1040" s="2">
        <f t="shared" si="269"/>
        <v>0.41209756097560973</v>
      </c>
      <c r="L1040" s="2">
        <f t="shared" si="270"/>
        <v>0</v>
      </c>
      <c r="M1040" s="2">
        <f t="shared" si="271"/>
        <v>1.9056910569105689E-2</v>
      </c>
      <c r="N1040" s="38">
        <v>8746</v>
      </c>
      <c r="O1040" s="38">
        <v>6336</v>
      </c>
      <c r="P1040" s="38"/>
      <c r="Q1040" s="38">
        <v>50</v>
      </c>
      <c r="R1040" s="38">
        <v>66</v>
      </c>
      <c r="S1040" s="38"/>
      <c r="T1040" s="38">
        <v>28</v>
      </c>
      <c r="U1040" s="38">
        <v>0</v>
      </c>
      <c r="V1040" s="38"/>
      <c r="W1040" s="38">
        <v>91</v>
      </c>
      <c r="X1040" s="38">
        <v>0</v>
      </c>
      <c r="Y1040" s="38"/>
      <c r="Z1040" s="38">
        <v>58</v>
      </c>
      <c r="AA1040" s="38"/>
      <c r="AB1040" s="38"/>
      <c r="BA1040" t="str">
        <f t="shared" si="275"/>
        <v>Yarmouth</v>
      </c>
      <c r="BB1040" t="s">
        <v>2366</v>
      </c>
      <c r="BC1040">
        <v>9</v>
      </c>
      <c r="BE1040" s="60">
        <v>25</v>
      </c>
      <c r="BF1040" s="62">
        <v>1</v>
      </c>
      <c r="BG1040" s="62">
        <v>75</v>
      </c>
      <c r="BH1040" s="66">
        <v>82525</v>
      </c>
      <c r="BI1040" s="66">
        <v>82525</v>
      </c>
      <c r="BJ1040" s="66">
        <f t="shared" si="276"/>
        <v>25001</v>
      </c>
      <c r="BL1040" t="s">
        <v>1447</v>
      </c>
      <c r="BM1040">
        <f t="shared" si="272"/>
        <v>2582525</v>
      </c>
      <c r="BN1040">
        <f t="shared" si="273"/>
        <v>2582525</v>
      </c>
      <c r="BO1040" s="41"/>
      <c r="BP1040" s="41"/>
      <c r="BR1040" s="1"/>
      <c r="BS1040" t="s">
        <v>3756</v>
      </c>
      <c r="CB1040" s="38"/>
    </row>
    <row r="1041" spans="1:82" ht="14" customHeight="1" collapsed="1" x14ac:dyDescent="0.2">
      <c r="A1041" s="6" t="s">
        <v>2433</v>
      </c>
      <c r="B1041" s="6" t="s">
        <v>534</v>
      </c>
      <c r="C1041" s="1">
        <f t="shared" si="265"/>
        <v>3473653</v>
      </c>
      <c r="D1041" s="3">
        <f>IF(N1041&gt;0, RANK(N1041,(N1041:P1041,Q1041:AE1041)),0)</f>
        <v>1</v>
      </c>
      <c r="E1041" s="3">
        <f>IF(O1041&gt;0,RANK(O1041,(N1041:P1041,Q1041:AE1041)),0)</f>
        <v>2</v>
      </c>
      <c r="F1041" s="3">
        <f t="shared" si="266"/>
        <v>0</v>
      </c>
      <c r="G1041" s="1">
        <f t="shared" si="267"/>
        <v>875237</v>
      </c>
      <c r="H1041" s="2">
        <f t="shared" si="274"/>
        <v>0.25196443052889855</v>
      </c>
      <c r="I1041" s="4"/>
      <c r="J1041" s="2">
        <f t="shared" si="268"/>
        <v>0.61219269742832694</v>
      </c>
      <c r="K1041" s="2">
        <f t="shared" si="269"/>
        <v>0.36022826689942833</v>
      </c>
      <c r="L1041" s="2">
        <f t="shared" si="270"/>
        <v>0</v>
      </c>
      <c r="M1041" s="2">
        <f t="shared" si="271"/>
        <v>2.7579035672244734E-2</v>
      </c>
      <c r="N1041" s="38">
        <v>2126545</v>
      </c>
      <c r="O1041" s="38">
        <v>1251308</v>
      </c>
      <c r="P1041" s="38"/>
      <c r="Q1041" s="38">
        <v>17734</v>
      </c>
      <c r="R1041" s="38">
        <v>26544</v>
      </c>
      <c r="S1041" s="38"/>
      <c r="T1041" s="38">
        <v>12887</v>
      </c>
      <c r="U1041" s="38">
        <v>243</v>
      </c>
      <c r="V1041" s="38"/>
      <c r="W1041" s="38">
        <v>19693</v>
      </c>
      <c r="X1041" s="38">
        <v>280</v>
      </c>
      <c r="Y1041" s="38"/>
      <c r="Z1041" s="38">
        <v>18419</v>
      </c>
      <c r="AA1041" s="38"/>
      <c r="AB1041" s="38"/>
      <c r="AE1041" s="38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BA1041" t="str">
        <f t="shared" si="275"/>
        <v>Massachusetts</v>
      </c>
      <c r="BE1041" s="60">
        <v>25</v>
      </c>
      <c r="BJ1041" s="60">
        <v>25</v>
      </c>
      <c r="BK1041" s="60"/>
      <c r="BL1041" t="s">
        <v>693</v>
      </c>
      <c r="BM1041" s="60">
        <v>25</v>
      </c>
      <c r="BN1041" s="60">
        <v>25</v>
      </c>
      <c r="BO1041" s="1">
        <f>SUM(BO690:BO1040)</f>
        <v>0</v>
      </c>
      <c r="BP1041" s="1">
        <f>SUM(BP690:BP1040)</f>
        <v>0</v>
      </c>
      <c r="BR1041" s="1"/>
      <c r="BS1041" s="1"/>
      <c r="CB1041" s="38">
        <f>SUM(CB690:CB1040)</f>
        <v>0</v>
      </c>
      <c r="CD1041" s="38">
        <f>SUM(CD690:CD1040)</f>
        <v>0</v>
      </c>
    </row>
    <row r="1042" spans="1:82" ht="14" customHeight="1" x14ac:dyDescent="0.2">
      <c r="A1042" s="6"/>
      <c r="B1042" s="6"/>
      <c r="C1042" s="1"/>
      <c r="D1042" s="3"/>
      <c r="E1042" s="3"/>
      <c r="F1042" s="3"/>
      <c r="G1042" s="1"/>
      <c r="I1042" s="4"/>
      <c r="J1042" s="2"/>
      <c r="K1042" s="2"/>
      <c r="L1042" s="2"/>
      <c r="M1042" s="2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</row>
    <row r="1043" spans="1:82" ht="14" hidden="1" customHeight="1" outlineLevel="1" x14ac:dyDescent="0.2">
      <c r="A1043" t="s">
        <v>2322</v>
      </c>
      <c r="B1043" s="6" t="s">
        <v>1764</v>
      </c>
      <c r="C1043" s="1">
        <f t="shared" ref="C1043:C1106" si="277">SUM(N1043:AY1043)</f>
        <v>592</v>
      </c>
      <c r="D1043" s="3">
        <f>IF(N1043&gt;0, RANK(N1043,(N1043:P1043,Q1043:AE1043)),0)</f>
        <v>2</v>
      </c>
      <c r="E1043" s="3">
        <f>IF(O1043&gt;0,RANK(O1043,(N1043:P1043,Q1043:AE1043)),0)</f>
        <v>1</v>
      </c>
      <c r="F1043" s="3">
        <f t="shared" ref="F1043:F1106" si="278">IF(P1043&gt;0,RANK(P1043,(N1043:AE1043)),0)</f>
        <v>0</v>
      </c>
      <c r="G1043" s="1">
        <f t="shared" ref="G1043:G1106" si="279">IF(C1043&gt;0,MAX(N1043:P1043)-LARGE(N1043:P1043,2),0)</f>
        <v>19</v>
      </c>
      <c r="H1043" s="2">
        <f t="shared" si="274"/>
        <v>3.2094594594594593E-2</v>
      </c>
      <c r="I1043" s="4"/>
      <c r="J1043" s="2">
        <f t="shared" ref="J1043:J1106" si="280">IF(C1043=0,"-",N1043/C1043)</f>
        <v>0.47466216216216217</v>
      </c>
      <c r="K1043" s="2">
        <f t="shared" ref="K1043:K1106" si="281">IF(C1043=0,"-",O1043/C1043)</f>
        <v>0.5067567567567568</v>
      </c>
      <c r="L1043" s="2">
        <f t="shared" ref="L1043:L1106" si="282">IF(C1043=0,"-",P1043/C1043)</f>
        <v>0</v>
      </c>
      <c r="M1043" s="2">
        <f t="shared" ref="M1043:M1106" si="283">IF(C1043=0,"-",(1-J1043-K1043-L1043))</f>
        <v>1.858108108108103E-2</v>
      </c>
      <c r="N1043" s="38">
        <v>281</v>
      </c>
      <c r="O1043" s="38">
        <v>300</v>
      </c>
      <c r="P1043" s="38"/>
      <c r="Q1043" s="38">
        <v>1</v>
      </c>
      <c r="R1043" s="38">
        <v>5</v>
      </c>
      <c r="S1043" s="38"/>
      <c r="T1043" s="38"/>
      <c r="U1043" s="38"/>
      <c r="V1043" s="38"/>
      <c r="W1043" s="38">
        <v>5</v>
      </c>
      <c r="X1043" s="38"/>
      <c r="Y1043" s="38"/>
      <c r="Z1043" s="38"/>
      <c r="AA1043" s="38"/>
      <c r="AB1043" s="38"/>
      <c r="BA1043" t="str">
        <f t="shared" si="275"/>
        <v>Acworth</v>
      </c>
      <c r="BB1043" t="s">
        <v>1020</v>
      </c>
      <c r="BC1043">
        <v>2</v>
      </c>
      <c r="BE1043" s="60">
        <v>33</v>
      </c>
      <c r="BF1043" s="62">
        <v>19</v>
      </c>
      <c r="BG1043" s="62">
        <v>5</v>
      </c>
      <c r="BH1043" s="66">
        <v>260</v>
      </c>
      <c r="BI1043" s="66">
        <v>260</v>
      </c>
      <c r="BJ1043" s="66">
        <f t="shared" si="276"/>
        <v>33019</v>
      </c>
      <c r="BL1043" t="s">
        <v>1447</v>
      </c>
      <c r="BM1043">
        <f t="shared" ref="BM1043:BM1106" si="284">BE1043*100000+BH1043</f>
        <v>3300260</v>
      </c>
      <c r="BN1043">
        <f t="shared" ref="BN1043:BN1106" si="285">BE1043*100000+BI1043</f>
        <v>3300260</v>
      </c>
      <c r="CA1043" s="1"/>
    </row>
    <row r="1044" spans="1:82" ht="14" hidden="1" customHeight="1" outlineLevel="1" x14ac:dyDescent="0.2">
      <c r="A1044" t="s">
        <v>230</v>
      </c>
      <c r="B1044" s="6" t="s">
        <v>1764</v>
      </c>
      <c r="C1044" s="1">
        <f t="shared" si="277"/>
        <v>452</v>
      </c>
      <c r="D1044" s="3">
        <f>IF(N1044&gt;0, RANK(N1044,(N1044:P1044,Q1044:AE1044)),0)</f>
        <v>1</v>
      </c>
      <c r="E1044" s="3">
        <f>IF(O1044&gt;0,RANK(O1044,(N1044:P1044,Q1044:AE1044)),0)</f>
        <v>2</v>
      </c>
      <c r="F1044" s="3">
        <f t="shared" si="278"/>
        <v>0</v>
      </c>
      <c r="G1044" s="1">
        <f t="shared" si="279"/>
        <v>59</v>
      </c>
      <c r="H1044" s="2">
        <f t="shared" si="274"/>
        <v>0.13053097345132744</v>
      </c>
      <c r="I1044" s="4"/>
      <c r="J1044" s="2">
        <f t="shared" si="280"/>
        <v>0.55973451327433632</v>
      </c>
      <c r="K1044" s="2">
        <f t="shared" si="281"/>
        <v>0.42920353982300885</v>
      </c>
      <c r="L1044" s="2">
        <f t="shared" si="282"/>
        <v>0</v>
      </c>
      <c r="M1044" s="2">
        <f t="shared" si="283"/>
        <v>1.1061946902654829E-2</v>
      </c>
      <c r="N1044" s="38">
        <v>253</v>
      </c>
      <c r="O1044" s="38">
        <v>194</v>
      </c>
      <c r="P1044" s="38"/>
      <c r="Q1044" s="38">
        <v>3</v>
      </c>
      <c r="R1044" s="38">
        <v>1</v>
      </c>
      <c r="S1044" s="38"/>
      <c r="T1044" s="38"/>
      <c r="U1044" s="38"/>
      <c r="V1044" s="38"/>
      <c r="W1044" s="38">
        <v>1</v>
      </c>
      <c r="X1044" s="38"/>
      <c r="Y1044" s="38"/>
      <c r="Z1044" s="38"/>
      <c r="AA1044" s="38"/>
      <c r="AB1044" s="38"/>
      <c r="BA1044" t="str">
        <f t="shared" si="275"/>
        <v>Albany</v>
      </c>
      <c r="BB1044" t="s">
        <v>1643</v>
      </c>
      <c r="BC1044">
        <v>2</v>
      </c>
      <c r="BE1044" s="60">
        <v>33</v>
      </c>
      <c r="BF1044" s="62">
        <v>3</v>
      </c>
      <c r="BG1044" s="62">
        <v>5</v>
      </c>
      <c r="BH1044" s="66">
        <v>420</v>
      </c>
      <c r="BI1044" s="66">
        <v>420</v>
      </c>
      <c r="BJ1044" s="66">
        <f t="shared" si="276"/>
        <v>33003</v>
      </c>
      <c r="BL1044" t="s">
        <v>1447</v>
      </c>
      <c r="BM1044">
        <f t="shared" si="284"/>
        <v>3300420</v>
      </c>
      <c r="BN1044">
        <f t="shared" si="285"/>
        <v>3300420</v>
      </c>
      <c r="CA1044" s="1"/>
    </row>
    <row r="1045" spans="1:82" ht="14" hidden="1" customHeight="1" outlineLevel="1" x14ac:dyDescent="0.2">
      <c r="A1045" t="s">
        <v>1503</v>
      </c>
      <c r="B1045" s="6" t="s">
        <v>1764</v>
      </c>
      <c r="C1045" s="1">
        <f t="shared" si="277"/>
        <v>1123</v>
      </c>
      <c r="D1045" s="3">
        <f>IF(N1045&gt;0, RANK(N1045,(N1045:P1045,Q1045:AE1045)),0)</f>
        <v>2</v>
      </c>
      <c r="E1045" s="3">
        <f>IF(O1045&gt;0,RANK(O1045,(N1045:P1045,Q1045:AE1045)),0)</f>
        <v>1</v>
      </c>
      <c r="F1045" s="3">
        <f t="shared" si="278"/>
        <v>0</v>
      </c>
      <c r="G1045" s="1">
        <f t="shared" si="279"/>
        <v>231</v>
      </c>
      <c r="H1045" s="2">
        <f t="shared" si="274"/>
        <v>0.20569902048085487</v>
      </c>
      <c r="I1045" s="4"/>
      <c r="J1045" s="2">
        <f t="shared" si="280"/>
        <v>0.38824577025823687</v>
      </c>
      <c r="K1045" s="2">
        <f t="shared" si="281"/>
        <v>0.59394479073909168</v>
      </c>
      <c r="L1045" s="2">
        <f t="shared" si="282"/>
        <v>0</v>
      </c>
      <c r="M1045" s="2">
        <f t="shared" si="283"/>
        <v>1.7809439002671401E-2</v>
      </c>
      <c r="N1045" s="38">
        <v>436</v>
      </c>
      <c r="O1045" s="38">
        <v>667</v>
      </c>
      <c r="P1045" s="38"/>
      <c r="Q1045" s="38">
        <v>9</v>
      </c>
      <c r="R1045" s="38">
        <v>6</v>
      </c>
      <c r="S1045" s="38"/>
      <c r="T1045" s="38"/>
      <c r="U1045" s="38"/>
      <c r="V1045" s="38"/>
      <c r="W1045" s="38">
        <v>5</v>
      </c>
      <c r="X1045" s="38"/>
      <c r="Y1045" s="38"/>
      <c r="Z1045" s="38"/>
      <c r="AA1045" s="38"/>
      <c r="AB1045" s="38"/>
      <c r="BA1045" t="str">
        <f t="shared" si="275"/>
        <v>Alexandria</v>
      </c>
      <c r="BB1045" t="s">
        <v>2215</v>
      </c>
      <c r="BC1045">
        <v>2</v>
      </c>
      <c r="BE1045" s="60">
        <v>33</v>
      </c>
      <c r="BF1045" s="62">
        <v>9</v>
      </c>
      <c r="BG1045" s="62">
        <v>5</v>
      </c>
      <c r="BH1045" s="66">
        <v>580</v>
      </c>
      <c r="BI1045" s="66">
        <v>580</v>
      </c>
      <c r="BJ1045" s="66">
        <f t="shared" si="276"/>
        <v>33009</v>
      </c>
      <c r="BL1045" t="s">
        <v>1447</v>
      </c>
      <c r="BM1045">
        <f t="shared" si="284"/>
        <v>3300580</v>
      </c>
      <c r="BN1045">
        <f t="shared" si="285"/>
        <v>3300580</v>
      </c>
      <c r="CA1045" s="1"/>
    </row>
    <row r="1046" spans="1:82" ht="14" hidden="1" customHeight="1" outlineLevel="1" x14ac:dyDescent="0.2">
      <c r="A1046" t="s">
        <v>2900</v>
      </c>
      <c r="B1046" s="6" t="s">
        <v>1764</v>
      </c>
      <c r="C1046" s="1">
        <f t="shared" si="277"/>
        <v>2653</v>
      </c>
      <c r="D1046" s="3">
        <f>IF(N1046&gt;0, RANK(N1046,(N1046:P1046,Q1046:AE1046)),0)</f>
        <v>2</v>
      </c>
      <c r="E1046" s="3">
        <f>IF(O1046&gt;0,RANK(O1046,(N1046:P1046,Q1046:AE1046)),0)</f>
        <v>1</v>
      </c>
      <c r="F1046" s="3">
        <f t="shared" si="278"/>
        <v>0</v>
      </c>
      <c r="G1046" s="1">
        <f t="shared" si="279"/>
        <v>317</v>
      </c>
      <c r="H1046" s="2">
        <f t="shared" si="274"/>
        <v>0.11948737278552582</v>
      </c>
      <c r="I1046" s="4"/>
      <c r="J1046" s="2">
        <f t="shared" si="280"/>
        <v>0.43384847342630983</v>
      </c>
      <c r="K1046" s="2">
        <f t="shared" si="281"/>
        <v>0.55333584621183562</v>
      </c>
      <c r="L1046" s="2">
        <f t="shared" si="282"/>
        <v>0</v>
      </c>
      <c r="M1046" s="2">
        <f t="shared" si="283"/>
        <v>1.2815680361854542E-2</v>
      </c>
      <c r="N1046" s="38">
        <v>1151</v>
      </c>
      <c r="O1046" s="38">
        <v>1468</v>
      </c>
      <c r="P1046" s="38"/>
      <c r="Q1046" s="38">
        <v>14</v>
      </c>
      <c r="R1046" s="38">
        <v>8</v>
      </c>
      <c r="S1046" s="38"/>
      <c r="T1046" s="38"/>
      <c r="U1046" s="38"/>
      <c r="V1046" s="38"/>
      <c r="W1046" s="38">
        <v>12</v>
      </c>
      <c r="X1046" s="38"/>
      <c r="Y1046" s="38"/>
      <c r="Z1046" s="38"/>
      <c r="AA1046" s="38"/>
      <c r="AB1046" s="38"/>
      <c r="BA1046" t="str">
        <f t="shared" si="275"/>
        <v>Allenstown</v>
      </c>
      <c r="BB1046" t="s">
        <v>2449</v>
      </c>
      <c r="BC1046">
        <v>2</v>
      </c>
      <c r="BE1046" s="60">
        <v>33</v>
      </c>
      <c r="BF1046" s="62">
        <v>13</v>
      </c>
      <c r="BG1046" s="62">
        <v>5</v>
      </c>
      <c r="BH1046" s="66">
        <v>660</v>
      </c>
      <c r="BI1046" s="66">
        <v>660</v>
      </c>
      <c r="BJ1046" s="66">
        <f t="shared" si="276"/>
        <v>33013</v>
      </c>
      <c r="BL1046" t="s">
        <v>1447</v>
      </c>
      <c r="BM1046">
        <f t="shared" si="284"/>
        <v>3300660</v>
      </c>
      <c r="BN1046">
        <f t="shared" si="285"/>
        <v>3300660</v>
      </c>
      <c r="CA1046" s="1"/>
    </row>
    <row r="1047" spans="1:82" ht="14" hidden="1" customHeight="1" outlineLevel="1" x14ac:dyDescent="0.2">
      <c r="A1047" t="s">
        <v>2380</v>
      </c>
      <c r="B1047" s="6" t="s">
        <v>1764</v>
      </c>
      <c r="C1047" s="1">
        <f t="shared" si="277"/>
        <v>1215</v>
      </c>
      <c r="D1047" s="3">
        <f>IF(N1047&gt;0, RANK(N1047,(N1047:P1047,Q1047:AE1047)),0)</f>
        <v>1</v>
      </c>
      <c r="E1047" s="3">
        <f>IF(O1047&gt;0,RANK(O1047,(N1047:P1047,Q1047:AE1047)),0)</f>
        <v>2</v>
      </c>
      <c r="F1047" s="3">
        <f t="shared" si="278"/>
        <v>0</v>
      </c>
      <c r="G1047" s="1">
        <f t="shared" si="279"/>
        <v>142</v>
      </c>
      <c r="H1047" s="2">
        <f t="shared" si="274"/>
        <v>0.1168724279835391</v>
      </c>
      <c r="I1047" s="4"/>
      <c r="J1047" s="2">
        <f t="shared" si="280"/>
        <v>0.55061728395061726</v>
      </c>
      <c r="K1047" s="2">
        <f t="shared" si="281"/>
        <v>0.43374485596707818</v>
      </c>
      <c r="L1047" s="2">
        <f t="shared" si="282"/>
        <v>0</v>
      </c>
      <c r="M1047" s="2">
        <f t="shared" si="283"/>
        <v>1.5637860082304555E-2</v>
      </c>
      <c r="N1047" s="38">
        <v>669</v>
      </c>
      <c r="O1047" s="38">
        <v>527</v>
      </c>
      <c r="P1047" s="38"/>
      <c r="Q1047" s="38">
        <v>6</v>
      </c>
      <c r="R1047" s="38">
        <v>8</v>
      </c>
      <c r="S1047" s="38"/>
      <c r="T1047" s="38"/>
      <c r="U1047" s="38"/>
      <c r="V1047" s="38"/>
      <c r="W1047" s="38">
        <v>5</v>
      </c>
      <c r="X1047" s="38"/>
      <c r="Y1047" s="38"/>
      <c r="Z1047" s="38"/>
      <c r="AA1047" s="38"/>
      <c r="AB1047" s="38"/>
      <c r="BA1047" t="str">
        <f t="shared" si="275"/>
        <v>Alstead</v>
      </c>
      <c r="BB1047" t="s">
        <v>1438</v>
      </c>
      <c r="BC1047">
        <v>2</v>
      </c>
      <c r="BE1047" s="60">
        <v>33</v>
      </c>
      <c r="BF1047" s="62">
        <v>5</v>
      </c>
      <c r="BG1047" s="62">
        <v>5</v>
      </c>
      <c r="BH1047" s="66">
        <v>820</v>
      </c>
      <c r="BI1047" s="66">
        <v>820</v>
      </c>
      <c r="BJ1047" s="66">
        <f t="shared" si="276"/>
        <v>33005</v>
      </c>
      <c r="BL1047" t="s">
        <v>1447</v>
      </c>
      <c r="BM1047">
        <f t="shared" si="284"/>
        <v>3300820</v>
      </c>
      <c r="BN1047">
        <f t="shared" si="285"/>
        <v>3300820</v>
      </c>
      <c r="CA1047" s="1"/>
    </row>
    <row r="1048" spans="1:82" ht="14" hidden="1" customHeight="1" outlineLevel="1" x14ac:dyDescent="0.2">
      <c r="A1048" t="s">
        <v>1463</v>
      </c>
      <c r="B1048" s="6" t="s">
        <v>1764</v>
      </c>
      <c r="C1048" s="1">
        <f t="shared" si="277"/>
        <v>4224</v>
      </c>
      <c r="D1048" s="3">
        <f>IF(N1048&gt;0, RANK(N1048,(N1048:P1048,Q1048:AE1048)),0)</f>
        <v>2</v>
      </c>
      <c r="E1048" s="3">
        <f>IF(O1048&gt;0,RANK(O1048,(N1048:P1048,Q1048:AE1048)),0)</f>
        <v>1</v>
      </c>
      <c r="F1048" s="3">
        <f t="shared" si="278"/>
        <v>0</v>
      </c>
      <c r="G1048" s="1">
        <f t="shared" si="279"/>
        <v>1092</v>
      </c>
      <c r="H1048" s="2">
        <f t="shared" si="274"/>
        <v>0.25852272727272729</v>
      </c>
      <c r="I1048" s="4"/>
      <c r="J1048" s="2">
        <f t="shared" si="280"/>
        <v>0.36766098484848486</v>
      </c>
      <c r="K1048" s="2">
        <f t="shared" si="281"/>
        <v>0.62618371212121215</v>
      </c>
      <c r="L1048" s="2">
        <f t="shared" si="282"/>
        <v>0</v>
      </c>
      <c r="M1048" s="2">
        <f t="shared" si="283"/>
        <v>6.1553030303029832E-3</v>
      </c>
      <c r="N1048" s="38">
        <v>1553</v>
      </c>
      <c r="O1048" s="38">
        <v>2645</v>
      </c>
      <c r="P1048" s="38"/>
      <c r="Q1048" s="38">
        <v>15</v>
      </c>
      <c r="R1048" s="38">
        <v>11</v>
      </c>
      <c r="S1048" s="38"/>
      <c r="T1048" s="38"/>
      <c r="U1048" s="38"/>
      <c r="V1048" s="38"/>
      <c r="W1048" s="38">
        <v>0</v>
      </c>
      <c r="X1048" s="38"/>
      <c r="Y1048" s="38"/>
      <c r="Z1048" s="38"/>
      <c r="AA1048" s="38"/>
      <c r="AB1048" s="38"/>
      <c r="BA1048" t="str">
        <f t="shared" si="275"/>
        <v>Alton</v>
      </c>
      <c r="BB1048" t="s">
        <v>1412</v>
      </c>
      <c r="BC1048">
        <v>1</v>
      </c>
      <c r="BE1048" s="60">
        <v>33</v>
      </c>
      <c r="BF1048" s="62">
        <v>1</v>
      </c>
      <c r="BG1048" s="62">
        <v>5</v>
      </c>
      <c r="BH1048" s="66">
        <v>1060</v>
      </c>
      <c r="BI1048" s="66">
        <v>1060</v>
      </c>
      <c r="BJ1048" s="66">
        <f t="shared" si="276"/>
        <v>33001</v>
      </c>
      <c r="BL1048" t="s">
        <v>1447</v>
      </c>
      <c r="BM1048">
        <f t="shared" si="284"/>
        <v>3301060</v>
      </c>
      <c r="BN1048">
        <f t="shared" si="285"/>
        <v>3301060</v>
      </c>
      <c r="CA1048" s="1"/>
    </row>
    <row r="1049" spans="1:82" ht="14" hidden="1" customHeight="1" outlineLevel="1" x14ac:dyDescent="0.2">
      <c r="A1049" t="s">
        <v>2429</v>
      </c>
      <c r="B1049" s="6" t="s">
        <v>1764</v>
      </c>
      <c r="C1049" s="1">
        <f t="shared" si="277"/>
        <v>8167</v>
      </c>
      <c r="D1049" s="3">
        <f>IF(N1049&gt;0, RANK(N1049,(N1049:P1049,Q1049:AE1049)),0)</f>
        <v>1</v>
      </c>
      <c r="E1049" s="3">
        <f>IF(O1049&gt;0,RANK(O1049,(N1049:P1049,Q1049:AE1049)),0)</f>
        <v>2</v>
      </c>
      <c r="F1049" s="3">
        <f t="shared" si="278"/>
        <v>0</v>
      </c>
      <c r="G1049" s="1">
        <f t="shared" si="279"/>
        <v>1327</v>
      </c>
      <c r="H1049" s="2">
        <f t="shared" si="274"/>
        <v>0.16248316395249174</v>
      </c>
      <c r="I1049" s="4"/>
      <c r="J1049" s="2">
        <f t="shared" si="280"/>
        <v>0.57230317129913066</v>
      </c>
      <c r="K1049" s="2">
        <f t="shared" si="281"/>
        <v>0.40982000734663893</v>
      </c>
      <c r="L1049" s="2">
        <f t="shared" si="282"/>
        <v>0</v>
      </c>
      <c r="M1049" s="2">
        <f t="shared" si="283"/>
        <v>1.787682135423041E-2</v>
      </c>
      <c r="N1049" s="38">
        <v>4674</v>
      </c>
      <c r="O1049" s="38">
        <v>3347</v>
      </c>
      <c r="P1049" s="38"/>
      <c r="Q1049" s="38">
        <v>58</v>
      </c>
      <c r="R1049" s="38">
        <v>38</v>
      </c>
      <c r="S1049" s="38"/>
      <c r="T1049" s="38"/>
      <c r="U1049" s="38"/>
      <c r="V1049" s="38"/>
      <c r="W1049" s="38">
        <v>50</v>
      </c>
      <c r="X1049" s="38"/>
      <c r="Y1049" s="38"/>
      <c r="Z1049" s="38"/>
      <c r="AA1049" s="38"/>
      <c r="AB1049" s="38"/>
      <c r="BA1049" t="str">
        <f t="shared" si="275"/>
        <v>Amherst</v>
      </c>
      <c r="BB1049" t="s">
        <v>1139</v>
      </c>
      <c r="BC1049">
        <v>2</v>
      </c>
      <c r="BE1049" s="60">
        <v>33</v>
      </c>
      <c r="BF1049" s="62">
        <v>11</v>
      </c>
      <c r="BG1049" s="62">
        <v>5</v>
      </c>
      <c r="BH1049" s="66">
        <v>1300</v>
      </c>
      <c r="BI1049" s="66">
        <v>1300</v>
      </c>
      <c r="BJ1049" s="66">
        <f t="shared" si="276"/>
        <v>33011</v>
      </c>
      <c r="BL1049" t="s">
        <v>1447</v>
      </c>
      <c r="BM1049">
        <f t="shared" si="284"/>
        <v>3301300</v>
      </c>
      <c r="BN1049">
        <f t="shared" si="285"/>
        <v>3301300</v>
      </c>
      <c r="CA1049" s="1"/>
    </row>
    <row r="1050" spans="1:82" ht="14" hidden="1" customHeight="1" outlineLevel="1" x14ac:dyDescent="0.2">
      <c r="A1050" t="s">
        <v>753</v>
      </c>
      <c r="B1050" s="6" t="s">
        <v>1764</v>
      </c>
      <c r="C1050" s="1">
        <f t="shared" si="277"/>
        <v>1612</v>
      </c>
      <c r="D1050" s="3">
        <f>IF(N1050&gt;0, RANK(N1050,(N1050:P1050,Q1050:AE1050)),0)</f>
        <v>1</v>
      </c>
      <c r="E1050" s="3">
        <f>IF(O1050&gt;0,RANK(O1050,(N1050:P1050,Q1050:AE1050)),0)</f>
        <v>2</v>
      </c>
      <c r="F1050" s="3">
        <f t="shared" si="278"/>
        <v>0</v>
      </c>
      <c r="G1050" s="1">
        <f t="shared" si="279"/>
        <v>13</v>
      </c>
      <c r="H1050" s="2">
        <f t="shared" si="274"/>
        <v>8.0645161290322578E-3</v>
      </c>
      <c r="I1050" s="4"/>
      <c r="J1050" s="2">
        <f t="shared" si="280"/>
        <v>0.49689826302729528</v>
      </c>
      <c r="K1050" s="2">
        <f t="shared" si="281"/>
        <v>0.48883374689826303</v>
      </c>
      <c r="L1050" s="2">
        <f t="shared" si="282"/>
        <v>0</v>
      </c>
      <c r="M1050" s="2">
        <f t="shared" si="283"/>
        <v>1.4267990074441628E-2</v>
      </c>
      <c r="N1050" s="38">
        <v>801</v>
      </c>
      <c r="O1050" s="38">
        <v>788</v>
      </c>
      <c r="P1050" s="38"/>
      <c r="Q1050" s="38">
        <v>6</v>
      </c>
      <c r="R1050" s="38">
        <v>10</v>
      </c>
      <c r="S1050" s="38"/>
      <c r="T1050" s="38"/>
      <c r="U1050" s="38"/>
      <c r="V1050" s="38"/>
      <c r="W1050" s="38">
        <v>7</v>
      </c>
      <c r="X1050" s="38"/>
      <c r="Y1050" s="38"/>
      <c r="Z1050" s="38"/>
      <c r="AA1050" s="38"/>
      <c r="AB1050" s="38"/>
      <c r="BA1050" t="str">
        <f t="shared" si="275"/>
        <v>Andover</v>
      </c>
      <c r="BB1050" t="s">
        <v>2449</v>
      </c>
      <c r="BC1050">
        <v>2</v>
      </c>
      <c r="BE1050" s="60">
        <v>33</v>
      </c>
      <c r="BF1050" s="62">
        <v>13</v>
      </c>
      <c r="BG1050" s="62">
        <v>10</v>
      </c>
      <c r="BH1050" s="66">
        <v>1460</v>
      </c>
      <c r="BI1050" s="66">
        <v>1460</v>
      </c>
      <c r="BJ1050" s="66">
        <f t="shared" si="276"/>
        <v>33013</v>
      </c>
      <c r="BL1050" t="s">
        <v>1447</v>
      </c>
      <c r="BM1050">
        <f t="shared" si="284"/>
        <v>3301460</v>
      </c>
      <c r="BN1050">
        <f t="shared" si="285"/>
        <v>3301460</v>
      </c>
      <c r="CA1050" s="1"/>
    </row>
    <row r="1051" spans="1:82" ht="14" hidden="1" customHeight="1" outlineLevel="1" x14ac:dyDescent="0.2">
      <c r="A1051" t="s">
        <v>712</v>
      </c>
      <c r="B1051" s="6" t="s">
        <v>1764</v>
      </c>
      <c r="C1051" s="1">
        <f t="shared" si="277"/>
        <v>1691</v>
      </c>
      <c r="D1051" s="3">
        <f>IF(N1051&gt;0, RANK(N1051,(N1051:P1051,Q1051:AE1051)),0)</f>
        <v>2</v>
      </c>
      <c r="E1051" s="3">
        <f>IF(O1051&gt;0,RANK(O1051,(N1051:P1051,Q1051:AE1051)),0)</f>
        <v>1</v>
      </c>
      <c r="F1051" s="3">
        <f t="shared" si="278"/>
        <v>0</v>
      </c>
      <c r="G1051" s="1">
        <f t="shared" si="279"/>
        <v>85</v>
      </c>
      <c r="H1051" s="2">
        <f t="shared" si="274"/>
        <v>5.0266114725014785E-2</v>
      </c>
      <c r="I1051" s="4"/>
      <c r="J1051" s="2">
        <f t="shared" si="280"/>
        <v>0.46599645180366644</v>
      </c>
      <c r="K1051" s="2">
        <f t="shared" si="281"/>
        <v>0.5162625665286813</v>
      </c>
      <c r="L1051" s="2">
        <f t="shared" si="282"/>
        <v>0</v>
      </c>
      <c r="M1051" s="2">
        <f t="shared" si="283"/>
        <v>1.7740981667652256E-2</v>
      </c>
      <c r="N1051" s="38">
        <v>788</v>
      </c>
      <c r="O1051" s="38">
        <v>873</v>
      </c>
      <c r="P1051" s="38"/>
      <c r="Q1051" s="38">
        <v>14</v>
      </c>
      <c r="R1051" s="38">
        <v>9</v>
      </c>
      <c r="S1051" s="38"/>
      <c r="T1051" s="38"/>
      <c r="U1051" s="38"/>
      <c r="V1051" s="38"/>
      <c r="W1051" s="38">
        <v>7</v>
      </c>
      <c r="X1051" s="38"/>
      <c r="Y1051" s="38"/>
      <c r="Z1051" s="38"/>
      <c r="AA1051" s="38"/>
      <c r="AB1051" s="38"/>
      <c r="BA1051" t="str">
        <f t="shared" si="275"/>
        <v>Antrim</v>
      </c>
      <c r="BB1051" t="s">
        <v>1139</v>
      </c>
      <c r="BC1051">
        <v>2</v>
      </c>
      <c r="BE1051" s="60">
        <v>33</v>
      </c>
      <c r="BF1051" s="62">
        <v>11</v>
      </c>
      <c r="BG1051" s="62">
        <v>10</v>
      </c>
      <c r="BH1051" s="66">
        <v>1700</v>
      </c>
      <c r="BI1051" s="66">
        <v>1700</v>
      </c>
      <c r="BJ1051" s="66">
        <f t="shared" si="276"/>
        <v>33011</v>
      </c>
      <c r="BL1051" t="s">
        <v>1447</v>
      </c>
      <c r="BM1051">
        <f t="shared" si="284"/>
        <v>3301700</v>
      </c>
      <c r="BN1051">
        <f t="shared" si="285"/>
        <v>3301700</v>
      </c>
      <c r="CA1051" s="1"/>
    </row>
    <row r="1052" spans="1:82" ht="14" hidden="1" customHeight="1" outlineLevel="1" x14ac:dyDescent="0.2">
      <c r="A1052" t="s">
        <v>193</v>
      </c>
      <c r="B1052" s="6" t="s">
        <v>1764</v>
      </c>
      <c r="C1052" s="1">
        <f t="shared" si="277"/>
        <v>1265</v>
      </c>
      <c r="D1052" s="3">
        <f>IF(N1052&gt;0, RANK(N1052,(N1052:P1052,Q1052:AE1052)),0)</f>
        <v>1</v>
      </c>
      <c r="E1052" s="3">
        <f>IF(O1052&gt;0,RANK(O1052,(N1052:P1052,Q1052:AE1052)),0)</f>
        <v>2</v>
      </c>
      <c r="F1052" s="3">
        <f t="shared" si="278"/>
        <v>0</v>
      </c>
      <c r="G1052" s="1">
        <f t="shared" si="279"/>
        <v>13</v>
      </c>
      <c r="H1052" s="2">
        <f t="shared" si="274"/>
        <v>1.0276679841897233E-2</v>
      </c>
      <c r="I1052" s="4"/>
      <c r="J1052" s="2">
        <f t="shared" si="280"/>
        <v>0.4956521739130435</v>
      </c>
      <c r="K1052" s="2">
        <f t="shared" si="281"/>
        <v>0.48537549407114622</v>
      </c>
      <c r="L1052" s="2">
        <f t="shared" si="282"/>
        <v>0</v>
      </c>
      <c r="M1052" s="2">
        <f t="shared" si="283"/>
        <v>1.8972332015810278E-2</v>
      </c>
      <c r="N1052" s="38">
        <v>627</v>
      </c>
      <c r="O1052" s="38">
        <v>614</v>
      </c>
      <c r="P1052" s="38"/>
      <c r="Q1052" s="38">
        <v>7</v>
      </c>
      <c r="R1052" s="38">
        <v>6</v>
      </c>
      <c r="S1052" s="38"/>
      <c r="T1052" s="38"/>
      <c r="U1052" s="38"/>
      <c r="V1052" s="38"/>
      <c r="W1052" s="38">
        <v>11</v>
      </c>
      <c r="X1052" s="38"/>
      <c r="Y1052" s="38"/>
      <c r="Z1052" s="38"/>
      <c r="AA1052" s="38"/>
      <c r="AB1052" s="38"/>
      <c r="BA1052" t="str">
        <f t="shared" si="275"/>
        <v>Ashland</v>
      </c>
      <c r="BB1052" t="s">
        <v>2215</v>
      </c>
      <c r="BC1052">
        <v>2</v>
      </c>
      <c r="BE1052" s="60">
        <v>33</v>
      </c>
      <c r="BF1052" s="62">
        <v>9</v>
      </c>
      <c r="BG1052" s="62">
        <v>10</v>
      </c>
      <c r="BH1052" s="66">
        <v>2020</v>
      </c>
      <c r="BI1052" s="66">
        <v>2020</v>
      </c>
      <c r="BJ1052" s="66">
        <f t="shared" si="276"/>
        <v>33009</v>
      </c>
      <c r="BL1052" t="s">
        <v>1447</v>
      </c>
      <c r="BM1052">
        <f t="shared" si="284"/>
        <v>3302020</v>
      </c>
      <c r="BN1052">
        <f t="shared" si="285"/>
        <v>3302020</v>
      </c>
      <c r="CA1052" s="1"/>
    </row>
    <row r="1053" spans="1:82" ht="14" hidden="1" customHeight="1" outlineLevel="1" x14ac:dyDescent="0.2">
      <c r="A1053" t="s">
        <v>2129</v>
      </c>
      <c r="B1053" s="6" t="s">
        <v>1764</v>
      </c>
      <c r="C1053" s="1">
        <f t="shared" si="277"/>
        <v>5159</v>
      </c>
      <c r="D1053" s="3">
        <f>IF(N1053&gt;0, RANK(N1053,(N1053:P1053,Q1053:AE1053)),0)</f>
        <v>2</v>
      </c>
      <c r="E1053" s="3">
        <f>IF(O1053&gt;0,RANK(O1053,(N1053:P1053,Q1053:AE1053)),0)</f>
        <v>1</v>
      </c>
      <c r="F1053" s="3">
        <f t="shared" si="278"/>
        <v>0</v>
      </c>
      <c r="G1053" s="1">
        <f t="shared" si="279"/>
        <v>809</v>
      </c>
      <c r="H1053" s="2">
        <f t="shared" si="274"/>
        <v>0.15681333591781352</v>
      </c>
      <c r="I1053" s="4"/>
      <c r="J1053" s="2">
        <f t="shared" si="280"/>
        <v>0.41655359565807326</v>
      </c>
      <c r="K1053" s="2">
        <f t="shared" si="281"/>
        <v>0.57336693157588681</v>
      </c>
      <c r="L1053" s="2">
        <f t="shared" si="282"/>
        <v>0</v>
      </c>
      <c r="M1053" s="2">
        <f t="shared" si="283"/>
        <v>1.0079472766039932E-2</v>
      </c>
      <c r="N1053" s="38">
        <v>2149</v>
      </c>
      <c r="O1053" s="38">
        <v>2958</v>
      </c>
      <c r="P1053" s="38"/>
      <c r="Q1053" s="38">
        <v>18</v>
      </c>
      <c r="R1053" s="38">
        <v>17</v>
      </c>
      <c r="S1053" s="38"/>
      <c r="T1053" s="38"/>
      <c r="U1053" s="38"/>
      <c r="V1053" s="38"/>
      <c r="W1053" s="38">
        <v>17</v>
      </c>
      <c r="X1053" s="38"/>
      <c r="Y1053" s="38"/>
      <c r="Z1053" s="38"/>
      <c r="AA1053" s="38"/>
      <c r="AB1053" s="38"/>
      <c r="BA1053" t="str">
        <f t="shared" si="275"/>
        <v>Atkinson</v>
      </c>
      <c r="BB1053" t="s">
        <v>2910</v>
      </c>
      <c r="BC1053">
        <v>2</v>
      </c>
      <c r="BE1053" s="60">
        <v>33</v>
      </c>
      <c r="BF1053" s="62">
        <v>15</v>
      </c>
      <c r="BG1053" s="62">
        <v>5</v>
      </c>
      <c r="BH1053" s="66">
        <v>2340</v>
      </c>
      <c r="BI1053" s="66">
        <v>2340</v>
      </c>
      <c r="BJ1053" s="66">
        <f t="shared" si="276"/>
        <v>33015</v>
      </c>
      <c r="BL1053" t="s">
        <v>1447</v>
      </c>
      <c r="BM1053">
        <f t="shared" si="284"/>
        <v>3302340</v>
      </c>
      <c r="BN1053">
        <f t="shared" si="285"/>
        <v>3302340</v>
      </c>
      <c r="CA1053" s="1"/>
    </row>
    <row r="1054" spans="1:82" ht="14" hidden="1" customHeight="1" outlineLevel="1" x14ac:dyDescent="0.2">
      <c r="A1054" t="s">
        <v>1319</v>
      </c>
      <c r="B1054" s="6" t="s">
        <v>1764</v>
      </c>
      <c r="C1054" s="1">
        <f t="shared" si="277"/>
        <v>4057</v>
      </c>
      <c r="D1054" s="3">
        <f>IF(N1054&gt;0, RANK(N1054,(N1054:P1054,Q1054:AE1054)),0)</f>
        <v>2</v>
      </c>
      <c r="E1054" s="3">
        <f>IF(O1054&gt;0,RANK(O1054,(N1054:P1054,Q1054:AE1054)),0)</f>
        <v>1</v>
      </c>
      <c r="F1054" s="3">
        <f t="shared" si="278"/>
        <v>0</v>
      </c>
      <c r="G1054" s="1">
        <f t="shared" si="279"/>
        <v>673</v>
      </c>
      <c r="H1054" s="2">
        <f t="shared" si="274"/>
        <v>0.16588612275080108</v>
      </c>
      <c r="I1054" s="4"/>
      <c r="J1054" s="2">
        <f t="shared" si="280"/>
        <v>0.41089474981513435</v>
      </c>
      <c r="K1054" s="2">
        <f t="shared" si="281"/>
        <v>0.57678087256593547</v>
      </c>
      <c r="L1054" s="2">
        <f t="shared" si="282"/>
        <v>0</v>
      </c>
      <c r="M1054" s="2">
        <f t="shared" si="283"/>
        <v>1.2324377618930238E-2</v>
      </c>
      <c r="N1054" s="38">
        <v>1667</v>
      </c>
      <c r="O1054" s="38">
        <v>2340</v>
      </c>
      <c r="P1054" s="38"/>
      <c r="Q1054" s="38">
        <v>17</v>
      </c>
      <c r="R1054" s="38">
        <v>17</v>
      </c>
      <c r="S1054" s="38"/>
      <c r="T1054" s="38"/>
      <c r="U1054" s="38"/>
      <c r="V1054" s="38"/>
      <c r="W1054" s="38">
        <v>16</v>
      </c>
      <c r="X1054" s="38"/>
      <c r="Y1054" s="38"/>
      <c r="Z1054" s="38"/>
      <c r="AA1054" s="38"/>
      <c r="AB1054" s="38"/>
      <c r="BA1054" t="str">
        <f t="shared" si="275"/>
        <v>Auburn</v>
      </c>
      <c r="BB1054" t="s">
        <v>2910</v>
      </c>
      <c r="BC1054">
        <v>1</v>
      </c>
      <c r="BE1054" s="60">
        <v>33</v>
      </c>
      <c r="BF1054" s="62">
        <v>15</v>
      </c>
      <c r="BG1054" s="62">
        <v>10</v>
      </c>
      <c r="BH1054" s="66">
        <v>2820</v>
      </c>
      <c r="BI1054" s="66">
        <v>2820</v>
      </c>
      <c r="BJ1054" s="66">
        <f t="shared" si="276"/>
        <v>33015</v>
      </c>
      <c r="BL1054" t="s">
        <v>1447</v>
      </c>
      <c r="BM1054">
        <f t="shared" si="284"/>
        <v>3302820</v>
      </c>
      <c r="BN1054">
        <f t="shared" si="285"/>
        <v>3302820</v>
      </c>
      <c r="CA1054" s="1"/>
    </row>
    <row r="1055" spans="1:82" ht="14" hidden="1" customHeight="1" outlineLevel="1" x14ac:dyDescent="0.2">
      <c r="A1055" t="s">
        <v>954</v>
      </c>
      <c r="B1055" s="6" t="s">
        <v>1764</v>
      </c>
      <c r="C1055" s="1">
        <f t="shared" si="277"/>
        <v>3138</v>
      </c>
      <c r="D1055" s="3">
        <f>IF(N1055&gt;0, RANK(N1055,(N1055:P1055,Q1055:AE1055)),0)</f>
        <v>2</v>
      </c>
      <c r="E1055" s="3">
        <f>IF(O1055&gt;0,RANK(O1055,(N1055:P1055,Q1055:AE1055)),0)</f>
        <v>1</v>
      </c>
      <c r="F1055" s="3">
        <f t="shared" si="278"/>
        <v>0</v>
      </c>
      <c r="G1055" s="1">
        <f t="shared" si="279"/>
        <v>685</v>
      </c>
      <c r="H1055" s="2">
        <f t="shared" si="274"/>
        <v>0.21829190567240281</v>
      </c>
      <c r="I1055" s="4"/>
      <c r="J1055" s="2">
        <f t="shared" si="280"/>
        <v>0.38495857233906949</v>
      </c>
      <c r="K1055" s="2">
        <f t="shared" si="281"/>
        <v>0.60325047801147225</v>
      </c>
      <c r="L1055" s="2">
        <f t="shared" si="282"/>
        <v>0</v>
      </c>
      <c r="M1055" s="2">
        <f t="shared" si="283"/>
        <v>1.179094964945826E-2</v>
      </c>
      <c r="N1055" s="38">
        <v>1208</v>
      </c>
      <c r="O1055" s="38">
        <v>1893</v>
      </c>
      <c r="P1055" s="38"/>
      <c r="Q1055" s="38">
        <v>16</v>
      </c>
      <c r="R1055" s="38">
        <v>11</v>
      </c>
      <c r="S1055" s="38"/>
      <c r="T1055" s="38"/>
      <c r="U1055" s="38"/>
      <c r="V1055" s="38"/>
      <c r="W1055" s="38">
        <v>10</v>
      </c>
      <c r="X1055" s="38"/>
      <c r="Y1055" s="38"/>
      <c r="Z1055" s="38"/>
      <c r="AA1055" s="38"/>
      <c r="AB1055" s="38"/>
      <c r="BA1055" t="str">
        <f t="shared" si="275"/>
        <v>Barnstead</v>
      </c>
      <c r="BB1055" t="s">
        <v>1412</v>
      </c>
      <c r="BC1055">
        <v>1</v>
      </c>
      <c r="BE1055" s="60">
        <v>33</v>
      </c>
      <c r="BF1055" s="62">
        <v>1</v>
      </c>
      <c r="BG1055" s="62">
        <v>10</v>
      </c>
      <c r="BH1055" s="66">
        <v>3220</v>
      </c>
      <c r="BI1055" s="66">
        <v>3220</v>
      </c>
      <c r="BJ1055" s="66">
        <f t="shared" si="276"/>
        <v>33001</v>
      </c>
      <c r="BL1055" t="s">
        <v>1447</v>
      </c>
      <c r="BM1055">
        <f t="shared" si="284"/>
        <v>3303220</v>
      </c>
      <c r="BN1055">
        <f t="shared" si="285"/>
        <v>3303220</v>
      </c>
      <c r="CA1055" s="1"/>
    </row>
    <row r="1056" spans="1:82" ht="14" hidden="1" customHeight="1" outlineLevel="1" x14ac:dyDescent="0.2">
      <c r="A1056" t="s">
        <v>313</v>
      </c>
      <c r="B1056" s="6" t="s">
        <v>1764</v>
      </c>
      <c r="C1056" s="1">
        <f t="shared" si="277"/>
        <v>6320</v>
      </c>
      <c r="D1056" s="3">
        <f>IF(N1056&gt;0, RANK(N1056,(N1056:P1056,Q1056:AE1056)),0)</f>
        <v>1</v>
      </c>
      <c r="E1056" s="3">
        <f>IF(O1056&gt;0,RANK(O1056,(N1056:P1056,Q1056:AE1056)),0)</f>
        <v>2</v>
      </c>
      <c r="F1056" s="3">
        <f t="shared" si="278"/>
        <v>0</v>
      </c>
      <c r="G1056" s="1">
        <f t="shared" si="279"/>
        <v>256</v>
      </c>
      <c r="H1056" s="2">
        <f t="shared" si="274"/>
        <v>4.0506329113924051E-2</v>
      </c>
      <c r="I1056" s="4"/>
      <c r="J1056" s="2">
        <f t="shared" si="280"/>
        <v>0.51281645569620249</v>
      </c>
      <c r="K1056" s="2">
        <f t="shared" si="281"/>
        <v>0.4723101265822785</v>
      </c>
      <c r="L1056" s="2">
        <f t="shared" si="282"/>
        <v>0</v>
      </c>
      <c r="M1056" s="2">
        <f t="shared" si="283"/>
        <v>1.4873417721519011E-2</v>
      </c>
      <c r="N1056" s="38">
        <v>3241</v>
      </c>
      <c r="O1056" s="38">
        <v>2985</v>
      </c>
      <c r="P1056" s="38"/>
      <c r="Q1056" s="38">
        <v>35</v>
      </c>
      <c r="R1056" s="38">
        <v>24</v>
      </c>
      <c r="S1056" s="38"/>
      <c r="T1056" s="38"/>
      <c r="U1056" s="38"/>
      <c r="V1056" s="38"/>
      <c r="W1056" s="38">
        <v>35</v>
      </c>
      <c r="X1056" s="38"/>
      <c r="Y1056" s="38"/>
      <c r="Z1056" s="38"/>
      <c r="AA1056" s="38"/>
      <c r="AB1056" s="38"/>
      <c r="BA1056" t="str">
        <f t="shared" si="275"/>
        <v>Barrington</v>
      </c>
      <c r="BB1056" t="s">
        <v>1999</v>
      </c>
      <c r="BC1056">
        <v>1</v>
      </c>
      <c r="BE1056" s="60">
        <v>33</v>
      </c>
      <c r="BF1056" s="62">
        <v>17</v>
      </c>
      <c r="BG1056" s="62">
        <v>5</v>
      </c>
      <c r="BH1056" s="66">
        <v>3460</v>
      </c>
      <c r="BI1056" s="66">
        <v>3460</v>
      </c>
      <c r="BJ1056" s="66">
        <f t="shared" si="276"/>
        <v>33017</v>
      </c>
      <c r="BL1056" t="s">
        <v>1447</v>
      </c>
      <c r="BM1056">
        <f t="shared" si="284"/>
        <v>3303460</v>
      </c>
      <c r="BN1056">
        <f t="shared" si="285"/>
        <v>3303460</v>
      </c>
      <c r="CA1056" s="1"/>
    </row>
    <row r="1057" spans="1:79" ht="14" hidden="1" customHeight="1" outlineLevel="1" x14ac:dyDescent="0.2">
      <c r="A1057" t="s">
        <v>955</v>
      </c>
      <c r="B1057" s="6" t="s">
        <v>1764</v>
      </c>
      <c r="C1057" s="1">
        <f t="shared" si="277"/>
        <v>2113</v>
      </c>
      <c r="D1057" s="3">
        <f>IF(N1057&gt;0, RANK(N1057,(N1057:P1057,Q1057:AE1057)),0)</f>
        <v>1</v>
      </c>
      <c r="E1057" s="3">
        <f>IF(O1057&gt;0,RANK(O1057,(N1057:P1057,Q1057:AE1057)),0)</f>
        <v>2</v>
      </c>
      <c r="F1057" s="3">
        <f t="shared" si="278"/>
        <v>0</v>
      </c>
      <c r="G1057" s="1">
        <f t="shared" si="279"/>
        <v>522</v>
      </c>
      <c r="H1057" s="2">
        <f t="shared" si="274"/>
        <v>0.24704212020823474</v>
      </c>
      <c r="I1057" s="4"/>
      <c r="J1057" s="2">
        <f t="shared" si="280"/>
        <v>0.6171320397539044</v>
      </c>
      <c r="K1057" s="2">
        <f t="shared" si="281"/>
        <v>0.37008991954566967</v>
      </c>
      <c r="L1057" s="2">
        <f t="shared" si="282"/>
        <v>0</v>
      </c>
      <c r="M1057" s="2">
        <f t="shared" si="283"/>
        <v>1.277804070042593E-2</v>
      </c>
      <c r="N1057" s="38">
        <v>1304</v>
      </c>
      <c r="O1057" s="38">
        <v>782</v>
      </c>
      <c r="P1057" s="38"/>
      <c r="Q1057" s="38">
        <v>9</v>
      </c>
      <c r="R1057" s="38">
        <v>8</v>
      </c>
      <c r="S1057" s="38"/>
      <c r="T1057" s="38"/>
      <c r="U1057" s="38"/>
      <c r="V1057" s="38"/>
      <c r="W1057" s="38">
        <v>10</v>
      </c>
      <c r="X1057" s="38"/>
      <c r="Y1057" s="38"/>
      <c r="Z1057" s="38"/>
      <c r="AA1057" s="38"/>
      <c r="AB1057" s="38"/>
      <c r="BA1057" t="str">
        <f t="shared" si="275"/>
        <v>Bartlett</v>
      </c>
      <c r="BB1057" t="s">
        <v>1643</v>
      </c>
      <c r="BC1057">
        <v>1</v>
      </c>
      <c r="BE1057" s="60">
        <v>33</v>
      </c>
      <c r="BF1057" s="62">
        <v>3</v>
      </c>
      <c r="BG1057" s="62">
        <v>10</v>
      </c>
      <c r="BH1057" s="66">
        <v>3700</v>
      </c>
      <c r="BI1057" s="66">
        <v>3700</v>
      </c>
      <c r="BJ1057" s="66">
        <f t="shared" si="276"/>
        <v>33003</v>
      </c>
      <c r="BL1057" t="s">
        <v>1447</v>
      </c>
      <c r="BM1057">
        <f t="shared" si="284"/>
        <v>3303700</v>
      </c>
      <c r="BN1057">
        <f t="shared" si="285"/>
        <v>3303700</v>
      </c>
      <c r="CA1057" s="1"/>
    </row>
    <row r="1058" spans="1:79" ht="14" hidden="1" customHeight="1" outlineLevel="1" x14ac:dyDescent="0.2">
      <c r="A1058" t="s">
        <v>690</v>
      </c>
      <c r="B1058" s="6" t="s">
        <v>1764</v>
      </c>
      <c r="C1058" s="1">
        <f t="shared" si="277"/>
        <v>698</v>
      </c>
      <c r="D1058" s="3">
        <f>IF(N1058&gt;0, RANK(N1058,(N1058:P1058,Q1058:AE1058)),0)</f>
        <v>2</v>
      </c>
      <c r="E1058" s="3">
        <f>IF(O1058&gt;0,RANK(O1058,(N1058:P1058,Q1058:AE1058)),0)</f>
        <v>1</v>
      </c>
      <c r="F1058" s="3">
        <f t="shared" si="278"/>
        <v>0</v>
      </c>
      <c r="G1058" s="1">
        <f t="shared" si="279"/>
        <v>177</v>
      </c>
      <c r="H1058" s="2">
        <f t="shared" si="274"/>
        <v>0.25358166189111747</v>
      </c>
      <c r="I1058" s="4"/>
      <c r="J1058" s="2">
        <f t="shared" si="280"/>
        <v>0.36819484240687678</v>
      </c>
      <c r="K1058" s="2">
        <f t="shared" si="281"/>
        <v>0.62177650429799425</v>
      </c>
      <c r="L1058" s="2">
        <f t="shared" si="282"/>
        <v>0</v>
      </c>
      <c r="M1058" s="2">
        <f t="shared" si="283"/>
        <v>1.002865329512892E-2</v>
      </c>
      <c r="N1058" s="38">
        <v>257</v>
      </c>
      <c r="O1058" s="38">
        <v>434</v>
      </c>
      <c r="P1058" s="38"/>
      <c r="Q1058" s="38">
        <v>6</v>
      </c>
      <c r="R1058" s="38">
        <v>1</v>
      </c>
      <c r="S1058" s="38"/>
      <c r="T1058" s="38"/>
      <c r="U1058" s="38"/>
      <c r="V1058" s="38"/>
      <c r="W1058" s="38">
        <v>0</v>
      </c>
      <c r="X1058" s="38"/>
      <c r="Y1058" s="38"/>
      <c r="Z1058" s="38"/>
      <c r="AA1058" s="38"/>
      <c r="AB1058" s="38"/>
      <c r="BA1058" t="str">
        <f t="shared" si="275"/>
        <v>Bath</v>
      </c>
      <c r="BB1058" t="s">
        <v>2215</v>
      </c>
      <c r="BC1058">
        <v>2</v>
      </c>
      <c r="BE1058" s="60">
        <v>33</v>
      </c>
      <c r="BF1058" s="62">
        <v>9</v>
      </c>
      <c r="BG1058" s="62">
        <v>15</v>
      </c>
      <c r="BH1058" s="66">
        <v>3940</v>
      </c>
      <c r="BI1058" s="66">
        <v>3940</v>
      </c>
      <c r="BJ1058" s="66">
        <f t="shared" si="276"/>
        <v>33009</v>
      </c>
      <c r="BL1058" t="s">
        <v>1447</v>
      </c>
      <c r="BM1058">
        <f t="shared" si="284"/>
        <v>3303940</v>
      </c>
      <c r="BN1058">
        <f t="shared" si="285"/>
        <v>3303940</v>
      </c>
      <c r="CA1058" s="1"/>
    </row>
    <row r="1059" spans="1:79" ht="14" hidden="1" customHeight="1" outlineLevel="1" x14ac:dyDescent="0.2">
      <c r="A1059" t="s">
        <v>1733</v>
      </c>
      <c r="B1059" s="6" t="s">
        <v>1764</v>
      </c>
      <c r="C1059" s="1">
        <f t="shared" si="277"/>
        <v>14682</v>
      </c>
      <c r="D1059" s="3">
        <f>IF(N1059&gt;0, RANK(N1059,(N1059:P1059,Q1059:AE1059)),0)</f>
        <v>1</v>
      </c>
      <c r="E1059" s="3">
        <f>IF(O1059&gt;0,RANK(O1059,(N1059:P1059,Q1059:AE1059)),0)</f>
        <v>2</v>
      </c>
      <c r="F1059" s="3">
        <f t="shared" si="278"/>
        <v>0</v>
      </c>
      <c r="G1059" s="1">
        <f t="shared" si="279"/>
        <v>481</v>
      </c>
      <c r="H1059" s="2">
        <f t="shared" si="274"/>
        <v>3.2761204195613673E-2</v>
      </c>
      <c r="I1059" s="4"/>
      <c r="J1059" s="2">
        <f t="shared" si="280"/>
        <v>0.50701539299822918</v>
      </c>
      <c r="K1059" s="2">
        <f t="shared" si="281"/>
        <v>0.47425418880261544</v>
      </c>
      <c r="L1059" s="2">
        <f t="shared" si="282"/>
        <v>0</v>
      </c>
      <c r="M1059" s="2">
        <f t="shared" si="283"/>
        <v>1.8730418199155385E-2</v>
      </c>
      <c r="N1059" s="38">
        <v>7444</v>
      </c>
      <c r="O1059" s="38">
        <v>6963</v>
      </c>
      <c r="P1059" s="38"/>
      <c r="Q1059" s="38">
        <v>62</v>
      </c>
      <c r="R1059" s="38">
        <v>84</v>
      </c>
      <c r="S1059" s="38"/>
      <c r="T1059" s="38"/>
      <c r="U1059" s="38"/>
      <c r="V1059" s="38"/>
      <c r="W1059" s="38">
        <v>129</v>
      </c>
      <c r="X1059" s="38"/>
      <c r="Y1059" s="38"/>
      <c r="Z1059" s="38"/>
      <c r="AA1059" s="38"/>
      <c r="AB1059" s="38"/>
      <c r="BA1059" t="str">
        <f t="shared" si="275"/>
        <v>Bedford</v>
      </c>
      <c r="BB1059" t="s">
        <v>1139</v>
      </c>
      <c r="BC1059">
        <v>1</v>
      </c>
      <c r="BE1059" s="60">
        <v>33</v>
      </c>
      <c r="BF1059" s="62">
        <v>11</v>
      </c>
      <c r="BG1059" s="62">
        <v>15</v>
      </c>
      <c r="BH1059" s="66">
        <v>4500</v>
      </c>
      <c r="BI1059" s="66">
        <v>4500</v>
      </c>
      <c r="BJ1059" s="66">
        <f t="shared" si="276"/>
        <v>33011</v>
      </c>
      <c r="BL1059" t="s">
        <v>1447</v>
      </c>
      <c r="BM1059">
        <f t="shared" si="284"/>
        <v>3304500</v>
      </c>
      <c r="BN1059">
        <f t="shared" si="285"/>
        <v>3304500</v>
      </c>
      <c r="CA1059" s="1"/>
    </row>
    <row r="1060" spans="1:79" ht="14" hidden="1" customHeight="1" outlineLevel="1" x14ac:dyDescent="0.2">
      <c r="A1060" t="s">
        <v>879</v>
      </c>
      <c r="B1060" s="6" t="s">
        <v>1764</v>
      </c>
      <c r="C1060" s="1">
        <f t="shared" si="277"/>
        <v>4324</v>
      </c>
      <c r="D1060" s="3">
        <f>IF(N1060&gt;0, RANK(N1060,(N1060:P1060,Q1060:AE1060)),0)</f>
        <v>2</v>
      </c>
      <c r="E1060" s="3">
        <f>IF(O1060&gt;0,RANK(O1060,(N1060:P1060,Q1060:AE1060)),0)</f>
        <v>1</v>
      </c>
      <c r="F1060" s="3">
        <f t="shared" si="278"/>
        <v>0</v>
      </c>
      <c r="G1060" s="1">
        <f t="shared" si="279"/>
        <v>992</v>
      </c>
      <c r="H1060" s="2">
        <f t="shared" si="274"/>
        <v>0.2294172062904718</v>
      </c>
      <c r="I1060" s="4"/>
      <c r="J1060" s="2">
        <f t="shared" si="280"/>
        <v>0.37789084181313598</v>
      </c>
      <c r="K1060" s="2">
        <f t="shared" si="281"/>
        <v>0.60730804810360772</v>
      </c>
      <c r="L1060" s="2">
        <f t="shared" si="282"/>
        <v>0</v>
      </c>
      <c r="M1060" s="2">
        <f t="shared" si="283"/>
        <v>1.4801110083256352E-2</v>
      </c>
      <c r="N1060" s="38">
        <v>1634</v>
      </c>
      <c r="O1060" s="38">
        <v>2626</v>
      </c>
      <c r="P1060" s="38"/>
      <c r="Q1060" s="38">
        <v>22</v>
      </c>
      <c r="R1060" s="38">
        <v>22</v>
      </c>
      <c r="S1060" s="38"/>
      <c r="T1060" s="38"/>
      <c r="U1060" s="38"/>
      <c r="V1060" s="38"/>
      <c r="W1060" s="38">
        <v>20</v>
      </c>
      <c r="X1060" s="38"/>
      <c r="Y1060" s="38"/>
      <c r="Z1060" s="38"/>
      <c r="AA1060" s="38"/>
      <c r="AB1060" s="38"/>
      <c r="BA1060" t="str">
        <f t="shared" si="275"/>
        <v>Belmont</v>
      </c>
      <c r="BB1060" t="s">
        <v>1412</v>
      </c>
      <c r="BC1060">
        <v>1</v>
      </c>
      <c r="BE1060" s="60">
        <v>33</v>
      </c>
      <c r="BF1060" s="62">
        <v>1</v>
      </c>
      <c r="BG1060" s="62">
        <v>15</v>
      </c>
      <c r="BH1060" s="66">
        <v>4740</v>
      </c>
      <c r="BI1060" s="66">
        <v>4740</v>
      </c>
      <c r="BJ1060" s="66">
        <f t="shared" si="276"/>
        <v>33001</v>
      </c>
      <c r="BL1060" t="s">
        <v>1447</v>
      </c>
      <c r="BM1060">
        <f t="shared" si="284"/>
        <v>3304740</v>
      </c>
      <c r="BN1060">
        <f t="shared" si="285"/>
        <v>3304740</v>
      </c>
      <c r="CA1060" s="1"/>
    </row>
    <row r="1061" spans="1:79" ht="14" hidden="1" customHeight="1" outlineLevel="1" x14ac:dyDescent="0.2">
      <c r="A1061" t="s">
        <v>931</v>
      </c>
      <c r="B1061" s="6" t="s">
        <v>1764</v>
      </c>
      <c r="C1061" s="1">
        <f t="shared" si="277"/>
        <v>892</v>
      </c>
      <c r="D1061" s="3">
        <f>IF(N1061&gt;0, RANK(N1061,(N1061:P1061,Q1061:AE1061)),0)</f>
        <v>2</v>
      </c>
      <c r="E1061" s="3">
        <f>IF(O1061&gt;0,RANK(O1061,(N1061:P1061,Q1061:AE1061)),0)</f>
        <v>1</v>
      </c>
      <c r="F1061" s="3">
        <f t="shared" si="278"/>
        <v>0</v>
      </c>
      <c r="G1061" s="1">
        <f t="shared" si="279"/>
        <v>103</v>
      </c>
      <c r="H1061" s="2">
        <f t="shared" si="274"/>
        <v>0.11547085201793722</v>
      </c>
      <c r="I1061" s="4"/>
      <c r="J1061" s="2">
        <f t="shared" si="280"/>
        <v>0.43273542600896858</v>
      </c>
      <c r="K1061" s="2">
        <f t="shared" si="281"/>
        <v>0.5482062780269058</v>
      </c>
      <c r="L1061" s="2">
        <f t="shared" si="282"/>
        <v>0</v>
      </c>
      <c r="M1061" s="2">
        <f t="shared" si="283"/>
        <v>1.905829596412556E-2</v>
      </c>
      <c r="N1061" s="38">
        <v>386</v>
      </c>
      <c r="O1061" s="38">
        <v>489</v>
      </c>
      <c r="P1061" s="38"/>
      <c r="Q1061" s="38">
        <v>5</v>
      </c>
      <c r="R1061" s="38">
        <v>7</v>
      </c>
      <c r="S1061" s="38"/>
      <c r="T1061" s="38"/>
      <c r="U1061" s="38"/>
      <c r="V1061" s="38"/>
      <c r="W1061" s="38">
        <v>5</v>
      </c>
      <c r="X1061" s="38"/>
      <c r="Y1061" s="38"/>
      <c r="Z1061" s="38"/>
      <c r="AA1061" s="38"/>
      <c r="AB1061" s="38"/>
      <c r="BA1061" t="str">
        <f t="shared" si="275"/>
        <v>Bennington</v>
      </c>
      <c r="BB1061" t="s">
        <v>1139</v>
      </c>
      <c r="BC1061">
        <v>2</v>
      </c>
      <c r="BE1061" s="60">
        <v>33</v>
      </c>
      <c r="BF1061" s="62">
        <v>11</v>
      </c>
      <c r="BG1061" s="62">
        <v>20</v>
      </c>
      <c r="BH1061" s="66">
        <v>4900</v>
      </c>
      <c r="BI1061" s="66">
        <v>4900</v>
      </c>
      <c r="BJ1061" s="66">
        <f t="shared" si="276"/>
        <v>33011</v>
      </c>
      <c r="BL1061" t="s">
        <v>1447</v>
      </c>
      <c r="BM1061">
        <f t="shared" si="284"/>
        <v>3304900</v>
      </c>
      <c r="BN1061">
        <f t="shared" si="285"/>
        <v>3304900</v>
      </c>
      <c r="CA1061" s="1"/>
    </row>
    <row r="1062" spans="1:79" ht="14" hidden="1" customHeight="1" outlineLevel="1" x14ac:dyDescent="0.2">
      <c r="A1062" t="s">
        <v>1077</v>
      </c>
      <c r="B1062" s="6" t="s">
        <v>1764</v>
      </c>
      <c r="C1062" s="1">
        <f t="shared" si="277"/>
        <v>234</v>
      </c>
      <c r="D1062" s="3">
        <f>IF(N1062&gt;0, RANK(N1062,(N1062:P1062,Q1062:AE1062)),0)</f>
        <v>2</v>
      </c>
      <c r="E1062" s="3">
        <f>IF(O1062&gt;0,RANK(O1062,(N1062:P1062,Q1062:AE1062)),0)</f>
        <v>1</v>
      </c>
      <c r="F1062" s="3">
        <f t="shared" si="278"/>
        <v>0</v>
      </c>
      <c r="G1062" s="1">
        <f t="shared" si="279"/>
        <v>78</v>
      </c>
      <c r="H1062" s="2">
        <f t="shared" si="274"/>
        <v>0.33333333333333331</v>
      </c>
      <c r="I1062" s="4"/>
      <c r="J1062" s="2">
        <f t="shared" si="280"/>
        <v>0.3247863247863248</v>
      </c>
      <c r="K1062" s="2">
        <f t="shared" si="281"/>
        <v>0.65811965811965811</v>
      </c>
      <c r="L1062" s="2">
        <f t="shared" si="282"/>
        <v>0</v>
      </c>
      <c r="M1062" s="2">
        <f t="shared" si="283"/>
        <v>1.7094017094017144E-2</v>
      </c>
      <c r="N1062" s="38">
        <v>76</v>
      </c>
      <c r="O1062" s="38">
        <v>154</v>
      </c>
      <c r="P1062" s="38"/>
      <c r="Q1062" s="38">
        <v>2</v>
      </c>
      <c r="R1062" s="38">
        <v>0</v>
      </c>
      <c r="S1062" s="38"/>
      <c r="T1062" s="38"/>
      <c r="U1062" s="38"/>
      <c r="V1062" s="38"/>
      <c r="W1062" s="38">
        <v>2</v>
      </c>
      <c r="X1062" s="38"/>
      <c r="Y1062" s="38"/>
      <c r="Z1062" s="38"/>
      <c r="AA1062" s="38"/>
      <c r="AB1062" s="38"/>
      <c r="BA1062" t="str">
        <f t="shared" si="275"/>
        <v>Benton</v>
      </c>
      <c r="BB1062" t="s">
        <v>2215</v>
      </c>
      <c r="BC1062">
        <v>2</v>
      </c>
      <c r="BE1062" s="60">
        <v>33</v>
      </c>
      <c r="BF1062" s="62">
        <v>9</v>
      </c>
      <c r="BG1062" s="62">
        <v>20</v>
      </c>
      <c r="BH1062" s="66">
        <v>5060</v>
      </c>
      <c r="BI1062" s="66">
        <v>5060</v>
      </c>
      <c r="BJ1062" s="66">
        <f t="shared" si="276"/>
        <v>33009</v>
      </c>
      <c r="BL1062" t="s">
        <v>1447</v>
      </c>
      <c r="BM1062">
        <f t="shared" si="284"/>
        <v>3305060</v>
      </c>
      <c r="BN1062">
        <f t="shared" si="285"/>
        <v>3305060</v>
      </c>
      <c r="CA1062" s="1"/>
    </row>
    <row r="1063" spans="1:79" ht="14" hidden="1" customHeight="1" outlineLevel="1" x14ac:dyDescent="0.2">
      <c r="A1063" t="s">
        <v>358</v>
      </c>
      <c r="B1063" s="6" t="s">
        <v>1764</v>
      </c>
      <c r="C1063" s="1">
        <f t="shared" si="277"/>
        <v>4047</v>
      </c>
      <c r="D1063" s="3">
        <f>IF(N1063&gt;0, RANK(N1063,(N1063:P1063,Q1063:AE1063)),0)</f>
        <v>2</v>
      </c>
      <c r="E1063" s="3">
        <f>IF(O1063&gt;0,RANK(O1063,(N1063:P1063,Q1063:AE1063)),0)</f>
        <v>1</v>
      </c>
      <c r="F1063" s="3">
        <f t="shared" si="278"/>
        <v>0</v>
      </c>
      <c r="G1063" s="1">
        <f t="shared" si="279"/>
        <v>157</v>
      </c>
      <c r="H1063" s="2">
        <f t="shared" si="274"/>
        <v>3.879416851989128E-2</v>
      </c>
      <c r="I1063" s="4"/>
      <c r="J1063" s="2">
        <f t="shared" si="280"/>
        <v>0.4746725969854213</v>
      </c>
      <c r="K1063" s="2">
        <f t="shared" si="281"/>
        <v>0.51346676550531256</v>
      </c>
      <c r="L1063" s="2">
        <f t="shared" si="282"/>
        <v>0</v>
      </c>
      <c r="M1063" s="2">
        <f t="shared" si="283"/>
        <v>1.1860637509266136E-2</v>
      </c>
      <c r="N1063" s="38">
        <v>1921</v>
      </c>
      <c r="O1063" s="38">
        <v>2078</v>
      </c>
      <c r="P1063" s="38"/>
      <c r="Q1063" s="38">
        <v>20</v>
      </c>
      <c r="R1063" s="38">
        <v>12</v>
      </c>
      <c r="S1063" s="38"/>
      <c r="T1063" s="38"/>
      <c r="U1063" s="38"/>
      <c r="V1063" s="38"/>
      <c r="W1063" s="38">
        <v>16</v>
      </c>
      <c r="X1063" s="38"/>
      <c r="Y1063" s="38"/>
      <c r="Z1063" s="38"/>
      <c r="AA1063" s="38"/>
      <c r="AB1063" s="38"/>
      <c r="BA1063" t="str">
        <f t="shared" si="275"/>
        <v>Berlin</v>
      </c>
      <c r="BB1063" t="s">
        <v>3868</v>
      </c>
      <c r="BC1063">
        <v>2</v>
      </c>
      <c r="BE1063" s="60">
        <v>33</v>
      </c>
      <c r="BF1063" s="62">
        <v>7</v>
      </c>
      <c r="BG1063" s="62">
        <v>20</v>
      </c>
      <c r="BH1063" s="66">
        <v>5140</v>
      </c>
      <c r="BI1063" s="66">
        <v>5140</v>
      </c>
      <c r="BJ1063" s="66">
        <f t="shared" si="276"/>
        <v>33007</v>
      </c>
      <c r="BL1063" t="s">
        <v>1225</v>
      </c>
      <c r="BM1063">
        <f t="shared" si="284"/>
        <v>3305140</v>
      </c>
      <c r="BN1063">
        <f t="shared" si="285"/>
        <v>3305140</v>
      </c>
      <c r="CA1063" s="1"/>
    </row>
    <row r="1064" spans="1:79" ht="14" hidden="1" customHeight="1" outlineLevel="1" x14ac:dyDescent="0.2">
      <c r="A1064" s="6" t="s">
        <v>2505</v>
      </c>
      <c r="B1064" s="6" t="s">
        <v>1764</v>
      </c>
      <c r="C1064" s="1">
        <f t="shared" si="277"/>
        <v>1677</v>
      </c>
      <c r="D1064" s="3">
        <f>IF(N1064&gt;0, RANK(N1064,(N1064:P1064,Q1064:AE1064)),0)</f>
        <v>1</v>
      </c>
      <c r="E1064" s="3">
        <f>IF(O1064&gt;0,RANK(O1064,(N1064:P1064,Q1064:AE1064)),0)</f>
        <v>2</v>
      </c>
      <c r="F1064" s="3">
        <f t="shared" si="278"/>
        <v>0</v>
      </c>
      <c r="G1064" s="1">
        <f t="shared" si="279"/>
        <v>389</v>
      </c>
      <c r="H1064" s="2">
        <f t="shared" si="274"/>
        <v>0.23196183661299941</v>
      </c>
      <c r="I1064" s="4"/>
      <c r="J1064" s="2">
        <f t="shared" si="280"/>
        <v>0.60405485986881335</v>
      </c>
      <c r="K1064" s="2">
        <f t="shared" si="281"/>
        <v>0.37209302325581395</v>
      </c>
      <c r="L1064" s="2">
        <f t="shared" si="282"/>
        <v>0</v>
      </c>
      <c r="M1064" s="2">
        <f t="shared" si="283"/>
        <v>2.3852116875372698E-2</v>
      </c>
      <c r="N1064" s="38">
        <v>1013</v>
      </c>
      <c r="O1064" s="38">
        <v>624</v>
      </c>
      <c r="P1064" s="38"/>
      <c r="Q1064" s="38">
        <v>15</v>
      </c>
      <c r="R1064" s="38">
        <v>18</v>
      </c>
      <c r="S1064" s="38"/>
      <c r="T1064" s="38"/>
      <c r="U1064" s="38"/>
      <c r="V1064" s="38"/>
      <c r="W1064" s="38">
        <v>7</v>
      </c>
      <c r="X1064" s="38"/>
      <c r="Y1064" s="38"/>
      <c r="Z1064" s="38"/>
      <c r="AA1064" s="38"/>
      <c r="AB1064" s="38"/>
      <c r="BA1064" t="str">
        <f t="shared" si="275"/>
        <v>Bethlehem</v>
      </c>
      <c r="BB1064" t="s">
        <v>2215</v>
      </c>
      <c r="BC1064">
        <v>2</v>
      </c>
      <c r="BE1064" s="60">
        <v>33</v>
      </c>
      <c r="BF1064" s="62">
        <v>9</v>
      </c>
      <c r="BG1064" s="62">
        <v>25</v>
      </c>
      <c r="BH1064" s="66">
        <v>5460</v>
      </c>
      <c r="BI1064" s="66">
        <v>5460</v>
      </c>
      <c r="BJ1064" s="66">
        <f t="shared" si="276"/>
        <v>33009</v>
      </c>
      <c r="BL1064" t="s">
        <v>1447</v>
      </c>
      <c r="BM1064">
        <f t="shared" si="284"/>
        <v>3305460</v>
      </c>
      <c r="BN1064">
        <f t="shared" si="285"/>
        <v>3305460</v>
      </c>
      <c r="CA1064" s="1"/>
    </row>
    <row r="1065" spans="1:79" ht="14" hidden="1" customHeight="1" outlineLevel="1" x14ac:dyDescent="0.2">
      <c r="A1065" t="s">
        <v>2022</v>
      </c>
      <c r="B1065" s="6" t="s">
        <v>1764</v>
      </c>
      <c r="C1065" s="1">
        <f t="shared" si="277"/>
        <v>2173</v>
      </c>
      <c r="D1065" s="3">
        <f>IF(N1065&gt;0, RANK(N1065,(N1065:P1065,Q1065:AE1065)),0)</f>
        <v>2</v>
      </c>
      <c r="E1065" s="3">
        <f>IF(O1065&gt;0,RANK(O1065,(N1065:P1065,Q1065:AE1065)),0)</f>
        <v>1</v>
      </c>
      <c r="F1065" s="3">
        <f t="shared" si="278"/>
        <v>0</v>
      </c>
      <c r="G1065" s="1">
        <f t="shared" si="279"/>
        <v>278</v>
      </c>
      <c r="H1065" s="2">
        <f t="shared" si="274"/>
        <v>0.12793373216751036</v>
      </c>
      <c r="I1065" s="4"/>
      <c r="J1065" s="2">
        <f t="shared" si="280"/>
        <v>0.43028071790151862</v>
      </c>
      <c r="K1065" s="2">
        <f t="shared" si="281"/>
        <v>0.55821445006902903</v>
      </c>
      <c r="L1065" s="2">
        <f t="shared" si="282"/>
        <v>0</v>
      </c>
      <c r="M1065" s="2">
        <f t="shared" si="283"/>
        <v>1.1504832029452294E-2</v>
      </c>
      <c r="N1065" s="38">
        <v>935</v>
      </c>
      <c r="O1065" s="38">
        <v>1213</v>
      </c>
      <c r="P1065" s="38"/>
      <c r="Q1065" s="38">
        <v>14</v>
      </c>
      <c r="R1065" s="38">
        <v>6</v>
      </c>
      <c r="S1065" s="38"/>
      <c r="T1065" s="38"/>
      <c r="U1065" s="38"/>
      <c r="V1065" s="38"/>
      <c r="W1065" s="38">
        <v>5</v>
      </c>
      <c r="X1065" s="38"/>
      <c r="Y1065" s="38"/>
      <c r="Z1065" s="38"/>
      <c r="AA1065" s="38"/>
      <c r="AB1065" s="38"/>
      <c r="BA1065" t="str">
        <f t="shared" si="275"/>
        <v>Boscawen</v>
      </c>
      <c r="BB1065" t="s">
        <v>2449</v>
      </c>
      <c r="BC1065">
        <v>2</v>
      </c>
      <c r="BE1065" s="60">
        <v>33</v>
      </c>
      <c r="BF1065" s="62">
        <v>13</v>
      </c>
      <c r="BG1065" s="62">
        <v>15</v>
      </c>
      <c r="BH1065" s="66">
        <v>6260</v>
      </c>
      <c r="BI1065" s="66">
        <v>6260</v>
      </c>
      <c r="BJ1065" s="66">
        <f t="shared" si="276"/>
        <v>33013</v>
      </c>
      <c r="BL1065" t="s">
        <v>1447</v>
      </c>
      <c r="BM1065">
        <f t="shared" si="284"/>
        <v>3306260</v>
      </c>
      <c r="BN1065">
        <f t="shared" si="285"/>
        <v>3306260</v>
      </c>
      <c r="CA1065" s="1"/>
    </row>
    <row r="1066" spans="1:79" ht="14" hidden="1" customHeight="1" outlineLevel="1" x14ac:dyDescent="0.2">
      <c r="A1066" t="s">
        <v>2326</v>
      </c>
      <c r="B1066" s="6" t="s">
        <v>1764</v>
      </c>
      <c r="C1066" s="1">
        <f t="shared" si="277"/>
        <v>5429</v>
      </c>
      <c r="D1066" s="3">
        <f>IF(N1066&gt;0, RANK(N1066,(N1066:P1066,Q1066:AE1066)),0)</f>
        <v>1</v>
      </c>
      <c r="E1066" s="3">
        <f>IF(O1066&gt;0,RANK(O1066,(N1066:P1066,Q1066:AE1066)),0)</f>
        <v>2</v>
      </c>
      <c r="F1066" s="3">
        <f t="shared" si="278"/>
        <v>0</v>
      </c>
      <c r="G1066" s="1">
        <f t="shared" si="279"/>
        <v>847</v>
      </c>
      <c r="H1066" s="2">
        <f t="shared" si="274"/>
        <v>0.15601399889482409</v>
      </c>
      <c r="I1066" s="4"/>
      <c r="J1066" s="2">
        <f t="shared" si="280"/>
        <v>0.56971818014367281</v>
      </c>
      <c r="K1066" s="2">
        <f t="shared" si="281"/>
        <v>0.41370418124884878</v>
      </c>
      <c r="L1066" s="2">
        <f t="shared" si="282"/>
        <v>0</v>
      </c>
      <c r="M1066" s="2">
        <f t="shared" si="283"/>
        <v>1.6577638607478407E-2</v>
      </c>
      <c r="N1066" s="38">
        <v>3093</v>
      </c>
      <c r="O1066" s="38">
        <v>2246</v>
      </c>
      <c r="P1066" s="38"/>
      <c r="Q1066" s="38">
        <v>37</v>
      </c>
      <c r="R1066" s="38">
        <v>8</v>
      </c>
      <c r="S1066" s="38"/>
      <c r="T1066" s="38"/>
      <c r="U1066" s="38"/>
      <c r="V1066" s="38"/>
      <c r="W1066" s="38">
        <v>45</v>
      </c>
      <c r="X1066" s="38"/>
      <c r="Y1066" s="38"/>
      <c r="Z1066" s="38"/>
      <c r="AA1066" s="38"/>
      <c r="AB1066" s="38"/>
      <c r="BA1066" t="str">
        <f t="shared" si="275"/>
        <v>Bow</v>
      </c>
      <c r="BB1066" t="s">
        <v>2449</v>
      </c>
      <c r="BC1066">
        <v>2</v>
      </c>
      <c r="BE1066" s="60">
        <v>33</v>
      </c>
      <c r="BF1066" s="62">
        <v>13</v>
      </c>
      <c r="BG1066" s="62">
        <v>20</v>
      </c>
      <c r="BH1066" s="66">
        <v>6500</v>
      </c>
      <c r="BI1066" s="66">
        <v>6500</v>
      </c>
      <c r="BJ1066" s="66">
        <f t="shared" si="276"/>
        <v>33013</v>
      </c>
      <c r="BL1066" t="s">
        <v>1447</v>
      </c>
      <c r="BM1066">
        <f t="shared" si="284"/>
        <v>3306500</v>
      </c>
      <c r="BN1066">
        <f t="shared" si="285"/>
        <v>3306500</v>
      </c>
      <c r="CA1066" s="1"/>
    </row>
    <row r="1067" spans="1:79" ht="14" hidden="1" customHeight="1" outlineLevel="1" x14ac:dyDescent="0.2">
      <c r="A1067" t="s">
        <v>2231</v>
      </c>
      <c r="B1067" s="6" t="s">
        <v>1764</v>
      </c>
      <c r="C1067" s="1">
        <f t="shared" si="277"/>
        <v>1111</v>
      </c>
      <c r="D1067" s="3">
        <f>IF(N1067&gt;0, RANK(N1067,(N1067:P1067,Q1067:AE1067)),0)</f>
        <v>1</v>
      </c>
      <c r="E1067" s="3">
        <f>IF(O1067&gt;0,RANK(O1067,(N1067:P1067,Q1067:AE1067)),0)</f>
        <v>2</v>
      </c>
      <c r="F1067" s="3">
        <f t="shared" si="278"/>
        <v>0</v>
      </c>
      <c r="G1067" s="1">
        <f t="shared" si="279"/>
        <v>50</v>
      </c>
      <c r="H1067" s="2">
        <f t="shared" si="274"/>
        <v>4.5004500450045004E-2</v>
      </c>
      <c r="I1067" s="4"/>
      <c r="J1067" s="2">
        <f t="shared" si="280"/>
        <v>0.51395139513951393</v>
      </c>
      <c r="K1067" s="2">
        <f t="shared" si="281"/>
        <v>0.46894689468946893</v>
      </c>
      <c r="L1067" s="2">
        <f t="shared" si="282"/>
        <v>0</v>
      </c>
      <c r="M1067" s="2">
        <f t="shared" si="283"/>
        <v>1.7101710171017137E-2</v>
      </c>
      <c r="N1067" s="38">
        <v>571</v>
      </c>
      <c r="O1067" s="38">
        <v>521</v>
      </c>
      <c r="P1067" s="38"/>
      <c r="Q1067" s="38">
        <v>7</v>
      </c>
      <c r="R1067" s="38">
        <v>5</v>
      </c>
      <c r="S1067" s="38"/>
      <c r="T1067" s="38"/>
      <c r="U1067" s="38"/>
      <c r="V1067" s="38"/>
      <c r="W1067" s="38">
        <v>7</v>
      </c>
      <c r="X1067" s="38"/>
      <c r="Y1067" s="38"/>
      <c r="Z1067" s="38"/>
      <c r="AA1067" s="38"/>
      <c r="AB1067" s="38"/>
      <c r="BA1067" t="str">
        <f t="shared" si="275"/>
        <v>Bradford</v>
      </c>
      <c r="BB1067" t="s">
        <v>2449</v>
      </c>
      <c r="BC1067">
        <v>2</v>
      </c>
      <c r="BE1067" s="60">
        <v>33</v>
      </c>
      <c r="BF1067" s="62">
        <v>13</v>
      </c>
      <c r="BG1067" s="62">
        <v>25</v>
      </c>
      <c r="BH1067" s="66">
        <v>6980</v>
      </c>
      <c r="BI1067" s="66">
        <v>6980</v>
      </c>
      <c r="BJ1067" s="66">
        <f t="shared" si="276"/>
        <v>33013</v>
      </c>
      <c r="BL1067" t="s">
        <v>1447</v>
      </c>
      <c r="BM1067">
        <f t="shared" si="284"/>
        <v>3306980</v>
      </c>
      <c r="BN1067">
        <f t="shared" si="285"/>
        <v>3306980</v>
      </c>
      <c r="CA1067" s="1"/>
    </row>
    <row r="1068" spans="1:79" ht="14" hidden="1" customHeight="1" outlineLevel="1" x14ac:dyDescent="0.2">
      <c r="A1068" t="s">
        <v>2511</v>
      </c>
      <c r="B1068" s="6" t="s">
        <v>1764</v>
      </c>
      <c r="C1068" s="1">
        <f t="shared" si="277"/>
        <v>3119</v>
      </c>
      <c r="D1068" s="3">
        <f>IF(N1068&gt;0, RANK(N1068,(N1068:P1068,Q1068:AE1068)),0)</f>
        <v>1</v>
      </c>
      <c r="E1068" s="3">
        <f>IF(O1068&gt;0,RANK(O1068,(N1068:P1068,Q1068:AE1068)),0)</f>
        <v>2</v>
      </c>
      <c r="F1068" s="3">
        <f t="shared" si="278"/>
        <v>0</v>
      </c>
      <c r="G1068" s="1">
        <f t="shared" si="279"/>
        <v>77</v>
      </c>
      <c r="H1068" s="2">
        <f t="shared" si="274"/>
        <v>2.4687399807630652E-2</v>
      </c>
      <c r="I1068" s="4"/>
      <c r="J1068" s="2">
        <f t="shared" si="280"/>
        <v>0.50208400128246233</v>
      </c>
      <c r="K1068" s="2">
        <f t="shared" si="281"/>
        <v>0.47739660147483165</v>
      </c>
      <c r="L1068" s="2">
        <f t="shared" si="282"/>
        <v>0</v>
      </c>
      <c r="M1068" s="2">
        <f t="shared" si="283"/>
        <v>2.0519397242706017E-2</v>
      </c>
      <c r="N1068" s="38">
        <v>1566</v>
      </c>
      <c r="O1068" s="38">
        <v>1489</v>
      </c>
      <c r="P1068" s="38"/>
      <c r="Q1068" s="38">
        <v>25</v>
      </c>
      <c r="R1068" s="38">
        <v>18</v>
      </c>
      <c r="S1068" s="38"/>
      <c r="T1068" s="38"/>
      <c r="U1068" s="38"/>
      <c r="V1068" s="38"/>
      <c r="W1068" s="38">
        <v>21</v>
      </c>
      <c r="X1068" s="38"/>
      <c r="Y1068" s="38"/>
      <c r="Z1068" s="38"/>
      <c r="AA1068" s="38"/>
      <c r="AB1068" s="38"/>
      <c r="BA1068" t="str">
        <f t="shared" si="275"/>
        <v>Brentwood</v>
      </c>
      <c r="BB1068" t="s">
        <v>2910</v>
      </c>
      <c r="BC1068">
        <v>1</v>
      </c>
      <c r="BE1068" s="60">
        <v>33</v>
      </c>
      <c r="BF1068" s="62">
        <v>15</v>
      </c>
      <c r="BG1068" s="62">
        <v>15</v>
      </c>
      <c r="BH1068" s="66">
        <v>7220</v>
      </c>
      <c r="BI1068" s="66">
        <v>7220</v>
      </c>
      <c r="BJ1068" s="66">
        <f t="shared" si="276"/>
        <v>33015</v>
      </c>
      <c r="BL1068" t="s">
        <v>1447</v>
      </c>
      <c r="BM1068">
        <f t="shared" si="284"/>
        <v>3307220</v>
      </c>
      <c r="BN1068">
        <f t="shared" si="285"/>
        <v>3307220</v>
      </c>
      <c r="CA1068" s="1"/>
    </row>
    <row r="1069" spans="1:79" ht="14" hidden="1" customHeight="1" outlineLevel="1" x14ac:dyDescent="0.2">
      <c r="A1069" t="s">
        <v>785</v>
      </c>
      <c r="B1069" s="6" t="s">
        <v>1764</v>
      </c>
      <c r="C1069" s="1">
        <f t="shared" si="277"/>
        <v>879</v>
      </c>
      <c r="D1069" s="3">
        <f>IF(N1069&gt;0, RANK(N1069,(N1069:P1069,Q1069:AE1069)),0)</f>
        <v>2</v>
      </c>
      <c r="E1069" s="3">
        <f>IF(O1069&gt;0,RANK(O1069,(N1069:P1069,Q1069:AE1069)),0)</f>
        <v>1</v>
      </c>
      <c r="F1069" s="3">
        <f t="shared" si="278"/>
        <v>0</v>
      </c>
      <c r="G1069" s="1">
        <f t="shared" si="279"/>
        <v>72</v>
      </c>
      <c r="H1069" s="2">
        <f t="shared" si="274"/>
        <v>8.191126279863481E-2</v>
      </c>
      <c r="I1069" s="4"/>
      <c r="J1069" s="2">
        <f t="shared" si="280"/>
        <v>0.45506257110352671</v>
      </c>
      <c r="K1069" s="2">
        <f t="shared" si="281"/>
        <v>0.53697383390216158</v>
      </c>
      <c r="L1069" s="2">
        <f t="shared" si="282"/>
        <v>0</v>
      </c>
      <c r="M1069" s="2">
        <f t="shared" si="283"/>
        <v>7.9635949943116513E-3</v>
      </c>
      <c r="N1069" s="38">
        <v>400</v>
      </c>
      <c r="O1069" s="38">
        <v>472</v>
      </c>
      <c r="P1069" s="38"/>
      <c r="Q1069" s="38">
        <v>2</v>
      </c>
      <c r="R1069" s="38">
        <v>2</v>
      </c>
      <c r="S1069" s="38"/>
      <c r="T1069" s="38"/>
      <c r="U1069" s="38"/>
      <c r="V1069" s="38"/>
      <c r="W1069" s="38">
        <v>3</v>
      </c>
      <c r="X1069" s="38"/>
      <c r="Y1069" s="38"/>
      <c r="Z1069" s="38"/>
      <c r="AA1069" s="38"/>
      <c r="AB1069" s="38"/>
      <c r="BA1069" t="str">
        <f t="shared" si="275"/>
        <v>Bridgewater</v>
      </c>
      <c r="BB1069" t="s">
        <v>2215</v>
      </c>
      <c r="BC1069">
        <v>2</v>
      </c>
      <c r="BE1069" s="60">
        <v>33</v>
      </c>
      <c r="BF1069" s="62">
        <v>9</v>
      </c>
      <c r="BG1069" s="62">
        <v>30</v>
      </c>
      <c r="BH1069" s="66">
        <v>7540</v>
      </c>
      <c r="BI1069" s="66">
        <v>7540</v>
      </c>
      <c r="BJ1069" s="66">
        <f t="shared" si="276"/>
        <v>33009</v>
      </c>
      <c r="BL1069" t="s">
        <v>1447</v>
      </c>
      <c r="BM1069">
        <f t="shared" si="284"/>
        <v>3307540</v>
      </c>
      <c r="BN1069">
        <f t="shared" si="285"/>
        <v>3307540</v>
      </c>
      <c r="CA1069" s="1"/>
    </row>
    <row r="1070" spans="1:79" ht="14" hidden="1" customHeight="1" outlineLevel="1" x14ac:dyDescent="0.2">
      <c r="A1070" t="s">
        <v>2173</v>
      </c>
      <c r="B1070" s="6" t="s">
        <v>1764</v>
      </c>
      <c r="C1070" s="1">
        <f t="shared" si="277"/>
        <v>2045</v>
      </c>
      <c r="D1070" s="3">
        <f>IF(N1070&gt;0, RANK(N1070,(N1070:P1070,Q1070:AE1070)),0)</f>
        <v>2</v>
      </c>
      <c r="E1070" s="3">
        <f>IF(O1070&gt;0,RANK(O1070,(N1070:P1070,Q1070:AE1070)),0)</f>
        <v>1</v>
      </c>
      <c r="F1070" s="3">
        <f t="shared" si="278"/>
        <v>0</v>
      </c>
      <c r="G1070" s="1">
        <f t="shared" si="279"/>
        <v>92</v>
      </c>
      <c r="H1070" s="2">
        <f t="shared" si="274"/>
        <v>4.4987775061124696E-2</v>
      </c>
      <c r="I1070" s="4"/>
      <c r="J1070" s="2">
        <f t="shared" si="280"/>
        <v>0.46797066014669925</v>
      </c>
      <c r="K1070" s="2">
        <f t="shared" si="281"/>
        <v>0.51295843520782392</v>
      </c>
      <c r="L1070" s="2">
        <f t="shared" si="282"/>
        <v>0</v>
      </c>
      <c r="M1070" s="2">
        <f t="shared" si="283"/>
        <v>1.9070904645476783E-2</v>
      </c>
      <c r="N1070" s="38">
        <v>957</v>
      </c>
      <c r="O1070" s="38">
        <v>1049</v>
      </c>
      <c r="P1070" s="38"/>
      <c r="Q1070" s="38">
        <v>15</v>
      </c>
      <c r="R1070" s="38">
        <v>16</v>
      </c>
      <c r="S1070" s="38"/>
      <c r="T1070" s="38"/>
      <c r="U1070" s="38"/>
      <c r="V1070" s="38"/>
      <c r="W1070" s="38">
        <v>8</v>
      </c>
      <c r="X1070" s="38"/>
      <c r="Y1070" s="38"/>
      <c r="Z1070" s="38"/>
      <c r="AA1070" s="38"/>
      <c r="AB1070" s="38"/>
      <c r="BA1070" t="str">
        <f t="shared" si="275"/>
        <v>Bristol</v>
      </c>
      <c r="BB1070" t="s">
        <v>2215</v>
      </c>
      <c r="BC1070">
        <v>2</v>
      </c>
      <c r="BE1070" s="60">
        <v>33</v>
      </c>
      <c r="BF1070" s="62">
        <v>9</v>
      </c>
      <c r="BG1070" s="62">
        <v>35</v>
      </c>
      <c r="BH1070" s="66">
        <v>7700</v>
      </c>
      <c r="BI1070" s="66">
        <v>7700</v>
      </c>
      <c r="BJ1070" s="66">
        <f t="shared" si="276"/>
        <v>33009</v>
      </c>
      <c r="BL1070" t="s">
        <v>1447</v>
      </c>
      <c r="BM1070">
        <f t="shared" si="284"/>
        <v>3307700</v>
      </c>
      <c r="BN1070">
        <f t="shared" si="285"/>
        <v>3307700</v>
      </c>
      <c r="CA1070" s="1"/>
    </row>
    <row r="1071" spans="1:79" ht="14" hidden="1" customHeight="1" outlineLevel="1" x14ac:dyDescent="0.2">
      <c r="A1071" t="s">
        <v>894</v>
      </c>
      <c r="B1071" s="6" t="s">
        <v>1764</v>
      </c>
      <c r="C1071" s="1">
        <f t="shared" si="277"/>
        <v>580</v>
      </c>
      <c r="D1071" s="3">
        <f>IF(N1071&gt;0, RANK(N1071,(N1071:P1071,Q1071:AE1071)),0)</f>
        <v>2</v>
      </c>
      <c r="E1071" s="3">
        <f>IF(O1071&gt;0,RANK(O1071,(N1071:P1071,Q1071:AE1071)),0)</f>
        <v>1</v>
      </c>
      <c r="F1071" s="3">
        <f t="shared" si="278"/>
        <v>0</v>
      </c>
      <c r="G1071" s="1">
        <f t="shared" si="279"/>
        <v>100</v>
      </c>
      <c r="H1071" s="2">
        <f t="shared" si="274"/>
        <v>0.17241379310344829</v>
      </c>
      <c r="I1071" s="4"/>
      <c r="J1071" s="2">
        <f t="shared" si="280"/>
        <v>0.40689655172413791</v>
      </c>
      <c r="K1071" s="2">
        <f t="shared" si="281"/>
        <v>0.57931034482758625</v>
      </c>
      <c r="L1071" s="2">
        <f t="shared" si="282"/>
        <v>0</v>
      </c>
      <c r="M1071" s="2">
        <f t="shared" si="283"/>
        <v>1.379310344827589E-2</v>
      </c>
      <c r="N1071" s="38">
        <v>236</v>
      </c>
      <c r="O1071" s="38">
        <v>336</v>
      </c>
      <c r="P1071" s="38"/>
      <c r="Q1071" s="38">
        <v>4</v>
      </c>
      <c r="R1071" s="38">
        <v>2</v>
      </c>
      <c r="S1071" s="38"/>
      <c r="T1071" s="38"/>
      <c r="U1071" s="38"/>
      <c r="V1071" s="38"/>
      <c r="W1071" s="38">
        <v>2</v>
      </c>
      <c r="X1071" s="38"/>
      <c r="Y1071" s="38"/>
      <c r="Z1071" s="38"/>
      <c r="AA1071" s="38"/>
      <c r="AB1071" s="38"/>
      <c r="BA1071" t="str">
        <f t="shared" si="275"/>
        <v>Brookfield</v>
      </c>
      <c r="BB1071" t="s">
        <v>1643</v>
      </c>
      <c r="BC1071">
        <v>1</v>
      </c>
      <c r="BE1071" s="60">
        <v>33</v>
      </c>
      <c r="BF1071" s="62">
        <v>3</v>
      </c>
      <c r="BG1071" s="62">
        <v>15</v>
      </c>
      <c r="BH1071" s="66">
        <v>7940</v>
      </c>
      <c r="BI1071" s="66">
        <v>7940</v>
      </c>
      <c r="BJ1071" s="66">
        <f t="shared" si="276"/>
        <v>33003</v>
      </c>
      <c r="BL1071" t="s">
        <v>1447</v>
      </c>
      <c r="BM1071">
        <f t="shared" si="284"/>
        <v>3307940</v>
      </c>
      <c r="BN1071">
        <f t="shared" si="285"/>
        <v>3307940</v>
      </c>
      <c r="CA1071" s="1"/>
    </row>
    <row r="1072" spans="1:79" ht="14" hidden="1" customHeight="1" outlineLevel="1" x14ac:dyDescent="0.2">
      <c r="A1072" t="s">
        <v>1530</v>
      </c>
      <c r="B1072" s="6" t="s">
        <v>1764</v>
      </c>
      <c r="C1072" s="1">
        <f t="shared" si="277"/>
        <v>3692</v>
      </c>
      <c r="D1072" s="3">
        <f>IF(N1072&gt;0, RANK(N1072,(N1072:P1072,Q1072:AE1072)),0)</f>
        <v>1</v>
      </c>
      <c r="E1072" s="3">
        <f>IF(O1072&gt;0,RANK(O1072,(N1072:P1072,Q1072:AE1072)),0)</f>
        <v>2</v>
      </c>
      <c r="F1072" s="3">
        <f t="shared" si="278"/>
        <v>0</v>
      </c>
      <c r="G1072" s="1">
        <f t="shared" si="279"/>
        <v>126</v>
      </c>
      <c r="H1072" s="2">
        <f t="shared" si="274"/>
        <v>3.4127843986998918E-2</v>
      </c>
      <c r="I1072" s="4"/>
      <c r="J1072" s="2">
        <f t="shared" si="280"/>
        <v>0.50785482123510295</v>
      </c>
      <c r="K1072" s="2">
        <f t="shared" si="281"/>
        <v>0.47372697724810403</v>
      </c>
      <c r="L1072" s="2">
        <f t="shared" si="282"/>
        <v>0</v>
      </c>
      <c r="M1072" s="2">
        <f t="shared" si="283"/>
        <v>1.841820151679302E-2</v>
      </c>
      <c r="N1072" s="38">
        <v>1875</v>
      </c>
      <c r="O1072" s="38">
        <v>1749</v>
      </c>
      <c r="P1072" s="38"/>
      <c r="Q1072" s="38">
        <v>31</v>
      </c>
      <c r="R1072" s="38">
        <v>12</v>
      </c>
      <c r="S1072" s="38"/>
      <c r="T1072" s="38"/>
      <c r="U1072" s="38"/>
      <c r="V1072" s="38"/>
      <c r="W1072" s="38">
        <v>25</v>
      </c>
      <c r="X1072" s="38"/>
      <c r="Y1072" s="38"/>
      <c r="Z1072" s="38"/>
      <c r="AA1072" s="38"/>
      <c r="AB1072" s="38"/>
      <c r="BA1072" t="str">
        <f t="shared" si="275"/>
        <v>Brookline</v>
      </c>
      <c r="BB1072" t="s">
        <v>1139</v>
      </c>
      <c r="BC1072">
        <v>2</v>
      </c>
      <c r="BE1072" s="60">
        <v>33</v>
      </c>
      <c r="BF1072" s="62">
        <v>11</v>
      </c>
      <c r="BG1072" s="62">
        <v>25</v>
      </c>
      <c r="BH1072" s="66">
        <v>8100</v>
      </c>
      <c r="BI1072" s="66">
        <v>8100</v>
      </c>
      <c r="BJ1072" s="66">
        <f t="shared" si="276"/>
        <v>33011</v>
      </c>
      <c r="BL1072" t="s">
        <v>1447</v>
      </c>
      <c r="BM1072">
        <f t="shared" si="284"/>
        <v>3308100</v>
      </c>
      <c r="BN1072">
        <f t="shared" si="285"/>
        <v>3308100</v>
      </c>
      <c r="CA1072" s="1"/>
    </row>
    <row r="1073" spans="1:79" ht="14" hidden="1" customHeight="1" outlineLevel="1" x14ac:dyDescent="0.2">
      <c r="A1073" t="s">
        <v>2516</v>
      </c>
      <c r="B1073" s="6" t="s">
        <v>1764</v>
      </c>
      <c r="C1073" s="1">
        <f t="shared" si="277"/>
        <v>5</v>
      </c>
      <c r="D1073" s="3">
        <f>IF(N1073&gt;0, RANK(N1073,(N1073:P1073,Q1073:AE1073)),0)</f>
        <v>2</v>
      </c>
      <c r="E1073" s="3">
        <f>IF(O1073&gt;0,RANK(O1073,(N1073:P1073,Q1073:AE1073)),0)</f>
        <v>1</v>
      </c>
      <c r="F1073" s="3">
        <f t="shared" si="278"/>
        <v>0</v>
      </c>
      <c r="G1073" s="1">
        <f t="shared" si="279"/>
        <v>1</v>
      </c>
      <c r="H1073" s="2">
        <f t="shared" si="274"/>
        <v>0.2</v>
      </c>
      <c r="I1073" s="4"/>
      <c r="J1073" s="2">
        <f t="shared" si="280"/>
        <v>0.4</v>
      </c>
      <c r="K1073" s="2">
        <f t="shared" si="281"/>
        <v>0.6</v>
      </c>
      <c r="L1073" s="2">
        <f t="shared" si="282"/>
        <v>0</v>
      </c>
      <c r="M1073" s="2">
        <f t="shared" si="283"/>
        <v>0</v>
      </c>
      <c r="N1073" s="38">
        <v>2</v>
      </c>
      <c r="O1073" s="38">
        <v>3</v>
      </c>
      <c r="P1073" s="38"/>
      <c r="Q1073" s="38">
        <v>0</v>
      </c>
      <c r="R1073" s="38">
        <v>0</v>
      </c>
      <c r="S1073" s="38"/>
      <c r="T1073" s="38"/>
      <c r="U1073" s="38"/>
      <c r="V1073" s="38"/>
      <c r="W1073" s="38">
        <v>0</v>
      </c>
      <c r="X1073" s="38"/>
      <c r="Y1073" s="38"/>
      <c r="Z1073" s="38"/>
      <c r="AA1073" s="38"/>
      <c r="AB1073" s="38"/>
      <c r="BA1073" t="str">
        <f t="shared" si="275"/>
        <v>Cambridge</v>
      </c>
      <c r="BB1073" t="s">
        <v>3868</v>
      </c>
      <c r="BC1073">
        <v>2</v>
      </c>
      <c r="BE1073" s="60">
        <v>33</v>
      </c>
      <c r="BF1073" s="62">
        <v>7</v>
      </c>
      <c r="BG1073" s="62">
        <v>25</v>
      </c>
      <c r="BH1073" s="66">
        <v>8420</v>
      </c>
      <c r="BI1073" s="66">
        <v>8420</v>
      </c>
      <c r="BJ1073" s="66">
        <f t="shared" si="276"/>
        <v>33007</v>
      </c>
      <c r="BL1073" t="s">
        <v>1273</v>
      </c>
      <c r="BM1073">
        <f t="shared" si="284"/>
        <v>3308420</v>
      </c>
      <c r="BN1073">
        <f t="shared" si="285"/>
        <v>3308420</v>
      </c>
      <c r="CA1073" s="1"/>
    </row>
    <row r="1074" spans="1:79" ht="14" hidden="1" customHeight="1" outlineLevel="1" x14ac:dyDescent="0.2">
      <c r="A1074" t="s">
        <v>2655</v>
      </c>
      <c r="B1074" s="6" t="s">
        <v>1764</v>
      </c>
      <c r="C1074" s="1">
        <f t="shared" si="277"/>
        <v>2169</v>
      </c>
      <c r="D1074" s="3">
        <f>IF(N1074&gt;0, RANK(N1074,(N1074:P1074,Q1074:AE1074)),0)</f>
        <v>1</v>
      </c>
      <c r="E1074" s="3">
        <f>IF(O1074&gt;0,RANK(O1074,(N1074:P1074,Q1074:AE1074)),0)</f>
        <v>2</v>
      </c>
      <c r="F1074" s="3">
        <f t="shared" si="278"/>
        <v>0</v>
      </c>
      <c r="G1074" s="1">
        <f t="shared" si="279"/>
        <v>54</v>
      </c>
      <c r="H1074" s="2">
        <f t="shared" si="274"/>
        <v>2.4896265560165973E-2</v>
      </c>
      <c r="I1074" s="4"/>
      <c r="J1074" s="2">
        <f t="shared" si="280"/>
        <v>0.50437989857076992</v>
      </c>
      <c r="K1074" s="2">
        <f t="shared" si="281"/>
        <v>0.47948363301060398</v>
      </c>
      <c r="L1074" s="2">
        <f t="shared" si="282"/>
        <v>0</v>
      </c>
      <c r="M1074" s="2">
        <f t="shared" si="283"/>
        <v>1.6136468418626093E-2</v>
      </c>
      <c r="N1074" s="38">
        <v>1094</v>
      </c>
      <c r="O1074" s="38">
        <v>1040</v>
      </c>
      <c r="P1074" s="38"/>
      <c r="Q1074" s="38">
        <v>14</v>
      </c>
      <c r="R1074" s="38">
        <v>8</v>
      </c>
      <c r="S1074" s="38"/>
      <c r="T1074" s="38"/>
      <c r="U1074" s="38"/>
      <c r="V1074" s="38"/>
      <c r="W1074" s="38">
        <v>13</v>
      </c>
      <c r="X1074" s="38"/>
      <c r="Y1074" s="38"/>
      <c r="Z1074" s="38"/>
      <c r="AA1074" s="38"/>
      <c r="AB1074" s="38"/>
      <c r="BA1074" t="str">
        <f t="shared" si="275"/>
        <v>Campton</v>
      </c>
      <c r="BB1074" t="s">
        <v>2215</v>
      </c>
      <c r="BC1074">
        <v>2</v>
      </c>
      <c r="BE1074" s="60">
        <v>33</v>
      </c>
      <c r="BF1074" s="62">
        <v>9</v>
      </c>
      <c r="BG1074" s="62">
        <v>40</v>
      </c>
      <c r="BH1074" s="66">
        <v>8660</v>
      </c>
      <c r="BI1074" s="66">
        <v>8660</v>
      </c>
      <c r="BJ1074" s="66">
        <f t="shared" si="276"/>
        <v>33009</v>
      </c>
      <c r="BL1074" t="s">
        <v>1447</v>
      </c>
      <c r="BM1074">
        <f t="shared" si="284"/>
        <v>3308660</v>
      </c>
      <c r="BN1074">
        <f t="shared" si="285"/>
        <v>3308660</v>
      </c>
      <c r="CA1074" s="1"/>
    </row>
    <row r="1075" spans="1:79" ht="14" hidden="1" customHeight="1" outlineLevel="1" x14ac:dyDescent="0.2">
      <c r="A1075" t="s">
        <v>2517</v>
      </c>
      <c r="B1075" s="6" t="s">
        <v>1764</v>
      </c>
      <c r="C1075" s="1">
        <f t="shared" si="277"/>
        <v>2191</v>
      </c>
      <c r="D1075" s="3">
        <f>IF(N1075&gt;0, RANK(N1075,(N1075:P1075,Q1075:AE1075)),0)</f>
        <v>1</v>
      </c>
      <c r="E1075" s="3">
        <f>IF(O1075&gt;0,RANK(O1075,(N1075:P1075,Q1075:AE1075)),0)</f>
        <v>2</v>
      </c>
      <c r="F1075" s="3">
        <f t="shared" si="278"/>
        <v>0</v>
      </c>
      <c r="G1075" s="1">
        <f t="shared" si="279"/>
        <v>219</v>
      </c>
      <c r="H1075" s="2">
        <f t="shared" si="274"/>
        <v>9.995435874030123E-2</v>
      </c>
      <c r="I1075" s="4"/>
      <c r="J1075" s="2">
        <f t="shared" si="280"/>
        <v>0.54313099041533541</v>
      </c>
      <c r="K1075" s="2">
        <f t="shared" si="281"/>
        <v>0.44317663167503424</v>
      </c>
      <c r="L1075" s="2">
        <f t="shared" si="282"/>
        <v>0</v>
      </c>
      <c r="M1075" s="2">
        <f t="shared" si="283"/>
        <v>1.3692377909630349E-2</v>
      </c>
      <c r="N1075" s="38">
        <v>1190</v>
      </c>
      <c r="O1075" s="38">
        <v>971</v>
      </c>
      <c r="P1075" s="38"/>
      <c r="Q1075" s="38">
        <v>11</v>
      </c>
      <c r="R1075" s="38">
        <v>13</v>
      </c>
      <c r="S1075" s="38"/>
      <c r="T1075" s="38"/>
      <c r="U1075" s="38"/>
      <c r="V1075" s="38"/>
      <c r="W1075" s="38">
        <v>6</v>
      </c>
      <c r="X1075" s="38"/>
      <c r="Y1075" s="38"/>
      <c r="Z1075" s="38"/>
      <c r="AA1075" s="38"/>
      <c r="AB1075" s="38"/>
      <c r="BA1075" t="str">
        <f t="shared" si="275"/>
        <v>Canaan</v>
      </c>
      <c r="BB1075" t="s">
        <v>2215</v>
      </c>
      <c r="BC1075">
        <v>2</v>
      </c>
      <c r="BE1075" s="60">
        <v>33</v>
      </c>
      <c r="BF1075" s="62">
        <v>9</v>
      </c>
      <c r="BG1075" s="62">
        <v>45</v>
      </c>
      <c r="BH1075" s="66">
        <v>8980</v>
      </c>
      <c r="BI1075" s="66">
        <v>8980</v>
      </c>
      <c r="BJ1075" s="66">
        <f t="shared" si="276"/>
        <v>33009</v>
      </c>
      <c r="BL1075" t="s">
        <v>1447</v>
      </c>
      <c r="BM1075">
        <f t="shared" si="284"/>
        <v>3308980</v>
      </c>
      <c r="BN1075">
        <f t="shared" si="285"/>
        <v>3308980</v>
      </c>
      <c r="CA1075" s="1"/>
    </row>
    <row r="1076" spans="1:79" ht="14" hidden="1" customHeight="1" outlineLevel="1" x14ac:dyDescent="0.2">
      <c r="A1076" t="s">
        <v>2276</v>
      </c>
      <c r="B1076" s="6" t="s">
        <v>1764</v>
      </c>
      <c r="C1076" s="1">
        <f t="shared" si="277"/>
        <v>2953</v>
      </c>
      <c r="D1076" s="3">
        <f>IF(N1076&gt;0, RANK(N1076,(N1076:P1076,Q1076:AE1076)),0)</f>
        <v>2</v>
      </c>
      <c r="E1076" s="3">
        <f>IF(O1076&gt;0,RANK(O1076,(N1076:P1076,Q1076:AE1076)),0)</f>
        <v>1</v>
      </c>
      <c r="F1076" s="3">
        <f t="shared" si="278"/>
        <v>0</v>
      </c>
      <c r="G1076" s="1">
        <f t="shared" si="279"/>
        <v>764</v>
      </c>
      <c r="H1076" s="2">
        <f t="shared" si="274"/>
        <v>0.25871994581781238</v>
      </c>
      <c r="I1076" s="4"/>
      <c r="J1076" s="2">
        <f t="shared" si="280"/>
        <v>0.36471385032170672</v>
      </c>
      <c r="K1076" s="2">
        <f t="shared" si="281"/>
        <v>0.6234337961395191</v>
      </c>
      <c r="L1076" s="2">
        <f t="shared" si="282"/>
        <v>0</v>
      </c>
      <c r="M1076" s="2">
        <f t="shared" si="283"/>
        <v>1.185235353877423E-2</v>
      </c>
      <c r="N1076" s="38">
        <v>1077</v>
      </c>
      <c r="O1076" s="38">
        <v>1841</v>
      </c>
      <c r="P1076" s="38"/>
      <c r="Q1076" s="38">
        <v>14</v>
      </c>
      <c r="R1076" s="38">
        <v>6</v>
      </c>
      <c r="S1076" s="38"/>
      <c r="T1076" s="38"/>
      <c r="U1076" s="38"/>
      <c r="V1076" s="38"/>
      <c r="W1076" s="38">
        <v>15</v>
      </c>
      <c r="X1076" s="38"/>
      <c r="Y1076" s="38"/>
      <c r="Z1076" s="38"/>
      <c r="AA1076" s="38"/>
      <c r="AB1076" s="38"/>
      <c r="BA1076" t="str">
        <f t="shared" si="275"/>
        <v>Candia</v>
      </c>
      <c r="BB1076" t="s">
        <v>2910</v>
      </c>
      <c r="BC1076">
        <v>1</v>
      </c>
      <c r="BE1076" s="60">
        <v>33</v>
      </c>
      <c r="BF1076" s="62">
        <v>15</v>
      </c>
      <c r="BG1076" s="62">
        <v>20</v>
      </c>
      <c r="BH1076" s="66">
        <v>9300</v>
      </c>
      <c r="BI1076" s="66">
        <v>9300</v>
      </c>
      <c r="BJ1076" s="66">
        <f t="shared" si="276"/>
        <v>33015</v>
      </c>
      <c r="BL1076" t="s">
        <v>1447</v>
      </c>
      <c r="BM1076">
        <f t="shared" si="284"/>
        <v>3309300</v>
      </c>
      <c r="BN1076">
        <f t="shared" si="285"/>
        <v>3309300</v>
      </c>
      <c r="CA1076" s="1"/>
    </row>
    <row r="1077" spans="1:79" ht="14" hidden="1" customHeight="1" outlineLevel="1" x14ac:dyDescent="0.2">
      <c r="A1077" t="s">
        <v>2833</v>
      </c>
      <c r="B1077" s="6" t="s">
        <v>1764</v>
      </c>
      <c r="C1077" s="1">
        <f t="shared" si="277"/>
        <v>1755</v>
      </c>
      <c r="D1077" s="3">
        <f>IF(N1077&gt;0, RANK(N1077,(N1077:P1077,Q1077:AE1077)),0)</f>
        <v>1</v>
      </c>
      <c r="E1077" s="3">
        <f>IF(O1077&gt;0,RANK(O1077,(N1077:P1077,Q1077:AE1077)),0)</f>
        <v>2</v>
      </c>
      <c r="F1077" s="3">
        <f t="shared" si="278"/>
        <v>0</v>
      </c>
      <c r="G1077" s="1">
        <f t="shared" si="279"/>
        <v>176</v>
      </c>
      <c r="H1077" s="2">
        <f t="shared" si="274"/>
        <v>0.10028490028490028</v>
      </c>
      <c r="I1077" s="4"/>
      <c r="J1077" s="2">
        <f t="shared" si="280"/>
        <v>0.54131054131054135</v>
      </c>
      <c r="K1077" s="2">
        <f t="shared" si="281"/>
        <v>0.44102564102564101</v>
      </c>
      <c r="L1077" s="2">
        <f t="shared" si="282"/>
        <v>0</v>
      </c>
      <c r="M1077" s="2">
        <f t="shared" si="283"/>
        <v>1.7663817663817638E-2</v>
      </c>
      <c r="N1077" s="38">
        <v>950</v>
      </c>
      <c r="O1077" s="38">
        <v>774</v>
      </c>
      <c r="P1077" s="38"/>
      <c r="Q1077" s="38">
        <v>9</v>
      </c>
      <c r="R1077" s="38">
        <v>12</v>
      </c>
      <c r="S1077" s="38"/>
      <c r="T1077" s="38"/>
      <c r="U1077" s="38"/>
      <c r="V1077" s="38"/>
      <c r="W1077" s="38">
        <v>10</v>
      </c>
      <c r="X1077" s="38"/>
      <c r="Y1077" s="38"/>
      <c r="Z1077" s="38"/>
      <c r="AA1077" s="38"/>
      <c r="AB1077" s="38"/>
      <c r="BA1077" t="str">
        <f t="shared" si="275"/>
        <v>Canterbury</v>
      </c>
      <c r="BB1077" t="s">
        <v>2449</v>
      </c>
      <c r="BC1077">
        <v>2</v>
      </c>
      <c r="BE1077" s="60">
        <v>33</v>
      </c>
      <c r="BF1077" s="62">
        <v>13</v>
      </c>
      <c r="BG1077" s="62">
        <v>30</v>
      </c>
      <c r="BH1077" s="66">
        <v>9860</v>
      </c>
      <c r="BI1077" s="66">
        <v>9860</v>
      </c>
      <c r="BJ1077" s="66">
        <f t="shared" si="276"/>
        <v>33013</v>
      </c>
      <c r="BL1077" t="s">
        <v>1447</v>
      </c>
      <c r="BM1077">
        <f t="shared" si="284"/>
        <v>3309860</v>
      </c>
      <c r="BN1077">
        <f t="shared" si="285"/>
        <v>3309860</v>
      </c>
      <c r="CA1077" s="1"/>
    </row>
    <row r="1078" spans="1:79" ht="14" hidden="1" customHeight="1" outlineLevel="1" x14ac:dyDescent="0.2">
      <c r="A1078" t="s">
        <v>1643</v>
      </c>
      <c r="B1078" s="6" t="s">
        <v>1764</v>
      </c>
      <c r="C1078" s="1">
        <f t="shared" si="277"/>
        <v>549</v>
      </c>
      <c r="D1078" s="3">
        <f>IF(N1078&gt;0, RANK(N1078,(N1078:P1078,Q1078:AE1078)),0)</f>
        <v>2</v>
      </c>
      <c r="E1078" s="3">
        <f>IF(O1078&gt;0,RANK(O1078,(N1078:P1078,Q1078:AE1078)),0)</f>
        <v>1</v>
      </c>
      <c r="F1078" s="3">
        <f t="shared" si="278"/>
        <v>0</v>
      </c>
      <c r="G1078" s="1">
        <f t="shared" si="279"/>
        <v>22</v>
      </c>
      <c r="H1078" s="2">
        <f t="shared" si="274"/>
        <v>4.0072859744990891E-2</v>
      </c>
      <c r="I1078" s="4"/>
      <c r="J1078" s="2">
        <f t="shared" si="280"/>
        <v>0.47540983606557374</v>
      </c>
      <c r="K1078" s="2">
        <f t="shared" si="281"/>
        <v>0.51548269581056472</v>
      </c>
      <c r="L1078" s="2">
        <f t="shared" si="282"/>
        <v>0</v>
      </c>
      <c r="M1078" s="2">
        <f t="shared" si="283"/>
        <v>9.1074681238615396E-3</v>
      </c>
      <c r="N1078" s="38">
        <v>261</v>
      </c>
      <c r="O1078" s="38">
        <v>283</v>
      </c>
      <c r="P1078" s="38"/>
      <c r="Q1078" s="38">
        <v>3</v>
      </c>
      <c r="R1078" s="38">
        <v>2</v>
      </c>
      <c r="S1078" s="38"/>
      <c r="T1078" s="38"/>
      <c r="U1078" s="38"/>
      <c r="V1078" s="38"/>
      <c r="W1078" s="38">
        <v>0</v>
      </c>
      <c r="X1078" s="38"/>
      <c r="Y1078" s="38"/>
      <c r="Z1078" s="38"/>
      <c r="AA1078" s="38"/>
      <c r="AB1078" s="38"/>
      <c r="BA1078" t="str">
        <f t="shared" si="275"/>
        <v>Carroll</v>
      </c>
      <c r="BB1078" t="s">
        <v>3868</v>
      </c>
      <c r="BC1078">
        <v>2</v>
      </c>
      <c r="BE1078" s="60">
        <v>33</v>
      </c>
      <c r="BF1078" s="62">
        <v>7</v>
      </c>
      <c r="BG1078" s="62">
        <v>30</v>
      </c>
      <c r="BH1078" s="66">
        <v>10100</v>
      </c>
      <c r="BI1078" s="66">
        <v>10100</v>
      </c>
      <c r="BJ1078" s="66">
        <f t="shared" si="276"/>
        <v>33007</v>
      </c>
      <c r="BL1078" t="s">
        <v>1447</v>
      </c>
      <c r="BM1078">
        <f t="shared" si="284"/>
        <v>3310100</v>
      </c>
      <c r="BN1078">
        <f t="shared" si="285"/>
        <v>3310100</v>
      </c>
      <c r="CA1078" s="1"/>
    </row>
    <row r="1079" spans="1:79" ht="14" hidden="1" customHeight="1" outlineLevel="1" x14ac:dyDescent="0.2">
      <c r="A1079" t="s">
        <v>2977</v>
      </c>
      <c r="B1079" s="6" t="s">
        <v>1764</v>
      </c>
      <c r="C1079" s="1">
        <f t="shared" si="277"/>
        <v>814</v>
      </c>
      <c r="D1079" s="3">
        <f>IF(N1079&gt;0, RANK(N1079,(N1079:P1079,Q1079:AE1079)),0)</f>
        <v>2</v>
      </c>
      <c r="E1079" s="3">
        <f>IF(O1079&gt;0,RANK(O1079,(N1079:P1079,Q1079:AE1079)),0)</f>
        <v>1</v>
      </c>
      <c r="F1079" s="3">
        <f t="shared" si="278"/>
        <v>0</v>
      </c>
      <c r="G1079" s="1">
        <f t="shared" si="279"/>
        <v>29</v>
      </c>
      <c r="H1079" s="2">
        <f t="shared" si="274"/>
        <v>3.562653562653563E-2</v>
      </c>
      <c r="I1079" s="4"/>
      <c r="J1079" s="2">
        <f t="shared" si="280"/>
        <v>0.47911547911547914</v>
      </c>
      <c r="K1079" s="2">
        <f t="shared" si="281"/>
        <v>0.51474201474201475</v>
      </c>
      <c r="L1079" s="2">
        <f t="shared" si="282"/>
        <v>0</v>
      </c>
      <c r="M1079" s="2">
        <f t="shared" si="283"/>
        <v>6.14250614250611E-3</v>
      </c>
      <c r="N1079" s="38">
        <v>390</v>
      </c>
      <c r="O1079" s="38">
        <v>419</v>
      </c>
      <c r="P1079" s="38"/>
      <c r="Q1079" s="38">
        <v>2</v>
      </c>
      <c r="R1079" s="38">
        <v>1</v>
      </c>
      <c r="S1079" s="38"/>
      <c r="T1079" s="38"/>
      <c r="U1079" s="38"/>
      <c r="V1079" s="38"/>
      <c r="W1079" s="38">
        <v>2</v>
      </c>
      <c r="X1079" s="38"/>
      <c r="Y1079" s="38"/>
      <c r="Z1079" s="38"/>
      <c r="AA1079" s="38"/>
      <c r="AB1079" s="38"/>
      <c r="BA1079" t="str">
        <f t="shared" si="275"/>
        <v>Center Harbor</v>
      </c>
      <c r="BB1079" t="s">
        <v>1412</v>
      </c>
      <c r="BC1079">
        <v>2</v>
      </c>
      <c r="BE1079" s="60">
        <v>33</v>
      </c>
      <c r="BF1079" s="62">
        <v>1</v>
      </c>
      <c r="BG1079" s="62">
        <v>20</v>
      </c>
      <c r="BH1079" s="66">
        <v>10660</v>
      </c>
      <c r="BI1079" s="66">
        <v>10660</v>
      </c>
      <c r="BJ1079" s="66">
        <f t="shared" si="276"/>
        <v>33001</v>
      </c>
      <c r="BL1079" t="s">
        <v>1447</v>
      </c>
      <c r="BM1079">
        <f t="shared" si="284"/>
        <v>3310660</v>
      </c>
      <c r="BN1079">
        <f t="shared" si="285"/>
        <v>3310660</v>
      </c>
      <c r="CA1079" s="1"/>
    </row>
    <row r="1080" spans="1:79" ht="14" hidden="1" customHeight="1" outlineLevel="1" x14ac:dyDescent="0.2">
      <c r="A1080" t="s">
        <v>2575</v>
      </c>
      <c r="B1080" s="6" t="s">
        <v>1764</v>
      </c>
      <c r="C1080" s="1">
        <f t="shared" si="277"/>
        <v>2530</v>
      </c>
      <c r="D1080" s="3">
        <f>IF(N1080&gt;0, RANK(N1080,(N1080:P1080,Q1080:AE1080)),0)</f>
        <v>2</v>
      </c>
      <c r="E1080" s="3">
        <f>IF(O1080&gt;0,RANK(O1080,(N1080:P1080,Q1080:AE1080)),0)</f>
        <v>1</v>
      </c>
      <c r="F1080" s="3">
        <f t="shared" si="278"/>
        <v>0</v>
      </c>
      <c r="G1080" s="1">
        <f t="shared" si="279"/>
        <v>236</v>
      </c>
      <c r="H1080" s="2">
        <f t="shared" si="274"/>
        <v>9.3280632411067196E-2</v>
      </c>
      <c r="I1080" s="4"/>
      <c r="J1080" s="2">
        <f t="shared" si="280"/>
        <v>0.44505928853754939</v>
      </c>
      <c r="K1080" s="2">
        <f t="shared" si="281"/>
        <v>0.5383399209486166</v>
      </c>
      <c r="L1080" s="2">
        <f t="shared" si="282"/>
        <v>0</v>
      </c>
      <c r="M1080" s="2">
        <f t="shared" si="283"/>
        <v>1.6600790513834007E-2</v>
      </c>
      <c r="N1080" s="38">
        <v>1126</v>
      </c>
      <c r="O1080" s="38">
        <v>1362</v>
      </c>
      <c r="P1080" s="38"/>
      <c r="Q1080" s="38">
        <v>24</v>
      </c>
      <c r="R1080" s="38">
        <v>10</v>
      </c>
      <c r="S1080" s="38"/>
      <c r="T1080" s="38"/>
      <c r="U1080" s="38"/>
      <c r="V1080" s="38"/>
      <c r="W1080" s="38">
        <v>8</v>
      </c>
      <c r="X1080" s="38"/>
      <c r="Y1080" s="38"/>
      <c r="Z1080" s="38"/>
      <c r="AA1080" s="38"/>
      <c r="AB1080" s="38"/>
      <c r="BA1080" t="str">
        <f t="shared" si="275"/>
        <v>Charlestown</v>
      </c>
      <c r="BB1080" t="s">
        <v>1020</v>
      </c>
      <c r="BC1080">
        <v>2</v>
      </c>
      <c r="BE1080" s="60">
        <v>33</v>
      </c>
      <c r="BF1080" s="62">
        <v>19</v>
      </c>
      <c r="BG1080" s="62">
        <v>10</v>
      </c>
      <c r="BH1080" s="66">
        <v>11380</v>
      </c>
      <c r="BI1080" s="66">
        <v>11380</v>
      </c>
      <c r="BJ1080" s="66">
        <f t="shared" si="276"/>
        <v>33019</v>
      </c>
      <c r="BL1080" t="s">
        <v>1447</v>
      </c>
      <c r="BM1080">
        <f t="shared" si="284"/>
        <v>3311380</v>
      </c>
      <c r="BN1080">
        <f t="shared" si="285"/>
        <v>3311380</v>
      </c>
      <c r="CA1080" s="1"/>
    </row>
    <row r="1081" spans="1:79" ht="14" hidden="1" customHeight="1" outlineLevel="1" x14ac:dyDescent="0.2">
      <c r="A1081" t="s">
        <v>258</v>
      </c>
      <c r="B1081" s="6" t="s">
        <v>1764</v>
      </c>
      <c r="C1081" s="1">
        <f t="shared" si="277"/>
        <v>234</v>
      </c>
      <c r="D1081" s="3">
        <f>IF(N1081&gt;0, RANK(N1081,(N1081:P1081,Q1081:AE1081)),0)</f>
        <v>2</v>
      </c>
      <c r="E1081" s="3">
        <f>IF(O1081&gt;0,RANK(O1081,(N1081:P1081,Q1081:AE1081)),0)</f>
        <v>1</v>
      </c>
      <c r="F1081" s="3">
        <f t="shared" si="278"/>
        <v>0</v>
      </c>
      <c r="G1081" s="1">
        <f t="shared" si="279"/>
        <v>6</v>
      </c>
      <c r="H1081" s="2">
        <f t="shared" si="274"/>
        <v>2.564102564102564E-2</v>
      </c>
      <c r="I1081" s="4"/>
      <c r="J1081" s="2">
        <f t="shared" si="280"/>
        <v>0.48290598290598291</v>
      </c>
      <c r="K1081" s="2">
        <f t="shared" si="281"/>
        <v>0.50854700854700852</v>
      </c>
      <c r="L1081" s="2">
        <f t="shared" si="282"/>
        <v>0</v>
      </c>
      <c r="M1081" s="2">
        <f t="shared" si="283"/>
        <v>8.5470085470085166E-3</v>
      </c>
      <c r="N1081" s="38">
        <v>113</v>
      </c>
      <c r="O1081" s="38">
        <v>119</v>
      </c>
      <c r="P1081" s="38"/>
      <c r="Q1081" s="38">
        <v>1</v>
      </c>
      <c r="R1081" s="38">
        <v>1</v>
      </c>
      <c r="S1081" s="38"/>
      <c r="T1081" s="38"/>
      <c r="U1081" s="38"/>
      <c r="V1081" s="38"/>
      <c r="W1081" s="38">
        <v>0</v>
      </c>
      <c r="X1081" s="38"/>
      <c r="Y1081" s="38"/>
      <c r="Z1081" s="38"/>
      <c r="AA1081" s="38"/>
      <c r="AB1081" s="38"/>
      <c r="BA1081" t="str">
        <f t="shared" si="275"/>
        <v>Chatham</v>
      </c>
      <c r="BB1081" t="s">
        <v>1643</v>
      </c>
      <c r="BC1081">
        <v>1</v>
      </c>
      <c r="BE1081" s="60">
        <v>33</v>
      </c>
      <c r="BF1081" s="62">
        <v>3</v>
      </c>
      <c r="BG1081" s="62">
        <v>20</v>
      </c>
      <c r="BH1081" s="66">
        <v>11780</v>
      </c>
      <c r="BI1081" s="66">
        <v>11780</v>
      </c>
      <c r="BJ1081" s="66">
        <f t="shared" si="276"/>
        <v>33003</v>
      </c>
      <c r="BL1081" t="s">
        <v>1447</v>
      </c>
      <c r="BM1081">
        <f t="shared" si="284"/>
        <v>3311780</v>
      </c>
      <c r="BN1081">
        <f t="shared" si="285"/>
        <v>3311780</v>
      </c>
      <c r="CA1081" s="1"/>
    </row>
    <row r="1082" spans="1:79" ht="14" hidden="1" customHeight="1" outlineLevel="1" x14ac:dyDescent="0.2">
      <c r="A1082" t="s">
        <v>352</v>
      </c>
      <c r="B1082" s="6" t="s">
        <v>1764</v>
      </c>
      <c r="C1082" s="1">
        <f t="shared" si="277"/>
        <v>3541</v>
      </c>
      <c r="D1082" s="3">
        <f>IF(N1082&gt;0, RANK(N1082,(N1082:P1082,Q1082:AE1082)),0)</f>
        <v>2</v>
      </c>
      <c r="E1082" s="3">
        <f>IF(O1082&gt;0,RANK(O1082,(N1082:P1082,Q1082:AE1082)),0)</f>
        <v>1</v>
      </c>
      <c r="F1082" s="3">
        <f t="shared" si="278"/>
        <v>0</v>
      </c>
      <c r="G1082" s="1">
        <f t="shared" si="279"/>
        <v>654</v>
      </c>
      <c r="H1082" s="2">
        <f t="shared" si="274"/>
        <v>0.18469358938153063</v>
      </c>
      <c r="I1082" s="4"/>
      <c r="J1082" s="2">
        <f t="shared" si="280"/>
        <v>0.39847500706015249</v>
      </c>
      <c r="K1082" s="2">
        <f t="shared" si="281"/>
        <v>0.58316859644168317</v>
      </c>
      <c r="L1082" s="2">
        <f t="shared" si="282"/>
        <v>0</v>
      </c>
      <c r="M1082" s="2">
        <f t="shared" si="283"/>
        <v>1.835639649816434E-2</v>
      </c>
      <c r="N1082" s="38">
        <v>1411</v>
      </c>
      <c r="O1082" s="38">
        <v>2065</v>
      </c>
      <c r="P1082" s="38"/>
      <c r="Q1082" s="38">
        <v>30</v>
      </c>
      <c r="R1082" s="38">
        <v>15</v>
      </c>
      <c r="S1082" s="38"/>
      <c r="T1082" s="38"/>
      <c r="U1082" s="38"/>
      <c r="V1082" s="38"/>
      <c r="W1082" s="38">
        <v>20</v>
      </c>
      <c r="X1082" s="38"/>
      <c r="Y1082" s="38"/>
      <c r="Z1082" s="38"/>
      <c r="AA1082" s="38"/>
      <c r="AB1082" s="38"/>
      <c r="BA1082" t="str">
        <f t="shared" ref="BA1082:BA1140" si="286">A1082</f>
        <v>Chester</v>
      </c>
      <c r="BB1082" t="s">
        <v>2910</v>
      </c>
      <c r="BC1082">
        <v>1</v>
      </c>
      <c r="BE1082" s="60">
        <v>33</v>
      </c>
      <c r="BF1082" s="62">
        <v>15</v>
      </c>
      <c r="BG1082" s="62">
        <v>25</v>
      </c>
      <c r="BH1082" s="66">
        <v>12100</v>
      </c>
      <c r="BI1082" s="66">
        <v>12100</v>
      </c>
      <c r="BJ1082" s="66">
        <f t="shared" si="276"/>
        <v>33015</v>
      </c>
      <c r="BL1082" t="s">
        <v>1447</v>
      </c>
      <c r="BM1082">
        <f t="shared" si="284"/>
        <v>3312100</v>
      </c>
      <c r="BN1082">
        <f t="shared" si="285"/>
        <v>3312100</v>
      </c>
      <c r="CA1082" s="1"/>
    </row>
    <row r="1083" spans="1:79" ht="14" hidden="1" customHeight="1" outlineLevel="1" x14ac:dyDescent="0.2">
      <c r="A1083" t="s">
        <v>3024</v>
      </c>
      <c r="B1083" s="6" t="s">
        <v>1764</v>
      </c>
      <c r="C1083" s="1">
        <f t="shared" si="277"/>
        <v>2458</v>
      </c>
      <c r="D1083" s="3">
        <f>IF(N1083&gt;0, RANK(N1083,(N1083:P1083,Q1083:AE1083)),0)</f>
        <v>1</v>
      </c>
      <c r="E1083" s="3">
        <f>IF(O1083&gt;0,RANK(O1083,(N1083:P1083,Q1083:AE1083)),0)</f>
        <v>2</v>
      </c>
      <c r="F1083" s="3">
        <f t="shared" si="278"/>
        <v>0</v>
      </c>
      <c r="G1083" s="1">
        <f t="shared" si="279"/>
        <v>329</v>
      </c>
      <c r="H1083" s="2">
        <f t="shared" si="274"/>
        <v>0.13384865744507729</v>
      </c>
      <c r="I1083" s="4"/>
      <c r="J1083" s="2">
        <f t="shared" si="280"/>
        <v>0.55655004068348246</v>
      </c>
      <c r="K1083" s="2">
        <f t="shared" si="281"/>
        <v>0.42270138323840523</v>
      </c>
      <c r="L1083" s="2">
        <f t="shared" si="282"/>
        <v>0</v>
      </c>
      <c r="M1083" s="2">
        <f t="shared" si="283"/>
        <v>2.0748576078112313E-2</v>
      </c>
      <c r="N1083" s="38">
        <v>1368</v>
      </c>
      <c r="O1083" s="38">
        <v>1039</v>
      </c>
      <c r="P1083" s="38"/>
      <c r="Q1083" s="38">
        <v>18</v>
      </c>
      <c r="R1083" s="38">
        <v>7</v>
      </c>
      <c r="S1083" s="38"/>
      <c r="T1083" s="38"/>
      <c r="U1083" s="38"/>
      <c r="V1083" s="38"/>
      <c r="W1083" s="38">
        <v>26</v>
      </c>
      <c r="X1083" s="38"/>
      <c r="Y1083" s="38"/>
      <c r="Z1083" s="38"/>
      <c r="AA1083" s="38"/>
      <c r="AB1083" s="38"/>
      <c r="BA1083" t="str">
        <f t="shared" si="286"/>
        <v>Chesterfield</v>
      </c>
      <c r="BB1083" t="s">
        <v>1438</v>
      </c>
      <c r="BC1083">
        <v>2</v>
      </c>
      <c r="BE1083" s="60">
        <v>33</v>
      </c>
      <c r="BF1083" s="62">
        <v>5</v>
      </c>
      <c r="BG1083" s="62">
        <v>10</v>
      </c>
      <c r="BH1083" s="66">
        <v>12260</v>
      </c>
      <c r="BI1083" s="66">
        <v>12260</v>
      </c>
      <c r="BJ1083" s="66">
        <f t="shared" si="276"/>
        <v>33005</v>
      </c>
      <c r="BL1083" t="s">
        <v>1447</v>
      </c>
      <c r="BM1083">
        <f t="shared" si="284"/>
        <v>3312260</v>
      </c>
      <c r="BN1083">
        <f t="shared" si="285"/>
        <v>3312260</v>
      </c>
      <c r="CA1083" s="1"/>
    </row>
    <row r="1084" spans="1:79" ht="14" hidden="1" customHeight="1" outlineLevel="1" x14ac:dyDescent="0.2">
      <c r="A1084" t="s">
        <v>1239</v>
      </c>
      <c r="B1084" s="6" t="s">
        <v>1764</v>
      </c>
      <c r="C1084" s="1">
        <f t="shared" si="277"/>
        <v>1843</v>
      </c>
      <c r="D1084" s="3">
        <f>IF(N1084&gt;0, RANK(N1084,(N1084:P1084,Q1084:AE1084)),0)</f>
        <v>2</v>
      </c>
      <c r="E1084" s="3">
        <f>IF(O1084&gt;0,RANK(O1084,(N1084:P1084,Q1084:AE1084)),0)</f>
        <v>1</v>
      </c>
      <c r="F1084" s="3">
        <f t="shared" si="278"/>
        <v>0</v>
      </c>
      <c r="G1084" s="1">
        <f t="shared" si="279"/>
        <v>336</v>
      </c>
      <c r="H1084" s="2">
        <f t="shared" si="274"/>
        <v>0.18231144872490504</v>
      </c>
      <c r="I1084" s="4"/>
      <c r="J1084" s="2">
        <f t="shared" si="280"/>
        <v>0.40206185567010311</v>
      </c>
      <c r="K1084" s="2">
        <f t="shared" si="281"/>
        <v>0.58437330439500812</v>
      </c>
      <c r="L1084" s="2">
        <f t="shared" si="282"/>
        <v>0</v>
      </c>
      <c r="M1084" s="2">
        <f t="shared" si="283"/>
        <v>1.3564839934888773E-2</v>
      </c>
      <c r="N1084" s="38">
        <v>741</v>
      </c>
      <c r="O1084" s="38">
        <v>1077</v>
      </c>
      <c r="P1084" s="38"/>
      <c r="Q1084" s="38">
        <v>9</v>
      </c>
      <c r="R1084" s="38">
        <v>9</v>
      </c>
      <c r="S1084" s="38"/>
      <c r="T1084" s="38"/>
      <c r="U1084" s="38"/>
      <c r="V1084" s="38"/>
      <c r="W1084" s="38">
        <v>7</v>
      </c>
      <c r="X1084" s="38"/>
      <c r="Y1084" s="38"/>
      <c r="Z1084" s="38"/>
      <c r="AA1084" s="38"/>
      <c r="AB1084" s="38"/>
      <c r="BA1084" t="str">
        <f t="shared" si="286"/>
        <v>Chichester</v>
      </c>
      <c r="BB1084" t="s">
        <v>2449</v>
      </c>
      <c r="BC1084">
        <v>2</v>
      </c>
      <c r="BE1084" s="60">
        <v>33</v>
      </c>
      <c r="BF1084" s="62">
        <v>13</v>
      </c>
      <c r="BG1084" s="62">
        <v>35</v>
      </c>
      <c r="BH1084" s="66">
        <v>12420</v>
      </c>
      <c r="BI1084" s="66">
        <v>12420</v>
      </c>
      <c r="BJ1084" s="66">
        <f t="shared" si="276"/>
        <v>33013</v>
      </c>
      <c r="BL1084" t="s">
        <v>1447</v>
      </c>
      <c r="BM1084">
        <f t="shared" si="284"/>
        <v>3312420</v>
      </c>
      <c r="BN1084">
        <f t="shared" si="285"/>
        <v>3312420</v>
      </c>
      <c r="CA1084" s="1"/>
    </row>
    <row r="1085" spans="1:79" ht="14" hidden="1" customHeight="1" outlineLevel="1" x14ac:dyDescent="0.2">
      <c r="A1085" t="s">
        <v>1399</v>
      </c>
      <c r="B1085" s="6" t="s">
        <v>1764</v>
      </c>
      <c r="C1085" s="1">
        <f t="shared" si="277"/>
        <v>5982</v>
      </c>
      <c r="D1085" s="3">
        <f>IF(N1085&gt;0, RANK(N1085,(N1085:P1085,Q1085:AE1085)),0)</f>
        <v>2</v>
      </c>
      <c r="E1085" s="3">
        <f>IF(O1085&gt;0,RANK(O1085,(N1085:P1085,Q1085:AE1085)),0)</f>
        <v>1</v>
      </c>
      <c r="F1085" s="3">
        <f t="shared" si="278"/>
        <v>0</v>
      </c>
      <c r="G1085" s="1">
        <f t="shared" si="279"/>
        <v>194</v>
      </c>
      <c r="H1085" s="2">
        <f t="shared" si="274"/>
        <v>3.2430625208960215E-2</v>
      </c>
      <c r="I1085" s="4"/>
      <c r="J1085" s="2">
        <f t="shared" si="280"/>
        <v>0.47726512871949178</v>
      </c>
      <c r="K1085" s="2">
        <f t="shared" si="281"/>
        <v>0.50969575392845201</v>
      </c>
      <c r="L1085" s="2">
        <f t="shared" si="282"/>
        <v>0</v>
      </c>
      <c r="M1085" s="2">
        <f t="shared" si="283"/>
        <v>1.3039117352056206E-2</v>
      </c>
      <c r="N1085" s="38">
        <v>2855</v>
      </c>
      <c r="O1085" s="38">
        <v>3049</v>
      </c>
      <c r="P1085" s="38"/>
      <c r="Q1085" s="38">
        <v>31</v>
      </c>
      <c r="R1085" s="38">
        <v>26</v>
      </c>
      <c r="S1085" s="38"/>
      <c r="T1085" s="38"/>
      <c r="U1085" s="38"/>
      <c r="V1085" s="38"/>
      <c r="W1085" s="38">
        <v>21</v>
      </c>
      <c r="X1085" s="38"/>
      <c r="Y1085" s="38"/>
      <c r="Z1085" s="38"/>
      <c r="AA1085" s="38"/>
      <c r="AB1085" s="38"/>
      <c r="BA1085" t="str">
        <f t="shared" si="286"/>
        <v>Claremont</v>
      </c>
      <c r="BB1085" t="s">
        <v>1020</v>
      </c>
      <c r="BC1085">
        <v>2</v>
      </c>
      <c r="BE1085" s="60">
        <v>33</v>
      </c>
      <c r="BF1085" s="62">
        <v>19</v>
      </c>
      <c r="BG1085" s="62">
        <v>15</v>
      </c>
      <c r="BH1085" s="66">
        <v>12900</v>
      </c>
      <c r="BI1085" s="66">
        <v>12900</v>
      </c>
      <c r="BJ1085" s="66">
        <f t="shared" si="276"/>
        <v>33019</v>
      </c>
      <c r="BL1085" t="s">
        <v>1225</v>
      </c>
      <c r="BM1085">
        <f t="shared" si="284"/>
        <v>3312900</v>
      </c>
      <c r="BN1085">
        <f t="shared" si="285"/>
        <v>3312900</v>
      </c>
      <c r="CA1085" s="1"/>
    </row>
    <row r="1086" spans="1:79" ht="14" hidden="1" customHeight="1" outlineLevel="1" x14ac:dyDescent="0.2">
      <c r="A1086" t="s">
        <v>2172</v>
      </c>
      <c r="B1086" s="6" t="s">
        <v>1764</v>
      </c>
      <c r="C1086" s="1">
        <f t="shared" si="277"/>
        <v>195</v>
      </c>
      <c r="D1086" s="3">
        <f>IF(N1086&gt;0, RANK(N1086,(N1086:P1086,Q1086:AE1086)),0)</f>
        <v>2</v>
      </c>
      <c r="E1086" s="3">
        <f>IF(O1086&gt;0,RANK(O1086,(N1086:P1086,Q1086:AE1086)),0)</f>
        <v>1</v>
      </c>
      <c r="F1086" s="3">
        <f t="shared" si="278"/>
        <v>0</v>
      </c>
      <c r="G1086" s="1">
        <f t="shared" si="279"/>
        <v>69</v>
      </c>
      <c r="H1086" s="2">
        <f t="shared" ref="H1086:H1149" si="287">IF(C1086&gt;0,G1086/C1086,0)</f>
        <v>0.35384615384615387</v>
      </c>
      <c r="I1086" s="4"/>
      <c r="J1086" s="2">
        <f t="shared" si="280"/>
        <v>0.31794871794871793</v>
      </c>
      <c r="K1086" s="2">
        <f t="shared" si="281"/>
        <v>0.67179487179487174</v>
      </c>
      <c r="L1086" s="2">
        <f t="shared" si="282"/>
        <v>0</v>
      </c>
      <c r="M1086" s="2">
        <f t="shared" si="283"/>
        <v>1.0256410256410331E-2</v>
      </c>
      <c r="N1086" s="38">
        <v>62</v>
      </c>
      <c r="O1086" s="38">
        <v>131</v>
      </c>
      <c r="P1086" s="38"/>
      <c r="Q1086" s="38">
        <v>2</v>
      </c>
      <c r="R1086" s="38">
        <v>0</v>
      </c>
      <c r="S1086" s="38"/>
      <c r="T1086" s="38"/>
      <c r="U1086" s="38"/>
      <c r="V1086" s="38"/>
      <c r="W1086" s="38">
        <v>0</v>
      </c>
      <c r="X1086" s="38"/>
      <c r="Y1086" s="38"/>
      <c r="Z1086" s="38"/>
      <c r="AA1086" s="38"/>
      <c r="AB1086" s="38"/>
      <c r="BA1086" t="str">
        <f t="shared" si="286"/>
        <v>Clarksville</v>
      </c>
      <c r="BB1086" t="s">
        <v>3868</v>
      </c>
      <c r="BC1086">
        <v>2</v>
      </c>
      <c r="BE1086" s="60">
        <v>33</v>
      </c>
      <c r="BF1086" s="62">
        <v>7</v>
      </c>
      <c r="BG1086" s="62">
        <v>40</v>
      </c>
      <c r="BH1086" s="66">
        <v>13220</v>
      </c>
      <c r="BI1086" s="66">
        <v>13220</v>
      </c>
      <c r="BJ1086" s="66">
        <f t="shared" si="276"/>
        <v>33007</v>
      </c>
      <c r="BL1086" t="s">
        <v>1447</v>
      </c>
      <c r="BM1086">
        <f t="shared" si="284"/>
        <v>3313220</v>
      </c>
      <c r="BN1086">
        <f t="shared" si="285"/>
        <v>3313220</v>
      </c>
      <c r="CA1086" s="1"/>
    </row>
    <row r="1087" spans="1:79" ht="14" hidden="1" customHeight="1" outlineLevel="1" x14ac:dyDescent="0.2">
      <c r="A1087" t="s">
        <v>389</v>
      </c>
      <c r="B1087" s="6" t="s">
        <v>1764</v>
      </c>
      <c r="C1087" s="1">
        <f t="shared" si="277"/>
        <v>1145</v>
      </c>
      <c r="D1087" s="3">
        <f>IF(N1087&gt;0, RANK(N1087,(N1087:P1087,Q1087:AE1087)),0)</f>
        <v>2</v>
      </c>
      <c r="E1087" s="3">
        <f>IF(O1087&gt;0,RANK(O1087,(N1087:P1087,Q1087:AE1087)),0)</f>
        <v>1</v>
      </c>
      <c r="F1087" s="3">
        <f t="shared" si="278"/>
        <v>0</v>
      </c>
      <c r="G1087" s="1">
        <f t="shared" si="279"/>
        <v>327</v>
      </c>
      <c r="H1087" s="2">
        <f t="shared" si="287"/>
        <v>0.28558951965065504</v>
      </c>
      <c r="I1087" s="4"/>
      <c r="J1087" s="2">
        <f t="shared" si="280"/>
        <v>0.34847161572052404</v>
      </c>
      <c r="K1087" s="2">
        <f t="shared" si="281"/>
        <v>0.63406113537117903</v>
      </c>
      <c r="L1087" s="2">
        <f t="shared" si="282"/>
        <v>0</v>
      </c>
      <c r="M1087" s="2">
        <f t="shared" si="283"/>
        <v>1.7467248908296873E-2</v>
      </c>
      <c r="N1087" s="38">
        <v>399</v>
      </c>
      <c r="O1087" s="38">
        <v>726</v>
      </c>
      <c r="P1087" s="38"/>
      <c r="Q1087" s="38">
        <v>9</v>
      </c>
      <c r="R1087" s="38">
        <v>4</v>
      </c>
      <c r="S1087" s="38"/>
      <c r="T1087" s="38"/>
      <c r="U1087" s="38"/>
      <c r="V1087" s="38"/>
      <c r="W1087" s="38">
        <v>7</v>
      </c>
      <c r="X1087" s="38"/>
      <c r="Y1087" s="38"/>
      <c r="Z1087" s="38"/>
      <c r="AA1087" s="38"/>
      <c r="AB1087" s="38"/>
      <c r="BA1087" t="str">
        <f t="shared" si="286"/>
        <v>Colebrook</v>
      </c>
      <c r="BB1087" t="s">
        <v>3868</v>
      </c>
      <c r="BC1087">
        <v>2</v>
      </c>
      <c r="BE1087" s="60">
        <v>33</v>
      </c>
      <c r="BF1087" s="62">
        <v>7</v>
      </c>
      <c r="BG1087" s="62">
        <v>45</v>
      </c>
      <c r="BH1087" s="66">
        <v>13780</v>
      </c>
      <c r="BI1087" s="66">
        <v>13780</v>
      </c>
      <c r="BJ1087" s="66">
        <f t="shared" si="276"/>
        <v>33007</v>
      </c>
      <c r="BL1087" t="s">
        <v>1447</v>
      </c>
      <c r="BM1087">
        <f t="shared" si="284"/>
        <v>3313780</v>
      </c>
      <c r="BN1087">
        <f t="shared" si="285"/>
        <v>3313780</v>
      </c>
      <c r="CA1087" s="1"/>
    </row>
    <row r="1088" spans="1:79" ht="14" hidden="1" customHeight="1" outlineLevel="1" x14ac:dyDescent="0.2">
      <c r="A1088" t="s">
        <v>1470</v>
      </c>
      <c r="B1088" s="6" t="s">
        <v>1764</v>
      </c>
      <c r="C1088" s="1">
        <f t="shared" si="277"/>
        <v>417</v>
      </c>
      <c r="D1088" s="3">
        <f>IF(N1088&gt;0, RANK(N1088,(N1088:P1088,Q1088:AE1088)),0)</f>
        <v>2</v>
      </c>
      <c r="E1088" s="3">
        <f>IF(O1088&gt;0,RANK(O1088,(N1088:P1088,Q1088:AE1088)),0)</f>
        <v>1</v>
      </c>
      <c r="F1088" s="3">
        <f t="shared" si="278"/>
        <v>0</v>
      </c>
      <c r="G1088" s="1">
        <f t="shared" si="279"/>
        <v>158</v>
      </c>
      <c r="H1088" s="2">
        <f t="shared" si="287"/>
        <v>0.37889688249400477</v>
      </c>
      <c r="I1088" s="4"/>
      <c r="J1088" s="2">
        <f t="shared" si="280"/>
        <v>0.30695443645083931</v>
      </c>
      <c r="K1088" s="2">
        <f t="shared" si="281"/>
        <v>0.68585131894484408</v>
      </c>
      <c r="L1088" s="2">
        <f t="shared" si="282"/>
        <v>0</v>
      </c>
      <c r="M1088" s="2">
        <f t="shared" si="283"/>
        <v>7.1942446043166131E-3</v>
      </c>
      <c r="N1088" s="38">
        <v>128</v>
      </c>
      <c r="O1088" s="38">
        <v>286</v>
      </c>
      <c r="P1088" s="38"/>
      <c r="Q1088" s="38">
        <v>1</v>
      </c>
      <c r="R1088" s="38">
        <v>1</v>
      </c>
      <c r="S1088" s="38"/>
      <c r="T1088" s="38"/>
      <c r="U1088" s="38"/>
      <c r="V1088" s="38"/>
      <c r="W1088" s="38">
        <v>1</v>
      </c>
      <c r="X1088" s="38"/>
      <c r="Y1088" s="38"/>
      <c r="Z1088" s="38"/>
      <c r="AA1088" s="38"/>
      <c r="AB1088" s="38"/>
      <c r="BA1088" t="str">
        <f t="shared" si="286"/>
        <v>Columbia</v>
      </c>
      <c r="BB1088" t="s">
        <v>3868</v>
      </c>
      <c r="BC1088">
        <v>2</v>
      </c>
      <c r="BE1088" s="60">
        <v>33</v>
      </c>
      <c r="BF1088" s="62">
        <v>7</v>
      </c>
      <c r="BG1088" s="62">
        <v>50</v>
      </c>
      <c r="BH1088" s="66">
        <v>13940</v>
      </c>
      <c r="BI1088" s="66">
        <v>13940</v>
      </c>
      <c r="BJ1088" s="66">
        <f t="shared" si="276"/>
        <v>33007</v>
      </c>
      <c r="BL1088" t="s">
        <v>1447</v>
      </c>
      <c r="BM1088">
        <f t="shared" si="284"/>
        <v>3313940</v>
      </c>
      <c r="BN1088">
        <f t="shared" si="285"/>
        <v>3313940</v>
      </c>
      <c r="CA1088" s="1"/>
    </row>
    <row r="1089" spans="1:79" ht="14" hidden="1" customHeight="1" outlineLevel="1" x14ac:dyDescent="0.2">
      <c r="A1089" t="s">
        <v>2644</v>
      </c>
      <c r="B1089" s="6" t="s">
        <v>1764</v>
      </c>
      <c r="C1089" s="1">
        <f t="shared" si="277"/>
        <v>24269</v>
      </c>
      <c r="D1089" s="3">
        <f>IF(N1089&gt;0, RANK(N1089,(N1089:P1089,Q1089:AE1089)),0)</f>
        <v>1</v>
      </c>
      <c r="E1089" s="3">
        <f>IF(O1089&gt;0,RANK(O1089,(N1089:P1089,Q1089:AE1089)),0)</f>
        <v>2</v>
      </c>
      <c r="F1089" s="3">
        <f t="shared" si="278"/>
        <v>0</v>
      </c>
      <c r="G1089" s="1">
        <f t="shared" si="279"/>
        <v>6546</v>
      </c>
      <c r="H1089" s="2">
        <f t="shared" si="287"/>
        <v>0.26972681198236431</v>
      </c>
      <c r="I1089" s="4"/>
      <c r="J1089" s="2">
        <f t="shared" si="280"/>
        <v>0.62697268119823646</v>
      </c>
      <c r="K1089" s="2">
        <f t="shared" si="281"/>
        <v>0.35724586921587209</v>
      </c>
      <c r="L1089" s="2">
        <f t="shared" si="282"/>
        <v>0</v>
      </c>
      <c r="M1089" s="2">
        <f t="shared" si="283"/>
        <v>1.5781449585891449E-2</v>
      </c>
      <c r="N1089" s="38">
        <v>15216</v>
      </c>
      <c r="O1089" s="38">
        <v>8670</v>
      </c>
      <c r="P1089" s="38"/>
      <c r="Q1089" s="38">
        <v>132</v>
      </c>
      <c r="R1089" s="38">
        <v>135</v>
      </c>
      <c r="S1089" s="38"/>
      <c r="T1089" s="38"/>
      <c r="U1089" s="38"/>
      <c r="V1089" s="38"/>
      <c r="W1089" s="38">
        <v>116</v>
      </c>
      <c r="X1089" s="38"/>
      <c r="Y1089" s="38"/>
      <c r="Z1089" s="38"/>
      <c r="AA1089" s="38"/>
      <c r="AB1089" s="38"/>
      <c r="BA1089" t="str">
        <f t="shared" si="286"/>
        <v>Concord</v>
      </c>
      <c r="BB1089" t="s">
        <v>2449</v>
      </c>
      <c r="BC1089">
        <v>2</v>
      </c>
      <c r="BE1089" s="60">
        <v>33</v>
      </c>
      <c r="BF1089" s="62">
        <v>13</v>
      </c>
      <c r="BG1089" s="62">
        <v>40</v>
      </c>
      <c r="BH1089" s="66">
        <v>14200</v>
      </c>
      <c r="BI1089" s="66">
        <v>14200</v>
      </c>
      <c r="BJ1089" s="66">
        <f t="shared" ref="BJ1089:BJ1152" si="288">BE1089*1000+BF1089</f>
        <v>33013</v>
      </c>
      <c r="BL1089" t="s">
        <v>1225</v>
      </c>
      <c r="BM1089">
        <f t="shared" si="284"/>
        <v>3314200</v>
      </c>
      <c r="BN1089">
        <f t="shared" si="285"/>
        <v>3314200</v>
      </c>
      <c r="CA1089" s="1"/>
    </row>
    <row r="1090" spans="1:79" ht="14" hidden="1" customHeight="1" outlineLevel="1" x14ac:dyDescent="0.2">
      <c r="A1090" t="s">
        <v>2412</v>
      </c>
      <c r="B1090" s="6" t="s">
        <v>1764</v>
      </c>
      <c r="C1090" s="1">
        <f t="shared" si="277"/>
        <v>5972</v>
      </c>
      <c r="D1090" s="3">
        <f>IF(N1090&gt;0, RANK(N1090,(N1090:P1090,Q1090:AE1090)),0)</f>
        <v>1</v>
      </c>
      <c r="E1090" s="3">
        <f>IF(O1090&gt;0,RANK(O1090,(N1090:P1090,Q1090:AE1090)),0)</f>
        <v>2</v>
      </c>
      <c r="F1090" s="3">
        <f t="shared" si="278"/>
        <v>0</v>
      </c>
      <c r="G1090" s="1">
        <f t="shared" si="279"/>
        <v>843</v>
      </c>
      <c r="H1090" s="2">
        <f t="shared" si="287"/>
        <v>0.14115874079035498</v>
      </c>
      <c r="I1090" s="4"/>
      <c r="J1090" s="2">
        <f t="shared" si="280"/>
        <v>0.56463496316141992</v>
      </c>
      <c r="K1090" s="2">
        <f t="shared" si="281"/>
        <v>0.42347622237106497</v>
      </c>
      <c r="L1090" s="2">
        <f t="shared" si="282"/>
        <v>0</v>
      </c>
      <c r="M1090" s="2">
        <f t="shared" si="283"/>
        <v>1.1888814467515108E-2</v>
      </c>
      <c r="N1090" s="38">
        <v>3372</v>
      </c>
      <c r="O1090" s="38">
        <v>2529</v>
      </c>
      <c r="P1090" s="38"/>
      <c r="Q1090" s="38">
        <v>35</v>
      </c>
      <c r="R1090" s="38">
        <v>19</v>
      </c>
      <c r="S1090" s="38"/>
      <c r="T1090" s="38"/>
      <c r="U1090" s="38"/>
      <c r="V1090" s="38"/>
      <c r="W1090" s="38">
        <v>17</v>
      </c>
      <c r="X1090" s="38"/>
      <c r="Y1090" s="38"/>
      <c r="Z1090" s="38"/>
      <c r="AA1090" s="38"/>
      <c r="AB1090" s="38"/>
      <c r="BA1090" t="str">
        <f t="shared" si="286"/>
        <v>Conway</v>
      </c>
      <c r="BB1090" t="s">
        <v>1643</v>
      </c>
      <c r="BC1090">
        <v>1</v>
      </c>
      <c r="BE1090" s="60">
        <v>33</v>
      </c>
      <c r="BF1090" s="62">
        <v>3</v>
      </c>
      <c r="BG1090" s="62">
        <v>25</v>
      </c>
      <c r="BH1090" s="66">
        <v>14660</v>
      </c>
      <c r="BI1090" s="66">
        <v>14660</v>
      </c>
      <c r="BJ1090" s="66">
        <f t="shared" si="288"/>
        <v>33003</v>
      </c>
      <c r="BL1090" t="s">
        <v>1447</v>
      </c>
      <c r="BM1090">
        <f t="shared" si="284"/>
        <v>3314660</v>
      </c>
      <c r="BN1090">
        <f t="shared" si="285"/>
        <v>3314660</v>
      </c>
      <c r="CA1090" s="1"/>
    </row>
    <row r="1091" spans="1:79" ht="14" hidden="1" customHeight="1" outlineLevel="1" x14ac:dyDescent="0.2">
      <c r="A1091" t="s">
        <v>1138</v>
      </c>
      <c r="B1091" s="6" t="s">
        <v>1764</v>
      </c>
      <c r="C1091" s="1">
        <f t="shared" si="277"/>
        <v>1142</v>
      </c>
      <c r="D1091" s="3">
        <f>IF(N1091&gt;0, RANK(N1091,(N1091:P1091,Q1091:AE1091)),0)</f>
        <v>1</v>
      </c>
      <c r="E1091" s="3">
        <f>IF(O1091&gt;0,RANK(O1091,(N1091:P1091,Q1091:AE1091)),0)</f>
        <v>2</v>
      </c>
      <c r="F1091" s="3">
        <f t="shared" si="278"/>
        <v>0</v>
      </c>
      <c r="G1091" s="1">
        <f t="shared" si="279"/>
        <v>194</v>
      </c>
      <c r="H1091" s="2">
        <f t="shared" si="287"/>
        <v>0.16987740805604204</v>
      </c>
      <c r="I1091" s="4"/>
      <c r="J1091" s="2">
        <f t="shared" si="280"/>
        <v>0.57793345008756569</v>
      </c>
      <c r="K1091" s="2">
        <f t="shared" si="281"/>
        <v>0.40805604203152362</v>
      </c>
      <c r="L1091" s="2">
        <f t="shared" si="282"/>
        <v>0</v>
      </c>
      <c r="M1091" s="2">
        <f t="shared" si="283"/>
        <v>1.4010507880910683E-2</v>
      </c>
      <c r="N1091" s="38">
        <v>660</v>
      </c>
      <c r="O1091" s="38">
        <v>466</v>
      </c>
      <c r="P1091" s="38"/>
      <c r="Q1091" s="38">
        <v>9</v>
      </c>
      <c r="R1091" s="38">
        <v>4</v>
      </c>
      <c r="S1091" s="38"/>
      <c r="T1091" s="38"/>
      <c r="U1091" s="38"/>
      <c r="V1091" s="38"/>
      <c r="W1091" s="38">
        <v>3</v>
      </c>
      <c r="X1091" s="38"/>
      <c r="Y1091" s="38"/>
      <c r="Z1091" s="38"/>
      <c r="AA1091" s="38"/>
      <c r="AB1091" s="38"/>
      <c r="BA1091" t="str">
        <f t="shared" si="286"/>
        <v>Cornish</v>
      </c>
      <c r="BB1091" t="s">
        <v>1020</v>
      </c>
      <c r="BC1091">
        <v>2</v>
      </c>
      <c r="BE1091" s="60">
        <v>33</v>
      </c>
      <c r="BF1091" s="62">
        <v>19</v>
      </c>
      <c r="BG1091" s="62">
        <v>20</v>
      </c>
      <c r="BH1091" s="66">
        <v>15060</v>
      </c>
      <c r="BI1091" s="66">
        <v>15060</v>
      </c>
      <c r="BJ1091" s="66">
        <f t="shared" si="288"/>
        <v>33019</v>
      </c>
      <c r="BL1091" t="s">
        <v>1447</v>
      </c>
      <c r="BM1091">
        <f t="shared" si="284"/>
        <v>3315060</v>
      </c>
      <c r="BN1091">
        <f t="shared" si="285"/>
        <v>3315060</v>
      </c>
      <c r="CA1091" s="1"/>
    </row>
    <row r="1092" spans="1:79" ht="14" hidden="1" customHeight="1" outlineLevel="1" x14ac:dyDescent="0.2">
      <c r="A1092" t="s">
        <v>2765</v>
      </c>
      <c r="B1092" s="6" t="s">
        <v>1764</v>
      </c>
      <c r="C1092" s="1">
        <f t="shared" si="277"/>
        <v>577</v>
      </c>
      <c r="D1092" s="3">
        <f>IF(N1092&gt;0, RANK(N1092,(N1092:P1092,Q1092:AE1092)),0)</f>
        <v>2</v>
      </c>
      <c r="E1092" s="3">
        <f>IF(O1092&gt;0,RANK(O1092,(N1092:P1092,Q1092:AE1092)),0)</f>
        <v>1</v>
      </c>
      <c r="F1092" s="3">
        <f t="shared" si="278"/>
        <v>0</v>
      </c>
      <c r="G1092" s="1">
        <f t="shared" si="279"/>
        <v>202</v>
      </c>
      <c r="H1092" s="2">
        <f t="shared" si="287"/>
        <v>0.35008665511265163</v>
      </c>
      <c r="I1092" s="4"/>
      <c r="J1092" s="2">
        <f t="shared" si="280"/>
        <v>0.31022530329289427</v>
      </c>
      <c r="K1092" s="2">
        <f t="shared" si="281"/>
        <v>0.66031195840554591</v>
      </c>
      <c r="L1092" s="2">
        <f t="shared" si="282"/>
        <v>0</v>
      </c>
      <c r="M1092" s="2">
        <f t="shared" si="283"/>
        <v>2.9462738301559765E-2</v>
      </c>
      <c r="N1092" s="38">
        <v>179</v>
      </c>
      <c r="O1092" s="38">
        <v>381</v>
      </c>
      <c r="P1092" s="38"/>
      <c r="Q1092" s="38">
        <v>3</v>
      </c>
      <c r="R1092" s="38">
        <v>11</v>
      </c>
      <c r="S1092" s="38"/>
      <c r="T1092" s="38"/>
      <c r="U1092" s="38"/>
      <c r="V1092" s="38"/>
      <c r="W1092" s="38">
        <v>3</v>
      </c>
      <c r="X1092" s="38"/>
      <c r="Y1092" s="38"/>
      <c r="Z1092" s="38"/>
      <c r="AA1092" s="38"/>
      <c r="AB1092" s="38"/>
      <c r="BA1092" t="str">
        <f t="shared" si="286"/>
        <v>Croydon</v>
      </c>
      <c r="BB1092" t="s">
        <v>1020</v>
      </c>
      <c r="BC1092">
        <v>2</v>
      </c>
      <c r="BE1092" s="60">
        <v>33</v>
      </c>
      <c r="BF1092" s="62">
        <v>19</v>
      </c>
      <c r="BG1092" s="62">
        <v>25</v>
      </c>
      <c r="BH1092" s="66">
        <v>16340</v>
      </c>
      <c r="BI1092" s="66">
        <v>16340</v>
      </c>
      <c r="BJ1092" s="66">
        <f t="shared" si="288"/>
        <v>33019</v>
      </c>
      <c r="BL1092" t="s">
        <v>1447</v>
      </c>
      <c r="BM1092">
        <f t="shared" si="284"/>
        <v>3316340</v>
      </c>
      <c r="BN1092">
        <f t="shared" si="285"/>
        <v>3316340</v>
      </c>
      <c r="CA1092" s="1"/>
    </row>
    <row r="1093" spans="1:79" ht="14" hidden="1" customHeight="1" outlineLevel="1" x14ac:dyDescent="0.2">
      <c r="A1093" t="s">
        <v>1774</v>
      </c>
      <c r="B1093" s="6" t="s">
        <v>1764</v>
      </c>
      <c r="C1093" s="1">
        <f t="shared" si="277"/>
        <v>616</v>
      </c>
      <c r="D1093" s="3">
        <f>IF(N1093&gt;0, RANK(N1093,(N1093:P1093,Q1093:AE1093)),0)</f>
        <v>2</v>
      </c>
      <c r="E1093" s="3">
        <f>IF(O1093&gt;0,RANK(O1093,(N1093:P1093,Q1093:AE1093)),0)</f>
        <v>1</v>
      </c>
      <c r="F1093" s="3">
        <f t="shared" si="278"/>
        <v>0</v>
      </c>
      <c r="G1093" s="1">
        <f t="shared" si="279"/>
        <v>83</v>
      </c>
      <c r="H1093" s="2">
        <f t="shared" si="287"/>
        <v>0.13474025974025974</v>
      </c>
      <c r="I1093" s="4"/>
      <c r="J1093" s="2">
        <f t="shared" si="280"/>
        <v>0.42694805194805197</v>
      </c>
      <c r="K1093" s="2">
        <f t="shared" si="281"/>
        <v>0.56168831168831168</v>
      </c>
      <c r="L1093" s="2">
        <f t="shared" si="282"/>
        <v>0</v>
      </c>
      <c r="M1093" s="2">
        <f t="shared" si="283"/>
        <v>1.1363636363636354E-2</v>
      </c>
      <c r="N1093" s="38">
        <v>263</v>
      </c>
      <c r="O1093" s="38">
        <v>346</v>
      </c>
      <c r="P1093" s="38"/>
      <c r="Q1093" s="38">
        <v>5</v>
      </c>
      <c r="R1093" s="38">
        <v>0</v>
      </c>
      <c r="S1093" s="38"/>
      <c r="T1093" s="38"/>
      <c r="U1093" s="38"/>
      <c r="V1093" s="38"/>
      <c r="W1093" s="38">
        <v>2</v>
      </c>
      <c r="X1093" s="38"/>
      <c r="Y1093" s="38"/>
      <c r="Z1093" s="38"/>
      <c r="AA1093" s="38"/>
      <c r="AB1093" s="38"/>
      <c r="BA1093" t="str">
        <f t="shared" si="286"/>
        <v>Dalton</v>
      </c>
      <c r="BB1093" t="s">
        <v>3868</v>
      </c>
      <c r="BC1093">
        <v>2</v>
      </c>
      <c r="BE1093" s="60">
        <v>33</v>
      </c>
      <c r="BF1093" s="62">
        <v>7</v>
      </c>
      <c r="BG1093" s="62">
        <v>65</v>
      </c>
      <c r="BH1093" s="66">
        <v>16820</v>
      </c>
      <c r="BI1093" s="66">
        <v>16820</v>
      </c>
      <c r="BJ1093" s="66">
        <f t="shared" si="288"/>
        <v>33007</v>
      </c>
      <c r="BL1093" t="s">
        <v>1447</v>
      </c>
      <c r="BM1093">
        <f t="shared" si="284"/>
        <v>3316820</v>
      </c>
      <c r="BN1093">
        <f t="shared" si="285"/>
        <v>3316820</v>
      </c>
      <c r="CA1093" s="1"/>
    </row>
    <row r="1094" spans="1:79" ht="14" hidden="1" customHeight="1" outlineLevel="1" x14ac:dyDescent="0.2">
      <c r="A1094" t="s">
        <v>1587</v>
      </c>
      <c r="B1094" s="6" t="s">
        <v>1764</v>
      </c>
      <c r="C1094" s="1">
        <f t="shared" si="277"/>
        <v>829</v>
      </c>
      <c r="D1094" s="3">
        <f>IF(N1094&gt;0, RANK(N1094,(N1094:P1094,Q1094:AE1094)),0)</f>
        <v>2</v>
      </c>
      <c r="E1094" s="3">
        <f>IF(O1094&gt;0,RANK(O1094,(N1094:P1094,Q1094:AE1094)),0)</f>
        <v>1</v>
      </c>
      <c r="F1094" s="3">
        <f t="shared" si="278"/>
        <v>0</v>
      </c>
      <c r="G1094" s="1">
        <f t="shared" si="279"/>
        <v>222</v>
      </c>
      <c r="H1094" s="2">
        <f t="shared" si="287"/>
        <v>0.26779252110977081</v>
      </c>
      <c r="I1094" s="4"/>
      <c r="J1094" s="2">
        <f t="shared" si="280"/>
        <v>0.35826296743063935</v>
      </c>
      <c r="K1094" s="2">
        <f t="shared" si="281"/>
        <v>0.62605548854041015</v>
      </c>
      <c r="L1094" s="2">
        <f t="shared" si="282"/>
        <v>0</v>
      </c>
      <c r="M1094" s="2">
        <f t="shared" si="283"/>
        <v>1.56815440289505E-2</v>
      </c>
      <c r="N1094" s="38">
        <v>297</v>
      </c>
      <c r="O1094" s="38">
        <v>519</v>
      </c>
      <c r="P1094" s="38"/>
      <c r="Q1094" s="38">
        <v>9</v>
      </c>
      <c r="R1094" s="38">
        <v>2</v>
      </c>
      <c r="S1094" s="38"/>
      <c r="T1094" s="38"/>
      <c r="U1094" s="38"/>
      <c r="V1094" s="38"/>
      <c r="W1094" s="38">
        <v>2</v>
      </c>
      <c r="X1094" s="38"/>
      <c r="Y1094" s="38"/>
      <c r="Z1094" s="38"/>
      <c r="AA1094" s="38"/>
      <c r="AB1094" s="38"/>
      <c r="BA1094" t="str">
        <f t="shared" si="286"/>
        <v>Danbury</v>
      </c>
      <c r="BB1094" t="s">
        <v>2449</v>
      </c>
      <c r="BC1094">
        <v>2</v>
      </c>
      <c r="BE1094" s="60">
        <v>33</v>
      </c>
      <c r="BF1094" s="62">
        <v>13</v>
      </c>
      <c r="BG1094" s="62">
        <v>45</v>
      </c>
      <c r="BH1094" s="66">
        <v>16980</v>
      </c>
      <c r="BI1094" s="66">
        <v>16980</v>
      </c>
      <c r="BJ1094" s="66">
        <f t="shared" si="288"/>
        <v>33013</v>
      </c>
      <c r="BL1094" t="s">
        <v>1447</v>
      </c>
      <c r="BM1094">
        <f t="shared" si="284"/>
        <v>3316980</v>
      </c>
      <c r="BN1094">
        <f t="shared" si="285"/>
        <v>3316980</v>
      </c>
      <c r="CA1094" s="1"/>
    </row>
    <row r="1095" spans="1:79" ht="14" hidden="1" customHeight="1" outlineLevel="1" x14ac:dyDescent="0.2">
      <c r="A1095" t="s">
        <v>842</v>
      </c>
      <c r="B1095" s="6" t="s">
        <v>1764</v>
      </c>
      <c r="C1095" s="1">
        <f t="shared" si="277"/>
        <v>2867</v>
      </c>
      <c r="D1095" s="3">
        <f>IF(N1095&gt;0, RANK(N1095,(N1095:P1095,Q1095:AE1095)),0)</f>
        <v>2</v>
      </c>
      <c r="E1095" s="3">
        <f>IF(O1095&gt;0,RANK(O1095,(N1095:P1095,Q1095:AE1095)),0)</f>
        <v>1</v>
      </c>
      <c r="F1095" s="3">
        <f t="shared" si="278"/>
        <v>0</v>
      </c>
      <c r="G1095" s="1">
        <f t="shared" si="279"/>
        <v>749</v>
      </c>
      <c r="H1095" s="2">
        <f t="shared" si="287"/>
        <v>0.26124869201255668</v>
      </c>
      <c r="I1095" s="4"/>
      <c r="J1095" s="2">
        <f t="shared" si="280"/>
        <v>0.36379490756888733</v>
      </c>
      <c r="K1095" s="2">
        <f t="shared" si="281"/>
        <v>0.62504359958144406</v>
      </c>
      <c r="L1095" s="2">
        <f t="shared" si="282"/>
        <v>0</v>
      </c>
      <c r="M1095" s="2">
        <f t="shared" si="283"/>
        <v>1.1161492849668608E-2</v>
      </c>
      <c r="N1095" s="38">
        <v>1043</v>
      </c>
      <c r="O1095" s="38">
        <v>1792</v>
      </c>
      <c r="P1095" s="38"/>
      <c r="Q1095" s="38">
        <v>13</v>
      </c>
      <c r="R1095" s="38">
        <v>8</v>
      </c>
      <c r="S1095" s="38"/>
      <c r="T1095" s="38"/>
      <c r="U1095" s="38"/>
      <c r="V1095" s="38"/>
      <c r="W1095" s="38">
        <v>11</v>
      </c>
      <c r="X1095" s="38"/>
      <c r="Y1095" s="38"/>
      <c r="Z1095" s="38"/>
      <c r="AA1095" s="38"/>
      <c r="AB1095" s="38"/>
      <c r="BA1095" t="str">
        <f t="shared" si="286"/>
        <v>Danville</v>
      </c>
      <c r="BB1095" t="s">
        <v>2910</v>
      </c>
      <c r="BC1095">
        <v>1</v>
      </c>
      <c r="BE1095" s="60">
        <v>33</v>
      </c>
      <c r="BF1095" s="62">
        <v>15</v>
      </c>
      <c r="BG1095" s="62">
        <v>30</v>
      </c>
      <c r="BH1095" s="66">
        <v>17140</v>
      </c>
      <c r="BI1095" s="66">
        <v>17140</v>
      </c>
      <c r="BJ1095" s="66">
        <f t="shared" si="288"/>
        <v>33015</v>
      </c>
      <c r="BL1095" t="s">
        <v>1447</v>
      </c>
      <c r="BM1095">
        <f t="shared" si="284"/>
        <v>3317140</v>
      </c>
      <c r="BN1095">
        <f t="shared" si="285"/>
        <v>3317140</v>
      </c>
      <c r="CA1095" s="1"/>
    </row>
    <row r="1096" spans="1:79" ht="14" hidden="1" customHeight="1" outlineLevel="1" x14ac:dyDescent="0.2">
      <c r="A1096" t="s">
        <v>1094</v>
      </c>
      <c r="B1096" s="6" t="s">
        <v>1764</v>
      </c>
      <c r="C1096" s="1">
        <f t="shared" si="277"/>
        <v>3388</v>
      </c>
      <c r="D1096" s="3">
        <f>IF(N1096&gt;0, RANK(N1096,(N1096:P1096,Q1096:AE1096)),0)</f>
        <v>2</v>
      </c>
      <c r="E1096" s="3">
        <f>IF(O1096&gt;0,RANK(O1096,(N1096:P1096,Q1096:AE1096)),0)</f>
        <v>1</v>
      </c>
      <c r="F1096" s="3">
        <f t="shared" si="278"/>
        <v>0</v>
      </c>
      <c r="G1096" s="1">
        <f t="shared" si="279"/>
        <v>531</v>
      </c>
      <c r="H1096" s="2">
        <f t="shared" si="287"/>
        <v>0.15672963400236128</v>
      </c>
      <c r="I1096" s="4"/>
      <c r="J1096" s="2">
        <f t="shared" si="280"/>
        <v>0.41351829988193622</v>
      </c>
      <c r="K1096" s="2">
        <f t="shared" si="281"/>
        <v>0.57024793388429751</v>
      </c>
      <c r="L1096" s="2">
        <f t="shared" si="282"/>
        <v>0</v>
      </c>
      <c r="M1096" s="2">
        <f t="shared" si="283"/>
        <v>1.6233766233766267E-2</v>
      </c>
      <c r="N1096" s="38">
        <v>1401</v>
      </c>
      <c r="O1096" s="38">
        <v>1932</v>
      </c>
      <c r="P1096" s="38"/>
      <c r="Q1096" s="38">
        <v>20</v>
      </c>
      <c r="R1096" s="38">
        <v>19</v>
      </c>
      <c r="S1096" s="38"/>
      <c r="T1096" s="38"/>
      <c r="U1096" s="38"/>
      <c r="V1096" s="38"/>
      <c r="W1096" s="38">
        <v>16</v>
      </c>
      <c r="X1096" s="38"/>
      <c r="Y1096" s="38"/>
      <c r="Z1096" s="38"/>
      <c r="AA1096" s="38"/>
      <c r="AB1096" s="38"/>
      <c r="BA1096" t="str">
        <f t="shared" si="286"/>
        <v>Deerfield</v>
      </c>
      <c r="BB1096" t="s">
        <v>2910</v>
      </c>
      <c r="BC1096">
        <v>2</v>
      </c>
      <c r="BE1096" s="60">
        <v>33</v>
      </c>
      <c r="BF1096" s="62">
        <v>15</v>
      </c>
      <c r="BG1096" s="62">
        <v>35</v>
      </c>
      <c r="BH1096" s="66">
        <v>17460</v>
      </c>
      <c r="BI1096" s="66">
        <v>17460</v>
      </c>
      <c r="BJ1096" s="66">
        <f t="shared" si="288"/>
        <v>33015</v>
      </c>
      <c r="BL1096" t="s">
        <v>1447</v>
      </c>
      <c r="BM1096">
        <f t="shared" si="284"/>
        <v>3317460</v>
      </c>
      <c r="BN1096">
        <f t="shared" si="285"/>
        <v>3317460</v>
      </c>
      <c r="CA1096" s="1"/>
    </row>
    <row r="1097" spans="1:79" ht="14" hidden="1" customHeight="1" outlineLevel="1" x14ac:dyDescent="0.2">
      <c r="A1097" t="s">
        <v>2501</v>
      </c>
      <c r="B1097" s="6" t="s">
        <v>1764</v>
      </c>
      <c r="C1097" s="1">
        <f t="shared" si="277"/>
        <v>1153</v>
      </c>
      <c r="D1097" s="3">
        <f>IF(N1097&gt;0, RANK(N1097,(N1097:P1097,Q1097:AE1097)),0)</f>
        <v>2</v>
      </c>
      <c r="E1097" s="3">
        <f>IF(O1097&gt;0,RANK(O1097,(N1097:P1097,Q1097:AE1097)),0)</f>
        <v>1</v>
      </c>
      <c r="F1097" s="3">
        <f t="shared" si="278"/>
        <v>0</v>
      </c>
      <c r="G1097" s="1">
        <f t="shared" si="279"/>
        <v>261</v>
      </c>
      <c r="H1097" s="2">
        <f t="shared" si="287"/>
        <v>0.22636600173460539</v>
      </c>
      <c r="I1097" s="4"/>
      <c r="J1097" s="2">
        <f t="shared" si="280"/>
        <v>0.37987857762359062</v>
      </c>
      <c r="K1097" s="2">
        <f t="shared" si="281"/>
        <v>0.60624457935819598</v>
      </c>
      <c r="L1097" s="2">
        <f t="shared" si="282"/>
        <v>0</v>
      </c>
      <c r="M1097" s="2">
        <f t="shared" si="283"/>
        <v>1.3876843018213347E-2</v>
      </c>
      <c r="N1097" s="38">
        <v>438</v>
      </c>
      <c r="O1097" s="38">
        <v>699</v>
      </c>
      <c r="P1097" s="38"/>
      <c r="Q1097" s="38">
        <v>7</v>
      </c>
      <c r="R1097" s="38">
        <v>7</v>
      </c>
      <c r="S1097" s="38"/>
      <c r="T1097" s="38"/>
      <c r="U1097" s="38"/>
      <c r="V1097" s="38"/>
      <c r="W1097" s="38">
        <v>2</v>
      </c>
      <c r="X1097" s="38"/>
      <c r="Y1097" s="38"/>
      <c r="Z1097" s="38"/>
      <c r="AA1097" s="38"/>
      <c r="AB1097" s="38"/>
      <c r="BA1097" t="str">
        <f t="shared" si="286"/>
        <v>Deering</v>
      </c>
      <c r="BB1097" t="s">
        <v>1139</v>
      </c>
      <c r="BC1097">
        <v>2</v>
      </c>
      <c r="BE1097" s="60">
        <v>33</v>
      </c>
      <c r="BF1097" s="62">
        <v>11</v>
      </c>
      <c r="BG1097" s="62">
        <v>30</v>
      </c>
      <c r="BH1097" s="66">
        <v>17780</v>
      </c>
      <c r="BI1097" s="66">
        <v>17780</v>
      </c>
      <c r="BJ1097" s="66">
        <f t="shared" si="288"/>
        <v>33011</v>
      </c>
      <c r="BL1097" t="s">
        <v>1447</v>
      </c>
      <c r="BM1097">
        <f t="shared" si="284"/>
        <v>3317780</v>
      </c>
      <c r="BN1097">
        <f t="shared" si="285"/>
        <v>3317780</v>
      </c>
      <c r="CA1097" s="1"/>
    </row>
    <row r="1098" spans="1:79" ht="14" hidden="1" customHeight="1" outlineLevel="1" x14ac:dyDescent="0.2">
      <c r="A1098" t="s">
        <v>2499</v>
      </c>
      <c r="B1098" s="6" t="s">
        <v>1764</v>
      </c>
      <c r="C1098" s="1">
        <f t="shared" si="277"/>
        <v>18056</v>
      </c>
      <c r="D1098" s="3">
        <f>IF(N1098&gt;0, RANK(N1098,(N1098:P1098,Q1098:AE1098)),0)</f>
        <v>2</v>
      </c>
      <c r="E1098" s="3">
        <f>IF(O1098&gt;0,RANK(O1098,(N1098:P1098,Q1098:AE1098)),0)</f>
        <v>1</v>
      </c>
      <c r="F1098" s="3">
        <f t="shared" si="278"/>
        <v>0</v>
      </c>
      <c r="G1098" s="1">
        <f t="shared" si="279"/>
        <v>2139</v>
      </c>
      <c r="H1098" s="2">
        <f t="shared" si="287"/>
        <v>0.11846477625166149</v>
      </c>
      <c r="I1098" s="4"/>
      <c r="J1098" s="2">
        <f t="shared" si="280"/>
        <v>0.43486929552503323</v>
      </c>
      <c r="K1098" s="2">
        <f t="shared" si="281"/>
        <v>0.55333407177669469</v>
      </c>
      <c r="L1098" s="2">
        <f t="shared" si="282"/>
        <v>0</v>
      </c>
      <c r="M1098" s="2">
        <f t="shared" si="283"/>
        <v>1.1796632698272025E-2</v>
      </c>
      <c r="N1098" s="38">
        <v>7852</v>
      </c>
      <c r="O1098" s="38">
        <v>9991</v>
      </c>
      <c r="P1098" s="38"/>
      <c r="Q1098" s="38">
        <v>86</v>
      </c>
      <c r="R1098" s="38">
        <v>67</v>
      </c>
      <c r="S1098" s="38"/>
      <c r="T1098" s="38"/>
      <c r="U1098" s="38"/>
      <c r="V1098" s="38"/>
      <c r="W1098" s="38">
        <v>60</v>
      </c>
      <c r="X1098" s="38"/>
      <c r="Y1098" s="38"/>
      <c r="Z1098" s="38"/>
      <c r="AA1098" s="38"/>
      <c r="AB1098" s="38"/>
      <c r="BA1098" t="str">
        <f t="shared" si="286"/>
        <v>Derry</v>
      </c>
      <c r="BB1098" t="s">
        <v>2910</v>
      </c>
      <c r="BC1098">
        <v>1</v>
      </c>
      <c r="BE1098" s="60">
        <v>33</v>
      </c>
      <c r="BF1098" s="62">
        <v>15</v>
      </c>
      <c r="BG1098" s="62">
        <v>40</v>
      </c>
      <c r="BH1098" s="66">
        <v>17940</v>
      </c>
      <c r="BI1098" s="66">
        <v>17940</v>
      </c>
      <c r="BJ1098" s="66">
        <f t="shared" si="288"/>
        <v>33015</v>
      </c>
      <c r="BL1098" t="s">
        <v>1447</v>
      </c>
      <c r="BM1098">
        <f t="shared" si="284"/>
        <v>3317940</v>
      </c>
      <c r="BN1098">
        <f t="shared" si="285"/>
        <v>3317940</v>
      </c>
      <c r="CA1098" s="1"/>
    </row>
    <row r="1099" spans="1:79" ht="14" hidden="1" customHeight="1" outlineLevel="1" x14ac:dyDescent="0.2">
      <c r="A1099" t="s">
        <v>1661</v>
      </c>
      <c r="B1099" s="6" t="s">
        <v>1764</v>
      </c>
      <c r="C1099" s="1">
        <f t="shared" si="277"/>
        <v>6</v>
      </c>
      <c r="D1099" s="3">
        <f>IF(N1099&gt;0, RANK(N1099,(N1099:P1099,Q1099:AE1099)),0)</f>
        <v>1</v>
      </c>
      <c r="E1099" s="3">
        <f>IF(O1099&gt;0,RANK(O1099,(N1099:P1099,Q1099:AE1099)),0)</f>
        <v>1</v>
      </c>
      <c r="F1099" s="3">
        <f t="shared" si="278"/>
        <v>0</v>
      </c>
      <c r="G1099" s="1">
        <f t="shared" si="279"/>
        <v>0</v>
      </c>
      <c r="H1099" s="2">
        <f t="shared" si="287"/>
        <v>0</v>
      </c>
      <c r="I1099" s="4"/>
      <c r="J1099" s="2">
        <f t="shared" si="280"/>
        <v>0.5</v>
      </c>
      <c r="K1099" s="2">
        <f t="shared" si="281"/>
        <v>0.5</v>
      </c>
      <c r="L1099" s="2">
        <f t="shared" si="282"/>
        <v>0</v>
      </c>
      <c r="M1099" s="2">
        <f t="shared" si="283"/>
        <v>0</v>
      </c>
      <c r="N1099" s="38">
        <v>3</v>
      </c>
      <c r="O1099" s="38">
        <v>3</v>
      </c>
      <c r="P1099" s="38"/>
      <c r="Q1099" s="38">
        <v>0</v>
      </c>
      <c r="R1099" s="38">
        <v>0</v>
      </c>
      <c r="S1099" s="38"/>
      <c r="T1099" s="38"/>
      <c r="U1099" s="38"/>
      <c r="V1099" s="38"/>
      <c r="W1099" s="38">
        <v>0</v>
      </c>
      <c r="X1099" s="38"/>
      <c r="Y1099" s="38"/>
      <c r="Z1099" s="38"/>
      <c r="AA1099" s="38"/>
      <c r="AB1099" s="38"/>
      <c r="BA1099" t="str">
        <f t="shared" si="286"/>
        <v>Dixville</v>
      </c>
      <c r="BB1099" t="s">
        <v>3868</v>
      </c>
      <c r="BC1099">
        <v>2</v>
      </c>
      <c r="BE1099" s="60">
        <v>33</v>
      </c>
      <c r="BF1099" s="62">
        <v>7</v>
      </c>
      <c r="BG1099" s="62">
        <v>75</v>
      </c>
      <c r="BH1099" s="66">
        <v>18420</v>
      </c>
      <c r="BI1099" s="66">
        <v>18420</v>
      </c>
      <c r="BJ1099" s="66">
        <f t="shared" si="288"/>
        <v>33007</v>
      </c>
      <c r="BL1099" t="s">
        <v>1273</v>
      </c>
      <c r="BM1099">
        <f t="shared" si="284"/>
        <v>3318420</v>
      </c>
      <c r="BN1099">
        <f t="shared" si="285"/>
        <v>3318420</v>
      </c>
      <c r="CA1099" s="1"/>
    </row>
    <row r="1100" spans="1:79" ht="14" hidden="1" customHeight="1" outlineLevel="1" x14ac:dyDescent="0.2">
      <c r="A1100" t="s">
        <v>774</v>
      </c>
      <c r="B1100" s="6" t="s">
        <v>1764</v>
      </c>
      <c r="C1100" s="1">
        <f t="shared" si="277"/>
        <v>245</v>
      </c>
      <c r="D1100" s="3">
        <f>IF(N1100&gt;0, RANK(N1100,(N1100:P1100,Q1100:AE1100)),0)</f>
        <v>2</v>
      </c>
      <c r="E1100" s="3">
        <f>IF(O1100&gt;0,RANK(O1100,(N1100:P1100,Q1100:AE1100)),0)</f>
        <v>1</v>
      </c>
      <c r="F1100" s="3">
        <f t="shared" si="278"/>
        <v>0</v>
      </c>
      <c r="G1100" s="1">
        <f t="shared" si="279"/>
        <v>41</v>
      </c>
      <c r="H1100" s="2">
        <f t="shared" si="287"/>
        <v>0.16734693877551021</v>
      </c>
      <c r="I1100" s="4"/>
      <c r="J1100" s="2">
        <f t="shared" si="280"/>
        <v>0.40816326530612246</v>
      </c>
      <c r="K1100" s="2">
        <f t="shared" si="281"/>
        <v>0.57551020408163267</v>
      </c>
      <c r="L1100" s="2">
        <f t="shared" si="282"/>
        <v>0</v>
      </c>
      <c r="M1100" s="2">
        <f t="shared" si="283"/>
        <v>1.6326530612244872E-2</v>
      </c>
      <c r="N1100" s="38">
        <v>100</v>
      </c>
      <c r="O1100" s="38">
        <v>141</v>
      </c>
      <c r="P1100" s="38"/>
      <c r="Q1100" s="38">
        <v>0</v>
      </c>
      <c r="R1100" s="38">
        <v>2</v>
      </c>
      <c r="S1100" s="38"/>
      <c r="T1100" s="38"/>
      <c r="U1100" s="38"/>
      <c r="V1100" s="38"/>
      <c r="W1100" s="38">
        <v>2</v>
      </c>
      <c r="X1100" s="38"/>
      <c r="Y1100" s="38"/>
      <c r="Z1100" s="38"/>
      <c r="AA1100" s="38"/>
      <c r="AB1100" s="38"/>
      <c r="BA1100" t="str">
        <f t="shared" si="286"/>
        <v>Dorchester</v>
      </c>
      <c r="BB1100" t="s">
        <v>2215</v>
      </c>
      <c r="BC1100">
        <v>2</v>
      </c>
      <c r="BE1100" s="60">
        <v>33</v>
      </c>
      <c r="BF1100" s="62">
        <v>9</v>
      </c>
      <c r="BG1100" s="62">
        <v>50</v>
      </c>
      <c r="BH1100" s="66">
        <v>18740</v>
      </c>
      <c r="BI1100" s="66">
        <v>18740</v>
      </c>
      <c r="BJ1100" s="66">
        <f t="shared" si="288"/>
        <v>33009</v>
      </c>
      <c r="BL1100" t="s">
        <v>1447</v>
      </c>
      <c r="BM1100">
        <f t="shared" si="284"/>
        <v>3318740</v>
      </c>
      <c r="BN1100">
        <f t="shared" si="285"/>
        <v>3318740</v>
      </c>
      <c r="CA1100" s="1"/>
    </row>
    <row r="1101" spans="1:79" ht="14" hidden="1" customHeight="1" outlineLevel="1" x14ac:dyDescent="0.2">
      <c r="A1101" t="s">
        <v>3018</v>
      </c>
      <c r="B1101" s="6" t="s">
        <v>1764</v>
      </c>
      <c r="C1101" s="1">
        <f t="shared" si="277"/>
        <v>19661</v>
      </c>
      <c r="D1101" s="3">
        <f>IF(N1101&gt;0, RANK(N1101,(N1101:P1101,Q1101:AE1101)),0)</f>
        <v>1</v>
      </c>
      <c r="E1101" s="3">
        <f>IF(O1101&gt;0,RANK(O1101,(N1101:P1101,Q1101:AE1101)),0)</f>
        <v>2</v>
      </c>
      <c r="F1101" s="3">
        <f t="shared" si="278"/>
        <v>0</v>
      </c>
      <c r="G1101" s="1">
        <f t="shared" si="279"/>
        <v>6006</v>
      </c>
      <c r="H1101" s="2">
        <f t="shared" si="287"/>
        <v>0.30547784954987028</v>
      </c>
      <c r="I1101" s="4"/>
      <c r="J1101" s="2">
        <f t="shared" si="280"/>
        <v>0.64371089975077567</v>
      </c>
      <c r="K1101" s="2">
        <f t="shared" si="281"/>
        <v>0.33823305020090533</v>
      </c>
      <c r="L1101" s="2">
        <f t="shared" si="282"/>
        <v>0</v>
      </c>
      <c r="M1101" s="2">
        <f t="shared" si="283"/>
        <v>1.8056050048319006E-2</v>
      </c>
      <c r="N1101" s="38">
        <v>12656</v>
      </c>
      <c r="O1101" s="38">
        <v>6650</v>
      </c>
      <c r="P1101" s="38"/>
      <c r="Q1101" s="38">
        <v>121</v>
      </c>
      <c r="R1101" s="38">
        <v>99</v>
      </c>
      <c r="S1101" s="38"/>
      <c r="T1101" s="38"/>
      <c r="U1101" s="38"/>
      <c r="V1101" s="38"/>
      <c r="W1101" s="38">
        <v>135</v>
      </c>
      <c r="X1101" s="38"/>
      <c r="Y1101" s="38"/>
      <c r="Z1101" s="38"/>
      <c r="AA1101" s="38"/>
      <c r="AB1101" s="38"/>
      <c r="BA1101" t="str">
        <f t="shared" si="286"/>
        <v>Dover</v>
      </c>
      <c r="BB1101" t="s">
        <v>1999</v>
      </c>
      <c r="BC1101">
        <v>1</v>
      </c>
      <c r="BE1101" s="60">
        <v>33</v>
      </c>
      <c r="BF1101" s="62">
        <v>17</v>
      </c>
      <c r="BG1101" s="62">
        <v>10</v>
      </c>
      <c r="BH1101" s="66">
        <v>18820</v>
      </c>
      <c r="BI1101" s="66">
        <v>18820</v>
      </c>
      <c r="BJ1101" s="66">
        <f t="shared" si="288"/>
        <v>33017</v>
      </c>
      <c r="BL1101" t="s">
        <v>1225</v>
      </c>
      <c r="BM1101">
        <f t="shared" si="284"/>
        <v>3318820</v>
      </c>
      <c r="BN1101">
        <f t="shared" si="285"/>
        <v>3318820</v>
      </c>
      <c r="CA1101" s="1"/>
    </row>
    <row r="1102" spans="1:79" ht="14" hidden="1" customHeight="1" outlineLevel="1" x14ac:dyDescent="0.2">
      <c r="A1102" t="s">
        <v>1662</v>
      </c>
      <c r="B1102" s="6" t="s">
        <v>1764</v>
      </c>
      <c r="C1102" s="1">
        <f t="shared" si="277"/>
        <v>1128</v>
      </c>
      <c r="D1102" s="3">
        <f>IF(N1102&gt;0, RANK(N1102,(N1102:P1102,Q1102:AE1102)),0)</f>
        <v>1</v>
      </c>
      <c r="E1102" s="3">
        <f>IF(O1102&gt;0,RANK(O1102,(N1102:P1102,Q1102:AE1102)),0)</f>
        <v>2</v>
      </c>
      <c r="F1102" s="3">
        <f t="shared" si="278"/>
        <v>0</v>
      </c>
      <c r="G1102" s="1">
        <f t="shared" si="279"/>
        <v>255</v>
      </c>
      <c r="H1102" s="2">
        <f t="shared" si="287"/>
        <v>0.22606382978723405</v>
      </c>
      <c r="I1102" s="4"/>
      <c r="J1102" s="2">
        <f t="shared" si="280"/>
        <v>0.6028368794326241</v>
      </c>
      <c r="K1102" s="2">
        <f t="shared" si="281"/>
        <v>0.37677304964539005</v>
      </c>
      <c r="L1102" s="2">
        <f t="shared" si="282"/>
        <v>0</v>
      </c>
      <c r="M1102" s="2">
        <f t="shared" si="283"/>
        <v>2.0390070921985859E-2</v>
      </c>
      <c r="N1102" s="38">
        <v>680</v>
      </c>
      <c r="O1102" s="38">
        <v>425</v>
      </c>
      <c r="P1102" s="38"/>
      <c r="Q1102" s="38">
        <v>9</v>
      </c>
      <c r="R1102" s="38">
        <v>3</v>
      </c>
      <c r="S1102" s="38"/>
      <c r="T1102" s="38"/>
      <c r="U1102" s="38"/>
      <c r="V1102" s="38"/>
      <c r="W1102" s="38">
        <v>11</v>
      </c>
      <c r="X1102" s="38"/>
      <c r="Y1102" s="38"/>
      <c r="Z1102" s="38"/>
      <c r="AA1102" s="38"/>
      <c r="AB1102" s="38"/>
      <c r="BA1102" t="str">
        <f t="shared" si="286"/>
        <v>Dublin</v>
      </c>
      <c r="BB1102" t="s">
        <v>1438</v>
      </c>
      <c r="BC1102">
        <v>2</v>
      </c>
      <c r="BE1102" s="60">
        <v>33</v>
      </c>
      <c r="BF1102" s="62">
        <v>5</v>
      </c>
      <c r="BG1102" s="62">
        <v>15</v>
      </c>
      <c r="BH1102" s="66">
        <v>19140</v>
      </c>
      <c r="BI1102" s="66">
        <v>19140</v>
      </c>
      <c r="BJ1102" s="66">
        <f t="shared" si="288"/>
        <v>33005</v>
      </c>
      <c r="BL1102" t="s">
        <v>1447</v>
      </c>
      <c r="BM1102">
        <f t="shared" si="284"/>
        <v>3319140</v>
      </c>
      <c r="BN1102">
        <f t="shared" si="285"/>
        <v>3319140</v>
      </c>
      <c r="CA1102" s="1"/>
    </row>
    <row r="1103" spans="1:79" ht="14" hidden="1" customHeight="1" outlineLevel="1" x14ac:dyDescent="0.2">
      <c r="A1103" t="s">
        <v>916</v>
      </c>
      <c r="B1103" s="6" t="s">
        <v>1764</v>
      </c>
      <c r="C1103" s="1">
        <f t="shared" si="277"/>
        <v>187</v>
      </c>
      <c r="D1103" s="3">
        <f>IF(N1103&gt;0, RANK(N1103,(N1103:P1103,Q1103:AE1103)),0)</f>
        <v>2</v>
      </c>
      <c r="E1103" s="3">
        <f>IF(O1103&gt;0,RANK(O1103,(N1103:P1103,Q1103:AE1103)),0)</f>
        <v>1</v>
      </c>
      <c r="F1103" s="3">
        <f t="shared" si="278"/>
        <v>0</v>
      </c>
      <c r="G1103" s="1">
        <f t="shared" si="279"/>
        <v>71</v>
      </c>
      <c r="H1103" s="2">
        <f t="shared" si="287"/>
        <v>0.37967914438502676</v>
      </c>
      <c r="I1103" s="4"/>
      <c r="J1103" s="2">
        <f t="shared" si="280"/>
        <v>0.30481283422459893</v>
      </c>
      <c r="K1103" s="2">
        <f t="shared" si="281"/>
        <v>0.68449197860962563</v>
      </c>
      <c r="L1103" s="2">
        <f t="shared" si="282"/>
        <v>0</v>
      </c>
      <c r="M1103" s="2">
        <f t="shared" si="283"/>
        <v>1.0695187165775444E-2</v>
      </c>
      <c r="N1103" s="38">
        <v>57</v>
      </c>
      <c r="O1103" s="38">
        <v>128</v>
      </c>
      <c r="P1103" s="38"/>
      <c r="Q1103" s="38">
        <v>0</v>
      </c>
      <c r="R1103" s="38">
        <v>2</v>
      </c>
      <c r="S1103" s="38"/>
      <c r="T1103" s="38"/>
      <c r="U1103" s="38"/>
      <c r="V1103" s="38"/>
      <c r="W1103" s="38">
        <v>0</v>
      </c>
      <c r="X1103" s="38"/>
      <c r="Y1103" s="38"/>
      <c r="Z1103" s="38"/>
      <c r="AA1103" s="38"/>
      <c r="AB1103" s="38"/>
      <c r="BA1103" t="str">
        <f t="shared" si="286"/>
        <v>Dummer</v>
      </c>
      <c r="BB1103" t="s">
        <v>3868</v>
      </c>
      <c r="BC1103">
        <v>2</v>
      </c>
      <c r="BE1103" s="60">
        <v>33</v>
      </c>
      <c r="BF1103" s="62">
        <v>7</v>
      </c>
      <c r="BG1103" s="62">
        <v>80</v>
      </c>
      <c r="BH1103" s="66">
        <v>19300</v>
      </c>
      <c r="BI1103" s="66">
        <v>19300</v>
      </c>
      <c r="BJ1103" s="66">
        <f t="shared" si="288"/>
        <v>33007</v>
      </c>
      <c r="BL1103" t="s">
        <v>1447</v>
      </c>
      <c r="BM1103">
        <f t="shared" si="284"/>
        <v>3319300</v>
      </c>
      <c r="BN1103">
        <f t="shared" si="285"/>
        <v>3319300</v>
      </c>
      <c r="CA1103" s="1"/>
    </row>
    <row r="1104" spans="1:79" ht="14" hidden="1" customHeight="1" outlineLevel="1" x14ac:dyDescent="0.2">
      <c r="A1104" t="s">
        <v>382</v>
      </c>
      <c r="B1104" s="6" t="s">
        <v>1764</v>
      </c>
      <c r="C1104" s="1">
        <f t="shared" si="277"/>
        <v>2109</v>
      </c>
      <c r="D1104" s="3">
        <f>IF(N1104&gt;0, RANK(N1104,(N1104:P1104,Q1104:AE1104)),0)</f>
        <v>2</v>
      </c>
      <c r="E1104" s="3">
        <f>IF(O1104&gt;0,RANK(O1104,(N1104:P1104,Q1104:AE1104)),0)</f>
        <v>1</v>
      </c>
      <c r="F1104" s="3">
        <f t="shared" si="278"/>
        <v>0</v>
      </c>
      <c r="G1104" s="1">
        <f t="shared" si="279"/>
        <v>274</v>
      </c>
      <c r="H1104" s="2">
        <f t="shared" si="287"/>
        <v>0.12991939307728781</v>
      </c>
      <c r="I1104" s="4"/>
      <c r="J1104" s="2">
        <f t="shared" si="280"/>
        <v>0.42626837363679471</v>
      </c>
      <c r="K1104" s="2">
        <f t="shared" si="281"/>
        <v>0.55618776671408254</v>
      </c>
      <c r="L1104" s="2">
        <f t="shared" si="282"/>
        <v>0</v>
      </c>
      <c r="M1104" s="2">
        <f t="shared" si="283"/>
        <v>1.7543859649122751E-2</v>
      </c>
      <c r="N1104" s="38">
        <v>899</v>
      </c>
      <c r="O1104" s="38">
        <v>1173</v>
      </c>
      <c r="P1104" s="38"/>
      <c r="Q1104" s="38">
        <v>13</v>
      </c>
      <c r="R1104" s="38">
        <v>6</v>
      </c>
      <c r="S1104" s="38"/>
      <c r="T1104" s="38"/>
      <c r="U1104" s="38"/>
      <c r="V1104" s="38"/>
      <c r="W1104" s="38">
        <v>18</v>
      </c>
      <c r="X1104" s="38"/>
      <c r="Y1104" s="38"/>
      <c r="Z1104" s="38"/>
      <c r="AA1104" s="38"/>
      <c r="AB1104" s="38"/>
      <c r="BA1104" t="str">
        <f t="shared" si="286"/>
        <v>Dunbarton</v>
      </c>
      <c r="BB1104" t="s">
        <v>2449</v>
      </c>
      <c r="BC1104">
        <v>2</v>
      </c>
      <c r="BE1104" s="60">
        <v>33</v>
      </c>
      <c r="BF1104" s="62">
        <v>13</v>
      </c>
      <c r="BG1104" s="62">
        <v>50</v>
      </c>
      <c r="BH1104" s="66">
        <v>19460</v>
      </c>
      <c r="BI1104" s="66">
        <v>19460</v>
      </c>
      <c r="BJ1104" s="66">
        <f t="shared" si="288"/>
        <v>33013</v>
      </c>
      <c r="BL1104" t="s">
        <v>1447</v>
      </c>
      <c r="BM1104">
        <f t="shared" si="284"/>
        <v>3319460</v>
      </c>
      <c r="BN1104">
        <f t="shared" si="285"/>
        <v>3319460</v>
      </c>
      <c r="CA1104" s="1"/>
    </row>
    <row r="1105" spans="1:79" ht="14" hidden="1" customHeight="1" outlineLevel="1" x14ac:dyDescent="0.2">
      <c r="A1105" t="s">
        <v>2179</v>
      </c>
      <c r="B1105" s="6" t="s">
        <v>1764</v>
      </c>
      <c r="C1105" s="1">
        <f t="shared" si="277"/>
        <v>8452</v>
      </c>
      <c r="D1105" s="3">
        <f>IF(N1105&gt;0, RANK(N1105,(N1105:P1105,Q1105:AE1105)),0)</f>
        <v>1</v>
      </c>
      <c r="E1105" s="3">
        <f>IF(O1105&gt;0,RANK(O1105,(N1105:P1105,Q1105:AE1105)),0)</f>
        <v>2</v>
      </c>
      <c r="F1105" s="3">
        <f t="shared" si="278"/>
        <v>0</v>
      </c>
      <c r="G1105" s="1">
        <f t="shared" si="279"/>
        <v>3777</v>
      </c>
      <c r="H1105" s="2">
        <f t="shared" si="287"/>
        <v>0.4468764789398959</v>
      </c>
      <c r="I1105" s="4"/>
      <c r="J1105" s="2">
        <f t="shared" si="280"/>
        <v>0.7154519640321817</v>
      </c>
      <c r="K1105" s="2">
        <f t="shared" si="281"/>
        <v>0.26857548509228585</v>
      </c>
      <c r="L1105" s="2">
        <f t="shared" si="282"/>
        <v>0</v>
      </c>
      <c r="M1105" s="2">
        <f t="shared" si="283"/>
        <v>1.5972550875532454E-2</v>
      </c>
      <c r="N1105" s="38">
        <v>6047</v>
      </c>
      <c r="O1105" s="38">
        <v>2270</v>
      </c>
      <c r="P1105" s="38"/>
      <c r="Q1105" s="38">
        <v>38</v>
      </c>
      <c r="R1105" s="38">
        <v>50</v>
      </c>
      <c r="S1105" s="38"/>
      <c r="T1105" s="38"/>
      <c r="U1105" s="38"/>
      <c r="V1105" s="38"/>
      <c r="W1105" s="38">
        <v>47</v>
      </c>
      <c r="X1105" s="38"/>
      <c r="Y1105" s="38"/>
      <c r="Z1105" s="38"/>
      <c r="AA1105" s="38"/>
      <c r="AB1105" s="38"/>
      <c r="BA1105" t="str">
        <f t="shared" si="286"/>
        <v>Durham</v>
      </c>
      <c r="BB1105" t="s">
        <v>1999</v>
      </c>
      <c r="BC1105">
        <v>1</v>
      </c>
      <c r="BE1105" s="60">
        <v>33</v>
      </c>
      <c r="BF1105" s="62">
        <v>17</v>
      </c>
      <c r="BG1105" s="62">
        <v>15</v>
      </c>
      <c r="BH1105" s="66">
        <v>19700</v>
      </c>
      <c r="BI1105" s="66">
        <v>19700</v>
      </c>
      <c r="BJ1105" s="66">
        <f t="shared" si="288"/>
        <v>33017</v>
      </c>
      <c r="BL1105" t="s">
        <v>1447</v>
      </c>
      <c r="BM1105">
        <f t="shared" si="284"/>
        <v>3319700</v>
      </c>
      <c r="BN1105">
        <f t="shared" si="285"/>
        <v>3319700</v>
      </c>
      <c r="CA1105" s="1"/>
    </row>
    <row r="1106" spans="1:79" ht="14" hidden="1" customHeight="1" outlineLevel="1" x14ac:dyDescent="0.2">
      <c r="A1106" t="s">
        <v>2450</v>
      </c>
      <c r="B1106" s="6" t="s">
        <v>1764</v>
      </c>
      <c r="C1106" s="1">
        <f t="shared" si="277"/>
        <v>1713</v>
      </c>
      <c r="D1106" s="3">
        <f>IF(N1106&gt;0, RANK(N1106,(N1106:P1106,Q1106:AE1106)),0)</f>
        <v>2</v>
      </c>
      <c r="E1106" s="3">
        <f>IF(O1106&gt;0,RANK(O1106,(N1106:P1106,Q1106:AE1106)),0)</f>
        <v>1</v>
      </c>
      <c r="F1106" s="3">
        <f t="shared" si="278"/>
        <v>0</v>
      </c>
      <c r="G1106" s="1">
        <f t="shared" si="279"/>
        <v>145</v>
      </c>
      <c r="H1106" s="2">
        <f t="shared" si="287"/>
        <v>8.4646818447168704E-2</v>
      </c>
      <c r="I1106" s="4"/>
      <c r="J1106" s="2">
        <f t="shared" si="280"/>
        <v>0.44658493870402804</v>
      </c>
      <c r="K1106" s="2">
        <f t="shared" si="281"/>
        <v>0.53123175715119675</v>
      </c>
      <c r="L1106" s="2">
        <f t="shared" si="282"/>
        <v>0</v>
      </c>
      <c r="M1106" s="2">
        <f t="shared" si="283"/>
        <v>2.2183304144775207E-2</v>
      </c>
      <c r="N1106" s="38">
        <v>765</v>
      </c>
      <c r="O1106" s="38">
        <v>910</v>
      </c>
      <c r="P1106" s="38"/>
      <c r="Q1106" s="38">
        <v>20</v>
      </c>
      <c r="R1106" s="38">
        <v>7</v>
      </c>
      <c r="S1106" s="38"/>
      <c r="T1106" s="38"/>
      <c r="U1106" s="38"/>
      <c r="V1106" s="38"/>
      <c r="W1106" s="38">
        <v>11</v>
      </c>
      <c r="X1106" s="38"/>
      <c r="Y1106" s="38"/>
      <c r="Z1106" s="38"/>
      <c r="AA1106" s="38"/>
      <c r="AB1106" s="38"/>
      <c r="BA1106" t="str">
        <f t="shared" si="286"/>
        <v>East Kingston</v>
      </c>
      <c r="BB1106" t="s">
        <v>2910</v>
      </c>
      <c r="BC1106">
        <v>1</v>
      </c>
      <c r="BE1106" s="60">
        <v>33</v>
      </c>
      <c r="BF1106" s="62">
        <v>15</v>
      </c>
      <c r="BG1106" s="62">
        <v>45</v>
      </c>
      <c r="BH1106" s="66">
        <v>21380</v>
      </c>
      <c r="BI1106" s="66">
        <v>21380</v>
      </c>
      <c r="BJ1106" s="66">
        <f t="shared" si="288"/>
        <v>33015</v>
      </c>
      <c r="BL1106" t="s">
        <v>1447</v>
      </c>
      <c r="BM1106">
        <f t="shared" si="284"/>
        <v>3321380</v>
      </c>
      <c r="BN1106">
        <f t="shared" si="285"/>
        <v>3321380</v>
      </c>
      <c r="CA1106" s="1"/>
    </row>
    <row r="1107" spans="1:79" ht="14" hidden="1" customHeight="1" outlineLevel="1" x14ac:dyDescent="0.2">
      <c r="A1107" t="s">
        <v>2479</v>
      </c>
      <c r="B1107" s="6" t="s">
        <v>1764</v>
      </c>
      <c r="C1107" s="1">
        <f t="shared" ref="C1107:C1170" si="289">SUM(N1107:AY1107)</f>
        <v>242</v>
      </c>
      <c r="D1107" s="3">
        <f>IF(N1107&gt;0, RANK(N1107,(N1107:P1107,Q1107:AE1107)),0)</f>
        <v>1</v>
      </c>
      <c r="E1107" s="3">
        <f>IF(O1107&gt;0,RANK(O1107,(N1107:P1107,Q1107:AE1107)),0)</f>
        <v>2</v>
      </c>
      <c r="F1107" s="3">
        <f t="shared" ref="F1107:F1170" si="290">IF(P1107&gt;0,RANK(P1107,(N1107:AE1107)),0)</f>
        <v>0</v>
      </c>
      <c r="G1107" s="1">
        <f t="shared" ref="G1107:G1170" si="291">IF(C1107&gt;0,MAX(N1107:P1107)-LARGE(N1107:P1107,2),0)</f>
        <v>90</v>
      </c>
      <c r="H1107" s="2">
        <f t="shared" si="287"/>
        <v>0.37190082644628097</v>
      </c>
      <c r="I1107" s="4"/>
      <c r="J1107" s="2">
        <f t="shared" ref="J1107:J1170" si="292">IF(C1107=0,"-",N1107/C1107)</f>
        <v>0.68181818181818177</v>
      </c>
      <c r="K1107" s="2">
        <f t="shared" ref="K1107:K1170" si="293">IF(C1107=0,"-",O1107/C1107)</f>
        <v>0.30991735537190085</v>
      </c>
      <c r="L1107" s="2">
        <f t="shared" ref="L1107:L1170" si="294">IF(C1107=0,"-",P1107/C1107)</f>
        <v>0</v>
      </c>
      <c r="M1107" s="2">
        <f t="shared" ref="M1107:M1170" si="295">IF(C1107=0,"-",(1-J1107-K1107-L1107))</f>
        <v>8.2644628099173834E-3</v>
      </c>
      <c r="N1107" s="38">
        <v>165</v>
      </c>
      <c r="O1107" s="38">
        <v>75</v>
      </c>
      <c r="P1107" s="38"/>
      <c r="Q1107" s="38">
        <v>1</v>
      </c>
      <c r="R1107" s="38">
        <v>0</v>
      </c>
      <c r="S1107" s="38"/>
      <c r="T1107" s="38"/>
      <c r="U1107" s="38"/>
      <c r="V1107" s="38"/>
      <c r="W1107" s="38">
        <v>1</v>
      </c>
      <c r="X1107" s="38"/>
      <c r="Y1107" s="38"/>
      <c r="Z1107" s="38"/>
      <c r="AA1107" s="38"/>
      <c r="AB1107" s="38"/>
      <c r="BA1107" t="str">
        <f t="shared" si="286"/>
        <v>Easton</v>
      </c>
      <c r="BB1107" t="s">
        <v>2215</v>
      </c>
      <c r="BC1107">
        <v>2</v>
      </c>
      <c r="BE1107" s="60">
        <v>33</v>
      </c>
      <c r="BF1107" s="62">
        <v>9</v>
      </c>
      <c r="BG1107" s="62">
        <v>55</v>
      </c>
      <c r="BH1107" s="66">
        <v>22020</v>
      </c>
      <c r="BI1107" s="66">
        <v>22020</v>
      </c>
      <c r="BJ1107" s="66">
        <f t="shared" si="288"/>
        <v>33009</v>
      </c>
      <c r="BL1107" t="s">
        <v>1447</v>
      </c>
      <c r="BM1107">
        <f t="shared" ref="BM1107:BM1170" si="296">BE1107*100000+BH1107</f>
        <v>3322020</v>
      </c>
      <c r="BN1107">
        <f t="shared" ref="BN1107:BN1170" si="297">BE1107*100000+BI1107</f>
        <v>3322020</v>
      </c>
      <c r="CA1107" s="1"/>
    </row>
    <row r="1108" spans="1:79" ht="14" hidden="1" customHeight="1" outlineLevel="1" x14ac:dyDescent="0.2">
      <c r="A1108" t="s">
        <v>508</v>
      </c>
      <c r="B1108" s="6" t="s">
        <v>1764</v>
      </c>
      <c r="C1108" s="1">
        <f t="shared" si="289"/>
        <v>322</v>
      </c>
      <c r="D1108" s="3">
        <f>IF(N1108&gt;0, RANK(N1108,(N1108:P1108,Q1108:AE1108)),0)</f>
        <v>1</v>
      </c>
      <c r="E1108" s="3">
        <f>IF(O1108&gt;0,RANK(O1108,(N1108:P1108,Q1108:AE1108)),0)</f>
        <v>2</v>
      </c>
      <c r="F1108" s="3">
        <f t="shared" si="290"/>
        <v>0</v>
      </c>
      <c r="G1108" s="1">
        <f t="shared" si="291"/>
        <v>66</v>
      </c>
      <c r="H1108" s="2">
        <f t="shared" si="287"/>
        <v>0.20496894409937888</v>
      </c>
      <c r="I1108" s="4"/>
      <c r="J1108" s="2">
        <f t="shared" si="292"/>
        <v>0.59937888198757761</v>
      </c>
      <c r="K1108" s="2">
        <f t="shared" si="293"/>
        <v>0.39440993788819878</v>
      </c>
      <c r="L1108" s="2">
        <f t="shared" si="294"/>
        <v>0</v>
      </c>
      <c r="M1108" s="2">
        <f t="shared" si="295"/>
        <v>6.2111801242236142E-3</v>
      </c>
      <c r="N1108" s="38">
        <v>193</v>
      </c>
      <c r="O1108" s="38">
        <v>127</v>
      </c>
      <c r="P1108" s="38"/>
      <c r="Q1108" s="38">
        <v>1</v>
      </c>
      <c r="R1108" s="38">
        <v>0</v>
      </c>
      <c r="S1108" s="38"/>
      <c r="T1108" s="38"/>
      <c r="U1108" s="38"/>
      <c r="V1108" s="38"/>
      <c r="W1108" s="38">
        <v>1</v>
      </c>
      <c r="X1108" s="38"/>
      <c r="Y1108" s="38"/>
      <c r="Z1108" s="38"/>
      <c r="AA1108" s="38"/>
      <c r="AB1108" s="38"/>
      <c r="BA1108" t="str">
        <f t="shared" si="286"/>
        <v>Eaton</v>
      </c>
      <c r="BB1108" t="s">
        <v>1643</v>
      </c>
      <c r="BC1108">
        <v>1</v>
      </c>
      <c r="BE1108" s="60">
        <v>33</v>
      </c>
      <c r="BF1108" s="62">
        <v>3</v>
      </c>
      <c r="BG1108" s="62">
        <v>30</v>
      </c>
      <c r="BH1108" s="66">
        <v>23380</v>
      </c>
      <c r="BI1108" s="66">
        <v>23380</v>
      </c>
      <c r="BJ1108" s="66">
        <f t="shared" si="288"/>
        <v>33003</v>
      </c>
      <c r="BL1108" t="s">
        <v>1447</v>
      </c>
      <c r="BM1108">
        <f t="shared" si="296"/>
        <v>3323380</v>
      </c>
      <c r="BN1108">
        <f t="shared" si="297"/>
        <v>3323380</v>
      </c>
      <c r="CA1108" s="1"/>
    </row>
    <row r="1109" spans="1:79" ht="14" hidden="1" customHeight="1" outlineLevel="1" x14ac:dyDescent="0.2">
      <c r="A1109" t="s">
        <v>2280</v>
      </c>
      <c r="B1109" s="6" t="s">
        <v>1764</v>
      </c>
      <c r="C1109" s="1">
        <f t="shared" si="289"/>
        <v>1011</v>
      </c>
      <c r="D1109" s="3">
        <f>IF(N1109&gt;0, RANK(N1109,(N1109:P1109,Q1109:AE1109)),0)</f>
        <v>2</v>
      </c>
      <c r="E1109" s="3">
        <f>IF(O1109&gt;0,RANK(O1109,(N1109:P1109,Q1109:AE1109)),0)</f>
        <v>1</v>
      </c>
      <c r="F1109" s="3">
        <f t="shared" si="290"/>
        <v>0</v>
      </c>
      <c r="G1109" s="1">
        <f t="shared" si="291"/>
        <v>253</v>
      </c>
      <c r="H1109" s="2">
        <f t="shared" si="287"/>
        <v>0.25024727992087042</v>
      </c>
      <c r="I1109" s="4"/>
      <c r="J1109" s="2">
        <f t="shared" si="292"/>
        <v>0.36993076162215627</v>
      </c>
      <c r="K1109" s="2">
        <f t="shared" si="293"/>
        <v>0.62017804154302669</v>
      </c>
      <c r="L1109" s="2">
        <f t="shared" si="294"/>
        <v>0</v>
      </c>
      <c r="M1109" s="2">
        <f t="shared" si="295"/>
        <v>9.8911968348169843E-3</v>
      </c>
      <c r="N1109" s="38">
        <v>374</v>
      </c>
      <c r="O1109" s="38">
        <v>627</v>
      </c>
      <c r="P1109" s="38"/>
      <c r="Q1109" s="38">
        <v>4</v>
      </c>
      <c r="R1109" s="38">
        <v>3</v>
      </c>
      <c r="S1109" s="38"/>
      <c r="T1109" s="38"/>
      <c r="U1109" s="38"/>
      <c r="V1109" s="38"/>
      <c r="W1109" s="38">
        <v>3</v>
      </c>
      <c r="X1109" s="38"/>
      <c r="Y1109" s="38"/>
      <c r="Z1109" s="38"/>
      <c r="AA1109" s="38"/>
      <c r="AB1109" s="38"/>
      <c r="BA1109" t="str">
        <f t="shared" si="286"/>
        <v>Effingham</v>
      </c>
      <c r="BB1109" t="s">
        <v>1643</v>
      </c>
      <c r="BC1109">
        <v>1</v>
      </c>
      <c r="BE1109" s="60">
        <v>33</v>
      </c>
      <c r="BF1109" s="62">
        <v>3</v>
      </c>
      <c r="BG1109" s="62">
        <v>35</v>
      </c>
      <c r="BH1109" s="66">
        <v>23620</v>
      </c>
      <c r="BI1109" s="66">
        <v>23620</v>
      </c>
      <c r="BJ1109" s="66">
        <f t="shared" si="288"/>
        <v>33003</v>
      </c>
      <c r="BL1109" t="s">
        <v>1447</v>
      </c>
      <c r="BM1109">
        <f t="shared" si="296"/>
        <v>3323620</v>
      </c>
      <c r="BN1109">
        <f t="shared" si="297"/>
        <v>3323620</v>
      </c>
      <c r="CA1109" s="1"/>
    </row>
    <row r="1110" spans="1:79" ht="14" hidden="1" customHeight="1" outlineLevel="1" x14ac:dyDescent="0.2">
      <c r="A1110" t="s">
        <v>1441</v>
      </c>
      <c r="B1110" s="6" t="s">
        <v>1764</v>
      </c>
      <c r="C1110" s="1">
        <f t="shared" si="289"/>
        <v>74</v>
      </c>
      <c r="D1110" s="3">
        <f>IF(N1110&gt;0, RANK(N1110,(N1110:P1110,Q1110:AE1110)),0)</f>
        <v>1</v>
      </c>
      <c r="E1110" s="3">
        <f>IF(O1110&gt;0,RANK(O1110,(N1110:P1110,Q1110:AE1110)),0)</f>
        <v>2</v>
      </c>
      <c r="F1110" s="3">
        <f t="shared" si="290"/>
        <v>0</v>
      </c>
      <c r="G1110" s="1">
        <f t="shared" si="291"/>
        <v>1</v>
      </c>
      <c r="H1110" s="2">
        <f t="shared" si="287"/>
        <v>1.3513513513513514E-2</v>
      </c>
      <c r="I1110" s="4"/>
      <c r="J1110" s="2">
        <f t="shared" si="292"/>
        <v>0.5</v>
      </c>
      <c r="K1110" s="2">
        <f t="shared" si="293"/>
        <v>0.48648648648648651</v>
      </c>
      <c r="L1110" s="2">
        <f t="shared" si="294"/>
        <v>0</v>
      </c>
      <c r="M1110" s="2">
        <f t="shared" si="295"/>
        <v>1.3513513513513487E-2</v>
      </c>
      <c r="N1110" s="38">
        <v>37</v>
      </c>
      <c r="O1110" s="38">
        <v>36</v>
      </c>
      <c r="P1110" s="38"/>
      <c r="Q1110" s="38">
        <v>1</v>
      </c>
      <c r="R1110" s="38">
        <v>0</v>
      </c>
      <c r="S1110" s="38"/>
      <c r="T1110" s="38"/>
      <c r="U1110" s="38"/>
      <c r="V1110" s="38"/>
      <c r="W1110" s="38">
        <v>0</v>
      </c>
      <c r="X1110" s="38"/>
      <c r="Y1110" s="38"/>
      <c r="Z1110" s="38"/>
      <c r="AA1110" s="38"/>
      <c r="AB1110" s="38"/>
      <c r="BA1110" t="str">
        <f t="shared" si="286"/>
        <v>Ellsworth</v>
      </c>
      <c r="BB1110" t="s">
        <v>2215</v>
      </c>
      <c r="BC1110">
        <v>2</v>
      </c>
      <c r="BE1110" s="60">
        <v>33</v>
      </c>
      <c r="BF1110" s="62">
        <v>9</v>
      </c>
      <c r="BG1110" s="62">
        <v>60</v>
      </c>
      <c r="BH1110" s="66">
        <v>23860</v>
      </c>
      <c r="BI1110" s="66">
        <v>23860</v>
      </c>
      <c r="BJ1110" s="66">
        <f t="shared" si="288"/>
        <v>33009</v>
      </c>
      <c r="BL1110" t="s">
        <v>1447</v>
      </c>
      <c r="BM1110">
        <f t="shared" si="296"/>
        <v>3323860</v>
      </c>
      <c r="BN1110">
        <f t="shared" si="297"/>
        <v>3323860</v>
      </c>
      <c r="CA1110" s="1"/>
    </row>
    <row r="1111" spans="1:79" ht="14" hidden="1" customHeight="1" outlineLevel="1" x14ac:dyDescent="0.2">
      <c r="A1111" t="s">
        <v>2356</v>
      </c>
      <c r="B1111" s="6" t="s">
        <v>1764</v>
      </c>
      <c r="C1111" s="1">
        <f t="shared" si="289"/>
        <v>2742</v>
      </c>
      <c r="D1111" s="3">
        <f>IF(N1111&gt;0, RANK(N1111,(N1111:P1111,Q1111:AE1111)),0)</f>
        <v>1</v>
      </c>
      <c r="E1111" s="3">
        <f>IF(O1111&gt;0,RANK(O1111,(N1111:P1111,Q1111:AE1111)),0)</f>
        <v>2</v>
      </c>
      <c r="F1111" s="3">
        <f t="shared" si="290"/>
        <v>0</v>
      </c>
      <c r="G1111" s="1">
        <f t="shared" si="291"/>
        <v>663</v>
      </c>
      <c r="H1111" s="2">
        <f t="shared" si="287"/>
        <v>0.24179431072210067</v>
      </c>
      <c r="I1111" s="4"/>
      <c r="J1111" s="2">
        <f t="shared" si="292"/>
        <v>0.61269146608315095</v>
      </c>
      <c r="K1111" s="2">
        <f t="shared" si="293"/>
        <v>0.37089715536105033</v>
      </c>
      <c r="L1111" s="2">
        <f t="shared" si="294"/>
        <v>0</v>
      </c>
      <c r="M1111" s="2">
        <f t="shared" si="295"/>
        <v>1.6411378555798717E-2</v>
      </c>
      <c r="N1111" s="38">
        <v>1680</v>
      </c>
      <c r="O1111" s="38">
        <v>1017</v>
      </c>
      <c r="P1111" s="38"/>
      <c r="Q1111" s="38">
        <v>17</v>
      </c>
      <c r="R1111" s="38">
        <v>16</v>
      </c>
      <c r="S1111" s="38"/>
      <c r="T1111" s="38"/>
      <c r="U1111" s="38"/>
      <c r="V1111" s="38"/>
      <c r="W1111" s="38">
        <v>12</v>
      </c>
      <c r="X1111" s="38"/>
      <c r="Y1111" s="38"/>
      <c r="Z1111" s="38"/>
      <c r="AA1111" s="38"/>
      <c r="AB1111" s="38"/>
      <c r="BA1111" t="str">
        <f t="shared" si="286"/>
        <v>Enfield</v>
      </c>
      <c r="BB1111" t="s">
        <v>2215</v>
      </c>
      <c r="BC1111">
        <v>2</v>
      </c>
      <c r="BE1111" s="60">
        <v>33</v>
      </c>
      <c r="BF1111" s="62">
        <v>9</v>
      </c>
      <c r="BG1111" s="62">
        <v>65</v>
      </c>
      <c r="BH1111" s="66">
        <v>24340</v>
      </c>
      <c r="BI1111" s="66">
        <v>24340</v>
      </c>
      <c r="BJ1111" s="66">
        <f t="shared" si="288"/>
        <v>33009</v>
      </c>
      <c r="BL1111" t="s">
        <v>1447</v>
      </c>
      <c r="BM1111">
        <f t="shared" si="296"/>
        <v>3324340</v>
      </c>
      <c r="BN1111">
        <f t="shared" si="297"/>
        <v>3324340</v>
      </c>
      <c r="CA1111" s="1"/>
    </row>
    <row r="1112" spans="1:79" ht="14" hidden="1" customHeight="1" outlineLevel="1" x14ac:dyDescent="0.2">
      <c r="A1112" t="s">
        <v>1794</v>
      </c>
      <c r="B1112" s="6" t="s">
        <v>1764</v>
      </c>
      <c r="C1112" s="1">
        <f t="shared" si="289"/>
        <v>4925</v>
      </c>
      <c r="D1112" s="3">
        <f>IF(N1112&gt;0, RANK(N1112,(N1112:P1112,Q1112:AE1112)),0)</f>
        <v>2</v>
      </c>
      <c r="E1112" s="3">
        <f>IF(O1112&gt;0,RANK(O1112,(N1112:P1112,Q1112:AE1112)),0)</f>
        <v>1</v>
      </c>
      <c r="F1112" s="3">
        <f t="shared" si="290"/>
        <v>0</v>
      </c>
      <c r="G1112" s="1">
        <f t="shared" si="291"/>
        <v>570</v>
      </c>
      <c r="H1112" s="2">
        <f t="shared" si="287"/>
        <v>0.11573604060913706</v>
      </c>
      <c r="I1112" s="4"/>
      <c r="J1112" s="2">
        <f t="shared" si="292"/>
        <v>0.4363451776649746</v>
      </c>
      <c r="K1112" s="2">
        <f t="shared" si="293"/>
        <v>0.55208121827411172</v>
      </c>
      <c r="L1112" s="2">
        <f t="shared" si="294"/>
        <v>0</v>
      </c>
      <c r="M1112" s="2">
        <f t="shared" si="295"/>
        <v>1.1573604060913678E-2</v>
      </c>
      <c r="N1112" s="38">
        <v>2149</v>
      </c>
      <c r="O1112" s="38">
        <v>2719</v>
      </c>
      <c r="P1112" s="38"/>
      <c r="Q1112" s="38">
        <v>23</v>
      </c>
      <c r="R1112" s="38">
        <v>16</v>
      </c>
      <c r="S1112" s="38"/>
      <c r="T1112" s="38"/>
      <c r="U1112" s="38"/>
      <c r="V1112" s="38"/>
      <c r="W1112" s="38">
        <v>18</v>
      </c>
      <c r="X1112" s="38"/>
      <c r="Y1112" s="38"/>
      <c r="Z1112" s="38"/>
      <c r="AA1112" s="38"/>
      <c r="AB1112" s="38"/>
      <c r="BA1112" t="str">
        <f t="shared" si="286"/>
        <v>Epping</v>
      </c>
      <c r="BB1112" t="s">
        <v>2910</v>
      </c>
      <c r="BC1112">
        <v>1</v>
      </c>
      <c r="BE1112" s="60">
        <v>33</v>
      </c>
      <c r="BF1112" s="62">
        <v>15</v>
      </c>
      <c r="BG1112" s="62">
        <v>50</v>
      </c>
      <c r="BH1112" s="66">
        <v>24660</v>
      </c>
      <c r="BI1112" s="66">
        <v>24660</v>
      </c>
      <c r="BJ1112" s="66">
        <f t="shared" si="288"/>
        <v>33015</v>
      </c>
      <c r="BL1112" t="s">
        <v>1447</v>
      </c>
      <c r="BM1112">
        <f t="shared" si="296"/>
        <v>3324660</v>
      </c>
      <c r="BN1112">
        <f t="shared" si="297"/>
        <v>3324660</v>
      </c>
      <c r="CA1112" s="1"/>
    </row>
    <row r="1113" spans="1:79" ht="14" hidden="1" customHeight="1" outlineLevel="1" x14ac:dyDescent="0.2">
      <c r="A1113" t="s">
        <v>2039</v>
      </c>
      <c r="B1113" s="6" t="s">
        <v>1764</v>
      </c>
      <c r="C1113" s="1">
        <f t="shared" si="289"/>
        <v>3038</v>
      </c>
      <c r="D1113" s="3">
        <f>IF(N1113&gt;0, RANK(N1113,(N1113:P1113,Q1113:AE1113)),0)</f>
        <v>2</v>
      </c>
      <c r="E1113" s="3">
        <f>IF(O1113&gt;0,RANK(O1113,(N1113:P1113,Q1113:AE1113)),0)</f>
        <v>1</v>
      </c>
      <c r="F1113" s="3">
        <f t="shared" si="290"/>
        <v>0</v>
      </c>
      <c r="G1113" s="1">
        <f t="shared" si="291"/>
        <v>707</v>
      </c>
      <c r="H1113" s="2">
        <f t="shared" si="287"/>
        <v>0.23271889400921658</v>
      </c>
      <c r="I1113" s="4"/>
      <c r="J1113" s="2">
        <f t="shared" si="292"/>
        <v>0.37722185648452927</v>
      </c>
      <c r="K1113" s="2">
        <f t="shared" si="293"/>
        <v>0.60994075049374585</v>
      </c>
      <c r="L1113" s="2">
        <f t="shared" si="294"/>
        <v>0</v>
      </c>
      <c r="M1113" s="2">
        <f t="shared" si="295"/>
        <v>1.2837393021724819E-2</v>
      </c>
      <c r="N1113" s="38">
        <v>1146</v>
      </c>
      <c r="O1113" s="38">
        <v>1853</v>
      </c>
      <c r="P1113" s="38"/>
      <c r="Q1113" s="38">
        <v>12</v>
      </c>
      <c r="R1113" s="38">
        <v>13</v>
      </c>
      <c r="S1113" s="38"/>
      <c r="T1113" s="38"/>
      <c r="U1113" s="38"/>
      <c r="V1113" s="38"/>
      <c r="W1113" s="38">
        <v>14</v>
      </c>
      <c r="X1113" s="38"/>
      <c r="Y1113" s="38"/>
      <c r="Z1113" s="38"/>
      <c r="AA1113" s="38"/>
      <c r="AB1113" s="38"/>
      <c r="BA1113" t="str">
        <f t="shared" si="286"/>
        <v>Epsom</v>
      </c>
      <c r="BB1113" t="s">
        <v>2449</v>
      </c>
      <c r="BC1113">
        <v>2</v>
      </c>
      <c r="BE1113" s="60">
        <v>33</v>
      </c>
      <c r="BF1113" s="62">
        <v>13</v>
      </c>
      <c r="BG1113" s="62">
        <v>55</v>
      </c>
      <c r="BH1113" s="66">
        <v>24900</v>
      </c>
      <c r="BI1113" s="66">
        <v>24900</v>
      </c>
      <c r="BJ1113" s="66">
        <f t="shared" si="288"/>
        <v>33013</v>
      </c>
      <c r="BL1113" t="s">
        <v>1447</v>
      </c>
      <c r="BM1113">
        <f t="shared" si="296"/>
        <v>3324900</v>
      </c>
      <c r="BN1113">
        <f t="shared" si="297"/>
        <v>3324900</v>
      </c>
      <c r="CA1113" s="1"/>
    </row>
    <row r="1114" spans="1:79" ht="14" hidden="1" customHeight="1" outlineLevel="1" x14ac:dyDescent="0.2">
      <c r="A1114" t="s">
        <v>2040</v>
      </c>
      <c r="B1114" s="6" t="s">
        <v>1764</v>
      </c>
      <c r="C1114" s="1">
        <f t="shared" si="289"/>
        <v>233</v>
      </c>
      <c r="D1114" s="3">
        <f>IF(N1114&gt;0, RANK(N1114,(N1114:P1114,Q1114:AE1114)),0)</f>
        <v>2</v>
      </c>
      <c r="E1114" s="3">
        <f>IF(O1114&gt;0,RANK(O1114,(N1114:P1114,Q1114:AE1114)),0)</f>
        <v>1</v>
      </c>
      <c r="F1114" s="3">
        <f t="shared" si="290"/>
        <v>0</v>
      </c>
      <c r="G1114" s="1">
        <f t="shared" si="291"/>
        <v>81</v>
      </c>
      <c r="H1114" s="2">
        <f t="shared" si="287"/>
        <v>0.34763948497854075</v>
      </c>
      <c r="I1114" s="4"/>
      <c r="J1114" s="2">
        <f t="shared" si="292"/>
        <v>0.3261802575107296</v>
      </c>
      <c r="K1114" s="2">
        <f t="shared" si="293"/>
        <v>0.67381974248927035</v>
      </c>
      <c r="L1114" s="2">
        <f t="shared" si="294"/>
        <v>0</v>
      </c>
      <c r="M1114" s="2">
        <f t="shared" si="295"/>
        <v>1.1102230246251565E-16</v>
      </c>
      <c r="N1114" s="38">
        <v>76</v>
      </c>
      <c r="O1114" s="38">
        <v>157</v>
      </c>
      <c r="P1114" s="38"/>
      <c r="Q1114" s="38">
        <v>0</v>
      </c>
      <c r="R1114" s="38">
        <v>0</v>
      </c>
      <c r="S1114" s="38"/>
      <c r="T1114" s="38"/>
      <c r="U1114" s="38"/>
      <c r="V1114" s="38"/>
      <c r="W1114" s="38">
        <v>0</v>
      </c>
      <c r="X1114" s="38"/>
      <c r="Y1114" s="38"/>
      <c r="Z1114" s="38"/>
      <c r="AA1114" s="38"/>
      <c r="AB1114" s="38"/>
      <c r="BA1114" t="str">
        <f t="shared" si="286"/>
        <v>Errol</v>
      </c>
      <c r="BB1114" t="s">
        <v>3868</v>
      </c>
      <c r="BC1114">
        <v>2</v>
      </c>
      <c r="BE1114" s="60">
        <v>33</v>
      </c>
      <c r="BF1114" s="62">
        <v>7</v>
      </c>
      <c r="BG1114" s="62">
        <v>85</v>
      </c>
      <c r="BH1114" s="66">
        <v>25140</v>
      </c>
      <c r="BI1114" s="66">
        <v>25140</v>
      </c>
      <c r="BJ1114" s="66">
        <f t="shared" si="288"/>
        <v>33007</v>
      </c>
      <c r="BL1114" t="s">
        <v>1447</v>
      </c>
      <c r="BM1114">
        <f t="shared" si="296"/>
        <v>3325140</v>
      </c>
      <c r="BN1114">
        <f t="shared" si="297"/>
        <v>3325140</v>
      </c>
      <c r="CA1114" s="1"/>
    </row>
    <row r="1115" spans="1:79" ht="14" hidden="1" customHeight="1" outlineLevel="1" x14ac:dyDescent="0.2">
      <c r="A1115" t="s">
        <v>1742</v>
      </c>
      <c r="B1115" s="6" t="s">
        <v>1764</v>
      </c>
      <c r="C1115" s="1">
        <f t="shared" si="289"/>
        <v>10358</v>
      </c>
      <c r="D1115" s="3">
        <f>IF(N1115&gt;0, RANK(N1115,(N1115:P1115,Q1115:AE1115)),0)</f>
        <v>1</v>
      </c>
      <c r="E1115" s="3">
        <f>IF(O1115&gt;0,RANK(O1115,(N1115:P1115,Q1115:AE1115)),0)</f>
        <v>2</v>
      </c>
      <c r="F1115" s="3">
        <f t="shared" si="290"/>
        <v>0</v>
      </c>
      <c r="G1115" s="1">
        <f t="shared" si="291"/>
        <v>3398</v>
      </c>
      <c r="H1115" s="2">
        <f t="shared" si="287"/>
        <v>0.32805560919096349</v>
      </c>
      <c r="I1115" s="4"/>
      <c r="J1115" s="2">
        <f t="shared" si="292"/>
        <v>0.6548561498358757</v>
      </c>
      <c r="K1115" s="2">
        <f t="shared" si="293"/>
        <v>0.32680054064491215</v>
      </c>
      <c r="L1115" s="2">
        <f t="shared" si="294"/>
        <v>0</v>
      </c>
      <c r="M1115" s="2">
        <f t="shared" si="295"/>
        <v>1.8343309519212148E-2</v>
      </c>
      <c r="N1115" s="38">
        <v>6783</v>
      </c>
      <c r="O1115" s="38">
        <v>3385</v>
      </c>
      <c r="P1115" s="38"/>
      <c r="Q1115" s="38">
        <v>47</v>
      </c>
      <c r="R1115" s="38">
        <v>67</v>
      </c>
      <c r="S1115" s="38"/>
      <c r="T1115" s="38"/>
      <c r="U1115" s="38"/>
      <c r="V1115" s="38"/>
      <c r="W1115" s="38">
        <v>76</v>
      </c>
      <c r="X1115" s="38"/>
      <c r="Y1115" s="38"/>
      <c r="Z1115" s="38"/>
      <c r="AA1115" s="38"/>
      <c r="AB1115" s="38"/>
      <c r="BA1115" t="str">
        <f t="shared" si="286"/>
        <v>Exeter</v>
      </c>
      <c r="BB1115" t="s">
        <v>2910</v>
      </c>
      <c r="BC1115">
        <v>1</v>
      </c>
      <c r="BE1115" s="60">
        <v>33</v>
      </c>
      <c r="BF1115" s="62">
        <v>15</v>
      </c>
      <c r="BG1115" s="62">
        <v>55</v>
      </c>
      <c r="BH1115" s="66">
        <v>25380</v>
      </c>
      <c r="BI1115" s="66">
        <v>25380</v>
      </c>
      <c r="BJ1115" s="66">
        <f t="shared" si="288"/>
        <v>33015</v>
      </c>
      <c r="BL1115" t="s">
        <v>1447</v>
      </c>
      <c r="BM1115">
        <f t="shared" si="296"/>
        <v>3325380</v>
      </c>
      <c r="BN1115">
        <f t="shared" si="297"/>
        <v>3325380</v>
      </c>
      <c r="CA1115" s="1"/>
    </row>
    <row r="1116" spans="1:79" ht="14" hidden="1" customHeight="1" outlineLevel="1" x14ac:dyDescent="0.2">
      <c r="A1116" t="s">
        <v>1913</v>
      </c>
      <c r="B1116" s="6" t="s">
        <v>1764</v>
      </c>
      <c r="C1116" s="1">
        <f t="shared" si="289"/>
        <v>3668</v>
      </c>
      <c r="D1116" s="3">
        <f>IF(N1116&gt;0, RANK(N1116,(N1116:P1116,Q1116:AE1116)),0)</f>
        <v>2</v>
      </c>
      <c r="E1116" s="3">
        <f>IF(O1116&gt;0,RANK(O1116,(N1116:P1116,Q1116:AE1116)),0)</f>
        <v>1</v>
      </c>
      <c r="F1116" s="3">
        <f t="shared" si="290"/>
        <v>0</v>
      </c>
      <c r="G1116" s="1">
        <f t="shared" si="291"/>
        <v>827</v>
      </c>
      <c r="H1116" s="2">
        <f t="shared" si="287"/>
        <v>0.22546346782988005</v>
      </c>
      <c r="I1116" s="4"/>
      <c r="J1116" s="2">
        <f t="shared" si="292"/>
        <v>0.38304252998909488</v>
      </c>
      <c r="K1116" s="2">
        <f t="shared" si="293"/>
        <v>0.60850599781897496</v>
      </c>
      <c r="L1116" s="2">
        <f t="shared" si="294"/>
        <v>0</v>
      </c>
      <c r="M1116" s="2">
        <f t="shared" si="295"/>
        <v>8.4514721919300984E-3</v>
      </c>
      <c r="N1116" s="38">
        <v>1405</v>
      </c>
      <c r="O1116" s="38">
        <v>2232</v>
      </c>
      <c r="P1116" s="38"/>
      <c r="Q1116" s="38">
        <v>17</v>
      </c>
      <c r="R1116" s="38">
        <v>9</v>
      </c>
      <c r="S1116" s="38"/>
      <c r="T1116" s="38"/>
      <c r="U1116" s="38"/>
      <c r="V1116" s="38"/>
      <c r="W1116" s="38">
        <v>5</v>
      </c>
      <c r="X1116" s="38"/>
      <c r="Y1116" s="38"/>
      <c r="Z1116" s="38"/>
      <c r="AA1116" s="38"/>
      <c r="AB1116" s="38"/>
      <c r="BA1116" t="str">
        <f t="shared" si="286"/>
        <v>Farmington</v>
      </c>
      <c r="BB1116" t="s">
        <v>1999</v>
      </c>
      <c r="BC1116">
        <v>1</v>
      </c>
      <c r="BE1116" s="60">
        <v>33</v>
      </c>
      <c r="BF1116" s="62">
        <v>17</v>
      </c>
      <c r="BG1116" s="62">
        <v>20</v>
      </c>
      <c r="BH1116" s="66">
        <v>26020</v>
      </c>
      <c r="BI1116" s="66">
        <v>26020</v>
      </c>
      <c r="BJ1116" s="66">
        <f t="shared" si="288"/>
        <v>33017</v>
      </c>
      <c r="BL1116" t="s">
        <v>1447</v>
      </c>
      <c r="BM1116">
        <f t="shared" si="296"/>
        <v>3326020</v>
      </c>
      <c r="BN1116">
        <f t="shared" si="297"/>
        <v>3326020</v>
      </c>
      <c r="CA1116" s="1"/>
    </row>
    <row r="1117" spans="1:79" ht="14" hidden="1" customHeight="1" outlineLevel="1" x14ac:dyDescent="0.2">
      <c r="A1117" t="s">
        <v>2310</v>
      </c>
      <c r="B1117" s="6" t="s">
        <v>1764</v>
      </c>
      <c r="C1117" s="1">
        <f t="shared" si="289"/>
        <v>1465</v>
      </c>
      <c r="D1117" s="3">
        <f>IF(N1117&gt;0, RANK(N1117,(N1117:P1117,Q1117:AE1117)),0)</f>
        <v>2</v>
      </c>
      <c r="E1117" s="3">
        <f>IF(O1117&gt;0,RANK(O1117,(N1117:P1117,Q1117:AE1117)),0)</f>
        <v>1</v>
      </c>
      <c r="F1117" s="3">
        <f t="shared" si="290"/>
        <v>0</v>
      </c>
      <c r="G1117" s="1">
        <f t="shared" si="291"/>
        <v>164</v>
      </c>
      <c r="H1117" s="2">
        <f t="shared" si="287"/>
        <v>0.11194539249146758</v>
      </c>
      <c r="I1117" s="4"/>
      <c r="J1117" s="2">
        <f t="shared" si="292"/>
        <v>0.4354948805460751</v>
      </c>
      <c r="K1117" s="2">
        <f t="shared" si="293"/>
        <v>0.54744027303754261</v>
      </c>
      <c r="L1117" s="2">
        <f t="shared" si="294"/>
        <v>0</v>
      </c>
      <c r="M1117" s="2">
        <f t="shared" si="295"/>
        <v>1.7064846416382284E-2</v>
      </c>
      <c r="N1117" s="38">
        <v>638</v>
      </c>
      <c r="O1117" s="38">
        <v>802</v>
      </c>
      <c r="P1117" s="38"/>
      <c r="Q1117" s="38">
        <v>12</v>
      </c>
      <c r="R1117" s="38">
        <v>4</v>
      </c>
      <c r="S1117" s="38"/>
      <c r="T1117" s="38"/>
      <c r="U1117" s="38"/>
      <c r="V1117" s="38"/>
      <c r="W1117" s="38">
        <v>9</v>
      </c>
      <c r="X1117" s="38"/>
      <c r="Y1117" s="38"/>
      <c r="Z1117" s="38"/>
      <c r="AA1117" s="38"/>
      <c r="AB1117" s="38"/>
      <c r="BA1117" t="str">
        <f t="shared" si="286"/>
        <v>Fitzwilliam</v>
      </c>
      <c r="BB1117" t="s">
        <v>1438</v>
      </c>
      <c r="BC1117">
        <v>2</v>
      </c>
      <c r="BE1117" s="60">
        <v>33</v>
      </c>
      <c r="BF1117" s="62">
        <v>5</v>
      </c>
      <c r="BG1117" s="62">
        <v>20</v>
      </c>
      <c r="BH1117" s="66">
        <v>26500</v>
      </c>
      <c r="BI1117" s="66">
        <v>26500</v>
      </c>
      <c r="BJ1117" s="66">
        <f t="shared" si="288"/>
        <v>33005</v>
      </c>
      <c r="BL1117" t="s">
        <v>1447</v>
      </c>
      <c r="BM1117">
        <f t="shared" si="296"/>
        <v>3326500</v>
      </c>
      <c r="BN1117">
        <f t="shared" si="297"/>
        <v>3326500</v>
      </c>
      <c r="CA1117" s="1"/>
    </row>
    <row r="1118" spans="1:79" ht="14" hidden="1" customHeight="1" outlineLevel="1" x14ac:dyDescent="0.2">
      <c r="A1118" t="s">
        <v>756</v>
      </c>
      <c r="B1118" s="6" t="s">
        <v>1764</v>
      </c>
      <c r="C1118" s="1">
        <f t="shared" si="289"/>
        <v>1224</v>
      </c>
      <c r="D1118" s="3">
        <f>IF(N1118&gt;0, RANK(N1118,(N1118:P1118,Q1118:AE1118)),0)</f>
        <v>2</v>
      </c>
      <c r="E1118" s="3">
        <f>IF(O1118&gt;0,RANK(O1118,(N1118:P1118,Q1118:AE1118)),0)</f>
        <v>1</v>
      </c>
      <c r="F1118" s="3">
        <f t="shared" si="290"/>
        <v>0</v>
      </c>
      <c r="G1118" s="1">
        <f t="shared" si="291"/>
        <v>15</v>
      </c>
      <c r="H1118" s="2">
        <f t="shared" si="287"/>
        <v>1.2254901960784314E-2</v>
      </c>
      <c r="I1118" s="4"/>
      <c r="J1118" s="2">
        <f t="shared" si="292"/>
        <v>0.48447712418300654</v>
      </c>
      <c r="K1118" s="2">
        <f t="shared" si="293"/>
        <v>0.49673202614379086</v>
      </c>
      <c r="L1118" s="2">
        <f t="shared" si="294"/>
        <v>0</v>
      </c>
      <c r="M1118" s="2">
        <f t="shared" si="295"/>
        <v>1.8790849673202548E-2</v>
      </c>
      <c r="N1118" s="38">
        <v>593</v>
      </c>
      <c r="O1118" s="38">
        <v>608</v>
      </c>
      <c r="P1118" s="38"/>
      <c r="Q1118" s="38">
        <v>9</v>
      </c>
      <c r="R1118" s="38">
        <v>8</v>
      </c>
      <c r="S1118" s="38"/>
      <c r="T1118" s="38"/>
      <c r="U1118" s="38"/>
      <c r="V1118" s="38"/>
      <c r="W1118" s="38">
        <v>6</v>
      </c>
      <c r="X1118" s="38"/>
      <c r="Y1118" s="38"/>
      <c r="Z1118" s="38"/>
      <c r="AA1118" s="38"/>
      <c r="AB1118" s="38"/>
      <c r="BA1118" t="str">
        <f t="shared" si="286"/>
        <v>Francestown</v>
      </c>
      <c r="BB1118" t="s">
        <v>1139</v>
      </c>
      <c r="BC1118">
        <v>2</v>
      </c>
      <c r="BE1118" s="60">
        <v>33</v>
      </c>
      <c r="BF1118" s="62">
        <v>11</v>
      </c>
      <c r="BG1118" s="62">
        <v>35</v>
      </c>
      <c r="BH1118" s="66">
        <v>27140</v>
      </c>
      <c r="BI1118" s="66">
        <v>27140</v>
      </c>
      <c r="BJ1118" s="66">
        <f t="shared" si="288"/>
        <v>33011</v>
      </c>
      <c r="BL1118" t="s">
        <v>1447</v>
      </c>
      <c r="BM1118">
        <f t="shared" si="296"/>
        <v>3327140</v>
      </c>
      <c r="BN1118">
        <f t="shared" si="297"/>
        <v>3327140</v>
      </c>
      <c r="CA1118" s="1"/>
    </row>
    <row r="1119" spans="1:79" ht="14" hidden="1" customHeight="1" outlineLevel="1" x14ac:dyDescent="0.2">
      <c r="A1119" t="s">
        <v>2271</v>
      </c>
      <c r="B1119" s="6" t="s">
        <v>1764</v>
      </c>
      <c r="C1119" s="1">
        <f t="shared" si="289"/>
        <v>828</v>
      </c>
      <c r="D1119" s="3">
        <f>IF(N1119&gt;0, RANK(N1119,(N1119:P1119,Q1119:AE1119)),0)</f>
        <v>1</v>
      </c>
      <c r="E1119" s="3">
        <f>IF(O1119&gt;0,RANK(O1119,(N1119:P1119,Q1119:AE1119)),0)</f>
        <v>2</v>
      </c>
      <c r="F1119" s="3">
        <f t="shared" si="290"/>
        <v>0</v>
      </c>
      <c r="G1119" s="1">
        <f t="shared" si="291"/>
        <v>275</v>
      </c>
      <c r="H1119" s="2">
        <f t="shared" si="287"/>
        <v>0.33212560386473428</v>
      </c>
      <c r="I1119" s="4"/>
      <c r="J1119" s="2">
        <f t="shared" si="292"/>
        <v>0.65458937198067635</v>
      </c>
      <c r="K1119" s="2">
        <f t="shared" si="293"/>
        <v>0.32246376811594202</v>
      </c>
      <c r="L1119" s="2">
        <f t="shared" si="294"/>
        <v>0</v>
      </c>
      <c r="M1119" s="2">
        <f t="shared" si="295"/>
        <v>2.2946859903381633E-2</v>
      </c>
      <c r="N1119" s="38">
        <v>542</v>
      </c>
      <c r="O1119" s="38">
        <v>267</v>
      </c>
      <c r="P1119" s="38"/>
      <c r="Q1119" s="38">
        <v>6</v>
      </c>
      <c r="R1119" s="38">
        <v>5</v>
      </c>
      <c r="S1119" s="38"/>
      <c r="T1119" s="38"/>
      <c r="U1119" s="38"/>
      <c r="V1119" s="38"/>
      <c r="W1119" s="38">
        <v>8</v>
      </c>
      <c r="X1119" s="38"/>
      <c r="Y1119" s="38"/>
      <c r="Z1119" s="38"/>
      <c r="AA1119" s="38"/>
      <c r="AB1119" s="38"/>
      <c r="BA1119" t="str">
        <f t="shared" si="286"/>
        <v>Franconia</v>
      </c>
      <c r="BB1119" t="s">
        <v>2215</v>
      </c>
      <c r="BC1119">
        <v>2</v>
      </c>
      <c r="BE1119" s="60">
        <v>33</v>
      </c>
      <c r="BF1119" s="62">
        <v>9</v>
      </c>
      <c r="BG1119" s="62">
        <v>70</v>
      </c>
      <c r="BH1119" s="66">
        <v>27300</v>
      </c>
      <c r="BI1119" s="66">
        <v>27300</v>
      </c>
      <c r="BJ1119" s="66">
        <f t="shared" si="288"/>
        <v>33009</v>
      </c>
      <c r="BL1119" t="s">
        <v>1447</v>
      </c>
      <c r="BM1119">
        <f t="shared" si="296"/>
        <v>3327300</v>
      </c>
      <c r="BN1119">
        <f t="shared" si="297"/>
        <v>3327300</v>
      </c>
      <c r="CA1119" s="1"/>
    </row>
    <row r="1120" spans="1:79" ht="14" hidden="1" customHeight="1" outlineLevel="1" x14ac:dyDescent="0.2">
      <c r="A1120" t="s">
        <v>1117</v>
      </c>
      <c r="B1120" s="6" t="s">
        <v>1764</v>
      </c>
      <c r="C1120" s="1">
        <f t="shared" si="289"/>
        <v>4502</v>
      </c>
      <c r="D1120" s="3">
        <f>IF(N1120&gt;0, RANK(N1120,(N1120:P1120,Q1120:AE1120)),0)</f>
        <v>2</v>
      </c>
      <c r="E1120" s="3">
        <f>IF(O1120&gt;0,RANK(O1120,(N1120:P1120,Q1120:AE1120)),0)</f>
        <v>1</v>
      </c>
      <c r="F1120" s="3">
        <f t="shared" si="290"/>
        <v>0</v>
      </c>
      <c r="G1120" s="1">
        <f t="shared" si="291"/>
        <v>722</v>
      </c>
      <c r="H1120" s="2">
        <f t="shared" si="287"/>
        <v>0.16037316748111952</v>
      </c>
      <c r="I1120" s="4"/>
      <c r="J1120" s="2">
        <f t="shared" si="292"/>
        <v>0.41137272323411816</v>
      </c>
      <c r="K1120" s="2">
        <f t="shared" si="293"/>
        <v>0.57174589071523763</v>
      </c>
      <c r="L1120" s="2">
        <f t="shared" si="294"/>
        <v>0</v>
      </c>
      <c r="M1120" s="2">
        <f t="shared" si="295"/>
        <v>1.6881386050644154E-2</v>
      </c>
      <c r="N1120" s="38">
        <v>1852</v>
      </c>
      <c r="O1120" s="38">
        <v>2574</v>
      </c>
      <c r="P1120" s="38"/>
      <c r="Q1120" s="38">
        <v>22</v>
      </c>
      <c r="R1120" s="38">
        <v>26</v>
      </c>
      <c r="S1120" s="38"/>
      <c r="T1120" s="38"/>
      <c r="U1120" s="38"/>
      <c r="V1120" s="38"/>
      <c r="W1120" s="38">
        <v>28</v>
      </c>
      <c r="X1120" s="38"/>
      <c r="Y1120" s="38"/>
      <c r="Z1120" s="38"/>
      <c r="AA1120" s="38"/>
      <c r="AB1120" s="38"/>
      <c r="BA1120" t="str">
        <f t="shared" si="286"/>
        <v>Franklin</v>
      </c>
      <c r="BB1120" t="s">
        <v>2449</v>
      </c>
      <c r="BC1120">
        <v>2</v>
      </c>
      <c r="BE1120" s="60">
        <v>33</v>
      </c>
      <c r="BF1120" s="62">
        <v>13</v>
      </c>
      <c r="BG1120" s="62">
        <v>60</v>
      </c>
      <c r="BH1120" s="66">
        <v>27380</v>
      </c>
      <c r="BI1120" s="66">
        <v>27380</v>
      </c>
      <c r="BJ1120" s="66">
        <f t="shared" si="288"/>
        <v>33013</v>
      </c>
      <c r="BL1120" t="s">
        <v>1225</v>
      </c>
      <c r="BM1120">
        <f t="shared" si="296"/>
        <v>3327380</v>
      </c>
      <c r="BN1120">
        <f t="shared" si="297"/>
        <v>3327380</v>
      </c>
      <c r="CA1120" s="1"/>
    </row>
    <row r="1121" spans="1:79" ht="14" hidden="1" customHeight="1" outlineLevel="1" x14ac:dyDescent="0.2">
      <c r="A1121" t="s">
        <v>804</v>
      </c>
      <c r="B1121" s="6" t="s">
        <v>1764</v>
      </c>
      <c r="C1121" s="1">
        <f t="shared" si="289"/>
        <v>1195</v>
      </c>
      <c r="D1121" s="3">
        <f>IF(N1121&gt;0, RANK(N1121,(N1121:P1121,Q1121:AE1121)),0)</f>
        <v>2</v>
      </c>
      <c r="E1121" s="3">
        <f>IF(O1121&gt;0,RANK(O1121,(N1121:P1121,Q1121:AE1121)),0)</f>
        <v>1</v>
      </c>
      <c r="F1121" s="3">
        <f t="shared" si="290"/>
        <v>0</v>
      </c>
      <c r="G1121" s="1">
        <f t="shared" si="291"/>
        <v>111</v>
      </c>
      <c r="H1121" s="2">
        <f t="shared" si="287"/>
        <v>9.2887029288702933E-2</v>
      </c>
      <c r="I1121" s="4"/>
      <c r="J1121" s="2">
        <f t="shared" si="292"/>
        <v>0.4485355648535565</v>
      </c>
      <c r="K1121" s="2">
        <f t="shared" si="293"/>
        <v>0.54142259414225946</v>
      </c>
      <c r="L1121" s="2">
        <f t="shared" si="294"/>
        <v>0</v>
      </c>
      <c r="M1121" s="2">
        <f t="shared" si="295"/>
        <v>1.0041841004184038E-2</v>
      </c>
      <c r="N1121" s="38">
        <v>536</v>
      </c>
      <c r="O1121" s="38">
        <v>647</v>
      </c>
      <c r="P1121" s="38"/>
      <c r="Q1121" s="38">
        <v>3</v>
      </c>
      <c r="R1121" s="38">
        <v>4</v>
      </c>
      <c r="S1121" s="38"/>
      <c r="T1121" s="38"/>
      <c r="U1121" s="38"/>
      <c r="V1121" s="38"/>
      <c r="W1121" s="38">
        <v>5</v>
      </c>
      <c r="X1121" s="38"/>
      <c r="Y1121" s="38"/>
      <c r="Z1121" s="38"/>
      <c r="AA1121" s="38"/>
      <c r="AB1121" s="38"/>
      <c r="BA1121" t="str">
        <f t="shared" si="286"/>
        <v>Freedom</v>
      </c>
      <c r="BB1121" t="s">
        <v>1643</v>
      </c>
      <c r="BC1121">
        <v>1</v>
      </c>
      <c r="BE1121" s="60">
        <v>33</v>
      </c>
      <c r="BF1121" s="62">
        <v>3</v>
      </c>
      <c r="BG1121" s="62">
        <v>40</v>
      </c>
      <c r="BH1121" s="66">
        <v>27700</v>
      </c>
      <c r="BI1121" s="66">
        <v>27700</v>
      </c>
      <c r="BJ1121" s="66">
        <f t="shared" si="288"/>
        <v>33003</v>
      </c>
      <c r="BL1121" t="s">
        <v>1447</v>
      </c>
      <c r="BM1121">
        <f t="shared" si="296"/>
        <v>3327700</v>
      </c>
      <c r="BN1121">
        <f t="shared" si="297"/>
        <v>3327700</v>
      </c>
      <c r="CA1121" s="1"/>
    </row>
    <row r="1122" spans="1:79" ht="14" hidden="1" customHeight="1" outlineLevel="1" x14ac:dyDescent="0.2">
      <c r="A1122" t="s">
        <v>1724</v>
      </c>
      <c r="B1122" s="6" t="s">
        <v>1764</v>
      </c>
      <c r="C1122" s="1">
        <f t="shared" si="289"/>
        <v>3136</v>
      </c>
      <c r="D1122" s="3">
        <f>IF(N1122&gt;0, RANK(N1122,(N1122:P1122,Q1122:AE1122)),0)</f>
        <v>2</v>
      </c>
      <c r="E1122" s="3">
        <f>IF(O1122&gt;0,RANK(O1122,(N1122:P1122,Q1122:AE1122)),0)</f>
        <v>1</v>
      </c>
      <c r="F1122" s="3">
        <f t="shared" si="290"/>
        <v>0</v>
      </c>
      <c r="G1122" s="1">
        <f t="shared" si="291"/>
        <v>612</v>
      </c>
      <c r="H1122" s="2">
        <f t="shared" si="287"/>
        <v>0.1951530612244898</v>
      </c>
      <c r="I1122" s="4"/>
      <c r="J1122" s="2">
        <f t="shared" si="292"/>
        <v>0.39636479591836737</v>
      </c>
      <c r="K1122" s="2">
        <f t="shared" si="293"/>
        <v>0.5915178571428571</v>
      </c>
      <c r="L1122" s="2">
        <f t="shared" si="294"/>
        <v>0</v>
      </c>
      <c r="M1122" s="2">
        <f t="shared" si="295"/>
        <v>1.2117346938775531E-2</v>
      </c>
      <c r="N1122" s="38">
        <v>1243</v>
      </c>
      <c r="O1122" s="38">
        <v>1855</v>
      </c>
      <c r="P1122" s="38"/>
      <c r="Q1122" s="38">
        <v>16</v>
      </c>
      <c r="R1122" s="38">
        <v>13</v>
      </c>
      <c r="S1122" s="38"/>
      <c r="T1122" s="38"/>
      <c r="U1122" s="38"/>
      <c r="V1122" s="38"/>
      <c r="W1122" s="38">
        <v>9</v>
      </c>
      <c r="X1122" s="38"/>
      <c r="Y1122" s="38"/>
      <c r="Z1122" s="38"/>
      <c r="AA1122" s="38"/>
      <c r="AB1122" s="38"/>
      <c r="BA1122" t="str">
        <f t="shared" si="286"/>
        <v>Fremont</v>
      </c>
      <c r="BB1122" t="s">
        <v>2910</v>
      </c>
      <c r="BC1122">
        <v>1</v>
      </c>
      <c r="BE1122" s="60">
        <v>33</v>
      </c>
      <c r="BF1122" s="62">
        <v>15</v>
      </c>
      <c r="BG1122" s="62">
        <v>60</v>
      </c>
      <c r="BH1122" s="66">
        <v>27940</v>
      </c>
      <c r="BI1122" s="66">
        <v>27940</v>
      </c>
      <c r="BJ1122" s="66">
        <f t="shared" si="288"/>
        <v>33015</v>
      </c>
      <c r="BL1122" t="s">
        <v>1447</v>
      </c>
      <c r="BM1122">
        <f t="shared" si="296"/>
        <v>3327940</v>
      </c>
      <c r="BN1122">
        <f t="shared" si="297"/>
        <v>3327940</v>
      </c>
      <c r="CA1122" s="1"/>
    </row>
    <row r="1123" spans="1:79" ht="14" hidden="1" customHeight="1" outlineLevel="1" x14ac:dyDescent="0.2">
      <c r="A1123" t="s">
        <v>611</v>
      </c>
      <c r="B1123" s="6" t="s">
        <v>1764</v>
      </c>
      <c r="C1123" s="1">
        <f t="shared" si="289"/>
        <v>5287</v>
      </c>
      <c r="D1123" s="3">
        <f>IF(N1123&gt;0, RANK(N1123,(N1123:P1123,Q1123:AE1123)),0)</f>
        <v>2</v>
      </c>
      <c r="E1123" s="3">
        <f>IF(O1123&gt;0,RANK(O1123,(N1123:P1123,Q1123:AE1123)),0)</f>
        <v>1</v>
      </c>
      <c r="F1123" s="3">
        <f t="shared" si="290"/>
        <v>0</v>
      </c>
      <c r="G1123" s="1">
        <f t="shared" si="291"/>
        <v>278</v>
      </c>
      <c r="H1123" s="2">
        <f t="shared" si="287"/>
        <v>5.2581804425950444E-2</v>
      </c>
      <c r="I1123" s="4"/>
      <c r="J1123" s="2">
        <f t="shared" si="292"/>
        <v>0.46775108757329298</v>
      </c>
      <c r="K1123" s="2">
        <f t="shared" si="293"/>
        <v>0.52033289199924337</v>
      </c>
      <c r="L1123" s="2">
        <f t="shared" si="294"/>
        <v>0</v>
      </c>
      <c r="M1123" s="2">
        <f t="shared" si="295"/>
        <v>1.1916020427463647E-2</v>
      </c>
      <c r="N1123" s="38">
        <v>2473</v>
      </c>
      <c r="O1123" s="38">
        <v>2751</v>
      </c>
      <c r="P1123" s="38"/>
      <c r="Q1123" s="38">
        <v>17</v>
      </c>
      <c r="R1123" s="38">
        <v>18</v>
      </c>
      <c r="S1123" s="38"/>
      <c r="T1123" s="38"/>
      <c r="U1123" s="38"/>
      <c r="V1123" s="38"/>
      <c r="W1123" s="38">
        <v>28</v>
      </c>
      <c r="X1123" s="38"/>
      <c r="Y1123" s="38"/>
      <c r="Z1123" s="38"/>
      <c r="AA1123" s="38"/>
      <c r="AB1123" s="38"/>
      <c r="BA1123" t="str">
        <f t="shared" si="286"/>
        <v>Gilford</v>
      </c>
      <c r="BB1123" t="s">
        <v>1412</v>
      </c>
      <c r="BC1123">
        <v>1</v>
      </c>
      <c r="BE1123" s="60">
        <v>33</v>
      </c>
      <c r="BF1123" s="62">
        <v>1</v>
      </c>
      <c r="BG1123" s="62">
        <v>25</v>
      </c>
      <c r="BH1123" s="66">
        <v>28740</v>
      </c>
      <c r="BI1123" s="66">
        <v>28740</v>
      </c>
      <c r="BJ1123" s="66">
        <f t="shared" si="288"/>
        <v>33001</v>
      </c>
      <c r="BL1123" t="s">
        <v>1447</v>
      </c>
      <c r="BM1123">
        <f t="shared" si="296"/>
        <v>3328740</v>
      </c>
      <c r="BN1123">
        <f t="shared" si="297"/>
        <v>3328740</v>
      </c>
      <c r="CA1123" s="1"/>
    </row>
    <row r="1124" spans="1:79" ht="14" hidden="1" customHeight="1" outlineLevel="1" x14ac:dyDescent="0.2">
      <c r="A1124" t="s">
        <v>2048</v>
      </c>
      <c r="B1124" s="6" t="s">
        <v>1764</v>
      </c>
      <c r="C1124" s="1">
        <f t="shared" si="289"/>
        <v>2661</v>
      </c>
      <c r="D1124" s="3">
        <f>IF(N1124&gt;0, RANK(N1124,(N1124:P1124,Q1124:AE1124)),0)</f>
        <v>2</v>
      </c>
      <c r="E1124" s="3">
        <f>IF(O1124&gt;0,RANK(O1124,(N1124:P1124,Q1124:AE1124)),0)</f>
        <v>1</v>
      </c>
      <c r="F1124" s="3">
        <f t="shared" si="290"/>
        <v>0</v>
      </c>
      <c r="G1124" s="1">
        <f t="shared" si="291"/>
        <v>576</v>
      </c>
      <c r="H1124" s="2">
        <f t="shared" si="287"/>
        <v>0.21645997745208567</v>
      </c>
      <c r="I1124" s="4"/>
      <c r="J1124" s="2">
        <f t="shared" si="292"/>
        <v>0.38895152198421645</v>
      </c>
      <c r="K1124" s="2">
        <f t="shared" si="293"/>
        <v>0.60541149943630213</v>
      </c>
      <c r="L1124" s="2">
        <f t="shared" si="294"/>
        <v>0</v>
      </c>
      <c r="M1124" s="2">
        <f t="shared" si="295"/>
        <v>5.636978579481422E-3</v>
      </c>
      <c r="N1124" s="38">
        <v>1035</v>
      </c>
      <c r="O1124" s="38">
        <v>1611</v>
      </c>
      <c r="P1124" s="38"/>
      <c r="Q1124" s="38">
        <v>0</v>
      </c>
      <c r="R1124" s="38">
        <v>5</v>
      </c>
      <c r="S1124" s="38"/>
      <c r="T1124" s="38"/>
      <c r="U1124" s="38"/>
      <c r="V1124" s="38"/>
      <c r="W1124" s="38">
        <v>10</v>
      </c>
      <c r="X1124" s="38"/>
      <c r="Y1124" s="38"/>
      <c r="Z1124" s="38"/>
      <c r="AA1124" s="38"/>
      <c r="AB1124" s="38"/>
      <c r="BA1124" t="str">
        <f t="shared" si="286"/>
        <v>Gilmanton</v>
      </c>
      <c r="BB1124" t="s">
        <v>1412</v>
      </c>
      <c r="BC1124">
        <v>1</v>
      </c>
      <c r="BE1124" s="60">
        <v>33</v>
      </c>
      <c r="BF1124" s="62">
        <v>1</v>
      </c>
      <c r="BG1124" s="62">
        <v>30</v>
      </c>
      <c r="BH1124" s="66">
        <v>28980</v>
      </c>
      <c r="BI1124" s="66">
        <v>28980</v>
      </c>
      <c r="BJ1124" s="66">
        <f t="shared" si="288"/>
        <v>33001</v>
      </c>
      <c r="BL1124" t="s">
        <v>1447</v>
      </c>
      <c r="BM1124">
        <f t="shared" si="296"/>
        <v>3328980</v>
      </c>
      <c r="BN1124">
        <f t="shared" si="297"/>
        <v>3328980</v>
      </c>
      <c r="CA1124" s="1"/>
    </row>
    <row r="1125" spans="1:79" ht="14" hidden="1" customHeight="1" outlineLevel="1" x14ac:dyDescent="0.2">
      <c r="A1125" t="s">
        <v>94</v>
      </c>
      <c r="B1125" s="6" t="s">
        <v>1764</v>
      </c>
      <c r="C1125" s="1">
        <f t="shared" si="289"/>
        <v>517</v>
      </c>
      <c r="D1125" s="3">
        <f>IF(N1125&gt;0, RANK(N1125,(N1125:P1125,Q1125:AE1125)),0)</f>
        <v>2</v>
      </c>
      <c r="E1125" s="3">
        <f>IF(O1125&gt;0,RANK(O1125,(N1125:P1125,Q1125:AE1125)),0)</f>
        <v>1</v>
      </c>
      <c r="F1125" s="3">
        <f t="shared" si="290"/>
        <v>0</v>
      </c>
      <c r="G1125" s="1">
        <f t="shared" si="291"/>
        <v>24</v>
      </c>
      <c r="H1125" s="2">
        <f t="shared" si="287"/>
        <v>4.6421663442940041E-2</v>
      </c>
      <c r="I1125" s="4"/>
      <c r="J1125" s="2">
        <f t="shared" si="292"/>
        <v>0.47001934235976789</v>
      </c>
      <c r="K1125" s="2">
        <f t="shared" si="293"/>
        <v>0.51644100580270791</v>
      </c>
      <c r="L1125" s="2">
        <f t="shared" si="294"/>
        <v>0</v>
      </c>
      <c r="M1125" s="2">
        <f t="shared" si="295"/>
        <v>1.3539651837524258E-2</v>
      </c>
      <c r="N1125" s="38">
        <v>243</v>
      </c>
      <c r="O1125" s="38">
        <v>267</v>
      </c>
      <c r="P1125" s="38"/>
      <c r="Q1125" s="38">
        <v>3</v>
      </c>
      <c r="R1125" s="38">
        <v>2</v>
      </c>
      <c r="S1125" s="38"/>
      <c r="T1125" s="38"/>
      <c r="U1125" s="38"/>
      <c r="V1125" s="38"/>
      <c r="W1125" s="38">
        <v>2</v>
      </c>
      <c r="X1125" s="38"/>
      <c r="Y1125" s="38"/>
      <c r="Z1125" s="38"/>
      <c r="AA1125" s="38"/>
      <c r="AB1125" s="38"/>
      <c r="BA1125" t="str">
        <f t="shared" si="286"/>
        <v>Gilsum</v>
      </c>
      <c r="BB1125" t="s">
        <v>1438</v>
      </c>
      <c r="BC1125">
        <v>2</v>
      </c>
      <c r="BE1125" s="60">
        <v>33</v>
      </c>
      <c r="BF1125" s="62">
        <v>5</v>
      </c>
      <c r="BG1125" s="62">
        <v>25</v>
      </c>
      <c r="BH1125" s="66">
        <v>29220</v>
      </c>
      <c r="BI1125" s="66">
        <v>29220</v>
      </c>
      <c r="BJ1125" s="66">
        <f t="shared" si="288"/>
        <v>33005</v>
      </c>
      <c r="BL1125" t="s">
        <v>1447</v>
      </c>
      <c r="BM1125">
        <f t="shared" si="296"/>
        <v>3329220</v>
      </c>
      <c r="BN1125">
        <f t="shared" si="297"/>
        <v>3329220</v>
      </c>
      <c r="CA1125" s="1"/>
    </row>
    <row r="1126" spans="1:79" ht="14" hidden="1" customHeight="1" outlineLevel="1" x14ac:dyDescent="0.2">
      <c r="A1126" t="s">
        <v>161</v>
      </c>
      <c r="B1126" s="6" t="s">
        <v>1764</v>
      </c>
      <c r="C1126" s="1">
        <f t="shared" si="289"/>
        <v>10539</v>
      </c>
      <c r="D1126" s="3">
        <f>IF(N1126&gt;0, RANK(N1126,(N1126:P1126,Q1126:AE1126)),0)</f>
        <v>2</v>
      </c>
      <c r="E1126" s="3">
        <f>IF(O1126&gt;0,RANK(O1126,(N1126:P1126,Q1126:AE1126)),0)</f>
        <v>1</v>
      </c>
      <c r="F1126" s="3">
        <f t="shared" si="290"/>
        <v>0</v>
      </c>
      <c r="G1126" s="1">
        <f t="shared" si="291"/>
        <v>307</v>
      </c>
      <c r="H1126" s="2">
        <f t="shared" si="287"/>
        <v>2.9129898472340831E-2</v>
      </c>
      <c r="I1126" s="4"/>
      <c r="J1126" s="2">
        <f t="shared" si="292"/>
        <v>0.47793908340449759</v>
      </c>
      <c r="K1126" s="2">
        <f t="shared" si="293"/>
        <v>0.50706898187683846</v>
      </c>
      <c r="L1126" s="2">
        <f t="shared" si="294"/>
        <v>0</v>
      </c>
      <c r="M1126" s="2">
        <f t="shared" si="295"/>
        <v>1.4991934718663891E-2</v>
      </c>
      <c r="N1126" s="38">
        <v>5037</v>
      </c>
      <c r="O1126" s="38">
        <v>5344</v>
      </c>
      <c r="P1126" s="38"/>
      <c r="Q1126" s="38">
        <v>65</v>
      </c>
      <c r="R1126" s="38">
        <v>42</v>
      </c>
      <c r="S1126" s="38"/>
      <c r="T1126" s="38"/>
      <c r="U1126" s="38"/>
      <c r="V1126" s="38"/>
      <c r="W1126" s="38">
        <v>51</v>
      </c>
      <c r="X1126" s="38"/>
      <c r="Y1126" s="38"/>
      <c r="Z1126" s="38"/>
      <c r="AA1126" s="38"/>
      <c r="AB1126" s="38"/>
      <c r="BA1126" t="str">
        <f t="shared" si="286"/>
        <v>Goffstown</v>
      </c>
      <c r="BB1126" t="s">
        <v>1139</v>
      </c>
      <c r="BC1126">
        <v>1</v>
      </c>
      <c r="BE1126" s="60">
        <v>33</v>
      </c>
      <c r="BF1126" s="62">
        <v>11</v>
      </c>
      <c r="BG1126" s="62">
        <v>40</v>
      </c>
      <c r="BH1126" s="66">
        <v>29860</v>
      </c>
      <c r="BI1126" s="66">
        <v>29860</v>
      </c>
      <c r="BJ1126" s="66">
        <f t="shared" si="288"/>
        <v>33011</v>
      </c>
      <c r="BL1126" t="s">
        <v>1447</v>
      </c>
      <c r="BM1126">
        <f t="shared" si="296"/>
        <v>3329860</v>
      </c>
      <c r="BN1126">
        <f t="shared" si="297"/>
        <v>3329860</v>
      </c>
      <c r="CA1126" s="1"/>
    </row>
    <row r="1127" spans="1:79" ht="14" hidden="1" customHeight="1" outlineLevel="1" x14ac:dyDescent="0.2">
      <c r="A1127" t="s">
        <v>140</v>
      </c>
      <c r="B1127" s="6" t="s">
        <v>1764</v>
      </c>
      <c r="C1127" s="1">
        <f t="shared" si="289"/>
        <v>1670</v>
      </c>
      <c r="D1127" s="3">
        <f>IF(N1127&gt;0, RANK(N1127,(N1127:P1127,Q1127:AE1127)),0)</f>
        <v>1</v>
      </c>
      <c r="E1127" s="3">
        <f>IF(O1127&gt;0,RANK(O1127,(N1127:P1127,Q1127:AE1127)),0)</f>
        <v>2</v>
      </c>
      <c r="F1127" s="3">
        <f t="shared" si="290"/>
        <v>0</v>
      </c>
      <c r="G1127" s="1">
        <f t="shared" si="291"/>
        <v>90</v>
      </c>
      <c r="H1127" s="2">
        <f t="shared" si="287"/>
        <v>5.3892215568862277E-2</v>
      </c>
      <c r="I1127" s="4"/>
      <c r="J1127" s="2">
        <f t="shared" si="292"/>
        <v>0.52215568862275452</v>
      </c>
      <c r="K1127" s="2">
        <f t="shared" si="293"/>
        <v>0.46826347305389221</v>
      </c>
      <c r="L1127" s="2">
        <f t="shared" si="294"/>
        <v>0</v>
      </c>
      <c r="M1127" s="2">
        <f t="shared" si="295"/>
        <v>9.580838323353269E-3</v>
      </c>
      <c r="N1127" s="38">
        <v>872</v>
      </c>
      <c r="O1127" s="38">
        <v>782</v>
      </c>
      <c r="P1127" s="38"/>
      <c r="Q1127" s="38">
        <v>3</v>
      </c>
      <c r="R1127" s="38">
        <v>8</v>
      </c>
      <c r="S1127" s="38"/>
      <c r="T1127" s="38"/>
      <c r="U1127" s="38"/>
      <c r="V1127" s="38"/>
      <c r="W1127" s="38">
        <v>5</v>
      </c>
      <c r="X1127" s="38"/>
      <c r="Y1127" s="38"/>
      <c r="Z1127" s="38"/>
      <c r="AA1127" s="38"/>
      <c r="AB1127" s="38"/>
      <c r="BA1127" t="str">
        <f t="shared" si="286"/>
        <v>Gorham</v>
      </c>
      <c r="BB1127" t="s">
        <v>3868</v>
      </c>
      <c r="BC1127">
        <v>2</v>
      </c>
      <c r="BE1127" s="60">
        <v>33</v>
      </c>
      <c r="BF1127" s="62">
        <v>7</v>
      </c>
      <c r="BG1127" s="62">
        <v>95</v>
      </c>
      <c r="BH1127" s="66">
        <v>30260</v>
      </c>
      <c r="BI1127" s="66">
        <v>30260</v>
      </c>
      <c r="BJ1127" s="66">
        <f t="shared" si="288"/>
        <v>33007</v>
      </c>
      <c r="BL1127" t="s">
        <v>1447</v>
      </c>
      <c r="BM1127">
        <f t="shared" si="296"/>
        <v>3330260</v>
      </c>
      <c r="BN1127">
        <f t="shared" si="297"/>
        <v>3330260</v>
      </c>
      <c r="CA1127" s="1"/>
    </row>
    <row r="1128" spans="1:79" ht="14" hidden="1" customHeight="1" outlineLevel="1" x14ac:dyDescent="0.2">
      <c r="A1128" t="s">
        <v>580</v>
      </c>
      <c r="B1128" s="6" t="s">
        <v>1764</v>
      </c>
      <c r="C1128" s="1">
        <f t="shared" si="289"/>
        <v>477</v>
      </c>
      <c r="D1128" s="3">
        <f>IF(N1128&gt;0, RANK(N1128,(N1128:P1128,Q1128:AE1128)),0)</f>
        <v>2</v>
      </c>
      <c r="E1128" s="3">
        <f>IF(O1128&gt;0,RANK(O1128,(N1128:P1128,Q1128:AE1128)),0)</f>
        <v>1</v>
      </c>
      <c r="F1128" s="3">
        <f t="shared" si="290"/>
        <v>0</v>
      </c>
      <c r="G1128" s="1">
        <f t="shared" si="291"/>
        <v>147</v>
      </c>
      <c r="H1128" s="2">
        <f t="shared" si="287"/>
        <v>0.3081761006289308</v>
      </c>
      <c r="I1128" s="4"/>
      <c r="J1128" s="2">
        <f t="shared" si="292"/>
        <v>0.33962264150943394</v>
      </c>
      <c r="K1128" s="2">
        <f t="shared" si="293"/>
        <v>0.64779874213836475</v>
      </c>
      <c r="L1128" s="2">
        <f t="shared" si="294"/>
        <v>0</v>
      </c>
      <c r="M1128" s="2">
        <f t="shared" si="295"/>
        <v>1.2578616352201366E-2</v>
      </c>
      <c r="N1128" s="38">
        <v>162</v>
      </c>
      <c r="O1128" s="38">
        <v>309</v>
      </c>
      <c r="P1128" s="38"/>
      <c r="Q1128" s="38">
        <v>2</v>
      </c>
      <c r="R1128" s="38">
        <v>4</v>
      </c>
      <c r="S1128" s="38"/>
      <c r="T1128" s="38"/>
      <c r="U1128" s="38"/>
      <c r="V1128" s="38"/>
      <c r="W1128" s="38">
        <v>0</v>
      </c>
      <c r="X1128" s="38"/>
      <c r="Y1128" s="38"/>
      <c r="Z1128" s="38"/>
      <c r="AA1128" s="38"/>
      <c r="AB1128" s="38"/>
      <c r="BA1128" t="str">
        <f t="shared" si="286"/>
        <v>Goshen</v>
      </c>
      <c r="BB1128" t="s">
        <v>1020</v>
      </c>
      <c r="BC1128">
        <v>2</v>
      </c>
      <c r="BE1128" s="60">
        <v>33</v>
      </c>
      <c r="BF1128" s="62">
        <v>19</v>
      </c>
      <c r="BG1128" s="62">
        <v>30</v>
      </c>
      <c r="BH1128" s="66">
        <v>30500</v>
      </c>
      <c r="BI1128" s="66">
        <v>30500</v>
      </c>
      <c r="BJ1128" s="66">
        <f t="shared" si="288"/>
        <v>33019</v>
      </c>
      <c r="BL1128" t="s">
        <v>1447</v>
      </c>
      <c r="BM1128">
        <f t="shared" si="296"/>
        <v>3330500</v>
      </c>
      <c r="BN1128">
        <f t="shared" si="297"/>
        <v>3330500</v>
      </c>
      <c r="CA1128" s="1"/>
    </row>
    <row r="1129" spans="1:79" ht="14" hidden="1" customHeight="1" outlineLevel="1" x14ac:dyDescent="0.2">
      <c r="A1129" t="s">
        <v>2215</v>
      </c>
      <c r="B1129" s="6" t="s">
        <v>1764</v>
      </c>
      <c r="C1129" s="1">
        <f t="shared" si="289"/>
        <v>790</v>
      </c>
      <c r="D1129" s="3">
        <f>IF(N1129&gt;0, RANK(N1129,(N1129:P1129,Q1129:AE1129)),0)</f>
        <v>2</v>
      </c>
      <c r="E1129" s="3">
        <f>IF(O1129&gt;0,RANK(O1129,(N1129:P1129,Q1129:AE1129)),0)</f>
        <v>1</v>
      </c>
      <c r="F1129" s="3">
        <f t="shared" si="290"/>
        <v>0</v>
      </c>
      <c r="G1129" s="1">
        <f t="shared" si="291"/>
        <v>134</v>
      </c>
      <c r="H1129" s="2">
        <f t="shared" si="287"/>
        <v>0.16962025316455695</v>
      </c>
      <c r="I1129" s="4"/>
      <c r="J1129" s="2">
        <f t="shared" si="292"/>
        <v>0.40253164556962023</v>
      </c>
      <c r="K1129" s="2">
        <f t="shared" si="293"/>
        <v>0.57215189873417727</v>
      </c>
      <c r="L1129" s="2">
        <f t="shared" si="294"/>
        <v>0</v>
      </c>
      <c r="M1129" s="2">
        <f t="shared" si="295"/>
        <v>2.5316455696202556E-2</v>
      </c>
      <c r="N1129" s="38">
        <v>318</v>
      </c>
      <c r="O1129" s="38">
        <v>452</v>
      </c>
      <c r="P1129" s="38"/>
      <c r="Q1129" s="38">
        <v>10</v>
      </c>
      <c r="R1129" s="38">
        <v>6</v>
      </c>
      <c r="S1129" s="38"/>
      <c r="T1129" s="38"/>
      <c r="U1129" s="38"/>
      <c r="V1129" s="38"/>
      <c r="W1129" s="38">
        <v>4</v>
      </c>
      <c r="X1129" s="38"/>
      <c r="Y1129" s="38"/>
      <c r="Z1129" s="38"/>
      <c r="AA1129" s="38"/>
      <c r="AB1129" s="38"/>
      <c r="BA1129" t="str">
        <f t="shared" si="286"/>
        <v>Grafton</v>
      </c>
      <c r="BB1129" t="s">
        <v>2215</v>
      </c>
      <c r="BC1129">
        <v>2</v>
      </c>
      <c r="BE1129" s="60">
        <v>33</v>
      </c>
      <c r="BF1129" s="62">
        <v>9</v>
      </c>
      <c r="BG1129" s="62">
        <v>75</v>
      </c>
      <c r="BH1129" s="66">
        <v>30820</v>
      </c>
      <c r="BI1129" s="66">
        <v>30820</v>
      </c>
      <c r="BJ1129" s="66">
        <f t="shared" si="288"/>
        <v>33009</v>
      </c>
      <c r="BL1129" t="s">
        <v>1447</v>
      </c>
      <c r="BM1129">
        <f t="shared" si="296"/>
        <v>3330820</v>
      </c>
      <c r="BN1129">
        <f t="shared" si="297"/>
        <v>3330820</v>
      </c>
      <c r="CA1129" s="1"/>
    </row>
    <row r="1130" spans="1:79" ht="14" hidden="1" customHeight="1" outlineLevel="1" x14ac:dyDescent="0.2">
      <c r="A1130" t="s">
        <v>74</v>
      </c>
      <c r="B1130" s="6" t="s">
        <v>1764</v>
      </c>
      <c r="C1130" s="1">
        <f t="shared" si="289"/>
        <v>2466</v>
      </c>
      <c r="D1130" s="3">
        <f>IF(N1130&gt;0, RANK(N1130,(N1130:P1130,Q1130:AE1130)),0)</f>
        <v>1</v>
      </c>
      <c r="E1130" s="3">
        <f>IF(O1130&gt;0,RANK(O1130,(N1130:P1130,Q1130:AE1130)),0)</f>
        <v>2</v>
      </c>
      <c r="F1130" s="3">
        <f t="shared" si="290"/>
        <v>0</v>
      </c>
      <c r="G1130" s="1">
        <f t="shared" si="291"/>
        <v>892</v>
      </c>
      <c r="H1130" s="2">
        <f t="shared" si="287"/>
        <v>0.36171938361719386</v>
      </c>
      <c r="I1130" s="4"/>
      <c r="J1130" s="2">
        <f t="shared" si="292"/>
        <v>0.6731549067315491</v>
      </c>
      <c r="K1130" s="2">
        <f t="shared" si="293"/>
        <v>0.31143552311435524</v>
      </c>
      <c r="L1130" s="2">
        <f t="shared" si="294"/>
        <v>0</v>
      </c>
      <c r="M1130" s="2">
        <f t="shared" si="295"/>
        <v>1.5409570154095664E-2</v>
      </c>
      <c r="N1130" s="38">
        <v>1660</v>
      </c>
      <c r="O1130" s="38">
        <v>768</v>
      </c>
      <c r="P1130" s="38"/>
      <c r="Q1130" s="38">
        <v>14</v>
      </c>
      <c r="R1130" s="38">
        <v>10</v>
      </c>
      <c r="S1130" s="38"/>
      <c r="T1130" s="38"/>
      <c r="U1130" s="38"/>
      <c r="V1130" s="38"/>
      <c r="W1130" s="38">
        <v>14</v>
      </c>
      <c r="X1130" s="38"/>
      <c r="Y1130" s="38"/>
      <c r="Z1130" s="38"/>
      <c r="AA1130" s="38"/>
      <c r="AB1130" s="38"/>
      <c r="BA1130" t="str">
        <f t="shared" si="286"/>
        <v>Grantham</v>
      </c>
      <c r="BB1130" t="s">
        <v>1020</v>
      </c>
      <c r="BC1130">
        <v>2</v>
      </c>
      <c r="BE1130" s="60">
        <v>33</v>
      </c>
      <c r="BF1130" s="62">
        <v>19</v>
      </c>
      <c r="BG1130" s="62">
        <v>35</v>
      </c>
      <c r="BH1130" s="66">
        <v>31220</v>
      </c>
      <c r="BI1130" s="66">
        <v>31220</v>
      </c>
      <c r="BJ1130" s="66">
        <f t="shared" si="288"/>
        <v>33019</v>
      </c>
      <c r="BL1130" t="s">
        <v>1447</v>
      </c>
      <c r="BM1130">
        <f t="shared" si="296"/>
        <v>3331220</v>
      </c>
      <c r="BN1130">
        <f t="shared" si="297"/>
        <v>3331220</v>
      </c>
      <c r="CA1130" s="1"/>
    </row>
    <row r="1131" spans="1:79" ht="14" hidden="1" customHeight="1" outlineLevel="1" x14ac:dyDescent="0.2">
      <c r="A1131" t="s">
        <v>2098</v>
      </c>
      <c r="B1131" s="6" t="s">
        <v>1764</v>
      </c>
      <c r="C1131" s="1">
        <f t="shared" si="289"/>
        <v>1090</v>
      </c>
      <c r="D1131" s="3">
        <f>IF(N1131&gt;0, RANK(N1131,(N1131:P1131,Q1131:AE1131)),0)</f>
        <v>2</v>
      </c>
      <c r="E1131" s="3">
        <f>IF(O1131&gt;0,RANK(O1131,(N1131:P1131,Q1131:AE1131)),0)</f>
        <v>1</v>
      </c>
      <c r="F1131" s="3">
        <f t="shared" si="290"/>
        <v>0</v>
      </c>
      <c r="G1131" s="1">
        <f t="shared" si="291"/>
        <v>9</v>
      </c>
      <c r="H1131" s="2">
        <f t="shared" si="287"/>
        <v>8.2568807339449546E-3</v>
      </c>
      <c r="I1131" s="4"/>
      <c r="J1131" s="2">
        <f t="shared" si="292"/>
        <v>0.48715596330275229</v>
      </c>
      <c r="K1131" s="2">
        <f t="shared" si="293"/>
        <v>0.49541284403669728</v>
      </c>
      <c r="L1131" s="2">
        <f t="shared" si="294"/>
        <v>0</v>
      </c>
      <c r="M1131" s="2">
        <f t="shared" si="295"/>
        <v>1.7431192660550487E-2</v>
      </c>
      <c r="N1131" s="38">
        <v>531</v>
      </c>
      <c r="O1131" s="38">
        <v>540</v>
      </c>
      <c r="P1131" s="38"/>
      <c r="Q1131" s="38">
        <v>11</v>
      </c>
      <c r="R1131" s="38">
        <v>6</v>
      </c>
      <c r="S1131" s="38"/>
      <c r="T1131" s="38"/>
      <c r="U1131" s="38"/>
      <c r="V1131" s="38"/>
      <c r="W1131" s="38">
        <v>2</v>
      </c>
      <c r="X1131" s="38"/>
      <c r="Y1131" s="38"/>
      <c r="Z1131" s="38"/>
      <c r="AA1131" s="38"/>
      <c r="AB1131" s="38"/>
      <c r="BA1131" t="str">
        <f t="shared" si="286"/>
        <v>Greenfield</v>
      </c>
      <c r="BB1131" t="s">
        <v>1139</v>
      </c>
      <c r="BC1131">
        <v>2</v>
      </c>
      <c r="BE1131" s="60">
        <v>33</v>
      </c>
      <c r="BF1131" s="62">
        <v>11</v>
      </c>
      <c r="BG1131" s="62">
        <v>45</v>
      </c>
      <c r="BH1131" s="66">
        <v>31540</v>
      </c>
      <c r="BI1131" s="66">
        <v>31540</v>
      </c>
      <c r="BJ1131" s="66">
        <f t="shared" si="288"/>
        <v>33011</v>
      </c>
      <c r="BL1131" t="s">
        <v>1447</v>
      </c>
      <c r="BM1131">
        <f t="shared" si="296"/>
        <v>3331540</v>
      </c>
      <c r="BN1131">
        <f t="shared" si="297"/>
        <v>3331540</v>
      </c>
      <c r="CA1131" s="1"/>
    </row>
    <row r="1132" spans="1:79" ht="14" hidden="1" customHeight="1" outlineLevel="1" x14ac:dyDescent="0.2">
      <c r="A1132" t="s">
        <v>16</v>
      </c>
      <c r="B1132" s="6" t="s">
        <v>1764</v>
      </c>
      <c r="C1132" s="1">
        <f t="shared" si="289"/>
        <v>2955</v>
      </c>
      <c r="D1132" s="3">
        <f>IF(N1132&gt;0, RANK(N1132,(N1132:P1132,Q1132:AE1132)),0)</f>
        <v>1</v>
      </c>
      <c r="E1132" s="3">
        <f>IF(O1132&gt;0,RANK(O1132,(N1132:P1132,Q1132:AE1132)),0)</f>
        <v>2</v>
      </c>
      <c r="F1132" s="3">
        <f t="shared" si="290"/>
        <v>0</v>
      </c>
      <c r="G1132" s="1">
        <f t="shared" si="291"/>
        <v>455</v>
      </c>
      <c r="H1132" s="2">
        <f t="shared" si="287"/>
        <v>0.15397631133671744</v>
      </c>
      <c r="I1132" s="4"/>
      <c r="J1132" s="2">
        <f t="shared" si="292"/>
        <v>0.56886632825719119</v>
      </c>
      <c r="K1132" s="2">
        <f t="shared" si="293"/>
        <v>0.41489001692047378</v>
      </c>
      <c r="L1132" s="2">
        <f t="shared" si="294"/>
        <v>0</v>
      </c>
      <c r="M1132" s="2">
        <f t="shared" si="295"/>
        <v>1.624365482233503E-2</v>
      </c>
      <c r="N1132" s="38">
        <v>1681</v>
      </c>
      <c r="O1132" s="38">
        <v>1226</v>
      </c>
      <c r="P1132" s="38"/>
      <c r="Q1132" s="38">
        <v>20</v>
      </c>
      <c r="R1132" s="38">
        <v>6</v>
      </c>
      <c r="S1132" s="38"/>
      <c r="T1132" s="38"/>
      <c r="U1132" s="38"/>
      <c r="V1132" s="38"/>
      <c r="W1132" s="38">
        <v>22</v>
      </c>
      <c r="X1132" s="38"/>
      <c r="Y1132" s="38"/>
      <c r="Z1132" s="38"/>
      <c r="AA1132" s="38"/>
      <c r="AB1132" s="38"/>
      <c r="BA1132" t="str">
        <f t="shared" si="286"/>
        <v>Greenland</v>
      </c>
      <c r="BB1132" t="s">
        <v>2910</v>
      </c>
      <c r="BC1132">
        <v>1</v>
      </c>
      <c r="BE1132" s="60">
        <v>33</v>
      </c>
      <c r="BF1132" s="62">
        <v>15</v>
      </c>
      <c r="BG1132" s="62">
        <v>65</v>
      </c>
      <c r="BH1132" s="66">
        <v>31700</v>
      </c>
      <c r="BI1132" s="66">
        <v>31700</v>
      </c>
      <c r="BJ1132" s="66">
        <f t="shared" si="288"/>
        <v>33015</v>
      </c>
      <c r="BL1132" t="s">
        <v>1447</v>
      </c>
      <c r="BM1132">
        <f t="shared" si="296"/>
        <v>3331700</v>
      </c>
      <c r="BN1132">
        <f t="shared" si="297"/>
        <v>3331700</v>
      </c>
      <c r="CA1132" s="1"/>
    </row>
    <row r="1133" spans="1:79" ht="14" hidden="1" customHeight="1" outlineLevel="1" x14ac:dyDescent="0.2">
      <c r="A1133" t="s">
        <v>2444</v>
      </c>
      <c r="B1133" s="6" t="s">
        <v>1764</v>
      </c>
      <c r="C1133" s="1">
        <f t="shared" si="289"/>
        <v>1</v>
      </c>
      <c r="D1133" s="3">
        <f>IF(N1133&gt;0, RANK(N1133,(N1133:P1133,Q1133:AE1133)),0)</f>
        <v>1</v>
      </c>
      <c r="E1133" s="3">
        <f>IF(O1133&gt;0,RANK(O1133,(N1133:P1133,Q1133:AE1133)),0)</f>
        <v>0</v>
      </c>
      <c r="F1133" s="3">
        <f t="shared" si="290"/>
        <v>0</v>
      </c>
      <c r="G1133" s="1">
        <f t="shared" si="291"/>
        <v>1</v>
      </c>
      <c r="H1133" s="2">
        <f t="shared" si="287"/>
        <v>1</v>
      </c>
      <c r="I1133" s="4"/>
      <c r="J1133" s="2">
        <f t="shared" si="292"/>
        <v>1</v>
      </c>
      <c r="K1133" s="2">
        <f t="shared" si="293"/>
        <v>0</v>
      </c>
      <c r="L1133" s="2">
        <f t="shared" si="294"/>
        <v>0</v>
      </c>
      <c r="M1133" s="2">
        <f t="shared" si="295"/>
        <v>0</v>
      </c>
      <c r="N1133" s="38">
        <v>1</v>
      </c>
      <c r="O1133" s="38">
        <v>0</v>
      </c>
      <c r="P1133" s="38"/>
      <c r="Q1133" s="38">
        <v>0</v>
      </c>
      <c r="R1133" s="38">
        <v>0</v>
      </c>
      <c r="S1133" s="38"/>
      <c r="T1133" s="38"/>
      <c r="U1133" s="38"/>
      <c r="V1133" s="38"/>
      <c r="W1133" s="38">
        <v>0</v>
      </c>
      <c r="X1133" s="38"/>
      <c r="Y1133" s="38"/>
      <c r="Z1133" s="38"/>
      <c r="AA1133" s="38"/>
      <c r="AB1133" s="38"/>
      <c r="BA1133" t="str">
        <f t="shared" si="286"/>
        <v>Green's Grant</v>
      </c>
      <c r="BB1133" t="s">
        <v>3868</v>
      </c>
      <c r="BC1133">
        <v>2</v>
      </c>
      <c r="BE1133" s="60">
        <v>33</v>
      </c>
      <c r="BF1133" s="62">
        <v>7</v>
      </c>
      <c r="BG1133" s="62">
        <v>100</v>
      </c>
      <c r="BH1133" s="66">
        <v>31780</v>
      </c>
      <c r="BI1133" s="66">
        <v>31780</v>
      </c>
      <c r="BJ1133" s="66">
        <f t="shared" si="288"/>
        <v>33007</v>
      </c>
      <c r="BL1133" s="6" t="s">
        <v>1273</v>
      </c>
      <c r="BM1133">
        <f t="shared" si="296"/>
        <v>3331780</v>
      </c>
      <c r="BN1133">
        <f t="shared" si="297"/>
        <v>3331780</v>
      </c>
      <c r="CA1133" s="1"/>
    </row>
    <row r="1134" spans="1:79" ht="14" hidden="1" customHeight="1" outlineLevel="1" x14ac:dyDescent="0.2">
      <c r="A1134" s="6" t="s">
        <v>2442</v>
      </c>
      <c r="B1134" s="6" t="s">
        <v>1764</v>
      </c>
      <c r="C1134" s="1">
        <f t="shared" si="289"/>
        <v>1031</v>
      </c>
      <c r="D1134" s="3">
        <f>IF(N1134&gt;0, RANK(N1134,(N1134:P1134,Q1134:AE1134)),0)</f>
        <v>2</v>
      </c>
      <c r="E1134" s="3">
        <f>IF(O1134&gt;0,RANK(O1134,(N1134:P1134,Q1134:AE1134)),0)</f>
        <v>1</v>
      </c>
      <c r="F1134" s="3">
        <f t="shared" si="290"/>
        <v>0</v>
      </c>
      <c r="G1134" s="1">
        <f t="shared" si="291"/>
        <v>127</v>
      </c>
      <c r="H1134" s="2">
        <f t="shared" si="287"/>
        <v>0.12318137730358875</v>
      </c>
      <c r="I1134" s="4"/>
      <c r="J1134" s="2">
        <f t="shared" si="292"/>
        <v>0.42870999030067897</v>
      </c>
      <c r="K1134" s="2">
        <f t="shared" si="293"/>
        <v>0.55189136760426771</v>
      </c>
      <c r="L1134" s="2">
        <f t="shared" si="294"/>
        <v>0</v>
      </c>
      <c r="M1134" s="2">
        <f t="shared" si="295"/>
        <v>1.9398642095053265E-2</v>
      </c>
      <c r="N1134" s="38">
        <v>442</v>
      </c>
      <c r="O1134" s="38">
        <v>569</v>
      </c>
      <c r="P1134" s="38"/>
      <c r="Q1134" s="38">
        <v>9</v>
      </c>
      <c r="R1134" s="38">
        <v>3</v>
      </c>
      <c r="S1134" s="38"/>
      <c r="T1134" s="38"/>
      <c r="U1134" s="38"/>
      <c r="V1134" s="38"/>
      <c r="W1134" s="38">
        <v>8</v>
      </c>
      <c r="X1134" s="38"/>
      <c r="Y1134" s="38"/>
      <c r="Z1134" s="38"/>
      <c r="AA1134" s="38"/>
      <c r="AB1134" s="38"/>
      <c r="BA1134" t="str">
        <f t="shared" si="286"/>
        <v>Greenville</v>
      </c>
      <c r="BB1134" t="s">
        <v>1139</v>
      </c>
      <c r="BC1134">
        <v>2</v>
      </c>
      <c r="BE1134" s="60">
        <v>33</v>
      </c>
      <c r="BF1134" s="62">
        <v>11</v>
      </c>
      <c r="BG1134" s="62">
        <v>50</v>
      </c>
      <c r="BH1134" s="66">
        <v>31940</v>
      </c>
      <c r="BI1134" s="66">
        <v>31940</v>
      </c>
      <c r="BJ1134" s="66">
        <f t="shared" si="288"/>
        <v>33011</v>
      </c>
      <c r="BL1134" t="s">
        <v>1447</v>
      </c>
      <c r="BM1134">
        <f t="shared" si="296"/>
        <v>3331940</v>
      </c>
      <c r="BN1134">
        <f t="shared" si="297"/>
        <v>3331940</v>
      </c>
      <c r="CA1134" s="1"/>
    </row>
    <row r="1135" spans="1:79" ht="14" hidden="1" customHeight="1" outlineLevel="1" x14ac:dyDescent="0.2">
      <c r="A1135" t="s">
        <v>2437</v>
      </c>
      <c r="B1135" s="6" t="s">
        <v>1764</v>
      </c>
      <c r="C1135" s="1">
        <f t="shared" si="289"/>
        <v>389</v>
      </c>
      <c r="D1135" s="3">
        <f>IF(N1135&gt;0, RANK(N1135,(N1135:P1135,Q1135:AE1135)),0)</f>
        <v>2</v>
      </c>
      <c r="E1135" s="3">
        <f>IF(O1135&gt;0,RANK(O1135,(N1135:P1135,Q1135:AE1135)),0)</f>
        <v>1</v>
      </c>
      <c r="F1135" s="3">
        <f t="shared" si="290"/>
        <v>0</v>
      </c>
      <c r="G1135" s="1">
        <f t="shared" si="291"/>
        <v>120</v>
      </c>
      <c r="H1135" s="2">
        <f t="shared" si="287"/>
        <v>0.30848329048843187</v>
      </c>
      <c r="I1135" s="4"/>
      <c r="J1135" s="2">
        <f t="shared" si="292"/>
        <v>0.33933161953727509</v>
      </c>
      <c r="K1135" s="2">
        <f t="shared" si="293"/>
        <v>0.6478149100257069</v>
      </c>
      <c r="L1135" s="2">
        <f t="shared" si="294"/>
        <v>0</v>
      </c>
      <c r="M1135" s="2">
        <f t="shared" si="295"/>
        <v>1.2853470437018011E-2</v>
      </c>
      <c r="N1135" s="38">
        <v>132</v>
      </c>
      <c r="O1135" s="38">
        <v>252</v>
      </c>
      <c r="P1135" s="38"/>
      <c r="Q1135" s="38">
        <v>1</v>
      </c>
      <c r="R1135" s="38">
        <v>3</v>
      </c>
      <c r="S1135" s="38"/>
      <c r="T1135" s="38"/>
      <c r="U1135" s="38"/>
      <c r="V1135" s="38"/>
      <c r="W1135" s="38">
        <v>1</v>
      </c>
      <c r="X1135" s="38"/>
      <c r="Y1135" s="38"/>
      <c r="Z1135" s="38"/>
      <c r="AA1135" s="38"/>
      <c r="AB1135" s="38"/>
      <c r="BA1135" t="str">
        <f t="shared" si="286"/>
        <v>Groton</v>
      </c>
      <c r="BB1135" t="s">
        <v>2215</v>
      </c>
      <c r="BC1135">
        <v>2</v>
      </c>
      <c r="BE1135" s="60">
        <v>33</v>
      </c>
      <c r="BF1135" s="62">
        <v>9</v>
      </c>
      <c r="BG1135" s="62">
        <v>80</v>
      </c>
      <c r="BH1135" s="66">
        <v>32180</v>
      </c>
      <c r="BI1135" s="66">
        <v>32180</v>
      </c>
      <c r="BJ1135" s="66">
        <f t="shared" si="288"/>
        <v>33009</v>
      </c>
      <c r="BL1135" t="s">
        <v>1447</v>
      </c>
      <c r="BM1135">
        <f t="shared" si="296"/>
        <v>3332180</v>
      </c>
      <c r="BN1135">
        <f t="shared" si="297"/>
        <v>3332180</v>
      </c>
      <c r="CA1135" s="1"/>
    </row>
    <row r="1136" spans="1:79" ht="14" hidden="1" customHeight="1" outlineLevel="1" x14ac:dyDescent="0.2">
      <c r="A1136" t="s">
        <v>1080</v>
      </c>
      <c r="B1136" s="6" t="s">
        <v>1764</v>
      </c>
      <c r="C1136" s="1">
        <f t="shared" si="289"/>
        <v>132</v>
      </c>
      <c r="D1136" s="3">
        <f>IF(N1136&gt;0, RANK(N1136,(N1136:P1136,Q1136:AE1136)),0)</f>
        <v>2</v>
      </c>
      <c r="E1136" s="3">
        <f>IF(O1136&gt;0,RANK(O1136,(N1136:P1136,Q1136:AE1136)),0)</f>
        <v>1</v>
      </c>
      <c r="F1136" s="3">
        <f t="shared" si="290"/>
        <v>0</v>
      </c>
      <c r="G1136" s="1">
        <f t="shared" si="291"/>
        <v>24</v>
      </c>
      <c r="H1136" s="2">
        <f t="shared" si="287"/>
        <v>0.18181818181818182</v>
      </c>
      <c r="I1136" s="4"/>
      <c r="J1136" s="2">
        <f t="shared" si="292"/>
        <v>0.40151515151515149</v>
      </c>
      <c r="K1136" s="2">
        <f t="shared" si="293"/>
        <v>0.58333333333333337</v>
      </c>
      <c r="L1136" s="2">
        <f t="shared" si="294"/>
        <v>0</v>
      </c>
      <c r="M1136" s="2">
        <f t="shared" si="295"/>
        <v>1.5151515151515138E-2</v>
      </c>
      <c r="N1136" s="38">
        <v>53</v>
      </c>
      <c r="O1136" s="38">
        <v>77</v>
      </c>
      <c r="P1136" s="38"/>
      <c r="Q1136" s="38">
        <v>2</v>
      </c>
      <c r="R1136" s="38">
        <v>0</v>
      </c>
      <c r="S1136" s="38"/>
      <c r="T1136" s="38"/>
      <c r="U1136" s="38"/>
      <c r="V1136" s="38"/>
      <c r="W1136" s="38">
        <v>0</v>
      </c>
      <c r="X1136" s="38"/>
      <c r="Y1136" s="38"/>
      <c r="Z1136" s="38"/>
      <c r="AA1136" s="38"/>
      <c r="AB1136" s="38"/>
      <c r="BA1136" t="str">
        <f t="shared" si="286"/>
        <v>Hale's Location</v>
      </c>
      <c r="BB1136" t="s">
        <v>1643</v>
      </c>
      <c r="BC1136">
        <v>1</v>
      </c>
      <c r="BE1136" s="60">
        <v>33</v>
      </c>
      <c r="BF1136" s="62">
        <v>3</v>
      </c>
      <c r="BG1136" s="62">
        <v>45</v>
      </c>
      <c r="BH1136" s="66">
        <v>32500</v>
      </c>
      <c r="BI1136" s="66">
        <v>32500</v>
      </c>
      <c r="BJ1136" s="66">
        <f t="shared" si="288"/>
        <v>33003</v>
      </c>
      <c r="BL1136" s="6" t="s">
        <v>1273</v>
      </c>
      <c r="BM1136">
        <f t="shared" si="296"/>
        <v>3332500</v>
      </c>
      <c r="BN1136">
        <f t="shared" si="297"/>
        <v>3332500</v>
      </c>
      <c r="CA1136" s="1"/>
    </row>
    <row r="1137" spans="1:79" ht="14" hidden="1" customHeight="1" outlineLevel="1" x14ac:dyDescent="0.2">
      <c r="A1137" t="s">
        <v>2759</v>
      </c>
      <c r="B1137" s="6" t="s">
        <v>1764</v>
      </c>
      <c r="C1137" s="1">
        <f t="shared" si="289"/>
        <v>6072</v>
      </c>
      <c r="D1137" s="3">
        <f>IF(N1137&gt;0, RANK(N1137,(N1137:P1137,Q1137:AE1137)),0)</f>
        <v>2</v>
      </c>
      <c r="E1137" s="3">
        <f>IF(O1137&gt;0,RANK(O1137,(N1137:P1137,Q1137:AE1137)),0)</f>
        <v>1</v>
      </c>
      <c r="F1137" s="3">
        <f t="shared" si="290"/>
        <v>0</v>
      </c>
      <c r="G1137" s="1">
        <f t="shared" si="291"/>
        <v>1138</v>
      </c>
      <c r="H1137" s="2">
        <f t="shared" si="287"/>
        <v>0.18741765480895917</v>
      </c>
      <c r="I1137" s="4"/>
      <c r="J1137" s="2">
        <f t="shared" si="292"/>
        <v>0.3993741765480896</v>
      </c>
      <c r="K1137" s="2">
        <f t="shared" si="293"/>
        <v>0.58679183135704871</v>
      </c>
      <c r="L1137" s="2">
        <f t="shared" si="294"/>
        <v>0</v>
      </c>
      <c r="M1137" s="2">
        <f t="shared" si="295"/>
        <v>1.3833992094861691E-2</v>
      </c>
      <c r="N1137" s="38">
        <v>2425</v>
      </c>
      <c r="O1137" s="38">
        <v>3563</v>
      </c>
      <c r="P1137" s="38"/>
      <c r="Q1137" s="38">
        <v>36</v>
      </c>
      <c r="R1137" s="38">
        <v>18</v>
      </c>
      <c r="S1137" s="38"/>
      <c r="T1137" s="38"/>
      <c r="U1137" s="38"/>
      <c r="V1137" s="38"/>
      <c r="W1137" s="38">
        <v>30</v>
      </c>
      <c r="X1137" s="38"/>
      <c r="Y1137" s="38"/>
      <c r="Z1137" s="38"/>
      <c r="AA1137" s="38"/>
      <c r="AB1137" s="38"/>
      <c r="BA1137" t="str">
        <f t="shared" si="286"/>
        <v>Hampstead</v>
      </c>
      <c r="BB1137" t="s">
        <v>2910</v>
      </c>
      <c r="BC1137">
        <v>1</v>
      </c>
      <c r="BE1137" s="60">
        <v>33</v>
      </c>
      <c r="BF1137" s="62">
        <v>15</v>
      </c>
      <c r="BG1137" s="62">
        <v>70</v>
      </c>
      <c r="BH1137" s="66">
        <v>32900</v>
      </c>
      <c r="BI1137" s="66">
        <v>32900</v>
      </c>
      <c r="BJ1137" s="66">
        <f t="shared" si="288"/>
        <v>33015</v>
      </c>
      <c r="BL1137" t="s">
        <v>1447</v>
      </c>
      <c r="BM1137">
        <f t="shared" si="296"/>
        <v>3332900</v>
      </c>
      <c r="BN1137">
        <f t="shared" si="297"/>
        <v>3332900</v>
      </c>
      <c r="CA1137" s="1"/>
    </row>
    <row r="1138" spans="1:79" ht="14" hidden="1" customHeight="1" outlineLevel="1" x14ac:dyDescent="0.2">
      <c r="A1138" t="s">
        <v>701</v>
      </c>
      <c r="B1138" s="6" t="s">
        <v>1764</v>
      </c>
      <c r="C1138" s="1">
        <f t="shared" si="289"/>
        <v>10448</v>
      </c>
      <c r="D1138" s="3">
        <f>IF(N1138&gt;0, RANK(N1138,(N1138:P1138,Q1138:AE1138)),0)</f>
        <v>1</v>
      </c>
      <c r="E1138" s="3">
        <f>IF(O1138&gt;0,RANK(O1138,(N1138:P1138,Q1138:AE1138)),0)</f>
        <v>2</v>
      </c>
      <c r="F1138" s="3">
        <f t="shared" si="290"/>
        <v>0</v>
      </c>
      <c r="G1138" s="1">
        <f t="shared" si="291"/>
        <v>679</v>
      </c>
      <c r="H1138" s="2">
        <f t="shared" si="287"/>
        <v>6.4988514548238896E-2</v>
      </c>
      <c r="I1138" s="4"/>
      <c r="J1138" s="2">
        <f t="shared" si="292"/>
        <v>0.52852220520673809</v>
      </c>
      <c r="K1138" s="2">
        <f t="shared" si="293"/>
        <v>0.46353369065849925</v>
      </c>
      <c r="L1138" s="2">
        <f t="shared" si="294"/>
        <v>0</v>
      </c>
      <c r="M1138" s="2">
        <f t="shared" si="295"/>
        <v>7.9441041347626529E-3</v>
      </c>
      <c r="N1138" s="38">
        <v>5522</v>
      </c>
      <c r="O1138" s="38">
        <v>4843</v>
      </c>
      <c r="P1138" s="38"/>
      <c r="Q1138" s="38">
        <v>35</v>
      </c>
      <c r="R1138" s="38">
        <v>29</v>
      </c>
      <c r="S1138" s="38"/>
      <c r="T1138" s="38"/>
      <c r="U1138" s="38"/>
      <c r="V1138" s="38"/>
      <c r="W1138" s="38">
        <v>19</v>
      </c>
      <c r="X1138" s="38"/>
      <c r="Y1138" s="38"/>
      <c r="Z1138" s="38"/>
      <c r="AA1138" s="38"/>
      <c r="AB1138" s="38"/>
      <c r="BA1138" t="str">
        <f t="shared" si="286"/>
        <v>Hampton</v>
      </c>
      <c r="BB1138" t="s">
        <v>2910</v>
      </c>
      <c r="BC1138">
        <v>1</v>
      </c>
      <c r="BE1138" s="60">
        <v>33</v>
      </c>
      <c r="BF1138" s="62">
        <v>15</v>
      </c>
      <c r="BG1138" s="62">
        <v>75</v>
      </c>
      <c r="BH1138" s="66">
        <v>33060</v>
      </c>
      <c r="BI1138" s="66">
        <v>33060</v>
      </c>
      <c r="BJ1138" s="66">
        <f t="shared" si="288"/>
        <v>33015</v>
      </c>
      <c r="BL1138" t="s">
        <v>1447</v>
      </c>
      <c r="BM1138">
        <f t="shared" si="296"/>
        <v>3333060</v>
      </c>
      <c r="BN1138">
        <f t="shared" si="297"/>
        <v>3333060</v>
      </c>
      <c r="CA1138" s="1"/>
    </row>
    <row r="1139" spans="1:79" ht="14" hidden="1" customHeight="1" outlineLevel="1" x14ac:dyDescent="0.2">
      <c r="A1139" t="s">
        <v>2963</v>
      </c>
      <c r="B1139" s="6" t="s">
        <v>1764</v>
      </c>
      <c r="C1139" s="1">
        <f t="shared" si="289"/>
        <v>1742</v>
      </c>
      <c r="D1139" s="3">
        <f>IF(N1139&gt;0, RANK(N1139,(N1139:P1139,Q1139:AE1139)),0)</f>
        <v>2</v>
      </c>
      <c r="E1139" s="3">
        <f>IF(O1139&gt;0,RANK(O1139,(N1139:P1139,Q1139:AE1139)),0)</f>
        <v>1</v>
      </c>
      <c r="F1139" s="3">
        <f t="shared" si="290"/>
        <v>0</v>
      </c>
      <c r="G1139" s="1">
        <f t="shared" si="291"/>
        <v>103</v>
      </c>
      <c r="H1139" s="2">
        <f t="shared" si="287"/>
        <v>5.9127439724454653E-2</v>
      </c>
      <c r="I1139" s="4"/>
      <c r="J1139" s="2">
        <f t="shared" si="292"/>
        <v>0.46383467278989665</v>
      </c>
      <c r="K1139" s="2">
        <f t="shared" si="293"/>
        <v>0.52296211251435132</v>
      </c>
      <c r="L1139" s="2">
        <f t="shared" si="294"/>
        <v>0</v>
      </c>
      <c r="M1139" s="2">
        <f t="shared" si="295"/>
        <v>1.320321469575203E-2</v>
      </c>
      <c r="N1139" s="38">
        <v>808</v>
      </c>
      <c r="O1139" s="38">
        <v>911</v>
      </c>
      <c r="P1139" s="38"/>
      <c r="Q1139" s="38">
        <v>7</v>
      </c>
      <c r="R1139" s="38">
        <v>3</v>
      </c>
      <c r="S1139" s="38"/>
      <c r="T1139" s="38"/>
      <c r="U1139" s="38"/>
      <c r="V1139" s="38"/>
      <c r="W1139" s="38">
        <v>13</v>
      </c>
      <c r="X1139" s="38"/>
      <c r="Y1139" s="38"/>
      <c r="Z1139" s="38"/>
      <c r="AA1139" s="38"/>
      <c r="AB1139" s="38"/>
      <c r="BA1139" t="str">
        <f t="shared" si="286"/>
        <v>Hampton Falls</v>
      </c>
      <c r="BB1139" t="s">
        <v>2910</v>
      </c>
      <c r="BC1139">
        <v>1</v>
      </c>
      <c r="BE1139" s="60">
        <v>33</v>
      </c>
      <c r="BF1139" s="62">
        <v>15</v>
      </c>
      <c r="BG1139" s="62">
        <v>80</v>
      </c>
      <c r="BH1139" s="66">
        <v>33460</v>
      </c>
      <c r="BI1139" s="66">
        <v>33460</v>
      </c>
      <c r="BJ1139" s="66">
        <f t="shared" si="288"/>
        <v>33015</v>
      </c>
      <c r="BL1139" t="s">
        <v>1447</v>
      </c>
      <c r="BM1139">
        <f t="shared" si="296"/>
        <v>3333460</v>
      </c>
      <c r="BN1139">
        <f t="shared" si="297"/>
        <v>3333460</v>
      </c>
      <c r="CA1139" s="1"/>
    </row>
    <row r="1140" spans="1:79" ht="14" hidden="1" customHeight="1" outlineLevel="1" x14ac:dyDescent="0.2">
      <c r="A1140" t="s">
        <v>585</v>
      </c>
      <c r="B1140" s="6" t="s">
        <v>1764</v>
      </c>
      <c r="C1140" s="1">
        <f t="shared" si="289"/>
        <v>1315</v>
      </c>
      <c r="D1140" s="3">
        <f>IF(N1140&gt;0, RANK(N1140,(N1140:P1140,Q1140:AE1140)),0)</f>
        <v>1</v>
      </c>
      <c r="E1140" s="3">
        <f>IF(O1140&gt;0,RANK(O1140,(N1140:P1140,Q1140:AE1140)),0)</f>
        <v>2</v>
      </c>
      <c r="F1140" s="3">
        <f t="shared" si="290"/>
        <v>0</v>
      </c>
      <c r="G1140" s="1">
        <f t="shared" si="291"/>
        <v>431</v>
      </c>
      <c r="H1140" s="2">
        <f t="shared" si="287"/>
        <v>0.32775665399239545</v>
      </c>
      <c r="I1140" s="4"/>
      <c r="J1140" s="2">
        <f t="shared" si="292"/>
        <v>0.6562737642585551</v>
      </c>
      <c r="K1140" s="2">
        <f t="shared" si="293"/>
        <v>0.32851711026615971</v>
      </c>
      <c r="L1140" s="2">
        <f t="shared" si="294"/>
        <v>0</v>
      </c>
      <c r="M1140" s="2">
        <f t="shared" si="295"/>
        <v>1.520912547528519E-2</v>
      </c>
      <c r="N1140" s="38">
        <v>863</v>
      </c>
      <c r="O1140" s="38">
        <v>432</v>
      </c>
      <c r="P1140" s="38"/>
      <c r="Q1140" s="38">
        <v>6</v>
      </c>
      <c r="R1140" s="38">
        <v>6</v>
      </c>
      <c r="S1140" s="38"/>
      <c r="T1140" s="38"/>
      <c r="U1140" s="38"/>
      <c r="V1140" s="38"/>
      <c r="W1140" s="38">
        <v>8</v>
      </c>
      <c r="X1140" s="38"/>
      <c r="Y1140" s="38"/>
      <c r="Z1140" s="38"/>
      <c r="AA1140" s="38"/>
      <c r="AB1140" s="38"/>
      <c r="BA1140" t="str">
        <f t="shared" si="286"/>
        <v>Hancock</v>
      </c>
      <c r="BB1140" t="s">
        <v>1139</v>
      </c>
      <c r="BC1140">
        <v>2</v>
      </c>
      <c r="BE1140" s="60">
        <v>33</v>
      </c>
      <c r="BF1140" s="62">
        <v>11</v>
      </c>
      <c r="BG1140" s="62">
        <v>55</v>
      </c>
      <c r="BH1140" s="66">
        <v>33700</v>
      </c>
      <c r="BI1140" s="66">
        <v>33700</v>
      </c>
      <c r="BJ1140" s="66">
        <f t="shared" si="288"/>
        <v>33011</v>
      </c>
      <c r="BL1140" t="s">
        <v>1447</v>
      </c>
      <c r="BM1140">
        <f t="shared" si="296"/>
        <v>3333700</v>
      </c>
      <c r="BN1140">
        <f t="shared" si="297"/>
        <v>3333700</v>
      </c>
      <c r="CA1140" s="1"/>
    </row>
    <row r="1141" spans="1:79" ht="14" hidden="1" customHeight="1" outlineLevel="1" x14ac:dyDescent="0.2">
      <c r="A1141" t="s">
        <v>675</v>
      </c>
      <c r="B1141" s="6" t="s">
        <v>1764</v>
      </c>
      <c r="C1141" s="1">
        <f t="shared" si="289"/>
        <v>7179</v>
      </c>
      <c r="D1141" s="3">
        <f>IF(N1141&gt;0, RANK(N1141,(N1141:P1141,Q1141:AE1141)),0)</f>
        <v>1</v>
      </c>
      <c r="E1141" s="3">
        <f>IF(O1141&gt;0,RANK(O1141,(N1141:P1141,Q1141:AE1141)),0)</f>
        <v>2</v>
      </c>
      <c r="F1141" s="3">
        <f t="shared" si="290"/>
        <v>0</v>
      </c>
      <c r="G1141" s="1">
        <f t="shared" si="291"/>
        <v>5054</v>
      </c>
      <c r="H1141" s="2">
        <f t="shared" si="287"/>
        <v>0.70399777127733665</v>
      </c>
      <c r="I1141" s="4"/>
      <c r="J1141" s="2">
        <f t="shared" si="292"/>
        <v>0.84259646190277193</v>
      </c>
      <c r="K1141" s="2">
        <f t="shared" si="293"/>
        <v>0.13859869062543531</v>
      </c>
      <c r="L1141" s="2">
        <f t="shared" si="294"/>
        <v>0</v>
      </c>
      <c r="M1141" s="2">
        <f t="shared" si="295"/>
        <v>1.8804847471792757E-2</v>
      </c>
      <c r="N1141" s="38">
        <v>6049</v>
      </c>
      <c r="O1141" s="38">
        <v>995</v>
      </c>
      <c r="P1141" s="38"/>
      <c r="Q1141" s="38">
        <v>29</v>
      </c>
      <c r="R1141" s="38">
        <v>46</v>
      </c>
      <c r="S1141" s="38"/>
      <c r="T1141" s="38"/>
      <c r="U1141" s="38"/>
      <c r="V1141" s="38"/>
      <c r="W1141" s="38">
        <v>60</v>
      </c>
      <c r="X1141" s="38"/>
      <c r="Y1141" s="38"/>
      <c r="Z1141" s="38"/>
      <c r="AA1141" s="38"/>
      <c r="AB1141" s="38"/>
      <c r="BA1141" t="str">
        <f t="shared" ref="BA1141:BA1201" si="298">A1141</f>
        <v>Hanover</v>
      </c>
      <c r="BB1141" t="s">
        <v>2215</v>
      </c>
      <c r="BC1141">
        <v>2</v>
      </c>
      <c r="BE1141" s="60">
        <v>33</v>
      </c>
      <c r="BF1141" s="62">
        <v>9</v>
      </c>
      <c r="BG1141" s="62">
        <v>85</v>
      </c>
      <c r="BH1141" s="66">
        <v>33860</v>
      </c>
      <c r="BI1141" s="66">
        <v>33860</v>
      </c>
      <c r="BJ1141" s="66">
        <f t="shared" si="288"/>
        <v>33009</v>
      </c>
      <c r="BL1141" t="s">
        <v>1447</v>
      </c>
      <c r="BM1141">
        <f t="shared" si="296"/>
        <v>3333860</v>
      </c>
      <c r="BN1141">
        <f t="shared" si="297"/>
        <v>3333860</v>
      </c>
      <c r="CA1141" s="1"/>
    </row>
    <row r="1142" spans="1:79" ht="14" hidden="1" customHeight="1" outlineLevel="1" x14ac:dyDescent="0.2">
      <c r="A1142" t="s">
        <v>1845</v>
      </c>
      <c r="B1142" s="6" t="s">
        <v>1764</v>
      </c>
      <c r="C1142" s="1">
        <f t="shared" si="289"/>
        <v>772</v>
      </c>
      <c r="D1142" s="3">
        <f>IF(N1142&gt;0, RANK(N1142,(N1142:P1142,Q1142:AE1142)),0)</f>
        <v>1</v>
      </c>
      <c r="E1142" s="3">
        <f>IF(O1142&gt;0,RANK(O1142,(N1142:P1142,Q1142:AE1142)),0)</f>
        <v>2</v>
      </c>
      <c r="F1142" s="3">
        <f t="shared" si="290"/>
        <v>0</v>
      </c>
      <c r="G1142" s="1">
        <f t="shared" si="291"/>
        <v>298</v>
      </c>
      <c r="H1142" s="2">
        <f t="shared" si="287"/>
        <v>0.3860103626943005</v>
      </c>
      <c r="I1142" s="4"/>
      <c r="J1142" s="2">
        <f t="shared" si="292"/>
        <v>0.68264248704663211</v>
      </c>
      <c r="K1142" s="2">
        <f t="shared" si="293"/>
        <v>0.29663212435233161</v>
      </c>
      <c r="L1142" s="2">
        <f t="shared" si="294"/>
        <v>0</v>
      </c>
      <c r="M1142" s="2">
        <f t="shared" si="295"/>
        <v>2.0725388601036288E-2</v>
      </c>
      <c r="N1142" s="38">
        <v>527</v>
      </c>
      <c r="O1142" s="38">
        <v>229</v>
      </c>
      <c r="P1142" s="38"/>
      <c r="Q1142" s="38">
        <v>5</v>
      </c>
      <c r="R1142" s="38">
        <v>8</v>
      </c>
      <c r="S1142" s="38"/>
      <c r="T1142" s="38"/>
      <c r="U1142" s="38"/>
      <c r="V1142" s="38"/>
      <c r="W1142" s="38">
        <v>3</v>
      </c>
      <c r="X1142" s="38"/>
      <c r="Y1142" s="38"/>
      <c r="Z1142" s="38"/>
      <c r="AA1142" s="38"/>
      <c r="AB1142" s="38"/>
      <c r="BA1142" t="str">
        <f t="shared" si="298"/>
        <v>Harrisville</v>
      </c>
      <c r="BB1142" t="s">
        <v>1438</v>
      </c>
      <c r="BC1142">
        <v>2</v>
      </c>
      <c r="BE1142" s="60">
        <v>33</v>
      </c>
      <c r="BF1142" s="62">
        <v>5</v>
      </c>
      <c r="BG1142" s="62">
        <v>30</v>
      </c>
      <c r="BH1142" s="66">
        <v>34420</v>
      </c>
      <c r="BI1142" s="66">
        <v>34420</v>
      </c>
      <c r="BJ1142" s="66">
        <f t="shared" si="288"/>
        <v>33005</v>
      </c>
      <c r="BL1142" t="s">
        <v>1447</v>
      </c>
      <c r="BM1142">
        <f t="shared" si="296"/>
        <v>3334420</v>
      </c>
      <c r="BN1142">
        <f t="shared" si="297"/>
        <v>3334420</v>
      </c>
      <c r="CA1142" s="1"/>
    </row>
    <row r="1143" spans="1:79" ht="14" hidden="1" customHeight="1" outlineLevel="1" x14ac:dyDescent="0.2">
      <c r="A1143" t="s">
        <v>1663</v>
      </c>
      <c r="B1143" s="6" t="s">
        <v>1764</v>
      </c>
      <c r="C1143" s="1">
        <f t="shared" si="289"/>
        <v>46</v>
      </c>
      <c r="D1143" s="3">
        <f>IF(N1143&gt;0, RANK(N1143,(N1143:P1143,Q1143:AE1143)),0)</f>
        <v>2</v>
      </c>
      <c r="E1143" s="3">
        <f>IF(O1143&gt;0,RANK(O1143,(N1143:P1143,Q1143:AE1143)),0)</f>
        <v>1</v>
      </c>
      <c r="F1143" s="3">
        <f t="shared" si="290"/>
        <v>0</v>
      </c>
      <c r="G1143" s="1">
        <f t="shared" si="291"/>
        <v>4</v>
      </c>
      <c r="H1143" s="2">
        <f t="shared" si="287"/>
        <v>8.6956521739130432E-2</v>
      </c>
      <c r="I1143" s="4"/>
      <c r="J1143" s="2">
        <f t="shared" si="292"/>
        <v>0.45652173913043476</v>
      </c>
      <c r="K1143" s="2">
        <f t="shared" si="293"/>
        <v>0.54347826086956519</v>
      </c>
      <c r="L1143" s="2">
        <f t="shared" si="294"/>
        <v>0</v>
      </c>
      <c r="M1143" s="2">
        <f t="shared" si="295"/>
        <v>0</v>
      </c>
      <c r="N1143" s="38">
        <v>21</v>
      </c>
      <c r="O1143" s="38">
        <v>25</v>
      </c>
      <c r="P1143" s="38"/>
      <c r="Q1143" s="38">
        <v>0</v>
      </c>
      <c r="R1143" s="38">
        <v>0</v>
      </c>
      <c r="S1143" s="38"/>
      <c r="T1143" s="38"/>
      <c r="U1143" s="38"/>
      <c r="V1143" s="38"/>
      <c r="W1143" s="38">
        <v>0</v>
      </c>
      <c r="X1143" s="38"/>
      <c r="Y1143" s="38"/>
      <c r="Z1143" s="38"/>
      <c r="AA1143" s="38"/>
      <c r="AB1143" s="38"/>
      <c r="BA1143" t="str">
        <f t="shared" si="298"/>
        <v>Hart's Location</v>
      </c>
      <c r="BB1143" t="s">
        <v>1643</v>
      </c>
      <c r="BC1143">
        <v>1</v>
      </c>
      <c r="BE1143" s="60">
        <v>33</v>
      </c>
      <c r="BF1143" s="62">
        <v>3</v>
      </c>
      <c r="BG1143" s="62">
        <v>50</v>
      </c>
      <c r="BH1143" s="66">
        <v>34500</v>
      </c>
      <c r="BI1143" s="66">
        <v>34500</v>
      </c>
      <c r="BJ1143" s="66">
        <f t="shared" si="288"/>
        <v>33003</v>
      </c>
      <c r="BL1143" t="s">
        <v>1447</v>
      </c>
      <c r="BM1143">
        <f t="shared" si="296"/>
        <v>3334500</v>
      </c>
      <c r="BN1143">
        <f t="shared" si="297"/>
        <v>3334500</v>
      </c>
      <c r="CA1143" s="1"/>
    </row>
    <row r="1144" spans="1:79" ht="14" hidden="1" customHeight="1" outlineLevel="1" x14ac:dyDescent="0.2">
      <c r="A1144" t="s">
        <v>1436</v>
      </c>
      <c r="B1144" s="6" t="s">
        <v>1764</v>
      </c>
      <c r="C1144" s="1">
        <f t="shared" si="289"/>
        <v>2438</v>
      </c>
      <c r="D1144" s="3">
        <f>IF(N1144&gt;0, RANK(N1144,(N1144:P1144,Q1144:AE1144)),0)</f>
        <v>2</v>
      </c>
      <c r="E1144" s="3">
        <f>IF(O1144&gt;0,RANK(O1144,(N1144:P1144,Q1144:AE1144)),0)</f>
        <v>1</v>
      </c>
      <c r="F1144" s="3">
        <f t="shared" si="290"/>
        <v>0</v>
      </c>
      <c r="G1144" s="1">
        <f t="shared" si="291"/>
        <v>525</v>
      </c>
      <c r="H1144" s="2">
        <f t="shared" si="287"/>
        <v>0.21534044298605415</v>
      </c>
      <c r="I1144" s="4"/>
      <c r="J1144" s="2">
        <f t="shared" si="292"/>
        <v>0.38515176374077115</v>
      </c>
      <c r="K1144" s="2">
        <f t="shared" si="293"/>
        <v>0.60049220672682524</v>
      </c>
      <c r="L1144" s="2">
        <f t="shared" si="294"/>
        <v>0</v>
      </c>
      <c r="M1144" s="2">
        <f t="shared" si="295"/>
        <v>1.4356029532403669E-2</v>
      </c>
      <c r="N1144" s="38">
        <v>939</v>
      </c>
      <c r="O1144" s="38">
        <v>1464</v>
      </c>
      <c r="P1144" s="38"/>
      <c r="Q1144" s="38">
        <v>17</v>
      </c>
      <c r="R1144" s="38">
        <v>10</v>
      </c>
      <c r="S1144" s="38"/>
      <c r="T1144" s="38"/>
      <c r="U1144" s="38"/>
      <c r="V1144" s="38"/>
      <c r="W1144" s="38">
        <v>8</v>
      </c>
      <c r="X1144" s="38"/>
      <c r="Y1144" s="38"/>
      <c r="Z1144" s="38"/>
      <c r="AA1144" s="38"/>
      <c r="AB1144" s="38"/>
      <c r="BA1144" t="str">
        <f t="shared" si="298"/>
        <v>Haverhill</v>
      </c>
      <c r="BB1144" t="s">
        <v>2215</v>
      </c>
      <c r="BC1144">
        <v>2</v>
      </c>
      <c r="BE1144" s="60">
        <v>33</v>
      </c>
      <c r="BF1144" s="62">
        <v>9</v>
      </c>
      <c r="BG1144" s="62">
        <v>90</v>
      </c>
      <c r="BH1144" s="66">
        <v>34820</v>
      </c>
      <c r="BI1144" s="66">
        <v>34820</v>
      </c>
      <c r="BJ1144" s="66">
        <f t="shared" si="288"/>
        <v>33009</v>
      </c>
      <c r="BL1144" t="s">
        <v>1447</v>
      </c>
      <c r="BM1144">
        <f t="shared" si="296"/>
        <v>3334820</v>
      </c>
      <c r="BN1144">
        <f t="shared" si="297"/>
        <v>3334820</v>
      </c>
      <c r="CA1144" s="1"/>
    </row>
    <row r="1145" spans="1:79" ht="14" hidden="1" customHeight="1" outlineLevel="1" x14ac:dyDescent="0.2">
      <c r="A1145" t="s">
        <v>956</v>
      </c>
      <c r="B1145" s="6" t="s">
        <v>1764</v>
      </c>
      <c r="C1145" s="1">
        <f t="shared" si="289"/>
        <v>559</v>
      </c>
      <c r="D1145" s="3">
        <f>IF(N1145&gt;0, RANK(N1145,(N1145:P1145,Q1145:AE1145)),0)</f>
        <v>1</v>
      </c>
      <c r="E1145" s="3">
        <f>IF(O1145&gt;0,RANK(O1145,(N1145:P1145,Q1145:AE1145)),0)</f>
        <v>1</v>
      </c>
      <c r="F1145" s="3">
        <f t="shared" si="290"/>
        <v>0</v>
      </c>
      <c r="G1145" s="1">
        <f t="shared" si="291"/>
        <v>0</v>
      </c>
      <c r="H1145" s="2">
        <f t="shared" si="287"/>
        <v>0</v>
      </c>
      <c r="I1145" s="4"/>
      <c r="J1145" s="2">
        <f t="shared" si="292"/>
        <v>0.49552772808586765</v>
      </c>
      <c r="K1145" s="2">
        <f t="shared" si="293"/>
        <v>0.49552772808586765</v>
      </c>
      <c r="L1145" s="2">
        <f t="shared" si="294"/>
        <v>0</v>
      </c>
      <c r="M1145" s="2">
        <f t="shared" si="295"/>
        <v>8.9445438282647061E-3</v>
      </c>
      <c r="N1145" s="38">
        <v>277</v>
      </c>
      <c r="O1145" s="38">
        <v>277</v>
      </c>
      <c r="P1145" s="38"/>
      <c r="Q1145" s="38">
        <v>1</v>
      </c>
      <c r="R1145" s="38">
        <v>0</v>
      </c>
      <c r="S1145" s="38"/>
      <c r="T1145" s="38"/>
      <c r="U1145" s="38"/>
      <c r="V1145" s="38"/>
      <c r="W1145" s="38">
        <v>4</v>
      </c>
      <c r="X1145" s="38"/>
      <c r="Y1145" s="38"/>
      <c r="Z1145" s="38"/>
      <c r="AA1145" s="38"/>
      <c r="AB1145" s="38"/>
      <c r="BA1145" t="str">
        <f t="shared" si="298"/>
        <v>Hebron</v>
      </c>
      <c r="BB1145" t="s">
        <v>2215</v>
      </c>
      <c r="BC1145">
        <v>2</v>
      </c>
      <c r="BE1145" s="60">
        <v>33</v>
      </c>
      <c r="BF1145" s="62">
        <v>9</v>
      </c>
      <c r="BG1145" s="62">
        <v>95</v>
      </c>
      <c r="BH1145" s="66">
        <v>35220</v>
      </c>
      <c r="BI1145" s="66">
        <v>35220</v>
      </c>
      <c r="BJ1145" s="66">
        <f t="shared" si="288"/>
        <v>33009</v>
      </c>
      <c r="BL1145" t="s">
        <v>1447</v>
      </c>
      <c r="BM1145">
        <f t="shared" si="296"/>
        <v>3335220</v>
      </c>
      <c r="BN1145">
        <f t="shared" si="297"/>
        <v>3335220</v>
      </c>
      <c r="CA1145" s="1"/>
    </row>
    <row r="1146" spans="1:79" ht="14" hidden="1" customHeight="1" outlineLevel="1" x14ac:dyDescent="0.2">
      <c r="A1146" t="s">
        <v>2948</v>
      </c>
      <c r="B1146" s="6" t="s">
        <v>1764</v>
      </c>
      <c r="C1146" s="1">
        <f t="shared" si="289"/>
        <v>2911</v>
      </c>
      <c r="D1146" s="3">
        <f>IF(N1146&gt;0, RANK(N1146,(N1146:P1146,Q1146:AE1146)),0)</f>
        <v>1</v>
      </c>
      <c r="E1146" s="3">
        <f>IF(O1146&gt;0,RANK(O1146,(N1146:P1146,Q1146:AE1146)),0)</f>
        <v>2</v>
      </c>
      <c r="F1146" s="3">
        <f t="shared" si="290"/>
        <v>0</v>
      </c>
      <c r="G1146" s="1">
        <f t="shared" si="291"/>
        <v>224</v>
      </c>
      <c r="H1146" s="2">
        <f t="shared" si="287"/>
        <v>7.6949501889385097E-2</v>
      </c>
      <c r="I1146" s="4"/>
      <c r="J1146" s="2">
        <f t="shared" si="292"/>
        <v>0.53177602198557195</v>
      </c>
      <c r="K1146" s="2">
        <f t="shared" si="293"/>
        <v>0.4548265200961869</v>
      </c>
      <c r="L1146" s="2">
        <f t="shared" si="294"/>
        <v>0</v>
      </c>
      <c r="M1146" s="2">
        <f t="shared" si="295"/>
        <v>1.3397457918241151E-2</v>
      </c>
      <c r="N1146" s="38">
        <v>1548</v>
      </c>
      <c r="O1146" s="38">
        <v>1324</v>
      </c>
      <c r="P1146" s="38"/>
      <c r="Q1146" s="38">
        <v>17</v>
      </c>
      <c r="R1146" s="38">
        <v>6</v>
      </c>
      <c r="S1146" s="38"/>
      <c r="T1146" s="38"/>
      <c r="U1146" s="38"/>
      <c r="V1146" s="38"/>
      <c r="W1146" s="38">
        <v>16</v>
      </c>
      <c r="X1146" s="38"/>
      <c r="Y1146" s="38"/>
      <c r="Z1146" s="38"/>
      <c r="AA1146" s="38"/>
      <c r="AB1146" s="38"/>
      <c r="BA1146" t="str">
        <f t="shared" si="298"/>
        <v>Henniker</v>
      </c>
      <c r="BB1146" t="s">
        <v>2449</v>
      </c>
      <c r="BC1146">
        <v>2</v>
      </c>
      <c r="BE1146" s="60">
        <v>33</v>
      </c>
      <c r="BF1146" s="62">
        <v>13</v>
      </c>
      <c r="BG1146" s="62">
        <v>65</v>
      </c>
      <c r="BH1146" s="66">
        <v>35540</v>
      </c>
      <c r="BI1146" s="66">
        <v>35540</v>
      </c>
      <c r="BJ1146" s="66">
        <f t="shared" si="288"/>
        <v>33013</v>
      </c>
      <c r="BL1146" t="s">
        <v>1447</v>
      </c>
      <c r="BM1146">
        <f t="shared" si="296"/>
        <v>3335540</v>
      </c>
      <c r="BN1146">
        <f t="shared" si="297"/>
        <v>3335540</v>
      </c>
      <c r="CA1146" s="1"/>
    </row>
    <row r="1147" spans="1:79" ht="14" hidden="1" customHeight="1" outlineLevel="1" x14ac:dyDescent="0.2">
      <c r="A1147" t="s">
        <v>1537</v>
      </c>
      <c r="B1147" s="6" t="s">
        <v>1764</v>
      </c>
      <c r="C1147" s="1">
        <f t="shared" si="289"/>
        <v>665</v>
      </c>
      <c r="D1147" s="3">
        <f>IF(N1147&gt;0, RANK(N1147,(N1147:P1147,Q1147:AE1147)),0)</f>
        <v>2</v>
      </c>
      <c r="E1147" s="3">
        <f>IF(O1147&gt;0,RANK(O1147,(N1147:P1147,Q1147:AE1147)),0)</f>
        <v>1</v>
      </c>
      <c r="F1147" s="3">
        <f t="shared" si="290"/>
        <v>0</v>
      </c>
      <c r="G1147" s="1">
        <f t="shared" si="291"/>
        <v>187</v>
      </c>
      <c r="H1147" s="2">
        <f t="shared" si="287"/>
        <v>0.28120300751879701</v>
      </c>
      <c r="I1147" s="4"/>
      <c r="J1147" s="2">
        <f t="shared" si="292"/>
        <v>0.35338345864661652</v>
      </c>
      <c r="K1147" s="2">
        <f t="shared" si="293"/>
        <v>0.63458646616541359</v>
      </c>
      <c r="L1147" s="2">
        <f t="shared" si="294"/>
        <v>0</v>
      </c>
      <c r="M1147" s="2">
        <f t="shared" si="295"/>
        <v>1.2030075187969946E-2</v>
      </c>
      <c r="N1147" s="38">
        <v>235</v>
      </c>
      <c r="O1147" s="38">
        <v>422</v>
      </c>
      <c r="P1147" s="38"/>
      <c r="Q1147" s="38">
        <v>4</v>
      </c>
      <c r="R1147" s="38">
        <v>1</v>
      </c>
      <c r="S1147" s="38"/>
      <c r="T1147" s="38"/>
      <c r="U1147" s="38"/>
      <c r="V1147" s="38"/>
      <c r="W1147" s="38">
        <v>3</v>
      </c>
      <c r="X1147" s="38"/>
      <c r="Y1147" s="38"/>
      <c r="Z1147" s="38"/>
      <c r="AA1147" s="38"/>
      <c r="AB1147" s="38"/>
      <c r="BA1147" t="str">
        <f t="shared" si="298"/>
        <v>Hill</v>
      </c>
      <c r="BB1147" t="s">
        <v>2449</v>
      </c>
      <c r="BC1147">
        <v>2</v>
      </c>
      <c r="BE1147" s="60">
        <v>33</v>
      </c>
      <c r="BF1147" s="62">
        <v>13</v>
      </c>
      <c r="BG1147" s="62">
        <v>70</v>
      </c>
      <c r="BH1147" s="66">
        <v>35860</v>
      </c>
      <c r="BI1147" s="66">
        <v>35860</v>
      </c>
      <c r="BJ1147" s="66">
        <f t="shared" si="288"/>
        <v>33013</v>
      </c>
      <c r="BL1147" t="s">
        <v>1447</v>
      </c>
      <c r="BM1147">
        <f t="shared" si="296"/>
        <v>3335860</v>
      </c>
      <c r="BN1147">
        <f t="shared" si="297"/>
        <v>3335860</v>
      </c>
      <c r="CA1147" s="1"/>
    </row>
    <row r="1148" spans="1:79" ht="14" hidden="1" customHeight="1" outlineLevel="1" x14ac:dyDescent="0.2">
      <c r="A1148" t="s">
        <v>1139</v>
      </c>
      <c r="B1148" s="6" t="s">
        <v>1764</v>
      </c>
      <c r="C1148" s="1">
        <f t="shared" si="289"/>
        <v>3442</v>
      </c>
      <c r="D1148" s="3">
        <f>IF(N1148&gt;0, RANK(N1148,(N1148:P1148,Q1148:AE1148)),0)</f>
        <v>2</v>
      </c>
      <c r="E1148" s="3">
        <f>IF(O1148&gt;0,RANK(O1148,(N1148:P1148,Q1148:AE1148)),0)</f>
        <v>1</v>
      </c>
      <c r="F1148" s="3">
        <f t="shared" si="290"/>
        <v>0</v>
      </c>
      <c r="G1148" s="1">
        <f t="shared" si="291"/>
        <v>465</v>
      </c>
      <c r="H1148" s="2">
        <f t="shared" si="287"/>
        <v>0.13509587449157467</v>
      </c>
      <c r="I1148" s="4"/>
      <c r="J1148" s="2">
        <f t="shared" si="292"/>
        <v>0.42562463683904705</v>
      </c>
      <c r="K1148" s="2">
        <f t="shared" si="293"/>
        <v>0.56072051133062173</v>
      </c>
      <c r="L1148" s="2">
        <f t="shared" si="294"/>
        <v>0</v>
      </c>
      <c r="M1148" s="2">
        <f t="shared" si="295"/>
        <v>1.3654851830331216E-2</v>
      </c>
      <c r="N1148" s="38">
        <v>1465</v>
      </c>
      <c r="O1148" s="38">
        <v>1930</v>
      </c>
      <c r="P1148" s="38"/>
      <c r="Q1148" s="38">
        <v>24</v>
      </c>
      <c r="R1148" s="38">
        <v>17</v>
      </c>
      <c r="S1148" s="38"/>
      <c r="T1148" s="38"/>
      <c r="U1148" s="38"/>
      <c r="V1148" s="38"/>
      <c r="W1148" s="38">
        <v>6</v>
      </c>
      <c r="X1148" s="38"/>
      <c r="Y1148" s="38"/>
      <c r="Z1148" s="38"/>
      <c r="AA1148" s="38"/>
      <c r="AB1148" s="38"/>
      <c r="BA1148" t="str">
        <f t="shared" si="298"/>
        <v>Hillsborough</v>
      </c>
      <c r="BB1148" t="s">
        <v>1139</v>
      </c>
      <c r="BC1148">
        <v>2</v>
      </c>
      <c r="BE1148" s="60">
        <v>33</v>
      </c>
      <c r="BF1148" s="62">
        <v>11</v>
      </c>
      <c r="BG1148" s="62">
        <v>60</v>
      </c>
      <c r="BH1148" s="66">
        <v>36180</v>
      </c>
      <c r="BI1148" s="66">
        <v>36180</v>
      </c>
      <c r="BJ1148" s="66">
        <f t="shared" si="288"/>
        <v>33011</v>
      </c>
      <c r="BL1148" t="s">
        <v>1447</v>
      </c>
      <c r="BM1148">
        <f t="shared" si="296"/>
        <v>3336180</v>
      </c>
      <c r="BN1148">
        <f t="shared" si="297"/>
        <v>3336180</v>
      </c>
      <c r="CA1148" s="1"/>
    </row>
    <row r="1149" spans="1:79" ht="14" hidden="1" customHeight="1" outlineLevel="1" x14ac:dyDescent="0.2">
      <c r="A1149" t="s">
        <v>1639</v>
      </c>
      <c r="B1149" s="6" t="s">
        <v>1764</v>
      </c>
      <c r="C1149" s="1">
        <f t="shared" si="289"/>
        <v>1914</v>
      </c>
      <c r="D1149" s="3">
        <f>IF(N1149&gt;0, RANK(N1149,(N1149:P1149,Q1149:AE1149)),0)</f>
        <v>1</v>
      </c>
      <c r="E1149" s="3">
        <f>IF(O1149&gt;0,RANK(O1149,(N1149:P1149,Q1149:AE1149)),0)</f>
        <v>2</v>
      </c>
      <c r="F1149" s="3">
        <f t="shared" si="290"/>
        <v>0</v>
      </c>
      <c r="G1149" s="1">
        <f t="shared" si="291"/>
        <v>39</v>
      </c>
      <c r="H1149" s="2">
        <f t="shared" si="287"/>
        <v>2.037617554858934E-2</v>
      </c>
      <c r="I1149" s="4"/>
      <c r="J1149" s="2">
        <f t="shared" si="292"/>
        <v>0.50626959247648906</v>
      </c>
      <c r="K1149" s="2">
        <f t="shared" si="293"/>
        <v>0.48589341692789967</v>
      </c>
      <c r="L1149" s="2">
        <f t="shared" si="294"/>
        <v>0</v>
      </c>
      <c r="M1149" s="2">
        <f t="shared" si="295"/>
        <v>7.8369905956112706E-3</v>
      </c>
      <c r="N1149" s="38">
        <v>969</v>
      </c>
      <c r="O1149" s="38">
        <v>930</v>
      </c>
      <c r="P1149" s="38"/>
      <c r="Q1149" s="38">
        <v>6</v>
      </c>
      <c r="R1149" s="38">
        <v>7</v>
      </c>
      <c r="S1149" s="38"/>
      <c r="T1149" s="38"/>
      <c r="U1149" s="38"/>
      <c r="V1149" s="38"/>
      <c r="W1149" s="38">
        <v>2</v>
      </c>
      <c r="X1149" s="38"/>
      <c r="Y1149" s="38"/>
      <c r="Z1149" s="38"/>
      <c r="AA1149" s="38"/>
      <c r="AB1149" s="38"/>
      <c r="BA1149" t="str">
        <f t="shared" si="298"/>
        <v>Hinsdale</v>
      </c>
      <c r="BB1149" t="s">
        <v>1438</v>
      </c>
      <c r="BC1149">
        <v>2</v>
      </c>
      <c r="BE1149" s="60">
        <v>33</v>
      </c>
      <c r="BF1149" s="62">
        <v>5</v>
      </c>
      <c r="BG1149" s="62">
        <v>35</v>
      </c>
      <c r="BH1149" s="66">
        <v>36660</v>
      </c>
      <c r="BI1149" s="66">
        <v>36660</v>
      </c>
      <c r="BJ1149" s="66">
        <f t="shared" si="288"/>
        <v>33005</v>
      </c>
      <c r="BL1149" t="s">
        <v>1447</v>
      </c>
      <c r="BM1149">
        <f t="shared" si="296"/>
        <v>3336660</v>
      </c>
      <c r="BN1149">
        <f t="shared" si="297"/>
        <v>3336660</v>
      </c>
      <c r="CA1149" s="1"/>
    </row>
    <row r="1150" spans="1:79" ht="14" hidden="1" customHeight="1" outlineLevel="1" x14ac:dyDescent="0.2">
      <c r="A1150" t="s">
        <v>1306</v>
      </c>
      <c r="B1150" s="6" t="s">
        <v>1764</v>
      </c>
      <c r="C1150" s="1">
        <f t="shared" si="289"/>
        <v>1481</v>
      </c>
      <c r="D1150" s="3">
        <f>IF(N1150&gt;0, RANK(N1150,(N1150:P1150,Q1150:AE1150)),0)</f>
        <v>1</v>
      </c>
      <c r="E1150" s="3">
        <f>IF(O1150&gt;0,RANK(O1150,(N1150:P1150,Q1150:AE1150)),0)</f>
        <v>2</v>
      </c>
      <c r="F1150" s="3">
        <f t="shared" si="290"/>
        <v>0</v>
      </c>
      <c r="G1150" s="1">
        <f t="shared" si="291"/>
        <v>277</v>
      </c>
      <c r="H1150" s="2">
        <f t="shared" ref="H1150:H1214" si="299">IF(C1150&gt;0,G1150/C1150,0)</f>
        <v>0.18703578663065495</v>
      </c>
      <c r="I1150" s="4"/>
      <c r="J1150" s="2">
        <f t="shared" si="292"/>
        <v>0.58474004051316675</v>
      </c>
      <c r="K1150" s="2">
        <f t="shared" si="293"/>
        <v>0.39770425388251179</v>
      </c>
      <c r="L1150" s="2">
        <f t="shared" si="294"/>
        <v>0</v>
      </c>
      <c r="M1150" s="2">
        <f t="shared" si="295"/>
        <v>1.7555705604321459E-2</v>
      </c>
      <c r="N1150" s="38">
        <v>866</v>
      </c>
      <c r="O1150" s="38">
        <v>589</v>
      </c>
      <c r="P1150" s="38"/>
      <c r="Q1150" s="38">
        <v>8</v>
      </c>
      <c r="R1150" s="38">
        <v>9</v>
      </c>
      <c r="S1150" s="38"/>
      <c r="T1150" s="38"/>
      <c r="U1150" s="38"/>
      <c r="V1150" s="38"/>
      <c r="W1150" s="38">
        <v>9</v>
      </c>
      <c r="X1150" s="38"/>
      <c r="Y1150" s="38"/>
      <c r="Z1150" s="38"/>
      <c r="AA1150" s="38"/>
      <c r="AB1150" s="38"/>
      <c r="BA1150" t="str">
        <f t="shared" si="298"/>
        <v>Holderness</v>
      </c>
      <c r="BB1150" t="s">
        <v>2215</v>
      </c>
      <c r="BC1150">
        <v>2</v>
      </c>
      <c r="BE1150" s="60">
        <v>33</v>
      </c>
      <c r="BF1150" s="62">
        <v>9</v>
      </c>
      <c r="BG1150" s="62">
        <v>100</v>
      </c>
      <c r="BH1150" s="66">
        <v>36900</v>
      </c>
      <c r="BI1150" s="66">
        <v>36900</v>
      </c>
      <c r="BJ1150" s="66">
        <f t="shared" si="288"/>
        <v>33009</v>
      </c>
      <c r="BL1150" t="s">
        <v>1447</v>
      </c>
      <c r="BM1150">
        <f t="shared" si="296"/>
        <v>3336900</v>
      </c>
      <c r="BN1150">
        <f t="shared" si="297"/>
        <v>3336900</v>
      </c>
      <c r="CA1150" s="1"/>
    </row>
    <row r="1151" spans="1:79" ht="14" hidden="1" customHeight="1" outlineLevel="1" x14ac:dyDescent="0.2">
      <c r="A1151" t="s">
        <v>2242</v>
      </c>
      <c r="B1151" s="6" t="s">
        <v>1764</v>
      </c>
      <c r="C1151" s="1">
        <f t="shared" si="289"/>
        <v>5867</v>
      </c>
      <c r="D1151" s="3">
        <f>IF(N1151&gt;0, RANK(N1151,(N1151:P1151,Q1151:AE1151)),0)</f>
        <v>1</v>
      </c>
      <c r="E1151" s="3">
        <f>IF(O1151&gt;0,RANK(O1151,(N1151:P1151,Q1151:AE1151)),0)</f>
        <v>2</v>
      </c>
      <c r="F1151" s="3">
        <f t="shared" si="290"/>
        <v>0</v>
      </c>
      <c r="G1151" s="1">
        <f t="shared" si="291"/>
        <v>705</v>
      </c>
      <c r="H1151" s="2">
        <f t="shared" si="299"/>
        <v>0.12016362706664394</v>
      </c>
      <c r="I1151" s="4"/>
      <c r="J1151" s="2">
        <f t="shared" si="292"/>
        <v>0.55053690131242539</v>
      </c>
      <c r="K1151" s="2">
        <f t="shared" si="293"/>
        <v>0.43037327424578148</v>
      </c>
      <c r="L1151" s="2">
        <f t="shared" si="294"/>
        <v>0</v>
      </c>
      <c r="M1151" s="2">
        <f t="shared" si="295"/>
        <v>1.9089824441793135E-2</v>
      </c>
      <c r="N1151" s="38">
        <v>3230</v>
      </c>
      <c r="O1151" s="38">
        <v>2525</v>
      </c>
      <c r="P1151" s="38"/>
      <c r="Q1151" s="38">
        <v>41</v>
      </c>
      <c r="R1151" s="38">
        <v>30</v>
      </c>
      <c r="S1151" s="38"/>
      <c r="T1151" s="38"/>
      <c r="U1151" s="38"/>
      <c r="V1151" s="38"/>
      <c r="W1151" s="38">
        <v>41</v>
      </c>
      <c r="X1151" s="38"/>
      <c r="Y1151" s="38"/>
      <c r="Z1151" s="38"/>
      <c r="AA1151" s="38"/>
      <c r="AB1151" s="38"/>
      <c r="BA1151" t="str">
        <f t="shared" si="298"/>
        <v>Hollis</v>
      </c>
      <c r="BB1151" t="s">
        <v>1139</v>
      </c>
      <c r="BC1151">
        <v>2</v>
      </c>
      <c r="BE1151" s="60">
        <v>33</v>
      </c>
      <c r="BF1151" s="62">
        <v>11</v>
      </c>
      <c r="BG1151" s="62">
        <v>65</v>
      </c>
      <c r="BH1151" s="66">
        <v>37140</v>
      </c>
      <c r="BI1151" s="66">
        <v>37140</v>
      </c>
      <c r="BJ1151" s="66">
        <f t="shared" si="288"/>
        <v>33011</v>
      </c>
      <c r="BL1151" t="s">
        <v>1447</v>
      </c>
      <c r="BM1151">
        <f t="shared" si="296"/>
        <v>3337140</v>
      </c>
      <c r="BN1151">
        <f t="shared" si="297"/>
        <v>3337140</v>
      </c>
      <c r="CA1151" s="1"/>
    </row>
    <row r="1152" spans="1:79" ht="14" hidden="1" customHeight="1" outlineLevel="1" x14ac:dyDescent="0.2">
      <c r="A1152" t="s">
        <v>2243</v>
      </c>
      <c r="B1152" s="6" t="s">
        <v>1764</v>
      </c>
      <c r="C1152" s="1">
        <f t="shared" si="289"/>
        <v>8987</v>
      </c>
      <c r="D1152" s="3">
        <f>IF(N1152&gt;0, RANK(N1152,(N1152:P1152,Q1152:AE1152)),0)</f>
        <v>2</v>
      </c>
      <c r="E1152" s="3">
        <f>IF(O1152&gt;0,RANK(O1152,(N1152:P1152,Q1152:AE1152)),0)</f>
        <v>1</v>
      </c>
      <c r="F1152" s="3">
        <f t="shared" si="290"/>
        <v>0</v>
      </c>
      <c r="G1152" s="1">
        <f t="shared" si="291"/>
        <v>428</v>
      </c>
      <c r="H1152" s="2">
        <f t="shared" si="299"/>
        <v>4.7624346277957051E-2</v>
      </c>
      <c r="I1152" s="4"/>
      <c r="J1152" s="2">
        <f t="shared" si="292"/>
        <v>0.46856570601980641</v>
      </c>
      <c r="K1152" s="2">
        <f t="shared" si="293"/>
        <v>0.51619005229776349</v>
      </c>
      <c r="L1152" s="2">
        <f t="shared" si="294"/>
        <v>0</v>
      </c>
      <c r="M1152" s="2">
        <f t="shared" si="295"/>
        <v>1.5244241682430104E-2</v>
      </c>
      <c r="N1152" s="38">
        <v>4211</v>
      </c>
      <c r="O1152" s="38">
        <v>4639</v>
      </c>
      <c r="P1152" s="38"/>
      <c r="Q1152" s="38">
        <v>38</v>
      </c>
      <c r="R1152" s="38">
        <v>45</v>
      </c>
      <c r="S1152" s="38"/>
      <c r="T1152" s="38"/>
      <c r="U1152" s="38"/>
      <c r="V1152" s="38"/>
      <c r="W1152" s="38">
        <v>54</v>
      </c>
      <c r="X1152" s="38"/>
      <c r="Y1152" s="38"/>
      <c r="Z1152" s="38"/>
      <c r="AA1152" s="38"/>
      <c r="AB1152" s="38"/>
      <c r="BA1152" t="str">
        <f t="shared" si="298"/>
        <v>Hooksett</v>
      </c>
      <c r="BB1152" t="s">
        <v>2449</v>
      </c>
      <c r="BC1152">
        <v>1</v>
      </c>
      <c r="BE1152" s="60">
        <v>33</v>
      </c>
      <c r="BF1152" s="62">
        <v>13</v>
      </c>
      <c r="BG1152" s="62">
        <v>75</v>
      </c>
      <c r="BH1152" s="66">
        <v>37300</v>
      </c>
      <c r="BI1152" s="66">
        <v>37300</v>
      </c>
      <c r="BJ1152" s="66">
        <f t="shared" si="288"/>
        <v>33013</v>
      </c>
      <c r="BL1152" t="s">
        <v>1447</v>
      </c>
      <c r="BM1152">
        <f t="shared" si="296"/>
        <v>3337300</v>
      </c>
      <c r="BN1152">
        <f t="shared" si="297"/>
        <v>3337300</v>
      </c>
      <c r="CA1152" s="1"/>
    </row>
    <row r="1153" spans="1:79" ht="14" hidden="1" customHeight="1" outlineLevel="1" x14ac:dyDescent="0.2">
      <c r="A1153" s="6" t="s">
        <v>563</v>
      </c>
      <c r="B1153" s="6" t="s">
        <v>1764</v>
      </c>
      <c r="C1153" s="1">
        <f t="shared" si="289"/>
        <v>4205</v>
      </c>
      <c r="D1153" s="3">
        <f>IF(N1153&gt;0, RANK(N1153,(N1153:P1153,Q1153:AE1153)),0)</f>
        <v>1</v>
      </c>
      <c r="E1153" s="3">
        <f>IF(O1153&gt;0,RANK(O1153,(N1153:P1153,Q1153:AE1153)),0)</f>
        <v>2</v>
      </c>
      <c r="F1153" s="3">
        <f t="shared" si="290"/>
        <v>0</v>
      </c>
      <c r="G1153" s="1">
        <f t="shared" si="291"/>
        <v>1144</v>
      </c>
      <c r="H1153" s="2">
        <f t="shared" si="299"/>
        <v>0.27205707491082043</v>
      </c>
      <c r="I1153" s="4"/>
      <c r="J1153" s="2">
        <f t="shared" si="292"/>
        <v>0.62687277051129608</v>
      </c>
      <c r="K1153" s="2">
        <f t="shared" si="293"/>
        <v>0.3548156956004756</v>
      </c>
      <c r="L1153" s="2">
        <f t="shared" si="294"/>
        <v>0</v>
      </c>
      <c r="M1153" s="2">
        <f t="shared" si="295"/>
        <v>1.8311533888228315E-2</v>
      </c>
      <c r="N1153" s="38">
        <v>2636</v>
      </c>
      <c r="O1153" s="38">
        <v>1492</v>
      </c>
      <c r="P1153" s="38"/>
      <c r="Q1153" s="38">
        <v>20</v>
      </c>
      <c r="R1153" s="38">
        <v>29</v>
      </c>
      <c r="S1153" s="38"/>
      <c r="T1153" s="38"/>
      <c r="U1153" s="38"/>
      <c r="V1153" s="38"/>
      <c r="W1153" s="38">
        <v>28</v>
      </c>
      <c r="X1153" s="38"/>
      <c r="Y1153" s="38"/>
      <c r="Z1153" s="38"/>
      <c r="AA1153" s="38"/>
      <c r="AB1153" s="38"/>
      <c r="BA1153" t="str">
        <f t="shared" si="298"/>
        <v>Hopkinton</v>
      </c>
      <c r="BB1153" t="s">
        <v>2449</v>
      </c>
      <c r="BC1153">
        <v>2</v>
      </c>
      <c r="BE1153" s="60">
        <v>33</v>
      </c>
      <c r="BF1153" s="62">
        <v>13</v>
      </c>
      <c r="BG1153" s="62">
        <v>80</v>
      </c>
      <c r="BH1153" s="66">
        <v>37540</v>
      </c>
      <c r="BI1153" s="66">
        <v>37540</v>
      </c>
      <c r="BJ1153" s="66">
        <f t="shared" ref="BJ1153:BJ1217" si="300">BE1153*1000+BF1153</f>
        <v>33013</v>
      </c>
      <c r="BL1153" t="s">
        <v>1447</v>
      </c>
      <c r="BM1153">
        <f t="shared" si="296"/>
        <v>3337540</v>
      </c>
      <c r="BN1153">
        <f t="shared" si="297"/>
        <v>3337540</v>
      </c>
      <c r="CA1153" s="1"/>
    </row>
    <row r="1154" spans="1:79" ht="14" hidden="1" customHeight="1" outlineLevel="1" x14ac:dyDescent="0.2">
      <c r="A1154" t="s">
        <v>2062</v>
      </c>
      <c r="B1154" s="6" t="s">
        <v>1764</v>
      </c>
      <c r="C1154" s="1">
        <f t="shared" si="289"/>
        <v>14667</v>
      </c>
      <c r="D1154" s="3">
        <f>IF(N1154&gt;0, RANK(N1154,(N1154:P1154,Q1154:AE1154)),0)</f>
        <v>2</v>
      </c>
      <c r="E1154" s="3">
        <f>IF(O1154&gt;0,RANK(O1154,(N1154:P1154,Q1154:AE1154)),0)</f>
        <v>1</v>
      </c>
      <c r="F1154" s="3">
        <f t="shared" si="290"/>
        <v>0</v>
      </c>
      <c r="G1154" s="1">
        <f t="shared" si="291"/>
        <v>1596</v>
      </c>
      <c r="H1154" s="2">
        <f t="shared" si="299"/>
        <v>0.10881570873389242</v>
      </c>
      <c r="I1154" s="4"/>
      <c r="J1154" s="2">
        <f t="shared" si="292"/>
        <v>0.43969455239653643</v>
      </c>
      <c r="K1154" s="2">
        <f t="shared" si="293"/>
        <v>0.54851026113042889</v>
      </c>
      <c r="L1154" s="2">
        <f t="shared" si="294"/>
        <v>0</v>
      </c>
      <c r="M1154" s="2">
        <f t="shared" si="295"/>
        <v>1.179518647303468E-2</v>
      </c>
      <c r="N1154" s="38">
        <v>6449</v>
      </c>
      <c r="O1154" s="38">
        <v>8045</v>
      </c>
      <c r="P1154" s="38"/>
      <c r="Q1154" s="38">
        <v>68</v>
      </c>
      <c r="R1154" s="38">
        <v>43</v>
      </c>
      <c r="S1154" s="38"/>
      <c r="T1154" s="38"/>
      <c r="U1154" s="38"/>
      <c r="V1154" s="38"/>
      <c r="W1154" s="38">
        <v>62</v>
      </c>
      <c r="X1154" s="38"/>
      <c r="Y1154" s="38"/>
      <c r="Z1154" s="38"/>
      <c r="AA1154" s="38"/>
      <c r="AB1154" s="38"/>
      <c r="BA1154" t="str">
        <f t="shared" si="298"/>
        <v>Hudson</v>
      </c>
      <c r="BB1154" t="s">
        <v>1139</v>
      </c>
      <c r="BC1154">
        <v>2</v>
      </c>
      <c r="BE1154" s="60">
        <v>33</v>
      </c>
      <c r="BF1154" s="62">
        <v>11</v>
      </c>
      <c r="BG1154" s="62">
        <v>70</v>
      </c>
      <c r="BH1154" s="66">
        <v>37940</v>
      </c>
      <c r="BI1154" s="66">
        <v>37940</v>
      </c>
      <c r="BJ1154" s="66">
        <f t="shared" si="300"/>
        <v>33011</v>
      </c>
      <c r="BL1154" t="s">
        <v>1447</v>
      </c>
      <c r="BM1154">
        <f t="shared" si="296"/>
        <v>3337940</v>
      </c>
      <c r="BN1154">
        <f t="shared" si="297"/>
        <v>3337940</v>
      </c>
      <c r="CA1154" s="1"/>
    </row>
    <row r="1155" spans="1:79" ht="14" hidden="1" customHeight="1" outlineLevel="1" x14ac:dyDescent="0.2">
      <c r="A1155" t="s">
        <v>2861</v>
      </c>
      <c r="B1155" s="6" t="s">
        <v>1764</v>
      </c>
      <c r="C1155" s="1">
        <f t="shared" si="289"/>
        <v>776</v>
      </c>
      <c r="D1155" s="3">
        <f>IF(N1155&gt;0, RANK(N1155,(N1155:P1155,Q1155:AE1155)),0)</f>
        <v>1</v>
      </c>
      <c r="E1155" s="3">
        <f>IF(O1155&gt;0,RANK(O1155,(N1155:P1155,Q1155:AE1155)),0)</f>
        <v>2</v>
      </c>
      <c r="F1155" s="3">
        <f t="shared" si="290"/>
        <v>0</v>
      </c>
      <c r="G1155" s="1">
        <f t="shared" si="291"/>
        <v>321</v>
      </c>
      <c r="H1155" s="2">
        <f t="shared" si="299"/>
        <v>0.41365979381443296</v>
      </c>
      <c r="I1155" s="4"/>
      <c r="J1155" s="2">
        <f t="shared" si="292"/>
        <v>0.69716494845360821</v>
      </c>
      <c r="K1155" s="2">
        <f t="shared" si="293"/>
        <v>0.28350515463917525</v>
      </c>
      <c r="L1155" s="2">
        <f t="shared" si="294"/>
        <v>0</v>
      </c>
      <c r="M1155" s="2">
        <f t="shared" si="295"/>
        <v>1.9329896907216537E-2</v>
      </c>
      <c r="N1155" s="38">
        <v>541</v>
      </c>
      <c r="O1155" s="38">
        <v>220</v>
      </c>
      <c r="P1155" s="38"/>
      <c r="Q1155" s="38">
        <v>3</v>
      </c>
      <c r="R1155" s="38">
        <v>7</v>
      </c>
      <c r="S1155" s="38"/>
      <c r="T1155" s="38"/>
      <c r="U1155" s="38"/>
      <c r="V1155" s="38"/>
      <c r="W1155" s="38">
        <v>5</v>
      </c>
      <c r="X1155" s="38"/>
      <c r="Y1155" s="38"/>
      <c r="Z1155" s="38"/>
      <c r="AA1155" s="38"/>
      <c r="AB1155" s="38"/>
      <c r="BA1155" t="str">
        <f t="shared" si="298"/>
        <v>Jackson</v>
      </c>
      <c r="BB1155" t="s">
        <v>1643</v>
      </c>
      <c r="BC1155">
        <v>2</v>
      </c>
      <c r="BE1155" s="60">
        <v>33</v>
      </c>
      <c r="BF1155" s="62">
        <v>3</v>
      </c>
      <c r="BG1155" s="62">
        <v>55</v>
      </c>
      <c r="BH1155" s="66">
        <v>38260</v>
      </c>
      <c r="BI1155" s="66">
        <v>38260</v>
      </c>
      <c r="BJ1155" s="66">
        <f t="shared" si="300"/>
        <v>33003</v>
      </c>
      <c r="BL1155" t="s">
        <v>1447</v>
      </c>
      <c r="BM1155">
        <f t="shared" si="296"/>
        <v>3338260</v>
      </c>
      <c r="BN1155">
        <f t="shared" si="297"/>
        <v>3338260</v>
      </c>
      <c r="CA1155" s="1"/>
    </row>
    <row r="1156" spans="1:79" ht="14" hidden="1" customHeight="1" outlineLevel="1" x14ac:dyDescent="0.2">
      <c r="A1156" t="s">
        <v>2244</v>
      </c>
      <c r="B1156" s="6" t="s">
        <v>1764</v>
      </c>
      <c r="C1156" s="1">
        <f t="shared" si="289"/>
        <v>3220</v>
      </c>
      <c r="D1156" s="3">
        <f>IF(N1156&gt;0, RANK(N1156,(N1156:P1156,Q1156:AE1156)),0)</f>
        <v>2</v>
      </c>
      <c r="E1156" s="3">
        <f>IF(O1156&gt;0,RANK(O1156,(N1156:P1156,Q1156:AE1156)),0)</f>
        <v>1</v>
      </c>
      <c r="F1156" s="3">
        <f t="shared" si="290"/>
        <v>0</v>
      </c>
      <c r="G1156" s="1">
        <f t="shared" si="291"/>
        <v>89</v>
      </c>
      <c r="H1156" s="2">
        <f t="shared" si="299"/>
        <v>2.7639751552795033E-2</v>
      </c>
      <c r="I1156" s="4"/>
      <c r="J1156" s="2">
        <f t="shared" si="292"/>
        <v>0.47453416149068323</v>
      </c>
      <c r="K1156" s="2">
        <f t="shared" si="293"/>
        <v>0.50217391304347825</v>
      </c>
      <c r="L1156" s="2">
        <f t="shared" si="294"/>
        <v>0</v>
      </c>
      <c r="M1156" s="2">
        <f t="shared" si="295"/>
        <v>2.329192546583847E-2</v>
      </c>
      <c r="N1156" s="38">
        <v>1528</v>
      </c>
      <c r="O1156" s="38">
        <v>1617</v>
      </c>
      <c r="P1156" s="38"/>
      <c r="Q1156" s="38">
        <v>20</v>
      </c>
      <c r="R1156" s="38">
        <v>31</v>
      </c>
      <c r="S1156" s="38"/>
      <c r="T1156" s="38"/>
      <c r="U1156" s="38"/>
      <c r="V1156" s="38"/>
      <c r="W1156" s="38">
        <v>24</v>
      </c>
      <c r="X1156" s="38"/>
      <c r="Y1156" s="38"/>
      <c r="Z1156" s="38"/>
      <c r="AA1156" s="38"/>
      <c r="AB1156" s="38"/>
      <c r="BA1156" t="str">
        <f t="shared" si="298"/>
        <v>Jaffrey</v>
      </c>
      <c r="BB1156" t="s">
        <v>1438</v>
      </c>
      <c r="BC1156">
        <v>2</v>
      </c>
      <c r="BE1156" s="60">
        <v>33</v>
      </c>
      <c r="BF1156" s="62">
        <v>5</v>
      </c>
      <c r="BG1156" s="62">
        <v>40</v>
      </c>
      <c r="BH1156" s="66">
        <v>38500</v>
      </c>
      <c r="BI1156" s="66">
        <v>38500</v>
      </c>
      <c r="BJ1156" s="66">
        <f t="shared" si="300"/>
        <v>33005</v>
      </c>
      <c r="BL1156" t="s">
        <v>1447</v>
      </c>
      <c r="BM1156">
        <f t="shared" si="296"/>
        <v>3338500</v>
      </c>
      <c r="BN1156">
        <f t="shared" si="297"/>
        <v>3338500</v>
      </c>
      <c r="CA1156" s="1"/>
    </row>
    <row r="1157" spans="1:79" ht="14" hidden="1" customHeight="1" outlineLevel="1" x14ac:dyDescent="0.2">
      <c r="A1157" s="6" t="s">
        <v>1071</v>
      </c>
      <c r="B1157" s="6" t="s">
        <v>1764</v>
      </c>
      <c r="C1157" s="1">
        <f t="shared" si="289"/>
        <v>685</v>
      </c>
      <c r="D1157" s="3">
        <f>IF(N1157&gt;0, RANK(N1157,(N1157:P1157,Q1157:AE1157)),0)</f>
        <v>2</v>
      </c>
      <c r="E1157" s="3">
        <f>IF(O1157&gt;0,RANK(O1157,(N1157:P1157,Q1157:AE1157)),0)</f>
        <v>1</v>
      </c>
      <c r="F1157" s="3">
        <f t="shared" si="290"/>
        <v>0</v>
      </c>
      <c r="G1157" s="1">
        <f t="shared" si="291"/>
        <v>169</v>
      </c>
      <c r="H1157" s="2">
        <f t="shared" si="299"/>
        <v>0.24671532846715327</v>
      </c>
      <c r="I1157" s="4"/>
      <c r="J1157" s="2">
        <f t="shared" si="292"/>
        <v>0.36934306569343067</v>
      </c>
      <c r="K1157" s="2">
        <f t="shared" si="293"/>
        <v>0.61605839416058394</v>
      </c>
      <c r="L1157" s="2">
        <f t="shared" si="294"/>
        <v>0</v>
      </c>
      <c r="M1157" s="2">
        <f t="shared" si="295"/>
        <v>1.4598540145985384E-2</v>
      </c>
      <c r="N1157" s="38">
        <v>253</v>
      </c>
      <c r="O1157" s="38">
        <v>422</v>
      </c>
      <c r="P1157" s="38"/>
      <c r="Q1157" s="38">
        <v>4</v>
      </c>
      <c r="R1157" s="38">
        <v>2</v>
      </c>
      <c r="S1157" s="38"/>
      <c r="T1157" s="38"/>
      <c r="U1157" s="38"/>
      <c r="V1157" s="38"/>
      <c r="W1157" s="38">
        <v>4</v>
      </c>
      <c r="X1157" s="38"/>
      <c r="Y1157" s="38"/>
      <c r="Z1157" s="38"/>
      <c r="AA1157" s="38"/>
      <c r="AB1157" s="38"/>
      <c r="BA1157" t="str">
        <f t="shared" si="298"/>
        <v>Jefferson</v>
      </c>
      <c r="BB1157" t="s">
        <v>3868</v>
      </c>
      <c r="BC1157">
        <v>2</v>
      </c>
      <c r="BE1157" s="60">
        <v>33</v>
      </c>
      <c r="BF1157" s="62">
        <v>7</v>
      </c>
      <c r="BG1157" s="62">
        <v>110</v>
      </c>
      <c r="BH1157" s="66">
        <v>38820</v>
      </c>
      <c r="BI1157" s="66">
        <v>38820</v>
      </c>
      <c r="BJ1157" s="66">
        <f t="shared" si="300"/>
        <v>33007</v>
      </c>
      <c r="BL1157" t="s">
        <v>1447</v>
      </c>
      <c r="BM1157">
        <f t="shared" si="296"/>
        <v>3338820</v>
      </c>
      <c r="BN1157">
        <f t="shared" si="297"/>
        <v>3338820</v>
      </c>
      <c r="CA1157" s="1"/>
    </row>
    <row r="1158" spans="1:79" ht="14" hidden="1" customHeight="1" outlineLevel="1" x14ac:dyDescent="0.2">
      <c r="A1158" t="s">
        <v>2033</v>
      </c>
      <c r="B1158" s="6" t="s">
        <v>1764</v>
      </c>
      <c r="C1158" s="1">
        <f t="shared" si="289"/>
        <v>12955</v>
      </c>
      <c r="D1158" s="3">
        <f>IF(N1158&gt;0, RANK(N1158,(N1158:P1158,Q1158:AE1158)),0)</f>
        <v>1</v>
      </c>
      <c r="E1158" s="3">
        <f>IF(O1158&gt;0,RANK(O1158,(N1158:P1158,Q1158:AE1158)),0)</f>
        <v>2</v>
      </c>
      <c r="F1158" s="3">
        <f t="shared" si="290"/>
        <v>0</v>
      </c>
      <c r="G1158" s="1">
        <f t="shared" si="291"/>
        <v>4358</v>
      </c>
      <c r="H1158" s="2">
        <f t="shared" si="299"/>
        <v>0.33639521420301044</v>
      </c>
      <c r="I1158" s="4"/>
      <c r="J1158" s="2">
        <f t="shared" si="292"/>
        <v>0.65928213045156314</v>
      </c>
      <c r="K1158" s="2">
        <f t="shared" si="293"/>
        <v>0.3228869162485527</v>
      </c>
      <c r="L1158" s="2">
        <f t="shared" si="294"/>
        <v>0</v>
      </c>
      <c r="M1158" s="2">
        <f t="shared" si="295"/>
        <v>1.7830953299884156E-2</v>
      </c>
      <c r="N1158" s="38">
        <v>8541</v>
      </c>
      <c r="O1158" s="38">
        <v>4183</v>
      </c>
      <c r="P1158" s="38"/>
      <c r="Q1158" s="38">
        <v>86</v>
      </c>
      <c r="R1158" s="38">
        <v>75</v>
      </c>
      <c r="S1158" s="38"/>
      <c r="T1158" s="38"/>
      <c r="U1158" s="38"/>
      <c r="V1158" s="38"/>
      <c r="W1158" s="38">
        <v>70</v>
      </c>
      <c r="X1158" s="38"/>
      <c r="Y1158" s="38"/>
      <c r="Z1158" s="38"/>
      <c r="AA1158" s="38"/>
      <c r="AB1158" s="38"/>
      <c r="BA1158" t="str">
        <f t="shared" si="298"/>
        <v>Keene</v>
      </c>
      <c r="BB1158" t="s">
        <v>1438</v>
      </c>
      <c r="BC1158">
        <v>2</v>
      </c>
      <c r="BE1158" s="60">
        <v>33</v>
      </c>
      <c r="BF1158" s="62">
        <v>5</v>
      </c>
      <c r="BG1158" s="62">
        <v>45</v>
      </c>
      <c r="BH1158" s="66">
        <v>39300</v>
      </c>
      <c r="BI1158" s="66">
        <v>39300</v>
      </c>
      <c r="BJ1158" s="66">
        <f t="shared" si="300"/>
        <v>33005</v>
      </c>
      <c r="BL1158" t="s">
        <v>1225</v>
      </c>
      <c r="BM1158">
        <f t="shared" si="296"/>
        <v>3339300</v>
      </c>
      <c r="BN1158">
        <f t="shared" si="297"/>
        <v>3339300</v>
      </c>
      <c r="CA1158" s="1"/>
    </row>
    <row r="1159" spans="1:79" ht="14" hidden="1" customHeight="1" outlineLevel="1" x14ac:dyDescent="0.2">
      <c r="A1159" t="s">
        <v>1703</v>
      </c>
      <c r="B1159" s="6" t="s">
        <v>1764</v>
      </c>
      <c r="C1159" s="1">
        <f t="shared" si="289"/>
        <v>1582</v>
      </c>
      <c r="D1159" s="3">
        <f>IF(N1159&gt;0, RANK(N1159,(N1159:P1159,Q1159:AE1159)),0)</f>
        <v>1</v>
      </c>
      <c r="E1159" s="3">
        <f>IF(O1159&gt;0,RANK(O1159,(N1159:P1159,Q1159:AE1159)),0)</f>
        <v>2</v>
      </c>
      <c r="F1159" s="3">
        <f t="shared" si="290"/>
        <v>0</v>
      </c>
      <c r="G1159" s="1">
        <f t="shared" si="291"/>
        <v>38</v>
      </c>
      <c r="H1159" s="2">
        <f t="shared" si="299"/>
        <v>2.402022756005057E-2</v>
      </c>
      <c r="I1159" s="4"/>
      <c r="J1159" s="2">
        <f t="shared" si="292"/>
        <v>0.50442477876106195</v>
      </c>
      <c r="K1159" s="2">
        <f t="shared" si="293"/>
        <v>0.48040455120101139</v>
      </c>
      <c r="L1159" s="2">
        <f t="shared" si="294"/>
        <v>0</v>
      </c>
      <c r="M1159" s="2">
        <f t="shared" si="295"/>
        <v>1.5170670037926659E-2</v>
      </c>
      <c r="N1159" s="38">
        <v>798</v>
      </c>
      <c r="O1159" s="38">
        <v>760</v>
      </c>
      <c r="P1159" s="38"/>
      <c r="Q1159" s="38">
        <v>9</v>
      </c>
      <c r="R1159" s="38">
        <v>6</v>
      </c>
      <c r="S1159" s="38"/>
      <c r="T1159" s="38"/>
      <c r="U1159" s="38"/>
      <c r="V1159" s="38"/>
      <c r="W1159" s="38">
        <v>9</v>
      </c>
      <c r="X1159" s="38"/>
      <c r="Y1159" s="38"/>
      <c r="Z1159" s="38"/>
      <c r="AA1159" s="38"/>
      <c r="AB1159" s="38"/>
      <c r="BA1159" t="str">
        <f t="shared" si="298"/>
        <v>Kensington</v>
      </c>
      <c r="BB1159" t="s">
        <v>2910</v>
      </c>
      <c r="BC1159">
        <v>1</v>
      </c>
      <c r="BE1159" s="60">
        <v>33</v>
      </c>
      <c r="BF1159" s="62">
        <v>15</v>
      </c>
      <c r="BG1159" s="62">
        <v>85</v>
      </c>
      <c r="BH1159" s="66">
        <v>39780</v>
      </c>
      <c r="BI1159" s="66">
        <v>39780</v>
      </c>
      <c r="BJ1159" s="66">
        <f t="shared" si="300"/>
        <v>33015</v>
      </c>
      <c r="BL1159" t="s">
        <v>1447</v>
      </c>
      <c r="BM1159">
        <f t="shared" si="296"/>
        <v>3339780</v>
      </c>
      <c r="BN1159">
        <f t="shared" si="297"/>
        <v>3339780</v>
      </c>
      <c r="CA1159" s="1"/>
    </row>
    <row r="1160" spans="1:79" ht="14" hidden="1" customHeight="1" outlineLevel="1" x14ac:dyDescent="0.2">
      <c r="A1160" t="s">
        <v>1111</v>
      </c>
      <c r="B1160" s="6" t="s">
        <v>1764</v>
      </c>
      <c r="C1160" s="1">
        <f t="shared" si="289"/>
        <v>4150</v>
      </c>
      <c r="D1160" s="3">
        <f>IF(N1160&gt;0, RANK(N1160,(N1160:P1160,Q1160:AE1160)),0)</f>
        <v>2</v>
      </c>
      <c r="E1160" s="3">
        <f>IF(O1160&gt;0,RANK(O1160,(N1160:P1160,Q1160:AE1160)),0)</f>
        <v>1</v>
      </c>
      <c r="F1160" s="3">
        <f t="shared" si="290"/>
        <v>0</v>
      </c>
      <c r="G1160" s="1">
        <f t="shared" si="291"/>
        <v>739</v>
      </c>
      <c r="H1160" s="2">
        <f t="shared" si="299"/>
        <v>0.17807228915662651</v>
      </c>
      <c r="I1160" s="4"/>
      <c r="J1160" s="2">
        <f t="shared" si="292"/>
        <v>0.40481927710843374</v>
      </c>
      <c r="K1160" s="2">
        <f t="shared" si="293"/>
        <v>0.58289156626506022</v>
      </c>
      <c r="L1160" s="2">
        <f t="shared" si="294"/>
        <v>0</v>
      </c>
      <c r="M1160" s="2">
        <f t="shared" si="295"/>
        <v>1.2289156626505982E-2</v>
      </c>
      <c r="N1160" s="38">
        <v>1680</v>
      </c>
      <c r="O1160" s="38">
        <v>2419</v>
      </c>
      <c r="P1160" s="38"/>
      <c r="Q1160" s="38">
        <v>23</v>
      </c>
      <c r="R1160" s="38">
        <v>22</v>
      </c>
      <c r="S1160" s="38"/>
      <c r="T1160" s="38"/>
      <c r="U1160" s="38"/>
      <c r="V1160" s="38"/>
      <c r="W1160" s="38">
        <v>6</v>
      </c>
      <c r="X1160" s="38"/>
      <c r="Y1160" s="38"/>
      <c r="Z1160" s="38"/>
      <c r="AA1160" s="38"/>
      <c r="AB1160" s="38"/>
      <c r="BA1160" t="str">
        <f t="shared" si="298"/>
        <v>Kingston</v>
      </c>
      <c r="BB1160" t="s">
        <v>2910</v>
      </c>
      <c r="BC1160">
        <v>1</v>
      </c>
      <c r="BE1160" s="60">
        <v>33</v>
      </c>
      <c r="BF1160" s="62">
        <v>15</v>
      </c>
      <c r="BG1160" s="62">
        <v>90</v>
      </c>
      <c r="BH1160" s="66">
        <v>40100</v>
      </c>
      <c r="BI1160" s="66">
        <v>40100</v>
      </c>
      <c r="BJ1160" s="66">
        <f t="shared" si="300"/>
        <v>33015</v>
      </c>
      <c r="BL1160" t="s">
        <v>1447</v>
      </c>
      <c r="BM1160">
        <f t="shared" si="296"/>
        <v>3340100</v>
      </c>
      <c r="BN1160">
        <f t="shared" si="297"/>
        <v>3340100</v>
      </c>
      <c r="CA1160" s="1"/>
    </row>
    <row r="1161" spans="1:79" ht="14" hidden="1" customHeight="1" outlineLevel="1" x14ac:dyDescent="0.2">
      <c r="A1161" t="s">
        <v>2254</v>
      </c>
      <c r="B1161" s="6" t="s">
        <v>1764</v>
      </c>
      <c r="C1161" s="1">
        <f t="shared" si="289"/>
        <v>9528</v>
      </c>
      <c r="D1161" s="3">
        <f>IF(N1161&gt;0, RANK(N1161,(N1161:P1161,Q1161:AE1161)),0)</f>
        <v>2</v>
      </c>
      <c r="E1161" s="3">
        <f>IF(O1161&gt;0,RANK(O1161,(N1161:P1161,Q1161:AE1161)),0)</f>
        <v>1</v>
      </c>
      <c r="F1161" s="3">
        <f t="shared" si="290"/>
        <v>0</v>
      </c>
      <c r="G1161" s="1">
        <f t="shared" si="291"/>
        <v>783</v>
      </c>
      <c r="H1161" s="2">
        <f t="shared" si="299"/>
        <v>8.2178841309823683E-2</v>
      </c>
      <c r="I1161" s="4"/>
      <c r="J1161" s="2">
        <f t="shared" si="292"/>
        <v>0.45350545759865657</v>
      </c>
      <c r="K1161" s="2">
        <f t="shared" si="293"/>
        <v>0.53568429890848024</v>
      </c>
      <c r="L1161" s="2">
        <f t="shared" si="294"/>
        <v>0</v>
      </c>
      <c r="M1161" s="2">
        <f t="shared" si="295"/>
        <v>1.0810243492863192E-2</v>
      </c>
      <c r="N1161" s="38">
        <v>4321</v>
      </c>
      <c r="O1161" s="38">
        <v>5104</v>
      </c>
      <c r="P1161" s="38"/>
      <c r="Q1161" s="38">
        <v>48</v>
      </c>
      <c r="R1161" s="38">
        <v>27</v>
      </c>
      <c r="S1161" s="38"/>
      <c r="T1161" s="38"/>
      <c r="U1161" s="38"/>
      <c r="V1161" s="38"/>
      <c r="W1161" s="38">
        <v>28</v>
      </c>
      <c r="X1161" s="38"/>
      <c r="Y1161" s="38"/>
      <c r="Z1161" s="38"/>
      <c r="AA1161" s="38"/>
      <c r="AB1161" s="38"/>
      <c r="BA1161" t="str">
        <f t="shared" si="298"/>
        <v>Laconia</v>
      </c>
      <c r="BB1161" t="s">
        <v>1412</v>
      </c>
      <c r="BC1161">
        <v>1</v>
      </c>
      <c r="BE1161" s="60">
        <v>33</v>
      </c>
      <c r="BF1161" s="62">
        <v>1</v>
      </c>
      <c r="BG1161" s="62">
        <v>35</v>
      </c>
      <c r="BH1161" s="66">
        <v>40180</v>
      </c>
      <c r="BI1161" s="66">
        <v>40180</v>
      </c>
      <c r="BJ1161" s="66">
        <f t="shared" si="300"/>
        <v>33001</v>
      </c>
      <c r="BL1161" t="s">
        <v>1225</v>
      </c>
      <c r="BM1161">
        <f t="shared" si="296"/>
        <v>3340180</v>
      </c>
      <c r="BN1161">
        <f t="shared" si="297"/>
        <v>3340180</v>
      </c>
      <c r="CA1161" s="1"/>
    </row>
    <row r="1162" spans="1:79" ht="14" hidden="1" customHeight="1" outlineLevel="1" x14ac:dyDescent="0.2">
      <c r="A1162" t="s">
        <v>1041</v>
      </c>
      <c r="B1162" s="6" t="s">
        <v>1764</v>
      </c>
      <c r="C1162" s="1">
        <f t="shared" si="289"/>
        <v>1804</v>
      </c>
      <c r="D1162" s="3">
        <f>IF(N1162&gt;0, RANK(N1162,(N1162:P1162,Q1162:AE1162)),0)</f>
        <v>2</v>
      </c>
      <c r="E1162" s="3">
        <f>IF(O1162&gt;0,RANK(O1162,(N1162:P1162,Q1162:AE1162)),0)</f>
        <v>1</v>
      </c>
      <c r="F1162" s="3">
        <f t="shared" si="290"/>
        <v>0</v>
      </c>
      <c r="G1162" s="1">
        <f t="shared" si="291"/>
        <v>179</v>
      </c>
      <c r="H1162" s="2">
        <f t="shared" si="299"/>
        <v>9.9223946784922398E-2</v>
      </c>
      <c r="I1162" s="4"/>
      <c r="J1162" s="2">
        <f t="shared" si="292"/>
        <v>0.44235033259423501</v>
      </c>
      <c r="K1162" s="2">
        <f t="shared" si="293"/>
        <v>0.54157427937915747</v>
      </c>
      <c r="L1162" s="2">
        <f t="shared" si="294"/>
        <v>0</v>
      </c>
      <c r="M1162" s="2">
        <f t="shared" si="295"/>
        <v>1.6075388026607462E-2</v>
      </c>
      <c r="N1162" s="38">
        <v>798</v>
      </c>
      <c r="O1162" s="38">
        <v>977</v>
      </c>
      <c r="P1162" s="38"/>
      <c r="Q1162" s="38">
        <v>14</v>
      </c>
      <c r="R1162" s="38">
        <v>3</v>
      </c>
      <c r="S1162" s="38"/>
      <c r="T1162" s="38"/>
      <c r="U1162" s="38"/>
      <c r="V1162" s="38"/>
      <c r="W1162" s="38">
        <v>12</v>
      </c>
      <c r="X1162" s="38"/>
      <c r="Y1162" s="38"/>
      <c r="Z1162" s="38"/>
      <c r="AA1162" s="38"/>
      <c r="AB1162" s="38"/>
      <c r="BA1162" t="str">
        <f t="shared" si="298"/>
        <v>Lancaster</v>
      </c>
      <c r="BB1162" t="s">
        <v>3868</v>
      </c>
      <c r="BC1162">
        <v>2</v>
      </c>
      <c r="BE1162" s="60">
        <v>33</v>
      </c>
      <c r="BF1162" s="62">
        <v>7</v>
      </c>
      <c r="BG1162" s="62">
        <v>120</v>
      </c>
      <c r="BH1162" s="66">
        <v>40420</v>
      </c>
      <c r="BI1162" s="66">
        <v>40420</v>
      </c>
      <c r="BJ1162" s="66">
        <f t="shared" si="300"/>
        <v>33007</v>
      </c>
      <c r="BL1162" t="s">
        <v>1447</v>
      </c>
      <c r="BM1162">
        <f t="shared" si="296"/>
        <v>3340420</v>
      </c>
      <c r="BN1162">
        <f t="shared" si="297"/>
        <v>3340420</v>
      </c>
      <c r="CA1162" s="1"/>
    </row>
    <row r="1163" spans="1:79" ht="14" hidden="1" customHeight="1" outlineLevel="1" x14ac:dyDescent="0.2">
      <c r="A1163" t="s">
        <v>1952</v>
      </c>
      <c r="B1163" s="6" t="s">
        <v>1764</v>
      </c>
      <c r="C1163" s="1">
        <f t="shared" si="289"/>
        <v>298</v>
      </c>
      <c r="D1163" s="3">
        <f>IF(N1163&gt;0, RANK(N1163,(N1163:P1163,Q1163:AE1163)),0)</f>
        <v>2</v>
      </c>
      <c r="E1163" s="3">
        <f>IF(O1163&gt;0,RANK(O1163,(N1163:P1163,Q1163:AE1163)),0)</f>
        <v>1</v>
      </c>
      <c r="F1163" s="3">
        <f t="shared" si="290"/>
        <v>0</v>
      </c>
      <c r="G1163" s="1">
        <f t="shared" si="291"/>
        <v>43</v>
      </c>
      <c r="H1163" s="2">
        <f t="shared" si="299"/>
        <v>0.14429530201342283</v>
      </c>
      <c r="I1163" s="4"/>
      <c r="J1163" s="2">
        <f t="shared" si="292"/>
        <v>0.42281879194630873</v>
      </c>
      <c r="K1163" s="2">
        <f t="shared" si="293"/>
        <v>0.56711409395973156</v>
      </c>
      <c r="L1163" s="2">
        <f t="shared" si="294"/>
        <v>0</v>
      </c>
      <c r="M1163" s="2">
        <f t="shared" si="295"/>
        <v>1.0067114093959773E-2</v>
      </c>
      <c r="N1163" s="38">
        <v>126</v>
      </c>
      <c r="O1163" s="38">
        <v>169</v>
      </c>
      <c r="P1163" s="38"/>
      <c r="Q1163" s="38">
        <v>1</v>
      </c>
      <c r="R1163" s="38">
        <v>2</v>
      </c>
      <c r="S1163" s="38"/>
      <c r="T1163" s="38"/>
      <c r="U1163" s="38"/>
      <c r="V1163" s="38"/>
      <c r="W1163" s="38">
        <v>0</v>
      </c>
      <c r="X1163" s="38"/>
      <c r="Y1163" s="38"/>
      <c r="Z1163" s="38"/>
      <c r="AA1163" s="38"/>
      <c r="AB1163" s="38"/>
      <c r="BA1163" t="str">
        <f t="shared" si="298"/>
        <v>Landaff</v>
      </c>
      <c r="BB1163" t="s">
        <v>2215</v>
      </c>
      <c r="BC1163">
        <v>2</v>
      </c>
      <c r="BE1163" s="60">
        <v>33</v>
      </c>
      <c r="BF1163" s="62">
        <v>9</v>
      </c>
      <c r="BG1163" s="62">
        <v>105</v>
      </c>
      <c r="BH1163" s="66">
        <v>40660</v>
      </c>
      <c r="BI1163" s="66">
        <v>40660</v>
      </c>
      <c r="BJ1163" s="66">
        <f t="shared" si="300"/>
        <v>33009</v>
      </c>
      <c r="BL1163" t="s">
        <v>1447</v>
      </c>
      <c r="BM1163">
        <f t="shared" si="296"/>
        <v>3340660</v>
      </c>
      <c r="BN1163">
        <f t="shared" si="297"/>
        <v>3340660</v>
      </c>
      <c r="CA1163" s="1"/>
    </row>
    <row r="1164" spans="1:79" ht="14" hidden="1" customHeight="1" outlineLevel="1" x14ac:dyDescent="0.2">
      <c r="A1164" t="s">
        <v>463</v>
      </c>
      <c r="B1164" s="6" t="s">
        <v>1764</v>
      </c>
      <c r="C1164" s="1">
        <f t="shared" si="289"/>
        <v>426</v>
      </c>
      <c r="D1164" s="3">
        <f>IF(N1164&gt;0, RANK(N1164,(N1164:P1164,Q1164:AE1164)),0)</f>
        <v>2</v>
      </c>
      <c r="E1164" s="3">
        <f>IF(O1164&gt;0,RANK(O1164,(N1164:P1164,Q1164:AE1164)),0)</f>
        <v>1</v>
      </c>
      <c r="F1164" s="3">
        <f t="shared" si="290"/>
        <v>0</v>
      </c>
      <c r="G1164" s="1">
        <f t="shared" si="291"/>
        <v>32</v>
      </c>
      <c r="H1164" s="2">
        <f t="shared" si="299"/>
        <v>7.5117370892018781E-2</v>
      </c>
      <c r="I1164" s="4"/>
      <c r="J1164" s="2">
        <f t="shared" si="292"/>
        <v>0.45774647887323944</v>
      </c>
      <c r="K1164" s="2">
        <f t="shared" si="293"/>
        <v>0.53286384976525825</v>
      </c>
      <c r="L1164" s="2">
        <f t="shared" si="294"/>
        <v>0</v>
      </c>
      <c r="M1164" s="2">
        <f t="shared" si="295"/>
        <v>9.3896713615022609E-3</v>
      </c>
      <c r="N1164" s="38">
        <v>195</v>
      </c>
      <c r="O1164" s="38">
        <v>227</v>
      </c>
      <c r="P1164" s="38"/>
      <c r="Q1164" s="38">
        <v>2</v>
      </c>
      <c r="R1164" s="38">
        <v>2</v>
      </c>
      <c r="S1164" s="38"/>
      <c r="T1164" s="38"/>
      <c r="U1164" s="38"/>
      <c r="V1164" s="38"/>
      <c r="W1164" s="38">
        <v>0</v>
      </c>
      <c r="X1164" s="38"/>
      <c r="Y1164" s="38"/>
      <c r="Z1164" s="38"/>
      <c r="AA1164" s="38"/>
      <c r="AB1164" s="38"/>
      <c r="BA1164" t="str">
        <f t="shared" si="298"/>
        <v>Langdon</v>
      </c>
      <c r="BB1164" t="s">
        <v>1020</v>
      </c>
      <c r="BC1164">
        <v>2</v>
      </c>
      <c r="BE1164" s="60">
        <v>33</v>
      </c>
      <c r="BF1164" s="62">
        <v>19</v>
      </c>
      <c r="BG1164" s="62">
        <v>40</v>
      </c>
      <c r="BH1164" s="66">
        <v>40900</v>
      </c>
      <c r="BI1164" s="66">
        <v>40900</v>
      </c>
      <c r="BJ1164" s="66">
        <f t="shared" si="300"/>
        <v>33019</v>
      </c>
      <c r="BL1164" t="s">
        <v>1447</v>
      </c>
      <c r="BM1164">
        <f t="shared" si="296"/>
        <v>3340900</v>
      </c>
      <c r="BN1164">
        <f t="shared" si="297"/>
        <v>3340900</v>
      </c>
      <c r="CA1164" s="1"/>
    </row>
    <row r="1165" spans="1:79" ht="14" hidden="1" customHeight="1" outlineLevel="1" x14ac:dyDescent="0.2">
      <c r="A1165" t="s">
        <v>185</v>
      </c>
      <c r="B1165" s="6" t="s">
        <v>1764</v>
      </c>
      <c r="C1165" s="1">
        <f t="shared" si="289"/>
        <v>8207</v>
      </c>
      <c r="D1165" s="3">
        <f>IF(N1165&gt;0, RANK(N1165,(N1165:P1165,Q1165:AE1165)),0)</f>
        <v>1</v>
      </c>
      <c r="E1165" s="3">
        <f>IF(O1165&gt;0,RANK(O1165,(N1165:P1165,Q1165:AE1165)),0)</f>
        <v>2</v>
      </c>
      <c r="F1165" s="3">
        <f t="shared" si="290"/>
        <v>0</v>
      </c>
      <c r="G1165" s="1">
        <f t="shared" si="291"/>
        <v>4095</v>
      </c>
      <c r="H1165" s="2">
        <f t="shared" si="299"/>
        <v>0.49896429876934323</v>
      </c>
      <c r="I1165" s="4"/>
      <c r="J1165" s="2">
        <f t="shared" si="292"/>
        <v>0.74034360911417085</v>
      </c>
      <c r="K1165" s="2">
        <f t="shared" si="293"/>
        <v>0.2413793103448276</v>
      </c>
      <c r="L1165" s="2">
        <f t="shared" si="294"/>
        <v>0</v>
      </c>
      <c r="M1165" s="2">
        <f t="shared" si="295"/>
        <v>1.827708054100155E-2</v>
      </c>
      <c r="N1165" s="38">
        <v>6076</v>
      </c>
      <c r="O1165" s="38">
        <v>1981</v>
      </c>
      <c r="P1165" s="38"/>
      <c r="Q1165" s="38">
        <v>47</v>
      </c>
      <c r="R1165" s="38">
        <v>65</v>
      </c>
      <c r="S1165" s="38"/>
      <c r="T1165" s="38"/>
      <c r="U1165" s="38"/>
      <c r="V1165" s="38"/>
      <c r="W1165" s="38">
        <v>38</v>
      </c>
      <c r="X1165" s="38"/>
      <c r="Y1165" s="38"/>
      <c r="Z1165" s="38"/>
      <c r="AA1165" s="38"/>
      <c r="AB1165" s="38"/>
      <c r="BA1165" t="str">
        <f t="shared" si="298"/>
        <v>Lebanon</v>
      </c>
      <c r="BB1165" t="s">
        <v>2215</v>
      </c>
      <c r="BC1165">
        <v>2</v>
      </c>
      <c r="BE1165" s="60">
        <v>33</v>
      </c>
      <c r="BF1165" s="62">
        <v>9</v>
      </c>
      <c r="BG1165" s="62">
        <v>110</v>
      </c>
      <c r="BH1165" s="66">
        <v>41300</v>
      </c>
      <c r="BI1165" s="66">
        <v>41300</v>
      </c>
      <c r="BJ1165" s="66">
        <f t="shared" si="300"/>
        <v>33009</v>
      </c>
      <c r="BL1165" t="s">
        <v>1225</v>
      </c>
      <c r="BM1165">
        <f t="shared" si="296"/>
        <v>3341300</v>
      </c>
      <c r="BN1165">
        <f t="shared" si="297"/>
        <v>3341300</v>
      </c>
      <c r="CA1165" s="1"/>
    </row>
    <row r="1166" spans="1:79" ht="14" hidden="1" customHeight="1" outlineLevel="1" x14ac:dyDescent="0.2">
      <c r="A1166" t="s">
        <v>96</v>
      </c>
      <c r="B1166" s="6" t="s">
        <v>1764</v>
      </c>
      <c r="C1166" s="1">
        <f t="shared" si="289"/>
        <v>2922</v>
      </c>
      <c r="D1166" s="3">
        <f>IF(N1166&gt;0, RANK(N1166,(N1166:P1166,Q1166:AE1166)),0)</f>
        <v>1</v>
      </c>
      <c r="E1166" s="3">
        <f>IF(O1166&gt;0,RANK(O1166,(N1166:P1166,Q1166:AE1166)),0)</f>
        <v>2</v>
      </c>
      <c r="F1166" s="3">
        <f t="shared" si="290"/>
        <v>0</v>
      </c>
      <c r="G1166" s="1">
        <f t="shared" si="291"/>
        <v>907</v>
      </c>
      <c r="H1166" s="2">
        <f t="shared" si="299"/>
        <v>0.31040383299110197</v>
      </c>
      <c r="I1166" s="4"/>
      <c r="J1166" s="2">
        <f t="shared" si="292"/>
        <v>0.64784394250513344</v>
      </c>
      <c r="K1166" s="2">
        <f t="shared" si="293"/>
        <v>0.33744010951403147</v>
      </c>
      <c r="L1166" s="2">
        <f t="shared" si="294"/>
        <v>0</v>
      </c>
      <c r="M1166" s="2">
        <f t="shared" si="295"/>
        <v>1.4715947980835087E-2</v>
      </c>
      <c r="N1166" s="38">
        <v>1893</v>
      </c>
      <c r="O1166" s="38">
        <v>986</v>
      </c>
      <c r="P1166" s="38"/>
      <c r="Q1166" s="38">
        <v>23</v>
      </c>
      <c r="R1166" s="38">
        <v>19</v>
      </c>
      <c r="S1166" s="38"/>
      <c r="T1166" s="38"/>
      <c r="U1166" s="38"/>
      <c r="V1166" s="38"/>
      <c r="W1166" s="38">
        <v>1</v>
      </c>
      <c r="X1166" s="38"/>
      <c r="Y1166" s="38"/>
      <c r="Z1166" s="38"/>
      <c r="AA1166" s="38"/>
      <c r="AB1166" s="38"/>
      <c r="BA1166" t="str">
        <f t="shared" si="298"/>
        <v>Lee</v>
      </c>
      <c r="BB1166" t="s">
        <v>1999</v>
      </c>
      <c r="BC1166">
        <v>1</v>
      </c>
      <c r="BE1166" s="60">
        <v>33</v>
      </c>
      <c r="BF1166" s="62">
        <v>17</v>
      </c>
      <c r="BG1166" s="62">
        <v>25</v>
      </c>
      <c r="BH1166" s="66">
        <v>41460</v>
      </c>
      <c r="BI1166" s="66">
        <v>41460</v>
      </c>
      <c r="BJ1166" s="66">
        <f t="shared" si="300"/>
        <v>33017</v>
      </c>
      <c r="BL1166" t="s">
        <v>1447</v>
      </c>
      <c r="BM1166">
        <f t="shared" si="296"/>
        <v>3341460</v>
      </c>
      <c r="BN1166">
        <f t="shared" si="297"/>
        <v>3341460</v>
      </c>
      <c r="CA1166" s="1"/>
    </row>
    <row r="1167" spans="1:79" ht="14" hidden="1" customHeight="1" outlineLevel="1" x14ac:dyDescent="0.2">
      <c r="A1167" t="s">
        <v>293</v>
      </c>
      <c r="B1167" s="6" t="s">
        <v>1764</v>
      </c>
      <c r="C1167" s="1">
        <f t="shared" si="289"/>
        <v>763</v>
      </c>
      <c r="D1167" s="3">
        <f>IF(N1167&gt;0, RANK(N1167,(N1167:P1167,Q1167:AE1167)),0)</f>
        <v>2</v>
      </c>
      <c r="E1167" s="3">
        <f>IF(O1167&gt;0,RANK(O1167,(N1167:P1167,Q1167:AE1167)),0)</f>
        <v>1</v>
      </c>
      <c r="F1167" s="3">
        <f t="shared" si="290"/>
        <v>0</v>
      </c>
      <c r="G1167" s="1">
        <f t="shared" si="291"/>
        <v>117</v>
      </c>
      <c r="H1167" s="2">
        <f t="shared" si="299"/>
        <v>0.15334207077326342</v>
      </c>
      <c r="I1167" s="4"/>
      <c r="J1167" s="2">
        <f t="shared" si="292"/>
        <v>0.41677588466579291</v>
      </c>
      <c r="K1167" s="2">
        <f t="shared" si="293"/>
        <v>0.57011795543905641</v>
      </c>
      <c r="L1167" s="2">
        <f t="shared" si="294"/>
        <v>0</v>
      </c>
      <c r="M1167" s="2">
        <f t="shared" si="295"/>
        <v>1.3106159895150626E-2</v>
      </c>
      <c r="N1167" s="38">
        <v>318</v>
      </c>
      <c r="O1167" s="38">
        <v>435</v>
      </c>
      <c r="P1167" s="38"/>
      <c r="Q1167" s="38">
        <v>7</v>
      </c>
      <c r="R1167" s="38">
        <v>2</v>
      </c>
      <c r="S1167" s="38"/>
      <c r="T1167" s="38"/>
      <c r="U1167" s="38"/>
      <c r="V1167" s="38"/>
      <c r="W1167" s="38">
        <v>1</v>
      </c>
      <c r="X1167" s="38"/>
      <c r="Y1167" s="38"/>
      <c r="Z1167" s="38"/>
      <c r="AA1167" s="38"/>
      <c r="AB1167" s="38"/>
      <c r="BA1167" t="str">
        <f t="shared" si="298"/>
        <v>Lempster</v>
      </c>
      <c r="BB1167" t="s">
        <v>1020</v>
      </c>
      <c r="BC1167">
        <v>2</v>
      </c>
      <c r="BE1167" s="60">
        <v>33</v>
      </c>
      <c r="BF1167" s="62">
        <v>19</v>
      </c>
      <c r="BG1167" s="62">
        <v>45</v>
      </c>
      <c r="BH1167" s="66">
        <v>41700</v>
      </c>
      <c r="BI1167" s="66">
        <v>41700</v>
      </c>
      <c r="BJ1167" s="66">
        <f t="shared" si="300"/>
        <v>33019</v>
      </c>
      <c r="BL1167" t="s">
        <v>1447</v>
      </c>
      <c r="BM1167">
        <f t="shared" si="296"/>
        <v>3341700</v>
      </c>
      <c r="BN1167">
        <f t="shared" si="297"/>
        <v>3341700</v>
      </c>
      <c r="CA1167" s="1"/>
    </row>
    <row r="1168" spans="1:79" ht="14" hidden="1" customHeight="1" outlineLevel="1" x14ac:dyDescent="0.2">
      <c r="A1168" s="6" t="s">
        <v>1567</v>
      </c>
      <c r="B1168" s="6" t="s">
        <v>1764</v>
      </c>
      <c r="C1168" s="1">
        <f t="shared" si="289"/>
        <v>948</v>
      </c>
      <c r="D1168" s="3">
        <f>IF(N1168&gt;0, RANK(N1168,(N1168:P1168,Q1168:AE1168)),0)</f>
        <v>1</v>
      </c>
      <c r="E1168" s="3">
        <f>IF(O1168&gt;0,RANK(O1168,(N1168:P1168,Q1168:AE1168)),0)</f>
        <v>2</v>
      </c>
      <c r="F1168" s="3">
        <f t="shared" si="290"/>
        <v>0</v>
      </c>
      <c r="G1168" s="1">
        <f t="shared" si="291"/>
        <v>87</v>
      </c>
      <c r="H1168" s="2">
        <f t="shared" si="299"/>
        <v>9.1772151898734181E-2</v>
      </c>
      <c r="I1168" s="4"/>
      <c r="J1168" s="2">
        <f t="shared" si="292"/>
        <v>0.53270042194092826</v>
      </c>
      <c r="K1168" s="2">
        <f t="shared" si="293"/>
        <v>0.44092827004219409</v>
      </c>
      <c r="L1168" s="2">
        <f t="shared" si="294"/>
        <v>0</v>
      </c>
      <c r="M1168" s="2">
        <f t="shared" si="295"/>
        <v>2.6371308016877648E-2</v>
      </c>
      <c r="N1168" s="38">
        <v>505</v>
      </c>
      <c r="O1168" s="38">
        <v>418</v>
      </c>
      <c r="P1168" s="38"/>
      <c r="Q1168" s="38">
        <v>11</v>
      </c>
      <c r="R1168" s="38">
        <v>7</v>
      </c>
      <c r="S1168" s="38"/>
      <c r="T1168" s="38"/>
      <c r="U1168" s="38"/>
      <c r="V1168" s="38"/>
      <c r="W1168" s="38">
        <v>7</v>
      </c>
      <c r="X1168" s="38"/>
      <c r="Y1168" s="38"/>
      <c r="Z1168" s="38"/>
      <c r="AA1168" s="38"/>
      <c r="AB1168" s="38"/>
      <c r="BA1168" t="str">
        <f t="shared" si="298"/>
        <v>Lincoln</v>
      </c>
      <c r="BB1168" t="s">
        <v>2215</v>
      </c>
      <c r="BC1168">
        <v>2</v>
      </c>
      <c r="BE1168" s="60">
        <v>33</v>
      </c>
      <c r="BF1168" s="62">
        <v>9</v>
      </c>
      <c r="BG1168" s="62">
        <v>115</v>
      </c>
      <c r="BH1168" s="66">
        <v>41860</v>
      </c>
      <c r="BI1168" s="66">
        <v>41860</v>
      </c>
      <c r="BJ1168" s="66">
        <f t="shared" si="300"/>
        <v>33009</v>
      </c>
      <c r="BL1168" t="s">
        <v>1447</v>
      </c>
      <c r="BM1168">
        <f t="shared" si="296"/>
        <v>3341860</v>
      </c>
      <c r="BN1168">
        <f t="shared" si="297"/>
        <v>3341860</v>
      </c>
      <c r="CA1168" s="1"/>
    </row>
    <row r="1169" spans="1:79" ht="14" hidden="1" customHeight="1" outlineLevel="1" x14ac:dyDescent="0.2">
      <c r="A1169" t="s">
        <v>1484</v>
      </c>
      <c r="B1169" s="6" t="s">
        <v>1764</v>
      </c>
      <c r="C1169" s="1">
        <f t="shared" si="289"/>
        <v>857</v>
      </c>
      <c r="D1169" s="3">
        <f>IF(N1169&gt;0, RANK(N1169,(N1169:P1169,Q1169:AE1169)),0)</f>
        <v>2</v>
      </c>
      <c r="E1169" s="3">
        <f>IF(O1169&gt;0,RANK(O1169,(N1169:P1169,Q1169:AE1169)),0)</f>
        <v>1</v>
      </c>
      <c r="F1169" s="3">
        <f t="shared" si="290"/>
        <v>0</v>
      </c>
      <c r="G1169" s="1">
        <f t="shared" si="291"/>
        <v>108</v>
      </c>
      <c r="H1169" s="2">
        <f t="shared" si="299"/>
        <v>0.12602100350058343</v>
      </c>
      <c r="I1169" s="4"/>
      <c r="J1169" s="2">
        <f t="shared" si="292"/>
        <v>0.4305717619603267</v>
      </c>
      <c r="K1169" s="2">
        <f t="shared" si="293"/>
        <v>0.55659276546091019</v>
      </c>
      <c r="L1169" s="2">
        <f t="shared" si="294"/>
        <v>0</v>
      </c>
      <c r="M1169" s="2">
        <f t="shared" si="295"/>
        <v>1.2835472578763163E-2</v>
      </c>
      <c r="N1169" s="38">
        <v>369</v>
      </c>
      <c r="O1169" s="38">
        <v>477</v>
      </c>
      <c r="P1169" s="38"/>
      <c r="Q1169" s="38">
        <v>6</v>
      </c>
      <c r="R1169" s="38">
        <v>3</v>
      </c>
      <c r="S1169" s="38"/>
      <c r="T1169" s="38"/>
      <c r="U1169" s="38"/>
      <c r="V1169" s="38"/>
      <c r="W1169" s="38">
        <v>2</v>
      </c>
      <c r="X1169" s="38"/>
      <c r="Y1169" s="38"/>
      <c r="Z1169" s="38"/>
      <c r="AA1169" s="38"/>
      <c r="AB1169" s="38"/>
      <c r="BA1169" t="str">
        <f t="shared" si="298"/>
        <v>Lisbon</v>
      </c>
      <c r="BB1169" t="s">
        <v>2215</v>
      </c>
      <c r="BC1169">
        <v>2</v>
      </c>
      <c r="BE1169" s="60">
        <v>33</v>
      </c>
      <c r="BF1169" s="62">
        <v>9</v>
      </c>
      <c r="BG1169" s="62">
        <v>120</v>
      </c>
      <c r="BH1169" s="66">
        <v>42020</v>
      </c>
      <c r="BI1169" s="66">
        <v>42020</v>
      </c>
      <c r="BJ1169" s="66">
        <f t="shared" si="300"/>
        <v>33009</v>
      </c>
      <c r="BL1169" t="s">
        <v>1447</v>
      </c>
      <c r="BM1169">
        <f t="shared" si="296"/>
        <v>3342020</v>
      </c>
      <c r="BN1169">
        <f t="shared" si="297"/>
        <v>3342020</v>
      </c>
      <c r="CA1169" s="1"/>
    </row>
    <row r="1170" spans="1:79" ht="14" hidden="1" customHeight="1" outlineLevel="1" x14ac:dyDescent="0.2">
      <c r="A1170" t="s">
        <v>1252</v>
      </c>
      <c r="B1170" s="6" t="s">
        <v>1764</v>
      </c>
      <c r="C1170" s="1">
        <f t="shared" si="289"/>
        <v>5519</v>
      </c>
      <c r="D1170" s="3">
        <f>IF(N1170&gt;0, RANK(N1170,(N1170:P1170,Q1170:AE1170)),0)</f>
        <v>2</v>
      </c>
      <c r="E1170" s="3">
        <f>IF(O1170&gt;0,RANK(O1170,(N1170:P1170,Q1170:AE1170)),0)</f>
        <v>1</v>
      </c>
      <c r="F1170" s="3">
        <f t="shared" si="290"/>
        <v>0</v>
      </c>
      <c r="G1170" s="1">
        <f t="shared" si="291"/>
        <v>584</v>
      </c>
      <c r="H1170" s="2">
        <f t="shared" si="299"/>
        <v>0.10581627106359848</v>
      </c>
      <c r="I1170" s="4"/>
      <c r="J1170" s="2">
        <f t="shared" si="292"/>
        <v>0.43866642507700671</v>
      </c>
      <c r="K1170" s="2">
        <f t="shared" si="293"/>
        <v>0.54448269614060518</v>
      </c>
      <c r="L1170" s="2">
        <f t="shared" si="294"/>
        <v>0</v>
      </c>
      <c r="M1170" s="2">
        <f t="shared" si="295"/>
        <v>1.6850878782388112E-2</v>
      </c>
      <c r="N1170" s="38">
        <v>2421</v>
      </c>
      <c r="O1170" s="38">
        <v>3005</v>
      </c>
      <c r="P1170" s="38"/>
      <c r="Q1170" s="38">
        <v>36</v>
      </c>
      <c r="R1170" s="38">
        <v>33</v>
      </c>
      <c r="S1170" s="38"/>
      <c r="T1170" s="38"/>
      <c r="U1170" s="38"/>
      <c r="V1170" s="38"/>
      <c r="W1170" s="38">
        <v>24</v>
      </c>
      <c r="X1170" s="38"/>
      <c r="Y1170" s="38"/>
      <c r="Z1170" s="38"/>
      <c r="AA1170" s="38"/>
      <c r="AB1170" s="38"/>
      <c r="BA1170" t="str">
        <f t="shared" si="298"/>
        <v>Litchfield</v>
      </c>
      <c r="BB1170" t="s">
        <v>1139</v>
      </c>
      <c r="BC1170">
        <v>2</v>
      </c>
      <c r="BE1170" s="60">
        <v>33</v>
      </c>
      <c r="BF1170" s="62">
        <v>11</v>
      </c>
      <c r="BG1170" s="62">
        <v>75</v>
      </c>
      <c r="BH1170" s="66">
        <v>42260</v>
      </c>
      <c r="BI1170" s="66">
        <v>42260</v>
      </c>
      <c r="BJ1170" s="66">
        <f t="shared" si="300"/>
        <v>33011</v>
      </c>
      <c r="BL1170" t="s">
        <v>1447</v>
      </c>
      <c r="BM1170">
        <f t="shared" si="296"/>
        <v>3342260</v>
      </c>
      <c r="BN1170">
        <f t="shared" si="297"/>
        <v>3342260</v>
      </c>
      <c r="CA1170" s="1"/>
    </row>
    <row r="1171" spans="1:79" ht="14" hidden="1" customHeight="1" outlineLevel="1" x14ac:dyDescent="0.2">
      <c r="A1171" t="s">
        <v>1746</v>
      </c>
      <c r="B1171" s="6" t="s">
        <v>1764</v>
      </c>
      <c r="C1171" s="1">
        <f t="shared" ref="C1171:C1235" si="301">SUM(N1171:AY1171)</f>
        <v>3319</v>
      </c>
      <c r="D1171" s="3">
        <f>IF(N1171&gt;0, RANK(N1171,(N1171:P1171,Q1171:AE1171)),0)</f>
        <v>2</v>
      </c>
      <c r="E1171" s="3">
        <f>IF(O1171&gt;0,RANK(O1171,(N1171:P1171,Q1171:AE1171)),0)</f>
        <v>1</v>
      </c>
      <c r="F1171" s="3">
        <f t="shared" ref="F1171:F1235" si="302">IF(P1171&gt;0,RANK(P1171,(N1171:AE1171)),0)</f>
        <v>0</v>
      </c>
      <c r="G1171" s="1">
        <f t="shared" ref="G1171:G1235" si="303">IF(C1171&gt;0,MAX(N1171:P1171)-LARGE(N1171:P1171,2),0)</f>
        <v>109</v>
      </c>
      <c r="H1171" s="2">
        <f t="shared" si="299"/>
        <v>3.2841217234106657E-2</v>
      </c>
      <c r="I1171" s="4"/>
      <c r="J1171" s="2">
        <f t="shared" ref="J1171:J1235" si="304">IF(C1171=0,"-",N1171/C1171)</f>
        <v>0.47664959325097922</v>
      </c>
      <c r="K1171" s="2">
        <f t="shared" ref="K1171:K1235" si="305">IF(C1171=0,"-",O1171/C1171)</f>
        <v>0.50949081048508582</v>
      </c>
      <c r="L1171" s="2">
        <f t="shared" ref="L1171:L1235" si="306">IF(C1171=0,"-",P1171/C1171)</f>
        <v>0</v>
      </c>
      <c r="M1171" s="2">
        <f t="shared" ref="M1171:M1235" si="307">IF(C1171=0,"-",(1-J1171-K1171-L1171))</f>
        <v>1.3859596263934959E-2</v>
      </c>
      <c r="N1171" s="38">
        <v>1582</v>
      </c>
      <c r="O1171" s="38">
        <v>1691</v>
      </c>
      <c r="P1171" s="38"/>
      <c r="Q1171" s="38">
        <v>14</v>
      </c>
      <c r="R1171" s="38">
        <v>16</v>
      </c>
      <c r="S1171" s="38"/>
      <c r="T1171" s="38"/>
      <c r="U1171" s="38"/>
      <c r="V1171" s="38"/>
      <c r="W1171" s="38">
        <v>16</v>
      </c>
      <c r="X1171" s="38"/>
      <c r="Y1171" s="38"/>
      <c r="Z1171" s="38"/>
      <c r="AA1171" s="38"/>
      <c r="AB1171" s="38"/>
      <c r="BA1171" t="str">
        <f t="shared" si="298"/>
        <v>Littleton</v>
      </c>
      <c r="BB1171" t="s">
        <v>2215</v>
      </c>
      <c r="BC1171">
        <v>2</v>
      </c>
      <c r="BE1171" s="60">
        <v>33</v>
      </c>
      <c r="BF1171" s="62">
        <v>9</v>
      </c>
      <c r="BG1171" s="62">
        <v>125</v>
      </c>
      <c r="BH1171" s="66">
        <v>42580</v>
      </c>
      <c r="BI1171" s="66">
        <v>42580</v>
      </c>
      <c r="BJ1171" s="66">
        <f t="shared" si="300"/>
        <v>33009</v>
      </c>
      <c r="BL1171" t="s">
        <v>1447</v>
      </c>
      <c r="BM1171">
        <f t="shared" ref="BM1171:BM1235" si="308">BE1171*100000+BH1171</f>
        <v>3342580</v>
      </c>
      <c r="BN1171">
        <f t="shared" ref="BN1171:BN1235" si="309">BE1171*100000+BI1171</f>
        <v>3342580</v>
      </c>
      <c r="CA1171" s="1"/>
    </row>
    <row r="1172" spans="1:79" ht="14" hidden="1" customHeight="1" outlineLevel="1" x14ac:dyDescent="0.2">
      <c r="A1172" t="s">
        <v>1749</v>
      </c>
      <c r="B1172" s="6" t="s">
        <v>1764</v>
      </c>
      <c r="C1172" s="1">
        <f t="shared" si="301"/>
        <v>16274</v>
      </c>
      <c r="D1172" s="3">
        <f>IF(N1172&gt;0, RANK(N1172,(N1172:P1172,Q1172:AE1172)),0)</f>
        <v>2</v>
      </c>
      <c r="E1172" s="3">
        <f>IF(O1172&gt;0,RANK(O1172,(N1172:P1172,Q1172:AE1172)),0)</f>
        <v>1</v>
      </c>
      <c r="F1172" s="3">
        <f t="shared" si="302"/>
        <v>0</v>
      </c>
      <c r="G1172" s="1">
        <f t="shared" si="303"/>
        <v>780</v>
      </c>
      <c r="H1172" s="2">
        <f t="shared" si="299"/>
        <v>4.7929212240383434E-2</v>
      </c>
      <c r="I1172" s="4"/>
      <c r="J1172" s="2">
        <f t="shared" si="304"/>
        <v>0.47038220474376308</v>
      </c>
      <c r="K1172" s="2">
        <f t="shared" si="305"/>
        <v>0.51831141698414651</v>
      </c>
      <c r="L1172" s="2">
        <f t="shared" si="306"/>
        <v>0</v>
      </c>
      <c r="M1172" s="2">
        <f t="shared" si="307"/>
        <v>1.1306378272090356E-2</v>
      </c>
      <c r="N1172" s="38">
        <v>7655</v>
      </c>
      <c r="O1172" s="38">
        <v>8435</v>
      </c>
      <c r="P1172" s="38"/>
      <c r="Q1172" s="38">
        <v>54</v>
      </c>
      <c r="R1172" s="38">
        <v>44</v>
      </c>
      <c r="S1172" s="38"/>
      <c r="T1172" s="38"/>
      <c r="U1172" s="38"/>
      <c r="V1172" s="38"/>
      <c r="W1172" s="38">
        <v>86</v>
      </c>
      <c r="X1172" s="38"/>
      <c r="Y1172" s="38"/>
      <c r="Z1172" s="38"/>
      <c r="AA1172" s="38"/>
      <c r="AB1172" s="38"/>
      <c r="BA1172" t="str">
        <f t="shared" si="298"/>
        <v>Londonderry</v>
      </c>
      <c r="BB1172" t="s">
        <v>2910</v>
      </c>
      <c r="BC1172">
        <v>1</v>
      </c>
      <c r="BE1172" s="60">
        <v>33</v>
      </c>
      <c r="BF1172" s="62">
        <v>15</v>
      </c>
      <c r="BG1172" s="62">
        <v>95</v>
      </c>
      <c r="BH1172" s="66">
        <v>43220</v>
      </c>
      <c r="BI1172" s="66">
        <v>43220</v>
      </c>
      <c r="BJ1172" s="66">
        <f t="shared" si="300"/>
        <v>33015</v>
      </c>
      <c r="BL1172" t="s">
        <v>1447</v>
      </c>
      <c r="BM1172">
        <f t="shared" si="308"/>
        <v>3343220</v>
      </c>
      <c r="BN1172">
        <f t="shared" si="309"/>
        <v>3343220</v>
      </c>
      <c r="CA1172" s="1"/>
    </row>
    <row r="1173" spans="1:79" ht="14" hidden="1" customHeight="1" outlineLevel="1" x14ac:dyDescent="0.2">
      <c r="A1173" t="s">
        <v>694</v>
      </c>
      <c r="B1173" s="6" t="s">
        <v>1764</v>
      </c>
      <c r="C1173" s="1">
        <f t="shared" si="301"/>
        <v>3728</v>
      </c>
      <c r="D1173" s="3">
        <f>IF(N1173&gt;0, RANK(N1173,(N1173:P1173,Q1173:AE1173)),0)</f>
        <v>2</v>
      </c>
      <c r="E1173" s="3">
        <f>IF(O1173&gt;0,RANK(O1173,(N1173:P1173,Q1173:AE1173)),0)</f>
        <v>1</v>
      </c>
      <c r="F1173" s="3">
        <f t="shared" si="302"/>
        <v>0</v>
      </c>
      <c r="G1173" s="1">
        <f t="shared" si="303"/>
        <v>832</v>
      </c>
      <c r="H1173" s="2">
        <f t="shared" si="299"/>
        <v>0.22317596566523606</v>
      </c>
      <c r="I1173" s="4"/>
      <c r="J1173" s="2">
        <f t="shared" si="304"/>
        <v>0.38277896995708155</v>
      </c>
      <c r="K1173" s="2">
        <f t="shared" si="305"/>
        <v>0.60595493562231761</v>
      </c>
      <c r="L1173" s="2">
        <f t="shared" si="306"/>
        <v>0</v>
      </c>
      <c r="M1173" s="2">
        <f t="shared" si="307"/>
        <v>1.1266094420600781E-2</v>
      </c>
      <c r="N1173" s="38">
        <v>1427</v>
      </c>
      <c r="O1173" s="38">
        <v>2259</v>
      </c>
      <c r="P1173" s="38"/>
      <c r="Q1173" s="38">
        <v>17</v>
      </c>
      <c r="R1173" s="38">
        <v>6</v>
      </c>
      <c r="S1173" s="38"/>
      <c r="T1173" s="38"/>
      <c r="U1173" s="38"/>
      <c r="V1173" s="38"/>
      <c r="W1173" s="38">
        <v>19</v>
      </c>
      <c r="X1173" s="38"/>
      <c r="Y1173" s="38"/>
      <c r="Z1173" s="38"/>
      <c r="AA1173" s="38"/>
      <c r="AB1173" s="38"/>
      <c r="BA1173" t="str">
        <f t="shared" si="298"/>
        <v>Loudon</v>
      </c>
      <c r="BB1173" t="s">
        <v>2449</v>
      </c>
      <c r="BC1173">
        <v>2</v>
      </c>
      <c r="BE1173" s="60">
        <v>33</v>
      </c>
      <c r="BF1173" s="62">
        <v>13</v>
      </c>
      <c r="BG1173" s="62">
        <v>85</v>
      </c>
      <c r="BH1173" s="66">
        <v>43380</v>
      </c>
      <c r="BI1173" s="66">
        <v>43380</v>
      </c>
      <c r="BJ1173" s="66">
        <f t="shared" si="300"/>
        <v>33013</v>
      </c>
      <c r="BL1173" t="s">
        <v>1447</v>
      </c>
      <c r="BM1173">
        <f t="shared" si="308"/>
        <v>3343380</v>
      </c>
      <c r="BN1173">
        <f t="shared" si="309"/>
        <v>3343380</v>
      </c>
      <c r="CA1173" s="1"/>
    </row>
    <row r="1174" spans="1:79" ht="14" hidden="1" customHeight="1" outlineLevel="1" x14ac:dyDescent="0.2">
      <c r="A1174" t="s">
        <v>1246</v>
      </c>
      <c r="B1174" s="6" t="s">
        <v>1764</v>
      </c>
      <c r="C1174" s="1">
        <f t="shared" si="301"/>
        <v>387</v>
      </c>
      <c r="D1174" s="3">
        <f>IF(N1174&gt;0, RANK(N1174,(N1174:P1174,Q1174:AE1174)),0)</f>
        <v>2</v>
      </c>
      <c r="E1174" s="3">
        <f>IF(O1174&gt;0,RANK(O1174,(N1174:P1174,Q1174:AE1174)),0)</f>
        <v>1</v>
      </c>
      <c r="F1174" s="3">
        <f t="shared" si="302"/>
        <v>0</v>
      </c>
      <c r="G1174" s="1">
        <f t="shared" si="303"/>
        <v>48</v>
      </c>
      <c r="H1174" s="2">
        <f t="shared" si="299"/>
        <v>0.12403100775193798</v>
      </c>
      <c r="I1174" s="4"/>
      <c r="J1174" s="2">
        <f t="shared" si="304"/>
        <v>0.4289405684754522</v>
      </c>
      <c r="K1174" s="2">
        <f t="shared" si="305"/>
        <v>0.55297157622739013</v>
      </c>
      <c r="L1174" s="2">
        <f t="shared" si="306"/>
        <v>0</v>
      </c>
      <c r="M1174" s="2">
        <f t="shared" si="307"/>
        <v>1.8087855297157729E-2</v>
      </c>
      <c r="N1174" s="38">
        <v>166</v>
      </c>
      <c r="O1174" s="38">
        <v>214</v>
      </c>
      <c r="P1174" s="38"/>
      <c r="Q1174" s="38">
        <v>0</v>
      </c>
      <c r="R1174" s="38">
        <v>4</v>
      </c>
      <c r="S1174" s="38"/>
      <c r="T1174" s="38"/>
      <c r="U1174" s="38"/>
      <c r="V1174" s="38"/>
      <c r="W1174" s="38">
        <v>3</v>
      </c>
      <c r="X1174" s="38"/>
      <c r="Y1174" s="38"/>
      <c r="Z1174" s="38"/>
      <c r="AA1174" s="38"/>
      <c r="AB1174" s="38"/>
      <c r="BA1174" t="str">
        <f t="shared" si="298"/>
        <v>Lyman</v>
      </c>
      <c r="BB1174" t="s">
        <v>2215</v>
      </c>
      <c r="BC1174">
        <v>2</v>
      </c>
      <c r="BE1174" s="60">
        <v>33</v>
      </c>
      <c r="BF1174" s="62">
        <v>9</v>
      </c>
      <c r="BG1174" s="62">
        <v>130</v>
      </c>
      <c r="BH1174" s="66">
        <v>44100</v>
      </c>
      <c r="BI1174" s="66">
        <v>44100</v>
      </c>
      <c r="BJ1174" s="66">
        <f t="shared" si="300"/>
        <v>33009</v>
      </c>
      <c r="BL1174" t="s">
        <v>1447</v>
      </c>
      <c r="BM1174">
        <f t="shared" si="308"/>
        <v>3344100</v>
      </c>
      <c r="BN1174">
        <f t="shared" si="309"/>
        <v>3344100</v>
      </c>
      <c r="CA1174" s="1"/>
    </row>
    <row r="1175" spans="1:79" ht="14" hidden="1" customHeight="1" outlineLevel="1" x14ac:dyDescent="0.2">
      <c r="A1175" t="s">
        <v>2302</v>
      </c>
      <c r="B1175" s="6" t="s">
        <v>1764</v>
      </c>
      <c r="C1175" s="1">
        <f t="shared" si="301"/>
        <v>1243</v>
      </c>
      <c r="D1175" s="3">
        <f>IF(N1175&gt;0, RANK(N1175,(N1175:P1175,Q1175:AE1175)),0)</f>
        <v>1</v>
      </c>
      <c r="E1175" s="3">
        <f>IF(O1175&gt;0,RANK(O1175,(N1175:P1175,Q1175:AE1175)),0)</f>
        <v>2</v>
      </c>
      <c r="F1175" s="3">
        <f t="shared" si="302"/>
        <v>0</v>
      </c>
      <c r="G1175" s="1">
        <f t="shared" si="303"/>
        <v>877</v>
      </c>
      <c r="H1175" s="2">
        <f t="shared" si="299"/>
        <v>0.70555108608205952</v>
      </c>
      <c r="I1175" s="4"/>
      <c r="J1175" s="2">
        <f t="shared" si="304"/>
        <v>0.84473049074818984</v>
      </c>
      <c r="K1175" s="2">
        <f t="shared" si="305"/>
        <v>0.13917940466613032</v>
      </c>
      <c r="L1175" s="2">
        <f t="shared" si="306"/>
        <v>0</v>
      </c>
      <c r="M1175" s="2">
        <f t="shared" si="307"/>
        <v>1.6090104585679832E-2</v>
      </c>
      <c r="N1175" s="38">
        <v>1050</v>
      </c>
      <c r="O1175" s="38">
        <v>173</v>
      </c>
      <c r="P1175" s="38"/>
      <c r="Q1175" s="38">
        <v>3</v>
      </c>
      <c r="R1175" s="38">
        <v>11</v>
      </c>
      <c r="S1175" s="38"/>
      <c r="T1175" s="38"/>
      <c r="U1175" s="38"/>
      <c r="V1175" s="38"/>
      <c r="W1175" s="38">
        <v>6</v>
      </c>
      <c r="X1175" s="38"/>
      <c r="Y1175" s="38"/>
      <c r="Z1175" s="38"/>
      <c r="AA1175" s="38"/>
      <c r="AB1175" s="38"/>
      <c r="BA1175" t="str">
        <f t="shared" si="298"/>
        <v>Lyme</v>
      </c>
      <c r="BB1175" t="s">
        <v>2215</v>
      </c>
      <c r="BC1175">
        <v>2</v>
      </c>
      <c r="BE1175" s="60">
        <v>33</v>
      </c>
      <c r="BF1175" s="62">
        <v>9</v>
      </c>
      <c r="BG1175" s="62">
        <v>135</v>
      </c>
      <c r="BH1175" s="66">
        <v>44260</v>
      </c>
      <c r="BI1175" s="66">
        <v>44260</v>
      </c>
      <c r="BJ1175" s="66">
        <f t="shared" si="300"/>
        <v>33009</v>
      </c>
      <c r="BL1175" t="s">
        <v>1447</v>
      </c>
      <c r="BM1175">
        <f t="shared" si="308"/>
        <v>3344260</v>
      </c>
      <c r="BN1175">
        <f t="shared" si="309"/>
        <v>3344260</v>
      </c>
      <c r="CA1175" s="1"/>
    </row>
    <row r="1176" spans="1:79" ht="14" hidden="1" customHeight="1" outlineLevel="1" x14ac:dyDescent="0.2">
      <c r="A1176" t="s">
        <v>2593</v>
      </c>
      <c r="B1176" s="6" t="s">
        <v>1764</v>
      </c>
      <c r="C1176" s="1">
        <f t="shared" si="301"/>
        <v>1186</v>
      </c>
      <c r="D1176" s="3">
        <f>IF(N1176&gt;0, RANK(N1176,(N1176:P1176,Q1176:AE1176)),0)</f>
        <v>2</v>
      </c>
      <c r="E1176" s="3">
        <f>IF(O1176&gt;0,RANK(O1176,(N1176:P1176,Q1176:AE1176)),0)</f>
        <v>1</v>
      </c>
      <c r="F1176" s="3">
        <f t="shared" si="302"/>
        <v>0</v>
      </c>
      <c r="G1176" s="1">
        <f t="shared" si="303"/>
        <v>46</v>
      </c>
      <c r="H1176" s="2">
        <f t="shared" si="299"/>
        <v>3.87858347386172E-2</v>
      </c>
      <c r="I1176" s="4"/>
      <c r="J1176" s="2">
        <f t="shared" si="304"/>
        <v>0.46964586846542999</v>
      </c>
      <c r="K1176" s="2">
        <f t="shared" si="305"/>
        <v>0.50843170320404718</v>
      </c>
      <c r="L1176" s="2">
        <f t="shared" si="306"/>
        <v>0</v>
      </c>
      <c r="M1176" s="2">
        <f t="shared" si="307"/>
        <v>2.1922428330522825E-2</v>
      </c>
      <c r="N1176" s="38">
        <v>557</v>
      </c>
      <c r="O1176" s="38">
        <v>603</v>
      </c>
      <c r="P1176" s="38"/>
      <c r="Q1176" s="38">
        <v>7</v>
      </c>
      <c r="R1176" s="38">
        <v>3</v>
      </c>
      <c r="S1176" s="38"/>
      <c r="T1176" s="38"/>
      <c r="U1176" s="38"/>
      <c r="V1176" s="38"/>
      <c r="W1176" s="38">
        <v>16</v>
      </c>
      <c r="X1176" s="38"/>
      <c r="Y1176" s="38"/>
      <c r="Z1176" s="38"/>
      <c r="AA1176" s="38"/>
      <c r="AB1176" s="38"/>
      <c r="BA1176" t="str">
        <f t="shared" si="298"/>
        <v>Lyndeborough</v>
      </c>
      <c r="BB1176" t="s">
        <v>1139</v>
      </c>
      <c r="BC1176">
        <v>2</v>
      </c>
      <c r="BE1176" s="60">
        <v>33</v>
      </c>
      <c r="BF1176" s="62">
        <v>11</v>
      </c>
      <c r="BG1176" s="62">
        <v>80</v>
      </c>
      <c r="BH1176" s="66">
        <v>44580</v>
      </c>
      <c r="BI1176" s="66">
        <v>44580</v>
      </c>
      <c r="BJ1176" s="66">
        <f t="shared" si="300"/>
        <v>33011</v>
      </c>
      <c r="BL1176" t="s">
        <v>1447</v>
      </c>
      <c r="BM1176">
        <f t="shared" si="308"/>
        <v>3344580</v>
      </c>
      <c r="BN1176">
        <f t="shared" si="309"/>
        <v>3344580</v>
      </c>
      <c r="CA1176" s="1"/>
    </row>
    <row r="1177" spans="1:79" ht="14" hidden="1" customHeight="1" outlineLevel="1" x14ac:dyDescent="0.2">
      <c r="A1177" t="s">
        <v>1624</v>
      </c>
      <c r="B1177" s="6" t="s">
        <v>1764</v>
      </c>
      <c r="C1177" s="1">
        <f t="shared" si="301"/>
        <v>1309</v>
      </c>
      <c r="D1177" s="3">
        <f>IF(N1177&gt;0, RANK(N1177,(N1177:P1177,Q1177:AE1177)),0)</f>
        <v>1</v>
      </c>
      <c r="E1177" s="3">
        <f>IF(O1177&gt;0,RANK(O1177,(N1177:P1177,Q1177:AE1177)),0)</f>
        <v>2</v>
      </c>
      <c r="F1177" s="3">
        <f t="shared" si="302"/>
        <v>0</v>
      </c>
      <c r="G1177" s="1">
        <f t="shared" si="303"/>
        <v>341</v>
      </c>
      <c r="H1177" s="2">
        <f t="shared" si="299"/>
        <v>0.26050420168067229</v>
      </c>
      <c r="I1177" s="4"/>
      <c r="J1177" s="2">
        <f t="shared" si="304"/>
        <v>0.6203208556149733</v>
      </c>
      <c r="K1177" s="2">
        <f t="shared" si="305"/>
        <v>0.35981665393430101</v>
      </c>
      <c r="L1177" s="2">
        <f t="shared" si="306"/>
        <v>0</v>
      </c>
      <c r="M1177" s="2">
        <f t="shared" si="307"/>
        <v>1.9862490450725689E-2</v>
      </c>
      <c r="N1177" s="38">
        <v>812</v>
      </c>
      <c r="O1177" s="38">
        <v>471</v>
      </c>
      <c r="P1177" s="38"/>
      <c r="Q1177" s="38">
        <v>13</v>
      </c>
      <c r="R1177" s="38">
        <v>5</v>
      </c>
      <c r="S1177" s="38"/>
      <c r="T1177" s="38"/>
      <c r="U1177" s="38"/>
      <c r="V1177" s="38"/>
      <c r="W1177" s="38">
        <v>8</v>
      </c>
      <c r="X1177" s="38"/>
      <c r="Y1177" s="38"/>
      <c r="Z1177" s="38"/>
      <c r="AA1177" s="38"/>
      <c r="AB1177" s="38"/>
      <c r="BA1177" t="str">
        <f t="shared" si="298"/>
        <v>Madbury</v>
      </c>
      <c r="BB1177" t="s">
        <v>1999</v>
      </c>
      <c r="BC1177">
        <v>1</v>
      </c>
      <c r="BE1177" s="60">
        <v>33</v>
      </c>
      <c r="BF1177" s="62">
        <v>17</v>
      </c>
      <c r="BG1177" s="62">
        <v>30</v>
      </c>
      <c r="BH1177" s="66">
        <v>44820</v>
      </c>
      <c r="BI1177" s="66">
        <v>44820</v>
      </c>
      <c r="BJ1177" s="66">
        <f t="shared" si="300"/>
        <v>33017</v>
      </c>
      <c r="BL1177" t="s">
        <v>1447</v>
      </c>
      <c r="BM1177">
        <f t="shared" si="308"/>
        <v>3344820</v>
      </c>
      <c r="BN1177">
        <f t="shared" si="309"/>
        <v>3344820</v>
      </c>
      <c r="CA1177" s="1"/>
    </row>
    <row r="1178" spans="1:79" ht="14" hidden="1" customHeight="1" outlineLevel="1" x14ac:dyDescent="0.2">
      <c r="A1178" s="6" t="s">
        <v>1618</v>
      </c>
      <c r="B1178" s="6" t="s">
        <v>1764</v>
      </c>
      <c r="C1178" s="1">
        <f t="shared" si="301"/>
        <v>1784</v>
      </c>
      <c r="D1178" s="3">
        <f>IF(N1178&gt;0, RANK(N1178,(N1178:P1178,Q1178:AE1178)),0)</f>
        <v>1</v>
      </c>
      <c r="E1178" s="3">
        <f>IF(O1178&gt;0,RANK(O1178,(N1178:P1178,Q1178:AE1178)),0)</f>
        <v>2</v>
      </c>
      <c r="F1178" s="3">
        <f t="shared" si="302"/>
        <v>0</v>
      </c>
      <c r="G1178" s="1">
        <f t="shared" si="303"/>
        <v>115</v>
      </c>
      <c r="H1178" s="2">
        <f t="shared" si="299"/>
        <v>6.4461883408071755E-2</v>
      </c>
      <c r="I1178" s="4"/>
      <c r="J1178" s="2">
        <f t="shared" si="304"/>
        <v>0.52634529147982068</v>
      </c>
      <c r="K1178" s="2">
        <f t="shared" si="305"/>
        <v>0.46188340807174888</v>
      </c>
      <c r="L1178" s="2">
        <f t="shared" si="306"/>
        <v>0</v>
      </c>
      <c r="M1178" s="2">
        <f t="shared" si="307"/>
        <v>1.1771300448430444E-2</v>
      </c>
      <c r="N1178" s="38">
        <v>939</v>
      </c>
      <c r="O1178" s="38">
        <v>824</v>
      </c>
      <c r="P1178" s="38"/>
      <c r="Q1178" s="38">
        <v>4</v>
      </c>
      <c r="R1178" s="38">
        <v>3</v>
      </c>
      <c r="S1178" s="38"/>
      <c r="T1178" s="38"/>
      <c r="U1178" s="38"/>
      <c r="V1178" s="38"/>
      <c r="W1178" s="38">
        <v>14</v>
      </c>
      <c r="X1178" s="38"/>
      <c r="Y1178" s="38"/>
      <c r="Z1178" s="38"/>
      <c r="AA1178" s="38"/>
      <c r="AB1178" s="38"/>
      <c r="BA1178" t="str">
        <f t="shared" si="298"/>
        <v>Madison</v>
      </c>
      <c r="BB1178" t="s">
        <v>1643</v>
      </c>
      <c r="BC1178">
        <v>1</v>
      </c>
      <c r="BE1178" s="60">
        <v>33</v>
      </c>
      <c r="BF1178" s="62">
        <v>3</v>
      </c>
      <c r="BG1178" s="62">
        <v>60</v>
      </c>
      <c r="BH1178" s="66">
        <v>45060</v>
      </c>
      <c r="BI1178" s="66">
        <v>45060</v>
      </c>
      <c r="BJ1178" s="66">
        <f t="shared" si="300"/>
        <v>33003</v>
      </c>
      <c r="BL1178" t="s">
        <v>1447</v>
      </c>
      <c r="BM1178">
        <f t="shared" si="308"/>
        <v>3345060</v>
      </c>
      <c r="BN1178">
        <f t="shared" si="309"/>
        <v>3345060</v>
      </c>
      <c r="CA1178" s="1"/>
    </row>
    <row r="1179" spans="1:79" ht="14" hidden="1" customHeight="1" outlineLevel="1" x14ac:dyDescent="0.2">
      <c r="A1179" t="s">
        <v>1948</v>
      </c>
      <c r="B1179" s="6" t="s">
        <v>1764</v>
      </c>
      <c r="C1179" s="1">
        <f t="shared" si="301"/>
        <v>52259</v>
      </c>
      <c r="D1179" s="3">
        <f>IF(N1179&gt;0, RANK(N1179,(N1179:P1179,Q1179:AE1179)),0)</f>
        <v>1</v>
      </c>
      <c r="E1179" s="3">
        <f>IF(O1179&gt;0,RANK(O1179,(N1179:P1179,Q1179:AE1179)),0)</f>
        <v>2</v>
      </c>
      <c r="F1179" s="3">
        <f t="shared" si="302"/>
        <v>0</v>
      </c>
      <c r="G1179" s="1">
        <f t="shared" si="303"/>
        <v>3983</v>
      </c>
      <c r="H1179" s="2">
        <f t="shared" si="299"/>
        <v>7.6216536864463544E-2</v>
      </c>
      <c r="I1179" s="4"/>
      <c r="J1179" s="2">
        <f t="shared" si="304"/>
        <v>0.53060716814328635</v>
      </c>
      <c r="K1179" s="2">
        <f t="shared" si="305"/>
        <v>0.45439063127882279</v>
      </c>
      <c r="L1179" s="2">
        <f t="shared" si="306"/>
        <v>0</v>
      </c>
      <c r="M1179" s="2">
        <f t="shared" si="307"/>
        <v>1.5002200577890867E-2</v>
      </c>
      <c r="N1179" s="38">
        <v>27729</v>
      </c>
      <c r="O1179" s="38">
        <v>23746</v>
      </c>
      <c r="P1179" s="38"/>
      <c r="Q1179" s="38">
        <v>253</v>
      </c>
      <c r="R1179" s="38">
        <v>285</v>
      </c>
      <c r="S1179" s="38"/>
      <c r="T1179" s="38"/>
      <c r="U1179" s="38"/>
      <c r="V1179" s="38"/>
      <c r="W1179" s="38">
        <v>246</v>
      </c>
      <c r="X1179" s="38"/>
      <c r="Y1179" s="38"/>
      <c r="Z1179" s="38"/>
      <c r="AA1179" s="38"/>
      <c r="AB1179" s="38"/>
      <c r="BA1179" t="str">
        <f t="shared" si="298"/>
        <v>Manchester</v>
      </c>
      <c r="BB1179" t="s">
        <v>1139</v>
      </c>
      <c r="BC1179">
        <v>1</v>
      </c>
      <c r="BE1179" s="60">
        <v>33</v>
      </c>
      <c r="BF1179" s="62">
        <v>11</v>
      </c>
      <c r="BG1179" s="62">
        <v>85</v>
      </c>
      <c r="BH1179" s="66">
        <v>45140</v>
      </c>
      <c r="BI1179" s="66">
        <v>45140</v>
      </c>
      <c r="BJ1179" s="66">
        <f t="shared" si="300"/>
        <v>33011</v>
      </c>
      <c r="BL1179" t="s">
        <v>1225</v>
      </c>
      <c r="BM1179">
        <f t="shared" si="308"/>
        <v>3345140</v>
      </c>
      <c r="BN1179">
        <f t="shared" si="309"/>
        <v>3345140</v>
      </c>
      <c r="CA1179" s="1"/>
    </row>
    <row r="1180" spans="1:79" ht="14" hidden="1" customHeight="1" outlineLevel="1" x14ac:dyDescent="0.2">
      <c r="A1180" t="s">
        <v>1579</v>
      </c>
      <c r="B1180" s="6" t="s">
        <v>1764</v>
      </c>
      <c r="C1180" s="1">
        <f t="shared" si="301"/>
        <v>1287</v>
      </c>
      <c r="D1180" s="3">
        <f>IF(N1180&gt;0, RANK(N1180,(N1180:P1180,Q1180:AE1180)),0)</f>
        <v>1</v>
      </c>
      <c r="E1180" s="3">
        <f>IF(O1180&gt;0,RANK(O1180,(N1180:P1180,Q1180:AE1180)),0)</f>
        <v>2</v>
      </c>
      <c r="F1180" s="3">
        <f t="shared" si="302"/>
        <v>0</v>
      </c>
      <c r="G1180" s="1">
        <f t="shared" si="303"/>
        <v>299</v>
      </c>
      <c r="H1180" s="2">
        <f t="shared" si="299"/>
        <v>0.23232323232323232</v>
      </c>
      <c r="I1180" s="4"/>
      <c r="J1180" s="2">
        <f t="shared" si="304"/>
        <v>0.60839160839160844</v>
      </c>
      <c r="K1180" s="2">
        <f t="shared" si="305"/>
        <v>0.37606837606837606</v>
      </c>
      <c r="L1180" s="2">
        <f t="shared" si="306"/>
        <v>0</v>
      </c>
      <c r="M1180" s="2">
        <f t="shared" si="307"/>
        <v>1.5540015540015495E-2</v>
      </c>
      <c r="N1180" s="38">
        <v>783</v>
      </c>
      <c r="O1180" s="38">
        <v>484</v>
      </c>
      <c r="P1180" s="38"/>
      <c r="Q1180" s="38">
        <v>5</v>
      </c>
      <c r="R1180" s="38">
        <v>6</v>
      </c>
      <c r="S1180" s="38"/>
      <c r="T1180" s="38"/>
      <c r="U1180" s="38"/>
      <c r="V1180" s="38"/>
      <c r="W1180" s="38">
        <v>9</v>
      </c>
      <c r="X1180" s="38"/>
      <c r="Y1180" s="38"/>
      <c r="Z1180" s="38"/>
      <c r="AA1180" s="38"/>
      <c r="AB1180" s="38"/>
      <c r="BA1180" t="str">
        <f t="shared" si="298"/>
        <v>Marlborough</v>
      </c>
      <c r="BB1180" t="s">
        <v>1438</v>
      </c>
      <c r="BC1180">
        <v>2</v>
      </c>
      <c r="BE1180" s="60">
        <v>33</v>
      </c>
      <c r="BF1180" s="62">
        <v>5</v>
      </c>
      <c r="BG1180" s="62">
        <v>50</v>
      </c>
      <c r="BH1180" s="66">
        <v>45460</v>
      </c>
      <c r="BI1180" s="66">
        <v>45460</v>
      </c>
      <c r="BJ1180" s="66">
        <f t="shared" si="300"/>
        <v>33005</v>
      </c>
      <c r="BL1180" t="s">
        <v>1447</v>
      </c>
      <c r="BM1180">
        <f t="shared" si="308"/>
        <v>3345460</v>
      </c>
      <c r="BN1180">
        <f t="shared" si="309"/>
        <v>3345460</v>
      </c>
      <c r="CA1180" s="1"/>
    </row>
    <row r="1181" spans="1:79" ht="14" hidden="1" customHeight="1" outlineLevel="1" x14ac:dyDescent="0.2">
      <c r="A1181" t="s">
        <v>2283</v>
      </c>
      <c r="B1181" s="6" t="s">
        <v>1764</v>
      </c>
      <c r="C1181" s="1">
        <f t="shared" si="301"/>
        <v>458</v>
      </c>
      <c r="D1181" s="3">
        <f>IF(N1181&gt;0, RANK(N1181,(N1181:P1181,Q1181:AE1181)),0)</f>
        <v>1</v>
      </c>
      <c r="E1181" s="3">
        <f>IF(O1181&gt;0,RANK(O1181,(N1181:P1181,Q1181:AE1181)),0)</f>
        <v>2</v>
      </c>
      <c r="F1181" s="3">
        <f t="shared" si="302"/>
        <v>0</v>
      </c>
      <c r="G1181" s="1">
        <f t="shared" si="303"/>
        <v>22</v>
      </c>
      <c r="H1181" s="2">
        <f t="shared" si="299"/>
        <v>4.8034934497816595E-2</v>
      </c>
      <c r="I1181" s="4"/>
      <c r="J1181" s="2">
        <f t="shared" si="304"/>
        <v>0.51965065502183405</v>
      </c>
      <c r="K1181" s="2">
        <f t="shared" si="305"/>
        <v>0.47161572052401746</v>
      </c>
      <c r="L1181" s="2">
        <f t="shared" si="306"/>
        <v>0</v>
      </c>
      <c r="M1181" s="2">
        <f t="shared" si="307"/>
        <v>8.733624454148492E-3</v>
      </c>
      <c r="N1181" s="38">
        <v>238</v>
      </c>
      <c r="O1181" s="38">
        <v>216</v>
      </c>
      <c r="P1181" s="38"/>
      <c r="Q1181" s="38">
        <v>0</v>
      </c>
      <c r="R1181" s="38">
        <v>2</v>
      </c>
      <c r="S1181" s="38"/>
      <c r="T1181" s="38"/>
      <c r="U1181" s="38"/>
      <c r="V1181" s="38"/>
      <c r="W1181" s="38">
        <v>2</v>
      </c>
      <c r="X1181" s="38"/>
      <c r="Y1181" s="38"/>
      <c r="Z1181" s="38"/>
      <c r="AA1181" s="38"/>
      <c r="AB1181" s="38"/>
      <c r="BA1181" t="str">
        <f t="shared" si="298"/>
        <v>Marlow</v>
      </c>
      <c r="BB1181" t="s">
        <v>1438</v>
      </c>
      <c r="BC1181">
        <v>2</v>
      </c>
      <c r="BE1181" s="60">
        <v>33</v>
      </c>
      <c r="BF1181" s="62">
        <v>5</v>
      </c>
      <c r="BG1181" s="62">
        <v>55</v>
      </c>
      <c r="BH1181" s="66">
        <v>45700</v>
      </c>
      <c r="BI1181" s="66">
        <v>45700</v>
      </c>
      <c r="BJ1181" s="66">
        <f t="shared" si="300"/>
        <v>33005</v>
      </c>
      <c r="BL1181" t="s">
        <v>1447</v>
      </c>
      <c r="BM1181">
        <f t="shared" si="308"/>
        <v>3345700</v>
      </c>
      <c r="BN1181">
        <f t="shared" si="309"/>
        <v>3345700</v>
      </c>
      <c r="CA1181" s="1"/>
    </row>
    <row r="1182" spans="1:79" ht="14" hidden="1" customHeight="1" outlineLevel="1" x14ac:dyDescent="0.2">
      <c r="A1182" s="6" t="s">
        <v>3899</v>
      </c>
      <c r="B1182" s="6" t="s">
        <v>1764</v>
      </c>
      <c r="C1182" s="1">
        <f>SUM(N1182:AY1182)</f>
        <v>2</v>
      </c>
      <c r="D1182" s="3">
        <f>IF(N1182&gt;0, RANK(N1182,(N1182:P1182,Q1182:AE1182)),0)</f>
        <v>0</v>
      </c>
      <c r="E1182" s="3">
        <f>IF(O1182&gt;0,RANK(O1182,(N1182:P1182,Q1182:AE1182)),0)</f>
        <v>1</v>
      </c>
      <c r="F1182" s="3">
        <f>IF(P1182&gt;0,RANK(P1182,(N1182:AE1182)),0)</f>
        <v>0</v>
      </c>
      <c r="G1182" s="1">
        <f>IF(C1182&gt;0,MAX(N1182:P1182)-LARGE(N1182:P1182,2),0)</f>
        <v>2</v>
      </c>
      <c r="H1182" s="2">
        <f>IF(C1182&gt;0,G1182/C1182,0)</f>
        <v>1</v>
      </c>
      <c r="I1182" s="4"/>
      <c r="J1182" s="2">
        <f>IF(C1182=0,"-",N1182/C1182)</f>
        <v>0</v>
      </c>
      <c r="K1182" s="2">
        <f>IF(C1182=0,"-",O1182/C1182)</f>
        <v>1</v>
      </c>
      <c r="L1182" s="2">
        <f>IF(C1182=0,"-",P1182/C1182)</f>
        <v>0</v>
      </c>
      <c r="M1182" s="2">
        <f>IF(C1182=0,"-",(1-J1182-K1182-L1182))</f>
        <v>0</v>
      </c>
      <c r="N1182" s="38">
        <v>0</v>
      </c>
      <c r="O1182" s="38">
        <v>2</v>
      </c>
      <c r="P1182" s="38"/>
      <c r="Q1182" s="38">
        <v>0</v>
      </c>
      <c r="R1182" s="38">
        <v>0</v>
      </c>
      <c r="S1182" s="38"/>
      <c r="T1182" s="38"/>
      <c r="U1182" s="38"/>
      <c r="V1182" s="38"/>
      <c r="W1182" s="38">
        <v>0</v>
      </c>
      <c r="X1182" s="38"/>
      <c r="Y1182" s="38"/>
      <c r="Z1182" s="38"/>
      <c r="AA1182" s="38"/>
      <c r="AB1182" s="38"/>
      <c r="BA1182" t="str">
        <f>A1182</f>
        <v>Martin's Location</v>
      </c>
      <c r="BB1182" t="s">
        <v>3868</v>
      </c>
      <c r="BC1182">
        <v>2</v>
      </c>
      <c r="BD1182" s="3"/>
      <c r="BE1182" s="60">
        <v>33</v>
      </c>
      <c r="BF1182" s="62">
        <v>7</v>
      </c>
      <c r="BG1182" s="62">
        <v>130</v>
      </c>
      <c r="BH1182" s="66">
        <v>46020</v>
      </c>
      <c r="BI1182" s="66">
        <v>46020</v>
      </c>
      <c r="BJ1182" s="66">
        <f>BE1182*1000+BF1182</f>
        <v>33007</v>
      </c>
      <c r="BL1182" t="s">
        <v>1273</v>
      </c>
      <c r="BM1182">
        <f>BE1182*100000+BH1182</f>
        <v>3346020</v>
      </c>
      <c r="BN1182">
        <f>BE1182*100000+BI1182</f>
        <v>3346020</v>
      </c>
    </row>
    <row r="1183" spans="1:79" ht="14" hidden="1" customHeight="1" outlineLevel="1" x14ac:dyDescent="0.2">
      <c r="A1183" t="s">
        <v>1907</v>
      </c>
      <c r="B1183" s="6" t="s">
        <v>1764</v>
      </c>
      <c r="C1183" s="1">
        <f t="shared" si="301"/>
        <v>962</v>
      </c>
      <c r="D1183" s="3">
        <f>IF(N1183&gt;0, RANK(N1183,(N1183:P1183,Q1183:AE1183)),0)</f>
        <v>2</v>
      </c>
      <c r="E1183" s="3">
        <f>IF(O1183&gt;0,RANK(O1183,(N1183:P1183,Q1183:AE1183)),0)</f>
        <v>1</v>
      </c>
      <c r="F1183" s="3">
        <f t="shared" si="302"/>
        <v>0</v>
      </c>
      <c r="G1183" s="1">
        <f t="shared" si="303"/>
        <v>201</v>
      </c>
      <c r="H1183" s="2">
        <f t="shared" si="299"/>
        <v>0.20893970893970895</v>
      </c>
      <c r="I1183" s="4"/>
      <c r="J1183" s="2">
        <f t="shared" si="304"/>
        <v>0.38773388773388773</v>
      </c>
      <c r="K1183" s="2">
        <f t="shared" si="305"/>
        <v>0.59667359667359665</v>
      </c>
      <c r="L1183" s="2">
        <f t="shared" si="306"/>
        <v>0</v>
      </c>
      <c r="M1183" s="2">
        <f t="shared" si="307"/>
        <v>1.5592515592515621E-2</v>
      </c>
      <c r="N1183" s="38">
        <v>373</v>
      </c>
      <c r="O1183" s="38">
        <v>574</v>
      </c>
      <c r="P1183" s="38"/>
      <c r="Q1183" s="38">
        <v>7</v>
      </c>
      <c r="R1183" s="38">
        <v>2</v>
      </c>
      <c r="S1183" s="38"/>
      <c r="T1183" s="38"/>
      <c r="U1183" s="38"/>
      <c r="V1183" s="38"/>
      <c r="W1183" s="38">
        <v>6</v>
      </c>
      <c r="X1183" s="38"/>
      <c r="Y1183" s="38"/>
      <c r="Z1183" s="38"/>
      <c r="AA1183" s="38"/>
      <c r="AB1183" s="38"/>
      <c r="BA1183" t="str">
        <f t="shared" si="298"/>
        <v>Mason</v>
      </c>
      <c r="BB1183" t="s">
        <v>1139</v>
      </c>
      <c r="BC1183">
        <v>2</v>
      </c>
      <c r="BE1183" s="60">
        <v>33</v>
      </c>
      <c r="BF1183" s="62">
        <v>11</v>
      </c>
      <c r="BG1183" s="62">
        <v>90</v>
      </c>
      <c r="BH1183" s="66">
        <v>46260</v>
      </c>
      <c r="BI1183" s="66">
        <v>46260</v>
      </c>
      <c r="BJ1183" s="66">
        <f t="shared" si="300"/>
        <v>33011</v>
      </c>
      <c r="BL1183" t="s">
        <v>1447</v>
      </c>
      <c r="BM1183">
        <f t="shared" si="308"/>
        <v>3346260</v>
      </c>
      <c r="BN1183">
        <f t="shared" si="309"/>
        <v>3346260</v>
      </c>
      <c r="CA1183" s="1"/>
    </row>
    <row r="1184" spans="1:79" ht="14" hidden="1" customHeight="1" outlineLevel="1" x14ac:dyDescent="0.2">
      <c r="A1184" t="s">
        <v>930</v>
      </c>
      <c r="B1184" s="6" t="s">
        <v>1764</v>
      </c>
      <c r="C1184" s="1">
        <f t="shared" si="301"/>
        <v>4647</v>
      </c>
      <c r="D1184" s="3">
        <f>IF(N1184&gt;0, RANK(N1184,(N1184:P1184,Q1184:AE1184)),0)</f>
        <v>2</v>
      </c>
      <c r="E1184" s="3">
        <f>IF(O1184&gt;0,RANK(O1184,(N1184:P1184,Q1184:AE1184)),0)</f>
        <v>1</v>
      </c>
      <c r="F1184" s="3">
        <f t="shared" si="302"/>
        <v>0</v>
      </c>
      <c r="G1184" s="1">
        <f t="shared" si="303"/>
        <v>113</v>
      </c>
      <c r="H1184" s="2">
        <f t="shared" si="299"/>
        <v>2.4316763503335486E-2</v>
      </c>
      <c r="I1184" s="4"/>
      <c r="J1184" s="2">
        <f t="shared" si="304"/>
        <v>0.48246180331396599</v>
      </c>
      <c r="K1184" s="2">
        <f t="shared" si="305"/>
        <v>0.50677856681730149</v>
      </c>
      <c r="L1184" s="2">
        <f t="shared" si="306"/>
        <v>0</v>
      </c>
      <c r="M1184" s="2">
        <f t="shared" si="307"/>
        <v>1.0759629868732468E-2</v>
      </c>
      <c r="N1184" s="38">
        <v>2242</v>
      </c>
      <c r="O1184" s="38">
        <v>2355</v>
      </c>
      <c r="P1184" s="38"/>
      <c r="Q1184" s="38">
        <v>21</v>
      </c>
      <c r="R1184" s="38">
        <v>13</v>
      </c>
      <c r="S1184" s="38"/>
      <c r="T1184" s="38"/>
      <c r="U1184" s="38"/>
      <c r="V1184" s="38"/>
      <c r="W1184" s="38">
        <v>16</v>
      </c>
      <c r="X1184" s="38"/>
      <c r="Y1184" s="38"/>
      <c r="Z1184" s="38"/>
      <c r="AA1184" s="38"/>
      <c r="AB1184" s="38"/>
      <c r="BA1184" t="str">
        <f t="shared" si="298"/>
        <v>Meredith</v>
      </c>
      <c r="BB1184" t="s">
        <v>1412</v>
      </c>
      <c r="BC1184">
        <v>1</v>
      </c>
      <c r="BE1184" s="60">
        <v>33</v>
      </c>
      <c r="BF1184" s="62">
        <v>1</v>
      </c>
      <c r="BG1184" s="62">
        <v>40</v>
      </c>
      <c r="BH1184" s="66">
        <v>47140</v>
      </c>
      <c r="BI1184" s="66">
        <v>47140</v>
      </c>
      <c r="BJ1184" s="66">
        <f t="shared" si="300"/>
        <v>33001</v>
      </c>
      <c r="BL1184" t="s">
        <v>1447</v>
      </c>
      <c r="BM1184">
        <f t="shared" si="308"/>
        <v>3347140</v>
      </c>
      <c r="BN1184">
        <f t="shared" si="309"/>
        <v>3347140</v>
      </c>
      <c r="CA1184" s="1"/>
    </row>
    <row r="1185" spans="1:79" ht="14" hidden="1" customHeight="1" outlineLevel="1" x14ac:dyDescent="0.2">
      <c r="A1185" t="s">
        <v>2449</v>
      </c>
      <c r="B1185" s="6" t="s">
        <v>1764</v>
      </c>
      <c r="C1185" s="1">
        <f t="shared" si="301"/>
        <v>17643</v>
      </c>
      <c r="D1185" s="3">
        <f>IF(N1185&gt;0, RANK(N1185,(N1185:P1185,Q1185:AE1185)),0)</f>
        <v>1</v>
      </c>
      <c r="E1185" s="3">
        <f>IF(O1185&gt;0,RANK(O1185,(N1185:P1185,Q1185:AE1185)),0)</f>
        <v>2</v>
      </c>
      <c r="F1185" s="3">
        <f t="shared" si="302"/>
        <v>0</v>
      </c>
      <c r="G1185" s="1">
        <f t="shared" si="303"/>
        <v>399</v>
      </c>
      <c r="H1185" s="2">
        <f t="shared" si="299"/>
        <v>2.2615201496344158E-2</v>
      </c>
      <c r="I1185" s="4"/>
      <c r="J1185" s="2">
        <f t="shared" si="304"/>
        <v>0.5039392393583858</v>
      </c>
      <c r="K1185" s="2">
        <f t="shared" si="305"/>
        <v>0.48132403786204159</v>
      </c>
      <c r="L1185" s="2">
        <f t="shared" si="306"/>
        <v>0</v>
      </c>
      <c r="M1185" s="2">
        <f t="shared" si="307"/>
        <v>1.4736722779572609E-2</v>
      </c>
      <c r="N1185" s="38">
        <v>8891</v>
      </c>
      <c r="O1185" s="38">
        <v>8492</v>
      </c>
      <c r="P1185" s="38"/>
      <c r="Q1185" s="38">
        <v>107</v>
      </c>
      <c r="R1185" s="38">
        <v>67</v>
      </c>
      <c r="S1185" s="38"/>
      <c r="T1185" s="38"/>
      <c r="U1185" s="38"/>
      <c r="V1185" s="38"/>
      <c r="W1185" s="38">
        <v>86</v>
      </c>
      <c r="X1185" s="38"/>
      <c r="Y1185" s="38"/>
      <c r="Z1185" s="38"/>
      <c r="AA1185" s="38"/>
      <c r="AB1185" s="38"/>
      <c r="BA1185" t="str">
        <f t="shared" si="298"/>
        <v>Merrimack</v>
      </c>
      <c r="BB1185" t="s">
        <v>1139</v>
      </c>
      <c r="BC1185">
        <v>1</v>
      </c>
      <c r="BE1185" s="60">
        <v>33</v>
      </c>
      <c r="BF1185" s="62">
        <v>11</v>
      </c>
      <c r="BG1185" s="62">
        <v>95</v>
      </c>
      <c r="BH1185" s="66">
        <v>47540</v>
      </c>
      <c r="BI1185" s="66">
        <v>47540</v>
      </c>
      <c r="BJ1185" s="66">
        <f t="shared" si="300"/>
        <v>33011</v>
      </c>
      <c r="BL1185" t="s">
        <v>1447</v>
      </c>
      <c r="BM1185">
        <f t="shared" si="308"/>
        <v>3347540</v>
      </c>
      <c r="BN1185">
        <f t="shared" si="309"/>
        <v>3347540</v>
      </c>
      <c r="CA1185" s="1"/>
    </row>
    <row r="1186" spans="1:79" ht="14" hidden="1" customHeight="1" outlineLevel="1" x14ac:dyDescent="0.2">
      <c r="A1186" t="s">
        <v>2452</v>
      </c>
      <c r="B1186" s="6" t="s">
        <v>1764</v>
      </c>
      <c r="C1186" s="1">
        <f t="shared" si="301"/>
        <v>1142</v>
      </c>
      <c r="D1186" s="3">
        <f>IF(N1186&gt;0, RANK(N1186,(N1186:P1186,Q1186:AE1186)),0)</f>
        <v>2</v>
      </c>
      <c r="E1186" s="3">
        <f>IF(O1186&gt;0,RANK(O1186,(N1186:P1186,Q1186:AE1186)),0)</f>
        <v>1</v>
      </c>
      <c r="F1186" s="3">
        <f t="shared" si="302"/>
        <v>0</v>
      </c>
      <c r="G1186" s="1">
        <f t="shared" si="303"/>
        <v>375</v>
      </c>
      <c r="H1186" s="2">
        <f t="shared" si="299"/>
        <v>0.32837127845884412</v>
      </c>
      <c r="I1186" s="4"/>
      <c r="J1186" s="2">
        <f t="shared" si="304"/>
        <v>0.3309982486865149</v>
      </c>
      <c r="K1186" s="2">
        <f t="shared" si="305"/>
        <v>0.65936952714535901</v>
      </c>
      <c r="L1186" s="2">
        <f t="shared" si="306"/>
        <v>0</v>
      </c>
      <c r="M1186" s="2">
        <f t="shared" si="307"/>
        <v>9.6322241681261467E-3</v>
      </c>
      <c r="N1186" s="38">
        <v>378</v>
      </c>
      <c r="O1186" s="38">
        <v>753</v>
      </c>
      <c r="P1186" s="38"/>
      <c r="Q1186" s="38">
        <v>3</v>
      </c>
      <c r="R1186" s="38">
        <v>7</v>
      </c>
      <c r="S1186" s="38"/>
      <c r="T1186" s="38"/>
      <c r="U1186" s="38"/>
      <c r="V1186" s="38"/>
      <c r="W1186" s="38">
        <v>1</v>
      </c>
      <c r="X1186" s="38"/>
      <c r="Y1186" s="38"/>
      <c r="Z1186" s="38"/>
      <c r="AA1186" s="38"/>
      <c r="AB1186" s="38"/>
      <c r="BA1186" t="str">
        <f t="shared" si="298"/>
        <v>Middleton</v>
      </c>
      <c r="BB1186" t="s">
        <v>1999</v>
      </c>
      <c r="BC1186">
        <v>1</v>
      </c>
      <c r="BE1186" s="60">
        <v>33</v>
      </c>
      <c r="BF1186" s="62">
        <v>17</v>
      </c>
      <c r="BG1186" s="62">
        <v>35</v>
      </c>
      <c r="BH1186" s="66">
        <v>47700</v>
      </c>
      <c r="BI1186" s="66">
        <v>47700</v>
      </c>
      <c r="BJ1186" s="66">
        <f t="shared" si="300"/>
        <v>33017</v>
      </c>
      <c r="BL1186" t="s">
        <v>1447</v>
      </c>
      <c r="BM1186">
        <f t="shared" si="308"/>
        <v>3347700</v>
      </c>
      <c r="BN1186">
        <f t="shared" si="309"/>
        <v>3347700</v>
      </c>
      <c r="CA1186" s="1"/>
    </row>
    <row r="1187" spans="1:79" ht="14" hidden="1" customHeight="1" outlineLevel="1" x14ac:dyDescent="0.2">
      <c r="A1187" t="s">
        <v>13</v>
      </c>
      <c r="B1187" s="6" t="s">
        <v>1764</v>
      </c>
      <c r="C1187" s="1">
        <f t="shared" si="301"/>
        <v>819</v>
      </c>
      <c r="D1187" s="3">
        <f>IF(N1187&gt;0, RANK(N1187,(N1187:P1187,Q1187:AE1187)),0)</f>
        <v>2</v>
      </c>
      <c r="E1187" s="3">
        <f>IF(O1187&gt;0,RANK(O1187,(N1187:P1187,Q1187:AE1187)),0)</f>
        <v>1</v>
      </c>
      <c r="F1187" s="3">
        <f t="shared" si="302"/>
        <v>0</v>
      </c>
      <c r="G1187" s="1">
        <f t="shared" si="303"/>
        <v>160</v>
      </c>
      <c r="H1187" s="2">
        <f t="shared" si="299"/>
        <v>0.19536019536019536</v>
      </c>
      <c r="I1187" s="4"/>
      <c r="J1187" s="2">
        <f t="shared" si="304"/>
        <v>0.39804639804639802</v>
      </c>
      <c r="K1187" s="2">
        <f t="shared" si="305"/>
        <v>0.59340659340659341</v>
      </c>
      <c r="L1187" s="2">
        <f t="shared" si="306"/>
        <v>0</v>
      </c>
      <c r="M1187" s="2">
        <f t="shared" si="307"/>
        <v>8.5470085470086277E-3</v>
      </c>
      <c r="N1187" s="38">
        <v>326</v>
      </c>
      <c r="O1187" s="38">
        <v>486</v>
      </c>
      <c r="P1187" s="38"/>
      <c r="Q1187" s="38">
        <v>4</v>
      </c>
      <c r="R1187" s="38">
        <v>0</v>
      </c>
      <c r="S1187" s="38"/>
      <c r="T1187" s="38"/>
      <c r="U1187" s="38"/>
      <c r="V1187" s="38"/>
      <c r="W1187" s="38">
        <v>3</v>
      </c>
      <c r="X1187" s="38"/>
      <c r="Y1187" s="38"/>
      <c r="Z1187" s="38"/>
      <c r="AA1187" s="38"/>
      <c r="AB1187" s="38"/>
      <c r="BA1187" t="str">
        <f t="shared" si="298"/>
        <v>Milan</v>
      </c>
      <c r="BB1187" t="s">
        <v>3868</v>
      </c>
      <c r="BC1187">
        <v>2</v>
      </c>
      <c r="BE1187" s="60">
        <v>33</v>
      </c>
      <c r="BF1187" s="62">
        <v>7</v>
      </c>
      <c r="BG1187" s="62">
        <v>135</v>
      </c>
      <c r="BH1187" s="66">
        <v>47860</v>
      </c>
      <c r="BI1187" s="66">
        <v>47860</v>
      </c>
      <c r="BJ1187" s="66">
        <f t="shared" si="300"/>
        <v>33007</v>
      </c>
      <c r="BL1187" t="s">
        <v>1447</v>
      </c>
      <c r="BM1187">
        <f t="shared" si="308"/>
        <v>3347860</v>
      </c>
      <c r="BN1187">
        <f t="shared" si="309"/>
        <v>3347860</v>
      </c>
      <c r="CA1187" s="1"/>
    </row>
    <row r="1188" spans="1:79" ht="14" hidden="1" customHeight="1" outlineLevel="1" x14ac:dyDescent="0.2">
      <c r="A1188" t="s">
        <v>136</v>
      </c>
      <c r="B1188" s="6" t="s">
        <v>1764</v>
      </c>
      <c r="C1188" s="1">
        <f t="shared" si="301"/>
        <v>9477</v>
      </c>
      <c r="D1188" s="3">
        <f>IF(N1188&gt;0, RANK(N1188,(N1188:P1188,Q1188:AE1188)),0)</f>
        <v>1</v>
      </c>
      <c r="E1188" s="3">
        <f>IF(O1188&gt;0,RANK(O1188,(N1188:P1188,Q1188:AE1188)),0)</f>
        <v>2</v>
      </c>
      <c r="F1188" s="3">
        <f t="shared" si="302"/>
        <v>0</v>
      </c>
      <c r="G1188" s="1">
        <f t="shared" si="303"/>
        <v>511</v>
      </c>
      <c r="H1188" s="2">
        <f t="shared" si="299"/>
        <v>5.3920016882979843E-2</v>
      </c>
      <c r="I1188" s="4"/>
      <c r="J1188" s="2">
        <f t="shared" si="304"/>
        <v>0.51830748127044424</v>
      </c>
      <c r="K1188" s="2">
        <f t="shared" si="305"/>
        <v>0.46438746438746437</v>
      </c>
      <c r="L1188" s="2">
        <f t="shared" si="306"/>
        <v>0</v>
      </c>
      <c r="M1188" s="2">
        <f t="shared" si="307"/>
        <v>1.7305054342091397E-2</v>
      </c>
      <c r="N1188" s="38">
        <v>4912</v>
      </c>
      <c r="O1188" s="38">
        <v>4401</v>
      </c>
      <c r="P1188" s="38"/>
      <c r="Q1188" s="38">
        <v>70</v>
      </c>
      <c r="R1188" s="38">
        <v>36</v>
      </c>
      <c r="S1188" s="38"/>
      <c r="T1188" s="38"/>
      <c r="U1188" s="38"/>
      <c r="V1188" s="38"/>
      <c r="W1188" s="38">
        <v>58</v>
      </c>
      <c r="X1188" s="38"/>
      <c r="Y1188" s="38"/>
      <c r="Z1188" s="38"/>
      <c r="AA1188" s="38"/>
      <c r="AB1188" s="38"/>
      <c r="BA1188" t="str">
        <f t="shared" si="298"/>
        <v>Milford</v>
      </c>
      <c r="BB1188" t="s">
        <v>1139</v>
      </c>
      <c r="BC1188">
        <v>2</v>
      </c>
      <c r="BE1188" s="60">
        <v>33</v>
      </c>
      <c r="BF1188" s="62">
        <v>11</v>
      </c>
      <c r="BG1188" s="62">
        <v>100</v>
      </c>
      <c r="BH1188" s="66">
        <v>48020</v>
      </c>
      <c r="BI1188" s="66">
        <v>48020</v>
      </c>
      <c r="BJ1188" s="66">
        <f t="shared" si="300"/>
        <v>33011</v>
      </c>
      <c r="BL1188" t="s">
        <v>1447</v>
      </c>
      <c r="BM1188">
        <f t="shared" si="308"/>
        <v>3348020</v>
      </c>
      <c r="BN1188">
        <f t="shared" si="309"/>
        <v>3348020</v>
      </c>
      <c r="CA1188" s="1"/>
    </row>
    <row r="1189" spans="1:79" ht="14" hidden="1" customHeight="1" outlineLevel="1" x14ac:dyDescent="0.2">
      <c r="A1189" t="s">
        <v>471</v>
      </c>
      <c r="B1189" s="6" t="s">
        <v>1764</v>
      </c>
      <c r="C1189" s="1">
        <f t="shared" si="301"/>
        <v>13</v>
      </c>
      <c r="D1189" s="3">
        <f>IF(N1189&gt;0, RANK(N1189,(N1189:P1189,Q1189:AE1189)),0)</f>
        <v>2</v>
      </c>
      <c r="E1189" s="3">
        <f>IF(O1189&gt;0,RANK(O1189,(N1189:P1189,Q1189:AE1189)),0)</f>
        <v>1</v>
      </c>
      <c r="F1189" s="3">
        <f t="shared" si="302"/>
        <v>0</v>
      </c>
      <c r="G1189" s="1">
        <f t="shared" si="303"/>
        <v>7</v>
      </c>
      <c r="H1189" s="2">
        <f t="shared" si="299"/>
        <v>0.53846153846153844</v>
      </c>
      <c r="I1189" s="4"/>
      <c r="J1189" s="2">
        <f t="shared" si="304"/>
        <v>0.23076923076923078</v>
      </c>
      <c r="K1189" s="2">
        <f t="shared" si="305"/>
        <v>0.76923076923076927</v>
      </c>
      <c r="L1189" s="2">
        <f t="shared" si="306"/>
        <v>0</v>
      </c>
      <c r="M1189" s="2">
        <f t="shared" si="307"/>
        <v>-1.1102230246251565E-16</v>
      </c>
      <c r="N1189" s="38">
        <v>3</v>
      </c>
      <c r="O1189" s="38">
        <v>10</v>
      </c>
      <c r="P1189" s="38"/>
      <c r="Q1189" s="38">
        <v>0</v>
      </c>
      <c r="R1189" s="38">
        <v>0</v>
      </c>
      <c r="S1189" s="38"/>
      <c r="T1189" s="38"/>
      <c r="U1189" s="38"/>
      <c r="V1189" s="38"/>
      <c r="W1189" s="38">
        <v>0</v>
      </c>
      <c r="X1189" s="38"/>
      <c r="Y1189" s="38"/>
      <c r="Z1189" s="38"/>
      <c r="AA1189" s="38"/>
      <c r="AB1189" s="38"/>
      <c r="BA1189" t="str">
        <f t="shared" si="298"/>
        <v>Millsfield</v>
      </c>
      <c r="BB1189" t="s">
        <v>3868</v>
      </c>
      <c r="BC1189">
        <v>2</v>
      </c>
      <c r="BE1189" s="60">
        <v>33</v>
      </c>
      <c r="BF1189" s="62">
        <v>7</v>
      </c>
      <c r="BG1189" s="62">
        <v>140</v>
      </c>
      <c r="BH1189" s="66">
        <v>48260</v>
      </c>
      <c r="BI1189" s="66">
        <v>48260</v>
      </c>
      <c r="BJ1189" s="66">
        <f t="shared" si="300"/>
        <v>33007</v>
      </c>
      <c r="BL1189" t="s">
        <v>1273</v>
      </c>
      <c r="BM1189">
        <f t="shared" si="308"/>
        <v>3348260</v>
      </c>
      <c r="BN1189">
        <f t="shared" si="309"/>
        <v>3348260</v>
      </c>
      <c r="CA1189" s="1"/>
    </row>
    <row r="1190" spans="1:79" ht="14" hidden="1" customHeight="1" outlineLevel="1" x14ac:dyDescent="0.2">
      <c r="A1190" t="s">
        <v>717</v>
      </c>
      <c r="B1190" s="6" t="s">
        <v>1764</v>
      </c>
      <c r="C1190" s="1">
        <f t="shared" si="301"/>
        <v>2726</v>
      </c>
      <c r="D1190" s="3">
        <f>IF(N1190&gt;0, RANK(N1190,(N1190:P1190,Q1190:AE1190)),0)</f>
        <v>2</v>
      </c>
      <c r="E1190" s="3">
        <f>IF(O1190&gt;0,RANK(O1190,(N1190:P1190,Q1190:AE1190)),0)</f>
        <v>1</v>
      </c>
      <c r="F1190" s="3">
        <f t="shared" si="302"/>
        <v>0</v>
      </c>
      <c r="G1190" s="1">
        <f t="shared" si="303"/>
        <v>639</v>
      </c>
      <c r="H1190" s="2">
        <f t="shared" si="299"/>
        <v>0.23440939104915628</v>
      </c>
      <c r="I1190" s="4"/>
      <c r="J1190" s="2">
        <f t="shared" si="304"/>
        <v>0.37490829053558328</v>
      </c>
      <c r="K1190" s="2">
        <f t="shared" si="305"/>
        <v>0.60931768158473953</v>
      </c>
      <c r="L1190" s="2">
        <f t="shared" si="306"/>
        <v>0</v>
      </c>
      <c r="M1190" s="2">
        <f t="shared" si="307"/>
        <v>1.5774027879677188E-2</v>
      </c>
      <c r="N1190" s="38">
        <v>1022</v>
      </c>
      <c r="O1190" s="38">
        <v>1661</v>
      </c>
      <c r="P1190" s="38"/>
      <c r="Q1190" s="38">
        <v>19</v>
      </c>
      <c r="R1190" s="38">
        <v>12</v>
      </c>
      <c r="S1190" s="38"/>
      <c r="T1190" s="38"/>
      <c r="U1190" s="38"/>
      <c r="V1190" s="38"/>
      <c r="W1190" s="38">
        <v>12</v>
      </c>
      <c r="X1190" s="38"/>
      <c r="Y1190" s="38"/>
      <c r="Z1190" s="38"/>
      <c r="AA1190" s="38"/>
      <c r="AB1190" s="38"/>
      <c r="BA1190" t="str">
        <f t="shared" si="298"/>
        <v>Milton</v>
      </c>
      <c r="BB1190" t="s">
        <v>1999</v>
      </c>
      <c r="BC1190">
        <v>1</v>
      </c>
      <c r="BE1190" s="60">
        <v>33</v>
      </c>
      <c r="BF1190" s="62">
        <v>17</v>
      </c>
      <c r="BG1190" s="62">
        <v>40</v>
      </c>
      <c r="BH1190" s="66">
        <v>48660</v>
      </c>
      <c r="BI1190" s="66">
        <v>48660</v>
      </c>
      <c r="BJ1190" s="66">
        <f t="shared" si="300"/>
        <v>33017</v>
      </c>
      <c r="BL1190" t="s">
        <v>1447</v>
      </c>
      <c r="BM1190">
        <f t="shared" si="308"/>
        <v>3348660</v>
      </c>
      <c r="BN1190">
        <f t="shared" si="309"/>
        <v>3348660</v>
      </c>
      <c r="CA1190" s="1"/>
    </row>
    <row r="1191" spans="1:79" ht="14" hidden="1" customHeight="1" outlineLevel="1" x14ac:dyDescent="0.2">
      <c r="A1191" t="s">
        <v>629</v>
      </c>
      <c r="B1191" s="6" t="s">
        <v>1764</v>
      </c>
      <c r="C1191" s="1">
        <f t="shared" si="301"/>
        <v>546</v>
      </c>
      <c r="D1191" s="3">
        <f>IF(N1191&gt;0, RANK(N1191,(N1191:P1191,Q1191:AE1191)),0)</f>
        <v>2</v>
      </c>
      <c r="E1191" s="3">
        <f>IF(O1191&gt;0,RANK(O1191,(N1191:P1191,Q1191:AE1191)),0)</f>
        <v>1</v>
      </c>
      <c r="F1191" s="3">
        <f t="shared" si="302"/>
        <v>0</v>
      </c>
      <c r="G1191" s="1">
        <f t="shared" si="303"/>
        <v>104</v>
      </c>
      <c r="H1191" s="2">
        <f t="shared" si="299"/>
        <v>0.19047619047619047</v>
      </c>
      <c r="I1191" s="4"/>
      <c r="J1191" s="2">
        <f t="shared" si="304"/>
        <v>0.39377289377289376</v>
      </c>
      <c r="K1191" s="2">
        <f t="shared" si="305"/>
        <v>0.58424908424908428</v>
      </c>
      <c r="L1191" s="2">
        <f t="shared" si="306"/>
        <v>0</v>
      </c>
      <c r="M1191" s="2">
        <f t="shared" si="307"/>
        <v>2.1978021978022011E-2</v>
      </c>
      <c r="N1191" s="38">
        <v>215</v>
      </c>
      <c r="O1191" s="38">
        <v>319</v>
      </c>
      <c r="P1191" s="38"/>
      <c r="Q1191" s="38">
        <v>8</v>
      </c>
      <c r="R1191" s="38">
        <v>4</v>
      </c>
      <c r="S1191" s="38"/>
      <c r="T1191" s="38"/>
      <c r="U1191" s="38"/>
      <c r="V1191" s="38"/>
      <c r="W1191" s="38">
        <v>0</v>
      </c>
      <c r="X1191" s="38"/>
      <c r="Y1191" s="38"/>
      <c r="Z1191" s="38"/>
      <c r="AA1191" s="38"/>
      <c r="AB1191" s="38"/>
      <c r="BA1191" t="str">
        <f t="shared" si="298"/>
        <v>Monroe</v>
      </c>
      <c r="BB1191" t="s">
        <v>2215</v>
      </c>
      <c r="BC1191">
        <v>2</v>
      </c>
      <c r="BE1191" s="60">
        <v>33</v>
      </c>
      <c r="BF1191" s="62">
        <v>9</v>
      </c>
      <c r="BG1191" s="62">
        <v>140</v>
      </c>
      <c r="BH1191" s="66">
        <v>48980</v>
      </c>
      <c r="BI1191" s="66">
        <v>48980</v>
      </c>
      <c r="BJ1191" s="66">
        <f t="shared" si="300"/>
        <v>33009</v>
      </c>
      <c r="BL1191" t="s">
        <v>1447</v>
      </c>
      <c r="BM1191">
        <f t="shared" si="308"/>
        <v>3348980</v>
      </c>
      <c r="BN1191">
        <f t="shared" si="309"/>
        <v>3348980</v>
      </c>
      <c r="CA1191" s="1"/>
    </row>
    <row r="1192" spans="1:79" ht="14" hidden="1" customHeight="1" outlineLevel="1" x14ac:dyDescent="0.2">
      <c r="A1192" t="s">
        <v>770</v>
      </c>
      <c r="B1192" s="6" t="s">
        <v>1764</v>
      </c>
      <c r="C1192" s="1">
        <f t="shared" si="301"/>
        <v>1875</v>
      </c>
      <c r="D1192" s="3">
        <f>IF(N1192&gt;0, RANK(N1192,(N1192:P1192,Q1192:AE1192)),0)</f>
        <v>1</v>
      </c>
      <c r="E1192" s="3">
        <f>IF(O1192&gt;0,RANK(O1192,(N1192:P1192,Q1192:AE1192)),0)</f>
        <v>2</v>
      </c>
      <c r="F1192" s="3">
        <f t="shared" si="302"/>
        <v>0</v>
      </c>
      <c r="G1192" s="1">
        <f t="shared" si="303"/>
        <v>200</v>
      </c>
      <c r="H1192" s="2">
        <f t="shared" si="299"/>
        <v>0.10666666666666667</v>
      </c>
      <c r="I1192" s="4"/>
      <c r="J1192" s="2">
        <f t="shared" si="304"/>
        <v>0.54559999999999997</v>
      </c>
      <c r="K1192" s="2">
        <f t="shared" si="305"/>
        <v>0.43893333333333334</v>
      </c>
      <c r="L1192" s="2">
        <f t="shared" si="306"/>
        <v>0</v>
      </c>
      <c r="M1192" s="2">
        <f t="shared" si="307"/>
        <v>1.5466666666666684E-2</v>
      </c>
      <c r="N1192" s="38">
        <v>1023</v>
      </c>
      <c r="O1192" s="38">
        <v>823</v>
      </c>
      <c r="P1192" s="38"/>
      <c r="Q1192" s="38">
        <v>10</v>
      </c>
      <c r="R1192" s="38">
        <v>7</v>
      </c>
      <c r="S1192" s="38"/>
      <c r="T1192" s="38"/>
      <c r="U1192" s="38"/>
      <c r="V1192" s="38"/>
      <c r="W1192" s="38">
        <v>12</v>
      </c>
      <c r="X1192" s="38"/>
      <c r="Y1192" s="38"/>
      <c r="Z1192" s="38"/>
      <c r="AA1192" s="38"/>
      <c r="AB1192" s="38"/>
      <c r="BA1192" t="str">
        <f t="shared" si="298"/>
        <v>Mont Vernon</v>
      </c>
      <c r="BB1192" t="s">
        <v>1139</v>
      </c>
      <c r="BC1192">
        <v>2</v>
      </c>
      <c r="BE1192" s="60">
        <v>33</v>
      </c>
      <c r="BF1192" s="62">
        <v>11</v>
      </c>
      <c r="BG1192" s="62">
        <v>105</v>
      </c>
      <c r="BH1192" s="66">
        <v>49140</v>
      </c>
      <c r="BI1192" s="66">
        <v>49140</v>
      </c>
      <c r="BJ1192" s="66">
        <f t="shared" si="300"/>
        <v>33011</v>
      </c>
      <c r="BL1192" t="s">
        <v>1447</v>
      </c>
      <c r="BM1192">
        <f t="shared" si="308"/>
        <v>3349140</v>
      </c>
      <c r="BN1192">
        <f t="shared" si="309"/>
        <v>3349140</v>
      </c>
      <c r="CA1192" s="1"/>
    </row>
    <row r="1193" spans="1:79" ht="14" hidden="1" customHeight="1" outlineLevel="1" x14ac:dyDescent="0.2">
      <c r="A1193" t="s">
        <v>621</v>
      </c>
      <c r="B1193" s="6" t="s">
        <v>1764</v>
      </c>
      <c r="C1193" s="1">
        <f t="shared" si="301"/>
        <v>3926</v>
      </c>
      <c r="D1193" s="3">
        <f>IF(N1193&gt;0, RANK(N1193,(N1193:P1193,Q1193:AE1193)),0)</f>
        <v>2</v>
      </c>
      <c r="E1193" s="3">
        <f>IF(O1193&gt;0,RANK(O1193,(N1193:P1193,Q1193:AE1193)),0)</f>
        <v>1</v>
      </c>
      <c r="F1193" s="3">
        <f t="shared" si="302"/>
        <v>0</v>
      </c>
      <c r="G1193" s="1">
        <f t="shared" si="303"/>
        <v>490</v>
      </c>
      <c r="H1193" s="2">
        <f t="shared" si="299"/>
        <v>0.12480896586856852</v>
      </c>
      <c r="I1193" s="4"/>
      <c r="J1193" s="2">
        <f t="shared" si="304"/>
        <v>0.43097300050942433</v>
      </c>
      <c r="K1193" s="2">
        <f t="shared" si="305"/>
        <v>0.55578196637799282</v>
      </c>
      <c r="L1193" s="2">
        <f t="shared" si="306"/>
        <v>0</v>
      </c>
      <c r="M1193" s="2">
        <f t="shared" si="307"/>
        <v>1.3245033112582849E-2</v>
      </c>
      <c r="N1193" s="38">
        <v>1692</v>
      </c>
      <c r="O1193" s="38">
        <v>2182</v>
      </c>
      <c r="P1193" s="38"/>
      <c r="Q1193" s="38">
        <v>11</v>
      </c>
      <c r="R1193" s="38">
        <v>11</v>
      </c>
      <c r="S1193" s="38"/>
      <c r="T1193" s="38"/>
      <c r="U1193" s="38"/>
      <c r="V1193" s="38"/>
      <c r="W1193" s="38">
        <v>30</v>
      </c>
      <c r="X1193" s="38"/>
      <c r="Y1193" s="38"/>
      <c r="Z1193" s="38"/>
      <c r="AA1193" s="38"/>
      <c r="AB1193" s="38"/>
      <c r="BA1193" t="str">
        <f t="shared" si="298"/>
        <v>Moultonborough</v>
      </c>
      <c r="BB1193" t="s">
        <v>1643</v>
      </c>
      <c r="BC1193">
        <v>1</v>
      </c>
      <c r="BE1193" s="60">
        <v>33</v>
      </c>
      <c r="BF1193" s="62">
        <v>3</v>
      </c>
      <c r="BG1193" s="62">
        <v>65</v>
      </c>
      <c r="BH1193" s="66">
        <v>49380</v>
      </c>
      <c r="BI1193" s="66">
        <v>49380</v>
      </c>
      <c r="BJ1193" s="66">
        <f t="shared" si="300"/>
        <v>33003</v>
      </c>
      <c r="BL1193" t="s">
        <v>1447</v>
      </c>
      <c r="BM1193">
        <f t="shared" si="308"/>
        <v>3349380</v>
      </c>
      <c r="BN1193">
        <f t="shared" si="309"/>
        <v>3349380</v>
      </c>
      <c r="CA1193" s="1"/>
    </row>
    <row r="1194" spans="1:79" ht="14" hidden="1" customHeight="1" outlineLevel="1" x14ac:dyDescent="0.2">
      <c r="A1194" t="s">
        <v>927</v>
      </c>
      <c r="B1194" s="6" t="s">
        <v>1764</v>
      </c>
      <c r="C1194" s="1">
        <f t="shared" si="301"/>
        <v>45393</v>
      </c>
      <c r="D1194" s="3">
        <f>IF(N1194&gt;0, RANK(N1194,(N1194:P1194,Q1194:AE1194)),0)</f>
        <v>1</v>
      </c>
      <c r="E1194" s="3">
        <f>IF(O1194&gt;0,RANK(O1194,(N1194:P1194,Q1194:AE1194)),0)</f>
        <v>2</v>
      </c>
      <c r="F1194" s="3">
        <f t="shared" si="302"/>
        <v>0</v>
      </c>
      <c r="G1194" s="1">
        <f t="shared" si="303"/>
        <v>5758</v>
      </c>
      <c r="H1194" s="2">
        <f t="shared" si="299"/>
        <v>0.12684775185601305</v>
      </c>
      <c r="I1194" s="4"/>
      <c r="J1194" s="2">
        <f t="shared" si="304"/>
        <v>0.55598880884717905</v>
      </c>
      <c r="K1194" s="2">
        <f t="shared" si="305"/>
        <v>0.42914105699116606</v>
      </c>
      <c r="L1194" s="2">
        <f t="shared" si="306"/>
        <v>0</v>
      </c>
      <c r="M1194" s="2">
        <f t="shared" si="307"/>
        <v>1.4870134161654891E-2</v>
      </c>
      <c r="N1194" s="38">
        <v>25238</v>
      </c>
      <c r="O1194" s="38">
        <v>19480</v>
      </c>
      <c r="P1194" s="38"/>
      <c r="Q1194" s="38">
        <v>226</v>
      </c>
      <c r="R1194" s="38">
        <v>237</v>
      </c>
      <c r="S1194" s="38"/>
      <c r="T1194" s="38"/>
      <c r="U1194" s="38"/>
      <c r="V1194" s="38"/>
      <c r="W1194" s="38">
        <v>212</v>
      </c>
      <c r="X1194" s="38"/>
      <c r="Y1194" s="38"/>
      <c r="Z1194" s="38"/>
      <c r="AA1194" s="38"/>
      <c r="AB1194" s="38"/>
      <c r="BA1194" t="str">
        <f t="shared" si="298"/>
        <v>Nashua</v>
      </c>
      <c r="BB1194" t="s">
        <v>1139</v>
      </c>
      <c r="BC1194">
        <v>2</v>
      </c>
      <c r="BE1194" s="60">
        <v>33</v>
      </c>
      <c r="BF1194" s="62">
        <v>11</v>
      </c>
      <c r="BG1194" s="62">
        <v>110</v>
      </c>
      <c r="BH1194" s="66">
        <v>50260</v>
      </c>
      <c r="BI1194" s="66">
        <v>50260</v>
      </c>
      <c r="BJ1194" s="66">
        <f t="shared" si="300"/>
        <v>33011</v>
      </c>
      <c r="BL1194" t="s">
        <v>1225</v>
      </c>
      <c r="BM1194">
        <f t="shared" si="308"/>
        <v>3350260</v>
      </c>
      <c r="BN1194">
        <f t="shared" si="309"/>
        <v>3350260</v>
      </c>
      <c r="CA1194" s="1"/>
    </row>
    <row r="1195" spans="1:79" ht="14" hidden="1" customHeight="1" outlineLevel="1" x14ac:dyDescent="0.2">
      <c r="A1195" t="s">
        <v>415</v>
      </c>
      <c r="B1195" s="6" t="s">
        <v>1764</v>
      </c>
      <c r="C1195" s="1">
        <f t="shared" si="301"/>
        <v>447</v>
      </c>
      <c r="D1195" s="3">
        <f>IF(N1195&gt;0, RANK(N1195,(N1195:P1195,Q1195:AE1195)),0)</f>
        <v>1</v>
      </c>
      <c r="E1195" s="3">
        <f>IF(O1195&gt;0,RANK(O1195,(N1195:P1195,Q1195:AE1195)),0)</f>
        <v>2</v>
      </c>
      <c r="F1195" s="3">
        <f t="shared" si="302"/>
        <v>0</v>
      </c>
      <c r="G1195" s="1">
        <f t="shared" si="303"/>
        <v>77</v>
      </c>
      <c r="H1195" s="2">
        <f t="shared" si="299"/>
        <v>0.17225950782997762</v>
      </c>
      <c r="I1195" s="4"/>
      <c r="J1195" s="2">
        <f t="shared" si="304"/>
        <v>0.57494407158836691</v>
      </c>
      <c r="K1195" s="2">
        <f t="shared" si="305"/>
        <v>0.40268456375838924</v>
      </c>
      <c r="L1195" s="2">
        <f t="shared" si="306"/>
        <v>0</v>
      </c>
      <c r="M1195" s="2">
        <f t="shared" si="307"/>
        <v>2.2371364653243853E-2</v>
      </c>
      <c r="N1195" s="38">
        <v>257</v>
      </c>
      <c r="O1195" s="38">
        <v>180</v>
      </c>
      <c r="P1195" s="38"/>
      <c r="Q1195" s="38">
        <v>5</v>
      </c>
      <c r="R1195" s="38">
        <v>1</v>
      </c>
      <c r="S1195" s="38"/>
      <c r="T1195" s="38"/>
      <c r="U1195" s="38"/>
      <c r="V1195" s="38"/>
      <c r="W1195" s="38">
        <v>4</v>
      </c>
      <c r="X1195" s="38"/>
      <c r="Y1195" s="38"/>
      <c r="Z1195" s="38"/>
      <c r="AA1195" s="38"/>
      <c r="AB1195" s="38"/>
      <c r="BA1195" t="str">
        <f t="shared" si="298"/>
        <v>Nelson</v>
      </c>
      <c r="BB1195" t="s">
        <v>1438</v>
      </c>
      <c r="BC1195">
        <v>2</v>
      </c>
      <c r="BE1195" s="60">
        <v>33</v>
      </c>
      <c r="BF1195" s="62">
        <v>5</v>
      </c>
      <c r="BG1195" s="62">
        <v>60</v>
      </c>
      <c r="BH1195" s="66">
        <v>50580</v>
      </c>
      <c r="BI1195" s="66">
        <v>50580</v>
      </c>
      <c r="BJ1195" s="66">
        <f t="shared" si="300"/>
        <v>33005</v>
      </c>
      <c r="BL1195" t="s">
        <v>1447</v>
      </c>
      <c r="BM1195">
        <f t="shared" si="308"/>
        <v>3350580</v>
      </c>
      <c r="BN1195">
        <f t="shared" si="309"/>
        <v>3350580</v>
      </c>
      <c r="CA1195" s="1"/>
    </row>
    <row r="1196" spans="1:79" ht="14" hidden="1" customHeight="1" outlineLevel="1" x14ac:dyDescent="0.2">
      <c r="A1196" t="s">
        <v>2571</v>
      </c>
      <c r="B1196" s="6" t="s">
        <v>1764</v>
      </c>
      <c r="C1196" s="1">
        <f t="shared" si="301"/>
        <v>4026</v>
      </c>
      <c r="D1196" s="3">
        <f>IF(N1196&gt;0, RANK(N1196,(N1196:P1196,Q1196:AE1196)),0)</f>
        <v>2</v>
      </c>
      <c r="E1196" s="3">
        <f>IF(O1196&gt;0,RANK(O1196,(N1196:P1196,Q1196:AE1196)),0)</f>
        <v>1</v>
      </c>
      <c r="F1196" s="3">
        <f t="shared" si="302"/>
        <v>0</v>
      </c>
      <c r="G1196" s="1">
        <f t="shared" si="303"/>
        <v>123</v>
      </c>
      <c r="H1196" s="2">
        <f t="shared" si="299"/>
        <v>3.0551415797317436E-2</v>
      </c>
      <c r="I1196" s="4"/>
      <c r="J1196" s="2">
        <f t="shared" si="304"/>
        <v>0.47789369100844509</v>
      </c>
      <c r="K1196" s="2">
        <f t="shared" si="305"/>
        <v>0.50844510680576249</v>
      </c>
      <c r="L1196" s="2">
        <f t="shared" si="306"/>
        <v>0</v>
      </c>
      <c r="M1196" s="2">
        <f t="shared" si="307"/>
        <v>1.3661202185792476E-2</v>
      </c>
      <c r="N1196" s="38">
        <v>1924</v>
      </c>
      <c r="O1196" s="38">
        <v>2047</v>
      </c>
      <c r="P1196" s="38"/>
      <c r="Q1196" s="38">
        <v>18</v>
      </c>
      <c r="R1196" s="38">
        <v>13</v>
      </c>
      <c r="S1196" s="38"/>
      <c r="T1196" s="38"/>
      <c r="U1196" s="38"/>
      <c r="V1196" s="38"/>
      <c r="W1196" s="38">
        <v>24</v>
      </c>
      <c r="X1196" s="38"/>
      <c r="Y1196" s="38"/>
      <c r="Z1196" s="38"/>
      <c r="AA1196" s="38"/>
      <c r="AB1196" s="38"/>
      <c r="BA1196" t="str">
        <f t="shared" si="298"/>
        <v>New Boston</v>
      </c>
      <c r="BB1196" t="s">
        <v>1139</v>
      </c>
      <c r="BC1196">
        <v>2</v>
      </c>
      <c r="BE1196" s="60">
        <v>33</v>
      </c>
      <c r="BF1196" s="62">
        <v>11</v>
      </c>
      <c r="BG1196" s="62">
        <v>115</v>
      </c>
      <c r="BH1196" s="66">
        <v>50740</v>
      </c>
      <c r="BI1196" s="66">
        <v>50740</v>
      </c>
      <c r="BJ1196" s="66">
        <f t="shared" si="300"/>
        <v>33011</v>
      </c>
      <c r="BL1196" t="s">
        <v>1447</v>
      </c>
      <c r="BM1196">
        <f t="shared" si="308"/>
        <v>3350740</v>
      </c>
      <c r="BN1196">
        <f t="shared" si="309"/>
        <v>3350740</v>
      </c>
      <c r="CA1196" s="1"/>
    </row>
    <row r="1197" spans="1:79" ht="14" hidden="1" customHeight="1" outlineLevel="1" x14ac:dyDescent="0.2">
      <c r="A1197" t="s">
        <v>2489</v>
      </c>
      <c r="B1197" s="6" t="s">
        <v>1764</v>
      </c>
      <c r="C1197" s="1">
        <f t="shared" si="301"/>
        <v>858</v>
      </c>
      <c r="D1197" s="3">
        <f>IF(N1197&gt;0, RANK(N1197,(N1197:P1197,Q1197:AE1197)),0)</f>
        <v>1</v>
      </c>
      <c r="E1197" s="3">
        <f>IF(O1197&gt;0,RANK(O1197,(N1197:P1197,Q1197:AE1197)),0)</f>
        <v>2</v>
      </c>
      <c r="F1197" s="3">
        <f t="shared" si="302"/>
        <v>0</v>
      </c>
      <c r="G1197" s="1">
        <f t="shared" si="303"/>
        <v>269</v>
      </c>
      <c r="H1197" s="2">
        <f t="shared" si="299"/>
        <v>0.31351981351981351</v>
      </c>
      <c r="I1197" s="4"/>
      <c r="J1197" s="2">
        <f t="shared" si="304"/>
        <v>0.64685314685314688</v>
      </c>
      <c r="K1197" s="2">
        <f t="shared" si="305"/>
        <v>0.33333333333333331</v>
      </c>
      <c r="L1197" s="2">
        <f t="shared" si="306"/>
        <v>0</v>
      </c>
      <c r="M1197" s="2">
        <f t="shared" si="307"/>
        <v>1.9813519813519809E-2</v>
      </c>
      <c r="N1197" s="38">
        <v>555</v>
      </c>
      <c r="O1197" s="38">
        <v>286</v>
      </c>
      <c r="P1197" s="38"/>
      <c r="Q1197" s="38">
        <v>7</v>
      </c>
      <c r="R1197" s="38">
        <v>1</v>
      </c>
      <c r="S1197" s="38"/>
      <c r="T1197" s="38"/>
      <c r="U1197" s="38"/>
      <c r="V1197" s="38"/>
      <c r="W1197" s="38">
        <v>9</v>
      </c>
      <c r="X1197" s="38"/>
      <c r="Y1197" s="38"/>
      <c r="Z1197" s="38"/>
      <c r="AA1197" s="38"/>
      <c r="AB1197" s="38"/>
      <c r="BA1197" t="str">
        <f t="shared" si="298"/>
        <v>New Castle</v>
      </c>
      <c r="BB1197" t="s">
        <v>2910</v>
      </c>
      <c r="BC1197">
        <v>1</v>
      </c>
      <c r="BE1197" s="60">
        <v>33</v>
      </c>
      <c r="BF1197" s="62">
        <v>15</v>
      </c>
      <c r="BG1197" s="62">
        <v>100</v>
      </c>
      <c r="BH1197" s="66">
        <v>50980</v>
      </c>
      <c r="BI1197" s="66">
        <v>50980</v>
      </c>
      <c r="BJ1197" s="66">
        <f t="shared" si="300"/>
        <v>33015</v>
      </c>
      <c r="BL1197" t="s">
        <v>1447</v>
      </c>
      <c r="BM1197">
        <f t="shared" si="308"/>
        <v>3350980</v>
      </c>
      <c r="BN1197">
        <f t="shared" si="309"/>
        <v>3350980</v>
      </c>
      <c r="CA1197" s="1"/>
    </row>
    <row r="1198" spans="1:79" ht="14" hidden="1" customHeight="1" outlineLevel="1" x14ac:dyDescent="0.2">
      <c r="A1198" t="s">
        <v>512</v>
      </c>
      <c r="B1198" s="6" t="s">
        <v>1764</v>
      </c>
      <c r="C1198" s="1">
        <f t="shared" si="301"/>
        <v>1944</v>
      </c>
      <c r="D1198" s="3">
        <f>IF(N1198&gt;0, RANK(N1198,(N1198:P1198,Q1198:AE1198)),0)</f>
        <v>2</v>
      </c>
      <c r="E1198" s="3">
        <f>IF(O1198&gt;0,RANK(O1198,(N1198:P1198,Q1198:AE1198)),0)</f>
        <v>1</v>
      </c>
      <c r="F1198" s="3">
        <f t="shared" si="302"/>
        <v>0</v>
      </c>
      <c r="G1198" s="1">
        <f t="shared" si="303"/>
        <v>421</v>
      </c>
      <c r="H1198" s="2">
        <f t="shared" si="299"/>
        <v>0.21656378600823045</v>
      </c>
      <c r="I1198" s="4"/>
      <c r="J1198" s="2">
        <f t="shared" si="304"/>
        <v>0.38374485596707819</v>
      </c>
      <c r="K1198" s="2">
        <f t="shared" si="305"/>
        <v>0.60030864197530864</v>
      </c>
      <c r="L1198" s="2">
        <f t="shared" si="306"/>
        <v>0</v>
      </c>
      <c r="M1198" s="2">
        <f t="shared" si="307"/>
        <v>1.5946502057613166E-2</v>
      </c>
      <c r="N1198" s="38">
        <v>746</v>
      </c>
      <c r="O1198" s="38">
        <v>1167</v>
      </c>
      <c r="P1198" s="38"/>
      <c r="Q1198" s="38">
        <v>13</v>
      </c>
      <c r="R1198" s="38">
        <v>6</v>
      </c>
      <c r="S1198" s="38"/>
      <c r="T1198" s="38"/>
      <c r="U1198" s="38"/>
      <c r="V1198" s="38"/>
      <c r="W1198" s="38">
        <v>12</v>
      </c>
      <c r="X1198" s="38"/>
      <c r="Y1198" s="38"/>
      <c r="Z1198" s="38"/>
      <c r="AA1198" s="38"/>
      <c r="AB1198" s="38"/>
      <c r="BA1198" t="str">
        <f t="shared" si="298"/>
        <v>New Durham</v>
      </c>
      <c r="BB1198" t="s">
        <v>1999</v>
      </c>
      <c r="BC1198">
        <v>1</v>
      </c>
      <c r="BE1198" s="60">
        <v>33</v>
      </c>
      <c r="BF1198" s="62">
        <v>17</v>
      </c>
      <c r="BG1198" s="62">
        <v>45</v>
      </c>
      <c r="BH1198" s="66">
        <v>51220</v>
      </c>
      <c r="BI1198" s="66">
        <v>51220</v>
      </c>
      <c r="BJ1198" s="66">
        <f t="shared" si="300"/>
        <v>33017</v>
      </c>
      <c r="BL1198" t="s">
        <v>1447</v>
      </c>
      <c r="BM1198">
        <f t="shared" si="308"/>
        <v>3351220</v>
      </c>
      <c r="BN1198">
        <f t="shared" si="309"/>
        <v>3351220</v>
      </c>
      <c r="CA1198" s="1"/>
    </row>
    <row r="1199" spans="1:79" ht="14" hidden="1" customHeight="1" outlineLevel="1" x14ac:dyDescent="0.2">
      <c r="A1199" t="s">
        <v>45</v>
      </c>
      <c r="B1199" s="6" t="s">
        <v>1764</v>
      </c>
      <c r="C1199" s="1">
        <f t="shared" si="301"/>
        <v>1668</v>
      </c>
      <c r="D1199" s="3">
        <f>IF(N1199&gt;0, RANK(N1199,(N1199:P1199,Q1199:AE1199)),0)</f>
        <v>2</v>
      </c>
      <c r="E1199" s="3">
        <f>IF(O1199&gt;0,RANK(O1199,(N1199:P1199,Q1199:AE1199)),0)</f>
        <v>1</v>
      </c>
      <c r="F1199" s="3">
        <f t="shared" si="302"/>
        <v>0</v>
      </c>
      <c r="G1199" s="1">
        <f t="shared" si="303"/>
        <v>150</v>
      </c>
      <c r="H1199" s="2">
        <f t="shared" si="299"/>
        <v>8.9928057553956831E-2</v>
      </c>
      <c r="I1199" s="4"/>
      <c r="J1199" s="2">
        <f t="shared" si="304"/>
        <v>0.44844124700239807</v>
      </c>
      <c r="K1199" s="2">
        <f t="shared" si="305"/>
        <v>0.5383693045563549</v>
      </c>
      <c r="L1199" s="2">
        <f t="shared" si="306"/>
        <v>0</v>
      </c>
      <c r="M1199" s="2">
        <f t="shared" si="307"/>
        <v>1.3189448441247031E-2</v>
      </c>
      <c r="N1199" s="38">
        <v>748</v>
      </c>
      <c r="O1199" s="38">
        <v>898</v>
      </c>
      <c r="P1199" s="38"/>
      <c r="Q1199" s="38">
        <v>11</v>
      </c>
      <c r="R1199" s="38">
        <v>7</v>
      </c>
      <c r="S1199" s="38"/>
      <c r="T1199" s="38"/>
      <c r="U1199" s="38"/>
      <c r="V1199" s="38"/>
      <c r="W1199" s="38">
        <v>4</v>
      </c>
      <c r="X1199" s="38"/>
      <c r="Y1199" s="38"/>
      <c r="Z1199" s="38"/>
      <c r="AA1199" s="38"/>
      <c r="AB1199" s="38"/>
      <c r="BA1199" t="str">
        <f t="shared" si="298"/>
        <v>New Hampton</v>
      </c>
      <c r="BB1199" t="s">
        <v>1412</v>
      </c>
      <c r="BC1199">
        <v>2</v>
      </c>
      <c r="BE1199" s="60">
        <v>33</v>
      </c>
      <c r="BF1199" s="62">
        <v>1</v>
      </c>
      <c r="BG1199" s="62">
        <v>45</v>
      </c>
      <c r="BH1199" s="66">
        <v>51540</v>
      </c>
      <c r="BI1199" s="66">
        <v>51540</v>
      </c>
      <c r="BJ1199" s="66">
        <f t="shared" si="300"/>
        <v>33001</v>
      </c>
      <c r="BL1199" t="s">
        <v>1447</v>
      </c>
      <c r="BM1199">
        <f t="shared" si="308"/>
        <v>3351540</v>
      </c>
      <c r="BN1199">
        <f t="shared" si="309"/>
        <v>3351540</v>
      </c>
      <c r="CA1199" s="1"/>
    </row>
    <row r="1200" spans="1:79" ht="14" hidden="1" customHeight="1" outlineLevel="1" x14ac:dyDescent="0.2">
      <c r="A1200" t="s">
        <v>2221</v>
      </c>
      <c r="B1200" s="6" t="s">
        <v>1764</v>
      </c>
      <c r="C1200" s="1">
        <f t="shared" si="301"/>
        <v>3304</v>
      </c>
      <c r="D1200" s="3">
        <f>IF(N1200&gt;0, RANK(N1200,(N1200:P1200,Q1200:AE1200)),0)</f>
        <v>2</v>
      </c>
      <c r="E1200" s="3">
        <f>IF(O1200&gt;0,RANK(O1200,(N1200:P1200,Q1200:AE1200)),0)</f>
        <v>1</v>
      </c>
      <c r="F1200" s="3">
        <f t="shared" si="302"/>
        <v>0</v>
      </c>
      <c r="G1200" s="1">
        <f t="shared" si="303"/>
        <v>1398</v>
      </c>
      <c r="H1200" s="2">
        <f t="shared" si="299"/>
        <v>0.42312348668280869</v>
      </c>
      <c r="I1200" s="4"/>
      <c r="J1200" s="2">
        <f t="shared" si="304"/>
        <v>0.28268765133171914</v>
      </c>
      <c r="K1200" s="2">
        <f t="shared" si="305"/>
        <v>0.70581113801452788</v>
      </c>
      <c r="L1200" s="2">
        <f t="shared" si="306"/>
        <v>0</v>
      </c>
      <c r="M1200" s="2">
        <f t="shared" si="307"/>
        <v>1.150121065375298E-2</v>
      </c>
      <c r="N1200" s="38">
        <v>934</v>
      </c>
      <c r="O1200" s="38">
        <v>2332</v>
      </c>
      <c r="P1200" s="38"/>
      <c r="Q1200" s="38">
        <v>12</v>
      </c>
      <c r="R1200" s="38">
        <v>10</v>
      </c>
      <c r="S1200" s="38"/>
      <c r="T1200" s="38"/>
      <c r="U1200" s="38"/>
      <c r="V1200" s="38"/>
      <c r="W1200" s="38">
        <v>16</v>
      </c>
      <c r="X1200" s="38"/>
      <c r="Y1200" s="38"/>
      <c r="Z1200" s="38"/>
      <c r="AA1200" s="38"/>
      <c r="AB1200" s="38"/>
      <c r="BA1200" t="str">
        <f t="shared" si="298"/>
        <v>New Ipswich</v>
      </c>
      <c r="BB1200" t="s">
        <v>1139</v>
      </c>
      <c r="BC1200">
        <v>2</v>
      </c>
      <c r="BE1200" s="60">
        <v>33</v>
      </c>
      <c r="BF1200" s="62">
        <v>11</v>
      </c>
      <c r="BG1200" s="62">
        <v>120</v>
      </c>
      <c r="BH1200" s="66">
        <v>51940</v>
      </c>
      <c r="BI1200" s="66">
        <v>51940</v>
      </c>
      <c r="BJ1200" s="66">
        <f t="shared" si="300"/>
        <v>33011</v>
      </c>
      <c r="BL1200" t="s">
        <v>1447</v>
      </c>
      <c r="BM1200">
        <f t="shared" si="308"/>
        <v>3351940</v>
      </c>
      <c r="BN1200">
        <f t="shared" si="309"/>
        <v>3351940</v>
      </c>
      <c r="CA1200" s="1"/>
    </row>
    <row r="1201" spans="1:79" ht="14" hidden="1" customHeight="1" outlineLevel="1" x14ac:dyDescent="0.2">
      <c r="A1201" t="s">
        <v>127</v>
      </c>
      <c r="B1201" s="6" t="s">
        <v>1764</v>
      </c>
      <c r="C1201" s="1">
        <f t="shared" si="301"/>
        <v>3174</v>
      </c>
      <c r="D1201" s="3">
        <f>IF(N1201&gt;0, RANK(N1201,(N1201:P1201,Q1201:AE1201)),0)</f>
        <v>1</v>
      </c>
      <c r="E1201" s="3">
        <f>IF(O1201&gt;0,RANK(O1201,(N1201:P1201,Q1201:AE1201)),0)</f>
        <v>2</v>
      </c>
      <c r="F1201" s="3">
        <f t="shared" si="302"/>
        <v>0</v>
      </c>
      <c r="G1201" s="1">
        <f t="shared" si="303"/>
        <v>1035</v>
      </c>
      <c r="H1201" s="2">
        <f t="shared" si="299"/>
        <v>0.32608695652173914</v>
      </c>
      <c r="I1201" s="4"/>
      <c r="J1201" s="2">
        <f t="shared" si="304"/>
        <v>0.65469439193446755</v>
      </c>
      <c r="K1201" s="2">
        <f t="shared" si="305"/>
        <v>0.32860743541272841</v>
      </c>
      <c r="L1201" s="2">
        <f t="shared" si="306"/>
        <v>0</v>
      </c>
      <c r="M1201" s="2">
        <f t="shared" si="307"/>
        <v>1.6698172652804044E-2</v>
      </c>
      <c r="N1201" s="38">
        <v>2078</v>
      </c>
      <c r="O1201" s="38">
        <v>1043</v>
      </c>
      <c r="P1201" s="38"/>
      <c r="Q1201" s="38">
        <v>25</v>
      </c>
      <c r="R1201" s="38">
        <v>7</v>
      </c>
      <c r="S1201" s="38"/>
      <c r="T1201" s="38"/>
      <c r="U1201" s="38"/>
      <c r="V1201" s="38"/>
      <c r="W1201" s="38">
        <v>21</v>
      </c>
      <c r="X1201" s="38"/>
      <c r="Y1201" s="38"/>
      <c r="Z1201" s="38"/>
      <c r="AA1201" s="38"/>
      <c r="AB1201" s="38"/>
      <c r="BA1201" t="str">
        <f t="shared" si="298"/>
        <v>New London</v>
      </c>
      <c r="BB1201" t="s">
        <v>2449</v>
      </c>
      <c r="BC1201">
        <v>2</v>
      </c>
      <c r="BE1201" s="60">
        <v>33</v>
      </c>
      <c r="BF1201" s="62">
        <v>13</v>
      </c>
      <c r="BG1201" s="62">
        <v>95</v>
      </c>
      <c r="BH1201" s="66">
        <v>52100</v>
      </c>
      <c r="BI1201" s="66">
        <v>52100</v>
      </c>
      <c r="BJ1201" s="66">
        <f t="shared" si="300"/>
        <v>33013</v>
      </c>
      <c r="BL1201" t="s">
        <v>1447</v>
      </c>
      <c r="BM1201">
        <f t="shared" si="308"/>
        <v>3352100</v>
      </c>
      <c r="BN1201">
        <f t="shared" si="309"/>
        <v>3352100</v>
      </c>
      <c r="CA1201" s="1"/>
    </row>
    <row r="1202" spans="1:79" ht="14" hidden="1" customHeight="1" outlineLevel="1" x14ac:dyDescent="0.2">
      <c r="A1202" t="s">
        <v>3091</v>
      </c>
      <c r="B1202" s="6" t="s">
        <v>1764</v>
      </c>
      <c r="C1202" s="1">
        <f t="shared" si="301"/>
        <v>1701</v>
      </c>
      <c r="D1202" s="3">
        <f>IF(N1202&gt;0, RANK(N1202,(N1202:P1202,Q1202:AE1202)),0)</f>
        <v>1</v>
      </c>
      <c r="E1202" s="3">
        <f>IF(O1202&gt;0,RANK(O1202,(N1202:P1202,Q1202:AE1202)),0)</f>
        <v>2</v>
      </c>
      <c r="F1202" s="3">
        <f t="shared" si="302"/>
        <v>0</v>
      </c>
      <c r="G1202" s="1">
        <f t="shared" si="303"/>
        <v>146</v>
      </c>
      <c r="H1202" s="2">
        <f t="shared" si="299"/>
        <v>8.5831863609641387E-2</v>
      </c>
      <c r="I1202" s="4"/>
      <c r="J1202" s="2">
        <f t="shared" si="304"/>
        <v>0.53380364491475607</v>
      </c>
      <c r="K1202" s="2">
        <f t="shared" si="305"/>
        <v>0.44797178130511461</v>
      </c>
      <c r="L1202" s="2">
        <f t="shared" si="306"/>
        <v>0</v>
      </c>
      <c r="M1202" s="2">
        <f t="shared" si="307"/>
        <v>1.8224573780129316E-2</v>
      </c>
      <c r="N1202" s="38">
        <v>908</v>
      </c>
      <c r="O1202" s="38">
        <v>762</v>
      </c>
      <c r="P1202" s="38"/>
      <c r="Q1202" s="38">
        <v>16</v>
      </c>
      <c r="R1202" s="38">
        <v>8</v>
      </c>
      <c r="S1202" s="38"/>
      <c r="T1202" s="38"/>
      <c r="U1202" s="38"/>
      <c r="V1202" s="38"/>
      <c r="W1202" s="38">
        <v>7</v>
      </c>
      <c r="X1202" s="38"/>
      <c r="Y1202" s="38"/>
      <c r="Z1202" s="38"/>
      <c r="AA1202" s="38"/>
      <c r="AB1202" s="38"/>
      <c r="BA1202" t="str">
        <f t="shared" ref="BA1202:BA1261" si="310">A1202</f>
        <v>Newbury</v>
      </c>
      <c r="BB1202" t="s">
        <v>2449</v>
      </c>
      <c r="BC1202">
        <v>2</v>
      </c>
      <c r="BE1202" s="60">
        <v>33</v>
      </c>
      <c r="BF1202" s="62">
        <v>13</v>
      </c>
      <c r="BG1202" s="62">
        <v>90</v>
      </c>
      <c r="BH1202" s="66">
        <v>50900</v>
      </c>
      <c r="BI1202" s="66">
        <v>50900</v>
      </c>
      <c r="BJ1202" s="66">
        <f t="shared" si="300"/>
        <v>33013</v>
      </c>
      <c r="BL1202" t="s">
        <v>1447</v>
      </c>
      <c r="BM1202">
        <f t="shared" si="308"/>
        <v>3350900</v>
      </c>
      <c r="BN1202">
        <f t="shared" si="309"/>
        <v>3350900</v>
      </c>
      <c r="CA1202" s="1"/>
    </row>
    <row r="1203" spans="1:79" ht="14" hidden="1" customHeight="1" outlineLevel="1" x14ac:dyDescent="0.2">
      <c r="A1203" t="s">
        <v>2107</v>
      </c>
      <c r="B1203" s="6" t="s">
        <v>1764</v>
      </c>
      <c r="C1203" s="1">
        <f t="shared" si="301"/>
        <v>1272</v>
      </c>
      <c r="D1203" s="3">
        <f>IF(N1203&gt;0, RANK(N1203,(N1203:P1203,Q1203:AE1203)),0)</f>
        <v>1</v>
      </c>
      <c r="E1203" s="3">
        <f>IF(O1203&gt;0,RANK(O1203,(N1203:P1203,Q1203:AE1203)),0)</f>
        <v>2</v>
      </c>
      <c r="F1203" s="3">
        <f t="shared" si="302"/>
        <v>0</v>
      </c>
      <c r="G1203" s="1">
        <f t="shared" si="303"/>
        <v>237</v>
      </c>
      <c r="H1203" s="2">
        <f t="shared" si="299"/>
        <v>0.18632075471698112</v>
      </c>
      <c r="I1203" s="4"/>
      <c r="J1203" s="2">
        <f t="shared" si="304"/>
        <v>0.58176100628930816</v>
      </c>
      <c r="K1203" s="2">
        <f t="shared" si="305"/>
        <v>0.39544025157232704</v>
      </c>
      <c r="L1203" s="2">
        <f t="shared" si="306"/>
        <v>0</v>
      </c>
      <c r="M1203" s="2">
        <f t="shared" si="307"/>
        <v>2.2798742138364803E-2</v>
      </c>
      <c r="N1203" s="38">
        <v>740</v>
      </c>
      <c r="O1203" s="38">
        <v>503</v>
      </c>
      <c r="P1203" s="38"/>
      <c r="Q1203" s="38">
        <v>11</v>
      </c>
      <c r="R1203" s="38">
        <v>8</v>
      </c>
      <c r="S1203" s="38"/>
      <c r="T1203" s="38"/>
      <c r="U1203" s="38"/>
      <c r="V1203" s="38"/>
      <c r="W1203" s="38">
        <v>10</v>
      </c>
      <c r="X1203" s="38"/>
      <c r="Y1203" s="38"/>
      <c r="Z1203" s="38"/>
      <c r="AA1203" s="38"/>
      <c r="AB1203" s="38"/>
      <c r="BA1203" t="str">
        <f t="shared" si="310"/>
        <v>Newfields</v>
      </c>
      <c r="BB1203" t="s">
        <v>2910</v>
      </c>
      <c r="BC1203">
        <v>1</v>
      </c>
      <c r="BE1203" s="60">
        <v>33</v>
      </c>
      <c r="BF1203" s="62">
        <v>15</v>
      </c>
      <c r="BG1203" s="62">
        <v>105</v>
      </c>
      <c r="BH1203" s="66">
        <v>51380</v>
      </c>
      <c r="BI1203" s="66">
        <v>51380</v>
      </c>
      <c r="BJ1203" s="66">
        <f t="shared" si="300"/>
        <v>33015</v>
      </c>
      <c r="BL1203" t="s">
        <v>1447</v>
      </c>
      <c r="BM1203">
        <f t="shared" si="308"/>
        <v>3351380</v>
      </c>
      <c r="BN1203">
        <f t="shared" si="309"/>
        <v>3351380</v>
      </c>
      <c r="CA1203" s="1"/>
    </row>
    <row r="1204" spans="1:79" ht="14" hidden="1" customHeight="1" outlineLevel="1" x14ac:dyDescent="0.2">
      <c r="A1204" t="s">
        <v>2849</v>
      </c>
      <c r="B1204" s="6" t="s">
        <v>1764</v>
      </c>
      <c r="C1204" s="1">
        <f t="shared" si="301"/>
        <v>624</v>
      </c>
      <c r="D1204" s="3">
        <f>IF(N1204&gt;0, RANK(N1204,(N1204:P1204,Q1204:AE1204)),0)</f>
        <v>2</v>
      </c>
      <c r="E1204" s="3">
        <f>IF(O1204&gt;0,RANK(O1204,(N1204:P1204,Q1204:AE1204)),0)</f>
        <v>1</v>
      </c>
      <c r="F1204" s="3">
        <f t="shared" si="302"/>
        <v>0</v>
      </c>
      <c r="G1204" s="1">
        <f t="shared" si="303"/>
        <v>12</v>
      </c>
      <c r="H1204" s="2">
        <f t="shared" si="299"/>
        <v>1.9230769230769232E-2</v>
      </c>
      <c r="I1204" s="4"/>
      <c r="J1204" s="2">
        <f t="shared" si="304"/>
        <v>0.48237179487179488</v>
      </c>
      <c r="K1204" s="2">
        <f t="shared" si="305"/>
        <v>0.5016025641025641</v>
      </c>
      <c r="L1204" s="2">
        <f t="shared" si="306"/>
        <v>0</v>
      </c>
      <c r="M1204" s="2">
        <f t="shared" si="307"/>
        <v>1.6025641025640969E-2</v>
      </c>
      <c r="N1204" s="38">
        <v>301</v>
      </c>
      <c r="O1204" s="38">
        <v>313</v>
      </c>
      <c r="P1204" s="38"/>
      <c r="Q1204" s="38">
        <v>2</v>
      </c>
      <c r="R1204" s="38">
        <v>4</v>
      </c>
      <c r="S1204" s="38"/>
      <c r="T1204" s="38"/>
      <c r="U1204" s="38"/>
      <c r="V1204" s="38"/>
      <c r="W1204" s="38">
        <v>4</v>
      </c>
      <c r="X1204" s="38"/>
      <c r="Y1204" s="38"/>
      <c r="Z1204" s="38"/>
      <c r="AA1204" s="38"/>
      <c r="AB1204" s="38"/>
      <c r="BA1204" t="str">
        <f t="shared" si="310"/>
        <v>Newington</v>
      </c>
      <c r="BB1204" t="s">
        <v>2910</v>
      </c>
      <c r="BC1204">
        <v>1</v>
      </c>
      <c r="BE1204" s="60">
        <v>33</v>
      </c>
      <c r="BF1204" s="62">
        <v>15</v>
      </c>
      <c r="BG1204" s="62">
        <v>110</v>
      </c>
      <c r="BH1204" s="66">
        <v>51620</v>
      </c>
      <c r="BI1204" s="66">
        <v>51620</v>
      </c>
      <c r="BJ1204" s="66">
        <f t="shared" si="300"/>
        <v>33015</v>
      </c>
      <c r="BL1204" t="s">
        <v>1447</v>
      </c>
      <c r="BM1204">
        <f t="shared" si="308"/>
        <v>3351620</v>
      </c>
      <c r="BN1204">
        <f t="shared" si="309"/>
        <v>3351620</v>
      </c>
      <c r="CA1204" s="1"/>
    </row>
    <row r="1205" spans="1:79" ht="14" hidden="1" customHeight="1" outlineLevel="1" x14ac:dyDescent="0.2">
      <c r="A1205" t="s">
        <v>1451</v>
      </c>
      <c r="B1205" s="6" t="s">
        <v>1764</v>
      </c>
      <c r="C1205" s="1">
        <f t="shared" si="301"/>
        <v>6015</v>
      </c>
      <c r="D1205" s="3">
        <f>IF(N1205&gt;0, RANK(N1205,(N1205:P1205,Q1205:AE1205)),0)</f>
        <v>1</v>
      </c>
      <c r="E1205" s="3">
        <f>IF(O1205&gt;0,RANK(O1205,(N1205:P1205,Q1205:AE1205)),0)</f>
        <v>2</v>
      </c>
      <c r="F1205" s="3">
        <f t="shared" si="302"/>
        <v>0</v>
      </c>
      <c r="G1205" s="1">
        <f t="shared" si="303"/>
        <v>1883</v>
      </c>
      <c r="H1205" s="2">
        <f t="shared" si="299"/>
        <v>0.31305070656691603</v>
      </c>
      <c r="I1205" s="4"/>
      <c r="J1205" s="2">
        <f t="shared" si="304"/>
        <v>0.64754779717373234</v>
      </c>
      <c r="K1205" s="2">
        <f t="shared" si="305"/>
        <v>0.33449709060681632</v>
      </c>
      <c r="L1205" s="2">
        <f t="shared" si="306"/>
        <v>0</v>
      </c>
      <c r="M1205" s="2">
        <f t="shared" si="307"/>
        <v>1.7955112219451341E-2</v>
      </c>
      <c r="N1205" s="38">
        <v>3895</v>
      </c>
      <c r="O1205" s="38">
        <v>2012</v>
      </c>
      <c r="P1205" s="38"/>
      <c r="Q1205" s="38">
        <v>35</v>
      </c>
      <c r="R1205" s="38">
        <v>33</v>
      </c>
      <c r="S1205" s="38"/>
      <c r="T1205" s="38"/>
      <c r="U1205" s="38"/>
      <c r="V1205" s="38"/>
      <c r="W1205" s="38">
        <v>40</v>
      </c>
      <c r="X1205" s="38"/>
      <c r="Y1205" s="38"/>
      <c r="Z1205" s="38"/>
      <c r="AA1205" s="38"/>
      <c r="AB1205" s="38"/>
      <c r="BA1205" t="str">
        <f t="shared" si="310"/>
        <v>Newmarket</v>
      </c>
      <c r="BB1205" t="s">
        <v>2910</v>
      </c>
      <c r="BC1205">
        <v>1</v>
      </c>
      <c r="BE1205" s="60">
        <v>33</v>
      </c>
      <c r="BF1205" s="62">
        <v>15</v>
      </c>
      <c r="BG1205" s="62">
        <v>115</v>
      </c>
      <c r="BH1205" s="66">
        <v>52340</v>
      </c>
      <c r="BI1205" s="66">
        <v>52340</v>
      </c>
      <c r="BJ1205" s="66">
        <f t="shared" si="300"/>
        <v>33015</v>
      </c>
      <c r="BL1205" t="s">
        <v>1447</v>
      </c>
      <c r="BM1205">
        <f t="shared" si="308"/>
        <v>3352340</v>
      </c>
      <c r="BN1205">
        <f t="shared" si="309"/>
        <v>3352340</v>
      </c>
      <c r="CA1205" s="1"/>
    </row>
    <row r="1206" spans="1:79" ht="14" hidden="1" customHeight="1" outlineLevel="1" x14ac:dyDescent="0.2">
      <c r="A1206" t="s">
        <v>1973</v>
      </c>
      <c r="B1206" s="6" t="s">
        <v>1764</v>
      </c>
      <c r="C1206" s="1">
        <f t="shared" si="301"/>
        <v>3325</v>
      </c>
      <c r="D1206" s="3">
        <f>IF(N1206&gt;0, RANK(N1206,(N1206:P1206,Q1206:AE1206)),0)</f>
        <v>2</v>
      </c>
      <c r="E1206" s="3">
        <f>IF(O1206&gt;0,RANK(O1206,(N1206:P1206,Q1206:AE1206)),0)</f>
        <v>1</v>
      </c>
      <c r="F1206" s="3">
        <f t="shared" si="302"/>
        <v>0</v>
      </c>
      <c r="G1206" s="1">
        <f t="shared" si="303"/>
        <v>658</v>
      </c>
      <c r="H1206" s="2">
        <f t="shared" si="299"/>
        <v>0.19789473684210526</v>
      </c>
      <c r="I1206" s="4"/>
      <c r="J1206" s="2">
        <f t="shared" si="304"/>
        <v>0.39248120300751882</v>
      </c>
      <c r="K1206" s="2">
        <f t="shared" si="305"/>
        <v>0.59037593984962411</v>
      </c>
      <c r="L1206" s="2">
        <f t="shared" si="306"/>
        <v>0</v>
      </c>
      <c r="M1206" s="2">
        <f t="shared" si="307"/>
        <v>1.7142857142857015E-2</v>
      </c>
      <c r="N1206" s="38">
        <v>1305</v>
      </c>
      <c r="O1206" s="38">
        <v>1963</v>
      </c>
      <c r="P1206" s="38"/>
      <c r="Q1206" s="38">
        <v>25</v>
      </c>
      <c r="R1206" s="38">
        <v>17</v>
      </c>
      <c r="S1206" s="38"/>
      <c r="T1206" s="38"/>
      <c r="U1206" s="38"/>
      <c r="V1206" s="38"/>
      <c r="W1206" s="38">
        <v>15</v>
      </c>
      <c r="X1206" s="38"/>
      <c r="Y1206" s="38"/>
      <c r="Z1206" s="38"/>
      <c r="AA1206" s="38"/>
      <c r="AB1206" s="38"/>
      <c r="BA1206" t="str">
        <f t="shared" si="310"/>
        <v>Newport</v>
      </c>
      <c r="BB1206" t="s">
        <v>1020</v>
      </c>
      <c r="BC1206">
        <v>2</v>
      </c>
      <c r="BE1206" s="60">
        <v>33</v>
      </c>
      <c r="BF1206" s="62">
        <v>19</v>
      </c>
      <c r="BG1206" s="62">
        <v>50</v>
      </c>
      <c r="BH1206" s="66">
        <v>52580</v>
      </c>
      <c r="BI1206" s="66">
        <v>52580</v>
      </c>
      <c r="BJ1206" s="66">
        <f t="shared" si="300"/>
        <v>33019</v>
      </c>
      <c r="BL1206" t="s">
        <v>1447</v>
      </c>
      <c r="BM1206">
        <f t="shared" si="308"/>
        <v>3352580</v>
      </c>
      <c r="BN1206">
        <f t="shared" si="309"/>
        <v>3352580</v>
      </c>
      <c r="CA1206" s="1"/>
    </row>
    <row r="1207" spans="1:79" ht="14" hidden="1" customHeight="1" outlineLevel="1" x14ac:dyDescent="0.2">
      <c r="A1207" t="s">
        <v>1115</v>
      </c>
      <c r="B1207" s="6" t="s">
        <v>1764</v>
      </c>
      <c r="C1207" s="1">
        <f t="shared" si="301"/>
        <v>3050</v>
      </c>
      <c r="D1207" s="3">
        <f>IF(N1207&gt;0, RANK(N1207,(N1207:P1207,Q1207:AE1207)),0)</f>
        <v>2</v>
      </c>
      <c r="E1207" s="3">
        <f>IF(O1207&gt;0,RANK(O1207,(N1207:P1207,Q1207:AE1207)),0)</f>
        <v>1</v>
      </c>
      <c r="F1207" s="3">
        <f t="shared" si="302"/>
        <v>0</v>
      </c>
      <c r="G1207" s="1">
        <f t="shared" si="303"/>
        <v>573</v>
      </c>
      <c r="H1207" s="2">
        <f t="shared" si="299"/>
        <v>0.18786885245901638</v>
      </c>
      <c r="I1207" s="4"/>
      <c r="J1207" s="2">
        <f t="shared" si="304"/>
        <v>0.39901639344262296</v>
      </c>
      <c r="K1207" s="2">
        <f t="shared" si="305"/>
        <v>0.58688524590163937</v>
      </c>
      <c r="L1207" s="2">
        <f t="shared" si="306"/>
        <v>0</v>
      </c>
      <c r="M1207" s="2">
        <f t="shared" si="307"/>
        <v>1.4098360655737663E-2</v>
      </c>
      <c r="N1207" s="38">
        <v>1217</v>
      </c>
      <c r="O1207" s="38">
        <v>1790</v>
      </c>
      <c r="P1207" s="38"/>
      <c r="Q1207" s="38">
        <v>19</v>
      </c>
      <c r="R1207" s="38">
        <v>15</v>
      </c>
      <c r="S1207" s="38"/>
      <c r="T1207" s="38"/>
      <c r="U1207" s="38"/>
      <c r="V1207" s="38"/>
      <c r="W1207" s="38">
        <v>9</v>
      </c>
      <c r="X1207" s="38"/>
      <c r="Y1207" s="38"/>
      <c r="Z1207" s="38"/>
      <c r="AA1207" s="38"/>
      <c r="AB1207" s="38"/>
      <c r="BA1207" t="str">
        <f t="shared" si="310"/>
        <v>Newton</v>
      </c>
      <c r="BB1207" t="s">
        <v>2910</v>
      </c>
      <c r="BC1207">
        <v>1</v>
      </c>
      <c r="BE1207" s="60">
        <v>33</v>
      </c>
      <c r="BF1207" s="62">
        <v>15</v>
      </c>
      <c r="BG1207" s="62">
        <v>120</v>
      </c>
      <c r="BH1207" s="66">
        <v>52900</v>
      </c>
      <c r="BI1207" s="66">
        <v>52900</v>
      </c>
      <c r="BJ1207" s="66">
        <f t="shared" si="300"/>
        <v>33015</v>
      </c>
      <c r="BL1207" t="s">
        <v>1447</v>
      </c>
      <c r="BM1207">
        <f t="shared" si="308"/>
        <v>3352900</v>
      </c>
      <c r="BN1207">
        <f t="shared" si="309"/>
        <v>3352900</v>
      </c>
      <c r="CA1207" s="1"/>
    </row>
    <row r="1208" spans="1:79" ht="14" hidden="1" customHeight="1" outlineLevel="1" x14ac:dyDescent="0.2">
      <c r="A1208" t="s">
        <v>2915</v>
      </c>
      <c r="B1208" s="6" t="s">
        <v>1764</v>
      </c>
      <c r="C1208" s="1">
        <f t="shared" si="301"/>
        <v>3436</v>
      </c>
      <c r="D1208" s="3">
        <f>IF(N1208&gt;0, RANK(N1208,(N1208:P1208,Q1208:AE1208)),0)</f>
        <v>1</v>
      </c>
      <c r="E1208" s="3">
        <f>IF(O1208&gt;0,RANK(O1208,(N1208:P1208,Q1208:AE1208)),0)</f>
        <v>2</v>
      </c>
      <c r="F1208" s="3">
        <f t="shared" si="302"/>
        <v>0</v>
      </c>
      <c r="G1208" s="1">
        <f t="shared" si="303"/>
        <v>507</v>
      </c>
      <c r="H1208" s="2">
        <f t="shared" si="299"/>
        <v>0.14755529685681024</v>
      </c>
      <c r="I1208" s="4"/>
      <c r="J1208" s="2">
        <f t="shared" si="304"/>
        <v>0.56606519208381845</v>
      </c>
      <c r="K1208" s="2">
        <f t="shared" si="305"/>
        <v>0.41850989522700816</v>
      </c>
      <c r="L1208" s="2">
        <f t="shared" si="306"/>
        <v>0</v>
      </c>
      <c r="M1208" s="2">
        <f t="shared" si="307"/>
        <v>1.5424912689173398E-2</v>
      </c>
      <c r="N1208" s="38">
        <v>1945</v>
      </c>
      <c r="O1208" s="38">
        <v>1438</v>
      </c>
      <c r="P1208" s="38"/>
      <c r="Q1208" s="38">
        <v>12</v>
      </c>
      <c r="R1208" s="38">
        <v>17</v>
      </c>
      <c r="S1208" s="38"/>
      <c r="T1208" s="38"/>
      <c r="U1208" s="38"/>
      <c r="V1208" s="38"/>
      <c r="W1208" s="38">
        <v>24</v>
      </c>
      <c r="X1208" s="38"/>
      <c r="Y1208" s="38"/>
      <c r="Z1208" s="38"/>
      <c r="AA1208" s="38"/>
      <c r="AB1208" s="38"/>
      <c r="BA1208" t="str">
        <f t="shared" si="310"/>
        <v>North Hampton</v>
      </c>
      <c r="BB1208" t="s">
        <v>2910</v>
      </c>
      <c r="BC1208">
        <v>1</v>
      </c>
      <c r="BE1208" s="60">
        <v>33</v>
      </c>
      <c r="BF1208" s="62">
        <v>15</v>
      </c>
      <c r="BG1208" s="62">
        <v>125</v>
      </c>
      <c r="BH1208" s="66">
        <v>54580</v>
      </c>
      <c r="BI1208" s="66">
        <v>54580</v>
      </c>
      <c r="BJ1208" s="66">
        <f t="shared" si="300"/>
        <v>33015</v>
      </c>
      <c r="BL1208" t="s">
        <v>1447</v>
      </c>
      <c r="BM1208">
        <f t="shared" si="308"/>
        <v>3354580</v>
      </c>
      <c r="BN1208">
        <f t="shared" si="309"/>
        <v>3354580</v>
      </c>
      <c r="CA1208" s="1"/>
    </row>
    <row r="1209" spans="1:79" ht="14" hidden="1" customHeight="1" outlineLevel="1" x14ac:dyDescent="0.2">
      <c r="A1209" t="s">
        <v>2773</v>
      </c>
      <c r="B1209" s="6" t="s">
        <v>1764</v>
      </c>
      <c r="C1209" s="1">
        <f t="shared" si="301"/>
        <v>2781</v>
      </c>
      <c r="D1209" s="3">
        <f>IF(N1209&gt;0, RANK(N1209,(N1209:P1209,Q1209:AE1209)),0)</f>
        <v>2</v>
      </c>
      <c r="E1209" s="3">
        <f>IF(O1209&gt;0,RANK(O1209,(N1209:P1209,Q1209:AE1209)),0)</f>
        <v>1</v>
      </c>
      <c r="F1209" s="3">
        <f t="shared" si="302"/>
        <v>0</v>
      </c>
      <c r="G1209" s="1">
        <f t="shared" si="303"/>
        <v>509</v>
      </c>
      <c r="H1209" s="2">
        <f t="shared" si="299"/>
        <v>0.18302768788205681</v>
      </c>
      <c r="I1209" s="4"/>
      <c r="J1209" s="2">
        <f t="shared" si="304"/>
        <v>0.40093491549802229</v>
      </c>
      <c r="K1209" s="2">
        <f t="shared" si="305"/>
        <v>0.5839626033800791</v>
      </c>
      <c r="L1209" s="2">
        <f t="shared" si="306"/>
        <v>0</v>
      </c>
      <c r="M1209" s="2">
        <f t="shared" si="307"/>
        <v>1.5102481121898603E-2</v>
      </c>
      <c r="N1209" s="38">
        <v>1115</v>
      </c>
      <c r="O1209" s="38">
        <v>1624</v>
      </c>
      <c r="P1209" s="38"/>
      <c r="Q1209" s="38">
        <v>20</v>
      </c>
      <c r="R1209" s="38">
        <v>12</v>
      </c>
      <c r="S1209" s="38"/>
      <c r="T1209" s="38"/>
      <c r="U1209" s="38"/>
      <c r="V1209" s="38"/>
      <c r="W1209" s="38">
        <v>10</v>
      </c>
      <c r="X1209" s="38"/>
      <c r="Y1209" s="38"/>
      <c r="Z1209" s="38"/>
      <c r="AA1209" s="38"/>
      <c r="AB1209" s="38"/>
      <c r="BA1209" t="str">
        <f t="shared" si="310"/>
        <v>Northfield</v>
      </c>
      <c r="BB1209" t="s">
        <v>2449</v>
      </c>
      <c r="BC1209">
        <v>2</v>
      </c>
      <c r="BE1209" s="60">
        <v>33</v>
      </c>
      <c r="BF1209" s="62">
        <v>13</v>
      </c>
      <c r="BG1209" s="62">
        <v>100</v>
      </c>
      <c r="BH1209" s="66">
        <v>54260</v>
      </c>
      <c r="BI1209" s="66">
        <v>54260</v>
      </c>
      <c r="BJ1209" s="66">
        <f t="shared" si="300"/>
        <v>33013</v>
      </c>
      <c r="BL1209" t="s">
        <v>1447</v>
      </c>
      <c r="BM1209">
        <f t="shared" si="308"/>
        <v>3354260</v>
      </c>
      <c r="BN1209">
        <f t="shared" si="309"/>
        <v>3354260</v>
      </c>
      <c r="CA1209" s="1"/>
    </row>
    <row r="1210" spans="1:79" ht="14" hidden="1" customHeight="1" outlineLevel="1" x14ac:dyDescent="0.2">
      <c r="A1210" t="s">
        <v>2879</v>
      </c>
      <c r="B1210" s="6" t="s">
        <v>1764</v>
      </c>
      <c r="C1210" s="1">
        <f t="shared" si="301"/>
        <v>1138</v>
      </c>
      <c r="D1210" s="3">
        <f>IF(N1210&gt;0, RANK(N1210,(N1210:P1210,Q1210:AE1210)),0)</f>
        <v>2</v>
      </c>
      <c r="E1210" s="3">
        <f>IF(O1210&gt;0,RANK(O1210,(N1210:P1210,Q1210:AE1210)),0)</f>
        <v>1</v>
      </c>
      <c r="F1210" s="3">
        <f t="shared" si="302"/>
        <v>0</v>
      </c>
      <c r="G1210" s="1">
        <f t="shared" si="303"/>
        <v>309</v>
      </c>
      <c r="H1210" s="2">
        <f t="shared" si="299"/>
        <v>0.27152899824253074</v>
      </c>
      <c r="I1210" s="4"/>
      <c r="J1210" s="2">
        <f t="shared" si="304"/>
        <v>0.35676625659050965</v>
      </c>
      <c r="K1210" s="2">
        <f t="shared" si="305"/>
        <v>0.62829525483304038</v>
      </c>
      <c r="L1210" s="2">
        <f t="shared" si="306"/>
        <v>0</v>
      </c>
      <c r="M1210" s="2">
        <f t="shared" si="307"/>
        <v>1.4938488576449971E-2</v>
      </c>
      <c r="N1210" s="38">
        <v>406</v>
      </c>
      <c r="O1210" s="38">
        <v>715</v>
      </c>
      <c r="P1210" s="38"/>
      <c r="Q1210" s="38">
        <v>6</v>
      </c>
      <c r="R1210" s="38">
        <v>4</v>
      </c>
      <c r="S1210" s="38"/>
      <c r="T1210" s="38"/>
      <c r="U1210" s="38"/>
      <c r="V1210" s="38"/>
      <c r="W1210" s="38">
        <v>7</v>
      </c>
      <c r="X1210" s="38"/>
      <c r="Y1210" s="38"/>
      <c r="Z1210" s="38"/>
      <c r="AA1210" s="38"/>
      <c r="AB1210" s="38"/>
      <c r="BA1210" t="str">
        <f t="shared" si="310"/>
        <v>Northumberland</v>
      </c>
      <c r="BB1210" t="s">
        <v>3868</v>
      </c>
      <c r="BC1210">
        <v>2</v>
      </c>
      <c r="BE1210" s="60">
        <v>33</v>
      </c>
      <c r="BF1210" s="62">
        <v>7</v>
      </c>
      <c r="BG1210" s="62">
        <v>145</v>
      </c>
      <c r="BH1210" s="66">
        <v>56100</v>
      </c>
      <c r="BI1210" s="66">
        <v>56100</v>
      </c>
      <c r="BJ1210" s="66">
        <f t="shared" si="300"/>
        <v>33007</v>
      </c>
      <c r="BL1210" t="s">
        <v>1447</v>
      </c>
      <c r="BM1210">
        <f t="shared" si="308"/>
        <v>3356100</v>
      </c>
      <c r="BN1210">
        <f t="shared" si="309"/>
        <v>3356100</v>
      </c>
      <c r="CA1210" s="1"/>
    </row>
    <row r="1211" spans="1:79" ht="14" hidden="1" customHeight="1" outlineLevel="1" x14ac:dyDescent="0.2">
      <c r="A1211" t="s">
        <v>2432</v>
      </c>
      <c r="B1211" s="6" t="s">
        <v>1764</v>
      </c>
      <c r="C1211" s="1">
        <f t="shared" si="301"/>
        <v>2955</v>
      </c>
      <c r="D1211" s="3">
        <f>IF(N1211&gt;0, RANK(N1211,(N1211:P1211,Q1211:AE1211)),0)</f>
        <v>2</v>
      </c>
      <c r="E1211" s="3">
        <f>IF(O1211&gt;0,RANK(O1211,(N1211:P1211,Q1211:AE1211)),0)</f>
        <v>1</v>
      </c>
      <c r="F1211" s="3">
        <f t="shared" si="302"/>
        <v>0</v>
      </c>
      <c r="G1211" s="1">
        <f t="shared" si="303"/>
        <v>247</v>
      </c>
      <c r="H1211" s="2">
        <f t="shared" si="299"/>
        <v>8.3587140439932317E-2</v>
      </c>
      <c r="I1211" s="4"/>
      <c r="J1211" s="2">
        <f t="shared" si="304"/>
        <v>0.45109983079526228</v>
      </c>
      <c r="K1211" s="2">
        <f t="shared" si="305"/>
        <v>0.5346869712351946</v>
      </c>
      <c r="L1211" s="2">
        <f t="shared" si="306"/>
        <v>0</v>
      </c>
      <c r="M1211" s="2">
        <f t="shared" si="307"/>
        <v>1.4213197969543123E-2</v>
      </c>
      <c r="N1211" s="38">
        <v>1333</v>
      </c>
      <c r="O1211" s="38">
        <v>1580</v>
      </c>
      <c r="P1211" s="38"/>
      <c r="Q1211" s="38">
        <v>15</v>
      </c>
      <c r="R1211" s="38">
        <v>8</v>
      </c>
      <c r="S1211" s="38"/>
      <c r="T1211" s="38"/>
      <c r="U1211" s="38"/>
      <c r="V1211" s="38"/>
      <c r="W1211" s="38">
        <v>19</v>
      </c>
      <c r="X1211" s="38"/>
      <c r="Y1211" s="38"/>
      <c r="Z1211" s="38"/>
      <c r="AA1211" s="38"/>
      <c r="AB1211" s="38"/>
      <c r="BA1211" t="str">
        <f t="shared" si="310"/>
        <v>Northwood</v>
      </c>
      <c r="BB1211" t="s">
        <v>2910</v>
      </c>
      <c r="BC1211">
        <v>2</v>
      </c>
      <c r="BE1211" s="60">
        <v>33</v>
      </c>
      <c r="BF1211" s="62">
        <v>15</v>
      </c>
      <c r="BG1211" s="62">
        <v>130</v>
      </c>
      <c r="BH1211" s="66">
        <v>56820</v>
      </c>
      <c r="BI1211" s="66">
        <v>56820</v>
      </c>
      <c r="BJ1211" s="66">
        <f t="shared" si="300"/>
        <v>33015</v>
      </c>
      <c r="BL1211" t="s">
        <v>1447</v>
      </c>
      <c r="BM1211">
        <f t="shared" si="308"/>
        <v>3356820</v>
      </c>
      <c r="BN1211">
        <f t="shared" si="309"/>
        <v>3356820</v>
      </c>
      <c r="CA1211" s="1"/>
    </row>
    <row r="1212" spans="1:79" ht="14" hidden="1" customHeight="1" outlineLevel="1" x14ac:dyDescent="0.2">
      <c r="A1212" t="s">
        <v>3063</v>
      </c>
      <c r="B1212" s="6" t="s">
        <v>1764</v>
      </c>
      <c r="C1212" s="1">
        <f t="shared" si="301"/>
        <v>3675</v>
      </c>
      <c r="D1212" s="3">
        <f>IF(N1212&gt;0, RANK(N1212,(N1212:P1212,Q1212:AE1212)),0)</f>
        <v>2</v>
      </c>
      <c r="E1212" s="3">
        <f>IF(O1212&gt;0,RANK(O1212,(N1212:P1212,Q1212:AE1212)),0)</f>
        <v>1</v>
      </c>
      <c r="F1212" s="3">
        <f t="shared" si="302"/>
        <v>0</v>
      </c>
      <c r="G1212" s="1">
        <f t="shared" si="303"/>
        <v>27</v>
      </c>
      <c r="H1212" s="2">
        <f t="shared" si="299"/>
        <v>7.3469387755102037E-3</v>
      </c>
      <c r="I1212" s="4"/>
      <c r="J1212" s="2">
        <f t="shared" si="304"/>
        <v>0.48870748299319727</v>
      </c>
      <c r="K1212" s="2">
        <f t="shared" si="305"/>
        <v>0.49605442176870751</v>
      </c>
      <c r="L1212" s="2">
        <f t="shared" si="306"/>
        <v>0</v>
      </c>
      <c r="M1212" s="2">
        <f t="shared" si="307"/>
        <v>1.5238095238095273E-2</v>
      </c>
      <c r="N1212" s="38">
        <v>1796</v>
      </c>
      <c r="O1212" s="38">
        <v>1823</v>
      </c>
      <c r="P1212" s="38"/>
      <c r="Q1212" s="38">
        <v>25</v>
      </c>
      <c r="R1212" s="38">
        <v>11</v>
      </c>
      <c r="S1212" s="38"/>
      <c r="T1212" s="38"/>
      <c r="U1212" s="38"/>
      <c r="V1212" s="38"/>
      <c r="W1212" s="38">
        <v>20</v>
      </c>
      <c r="X1212" s="38"/>
      <c r="Y1212" s="38"/>
      <c r="Z1212" s="38"/>
      <c r="AA1212" s="38"/>
      <c r="AB1212" s="38"/>
      <c r="BA1212" t="str">
        <f t="shared" si="310"/>
        <v>Nottingham</v>
      </c>
      <c r="BB1212" t="s">
        <v>2910</v>
      </c>
      <c r="BC1212">
        <v>1</v>
      </c>
      <c r="BE1212" s="60">
        <v>33</v>
      </c>
      <c r="BF1212" s="62">
        <v>15</v>
      </c>
      <c r="BG1212" s="62">
        <v>135</v>
      </c>
      <c r="BH1212" s="66">
        <v>57460</v>
      </c>
      <c r="BI1212" s="66">
        <v>57460</v>
      </c>
      <c r="BJ1212" s="66">
        <f t="shared" si="300"/>
        <v>33015</v>
      </c>
      <c r="BL1212" t="s">
        <v>1447</v>
      </c>
      <c r="BM1212">
        <f t="shared" si="308"/>
        <v>3357460</v>
      </c>
      <c r="BN1212">
        <f t="shared" si="309"/>
        <v>3357460</v>
      </c>
      <c r="CA1212" s="1"/>
    </row>
    <row r="1213" spans="1:79" ht="14" hidden="1" customHeight="1" outlineLevel="1" x14ac:dyDescent="0.2">
      <c r="A1213" t="s">
        <v>1977</v>
      </c>
      <c r="B1213" s="6" t="s">
        <v>1764</v>
      </c>
      <c r="C1213" s="1">
        <f t="shared" si="301"/>
        <v>203</v>
      </c>
      <c r="D1213" s="3">
        <f>IF(N1213&gt;0, RANK(N1213,(N1213:P1213,Q1213:AE1213)),0)</f>
        <v>2</v>
      </c>
      <c r="E1213" s="3">
        <f>IF(O1213&gt;0,RANK(O1213,(N1213:P1213,Q1213:AE1213)),0)</f>
        <v>1</v>
      </c>
      <c r="F1213" s="3">
        <f t="shared" si="302"/>
        <v>0</v>
      </c>
      <c r="G1213" s="1">
        <f t="shared" si="303"/>
        <v>9</v>
      </c>
      <c r="H1213" s="2">
        <f t="shared" si="299"/>
        <v>4.4334975369458129E-2</v>
      </c>
      <c r="I1213" s="4"/>
      <c r="J1213" s="2">
        <f t="shared" si="304"/>
        <v>0.46305418719211822</v>
      </c>
      <c r="K1213" s="2">
        <f t="shared" si="305"/>
        <v>0.5073891625615764</v>
      </c>
      <c r="L1213" s="2">
        <f t="shared" si="306"/>
        <v>0</v>
      </c>
      <c r="M1213" s="2">
        <f t="shared" si="307"/>
        <v>2.9556650246305383E-2</v>
      </c>
      <c r="N1213" s="38">
        <v>94</v>
      </c>
      <c r="O1213" s="38">
        <v>103</v>
      </c>
      <c r="P1213" s="38"/>
      <c r="Q1213" s="38">
        <v>2</v>
      </c>
      <c r="R1213" s="38">
        <v>2</v>
      </c>
      <c r="S1213" s="38"/>
      <c r="T1213" s="38"/>
      <c r="U1213" s="38"/>
      <c r="V1213" s="38"/>
      <c r="W1213" s="38">
        <v>2</v>
      </c>
      <c r="X1213" s="38"/>
      <c r="Y1213" s="38"/>
      <c r="Z1213" s="38"/>
      <c r="AA1213" s="38"/>
      <c r="AB1213" s="38"/>
      <c r="BA1213" t="str">
        <f t="shared" si="310"/>
        <v>Orange</v>
      </c>
      <c r="BB1213" t="s">
        <v>2215</v>
      </c>
      <c r="BC1213">
        <v>2</v>
      </c>
      <c r="BE1213" s="60">
        <v>33</v>
      </c>
      <c r="BF1213" s="62">
        <v>9</v>
      </c>
      <c r="BG1213" s="62">
        <v>145</v>
      </c>
      <c r="BH1213" s="66">
        <v>58340</v>
      </c>
      <c r="BI1213" s="66">
        <v>58340</v>
      </c>
      <c r="BJ1213" s="66">
        <f t="shared" si="300"/>
        <v>33009</v>
      </c>
      <c r="BL1213" t="s">
        <v>1447</v>
      </c>
      <c r="BM1213">
        <f t="shared" si="308"/>
        <v>3358340</v>
      </c>
      <c r="BN1213">
        <f t="shared" si="309"/>
        <v>3358340</v>
      </c>
      <c r="CA1213" s="1"/>
    </row>
    <row r="1214" spans="1:79" ht="14" hidden="1" customHeight="1" outlineLevel="1" x14ac:dyDescent="0.2">
      <c r="A1214" t="s">
        <v>2954</v>
      </c>
      <c r="B1214" s="6" t="s">
        <v>1764</v>
      </c>
      <c r="C1214" s="1">
        <f t="shared" si="301"/>
        <v>872</v>
      </c>
      <c r="D1214" s="3">
        <f>IF(N1214&gt;0, RANK(N1214,(N1214:P1214,Q1214:AE1214)),0)</f>
        <v>1</v>
      </c>
      <c r="E1214" s="3">
        <f>IF(O1214&gt;0,RANK(O1214,(N1214:P1214,Q1214:AE1214)),0)</f>
        <v>2</v>
      </c>
      <c r="F1214" s="3">
        <f t="shared" si="302"/>
        <v>0</v>
      </c>
      <c r="G1214" s="1">
        <f t="shared" si="303"/>
        <v>205</v>
      </c>
      <c r="H1214" s="2">
        <f t="shared" si="299"/>
        <v>0.23509174311926606</v>
      </c>
      <c r="I1214" s="4"/>
      <c r="J1214" s="2">
        <f t="shared" si="304"/>
        <v>0.60665137614678899</v>
      </c>
      <c r="K1214" s="2">
        <f t="shared" si="305"/>
        <v>0.37155963302752293</v>
      </c>
      <c r="L1214" s="2">
        <f t="shared" si="306"/>
        <v>0</v>
      </c>
      <c r="M1214" s="2">
        <f t="shared" si="307"/>
        <v>2.1788990825688082E-2</v>
      </c>
      <c r="N1214" s="38">
        <v>529</v>
      </c>
      <c r="O1214" s="38">
        <v>324</v>
      </c>
      <c r="P1214" s="38"/>
      <c r="Q1214" s="38">
        <v>6</v>
      </c>
      <c r="R1214" s="38">
        <v>3</v>
      </c>
      <c r="S1214" s="38"/>
      <c r="T1214" s="38"/>
      <c r="U1214" s="38"/>
      <c r="V1214" s="38"/>
      <c r="W1214" s="38">
        <v>10</v>
      </c>
      <c r="X1214" s="38"/>
      <c r="Y1214" s="38"/>
      <c r="Z1214" s="38"/>
      <c r="AA1214" s="38"/>
      <c r="AB1214" s="38"/>
      <c r="BA1214" t="str">
        <f t="shared" si="310"/>
        <v>Orford</v>
      </c>
      <c r="BB1214" t="s">
        <v>2215</v>
      </c>
      <c r="BC1214">
        <v>2</v>
      </c>
      <c r="BE1214" s="60">
        <v>33</v>
      </c>
      <c r="BF1214" s="62">
        <v>9</v>
      </c>
      <c r="BG1214" s="62">
        <v>150</v>
      </c>
      <c r="BH1214" s="66">
        <v>58500</v>
      </c>
      <c r="BI1214" s="66">
        <v>58500</v>
      </c>
      <c r="BJ1214" s="66">
        <f t="shared" si="300"/>
        <v>33009</v>
      </c>
      <c r="BL1214" t="s">
        <v>1447</v>
      </c>
      <c r="BM1214">
        <f t="shared" si="308"/>
        <v>3358500</v>
      </c>
      <c r="BN1214">
        <f t="shared" si="309"/>
        <v>3358500</v>
      </c>
      <c r="CA1214" s="1"/>
    </row>
    <row r="1215" spans="1:79" ht="14" hidden="1" customHeight="1" outlineLevel="1" x14ac:dyDescent="0.2">
      <c r="A1215" t="s">
        <v>2463</v>
      </c>
      <c r="B1215" s="6" t="s">
        <v>1764</v>
      </c>
      <c r="C1215" s="1">
        <f t="shared" si="301"/>
        <v>2696</v>
      </c>
      <c r="D1215" s="3">
        <f>IF(N1215&gt;0, RANK(N1215,(N1215:P1215,Q1215:AE1215)),0)</f>
        <v>2</v>
      </c>
      <c r="E1215" s="3">
        <f>IF(O1215&gt;0,RANK(O1215,(N1215:P1215,Q1215:AE1215)),0)</f>
        <v>1</v>
      </c>
      <c r="F1215" s="3">
        <f t="shared" si="302"/>
        <v>0</v>
      </c>
      <c r="G1215" s="1">
        <f t="shared" si="303"/>
        <v>714</v>
      </c>
      <c r="H1215" s="2">
        <f t="shared" ref="H1215:H1279" si="311">IF(C1215&gt;0,G1215/C1215,0)</f>
        <v>0.26483679525222553</v>
      </c>
      <c r="I1215" s="4"/>
      <c r="J1215" s="2">
        <f t="shared" si="304"/>
        <v>0.36313056379821956</v>
      </c>
      <c r="K1215" s="2">
        <f t="shared" si="305"/>
        <v>0.6279673590504451</v>
      </c>
      <c r="L1215" s="2">
        <f t="shared" si="306"/>
        <v>0</v>
      </c>
      <c r="M1215" s="2">
        <f t="shared" si="307"/>
        <v>8.9020771513352859E-3</v>
      </c>
      <c r="N1215" s="38">
        <v>979</v>
      </c>
      <c r="O1215" s="38">
        <v>1693</v>
      </c>
      <c r="P1215" s="38"/>
      <c r="Q1215" s="38">
        <v>13</v>
      </c>
      <c r="R1215" s="38">
        <v>8</v>
      </c>
      <c r="S1215" s="38"/>
      <c r="T1215" s="38"/>
      <c r="U1215" s="38"/>
      <c r="V1215" s="38"/>
      <c r="W1215" s="38">
        <v>3</v>
      </c>
      <c r="X1215" s="38"/>
      <c r="Y1215" s="38"/>
      <c r="Z1215" s="38"/>
      <c r="AA1215" s="38"/>
      <c r="AB1215" s="38"/>
      <c r="BA1215" t="str">
        <f t="shared" si="310"/>
        <v>Ossipee</v>
      </c>
      <c r="BB1215" t="s">
        <v>1643</v>
      </c>
      <c r="BC1215">
        <v>1</v>
      </c>
      <c r="BE1215" s="60">
        <v>33</v>
      </c>
      <c r="BF1215" s="62">
        <v>3</v>
      </c>
      <c r="BG1215" s="62">
        <v>70</v>
      </c>
      <c r="BH1215" s="66">
        <v>58740</v>
      </c>
      <c r="BI1215" s="66">
        <v>58740</v>
      </c>
      <c r="BJ1215" s="66">
        <f t="shared" si="300"/>
        <v>33003</v>
      </c>
      <c r="BL1215" t="s">
        <v>1447</v>
      </c>
      <c r="BM1215">
        <f t="shared" si="308"/>
        <v>3358740</v>
      </c>
      <c r="BN1215">
        <f t="shared" si="309"/>
        <v>3358740</v>
      </c>
      <c r="CA1215" s="1"/>
    </row>
    <row r="1216" spans="1:79" ht="14" hidden="1" customHeight="1" outlineLevel="1" x14ac:dyDescent="0.2">
      <c r="A1216" t="s">
        <v>2082</v>
      </c>
      <c r="B1216" s="6" t="s">
        <v>1764</v>
      </c>
      <c r="C1216" s="1">
        <f t="shared" si="301"/>
        <v>9223</v>
      </c>
      <c r="D1216" s="3">
        <f>IF(N1216&gt;0, RANK(N1216,(N1216:P1216,Q1216:AE1216)),0)</f>
        <v>2</v>
      </c>
      <c r="E1216" s="3">
        <f>IF(O1216&gt;0,RANK(O1216,(N1216:P1216,Q1216:AE1216)),0)</f>
        <v>1</v>
      </c>
      <c r="F1216" s="3">
        <f t="shared" si="302"/>
        <v>0</v>
      </c>
      <c r="G1216" s="1">
        <f t="shared" si="303"/>
        <v>2319</v>
      </c>
      <c r="H1216" s="2">
        <f t="shared" si="311"/>
        <v>0.25143662582673748</v>
      </c>
      <c r="I1216" s="4"/>
      <c r="J1216" s="2">
        <f t="shared" si="304"/>
        <v>0.36842675918898404</v>
      </c>
      <c r="K1216" s="2">
        <f t="shared" si="305"/>
        <v>0.61986338501572158</v>
      </c>
      <c r="L1216" s="2">
        <f t="shared" si="306"/>
        <v>0</v>
      </c>
      <c r="M1216" s="2">
        <f t="shared" si="307"/>
        <v>1.1709855795294377E-2</v>
      </c>
      <c r="N1216" s="38">
        <v>3398</v>
      </c>
      <c r="O1216" s="38">
        <v>5717</v>
      </c>
      <c r="P1216" s="38"/>
      <c r="Q1216" s="38">
        <v>50</v>
      </c>
      <c r="R1216" s="38">
        <v>34</v>
      </c>
      <c r="S1216" s="38"/>
      <c r="T1216" s="38"/>
      <c r="U1216" s="38"/>
      <c r="V1216" s="38"/>
      <c r="W1216" s="38">
        <v>24</v>
      </c>
      <c r="X1216" s="38"/>
      <c r="Y1216" s="38"/>
      <c r="Z1216" s="38"/>
      <c r="AA1216" s="38"/>
      <c r="AB1216" s="38"/>
      <c r="BA1216" t="str">
        <f t="shared" si="310"/>
        <v>Pelham</v>
      </c>
      <c r="BB1216" t="s">
        <v>1139</v>
      </c>
      <c r="BC1216">
        <v>2</v>
      </c>
      <c r="BE1216" s="60">
        <v>33</v>
      </c>
      <c r="BF1216" s="62">
        <v>11</v>
      </c>
      <c r="BG1216" s="62">
        <v>125</v>
      </c>
      <c r="BH1216" s="66">
        <v>59940</v>
      </c>
      <c r="BI1216" s="66">
        <v>59940</v>
      </c>
      <c r="BJ1216" s="66">
        <f t="shared" si="300"/>
        <v>33011</v>
      </c>
      <c r="BL1216" t="s">
        <v>1447</v>
      </c>
      <c r="BM1216">
        <f t="shared" si="308"/>
        <v>3359940</v>
      </c>
      <c r="BN1216">
        <f t="shared" si="309"/>
        <v>3359940</v>
      </c>
      <c r="CA1216" s="1"/>
    </row>
    <row r="1217" spans="1:79" ht="14" hidden="1" customHeight="1" outlineLevel="1" x14ac:dyDescent="0.2">
      <c r="A1217" t="s">
        <v>2065</v>
      </c>
      <c r="B1217" s="6" t="s">
        <v>1764</v>
      </c>
      <c r="C1217" s="1">
        <f t="shared" si="301"/>
        <v>4519</v>
      </c>
      <c r="D1217" s="3">
        <f>IF(N1217&gt;0, RANK(N1217,(N1217:P1217,Q1217:AE1217)),0)</f>
        <v>2</v>
      </c>
      <c r="E1217" s="3">
        <f>IF(O1217&gt;0,RANK(O1217,(N1217:P1217,Q1217:AE1217)),0)</f>
        <v>1</v>
      </c>
      <c r="F1217" s="3">
        <f t="shared" si="302"/>
        <v>0</v>
      </c>
      <c r="G1217" s="1">
        <f t="shared" si="303"/>
        <v>45</v>
      </c>
      <c r="H1217" s="2">
        <f t="shared" si="311"/>
        <v>9.9579552998450976E-3</v>
      </c>
      <c r="I1217" s="4"/>
      <c r="J1217" s="2">
        <f t="shared" si="304"/>
        <v>0.4879398096924098</v>
      </c>
      <c r="K1217" s="2">
        <f t="shared" si="305"/>
        <v>0.49789776499225491</v>
      </c>
      <c r="L1217" s="2">
        <f t="shared" si="306"/>
        <v>0</v>
      </c>
      <c r="M1217" s="2">
        <f t="shared" si="307"/>
        <v>1.4162425315335292E-2</v>
      </c>
      <c r="N1217" s="38">
        <v>2205</v>
      </c>
      <c r="O1217" s="38">
        <v>2250</v>
      </c>
      <c r="P1217" s="38"/>
      <c r="Q1217" s="38">
        <v>22</v>
      </c>
      <c r="R1217" s="38">
        <v>21</v>
      </c>
      <c r="S1217" s="38"/>
      <c r="T1217" s="38"/>
      <c r="U1217" s="38"/>
      <c r="V1217" s="38"/>
      <c r="W1217" s="38">
        <v>21</v>
      </c>
      <c r="X1217" s="38"/>
      <c r="Y1217" s="38"/>
      <c r="Z1217" s="38"/>
      <c r="AA1217" s="38"/>
      <c r="AB1217" s="38"/>
      <c r="BA1217" t="str">
        <f t="shared" si="310"/>
        <v>Pembroke</v>
      </c>
      <c r="BB1217" t="s">
        <v>2449</v>
      </c>
      <c r="BC1217">
        <v>2</v>
      </c>
      <c r="BE1217" s="60">
        <v>33</v>
      </c>
      <c r="BF1217" s="62">
        <v>13</v>
      </c>
      <c r="BG1217" s="62">
        <v>105</v>
      </c>
      <c r="BH1217" s="66">
        <v>60020</v>
      </c>
      <c r="BI1217" s="66">
        <v>60020</v>
      </c>
      <c r="BJ1217" s="66">
        <f t="shared" si="300"/>
        <v>33013</v>
      </c>
      <c r="BL1217" t="s">
        <v>1447</v>
      </c>
      <c r="BM1217">
        <f t="shared" si="308"/>
        <v>3360020</v>
      </c>
      <c r="BN1217">
        <f t="shared" si="309"/>
        <v>3360020</v>
      </c>
      <c r="CA1217" s="1"/>
    </row>
    <row r="1218" spans="1:79" ht="14" hidden="1" customHeight="1" outlineLevel="1" x14ac:dyDescent="0.2">
      <c r="A1218" t="s">
        <v>2913</v>
      </c>
      <c r="B1218" s="6" t="s">
        <v>1764</v>
      </c>
      <c r="C1218" s="1">
        <f t="shared" si="301"/>
        <v>4458</v>
      </c>
      <c r="D1218" s="3">
        <f>IF(N1218&gt;0, RANK(N1218,(N1218:P1218,Q1218:AE1218)),0)</f>
        <v>1</v>
      </c>
      <c r="E1218" s="3">
        <f>IF(O1218&gt;0,RANK(O1218,(N1218:P1218,Q1218:AE1218)),0)</f>
        <v>2</v>
      </c>
      <c r="F1218" s="3">
        <f t="shared" si="302"/>
        <v>0</v>
      </c>
      <c r="G1218" s="1">
        <f t="shared" si="303"/>
        <v>1706</v>
      </c>
      <c r="H1218" s="2">
        <f t="shared" si="311"/>
        <v>0.3826828174069089</v>
      </c>
      <c r="I1218" s="4"/>
      <c r="J1218" s="2">
        <f t="shared" si="304"/>
        <v>0.68169582772543746</v>
      </c>
      <c r="K1218" s="2">
        <f t="shared" si="305"/>
        <v>0.2990130103185285</v>
      </c>
      <c r="L1218" s="2">
        <f t="shared" si="306"/>
        <v>0</v>
      </c>
      <c r="M1218" s="2">
        <f t="shared" si="307"/>
        <v>1.9291161956034031E-2</v>
      </c>
      <c r="N1218" s="38">
        <v>3039</v>
      </c>
      <c r="O1218" s="38">
        <v>1333</v>
      </c>
      <c r="P1218" s="38"/>
      <c r="Q1218" s="38">
        <v>29</v>
      </c>
      <c r="R1218" s="38">
        <v>24</v>
      </c>
      <c r="S1218" s="38"/>
      <c r="T1218" s="38"/>
      <c r="U1218" s="38"/>
      <c r="V1218" s="38"/>
      <c r="W1218" s="38">
        <v>33</v>
      </c>
      <c r="X1218" s="38"/>
      <c r="Y1218" s="38"/>
      <c r="Z1218" s="38"/>
      <c r="AA1218" s="38"/>
      <c r="AB1218" s="38"/>
      <c r="BA1218" t="str">
        <f t="shared" si="310"/>
        <v>Peterborough</v>
      </c>
      <c r="BB1218" t="s">
        <v>1139</v>
      </c>
      <c r="BC1218">
        <v>2</v>
      </c>
      <c r="BE1218" s="60">
        <v>33</v>
      </c>
      <c r="BF1218" s="62">
        <v>11</v>
      </c>
      <c r="BG1218" s="62">
        <v>130</v>
      </c>
      <c r="BH1218" s="66">
        <v>60580</v>
      </c>
      <c r="BI1218" s="66">
        <v>60580</v>
      </c>
      <c r="BJ1218" s="66">
        <f t="shared" ref="BJ1218:BJ1282" si="312">BE1218*1000+BF1218</f>
        <v>33011</v>
      </c>
      <c r="BL1218" t="s">
        <v>1447</v>
      </c>
      <c r="BM1218">
        <f t="shared" si="308"/>
        <v>3360580</v>
      </c>
      <c r="BN1218">
        <f t="shared" si="309"/>
        <v>3360580</v>
      </c>
      <c r="CA1218" s="1"/>
    </row>
    <row r="1219" spans="1:79" ht="14" hidden="1" customHeight="1" outlineLevel="1" x14ac:dyDescent="0.2">
      <c r="A1219" t="s">
        <v>2365</v>
      </c>
      <c r="B1219" s="6" t="s">
        <v>1764</v>
      </c>
      <c r="C1219" s="1">
        <f t="shared" si="301"/>
        <v>472</v>
      </c>
      <c r="D1219" s="3">
        <f>IF(N1219&gt;0, RANK(N1219,(N1219:P1219,Q1219:AE1219)),0)</f>
        <v>1</v>
      </c>
      <c r="E1219" s="3">
        <f>IF(O1219&gt;0,RANK(O1219,(N1219:P1219,Q1219:AE1219)),0)</f>
        <v>2</v>
      </c>
      <c r="F1219" s="3">
        <f t="shared" si="302"/>
        <v>0</v>
      </c>
      <c r="G1219" s="1">
        <f t="shared" si="303"/>
        <v>13</v>
      </c>
      <c r="H1219" s="2">
        <f t="shared" si="311"/>
        <v>2.7542372881355932E-2</v>
      </c>
      <c r="I1219" s="4"/>
      <c r="J1219" s="2">
        <f t="shared" si="304"/>
        <v>0.51059322033898302</v>
      </c>
      <c r="K1219" s="2">
        <f t="shared" si="305"/>
        <v>0.48305084745762711</v>
      </c>
      <c r="L1219" s="2">
        <f t="shared" si="306"/>
        <v>0</v>
      </c>
      <c r="M1219" s="2">
        <f t="shared" si="307"/>
        <v>6.3559322033898691E-3</v>
      </c>
      <c r="N1219" s="38">
        <v>241</v>
      </c>
      <c r="O1219" s="38">
        <v>228</v>
      </c>
      <c r="P1219" s="38"/>
      <c r="Q1219" s="38">
        <v>2</v>
      </c>
      <c r="R1219" s="38">
        <v>0</v>
      </c>
      <c r="S1219" s="38"/>
      <c r="T1219" s="38"/>
      <c r="U1219" s="38"/>
      <c r="V1219" s="38"/>
      <c r="W1219" s="38">
        <v>1</v>
      </c>
      <c r="X1219" s="38"/>
      <c r="Y1219" s="38"/>
      <c r="Z1219" s="38"/>
      <c r="AA1219" s="38"/>
      <c r="AB1219" s="38"/>
      <c r="BA1219" t="str">
        <f t="shared" si="310"/>
        <v>Piermont</v>
      </c>
      <c r="BB1219" t="s">
        <v>2215</v>
      </c>
      <c r="BC1219">
        <v>2</v>
      </c>
      <c r="BE1219" s="60">
        <v>33</v>
      </c>
      <c r="BF1219" s="62">
        <v>9</v>
      </c>
      <c r="BG1219" s="62">
        <v>155</v>
      </c>
      <c r="BH1219" s="66">
        <v>61060</v>
      </c>
      <c r="BI1219" s="66">
        <v>61060</v>
      </c>
      <c r="BJ1219" s="66">
        <f t="shared" si="312"/>
        <v>33009</v>
      </c>
      <c r="BL1219" t="s">
        <v>1447</v>
      </c>
      <c r="BM1219">
        <f t="shared" si="308"/>
        <v>3361060</v>
      </c>
      <c r="BN1219">
        <f t="shared" si="309"/>
        <v>3361060</v>
      </c>
      <c r="CA1219" s="1"/>
    </row>
    <row r="1220" spans="1:79" ht="14" hidden="1" customHeight="1" outlineLevel="1" x14ac:dyDescent="0.2">
      <c r="A1220" t="s">
        <v>1499</v>
      </c>
      <c r="B1220" s="6" t="s">
        <v>1764</v>
      </c>
      <c r="C1220" s="1">
        <f t="shared" si="301"/>
        <v>10</v>
      </c>
      <c r="D1220" s="3">
        <f>IF(N1220&gt;0, RANK(N1220,(N1220:P1220,Q1220:AE1220)),0)</f>
        <v>1</v>
      </c>
      <c r="E1220" s="3">
        <f>IF(O1220&gt;0,RANK(O1220,(N1220:P1220,Q1220:AE1220)),0)</f>
        <v>2</v>
      </c>
      <c r="F1220" s="3">
        <f t="shared" si="302"/>
        <v>0</v>
      </c>
      <c r="G1220" s="1">
        <f t="shared" si="303"/>
        <v>8</v>
      </c>
      <c r="H1220" s="2">
        <f t="shared" si="311"/>
        <v>0.8</v>
      </c>
      <c r="I1220" s="4"/>
      <c r="J1220" s="2">
        <f t="shared" si="304"/>
        <v>0.9</v>
      </c>
      <c r="K1220" s="2">
        <f t="shared" si="305"/>
        <v>0.1</v>
      </c>
      <c r="L1220" s="2">
        <f t="shared" si="306"/>
        <v>0</v>
      </c>
      <c r="M1220" s="2">
        <f t="shared" si="307"/>
        <v>-2.7755575615628914E-17</v>
      </c>
      <c r="N1220" s="38">
        <v>9</v>
      </c>
      <c r="O1220" s="38">
        <v>1</v>
      </c>
      <c r="P1220" s="38"/>
      <c r="Q1220" s="38">
        <v>0</v>
      </c>
      <c r="R1220" s="38">
        <v>0</v>
      </c>
      <c r="S1220" s="38"/>
      <c r="T1220" s="38"/>
      <c r="U1220" s="38"/>
      <c r="V1220" s="38"/>
      <c r="W1220" s="38">
        <v>0</v>
      </c>
      <c r="X1220" s="38"/>
      <c r="Y1220" s="38"/>
      <c r="Z1220" s="38"/>
      <c r="AA1220" s="38"/>
      <c r="AB1220" s="38"/>
      <c r="BA1220" t="str">
        <f t="shared" si="310"/>
        <v>Pinkham's Grant</v>
      </c>
      <c r="BB1220" t="s">
        <v>3868</v>
      </c>
      <c r="BC1220">
        <v>2</v>
      </c>
      <c r="BE1220" s="60">
        <v>33</v>
      </c>
      <c r="BF1220" s="62">
        <v>7</v>
      </c>
      <c r="BG1220" s="62">
        <v>155</v>
      </c>
      <c r="BH1220" s="66">
        <v>61620</v>
      </c>
      <c r="BI1220" s="66">
        <v>61620</v>
      </c>
      <c r="BJ1220" s="66">
        <f t="shared" si="312"/>
        <v>33007</v>
      </c>
      <c r="BL1220" s="6" t="s">
        <v>1273</v>
      </c>
      <c r="BM1220">
        <f t="shared" si="308"/>
        <v>3361620</v>
      </c>
      <c r="BN1220">
        <f t="shared" si="309"/>
        <v>3361620</v>
      </c>
      <c r="CA1220" s="1"/>
    </row>
    <row r="1221" spans="1:79" ht="14" hidden="1" customHeight="1" outlineLevel="1" x14ac:dyDescent="0.2">
      <c r="A1221" t="s">
        <v>474</v>
      </c>
      <c r="B1221" s="6" t="s">
        <v>1764</v>
      </c>
      <c r="C1221" s="1">
        <f t="shared" si="301"/>
        <v>601</v>
      </c>
      <c r="D1221" s="3">
        <f>IF(N1221&gt;0, RANK(N1221,(N1221:P1221,Q1221:AE1221)),0)</f>
        <v>2</v>
      </c>
      <c r="E1221" s="3">
        <f>IF(O1221&gt;0,RANK(O1221,(N1221:P1221,Q1221:AE1221)),0)</f>
        <v>1</v>
      </c>
      <c r="F1221" s="3">
        <f t="shared" si="302"/>
        <v>0</v>
      </c>
      <c r="G1221" s="1">
        <f t="shared" si="303"/>
        <v>285</v>
      </c>
      <c r="H1221" s="2">
        <f t="shared" si="311"/>
        <v>0.47420965058236275</v>
      </c>
      <c r="I1221" s="4"/>
      <c r="J1221" s="2">
        <f t="shared" si="304"/>
        <v>0.25790349417637271</v>
      </c>
      <c r="K1221" s="2">
        <f t="shared" si="305"/>
        <v>0.73211314475873546</v>
      </c>
      <c r="L1221" s="2">
        <f t="shared" si="306"/>
        <v>0</v>
      </c>
      <c r="M1221" s="2">
        <f t="shared" si="307"/>
        <v>9.9833610648918381E-3</v>
      </c>
      <c r="N1221" s="38">
        <v>155</v>
      </c>
      <c r="O1221" s="38">
        <v>440</v>
      </c>
      <c r="P1221" s="38"/>
      <c r="Q1221" s="38">
        <v>1</v>
      </c>
      <c r="R1221" s="38">
        <v>2</v>
      </c>
      <c r="S1221" s="38"/>
      <c r="T1221" s="38"/>
      <c r="U1221" s="38"/>
      <c r="V1221" s="38"/>
      <c r="W1221" s="38">
        <v>3</v>
      </c>
      <c r="X1221" s="38"/>
      <c r="Y1221" s="38"/>
      <c r="Z1221" s="38"/>
      <c r="AA1221" s="38"/>
      <c r="AB1221" s="38"/>
      <c r="BA1221" t="str">
        <f t="shared" si="310"/>
        <v>Pittsburg</v>
      </c>
      <c r="BB1221" t="s">
        <v>3868</v>
      </c>
      <c r="BC1221">
        <v>2</v>
      </c>
      <c r="BE1221" s="60">
        <v>33</v>
      </c>
      <c r="BF1221" s="62">
        <v>7</v>
      </c>
      <c r="BG1221" s="62">
        <v>160</v>
      </c>
      <c r="BH1221" s="66">
        <v>61780</v>
      </c>
      <c r="BI1221" s="66">
        <v>61780</v>
      </c>
      <c r="BJ1221" s="66">
        <f t="shared" si="312"/>
        <v>33007</v>
      </c>
      <c r="BL1221" s="6" t="s">
        <v>1447</v>
      </c>
      <c r="BM1221">
        <f t="shared" si="308"/>
        <v>3361780</v>
      </c>
      <c r="BN1221">
        <f t="shared" si="309"/>
        <v>3361780</v>
      </c>
      <c r="CA1221" s="1"/>
    </row>
    <row r="1222" spans="1:79" ht="14" hidden="1" customHeight="1" outlineLevel="1" x14ac:dyDescent="0.2">
      <c r="A1222" t="s">
        <v>3031</v>
      </c>
      <c r="B1222" s="6" t="s">
        <v>1764</v>
      </c>
      <c r="C1222" s="1">
        <f t="shared" si="301"/>
        <v>2337</v>
      </c>
      <c r="D1222" s="3">
        <f>IF(N1222&gt;0, RANK(N1222,(N1222:P1222,Q1222:AE1222)),0)</f>
        <v>2</v>
      </c>
      <c r="E1222" s="3">
        <f>IF(O1222&gt;0,RANK(O1222,(N1222:P1222,Q1222:AE1222)),0)</f>
        <v>1</v>
      </c>
      <c r="F1222" s="3">
        <f t="shared" si="302"/>
        <v>0</v>
      </c>
      <c r="G1222" s="1">
        <f t="shared" si="303"/>
        <v>591</v>
      </c>
      <c r="H1222" s="2">
        <f t="shared" si="311"/>
        <v>0.25288831835686776</v>
      </c>
      <c r="I1222" s="4"/>
      <c r="J1222" s="2">
        <f t="shared" si="304"/>
        <v>0.36371416345742402</v>
      </c>
      <c r="K1222" s="2">
        <f t="shared" si="305"/>
        <v>0.61660248181429178</v>
      </c>
      <c r="L1222" s="2">
        <f t="shared" si="306"/>
        <v>0</v>
      </c>
      <c r="M1222" s="2">
        <f t="shared" si="307"/>
        <v>1.9683354728284197E-2</v>
      </c>
      <c r="N1222" s="38">
        <v>850</v>
      </c>
      <c r="O1222" s="38">
        <v>1441</v>
      </c>
      <c r="P1222" s="38"/>
      <c r="Q1222" s="38">
        <v>19</v>
      </c>
      <c r="R1222" s="38">
        <v>14</v>
      </c>
      <c r="S1222" s="38"/>
      <c r="T1222" s="38"/>
      <c r="U1222" s="38"/>
      <c r="V1222" s="38"/>
      <c r="W1222" s="38">
        <v>13</v>
      </c>
      <c r="X1222" s="38"/>
      <c r="Y1222" s="38"/>
      <c r="Z1222" s="38"/>
      <c r="AA1222" s="38"/>
      <c r="AB1222" s="38"/>
      <c r="BA1222" t="str">
        <f t="shared" si="310"/>
        <v>Pittsfield</v>
      </c>
      <c r="BB1222" t="s">
        <v>2449</v>
      </c>
      <c r="BC1222">
        <v>2</v>
      </c>
      <c r="BE1222" s="60">
        <v>33</v>
      </c>
      <c r="BF1222" s="62">
        <v>13</v>
      </c>
      <c r="BG1222" s="62">
        <v>110</v>
      </c>
      <c r="BH1222" s="66">
        <v>61940</v>
      </c>
      <c r="BI1222" s="66">
        <v>61940</v>
      </c>
      <c r="BJ1222" s="66">
        <f t="shared" si="312"/>
        <v>33013</v>
      </c>
      <c r="BL1222" t="s">
        <v>1447</v>
      </c>
      <c r="BM1222">
        <f t="shared" si="308"/>
        <v>3361940</v>
      </c>
      <c r="BN1222">
        <f t="shared" si="309"/>
        <v>3361940</v>
      </c>
      <c r="CA1222" s="1"/>
    </row>
    <row r="1223" spans="1:79" ht="14" hidden="1" customHeight="1" outlineLevel="1" x14ac:dyDescent="0.2">
      <c r="A1223" t="s">
        <v>2091</v>
      </c>
      <c r="B1223" s="6" t="s">
        <v>1764</v>
      </c>
      <c r="C1223" s="1">
        <f t="shared" si="301"/>
        <v>1700</v>
      </c>
      <c r="D1223" s="3">
        <f>IF(N1223&gt;0, RANK(N1223,(N1223:P1223,Q1223:AE1223)),0)</f>
        <v>1</v>
      </c>
      <c r="E1223" s="3">
        <f>IF(O1223&gt;0,RANK(O1223,(N1223:P1223,Q1223:AE1223)),0)</f>
        <v>2</v>
      </c>
      <c r="F1223" s="3">
        <f t="shared" si="302"/>
        <v>0</v>
      </c>
      <c r="G1223" s="1">
        <f t="shared" si="303"/>
        <v>634</v>
      </c>
      <c r="H1223" s="2">
        <f t="shared" si="311"/>
        <v>0.37294117647058822</v>
      </c>
      <c r="I1223" s="4"/>
      <c r="J1223" s="2">
        <f t="shared" si="304"/>
        <v>0.67941176470588238</v>
      </c>
      <c r="K1223" s="2">
        <f t="shared" si="305"/>
        <v>0.30647058823529411</v>
      </c>
      <c r="L1223" s="2">
        <f t="shared" si="306"/>
        <v>0</v>
      </c>
      <c r="M1223" s="2">
        <f t="shared" si="307"/>
        <v>1.4117647058823513E-2</v>
      </c>
      <c r="N1223" s="38">
        <v>1155</v>
      </c>
      <c r="O1223" s="38">
        <v>521</v>
      </c>
      <c r="P1223" s="38"/>
      <c r="Q1223" s="38">
        <v>12</v>
      </c>
      <c r="R1223" s="38">
        <v>3</v>
      </c>
      <c r="S1223" s="38"/>
      <c r="T1223" s="38"/>
      <c r="U1223" s="38"/>
      <c r="V1223" s="38"/>
      <c r="W1223" s="38">
        <v>9</v>
      </c>
      <c r="X1223" s="38"/>
      <c r="Y1223" s="38"/>
      <c r="Z1223" s="38"/>
      <c r="AA1223" s="38"/>
      <c r="AB1223" s="38"/>
      <c r="BA1223" t="str">
        <f t="shared" si="310"/>
        <v>Plainfield</v>
      </c>
      <c r="BB1223" t="s">
        <v>1020</v>
      </c>
      <c r="BC1223">
        <v>2</v>
      </c>
      <c r="BE1223" s="60">
        <v>33</v>
      </c>
      <c r="BF1223" s="62">
        <v>19</v>
      </c>
      <c r="BG1223" s="62">
        <v>55</v>
      </c>
      <c r="BH1223" s="66">
        <v>62340</v>
      </c>
      <c r="BI1223" s="66">
        <v>62340</v>
      </c>
      <c r="BJ1223" s="66">
        <f t="shared" si="312"/>
        <v>33019</v>
      </c>
      <c r="BL1223" t="s">
        <v>1447</v>
      </c>
      <c r="BM1223">
        <f t="shared" si="308"/>
        <v>3362340</v>
      </c>
      <c r="BN1223">
        <f t="shared" si="309"/>
        <v>3362340</v>
      </c>
      <c r="CA1223" s="1"/>
    </row>
    <row r="1224" spans="1:79" ht="14" hidden="1" customHeight="1" outlineLevel="1" x14ac:dyDescent="0.2">
      <c r="A1224" t="s">
        <v>2137</v>
      </c>
      <c r="B1224" s="6" t="s">
        <v>1764</v>
      </c>
      <c r="C1224" s="1">
        <f t="shared" si="301"/>
        <v>4739</v>
      </c>
      <c r="D1224" s="3">
        <f>IF(N1224&gt;0, RANK(N1224,(N1224:P1224,Q1224:AE1224)),0)</f>
        <v>2</v>
      </c>
      <c r="E1224" s="3">
        <f>IF(O1224&gt;0,RANK(O1224,(N1224:P1224,Q1224:AE1224)),0)</f>
        <v>1</v>
      </c>
      <c r="F1224" s="3">
        <f t="shared" si="302"/>
        <v>0</v>
      </c>
      <c r="G1224" s="1">
        <f t="shared" si="303"/>
        <v>866</v>
      </c>
      <c r="H1224" s="2">
        <f t="shared" si="311"/>
        <v>0.18273897446718718</v>
      </c>
      <c r="I1224" s="4"/>
      <c r="J1224" s="2">
        <f t="shared" si="304"/>
        <v>0.39987339101076175</v>
      </c>
      <c r="K1224" s="2">
        <f t="shared" si="305"/>
        <v>0.58261236547794892</v>
      </c>
      <c r="L1224" s="2">
        <f t="shared" si="306"/>
        <v>0</v>
      </c>
      <c r="M1224" s="2">
        <f t="shared" si="307"/>
        <v>1.7514243511289385E-2</v>
      </c>
      <c r="N1224" s="38">
        <v>1895</v>
      </c>
      <c r="O1224" s="38">
        <v>2761</v>
      </c>
      <c r="P1224" s="38"/>
      <c r="Q1224" s="38">
        <v>38</v>
      </c>
      <c r="R1224" s="38">
        <v>24</v>
      </c>
      <c r="S1224" s="38"/>
      <c r="T1224" s="38"/>
      <c r="U1224" s="38"/>
      <c r="V1224" s="38"/>
      <c r="W1224" s="38">
        <v>21</v>
      </c>
      <c r="X1224" s="38"/>
      <c r="Y1224" s="38"/>
      <c r="Z1224" s="38"/>
      <c r="AA1224" s="38"/>
      <c r="AB1224" s="38"/>
      <c r="BA1224" t="str">
        <f t="shared" si="310"/>
        <v>Plaistow</v>
      </c>
      <c r="BB1224" t="s">
        <v>2910</v>
      </c>
      <c r="BC1224">
        <v>1</v>
      </c>
      <c r="BE1224" s="60">
        <v>33</v>
      </c>
      <c r="BF1224" s="62">
        <v>15</v>
      </c>
      <c r="BG1224" s="62">
        <v>140</v>
      </c>
      <c r="BH1224" s="66">
        <v>62500</v>
      </c>
      <c r="BI1224" s="66">
        <v>62500</v>
      </c>
      <c r="BJ1224" s="66">
        <f t="shared" si="312"/>
        <v>33015</v>
      </c>
      <c r="BL1224" t="s">
        <v>1447</v>
      </c>
      <c r="BM1224">
        <f t="shared" si="308"/>
        <v>3362500</v>
      </c>
      <c r="BN1224">
        <f t="shared" si="309"/>
        <v>3362500</v>
      </c>
      <c r="CA1224" s="1"/>
    </row>
    <row r="1225" spans="1:79" ht="14" hidden="1" customHeight="1" outlineLevel="1" x14ac:dyDescent="0.2">
      <c r="A1225" t="s">
        <v>228</v>
      </c>
      <c r="B1225" s="6" t="s">
        <v>1764</v>
      </c>
      <c r="C1225" s="1">
        <f t="shared" si="301"/>
        <v>3485</v>
      </c>
      <c r="D1225" s="3">
        <f>IF(N1225&gt;0, RANK(N1225,(N1225:P1225,Q1225:AE1225)),0)</f>
        <v>1</v>
      </c>
      <c r="E1225" s="3">
        <f>IF(O1225&gt;0,RANK(O1225,(N1225:P1225,Q1225:AE1225)),0)</f>
        <v>2</v>
      </c>
      <c r="F1225" s="3">
        <f t="shared" si="302"/>
        <v>0</v>
      </c>
      <c r="G1225" s="1">
        <f t="shared" si="303"/>
        <v>679</v>
      </c>
      <c r="H1225" s="2">
        <f t="shared" si="311"/>
        <v>0.19483500717360114</v>
      </c>
      <c r="I1225" s="4"/>
      <c r="J1225" s="2">
        <f t="shared" si="304"/>
        <v>0.58737446197991394</v>
      </c>
      <c r="K1225" s="2">
        <f t="shared" si="305"/>
        <v>0.39253945480631275</v>
      </c>
      <c r="L1225" s="2">
        <f t="shared" si="306"/>
        <v>0</v>
      </c>
      <c r="M1225" s="2">
        <f t="shared" si="307"/>
        <v>2.0086083213773309E-2</v>
      </c>
      <c r="N1225" s="38">
        <v>2047</v>
      </c>
      <c r="O1225" s="38">
        <v>1368</v>
      </c>
      <c r="P1225" s="38"/>
      <c r="Q1225" s="38">
        <v>33</v>
      </c>
      <c r="R1225" s="38">
        <v>19</v>
      </c>
      <c r="S1225" s="38"/>
      <c r="T1225" s="38"/>
      <c r="U1225" s="38"/>
      <c r="V1225" s="38"/>
      <c r="W1225" s="38">
        <v>18</v>
      </c>
      <c r="X1225" s="38"/>
      <c r="Y1225" s="38"/>
      <c r="Z1225" s="38"/>
      <c r="AA1225" s="38"/>
      <c r="AB1225" s="38"/>
      <c r="BA1225" t="str">
        <f t="shared" si="310"/>
        <v>Plymouth</v>
      </c>
      <c r="BB1225" t="s">
        <v>2215</v>
      </c>
      <c r="BC1225">
        <v>2</v>
      </c>
      <c r="BE1225" s="60">
        <v>33</v>
      </c>
      <c r="BF1225" s="62">
        <v>9</v>
      </c>
      <c r="BG1225" s="62">
        <v>160</v>
      </c>
      <c r="BH1225" s="66">
        <v>62660</v>
      </c>
      <c r="BI1225" s="66">
        <v>62660</v>
      </c>
      <c r="BJ1225" s="66">
        <f t="shared" si="312"/>
        <v>33009</v>
      </c>
      <c r="BL1225" t="s">
        <v>1447</v>
      </c>
      <c r="BM1225">
        <f t="shared" si="308"/>
        <v>3362660</v>
      </c>
      <c r="BN1225">
        <f t="shared" si="309"/>
        <v>3362660</v>
      </c>
      <c r="CA1225" s="1"/>
    </row>
    <row r="1226" spans="1:79" ht="14" hidden="1" customHeight="1" outlineLevel="1" x14ac:dyDescent="0.2">
      <c r="A1226" t="s">
        <v>1266</v>
      </c>
      <c r="B1226" s="6" t="s">
        <v>1764</v>
      </c>
      <c r="C1226" s="1">
        <f t="shared" si="301"/>
        <v>14719</v>
      </c>
      <c r="D1226" s="3">
        <f>IF(N1226&gt;0, RANK(N1226,(N1226:P1226,Q1226:AE1226)),0)</f>
        <v>1</v>
      </c>
      <c r="E1226" s="3">
        <f>IF(O1226&gt;0,RANK(O1226,(N1226:P1226,Q1226:AE1226)),0)</f>
        <v>2</v>
      </c>
      <c r="F1226" s="3">
        <f t="shared" si="302"/>
        <v>0</v>
      </c>
      <c r="G1226" s="1">
        <f t="shared" si="303"/>
        <v>6102</v>
      </c>
      <c r="H1226" s="2">
        <f t="shared" si="311"/>
        <v>0.41456620694340646</v>
      </c>
      <c r="I1226" s="4"/>
      <c r="J1226" s="2">
        <f t="shared" si="304"/>
        <v>0.69902846660778584</v>
      </c>
      <c r="K1226" s="2">
        <f t="shared" si="305"/>
        <v>0.28446225966437938</v>
      </c>
      <c r="L1226" s="2">
        <f t="shared" si="306"/>
        <v>0</v>
      </c>
      <c r="M1226" s="2">
        <f t="shared" si="307"/>
        <v>1.6509273727834783E-2</v>
      </c>
      <c r="N1226" s="38">
        <v>10289</v>
      </c>
      <c r="O1226" s="38">
        <v>4187</v>
      </c>
      <c r="P1226" s="38"/>
      <c r="Q1226" s="38">
        <v>92</v>
      </c>
      <c r="R1226" s="38">
        <v>67</v>
      </c>
      <c r="S1226" s="38"/>
      <c r="T1226" s="38"/>
      <c r="U1226" s="38"/>
      <c r="V1226" s="38"/>
      <c r="W1226" s="38">
        <v>84</v>
      </c>
      <c r="X1226" s="38"/>
      <c r="Y1226" s="38"/>
      <c r="Z1226" s="38"/>
      <c r="AA1226" s="38"/>
      <c r="AB1226" s="38"/>
      <c r="BA1226" t="str">
        <f t="shared" si="310"/>
        <v>Portsmouth</v>
      </c>
      <c r="BB1226" t="s">
        <v>2910</v>
      </c>
      <c r="BC1226">
        <v>1</v>
      </c>
      <c r="BE1226" s="60">
        <v>33</v>
      </c>
      <c r="BF1226" s="62">
        <v>15</v>
      </c>
      <c r="BG1226" s="62">
        <v>145</v>
      </c>
      <c r="BH1226" s="66">
        <v>62900</v>
      </c>
      <c r="BI1226" s="66">
        <v>62900</v>
      </c>
      <c r="BJ1226" s="66">
        <f t="shared" si="312"/>
        <v>33015</v>
      </c>
      <c r="BL1226" t="s">
        <v>1225</v>
      </c>
      <c r="BM1226">
        <f t="shared" si="308"/>
        <v>3362900</v>
      </c>
      <c r="BN1226">
        <f t="shared" si="309"/>
        <v>3362900</v>
      </c>
      <c r="CA1226" s="1"/>
    </row>
    <row r="1227" spans="1:79" ht="14" hidden="1" customHeight="1" outlineLevel="1" x14ac:dyDescent="0.2">
      <c r="A1227" t="s">
        <v>1435</v>
      </c>
      <c r="B1227" s="6" t="s">
        <v>1764</v>
      </c>
      <c r="C1227" s="1">
        <f t="shared" si="301"/>
        <v>280</v>
      </c>
      <c r="D1227" s="3">
        <f>IF(N1227&gt;0, RANK(N1227,(N1227:P1227,Q1227:AE1227)),0)</f>
        <v>1</v>
      </c>
      <c r="E1227" s="3">
        <f>IF(O1227&gt;0,RANK(O1227,(N1227:P1227,Q1227:AE1227)),0)</f>
        <v>2</v>
      </c>
      <c r="F1227" s="3">
        <f t="shared" si="302"/>
        <v>0</v>
      </c>
      <c r="G1227" s="1">
        <f t="shared" si="303"/>
        <v>102</v>
      </c>
      <c r="H1227" s="2">
        <f t="shared" si="311"/>
        <v>0.36428571428571427</v>
      </c>
      <c r="I1227" s="4"/>
      <c r="J1227" s="2">
        <f t="shared" si="304"/>
        <v>0.6785714285714286</v>
      </c>
      <c r="K1227" s="2">
        <f t="shared" si="305"/>
        <v>0.31428571428571428</v>
      </c>
      <c r="L1227" s="2">
        <f t="shared" si="306"/>
        <v>0</v>
      </c>
      <c r="M1227" s="2">
        <f t="shared" si="307"/>
        <v>7.1428571428571175E-3</v>
      </c>
      <c r="N1227" s="38">
        <v>190</v>
      </c>
      <c r="O1227" s="38">
        <v>88</v>
      </c>
      <c r="P1227" s="38"/>
      <c r="Q1227" s="38">
        <v>2</v>
      </c>
      <c r="R1227" s="38">
        <v>0</v>
      </c>
      <c r="S1227" s="38"/>
      <c r="T1227" s="38"/>
      <c r="U1227" s="38"/>
      <c r="V1227" s="38"/>
      <c r="W1227" s="38">
        <v>0</v>
      </c>
      <c r="X1227" s="38"/>
      <c r="Y1227" s="38"/>
      <c r="Z1227" s="38"/>
      <c r="AA1227" s="38"/>
      <c r="AB1227" s="38"/>
      <c r="BA1227" t="str">
        <f t="shared" si="310"/>
        <v>Randolph</v>
      </c>
      <c r="BB1227" t="s">
        <v>3868</v>
      </c>
      <c r="BC1227">
        <v>2</v>
      </c>
      <c r="BE1227" s="60">
        <v>33</v>
      </c>
      <c r="BF1227" s="62">
        <v>7</v>
      </c>
      <c r="BG1227" s="62">
        <v>165</v>
      </c>
      <c r="BH1227" s="66">
        <v>63860</v>
      </c>
      <c r="BI1227" s="66">
        <v>63860</v>
      </c>
      <c r="BJ1227" s="66">
        <f t="shared" si="312"/>
        <v>33007</v>
      </c>
      <c r="BL1227" t="s">
        <v>1447</v>
      </c>
      <c r="BM1227">
        <f t="shared" si="308"/>
        <v>3363860</v>
      </c>
      <c r="BN1227">
        <f t="shared" si="309"/>
        <v>3363860</v>
      </c>
      <c r="CA1227" s="1"/>
    </row>
    <row r="1228" spans="1:79" ht="14" hidden="1" customHeight="1" outlineLevel="1" x14ac:dyDescent="0.2">
      <c r="A1228" t="s">
        <v>2955</v>
      </c>
      <c r="B1228" s="6" t="s">
        <v>1764</v>
      </c>
      <c r="C1228" s="1">
        <f t="shared" si="301"/>
        <v>6348</v>
      </c>
      <c r="D1228" s="3">
        <f>IF(N1228&gt;0, RANK(N1228,(N1228:P1228,Q1228:AE1228)),0)</f>
        <v>2</v>
      </c>
      <c r="E1228" s="3">
        <f>IF(O1228&gt;0,RANK(O1228,(N1228:P1228,Q1228:AE1228)),0)</f>
        <v>1</v>
      </c>
      <c r="F1228" s="3">
        <f t="shared" si="302"/>
        <v>0</v>
      </c>
      <c r="G1228" s="1">
        <f t="shared" si="303"/>
        <v>1476</v>
      </c>
      <c r="H1228" s="2">
        <f t="shared" si="311"/>
        <v>0.23251417769376181</v>
      </c>
      <c r="I1228" s="4"/>
      <c r="J1228" s="2">
        <f t="shared" si="304"/>
        <v>0.3780718336483932</v>
      </c>
      <c r="K1228" s="2">
        <f t="shared" si="305"/>
        <v>0.61058601134215496</v>
      </c>
      <c r="L1228" s="2">
        <f t="shared" si="306"/>
        <v>0</v>
      </c>
      <c r="M1228" s="2">
        <f t="shared" si="307"/>
        <v>1.1342155009451793E-2</v>
      </c>
      <c r="N1228" s="38">
        <v>2400</v>
      </c>
      <c r="O1228" s="38">
        <v>3876</v>
      </c>
      <c r="P1228" s="38"/>
      <c r="Q1228" s="38">
        <v>36</v>
      </c>
      <c r="R1228" s="38">
        <v>19</v>
      </c>
      <c r="S1228" s="38"/>
      <c r="T1228" s="38"/>
      <c r="U1228" s="38"/>
      <c r="V1228" s="38"/>
      <c r="W1228" s="38">
        <v>17</v>
      </c>
      <c r="X1228" s="38"/>
      <c r="Y1228" s="38"/>
      <c r="Z1228" s="38"/>
      <c r="AA1228" s="38"/>
      <c r="AB1228" s="38"/>
      <c r="BA1228" t="str">
        <f t="shared" si="310"/>
        <v>Raymond</v>
      </c>
      <c r="BB1228" t="s">
        <v>2910</v>
      </c>
      <c r="BC1228">
        <v>1</v>
      </c>
      <c r="BE1228" s="60">
        <v>33</v>
      </c>
      <c r="BF1228" s="62">
        <v>15</v>
      </c>
      <c r="BG1228" s="62">
        <v>150</v>
      </c>
      <c r="BH1228" s="66">
        <v>64020</v>
      </c>
      <c r="BI1228" s="66">
        <v>64020</v>
      </c>
      <c r="BJ1228" s="66">
        <f t="shared" si="312"/>
        <v>33015</v>
      </c>
      <c r="BL1228" t="s">
        <v>1447</v>
      </c>
      <c r="BM1228">
        <f t="shared" si="308"/>
        <v>3364020</v>
      </c>
      <c r="BN1228">
        <f t="shared" si="309"/>
        <v>3364020</v>
      </c>
      <c r="CA1228" s="1"/>
    </row>
    <row r="1229" spans="1:79" ht="14" hidden="1" customHeight="1" outlineLevel="1" x14ac:dyDescent="0.2">
      <c r="A1229" t="s">
        <v>1846</v>
      </c>
      <c r="B1229" s="6" t="s">
        <v>1764</v>
      </c>
      <c r="C1229" s="1">
        <f t="shared" si="301"/>
        <v>754</v>
      </c>
      <c r="D1229" s="3">
        <f>IF(N1229&gt;0, RANK(N1229,(N1229:P1229,Q1229:AE1229)),0)</f>
        <v>2</v>
      </c>
      <c r="E1229" s="3">
        <f>IF(O1229&gt;0,RANK(O1229,(N1229:P1229,Q1229:AE1229)),0)</f>
        <v>1</v>
      </c>
      <c r="F1229" s="3">
        <f t="shared" si="302"/>
        <v>0</v>
      </c>
      <c r="G1229" s="1">
        <f t="shared" si="303"/>
        <v>169</v>
      </c>
      <c r="H1229" s="2">
        <f t="shared" si="311"/>
        <v>0.22413793103448276</v>
      </c>
      <c r="I1229" s="4"/>
      <c r="J1229" s="2">
        <f t="shared" si="304"/>
        <v>0.38196286472148538</v>
      </c>
      <c r="K1229" s="2">
        <f t="shared" si="305"/>
        <v>0.6061007957559682</v>
      </c>
      <c r="L1229" s="2">
        <f t="shared" si="306"/>
        <v>0</v>
      </c>
      <c r="M1229" s="2">
        <f t="shared" si="307"/>
        <v>1.1936339522546358E-2</v>
      </c>
      <c r="N1229" s="38">
        <v>288</v>
      </c>
      <c r="O1229" s="38">
        <v>457</v>
      </c>
      <c r="P1229" s="38"/>
      <c r="Q1229" s="38">
        <v>3</v>
      </c>
      <c r="R1229" s="38">
        <v>3</v>
      </c>
      <c r="S1229" s="38"/>
      <c r="T1229" s="38"/>
      <c r="U1229" s="38"/>
      <c r="V1229" s="38"/>
      <c r="W1229" s="38">
        <v>3</v>
      </c>
      <c r="X1229" s="38"/>
      <c r="Y1229" s="38"/>
      <c r="Z1229" s="38"/>
      <c r="AA1229" s="38"/>
      <c r="AB1229" s="38"/>
      <c r="BA1229" t="str">
        <f t="shared" si="310"/>
        <v>Richmond</v>
      </c>
      <c r="BB1229" t="s">
        <v>1438</v>
      </c>
      <c r="BC1229">
        <v>2</v>
      </c>
      <c r="BE1229" s="60">
        <v>33</v>
      </c>
      <c r="BF1229" s="62">
        <v>5</v>
      </c>
      <c r="BG1229" s="62">
        <v>65</v>
      </c>
      <c r="BH1229" s="66">
        <v>64420</v>
      </c>
      <c r="BI1229" s="66">
        <v>64420</v>
      </c>
      <c r="BJ1229" s="66">
        <f t="shared" si="312"/>
        <v>33005</v>
      </c>
      <c r="BL1229" t="s">
        <v>1447</v>
      </c>
      <c r="BM1229">
        <f t="shared" si="308"/>
        <v>3364420</v>
      </c>
      <c r="BN1229">
        <f t="shared" si="309"/>
        <v>3364420</v>
      </c>
      <c r="CA1229" s="1"/>
    </row>
    <row r="1230" spans="1:79" ht="14" hidden="1" customHeight="1" outlineLevel="1" x14ac:dyDescent="0.2">
      <c r="A1230" t="s">
        <v>2956</v>
      </c>
      <c r="B1230" s="6" t="s">
        <v>1764</v>
      </c>
      <c r="C1230" s="1">
        <f t="shared" si="301"/>
        <v>3772</v>
      </c>
      <c r="D1230" s="3">
        <f>IF(N1230&gt;0, RANK(N1230,(N1230:P1230,Q1230:AE1230)),0)</f>
        <v>2</v>
      </c>
      <c r="E1230" s="3">
        <f>IF(O1230&gt;0,RANK(O1230,(N1230:P1230,Q1230:AE1230)),0)</f>
        <v>1</v>
      </c>
      <c r="F1230" s="3">
        <f t="shared" si="302"/>
        <v>0</v>
      </c>
      <c r="G1230" s="1">
        <f t="shared" si="303"/>
        <v>968</v>
      </c>
      <c r="H1230" s="2">
        <f t="shared" si="311"/>
        <v>0.25662778366914102</v>
      </c>
      <c r="I1230" s="4"/>
      <c r="J1230" s="2">
        <f t="shared" si="304"/>
        <v>0.36585365853658536</v>
      </c>
      <c r="K1230" s="2">
        <f t="shared" si="305"/>
        <v>0.62248144220572643</v>
      </c>
      <c r="L1230" s="2">
        <f t="shared" si="306"/>
        <v>0</v>
      </c>
      <c r="M1230" s="2">
        <f t="shared" si="307"/>
        <v>1.166489925768821E-2</v>
      </c>
      <c r="N1230" s="38">
        <v>1380</v>
      </c>
      <c r="O1230" s="38">
        <v>2348</v>
      </c>
      <c r="P1230" s="38"/>
      <c r="Q1230" s="38">
        <v>20</v>
      </c>
      <c r="R1230" s="38">
        <v>8</v>
      </c>
      <c r="S1230" s="38"/>
      <c r="T1230" s="38"/>
      <c r="U1230" s="38"/>
      <c r="V1230" s="38"/>
      <c r="W1230" s="38">
        <v>16</v>
      </c>
      <c r="X1230" s="38"/>
      <c r="Y1230" s="38"/>
      <c r="Z1230" s="38"/>
      <c r="AA1230" s="38"/>
      <c r="AB1230" s="38"/>
      <c r="BA1230" t="str">
        <f t="shared" si="310"/>
        <v>Rindge</v>
      </c>
      <c r="BB1230" t="s">
        <v>1438</v>
      </c>
      <c r="BC1230">
        <v>2</v>
      </c>
      <c r="BE1230" s="60">
        <v>33</v>
      </c>
      <c r="BF1230" s="62">
        <v>5</v>
      </c>
      <c r="BG1230" s="62">
        <v>70</v>
      </c>
      <c r="BH1230" s="66">
        <v>64580</v>
      </c>
      <c r="BI1230" s="66">
        <v>64580</v>
      </c>
      <c r="BJ1230" s="66">
        <f t="shared" si="312"/>
        <v>33005</v>
      </c>
      <c r="BL1230" t="s">
        <v>1447</v>
      </c>
      <c r="BM1230">
        <f t="shared" si="308"/>
        <v>3364580</v>
      </c>
      <c r="BN1230">
        <f t="shared" si="309"/>
        <v>3364580</v>
      </c>
      <c r="CA1230" s="1"/>
    </row>
    <row r="1231" spans="1:79" ht="14" hidden="1" customHeight="1" outlineLevel="1" x14ac:dyDescent="0.2">
      <c r="A1231" t="s">
        <v>1674</v>
      </c>
      <c r="B1231" s="6" t="s">
        <v>1764</v>
      </c>
      <c r="C1231" s="1">
        <f t="shared" si="301"/>
        <v>17379</v>
      </c>
      <c r="D1231" s="3">
        <f>IF(N1231&gt;0, RANK(N1231,(N1231:P1231,Q1231:AE1231)),0)</f>
        <v>2</v>
      </c>
      <c r="E1231" s="3">
        <f>IF(O1231&gt;0,RANK(O1231,(N1231:P1231,Q1231:AE1231)),0)</f>
        <v>1</v>
      </c>
      <c r="F1231" s="3">
        <f t="shared" si="302"/>
        <v>0</v>
      </c>
      <c r="G1231" s="1">
        <f t="shared" si="303"/>
        <v>618</v>
      </c>
      <c r="H1231" s="2">
        <f t="shared" si="311"/>
        <v>3.5560158812359743E-2</v>
      </c>
      <c r="I1231" s="4"/>
      <c r="J1231" s="2">
        <f t="shared" si="304"/>
        <v>0.47551642787271997</v>
      </c>
      <c r="K1231" s="2">
        <f t="shared" si="305"/>
        <v>0.51107658668507971</v>
      </c>
      <c r="L1231" s="2">
        <f t="shared" si="306"/>
        <v>0</v>
      </c>
      <c r="M1231" s="2">
        <f t="shared" si="307"/>
        <v>1.3406985442200314E-2</v>
      </c>
      <c r="N1231" s="38">
        <v>8264</v>
      </c>
      <c r="O1231" s="38">
        <v>8882</v>
      </c>
      <c r="P1231" s="38"/>
      <c r="Q1231" s="38">
        <v>91</v>
      </c>
      <c r="R1231" s="38">
        <v>77</v>
      </c>
      <c r="S1231" s="38"/>
      <c r="T1231" s="38"/>
      <c r="U1231" s="38"/>
      <c r="V1231" s="38"/>
      <c r="W1231" s="38">
        <v>65</v>
      </c>
      <c r="X1231" s="38"/>
      <c r="Y1231" s="38"/>
      <c r="Z1231" s="38"/>
      <c r="AA1231" s="38"/>
      <c r="AB1231" s="38"/>
      <c r="BA1231" t="str">
        <f t="shared" si="310"/>
        <v>Rochester</v>
      </c>
      <c r="BB1231" t="s">
        <v>1999</v>
      </c>
      <c r="BC1231">
        <v>1</v>
      </c>
      <c r="BE1231" s="60">
        <v>33</v>
      </c>
      <c r="BF1231" s="62">
        <v>17</v>
      </c>
      <c r="BG1231" s="62">
        <v>50</v>
      </c>
      <c r="BH1231" s="66">
        <v>65140</v>
      </c>
      <c r="BI1231" s="66">
        <v>65140</v>
      </c>
      <c r="BJ1231" s="66">
        <f t="shared" si="312"/>
        <v>33017</v>
      </c>
      <c r="BL1231" t="s">
        <v>1225</v>
      </c>
      <c r="BM1231">
        <f t="shared" si="308"/>
        <v>3365140</v>
      </c>
      <c r="BN1231">
        <f t="shared" si="309"/>
        <v>3365140</v>
      </c>
      <c r="CA1231" s="1"/>
    </row>
    <row r="1232" spans="1:79" ht="14" hidden="1" customHeight="1" outlineLevel="1" x14ac:dyDescent="0.2">
      <c r="A1232" t="s">
        <v>2407</v>
      </c>
      <c r="B1232" s="6" t="s">
        <v>1764</v>
      </c>
      <c r="C1232" s="1">
        <f t="shared" si="301"/>
        <v>1749</v>
      </c>
      <c r="D1232" s="3">
        <f>IF(N1232&gt;0, RANK(N1232,(N1232:P1232,Q1232:AE1232)),0)</f>
        <v>1</v>
      </c>
      <c r="E1232" s="3">
        <f>IF(O1232&gt;0,RANK(O1232,(N1232:P1232,Q1232:AE1232)),0)</f>
        <v>2</v>
      </c>
      <c r="F1232" s="3">
        <f t="shared" si="302"/>
        <v>0</v>
      </c>
      <c r="G1232" s="1">
        <f t="shared" si="303"/>
        <v>228</v>
      </c>
      <c r="H1232" s="2">
        <f t="shared" si="311"/>
        <v>0.13036020583190394</v>
      </c>
      <c r="I1232" s="4"/>
      <c r="J1232" s="2">
        <f t="shared" si="304"/>
        <v>0.55746140651801024</v>
      </c>
      <c r="K1232" s="2">
        <f t="shared" si="305"/>
        <v>0.42710120068610635</v>
      </c>
      <c r="L1232" s="2">
        <f t="shared" si="306"/>
        <v>0</v>
      </c>
      <c r="M1232" s="2">
        <f t="shared" si="307"/>
        <v>1.5437392795883409E-2</v>
      </c>
      <c r="N1232" s="38">
        <v>975</v>
      </c>
      <c r="O1232" s="38">
        <v>747</v>
      </c>
      <c r="P1232" s="38"/>
      <c r="Q1232" s="38">
        <v>7</v>
      </c>
      <c r="R1232" s="38">
        <v>13</v>
      </c>
      <c r="S1232" s="38"/>
      <c r="T1232" s="38"/>
      <c r="U1232" s="38"/>
      <c r="V1232" s="38"/>
      <c r="W1232" s="38">
        <v>7</v>
      </c>
      <c r="X1232" s="38"/>
      <c r="Y1232" s="38"/>
      <c r="Z1232" s="38"/>
      <c r="AA1232" s="38"/>
      <c r="AB1232" s="38"/>
      <c r="BA1232" t="str">
        <f t="shared" si="310"/>
        <v>Rollinsford</v>
      </c>
      <c r="BB1232" t="s">
        <v>1999</v>
      </c>
      <c r="BC1232">
        <v>1</v>
      </c>
      <c r="BE1232" s="60">
        <v>33</v>
      </c>
      <c r="BF1232" s="62">
        <v>17</v>
      </c>
      <c r="BG1232" s="62">
        <v>55</v>
      </c>
      <c r="BH1232" s="66">
        <v>65540</v>
      </c>
      <c r="BI1232" s="66">
        <v>65540</v>
      </c>
      <c r="BJ1232" s="66">
        <f t="shared" si="312"/>
        <v>33017</v>
      </c>
      <c r="BL1232" t="s">
        <v>1447</v>
      </c>
      <c r="BM1232">
        <f t="shared" si="308"/>
        <v>3365540</v>
      </c>
      <c r="BN1232">
        <f t="shared" si="309"/>
        <v>3365540</v>
      </c>
      <c r="CA1232" s="1"/>
    </row>
    <row r="1233" spans="1:79" ht="14" hidden="1" customHeight="1" outlineLevel="1" x14ac:dyDescent="0.2">
      <c r="A1233" t="s">
        <v>2666</v>
      </c>
      <c r="B1233" s="6" t="s">
        <v>1764</v>
      </c>
      <c r="C1233" s="1">
        <f t="shared" si="301"/>
        <v>150</v>
      </c>
      <c r="D1233" s="3">
        <f>IF(N1233&gt;0, RANK(N1233,(N1233:P1233,Q1233:AE1233)),0)</f>
        <v>1</v>
      </c>
      <c r="E1233" s="3">
        <f>IF(O1233&gt;0,RANK(O1233,(N1233:P1233,Q1233:AE1233)),0)</f>
        <v>2</v>
      </c>
      <c r="F1233" s="3">
        <f t="shared" si="302"/>
        <v>0</v>
      </c>
      <c r="G1233" s="1">
        <f t="shared" si="303"/>
        <v>32</v>
      </c>
      <c r="H1233" s="2">
        <f t="shared" si="311"/>
        <v>0.21333333333333335</v>
      </c>
      <c r="I1233" s="4"/>
      <c r="J1233" s="2">
        <f t="shared" si="304"/>
        <v>0.6</v>
      </c>
      <c r="K1233" s="2">
        <f t="shared" si="305"/>
        <v>0.38666666666666666</v>
      </c>
      <c r="L1233" s="2">
        <f t="shared" si="306"/>
        <v>0</v>
      </c>
      <c r="M1233" s="2">
        <f t="shared" si="307"/>
        <v>1.3333333333333364E-2</v>
      </c>
      <c r="N1233" s="38">
        <v>90</v>
      </c>
      <c r="O1233" s="38">
        <v>58</v>
      </c>
      <c r="P1233" s="38"/>
      <c r="Q1233" s="38">
        <v>0</v>
      </c>
      <c r="R1233" s="38">
        <v>2</v>
      </c>
      <c r="S1233" s="38"/>
      <c r="T1233" s="38"/>
      <c r="U1233" s="38"/>
      <c r="V1233" s="38"/>
      <c r="W1233" s="38">
        <v>0</v>
      </c>
      <c r="X1233" s="38"/>
      <c r="Y1233" s="38"/>
      <c r="Z1233" s="38"/>
      <c r="AA1233" s="38"/>
      <c r="AB1233" s="38"/>
      <c r="BA1233" t="str">
        <f t="shared" si="310"/>
        <v>Roxbury</v>
      </c>
      <c r="BB1233" t="s">
        <v>1438</v>
      </c>
      <c r="BC1233">
        <v>2</v>
      </c>
      <c r="BE1233" s="60">
        <v>33</v>
      </c>
      <c r="BF1233" s="62">
        <v>5</v>
      </c>
      <c r="BG1233" s="62">
        <v>75</v>
      </c>
      <c r="BH1233" s="66">
        <v>65700</v>
      </c>
      <c r="BI1233" s="66">
        <v>65700</v>
      </c>
      <c r="BJ1233" s="66">
        <f t="shared" si="312"/>
        <v>33005</v>
      </c>
      <c r="BL1233" t="s">
        <v>1447</v>
      </c>
      <c r="BM1233">
        <f t="shared" si="308"/>
        <v>3365700</v>
      </c>
      <c r="BN1233">
        <f t="shared" si="309"/>
        <v>3365700</v>
      </c>
      <c r="CA1233" s="1"/>
    </row>
    <row r="1234" spans="1:79" ht="14" hidden="1" customHeight="1" outlineLevel="1" x14ac:dyDescent="0.2">
      <c r="A1234" t="s">
        <v>1918</v>
      </c>
      <c r="B1234" s="6" t="s">
        <v>1764</v>
      </c>
      <c r="C1234" s="1">
        <f t="shared" si="301"/>
        <v>1044</v>
      </c>
      <c r="D1234" s="3">
        <f>IF(N1234&gt;0, RANK(N1234,(N1234:P1234,Q1234:AE1234)),0)</f>
        <v>2</v>
      </c>
      <c r="E1234" s="3">
        <f>IF(O1234&gt;0,RANK(O1234,(N1234:P1234,Q1234:AE1234)),0)</f>
        <v>1</v>
      </c>
      <c r="F1234" s="3">
        <f t="shared" si="302"/>
        <v>0</v>
      </c>
      <c r="G1234" s="1">
        <f t="shared" si="303"/>
        <v>124</v>
      </c>
      <c r="H1234" s="2">
        <f t="shared" si="311"/>
        <v>0.11877394636015326</v>
      </c>
      <c r="I1234" s="4"/>
      <c r="J1234" s="2">
        <f t="shared" si="304"/>
        <v>0.42432950191570884</v>
      </c>
      <c r="K1234" s="2">
        <f t="shared" si="305"/>
        <v>0.5431034482758621</v>
      </c>
      <c r="L1234" s="2">
        <f t="shared" si="306"/>
        <v>0</v>
      </c>
      <c r="M1234" s="2">
        <f t="shared" si="307"/>
        <v>3.256704980842906E-2</v>
      </c>
      <c r="N1234" s="38">
        <v>443</v>
      </c>
      <c r="O1234" s="38">
        <v>567</v>
      </c>
      <c r="P1234" s="38"/>
      <c r="Q1234" s="38">
        <v>8</v>
      </c>
      <c r="R1234" s="38">
        <v>22</v>
      </c>
      <c r="S1234" s="38"/>
      <c r="T1234" s="38"/>
      <c r="U1234" s="38"/>
      <c r="V1234" s="38"/>
      <c r="W1234" s="38">
        <v>4</v>
      </c>
      <c r="X1234" s="38"/>
      <c r="Y1234" s="38"/>
      <c r="Z1234" s="38"/>
      <c r="AA1234" s="38"/>
      <c r="AB1234" s="38"/>
      <c r="BA1234" t="str">
        <f t="shared" si="310"/>
        <v>Rumney</v>
      </c>
      <c r="BB1234" t="s">
        <v>2215</v>
      </c>
      <c r="BC1234">
        <v>2</v>
      </c>
      <c r="BE1234" s="60">
        <v>33</v>
      </c>
      <c r="BF1234" s="62">
        <v>9</v>
      </c>
      <c r="BG1234" s="62">
        <v>165</v>
      </c>
      <c r="BH1234" s="66">
        <v>65940</v>
      </c>
      <c r="BI1234" s="66">
        <v>65940</v>
      </c>
      <c r="BJ1234" s="66">
        <f t="shared" si="312"/>
        <v>33009</v>
      </c>
      <c r="BL1234" t="s">
        <v>1447</v>
      </c>
      <c r="BM1234">
        <f t="shared" si="308"/>
        <v>3365940</v>
      </c>
      <c r="BN1234">
        <f t="shared" si="309"/>
        <v>3365940</v>
      </c>
      <c r="CA1234" s="1"/>
    </row>
    <row r="1235" spans="1:79" ht="14" hidden="1" customHeight="1" outlineLevel="1" x14ac:dyDescent="0.2">
      <c r="A1235" t="s">
        <v>1919</v>
      </c>
      <c r="B1235" s="6" t="s">
        <v>1764</v>
      </c>
      <c r="C1235" s="1">
        <f t="shared" si="301"/>
        <v>4418</v>
      </c>
      <c r="D1235" s="3">
        <f>IF(N1235&gt;0, RANK(N1235,(N1235:P1235,Q1235:AE1235)),0)</f>
        <v>1</v>
      </c>
      <c r="E1235" s="3">
        <f>IF(O1235&gt;0,RANK(O1235,(N1235:P1235,Q1235:AE1235)),0)</f>
        <v>2</v>
      </c>
      <c r="F1235" s="3">
        <f t="shared" si="302"/>
        <v>0</v>
      </c>
      <c r="G1235" s="1">
        <f t="shared" si="303"/>
        <v>883</v>
      </c>
      <c r="H1235" s="2">
        <f t="shared" si="311"/>
        <v>0.19986419194205524</v>
      </c>
      <c r="I1235" s="4"/>
      <c r="J1235" s="2">
        <f t="shared" si="304"/>
        <v>0.59099139882299678</v>
      </c>
      <c r="K1235" s="2">
        <f t="shared" si="305"/>
        <v>0.3911272068809416</v>
      </c>
      <c r="L1235" s="2">
        <f t="shared" si="306"/>
        <v>0</v>
      </c>
      <c r="M1235" s="2">
        <f t="shared" si="307"/>
        <v>1.7881394296061615E-2</v>
      </c>
      <c r="N1235" s="38">
        <v>2611</v>
      </c>
      <c r="O1235" s="38">
        <v>1728</v>
      </c>
      <c r="P1235" s="38"/>
      <c r="Q1235" s="38">
        <v>25</v>
      </c>
      <c r="R1235" s="38">
        <v>13</v>
      </c>
      <c r="S1235" s="38"/>
      <c r="T1235" s="38"/>
      <c r="U1235" s="38"/>
      <c r="V1235" s="38"/>
      <c r="W1235" s="38">
        <v>41</v>
      </c>
      <c r="X1235" s="38"/>
      <c r="Y1235" s="38"/>
      <c r="Z1235" s="38"/>
      <c r="AA1235" s="38"/>
      <c r="AB1235" s="38"/>
      <c r="BA1235" t="str">
        <f t="shared" si="310"/>
        <v>Rye</v>
      </c>
      <c r="BB1235" t="s">
        <v>2910</v>
      </c>
      <c r="BC1235">
        <v>1</v>
      </c>
      <c r="BE1235" s="60">
        <v>33</v>
      </c>
      <c r="BF1235" s="62">
        <v>15</v>
      </c>
      <c r="BG1235" s="62">
        <v>155</v>
      </c>
      <c r="BH1235" s="66">
        <v>66180</v>
      </c>
      <c r="BI1235" s="66">
        <v>66180</v>
      </c>
      <c r="BJ1235" s="66">
        <f t="shared" si="312"/>
        <v>33015</v>
      </c>
      <c r="BL1235" t="s">
        <v>1447</v>
      </c>
      <c r="BM1235">
        <f t="shared" si="308"/>
        <v>3366180</v>
      </c>
      <c r="BN1235">
        <f t="shared" si="309"/>
        <v>3366180</v>
      </c>
      <c r="CA1235" s="1"/>
    </row>
    <row r="1236" spans="1:79" ht="14" hidden="1" customHeight="1" outlineLevel="1" x14ac:dyDescent="0.2">
      <c r="A1236" t="s">
        <v>2823</v>
      </c>
      <c r="B1236" s="6" t="s">
        <v>1764</v>
      </c>
      <c r="C1236" s="1">
        <f t="shared" ref="C1236:C1286" si="313">SUM(N1236:AY1236)</f>
        <v>18606</v>
      </c>
      <c r="D1236" s="3">
        <f>IF(N1236&gt;0, RANK(N1236,(N1236:P1236,Q1236:AE1236)),0)</f>
        <v>2</v>
      </c>
      <c r="E1236" s="3">
        <f>IF(O1236&gt;0,RANK(O1236,(N1236:P1236,Q1236:AE1236)),0)</f>
        <v>1</v>
      </c>
      <c r="F1236" s="3">
        <f t="shared" ref="F1236:F1286" si="314">IF(P1236&gt;0,RANK(P1236,(N1236:AE1236)),0)</f>
        <v>0</v>
      </c>
      <c r="G1236" s="1">
        <f t="shared" ref="G1236:G1286" si="315">IF(C1236&gt;0,MAX(N1236:P1236)-LARGE(N1236:P1236,2),0)</f>
        <v>3490</v>
      </c>
      <c r="H1236" s="2">
        <f t="shared" si="311"/>
        <v>0.18757390089218531</v>
      </c>
      <c r="I1236" s="4"/>
      <c r="J1236" s="2">
        <f t="shared" ref="J1236:J1286" si="316">IF(C1236=0,"-",N1236/C1236)</f>
        <v>0.40056970869611952</v>
      </c>
      <c r="K1236" s="2">
        <f t="shared" ref="K1236:K1286" si="317">IF(C1236=0,"-",O1236/C1236)</f>
        <v>0.58814360958830481</v>
      </c>
      <c r="L1236" s="2">
        <f t="shared" ref="L1236:L1286" si="318">IF(C1236=0,"-",P1236/C1236)</f>
        <v>0</v>
      </c>
      <c r="M1236" s="2">
        <f t="shared" ref="M1236:M1286" si="319">IF(C1236=0,"-",(1-J1236-K1236-L1236))</f>
        <v>1.1286681715575675E-2</v>
      </c>
      <c r="N1236" s="38">
        <v>7453</v>
      </c>
      <c r="O1236" s="38">
        <v>10943</v>
      </c>
      <c r="P1236" s="38"/>
      <c r="Q1236" s="38">
        <v>62</v>
      </c>
      <c r="R1236" s="38">
        <v>82</v>
      </c>
      <c r="S1236" s="38"/>
      <c r="T1236" s="38"/>
      <c r="U1236" s="38"/>
      <c r="V1236" s="38"/>
      <c r="W1236" s="38">
        <v>66</v>
      </c>
      <c r="X1236" s="38"/>
      <c r="Y1236" s="38"/>
      <c r="Z1236" s="38"/>
      <c r="AA1236" s="38"/>
      <c r="AB1236" s="38"/>
      <c r="BA1236" t="str">
        <f t="shared" si="310"/>
        <v>Salem</v>
      </c>
      <c r="BB1236" t="s">
        <v>2910</v>
      </c>
      <c r="BC1236">
        <v>2</v>
      </c>
      <c r="BE1236" s="60">
        <v>33</v>
      </c>
      <c r="BF1236" s="62">
        <v>15</v>
      </c>
      <c r="BG1236" s="62">
        <v>160</v>
      </c>
      <c r="BH1236" s="66">
        <v>66660</v>
      </c>
      <c r="BI1236" s="66">
        <v>66660</v>
      </c>
      <c r="BJ1236" s="66">
        <f t="shared" si="312"/>
        <v>33015</v>
      </c>
      <c r="BL1236" t="s">
        <v>1447</v>
      </c>
      <c r="BM1236">
        <f t="shared" ref="BM1236:BM1285" si="320">BE1236*100000+BH1236</f>
        <v>3366660</v>
      </c>
      <c r="BN1236">
        <f t="shared" ref="BN1236:BN1285" si="321">BE1236*100000+BI1236</f>
        <v>3366660</v>
      </c>
      <c r="CA1236" s="1"/>
    </row>
    <row r="1237" spans="1:79" ht="14" hidden="1" customHeight="1" outlineLevel="1" x14ac:dyDescent="0.2">
      <c r="A1237" t="s">
        <v>2059</v>
      </c>
      <c r="B1237" s="6" t="s">
        <v>1764</v>
      </c>
      <c r="C1237" s="1">
        <f t="shared" si="313"/>
        <v>1005</v>
      </c>
      <c r="D1237" s="3">
        <f>IF(N1237&gt;0, RANK(N1237,(N1237:P1237,Q1237:AE1237)),0)</f>
        <v>2</v>
      </c>
      <c r="E1237" s="3">
        <f>IF(O1237&gt;0,RANK(O1237,(N1237:P1237,Q1237:AE1237)),0)</f>
        <v>1</v>
      </c>
      <c r="F1237" s="3">
        <f t="shared" si="314"/>
        <v>0</v>
      </c>
      <c r="G1237" s="1">
        <f t="shared" si="315"/>
        <v>229</v>
      </c>
      <c r="H1237" s="2">
        <f t="shared" si="311"/>
        <v>0.22786069651741295</v>
      </c>
      <c r="I1237" s="4"/>
      <c r="J1237" s="2">
        <f t="shared" si="316"/>
        <v>0.37910447761194027</v>
      </c>
      <c r="K1237" s="2">
        <f t="shared" si="317"/>
        <v>0.60696517412935325</v>
      </c>
      <c r="L1237" s="2">
        <f t="shared" si="318"/>
        <v>0</v>
      </c>
      <c r="M1237" s="2">
        <f t="shared" si="319"/>
        <v>1.3930348258706426E-2</v>
      </c>
      <c r="N1237" s="38">
        <v>381</v>
      </c>
      <c r="O1237" s="38">
        <v>610</v>
      </c>
      <c r="P1237" s="38"/>
      <c r="Q1237" s="38">
        <v>4</v>
      </c>
      <c r="R1237" s="38">
        <v>3</v>
      </c>
      <c r="S1237" s="38"/>
      <c r="T1237" s="38"/>
      <c r="U1237" s="38"/>
      <c r="V1237" s="38"/>
      <c r="W1237" s="38">
        <v>7</v>
      </c>
      <c r="X1237" s="38"/>
      <c r="Y1237" s="38"/>
      <c r="Z1237" s="38"/>
      <c r="AA1237" s="38"/>
      <c r="AB1237" s="38"/>
      <c r="BA1237" t="str">
        <f t="shared" si="310"/>
        <v>Salisbury</v>
      </c>
      <c r="BB1237" t="s">
        <v>2449</v>
      </c>
      <c r="BC1237">
        <v>2</v>
      </c>
      <c r="BE1237" s="60">
        <v>33</v>
      </c>
      <c r="BF1237" s="62">
        <v>13</v>
      </c>
      <c r="BG1237" s="62">
        <v>115</v>
      </c>
      <c r="BH1237" s="66">
        <v>66980</v>
      </c>
      <c r="BI1237" s="66">
        <v>66980</v>
      </c>
      <c r="BJ1237" s="66">
        <f t="shared" si="312"/>
        <v>33013</v>
      </c>
      <c r="BL1237" t="s">
        <v>1447</v>
      </c>
      <c r="BM1237">
        <f t="shared" si="320"/>
        <v>3366980</v>
      </c>
      <c r="BN1237">
        <f t="shared" si="321"/>
        <v>3366980</v>
      </c>
      <c r="CA1237" s="1"/>
    </row>
    <row r="1238" spans="1:79" ht="14" hidden="1" customHeight="1" outlineLevel="1" x14ac:dyDescent="0.2">
      <c r="A1238" t="s">
        <v>1906</v>
      </c>
      <c r="B1238" s="6" t="s">
        <v>1764</v>
      </c>
      <c r="C1238" s="1">
        <f t="shared" si="313"/>
        <v>2139</v>
      </c>
      <c r="D1238" s="3">
        <f>IF(N1238&gt;0, RANK(N1238,(N1238:P1238,Q1238:AE1238)),0)</f>
        <v>2</v>
      </c>
      <c r="E1238" s="3">
        <f>IF(O1238&gt;0,RANK(O1238,(N1238:P1238,Q1238:AE1238)),0)</f>
        <v>1</v>
      </c>
      <c r="F1238" s="3">
        <f t="shared" si="314"/>
        <v>0</v>
      </c>
      <c r="G1238" s="1">
        <f t="shared" si="315"/>
        <v>349</v>
      </c>
      <c r="H1238" s="2">
        <f t="shared" si="311"/>
        <v>0.16316035530621786</v>
      </c>
      <c r="I1238" s="4"/>
      <c r="J1238" s="2">
        <f t="shared" si="316"/>
        <v>0.41280972417017298</v>
      </c>
      <c r="K1238" s="2">
        <f t="shared" si="317"/>
        <v>0.57597007947639078</v>
      </c>
      <c r="L1238" s="2">
        <f t="shared" si="318"/>
        <v>0</v>
      </c>
      <c r="M1238" s="2">
        <f t="shared" si="319"/>
        <v>1.1220196353436296E-2</v>
      </c>
      <c r="N1238" s="38">
        <v>883</v>
      </c>
      <c r="O1238" s="38">
        <v>1232</v>
      </c>
      <c r="P1238" s="38"/>
      <c r="Q1238" s="38">
        <v>7</v>
      </c>
      <c r="R1238" s="38">
        <v>9</v>
      </c>
      <c r="S1238" s="38"/>
      <c r="T1238" s="38"/>
      <c r="U1238" s="38"/>
      <c r="V1238" s="38"/>
      <c r="W1238" s="38">
        <v>8</v>
      </c>
      <c r="X1238" s="38"/>
      <c r="Y1238" s="38"/>
      <c r="Z1238" s="38"/>
      <c r="AA1238" s="38"/>
      <c r="AB1238" s="38"/>
      <c r="BA1238" t="str">
        <f t="shared" si="310"/>
        <v>Sanbornton</v>
      </c>
      <c r="BB1238" t="s">
        <v>1412</v>
      </c>
      <c r="BC1238">
        <v>1</v>
      </c>
      <c r="BE1238" s="60">
        <v>33</v>
      </c>
      <c r="BF1238" s="62">
        <v>1</v>
      </c>
      <c r="BG1238" s="62">
        <v>50</v>
      </c>
      <c r="BH1238" s="66">
        <v>67300</v>
      </c>
      <c r="BI1238" s="66">
        <v>67300</v>
      </c>
      <c r="BJ1238" s="66">
        <f t="shared" si="312"/>
        <v>33001</v>
      </c>
      <c r="BL1238" t="s">
        <v>1447</v>
      </c>
      <c r="BM1238">
        <f t="shared" si="320"/>
        <v>3367300</v>
      </c>
      <c r="BN1238">
        <f t="shared" si="321"/>
        <v>3367300</v>
      </c>
      <c r="CA1238" s="1"/>
    </row>
    <row r="1239" spans="1:79" ht="14" hidden="1" customHeight="1" outlineLevel="1" x14ac:dyDescent="0.2">
      <c r="A1239" t="s">
        <v>2790</v>
      </c>
      <c r="B1239" s="6" t="s">
        <v>1764</v>
      </c>
      <c r="C1239" s="1">
        <f t="shared" si="313"/>
        <v>4228</v>
      </c>
      <c r="D1239" s="3">
        <f>IF(N1239&gt;0, RANK(N1239,(N1239:P1239,Q1239:AE1239)),0)</f>
        <v>2</v>
      </c>
      <c r="E1239" s="3">
        <f>IF(O1239&gt;0,RANK(O1239,(N1239:P1239,Q1239:AE1239)),0)</f>
        <v>1</v>
      </c>
      <c r="F1239" s="3">
        <f t="shared" si="314"/>
        <v>0</v>
      </c>
      <c r="G1239" s="1">
        <f t="shared" si="315"/>
        <v>1048</v>
      </c>
      <c r="H1239" s="2">
        <f t="shared" si="311"/>
        <v>0.2478713339640492</v>
      </c>
      <c r="I1239" s="4"/>
      <c r="J1239" s="2">
        <f t="shared" si="316"/>
        <v>0.37086092715231789</v>
      </c>
      <c r="K1239" s="2">
        <f t="shared" si="317"/>
        <v>0.61873226111636703</v>
      </c>
      <c r="L1239" s="2">
        <f t="shared" si="318"/>
        <v>0</v>
      </c>
      <c r="M1239" s="2">
        <f t="shared" si="319"/>
        <v>1.040681173131508E-2</v>
      </c>
      <c r="N1239" s="38">
        <v>1568</v>
      </c>
      <c r="O1239" s="38">
        <v>2616</v>
      </c>
      <c r="P1239" s="38"/>
      <c r="Q1239" s="38">
        <v>22</v>
      </c>
      <c r="R1239" s="38">
        <v>12</v>
      </c>
      <c r="S1239" s="38"/>
      <c r="T1239" s="38"/>
      <c r="U1239" s="38"/>
      <c r="V1239" s="38"/>
      <c r="W1239" s="38">
        <v>10</v>
      </c>
      <c r="X1239" s="38"/>
      <c r="Y1239" s="38"/>
      <c r="Z1239" s="38"/>
      <c r="AA1239" s="38"/>
      <c r="AB1239" s="38"/>
      <c r="BA1239" t="str">
        <f t="shared" si="310"/>
        <v>Sandown</v>
      </c>
      <c r="BB1239" t="s">
        <v>2910</v>
      </c>
      <c r="BC1239">
        <v>1</v>
      </c>
      <c r="BE1239" s="60">
        <v>33</v>
      </c>
      <c r="BF1239" s="62">
        <v>15</v>
      </c>
      <c r="BG1239" s="62">
        <v>165</v>
      </c>
      <c r="BH1239" s="66">
        <v>67620</v>
      </c>
      <c r="BI1239" s="66">
        <v>67620</v>
      </c>
      <c r="BJ1239" s="66">
        <f t="shared" si="312"/>
        <v>33015</v>
      </c>
      <c r="BL1239" t="s">
        <v>1447</v>
      </c>
      <c r="BM1239">
        <f t="shared" si="320"/>
        <v>3367620</v>
      </c>
      <c r="BN1239">
        <f t="shared" si="321"/>
        <v>3367620</v>
      </c>
      <c r="CA1239" s="1"/>
    </row>
    <row r="1240" spans="1:79" ht="14" hidden="1" customHeight="1" outlineLevel="1" x14ac:dyDescent="0.2">
      <c r="A1240" t="s">
        <v>2859</v>
      </c>
      <c r="B1240" s="6" t="s">
        <v>1764</v>
      </c>
      <c r="C1240" s="1">
        <f t="shared" si="313"/>
        <v>1208</v>
      </c>
      <c r="D1240" s="3">
        <f>IF(N1240&gt;0, RANK(N1240,(N1240:P1240,Q1240:AE1240)),0)</f>
        <v>1</v>
      </c>
      <c r="E1240" s="3">
        <f>IF(O1240&gt;0,RANK(O1240,(N1240:P1240,Q1240:AE1240)),0)</f>
        <v>2</v>
      </c>
      <c r="F1240" s="3">
        <f t="shared" si="314"/>
        <v>0</v>
      </c>
      <c r="G1240" s="1">
        <f t="shared" si="315"/>
        <v>327</v>
      </c>
      <c r="H1240" s="2">
        <f t="shared" si="311"/>
        <v>0.27069536423841062</v>
      </c>
      <c r="I1240" s="4"/>
      <c r="J1240" s="2">
        <f t="shared" si="316"/>
        <v>0.62831125827814571</v>
      </c>
      <c r="K1240" s="2">
        <f t="shared" si="317"/>
        <v>0.35761589403973509</v>
      </c>
      <c r="L1240" s="2">
        <f t="shared" si="318"/>
        <v>0</v>
      </c>
      <c r="M1240" s="2">
        <f t="shared" si="319"/>
        <v>1.4072847682119194E-2</v>
      </c>
      <c r="N1240" s="38">
        <v>759</v>
      </c>
      <c r="O1240" s="38">
        <v>432</v>
      </c>
      <c r="P1240" s="38"/>
      <c r="Q1240" s="38">
        <v>9</v>
      </c>
      <c r="R1240" s="38">
        <v>5</v>
      </c>
      <c r="S1240" s="38"/>
      <c r="T1240" s="38"/>
      <c r="U1240" s="38"/>
      <c r="V1240" s="38"/>
      <c r="W1240" s="38">
        <v>3</v>
      </c>
      <c r="X1240" s="38"/>
      <c r="Y1240" s="38"/>
      <c r="Z1240" s="38"/>
      <c r="AA1240" s="38"/>
      <c r="AB1240" s="38"/>
      <c r="BA1240" t="str">
        <f t="shared" si="310"/>
        <v>Sandwich</v>
      </c>
      <c r="BB1240" t="s">
        <v>1643</v>
      </c>
      <c r="BC1240">
        <v>2</v>
      </c>
      <c r="BE1240" s="60">
        <v>33</v>
      </c>
      <c r="BF1240" s="62">
        <v>3</v>
      </c>
      <c r="BG1240" s="62">
        <v>75</v>
      </c>
      <c r="BH1240" s="66">
        <v>67780</v>
      </c>
      <c r="BI1240" s="66">
        <v>67780</v>
      </c>
      <c r="BJ1240" s="66">
        <f t="shared" si="312"/>
        <v>33003</v>
      </c>
      <c r="BL1240" t="s">
        <v>1447</v>
      </c>
      <c r="BM1240">
        <f t="shared" si="320"/>
        <v>3367780</v>
      </c>
      <c r="BN1240">
        <f t="shared" si="321"/>
        <v>3367780</v>
      </c>
      <c r="CA1240" s="1"/>
    </row>
    <row r="1241" spans="1:79" ht="14" hidden="1" customHeight="1" outlineLevel="1" x14ac:dyDescent="0.2">
      <c r="A1241" t="s">
        <v>1001</v>
      </c>
      <c r="B1241" s="6" t="s">
        <v>1764</v>
      </c>
      <c r="C1241" s="1">
        <f t="shared" si="313"/>
        <v>5207</v>
      </c>
      <c r="D1241" s="3">
        <f>IF(N1241&gt;0, RANK(N1241,(N1241:P1241,Q1241:AE1241)),0)</f>
        <v>2</v>
      </c>
      <c r="E1241" s="3">
        <f>IF(O1241&gt;0,RANK(O1241,(N1241:P1241,Q1241:AE1241)),0)</f>
        <v>1</v>
      </c>
      <c r="F1241" s="3">
        <f t="shared" si="314"/>
        <v>0</v>
      </c>
      <c r="G1241" s="1">
        <f t="shared" si="315"/>
        <v>1170</v>
      </c>
      <c r="H1241" s="2">
        <f t="shared" si="311"/>
        <v>0.22469752256577685</v>
      </c>
      <c r="I1241" s="4"/>
      <c r="J1241" s="2">
        <f t="shared" si="316"/>
        <v>0.38333013251392356</v>
      </c>
      <c r="K1241" s="2">
        <f t="shared" si="317"/>
        <v>0.60802765507970036</v>
      </c>
      <c r="L1241" s="2">
        <f t="shared" si="318"/>
        <v>0</v>
      </c>
      <c r="M1241" s="2">
        <f t="shared" si="319"/>
        <v>8.6422124063760819E-3</v>
      </c>
      <c r="N1241" s="38">
        <v>1996</v>
      </c>
      <c r="O1241" s="38">
        <v>3166</v>
      </c>
      <c r="P1241" s="38"/>
      <c r="Q1241" s="38">
        <v>18</v>
      </c>
      <c r="R1241" s="38">
        <v>16</v>
      </c>
      <c r="S1241" s="38"/>
      <c r="T1241" s="38"/>
      <c r="U1241" s="38"/>
      <c r="V1241" s="38"/>
      <c r="W1241" s="38">
        <v>11</v>
      </c>
      <c r="X1241" s="38"/>
      <c r="Y1241" s="38"/>
      <c r="Z1241" s="38"/>
      <c r="AA1241" s="38"/>
      <c r="AB1241" s="38"/>
      <c r="BA1241" t="str">
        <f t="shared" si="310"/>
        <v>Seabrook</v>
      </c>
      <c r="BB1241" t="s">
        <v>2910</v>
      </c>
      <c r="BC1241">
        <v>1</v>
      </c>
      <c r="BE1241" s="60">
        <v>33</v>
      </c>
      <c r="BF1241" s="62">
        <v>15</v>
      </c>
      <c r="BG1241" s="62">
        <v>170</v>
      </c>
      <c r="BH1241" s="66">
        <v>68260</v>
      </c>
      <c r="BI1241" s="66">
        <v>68260</v>
      </c>
      <c r="BJ1241" s="66">
        <f t="shared" si="312"/>
        <v>33015</v>
      </c>
      <c r="BL1241" t="s">
        <v>1447</v>
      </c>
      <c r="BM1241">
        <f t="shared" si="320"/>
        <v>3368260</v>
      </c>
      <c r="BN1241">
        <f t="shared" si="321"/>
        <v>3368260</v>
      </c>
      <c r="CA1241" s="1"/>
    </row>
    <row r="1242" spans="1:79" ht="14" hidden="1" customHeight="1" outlineLevel="1" x14ac:dyDescent="0.2">
      <c r="A1242" t="s">
        <v>1652</v>
      </c>
      <c r="B1242" s="6" t="s">
        <v>1764</v>
      </c>
      <c r="C1242" s="1">
        <f t="shared" si="313"/>
        <v>294</v>
      </c>
      <c r="D1242" s="3">
        <f>IF(N1242&gt;0, RANK(N1242,(N1242:P1242,Q1242:AE1242)),0)</f>
        <v>1</v>
      </c>
      <c r="E1242" s="3">
        <f>IF(O1242&gt;0,RANK(O1242,(N1242:P1242,Q1242:AE1242)),0)</f>
        <v>2</v>
      </c>
      <c r="F1242" s="3">
        <f t="shared" si="314"/>
        <v>0</v>
      </c>
      <c r="G1242" s="1">
        <f t="shared" si="315"/>
        <v>20</v>
      </c>
      <c r="H1242" s="2">
        <f t="shared" si="311"/>
        <v>6.8027210884353748E-2</v>
      </c>
      <c r="I1242" s="4"/>
      <c r="J1242" s="2">
        <f t="shared" si="316"/>
        <v>0.53061224489795922</v>
      </c>
      <c r="K1242" s="2">
        <f t="shared" si="317"/>
        <v>0.46258503401360546</v>
      </c>
      <c r="L1242" s="2">
        <f t="shared" si="318"/>
        <v>0</v>
      </c>
      <c r="M1242" s="2">
        <f t="shared" si="319"/>
        <v>6.8027210884353262E-3</v>
      </c>
      <c r="N1242" s="38">
        <v>156</v>
      </c>
      <c r="O1242" s="38">
        <v>136</v>
      </c>
      <c r="P1242" s="38"/>
      <c r="Q1242" s="38">
        <v>0</v>
      </c>
      <c r="R1242" s="38">
        <v>0</v>
      </c>
      <c r="S1242" s="38"/>
      <c r="T1242" s="38"/>
      <c r="U1242" s="38"/>
      <c r="V1242" s="38"/>
      <c r="W1242" s="38">
        <v>2</v>
      </c>
      <c r="X1242" s="38"/>
      <c r="Y1242" s="38"/>
      <c r="Z1242" s="38"/>
      <c r="AA1242" s="38"/>
      <c r="AB1242" s="38"/>
      <c r="BA1242" t="str">
        <f t="shared" si="310"/>
        <v>Sharon</v>
      </c>
      <c r="BB1242" t="s">
        <v>1139</v>
      </c>
      <c r="BC1242">
        <v>2</v>
      </c>
      <c r="BE1242" s="60">
        <v>33</v>
      </c>
      <c r="BF1242" s="62">
        <v>11</v>
      </c>
      <c r="BG1242" s="62">
        <v>135</v>
      </c>
      <c r="BH1242" s="66">
        <v>68820</v>
      </c>
      <c r="BI1242" s="66">
        <v>68820</v>
      </c>
      <c r="BJ1242" s="66">
        <f t="shared" si="312"/>
        <v>33011</v>
      </c>
      <c r="BL1242" t="s">
        <v>1447</v>
      </c>
      <c r="BM1242">
        <f t="shared" si="320"/>
        <v>3368820</v>
      </c>
      <c r="BN1242">
        <f t="shared" si="321"/>
        <v>3368820</v>
      </c>
      <c r="CA1242" s="1"/>
    </row>
    <row r="1243" spans="1:79" ht="14" hidden="1" customHeight="1" outlineLevel="1" x14ac:dyDescent="0.2">
      <c r="A1243" t="s">
        <v>519</v>
      </c>
      <c r="B1243" s="6" t="s">
        <v>1764</v>
      </c>
      <c r="C1243" s="1">
        <f t="shared" si="313"/>
        <v>289</v>
      </c>
      <c r="D1243" s="3">
        <f>IF(N1243&gt;0, RANK(N1243,(N1243:P1243,Q1243:AE1243)),0)</f>
        <v>2</v>
      </c>
      <c r="E1243" s="3">
        <f>IF(O1243&gt;0,RANK(O1243,(N1243:P1243,Q1243:AE1243)),0)</f>
        <v>1</v>
      </c>
      <c r="F1243" s="3">
        <f t="shared" si="314"/>
        <v>0</v>
      </c>
      <c r="G1243" s="1">
        <f t="shared" si="315"/>
        <v>27</v>
      </c>
      <c r="H1243" s="2">
        <f t="shared" si="311"/>
        <v>9.3425605536332182E-2</v>
      </c>
      <c r="I1243" s="4"/>
      <c r="J1243" s="2">
        <f t="shared" si="316"/>
        <v>0.44290657439446368</v>
      </c>
      <c r="K1243" s="2">
        <f t="shared" si="317"/>
        <v>0.53633217993079585</v>
      </c>
      <c r="L1243" s="2">
        <f t="shared" si="318"/>
        <v>0</v>
      </c>
      <c r="M1243" s="2">
        <f t="shared" si="319"/>
        <v>2.0761245674740469E-2</v>
      </c>
      <c r="N1243" s="38">
        <v>128</v>
      </c>
      <c r="O1243" s="38">
        <v>155</v>
      </c>
      <c r="P1243" s="38"/>
      <c r="Q1243" s="38">
        <v>3</v>
      </c>
      <c r="R1243" s="38">
        <v>2</v>
      </c>
      <c r="S1243" s="38"/>
      <c r="T1243" s="38"/>
      <c r="U1243" s="38"/>
      <c r="V1243" s="38"/>
      <c r="W1243" s="38">
        <v>1</v>
      </c>
      <c r="X1243" s="38"/>
      <c r="Y1243" s="38"/>
      <c r="Z1243" s="38"/>
      <c r="AA1243" s="38"/>
      <c r="AB1243" s="38"/>
      <c r="BA1243" t="str">
        <f t="shared" si="310"/>
        <v>Shelburne</v>
      </c>
      <c r="BB1243" t="s">
        <v>3868</v>
      </c>
      <c r="BC1243">
        <v>2</v>
      </c>
      <c r="BE1243" s="60">
        <v>33</v>
      </c>
      <c r="BF1243" s="62">
        <v>7</v>
      </c>
      <c r="BG1243" s="62">
        <v>180</v>
      </c>
      <c r="BH1243" s="66">
        <v>68980</v>
      </c>
      <c r="BI1243" s="66">
        <v>68980</v>
      </c>
      <c r="BJ1243" s="66">
        <f t="shared" si="312"/>
        <v>33007</v>
      </c>
      <c r="BL1243" t="s">
        <v>1447</v>
      </c>
      <c r="BM1243">
        <f t="shared" si="320"/>
        <v>3368980</v>
      </c>
      <c r="BN1243">
        <f t="shared" si="321"/>
        <v>3368980</v>
      </c>
      <c r="CA1243" s="1"/>
    </row>
    <row r="1244" spans="1:79" ht="14" hidden="1" customHeight="1" outlineLevel="1" x14ac:dyDescent="0.2">
      <c r="A1244" t="s">
        <v>1349</v>
      </c>
      <c r="B1244" s="6" t="s">
        <v>1764</v>
      </c>
      <c r="C1244" s="1">
        <f t="shared" si="313"/>
        <v>6426</v>
      </c>
      <c r="D1244" s="3">
        <f>IF(N1244&gt;0, RANK(N1244,(N1244:P1244,Q1244:AE1244)),0)</f>
        <v>1</v>
      </c>
      <c r="E1244" s="3">
        <f>IF(O1244&gt;0,RANK(O1244,(N1244:P1244,Q1244:AE1244)),0)</f>
        <v>2</v>
      </c>
      <c r="F1244" s="3">
        <f t="shared" si="314"/>
        <v>0</v>
      </c>
      <c r="G1244" s="1">
        <f t="shared" si="315"/>
        <v>724</v>
      </c>
      <c r="H1244" s="2">
        <f t="shared" si="311"/>
        <v>0.11266728913787738</v>
      </c>
      <c r="I1244" s="4"/>
      <c r="J1244" s="2">
        <f t="shared" si="316"/>
        <v>0.54964207905384377</v>
      </c>
      <c r="K1244" s="2">
        <f t="shared" si="317"/>
        <v>0.43697478991596639</v>
      </c>
      <c r="L1244" s="2">
        <f t="shared" si="318"/>
        <v>0</v>
      </c>
      <c r="M1244" s="2">
        <f t="shared" si="319"/>
        <v>1.3383131030189843E-2</v>
      </c>
      <c r="N1244" s="38">
        <v>3532</v>
      </c>
      <c r="O1244" s="38">
        <v>2808</v>
      </c>
      <c r="P1244" s="38"/>
      <c r="Q1244" s="38">
        <v>25</v>
      </c>
      <c r="R1244" s="38">
        <v>34</v>
      </c>
      <c r="S1244" s="38"/>
      <c r="T1244" s="38"/>
      <c r="U1244" s="38"/>
      <c r="V1244" s="38"/>
      <c r="W1244" s="38">
        <v>27</v>
      </c>
      <c r="X1244" s="38"/>
      <c r="Y1244" s="38"/>
      <c r="Z1244" s="38"/>
      <c r="AA1244" s="38"/>
      <c r="AB1244" s="38"/>
      <c r="BA1244" t="str">
        <f t="shared" si="310"/>
        <v>Somersworth</v>
      </c>
      <c r="BB1244" t="s">
        <v>1999</v>
      </c>
      <c r="BC1244">
        <v>1</v>
      </c>
      <c r="BE1244" s="60">
        <v>33</v>
      </c>
      <c r="BF1244" s="62">
        <v>17</v>
      </c>
      <c r="BG1244" s="62">
        <v>60</v>
      </c>
      <c r="BH1244" s="66">
        <v>69940</v>
      </c>
      <c r="BI1244" s="66">
        <v>69940</v>
      </c>
      <c r="BJ1244" s="66">
        <f t="shared" si="312"/>
        <v>33017</v>
      </c>
      <c r="BL1244" t="s">
        <v>1225</v>
      </c>
      <c r="BM1244">
        <f t="shared" si="320"/>
        <v>3369940</v>
      </c>
      <c r="BN1244">
        <f t="shared" si="321"/>
        <v>3369940</v>
      </c>
      <c r="CA1244" s="1"/>
    </row>
    <row r="1245" spans="1:79" ht="14" hidden="1" customHeight="1" outlineLevel="1" x14ac:dyDescent="0.2">
      <c r="A1245" t="s">
        <v>522</v>
      </c>
      <c r="B1245" s="6" t="s">
        <v>1764</v>
      </c>
      <c r="C1245" s="1">
        <f t="shared" si="313"/>
        <v>633</v>
      </c>
      <c r="D1245" s="3">
        <f>IF(N1245&gt;0, RANK(N1245,(N1245:P1245,Q1245:AE1245)),0)</f>
        <v>2</v>
      </c>
      <c r="E1245" s="3">
        <f>IF(O1245&gt;0,RANK(O1245,(N1245:P1245,Q1245:AE1245)),0)</f>
        <v>1</v>
      </c>
      <c r="F1245" s="3">
        <f t="shared" si="314"/>
        <v>0</v>
      </c>
      <c r="G1245" s="1">
        <f t="shared" si="315"/>
        <v>80</v>
      </c>
      <c r="H1245" s="2">
        <f t="shared" si="311"/>
        <v>0.1263823064770932</v>
      </c>
      <c r="I1245" s="4"/>
      <c r="J1245" s="2">
        <f t="shared" si="316"/>
        <v>0.42812006319115326</v>
      </c>
      <c r="K1245" s="2">
        <f t="shared" si="317"/>
        <v>0.5545023696682464</v>
      </c>
      <c r="L1245" s="2">
        <f t="shared" si="318"/>
        <v>0</v>
      </c>
      <c r="M1245" s="2">
        <f t="shared" si="319"/>
        <v>1.7377567140600347E-2</v>
      </c>
      <c r="N1245" s="38">
        <v>271</v>
      </c>
      <c r="O1245" s="38">
        <v>351</v>
      </c>
      <c r="P1245" s="38"/>
      <c r="Q1245" s="38">
        <v>5</v>
      </c>
      <c r="R1245" s="38">
        <v>4</v>
      </c>
      <c r="S1245" s="38"/>
      <c r="T1245" s="38"/>
      <c r="U1245" s="38"/>
      <c r="V1245" s="38"/>
      <c r="W1245" s="38">
        <v>2</v>
      </c>
      <c r="X1245" s="38"/>
      <c r="Y1245" s="38"/>
      <c r="Z1245" s="38"/>
      <c r="AA1245" s="38"/>
      <c r="AB1245" s="38"/>
      <c r="BA1245" t="str">
        <f t="shared" si="310"/>
        <v>South Hampton</v>
      </c>
      <c r="BB1245" t="s">
        <v>2910</v>
      </c>
      <c r="BC1245">
        <v>1</v>
      </c>
      <c r="BE1245" s="60">
        <v>33</v>
      </c>
      <c r="BF1245" s="62">
        <v>15</v>
      </c>
      <c r="BG1245" s="62">
        <v>175</v>
      </c>
      <c r="BH1245" s="66">
        <v>71140</v>
      </c>
      <c r="BI1245" s="66">
        <v>71140</v>
      </c>
      <c r="BJ1245" s="66">
        <f t="shared" si="312"/>
        <v>33015</v>
      </c>
      <c r="BL1245" t="s">
        <v>1447</v>
      </c>
      <c r="BM1245">
        <f t="shared" si="320"/>
        <v>3371140</v>
      </c>
      <c r="BN1245">
        <f t="shared" si="321"/>
        <v>3371140</v>
      </c>
      <c r="CA1245" s="1"/>
    </row>
    <row r="1246" spans="1:79" ht="14" hidden="1" customHeight="1" outlineLevel="1" x14ac:dyDescent="0.2">
      <c r="A1246" t="s">
        <v>1959</v>
      </c>
      <c r="B1246" s="6" t="s">
        <v>1764</v>
      </c>
      <c r="C1246" s="1">
        <f t="shared" si="313"/>
        <v>931</v>
      </c>
      <c r="D1246" s="3">
        <f>IF(N1246&gt;0, RANK(N1246,(N1246:P1246,Q1246:AE1246)),0)</f>
        <v>2</v>
      </c>
      <c r="E1246" s="3">
        <f>IF(O1246&gt;0,RANK(O1246,(N1246:P1246,Q1246:AE1246)),0)</f>
        <v>1</v>
      </c>
      <c r="F1246" s="3">
        <f t="shared" si="314"/>
        <v>0</v>
      </c>
      <c r="G1246" s="1">
        <f t="shared" si="315"/>
        <v>35</v>
      </c>
      <c r="H1246" s="2">
        <f t="shared" si="311"/>
        <v>3.7593984962406013E-2</v>
      </c>
      <c r="I1246" s="4"/>
      <c r="J1246" s="2">
        <f t="shared" si="316"/>
        <v>0.47690655209452204</v>
      </c>
      <c r="K1246" s="2">
        <f t="shared" si="317"/>
        <v>0.514500537056928</v>
      </c>
      <c r="L1246" s="2">
        <f t="shared" si="318"/>
        <v>0</v>
      </c>
      <c r="M1246" s="2">
        <f t="shared" si="319"/>
        <v>8.5929108485499617E-3</v>
      </c>
      <c r="N1246" s="38">
        <v>444</v>
      </c>
      <c r="O1246" s="38">
        <v>479</v>
      </c>
      <c r="P1246" s="38"/>
      <c r="Q1246" s="38">
        <v>0</v>
      </c>
      <c r="R1246" s="38">
        <v>0</v>
      </c>
      <c r="S1246" s="38"/>
      <c r="T1246" s="38"/>
      <c r="U1246" s="38"/>
      <c r="V1246" s="38"/>
      <c r="W1246" s="38">
        <v>8</v>
      </c>
      <c r="X1246" s="38"/>
      <c r="Y1246" s="38"/>
      <c r="Z1246" s="38"/>
      <c r="AA1246" s="38"/>
      <c r="AB1246" s="38"/>
      <c r="BA1246" t="str">
        <f t="shared" si="310"/>
        <v>Springfield</v>
      </c>
      <c r="BB1246" t="s">
        <v>1020</v>
      </c>
      <c r="BC1246">
        <v>2</v>
      </c>
      <c r="BE1246" s="60">
        <v>33</v>
      </c>
      <c r="BF1246" s="62">
        <v>19</v>
      </c>
      <c r="BG1246" s="62">
        <v>60</v>
      </c>
      <c r="BH1246" s="66">
        <v>72740</v>
      </c>
      <c r="BI1246" s="66">
        <v>72740</v>
      </c>
      <c r="BJ1246" s="66">
        <f t="shared" si="312"/>
        <v>33019</v>
      </c>
      <c r="BL1246" t="s">
        <v>1447</v>
      </c>
      <c r="BM1246">
        <f t="shared" si="320"/>
        <v>3372740</v>
      </c>
      <c r="BN1246">
        <f t="shared" si="321"/>
        <v>3372740</v>
      </c>
      <c r="CA1246" s="1"/>
    </row>
    <row r="1247" spans="1:79" ht="14" hidden="1" customHeight="1" outlineLevel="1" x14ac:dyDescent="0.2">
      <c r="A1247" t="s">
        <v>589</v>
      </c>
      <c r="B1247" s="6" t="s">
        <v>1764</v>
      </c>
      <c r="C1247" s="1">
        <f t="shared" si="313"/>
        <v>328</v>
      </c>
      <c r="D1247" s="3">
        <f>IF(N1247&gt;0, RANK(N1247,(N1247:P1247,Q1247:AE1247)),0)</f>
        <v>2</v>
      </c>
      <c r="E1247" s="3">
        <f>IF(O1247&gt;0,RANK(O1247,(N1247:P1247,Q1247:AE1247)),0)</f>
        <v>1</v>
      </c>
      <c r="F1247" s="3">
        <f t="shared" si="314"/>
        <v>0</v>
      </c>
      <c r="G1247" s="1">
        <f t="shared" si="315"/>
        <v>91</v>
      </c>
      <c r="H1247" s="2">
        <f t="shared" si="311"/>
        <v>0.27743902439024393</v>
      </c>
      <c r="I1247" s="4"/>
      <c r="J1247" s="2">
        <f t="shared" si="316"/>
        <v>0.3597560975609756</v>
      </c>
      <c r="K1247" s="2">
        <f t="shared" si="317"/>
        <v>0.63719512195121952</v>
      </c>
      <c r="L1247" s="2">
        <f t="shared" si="318"/>
        <v>0</v>
      </c>
      <c r="M1247" s="2">
        <f t="shared" si="319"/>
        <v>3.0487804878048808E-3</v>
      </c>
      <c r="N1247" s="38">
        <v>118</v>
      </c>
      <c r="O1247" s="38">
        <v>209</v>
      </c>
      <c r="P1247" s="38"/>
      <c r="Q1247" s="38">
        <v>0</v>
      </c>
      <c r="R1247" s="38">
        <v>0</v>
      </c>
      <c r="S1247" s="38"/>
      <c r="T1247" s="38"/>
      <c r="U1247" s="38"/>
      <c r="V1247" s="38"/>
      <c r="W1247" s="38">
        <v>1</v>
      </c>
      <c r="X1247" s="38"/>
      <c r="Y1247" s="38"/>
      <c r="Z1247" s="38"/>
      <c r="AA1247" s="38"/>
      <c r="AB1247" s="38"/>
      <c r="BA1247" t="str">
        <f t="shared" si="310"/>
        <v>Stark</v>
      </c>
      <c r="BB1247" t="s">
        <v>3868</v>
      </c>
      <c r="BC1247">
        <v>2</v>
      </c>
      <c r="BE1247" s="60">
        <v>33</v>
      </c>
      <c r="BF1247" s="62">
        <v>7</v>
      </c>
      <c r="BG1247" s="62">
        <v>185</v>
      </c>
      <c r="BH1247" s="66">
        <v>73060</v>
      </c>
      <c r="BI1247" s="66">
        <v>73060</v>
      </c>
      <c r="BJ1247" s="66">
        <f t="shared" si="312"/>
        <v>33007</v>
      </c>
      <c r="BL1247" t="s">
        <v>1447</v>
      </c>
      <c r="BM1247">
        <f t="shared" si="320"/>
        <v>3373060</v>
      </c>
      <c r="BN1247">
        <f t="shared" si="321"/>
        <v>3373060</v>
      </c>
      <c r="CA1247" s="1"/>
    </row>
    <row r="1248" spans="1:79" ht="14" hidden="1" customHeight="1" outlineLevel="1" x14ac:dyDescent="0.2">
      <c r="A1248" t="s">
        <v>967</v>
      </c>
      <c r="B1248" s="6" t="s">
        <v>1764</v>
      </c>
      <c r="C1248" s="1">
        <f t="shared" si="313"/>
        <v>439</v>
      </c>
      <c r="D1248" s="3">
        <f>IF(N1248&gt;0, RANK(N1248,(N1248:P1248,Q1248:AE1248)),0)</f>
        <v>2</v>
      </c>
      <c r="E1248" s="3">
        <f>IF(O1248&gt;0,RANK(O1248,(N1248:P1248,Q1248:AE1248)),0)</f>
        <v>1</v>
      </c>
      <c r="F1248" s="3">
        <f t="shared" si="314"/>
        <v>0</v>
      </c>
      <c r="G1248" s="1">
        <f t="shared" si="315"/>
        <v>234</v>
      </c>
      <c r="H1248" s="2">
        <f t="shared" si="311"/>
        <v>0.53302961275626426</v>
      </c>
      <c r="I1248" s="4"/>
      <c r="J1248" s="2">
        <f t="shared" si="316"/>
        <v>0.23006833712984054</v>
      </c>
      <c r="K1248" s="2">
        <f t="shared" si="317"/>
        <v>0.7630979498861048</v>
      </c>
      <c r="L1248" s="2">
        <f t="shared" si="318"/>
        <v>0</v>
      </c>
      <c r="M1248" s="2">
        <f t="shared" si="319"/>
        <v>6.8337129840546629E-3</v>
      </c>
      <c r="N1248" s="38">
        <v>101</v>
      </c>
      <c r="O1248" s="38">
        <v>335</v>
      </c>
      <c r="P1248" s="38"/>
      <c r="Q1248" s="38">
        <v>1</v>
      </c>
      <c r="R1248" s="38">
        <v>1</v>
      </c>
      <c r="S1248" s="38"/>
      <c r="T1248" s="38"/>
      <c r="U1248" s="38"/>
      <c r="V1248" s="38"/>
      <c r="W1248" s="38">
        <v>1</v>
      </c>
      <c r="X1248" s="38"/>
      <c r="Y1248" s="38"/>
      <c r="Z1248" s="38"/>
      <c r="AA1248" s="38"/>
      <c r="AB1248" s="38"/>
      <c r="BA1248" t="str">
        <f t="shared" si="310"/>
        <v>Stewartstown</v>
      </c>
      <c r="BB1248" t="s">
        <v>3868</v>
      </c>
      <c r="BC1248">
        <v>2</v>
      </c>
      <c r="BE1248" s="60">
        <v>33</v>
      </c>
      <c r="BF1248" s="62">
        <v>7</v>
      </c>
      <c r="BG1248" s="62">
        <v>190</v>
      </c>
      <c r="BH1248" s="66">
        <v>73380</v>
      </c>
      <c r="BI1248" s="66">
        <v>73380</v>
      </c>
      <c r="BJ1248" s="66">
        <f t="shared" si="312"/>
        <v>33007</v>
      </c>
      <c r="BL1248" t="s">
        <v>1447</v>
      </c>
      <c r="BM1248">
        <f t="shared" si="320"/>
        <v>3373380</v>
      </c>
      <c r="BN1248">
        <f t="shared" si="321"/>
        <v>3373380</v>
      </c>
      <c r="CA1248" s="1"/>
    </row>
    <row r="1249" spans="1:79" ht="14" hidden="1" customHeight="1" outlineLevel="1" x14ac:dyDescent="0.2">
      <c r="A1249" t="s">
        <v>492</v>
      </c>
      <c r="B1249" s="6" t="s">
        <v>1764</v>
      </c>
      <c r="C1249" s="1">
        <f t="shared" si="313"/>
        <v>947</v>
      </c>
      <c r="D1249" s="3">
        <f>IF(N1249&gt;0, RANK(N1249,(N1249:P1249,Q1249:AE1249)),0)</f>
        <v>2</v>
      </c>
      <c r="E1249" s="3">
        <f>IF(O1249&gt;0,RANK(O1249,(N1249:P1249,Q1249:AE1249)),0)</f>
        <v>1</v>
      </c>
      <c r="F1249" s="3">
        <f t="shared" si="314"/>
        <v>0</v>
      </c>
      <c r="G1249" s="1">
        <f t="shared" si="315"/>
        <v>64</v>
      </c>
      <c r="H1249" s="2">
        <f t="shared" si="311"/>
        <v>6.7581837381203796E-2</v>
      </c>
      <c r="I1249" s="4"/>
      <c r="J1249" s="2">
        <f t="shared" si="316"/>
        <v>0.45723336853220697</v>
      </c>
      <c r="K1249" s="2">
        <f t="shared" si="317"/>
        <v>0.5248152059134108</v>
      </c>
      <c r="L1249" s="2">
        <f t="shared" si="318"/>
        <v>0</v>
      </c>
      <c r="M1249" s="2">
        <f t="shared" si="319"/>
        <v>1.7951425554382228E-2</v>
      </c>
      <c r="N1249" s="38">
        <v>433</v>
      </c>
      <c r="O1249" s="38">
        <v>497</v>
      </c>
      <c r="P1249" s="38"/>
      <c r="Q1249" s="38">
        <v>7</v>
      </c>
      <c r="R1249" s="38">
        <v>5</v>
      </c>
      <c r="S1249" s="38"/>
      <c r="T1249" s="38"/>
      <c r="U1249" s="38"/>
      <c r="V1249" s="38"/>
      <c r="W1249" s="38">
        <v>5</v>
      </c>
      <c r="X1249" s="38"/>
      <c r="Y1249" s="38"/>
      <c r="Z1249" s="38"/>
      <c r="AA1249" s="38"/>
      <c r="AB1249" s="38"/>
      <c r="BA1249" t="str">
        <f t="shared" si="310"/>
        <v>Stoddard</v>
      </c>
      <c r="BB1249" t="s">
        <v>1438</v>
      </c>
      <c r="BC1249">
        <v>2</v>
      </c>
      <c r="BE1249" s="60">
        <v>33</v>
      </c>
      <c r="BF1249" s="62">
        <v>5</v>
      </c>
      <c r="BG1249" s="62">
        <v>80</v>
      </c>
      <c r="BH1249" s="66">
        <v>73700</v>
      </c>
      <c r="BI1249" s="66">
        <v>73700</v>
      </c>
      <c r="BJ1249" s="66">
        <f t="shared" si="312"/>
        <v>33005</v>
      </c>
      <c r="BL1249" t="s">
        <v>1447</v>
      </c>
      <c r="BM1249">
        <f t="shared" si="320"/>
        <v>3373700</v>
      </c>
      <c r="BN1249">
        <f t="shared" si="321"/>
        <v>3373700</v>
      </c>
      <c r="CA1249" s="1"/>
    </row>
    <row r="1250" spans="1:79" ht="14" hidden="1" customHeight="1" outlineLevel="1" x14ac:dyDescent="0.2">
      <c r="A1250" t="s">
        <v>1999</v>
      </c>
      <c r="B1250" s="6" t="s">
        <v>1764</v>
      </c>
      <c r="C1250" s="1">
        <f t="shared" si="313"/>
        <v>2992</v>
      </c>
      <c r="D1250" s="3">
        <f>IF(N1250&gt;0, RANK(N1250,(N1250:P1250,Q1250:AE1250)),0)</f>
        <v>2</v>
      </c>
      <c r="E1250" s="3">
        <f>IF(O1250&gt;0,RANK(O1250,(N1250:P1250,Q1250:AE1250)),0)</f>
        <v>1</v>
      </c>
      <c r="F1250" s="3">
        <f t="shared" si="314"/>
        <v>0</v>
      </c>
      <c r="G1250" s="1">
        <f t="shared" si="315"/>
        <v>148</v>
      </c>
      <c r="H1250" s="2">
        <f t="shared" si="311"/>
        <v>4.9465240641711233E-2</v>
      </c>
      <c r="I1250" s="4"/>
      <c r="J1250" s="2">
        <f t="shared" si="316"/>
        <v>0.46891711229946526</v>
      </c>
      <c r="K1250" s="2">
        <f t="shared" si="317"/>
        <v>0.51838235294117652</v>
      </c>
      <c r="L1250" s="2">
        <f t="shared" si="318"/>
        <v>0</v>
      </c>
      <c r="M1250" s="2">
        <f t="shared" si="319"/>
        <v>1.2700534759358173E-2</v>
      </c>
      <c r="N1250" s="38">
        <v>1403</v>
      </c>
      <c r="O1250" s="38">
        <v>1551</v>
      </c>
      <c r="P1250" s="38"/>
      <c r="Q1250" s="38">
        <v>18</v>
      </c>
      <c r="R1250" s="38">
        <v>8</v>
      </c>
      <c r="S1250" s="38"/>
      <c r="T1250" s="38"/>
      <c r="U1250" s="38"/>
      <c r="V1250" s="38"/>
      <c r="W1250" s="38">
        <v>12</v>
      </c>
      <c r="X1250" s="38"/>
      <c r="Y1250" s="38"/>
      <c r="Z1250" s="38"/>
      <c r="AA1250" s="38"/>
      <c r="AB1250" s="38"/>
      <c r="BA1250" t="str">
        <f t="shared" si="310"/>
        <v>Strafford</v>
      </c>
      <c r="BB1250" t="s">
        <v>1999</v>
      </c>
      <c r="BC1250">
        <v>1</v>
      </c>
      <c r="BE1250" s="60">
        <v>33</v>
      </c>
      <c r="BF1250" s="62">
        <v>17</v>
      </c>
      <c r="BG1250" s="62">
        <v>65</v>
      </c>
      <c r="BH1250" s="66">
        <v>73860</v>
      </c>
      <c r="BI1250" s="66">
        <v>73860</v>
      </c>
      <c r="BJ1250" s="66">
        <f t="shared" si="312"/>
        <v>33017</v>
      </c>
      <c r="BL1250" t="s">
        <v>1447</v>
      </c>
      <c r="BM1250">
        <f t="shared" si="320"/>
        <v>3373860</v>
      </c>
      <c r="BN1250">
        <f t="shared" si="321"/>
        <v>3373860</v>
      </c>
      <c r="CA1250" s="1"/>
    </row>
    <row r="1251" spans="1:79" ht="14" hidden="1" customHeight="1" outlineLevel="1" x14ac:dyDescent="0.2">
      <c r="A1251" t="s">
        <v>2781</v>
      </c>
      <c r="B1251" s="6" t="s">
        <v>1764</v>
      </c>
      <c r="C1251" s="1">
        <f t="shared" si="313"/>
        <v>352</v>
      </c>
      <c r="D1251" s="3">
        <f>IF(N1251&gt;0, RANK(N1251,(N1251:P1251,Q1251:AE1251)),0)</f>
        <v>2</v>
      </c>
      <c r="E1251" s="3">
        <f>IF(O1251&gt;0,RANK(O1251,(N1251:P1251,Q1251:AE1251)),0)</f>
        <v>1</v>
      </c>
      <c r="F1251" s="3">
        <f t="shared" si="314"/>
        <v>0</v>
      </c>
      <c r="G1251" s="1">
        <f t="shared" si="315"/>
        <v>56</v>
      </c>
      <c r="H1251" s="2">
        <f t="shared" si="311"/>
        <v>0.15909090909090909</v>
      </c>
      <c r="I1251" s="4"/>
      <c r="J1251" s="2">
        <f t="shared" si="316"/>
        <v>0.41193181818181818</v>
      </c>
      <c r="K1251" s="2">
        <f t="shared" si="317"/>
        <v>0.57102272727272729</v>
      </c>
      <c r="L1251" s="2">
        <f t="shared" si="318"/>
        <v>0</v>
      </c>
      <c r="M1251" s="2">
        <f t="shared" si="319"/>
        <v>1.7045454545454586E-2</v>
      </c>
      <c r="N1251" s="38">
        <v>145</v>
      </c>
      <c r="O1251" s="38">
        <v>201</v>
      </c>
      <c r="P1251" s="38"/>
      <c r="Q1251" s="38">
        <v>3</v>
      </c>
      <c r="R1251" s="38">
        <v>2</v>
      </c>
      <c r="S1251" s="38"/>
      <c r="T1251" s="38"/>
      <c r="U1251" s="38"/>
      <c r="V1251" s="38"/>
      <c r="W1251" s="38">
        <v>1</v>
      </c>
      <c r="X1251" s="38"/>
      <c r="Y1251" s="38"/>
      <c r="Z1251" s="38"/>
      <c r="AA1251" s="38"/>
      <c r="AB1251" s="38"/>
      <c r="BA1251" t="str">
        <f t="shared" si="310"/>
        <v>Stratford</v>
      </c>
      <c r="BB1251" t="s">
        <v>3868</v>
      </c>
      <c r="BC1251">
        <v>2</v>
      </c>
      <c r="BE1251" s="60">
        <v>33</v>
      </c>
      <c r="BF1251" s="62">
        <v>7</v>
      </c>
      <c r="BG1251" s="62">
        <v>195</v>
      </c>
      <c r="BH1251" s="66">
        <v>74180</v>
      </c>
      <c r="BI1251" s="66">
        <v>74180</v>
      </c>
      <c r="BJ1251" s="66">
        <f t="shared" si="312"/>
        <v>33007</v>
      </c>
      <c r="BL1251" t="s">
        <v>1447</v>
      </c>
      <c r="BM1251">
        <f t="shared" si="320"/>
        <v>3374180</v>
      </c>
      <c r="BN1251">
        <f t="shared" si="321"/>
        <v>3374180</v>
      </c>
      <c r="CA1251" s="1"/>
    </row>
    <row r="1252" spans="1:79" ht="14" hidden="1" customHeight="1" outlineLevel="1" x14ac:dyDescent="0.2">
      <c r="A1252" t="s">
        <v>2752</v>
      </c>
      <c r="B1252" s="6" t="s">
        <v>1764</v>
      </c>
      <c r="C1252" s="1">
        <f t="shared" si="313"/>
        <v>5565</v>
      </c>
      <c r="D1252" s="3">
        <f>IF(N1252&gt;0, RANK(N1252,(N1252:P1252,Q1252:AE1252)),0)</f>
        <v>1</v>
      </c>
      <c r="E1252" s="3">
        <f>IF(O1252&gt;0,RANK(O1252,(N1252:P1252,Q1252:AE1252)),0)</f>
        <v>2</v>
      </c>
      <c r="F1252" s="3">
        <f t="shared" si="314"/>
        <v>0</v>
      </c>
      <c r="G1252" s="1">
        <f t="shared" si="315"/>
        <v>1124</v>
      </c>
      <c r="H1252" s="2">
        <f t="shared" si="311"/>
        <v>0.20197663971248878</v>
      </c>
      <c r="I1252" s="4"/>
      <c r="J1252" s="2">
        <f t="shared" si="316"/>
        <v>0.59335130278526504</v>
      </c>
      <c r="K1252" s="2">
        <f t="shared" si="317"/>
        <v>0.3913746630727763</v>
      </c>
      <c r="L1252" s="2">
        <f t="shared" si="318"/>
        <v>0</v>
      </c>
      <c r="M1252" s="2">
        <f t="shared" si="319"/>
        <v>1.5274034141958659E-2</v>
      </c>
      <c r="N1252" s="38">
        <v>3302</v>
      </c>
      <c r="O1252" s="38">
        <v>2178</v>
      </c>
      <c r="P1252" s="38"/>
      <c r="Q1252" s="38">
        <v>23</v>
      </c>
      <c r="R1252" s="38">
        <v>22</v>
      </c>
      <c r="S1252" s="38"/>
      <c r="T1252" s="38"/>
      <c r="U1252" s="38"/>
      <c r="V1252" s="38"/>
      <c r="W1252" s="38">
        <v>40</v>
      </c>
      <c r="X1252" s="38"/>
      <c r="Y1252" s="38"/>
      <c r="Z1252" s="38"/>
      <c r="AA1252" s="38"/>
      <c r="AB1252" s="38"/>
      <c r="BA1252" t="str">
        <f t="shared" si="310"/>
        <v>Stratham</v>
      </c>
      <c r="BB1252" t="s">
        <v>2910</v>
      </c>
      <c r="BC1252">
        <v>1</v>
      </c>
      <c r="BE1252" s="60">
        <v>33</v>
      </c>
      <c r="BF1252" s="62">
        <v>15</v>
      </c>
      <c r="BG1252" s="62">
        <v>180</v>
      </c>
      <c r="BH1252" s="66">
        <v>74340</v>
      </c>
      <c r="BI1252" s="66">
        <v>74340</v>
      </c>
      <c r="BJ1252" s="66">
        <f t="shared" si="312"/>
        <v>33015</v>
      </c>
      <c r="BL1252" t="s">
        <v>1447</v>
      </c>
      <c r="BM1252">
        <f t="shared" si="320"/>
        <v>3374340</v>
      </c>
      <c r="BN1252">
        <f t="shared" si="321"/>
        <v>3374340</v>
      </c>
      <c r="CA1252" s="1"/>
    </row>
    <row r="1253" spans="1:79" ht="14" hidden="1" customHeight="1" outlineLevel="1" x14ac:dyDescent="0.2">
      <c r="A1253" s="6" t="s">
        <v>3900</v>
      </c>
      <c r="B1253" s="6" t="s">
        <v>1764</v>
      </c>
      <c r="C1253" s="1">
        <f>SUM(N1253:AY1253)</f>
        <v>2</v>
      </c>
      <c r="D1253" s="3">
        <f>IF(N1253&gt;0, RANK(N1253,(N1253:P1253,Q1253:AE1253)),0)</f>
        <v>1</v>
      </c>
      <c r="E1253" s="3">
        <f>IF(O1253&gt;0,RANK(O1253,(N1253:P1253,Q1253:AE1253)),0)</f>
        <v>0</v>
      </c>
      <c r="F1253" s="3">
        <f>IF(P1253&gt;0,RANK(P1253,(N1253:AE1253)),0)</f>
        <v>0</v>
      </c>
      <c r="G1253" s="1">
        <f>IF(C1253&gt;0,MAX(N1253:P1253)-LARGE(N1253:P1253,2),0)</f>
        <v>2</v>
      </c>
      <c r="H1253" s="2">
        <f>IF(C1253&gt;0,G1253/C1253,0)</f>
        <v>1</v>
      </c>
      <c r="I1253" s="4"/>
      <c r="J1253" s="2">
        <f>IF(C1253=0,"-",N1253/C1253)</f>
        <v>1</v>
      </c>
      <c r="K1253" s="2">
        <f>IF(C1253=0,"-",O1253/C1253)</f>
        <v>0</v>
      </c>
      <c r="L1253" s="2">
        <f>IF(C1253=0,"-",P1253/C1253)</f>
        <v>0</v>
      </c>
      <c r="M1253" s="2">
        <f>IF(C1253=0,"-",(1-J1253-K1253-L1253))</f>
        <v>0</v>
      </c>
      <c r="N1253" s="38">
        <v>2</v>
      </c>
      <c r="O1253" s="38">
        <v>0</v>
      </c>
      <c r="P1253" s="38"/>
      <c r="Q1253" s="38">
        <v>0</v>
      </c>
      <c r="R1253" s="38">
        <v>0</v>
      </c>
      <c r="S1253" s="38"/>
      <c r="T1253" s="38"/>
      <c r="U1253" s="38"/>
      <c r="V1253" s="38"/>
      <c r="W1253" s="38">
        <v>0</v>
      </c>
      <c r="X1253" s="38"/>
      <c r="Y1253" s="38"/>
      <c r="Z1253" s="38"/>
      <c r="AA1253" s="38"/>
      <c r="AB1253" s="38"/>
      <c r="BA1253" t="str">
        <f>A1253</f>
        <v>Success</v>
      </c>
      <c r="BB1253" t="s">
        <v>3868</v>
      </c>
      <c r="BC1253">
        <v>2</v>
      </c>
      <c r="BD1253" s="3"/>
      <c r="BE1253" s="60">
        <v>33</v>
      </c>
      <c r="BF1253" s="62">
        <v>7</v>
      </c>
      <c r="BG1253" s="62">
        <v>200</v>
      </c>
      <c r="BH1253" s="66">
        <v>74500</v>
      </c>
      <c r="BI1253" s="66">
        <v>74500</v>
      </c>
      <c r="BJ1253" s="66">
        <f>BE1253*1000+BF1253</f>
        <v>33007</v>
      </c>
      <c r="BL1253" t="s">
        <v>1273</v>
      </c>
      <c r="BM1253">
        <f>BE1253*100000+BH1253</f>
        <v>3374500</v>
      </c>
      <c r="BN1253">
        <f>BE1253*100000+BI1253</f>
        <v>3374500</v>
      </c>
    </row>
    <row r="1254" spans="1:79" ht="14" hidden="1" customHeight="1" outlineLevel="1" x14ac:dyDescent="0.2">
      <c r="A1254" t="s">
        <v>3051</v>
      </c>
      <c r="B1254" s="6" t="s">
        <v>1764</v>
      </c>
      <c r="C1254" s="1">
        <f t="shared" si="313"/>
        <v>498</v>
      </c>
      <c r="D1254" s="3">
        <f>IF(N1254&gt;0, RANK(N1254,(N1254:P1254,Q1254:AE1254)),0)</f>
        <v>1</v>
      </c>
      <c r="E1254" s="3">
        <f>IF(O1254&gt;0,RANK(O1254,(N1254:P1254,Q1254:AE1254)),0)</f>
        <v>2</v>
      </c>
      <c r="F1254" s="3">
        <f t="shared" si="314"/>
        <v>0</v>
      </c>
      <c r="G1254" s="1">
        <f t="shared" si="315"/>
        <v>160</v>
      </c>
      <c r="H1254" s="2">
        <f t="shared" si="311"/>
        <v>0.32128514056224899</v>
      </c>
      <c r="I1254" s="4"/>
      <c r="J1254" s="2">
        <f t="shared" si="316"/>
        <v>0.64859437751004012</v>
      </c>
      <c r="K1254" s="2">
        <f t="shared" si="317"/>
        <v>0.32730923694779118</v>
      </c>
      <c r="L1254" s="2">
        <f t="shared" si="318"/>
        <v>0</v>
      </c>
      <c r="M1254" s="2">
        <f t="shared" si="319"/>
        <v>2.4096385542168697E-2</v>
      </c>
      <c r="N1254" s="38">
        <v>323</v>
      </c>
      <c r="O1254" s="38">
        <v>163</v>
      </c>
      <c r="P1254" s="38"/>
      <c r="Q1254" s="38">
        <v>1</v>
      </c>
      <c r="R1254" s="38">
        <v>3</v>
      </c>
      <c r="S1254" s="38"/>
      <c r="T1254" s="38"/>
      <c r="U1254" s="38"/>
      <c r="V1254" s="38"/>
      <c r="W1254" s="38">
        <v>8</v>
      </c>
      <c r="X1254" s="38"/>
      <c r="Y1254" s="38"/>
      <c r="Z1254" s="38"/>
      <c r="AA1254" s="38"/>
      <c r="AB1254" s="38"/>
      <c r="BA1254" t="str">
        <f t="shared" si="310"/>
        <v>Sugar Hill</v>
      </c>
      <c r="BB1254" t="s">
        <v>2215</v>
      </c>
      <c r="BC1254">
        <v>2</v>
      </c>
      <c r="BE1254" s="60">
        <v>33</v>
      </c>
      <c r="BF1254" s="62">
        <v>9</v>
      </c>
      <c r="BG1254" s="62">
        <v>167</v>
      </c>
      <c r="BH1254" s="66">
        <v>74740</v>
      </c>
      <c r="BI1254" s="66">
        <v>74740</v>
      </c>
      <c r="BJ1254" s="66">
        <f t="shared" si="312"/>
        <v>33009</v>
      </c>
      <c r="BL1254" t="s">
        <v>1447</v>
      </c>
      <c r="BM1254">
        <f t="shared" si="320"/>
        <v>3374740</v>
      </c>
      <c r="BN1254">
        <f t="shared" si="321"/>
        <v>3374740</v>
      </c>
      <c r="CA1254" s="1"/>
    </row>
    <row r="1255" spans="1:79" ht="14" hidden="1" customHeight="1" outlineLevel="1" x14ac:dyDescent="0.2">
      <c r="A1255" t="s">
        <v>1020</v>
      </c>
      <c r="B1255" s="6" t="s">
        <v>1764</v>
      </c>
      <c r="C1255" s="1">
        <f t="shared" si="313"/>
        <v>433</v>
      </c>
      <c r="D1255" s="3">
        <f>IF(N1255&gt;0, RANK(N1255,(N1255:P1255,Q1255:AE1255)),0)</f>
        <v>2</v>
      </c>
      <c r="E1255" s="3">
        <f>IF(O1255&gt;0,RANK(O1255,(N1255:P1255,Q1255:AE1255)),0)</f>
        <v>1</v>
      </c>
      <c r="F1255" s="3">
        <f t="shared" si="314"/>
        <v>0</v>
      </c>
      <c r="G1255" s="1">
        <f t="shared" si="315"/>
        <v>32</v>
      </c>
      <c r="H1255" s="2">
        <f t="shared" si="311"/>
        <v>7.3903002309468821E-2</v>
      </c>
      <c r="I1255" s="4"/>
      <c r="J1255" s="2">
        <f t="shared" si="316"/>
        <v>0.45034642032332561</v>
      </c>
      <c r="K1255" s="2">
        <f t="shared" si="317"/>
        <v>0.5242494226327945</v>
      </c>
      <c r="L1255" s="2">
        <f t="shared" si="318"/>
        <v>0</v>
      </c>
      <c r="M1255" s="2">
        <f t="shared" si="319"/>
        <v>2.5404157043879882E-2</v>
      </c>
      <c r="N1255" s="38">
        <v>195</v>
      </c>
      <c r="O1255" s="38">
        <v>227</v>
      </c>
      <c r="P1255" s="38"/>
      <c r="Q1255" s="38">
        <v>4</v>
      </c>
      <c r="R1255" s="38">
        <v>5</v>
      </c>
      <c r="S1255" s="38"/>
      <c r="T1255" s="38"/>
      <c r="U1255" s="38"/>
      <c r="V1255" s="38"/>
      <c r="W1255" s="38">
        <v>2</v>
      </c>
      <c r="X1255" s="38"/>
      <c r="Y1255" s="38"/>
      <c r="Z1255" s="38"/>
      <c r="AA1255" s="38"/>
      <c r="AB1255" s="38"/>
      <c r="BA1255" t="str">
        <f t="shared" si="310"/>
        <v>Sullivan</v>
      </c>
      <c r="BB1255" t="s">
        <v>1438</v>
      </c>
      <c r="BC1255">
        <v>2</v>
      </c>
      <c r="BE1255" s="60">
        <v>33</v>
      </c>
      <c r="BF1255" s="62">
        <v>5</v>
      </c>
      <c r="BG1255" s="62">
        <v>85</v>
      </c>
      <c r="BH1255" s="66">
        <v>74900</v>
      </c>
      <c r="BI1255" s="66">
        <v>74900</v>
      </c>
      <c r="BJ1255" s="66">
        <f t="shared" si="312"/>
        <v>33005</v>
      </c>
      <c r="BL1255" t="s">
        <v>1447</v>
      </c>
      <c r="BM1255">
        <f t="shared" si="320"/>
        <v>3374900</v>
      </c>
      <c r="BN1255">
        <f t="shared" si="321"/>
        <v>3374900</v>
      </c>
      <c r="CA1255" s="1"/>
    </row>
    <row r="1256" spans="1:79" ht="14" hidden="1" customHeight="1" outlineLevel="1" x14ac:dyDescent="0.2">
      <c r="A1256" t="s">
        <v>2220</v>
      </c>
      <c r="B1256" s="6" t="s">
        <v>1764</v>
      </c>
      <c r="C1256" s="1">
        <f t="shared" si="313"/>
        <v>2514</v>
      </c>
      <c r="D1256" s="3">
        <f>IF(N1256&gt;0, RANK(N1256,(N1256:P1256,Q1256:AE1256)),0)</f>
        <v>1</v>
      </c>
      <c r="E1256" s="3">
        <f>IF(O1256&gt;0,RANK(O1256,(N1256:P1256,Q1256:AE1256)),0)</f>
        <v>2</v>
      </c>
      <c r="F1256" s="3">
        <f t="shared" si="314"/>
        <v>0</v>
      </c>
      <c r="G1256" s="1">
        <f t="shared" si="315"/>
        <v>196</v>
      </c>
      <c r="H1256" s="2">
        <f t="shared" si="311"/>
        <v>7.7963404932378674E-2</v>
      </c>
      <c r="I1256" s="4"/>
      <c r="J1256" s="2">
        <f t="shared" si="316"/>
        <v>0.52585521081941133</v>
      </c>
      <c r="K1256" s="2">
        <f t="shared" si="317"/>
        <v>0.44789180588703259</v>
      </c>
      <c r="L1256" s="2">
        <f t="shared" si="318"/>
        <v>0</v>
      </c>
      <c r="M1256" s="2">
        <f t="shared" si="319"/>
        <v>2.6252983293556076E-2</v>
      </c>
      <c r="N1256" s="38">
        <v>1322</v>
      </c>
      <c r="O1256" s="38">
        <v>1126</v>
      </c>
      <c r="P1256" s="38"/>
      <c r="Q1256" s="38">
        <v>16</v>
      </c>
      <c r="R1256" s="38">
        <v>16</v>
      </c>
      <c r="S1256" s="38"/>
      <c r="T1256" s="38"/>
      <c r="U1256" s="38"/>
      <c r="V1256" s="38"/>
      <c r="W1256" s="38">
        <v>34</v>
      </c>
      <c r="X1256" s="38"/>
      <c r="Y1256" s="38"/>
      <c r="Z1256" s="38"/>
      <c r="AA1256" s="38"/>
      <c r="AB1256" s="38"/>
      <c r="BA1256" t="str">
        <f t="shared" si="310"/>
        <v>Sunapee</v>
      </c>
      <c r="BB1256" t="s">
        <v>1020</v>
      </c>
      <c r="BC1256">
        <v>2</v>
      </c>
      <c r="BE1256" s="60">
        <v>33</v>
      </c>
      <c r="BF1256" s="62">
        <v>19</v>
      </c>
      <c r="BG1256" s="62">
        <v>65</v>
      </c>
      <c r="BH1256" s="66">
        <v>75060</v>
      </c>
      <c r="BI1256" s="66">
        <v>75060</v>
      </c>
      <c r="BJ1256" s="66">
        <f t="shared" si="312"/>
        <v>33019</v>
      </c>
      <c r="BL1256" t="s">
        <v>1447</v>
      </c>
      <c r="BM1256">
        <f t="shared" si="320"/>
        <v>3375060</v>
      </c>
      <c r="BN1256">
        <f t="shared" si="321"/>
        <v>3375060</v>
      </c>
      <c r="CA1256" s="1"/>
    </row>
    <row r="1257" spans="1:79" ht="14" hidden="1" customHeight="1" outlineLevel="1" x14ac:dyDescent="0.2">
      <c r="A1257" t="s">
        <v>1444</v>
      </c>
      <c r="B1257" s="6" t="s">
        <v>1764</v>
      </c>
      <c r="C1257" s="1">
        <f t="shared" si="313"/>
        <v>575</v>
      </c>
      <c r="D1257" s="3">
        <f>IF(N1257&gt;0, RANK(N1257,(N1257:P1257,Q1257:AE1257)),0)</f>
        <v>1</v>
      </c>
      <c r="E1257" s="3">
        <f>IF(O1257&gt;0,RANK(O1257,(N1257:P1257,Q1257:AE1257)),0)</f>
        <v>2</v>
      </c>
      <c r="F1257" s="3">
        <f t="shared" si="314"/>
        <v>0</v>
      </c>
      <c r="G1257" s="1">
        <f t="shared" si="315"/>
        <v>18</v>
      </c>
      <c r="H1257" s="2">
        <f t="shared" si="311"/>
        <v>3.1304347826086959E-2</v>
      </c>
      <c r="I1257" s="4"/>
      <c r="J1257" s="2">
        <f t="shared" si="316"/>
        <v>0.51130434782608691</v>
      </c>
      <c r="K1257" s="2">
        <f t="shared" si="317"/>
        <v>0.48</v>
      </c>
      <c r="L1257" s="2">
        <f t="shared" si="318"/>
        <v>0</v>
      </c>
      <c r="M1257" s="2">
        <f t="shared" si="319"/>
        <v>8.6956521739131043E-3</v>
      </c>
      <c r="N1257" s="38">
        <v>294</v>
      </c>
      <c r="O1257" s="38">
        <v>276</v>
      </c>
      <c r="P1257" s="38"/>
      <c r="Q1257" s="38">
        <v>1</v>
      </c>
      <c r="R1257" s="38">
        <v>2</v>
      </c>
      <c r="S1257" s="38"/>
      <c r="T1257" s="38"/>
      <c r="U1257" s="38"/>
      <c r="V1257" s="38"/>
      <c r="W1257" s="38">
        <v>2</v>
      </c>
      <c r="X1257" s="38"/>
      <c r="Y1257" s="38"/>
      <c r="Z1257" s="38"/>
      <c r="AA1257" s="38"/>
      <c r="AB1257" s="38"/>
      <c r="BA1257" t="str">
        <f t="shared" si="310"/>
        <v>Surry</v>
      </c>
      <c r="BB1257" t="s">
        <v>1438</v>
      </c>
      <c r="BC1257">
        <v>2</v>
      </c>
      <c r="BE1257" s="60">
        <v>33</v>
      </c>
      <c r="BF1257" s="62">
        <v>5</v>
      </c>
      <c r="BG1257" s="62">
        <v>90</v>
      </c>
      <c r="BH1257" s="66">
        <v>75300</v>
      </c>
      <c r="BI1257" s="66">
        <v>75300</v>
      </c>
      <c r="BJ1257" s="66">
        <f t="shared" si="312"/>
        <v>33005</v>
      </c>
      <c r="BL1257" t="s">
        <v>1447</v>
      </c>
      <c r="BM1257">
        <f t="shared" si="320"/>
        <v>3375300</v>
      </c>
      <c r="BN1257">
        <f t="shared" si="321"/>
        <v>3375300</v>
      </c>
      <c r="CA1257" s="1"/>
    </row>
    <row r="1258" spans="1:79" ht="14" hidden="1" customHeight="1" outlineLevel="1" x14ac:dyDescent="0.2">
      <c r="A1258" t="s">
        <v>623</v>
      </c>
      <c r="B1258" s="6" t="s">
        <v>1764</v>
      </c>
      <c r="C1258" s="1">
        <f t="shared" si="313"/>
        <v>1432</v>
      </c>
      <c r="D1258" s="3">
        <f>IF(N1258&gt;0, RANK(N1258,(N1258:P1258,Q1258:AE1258)),0)</f>
        <v>1</v>
      </c>
      <c r="E1258" s="3">
        <f>IF(O1258&gt;0,RANK(O1258,(N1258:P1258,Q1258:AE1258)),0)</f>
        <v>2</v>
      </c>
      <c r="F1258" s="3">
        <f t="shared" si="314"/>
        <v>0</v>
      </c>
      <c r="G1258" s="1">
        <f t="shared" si="315"/>
        <v>134</v>
      </c>
      <c r="H1258" s="2">
        <f t="shared" si="311"/>
        <v>9.3575418994413406E-2</v>
      </c>
      <c r="I1258" s="4"/>
      <c r="J1258" s="2">
        <f t="shared" si="316"/>
        <v>0.53770949720670391</v>
      </c>
      <c r="K1258" s="2">
        <f t="shared" si="317"/>
        <v>0.44413407821229051</v>
      </c>
      <c r="L1258" s="2">
        <f t="shared" si="318"/>
        <v>0</v>
      </c>
      <c r="M1258" s="2">
        <f t="shared" si="319"/>
        <v>1.8156424581005581E-2</v>
      </c>
      <c r="N1258" s="38">
        <v>770</v>
      </c>
      <c r="O1258" s="38">
        <v>636</v>
      </c>
      <c r="P1258" s="38"/>
      <c r="Q1258" s="38">
        <v>10</v>
      </c>
      <c r="R1258" s="38">
        <v>7</v>
      </c>
      <c r="S1258" s="38"/>
      <c r="T1258" s="38"/>
      <c r="U1258" s="38"/>
      <c r="V1258" s="38"/>
      <c r="W1258" s="38">
        <v>9</v>
      </c>
      <c r="X1258" s="38"/>
      <c r="Y1258" s="38"/>
      <c r="Z1258" s="38"/>
      <c r="AA1258" s="38"/>
      <c r="AB1258" s="38"/>
      <c r="BA1258" t="str">
        <f t="shared" si="310"/>
        <v>Sutton</v>
      </c>
      <c r="BB1258" t="s">
        <v>2449</v>
      </c>
      <c r="BC1258">
        <v>2</v>
      </c>
      <c r="BE1258" s="60">
        <v>33</v>
      </c>
      <c r="BF1258" s="62">
        <v>13</v>
      </c>
      <c r="BG1258" s="62">
        <v>120</v>
      </c>
      <c r="BH1258" s="66">
        <v>75460</v>
      </c>
      <c r="BI1258" s="66">
        <v>75460</v>
      </c>
      <c r="BJ1258" s="66">
        <f t="shared" si="312"/>
        <v>33013</v>
      </c>
      <c r="BL1258" t="s">
        <v>1447</v>
      </c>
      <c r="BM1258">
        <f t="shared" si="320"/>
        <v>3375460</v>
      </c>
      <c r="BN1258">
        <f t="shared" si="321"/>
        <v>3375460</v>
      </c>
      <c r="CA1258" s="1"/>
    </row>
    <row r="1259" spans="1:79" ht="14" hidden="1" customHeight="1" outlineLevel="1" x14ac:dyDescent="0.2">
      <c r="A1259" t="s">
        <v>2930</v>
      </c>
      <c r="B1259" s="6" t="s">
        <v>1764</v>
      </c>
      <c r="C1259" s="1">
        <f t="shared" si="313"/>
        <v>4228</v>
      </c>
      <c r="D1259" s="3">
        <f>IF(N1259&gt;0, RANK(N1259,(N1259:P1259,Q1259:AE1259)),0)</f>
        <v>2</v>
      </c>
      <c r="E1259" s="3">
        <f>IF(O1259&gt;0,RANK(O1259,(N1259:P1259,Q1259:AE1259)),0)</f>
        <v>1</v>
      </c>
      <c r="F1259" s="3">
        <f t="shared" si="314"/>
        <v>0</v>
      </c>
      <c r="G1259" s="1">
        <f t="shared" si="315"/>
        <v>53</v>
      </c>
      <c r="H1259" s="2">
        <f t="shared" si="311"/>
        <v>1.2535477767265846E-2</v>
      </c>
      <c r="I1259" s="4"/>
      <c r="J1259" s="2">
        <f t="shared" si="316"/>
        <v>0.48817407757805109</v>
      </c>
      <c r="K1259" s="2">
        <f t="shared" si="317"/>
        <v>0.50070955534531691</v>
      </c>
      <c r="L1259" s="2">
        <f t="shared" si="318"/>
        <v>0</v>
      </c>
      <c r="M1259" s="2">
        <f t="shared" si="319"/>
        <v>1.1116367076631994E-2</v>
      </c>
      <c r="N1259" s="38">
        <v>2064</v>
      </c>
      <c r="O1259" s="38">
        <v>2117</v>
      </c>
      <c r="P1259" s="38"/>
      <c r="Q1259" s="38">
        <v>13</v>
      </c>
      <c r="R1259" s="38">
        <v>17</v>
      </c>
      <c r="S1259" s="38"/>
      <c r="T1259" s="38"/>
      <c r="U1259" s="38"/>
      <c r="V1259" s="38"/>
      <c r="W1259" s="38">
        <v>17</v>
      </c>
      <c r="X1259" s="38"/>
      <c r="Y1259" s="38"/>
      <c r="Z1259" s="38"/>
      <c r="AA1259" s="38"/>
      <c r="AB1259" s="38"/>
      <c r="BA1259" t="str">
        <f t="shared" si="310"/>
        <v>Swanzey</v>
      </c>
      <c r="BB1259" t="s">
        <v>1438</v>
      </c>
      <c r="BC1259">
        <v>2</v>
      </c>
      <c r="BE1259" s="60">
        <v>33</v>
      </c>
      <c r="BF1259" s="62">
        <v>5</v>
      </c>
      <c r="BG1259" s="62">
        <v>95</v>
      </c>
      <c r="BH1259" s="66">
        <v>75700</v>
      </c>
      <c r="BI1259" s="66">
        <v>75700</v>
      </c>
      <c r="BJ1259" s="66">
        <f t="shared" si="312"/>
        <v>33005</v>
      </c>
      <c r="BL1259" t="s">
        <v>1447</v>
      </c>
      <c r="BM1259">
        <f t="shared" si="320"/>
        <v>3375700</v>
      </c>
      <c r="BN1259">
        <f t="shared" si="321"/>
        <v>3375700</v>
      </c>
      <c r="CA1259" s="1"/>
    </row>
    <row r="1260" spans="1:79" ht="14" hidden="1" customHeight="1" outlineLevel="1" x14ac:dyDescent="0.2">
      <c r="A1260" t="s">
        <v>2472</v>
      </c>
      <c r="B1260" s="6" t="s">
        <v>1764</v>
      </c>
      <c r="C1260" s="1">
        <f t="shared" si="313"/>
        <v>1855</v>
      </c>
      <c r="D1260" s="3">
        <f>IF(N1260&gt;0, RANK(N1260,(N1260:P1260,Q1260:AE1260)),0)</f>
        <v>2</v>
      </c>
      <c r="E1260" s="3">
        <f>IF(O1260&gt;0,RANK(O1260,(N1260:P1260,Q1260:AE1260)),0)</f>
        <v>1</v>
      </c>
      <c r="F1260" s="3">
        <f t="shared" si="314"/>
        <v>0</v>
      </c>
      <c r="G1260" s="1">
        <f t="shared" si="315"/>
        <v>8</v>
      </c>
      <c r="H1260" s="2">
        <f t="shared" si="311"/>
        <v>4.3126684636118602E-3</v>
      </c>
      <c r="I1260" s="4"/>
      <c r="J1260" s="2">
        <f t="shared" si="316"/>
        <v>0.492722371967655</v>
      </c>
      <c r="K1260" s="2">
        <f t="shared" si="317"/>
        <v>0.49703504043126684</v>
      </c>
      <c r="L1260" s="2">
        <f t="shared" si="318"/>
        <v>0</v>
      </c>
      <c r="M1260" s="2">
        <f t="shared" si="319"/>
        <v>1.0242587601078157E-2</v>
      </c>
      <c r="N1260" s="38">
        <v>914</v>
      </c>
      <c r="O1260" s="38">
        <v>922</v>
      </c>
      <c r="P1260" s="38"/>
      <c r="Q1260" s="38">
        <v>7</v>
      </c>
      <c r="R1260" s="38">
        <v>5</v>
      </c>
      <c r="S1260" s="38"/>
      <c r="T1260" s="38"/>
      <c r="U1260" s="38"/>
      <c r="V1260" s="38"/>
      <c r="W1260" s="38">
        <v>7</v>
      </c>
      <c r="X1260" s="38"/>
      <c r="Y1260" s="38"/>
      <c r="Z1260" s="38"/>
      <c r="AA1260" s="38"/>
      <c r="AB1260" s="38"/>
      <c r="BA1260" t="str">
        <f t="shared" si="310"/>
        <v>Tamworth</v>
      </c>
      <c r="BB1260" t="s">
        <v>1643</v>
      </c>
      <c r="BC1260">
        <v>1</v>
      </c>
      <c r="BE1260" s="60">
        <v>33</v>
      </c>
      <c r="BF1260" s="62">
        <v>3</v>
      </c>
      <c r="BG1260" s="62">
        <v>80</v>
      </c>
      <c r="BH1260" s="66">
        <v>76100</v>
      </c>
      <c r="BI1260" s="66">
        <v>76100</v>
      </c>
      <c r="BJ1260" s="66">
        <f t="shared" si="312"/>
        <v>33003</v>
      </c>
      <c r="BL1260" t="s">
        <v>1447</v>
      </c>
      <c r="BM1260">
        <f t="shared" si="320"/>
        <v>3376100</v>
      </c>
      <c r="BN1260">
        <f t="shared" si="321"/>
        <v>3376100</v>
      </c>
      <c r="CA1260" s="1"/>
    </row>
    <row r="1261" spans="1:79" ht="14" hidden="1" customHeight="1" outlineLevel="1" x14ac:dyDescent="0.2">
      <c r="A1261" t="s">
        <v>3137</v>
      </c>
      <c r="B1261" s="6" t="s">
        <v>1764</v>
      </c>
      <c r="C1261" s="1">
        <f t="shared" si="313"/>
        <v>956</v>
      </c>
      <c r="D1261" s="3">
        <f>IF(N1261&gt;0, RANK(N1261,(N1261:P1261,Q1261:AE1261)),0)</f>
        <v>2</v>
      </c>
      <c r="E1261" s="3">
        <f>IF(O1261&gt;0,RANK(O1261,(N1261:P1261,Q1261:AE1261)),0)</f>
        <v>1</v>
      </c>
      <c r="F1261" s="3">
        <f t="shared" si="314"/>
        <v>0</v>
      </c>
      <c r="G1261" s="1">
        <f t="shared" si="315"/>
        <v>19</v>
      </c>
      <c r="H1261" s="2">
        <f t="shared" si="311"/>
        <v>1.9874476987447699E-2</v>
      </c>
      <c r="I1261" s="4"/>
      <c r="J1261" s="2">
        <f t="shared" si="316"/>
        <v>0.48012552301255229</v>
      </c>
      <c r="K1261" s="2">
        <f t="shared" si="317"/>
        <v>0.5</v>
      </c>
      <c r="L1261" s="2">
        <f t="shared" si="318"/>
        <v>0</v>
      </c>
      <c r="M1261" s="2">
        <f t="shared" si="319"/>
        <v>1.9874476987447709E-2</v>
      </c>
      <c r="N1261" s="38">
        <v>459</v>
      </c>
      <c r="O1261" s="38">
        <v>478</v>
      </c>
      <c r="P1261" s="38"/>
      <c r="Q1261" s="38">
        <v>4</v>
      </c>
      <c r="R1261" s="38">
        <v>11</v>
      </c>
      <c r="S1261" s="38"/>
      <c r="T1261" s="38"/>
      <c r="U1261" s="38"/>
      <c r="V1261" s="38"/>
      <c r="W1261" s="38">
        <v>4</v>
      </c>
      <c r="X1261" s="38"/>
      <c r="Y1261" s="38"/>
      <c r="Z1261" s="38"/>
      <c r="AA1261" s="38"/>
      <c r="AB1261" s="38"/>
      <c r="BA1261" t="str">
        <f t="shared" si="310"/>
        <v>Temple</v>
      </c>
      <c r="BB1261" t="s">
        <v>1139</v>
      </c>
      <c r="BC1261">
        <v>2</v>
      </c>
      <c r="BE1261" s="60">
        <v>33</v>
      </c>
      <c r="BF1261" s="62">
        <v>11</v>
      </c>
      <c r="BG1261" s="62">
        <v>140</v>
      </c>
      <c r="BH1261" s="66">
        <v>76260</v>
      </c>
      <c r="BI1261" s="66">
        <v>76260</v>
      </c>
      <c r="BJ1261" s="66">
        <f t="shared" si="312"/>
        <v>33011</v>
      </c>
      <c r="BL1261" t="s">
        <v>1447</v>
      </c>
      <c r="BM1261">
        <f t="shared" si="320"/>
        <v>3376260</v>
      </c>
      <c r="BN1261">
        <f t="shared" si="321"/>
        <v>3376260</v>
      </c>
      <c r="CA1261" s="1"/>
    </row>
    <row r="1262" spans="1:79" ht="14" hidden="1" customHeight="1" outlineLevel="1" x14ac:dyDescent="0.2">
      <c r="A1262" t="s">
        <v>1276</v>
      </c>
      <c r="B1262" s="6" t="s">
        <v>1764</v>
      </c>
      <c r="C1262" s="1">
        <f t="shared" si="313"/>
        <v>1836</v>
      </c>
      <c r="D1262" s="3">
        <f>IF(N1262&gt;0, RANK(N1262,(N1262:P1262,Q1262:AE1262)),0)</f>
        <v>1</v>
      </c>
      <c r="E1262" s="3">
        <f>IF(O1262&gt;0,RANK(O1262,(N1262:P1262,Q1262:AE1262)),0)</f>
        <v>2</v>
      </c>
      <c r="F1262" s="3">
        <f t="shared" si="314"/>
        <v>0</v>
      </c>
      <c r="G1262" s="1">
        <f t="shared" si="315"/>
        <v>154</v>
      </c>
      <c r="H1262" s="2">
        <f t="shared" si="311"/>
        <v>8.3877995642701528E-2</v>
      </c>
      <c r="I1262" s="4"/>
      <c r="J1262" s="2">
        <f t="shared" si="316"/>
        <v>0.53540305010893241</v>
      </c>
      <c r="K1262" s="2">
        <f t="shared" si="317"/>
        <v>0.45152505446623092</v>
      </c>
      <c r="L1262" s="2">
        <f t="shared" si="318"/>
        <v>0</v>
      </c>
      <c r="M1262" s="2">
        <f t="shared" si="319"/>
        <v>1.3071895424836666E-2</v>
      </c>
      <c r="N1262" s="38">
        <v>983</v>
      </c>
      <c r="O1262" s="38">
        <v>829</v>
      </c>
      <c r="P1262" s="38"/>
      <c r="Q1262" s="38">
        <v>11</v>
      </c>
      <c r="R1262" s="38">
        <v>6</v>
      </c>
      <c r="S1262" s="38"/>
      <c r="T1262" s="38"/>
      <c r="U1262" s="38"/>
      <c r="V1262" s="38"/>
      <c r="W1262" s="38">
        <v>7</v>
      </c>
      <c r="X1262" s="38"/>
      <c r="Y1262" s="38"/>
      <c r="Z1262" s="38"/>
      <c r="AA1262" s="38"/>
      <c r="AB1262" s="38"/>
      <c r="BA1262" t="str">
        <f t="shared" ref="BA1262:BA1325" si="322">A1262</f>
        <v>Thornton</v>
      </c>
      <c r="BB1262" t="s">
        <v>2215</v>
      </c>
      <c r="BC1262">
        <v>2</v>
      </c>
      <c r="BE1262" s="60">
        <v>33</v>
      </c>
      <c r="BF1262" s="62">
        <v>9</v>
      </c>
      <c r="BG1262" s="62">
        <v>170</v>
      </c>
      <c r="BH1262" s="66">
        <v>76740</v>
      </c>
      <c r="BI1262" s="66">
        <v>76740</v>
      </c>
      <c r="BJ1262" s="66">
        <f t="shared" si="312"/>
        <v>33009</v>
      </c>
      <c r="BL1262" t="s">
        <v>1447</v>
      </c>
      <c r="BM1262">
        <f t="shared" si="320"/>
        <v>3376740</v>
      </c>
      <c r="BN1262">
        <f t="shared" si="321"/>
        <v>3376740</v>
      </c>
      <c r="CA1262" s="1"/>
    </row>
    <row r="1263" spans="1:79" ht="14" hidden="1" customHeight="1" outlineLevel="1" x14ac:dyDescent="0.2">
      <c r="A1263" t="s">
        <v>2303</v>
      </c>
      <c r="B1263" s="6" t="s">
        <v>1764</v>
      </c>
      <c r="C1263" s="1">
        <f t="shared" si="313"/>
        <v>2246</v>
      </c>
      <c r="D1263" s="3">
        <f>IF(N1263&gt;0, RANK(N1263,(N1263:P1263,Q1263:AE1263)),0)</f>
        <v>2</v>
      </c>
      <c r="E1263" s="3">
        <f>IF(O1263&gt;0,RANK(O1263,(N1263:P1263,Q1263:AE1263)),0)</f>
        <v>1</v>
      </c>
      <c r="F1263" s="3">
        <f t="shared" si="314"/>
        <v>0</v>
      </c>
      <c r="G1263" s="1">
        <f t="shared" si="315"/>
        <v>249</v>
      </c>
      <c r="H1263" s="2">
        <f t="shared" si="311"/>
        <v>0.11086375779162956</v>
      </c>
      <c r="I1263" s="4"/>
      <c r="J1263" s="2">
        <f t="shared" si="316"/>
        <v>0.43722172751558325</v>
      </c>
      <c r="K1263" s="2">
        <f t="shared" si="317"/>
        <v>0.54808548530721279</v>
      </c>
      <c r="L1263" s="2">
        <f t="shared" si="318"/>
        <v>0</v>
      </c>
      <c r="M1263" s="2">
        <f t="shared" si="319"/>
        <v>1.4692787177204014E-2</v>
      </c>
      <c r="N1263" s="38">
        <v>982</v>
      </c>
      <c r="O1263" s="38">
        <v>1231</v>
      </c>
      <c r="P1263" s="38"/>
      <c r="Q1263" s="38">
        <v>14</v>
      </c>
      <c r="R1263" s="38">
        <v>9</v>
      </c>
      <c r="S1263" s="38"/>
      <c r="T1263" s="38"/>
      <c r="U1263" s="38"/>
      <c r="V1263" s="38"/>
      <c r="W1263" s="38">
        <v>10</v>
      </c>
      <c r="X1263" s="38"/>
      <c r="Y1263" s="38"/>
      <c r="Z1263" s="38"/>
      <c r="AA1263" s="38"/>
      <c r="AB1263" s="38"/>
      <c r="BA1263" t="str">
        <f t="shared" si="322"/>
        <v>Tilton</v>
      </c>
      <c r="BB1263" t="s">
        <v>1412</v>
      </c>
      <c r="BC1263">
        <v>1</v>
      </c>
      <c r="BE1263" s="60">
        <v>33</v>
      </c>
      <c r="BF1263" s="62">
        <v>1</v>
      </c>
      <c r="BG1263" s="62">
        <v>55</v>
      </c>
      <c r="BH1263" s="66">
        <v>77060</v>
      </c>
      <c r="BI1263" s="66">
        <v>77060</v>
      </c>
      <c r="BJ1263" s="66">
        <f t="shared" si="312"/>
        <v>33001</v>
      </c>
      <c r="BL1263" t="s">
        <v>1447</v>
      </c>
      <c r="BM1263">
        <f t="shared" si="320"/>
        <v>3377060</v>
      </c>
      <c r="BN1263">
        <f t="shared" si="321"/>
        <v>3377060</v>
      </c>
      <c r="CA1263" s="1"/>
    </row>
    <row r="1264" spans="1:79" ht="14" hidden="1" customHeight="1" outlineLevel="1" x14ac:dyDescent="0.2">
      <c r="A1264" t="s">
        <v>97</v>
      </c>
      <c r="B1264" s="6" t="s">
        <v>1764</v>
      </c>
      <c r="C1264" s="1">
        <f t="shared" si="313"/>
        <v>1138</v>
      </c>
      <c r="D1264" s="3">
        <f>IF(N1264&gt;0, RANK(N1264,(N1264:P1264,Q1264:AE1264)),0)</f>
        <v>2</v>
      </c>
      <c r="E1264" s="3">
        <f>IF(O1264&gt;0,RANK(O1264,(N1264:P1264,Q1264:AE1264)),0)</f>
        <v>1</v>
      </c>
      <c r="F1264" s="3">
        <f t="shared" si="314"/>
        <v>0</v>
      </c>
      <c r="G1264" s="1">
        <f t="shared" si="315"/>
        <v>201</v>
      </c>
      <c r="H1264" s="2">
        <f t="shared" si="311"/>
        <v>0.17662565905096661</v>
      </c>
      <c r="I1264" s="4"/>
      <c r="J1264" s="2">
        <f t="shared" si="316"/>
        <v>0.4024604569420035</v>
      </c>
      <c r="K1264" s="2">
        <f t="shared" si="317"/>
        <v>0.57908611599297011</v>
      </c>
      <c r="L1264" s="2">
        <f t="shared" si="318"/>
        <v>0</v>
      </c>
      <c r="M1264" s="2">
        <f t="shared" si="319"/>
        <v>1.8453427065026395E-2</v>
      </c>
      <c r="N1264" s="38">
        <v>458</v>
      </c>
      <c r="O1264" s="38">
        <v>659</v>
      </c>
      <c r="P1264" s="38"/>
      <c r="Q1264" s="38">
        <v>12</v>
      </c>
      <c r="R1264" s="38">
        <v>1</v>
      </c>
      <c r="S1264" s="38"/>
      <c r="T1264" s="38"/>
      <c r="U1264" s="38"/>
      <c r="V1264" s="38"/>
      <c r="W1264" s="38">
        <v>8</v>
      </c>
      <c r="X1264" s="38"/>
      <c r="Y1264" s="38"/>
      <c r="Z1264" s="38"/>
      <c r="AA1264" s="38"/>
      <c r="AB1264" s="38"/>
      <c r="BA1264" t="str">
        <f t="shared" si="322"/>
        <v>Troy</v>
      </c>
      <c r="BB1264" t="s">
        <v>1438</v>
      </c>
      <c r="BC1264">
        <v>2</v>
      </c>
      <c r="BE1264" s="60">
        <v>33</v>
      </c>
      <c r="BF1264" s="62">
        <v>5</v>
      </c>
      <c r="BG1264" s="62">
        <v>100</v>
      </c>
      <c r="BH1264" s="66">
        <v>77380</v>
      </c>
      <c r="BI1264" s="66">
        <v>77380</v>
      </c>
      <c r="BJ1264" s="66">
        <f t="shared" si="312"/>
        <v>33005</v>
      </c>
      <c r="BL1264" t="s">
        <v>1447</v>
      </c>
      <c r="BM1264">
        <f t="shared" si="320"/>
        <v>3377380</v>
      </c>
      <c r="BN1264">
        <f t="shared" si="321"/>
        <v>3377380</v>
      </c>
      <c r="CA1264" s="1"/>
    </row>
    <row r="1265" spans="1:79" ht="14" hidden="1" customHeight="1" outlineLevel="1" x14ac:dyDescent="0.2">
      <c r="A1265" t="s">
        <v>1357</v>
      </c>
      <c r="B1265" s="6" t="s">
        <v>1764</v>
      </c>
      <c r="C1265" s="1">
        <f t="shared" si="313"/>
        <v>1995</v>
      </c>
      <c r="D1265" s="3">
        <f>IF(N1265&gt;0, RANK(N1265,(N1265:P1265,Q1265:AE1265)),0)</f>
        <v>2</v>
      </c>
      <c r="E1265" s="3">
        <f>IF(O1265&gt;0,RANK(O1265,(N1265:P1265,Q1265:AE1265)),0)</f>
        <v>1</v>
      </c>
      <c r="F1265" s="3">
        <f t="shared" si="314"/>
        <v>0</v>
      </c>
      <c r="G1265" s="1">
        <f t="shared" si="315"/>
        <v>170</v>
      </c>
      <c r="H1265" s="2">
        <f t="shared" si="311"/>
        <v>8.5213032581453629E-2</v>
      </c>
      <c r="I1265" s="4"/>
      <c r="J1265" s="2">
        <f t="shared" si="316"/>
        <v>0.45112781954887216</v>
      </c>
      <c r="K1265" s="2">
        <f t="shared" si="317"/>
        <v>0.53634085213032578</v>
      </c>
      <c r="L1265" s="2">
        <f t="shared" si="318"/>
        <v>0</v>
      </c>
      <c r="M1265" s="2">
        <f t="shared" si="319"/>
        <v>1.253132832080206E-2</v>
      </c>
      <c r="N1265" s="38">
        <v>900</v>
      </c>
      <c r="O1265" s="38">
        <v>1070</v>
      </c>
      <c r="P1265" s="38"/>
      <c r="Q1265" s="38">
        <v>8</v>
      </c>
      <c r="R1265" s="38">
        <v>6</v>
      </c>
      <c r="S1265" s="38"/>
      <c r="T1265" s="38"/>
      <c r="U1265" s="38"/>
      <c r="V1265" s="38"/>
      <c r="W1265" s="38">
        <v>11</v>
      </c>
      <c r="X1265" s="38"/>
      <c r="Y1265" s="38"/>
      <c r="Z1265" s="38"/>
      <c r="AA1265" s="38"/>
      <c r="AB1265" s="38"/>
      <c r="BA1265" t="str">
        <f t="shared" si="322"/>
        <v>Tuftonboro</v>
      </c>
      <c r="BB1265" t="s">
        <v>1643</v>
      </c>
      <c r="BC1265">
        <v>1</v>
      </c>
      <c r="BE1265" s="60">
        <v>33</v>
      </c>
      <c r="BF1265" s="62">
        <v>3</v>
      </c>
      <c r="BG1265" s="62">
        <v>85</v>
      </c>
      <c r="BH1265" s="66">
        <v>77620</v>
      </c>
      <c r="BI1265" s="66">
        <v>77620</v>
      </c>
      <c r="BJ1265" s="66">
        <f t="shared" si="312"/>
        <v>33003</v>
      </c>
      <c r="BL1265" t="s">
        <v>1447</v>
      </c>
      <c r="BM1265">
        <f t="shared" si="320"/>
        <v>3377620</v>
      </c>
      <c r="BN1265">
        <f t="shared" si="321"/>
        <v>3377620</v>
      </c>
      <c r="CA1265" s="1"/>
    </row>
    <row r="1266" spans="1:79" ht="14" hidden="1" customHeight="1" outlineLevel="1" x14ac:dyDescent="0.2">
      <c r="A1266" t="s">
        <v>3048</v>
      </c>
      <c r="B1266" s="6" t="s">
        <v>1764</v>
      </c>
      <c r="C1266" s="1">
        <f t="shared" si="313"/>
        <v>910</v>
      </c>
      <c r="D1266" s="3">
        <f>IF(N1266&gt;0, RANK(N1266,(N1266:P1266,Q1266:AE1266)),0)</f>
        <v>2</v>
      </c>
      <c r="E1266" s="3">
        <f>IF(O1266&gt;0,RANK(O1266,(N1266:P1266,Q1266:AE1266)),0)</f>
        <v>1</v>
      </c>
      <c r="F1266" s="3">
        <f t="shared" si="314"/>
        <v>0</v>
      </c>
      <c r="G1266" s="1">
        <f t="shared" si="315"/>
        <v>279</v>
      </c>
      <c r="H1266" s="2">
        <f t="shared" si="311"/>
        <v>0.30659340659340661</v>
      </c>
      <c r="I1266" s="4"/>
      <c r="J1266" s="2">
        <f t="shared" si="316"/>
        <v>0.33406593406593404</v>
      </c>
      <c r="K1266" s="2">
        <f t="shared" si="317"/>
        <v>0.64065934065934071</v>
      </c>
      <c r="L1266" s="2">
        <f t="shared" si="318"/>
        <v>0</v>
      </c>
      <c r="M1266" s="2">
        <f t="shared" si="319"/>
        <v>2.5274725274725296E-2</v>
      </c>
      <c r="N1266" s="38">
        <v>304</v>
      </c>
      <c r="O1266" s="38">
        <v>583</v>
      </c>
      <c r="P1266" s="38"/>
      <c r="Q1266" s="38">
        <v>11</v>
      </c>
      <c r="R1266" s="38">
        <v>11</v>
      </c>
      <c r="S1266" s="38"/>
      <c r="T1266" s="38"/>
      <c r="U1266" s="38"/>
      <c r="V1266" s="38"/>
      <c r="W1266" s="38">
        <v>1</v>
      </c>
      <c r="X1266" s="38"/>
      <c r="Y1266" s="38"/>
      <c r="Z1266" s="38"/>
      <c r="AA1266" s="38"/>
      <c r="AB1266" s="38"/>
      <c r="BA1266" t="str">
        <f t="shared" si="322"/>
        <v>Unity</v>
      </c>
      <c r="BB1266" t="s">
        <v>1020</v>
      </c>
      <c r="BC1266">
        <v>2</v>
      </c>
      <c r="BE1266" s="60">
        <v>33</v>
      </c>
      <c r="BF1266" s="62">
        <v>19</v>
      </c>
      <c r="BG1266" s="62">
        <v>70</v>
      </c>
      <c r="BH1266" s="66">
        <v>77940</v>
      </c>
      <c r="BI1266" s="66">
        <v>77940</v>
      </c>
      <c r="BJ1266" s="66">
        <f t="shared" si="312"/>
        <v>33019</v>
      </c>
      <c r="BL1266" t="s">
        <v>1447</v>
      </c>
      <c r="BM1266">
        <f t="shared" si="320"/>
        <v>3377940</v>
      </c>
      <c r="BN1266">
        <f t="shared" si="321"/>
        <v>3377940</v>
      </c>
      <c r="CA1266" s="1"/>
    </row>
    <row r="1267" spans="1:79" ht="14" hidden="1" customHeight="1" outlineLevel="1" x14ac:dyDescent="0.2">
      <c r="A1267" t="s">
        <v>2560</v>
      </c>
      <c r="B1267" s="6" t="s">
        <v>1764</v>
      </c>
      <c r="C1267" s="1">
        <f t="shared" si="313"/>
        <v>3533</v>
      </c>
      <c r="D1267" s="3">
        <f>IF(N1267&gt;0, RANK(N1267,(N1267:P1267,Q1267:AE1267)),0)</f>
        <v>2</v>
      </c>
      <c r="E1267" s="3">
        <f>IF(O1267&gt;0,RANK(O1267,(N1267:P1267,Q1267:AE1267)),0)</f>
        <v>1</v>
      </c>
      <c r="F1267" s="3">
        <f t="shared" si="314"/>
        <v>0</v>
      </c>
      <c r="G1267" s="1">
        <f t="shared" si="315"/>
        <v>981</v>
      </c>
      <c r="H1267" s="2">
        <f t="shared" si="311"/>
        <v>0.27766770450042455</v>
      </c>
      <c r="I1267" s="4"/>
      <c r="J1267" s="2">
        <f t="shared" si="316"/>
        <v>0.35607132748372489</v>
      </c>
      <c r="K1267" s="2">
        <f t="shared" si="317"/>
        <v>0.63373903198414949</v>
      </c>
      <c r="L1267" s="2">
        <f t="shared" si="318"/>
        <v>0</v>
      </c>
      <c r="M1267" s="2">
        <f t="shared" si="319"/>
        <v>1.0189640532125677E-2</v>
      </c>
      <c r="N1267" s="38">
        <v>1258</v>
      </c>
      <c r="O1267" s="38">
        <v>2239</v>
      </c>
      <c r="P1267" s="38"/>
      <c r="Q1267" s="38">
        <v>21</v>
      </c>
      <c r="R1267" s="38">
        <v>8</v>
      </c>
      <c r="S1267" s="38"/>
      <c r="T1267" s="38"/>
      <c r="U1267" s="38"/>
      <c r="V1267" s="38"/>
      <c r="W1267" s="38">
        <v>7</v>
      </c>
      <c r="X1267" s="38"/>
      <c r="Y1267" s="38"/>
      <c r="Z1267" s="38"/>
      <c r="AA1267" s="38"/>
      <c r="AB1267" s="38"/>
      <c r="BA1267" t="str">
        <f t="shared" si="322"/>
        <v>Wakefield</v>
      </c>
      <c r="BB1267" t="s">
        <v>1643</v>
      </c>
      <c r="BC1267">
        <v>1</v>
      </c>
      <c r="BE1267" s="60">
        <v>33</v>
      </c>
      <c r="BF1267" s="62">
        <v>3</v>
      </c>
      <c r="BG1267" s="62">
        <v>90</v>
      </c>
      <c r="BH1267" s="66">
        <v>78180</v>
      </c>
      <c r="BI1267" s="66">
        <v>78180</v>
      </c>
      <c r="BJ1267" s="66">
        <f t="shared" si="312"/>
        <v>33003</v>
      </c>
      <c r="BL1267" t="s">
        <v>1447</v>
      </c>
      <c r="BM1267">
        <f t="shared" si="320"/>
        <v>3378180</v>
      </c>
      <c r="BN1267">
        <f t="shared" si="321"/>
        <v>3378180</v>
      </c>
      <c r="CA1267" s="1"/>
    </row>
    <row r="1268" spans="1:79" ht="14" hidden="1" customHeight="1" outlineLevel="1" x14ac:dyDescent="0.2">
      <c r="A1268" t="s">
        <v>2791</v>
      </c>
      <c r="B1268" s="6" t="s">
        <v>1764</v>
      </c>
      <c r="C1268" s="1">
        <f t="shared" si="313"/>
        <v>2369</v>
      </c>
      <c r="D1268" s="3">
        <f>IF(N1268&gt;0, RANK(N1268,(N1268:P1268,Q1268:AE1268)),0)</f>
        <v>1</v>
      </c>
      <c r="E1268" s="3">
        <f>IF(O1268&gt;0,RANK(O1268,(N1268:P1268,Q1268:AE1268)),0)</f>
        <v>2</v>
      </c>
      <c r="F1268" s="3">
        <f t="shared" si="314"/>
        <v>0</v>
      </c>
      <c r="G1268" s="1">
        <f t="shared" si="315"/>
        <v>513</v>
      </c>
      <c r="H1268" s="2">
        <f t="shared" si="311"/>
        <v>0.21654706627268891</v>
      </c>
      <c r="I1268" s="4"/>
      <c r="J1268" s="2">
        <f t="shared" si="316"/>
        <v>0.60025327142254115</v>
      </c>
      <c r="K1268" s="2">
        <f t="shared" si="317"/>
        <v>0.38370620514985226</v>
      </c>
      <c r="L1268" s="2">
        <f t="shared" si="318"/>
        <v>0</v>
      </c>
      <c r="M1268" s="2">
        <f t="shared" si="319"/>
        <v>1.604052342760659E-2</v>
      </c>
      <c r="N1268" s="38">
        <v>1422</v>
      </c>
      <c r="O1268" s="38">
        <v>909</v>
      </c>
      <c r="P1268" s="38"/>
      <c r="Q1268" s="38">
        <v>8</v>
      </c>
      <c r="R1268" s="38">
        <v>16</v>
      </c>
      <c r="S1268" s="38"/>
      <c r="T1268" s="38"/>
      <c r="U1268" s="38"/>
      <c r="V1268" s="38"/>
      <c r="W1268" s="38">
        <v>14</v>
      </c>
      <c r="X1268" s="38"/>
      <c r="Y1268" s="38"/>
      <c r="Z1268" s="38"/>
      <c r="AA1268" s="38"/>
      <c r="AB1268" s="38"/>
      <c r="BA1268" t="str">
        <f t="shared" si="322"/>
        <v>Walpole</v>
      </c>
      <c r="BB1268" t="s">
        <v>1438</v>
      </c>
      <c r="BC1268">
        <v>2</v>
      </c>
      <c r="BE1268" s="60">
        <v>33</v>
      </c>
      <c r="BF1268" s="62">
        <v>5</v>
      </c>
      <c r="BG1268" s="62">
        <v>105</v>
      </c>
      <c r="BH1268" s="66">
        <v>78420</v>
      </c>
      <c r="BI1268" s="66">
        <v>78420</v>
      </c>
      <c r="BJ1268" s="66">
        <f t="shared" si="312"/>
        <v>33005</v>
      </c>
      <c r="BL1268" t="s">
        <v>1447</v>
      </c>
      <c r="BM1268">
        <f t="shared" si="320"/>
        <v>3378420</v>
      </c>
      <c r="BN1268">
        <f t="shared" si="321"/>
        <v>3378420</v>
      </c>
      <c r="CA1268" s="1"/>
    </row>
    <row r="1269" spans="1:79" ht="14" hidden="1" customHeight="1" outlineLevel="1" x14ac:dyDescent="0.2">
      <c r="A1269" t="s">
        <v>2329</v>
      </c>
      <c r="B1269" s="6" t="s">
        <v>1764</v>
      </c>
      <c r="C1269" s="1">
        <f t="shared" si="313"/>
        <v>1909</v>
      </c>
      <c r="D1269" s="3">
        <f>IF(N1269&gt;0, RANK(N1269,(N1269:P1269,Q1269:AE1269)),0)</f>
        <v>1</v>
      </c>
      <c r="E1269" s="3">
        <f>IF(O1269&gt;0,RANK(O1269,(N1269:P1269,Q1269:AE1269)),0)</f>
        <v>2</v>
      </c>
      <c r="F1269" s="3">
        <f t="shared" si="314"/>
        <v>0</v>
      </c>
      <c r="G1269" s="1">
        <f t="shared" si="315"/>
        <v>145</v>
      </c>
      <c r="H1269" s="2">
        <f t="shared" si="311"/>
        <v>7.595599790466212E-2</v>
      </c>
      <c r="I1269" s="4"/>
      <c r="J1269" s="2">
        <f t="shared" si="316"/>
        <v>0.53064431639601883</v>
      </c>
      <c r="K1269" s="2">
        <f t="shared" si="317"/>
        <v>0.45468831849135671</v>
      </c>
      <c r="L1269" s="2">
        <f t="shared" si="318"/>
        <v>0</v>
      </c>
      <c r="M1269" s="2">
        <f t="shared" si="319"/>
        <v>1.4667365112624453E-2</v>
      </c>
      <c r="N1269" s="38">
        <v>1013</v>
      </c>
      <c r="O1269" s="38">
        <v>868</v>
      </c>
      <c r="P1269" s="38"/>
      <c r="Q1269" s="38">
        <v>12</v>
      </c>
      <c r="R1269" s="38">
        <v>7</v>
      </c>
      <c r="S1269" s="38"/>
      <c r="T1269" s="38"/>
      <c r="U1269" s="38"/>
      <c r="V1269" s="38"/>
      <c r="W1269" s="38">
        <v>9</v>
      </c>
      <c r="X1269" s="38"/>
      <c r="Y1269" s="38"/>
      <c r="Z1269" s="38"/>
      <c r="AA1269" s="38"/>
      <c r="AB1269" s="38"/>
      <c r="BA1269" t="str">
        <f t="shared" si="322"/>
        <v>Warner</v>
      </c>
      <c r="BB1269" t="s">
        <v>2449</v>
      </c>
      <c r="BC1269">
        <v>2</v>
      </c>
      <c r="BE1269" s="60">
        <v>33</v>
      </c>
      <c r="BF1269" s="62">
        <v>13</v>
      </c>
      <c r="BG1269" s="62">
        <v>125</v>
      </c>
      <c r="BH1269" s="66">
        <v>78580</v>
      </c>
      <c r="BI1269" s="66">
        <v>78580</v>
      </c>
      <c r="BJ1269" s="66">
        <f t="shared" si="312"/>
        <v>33013</v>
      </c>
      <c r="BL1269" t="s">
        <v>1447</v>
      </c>
      <c r="BM1269">
        <f t="shared" si="320"/>
        <v>3378580</v>
      </c>
      <c r="BN1269">
        <f t="shared" si="321"/>
        <v>3378580</v>
      </c>
      <c r="CA1269" s="1"/>
    </row>
    <row r="1270" spans="1:79" ht="14" hidden="1" customHeight="1" outlineLevel="1" x14ac:dyDescent="0.2">
      <c r="A1270" t="s">
        <v>413</v>
      </c>
      <c r="B1270" s="6" t="s">
        <v>1764</v>
      </c>
      <c r="C1270" s="1">
        <f t="shared" si="313"/>
        <v>514</v>
      </c>
      <c r="D1270" s="3">
        <f>IF(N1270&gt;0, RANK(N1270,(N1270:P1270,Q1270:AE1270)),0)</f>
        <v>2</v>
      </c>
      <c r="E1270" s="3">
        <f>IF(O1270&gt;0,RANK(O1270,(N1270:P1270,Q1270:AE1270)),0)</f>
        <v>1</v>
      </c>
      <c r="F1270" s="3">
        <f t="shared" si="314"/>
        <v>0</v>
      </c>
      <c r="G1270" s="1">
        <f t="shared" si="315"/>
        <v>140</v>
      </c>
      <c r="H1270" s="2">
        <f t="shared" si="311"/>
        <v>0.2723735408560311</v>
      </c>
      <c r="I1270" s="4"/>
      <c r="J1270" s="2">
        <f t="shared" si="316"/>
        <v>0.35797665369649806</v>
      </c>
      <c r="K1270" s="2">
        <f t="shared" si="317"/>
        <v>0.63035019455252916</v>
      </c>
      <c r="L1270" s="2">
        <f t="shared" si="318"/>
        <v>0</v>
      </c>
      <c r="M1270" s="2">
        <f t="shared" si="319"/>
        <v>1.1673151750972721E-2</v>
      </c>
      <c r="N1270" s="38">
        <v>184</v>
      </c>
      <c r="O1270" s="38">
        <v>324</v>
      </c>
      <c r="P1270" s="38"/>
      <c r="Q1270" s="38">
        <v>2</v>
      </c>
      <c r="R1270" s="38">
        <v>3</v>
      </c>
      <c r="S1270" s="38"/>
      <c r="T1270" s="38"/>
      <c r="U1270" s="38"/>
      <c r="V1270" s="38"/>
      <c r="W1270" s="38">
        <v>1</v>
      </c>
      <c r="X1270" s="38"/>
      <c r="Y1270" s="38"/>
      <c r="Z1270" s="38"/>
      <c r="AA1270" s="38"/>
      <c r="AB1270" s="38"/>
      <c r="BA1270" t="str">
        <f t="shared" si="322"/>
        <v>Warren</v>
      </c>
      <c r="BB1270" t="s">
        <v>2215</v>
      </c>
      <c r="BC1270">
        <v>2</v>
      </c>
      <c r="BE1270" s="60">
        <v>33</v>
      </c>
      <c r="BF1270" s="62">
        <v>9</v>
      </c>
      <c r="BG1270" s="62">
        <v>175</v>
      </c>
      <c r="BH1270" s="66">
        <v>78740</v>
      </c>
      <c r="BI1270" s="66">
        <v>78740</v>
      </c>
      <c r="BJ1270" s="66">
        <f t="shared" si="312"/>
        <v>33009</v>
      </c>
      <c r="BL1270" t="s">
        <v>1447</v>
      </c>
      <c r="BM1270">
        <f t="shared" si="320"/>
        <v>3378740</v>
      </c>
      <c r="BN1270">
        <f t="shared" si="321"/>
        <v>3378740</v>
      </c>
      <c r="CA1270" s="1"/>
    </row>
    <row r="1271" spans="1:79" ht="14" hidden="1" customHeight="1" outlineLevel="1" x14ac:dyDescent="0.2">
      <c r="A1271" t="s">
        <v>674</v>
      </c>
      <c r="B1271" s="6" t="s">
        <v>1764</v>
      </c>
      <c r="C1271" s="1">
        <f t="shared" si="313"/>
        <v>886</v>
      </c>
      <c r="D1271" s="3">
        <f>IF(N1271&gt;0, RANK(N1271,(N1271:P1271,Q1271:AE1271)),0)</f>
        <v>2</v>
      </c>
      <c r="E1271" s="3">
        <f>IF(O1271&gt;0,RANK(O1271,(N1271:P1271,Q1271:AE1271)),0)</f>
        <v>1</v>
      </c>
      <c r="F1271" s="3">
        <f t="shared" si="314"/>
        <v>0</v>
      </c>
      <c r="G1271" s="1">
        <f t="shared" si="315"/>
        <v>164</v>
      </c>
      <c r="H1271" s="2">
        <f t="shared" si="311"/>
        <v>0.18510158013544017</v>
      </c>
      <c r="I1271" s="4"/>
      <c r="J1271" s="2">
        <f t="shared" si="316"/>
        <v>0.39616252821670428</v>
      </c>
      <c r="K1271" s="2">
        <f t="shared" si="317"/>
        <v>0.58126410835214448</v>
      </c>
      <c r="L1271" s="2">
        <f t="shared" si="318"/>
        <v>0</v>
      </c>
      <c r="M1271" s="2">
        <f t="shared" si="319"/>
        <v>2.2573363431151239E-2</v>
      </c>
      <c r="N1271" s="38">
        <v>351</v>
      </c>
      <c r="O1271" s="38">
        <v>515</v>
      </c>
      <c r="P1271" s="38"/>
      <c r="Q1271" s="38">
        <v>9</v>
      </c>
      <c r="R1271" s="38">
        <v>3</v>
      </c>
      <c r="S1271" s="38"/>
      <c r="T1271" s="38"/>
      <c r="U1271" s="38"/>
      <c r="V1271" s="38"/>
      <c r="W1271" s="38">
        <v>8</v>
      </c>
      <c r="X1271" s="38"/>
      <c r="Y1271" s="38"/>
      <c r="Z1271" s="38"/>
      <c r="AA1271" s="38"/>
      <c r="AB1271" s="38"/>
      <c r="BA1271" t="str">
        <f t="shared" si="322"/>
        <v>Washington</v>
      </c>
      <c r="BB1271" t="s">
        <v>1020</v>
      </c>
      <c r="BC1271">
        <v>2</v>
      </c>
      <c r="BE1271" s="60">
        <v>33</v>
      </c>
      <c r="BF1271" s="62">
        <v>19</v>
      </c>
      <c r="BG1271" s="62">
        <v>75</v>
      </c>
      <c r="BH1271" s="66">
        <v>78980</v>
      </c>
      <c r="BI1271" s="66">
        <v>78980</v>
      </c>
      <c r="BJ1271" s="66">
        <f t="shared" si="312"/>
        <v>33019</v>
      </c>
      <c r="BL1271" t="s">
        <v>1447</v>
      </c>
      <c r="BM1271">
        <f t="shared" si="320"/>
        <v>3378980</v>
      </c>
      <c r="BN1271">
        <f t="shared" si="321"/>
        <v>3378980</v>
      </c>
      <c r="CA1271" s="1"/>
    </row>
    <row r="1272" spans="1:79" ht="14" hidden="1" customHeight="1" outlineLevel="1" x14ac:dyDescent="0.2">
      <c r="A1272" t="s">
        <v>2662</v>
      </c>
      <c r="B1272" s="6" t="s">
        <v>1764</v>
      </c>
      <c r="C1272" s="1">
        <f t="shared" si="313"/>
        <v>428</v>
      </c>
      <c r="D1272" s="3">
        <f>IF(N1272&gt;0, RANK(N1272,(N1272:P1272,Q1272:AE1272)),0)</f>
        <v>1</v>
      </c>
      <c r="E1272" s="3">
        <f>IF(O1272&gt;0,RANK(O1272,(N1272:P1272,Q1272:AE1272)),0)</f>
        <v>2</v>
      </c>
      <c r="F1272" s="3">
        <f t="shared" si="314"/>
        <v>0</v>
      </c>
      <c r="G1272" s="1">
        <f t="shared" si="315"/>
        <v>92</v>
      </c>
      <c r="H1272" s="2">
        <f t="shared" si="311"/>
        <v>0.21495327102803738</v>
      </c>
      <c r="I1272" s="4"/>
      <c r="J1272" s="2">
        <f t="shared" si="316"/>
        <v>0.59579439252336452</v>
      </c>
      <c r="K1272" s="2">
        <f t="shared" si="317"/>
        <v>0.38084112149532712</v>
      </c>
      <c r="L1272" s="2">
        <f t="shared" si="318"/>
        <v>0</v>
      </c>
      <c r="M1272" s="2">
        <f t="shared" si="319"/>
        <v>2.3364485981308358E-2</v>
      </c>
      <c r="N1272" s="38">
        <v>255</v>
      </c>
      <c r="O1272" s="38">
        <v>163</v>
      </c>
      <c r="P1272" s="38"/>
      <c r="Q1272" s="38">
        <v>5</v>
      </c>
      <c r="R1272" s="38">
        <v>0</v>
      </c>
      <c r="S1272" s="38"/>
      <c r="T1272" s="38"/>
      <c r="U1272" s="38"/>
      <c r="V1272" s="38"/>
      <c r="W1272" s="38">
        <v>5</v>
      </c>
      <c r="X1272" s="38"/>
      <c r="Y1272" s="38"/>
      <c r="Z1272" s="38"/>
      <c r="AA1272" s="38"/>
      <c r="AB1272" s="38"/>
      <c r="BA1272" t="str">
        <f t="shared" si="322"/>
        <v>Waterville Valley</v>
      </c>
      <c r="BB1272" t="s">
        <v>2215</v>
      </c>
      <c r="BC1272">
        <v>2</v>
      </c>
      <c r="BE1272" s="60">
        <v>33</v>
      </c>
      <c r="BF1272" s="62">
        <v>9</v>
      </c>
      <c r="BG1272" s="62">
        <v>181</v>
      </c>
      <c r="BH1272" s="66">
        <v>79380</v>
      </c>
      <c r="BI1272" s="66">
        <v>79380</v>
      </c>
      <c r="BJ1272" s="66">
        <f t="shared" si="312"/>
        <v>33009</v>
      </c>
      <c r="BL1272" t="s">
        <v>1447</v>
      </c>
      <c r="BM1272">
        <f t="shared" si="320"/>
        <v>3379380</v>
      </c>
      <c r="BN1272">
        <f t="shared" si="321"/>
        <v>3379380</v>
      </c>
      <c r="CA1272" s="1"/>
    </row>
    <row r="1273" spans="1:79" ht="14" hidden="1" customHeight="1" outlineLevel="1" x14ac:dyDescent="0.2">
      <c r="A1273" t="s">
        <v>2898</v>
      </c>
      <c r="B1273" s="6" t="s">
        <v>1764</v>
      </c>
      <c r="C1273" s="1">
        <f t="shared" si="313"/>
        <v>5731</v>
      </c>
      <c r="D1273" s="3">
        <f>IF(N1273&gt;0, RANK(N1273,(N1273:P1273,Q1273:AE1273)),0)</f>
        <v>2</v>
      </c>
      <c r="E1273" s="3">
        <f>IF(O1273&gt;0,RANK(O1273,(N1273:P1273,Q1273:AE1273)),0)</f>
        <v>1</v>
      </c>
      <c r="F1273" s="3">
        <f t="shared" si="314"/>
        <v>0</v>
      </c>
      <c r="G1273" s="1">
        <f t="shared" si="315"/>
        <v>1251</v>
      </c>
      <c r="H1273" s="2">
        <f t="shared" si="311"/>
        <v>0.21828651195253881</v>
      </c>
      <c r="I1273" s="4"/>
      <c r="J1273" s="2">
        <f t="shared" si="316"/>
        <v>0.38387715930902111</v>
      </c>
      <c r="K1273" s="2">
        <f t="shared" si="317"/>
        <v>0.6021636712615599</v>
      </c>
      <c r="L1273" s="2">
        <f t="shared" si="318"/>
        <v>0</v>
      </c>
      <c r="M1273" s="2">
        <f t="shared" si="319"/>
        <v>1.3959169429418994E-2</v>
      </c>
      <c r="N1273" s="38">
        <v>2200</v>
      </c>
      <c r="O1273" s="38">
        <v>3451</v>
      </c>
      <c r="P1273" s="38"/>
      <c r="Q1273" s="38">
        <v>32</v>
      </c>
      <c r="R1273" s="38">
        <v>23</v>
      </c>
      <c r="S1273" s="38"/>
      <c r="T1273" s="38"/>
      <c r="U1273" s="38"/>
      <c r="V1273" s="38"/>
      <c r="W1273" s="38">
        <v>25</v>
      </c>
      <c r="X1273" s="38"/>
      <c r="Y1273" s="38"/>
      <c r="Z1273" s="38"/>
      <c r="AA1273" s="38"/>
      <c r="AB1273" s="38"/>
      <c r="BA1273" t="str">
        <f t="shared" si="322"/>
        <v>Weare</v>
      </c>
      <c r="BB1273" t="s">
        <v>1139</v>
      </c>
      <c r="BC1273">
        <v>2</v>
      </c>
      <c r="BE1273" s="60">
        <v>33</v>
      </c>
      <c r="BF1273" s="62">
        <v>11</v>
      </c>
      <c r="BG1273" s="62">
        <v>145</v>
      </c>
      <c r="BH1273" s="66">
        <v>79780</v>
      </c>
      <c r="BI1273" s="66">
        <v>79780</v>
      </c>
      <c r="BJ1273" s="66">
        <f t="shared" si="312"/>
        <v>33011</v>
      </c>
      <c r="BL1273" t="s">
        <v>1447</v>
      </c>
      <c r="BM1273">
        <f t="shared" si="320"/>
        <v>3379780</v>
      </c>
      <c r="BN1273">
        <f t="shared" si="321"/>
        <v>3379780</v>
      </c>
      <c r="CA1273" s="1"/>
    </row>
    <row r="1274" spans="1:79" ht="14" hidden="1" customHeight="1" outlineLevel="1" x14ac:dyDescent="0.2">
      <c r="A1274" t="s">
        <v>679</v>
      </c>
      <c r="B1274" s="6" t="s">
        <v>1764</v>
      </c>
      <c r="C1274" s="1">
        <f t="shared" si="313"/>
        <v>1296</v>
      </c>
      <c r="D1274" s="3">
        <f>IF(N1274&gt;0, RANK(N1274,(N1274:P1274,Q1274:AE1274)),0)</f>
        <v>2</v>
      </c>
      <c r="E1274" s="3">
        <f>IF(O1274&gt;0,RANK(O1274,(N1274:P1274,Q1274:AE1274)),0)</f>
        <v>1</v>
      </c>
      <c r="F1274" s="3">
        <f t="shared" si="314"/>
        <v>0</v>
      </c>
      <c r="G1274" s="1">
        <f t="shared" si="315"/>
        <v>173</v>
      </c>
      <c r="H1274" s="2">
        <f t="shared" si="311"/>
        <v>0.13348765432098766</v>
      </c>
      <c r="I1274" s="4"/>
      <c r="J1274" s="2">
        <f t="shared" si="316"/>
        <v>0.42746913580246915</v>
      </c>
      <c r="K1274" s="2">
        <f t="shared" si="317"/>
        <v>0.56095679012345678</v>
      </c>
      <c r="L1274" s="2">
        <f t="shared" si="318"/>
        <v>0</v>
      </c>
      <c r="M1274" s="2">
        <f t="shared" si="319"/>
        <v>1.157407407407407E-2</v>
      </c>
      <c r="N1274" s="38">
        <v>554</v>
      </c>
      <c r="O1274" s="38">
        <v>727</v>
      </c>
      <c r="P1274" s="38"/>
      <c r="Q1274" s="38">
        <v>9</v>
      </c>
      <c r="R1274" s="38">
        <v>2</v>
      </c>
      <c r="S1274" s="38"/>
      <c r="T1274" s="38"/>
      <c r="U1274" s="38"/>
      <c r="V1274" s="38"/>
      <c r="W1274" s="38">
        <v>4</v>
      </c>
      <c r="X1274" s="38"/>
      <c r="Y1274" s="38"/>
      <c r="Z1274" s="38"/>
      <c r="AA1274" s="38"/>
      <c r="AB1274" s="38"/>
      <c r="BA1274" t="str">
        <f t="shared" si="322"/>
        <v>Webster</v>
      </c>
      <c r="BB1274" t="s">
        <v>2449</v>
      </c>
      <c r="BC1274">
        <v>2</v>
      </c>
      <c r="BE1274" s="60">
        <v>33</v>
      </c>
      <c r="BF1274" s="62">
        <v>13</v>
      </c>
      <c r="BG1274" s="62">
        <v>130</v>
      </c>
      <c r="BH1274" s="66">
        <v>80020</v>
      </c>
      <c r="BI1274" s="66">
        <v>80020</v>
      </c>
      <c r="BJ1274" s="66">
        <f t="shared" si="312"/>
        <v>33013</v>
      </c>
      <c r="BL1274" t="s">
        <v>1447</v>
      </c>
      <c r="BM1274">
        <f t="shared" si="320"/>
        <v>3380020</v>
      </c>
      <c r="BN1274">
        <f t="shared" si="321"/>
        <v>3380020</v>
      </c>
      <c r="CA1274" s="1"/>
    </row>
    <row r="1275" spans="1:79" ht="14" hidden="1" customHeight="1" outlineLevel="1" x14ac:dyDescent="0.2">
      <c r="A1275" t="s">
        <v>1946</v>
      </c>
      <c r="B1275" s="6" t="s">
        <v>1764</v>
      </c>
      <c r="C1275" s="1">
        <f t="shared" si="313"/>
        <v>633</v>
      </c>
      <c r="D1275" s="3">
        <f>IF(N1275&gt;0, RANK(N1275,(N1275:P1275,Q1275:AE1275)),0)</f>
        <v>2</v>
      </c>
      <c r="E1275" s="3">
        <f>IF(O1275&gt;0,RANK(O1275,(N1275:P1275,Q1275:AE1275)),0)</f>
        <v>1</v>
      </c>
      <c r="F1275" s="3">
        <f t="shared" si="314"/>
        <v>0</v>
      </c>
      <c r="G1275" s="1">
        <f t="shared" si="315"/>
        <v>197</v>
      </c>
      <c r="H1275" s="2">
        <f t="shared" si="311"/>
        <v>0.31121642969984203</v>
      </c>
      <c r="I1275" s="4"/>
      <c r="J1275" s="2">
        <f t="shared" si="316"/>
        <v>0.33333333333333331</v>
      </c>
      <c r="K1275" s="2">
        <f t="shared" si="317"/>
        <v>0.64454976303317535</v>
      </c>
      <c r="L1275" s="2">
        <f t="shared" si="318"/>
        <v>0</v>
      </c>
      <c r="M1275" s="2">
        <f t="shared" si="319"/>
        <v>2.2116903633491392E-2</v>
      </c>
      <c r="N1275" s="38">
        <v>211</v>
      </c>
      <c r="O1275" s="38">
        <v>408</v>
      </c>
      <c r="P1275" s="38"/>
      <c r="Q1275" s="38">
        <v>6</v>
      </c>
      <c r="R1275" s="38">
        <v>3</v>
      </c>
      <c r="S1275" s="38"/>
      <c r="T1275" s="38"/>
      <c r="U1275" s="38"/>
      <c r="V1275" s="38"/>
      <c r="W1275" s="38">
        <v>5</v>
      </c>
      <c r="X1275" s="38"/>
      <c r="Y1275" s="38"/>
      <c r="Z1275" s="38"/>
      <c r="AA1275" s="38"/>
      <c r="AB1275" s="38"/>
      <c r="BA1275" t="str">
        <f t="shared" si="322"/>
        <v>Wentworth</v>
      </c>
      <c r="BB1275" t="s">
        <v>2215</v>
      </c>
      <c r="BC1275">
        <v>2</v>
      </c>
      <c r="BE1275" s="60">
        <v>33</v>
      </c>
      <c r="BF1275" s="62">
        <v>9</v>
      </c>
      <c r="BG1275" s="62">
        <v>185</v>
      </c>
      <c r="BH1275" s="66">
        <v>80500</v>
      </c>
      <c r="BI1275" s="66">
        <v>80500</v>
      </c>
      <c r="BJ1275" s="66">
        <f t="shared" si="312"/>
        <v>33009</v>
      </c>
      <c r="BL1275" t="s">
        <v>1447</v>
      </c>
      <c r="BM1275">
        <f t="shared" si="320"/>
        <v>3380500</v>
      </c>
      <c r="BN1275">
        <f t="shared" si="321"/>
        <v>3380500</v>
      </c>
      <c r="CA1275" s="1"/>
    </row>
    <row r="1276" spans="1:79" ht="14" hidden="1" customHeight="1" outlineLevel="1" x14ac:dyDescent="0.2">
      <c r="A1276" s="6" t="s">
        <v>3701</v>
      </c>
      <c r="B1276" s="6" t="s">
        <v>1764</v>
      </c>
      <c r="C1276" s="1">
        <f t="shared" si="313"/>
        <v>23</v>
      </c>
      <c r="D1276" s="3">
        <f>IF(N1276&gt;0, RANK(N1276,(N1276:P1276,Q1276:AE1276)),0)</f>
        <v>2</v>
      </c>
      <c r="E1276" s="3">
        <f>IF(O1276&gt;0,RANK(O1276,(N1276:P1276,Q1276:AE1276)),0)</f>
        <v>1</v>
      </c>
      <c r="F1276" s="3">
        <f t="shared" si="314"/>
        <v>0</v>
      </c>
      <c r="G1276" s="1">
        <f t="shared" si="315"/>
        <v>11</v>
      </c>
      <c r="H1276" s="2">
        <f t="shared" si="311"/>
        <v>0.47826086956521741</v>
      </c>
      <c r="I1276" s="4"/>
      <c r="J1276" s="2">
        <f t="shared" si="316"/>
        <v>0.2608695652173913</v>
      </c>
      <c r="K1276" s="2">
        <f t="shared" si="317"/>
        <v>0.73913043478260865</v>
      </c>
      <c r="L1276" s="2">
        <f t="shared" si="318"/>
        <v>0</v>
      </c>
      <c r="M1276" s="2">
        <f t="shared" si="319"/>
        <v>0</v>
      </c>
      <c r="N1276" s="38">
        <v>6</v>
      </c>
      <c r="O1276" s="38">
        <v>17</v>
      </c>
      <c r="P1276" s="38"/>
      <c r="Q1276" s="38">
        <v>0</v>
      </c>
      <c r="R1276" s="38">
        <v>0</v>
      </c>
      <c r="S1276" s="38"/>
      <c r="T1276" s="38"/>
      <c r="U1276" s="38"/>
      <c r="V1276" s="38"/>
      <c r="W1276" s="38">
        <v>0</v>
      </c>
      <c r="X1276" s="38"/>
      <c r="Y1276" s="38"/>
      <c r="Z1276" s="38"/>
      <c r="AA1276" s="38"/>
      <c r="AB1276" s="38"/>
      <c r="BA1276" t="str">
        <f t="shared" si="322"/>
        <v>Wentworth's Location</v>
      </c>
      <c r="BB1276" t="s">
        <v>3868</v>
      </c>
      <c r="BC1276">
        <v>2</v>
      </c>
      <c r="BE1276" s="60">
        <v>33</v>
      </c>
      <c r="BF1276" s="62">
        <v>7</v>
      </c>
      <c r="BG1276" s="62">
        <v>210</v>
      </c>
      <c r="BH1276" s="66">
        <v>80740</v>
      </c>
      <c r="BI1276" s="66">
        <v>80740</v>
      </c>
      <c r="BJ1276" s="66">
        <f t="shared" si="312"/>
        <v>33007</v>
      </c>
      <c r="BL1276" s="6" t="s">
        <v>1273</v>
      </c>
      <c r="BM1276">
        <f t="shared" si="320"/>
        <v>3380740</v>
      </c>
      <c r="BN1276">
        <f t="shared" si="321"/>
        <v>3380740</v>
      </c>
      <c r="CA1276" s="1"/>
    </row>
    <row r="1277" spans="1:79" ht="14" hidden="1" customHeight="1" outlineLevel="1" x14ac:dyDescent="0.2">
      <c r="A1277" t="s">
        <v>2702</v>
      </c>
      <c r="B1277" s="6" t="s">
        <v>1764</v>
      </c>
      <c r="C1277" s="1">
        <f t="shared" si="313"/>
        <v>1110</v>
      </c>
      <c r="D1277" s="3">
        <f>IF(N1277&gt;0, RANK(N1277,(N1277:P1277,Q1277:AE1277)),0)</f>
        <v>1</v>
      </c>
      <c r="E1277" s="3">
        <f>IF(O1277&gt;0,RANK(O1277,(N1277:P1277,Q1277:AE1277)),0)</f>
        <v>2</v>
      </c>
      <c r="F1277" s="3">
        <f t="shared" si="314"/>
        <v>0</v>
      </c>
      <c r="G1277" s="1">
        <f t="shared" si="315"/>
        <v>112</v>
      </c>
      <c r="H1277" s="2">
        <f t="shared" si="311"/>
        <v>0.1009009009009009</v>
      </c>
      <c r="I1277" s="4"/>
      <c r="J1277" s="2">
        <f t="shared" si="316"/>
        <v>0.54684684684684681</v>
      </c>
      <c r="K1277" s="2">
        <f t="shared" si="317"/>
        <v>0.44594594594594594</v>
      </c>
      <c r="L1277" s="2">
        <f t="shared" si="318"/>
        <v>0</v>
      </c>
      <c r="M1277" s="2">
        <f t="shared" si="319"/>
        <v>7.2072072072072446E-3</v>
      </c>
      <c r="N1277" s="38">
        <v>607</v>
      </c>
      <c r="O1277" s="38">
        <v>495</v>
      </c>
      <c r="P1277" s="38"/>
      <c r="Q1277" s="38">
        <v>3</v>
      </c>
      <c r="R1277" s="38">
        <v>3</v>
      </c>
      <c r="S1277" s="38"/>
      <c r="T1277" s="38"/>
      <c r="U1277" s="38"/>
      <c r="V1277" s="38"/>
      <c r="W1277" s="38">
        <v>2</v>
      </c>
      <c r="X1277" s="38"/>
      <c r="Y1277" s="38"/>
      <c r="Z1277" s="38"/>
      <c r="AA1277" s="38"/>
      <c r="AB1277" s="38"/>
      <c r="BA1277" t="str">
        <f t="shared" si="322"/>
        <v>Westmoreland</v>
      </c>
      <c r="BB1277" t="s">
        <v>1438</v>
      </c>
      <c r="BC1277">
        <v>2</v>
      </c>
      <c r="BE1277" s="60">
        <v>33</v>
      </c>
      <c r="BF1277" s="62">
        <v>5</v>
      </c>
      <c r="BG1277" s="62">
        <v>110</v>
      </c>
      <c r="BH1277" s="66">
        <v>82660</v>
      </c>
      <c r="BI1277" s="66">
        <v>82660</v>
      </c>
      <c r="BJ1277" s="66">
        <f t="shared" si="312"/>
        <v>33005</v>
      </c>
      <c r="BL1277" t="s">
        <v>1447</v>
      </c>
      <c r="BM1277">
        <f t="shared" si="320"/>
        <v>3382660</v>
      </c>
      <c r="BN1277">
        <f t="shared" si="321"/>
        <v>3382660</v>
      </c>
      <c r="CA1277" s="1"/>
    </row>
    <row r="1278" spans="1:79" ht="14" hidden="1" customHeight="1" outlineLevel="1" x14ac:dyDescent="0.2">
      <c r="A1278" t="s">
        <v>911</v>
      </c>
      <c r="B1278" s="6" t="s">
        <v>1764</v>
      </c>
      <c r="C1278" s="1">
        <f t="shared" si="313"/>
        <v>1466</v>
      </c>
      <c r="D1278" s="3">
        <f>IF(N1278&gt;0, RANK(N1278,(N1278:P1278,Q1278:AE1278)),0)</f>
        <v>2</v>
      </c>
      <c r="E1278" s="3">
        <f>IF(O1278&gt;0,RANK(O1278,(N1278:P1278,Q1278:AE1278)),0)</f>
        <v>1</v>
      </c>
      <c r="F1278" s="3">
        <f t="shared" si="314"/>
        <v>0</v>
      </c>
      <c r="G1278" s="1">
        <f t="shared" si="315"/>
        <v>71</v>
      </c>
      <c r="H1278" s="2">
        <f t="shared" si="311"/>
        <v>4.8431105047748974E-2</v>
      </c>
      <c r="I1278" s="4"/>
      <c r="J1278" s="2">
        <f t="shared" si="316"/>
        <v>0.46521145975443384</v>
      </c>
      <c r="K1278" s="2">
        <f t="shared" si="317"/>
        <v>0.51364256480218284</v>
      </c>
      <c r="L1278" s="2">
        <f t="shared" si="318"/>
        <v>0</v>
      </c>
      <c r="M1278" s="2">
        <f t="shared" si="319"/>
        <v>2.1145975443383258E-2</v>
      </c>
      <c r="N1278" s="38">
        <v>682</v>
      </c>
      <c r="O1278" s="38">
        <v>753</v>
      </c>
      <c r="P1278" s="38"/>
      <c r="Q1278" s="38">
        <v>10</v>
      </c>
      <c r="R1278" s="38">
        <v>8</v>
      </c>
      <c r="S1278" s="38"/>
      <c r="T1278" s="38"/>
      <c r="U1278" s="38"/>
      <c r="V1278" s="38"/>
      <c r="W1278" s="38">
        <v>13</v>
      </c>
      <c r="X1278" s="38"/>
      <c r="Y1278" s="38"/>
      <c r="Z1278" s="38"/>
      <c r="AA1278" s="38"/>
      <c r="AB1278" s="38"/>
      <c r="BA1278" t="str">
        <f t="shared" si="322"/>
        <v>Whitefield</v>
      </c>
      <c r="BB1278" t="s">
        <v>3868</v>
      </c>
      <c r="BC1278">
        <v>2</v>
      </c>
      <c r="BE1278" s="60">
        <v>33</v>
      </c>
      <c r="BF1278" s="62">
        <v>7</v>
      </c>
      <c r="BG1278" s="62">
        <v>215</v>
      </c>
      <c r="BH1278" s="66">
        <v>84420</v>
      </c>
      <c r="BI1278" s="66">
        <v>84420</v>
      </c>
      <c r="BJ1278" s="66">
        <f t="shared" si="312"/>
        <v>33007</v>
      </c>
      <c r="BL1278" t="s">
        <v>1447</v>
      </c>
      <c r="BM1278">
        <f t="shared" si="320"/>
        <v>3384420</v>
      </c>
      <c r="BN1278">
        <f t="shared" si="321"/>
        <v>3384420</v>
      </c>
      <c r="CA1278" s="1"/>
    </row>
    <row r="1279" spans="1:79" ht="14" hidden="1" customHeight="1" outlineLevel="1" x14ac:dyDescent="0.2">
      <c r="A1279" t="s">
        <v>2967</v>
      </c>
      <c r="B1279" s="6" t="s">
        <v>1764</v>
      </c>
      <c r="C1279" s="1">
        <f t="shared" si="313"/>
        <v>1006</v>
      </c>
      <c r="D1279" s="3">
        <f>IF(N1279&gt;0, RANK(N1279,(N1279:P1279,Q1279:AE1279)),0)</f>
        <v>1</v>
      </c>
      <c r="E1279" s="3">
        <f>IF(O1279&gt;0,RANK(O1279,(N1279:P1279,Q1279:AE1279)),0)</f>
        <v>2</v>
      </c>
      <c r="F1279" s="3">
        <f t="shared" si="314"/>
        <v>0</v>
      </c>
      <c r="G1279" s="1">
        <f t="shared" si="315"/>
        <v>206</v>
      </c>
      <c r="H1279" s="2">
        <f t="shared" si="311"/>
        <v>0.2047713717693837</v>
      </c>
      <c r="I1279" s="4"/>
      <c r="J1279" s="2">
        <f t="shared" si="316"/>
        <v>0.59443339960238573</v>
      </c>
      <c r="K1279" s="2">
        <f t="shared" si="317"/>
        <v>0.38966202783300197</v>
      </c>
      <c r="L1279" s="2">
        <f t="shared" si="318"/>
        <v>0</v>
      </c>
      <c r="M1279" s="2">
        <f t="shared" si="319"/>
        <v>1.5904572564612307E-2</v>
      </c>
      <c r="N1279" s="38">
        <v>598</v>
      </c>
      <c r="O1279" s="38">
        <v>392</v>
      </c>
      <c r="P1279" s="38"/>
      <c r="Q1279" s="38">
        <v>3</v>
      </c>
      <c r="R1279" s="38">
        <v>1</v>
      </c>
      <c r="S1279" s="38"/>
      <c r="T1279" s="38"/>
      <c r="U1279" s="38"/>
      <c r="V1279" s="38"/>
      <c r="W1279" s="38">
        <v>12</v>
      </c>
      <c r="X1279" s="38"/>
      <c r="Y1279" s="38"/>
      <c r="Z1279" s="38"/>
      <c r="AA1279" s="38"/>
      <c r="AB1279" s="38"/>
      <c r="BA1279" t="str">
        <f t="shared" si="322"/>
        <v>Wilmot</v>
      </c>
      <c r="BB1279" t="s">
        <v>2449</v>
      </c>
      <c r="BC1279">
        <v>2</v>
      </c>
      <c r="BE1279" s="60">
        <v>33</v>
      </c>
      <c r="BF1279" s="62">
        <v>13</v>
      </c>
      <c r="BG1279" s="62">
        <v>135</v>
      </c>
      <c r="BH1279" s="66">
        <v>84900</v>
      </c>
      <c r="BI1279" s="66">
        <v>84900</v>
      </c>
      <c r="BJ1279" s="66">
        <f t="shared" si="312"/>
        <v>33013</v>
      </c>
      <c r="BL1279" t="s">
        <v>1447</v>
      </c>
      <c r="BM1279">
        <f t="shared" si="320"/>
        <v>3384900</v>
      </c>
      <c r="BN1279">
        <f t="shared" si="321"/>
        <v>3384900</v>
      </c>
      <c r="CA1279" s="1"/>
    </row>
    <row r="1280" spans="1:79" ht="14" hidden="1" customHeight="1" outlineLevel="1" x14ac:dyDescent="0.2">
      <c r="A1280" t="s">
        <v>2037</v>
      </c>
      <c r="B1280" s="6" t="s">
        <v>1764</v>
      </c>
      <c r="C1280" s="1">
        <f t="shared" si="313"/>
        <v>2553</v>
      </c>
      <c r="D1280" s="3">
        <f>IF(N1280&gt;0, RANK(N1280,(N1280:P1280,Q1280:AE1280)),0)</f>
        <v>1</v>
      </c>
      <c r="E1280" s="3">
        <f>IF(O1280&gt;0,RANK(O1280,(N1280:P1280,Q1280:AE1280)),0)</f>
        <v>2</v>
      </c>
      <c r="F1280" s="3">
        <f t="shared" si="314"/>
        <v>0</v>
      </c>
      <c r="G1280" s="1">
        <f t="shared" si="315"/>
        <v>52</v>
      </c>
      <c r="H1280" s="2">
        <f t="shared" ref="H1280:H1344" si="323">IF(C1280&gt;0,G1280/C1280,0)</f>
        <v>2.0368194281237758E-2</v>
      </c>
      <c r="I1280" s="4"/>
      <c r="J1280" s="2">
        <f t="shared" si="316"/>
        <v>0.50058754406580497</v>
      </c>
      <c r="K1280" s="2">
        <f t="shared" si="317"/>
        <v>0.48021934978456715</v>
      </c>
      <c r="L1280" s="2">
        <f t="shared" si="318"/>
        <v>0</v>
      </c>
      <c r="M1280" s="2">
        <f t="shared" si="319"/>
        <v>1.9193106149627881E-2</v>
      </c>
      <c r="N1280" s="38">
        <v>1278</v>
      </c>
      <c r="O1280" s="38">
        <v>1226</v>
      </c>
      <c r="P1280" s="38"/>
      <c r="Q1280" s="38">
        <v>9</v>
      </c>
      <c r="R1280" s="38">
        <v>23</v>
      </c>
      <c r="S1280" s="38"/>
      <c r="T1280" s="38"/>
      <c r="U1280" s="38"/>
      <c r="V1280" s="38"/>
      <c r="W1280" s="38">
        <v>17</v>
      </c>
      <c r="X1280" s="38"/>
      <c r="Y1280" s="38"/>
      <c r="Z1280" s="38"/>
      <c r="AA1280" s="38"/>
      <c r="AB1280" s="38"/>
      <c r="BA1280" t="str">
        <f t="shared" si="322"/>
        <v>Wilton</v>
      </c>
      <c r="BB1280" t="s">
        <v>1139</v>
      </c>
      <c r="BC1280">
        <v>2</v>
      </c>
      <c r="BE1280" s="60">
        <v>33</v>
      </c>
      <c r="BF1280" s="62">
        <v>11</v>
      </c>
      <c r="BG1280" s="62">
        <v>150</v>
      </c>
      <c r="BH1280" s="66">
        <v>85220</v>
      </c>
      <c r="BI1280" s="66">
        <v>85220</v>
      </c>
      <c r="BJ1280" s="66">
        <f t="shared" si="312"/>
        <v>33011</v>
      </c>
      <c r="BL1280" t="s">
        <v>1447</v>
      </c>
      <c r="BM1280">
        <f t="shared" si="320"/>
        <v>3385220</v>
      </c>
      <c r="BN1280">
        <f t="shared" si="321"/>
        <v>3385220</v>
      </c>
      <c r="CA1280" s="1"/>
    </row>
    <row r="1281" spans="1:81" ht="14" hidden="1" customHeight="1" outlineLevel="1" x14ac:dyDescent="0.2">
      <c r="A1281" t="s">
        <v>874</v>
      </c>
      <c r="B1281" s="6" t="s">
        <v>1764</v>
      </c>
      <c r="C1281" s="1">
        <f t="shared" si="313"/>
        <v>2077</v>
      </c>
      <c r="D1281" s="3">
        <f>IF(N1281&gt;0, RANK(N1281,(N1281:P1281,Q1281:AE1281)),0)</f>
        <v>2</v>
      </c>
      <c r="E1281" s="3">
        <f>IF(O1281&gt;0,RANK(O1281,(N1281:P1281,Q1281:AE1281)),0)</f>
        <v>1</v>
      </c>
      <c r="F1281" s="3">
        <f t="shared" si="314"/>
        <v>0</v>
      </c>
      <c r="G1281" s="1">
        <f t="shared" si="315"/>
        <v>234</v>
      </c>
      <c r="H1281" s="2">
        <f t="shared" si="323"/>
        <v>0.11266249398170439</v>
      </c>
      <c r="I1281" s="4"/>
      <c r="J1281" s="2">
        <f t="shared" si="316"/>
        <v>0.43668753009147809</v>
      </c>
      <c r="K1281" s="2">
        <f t="shared" si="317"/>
        <v>0.54935002407318245</v>
      </c>
      <c r="L1281" s="2">
        <f t="shared" si="318"/>
        <v>0</v>
      </c>
      <c r="M1281" s="2">
        <f t="shared" si="319"/>
        <v>1.3962445835339454E-2</v>
      </c>
      <c r="N1281" s="38">
        <v>907</v>
      </c>
      <c r="O1281" s="38">
        <v>1141</v>
      </c>
      <c r="P1281" s="38"/>
      <c r="Q1281" s="38">
        <v>10</v>
      </c>
      <c r="R1281" s="38">
        <v>7</v>
      </c>
      <c r="S1281" s="38"/>
      <c r="T1281" s="38"/>
      <c r="U1281" s="38"/>
      <c r="V1281" s="38"/>
      <c r="W1281" s="38">
        <v>12</v>
      </c>
      <c r="X1281" s="38"/>
      <c r="Y1281" s="38"/>
      <c r="Z1281" s="38"/>
      <c r="AA1281" s="38"/>
      <c r="AB1281" s="38"/>
      <c r="BA1281" t="str">
        <f t="shared" si="322"/>
        <v>Winchester</v>
      </c>
      <c r="BB1281" t="s">
        <v>1438</v>
      </c>
      <c r="BC1281">
        <v>2</v>
      </c>
      <c r="BE1281" s="60">
        <v>33</v>
      </c>
      <c r="BF1281" s="62">
        <v>5</v>
      </c>
      <c r="BG1281" s="62">
        <v>115</v>
      </c>
      <c r="BH1281" s="66">
        <v>85540</v>
      </c>
      <c r="BI1281" s="66">
        <v>85540</v>
      </c>
      <c r="BJ1281" s="66">
        <f t="shared" si="312"/>
        <v>33005</v>
      </c>
      <c r="BL1281" t="s">
        <v>1447</v>
      </c>
      <c r="BM1281">
        <f t="shared" si="320"/>
        <v>3385540</v>
      </c>
      <c r="BN1281">
        <f t="shared" si="321"/>
        <v>3385540</v>
      </c>
      <c r="CA1281" s="1"/>
    </row>
    <row r="1282" spans="1:81" ht="14" hidden="1" customHeight="1" outlineLevel="1" x14ac:dyDescent="0.2">
      <c r="A1282" t="s">
        <v>2090</v>
      </c>
      <c r="B1282" s="6" t="s">
        <v>1764</v>
      </c>
      <c r="C1282" s="1">
        <f t="shared" si="313"/>
        <v>10086</v>
      </c>
      <c r="D1282" s="3">
        <f>IF(N1282&gt;0, RANK(N1282,(N1282:P1282,Q1282:AE1282)),0)</f>
        <v>2</v>
      </c>
      <c r="E1282" s="3">
        <f>IF(O1282&gt;0,RANK(O1282,(N1282:P1282,Q1282:AE1282)),0)</f>
        <v>1</v>
      </c>
      <c r="F1282" s="3">
        <f t="shared" si="314"/>
        <v>0</v>
      </c>
      <c r="G1282" s="1">
        <f t="shared" si="315"/>
        <v>1184</v>
      </c>
      <c r="H1282" s="2">
        <f t="shared" si="323"/>
        <v>0.1173904421971049</v>
      </c>
      <c r="I1282" s="4"/>
      <c r="J1282" s="2">
        <f t="shared" si="316"/>
        <v>0.43357128693238151</v>
      </c>
      <c r="K1282" s="2">
        <f t="shared" si="317"/>
        <v>0.55096172912948638</v>
      </c>
      <c r="L1282" s="2">
        <f t="shared" si="318"/>
        <v>0</v>
      </c>
      <c r="M1282" s="2">
        <f t="shared" si="319"/>
        <v>1.5466983938132062E-2</v>
      </c>
      <c r="N1282" s="38">
        <v>4373</v>
      </c>
      <c r="O1282" s="38">
        <v>5557</v>
      </c>
      <c r="P1282" s="38"/>
      <c r="Q1282" s="38">
        <v>50</v>
      </c>
      <c r="R1282" s="38">
        <v>52</v>
      </c>
      <c r="S1282" s="38"/>
      <c r="T1282" s="38"/>
      <c r="U1282" s="38"/>
      <c r="V1282" s="38"/>
      <c r="W1282" s="38">
        <v>54</v>
      </c>
      <c r="X1282" s="38"/>
      <c r="Y1282" s="38"/>
      <c r="Z1282" s="38"/>
      <c r="AA1282" s="38"/>
      <c r="AB1282" s="38"/>
      <c r="BA1282" t="str">
        <f t="shared" si="322"/>
        <v>Windham</v>
      </c>
      <c r="BB1282" t="s">
        <v>2910</v>
      </c>
      <c r="BC1282">
        <v>2</v>
      </c>
      <c r="BE1282" s="60">
        <v>33</v>
      </c>
      <c r="BF1282" s="62">
        <v>15</v>
      </c>
      <c r="BG1282" s="62">
        <v>185</v>
      </c>
      <c r="BH1282" s="66">
        <v>85780</v>
      </c>
      <c r="BI1282" s="66">
        <v>85780</v>
      </c>
      <c r="BJ1282" s="66">
        <f t="shared" si="312"/>
        <v>33015</v>
      </c>
      <c r="BL1282" t="s">
        <v>1447</v>
      </c>
      <c r="BM1282">
        <f t="shared" si="320"/>
        <v>3385780</v>
      </c>
      <c r="BN1282">
        <f t="shared" si="321"/>
        <v>3385780</v>
      </c>
      <c r="CA1282" s="1"/>
    </row>
    <row r="1283" spans="1:81" ht="14" hidden="1" customHeight="1" outlineLevel="1" x14ac:dyDescent="0.2">
      <c r="A1283" t="s">
        <v>2237</v>
      </c>
      <c r="B1283" s="6" t="s">
        <v>1764</v>
      </c>
      <c r="C1283" s="1">
        <f t="shared" si="313"/>
        <v>132</v>
      </c>
      <c r="D1283" s="3">
        <f>IF(N1283&gt;0, RANK(N1283,(N1283:P1283,Q1283:AE1283)),0)</f>
        <v>2</v>
      </c>
      <c r="E1283" s="3">
        <f>IF(O1283&gt;0,RANK(O1283,(N1283:P1283,Q1283:AE1283)),0)</f>
        <v>1</v>
      </c>
      <c r="F1283" s="3">
        <f t="shared" si="314"/>
        <v>0</v>
      </c>
      <c r="G1283" s="1">
        <f t="shared" si="315"/>
        <v>72</v>
      </c>
      <c r="H1283" s="2">
        <f t="shared" si="323"/>
        <v>0.54545454545454541</v>
      </c>
      <c r="I1283" s="4"/>
      <c r="J1283" s="2">
        <f t="shared" si="316"/>
        <v>0.22727272727272727</v>
      </c>
      <c r="K1283" s="2">
        <f t="shared" si="317"/>
        <v>0.77272727272727271</v>
      </c>
      <c r="L1283" s="2">
        <f t="shared" si="318"/>
        <v>0</v>
      </c>
      <c r="M1283" s="2">
        <f t="shared" si="319"/>
        <v>0</v>
      </c>
      <c r="N1283" s="38">
        <v>30</v>
      </c>
      <c r="O1283" s="38">
        <v>102</v>
      </c>
      <c r="P1283" s="38"/>
      <c r="Q1283" s="38">
        <v>0</v>
      </c>
      <c r="R1283" s="38">
        <v>0</v>
      </c>
      <c r="S1283" s="38"/>
      <c r="T1283" s="38"/>
      <c r="U1283" s="38"/>
      <c r="V1283" s="38"/>
      <c r="W1283" s="38">
        <v>0</v>
      </c>
      <c r="X1283" s="38"/>
      <c r="Y1283" s="38"/>
      <c r="Z1283" s="38"/>
      <c r="AA1283" s="38"/>
      <c r="AB1283" s="38"/>
      <c r="BA1283" t="str">
        <f t="shared" si="322"/>
        <v>Windsor</v>
      </c>
      <c r="BB1283" t="s">
        <v>1139</v>
      </c>
      <c r="BC1283">
        <v>2</v>
      </c>
      <c r="BE1283" s="60">
        <v>33</v>
      </c>
      <c r="BF1283" s="62">
        <v>11</v>
      </c>
      <c r="BG1283" s="62">
        <v>155</v>
      </c>
      <c r="BH1283" s="66">
        <v>85940</v>
      </c>
      <c r="BI1283" s="66">
        <v>85940</v>
      </c>
      <c r="BJ1283" s="66">
        <f t="shared" ref="BJ1283:BJ1347" si="324">BE1283*1000+BF1283</f>
        <v>33011</v>
      </c>
      <c r="BL1283" t="s">
        <v>1447</v>
      </c>
      <c r="BM1283">
        <f t="shared" si="320"/>
        <v>3385940</v>
      </c>
      <c r="BN1283">
        <f t="shared" si="321"/>
        <v>3385940</v>
      </c>
      <c r="CA1283" s="1"/>
    </row>
    <row r="1284" spans="1:81" ht="14" hidden="1" customHeight="1" outlineLevel="1" x14ac:dyDescent="0.2">
      <c r="A1284" t="s">
        <v>35</v>
      </c>
      <c r="B1284" s="6" t="s">
        <v>1764</v>
      </c>
      <c r="C1284" s="1">
        <f t="shared" si="313"/>
        <v>4828</v>
      </c>
      <c r="D1284" s="3">
        <f>IF(N1284&gt;0, RANK(N1284,(N1284:P1284,Q1284:AE1284)),0)</f>
        <v>1</v>
      </c>
      <c r="E1284" s="3">
        <f>IF(O1284&gt;0,RANK(O1284,(N1284:P1284,Q1284:AE1284)),0)</f>
        <v>2</v>
      </c>
      <c r="F1284" s="3">
        <f t="shared" si="314"/>
        <v>0</v>
      </c>
      <c r="G1284" s="1">
        <f t="shared" si="315"/>
        <v>4</v>
      </c>
      <c r="H1284" s="2">
        <f t="shared" si="323"/>
        <v>8.2850041425020708E-4</v>
      </c>
      <c r="I1284" s="4"/>
      <c r="J1284" s="2">
        <f t="shared" si="316"/>
        <v>0.49399337199668603</v>
      </c>
      <c r="K1284" s="2">
        <f t="shared" si="317"/>
        <v>0.49316487158243577</v>
      </c>
      <c r="L1284" s="2">
        <f t="shared" si="318"/>
        <v>0</v>
      </c>
      <c r="M1284" s="2">
        <f t="shared" si="319"/>
        <v>1.2841756420878203E-2</v>
      </c>
      <c r="N1284" s="38">
        <v>2385</v>
      </c>
      <c r="O1284" s="38">
        <v>2381</v>
      </c>
      <c r="P1284" s="38"/>
      <c r="Q1284" s="38">
        <v>20</v>
      </c>
      <c r="R1284" s="38">
        <v>16</v>
      </c>
      <c r="S1284" s="38"/>
      <c r="T1284" s="38"/>
      <c r="U1284" s="38"/>
      <c r="V1284" s="38"/>
      <c r="W1284" s="38">
        <v>26</v>
      </c>
      <c r="X1284" s="38"/>
      <c r="Y1284" s="38"/>
      <c r="Z1284" s="38"/>
      <c r="AA1284" s="38"/>
      <c r="AB1284" s="38"/>
      <c r="BA1284" t="str">
        <f t="shared" si="322"/>
        <v>Wolfeboro</v>
      </c>
      <c r="BB1284" t="s">
        <v>1643</v>
      </c>
      <c r="BC1284">
        <v>1</v>
      </c>
      <c r="BE1284" s="60">
        <v>33</v>
      </c>
      <c r="BF1284" s="62">
        <v>3</v>
      </c>
      <c r="BG1284" s="62">
        <v>95</v>
      </c>
      <c r="BH1284" s="66">
        <v>86420</v>
      </c>
      <c r="BI1284" s="66">
        <v>86420</v>
      </c>
      <c r="BJ1284" s="66">
        <f t="shared" si="324"/>
        <v>33003</v>
      </c>
      <c r="BL1284" t="s">
        <v>1447</v>
      </c>
      <c r="BM1284">
        <f t="shared" si="320"/>
        <v>3386420</v>
      </c>
      <c r="BN1284">
        <f t="shared" si="321"/>
        <v>3386420</v>
      </c>
      <c r="CA1284" s="1"/>
    </row>
    <row r="1285" spans="1:81" ht="14" hidden="1" customHeight="1" outlineLevel="1" x14ac:dyDescent="0.2">
      <c r="A1285" t="s">
        <v>1677</v>
      </c>
      <c r="B1285" s="6" t="s">
        <v>1764</v>
      </c>
      <c r="C1285" s="1">
        <f t="shared" si="313"/>
        <v>860</v>
      </c>
      <c r="D1285" s="3">
        <f>IF(N1285&gt;0, RANK(N1285,(N1285:P1285,Q1285:AE1285)),0)</f>
        <v>1</v>
      </c>
      <c r="E1285" s="3">
        <f>IF(O1285&gt;0,RANK(O1285,(N1285:P1285,Q1285:AE1285)),0)</f>
        <v>2</v>
      </c>
      <c r="F1285" s="3">
        <f t="shared" si="314"/>
        <v>0</v>
      </c>
      <c r="G1285" s="1">
        <f t="shared" si="315"/>
        <v>40</v>
      </c>
      <c r="H1285" s="2">
        <f t="shared" si="323"/>
        <v>4.6511627906976744E-2</v>
      </c>
      <c r="I1285" s="4"/>
      <c r="J1285" s="2">
        <f t="shared" si="316"/>
        <v>0.51279069767441865</v>
      </c>
      <c r="K1285" s="2">
        <f t="shared" si="317"/>
        <v>0.46627906976744188</v>
      </c>
      <c r="L1285" s="2">
        <f t="shared" si="318"/>
        <v>0</v>
      </c>
      <c r="M1285" s="2">
        <f t="shared" si="319"/>
        <v>2.0930232558139472E-2</v>
      </c>
      <c r="N1285" s="38">
        <v>441</v>
      </c>
      <c r="O1285" s="38">
        <v>401</v>
      </c>
      <c r="P1285" s="38"/>
      <c r="Q1285" s="38">
        <v>10</v>
      </c>
      <c r="R1285" s="38">
        <v>2</v>
      </c>
      <c r="S1285" s="38"/>
      <c r="T1285" s="38"/>
      <c r="U1285" s="38"/>
      <c r="V1285" s="38"/>
      <c r="W1285" s="38">
        <v>6</v>
      </c>
      <c r="X1285" s="38"/>
      <c r="Y1285" s="38"/>
      <c r="Z1285" s="38"/>
      <c r="AA1285" s="38"/>
      <c r="AB1285" s="38"/>
      <c r="BA1285" t="str">
        <f t="shared" si="322"/>
        <v>Woodstock</v>
      </c>
      <c r="BB1285" t="s">
        <v>2215</v>
      </c>
      <c r="BC1285">
        <v>2</v>
      </c>
      <c r="BE1285" s="60">
        <v>33</v>
      </c>
      <c r="BF1285" s="62">
        <v>9</v>
      </c>
      <c r="BG1285" s="62">
        <v>190</v>
      </c>
      <c r="BH1285" s="66">
        <v>87060</v>
      </c>
      <c r="BI1285" s="66">
        <v>87060</v>
      </c>
      <c r="BJ1285" s="66">
        <f t="shared" si="324"/>
        <v>33009</v>
      </c>
      <c r="BL1285" t="s">
        <v>1447</v>
      </c>
      <c r="BM1285">
        <f t="shared" si="320"/>
        <v>3387060</v>
      </c>
      <c r="BN1285">
        <f t="shared" si="321"/>
        <v>3387060</v>
      </c>
      <c r="CA1285" s="1"/>
    </row>
    <row r="1286" spans="1:81" ht="14" customHeight="1" collapsed="1" x14ac:dyDescent="0.2">
      <c r="A1286" s="6" t="s">
        <v>2559</v>
      </c>
      <c r="B1286" s="6" t="s">
        <v>534</v>
      </c>
      <c r="C1286" s="1">
        <f t="shared" si="313"/>
        <v>826205</v>
      </c>
      <c r="D1286" s="3">
        <f>IF(N1286&gt;0, RANK(N1286,(N1286:P1286,Q1286:AE1286)),0)</f>
        <v>1</v>
      </c>
      <c r="E1286" s="3">
        <f>IF(O1286&gt;0,RANK(O1286,(N1286:P1286,Q1286:AE1286)),0)</f>
        <v>2</v>
      </c>
      <c r="F1286" s="3">
        <f t="shared" si="314"/>
        <v>0</v>
      </c>
      <c r="G1286" s="1">
        <f t="shared" si="315"/>
        <v>22965</v>
      </c>
      <c r="H1286" s="2">
        <f t="shared" si="323"/>
        <v>2.7795764973584037E-2</v>
      </c>
      <c r="I1286" s="4"/>
      <c r="J1286" s="2">
        <f t="shared" si="316"/>
        <v>0.50652804086152947</v>
      </c>
      <c r="K1286" s="2">
        <f t="shared" si="317"/>
        <v>0.47873227588794548</v>
      </c>
      <c r="L1286" s="2">
        <f t="shared" si="318"/>
        <v>0</v>
      </c>
      <c r="M1286" s="2">
        <f t="shared" si="319"/>
        <v>1.4739683250525049E-2</v>
      </c>
      <c r="N1286" s="38">
        <v>418496</v>
      </c>
      <c r="O1286" s="38">
        <v>395531</v>
      </c>
      <c r="P1286" s="38"/>
      <c r="Q1286" s="38">
        <v>4425</v>
      </c>
      <c r="R1286" s="38">
        <v>3680</v>
      </c>
      <c r="S1286" s="38"/>
      <c r="T1286" s="38"/>
      <c r="U1286" s="38"/>
      <c r="V1286" s="38"/>
      <c r="W1286" s="38">
        <v>4073</v>
      </c>
      <c r="X1286" s="38"/>
      <c r="Y1286" s="38"/>
      <c r="Z1286" s="38"/>
      <c r="AA1286" s="38"/>
      <c r="AB1286" s="38"/>
      <c r="AG1286" s="38"/>
      <c r="AI1286" s="38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BA1286" t="str">
        <f t="shared" si="322"/>
        <v>New Hapmshire</v>
      </c>
      <c r="BE1286" s="60">
        <v>33</v>
      </c>
      <c r="BJ1286" s="60">
        <v>33</v>
      </c>
      <c r="BK1286" s="60"/>
      <c r="BL1286" t="s">
        <v>693</v>
      </c>
      <c r="BM1286" s="60">
        <v>33</v>
      </c>
      <c r="BN1286" s="60">
        <v>33</v>
      </c>
      <c r="CA1286" s="38">
        <f>SUM(CA1043:CA1285)</f>
        <v>0</v>
      </c>
      <c r="CB1286" s="38"/>
      <c r="CC1286" s="38"/>
    </row>
    <row r="1287" spans="1:81" ht="14" customHeight="1" x14ac:dyDescent="0.2">
      <c r="B1287" s="6"/>
      <c r="C1287" s="1"/>
      <c r="D1287" s="3"/>
      <c r="E1287" s="3"/>
      <c r="F1287" s="3"/>
      <c r="G1287" s="1"/>
      <c r="J1287" s="2"/>
      <c r="K1287" s="2"/>
      <c r="L1287" s="2"/>
      <c r="M1287" s="2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</row>
    <row r="1288" spans="1:81" ht="14" hidden="1" customHeight="1" outlineLevel="1" x14ac:dyDescent="0.2">
      <c r="A1288" t="s">
        <v>313</v>
      </c>
      <c r="B1288" s="6" t="s">
        <v>1615</v>
      </c>
      <c r="C1288" s="1">
        <f t="shared" ref="C1288:C1328" si="325">SUM(N1288:AY1288)</f>
        <v>10607</v>
      </c>
      <c r="D1288" s="3">
        <f>IF(N1288&gt;0, RANK(N1288,(N1288:P1288,Q1288:AE1288)),0)</f>
        <v>1</v>
      </c>
      <c r="E1288" s="3">
        <f>IF(O1288&gt;0,RANK(O1288,(N1288:P1288,Q1288:AE1288)),0)</f>
        <v>2</v>
      </c>
      <c r="F1288" s="3">
        <f t="shared" ref="F1288:F1328" si="326">IF(P1288&gt;0,RANK(P1288,(N1288:AE1288)),0)</f>
        <v>4</v>
      </c>
      <c r="G1288" s="1">
        <f t="shared" ref="G1288:G1328" si="327">IF(C1288&gt;0,MAX(N1288:P1288)-LARGE(N1288:P1288,2),0)</f>
        <v>4524</v>
      </c>
      <c r="H1288" s="2">
        <f t="shared" si="323"/>
        <v>0.42651079475817855</v>
      </c>
      <c r="I1288" s="4"/>
      <c r="J1288" s="2">
        <f t="shared" ref="J1288:J1328" si="328">IF(C1288=0,"-",N1288/C1288)</f>
        <v>0.69661544263222397</v>
      </c>
      <c r="K1288" s="2">
        <f t="shared" ref="K1288:K1328" si="329">IF(C1288=0,"-",O1288/C1288)</f>
        <v>0.27010464787404542</v>
      </c>
      <c r="L1288" s="2">
        <f t="shared" ref="L1288:L1328" si="330">IF(C1288=0,"-",P1288/C1288)</f>
        <v>9.3334590364853396E-3</v>
      </c>
      <c r="M1288" s="2">
        <f t="shared" ref="M1288:M1328" si="331">IF(C1288=0,"-",(1-J1288-K1288-L1288))</f>
        <v>2.394645045724527E-2</v>
      </c>
      <c r="N1288" s="38">
        <v>7389</v>
      </c>
      <c r="O1288" s="38">
        <v>2865</v>
      </c>
      <c r="P1288" s="38">
        <v>99</v>
      </c>
      <c r="Q1288" s="38">
        <v>40</v>
      </c>
      <c r="R1288" s="38">
        <v>74</v>
      </c>
      <c r="S1288" s="38"/>
      <c r="T1288" s="38">
        <v>16</v>
      </c>
      <c r="U1288" s="38"/>
      <c r="V1288" s="38"/>
      <c r="W1288" s="38">
        <v>113</v>
      </c>
      <c r="X1288" s="38"/>
      <c r="Y1288" s="38"/>
      <c r="Z1288" s="38"/>
      <c r="AA1288" s="38"/>
      <c r="AB1288" s="38"/>
      <c r="AM1288" s="38">
        <v>11</v>
      </c>
      <c r="BA1288" t="str">
        <f t="shared" si="322"/>
        <v>Barrington</v>
      </c>
      <c r="BB1288" t="s">
        <v>2173</v>
      </c>
      <c r="BC1288">
        <v>1</v>
      </c>
      <c r="BE1288" s="60">
        <v>44</v>
      </c>
      <c r="BF1288" s="62">
        <v>1</v>
      </c>
      <c r="BG1288" s="62">
        <v>5</v>
      </c>
      <c r="BH1288" s="66">
        <v>5140</v>
      </c>
      <c r="BI1288" s="66">
        <v>5140</v>
      </c>
      <c r="BJ1288" s="66">
        <f t="shared" si="324"/>
        <v>44001</v>
      </c>
      <c r="BL1288" t="s">
        <v>1447</v>
      </c>
      <c r="BM1288">
        <f t="shared" ref="BM1288:BM1327" si="332">BE1288*100000+BH1288</f>
        <v>4405140</v>
      </c>
      <c r="BN1288">
        <f t="shared" ref="BN1288:BN1327" si="333">BE1288*100000+BI1288</f>
        <v>4405140</v>
      </c>
      <c r="BP1288" s="38"/>
      <c r="BR1288" s="1"/>
      <c r="CA1288" s="38"/>
      <c r="CB1288" s="1"/>
    </row>
    <row r="1289" spans="1:81" ht="14" hidden="1" customHeight="1" outlineLevel="1" x14ac:dyDescent="0.2">
      <c r="A1289" t="s">
        <v>2173</v>
      </c>
      <c r="B1289" s="6" t="s">
        <v>1615</v>
      </c>
      <c r="C1289" s="1">
        <f t="shared" si="325"/>
        <v>11616</v>
      </c>
      <c r="D1289" s="3">
        <f>IF(N1289&gt;0, RANK(N1289,(N1289:P1289,Q1289:AE1289)),0)</f>
        <v>1</v>
      </c>
      <c r="E1289" s="3">
        <f>IF(O1289&gt;0,RANK(O1289,(N1289:P1289,Q1289:AE1289)),0)</f>
        <v>2</v>
      </c>
      <c r="F1289" s="3">
        <f t="shared" si="326"/>
        <v>3</v>
      </c>
      <c r="G1289" s="1">
        <f t="shared" si="327"/>
        <v>1869</v>
      </c>
      <c r="H1289" s="2">
        <f t="shared" si="323"/>
        <v>0.16089876033057851</v>
      </c>
      <c r="I1289" s="4"/>
      <c r="J1289" s="2">
        <f t="shared" si="328"/>
        <v>0.56732093663911842</v>
      </c>
      <c r="K1289" s="2">
        <f t="shared" si="329"/>
        <v>0.40642217630853994</v>
      </c>
      <c r="L1289" s="2">
        <f t="shared" si="330"/>
        <v>9.6418732782369149E-3</v>
      </c>
      <c r="M1289" s="2">
        <f t="shared" si="331"/>
        <v>1.6615013774104723E-2</v>
      </c>
      <c r="N1289" s="38">
        <v>6590</v>
      </c>
      <c r="O1289" s="38">
        <v>4721</v>
      </c>
      <c r="P1289" s="38">
        <v>112</v>
      </c>
      <c r="Q1289" s="38">
        <v>37</v>
      </c>
      <c r="R1289" s="38">
        <v>59</v>
      </c>
      <c r="S1289" s="38"/>
      <c r="T1289" s="38">
        <v>21</v>
      </c>
      <c r="U1289" s="38"/>
      <c r="V1289" s="38"/>
      <c r="W1289" s="38">
        <v>71</v>
      </c>
      <c r="X1289" s="38"/>
      <c r="Y1289" s="38"/>
      <c r="Z1289" s="38"/>
      <c r="AA1289" s="38"/>
      <c r="AB1289" s="38"/>
      <c r="AM1289" s="38">
        <v>5</v>
      </c>
      <c r="BA1289" t="str">
        <f t="shared" si="322"/>
        <v>Bristol</v>
      </c>
      <c r="BB1289" t="s">
        <v>2173</v>
      </c>
      <c r="BC1289">
        <v>1</v>
      </c>
      <c r="BE1289" s="60">
        <v>44</v>
      </c>
      <c r="BF1289" s="62">
        <v>1</v>
      </c>
      <c r="BG1289" s="62">
        <v>10</v>
      </c>
      <c r="BH1289" s="66">
        <v>9280</v>
      </c>
      <c r="BI1289" s="66">
        <v>9280</v>
      </c>
      <c r="BJ1289" s="66">
        <f t="shared" si="324"/>
        <v>44001</v>
      </c>
      <c r="BL1289" t="s">
        <v>1447</v>
      </c>
      <c r="BM1289">
        <f t="shared" si="332"/>
        <v>4409280</v>
      </c>
      <c r="BN1289">
        <f t="shared" si="333"/>
        <v>4409280</v>
      </c>
      <c r="BP1289" s="38"/>
      <c r="BR1289" s="1"/>
      <c r="CA1289" s="38"/>
      <c r="CB1289" s="1"/>
    </row>
    <row r="1290" spans="1:81" ht="14" hidden="1" customHeight="1" outlineLevel="1" x14ac:dyDescent="0.2">
      <c r="A1290" t="s">
        <v>2154</v>
      </c>
      <c r="B1290" s="6" t="s">
        <v>1615</v>
      </c>
      <c r="C1290" s="1">
        <f t="shared" si="325"/>
        <v>8724</v>
      </c>
      <c r="D1290" s="3">
        <f>IF(N1290&gt;0, RANK(N1290,(N1290:P1290,Q1290:AE1290)),0)</f>
        <v>2</v>
      </c>
      <c r="E1290" s="3">
        <f>IF(O1290&gt;0,RANK(O1290,(N1290:P1290,Q1290:AE1290)),0)</f>
        <v>1</v>
      </c>
      <c r="F1290" s="3">
        <f t="shared" si="326"/>
        <v>3</v>
      </c>
      <c r="G1290" s="1">
        <f t="shared" si="327"/>
        <v>2220</v>
      </c>
      <c r="H1290" s="2">
        <f t="shared" si="323"/>
        <v>0.25447042640990369</v>
      </c>
      <c r="I1290" s="4"/>
      <c r="J1290" s="2">
        <f t="shared" si="328"/>
        <v>0.36198991288399818</v>
      </c>
      <c r="K1290" s="2">
        <f t="shared" si="329"/>
        <v>0.61646033929390187</v>
      </c>
      <c r="L1290" s="2">
        <f t="shared" si="330"/>
        <v>1.1004126547455296E-2</v>
      </c>
      <c r="M1290" s="2">
        <f t="shared" si="331"/>
        <v>1.0545621274644656E-2</v>
      </c>
      <c r="N1290" s="38">
        <v>3158</v>
      </c>
      <c r="O1290" s="38">
        <v>5378</v>
      </c>
      <c r="P1290" s="38">
        <v>96</v>
      </c>
      <c r="Q1290" s="38">
        <v>27</v>
      </c>
      <c r="R1290" s="38">
        <v>22</v>
      </c>
      <c r="S1290" s="38"/>
      <c r="T1290" s="38">
        <v>7</v>
      </c>
      <c r="U1290" s="38"/>
      <c r="V1290" s="38"/>
      <c r="W1290" s="38">
        <v>31</v>
      </c>
      <c r="X1290" s="38"/>
      <c r="Y1290" s="38"/>
      <c r="Z1290" s="38"/>
      <c r="AA1290" s="38"/>
      <c r="AB1290" s="38"/>
      <c r="AM1290" s="38">
        <v>5</v>
      </c>
      <c r="BA1290" t="str">
        <f t="shared" si="322"/>
        <v>Burrillville</v>
      </c>
      <c r="BB1290" t="s">
        <v>1132</v>
      </c>
      <c r="BC1290">
        <v>2</v>
      </c>
      <c r="BE1290" s="60">
        <v>44</v>
      </c>
      <c r="BF1290" s="62">
        <v>7</v>
      </c>
      <c r="BG1290" s="62">
        <v>5</v>
      </c>
      <c r="BH1290" s="66">
        <v>11800</v>
      </c>
      <c r="BI1290" s="66">
        <v>11800</v>
      </c>
      <c r="BJ1290" s="66">
        <f t="shared" si="324"/>
        <v>44007</v>
      </c>
      <c r="BL1290" t="s">
        <v>1447</v>
      </c>
      <c r="BM1290">
        <f t="shared" si="332"/>
        <v>4411800</v>
      </c>
      <c r="BN1290">
        <f t="shared" si="333"/>
        <v>4411800</v>
      </c>
      <c r="BP1290" s="38"/>
      <c r="BR1290" s="1"/>
      <c r="CA1290" s="38"/>
      <c r="CB1290" s="1"/>
    </row>
    <row r="1291" spans="1:81" ht="14" hidden="1" customHeight="1" outlineLevel="1" x14ac:dyDescent="0.2">
      <c r="A1291" t="s">
        <v>977</v>
      </c>
      <c r="B1291" s="6" t="s">
        <v>1615</v>
      </c>
      <c r="C1291" s="1">
        <f t="shared" si="325"/>
        <v>3683</v>
      </c>
      <c r="D1291" s="3">
        <f>IF(N1291&gt;0, RANK(N1291,(N1291:P1291,Q1291:AE1291)),0)</f>
        <v>1</v>
      </c>
      <c r="E1291" s="3">
        <f>IF(O1291&gt;0,RANK(O1291,(N1291:P1291,Q1291:AE1291)),0)</f>
        <v>2</v>
      </c>
      <c r="F1291" s="3">
        <f t="shared" si="326"/>
        <v>3</v>
      </c>
      <c r="G1291" s="1">
        <f t="shared" si="327"/>
        <v>1070</v>
      </c>
      <c r="H1291" s="2">
        <f t="shared" si="323"/>
        <v>0.29052402932392074</v>
      </c>
      <c r="I1291" s="4"/>
      <c r="J1291" s="2">
        <f t="shared" si="328"/>
        <v>0.63399402660874282</v>
      </c>
      <c r="K1291" s="2">
        <f t="shared" si="329"/>
        <v>0.34346999728482214</v>
      </c>
      <c r="L1291" s="2">
        <f t="shared" si="330"/>
        <v>1.1675264729839804E-2</v>
      </c>
      <c r="M1291" s="2">
        <f t="shared" si="331"/>
        <v>1.0860711376595236E-2</v>
      </c>
      <c r="N1291" s="38">
        <v>2335</v>
      </c>
      <c r="O1291" s="38">
        <v>1265</v>
      </c>
      <c r="P1291" s="38">
        <v>43</v>
      </c>
      <c r="Q1291" s="38">
        <v>7</v>
      </c>
      <c r="R1291" s="38">
        <v>10</v>
      </c>
      <c r="S1291" s="38"/>
      <c r="T1291" s="38">
        <v>12</v>
      </c>
      <c r="U1291" s="38"/>
      <c r="V1291" s="38"/>
      <c r="W1291" s="38">
        <v>10</v>
      </c>
      <c r="X1291" s="38"/>
      <c r="Y1291" s="38"/>
      <c r="Z1291" s="38"/>
      <c r="AA1291" s="38"/>
      <c r="AB1291" s="38"/>
      <c r="AM1291" s="38">
        <v>1</v>
      </c>
      <c r="BA1291" t="str">
        <f t="shared" si="322"/>
        <v>Central Falls</v>
      </c>
      <c r="BB1291" t="s">
        <v>1132</v>
      </c>
      <c r="BC1291">
        <v>1</v>
      </c>
      <c r="BE1291" s="60">
        <v>44</v>
      </c>
      <c r="BF1291" s="62">
        <v>7</v>
      </c>
      <c r="BG1291" s="62">
        <v>10</v>
      </c>
      <c r="BH1291" s="66">
        <v>14140</v>
      </c>
      <c r="BI1291" s="66">
        <v>14140</v>
      </c>
      <c r="BJ1291" s="66">
        <f t="shared" si="324"/>
        <v>44007</v>
      </c>
      <c r="BL1291" t="s">
        <v>1225</v>
      </c>
      <c r="BM1291">
        <f t="shared" si="332"/>
        <v>4414140</v>
      </c>
      <c r="BN1291">
        <f t="shared" si="333"/>
        <v>4414140</v>
      </c>
      <c r="BP1291" s="38"/>
      <c r="BR1291" s="1"/>
      <c r="CA1291" s="38"/>
      <c r="CB1291" s="1"/>
    </row>
    <row r="1292" spans="1:81" ht="14" hidden="1" customHeight="1" outlineLevel="1" x14ac:dyDescent="0.2">
      <c r="A1292" t="s">
        <v>2575</v>
      </c>
      <c r="B1292" s="6" t="s">
        <v>1615</v>
      </c>
      <c r="C1292" s="1">
        <f t="shared" si="325"/>
        <v>5354</v>
      </c>
      <c r="D1292" s="3">
        <f>IF(N1292&gt;0, RANK(N1292,(N1292:P1292,Q1292:AE1292)),0)</f>
        <v>1</v>
      </c>
      <c r="E1292" s="3">
        <f>IF(O1292&gt;0,RANK(O1292,(N1292:P1292,Q1292:AE1292)),0)</f>
        <v>2</v>
      </c>
      <c r="F1292" s="3">
        <f t="shared" si="326"/>
        <v>3</v>
      </c>
      <c r="G1292" s="1">
        <f t="shared" si="327"/>
        <v>517</v>
      </c>
      <c r="H1292" s="2">
        <f t="shared" si="323"/>
        <v>9.6563317146059022E-2</v>
      </c>
      <c r="I1292" s="4"/>
      <c r="J1292" s="2">
        <f t="shared" si="328"/>
        <v>0.53548748599178186</v>
      </c>
      <c r="K1292" s="2">
        <f t="shared" si="329"/>
        <v>0.43892416884572283</v>
      </c>
      <c r="L1292" s="2">
        <f t="shared" si="330"/>
        <v>1.0459469555472544E-2</v>
      </c>
      <c r="M1292" s="2">
        <f t="shared" si="331"/>
        <v>1.5128875607022764E-2</v>
      </c>
      <c r="N1292" s="38">
        <v>2867</v>
      </c>
      <c r="O1292" s="38">
        <v>2350</v>
      </c>
      <c r="P1292" s="38">
        <v>56</v>
      </c>
      <c r="Q1292" s="38">
        <v>13</v>
      </c>
      <c r="R1292" s="38">
        <v>24</v>
      </c>
      <c r="S1292" s="38"/>
      <c r="T1292" s="38">
        <v>6</v>
      </c>
      <c r="U1292" s="38"/>
      <c r="V1292" s="38"/>
      <c r="W1292" s="38">
        <v>34</v>
      </c>
      <c r="X1292" s="38"/>
      <c r="Y1292" s="38"/>
      <c r="Z1292" s="38"/>
      <c r="AA1292" s="38"/>
      <c r="AB1292" s="38"/>
      <c r="AM1292" s="38">
        <v>4</v>
      </c>
      <c r="BA1292" t="str">
        <f t="shared" si="322"/>
        <v>Charlestown</v>
      </c>
      <c r="BB1292" t="s">
        <v>674</v>
      </c>
      <c r="BC1292">
        <v>2</v>
      </c>
      <c r="BE1292" s="60">
        <v>44</v>
      </c>
      <c r="BF1292" s="62">
        <v>9</v>
      </c>
      <c r="BG1292" s="62">
        <v>5</v>
      </c>
      <c r="BH1292" s="66">
        <v>14500</v>
      </c>
      <c r="BI1292" s="66">
        <v>14500</v>
      </c>
      <c r="BJ1292" s="66">
        <f t="shared" si="324"/>
        <v>44009</v>
      </c>
      <c r="BL1292" t="s">
        <v>1447</v>
      </c>
      <c r="BM1292">
        <f t="shared" si="332"/>
        <v>4414500</v>
      </c>
      <c r="BN1292">
        <f t="shared" si="333"/>
        <v>4414500</v>
      </c>
      <c r="BP1292" s="38"/>
      <c r="BR1292" s="1"/>
      <c r="CA1292" s="38"/>
      <c r="CB1292" s="1"/>
    </row>
    <row r="1293" spans="1:81" ht="14" hidden="1" customHeight="1" outlineLevel="1" x14ac:dyDescent="0.2">
      <c r="A1293" t="s">
        <v>3120</v>
      </c>
      <c r="B1293" s="6" t="s">
        <v>1615</v>
      </c>
      <c r="C1293" s="1">
        <f t="shared" si="325"/>
        <v>20332</v>
      </c>
      <c r="D1293" s="3">
        <f>IF(N1293&gt;0, RANK(N1293,(N1293:P1293,Q1293:AE1293)),0)</f>
        <v>2</v>
      </c>
      <c r="E1293" s="3">
        <f>IF(O1293&gt;0,RANK(O1293,(N1293:P1293,Q1293:AE1293)),0)</f>
        <v>1</v>
      </c>
      <c r="F1293" s="3">
        <f t="shared" si="326"/>
        <v>3</v>
      </c>
      <c r="G1293" s="1">
        <f t="shared" si="327"/>
        <v>2598</v>
      </c>
      <c r="H1293" s="2">
        <f t="shared" si="323"/>
        <v>0.12777887074562266</v>
      </c>
      <c r="I1293" s="4"/>
      <c r="J1293" s="2">
        <f t="shared" si="328"/>
        <v>0.42415896124336022</v>
      </c>
      <c r="K1293" s="2">
        <f t="shared" si="329"/>
        <v>0.55193783198898283</v>
      </c>
      <c r="L1293" s="2">
        <f t="shared" si="330"/>
        <v>1.1115482982490656E-2</v>
      </c>
      <c r="M1293" s="2">
        <f t="shared" si="331"/>
        <v>1.2787723785166237E-2</v>
      </c>
      <c r="N1293" s="38">
        <v>8624</v>
      </c>
      <c r="O1293" s="38">
        <v>11222</v>
      </c>
      <c r="P1293" s="38">
        <v>226</v>
      </c>
      <c r="Q1293" s="38">
        <v>61</v>
      </c>
      <c r="R1293" s="38">
        <v>75</v>
      </c>
      <c r="S1293" s="38"/>
      <c r="T1293" s="38">
        <v>20</v>
      </c>
      <c r="U1293" s="38"/>
      <c r="V1293" s="38"/>
      <c r="W1293" s="38">
        <v>91</v>
      </c>
      <c r="X1293" s="38"/>
      <c r="Y1293" s="38"/>
      <c r="Z1293" s="38"/>
      <c r="AA1293" s="38"/>
      <c r="AB1293" s="38"/>
      <c r="AM1293" s="38">
        <v>13</v>
      </c>
      <c r="BA1293" t="str">
        <f t="shared" si="322"/>
        <v>Coventry</v>
      </c>
      <c r="BB1293" t="s">
        <v>707</v>
      </c>
      <c r="BC1293">
        <v>2</v>
      </c>
      <c r="BE1293" s="60">
        <v>44</v>
      </c>
      <c r="BF1293" s="62">
        <v>3</v>
      </c>
      <c r="BG1293" s="62">
        <v>5</v>
      </c>
      <c r="BH1293" s="66">
        <v>18640</v>
      </c>
      <c r="BI1293" s="66">
        <v>18640</v>
      </c>
      <c r="BJ1293" s="66">
        <f t="shared" si="324"/>
        <v>44003</v>
      </c>
      <c r="BL1293" t="s">
        <v>1447</v>
      </c>
      <c r="BM1293">
        <f t="shared" si="332"/>
        <v>4418640</v>
      </c>
      <c r="BN1293">
        <f t="shared" si="333"/>
        <v>4418640</v>
      </c>
      <c r="BP1293" s="38"/>
      <c r="BR1293" s="1"/>
      <c r="CA1293" s="38"/>
      <c r="CB1293" s="1"/>
    </row>
    <row r="1294" spans="1:81" ht="14" hidden="1" customHeight="1" outlineLevel="1" x14ac:dyDescent="0.2">
      <c r="A1294" t="s">
        <v>830</v>
      </c>
      <c r="B1294" s="6" t="s">
        <v>1615</v>
      </c>
      <c r="C1294" s="1">
        <f t="shared" si="325"/>
        <v>40806</v>
      </c>
      <c r="D1294" s="3">
        <f>IF(N1294&gt;0, RANK(N1294,(N1294:P1294,Q1294:AE1294)),0)</f>
        <v>1</v>
      </c>
      <c r="E1294" s="3">
        <f>IF(O1294&gt;0,RANK(O1294,(N1294:P1294,Q1294:AE1294)),0)</f>
        <v>2</v>
      </c>
      <c r="F1294" s="3">
        <f t="shared" si="326"/>
        <v>3</v>
      </c>
      <c r="G1294" s="1">
        <f t="shared" si="327"/>
        <v>2530</v>
      </c>
      <c r="H1294" s="2">
        <f t="shared" si="323"/>
        <v>6.2000686173601924E-2</v>
      </c>
      <c r="I1294" s="4"/>
      <c r="J1294" s="2">
        <f t="shared" si="328"/>
        <v>0.51874724305249231</v>
      </c>
      <c r="K1294" s="2">
        <f t="shared" si="329"/>
        <v>0.45674655687889038</v>
      </c>
      <c r="L1294" s="2">
        <f t="shared" si="330"/>
        <v>9.3858746262804483E-3</v>
      </c>
      <c r="M1294" s="2">
        <f t="shared" si="331"/>
        <v>1.5120325442336864E-2</v>
      </c>
      <c r="N1294" s="38">
        <v>21168</v>
      </c>
      <c r="O1294" s="38">
        <v>18638</v>
      </c>
      <c r="P1294" s="38">
        <v>383</v>
      </c>
      <c r="Q1294" s="38">
        <v>98</v>
      </c>
      <c r="R1294" s="38">
        <v>220</v>
      </c>
      <c r="S1294" s="38"/>
      <c r="T1294" s="38">
        <v>72</v>
      </c>
      <c r="U1294" s="38"/>
      <c r="V1294" s="38"/>
      <c r="W1294" s="38">
        <v>199</v>
      </c>
      <c r="X1294" s="38"/>
      <c r="Y1294" s="38"/>
      <c r="Z1294" s="38"/>
      <c r="AA1294" s="38"/>
      <c r="AB1294" s="38"/>
      <c r="AM1294" s="38">
        <v>28</v>
      </c>
      <c r="BA1294" t="str">
        <f t="shared" si="322"/>
        <v>Cranston</v>
      </c>
      <c r="BB1294" t="s">
        <v>1132</v>
      </c>
      <c r="BC1294">
        <v>2</v>
      </c>
      <c r="BE1294" s="60">
        <v>44</v>
      </c>
      <c r="BF1294" s="62">
        <v>7</v>
      </c>
      <c r="BG1294" s="62">
        <v>15</v>
      </c>
      <c r="BH1294" s="66">
        <v>19180</v>
      </c>
      <c r="BI1294" s="66">
        <v>19180</v>
      </c>
      <c r="BJ1294" s="66">
        <f t="shared" si="324"/>
        <v>44007</v>
      </c>
      <c r="BL1294" t="s">
        <v>1225</v>
      </c>
      <c r="BM1294">
        <f t="shared" si="332"/>
        <v>4419180</v>
      </c>
      <c r="BN1294">
        <f t="shared" si="333"/>
        <v>4419180</v>
      </c>
      <c r="BP1294" s="38"/>
      <c r="BR1294" s="1"/>
      <c r="CA1294" s="38"/>
      <c r="CB1294" s="1"/>
    </row>
    <row r="1295" spans="1:81" ht="14" hidden="1" customHeight="1" outlineLevel="1" x14ac:dyDescent="0.2">
      <c r="A1295" t="s">
        <v>1504</v>
      </c>
      <c r="B1295" s="6" t="s">
        <v>1615</v>
      </c>
      <c r="C1295" s="1">
        <f t="shared" si="325"/>
        <v>19405</v>
      </c>
      <c r="D1295" s="3">
        <f>IF(N1295&gt;0, RANK(N1295,(N1295:P1295,Q1295:AE1295)),0)</f>
        <v>1</v>
      </c>
      <c r="E1295" s="3">
        <f>IF(O1295&gt;0,RANK(O1295,(N1295:P1295,Q1295:AE1295)),0)</f>
        <v>2</v>
      </c>
      <c r="F1295" s="3">
        <f t="shared" si="326"/>
        <v>3</v>
      </c>
      <c r="G1295" s="1">
        <f t="shared" si="327"/>
        <v>1330</v>
      </c>
      <c r="H1295" s="2">
        <f t="shared" si="323"/>
        <v>6.8539036330842573E-2</v>
      </c>
      <c r="I1295" s="4"/>
      <c r="J1295" s="2">
        <f t="shared" si="328"/>
        <v>0.52053594434424122</v>
      </c>
      <c r="K1295" s="2">
        <f t="shared" si="329"/>
        <v>0.45199690801339859</v>
      </c>
      <c r="L1295" s="2">
        <f t="shared" si="330"/>
        <v>1.0770419994846689E-2</v>
      </c>
      <c r="M1295" s="2">
        <f t="shared" si="331"/>
        <v>1.6696727647513503E-2</v>
      </c>
      <c r="N1295" s="38">
        <v>10101</v>
      </c>
      <c r="O1295" s="38">
        <v>8771</v>
      </c>
      <c r="P1295" s="38">
        <v>209</v>
      </c>
      <c r="Q1295" s="38">
        <v>73</v>
      </c>
      <c r="R1295" s="38">
        <v>105</v>
      </c>
      <c r="S1295" s="38"/>
      <c r="T1295" s="38">
        <v>19</v>
      </c>
      <c r="U1295" s="38"/>
      <c r="V1295" s="38"/>
      <c r="W1295" s="38">
        <v>112</v>
      </c>
      <c r="X1295" s="38"/>
      <c r="Y1295" s="38"/>
      <c r="Z1295" s="38"/>
      <c r="AA1295" s="38"/>
      <c r="AB1295" s="38"/>
      <c r="AM1295" s="38">
        <v>15</v>
      </c>
      <c r="BA1295" t="str">
        <f t="shared" si="322"/>
        <v>Cumberland</v>
      </c>
      <c r="BB1295" t="s">
        <v>1132</v>
      </c>
      <c r="BC1295">
        <v>1</v>
      </c>
      <c r="BE1295" s="60">
        <v>44</v>
      </c>
      <c r="BF1295" s="62">
        <v>7</v>
      </c>
      <c r="BG1295" s="62">
        <v>20</v>
      </c>
      <c r="BH1295" s="66">
        <v>20080</v>
      </c>
      <c r="BI1295" s="66">
        <v>20080</v>
      </c>
      <c r="BJ1295" s="66">
        <f t="shared" si="324"/>
        <v>44007</v>
      </c>
      <c r="BL1295" t="s">
        <v>1447</v>
      </c>
      <c r="BM1295">
        <f t="shared" si="332"/>
        <v>4420080</v>
      </c>
      <c r="BN1295">
        <f t="shared" si="333"/>
        <v>4420080</v>
      </c>
      <c r="BP1295" s="38"/>
      <c r="BR1295" s="1"/>
      <c r="CA1295" s="38"/>
      <c r="CB1295" s="1"/>
    </row>
    <row r="1296" spans="1:81" ht="14" hidden="1" customHeight="1" outlineLevel="1" x14ac:dyDescent="0.2">
      <c r="A1296" t="s">
        <v>2906</v>
      </c>
      <c r="B1296" s="6" t="s">
        <v>1615</v>
      </c>
      <c r="C1296" s="1">
        <f t="shared" si="325"/>
        <v>8549</v>
      </c>
      <c r="D1296" s="3">
        <f>IF(N1296&gt;0, RANK(N1296,(N1296:P1296,Q1296:AE1296)),0)</f>
        <v>1</v>
      </c>
      <c r="E1296" s="3">
        <f>IF(O1296&gt;0,RANK(O1296,(N1296:P1296,Q1296:AE1296)),0)</f>
        <v>2</v>
      </c>
      <c r="F1296" s="3">
        <f t="shared" si="326"/>
        <v>3</v>
      </c>
      <c r="G1296" s="1">
        <f t="shared" si="327"/>
        <v>1886</v>
      </c>
      <c r="H1296" s="2">
        <f t="shared" si="323"/>
        <v>0.22061059773072875</v>
      </c>
      <c r="I1296" s="4"/>
      <c r="J1296" s="2">
        <f t="shared" si="328"/>
        <v>0.59527430108784651</v>
      </c>
      <c r="K1296" s="2">
        <f t="shared" si="329"/>
        <v>0.37466370335711779</v>
      </c>
      <c r="L1296" s="2">
        <f t="shared" si="330"/>
        <v>8.6559831559246698E-3</v>
      </c>
      <c r="M1296" s="2">
        <f t="shared" si="331"/>
        <v>2.1406012399111024E-2</v>
      </c>
      <c r="N1296" s="38">
        <v>5089</v>
      </c>
      <c r="O1296" s="38">
        <v>3203</v>
      </c>
      <c r="P1296" s="38">
        <v>74</v>
      </c>
      <c r="Q1296" s="38">
        <v>42</v>
      </c>
      <c r="R1296" s="38">
        <v>60</v>
      </c>
      <c r="S1296" s="38"/>
      <c r="T1296" s="38">
        <v>11</v>
      </c>
      <c r="U1296" s="38"/>
      <c r="V1296" s="38"/>
      <c r="W1296" s="38">
        <v>66</v>
      </c>
      <c r="X1296" s="38"/>
      <c r="Y1296" s="38"/>
      <c r="Z1296" s="38"/>
      <c r="AA1296" s="38"/>
      <c r="AB1296" s="38"/>
      <c r="AM1296" s="38">
        <v>4</v>
      </c>
      <c r="BA1296" t="str">
        <f t="shared" si="322"/>
        <v>East Greenwich</v>
      </c>
      <c r="BB1296" t="s">
        <v>707</v>
      </c>
      <c r="BC1296">
        <v>2</v>
      </c>
      <c r="BE1296" s="60">
        <v>44</v>
      </c>
      <c r="BF1296" s="62">
        <v>3</v>
      </c>
      <c r="BG1296" s="62">
        <v>10</v>
      </c>
      <c r="BH1296" s="66">
        <v>22240</v>
      </c>
      <c r="BI1296" s="66">
        <v>22240</v>
      </c>
      <c r="BJ1296" s="66">
        <f t="shared" si="324"/>
        <v>44003</v>
      </c>
      <c r="BL1296" t="s">
        <v>1447</v>
      </c>
      <c r="BM1296">
        <f t="shared" si="332"/>
        <v>4422240</v>
      </c>
      <c r="BN1296">
        <f t="shared" si="333"/>
        <v>4422240</v>
      </c>
      <c r="BP1296" s="38"/>
      <c r="BR1296" s="1"/>
      <c r="CA1296" s="38"/>
      <c r="CB1296" s="1"/>
    </row>
    <row r="1297" spans="1:80" ht="14" hidden="1" customHeight="1" outlineLevel="1" x14ac:dyDescent="0.2">
      <c r="A1297" t="s">
        <v>2081</v>
      </c>
      <c r="B1297" s="6" t="s">
        <v>1615</v>
      </c>
      <c r="C1297" s="1">
        <f t="shared" si="325"/>
        <v>22996</v>
      </c>
      <c r="D1297" s="3">
        <f>IF(N1297&gt;0, RANK(N1297,(N1297:P1297,Q1297:AE1297)),0)</f>
        <v>1</v>
      </c>
      <c r="E1297" s="3">
        <f>IF(O1297&gt;0,RANK(O1297,(N1297:P1297,Q1297:AE1297)),0)</f>
        <v>2</v>
      </c>
      <c r="F1297" s="3">
        <f t="shared" si="326"/>
        <v>3</v>
      </c>
      <c r="G1297" s="1">
        <f t="shared" si="327"/>
        <v>5087</v>
      </c>
      <c r="H1297" s="2">
        <f t="shared" si="323"/>
        <v>0.22121238476256741</v>
      </c>
      <c r="I1297" s="4"/>
      <c r="J1297" s="2">
        <f t="shared" si="328"/>
        <v>0.59793007479561666</v>
      </c>
      <c r="K1297" s="2">
        <f t="shared" si="329"/>
        <v>0.37671769003304922</v>
      </c>
      <c r="L1297" s="2">
        <f t="shared" si="330"/>
        <v>9.2189946077578713E-3</v>
      </c>
      <c r="M1297" s="2">
        <f t="shared" si="331"/>
        <v>1.6133240563576241E-2</v>
      </c>
      <c r="N1297" s="38">
        <v>13750</v>
      </c>
      <c r="O1297" s="38">
        <v>8663</v>
      </c>
      <c r="P1297" s="38">
        <v>212</v>
      </c>
      <c r="Q1297" s="38">
        <v>56</v>
      </c>
      <c r="R1297" s="38">
        <v>132</v>
      </c>
      <c r="S1297" s="38"/>
      <c r="T1297" s="38">
        <v>46</v>
      </c>
      <c r="U1297" s="38"/>
      <c r="V1297" s="38"/>
      <c r="W1297" s="38">
        <v>117</v>
      </c>
      <c r="X1297" s="38"/>
      <c r="Y1297" s="38"/>
      <c r="Z1297" s="38"/>
      <c r="AA1297" s="38"/>
      <c r="AB1297" s="38"/>
      <c r="AM1297" s="38">
        <v>20</v>
      </c>
      <c r="BA1297" t="str">
        <f t="shared" si="322"/>
        <v>East Providence</v>
      </c>
      <c r="BB1297" t="s">
        <v>1132</v>
      </c>
      <c r="BC1297">
        <v>1</v>
      </c>
      <c r="BE1297" s="60">
        <v>44</v>
      </c>
      <c r="BF1297" s="62">
        <v>7</v>
      </c>
      <c r="BG1297" s="62">
        <v>25</v>
      </c>
      <c r="BH1297" s="66">
        <v>22960</v>
      </c>
      <c r="BI1297" s="66">
        <v>22960</v>
      </c>
      <c r="BJ1297" s="66">
        <f t="shared" si="324"/>
        <v>44007</v>
      </c>
      <c r="BL1297" t="s">
        <v>1225</v>
      </c>
      <c r="BM1297">
        <f t="shared" si="332"/>
        <v>4422960</v>
      </c>
      <c r="BN1297">
        <f t="shared" si="333"/>
        <v>4422960</v>
      </c>
      <c r="BP1297" s="38"/>
      <c r="BR1297" s="1"/>
      <c r="CA1297" s="38"/>
      <c r="CB1297" s="1"/>
    </row>
    <row r="1298" spans="1:80" ht="14" hidden="1" customHeight="1" outlineLevel="1" x14ac:dyDescent="0.2">
      <c r="A1298" t="s">
        <v>1742</v>
      </c>
      <c r="B1298" s="6" t="s">
        <v>1615</v>
      </c>
      <c r="C1298" s="1">
        <f t="shared" si="325"/>
        <v>4074</v>
      </c>
      <c r="D1298" s="3">
        <f>IF(N1298&gt;0, RANK(N1298,(N1298:P1298,Q1298:AE1298)),0)</f>
        <v>2</v>
      </c>
      <c r="E1298" s="3">
        <f>IF(O1298&gt;0,RANK(O1298,(N1298:P1298,Q1298:AE1298)),0)</f>
        <v>1</v>
      </c>
      <c r="F1298" s="3">
        <f t="shared" si="326"/>
        <v>3</v>
      </c>
      <c r="G1298" s="1">
        <f t="shared" si="327"/>
        <v>205</v>
      </c>
      <c r="H1298" s="2">
        <f t="shared" si="323"/>
        <v>5.031909671084929E-2</v>
      </c>
      <c r="I1298" s="4"/>
      <c r="J1298" s="2">
        <f t="shared" si="328"/>
        <v>0.45900834560628373</v>
      </c>
      <c r="K1298" s="2">
        <f t="shared" si="329"/>
        <v>0.50932744231713301</v>
      </c>
      <c r="L1298" s="2">
        <f t="shared" si="330"/>
        <v>1.3254786450662739E-2</v>
      </c>
      <c r="M1298" s="2">
        <f t="shared" si="331"/>
        <v>1.8409425625920579E-2</v>
      </c>
      <c r="N1298" s="38">
        <v>1870</v>
      </c>
      <c r="O1298" s="38">
        <v>2075</v>
      </c>
      <c r="P1298" s="38">
        <v>54</v>
      </c>
      <c r="Q1298" s="38">
        <v>19</v>
      </c>
      <c r="R1298" s="38">
        <v>22</v>
      </c>
      <c r="S1298" s="38"/>
      <c r="T1298" s="38">
        <v>1</v>
      </c>
      <c r="U1298" s="38"/>
      <c r="V1298" s="38"/>
      <c r="W1298" s="38">
        <v>27</v>
      </c>
      <c r="X1298" s="38"/>
      <c r="Y1298" s="38"/>
      <c r="Z1298" s="38"/>
      <c r="AA1298" s="38"/>
      <c r="AB1298" s="38"/>
      <c r="AM1298" s="38">
        <v>6</v>
      </c>
      <c r="BA1298" t="str">
        <f t="shared" si="322"/>
        <v>Exeter</v>
      </c>
      <c r="BB1298" t="s">
        <v>674</v>
      </c>
      <c r="BC1298">
        <v>2</v>
      </c>
      <c r="BE1298" s="60">
        <v>44</v>
      </c>
      <c r="BF1298" s="62">
        <v>9</v>
      </c>
      <c r="BG1298" s="62">
        <v>10</v>
      </c>
      <c r="BH1298" s="66">
        <v>25300</v>
      </c>
      <c r="BI1298" s="66">
        <v>25300</v>
      </c>
      <c r="BJ1298" s="66">
        <f t="shared" si="324"/>
        <v>44009</v>
      </c>
      <c r="BL1298" t="s">
        <v>1447</v>
      </c>
      <c r="BM1298">
        <f t="shared" si="332"/>
        <v>4425300</v>
      </c>
      <c r="BN1298">
        <f t="shared" si="333"/>
        <v>4425300</v>
      </c>
      <c r="BP1298" s="38"/>
      <c r="BR1298" s="1"/>
      <c r="CA1298" s="38"/>
      <c r="CB1298" s="1"/>
    </row>
    <row r="1299" spans="1:80" ht="14" hidden="1" customHeight="1" outlineLevel="1" x14ac:dyDescent="0.2">
      <c r="A1299" t="s">
        <v>771</v>
      </c>
      <c r="B1299" s="6" t="s">
        <v>1615</v>
      </c>
      <c r="C1299" s="1">
        <f t="shared" si="325"/>
        <v>2948</v>
      </c>
      <c r="D1299" s="3">
        <f>IF(N1299&gt;0, RANK(N1299,(N1299:P1299,Q1299:AE1299)),0)</f>
        <v>2</v>
      </c>
      <c r="E1299" s="3">
        <f>IF(O1299&gt;0,RANK(O1299,(N1299:P1299,Q1299:AE1299)),0)</f>
        <v>1</v>
      </c>
      <c r="F1299" s="3">
        <f t="shared" si="326"/>
        <v>3</v>
      </c>
      <c r="G1299" s="1">
        <f t="shared" si="327"/>
        <v>647</v>
      </c>
      <c r="H1299" s="2">
        <f t="shared" si="323"/>
        <v>0.2194708276797829</v>
      </c>
      <c r="I1299" s="4"/>
      <c r="J1299" s="2">
        <f t="shared" si="328"/>
        <v>0.3775440976933514</v>
      </c>
      <c r="K1299" s="2">
        <f t="shared" si="329"/>
        <v>0.59701492537313428</v>
      </c>
      <c r="L1299" s="2">
        <f t="shared" si="330"/>
        <v>1.1194029850746268E-2</v>
      </c>
      <c r="M1299" s="2">
        <f t="shared" si="331"/>
        <v>1.4246947082768057E-2</v>
      </c>
      <c r="N1299" s="38">
        <v>1113</v>
      </c>
      <c r="O1299" s="38">
        <v>1760</v>
      </c>
      <c r="P1299" s="38">
        <v>33</v>
      </c>
      <c r="Q1299" s="38">
        <v>15</v>
      </c>
      <c r="R1299" s="38">
        <v>15</v>
      </c>
      <c r="S1299" s="38"/>
      <c r="T1299" s="38">
        <v>1</v>
      </c>
      <c r="U1299" s="38"/>
      <c r="V1299" s="38"/>
      <c r="W1299" s="38">
        <v>10</v>
      </c>
      <c r="X1299" s="38"/>
      <c r="Y1299" s="38"/>
      <c r="Z1299" s="38"/>
      <c r="AA1299" s="38"/>
      <c r="AB1299" s="38"/>
      <c r="AM1299" s="38">
        <v>1</v>
      </c>
      <c r="BA1299" t="str">
        <f t="shared" si="322"/>
        <v>Foster</v>
      </c>
      <c r="BB1299" t="s">
        <v>1132</v>
      </c>
      <c r="BC1299">
        <v>2</v>
      </c>
      <c r="BE1299" s="60">
        <v>44</v>
      </c>
      <c r="BF1299" s="62">
        <v>7</v>
      </c>
      <c r="BG1299" s="62">
        <v>30</v>
      </c>
      <c r="BH1299" s="66">
        <v>27460</v>
      </c>
      <c r="BI1299" s="66">
        <v>27460</v>
      </c>
      <c r="BJ1299" s="66">
        <f t="shared" si="324"/>
        <v>44007</v>
      </c>
      <c r="BL1299" t="s">
        <v>1447</v>
      </c>
      <c r="BM1299">
        <f t="shared" si="332"/>
        <v>4427460</v>
      </c>
      <c r="BN1299">
        <f t="shared" si="333"/>
        <v>4427460</v>
      </c>
      <c r="BP1299" s="38"/>
      <c r="BR1299" s="1"/>
      <c r="CA1299" s="38"/>
      <c r="CB1299" s="1"/>
    </row>
    <row r="1300" spans="1:80" ht="14" hidden="1" customHeight="1" outlineLevel="1" x14ac:dyDescent="0.2">
      <c r="A1300" t="s">
        <v>469</v>
      </c>
      <c r="B1300" s="6" t="s">
        <v>1615</v>
      </c>
      <c r="C1300" s="1">
        <f t="shared" si="325"/>
        <v>6380</v>
      </c>
      <c r="D1300" s="3">
        <f>IF(N1300&gt;0, RANK(N1300,(N1300:P1300,Q1300:AE1300)),0)</f>
        <v>2</v>
      </c>
      <c r="E1300" s="3">
        <f>IF(O1300&gt;0,RANK(O1300,(N1300:P1300,Q1300:AE1300)),0)</f>
        <v>1</v>
      </c>
      <c r="F1300" s="3">
        <f t="shared" si="326"/>
        <v>3</v>
      </c>
      <c r="G1300" s="1">
        <f t="shared" si="327"/>
        <v>1311</v>
      </c>
      <c r="H1300" s="2">
        <f t="shared" si="323"/>
        <v>0.20548589341692791</v>
      </c>
      <c r="I1300" s="4"/>
      <c r="J1300" s="2">
        <f t="shared" si="328"/>
        <v>0.38714733542319751</v>
      </c>
      <c r="K1300" s="2">
        <f t="shared" si="329"/>
        <v>0.59263322884012537</v>
      </c>
      <c r="L1300" s="2">
        <f t="shared" si="330"/>
        <v>9.4043887147335428E-3</v>
      </c>
      <c r="M1300" s="2">
        <f t="shared" si="331"/>
        <v>1.0815047021943518E-2</v>
      </c>
      <c r="N1300" s="38">
        <v>2470</v>
      </c>
      <c r="O1300" s="38">
        <v>3781</v>
      </c>
      <c r="P1300" s="38">
        <v>60</v>
      </c>
      <c r="Q1300" s="38">
        <v>21</v>
      </c>
      <c r="R1300" s="38">
        <v>14</v>
      </c>
      <c r="S1300" s="38"/>
      <c r="T1300" s="38">
        <v>4</v>
      </c>
      <c r="U1300" s="38"/>
      <c r="V1300" s="38"/>
      <c r="W1300" s="38">
        <v>27</v>
      </c>
      <c r="X1300" s="38"/>
      <c r="Y1300" s="38"/>
      <c r="Z1300" s="38"/>
      <c r="AA1300" s="38"/>
      <c r="AB1300" s="38"/>
      <c r="AM1300" s="38">
        <v>3</v>
      </c>
      <c r="BA1300" t="str">
        <f t="shared" si="322"/>
        <v>Glocester</v>
      </c>
      <c r="BB1300" t="s">
        <v>1132</v>
      </c>
      <c r="BC1300">
        <v>2</v>
      </c>
      <c r="BE1300" s="60">
        <v>44</v>
      </c>
      <c r="BF1300" s="62">
        <v>7</v>
      </c>
      <c r="BG1300" s="62">
        <v>35</v>
      </c>
      <c r="BH1300" s="66">
        <v>30340</v>
      </c>
      <c r="BI1300" s="66">
        <v>30340</v>
      </c>
      <c r="BJ1300" s="66">
        <f t="shared" si="324"/>
        <v>44007</v>
      </c>
      <c r="BL1300" t="s">
        <v>1447</v>
      </c>
      <c r="BM1300">
        <f t="shared" si="332"/>
        <v>4430340</v>
      </c>
      <c r="BN1300">
        <f t="shared" si="333"/>
        <v>4430340</v>
      </c>
      <c r="BP1300" s="38"/>
      <c r="BR1300" s="1"/>
      <c r="CA1300" s="38"/>
      <c r="CB1300" s="1"/>
    </row>
    <row r="1301" spans="1:80" ht="14" hidden="1" customHeight="1" outlineLevel="1" x14ac:dyDescent="0.2">
      <c r="A1301" t="s">
        <v>563</v>
      </c>
      <c r="B1301" s="6" t="s">
        <v>1615</v>
      </c>
      <c r="C1301" s="1">
        <f t="shared" si="325"/>
        <v>4992</v>
      </c>
      <c r="D1301" s="3">
        <f>IF(N1301&gt;0, RANK(N1301,(N1301:P1301,Q1301:AE1301)),0)</f>
        <v>2</v>
      </c>
      <c r="E1301" s="3">
        <f>IF(O1301&gt;0,RANK(O1301,(N1301:P1301,Q1301:AE1301)),0)</f>
        <v>1</v>
      </c>
      <c r="F1301" s="3">
        <f t="shared" si="326"/>
        <v>3</v>
      </c>
      <c r="G1301" s="1">
        <f t="shared" si="327"/>
        <v>348</v>
      </c>
      <c r="H1301" s="2">
        <f t="shared" si="323"/>
        <v>6.9711538461538464E-2</v>
      </c>
      <c r="I1301" s="4"/>
      <c r="J1301" s="2">
        <f t="shared" si="328"/>
        <v>0.453125</v>
      </c>
      <c r="K1301" s="2">
        <f t="shared" si="329"/>
        <v>0.52283653846153844</v>
      </c>
      <c r="L1301" s="2">
        <f t="shared" si="330"/>
        <v>1.1217948717948718E-2</v>
      </c>
      <c r="M1301" s="2">
        <f t="shared" si="331"/>
        <v>1.2820512820512846E-2</v>
      </c>
      <c r="N1301" s="38">
        <v>2262</v>
      </c>
      <c r="O1301" s="38">
        <v>2610</v>
      </c>
      <c r="P1301" s="38">
        <v>56</v>
      </c>
      <c r="Q1301" s="38">
        <v>20</v>
      </c>
      <c r="R1301" s="38">
        <v>16</v>
      </c>
      <c r="S1301" s="38"/>
      <c r="T1301" s="38">
        <v>7</v>
      </c>
      <c r="U1301" s="38"/>
      <c r="V1301" s="38"/>
      <c r="W1301" s="38">
        <v>20</v>
      </c>
      <c r="X1301" s="38"/>
      <c r="Y1301" s="38"/>
      <c r="Z1301" s="38"/>
      <c r="AA1301" s="38"/>
      <c r="AB1301" s="38"/>
      <c r="AM1301" s="38">
        <v>1</v>
      </c>
      <c r="BA1301" t="str">
        <f t="shared" si="322"/>
        <v>Hopkinton</v>
      </c>
      <c r="BB1301" t="s">
        <v>674</v>
      </c>
      <c r="BC1301">
        <v>2</v>
      </c>
      <c r="BE1301" s="60">
        <v>44</v>
      </c>
      <c r="BF1301" s="62">
        <v>9</v>
      </c>
      <c r="BG1301" s="62">
        <v>15</v>
      </c>
      <c r="BH1301" s="66">
        <v>35380</v>
      </c>
      <c r="BI1301" s="66">
        <v>35380</v>
      </c>
      <c r="BJ1301" s="66">
        <f t="shared" si="324"/>
        <v>44009</v>
      </c>
      <c r="BL1301" t="s">
        <v>1447</v>
      </c>
      <c r="BM1301">
        <f t="shared" si="332"/>
        <v>4435380</v>
      </c>
      <c r="BN1301">
        <f t="shared" si="333"/>
        <v>4435380</v>
      </c>
      <c r="BP1301" s="38"/>
      <c r="BR1301" s="1"/>
      <c r="CA1301" s="38"/>
      <c r="CB1301" s="1"/>
    </row>
    <row r="1302" spans="1:80" ht="14" hidden="1" customHeight="1" outlineLevel="1" x14ac:dyDescent="0.2">
      <c r="A1302" t="s">
        <v>2234</v>
      </c>
      <c r="B1302" s="6" t="s">
        <v>1615</v>
      </c>
      <c r="C1302" s="1">
        <f t="shared" si="325"/>
        <v>3946</v>
      </c>
      <c r="D1302" s="3">
        <f>IF(N1302&gt;0, RANK(N1302,(N1302:P1302,Q1302:AE1302)),0)</f>
        <v>1</v>
      </c>
      <c r="E1302" s="3">
        <f>IF(O1302&gt;0,RANK(O1302,(N1302:P1302,Q1302:AE1302)),0)</f>
        <v>2</v>
      </c>
      <c r="F1302" s="3">
        <f t="shared" si="326"/>
        <v>3</v>
      </c>
      <c r="G1302" s="1">
        <f t="shared" si="327"/>
        <v>1486</v>
      </c>
      <c r="H1302" s="2">
        <f t="shared" si="323"/>
        <v>0.37658388241256968</v>
      </c>
      <c r="I1302" s="4"/>
      <c r="J1302" s="2">
        <f t="shared" si="328"/>
        <v>0.67334009123162697</v>
      </c>
      <c r="K1302" s="2">
        <f t="shared" si="329"/>
        <v>0.29675620881905729</v>
      </c>
      <c r="L1302" s="2">
        <f t="shared" si="330"/>
        <v>1.0897110998479472E-2</v>
      </c>
      <c r="M1302" s="2">
        <f t="shared" si="331"/>
        <v>1.9006588950836269E-2</v>
      </c>
      <c r="N1302" s="38">
        <v>2657</v>
      </c>
      <c r="O1302" s="38">
        <v>1171</v>
      </c>
      <c r="P1302" s="38">
        <v>43</v>
      </c>
      <c r="Q1302" s="38">
        <v>22</v>
      </c>
      <c r="R1302" s="38">
        <v>24</v>
      </c>
      <c r="S1302" s="38"/>
      <c r="T1302" s="38">
        <v>2</v>
      </c>
      <c r="U1302" s="38"/>
      <c r="V1302" s="38"/>
      <c r="W1302" s="38">
        <v>25</v>
      </c>
      <c r="X1302" s="38"/>
      <c r="Y1302" s="38"/>
      <c r="Z1302" s="38"/>
      <c r="AA1302" s="38"/>
      <c r="AB1302" s="38"/>
      <c r="AM1302" s="38">
        <v>2</v>
      </c>
      <c r="BA1302" t="str">
        <f t="shared" si="322"/>
        <v>Jamestown</v>
      </c>
      <c r="BB1302" t="s">
        <v>1973</v>
      </c>
      <c r="BC1302">
        <v>1</v>
      </c>
      <c r="BE1302" s="60">
        <v>44</v>
      </c>
      <c r="BF1302" s="62">
        <v>5</v>
      </c>
      <c r="BG1302" s="62">
        <v>5</v>
      </c>
      <c r="BH1302" s="66">
        <v>36820</v>
      </c>
      <c r="BI1302" s="66">
        <v>36820</v>
      </c>
      <c r="BJ1302" s="66">
        <f t="shared" si="324"/>
        <v>44005</v>
      </c>
      <c r="BL1302" t="s">
        <v>1447</v>
      </c>
      <c r="BM1302">
        <f t="shared" si="332"/>
        <v>4436820</v>
      </c>
      <c r="BN1302">
        <f t="shared" si="333"/>
        <v>4436820</v>
      </c>
      <c r="BP1302" s="38"/>
      <c r="BR1302" s="1"/>
      <c r="CA1302" s="38"/>
      <c r="CB1302" s="1"/>
    </row>
    <row r="1303" spans="1:80" ht="14" hidden="1" customHeight="1" outlineLevel="1" x14ac:dyDescent="0.2">
      <c r="A1303" t="s">
        <v>1231</v>
      </c>
      <c r="B1303" s="6" t="s">
        <v>1615</v>
      </c>
      <c r="C1303" s="1">
        <f t="shared" si="325"/>
        <v>15717</v>
      </c>
      <c r="D1303" s="3">
        <f>IF(N1303&gt;0, RANK(N1303,(N1303:P1303,Q1303:AE1303)),0)</f>
        <v>2</v>
      </c>
      <c r="E1303" s="3">
        <f>IF(O1303&gt;0,RANK(O1303,(N1303:P1303,Q1303:AE1303)),0)</f>
        <v>1</v>
      </c>
      <c r="F1303" s="3">
        <f t="shared" si="326"/>
        <v>3</v>
      </c>
      <c r="G1303" s="1">
        <f t="shared" si="327"/>
        <v>3007</v>
      </c>
      <c r="H1303" s="2">
        <f t="shared" si="323"/>
        <v>0.19132149901380671</v>
      </c>
      <c r="I1303" s="4"/>
      <c r="J1303" s="2">
        <f t="shared" si="328"/>
        <v>0.394795444423236</v>
      </c>
      <c r="K1303" s="2">
        <f t="shared" si="329"/>
        <v>0.58611694343704268</v>
      </c>
      <c r="L1303" s="2">
        <f t="shared" si="330"/>
        <v>8.080422472482026E-3</v>
      </c>
      <c r="M1303" s="2">
        <f t="shared" si="331"/>
        <v>1.1007189667239296E-2</v>
      </c>
      <c r="N1303" s="38">
        <v>6205</v>
      </c>
      <c r="O1303" s="38">
        <v>9212</v>
      </c>
      <c r="P1303" s="38">
        <v>127</v>
      </c>
      <c r="Q1303" s="38">
        <v>42</v>
      </c>
      <c r="R1303" s="38">
        <v>53</v>
      </c>
      <c r="S1303" s="38"/>
      <c r="T1303" s="38">
        <v>19</v>
      </c>
      <c r="U1303" s="38"/>
      <c r="V1303" s="38"/>
      <c r="W1303" s="38">
        <v>48</v>
      </c>
      <c r="X1303" s="38"/>
      <c r="Y1303" s="38"/>
      <c r="Z1303" s="38"/>
      <c r="AA1303" s="38"/>
      <c r="AB1303" s="38"/>
      <c r="AM1303" s="38">
        <v>11</v>
      </c>
      <c r="BA1303" t="str">
        <f t="shared" si="322"/>
        <v>Johnston</v>
      </c>
      <c r="BB1303" t="s">
        <v>1132</v>
      </c>
      <c r="BC1303">
        <v>2</v>
      </c>
      <c r="BE1303" s="60">
        <v>44</v>
      </c>
      <c r="BF1303" s="62">
        <v>7</v>
      </c>
      <c r="BG1303" s="62">
        <v>40</v>
      </c>
      <c r="BH1303" s="66">
        <v>37720</v>
      </c>
      <c r="BI1303" s="66">
        <v>37720</v>
      </c>
      <c r="BJ1303" s="66">
        <f t="shared" si="324"/>
        <v>44007</v>
      </c>
      <c r="BL1303" t="s">
        <v>1447</v>
      </c>
      <c r="BM1303">
        <f t="shared" si="332"/>
        <v>4437720</v>
      </c>
      <c r="BN1303">
        <f t="shared" si="333"/>
        <v>4437720</v>
      </c>
      <c r="BP1303" s="38"/>
      <c r="BR1303" s="1"/>
      <c r="CA1303" s="38"/>
      <c r="CB1303" s="1"/>
    </row>
    <row r="1304" spans="1:80" ht="14" hidden="1" customHeight="1" outlineLevel="1" x14ac:dyDescent="0.2">
      <c r="A1304" t="s">
        <v>1567</v>
      </c>
      <c r="B1304" s="6" t="s">
        <v>1615</v>
      </c>
      <c r="C1304" s="1">
        <f t="shared" si="325"/>
        <v>12603</v>
      </c>
      <c r="D1304" s="3">
        <f>IF(N1304&gt;0, RANK(N1304,(N1304:P1304,Q1304:AE1304)),0)</f>
        <v>1</v>
      </c>
      <c r="E1304" s="3">
        <f>IF(O1304&gt;0,RANK(O1304,(N1304:P1304,Q1304:AE1304)),0)</f>
        <v>2</v>
      </c>
      <c r="F1304" s="3">
        <f t="shared" si="326"/>
        <v>3</v>
      </c>
      <c r="G1304" s="1">
        <f t="shared" si="327"/>
        <v>267</v>
      </c>
      <c r="H1304" s="2">
        <f t="shared" si="323"/>
        <v>2.1185432039990477E-2</v>
      </c>
      <c r="I1304" s="4"/>
      <c r="J1304" s="2">
        <f t="shared" si="328"/>
        <v>0.49734190272157425</v>
      </c>
      <c r="K1304" s="2">
        <f t="shared" si="329"/>
        <v>0.47615647068158373</v>
      </c>
      <c r="L1304" s="2">
        <f t="shared" si="330"/>
        <v>9.7595810521304456E-3</v>
      </c>
      <c r="M1304" s="2">
        <f t="shared" si="331"/>
        <v>1.6742045544711631E-2</v>
      </c>
      <c r="N1304" s="38">
        <v>6268</v>
      </c>
      <c r="O1304" s="38">
        <v>6001</v>
      </c>
      <c r="P1304" s="38">
        <v>123</v>
      </c>
      <c r="Q1304" s="38">
        <v>34</v>
      </c>
      <c r="R1304" s="38">
        <v>86</v>
      </c>
      <c r="S1304" s="38"/>
      <c r="T1304" s="38">
        <v>14</v>
      </c>
      <c r="U1304" s="38"/>
      <c r="V1304" s="38"/>
      <c r="W1304" s="38">
        <v>70</v>
      </c>
      <c r="X1304" s="38"/>
      <c r="Y1304" s="38"/>
      <c r="Z1304" s="38"/>
      <c r="AA1304" s="38"/>
      <c r="AB1304" s="38"/>
      <c r="AM1304" s="38">
        <v>7</v>
      </c>
      <c r="BA1304" t="str">
        <f t="shared" si="322"/>
        <v>Lincoln</v>
      </c>
      <c r="BB1304" t="s">
        <v>1132</v>
      </c>
      <c r="BC1304">
        <v>1</v>
      </c>
      <c r="BE1304" s="60">
        <v>44</v>
      </c>
      <c r="BF1304" s="62">
        <v>7</v>
      </c>
      <c r="BG1304" s="62">
        <v>45</v>
      </c>
      <c r="BH1304" s="66">
        <v>41500</v>
      </c>
      <c r="BI1304" s="66">
        <v>41500</v>
      </c>
      <c r="BJ1304" s="66">
        <f t="shared" si="324"/>
        <v>44007</v>
      </c>
      <c r="BL1304" t="s">
        <v>1447</v>
      </c>
      <c r="BM1304">
        <f t="shared" si="332"/>
        <v>4441500</v>
      </c>
      <c r="BN1304">
        <f t="shared" si="333"/>
        <v>4441500</v>
      </c>
      <c r="BP1304" s="38"/>
      <c r="BR1304" s="1"/>
      <c r="CA1304" s="38"/>
      <c r="CB1304" s="1"/>
    </row>
    <row r="1305" spans="1:80" ht="14" hidden="1" customHeight="1" outlineLevel="1" x14ac:dyDescent="0.2">
      <c r="A1305" t="s">
        <v>1084</v>
      </c>
      <c r="B1305" s="6" t="s">
        <v>1615</v>
      </c>
      <c r="C1305" s="1">
        <f t="shared" si="325"/>
        <v>2562</v>
      </c>
      <c r="D1305" s="3">
        <f>IF(N1305&gt;0, RANK(N1305,(N1305:P1305,Q1305:AE1305)),0)</f>
        <v>1</v>
      </c>
      <c r="E1305" s="3">
        <f>IF(O1305&gt;0,RANK(O1305,(N1305:P1305,Q1305:AE1305)),0)</f>
        <v>2</v>
      </c>
      <c r="F1305" s="3">
        <f t="shared" si="326"/>
        <v>3</v>
      </c>
      <c r="G1305" s="1">
        <f t="shared" si="327"/>
        <v>544</v>
      </c>
      <c r="H1305" s="2">
        <f t="shared" si="323"/>
        <v>0.21233411397345825</v>
      </c>
      <c r="I1305" s="4"/>
      <c r="J1305" s="2">
        <f t="shared" si="328"/>
        <v>0.59250585480093676</v>
      </c>
      <c r="K1305" s="2">
        <f t="shared" si="329"/>
        <v>0.38017174082747851</v>
      </c>
      <c r="L1305" s="2">
        <f t="shared" si="330"/>
        <v>1.2099921935987509E-2</v>
      </c>
      <c r="M1305" s="2">
        <f t="shared" si="331"/>
        <v>1.522248243559722E-2</v>
      </c>
      <c r="N1305" s="38">
        <v>1518</v>
      </c>
      <c r="O1305" s="38">
        <v>974</v>
      </c>
      <c r="P1305" s="38">
        <v>31</v>
      </c>
      <c r="Q1305" s="38">
        <v>10</v>
      </c>
      <c r="R1305" s="38">
        <v>12</v>
      </c>
      <c r="S1305" s="38"/>
      <c r="T1305" s="38">
        <v>3</v>
      </c>
      <c r="U1305" s="38"/>
      <c r="V1305" s="38"/>
      <c r="W1305" s="38">
        <v>14</v>
      </c>
      <c r="X1305" s="38"/>
      <c r="Y1305" s="38"/>
      <c r="Z1305" s="38"/>
      <c r="AA1305" s="38"/>
      <c r="AB1305" s="38"/>
      <c r="AM1305" s="38">
        <v>0</v>
      </c>
      <c r="BA1305" t="str">
        <f t="shared" si="322"/>
        <v>Little Compton</v>
      </c>
      <c r="BB1305" t="s">
        <v>1973</v>
      </c>
      <c r="BC1305">
        <v>1</v>
      </c>
      <c r="BE1305" s="60">
        <v>44</v>
      </c>
      <c r="BF1305" s="62">
        <v>5</v>
      </c>
      <c r="BG1305" s="62">
        <v>10</v>
      </c>
      <c r="BH1305" s="66">
        <v>42400</v>
      </c>
      <c r="BI1305" s="66">
        <v>42400</v>
      </c>
      <c r="BJ1305" s="66">
        <f t="shared" si="324"/>
        <v>44005</v>
      </c>
      <c r="BL1305" t="s">
        <v>1447</v>
      </c>
      <c r="BM1305">
        <f t="shared" si="332"/>
        <v>4442400</v>
      </c>
      <c r="BN1305">
        <f t="shared" si="333"/>
        <v>4442400</v>
      </c>
      <c r="BP1305" s="38"/>
      <c r="BR1305" s="1"/>
      <c r="CA1305" s="38"/>
      <c r="CB1305" s="1"/>
    </row>
    <row r="1306" spans="1:80" ht="14" hidden="1" customHeight="1" outlineLevel="1" x14ac:dyDescent="0.2">
      <c r="A1306" t="s">
        <v>748</v>
      </c>
      <c r="B1306" s="6" t="s">
        <v>1615</v>
      </c>
      <c r="C1306" s="1">
        <f t="shared" si="325"/>
        <v>8032</v>
      </c>
      <c r="D1306" s="3">
        <f>IF(N1306&gt;0, RANK(N1306,(N1306:P1306,Q1306:AE1306)),0)</f>
        <v>1</v>
      </c>
      <c r="E1306" s="3">
        <f>IF(O1306&gt;0,RANK(O1306,(N1306:P1306,Q1306:AE1306)),0)</f>
        <v>2</v>
      </c>
      <c r="F1306" s="3">
        <f t="shared" si="326"/>
        <v>3</v>
      </c>
      <c r="G1306" s="1">
        <f t="shared" si="327"/>
        <v>2136</v>
      </c>
      <c r="H1306" s="2">
        <f t="shared" si="323"/>
        <v>0.26593625498007967</v>
      </c>
      <c r="I1306" s="4"/>
      <c r="J1306" s="2">
        <f t="shared" si="328"/>
        <v>0.61852589641434264</v>
      </c>
      <c r="K1306" s="2">
        <f t="shared" si="329"/>
        <v>0.35258964143426297</v>
      </c>
      <c r="L1306" s="2">
        <f t="shared" si="330"/>
        <v>1.1703187250996016E-2</v>
      </c>
      <c r="M1306" s="2">
        <f t="shared" si="331"/>
        <v>1.7181274900398381E-2</v>
      </c>
      <c r="N1306" s="38">
        <v>4968</v>
      </c>
      <c r="O1306" s="38">
        <v>2832</v>
      </c>
      <c r="P1306" s="38">
        <v>94</v>
      </c>
      <c r="Q1306" s="38">
        <v>42</v>
      </c>
      <c r="R1306" s="38">
        <v>35</v>
      </c>
      <c r="S1306" s="38"/>
      <c r="T1306" s="38">
        <v>10</v>
      </c>
      <c r="U1306" s="38"/>
      <c r="V1306" s="38"/>
      <c r="W1306" s="38">
        <v>43</v>
      </c>
      <c r="X1306" s="38"/>
      <c r="Y1306" s="38"/>
      <c r="Z1306" s="38"/>
      <c r="AA1306" s="38"/>
      <c r="AB1306" s="38"/>
      <c r="AM1306" s="38">
        <v>8</v>
      </c>
      <c r="BA1306" t="str">
        <f t="shared" si="322"/>
        <v>Middletown</v>
      </c>
      <c r="BB1306" t="s">
        <v>1973</v>
      </c>
      <c r="BC1306">
        <v>1</v>
      </c>
      <c r="BE1306" s="60">
        <v>44</v>
      </c>
      <c r="BF1306" s="62">
        <v>5</v>
      </c>
      <c r="BG1306" s="62">
        <v>15</v>
      </c>
      <c r="BH1306" s="66">
        <v>45460</v>
      </c>
      <c r="BI1306" s="66">
        <v>45460</v>
      </c>
      <c r="BJ1306" s="66">
        <f t="shared" si="324"/>
        <v>44005</v>
      </c>
      <c r="BL1306" t="s">
        <v>1447</v>
      </c>
      <c r="BM1306">
        <f t="shared" si="332"/>
        <v>4445460</v>
      </c>
      <c r="BN1306">
        <f t="shared" si="333"/>
        <v>4445460</v>
      </c>
      <c r="BP1306" s="38"/>
      <c r="BR1306" s="1"/>
      <c r="CA1306" s="38"/>
      <c r="CB1306" s="1"/>
    </row>
    <row r="1307" spans="1:80" ht="14" hidden="1" customHeight="1" outlineLevel="1" x14ac:dyDescent="0.2">
      <c r="A1307" t="s">
        <v>2419</v>
      </c>
      <c r="B1307" s="6" t="s">
        <v>1615</v>
      </c>
      <c r="C1307" s="1">
        <f t="shared" si="325"/>
        <v>9100</v>
      </c>
      <c r="D1307" s="3">
        <f>IF(N1307&gt;0, RANK(N1307,(N1307:P1307,Q1307:AE1307)),0)</f>
        <v>1</v>
      </c>
      <c r="E1307" s="3">
        <f>IF(O1307&gt;0,RANK(O1307,(N1307:P1307,Q1307:AE1307)),0)</f>
        <v>2</v>
      </c>
      <c r="F1307" s="3">
        <f t="shared" si="326"/>
        <v>3</v>
      </c>
      <c r="G1307" s="1">
        <f t="shared" si="327"/>
        <v>1228</v>
      </c>
      <c r="H1307" s="2">
        <f t="shared" si="323"/>
        <v>0.13494505494505493</v>
      </c>
      <c r="I1307" s="4"/>
      <c r="J1307" s="2">
        <f t="shared" si="328"/>
        <v>0.55505494505494501</v>
      </c>
      <c r="K1307" s="2">
        <f t="shared" si="329"/>
        <v>0.42010989010989008</v>
      </c>
      <c r="L1307" s="2">
        <f t="shared" si="330"/>
        <v>9.450549450549451E-3</v>
      </c>
      <c r="M1307" s="2">
        <f t="shared" si="331"/>
        <v>1.5384615384615451E-2</v>
      </c>
      <c r="N1307" s="38">
        <v>5051</v>
      </c>
      <c r="O1307" s="38">
        <v>3823</v>
      </c>
      <c r="P1307" s="38">
        <v>86</v>
      </c>
      <c r="Q1307" s="38">
        <v>24</v>
      </c>
      <c r="R1307" s="38">
        <v>39</v>
      </c>
      <c r="S1307" s="38"/>
      <c r="T1307" s="38">
        <v>9</v>
      </c>
      <c r="U1307" s="38"/>
      <c r="V1307" s="38"/>
      <c r="W1307" s="38">
        <v>59</v>
      </c>
      <c r="X1307" s="38"/>
      <c r="Y1307" s="38"/>
      <c r="Z1307" s="38"/>
      <c r="AA1307" s="38"/>
      <c r="AB1307" s="38"/>
      <c r="AM1307" s="38">
        <v>9</v>
      </c>
      <c r="BA1307" t="str">
        <f t="shared" si="322"/>
        <v>Narragansett</v>
      </c>
      <c r="BB1307" t="s">
        <v>674</v>
      </c>
      <c r="BC1307">
        <v>2</v>
      </c>
      <c r="BE1307" s="60">
        <v>44</v>
      </c>
      <c r="BF1307" s="62">
        <v>9</v>
      </c>
      <c r="BG1307" s="62">
        <v>20</v>
      </c>
      <c r="BH1307" s="66">
        <v>48340</v>
      </c>
      <c r="BI1307" s="66">
        <v>48340</v>
      </c>
      <c r="BJ1307" s="66">
        <f t="shared" si="324"/>
        <v>44009</v>
      </c>
      <c r="BL1307" t="s">
        <v>1447</v>
      </c>
      <c r="BM1307">
        <f t="shared" si="332"/>
        <v>4448340</v>
      </c>
      <c r="BN1307">
        <f t="shared" si="333"/>
        <v>4448340</v>
      </c>
      <c r="BP1307" s="38"/>
      <c r="BR1307" s="1"/>
      <c r="CA1307" s="38"/>
      <c r="CB1307" s="1"/>
    </row>
    <row r="1308" spans="1:80" ht="14" hidden="1" customHeight="1" outlineLevel="1" x14ac:dyDescent="0.2">
      <c r="A1308" t="s">
        <v>893</v>
      </c>
      <c r="B1308" s="6" t="s">
        <v>1615</v>
      </c>
      <c r="C1308" s="1">
        <f t="shared" si="325"/>
        <v>868</v>
      </c>
      <c r="D1308" s="3">
        <f>IF(N1308&gt;0, RANK(N1308,(N1308:P1308,Q1308:AE1308)),0)</f>
        <v>1</v>
      </c>
      <c r="E1308" s="3">
        <f>IF(O1308&gt;0,RANK(O1308,(N1308:P1308,Q1308:AE1308)),0)</f>
        <v>2</v>
      </c>
      <c r="F1308" s="3">
        <f t="shared" si="326"/>
        <v>3</v>
      </c>
      <c r="G1308" s="1">
        <f t="shared" si="327"/>
        <v>484</v>
      </c>
      <c r="H1308" s="2">
        <f t="shared" si="323"/>
        <v>0.55760368663594473</v>
      </c>
      <c r="I1308" s="4"/>
      <c r="J1308" s="2">
        <f t="shared" si="328"/>
        <v>0.76152073732718895</v>
      </c>
      <c r="K1308" s="2">
        <f t="shared" si="329"/>
        <v>0.20391705069124424</v>
      </c>
      <c r="L1308" s="2">
        <f t="shared" si="330"/>
        <v>1.3824884792626729E-2</v>
      </c>
      <c r="M1308" s="2">
        <f t="shared" si="331"/>
        <v>2.0737327188940079E-2</v>
      </c>
      <c r="N1308" s="38">
        <v>661</v>
      </c>
      <c r="O1308" s="38">
        <v>177</v>
      </c>
      <c r="P1308" s="38">
        <v>12</v>
      </c>
      <c r="Q1308" s="38">
        <v>2</v>
      </c>
      <c r="R1308" s="38">
        <v>2</v>
      </c>
      <c r="S1308" s="38"/>
      <c r="T1308" s="38">
        <v>2</v>
      </c>
      <c r="U1308" s="38"/>
      <c r="V1308" s="38"/>
      <c r="W1308" s="38">
        <v>12</v>
      </c>
      <c r="X1308" s="38"/>
      <c r="Y1308" s="38"/>
      <c r="Z1308" s="38"/>
      <c r="AA1308" s="38"/>
      <c r="AB1308" s="38"/>
      <c r="AM1308" s="38">
        <v>0</v>
      </c>
      <c r="BA1308" t="str">
        <f t="shared" si="322"/>
        <v>New Shoreham</v>
      </c>
      <c r="BB1308" t="s">
        <v>674</v>
      </c>
      <c r="BC1308">
        <v>2</v>
      </c>
      <c r="BE1308" s="60">
        <v>44</v>
      </c>
      <c r="BF1308" s="62">
        <v>9</v>
      </c>
      <c r="BG1308" s="62">
        <v>22</v>
      </c>
      <c r="BH1308" s="66">
        <v>50500</v>
      </c>
      <c r="BI1308" s="66">
        <v>50500</v>
      </c>
      <c r="BJ1308" s="66">
        <f t="shared" si="324"/>
        <v>44009</v>
      </c>
      <c r="BL1308" t="s">
        <v>1447</v>
      </c>
      <c r="BM1308">
        <f t="shared" si="332"/>
        <v>4450500</v>
      </c>
      <c r="BN1308">
        <f t="shared" si="333"/>
        <v>4450500</v>
      </c>
      <c r="BP1308" s="38"/>
      <c r="BR1308" s="1"/>
      <c r="CA1308" s="38"/>
      <c r="CB1308" s="1"/>
    </row>
    <row r="1309" spans="1:80" ht="14" hidden="1" customHeight="1" outlineLevel="1" x14ac:dyDescent="0.2">
      <c r="A1309" t="s">
        <v>1973</v>
      </c>
      <c r="B1309" s="6" t="s">
        <v>1615</v>
      </c>
      <c r="C1309" s="1">
        <f t="shared" si="325"/>
        <v>10160</v>
      </c>
      <c r="D1309" s="3">
        <f>IF(N1309&gt;0, RANK(N1309,(N1309:P1309,Q1309:AE1309)),0)</f>
        <v>1</v>
      </c>
      <c r="E1309" s="3">
        <f>IF(O1309&gt;0,RANK(O1309,(N1309:P1309,Q1309:AE1309)),0)</f>
        <v>2</v>
      </c>
      <c r="F1309" s="3">
        <f t="shared" si="326"/>
        <v>3</v>
      </c>
      <c r="G1309" s="1">
        <f t="shared" si="327"/>
        <v>4318</v>
      </c>
      <c r="H1309" s="2">
        <f t="shared" si="323"/>
        <v>0.42499999999999999</v>
      </c>
      <c r="I1309" s="4"/>
      <c r="J1309" s="2">
        <f t="shared" si="328"/>
        <v>0.69901574803149602</v>
      </c>
      <c r="K1309" s="2">
        <f t="shared" si="329"/>
        <v>0.27401574803149609</v>
      </c>
      <c r="L1309" s="2">
        <f t="shared" si="330"/>
        <v>1.0925196850393702E-2</v>
      </c>
      <c r="M1309" s="2">
        <f t="shared" si="331"/>
        <v>1.6043307086614191E-2</v>
      </c>
      <c r="N1309" s="38">
        <v>7102</v>
      </c>
      <c r="O1309" s="38">
        <v>2784</v>
      </c>
      <c r="P1309" s="38">
        <v>111</v>
      </c>
      <c r="Q1309" s="38">
        <v>39</v>
      </c>
      <c r="R1309" s="38">
        <v>48</v>
      </c>
      <c r="S1309" s="38"/>
      <c r="T1309" s="38">
        <v>10</v>
      </c>
      <c r="U1309" s="38"/>
      <c r="V1309" s="38"/>
      <c r="W1309" s="38">
        <v>64</v>
      </c>
      <c r="X1309" s="38"/>
      <c r="Y1309" s="38"/>
      <c r="Z1309" s="38"/>
      <c r="AA1309" s="38"/>
      <c r="AB1309" s="38"/>
      <c r="AM1309" s="38">
        <v>2</v>
      </c>
      <c r="BA1309" t="str">
        <f t="shared" si="322"/>
        <v>Newport</v>
      </c>
      <c r="BB1309" t="s">
        <v>1973</v>
      </c>
      <c r="BC1309">
        <v>1</v>
      </c>
      <c r="BE1309" s="60">
        <v>44</v>
      </c>
      <c r="BF1309" s="62">
        <v>5</v>
      </c>
      <c r="BG1309" s="62">
        <v>20</v>
      </c>
      <c r="BH1309" s="66">
        <v>49960</v>
      </c>
      <c r="BI1309" s="66">
        <v>49960</v>
      </c>
      <c r="BJ1309" s="66">
        <f t="shared" si="324"/>
        <v>44005</v>
      </c>
      <c r="BL1309" t="s">
        <v>1225</v>
      </c>
      <c r="BM1309">
        <f t="shared" si="332"/>
        <v>4449960</v>
      </c>
      <c r="BN1309">
        <f t="shared" si="333"/>
        <v>4449960</v>
      </c>
      <c r="BP1309" s="38"/>
      <c r="BR1309" s="1"/>
      <c r="CA1309" s="38"/>
      <c r="CB1309" s="1"/>
    </row>
    <row r="1310" spans="1:80" ht="14" hidden="1" customHeight="1" outlineLevel="1" x14ac:dyDescent="0.2">
      <c r="A1310" t="s">
        <v>646</v>
      </c>
      <c r="B1310" s="6" t="s">
        <v>1615</v>
      </c>
      <c r="C1310" s="1">
        <f t="shared" si="325"/>
        <v>17368</v>
      </c>
      <c r="D1310" s="3">
        <f>IF(N1310&gt;0, RANK(N1310,(N1310:P1310,Q1310:AE1310)),0)</f>
        <v>1</v>
      </c>
      <c r="E1310" s="3">
        <f>IF(O1310&gt;0,RANK(O1310,(N1310:P1310,Q1310:AE1310)),0)</f>
        <v>2</v>
      </c>
      <c r="F1310" s="3">
        <f t="shared" si="326"/>
        <v>3</v>
      </c>
      <c r="G1310" s="1">
        <f t="shared" si="327"/>
        <v>3472</v>
      </c>
      <c r="H1310" s="2">
        <f t="shared" si="323"/>
        <v>0.19990787655458314</v>
      </c>
      <c r="I1310" s="4"/>
      <c r="J1310" s="2">
        <f t="shared" si="328"/>
        <v>0.58412022109626904</v>
      </c>
      <c r="K1310" s="2">
        <f t="shared" si="329"/>
        <v>0.38421234454168585</v>
      </c>
      <c r="L1310" s="2">
        <f t="shared" si="330"/>
        <v>1.2379087977890373E-2</v>
      </c>
      <c r="M1310" s="2">
        <f t="shared" si="331"/>
        <v>1.9288346384154737E-2</v>
      </c>
      <c r="N1310" s="38">
        <v>10145</v>
      </c>
      <c r="O1310" s="38">
        <v>6673</v>
      </c>
      <c r="P1310" s="38">
        <v>215</v>
      </c>
      <c r="Q1310" s="38">
        <v>92</v>
      </c>
      <c r="R1310" s="38">
        <v>83</v>
      </c>
      <c r="S1310" s="38"/>
      <c r="T1310" s="38">
        <v>20</v>
      </c>
      <c r="U1310" s="38"/>
      <c r="V1310" s="38"/>
      <c r="W1310" s="38">
        <v>127</v>
      </c>
      <c r="X1310" s="38"/>
      <c r="Y1310" s="38"/>
      <c r="Z1310" s="38"/>
      <c r="AA1310" s="38"/>
      <c r="AB1310" s="38"/>
      <c r="AM1310" s="38">
        <v>13</v>
      </c>
      <c r="BA1310" t="str">
        <f t="shared" si="322"/>
        <v>North Kingstown</v>
      </c>
      <c r="BB1310" t="s">
        <v>674</v>
      </c>
      <c r="BC1310">
        <v>2</v>
      </c>
      <c r="BE1310" s="60">
        <v>44</v>
      </c>
      <c r="BF1310" s="62">
        <v>9</v>
      </c>
      <c r="BG1310" s="62">
        <v>25</v>
      </c>
      <c r="BH1310" s="66">
        <v>51580</v>
      </c>
      <c r="BI1310" s="66">
        <v>51580</v>
      </c>
      <c r="BJ1310" s="66">
        <f t="shared" si="324"/>
        <v>44009</v>
      </c>
      <c r="BL1310" t="s">
        <v>1447</v>
      </c>
      <c r="BM1310">
        <f t="shared" si="332"/>
        <v>4451580</v>
      </c>
      <c r="BN1310">
        <f t="shared" si="333"/>
        <v>4451580</v>
      </c>
      <c r="BP1310" s="38"/>
      <c r="BR1310" s="1"/>
      <c r="CA1310" s="38"/>
      <c r="CB1310" s="1"/>
    </row>
    <row r="1311" spans="1:80" ht="14" hidden="1" customHeight="1" outlineLevel="1" x14ac:dyDescent="0.2">
      <c r="A1311" t="s">
        <v>791</v>
      </c>
      <c r="B1311" s="6" t="s">
        <v>1615</v>
      </c>
      <c r="C1311" s="1">
        <f t="shared" si="325"/>
        <v>16351</v>
      </c>
      <c r="D1311" s="3">
        <f>IF(N1311&gt;0, RANK(N1311,(N1311:P1311,Q1311:AE1311)),0)</f>
        <v>1</v>
      </c>
      <c r="E1311" s="3">
        <f>IF(O1311&gt;0,RANK(O1311,(N1311:P1311,Q1311:AE1311)),0)</f>
        <v>2</v>
      </c>
      <c r="F1311" s="3">
        <f t="shared" si="326"/>
        <v>3</v>
      </c>
      <c r="G1311" s="1">
        <f t="shared" si="327"/>
        <v>1089</v>
      </c>
      <c r="H1311" s="2">
        <f t="shared" si="323"/>
        <v>6.6601431105131184E-2</v>
      </c>
      <c r="I1311" s="4"/>
      <c r="J1311" s="2">
        <f t="shared" si="328"/>
        <v>0.52290379793284814</v>
      </c>
      <c r="K1311" s="2">
        <f t="shared" si="329"/>
        <v>0.45630236682771697</v>
      </c>
      <c r="L1311" s="2">
        <f t="shared" si="330"/>
        <v>9.3572258577457029E-3</v>
      </c>
      <c r="M1311" s="2">
        <f t="shared" si="331"/>
        <v>1.1436609381689196E-2</v>
      </c>
      <c r="N1311" s="38">
        <v>8550</v>
      </c>
      <c r="O1311" s="38">
        <v>7461</v>
      </c>
      <c r="P1311" s="38">
        <v>153</v>
      </c>
      <c r="Q1311" s="38">
        <v>28</v>
      </c>
      <c r="R1311" s="38">
        <v>69</v>
      </c>
      <c r="S1311" s="38"/>
      <c r="T1311" s="38">
        <v>26</v>
      </c>
      <c r="U1311" s="38"/>
      <c r="V1311" s="38"/>
      <c r="W1311" s="38">
        <v>54</v>
      </c>
      <c r="X1311" s="38"/>
      <c r="Y1311" s="38"/>
      <c r="Z1311" s="38"/>
      <c r="AA1311" s="38"/>
      <c r="AB1311" s="38"/>
      <c r="AM1311" s="38">
        <v>10</v>
      </c>
      <c r="BA1311" t="str">
        <f t="shared" si="322"/>
        <v>North Providence</v>
      </c>
      <c r="BB1311" t="s">
        <v>1132</v>
      </c>
      <c r="BC1311">
        <v>1</v>
      </c>
      <c r="BE1311" s="60">
        <v>44</v>
      </c>
      <c r="BF1311" s="62">
        <v>7</v>
      </c>
      <c r="BG1311" s="62">
        <v>50</v>
      </c>
      <c r="BH1311" s="66">
        <v>51760</v>
      </c>
      <c r="BI1311" s="66">
        <v>51760</v>
      </c>
      <c r="BJ1311" s="66">
        <f t="shared" si="324"/>
        <v>44007</v>
      </c>
      <c r="BL1311" t="s">
        <v>1447</v>
      </c>
      <c r="BM1311">
        <f t="shared" si="332"/>
        <v>4451760</v>
      </c>
      <c r="BN1311">
        <f t="shared" si="333"/>
        <v>4451760</v>
      </c>
      <c r="BP1311" s="38"/>
      <c r="BR1311" s="1"/>
      <c r="CA1311" s="38"/>
      <c r="CB1311" s="1"/>
    </row>
    <row r="1312" spans="1:80" ht="14" hidden="1" customHeight="1" outlineLevel="1" x14ac:dyDescent="0.2">
      <c r="A1312" t="s">
        <v>1699</v>
      </c>
      <c r="B1312" s="6" t="s">
        <v>1615</v>
      </c>
      <c r="C1312" s="1">
        <f t="shared" si="325"/>
        <v>7205</v>
      </c>
      <c r="D1312" s="3">
        <f>IF(N1312&gt;0, RANK(N1312,(N1312:P1312,Q1312:AE1312)),0)</f>
        <v>2</v>
      </c>
      <c r="E1312" s="3">
        <f>IF(O1312&gt;0,RANK(O1312,(N1312:P1312,Q1312:AE1312)),0)</f>
        <v>1</v>
      </c>
      <c r="F1312" s="3">
        <f t="shared" si="326"/>
        <v>3</v>
      </c>
      <c r="G1312" s="1">
        <f t="shared" si="327"/>
        <v>349</v>
      </c>
      <c r="H1312" s="2">
        <f t="shared" si="323"/>
        <v>4.843858431644691E-2</v>
      </c>
      <c r="I1312" s="4"/>
      <c r="J1312" s="2">
        <f t="shared" si="328"/>
        <v>0.46398334489937543</v>
      </c>
      <c r="K1312" s="2">
        <f t="shared" si="329"/>
        <v>0.5124219292158223</v>
      </c>
      <c r="L1312" s="2">
        <f t="shared" si="330"/>
        <v>1.0825815405968078E-2</v>
      </c>
      <c r="M1312" s="2">
        <f t="shared" si="331"/>
        <v>1.2768910478834192E-2</v>
      </c>
      <c r="N1312" s="38">
        <v>3343</v>
      </c>
      <c r="O1312" s="38">
        <v>3692</v>
      </c>
      <c r="P1312" s="38">
        <v>78</v>
      </c>
      <c r="Q1312" s="38">
        <v>26</v>
      </c>
      <c r="R1312" s="38">
        <v>22</v>
      </c>
      <c r="S1312" s="38"/>
      <c r="T1312" s="38">
        <v>9</v>
      </c>
      <c r="U1312" s="38"/>
      <c r="V1312" s="38"/>
      <c r="W1312" s="38">
        <v>30</v>
      </c>
      <c r="X1312" s="38"/>
      <c r="Y1312" s="38"/>
      <c r="Z1312" s="38"/>
      <c r="AA1312" s="38"/>
      <c r="AB1312" s="38"/>
      <c r="AM1312" s="38">
        <v>5</v>
      </c>
      <c r="BA1312" t="str">
        <f t="shared" si="322"/>
        <v>North Smithfield</v>
      </c>
      <c r="BB1312" t="s">
        <v>1132</v>
      </c>
      <c r="BC1312">
        <v>1</v>
      </c>
      <c r="BE1312" s="60">
        <v>44</v>
      </c>
      <c r="BF1312" s="62">
        <v>7</v>
      </c>
      <c r="BG1312" s="62">
        <v>55</v>
      </c>
      <c r="BH1312" s="66">
        <v>52480</v>
      </c>
      <c r="BI1312" s="66">
        <v>52480</v>
      </c>
      <c r="BJ1312" s="66">
        <f t="shared" si="324"/>
        <v>44007</v>
      </c>
      <c r="BL1312" t="s">
        <v>1447</v>
      </c>
      <c r="BM1312">
        <f t="shared" si="332"/>
        <v>4452480</v>
      </c>
      <c r="BN1312">
        <f t="shared" si="333"/>
        <v>4452480</v>
      </c>
      <c r="BP1312" s="38"/>
      <c r="BR1312" s="1"/>
      <c r="CA1312" s="38"/>
      <c r="CB1312" s="1"/>
    </row>
    <row r="1313" spans="1:81" ht="14" hidden="1" customHeight="1" outlineLevel="1" x14ac:dyDescent="0.2">
      <c r="A1313" t="s">
        <v>160</v>
      </c>
      <c r="B1313" s="6" t="s">
        <v>1615</v>
      </c>
      <c r="C1313" s="1">
        <f t="shared" si="325"/>
        <v>24660</v>
      </c>
      <c r="D1313" s="3">
        <f>IF(N1313&gt;0, RANK(N1313,(N1313:P1313,Q1313:AE1313)),0)</f>
        <v>1</v>
      </c>
      <c r="E1313" s="3">
        <f>IF(O1313&gt;0,RANK(O1313,(N1313:P1313,Q1313:AE1313)),0)</f>
        <v>2</v>
      </c>
      <c r="F1313" s="3">
        <f t="shared" si="326"/>
        <v>3</v>
      </c>
      <c r="G1313" s="1">
        <f t="shared" si="327"/>
        <v>7931</v>
      </c>
      <c r="H1313" s="2">
        <f t="shared" si="323"/>
        <v>0.32161394971613949</v>
      </c>
      <c r="I1313" s="4"/>
      <c r="J1313" s="2">
        <f t="shared" si="328"/>
        <v>0.64614760746147604</v>
      </c>
      <c r="K1313" s="2">
        <f t="shared" si="329"/>
        <v>0.3245336577453366</v>
      </c>
      <c r="L1313" s="2">
        <f t="shared" si="330"/>
        <v>1.0827250608272505E-2</v>
      </c>
      <c r="M1313" s="2">
        <f t="shared" si="331"/>
        <v>1.8491484184914857E-2</v>
      </c>
      <c r="N1313" s="38">
        <v>15934</v>
      </c>
      <c r="O1313" s="38">
        <v>8003</v>
      </c>
      <c r="P1313" s="38">
        <v>267</v>
      </c>
      <c r="Q1313" s="38">
        <v>54</v>
      </c>
      <c r="R1313" s="38">
        <v>177</v>
      </c>
      <c r="S1313" s="38"/>
      <c r="T1313" s="38">
        <v>106</v>
      </c>
      <c r="U1313" s="38"/>
      <c r="V1313" s="38"/>
      <c r="W1313" s="38">
        <v>95</v>
      </c>
      <c r="X1313" s="38"/>
      <c r="Y1313" s="38"/>
      <c r="Z1313" s="38"/>
      <c r="AA1313" s="38"/>
      <c r="AB1313" s="38"/>
      <c r="AM1313" s="38">
        <v>24</v>
      </c>
      <c r="BA1313" t="str">
        <f t="shared" si="322"/>
        <v>Pawtucket</v>
      </c>
      <c r="BB1313" t="s">
        <v>1132</v>
      </c>
      <c r="BC1313">
        <v>1</v>
      </c>
      <c r="BE1313" s="60">
        <v>44</v>
      </c>
      <c r="BF1313" s="62">
        <v>7</v>
      </c>
      <c r="BG1313" s="62">
        <v>60</v>
      </c>
      <c r="BH1313" s="66">
        <v>54640</v>
      </c>
      <c r="BI1313" s="66">
        <v>54640</v>
      </c>
      <c r="BJ1313" s="66">
        <f t="shared" si="324"/>
        <v>44007</v>
      </c>
      <c r="BL1313" t="s">
        <v>1225</v>
      </c>
      <c r="BM1313">
        <f t="shared" si="332"/>
        <v>4454640</v>
      </c>
      <c r="BN1313">
        <f t="shared" si="333"/>
        <v>4454640</v>
      </c>
      <c r="BP1313" s="38"/>
      <c r="BR1313" s="1"/>
      <c r="CA1313" s="38"/>
      <c r="CB1313" s="1"/>
    </row>
    <row r="1314" spans="1:81" ht="14" hidden="1" customHeight="1" outlineLevel="1" x14ac:dyDescent="0.2">
      <c r="A1314" t="s">
        <v>1266</v>
      </c>
      <c r="B1314" s="6" t="s">
        <v>1615</v>
      </c>
      <c r="C1314" s="1">
        <f t="shared" si="325"/>
        <v>10708</v>
      </c>
      <c r="D1314" s="3">
        <f>IF(N1314&gt;0, RANK(N1314,(N1314:P1314,Q1314:AE1314)),0)</f>
        <v>1</v>
      </c>
      <c r="E1314" s="3">
        <f>IF(O1314&gt;0,RANK(O1314,(N1314:P1314,Q1314:AE1314)),0)</f>
        <v>2</v>
      </c>
      <c r="F1314" s="3">
        <f t="shared" si="326"/>
        <v>3</v>
      </c>
      <c r="G1314" s="1">
        <f t="shared" si="327"/>
        <v>2318</v>
      </c>
      <c r="H1314" s="2">
        <f t="shared" si="323"/>
        <v>0.21647366454986924</v>
      </c>
      <c r="I1314" s="4"/>
      <c r="J1314" s="2">
        <f t="shared" si="328"/>
        <v>0.59273440418378787</v>
      </c>
      <c r="K1314" s="2">
        <f t="shared" si="329"/>
        <v>0.37626073963391854</v>
      </c>
      <c r="L1314" s="2">
        <f t="shared" si="330"/>
        <v>1.1393350765782592E-2</v>
      </c>
      <c r="M1314" s="2">
        <f t="shared" si="331"/>
        <v>1.9611505416511001E-2</v>
      </c>
      <c r="N1314" s="38">
        <v>6347</v>
      </c>
      <c r="O1314" s="38">
        <v>4029</v>
      </c>
      <c r="P1314" s="38">
        <v>122</v>
      </c>
      <c r="Q1314" s="38">
        <v>52</v>
      </c>
      <c r="R1314" s="38">
        <v>51</v>
      </c>
      <c r="S1314" s="38"/>
      <c r="T1314" s="38">
        <v>11</v>
      </c>
      <c r="U1314" s="38"/>
      <c r="V1314" s="38"/>
      <c r="W1314" s="38">
        <v>89</v>
      </c>
      <c r="X1314" s="38"/>
      <c r="Y1314" s="38"/>
      <c r="Z1314" s="38"/>
      <c r="AA1314" s="38"/>
      <c r="AB1314" s="38"/>
      <c r="AM1314" s="38">
        <v>7</v>
      </c>
      <c r="BA1314" t="str">
        <f t="shared" si="322"/>
        <v>Portsmouth</v>
      </c>
      <c r="BB1314" t="s">
        <v>1973</v>
      </c>
      <c r="BC1314">
        <v>1</v>
      </c>
      <c r="BE1314" s="60">
        <v>44</v>
      </c>
      <c r="BF1314" s="62">
        <v>5</v>
      </c>
      <c r="BG1314" s="62">
        <v>30</v>
      </c>
      <c r="BH1314" s="66">
        <v>57880</v>
      </c>
      <c r="BI1314" s="66">
        <v>57880</v>
      </c>
      <c r="BJ1314" s="66">
        <f t="shared" si="324"/>
        <v>44005</v>
      </c>
      <c r="BL1314" t="s">
        <v>1447</v>
      </c>
      <c r="BM1314">
        <f t="shared" si="332"/>
        <v>4457880</v>
      </c>
      <c r="BN1314">
        <f t="shared" si="333"/>
        <v>4457880</v>
      </c>
      <c r="BP1314" s="38"/>
      <c r="BR1314" s="1"/>
      <c r="CA1314" s="38"/>
      <c r="CB1314" s="1"/>
    </row>
    <row r="1315" spans="1:81" ht="14" hidden="1" customHeight="1" outlineLevel="1" x14ac:dyDescent="0.2">
      <c r="A1315" t="s">
        <v>1132</v>
      </c>
      <c r="B1315" s="6" t="s">
        <v>1615</v>
      </c>
      <c r="C1315" s="1">
        <f t="shared" si="325"/>
        <v>56395</v>
      </c>
      <c r="D1315" s="3">
        <f>IF(N1315&gt;0, RANK(N1315,(N1315:P1315,Q1315:AE1315)),0)</f>
        <v>1</v>
      </c>
      <c r="E1315" s="3">
        <f>IF(O1315&gt;0,RANK(O1315,(N1315:P1315,Q1315:AE1315)),0)</f>
        <v>2</v>
      </c>
      <c r="F1315" s="3">
        <f t="shared" si="326"/>
        <v>5</v>
      </c>
      <c r="G1315" s="1">
        <f t="shared" si="327"/>
        <v>28510</v>
      </c>
      <c r="H1315" s="2">
        <f t="shared" si="323"/>
        <v>0.5055412713893076</v>
      </c>
      <c r="I1315" s="4"/>
      <c r="J1315" s="2">
        <f t="shared" si="328"/>
        <v>0.7355439311995744</v>
      </c>
      <c r="K1315" s="2">
        <f t="shared" si="329"/>
        <v>0.23000265981026688</v>
      </c>
      <c r="L1315" s="2">
        <f t="shared" si="330"/>
        <v>6.9509708307474065E-3</v>
      </c>
      <c r="M1315" s="2">
        <f t="shared" si="331"/>
        <v>2.7502438159411318E-2</v>
      </c>
      <c r="N1315" s="38">
        <v>41481</v>
      </c>
      <c r="O1315" s="38">
        <v>12971</v>
      </c>
      <c r="P1315" s="38">
        <v>392</v>
      </c>
      <c r="Q1315" s="38">
        <v>139</v>
      </c>
      <c r="R1315" s="38">
        <v>599</v>
      </c>
      <c r="S1315" s="38"/>
      <c r="T1315" s="38">
        <v>468</v>
      </c>
      <c r="U1315" s="38"/>
      <c r="V1315" s="38"/>
      <c r="W1315" s="38">
        <v>323</v>
      </c>
      <c r="X1315" s="38"/>
      <c r="Y1315" s="38"/>
      <c r="Z1315" s="38"/>
      <c r="AA1315" s="38"/>
      <c r="AB1315" s="38"/>
      <c r="AM1315" s="38">
        <v>22</v>
      </c>
      <c r="BA1315" t="str">
        <f t="shared" si="322"/>
        <v>Providence</v>
      </c>
      <c r="BB1315" t="s">
        <v>1132</v>
      </c>
      <c r="BE1315" s="60">
        <v>44</v>
      </c>
      <c r="BF1315" s="62">
        <v>7</v>
      </c>
      <c r="BG1315" s="62">
        <v>65</v>
      </c>
      <c r="BH1315" s="66">
        <v>59000</v>
      </c>
      <c r="BI1315" s="66">
        <v>59000</v>
      </c>
      <c r="BJ1315" s="66">
        <f t="shared" si="324"/>
        <v>44007</v>
      </c>
      <c r="BL1315" t="s">
        <v>1225</v>
      </c>
      <c r="BM1315">
        <f t="shared" si="332"/>
        <v>4459000</v>
      </c>
      <c r="BN1315">
        <f t="shared" si="333"/>
        <v>4459000</v>
      </c>
      <c r="BP1315" s="38"/>
      <c r="BR1315" s="1"/>
      <c r="CA1315" s="38"/>
      <c r="CB1315" s="1"/>
    </row>
    <row r="1316" spans="1:81" ht="14" hidden="1" customHeight="1" outlineLevel="1" x14ac:dyDescent="0.2">
      <c r="A1316" t="s">
        <v>1846</v>
      </c>
      <c r="B1316" s="6" t="s">
        <v>1615</v>
      </c>
      <c r="C1316" s="1">
        <f t="shared" si="325"/>
        <v>4971</v>
      </c>
      <c r="D1316" s="3">
        <f>IF(N1316&gt;0, RANK(N1316,(N1316:P1316,Q1316:AE1316)),0)</f>
        <v>2</v>
      </c>
      <c r="E1316" s="3">
        <f>IF(O1316&gt;0,RANK(O1316,(N1316:P1316,Q1316:AE1316)),0)</f>
        <v>1</v>
      </c>
      <c r="F1316" s="3">
        <f t="shared" si="326"/>
        <v>3</v>
      </c>
      <c r="G1316" s="1">
        <f t="shared" si="327"/>
        <v>162</v>
      </c>
      <c r="H1316" s="2">
        <f t="shared" si="323"/>
        <v>3.2589016294508145E-2</v>
      </c>
      <c r="I1316" s="4"/>
      <c r="J1316" s="2">
        <f t="shared" si="328"/>
        <v>0.46891973445986723</v>
      </c>
      <c r="K1316" s="2">
        <f t="shared" si="329"/>
        <v>0.5015087507543754</v>
      </c>
      <c r="L1316" s="2">
        <f t="shared" si="330"/>
        <v>1.0661838664252665E-2</v>
      </c>
      <c r="M1316" s="2">
        <f t="shared" si="331"/>
        <v>1.8909676121504702E-2</v>
      </c>
      <c r="N1316" s="38">
        <v>2331</v>
      </c>
      <c r="O1316" s="38">
        <v>2493</v>
      </c>
      <c r="P1316" s="38">
        <v>53</v>
      </c>
      <c r="Q1316" s="38">
        <v>29</v>
      </c>
      <c r="R1316" s="38">
        <v>25</v>
      </c>
      <c r="S1316" s="38"/>
      <c r="T1316" s="38">
        <v>5</v>
      </c>
      <c r="U1316" s="38"/>
      <c r="V1316" s="38"/>
      <c r="W1316" s="38">
        <v>30</v>
      </c>
      <c r="X1316" s="38"/>
      <c r="Y1316" s="38"/>
      <c r="Z1316" s="38"/>
      <c r="AA1316" s="38"/>
      <c r="AB1316" s="38"/>
      <c r="AM1316" s="38">
        <v>5</v>
      </c>
      <c r="BA1316" t="str">
        <f t="shared" si="322"/>
        <v>Richmond</v>
      </c>
      <c r="BB1316" t="s">
        <v>674</v>
      </c>
      <c r="BC1316">
        <v>2</v>
      </c>
      <c r="BE1316" s="60">
        <v>44</v>
      </c>
      <c r="BF1316" s="62">
        <v>9</v>
      </c>
      <c r="BG1316" s="62">
        <v>30</v>
      </c>
      <c r="BH1316" s="66">
        <v>61160</v>
      </c>
      <c r="BI1316" s="66">
        <v>61160</v>
      </c>
      <c r="BJ1316" s="66">
        <f t="shared" si="324"/>
        <v>44009</v>
      </c>
      <c r="BL1316" t="s">
        <v>1447</v>
      </c>
      <c r="BM1316">
        <f t="shared" si="332"/>
        <v>4461160</v>
      </c>
      <c r="BN1316">
        <f t="shared" si="333"/>
        <v>4461160</v>
      </c>
      <c r="BP1316" s="38"/>
      <c r="BR1316" s="1"/>
      <c r="CA1316" s="38"/>
      <c r="CB1316" s="1"/>
    </row>
    <row r="1317" spans="1:81" ht="14" hidden="1" customHeight="1" outlineLevel="1" x14ac:dyDescent="0.2">
      <c r="A1317" t="s">
        <v>735</v>
      </c>
      <c r="B1317" s="6" t="s">
        <v>1615</v>
      </c>
      <c r="C1317" s="1">
        <f t="shared" si="325"/>
        <v>6679</v>
      </c>
      <c r="D1317" s="3">
        <f>IF(N1317&gt;0, RANK(N1317,(N1317:P1317,Q1317:AE1317)),0)</f>
        <v>2</v>
      </c>
      <c r="E1317" s="3">
        <f>IF(O1317&gt;0,RANK(O1317,(N1317:P1317,Q1317:AE1317)),0)</f>
        <v>1</v>
      </c>
      <c r="F1317" s="3">
        <f t="shared" si="326"/>
        <v>3</v>
      </c>
      <c r="G1317" s="1">
        <f t="shared" si="327"/>
        <v>1445</v>
      </c>
      <c r="H1317" s="2">
        <f t="shared" si="323"/>
        <v>0.21634975295702949</v>
      </c>
      <c r="I1317" s="4"/>
      <c r="J1317" s="2">
        <f t="shared" si="328"/>
        <v>0.37999700553975146</v>
      </c>
      <c r="K1317" s="2">
        <f t="shared" si="329"/>
        <v>0.59634675849678098</v>
      </c>
      <c r="L1317" s="2">
        <f t="shared" si="330"/>
        <v>8.2347656834855509E-3</v>
      </c>
      <c r="M1317" s="2">
        <f t="shared" si="331"/>
        <v>1.5421470279982002E-2</v>
      </c>
      <c r="N1317" s="38">
        <v>2538</v>
      </c>
      <c r="O1317" s="38">
        <v>3983</v>
      </c>
      <c r="P1317" s="38">
        <v>55</v>
      </c>
      <c r="Q1317" s="38">
        <v>13</v>
      </c>
      <c r="R1317" s="38">
        <v>35</v>
      </c>
      <c r="S1317" s="38"/>
      <c r="T1317" s="38">
        <v>12</v>
      </c>
      <c r="U1317" s="38"/>
      <c r="V1317" s="38"/>
      <c r="W1317" s="38">
        <v>37</v>
      </c>
      <c r="X1317" s="38"/>
      <c r="Y1317" s="38"/>
      <c r="Z1317" s="38"/>
      <c r="AA1317" s="38"/>
      <c r="AB1317" s="38"/>
      <c r="AM1317" s="38">
        <v>6</v>
      </c>
      <c r="BA1317" t="str">
        <f t="shared" si="322"/>
        <v>Scituate</v>
      </c>
      <c r="BB1317" t="s">
        <v>1132</v>
      </c>
      <c r="BC1317">
        <v>2</v>
      </c>
      <c r="BE1317" s="60">
        <v>44</v>
      </c>
      <c r="BF1317" s="62">
        <v>7</v>
      </c>
      <c r="BG1317" s="62">
        <v>70</v>
      </c>
      <c r="BH1317" s="66">
        <v>64220</v>
      </c>
      <c r="BI1317" s="66">
        <v>64220</v>
      </c>
      <c r="BJ1317" s="66">
        <f t="shared" si="324"/>
        <v>44007</v>
      </c>
      <c r="BL1317" t="s">
        <v>1447</v>
      </c>
      <c r="BM1317">
        <f t="shared" si="332"/>
        <v>4464220</v>
      </c>
      <c r="BN1317">
        <f t="shared" si="333"/>
        <v>4464220</v>
      </c>
      <c r="BP1317" s="38"/>
      <c r="BR1317" s="1"/>
      <c r="CA1317" s="38"/>
      <c r="CB1317" s="1"/>
    </row>
    <row r="1318" spans="1:81" ht="14" hidden="1" customHeight="1" outlineLevel="1" x14ac:dyDescent="0.2">
      <c r="A1318" t="s">
        <v>561</v>
      </c>
      <c r="B1318" s="6" t="s">
        <v>1615</v>
      </c>
      <c r="C1318" s="1">
        <f t="shared" si="325"/>
        <v>11757</v>
      </c>
      <c r="D1318" s="3">
        <f>IF(N1318&gt;0, RANK(N1318,(N1318:P1318,Q1318:AE1318)),0)</f>
        <v>2</v>
      </c>
      <c r="E1318" s="3">
        <f>IF(O1318&gt;0,RANK(O1318,(N1318:P1318,Q1318:AE1318)),0)</f>
        <v>1</v>
      </c>
      <c r="F1318" s="3">
        <f t="shared" si="326"/>
        <v>3</v>
      </c>
      <c r="G1318" s="1">
        <f t="shared" si="327"/>
        <v>960</v>
      </c>
      <c r="H1318" s="2">
        <f t="shared" si="323"/>
        <v>8.165348303138556E-2</v>
      </c>
      <c r="I1318" s="4"/>
      <c r="J1318" s="2">
        <f t="shared" si="328"/>
        <v>0.44688270817385389</v>
      </c>
      <c r="K1318" s="2">
        <f t="shared" si="329"/>
        <v>0.52853619120523943</v>
      </c>
      <c r="L1318" s="2">
        <f t="shared" si="330"/>
        <v>1.0376796801905248E-2</v>
      </c>
      <c r="M1318" s="2">
        <f t="shared" si="331"/>
        <v>1.4204303819001434E-2</v>
      </c>
      <c r="N1318" s="38">
        <v>5254</v>
      </c>
      <c r="O1318" s="38">
        <v>6214</v>
      </c>
      <c r="P1318" s="38">
        <v>122</v>
      </c>
      <c r="Q1318" s="38">
        <v>31</v>
      </c>
      <c r="R1318" s="38">
        <v>52</v>
      </c>
      <c r="S1318" s="38"/>
      <c r="T1318" s="38">
        <v>11</v>
      </c>
      <c r="U1318" s="38"/>
      <c r="V1318" s="38"/>
      <c r="W1318" s="38">
        <v>62</v>
      </c>
      <c r="X1318" s="38"/>
      <c r="Y1318" s="38"/>
      <c r="Z1318" s="38"/>
      <c r="AA1318" s="38"/>
      <c r="AB1318" s="38"/>
      <c r="AM1318" s="38">
        <v>11</v>
      </c>
      <c r="BA1318" t="str">
        <f t="shared" si="322"/>
        <v>Smithfield</v>
      </c>
      <c r="BB1318" t="s">
        <v>1132</v>
      </c>
      <c r="BC1318">
        <v>1</v>
      </c>
      <c r="BE1318" s="60">
        <v>44</v>
      </c>
      <c r="BF1318" s="62">
        <v>7</v>
      </c>
      <c r="BG1318" s="62">
        <v>75</v>
      </c>
      <c r="BH1318" s="66">
        <v>66200</v>
      </c>
      <c r="BI1318" s="66">
        <v>66200</v>
      </c>
      <c r="BJ1318" s="66">
        <f t="shared" si="324"/>
        <v>44007</v>
      </c>
      <c r="BL1318" t="s">
        <v>1447</v>
      </c>
      <c r="BM1318">
        <f t="shared" si="332"/>
        <v>4466200</v>
      </c>
      <c r="BN1318">
        <f t="shared" si="333"/>
        <v>4466200</v>
      </c>
      <c r="BP1318" s="38"/>
      <c r="BR1318" s="1"/>
      <c r="CA1318" s="38"/>
      <c r="CB1318" s="1"/>
    </row>
    <row r="1319" spans="1:81" ht="14" hidden="1" customHeight="1" outlineLevel="1" x14ac:dyDescent="0.2">
      <c r="A1319" t="s">
        <v>257</v>
      </c>
      <c r="B1319" s="6" t="s">
        <v>1615</v>
      </c>
      <c r="C1319" s="1">
        <f t="shared" si="325"/>
        <v>16688</v>
      </c>
      <c r="D1319" s="3">
        <f>IF(N1319&gt;0, RANK(N1319,(N1319:P1319,Q1319:AE1319)),0)</f>
        <v>1</v>
      </c>
      <c r="E1319" s="3">
        <f>IF(O1319&gt;0,RANK(O1319,(N1319:P1319,Q1319:AE1319)),0)</f>
        <v>2</v>
      </c>
      <c r="F1319" s="3">
        <f t="shared" si="326"/>
        <v>3</v>
      </c>
      <c r="G1319" s="1">
        <f t="shared" si="327"/>
        <v>5367</v>
      </c>
      <c r="H1319" s="2">
        <f t="shared" si="323"/>
        <v>0.32160834132310645</v>
      </c>
      <c r="I1319" s="4"/>
      <c r="J1319" s="2">
        <f t="shared" si="328"/>
        <v>0.64411553211888783</v>
      </c>
      <c r="K1319" s="2">
        <f t="shared" si="329"/>
        <v>0.32250719079578138</v>
      </c>
      <c r="L1319" s="2">
        <f t="shared" si="330"/>
        <v>1.0906040268456376E-2</v>
      </c>
      <c r="M1319" s="2">
        <f t="shared" si="331"/>
        <v>2.2471236816874407E-2</v>
      </c>
      <c r="N1319" s="38">
        <v>10749</v>
      </c>
      <c r="O1319" s="38">
        <v>5382</v>
      </c>
      <c r="P1319" s="38">
        <v>182</v>
      </c>
      <c r="Q1319" s="38">
        <v>75</v>
      </c>
      <c r="R1319" s="38">
        <v>142</v>
      </c>
      <c r="S1319" s="38"/>
      <c r="T1319" s="38">
        <v>34</v>
      </c>
      <c r="U1319" s="38"/>
      <c r="V1319" s="38"/>
      <c r="W1319" s="38">
        <v>110</v>
      </c>
      <c r="X1319" s="38"/>
      <c r="Y1319" s="38"/>
      <c r="Z1319" s="38"/>
      <c r="AA1319" s="38"/>
      <c r="AB1319" s="38"/>
      <c r="AM1319" s="38">
        <v>14</v>
      </c>
      <c r="BA1319" t="str">
        <f t="shared" si="322"/>
        <v>South Kingstown</v>
      </c>
      <c r="BB1319" t="s">
        <v>674</v>
      </c>
      <c r="BC1319">
        <v>2</v>
      </c>
      <c r="BE1319" s="60">
        <v>44</v>
      </c>
      <c r="BF1319" s="62">
        <v>9</v>
      </c>
      <c r="BG1319" s="62">
        <v>35</v>
      </c>
      <c r="BH1319" s="66">
        <v>67460</v>
      </c>
      <c r="BI1319" s="66">
        <v>67460</v>
      </c>
      <c r="BJ1319" s="66">
        <f t="shared" si="324"/>
        <v>44009</v>
      </c>
      <c r="BL1319" t="s">
        <v>1447</v>
      </c>
      <c r="BM1319">
        <f t="shared" si="332"/>
        <v>4467460</v>
      </c>
      <c r="BN1319">
        <f t="shared" si="333"/>
        <v>4467460</v>
      </c>
      <c r="BP1319" s="38"/>
      <c r="BR1319" s="1"/>
      <c r="CA1319" s="38"/>
      <c r="CB1319" s="1"/>
    </row>
    <row r="1320" spans="1:81" ht="14" hidden="1" customHeight="1" outlineLevel="1" x14ac:dyDescent="0.2">
      <c r="A1320" t="s">
        <v>2250</v>
      </c>
      <c r="B1320" s="6" t="s">
        <v>1615</v>
      </c>
      <c r="C1320" s="1">
        <f t="shared" si="325"/>
        <v>9210</v>
      </c>
      <c r="D1320" s="3">
        <f>IF(N1320&gt;0, RANK(N1320,(N1320:P1320,Q1320:AE1320)),0)</f>
        <v>1</v>
      </c>
      <c r="E1320" s="3">
        <f>IF(O1320&gt;0,RANK(O1320,(N1320:P1320,Q1320:AE1320)),0)</f>
        <v>2</v>
      </c>
      <c r="F1320" s="3">
        <f t="shared" si="326"/>
        <v>3</v>
      </c>
      <c r="G1320" s="1">
        <f t="shared" si="327"/>
        <v>503</v>
      </c>
      <c r="H1320" s="2">
        <f t="shared" si="323"/>
        <v>5.4614549402823016E-2</v>
      </c>
      <c r="I1320" s="4"/>
      <c r="J1320" s="2">
        <f t="shared" si="328"/>
        <v>0.51465798045602607</v>
      </c>
      <c r="K1320" s="2">
        <f t="shared" si="329"/>
        <v>0.46004343105320306</v>
      </c>
      <c r="L1320" s="2">
        <f t="shared" si="330"/>
        <v>1.2160694896851249E-2</v>
      </c>
      <c r="M1320" s="2">
        <f t="shared" si="331"/>
        <v>1.313789359391963E-2</v>
      </c>
      <c r="N1320" s="38">
        <v>4740</v>
      </c>
      <c r="O1320" s="38">
        <v>4237</v>
      </c>
      <c r="P1320" s="38">
        <v>112</v>
      </c>
      <c r="Q1320" s="38">
        <v>20</v>
      </c>
      <c r="R1320" s="38">
        <v>51</v>
      </c>
      <c r="S1320" s="38"/>
      <c r="T1320" s="38">
        <v>9</v>
      </c>
      <c r="U1320" s="38"/>
      <c r="V1320" s="38"/>
      <c r="W1320" s="38">
        <v>34</v>
      </c>
      <c r="X1320" s="38"/>
      <c r="Y1320" s="38"/>
      <c r="Z1320" s="38"/>
      <c r="AA1320" s="38"/>
      <c r="AB1320" s="38"/>
      <c r="AM1320" s="38">
        <v>7</v>
      </c>
      <c r="BA1320" t="str">
        <f t="shared" si="322"/>
        <v>Tiverton</v>
      </c>
      <c r="BB1320" t="s">
        <v>1973</v>
      </c>
      <c r="BC1320">
        <v>1</v>
      </c>
      <c r="BE1320" s="60">
        <v>44</v>
      </c>
      <c r="BF1320" s="62">
        <v>5</v>
      </c>
      <c r="BG1320" s="62">
        <v>35</v>
      </c>
      <c r="BH1320" s="66">
        <v>70880</v>
      </c>
      <c r="BI1320" s="66">
        <v>70880</v>
      </c>
      <c r="BJ1320" s="66">
        <f t="shared" si="324"/>
        <v>44005</v>
      </c>
      <c r="BL1320" t="s">
        <v>1447</v>
      </c>
      <c r="BM1320">
        <f t="shared" si="332"/>
        <v>4470880</v>
      </c>
      <c r="BN1320">
        <f t="shared" si="333"/>
        <v>4470880</v>
      </c>
      <c r="BP1320" s="38"/>
      <c r="BR1320" s="1"/>
      <c r="CA1320" s="38"/>
      <c r="CB1320" s="1"/>
    </row>
    <row r="1321" spans="1:81" ht="14" hidden="1" customHeight="1" outlineLevel="1" x14ac:dyDescent="0.2">
      <c r="A1321" t="s">
        <v>413</v>
      </c>
      <c r="B1321" s="6" t="s">
        <v>1615</v>
      </c>
      <c r="C1321" s="1">
        <f t="shared" si="325"/>
        <v>6112</v>
      </c>
      <c r="D1321" s="3">
        <f>IF(N1321&gt;0, RANK(N1321,(N1321:P1321,Q1321:AE1321)),0)</f>
        <v>1</v>
      </c>
      <c r="E1321" s="3">
        <f>IF(O1321&gt;0,RANK(O1321,(N1321:P1321,Q1321:AE1321)),0)</f>
        <v>2</v>
      </c>
      <c r="F1321" s="3">
        <f t="shared" si="326"/>
        <v>3</v>
      </c>
      <c r="G1321" s="1">
        <f t="shared" si="327"/>
        <v>1017</v>
      </c>
      <c r="H1321" s="2">
        <f t="shared" si="323"/>
        <v>0.16639397905759162</v>
      </c>
      <c r="I1321" s="4"/>
      <c r="J1321" s="2">
        <f t="shared" si="328"/>
        <v>0.5692081151832461</v>
      </c>
      <c r="K1321" s="2">
        <f t="shared" si="329"/>
        <v>0.40281413612565448</v>
      </c>
      <c r="L1321" s="2">
        <f t="shared" si="330"/>
        <v>1.0634816753926702E-2</v>
      </c>
      <c r="M1321" s="2">
        <f t="shared" si="331"/>
        <v>1.734293193717272E-2</v>
      </c>
      <c r="N1321" s="38">
        <v>3479</v>
      </c>
      <c r="O1321" s="38">
        <v>2462</v>
      </c>
      <c r="P1321" s="38">
        <v>65</v>
      </c>
      <c r="Q1321" s="38">
        <v>31</v>
      </c>
      <c r="R1321" s="38">
        <v>25</v>
      </c>
      <c r="S1321" s="38"/>
      <c r="T1321" s="38">
        <v>10</v>
      </c>
      <c r="U1321" s="38"/>
      <c r="V1321" s="38"/>
      <c r="W1321" s="38">
        <v>34</v>
      </c>
      <c r="X1321" s="38"/>
      <c r="Y1321" s="38"/>
      <c r="Z1321" s="38"/>
      <c r="AA1321" s="38"/>
      <c r="AB1321" s="38"/>
      <c r="AM1321" s="38">
        <v>6</v>
      </c>
      <c r="BA1321" t="str">
        <f t="shared" si="322"/>
        <v>Warren</v>
      </c>
      <c r="BB1321" t="s">
        <v>2173</v>
      </c>
      <c r="BC1321">
        <v>1</v>
      </c>
      <c r="BE1321" s="60">
        <v>44</v>
      </c>
      <c r="BF1321" s="62">
        <v>1</v>
      </c>
      <c r="BG1321" s="62">
        <v>15</v>
      </c>
      <c r="BH1321" s="66">
        <v>73760</v>
      </c>
      <c r="BI1321" s="66">
        <v>73760</v>
      </c>
      <c r="BJ1321" s="66">
        <f t="shared" si="324"/>
        <v>44001</v>
      </c>
      <c r="BL1321" t="s">
        <v>1447</v>
      </c>
      <c r="BM1321">
        <f t="shared" si="332"/>
        <v>4473760</v>
      </c>
      <c r="BN1321">
        <f t="shared" si="333"/>
        <v>4473760</v>
      </c>
      <c r="BP1321" s="38"/>
      <c r="BR1321" s="1"/>
      <c r="CA1321" s="38"/>
      <c r="CB1321" s="1"/>
    </row>
    <row r="1322" spans="1:81" ht="14" hidden="1" customHeight="1" outlineLevel="1" x14ac:dyDescent="0.2">
      <c r="A1322" t="s">
        <v>2251</v>
      </c>
      <c r="B1322" s="6" t="s">
        <v>1615</v>
      </c>
      <c r="C1322" s="1">
        <f t="shared" si="325"/>
        <v>45984</v>
      </c>
      <c r="D1322" s="3">
        <f>IF(N1322&gt;0, RANK(N1322,(N1322:P1322,Q1322:AE1322)),0)</f>
        <v>1</v>
      </c>
      <c r="E1322" s="3">
        <f>IF(O1322&gt;0,RANK(O1322,(N1322:P1322,Q1322:AE1322)),0)</f>
        <v>2</v>
      </c>
      <c r="F1322" s="3">
        <f t="shared" si="326"/>
        <v>3</v>
      </c>
      <c r="G1322" s="1">
        <f t="shared" si="327"/>
        <v>3584</v>
      </c>
      <c r="H1322" s="2">
        <f t="shared" si="323"/>
        <v>7.7940153096729303E-2</v>
      </c>
      <c r="I1322" s="4"/>
      <c r="J1322" s="2">
        <f t="shared" si="328"/>
        <v>0.5259655532359081</v>
      </c>
      <c r="K1322" s="2">
        <f t="shared" si="329"/>
        <v>0.44802540013917885</v>
      </c>
      <c r="L1322" s="2">
        <f t="shared" si="330"/>
        <v>1.0112212943632569E-2</v>
      </c>
      <c r="M1322" s="2">
        <f t="shared" si="331"/>
        <v>1.5896833681280476E-2</v>
      </c>
      <c r="N1322" s="38">
        <v>24186</v>
      </c>
      <c r="O1322" s="38">
        <v>20602</v>
      </c>
      <c r="P1322" s="38">
        <v>465</v>
      </c>
      <c r="Q1322" s="38">
        <v>156</v>
      </c>
      <c r="R1322" s="38">
        <v>212</v>
      </c>
      <c r="S1322" s="38"/>
      <c r="T1322" s="38">
        <v>62</v>
      </c>
      <c r="U1322" s="38"/>
      <c r="V1322" s="38"/>
      <c r="W1322" s="38">
        <v>265</v>
      </c>
      <c r="X1322" s="38"/>
      <c r="Y1322" s="38"/>
      <c r="Z1322" s="38"/>
      <c r="AA1322" s="38"/>
      <c r="AB1322" s="38"/>
      <c r="AM1322" s="38">
        <v>36</v>
      </c>
      <c r="BA1322" t="str">
        <f t="shared" si="322"/>
        <v>Warwick</v>
      </c>
      <c r="BB1322" t="s">
        <v>707</v>
      </c>
      <c r="BC1322">
        <v>2</v>
      </c>
      <c r="BE1322" s="60">
        <v>44</v>
      </c>
      <c r="BF1322" s="62">
        <v>3</v>
      </c>
      <c r="BG1322" s="62">
        <v>15</v>
      </c>
      <c r="BH1322" s="66">
        <v>74300</v>
      </c>
      <c r="BI1322" s="66">
        <v>74300</v>
      </c>
      <c r="BJ1322" s="66">
        <f t="shared" si="324"/>
        <v>44003</v>
      </c>
      <c r="BL1322" t="s">
        <v>1225</v>
      </c>
      <c r="BM1322">
        <f t="shared" si="332"/>
        <v>4474300</v>
      </c>
      <c r="BN1322">
        <f t="shared" si="333"/>
        <v>4474300</v>
      </c>
      <c r="BP1322" s="38"/>
      <c r="BR1322" s="1"/>
      <c r="CA1322" s="38"/>
      <c r="CB1322" s="1"/>
    </row>
    <row r="1323" spans="1:81" ht="14" hidden="1" customHeight="1" outlineLevel="1" x14ac:dyDescent="0.2">
      <c r="A1323" t="s">
        <v>1283</v>
      </c>
      <c r="B1323" s="6" t="s">
        <v>1615</v>
      </c>
      <c r="C1323" s="1">
        <f t="shared" si="325"/>
        <v>4080</v>
      </c>
      <c r="D1323" s="3">
        <f>IF(N1323&gt;0, RANK(N1323,(N1323:P1323,Q1323:AE1323)),0)</f>
        <v>2</v>
      </c>
      <c r="E1323" s="3">
        <f>IF(O1323&gt;0,RANK(O1323,(N1323:P1323,Q1323:AE1323)),0)</f>
        <v>1</v>
      </c>
      <c r="F1323" s="3">
        <f t="shared" si="326"/>
        <v>3</v>
      </c>
      <c r="G1323" s="1">
        <f t="shared" si="327"/>
        <v>840</v>
      </c>
      <c r="H1323" s="2">
        <f t="shared" si="323"/>
        <v>0.20588235294117646</v>
      </c>
      <c r="I1323" s="4"/>
      <c r="J1323" s="2">
        <f t="shared" si="328"/>
        <v>0.38553921568627453</v>
      </c>
      <c r="K1323" s="2">
        <f t="shared" si="329"/>
        <v>0.59142156862745099</v>
      </c>
      <c r="L1323" s="2">
        <f t="shared" si="330"/>
        <v>9.3137254901960783E-3</v>
      </c>
      <c r="M1323" s="2">
        <f t="shared" si="331"/>
        <v>1.3725490196078461E-2</v>
      </c>
      <c r="N1323" s="38">
        <v>1573</v>
      </c>
      <c r="O1323" s="38">
        <v>2413</v>
      </c>
      <c r="P1323" s="38">
        <v>38</v>
      </c>
      <c r="Q1323" s="38">
        <v>18</v>
      </c>
      <c r="R1323" s="38">
        <v>5</v>
      </c>
      <c r="S1323" s="38"/>
      <c r="T1323" s="38">
        <v>2</v>
      </c>
      <c r="U1323" s="38"/>
      <c r="V1323" s="38"/>
      <c r="W1323" s="38">
        <v>25</v>
      </c>
      <c r="X1323" s="38"/>
      <c r="Y1323" s="38"/>
      <c r="Z1323" s="38"/>
      <c r="AA1323" s="38"/>
      <c r="AB1323" s="38"/>
      <c r="AM1323" s="38">
        <v>6</v>
      </c>
      <c r="BA1323" t="str">
        <f t="shared" si="322"/>
        <v>West Greenwich</v>
      </c>
      <c r="BB1323" t="s">
        <v>707</v>
      </c>
      <c r="BC1323">
        <v>2</v>
      </c>
      <c r="BE1323" s="60">
        <v>44</v>
      </c>
      <c r="BF1323" s="62">
        <v>3</v>
      </c>
      <c r="BG1323" s="62">
        <v>20</v>
      </c>
      <c r="BH1323" s="66">
        <v>77720</v>
      </c>
      <c r="BI1323" s="66">
        <v>77720</v>
      </c>
      <c r="BJ1323" s="66">
        <f t="shared" si="324"/>
        <v>44003</v>
      </c>
      <c r="BL1323" t="s">
        <v>1447</v>
      </c>
      <c r="BM1323">
        <f t="shared" si="332"/>
        <v>4477720</v>
      </c>
      <c r="BN1323">
        <f t="shared" si="333"/>
        <v>4477720</v>
      </c>
      <c r="BP1323" s="38"/>
      <c r="BR1323" s="1"/>
      <c r="CA1323" s="38"/>
      <c r="CB1323" s="1"/>
    </row>
    <row r="1324" spans="1:81" ht="14" hidden="1" customHeight="1" outlineLevel="1" x14ac:dyDescent="0.2">
      <c r="A1324" t="s">
        <v>1244</v>
      </c>
      <c r="B1324" s="6" t="s">
        <v>1615</v>
      </c>
      <c r="C1324" s="1">
        <f t="shared" si="325"/>
        <v>14203</v>
      </c>
      <c r="D1324" s="3">
        <f>IF(N1324&gt;0, RANK(N1324,(N1324:P1324,Q1324:AE1324)),0)</f>
        <v>2</v>
      </c>
      <c r="E1324" s="3">
        <f>IF(O1324&gt;0,RANK(O1324,(N1324:P1324,Q1324:AE1324)),0)</f>
        <v>1</v>
      </c>
      <c r="F1324" s="3">
        <f t="shared" si="326"/>
        <v>3</v>
      </c>
      <c r="G1324" s="1">
        <f t="shared" si="327"/>
        <v>289</v>
      </c>
      <c r="H1324" s="2">
        <f t="shared" si="323"/>
        <v>2.0347813842146026E-2</v>
      </c>
      <c r="I1324" s="4"/>
      <c r="J1324" s="2">
        <f t="shared" si="328"/>
        <v>0.47856086742237558</v>
      </c>
      <c r="K1324" s="2">
        <f t="shared" si="329"/>
        <v>0.49890868126452159</v>
      </c>
      <c r="L1324" s="2">
        <f t="shared" si="330"/>
        <v>9.4346264873618243E-3</v>
      </c>
      <c r="M1324" s="2">
        <f t="shared" si="331"/>
        <v>1.3095824825741004E-2</v>
      </c>
      <c r="N1324" s="38">
        <v>6797</v>
      </c>
      <c r="O1324" s="38">
        <v>7086</v>
      </c>
      <c r="P1324" s="38">
        <v>134</v>
      </c>
      <c r="Q1324" s="38">
        <v>35</v>
      </c>
      <c r="R1324" s="38">
        <v>64</v>
      </c>
      <c r="S1324" s="38"/>
      <c r="T1324" s="38">
        <v>24</v>
      </c>
      <c r="U1324" s="38"/>
      <c r="V1324" s="38"/>
      <c r="W1324" s="38">
        <v>53</v>
      </c>
      <c r="X1324" s="38"/>
      <c r="Y1324" s="38"/>
      <c r="Z1324" s="38"/>
      <c r="AA1324" s="38"/>
      <c r="AB1324" s="38"/>
      <c r="AM1324" s="38">
        <v>10</v>
      </c>
      <c r="BA1324" t="str">
        <f t="shared" si="322"/>
        <v>West Warwick</v>
      </c>
      <c r="BB1324" t="s">
        <v>707</v>
      </c>
      <c r="BC1324">
        <v>2</v>
      </c>
      <c r="BE1324" s="60">
        <v>44</v>
      </c>
      <c r="BF1324" s="62">
        <v>3</v>
      </c>
      <c r="BG1324" s="62">
        <v>25</v>
      </c>
      <c r="BH1324" s="66">
        <v>78440</v>
      </c>
      <c r="BI1324" s="66">
        <v>78440</v>
      </c>
      <c r="BJ1324" s="66">
        <f t="shared" si="324"/>
        <v>44003</v>
      </c>
      <c r="BL1324" t="s">
        <v>1447</v>
      </c>
      <c r="BM1324">
        <f t="shared" si="332"/>
        <v>4478440</v>
      </c>
      <c r="BN1324">
        <f t="shared" si="333"/>
        <v>4478440</v>
      </c>
      <c r="BP1324" s="38"/>
      <c r="BR1324" s="1"/>
      <c r="CA1324" s="38"/>
      <c r="CB1324" s="1"/>
    </row>
    <row r="1325" spans="1:81" ht="14" hidden="1" customHeight="1" outlineLevel="1" x14ac:dyDescent="0.2">
      <c r="A1325" t="s">
        <v>77</v>
      </c>
      <c r="B1325" s="6" t="s">
        <v>1615</v>
      </c>
      <c r="C1325" s="1">
        <f t="shared" si="325"/>
        <v>12621</v>
      </c>
      <c r="D1325" s="3">
        <f>IF(N1325&gt;0, RANK(N1325,(N1325:P1325,Q1325:AE1325)),0)</f>
        <v>1</v>
      </c>
      <c r="E1325" s="3">
        <f>IF(O1325&gt;0,RANK(O1325,(N1325:P1325,Q1325:AE1325)),0)</f>
        <v>2</v>
      </c>
      <c r="F1325" s="3">
        <f t="shared" si="326"/>
        <v>3</v>
      </c>
      <c r="G1325" s="1">
        <f t="shared" si="327"/>
        <v>989</v>
      </c>
      <c r="H1325" s="2">
        <f t="shared" si="323"/>
        <v>7.8361461056968548E-2</v>
      </c>
      <c r="I1325" s="4"/>
      <c r="J1325" s="2">
        <f t="shared" si="328"/>
        <v>0.52713731083115445</v>
      </c>
      <c r="K1325" s="2">
        <f t="shared" si="329"/>
        <v>0.44877584977418589</v>
      </c>
      <c r="L1325" s="2">
        <f t="shared" si="330"/>
        <v>9.2702638459710007E-3</v>
      </c>
      <c r="M1325" s="2">
        <f t="shared" si="331"/>
        <v>1.4816575548688664E-2</v>
      </c>
      <c r="N1325" s="38">
        <v>6653</v>
      </c>
      <c r="O1325" s="38">
        <v>5664</v>
      </c>
      <c r="P1325" s="38">
        <v>117</v>
      </c>
      <c r="Q1325" s="38">
        <v>38</v>
      </c>
      <c r="R1325" s="38">
        <v>52</v>
      </c>
      <c r="S1325" s="38"/>
      <c r="T1325" s="38">
        <v>23</v>
      </c>
      <c r="U1325" s="38"/>
      <c r="V1325" s="38"/>
      <c r="W1325" s="38">
        <v>61</v>
      </c>
      <c r="X1325" s="38"/>
      <c r="Y1325" s="38"/>
      <c r="Z1325" s="38"/>
      <c r="AA1325" s="38"/>
      <c r="AB1325" s="38"/>
      <c r="AM1325" s="38">
        <v>13</v>
      </c>
      <c r="BA1325" t="str">
        <f t="shared" si="322"/>
        <v>Westerly</v>
      </c>
      <c r="BB1325" t="s">
        <v>674</v>
      </c>
      <c r="BC1325">
        <v>2</v>
      </c>
      <c r="BE1325" s="60">
        <v>44</v>
      </c>
      <c r="BF1325" s="62">
        <v>9</v>
      </c>
      <c r="BG1325" s="62">
        <v>40</v>
      </c>
      <c r="BH1325" s="66">
        <v>77000</v>
      </c>
      <c r="BI1325" s="66">
        <v>77000</v>
      </c>
      <c r="BJ1325" s="66">
        <f t="shared" si="324"/>
        <v>44009</v>
      </c>
      <c r="BL1325" t="s">
        <v>1447</v>
      </c>
      <c r="BM1325">
        <f t="shared" si="332"/>
        <v>4477000</v>
      </c>
      <c r="BN1325">
        <f t="shared" si="333"/>
        <v>4477000</v>
      </c>
      <c r="BP1325" s="38"/>
      <c r="BR1325" s="1"/>
      <c r="CA1325" s="38"/>
      <c r="CB1325" s="1"/>
    </row>
    <row r="1326" spans="1:81" ht="14" hidden="1" customHeight="1" outlineLevel="1" x14ac:dyDescent="0.2">
      <c r="A1326" t="s">
        <v>573</v>
      </c>
      <c r="B1326" s="6" t="s">
        <v>1615</v>
      </c>
      <c r="C1326" s="1">
        <f t="shared" si="325"/>
        <v>13370</v>
      </c>
      <c r="D1326" s="3">
        <f>IF(N1326&gt;0, RANK(N1326,(N1326:P1326,Q1326:AE1326)),0)</f>
        <v>2</v>
      </c>
      <c r="E1326" s="3">
        <f>IF(O1326&gt;0,RANK(O1326,(N1326:P1326,Q1326:AE1326)),0)</f>
        <v>1</v>
      </c>
      <c r="F1326" s="3">
        <f>IF(P1326&gt;0,RANK(P1326,(N1326:AE1326)),0)</f>
        <v>3</v>
      </c>
      <c r="G1326" s="1">
        <f>IF(C1326&gt;0,MAX(N1326:P1326)-LARGE(N1326:P1326,2),0)</f>
        <v>216</v>
      </c>
      <c r="H1326" s="2">
        <f>IF(C1326&gt;0,G1326/C1326,0)</f>
        <v>1.6155572176514584E-2</v>
      </c>
      <c r="I1326" s="4"/>
      <c r="J1326" s="2">
        <f>IF(C1326=0,"-",N1326/C1326)</f>
        <v>0.48122662677636502</v>
      </c>
      <c r="K1326" s="2">
        <f>IF(C1326=0,"-",O1326/C1326)</f>
        <v>0.49738219895287961</v>
      </c>
      <c r="L1326" s="2">
        <f>IF(C1326=0,"-",P1326/C1326)</f>
        <v>9.6484667165295437E-3</v>
      </c>
      <c r="M1326" s="2">
        <f>IF(C1326=0,"-",(1-J1326-K1326-L1326))</f>
        <v>1.1742707554225887E-2</v>
      </c>
      <c r="N1326" s="38">
        <v>6434</v>
      </c>
      <c r="O1326" s="38">
        <v>6650</v>
      </c>
      <c r="P1326" s="38">
        <v>129</v>
      </c>
      <c r="Q1326" s="38">
        <v>33</v>
      </c>
      <c r="R1326" s="38">
        <v>60</v>
      </c>
      <c r="S1326" s="38"/>
      <c r="T1326" s="38">
        <v>27</v>
      </c>
      <c r="U1326" s="38"/>
      <c r="V1326" s="38"/>
      <c r="W1326" s="38">
        <v>30</v>
      </c>
      <c r="X1326" s="38"/>
      <c r="Y1326" s="38"/>
      <c r="Z1326" s="38"/>
      <c r="AA1326" s="38"/>
      <c r="AB1326" s="38"/>
      <c r="AM1326" s="38">
        <v>7</v>
      </c>
      <c r="BA1326" t="str">
        <f>A1326</f>
        <v>Woonsocket</v>
      </c>
      <c r="BB1326" t="s">
        <v>1132</v>
      </c>
      <c r="BC1326">
        <v>1</v>
      </c>
      <c r="BE1326" s="60">
        <v>44</v>
      </c>
      <c r="BF1326" s="62">
        <v>7</v>
      </c>
      <c r="BG1326" s="62">
        <v>80</v>
      </c>
      <c r="BH1326" s="66">
        <v>80780</v>
      </c>
      <c r="BI1326" s="66">
        <v>80780</v>
      </c>
      <c r="BJ1326" s="66">
        <f>BE1326*1000+BF1326</f>
        <v>44007</v>
      </c>
      <c r="BL1326" t="s">
        <v>1225</v>
      </c>
      <c r="BM1326">
        <f>BE1326*100000+BH1326</f>
        <v>4480780</v>
      </c>
      <c r="BN1326">
        <f t="shared" si="333"/>
        <v>4480780</v>
      </c>
      <c r="BP1326" s="38"/>
      <c r="BR1326" s="1"/>
      <c r="CA1326" s="38"/>
      <c r="CB1326" s="1"/>
    </row>
    <row r="1327" spans="1:81" ht="14" hidden="1" customHeight="1" outlineLevel="1" x14ac:dyDescent="0.2">
      <c r="A1327" t="s">
        <v>3141</v>
      </c>
      <c r="B1327" s="6" t="s">
        <v>1615</v>
      </c>
      <c r="C1327" s="1">
        <f t="shared" si="325"/>
        <v>1570</v>
      </c>
      <c r="D1327" s="3">
        <f>IF(N1327&gt;0, RANK(N1327,(N1327:P1327,Q1327:AE1327)),0)</f>
        <v>1</v>
      </c>
      <c r="E1327" s="3">
        <f>IF(O1327&gt;0,RANK(O1327,(N1327:P1327,Q1327:AE1327)),0)</f>
        <v>2</v>
      </c>
      <c r="F1327" s="3">
        <f t="shared" si="326"/>
        <v>4</v>
      </c>
      <c r="G1327" s="1">
        <f t="shared" si="327"/>
        <v>1291</v>
      </c>
      <c r="H1327" s="2">
        <f t="shared" si="323"/>
        <v>0.82229299363057329</v>
      </c>
      <c r="I1327" s="4"/>
      <c r="J1327" s="2">
        <f t="shared" si="328"/>
        <v>0.89554140127388537</v>
      </c>
      <c r="K1327" s="2">
        <f t="shared" si="329"/>
        <v>7.32484076433121E-2</v>
      </c>
      <c r="L1327" s="2">
        <f t="shared" si="330"/>
        <v>3.821656050955414E-3</v>
      </c>
      <c r="M1327" s="2">
        <f t="shared" si="331"/>
        <v>2.7388535031847114E-2</v>
      </c>
      <c r="N1327" s="38">
        <v>1406</v>
      </c>
      <c r="O1327" s="38">
        <v>115</v>
      </c>
      <c r="P1327" s="38">
        <v>6</v>
      </c>
      <c r="Q1327" s="38">
        <v>3</v>
      </c>
      <c r="R1327" s="38">
        <v>29</v>
      </c>
      <c r="S1327" s="38"/>
      <c r="T1327" s="38">
        <v>5</v>
      </c>
      <c r="U1327" s="38"/>
      <c r="V1327" s="38"/>
      <c r="W1327" s="38">
        <v>5</v>
      </c>
      <c r="X1327" s="38"/>
      <c r="Y1327" s="38"/>
      <c r="Z1327" s="38"/>
      <c r="AA1327" s="38"/>
      <c r="AB1327" s="38"/>
      <c r="AM1327" s="38">
        <v>1</v>
      </c>
      <c r="BA1327" t="str">
        <f t="shared" ref="BA1327:BA1390" si="334">A1327</f>
        <v>Federal</v>
      </c>
      <c r="BB1327" t="s">
        <v>3141</v>
      </c>
      <c r="BE1327" s="60">
        <v>44</v>
      </c>
      <c r="BF1327" s="62">
        <v>99</v>
      </c>
      <c r="BH1327" s="66">
        <v>99000</v>
      </c>
      <c r="BI1327" s="66">
        <v>99000</v>
      </c>
      <c r="BJ1327" s="66">
        <f t="shared" si="324"/>
        <v>44099</v>
      </c>
      <c r="BL1327" t="s">
        <v>3141</v>
      </c>
      <c r="BM1327">
        <f t="shared" si="332"/>
        <v>4499000</v>
      </c>
      <c r="BN1327">
        <f t="shared" si="333"/>
        <v>4499000</v>
      </c>
      <c r="BP1327" s="38"/>
      <c r="BR1327" s="1"/>
      <c r="CA1327" s="38"/>
      <c r="CB1327" s="1"/>
    </row>
    <row r="1328" spans="1:81" ht="14" customHeight="1" collapsed="1" x14ac:dyDescent="0.2">
      <c r="A1328" t="s">
        <v>1093</v>
      </c>
      <c r="B1328" s="6" t="s">
        <v>534</v>
      </c>
      <c r="C1328" s="1">
        <f t="shared" si="325"/>
        <v>513386</v>
      </c>
      <c r="D1328" s="3">
        <f>IF(N1328&gt;0, RANK(N1328,(N1328:P1328,Q1328:AE1328)),0)</f>
        <v>1</v>
      </c>
      <c r="E1328" s="3">
        <f>IF(O1328&gt;0,RANK(O1328,(N1328:P1328,Q1328:AE1328)),0)</f>
        <v>2</v>
      </c>
      <c r="F1328" s="3">
        <f t="shared" si="326"/>
        <v>3</v>
      </c>
      <c r="G1328" s="1">
        <f t="shared" si="327"/>
        <v>70750</v>
      </c>
      <c r="H1328" s="2">
        <f t="shared" si="323"/>
        <v>0.13781053632159818</v>
      </c>
      <c r="I1328" s="4"/>
      <c r="J1328" s="2">
        <f t="shared" si="328"/>
        <v>0.55544171442150736</v>
      </c>
      <c r="K1328" s="2">
        <f t="shared" si="329"/>
        <v>0.41763117809990924</v>
      </c>
      <c r="L1328" s="2">
        <f t="shared" si="330"/>
        <v>9.8269138620842803E-3</v>
      </c>
      <c r="M1328" s="2">
        <f t="shared" si="331"/>
        <v>1.7100193616499122E-2</v>
      </c>
      <c r="N1328" s="38">
        <v>285156</v>
      </c>
      <c r="O1328" s="38">
        <v>214406</v>
      </c>
      <c r="P1328" s="38">
        <v>5045</v>
      </c>
      <c r="Q1328" s="38">
        <v>1617</v>
      </c>
      <c r="R1328" s="38">
        <v>2900</v>
      </c>
      <c r="S1328" s="38"/>
      <c r="T1328" s="38">
        <v>1176</v>
      </c>
      <c r="U1328" s="38"/>
      <c r="V1328" s="38"/>
      <c r="W1328" s="38">
        <v>2727</v>
      </c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L1328" s="1"/>
      <c r="AM1328" s="38">
        <v>359</v>
      </c>
      <c r="AN1328" s="38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BA1328" t="str">
        <f t="shared" si="334"/>
        <v>Rhode Island</v>
      </c>
      <c r="BE1328" s="60">
        <v>44</v>
      </c>
      <c r="BJ1328" s="60">
        <v>44</v>
      </c>
      <c r="BK1328" s="60"/>
      <c r="BL1328" t="s">
        <v>693</v>
      </c>
      <c r="BM1328" s="60">
        <v>44</v>
      </c>
      <c r="BN1328" s="60">
        <v>44</v>
      </c>
      <c r="BO1328" s="1">
        <f>SUM(BO1288:BO1327)</f>
        <v>0</v>
      </c>
      <c r="BP1328" s="1">
        <f>SUM(BP1288:BP1327)</f>
        <v>0</v>
      </c>
      <c r="BR1328" s="1"/>
      <c r="CA1328" s="38">
        <f>SUM(CA1288:CA1327)</f>
        <v>0</v>
      </c>
      <c r="CB1328" s="1"/>
      <c r="CC1328" s="38"/>
    </row>
    <row r="1329" spans="1:80" ht="14" customHeight="1" x14ac:dyDescent="0.2">
      <c r="B1329" s="6"/>
      <c r="C1329" s="1"/>
      <c r="D1329" s="3"/>
      <c r="E1329" s="3"/>
      <c r="F1329" s="3"/>
      <c r="G1329" s="1"/>
      <c r="J1329" s="2"/>
      <c r="K1329" s="2"/>
      <c r="L1329" s="2"/>
      <c r="M1329" s="2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J1329" s="38"/>
    </row>
    <row r="1330" spans="1:80" ht="14" hidden="1" customHeight="1" outlineLevel="1" x14ac:dyDescent="0.2">
      <c r="A1330" t="s">
        <v>1322</v>
      </c>
      <c r="B1330" s="6" t="s">
        <v>1980</v>
      </c>
      <c r="C1330" s="1">
        <f t="shared" ref="C1330:C1393" si="335">SUM(N1330:AY1330)</f>
        <v>866</v>
      </c>
      <c r="D1330" s="3">
        <f>IF(N1330&gt;0, RANK(N1330,(N1330:P1330,Q1330:AE1330)),0)</f>
        <v>1</v>
      </c>
      <c r="E1330" s="3">
        <f>IF(O1330&gt;0,RANK(O1330,(N1330:P1330,Q1330:AE1330)),0)</f>
        <v>2</v>
      </c>
      <c r="F1330" s="3">
        <f t="shared" ref="F1330:F1393" si="336">IF(P1330&gt;0,RANK(P1330,(N1330:AE1330)),0)</f>
        <v>3</v>
      </c>
      <c r="G1330" s="1">
        <f t="shared" ref="G1330:G1393" si="337">IF(C1330&gt;0,MAX(N1330:P1330)-LARGE(N1330:P1330,2),0)</f>
        <v>62</v>
      </c>
      <c r="H1330" s="2">
        <f t="shared" si="323"/>
        <v>7.1593533487297925E-2</v>
      </c>
      <c r="I1330" s="4"/>
      <c r="J1330" s="2">
        <f t="shared" ref="J1330:J1393" si="338">IF(C1330=0,"-",N1330/C1330)</f>
        <v>0.51501154734411081</v>
      </c>
      <c r="K1330" s="2">
        <f t="shared" ref="K1330:K1393" si="339">IF(C1330=0,"-",O1330/C1330)</f>
        <v>0.44341801385681295</v>
      </c>
      <c r="L1330" s="2">
        <f t="shared" ref="L1330:L1393" si="340">IF(C1330=0,"-",P1330/C1330)</f>
        <v>2.3094688221709007E-2</v>
      </c>
      <c r="M1330" s="2">
        <f t="shared" ref="M1330:M1393" si="341">IF(C1330=0,"-",(1-J1330-K1330-L1330))</f>
        <v>1.847575057736723E-2</v>
      </c>
      <c r="N1330" s="38">
        <v>446</v>
      </c>
      <c r="O1330" s="38">
        <v>384</v>
      </c>
      <c r="P1330" s="38">
        <v>20</v>
      </c>
      <c r="Q1330" s="38">
        <v>3</v>
      </c>
      <c r="R1330" s="38">
        <v>3</v>
      </c>
      <c r="S1330" s="38">
        <v>0</v>
      </c>
      <c r="T1330" s="38">
        <v>6</v>
      </c>
      <c r="U1330" s="38">
        <v>3</v>
      </c>
      <c r="V1330" s="38">
        <v>0</v>
      </c>
      <c r="W1330" s="38">
        <v>1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/>
      <c r="AD1330" s="38">
        <v>0</v>
      </c>
      <c r="AE1330" s="38">
        <v>0</v>
      </c>
      <c r="AJ1330" s="38">
        <v>0</v>
      </c>
      <c r="AK1330" s="38"/>
      <c r="AO1330" s="38"/>
      <c r="AP1330" s="38"/>
      <c r="AR1330" s="38"/>
      <c r="AS1330" s="38"/>
      <c r="AV1330" s="38"/>
      <c r="BA1330" t="str">
        <f t="shared" si="334"/>
        <v>Addison</v>
      </c>
      <c r="BB1330" t="s">
        <v>1322</v>
      </c>
      <c r="BC1330">
        <v>1</v>
      </c>
      <c r="BE1330" s="60">
        <v>50</v>
      </c>
      <c r="BF1330" s="62">
        <v>1</v>
      </c>
      <c r="BG1330" s="62">
        <v>5</v>
      </c>
      <c r="BH1330" s="66">
        <v>325</v>
      </c>
      <c r="BI1330" s="66">
        <v>325</v>
      </c>
      <c r="BJ1330" s="66">
        <f t="shared" si="324"/>
        <v>50001</v>
      </c>
      <c r="BL1330" s="6" t="s">
        <v>1447</v>
      </c>
      <c r="BM1330">
        <f t="shared" ref="BM1330:BM1393" si="342">BE1330*100000+BH1330</f>
        <v>5000325</v>
      </c>
      <c r="BN1330">
        <f t="shared" ref="BN1330:BN1393" si="343">BE1330*100000+BI1330</f>
        <v>5000325</v>
      </c>
      <c r="BR1330" s="1"/>
      <c r="CA1330" s="38"/>
      <c r="CB1330" s="38"/>
    </row>
    <row r="1331" spans="1:80" ht="14" hidden="1" customHeight="1" outlineLevel="1" x14ac:dyDescent="0.2">
      <c r="A1331" t="s">
        <v>230</v>
      </c>
      <c r="B1331" s="6" t="s">
        <v>1980</v>
      </c>
      <c r="C1331" s="1">
        <f t="shared" si="335"/>
        <v>554</v>
      </c>
      <c r="D1331" s="3">
        <f>IF(N1331&gt;0, RANK(N1331,(N1331:P1331,Q1331:AE1331)),0)</f>
        <v>1</v>
      </c>
      <c r="E1331" s="3">
        <f>IF(O1331&gt;0,RANK(O1331,(N1331:P1331,Q1331:AE1331)),0)</f>
        <v>2</v>
      </c>
      <c r="F1331" s="3">
        <f t="shared" si="336"/>
        <v>3</v>
      </c>
      <c r="G1331" s="1">
        <f t="shared" si="337"/>
        <v>37</v>
      </c>
      <c r="H1331" s="2">
        <f t="shared" si="323"/>
        <v>6.6787003610108309E-2</v>
      </c>
      <c r="I1331" s="4"/>
      <c r="J1331" s="2">
        <f t="shared" si="338"/>
        <v>0.51083032490974734</v>
      </c>
      <c r="K1331" s="2">
        <f t="shared" si="339"/>
        <v>0.44404332129963897</v>
      </c>
      <c r="L1331" s="2">
        <f t="shared" si="340"/>
        <v>2.3465703971119134E-2</v>
      </c>
      <c r="M1331" s="2">
        <f t="shared" si="341"/>
        <v>2.166064981949456E-2</v>
      </c>
      <c r="N1331" s="38">
        <v>283</v>
      </c>
      <c r="O1331" s="38">
        <v>246</v>
      </c>
      <c r="P1331" s="38">
        <v>13</v>
      </c>
      <c r="Q1331" s="38">
        <v>2</v>
      </c>
      <c r="R1331" s="38">
        <v>2</v>
      </c>
      <c r="S1331" s="38">
        <v>0</v>
      </c>
      <c r="T1331" s="38">
        <v>3</v>
      </c>
      <c r="U1331" s="38">
        <v>1</v>
      </c>
      <c r="V1331" s="38">
        <v>1</v>
      </c>
      <c r="W1331" s="38">
        <v>0</v>
      </c>
      <c r="X1331" s="38">
        <v>0</v>
      </c>
      <c r="Y1331" s="38">
        <v>0</v>
      </c>
      <c r="Z1331" s="38">
        <v>2</v>
      </c>
      <c r="AA1331" s="38">
        <v>0</v>
      </c>
      <c r="AB1331" s="38">
        <v>0</v>
      </c>
      <c r="AC1331" s="38"/>
      <c r="AD1331" s="38">
        <v>0</v>
      </c>
      <c r="AE1331" s="38">
        <v>0</v>
      </c>
      <c r="AJ1331" s="38">
        <v>1</v>
      </c>
      <c r="AK1331" s="38"/>
      <c r="AO1331" s="38"/>
      <c r="AP1331" s="38"/>
      <c r="AR1331" s="38"/>
      <c r="AS1331" s="38"/>
      <c r="AV1331" s="38"/>
      <c r="BA1331" t="str">
        <f t="shared" si="334"/>
        <v>Albany</v>
      </c>
      <c r="BB1331" t="s">
        <v>397</v>
      </c>
      <c r="BC1331">
        <v>1</v>
      </c>
      <c r="BE1331" s="60">
        <v>50</v>
      </c>
      <c r="BF1331" s="62">
        <v>19</v>
      </c>
      <c r="BG1331" s="62">
        <v>5</v>
      </c>
      <c r="BH1331" s="66">
        <v>475</v>
      </c>
      <c r="BI1331" s="66">
        <v>475</v>
      </c>
      <c r="BJ1331" s="66">
        <f t="shared" si="324"/>
        <v>50019</v>
      </c>
      <c r="BL1331" s="6" t="s">
        <v>1447</v>
      </c>
      <c r="BM1331">
        <f t="shared" si="342"/>
        <v>5000475</v>
      </c>
      <c r="BN1331">
        <f t="shared" si="343"/>
        <v>5000475</v>
      </c>
      <c r="BR1331" s="1"/>
      <c r="CA1331" s="38"/>
      <c r="CB1331" s="38"/>
    </row>
    <row r="1332" spans="1:80" ht="14" hidden="1" customHeight="1" outlineLevel="1" x14ac:dyDescent="0.2">
      <c r="A1332" t="s">
        <v>3145</v>
      </c>
      <c r="B1332" s="6" t="s">
        <v>1980</v>
      </c>
      <c r="C1332" s="1">
        <f t="shared" si="335"/>
        <v>1077</v>
      </c>
      <c r="D1332" s="3">
        <f>IF(N1332&gt;0, RANK(N1332,(N1332:P1332,Q1332:AE1332)),0)</f>
        <v>2</v>
      </c>
      <c r="E1332" s="3">
        <f>IF(O1332&gt;0,RANK(O1332,(N1332:P1332,Q1332:AE1332)),0)</f>
        <v>1</v>
      </c>
      <c r="F1332" s="3">
        <f t="shared" si="336"/>
        <v>3</v>
      </c>
      <c r="G1332" s="1">
        <f t="shared" si="337"/>
        <v>45</v>
      </c>
      <c r="H1332" s="2">
        <f t="shared" si="323"/>
        <v>4.1782729805013928E-2</v>
      </c>
      <c r="I1332" s="4"/>
      <c r="J1332" s="2">
        <f t="shared" si="338"/>
        <v>0.46239554317548748</v>
      </c>
      <c r="K1332" s="2">
        <f t="shared" si="339"/>
        <v>0.50417827298050144</v>
      </c>
      <c r="L1332" s="2">
        <f t="shared" si="340"/>
        <v>1.9498607242339833E-2</v>
      </c>
      <c r="M1332" s="2">
        <f t="shared" si="341"/>
        <v>1.3927576601671248E-2</v>
      </c>
      <c r="N1332" s="38">
        <v>498</v>
      </c>
      <c r="O1332" s="38">
        <v>543</v>
      </c>
      <c r="P1332" s="38">
        <v>21</v>
      </c>
      <c r="Q1332" s="38">
        <v>7</v>
      </c>
      <c r="R1332" s="38">
        <v>0</v>
      </c>
      <c r="S1332" s="38">
        <v>0</v>
      </c>
      <c r="T1332" s="38">
        <v>4</v>
      </c>
      <c r="U1332" s="38">
        <v>1</v>
      </c>
      <c r="V1332" s="38">
        <v>0</v>
      </c>
      <c r="W1332" s="38">
        <v>3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/>
      <c r="AD1332" s="38">
        <v>0</v>
      </c>
      <c r="AE1332" s="38">
        <v>0</v>
      </c>
      <c r="AJ1332" s="38">
        <v>0</v>
      </c>
      <c r="AK1332" s="38"/>
      <c r="AO1332" s="38"/>
      <c r="AP1332" s="38"/>
      <c r="AR1332" s="38"/>
      <c r="AS1332" s="38"/>
      <c r="AV1332" s="38"/>
      <c r="BA1332" t="str">
        <f t="shared" si="334"/>
        <v>Alburgh</v>
      </c>
      <c r="BB1332" t="s">
        <v>3105</v>
      </c>
      <c r="BC1332">
        <v>1</v>
      </c>
      <c r="BE1332" s="60">
        <v>50</v>
      </c>
      <c r="BF1332" s="62">
        <v>13</v>
      </c>
      <c r="BG1332" s="62">
        <v>5</v>
      </c>
      <c r="BH1332" s="66">
        <v>860</v>
      </c>
      <c r="BI1332" s="66">
        <v>700</v>
      </c>
      <c r="BJ1332" s="66">
        <f t="shared" si="324"/>
        <v>50013</v>
      </c>
      <c r="BL1332" s="6" t="s">
        <v>1447</v>
      </c>
      <c r="BM1332">
        <f t="shared" si="342"/>
        <v>5000860</v>
      </c>
      <c r="BN1332">
        <f t="shared" si="343"/>
        <v>5000700</v>
      </c>
      <c r="BR1332" s="1"/>
      <c r="BS1332" s="6" t="s">
        <v>3754</v>
      </c>
      <c r="CA1332" s="38"/>
      <c r="CB1332" s="38"/>
    </row>
    <row r="1333" spans="1:80" ht="14" hidden="1" customHeight="1" outlineLevel="1" x14ac:dyDescent="0.2">
      <c r="A1333" t="s">
        <v>753</v>
      </c>
      <c r="B1333" s="6" t="s">
        <v>1980</v>
      </c>
      <c r="C1333" s="1">
        <f t="shared" si="335"/>
        <v>364</v>
      </c>
      <c r="D1333" s="3">
        <f>IF(N1333&gt;0, RANK(N1333,(N1333:P1333,Q1333:AE1333)),0)</f>
        <v>1</v>
      </c>
      <c r="E1333" s="3">
        <f>IF(O1333&gt;0,RANK(O1333,(N1333:P1333,Q1333:AE1333)),0)</f>
        <v>2</v>
      </c>
      <c r="F1333" s="3">
        <f t="shared" si="336"/>
        <v>3</v>
      </c>
      <c r="G1333" s="1">
        <f t="shared" si="337"/>
        <v>42</v>
      </c>
      <c r="H1333" s="2">
        <f t="shared" si="323"/>
        <v>0.11538461538461539</v>
      </c>
      <c r="I1333" s="4"/>
      <c r="J1333" s="2">
        <f t="shared" si="338"/>
        <v>0.54395604395604391</v>
      </c>
      <c r="K1333" s="2">
        <f t="shared" si="339"/>
        <v>0.42857142857142855</v>
      </c>
      <c r="L1333" s="2">
        <f t="shared" si="340"/>
        <v>8.241758241758242E-3</v>
      </c>
      <c r="M1333" s="2">
        <f t="shared" si="341"/>
        <v>1.9230769230769301E-2</v>
      </c>
      <c r="N1333" s="38">
        <v>198</v>
      </c>
      <c r="O1333" s="38">
        <v>156</v>
      </c>
      <c r="P1333" s="38">
        <v>3</v>
      </c>
      <c r="Q1333" s="38">
        <v>3</v>
      </c>
      <c r="R1333" s="38">
        <v>0</v>
      </c>
      <c r="S1333" s="38">
        <v>0</v>
      </c>
      <c r="T1333" s="38">
        <v>1</v>
      </c>
      <c r="U1333" s="38">
        <v>1</v>
      </c>
      <c r="V1333" s="38">
        <v>0</v>
      </c>
      <c r="W1333" s="38">
        <v>2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/>
      <c r="AD1333" s="38">
        <v>0</v>
      </c>
      <c r="AE1333" s="38">
        <v>0</v>
      </c>
      <c r="AJ1333" s="38">
        <v>0</v>
      </c>
      <c r="AK1333" s="38"/>
      <c r="AO1333" s="38"/>
      <c r="AP1333" s="38"/>
      <c r="AR1333" s="38"/>
      <c r="AS1333" s="38"/>
      <c r="AV1333" s="38"/>
      <c r="BA1333" t="str">
        <f t="shared" si="334"/>
        <v>Andover</v>
      </c>
      <c r="BB1333" t="s">
        <v>2237</v>
      </c>
      <c r="BC1333">
        <v>1</v>
      </c>
      <c r="BE1333" s="60">
        <v>50</v>
      </c>
      <c r="BF1333" s="62">
        <v>27</v>
      </c>
      <c r="BG1333" s="62">
        <v>5</v>
      </c>
      <c r="BH1333" s="66">
        <v>1300</v>
      </c>
      <c r="BI1333" s="66">
        <v>1300</v>
      </c>
      <c r="BJ1333" s="66">
        <f t="shared" si="324"/>
        <v>50027</v>
      </c>
      <c r="BL1333" s="6" t="s">
        <v>1447</v>
      </c>
      <c r="BM1333">
        <f t="shared" si="342"/>
        <v>5001300</v>
      </c>
      <c r="BN1333">
        <f t="shared" si="343"/>
        <v>5001300</v>
      </c>
      <c r="BR1333" s="1"/>
      <c r="CA1333" s="38"/>
      <c r="CB1333" s="38"/>
    </row>
    <row r="1334" spans="1:80" ht="14" hidden="1" customHeight="1" outlineLevel="1" x14ac:dyDescent="0.2">
      <c r="A1334" t="s">
        <v>1783</v>
      </c>
      <c r="B1334" s="6" t="s">
        <v>1980</v>
      </c>
      <c r="C1334" s="1">
        <f t="shared" si="335"/>
        <v>1504</v>
      </c>
      <c r="D1334" s="3">
        <f>IF(N1334&gt;0, RANK(N1334,(N1334:P1334,Q1334:AE1334)),0)</f>
        <v>1</v>
      </c>
      <c r="E1334" s="3">
        <f>IF(O1334&gt;0,RANK(O1334,(N1334:P1334,Q1334:AE1334)),0)</f>
        <v>2</v>
      </c>
      <c r="F1334" s="3">
        <f t="shared" si="336"/>
        <v>3</v>
      </c>
      <c r="G1334" s="1">
        <f t="shared" si="337"/>
        <v>318</v>
      </c>
      <c r="H1334" s="2">
        <f t="shared" si="323"/>
        <v>0.21143617021276595</v>
      </c>
      <c r="I1334" s="4"/>
      <c r="J1334" s="2">
        <f t="shared" si="338"/>
        <v>0.59042553191489366</v>
      </c>
      <c r="K1334" s="2">
        <f t="shared" si="339"/>
        <v>0.37898936170212766</v>
      </c>
      <c r="L1334" s="2">
        <f t="shared" si="340"/>
        <v>1.1968085106382979E-2</v>
      </c>
      <c r="M1334" s="2">
        <f t="shared" si="341"/>
        <v>1.8617021276595699E-2</v>
      </c>
      <c r="N1334" s="38">
        <v>888</v>
      </c>
      <c r="O1334" s="38">
        <v>570</v>
      </c>
      <c r="P1334" s="38">
        <v>18</v>
      </c>
      <c r="Q1334" s="38">
        <v>6</v>
      </c>
      <c r="R1334" s="38">
        <v>6</v>
      </c>
      <c r="S1334" s="38">
        <v>0</v>
      </c>
      <c r="T1334" s="38">
        <v>6</v>
      </c>
      <c r="U1334" s="38">
        <v>2</v>
      </c>
      <c r="V1334" s="38">
        <v>1</v>
      </c>
      <c r="W1334" s="38">
        <v>7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/>
      <c r="AD1334" s="38">
        <v>0</v>
      </c>
      <c r="AE1334" s="38">
        <v>0</v>
      </c>
      <c r="AJ1334" s="38">
        <v>0</v>
      </c>
      <c r="AK1334" s="38"/>
      <c r="AO1334" s="38"/>
      <c r="AP1334" s="38"/>
      <c r="AR1334" s="38"/>
      <c r="AS1334" s="38"/>
      <c r="AV1334" s="38"/>
      <c r="BA1334" t="str">
        <f t="shared" si="334"/>
        <v>Arlington</v>
      </c>
      <c r="BB1334" t="s">
        <v>931</v>
      </c>
      <c r="BC1334">
        <v>1</v>
      </c>
      <c r="BE1334" s="60">
        <v>50</v>
      </c>
      <c r="BF1334" s="62">
        <v>3</v>
      </c>
      <c r="BG1334" s="62">
        <v>5</v>
      </c>
      <c r="BH1334" s="66">
        <v>1450</v>
      </c>
      <c r="BI1334" s="66">
        <v>1450</v>
      </c>
      <c r="BJ1334" s="66">
        <f t="shared" si="324"/>
        <v>50003</v>
      </c>
      <c r="BL1334" s="6" t="s">
        <v>1447</v>
      </c>
      <c r="BM1334">
        <f t="shared" si="342"/>
        <v>5001450</v>
      </c>
      <c r="BN1334">
        <f t="shared" si="343"/>
        <v>5001450</v>
      </c>
      <c r="BR1334" s="1"/>
      <c r="CA1334" s="38"/>
      <c r="CB1334" s="38"/>
    </row>
    <row r="1335" spans="1:80" ht="14" hidden="1" customHeight="1" outlineLevel="1" x14ac:dyDescent="0.2">
      <c r="A1335" t="s">
        <v>1501</v>
      </c>
      <c r="B1335" s="6" t="s">
        <v>1980</v>
      </c>
      <c r="C1335" s="1">
        <f t="shared" si="335"/>
        <v>231</v>
      </c>
      <c r="D1335" s="3">
        <f>IF(N1335&gt;0, RANK(N1335,(N1335:P1335,Q1335:AE1335)),0)</f>
        <v>1</v>
      </c>
      <c r="E1335" s="3">
        <f>IF(O1335&gt;0,RANK(O1335,(N1335:P1335,Q1335:AE1335)),0)</f>
        <v>2</v>
      </c>
      <c r="F1335" s="3">
        <f t="shared" si="336"/>
        <v>3</v>
      </c>
      <c r="G1335" s="1">
        <f t="shared" si="337"/>
        <v>3</v>
      </c>
      <c r="H1335" s="2">
        <f t="shared" si="323"/>
        <v>1.2987012987012988E-2</v>
      </c>
      <c r="I1335" s="4"/>
      <c r="J1335" s="2">
        <f t="shared" si="338"/>
        <v>0.48484848484848486</v>
      </c>
      <c r="K1335" s="2">
        <f t="shared" si="339"/>
        <v>0.47186147186147187</v>
      </c>
      <c r="L1335" s="2">
        <f t="shared" si="340"/>
        <v>1.7316017316017316E-2</v>
      </c>
      <c r="M1335" s="2">
        <f t="shared" si="341"/>
        <v>2.5974025974025951E-2</v>
      </c>
      <c r="N1335" s="38">
        <v>112</v>
      </c>
      <c r="O1335" s="38">
        <v>109</v>
      </c>
      <c r="P1335" s="38">
        <v>4</v>
      </c>
      <c r="Q1335" s="38">
        <v>0</v>
      </c>
      <c r="R1335" s="38">
        <v>3</v>
      </c>
      <c r="S1335" s="38">
        <v>0</v>
      </c>
      <c r="T1335" s="38">
        <v>0</v>
      </c>
      <c r="U1335" s="38">
        <v>2</v>
      </c>
      <c r="V1335" s="38">
        <v>0</v>
      </c>
      <c r="W1335" s="38">
        <v>1</v>
      </c>
      <c r="X1335" s="38">
        <v>0</v>
      </c>
      <c r="Y1335" s="38">
        <v>0</v>
      </c>
      <c r="Z1335" s="38">
        <v>0</v>
      </c>
      <c r="AA1335" s="38">
        <v>0</v>
      </c>
      <c r="AB1335" s="38">
        <v>0</v>
      </c>
      <c r="AC1335" s="38"/>
      <c r="AD1335" s="38">
        <v>0</v>
      </c>
      <c r="AE1335" s="38">
        <v>0</v>
      </c>
      <c r="AJ1335" s="38">
        <v>0</v>
      </c>
      <c r="AK1335" s="38"/>
      <c r="AO1335" s="38"/>
      <c r="AP1335" s="38"/>
      <c r="AR1335" s="38"/>
      <c r="AS1335" s="38"/>
      <c r="AV1335" s="38"/>
      <c r="BA1335" t="str">
        <f t="shared" si="334"/>
        <v>Athens</v>
      </c>
      <c r="BB1335" t="s">
        <v>2090</v>
      </c>
      <c r="BC1335">
        <v>1</v>
      </c>
      <c r="BE1335" s="60">
        <v>50</v>
      </c>
      <c r="BF1335" s="62">
        <v>25</v>
      </c>
      <c r="BG1335" s="62">
        <v>5</v>
      </c>
      <c r="BH1335" s="66">
        <v>1900</v>
      </c>
      <c r="BI1335" s="66">
        <v>1900</v>
      </c>
      <c r="BJ1335" s="66">
        <f t="shared" si="324"/>
        <v>50025</v>
      </c>
      <c r="BL1335" s="6" t="s">
        <v>1447</v>
      </c>
      <c r="BM1335">
        <f t="shared" si="342"/>
        <v>5001900</v>
      </c>
      <c r="BN1335">
        <f t="shared" si="343"/>
        <v>5001900</v>
      </c>
      <c r="BR1335" s="1"/>
      <c r="CA1335" s="38"/>
      <c r="CB1335" s="38"/>
    </row>
    <row r="1336" spans="1:80" ht="14" hidden="1" customHeight="1" outlineLevel="1" x14ac:dyDescent="0.2">
      <c r="A1336" t="s">
        <v>10</v>
      </c>
      <c r="B1336" s="6" t="s">
        <v>1980</v>
      </c>
      <c r="C1336" s="1">
        <f t="shared" si="335"/>
        <v>766</v>
      </c>
      <c r="D1336" s="3">
        <f>IF(N1336&gt;0, RANK(N1336,(N1336:P1336,Q1336:AE1336)),0)</f>
        <v>1</v>
      </c>
      <c r="E1336" s="3">
        <f>IF(O1336&gt;0,RANK(O1336,(N1336:P1336,Q1336:AE1336)),0)</f>
        <v>2</v>
      </c>
      <c r="F1336" s="3">
        <f t="shared" si="336"/>
        <v>3</v>
      </c>
      <c r="G1336" s="1">
        <f t="shared" si="337"/>
        <v>94</v>
      </c>
      <c r="H1336" s="2">
        <f t="shared" si="323"/>
        <v>0.12271540469973891</v>
      </c>
      <c r="I1336" s="4"/>
      <c r="J1336" s="2">
        <f t="shared" si="338"/>
        <v>0.54177545691906004</v>
      </c>
      <c r="K1336" s="2">
        <f t="shared" si="339"/>
        <v>0.41906005221932113</v>
      </c>
      <c r="L1336" s="2">
        <f t="shared" si="340"/>
        <v>2.0887728459530026E-2</v>
      </c>
      <c r="M1336" s="2">
        <f t="shared" si="341"/>
        <v>1.8276762402088802E-2</v>
      </c>
      <c r="N1336" s="38">
        <v>415</v>
      </c>
      <c r="O1336" s="38">
        <v>321</v>
      </c>
      <c r="P1336" s="38">
        <v>16</v>
      </c>
      <c r="Q1336" s="38">
        <v>9</v>
      </c>
      <c r="R1336" s="38">
        <v>0</v>
      </c>
      <c r="S1336" s="38">
        <v>0</v>
      </c>
      <c r="T1336" s="38">
        <v>2</v>
      </c>
      <c r="U1336" s="38">
        <v>0</v>
      </c>
      <c r="V1336" s="38">
        <v>1</v>
      </c>
      <c r="W1336" s="38">
        <v>2</v>
      </c>
      <c r="X1336" s="38">
        <v>0</v>
      </c>
      <c r="Y1336" s="38">
        <v>0</v>
      </c>
      <c r="Z1336" s="38">
        <v>0</v>
      </c>
      <c r="AA1336" s="38">
        <v>0</v>
      </c>
      <c r="AB1336" s="38">
        <v>0</v>
      </c>
      <c r="AC1336" s="38"/>
      <c r="AD1336" s="38">
        <v>0</v>
      </c>
      <c r="AE1336" s="38">
        <v>0</v>
      </c>
      <c r="AJ1336" s="38">
        <v>0</v>
      </c>
      <c r="AK1336" s="38"/>
      <c r="AO1336" s="38"/>
      <c r="AP1336" s="38"/>
      <c r="AR1336" s="38"/>
      <c r="AS1336" s="38"/>
      <c r="AV1336" s="38"/>
      <c r="BA1336" t="str">
        <f t="shared" si="334"/>
        <v>Bakersfield</v>
      </c>
      <c r="BB1336" t="s">
        <v>1117</v>
      </c>
      <c r="BC1336">
        <v>1</v>
      </c>
      <c r="BE1336" s="60">
        <v>50</v>
      </c>
      <c r="BF1336" s="62">
        <v>11</v>
      </c>
      <c r="BG1336" s="62">
        <v>10</v>
      </c>
      <c r="BH1336" s="66">
        <v>2500</v>
      </c>
      <c r="BI1336" s="66">
        <v>2500</v>
      </c>
      <c r="BJ1336" s="66">
        <f t="shared" si="324"/>
        <v>50011</v>
      </c>
      <c r="BL1336" s="6" t="s">
        <v>1447</v>
      </c>
      <c r="BM1336">
        <f t="shared" si="342"/>
        <v>5002500</v>
      </c>
      <c r="BN1336">
        <f t="shared" si="343"/>
        <v>5002500</v>
      </c>
      <c r="BR1336" s="1"/>
      <c r="CA1336" s="38"/>
      <c r="CB1336" s="38"/>
    </row>
    <row r="1337" spans="1:80" ht="14" hidden="1" customHeight="1" outlineLevel="1" x14ac:dyDescent="0.2">
      <c r="A1337" t="s">
        <v>1904</v>
      </c>
      <c r="B1337" s="6" t="s">
        <v>1980</v>
      </c>
      <c r="C1337" s="1">
        <f t="shared" si="335"/>
        <v>146</v>
      </c>
      <c r="D1337" s="3">
        <f>IF(N1337&gt;0, RANK(N1337,(N1337:P1337,Q1337:AE1337)),0)</f>
        <v>2</v>
      </c>
      <c r="E1337" s="3">
        <f>IF(O1337&gt;0,RANK(O1337,(N1337:P1337,Q1337:AE1337)),0)</f>
        <v>1</v>
      </c>
      <c r="F1337" s="3">
        <f t="shared" si="336"/>
        <v>3</v>
      </c>
      <c r="G1337" s="1">
        <f t="shared" si="337"/>
        <v>16</v>
      </c>
      <c r="H1337" s="2">
        <f t="shared" si="323"/>
        <v>0.1095890410958904</v>
      </c>
      <c r="I1337" s="4"/>
      <c r="J1337" s="2">
        <f t="shared" si="338"/>
        <v>0.4315068493150685</v>
      </c>
      <c r="K1337" s="2">
        <f t="shared" si="339"/>
        <v>0.54109589041095896</v>
      </c>
      <c r="L1337" s="2">
        <f t="shared" si="340"/>
        <v>2.7397260273972601E-2</v>
      </c>
      <c r="M1337" s="2">
        <f t="shared" si="341"/>
        <v>0</v>
      </c>
      <c r="N1337" s="38">
        <v>63</v>
      </c>
      <c r="O1337" s="38">
        <v>79</v>
      </c>
      <c r="P1337" s="38">
        <v>4</v>
      </c>
      <c r="Q1337" s="38">
        <v>0</v>
      </c>
      <c r="R1337" s="38">
        <v>0</v>
      </c>
      <c r="S1337" s="38">
        <v>0</v>
      </c>
      <c r="T1337" s="38">
        <v>0</v>
      </c>
      <c r="U1337" s="38">
        <v>0</v>
      </c>
      <c r="V1337" s="38">
        <v>0</v>
      </c>
      <c r="W1337" s="38">
        <v>0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/>
      <c r="AD1337" s="38">
        <v>0</v>
      </c>
      <c r="AE1337" s="38">
        <v>0</v>
      </c>
      <c r="AJ1337" s="38">
        <v>0</v>
      </c>
      <c r="AK1337" s="38"/>
      <c r="AO1337" s="38"/>
      <c r="AP1337" s="38"/>
      <c r="AR1337" s="38"/>
      <c r="AS1337" s="38"/>
      <c r="AV1337" s="38"/>
      <c r="BA1337" t="str">
        <f t="shared" si="334"/>
        <v>Baltimore</v>
      </c>
      <c r="BB1337" t="s">
        <v>2237</v>
      </c>
      <c r="BC1337">
        <v>1</v>
      </c>
      <c r="BE1337" s="60">
        <v>50</v>
      </c>
      <c r="BF1337" s="62">
        <v>27</v>
      </c>
      <c r="BG1337" s="62">
        <v>11</v>
      </c>
      <c r="BH1337" s="66">
        <v>2575</v>
      </c>
      <c r="BI1337" s="66">
        <v>2575</v>
      </c>
      <c r="BJ1337" s="66">
        <f t="shared" si="324"/>
        <v>50027</v>
      </c>
      <c r="BL1337" s="6" t="s">
        <v>1447</v>
      </c>
      <c r="BM1337">
        <f t="shared" si="342"/>
        <v>5002575</v>
      </c>
      <c r="BN1337">
        <f t="shared" si="343"/>
        <v>5002575</v>
      </c>
      <c r="BR1337" s="1"/>
      <c r="CA1337" s="38"/>
      <c r="CB1337" s="38"/>
    </row>
    <row r="1338" spans="1:80" ht="14" hidden="1" customHeight="1" outlineLevel="1" x14ac:dyDescent="0.2">
      <c r="A1338" t="s">
        <v>41</v>
      </c>
      <c r="B1338" s="6" t="s">
        <v>1980</v>
      </c>
      <c r="C1338" s="1">
        <f t="shared" si="335"/>
        <v>658</v>
      </c>
      <c r="D1338" s="3">
        <f>IF(N1338&gt;0, RANK(N1338,(N1338:P1338,Q1338:AE1338)),0)</f>
        <v>1</v>
      </c>
      <c r="E1338" s="3">
        <f>IF(O1338&gt;0,RANK(O1338,(N1338:P1338,Q1338:AE1338)),0)</f>
        <v>2</v>
      </c>
      <c r="F1338" s="3">
        <f t="shared" si="336"/>
        <v>3</v>
      </c>
      <c r="G1338" s="1">
        <f t="shared" si="337"/>
        <v>291</v>
      </c>
      <c r="H1338" s="2">
        <f t="shared" si="323"/>
        <v>0.44224924012158057</v>
      </c>
      <c r="I1338" s="4"/>
      <c r="J1338" s="2">
        <f t="shared" si="338"/>
        <v>0.69148936170212771</v>
      </c>
      <c r="K1338" s="2">
        <f t="shared" si="339"/>
        <v>0.24924012158054712</v>
      </c>
      <c r="L1338" s="2">
        <f t="shared" si="340"/>
        <v>1.9756838905775075E-2</v>
      </c>
      <c r="M1338" s="2">
        <f t="shared" si="341"/>
        <v>3.9513677811550088E-2</v>
      </c>
      <c r="N1338" s="38">
        <v>455</v>
      </c>
      <c r="O1338" s="38">
        <v>164</v>
      </c>
      <c r="P1338" s="38">
        <v>13</v>
      </c>
      <c r="Q1338" s="38">
        <v>7</v>
      </c>
      <c r="R1338" s="38">
        <v>1</v>
      </c>
      <c r="S1338" s="38">
        <v>0</v>
      </c>
      <c r="T1338" s="38">
        <v>5</v>
      </c>
      <c r="U1338" s="38">
        <v>12</v>
      </c>
      <c r="V1338" s="38">
        <v>0</v>
      </c>
      <c r="W1338" s="38">
        <v>1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/>
      <c r="AD1338" s="38">
        <v>0</v>
      </c>
      <c r="AE1338" s="38">
        <v>0</v>
      </c>
      <c r="AJ1338" s="38">
        <v>0</v>
      </c>
      <c r="AK1338" s="38"/>
      <c r="AO1338" s="38"/>
      <c r="AP1338" s="38"/>
      <c r="AR1338" s="38"/>
      <c r="AS1338" s="38"/>
      <c r="AV1338" s="38"/>
      <c r="BA1338" t="str">
        <f t="shared" si="334"/>
        <v>Barnard</v>
      </c>
      <c r="BB1338" t="s">
        <v>2237</v>
      </c>
      <c r="BC1338">
        <v>1</v>
      </c>
      <c r="BE1338" s="60">
        <v>50</v>
      </c>
      <c r="BF1338" s="62">
        <v>27</v>
      </c>
      <c r="BG1338" s="62">
        <v>15</v>
      </c>
      <c r="BH1338" s="66">
        <v>2725</v>
      </c>
      <c r="BI1338" s="66">
        <v>2725</v>
      </c>
      <c r="BJ1338" s="66">
        <f t="shared" si="324"/>
        <v>50027</v>
      </c>
      <c r="BL1338" s="6" t="s">
        <v>1447</v>
      </c>
      <c r="BM1338">
        <f t="shared" si="342"/>
        <v>5002725</v>
      </c>
      <c r="BN1338">
        <f t="shared" si="343"/>
        <v>5002725</v>
      </c>
      <c r="BR1338" s="1"/>
      <c r="CA1338" s="38"/>
      <c r="CB1338" s="38"/>
    </row>
    <row r="1339" spans="1:80" ht="14" hidden="1" customHeight="1" outlineLevel="1" x14ac:dyDescent="0.2">
      <c r="A1339" t="s">
        <v>46</v>
      </c>
      <c r="B1339" s="6" t="s">
        <v>1980</v>
      </c>
      <c r="C1339" s="1">
        <f t="shared" si="335"/>
        <v>1097</v>
      </c>
      <c r="D1339" s="3">
        <f>IF(N1339&gt;0, RANK(N1339,(N1339:P1339,Q1339:AE1339)),0)</f>
        <v>1</v>
      </c>
      <c r="E1339" s="3">
        <f>IF(O1339&gt;0,RANK(O1339,(N1339:P1339,Q1339:AE1339)),0)</f>
        <v>2</v>
      </c>
      <c r="F1339" s="3">
        <f t="shared" si="336"/>
        <v>3</v>
      </c>
      <c r="G1339" s="1">
        <f t="shared" si="337"/>
        <v>188</v>
      </c>
      <c r="H1339" s="2">
        <f t="shared" si="323"/>
        <v>0.17137648131267091</v>
      </c>
      <c r="I1339" s="4"/>
      <c r="J1339" s="2">
        <f t="shared" si="338"/>
        <v>0.56700091157702825</v>
      </c>
      <c r="K1339" s="2">
        <f t="shared" si="339"/>
        <v>0.39562443026435734</v>
      </c>
      <c r="L1339" s="2">
        <f t="shared" si="340"/>
        <v>1.276207839562443E-2</v>
      </c>
      <c r="M1339" s="2">
        <f t="shared" si="341"/>
        <v>2.4612579762989972E-2</v>
      </c>
      <c r="N1339" s="38">
        <v>622</v>
      </c>
      <c r="O1339" s="38">
        <v>434</v>
      </c>
      <c r="P1339" s="38">
        <v>14</v>
      </c>
      <c r="Q1339" s="38">
        <v>11</v>
      </c>
      <c r="R1339" s="38">
        <v>3</v>
      </c>
      <c r="S1339" s="38">
        <v>1</v>
      </c>
      <c r="T1339" s="38">
        <v>3</v>
      </c>
      <c r="U1339" s="38">
        <v>2</v>
      </c>
      <c r="V1339" s="38">
        <v>0</v>
      </c>
      <c r="W1339" s="38">
        <v>5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/>
      <c r="AD1339" s="38">
        <v>0</v>
      </c>
      <c r="AE1339" s="38">
        <v>0</v>
      </c>
      <c r="AJ1339" s="38">
        <v>2</v>
      </c>
      <c r="AK1339" s="38"/>
      <c r="AO1339" s="38"/>
      <c r="AP1339" s="38"/>
      <c r="AR1339" s="38"/>
      <c r="AS1339" s="38"/>
      <c r="AV1339" s="38"/>
      <c r="BA1339" t="str">
        <f t="shared" si="334"/>
        <v>Barnet</v>
      </c>
      <c r="BB1339" t="s">
        <v>663</v>
      </c>
      <c r="BC1339">
        <v>1</v>
      </c>
      <c r="BE1339" s="60">
        <v>50</v>
      </c>
      <c r="BF1339" s="62">
        <v>5</v>
      </c>
      <c r="BG1339" s="62">
        <v>5</v>
      </c>
      <c r="BH1339" s="66">
        <v>2875</v>
      </c>
      <c r="BI1339" s="66">
        <v>2875</v>
      </c>
      <c r="BJ1339" s="66">
        <f t="shared" si="324"/>
        <v>50005</v>
      </c>
      <c r="BL1339" s="6" t="s">
        <v>1447</v>
      </c>
      <c r="BM1339">
        <f t="shared" si="342"/>
        <v>5002875</v>
      </c>
      <c r="BN1339">
        <f t="shared" si="343"/>
        <v>5002875</v>
      </c>
      <c r="BR1339" s="1"/>
      <c r="CA1339" s="38"/>
      <c r="CB1339" s="38"/>
    </row>
    <row r="1340" spans="1:80" ht="14" hidden="1" customHeight="1" outlineLevel="1" x14ac:dyDescent="0.2">
      <c r="A1340" t="s">
        <v>901</v>
      </c>
      <c r="B1340" s="6" t="s">
        <v>1980</v>
      </c>
      <c r="C1340" s="1">
        <f t="shared" si="335"/>
        <v>3740</v>
      </c>
      <c r="D1340" s="3">
        <f>IF(N1340&gt;0, RANK(N1340,(N1340:P1340,Q1340:AE1340)),0)</f>
        <v>1</v>
      </c>
      <c r="E1340" s="3">
        <f>IF(O1340&gt;0,RANK(O1340,(N1340:P1340,Q1340:AE1340)),0)</f>
        <v>2</v>
      </c>
      <c r="F1340" s="3">
        <f t="shared" si="336"/>
        <v>3</v>
      </c>
      <c r="G1340" s="1">
        <f t="shared" si="337"/>
        <v>971</v>
      </c>
      <c r="H1340" s="2">
        <f t="shared" si="323"/>
        <v>0.25962566844919788</v>
      </c>
      <c r="I1340" s="4"/>
      <c r="J1340" s="2">
        <f t="shared" si="338"/>
        <v>0.60748663101604283</v>
      </c>
      <c r="K1340" s="2">
        <f t="shared" si="339"/>
        <v>0.3478609625668449</v>
      </c>
      <c r="L1340" s="2">
        <f t="shared" si="340"/>
        <v>1.7914438502673796E-2</v>
      </c>
      <c r="M1340" s="2">
        <f t="shared" si="341"/>
        <v>2.6737967914438471E-2</v>
      </c>
      <c r="N1340" s="38">
        <v>2272</v>
      </c>
      <c r="O1340" s="38">
        <v>1301</v>
      </c>
      <c r="P1340" s="38">
        <v>67</v>
      </c>
      <c r="Q1340" s="38">
        <v>13</v>
      </c>
      <c r="R1340" s="38">
        <v>13</v>
      </c>
      <c r="S1340" s="38">
        <v>0</v>
      </c>
      <c r="T1340" s="38">
        <v>34</v>
      </c>
      <c r="U1340" s="38">
        <v>23</v>
      </c>
      <c r="V1340" s="38">
        <v>3</v>
      </c>
      <c r="W1340" s="38">
        <v>14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/>
      <c r="AD1340" s="38">
        <v>0</v>
      </c>
      <c r="AE1340" s="38">
        <v>0</v>
      </c>
      <c r="AJ1340" s="38">
        <v>0</v>
      </c>
      <c r="AK1340" s="38"/>
      <c r="AO1340" s="38"/>
      <c r="AP1340" s="38"/>
      <c r="AR1340" s="38"/>
      <c r="AS1340" s="38"/>
      <c r="AV1340" s="38"/>
      <c r="BA1340" t="str">
        <f t="shared" si="334"/>
        <v>Barre</v>
      </c>
      <c r="BB1340" t="s">
        <v>674</v>
      </c>
      <c r="BC1340">
        <v>1</v>
      </c>
      <c r="BE1340" s="60">
        <v>50</v>
      </c>
      <c r="BF1340" s="62">
        <v>23</v>
      </c>
      <c r="BG1340" s="62">
        <v>5</v>
      </c>
      <c r="BH1340" s="66">
        <v>3175</v>
      </c>
      <c r="BI1340" s="66">
        <v>3175</v>
      </c>
      <c r="BJ1340" s="66">
        <f t="shared" si="324"/>
        <v>50023</v>
      </c>
      <c r="BL1340" s="6" t="s">
        <v>1225</v>
      </c>
      <c r="BM1340">
        <f t="shared" si="342"/>
        <v>5003175</v>
      </c>
      <c r="BN1340">
        <f t="shared" si="343"/>
        <v>5003175</v>
      </c>
      <c r="BR1340" s="1"/>
      <c r="CA1340" s="38"/>
      <c r="CB1340" s="38"/>
    </row>
    <row r="1341" spans="1:80" ht="14" hidden="1" customHeight="1" outlineLevel="1" x14ac:dyDescent="0.2">
      <c r="A1341" t="s">
        <v>901</v>
      </c>
      <c r="B1341" s="6" t="s">
        <v>1980</v>
      </c>
      <c r="C1341" s="1">
        <f t="shared" si="335"/>
        <v>4847</v>
      </c>
      <c r="D1341" s="3">
        <f>IF(N1341&gt;0, RANK(N1341,(N1341:P1341,Q1341:AE1341)),0)</f>
        <v>1</v>
      </c>
      <c r="E1341" s="3">
        <f>IF(O1341&gt;0,RANK(O1341,(N1341:P1341,Q1341:AE1341)),0)</f>
        <v>2</v>
      </c>
      <c r="F1341" s="3">
        <f t="shared" si="336"/>
        <v>3</v>
      </c>
      <c r="G1341" s="1">
        <f t="shared" si="337"/>
        <v>415</v>
      </c>
      <c r="H1341" s="2">
        <f t="shared" si="323"/>
        <v>8.5619971116154325E-2</v>
      </c>
      <c r="I1341" s="4"/>
      <c r="J1341" s="2">
        <f t="shared" si="338"/>
        <v>0.52486073860119664</v>
      </c>
      <c r="K1341" s="2">
        <f t="shared" si="339"/>
        <v>0.43924076748504232</v>
      </c>
      <c r="L1341" s="2">
        <f t="shared" si="340"/>
        <v>1.6092428306168763E-2</v>
      </c>
      <c r="M1341" s="2">
        <f t="shared" si="341"/>
        <v>1.980606560759228E-2</v>
      </c>
      <c r="N1341" s="38">
        <v>2544</v>
      </c>
      <c r="O1341" s="38">
        <v>2129</v>
      </c>
      <c r="P1341" s="38">
        <v>78</v>
      </c>
      <c r="Q1341" s="38">
        <v>24</v>
      </c>
      <c r="R1341" s="38">
        <v>4</v>
      </c>
      <c r="S1341" s="38">
        <v>0</v>
      </c>
      <c r="T1341" s="38">
        <v>13</v>
      </c>
      <c r="U1341" s="38">
        <v>10</v>
      </c>
      <c r="V1341" s="38">
        <v>2</v>
      </c>
      <c r="W1341" s="38">
        <v>43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/>
      <c r="AD1341" s="38">
        <v>0</v>
      </c>
      <c r="AE1341" s="38">
        <v>0</v>
      </c>
      <c r="AJ1341" s="38">
        <v>0</v>
      </c>
      <c r="AK1341" s="38"/>
      <c r="AO1341" s="38"/>
      <c r="AP1341" s="38"/>
      <c r="AR1341" s="38"/>
      <c r="AS1341" s="38"/>
      <c r="AV1341" s="38"/>
      <c r="BA1341" t="str">
        <f t="shared" si="334"/>
        <v>Barre</v>
      </c>
      <c r="BB1341" t="s">
        <v>674</v>
      </c>
      <c r="BC1341">
        <v>1</v>
      </c>
      <c r="BE1341" s="60">
        <v>50</v>
      </c>
      <c r="BF1341" s="62">
        <v>23</v>
      </c>
      <c r="BG1341" s="62">
        <v>10</v>
      </c>
      <c r="BH1341" s="66">
        <v>3250</v>
      </c>
      <c r="BI1341" s="66">
        <v>3250</v>
      </c>
      <c r="BJ1341" s="66">
        <f t="shared" si="324"/>
        <v>50023</v>
      </c>
      <c r="BL1341" s="6" t="s">
        <v>1447</v>
      </c>
      <c r="BM1341">
        <f t="shared" si="342"/>
        <v>5003250</v>
      </c>
      <c r="BN1341">
        <f t="shared" si="343"/>
        <v>5003250</v>
      </c>
      <c r="BR1341" s="1"/>
      <c r="CA1341" s="38"/>
      <c r="CB1341" s="38"/>
    </row>
    <row r="1342" spans="1:80" ht="14" hidden="1" customHeight="1" outlineLevel="1" x14ac:dyDescent="0.2">
      <c r="A1342" t="s">
        <v>535</v>
      </c>
      <c r="B1342" s="6" t="s">
        <v>1980</v>
      </c>
      <c r="C1342" s="1">
        <f t="shared" si="335"/>
        <v>1350</v>
      </c>
      <c r="D1342" s="3">
        <f>IF(N1342&gt;0, RANK(N1342,(N1342:P1342,Q1342:AE1342)),0)</f>
        <v>1</v>
      </c>
      <c r="E1342" s="3">
        <f>IF(O1342&gt;0,RANK(O1342,(N1342:P1342,Q1342:AE1342)),0)</f>
        <v>2</v>
      </c>
      <c r="F1342" s="3">
        <f t="shared" si="336"/>
        <v>3</v>
      </c>
      <c r="G1342" s="1">
        <f t="shared" si="337"/>
        <v>86</v>
      </c>
      <c r="H1342" s="2">
        <f t="shared" si="323"/>
        <v>6.3703703703703707E-2</v>
      </c>
      <c r="I1342" s="4"/>
      <c r="J1342" s="2">
        <f t="shared" si="338"/>
        <v>0.51777777777777778</v>
      </c>
      <c r="K1342" s="2">
        <f t="shared" si="339"/>
        <v>0.45407407407407407</v>
      </c>
      <c r="L1342" s="2">
        <f t="shared" si="340"/>
        <v>1.8518518518518517E-2</v>
      </c>
      <c r="M1342" s="2">
        <f t="shared" si="341"/>
        <v>9.6296296296296269E-3</v>
      </c>
      <c r="N1342" s="38">
        <v>699</v>
      </c>
      <c r="O1342" s="38">
        <v>613</v>
      </c>
      <c r="P1342" s="38">
        <v>25</v>
      </c>
      <c r="Q1342" s="38">
        <v>4</v>
      </c>
      <c r="R1342" s="38">
        <v>0</v>
      </c>
      <c r="S1342" s="38">
        <v>0</v>
      </c>
      <c r="T1342" s="38">
        <v>5</v>
      </c>
      <c r="U1342" s="38">
        <v>2</v>
      </c>
      <c r="V1342" s="38">
        <v>0</v>
      </c>
      <c r="W1342" s="38">
        <v>1</v>
      </c>
      <c r="X1342" s="38">
        <v>1</v>
      </c>
      <c r="Y1342" s="38">
        <v>0</v>
      </c>
      <c r="Z1342" s="38">
        <v>0</v>
      </c>
      <c r="AA1342" s="38">
        <v>0</v>
      </c>
      <c r="AB1342" s="38">
        <v>0</v>
      </c>
      <c r="AC1342" s="38"/>
      <c r="AD1342" s="38">
        <v>0</v>
      </c>
      <c r="AE1342" s="38">
        <v>0</v>
      </c>
      <c r="AJ1342" s="38">
        <v>0</v>
      </c>
      <c r="AK1342" s="38"/>
      <c r="AO1342" s="38"/>
      <c r="AP1342" s="38"/>
      <c r="AR1342" s="38"/>
      <c r="AS1342" s="38"/>
      <c r="AV1342" s="38"/>
      <c r="BA1342" t="str">
        <f t="shared" si="334"/>
        <v>Barton</v>
      </c>
      <c r="BB1342" t="s">
        <v>397</v>
      </c>
      <c r="BC1342">
        <v>1</v>
      </c>
      <c r="BE1342" s="60">
        <v>50</v>
      </c>
      <c r="BF1342" s="62">
        <v>19</v>
      </c>
      <c r="BG1342" s="62">
        <v>10</v>
      </c>
      <c r="BH1342" s="66">
        <v>3550</v>
      </c>
      <c r="BI1342" s="66">
        <v>3550</v>
      </c>
      <c r="BJ1342" s="66">
        <f t="shared" si="324"/>
        <v>50019</v>
      </c>
      <c r="BL1342" s="6" t="s">
        <v>1447</v>
      </c>
      <c r="BM1342">
        <f t="shared" si="342"/>
        <v>5003550</v>
      </c>
      <c r="BN1342">
        <f t="shared" si="343"/>
        <v>5003550</v>
      </c>
      <c r="BR1342" s="1"/>
      <c r="CA1342" s="38"/>
      <c r="CB1342" s="38"/>
    </row>
    <row r="1343" spans="1:80" ht="14" hidden="1" customHeight="1" outlineLevel="1" x14ac:dyDescent="0.2">
      <c r="A1343" t="s">
        <v>725</v>
      </c>
      <c r="B1343" s="6" t="s">
        <v>1980</v>
      </c>
      <c r="C1343" s="1">
        <f t="shared" si="335"/>
        <v>207</v>
      </c>
      <c r="D1343" s="3">
        <f>IF(N1343&gt;0, RANK(N1343,(N1343:P1343,Q1343:AE1343)),0)</f>
        <v>2</v>
      </c>
      <c r="E1343" s="3">
        <f>IF(O1343&gt;0,RANK(O1343,(N1343:P1343,Q1343:AE1343)),0)</f>
        <v>1</v>
      </c>
      <c r="F1343" s="3">
        <f t="shared" si="336"/>
        <v>3</v>
      </c>
      <c r="G1343" s="1">
        <f t="shared" si="337"/>
        <v>13</v>
      </c>
      <c r="H1343" s="2">
        <f t="shared" si="323"/>
        <v>6.280193236714976E-2</v>
      </c>
      <c r="I1343" s="4"/>
      <c r="J1343" s="2">
        <f t="shared" si="338"/>
        <v>0.44927536231884058</v>
      </c>
      <c r="K1343" s="2">
        <f t="shared" si="339"/>
        <v>0.51207729468599039</v>
      </c>
      <c r="L1343" s="2">
        <f t="shared" si="340"/>
        <v>2.4154589371980676E-2</v>
      </c>
      <c r="M1343" s="2">
        <f t="shared" si="341"/>
        <v>1.4492753623188356E-2</v>
      </c>
      <c r="N1343" s="38">
        <v>93</v>
      </c>
      <c r="O1343" s="38">
        <v>106</v>
      </c>
      <c r="P1343" s="38">
        <v>5</v>
      </c>
      <c r="Q1343" s="38">
        <v>0</v>
      </c>
      <c r="R1343" s="38">
        <v>0</v>
      </c>
      <c r="S1343" s="38">
        <v>0</v>
      </c>
      <c r="T1343" s="38">
        <v>2</v>
      </c>
      <c r="U1343" s="38">
        <v>1</v>
      </c>
      <c r="V1343" s="38">
        <v>0</v>
      </c>
      <c r="W1343" s="38">
        <v>0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/>
      <c r="AD1343" s="38">
        <v>0</v>
      </c>
      <c r="AE1343" s="38">
        <v>0</v>
      </c>
      <c r="AJ1343" s="38">
        <v>0</v>
      </c>
      <c r="AK1343" s="38"/>
      <c r="AO1343" s="38"/>
      <c r="AP1343" s="38"/>
      <c r="AR1343" s="38"/>
      <c r="AS1343" s="38"/>
      <c r="AV1343" s="38"/>
      <c r="BA1343" t="str">
        <f t="shared" si="334"/>
        <v>Belvidere</v>
      </c>
      <c r="BB1343" t="s">
        <v>2715</v>
      </c>
      <c r="BC1343">
        <v>1</v>
      </c>
      <c r="BE1343" s="60">
        <v>50</v>
      </c>
      <c r="BF1343" s="62">
        <v>15</v>
      </c>
      <c r="BG1343" s="62">
        <v>5</v>
      </c>
      <c r="BH1343" s="66">
        <v>4375</v>
      </c>
      <c r="BI1343" s="66">
        <v>4375</v>
      </c>
      <c r="BJ1343" s="66">
        <f t="shared" si="324"/>
        <v>50015</v>
      </c>
      <c r="BL1343" s="6" t="s">
        <v>1447</v>
      </c>
      <c r="BM1343">
        <f t="shared" si="342"/>
        <v>5004375</v>
      </c>
      <c r="BN1343">
        <f t="shared" si="343"/>
        <v>5004375</v>
      </c>
      <c r="BR1343" s="1"/>
      <c r="CA1343" s="38"/>
      <c r="CB1343" s="38"/>
    </row>
    <row r="1344" spans="1:80" ht="14" hidden="1" customHeight="1" outlineLevel="1" x14ac:dyDescent="0.2">
      <c r="A1344" t="s">
        <v>931</v>
      </c>
      <c r="B1344" s="6" t="s">
        <v>1980</v>
      </c>
      <c r="C1344" s="1">
        <f t="shared" si="335"/>
        <v>7177</v>
      </c>
      <c r="D1344" s="3">
        <f>IF(N1344&gt;0, RANK(N1344,(N1344:P1344,Q1344:AE1344)),0)</f>
        <v>1</v>
      </c>
      <c r="E1344" s="3">
        <f>IF(O1344&gt;0,RANK(O1344,(N1344:P1344,Q1344:AE1344)),0)</f>
        <v>2</v>
      </c>
      <c r="F1344" s="3">
        <f t="shared" si="336"/>
        <v>3</v>
      </c>
      <c r="G1344" s="1">
        <f t="shared" si="337"/>
        <v>1545</v>
      </c>
      <c r="H1344" s="2">
        <f t="shared" si="323"/>
        <v>0.21527100459802145</v>
      </c>
      <c r="I1344" s="4"/>
      <c r="J1344" s="2">
        <f t="shared" si="338"/>
        <v>0.59007942037062844</v>
      </c>
      <c r="K1344" s="2">
        <f t="shared" si="339"/>
        <v>0.37480841577260693</v>
      </c>
      <c r="L1344" s="2">
        <f t="shared" si="340"/>
        <v>1.5326738191444894E-2</v>
      </c>
      <c r="M1344" s="2">
        <f t="shared" si="341"/>
        <v>1.9785425665319739E-2</v>
      </c>
      <c r="N1344" s="38">
        <v>4235</v>
      </c>
      <c r="O1344" s="38">
        <v>2690</v>
      </c>
      <c r="P1344" s="38">
        <v>110</v>
      </c>
      <c r="Q1344" s="38">
        <v>28</v>
      </c>
      <c r="R1344" s="38">
        <v>16</v>
      </c>
      <c r="S1344" s="38">
        <v>0</v>
      </c>
      <c r="T1344" s="38">
        <v>38</v>
      </c>
      <c r="U1344" s="38">
        <v>23</v>
      </c>
      <c r="V1344" s="38">
        <v>3</v>
      </c>
      <c r="W1344" s="38">
        <v>32</v>
      </c>
      <c r="X1344" s="38">
        <v>1</v>
      </c>
      <c r="Y1344" s="38">
        <v>0</v>
      </c>
      <c r="Z1344" s="38">
        <v>0</v>
      </c>
      <c r="AA1344" s="38">
        <v>0</v>
      </c>
      <c r="AB1344" s="38">
        <v>0</v>
      </c>
      <c r="AC1344" s="38"/>
      <c r="AD1344" s="38">
        <v>1</v>
      </c>
      <c r="AE1344" s="38">
        <v>0</v>
      </c>
      <c r="AJ1344" s="38">
        <v>0</v>
      </c>
      <c r="AK1344" s="38"/>
      <c r="AO1344" s="38"/>
      <c r="AP1344" s="38"/>
      <c r="AR1344" s="38"/>
      <c r="AS1344" s="38"/>
      <c r="AV1344" s="38"/>
      <c r="BA1344" t="str">
        <f t="shared" si="334"/>
        <v>Bennington</v>
      </c>
      <c r="BB1344" t="s">
        <v>931</v>
      </c>
      <c r="BC1344">
        <v>1</v>
      </c>
      <c r="BE1344" s="60">
        <v>50</v>
      </c>
      <c r="BF1344" s="62">
        <v>3</v>
      </c>
      <c r="BG1344" s="62">
        <v>10</v>
      </c>
      <c r="BH1344" s="66">
        <v>4825</v>
      </c>
      <c r="BI1344" s="66">
        <v>4825</v>
      </c>
      <c r="BJ1344" s="66">
        <f t="shared" si="324"/>
        <v>50003</v>
      </c>
      <c r="BL1344" s="6" t="s">
        <v>1447</v>
      </c>
      <c r="BM1344">
        <f t="shared" si="342"/>
        <v>5004825</v>
      </c>
      <c r="BN1344">
        <f t="shared" si="343"/>
        <v>5004825</v>
      </c>
      <c r="BR1344" s="1"/>
      <c r="CA1344" s="38"/>
      <c r="CB1344" s="38"/>
    </row>
    <row r="1345" spans="1:80" ht="14" hidden="1" customHeight="1" outlineLevel="1" x14ac:dyDescent="0.2">
      <c r="A1345" t="s">
        <v>2746</v>
      </c>
      <c r="B1345" s="6" t="s">
        <v>1980</v>
      </c>
      <c r="C1345" s="1">
        <f t="shared" si="335"/>
        <v>635</v>
      </c>
      <c r="D1345" s="3">
        <f>IF(N1345&gt;0, RANK(N1345,(N1345:P1345,Q1345:AE1345)),0)</f>
        <v>2</v>
      </c>
      <c r="E1345" s="3">
        <f>IF(O1345&gt;0,RANK(O1345,(N1345:P1345,Q1345:AE1345)),0)</f>
        <v>1</v>
      </c>
      <c r="F1345" s="3">
        <f t="shared" si="336"/>
        <v>3</v>
      </c>
      <c r="G1345" s="1">
        <f t="shared" si="337"/>
        <v>108</v>
      </c>
      <c r="H1345" s="2">
        <f t="shared" ref="H1345:H1409" si="344">IF(C1345&gt;0,G1345/C1345,0)</f>
        <v>0.17007874015748031</v>
      </c>
      <c r="I1345" s="4"/>
      <c r="J1345" s="2">
        <f t="shared" si="338"/>
        <v>0.39212598425196848</v>
      </c>
      <c r="K1345" s="2">
        <f t="shared" si="339"/>
        <v>0.5622047244094488</v>
      </c>
      <c r="L1345" s="2">
        <f t="shared" si="340"/>
        <v>2.3622047244094488E-2</v>
      </c>
      <c r="M1345" s="2">
        <f t="shared" si="341"/>
        <v>2.2047244094488286E-2</v>
      </c>
      <c r="N1345" s="38">
        <v>249</v>
      </c>
      <c r="O1345" s="38">
        <v>357</v>
      </c>
      <c r="P1345" s="38">
        <v>15</v>
      </c>
      <c r="Q1345" s="38">
        <v>6</v>
      </c>
      <c r="R1345" s="38">
        <v>0</v>
      </c>
      <c r="S1345" s="38">
        <v>0</v>
      </c>
      <c r="T1345" s="38">
        <v>1</v>
      </c>
      <c r="U1345" s="38">
        <v>2</v>
      </c>
      <c r="V1345" s="38">
        <v>1</v>
      </c>
      <c r="W1345" s="38">
        <v>4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/>
      <c r="AD1345" s="38">
        <v>0</v>
      </c>
      <c r="AE1345" s="38">
        <v>0</v>
      </c>
      <c r="AJ1345" s="38">
        <v>0</v>
      </c>
      <c r="AK1345" s="38"/>
      <c r="AO1345" s="38"/>
      <c r="AP1345" s="38"/>
      <c r="AR1345" s="38"/>
      <c r="AS1345" s="38"/>
      <c r="AV1345" s="38"/>
      <c r="BA1345" t="str">
        <f t="shared" si="334"/>
        <v>Benson</v>
      </c>
      <c r="BB1345" t="s">
        <v>577</v>
      </c>
      <c r="BC1345">
        <v>1</v>
      </c>
      <c r="BE1345" s="60">
        <v>50</v>
      </c>
      <c r="BF1345" s="62">
        <v>21</v>
      </c>
      <c r="BG1345" s="62">
        <v>5</v>
      </c>
      <c r="BH1345" s="66">
        <v>5200</v>
      </c>
      <c r="BI1345" s="66">
        <v>5200</v>
      </c>
      <c r="BJ1345" s="66">
        <f t="shared" si="324"/>
        <v>50021</v>
      </c>
      <c r="BL1345" s="6" t="s">
        <v>1447</v>
      </c>
      <c r="BM1345">
        <f t="shared" si="342"/>
        <v>5005200</v>
      </c>
      <c r="BN1345">
        <f t="shared" si="343"/>
        <v>5005200</v>
      </c>
      <c r="BR1345" s="1"/>
      <c r="CA1345" s="38"/>
      <c r="CB1345" s="38"/>
    </row>
    <row r="1346" spans="1:80" ht="14" hidden="1" customHeight="1" outlineLevel="1" x14ac:dyDescent="0.2">
      <c r="A1346" t="s">
        <v>2268</v>
      </c>
      <c r="B1346" s="6" t="s">
        <v>1980</v>
      </c>
      <c r="C1346" s="1">
        <f t="shared" si="335"/>
        <v>778</v>
      </c>
      <c r="D1346" s="3">
        <f>IF(N1346&gt;0, RANK(N1346,(N1346:P1346,Q1346:AE1346)),0)</f>
        <v>2</v>
      </c>
      <c r="E1346" s="3">
        <f>IF(O1346&gt;0,RANK(O1346,(N1346:P1346,Q1346:AE1346)),0)</f>
        <v>1</v>
      </c>
      <c r="F1346" s="3">
        <f t="shared" si="336"/>
        <v>3</v>
      </c>
      <c r="G1346" s="1">
        <f t="shared" si="337"/>
        <v>206</v>
      </c>
      <c r="H1346" s="2">
        <f t="shared" si="344"/>
        <v>0.2647814910025707</v>
      </c>
      <c r="I1346" s="4"/>
      <c r="J1346" s="2">
        <f t="shared" si="338"/>
        <v>0.35347043701799485</v>
      </c>
      <c r="K1346" s="2">
        <f t="shared" si="339"/>
        <v>0.6182519280205655</v>
      </c>
      <c r="L1346" s="2">
        <f t="shared" si="340"/>
        <v>1.6709511568123392E-2</v>
      </c>
      <c r="M1346" s="2">
        <f t="shared" si="341"/>
        <v>1.1568123393316254E-2</v>
      </c>
      <c r="N1346" s="38">
        <v>275</v>
      </c>
      <c r="O1346" s="38">
        <v>481</v>
      </c>
      <c r="P1346" s="38">
        <v>13</v>
      </c>
      <c r="Q1346" s="38">
        <v>4</v>
      </c>
      <c r="R1346" s="38">
        <v>0</v>
      </c>
      <c r="S1346" s="38">
        <v>0</v>
      </c>
      <c r="T1346" s="38">
        <v>1</v>
      </c>
      <c r="U1346" s="38">
        <v>2</v>
      </c>
      <c r="V1346" s="38">
        <v>0</v>
      </c>
      <c r="W1346" s="38">
        <v>2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/>
      <c r="AD1346" s="38">
        <v>0</v>
      </c>
      <c r="AE1346" s="38">
        <v>0</v>
      </c>
      <c r="AJ1346" s="38">
        <v>0</v>
      </c>
      <c r="AK1346" s="38"/>
      <c r="AO1346" s="38"/>
      <c r="AP1346" s="38"/>
      <c r="AR1346" s="38"/>
      <c r="AS1346" s="38"/>
      <c r="AV1346" s="38"/>
      <c r="BA1346" t="str">
        <f t="shared" si="334"/>
        <v>Berkshire</v>
      </c>
      <c r="BB1346" t="s">
        <v>1117</v>
      </c>
      <c r="BC1346">
        <v>1</v>
      </c>
      <c r="BE1346" s="60">
        <v>50</v>
      </c>
      <c r="BF1346" s="62">
        <v>11</v>
      </c>
      <c r="BG1346" s="62">
        <v>15</v>
      </c>
      <c r="BH1346" s="66">
        <v>5425</v>
      </c>
      <c r="BI1346" s="66">
        <v>5425</v>
      </c>
      <c r="BJ1346" s="66">
        <f t="shared" si="324"/>
        <v>50011</v>
      </c>
      <c r="BL1346" s="6" t="s">
        <v>1447</v>
      </c>
      <c r="BM1346">
        <f t="shared" si="342"/>
        <v>5005425</v>
      </c>
      <c r="BN1346">
        <f t="shared" si="343"/>
        <v>5005425</v>
      </c>
      <c r="BR1346" s="1"/>
      <c r="CA1346" s="38"/>
      <c r="CB1346" s="38"/>
    </row>
    <row r="1347" spans="1:80" ht="14" hidden="1" customHeight="1" outlineLevel="1" x14ac:dyDescent="0.2">
      <c r="A1347" t="s">
        <v>358</v>
      </c>
      <c r="B1347" s="6" t="s">
        <v>1980</v>
      </c>
      <c r="C1347" s="1">
        <f t="shared" si="335"/>
        <v>1555</v>
      </c>
      <c r="D1347" s="3">
        <f>IF(N1347&gt;0, RANK(N1347,(N1347:P1347,Q1347:AE1347)),0)</f>
        <v>1</v>
      </c>
      <c r="E1347" s="3">
        <f>IF(O1347&gt;0,RANK(O1347,(N1347:P1347,Q1347:AE1347)),0)</f>
        <v>2</v>
      </c>
      <c r="F1347" s="3">
        <f t="shared" si="336"/>
        <v>3</v>
      </c>
      <c r="G1347" s="1">
        <f t="shared" si="337"/>
        <v>485</v>
      </c>
      <c r="H1347" s="2">
        <f t="shared" si="344"/>
        <v>0.31189710610932475</v>
      </c>
      <c r="I1347" s="4"/>
      <c r="J1347" s="2">
        <f t="shared" si="338"/>
        <v>0.63601286173633442</v>
      </c>
      <c r="K1347" s="2">
        <f t="shared" si="339"/>
        <v>0.32411575562700967</v>
      </c>
      <c r="L1347" s="2">
        <f t="shared" si="340"/>
        <v>1.6720257234726688E-2</v>
      </c>
      <c r="M1347" s="2">
        <f t="shared" si="341"/>
        <v>2.3151125401929217E-2</v>
      </c>
      <c r="N1347" s="38">
        <v>989</v>
      </c>
      <c r="O1347" s="38">
        <v>504</v>
      </c>
      <c r="P1347" s="38">
        <v>26</v>
      </c>
      <c r="Q1347" s="38">
        <v>14</v>
      </c>
      <c r="R1347" s="38">
        <v>1</v>
      </c>
      <c r="S1347" s="38">
        <v>0</v>
      </c>
      <c r="T1347" s="38">
        <v>4</v>
      </c>
      <c r="U1347" s="38">
        <v>9</v>
      </c>
      <c r="V1347" s="38">
        <v>0</v>
      </c>
      <c r="W1347" s="38">
        <v>8</v>
      </c>
      <c r="X1347" s="38">
        <v>0</v>
      </c>
      <c r="Y1347" s="38">
        <v>0</v>
      </c>
      <c r="Z1347" s="38">
        <v>0</v>
      </c>
      <c r="AA1347" s="38">
        <v>0</v>
      </c>
      <c r="AB1347" s="38">
        <v>0</v>
      </c>
      <c r="AC1347" s="38"/>
      <c r="AD1347" s="38">
        <v>0</v>
      </c>
      <c r="AE1347" s="38">
        <v>0</v>
      </c>
      <c r="AJ1347" s="38">
        <v>0</v>
      </c>
      <c r="AK1347" s="38"/>
      <c r="AO1347" s="38"/>
      <c r="AP1347" s="38"/>
      <c r="AR1347" s="38"/>
      <c r="AS1347" s="38"/>
      <c r="AV1347" s="38"/>
      <c r="BA1347" t="str">
        <f t="shared" si="334"/>
        <v>Berlin</v>
      </c>
      <c r="BB1347" t="s">
        <v>674</v>
      </c>
      <c r="BC1347">
        <v>1</v>
      </c>
      <c r="BE1347" s="60">
        <v>50</v>
      </c>
      <c r="BF1347" s="62">
        <v>23</v>
      </c>
      <c r="BG1347" s="62">
        <v>15</v>
      </c>
      <c r="BH1347" s="66">
        <v>5650</v>
      </c>
      <c r="BI1347" s="66">
        <v>5650</v>
      </c>
      <c r="BJ1347" s="66">
        <f t="shared" si="324"/>
        <v>50023</v>
      </c>
      <c r="BL1347" s="6" t="s">
        <v>1447</v>
      </c>
      <c r="BM1347">
        <f t="shared" si="342"/>
        <v>5005650</v>
      </c>
      <c r="BN1347">
        <f t="shared" si="343"/>
        <v>5005650</v>
      </c>
      <c r="BR1347" s="1"/>
      <c r="CA1347" s="38"/>
      <c r="CB1347" s="38"/>
    </row>
    <row r="1348" spans="1:80" ht="14" hidden="1" customHeight="1" outlineLevel="1" x14ac:dyDescent="0.2">
      <c r="A1348" t="s">
        <v>359</v>
      </c>
      <c r="B1348" s="6" t="s">
        <v>1980</v>
      </c>
      <c r="C1348" s="1">
        <f t="shared" si="335"/>
        <v>1038</v>
      </c>
      <c r="D1348" s="3">
        <f>IF(N1348&gt;0, RANK(N1348,(N1348:P1348,Q1348:AE1348)),0)</f>
        <v>1</v>
      </c>
      <c r="E1348" s="3">
        <f>IF(O1348&gt;0,RANK(O1348,(N1348:P1348,Q1348:AE1348)),0)</f>
        <v>2</v>
      </c>
      <c r="F1348" s="3">
        <f t="shared" si="336"/>
        <v>3</v>
      </c>
      <c r="G1348" s="1">
        <f t="shared" si="337"/>
        <v>357</v>
      </c>
      <c r="H1348" s="2">
        <f t="shared" si="344"/>
        <v>0.34393063583815031</v>
      </c>
      <c r="I1348" s="4"/>
      <c r="J1348" s="2">
        <f t="shared" si="338"/>
        <v>0.6502890173410405</v>
      </c>
      <c r="K1348" s="2">
        <f t="shared" si="339"/>
        <v>0.30635838150289019</v>
      </c>
      <c r="L1348" s="2">
        <f t="shared" si="340"/>
        <v>1.7341040462427744E-2</v>
      </c>
      <c r="M1348" s="2">
        <f t="shared" si="341"/>
        <v>2.6011560693641571E-2</v>
      </c>
      <c r="N1348" s="38">
        <v>675</v>
      </c>
      <c r="O1348" s="38">
        <v>318</v>
      </c>
      <c r="P1348" s="38">
        <v>18</v>
      </c>
      <c r="Q1348" s="38">
        <v>5</v>
      </c>
      <c r="R1348" s="38">
        <v>3</v>
      </c>
      <c r="S1348" s="38">
        <v>0</v>
      </c>
      <c r="T1348" s="38">
        <v>4</v>
      </c>
      <c r="U1348" s="38">
        <v>2</v>
      </c>
      <c r="V1348" s="38">
        <v>2</v>
      </c>
      <c r="W1348" s="38">
        <v>11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/>
      <c r="AD1348" s="38">
        <v>0</v>
      </c>
      <c r="AE1348" s="38">
        <v>0</v>
      </c>
      <c r="AJ1348" s="38">
        <v>0</v>
      </c>
      <c r="AK1348" s="38"/>
      <c r="AO1348" s="38"/>
      <c r="AP1348" s="38"/>
      <c r="AR1348" s="38"/>
      <c r="AS1348" s="38"/>
      <c r="AV1348" s="38"/>
      <c r="BA1348" t="str">
        <f t="shared" si="334"/>
        <v>Bethel</v>
      </c>
      <c r="BB1348" t="s">
        <v>2237</v>
      </c>
      <c r="BC1348">
        <v>1</v>
      </c>
      <c r="BE1348" s="60">
        <v>50</v>
      </c>
      <c r="BF1348" s="62">
        <v>27</v>
      </c>
      <c r="BG1348" s="62">
        <v>20</v>
      </c>
      <c r="BH1348" s="66">
        <v>5800</v>
      </c>
      <c r="BI1348" s="66">
        <v>5800</v>
      </c>
      <c r="BJ1348" s="66">
        <f t="shared" ref="BJ1348:BJ1412" si="345">BE1348*1000+BF1348</f>
        <v>50027</v>
      </c>
      <c r="BL1348" s="6" t="s">
        <v>1447</v>
      </c>
      <c r="BM1348">
        <f t="shared" si="342"/>
        <v>5005800</v>
      </c>
      <c r="BN1348">
        <f t="shared" si="343"/>
        <v>5005800</v>
      </c>
      <c r="BR1348" s="1"/>
      <c r="CA1348" s="38"/>
      <c r="CB1348" s="38"/>
    </row>
    <row r="1349" spans="1:80" ht="14" hidden="1" customHeight="1" outlineLevel="1" x14ac:dyDescent="0.2">
      <c r="A1349" t="s">
        <v>53</v>
      </c>
      <c r="B1349" s="6" t="s">
        <v>1980</v>
      </c>
      <c r="C1349" s="1">
        <f t="shared" si="335"/>
        <v>135</v>
      </c>
      <c r="D1349" s="3">
        <f>IF(N1349&gt;0, RANK(N1349,(N1349:P1349,Q1349:AE1349)),0)</f>
        <v>2</v>
      </c>
      <c r="E1349" s="3">
        <f>IF(O1349&gt;0,RANK(O1349,(N1349:P1349,Q1349:AE1349)),0)</f>
        <v>1</v>
      </c>
      <c r="F1349" s="3">
        <f t="shared" si="336"/>
        <v>3</v>
      </c>
      <c r="G1349" s="1">
        <f t="shared" si="337"/>
        <v>41</v>
      </c>
      <c r="H1349" s="2">
        <f t="shared" si="344"/>
        <v>0.3037037037037037</v>
      </c>
      <c r="I1349" s="4"/>
      <c r="J1349" s="2">
        <f t="shared" si="338"/>
        <v>0.33333333333333331</v>
      </c>
      <c r="K1349" s="2">
        <f t="shared" si="339"/>
        <v>0.63703703703703707</v>
      </c>
      <c r="L1349" s="2">
        <f t="shared" si="340"/>
        <v>2.9629629629629631E-2</v>
      </c>
      <c r="M1349" s="2">
        <f t="shared" si="341"/>
        <v>4.163336342344337E-17</v>
      </c>
      <c r="N1349" s="38">
        <v>45</v>
      </c>
      <c r="O1349" s="38">
        <v>86</v>
      </c>
      <c r="P1349" s="38">
        <v>4</v>
      </c>
      <c r="Q1349" s="38">
        <v>0</v>
      </c>
      <c r="R1349" s="38">
        <v>0</v>
      </c>
      <c r="S1349" s="38">
        <v>0</v>
      </c>
      <c r="T1349" s="38">
        <v>0</v>
      </c>
      <c r="U1349" s="38">
        <v>0</v>
      </c>
      <c r="V1349" s="38">
        <v>0</v>
      </c>
      <c r="W1349" s="38">
        <v>0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/>
      <c r="AD1349" s="38">
        <v>0</v>
      </c>
      <c r="AE1349" s="38">
        <v>0</v>
      </c>
      <c r="AJ1349" s="38">
        <v>0</v>
      </c>
      <c r="AK1349" s="38"/>
      <c r="AO1349" s="38"/>
      <c r="AP1349" s="38"/>
      <c r="AR1349" s="38"/>
      <c r="AS1349" s="38"/>
      <c r="AV1349" s="38"/>
      <c r="BA1349" t="str">
        <f t="shared" si="334"/>
        <v>Bloomfield</v>
      </c>
      <c r="BB1349" t="s">
        <v>823</v>
      </c>
      <c r="BC1349">
        <v>1</v>
      </c>
      <c r="BE1349" s="60">
        <v>50</v>
      </c>
      <c r="BF1349" s="62">
        <v>9</v>
      </c>
      <c r="BG1349" s="62">
        <v>15</v>
      </c>
      <c r="BH1349" s="66">
        <v>6325</v>
      </c>
      <c r="BI1349" s="66">
        <v>6325</v>
      </c>
      <c r="BJ1349" s="66">
        <f t="shared" si="345"/>
        <v>50009</v>
      </c>
      <c r="BL1349" s="6" t="s">
        <v>1447</v>
      </c>
      <c r="BM1349">
        <f t="shared" si="342"/>
        <v>5006325</v>
      </c>
      <c r="BN1349">
        <f t="shared" si="343"/>
        <v>5006325</v>
      </c>
      <c r="BR1349" s="1"/>
      <c r="CA1349" s="38"/>
      <c r="CB1349" s="38"/>
    </row>
    <row r="1350" spans="1:80" ht="14" hidden="1" customHeight="1" outlineLevel="1" x14ac:dyDescent="0.2">
      <c r="A1350" t="s">
        <v>54</v>
      </c>
      <c r="B1350" s="6" t="s">
        <v>1980</v>
      </c>
      <c r="C1350" s="1">
        <f t="shared" si="335"/>
        <v>810</v>
      </c>
      <c r="D1350" s="3">
        <f>IF(N1350&gt;0, RANK(N1350,(N1350:P1350,Q1350:AE1350)),0)</f>
        <v>1</v>
      </c>
      <c r="E1350" s="3">
        <f>IF(O1350&gt;0,RANK(O1350,(N1350:P1350,Q1350:AE1350)),0)</f>
        <v>2</v>
      </c>
      <c r="F1350" s="3">
        <f t="shared" si="336"/>
        <v>3</v>
      </c>
      <c r="G1350" s="1">
        <f t="shared" si="337"/>
        <v>347</v>
      </c>
      <c r="H1350" s="2">
        <f t="shared" si="344"/>
        <v>0.42839506172839509</v>
      </c>
      <c r="I1350" s="4"/>
      <c r="J1350" s="2">
        <f t="shared" si="338"/>
        <v>0.6938271604938272</v>
      </c>
      <c r="K1350" s="2">
        <f t="shared" si="339"/>
        <v>0.26543209876543211</v>
      </c>
      <c r="L1350" s="2">
        <f t="shared" si="340"/>
        <v>1.6049382716049384E-2</v>
      </c>
      <c r="M1350" s="2">
        <f t="shared" si="341"/>
        <v>2.4691358024691305E-2</v>
      </c>
      <c r="N1350" s="38">
        <v>562</v>
      </c>
      <c r="O1350" s="38">
        <v>215</v>
      </c>
      <c r="P1350" s="38">
        <v>13</v>
      </c>
      <c r="Q1350" s="38">
        <v>3</v>
      </c>
      <c r="R1350" s="38">
        <v>2</v>
      </c>
      <c r="S1350" s="38">
        <v>0</v>
      </c>
      <c r="T1350" s="38">
        <v>5</v>
      </c>
      <c r="U1350" s="38">
        <v>2</v>
      </c>
      <c r="V1350" s="38">
        <v>0</v>
      </c>
      <c r="W1350" s="38">
        <v>8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/>
      <c r="AD1350" s="38">
        <v>0</v>
      </c>
      <c r="AE1350" s="38">
        <v>0</v>
      </c>
      <c r="AJ1350" s="38">
        <v>0</v>
      </c>
      <c r="AK1350" s="38"/>
      <c r="AO1350" s="38"/>
      <c r="AP1350" s="38"/>
      <c r="AR1350" s="38"/>
      <c r="AS1350" s="38"/>
      <c r="AV1350" s="38"/>
      <c r="BA1350" t="str">
        <f t="shared" si="334"/>
        <v>Bolton</v>
      </c>
      <c r="BB1350" t="s">
        <v>3104</v>
      </c>
      <c r="BC1350">
        <v>1</v>
      </c>
      <c r="BE1350" s="60">
        <v>50</v>
      </c>
      <c r="BF1350" s="62">
        <v>7</v>
      </c>
      <c r="BG1350" s="62">
        <v>5</v>
      </c>
      <c r="BH1350" s="66">
        <v>6550</v>
      </c>
      <c r="BI1350" s="66">
        <v>6550</v>
      </c>
      <c r="BJ1350" s="66">
        <f t="shared" si="345"/>
        <v>50007</v>
      </c>
      <c r="BL1350" s="6" t="s">
        <v>1447</v>
      </c>
      <c r="BM1350">
        <f t="shared" si="342"/>
        <v>5006550</v>
      </c>
      <c r="BN1350">
        <f t="shared" si="343"/>
        <v>5006550</v>
      </c>
      <c r="BR1350" s="1"/>
      <c r="CA1350" s="38"/>
      <c r="CB1350" s="38"/>
    </row>
    <row r="1351" spans="1:80" ht="14" hidden="1" customHeight="1" outlineLevel="1" x14ac:dyDescent="0.2">
      <c r="A1351" t="s">
        <v>2231</v>
      </c>
      <c r="B1351" s="6" t="s">
        <v>1980</v>
      </c>
      <c r="C1351" s="1">
        <f t="shared" si="335"/>
        <v>1535</v>
      </c>
      <c r="D1351" s="3">
        <f>IF(N1351&gt;0, RANK(N1351,(N1351:P1351,Q1351:AE1351)),0)</f>
        <v>1</v>
      </c>
      <c r="E1351" s="3">
        <f>IF(O1351&gt;0,RANK(O1351,(N1351:P1351,Q1351:AE1351)),0)</f>
        <v>2</v>
      </c>
      <c r="F1351" s="3">
        <f t="shared" si="336"/>
        <v>3</v>
      </c>
      <c r="G1351" s="1">
        <f t="shared" si="337"/>
        <v>271</v>
      </c>
      <c r="H1351" s="2">
        <f t="shared" si="344"/>
        <v>0.17654723127035832</v>
      </c>
      <c r="I1351" s="4"/>
      <c r="J1351" s="2">
        <f t="shared" si="338"/>
        <v>0.56807817589576548</v>
      </c>
      <c r="K1351" s="2">
        <f t="shared" si="339"/>
        <v>0.39153094462540716</v>
      </c>
      <c r="L1351" s="2">
        <f t="shared" si="340"/>
        <v>2.0846905537459284E-2</v>
      </c>
      <c r="M1351" s="2">
        <f t="shared" si="341"/>
        <v>1.9543973941368073E-2</v>
      </c>
      <c r="N1351" s="38">
        <v>872</v>
      </c>
      <c r="O1351" s="38">
        <v>601</v>
      </c>
      <c r="P1351" s="38">
        <v>32</v>
      </c>
      <c r="Q1351" s="38">
        <v>6</v>
      </c>
      <c r="R1351" s="38">
        <v>4</v>
      </c>
      <c r="S1351" s="38">
        <v>0</v>
      </c>
      <c r="T1351" s="38">
        <v>5</v>
      </c>
      <c r="U1351" s="38">
        <v>5</v>
      </c>
      <c r="V1351" s="38">
        <v>2</v>
      </c>
      <c r="W1351" s="38">
        <v>8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/>
      <c r="AD1351" s="38">
        <v>0</v>
      </c>
      <c r="AE1351" s="38">
        <v>0</v>
      </c>
      <c r="AJ1351" s="38">
        <v>0</v>
      </c>
      <c r="AK1351" s="38"/>
      <c r="AO1351" s="38"/>
      <c r="AP1351" s="38"/>
      <c r="AR1351" s="38"/>
      <c r="AS1351" s="38"/>
      <c r="AV1351" s="38"/>
      <c r="BA1351" t="str">
        <f t="shared" si="334"/>
        <v>Bradford</v>
      </c>
      <c r="BB1351" t="s">
        <v>1977</v>
      </c>
      <c r="BC1351">
        <v>1</v>
      </c>
      <c r="BE1351" s="60">
        <v>50</v>
      </c>
      <c r="BF1351" s="62">
        <v>17</v>
      </c>
      <c r="BG1351" s="62">
        <v>5</v>
      </c>
      <c r="BH1351" s="66">
        <v>7375</v>
      </c>
      <c r="BI1351" s="66">
        <v>7375</v>
      </c>
      <c r="BJ1351" s="66">
        <f t="shared" si="345"/>
        <v>50017</v>
      </c>
      <c r="BL1351" s="6" t="s">
        <v>1447</v>
      </c>
      <c r="BM1351">
        <f t="shared" si="342"/>
        <v>5007375</v>
      </c>
      <c r="BN1351">
        <f t="shared" si="343"/>
        <v>5007375</v>
      </c>
      <c r="BR1351" s="1"/>
      <c r="CA1351" s="38"/>
      <c r="CB1351" s="38"/>
    </row>
    <row r="1352" spans="1:80" ht="14" hidden="1" customHeight="1" outlineLevel="1" x14ac:dyDescent="0.2">
      <c r="A1352" t="s">
        <v>237</v>
      </c>
      <c r="B1352" s="6" t="s">
        <v>1980</v>
      </c>
      <c r="C1352" s="1">
        <f t="shared" si="335"/>
        <v>749</v>
      </c>
      <c r="D1352" s="3">
        <f>IF(N1352&gt;0, RANK(N1352,(N1352:P1352,Q1352:AE1352)),0)</f>
        <v>1</v>
      </c>
      <c r="E1352" s="3">
        <f>IF(O1352&gt;0,RANK(O1352,(N1352:P1352,Q1352:AE1352)),0)</f>
        <v>2</v>
      </c>
      <c r="F1352" s="3">
        <f t="shared" si="336"/>
        <v>3</v>
      </c>
      <c r="G1352" s="1">
        <f t="shared" si="337"/>
        <v>166</v>
      </c>
      <c r="H1352" s="2">
        <f t="shared" si="344"/>
        <v>0.22162883845126835</v>
      </c>
      <c r="I1352" s="4"/>
      <c r="J1352" s="2">
        <f t="shared" si="338"/>
        <v>0.59012016021361813</v>
      </c>
      <c r="K1352" s="2">
        <f t="shared" si="339"/>
        <v>0.36849132176234978</v>
      </c>
      <c r="L1352" s="2">
        <f t="shared" si="340"/>
        <v>1.8691588785046728E-2</v>
      </c>
      <c r="M1352" s="2">
        <f t="shared" si="341"/>
        <v>2.2696929238985367E-2</v>
      </c>
      <c r="N1352" s="38">
        <v>442</v>
      </c>
      <c r="O1352" s="38">
        <v>276</v>
      </c>
      <c r="P1352" s="38">
        <v>14</v>
      </c>
      <c r="Q1352" s="38">
        <v>4</v>
      </c>
      <c r="R1352" s="38">
        <v>4</v>
      </c>
      <c r="S1352" s="38">
        <v>0</v>
      </c>
      <c r="T1352" s="38">
        <v>3</v>
      </c>
      <c r="U1352" s="38">
        <v>3</v>
      </c>
      <c r="V1352" s="38">
        <v>0</v>
      </c>
      <c r="W1352" s="38">
        <v>3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/>
      <c r="AD1352" s="38">
        <v>0</v>
      </c>
      <c r="AE1352" s="38">
        <v>0</v>
      </c>
      <c r="AJ1352" s="38">
        <v>0</v>
      </c>
      <c r="AK1352" s="38"/>
      <c r="AO1352" s="38"/>
      <c r="AP1352" s="38"/>
      <c r="AR1352" s="38"/>
      <c r="AS1352" s="38"/>
      <c r="AV1352" s="38"/>
      <c r="BA1352" t="str">
        <f t="shared" si="334"/>
        <v>Braintree</v>
      </c>
      <c r="BB1352" t="s">
        <v>1977</v>
      </c>
      <c r="BC1352">
        <v>1</v>
      </c>
      <c r="BE1352" s="60">
        <v>50</v>
      </c>
      <c r="BF1352" s="62">
        <v>17</v>
      </c>
      <c r="BG1352" s="62">
        <v>10</v>
      </c>
      <c r="BH1352" s="66">
        <v>7600</v>
      </c>
      <c r="BI1352" s="66">
        <v>7600</v>
      </c>
      <c r="BJ1352" s="66">
        <f t="shared" si="345"/>
        <v>50017</v>
      </c>
      <c r="BL1352" s="6" t="s">
        <v>1447</v>
      </c>
      <c r="BM1352">
        <f t="shared" si="342"/>
        <v>5007600</v>
      </c>
      <c r="BN1352">
        <f t="shared" si="343"/>
        <v>5007600</v>
      </c>
      <c r="BR1352" s="1"/>
      <c r="CA1352" s="38"/>
      <c r="CB1352" s="38"/>
    </row>
    <row r="1353" spans="1:80" ht="14" hidden="1" customHeight="1" outlineLevel="1" x14ac:dyDescent="0.2">
      <c r="A1353" t="s">
        <v>885</v>
      </c>
      <c r="B1353" s="6" t="s">
        <v>1980</v>
      </c>
      <c r="C1353" s="1">
        <f t="shared" si="335"/>
        <v>2356</v>
      </c>
      <c r="D1353" s="3">
        <f>IF(N1353&gt;0, RANK(N1353,(N1353:P1353,Q1353:AE1353)),0)</f>
        <v>1</v>
      </c>
      <c r="E1353" s="3">
        <f>IF(O1353&gt;0,RANK(O1353,(N1353:P1353,Q1353:AE1353)),0)</f>
        <v>2</v>
      </c>
      <c r="F1353" s="3">
        <f t="shared" si="336"/>
        <v>3</v>
      </c>
      <c r="G1353" s="1">
        <f t="shared" si="337"/>
        <v>187</v>
      </c>
      <c r="H1353" s="2">
        <f t="shared" si="344"/>
        <v>7.9371816638370118E-2</v>
      </c>
      <c r="I1353" s="4"/>
      <c r="J1353" s="2">
        <f t="shared" si="338"/>
        <v>0.52164685908319186</v>
      </c>
      <c r="K1353" s="2">
        <f t="shared" si="339"/>
        <v>0.44227504244482174</v>
      </c>
      <c r="L1353" s="2">
        <f t="shared" si="340"/>
        <v>1.7826825127334467E-2</v>
      </c>
      <c r="M1353" s="2">
        <f t="shared" si="341"/>
        <v>1.825127334465193E-2</v>
      </c>
      <c r="N1353" s="38">
        <v>1229</v>
      </c>
      <c r="O1353" s="38">
        <v>1042</v>
      </c>
      <c r="P1353" s="38">
        <v>42</v>
      </c>
      <c r="Q1353" s="38">
        <v>11</v>
      </c>
      <c r="R1353" s="38">
        <v>0</v>
      </c>
      <c r="S1353" s="38">
        <v>0</v>
      </c>
      <c r="T1353" s="38">
        <v>11</v>
      </c>
      <c r="U1353" s="38">
        <v>7</v>
      </c>
      <c r="V1353" s="38">
        <v>2</v>
      </c>
      <c r="W1353" s="38">
        <v>10</v>
      </c>
      <c r="X1353" s="38">
        <v>0</v>
      </c>
      <c r="Y1353" s="38">
        <v>0</v>
      </c>
      <c r="Z1353" s="38">
        <v>1</v>
      </c>
      <c r="AA1353" s="38">
        <v>0</v>
      </c>
      <c r="AB1353" s="38">
        <v>0</v>
      </c>
      <c r="AC1353" s="38"/>
      <c r="AD1353" s="38">
        <v>0</v>
      </c>
      <c r="AE1353" s="38">
        <v>0</v>
      </c>
      <c r="AJ1353" s="38">
        <v>1</v>
      </c>
      <c r="AK1353" s="38"/>
      <c r="AO1353" s="38"/>
      <c r="AP1353" s="38"/>
      <c r="AR1353" s="38"/>
      <c r="AS1353" s="38"/>
      <c r="AV1353" s="38"/>
      <c r="BA1353" t="str">
        <f t="shared" si="334"/>
        <v>Brandon</v>
      </c>
      <c r="BB1353" t="s">
        <v>577</v>
      </c>
      <c r="BC1353">
        <v>1</v>
      </c>
      <c r="BE1353" s="60">
        <v>50</v>
      </c>
      <c r="BF1353" s="62">
        <v>21</v>
      </c>
      <c r="BG1353" s="62">
        <v>10</v>
      </c>
      <c r="BH1353" s="66">
        <v>7750</v>
      </c>
      <c r="BI1353" s="66">
        <v>7750</v>
      </c>
      <c r="BJ1353" s="66">
        <f t="shared" si="345"/>
        <v>50021</v>
      </c>
      <c r="BL1353" s="6" t="s">
        <v>1447</v>
      </c>
      <c r="BM1353">
        <f t="shared" si="342"/>
        <v>5007750</v>
      </c>
      <c r="BN1353">
        <f t="shared" si="343"/>
        <v>5007750</v>
      </c>
      <c r="BR1353" s="1"/>
      <c r="CA1353" s="38"/>
      <c r="CB1353" s="38"/>
    </row>
    <row r="1354" spans="1:80" ht="14" hidden="1" customHeight="1" outlineLevel="1" x14ac:dyDescent="0.2">
      <c r="A1354" t="s">
        <v>574</v>
      </c>
      <c r="B1354" s="6" t="s">
        <v>1980</v>
      </c>
      <c r="C1354" s="1">
        <f t="shared" si="335"/>
        <v>6466</v>
      </c>
      <c r="D1354" s="3">
        <f>IF(N1354&gt;0, RANK(N1354,(N1354:P1354,Q1354:AE1354)),0)</f>
        <v>1</v>
      </c>
      <c r="E1354" s="3">
        <f>IF(O1354&gt;0,RANK(O1354,(N1354:P1354,Q1354:AE1354)),0)</f>
        <v>2</v>
      </c>
      <c r="F1354" s="3">
        <f t="shared" si="336"/>
        <v>3</v>
      </c>
      <c r="G1354" s="1">
        <f t="shared" si="337"/>
        <v>3963</v>
      </c>
      <c r="H1354" s="2">
        <f t="shared" si="344"/>
        <v>0.61289823693164247</v>
      </c>
      <c r="I1354" s="4"/>
      <c r="J1354" s="2">
        <f t="shared" si="338"/>
        <v>0.78379214351995052</v>
      </c>
      <c r="K1354" s="2">
        <f t="shared" si="339"/>
        <v>0.17089390658830808</v>
      </c>
      <c r="L1354" s="2">
        <f t="shared" si="340"/>
        <v>1.453758119393752E-2</v>
      </c>
      <c r="M1354" s="2">
        <f t="shared" si="341"/>
        <v>3.0776368697803876E-2</v>
      </c>
      <c r="N1354" s="38">
        <v>5068</v>
      </c>
      <c r="O1354" s="38">
        <v>1105</v>
      </c>
      <c r="P1354" s="38">
        <v>94</v>
      </c>
      <c r="Q1354" s="38">
        <v>18</v>
      </c>
      <c r="R1354" s="38">
        <v>35</v>
      </c>
      <c r="S1354" s="38">
        <v>0</v>
      </c>
      <c r="T1354" s="38">
        <v>49</v>
      </c>
      <c r="U1354" s="38">
        <v>68</v>
      </c>
      <c r="V1354" s="38">
        <v>4</v>
      </c>
      <c r="W1354" s="38">
        <v>25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/>
      <c r="AD1354" s="38">
        <v>0</v>
      </c>
      <c r="AE1354" s="38">
        <v>0</v>
      </c>
      <c r="AJ1354" s="38">
        <v>0</v>
      </c>
      <c r="AK1354" s="38"/>
      <c r="AO1354" s="38"/>
      <c r="AP1354" s="38"/>
      <c r="AR1354" s="38"/>
      <c r="AS1354" s="38"/>
      <c r="AV1354" s="38"/>
      <c r="BA1354" t="str">
        <f t="shared" si="334"/>
        <v>Brattleboro</v>
      </c>
      <c r="BB1354" t="s">
        <v>2090</v>
      </c>
      <c r="BC1354">
        <v>1</v>
      </c>
      <c r="BE1354" s="60">
        <v>50</v>
      </c>
      <c r="BF1354" s="62">
        <v>25</v>
      </c>
      <c r="BG1354" s="62">
        <v>10</v>
      </c>
      <c r="BH1354" s="66">
        <v>7900</v>
      </c>
      <c r="BI1354" s="66">
        <v>7900</v>
      </c>
      <c r="BJ1354" s="66">
        <f t="shared" si="345"/>
        <v>50025</v>
      </c>
      <c r="BL1354" s="6" t="s">
        <v>1447</v>
      </c>
      <c r="BM1354">
        <f t="shared" si="342"/>
        <v>5007900</v>
      </c>
      <c r="BN1354">
        <f t="shared" si="343"/>
        <v>5007900</v>
      </c>
      <c r="BR1354" s="1"/>
      <c r="CA1354" s="38"/>
      <c r="CB1354" s="38"/>
    </row>
    <row r="1355" spans="1:80" ht="14" hidden="1" customHeight="1" outlineLevel="1" x14ac:dyDescent="0.2">
      <c r="A1355" t="s">
        <v>785</v>
      </c>
      <c r="B1355" s="6" t="s">
        <v>1980</v>
      </c>
      <c r="C1355" s="1">
        <f t="shared" si="335"/>
        <v>575</v>
      </c>
      <c r="D1355" s="3">
        <f>IF(N1355&gt;0, RANK(N1355,(N1355:P1355,Q1355:AE1355)),0)</f>
        <v>1</v>
      </c>
      <c r="E1355" s="3">
        <f>IF(O1355&gt;0,RANK(O1355,(N1355:P1355,Q1355:AE1355)),0)</f>
        <v>2</v>
      </c>
      <c r="F1355" s="3">
        <f t="shared" si="336"/>
        <v>3</v>
      </c>
      <c r="G1355" s="1">
        <f t="shared" si="337"/>
        <v>116</v>
      </c>
      <c r="H1355" s="2">
        <f t="shared" si="344"/>
        <v>0.20173913043478262</v>
      </c>
      <c r="I1355" s="4"/>
      <c r="J1355" s="2">
        <f t="shared" si="338"/>
        <v>0.58608695652173914</v>
      </c>
      <c r="K1355" s="2">
        <f t="shared" si="339"/>
        <v>0.3843478260869565</v>
      </c>
      <c r="L1355" s="2">
        <f t="shared" si="340"/>
        <v>1.391304347826087E-2</v>
      </c>
      <c r="M1355" s="2">
        <f t="shared" si="341"/>
        <v>1.5652173913043486E-2</v>
      </c>
      <c r="N1355" s="38">
        <v>337</v>
      </c>
      <c r="O1355" s="38">
        <v>221</v>
      </c>
      <c r="P1355" s="38">
        <v>8</v>
      </c>
      <c r="Q1355" s="38">
        <v>2</v>
      </c>
      <c r="R1355" s="38">
        <v>0</v>
      </c>
      <c r="S1355" s="38">
        <v>0</v>
      </c>
      <c r="T1355" s="38">
        <v>2</v>
      </c>
      <c r="U1355" s="38">
        <v>3</v>
      </c>
      <c r="V1355" s="38">
        <v>0</v>
      </c>
      <c r="W1355" s="38">
        <v>1</v>
      </c>
      <c r="X1355" s="38">
        <v>1</v>
      </c>
      <c r="Y1355" s="38">
        <v>0</v>
      </c>
      <c r="Z1355" s="38">
        <v>0</v>
      </c>
      <c r="AA1355" s="38">
        <v>0</v>
      </c>
      <c r="AB1355" s="38">
        <v>0</v>
      </c>
      <c r="AC1355" s="38"/>
      <c r="AD1355" s="38">
        <v>0</v>
      </c>
      <c r="AE1355" s="38">
        <v>0</v>
      </c>
      <c r="AJ1355" s="38">
        <v>0</v>
      </c>
      <c r="AK1355" s="38"/>
      <c r="AO1355" s="38"/>
      <c r="AP1355" s="38"/>
      <c r="AR1355" s="38"/>
      <c r="AS1355" s="38"/>
      <c r="AV1355" s="38"/>
      <c r="BA1355" t="str">
        <f t="shared" si="334"/>
        <v>Bridgewater</v>
      </c>
      <c r="BB1355" t="s">
        <v>2237</v>
      </c>
      <c r="BC1355">
        <v>1</v>
      </c>
      <c r="BE1355" s="60">
        <v>50</v>
      </c>
      <c r="BF1355" s="62">
        <v>27</v>
      </c>
      <c r="BG1355" s="62">
        <v>25</v>
      </c>
      <c r="BH1355" s="66">
        <v>8275</v>
      </c>
      <c r="BI1355" s="66">
        <v>8275</v>
      </c>
      <c r="BJ1355" s="66">
        <f t="shared" si="345"/>
        <v>50027</v>
      </c>
      <c r="BL1355" s="6" t="s">
        <v>1447</v>
      </c>
      <c r="BM1355">
        <f t="shared" si="342"/>
        <v>5008275</v>
      </c>
      <c r="BN1355">
        <f t="shared" si="343"/>
        <v>5008275</v>
      </c>
      <c r="BR1355" s="1"/>
      <c r="CA1355" s="38"/>
      <c r="CB1355" s="38"/>
    </row>
    <row r="1356" spans="1:80" ht="14" hidden="1" customHeight="1" outlineLevel="1" x14ac:dyDescent="0.2">
      <c r="A1356" t="s">
        <v>764</v>
      </c>
      <c r="B1356" s="6" t="s">
        <v>1980</v>
      </c>
      <c r="C1356" s="1">
        <f t="shared" si="335"/>
        <v>769</v>
      </c>
      <c r="D1356" s="3">
        <f>IF(N1356&gt;0, RANK(N1356,(N1356:P1356,Q1356:AE1356)),0)</f>
        <v>1</v>
      </c>
      <c r="E1356" s="3">
        <f>IF(O1356&gt;0,RANK(O1356,(N1356:P1356,Q1356:AE1356)),0)</f>
        <v>2</v>
      </c>
      <c r="F1356" s="3">
        <f t="shared" si="336"/>
        <v>3</v>
      </c>
      <c r="G1356" s="1">
        <f t="shared" si="337"/>
        <v>47</v>
      </c>
      <c r="H1356" s="2">
        <f t="shared" si="344"/>
        <v>6.1118335500650198E-2</v>
      </c>
      <c r="I1356" s="4"/>
      <c r="J1356" s="2">
        <f t="shared" si="338"/>
        <v>0.51105331599479842</v>
      </c>
      <c r="K1356" s="2">
        <f t="shared" si="339"/>
        <v>0.44993498049414826</v>
      </c>
      <c r="L1356" s="2">
        <f t="shared" si="340"/>
        <v>1.1703511053315995E-2</v>
      </c>
      <c r="M1356" s="2">
        <f t="shared" si="341"/>
        <v>2.7308192457737322E-2</v>
      </c>
      <c r="N1356" s="38">
        <v>393</v>
      </c>
      <c r="O1356" s="38">
        <v>346</v>
      </c>
      <c r="P1356" s="38">
        <v>9</v>
      </c>
      <c r="Q1356" s="38">
        <v>9</v>
      </c>
      <c r="R1356" s="38">
        <v>1</v>
      </c>
      <c r="S1356" s="38">
        <v>0</v>
      </c>
      <c r="T1356" s="38">
        <v>1</v>
      </c>
      <c r="U1356" s="38">
        <v>3</v>
      </c>
      <c r="V1356" s="38">
        <v>0</v>
      </c>
      <c r="W1356" s="38">
        <v>7</v>
      </c>
      <c r="X1356" s="38">
        <v>0</v>
      </c>
      <c r="Y1356" s="38">
        <v>0</v>
      </c>
      <c r="Z1356" s="38">
        <v>0</v>
      </c>
      <c r="AA1356" s="38">
        <v>0</v>
      </c>
      <c r="AB1356" s="38">
        <v>0</v>
      </c>
      <c r="AC1356" s="38"/>
      <c r="AD1356" s="38">
        <v>0</v>
      </c>
      <c r="AE1356" s="38">
        <v>0</v>
      </c>
      <c r="AJ1356" s="38">
        <v>0</v>
      </c>
      <c r="AK1356" s="38"/>
      <c r="AO1356" s="38"/>
      <c r="AP1356" s="38"/>
      <c r="AR1356" s="38"/>
      <c r="AS1356" s="38"/>
      <c r="AV1356" s="38"/>
      <c r="BA1356" t="str">
        <f t="shared" si="334"/>
        <v>Bridport</v>
      </c>
      <c r="BB1356" t="s">
        <v>1322</v>
      </c>
      <c r="BC1356">
        <v>1</v>
      </c>
      <c r="BE1356" s="60">
        <v>50</v>
      </c>
      <c r="BF1356" s="62">
        <v>1</v>
      </c>
      <c r="BG1356" s="62">
        <v>10</v>
      </c>
      <c r="BH1356" s="66">
        <v>8575</v>
      </c>
      <c r="BI1356" s="66">
        <v>8575</v>
      </c>
      <c r="BJ1356" s="66">
        <f t="shared" si="345"/>
        <v>50001</v>
      </c>
      <c r="BL1356" s="6" t="s">
        <v>1447</v>
      </c>
      <c r="BM1356">
        <f t="shared" si="342"/>
        <v>5008575</v>
      </c>
      <c r="BN1356">
        <f t="shared" si="343"/>
        <v>5008575</v>
      </c>
      <c r="BR1356" s="1"/>
      <c r="CA1356" s="38"/>
      <c r="CB1356" s="38"/>
    </row>
    <row r="1357" spans="1:80" ht="14" hidden="1" customHeight="1" outlineLevel="1" x14ac:dyDescent="0.2">
      <c r="A1357" t="s">
        <v>768</v>
      </c>
      <c r="B1357" s="6" t="s">
        <v>1980</v>
      </c>
      <c r="C1357" s="1">
        <f t="shared" si="335"/>
        <v>647</v>
      </c>
      <c r="D1357" s="3">
        <f>IF(N1357&gt;0, RANK(N1357,(N1357:P1357,Q1357:AE1357)),0)</f>
        <v>2</v>
      </c>
      <c r="E1357" s="3">
        <f>IF(O1357&gt;0,RANK(O1357,(N1357:P1357,Q1357:AE1357)),0)</f>
        <v>1</v>
      </c>
      <c r="F1357" s="3">
        <f t="shared" si="336"/>
        <v>3</v>
      </c>
      <c r="G1357" s="1">
        <f t="shared" si="337"/>
        <v>171</v>
      </c>
      <c r="H1357" s="2">
        <f t="shared" si="344"/>
        <v>0.2642967542503864</v>
      </c>
      <c r="I1357" s="4"/>
      <c r="J1357" s="2">
        <f t="shared" si="338"/>
        <v>0.2936630602782071</v>
      </c>
      <c r="K1357" s="2">
        <f t="shared" si="339"/>
        <v>0.55795981452859356</v>
      </c>
      <c r="L1357" s="2">
        <f t="shared" si="340"/>
        <v>0.12673879443585781</v>
      </c>
      <c r="M1357" s="2">
        <f t="shared" si="341"/>
        <v>2.1638330757341534E-2</v>
      </c>
      <c r="N1357" s="38">
        <v>190</v>
      </c>
      <c r="O1357" s="38">
        <v>361</v>
      </c>
      <c r="P1357" s="38">
        <v>82</v>
      </c>
      <c r="Q1357" s="38">
        <v>4</v>
      </c>
      <c r="R1357" s="38">
        <v>1</v>
      </c>
      <c r="S1357" s="38">
        <v>0</v>
      </c>
      <c r="T1357" s="38">
        <v>2</v>
      </c>
      <c r="U1357" s="38">
        <v>3</v>
      </c>
      <c r="V1357" s="38">
        <v>0</v>
      </c>
      <c r="W1357" s="38">
        <v>4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/>
      <c r="AD1357" s="38">
        <v>0</v>
      </c>
      <c r="AE1357" s="38">
        <v>0</v>
      </c>
      <c r="AJ1357" s="38">
        <v>0</v>
      </c>
      <c r="AK1357" s="38"/>
      <c r="AO1357" s="38"/>
      <c r="AP1357" s="38"/>
      <c r="AR1357" s="38"/>
      <c r="AS1357" s="38"/>
      <c r="AV1357" s="38"/>
      <c r="BA1357" t="str">
        <f t="shared" si="334"/>
        <v>Brighton</v>
      </c>
      <c r="BB1357" t="s">
        <v>823</v>
      </c>
      <c r="BC1357">
        <v>1</v>
      </c>
      <c r="BE1357" s="60">
        <v>50</v>
      </c>
      <c r="BF1357" s="62">
        <v>9</v>
      </c>
      <c r="BG1357" s="62">
        <v>20</v>
      </c>
      <c r="BH1357" s="66">
        <v>8725</v>
      </c>
      <c r="BI1357" s="66">
        <v>8725</v>
      </c>
      <c r="BJ1357" s="66">
        <f t="shared" si="345"/>
        <v>50009</v>
      </c>
      <c r="BL1357" s="6" t="s">
        <v>1447</v>
      </c>
      <c r="BM1357">
        <f t="shared" si="342"/>
        <v>5008725</v>
      </c>
      <c r="BN1357">
        <f t="shared" si="343"/>
        <v>5008725</v>
      </c>
      <c r="BR1357" s="1"/>
      <c r="CA1357" s="38"/>
      <c r="CB1357" s="38"/>
    </row>
    <row r="1358" spans="1:80" ht="14" hidden="1" customHeight="1" outlineLevel="1" x14ac:dyDescent="0.2">
      <c r="A1358" t="s">
        <v>2173</v>
      </c>
      <c r="B1358" s="6" t="s">
        <v>1980</v>
      </c>
      <c r="C1358" s="1">
        <f t="shared" si="335"/>
        <v>2336</v>
      </c>
      <c r="D1358" s="3">
        <f>IF(N1358&gt;0, RANK(N1358,(N1358:P1358,Q1358:AE1358)),0)</f>
        <v>1</v>
      </c>
      <c r="E1358" s="3">
        <f>IF(O1358&gt;0,RANK(O1358,(N1358:P1358,Q1358:AE1358)),0)</f>
        <v>2</v>
      </c>
      <c r="F1358" s="3">
        <f t="shared" si="336"/>
        <v>3</v>
      </c>
      <c r="G1358" s="1">
        <f t="shared" si="337"/>
        <v>737</v>
      </c>
      <c r="H1358" s="2">
        <f t="shared" si="344"/>
        <v>0.31549657534246578</v>
      </c>
      <c r="I1358" s="4"/>
      <c r="J1358" s="2">
        <f t="shared" si="338"/>
        <v>0.63912671232876717</v>
      </c>
      <c r="K1358" s="2">
        <f t="shared" si="339"/>
        <v>0.32363013698630139</v>
      </c>
      <c r="L1358" s="2">
        <f t="shared" si="340"/>
        <v>1.7551369863013699E-2</v>
      </c>
      <c r="M1358" s="2">
        <f t="shared" si="341"/>
        <v>1.9691780821917748E-2</v>
      </c>
      <c r="N1358" s="38">
        <v>1493</v>
      </c>
      <c r="O1358" s="38">
        <v>756</v>
      </c>
      <c r="P1358" s="38">
        <v>41</v>
      </c>
      <c r="Q1358" s="38">
        <v>13</v>
      </c>
      <c r="R1358" s="38">
        <v>8</v>
      </c>
      <c r="S1358" s="38">
        <v>0</v>
      </c>
      <c r="T1358" s="38">
        <v>5</v>
      </c>
      <c r="U1358" s="38">
        <v>10</v>
      </c>
      <c r="V1358" s="38">
        <v>0</v>
      </c>
      <c r="W1358" s="38">
        <v>10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/>
      <c r="AD1358" s="38">
        <v>0</v>
      </c>
      <c r="AE1358" s="38">
        <v>0</v>
      </c>
      <c r="AJ1358" s="38">
        <v>0</v>
      </c>
      <c r="AK1358" s="38"/>
      <c r="AO1358" s="38"/>
      <c r="AP1358" s="38"/>
      <c r="AR1358" s="38"/>
      <c r="AS1358" s="38"/>
      <c r="AV1358" s="38"/>
      <c r="BA1358" t="str">
        <f t="shared" si="334"/>
        <v>Bristol</v>
      </c>
      <c r="BB1358" t="s">
        <v>1322</v>
      </c>
      <c r="BC1358">
        <v>1</v>
      </c>
      <c r="BE1358" s="60">
        <v>50</v>
      </c>
      <c r="BF1358" s="62">
        <v>1</v>
      </c>
      <c r="BG1358" s="62">
        <v>15</v>
      </c>
      <c r="BH1358" s="66">
        <v>9025</v>
      </c>
      <c r="BI1358" s="66">
        <v>9025</v>
      </c>
      <c r="BJ1358" s="66">
        <f t="shared" si="345"/>
        <v>50001</v>
      </c>
      <c r="BL1358" s="6" t="s">
        <v>1447</v>
      </c>
      <c r="BM1358">
        <f t="shared" si="342"/>
        <v>5009025</v>
      </c>
      <c r="BN1358">
        <f t="shared" si="343"/>
        <v>5009025</v>
      </c>
      <c r="BR1358" s="1"/>
      <c r="CA1358" s="38"/>
      <c r="CB1358" s="38"/>
    </row>
    <row r="1359" spans="1:80" ht="14" hidden="1" customHeight="1" outlineLevel="1" x14ac:dyDescent="0.2">
      <c r="A1359" t="s">
        <v>894</v>
      </c>
      <c r="B1359" s="6" t="s">
        <v>1980</v>
      </c>
      <c r="C1359" s="1">
        <f t="shared" si="335"/>
        <v>919</v>
      </c>
      <c r="D1359" s="3">
        <f>IF(N1359&gt;0, RANK(N1359,(N1359:P1359,Q1359:AE1359)),0)</f>
        <v>1</v>
      </c>
      <c r="E1359" s="3">
        <f>IF(O1359&gt;0,RANK(O1359,(N1359:P1359,Q1359:AE1359)),0)</f>
        <v>2</v>
      </c>
      <c r="F1359" s="3">
        <f t="shared" si="336"/>
        <v>3</v>
      </c>
      <c r="G1359" s="1">
        <f t="shared" si="337"/>
        <v>199</v>
      </c>
      <c r="H1359" s="2">
        <f t="shared" si="344"/>
        <v>0.21653971708378672</v>
      </c>
      <c r="I1359" s="4"/>
      <c r="J1359" s="2">
        <f t="shared" si="338"/>
        <v>0.58106637649619153</v>
      </c>
      <c r="K1359" s="2">
        <f t="shared" si="339"/>
        <v>0.36452665941240481</v>
      </c>
      <c r="L1359" s="2">
        <f t="shared" si="340"/>
        <v>1.7410228509249184E-2</v>
      </c>
      <c r="M1359" s="2">
        <f t="shared" si="341"/>
        <v>3.699673558215448E-2</v>
      </c>
      <c r="N1359" s="38">
        <v>534</v>
      </c>
      <c r="O1359" s="38">
        <v>335</v>
      </c>
      <c r="P1359" s="38">
        <v>16</v>
      </c>
      <c r="Q1359" s="38">
        <v>7</v>
      </c>
      <c r="R1359" s="38">
        <v>3</v>
      </c>
      <c r="S1359" s="38">
        <v>0</v>
      </c>
      <c r="T1359" s="38">
        <v>6</v>
      </c>
      <c r="U1359" s="38">
        <v>14</v>
      </c>
      <c r="V1359" s="38">
        <v>0</v>
      </c>
      <c r="W1359" s="38">
        <v>4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/>
      <c r="AD1359" s="38">
        <v>0</v>
      </c>
      <c r="AE1359" s="38">
        <v>0</v>
      </c>
      <c r="AJ1359" s="38">
        <v>0</v>
      </c>
      <c r="AK1359" s="38"/>
      <c r="AO1359" s="38"/>
      <c r="AP1359" s="38"/>
      <c r="AR1359" s="38"/>
      <c r="AS1359" s="38"/>
      <c r="AV1359" s="38"/>
      <c r="BA1359" t="str">
        <f t="shared" si="334"/>
        <v>Brookfield</v>
      </c>
      <c r="BB1359" t="s">
        <v>1977</v>
      </c>
      <c r="BC1359">
        <v>1</v>
      </c>
      <c r="BE1359" s="60">
        <v>50</v>
      </c>
      <c r="BF1359" s="62">
        <v>17</v>
      </c>
      <c r="BG1359" s="62">
        <v>15</v>
      </c>
      <c r="BH1359" s="66">
        <v>9325</v>
      </c>
      <c r="BI1359" s="66">
        <v>9325</v>
      </c>
      <c r="BJ1359" s="66">
        <f t="shared" si="345"/>
        <v>50017</v>
      </c>
      <c r="BL1359" s="6" t="s">
        <v>1447</v>
      </c>
      <c r="BM1359">
        <f t="shared" si="342"/>
        <v>5009325</v>
      </c>
      <c r="BN1359">
        <f t="shared" si="343"/>
        <v>5009325</v>
      </c>
      <c r="BR1359" s="1"/>
      <c r="CA1359" s="38"/>
      <c r="CB1359" s="38"/>
    </row>
    <row r="1360" spans="1:80" ht="14" hidden="1" customHeight="1" outlineLevel="1" x14ac:dyDescent="0.2">
      <c r="A1360" t="s">
        <v>1530</v>
      </c>
      <c r="B1360" s="6" t="s">
        <v>1980</v>
      </c>
      <c r="C1360" s="1">
        <f t="shared" si="335"/>
        <v>331</v>
      </c>
      <c r="D1360" s="3">
        <f>IF(N1360&gt;0, RANK(N1360,(N1360:P1360,Q1360:AE1360)),0)</f>
        <v>1</v>
      </c>
      <c r="E1360" s="3">
        <f>IF(O1360&gt;0,RANK(O1360,(N1360:P1360,Q1360:AE1360)),0)</f>
        <v>2</v>
      </c>
      <c r="F1360" s="3">
        <f t="shared" si="336"/>
        <v>3</v>
      </c>
      <c r="G1360" s="1">
        <f t="shared" si="337"/>
        <v>108</v>
      </c>
      <c r="H1360" s="2">
        <f t="shared" si="344"/>
        <v>0.32628398791540786</v>
      </c>
      <c r="I1360" s="4"/>
      <c r="J1360" s="2">
        <f t="shared" si="338"/>
        <v>0.64350453172205435</v>
      </c>
      <c r="K1360" s="2">
        <f t="shared" si="339"/>
        <v>0.31722054380664655</v>
      </c>
      <c r="L1360" s="2">
        <f t="shared" si="340"/>
        <v>2.7190332326283987E-2</v>
      </c>
      <c r="M1360" s="2">
        <f t="shared" si="341"/>
        <v>1.2084592145015113E-2</v>
      </c>
      <c r="N1360" s="38">
        <v>213</v>
      </c>
      <c r="O1360" s="38">
        <v>105</v>
      </c>
      <c r="P1360" s="38">
        <v>9</v>
      </c>
      <c r="Q1360" s="38">
        <v>1</v>
      </c>
      <c r="R1360" s="38">
        <v>0</v>
      </c>
      <c r="S1360" s="38">
        <v>0</v>
      </c>
      <c r="T1360" s="38">
        <v>1</v>
      </c>
      <c r="U1360" s="38">
        <v>2</v>
      </c>
      <c r="V1360" s="38">
        <v>0</v>
      </c>
      <c r="W1360" s="38">
        <v>0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/>
      <c r="AD1360" s="38">
        <v>0</v>
      </c>
      <c r="AE1360" s="38">
        <v>0</v>
      </c>
      <c r="AJ1360" s="38">
        <v>0</v>
      </c>
      <c r="AK1360" s="38"/>
      <c r="AO1360" s="38"/>
      <c r="AP1360" s="38"/>
      <c r="AR1360" s="38"/>
      <c r="AS1360" s="38"/>
      <c r="AV1360" s="38"/>
      <c r="BA1360" t="str">
        <f t="shared" si="334"/>
        <v>Brookline</v>
      </c>
      <c r="BB1360" t="s">
        <v>2090</v>
      </c>
      <c r="BC1360">
        <v>1</v>
      </c>
      <c r="BE1360" s="60">
        <v>50</v>
      </c>
      <c r="BF1360" s="62">
        <v>25</v>
      </c>
      <c r="BG1360" s="62">
        <v>15</v>
      </c>
      <c r="BH1360" s="66">
        <v>9475</v>
      </c>
      <c r="BI1360" s="66">
        <v>9475</v>
      </c>
      <c r="BJ1360" s="66">
        <f t="shared" si="345"/>
        <v>50025</v>
      </c>
      <c r="BL1360" s="6" t="s">
        <v>1447</v>
      </c>
      <c r="BM1360">
        <f t="shared" si="342"/>
        <v>5009475</v>
      </c>
      <c r="BN1360">
        <f t="shared" si="343"/>
        <v>5009475</v>
      </c>
      <c r="BR1360" s="1"/>
      <c r="CA1360" s="38"/>
      <c r="CB1360" s="38"/>
    </row>
    <row r="1361" spans="1:80" ht="14" hidden="1" customHeight="1" outlineLevel="1" x14ac:dyDescent="0.2">
      <c r="A1361" t="s">
        <v>3030</v>
      </c>
      <c r="B1361" s="6" t="s">
        <v>1980</v>
      </c>
      <c r="C1361" s="1">
        <f t="shared" si="335"/>
        <v>547</v>
      </c>
      <c r="D1361" s="3">
        <f>IF(N1361&gt;0, RANK(N1361,(N1361:P1361,Q1361:AE1361)),0)</f>
        <v>2</v>
      </c>
      <c r="E1361" s="3">
        <f>IF(O1361&gt;0,RANK(O1361,(N1361:P1361,Q1361:AE1361)),0)</f>
        <v>1</v>
      </c>
      <c r="F1361" s="3">
        <f t="shared" si="336"/>
        <v>3</v>
      </c>
      <c r="G1361" s="1">
        <f t="shared" si="337"/>
        <v>106</v>
      </c>
      <c r="H1361" s="2">
        <f t="shared" si="344"/>
        <v>0.19378427787934185</v>
      </c>
      <c r="I1361" s="4"/>
      <c r="J1361" s="2">
        <f t="shared" si="338"/>
        <v>0.38391224862888484</v>
      </c>
      <c r="K1361" s="2">
        <f t="shared" si="339"/>
        <v>0.57769652650822667</v>
      </c>
      <c r="L1361" s="2">
        <f t="shared" si="340"/>
        <v>2.5594149908592323E-2</v>
      </c>
      <c r="M1361" s="2">
        <f t="shared" si="341"/>
        <v>1.2797074954296161E-2</v>
      </c>
      <c r="N1361" s="38">
        <v>210</v>
      </c>
      <c r="O1361" s="38">
        <v>316</v>
      </c>
      <c r="P1361" s="38">
        <v>14</v>
      </c>
      <c r="Q1361" s="38">
        <v>2</v>
      </c>
      <c r="R1361" s="38">
        <v>0</v>
      </c>
      <c r="S1361" s="38">
        <v>0</v>
      </c>
      <c r="T1361" s="38">
        <v>1</v>
      </c>
      <c r="U1361" s="38">
        <v>2</v>
      </c>
      <c r="V1361" s="38">
        <v>1</v>
      </c>
      <c r="W1361" s="38">
        <v>1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/>
      <c r="AD1361" s="38">
        <v>0</v>
      </c>
      <c r="AE1361" s="38">
        <v>0</v>
      </c>
      <c r="AJ1361" s="38">
        <v>0</v>
      </c>
      <c r="AK1361" s="38"/>
      <c r="AO1361" s="38"/>
      <c r="AP1361" s="38"/>
      <c r="AR1361" s="38"/>
      <c r="AS1361" s="38"/>
      <c r="AV1361" s="38"/>
      <c r="BA1361" t="str">
        <f t="shared" si="334"/>
        <v>Brownington</v>
      </c>
      <c r="BB1361" t="s">
        <v>397</v>
      </c>
      <c r="BC1361">
        <v>1</v>
      </c>
      <c r="BE1361" s="60">
        <v>50</v>
      </c>
      <c r="BF1361" s="62">
        <v>19</v>
      </c>
      <c r="BG1361" s="62">
        <v>15</v>
      </c>
      <c r="BH1361" s="66">
        <v>9850</v>
      </c>
      <c r="BI1361" s="66">
        <v>9850</v>
      </c>
      <c r="BJ1361" s="66">
        <f t="shared" si="345"/>
        <v>50019</v>
      </c>
      <c r="BL1361" s="6" t="s">
        <v>1447</v>
      </c>
      <c r="BM1361">
        <f t="shared" si="342"/>
        <v>5009850</v>
      </c>
      <c r="BN1361">
        <f t="shared" si="343"/>
        <v>5009850</v>
      </c>
      <c r="BR1361" s="1"/>
      <c r="CA1361" s="38"/>
      <c r="CB1361" s="38"/>
    </row>
    <row r="1362" spans="1:80" ht="14" hidden="1" customHeight="1" outlineLevel="1" x14ac:dyDescent="0.2">
      <c r="A1362" t="s">
        <v>1773</v>
      </c>
      <c r="B1362" s="6" t="s">
        <v>1980</v>
      </c>
      <c r="C1362" s="1">
        <f t="shared" si="335"/>
        <v>61</v>
      </c>
      <c r="D1362" s="3">
        <f>IF(N1362&gt;0, RANK(N1362,(N1362:P1362,Q1362:AE1362)),0)</f>
        <v>2</v>
      </c>
      <c r="E1362" s="3">
        <f>IF(O1362&gt;0,RANK(O1362,(N1362:P1362,Q1362:AE1362)),0)</f>
        <v>1</v>
      </c>
      <c r="F1362" s="3">
        <f t="shared" si="336"/>
        <v>3</v>
      </c>
      <c r="G1362" s="1">
        <f t="shared" si="337"/>
        <v>6</v>
      </c>
      <c r="H1362" s="2">
        <f t="shared" si="344"/>
        <v>9.8360655737704916E-2</v>
      </c>
      <c r="I1362" s="4"/>
      <c r="J1362" s="2">
        <f t="shared" si="338"/>
        <v>0.42622950819672129</v>
      </c>
      <c r="K1362" s="2">
        <f t="shared" si="339"/>
        <v>0.52459016393442626</v>
      </c>
      <c r="L1362" s="2">
        <f t="shared" si="340"/>
        <v>4.9180327868852458E-2</v>
      </c>
      <c r="M1362" s="2">
        <f t="shared" si="341"/>
        <v>-5.5511151231257827E-17</v>
      </c>
      <c r="N1362" s="38">
        <v>26</v>
      </c>
      <c r="O1362" s="38">
        <v>32</v>
      </c>
      <c r="P1362" s="38">
        <v>3</v>
      </c>
      <c r="Q1362" s="38">
        <v>0</v>
      </c>
      <c r="R1362" s="38">
        <v>0</v>
      </c>
      <c r="S1362" s="38">
        <v>0</v>
      </c>
      <c r="T1362" s="38">
        <v>0</v>
      </c>
      <c r="U1362" s="38">
        <v>0</v>
      </c>
      <c r="V1362" s="38">
        <v>0</v>
      </c>
      <c r="W1362" s="38">
        <v>0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/>
      <c r="AD1362" s="38">
        <v>0</v>
      </c>
      <c r="AE1362" s="38">
        <v>0</v>
      </c>
      <c r="AJ1362" s="38">
        <v>0</v>
      </c>
      <c r="AK1362" s="38"/>
      <c r="AO1362" s="38"/>
      <c r="AP1362" s="38"/>
      <c r="AR1362" s="38"/>
      <c r="AS1362" s="38"/>
      <c r="AV1362" s="38"/>
      <c r="BA1362" t="str">
        <f t="shared" si="334"/>
        <v>Brunswick</v>
      </c>
      <c r="BB1362" t="s">
        <v>823</v>
      </c>
      <c r="BC1362">
        <v>1</v>
      </c>
      <c r="BE1362" s="60">
        <v>50</v>
      </c>
      <c r="BF1362" s="62">
        <v>9</v>
      </c>
      <c r="BG1362" s="62">
        <v>25</v>
      </c>
      <c r="BH1362" s="66">
        <v>10075</v>
      </c>
      <c r="BI1362" s="66">
        <v>10075</v>
      </c>
      <c r="BJ1362" s="66">
        <f t="shared" si="345"/>
        <v>50009</v>
      </c>
      <c r="BL1362" s="6" t="s">
        <v>1447</v>
      </c>
      <c r="BM1362">
        <f t="shared" si="342"/>
        <v>5010075</v>
      </c>
      <c r="BN1362">
        <f t="shared" si="343"/>
        <v>5010075</v>
      </c>
      <c r="BR1362" s="1"/>
      <c r="CA1362" s="38"/>
      <c r="CB1362" s="38"/>
    </row>
    <row r="1363" spans="1:80" ht="14" hidden="1" customHeight="1" outlineLevel="1" x14ac:dyDescent="0.2">
      <c r="A1363" t="s">
        <v>2870</v>
      </c>
      <c r="B1363" s="6" t="s">
        <v>1980</v>
      </c>
      <c r="C1363" s="1">
        <f t="shared" si="335"/>
        <v>947</v>
      </c>
      <c r="D1363" s="3">
        <f>IF(N1363&gt;0, RANK(N1363,(N1363:P1363,Q1363:AE1363)),0)</f>
        <v>1</v>
      </c>
      <c r="E1363" s="3">
        <f>IF(O1363&gt;0,RANK(O1363,(N1363:P1363,Q1363:AE1363)),0)</f>
        <v>2</v>
      </c>
      <c r="F1363" s="3">
        <f t="shared" si="336"/>
        <v>3</v>
      </c>
      <c r="G1363" s="1">
        <f t="shared" si="337"/>
        <v>186</v>
      </c>
      <c r="H1363" s="2">
        <f t="shared" si="344"/>
        <v>0.19640971488912354</v>
      </c>
      <c r="I1363" s="4"/>
      <c r="J1363" s="2">
        <f t="shared" si="338"/>
        <v>0.57444561774023228</v>
      </c>
      <c r="K1363" s="2">
        <f t="shared" si="339"/>
        <v>0.37803590285110877</v>
      </c>
      <c r="L1363" s="2">
        <f t="shared" si="340"/>
        <v>2.9567053854276663E-2</v>
      </c>
      <c r="M1363" s="2">
        <f t="shared" si="341"/>
        <v>1.795142555438228E-2</v>
      </c>
      <c r="N1363" s="38">
        <v>544</v>
      </c>
      <c r="O1363" s="38">
        <v>358</v>
      </c>
      <c r="P1363" s="38">
        <v>28</v>
      </c>
      <c r="Q1363" s="38">
        <v>5</v>
      </c>
      <c r="R1363" s="38">
        <v>1</v>
      </c>
      <c r="S1363" s="38">
        <v>0</v>
      </c>
      <c r="T1363" s="38">
        <v>2</v>
      </c>
      <c r="U1363" s="38">
        <v>5</v>
      </c>
      <c r="V1363" s="38">
        <v>0</v>
      </c>
      <c r="W1363" s="38">
        <v>4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/>
      <c r="AD1363" s="38">
        <v>0</v>
      </c>
      <c r="AE1363" s="38">
        <v>0</v>
      </c>
      <c r="AJ1363" s="38">
        <v>0</v>
      </c>
      <c r="AK1363" s="38"/>
      <c r="AO1363" s="38"/>
      <c r="AP1363" s="38"/>
      <c r="AR1363" s="38"/>
      <c r="AS1363" s="38"/>
      <c r="AV1363" s="38"/>
      <c r="BA1363" t="str">
        <f t="shared" si="334"/>
        <v>Burke</v>
      </c>
      <c r="BB1363" t="s">
        <v>663</v>
      </c>
      <c r="BC1363">
        <v>1</v>
      </c>
      <c r="BE1363" s="60">
        <v>50</v>
      </c>
      <c r="BF1363" s="62">
        <v>5</v>
      </c>
      <c r="BG1363" s="62">
        <v>10</v>
      </c>
      <c r="BH1363" s="66">
        <v>10450</v>
      </c>
      <c r="BI1363" s="66">
        <v>10450</v>
      </c>
      <c r="BJ1363" s="66">
        <f t="shared" si="345"/>
        <v>50005</v>
      </c>
      <c r="BL1363" s="6" t="s">
        <v>1447</v>
      </c>
      <c r="BM1363">
        <f t="shared" si="342"/>
        <v>5010450</v>
      </c>
      <c r="BN1363">
        <f t="shared" si="343"/>
        <v>5010450</v>
      </c>
      <c r="BR1363" s="1"/>
      <c r="CA1363" s="38"/>
      <c r="CB1363" s="38"/>
    </row>
    <row r="1364" spans="1:80" ht="14" hidden="1" customHeight="1" outlineLevel="1" x14ac:dyDescent="0.2">
      <c r="A1364" t="s">
        <v>2515</v>
      </c>
      <c r="B1364" s="6" t="s">
        <v>1980</v>
      </c>
      <c r="C1364" s="1">
        <f t="shared" si="335"/>
        <v>20667</v>
      </c>
      <c r="D1364" s="3">
        <f>IF(N1364&gt;0, RANK(N1364,(N1364:P1364,Q1364:AE1364)),0)</f>
        <v>1</v>
      </c>
      <c r="E1364" s="3">
        <f>IF(O1364&gt;0,RANK(O1364,(N1364:P1364,Q1364:AE1364)),0)</f>
        <v>2</v>
      </c>
      <c r="F1364" s="3">
        <f t="shared" si="336"/>
        <v>5</v>
      </c>
      <c r="G1364" s="1">
        <f t="shared" si="337"/>
        <v>15191</v>
      </c>
      <c r="H1364" s="2">
        <f t="shared" si="344"/>
        <v>0.73503653166884408</v>
      </c>
      <c r="I1364" s="4"/>
      <c r="J1364" s="2">
        <f t="shared" si="338"/>
        <v>0.84259931291430779</v>
      </c>
      <c r="K1364" s="2">
        <f t="shared" si="339"/>
        <v>0.10756278124546378</v>
      </c>
      <c r="L1364" s="2">
        <f t="shared" si="340"/>
        <v>8.0805148304059615E-3</v>
      </c>
      <c r="M1364" s="2">
        <f t="shared" si="341"/>
        <v>4.1757391009822467E-2</v>
      </c>
      <c r="N1364" s="38">
        <v>17414</v>
      </c>
      <c r="O1364" s="38">
        <v>2223</v>
      </c>
      <c r="P1364" s="38">
        <v>167</v>
      </c>
      <c r="Q1364" s="38">
        <v>76</v>
      </c>
      <c r="R1364" s="38">
        <v>111</v>
      </c>
      <c r="S1364" s="38">
        <v>0</v>
      </c>
      <c r="T1364" s="38">
        <v>359</v>
      </c>
      <c r="U1364" s="38">
        <v>196</v>
      </c>
      <c r="V1364" s="38">
        <v>20</v>
      </c>
      <c r="W1364" s="38">
        <v>95</v>
      </c>
      <c r="X1364" s="38">
        <v>5</v>
      </c>
      <c r="Y1364" s="38">
        <v>0</v>
      </c>
      <c r="Z1364" s="38">
        <v>0</v>
      </c>
      <c r="AA1364" s="38">
        <v>0</v>
      </c>
      <c r="AB1364" s="38">
        <v>0</v>
      </c>
      <c r="AC1364" s="38"/>
      <c r="AD1364" s="38">
        <v>0</v>
      </c>
      <c r="AE1364" s="38">
        <v>0</v>
      </c>
      <c r="AJ1364" s="38">
        <v>1</v>
      </c>
      <c r="AK1364" s="38"/>
      <c r="AO1364" s="38"/>
      <c r="AP1364" s="38"/>
      <c r="AR1364" s="38"/>
      <c r="AS1364" s="38"/>
      <c r="AV1364" s="38"/>
      <c r="BA1364" t="str">
        <f t="shared" si="334"/>
        <v>Burlington</v>
      </c>
      <c r="BB1364" t="s">
        <v>3104</v>
      </c>
      <c r="BC1364">
        <v>1</v>
      </c>
      <c r="BE1364" s="60">
        <v>50</v>
      </c>
      <c r="BF1364" s="62">
        <v>7</v>
      </c>
      <c r="BG1364" s="62">
        <v>15</v>
      </c>
      <c r="BH1364" s="66">
        <v>10675</v>
      </c>
      <c r="BI1364" s="66">
        <v>10675</v>
      </c>
      <c r="BJ1364" s="66">
        <f t="shared" si="345"/>
        <v>50007</v>
      </c>
      <c r="BL1364" s="6" t="s">
        <v>1225</v>
      </c>
      <c r="BM1364">
        <f t="shared" si="342"/>
        <v>5010675</v>
      </c>
      <c r="BN1364">
        <f t="shared" si="343"/>
        <v>5010675</v>
      </c>
      <c r="BR1364" s="1"/>
      <c r="CA1364" s="38"/>
      <c r="CB1364" s="38"/>
    </row>
    <row r="1365" spans="1:80" ht="14" hidden="1" customHeight="1" outlineLevel="1" x14ac:dyDescent="0.2">
      <c r="A1365" t="s">
        <v>2701</v>
      </c>
      <c r="B1365" s="6" t="s">
        <v>1980</v>
      </c>
      <c r="C1365" s="1">
        <f t="shared" si="335"/>
        <v>903</v>
      </c>
      <c r="D1365" s="3">
        <f>IF(N1365&gt;0, RANK(N1365,(N1365:P1365,Q1365:AE1365)),0)</f>
        <v>1</v>
      </c>
      <c r="E1365" s="3">
        <f>IF(O1365&gt;0,RANK(O1365,(N1365:P1365,Q1365:AE1365)),0)</f>
        <v>2</v>
      </c>
      <c r="F1365" s="3">
        <f t="shared" si="336"/>
        <v>3</v>
      </c>
      <c r="G1365" s="1">
        <f t="shared" si="337"/>
        <v>200</v>
      </c>
      <c r="H1365" s="2">
        <f t="shared" si="344"/>
        <v>0.22148394241417496</v>
      </c>
      <c r="I1365" s="4"/>
      <c r="J1365" s="2">
        <f t="shared" si="338"/>
        <v>0.58803986710963452</v>
      </c>
      <c r="K1365" s="2">
        <f t="shared" si="339"/>
        <v>0.36655592469545956</v>
      </c>
      <c r="L1365" s="2">
        <f t="shared" si="340"/>
        <v>2.9900332225913623E-2</v>
      </c>
      <c r="M1365" s="2">
        <f t="shared" si="341"/>
        <v>1.5503875968992303E-2</v>
      </c>
      <c r="N1365" s="38">
        <v>531</v>
      </c>
      <c r="O1365" s="38">
        <v>331</v>
      </c>
      <c r="P1365" s="38">
        <v>27</v>
      </c>
      <c r="Q1365" s="38">
        <v>1</v>
      </c>
      <c r="R1365" s="38">
        <v>1</v>
      </c>
      <c r="S1365" s="38">
        <v>0</v>
      </c>
      <c r="T1365" s="38">
        <v>2</v>
      </c>
      <c r="U1365" s="38">
        <v>6</v>
      </c>
      <c r="V1365" s="38">
        <v>1</v>
      </c>
      <c r="W1365" s="38">
        <v>3</v>
      </c>
      <c r="X1365" s="38">
        <v>0</v>
      </c>
      <c r="Y1365" s="38">
        <v>0</v>
      </c>
      <c r="Z1365" s="38">
        <v>0</v>
      </c>
      <c r="AA1365" s="38">
        <v>0</v>
      </c>
      <c r="AB1365" s="38">
        <v>0</v>
      </c>
      <c r="AC1365" s="38"/>
      <c r="AD1365" s="38">
        <v>0</v>
      </c>
      <c r="AE1365" s="38">
        <v>0</v>
      </c>
      <c r="AJ1365" s="38">
        <v>0</v>
      </c>
      <c r="AK1365" s="38"/>
      <c r="AO1365" s="38"/>
      <c r="AP1365" s="38"/>
      <c r="AR1365" s="38"/>
      <c r="AS1365" s="38"/>
      <c r="AV1365" s="38"/>
      <c r="BA1365" t="str">
        <f t="shared" si="334"/>
        <v>Cabot</v>
      </c>
      <c r="BB1365" t="s">
        <v>674</v>
      </c>
      <c r="BC1365">
        <v>1</v>
      </c>
      <c r="BE1365" s="60">
        <v>50</v>
      </c>
      <c r="BF1365" s="62">
        <v>23</v>
      </c>
      <c r="BG1365" s="62">
        <v>20</v>
      </c>
      <c r="BH1365" s="66">
        <v>11125</v>
      </c>
      <c r="BI1365" s="66">
        <v>11125</v>
      </c>
      <c r="BJ1365" s="66">
        <f t="shared" si="345"/>
        <v>50023</v>
      </c>
      <c r="BL1365" s="6" t="s">
        <v>1447</v>
      </c>
      <c r="BM1365">
        <f t="shared" si="342"/>
        <v>5011125</v>
      </c>
      <c r="BN1365">
        <f t="shared" si="343"/>
        <v>5011125</v>
      </c>
      <c r="BR1365" s="1"/>
      <c r="CA1365" s="38"/>
      <c r="CB1365" s="38"/>
    </row>
    <row r="1366" spans="1:80" ht="14" hidden="1" customHeight="1" outlineLevel="1" x14ac:dyDescent="0.2">
      <c r="A1366" t="s">
        <v>2992</v>
      </c>
      <c r="B1366" s="6" t="s">
        <v>1980</v>
      </c>
      <c r="C1366" s="1">
        <f t="shared" si="335"/>
        <v>1140</v>
      </c>
      <c r="D1366" s="3">
        <f>IF(N1366&gt;0, RANK(N1366,(N1366:P1366,Q1366:AE1366)),0)</f>
        <v>1</v>
      </c>
      <c r="E1366" s="3">
        <f>IF(O1366&gt;0,RANK(O1366,(N1366:P1366,Q1366:AE1366)),0)</f>
        <v>2</v>
      </c>
      <c r="F1366" s="3">
        <f t="shared" si="336"/>
        <v>3</v>
      </c>
      <c r="G1366" s="1">
        <f t="shared" si="337"/>
        <v>590</v>
      </c>
      <c r="H1366" s="2">
        <f t="shared" si="344"/>
        <v>0.51754385964912286</v>
      </c>
      <c r="I1366" s="4"/>
      <c r="J1366" s="2">
        <f t="shared" si="338"/>
        <v>0.73070175438596496</v>
      </c>
      <c r="K1366" s="2">
        <f t="shared" si="339"/>
        <v>0.2131578947368421</v>
      </c>
      <c r="L1366" s="2">
        <f t="shared" si="340"/>
        <v>1.7543859649122806E-2</v>
      </c>
      <c r="M1366" s="2">
        <f t="shared" si="341"/>
        <v>3.8596491228070129E-2</v>
      </c>
      <c r="N1366" s="38">
        <v>833</v>
      </c>
      <c r="O1366" s="38">
        <v>243</v>
      </c>
      <c r="P1366" s="38">
        <v>20</v>
      </c>
      <c r="Q1366" s="38">
        <v>5</v>
      </c>
      <c r="R1366" s="38">
        <v>8</v>
      </c>
      <c r="S1366" s="38">
        <v>0</v>
      </c>
      <c r="T1366" s="38">
        <v>10</v>
      </c>
      <c r="U1366" s="38">
        <v>19</v>
      </c>
      <c r="V1366" s="38">
        <v>1</v>
      </c>
      <c r="W1366" s="38">
        <v>1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/>
      <c r="AD1366" s="38">
        <v>0</v>
      </c>
      <c r="AE1366" s="38">
        <v>0</v>
      </c>
      <c r="AJ1366" s="38">
        <v>0</v>
      </c>
      <c r="AK1366" s="38"/>
      <c r="AO1366" s="38"/>
      <c r="AP1366" s="38"/>
      <c r="AR1366" s="38"/>
      <c r="AS1366" s="38"/>
      <c r="AV1366" s="38"/>
      <c r="BA1366" t="str">
        <f t="shared" si="334"/>
        <v>Calais</v>
      </c>
      <c r="BB1366" t="s">
        <v>674</v>
      </c>
      <c r="BC1366">
        <v>1</v>
      </c>
      <c r="BE1366" s="60">
        <v>50</v>
      </c>
      <c r="BF1366" s="62">
        <v>23</v>
      </c>
      <c r="BG1366" s="62">
        <v>25</v>
      </c>
      <c r="BH1366" s="66">
        <v>11350</v>
      </c>
      <c r="BI1366" s="66">
        <v>11350</v>
      </c>
      <c r="BJ1366" s="66">
        <f t="shared" si="345"/>
        <v>50023</v>
      </c>
      <c r="BL1366" s="6" t="s">
        <v>1447</v>
      </c>
      <c r="BM1366">
        <f t="shared" si="342"/>
        <v>5011350</v>
      </c>
      <c r="BN1366">
        <f t="shared" si="343"/>
        <v>5011350</v>
      </c>
      <c r="BR1366" s="1"/>
      <c r="CA1366" s="38"/>
      <c r="CB1366" s="38"/>
    </row>
    <row r="1367" spans="1:80" ht="14" hidden="1" customHeight="1" outlineLevel="1" x14ac:dyDescent="0.2">
      <c r="A1367" t="s">
        <v>2516</v>
      </c>
      <c r="B1367" s="6" t="s">
        <v>1980</v>
      </c>
      <c r="C1367" s="1">
        <f t="shared" si="335"/>
        <v>2197</v>
      </c>
      <c r="D1367" s="3">
        <f>IF(N1367&gt;0, RANK(N1367,(N1367:P1367,Q1367:AE1367)),0)</f>
        <v>1</v>
      </c>
      <c r="E1367" s="3">
        <f>IF(O1367&gt;0,RANK(O1367,(N1367:P1367,Q1367:AE1367)),0)</f>
        <v>2</v>
      </c>
      <c r="F1367" s="3">
        <f t="shared" si="336"/>
        <v>3</v>
      </c>
      <c r="G1367" s="1">
        <f t="shared" si="337"/>
        <v>827</v>
      </c>
      <c r="H1367" s="2">
        <f t="shared" si="344"/>
        <v>0.37642239417387346</v>
      </c>
      <c r="I1367" s="4"/>
      <c r="J1367" s="2">
        <f t="shared" si="338"/>
        <v>0.66545289030496135</v>
      </c>
      <c r="K1367" s="2">
        <f t="shared" si="339"/>
        <v>0.28903049613108783</v>
      </c>
      <c r="L1367" s="2">
        <f t="shared" si="340"/>
        <v>2.3213472917614931E-2</v>
      </c>
      <c r="M1367" s="2">
        <f t="shared" si="341"/>
        <v>2.2303140646335883E-2</v>
      </c>
      <c r="N1367" s="38">
        <v>1462</v>
      </c>
      <c r="O1367" s="38">
        <v>635</v>
      </c>
      <c r="P1367" s="38">
        <v>51</v>
      </c>
      <c r="Q1367" s="38">
        <v>12</v>
      </c>
      <c r="R1367" s="38">
        <v>3</v>
      </c>
      <c r="S1367" s="38">
        <v>0</v>
      </c>
      <c r="T1367" s="38">
        <v>3</v>
      </c>
      <c r="U1367" s="38">
        <v>10</v>
      </c>
      <c r="V1367" s="38">
        <v>2</v>
      </c>
      <c r="W1367" s="38">
        <v>19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/>
      <c r="AD1367" s="38">
        <v>0</v>
      </c>
      <c r="AE1367" s="38">
        <v>0</v>
      </c>
      <c r="AJ1367" s="38">
        <v>0</v>
      </c>
      <c r="AK1367" s="38"/>
      <c r="AO1367" s="38"/>
      <c r="AP1367" s="38"/>
      <c r="AR1367" s="38"/>
      <c r="AS1367" s="38"/>
      <c r="AV1367" s="38"/>
      <c r="BA1367" t="str">
        <f t="shared" si="334"/>
        <v>Cambridge</v>
      </c>
      <c r="BB1367" t="s">
        <v>2715</v>
      </c>
      <c r="BC1367">
        <v>1</v>
      </c>
      <c r="BE1367" s="60">
        <v>50</v>
      </c>
      <c r="BF1367" s="62">
        <v>15</v>
      </c>
      <c r="BG1367" s="62">
        <v>10</v>
      </c>
      <c r="BH1367" s="66">
        <v>11500</v>
      </c>
      <c r="BI1367" s="66">
        <v>11500</v>
      </c>
      <c r="BJ1367" s="66">
        <f t="shared" si="345"/>
        <v>50015</v>
      </c>
      <c r="BL1367" s="6" t="s">
        <v>1447</v>
      </c>
      <c r="BM1367">
        <f t="shared" si="342"/>
        <v>5011500</v>
      </c>
      <c r="BN1367">
        <f t="shared" si="343"/>
        <v>5011500</v>
      </c>
      <c r="BR1367" s="1"/>
      <c r="CA1367" s="38"/>
      <c r="CB1367" s="38"/>
    </row>
    <row r="1368" spans="1:80" ht="14" hidden="1" customHeight="1" outlineLevel="1" x14ac:dyDescent="0.2">
      <c r="A1368" t="s">
        <v>2517</v>
      </c>
      <c r="B1368" s="6" t="s">
        <v>1980</v>
      </c>
      <c r="C1368" s="1">
        <f t="shared" si="335"/>
        <v>538</v>
      </c>
      <c r="D1368" s="3">
        <f>IF(N1368&gt;0, RANK(N1368,(N1368:P1368,Q1368:AE1368)),0)</f>
        <v>2</v>
      </c>
      <c r="E1368" s="3">
        <f>IF(O1368&gt;0,RANK(O1368,(N1368:P1368,Q1368:AE1368)),0)</f>
        <v>1</v>
      </c>
      <c r="F1368" s="3">
        <f t="shared" si="336"/>
        <v>3</v>
      </c>
      <c r="G1368" s="1">
        <f t="shared" si="337"/>
        <v>23</v>
      </c>
      <c r="H1368" s="2">
        <f t="shared" si="344"/>
        <v>4.2750929368029739E-2</v>
      </c>
      <c r="I1368" s="4"/>
      <c r="J1368" s="2">
        <f t="shared" si="338"/>
        <v>0.45910780669144979</v>
      </c>
      <c r="K1368" s="2">
        <f t="shared" si="339"/>
        <v>0.5018587360594795</v>
      </c>
      <c r="L1368" s="2">
        <f t="shared" si="340"/>
        <v>2.6022304832713755E-2</v>
      </c>
      <c r="M1368" s="2">
        <f t="shared" si="341"/>
        <v>1.3011152416356947E-2</v>
      </c>
      <c r="N1368" s="38">
        <v>247</v>
      </c>
      <c r="O1368" s="38">
        <v>270</v>
      </c>
      <c r="P1368" s="38">
        <v>14</v>
      </c>
      <c r="Q1368" s="38">
        <v>3</v>
      </c>
      <c r="R1368" s="38">
        <v>1</v>
      </c>
      <c r="S1368" s="38">
        <v>0</v>
      </c>
      <c r="T1368" s="38">
        <v>3</v>
      </c>
      <c r="U1368" s="38">
        <v>0</v>
      </c>
      <c r="V1368" s="38">
        <v>0</v>
      </c>
      <c r="W1368" s="38">
        <v>0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/>
      <c r="AD1368" s="38">
        <v>0</v>
      </c>
      <c r="AE1368" s="38">
        <v>0</v>
      </c>
      <c r="AJ1368" s="38">
        <v>0</v>
      </c>
      <c r="AK1368" s="38"/>
      <c r="AO1368" s="38"/>
      <c r="AP1368" s="38"/>
      <c r="AR1368" s="38"/>
      <c r="AS1368" s="38"/>
      <c r="AV1368" s="38"/>
      <c r="BA1368" t="str">
        <f t="shared" si="334"/>
        <v>Canaan</v>
      </c>
      <c r="BB1368" t="s">
        <v>823</v>
      </c>
      <c r="BC1368">
        <v>1</v>
      </c>
      <c r="BE1368" s="60">
        <v>50</v>
      </c>
      <c r="BF1368" s="62">
        <v>9</v>
      </c>
      <c r="BG1368" s="62">
        <v>30</v>
      </c>
      <c r="BH1368" s="66">
        <v>11800</v>
      </c>
      <c r="BI1368" s="66">
        <v>11800</v>
      </c>
      <c r="BJ1368" s="66">
        <f t="shared" si="345"/>
        <v>50009</v>
      </c>
      <c r="BL1368" s="6" t="s">
        <v>1447</v>
      </c>
      <c r="BM1368">
        <f t="shared" si="342"/>
        <v>5011800</v>
      </c>
      <c r="BN1368">
        <f t="shared" si="343"/>
        <v>5011800</v>
      </c>
      <c r="BR1368" s="1"/>
      <c r="CA1368" s="38"/>
      <c r="CB1368" s="38"/>
    </row>
    <row r="1369" spans="1:80" ht="14" hidden="1" customHeight="1" outlineLevel="1" x14ac:dyDescent="0.2">
      <c r="A1369" t="s">
        <v>3001</v>
      </c>
      <c r="B1369" s="6" t="s">
        <v>1980</v>
      </c>
      <c r="C1369" s="1">
        <f t="shared" si="335"/>
        <v>2151</v>
      </c>
      <c r="D1369" s="3">
        <f>IF(N1369&gt;0, RANK(N1369,(N1369:P1369,Q1369:AE1369)),0)</f>
        <v>2</v>
      </c>
      <c r="E1369" s="3">
        <f>IF(O1369&gt;0,RANK(O1369,(N1369:P1369,Q1369:AE1369)),0)</f>
        <v>1</v>
      </c>
      <c r="F1369" s="3">
        <f t="shared" si="336"/>
        <v>3</v>
      </c>
      <c r="G1369" s="1">
        <f t="shared" si="337"/>
        <v>72</v>
      </c>
      <c r="H1369" s="2">
        <f t="shared" si="344"/>
        <v>3.3472803347280332E-2</v>
      </c>
      <c r="I1369" s="4"/>
      <c r="J1369" s="2">
        <f t="shared" si="338"/>
        <v>0.46908414690841471</v>
      </c>
      <c r="K1369" s="2">
        <f t="shared" si="339"/>
        <v>0.50255695025569502</v>
      </c>
      <c r="L1369" s="2">
        <f t="shared" si="340"/>
        <v>1.9060901906090191E-2</v>
      </c>
      <c r="M1369" s="2">
        <f t="shared" si="341"/>
        <v>9.2980009298000744E-3</v>
      </c>
      <c r="N1369" s="38">
        <v>1009</v>
      </c>
      <c r="O1369" s="38">
        <v>1081</v>
      </c>
      <c r="P1369" s="38">
        <v>41</v>
      </c>
      <c r="Q1369" s="38">
        <v>10</v>
      </c>
      <c r="R1369" s="38">
        <v>0</v>
      </c>
      <c r="S1369" s="38">
        <v>0</v>
      </c>
      <c r="T1369" s="38">
        <v>3</v>
      </c>
      <c r="U1369" s="38">
        <v>0</v>
      </c>
      <c r="V1369" s="38">
        <v>0</v>
      </c>
      <c r="W1369" s="38">
        <v>7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/>
      <c r="AD1369" s="38">
        <v>0</v>
      </c>
      <c r="AE1369" s="38">
        <v>0</v>
      </c>
      <c r="AJ1369" s="38">
        <v>0</v>
      </c>
      <c r="AK1369" s="38"/>
      <c r="AO1369" s="38"/>
      <c r="AP1369" s="38"/>
      <c r="AR1369" s="38"/>
      <c r="AS1369" s="38"/>
      <c r="AV1369" s="38"/>
      <c r="BA1369" t="str">
        <f t="shared" si="334"/>
        <v>Castleton</v>
      </c>
      <c r="BB1369" t="s">
        <v>577</v>
      </c>
      <c r="BC1369">
        <v>1</v>
      </c>
      <c r="BE1369" s="60">
        <v>50</v>
      </c>
      <c r="BF1369" s="62">
        <v>21</v>
      </c>
      <c r="BG1369" s="62">
        <v>15</v>
      </c>
      <c r="BH1369" s="66">
        <v>11950</v>
      </c>
      <c r="BI1369" s="66">
        <v>11950</v>
      </c>
      <c r="BJ1369" s="66">
        <f t="shared" si="345"/>
        <v>50021</v>
      </c>
      <c r="BL1369" s="6" t="s">
        <v>1447</v>
      </c>
      <c r="BM1369">
        <f t="shared" si="342"/>
        <v>5011950</v>
      </c>
      <c r="BN1369">
        <f t="shared" si="343"/>
        <v>5011950</v>
      </c>
      <c r="BR1369" s="1"/>
      <c r="CA1369" s="38"/>
      <c r="CB1369" s="38"/>
    </row>
    <row r="1370" spans="1:80" ht="14" hidden="1" customHeight="1" outlineLevel="1" x14ac:dyDescent="0.2">
      <c r="A1370" t="s">
        <v>1176</v>
      </c>
      <c r="B1370" s="6" t="s">
        <v>1980</v>
      </c>
      <c r="C1370" s="1">
        <f t="shared" si="335"/>
        <v>823</v>
      </c>
      <c r="D1370" s="3">
        <f>IF(N1370&gt;0, RANK(N1370,(N1370:P1370,Q1370:AE1370)),0)</f>
        <v>1</v>
      </c>
      <c r="E1370" s="3">
        <f>IF(O1370&gt;0,RANK(O1370,(N1370:P1370,Q1370:AE1370)),0)</f>
        <v>2</v>
      </c>
      <c r="F1370" s="3">
        <f t="shared" si="336"/>
        <v>3</v>
      </c>
      <c r="G1370" s="1">
        <f t="shared" si="337"/>
        <v>71</v>
      </c>
      <c r="H1370" s="2">
        <f t="shared" si="344"/>
        <v>8.6269744835965972E-2</v>
      </c>
      <c r="I1370" s="4"/>
      <c r="J1370" s="2">
        <f t="shared" si="338"/>
        <v>0.52004860267314701</v>
      </c>
      <c r="K1370" s="2">
        <f t="shared" si="339"/>
        <v>0.43377885783718106</v>
      </c>
      <c r="L1370" s="2">
        <f t="shared" si="340"/>
        <v>1.9441069258809233E-2</v>
      </c>
      <c r="M1370" s="2">
        <f t="shared" si="341"/>
        <v>2.6731470230862694E-2</v>
      </c>
      <c r="N1370" s="38">
        <v>428</v>
      </c>
      <c r="O1370" s="38">
        <v>357</v>
      </c>
      <c r="P1370" s="38">
        <v>16</v>
      </c>
      <c r="Q1370" s="38">
        <v>6</v>
      </c>
      <c r="R1370" s="38">
        <v>1</v>
      </c>
      <c r="S1370" s="38">
        <v>0</v>
      </c>
      <c r="T1370" s="38">
        <v>3</v>
      </c>
      <c r="U1370" s="38">
        <v>5</v>
      </c>
      <c r="V1370" s="38">
        <v>2</v>
      </c>
      <c r="W1370" s="38">
        <v>5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/>
      <c r="AD1370" s="38">
        <v>0</v>
      </c>
      <c r="AE1370" s="38">
        <v>0</v>
      </c>
      <c r="AJ1370" s="38">
        <v>0</v>
      </c>
      <c r="AK1370" s="38"/>
      <c r="AO1370" s="38"/>
      <c r="AP1370" s="38"/>
      <c r="AR1370" s="38"/>
      <c r="AS1370" s="38"/>
      <c r="AV1370" s="38"/>
      <c r="BA1370" t="str">
        <f t="shared" si="334"/>
        <v>Cavendish</v>
      </c>
      <c r="BB1370" t="s">
        <v>2237</v>
      </c>
      <c r="BC1370">
        <v>1</v>
      </c>
      <c r="BE1370" s="60">
        <v>50</v>
      </c>
      <c r="BF1370" s="62">
        <v>27</v>
      </c>
      <c r="BG1370" s="62">
        <v>30</v>
      </c>
      <c r="BH1370" s="66">
        <v>12250</v>
      </c>
      <c r="BI1370" s="66">
        <v>12250</v>
      </c>
      <c r="BJ1370" s="66">
        <f t="shared" si="345"/>
        <v>50027</v>
      </c>
      <c r="BL1370" s="6" t="s">
        <v>1447</v>
      </c>
      <c r="BM1370">
        <f t="shared" si="342"/>
        <v>5012250</v>
      </c>
      <c r="BN1370">
        <f t="shared" si="343"/>
        <v>5012250</v>
      </c>
      <c r="BR1370" s="1"/>
      <c r="CA1370" s="38"/>
      <c r="CB1370" s="38"/>
    </row>
    <row r="1371" spans="1:80" ht="14" hidden="1" customHeight="1" outlineLevel="1" x14ac:dyDescent="0.2">
      <c r="A1371" t="s">
        <v>2730</v>
      </c>
      <c r="B1371" s="6" t="s">
        <v>1980</v>
      </c>
      <c r="C1371" s="1">
        <f t="shared" si="335"/>
        <v>557</v>
      </c>
      <c r="D1371" s="3">
        <f>IF(N1371&gt;0, RANK(N1371,(N1371:P1371,Q1371:AE1371)),0)</f>
        <v>2</v>
      </c>
      <c r="E1371" s="3">
        <f>IF(O1371&gt;0,RANK(O1371,(N1371:P1371,Q1371:AE1371)),0)</f>
        <v>1</v>
      </c>
      <c r="F1371" s="3">
        <f t="shared" si="336"/>
        <v>3</v>
      </c>
      <c r="G1371" s="1">
        <f t="shared" si="337"/>
        <v>55</v>
      </c>
      <c r="H1371" s="2">
        <f t="shared" si="344"/>
        <v>9.8743267504488336E-2</v>
      </c>
      <c r="I1371" s="4"/>
      <c r="J1371" s="2">
        <f t="shared" si="338"/>
        <v>0.43447037701974867</v>
      </c>
      <c r="K1371" s="2">
        <f t="shared" si="339"/>
        <v>0.53321364452423703</v>
      </c>
      <c r="L1371" s="2">
        <f t="shared" si="340"/>
        <v>1.615798922800718E-2</v>
      </c>
      <c r="M1371" s="2">
        <f t="shared" si="341"/>
        <v>1.6157989228007125E-2</v>
      </c>
      <c r="N1371" s="38">
        <v>242</v>
      </c>
      <c r="O1371" s="38">
        <v>297</v>
      </c>
      <c r="P1371" s="38">
        <v>9</v>
      </c>
      <c r="Q1371" s="38">
        <v>2</v>
      </c>
      <c r="R1371" s="38">
        <v>1</v>
      </c>
      <c r="S1371" s="38">
        <v>0</v>
      </c>
      <c r="T1371" s="38">
        <v>1</v>
      </c>
      <c r="U1371" s="38">
        <v>4</v>
      </c>
      <c r="V1371" s="38">
        <v>0</v>
      </c>
      <c r="W1371" s="38">
        <v>1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/>
      <c r="AD1371" s="38">
        <v>0</v>
      </c>
      <c r="AE1371" s="38">
        <v>0</v>
      </c>
      <c r="AJ1371" s="38">
        <v>0</v>
      </c>
      <c r="AK1371" s="38"/>
      <c r="AO1371" s="38"/>
      <c r="AP1371" s="38"/>
      <c r="AR1371" s="38"/>
      <c r="AS1371" s="38"/>
      <c r="AV1371" s="38"/>
      <c r="BA1371" t="str">
        <f t="shared" si="334"/>
        <v>Charleston</v>
      </c>
      <c r="BB1371" t="s">
        <v>397</v>
      </c>
      <c r="BC1371">
        <v>1</v>
      </c>
      <c r="BE1371" s="60">
        <v>50</v>
      </c>
      <c r="BF1371" s="62">
        <v>19</v>
      </c>
      <c r="BG1371" s="62">
        <v>20</v>
      </c>
      <c r="BH1371" s="66">
        <v>13150</v>
      </c>
      <c r="BI1371" s="66">
        <v>13150</v>
      </c>
      <c r="BJ1371" s="66">
        <f t="shared" si="345"/>
        <v>50019</v>
      </c>
      <c r="BL1371" s="6" t="s">
        <v>1447</v>
      </c>
      <c r="BM1371">
        <f t="shared" si="342"/>
        <v>5013150</v>
      </c>
      <c r="BN1371">
        <f t="shared" si="343"/>
        <v>5013150</v>
      </c>
      <c r="BR1371" s="1"/>
      <c r="CA1371" s="38"/>
      <c r="CB1371" s="38"/>
    </row>
    <row r="1372" spans="1:80" ht="14" hidden="1" customHeight="1" outlineLevel="1" x14ac:dyDescent="0.2">
      <c r="A1372" t="s">
        <v>1165</v>
      </c>
      <c r="B1372" s="6" t="s">
        <v>1980</v>
      </c>
      <c r="C1372" s="1">
        <f t="shared" si="335"/>
        <v>2818</v>
      </c>
      <c r="D1372" s="3">
        <f>IF(N1372&gt;0, RANK(N1372,(N1372:P1372,Q1372:AE1372)),0)</f>
        <v>1</v>
      </c>
      <c r="E1372" s="3">
        <f>IF(O1372&gt;0,RANK(O1372,(N1372:P1372,Q1372:AE1372)),0)</f>
        <v>2</v>
      </c>
      <c r="F1372" s="3">
        <f t="shared" si="336"/>
        <v>3</v>
      </c>
      <c r="G1372" s="1">
        <f t="shared" si="337"/>
        <v>1705</v>
      </c>
      <c r="H1372" s="2">
        <f t="shared" si="344"/>
        <v>0.60503903477643717</v>
      </c>
      <c r="I1372" s="4"/>
      <c r="J1372" s="2">
        <f t="shared" si="338"/>
        <v>0.78317955997161104</v>
      </c>
      <c r="K1372" s="2">
        <f t="shared" si="339"/>
        <v>0.17814052519517387</v>
      </c>
      <c r="L1372" s="2">
        <f t="shared" si="340"/>
        <v>2.1291696238466998E-2</v>
      </c>
      <c r="M1372" s="2">
        <f t="shared" si="341"/>
        <v>1.7388218594748091E-2</v>
      </c>
      <c r="N1372" s="38">
        <v>2207</v>
      </c>
      <c r="O1372" s="38">
        <v>502</v>
      </c>
      <c r="P1372" s="38">
        <v>60</v>
      </c>
      <c r="Q1372" s="38">
        <v>11</v>
      </c>
      <c r="R1372" s="38">
        <v>8</v>
      </c>
      <c r="S1372" s="38">
        <v>0</v>
      </c>
      <c r="T1372" s="38">
        <v>8</v>
      </c>
      <c r="U1372" s="38">
        <v>6</v>
      </c>
      <c r="V1372" s="38">
        <v>0</v>
      </c>
      <c r="W1372" s="38">
        <v>14</v>
      </c>
      <c r="X1372" s="38">
        <v>2</v>
      </c>
      <c r="Y1372" s="38">
        <v>0</v>
      </c>
      <c r="Z1372" s="38">
        <v>0</v>
      </c>
      <c r="AA1372" s="38">
        <v>0</v>
      </c>
      <c r="AB1372" s="38">
        <v>0</v>
      </c>
      <c r="AC1372" s="38"/>
      <c r="AD1372" s="38">
        <v>0</v>
      </c>
      <c r="AE1372" s="38">
        <v>0</v>
      </c>
      <c r="AJ1372" s="38">
        <v>0</v>
      </c>
      <c r="AK1372" s="38"/>
      <c r="AO1372" s="38"/>
      <c r="AP1372" s="38"/>
      <c r="AR1372" s="38"/>
      <c r="AS1372" s="38"/>
      <c r="AV1372" s="38"/>
      <c r="BA1372" t="str">
        <f t="shared" si="334"/>
        <v>Charlotte</v>
      </c>
      <c r="BB1372" t="s">
        <v>3104</v>
      </c>
      <c r="BC1372">
        <v>1</v>
      </c>
      <c r="BE1372" s="60">
        <v>50</v>
      </c>
      <c r="BF1372" s="62">
        <v>7</v>
      </c>
      <c r="BG1372" s="62">
        <v>20</v>
      </c>
      <c r="BH1372" s="66">
        <v>13300</v>
      </c>
      <c r="BI1372" s="66">
        <v>13300</v>
      </c>
      <c r="BJ1372" s="66">
        <f t="shared" si="345"/>
        <v>50007</v>
      </c>
      <c r="BL1372" s="6" t="s">
        <v>1447</v>
      </c>
      <c r="BM1372">
        <f t="shared" si="342"/>
        <v>5013300</v>
      </c>
      <c r="BN1372">
        <f t="shared" si="343"/>
        <v>5013300</v>
      </c>
      <c r="BR1372" s="1"/>
      <c r="CA1372" s="38"/>
      <c r="CB1372" s="38"/>
    </row>
    <row r="1373" spans="1:80" ht="14" hidden="1" customHeight="1" outlineLevel="1" x14ac:dyDescent="0.2">
      <c r="A1373" t="s">
        <v>986</v>
      </c>
      <c r="B1373" s="6" t="s">
        <v>1980</v>
      </c>
      <c r="C1373" s="1">
        <f t="shared" si="335"/>
        <v>720</v>
      </c>
      <c r="D1373" s="3">
        <f>IF(N1373&gt;0, RANK(N1373,(N1373:P1373,Q1373:AE1373)),0)</f>
        <v>1</v>
      </c>
      <c r="E1373" s="3">
        <f>IF(O1373&gt;0,RANK(O1373,(N1373:P1373,Q1373:AE1373)),0)</f>
        <v>2</v>
      </c>
      <c r="F1373" s="3">
        <f t="shared" si="336"/>
        <v>3</v>
      </c>
      <c r="G1373" s="1">
        <f t="shared" si="337"/>
        <v>74</v>
      </c>
      <c r="H1373" s="2">
        <f t="shared" si="344"/>
        <v>0.10277777777777777</v>
      </c>
      <c r="I1373" s="4"/>
      <c r="J1373" s="2">
        <f t="shared" si="338"/>
        <v>0.51666666666666672</v>
      </c>
      <c r="K1373" s="2">
        <f t="shared" si="339"/>
        <v>0.41388888888888886</v>
      </c>
      <c r="L1373" s="2">
        <f t="shared" si="340"/>
        <v>3.0555555555555555E-2</v>
      </c>
      <c r="M1373" s="2">
        <f t="shared" si="341"/>
        <v>3.8888888888888862E-2</v>
      </c>
      <c r="N1373" s="38">
        <v>372</v>
      </c>
      <c r="O1373" s="38">
        <v>298</v>
      </c>
      <c r="P1373" s="38">
        <v>22</v>
      </c>
      <c r="Q1373" s="38">
        <v>6</v>
      </c>
      <c r="R1373" s="38">
        <v>3</v>
      </c>
      <c r="S1373" s="38">
        <v>0</v>
      </c>
      <c r="T1373" s="38">
        <v>7</v>
      </c>
      <c r="U1373" s="38">
        <v>3</v>
      </c>
      <c r="V1373" s="38">
        <v>2</v>
      </c>
      <c r="W1373" s="38">
        <v>7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/>
      <c r="AD1373" s="38">
        <v>0</v>
      </c>
      <c r="AE1373" s="38">
        <v>0</v>
      </c>
      <c r="AJ1373" s="38">
        <v>0</v>
      </c>
      <c r="AK1373" s="38"/>
      <c r="AO1373" s="38"/>
      <c r="AP1373" s="38"/>
      <c r="AR1373" s="38"/>
      <c r="AS1373" s="38"/>
      <c r="AV1373" s="38"/>
      <c r="BA1373" t="str">
        <f t="shared" si="334"/>
        <v>Chelsea</v>
      </c>
      <c r="BB1373" t="s">
        <v>1977</v>
      </c>
      <c r="BC1373">
        <v>1</v>
      </c>
      <c r="BE1373" s="60">
        <v>50</v>
      </c>
      <c r="BF1373" s="62">
        <v>17</v>
      </c>
      <c r="BG1373" s="62">
        <v>20</v>
      </c>
      <c r="BH1373" s="66">
        <v>13525</v>
      </c>
      <c r="BI1373" s="66">
        <v>13525</v>
      </c>
      <c r="BJ1373" s="66">
        <f t="shared" si="345"/>
        <v>50017</v>
      </c>
      <c r="BL1373" s="6" t="s">
        <v>1447</v>
      </c>
      <c r="BM1373">
        <f t="shared" si="342"/>
        <v>5013525</v>
      </c>
      <c r="BN1373">
        <f t="shared" si="343"/>
        <v>5013525</v>
      </c>
      <c r="BR1373" s="1"/>
      <c r="CA1373" s="38"/>
      <c r="CB1373" s="38"/>
    </row>
    <row r="1374" spans="1:80" ht="14" hidden="1" customHeight="1" outlineLevel="1" x14ac:dyDescent="0.2">
      <c r="A1374" t="s">
        <v>352</v>
      </c>
      <c r="B1374" s="6" t="s">
        <v>1980</v>
      </c>
      <c r="C1374" s="1">
        <f t="shared" si="335"/>
        <v>1756</v>
      </c>
      <c r="D1374" s="3">
        <f>IF(N1374&gt;0, RANK(N1374,(N1374:P1374,Q1374:AE1374)),0)</f>
        <v>1</v>
      </c>
      <c r="E1374" s="3">
        <f>IF(O1374&gt;0,RANK(O1374,(N1374:P1374,Q1374:AE1374)),0)</f>
        <v>2</v>
      </c>
      <c r="F1374" s="3">
        <f t="shared" si="336"/>
        <v>3</v>
      </c>
      <c r="G1374" s="1">
        <f t="shared" si="337"/>
        <v>367</v>
      </c>
      <c r="H1374" s="2">
        <f t="shared" si="344"/>
        <v>0.20899772209567199</v>
      </c>
      <c r="I1374" s="4"/>
      <c r="J1374" s="2">
        <f t="shared" si="338"/>
        <v>0.58883826879271073</v>
      </c>
      <c r="K1374" s="2">
        <f t="shared" si="339"/>
        <v>0.37984054669703871</v>
      </c>
      <c r="L1374" s="2">
        <f t="shared" si="340"/>
        <v>1.879271070615034E-2</v>
      </c>
      <c r="M1374" s="2">
        <f t="shared" si="341"/>
        <v>1.2528473804100226E-2</v>
      </c>
      <c r="N1374" s="38">
        <v>1034</v>
      </c>
      <c r="O1374" s="38">
        <v>667</v>
      </c>
      <c r="P1374" s="38">
        <v>33</v>
      </c>
      <c r="Q1374" s="38">
        <v>5</v>
      </c>
      <c r="R1374" s="38">
        <v>1</v>
      </c>
      <c r="S1374" s="38">
        <v>1</v>
      </c>
      <c r="T1374" s="38">
        <v>2</v>
      </c>
      <c r="U1374" s="38">
        <v>2</v>
      </c>
      <c r="V1374" s="38">
        <v>1</v>
      </c>
      <c r="W1374" s="38">
        <v>10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/>
      <c r="AD1374" s="38">
        <v>0</v>
      </c>
      <c r="AE1374" s="38">
        <v>0</v>
      </c>
      <c r="AJ1374" s="38">
        <v>0</v>
      </c>
      <c r="AK1374" s="38"/>
      <c r="AO1374" s="38"/>
      <c r="AP1374" s="38"/>
      <c r="AR1374" s="38"/>
      <c r="AS1374" s="38"/>
      <c r="AV1374" s="38"/>
      <c r="BA1374" t="str">
        <f t="shared" si="334"/>
        <v>Chester</v>
      </c>
      <c r="BB1374" t="s">
        <v>2237</v>
      </c>
      <c r="BC1374">
        <v>1</v>
      </c>
      <c r="BE1374" s="60">
        <v>50</v>
      </c>
      <c r="BF1374" s="62">
        <v>27</v>
      </c>
      <c r="BG1374" s="62">
        <v>35</v>
      </c>
      <c r="BH1374" s="66">
        <v>13675</v>
      </c>
      <c r="BI1374" s="66">
        <v>13675</v>
      </c>
      <c r="BJ1374" s="66">
        <f t="shared" si="345"/>
        <v>50027</v>
      </c>
      <c r="BL1374" s="6" t="s">
        <v>1447</v>
      </c>
      <c r="BM1374">
        <f t="shared" si="342"/>
        <v>5013675</v>
      </c>
      <c r="BN1374">
        <f t="shared" si="343"/>
        <v>5013675</v>
      </c>
      <c r="BR1374" s="1"/>
      <c r="CA1374" s="38"/>
      <c r="CB1374" s="38"/>
    </row>
    <row r="1375" spans="1:80" ht="14" hidden="1" customHeight="1" outlineLevel="1" x14ac:dyDescent="0.2">
      <c r="A1375" t="s">
        <v>3104</v>
      </c>
      <c r="B1375" s="6" t="s">
        <v>1980</v>
      </c>
      <c r="C1375" s="1">
        <f t="shared" si="335"/>
        <v>818</v>
      </c>
      <c r="D1375" s="3">
        <f>IF(N1375&gt;0, RANK(N1375,(N1375:P1375,Q1375:AE1375)),0)</f>
        <v>1</v>
      </c>
      <c r="E1375" s="3">
        <f>IF(O1375&gt;0,RANK(O1375,(N1375:P1375,Q1375:AE1375)),0)</f>
        <v>2</v>
      </c>
      <c r="F1375" s="3">
        <f t="shared" si="336"/>
        <v>3</v>
      </c>
      <c r="G1375" s="1">
        <f t="shared" si="337"/>
        <v>78</v>
      </c>
      <c r="H1375" s="2">
        <f t="shared" si="344"/>
        <v>9.5354523227383858E-2</v>
      </c>
      <c r="I1375" s="4"/>
      <c r="J1375" s="2">
        <f t="shared" si="338"/>
        <v>0.52811735941320292</v>
      </c>
      <c r="K1375" s="2">
        <f t="shared" si="339"/>
        <v>0.43276283618581907</v>
      </c>
      <c r="L1375" s="2">
        <f t="shared" si="340"/>
        <v>1.3447432762836185E-2</v>
      </c>
      <c r="M1375" s="2">
        <f t="shared" si="341"/>
        <v>2.5672371638141823E-2</v>
      </c>
      <c r="N1375" s="38">
        <v>432</v>
      </c>
      <c r="O1375" s="38">
        <v>354</v>
      </c>
      <c r="P1375" s="38">
        <v>11</v>
      </c>
      <c r="Q1375" s="38">
        <v>10</v>
      </c>
      <c r="R1375" s="38">
        <v>1</v>
      </c>
      <c r="S1375" s="38">
        <v>0</v>
      </c>
      <c r="T1375" s="38">
        <v>4</v>
      </c>
      <c r="U1375" s="38">
        <v>1</v>
      </c>
      <c r="V1375" s="38">
        <v>0</v>
      </c>
      <c r="W1375" s="38">
        <v>5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/>
      <c r="AD1375" s="38">
        <v>0</v>
      </c>
      <c r="AE1375" s="38">
        <v>0</v>
      </c>
      <c r="AJ1375" s="38">
        <v>0</v>
      </c>
      <c r="AK1375" s="38"/>
      <c r="AO1375" s="38"/>
      <c r="AP1375" s="38"/>
      <c r="AR1375" s="38"/>
      <c r="AS1375" s="38"/>
      <c r="AV1375" s="38"/>
      <c r="BA1375" t="str">
        <f t="shared" si="334"/>
        <v>Chittenden</v>
      </c>
      <c r="BB1375" t="s">
        <v>577</v>
      </c>
      <c r="BC1375">
        <v>1</v>
      </c>
      <c r="BE1375" s="60">
        <v>50</v>
      </c>
      <c r="BF1375" s="62">
        <v>21</v>
      </c>
      <c r="BG1375" s="62">
        <v>20</v>
      </c>
      <c r="BH1375" s="66">
        <v>14350</v>
      </c>
      <c r="BI1375" s="66">
        <v>14350</v>
      </c>
      <c r="BJ1375" s="66">
        <f t="shared" si="345"/>
        <v>50021</v>
      </c>
      <c r="BL1375" s="6" t="s">
        <v>1447</v>
      </c>
      <c r="BM1375">
        <f t="shared" si="342"/>
        <v>5014350</v>
      </c>
      <c r="BN1375">
        <f t="shared" si="343"/>
        <v>5014350</v>
      </c>
      <c r="BR1375" s="1"/>
      <c r="CA1375" s="38"/>
      <c r="CB1375" s="38"/>
    </row>
    <row r="1376" spans="1:80" ht="14" hidden="1" customHeight="1" outlineLevel="1" x14ac:dyDescent="0.2">
      <c r="A1376" t="s">
        <v>229</v>
      </c>
      <c r="B1376" s="6" t="s">
        <v>1980</v>
      </c>
      <c r="C1376" s="1">
        <f t="shared" si="335"/>
        <v>1456</v>
      </c>
      <c r="D1376" s="3">
        <f>IF(N1376&gt;0, RANK(N1376,(N1376:P1376,Q1376:AE1376)),0)</f>
        <v>2</v>
      </c>
      <c r="E1376" s="3">
        <f>IF(O1376&gt;0,RANK(O1376,(N1376:P1376,Q1376:AE1376)),0)</f>
        <v>1</v>
      </c>
      <c r="F1376" s="3">
        <f t="shared" si="336"/>
        <v>3</v>
      </c>
      <c r="G1376" s="1">
        <f t="shared" si="337"/>
        <v>188</v>
      </c>
      <c r="H1376" s="2">
        <f t="shared" si="344"/>
        <v>0.12912087912087913</v>
      </c>
      <c r="I1376" s="4"/>
      <c r="J1376" s="2">
        <f t="shared" si="338"/>
        <v>0.42651098901098899</v>
      </c>
      <c r="K1376" s="2">
        <f t="shared" si="339"/>
        <v>0.55563186813186816</v>
      </c>
      <c r="L1376" s="2">
        <f t="shared" si="340"/>
        <v>1.304945054945055E-2</v>
      </c>
      <c r="M1376" s="2">
        <f t="shared" si="341"/>
        <v>4.8076923076922438E-3</v>
      </c>
      <c r="N1376" s="38">
        <v>621</v>
      </c>
      <c r="O1376" s="38">
        <v>809</v>
      </c>
      <c r="P1376" s="38">
        <v>19</v>
      </c>
      <c r="Q1376" s="38">
        <v>1</v>
      </c>
      <c r="R1376" s="38">
        <v>0</v>
      </c>
      <c r="S1376" s="38">
        <v>0</v>
      </c>
      <c r="T1376" s="38">
        <v>3</v>
      </c>
      <c r="U1376" s="38">
        <v>2</v>
      </c>
      <c r="V1376" s="38">
        <v>0</v>
      </c>
      <c r="W1376" s="38">
        <v>1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/>
      <c r="AD1376" s="38">
        <v>0</v>
      </c>
      <c r="AE1376" s="38">
        <v>0</v>
      </c>
      <c r="AJ1376" s="38">
        <v>0</v>
      </c>
      <c r="AK1376" s="38"/>
      <c r="AO1376" s="38"/>
      <c r="AP1376" s="38"/>
      <c r="AR1376" s="38"/>
      <c r="AS1376" s="38"/>
      <c r="AV1376" s="38"/>
      <c r="BA1376" t="str">
        <f t="shared" si="334"/>
        <v>Clarendon</v>
      </c>
      <c r="BB1376" t="s">
        <v>577</v>
      </c>
      <c r="BC1376">
        <v>1</v>
      </c>
      <c r="BE1376" s="60">
        <v>50</v>
      </c>
      <c r="BF1376" s="62">
        <v>21</v>
      </c>
      <c r="BG1376" s="62">
        <v>25</v>
      </c>
      <c r="BH1376" s="66">
        <v>14500</v>
      </c>
      <c r="BI1376" s="66">
        <v>14500</v>
      </c>
      <c r="BJ1376" s="66">
        <f t="shared" si="345"/>
        <v>50021</v>
      </c>
      <c r="BL1376" s="6" t="s">
        <v>1447</v>
      </c>
      <c r="BM1376">
        <f t="shared" si="342"/>
        <v>5014500</v>
      </c>
      <c r="BN1376">
        <f t="shared" si="343"/>
        <v>5014500</v>
      </c>
      <c r="BR1376" s="1"/>
      <c r="CA1376" s="38"/>
      <c r="CB1376" s="38"/>
    </row>
    <row r="1377" spans="1:80" ht="14" hidden="1" customHeight="1" outlineLevel="1" x14ac:dyDescent="0.2">
      <c r="A1377" t="s">
        <v>2498</v>
      </c>
      <c r="B1377" s="6" t="s">
        <v>1980</v>
      </c>
      <c r="C1377" s="1">
        <f t="shared" si="335"/>
        <v>9612</v>
      </c>
      <c r="D1377" s="3">
        <f>IF(N1377&gt;0, RANK(N1377,(N1377:P1377,Q1377:AE1377)),0)</f>
        <v>1</v>
      </c>
      <c r="E1377" s="3">
        <f>IF(O1377&gt;0,RANK(O1377,(N1377:P1377,Q1377:AE1377)),0)</f>
        <v>2</v>
      </c>
      <c r="F1377" s="3">
        <f t="shared" si="336"/>
        <v>3</v>
      </c>
      <c r="G1377" s="1">
        <f t="shared" si="337"/>
        <v>3540</v>
      </c>
      <c r="H1377" s="2">
        <f t="shared" si="344"/>
        <v>0.36828963795255931</v>
      </c>
      <c r="I1377" s="4"/>
      <c r="J1377" s="2">
        <f t="shared" si="338"/>
        <v>0.66625052018310449</v>
      </c>
      <c r="K1377" s="2">
        <f t="shared" si="339"/>
        <v>0.29796088223054518</v>
      </c>
      <c r="L1377" s="2">
        <f t="shared" si="340"/>
        <v>1.3628797336662505E-2</v>
      </c>
      <c r="M1377" s="2">
        <f t="shared" si="341"/>
        <v>2.215980024968783E-2</v>
      </c>
      <c r="N1377" s="38">
        <v>6404</v>
      </c>
      <c r="O1377" s="38">
        <v>2864</v>
      </c>
      <c r="P1377" s="38">
        <v>131</v>
      </c>
      <c r="Q1377" s="38">
        <v>59</v>
      </c>
      <c r="R1377" s="38">
        <v>19</v>
      </c>
      <c r="S1377" s="38">
        <v>0</v>
      </c>
      <c r="T1377" s="38">
        <v>30</v>
      </c>
      <c r="U1377" s="38">
        <v>25</v>
      </c>
      <c r="V1377" s="38">
        <v>4</v>
      </c>
      <c r="W1377" s="38">
        <v>74</v>
      </c>
      <c r="X1377" s="38">
        <v>2</v>
      </c>
      <c r="Y1377" s="38">
        <v>0</v>
      </c>
      <c r="Z1377" s="38">
        <v>0</v>
      </c>
      <c r="AA1377" s="38">
        <v>0</v>
      </c>
      <c r="AB1377" s="38">
        <v>0</v>
      </c>
      <c r="AC1377" s="38"/>
      <c r="AD1377" s="38">
        <v>0</v>
      </c>
      <c r="AE1377" s="38">
        <v>0</v>
      </c>
      <c r="AJ1377" s="38">
        <v>0</v>
      </c>
      <c r="AK1377" s="38"/>
      <c r="AO1377" s="38"/>
      <c r="AP1377" s="38"/>
      <c r="AR1377" s="38"/>
      <c r="AS1377" s="38"/>
      <c r="AV1377" s="38"/>
      <c r="BA1377" t="str">
        <f t="shared" si="334"/>
        <v>Colchester</v>
      </c>
      <c r="BB1377" t="s">
        <v>3104</v>
      </c>
      <c r="BC1377">
        <v>1</v>
      </c>
      <c r="BE1377" s="60">
        <v>50</v>
      </c>
      <c r="BF1377" s="62">
        <v>7</v>
      </c>
      <c r="BG1377" s="62">
        <v>25</v>
      </c>
      <c r="BH1377" s="66">
        <v>14875</v>
      </c>
      <c r="BI1377" s="66">
        <v>14875</v>
      </c>
      <c r="BJ1377" s="66">
        <f t="shared" si="345"/>
        <v>50007</v>
      </c>
      <c r="BL1377" s="6" t="s">
        <v>1447</v>
      </c>
      <c r="BM1377">
        <f t="shared" si="342"/>
        <v>5014875</v>
      </c>
      <c r="BN1377">
        <f t="shared" si="343"/>
        <v>5014875</v>
      </c>
      <c r="BR1377" s="1"/>
      <c r="CA1377" s="38"/>
      <c r="CB1377" s="38"/>
    </row>
    <row r="1378" spans="1:80" ht="14" hidden="1" customHeight="1" outlineLevel="1" x14ac:dyDescent="0.2">
      <c r="A1378" t="s">
        <v>2644</v>
      </c>
      <c r="B1378" s="6" t="s">
        <v>1980</v>
      </c>
      <c r="C1378" s="1">
        <f t="shared" si="335"/>
        <v>643</v>
      </c>
      <c r="D1378" s="3">
        <f>IF(N1378&gt;0, RANK(N1378,(N1378:P1378,Q1378:AE1378)),0)</f>
        <v>2</v>
      </c>
      <c r="E1378" s="3">
        <f>IF(O1378&gt;0,RANK(O1378,(N1378:P1378,Q1378:AE1378)),0)</f>
        <v>1</v>
      </c>
      <c r="F1378" s="3">
        <f t="shared" si="336"/>
        <v>3</v>
      </c>
      <c r="G1378" s="1">
        <f t="shared" si="337"/>
        <v>122</v>
      </c>
      <c r="H1378" s="2">
        <f t="shared" si="344"/>
        <v>0.18973561430793157</v>
      </c>
      <c r="I1378" s="4"/>
      <c r="J1378" s="2">
        <f t="shared" si="338"/>
        <v>0.38724727838258166</v>
      </c>
      <c r="K1378" s="2">
        <f t="shared" si="339"/>
        <v>0.57698289269051317</v>
      </c>
      <c r="L1378" s="2">
        <f t="shared" si="340"/>
        <v>1.8662519440124418E-2</v>
      </c>
      <c r="M1378" s="2">
        <f t="shared" si="341"/>
        <v>1.7107309486780749E-2</v>
      </c>
      <c r="N1378" s="38">
        <v>249</v>
      </c>
      <c r="O1378" s="38">
        <v>371</v>
      </c>
      <c r="P1378" s="38">
        <v>12</v>
      </c>
      <c r="Q1378" s="38">
        <v>3</v>
      </c>
      <c r="R1378" s="38">
        <v>1</v>
      </c>
      <c r="S1378" s="38">
        <v>0</v>
      </c>
      <c r="T1378" s="38">
        <v>4</v>
      </c>
      <c r="U1378" s="38">
        <v>0</v>
      </c>
      <c r="V1378" s="38">
        <v>0</v>
      </c>
      <c r="W1378" s="38">
        <v>3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/>
      <c r="AD1378" s="38">
        <v>0</v>
      </c>
      <c r="AE1378" s="38">
        <v>0</v>
      </c>
      <c r="AJ1378" s="38">
        <v>0</v>
      </c>
      <c r="AK1378" s="38"/>
      <c r="AO1378" s="38"/>
      <c r="AP1378" s="38"/>
      <c r="AR1378" s="38"/>
      <c r="AS1378" s="38"/>
      <c r="AV1378" s="38"/>
      <c r="BA1378" t="str">
        <f t="shared" si="334"/>
        <v>Concord</v>
      </c>
      <c r="BB1378" t="s">
        <v>823</v>
      </c>
      <c r="BC1378">
        <v>1</v>
      </c>
      <c r="BE1378" s="60">
        <v>50</v>
      </c>
      <c r="BF1378" s="62">
        <v>9</v>
      </c>
      <c r="BG1378" s="62">
        <v>35</v>
      </c>
      <c r="BH1378" s="66">
        <v>15250</v>
      </c>
      <c r="BI1378" s="66">
        <v>15250</v>
      </c>
      <c r="BJ1378" s="66">
        <f t="shared" si="345"/>
        <v>50009</v>
      </c>
      <c r="BL1378" s="6" t="s">
        <v>1447</v>
      </c>
      <c r="BM1378">
        <f t="shared" si="342"/>
        <v>5015250</v>
      </c>
      <c r="BN1378">
        <f t="shared" si="343"/>
        <v>5015250</v>
      </c>
      <c r="BR1378" s="1"/>
      <c r="CA1378" s="38"/>
      <c r="CB1378" s="38"/>
    </row>
    <row r="1379" spans="1:80" ht="14" hidden="1" customHeight="1" outlineLevel="1" x14ac:dyDescent="0.2">
      <c r="A1379" t="s">
        <v>2113</v>
      </c>
      <c r="B1379" s="6" t="s">
        <v>1980</v>
      </c>
      <c r="C1379" s="1">
        <f t="shared" si="335"/>
        <v>883</v>
      </c>
      <c r="D1379" s="3">
        <f>IF(N1379&gt;0, RANK(N1379,(N1379:P1379,Q1379:AE1379)),0)</f>
        <v>1</v>
      </c>
      <c r="E1379" s="3">
        <f>IF(O1379&gt;0,RANK(O1379,(N1379:P1379,Q1379:AE1379)),0)</f>
        <v>2</v>
      </c>
      <c r="F1379" s="3">
        <f t="shared" si="336"/>
        <v>3</v>
      </c>
      <c r="G1379" s="1">
        <f t="shared" si="337"/>
        <v>18</v>
      </c>
      <c r="H1379" s="2">
        <f t="shared" si="344"/>
        <v>2.0385050962627407E-2</v>
      </c>
      <c r="I1379" s="4"/>
      <c r="J1379" s="2">
        <f t="shared" si="338"/>
        <v>0.49263873159682897</v>
      </c>
      <c r="K1379" s="2">
        <f t="shared" si="339"/>
        <v>0.47225368063420159</v>
      </c>
      <c r="L1379" s="2">
        <f t="shared" si="340"/>
        <v>1.9252548131370329E-2</v>
      </c>
      <c r="M1379" s="2">
        <f t="shared" si="341"/>
        <v>1.5855039637599055E-2</v>
      </c>
      <c r="N1379" s="38">
        <v>435</v>
      </c>
      <c r="O1379" s="38">
        <v>417</v>
      </c>
      <c r="P1379" s="38">
        <v>17</v>
      </c>
      <c r="Q1379" s="38">
        <v>1</v>
      </c>
      <c r="R1379" s="38">
        <v>1</v>
      </c>
      <c r="S1379" s="38">
        <v>0</v>
      </c>
      <c r="T1379" s="38">
        <v>5</v>
      </c>
      <c r="U1379" s="38">
        <v>3</v>
      </c>
      <c r="V1379" s="38">
        <v>1</v>
      </c>
      <c r="W1379" s="38">
        <v>3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/>
      <c r="AD1379" s="38">
        <v>0</v>
      </c>
      <c r="AE1379" s="38">
        <v>0</v>
      </c>
      <c r="AJ1379" s="38">
        <v>0</v>
      </c>
      <c r="AK1379" s="38"/>
      <c r="AO1379" s="38"/>
      <c r="AP1379" s="38"/>
      <c r="AR1379" s="38"/>
      <c r="AS1379" s="38"/>
      <c r="AV1379" s="38"/>
      <c r="BA1379" t="str">
        <f t="shared" si="334"/>
        <v>Corinth</v>
      </c>
      <c r="BB1379" t="s">
        <v>1977</v>
      </c>
      <c r="BC1379">
        <v>1</v>
      </c>
      <c r="BE1379" s="60">
        <v>50</v>
      </c>
      <c r="BF1379" s="62">
        <v>17</v>
      </c>
      <c r="BG1379" s="62">
        <v>25</v>
      </c>
      <c r="BH1379" s="66">
        <v>15700</v>
      </c>
      <c r="BI1379" s="66">
        <v>15700</v>
      </c>
      <c r="BJ1379" s="66">
        <f t="shared" si="345"/>
        <v>50017</v>
      </c>
      <c r="BL1379" s="6" t="s">
        <v>1447</v>
      </c>
      <c r="BM1379">
        <f t="shared" si="342"/>
        <v>5015700</v>
      </c>
      <c r="BN1379">
        <f t="shared" si="343"/>
        <v>5015700</v>
      </c>
      <c r="BR1379" s="1"/>
      <c r="CA1379" s="38"/>
      <c r="CB1379" s="38"/>
    </row>
    <row r="1380" spans="1:80" ht="14" hidden="1" customHeight="1" outlineLevel="1" x14ac:dyDescent="0.2">
      <c r="A1380" t="s">
        <v>3056</v>
      </c>
      <c r="B1380" s="6" t="s">
        <v>1980</v>
      </c>
      <c r="C1380" s="1">
        <f t="shared" si="335"/>
        <v>860</v>
      </c>
      <c r="D1380" s="3">
        <f>IF(N1380&gt;0, RANK(N1380,(N1380:P1380,Q1380:AE1380)),0)</f>
        <v>1</v>
      </c>
      <c r="E1380" s="3">
        <f>IF(O1380&gt;0,RANK(O1380,(N1380:P1380,Q1380:AE1380)),0)</f>
        <v>2</v>
      </c>
      <c r="F1380" s="3">
        <f t="shared" si="336"/>
        <v>3</v>
      </c>
      <c r="G1380" s="1">
        <f t="shared" si="337"/>
        <v>525</v>
      </c>
      <c r="H1380" s="2">
        <f t="shared" si="344"/>
        <v>0.61046511627906974</v>
      </c>
      <c r="I1380" s="4"/>
      <c r="J1380" s="2">
        <f t="shared" si="338"/>
        <v>0.78720930232558139</v>
      </c>
      <c r="K1380" s="2">
        <f t="shared" si="339"/>
        <v>0.17674418604651163</v>
      </c>
      <c r="L1380" s="2">
        <f t="shared" si="340"/>
        <v>1.3953488372093023E-2</v>
      </c>
      <c r="M1380" s="2">
        <f t="shared" si="341"/>
        <v>2.2093023255813957E-2</v>
      </c>
      <c r="N1380" s="38">
        <v>677</v>
      </c>
      <c r="O1380" s="38">
        <v>152</v>
      </c>
      <c r="P1380" s="38">
        <v>12</v>
      </c>
      <c r="Q1380" s="38">
        <v>3</v>
      </c>
      <c r="R1380" s="38">
        <v>1</v>
      </c>
      <c r="S1380" s="38">
        <v>0</v>
      </c>
      <c r="T1380" s="38">
        <v>1</v>
      </c>
      <c r="U1380" s="38">
        <v>4</v>
      </c>
      <c r="V1380" s="38">
        <v>1</v>
      </c>
      <c r="W1380" s="38">
        <v>9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/>
      <c r="AD1380" s="38">
        <v>0</v>
      </c>
      <c r="AE1380" s="38">
        <v>0</v>
      </c>
      <c r="AJ1380" s="38">
        <v>0</v>
      </c>
      <c r="AK1380" s="38"/>
      <c r="AO1380" s="38"/>
      <c r="AP1380" s="38"/>
      <c r="AR1380" s="38"/>
      <c r="AS1380" s="38"/>
      <c r="AV1380" s="38"/>
      <c r="BA1380" t="str">
        <f t="shared" si="334"/>
        <v>Cornwall</v>
      </c>
      <c r="BB1380" t="s">
        <v>1322</v>
      </c>
      <c r="BC1380">
        <v>1</v>
      </c>
      <c r="BE1380" s="60">
        <v>50</v>
      </c>
      <c r="BF1380" s="62">
        <v>1</v>
      </c>
      <c r="BG1380" s="62">
        <v>20</v>
      </c>
      <c r="BH1380" s="66">
        <v>16000</v>
      </c>
      <c r="BI1380" s="66">
        <v>16000</v>
      </c>
      <c r="BJ1380" s="66">
        <f t="shared" si="345"/>
        <v>50001</v>
      </c>
      <c r="BL1380" s="6" t="s">
        <v>1447</v>
      </c>
      <c r="BM1380">
        <f t="shared" si="342"/>
        <v>5016000</v>
      </c>
      <c r="BN1380">
        <f t="shared" si="343"/>
        <v>5016000</v>
      </c>
      <c r="BR1380" s="1"/>
      <c r="CA1380" s="38"/>
      <c r="CB1380" s="38"/>
    </row>
    <row r="1381" spans="1:80" ht="14" hidden="1" customHeight="1" outlineLevel="1" x14ac:dyDescent="0.2">
      <c r="A1381" t="s">
        <v>3120</v>
      </c>
      <c r="B1381" s="6" t="s">
        <v>1980</v>
      </c>
      <c r="C1381" s="1">
        <f t="shared" si="335"/>
        <v>587</v>
      </c>
      <c r="D1381" s="3">
        <f>IF(N1381&gt;0, RANK(N1381,(N1381:P1381,Q1381:AE1381)),0)</f>
        <v>2</v>
      </c>
      <c r="E1381" s="3">
        <f>IF(O1381&gt;0,RANK(O1381,(N1381:P1381,Q1381:AE1381)),0)</f>
        <v>1</v>
      </c>
      <c r="F1381" s="3">
        <f t="shared" si="336"/>
        <v>3</v>
      </c>
      <c r="G1381" s="1">
        <f t="shared" si="337"/>
        <v>92</v>
      </c>
      <c r="H1381" s="2">
        <f t="shared" si="344"/>
        <v>0.15672913117546849</v>
      </c>
      <c r="I1381" s="4"/>
      <c r="J1381" s="2">
        <f t="shared" si="338"/>
        <v>0.40715502555366268</v>
      </c>
      <c r="K1381" s="2">
        <f t="shared" si="339"/>
        <v>0.56388415672913117</v>
      </c>
      <c r="L1381" s="2">
        <f t="shared" si="340"/>
        <v>1.7035775127768313E-2</v>
      </c>
      <c r="M1381" s="2">
        <f t="shared" si="341"/>
        <v>1.1925042589437843E-2</v>
      </c>
      <c r="N1381" s="38">
        <v>239</v>
      </c>
      <c r="O1381" s="38">
        <v>331</v>
      </c>
      <c r="P1381" s="38">
        <v>10</v>
      </c>
      <c r="Q1381" s="38">
        <v>0</v>
      </c>
      <c r="R1381" s="38">
        <v>0</v>
      </c>
      <c r="S1381" s="38">
        <v>0</v>
      </c>
      <c r="T1381" s="38">
        <v>3</v>
      </c>
      <c r="U1381" s="38">
        <v>1</v>
      </c>
      <c r="V1381" s="38">
        <v>0</v>
      </c>
      <c r="W1381" s="38">
        <v>3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/>
      <c r="AD1381" s="38">
        <v>0</v>
      </c>
      <c r="AE1381" s="38">
        <v>0</v>
      </c>
      <c r="AJ1381" s="38">
        <v>0</v>
      </c>
      <c r="AK1381" s="38"/>
      <c r="AO1381" s="38"/>
      <c r="AP1381" s="38"/>
      <c r="AR1381" s="38"/>
      <c r="AS1381" s="38"/>
      <c r="AV1381" s="38"/>
      <c r="BA1381" t="str">
        <f t="shared" si="334"/>
        <v>Coventry</v>
      </c>
      <c r="BB1381" t="s">
        <v>397</v>
      </c>
      <c r="BC1381">
        <v>1</v>
      </c>
      <c r="BE1381" s="60">
        <v>50</v>
      </c>
      <c r="BF1381" s="62">
        <v>19</v>
      </c>
      <c r="BG1381" s="62">
        <v>25</v>
      </c>
      <c r="BH1381" s="66">
        <v>16150</v>
      </c>
      <c r="BI1381" s="66">
        <v>16150</v>
      </c>
      <c r="BJ1381" s="66">
        <f t="shared" si="345"/>
        <v>50019</v>
      </c>
      <c r="BL1381" s="6" t="s">
        <v>1447</v>
      </c>
      <c r="BM1381">
        <f t="shared" si="342"/>
        <v>5016150</v>
      </c>
      <c r="BN1381">
        <f t="shared" si="343"/>
        <v>5016150</v>
      </c>
      <c r="BR1381" s="1"/>
      <c r="CA1381" s="38"/>
      <c r="CB1381" s="38"/>
    </row>
    <row r="1382" spans="1:80" ht="14" hidden="1" customHeight="1" outlineLevel="1" x14ac:dyDescent="0.2">
      <c r="A1382" t="s">
        <v>1760</v>
      </c>
      <c r="B1382" s="6" t="s">
        <v>1980</v>
      </c>
      <c r="C1382" s="1">
        <f t="shared" si="335"/>
        <v>783</v>
      </c>
      <c r="D1382" s="3">
        <f>IF(N1382&gt;0, RANK(N1382,(N1382:P1382,Q1382:AE1382)),0)</f>
        <v>1</v>
      </c>
      <c r="E1382" s="3">
        <f>IF(O1382&gt;0,RANK(O1382,(N1382:P1382,Q1382:AE1382)),0)</f>
        <v>2</v>
      </c>
      <c r="F1382" s="3">
        <f t="shared" si="336"/>
        <v>3</v>
      </c>
      <c r="G1382" s="1">
        <f t="shared" si="337"/>
        <v>323</v>
      </c>
      <c r="H1382" s="2">
        <f t="shared" si="344"/>
        <v>0.41251596424010217</v>
      </c>
      <c r="I1382" s="4"/>
      <c r="J1382" s="2">
        <f t="shared" si="338"/>
        <v>0.67688378033205621</v>
      </c>
      <c r="K1382" s="2">
        <f t="shared" si="339"/>
        <v>0.26436781609195403</v>
      </c>
      <c r="L1382" s="2">
        <f t="shared" si="340"/>
        <v>2.0434227330779056E-2</v>
      </c>
      <c r="M1382" s="2">
        <f t="shared" si="341"/>
        <v>3.8314176245210704E-2</v>
      </c>
      <c r="N1382" s="38">
        <v>530</v>
      </c>
      <c r="O1382" s="38">
        <v>207</v>
      </c>
      <c r="P1382" s="38">
        <v>16</v>
      </c>
      <c r="Q1382" s="38">
        <v>6</v>
      </c>
      <c r="R1382" s="38">
        <v>11</v>
      </c>
      <c r="S1382" s="38">
        <v>0</v>
      </c>
      <c r="T1382" s="38">
        <v>6</v>
      </c>
      <c r="U1382" s="38">
        <v>4</v>
      </c>
      <c r="V1382" s="38">
        <v>0</v>
      </c>
      <c r="W1382" s="38">
        <v>3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/>
      <c r="AD1382" s="38">
        <v>0</v>
      </c>
      <c r="AE1382" s="38">
        <v>0</v>
      </c>
      <c r="AJ1382" s="38">
        <v>0</v>
      </c>
      <c r="AK1382" s="38"/>
      <c r="AO1382" s="38"/>
      <c r="AP1382" s="38"/>
      <c r="AR1382" s="38"/>
      <c r="AS1382" s="38"/>
      <c r="AV1382" s="38"/>
      <c r="BA1382" t="str">
        <f t="shared" si="334"/>
        <v>Craftsbury</v>
      </c>
      <c r="BB1382" t="s">
        <v>397</v>
      </c>
      <c r="BC1382">
        <v>1</v>
      </c>
      <c r="BE1382" s="60">
        <v>50</v>
      </c>
      <c r="BF1382" s="62">
        <v>19</v>
      </c>
      <c r="BG1382" s="62">
        <v>30</v>
      </c>
      <c r="BH1382" s="66">
        <v>16300</v>
      </c>
      <c r="BI1382" s="66">
        <v>16300</v>
      </c>
      <c r="BJ1382" s="66">
        <f t="shared" si="345"/>
        <v>50019</v>
      </c>
      <c r="BL1382" s="6" t="s">
        <v>1447</v>
      </c>
      <c r="BM1382">
        <f t="shared" si="342"/>
        <v>5016300</v>
      </c>
      <c r="BN1382">
        <f t="shared" si="343"/>
        <v>5016300</v>
      </c>
      <c r="BR1382" s="1"/>
      <c r="CA1382" s="38"/>
      <c r="CB1382" s="38"/>
    </row>
    <row r="1383" spans="1:80" ht="14" hidden="1" customHeight="1" outlineLevel="1" x14ac:dyDescent="0.2">
      <c r="A1383" t="s">
        <v>1706</v>
      </c>
      <c r="B1383" s="6" t="s">
        <v>1980</v>
      </c>
      <c r="C1383" s="1">
        <f t="shared" si="335"/>
        <v>768</v>
      </c>
      <c r="D1383" s="3">
        <f>IF(N1383&gt;0, RANK(N1383,(N1383:P1383,Q1383:AE1383)),0)</f>
        <v>2</v>
      </c>
      <c r="E1383" s="3">
        <f>IF(O1383&gt;0,RANK(O1383,(N1383:P1383,Q1383:AE1383)),0)</f>
        <v>1</v>
      </c>
      <c r="F1383" s="3">
        <f t="shared" si="336"/>
        <v>3</v>
      </c>
      <c r="G1383" s="1">
        <f t="shared" si="337"/>
        <v>118</v>
      </c>
      <c r="H1383" s="2">
        <f t="shared" si="344"/>
        <v>0.15364583333333334</v>
      </c>
      <c r="I1383" s="4"/>
      <c r="J1383" s="2">
        <f t="shared" si="338"/>
        <v>0.40104166666666669</v>
      </c>
      <c r="K1383" s="2">
        <f t="shared" si="339"/>
        <v>0.5546875</v>
      </c>
      <c r="L1383" s="2">
        <f t="shared" si="340"/>
        <v>2.34375E-2</v>
      </c>
      <c r="M1383" s="2">
        <f t="shared" si="341"/>
        <v>2.0833333333333259E-2</v>
      </c>
      <c r="N1383" s="38">
        <v>308</v>
      </c>
      <c r="O1383" s="38">
        <v>426</v>
      </c>
      <c r="P1383" s="38">
        <v>18</v>
      </c>
      <c r="Q1383" s="38">
        <v>4</v>
      </c>
      <c r="R1383" s="38">
        <v>3</v>
      </c>
      <c r="S1383" s="38">
        <v>0</v>
      </c>
      <c r="T1383" s="38">
        <v>1</v>
      </c>
      <c r="U1383" s="38">
        <v>3</v>
      </c>
      <c r="V1383" s="38">
        <v>1</v>
      </c>
      <c r="W1383" s="38">
        <v>4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/>
      <c r="AD1383" s="38">
        <v>0</v>
      </c>
      <c r="AE1383" s="38">
        <v>0</v>
      </c>
      <c r="AJ1383" s="38">
        <v>0</v>
      </c>
      <c r="AK1383" s="38"/>
      <c r="AO1383" s="38"/>
      <c r="AP1383" s="38"/>
      <c r="AR1383" s="38"/>
      <c r="AS1383" s="38"/>
      <c r="AV1383" s="38"/>
      <c r="BA1383" t="str">
        <f t="shared" si="334"/>
        <v>Danby</v>
      </c>
      <c r="BB1383" t="s">
        <v>577</v>
      </c>
      <c r="BC1383">
        <v>1</v>
      </c>
      <c r="BE1383" s="60">
        <v>50</v>
      </c>
      <c r="BF1383" s="62">
        <v>21</v>
      </c>
      <c r="BG1383" s="62">
        <v>30</v>
      </c>
      <c r="BH1383" s="66">
        <v>16825</v>
      </c>
      <c r="BI1383" s="66">
        <v>16825</v>
      </c>
      <c r="BJ1383" s="66">
        <f t="shared" si="345"/>
        <v>50021</v>
      </c>
      <c r="BL1383" s="6" t="s">
        <v>1447</v>
      </c>
      <c r="BM1383">
        <f t="shared" si="342"/>
        <v>5016825</v>
      </c>
      <c r="BN1383">
        <f t="shared" si="343"/>
        <v>5016825</v>
      </c>
      <c r="BR1383" s="1"/>
      <c r="CA1383" s="38"/>
      <c r="CB1383" s="38"/>
    </row>
    <row r="1384" spans="1:80" ht="14" hidden="1" customHeight="1" outlineLevel="1" x14ac:dyDescent="0.2">
      <c r="A1384" t="s">
        <v>842</v>
      </c>
      <c r="B1384" s="6" t="s">
        <v>1980</v>
      </c>
      <c r="C1384" s="1">
        <f t="shared" si="335"/>
        <v>1514</v>
      </c>
      <c r="D1384" s="3">
        <f>IF(N1384&gt;0, RANK(N1384,(N1384:P1384,Q1384:AE1384)),0)</f>
        <v>1</v>
      </c>
      <c r="E1384" s="3">
        <f>IF(O1384&gt;0,RANK(O1384,(N1384:P1384,Q1384:AE1384)),0)</f>
        <v>2</v>
      </c>
      <c r="F1384" s="3">
        <f t="shared" si="336"/>
        <v>3</v>
      </c>
      <c r="G1384" s="1">
        <f t="shared" si="337"/>
        <v>286</v>
      </c>
      <c r="H1384" s="2">
        <f t="shared" si="344"/>
        <v>0.18890356671070013</v>
      </c>
      <c r="I1384" s="4"/>
      <c r="J1384" s="2">
        <f t="shared" si="338"/>
        <v>0.57067371202113604</v>
      </c>
      <c r="K1384" s="2">
        <f t="shared" si="339"/>
        <v>0.3817701453104359</v>
      </c>
      <c r="L1384" s="2">
        <f t="shared" si="340"/>
        <v>2.2457067371202115E-2</v>
      </c>
      <c r="M1384" s="2">
        <f t="shared" si="341"/>
        <v>2.5099075297225944E-2</v>
      </c>
      <c r="N1384" s="38">
        <v>864</v>
      </c>
      <c r="O1384" s="38">
        <v>578</v>
      </c>
      <c r="P1384" s="38">
        <v>34</v>
      </c>
      <c r="Q1384" s="38">
        <v>9</v>
      </c>
      <c r="R1384" s="38">
        <v>1</v>
      </c>
      <c r="S1384" s="38">
        <v>0</v>
      </c>
      <c r="T1384" s="38">
        <v>7</v>
      </c>
      <c r="U1384" s="38">
        <v>4</v>
      </c>
      <c r="V1384" s="38">
        <v>1</v>
      </c>
      <c r="W1384" s="38">
        <v>16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/>
      <c r="AD1384" s="38">
        <v>0</v>
      </c>
      <c r="AE1384" s="38">
        <v>0</v>
      </c>
      <c r="AJ1384" s="38">
        <v>0</v>
      </c>
      <c r="AK1384" s="38"/>
      <c r="AO1384" s="38"/>
      <c r="AP1384" s="38"/>
      <c r="AR1384" s="38"/>
      <c r="AS1384" s="38"/>
      <c r="AV1384" s="38"/>
      <c r="BA1384" t="str">
        <f t="shared" si="334"/>
        <v>Danville</v>
      </c>
      <c r="BB1384" t="s">
        <v>663</v>
      </c>
      <c r="BC1384">
        <v>1</v>
      </c>
      <c r="BE1384" s="60">
        <v>50</v>
      </c>
      <c r="BF1384" s="62">
        <v>5</v>
      </c>
      <c r="BG1384" s="62">
        <v>15</v>
      </c>
      <c r="BH1384" s="66">
        <v>17125</v>
      </c>
      <c r="BI1384" s="66">
        <v>17125</v>
      </c>
      <c r="BJ1384" s="66">
        <f t="shared" si="345"/>
        <v>50005</v>
      </c>
      <c r="BL1384" s="6" t="s">
        <v>1447</v>
      </c>
      <c r="BM1384">
        <f t="shared" si="342"/>
        <v>5017125</v>
      </c>
      <c r="BN1384">
        <f t="shared" si="343"/>
        <v>5017125</v>
      </c>
      <c r="BR1384" s="1"/>
      <c r="CA1384" s="38"/>
      <c r="CB1384" s="38"/>
    </row>
    <row r="1385" spans="1:80" ht="14" hidden="1" customHeight="1" outlineLevel="1" x14ac:dyDescent="0.2">
      <c r="A1385" t="s">
        <v>3086</v>
      </c>
      <c r="B1385" s="6" t="s">
        <v>1980</v>
      </c>
      <c r="C1385" s="1">
        <f t="shared" si="335"/>
        <v>2678</v>
      </c>
      <c r="D1385" s="3">
        <f>IF(N1385&gt;0, RANK(N1385,(N1385:P1385,Q1385:AE1385)),0)</f>
        <v>2</v>
      </c>
      <c r="E1385" s="3">
        <f>IF(O1385&gt;0,RANK(O1385,(N1385:P1385,Q1385:AE1385)),0)</f>
        <v>1</v>
      </c>
      <c r="F1385" s="3">
        <f t="shared" si="336"/>
        <v>3</v>
      </c>
      <c r="G1385" s="1">
        <f t="shared" si="337"/>
        <v>291</v>
      </c>
      <c r="H1385" s="2">
        <f t="shared" si="344"/>
        <v>0.10866318147871545</v>
      </c>
      <c r="I1385" s="4"/>
      <c r="J1385" s="2">
        <f t="shared" si="338"/>
        <v>0.43091859596713966</v>
      </c>
      <c r="K1385" s="2">
        <f t="shared" si="339"/>
        <v>0.53958177744585512</v>
      </c>
      <c r="L1385" s="2">
        <f t="shared" si="340"/>
        <v>1.6056758775205376E-2</v>
      </c>
      <c r="M1385" s="2">
        <f t="shared" si="341"/>
        <v>1.3442867811799847E-2</v>
      </c>
      <c r="N1385" s="38">
        <v>1154</v>
      </c>
      <c r="O1385" s="38">
        <v>1445</v>
      </c>
      <c r="P1385" s="38">
        <v>43</v>
      </c>
      <c r="Q1385" s="38">
        <v>11</v>
      </c>
      <c r="R1385" s="38">
        <v>1</v>
      </c>
      <c r="S1385" s="38">
        <v>0</v>
      </c>
      <c r="T1385" s="38">
        <v>4</v>
      </c>
      <c r="U1385" s="38">
        <v>5</v>
      </c>
      <c r="V1385" s="38">
        <v>2</v>
      </c>
      <c r="W1385" s="38">
        <v>12</v>
      </c>
      <c r="X1385" s="38">
        <v>1</v>
      </c>
      <c r="Y1385" s="38">
        <v>0</v>
      </c>
      <c r="Z1385" s="38">
        <v>0</v>
      </c>
      <c r="AA1385" s="38">
        <v>0</v>
      </c>
      <c r="AB1385" s="38">
        <v>0</v>
      </c>
      <c r="AC1385" s="38"/>
      <c r="AD1385" s="38">
        <v>0</v>
      </c>
      <c r="AE1385" s="38">
        <v>0</v>
      </c>
      <c r="AJ1385" s="38">
        <v>0</v>
      </c>
      <c r="AK1385" s="38"/>
      <c r="AO1385" s="38"/>
      <c r="AP1385" s="38"/>
      <c r="AR1385" s="38"/>
      <c r="AS1385" s="38"/>
      <c r="AV1385" s="38"/>
      <c r="BA1385" t="str">
        <f t="shared" si="334"/>
        <v>Derby</v>
      </c>
      <c r="BB1385" t="s">
        <v>397</v>
      </c>
      <c r="BC1385">
        <v>1</v>
      </c>
      <c r="BE1385" s="60">
        <v>50</v>
      </c>
      <c r="BF1385" s="62">
        <v>19</v>
      </c>
      <c r="BG1385" s="62">
        <v>35</v>
      </c>
      <c r="BH1385" s="66">
        <v>17350</v>
      </c>
      <c r="BI1385" s="66">
        <v>17350</v>
      </c>
      <c r="BJ1385" s="66">
        <f t="shared" si="345"/>
        <v>50019</v>
      </c>
      <c r="BL1385" s="6" t="s">
        <v>1447</v>
      </c>
      <c r="BM1385">
        <f t="shared" si="342"/>
        <v>5017350</v>
      </c>
      <c r="BN1385">
        <f t="shared" si="343"/>
        <v>5017350</v>
      </c>
      <c r="BR1385" s="1"/>
      <c r="CA1385" s="38"/>
      <c r="CB1385" s="38"/>
    </row>
    <row r="1386" spans="1:80" ht="14" hidden="1" customHeight="1" outlineLevel="1" x14ac:dyDescent="0.2">
      <c r="A1386" t="s">
        <v>3085</v>
      </c>
      <c r="B1386" s="6" t="s">
        <v>1980</v>
      </c>
      <c r="C1386" s="1">
        <f t="shared" si="335"/>
        <v>1455</v>
      </c>
      <c r="D1386" s="3">
        <f>IF(N1386&gt;0, RANK(N1386,(N1386:P1386,Q1386:AE1386)),0)</f>
        <v>1</v>
      </c>
      <c r="E1386" s="3">
        <f>IF(O1386&gt;0,RANK(O1386,(N1386:P1386,Q1386:AE1386)),0)</f>
        <v>2</v>
      </c>
      <c r="F1386" s="3">
        <f t="shared" si="336"/>
        <v>3</v>
      </c>
      <c r="G1386" s="1">
        <f t="shared" si="337"/>
        <v>613</v>
      </c>
      <c r="H1386" s="2">
        <f t="shared" si="344"/>
        <v>0.42130584192439863</v>
      </c>
      <c r="I1386" s="4"/>
      <c r="J1386" s="2">
        <f t="shared" si="338"/>
        <v>0.69140893470790377</v>
      </c>
      <c r="K1386" s="2">
        <f t="shared" si="339"/>
        <v>0.27010309278350514</v>
      </c>
      <c r="L1386" s="2">
        <f t="shared" si="340"/>
        <v>1.443298969072165E-2</v>
      </c>
      <c r="M1386" s="2">
        <f t="shared" si="341"/>
        <v>2.4054982817869445E-2</v>
      </c>
      <c r="N1386" s="38">
        <v>1006</v>
      </c>
      <c r="O1386" s="38">
        <v>393</v>
      </c>
      <c r="P1386" s="38">
        <v>21</v>
      </c>
      <c r="Q1386" s="38">
        <v>11</v>
      </c>
      <c r="R1386" s="38">
        <v>3</v>
      </c>
      <c r="S1386" s="38">
        <v>2</v>
      </c>
      <c r="T1386" s="38">
        <v>2</v>
      </c>
      <c r="U1386" s="38">
        <v>8</v>
      </c>
      <c r="V1386" s="38">
        <v>0</v>
      </c>
      <c r="W1386" s="38">
        <v>9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/>
      <c r="AD1386" s="38">
        <v>0</v>
      </c>
      <c r="AE1386" s="38">
        <v>0</v>
      </c>
      <c r="AJ1386" s="38">
        <v>0</v>
      </c>
      <c r="AK1386" s="38"/>
      <c r="AO1386" s="38"/>
      <c r="AP1386" s="38"/>
      <c r="AR1386" s="38"/>
      <c r="AS1386" s="38"/>
      <c r="AV1386" s="38"/>
      <c r="BA1386" t="str">
        <f t="shared" si="334"/>
        <v>Dorset</v>
      </c>
      <c r="BB1386" t="s">
        <v>931</v>
      </c>
      <c r="BC1386">
        <v>1</v>
      </c>
      <c r="BE1386" s="60">
        <v>50</v>
      </c>
      <c r="BF1386" s="62">
        <v>3</v>
      </c>
      <c r="BG1386" s="62">
        <v>15</v>
      </c>
      <c r="BH1386" s="66">
        <v>17725</v>
      </c>
      <c r="BI1386" s="66">
        <v>17725</v>
      </c>
      <c r="BJ1386" s="66">
        <f t="shared" si="345"/>
        <v>50003</v>
      </c>
      <c r="BL1386" s="6" t="s">
        <v>1447</v>
      </c>
      <c r="BM1386">
        <f t="shared" si="342"/>
        <v>5017725</v>
      </c>
      <c r="BN1386">
        <f t="shared" si="343"/>
        <v>5017725</v>
      </c>
      <c r="BR1386" s="1"/>
      <c r="CA1386" s="38"/>
      <c r="CB1386" s="38"/>
    </row>
    <row r="1387" spans="1:80" ht="14" hidden="1" customHeight="1" outlineLevel="1" x14ac:dyDescent="0.2">
      <c r="A1387" t="s">
        <v>3018</v>
      </c>
      <c r="B1387" s="6" t="s">
        <v>1980</v>
      </c>
      <c r="C1387" s="1">
        <f t="shared" si="335"/>
        <v>904</v>
      </c>
      <c r="D1387" s="3">
        <f>IF(N1387&gt;0, RANK(N1387,(N1387:P1387,Q1387:AE1387)),0)</f>
        <v>1</v>
      </c>
      <c r="E1387" s="3">
        <f>IF(O1387&gt;0,RANK(O1387,(N1387:P1387,Q1387:AE1387)),0)</f>
        <v>2</v>
      </c>
      <c r="F1387" s="3">
        <f t="shared" si="336"/>
        <v>3</v>
      </c>
      <c r="G1387" s="1">
        <f t="shared" si="337"/>
        <v>247</v>
      </c>
      <c r="H1387" s="2">
        <f t="shared" si="344"/>
        <v>0.27323008849557523</v>
      </c>
      <c r="I1387" s="4"/>
      <c r="J1387" s="2">
        <f t="shared" si="338"/>
        <v>0.61725663716814161</v>
      </c>
      <c r="K1387" s="2">
        <f t="shared" si="339"/>
        <v>0.34402654867256638</v>
      </c>
      <c r="L1387" s="2">
        <f t="shared" si="340"/>
        <v>2.2123893805309734E-2</v>
      </c>
      <c r="M1387" s="2">
        <f t="shared" si="341"/>
        <v>1.6592920353982278E-2</v>
      </c>
      <c r="N1387" s="38">
        <v>558</v>
      </c>
      <c r="O1387" s="38">
        <v>311</v>
      </c>
      <c r="P1387" s="38">
        <v>20</v>
      </c>
      <c r="Q1387" s="38">
        <v>2</v>
      </c>
      <c r="R1387" s="38">
        <v>1</v>
      </c>
      <c r="S1387" s="38">
        <v>0</v>
      </c>
      <c r="T1387" s="38">
        <v>4</v>
      </c>
      <c r="U1387" s="38">
        <v>1</v>
      </c>
      <c r="V1387" s="38">
        <v>1</v>
      </c>
      <c r="W1387" s="38">
        <v>6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/>
      <c r="AD1387" s="38">
        <v>0</v>
      </c>
      <c r="AE1387" s="38">
        <v>0</v>
      </c>
      <c r="AJ1387" s="38">
        <v>0</v>
      </c>
      <c r="AK1387" s="38"/>
      <c r="AO1387" s="38"/>
      <c r="AP1387" s="38"/>
      <c r="AR1387" s="38"/>
      <c r="AS1387" s="38"/>
      <c r="AV1387" s="38"/>
      <c r="BA1387" t="str">
        <f t="shared" si="334"/>
        <v>Dover</v>
      </c>
      <c r="BB1387" t="s">
        <v>2090</v>
      </c>
      <c r="BC1387">
        <v>1</v>
      </c>
      <c r="BE1387" s="60">
        <v>50</v>
      </c>
      <c r="BF1387" s="62">
        <v>25</v>
      </c>
      <c r="BG1387" s="62">
        <v>20</v>
      </c>
      <c r="BH1387" s="66">
        <v>17875</v>
      </c>
      <c r="BI1387" s="66">
        <v>17875</v>
      </c>
      <c r="BJ1387" s="66">
        <f t="shared" si="345"/>
        <v>50025</v>
      </c>
      <c r="BL1387" s="6" t="s">
        <v>1447</v>
      </c>
      <c r="BM1387">
        <f t="shared" si="342"/>
        <v>5017875</v>
      </c>
      <c r="BN1387">
        <f t="shared" si="343"/>
        <v>5017875</v>
      </c>
      <c r="BR1387" s="1"/>
      <c r="CA1387" s="38"/>
      <c r="CB1387" s="38"/>
    </row>
    <row r="1388" spans="1:80" ht="14" hidden="1" customHeight="1" outlineLevel="1" x14ac:dyDescent="0.2">
      <c r="A1388" t="s">
        <v>2373</v>
      </c>
      <c r="B1388" s="6" t="s">
        <v>1980</v>
      </c>
      <c r="C1388" s="1">
        <f t="shared" si="335"/>
        <v>1308</v>
      </c>
      <c r="D1388" s="3">
        <f>IF(N1388&gt;0, RANK(N1388,(N1388:P1388,Q1388:AE1388)),0)</f>
        <v>1</v>
      </c>
      <c r="E1388" s="3">
        <f>IF(O1388&gt;0,RANK(O1388,(N1388:P1388,Q1388:AE1388)),0)</f>
        <v>2</v>
      </c>
      <c r="F1388" s="3">
        <f t="shared" si="336"/>
        <v>3</v>
      </c>
      <c r="G1388" s="1">
        <f t="shared" si="337"/>
        <v>706</v>
      </c>
      <c r="H1388" s="2">
        <f t="shared" si="344"/>
        <v>0.53975535168195721</v>
      </c>
      <c r="I1388" s="4"/>
      <c r="J1388" s="2">
        <f t="shared" si="338"/>
        <v>0.75</v>
      </c>
      <c r="K1388" s="2">
        <f t="shared" si="339"/>
        <v>0.21024464831804282</v>
      </c>
      <c r="L1388" s="2">
        <f t="shared" si="340"/>
        <v>1.4525993883792049E-2</v>
      </c>
      <c r="M1388" s="2">
        <f t="shared" si="341"/>
        <v>2.5229357798165132E-2</v>
      </c>
      <c r="N1388" s="38">
        <v>981</v>
      </c>
      <c r="O1388" s="38">
        <v>275</v>
      </c>
      <c r="P1388" s="38">
        <v>19</v>
      </c>
      <c r="Q1388" s="38">
        <v>7</v>
      </c>
      <c r="R1388" s="38">
        <v>4</v>
      </c>
      <c r="S1388" s="38">
        <v>0</v>
      </c>
      <c r="T1388" s="38">
        <v>5</v>
      </c>
      <c r="U1388" s="38">
        <v>9</v>
      </c>
      <c r="V1388" s="38">
        <v>2</v>
      </c>
      <c r="W1388" s="38">
        <v>6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/>
      <c r="AD1388" s="38">
        <v>0</v>
      </c>
      <c r="AE1388" s="38">
        <v>0</v>
      </c>
      <c r="AJ1388" s="38">
        <v>0</v>
      </c>
      <c r="AK1388" s="38"/>
      <c r="AO1388" s="38"/>
      <c r="AP1388" s="38"/>
      <c r="AR1388" s="38"/>
      <c r="AS1388" s="38"/>
      <c r="AV1388" s="38"/>
      <c r="BA1388" t="str">
        <f t="shared" si="334"/>
        <v>Dummerston</v>
      </c>
      <c r="BB1388" t="s">
        <v>2090</v>
      </c>
      <c r="BC1388">
        <v>1</v>
      </c>
      <c r="BE1388" s="60">
        <v>50</v>
      </c>
      <c r="BF1388" s="62">
        <v>25</v>
      </c>
      <c r="BG1388" s="62">
        <v>25</v>
      </c>
      <c r="BH1388" s="66">
        <v>18325</v>
      </c>
      <c r="BI1388" s="66">
        <v>18325</v>
      </c>
      <c r="BJ1388" s="66">
        <f t="shared" si="345"/>
        <v>50025</v>
      </c>
      <c r="BL1388" s="6" t="s">
        <v>1447</v>
      </c>
      <c r="BM1388">
        <f t="shared" si="342"/>
        <v>5018325</v>
      </c>
      <c r="BN1388">
        <f t="shared" si="343"/>
        <v>5018325</v>
      </c>
      <c r="BR1388" s="1"/>
      <c r="CA1388" s="38"/>
      <c r="CB1388" s="38"/>
    </row>
    <row r="1389" spans="1:80" ht="14" hidden="1" customHeight="1" outlineLevel="1" x14ac:dyDescent="0.2">
      <c r="A1389" t="s">
        <v>2924</v>
      </c>
      <c r="B1389" s="6" t="s">
        <v>1980</v>
      </c>
      <c r="C1389" s="1">
        <f t="shared" si="335"/>
        <v>930</v>
      </c>
      <c r="D1389" s="3">
        <f>IF(N1389&gt;0, RANK(N1389,(N1389:P1389,Q1389:AE1389)),0)</f>
        <v>1</v>
      </c>
      <c r="E1389" s="3">
        <f>IF(O1389&gt;0,RANK(O1389,(N1389:P1389,Q1389:AE1389)),0)</f>
        <v>2</v>
      </c>
      <c r="F1389" s="3">
        <f t="shared" si="336"/>
        <v>3</v>
      </c>
      <c r="G1389" s="1">
        <f t="shared" si="337"/>
        <v>421</v>
      </c>
      <c r="H1389" s="2">
        <f t="shared" si="344"/>
        <v>0.45268817204301076</v>
      </c>
      <c r="I1389" s="4"/>
      <c r="J1389" s="2">
        <f t="shared" si="338"/>
        <v>0.70430107526881724</v>
      </c>
      <c r="K1389" s="2">
        <f t="shared" si="339"/>
        <v>0.25161290322580643</v>
      </c>
      <c r="L1389" s="2">
        <f t="shared" si="340"/>
        <v>1.935483870967742E-2</v>
      </c>
      <c r="M1389" s="2">
        <f t="shared" si="341"/>
        <v>2.4731182795698907E-2</v>
      </c>
      <c r="N1389" s="38">
        <v>655</v>
      </c>
      <c r="O1389" s="38">
        <v>234</v>
      </c>
      <c r="P1389" s="38">
        <v>18</v>
      </c>
      <c r="Q1389" s="38">
        <v>6</v>
      </c>
      <c r="R1389" s="38">
        <v>1</v>
      </c>
      <c r="S1389" s="38">
        <v>0</v>
      </c>
      <c r="T1389" s="38">
        <v>3</v>
      </c>
      <c r="U1389" s="38">
        <v>4</v>
      </c>
      <c r="V1389" s="38">
        <v>1</v>
      </c>
      <c r="W1389" s="38">
        <v>8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/>
      <c r="AD1389" s="38">
        <v>0</v>
      </c>
      <c r="AE1389" s="38">
        <v>0</v>
      </c>
      <c r="AJ1389" s="38">
        <v>0</v>
      </c>
      <c r="AK1389" s="38"/>
      <c r="AO1389" s="38"/>
      <c r="AP1389" s="38"/>
      <c r="AR1389" s="38"/>
      <c r="AS1389" s="38"/>
      <c r="AV1389" s="38"/>
      <c r="BA1389" t="str">
        <f t="shared" si="334"/>
        <v>Duxbury</v>
      </c>
      <c r="BB1389" t="s">
        <v>674</v>
      </c>
      <c r="BC1389">
        <v>1</v>
      </c>
      <c r="BE1389" s="60">
        <v>50</v>
      </c>
      <c r="BF1389" s="62">
        <v>23</v>
      </c>
      <c r="BG1389" s="62">
        <v>30</v>
      </c>
      <c r="BH1389" s="66">
        <v>18550</v>
      </c>
      <c r="BI1389" s="66">
        <v>18550</v>
      </c>
      <c r="BJ1389" s="66">
        <f t="shared" si="345"/>
        <v>50023</v>
      </c>
      <c r="BL1389" s="6" t="s">
        <v>1447</v>
      </c>
      <c r="BM1389">
        <f t="shared" si="342"/>
        <v>5018550</v>
      </c>
      <c r="BN1389">
        <f t="shared" si="343"/>
        <v>5018550</v>
      </c>
      <c r="BR1389" s="1"/>
      <c r="CA1389" s="38"/>
      <c r="CB1389" s="38"/>
    </row>
    <row r="1390" spans="1:80" ht="14" hidden="1" customHeight="1" outlineLevel="1" x14ac:dyDescent="0.2">
      <c r="A1390" t="s">
        <v>1290</v>
      </c>
      <c r="B1390" s="6" t="s">
        <v>1980</v>
      </c>
      <c r="C1390" s="1">
        <f t="shared" si="335"/>
        <v>153</v>
      </c>
      <c r="D1390" s="3">
        <f>IF(N1390&gt;0, RANK(N1390,(N1390:P1390,Q1390:AE1390)),0)</f>
        <v>1</v>
      </c>
      <c r="E1390" s="3">
        <f>IF(O1390&gt;0,RANK(O1390,(N1390:P1390,Q1390:AE1390)),0)</f>
        <v>2</v>
      </c>
      <c r="F1390" s="3">
        <f t="shared" si="336"/>
        <v>3</v>
      </c>
      <c r="G1390" s="1">
        <f t="shared" si="337"/>
        <v>18</v>
      </c>
      <c r="H1390" s="2">
        <f t="shared" si="344"/>
        <v>0.11764705882352941</v>
      </c>
      <c r="I1390" s="4"/>
      <c r="J1390" s="2">
        <f t="shared" si="338"/>
        <v>0.53594771241830064</v>
      </c>
      <c r="K1390" s="2">
        <f t="shared" si="339"/>
        <v>0.41830065359477125</v>
      </c>
      <c r="L1390" s="2">
        <f t="shared" si="340"/>
        <v>3.2679738562091505E-2</v>
      </c>
      <c r="M1390" s="2">
        <f t="shared" si="341"/>
        <v>1.3071895424836603E-2</v>
      </c>
      <c r="N1390" s="38">
        <v>82</v>
      </c>
      <c r="O1390" s="38">
        <v>64</v>
      </c>
      <c r="P1390" s="38">
        <v>5</v>
      </c>
      <c r="Q1390" s="38">
        <v>2</v>
      </c>
      <c r="R1390" s="38">
        <v>0</v>
      </c>
      <c r="S1390" s="38">
        <v>0</v>
      </c>
      <c r="T1390" s="38">
        <v>0</v>
      </c>
      <c r="U1390" s="38">
        <v>0</v>
      </c>
      <c r="V1390" s="38">
        <v>0</v>
      </c>
      <c r="W1390" s="38">
        <v>0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/>
      <c r="AD1390" s="38">
        <v>0</v>
      </c>
      <c r="AE1390" s="38">
        <v>0</v>
      </c>
      <c r="AJ1390" s="38">
        <v>0</v>
      </c>
      <c r="AK1390" s="38"/>
      <c r="AO1390" s="38"/>
      <c r="AP1390" s="38"/>
      <c r="AR1390" s="38"/>
      <c r="AS1390" s="38"/>
      <c r="AV1390" s="38"/>
      <c r="BA1390" t="str">
        <f t="shared" si="334"/>
        <v>East Haven</v>
      </c>
      <c r="BB1390" t="s">
        <v>823</v>
      </c>
      <c r="BC1390">
        <v>1</v>
      </c>
      <c r="BE1390" s="60">
        <v>50</v>
      </c>
      <c r="BF1390" s="62">
        <v>9</v>
      </c>
      <c r="BG1390" s="62">
        <v>40</v>
      </c>
      <c r="BH1390" s="66">
        <v>21250</v>
      </c>
      <c r="BI1390" s="66">
        <v>21250</v>
      </c>
      <c r="BJ1390" s="66">
        <f t="shared" si="345"/>
        <v>50009</v>
      </c>
      <c r="BL1390" s="6" t="s">
        <v>1447</v>
      </c>
      <c r="BM1390">
        <f t="shared" si="342"/>
        <v>5021250</v>
      </c>
      <c r="BN1390">
        <f t="shared" si="343"/>
        <v>5021250</v>
      </c>
      <c r="BR1390" s="1"/>
      <c r="CA1390" s="38"/>
      <c r="CB1390" s="38"/>
    </row>
    <row r="1391" spans="1:80" ht="14" hidden="1" customHeight="1" outlineLevel="1" x14ac:dyDescent="0.2">
      <c r="A1391" t="s">
        <v>3033</v>
      </c>
      <c r="B1391" s="6" t="s">
        <v>1980</v>
      </c>
      <c r="C1391" s="1">
        <f t="shared" si="335"/>
        <v>1743</v>
      </c>
      <c r="D1391" s="3">
        <f>IF(N1391&gt;0, RANK(N1391,(N1391:P1391,Q1391:AE1391)),0)</f>
        <v>1</v>
      </c>
      <c r="E1391" s="3">
        <f>IF(O1391&gt;0,RANK(O1391,(N1391:P1391,Q1391:AE1391)),0)</f>
        <v>2</v>
      </c>
      <c r="F1391" s="3">
        <f t="shared" si="336"/>
        <v>3</v>
      </c>
      <c r="G1391" s="1">
        <f t="shared" si="337"/>
        <v>909</v>
      </c>
      <c r="H1391" s="2">
        <f t="shared" si="344"/>
        <v>0.52151462994836484</v>
      </c>
      <c r="I1391" s="4"/>
      <c r="J1391" s="2">
        <f t="shared" si="338"/>
        <v>0.74067699368904183</v>
      </c>
      <c r="K1391" s="2">
        <f t="shared" si="339"/>
        <v>0.21916236374067699</v>
      </c>
      <c r="L1391" s="2">
        <f t="shared" si="340"/>
        <v>1.6064257028112448E-2</v>
      </c>
      <c r="M1391" s="2">
        <f t="shared" si="341"/>
        <v>2.4096385542168731E-2</v>
      </c>
      <c r="N1391" s="38">
        <v>1291</v>
      </c>
      <c r="O1391" s="38">
        <v>382</v>
      </c>
      <c r="P1391" s="38">
        <v>28</v>
      </c>
      <c r="Q1391" s="38">
        <v>6</v>
      </c>
      <c r="R1391" s="38">
        <v>8</v>
      </c>
      <c r="S1391" s="38">
        <v>0</v>
      </c>
      <c r="T1391" s="38">
        <v>7</v>
      </c>
      <c r="U1391" s="38">
        <v>9</v>
      </c>
      <c r="V1391" s="38">
        <v>2</v>
      </c>
      <c r="W1391" s="38">
        <v>10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/>
      <c r="AD1391" s="38">
        <v>0</v>
      </c>
      <c r="AE1391" s="38">
        <v>0</v>
      </c>
      <c r="AJ1391" s="38">
        <v>0</v>
      </c>
      <c r="AK1391" s="38"/>
      <c r="AO1391" s="38"/>
      <c r="AP1391" s="38"/>
      <c r="AR1391" s="38"/>
      <c r="AS1391" s="38"/>
      <c r="AV1391" s="38"/>
      <c r="BA1391" t="str">
        <f t="shared" ref="BA1391:BA1455" si="346">A1391</f>
        <v>East Montpelier</v>
      </c>
      <c r="BB1391" t="s">
        <v>674</v>
      </c>
      <c r="BC1391">
        <v>1</v>
      </c>
      <c r="BE1391" s="60">
        <v>50</v>
      </c>
      <c r="BF1391" s="62">
        <v>23</v>
      </c>
      <c r="BG1391" s="62">
        <v>35</v>
      </c>
      <c r="BH1391" s="66">
        <v>21925</v>
      </c>
      <c r="BI1391" s="66">
        <v>21925</v>
      </c>
      <c r="BJ1391" s="66">
        <f t="shared" si="345"/>
        <v>50023</v>
      </c>
      <c r="BL1391" s="6" t="s">
        <v>1447</v>
      </c>
      <c r="BM1391">
        <f t="shared" si="342"/>
        <v>5021925</v>
      </c>
      <c r="BN1391">
        <f t="shared" si="343"/>
        <v>5021925</v>
      </c>
      <c r="BR1391" s="1"/>
      <c r="CA1391" s="38"/>
      <c r="CB1391" s="38"/>
    </row>
    <row r="1392" spans="1:80" ht="14" hidden="1" customHeight="1" outlineLevel="1" x14ac:dyDescent="0.2">
      <c r="A1392" t="s">
        <v>3074</v>
      </c>
      <c r="B1392" s="6" t="s">
        <v>1980</v>
      </c>
      <c r="C1392" s="1">
        <f t="shared" si="335"/>
        <v>674</v>
      </c>
      <c r="D1392" s="3">
        <f>IF(N1392&gt;0, RANK(N1392,(N1392:P1392,Q1392:AE1392)),0)</f>
        <v>2</v>
      </c>
      <c r="E1392" s="3">
        <f>IF(O1392&gt;0,RANK(O1392,(N1392:P1392,Q1392:AE1392)),0)</f>
        <v>1</v>
      </c>
      <c r="F1392" s="3">
        <f t="shared" si="336"/>
        <v>3</v>
      </c>
      <c r="G1392" s="1">
        <f t="shared" si="337"/>
        <v>64</v>
      </c>
      <c r="H1392" s="2">
        <f t="shared" si="344"/>
        <v>9.4955489614243327E-2</v>
      </c>
      <c r="I1392" s="4"/>
      <c r="J1392" s="2">
        <f t="shared" si="338"/>
        <v>0.43026706231454004</v>
      </c>
      <c r="K1392" s="2">
        <f t="shared" si="339"/>
        <v>0.52522255192878342</v>
      </c>
      <c r="L1392" s="2">
        <f t="shared" si="340"/>
        <v>2.2255192878338281E-2</v>
      </c>
      <c r="M1392" s="2">
        <f t="shared" si="341"/>
        <v>2.225519287833826E-2</v>
      </c>
      <c r="N1392" s="38">
        <v>290</v>
      </c>
      <c r="O1392" s="38">
        <v>354</v>
      </c>
      <c r="P1392" s="38">
        <v>15</v>
      </c>
      <c r="Q1392" s="38">
        <v>0</v>
      </c>
      <c r="R1392" s="38">
        <v>0</v>
      </c>
      <c r="S1392" s="38">
        <v>0</v>
      </c>
      <c r="T1392" s="38">
        <v>2</v>
      </c>
      <c r="U1392" s="38">
        <v>4</v>
      </c>
      <c r="V1392" s="38">
        <v>0</v>
      </c>
      <c r="W1392" s="38">
        <v>9</v>
      </c>
      <c r="X1392" s="38">
        <v>0</v>
      </c>
      <c r="Y1392" s="38">
        <v>0</v>
      </c>
      <c r="Z1392" s="38">
        <v>0</v>
      </c>
      <c r="AA1392" s="38">
        <v>0</v>
      </c>
      <c r="AB1392" s="38">
        <v>0</v>
      </c>
      <c r="AC1392" s="38"/>
      <c r="AD1392" s="38">
        <v>0</v>
      </c>
      <c r="AE1392" s="38">
        <v>0</v>
      </c>
      <c r="AJ1392" s="38">
        <v>0</v>
      </c>
      <c r="AK1392" s="38"/>
      <c r="AO1392" s="38"/>
      <c r="AP1392" s="38"/>
      <c r="AR1392" s="38"/>
      <c r="AS1392" s="38"/>
      <c r="AV1392" s="38"/>
      <c r="BA1392" t="str">
        <f t="shared" si="346"/>
        <v>Eden</v>
      </c>
      <c r="BB1392" t="s">
        <v>2715</v>
      </c>
      <c r="BC1392">
        <v>1</v>
      </c>
      <c r="BE1392" s="60">
        <v>50</v>
      </c>
      <c r="BF1392" s="62">
        <v>15</v>
      </c>
      <c r="BG1392" s="62">
        <v>15</v>
      </c>
      <c r="BH1392" s="66">
        <v>23500</v>
      </c>
      <c r="BI1392" s="66">
        <v>23500</v>
      </c>
      <c r="BJ1392" s="66">
        <f t="shared" si="345"/>
        <v>50015</v>
      </c>
      <c r="BL1392" s="6" t="s">
        <v>1447</v>
      </c>
      <c r="BM1392">
        <f t="shared" si="342"/>
        <v>5023500</v>
      </c>
      <c r="BN1392">
        <f t="shared" si="343"/>
        <v>5023500</v>
      </c>
      <c r="BR1392" s="1"/>
      <c r="CA1392" s="38"/>
      <c r="CB1392" s="38"/>
    </row>
    <row r="1393" spans="1:80" ht="14" hidden="1" customHeight="1" outlineLevel="1" x14ac:dyDescent="0.2">
      <c r="A1393" t="s">
        <v>724</v>
      </c>
      <c r="B1393" s="6" t="s">
        <v>1980</v>
      </c>
      <c r="C1393" s="1">
        <f t="shared" si="335"/>
        <v>617</v>
      </c>
      <c r="D1393" s="3">
        <f>IF(N1393&gt;0, RANK(N1393,(N1393:P1393,Q1393:AE1393)),0)</f>
        <v>1</v>
      </c>
      <c r="E1393" s="3">
        <f>IF(O1393&gt;0,RANK(O1393,(N1393:P1393,Q1393:AE1393)),0)</f>
        <v>2</v>
      </c>
      <c r="F1393" s="3">
        <f t="shared" si="336"/>
        <v>3</v>
      </c>
      <c r="G1393" s="1">
        <f t="shared" si="337"/>
        <v>279</v>
      </c>
      <c r="H1393" s="2">
        <f t="shared" si="344"/>
        <v>0.45218800648298219</v>
      </c>
      <c r="I1393" s="4"/>
      <c r="J1393" s="2">
        <f t="shared" si="338"/>
        <v>0.71150729335494323</v>
      </c>
      <c r="K1393" s="2">
        <f t="shared" si="339"/>
        <v>0.2593192868719611</v>
      </c>
      <c r="L1393" s="2">
        <f t="shared" si="340"/>
        <v>8.1037277147487843E-3</v>
      </c>
      <c r="M1393" s="2">
        <f t="shared" si="341"/>
        <v>2.1069692058346891E-2</v>
      </c>
      <c r="N1393" s="38">
        <v>439</v>
      </c>
      <c r="O1393" s="38">
        <v>160</v>
      </c>
      <c r="P1393" s="38">
        <v>5</v>
      </c>
      <c r="Q1393" s="38">
        <v>3</v>
      </c>
      <c r="R1393" s="38">
        <v>3</v>
      </c>
      <c r="S1393" s="38">
        <v>0</v>
      </c>
      <c r="T1393" s="38">
        <v>4</v>
      </c>
      <c r="U1393" s="38">
        <v>3</v>
      </c>
      <c r="V1393" s="38">
        <v>0</v>
      </c>
      <c r="W1393" s="38">
        <v>0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/>
      <c r="AD1393" s="38">
        <v>0</v>
      </c>
      <c r="AE1393" s="38">
        <v>0</v>
      </c>
      <c r="AJ1393" s="38">
        <v>0</v>
      </c>
      <c r="AK1393" s="38"/>
      <c r="AO1393" s="38"/>
      <c r="AP1393" s="38"/>
      <c r="AR1393" s="38"/>
      <c r="AS1393" s="38"/>
      <c r="AV1393" s="38"/>
      <c r="BA1393" t="str">
        <f t="shared" si="346"/>
        <v>Elmore</v>
      </c>
      <c r="BB1393" t="s">
        <v>2715</v>
      </c>
      <c r="BC1393">
        <v>1</v>
      </c>
      <c r="BE1393" s="60">
        <v>50</v>
      </c>
      <c r="BF1393" s="62">
        <v>15</v>
      </c>
      <c r="BG1393" s="62">
        <v>20</v>
      </c>
      <c r="BH1393" s="66">
        <v>23725</v>
      </c>
      <c r="BI1393" s="66">
        <v>23725</v>
      </c>
      <c r="BJ1393" s="66">
        <f t="shared" si="345"/>
        <v>50015</v>
      </c>
      <c r="BL1393" s="6" t="s">
        <v>1447</v>
      </c>
      <c r="BM1393">
        <f t="shared" si="342"/>
        <v>5023725</v>
      </c>
      <c r="BN1393">
        <f t="shared" si="343"/>
        <v>5023725</v>
      </c>
      <c r="BR1393" s="1"/>
      <c r="CA1393" s="38"/>
      <c r="CB1393" s="38"/>
    </row>
    <row r="1394" spans="1:80" ht="14" hidden="1" customHeight="1" outlineLevel="1" x14ac:dyDescent="0.2">
      <c r="A1394" t="s">
        <v>3144</v>
      </c>
      <c r="B1394" s="6" t="s">
        <v>1980</v>
      </c>
      <c r="C1394" s="1">
        <f t="shared" ref="C1394:C1458" si="347">SUM(N1394:AY1394)</f>
        <v>1356</v>
      </c>
      <c r="D1394" s="3">
        <f>IF(N1394&gt;0, RANK(N1394,(N1394:P1394,Q1394:AE1394)),0)</f>
        <v>2</v>
      </c>
      <c r="E1394" s="3">
        <f>IF(O1394&gt;0,RANK(O1394,(N1394:P1394,Q1394:AE1394)),0)</f>
        <v>1</v>
      </c>
      <c r="F1394" s="3">
        <f t="shared" ref="F1394:F1458" si="348">IF(P1394&gt;0,RANK(P1394,(N1394:AE1394)),0)</f>
        <v>3</v>
      </c>
      <c r="G1394" s="1">
        <f t="shared" ref="G1394:G1458" si="349">IF(C1394&gt;0,MAX(N1394:P1394)-LARGE(N1394:P1394,2),0)</f>
        <v>113</v>
      </c>
      <c r="H1394" s="2">
        <f t="shared" si="344"/>
        <v>8.3333333333333329E-2</v>
      </c>
      <c r="I1394" s="4"/>
      <c r="J1394" s="2">
        <f t="shared" ref="J1394:J1458" si="350">IF(C1394=0,"-",N1394/C1394)</f>
        <v>0.44174041297935102</v>
      </c>
      <c r="K1394" s="2">
        <f t="shared" ref="K1394:K1458" si="351">IF(C1394=0,"-",O1394/C1394)</f>
        <v>0.52507374631268433</v>
      </c>
      <c r="L1394" s="2">
        <f t="shared" ref="L1394:L1458" si="352">IF(C1394=0,"-",P1394/C1394)</f>
        <v>2.1386430678466076E-2</v>
      </c>
      <c r="M1394" s="2">
        <f t="shared" ref="M1394:M1458" si="353">IF(C1394=0,"-",(1-J1394-K1394-L1394))</f>
        <v>1.1799410029498632E-2</v>
      </c>
      <c r="N1394" s="38">
        <v>599</v>
      </c>
      <c r="O1394" s="38">
        <v>712</v>
      </c>
      <c r="P1394" s="38">
        <v>29</v>
      </c>
      <c r="Q1394" s="38">
        <v>1</v>
      </c>
      <c r="R1394" s="38">
        <v>0</v>
      </c>
      <c r="S1394" s="38">
        <v>0</v>
      </c>
      <c r="T1394" s="38">
        <v>4</v>
      </c>
      <c r="U1394" s="38">
        <v>0</v>
      </c>
      <c r="V1394" s="38">
        <v>0</v>
      </c>
      <c r="W1394" s="38">
        <v>10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/>
      <c r="AD1394" s="38">
        <v>0</v>
      </c>
      <c r="AE1394" s="38">
        <v>0</v>
      </c>
      <c r="AJ1394" s="38">
        <v>1</v>
      </c>
      <c r="AK1394" s="38"/>
      <c r="AO1394" s="38"/>
      <c r="AP1394" s="38"/>
      <c r="AR1394" s="38"/>
      <c r="AS1394" s="38"/>
      <c r="AV1394" s="38"/>
      <c r="BA1394" t="str">
        <f t="shared" si="346"/>
        <v>Enosburgh</v>
      </c>
      <c r="BB1394" t="s">
        <v>1117</v>
      </c>
      <c r="BC1394">
        <v>1</v>
      </c>
      <c r="BE1394" s="60">
        <v>50</v>
      </c>
      <c r="BF1394" s="62">
        <v>11</v>
      </c>
      <c r="BG1394" s="62">
        <v>20</v>
      </c>
      <c r="BH1394" s="66">
        <v>24050</v>
      </c>
      <c r="BI1394" s="66">
        <v>23875</v>
      </c>
      <c r="BJ1394" s="66">
        <f t="shared" si="345"/>
        <v>50011</v>
      </c>
      <c r="BL1394" s="6" t="s">
        <v>1447</v>
      </c>
      <c r="BM1394">
        <f t="shared" ref="BM1394:BM1458" si="354">BE1394*100000+BH1394</f>
        <v>5024050</v>
      </c>
      <c r="BN1394">
        <f t="shared" ref="BN1394:BN1457" si="355">BE1394*100000+BI1394</f>
        <v>5023875</v>
      </c>
      <c r="BR1394" s="1"/>
      <c r="CA1394" s="38"/>
      <c r="CB1394" s="38"/>
    </row>
    <row r="1395" spans="1:80" ht="14" hidden="1" customHeight="1" outlineLevel="1" x14ac:dyDescent="0.2">
      <c r="A1395" t="s">
        <v>823</v>
      </c>
      <c r="B1395" s="6" t="s">
        <v>1980</v>
      </c>
      <c r="C1395" s="1">
        <f t="shared" si="347"/>
        <v>7157</v>
      </c>
      <c r="D1395" s="3">
        <f>IF(N1395&gt;0, RANK(N1395,(N1395:P1395,Q1395:AE1395)),0)</f>
        <v>1</v>
      </c>
      <c r="E1395" s="3">
        <f>IF(O1395&gt;0,RANK(O1395,(N1395:P1395,Q1395:AE1395)),0)</f>
        <v>2</v>
      </c>
      <c r="F1395" s="3">
        <f t="shared" si="348"/>
        <v>3</v>
      </c>
      <c r="G1395" s="1">
        <f t="shared" si="349"/>
        <v>3029</v>
      </c>
      <c r="H1395" s="2">
        <f t="shared" si="344"/>
        <v>0.42322202039960877</v>
      </c>
      <c r="I1395" s="4"/>
      <c r="J1395" s="2">
        <f t="shared" si="350"/>
        <v>0.6937264216850636</v>
      </c>
      <c r="K1395" s="2">
        <f t="shared" si="351"/>
        <v>0.27050440128545478</v>
      </c>
      <c r="L1395" s="2">
        <f t="shared" si="352"/>
        <v>1.2714824647198546E-2</v>
      </c>
      <c r="M1395" s="2">
        <f t="shared" si="353"/>
        <v>2.305435238228308E-2</v>
      </c>
      <c r="N1395" s="38">
        <v>4965</v>
      </c>
      <c r="O1395" s="38">
        <v>1936</v>
      </c>
      <c r="P1395" s="38">
        <v>91</v>
      </c>
      <c r="Q1395" s="38">
        <v>51</v>
      </c>
      <c r="R1395" s="38">
        <v>13</v>
      </c>
      <c r="S1395" s="38">
        <v>0</v>
      </c>
      <c r="T1395" s="38">
        <v>14</v>
      </c>
      <c r="U1395" s="38">
        <v>23</v>
      </c>
      <c r="V1395" s="38">
        <v>3</v>
      </c>
      <c r="W1395" s="38">
        <v>60</v>
      </c>
      <c r="X1395" s="38">
        <v>1</v>
      </c>
      <c r="Y1395" s="38">
        <v>0</v>
      </c>
      <c r="Z1395" s="38">
        <v>0</v>
      </c>
      <c r="AA1395" s="38">
        <v>0</v>
      </c>
      <c r="AB1395" s="38">
        <v>0</v>
      </c>
      <c r="AC1395" s="38"/>
      <c r="AD1395" s="38">
        <v>0</v>
      </c>
      <c r="AE1395" s="38">
        <v>0</v>
      </c>
      <c r="AJ1395" s="38">
        <v>0</v>
      </c>
      <c r="AK1395" s="38"/>
      <c r="AO1395" s="38"/>
      <c r="AP1395" s="38"/>
      <c r="AR1395" s="38"/>
      <c r="AS1395" s="38"/>
      <c r="AV1395" s="38"/>
      <c r="BA1395" t="str">
        <f t="shared" si="346"/>
        <v>Essex</v>
      </c>
      <c r="BB1395" t="s">
        <v>3104</v>
      </c>
      <c r="BC1395">
        <v>1</v>
      </c>
      <c r="BE1395" s="60">
        <v>50</v>
      </c>
      <c r="BF1395" s="62">
        <v>7</v>
      </c>
      <c r="BG1395" s="62">
        <v>30</v>
      </c>
      <c r="BH1395" s="66">
        <v>24175</v>
      </c>
      <c r="BI1395" s="66">
        <v>24175</v>
      </c>
      <c r="BJ1395" s="66">
        <f t="shared" si="345"/>
        <v>50007</v>
      </c>
      <c r="BL1395" s="6" t="s">
        <v>1447</v>
      </c>
      <c r="BM1395">
        <f t="shared" si="354"/>
        <v>5024175</v>
      </c>
      <c r="BN1395">
        <f t="shared" si="355"/>
        <v>5024175</v>
      </c>
      <c r="BR1395" s="1"/>
      <c r="CA1395" s="38"/>
      <c r="CB1395" s="38"/>
    </row>
    <row r="1396" spans="1:80" ht="14" hidden="1" customHeight="1" outlineLevel="1" x14ac:dyDescent="0.2">
      <c r="A1396" s="6" t="s">
        <v>3863</v>
      </c>
      <c r="B1396" s="6" t="s">
        <v>1980</v>
      </c>
      <c r="C1396" s="1">
        <f>SUM(N1396:AY1396)</f>
        <v>6141</v>
      </c>
      <c r="D1396" s="3">
        <f>IF(N1396&gt;0, RANK(N1396,(N1396:P1396,Q1396:AE1396)),0)</f>
        <v>1</v>
      </c>
      <c r="E1396" s="3">
        <f>IF(O1396&gt;0,RANK(O1396,(N1396:P1396,Q1396:AE1396)),0)</f>
        <v>2</v>
      </c>
      <c r="F1396" s="3">
        <f>IF(P1396&gt;0,RANK(P1396,(N1396:AE1396)),0)</f>
        <v>3</v>
      </c>
      <c r="G1396" s="1">
        <f>IF(C1396&gt;0,MAX(N1396:P1396)-LARGE(N1396:P1396,2),0)</f>
        <v>2893</v>
      </c>
      <c r="H1396" s="2">
        <f>IF(C1396&gt;0,G1396/C1396,0)</f>
        <v>0.47109591271779838</v>
      </c>
      <c r="I1396" s="4"/>
      <c r="J1396" s="2">
        <f>IF(C1396=0,"-",N1396/C1396)</f>
        <v>0.71861260381045433</v>
      </c>
      <c r="K1396" s="2">
        <f>IF(C1396=0,"-",O1396/C1396)</f>
        <v>0.24751669109265592</v>
      </c>
      <c r="L1396" s="2">
        <f>IF(C1396=0,"-",P1396/C1396)</f>
        <v>1.2212994626282364E-2</v>
      </c>
      <c r="M1396" s="2">
        <f>IF(C1396=0,"-",(1-J1396-K1396-L1396))</f>
        <v>2.1657710470607383E-2</v>
      </c>
      <c r="N1396" s="38">
        <v>4413</v>
      </c>
      <c r="O1396" s="38">
        <v>1520</v>
      </c>
      <c r="P1396" s="38">
        <v>75</v>
      </c>
      <c r="Q1396" s="38">
        <v>34</v>
      </c>
      <c r="R1396" s="38">
        <v>14</v>
      </c>
      <c r="S1396" s="38">
        <v>1</v>
      </c>
      <c r="T1396" s="38">
        <v>28</v>
      </c>
      <c r="U1396" s="38">
        <v>19</v>
      </c>
      <c r="V1396" s="38">
        <v>4</v>
      </c>
      <c r="W1396" s="38">
        <v>31</v>
      </c>
      <c r="X1396" s="38">
        <v>2</v>
      </c>
      <c r="Y1396" s="38">
        <v>0</v>
      </c>
      <c r="Z1396" s="38">
        <v>0</v>
      </c>
      <c r="AA1396" s="38">
        <v>0</v>
      </c>
      <c r="AB1396" s="38">
        <v>0</v>
      </c>
      <c r="AC1396" s="38"/>
      <c r="AD1396" s="38">
        <v>0</v>
      </c>
      <c r="AE1396" s="38">
        <v>0</v>
      </c>
      <c r="AJ1396" s="38">
        <v>0</v>
      </c>
      <c r="AK1396" s="38"/>
      <c r="AO1396" s="38"/>
      <c r="AP1396" s="38"/>
      <c r="AR1396" s="38"/>
      <c r="AS1396" s="38"/>
      <c r="AV1396" s="38"/>
      <c r="BA1396" t="str">
        <f t="shared" si="346"/>
        <v>Essex Junction</v>
      </c>
      <c r="BB1396" s="6" t="s">
        <v>3104</v>
      </c>
      <c r="BC1396">
        <v>1</v>
      </c>
      <c r="BE1396" s="60">
        <v>50</v>
      </c>
      <c r="BF1396" s="62">
        <v>7</v>
      </c>
      <c r="BH1396" s="66">
        <v>24400</v>
      </c>
      <c r="BI1396" s="66">
        <v>24400</v>
      </c>
      <c r="BJ1396" s="66">
        <f t="shared" si="345"/>
        <v>50007</v>
      </c>
      <c r="BL1396" s="6" t="s">
        <v>1225</v>
      </c>
      <c r="BM1396">
        <f t="shared" si="354"/>
        <v>5024400</v>
      </c>
      <c r="BN1396">
        <f t="shared" si="355"/>
        <v>5024400</v>
      </c>
      <c r="BR1396" s="1"/>
      <c r="CA1396" s="38"/>
      <c r="CB1396" s="38"/>
    </row>
    <row r="1397" spans="1:80" ht="14" hidden="1" customHeight="1" outlineLevel="1" x14ac:dyDescent="0.2">
      <c r="A1397" t="s">
        <v>2520</v>
      </c>
      <c r="B1397" s="6" t="s">
        <v>1980</v>
      </c>
      <c r="C1397" s="1">
        <f t="shared" si="347"/>
        <v>1349</v>
      </c>
      <c r="D1397" s="3">
        <f>IF(N1397&gt;0, RANK(N1397,(N1397:P1397,Q1397:AE1397)),0)</f>
        <v>2</v>
      </c>
      <c r="E1397" s="3">
        <f>IF(O1397&gt;0,RANK(O1397,(N1397:P1397,Q1397:AE1397)),0)</f>
        <v>1</v>
      </c>
      <c r="F1397" s="3">
        <f t="shared" si="348"/>
        <v>3</v>
      </c>
      <c r="G1397" s="1">
        <f t="shared" si="349"/>
        <v>137</v>
      </c>
      <c r="H1397" s="2">
        <f t="shared" si="344"/>
        <v>0.10155670867309118</v>
      </c>
      <c r="I1397" s="4"/>
      <c r="J1397" s="2">
        <f t="shared" si="350"/>
        <v>0.43439584877687176</v>
      </c>
      <c r="K1397" s="2">
        <f t="shared" si="351"/>
        <v>0.53595255744996295</v>
      </c>
      <c r="L1397" s="2">
        <f t="shared" si="352"/>
        <v>2.0014825796886581E-2</v>
      </c>
      <c r="M1397" s="2">
        <f t="shared" si="353"/>
        <v>9.6367679762787047E-3</v>
      </c>
      <c r="N1397" s="38">
        <v>586</v>
      </c>
      <c r="O1397" s="38">
        <v>723</v>
      </c>
      <c r="P1397" s="38">
        <v>27</v>
      </c>
      <c r="Q1397" s="38">
        <v>4</v>
      </c>
      <c r="R1397" s="38">
        <v>2</v>
      </c>
      <c r="S1397" s="38">
        <v>0</v>
      </c>
      <c r="T1397" s="38">
        <v>1</v>
      </c>
      <c r="U1397" s="38">
        <v>1</v>
      </c>
      <c r="V1397" s="38">
        <v>1</v>
      </c>
      <c r="W1397" s="38">
        <v>4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/>
      <c r="AD1397" s="38">
        <v>0</v>
      </c>
      <c r="AE1397" s="38">
        <v>0</v>
      </c>
      <c r="AJ1397" s="38">
        <v>0</v>
      </c>
      <c r="AK1397" s="38"/>
      <c r="AO1397" s="38"/>
      <c r="AP1397" s="38"/>
      <c r="AR1397" s="38"/>
      <c r="AS1397" s="38"/>
      <c r="AV1397" s="38"/>
      <c r="BA1397" t="str">
        <f t="shared" si="346"/>
        <v>Fair Haven</v>
      </c>
      <c r="BB1397" t="s">
        <v>577</v>
      </c>
      <c r="BC1397">
        <v>1</v>
      </c>
      <c r="BE1397" s="60">
        <v>50</v>
      </c>
      <c r="BF1397" s="62">
        <v>21</v>
      </c>
      <c r="BG1397" s="62">
        <v>35</v>
      </c>
      <c r="BH1397" s="66">
        <v>25375</v>
      </c>
      <c r="BI1397" s="66">
        <v>25375</v>
      </c>
      <c r="BJ1397" s="66">
        <f t="shared" si="345"/>
        <v>50021</v>
      </c>
      <c r="BL1397" s="6" t="s">
        <v>1447</v>
      </c>
      <c r="BM1397">
        <f t="shared" si="354"/>
        <v>5025375</v>
      </c>
      <c r="BN1397">
        <f t="shared" si="355"/>
        <v>5025375</v>
      </c>
      <c r="BR1397" s="1"/>
      <c r="CA1397" s="38"/>
      <c r="CB1397" s="38"/>
    </row>
    <row r="1398" spans="1:80" ht="14" hidden="1" customHeight="1" outlineLevel="1" x14ac:dyDescent="0.2">
      <c r="A1398" t="s">
        <v>1369</v>
      </c>
      <c r="B1398" s="6" t="s">
        <v>1980</v>
      </c>
      <c r="C1398" s="1">
        <f t="shared" si="347"/>
        <v>3071</v>
      </c>
      <c r="D1398" s="3">
        <f>IF(N1398&gt;0, RANK(N1398,(N1398:P1398,Q1398:AE1398)),0)</f>
        <v>1</v>
      </c>
      <c r="E1398" s="3">
        <f>IF(O1398&gt;0,RANK(O1398,(N1398:P1398,Q1398:AE1398)),0)</f>
        <v>2</v>
      </c>
      <c r="F1398" s="3">
        <f t="shared" si="348"/>
        <v>3</v>
      </c>
      <c r="G1398" s="1">
        <f t="shared" si="349"/>
        <v>370</v>
      </c>
      <c r="H1398" s="2">
        <f t="shared" si="344"/>
        <v>0.12048192771084337</v>
      </c>
      <c r="I1398" s="4"/>
      <c r="J1398" s="2">
        <f t="shared" si="350"/>
        <v>0.53988928687723869</v>
      </c>
      <c r="K1398" s="2">
        <f t="shared" si="351"/>
        <v>0.41940735916639532</v>
      </c>
      <c r="L1398" s="2">
        <f t="shared" si="352"/>
        <v>1.7909475740801043E-2</v>
      </c>
      <c r="M1398" s="2">
        <f t="shared" si="353"/>
        <v>2.2793878215564941E-2</v>
      </c>
      <c r="N1398" s="38">
        <v>1658</v>
      </c>
      <c r="O1398" s="38">
        <v>1288</v>
      </c>
      <c r="P1398" s="38">
        <v>55</v>
      </c>
      <c r="Q1398" s="38">
        <v>18</v>
      </c>
      <c r="R1398" s="38">
        <v>8</v>
      </c>
      <c r="S1398" s="38">
        <v>0</v>
      </c>
      <c r="T1398" s="38">
        <v>8</v>
      </c>
      <c r="U1398" s="38">
        <v>7</v>
      </c>
      <c r="V1398" s="38">
        <v>2</v>
      </c>
      <c r="W1398" s="38">
        <v>27</v>
      </c>
      <c r="X1398" s="38">
        <v>0</v>
      </c>
      <c r="Y1398" s="38">
        <v>0</v>
      </c>
      <c r="Z1398" s="38">
        <v>0</v>
      </c>
      <c r="AA1398" s="38">
        <v>0</v>
      </c>
      <c r="AB1398" s="38">
        <v>0</v>
      </c>
      <c r="AC1398" s="38"/>
      <c r="AD1398" s="38">
        <v>0</v>
      </c>
      <c r="AE1398" s="38">
        <v>0</v>
      </c>
      <c r="AJ1398" s="38">
        <v>0</v>
      </c>
      <c r="AK1398" s="38"/>
      <c r="AO1398" s="38"/>
      <c r="AP1398" s="38"/>
      <c r="AR1398" s="38"/>
      <c r="AS1398" s="38"/>
      <c r="AV1398" s="38"/>
      <c r="BA1398" t="str">
        <f t="shared" si="346"/>
        <v>Fairfax</v>
      </c>
      <c r="BB1398" t="s">
        <v>1117</v>
      </c>
      <c r="BC1398">
        <v>1</v>
      </c>
      <c r="BE1398" s="60">
        <v>50</v>
      </c>
      <c r="BF1398" s="62">
        <v>11</v>
      </c>
      <c r="BG1398" s="62">
        <v>25</v>
      </c>
      <c r="BH1398" s="66">
        <v>24925</v>
      </c>
      <c r="BI1398" s="66">
        <v>24925</v>
      </c>
      <c r="BJ1398" s="66">
        <f t="shared" si="345"/>
        <v>50011</v>
      </c>
      <c r="BL1398" s="6" t="s">
        <v>1447</v>
      </c>
      <c r="BM1398">
        <f t="shared" si="354"/>
        <v>5024925</v>
      </c>
      <c r="BN1398">
        <f t="shared" si="355"/>
        <v>5024925</v>
      </c>
      <c r="BR1398" s="1"/>
      <c r="CA1398" s="38"/>
      <c r="CB1398" s="38"/>
    </row>
    <row r="1399" spans="1:80" ht="14" hidden="1" customHeight="1" outlineLevel="1" x14ac:dyDescent="0.2">
      <c r="A1399" t="s">
        <v>276</v>
      </c>
      <c r="B1399" s="6" t="s">
        <v>1980</v>
      </c>
      <c r="C1399" s="1">
        <f t="shared" si="347"/>
        <v>1153</v>
      </c>
      <c r="D1399" s="3">
        <f>IF(N1399&gt;0, RANK(N1399,(N1399:P1399,Q1399:AE1399)),0)</f>
        <v>1</v>
      </c>
      <c r="E1399" s="3">
        <f>IF(O1399&gt;0,RANK(O1399,(N1399:P1399,Q1399:AE1399)),0)</f>
        <v>2</v>
      </c>
      <c r="F1399" s="3">
        <f t="shared" si="348"/>
        <v>3</v>
      </c>
      <c r="G1399" s="1">
        <f t="shared" si="349"/>
        <v>55</v>
      </c>
      <c r="H1399" s="2">
        <f t="shared" si="344"/>
        <v>4.7701647875108416E-2</v>
      </c>
      <c r="I1399" s="4"/>
      <c r="J1399" s="2">
        <f t="shared" si="350"/>
        <v>0.50043365134431916</v>
      </c>
      <c r="K1399" s="2">
        <f t="shared" si="351"/>
        <v>0.45273200346921078</v>
      </c>
      <c r="L1399" s="2">
        <f t="shared" si="352"/>
        <v>2.2549869904596703E-2</v>
      </c>
      <c r="M1399" s="2">
        <f t="shared" si="353"/>
        <v>2.4284475281873358E-2</v>
      </c>
      <c r="N1399" s="38">
        <v>577</v>
      </c>
      <c r="O1399" s="38">
        <v>522</v>
      </c>
      <c r="P1399" s="38">
        <v>26</v>
      </c>
      <c r="Q1399" s="38">
        <v>8</v>
      </c>
      <c r="R1399" s="38">
        <v>1</v>
      </c>
      <c r="S1399" s="38">
        <v>0</v>
      </c>
      <c r="T1399" s="38">
        <v>3</v>
      </c>
      <c r="U1399" s="38">
        <v>9</v>
      </c>
      <c r="V1399" s="38">
        <v>0</v>
      </c>
      <c r="W1399" s="38">
        <v>5</v>
      </c>
      <c r="X1399" s="38">
        <v>2</v>
      </c>
      <c r="Y1399" s="38">
        <v>0</v>
      </c>
      <c r="Z1399" s="38">
        <v>0</v>
      </c>
      <c r="AA1399" s="38">
        <v>0</v>
      </c>
      <c r="AB1399" s="38">
        <v>0</v>
      </c>
      <c r="AC1399" s="38"/>
      <c r="AD1399" s="38">
        <v>0</v>
      </c>
      <c r="AE1399" s="38">
        <v>0</v>
      </c>
      <c r="AJ1399" s="38">
        <v>0</v>
      </c>
      <c r="AK1399" s="38"/>
      <c r="AO1399" s="38"/>
      <c r="AP1399" s="38"/>
      <c r="AR1399" s="38"/>
      <c r="AS1399" s="38"/>
      <c r="AV1399" s="38"/>
      <c r="BA1399" t="str">
        <f t="shared" si="346"/>
        <v>Fairfield</v>
      </c>
      <c r="BB1399" t="s">
        <v>1117</v>
      </c>
      <c r="BC1399">
        <v>1</v>
      </c>
      <c r="BE1399" s="60">
        <v>50</v>
      </c>
      <c r="BF1399" s="62">
        <v>11</v>
      </c>
      <c r="BG1399" s="62">
        <v>30</v>
      </c>
      <c r="BH1399" s="66">
        <v>25225</v>
      </c>
      <c r="BI1399" s="66">
        <v>25225</v>
      </c>
      <c r="BJ1399" s="66">
        <f t="shared" si="345"/>
        <v>50011</v>
      </c>
      <c r="BL1399" s="6" t="s">
        <v>1447</v>
      </c>
      <c r="BM1399">
        <f t="shared" si="354"/>
        <v>5025225</v>
      </c>
      <c r="BN1399">
        <f t="shared" si="355"/>
        <v>5025225</v>
      </c>
      <c r="BR1399" s="1"/>
      <c r="CA1399" s="38"/>
      <c r="CB1399" s="38"/>
    </row>
    <row r="1400" spans="1:80" ht="14" hidden="1" customHeight="1" outlineLevel="1" x14ac:dyDescent="0.2">
      <c r="A1400" t="s">
        <v>2783</v>
      </c>
      <c r="B1400" s="6" t="s">
        <v>1980</v>
      </c>
      <c r="C1400" s="1">
        <f t="shared" si="347"/>
        <v>627</v>
      </c>
      <c r="D1400" s="3">
        <f>IF(N1400&gt;0, RANK(N1400,(N1400:P1400,Q1400:AE1400)),0)</f>
        <v>1</v>
      </c>
      <c r="E1400" s="3">
        <f>IF(O1400&gt;0,RANK(O1400,(N1400:P1400,Q1400:AE1400)),0)</f>
        <v>2</v>
      </c>
      <c r="F1400" s="3">
        <f t="shared" si="348"/>
        <v>3</v>
      </c>
      <c r="G1400" s="1">
        <f t="shared" si="349"/>
        <v>255</v>
      </c>
      <c r="H1400" s="2">
        <f t="shared" si="344"/>
        <v>0.40669856459330145</v>
      </c>
      <c r="I1400" s="4"/>
      <c r="J1400" s="2">
        <f t="shared" si="350"/>
        <v>0.6905901116427432</v>
      </c>
      <c r="K1400" s="2">
        <f t="shared" si="351"/>
        <v>0.28389154704944181</v>
      </c>
      <c r="L1400" s="2">
        <f t="shared" si="352"/>
        <v>1.4354066985645933E-2</v>
      </c>
      <c r="M1400" s="2">
        <f t="shared" si="353"/>
        <v>1.1164274322169062E-2</v>
      </c>
      <c r="N1400" s="38">
        <v>433</v>
      </c>
      <c r="O1400" s="38">
        <v>178</v>
      </c>
      <c r="P1400" s="38">
        <v>9</v>
      </c>
      <c r="Q1400" s="38">
        <v>0</v>
      </c>
      <c r="R1400" s="38">
        <v>0</v>
      </c>
      <c r="S1400" s="38">
        <v>0</v>
      </c>
      <c r="T1400" s="38">
        <v>0</v>
      </c>
      <c r="U1400" s="38">
        <v>1</v>
      </c>
      <c r="V1400" s="38">
        <v>1</v>
      </c>
      <c r="W1400" s="38">
        <v>5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/>
      <c r="AD1400" s="38">
        <v>0</v>
      </c>
      <c r="AE1400" s="38">
        <v>0</v>
      </c>
      <c r="AJ1400" s="38">
        <v>0</v>
      </c>
      <c r="AK1400" s="38"/>
      <c r="AO1400" s="38"/>
      <c r="AP1400" s="38"/>
      <c r="AR1400" s="38"/>
      <c r="AS1400" s="38"/>
      <c r="AV1400" s="38"/>
      <c r="BA1400" t="str">
        <f t="shared" si="346"/>
        <v>Fairlee</v>
      </c>
      <c r="BB1400" t="s">
        <v>1977</v>
      </c>
      <c r="BC1400">
        <v>1</v>
      </c>
      <c r="BE1400" s="60">
        <v>50</v>
      </c>
      <c r="BF1400" s="62">
        <v>17</v>
      </c>
      <c r="BG1400" s="62">
        <v>30</v>
      </c>
      <c r="BH1400" s="66">
        <v>25675</v>
      </c>
      <c r="BI1400" s="66">
        <v>25675</v>
      </c>
      <c r="BJ1400" s="66">
        <f t="shared" si="345"/>
        <v>50017</v>
      </c>
      <c r="BL1400" s="6" t="s">
        <v>1447</v>
      </c>
      <c r="BM1400">
        <f t="shared" si="354"/>
        <v>5025675</v>
      </c>
      <c r="BN1400">
        <f t="shared" si="355"/>
        <v>5025675</v>
      </c>
      <c r="BR1400" s="1"/>
      <c r="CA1400" s="38"/>
      <c r="CB1400" s="38"/>
    </row>
    <row r="1401" spans="1:80" ht="14" hidden="1" customHeight="1" outlineLevel="1" x14ac:dyDescent="0.2">
      <c r="A1401" t="s">
        <v>1925</v>
      </c>
      <c r="B1401" s="6" t="s">
        <v>1980</v>
      </c>
      <c r="C1401" s="1">
        <f t="shared" si="347"/>
        <v>934</v>
      </c>
      <c r="D1401" s="3">
        <f>IF(N1401&gt;0, RANK(N1401,(N1401:P1401,Q1401:AE1401)),0)</f>
        <v>1</v>
      </c>
      <c r="E1401" s="3">
        <f>IF(O1401&gt;0,RANK(O1401,(N1401:P1401,Q1401:AE1401)),0)</f>
        <v>2</v>
      </c>
      <c r="F1401" s="3">
        <f t="shared" si="348"/>
        <v>3</v>
      </c>
      <c r="G1401" s="1">
        <f t="shared" si="349"/>
        <v>629</v>
      </c>
      <c r="H1401" s="2">
        <f t="shared" si="344"/>
        <v>0.67344753747323338</v>
      </c>
      <c r="I1401" s="4"/>
      <c r="J1401" s="2">
        <f t="shared" si="350"/>
        <v>0.82226980728051391</v>
      </c>
      <c r="K1401" s="2">
        <f t="shared" si="351"/>
        <v>0.14882226980728053</v>
      </c>
      <c r="L1401" s="2">
        <f t="shared" si="352"/>
        <v>1.0706638115631691E-2</v>
      </c>
      <c r="M1401" s="2">
        <f t="shared" si="353"/>
        <v>1.8201284796573874E-2</v>
      </c>
      <c r="N1401" s="38">
        <v>768</v>
      </c>
      <c r="O1401" s="38">
        <v>139</v>
      </c>
      <c r="P1401" s="38">
        <v>10</v>
      </c>
      <c r="Q1401" s="38">
        <v>3</v>
      </c>
      <c r="R1401" s="38">
        <v>1</v>
      </c>
      <c r="S1401" s="38">
        <v>0</v>
      </c>
      <c r="T1401" s="38">
        <v>4</v>
      </c>
      <c r="U1401" s="38">
        <v>2</v>
      </c>
      <c r="V1401" s="38">
        <v>0</v>
      </c>
      <c r="W1401" s="38">
        <v>7</v>
      </c>
      <c r="X1401" s="38">
        <v>0</v>
      </c>
      <c r="Y1401" s="38">
        <v>0</v>
      </c>
      <c r="Z1401" s="38">
        <v>0</v>
      </c>
      <c r="AA1401" s="38">
        <v>0</v>
      </c>
      <c r="AB1401" s="38">
        <v>0</v>
      </c>
      <c r="AC1401" s="38"/>
      <c r="AD1401" s="38">
        <v>0</v>
      </c>
      <c r="AE1401" s="38">
        <v>0</v>
      </c>
      <c r="AJ1401" s="38">
        <v>0</v>
      </c>
      <c r="AK1401" s="38"/>
      <c r="AO1401" s="38"/>
      <c r="AP1401" s="38"/>
      <c r="AR1401" s="38"/>
      <c r="AS1401" s="38"/>
      <c r="AV1401" s="38"/>
      <c r="BA1401" t="str">
        <f t="shared" si="346"/>
        <v>Fayston</v>
      </c>
      <c r="BB1401" t="s">
        <v>674</v>
      </c>
      <c r="BC1401">
        <v>1</v>
      </c>
      <c r="BE1401" s="60">
        <v>50</v>
      </c>
      <c r="BF1401" s="62">
        <v>23</v>
      </c>
      <c r="BG1401" s="62">
        <v>40</v>
      </c>
      <c r="BH1401" s="66">
        <v>25825</v>
      </c>
      <c r="BI1401" s="66">
        <v>25825</v>
      </c>
      <c r="BJ1401" s="66">
        <f t="shared" si="345"/>
        <v>50023</v>
      </c>
      <c r="BL1401" s="6" t="s">
        <v>1447</v>
      </c>
      <c r="BM1401">
        <f t="shared" si="354"/>
        <v>5025825</v>
      </c>
      <c r="BN1401">
        <f t="shared" si="355"/>
        <v>5025825</v>
      </c>
      <c r="BR1401" s="1"/>
      <c r="CA1401" s="38"/>
      <c r="CB1401" s="38"/>
    </row>
    <row r="1402" spans="1:80" ht="14" hidden="1" customHeight="1" outlineLevel="1" x14ac:dyDescent="0.2">
      <c r="A1402" t="s">
        <v>3143</v>
      </c>
      <c r="B1402" s="6" t="s">
        <v>1980</v>
      </c>
      <c r="C1402" s="1">
        <f t="shared" si="347"/>
        <v>1916</v>
      </c>
      <c r="D1402" s="3">
        <f>IF(N1402&gt;0, RANK(N1402,(N1402:P1402,Q1402:AE1402)),0)</f>
        <v>1</v>
      </c>
      <c r="E1402" s="3">
        <f>IF(O1402&gt;0,RANK(O1402,(N1402:P1402,Q1402:AE1402)),0)</f>
        <v>2</v>
      </c>
      <c r="F1402" s="3">
        <f t="shared" si="348"/>
        <v>3</v>
      </c>
      <c r="G1402" s="1">
        <f t="shared" si="349"/>
        <v>563</v>
      </c>
      <c r="H1402" s="2">
        <f t="shared" si="344"/>
        <v>0.29384133611691021</v>
      </c>
      <c r="I1402" s="4"/>
      <c r="J1402" s="2">
        <f t="shared" si="350"/>
        <v>0.62369519832985387</v>
      </c>
      <c r="K1402" s="2">
        <f t="shared" si="351"/>
        <v>0.3298538622129436</v>
      </c>
      <c r="L1402" s="2">
        <f t="shared" si="352"/>
        <v>1.4613778705636743E-2</v>
      </c>
      <c r="M1402" s="2">
        <f t="shared" si="353"/>
        <v>3.1837160751565778E-2</v>
      </c>
      <c r="N1402" s="38">
        <v>1195</v>
      </c>
      <c r="O1402" s="38">
        <v>632</v>
      </c>
      <c r="P1402" s="38">
        <v>28</v>
      </c>
      <c r="Q1402" s="38">
        <v>16</v>
      </c>
      <c r="R1402" s="38">
        <v>3</v>
      </c>
      <c r="S1402" s="38">
        <v>0</v>
      </c>
      <c r="T1402" s="38">
        <v>7</v>
      </c>
      <c r="U1402" s="38">
        <v>13</v>
      </c>
      <c r="V1402" s="38">
        <v>1</v>
      </c>
      <c r="W1402" s="38">
        <v>20</v>
      </c>
      <c r="X1402" s="38">
        <v>0</v>
      </c>
      <c r="Y1402" s="38">
        <v>0</v>
      </c>
      <c r="Z1402" s="38">
        <v>0</v>
      </c>
      <c r="AA1402" s="38">
        <v>1</v>
      </c>
      <c r="AB1402" s="38">
        <v>0</v>
      </c>
      <c r="AC1402" s="38"/>
      <c r="AD1402" s="38">
        <v>0</v>
      </c>
      <c r="AE1402" s="38">
        <v>0</v>
      </c>
      <c r="AJ1402" s="38">
        <v>0</v>
      </c>
      <c r="AK1402" s="38"/>
      <c r="AO1402" s="38"/>
      <c r="AP1402" s="38"/>
      <c r="AR1402" s="38"/>
      <c r="AS1402" s="38"/>
      <c r="AV1402" s="38"/>
      <c r="BA1402" t="str">
        <f t="shared" si="346"/>
        <v>Ferrisburgh</v>
      </c>
      <c r="BB1402" t="s">
        <v>1322</v>
      </c>
      <c r="BC1402">
        <v>1</v>
      </c>
      <c r="BE1402" s="60">
        <v>50</v>
      </c>
      <c r="BF1402" s="62">
        <v>1</v>
      </c>
      <c r="BG1402" s="62">
        <v>25</v>
      </c>
      <c r="BH1402" s="66">
        <v>26300</v>
      </c>
      <c r="BI1402" s="66">
        <v>26275</v>
      </c>
      <c r="BJ1402" s="66">
        <f t="shared" si="345"/>
        <v>50001</v>
      </c>
      <c r="BL1402" s="6" t="s">
        <v>1447</v>
      </c>
      <c r="BM1402">
        <f t="shared" si="354"/>
        <v>5026300</v>
      </c>
      <c r="BN1402">
        <f t="shared" si="355"/>
        <v>5026275</v>
      </c>
      <c r="BR1402" s="1"/>
      <c r="BS1402" s="6" t="s">
        <v>3755</v>
      </c>
      <c r="CA1402" s="38"/>
      <c r="CB1402" s="38"/>
    </row>
    <row r="1403" spans="1:80" ht="14" hidden="1" customHeight="1" outlineLevel="1" x14ac:dyDescent="0.2">
      <c r="A1403" t="s">
        <v>1154</v>
      </c>
      <c r="B1403" s="6" t="s">
        <v>1980</v>
      </c>
      <c r="C1403" s="1">
        <f t="shared" si="347"/>
        <v>857</v>
      </c>
      <c r="D1403" s="3">
        <f>IF(N1403&gt;0, RANK(N1403,(N1403:P1403,Q1403:AE1403)),0)</f>
        <v>1</v>
      </c>
      <c r="E1403" s="3">
        <f>IF(O1403&gt;0,RANK(O1403,(N1403:P1403,Q1403:AE1403)),0)</f>
        <v>2</v>
      </c>
      <c r="F1403" s="3">
        <f t="shared" si="348"/>
        <v>3</v>
      </c>
      <c r="G1403" s="1">
        <f t="shared" si="349"/>
        <v>195</v>
      </c>
      <c r="H1403" s="2">
        <f t="shared" si="344"/>
        <v>0.22753792298716452</v>
      </c>
      <c r="I1403" s="4"/>
      <c r="J1403" s="2">
        <f t="shared" si="350"/>
        <v>0.59159859976662776</v>
      </c>
      <c r="K1403" s="2">
        <f t="shared" si="351"/>
        <v>0.36406067677946324</v>
      </c>
      <c r="L1403" s="2">
        <f t="shared" si="352"/>
        <v>2.2170361726954493E-2</v>
      </c>
      <c r="M1403" s="2">
        <f t="shared" si="353"/>
        <v>2.21703617269545E-2</v>
      </c>
      <c r="N1403" s="38">
        <v>507</v>
      </c>
      <c r="O1403" s="38">
        <v>312</v>
      </c>
      <c r="P1403" s="38">
        <v>19</v>
      </c>
      <c r="Q1403" s="38">
        <v>2</v>
      </c>
      <c r="R1403" s="38">
        <v>1</v>
      </c>
      <c r="S1403" s="38">
        <v>0</v>
      </c>
      <c r="T1403" s="38">
        <v>4</v>
      </c>
      <c r="U1403" s="38">
        <v>3</v>
      </c>
      <c r="V1403" s="38">
        <v>0</v>
      </c>
      <c r="W1403" s="38">
        <v>9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/>
      <c r="AD1403" s="38">
        <v>0</v>
      </c>
      <c r="AE1403" s="38">
        <v>0</v>
      </c>
      <c r="AJ1403" s="38">
        <v>0</v>
      </c>
      <c r="AK1403" s="38"/>
      <c r="AO1403" s="38"/>
      <c r="AP1403" s="38"/>
      <c r="AR1403" s="38"/>
      <c r="AS1403" s="38"/>
      <c r="AV1403" s="38"/>
      <c r="BA1403" t="str">
        <f t="shared" si="346"/>
        <v>Fletcher</v>
      </c>
      <c r="BB1403" t="s">
        <v>1117</v>
      </c>
      <c r="BC1403">
        <v>1</v>
      </c>
      <c r="BE1403" s="60">
        <v>50</v>
      </c>
      <c r="BF1403" s="62">
        <v>11</v>
      </c>
      <c r="BG1403" s="62">
        <v>35</v>
      </c>
      <c r="BH1403" s="66">
        <v>26500</v>
      </c>
      <c r="BI1403" s="66">
        <v>26500</v>
      </c>
      <c r="BJ1403" s="66">
        <f t="shared" si="345"/>
        <v>50011</v>
      </c>
      <c r="BL1403" s="6" t="s">
        <v>1447</v>
      </c>
      <c r="BM1403">
        <f t="shared" si="354"/>
        <v>5026500</v>
      </c>
      <c r="BN1403">
        <f t="shared" si="355"/>
        <v>5026500</v>
      </c>
      <c r="BR1403" s="1"/>
      <c r="CA1403" s="38"/>
      <c r="CB1403" s="38"/>
    </row>
    <row r="1404" spans="1:80" ht="14" hidden="1" customHeight="1" outlineLevel="1" x14ac:dyDescent="0.2">
      <c r="A1404" t="s">
        <v>1117</v>
      </c>
      <c r="B1404" s="6" t="s">
        <v>1980</v>
      </c>
      <c r="C1404" s="1">
        <f t="shared" si="347"/>
        <v>828</v>
      </c>
      <c r="D1404" s="3">
        <f>IF(N1404&gt;0, RANK(N1404,(N1404:P1404,Q1404:AE1404)),0)</f>
        <v>2</v>
      </c>
      <c r="E1404" s="3">
        <f>IF(O1404&gt;0,RANK(O1404,(N1404:P1404,Q1404:AE1404)),0)</f>
        <v>1</v>
      </c>
      <c r="F1404" s="3">
        <f t="shared" si="348"/>
        <v>3</v>
      </c>
      <c r="G1404" s="1">
        <f t="shared" si="349"/>
        <v>126</v>
      </c>
      <c r="H1404" s="2">
        <f t="shared" si="344"/>
        <v>0.15217391304347827</v>
      </c>
      <c r="I1404" s="4"/>
      <c r="J1404" s="2">
        <f t="shared" si="350"/>
        <v>0.40096618357487923</v>
      </c>
      <c r="K1404" s="2">
        <f t="shared" si="351"/>
        <v>0.5531400966183575</v>
      </c>
      <c r="L1404" s="2">
        <f t="shared" si="352"/>
        <v>2.8985507246376812E-2</v>
      </c>
      <c r="M1404" s="2">
        <f t="shared" si="353"/>
        <v>1.6908212560386455E-2</v>
      </c>
      <c r="N1404" s="38">
        <v>332</v>
      </c>
      <c r="O1404" s="38">
        <v>458</v>
      </c>
      <c r="P1404" s="38">
        <v>24</v>
      </c>
      <c r="Q1404" s="38">
        <v>6</v>
      </c>
      <c r="R1404" s="38">
        <v>0</v>
      </c>
      <c r="S1404" s="38">
        <v>0</v>
      </c>
      <c r="T1404" s="38">
        <v>4</v>
      </c>
      <c r="U1404" s="38">
        <v>0</v>
      </c>
      <c r="V1404" s="38">
        <v>0</v>
      </c>
      <c r="W1404" s="38">
        <v>4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/>
      <c r="AD1404" s="38">
        <v>0</v>
      </c>
      <c r="AE1404" s="38">
        <v>0</v>
      </c>
      <c r="AJ1404" s="38">
        <v>0</v>
      </c>
      <c r="AK1404" s="38"/>
      <c r="AO1404" s="38"/>
      <c r="AP1404" s="38"/>
      <c r="AR1404" s="38"/>
      <c r="AS1404" s="38"/>
      <c r="AV1404" s="38"/>
      <c r="BA1404" t="str">
        <f t="shared" si="346"/>
        <v>Franklin</v>
      </c>
      <c r="BB1404" t="s">
        <v>1117</v>
      </c>
      <c r="BC1404">
        <v>1</v>
      </c>
      <c r="BE1404" s="60">
        <v>50</v>
      </c>
      <c r="BF1404" s="62">
        <v>11</v>
      </c>
      <c r="BG1404" s="62">
        <v>40</v>
      </c>
      <c r="BH1404" s="66">
        <v>27100</v>
      </c>
      <c r="BI1404" s="66">
        <v>27100</v>
      </c>
      <c r="BJ1404" s="66">
        <f t="shared" si="345"/>
        <v>50011</v>
      </c>
      <c r="BL1404" s="6" t="s">
        <v>1447</v>
      </c>
      <c r="BM1404">
        <f t="shared" si="354"/>
        <v>5027100</v>
      </c>
      <c r="BN1404">
        <f t="shared" si="355"/>
        <v>5027100</v>
      </c>
      <c r="BR1404" s="1"/>
      <c r="CA1404" s="38"/>
      <c r="CB1404" s="38"/>
    </row>
    <row r="1405" spans="1:80" ht="14" hidden="1" customHeight="1" outlineLevel="1" x14ac:dyDescent="0.2">
      <c r="A1405" t="s">
        <v>1134</v>
      </c>
      <c r="B1405" s="6" t="s">
        <v>1980</v>
      </c>
      <c r="C1405" s="1">
        <f t="shared" si="347"/>
        <v>3001</v>
      </c>
      <c r="D1405" s="3">
        <f>IF(N1405&gt;0, RANK(N1405,(N1405:P1405,Q1405:AE1405)),0)</f>
        <v>1</v>
      </c>
      <c r="E1405" s="3">
        <f>IF(O1405&gt;0,RANK(O1405,(N1405:P1405,Q1405:AE1405)),0)</f>
        <v>2</v>
      </c>
      <c r="F1405" s="3">
        <f t="shared" si="348"/>
        <v>3</v>
      </c>
      <c r="G1405" s="1">
        <f t="shared" si="349"/>
        <v>98</v>
      </c>
      <c r="H1405" s="2">
        <f t="shared" si="344"/>
        <v>3.2655781406197931E-2</v>
      </c>
      <c r="I1405" s="4"/>
      <c r="J1405" s="2">
        <f t="shared" si="350"/>
        <v>0.50016661112962346</v>
      </c>
      <c r="K1405" s="2">
        <f t="shared" si="351"/>
        <v>0.4675108297234255</v>
      </c>
      <c r="L1405" s="2">
        <f t="shared" si="352"/>
        <v>1.3328890369876709E-2</v>
      </c>
      <c r="M1405" s="2">
        <f t="shared" si="353"/>
        <v>1.8993668777074327E-2</v>
      </c>
      <c r="N1405" s="38">
        <v>1501</v>
      </c>
      <c r="O1405" s="38">
        <v>1403</v>
      </c>
      <c r="P1405" s="38">
        <v>40</v>
      </c>
      <c r="Q1405" s="38">
        <v>18</v>
      </c>
      <c r="R1405" s="38">
        <v>3</v>
      </c>
      <c r="S1405" s="38">
        <v>0</v>
      </c>
      <c r="T1405" s="38">
        <v>10</v>
      </c>
      <c r="U1405" s="38">
        <v>3</v>
      </c>
      <c r="V1405" s="38">
        <v>3</v>
      </c>
      <c r="W1405" s="38">
        <v>20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/>
      <c r="AD1405" s="38">
        <v>0</v>
      </c>
      <c r="AE1405" s="38">
        <v>0</v>
      </c>
      <c r="AJ1405" s="38">
        <v>0</v>
      </c>
      <c r="AK1405" s="38"/>
      <c r="AO1405" s="38"/>
      <c r="AP1405" s="38"/>
      <c r="AR1405" s="38"/>
      <c r="AS1405" s="38"/>
      <c r="AV1405" s="38"/>
      <c r="BA1405" t="str">
        <f t="shared" si="346"/>
        <v>Georgia</v>
      </c>
      <c r="BB1405" t="s">
        <v>1117</v>
      </c>
      <c r="BC1405">
        <v>1</v>
      </c>
      <c r="BE1405" s="60">
        <v>50</v>
      </c>
      <c r="BF1405" s="62">
        <v>11</v>
      </c>
      <c r="BG1405" s="62">
        <v>45</v>
      </c>
      <c r="BH1405" s="66">
        <v>27700</v>
      </c>
      <c r="BI1405" s="66">
        <v>27700</v>
      </c>
      <c r="BJ1405" s="66">
        <f t="shared" si="345"/>
        <v>50011</v>
      </c>
      <c r="BL1405" s="6" t="s">
        <v>1447</v>
      </c>
      <c r="BM1405">
        <f t="shared" si="354"/>
        <v>5027700</v>
      </c>
      <c r="BN1405">
        <f t="shared" si="355"/>
        <v>5027700</v>
      </c>
      <c r="BR1405" s="1"/>
      <c r="CA1405" s="38"/>
      <c r="CB1405" s="38"/>
    </row>
    <row r="1406" spans="1:80" ht="14" hidden="1" customHeight="1" outlineLevel="1" x14ac:dyDescent="0.2">
      <c r="A1406" t="s">
        <v>2327</v>
      </c>
      <c r="B1406" s="6" t="s">
        <v>1980</v>
      </c>
      <c r="C1406" s="1">
        <f t="shared" si="347"/>
        <v>667</v>
      </c>
      <c r="D1406" s="3">
        <f>IF(N1406&gt;0, RANK(N1406,(N1406:P1406,Q1406:AE1406)),0)</f>
        <v>1</v>
      </c>
      <c r="E1406" s="3">
        <f>IF(O1406&gt;0,RANK(O1406,(N1406:P1406,Q1406:AE1406)),0)</f>
        <v>2</v>
      </c>
      <c r="F1406" s="3">
        <f t="shared" si="348"/>
        <v>3</v>
      </c>
      <c r="G1406" s="1">
        <f t="shared" si="349"/>
        <v>110</v>
      </c>
      <c r="H1406" s="2">
        <f t="shared" si="344"/>
        <v>0.16491754122938532</v>
      </c>
      <c r="I1406" s="4"/>
      <c r="J1406" s="2">
        <f t="shared" si="350"/>
        <v>0.56071964017991005</v>
      </c>
      <c r="K1406" s="2">
        <f t="shared" si="351"/>
        <v>0.39580209895052476</v>
      </c>
      <c r="L1406" s="2">
        <f t="shared" si="352"/>
        <v>1.7991004497751123E-2</v>
      </c>
      <c r="M1406" s="2">
        <f t="shared" si="353"/>
        <v>2.5487256371814065E-2</v>
      </c>
      <c r="N1406" s="38">
        <v>374</v>
      </c>
      <c r="O1406" s="38">
        <v>264</v>
      </c>
      <c r="P1406" s="38">
        <v>12</v>
      </c>
      <c r="Q1406" s="38">
        <v>0</v>
      </c>
      <c r="R1406" s="38">
        <v>2</v>
      </c>
      <c r="S1406" s="38">
        <v>0</v>
      </c>
      <c r="T1406" s="38">
        <v>5</v>
      </c>
      <c r="U1406" s="38">
        <v>5</v>
      </c>
      <c r="V1406" s="38">
        <v>0</v>
      </c>
      <c r="W1406" s="38">
        <v>5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/>
      <c r="AD1406" s="38">
        <v>0</v>
      </c>
      <c r="AE1406" s="38">
        <v>0</v>
      </c>
      <c r="AJ1406" s="38">
        <v>0</v>
      </c>
      <c r="AK1406" s="38"/>
      <c r="AO1406" s="38"/>
      <c r="AP1406" s="38"/>
      <c r="AR1406" s="38"/>
      <c r="AS1406" s="38"/>
      <c r="AV1406" s="38"/>
      <c r="BA1406" t="str">
        <f t="shared" si="346"/>
        <v>Glover</v>
      </c>
      <c r="BB1406" t="s">
        <v>397</v>
      </c>
      <c r="BC1406">
        <v>1</v>
      </c>
      <c r="BE1406" s="60">
        <v>50</v>
      </c>
      <c r="BF1406" s="62">
        <v>19</v>
      </c>
      <c r="BG1406" s="62">
        <v>40</v>
      </c>
      <c r="BH1406" s="66">
        <v>28075</v>
      </c>
      <c r="BI1406" s="66">
        <v>28075</v>
      </c>
      <c r="BJ1406" s="66">
        <f t="shared" si="345"/>
        <v>50019</v>
      </c>
      <c r="BL1406" s="6" t="s">
        <v>1447</v>
      </c>
      <c r="BM1406">
        <f t="shared" si="354"/>
        <v>5028075</v>
      </c>
      <c r="BN1406">
        <f t="shared" si="355"/>
        <v>5028075</v>
      </c>
      <c r="BR1406" s="1"/>
      <c r="CA1406" s="38"/>
      <c r="CB1406" s="38"/>
    </row>
    <row r="1407" spans="1:80" ht="14" hidden="1" customHeight="1" outlineLevel="1" x14ac:dyDescent="0.2">
      <c r="A1407" t="s">
        <v>580</v>
      </c>
      <c r="B1407" s="6" t="s">
        <v>1980</v>
      </c>
      <c r="C1407" s="1">
        <f t="shared" si="347"/>
        <v>129</v>
      </c>
      <c r="D1407" s="3">
        <f>IF(N1407&gt;0, RANK(N1407,(N1407:P1407,Q1407:AE1407)),0)</f>
        <v>1</v>
      </c>
      <c r="E1407" s="3">
        <f>IF(O1407&gt;0,RANK(O1407,(N1407:P1407,Q1407:AE1407)),0)</f>
        <v>2</v>
      </c>
      <c r="F1407" s="3">
        <f t="shared" si="348"/>
        <v>3</v>
      </c>
      <c r="G1407" s="1">
        <f t="shared" si="349"/>
        <v>46</v>
      </c>
      <c r="H1407" s="2">
        <f t="shared" si="344"/>
        <v>0.35658914728682173</v>
      </c>
      <c r="I1407" s="4"/>
      <c r="J1407" s="2">
        <f t="shared" si="350"/>
        <v>0.66666666666666663</v>
      </c>
      <c r="K1407" s="2">
        <f t="shared" si="351"/>
        <v>0.31007751937984496</v>
      </c>
      <c r="L1407" s="2">
        <f t="shared" si="352"/>
        <v>7.7519379844961239E-3</v>
      </c>
      <c r="M1407" s="2">
        <f t="shared" si="353"/>
        <v>1.5503875968992289E-2</v>
      </c>
      <c r="N1407" s="38">
        <v>86</v>
      </c>
      <c r="O1407" s="38">
        <v>40</v>
      </c>
      <c r="P1407" s="38">
        <v>1</v>
      </c>
      <c r="Q1407" s="38">
        <v>0</v>
      </c>
      <c r="R1407" s="38">
        <v>0</v>
      </c>
      <c r="S1407" s="38">
        <v>0</v>
      </c>
      <c r="T1407" s="38">
        <v>1</v>
      </c>
      <c r="U1407" s="38">
        <v>0</v>
      </c>
      <c r="V1407" s="38">
        <v>0</v>
      </c>
      <c r="W1407" s="38">
        <v>1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/>
      <c r="AD1407" s="38">
        <v>0</v>
      </c>
      <c r="AE1407" s="38">
        <v>0</v>
      </c>
      <c r="AJ1407" s="38">
        <v>0</v>
      </c>
      <c r="AK1407" s="38"/>
      <c r="AO1407" s="38"/>
      <c r="AP1407" s="38"/>
      <c r="AR1407" s="38"/>
      <c r="AS1407" s="38"/>
      <c r="AV1407" s="38"/>
      <c r="BA1407" t="str">
        <f t="shared" si="346"/>
        <v>Goshen</v>
      </c>
      <c r="BB1407" t="s">
        <v>1322</v>
      </c>
      <c r="BC1407">
        <v>1</v>
      </c>
      <c r="BE1407" s="60">
        <v>50</v>
      </c>
      <c r="BF1407" s="62">
        <v>1</v>
      </c>
      <c r="BG1407" s="62">
        <v>30</v>
      </c>
      <c r="BH1407" s="66">
        <v>28600</v>
      </c>
      <c r="BI1407" s="66">
        <v>28600</v>
      </c>
      <c r="BJ1407" s="66">
        <f t="shared" si="345"/>
        <v>50001</v>
      </c>
      <c r="BL1407" s="6" t="s">
        <v>1447</v>
      </c>
      <c r="BM1407">
        <f t="shared" si="354"/>
        <v>5028600</v>
      </c>
      <c r="BN1407">
        <f t="shared" si="355"/>
        <v>5028600</v>
      </c>
      <c r="BR1407" s="1"/>
      <c r="CA1407" s="38"/>
      <c r="CB1407" s="38"/>
    </row>
    <row r="1408" spans="1:80" ht="14" hidden="1" customHeight="1" outlineLevel="1" x14ac:dyDescent="0.2">
      <c r="A1408" t="s">
        <v>2215</v>
      </c>
      <c r="B1408" s="6" t="s">
        <v>1980</v>
      </c>
      <c r="C1408" s="1">
        <f t="shared" si="347"/>
        <v>425</v>
      </c>
      <c r="D1408" s="3">
        <f>IF(N1408&gt;0, RANK(N1408,(N1408:P1408,Q1408:AE1408)),0)</f>
        <v>1</v>
      </c>
      <c r="E1408" s="3">
        <f>IF(O1408&gt;0,RANK(O1408,(N1408:P1408,Q1408:AE1408)),0)</f>
        <v>2</v>
      </c>
      <c r="F1408" s="3">
        <f t="shared" si="348"/>
        <v>3</v>
      </c>
      <c r="G1408" s="1">
        <f t="shared" si="349"/>
        <v>126</v>
      </c>
      <c r="H1408" s="2">
        <f t="shared" si="344"/>
        <v>0.2964705882352941</v>
      </c>
      <c r="I1408" s="4"/>
      <c r="J1408" s="2">
        <f t="shared" si="350"/>
        <v>0.63764705882352946</v>
      </c>
      <c r="K1408" s="2">
        <f t="shared" si="351"/>
        <v>0.3411764705882353</v>
      </c>
      <c r="L1408" s="2">
        <f t="shared" si="352"/>
        <v>9.4117647058823521E-3</v>
      </c>
      <c r="M1408" s="2">
        <f t="shared" si="353"/>
        <v>1.1764705882352889E-2</v>
      </c>
      <c r="N1408" s="38">
        <v>271</v>
      </c>
      <c r="O1408" s="38">
        <v>145</v>
      </c>
      <c r="P1408" s="38">
        <v>4</v>
      </c>
      <c r="Q1408" s="38">
        <v>0</v>
      </c>
      <c r="R1408" s="38">
        <v>1</v>
      </c>
      <c r="S1408" s="38">
        <v>0</v>
      </c>
      <c r="T1408" s="38">
        <v>3</v>
      </c>
      <c r="U1408" s="38">
        <v>0</v>
      </c>
      <c r="V1408" s="38">
        <v>0</v>
      </c>
      <c r="W1408" s="38">
        <v>1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/>
      <c r="AD1408" s="38">
        <v>0</v>
      </c>
      <c r="AE1408" s="38">
        <v>0</v>
      </c>
      <c r="AJ1408" s="38">
        <v>0</v>
      </c>
      <c r="AK1408" s="38"/>
      <c r="AO1408" s="38"/>
      <c r="AP1408" s="38"/>
      <c r="AR1408" s="38"/>
      <c r="AS1408" s="38"/>
      <c r="AV1408" s="38"/>
      <c r="BA1408" t="str">
        <f t="shared" si="346"/>
        <v>Grafton</v>
      </c>
      <c r="BB1408" t="s">
        <v>2090</v>
      </c>
      <c r="BC1408">
        <v>1</v>
      </c>
      <c r="BE1408" s="60">
        <v>50</v>
      </c>
      <c r="BF1408" s="62">
        <v>25</v>
      </c>
      <c r="BG1408" s="62">
        <v>30</v>
      </c>
      <c r="BH1408" s="66">
        <v>28900</v>
      </c>
      <c r="BI1408" s="66">
        <v>28900</v>
      </c>
      <c r="BJ1408" s="66">
        <f t="shared" si="345"/>
        <v>50025</v>
      </c>
      <c r="BL1408" s="6" t="s">
        <v>1447</v>
      </c>
      <c r="BM1408">
        <f t="shared" si="354"/>
        <v>5028900</v>
      </c>
      <c r="BN1408">
        <f t="shared" si="355"/>
        <v>5028900</v>
      </c>
      <c r="BR1408" s="1"/>
      <c r="CA1408" s="38"/>
      <c r="CB1408" s="38"/>
    </row>
    <row r="1409" spans="1:80" ht="14" hidden="1" customHeight="1" outlineLevel="1" x14ac:dyDescent="0.2">
      <c r="A1409" t="s">
        <v>2408</v>
      </c>
      <c r="B1409" s="6" t="s">
        <v>1980</v>
      </c>
      <c r="C1409" s="1">
        <f t="shared" si="347"/>
        <v>49</v>
      </c>
      <c r="D1409" s="3">
        <f>IF(N1409&gt;0, RANK(N1409,(N1409:P1409,Q1409:AE1409)),0)</f>
        <v>2</v>
      </c>
      <c r="E1409" s="3">
        <f>IF(O1409&gt;0,RANK(O1409,(N1409:P1409,Q1409:AE1409)),0)</f>
        <v>1</v>
      </c>
      <c r="F1409" s="3">
        <f t="shared" si="348"/>
        <v>0</v>
      </c>
      <c r="G1409" s="1">
        <f t="shared" si="349"/>
        <v>2</v>
      </c>
      <c r="H1409" s="2">
        <f t="shared" si="344"/>
        <v>4.0816326530612242E-2</v>
      </c>
      <c r="I1409" s="4"/>
      <c r="J1409" s="2">
        <f t="shared" si="350"/>
        <v>0.46938775510204084</v>
      </c>
      <c r="K1409" s="2">
        <f t="shared" si="351"/>
        <v>0.51020408163265307</v>
      </c>
      <c r="L1409" s="2">
        <f t="shared" si="352"/>
        <v>0</v>
      </c>
      <c r="M1409" s="2">
        <f t="shared" si="353"/>
        <v>2.0408163265306034E-2</v>
      </c>
      <c r="N1409" s="38">
        <v>23</v>
      </c>
      <c r="O1409" s="38">
        <v>25</v>
      </c>
      <c r="P1409" s="38">
        <v>0</v>
      </c>
      <c r="Q1409" s="38">
        <v>0</v>
      </c>
      <c r="R1409" s="38">
        <v>0</v>
      </c>
      <c r="S1409" s="38">
        <v>0</v>
      </c>
      <c r="T1409" s="38">
        <v>0</v>
      </c>
      <c r="U1409" s="38">
        <v>1</v>
      </c>
      <c r="V1409" s="38">
        <v>0</v>
      </c>
      <c r="W1409" s="38">
        <v>0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/>
      <c r="AD1409" s="38">
        <v>0</v>
      </c>
      <c r="AE1409" s="38">
        <v>0</v>
      </c>
      <c r="AJ1409" s="38">
        <v>0</v>
      </c>
      <c r="AK1409" s="38"/>
      <c r="AO1409" s="38"/>
      <c r="AP1409" s="38"/>
      <c r="AR1409" s="38"/>
      <c r="AS1409" s="38"/>
      <c r="AV1409" s="38"/>
      <c r="BA1409" t="str">
        <f t="shared" si="346"/>
        <v>Granby</v>
      </c>
      <c r="BB1409" t="s">
        <v>823</v>
      </c>
      <c r="BC1409">
        <v>1</v>
      </c>
      <c r="BE1409" s="60">
        <v>50</v>
      </c>
      <c r="BF1409" s="62">
        <v>9</v>
      </c>
      <c r="BG1409" s="62">
        <v>50</v>
      </c>
      <c r="BH1409" s="66">
        <v>29125</v>
      </c>
      <c r="BI1409" s="66">
        <v>29125</v>
      </c>
      <c r="BJ1409" s="66">
        <f t="shared" si="345"/>
        <v>50009</v>
      </c>
      <c r="BL1409" s="6" t="s">
        <v>1447</v>
      </c>
      <c r="BM1409">
        <f t="shared" si="354"/>
        <v>5029125</v>
      </c>
      <c r="BN1409">
        <f t="shared" si="355"/>
        <v>5029125</v>
      </c>
      <c r="BR1409" s="1"/>
      <c r="CA1409" s="38"/>
      <c r="CB1409" s="38"/>
    </row>
    <row r="1410" spans="1:80" ht="14" hidden="1" customHeight="1" outlineLevel="1" x14ac:dyDescent="0.2">
      <c r="A1410" t="s">
        <v>3105</v>
      </c>
      <c r="B1410" s="6" t="s">
        <v>1980</v>
      </c>
      <c r="C1410" s="1">
        <f t="shared" si="347"/>
        <v>1445</v>
      </c>
      <c r="D1410" s="3">
        <f>IF(N1410&gt;0, RANK(N1410,(N1410:P1410,Q1410:AE1410)),0)</f>
        <v>1</v>
      </c>
      <c r="E1410" s="3">
        <f>IF(O1410&gt;0,RANK(O1410,(N1410:P1410,Q1410:AE1410)),0)</f>
        <v>2</v>
      </c>
      <c r="F1410" s="3">
        <f t="shared" si="348"/>
        <v>3</v>
      </c>
      <c r="G1410" s="1">
        <f t="shared" si="349"/>
        <v>312</v>
      </c>
      <c r="H1410" s="2">
        <f t="shared" ref="H1410:H1473" si="356">IF(C1410&gt;0,G1410/C1410,0)</f>
        <v>0.21591695501730104</v>
      </c>
      <c r="I1410" s="4"/>
      <c r="J1410" s="2">
        <f t="shared" si="350"/>
        <v>0.59031141868512116</v>
      </c>
      <c r="K1410" s="2">
        <f t="shared" si="351"/>
        <v>0.37439446366782009</v>
      </c>
      <c r="L1410" s="2">
        <f t="shared" si="352"/>
        <v>1.453287197231834E-2</v>
      </c>
      <c r="M1410" s="2">
        <f t="shared" si="353"/>
        <v>2.0761245674740414E-2</v>
      </c>
      <c r="N1410" s="38">
        <v>853</v>
      </c>
      <c r="O1410" s="38">
        <v>541</v>
      </c>
      <c r="P1410" s="38">
        <v>21</v>
      </c>
      <c r="Q1410" s="38">
        <v>9</v>
      </c>
      <c r="R1410" s="38">
        <v>11</v>
      </c>
      <c r="S1410" s="38">
        <v>0</v>
      </c>
      <c r="T1410" s="38">
        <v>4</v>
      </c>
      <c r="U1410" s="38">
        <v>2</v>
      </c>
      <c r="V1410" s="38">
        <v>2</v>
      </c>
      <c r="W1410" s="38">
        <v>2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/>
      <c r="AD1410" s="38">
        <v>0</v>
      </c>
      <c r="AE1410" s="38">
        <v>0</v>
      </c>
      <c r="AJ1410" s="38">
        <v>0</v>
      </c>
      <c r="AK1410" s="38"/>
      <c r="AO1410" s="38"/>
      <c r="AP1410" s="38"/>
      <c r="AR1410" s="38"/>
      <c r="AS1410" s="38"/>
      <c r="AV1410" s="38"/>
      <c r="BA1410" t="str">
        <f t="shared" si="346"/>
        <v>Grand Isle</v>
      </c>
      <c r="BB1410" t="s">
        <v>3105</v>
      </c>
      <c r="BC1410">
        <v>1</v>
      </c>
      <c r="BE1410" s="60">
        <v>50</v>
      </c>
      <c r="BF1410" s="62">
        <v>13</v>
      </c>
      <c r="BG1410" s="62">
        <v>10</v>
      </c>
      <c r="BH1410" s="66">
        <v>29275</v>
      </c>
      <c r="BI1410" s="66">
        <v>29275</v>
      </c>
      <c r="BJ1410" s="66">
        <f t="shared" si="345"/>
        <v>50013</v>
      </c>
      <c r="BL1410" s="6" t="s">
        <v>1447</v>
      </c>
      <c r="BM1410">
        <f t="shared" si="354"/>
        <v>5029275</v>
      </c>
      <c r="BN1410">
        <f t="shared" si="355"/>
        <v>5029275</v>
      </c>
      <c r="BR1410" s="1"/>
      <c r="CA1410" s="38"/>
      <c r="CB1410" s="38"/>
    </row>
    <row r="1411" spans="1:80" ht="14" hidden="1" customHeight="1" outlineLevel="1" x14ac:dyDescent="0.2">
      <c r="A1411" t="s">
        <v>847</v>
      </c>
      <c r="B1411" s="6" t="s">
        <v>1980</v>
      </c>
      <c r="C1411" s="1">
        <f t="shared" si="347"/>
        <v>170</v>
      </c>
      <c r="D1411" s="3">
        <f>IF(N1411&gt;0, RANK(N1411,(N1411:P1411,Q1411:AE1411)),0)</f>
        <v>1</v>
      </c>
      <c r="E1411" s="3">
        <f>IF(O1411&gt;0,RANK(O1411,(N1411:P1411,Q1411:AE1411)),0)</f>
        <v>2</v>
      </c>
      <c r="F1411" s="3">
        <f t="shared" si="348"/>
        <v>3</v>
      </c>
      <c r="G1411" s="1">
        <f t="shared" si="349"/>
        <v>67</v>
      </c>
      <c r="H1411" s="2">
        <f t="shared" si="356"/>
        <v>0.39411764705882352</v>
      </c>
      <c r="I1411" s="4"/>
      <c r="J1411" s="2">
        <f t="shared" si="350"/>
        <v>0.6705882352941176</v>
      </c>
      <c r="K1411" s="2">
        <f t="shared" si="351"/>
        <v>0.27647058823529413</v>
      </c>
      <c r="L1411" s="2">
        <f t="shared" si="352"/>
        <v>3.5294117647058823E-2</v>
      </c>
      <c r="M1411" s="2">
        <f t="shared" si="353"/>
        <v>1.7647058823529446E-2</v>
      </c>
      <c r="N1411" s="38">
        <v>114</v>
      </c>
      <c r="O1411" s="38">
        <v>47</v>
      </c>
      <c r="P1411" s="38">
        <v>6</v>
      </c>
      <c r="Q1411" s="38">
        <v>0</v>
      </c>
      <c r="R1411" s="38">
        <v>1</v>
      </c>
      <c r="S1411" s="38">
        <v>0</v>
      </c>
      <c r="T1411" s="38">
        <v>1</v>
      </c>
      <c r="U1411" s="38">
        <v>0</v>
      </c>
      <c r="V1411" s="38">
        <v>0</v>
      </c>
      <c r="W1411" s="38">
        <v>1</v>
      </c>
      <c r="X1411" s="38">
        <v>0</v>
      </c>
      <c r="Y1411" s="38">
        <v>0</v>
      </c>
      <c r="Z1411" s="38">
        <v>0</v>
      </c>
      <c r="AA1411" s="38">
        <v>0</v>
      </c>
      <c r="AB1411" s="38">
        <v>0</v>
      </c>
      <c r="AC1411" s="38"/>
      <c r="AD1411" s="38">
        <v>0</v>
      </c>
      <c r="AE1411" s="38">
        <v>0</v>
      </c>
      <c r="AJ1411" s="38">
        <v>0</v>
      </c>
      <c r="AK1411" s="38"/>
      <c r="AO1411" s="38"/>
      <c r="AP1411" s="38"/>
      <c r="AR1411" s="38"/>
      <c r="AS1411" s="38"/>
      <c r="AV1411" s="38"/>
      <c r="BA1411" t="str">
        <f t="shared" si="346"/>
        <v>Granville</v>
      </c>
      <c r="BB1411" t="s">
        <v>1322</v>
      </c>
      <c r="BC1411">
        <v>1</v>
      </c>
      <c r="BE1411" s="60">
        <v>50</v>
      </c>
      <c r="BF1411" s="62">
        <v>1</v>
      </c>
      <c r="BG1411" s="62">
        <v>35</v>
      </c>
      <c r="BH1411" s="66">
        <v>29575</v>
      </c>
      <c r="BI1411" s="66">
        <v>29575</v>
      </c>
      <c r="BJ1411" s="66">
        <f t="shared" si="345"/>
        <v>50001</v>
      </c>
      <c r="BL1411" s="6" t="s">
        <v>1447</v>
      </c>
      <c r="BM1411">
        <f t="shared" si="354"/>
        <v>5029575</v>
      </c>
      <c r="BN1411">
        <f t="shared" si="355"/>
        <v>5029575</v>
      </c>
      <c r="BR1411" s="1"/>
      <c r="CA1411" s="38"/>
      <c r="CB1411" s="38"/>
    </row>
    <row r="1412" spans="1:80" ht="14" hidden="1" customHeight="1" outlineLevel="1" x14ac:dyDescent="0.2">
      <c r="A1412" t="s">
        <v>2185</v>
      </c>
      <c r="B1412" s="6" t="s">
        <v>1980</v>
      </c>
      <c r="C1412" s="1">
        <f t="shared" si="347"/>
        <v>524</v>
      </c>
      <c r="D1412" s="3">
        <f>IF(N1412&gt;0, RANK(N1412,(N1412:P1412,Q1412:AE1412)),0)</f>
        <v>1</v>
      </c>
      <c r="E1412" s="3">
        <f>IF(O1412&gt;0,RANK(O1412,(N1412:P1412,Q1412:AE1412)),0)</f>
        <v>2</v>
      </c>
      <c r="F1412" s="3">
        <f t="shared" si="348"/>
        <v>4</v>
      </c>
      <c r="G1412" s="1">
        <f t="shared" si="349"/>
        <v>251</v>
      </c>
      <c r="H1412" s="2">
        <f t="shared" si="356"/>
        <v>0.47900763358778625</v>
      </c>
      <c r="I1412" s="4"/>
      <c r="J1412" s="2">
        <f t="shared" si="350"/>
        <v>0.71755725190839692</v>
      </c>
      <c r="K1412" s="2">
        <f t="shared" si="351"/>
        <v>0.2385496183206107</v>
      </c>
      <c r="L1412" s="2">
        <f t="shared" si="352"/>
        <v>1.1450381679389313E-2</v>
      </c>
      <c r="M1412" s="2">
        <f t="shared" si="353"/>
        <v>3.2442748091603073E-2</v>
      </c>
      <c r="N1412" s="38">
        <v>376</v>
      </c>
      <c r="O1412" s="38">
        <v>125</v>
      </c>
      <c r="P1412" s="38">
        <v>6</v>
      </c>
      <c r="Q1412" s="38">
        <v>3</v>
      </c>
      <c r="R1412" s="38">
        <v>3</v>
      </c>
      <c r="S1412" s="38">
        <v>0</v>
      </c>
      <c r="T1412" s="38">
        <v>0</v>
      </c>
      <c r="U1412" s="38">
        <v>4</v>
      </c>
      <c r="V1412" s="38">
        <v>0</v>
      </c>
      <c r="W1412" s="38">
        <v>7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/>
      <c r="AD1412" s="38">
        <v>0</v>
      </c>
      <c r="AE1412" s="38">
        <v>0</v>
      </c>
      <c r="AJ1412" s="38">
        <v>0</v>
      </c>
      <c r="AK1412" s="38"/>
      <c r="AO1412" s="38"/>
      <c r="AP1412" s="38"/>
      <c r="AR1412" s="38"/>
      <c r="AS1412" s="38"/>
      <c r="AV1412" s="38"/>
      <c r="BA1412" t="str">
        <f t="shared" si="346"/>
        <v>Greensboro</v>
      </c>
      <c r="BB1412" t="s">
        <v>397</v>
      </c>
      <c r="BC1412">
        <v>1</v>
      </c>
      <c r="BE1412" s="60">
        <v>50</v>
      </c>
      <c r="BF1412" s="62">
        <v>19</v>
      </c>
      <c r="BG1412" s="62">
        <v>45</v>
      </c>
      <c r="BH1412" s="66">
        <v>30175</v>
      </c>
      <c r="BI1412" s="66">
        <v>30175</v>
      </c>
      <c r="BJ1412" s="66">
        <f t="shared" si="345"/>
        <v>50019</v>
      </c>
      <c r="BL1412" s="6" t="s">
        <v>1447</v>
      </c>
      <c r="BM1412">
        <f t="shared" si="354"/>
        <v>5030175</v>
      </c>
      <c r="BN1412">
        <f t="shared" si="355"/>
        <v>5030175</v>
      </c>
      <c r="BR1412" s="1"/>
      <c r="CA1412" s="38"/>
      <c r="CB1412" s="38"/>
    </row>
    <row r="1413" spans="1:80" ht="14" hidden="1" customHeight="1" outlineLevel="1" x14ac:dyDescent="0.2">
      <c r="A1413" t="s">
        <v>2437</v>
      </c>
      <c r="B1413" s="6" t="s">
        <v>1980</v>
      </c>
      <c r="C1413" s="1">
        <f t="shared" si="347"/>
        <v>584</v>
      </c>
      <c r="D1413" s="3">
        <f>IF(N1413&gt;0, RANK(N1413,(N1413:P1413,Q1413:AE1413)),0)</f>
        <v>2</v>
      </c>
      <c r="E1413" s="3">
        <f>IF(O1413&gt;0,RANK(O1413,(N1413:P1413,Q1413:AE1413)),0)</f>
        <v>1</v>
      </c>
      <c r="F1413" s="3">
        <f t="shared" si="348"/>
        <v>3</v>
      </c>
      <c r="G1413" s="1">
        <f t="shared" si="349"/>
        <v>9</v>
      </c>
      <c r="H1413" s="2">
        <f t="shared" si="356"/>
        <v>1.5410958904109588E-2</v>
      </c>
      <c r="I1413" s="4"/>
      <c r="J1413" s="2">
        <f t="shared" si="350"/>
        <v>0.47431506849315069</v>
      </c>
      <c r="K1413" s="2">
        <f t="shared" si="351"/>
        <v>0.48972602739726029</v>
      </c>
      <c r="L1413" s="2">
        <f t="shared" si="352"/>
        <v>1.0273972602739725E-2</v>
      </c>
      <c r="M1413" s="2">
        <f t="shared" si="353"/>
        <v>2.5684931506849237E-2</v>
      </c>
      <c r="N1413" s="38">
        <v>277</v>
      </c>
      <c r="O1413" s="38">
        <v>286</v>
      </c>
      <c r="P1413" s="38">
        <v>6</v>
      </c>
      <c r="Q1413" s="38">
        <v>3</v>
      </c>
      <c r="R1413" s="38">
        <v>2</v>
      </c>
      <c r="S1413" s="38">
        <v>0</v>
      </c>
      <c r="T1413" s="38">
        <v>2</v>
      </c>
      <c r="U1413" s="38">
        <v>5</v>
      </c>
      <c r="V1413" s="38">
        <v>1</v>
      </c>
      <c r="W1413" s="38">
        <v>2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/>
      <c r="AD1413" s="38">
        <v>0</v>
      </c>
      <c r="AE1413" s="38">
        <v>0</v>
      </c>
      <c r="AJ1413" s="38">
        <v>0</v>
      </c>
      <c r="AK1413" s="38"/>
      <c r="AO1413" s="38"/>
      <c r="AP1413" s="38"/>
      <c r="AR1413" s="38"/>
      <c r="AS1413" s="38"/>
      <c r="AV1413" s="38"/>
      <c r="BA1413" t="str">
        <f t="shared" si="346"/>
        <v>Groton</v>
      </c>
      <c r="BB1413" t="s">
        <v>663</v>
      </c>
      <c r="BC1413">
        <v>1</v>
      </c>
      <c r="BE1413" s="60">
        <v>50</v>
      </c>
      <c r="BF1413" s="62">
        <v>5</v>
      </c>
      <c r="BG1413" s="62">
        <v>20</v>
      </c>
      <c r="BH1413" s="66">
        <v>30550</v>
      </c>
      <c r="BI1413" s="66">
        <v>30550</v>
      </c>
      <c r="BJ1413" s="66">
        <f t="shared" ref="BJ1413:BJ1476" si="357">BE1413*1000+BF1413</f>
        <v>50005</v>
      </c>
      <c r="BL1413" s="6" t="s">
        <v>1447</v>
      </c>
      <c r="BM1413">
        <f t="shared" si="354"/>
        <v>5030550</v>
      </c>
      <c r="BN1413">
        <f t="shared" si="355"/>
        <v>5030550</v>
      </c>
      <c r="BR1413" s="1"/>
      <c r="CA1413" s="38"/>
      <c r="CB1413" s="38"/>
    </row>
    <row r="1414" spans="1:80" ht="14" hidden="1" customHeight="1" outlineLevel="1" x14ac:dyDescent="0.2">
      <c r="A1414" t="s">
        <v>3121</v>
      </c>
      <c r="B1414" s="6" t="s">
        <v>1980</v>
      </c>
      <c r="C1414" s="1">
        <f t="shared" si="347"/>
        <v>187</v>
      </c>
      <c r="D1414" s="3">
        <f>IF(N1414&gt;0, RANK(N1414,(N1414:P1414,Q1414:AE1414)),0)</f>
        <v>2</v>
      </c>
      <c r="E1414" s="3">
        <f>IF(O1414&gt;0,RANK(O1414,(N1414:P1414,Q1414:AE1414)),0)</f>
        <v>1</v>
      </c>
      <c r="F1414" s="3">
        <f t="shared" si="348"/>
        <v>3</v>
      </c>
      <c r="G1414" s="1">
        <f t="shared" si="349"/>
        <v>9</v>
      </c>
      <c r="H1414" s="2">
        <f t="shared" si="356"/>
        <v>4.8128342245989303E-2</v>
      </c>
      <c r="I1414" s="4"/>
      <c r="J1414" s="2">
        <f t="shared" si="350"/>
        <v>0.45454545454545453</v>
      </c>
      <c r="K1414" s="2">
        <f t="shared" si="351"/>
        <v>0.50267379679144386</v>
      </c>
      <c r="L1414" s="2">
        <f t="shared" si="352"/>
        <v>1.6042780748663103E-2</v>
      </c>
      <c r="M1414" s="2">
        <f t="shared" si="353"/>
        <v>2.673796791443845E-2</v>
      </c>
      <c r="N1414" s="38">
        <v>85</v>
      </c>
      <c r="O1414" s="38">
        <v>94</v>
      </c>
      <c r="P1414" s="38">
        <v>3</v>
      </c>
      <c r="Q1414" s="38">
        <v>3</v>
      </c>
      <c r="R1414" s="38">
        <v>1</v>
      </c>
      <c r="S1414" s="38">
        <v>0</v>
      </c>
      <c r="T1414" s="38">
        <v>1</v>
      </c>
      <c r="U1414" s="38">
        <v>0</v>
      </c>
      <c r="V1414" s="38">
        <v>0</v>
      </c>
      <c r="W1414" s="38">
        <v>0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/>
      <c r="AD1414" s="38">
        <v>0</v>
      </c>
      <c r="AE1414" s="38">
        <v>0</v>
      </c>
      <c r="AJ1414" s="38">
        <v>0</v>
      </c>
      <c r="AK1414" s="38"/>
      <c r="AO1414" s="38"/>
      <c r="AP1414" s="38"/>
      <c r="AR1414" s="38"/>
      <c r="AS1414" s="38"/>
      <c r="AV1414" s="38"/>
      <c r="BA1414" t="str">
        <f t="shared" si="346"/>
        <v>Guildhall</v>
      </c>
      <c r="BB1414" t="s">
        <v>823</v>
      </c>
      <c r="BC1414">
        <v>1</v>
      </c>
      <c r="BE1414" s="60">
        <v>50</v>
      </c>
      <c r="BF1414" s="62">
        <v>9</v>
      </c>
      <c r="BG1414" s="62">
        <v>55</v>
      </c>
      <c r="BH1414" s="66">
        <v>30775</v>
      </c>
      <c r="BI1414" s="66">
        <v>30775</v>
      </c>
      <c r="BJ1414" s="66">
        <f t="shared" si="357"/>
        <v>50009</v>
      </c>
      <c r="BL1414" s="6" t="s">
        <v>1447</v>
      </c>
      <c r="BM1414">
        <f t="shared" si="354"/>
        <v>5030775</v>
      </c>
      <c r="BN1414">
        <f t="shared" si="355"/>
        <v>5030775</v>
      </c>
      <c r="BR1414" s="1"/>
      <c r="CA1414" s="38"/>
      <c r="CB1414" s="38"/>
    </row>
    <row r="1415" spans="1:80" ht="14" hidden="1" customHeight="1" outlineLevel="1" x14ac:dyDescent="0.2">
      <c r="A1415" t="s">
        <v>1016</v>
      </c>
      <c r="B1415" s="6" t="s">
        <v>1980</v>
      </c>
      <c r="C1415" s="1">
        <f t="shared" si="347"/>
        <v>1391</v>
      </c>
      <c r="D1415" s="3">
        <f>IF(N1415&gt;0, RANK(N1415,(N1415:P1415,Q1415:AE1415)),0)</f>
        <v>1</v>
      </c>
      <c r="E1415" s="3">
        <f>IF(O1415&gt;0,RANK(O1415,(N1415:P1415,Q1415:AE1415)),0)</f>
        <v>2</v>
      </c>
      <c r="F1415" s="3">
        <f t="shared" si="348"/>
        <v>3</v>
      </c>
      <c r="G1415" s="1">
        <f t="shared" si="349"/>
        <v>569</v>
      </c>
      <c r="H1415" s="2">
        <f t="shared" si="356"/>
        <v>0.40905823148813802</v>
      </c>
      <c r="I1415" s="4"/>
      <c r="J1415" s="2">
        <f t="shared" si="350"/>
        <v>0.67649173256649897</v>
      </c>
      <c r="K1415" s="2">
        <f t="shared" si="351"/>
        <v>0.26743350107836089</v>
      </c>
      <c r="L1415" s="2">
        <f t="shared" si="352"/>
        <v>1.7972681524083392E-2</v>
      </c>
      <c r="M1415" s="2">
        <f t="shared" si="353"/>
        <v>3.8102084831056746E-2</v>
      </c>
      <c r="N1415" s="38">
        <v>941</v>
      </c>
      <c r="O1415" s="38">
        <v>372</v>
      </c>
      <c r="P1415" s="38">
        <v>25</v>
      </c>
      <c r="Q1415" s="38">
        <v>8</v>
      </c>
      <c r="R1415" s="38">
        <v>11</v>
      </c>
      <c r="S1415" s="38">
        <v>0</v>
      </c>
      <c r="T1415" s="38">
        <v>7</v>
      </c>
      <c r="U1415" s="38">
        <v>20</v>
      </c>
      <c r="V1415" s="38">
        <v>0</v>
      </c>
      <c r="W1415" s="38">
        <v>7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/>
      <c r="AD1415" s="38">
        <v>0</v>
      </c>
      <c r="AE1415" s="38">
        <v>0</v>
      </c>
      <c r="AJ1415" s="38">
        <v>0</v>
      </c>
      <c r="AK1415" s="38"/>
      <c r="AO1415" s="38"/>
      <c r="AP1415" s="38"/>
      <c r="AR1415" s="38"/>
      <c r="AS1415" s="38"/>
      <c r="AV1415" s="38"/>
      <c r="BA1415" t="str">
        <f t="shared" si="346"/>
        <v>Guilford</v>
      </c>
      <c r="BB1415" t="s">
        <v>2090</v>
      </c>
      <c r="BC1415">
        <v>1</v>
      </c>
      <c r="BE1415" s="60">
        <v>50</v>
      </c>
      <c r="BF1415" s="62">
        <v>25</v>
      </c>
      <c r="BG1415" s="62">
        <v>35</v>
      </c>
      <c r="BH1415" s="66">
        <v>30925</v>
      </c>
      <c r="BI1415" s="66">
        <v>30925</v>
      </c>
      <c r="BJ1415" s="66">
        <f t="shared" si="357"/>
        <v>50025</v>
      </c>
      <c r="BL1415" s="6" t="s">
        <v>1447</v>
      </c>
      <c r="BM1415">
        <f t="shared" si="354"/>
        <v>5030925</v>
      </c>
      <c r="BN1415">
        <f t="shared" si="355"/>
        <v>5030925</v>
      </c>
      <c r="BR1415" s="1"/>
      <c r="CA1415" s="38"/>
      <c r="CB1415" s="38"/>
    </row>
    <row r="1416" spans="1:80" ht="14" hidden="1" customHeight="1" outlineLevel="1" x14ac:dyDescent="0.2">
      <c r="A1416" t="s">
        <v>384</v>
      </c>
      <c r="B1416" s="6" t="s">
        <v>1980</v>
      </c>
      <c r="C1416" s="1">
        <f t="shared" si="347"/>
        <v>531</v>
      </c>
      <c r="D1416" s="3">
        <f>IF(N1416&gt;0, RANK(N1416,(N1416:P1416,Q1416:AE1416)),0)</f>
        <v>1</v>
      </c>
      <c r="E1416" s="3">
        <f>IF(O1416&gt;0,RANK(O1416,(N1416:P1416,Q1416:AE1416)),0)</f>
        <v>2</v>
      </c>
      <c r="F1416" s="3">
        <f t="shared" si="348"/>
        <v>3</v>
      </c>
      <c r="G1416" s="1">
        <f t="shared" si="349"/>
        <v>70</v>
      </c>
      <c r="H1416" s="2">
        <f t="shared" si="356"/>
        <v>0.13182674199623351</v>
      </c>
      <c r="I1416" s="4"/>
      <c r="J1416" s="2">
        <f t="shared" si="350"/>
        <v>0.54990583804143123</v>
      </c>
      <c r="K1416" s="2">
        <f t="shared" si="351"/>
        <v>0.41807909604519772</v>
      </c>
      <c r="L1416" s="2">
        <f t="shared" si="352"/>
        <v>7.5329566854990581E-3</v>
      </c>
      <c r="M1416" s="2">
        <f t="shared" si="353"/>
        <v>2.4482109227871997E-2</v>
      </c>
      <c r="N1416" s="38">
        <v>292</v>
      </c>
      <c r="O1416" s="38">
        <v>222</v>
      </c>
      <c r="P1416" s="38">
        <v>4</v>
      </c>
      <c r="Q1416" s="38">
        <v>3</v>
      </c>
      <c r="R1416" s="38">
        <v>3</v>
      </c>
      <c r="S1416" s="38">
        <v>0</v>
      </c>
      <c r="T1416" s="38">
        <v>3</v>
      </c>
      <c r="U1416" s="38">
        <v>2</v>
      </c>
      <c r="V1416" s="38">
        <v>0</v>
      </c>
      <c r="W1416" s="38">
        <v>2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/>
      <c r="AD1416" s="38">
        <v>0</v>
      </c>
      <c r="AE1416" s="38">
        <v>0</v>
      </c>
      <c r="AJ1416" s="38">
        <v>0</v>
      </c>
      <c r="AK1416" s="38"/>
      <c r="AO1416" s="38"/>
      <c r="AP1416" s="38"/>
      <c r="AR1416" s="38"/>
      <c r="AS1416" s="38"/>
      <c r="AV1416" s="38"/>
      <c r="BA1416" t="str">
        <f t="shared" si="346"/>
        <v>Halifax</v>
      </c>
      <c r="BB1416" t="s">
        <v>2090</v>
      </c>
      <c r="BC1416">
        <v>1</v>
      </c>
      <c r="BE1416" s="60">
        <v>50</v>
      </c>
      <c r="BF1416" s="62">
        <v>25</v>
      </c>
      <c r="BG1416" s="62">
        <v>40</v>
      </c>
      <c r="BH1416" s="66">
        <v>31150</v>
      </c>
      <c r="BI1416" s="66">
        <v>31150</v>
      </c>
      <c r="BJ1416" s="66">
        <f t="shared" si="357"/>
        <v>50025</v>
      </c>
      <c r="BL1416" s="6" t="s">
        <v>1447</v>
      </c>
      <c r="BM1416">
        <f t="shared" si="354"/>
        <v>5031150</v>
      </c>
      <c r="BN1416">
        <f t="shared" si="355"/>
        <v>5031150</v>
      </c>
      <c r="BR1416" s="1"/>
      <c r="CA1416" s="38"/>
      <c r="CB1416" s="38"/>
    </row>
    <row r="1417" spans="1:80" ht="14" hidden="1" customHeight="1" outlineLevel="1" x14ac:dyDescent="0.2">
      <c r="A1417" t="s">
        <v>585</v>
      </c>
      <c r="B1417" s="6" t="s">
        <v>1980</v>
      </c>
      <c r="C1417" s="1">
        <f t="shared" si="347"/>
        <v>200</v>
      </c>
      <c r="D1417" s="3">
        <f>IF(N1417&gt;0, RANK(N1417,(N1417:P1417,Q1417:AE1417)),0)</f>
        <v>1</v>
      </c>
      <c r="E1417" s="3">
        <f>IF(O1417&gt;0,RANK(O1417,(N1417:P1417,Q1417:AE1417)),0)</f>
        <v>2</v>
      </c>
      <c r="F1417" s="3">
        <f t="shared" si="348"/>
        <v>3</v>
      </c>
      <c r="G1417" s="1">
        <f t="shared" si="349"/>
        <v>44</v>
      </c>
      <c r="H1417" s="2">
        <f t="shared" si="356"/>
        <v>0.22</v>
      </c>
      <c r="I1417" s="4"/>
      <c r="J1417" s="2">
        <f t="shared" si="350"/>
        <v>0.59499999999999997</v>
      </c>
      <c r="K1417" s="2">
        <f t="shared" si="351"/>
        <v>0.375</v>
      </c>
      <c r="L1417" s="2">
        <f t="shared" si="352"/>
        <v>0.01</v>
      </c>
      <c r="M1417" s="2">
        <f t="shared" si="353"/>
        <v>2.0000000000000025E-2</v>
      </c>
      <c r="N1417" s="38">
        <v>119</v>
      </c>
      <c r="O1417" s="38">
        <v>75</v>
      </c>
      <c r="P1417" s="38">
        <v>2</v>
      </c>
      <c r="Q1417" s="38">
        <v>1</v>
      </c>
      <c r="R1417" s="38">
        <v>0</v>
      </c>
      <c r="S1417" s="38">
        <v>0</v>
      </c>
      <c r="T1417" s="38">
        <v>1</v>
      </c>
      <c r="U1417" s="38">
        <v>1</v>
      </c>
      <c r="V1417" s="38">
        <v>0</v>
      </c>
      <c r="W1417" s="38">
        <v>1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/>
      <c r="AD1417" s="38">
        <v>0</v>
      </c>
      <c r="AE1417" s="38">
        <v>0</v>
      </c>
      <c r="AJ1417" s="38">
        <v>0</v>
      </c>
      <c r="AK1417" s="38"/>
      <c r="AO1417" s="38"/>
      <c r="AP1417" s="38"/>
      <c r="AR1417" s="38"/>
      <c r="AS1417" s="38"/>
      <c r="AV1417" s="38"/>
      <c r="BA1417" t="str">
        <f t="shared" si="346"/>
        <v>Hancock</v>
      </c>
      <c r="BB1417" t="s">
        <v>1322</v>
      </c>
      <c r="BC1417">
        <v>1</v>
      </c>
      <c r="BE1417" s="60">
        <v>50</v>
      </c>
      <c r="BF1417" s="62">
        <v>1</v>
      </c>
      <c r="BG1417" s="62">
        <v>40</v>
      </c>
      <c r="BH1417" s="66">
        <v>31525</v>
      </c>
      <c r="BI1417" s="66">
        <v>31525</v>
      </c>
      <c r="BJ1417" s="66">
        <f t="shared" si="357"/>
        <v>50001</v>
      </c>
      <c r="BL1417" s="6" t="s">
        <v>1447</v>
      </c>
      <c r="BM1417">
        <f t="shared" si="354"/>
        <v>5031525</v>
      </c>
      <c r="BN1417">
        <f t="shared" si="355"/>
        <v>5031525</v>
      </c>
      <c r="BR1417" s="1"/>
      <c r="CA1417" s="38"/>
      <c r="CB1417" s="38"/>
    </row>
    <row r="1418" spans="1:80" ht="14" hidden="1" customHeight="1" outlineLevel="1" x14ac:dyDescent="0.2">
      <c r="A1418" t="s">
        <v>2928</v>
      </c>
      <c r="B1418" s="6" t="s">
        <v>1980</v>
      </c>
      <c r="C1418" s="1">
        <f t="shared" si="347"/>
        <v>1550</v>
      </c>
      <c r="D1418" s="3">
        <f>IF(N1418&gt;0, RANK(N1418,(N1418:P1418,Q1418:AE1418)),0)</f>
        <v>1</v>
      </c>
      <c r="E1418" s="3">
        <f>IF(O1418&gt;0,RANK(O1418,(N1418:P1418,Q1418:AE1418)),0)</f>
        <v>2</v>
      </c>
      <c r="F1418" s="3">
        <f t="shared" si="348"/>
        <v>3</v>
      </c>
      <c r="G1418" s="1">
        <f t="shared" si="349"/>
        <v>317</v>
      </c>
      <c r="H1418" s="2">
        <f t="shared" si="356"/>
        <v>0.20451612903225808</v>
      </c>
      <c r="I1418" s="4"/>
      <c r="J1418" s="2">
        <f t="shared" si="350"/>
        <v>0.57999999999999996</v>
      </c>
      <c r="K1418" s="2">
        <f t="shared" si="351"/>
        <v>0.37548387096774194</v>
      </c>
      <c r="L1418" s="2">
        <f t="shared" si="352"/>
        <v>1.4838709677419355E-2</v>
      </c>
      <c r="M1418" s="2">
        <f t="shared" si="353"/>
        <v>2.9677419354838745E-2</v>
      </c>
      <c r="N1418" s="38">
        <v>899</v>
      </c>
      <c r="O1418" s="38">
        <v>582</v>
      </c>
      <c r="P1418" s="38">
        <v>23</v>
      </c>
      <c r="Q1418" s="38">
        <v>6</v>
      </c>
      <c r="R1418" s="38">
        <v>7</v>
      </c>
      <c r="S1418" s="38">
        <v>0</v>
      </c>
      <c r="T1418" s="38">
        <v>8</v>
      </c>
      <c r="U1418" s="38">
        <v>13</v>
      </c>
      <c r="V1418" s="38">
        <v>3</v>
      </c>
      <c r="W1418" s="38">
        <v>9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/>
      <c r="AD1418" s="38">
        <v>0</v>
      </c>
      <c r="AE1418" s="38">
        <v>0</v>
      </c>
      <c r="AJ1418" s="38">
        <v>0</v>
      </c>
      <c r="AK1418" s="38"/>
      <c r="AO1418" s="38"/>
      <c r="AP1418" s="38"/>
      <c r="AR1418" s="38"/>
      <c r="AS1418" s="38"/>
      <c r="AV1418" s="38"/>
      <c r="BA1418" t="str">
        <f t="shared" si="346"/>
        <v>Hardwick</v>
      </c>
      <c r="BB1418" t="s">
        <v>663</v>
      </c>
      <c r="BC1418">
        <v>1</v>
      </c>
      <c r="BE1418" s="60">
        <v>50</v>
      </c>
      <c r="BF1418" s="62">
        <v>5</v>
      </c>
      <c r="BG1418" s="62">
        <v>25</v>
      </c>
      <c r="BH1418" s="66">
        <v>31825</v>
      </c>
      <c r="BI1418" s="66">
        <v>31825</v>
      </c>
      <c r="BJ1418" s="66">
        <f t="shared" si="357"/>
        <v>50005</v>
      </c>
      <c r="BL1418" s="6" t="s">
        <v>1447</v>
      </c>
      <c r="BM1418">
        <f t="shared" si="354"/>
        <v>5031825</v>
      </c>
      <c r="BN1418">
        <f t="shared" si="355"/>
        <v>5031825</v>
      </c>
      <c r="BR1418" s="1"/>
      <c r="CA1418" s="38"/>
      <c r="CB1418" s="38"/>
    </row>
    <row r="1419" spans="1:80" ht="14" hidden="1" customHeight="1" outlineLevel="1" x14ac:dyDescent="0.2">
      <c r="A1419" t="s">
        <v>1704</v>
      </c>
      <c r="B1419" s="6" t="s">
        <v>1980</v>
      </c>
      <c r="C1419" s="1">
        <f t="shared" si="347"/>
        <v>6229</v>
      </c>
      <c r="D1419" s="3">
        <f>IF(N1419&gt;0, RANK(N1419,(N1419:P1419,Q1419:AE1419)),0)</f>
        <v>1</v>
      </c>
      <c r="E1419" s="3">
        <f>IF(O1419&gt;0,RANK(O1419,(N1419:P1419,Q1419:AE1419)),0)</f>
        <v>2</v>
      </c>
      <c r="F1419" s="3">
        <f t="shared" si="348"/>
        <v>3</v>
      </c>
      <c r="G1419" s="1">
        <f t="shared" si="349"/>
        <v>2714</v>
      </c>
      <c r="H1419" s="2">
        <f t="shared" si="356"/>
        <v>0.43570396532348693</v>
      </c>
      <c r="I1419" s="4"/>
      <c r="J1419" s="2">
        <f t="shared" si="350"/>
        <v>0.70043345641354948</v>
      </c>
      <c r="K1419" s="2">
        <f t="shared" si="351"/>
        <v>0.26472949109006261</v>
      </c>
      <c r="L1419" s="2">
        <f t="shared" si="352"/>
        <v>1.236153475678279E-2</v>
      </c>
      <c r="M1419" s="2">
        <f t="shared" si="353"/>
        <v>2.2475517739605121E-2</v>
      </c>
      <c r="N1419" s="38">
        <v>4363</v>
      </c>
      <c r="O1419" s="38">
        <v>1649</v>
      </c>
      <c r="P1419" s="38">
        <v>77</v>
      </c>
      <c r="Q1419" s="38">
        <v>32</v>
      </c>
      <c r="R1419" s="38">
        <v>17</v>
      </c>
      <c r="S1419" s="38">
        <v>0</v>
      </c>
      <c r="T1419" s="38">
        <v>32</v>
      </c>
      <c r="U1419" s="38">
        <v>21</v>
      </c>
      <c r="V1419" s="38">
        <v>3</v>
      </c>
      <c r="W1419" s="38">
        <v>35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/>
      <c r="AD1419" s="38">
        <v>0</v>
      </c>
      <c r="AE1419" s="38">
        <v>0</v>
      </c>
      <c r="AJ1419" s="38">
        <v>0</v>
      </c>
      <c r="AK1419" s="38"/>
      <c r="AO1419" s="38"/>
      <c r="AP1419" s="38"/>
      <c r="AR1419" s="38"/>
      <c r="AS1419" s="38"/>
      <c r="AV1419" s="38"/>
      <c r="BA1419" t="str">
        <f t="shared" si="346"/>
        <v>Hartford</v>
      </c>
      <c r="BB1419" t="s">
        <v>2237</v>
      </c>
      <c r="BC1419">
        <v>1</v>
      </c>
      <c r="BE1419" s="60">
        <v>50</v>
      </c>
      <c r="BF1419" s="62">
        <v>27</v>
      </c>
      <c r="BG1419" s="62">
        <v>40</v>
      </c>
      <c r="BH1419" s="66">
        <v>32275</v>
      </c>
      <c r="BI1419" s="66">
        <v>32275</v>
      </c>
      <c r="BJ1419" s="66">
        <f t="shared" si="357"/>
        <v>50027</v>
      </c>
      <c r="BL1419" s="6" t="s">
        <v>1447</v>
      </c>
      <c r="BM1419">
        <f t="shared" si="354"/>
        <v>5032275</v>
      </c>
      <c r="BN1419">
        <f t="shared" si="355"/>
        <v>5032275</v>
      </c>
      <c r="BR1419" s="1"/>
      <c r="CA1419" s="38"/>
      <c r="CB1419" s="38"/>
    </row>
    <row r="1420" spans="1:80" ht="14" hidden="1" customHeight="1" outlineLevel="1" x14ac:dyDescent="0.2">
      <c r="A1420" t="s">
        <v>2328</v>
      </c>
      <c r="B1420" s="6" t="s">
        <v>1980</v>
      </c>
      <c r="C1420" s="1">
        <f t="shared" si="347"/>
        <v>2186</v>
      </c>
      <c r="D1420" s="3">
        <f>IF(N1420&gt;0, RANK(N1420,(N1420:P1420,Q1420:AE1420)),0)</f>
        <v>1</v>
      </c>
      <c r="E1420" s="3">
        <f>IF(O1420&gt;0,RANK(O1420,(N1420:P1420,Q1420:AE1420)),0)</f>
        <v>2</v>
      </c>
      <c r="F1420" s="3">
        <f t="shared" si="348"/>
        <v>3</v>
      </c>
      <c r="G1420" s="1">
        <f t="shared" si="349"/>
        <v>758</v>
      </c>
      <c r="H1420" s="2">
        <f t="shared" si="356"/>
        <v>0.3467520585544373</v>
      </c>
      <c r="I1420" s="4"/>
      <c r="J1420" s="2">
        <f t="shared" si="350"/>
        <v>0.65507776761207681</v>
      </c>
      <c r="K1420" s="2">
        <f t="shared" si="351"/>
        <v>0.30832570905763951</v>
      </c>
      <c r="L1420" s="2">
        <f t="shared" si="352"/>
        <v>1.6010978956999086E-2</v>
      </c>
      <c r="M1420" s="2">
        <f t="shared" si="353"/>
        <v>2.0585544373284595E-2</v>
      </c>
      <c r="N1420" s="38">
        <v>1432</v>
      </c>
      <c r="O1420" s="38">
        <v>674</v>
      </c>
      <c r="P1420" s="38">
        <v>35</v>
      </c>
      <c r="Q1420" s="38">
        <v>7</v>
      </c>
      <c r="R1420" s="38">
        <v>1</v>
      </c>
      <c r="S1420" s="38">
        <v>0</v>
      </c>
      <c r="T1420" s="38">
        <v>14</v>
      </c>
      <c r="U1420" s="38">
        <v>5</v>
      </c>
      <c r="V1420" s="38">
        <v>2</v>
      </c>
      <c r="W1420" s="38">
        <v>16</v>
      </c>
      <c r="X1420" s="38">
        <v>0</v>
      </c>
      <c r="Y1420" s="38">
        <v>0</v>
      </c>
      <c r="Z1420" s="38">
        <v>0</v>
      </c>
      <c r="AA1420" s="38">
        <v>0</v>
      </c>
      <c r="AB1420" s="38">
        <v>0</v>
      </c>
      <c r="AC1420" s="38"/>
      <c r="AD1420" s="38">
        <v>0</v>
      </c>
      <c r="AE1420" s="38">
        <v>0</v>
      </c>
      <c r="AJ1420" s="38">
        <v>0</v>
      </c>
      <c r="AK1420" s="38"/>
      <c r="AO1420" s="38"/>
      <c r="AP1420" s="38"/>
      <c r="AR1420" s="38"/>
      <c r="AS1420" s="38"/>
      <c r="AV1420" s="38"/>
      <c r="BA1420" t="str">
        <f t="shared" si="346"/>
        <v>Hartland</v>
      </c>
      <c r="BB1420" t="s">
        <v>2237</v>
      </c>
      <c r="BC1420">
        <v>1</v>
      </c>
      <c r="BE1420" s="60">
        <v>50</v>
      </c>
      <c r="BF1420" s="62">
        <v>27</v>
      </c>
      <c r="BG1420" s="62">
        <v>45</v>
      </c>
      <c r="BH1420" s="66">
        <v>32425</v>
      </c>
      <c r="BI1420" s="66">
        <v>32425</v>
      </c>
      <c r="BJ1420" s="66">
        <f t="shared" si="357"/>
        <v>50027</v>
      </c>
      <c r="BL1420" s="6" t="s">
        <v>1447</v>
      </c>
      <c r="BM1420">
        <f t="shared" si="354"/>
        <v>5032425</v>
      </c>
      <c r="BN1420">
        <f t="shared" si="355"/>
        <v>5032425</v>
      </c>
      <c r="BR1420" s="1"/>
      <c r="CA1420" s="38"/>
      <c r="CB1420" s="38"/>
    </row>
    <row r="1421" spans="1:80" ht="14" hidden="1" customHeight="1" outlineLevel="1" x14ac:dyDescent="0.2">
      <c r="A1421" t="s">
        <v>2166</v>
      </c>
      <c r="B1421" s="6" t="s">
        <v>1980</v>
      </c>
      <c r="C1421" s="1">
        <f t="shared" si="347"/>
        <v>1771</v>
      </c>
      <c r="D1421" s="3">
        <f>IF(N1421&gt;0, RANK(N1421,(N1421:P1421,Q1421:AE1421)),0)</f>
        <v>2</v>
      </c>
      <c r="E1421" s="3">
        <f>IF(O1421&gt;0,RANK(O1421,(N1421:P1421,Q1421:AE1421)),0)</f>
        <v>1</v>
      </c>
      <c r="F1421" s="3">
        <f t="shared" si="348"/>
        <v>3</v>
      </c>
      <c r="G1421" s="1">
        <f t="shared" si="349"/>
        <v>442</v>
      </c>
      <c r="H1421" s="2">
        <f t="shared" si="356"/>
        <v>0.24957651044607565</v>
      </c>
      <c r="I1421" s="4"/>
      <c r="J1421" s="2">
        <f t="shared" si="350"/>
        <v>0.36081309994353472</v>
      </c>
      <c r="K1421" s="2">
        <f t="shared" si="351"/>
        <v>0.61038961038961037</v>
      </c>
      <c r="L1421" s="2">
        <f t="shared" si="352"/>
        <v>2.0892151326933936E-2</v>
      </c>
      <c r="M1421" s="2">
        <f t="shared" si="353"/>
        <v>7.9051383399209724E-3</v>
      </c>
      <c r="N1421" s="38">
        <v>639</v>
      </c>
      <c r="O1421" s="38">
        <v>1081</v>
      </c>
      <c r="P1421" s="38">
        <v>37</v>
      </c>
      <c r="Q1421" s="38">
        <v>7</v>
      </c>
      <c r="R1421" s="38">
        <v>0</v>
      </c>
      <c r="S1421" s="38">
        <v>0</v>
      </c>
      <c r="T1421" s="38">
        <v>2</v>
      </c>
      <c r="U1421" s="38">
        <v>1</v>
      </c>
      <c r="V1421" s="38">
        <v>1</v>
      </c>
      <c r="W1421" s="38">
        <v>3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/>
      <c r="AD1421" s="38">
        <v>0</v>
      </c>
      <c r="AE1421" s="38">
        <v>0</v>
      </c>
      <c r="AJ1421" s="38">
        <v>0</v>
      </c>
      <c r="AK1421" s="38"/>
      <c r="AO1421" s="38"/>
      <c r="AP1421" s="38"/>
      <c r="AR1421" s="38"/>
      <c r="AS1421" s="38"/>
      <c r="AV1421" s="38"/>
      <c r="BA1421" t="str">
        <f t="shared" si="346"/>
        <v>Highgate</v>
      </c>
      <c r="BB1421" t="s">
        <v>1117</v>
      </c>
      <c r="BC1421">
        <v>1</v>
      </c>
      <c r="BE1421" s="60">
        <v>50</v>
      </c>
      <c r="BF1421" s="62">
        <v>11</v>
      </c>
      <c r="BG1421" s="62">
        <v>50</v>
      </c>
      <c r="BH1421" s="66">
        <v>33025</v>
      </c>
      <c r="BI1421" s="66">
        <v>33025</v>
      </c>
      <c r="BJ1421" s="66">
        <f t="shared" si="357"/>
        <v>50011</v>
      </c>
      <c r="BL1421" s="6" t="s">
        <v>1447</v>
      </c>
      <c r="BM1421">
        <f t="shared" si="354"/>
        <v>5033025</v>
      </c>
      <c r="BN1421">
        <f t="shared" si="355"/>
        <v>5033025</v>
      </c>
      <c r="BR1421" s="1"/>
      <c r="CA1421" s="38"/>
      <c r="CB1421" s="38"/>
    </row>
    <row r="1422" spans="1:80" ht="14" hidden="1" customHeight="1" outlineLevel="1" x14ac:dyDescent="0.2">
      <c r="A1422" t="s">
        <v>2013</v>
      </c>
      <c r="B1422" s="6" t="s">
        <v>1980</v>
      </c>
      <c r="C1422" s="1">
        <f t="shared" si="347"/>
        <v>3148</v>
      </c>
      <c r="D1422" s="3">
        <f>IF(N1422&gt;0, RANK(N1422,(N1422:P1422,Q1422:AE1422)),0)</f>
        <v>1</v>
      </c>
      <c r="E1422" s="3">
        <f>IF(O1422&gt;0,RANK(O1422,(N1422:P1422,Q1422:AE1422)),0)</f>
        <v>2</v>
      </c>
      <c r="F1422" s="3">
        <f t="shared" si="348"/>
        <v>4</v>
      </c>
      <c r="G1422" s="1">
        <f t="shared" si="349"/>
        <v>1595</v>
      </c>
      <c r="H1422" s="2">
        <f t="shared" si="356"/>
        <v>0.50667090216010169</v>
      </c>
      <c r="I1422" s="4"/>
      <c r="J1422" s="2">
        <f t="shared" si="350"/>
        <v>0.73761118170266837</v>
      </c>
      <c r="K1422" s="2">
        <f t="shared" si="351"/>
        <v>0.23094027954256671</v>
      </c>
      <c r="L1422" s="2">
        <f t="shared" si="352"/>
        <v>7.3062261753494284E-3</v>
      </c>
      <c r="M1422" s="2">
        <f t="shared" si="353"/>
        <v>2.4142312579415487E-2</v>
      </c>
      <c r="N1422" s="38">
        <v>2322</v>
      </c>
      <c r="O1422" s="38">
        <v>727</v>
      </c>
      <c r="P1422" s="38">
        <v>23</v>
      </c>
      <c r="Q1422" s="38">
        <v>23</v>
      </c>
      <c r="R1422" s="38">
        <v>7</v>
      </c>
      <c r="S1422" s="38">
        <v>0</v>
      </c>
      <c r="T1422" s="38">
        <v>7</v>
      </c>
      <c r="U1422" s="38">
        <v>14</v>
      </c>
      <c r="V1422" s="38">
        <v>1</v>
      </c>
      <c r="W1422" s="38">
        <v>24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/>
      <c r="AD1422" s="38">
        <v>0</v>
      </c>
      <c r="AE1422" s="38">
        <v>0</v>
      </c>
      <c r="AJ1422" s="38">
        <v>0</v>
      </c>
      <c r="AK1422" s="38"/>
      <c r="AO1422" s="38"/>
      <c r="AP1422" s="38"/>
      <c r="AR1422" s="38"/>
      <c r="AS1422" s="38"/>
      <c r="AV1422" s="38"/>
      <c r="BA1422" t="str">
        <f t="shared" si="346"/>
        <v>Hinesburg</v>
      </c>
      <c r="BB1422" t="s">
        <v>3104</v>
      </c>
      <c r="BC1422">
        <v>1</v>
      </c>
      <c r="BE1422" s="60">
        <v>50</v>
      </c>
      <c r="BF1422" s="62">
        <v>7</v>
      </c>
      <c r="BG1422" s="62">
        <v>35</v>
      </c>
      <c r="BH1422" s="66">
        <v>33475</v>
      </c>
      <c r="BI1422" s="66">
        <v>33475</v>
      </c>
      <c r="BJ1422" s="66">
        <f t="shared" si="357"/>
        <v>50007</v>
      </c>
      <c r="BL1422" s="6" t="s">
        <v>1447</v>
      </c>
      <c r="BM1422">
        <f t="shared" si="354"/>
        <v>5033475</v>
      </c>
      <c r="BN1422">
        <f t="shared" si="355"/>
        <v>5033475</v>
      </c>
      <c r="BR1422" s="1"/>
      <c r="CA1422" s="38"/>
      <c r="CB1422" s="38"/>
    </row>
    <row r="1423" spans="1:80" ht="14" hidden="1" customHeight="1" outlineLevel="1" x14ac:dyDescent="0.2">
      <c r="A1423" t="s">
        <v>3034</v>
      </c>
      <c r="B1423" s="6" t="s">
        <v>1980</v>
      </c>
      <c r="C1423" s="1">
        <f t="shared" si="347"/>
        <v>370</v>
      </c>
      <c r="D1423" s="3">
        <f>IF(N1423&gt;0, RANK(N1423,(N1423:P1423,Q1423:AE1423)),0)</f>
        <v>2</v>
      </c>
      <c r="E1423" s="3">
        <f>IF(O1423&gt;0,RANK(O1423,(N1423:P1423,Q1423:AE1423)),0)</f>
        <v>1</v>
      </c>
      <c r="F1423" s="3">
        <f t="shared" si="348"/>
        <v>3</v>
      </c>
      <c r="G1423" s="1">
        <f t="shared" si="349"/>
        <v>106</v>
      </c>
      <c r="H1423" s="2">
        <f t="shared" si="356"/>
        <v>0.2864864864864865</v>
      </c>
      <c r="I1423" s="4"/>
      <c r="J1423" s="2">
        <f t="shared" si="350"/>
        <v>0.34864864864864864</v>
      </c>
      <c r="K1423" s="2">
        <f t="shared" si="351"/>
        <v>0.63513513513513509</v>
      </c>
      <c r="L1423" s="2">
        <f t="shared" si="352"/>
        <v>1.0810810810810811E-2</v>
      </c>
      <c r="M1423" s="2">
        <f t="shared" si="353"/>
        <v>5.4054054054054612E-3</v>
      </c>
      <c r="N1423" s="38">
        <v>129</v>
      </c>
      <c r="O1423" s="38">
        <v>235</v>
      </c>
      <c r="P1423" s="38">
        <v>4</v>
      </c>
      <c r="Q1423" s="38">
        <v>1</v>
      </c>
      <c r="R1423" s="38">
        <v>0</v>
      </c>
      <c r="S1423" s="38">
        <v>0</v>
      </c>
      <c r="T1423" s="38">
        <v>0</v>
      </c>
      <c r="U1423" s="38">
        <v>0</v>
      </c>
      <c r="V1423" s="38">
        <v>0</v>
      </c>
      <c r="W1423" s="38">
        <v>1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/>
      <c r="AD1423" s="38">
        <v>0</v>
      </c>
      <c r="AE1423" s="38">
        <v>0</v>
      </c>
      <c r="AJ1423" s="38">
        <v>0</v>
      </c>
      <c r="AK1423" s="38"/>
      <c r="AO1423" s="38"/>
      <c r="AP1423" s="38"/>
      <c r="AR1423" s="38"/>
      <c r="AS1423" s="38"/>
      <c r="AV1423" s="38"/>
      <c r="BA1423" t="str">
        <f t="shared" si="346"/>
        <v>Holland</v>
      </c>
      <c r="BB1423" t="s">
        <v>397</v>
      </c>
      <c r="BC1423">
        <v>1</v>
      </c>
      <c r="BE1423" s="60">
        <v>50</v>
      </c>
      <c r="BF1423" s="62">
        <v>19</v>
      </c>
      <c r="BG1423" s="62">
        <v>50</v>
      </c>
      <c r="BH1423" s="66">
        <v>33775</v>
      </c>
      <c r="BI1423" s="66">
        <v>33775</v>
      </c>
      <c r="BJ1423" s="66">
        <f t="shared" si="357"/>
        <v>50019</v>
      </c>
      <c r="BL1423" s="6" t="s">
        <v>1447</v>
      </c>
      <c r="BM1423">
        <f t="shared" si="354"/>
        <v>5033775</v>
      </c>
      <c r="BN1423">
        <f t="shared" si="355"/>
        <v>5033775</v>
      </c>
      <c r="BR1423" s="1"/>
      <c r="CA1423" s="38"/>
      <c r="CB1423" s="38"/>
    </row>
    <row r="1424" spans="1:80" ht="14" hidden="1" customHeight="1" outlineLevel="1" x14ac:dyDescent="0.2">
      <c r="A1424" t="s">
        <v>2750</v>
      </c>
      <c r="B1424" s="6" t="s">
        <v>1980</v>
      </c>
      <c r="C1424" s="1">
        <f t="shared" si="347"/>
        <v>425</v>
      </c>
      <c r="D1424" s="3">
        <f>IF(N1424&gt;0, RANK(N1424,(N1424:P1424,Q1424:AE1424)),0)</f>
        <v>1</v>
      </c>
      <c r="E1424" s="3">
        <f>IF(O1424&gt;0,RANK(O1424,(N1424:P1424,Q1424:AE1424)),0)</f>
        <v>2</v>
      </c>
      <c r="F1424" s="3">
        <f t="shared" si="348"/>
        <v>3</v>
      </c>
      <c r="G1424" s="1">
        <f t="shared" si="349"/>
        <v>20</v>
      </c>
      <c r="H1424" s="2">
        <f t="shared" si="356"/>
        <v>4.7058823529411764E-2</v>
      </c>
      <c r="I1424" s="4"/>
      <c r="J1424" s="2">
        <f t="shared" si="350"/>
        <v>0.51529411764705879</v>
      </c>
      <c r="K1424" s="2">
        <f t="shared" si="351"/>
        <v>0.46823529411764708</v>
      </c>
      <c r="L1424" s="2">
        <f t="shared" si="352"/>
        <v>9.4117647058823521E-3</v>
      </c>
      <c r="M1424" s="2">
        <f t="shared" si="353"/>
        <v>7.0588235294117736E-3</v>
      </c>
      <c r="N1424" s="38">
        <v>219</v>
      </c>
      <c r="O1424" s="38">
        <v>199</v>
      </c>
      <c r="P1424" s="38">
        <v>4</v>
      </c>
      <c r="Q1424" s="38">
        <v>1</v>
      </c>
      <c r="R1424" s="38">
        <v>0</v>
      </c>
      <c r="S1424" s="38">
        <v>0</v>
      </c>
      <c r="T1424" s="38">
        <v>0</v>
      </c>
      <c r="U1424" s="38">
        <v>0</v>
      </c>
      <c r="V1424" s="38">
        <v>0</v>
      </c>
      <c r="W1424" s="38">
        <v>2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/>
      <c r="AD1424" s="38">
        <v>0</v>
      </c>
      <c r="AE1424" s="38">
        <v>0</v>
      </c>
      <c r="AJ1424" s="38">
        <v>0</v>
      </c>
      <c r="AK1424" s="38"/>
      <c r="AO1424" s="38"/>
      <c r="AP1424" s="38"/>
      <c r="AR1424" s="38"/>
      <c r="AS1424" s="38"/>
      <c r="AV1424" s="38"/>
      <c r="BA1424" t="str">
        <f t="shared" si="346"/>
        <v>Hubbardton</v>
      </c>
      <c r="BB1424" t="s">
        <v>577</v>
      </c>
      <c r="BC1424">
        <v>1</v>
      </c>
      <c r="BE1424" s="60">
        <v>50</v>
      </c>
      <c r="BF1424" s="62">
        <v>21</v>
      </c>
      <c r="BG1424" s="62">
        <v>40</v>
      </c>
      <c r="BH1424" s="66">
        <v>34450</v>
      </c>
      <c r="BI1424" s="66">
        <v>34450</v>
      </c>
      <c r="BJ1424" s="66">
        <f t="shared" si="357"/>
        <v>50021</v>
      </c>
      <c r="BL1424" s="6" t="s">
        <v>1447</v>
      </c>
      <c r="BM1424">
        <f t="shared" si="354"/>
        <v>5034450</v>
      </c>
      <c r="BN1424">
        <f t="shared" si="355"/>
        <v>5034450</v>
      </c>
      <c r="BR1424" s="1"/>
      <c r="CA1424" s="38"/>
      <c r="CB1424" s="38"/>
    </row>
    <row r="1425" spans="1:80" ht="14" hidden="1" customHeight="1" outlineLevel="1" x14ac:dyDescent="0.2">
      <c r="A1425" t="s">
        <v>2787</v>
      </c>
      <c r="B1425" s="6" t="s">
        <v>1980</v>
      </c>
      <c r="C1425" s="1">
        <f t="shared" si="347"/>
        <v>1367</v>
      </c>
      <c r="D1425" s="3">
        <f>IF(N1425&gt;0, RANK(N1425,(N1425:P1425,Q1425:AE1425)),0)</f>
        <v>1</v>
      </c>
      <c r="E1425" s="3">
        <f>IF(O1425&gt;0,RANK(O1425,(N1425:P1425,Q1425:AE1425)),0)</f>
        <v>2</v>
      </c>
      <c r="F1425" s="3">
        <f t="shared" si="348"/>
        <v>3</v>
      </c>
      <c r="G1425" s="1">
        <f t="shared" si="349"/>
        <v>645</v>
      </c>
      <c r="H1425" s="2">
        <f t="shared" si="356"/>
        <v>0.47183613752743231</v>
      </c>
      <c r="I1425" s="4"/>
      <c r="J1425" s="2">
        <f t="shared" si="350"/>
        <v>0.71177761521580107</v>
      </c>
      <c r="K1425" s="2">
        <f t="shared" si="351"/>
        <v>0.23994147768836868</v>
      </c>
      <c r="L1425" s="2">
        <f t="shared" si="352"/>
        <v>2.0482809070958303E-2</v>
      </c>
      <c r="M1425" s="2">
        <f t="shared" si="353"/>
        <v>2.7798098024871942E-2</v>
      </c>
      <c r="N1425" s="38">
        <v>973</v>
      </c>
      <c r="O1425" s="38">
        <v>328</v>
      </c>
      <c r="P1425" s="38">
        <v>28</v>
      </c>
      <c r="Q1425" s="38">
        <v>10</v>
      </c>
      <c r="R1425" s="38">
        <v>2</v>
      </c>
      <c r="S1425" s="38">
        <v>1</v>
      </c>
      <c r="T1425" s="38">
        <v>8</v>
      </c>
      <c r="U1425" s="38">
        <v>10</v>
      </c>
      <c r="V1425" s="38">
        <v>0</v>
      </c>
      <c r="W1425" s="38">
        <v>7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/>
      <c r="AD1425" s="38">
        <v>0</v>
      </c>
      <c r="AE1425" s="38">
        <v>0</v>
      </c>
      <c r="AJ1425" s="38">
        <v>0</v>
      </c>
      <c r="AK1425" s="38"/>
      <c r="AO1425" s="38"/>
      <c r="AP1425" s="38"/>
      <c r="AR1425" s="38"/>
      <c r="AS1425" s="38"/>
      <c r="AV1425" s="38"/>
      <c r="BA1425" t="str">
        <f t="shared" si="346"/>
        <v>Huntington</v>
      </c>
      <c r="BB1425" t="s">
        <v>3104</v>
      </c>
      <c r="BC1425">
        <v>1</v>
      </c>
      <c r="BE1425" s="60">
        <v>50</v>
      </c>
      <c r="BF1425" s="62">
        <v>7</v>
      </c>
      <c r="BG1425" s="62">
        <v>40</v>
      </c>
      <c r="BH1425" s="66">
        <v>34600</v>
      </c>
      <c r="BI1425" s="66">
        <v>34600</v>
      </c>
      <c r="BJ1425" s="66">
        <f t="shared" si="357"/>
        <v>50007</v>
      </c>
      <c r="BL1425" s="6" t="s">
        <v>1447</v>
      </c>
      <c r="BM1425">
        <f t="shared" si="354"/>
        <v>5034600</v>
      </c>
      <c r="BN1425">
        <f t="shared" si="355"/>
        <v>5034600</v>
      </c>
      <c r="BR1425" s="1"/>
      <c r="CA1425" s="38"/>
      <c r="CB1425" s="38"/>
    </row>
    <row r="1426" spans="1:80" ht="14" hidden="1" customHeight="1" outlineLevel="1" x14ac:dyDescent="0.2">
      <c r="A1426" t="s">
        <v>1255</v>
      </c>
      <c r="B1426" s="6" t="s">
        <v>1980</v>
      </c>
      <c r="C1426" s="1">
        <f t="shared" si="347"/>
        <v>1791</v>
      </c>
      <c r="D1426" s="3">
        <f>IF(N1426&gt;0, RANK(N1426,(N1426:P1426,Q1426:AE1426)),0)</f>
        <v>1</v>
      </c>
      <c r="E1426" s="3">
        <f>IF(O1426&gt;0,RANK(O1426,(N1426:P1426,Q1426:AE1426)),0)</f>
        <v>2</v>
      </c>
      <c r="F1426" s="3">
        <f t="shared" si="348"/>
        <v>3</v>
      </c>
      <c r="G1426" s="1">
        <f t="shared" si="349"/>
        <v>500</v>
      </c>
      <c r="H1426" s="2">
        <f t="shared" si="356"/>
        <v>0.27917364600781686</v>
      </c>
      <c r="I1426" s="4"/>
      <c r="J1426" s="2">
        <f t="shared" si="350"/>
        <v>0.62423227247347846</v>
      </c>
      <c r="K1426" s="2">
        <f t="shared" si="351"/>
        <v>0.34505862646566166</v>
      </c>
      <c r="L1426" s="2">
        <f t="shared" si="352"/>
        <v>1.8425460636515914E-2</v>
      </c>
      <c r="M1426" s="2">
        <f t="shared" si="353"/>
        <v>1.2283640424343975E-2</v>
      </c>
      <c r="N1426" s="38">
        <v>1118</v>
      </c>
      <c r="O1426" s="38">
        <v>618</v>
      </c>
      <c r="P1426" s="38">
        <v>33</v>
      </c>
      <c r="Q1426" s="38">
        <v>5</v>
      </c>
      <c r="R1426" s="38">
        <v>1</v>
      </c>
      <c r="S1426" s="38">
        <v>0</v>
      </c>
      <c r="T1426" s="38">
        <v>3</v>
      </c>
      <c r="U1426" s="38">
        <v>8</v>
      </c>
      <c r="V1426" s="38">
        <v>1</v>
      </c>
      <c r="W1426" s="38">
        <v>4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/>
      <c r="AD1426" s="38">
        <v>0</v>
      </c>
      <c r="AE1426" s="38">
        <v>0</v>
      </c>
      <c r="AJ1426" s="38">
        <v>0</v>
      </c>
      <c r="AK1426" s="38"/>
      <c r="AO1426" s="38"/>
      <c r="AP1426" s="38"/>
      <c r="AR1426" s="38"/>
      <c r="AS1426" s="38"/>
      <c r="AV1426" s="38"/>
      <c r="BA1426" t="str">
        <f t="shared" si="346"/>
        <v>Hyde Park</v>
      </c>
      <c r="BB1426" t="s">
        <v>2715</v>
      </c>
      <c r="BC1426">
        <v>1</v>
      </c>
      <c r="BE1426" s="60">
        <v>50</v>
      </c>
      <c r="BF1426" s="62">
        <v>15</v>
      </c>
      <c r="BG1426" s="62">
        <v>25</v>
      </c>
      <c r="BH1426" s="66">
        <v>35050</v>
      </c>
      <c r="BI1426" s="66">
        <v>35050</v>
      </c>
      <c r="BJ1426" s="66">
        <f t="shared" si="357"/>
        <v>50015</v>
      </c>
      <c r="BL1426" s="6" t="s">
        <v>1447</v>
      </c>
      <c r="BM1426">
        <f t="shared" si="354"/>
        <v>5035050</v>
      </c>
      <c r="BN1426">
        <f t="shared" si="355"/>
        <v>5035050</v>
      </c>
      <c r="BR1426" s="1"/>
      <c r="CA1426" s="38"/>
      <c r="CB1426" s="38"/>
    </row>
    <row r="1427" spans="1:80" ht="14" hidden="1" customHeight="1" outlineLevel="1" x14ac:dyDescent="0.2">
      <c r="A1427" t="s">
        <v>2613</v>
      </c>
      <c r="B1427" s="6" t="s">
        <v>1980</v>
      </c>
      <c r="C1427" s="1">
        <f t="shared" si="347"/>
        <v>279</v>
      </c>
      <c r="D1427" s="3">
        <f>IF(N1427&gt;0, RANK(N1427,(N1427:P1427,Q1427:AE1427)),0)</f>
        <v>2</v>
      </c>
      <c r="E1427" s="3">
        <f>IF(O1427&gt;0,RANK(O1427,(N1427:P1427,Q1427:AE1427)),0)</f>
        <v>1</v>
      </c>
      <c r="F1427" s="3">
        <f t="shared" si="348"/>
        <v>3</v>
      </c>
      <c r="G1427" s="1">
        <f t="shared" si="349"/>
        <v>11</v>
      </c>
      <c r="H1427" s="2">
        <f t="shared" si="356"/>
        <v>3.9426523297491037E-2</v>
      </c>
      <c r="I1427" s="4"/>
      <c r="J1427" s="2">
        <f t="shared" si="350"/>
        <v>0.46953405017921146</v>
      </c>
      <c r="K1427" s="2">
        <f t="shared" si="351"/>
        <v>0.50896057347670254</v>
      </c>
      <c r="L1427" s="2">
        <f t="shared" si="352"/>
        <v>1.0752688172043012E-2</v>
      </c>
      <c r="M1427" s="2">
        <f t="shared" si="353"/>
        <v>1.0752688172042991E-2</v>
      </c>
      <c r="N1427" s="38">
        <v>131</v>
      </c>
      <c r="O1427" s="38">
        <v>142</v>
      </c>
      <c r="P1427" s="38">
        <v>3</v>
      </c>
      <c r="Q1427" s="38">
        <v>1</v>
      </c>
      <c r="R1427" s="38">
        <v>0</v>
      </c>
      <c r="S1427" s="38">
        <v>0</v>
      </c>
      <c r="T1427" s="38">
        <v>0</v>
      </c>
      <c r="U1427" s="38">
        <v>0</v>
      </c>
      <c r="V1427" s="38">
        <v>0</v>
      </c>
      <c r="W1427" s="38">
        <v>1</v>
      </c>
      <c r="X1427" s="38">
        <v>1</v>
      </c>
      <c r="Y1427" s="38">
        <v>0</v>
      </c>
      <c r="Z1427" s="38">
        <v>0</v>
      </c>
      <c r="AA1427" s="38">
        <v>0</v>
      </c>
      <c r="AB1427" s="38">
        <v>0</v>
      </c>
      <c r="AC1427" s="38"/>
      <c r="AD1427" s="38">
        <v>0</v>
      </c>
      <c r="AE1427" s="38">
        <v>0</v>
      </c>
      <c r="AJ1427" s="38">
        <v>0</v>
      </c>
      <c r="AK1427" s="38"/>
      <c r="AO1427" s="38"/>
      <c r="AP1427" s="38"/>
      <c r="AR1427" s="38"/>
      <c r="AS1427" s="38"/>
      <c r="AV1427" s="38"/>
      <c r="BA1427" t="str">
        <f t="shared" si="346"/>
        <v>Ira</v>
      </c>
      <c r="BB1427" t="s">
        <v>577</v>
      </c>
      <c r="BC1427">
        <v>1</v>
      </c>
      <c r="BE1427" s="60">
        <v>50</v>
      </c>
      <c r="BF1427" s="62">
        <v>21</v>
      </c>
      <c r="BG1427" s="62">
        <v>45</v>
      </c>
      <c r="BH1427" s="66">
        <v>35425</v>
      </c>
      <c r="BI1427" s="66">
        <v>35425</v>
      </c>
      <c r="BJ1427" s="66">
        <f t="shared" si="357"/>
        <v>50021</v>
      </c>
      <c r="BL1427" s="6" t="s">
        <v>1447</v>
      </c>
      <c r="BM1427">
        <f t="shared" si="354"/>
        <v>5035425</v>
      </c>
      <c r="BN1427">
        <f t="shared" si="355"/>
        <v>5035425</v>
      </c>
      <c r="BR1427" s="1"/>
      <c r="CA1427" s="38"/>
      <c r="CB1427" s="38"/>
    </row>
    <row r="1428" spans="1:80" ht="14" hidden="1" customHeight="1" outlineLevel="1" x14ac:dyDescent="0.2">
      <c r="A1428" t="s">
        <v>2990</v>
      </c>
      <c r="B1428" s="6" t="s">
        <v>1980</v>
      </c>
      <c r="C1428" s="1">
        <f t="shared" si="347"/>
        <v>695</v>
      </c>
      <c r="D1428" s="3">
        <f>IF(N1428&gt;0, RANK(N1428,(N1428:P1428,Q1428:AE1428)),0)</f>
        <v>2</v>
      </c>
      <c r="E1428" s="3">
        <f>IF(O1428&gt;0,RANK(O1428,(N1428:P1428,Q1428:AE1428)),0)</f>
        <v>1</v>
      </c>
      <c r="F1428" s="3">
        <f t="shared" si="348"/>
        <v>3</v>
      </c>
      <c r="G1428" s="1">
        <f t="shared" si="349"/>
        <v>258</v>
      </c>
      <c r="H1428" s="2">
        <f t="shared" si="356"/>
        <v>0.37122302158273379</v>
      </c>
      <c r="I1428" s="4"/>
      <c r="J1428" s="2">
        <f t="shared" si="350"/>
        <v>0.29928057553956833</v>
      </c>
      <c r="K1428" s="2">
        <f t="shared" si="351"/>
        <v>0.67050359712230212</v>
      </c>
      <c r="L1428" s="2">
        <f t="shared" si="352"/>
        <v>2.302158273381295E-2</v>
      </c>
      <c r="M1428" s="2">
        <f t="shared" si="353"/>
        <v>7.1942446043166026E-3</v>
      </c>
      <c r="N1428" s="38">
        <v>208</v>
      </c>
      <c r="O1428" s="38">
        <v>466</v>
      </c>
      <c r="P1428" s="38">
        <v>16</v>
      </c>
      <c r="Q1428" s="38">
        <v>0</v>
      </c>
      <c r="R1428" s="38">
        <v>2</v>
      </c>
      <c r="S1428" s="38">
        <v>0</v>
      </c>
      <c r="T1428" s="38">
        <v>1</v>
      </c>
      <c r="U1428" s="38">
        <v>0</v>
      </c>
      <c r="V1428" s="38">
        <v>0</v>
      </c>
      <c r="W1428" s="38">
        <v>2</v>
      </c>
      <c r="X1428" s="38">
        <v>0</v>
      </c>
      <c r="Y1428" s="38">
        <v>0</v>
      </c>
      <c r="Z1428" s="38">
        <v>0</v>
      </c>
      <c r="AA1428" s="38">
        <v>0</v>
      </c>
      <c r="AB1428" s="38">
        <v>0</v>
      </c>
      <c r="AC1428" s="38"/>
      <c r="AD1428" s="38">
        <v>0</v>
      </c>
      <c r="AE1428" s="38">
        <v>0</v>
      </c>
      <c r="AJ1428" s="38">
        <v>0</v>
      </c>
      <c r="AK1428" s="38"/>
      <c r="AO1428" s="38"/>
      <c r="AP1428" s="38"/>
      <c r="AR1428" s="38"/>
      <c r="AS1428" s="38"/>
      <c r="AV1428" s="38"/>
      <c r="BA1428" t="str">
        <f t="shared" si="346"/>
        <v>Irasburg</v>
      </c>
      <c r="BB1428" t="s">
        <v>397</v>
      </c>
      <c r="BC1428">
        <v>1</v>
      </c>
      <c r="BE1428" s="60">
        <v>50</v>
      </c>
      <c r="BF1428" s="62">
        <v>19</v>
      </c>
      <c r="BG1428" s="62">
        <v>55</v>
      </c>
      <c r="BH1428" s="66">
        <v>35575</v>
      </c>
      <c r="BI1428" s="66">
        <v>35575</v>
      </c>
      <c r="BJ1428" s="66">
        <f t="shared" si="357"/>
        <v>50019</v>
      </c>
      <c r="BL1428" s="6" t="s">
        <v>1447</v>
      </c>
      <c r="BM1428">
        <f t="shared" si="354"/>
        <v>5035575</v>
      </c>
      <c r="BN1428">
        <f t="shared" si="355"/>
        <v>5035575</v>
      </c>
      <c r="BR1428" s="1"/>
      <c r="CA1428" s="38"/>
      <c r="CB1428" s="38"/>
    </row>
    <row r="1429" spans="1:80" ht="14" hidden="1" customHeight="1" outlineLevel="1" x14ac:dyDescent="0.2">
      <c r="A1429" t="s">
        <v>2518</v>
      </c>
      <c r="B1429" s="6" t="s">
        <v>1980</v>
      </c>
      <c r="C1429" s="1">
        <f t="shared" si="347"/>
        <v>379</v>
      </c>
      <c r="D1429" s="3">
        <f>IF(N1429&gt;0, RANK(N1429,(N1429:P1429,Q1429:AE1429)),0)</f>
        <v>1</v>
      </c>
      <c r="E1429" s="3">
        <f>IF(O1429&gt;0,RANK(O1429,(N1429:P1429,Q1429:AE1429)),0)</f>
        <v>2</v>
      </c>
      <c r="F1429" s="3">
        <f t="shared" si="348"/>
        <v>3</v>
      </c>
      <c r="G1429" s="1">
        <f t="shared" si="349"/>
        <v>26</v>
      </c>
      <c r="H1429" s="2">
        <f t="shared" si="356"/>
        <v>6.860158311345646E-2</v>
      </c>
      <c r="I1429" s="4"/>
      <c r="J1429" s="2">
        <f t="shared" si="350"/>
        <v>0.52242744063324542</v>
      </c>
      <c r="K1429" s="2">
        <f t="shared" si="351"/>
        <v>0.45382585751978893</v>
      </c>
      <c r="L1429" s="2">
        <f t="shared" si="352"/>
        <v>1.3192612137203167E-2</v>
      </c>
      <c r="M1429" s="2">
        <f t="shared" si="353"/>
        <v>1.0554089709762479E-2</v>
      </c>
      <c r="N1429" s="38">
        <v>198</v>
      </c>
      <c r="O1429" s="38">
        <v>172</v>
      </c>
      <c r="P1429" s="38">
        <v>5</v>
      </c>
      <c r="Q1429" s="38">
        <v>2</v>
      </c>
      <c r="R1429" s="38">
        <v>1</v>
      </c>
      <c r="S1429" s="38">
        <v>0</v>
      </c>
      <c r="T1429" s="38">
        <v>0</v>
      </c>
      <c r="U1429" s="38">
        <v>0</v>
      </c>
      <c r="V1429" s="38">
        <v>0</v>
      </c>
      <c r="W1429" s="38">
        <v>1</v>
      </c>
      <c r="X1429" s="38">
        <v>0</v>
      </c>
      <c r="Y1429" s="38">
        <v>0</v>
      </c>
      <c r="Z1429" s="38">
        <v>0</v>
      </c>
      <c r="AA1429" s="38">
        <v>0</v>
      </c>
      <c r="AB1429" s="38">
        <v>0</v>
      </c>
      <c r="AC1429" s="38"/>
      <c r="AD1429" s="38">
        <v>0</v>
      </c>
      <c r="AE1429" s="38">
        <v>0</v>
      </c>
      <c r="AJ1429" s="38">
        <v>0</v>
      </c>
      <c r="AK1429" s="38"/>
      <c r="AO1429" s="38"/>
      <c r="AP1429" s="38"/>
      <c r="AR1429" s="38"/>
      <c r="AS1429" s="38"/>
      <c r="AV1429" s="38"/>
      <c r="BA1429" t="str">
        <f t="shared" si="346"/>
        <v>Isle La Motte</v>
      </c>
      <c r="BB1429" t="s">
        <v>3105</v>
      </c>
      <c r="BC1429">
        <v>1</v>
      </c>
      <c r="BE1429" s="60">
        <v>50</v>
      </c>
      <c r="BF1429" s="62">
        <v>13</v>
      </c>
      <c r="BG1429" s="62">
        <v>15</v>
      </c>
      <c r="BH1429" s="66">
        <v>35875</v>
      </c>
      <c r="BI1429" s="66">
        <v>35875</v>
      </c>
      <c r="BJ1429" s="66">
        <f t="shared" si="357"/>
        <v>50013</v>
      </c>
      <c r="BL1429" s="6" t="s">
        <v>1447</v>
      </c>
      <c r="BM1429">
        <f t="shared" si="354"/>
        <v>5035875</v>
      </c>
      <c r="BN1429">
        <f t="shared" si="355"/>
        <v>5035875</v>
      </c>
      <c r="BR1429" s="1"/>
      <c r="CA1429" s="38"/>
      <c r="CB1429" s="38"/>
    </row>
    <row r="1430" spans="1:80" ht="14" hidden="1" customHeight="1" outlineLevel="1" x14ac:dyDescent="0.2">
      <c r="A1430" t="s">
        <v>2007</v>
      </c>
      <c r="B1430" s="6" t="s">
        <v>1980</v>
      </c>
      <c r="C1430" s="1">
        <f t="shared" si="347"/>
        <v>586</v>
      </c>
      <c r="D1430" s="3">
        <f>IF(N1430&gt;0, RANK(N1430,(N1430:P1430,Q1430:AE1430)),0)</f>
        <v>1</v>
      </c>
      <c r="E1430" s="3">
        <f>IF(O1430&gt;0,RANK(O1430,(N1430:P1430,Q1430:AE1430)),0)</f>
        <v>2</v>
      </c>
      <c r="F1430" s="3">
        <f t="shared" si="348"/>
        <v>3</v>
      </c>
      <c r="G1430" s="1">
        <f t="shared" si="349"/>
        <v>202</v>
      </c>
      <c r="H1430" s="2">
        <f t="shared" si="356"/>
        <v>0.34470989761092152</v>
      </c>
      <c r="I1430" s="4"/>
      <c r="J1430" s="2">
        <f t="shared" si="350"/>
        <v>0.64846416382252559</v>
      </c>
      <c r="K1430" s="2">
        <f t="shared" si="351"/>
        <v>0.30375426621160412</v>
      </c>
      <c r="L1430" s="2">
        <f t="shared" si="352"/>
        <v>2.2184300341296929E-2</v>
      </c>
      <c r="M1430" s="2">
        <f t="shared" si="353"/>
        <v>2.5597269624573368E-2</v>
      </c>
      <c r="N1430" s="38">
        <v>380</v>
      </c>
      <c r="O1430" s="38">
        <v>178</v>
      </c>
      <c r="P1430" s="38">
        <v>13</v>
      </c>
      <c r="Q1430" s="38">
        <v>4</v>
      </c>
      <c r="R1430" s="38">
        <v>0</v>
      </c>
      <c r="S1430" s="38">
        <v>0</v>
      </c>
      <c r="T1430" s="38">
        <v>5</v>
      </c>
      <c r="U1430" s="38">
        <v>1</v>
      </c>
      <c r="V1430" s="38">
        <v>0</v>
      </c>
      <c r="W1430" s="38">
        <v>5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/>
      <c r="AD1430" s="38">
        <v>0</v>
      </c>
      <c r="AE1430" s="38">
        <v>0</v>
      </c>
      <c r="AJ1430" s="38">
        <v>0</v>
      </c>
      <c r="AK1430" s="38"/>
      <c r="AO1430" s="38"/>
      <c r="AP1430" s="38"/>
      <c r="AR1430" s="38"/>
      <c r="AS1430" s="38"/>
      <c r="AV1430" s="38"/>
      <c r="BA1430" t="str">
        <f t="shared" si="346"/>
        <v>Jamaica</v>
      </c>
      <c r="BB1430" t="s">
        <v>2090</v>
      </c>
      <c r="BC1430">
        <v>1</v>
      </c>
      <c r="BE1430" s="60">
        <v>50</v>
      </c>
      <c r="BF1430" s="62">
        <v>25</v>
      </c>
      <c r="BG1430" s="62">
        <v>45</v>
      </c>
      <c r="BH1430" s="66">
        <v>36175</v>
      </c>
      <c r="BI1430" s="66">
        <v>36175</v>
      </c>
      <c r="BJ1430" s="66">
        <f t="shared" si="357"/>
        <v>50025</v>
      </c>
      <c r="BL1430" s="6" t="s">
        <v>1447</v>
      </c>
      <c r="BM1430">
        <f t="shared" si="354"/>
        <v>5036175</v>
      </c>
      <c r="BN1430">
        <f t="shared" si="355"/>
        <v>5036175</v>
      </c>
      <c r="BR1430" s="1"/>
      <c r="CA1430" s="38"/>
      <c r="CB1430" s="38"/>
    </row>
    <row r="1431" spans="1:80" ht="14" hidden="1" customHeight="1" outlineLevel="1" x14ac:dyDescent="0.2">
      <c r="A1431" t="s">
        <v>1889</v>
      </c>
      <c r="B1431" s="6" t="s">
        <v>1980</v>
      </c>
      <c r="C1431" s="1">
        <f t="shared" si="347"/>
        <v>312</v>
      </c>
      <c r="D1431" s="3">
        <f>IF(N1431&gt;0, RANK(N1431,(N1431:P1431,Q1431:AE1431)),0)</f>
        <v>2</v>
      </c>
      <c r="E1431" s="3">
        <f>IF(O1431&gt;0,RANK(O1431,(N1431:P1431,Q1431:AE1431)),0)</f>
        <v>1</v>
      </c>
      <c r="F1431" s="3">
        <f t="shared" si="348"/>
        <v>3</v>
      </c>
      <c r="G1431" s="1">
        <f t="shared" si="349"/>
        <v>17</v>
      </c>
      <c r="H1431" s="2">
        <f t="shared" si="356"/>
        <v>5.4487179487179488E-2</v>
      </c>
      <c r="I1431" s="4"/>
      <c r="J1431" s="2">
        <f t="shared" si="350"/>
        <v>0.46153846153846156</v>
      </c>
      <c r="K1431" s="2">
        <f t="shared" si="351"/>
        <v>0.51602564102564108</v>
      </c>
      <c r="L1431" s="2">
        <f t="shared" si="352"/>
        <v>2.2435897435897436E-2</v>
      </c>
      <c r="M1431" s="2">
        <f t="shared" si="353"/>
        <v>-7.9797279894933126E-17</v>
      </c>
      <c r="N1431" s="38">
        <v>144</v>
      </c>
      <c r="O1431" s="38">
        <v>161</v>
      </c>
      <c r="P1431" s="38">
        <v>7</v>
      </c>
      <c r="Q1431" s="38">
        <v>0</v>
      </c>
      <c r="R1431" s="38">
        <v>0</v>
      </c>
      <c r="S1431" s="38">
        <v>0</v>
      </c>
      <c r="T1431" s="38">
        <v>0</v>
      </c>
      <c r="U1431" s="38">
        <v>0</v>
      </c>
      <c r="V1431" s="38">
        <v>0</v>
      </c>
      <c r="W1431" s="38">
        <v>0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/>
      <c r="AD1431" s="38">
        <v>0</v>
      </c>
      <c r="AE1431" s="38">
        <v>0</v>
      </c>
      <c r="AJ1431" s="38">
        <v>0</v>
      </c>
      <c r="AK1431" s="38"/>
      <c r="AO1431" s="38"/>
      <c r="AP1431" s="38"/>
      <c r="AR1431" s="38"/>
      <c r="AS1431" s="38"/>
      <c r="AV1431" s="38"/>
      <c r="BA1431" t="str">
        <f t="shared" si="346"/>
        <v>Jay</v>
      </c>
      <c r="BB1431" t="s">
        <v>397</v>
      </c>
      <c r="BC1431">
        <v>1</v>
      </c>
      <c r="BE1431" s="60">
        <v>50</v>
      </c>
      <c r="BF1431" s="62">
        <v>19</v>
      </c>
      <c r="BG1431" s="62">
        <v>60</v>
      </c>
      <c r="BH1431" s="66">
        <v>36325</v>
      </c>
      <c r="BI1431" s="66">
        <v>36325</v>
      </c>
      <c r="BJ1431" s="66">
        <f t="shared" si="357"/>
        <v>50019</v>
      </c>
      <c r="BL1431" s="6" t="s">
        <v>1447</v>
      </c>
      <c r="BM1431">
        <f t="shared" si="354"/>
        <v>5036325</v>
      </c>
      <c r="BN1431">
        <f t="shared" si="355"/>
        <v>5036325</v>
      </c>
      <c r="BR1431" s="1"/>
      <c r="CA1431" s="38"/>
      <c r="CB1431" s="38"/>
    </row>
    <row r="1432" spans="1:80" ht="14" hidden="1" customHeight="1" outlineLevel="1" x14ac:dyDescent="0.2">
      <c r="A1432" t="s">
        <v>126</v>
      </c>
      <c r="B1432" s="6" t="s">
        <v>1980</v>
      </c>
      <c r="C1432" s="1">
        <f t="shared" si="347"/>
        <v>3602</v>
      </c>
      <c r="D1432" s="3">
        <f>IF(N1432&gt;0, RANK(N1432,(N1432:P1432,Q1432:AE1432)),0)</f>
        <v>1</v>
      </c>
      <c r="E1432" s="3">
        <f>IF(O1432&gt;0,RANK(O1432,(N1432:P1432,Q1432:AE1432)),0)</f>
        <v>2</v>
      </c>
      <c r="F1432" s="3">
        <f t="shared" si="348"/>
        <v>3</v>
      </c>
      <c r="G1432" s="1">
        <f t="shared" si="349"/>
        <v>1820</v>
      </c>
      <c r="H1432" s="2">
        <f t="shared" si="356"/>
        <v>0.50527484730705163</v>
      </c>
      <c r="I1432" s="4"/>
      <c r="J1432" s="2">
        <f t="shared" si="350"/>
        <v>0.73736812881732372</v>
      </c>
      <c r="K1432" s="2">
        <f t="shared" si="351"/>
        <v>0.23209328151027206</v>
      </c>
      <c r="L1432" s="2">
        <f t="shared" si="352"/>
        <v>1.1104941699056081E-2</v>
      </c>
      <c r="M1432" s="2">
        <f t="shared" si="353"/>
        <v>1.943364797334814E-2</v>
      </c>
      <c r="N1432" s="38">
        <v>2656</v>
      </c>
      <c r="O1432" s="38">
        <v>836</v>
      </c>
      <c r="P1432" s="38">
        <v>40</v>
      </c>
      <c r="Q1432" s="38">
        <v>17</v>
      </c>
      <c r="R1432" s="38">
        <v>4</v>
      </c>
      <c r="S1432" s="38">
        <v>0</v>
      </c>
      <c r="T1432" s="38">
        <v>12</v>
      </c>
      <c r="U1432" s="38">
        <v>10</v>
      </c>
      <c r="V1432" s="38">
        <v>1</v>
      </c>
      <c r="W1432" s="38">
        <v>26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/>
      <c r="AD1432" s="38">
        <v>0</v>
      </c>
      <c r="AE1432" s="38">
        <v>0</v>
      </c>
      <c r="AJ1432" s="38">
        <v>0</v>
      </c>
      <c r="AK1432" s="38"/>
      <c r="AO1432" s="38"/>
      <c r="AP1432" s="38"/>
      <c r="AR1432" s="38"/>
      <c r="AS1432" s="38"/>
      <c r="AV1432" s="38"/>
      <c r="BA1432" t="str">
        <f t="shared" si="346"/>
        <v>Jericho</v>
      </c>
      <c r="BB1432" t="s">
        <v>3104</v>
      </c>
      <c r="BC1432">
        <v>1</v>
      </c>
      <c r="BE1432" s="60">
        <v>50</v>
      </c>
      <c r="BF1432" s="62">
        <v>7</v>
      </c>
      <c r="BG1432" s="62">
        <v>45</v>
      </c>
      <c r="BH1432" s="66">
        <v>36700</v>
      </c>
      <c r="BI1432" s="66">
        <v>36700</v>
      </c>
      <c r="BJ1432" s="66">
        <f t="shared" si="357"/>
        <v>50007</v>
      </c>
      <c r="BL1432" s="6" t="s">
        <v>1447</v>
      </c>
      <c r="BM1432">
        <f t="shared" si="354"/>
        <v>5036700</v>
      </c>
      <c r="BN1432">
        <f t="shared" si="355"/>
        <v>5036700</v>
      </c>
      <c r="BR1432" s="1"/>
      <c r="CA1432" s="38"/>
      <c r="CB1432" s="38"/>
    </row>
    <row r="1433" spans="1:80" ht="14" hidden="1" customHeight="1" outlineLevel="1" x14ac:dyDescent="0.2">
      <c r="A1433" t="s">
        <v>1337</v>
      </c>
      <c r="B1433" s="6" t="s">
        <v>1980</v>
      </c>
      <c r="C1433" s="1">
        <f t="shared" si="347"/>
        <v>1589</v>
      </c>
      <c r="D1433" s="3">
        <f>IF(N1433&gt;0, RANK(N1433,(N1433:P1433,Q1433:AE1433)),0)</f>
        <v>1</v>
      </c>
      <c r="E1433" s="3">
        <f>IF(O1433&gt;0,RANK(O1433,(N1433:P1433,Q1433:AE1433)),0)</f>
        <v>2</v>
      </c>
      <c r="F1433" s="3">
        <f t="shared" si="348"/>
        <v>3</v>
      </c>
      <c r="G1433" s="1">
        <f t="shared" si="349"/>
        <v>305</v>
      </c>
      <c r="H1433" s="2">
        <f t="shared" si="356"/>
        <v>0.19194461925739459</v>
      </c>
      <c r="I1433" s="4"/>
      <c r="J1433" s="2">
        <f t="shared" si="350"/>
        <v>0.57583385777218377</v>
      </c>
      <c r="K1433" s="2">
        <f t="shared" si="351"/>
        <v>0.38388923851478918</v>
      </c>
      <c r="L1433" s="2">
        <f t="shared" si="352"/>
        <v>1.6362492133417242E-2</v>
      </c>
      <c r="M1433" s="2">
        <f t="shared" si="353"/>
        <v>2.3914411579609815E-2</v>
      </c>
      <c r="N1433" s="38">
        <v>915</v>
      </c>
      <c r="O1433" s="38">
        <v>610</v>
      </c>
      <c r="P1433" s="38">
        <v>26</v>
      </c>
      <c r="Q1433" s="38">
        <v>13</v>
      </c>
      <c r="R1433" s="38">
        <v>1</v>
      </c>
      <c r="S1433" s="38">
        <v>0</v>
      </c>
      <c r="T1433" s="38">
        <v>9</v>
      </c>
      <c r="U1433" s="38">
        <v>5</v>
      </c>
      <c r="V1433" s="38">
        <v>3</v>
      </c>
      <c r="W1433" s="38">
        <v>7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/>
      <c r="AD1433" s="38">
        <v>0</v>
      </c>
      <c r="AE1433" s="38">
        <v>0</v>
      </c>
      <c r="AJ1433" s="38">
        <v>0</v>
      </c>
      <c r="AK1433" s="38"/>
      <c r="AO1433" s="38"/>
      <c r="AP1433" s="38"/>
      <c r="AR1433" s="38"/>
      <c r="AS1433" s="38"/>
      <c r="AV1433" s="38"/>
      <c r="BA1433" t="str">
        <f t="shared" si="346"/>
        <v>Johnson</v>
      </c>
      <c r="BB1433" t="s">
        <v>2715</v>
      </c>
      <c r="BC1433">
        <v>1</v>
      </c>
      <c r="BE1433" s="60">
        <v>50</v>
      </c>
      <c r="BF1433" s="62">
        <v>15</v>
      </c>
      <c r="BG1433" s="62">
        <v>30</v>
      </c>
      <c r="BH1433" s="66">
        <v>37075</v>
      </c>
      <c r="BI1433" s="66">
        <v>37075</v>
      </c>
      <c r="BJ1433" s="66">
        <f t="shared" si="357"/>
        <v>50015</v>
      </c>
      <c r="BL1433" s="6" t="s">
        <v>1447</v>
      </c>
      <c r="BM1433">
        <f t="shared" si="354"/>
        <v>5037075</v>
      </c>
      <c r="BN1433">
        <f t="shared" si="355"/>
        <v>5037075</v>
      </c>
      <c r="BR1433" s="1"/>
      <c r="CA1433" s="38"/>
      <c r="CB1433" s="38"/>
    </row>
    <row r="1434" spans="1:80" ht="14" hidden="1" customHeight="1" outlineLevel="1" x14ac:dyDescent="0.2">
      <c r="A1434" t="s">
        <v>2094</v>
      </c>
      <c r="B1434" s="6" t="s">
        <v>1980</v>
      </c>
      <c r="C1434" s="1">
        <f t="shared" si="347"/>
        <v>797</v>
      </c>
      <c r="D1434" s="3">
        <f>IF(N1434&gt;0, RANK(N1434,(N1434:P1434,Q1434:AE1434)),0)</f>
        <v>1</v>
      </c>
      <c r="E1434" s="3">
        <f>IF(O1434&gt;0,RANK(O1434,(N1434:P1434,Q1434:AE1434)),0)</f>
        <v>2</v>
      </c>
      <c r="F1434" s="3">
        <f t="shared" si="348"/>
        <v>3</v>
      </c>
      <c r="G1434" s="1">
        <f t="shared" si="349"/>
        <v>256</v>
      </c>
      <c r="H1434" s="2">
        <f t="shared" si="356"/>
        <v>0.32120451693851942</v>
      </c>
      <c r="I1434" s="4"/>
      <c r="J1434" s="2">
        <f t="shared" si="350"/>
        <v>0.63989962358845676</v>
      </c>
      <c r="K1434" s="2">
        <f t="shared" si="351"/>
        <v>0.31869510664993728</v>
      </c>
      <c r="L1434" s="2">
        <f t="shared" si="352"/>
        <v>2.0075282308657464E-2</v>
      </c>
      <c r="M1434" s="2">
        <f t="shared" si="353"/>
        <v>2.1329987452948503E-2</v>
      </c>
      <c r="N1434" s="38">
        <v>510</v>
      </c>
      <c r="O1434" s="38">
        <v>254</v>
      </c>
      <c r="P1434" s="38">
        <v>16</v>
      </c>
      <c r="Q1434" s="38">
        <v>4</v>
      </c>
      <c r="R1434" s="38">
        <v>0</v>
      </c>
      <c r="S1434" s="38">
        <v>0</v>
      </c>
      <c r="T1434" s="38">
        <v>1</v>
      </c>
      <c r="U1434" s="38">
        <v>4</v>
      </c>
      <c r="V1434" s="38">
        <v>0</v>
      </c>
      <c r="W1434" s="38">
        <v>8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/>
      <c r="AD1434" s="38">
        <v>0</v>
      </c>
      <c r="AE1434" s="38">
        <v>0</v>
      </c>
      <c r="AJ1434" s="38">
        <v>0</v>
      </c>
      <c r="AK1434" s="38"/>
      <c r="AO1434" s="38"/>
      <c r="AP1434" s="38"/>
      <c r="AR1434" s="38"/>
      <c r="AS1434" s="38"/>
      <c r="AV1434" s="38"/>
      <c r="BA1434" t="str">
        <f t="shared" si="346"/>
        <v>Killington</v>
      </c>
      <c r="BB1434" t="s">
        <v>577</v>
      </c>
      <c r="BC1434">
        <v>1</v>
      </c>
      <c r="BE1434" s="60">
        <v>50</v>
      </c>
      <c r="BF1434" s="62">
        <v>21</v>
      </c>
      <c r="BG1434" s="62">
        <v>47</v>
      </c>
      <c r="BH1434" s="66">
        <v>37685</v>
      </c>
      <c r="BI1434" s="66">
        <v>37685</v>
      </c>
      <c r="BJ1434" s="66">
        <f t="shared" si="357"/>
        <v>50021</v>
      </c>
      <c r="BL1434" s="6" t="s">
        <v>1447</v>
      </c>
      <c r="BM1434">
        <f t="shared" si="354"/>
        <v>5037685</v>
      </c>
      <c r="BN1434">
        <f t="shared" si="355"/>
        <v>5037685</v>
      </c>
      <c r="BR1434" s="1"/>
      <c r="CA1434" s="38"/>
      <c r="CB1434" s="38"/>
    </row>
    <row r="1435" spans="1:80" ht="14" hidden="1" customHeight="1" outlineLevel="1" x14ac:dyDescent="0.2">
      <c r="A1435" t="s">
        <v>2929</v>
      </c>
      <c r="B1435" s="6" t="s">
        <v>1980</v>
      </c>
      <c r="C1435" s="1">
        <f t="shared" si="347"/>
        <v>327</v>
      </c>
      <c r="D1435" s="3">
        <f>IF(N1435&gt;0, RANK(N1435,(N1435:P1435,Q1435:AE1435)),0)</f>
        <v>1</v>
      </c>
      <c r="E1435" s="3">
        <f>IF(O1435&gt;0,RANK(O1435,(N1435:P1435,Q1435:AE1435)),0)</f>
        <v>2</v>
      </c>
      <c r="F1435" s="3">
        <f t="shared" si="348"/>
        <v>3</v>
      </c>
      <c r="G1435" s="1">
        <f t="shared" si="349"/>
        <v>76</v>
      </c>
      <c r="H1435" s="2">
        <f t="shared" si="356"/>
        <v>0.23241590214067279</v>
      </c>
      <c r="I1435" s="4"/>
      <c r="J1435" s="2">
        <f t="shared" si="350"/>
        <v>0.59633027522935778</v>
      </c>
      <c r="K1435" s="2">
        <f t="shared" si="351"/>
        <v>0.36391437308868502</v>
      </c>
      <c r="L1435" s="2">
        <f t="shared" si="352"/>
        <v>1.834862385321101E-2</v>
      </c>
      <c r="M1435" s="2">
        <f t="shared" si="353"/>
        <v>2.1406727828746197E-2</v>
      </c>
      <c r="N1435" s="38">
        <v>195</v>
      </c>
      <c r="O1435" s="38">
        <v>119</v>
      </c>
      <c r="P1435" s="38">
        <v>6</v>
      </c>
      <c r="Q1435" s="38">
        <v>2</v>
      </c>
      <c r="R1435" s="38">
        <v>0</v>
      </c>
      <c r="S1435" s="38">
        <v>0</v>
      </c>
      <c r="T1435" s="38">
        <v>0</v>
      </c>
      <c r="U1435" s="38">
        <v>1</v>
      </c>
      <c r="V1435" s="38">
        <v>0</v>
      </c>
      <c r="W1435" s="38">
        <v>4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/>
      <c r="AD1435" s="38">
        <v>0</v>
      </c>
      <c r="AE1435" s="38">
        <v>0</v>
      </c>
      <c r="AJ1435" s="38">
        <v>0</v>
      </c>
      <c r="AK1435" s="38"/>
      <c r="AO1435" s="38"/>
      <c r="AP1435" s="38"/>
      <c r="AR1435" s="38"/>
      <c r="AS1435" s="38"/>
      <c r="AV1435" s="38"/>
      <c r="BA1435" t="str">
        <f t="shared" si="346"/>
        <v>Kirby</v>
      </c>
      <c r="BB1435" t="s">
        <v>663</v>
      </c>
      <c r="BC1435">
        <v>1</v>
      </c>
      <c r="BE1435" s="60">
        <v>50</v>
      </c>
      <c r="BF1435" s="62">
        <v>5</v>
      </c>
      <c r="BG1435" s="62">
        <v>30</v>
      </c>
      <c r="BH1435" s="66">
        <v>37900</v>
      </c>
      <c r="BI1435" s="66">
        <v>37900</v>
      </c>
      <c r="BJ1435" s="66">
        <f t="shared" si="357"/>
        <v>50005</v>
      </c>
      <c r="BL1435" s="6" t="s">
        <v>1447</v>
      </c>
      <c r="BM1435">
        <f t="shared" si="354"/>
        <v>5037900</v>
      </c>
      <c r="BN1435">
        <f t="shared" si="355"/>
        <v>5037900</v>
      </c>
      <c r="BR1435" s="1"/>
      <c r="CA1435" s="38"/>
      <c r="CB1435" s="38"/>
    </row>
    <row r="1436" spans="1:80" ht="14" hidden="1" customHeight="1" outlineLevel="1" x14ac:dyDescent="0.2">
      <c r="A1436" t="s">
        <v>2153</v>
      </c>
      <c r="B1436" s="6" t="s">
        <v>1980</v>
      </c>
      <c r="C1436" s="1">
        <f t="shared" si="347"/>
        <v>114</v>
      </c>
      <c r="D1436" s="3">
        <f>IF(N1436&gt;0, RANK(N1436,(N1436:P1436,Q1436:AE1436)),0)</f>
        <v>1</v>
      </c>
      <c r="E1436" s="3">
        <f>IF(O1436&gt;0,RANK(O1436,(N1436:P1436,Q1436:AE1436)),0)</f>
        <v>2</v>
      </c>
      <c r="F1436" s="3">
        <f t="shared" si="348"/>
        <v>3</v>
      </c>
      <c r="G1436" s="1">
        <f t="shared" si="349"/>
        <v>79</v>
      </c>
      <c r="H1436" s="2">
        <f t="shared" si="356"/>
        <v>0.69298245614035092</v>
      </c>
      <c r="I1436" s="4"/>
      <c r="J1436" s="2">
        <f t="shared" si="350"/>
        <v>0.82456140350877194</v>
      </c>
      <c r="K1436" s="2">
        <f t="shared" si="351"/>
        <v>0.13157894736842105</v>
      </c>
      <c r="L1436" s="2">
        <f t="shared" si="352"/>
        <v>1.7543859649122806E-2</v>
      </c>
      <c r="M1436" s="2">
        <f t="shared" si="353"/>
        <v>2.6315789473684209E-2</v>
      </c>
      <c r="N1436" s="38">
        <v>94</v>
      </c>
      <c r="O1436" s="38">
        <v>15</v>
      </c>
      <c r="P1436" s="38">
        <v>2</v>
      </c>
      <c r="Q1436" s="38">
        <v>1</v>
      </c>
      <c r="R1436" s="38">
        <v>0</v>
      </c>
      <c r="S1436" s="38">
        <v>0</v>
      </c>
      <c r="T1436" s="38">
        <v>0</v>
      </c>
      <c r="U1436" s="38">
        <v>2</v>
      </c>
      <c r="V1436" s="38">
        <v>0</v>
      </c>
      <c r="W1436" s="38">
        <v>0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/>
      <c r="AD1436" s="38">
        <v>0</v>
      </c>
      <c r="AE1436" s="38">
        <v>0</v>
      </c>
      <c r="AJ1436" s="38">
        <v>0</v>
      </c>
      <c r="AK1436" s="38"/>
      <c r="AO1436" s="38"/>
      <c r="AP1436" s="38"/>
      <c r="AR1436" s="38"/>
      <c r="AS1436" s="38"/>
      <c r="AV1436" s="38"/>
      <c r="BA1436" t="str">
        <f t="shared" si="346"/>
        <v>Landgrove</v>
      </c>
      <c r="BB1436" t="s">
        <v>931</v>
      </c>
      <c r="BC1436">
        <v>1</v>
      </c>
      <c r="BE1436" s="60">
        <v>50</v>
      </c>
      <c r="BF1436" s="62">
        <v>3</v>
      </c>
      <c r="BG1436" s="62">
        <v>20</v>
      </c>
      <c r="BH1436" s="66">
        <v>39025</v>
      </c>
      <c r="BI1436" s="66">
        <v>39025</v>
      </c>
      <c r="BJ1436" s="66">
        <f t="shared" si="357"/>
        <v>50003</v>
      </c>
      <c r="BL1436" s="6" t="s">
        <v>1447</v>
      </c>
      <c r="BM1436">
        <f t="shared" si="354"/>
        <v>5039025</v>
      </c>
      <c r="BN1436">
        <f t="shared" si="355"/>
        <v>5039025</v>
      </c>
      <c r="BR1436" s="1"/>
      <c r="CA1436" s="38"/>
      <c r="CB1436" s="38"/>
    </row>
    <row r="1437" spans="1:80" ht="14" hidden="1" customHeight="1" outlineLevel="1" x14ac:dyDescent="0.2">
      <c r="A1437" t="s">
        <v>2939</v>
      </c>
      <c r="B1437" s="6" t="s">
        <v>1980</v>
      </c>
      <c r="C1437" s="1">
        <f t="shared" si="347"/>
        <v>609</v>
      </c>
      <c r="D1437" s="3">
        <f>IF(N1437&gt;0, RANK(N1437,(N1437:P1437,Q1437:AE1437)),0)</f>
        <v>1</v>
      </c>
      <c r="E1437" s="3">
        <f>IF(O1437&gt;0,RANK(O1437,(N1437:P1437,Q1437:AE1437)),0)</f>
        <v>2</v>
      </c>
      <c r="F1437" s="3">
        <f t="shared" si="348"/>
        <v>3</v>
      </c>
      <c r="G1437" s="1">
        <f t="shared" si="349"/>
        <v>53</v>
      </c>
      <c r="H1437" s="2">
        <f t="shared" si="356"/>
        <v>8.7027914614121515E-2</v>
      </c>
      <c r="I1437" s="4"/>
      <c r="J1437" s="2">
        <f t="shared" si="350"/>
        <v>0.52380952380952384</v>
      </c>
      <c r="K1437" s="2">
        <f t="shared" si="351"/>
        <v>0.43678160919540232</v>
      </c>
      <c r="L1437" s="2">
        <f t="shared" si="352"/>
        <v>1.6420361247947456E-2</v>
      </c>
      <c r="M1437" s="2">
        <f t="shared" si="353"/>
        <v>2.2988505747126388E-2</v>
      </c>
      <c r="N1437" s="38">
        <v>319</v>
      </c>
      <c r="O1437" s="38">
        <v>266</v>
      </c>
      <c r="P1437" s="38">
        <v>10</v>
      </c>
      <c r="Q1437" s="38">
        <v>3</v>
      </c>
      <c r="R1437" s="38">
        <v>0</v>
      </c>
      <c r="S1437" s="38">
        <v>0</v>
      </c>
      <c r="T1437" s="38">
        <v>3</v>
      </c>
      <c r="U1437" s="38">
        <v>2</v>
      </c>
      <c r="V1437" s="38">
        <v>0</v>
      </c>
      <c r="W1437" s="38">
        <v>6</v>
      </c>
      <c r="X1437" s="38">
        <v>0</v>
      </c>
      <c r="Y1437" s="38">
        <v>0</v>
      </c>
      <c r="Z1437" s="38">
        <v>0</v>
      </c>
      <c r="AA1437" s="38">
        <v>0</v>
      </c>
      <c r="AB1437" s="38">
        <v>0</v>
      </c>
      <c r="AC1437" s="38"/>
      <c r="AD1437" s="38">
        <v>0</v>
      </c>
      <c r="AE1437" s="38">
        <v>0</v>
      </c>
      <c r="AJ1437" s="38">
        <v>0</v>
      </c>
      <c r="AK1437" s="38"/>
      <c r="AO1437" s="38"/>
      <c r="AP1437" s="38"/>
      <c r="AR1437" s="38"/>
      <c r="AS1437" s="38"/>
      <c r="AV1437" s="38"/>
      <c r="BA1437" t="str">
        <f t="shared" si="346"/>
        <v>Leicester</v>
      </c>
      <c r="BB1437" t="s">
        <v>1322</v>
      </c>
      <c r="BC1437">
        <v>1</v>
      </c>
      <c r="BE1437" s="60">
        <v>50</v>
      </c>
      <c r="BF1437" s="62">
        <v>1</v>
      </c>
      <c r="BG1437" s="62">
        <v>45</v>
      </c>
      <c r="BH1437" s="66">
        <v>39325</v>
      </c>
      <c r="BI1437" s="66">
        <v>39325</v>
      </c>
      <c r="BJ1437" s="66">
        <f t="shared" si="357"/>
        <v>50001</v>
      </c>
      <c r="BL1437" s="6" t="s">
        <v>1447</v>
      </c>
      <c r="BM1437">
        <f t="shared" si="354"/>
        <v>5039325</v>
      </c>
      <c r="BN1437">
        <f t="shared" si="355"/>
        <v>5039325</v>
      </c>
      <c r="BR1437" s="1"/>
      <c r="CA1437" s="38"/>
      <c r="CB1437" s="38"/>
    </row>
    <row r="1438" spans="1:80" ht="14" hidden="1" customHeight="1" outlineLevel="1" x14ac:dyDescent="0.2">
      <c r="A1438" t="s">
        <v>767</v>
      </c>
      <c r="B1438" s="6" t="s">
        <v>1980</v>
      </c>
      <c r="C1438" s="1">
        <f t="shared" si="347"/>
        <v>50</v>
      </c>
      <c r="D1438" s="3">
        <f>IF(N1438&gt;0, RANK(N1438,(N1438:P1438,Q1438:AE1438)),0)</f>
        <v>1</v>
      </c>
      <c r="E1438" s="3">
        <f>IF(O1438&gt;0,RANK(O1438,(N1438:P1438,Q1438:AE1438)),0)</f>
        <v>1</v>
      </c>
      <c r="F1438" s="3">
        <f t="shared" si="348"/>
        <v>0</v>
      </c>
      <c r="G1438" s="1">
        <f t="shared" si="349"/>
        <v>0</v>
      </c>
      <c r="H1438" s="2">
        <f t="shared" si="356"/>
        <v>0</v>
      </c>
      <c r="I1438" s="4"/>
      <c r="J1438" s="2">
        <f t="shared" si="350"/>
        <v>0.5</v>
      </c>
      <c r="K1438" s="2">
        <f t="shared" si="351"/>
        <v>0.5</v>
      </c>
      <c r="L1438" s="2">
        <f t="shared" si="352"/>
        <v>0</v>
      </c>
      <c r="M1438" s="2">
        <f t="shared" si="353"/>
        <v>0</v>
      </c>
      <c r="N1438" s="38">
        <v>25</v>
      </c>
      <c r="O1438" s="38">
        <v>25</v>
      </c>
      <c r="P1438" s="38">
        <v>0</v>
      </c>
      <c r="Q1438" s="38">
        <v>0</v>
      </c>
      <c r="R1438" s="38">
        <v>0</v>
      </c>
      <c r="S1438" s="38">
        <v>0</v>
      </c>
      <c r="T1438" s="38">
        <v>0</v>
      </c>
      <c r="U1438" s="38">
        <v>0</v>
      </c>
      <c r="V1438" s="38">
        <v>0</v>
      </c>
      <c r="W1438" s="38">
        <v>0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/>
      <c r="AD1438" s="38">
        <v>0</v>
      </c>
      <c r="AE1438" s="38">
        <v>0</v>
      </c>
      <c r="AJ1438" s="38">
        <v>0</v>
      </c>
      <c r="AK1438" s="38"/>
      <c r="AO1438" s="38"/>
      <c r="AP1438" s="38"/>
      <c r="AR1438" s="38"/>
      <c r="AS1438" s="38"/>
      <c r="AV1438" s="38"/>
      <c r="BA1438" t="str">
        <f t="shared" si="346"/>
        <v>Lemington</v>
      </c>
      <c r="BB1438" t="s">
        <v>823</v>
      </c>
      <c r="BC1438">
        <v>1</v>
      </c>
      <c r="BE1438" s="60">
        <v>50</v>
      </c>
      <c r="BF1438" s="62">
        <v>9</v>
      </c>
      <c r="BG1438" s="62">
        <v>60</v>
      </c>
      <c r="BH1438" s="66">
        <v>39700</v>
      </c>
      <c r="BI1438" s="66">
        <v>39700</v>
      </c>
      <c r="BJ1438" s="66">
        <f t="shared" si="357"/>
        <v>50009</v>
      </c>
      <c r="BL1438" s="6" t="s">
        <v>1447</v>
      </c>
      <c r="BM1438">
        <f t="shared" si="354"/>
        <v>5039700</v>
      </c>
      <c r="BN1438">
        <f t="shared" si="355"/>
        <v>5039700</v>
      </c>
      <c r="BR1438" s="1"/>
      <c r="CA1438" s="38"/>
      <c r="CB1438" s="38"/>
    </row>
    <row r="1439" spans="1:80" ht="14" hidden="1" customHeight="1" outlineLevel="1" x14ac:dyDescent="0.2">
      <c r="A1439" t="s">
        <v>1567</v>
      </c>
      <c r="B1439" s="6" t="s">
        <v>1980</v>
      </c>
      <c r="C1439" s="1">
        <f t="shared" si="347"/>
        <v>958</v>
      </c>
      <c r="D1439" s="3">
        <f>IF(N1439&gt;0, RANK(N1439,(N1439:P1439,Q1439:AE1439)),0)</f>
        <v>1</v>
      </c>
      <c r="E1439" s="3">
        <f>IF(O1439&gt;0,RANK(O1439,(N1439:P1439,Q1439:AE1439)),0)</f>
        <v>2</v>
      </c>
      <c r="F1439" s="3">
        <f t="shared" si="348"/>
        <v>3</v>
      </c>
      <c r="G1439" s="1">
        <f t="shared" si="349"/>
        <v>437</v>
      </c>
      <c r="H1439" s="2">
        <f t="shared" si="356"/>
        <v>0.45615866388308979</v>
      </c>
      <c r="I1439" s="4"/>
      <c r="J1439" s="2">
        <f t="shared" si="350"/>
        <v>0.70772442588726514</v>
      </c>
      <c r="K1439" s="2">
        <f t="shared" si="351"/>
        <v>0.25156576200417535</v>
      </c>
      <c r="L1439" s="2">
        <f t="shared" si="352"/>
        <v>1.6701461377870562E-2</v>
      </c>
      <c r="M1439" s="2">
        <f t="shared" si="353"/>
        <v>2.4008350730688945E-2</v>
      </c>
      <c r="N1439" s="38">
        <v>678</v>
      </c>
      <c r="O1439" s="38">
        <v>241</v>
      </c>
      <c r="P1439" s="38">
        <v>16</v>
      </c>
      <c r="Q1439" s="38">
        <v>3</v>
      </c>
      <c r="R1439" s="38">
        <v>2</v>
      </c>
      <c r="S1439" s="38">
        <v>0</v>
      </c>
      <c r="T1439" s="38">
        <v>6</v>
      </c>
      <c r="U1439" s="38">
        <v>3</v>
      </c>
      <c r="V1439" s="38">
        <v>0</v>
      </c>
      <c r="W1439" s="38">
        <v>7</v>
      </c>
      <c r="X1439" s="38">
        <v>0</v>
      </c>
      <c r="Y1439" s="38">
        <v>0</v>
      </c>
      <c r="Z1439" s="38">
        <v>1</v>
      </c>
      <c r="AA1439" s="38">
        <v>0</v>
      </c>
      <c r="AB1439" s="38">
        <v>1</v>
      </c>
      <c r="AC1439" s="38"/>
      <c r="AD1439" s="38">
        <v>0</v>
      </c>
      <c r="AE1439" s="38">
        <v>0</v>
      </c>
      <c r="AJ1439" s="38">
        <v>0</v>
      </c>
      <c r="AK1439" s="38"/>
      <c r="AO1439" s="38"/>
      <c r="AP1439" s="38"/>
      <c r="AR1439" s="38"/>
      <c r="AS1439" s="38"/>
      <c r="AV1439" s="38"/>
      <c r="BA1439" t="str">
        <f t="shared" si="346"/>
        <v>Lincoln</v>
      </c>
      <c r="BB1439" t="s">
        <v>1322</v>
      </c>
      <c r="BC1439">
        <v>1</v>
      </c>
      <c r="BE1439" s="60">
        <v>50</v>
      </c>
      <c r="BF1439" s="62">
        <v>1</v>
      </c>
      <c r="BG1439" s="62">
        <v>50</v>
      </c>
      <c r="BH1439" s="66">
        <v>40075</v>
      </c>
      <c r="BI1439" s="66">
        <v>40075</v>
      </c>
      <c r="BJ1439" s="66">
        <f t="shared" si="357"/>
        <v>50001</v>
      </c>
      <c r="BL1439" s="6" t="s">
        <v>1447</v>
      </c>
      <c r="BM1439">
        <f t="shared" si="354"/>
        <v>5040075</v>
      </c>
      <c r="BN1439">
        <f t="shared" si="355"/>
        <v>5040075</v>
      </c>
      <c r="BR1439" s="1"/>
      <c r="CA1439" s="38"/>
      <c r="CB1439" s="38"/>
    </row>
    <row r="1440" spans="1:80" ht="14" hidden="1" customHeight="1" outlineLevel="1" x14ac:dyDescent="0.2">
      <c r="A1440" t="s">
        <v>1749</v>
      </c>
      <c r="B1440" s="6" t="s">
        <v>1980</v>
      </c>
      <c r="C1440" s="1">
        <f t="shared" si="347"/>
        <v>1140</v>
      </c>
      <c r="D1440" s="3">
        <f>IF(N1440&gt;0, RANK(N1440,(N1440:P1440,Q1440:AE1440)),0)</f>
        <v>1</v>
      </c>
      <c r="E1440" s="3">
        <f>IF(O1440&gt;0,RANK(O1440,(N1440:P1440,Q1440:AE1440)),0)</f>
        <v>2</v>
      </c>
      <c r="F1440" s="3">
        <f t="shared" si="348"/>
        <v>3</v>
      </c>
      <c r="G1440" s="1">
        <f t="shared" si="349"/>
        <v>346</v>
      </c>
      <c r="H1440" s="2">
        <f t="shared" si="356"/>
        <v>0.30350877192982456</v>
      </c>
      <c r="I1440" s="4"/>
      <c r="J1440" s="2">
        <f t="shared" si="350"/>
        <v>0.63684210526315788</v>
      </c>
      <c r="K1440" s="2">
        <f t="shared" si="351"/>
        <v>0.33333333333333331</v>
      </c>
      <c r="L1440" s="2">
        <f t="shared" si="352"/>
        <v>1.1403508771929825E-2</v>
      </c>
      <c r="M1440" s="2">
        <f t="shared" si="353"/>
        <v>1.8421052631578984E-2</v>
      </c>
      <c r="N1440" s="38">
        <v>726</v>
      </c>
      <c r="O1440" s="38">
        <v>380</v>
      </c>
      <c r="P1440" s="38">
        <v>13</v>
      </c>
      <c r="Q1440" s="38">
        <v>6</v>
      </c>
      <c r="R1440" s="38">
        <v>0</v>
      </c>
      <c r="S1440" s="38">
        <v>0</v>
      </c>
      <c r="T1440" s="38">
        <v>6</v>
      </c>
      <c r="U1440" s="38">
        <v>4</v>
      </c>
      <c r="V1440" s="38">
        <v>1</v>
      </c>
      <c r="W1440" s="38">
        <v>4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/>
      <c r="AD1440" s="38">
        <v>0</v>
      </c>
      <c r="AE1440" s="38">
        <v>0</v>
      </c>
      <c r="AJ1440" s="38">
        <v>0</v>
      </c>
      <c r="AK1440" s="38"/>
      <c r="AO1440" s="38"/>
      <c r="AP1440" s="38"/>
      <c r="AR1440" s="38"/>
      <c r="AS1440" s="38"/>
      <c r="AV1440" s="38"/>
      <c r="BA1440" t="str">
        <f t="shared" si="346"/>
        <v>Londonderry</v>
      </c>
      <c r="BB1440" t="s">
        <v>2090</v>
      </c>
      <c r="BC1440">
        <v>1</v>
      </c>
      <c r="BE1440" s="60">
        <v>50</v>
      </c>
      <c r="BF1440" s="62">
        <v>25</v>
      </c>
      <c r="BG1440" s="62">
        <v>50</v>
      </c>
      <c r="BH1440" s="66">
        <v>40225</v>
      </c>
      <c r="BI1440" s="66">
        <v>40225</v>
      </c>
      <c r="BJ1440" s="66">
        <f t="shared" si="357"/>
        <v>50025</v>
      </c>
      <c r="BL1440" s="6" t="s">
        <v>1447</v>
      </c>
      <c r="BM1440">
        <f t="shared" si="354"/>
        <v>5040225</v>
      </c>
      <c r="BN1440">
        <f t="shared" si="355"/>
        <v>5040225</v>
      </c>
      <c r="BR1440" s="1"/>
      <c r="CA1440" s="38"/>
      <c r="CB1440" s="38"/>
    </row>
    <row r="1441" spans="1:80" ht="14" hidden="1" customHeight="1" outlineLevel="1" x14ac:dyDescent="0.2">
      <c r="A1441" t="s">
        <v>2797</v>
      </c>
      <c r="B1441" s="6" t="s">
        <v>1980</v>
      </c>
      <c r="C1441" s="1">
        <f t="shared" si="347"/>
        <v>502</v>
      </c>
      <c r="D1441" s="3">
        <f>IF(N1441&gt;0, RANK(N1441,(N1441:P1441,Q1441:AE1441)),0)</f>
        <v>2</v>
      </c>
      <c r="E1441" s="3">
        <f>IF(O1441&gt;0,RANK(O1441,(N1441:P1441,Q1441:AE1441)),0)</f>
        <v>1</v>
      </c>
      <c r="F1441" s="3">
        <f t="shared" si="348"/>
        <v>3</v>
      </c>
      <c r="G1441" s="1">
        <f t="shared" si="349"/>
        <v>142</v>
      </c>
      <c r="H1441" s="2">
        <f t="shared" si="356"/>
        <v>0.28286852589641437</v>
      </c>
      <c r="I1441" s="4"/>
      <c r="J1441" s="2">
        <f t="shared" si="350"/>
        <v>0.3386454183266932</v>
      </c>
      <c r="K1441" s="2">
        <f t="shared" si="351"/>
        <v>0.62151394422310757</v>
      </c>
      <c r="L1441" s="2">
        <f t="shared" si="352"/>
        <v>2.5896414342629483E-2</v>
      </c>
      <c r="M1441" s="2">
        <f t="shared" si="353"/>
        <v>1.3944223107569795E-2</v>
      </c>
      <c r="N1441" s="38">
        <v>170</v>
      </c>
      <c r="O1441" s="38">
        <v>312</v>
      </c>
      <c r="P1441" s="38">
        <v>13</v>
      </c>
      <c r="Q1441" s="38">
        <v>2</v>
      </c>
      <c r="R1441" s="38">
        <v>0</v>
      </c>
      <c r="S1441" s="38">
        <v>0</v>
      </c>
      <c r="T1441" s="38">
        <v>2</v>
      </c>
      <c r="U1441" s="38">
        <v>0</v>
      </c>
      <c r="V1441" s="38">
        <v>1</v>
      </c>
      <c r="W1441" s="38">
        <v>2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/>
      <c r="AD1441" s="38">
        <v>0</v>
      </c>
      <c r="AE1441" s="38">
        <v>0</v>
      </c>
      <c r="AJ1441" s="38">
        <v>0</v>
      </c>
      <c r="AK1441" s="38"/>
      <c r="AO1441" s="38"/>
      <c r="AP1441" s="38"/>
      <c r="AR1441" s="38"/>
      <c r="AS1441" s="38"/>
      <c r="AV1441" s="38"/>
      <c r="BA1441" t="str">
        <f t="shared" si="346"/>
        <v>Lowell</v>
      </c>
      <c r="BB1441" t="s">
        <v>397</v>
      </c>
      <c r="BC1441">
        <v>1</v>
      </c>
      <c r="BE1441" s="60">
        <v>50</v>
      </c>
      <c r="BF1441" s="62">
        <v>19</v>
      </c>
      <c r="BG1441" s="62">
        <v>65</v>
      </c>
      <c r="BH1441" s="66">
        <v>40525</v>
      </c>
      <c r="BI1441" s="66">
        <v>40525</v>
      </c>
      <c r="BJ1441" s="66">
        <f t="shared" si="357"/>
        <v>50019</v>
      </c>
      <c r="BL1441" s="6" t="s">
        <v>1447</v>
      </c>
      <c r="BM1441">
        <f t="shared" si="354"/>
        <v>5040525</v>
      </c>
      <c r="BN1441">
        <f t="shared" si="355"/>
        <v>5040525</v>
      </c>
      <c r="BR1441" s="1"/>
      <c r="CA1441" s="38"/>
      <c r="CB1441" s="38"/>
    </row>
    <row r="1442" spans="1:80" ht="14" hidden="1" customHeight="1" outlineLevel="1" x14ac:dyDescent="0.2">
      <c r="A1442" t="s">
        <v>2669</v>
      </c>
      <c r="B1442" s="6" t="s">
        <v>1980</v>
      </c>
      <c r="C1442" s="1">
        <f t="shared" si="347"/>
        <v>1204</v>
      </c>
      <c r="D1442" s="3">
        <f>IF(N1442&gt;0, RANK(N1442,(N1442:P1442,Q1442:AE1442)),0)</f>
        <v>1</v>
      </c>
      <c r="E1442" s="3">
        <f>IF(O1442&gt;0,RANK(O1442,(N1442:P1442,Q1442:AE1442)),0)</f>
        <v>2</v>
      </c>
      <c r="F1442" s="3">
        <f t="shared" si="348"/>
        <v>3</v>
      </c>
      <c r="G1442" s="1">
        <f t="shared" si="349"/>
        <v>189</v>
      </c>
      <c r="H1442" s="2">
        <f t="shared" si="356"/>
        <v>0.15697674418604651</v>
      </c>
      <c r="I1442" s="4"/>
      <c r="J1442" s="2">
        <f t="shared" si="350"/>
        <v>0.55564784053156147</v>
      </c>
      <c r="K1442" s="2">
        <f t="shared" si="351"/>
        <v>0.39867109634551495</v>
      </c>
      <c r="L1442" s="2">
        <f t="shared" si="352"/>
        <v>2.2425249169435217E-2</v>
      </c>
      <c r="M1442" s="2">
        <f t="shared" si="353"/>
        <v>2.3255813953488365E-2</v>
      </c>
      <c r="N1442" s="38">
        <v>669</v>
      </c>
      <c r="O1442" s="38">
        <v>480</v>
      </c>
      <c r="P1442" s="38">
        <v>27</v>
      </c>
      <c r="Q1442" s="38">
        <v>11</v>
      </c>
      <c r="R1442" s="38">
        <v>5</v>
      </c>
      <c r="S1442" s="38">
        <v>0</v>
      </c>
      <c r="T1442" s="38">
        <v>2</v>
      </c>
      <c r="U1442" s="38">
        <v>4</v>
      </c>
      <c r="V1442" s="38">
        <v>3</v>
      </c>
      <c r="W1442" s="38">
        <v>3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/>
      <c r="AD1442" s="38">
        <v>0</v>
      </c>
      <c r="AE1442" s="38">
        <v>0</v>
      </c>
      <c r="AJ1442" s="38">
        <v>0</v>
      </c>
      <c r="AK1442" s="38"/>
      <c r="AO1442" s="38"/>
      <c r="AP1442" s="38"/>
      <c r="AR1442" s="38"/>
      <c r="AS1442" s="38"/>
      <c r="AV1442" s="38"/>
      <c r="BA1442" t="str">
        <f t="shared" si="346"/>
        <v>Ludlow</v>
      </c>
      <c r="BB1442" t="s">
        <v>2237</v>
      </c>
      <c r="BC1442">
        <v>1</v>
      </c>
      <c r="BE1442" s="60">
        <v>50</v>
      </c>
      <c r="BF1442" s="62">
        <v>27</v>
      </c>
      <c r="BG1442" s="62">
        <v>50</v>
      </c>
      <c r="BH1442" s="66">
        <v>41275</v>
      </c>
      <c r="BI1442" s="66">
        <v>41275</v>
      </c>
      <c r="BJ1442" s="66">
        <f t="shared" si="357"/>
        <v>50027</v>
      </c>
      <c r="BL1442" s="6" t="s">
        <v>1447</v>
      </c>
      <c r="BM1442">
        <f t="shared" si="354"/>
        <v>5041275</v>
      </c>
      <c r="BN1442">
        <f t="shared" si="355"/>
        <v>5041275</v>
      </c>
      <c r="BR1442" s="1"/>
      <c r="CA1442" s="38"/>
      <c r="CB1442" s="38"/>
    </row>
    <row r="1443" spans="1:80" ht="14" hidden="1" customHeight="1" outlineLevel="1" x14ac:dyDescent="0.2">
      <c r="A1443" t="s">
        <v>1577</v>
      </c>
      <c r="B1443" s="6" t="s">
        <v>1980</v>
      </c>
      <c r="C1443" s="1">
        <f t="shared" si="347"/>
        <v>657</v>
      </c>
      <c r="D1443" s="3">
        <f>IF(N1443&gt;0, RANK(N1443,(N1443:P1443,Q1443:AE1443)),0)</f>
        <v>2</v>
      </c>
      <c r="E1443" s="3">
        <f>IF(O1443&gt;0,RANK(O1443,(N1443:P1443,Q1443:AE1443)),0)</f>
        <v>1</v>
      </c>
      <c r="F1443" s="3">
        <f t="shared" si="348"/>
        <v>3</v>
      </c>
      <c r="G1443" s="1">
        <f t="shared" si="349"/>
        <v>138</v>
      </c>
      <c r="H1443" s="2">
        <f t="shared" si="356"/>
        <v>0.21004566210045661</v>
      </c>
      <c r="I1443" s="4"/>
      <c r="J1443" s="2">
        <f t="shared" si="350"/>
        <v>0.38051750380517502</v>
      </c>
      <c r="K1443" s="2">
        <f t="shared" si="351"/>
        <v>0.59056316590563163</v>
      </c>
      <c r="L1443" s="2">
        <f t="shared" si="352"/>
        <v>1.9786910197869101E-2</v>
      </c>
      <c r="M1443" s="2">
        <f t="shared" si="353"/>
        <v>9.1324200913242559E-3</v>
      </c>
      <c r="N1443" s="38">
        <v>250</v>
      </c>
      <c r="O1443" s="38">
        <v>388</v>
      </c>
      <c r="P1443" s="38">
        <v>13</v>
      </c>
      <c r="Q1443" s="38">
        <v>1</v>
      </c>
      <c r="R1443" s="38">
        <v>0</v>
      </c>
      <c r="S1443" s="38">
        <v>0</v>
      </c>
      <c r="T1443" s="38">
        <v>1</v>
      </c>
      <c r="U1443" s="38">
        <v>1</v>
      </c>
      <c r="V1443" s="38">
        <v>0</v>
      </c>
      <c r="W1443" s="38">
        <v>3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/>
      <c r="AD1443" s="38">
        <v>0</v>
      </c>
      <c r="AE1443" s="38">
        <v>0</v>
      </c>
      <c r="AJ1443" s="38">
        <v>0</v>
      </c>
      <c r="AK1443" s="38"/>
      <c r="AO1443" s="38"/>
      <c r="AP1443" s="38"/>
      <c r="AR1443" s="38"/>
      <c r="AS1443" s="38"/>
      <c r="AV1443" s="38"/>
      <c r="BA1443" t="str">
        <f t="shared" si="346"/>
        <v>Lunenburg</v>
      </c>
      <c r="BB1443" t="s">
        <v>823</v>
      </c>
      <c r="BC1443">
        <v>1</v>
      </c>
      <c r="BE1443" s="60">
        <v>50</v>
      </c>
      <c r="BF1443" s="62">
        <v>9</v>
      </c>
      <c r="BG1443" s="62">
        <v>70</v>
      </c>
      <c r="BH1443" s="66">
        <v>41425</v>
      </c>
      <c r="BI1443" s="66">
        <v>41425</v>
      </c>
      <c r="BJ1443" s="66">
        <f t="shared" si="357"/>
        <v>50009</v>
      </c>
      <c r="BL1443" s="6" t="s">
        <v>1447</v>
      </c>
      <c r="BM1443">
        <f t="shared" si="354"/>
        <v>5041425</v>
      </c>
      <c r="BN1443">
        <f t="shared" si="355"/>
        <v>5041425</v>
      </c>
      <c r="BR1443" s="1"/>
      <c r="CA1443" s="38"/>
      <c r="CB1443" s="38"/>
    </row>
    <row r="1444" spans="1:80" ht="14" hidden="1" customHeight="1" outlineLevel="1" x14ac:dyDescent="0.2">
      <c r="A1444" t="s">
        <v>1675</v>
      </c>
      <c r="B1444" s="6" t="s">
        <v>1980</v>
      </c>
      <c r="C1444" s="1">
        <f t="shared" si="347"/>
        <v>2602</v>
      </c>
      <c r="D1444" s="3">
        <f>IF(N1444&gt;0, RANK(N1444,(N1444:P1444,Q1444:AE1444)),0)</f>
        <v>2</v>
      </c>
      <c r="E1444" s="3">
        <f>IF(O1444&gt;0,RANK(O1444,(N1444:P1444,Q1444:AE1444)),0)</f>
        <v>1</v>
      </c>
      <c r="F1444" s="3">
        <f t="shared" si="348"/>
        <v>3</v>
      </c>
      <c r="G1444" s="1">
        <f t="shared" si="349"/>
        <v>32</v>
      </c>
      <c r="H1444" s="2">
        <f t="shared" si="356"/>
        <v>1.2298232129131437E-2</v>
      </c>
      <c r="I1444" s="4"/>
      <c r="J1444" s="2">
        <f t="shared" si="350"/>
        <v>0.47309761721752497</v>
      </c>
      <c r="K1444" s="2">
        <f t="shared" si="351"/>
        <v>0.48539584934665642</v>
      </c>
      <c r="L1444" s="2">
        <f t="shared" si="352"/>
        <v>2.4212144504227519E-2</v>
      </c>
      <c r="M1444" s="2">
        <f t="shared" si="353"/>
        <v>1.7294388931591097E-2</v>
      </c>
      <c r="N1444" s="38">
        <v>1231</v>
      </c>
      <c r="O1444" s="38">
        <v>1263</v>
      </c>
      <c r="P1444" s="38">
        <v>63</v>
      </c>
      <c r="Q1444" s="38">
        <v>10</v>
      </c>
      <c r="R1444" s="38">
        <v>0</v>
      </c>
      <c r="S1444" s="38">
        <v>0</v>
      </c>
      <c r="T1444" s="38">
        <v>9</v>
      </c>
      <c r="U1444" s="38">
        <v>6</v>
      </c>
      <c r="V1444" s="38">
        <v>4</v>
      </c>
      <c r="W1444" s="38">
        <v>16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/>
      <c r="AD1444" s="38">
        <v>0</v>
      </c>
      <c r="AE1444" s="38">
        <v>0</v>
      </c>
      <c r="AJ1444" s="38">
        <v>0</v>
      </c>
      <c r="AK1444" s="38"/>
      <c r="AO1444" s="38"/>
      <c r="AP1444" s="38"/>
      <c r="AR1444" s="38"/>
      <c r="AS1444" s="38"/>
      <c r="AV1444" s="38"/>
      <c r="BA1444" t="str">
        <f t="shared" si="346"/>
        <v>Lyndon</v>
      </c>
      <c r="BB1444" t="s">
        <v>663</v>
      </c>
      <c r="BC1444">
        <v>1</v>
      </c>
      <c r="BE1444" s="60">
        <v>50</v>
      </c>
      <c r="BF1444" s="62">
        <v>5</v>
      </c>
      <c r="BG1444" s="62">
        <v>35</v>
      </c>
      <c r="BH1444" s="66">
        <v>41725</v>
      </c>
      <c r="BI1444" s="66">
        <v>41725</v>
      </c>
      <c r="BJ1444" s="66">
        <f t="shared" si="357"/>
        <v>50005</v>
      </c>
      <c r="BL1444" s="6" t="s">
        <v>1447</v>
      </c>
      <c r="BM1444">
        <f t="shared" si="354"/>
        <v>5041725</v>
      </c>
      <c r="BN1444">
        <f t="shared" si="355"/>
        <v>5041725</v>
      </c>
      <c r="BR1444" s="1"/>
      <c r="CA1444" s="38"/>
      <c r="CB1444" s="38"/>
    </row>
    <row r="1445" spans="1:80" ht="14" hidden="1" customHeight="1" outlineLevel="1" x14ac:dyDescent="0.2">
      <c r="A1445" t="s">
        <v>1173</v>
      </c>
      <c r="B1445" s="6" t="s">
        <v>1980</v>
      </c>
      <c r="C1445" s="1">
        <f t="shared" si="347"/>
        <v>144</v>
      </c>
      <c r="D1445" s="3">
        <f>IF(N1445&gt;0, RANK(N1445,(N1445:P1445,Q1445:AE1445)),0)</f>
        <v>2</v>
      </c>
      <c r="E1445" s="3">
        <f>IF(O1445&gt;0,RANK(O1445,(N1445:P1445,Q1445:AE1445)),0)</f>
        <v>1</v>
      </c>
      <c r="F1445" s="3">
        <f t="shared" si="348"/>
        <v>3</v>
      </c>
      <c r="G1445" s="1">
        <f t="shared" si="349"/>
        <v>9</v>
      </c>
      <c r="H1445" s="2">
        <f t="shared" si="356"/>
        <v>6.25E-2</v>
      </c>
      <c r="I1445" s="4"/>
      <c r="J1445" s="2">
        <f t="shared" si="350"/>
        <v>0.45833333333333331</v>
      </c>
      <c r="K1445" s="2">
        <f t="shared" si="351"/>
        <v>0.52083333333333337</v>
      </c>
      <c r="L1445" s="2">
        <f t="shared" si="352"/>
        <v>2.0833333333333332E-2</v>
      </c>
      <c r="M1445" s="2">
        <f t="shared" si="353"/>
        <v>3.8163916471489756E-17</v>
      </c>
      <c r="N1445" s="38">
        <v>66</v>
      </c>
      <c r="O1445" s="38">
        <v>75</v>
      </c>
      <c r="P1445" s="38">
        <v>3</v>
      </c>
      <c r="Q1445" s="38">
        <v>0</v>
      </c>
      <c r="R1445" s="38">
        <v>0</v>
      </c>
      <c r="S1445" s="38">
        <v>0</v>
      </c>
      <c r="T1445" s="38">
        <v>0</v>
      </c>
      <c r="U1445" s="38">
        <v>0</v>
      </c>
      <c r="V1445" s="38">
        <v>0</v>
      </c>
      <c r="W1445" s="38">
        <v>0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/>
      <c r="AD1445" s="38">
        <v>0</v>
      </c>
      <c r="AE1445" s="38">
        <v>0</v>
      </c>
      <c r="AJ1445" s="38">
        <v>0</v>
      </c>
      <c r="AK1445" s="38"/>
      <c r="AO1445" s="38"/>
      <c r="AP1445" s="38"/>
      <c r="AR1445" s="38"/>
      <c r="AS1445" s="38"/>
      <c r="AV1445" s="38"/>
      <c r="BA1445" t="str">
        <f t="shared" si="346"/>
        <v>Maidstone</v>
      </c>
      <c r="BB1445" t="s">
        <v>823</v>
      </c>
      <c r="BC1445">
        <v>1</v>
      </c>
      <c r="BE1445" s="60">
        <v>50</v>
      </c>
      <c r="BF1445" s="62">
        <v>9</v>
      </c>
      <c r="BG1445" s="62">
        <v>75</v>
      </c>
      <c r="BH1445" s="66">
        <v>42475</v>
      </c>
      <c r="BI1445" s="66">
        <v>42475</v>
      </c>
      <c r="BJ1445" s="66">
        <f t="shared" si="357"/>
        <v>50009</v>
      </c>
      <c r="BL1445" s="6" t="s">
        <v>1447</v>
      </c>
      <c r="BM1445">
        <f t="shared" si="354"/>
        <v>5042475</v>
      </c>
      <c r="BN1445">
        <f t="shared" si="355"/>
        <v>5042475</v>
      </c>
      <c r="BR1445" s="1"/>
      <c r="CA1445" s="38"/>
      <c r="CB1445" s="38"/>
    </row>
    <row r="1446" spans="1:80" ht="14" hidden="1" customHeight="1" outlineLevel="1" x14ac:dyDescent="0.2">
      <c r="A1446" t="s">
        <v>1948</v>
      </c>
      <c r="B1446" s="6" t="s">
        <v>1980</v>
      </c>
      <c r="C1446" s="1">
        <f t="shared" si="347"/>
        <v>2824</v>
      </c>
      <c r="D1446" s="3">
        <f>IF(N1446&gt;0, RANK(N1446,(N1446:P1446,Q1446:AE1446)),0)</f>
        <v>1</v>
      </c>
      <c r="E1446" s="3">
        <f>IF(O1446&gt;0,RANK(O1446,(N1446:P1446,Q1446:AE1446)),0)</f>
        <v>2</v>
      </c>
      <c r="F1446" s="3">
        <f t="shared" si="348"/>
        <v>3</v>
      </c>
      <c r="G1446" s="1">
        <f t="shared" si="349"/>
        <v>1216</v>
      </c>
      <c r="H1446" s="2">
        <f t="shared" si="356"/>
        <v>0.43059490084985835</v>
      </c>
      <c r="I1446" s="4"/>
      <c r="J1446" s="2">
        <f t="shared" si="350"/>
        <v>0.69794617563739381</v>
      </c>
      <c r="K1446" s="2">
        <f t="shared" si="351"/>
        <v>0.2673512747875354</v>
      </c>
      <c r="L1446" s="2">
        <f t="shared" si="352"/>
        <v>1.4872521246458924E-2</v>
      </c>
      <c r="M1446" s="2">
        <f t="shared" si="353"/>
        <v>1.9830028328611873E-2</v>
      </c>
      <c r="N1446" s="38">
        <v>1971</v>
      </c>
      <c r="O1446" s="38">
        <v>755</v>
      </c>
      <c r="P1446" s="38">
        <v>42</v>
      </c>
      <c r="Q1446" s="38">
        <v>10</v>
      </c>
      <c r="R1446" s="38">
        <v>5</v>
      </c>
      <c r="S1446" s="38">
        <v>0</v>
      </c>
      <c r="T1446" s="38">
        <v>5</v>
      </c>
      <c r="U1446" s="38">
        <v>12</v>
      </c>
      <c r="V1446" s="38">
        <v>1</v>
      </c>
      <c r="W1446" s="38">
        <v>23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/>
      <c r="AD1446" s="38">
        <v>0</v>
      </c>
      <c r="AE1446" s="38">
        <v>0</v>
      </c>
      <c r="AJ1446" s="38">
        <v>0</v>
      </c>
      <c r="AK1446" s="38"/>
      <c r="AO1446" s="38"/>
      <c r="AP1446" s="38"/>
      <c r="AR1446" s="38"/>
      <c r="AS1446" s="38"/>
      <c r="AV1446" s="38"/>
      <c r="BA1446" t="str">
        <f t="shared" si="346"/>
        <v>Manchester</v>
      </c>
      <c r="BB1446" t="s">
        <v>931</v>
      </c>
      <c r="BC1446">
        <v>1</v>
      </c>
      <c r="BE1446" s="60">
        <v>50</v>
      </c>
      <c r="BF1446" s="62">
        <v>3</v>
      </c>
      <c r="BG1446" s="62">
        <v>25</v>
      </c>
      <c r="BH1446" s="66">
        <v>42850</v>
      </c>
      <c r="BI1446" s="66">
        <v>42850</v>
      </c>
      <c r="BJ1446" s="66">
        <f t="shared" si="357"/>
        <v>50003</v>
      </c>
      <c r="BL1446" s="6" t="s">
        <v>1447</v>
      </c>
      <c r="BM1446">
        <f t="shared" si="354"/>
        <v>5042850</v>
      </c>
      <c r="BN1446">
        <f t="shared" si="355"/>
        <v>5042850</v>
      </c>
      <c r="BR1446" s="1"/>
      <c r="CA1446" s="38"/>
      <c r="CB1446" s="38"/>
    </row>
    <row r="1447" spans="1:80" ht="14" hidden="1" customHeight="1" outlineLevel="1" x14ac:dyDescent="0.2">
      <c r="A1447" t="s">
        <v>1813</v>
      </c>
      <c r="B1447" s="6" t="s">
        <v>1980</v>
      </c>
      <c r="C1447" s="1">
        <f t="shared" si="347"/>
        <v>632</v>
      </c>
      <c r="D1447" s="3">
        <f>IF(N1447&gt;0, RANK(N1447,(N1447:P1447,Q1447:AE1447)),0)</f>
        <v>1</v>
      </c>
      <c r="E1447" s="3">
        <f>IF(O1447&gt;0,RANK(O1447,(N1447:P1447,Q1447:AE1447)),0)</f>
        <v>2</v>
      </c>
      <c r="F1447" s="3">
        <f t="shared" si="348"/>
        <v>3</v>
      </c>
      <c r="G1447" s="1">
        <f t="shared" si="349"/>
        <v>390</v>
      </c>
      <c r="H1447" s="2">
        <f t="shared" si="356"/>
        <v>0.61708860759493667</v>
      </c>
      <c r="I1447" s="4"/>
      <c r="J1447" s="2">
        <f t="shared" si="350"/>
        <v>0.78481012658227844</v>
      </c>
      <c r="K1447" s="2">
        <f t="shared" si="351"/>
        <v>0.16772151898734178</v>
      </c>
      <c r="L1447" s="2">
        <f t="shared" si="352"/>
        <v>1.2658227848101266E-2</v>
      </c>
      <c r="M1447" s="2">
        <f t="shared" si="353"/>
        <v>3.4810126582278514E-2</v>
      </c>
      <c r="N1447" s="38">
        <v>496</v>
      </c>
      <c r="O1447" s="38">
        <v>106</v>
      </c>
      <c r="P1447" s="38">
        <v>8</v>
      </c>
      <c r="Q1447" s="38">
        <v>1</v>
      </c>
      <c r="R1447" s="38">
        <v>8</v>
      </c>
      <c r="S1447" s="38">
        <v>0</v>
      </c>
      <c r="T1447" s="38">
        <v>4</v>
      </c>
      <c r="U1447" s="38">
        <v>6</v>
      </c>
      <c r="V1447" s="38">
        <v>0</v>
      </c>
      <c r="W1447" s="38">
        <v>3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/>
      <c r="AD1447" s="38">
        <v>0</v>
      </c>
      <c r="AE1447" s="38">
        <v>0</v>
      </c>
      <c r="AJ1447" s="38">
        <v>0</v>
      </c>
      <c r="AK1447" s="38"/>
      <c r="AO1447" s="38"/>
      <c r="AP1447" s="38"/>
      <c r="AR1447" s="38"/>
      <c r="AS1447" s="38"/>
      <c r="AV1447" s="38"/>
      <c r="BA1447" t="str">
        <f t="shared" si="346"/>
        <v>Marlboro</v>
      </c>
      <c r="BB1447" t="s">
        <v>2090</v>
      </c>
      <c r="BC1447">
        <v>1</v>
      </c>
      <c r="BE1447" s="60">
        <v>50</v>
      </c>
      <c r="BF1447" s="62">
        <v>25</v>
      </c>
      <c r="BG1447" s="62">
        <v>55</v>
      </c>
      <c r="BH1447" s="66">
        <v>43375</v>
      </c>
      <c r="BI1447" s="66">
        <v>43375</v>
      </c>
      <c r="BJ1447" s="66">
        <f t="shared" si="357"/>
        <v>50025</v>
      </c>
      <c r="BL1447" s="6" t="s">
        <v>1447</v>
      </c>
      <c r="BM1447">
        <f t="shared" si="354"/>
        <v>5043375</v>
      </c>
      <c r="BN1447">
        <f t="shared" si="355"/>
        <v>5043375</v>
      </c>
      <c r="BR1447" s="1"/>
      <c r="CA1447" s="38"/>
      <c r="CB1447" s="38"/>
    </row>
    <row r="1448" spans="1:80" ht="14" hidden="1" customHeight="1" outlineLevel="1" x14ac:dyDescent="0.2">
      <c r="A1448" t="s">
        <v>1353</v>
      </c>
      <c r="B1448" s="6" t="s">
        <v>1980</v>
      </c>
      <c r="C1448" s="1">
        <f t="shared" si="347"/>
        <v>961</v>
      </c>
      <c r="D1448" s="3">
        <f>IF(N1448&gt;0, RANK(N1448,(N1448:P1448,Q1448:AE1448)),0)</f>
        <v>1</v>
      </c>
      <c r="E1448" s="3">
        <f>IF(O1448&gt;0,RANK(O1448,(N1448:P1448,Q1448:AE1448)),0)</f>
        <v>2</v>
      </c>
      <c r="F1448" s="3">
        <f t="shared" si="348"/>
        <v>3</v>
      </c>
      <c r="G1448" s="1">
        <f t="shared" si="349"/>
        <v>192</v>
      </c>
      <c r="H1448" s="2">
        <f t="shared" si="356"/>
        <v>0.19979188345473464</v>
      </c>
      <c r="I1448" s="4"/>
      <c r="J1448" s="2">
        <f t="shared" si="350"/>
        <v>0.56711758584807492</v>
      </c>
      <c r="K1448" s="2">
        <f t="shared" si="351"/>
        <v>0.36732570239334028</v>
      </c>
      <c r="L1448" s="2">
        <f t="shared" si="352"/>
        <v>2.081165452653486E-2</v>
      </c>
      <c r="M1448" s="2">
        <f t="shared" si="353"/>
        <v>4.474505723204994E-2</v>
      </c>
      <c r="N1448" s="38">
        <v>545</v>
      </c>
      <c r="O1448" s="38">
        <v>353</v>
      </c>
      <c r="P1448" s="38">
        <v>20</v>
      </c>
      <c r="Q1448" s="38">
        <v>4</v>
      </c>
      <c r="R1448" s="38">
        <v>13</v>
      </c>
      <c r="S1448" s="38">
        <v>0</v>
      </c>
      <c r="T1448" s="38">
        <v>7</v>
      </c>
      <c r="U1448" s="38">
        <v>15</v>
      </c>
      <c r="V1448" s="38">
        <v>1</v>
      </c>
      <c r="W1448" s="38">
        <v>3</v>
      </c>
      <c r="X1448" s="38">
        <v>0</v>
      </c>
      <c r="Y1448" s="38">
        <v>0</v>
      </c>
      <c r="Z1448" s="38">
        <v>0</v>
      </c>
      <c r="AA1448" s="38">
        <v>0</v>
      </c>
      <c r="AB1448" s="38">
        <v>0</v>
      </c>
      <c r="AC1448" s="38"/>
      <c r="AD1448" s="38">
        <v>0</v>
      </c>
      <c r="AE1448" s="38">
        <v>0</v>
      </c>
      <c r="AJ1448" s="38">
        <v>0</v>
      </c>
      <c r="AK1448" s="38"/>
      <c r="AO1448" s="38"/>
      <c r="AP1448" s="38"/>
      <c r="AR1448" s="38"/>
      <c r="AS1448" s="38"/>
      <c r="AV1448" s="38"/>
      <c r="BA1448" t="str">
        <f t="shared" si="346"/>
        <v>Marshfield</v>
      </c>
      <c r="BB1448" t="s">
        <v>674</v>
      </c>
      <c r="BC1448">
        <v>1</v>
      </c>
      <c r="BE1448" s="60">
        <v>50</v>
      </c>
      <c r="BF1448" s="62">
        <v>23</v>
      </c>
      <c r="BG1448" s="62">
        <v>45</v>
      </c>
      <c r="BH1448" s="66">
        <v>43600</v>
      </c>
      <c r="BI1448" s="66">
        <v>43600</v>
      </c>
      <c r="BJ1448" s="66">
        <f t="shared" si="357"/>
        <v>50023</v>
      </c>
      <c r="BL1448" s="6" t="s">
        <v>1447</v>
      </c>
      <c r="BM1448">
        <f t="shared" si="354"/>
        <v>5043600</v>
      </c>
      <c r="BN1448">
        <f t="shared" si="355"/>
        <v>5043600</v>
      </c>
      <c r="BR1448" s="1"/>
      <c r="CA1448" s="38"/>
      <c r="CB1448" s="38"/>
    </row>
    <row r="1449" spans="1:80" ht="14" hidden="1" customHeight="1" outlineLevel="1" x14ac:dyDescent="0.2">
      <c r="A1449" t="s">
        <v>2803</v>
      </c>
      <c r="B1449" s="6" t="s">
        <v>1980</v>
      </c>
      <c r="C1449" s="1">
        <f t="shared" si="347"/>
        <v>751</v>
      </c>
      <c r="D1449" s="3">
        <f>IF(N1449&gt;0, RANK(N1449,(N1449:P1449,Q1449:AE1449)),0)</f>
        <v>1</v>
      </c>
      <c r="E1449" s="3">
        <f>IF(O1449&gt;0,RANK(O1449,(N1449:P1449,Q1449:AE1449)),0)</f>
        <v>2</v>
      </c>
      <c r="F1449" s="3">
        <f t="shared" si="348"/>
        <v>3</v>
      </c>
      <c r="G1449" s="1">
        <f t="shared" si="349"/>
        <v>126</v>
      </c>
      <c r="H1449" s="2">
        <f t="shared" si="356"/>
        <v>0.16777629826897469</v>
      </c>
      <c r="I1449" s="4"/>
      <c r="J1449" s="2">
        <f t="shared" si="350"/>
        <v>0.56857523302263646</v>
      </c>
      <c r="K1449" s="2">
        <f t="shared" si="351"/>
        <v>0.4007989347536618</v>
      </c>
      <c r="L1449" s="2">
        <f t="shared" si="352"/>
        <v>1.5978695073235686E-2</v>
      </c>
      <c r="M1449" s="2">
        <f t="shared" si="353"/>
        <v>1.4647137150466057E-2</v>
      </c>
      <c r="N1449" s="38">
        <v>427</v>
      </c>
      <c r="O1449" s="38">
        <v>301</v>
      </c>
      <c r="P1449" s="38">
        <v>12</v>
      </c>
      <c r="Q1449" s="38">
        <v>3</v>
      </c>
      <c r="R1449" s="38">
        <v>1</v>
      </c>
      <c r="S1449" s="38">
        <v>0</v>
      </c>
      <c r="T1449" s="38">
        <v>2</v>
      </c>
      <c r="U1449" s="38">
        <v>1</v>
      </c>
      <c r="V1449" s="38">
        <v>0</v>
      </c>
      <c r="W1449" s="38">
        <v>4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/>
      <c r="AD1449" s="38">
        <v>0</v>
      </c>
      <c r="AE1449" s="38">
        <v>0</v>
      </c>
      <c r="AJ1449" s="38">
        <v>0</v>
      </c>
      <c r="AK1449" s="38"/>
      <c r="AO1449" s="38"/>
      <c r="AP1449" s="38"/>
      <c r="AR1449" s="38"/>
      <c r="AS1449" s="38"/>
      <c r="AV1449" s="38"/>
      <c r="BA1449" t="str">
        <f t="shared" si="346"/>
        <v>Mendon</v>
      </c>
      <c r="BB1449" t="s">
        <v>577</v>
      </c>
      <c r="BC1449">
        <v>1</v>
      </c>
      <c r="BE1449" s="60">
        <v>50</v>
      </c>
      <c r="BF1449" s="62">
        <v>21</v>
      </c>
      <c r="BG1449" s="62">
        <v>50</v>
      </c>
      <c r="BH1449" s="66">
        <v>44125</v>
      </c>
      <c r="BI1449" s="66">
        <v>44125</v>
      </c>
      <c r="BJ1449" s="66">
        <f t="shared" si="357"/>
        <v>50021</v>
      </c>
      <c r="BL1449" s="6" t="s">
        <v>1447</v>
      </c>
      <c r="BM1449">
        <f t="shared" si="354"/>
        <v>5044125</v>
      </c>
      <c r="BN1449">
        <f t="shared" si="355"/>
        <v>5044125</v>
      </c>
      <c r="BR1449" s="1"/>
      <c r="CA1449" s="38"/>
      <c r="CB1449" s="38"/>
    </row>
    <row r="1450" spans="1:80" ht="14" hidden="1" customHeight="1" outlineLevel="1" x14ac:dyDescent="0.2">
      <c r="A1450" t="s">
        <v>1148</v>
      </c>
      <c r="B1450" s="6" t="s">
        <v>1980</v>
      </c>
      <c r="C1450" s="1">
        <f t="shared" si="347"/>
        <v>4402</v>
      </c>
      <c r="D1450" s="3">
        <f>IF(N1450&gt;0, RANK(N1450,(N1450:P1450,Q1450:AE1450)),0)</f>
        <v>1</v>
      </c>
      <c r="E1450" s="3">
        <f>IF(O1450&gt;0,RANK(O1450,(N1450:P1450,Q1450:AE1450)),0)</f>
        <v>2</v>
      </c>
      <c r="F1450" s="3">
        <f t="shared" si="348"/>
        <v>3</v>
      </c>
      <c r="G1450" s="1">
        <f t="shared" si="349"/>
        <v>2543</v>
      </c>
      <c r="H1450" s="2">
        <f t="shared" si="356"/>
        <v>0.57769195820081776</v>
      </c>
      <c r="I1450" s="4"/>
      <c r="J1450" s="2">
        <f t="shared" si="350"/>
        <v>0.76965015901862788</v>
      </c>
      <c r="K1450" s="2">
        <f t="shared" si="351"/>
        <v>0.19195820081781009</v>
      </c>
      <c r="L1450" s="2">
        <f t="shared" si="352"/>
        <v>1.2039981826442525E-2</v>
      </c>
      <c r="M1450" s="2">
        <f t="shared" si="353"/>
        <v>2.6351658337119506E-2</v>
      </c>
      <c r="N1450" s="38">
        <v>3388</v>
      </c>
      <c r="O1450" s="38">
        <v>845</v>
      </c>
      <c r="P1450" s="38">
        <v>53</v>
      </c>
      <c r="Q1450" s="38">
        <v>23</v>
      </c>
      <c r="R1450" s="38">
        <v>25</v>
      </c>
      <c r="S1450" s="38">
        <v>0</v>
      </c>
      <c r="T1450" s="38">
        <v>19</v>
      </c>
      <c r="U1450" s="38">
        <v>19</v>
      </c>
      <c r="V1450" s="38">
        <v>5</v>
      </c>
      <c r="W1450" s="38">
        <v>23</v>
      </c>
      <c r="X1450" s="38">
        <v>2</v>
      </c>
      <c r="Y1450" s="38">
        <v>0</v>
      </c>
      <c r="Z1450" s="38">
        <v>0</v>
      </c>
      <c r="AA1450" s="38">
        <v>0</v>
      </c>
      <c r="AB1450" s="38">
        <v>0</v>
      </c>
      <c r="AC1450" s="38"/>
      <c r="AD1450" s="38">
        <v>0</v>
      </c>
      <c r="AE1450" s="38">
        <v>0</v>
      </c>
      <c r="AJ1450" s="38">
        <v>0</v>
      </c>
      <c r="AK1450" s="38"/>
      <c r="AO1450" s="38"/>
      <c r="AP1450" s="38"/>
      <c r="AR1450" s="38"/>
      <c r="AS1450" s="38"/>
      <c r="AV1450" s="38"/>
      <c r="BA1450" t="str">
        <f t="shared" si="346"/>
        <v>Middlebury</v>
      </c>
      <c r="BB1450" t="s">
        <v>1322</v>
      </c>
      <c r="BC1450">
        <v>1</v>
      </c>
      <c r="BE1450" s="60">
        <v>50</v>
      </c>
      <c r="BF1450" s="62">
        <v>1</v>
      </c>
      <c r="BG1450" s="62">
        <v>55</v>
      </c>
      <c r="BH1450" s="66">
        <v>44350</v>
      </c>
      <c r="BI1450" s="66">
        <v>44350</v>
      </c>
      <c r="BJ1450" s="66">
        <f t="shared" si="357"/>
        <v>50001</v>
      </c>
      <c r="BL1450" s="6" t="s">
        <v>1447</v>
      </c>
      <c r="BM1450">
        <f t="shared" si="354"/>
        <v>5044350</v>
      </c>
      <c r="BN1450">
        <f t="shared" si="355"/>
        <v>5044350</v>
      </c>
      <c r="BR1450" s="1"/>
      <c r="CA1450" s="38"/>
      <c r="CB1450" s="38"/>
    </row>
    <row r="1451" spans="1:80" ht="14" hidden="1" customHeight="1" outlineLevel="1" x14ac:dyDescent="0.2">
      <c r="A1451" t="s">
        <v>493</v>
      </c>
      <c r="B1451" s="6" t="s">
        <v>1980</v>
      </c>
      <c r="C1451" s="1">
        <f t="shared" si="347"/>
        <v>1258</v>
      </c>
      <c r="D1451" s="3">
        <f>IF(N1451&gt;0, RANK(N1451,(N1451:P1451,Q1451:AE1451)),0)</f>
        <v>1</v>
      </c>
      <c r="E1451" s="3">
        <f>IF(O1451&gt;0,RANK(O1451,(N1451:P1451,Q1451:AE1451)),0)</f>
        <v>2</v>
      </c>
      <c r="F1451" s="3">
        <f t="shared" si="348"/>
        <v>3</v>
      </c>
      <c r="G1451" s="1">
        <f t="shared" si="349"/>
        <v>641</v>
      </c>
      <c r="H1451" s="2">
        <f t="shared" si="356"/>
        <v>0.50953895071542132</v>
      </c>
      <c r="I1451" s="4"/>
      <c r="J1451" s="2">
        <f t="shared" si="350"/>
        <v>0.73052464228934821</v>
      </c>
      <c r="K1451" s="2">
        <f t="shared" si="351"/>
        <v>0.22098569157392686</v>
      </c>
      <c r="L1451" s="2">
        <f t="shared" si="352"/>
        <v>2.1462639109697933E-2</v>
      </c>
      <c r="M1451" s="2">
        <f t="shared" si="353"/>
        <v>2.702702702702699E-2</v>
      </c>
      <c r="N1451" s="38">
        <v>919</v>
      </c>
      <c r="O1451" s="38">
        <v>278</v>
      </c>
      <c r="P1451" s="38">
        <v>27</v>
      </c>
      <c r="Q1451" s="38">
        <v>6</v>
      </c>
      <c r="R1451" s="38">
        <v>6</v>
      </c>
      <c r="S1451" s="38">
        <v>0</v>
      </c>
      <c r="T1451" s="38">
        <v>4</v>
      </c>
      <c r="U1451" s="38">
        <v>5</v>
      </c>
      <c r="V1451" s="38">
        <v>0</v>
      </c>
      <c r="W1451" s="38">
        <v>13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/>
      <c r="AD1451" s="38">
        <v>0</v>
      </c>
      <c r="AE1451" s="38">
        <v>0</v>
      </c>
      <c r="AJ1451" s="38">
        <v>0</v>
      </c>
      <c r="AK1451" s="38"/>
      <c r="AO1451" s="38"/>
      <c r="AP1451" s="38"/>
      <c r="AR1451" s="38"/>
      <c r="AS1451" s="38"/>
      <c r="AV1451" s="38"/>
      <c r="BA1451" t="str">
        <f t="shared" si="346"/>
        <v>Middlesex</v>
      </c>
      <c r="BB1451" t="s">
        <v>674</v>
      </c>
      <c r="BC1451">
        <v>1</v>
      </c>
      <c r="BE1451" s="60">
        <v>50</v>
      </c>
      <c r="BF1451" s="62">
        <v>23</v>
      </c>
      <c r="BG1451" s="62">
        <v>50</v>
      </c>
      <c r="BH1451" s="66">
        <v>44500</v>
      </c>
      <c r="BI1451" s="66">
        <v>44500</v>
      </c>
      <c r="BJ1451" s="66">
        <f t="shared" si="357"/>
        <v>50023</v>
      </c>
      <c r="BL1451" s="6" t="s">
        <v>1447</v>
      </c>
      <c r="BM1451">
        <f t="shared" si="354"/>
        <v>5044500</v>
      </c>
      <c r="BN1451">
        <f t="shared" si="355"/>
        <v>5044500</v>
      </c>
      <c r="BR1451" s="1"/>
      <c r="CA1451" s="38"/>
      <c r="CB1451" s="38"/>
    </row>
    <row r="1452" spans="1:80" ht="14" hidden="1" customHeight="1" outlineLevel="1" x14ac:dyDescent="0.2">
      <c r="A1452" t="s">
        <v>3089</v>
      </c>
      <c r="B1452" s="6" t="s">
        <v>1980</v>
      </c>
      <c r="C1452" s="1">
        <f t="shared" si="347"/>
        <v>574</v>
      </c>
      <c r="D1452" s="3">
        <f>IF(N1452&gt;0, RANK(N1452,(N1452:P1452,Q1452:AE1452)),0)</f>
        <v>1</v>
      </c>
      <c r="E1452" s="3">
        <f>IF(O1452&gt;0,RANK(O1452,(N1452:P1452,Q1452:AE1452)),0)</f>
        <v>2</v>
      </c>
      <c r="F1452" s="3">
        <f t="shared" si="348"/>
        <v>3</v>
      </c>
      <c r="G1452" s="1">
        <f t="shared" si="349"/>
        <v>79</v>
      </c>
      <c r="H1452" s="2">
        <f t="shared" si="356"/>
        <v>0.13763066202090593</v>
      </c>
      <c r="I1452" s="4"/>
      <c r="J1452" s="2">
        <f t="shared" si="350"/>
        <v>0.54529616724738672</v>
      </c>
      <c r="K1452" s="2">
        <f t="shared" si="351"/>
        <v>0.40766550522648082</v>
      </c>
      <c r="L1452" s="2">
        <f t="shared" si="352"/>
        <v>2.7874564459930314E-2</v>
      </c>
      <c r="M1452" s="2">
        <f t="shared" si="353"/>
        <v>1.9163763066202148E-2</v>
      </c>
      <c r="N1452" s="38">
        <v>313</v>
      </c>
      <c r="O1452" s="38">
        <v>234</v>
      </c>
      <c r="P1452" s="38">
        <v>16</v>
      </c>
      <c r="Q1452" s="38">
        <v>1</v>
      </c>
      <c r="R1452" s="38">
        <v>0</v>
      </c>
      <c r="S1452" s="38">
        <v>0</v>
      </c>
      <c r="T1452" s="38">
        <v>3</v>
      </c>
      <c r="U1452" s="38">
        <v>5</v>
      </c>
      <c r="V1452" s="38">
        <v>0</v>
      </c>
      <c r="W1452" s="38">
        <v>2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/>
      <c r="AD1452" s="38">
        <v>0</v>
      </c>
      <c r="AE1452" s="38">
        <v>0</v>
      </c>
      <c r="AJ1452" s="38">
        <v>0</v>
      </c>
      <c r="AK1452" s="38"/>
      <c r="AO1452" s="38"/>
      <c r="AP1452" s="38"/>
      <c r="AR1452" s="38"/>
      <c r="AS1452" s="38"/>
      <c r="AV1452" s="38"/>
      <c r="BA1452" t="str">
        <f t="shared" si="346"/>
        <v>Middletown Springs</v>
      </c>
      <c r="BB1452" t="s">
        <v>577</v>
      </c>
      <c r="BC1452">
        <v>1</v>
      </c>
      <c r="BE1452" s="60">
        <v>50</v>
      </c>
      <c r="BF1452" s="62">
        <v>21</v>
      </c>
      <c r="BG1452" s="62">
        <v>55</v>
      </c>
      <c r="BH1452" s="66">
        <v>44800</v>
      </c>
      <c r="BI1452" s="66">
        <v>44800</v>
      </c>
      <c r="BJ1452" s="66">
        <f t="shared" si="357"/>
        <v>50021</v>
      </c>
      <c r="BL1452" s="6" t="s">
        <v>1447</v>
      </c>
      <c r="BM1452">
        <f t="shared" si="354"/>
        <v>5044800</v>
      </c>
      <c r="BN1452">
        <f t="shared" si="355"/>
        <v>5044800</v>
      </c>
      <c r="BR1452" s="1"/>
      <c r="CA1452" s="38"/>
      <c r="CB1452" s="38"/>
    </row>
    <row r="1453" spans="1:80" ht="14" hidden="1" customHeight="1" outlineLevel="1" x14ac:dyDescent="0.2">
      <c r="A1453" t="s">
        <v>717</v>
      </c>
      <c r="B1453" s="6" t="s">
        <v>1980</v>
      </c>
      <c r="C1453" s="1">
        <f t="shared" si="347"/>
        <v>6329</v>
      </c>
      <c r="D1453" s="3">
        <f>IF(N1453&gt;0, RANK(N1453,(N1453:P1453,Q1453:AE1453)),0)</f>
        <v>1</v>
      </c>
      <c r="E1453" s="3">
        <f>IF(O1453&gt;0,RANK(O1453,(N1453:P1453,Q1453:AE1453)),0)</f>
        <v>2</v>
      </c>
      <c r="F1453" s="3">
        <f t="shared" si="348"/>
        <v>3</v>
      </c>
      <c r="G1453" s="1">
        <f t="shared" si="349"/>
        <v>559</v>
      </c>
      <c r="H1453" s="2">
        <f t="shared" si="356"/>
        <v>8.8323589824616841E-2</v>
      </c>
      <c r="I1453" s="4"/>
      <c r="J1453" s="2">
        <f t="shared" si="350"/>
        <v>0.52662347922262598</v>
      </c>
      <c r="K1453" s="2">
        <f t="shared" si="351"/>
        <v>0.43829988939800918</v>
      </c>
      <c r="L1453" s="2">
        <f t="shared" si="352"/>
        <v>1.6432295781324064E-2</v>
      </c>
      <c r="M1453" s="2">
        <f t="shared" si="353"/>
        <v>1.8644335598040778E-2</v>
      </c>
      <c r="N1453" s="38">
        <v>3333</v>
      </c>
      <c r="O1453" s="38">
        <v>2774</v>
      </c>
      <c r="P1453" s="38">
        <v>104</v>
      </c>
      <c r="Q1453" s="38">
        <v>38</v>
      </c>
      <c r="R1453" s="38">
        <v>12</v>
      </c>
      <c r="S1453" s="38">
        <v>0</v>
      </c>
      <c r="T1453" s="38">
        <v>24</v>
      </c>
      <c r="U1453" s="38">
        <v>8</v>
      </c>
      <c r="V1453" s="38">
        <v>1</v>
      </c>
      <c r="W1453" s="38">
        <v>32</v>
      </c>
      <c r="X1453" s="38">
        <v>3</v>
      </c>
      <c r="Y1453" s="38">
        <v>0</v>
      </c>
      <c r="Z1453" s="38">
        <v>0</v>
      </c>
      <c r="AA1453" s="38">
        <v>0</v>
      </c>
      <c r="AB1453" s="38">
        <v>0</v>
      </c>
      <c r="AC1453" s="38"/>
      <c r="AD1453" s="38">
        <v>0</v>
      </c>
      <c r="AE1453" s="38">
        <v>0</v>
      </c>
      <c r="AJ1453" s="38">
        <v>0</v>
      </c>
      <c r="AK1453" s="38"/>
      <c r="AO1453" s="38"/>
      <c r="AP1453" s="38"/>
      <c r="AR1453" s="38"/>
      <c r="AS1453" s="38"/>
      <c r="AV1453" s="38"/>
      <c r="BA1453" t="str">
        <f t="shared" si="346"/>
        <v>Milton</v>
      </c>
      <c r="BB1453" t="s">
        <v>3104</v>
      </c>
      <c r="BC1453">
        <v>1</v>
      </c>
      <c r="BE1453" s="60">
        <v>50</v>
      </c>
      <c r="BF1453" s="62">
        <v>7</v>
      </c>
      <c r="BG1453" s="62">
        <v>50</v>
      </c>
      <c r="BH1453" s="66">
        <v>45250</v>
      </c>
      <c r="BI1453" s="66">
        <v>45250</v>
      </c>
      <c r="BJ1453" s="66">
        <f t="shared" si="357"/>
        <v>50007</v>
      </c>
      <c r="BL1453" s="6" t="s">
        <v>1447</v>
      </c>
      <c r="BM1453">
        <f t="shared" si="354"/>
        <v>5045250</v>
      </c>
      <c r="BN1453">
        <f t="shared" si="355"/>
        <v>5045250</v>
      </c>
      <c r="BR1453" s="1"/>
      <c r="CA1453" s="38"/>
      <c r="CB1453" s="38"/>
    </row>
    <row r="1454" spans="1:80" ht="14" hidden="1" customHeight="1" outlineLevel="1" x14ac:dyDescent="0.2">
      <c r="A1454" t="s">
        <v>1759</v>
      </c>
      <c r="B1454" s="6" t="s">
        <v>1980</v>
      </c>
      <c r="C1454" s="1">
        <f t="shared" si="347"/>
        <v>1458</v>
      </c>
      <c r="D1454" s="3">
        <f>IF(N1454&gt;0, RANK(N1454,(N1454:P1454,Q1454:AE1454)),0)</f>
        <v>1</v>
      </c>
      <c r="E1454" s="3">
        <f>IF(O1454&gt;0,RANK(O1454,(N1454:P1454,Q1454:AE1454)),0)</f>
        <v>2</v>
      </c>
      <c r="F1454" s="3">
        <f t="shared" si="348"/>
        <v>3</v>
      </c>
      <c r="G1454" s="1">
        <f t="shared" si="349"/>
        <v>527</v>
      </c>
      <c r="H1454" s="2">
        <f t="shared" si="356"/>
        <v>0.36145404663923181</v>
      </c>
      <c r="I1454" s="4"/>
      <c r="J1454" s="2">
        <f t="shared" si="350"/>
        <v>0.66460905349794241</v>
      </c>
      <c r="K1454" s="2">
        <f t="shared" si="351"/>
        <v>0.30315500685871055</v>
      </c>
      <c r="L1454" s="2">
        <f t="shared" si="352"/>
        <v>1.5089163237311385E-2</v>
      </c>
      <c r="M1454" s="2">
        <f t="shared" si="353"/>
        <v>1.7146776406035649E-2</v>
      </c>
      <c r="N1454" s="38">
        <v>969</v>
      </c>
      <c r="O1454" s="38">
        <v>442</v>
      </c>
      <c r="P1454" s="38">
        <v>22</v>
      </c>
      <c r="Q1454" s="38">
        <v>11</v>
      </c>
      <c r="R1454" s="38">
        <v>0</v>
      </c>
      <c r="S1454" s="38">
        <v>0</v>
      </c>
      <c r="T1454" s="38">
        <v>5</v>
      </c>
      <c r="U1454" s="38">
        <v>2</v>
      </c>
      <c r="V1454" s="38">
        <v>0</v>
      </c>
      <c r="W1454" s="38">
        <v>7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/>
      <c r="AD1454" s="38">
        <v>0</v>
      </c>
      <c r="AE1454" s="38">
        <v>0</v>
      </c>
      <c r="AJ1454" s="38">
        <v>0</v>
      </c>
      <c r="AK1454" s="38"/>
      <c r="AO1454" s="38"/>
      <c r="AP1454" s="38"/>
      <c r="AR1454" s="38"/>
      <c r="AS1454" s="38"/>
      <c r="AV1454" s="38"/>
      <c r="BA1454" t="str">
        <f t="shared" si="346"/>
        <v>Monkton</v>
      </c>
      <c r="BB1454" t="s">
        <v>1322</v>
      </c>
      <c r="BC1454">
        <v>1</v>
      </c>
      <c r="BE1454" s="60">
        <v>50</v>
      </c>
      <c r="BF1454" s="62">
        <v>1</v>
      </c>
      <c r="BG1454" s="62">
        <v>60</v>
      </c>
      <c r="BH1454" s="66">
        <v>45550</v>
      </c>
      <c r="BI1454" s="66">
        <v>45550</v>
      </c>
      <c r="BJ1454" s="66">
        <f t="shared" si="357"/>
        <v>50001</v>
      </c>
      <c r="BL1454" s="6" t="s">
        <v>1447</v>
      </c>
      <c r="BM1454">
        <f t="shared" si="354"/>
        <v>5045550</v>
      </c>
      <c r="BN1454">
        <f t="shared" si="355"/>
        <v>5045550</v>
      </c>
      <c r="BR1454" s="1"/>
      <c r="CA1454" s="38"/>
      <c r="CB1454" s="38"/>
    </row>
    <row r="1455" spans="1:80" ht="14" hidden="1" customHeight="1" outlineLevel="1" x14ac:dyDescent="0.2">
      <c r="A1455" t="s">
        <v>1381</v>
      </c>
      <c r="B1455" s="6" t="s">
        <v>1980</v>
      </c>
      <c r="C1455" s="1">
        <f t="shared" si="347"/>
        <v>752</v>
      </c>
      <c r="D1455" s="3">
        <f>IF(N1455&gt;0, RANK(N1455,(N1455:P1455,Q1455:AE1455)),0)</f>
        <v>1</v>
      </c>
      <c r="E1455" s="3">
        <f>IF(O1455&gt;0,RANK(O1455,(N1455:P1455,Q1455:AE1455)),0)</f>
        <v>2</v>
      </c>
      <c r="F1455" s="3">
        <f t="shared" si="348"/>
        <v>3</v>
      </c>
      <c r="G1455" s="1">
        <f t="shared" si="349"/>
        <v>127</v>
      </c>
      <c r="H1455" s="2">
        <f t="shared" si="356"/>
        <v>0.16888297872340424</v>
      </c>
      <c r="I1455" s="4"/>
      <c r="J1455" s="2">
        <f t="shared" si="350"/>
        <v>0.55718085106382975</v>
      </c>
      <c r="K1455" s="2">
        <f t="shared" si="351"/>
        <v>0.38829787234042551</v>
      </c>
      <c r="L1455" s="2">
        <f t="shared" si="352"/>
        <v>2.6595744680851064E-2</v>
      </c>
      <c r="M1455" s="2">
        <f t="shared" si="353"/>
        <v>2.7925531914893675E-2</v>
      </c>
      <c r="N1455" s="38">
        <v>419</v>
      </c>
      <c r="O1455" s="38">
        <v>292</v>
      </c>
      <c r="P1455" s="38">
        <v>20</v>
      </c>
      <c r="Q1455" s="38">
        <v>2</v>
      </c>
      <c r="R1455" s="38">
        <v>3</v>
      </c>
      <c r="S1455" s="38">
        <v>0</v>
      </c>
      <c r="T1455" s="38">
        <v>6</v>
      </c>
      <c r="U1455" s="38">
        <v>4</v>
      </c>
      <c r="V1455" s="38">
        <v>0</v>
      </c>
      <c r="W1455" s="38">
        <v>6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/>
      <c r="AD1455" s="38">
        <v>0</v>
      </c>
      <c r="AE1455" s="38">
        <v>0</v>
      </c>
      <c r="AJ1455" s="38">
        <v>0</v>
      </c>
      <c r="AK1455" s="38"/>
      <c r="AO1455" s="38"/>
      <c r="AP1455" s="38"/>
      <c r="AR1455" s="38"/>
      <c r="AS1455" s="38"/>
      <c r="AV1455" s="38"/>
      <c r="BA1455" t="str">
        <f t="shared" si="346"/>
        <v>Montgomery</v>
      </c>
      <c r="BB1455" t="s">
        <v>1117</v>
      </c>
      <c r="BC1455">
        <v>1</v>
      </c>
      <c r="BE1455" s="60">
        <v>50</v>
      </c>
      <c r="BF1455" s="62">
        <v>11</v>
      </c>
      <c r="BG1455" s="62">
        <v>55</v>
      </c>
      <c r="BH1455" s="66">
        <v>45850</v>
      </c>
      <c r="BI1455" s="66">
        <v>45850</v>
      </c>
      <c r="BJ1455" s="66">
        <f t="shared" si="357"/>
        <v>50011</v>
      </c>
      <c r="BL1455" s="6" t="s">
        <v>1447</v>
      </c>
      <c r="BM1455">
        <f t="shared" si="354"/>
        <v>5045850</v>
      </c>
      <c r="BN1455">
        <f t="shared" si="355"/>
        <v>5045850</v>
      </c>
      <c r="BR1455" s="1"/>
      <c r="CA1455" s="38"/>
      <c r="CB1455" s="38"/>
    </row>
    <row r="1456" spans="1:80" ht="14" hidden="1" customHeight="1" outlineLevel="1" x14ac:dyDescent="0.2">
      <c r="A1456" t="s">
        <v>1489</v>
      </c>
      <c r="B1456" s="6" t="s">
        <v>1980</v>
      </c>
      <c r="C1456" s="1">
        <f t="shared" si="347"/>
        <v>5068</v>
      </c>
      <c r="D1456" s="3">
        <f>IF(N1456&gt;0, RANK(N1456,(N1456:P1456,Q1456:AE1456)),0)</f>
        <v>1</v>
      </c>
      <c r="E1456" s="3">
        <f>IF(O1456&gt;0,RANK(O1456,(N1456:P1456,Q1456:AE1456)),0)</f>
        <v>2</v>
      </c>
      <c r="F1456" s="3">
        <f t="shared" si="348"/>
        <v>5</v>
      </c>
      <c r="G1456" s="1">
        <f t="shared" si="349"/>
        <v>3868</v>
      </c>
      <c r="H1456" s="2">
        <f t="shared" si="356"/>
        <v>0.76322020520915546</v>
      </c>
      <c r="I1456" s="4"/>
      <c r="J1456" s="2">
        <f t="shared" si="350"/>
        <v>0.86010260457774268</v>
      </c>
      <c r="K1456" s="2">
        <f t="shared" si="351"/>
        <v>9.688239936858721E-2</v>
      </c>
      <c r="L1456" s="2">
        <f t="shared" si="352"/>
        <v>8.2872928176795577E-3</v>
      </c>
      <c r="M1456" s="2">
        <f t="shared" si="353"/>
        <v>3.4727703235990552E-2</v>
      </c>
      <c r="N1456" s="38">
        <v>4359</v>
      </c>
      <c r="O1456" s="38">
        <v>491</v>
      </c>
      <c r="P1456" s="38">
        <v>42</v>
      </c>
      <c r="Q1456" s="38">
        <v>13</v>
      </c>
      <c r="R1456" s="38">
        <v>27</v>
      </c>
      <c r="S1456" s="38">
        <v>0</v>
      </c>
      <c r="T1456" s="38">
        <v>45</v>
      </c>
      <c r="U1456" s="38">
        <v>64</v>
      </c>
      <c r="V1456" s="38">
        <v>9</v>
      </c>
      <c r="W1456" s="38">
        <v>15</v>
      </c>
      <c r="X1456" s="38">
        <v>0</v>
      </c>
      <c r="Y1456" s="38">
        <v>0</v>
      </c>
      <c r="Z1456" s="38">
        <v>2</v>
      </c>
      <c r="AA1456" s="38">
        <v>0</v>
      </c>
      <c r="AB1456" s="38">
        <v>0</v>
      </c>
      <c r="AC1456" s="38"/>
      <c r="AD1456" s="38">
        <v>0</v>
      </c>
      <c r="AE1456" s="38">
        <v>0</v>
      </c>
      <c r="AJ1456" s="38">
        <v>1</v>
      </c>
      <c r="AK1456" s="38"/>
      <c r="AO1456" s="38"/>
      <c r="AP1456" s="38"/>
      <c r="AR1456" s="38"/>
      <c r="AS1456" s="38"/>
      <c r="AV1456" s="38"/>
      <c r="BA1456" t="str">
        <f t="shared" ref="BA1456:BA1519" si="358">A1456</f>
        <v>Montpelier</v>
      </c>
      <c r="BB1456" t="s">
        <v>674</v>
      </c>
      <c r="BC1456">
        <v>1</v>
      </c>
      <c r="BE1456" s="60">
        <v>50</v>
      </c>
      <c r="BF1456" s="62">
        <v>23</v>
      </c>
      <c r="BG1456" s="62">
        <v>55</v>
      </c>
      <c r="BH1456" s="66">
        <v>46000</v>
      </c>
      <c r="BI1456" s="66">
        <v>46000</v>
      </c>
      <c r="BJ1456" s="66">
        <f t="shared" si="357"/>
        <v>50023</v>
      </c>
      <c r="BL1456" s="6" t="s">
        <v>1225</v>
      </c>
      <c r="BM1456">
        <f t="shared" si="354"/>
        <v>5046000</v>
      </c>
      <c r="BN1456">
        <f t="shared" si="355"/>
        <v>5046000</v>
      </c>
      <c r="BR1456" s="1"/>
      <c r="CA1456" s="38"/>
      <c r="CB1456" s="38"/>
    </row>
    <row r="1457" spans="1:80" ht="14" hidden="1" customHeight="1" outlineLevel="1" x14ac:dyDescent="0.2">
      <c r="A1457" t="s">
        <v>2461</v>
      </c>
      <c r="B1457" s="6" t="s">
        <v>1980</v>
      </c>
      <c r="C1457" s="1">
        <f t="shared" si="347"/>
        <v>1175</v>
      </c>
      <c r="D1457" s="3">
        <f>IF(N1457&gt;0, RANK(N1457,(N1457:P1457,Q1457:AE1457)),0)</f>
        <v>1</v>
      </c>
      <c r="E1457" s="3">
        <f>IF(O1457&gt;0,RANK(O1457,(N1457:P1457,Q1457:AE1457)),0)</f>
        <v>2</v>
      </c>
      <c r="F1457" s="3">
        <f t="shared" si="348"/>
        <v>3</v>
      </c>
      <c r="G1457" s="1">
        <f t="shared" si="349"/>
        <v>620</v>
      </c>
      <c r="H1457" s="2">
        <f t="shared" si="356"/>
        <v>0.52765957446808509</v>
      </c>
      <c r="I1457" s="4"/>
      <c r="J1457" s="2">
        <f t="shared" si="350"/>
        <v>0.73787234042553196</v>
      </c>
      <c r="K1457" s="2">
        <f t="shared" si="351"/>
        <v>0.21021276595744681</v>
      </c>
      <c r="L1457" s="2">
        <f t="shared" si="352"/>
        <v>2.6382978723404255E-2</v>
      </c>
      <c r="M1457" s="2">
        <f t="shared" si="353"/>
        <v>2.5531914893616975E-2</v>
      </c>
      <c r="N1457" s="38">
        <v>867</v>
      </c>
      <c r="O1457" s="38">
        <v>247</v>
      </c>
      <c r="P1457" s="38">
        <v>31</v>
      </c>
      <c r="Q1457" s="38">
        <v>7</v>
      </c>
      <c r="R1457" s="38">
        <v>4</v>
      </c>
      <c r="S1457" s="38">
        <v>0</v>
      </c>
      <c r="T1457" s="38">
        <v>2</v>
      </c>
      <c r="U1457" s="38">
        <v>7</v>
      </c>
      <c r="V1457" s="38">
        <v>0</v>
      </c>
      <c r="W1457" s="38">
        <v>10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/>
      <c r="AD1457" s="38">
        <v>0</v>
      </c>
      <c r="AE1457" s="38">
        <v>0</v>
      </c>
      <c r="AJ1457" s="38">
        <v>0</v>
      </c>
      <c r="AK1457" s="38"/>
      <c r="AO1457" s="38"/>
      <c r="AP1457" s="38"/>
      <c r="AR1457" s="38"/>
      <c r="AS1457" s="38"/>
      <c r="AV1457" s="38"/>
      <c r="BA1457" t="str">
        <f t="shared" si="358"/>
        <v>Moretown</v>
      </c>
      <c r="BB1457" t="s">
        <v>674</v>
      </c>
      <c r="BC1457">
        <v>1</v>
      </c>
      <c r="BE1457" s="60">
        <v>50</v>
      </c>
      <c r="BF1457" s="62">
        <v>23</v>
      </c>
      <c r="BG1457" s="62">
        <v>60</v>
      </c>
      <c r="BH1457" s="66">
        <v>46225</v>
      </c>
      <c r="BI1457" s="66">
        <v>46225</v>
      </c>
      <c r="BJ1457" s="66">
        <f t="shared" si="357"/>
        <v>50023</v>
      </c>
      <c r="BL1457" s="6" t="s">
        <v>1447</v>
      </c>
      <c r="BM1457">
        <f t="shared" si="354"/>
        <v>5046225</v>
      </c>
      <c r="BN1457">
        <f t="shared" si="355"/>
        <v>5046225</v>
      </c>
      <c r="BR1457" s="1"/>
      <c r="CA1457" s="38"/>
      <c r="CB1457" s="38"/>
    </row>
    <row r="1458" spans="1:80" ht="14" hidden="1" customHeight="1" outlineLevel="1" x14ac:dyDescent="0.2">
      <c r="A1458" t="s">
        <v>1124</v>
      </c>
      <c r="B1458" s="6" t="s">
        <v>1980</v>
      </c>
      <c r="C1458" s="1">
        <f t="shared" si="347"/>
        <v>411</v>
      </c>
      <c r="D1458" s="3">
        <f>IF(N1458&gt;0, RANK(N1458,(N1458:P1458,Q1458:AE1458)),0)</f>
        <v>2</v>
      </c>
      <c r="E1458" s="3">
        <f>IF(O1458&gt;0,RANK(O1458,(N1458:P1458,Q1458:AE1458)),0)</f>
        <v>1</v>
      </c>
      <c r="F1458" s="3">
        <f t="shared" si="348"/>
        <v>3</v>
      </c>
      <c r="G1458" s="1">
        <f t="shared" si="349"/>
        <v>64</v>
      </c>
      <c r="H1458" s="2">
        <f t="shared" si="356"/>
        <v>0.15571776155717762</v>
      </c>
      <c r="I1458" s="4"/>
      <c r="J1458" s="2">
        <f t="shared" si="350"/>
        <v>0.40875912408759124</v>
      </c>
      <c r="K1458" s="2">
        <f t="shared" si="351"/>
        <v>0.56447688564476883</v>
      </c>
      <c r="L1458" s="2">
        <f t="shared" si="352"/>
        <v>1.4598540145985401E-2</v>
      </c>
      <c r="M1458" s="2">
        <f t="shared" si="353"/>
        <v>1.216545012165458E-2</v>
      </c>
      <c r="N1458" s="38">
        <v>168</v>
      </c>
      <c r="O1458" s="38">
        <v>232</v>
      </c>
      <c r="P1458" s="38">
        <v>6</v>
      </c>
      <c r="Q1458" s="38">
        <v>1</v>
      </c>
      <c r="R1458" s="38">
        <v>0</v>
      </c>
      <c r="S1458" s="38">
        <v>0</v>
      </c>
      <c r="T1458" s="38">
        <v>0</v>
      </c>
      <c r="U1458" s="38">
        <v>0</v>
      </c>
      <c r="V1458" s="38">
        <v>0</v>
      </c>
      <c r="W1458" s="38">
        <v>4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/>
      <c r="AD1458" s="38">
        <v>0</v>
      </c>
      <c r="AE1458" s="38">
        <v>0</v>
      </c>
      <c r="AJ1458" s="38">
        <v>0</v>
      </c>
      <c r="AK1458" s="38"/>
      <c r="AO1458" s="38"/>
      <c r="AP1458" s="38"/>
      <c r="AR1458" s="38"/>
      <c r="AS1458" s="38"/>
      <c r="AV1458" s="38"/>
      <c r="BA1458" t="str">
        <f t="shared" si="358"/>
        <v>Morgan</v>
      </c>
      <c r="BB1458" t="s">
        <v>397</v>
      </c>
      <c r="BC1458">
        <v>1</v>
      </c>
      <c r="BE1458" s="60">
        <v>50</v>
      </c>
      <c r="BF1458" s="62">
        <v>19</v>
      </c>
      <c r="BG1458" s="62">
        <v>70</v>
      </c>
      <c r="BH1458" s="66">
        <v>46450</v>
      </c>
      <c r="BI1458" s="66">
        <v>46450</v>
      </c>
      <c r="BJ1458" s="66">
        <f t="shared" si="357"/>
        <v>50019</v>
      </c>
      <c r="BL1458" s="6" t="s">
        <v>1447</v>
      </c>
      <c r="BM1458">
        <f t="shared" si="354"/>
        <v>5046450</v>
      </c>
      <c r="BN1458">
        <f t="shared" ref="BN1458:BN1521" si="359">BE1458*100000+BI1458</f>
        <v>5046450</v>
      </c>
      <c r="BR1458" s="1"/>
      <c r="CA1458" s="38"/>
      <c r="CB1458" s="38"/>
    </row>
    <row r="1459" spans="1:80" ht="14" hidden="1" customHeight="1" outlineLevel="1" x14ac:dyDescent="0.2">
      <c r="A1459" t="s">
        <v>3009</v>
      </c>
      <c r="B1459" s="6" t="s">
        <v>1980</v>
      </c>
      <c r="C1459" s="1">
        <f t="shared" ref="C1459:C1522" si="360">SUM(N1459:AY1459)</f>
        <v>3291</v>
      </c>
      <c r="D1459" s="3">
        <f>IF(N1459&gt;0, RANK(N1459,(N1459:P1459,Q1459:AE1459)),0)</f>
        <v>1</v>
      </c>
      <c r="E1459" s="3">
        <f>IF(O1459&gt;0,RANK(O1459,(N1459:P1459,Q1459:AE1459)),0)</f>
        <v>2</v>
      </c>
      <c r="F1459" s="3">
        <f t="shared" ref="F1459:F1522" si="361">IF(P1459&gt;0,RANK(P1459,(N1459:AE1459)),0)</f>
        <v>3</v>
      </c>
      <c r="G1459" s="1">
        <f t="shared" ref="G1459:G1522" si="362">IF(C1459&gt;0,MAX(N1459:P1459)-LARGE(N1459:P1459,2),0)</f>
        <v>1409</v>
      </c>
      <c r="H1459" s="2">
        <f t="shared" si="356"/>
        <v>0.42813734427225769</v>
      </c>
      <c r="I1459" s="4"/>
      <c r="J1459" s="2">
        <f t="shared" ref="J1459:J1522" si="363">IF(C1459=0,"-",N1459/C1459)</f>
        <v>0.69431783652385293</v>
      </c>
      <c r="K1459" s="2">
        <f t="shared" ref="K1459:K1522" si="364">IF(C1459=0,"-",O1459/C1459)</f>
        <v>0.26618049225159524</v>
      </c>
      <c r="L1459" s="2">
        <f t="shared" ref="L1459:L1522" si="365">IF(C1459=0,"-",P1459/C1459)</f>
        <v>2.187784867821331E-2</v>
      </c>
      <c r="M1459" s="2">
        <f t="shared" ref="M1459:M1522" si="366">IF(C1459=0,"-",(1-J1459-K1459-L1459))</f>
        <v>1.7623822546338527E-2</v>
      </c>
      <c r="N1459" s="38">
        <v>2285</v>
      </c>
      <c r="O1459" s="38">
        <v>876</v>
      </c>
      <c r="P1459" s="38">
        <v>72</v>
      </c>
      <c r="Q1459" s="38">
        <v>15</v>
      </c>
      <c r="R1459" s="38">
        <v>11</v>
      </c>
      <c r="S1459" s="38">
        <v>0</v>
      </c>
      <c r="T1459" s="38">
        <v>8</v>
      </c>
      <c r="U1459" s="38">
        <v>13</v>
      </c>
      <c r="V1459" s="38">
        <v>1</v>
      </c>
      <c r="W1459" s="38">
        <v>10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/>
      <c r="AD1459" s="38">
        <v>0</v>
      </c>
      <c r="AE1459" s="38">
        <v>0</v>
      </c>
      <c r="AJ1459" s="38">
        <v>0</v>
      </c>
      <c r="AK1459" s="38"/>
      <c r="AO1459" s="38"/>
      <c r="AP1459" s="38"/>
      <c r="AR1459" s="38"/>
      <c r="AS1459" s="38"/>
      <c r="AV1459" s="38"/>
      <c r="BA1459" t="str">
        <f t="shared" si="358"/>
        <v>Morristown</v>
      </c>
      <c r="BB1459" t="s">
        <v>2715</v>
      </c>
      <c r="BC1459">
        <v>1</v>
      </c>
      <c r="BE1459" s="60">
        <v>50</v>
      </c>
      <c r="BF1459" s="62">
        <v>15</v>
      </c>
      <c r="BG1459" s="62">
        <v>35</v>
      </c>
      <c r="BH1459" s="66">
        <v>46675</v>
      </c>
      <c r="BI1459" s="66">
        <v>46675</v>
      </c>
      <c r="BJ1459" s="66">
        <f t="shared" si="357"/>
        <v>50015</v>
      </c>
      <c r="BL1459" s="6" t="s">
        <v>1447</v>
      </c>
      <c r="BM1459">
        <f t="shared" ref="BM1459:BM1522" si="367">BE1459*100000+BH1459</f>
        <v>5046675</v>
      </c>
      <c r="BN1459">
        <f t="shared" si="359"/>
        <v>5046675</v>
      </c>
      <c r="BR1459" s="1"/>
      <c r="CA1459" s="38"/>
      <c r="CB1459" s="38"/>
    </row>
    <row r="1460" spans="1:80" ht="14" hidden="1" customHeight="1" outlineLevel="1" x14ac:dyDescent="0.2">
      <c r="A1460" t="s">
        <v>1868</v>
      </c>
      <c r="B1460" s="6" t="s">
        <v>1980</v>
      </c>
      <c r="C1460" s="1">
        <f t="shared" si="360"/>
        <v>885</v>
      </c>
      <c r="D1460" s="3">
        <f>IF(N1460&gt;0, RANK(N1460,(N1460:P1460,Q1460:AE1460)),0)</f>
        <v>1</v>
      </c>
      <c r="E1460" s="3">
        <f>IF(O1460&gt;0,RANK(O1460,(N1460:P1460,Q1460:AE1460)),0)</f>
        <v>2</v>
      </c>
      <c r="F1460" s="3">
        <f t="shared" si="361"/>
        <v>3</v>
      </c>
      <c r="G1460" s="1">
        <f t="shared" si="362"/>
        <v>41</v>
      </c>
      <c r="H1460" s="2">
        <f t="shared" si="356"/>
        <v>4.632768361581921E-2</v>
      </c>
      <c r="I1460" s="4"/>
      <c r="J1460" s="2">
        <f t="shared" si="363"/>
        <v>0.5062146892655367</v>
      </c>
      <c r="K1460" s="2">
        <f t="shared" si="364"/>
        <v>0.45988700564971752</v>
      </c>
      <c r="L1460" s="2">
        <f t="shared" si="365"/>
        <v>1.3559322033898305E-2</v>
      </c>
      <c r="M1460" s="2">
        <f t="shared" si="366"/>
        <v>2.0338983050847477E-2</v>
      </c>
      <c r="N1460" s="38">
        <v>448</v>
      </c>
      <c r="O1460" s="38">
        <v>407</v>
      </c>
      <c r="P1460" s="38">
        <v>12</v>
      </c>
      <c r="Q1460" s="38">
        <v>6</v>
      </c>
      <c r="R1460" s="38">
        <v>1</v>
      </c>
      <c r="S1460" s="38">
        <v>0</v>
      </c>
      <c r="T1460" s="38">
        <v>5</v>
      </c>
      <c r="U1460" s="38">
        <v>3</v>
      </c>
      <c r="V1460" s="38">
        <v>0</v>
      </c>
      <c r="W1460" s="38">
        <v>3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/>
      <c r="AD1460" s="38">
        <v>0</v>
      </c>
      <c r="AE1460" s="38">
        <v>0</v>
      </c>
      <c r="AJ1460" s="38">
        <v>0</v>
      </c>
      <c r="AK1460" s="38"/>
      <c r="AO1460" s="38"/>
      <c r="AP1460" s="38"/>
      <c r="AR1460" s="38"/>
      <c r="AS1460" s="38"/>
      <c r="AV1460" s="38"/>
      <c r="BA1460" t="str">
        <f t="shared" si="358"/>
        <v>Mount Holly</v>
      </c>
      <c r="BB1460" t="s">
        <v>577</v>
      </c>
      <c r="BC1460">
        <v>1</v>
      </c>
      <c r="BE1460" s="60">
        <v>50</v>
      </c>
      <c r="BF1460" s="62">
        <v>21</v>
      </c>
      <c r="BG1460" s="62">
        <v>60</v>
      </c>
      <c r="BH1460" s="66">
        <v>47200</v>
      </c>
      <c r="BI1460" s="66">
        <v>47200</v>
      </c>
      <c r="BJ1460" s="66">
        <f t="shared" si="357"/>
        <v>50021</v>
      </c>
      <c r="BL1460" s="6" t="s">
        <v>1447</v>
      </c>
      <c r="BM1460">
        <f t="shared" si="367"/>
        <v>5047200</v>
      </c>
      <c r="BN1460">
        <f t="shared" si="359"/>
        <v>5047200</v>
      </c>
      <c r="BR1460" s="1"/>
      <c r="CA1460" s="38"/>
      <c r="CB1460" s="38"/>
    </row>
    <row r="1461" spans="1:80" ht="14" hidden="1" customHeight="1" outlineLevel="1" x14ac:dyDescent="0.2">
      <c r="A1461" t="s">
        <v>1348</v>
      </c>
      <c r="B1461" s="6" t="s">
        <v>1980</v>
      </c>
      <c r="C1461" s="1">
        <f t="shared" si="360"/>
        <v>115</v>
      </c>
      <c r="D1461" s="3">
        <f>IF(N1461&gt;0, RANK(N1461,(N1461:P1461,Q1461:AE1461)),0)</f>
        <v>2</v>
      </c>
      <c r="E1461" s="3">
        <f>IF(O1461&gt;0,RANK(O1461,(N1461:P1461,Q1461:AE1461)),0)</f>
        <v>1</v>
      </c>
      <c r="F1461" s="3">
        <f t="shared" si="361"/>
        <v>3</v>
      </c>
      <c r="G1461" s="1">
        <f t="shared" si="362"/>
        <v>4</v>
      </c>
      <c r="H1461" s="2">
        <f t="shared" si="356"/>
        <v>3.4782608695652174E-2</v>
      </c>
      <c r="I1461" s="4"/>
      <c r="J1461" s="2">
        <f t="shared" si="363"/>
        <v>0.45217391304347826</v>
      </c>
      <c r="K1461" s="2">
        <f t="shared" si="364"/>
        <v>0.48695652173913045</v>
      </c>
      <c r="L1461" s="2">
        <f t="shared" si="365"/>
        <v>3.4782608695652174E-2</v>
      </c>
      <c r="M1461" s="2">
        <f t="shared" si="366"/>
        <v>2.6086956521739056E-2</v>
      </c>
      <c r="N1461" s="38">
        <v>52</v>
      </c>
      <c r="O1461" s="38">
        <v>56</v>
      </c>
      <c r="P1461" s="38">
        <v>4</v>
      </c>
      <c r="Q1461" s="38">
        <v>3</v>
      </c>
      <c r="R1461" s="38">
        <v>0</v>
      </c>
      <c r="S1461" s="38">
        <v>0</v>
      </c>
      <c r="T1461" s="38">
        <v>0</v>
      </c>
      <c r="U1461" s="38">
        <v>0</v>
      </c>
      <c r="V1461" s="38">
        <v>0</v>
      </c>
      <c r="W1461" s="38">
        <v>0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/>
      <c r="AD1461" s="38">
        <v>0</v>
      </c>
      <c r="AE1461" s="38">
        <v>0</v>
      </c>
      <c r="AJ1461" s="38">
        <v>0</v>
      </c>
      <c r="AK1461" s="38"/>
      <c r="AO1461" s="38"/>
      <c r="AP1461" s="38"/>
      <c r="AR1461" s="38"/>
      <c r="AS1461" s="38"/>
      <c r="AV1461" s="38"/>
      <c r="BA1461" t="str">
        <f t="shared" si="358"/>
        <v>Mount Tabor</v>
      </c>
      <c r="BB1461" t="s">
        <v>577</v>
      </c>
      <c r="BC1461">
        <v>1</v>
      </c>
      <c r="BE1461" s="60">
        <v>50</v>
      </c>
      <c r="BF1461" s="62">
        <v>21</v>
      </c>
      <c r="BG1461" s="62">
        <v>65</v>
      </c>
      <c r="BH1461" s="66">
        <v>47425</v>
      </c>
      <c r="BI1461" s="66">
        <v>47425</v>
      </c>
      <c r="BJ1461" s="66">
        <f t="shared" si="357"/>
        <v>50021</v>
      </c>
      <c r="BL1461" s="6" t="s">
        <v>1447</v>
      </c>
      <c r="BM1461">
        <f t="shared" si="367"/>
        <v>5047425</v>
      </c>
      <c r="BN1461">
        <f t="shared" si="359"/>
        <v>5047425</v>
      </c>
      <c r="BR1461" s="1"/>
      <c r="CA1461" s="38"/>
      <c r="CB1461" s="38"/>
    </row>
    <row r="1462" spans="1:80" ht="14" hidden="1" customHeight="1" outlineLevel="1" x14ac:dyDescent="0.2">
      <c r="A1462" t="s">
        <v>2743</v>
      </c>
      <c r="B1462" s="6" t="s">
        <v>1980</v>
      </c>
      <c r="C1462" s="1">
        <f t="shared" si="360"/>
        <v>1168</v>
      </c>
      <c r="D1462" s="3">
        <f>IF(N1462&gt;0, RANK(N1462,(N1462:P1462,Q1462:AE1462)),0)</f>
        <v>1</v>
      </c>
      <c r="E1462" s="3">
        <f>IF(O1462&gt;0,RANK(O1462,(N1462:P1462,Q1462:AE1462)),0)</f>
        <v>2</v>
      </c>
      <c r="F1462" s="3">
        <f t="shared" si="361"/>
        <v>3</v>
      </c>
      <c r="G1462" s="1">
        <f t="shared" si="362"/>
        <v>241</v>
      </c>
      <c r="H1462" s="2">
        <f t="shared" si="356"/>
        <v>0.20633561643835616</v>
      </c>
      <c r="I1462" s="4"/>
      <c r="J1462" s="2">
        <f t="shared" si="363"/>
        <v>0.58304794520547942</v>
      </c>
      <c r="K1462" s="2">
        <f t="shared" si="364"/>
        <v>0.37671232876712329</v>
      </c>
      <c r="L1462" s="2">
        <f t="shared" si="365"/>
        <v>1.7123287671232876E-2</v>
      </c>
      <c r="M1462" s="2">
        <f t="shared" si="366"/>
        <v>2.3116438356164407E-2</v>
      </c>
      <c r="N1462" s="38">
        <v>681</v>
      </c>
      <c r="O1462" s="38">
        <v>440</v>
      </c>
      <c r="P1462" s="38">
        <v>20</v>
      </c>
      <c r="Q1462" s="38">
        <v>4</v>
      </c>
      <c r="R1462" s="38">
        <v>3</v>
      </c>
      <c r="S1462" s="38">
        <v>0</v>
      </c>
      <c r="T1462" s="38">
        <v>4</v>
      </c>
      <c r="U1462" s="38">
        <v>4</v>
      </c>
      <c r="V1462" s="38">
        <v>0</v>
      </c>
      <c r="W1462" s="38">
        <v>12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/>
      <c r="AD1462" s="38">
        <v>0</v>
      </c>
      <c r="AE1462" s="38">
        <v>0</v>
      </c>
      <c r="AJ1462" s="38">
        <v>0</v>
      </c>
      <c r="AK1462" s="38"/>
      <c r="AO1462" s="38"/>
      <c r="AP1462" s="38"/>
      <c r="AR1462" s="38"/>
      <c r="AS1462" s="38"/>
      <c r="AV1462" s="38"/>
      <c r="BA1462" t="str">
        <f t="shared" si="358"/>
        <v>New Haven</v>
      </c>
      <c r="BB1462" t="s">
        <v>1322</v>
      </c>
      <c r="BC1462">
        <v>1</v>
      </c>
      <c r="BE1462" s="60">
        <v>50</v>
      </c>
      <c r="BF1462" s="62">
        <v>1</v>
      </c>
      <c r="BG1462" s="62">
        <v>65</v>
      </c>
      <c r="BH1462" s="66">
        <v>48700</v>
      </c>
      <c r="BI1462" s="66">
        <v>48700</v>
      </c>
      <c r="BJ1462" s="66">
        <f t="shared" si="357"/>
        <v>50001</v>
      </c>
      <c r="BL1462" s="6" t="s">
        <v>1447</v>
      </c>
      <c r="BM1462">
        <f t="shared" si="367"/>
        <v>5048700</v>
      </c>
      <c r="BN1462">
        <f t="shared" si="359"/>
        <v>5048700</v>
      </c>
      <c r="BR1462" s="1"/>
      <c r="CA1462" s="38"/>
      <c r="CB1462" s="38"/>
    </row>
    <row r="1463" spans="1:80" ht="14" hidden="1" customHeight="1" outlineLevel="1" x14ac:dyDescent="0.2">
      <c r="A1463" t="s">
        <v>2782</v>
      </c>
      <c r="B1463" s="6" t="s">
        <v>1980</v>
      </c>
      <c r="C1463" s="1">
        <f t="shared" si="360"/>
        <v>358</v>
      </c>
      <c r="D1463" s="3">
        <f>IF(N1463&gt;0, RANK(N1463,(N1463:P1463,Q1463:AE1463)),0)</f>
        <v>2</v>
      </c>
      <c r="E1463" s="3">
        <f>IF(O1463&gt;0,RANK(O1463,(N1463:P1463,Q1463:AE1463)),0)</f>
        <v>1</v>
      </c>
      <c r="F1463" s="3">
        <f t="shared" si="361"/>
        <v>3</v>
      </c>
      <c r="G1463" s="1">
        <f t="shared" si="362"/>
        <v>12</v>
      </c>
      <c r="H1463" s="2">
        <f t="shared" si="356"/>
        <v>3.3519553072625698E-2</v>
      </c>
      <c r="I1463" s="4"/>
      <c r="J1463" s="2">
        <f t="shared" si="363"/>
        <v>0.46368715083798884</v>
      </c>
      <c r="K1463" s="2">
        <f t="shared" si="364"/>
        <v>0.4972067039106145</v>
      </c>
      <c r="L1463" s="2">
        <f t="shared" si="365"/>
        <v>2.23463687150838E-2</v>
      </c>
      <c r="M1463" s="2">
        <f t="shared" si="366"/>
        <v>1.6759776536312863E-2</v>
      </c>
      <c r="N1463" s="38">
        <v>166</v>
      </c>
      <c r="O1463" s="38">
        <v>178</v>
      </c>
      <c r="P1463" s="38">
        <v>8</v>
      </c>
      <c r="Q1463" s="38">
        <v>0</v>
      </c>
      <c r="R1463" s="38">
        <v>1</v>
      </c>
      <c r="S1463" s="38">
        <v>0</v>
      </c>
      <c r="T1463" s="38">
        <v>0</v>
      </c>
      <c r="U1463" s="38">
        <v>2</v>
      </c>
      <c r="V1463" s="38">
        <v>1</v>
      </c>
      <c r="W1463" s="38">
        <v>1</v>
      </c>
      <c r="X1463" s="38">
        <v>1</v>
      </c>
      <c r="Y1463" s="38">
        <v>0</v>
      </c>
      <c r="Z1463" s="38">
        <v>0</v>
      </c>
      <c r="AA1463" s="38">
        <v>0</v>
      </c>
      <c r="AB1463" s="38">
        <v>0</v>
      </c>
      <c r="AC1463" s="38"/>
      <c r="AD1463" s="38">
        <v>0</v>
      </c>
      <c r="AE1463" s="38">
        <v>0</v>
      </c>
      <c r="AJ1463" s="38">
        <v>0</v>
      </c>
      <c r="AK1463" s="38"/>
      <c r="AO1463" s="38"/>
      <c r="AP1463" s="38"/>
      <c r="AR1463" s="38"/>
      <c r="AS1463" s="38"/>
      <c r="AV1463" s="38"/>
      <c r="BA1463" t="str">
        <f t="shared" si="358"/>
        <v>Newark</v>
      </c>
      <c r="BB1463" t="s">
        <v>663</v>
      </c>
      <c r="BC1463">
        <v>1</v>
      </c>
      <c r="BE1463" s="60">
        <v>50</v>
      </c>
      <c r="BF1463" s="62">
        <v>5</v>
      </c>
      <c r="BG1463" s="62">
        <v>40</v>
      </c>
      <c r="BH1463" s="66">
        <v>47725</v>
      </c>
      <c r="BI1463" s="66">
        <v>47725</v>
      </c>
      <c r="BJ1463" s="66">
        <f t="shared" si="357"/>
        <v>50005</v>
      </c>
      <c r="BL1463" s="6" t="s">
        <v>1447</v>
      </c>
      <c r="BM1463">
        <f t="shared" si="367"/>
        <v>5047725</v>
      </c>
      <c r="BN1463">
        <f t="shared" si="359"/>
        <v>5047725</v>
      </c>
      <c r="BR1463" s="1"/>
      <c r="CA1463" s="38"/>
      <c r="CB1463" s="38"/>
    </row>
    <row r="1464" spans="1:80" ht="14" hidden="1" customHeight="1" outlineLevel="1" x14ac:dyDescent="0.2">
      <c r="A1464" t="s">
        <v>3091</v>
      </c>
      <c r="B1464" s="6" t="s">
        <v>1980</v>
      </c>
      <c r="C1464" s="1">
        <f t="shared" si="360"/>
        <v>1240</v>
      </c>
      <c r="D1464" s="3">
        <f>IF(N1464&gt;0, RANK(N1464,(N1464:P1464,Q1464:AE1464)),0)</f>
        <v>1</v>
      </c>
      <c r="E1464" s="3">
        <f>IF(O1464&gt;0,RANK(O1464,(N1464:P1464,Q1464:AE1464)),0)</f>
        <v>2</v>
      </c>
      <c r="F1464" s="3">
        <f t="shared" si="361"/>
        <v>3</v>
      </c>
      <c r="G1464" s="1">
        <f t="shared" si="362"/>
        <v>146</v>
      </c>
      <c r="H1464" s="2">
        <f t="shared" si="356"/>
        <v>0.11774193548387096</v>
      </c>
      <c r="I1464" s="4"/>
      <c r="J1464" s="2">
        <f t="shared" si="363"/>
        <v>0.5370967741935484</v>
      </c>
      <c r="K1464" s="2">
        <f t="shared" si="364"/>
        <v>0.41935483870967744</v>
      </c>
      <c r="L1464" s="2">
        <f t="shared" si="365"/>
        <v>2.1774193548387097E-2</v>
      </c>
      <c r="M1464" s="2">
        <f t="shared" si="366"/>
        <v>2.1774193548387069E-2</v>
      </c>
      <c r="N1464" s="38">
        <v>666</v>
      </c>
      <c r="O1464" s="38">
        <v>520</v>
      </c>
      <c r="P1464" s="38">
        <v>27</v>
      </c>
      <c r="Q1464" s="38">
        <v>10</v>
      </c>
      <c r="R1464" s="38">
        <v>4</v>
      </c>
      <c r="S1464" s="38">
        <v>0</v>
      </c>
      <c r="T1464" s="38">
        <v>6</v>
      </c>
      <c r="U1464" s="38">
        <v>5</v>
      </c>
      <c r="V1464" s="38">
        <v>0</v>
      </c>
      <c r="W1464" s="38">
        <v>2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/>
      <c r="AD1464" s="38">
        <v>0</v>
      </c>
      <c r="AE1464" s="38">
        <v>0</v>
      </c>
      <c r="AJ1464" s="38">
        <v>0</v>
      </c>
      <c r="AK1464" s="38"/>
      <c r="AO1464" s="38"/>
      <c r="AP1464" s="38"/>
      <c r="AR1464" s="38"/>
      <c r="AS1464" s="38"/>
      <c r="AV1464" s="38"/>
      <c r="BA1464" t="str">
        <f t="shared" si="358"/>
        <v>Newbury</v>
      </c>
      <c r="BB1464" t="s">
        <v>1977</v>
      </c>
      <c r="BC1464">
        <v>1</v>
      </c>
      <c r="BE1464" s="60">
        <v>50</v>
      </c>
      <c r="BF1464" s="62">
        <v>17</v>
      </c>
      <c r="BG1464" s="62">
        <v>35</v>
      </c>
      <c r="BH1464" s="66">
        <v>48175</v>
      </c>
      <c r="BI1464" s="66">
        <v>48175</v>
      </c>
      <c r="BJ1464" s="66">
        <f t="shared" si="357"/>
        <v>50017</v>
      </c>
      <c r="BL1464" s="6" t="s">
        <v>1447</v>
      </c>
      <c r="BM1464">
        <f t="shared" si="367"/>
        <v>5048175</v>
      </c>
      <c r="BN1464">
        <f t="shared" si="359"/>
        <v>5048175</v>
      </c>
      <c r="BR1464" s="1"/>
      <c r="CA1464" s="38"/>
      <c r="CB1464" s="38"/>
    </row>
    <row r="1465" spans="1:80" ht="14" hidden="1" customHeight="1" outlineLevel="1" x14ac:dyDescent="0.2">
      <c r="A1465" t="s">
        <v>1145</v>
      </c>
      <c r="B1465" s="6" t="s">
        <v>1980</v>
      </c>
      <c r="C1465" s="1">
        <f t="shared" si="360"/>
        <v>1096</v>
      </c>
      <c r="D1465" s="3">
        <f>IF(N1465&gt;0, RANK(N1465,(N1465:P1465,Q1465:AE1465)),0)</f>
        <v>1</v>
      </c>
      <c r="E1465" s="3">
        <f>IF(O1465&gt;0,RANK(O1465,(N1465:P1465,Q1465:AE1465)),0)</f>
        <v>2</v>
      </c>
      <c r="F1465" s="3">
        <f t="shared" si="361"/>
        <v>3</v>
      </c>
      <c r="G1465" s="1">
        <f t="shared" si="362"/>
        <v>549</v>
      </c>
      <c r="H1465" s="2">
        <f t="shared" si="356"/>
        <v>0.50091240875912413</v>
      </c>
      <c r="I1465" s="4"/>
      <c r="J1465" s="2">
        <f t="shared" si="363"/>
        <v>0.73175182481751821</v>
      </c>
      <c r="K1465" s="2">
        <f t="shared" si="364"/>
        <v>0.23083941605839417</v>
      </c>
      <c r="L1465" s="2">
        <f t="shared" si="365"/>
        <v>1.2773722627737226E-2</v>
      </c>
      <c r="M1465" s="2">
        <f t="shared" si="366"/>
        <v>2.463503649635039E-2</v>
      </c>
      <c r="N1465" s="38">
        <v>802</v>
      </c>
      <c r="O1465" s="38">
        <v>253</v>
      </c>
      <c r="P1465" s="38">
        <v>14</v>
      </c>
      <c r="Q1465" s="38">
        <v>5</v>
      </c>
      <c r="R1465" s="38">
        <v>3</v>
      </c>
      <c r="S1465" s="38">
        <v>0</v>
      </c>
      <c r="T1465" s="38">
        <v>9</v>
      </c>
      <c r="U1465" s="38">
        <v>7</v>
      </c>
      <c r="V1465" s="38">
        <v>1</v>
      </c>
      <c r="W1465" s="38">
        <v>2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/>
      <c r="AD1465" s="38">
        <v>0</v>
      </c>
      <c r="AE1465" s="38">
        <v>0</v>
      </c>
      <c r="AJ1465" s="38">
        <v>0</v>
      </c>
      <c r="AK1465" s="38"/>
      <c r="AO1465" s="38"/>
      <c r="AP1465" s="38"/>
      <c r="AR1465" s="38"/>
      <c r="AS1465" s="38"/>
      <c r="AV1465" s="38"/>
      <c r="BA1465" t="str">
        <f t="shared" si="358"/>
        <v>Newfane</v>
      </c>
      <c r="BB1465" t="s">
        <v>2090</v>
      </c>
      <c r="BC1465">
        <v>1</v>
      </c>
      <c r="BE1465" s="60">
        <v>50</v>
      </c>
      <c r="BF1465" s="62">
        <v>25</v>
      </c>
      <c r="BG1465" s="62">
        <v>60</v>
      </c>
      <c r="BH1465" s="66">
        <v>48400</v>
      </c>
      <c r="BI1465" s="66">
        <v>48400</v>
      </c>
      <c r="BJ1465" s="66">
        <f t="shared" si="357"/>
        <v>50025</v>
      </c>
      <c r="BL1465" s="6" t="s">
        <v>1447</v>
      </c>
      <c r="BM1465">
        <f t="shared" si="367"/>
        <v>5048400</v>
      </c>
      <c r="BN1465">
        <f t="shared" si="359"/>
        <v>5048400</v>
      </c>
      <c r="BR1465" s="1"/>
      <c r="CA1465" s="38"/>
      <c r="CB1465" s="38"/>
    </row>
    <row r="1466" spans="1:80" ht="14" hidden="1" customHeight="1" outlineLevel="1" x14ac:dyDescent="0.2">
      <c r="A1466" t="s">
        <v>1973</v>
      </c>
      <c r="B1466" s="6" t="s">
        <v>1980</v>
      </c>
      <c r="C1466" s="1">
        <f t="shared" si="360"/>
        <v>1925</v>
      </c>
      <c r="D1466" s="3">
        <f>IF(N1466&gt;0, RANK(N1466,(N1466:P1466,Q1466:AE1466)),0)</f>
        <v>1</v>
      </c>
      <c r="E1466" s="3">
        <f>IF(O1466&gt;0,RANK(O1466,(N1466:P1466,Q1466:AE1466)),0)</f>
        <v>2</v>
      </c>
      <c r="F1466" s="3">
        <f t="shared" si="361"/>
        <v>3</v>
      </c>
      <c r="G1466" s="1">
        <f t="shared" si="362"/>
        <v>223</v>
      </c>
      <c r="H1466" s="2">
        <f t="shared" si="356"/>
        <v>0.11584415584415585</v>
      </c>
      <c r="I1466" s="4"/>
      <c r="J1466" s="2">
        <f t="shared" si="363"/>
        <v>0.53870129870129868</v>
      </c>
      <c r="K1466" s="2">
        <f t="shared" si="364"/>
        <v>0.42285714285714288</v>
      </c>
      <c r="L1466" s="2">
        <f t="shared" si="365"/>
        <v>1.6623376623376623E-2</v>
      </c>
      <c r="M1466" s="2">
        <f t="shared" si="366"/>
        <v>2.181818181818182E-2</v>
      </c>
      <c r="N1466" s="38">
        <v>1037</v>
      </c>
      <c r="O1466" s="38">
        <v>814</v>
      </c>
      <c r="P1466" s="38">
        <v>32</v>
      </c>
      <c r="Q1466" s="38">
        <v>6</v>
      </c>
      <c r="R1466" s="38">
        <v>5</v>
      </c>
      <c r="S1466" s="38">
        <v>0</v>
      </c>
      <c r="T1466" s="38">
        <v>5</v>
      </c>
      <c r="U1466" s="38">
        <v>6</v>
      </c>
      <c r="V1466" s="38">
        <v>2</v>
      </c>
      <c r="W1466" s="38">
        <v>18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/>
      <c r="AD1466" s="38">
        <v>0</v>
      </c>
      <c r="AE1466" s="38">
        <v>0</v>
      </c>
      <c r="AJ1466" s="38">
        <v>0</v>
      </c>
      <c r="AK1466" s="38"/>
      <c r="AO1466" s="38"/>
      <c r="AP1466" s="38"/>
      <c r="AR1466" s="38"/>
      <c r="AS1466" s="38"/>
      <c r="AV1466" s="38"/>
      <c r="BA1466" t="str">
        <f t="shared" si="358"/>
        <v>Newport</v>
      </c>
      <c r="BB1466" t="s">
        <v>397</v>
      </c>
      <c r="BC1466">
        <v>1</v>
      </c>
      <c r="BE1466" s="60">
        <v>50</v>
      </c>
      <c r="BF1466" s="62">
        <v>19</v>
      </c>
      <c r="BG1466" s="62">
        <v>75</v>
      </c>
      <c r="BH1466" s="66">
        <v>48850</v>
      </c>
      <c r="BI1466" s="66">
        <v>48850</v>
      </c>
      <c r="BJ1466" s="66">
        <f t="shared" si="357"/>
        <v>50019</v>
      </c>
      <c r="BL1466" s="6" t="s">
        <v>1225</v>
      </c>
      <c r="BM1466">
        <f t="shared" si="367"/>
        <v>5048850</v>
      </c>
      <c r="BN1466">
        <f t="shared" si="359"/>
        <v>5048850</v>
      </c>
      <c r="BR1466" s="1"/>
      <c r="CA1466" s="38"/>
      <c r="CB1466" s="38"/>
    </row>
    <row r="1467" spans="1:80" ht="14" hidden="1" customHeight="1" outlineLevel="1" x14ac:dyDescent="0.2">
      <c r="A1467" t="s">
        <v>1973</v>
      </c>
      <c r="B1467" s="6" t="s">
        <v>1980</v>
      </c>
      <c r="C1467" s="1">
        <f t="shared" si="360"/>
        <v>876</v>
      </c>
      <c r="D1467" s="3">
        <f>IF(N1467&gt;0, RANK(N1467,(N1467:P1467,Q1467:AE1467)),0)</f>
        <v>2</v>
      </c>
      <c r="E1467" s="3">
        <f>IF(O1467&gt;0,RANK(O1467,(N1467:P1467,Q1467:AE1467)),0)</f>
        <v>1</v>
      </c>
      <c r="F1467" s="3">
        <f t="shared" si="361"/>
        <v>3</v>
      </c>
      <c r="G1467" s="1">
        <f t="shared" si="362"/>
        <v>154</v>
      </c>
      <c r="H1467" s="2">
        <f t="shared" si="356"/>
        <v>0.17579908675799086</v>
      </c>
      <c r="I1467" s="4"/>
      <c r="J1467" s="2">
        <f t="shared" si="363"/>
        <v>0.3949771689497717</v>
      </c>
      <c r="K1467" s="2">
        <f t="shared" si="364"/>
        <v>0.57077625570776258</v>
      </c>
      <c r="L1467" s="2">
        <f t="shared" si="365"/>
        <v>1.9406392694063926E-2</v>
      </c>
      <c r="M1467" s="2">
        <f t="shared" si="366"/>
        <v>1.4840182648401853E-2</v>
      </c>
      <c r="N1467" s="38">
        <v>346</v>
      </c>
      <c r="O1467" s="38">
        <v>500</v>
      </c>
      <c r="P1467" s="38">
        <v>17</v>
      </c>
      <c r="Q1467" s="38">
        <v>4</v>
      </c>
      <c r="R1467" s="38">
        <v>3</v>
      </c>
      <c r="S1467" s="38">
        <v>0</v>
      </c>
      <c r="T1467" s="38">
        <v>1</v>
      </c>
      <c r="U1467" s="38">
        <v>2</v>
      </c>
      <c r="V1467" s="38">
        <v>0</v>
      </c>
      <c r="W1467" s="38">
        <v>3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/>
      <c r="AD1467" s="38">
        <v>0</v>
      </c>
      <c r="AE1467" s="38">
        <v>0</v>
      </c>
      <c r="AJ1467" s="38">
        <v>0</v>
      </c>
      <c r="AK1467" s="38"/>
      <c r="AO1467" s="38"/>
      <c r="AP1467" s="38"/>
      <c r="AR1467" s="38"/>
      <c r="AS1467" s="38"/>
      <c r="AV1467" s="38"/>
      <c r="BA1467" t="str">
        <f t="shared" si="358"/>
        <v>Newport</v>
      </c>
      <c r="BB1467" t="s">
        <v>397</v>
      </c>
      <c r="BC1467">
        <v>1</v>
      </c>
      <c r="BE1467" s="60">
        <v>50</v>
      </c>
      <c r="BF1467" s="62">
        <v>19</v>
      </c>
      <c r="BG1467" s="62">
        <v>80</v>
      </c>
      <c r="BH1467" s="66">
        <v>48925</v>
      </c>
      <c r="BI1467" s="66">
        <v>48925</v>
      </c>
      <c r="BJ1467" s="66">
        <f t="shared" si="357"/>
        <v>50019</v>
      </c>
      <c r="BL1467" s="6" t="s">
        <v>1447</v>
      </c>
      <c r="BM1467">
        <f t="shared" si="367"/>
        <v>5048925</v>
      </c>
      <c r="BN1467">
        <f t="shared" si="359"/>
        <v>5048925</v>
      </c>
      <c r="BR1467" s="1"/>
      <c r="CA1467" s="38"/>
      <c r="CB1467" s="38"/>
    </row>
    <row r="1468" spans="1:80" ht="14" hidden="1" customHeight="1" outlineLevel="1" x14ac:dyDescent="0.2">
      <c r="A1468" t="s">
        <v>2146</v>
      </c>
      <c r="B1468" s="6" t="s">
        <v>1980</v>
      </c>
      <c r="C1468" s="1">
        <f t="shared" si="360"/>
        <v>755</v>
      </c>
      <c r="D1468" s="3">
        <f>IF(N1468&gt;0, RANK(N1468,(N1468:P1468,Q1468:AE1468)),0)</f>
        <v>1</v>
      </c>
      <c r="E1468" s="3">
        <f>IF(O1468&gt;0,RANK(O1468,(N1468:P1468,Q1468:AE1468)),0)</f>
        <v>2</v>
      </c>
      <c r="F1468" s="3">
        <f t="shared" si="361"/>
        <v>3</v>
      </c>
      <c r="G1468" s="1">
        <f t="shared" si="362"/>
        <v>225</v>
      </c>
      <c r="H1468" s="2">
        <f t="shared" si="356"/>
        <v>0.29801324503311261</v>
      </c>
      <c r="I1468" s="4"/>
      <c r="J1468" s="2">
        <f t="shared" si="363"/>
        <v>0.63311258278145699</v>
      </c>
      <c r="K1468" s="2">
        <f t="shared" si="364"/>
        <v>0.33509933774834438</v>
      </c>
      <c r="L1468" s="2">
        <f t="shared" si="365"/>
        <v>1.7218543046357615E-2</v>
      </c>
      <c r="M1468" s="2">
        <f t="shared" si="366"/>
        <v>1.4569536423841012E-2</v>
      </c>
      <c r="N1468" s="38">
        <v>478</v>
      </c>
      <c r="O1468" s="38">
        <v>253</v>
      </c>
      <c r="P1468" s="38">
        <v>13</v>
      </c>
      <c r="Q1468" s="38">
        <v>3</v>
      </c>
      <c r="R1468" s="38">
        <v>0</v>
      </c>
      <c r="S1468" s="38">
        <v>0</v>
      </c>
      <c r="T1468" s="38">
        <v>3</v>
      </c>
      <c r="U1468" s="38">
        <v>2</v>
      </c>
      <c r="V1468" s="38">
        <v>0</v>
      </c>
      <c r="W1468" s="38">
        <v>3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/>
      <c r="AD1468" s="38">
        <v>0</v>
      </c>
      <c r="AE1468" s="38">
        <v>0</v>
      </c>
      <c r="AJ1468" s="38">
        <v>0</v>
      </c>
      <c r="AK1468" s="38"/>
      <c r="AO1468" s="38"/>
      <c r="AP1468" s="38"/>
      <c r="AR1468" s="38"/>
      <c r="AS1468" s="38"/>
      <c r="AV1468" s="38"/>
      <c r="BA1468" t="str">
        <f t="shared" si="358"/>
        <v>North Hero</v>
      </c>
      <c r="BB1468" t="s">
        <v>3105</v>
      </c>
      <c r="BC1468">
        <v>1</v>
      </c>
      <c r="BE1468" s="60">
        <v>50</v>
      </c>
      <c r="BF1468" s="62">
        <v>13</v>
      </c>
      <c r="BG1468" s="62">
        <v>20</v>
      </c>
      <c r="BH1468" s="66">
        <v>50650</v>
      </c>
      <c r="BI1468" s="66">
        <v>50650</v>
      </c>
      <c r="BJ1468" s="66">
        <f t="shared" si="357"/>
        <v>50013</v>
      </c>
      <c r="BL1468" s="6" t="s">
        <v>1447</v>
      </c>
      <c r="BM1468">
        <f t="shared" si="367"/>
        <v>5050650</v>
      </c>
      <c r="BN1468">
        <f t="shared" si="359"/>
        <v>5050650</v>
      </c>
      <c r="BR1468" s="1"/>
      <c r="CA1468" s="38"/>
      <c r="CB1468" s="38"/>
    </row>
    <row r="1469" spans="1:80" ht="14" hidden="1" customHeight="1" outlineLevel="1" x14ac:dyDescent="0.2">
      <c r="A1469" t="s">
        <v>2773</v>
      </c>
      <c r="B1469" s="6" t="s">
        <v>1980</v>
      </c>
      <c r="C1469" s="1">
        <f t="shared" si="360"/>
        <v>2708</v>
      </c>
      <c r="D1469" s="3">
        <f>IF(N1469&gt;0, RANK(N1469,(N1469:P1469,Q1469:AE1469)),0)</f>
        <v>1</v>
      </c>
      <c r="E1469" s="3">
        <f>IF(O1469&gt;0,RANK(O1469,(N1469:P1469,Q1469:AE1469)),0)</f>
        <v>2</v>
      </c>
      <c r="F1469" s="3">
        <f t="shared" si="361"/>
        <v>3</v>
      </c>
      <c r="G1469" s="1">
        <f t="shared" si="362"/>
        <v>444</v>
      </c>
      <c r="H1469" s="2">
        <f t="shared" si="356"/>
        <v>0.16395864106351551</v>
      </c>
      <c r="I1469" s="4"/>
      <c r="J1469" s="2">
        <f t="shared" si="363"/>
        <v>0.56093057607090102</v>
      </c>
      <c r="K1469" s="2">
        <f t="shared" si="364"/>
        <v>0.39697193500738553</v>
      </c>
      <c r="L1469" s="2">
        <f t="shared" si="365"/>
        <v>1.9571639586410634E-2</v>
      </c>
      <c r="M1469" s="2">
        <f t="shared" si="366"/>
        <v>2.252584933530281E-2</v>
      </c>
      <c r="N1469" s="38">
        <v>1519</v>
      </c>
      <c r="O1469" s="38">
        <v>1075</v>
      </c>
      <c r="P1469" s="38">
        <v>53</v>
      </c>
      <c r="Q1469" s="38">
        <v>24</v>
      </c>
      <c r="R1469" s="38">
        <v>6</v>
      </c>
      <c r="S1469" s="38">
        <v>0</v>
      </c>
      <c r="T1469" s="38">
        <v>10</v>
      </c>
      <c r="U1469" s="38">
        <v>5</v>
      </c>
      <c r="V1469" s="38">
        <v>3</v>
      </c>
      <c r="W1469" s="38">
        <v>13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/>
      <c r="AD1469" s="38">
        <v>0</v>
      </c>
      <c r="AE1469" s="38">
        <v>0</v>
      </c>
      <c r="AJ1469" s="38">
        <v>0</v>
      </c>
      <c r="AK1469" s="38"/>
      <c r="AO1469" s="38"/>
      <c r="AP1469" s="38"/>
      <c r="AR1469" s="38"/>
      <c r="AS1469" s="38"/>
      <c r="AV1469" s="38"/>
      <c r="BA1469" t="str">
        <f t="shared" si="358"/>
        <v>Northfield</v>
      </c>
      <c r="BB1469" t="s">
        <v>674</v>
      </c>
      <c r="BC1469">
        <v>1</v>
      </c>
      <c r="BE1469" s="60">
        <v>50</v>
      </c>
      <c r="BF1469" s="62">
        <v>23</v>
      </c>
      <c r="BG1469" s="62">
        <v>65</v>
      </c>
      <c r="BH1469" s="66">
        <v>50275</v>
      </c>
      <c r="BI1469" s="66">
        <v>50275</v>
      </c>
      <c r="BJ1469" s="66">
        <f t="shared" si="357"/>
        <v>50023</v>
      </c>
      <c r="BL1469" s="6" t="s">
        <v>1447</v>
      </c>
      <c r="BM1469">
        <f t="shared" si="367"/>
        <v>5050275</v>
      </c>
      <c r="BN1469">
        <f t="shared" si="359"/>
        <v>5050275</v>
      </c>
      <c r="BR1469" s="1"/>
      <c r="CA1469" s="38"/>
      <c r="CB1469" s="38"/>
    </row>
    <row r="1470" spans="1:80" ht="14" hidden="1" customHeight="1" outlineLevel="1" x14ac:dyDescent="0.2">
      <c r="A1470" t="s">
        <v>2430</v>
      </c>
      <c r="B1470" s="6" t="s">
        <v>1980</v>
      </c>
      <c r="C1470" s="1">
        <f t="shared" si="360"/>
        <v>108</v>
      </c>
      <c r="D1470" s="3">
        <f>IF(N1470&gt;0, RANK(N1470,(N1470:P1470,Q1470:AE1470)),0)</f>
        <v>2</v>
      </c>
      <c r="E1470" s="3">
        <f>IF(O1470&gt;0,RANK(O1470,(N1470:P1470,Q1470:AE1470)),0)</f>
        <v>1</v>
      </c>
      <c r="F1470" s="3">
        <f t="shared" si="361"/>
        <v>4</v>
      </c>
      <c r="G1470" s="1">
        <f t="shared" si="362"/>
        <v>27</v>
      </c>
      <c r="H1470" s="2">
        <f t="shared" si="356"/>
        <v>0.25</v>
      </c>
      <c r="I1470" s="4"/>
      <c r="J1470" s="2">
        <f t="shared" si="363"/>
        <v>0.3611111111111111</v>
      </c>
      <c r="K1470" s="2">
        <f t="shared" si="364"/>
        <v>0.61111111111111116</v>
      </c>
      <c r="L1470" s="2">
        <f t="shared" si="365"/>
        <v>9.2592592592592587E-3</v>
      </c>
      <c r="M1470" s="2">
        <f t="shared" si="366"/>
        <v>1.851851851851842E-2</v>
      </c>
      <c r="N1470" s="38">
        <v>39</v>
      </c>
      <c r="O1470" s="38">
        <v>66</v>
      </c>
      <c r="P1470" s="38">
        <v>1</v>
      </c>
      <c r="Q1470" s="38">
        <v>2</v>
      </c>
      <c r="R1470" s="38">
        <v>0</v>
      </c>
      <c r="S1470" s="38">
        <v>0</v>
      </c>
      <c r="T1470" s="38">
        <v>0</v>
      </c>
      <c r="U1470" s="38">
        <v>0</v>
      </c>
      <c r="V1470" s="38">
        <v>0</v>
      </c>
      <c r="W1470" s="38">
        <v>0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/>
      <c r="AD1470" s="38">
        <v>0</v>
      </c>
      <c r="AE1470" s="38">
        <v>0</v>
      </c>
      <c r="AJ1470" s="38">
        <v>0</v>
      </c>
      <c r="AK1470" s="38"/>
      <c r="AO1470" s="38"/>
      <c r="AP1470" s="38"/>
      <c r="AR1470" s="38"/>
      <c r="AS1470" s="38"/>
      <c r="AV1470" s="38"/>
      <c r="BA1470" t="str">
        <f t="shared" si="358"/>
        <v>Norton</v>
      </c>
      <c r="BB1470" t="s">
        <v>823</v>
      </c>
      <c r="BC1470">
        <v>1</v>
      </c>
      <c r="BE1470" s="60">
        <v>50</v>
      </c>
      <c r="BF1470" s="62">
        <v>9</v>
      </c>
      <c r="BG1470" s="62">
        <v>80</v>
      </c>
      <c r="BH1470" s="66">
        <v>52750</v>
      </c>
      <c r="BI1470" s="66">
        <v>52750</v>
      </c>
      <c r="BJ1470" s="66">
        <f t="shared" si="357"/>
        <v>50009</v>
      </c>
      <c r="BL1470" s="6" t="s">
        <v>1447</v>
      </c>
      <c r="BM1470">
        <f t="shared" si="367"/>
        <v>5052750</v>
      </c>
      <c r="BN1470">
        <f t="shared" si="359"/>
        <v>5052750</v>
      </c>
      <c r="BR1470" s="1"/>
      <c r="CA1470" s="38"/>
      <c r="CB1470" s="38"/>
    </row>
    <row r="1471" spans="1:80" ht="14" hidden="1" customHeight="1" outlineLevel="1" x14ac:dyDescent="0.2">
      <c r="A1471" t="s">
        <v>3028</v>
      </c>
      <c r="B1471" s="6" t="s">
        <v>1980</v>
      </c>
      <c r="C1471" s="1">
        <f t="shared" si="360"/>
        <v>2495</v>
      </c>
      <c r="D1471" s="3">
        <f>IF(N1471&gt;0, RANK(N1471,(N1471:P1471,Q1471:AE1471)),0)</f>
        <v>1</v>
      </c>
      <c r="E1471" s="3">
        <f>IF(O1471&gt;0,RANK(O1471,(N1471:P1471,Q1471:AE1471)),0)</f>
        <v>2</v>
      </c>
      <c r="F1471" s="3">
        <f t="shared" si="361"/>
        <v>5</v>
      </c>
      <c r="G1471" s="1">
        <f t="shared" si="362"/>
        <v>2041</v>
      </c>
      <c r="H1471" s="2">
        <f t="shared" si="356"/>
        <v>0.81803607214428853</v>
      </c>
      <c r="I1471" s="4"/>
      <c r="J1471" s="2">
        <f t="shared" si="363"/>
        <v>0.89539078156312624</v>
      </c>
      <c r="K1471" s="2">
        <f t="shared" si="364"/>
        <v>7.735470941883768E-2</v>
      </c>
      <c r="L1471" s="2">
        <f t="shared" si="365"/>
        <v>6.0120240480961923E-3</v>
      </c>
      <c r="M1471" s="2">
        <f t="shared" si="366"/>
        <v>2.1242484969939891E-2</v>
      </c>
      <c r="N1471" s="38">
        <v>2234</v>
      </c>
      <c r="O1471" s="38">
        <v>193</v>
      </c>
      <c r="P1471" s="38">
        <v>15</v>
      </c>
      <c r="Q1471" s="38">
        <v>5</v>
      </c>
      <c r="R1471" s="38">
        <v>7</v>
      </c>
      <c r="S1471" s="38">
        <v>0</v>
      </c>
      <c r="T1471" s="38">
        <v>5</v>
      </c>
      <c r="U1471" s="38">
        <v>18</v>
      </c>
      <c r="V1471" s="38">
        <v>0</v>
      </c>
      <c r="W1471" s="38">
        <v>18</v>
      </c>
      <c r="X1471" s="38">
        <v>0</v>
      </c>
      <c r="Y1471" s="38">
        <v>0</v>
      </c>
      <c r="Z1471" s="38">
        <v>0</v>
      </c>
      <c r="AA1471" s="38">
        <v>0</v>
      </c>
      <c r="AB1471" s="38">
        <v>0</v>
      </c>
      <c r="AC1471" s="38"/>
      <c r="AD1471" s="38">
        <v>0</v>
      </c>
      <c r="AE1471" s="38">
        <v>0</v>
      </c>
      <c r="AJ1471" s="38">
        <v>0</v>
      </c>
      <c r="AK1471" s="38"/>
      <c r="AO1471" s="38"/>
      <c r="AP1471" s="38"/>
      <c r="AR1471" s="38"/>
      <c r="AS1471" s="38"/>
      <c r="AV1471" s="38"/>
      <c r="BA1471" t="str">
        <f t="shared" si="358"/>
        <v>Norwich</v>
      </c>
      <c r="BB1471" t="s">
        <v>2237</v>
      </c>
      <c r="BC1471">
        <v>1</v>
      </c>
      <c r="BE1471" s="60">
        <v>50</v>
      </c>
      <c r="BF1471" s="62">
        <v>27</v>
      </c>
      <c r="BG1471" s="62">
        <v>55</v>
      </c>
      <c r="BH1471" s="66">
        <v>52900</v>
      </c>
      <c r="BI1471" s="66">
        <v>52900</v>
      </c>
      <c r="BJ1471" s="66">
        <f t="shared" si="357"/>
        <v>50027</v>
      </c>
      <c r="BL1471" s="6" t="s">
        <v>1447</v>
      </c>
      <c r="BM1471">
        <f t="shared" si="367"/>
        <v>5052900</v>
      </c>
      <c r="BN1471">
        <f t="shared" si="359"/>
        <v>5052900</v>
      </c>
      <c r="BR1471" s="1"/>
      <c r="CA1471" s="38"/>
      <c r="CB1471" s="38"/>
    </row>
    <row r="1472" spans="1:80" ht="14" hidden="1" customHeight="1" outlineLevel="1" x14ac:dyDescent="0.2">
      <c r="A1472" t="s">
        <v>1977</v>
      </c>
      <c r="B1472" s="6" t="s">
        <v>1980</v>
      </c>
      <c r="C1472" s="1">
        <f t="shared" si="360"/>
        <v>624</v>
      </c>
      <c r="D1472" s="3">
        <f>IF(N1472&gt;0, RANK(N1472,(N1472:P1472,Q1472:AE1472)),0)</f>
        <v>2</v>
      </c>
      <c r="E1472" s="3">
        <f>IF(O1472&gt;0,RANK(O1472,(N1472:P1472,Q1472:AE1472)),0)</f>
        <v>1</v>
      </c>
      <c r="F1472" s="3">
        <f t="shared" si="361"/>
        <v>3</v>
      </c>
      <c r="G1472" s="1">
        <f t="shared" si="362"/>
        <v>113</v>
      </c>
      <c r="H1472" s="2">
        <f t="shared" si="356"/>
        <v>0.18108974358974358</v>
      </c>
      <c r="I1472" s="4"/>
      <c r="J1472" s="2">
        <f t="shared" si="363"/>
        <v>0.39262820512820512</v>
      </c>
      <c r="K1472" s="2">
        <f t="shared" si="364"/>
        <v>0.57371794871794868</v>
      </c>
      <c r="L1472" s="2">
        <f t="shared" si="365"/>
        <v>2.0833333333333332E-2</v>
      </c>
      <c r="M1472" s="2">
        <f t="shared" si="366"/>
        <v>1.2820512820512924E-2</v>
      </c>
      <c r="N1472" s="38">
        <v>245</v>
      </c>
      <c r="O1472" s="38">
        <v>358</v>
      </c>
      <c r="P1472" s="38">
        <v>13</v>
      </c>
      <c r="Q1472" s="38">
        <v>4</v>
      </c>
      <c r="R1472" s="38">
        <v>1</v>
      </c>
      <c r="S1472" s="38">
        <v>0</v>
      </c>
      <c r="T1472" s="38">
        <v>0</v>
      </c>
      <c r="U1472" s="38">
        <v>0</v>
      </c>
      <c r="V1472" s="38">
        <v>1</v>
      </c>
      <c r="W1472" s="38">
        <v>1</v>
      </c>
      <c r="X1472" s="38">
        <v>1</v>
      </c>
      <c r="Y1472" s="38">
        <v>0</v>
      </c>
      <c r="Z1472" s="38">
        <v>0</v>
      </c>
      <c r="AA1472" s="38">
        <v>0</v>
      </c>
      <c r="AB1472" s="38">
        <v>0</v>
      </c>
      <c r="AC1472" s="38"/>
      <c r="AD1472" s="38">
        <v>0</v>
      </c>
      <c r="AE1472" s="38">
        <v>0</v>
      </c>
      <c r="AJ1472" s="38">
        <v>0</v>
      </c>
      <c r="AK1472" s="38"/>
      <c r="AO1472" s="38"/>
      <c r="AP1472" s="38"/>
      <c r="AR1472" s="38"/>
      <c r="AS1472" s="38"/>
      <c r="AV1472" s="38"/>
      <c r="BA1472" t="str">
        <f t="shared" si="358"/>
        <v>Orange</v>
      </c>
      <c r="BB1472" t="s">
        <v>1977</v>
      </c>
      <c r="BC1472">
        <v>1</v>
      </c>
      <c r="BE1472" s="60">
        <v>50</v>
      </c>
      <c r="BF1472" s="62">
        <v>17</v>
      </c>
      <c r="BG1472" s="62">
        <v>40</v>
      </c>
      <c r="BH1472" s="66">
        <v>53425</v>
      </c>
      <c r="BI1472" s="66">
        <v>53425</v>
      </c>
      <c r="BJ1472" s="66">
        <f t="shared" si="357"/>
        <v>50017</v>
      </c>
      <c r="BL1472" s="6" t="s">
        <v>1447</v>
      </c>
      <c r="BM1472">
        <f t="shared" si="367"/>
        <v>5053425</v>
      </c>
      <c r="BN1472">
        <f t="shared" si="359"/>
        <v>5053425</v>
      </c>
      <c r="BR1472" s="1"/>
      <c r="CA1472" s="38"/>
      <c r="CB1472" s="38"/>
    </row>
    <row r="1473" spans="1:80" ht="14" hidden="1" customHeight="1" outlineLevel="1" x14ac:dyDescent="0.2">
      <c r="A1473" t="s">
        <v>2006</v>
      </c>
      <c r="B1473" s="6" t="s">
        <v>1980</v>
      </c>
      <c r="C1473" s="1">
        <f t="shared" si="360"/>
        <v>773</v>
      </c>
      <c r="D1473" s="3">
        <f>IF(N1473&gt;0, RANK(N1473,(N1473:P1473,Q1473:AE1473)),0)</f>
        <v>1</v>
      </c>
      <c r="E1473" s="3">
        <f>IF(O1473&gt;0,RANK(O1473,(N1473:P1473,Q1473:AE1473)),0)</f>
        <v>2</v>
      </c>
      <c r="F1473" s="3">
        <f t="shared" si="361"/>
        <v>3</v>
      </c>
      <c r="G1473" s="1">
        <f t="shared" si="362"/>
        <v>52</v>
      </c>
      <c r="H1473" s="2">
        <f t="shared" si="356"/>
        <v>6.7270375161707627E-2</v>
      </c>
      <c r="I1473" s="4"/>
      <c r="J1473" s="2">
        <f t="shared" si="363"/>
        <v>0.51617076326002587</v>
      </c>
      <c r="K1473" s="2">
        <f t="shared" si="364"/>
        <v>0.44890038809831823</v>
      </c>
      <c r="L1473" s="2">
        <f t="shared" si="365"/>
        <v>1.5523932729624839E-2</v>
      </c>
      <c r="M1473" s="2">
        <f t="shared" si="366"/>
        <v>1.940491591203107E-2</v>
      </c>
      <c r="N1473" s="38">
        <v>399</v>
      </c>
      <c r="O1473" s="38">
        <v>347</v>
      </c>
      <c r="P1473" s="38">
        <v>12</v>
      </c>
      <c r="Q1473" s="38">
        <v>3</v>
      </c>
      <c r="R1473" s="38">
        <v>2</v>
      </c>
      <c r="S1473" s="38">
        <v>0</v>
      </c>
      <c r="T1473" s="38">
        <v>6</v>
      </c>
      <c r="U1473" s="38">
        <v>1</v>
      </c>
      <c r="V1473" s="38">
        <v>0</v>
      </c>
      <c r="W1473" s="38">
        <v>3</v>
      </c>
      <c r="X1473" s="38">
        <v>0</v>
      </c>
      <c r="Y1473" s="38">
        <v>0</v>
      </c>
      <c r="Z1473" s="38">
        <v>0</v>
      </c>
      <c r="AA1473" s="38">
        <v>0</v>
      </c>
      <c r="AB1473" s="38">
        <v>0</v>
      </c>
      <c r="AC1473" s="38"/>
      <c r="AD1473" s="38">
        <v>0</v>
      </c>
      <c r="AE1473" s="38">
        <v>0</v>
      </c>
      <c r="AJ1473" s="38">
        <v>0</v>
      </c>
      <c r="AK1473" s="38"/>
      <c r="AO1473" s="38"/>
      <c r="AP1473" s="38"/>
      <c r="AR1473" s="38"/>
      <c r="AS1473" s="38"/>
      <c r="AV1473" s="38"/>
      <c r="BA1473" t="str">
        <f t="shared" si="358"/>
        <v>Orwell</v>
      </c>
      <c r="BB1473" t="s">
        <v>1322</v>
      </c>
      <c r="BC1473">
        <v>1</v>
      </c>
      <c r="BE1473" s="60">
        <v>50</v>
      </c>
      <c r="BF1473" s="62">
        <v>1</v>
      </c>
      <c r="BG1473" s="62">
        <v>70</v>
      </c>
      <c r="BH1473" s="66">
        <v>53725</v>
      </c>
      <c r="BI1473" s="66">
        <v>53725</v>
      </c>
      <c r="BJ1473" s="66">
        <f t="shared" si="357"/>
        <v>50001</v>
      </c>
      <c r="BL1473" s="6" t="s">
        <v>1447</v>
      </c>
      <c r="BM1473">
        <f t="shared" si="367"/>
        <v>5053725</v>
      </c>
      <c r="BN1473">
        <f t="shared" si="359"/>
        <v>5053725</v>
      </c>
      <c r="BR1473" s="1"/>
      <c r="CA1473" s="38"/>
      <c r="CB1473" s="38"/>
    </row>
    <row r="1474" spans="1:80" ht="14" hidden="1" customHeight="1" outlineLevel="1" x14ac:dyDescent="0.2">
      <c r="A1474" t="s">
        <v>2901</v>
      </c>
      <c r="B1474" s="6" t="s">
        <v>1980</v>
      </c>
      <c r="C1474" s="1">
        <f t="shared" si="360"/>
        <v>436</v>
      </c>
      <c r="D1474" s="3">
        <f>IF(N1474&gt;0, RANK(N1474,(N1474:P1474,Q1474:AE1474)),0)</f>
        <v>1</v>
      </c>
      <c r="E1474" s="3">
        <f>IF(O1474&gt;0,RANK(O1474,(N1474:P1474,Q1474:AE1474)),0)</f>
        <v>2</v>
      </c>
      <c r="F1474" s="3">
        <f t="shared" si="361"/>
        <v>3</v>
      </c>
      <c r="G1474" s="1">
        <f t="shared" si="362"/>
        <v>127</v>
      </c>
      <c r="H1474" s="2">
        <f t="shared" ref="H1474:H1537" si="368">IF(C1474&gt;0,G1474/C1474,0)</f>
        <v>0.29128440366972475</v>
      </c>
      <c r="I1474" s="4"/>
      <c r="J1474" s="2">
        <f t="shared" si="363"/>
        <v>0.62155963302752293</v>
      </c>
      <c r="K1474" s="2">
        <f t="shared" si="364"/>
        <v>0.33027522935779818</v>
      </c>
      <c r="L1474" s="2">
        <f t="shared" si="365"/>
        <v>2.0642201834862386E-2</v>
      </c>
      <c r="M1474" s="2">
        <f t="shared" si="366"/>
        <v>2.7522935779816501E-2</v>
      </c>
      <c r="N1474" s="38">
        <v>271</v>
      </c>
      <c r="O1474" s="38">
        <v>144</v>
      </c>
      <c r="P1474" s="38">
        <v>9</v>
      </c>
      <c r="Q1474" s="38">
        <v>1</v>
      </c>
      <c r="R1474" s="38">
        <v>0</v>
      </c>
      <c r="S1474" s="38">
        <v>0</v>
      </c>
      <c r="T1474" s="38">
        <v>0</v>
      </c>
      <c r="U1474" s="38">
        <v>5</v>
      </c>
      <c r="V1474" s="38">
        <v>0</v>
      </c>
      <c r="W1474" s="38">
        <v>6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/>
      <c r="AD1474" s="38">
        <v>0</v>
      </c>
      <c r="AE1474" s="38">
        <v>0</v>
      </c>
      <c r="AJ1474" s="38">
        <v>0</v>
      </c>
      <c r="AK1474" s="38"/>
      <c r="AO1474" s="38"/>
      <c r="AP1474" s="38"/>
      <c r="AR1474" s="38"/>
      <c r="AS1474" s="38"/>
      <c r="AV1474" s="38"/>
      <c r="BA1474" t="str">
        <f t="shared" si="358"/>
        <v>Panton</v>
      </c>
      <c r="BB1474" t="s">
        <v>1322</v>
      </c>
      <c r="BC1474">
        <v>1</v>
      </c>
      <c r="BE1474" s="60">
        <v>50</v>
      </c>
      <c r="BF1474" s="62">
        <v>1</v>
      </c>
      <c r="BG1474" s="62">
        <v>75</v>
      </c>
      <c r="BH1474" s="66">
        <v>53950</v>
      </c>
      <c r="BI1474" s="66">
        <v>53950</v>
      </c>
      <c r="BJ1474" s="66">
        <f t="shared" si="357"/>
        <v>50001</v>
      </c>
      <c r="BL1474" s="6" t="s">
        <v>1447</v>
      </c>
      <c r="BM1474">
        <f t="shared" si="367"/>
        <v>5053950</v>
      </c>
      <c r="BN1474">
        <f t="shared" si="359"/>
        <v>5053950</v>
      </c>
      <c r="BR1474" s="1"/>
      <c r="CA1474" s="38"/>
      <c r="CB1474" s="38"/>
    </row>
    <row r="1475" spans="1:80" ht="14" hidden="1" customHeight="1" outlineLevel="1" x14ac:dyDescent="0.2">
      <c r="A1475" t="s">
        <v>2911</v>
      </c>
      <c r="B1475" s="6" t="s">
        <v>1980</v>
      </c>
      <c r="C1475" s="1">
        <f t="shared" si="360"/>
        <v>925</v>
      </c>
      <c r="D1475" s="3">
        <f>IF(N1475&gt;0, RANK(N1475,(N1475:P1475,Q1475:AE1475)),0)</f>
        <v>1</v>
      </c>
      <c r="E1475" s="3">
        <f>IF(O1475&gt;0,RANK(O1475,(N1475:P1475,Q1475:AE1475)),0)</f>
        <v>2</v>
      </c>
      <c r="F1475" s="3">
        <f t="shared" si="361"/>
        <v>3</v>
      </c>
      <c r="G1475" s="1">
        <f t="shared" si="362"/>
        <v>95</v>
      </c>
      <c r="H1475" s="2">
        <f t="shared" si="368"/>
        <v>0.10270270270270271</v>
      </c>
      <c r="I1475" s="4"/>
      <c r="J1475" s="2">
        <f t="shared" si="363"/>
        <v>0.53405405405405404</v>
      </c>
      <c r="K1475" s="2">
        <f t="shared" si="364"/>
        <v>0.43135135135135133</v>
      </c>
      <c r="L1475" s="2">
        <f t="shared" si="365"/>
        <v>1.4054054054054054E-2</v>
      </c>
      <c r="M1475" s="2">
        <f t="shared" si="366"/>
        <v>2.0540540540540574E-2</v>
      </c>
      <c r="N1475" s="38">
        <v>494</v>
      </c>
      <c r="O1475" s="38">
        <v>399</v>
      </c>
      <c r="P1475" s="38">
        <v>13</v>
      </c>
      <c r="Q1475" s="38">
        <v>4</v>
      </c>
      <c r="R1475" s="38">
        <v>1</v>
      </c>
      <c r="S1475" s="38">
        <v>0</v>
      </c>
      <c r="T1475" s="38">
        <v>1</v>
      </c>
      <c r="U1475" s="38">
        <v>5</v>
      </c>
      <c r="V1475" s="38">
        <v>1</v>
      </c>
      <c r="W1475" s="38">
        <v>7</v>
      </c>
      <c r="X1475" s="38">
        <v>0</v>
      </c>
      <c r="Y1475" s="38">
        <v>0</v>
      </c>
      <c r="Z1475" s="38">
        <v>0</v>
      </c>
      <c r="AA1475" s="38">
        <v>0</v>
      </c>
      <c r="AB1475" s="38">
        <v>0</v>
      </c>
      <c r="AC1475" s="38"/>
      <c r="AD1475" s="38">
        <v>0</v>
      </c>
      <c r="AE1475" s="38">
        <v>0</v>
      </c>
      <c r="AJ1475" s="38">
        <v>0</v>
      </c>
      <c r="AK1475" s="38"/>
      <c r="AO1475" s="38"/>
      <c r="AP1475" s="38"/>
      <c r="AR1475" s="38"/>
      <c r="AS1475" s="38"/>
      <c r="AV1475" s="38"/>
      <c r="BA1475" t="str">
        <f t="shared" si="358"/>
        <v>Pawlet</v>
      </c>
      <c r="BB1475" t="s">
        <v>577</v>
      </c>
      <c r="BC1475">
        <v>1</v>
      </c>
      <c r="BE1475" s="60">
        <v>50</v>
      </c>
      <c r="BF1475" s="62">
        <v>21</v>
      </c>
      <c r="BG1475" s="62">
        <v>70</v>
      </c>
      <c r="BH1475" s="66">
        <v>54250</v>
      </c>
      <c r="BI1475" s="66">
        <v>54250</v>
      </c>
      <c r="BJ1475" s="66">
        <f t="shared" si="357"/>
        <v>50021</v>
      </c>
      <c r="BL1475" s="6" t="s">
        <v>1447</v>
      </c>
      <c r="BM1475">
        <f t="shared" si="367"/>
        <v>5054250</v>
      </c>
      <c r="BN1475">
        <f t="shared" si="359"/>
        <v>5054250</v>
      </c>
      <c r="BR1475" s="1"/>
      <c r="CA1475" s="38"/>
      <c r="CB1475" s="38"/>
    </row>
    <row r="1476" spans="1:80" ht="14" hidden="1" customHeight="1" outlineLevel="1" x14ac:dyDescent="0.2">
      <c r="A1476" t="s">
        <v>2824</v>
      </c>
      <c r="B1476" s="6" t="s">
        <v>1980</v>
      </c>
      <c r="C1476" s="1">
        <f t="shared" si="360"/>
        <v>531</v>
      </c>
      <c r="D1476" s="3">
        <f>IF(N1476&gt;0, RANK(N1476,(N1476:P1476,Q1476:AE1476)),0)</f>
        <v>1</v>
      </c>
      <c r="E1476" s="3">
        <f>IF(O1476&gt;0,RANK(O1476,(N1476:P1476,Q1476:AE1476)),0)</f>
        <v>2</v>
      </c>
      <c r="F1476" s="3">
        <f t="shared" si="361"/>
        <v>3</v>
      </c>
      <c r="G1476" s="1">
        <f t="shared" si="362"/>
        <v>234</v>
      </c>
      <c r="H1476" s="2">
        <f t="shared" si="368"/>
        <v>0.44067796610169491</v>
      </c>
      <c r="I1476" s="4"/>
      <c r="J1476" s="2">
        <f t="shared" si="363"/>
        <v>0.70621468926553677</v>
      </c>
      <c r="K1476" s="2">
        <f t="shared" si="364"/>
        <v>0.2655367231638418</v>
      </c>
      <c r="L1476" s="2">
        <f t="shared" si="365"/>
        <v>7.5329566854990581E-3</v>
      </c>
      <c r="M1476" s="2">
        <f t="shared" si="366"/>
        <v>2.0715630885122373E-2</v>
      </c>
      <c r="N1476" s="38">
        <v>375</v>
      </c>
      <c r="O1476" s="38">
        <v>141</v>
      </c>
      <c r="P1476" s="38">
        <v>4</v>
      </c>
      <c r="Q1476" s="38">
        <v>2</v>
      </c>
      <c r="R1476" s="38">
        <v>2</v>
      </c>
      <c r="S1476" s="38">
        <v>0</v>
      </c>
      <c r="T1476" s="38">
        <v>1</v>
      </c>
      <c r="U1476" s="38">
        <v>4</v>
      </c>
      <c r="V1476" s="38">
        <v>0</v>
      </c>
      <c r="W1476" s="38">
        <v>2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/>
      <c r="AD1476" s="38">
        <v>0</v>
      </c>
      <c r="AE1476" s="38">
        <v>0</v>
      </c>
      <c r="AJ1476" s="38">
        <v>0</v>
      </c>
      <c r="AK1476" s="38"/>
      <c r="AO1476" s="38"/>
      <c r="AP1476" s="38"/>
      <c r="AR1476" s="38"/>
      <c r="AS1476" s="38"/>
      <c r="AV1476" s="38"/>
      <c r="BA1476" t="str">
        <f t="shared" si="358"/>
        <v>Peacham</v>
      </c>
      <c r="BB1476" t="s">
        <v>663</v>
      </c>
      <c r="BC1476">
        <v>1</v>
      </c>
      <c r="BE1476" s="60">
        <v>50</v>
      </c>
      <c r="BF1476" s="62">
        <v>5</v>
      </c>
      <c r="BG1476" s="62">
        <v>45</v>
      </c>
      <c r="BH1476" s="66">
        <v>54400</v>
      </c>
      <c r="BI1476" s="66">
        <v>54400</v>
      </c>
      <c r="BJ1476" s="66">
        <f t="shared" si="357"/>
        <v>50005</v>
      </c>
      <c r="BL1476" s="6" t="s">
        <v>1447</v>
      </c>
      <c r="BM1476">
        <f t="shared" si="367"/>
        <v>5054400</v>
      </c>
      <c r="BN1476">
        <f t="shared" si="359"/>
        <v>5054400</v>
      </c>
      <c r="BR1476" s="1"/>
      <c r="CA1476" s="38"/>
      <c r="CB1476" s="38"/>
    </row>
    <row r="1477" spans="1:80" ht="14" hidden="1" customHeight="1" outlineLevel="1" x14ac:dyDescent="0.2">
      <c r="A1477" t="s">
        <v>3084</v>
      </c>
      <c r="B1477" s="6" t="s">
        <v>1980</v>
      </c>
      <c r="C1477" s="1">
        <f t="shared" si="360"/>
        <v>293</v>
      </c>
      <c r="D1477" s="3">
        <f>IF(N1477&gt;0, RANK(N1477,(N1477:P1477,Q1477:AE1477)),0)</f>
        <v>1</v>
      </c>
      <c r="E1477" s="3">
        <f>IF(O1477&gt;0,RANK(O1477,(N1477:P1477,Q1477:AE1477)),0)</f>
        <v>2</v>
      </c>
      <c r="F1477" s="3">
        <f t="shared" si="361"/>
        <v>3</v>
      </c>
      <c r="G1477" s="1">
        <f t="shared" si="362"/>
        <v>145</v>
      </c>
      <c r="H1477" s="2">
        <f t="shared" si="368"/>
        <v>0.4948805460750853</v>
      </c>
      <c r="I1477" s="4"/>
      <c r="J1477" s="2">
        <f t="shared" si="363"/>
        <v>0.726962457337884</v>
      </c>
      <c r="K1477" s="2">
        <f t="shared" si="364"/>
        <v>0.23208191126279865</v>
      </c>
      <c r="L1477" s="2">
        <f t="shared" si="365"/>
        <v>3.0716723549488054E-2</v>
      </c>
      <c r="M1477" s="2">
        <f t="shared" si="366"/>
        <v>1.0238907849829296E-2</v>
      </c>
      <c r="N1477" s="38">
        <v>213</v>
      </c>
      <c r="O1477" s="38">
        <v>68</v>
      </c>
      <c r="P1477" s="38">
        <v>9</v>
      </c>
      <c r="Q1477" s="38">
        <v>0</v>
      </c>
      <c r="R1477" s="38">
        <v>0</v>
      </c>
      <c r="S1477" s="38">
        <v>0</v>
      </c>
      <c r="T1477" s="38">
        <v>1</v>
      </c>
      <c r="U1477" s="38">
        <v>0</v>
      </c>
      <c r="V1477" s="38">
        <v>0</v>
      </c>
      <c r="W1477" s="38">
        <v>2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/>
      <c r="AD1477" s="38">
        <v>0</v>
      </c>
      <c r="AE1477" s="38">
        <v>0</v>
      </c>
      <c r="AJ1477" s="38">
        <v>0</v>
      </c>
      <c r="AK1477" s="38"/>
      <c r="AO1477" s="38"/>
      <c r="AP1477" s="38"/>
      <c r="AR1477" s="38"/>
      <c r="AS1477" s="38"/>
      <c r="AV1477" s="38"/>
      <c r="BA1477" t="str">
        <f t="shared" si="358"/>
        <v>Peru</v>
      </c>
      <c r="BB1477" t="s">
        <v>931</v>
      </c>
      <c r="BC1477">
        <v>1</v>
      </c>
      <c r="BE1477" s="60">
        <v>50</v>
      </c>
      <c r="BF1477" s="62">
        <v>3</v>
      </c>
      <c r="BG1477" s="62">
        <v>30</v>
      </c>
      <c r="BH1477" s="66">
        <v>55000</v>
      </c>
      <c r="BI1477" s="66">
        <v>55000</v>
      </c>
      <c r="BJ1477" s="66">
        <f t="shared" ref="BJ1477:BJ1540" si="369">BE1477*1000+BF1477</f>
        <v>50003</v>
      </c>
      <c r="BL1477" s="6" t="s">
        <v>1447</v>
      </c>
      <c r="BM1477">
        <f t="shared" si="367"/>
        <v>5055000</v>
      </c>
      <c r="BN1477">
        <f t="shared" si="359"/>
        <v>5055000</v>
      </c>
      <c r="BR1477" s="1"/>
      <c r="CA1477" s="38"/>
      <c r="CB1477" s="38"/>
    </row>
    <row r="1478" spans="1:80" ht="14" hidden="1" customHeight="1" outlineLevel="1" x14ac:dyDescent="0.2">
      <c r="A1478" t="s">
        <v>3031</v>
      </c>
      <c r="B1478" s="6" t="s">
        <v>1980</v>
      </c>
      <c r="C1478" s="1">
        <f t="shared" si="360"/>
        <v>338</v>
      </c>
      <c r="D1478" s="3">
        <f>IF(N1478&gt;0, RANK(N1478,(N1478:P1478,Q1478:AE1478)),0)</f>
        <v>1</v>
      </c>
      <c r="E1478" s="3">
        <f>IF(O1478&gt;0,RANK(O1478,(N1478:P1478,Q1478:AE1478)),0)</f>
        <v>2</v>
      </c>
      <c r="F1478" s="3">
        <f t="shared" si="361"/>
        <v>3</v>
      </c>
      <c r="G1478" s="1">
        <f t="shared" si="362"/>
        <v>83</v>
      </c>
      <c r="H1478" s="2">
        <f t="shared" si="368"/>
        <v>0.2455621301775148</v>
      </c>
      <c r="I1478" s="4"/>
      <c r="J1478" s="2">
        <f t="shared" si="363"/>
        <v>0.60355029585798814</v>
      </c>
      <c r="K1478" s="2">
        <f t="shared" si="364"/>
        <v>0.35798816568047337</v>
      </c>
      <c r="L1478" s="2">
        <f t="shared" si="365"/>
        <v>2.0710059171597635E-2</v>
      </c>
      <c r="M1478" s="2">
        <f t="shared" si="366"/>
        <v>1.7751479289940857E-2</v>
      </c>
      <c r="N1478" s="38">
        <v>204</v>
      </c>
      <c r="O1478" s="38">
        <v>121</v>
      </c>
      <c r="P1478" s="38">
        <v>7</v>
      </c>
      <c r="Q1478" s="38">
        <v>0</v>
      </c>
      <c r="R1478" s="38">
        <v>5</v>
      </c>
      <c r="S1478" s="38">
        <v>0</v>
      </c>
      <c r="T1478" s="38">
        <v>0</v>
      </c>
      <c r="U1478" s="38">
        <v>1</v>
      </c>
      <c r="V1478" s="38">
        <v>0</v>
      </c>
      <c r="W1478" s="38">
        <v>0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/>
      <c r="AD1478" s="38">
        <v>0</v>
      </c>
      <c r="AE1478" s="38">
        <v>0</v>
      </c>
      <c r="AJ1478" s="38">
        <v>0</v>
      </c>
      <c r="AK1478" s="38"/>
      <c r="AO1478" s="38"/>
      <c r="AP1478" s="38"/>
      <c r="AR1478" s="38"/>
      <c r="AS1478" s="38"/>
      <c r="AV1478" s="38"/>
      <c r="BA1478" t="str">
        <f t="shared" si="358"/>
        <v>Pittsfield</v>
      </c>
      <c r="BB1478" t="s">
        <v>577</v>
      </c>
      <c r="BC1478">
        <v>1</v>
      </c>
      <c r="BE1478" s="60">
        <v>50</v>
      </c>
      <c r="BF1478" s="62">
        <v>21</v>
      </c>
      <c r="BG1478" s="62">
        <v>75</v>
      </c>
      <c r="BH1478" s="66">
        <v>55450</v>
      </c>
      <c r="BI1478" s="66">
        <v>55450</v>
      </c>
      <c r="BJ1478" s="66">
        <f t="shared" si="369"/>
        <v>50021</v>
      </c>
      <c r="BL1478" s="6" t="s">
        <v>1447</v>
      </c>
      <c r="BM1478">
        <f t="shared" si="367"/>
        <v>5055450</v>
      </c>
      <c r="BN1478">
        <f t="shared" si="359"/>
        <v>5055450</v>
      </c>
      <c r="BR1478" s="1"/>
      <c r="CA1478" s="38"/>
      <c r="CB1478" s="38"/>
    </row>
    <row r="1479" spans="1:80" ht="14" hidden="1" customHeight="1" outlineLevel="1" x14ac:dyDescent="0.2">
      <c r="A1479" t="s">
        <v>2836</v>
      </c>
      <c r="B1479" s="6" t="s">
        <v>1980</v>
      </c>
      <c r="C1479" s="1">
        <f t="shared" si="360"/>
        <v>1769</v>
      </c>
      <c r="D1479" s="3">
        <f>IF(N1479&gt;0, RANK(N1479,(N1479:P1479,Q1479:AE1479)),0)</f>
        <v>2</v>
      </c>
      <c r="E1479" s="3">
        <f>IF(O1479&gt;0,RANK(O1479,(N1479:P1479,Q1479:AE1479)),0)</f>
        <v>1</v>
      </c>
      <c r="F1479" s="3">
        <f t="shared" si="361"/>
        <v>3</v>
      </c>
      <c r="G1479" s="1">
        <f t="shared" si="362"/>
        <v>9</v>
      </c>
      <c r="H1479" s="2">
        <f t="shared" si="368"/>
        <v>5.0876201243640479E-3</v>
      </c>
      <c r="I1479" s="4"/>
      <c r="J1479" s="2">
        <f t="shared" si="363"/>
        <v>0.48219332956472583</v>
      </c>
      <c r="K1479" s="2">
        <f t="shared" si="364"/>
        <v>0.48728094968908986</v>
      </c>
      <c r="L1479" s="2">
        <f t="shared" si="365"/>
        <v>1.4132278123233465E-2</v>
      </c>
      <c r="M1479" s="2">
        <f t="shared" si="366"/>
        <v>1.6393442622950852E-2</v>
      </c>
      <c r="N1479" s="38">
        <v>853</v>
      </c>
      <c r="O1479" s="38">
        <v>862</v>
      </c>
      <c r="P1479" s="38">
        <v>25</v>
      </c>
      <c r="Q1479" s="38">
        <v>11</v>
      </c>
      <c r="R1479" s="38">
        <v>3</v>
      </c>
      <c r="S1479" s="38">
        <v>0</v>
      </c>
      <c r="T1479" s="38">
        <v>5</v>
      </c>
      <c r="U1479" s="38">
        <v>3</v>
      </c>
      <c r="V1479" s="38">
        <v>0</v>
      </c>
      <c r="W1479" s="38">
        <v>7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/>
      <c r="AD1479" s="38">
        <v>0</v>
      </c>
      <c r="AE1479" s="38">
        <v>0</v>
      </c>
      <c r="AJ1479" s="38">
        <v>0</v>
      </c>
      <c r="AK1479" s="38"/>
      <c r="AO1479" s="38"/>
      <c r="AP1479" s="38"/>
      <c r="AR1479" s="38"/>
      <c r="AS1479" s="38"/>
      <c r="AV1479" s="38"/>
      <c r="BA1479" t="str">
        <f t="shared" si="358"/>
        <v>Pittsford</v>
      </c>
      <c r="BB1479" t="s">
        <v>577</v>
      </c>
      <c r="BC1479">
        <v>1</v>
      </c>
      <c r="BE1479" s="60">
        <v>50</v>
      </c>
      <c r="BF1479" s="62">
        <v>21</v>
      </c>
      <c r="BG1479" s="62">
        <v>80</v>
      </c>
      <c r="BH1479" s="66">
        <v>55600</v>
      </c>
      <c r="BI1479" s="66">
        <v>55600</v>
      </c>
      <c r="BJ1479" s="66">
        <f t="shared" si="369"/>
        <v>50021</v>
      </c>
      <c r="BL1479" s="6" t="s">
        <v>1447</v>
      </c>
      <c r="BM1479">
        <f t="shared" si="367"/>
        <v>5055600</v>
      </c>
      <c r="BN1479">
        <f t="shared" si="359"/>
        <v>5055600</v>
      </c>
      <c r="BR1479" s="1"/>
      <c r="CA1479" s="38"/>
      <c r="CB1479" s="38"/>
    </row>
    <row r="1480" spans="1:80" ht="14" hidden="1" customHeight="1" outlineLevel="1" x14ac:dyDescent="0.2">
      <c r="A1480" t="s">
        <v>2091</v>
      </c>
      <c r="B1480" s="6" t="s">
        <v>1980</v>
      </c>
      <c r="C1480" s="1">
        <f t="shared" si="360"/>
        <v>804</v>
      </c>
      <c r="D1480" s="3">
        <f>IF(N1480&gt;0, RANK(N1480,(N1480:P1480,Q1480:AE1480)),0)</f>
        <v>1</v>
      </c>
      <c r="E1480" s="3">
        <f>IF(O1480&gt;0,RANK(O1480,(N1480:P1480,Q1480:AE1480)),0)</f>
        <v>2</v>
      </c>
      <c r="F1480" s="3">
        <f t="shared" si="361"/>
        <v>3</v>
      </c>
      <c r="G1480" s="1">
        <f t="shared" si="362"/>
        <v>419</v>
      </c>
      <c r="H1480" s="2">
        <f t="shared" si="368"/>
        <v>0.52114427860696522</v>
      </c>
      <c r="I1480" s="4"/>
      <c r="J1480" s="2">
        <f t="shared" si="363"/>
        <v>0.72885572139303478</v>
      </c>
      <c r="K1480" s="2">
        <f t="shared" si="364"/>
        <v>0.20771144278606965</v>
      </c>
      <c r="L1480" s="2">
        <f t="shared" si="365"/>
        <v>2.36318407960199E-2</v>
      </c>
      <c r="M1480" s="2">
        <f t="shared" si="366"/>
        <v>3.9800995024875663E-2</v>
      </c>
      <c r="N1480" s="38">
        <v>586</v>
      </c>
      <c r="O1480" s="38">
        <v>167</v>
      </c>
      <c r="P1480" s="38">
        <v>19</v>
      </c>
      <c r="Q1480" s="38">
        <v>3</v>
      </c>
      <c r="R1480" s="38">
        <v>4</v>
      </c>
      <c r="S1480" s="38">
        <v>0</v>
      </c>
      <c r="T1480" s="38">
        <v>10</v>
      </c>
      <c r="U1480" s="38">
        <v>8</v>
      </c>
      <c r="V1480" s="38">
        <v>0</v>
      </c>
      <c r="W1480" s="38">
        <v>7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/>
      <c r="AD1480" s="38">
        <v>0</v>
      </c>
      <c r="AE1480" s="38">
        <v>0</v>
      </c>
      <c r="AJ1480" s="38">
        <v>0</v>
      </c>
      <c r="AK1480" s="38"/>
      <c r="AO1480" s="38"/>
      <c r="AP1480" s="38"/>
      <c r="AR1480" s="38"/>
      <c r="AS1480" s="38"/>
      <c r="AV1480" s="38"/>
      <c r="BA1480" t="str">
        <f t="shared" si="358"/>
        <v>Plainfield</v>
      </c>
      <c r="BB1480" t="s">
        <v>674</v>
      </c>
      <c r="BC1480">
        <v>1</v>
      </c>
      <c r="BE1480" s="60">
        <v>50</v>
      </c>
      <c r="BF1480" s="62">
        <v>23</v>
      </c>
      <c r="BG1480" s="62">
        <v>70</v>
      </c>
      <c r="BH1480" s="66">
        <v>55825</v>
      </c>
      <c r="BI1480" s="66">
        <v>55825</v>
      </c>
      <c r="BJ1480" s="66">
        <f t="shared" si="369"/>
        <v>50023</v>
      </c>
      <c r="BL1480" s="6" t="s">
        <v>1447</v>
      </c>
      <c r="BM1480">
        <f t="shared" si="367"/>
        <v>5055825</v>
      </c>
      <c r="BN1480">
        <f t="shared" si="359"/>
        <v>5055825</v>
      </c>
      <c r="BR1480" s="1"/>
      <c r="CA1480" s="38"/>
      <c r="CB1480" s="38"/>
    </row>
    <row r="1481" spans="1:80" ht="14" hidden="1" customHeight="1" outlineLevel="1" x14ac:dyDescent="0.2">
      <c r="A1481" t="s">
        <v>228</v>
      </c>
      <c r="B1481" s="6" t="s">
        <v>1980</v>
      </c>
      <c r="C1481" s="1">
        <f t="shared" si="360"/>
        <v>367</v>
      </c>
      <c r="D1481" s="3">
        <f>IF(N1481&gt;0, RANK(N1481,(N1481:P1481,Q1481:AE1481)),0)</f>
        <v>1</v>
      </c>
      <c r="E1481" s="3">
        <f>IF(O1481&gt;0,RANK(O1481,(N1481:P1481,Q1481:AE1481)),0)</f>
        <v>2</v>
      </c>
      <c r="F1481" s="3">
        <f t="shared" si="361"/>
        <v>3</v>
      </c>
      <c r="G1481" s="1">
        <f t="shared" si="362"/>
        <v>113</v>
      </c>
      <c r="H1481" s="2">
        <f t="shared" si="368"/>
        <v>0.30790190735694822</v>
      </c>
      <c r="I1481" s="4"/>
      <c r="J1481" s="2">
        <f t="shared" si="363"/>
        <v>0.64305177111716616</v>
      </c>
      <c r="K1481" s="2">
        <f t="shared" si="364"/>
        <v>0.33514986376021799</v>
      </c>
      <c r="L1481" s="2">
        <f t="shared" si="365"/>
        <v>8.1743869209809257E-3</v>
      </c>
      <c r="M1481" s="2">
        <f t="shared" si="366"/>
        <v>1.3623978201634922E-2</v>
      </c>
      <c r="N1481" s="38">
        <v>236</v>
      </c>
      <c r="O1481" s="38">
        <v>123</v>
      </c>
      <c r="P1481" s="38">
        <v>3</v>
      </c>
      <c r="Q1481" s="38">
        <v>1</v>
      </c>
      <c r="R1481" s="38">
        <v>0</v>
      </c>
      <c r="S1481" s="38">
        <v>0</v>
      </c>
      <c r="T1481" s="38">
        <v>1</v>
      </c>
      <c r="U1481" s="38">
        <v>1</v>
      </c>
      <c r="V1481" s="38">
        <v>0</v>
      </c>
      <c r="W1481" s="38">
        <v>2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/>
      <c r="AD1481" s="38">
        <v>0</v>
      </c>
      <c r="AE1481" s="38">
        <v>0</v>
      </c>
      <c r="AJ1481" s="38">
        <v>0</v>
      </c>
      <c r="AK1481" s="38"/>
      <c r="AO1481" s="38"/>
      <c r="AP1481" s="38"/>
      <c r="AR1481" s="38"/>
      <c r="AS1481" s="38"/>
      <c r="AV1481" s="38"/>
      <c r="BA1481" t="str">
        <f t="shared" si="358"/>
        <v>Plymouth</v>
      </c>
      <c r="BB1481" t="s">
        <v>2237</v>
      </c>
      <c r="BC1481">
        <v>1</v>
      </c>
      <c r="BE1481" s="60">
        <v>50</v>
      </c>
      <c r="BF1481" s="62">
        <v>27</v>
      </c>
      <c r="BG1481" s="62">
        <v>60</v>
      </c>
      <c r="BH1481" s="66">
        <v>56050</v>
      </c>
      <c r="BI1481" s="66">
        <v>56050</v>
      </c>
      <c r="BJ1481" s="66">
        <f t="shared" si="369"/>
        <v>50027</v>
      </c>
      <c r="BL1481" s="6" t="s">
        <v>1447</v>
      </c>
      <c r="BM1481">
        <f t="shared" si="367"/>
        <v>5056050</v>
      </c>
      <c r="BN1481">
        <f t="shared" si="359"/>
        <v>5056050</v>
      </c>
      <c r="BR1481" s="1"/>
      <c r="CA1481" s="38"/>
      <c r="CB1481" s="38"/>
    </row>
    <row r="1482" spans="1:80" ht="14" hidden="1" customHeight="1" outlineLevel="1" x14ac:dyDescent="0.2">
      <c r="A1482" t="s">
        <v>1403</v>
      </c>
      <c r="B1482" s="6" t="s">
        <v>1980</v>
      </c>
      <c r="C1482" s="1">
        <f t="shared" si="360"/>
        <v>649</v>
      </c>
      <c r="D1482" s="3">
        <f>IF(N1482&gt;0, RANK(N1482,(N1482:P1482,Q1482:AE1482)),0)</f>
        <v>1</v>
      </c>
      <c r="E1482" s="3">
        <f>IF(O1482&gt;0,RANK(O1482,(N1482:P1482,Q1482:AE1482)),0)</f>
        <v>2</v>
      </c>
      <c r="F1482" s="3">
        <f t="shared" si="361"/>
        <v>3</v>
      </c>
      <c r="G1482" s="1">
        <f t="shared" si="362"/>
        <v>345</v>
      </c>
      <c r="H1482" s="2">
        <f t="shared" si="368"/>
        <v>0.53158705701078579</v>
      </c>
      <c r="I1482" s="4"/>
      <c r="J1482" s="2">
        <f t="shared" si="363"/>
        <v>0.74730354391371345</v>
      </c>
      <c r="K1482" s="2">
        <f t="shared" si="364"/>
        <v>0.21571648690292758</v>
      </c>
      <c r="L1482" s="2">
        <f t="shared" si="365"/>
        <v>9.2449922958397542E-3</v>
      </c>
      <c r="M1482" s="2">
        <f t="shared" si="366"/>
        <v>2.7734976887519212E-2</v>
      </c>
      <c r="N1482" s="38">
        <v>485</v>
      </c>
      <c r="O1482" s="38">
        <v>140</v>
      </c>
      <c r="P1482" s="38">
        <v>6</v>
      </c>
      <c r="Q1482" s="38">
        <v>1</v>
      </c>
      <c r="R1482" s="38">
        <v>2</v>
      </c>
      <c r="S1482" s="38">
        <v>0</v>
      </c>
      <c r="T1482" s="38">
        <v>4</v>
      </c>
      <c r="U1482" s="38">
        <v>6</v>
      </c>
      <c r="V1482" s="38">
        <v>0</v>
      </c>
      <c r="W1482" s="38">
        <v>5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/>
      <c r="AD1482" s="38">
        <v>0</v>
      </c>
      <c r="AE1482" s="38">
        <v>0</v>
      </c>
      <c r="AJ1482" s="38">
        <v>0</v>
      </c>
      <c r="AK1482" s="38"/>
      <c r="AO1482" s="38"/>
      <c r="AP1482" s="38"/>
      <c r="AR1482" s="38"/>
      <c r="AS1482" s="38"/>
      <c r="AV1482" s="38"/>
      <c r="BA1482" t="str">
        <f t="shared" si="358"/>
        <v>Pomfret</v>
      </c>
      <c r="BB1482" t="s">
        <v>2237</v>
      </c>
      <c r="BC1482">
        <v>1</v>
      </c>
      <c r="BE1482" s="60">
        <v>50</v>
      </c>
      <c r="BF1482" s="62">
        <v>27</v>
      </c>
      <c r="BG1482" s="62">
        <v>65</v>
      </c>
      <c r="BH1482" s="66">
        <v>56350</v>
      </c>
      <c r="BI1482" s="66">
        <v>56350</v>
      </c>
      <c r="BJ1482" s="66">
        <f t="shared" si="369"/>
        <v>50027</v>
      </c>
      <c r="BL1482" s="6" t="s">
        <v>1447</v>
      </c>
      <c r="BM1482">
        <f t="shared" si="367"/>
        <v>5056350</v>
      </c>
      <c r="BN1482">
        <f t="shared" si="359"/>
        <v>5056350</v>
      </c>
      <c r="BR1482" s="1"/>
      <c r="CA1482" s="38"/>
      <c r="CB1482" s="38"/>
    </row>
    <row r="1483" spans="1:80" ht="14" hidden="1" customHeight="1" outlineLevel="1" x14ac:dyDescent="0.2">
      <c r="A1483" t="s">
        <v>1185</v>
      </c>
      <c r="B1483" s="6" t="s">
        <v>1980</v>
      </c>
      <c r="C1483" s="1">
        <f t="shared" si="360"/>
        <v>1715</v>
      </c>
      <c r="D1483" s="3">
        <f>IF(N1483&gt;0, RANK(N1483,(N1483:P1483,Q1483:AE1483)),0)</f>
        <v>2</v>
      </c>
      <c r="E1483" s="3">
        <f>IF(O1483&gt;0,RANK(O1483,(N1483:P1483,Q1483:AE1483)),0)</f>
        <v>1</v>
      </c>
      <c r="F1483" s="3">
        <f t="shared" si="361"/>
        <v>3</v>
      </c>
      <c r="G1483" s="1">
        <f t="shared" si="362"/>
        <v>23</v>
      </c>
      <c r="H1483" s="2">
        <f t="shared" si="368"/>
        <v>1.3411078717201166E-2</v>
      </c>
      <c r="I1483" s="4"/>
      <c r="J1483" s="2">
        <f t="shared" si="363"/>
        <v>0.47871720116618077</v>
      </c>
      <c r="K1483" s="2">
        <f t="shared" si="364"/>
        <v>0.49212827988338192</v>
      </c>
      <c r="L1483" s="2">
        <f t="shared" si="365"/>
        <v>1.2244897959183673E-2</v>
      </c>
      <c r="M1483" s="2">
        <f t="shared" si="366"/>
        <v>1.6909620991253628E-2</v>
      </c>
      <c r="N1483" s="38">
        <v>821</v>
      </c>
      <c r="O1483" s="38">
        <v>844</v>
      </c>
      <c r="P1483" s="38">
        <v>21</v>
      </c>
      <c r="Q1483" s="38">
        <v>11</v>
      </c>
      <c r="R1483" s="38">
        <v>2</v>
      </c>
      <c r="S1483" s="38">
        <v>0</v>
      </c>
      <c r="T1483" s="38">
        <v>4</v>
      </c>
      <c r="U1483" s="38">
        <v>5</v>
      </c>
      <c r="V1483" s="38">
        <v>1</v>
      </c>
      <c r="W1483" s="38">
        <v>6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/>
      <c r="AD1483" s="38">
        <v>0</v>
      </c>
      <c r="AE1483" s="38">
        <v>0</v>
      </c>
      <c r="AJ1483" s="38">
        <v>0</v>
      </c>
      <c r="AK1483" s="38"/>
      <c r="AO1483" s="38"/>
      <c r="AP1483" s="38"/>
      <c r="AR1483" s="38"/>
      <c r="AS1483" s="38"/>
      <c r="AV1483" s="38"/>
      <c r="BA1483" t="str">
        <f t="shared" si="358"/>
        <v>Poultney</v>
      </c>
      <c r="BB1483" t="s">
        <v>577</v>
      </c>
      <c r="BC1483">
        <v>1</v>
      </c>
      <c r="BE1483" s="60">
        <v>50</v>
      </c>
      <c r="BF1483" s="62">
        <v>21</v>
      </c>
      <c r="BG1483" s="62">
        <v>85</v>
      </c>
      <c r="BH1483" s="66">
        <v>56875</v>
      </c>
      <c r="BI1483" s="66">
        <v>56875</v>
      </c>
      <c r="BJ1483" s="66">
        <f t="shared" si="369"/>
        <v>50021</v>
      </c>
      <c r="BL1483" s="6" t="s">
        <v>1447</v>
      </c>
      <c r="BM1483">
        <f t="shared" si="367"/>
        <v>5056875</v>
      </c>
      <c r="BN1483">
        <f t="shared" si="359"/>
        <v>5056875</v>
      </c>
      <c r="BR1483" s="1"/>
      <c r="CA1483" s="38"/>
      <c r="CB1483" s="38"/>
    </row>
    <row r="1484" spans="1:80" ht="14" hidden="1" customHeight="1" outlineLevel="1" x14ac:dyDescent="0.2">
      <c r="A1484" t="s">
        <v>2183</v>
      </c>
      <c r="B1484" s="6" t="s">
        <v>1980</v>
      </c>
      <c r="C1484" s="1">
        <f t="shared" si="360"/>
        <v>1824</v>
      </c>
      <c r="D1484" s="3">
        <f>IF(N1484&gt;0, RANK(N1484,(N1484:P1484,Q1484:AE1484)),0)</f>
        <v>2</v>
      </c>
      <c r="E1484" s="3">
        <f>IF(O1484&gt;0,RANK(O1484,(N1484:P1484,Q1484:AE1484)),0)</f>
        <v>1</v>
      </c>
      <c r="F1484" s="3">
        <f t="shared" si="361"/>
        <v>3</v>
      </c>
      <c r="G1484" s="1">
        <f t="shared" si="362"/>
        <v>94</v>
      </c>
      <c r="H1484" s="2">
        <f t="shared" si="368"/>
        <v>5.1535087719298246E-2</v>
      </c>
      <c r="I1484" s="4"/>
      <c r="J1484" s="2">
        <f t="shared" si="363"/>
        <v>0.46162280701754388</v>
      </c>
      <c r="K1484" s="2">
        <f t="shared" si="364"/>
        <v>0.51315789473684215</v>
      </c>
      <c r="L1484" s="2">
        <f t="shared" si="365"/>
        <v>1.4802631578947368E-2</v>
      </c>
      <c r="M1484" s="2">
        <f t="shared" si="366"/>
        <v>1.0416666666666607E-2</v>
      </c>
      <c r="N1484" s="38">
        <v>842</v>
      </c>
      <c r="O1484" s="38">
        <v>936</v>
      </c>
      <c r="P1484" s="38">
        <v>27</v>
      </c>
      <c r="Q1484" s="38">
        <v>3</v>
      </c>
      <c r="R1484" s="38">
        <v>1</v>
      </c>
      <c r="S1484" s="38">
        <v>0</v>
      </c>
      <c r="T1484" s="38">
        <v>4</v>
      </c>
      <c r="U1484" s="38">
        <v>3</v>
      </c>
      <c r="V1484" s="38">
        <v>1</v>
      </c>
      <c r="W1484" s="38">
        <v>7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/>
      <c r="AD1484" s="38">
        <v>0</v>
      </c>
      <c r="AE1484" s="38">
        <v>0</v>
      </c>
      <c r="AJ1484" s="38">
        <v>0</v>
      </c>
      <c r="AK1484" s="38"/>
      <c r="AO1484" s="38"/>
      <c r="AP1484" s="38"/>
      <c r="AR1484" s="38"/>
      <c r="AS1484" s="38"/>
      <c r="AV1484" s="38"/>
      <c r="BA1484" t="str">
        <f t="shared" si="358"/>
        <v>Pownal</v>
      </c>
      <c r="BB1484" t="s">
        <v>931</v>
      </c>
      <c r="BC1484">
        <v>1</v>
      </c>
      <c r="BE1484" s="60">
        <v>50</v>
      </c>
      <c r="BF1484" s="62">
        <v>3</v>
      </c>
      <c r="BG1484" s="62">
        <v>35</v>
      </c>
      <c r="BH1484" s="66">
        <v>57025</v>
      </c>
      <c r="BI1484" s="66">
        <v>57025</v>
      </c>
      <c r="BJ1484" s="66">
        <f t="shared" si="369"/>
        <v>50003</v>
      </c>
      <c r="BL1484" s="6" t="s">
        <v>1447</v>
      </c>
      <c r="BM1484">
        <f t="shared" si="367"/>
        <v>5057025</v>
      </c>
      <c r="BN1484">
        <f t="shared" si="359"/>
        <v>5057025</v>
      </c>
      <c r="BR1484" s="1"/>
      <c r="CA1484" s="38"/>
      <c r="CB1484" s="38"/>
    </row>
    <row r="1485" spans="1:80" ht="14" hidden="1" customHeight="1" outlineLevel="1" x14ac:dyDescent="0.2">
      <c r="A1485" t="s">
        <v>2105</v>
      </c>
      <c r="B1485" s="6" t="s">
        <v>1980</v>
      </c>
      <c r="C1485" s="1">
        <f t="shared" si="360"/>
        <v>942</v>
      </c>
      <c r="D1485" s="3">
        <f>IF(N1485&gt;0, RANK(N1485,(N1485:P1485,Q1485:AE1485)),0)</f>
        <v>1</v>
      </c>
      <c r="E1485" s="3">
        <f>IF(O1485&gt;0,RANK(O1485,(N1485:P1485,Q1485:AE1485)),0)</f>
        <v>2</v>
      </c>
      <c r="F1485" s="3">
        <f t="shared" si="361"/>
        <v>3</v>
      </c>
      <c r="G1485" s="1">
        <f t="shared" si="362"/>
        <v>77</v>
      </c>
      <c r="H1485" s="2">
        <f t="shared" si="368"/>
        <v>8.174097664543524E-2</v>
      </c>
      <c r="I1485" s="4"/>
      <c r="J1485" s="2">
        <f t="shared" si="363"/>
        <v>0.52335456475583864</v>
      </c>
      <c r="K1485" s="2">
        <f t="shared" si="364"/>
        <v>0.44161358811040341</v>
      </c>
      <c r="L1485" s="2">
        <f t="shared" si="365"/>
        <v>1.167728237791932E-2</v>
      </c>
      <c r="M1485" s="2">
        <f t="shared" si="366"/>
        <v>2.3354564755838636E-2</v>
      </c>
      <c r="N1485" s="38">
        <v>493</v>
      </c>
      <c r="O1485" s="38">
        <v>416</v>
      </c>
      <c r="P1485" s="38">
        <v>11</v>
      </c>
      <c r="Q1485" s="38">
        <v>7</v>
      </c>
      <c r="R1485" s="38">
        <v>2</v>
      </c>
      <c r="S1485" s="38">
        <v>1</v>
      </c>
      <c r="T1485" s="38">
        <v>0</v>
      </c>
      <c r="U1485" s="38">
        <v>5</v>
      </c>
      <c r="V1485" s="38">
        <v>0</v>
      </c>
      <c r="W1485" s="38">
        <v>6</v>
      </c>
      <c r="X1485" s="38">
        <v>1</v>
      </c>
      <c r="Y1485" s="38">
        <v>0</v>
      </c>
      <c r="Z1485" s="38">
        <v>0</v>
      </c>
      <c r="AA1485" s="38">
        <v>0</v>
      </c>
      <c r="AB1485" s="38">
        <v>0</v>
      </c>
      <c r="AC1485" s="38"/>
      <c r="AD1485" s="38">
        <v>0</v>
      </c>
      <c r="AE1485" s="38">
        <v>0</v>
      </c>
      <c r="AJ1485" s="38">
        <v>0</v>
      </c>
      <c r="AK1485" s="38"/>
      <c r="AO1485" s="38"/>
      <c r="AP1485" s="38"/>
      <c r="AR1485" s="38"/>
      <c r="AS1485" s="38"/>
      <c r="AV1485" s="38"/>
      <c r="BA1485" t="str">
        <f t="shared" si="358"/>
        <v>Proctor</v>
      </c>
      <c r="BB1485" t="s">
        <v>577</v>
      </c>
      <c r="BC1485">
        <v>1</v>
      </c>
      <c r="BE1485" s="60">
        <v>50</v>
      </c>
      <c r="BF1485" s="62">
        <v>21</v>
      </c>
      <c r="BG1485" s="62">
        <v>90</v>
      </c>
      <c r="BH1485" s="66">
        <v>57250</v>
      </c>
      <c r="BI1485" s="66">
        <v>57250</v>
      </c>
      <c r="BJ1485" s="66">
        <f t="shared" si="369"/>
        <v>50021</v>
      </c>
      <c r="BL1485" s="6" t="s">
        <v>1447</v>
      </c>
      <c r="BM1485">
        <f t="shared" si="367"/>
        <v>5057250</v>
      </c>
      <c r="BN1485">
        <f t="shared" si="359"/>
        <v>5057250</v>
      </c>
      <c r="BR1485" s="1"/>
      <c r="CA1485" s="38"/>
      <c r="CB1485" s="38"/>
    </row>
    <row r="1486" spans="1:80" ht="14" hidden="1" customHeight="1" outlineLevel="1" x14ac:dyDescent="0.2">
      <c r="A1486" t="s">
        <v>636</v>
      </c>
      <c r="B1486" s="6" t="s">
        <v>1980</v>
      </c>
      <c r="C1486" s="1">
        <f t="shared" si="360"/>
        <v>1500</v>
      </c>
      <c r="D1486" s="3">
        <f>IF(N1486&gt;0, RANK(N1486,(N1486:P1486,Q1486:AE1486)),0)</f>
        <v>1</v>
      </c>
      <c r="E1486" s="3">
        <f>IF(O1486&gt;0,RANK(O1486,(N1486:P1486,Q1486:AE1486)),0)</f>
        <v>2</v>
      </c>
      <c r="F1486" s="3">
        <f t="shared" si="361"/>
        <v>3</v>
      </c>
      <c r="G1486" s="1">
        <f t="shared" si="362"/>
        <v>901</v>
      </c>
      <c r="H1486" s="2">
        <f t="shared" si="368"/>
        <v>0.60066666666666668</v>
      </c>
      <c r="I1486" s="4"/>
      <c r="J1486" s="2">
        <f t="shared" si="363"/>
        <v>0.77533333333333332</v>
      </c>
      <c r="K1486" s="2">
        <f t="shared" si="364"/>
        <v>0.17466666666666666</v>
      </c>
      <c r="L1486" s="2">
        <f t="shared" si="365"/>
        <v>1.4666666666666666E-2</v>
      </c>
      <c r="M1486" s="2">
        <f t="shared" si="366"/>
        <v>3.5333333333333349E-2</v>
      </c>
      <c r="N1486" s="38">
        <v>1163</v>
      </c>
      <c r="O1486" s="38">
        <v>262</v>
      </c>
      <c r="P1486" s="38">
        <v>22</v>
      </c>
      <c r="Q1486" s="38">
        <v>9</v>
      </c>
      <c r="R1486" s="38">
        <v>9</v>
      </c>
      <c r="S1486" s="38">
        <v>0</v>
      </c>
      <c r="T1486" s="38">
        <v>14</v>
      </c>
      <c r="U1486" s="38">
        <v>18</v>
      </c>
      <c r="V1486" s="38">
        <v>1</v>
      </c>
      <c r="W1486" s="38">
        <v>2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/>
      <c r="AD1486" s="38">
        <v>0</v>
      </c>
      <c r="AE1486" s="38">
        <v>0</v>
      </c>
      <c r="AJ1486" s="38">
        <v>0</v>
      </c>
      <c r="AK1486" s="38"/>
      <c r="AO1486" s="38"/>
      <c r="AP1486" s="38"/>
      <c r="AR1486" s="38"/>
      <c r="AS1486" s="38"/>
      <c r="AV1486" s="38"/>
      <c r="BA1486" t="str">
        <f t="shared" si="358"/>
        <v>Putney</v>
      </c>
      <c r="BB1486" t="s">
        <v>2090</v>
      </c>
      <c r="BC1486">
        <v>1</v>
      </c>
      <c r="BE1486" s="60">
        <v>50</v>
      </c>
      <c r="BF1486" s="62">
        <v>25</v>
      </c>
      <c r="BG1486" s="62">
        <v>65</v>
      </c>
      <c r="BH1486" s="66">
        <v>57700</v>
      </c>
      <c r="BI1486" s="66">
        <v>57700</v>
      </c>
      <c r="BJ1486" s="66">
        <f t="shared" si="369"/>
        <v>50025</v>
      </c>
      <c r="BL1486" s="6" t="s">
        <v>1447</v>
      </c>
      <c r="BM1486">
        <f t="shared" si="367"/>
        <v>5057700</v>
      </c>
      <c r="BN1486">
        <f t="shared" si="359"/>
        <v>5057700</v>
      </c>
      <c r="BR1486" s="1"/>
      <c r="CA1486" s="38"/>
      <c r="CB1486" s="38"/>
    </row>
    <row r="1487" spans="1:80" ht="14" hidden="1" customHeight="1" outlineLevel="1" x14ac:dyDescent="0.2">
      <c r="A1487" t="s">
        <v>1435</v>
      </c>
      <c r="B1487" s="6" t="s">
        <v>1980</v>
      </c>
      <c r="C1487" s="1">
        <f t="shared" si="360"/>
        <v>2670</v>
      </c>
      <c r="D1487" s="3">
        <f>IF(N1487&gt;0, RANK(N1487,(N1487:P1487,Q1487:AE1487)),0)</f>
        <v>1</v>
      </c>
      <c r="E1487" s="3">
        <f>IF(O1487&gt;0,RANK(O1487,(N1487:P1487,Q1487:AE1487)),0)</f>
        <v>2</v>
      </c>
      <c r="F1487" s="3">
        <f t="shared" si="361"/>
        <v>3</v>
      </c>
      <c r="G1487" s="1">
        <f t="shared" si="362"/>
        <v>882</v>
      </c>
      <c r="H1487" s="2">
        <f t="shared" si="368"/>
        <v>0.33033707865168538</v>
      </c>
      <c r="I1487" s="4"/>
      <c r="J1487" s="2">
        <f t="shared" si="363"/>
        <v>0.64232209737827717</v>
      </c>
      <c r="K1487" s="2">
        <f t="shared" si="364"/>
        <v>0.31198501872659173</v>
      </c>
      <c r="L1487" s="2">
        <f t="shared" si="365"/>
        <v>1.7228464419475654E-2</v>
      </c>
      <c r="M1487" s="2">
        <f t="shared" si="366"/>
        <v>2.8464419475655443E-2</v>
      </c>
      <c r="N1487" s="38">
        <v>1715</v>
      </c>
      <c r="O1487" s="38">
        <v>833</v>
      </c>
      <c r="P1487" s="38">
        <v>46</v>
      </c>
      <c r="Q1487" s="38">
        <v>15</v>
      </c>
      <c r="R1487" s="38">
        <v>12</v>
      </c>
      <c r="S1487" s="38">
        <v>0</v>
      </c>
      <c r="T1487" s="38">
        <v>15</v>
      </c>
      <c r="U1487" s="38">
        <v>19</v>
      </c>
      <c r="V1487" s="38">
        <v>2</v>
      </c>
      <c r="W1487" s="38">
        <v>12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/>
      <c r="AD1487" s="38">
        <v>0</v>
      </c>
      <c r="AE1487" s="38">
        <v>0</v>
      </c>
      <c r="AJ1487" s="38">
        <v>1</v>
      </c>
      <c r="AK1487" s="38"/>
      <c r="AO1487" s="38"/>
      <c r="AP1487" s="38"/>
      <c r="AR1487" s="38"/>
      <c r="AS1487" s="38"/>
      <c r="AV1487" s="38"/>
      <c r="BA1487" t="str">
        <f t="shared" si="358"/>
        <v>Randolph</v>
      </c>
      <c r="BB1487" t="s">
        <v>1977</v>
      </c>
      <c r="BC1487">
        <v>1</v>
      </c>
      <c r="BE1487" s="60">
        <v>50</v>
      </c>
      <c r="BF1487" s="62">
        <v>17</v>
      </c>
      <c r="BG1487" s="62">
        <v>45</v>
      </c>
      <c r="BH1487" s="66">
        <v>58075</v>
      </c>
      <c r="BI1487" s="66">
        <v>58075</v>
      </c>
      <c r="BJ1487" s="66">
        <f t="shared" si="369"/>
        <v>50017</v>
      </c>
      <c r="BL1487" s="6" t="s">
        <v>1447</v>
      </c>
      <c r="BM1487">
        <f t="shared" si="367"/>
        <v>5058075</v>
      </c>
      <c r="BN1487">
        <f t="shared" si="359"/>
        <v>5058075</v>
      </c>
      <c r="BR1487" s="1"/>
      <c r="CA1487" s="38"/>
      <c r="CB1487" s="38"/>
    </row>
    <row r="1488" spans="1:80" ht="14" hidden="1" customHeight="1" outlineLevel="1" x14ac:dyDescent="0.2">
      <c r="A1488" t="s">
        <v>1143</v>
      </c>
      <c r="B1488" s="6" t="s">
        <v>1980</v>
      </c>
      <c r="C1488" s="1">
        <f t="shared" si="360"/>
        <v>470</v>
      </c>
      <c r="D1488" s="3">
        <f>IF(N1488&gt;0, RANK(N1488,(N1488:P1488,Q1488:AE1488)),0)</f>
        <v>1</v>
      </c>
      <c r="E1488" s="3">
        <f>IF(O1488&gt;0,RANK(O1488,(N1488:P1488,Q1488:AE1488)),0)</f>
        <v>2</v>
      </c>
      <c r="F1488" s="3">
        <f t="shared" si="361"/>
        <v>3</v>
      </c>
      <c r="G1488" s="1">
        <f t="shared" si="362"/>
        <v>189</v>
      </c>
      <c r="H1488" s="2">
        <f t="shared" si="368"/>
        <v>0.40212765957446811</v>
      </c>
      <c r="I1488" s="4"/>
      <c r="J1488" s="2">
        <f t="shared" si="363"/>
        <v>0.68297872340425536</v>
      </c>
      <c r="K1488" s="2">
        <f t="shared" si="364"/>
        <v>0.28085106382978725</v>
      </c>
      <c r="L1488" s="2">
        <f t="shared" si="365"/>
        <v>2.553191489361702E-2</v>
      </c>
      <c r="M1488" s="2">
        <f t="shared" si="366"/>
        <v>1.0638297872340368E-2</v>
      </c>
      <c r="N1488" s="38">
        <v>321</v>
      </c>
      <c r="O1488" s="38">
        <v>132</v>
      </c>
      <c r="P1488" s="38">
        <v>12</v>
      </c>
      <c r="Q1488" s="38">
        <v>3</v>
      </c>
      <c r="R1488" s="38">
        <v>0</v>
      </c>
      <c r="S1488" s="38">
        <v>0</v>
      </c>
      <c r="T1488" s="38">
        <v>1</v>
      </c>
      <c r="U1488" s="38">
        <v>0</v>
      </c>
      <c r="V1488" s="38">
        <v>0</v>
      </c>
      <c r="W1488" s="38">
        <v>1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/>
      <c r="AD1488" s="38">
        <v>0</v>
      </c>
      <c r="AE1488" s="38">
        <v>0</v>
      </c>
      <c r="AJ1488" s="38">
        <v>0</v>
      </c>
      <c r="AK1488" s="38"/>
      <c r="AO1488" s="38"/>
      <c r="AP1488" s="38"/>
      <c r="AR1488" s="38"/>
      <c r="AS1488" s="38"/>
      <c r="AV1488" s="38"/>
      <c r="BA1488" t="str">
        <f t="shared" si="358"/>
        <v>Reading</v>
      </c>
      <c r="BB1488" t="s">
        <v>2237</v>
      </c>
      <c r="BC1488">
        <v>1</v>
      </c>
      <c r="BE1488" s="60">
        <v>50</v>
      </c>
      <c r="BF1488" s="62">
        <v>27</v>
      </c>
      <c r="BG1488" s="62">
        <v>70</v>
      </c>
      <c r="BH1488" s="66">
        <v>58375</v>
      </c>
      <c r="BI1488" s="66">
        <v>58375</v>
      </c>
      <c r="BJ1488" s="66">
        <f t="shared" si="369"/>
        <v>50027</v>
      </c>
      <c r="BL1488" s="6" t="s">
        <v>1447</v>
      </c>
      <c r="BM1488">
        <f t="shared" si="367"/>
        <v>5058375</v>
      </c>
      <c r="BN1488">
        <f t="shared" si="359"/>
        <v>5058375</v>
      </c>
      <c r="BR1488" s="1"/>
      <c r="CA1488" s="38"/>
      <c r="CB1488" s="38"/>
    </row>
    <row r="1489" spans="1:80" ht="14" hidden="1" customHeight="1" outlineLevel="1" x14ac:dyDescent="0.2">
      <c r="A1489" t="s">
        <v>665</v>
      </c>
      <c r="B1489" s="6" t="s">
        <v>1980</v>
      </c>
      <c r="C1489" s="1">
        <f t="shared" si="360"/>
        <v>444</v>
      </c>
      <c r="D1489" s="3">
        <f>IF(N1489&gt;0, RANK(N1489,(N1489:P1489,Q1489:AE1489)),0)</f>
        <v>2</v>
      </c>
      <c r="E1489" s="3">
        <f>IF(O1489&gt;0,RANK(O1489,(N1489:P1489,Q1489:AE1489)),0)</f>
        <v>1</v>
      </c>
      <c r="F1489" s="3">
        <f t="shared" si="361"/>
        <v>3</v>
      </c>
      <c r="G1489" s="1">
        <f t="shared" si="362"/>
        <v>27</v>
      </c>
      <c r="H1489" s="2">
        <f t="shared" si="368"/>
        <v>6.0810810810810814E-2</v>
      </c>
      <c r="I1489" s="4"/>
      <c r="J1489" s="2">
        <f t="shared" si="363"/>
        <v>0.4572072072072072</v>
      </c>
      <c r="K1489" s="2">
        <f t="shared" si="364"/>
        <v>0.51801801801801806</v>
      </c>
      <c r="L1489" s="2">
        <f t="shared" si="365"/>
        <v>6.7567567567567571E-3</v>
      </c>
      <c r="M1489" s="2">
        <f t="shared" si="366"/>
        <v>1.8018018018017987E-2</v>
      </c>
      <c r="N1489" s="38">
        <v>203</v>
      </c>
      <c r="O1489" s="38">
        <v>230</v>
      </c>
      <c r="P1489" s="38">
        <v>3</v>
      </c>
      <c r="Q1489" s="38">
        <v>3</v>
      </c>
      <c r="R1489" s="38">
        <v>0</v>
      </c>
      <c r="S1489" s="38">
        <v>0</v>
      </c>
      <c r="T1489" s="38">
        <v>2</v>
      </c>
      <c r="U1489" s="38">
        <v>2</v>
      </c>
      <c r="V1489" s="38">
        <v>1</v>
      </c>
      <c r="W1489" s="38">
        <v>0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/>
      <c r="AD1489" s="38">
        <v>0</v>
      </c>
      <c r="AE1489" s="38">
        <v>0</v>
      </c>
      <c r="AJ1489" s="38">
        <v>0</v>
      </c>
      <c r="AK1489" s="38"/>
      <c r="AO1489" s="38"/>
      <c r="AP1489" s="38"/>
      <c r="AR1489" s="38"/>
      <c r="AS1489" s="38"/>
      <c r="AV1489" s="38"/>
      <c r="BA1489" t="str">
        <f t="shared" si="358"/>
        <v>Readsboro</v>
      </c>
      <c r="BB1489" t="s">
        <v>931</v>
      </c>
      <c r="BC1489">
        <v>1</v>
      </c>
      <c r="BE1489" s="60">
        <v>50</v>
      </c>
      <c r="BF1489" s="62">
        <v>3</v>
      </c>
      <c r="BG1489" s="62">
        <v>40</v>
      </c>
      <c r="BH1489" s="66">
        <v>58600</v>
      </c>
      <c r="BI1489" s="66">
        <v>58600</v>
      </c>
      <c r="BJ1489" s="66">
        <f t="shared" si="369"/>
        <v>50003</v>
      </c>
      <c r="BL1489" s="6" t="s">
        <v>1447</v>
      </c>
      <c r="BM1489">
        <f t="shared" si="367"/>
        <v>5058600</v>
      </c>
      <c r="BN1489">
        <f t="shared" si="359"/>
        <v>5058600</v>
      </c>
      <c r="BR1489" s="1"/>
      <c r="CA1489" s="38"/>
      <c r="CB1489" s="38"/>
    </row>
    <row r="1490" spans="1:80" ht="14" hidden="1" customHeight="1" outlineLevel="1" x14ac:dyDescent="0.2">
      <c r="A1490" t="s">
        <v>2643</v>
      </c>
      <c r="B1490" s="6" t="s">
        <v>1980</v>
      </c>
      <c r="C1490" s="1">
        <f t="shared" si="360"/>
        <v>998</v>
      </c>
      <c r="D1490" s="3">
        <f>IF(N1490&gt;0, RANK(N1490,(N1490:P1490,Q1490:AE1490)),0)</f>
        <v>2</v>
      </c>
      <c r="E1490" s="3">
        <f>IF(O1490&gt;0,RANK(O1490,(N1490:P1490,Q1490:AE1490)),0)</f>
        <v>1</v>
      </c>
      <c r="F1490" s="3">
        <f t="shared" si="361"/>
        <v>3</v>
      </c>
      <c r="G1490" s="1">
        <f t="shared" si="362"/>
        <v>129</v>
      </c>
      <c r="H1490" s="2">
        <f t="shared" si="368"/>
        <v>0.12925851703406813</v>
      </c>
      <c r="I1490" s="4"/>
      <c r="J1490" s="2">
        <f t="shared" si="363"/>
        <v>0.41583166332665333</v>
      </c>
      <c r="K1490" s="2">
        <f t="shared" si="364"/>
        <v>0.54509018036072143</v>
      </c>
      <c r="L1490" s="2">
        <f t="shared" si="365"/>
        <v>3.2064128256513023E-2</v>
      </c>
      <c r="M1490" s="2">
        <f t="shared" si="366"/>
        <v>7.0140280561122106E-3</v>
      </c>
      <c r="N1490" s="38">
        <v>415</v>
      </c>
      <c r="O1490" s="38">
        <v>544</v>
      </c>
      <c r="P1490" s="38">
        <v>32</v>
      </c>
      <c r="Q1490" s="38">
        <v>4</v>
      </c>
      <c r="R1490" s="38">
        <v>0</v>
      </c>
      <c r="S1490" s="38">
        <v>0</v>
      </c>
      <c r="T1490" s="38">
        <v>2</v>
      </c>
      <c r="U1490" s="38">
        <v>0</v>
      </c>
      <c r="V1490" s="38">
        <v>0</v>
      </c>
      <c r="W1490" s="38">
        <v>1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/>
      <c r="AD1490" s="38">
        <v>0</v>
      </c>
      <c r="AE1490" s="38">
        <v>0</v>
      </c>
      <c r="AJ1490" s="38">
        <v>0</v>
      </c>
      <c r="AK1490" s="38"/>
      <c r="AO1490" s="38"/>
      <c r="AP1490" s="38"/>
      <c r="AR1490" s="38"/>
      <c r="AS1490" s="38"/>
      <c r="AV1490" s="38"/>
      <c r="BA1490" t="str">
        <f t="shared" si="358"/>
        <v>Richford</v>
      </c>
      <c r="BB1490" t="s">
        <v>1117</v>
      </c>
      <c r="BC1490">
        <v>1</v>
      </c>
      <c r="BE1490" s="60">
        <v>50</v>
      </c>
      <c r="BF1490" s="62">
        <v>11</v>
      </c>
      <c r="BG1490" s="62">
        <v>60</v>
      </c>
      <c r="BH1490" s="66">
        <v>59125</v>
      </c>
      <c r="BI1490" s="66">
        <v>59125</v>
      </c>
      <c r="BJ1490" s="66">
        <f t="shared" si="369"/>
        <v>50011</v>
      </c>
      <c r="BL1490" s="6" t="s">
        <v>1447</v>
      </c>
      <c r="BM1490">
        <f t="shared" si="367"/>
        <v>5059125</v>
      </c>
      <c r="BN1490">
        <f t="shared" si="359"/>
        <v>5059125</v>
      </c>
      <c r="BR1490" s="1"/>
      <c r="CA1490" s="38"/>
      <c r="CB1490" s="38"/>
    </row>
    <row r="1491" spans="1:80" ht="14" hidden="1" customHeight="1" outlineLevel="1" x14ac:dyDescent="0.2">
      <c r="A1491" t="s">
        <v>1846</v>
      </c>
      <c r="B1491" s="6" t="s">
        <v>1980</v>
      </c>
      <c r="C1491" s="1">
        <f t="shared" si="360"/>
        <v>2870</v>
      </c>
      <c r="D1491" s="3">
        <f>IF(N1491&gt;0, RANK(N1491,(N1491:P1491,Q1491:AE1491)),0)</f>
        <v>1</v>
      </c>
      <c r="E1491" s="3">
        <f>IF(O1491&gt;0,RANK(O1491,(N1491:P1491,Q1491:AE1491)),0)</f>
        <v>2</v>
      </c>
      <c r="F1491" s="3">
        <f t="shared" si="361"/>
        <v>3</v>
      </c>
      <c r="G1491" s="1">
        <f t="shared" si="362"/>
        <v>1646</v>
      </c>
      <c r="H1491" s="2">
        <f t="shared" si="368"/>
        <v>0.57351916376306622</v>
      </c>
      <c r="I1491" s="4"/>
      <c r="J1491" s="2">
        <f t="shared" si="363"/>
        <v>0.76759581881533101</v>
      </c>
      <c r="K1491" s="2">
        <f t="shared" si="364"/>
        <v>0.19407665505226482</v>
      </c>
      <c r="L1491" s="2">
        <f t="shared" si="365"/>
        <v>1.2543554006968641E-2</v>
      </c>
      <c r="M1491" s="2">
        <f t="shared" si="366"/>
        <v>2.5783972125435532E-2</v>
      </c>
      <c r="N1491" s="38">
        <v>2203</v>
      </c>
      <c r="O1491" s="38">
        <v>557</v>
      </c>
      <c r="P1491" s="38">
        <v>36</v>
      </c>
      <c r="Q1491" s="38">
        <v>18</v>
      </c>
      <c r="R1491" s="38">
        <v>8</v>
      </c>
      <c r="S1491" s="38">
        <v>0</v>
      </c>
      <c r="T1491" s="38">
        <v>17</v>
      </c>
      <c r="U1491" s="38">
        <v>5</v>
      </c>
      <c r="V1491" s="38">
        <v>1</v>
      </c>
      <c r="W1491" s="38">
        <v>23</v>
      </c>
      <c r="X1491" s="38">
        <v>1</v>
      </c>
      <c r="Y1491" s="38">
        <v>0</v>
      </c>
      <c r="Z1491" s="38">
        <v>1</v>
      </c>
      <c r="AA1491" s="38">
        <v>0</v>
      </c>
      <c r="AB1491" s="38">
        <v>0</v>
      </c>
      <c r="AC1491" s="38"/>
      <c r="AD1491" s="38">
        <v>0</v>
      </c>
      <c r="AE1491" s="38">
        <v>0</v>
      </c>
      <c r="AJ1491" s="38">
        <v>0</v>
      </c>
      <c r="AK1491" s="38"/>
      <c r="AO1491" s="38"/>
      <c r="AP1491" s="38"/>
      <c r="AR1491" s="38"/>
      <c r="AS1491" s="38"/>
      <c r="AV1491" s="38"/>
      <c r="BA1491" t="str">
        <f t="shared" si="358"/>
        <v>Richmond</v>
      </c>
      <c r="BB1491" t="s">
        <v>3104</v>
      </c>
      <c r="BC1491">
        <v>1</v>
      </c>
      <c r="BE1491" s="60">
        <v>50</v>
      </c>
      <c r="BF1491" s="62">
        <v>7</v>
      </c>
      <c r="BG1491" s="62">
        <v>55</v>
      </c>
      <c r="BH1491" s="66">
        <v>59275</v>
      </c>
      <c r="BI1491" s="66">
        <v>59275</v>
      </c>
      <c r="BJ1491" s="66">
        <f t="shared" si="369"/>
        <v>50007</v>
      </c>
      <c r="BL1491" s="6" t="s">
        <v>1447</v>
      </c>
      <c r="BM1491">
        <f t="shared" si="367"/>
        <v>5059275</v>
      </c>
      <c r="BN1491">
        <f t="shared" si="359"/>
        <v>5059275</v>
      </c>
      <c r="BR1491" s="1"/>
      <c r="CA1491" s="38"/>
      <c r="CB1491" s="38"/>
    </row>
    <row r="1492" spans="1:80" ht="14" hidden="1" customHeight="1" outlineLevel="1" x14ac:dyDescent="0.2">
      <c r="A1492" t="s">
        <v>1678</v>
      </c>
      <c r="B1492" s="6" t="s">
        <v>1980</v>
      </c>
      <c r="C1492" s="1">
        <f t="shared" si="360"/>
        <v>402</v>
      </c>
      <c r="D1492" s="3">
        <f>IF(N1492&gt;0, RANK(N1492,(N1492:P1492,Q1492:AE1492)),0)</f>
        <v>1</v>
      </c>
      <c r="E1492" s="3">
        <f>IF(O1492&gt;0,RANK(O1492,(N1492:P1492,Q1492:AE1492)),0)</f>
        <v>2</v>
      </c>
      <c r="F1492" s="3">
        <f t="shared" si="361"/>
        <v>3</v>
      </c>
      <c r="G1492" s="1">
        <f t="shared" si="362"/>
        <v>237</v>
      </c>
      <c r="H1492" s="2">
        <f t="shared" si="368"/>
        <v>0.58955223880597019</v>
      </c>
      <c r="I1492" s="4"/>
      <c r="J1492" s="2">
        <f t="shared" si="363"/>
        <v>0.77611940298507465</v>
      </c>
      <c r="K1492" s="2">
        <f t="shared" si="364"/>
        <v>0.18656716417910449</v>
      </c>
      <c r="L1492" s="2">
        <f t="shared" si="365"/>
        <v>1.9900497512437811E-2</v>
      </c>
      <c r="M1492" s="2">
        <f t="shared" si="366"/>
        <v>1.7412935323383054E-2</v>
      </c>
      <c r="N1492" s="38">
        <v>312</v>
      </c>
      <c r="O1492" s="38">
        <v>75</v>
      </c>
      <c r="P1492" s="38">
        <v>8</v>
      </c>
      <c r="Q1492" s="38">
        <v>1</v>
      </c>
      <c r="R1492" s="38">
        <v>3</v>
      </c>
      <c r="S1492" s="38">
        <v>0</v>
      </c>
      <c r="T1492" s="38">
        <v>2</v>
      </c>
      <c r="U1492" s="38">
        <v>0</v>
      </c>
      <c r="V1492" s="38">
        <v>1</v>
      </c>
      <c r="W1492" s="38">
        <v>0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/>
      <c r="AD1492" s="38">
        <v>0</v>
      </c>
      <c r="AE1492" s="38">
        <v>0</v>
      </c>
      <c r="AJ1492" s="38">
        <v>0</v>
      </c>
      <c r="AK1492" s="38"/>
      <c r="AO1492" s="38"/>
      <c r="AP1492" s="38"/>
      <c r="AR1492" s="38"/>
      <c r="AS1492" s="38"/>
      <c r="AV1492" s="38"/>
      <c r="BA1492" t="str">
        <f t="shared" si="358"/>
        <v>Ripton</v>
      </c>
      <c r="BB1492" t="s">
        <v>1322</v>
      </c>
      <c r="BC1492">
        <v>1</v>
      </c>
      <c r="BE1492" s="60">
        <v>50</v>
      </c>
      <c r="BF1492" s="62">
        <v>1</v>
      </c>
      <c r="BG1492" s="62">
        <v>80</v>
      </c>
      <c r="BH1492" s="66">
        <v>59650</v>
      </c>
      <c r="BI1492" s="66">
        <v>59650</v>
      </c>
      <c r="BJ1492" s="66">
        <f t="shared" si="369"/>
        <v>50001</v>
      </c>
      <c r="BL1492" s="6" t="s">
        <v>1447</v>
      </c>
      <c r="BM1492">
        <f t="shared" si="367"/>
        <v>5059650</v>
      </c>
      <c r="BN1492">
        <f t="shared" si="359"/>
        <v>5059650</v>
      </c>
      <c r="BR1492" s="1"/>
      <c r="CA1492" s="38"/>
      <c r="CB1492" s="38"/>
    </row>
    <row r="1493" spans="1:80" ht="14" hidden="1" customHeight="1" outlineLevel="1" x14ac:dyDescent="0.2">
      <c r="A1493" t="s">
        <v>1674</v>
      </c>
      <c r="B1493" s="6" t="s">
        <v>1980</v>
      </c>
      <c r="C1493" s="1">
        <f t="shared" si="360"/>
        <v>735</v>
      </c>
      <c r="D1493" s="3">
        <f>IF(N1493&gt;0, RANK(N1493,(N1493:P1493,Q1493:AE1493)),0)</f>
        <v>1</v>
      </c>
      <c r="E1493" s="3">
        <f>IF(O1493&gt;0,RANK(O1493,(N1493:P1493,Q1493:AE1493)),0)</f>
        <v>2</v>
      </c>
      <c r="F1493" s="3">
        <f t="shared" si="361"/>
        <v>3</v>
      </c>
      <c r="G1493" s="1">
        <f t="shared" si="362"/>
        <v>349</v>
      </c>
      <c r="H1493" s="2">
        <f t="shared" si="368"/>
        <v>0.47482993197278911</v>
      </c>
      <c r="I1493" s="4"/>
      <c r="J1493" s="2">
        <f t="shared" si="363"/>
        <v>0.71020408163265303</v>
      </c>
      <c r="K1493" s="2">
        <f t="shared" si="364"/>
        <v>0.23537414965986395</v>
      </c>
      <c r="L1493" s="2">
        <f t="shared" si="365"/>
        <v>2.3129251700680271E-2</v>
      </c>
      <c r="M1493" s="2">
        <f t="shared" si="366"/>
        <v>3.1292517006802759E-2</v>
      </c>
      <c r="N1493" s="38">
        <v>522</v>
      </c>
      <c r="O1493" s="38">
        <v>173</v>
      </c>
      <c r="P1493" s="38">
        <v>17</v>
      </c>
      <c r="Q1493" s="38">
        <v>2</v>
      </c>
      <c r="R1493" s="38">
        <v>3</v>
      </c>
      <c r="S1493" s="38">
        <v>0</v>
      </c>
      <c r="T1493" s="38">
        <v>7</v>
      </c>
      <c r="U1493" s="38">
        <v>4</v>
      </c>
      <c r="V1493" s="38">
        <v>0</v>
      </c>
      <c r="W1493" s="38">
        <v>7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/>
      <c r="AD1493" s="38">
        <v>0</v>
      </c>
      <c r="AE1493" s="38">
        <v>0</v>
      </c>
      <c r="AJ1493" s="38">
        <v>0</v>
      </c>
      <c r="AK1493" s="38"/>
      <c r="AO1493" s="38"/>
      <c r="AP1493" s="38"/>
      <c r="AR1493" s="38"/>
      <c r="AS1493" s="38"/>
      <c r="AV1493" s="38"/>
      <c r="BA1493" t="str">
        <f t="shared" si="358"/>
        <v>Rochester</v>
      </c>
      <c r="BB1493" t="s">
        <v>2237</v>
      </c>
      <c r="BC1493">
        <v>1</v>
      </c>
      <c r="BE1493" s="60">
        <v>50</v>
      </c>
      <c r="BF1493" s="62">
        <v>27</v>
      </c>
      <c r="BG1493" s="62">
        <v>75</v>
      </c>
      <c r="BH1493" s="66">
        <v>60100</v>
      </c>
      <c r="BI1493" s="66">
        <v>60100</v>
      </c>
      <c r="BJ1493" s="66">
        <f t="shared" si="369"/>
        <v>50027</v>
      </c>
      <c r="BL1493" s="6" t="s">
        <v>1447</v>
      </c>
      <c r="BM1493">
        <f t="shared" si="367"/>
        <v>5060100</v>
      </c>
      <c r="BN1493">
        <f t="shared" si="359"/>
        <v>5060100</v>
      </c>
      <c r="BR1493" s="1"/>
      <c r="CA1493" s="38"/>
      <c r="CB1493" s="38"/>
    </row>
    <row r="1494" spans="1:80" ht="14" hidden="1" customHeight="1" outlineLevel="1" x14ac:dyDescent="0.2">
      <c r="A1494" t="s">
        <v>2910</v>
      </c>
      <c r="B1494" s="6" t="s">
        <v>1980</v>
      </c>
      <c r="C1494" s="1">
        <f t="shared" si="360"/>
        <v>2566</v>
      </c>
      <c r="D1494" s="3">
        <f>IF(N1494&gt;0, RANK(N1494,(N1494:P1494,Q1494:AE1494)),0)</f>
        <v>1</v>
      </c>
      <c r="E1494" s="3">
        <f>IF(O1494&gt;0,RANK(O1494,(N1494:P1494,Q1494:AE1494)),0)</f>
        <v>2</v>
      </c>
      <c r="F1494" s="3">
        <f t="shared" si="361"/>
        <v>3</v>
      </c>
      <c r="G1494" s="1">
        <f t="shared" si="362"/>
        <v>889</v>
      </c>
      <c r="H1494" s="2">
        <f t="shared" si="368"/>
        <v>0.34645362431800469</v>
      </c>
      <c r="I1494" s="4"/>
      <c r="J1494" s="2">
        <f t="shared" si="363"/>
        <v>0.65003897116134057</v>
      </c>
      <c r="K1494" s="2">
        <f t="shared" si="364"/>
        <v>0.30358534684333593</v>
      </c>
      <c r="L1494" s="2">
        <f t="shared" si="365"/>
        <v>1.8706157443491817E-2</v>
      </c>
      <c r="M1494" s="2">
        <f t="shared" si="366"/>
        <v>2.7669524551831675E-2</v>
      </c>
      <c r="N1494" s="38">
        <v>1668</v>
      </c>
      <c r="O1494" s="38">
        <v>779</v>
      </c>
      <c r="P1494" s="38">
        <v>48</v>
      </c>
      <c r="Q1494" s="38">
        <v>13</v>
      </c>
      <c r="R1494" s="38">
        <v>13</v>
      </c>
      <c r="S1494" s="38">
        <v>0</v>
      </c>
      <c r="T1494" s="38">
        <v>26</v>
      </c>
      <c r="U1494" s="38">
        <v>7</v>
      </c>
      <c r="V1494" s="38">
        <v>4</v>
      </c>
      <c r="W1494" s="38">
        <v>8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/>
      <c r="AD1494" s="38">
        <v>0</v>
      </c>
      <c r="AE1494" s="38">
        <v>0</v>
      </c>
      <c r="AJ1494" s="38">
        <v>0</v>
      </c>
      <c r="AK1494" s="38"/>
      <c r="AO1494" s="38"/>
      <c r="AP1494" s="38"/>
      <c r="AR1494" s="38"/>
      <c r="AS1494" s="38"/>
      <c r="AV1494" s="38"/>
      <c r="BA1494" t="str">
        <f t="shared" si="358"/>
        <v>Rockingham</v>
      </c>
      <c r="BB1494" t="s">
        <v>2090</v>
      </c>
      <c r="BC1494">
        <v>1</v>
      </c>
      <c r="BE1494" s="60">
        <v>50</v>
      </c>
      <c r="BF1494" s="62">
        <v>25</v>
      </c>
      <c r="BG1494" s="62">
        <v>70</v>
      </c>
      <c r="BH1494" s="66">
        <v>60250</v>
      </c>
      <c r="BI1494" s="66">
        <v>60250</v>
      </c>
      <c r="BJ1494" s="66">
        <f t="shared" si="369"/>
        <v>50025</v>
      </c>
      <c r="BL1494" s="6" t="s">
        <v>1447</v>
      </c>
      <c r="BM1494">
        <f t="shared" si="367"/>
        <v>5060250</v>
      </c>
      <c r="BN1494">
        <f t="shared" si="359"/>
        <v>5060250</v>
      </c>
      <c r="BR1494" s="1"/>
      <c r="CA1494" s="38"/>
      <c r="CB1494" s="38"/>
    </row>
    <row r="1495" spans="1:80" ht="14" hidden="1" customHeight="1" outlineLevel="1" x14ac:dyDescent="0.2">
      <c r="A1495" t="s">
        <v>2666</v>
      </c>
      <c r="B1495" s="6" t="s">
        <v>1980</v>
      </c>
      <c r="C1495" s="1">
        <f t="shared" si="360"/>
        <v>451</v>
      </c>
      <c r="D1495" s="3">
        <f>IF(N1495&gt;0, RANK(N1495,(N1495:P1495,Q1495:AE1495)),0)</f>
        <v>1</v>
      </c>
      <c r="E1495" s="3">
        <f>IF(O1495&gt;0,RANK(O1495,(N1495:P1495,Q1495:AE1495)),0)</f>
        <v>2</v>
      </c>
      <c r="F1495" s="3">
        <f t="shared" si="361"/>
        <v>3</v>
      </c>
      <c r="G1495" s="1">
        <f t="shared" si="362"/>
        <v>122</v>
      </c>
      <c r="H1495" s="2">
        <f t="shared" si="368"/>
        <v>0.270509977827051</v>
      </c>
      <c r="I1495" s="4"/>
      <c r="J1495" s="2">
        <f t="shared" si="363"/>
        <v>0.61640798226164084</v>
      </c>
      <c r="K1495" s="2">
        <f t="shared" si="364"/>
        <v>0.34589800443458979</v>
      </c>
      <c r="L1495" s="2">
        <f t="shared" si="365"/>
        <v>8.869179600886918E-3</v>
      </c>
      <c r="M1495" s="2">
        <f t="shared" si="366"/>
        <v>2.8824833702882451E-2</v>
      </c>
      <c r="N1495" s="38">
        <v>278</v>
      </c>
      <c r="O1495" s="38">
        <v>156</v>
      </c>
      <c r="P1495" s="38">
        <v>4</v>
      </c>
      <c r="Q1495" s="38">
        <v>4</v>
      </c>
      <c r="R1495" s="38">
        <v>0</v>
      </c>
      <c r="S1495" s="38">
        <v>0</v>
      </c>
      <c r="T1495" s="38">
        <v>3</v>
      </c>
      <c r="U1495" s="38">
        <v>3</v>
      </c>
      <c r="V1495" s="38">
        <v>0</v>
      </c>
      <c r="W1495" s="38">
        <v>3</v>
      </c>
      <c r="X1495" s="38">
        <v>0</v>
      </c>
      <c r="Y1495" s="38">
        <v>0</v>
      </c>
      <c r="Z1495" s="38">
        <v>0</v>
      </c>
      <c r="AA1495" s="38">
        <v>0</v>
      </c>
      <c r="AB1495" s="38">
        <v>0</v>
      </c>
      <c r="AC1495" s="38"/>
      <c r="AD1495" s="38">
        <v>0</v>
      </c>
      <c r="AE1495" s="38">
        <v>0</v>
      </c>
      <c r="AJ1495" s="38">
        <v>0</v>
      </c>
      <c r="AK1495" s="38"/>
      <c r="AO1495" s="38"/>
      <c r="AP1495" s="38"/>
      <c r="AR1495" s="38"/>
      <c r="AS1495" s="38"/>
      <c r="AV1495" s="38"/>
      <c r="BA1495" t="str">
        <f t="shared" si="358"/>
        <v>Roxbury</v>
      </c>
      <c r="BB1495" t="s">
        <v>674</v>
      </c>
      <c r="BC1495">
        <v>1</v>
      </c>
      <c r="BE1495" s="60">
        <v>50</v>
      </c>
      <c r="BF1495" s="62">
        <v>23</v>
      </c>
      <c r="BG1495" s="62">
        <v>75</v>
      </c>
      <c r="BH1495" s="66">
        <v>60625</v>
      </c>
      <c r="BI1495" s="66">
        <v>60625</v>
      </c>
      <c r="BJ1495" s="66">
        <f t="shared" si="369"/>
        <v>50023</v>
      </c>
      <c r="BL1495" s="6" t="s">
        <v>1447</v>
      </c>
      <c r="BM1495">
        <f t="shared" si="367"/>
        <v>5060625</v>
      </c>
      <c r="BN1495">
        <f t="shared" si="359"/>
        <v>5060625</v>
      </c>
      <c r="BR1495" s="1"/>
      <c r="CA1495" s="38"/>
      <c r="CB1495" s="38"/>
    </row>
    <row r="1496" spans="1:80" ht="14" hidden="1" customHeight="1" outlineLevel="1" x14ac:dyDescent="0.2">
      <c r="A1496" t="s">
        <v>2541</v>
      </c>
      <c r="B1496" s="6" t="s">
        <v>1980</v>
      </c>
      <c r="C1496" s="1">
        <f t="shared" si="360"/>
        <v>1548</v>
      </c>
      <c r="D1496" s="3">
        <f>IF(N1496&gt;0, RANK(N1496,(N1496:P1496,Q1496:AE1496)),0)</f>
        <v>1</v>
      </c>
      <c r="E1496" s="3">
        <f>IF(O1496&gt;0,RANK(O1496,(N1496:P1496,Q1496:AE1496)),0)</f>
        <v>2</v>
      </c>
      <c r="F1496" s="3">
        <f t="shared" si="361"/>
        <v>3</v>
      </c>
      <c r="G1496" s="1">
        <f t="shared" si="362"/>
        <v>447</v>
      </c>
      <c r="H1496" s="2">
        <f t="shared" si="368"/>
        <v>0.28875968992248063</v>
      </c>
      <c r="I1496" s="4"/>
      <c r="J1496" s="2">
        <f t="shared" si="363"/>
        <v>0.62015503875968991</v>
      </c>
      <c r="K1496" s="2">
        <f t="shared" si="364"/>
        <v>0.33139534883720928</v>
      </c>
      <c r="L1496" s="2">
        <f t="shared" si="365"/>
        <v>1.8733850129198967E-2</v>
      </c>
      <c r="M1496" s="2">
        <f t="shared" si="366"/>
        <v>2.9715762273901838E-2</v>
      </c>
      <c r="N1496" s="38">
        <v>960</v>
      </c>
      <c r="O1496" s="38">
        <v>513</v>
      </c>
      <c r="P1496" s="38">
        <v>29</v>
      </c>
      <c r="Q1496" s="38">
        <v>14</v>
      </c>
      <c r="R1496" s="38">
        <v>2</v>
      </c>
      <c r="S1496" s="38">
        <v>0</v>
      </c>
      <c r="T1496" s="38">
        <v>15</v>
      </c>
      <c r="U1496" s="38">
        <v>8</v>
      </c>
      <c r="V1496" s="38">
        <v>0</v>
      </c>
      <c r="W1496" s="38">
        <v>5</v>
      </c>
      <c r="X1496" s="38">
        <v>2</v>
      </c>
      <c r="Y1496" s="38">
        <v>0</v>
      </c>
      <c r="Z1496" s="38">
        <v>0</v>
      </c>
      <c r="AA1496" s="38">
        <v>0</v>
      </c>
      <c r="AB1496" s="38">
        <v>0</v>
      </c>
      <c r="AC1496" s="38"/>
      <c r="AD1496" s="38">
        <v>0</v>
      </c>
      <c r="AE1496" s="38">
        <v>0</v>
      </c>
      <c r="AJ1496" s="38">
        <v>0</v>
      </c>
      <c r="AK1496" s="38"/>
      <c r="AO1496" s="38"/>
      <c r="AP1496" s="38"/>
      <c r="AR1496" s="38"/>
      <c r="AS1496" s="38"/>
      <c r="AV1496" s="38"/>
      <c r="BA1496" t="str">
        <f t="shared" si="358"/>
        <v>Royalton</v>
      </c>
      <c r="BB1496" t="s">
        <v>2237</v>
      </c>
      <c r="BC1496">
        <v>1</v>
      </c>
      <c r="BE1496" s="60">
        <v>50</v>
      </c>
      <c r="BF1496" s="62">
        <v>27</v>
      </c>
      <c r="BG1496" s="62">
        <v>80</v>
      </c>
      <c r="BH1496" s="66">
        <v>60850</v>
      </c>
      <c r="BI1496" s="66">
        <v>60850</v>
      </c>
      <c r="BJ1496" s="66">
        <f t="shared" si="369"/>
        <v>50027</v>
      </c>
      <c r="BL1496" s="6" t="s">
        <v>1447</v>
      </c>
      <c r="BM1496">
        <f t="shared" si="367"/>
        <v>5060850</v>
      </c>
      <c r="BN1496">
        <f t="shared" si="359"/>
        <v>5060850</v>
      </c>
      <c r="BR1496" s="1"/>
      <c r="CA1496" s="38"/>
      <c r="CB1496" s="38"/>
    </row>
    <row r="1497" spans="1:80" ht="14" hidden="1" customHeight="1" outlineLevel="1" x14ac:dyDescent="0.2">
      <c r="A1497" t="s">
        <v>1331</v>
      </c>
      <c r="B1497" s="6" t="s">
        <v>1980</v>
      </c>
      <c r="C1497" s="1">
        <f t="shared" si="360"/>
        <v>419</v>
      </c>
      <c r="D1497" s="3">
        <f>IF(N1497&gt;0, RANK(N1497,(N1497:P1497,Q1497:AE1497)),0)</f>
        <v>1</v>
      </c>
      <c r="E1497" s="3">
        <f>IF(O1497&gt;0,RANK(O1497,(N1497:P1497,Q1497:AE1497)),0)</f>
        <v>2</v>
      </c>
      <c r="F1497" s="3">
        <f t="shared" si="361"/>
        <v>3</v>
      </c>
      <c r="G1497" s="1">
        <f t="shared" si="362"/>
        <v>105</v>
      </c>
      <c r="H1497" s="2">
        <f t="shared" si="368"/>
        <v>0.25059665871121717</v>
      </c>
      <c r="I1497" s="4"/>
      <c r="J1497" s="2">
        <f t="shared" si="363"/>
        <v>0.59427207637231505</v>
      </c>
      <c r="K1497" s="2">
        <f t="shared" si="364"/>
        <v>0.34367541766109783</v>
      </c>
      <c r="L1497" s="2">
        <f t="shared" si="365"/>
        <v>2.1479713603818614E-2</v>
      </c>
      <c r="M1497" s="2">
        <f t="shared" si="366"/>
        <v>4.0572792362768506E-2</v>
      </c>
      <c r="N1497" s="38">
        <v>249</v>
      </c>
      <c r="O1497" s="38">
        <v>144</v>
      </c>
      <c r="P1497" s="38">
        <v>9</v>
      </c>
      <c r="Q1497" s="38">
        <v>4</v>
      </c>
      <c r="R1497" s="38">
        <v>3</v>
      </c>
      <c r="S1497" s="38">
        <v>0</v>
      </c>
      <c r="T1497" s="38">
        <v>1</v>
      </c>
      <c r="U1497" s="38">
        <v>2</v>
      </c>
      <c r="V1497" s="38">
        <v>0</v>
      </c>
      <c r="W1497" s="38">
        <v>6</v>
      </c>
      <c r="X1497" s="38">
        <v>0</v>
      </c>
      <c r="Y1497" s="38">
        <v>0</v>
      </c>
      <c r="Z1497" s="38">
        <v>1</v>
      </c>
      <c r="AA1497" s="38">
        <v>0</v>
      </c>
      <c r="AB1497" s="38">
        <v>0</v>
      </c>
      <c r="AC1497" s="38"/>
      <c r="AD1497" s="38">
        <v>0</v>
      </c>
      <c r="AE1497" s="38">
        <v>0</v>
      </c>
      <c r="AJ1497" s="38">
        <v>0</v>
      </c>
      <c r="AK1497" s="38"/>
      <c r="AO1497" s="38"/>
      <c r="AP1497" s="38"/>
      <c r="AR1497" s="38"/>
      <c r="AS1497" s="38"/>
      <c r="AV1497" s="38"/>
      <c r="BA1497" t="str">
        <f t="shared" si="358"/>
        <v>Rupert</v>
      </c>
      <c r="BB1497" t="s">
        <v>931</v>
      </c>
      <c r="BC1497">
        <v>1</v>
      </c>
      <c r="BE1497" s="60">
        <v>50</v>
      </c>
      <c r="BF1497" s="62">
        <v>3</v>
      </c>
      <c r="BG1497" s="62">
        <v>45</v>
      </c>
      <c r="BH1497" s="66">
        <v>61000</v>
      </c>
      <c r="BI1497" s="66">
        <v>61000</v>
      </c>
      <c r="BJ1497" s="66">
        <f t="shared" si="369"/>
        <v>50003</v>
      </c>
      <c r="BL1497" s="6" t="s">
        <v>1447</v>
      </c>
      <c r="BM1497">
        <f t="shared" si="367"/>
        <v>5061000</v>
      </c>
      <c r="BN1497">
        <f t="shared" si="359"/>
        <v>5061000</v>
      </c>
      <c r="BR1497" s="1"/>
      <c r="CA1497" s="38"/>
      <c r="CB1497" s="38"/>
    </row>
    <row r="1498" spans="1:80" ht="14" hidden="1" customHeight="1" outlineLevel="1" x14ac:dyDescent="0.2">
      <c r="A1498" t="s">
        <v>577</v>
      </c>
      <c r="B1498" s="6" t="s">
        <v>1980</v>
      </c>
      <c r="C1498" s="1">
        <f t="shared" si="360"/>
        <v>7642</v>
      </c>
      <c r="D1498" s="3">
        <f>IF(N1498&gt;0, RANK(N1498,(N1498:P1498,Q1498:AE1498)),0)</f>
        <v>1</v>
      </c>
      <c r="E1498" s="3">
        <f>IF(O1498&gt;0,RANK(O1498,(N1498:P1498,Q1498:AE1498)),0)</f>
        <v>2</v>
      </c>
      <c r="F1498" s="3">
        <f t="shared" si="361"/>
        <v>3</v>
      </c>
      <c r="G1498" s="1">
        <f t="shared" si="362"/>
        <v>1131</v>
      </c>
      <c r="H1498" s="2">
        <f t="shared" si="368"/>
        <v>0.1479979063072494</v>
      </c>
      <c r="I1498" s="4"/>
      <c r="J1498" s="2">
        <f t="shared" si="363"/>
        <v>0.55796911803192883</v>
      </c>
      <c r="K1498" s="2">
        <f t="shared" si="364"/>
        <v>0.40997121172467943</v>
      </c>
      <c r="L1498" s="2">
        <f t="shared" si="365"/>
        <v>1.557183983250458E-2</v>
      </c>
      <c r="M1498" s="2">
        <f t="shared" si="366"/>
        <v>1.6487830410887156E-2</v>
      </c>
      <c r="N1498" s="38">
        <v>4264</v>
      </c>
      <c r="O1498" s="38">
        <v>3133</v>
      </c>
      <c r="P1498" s="38">
        <v>119</v>
      </c>
      <c r="Q1498" s="38">
        <v>30</v>
      </c>
      <c r="R1498" s="38">
        <v>10</v>
      </c>
      <c r="S1498" s="38">
        <v>0</v>
      </c>
      <c r="T1498" s="38">
        <v>19</v>
      </c>
      <c r="U1498" s="38">
        <v>18</v>
      </c>
      <c r="V1498" s="38">
        <v>3</v>
      </c>
      <c r="W1498" s="38">
        <v>46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/>
      <c r="AD1498" s="38">
        <v>0</v>
      </c>
      <c r="AE1498" s="38">
        <v>0</v>
      </c>
      <c r="AJ1498" s="38">
        <v>0</v>
      </c>
      <c r="AK1498" s="38"/>
      <c r="AO1498" s="38"/>
      <c r="AP1498" s="38"/>
      <c r="AR1498" s="38"/>
      <c r="AS1498" s="38"/>
      <c r="AV1498" s="38"/>
      <c r="BA1498" t="str">
        <f t="shared" si="358"/>
        <v>Rutland</v>
      </c>
      <c r="BB1498" t="s">
        <v>577</v>
      </c>
      <c r="BC1498">
        <v>1</v>
      </c>
      <c r="BE1498" s="60">
        <v>50</v>
      </c>
      <c r="BF1498" s="62">
        <v>21</v>
      </c>
      <c r="BG1498" s="62">
        <v>95</v>
      </c>
      <c r="BH1498" s="66">
        <v>61225</v>
      </c>
      <c r="BI1498" s="66">
        <v>61225</v>
      </c>
      <c r="BJ1498" s="66">
        <f t="shared" si="369"/>
        <v>50021</v>
      </c>
      <c r="BL1498" s="6" t="s">
        <v>1225</v>
      </c>
      <c r="BM1498">
        <f t="shared" si="367"/>
        <v>5061225</v>
      </c>
      <c r="BN1498">
        <f t="shared" si="359"/>
        <v>5061225</v>
      </c>
      <c r="BR1498" s="1"/>
      <c r="CA1498" s="38"/>
      <c r="CB1498" s="38"/>
    </row>
    <row r="1499" spans="1:80" ht="14" hidden="1" customHeight="1" outlineLevel="1" x14ac:dyDescent="0.2">
      <c r="A1499" t="s">
        <v>577</v>
      </c>
      <c r="B1499" s="6" t="s">
        <v>1980</v>
      </c>
      <c r="C1499" s="1">
        <f t="shared" si="360"/>
        <v>2559</v>
      </c>
      <c r="D1499" s="3">
        <f>IF(N1499&gt;0, RANK(N1499,(N1499:P1499,Q1499:AE1499)),0)</f>
        <v>1</v>
      </c>
      <c r="E1499" s="3">
        <f>IF(O1499&gt;0,RANK(O1499,(N1499:P1499,Q1499:AE1499)),0)</f>
        <v>2</v>
      </c>
      <c r="F1499" s="3">
        <f t="shared" si="361"/>
        <v>3</v>
      </c>
      <c r="G1499" s="1">
        <f t="shared" si="362"/>
        <v>408</v>
      </c>
      <c r="H1499" s="2">
        <f t="shared" si="368"/>
        <v>0.15943728018757328</v>
      </c>
      <c r="I1499" s="4"/>
      <c r="J1499" s="2">
        <f t="shared" si="363"/>
        <v>0.5603751465416178</v>
      </c>
      <c r="K1499" s="2">
        <f t="shared" si="364"/>
        <v>0.40093786635404455</v>
      </c>
      <c r="L1499" s="2">
        <f t="shared" si="365"/>
        <v>1.7975771785853849E-2</v>
      </c>
      <c r="M1499" s="2">
        <f t="shared" si="366"/>
        <v>2.0711215318483807E-2</v>
      </c>
      <c r="N1499" s="38">
        <v>1434</v>
      </c>
      <c r="O1499" s="38">
        <v>1026</v>
      </c>
      <c r="P1499" s="38">
        <v>46</v>
      </c>
      <c r="Q1499" s="38">
        <v>22</v>
      </c>
      <c r="R1499" s="38">
        <v>1</v>
      </c>
      <c r="S1499" s="38">
        <v>0</v>
      </c>
      <c r="T1499" s="38">
        <v>7</v>
      </c>
      <c r="U1499" s="38">
        <v>3</v>
      </c>
      <c r="V1499" s="38">
        <v>0</v>
      </c>
      <c r="W1499" s="38">
        <v>19</v>
      </c>
      <c r="X1499" s="38">
        <v>1</v>
      </c>
      <c r="Y1499" s="38">
        <v>0</v>
      </c>
      <c r="Z1499" s="38">
        <v>0</v>
      </c>
      <c r="AA1499" s="38">
        <v>0</v>
      </c>
      <c r="AB1499" s="38">
        <v>0</v>
      </c>
      <c r="AC1499" s="38"/>
      <c r="AD1499" s="38">
        <v>0</v>
      </c>
      <c r="AE1499" s="38">
        <v>0</v>
      </c>
      <c r="AJ1499" s="38">
        <v>0</v>
      </c>
      <c r="AK1499" s="38"/>
      <c r="AO1499" s="38"/>
      <c r="AP1499" s="38"/>
      <c r="AR1499" s="38"/>
      <c r="AS1499" s="38"/>
      <c r="AV1499" s="38"/>
      <c r="BA1499" t="str">
        <f t="shared" si="358"/>
        <v>Rutland</v>
      </c>
      <c r="BB1499" t="s">
        <v>577</v>
      </c>
      <c r="BC1499">
        <v>1</v>
      </c>
      <c r="BE1499" s="60">
        <v>50</v>
      </c>
      <c r="BF1499" s="62">
        <v>21</v>
      </c>
      <c r="BG1499" s="62">
        <v>100</v>
      </c>
      <c r="BH1499" s="66">
        <v>61300</v>
      </c>
      <c r="BI1499" s="66">
        <v>61300</v>
      </c>
      <c r="BJ1499" s="66">
        <f t="shared" si="369"/>
        <v>50021</v>
      </c>
      <c r="BL1499" s="6" t="s">
        <v>1447</v>
      </c>
      <c r="BM1499">
        <f t="shared" si="367"/>
        <v>5061300</v>
      </c>
      <c r="BN1499">
        <f t="shared" si="359"/>
        <v>5061300</v>
      </c>
      <c r="BR1499" s="1"/>
      <c r="CA1499" s="38"/>
      <c r="CB1499" s="38"/>
    </row>
    <row r="1500" spans="1:80" ht="14" hidden="1" customHeight="1" outlineLevel="1" x14ac:dyDescent="0.2">
      <c r="A1500" t="s">
        <v>260</v>
      </c>
      <c r="B1500" s="6" t="s">
        <v>1980</v>
      </c>
      <c r="C1500" s="1">
        <f t="shared" si="360"/>
        <v>684</v>
      </c>
      <c r="D1500" s="3">
        <f>IF(N1500&gt;0, RANK(N1500,(N1500:P1500,Q1500:AE1500)),0)</f>
        <v>2</v>
      </c>
      <c r="E1500" s="3">
        <f>IF(O1500&gt;0,RANK(O1500,(N1500:P1500,Q1500:AE1500)),0)</f>
        <v>1</v>
      </c>
      <c r="F1500" s="3">
        <f t="shared" si="361"/>
        <v>3</v>
      </c>
      <c r="G1500" s="1">
        <f t="shared" si="362"/>
        <v>18</v>
      </c>
      <c r="H1500" s="2">
        <f t="shared" si="368"/>
        <v>2.6315789473684209E-2</v>
      </c>
      <c r="I1500" s="4"/>
      <c r="J1500" s="2">
        <f t="shared" si="363"/>
        <v>0.46491228070175439</v>
      </c>
      <c r="K1500" s="2">
        <f t="shared" si="364"/>
        <v>0.49122807017543857</v>
      </c>
      <c r="L1500" s="2">
        <f t="shared" si="365"/>
        <v>2.3391812865497075E-2</v>
      </c>
      <c r="M1500" s="2">
        <f t="shared" si="366"/>
        <v>2.0467836257309968E-2</v>
      </c>
      <c r="N1500" s="38">
        <v>318</v>
      </c>
      <c r="O1500" s="38">
        <v>336</v>
      </c>
      <c r="P1500" s="38">
        <v>16</v>
      </c>
      <c r="Q1500" s="38">
        <v>2</v>
      </c>
      <c r="R1500" s="38">
        <v>2</v>
      </c>
      <c r="S1500" s="38">
        <v>0</v>
      </c>
      <c r="T1500" s="38">
        <v>0</v>
      </c>
      <c r="U1500" s="38">
        <v>3</v>
      </c>
      <c r="V1500" s="38">
        <v>0</v>
      </c>
      <c r="W1500" s="38">
        <v>7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/>
      <c r="AD1500" s="38">
        <v>0</v>
      </c>
      <c r="AE1500" s="38">
        <v>0</v>
      </c>
      <c r="AJ1500" s="38">
        <v>0</v>
      </c>
      <c r="AK1500" s="38"/>
      <c r="AO1500" s="38"/>
      <c r="AP1500" s="38"/>
      <c r="AR1500" s="38"/>
      <c r="AS1500" s="38"/>
      <c r="AV1500" s="38"/>
      <c r="BA1500" t="str">
        <f t="shared" si="358"/>
        <v>Ryegate</v>
      </c>
      <c r="BB1500" t="s">
        <v>663</v>
      </c>
      <c r="BC1500">
        <v>1</v>
      </c>
      <c r="BE1500" s="60">
        <v>50</v>
      </c>
      <c r="BF1500" s="62">
        <v>5</v>
      </c>
      <c r="BG1500" s="62">
        <v>50</v>
      </c>
      <c r="BH1500" s="66">
        <v>61525</v>
      </c>
      <c r="BI1500" s="66">
        <v>61525</v>
      </c>
      <c r="BJ1500" s="66">
        <f t="shared" si="369"/>
        <v>50005</v>
      </c>
      <c r="BL1500" s="6" t="s">
        <v>1447</v>
      </c>
      <c r="BM1500">
        <f t="shared" si="367"/>
        <v>5061525</v>
      </c>
      <c r="BN1500">
        <f t="shared" si="359"/>
        <v>5061525</v>
      </c>
      <c r="BR1500" s="1"/>
      <c r="CA1500" s="38"/>
      <c r="CB1500" s="38"/>
    </row>
    <row r="1501" spans="1:80" ht="14" hidden="1" customHeight="1" outlineLevel="1" x14ac:dyDescent="0.2">
      <c r="A1501" t="s">
        <v>1318</v>
      </c>
      <c r="B1501" s="6" t="s">
        <v>1980</v>
      </c>
      <c r="C1501" s="1">
        <f t="shared" si="360"/>
        <v>3078</v>
      </c>
      <c r="D1501" s="3">
        <f>IF(N1501&gt;0, RANK(N1501,(N1501:P1501,Q1501:AE1501)),0)</f>
        <v>1</v>
      </c>
      <c r="E1501" s="3">
        <f>IF(O1501&gt;0,RANK(O1501,(N1501:P1501,Q1501:AE1501)),0)</f>
        <v>2</v>
      </c>
      <c r="F1501" s="3">
        <f t="shared" si="361"/>
        <v>3</v>
      </c>
      <c r="G1501" s="1">
        <f t="shared" si="362"/>
        <v>855</v>
      </c>
      <c r="H1501" s="2">
        <f t="shared" si="368"/>
        <v>0.27777777777777779</v>
      </c>
      <c r="I1501" s="4"/>
      <c r="J1501" s="2">
        <f t="shared" si="363"/>
        <v>0.62053281351526968</v>
      </c>
      <c r="K1501" s="2">
        <f t="shared" si="364"/>
        <v>0.34275503573749189</v>
      </c>
      <c r="L1501" s="2">
        <f t="shared" si="365"/>
        <v>1.7868745938921377E-2</v>
      </c>
      <c r="M1501" s="2">
        <f t="shared" si="366"/>
        <v>1.884340480831706E-2</v>
      </c>
      <c r="N1501" s="38">
        <v>1910</v>
      </c>
      <c r="O1501" s="38">
        <v>1055</v>
      </c>
      <c r="P1501" s="38">
        <v>55</v>
      </c>
      <c r="Q1501" s="38">
        <v>21</v>
      </c>
      <c r="R1501" s="38">
        <v>6</v>
      </c>
      <c r="S1501" s="38">
        <v>0</v>
      </c>
      <c r="T1501" s="38">
        <v>12</v>
      </c>
      <c r="U1501" s="38">
        <v>6</v>
      </c>
      <c r="V1501" s="38">
        <v>1</v>
      </c>
      <c r="W1501" s="38">
        <v>11</v>
      </c>
      <c r="X1501" s="38">
        <v>1</v>
      </c>
      <c r="Y1501" s="38">
        <v>0</v>
      </c>
      <c r="Z1501" s="38">
        <v>0</v>
      </c>
      <c r="AA1501" s="38">
        <v>0</v>
      </c>
      <c r="AB1501" s="38">
        <v>0</v>
      </c>
      <c r="AC1501" s="38"/>
      <c r="AD1501" s="38">
        <v>0</v>
      </c>
      <c r="AE1501" s="38">
        <v>0</v>
      </c>
      <c r="AJ1501" s="38">
        <v>0</v>
      </c>
      <c r="AK1501" s="38"/>
      <c r="AO1501" s="38"/>
      <c r="AP1501" s="38"/>
      <c r="AR1501" s="38"/>
      <c r="AS1501" s="38"/>
      <c r="AV1501" s="38"/>
      <c r="BA1501" t="str">
        <f t="shared" si="358"/>
        <v>St. Albans</v>
      </c>
      <c r="BB1501" t="s">
        <v>1117</v>
      </c>
      <c r="BC1501">
        <v>1</v>
      </c>
      <c r="BE1501" s="60">
        <v>50</v>
      </c>
      <c r="BF1501" s="62">
        <v>11</v>
      </c>
      <c r="BG1501" s="62">
        <v>65</v>
      </c>
      <c r="BH1501" s="66">
        <v>61675</v>
      </c>
      <c r="BI1501" s="66">
        <v>61675</v>
      </c>
      <c r="BJ1501" s="66">
        <f t="shared" si="369"/>
        <v>50011</v>
      </c>
      <c r="BL1501" s="6" t="s">
        <v>1225</v>
      </c>
      <c r="BM1501">
        <f t="shared" si="367"/>
        <v>5061675</v>
      </c>
      <c r="BN1501">
        <f t="shared" si="359"/>
        <v>5061675</v>
      </c>
      <c r="BR1501" s="1"/>
      <c r="CA1501" s="38"/>
      <c r="CB1501" s="38"/>
    </row>
    <row r="1502" spans="1:80" ht="14" hidden="1" customHeight="1" outlineLevel="1" x14ac:dyDescent="0.2">
      <c r="A1502" t="s">
        <v>1318</v>
      </c>
      <c r="B1502" s="6" t="s">
        <v>1980</v>
      </c>
      <c r="C1502" s="1">
        <f t="shared" si="360"/>
        <v>3816</v>
      </c>
      <c r="D1502" s="3">
        <f>IF(N1502&gt;0, RANK(N1502,(N1502:P1502,Q1502:AE1502)),0)</f>
        <v>1</v>
      </c>
      <c r="E1502" s="3">
        <f>IF(O1502&gt;0,RANK(O1502,(N1502:P1502,Q1502:AE1502)),0)</f>
        <v>2</v>
      </c>
      <c r="F1502" s="3">
        <f t="shared" si="361"/>
        <v>3</v>
      </c>
      <c r="G1502" s="1">
        <f t="shared" si="362"/>
        <v>438</v>
      </c>
      <c r="H1502" s="2">
        <f t="shared" si="368"/>
        <v>0.11477987421383648</v>
      </c>
      <c r="I1502" s="4"/>
      <c r="J1502" s="2">
        <f t="shared" si="363"/>
        <v>0.54035639412997905</v>
      </c>
      <c r="K1502" s="2">
        <f t="shared" si="364"/>
        <v>0.42557651991614254</v>
      </c>
      <c r="L1502" s="2">
        <f t="shared" si="365"/>
        <v>1.6771488469601678E-2</v>
      </c>
      <c r="M1502" s="2">
        <f t="shared" si="366"/>
        <v>1.729559748427674E-2</v>
      </c>
      <c r="N1502" s="38">
        <v>2062</v>
      </c>
      <c r="O1502" s="38">
        <v>1624</v>
      </c>
      <c r="P1502" s="38">
        <v>64</v>
      </c>
      <c r="Q1502" s="38">
        <v>14</v>
      </c>
      <c r="R1502" s="38">
        <v>1</v>
      </c>
      <c r="S1502" s="38">
        <v>0</v>
      </c>
      <c r="T1502" s="38">
        <v>9</v>
      </c>
      <c r="U1502" s="38">
        <v>5</v>
      </c>
      <c r="V1502" s="38">
        <v>5</v>
      </c>
      <c r="W1502" s="38">
        <v>32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/>
      <c r="AD1502" s="38">
        <v>0</v>
      </c>
      <c r="AE1502" s="38">
        <v>0</v>
      </c>
      <c r="AJ1502" s="38">
        <v>0</v>
      </c>
      <c r="AK1502" s="38"/>
      <c r="AO1502" s="38"/>
      <c r="AP1502" s="38"/>
      <c r="AR1502" s="38"/>
      <c r="AS1502" s="38"/>
      <c r="AV1502" s="38"/>
      <c r="BA1502" t="str">
        <f t="shared" si="358"/>
        <v>St. Albans</v>
      </c>
      <c r="BB1502" t="s">
        <v>1117</v>
      </c>
      <c r="BC1502">
        <v>1</v>
      </c>
      <c r="BE1502" s="60">
        <v>50</v>
      </c>
      <c r="BF1502" s="62">
        <v>11</v>
      </c>
      <c r="BG1502" s="62">
        <v>70</v>
      </c>
      <c r="BH1502" s="66">
        <v>61750</v>
      </c>
      <c r="BI1502" s="66">
        <v>61750</v>
      </c>
      <c r="BJ1502" s="66">
        <f t="shared" si="369"/>
        <v>50011</v>
      </c>
      <c r="BL1502" s="6" t="s">
        <v>1447</v>
      </c>
      <c r="BM1502">
        <f t="shared" si="367"/>
        <v>5061750</v>
      </c>
      <c r="BN1502">
        <f t="shared" si="359"/>
        <v>5061750</v>
      </c>
      <c r="BR1502" s="1"/>
      <c r="CA1502" s="38"/>
      <c r="CB1502" s="38"/>
    </row>
    <row r="1503" spans="1:80" ht="14" hidden="1" customHeight="1" outlineLevel="1" x14ac:dyDescent="0.2">
      <c r="A1503" t="s">
        <v>1199</v>
      </c>
      <c r="B1503" s="6" t="s">
        <v>1980</v>
      </c>
      <c r="C1503" s="1">
        <f t="shared" si="360"/>
        <v>476</v>
      </c>
      <c r="D1503" s="3">
        <f>IF(N1503&gt;0, RANK(N1503,(N1503:P1503,Q1503:AE1503)),0)</f>
        <v>1</v>
      </c>
      <c r="E1503" s="3">
        <f>IF(O1503&gt;0,RANK(O1503,(N1503:P1503,Q1503:AE1503)),0)</f>
        <v>2</v>
      </c>
      <c r="F1503" s="3">
        <f t="shared" si="361"/>
        <v>3</v>
      </c>
      <c r="G1503" s="1">
        <f t="shared" si="362"/>
        <v>151</v>
      </c>
      <c r="H1503" s="2">
        <f t="shared" si="368"/>
        <v>0.3172268907563025</v>
      </c>
      <c r="I1503" s="4"/>
      <c r="J1503" s="2">
        <f t="shared" si="363"/>
        <v>0.6386554621848739</v>
      </c>
      <c r="K1503" s="2">
        <f t="shared" si="364"/>
        <v>0.32142857142857145</v>
      </c>
      <c r="L1503" s="2">
        <f t="shared" si="365"/>
        <v>1.050420168067227E-2</v>
      </c>
      <c r="M1503" s="2">
        <f t="shared" si="366"/>
        <v>2.9411764705882377E-2</v>
      </c>
      <c r="N1503" s="38">
        <v>304</v>
      </c>
      <c r="O1503" s="38">
        <v>153</v>
      </c>
      <c r="P1503" s="38">
        <v>5</v>
      </c>
      <c r="Q1503" s="38">
        <v>3</v>
      </c>
      <c r="R1503" s="38">
        <v>1</v>
      </c>
      <c r="S1503" s="38">
        <v>0</v>
      </c>
      <c r="T1503" s="38">
        <v>4</v>
      </c>
      <c r="U1503" s="38">
        <v>3</v>
      </c>
      <c r="V1503" s="38">
        <v>0</v>
      </c>
      <c r="W1503" s="38">
        <v>3</v>
      </c>
      <c r="X1503" s="38">
        <v>0</v>
      </c>
      <c r="Y1503" s="38">
        <v>0</v>
      </c>
      <c r="Z1503" s="38">
        <v>0</v>
      </c>
      <c r="AA1503" s="38">
        <v>0</v>
      </c>
      <c r="AB1503" s="38">
        <v>0</v>
      </c>
      <c r="AC1503" s="38"/>
      <c r="AD1503" s="38">
        <v>0</v>
      </c>
      <c r="AE1503" s="38">
        <v>0</v>
      </c>
      <c r="AJ1503" s="38">
        <v>0</v>
      </c>
      <c r="AK1503" s="38"/>
      <c r="AO1503" s="38"/>
      <c r="AP1503" s="38"/>
      <c r="AR1503" s="38"/>
      <c r="AS1503" s="38"/>
      <c r="AV1503" s="38"/>
      <c r="BA1503" t="str">
        <f t="shared" si="358"/>
        <v>St. George</v>
      </c>
      <c r="BB1503" t="s">
        <v>3104</v>
      </c>
      <c r="BC1503">
        <v>1</v>
      </c>
      <c r="BE1503" s="60">
        <v>50</v>
      </c>
      <c r="BF1503" s="62">
        <v>7</v>
      </c>
      <c r="BG1503" s="62">
        <v>60</v>
      </c>
      <c r="BH1503" s="66">
        <v>62050</v>
      </c>
      <c r="BI1503" s="66">
        <v>62050</v>
      </c>
      <c r="BJ1503" s="66">
        <f t="shared" si="369"/>
        <v>50007</v>
      </c>
      <c r="BL1503" s="6" t="s">
        <v>1447</v>
      </c>
      <c r="BM1503">
        <f t="shared" si="367"/>
        <v>5062050</v>
      </c>
      <c r="BN1503">
        <f t="shared" si="359"/>
        <v>5062050</v>
      </c>
      <c r="BR1503" s="1"/>
      <c r="CA1503" s="38"/>
      <c r="CB1503" s="38"/>
    </row>
    <row r="1504" spans="1:80" ht="14" hidden="1" customHeight="1" outlineLevel="1" x14ac:dyDescent="0.2">
      <c r="A1504" t="s">
        <v>907</v>
      </c>
      <c r="B1504" s="6" t="s">
        <v>1980</v>
      </c>
      <c r="C1504" s="1">
        <f t="shared" si="360"/>
        <v>3474</v>
      </c>
      <c r="D1504" s="3">
        <f>IF(N1504&gt;0, RANK(N1504,(N1504:P1504,Q1504:AE1504)),0)</f>
        <v>1</v>
      </c>
      <c r="E1504" s="3">
        <f>IF(O1504&gt;0,RANK(O1504,(N1504:P1504,Q1504:AE1504)),0)</f>
        <v>2</v>
      </c>
      <c r="F1504" s="3">
        <f t="shared" si="361"/>
        <v>3</v>
      </c>
      <c r="G1504" s="1">
        <f t="shared" si="362"/>
        <v>744</v>
      </c>
      <c r="H1504" s="2">
        <f t="shared" si="368"/>
        <v>0.21416234887737479</v>
      </c>
      <c r="I1504" s="4"/>
      <c r="J1504" s="2">
        <f t="shared" si="363"/>
        <v>0.58175014392630975</v>
      </c>
      <c r="K1504" s="2">
        <f t="shared" si="364"/>
        <v>0.36758779504893496</v>
      </c>
      <c r="L1504" s="2">
        <f t="shared" si="365"/>
        <v>2.072538860103627E-2</v>
      </c>
      <c r="M1504" s="2">
        <f t="shared" si="366"/>
        <v>2.9936672423719019E-2</v>
      </c>
      <c r="N1504" s="38">
        <v>2021</v>
      </c>
      <c r="O1504" s="38">
        <v>1277</v>
      </c>
      <c r="P1504" s="38">
        <v>72</v>
      </c>
      <c r="Q1504" s="38">
        <v>24</v>
      </c>
      <c r="R1504" s="38">
        <v>7</v>
      </c>
      <c r="S1504" s="38">
        <v>0</v>
      </c>
      <c r="T1504" s="38">
        <v>23</v>
      </c>
      <c r="U1504" s="38">
        <v>13</v>
      </c>
      <c r="V1504" s="38">
        <v>3</v>
      </c>
      <c r="W1504" s="38">
        <v>30</v>
      </c>
      <c r="X1504" s="38">
        <v>1</v>
      </c>
      <c r="Y1504" s="38">
        <v>0</v>
      </c>
      <c r="Z1504" s="38">
        <v>2</v>
      </c>
      <c r="AA1504" s="38">
        <v>0</v>
      </c>
      <c r="AB1504" s="38">
        <v>0</v>
      </c>
      <c r="AC1504" s="38"/>
      <c r="AD1504" s="38">
        <v>0</v>
      </c>
      <c r="AE1504" s="38">
        <v>1</v>
      </c>
      <c r="AJ1504" s="38">
        <v>0</v>
      </c>
      <c r="AK1504" s="38"/>
      <c r="AO1504" s="38"/>
      <c r="AP1504" s="38"/>
      <c r="AR1504" s="38"/>
      <c r="AS1504" s="38"/>
      <c r="AV1504" s="38"/>
      <c r="BA1504" t="str">
        <f t="shared" si="358"/>
        <v>St. Johnsbury</v>
      </c>
      <c r="BB1504" t="s">
        <v>663</v>
      </c>
      <c r="BC1504">
        <v>1</v>
      </c>
      <c r="BE1504" s="60">
        <v>50</v>
      </c>
      <c r="BF1504" s="62">
        <v>5</v>
      </c>
      <c r="BG1504" s="62">
        <v>55</v>
      </c>
      <c r="BH1504" s="66">
        <v>62200</v>
      </c>
      <c r="BI1504" s="66">
        <v>62200</v>
      </c>
      <c r="BJ1504" s="66">
        <f t="shared" si="369"/>
        <v>50005</v>
      </c>
      <c r="BL1504" s="6" t="s">
        <v>1447</v>
      </c>
      <c r="BM1504">
        <f t="shared" si="367"/>
        <v>5062200</v>
      </c>
      <c r="BN1504">
        <f t="shared" si="359"/>
        <v>5062200</v>
      </c>
      <c r="BR1504" s="1"/>
      <c r="CA1504" s="38"/>
      <c r="CB1504" s="38"/>
    </row>
    <row r="1505" spans="1:80" ht="14" hidden="1" customHeight="1" outlineLevel="1" x14ac:dyDescent="0.2">
      <c r="A1505" t="s">
        <v>2059</v>
      </c>
      <c r="B1505" s="6" t="s">
        <v>1980</v>
      </c>
      <c r="C1505" s="1">
        <f t="shared" si="360"/>
        <v>684</v>
      </c>
      <c r="D1505" s="3">
        <f>IF(N1505&gt;0, RANK(N1505,(N1505:P1505,Q1505:AE1505)),0)</f>
        <v>1</v>
      </c>
      <c r="E1505" s="3">
        <f>IF(O1505&gt;0,RANK(O1505,(N1505:P1505,Q1505:AE1505)),0)</f>
        <v>2</v>
      </c>
      <c r="F1505" s="3">
        <f t="shared" si="361"/>
        <v>3</v>
      </c>
      <c r="G1505" s="1">
        <f t="shared" si="362"/>
        <v>97</v>
      </c>
      <c r="H1505" s="2">
        <f t="shared" si="368"/>
        <v>0.14181286549707603</v>
      </c>
      <c r="I1505" s="4"/>
      <c r="J1505" s="2">
        <f t="shared" si="363"/>
        <v>0.55847953216374269</v>
      </c>
      <c r="K1505" s="2">
        <f t="shared" si="364"/>
        <v>0.41666666666666669</v>
      </c>
      <c r="L1505" s="2">
        <f t="shared" si="365"/>
        <v>8.771929824561403E-3</v>
      </c>
      <c r="M1505" s="2">
        <f t="shared" si="366"/>
        <v>1.6081871345029225E-2</v>
      </c>
      <c r="N1505" s="38">
        <v>382</v>
      </c>
      <c r="O1505" s="38">
        <v>285</v>
      </c>
      <c r="P1505" s="38">
        <v>6</v>
      </c>
      <c r="Q1505" s="38">
        <v>4</v>
      </c>
      <c r="R1505" s="38">
        <v>1</v>
      </c>
      <c r="S1505" s="38">
        <v>0</v>
      </c>
      <c r="T1505" s="38">
        <v>0</v>
      </c>
      <c r="U1505" s="38">
        <v>1</v>
      </c>
      <c r="V1505" s="38">
        <v>1</v>
      </c>
      <c r="W1505" s="38">
        <v>4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/>
      <c r="AD1505" s="38">
        <v>0</v>
      </c>
      <c r="AE1505" s="38">
        <v>0</v>
      </c>
      <c r="AJ1505" s="38">
        <v>0</v>
      </c>
      <c r="AK1505" s="38"/>
      <c r="AO1505" s="38"/>
      <c r="AP1505" s="38"/>
      <c r="AR1505" s="38"/>
      <c r="AS1505" s="38"/>
      <c r="AV1505" s="38"/>
      <c r="BA1505" t="str">
        <f t="shared" si="358"/>
        <v>Salisbury</v>
      </c>
      <c r="BB1505" t="s">
        <v>1322</v>
      </c>
      <c r="BC1505">
        <v>1</v>
      </c>
      <c r="BE1505" s="60">
        <v>50</v>
      </c>
      <c r="BF1505" s="62">
        <v>1</v>
      </c>
      <c r="BG1505" s="62">
        <v>85</v>
      </c>
      <c r="BH1505" s="66">
        <v>62575</v>
      </c>
      <c r="BI1505" s="66">
        <v>62575</v>
      </c>
      <c r="BJ1505" s="66">
        <f t="shared" si="369"/>
        <v>50001</v>
      </c>
      <c r="BL1505" s="6" t="s">
        <v>1447</v>
      </c>
      <c r="BM1505">
        <f t="shared" si="367"/>
        <v>5062575</v>
      </c>
      <c r="BN1505">
        <f t="shared" si="359"/>
        <v>5062575</v>
      </c>
      <c r="BR1505" s="1"/>
      <c r="CA1505" s="38"/>
      <c r="CB1505" s="38"/>
    </row>
    <row r="1506" spans="1:80" ht="14" hidden="1" customHeight="1" outlineLevel="1" x14ac:dyDescent="0.2">
      <c r="A1506" t="s">
        <v>899</v>
      </c>
      <c r="B1506" s="6" t="s">
        <v>1980</v>
      </c>
      <c r="C1506" s="1">
        <f t="shared" si="360"/>
        <v>253</v>
      </c>
      <c r="D1506" s="3">
        <f>IF(N1506&gt;0, RANK(N1506,(N1506:P1506,Q1506:AE1506)),0)</f>
        <v>1</v>
      </c>
      <c r="E1506" s="3">
        <f>IF(O1506&gt;0,RANK(O1506,(N1506:P1506,Q1506:AE1506)),0)</f>
        <v>2</v>
      </c>
      <c r="F1506" s="3">
        <f t="shared" si="361"/>
        <v>3</v>
      </c>
      <c r="G1506" s="1">
        <f t="shared" si="362"/>
        <v>33</v>
      </c>
      <c r="H1506" s="2">
        <f t="shared" si="368"/>
        <v>0.13043478260869565</v>
      </c>
      <c r="I1506" s="4"/>
      <c r="J1506" s="2">
        <f t="shared" si="363"/>
        <v>0.54150197628458496</v>
      </c>
      <c r="K1506" s="2">
        <f t="shared" si="364"/>
        <v>0.41106719367588934</v>
      </c>
      <c r="L1506" s="2">
        <f t="shared" si="365"/>
        <v>2.766798418972332E-2</v>
      </c>
      <c r="M1506" s="2">
        <f t="shared" si="366"/>
        <v>1.9762845849802375E-2</v>
      </c>
      <c r="N1506" s="38">
        <v>137</v>
      </c>
      <c r="O1506" s="38">
        <v>104</v>
      </c>
      <c r="P1506" s="38">
        <v>7</v>
      </c>
      <c r="Q1506" s="38">
        <v>1</v>
      </c>
      <c r="R1506" s="38">
        <v>0</v>
      </c>
      <c r="S1506" s="38">
        <v>0</v>
      </c>
      <c r="T1506" s="38">
        <v>0</v>
      </c>
      <c r="U1506" s="38">
        <v>1</v>
      </c>
      <c r="V1506" s="38">
        <v>0</v>
      </c>
      <c r="W1506" s="38">
        <v>3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/>
      <c r="AD1506" s="38">
        <v>0</v>
      </c>
      <c r="AE1506" s="38">
        <v>0</v>
      </c>
      <c r="AJ1506" s="38">
        <v>0</v>
      </c>
      <c r="AK1506" s="38"/>
      <c r="AO1506" s="38"/>
      <c r="AP1506" s="38"/>
      <c r="AR1506" s="38"/>
      <c r="AS1506" s="38"/>
      <c r="AV1506" s="38"/>
      <c r="BA1506" t="str">
        <f t="shared" si="358"/>
        <v>Sandgate</v>
      </c>
      <c r="BB1506" t="s">
        <v>931</v>
      </c>
      <c r="BC1506">
        <v>1</v>
      </c>
      <c r="BE1506" s="60">
        <v>50</v>
      </c>
      <c r="BF1506" s="62">
        <v>3</v>
      </c>
      <c r="BG1506" s="62">
        <v>50</v>
      </c>
      <c r="BH1506" s="66">
        <v>62875</v>
      </c>
      <c r="BI1506" s="66">
        <v>62875</v>
      </c>
      <c r="BJ1506" s="66">
        <f t="shared" si="369"/>
        <v>50003</v>
      </c>
      <c r="BL1506" s="6" t="s">
        <v>1447</v>
      </c>
      <c r="BM1506">
        <f t="shared" si="367"/>
        <v>5062875</v>
      </c>
      <c r="BN1506">
        <f t="shared" si="359"/>
        <v>5062875</v>
      </c>
      <c r="BR1506" s="1"/>
      <c r="CA1506" s="38"/>
      <c r="CB1506" s="38"/>
    </row>
    <row r="1507" spans="1:80" ht="14" hidden="1" customHeight="1" outlineLevel="1" x14ac:dyDescent="0.2">
      <c r="A1507" t="s">
        <v>2306</v>
      </c>
      <c r="B1507" s="6" t="s">
        <v>1980</v>
      </c>
      <c r="C1507" s="1">
        <f t="shared" si="360"/>
        <v>60</v>
      </c>
      <c r="D1507" s="3">
        <f>IF(N1507&gt;0, RANK(N1507,(N1507:P1507,Q1507:AE1507)),0)</f>
        <v>2</v>
      </c>
      <c r="E1507" s="3">
        <f>IF(O1507&gt;0,RANK(O1507,(N1507:P1507,Q1507:AE1507)),0)</f>
        <v>1</v>
      </c>
      <c r="F1507" s="3">
        <f t="shared" si="361"/>
        <v>0</v>
      </c>
      <c r="G1507" s="1">
        <f t="shared" si="362"/>
        <v>20</v>
      </c>
      <c r="H1507" s="2">
        <f t="shared" si="368"/>
        <v>0.33333333333333331</v>
      </c>
      <c r="I1507" s="4"/>
      <c r="J1507" s="2">
        <f t="shared" si="363"/>
        <v>0.33333333333333331</v>
      </c>
      <c r="K1507" s="2">
        <f t="shared" si="364"/>
        <v>0.66666666666666663</v>
      </c>
      <c r="L1507" s="2">
        <f t="shared" si="365"/>
        <v>0</v>
      </c>
      <c r="M1507" s="2">
        <f t="shared" si="366"/>
        <v>1.1102230246251565E-16</v>
      </c>
      <c r="N1507" s="38">
        <v>20</v>
      </c>
      <c r="O1507" s="38">
        <v>40</v>
      </c>
      <c r="P1507" s="38">
        <v>0</v>
      </c>
      <c r="Q1507" s="38">
        <v>0</v>
      </c>
      <c r="R1507" s="38">
        <v>0</v>
      </c>
      <c r="S1507" s="38">
        <v>0</v>
      </c>
      <c r="T1507" s="38">
        <v>0</v>
      </c>
      <c r="U1507" s="38">
        <v>0</v>
      </c>
      <c r="V1507" s="38">
        <v>0</v>
      </c>
      <c r="W1507" s="38">
        <v>0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/>
      <c r="AD1507" s="38">
        <v>0</v>
      </c>
      <c r="AE1507" s="38">
        <v>0</v>
      </c>
      <c r="AJ1507" s="38">
        <v>0</v>
      </c>
      <c r="AK1507" s="38"/>
      <c r="AO1507" s="38"/>
      <c r="AP1507" s="38"/>
      <c r="AR1507" s="38"/>
      <c r="AS1507" s="38"/>
      <c r="AV1507" s="38"/>
      <c r="BA1507" t="str">
        <f t="shared" si="358"/>
        <v>Searsburg</v>
      </c>
      <c r="BB1507" t="s">
        <v>931</v>
      </c>
      <c r="BC1507">
        <v>1</v>
      </c>
      <c r="BE1507" s="60">
        <v>50</v>
      </c>
      <c r="BF1507" s="62">
        <v>3</v>
      </c>
      <c r="BG1507" s="62">
        <v>55</v>
      </c>
      <c r="BH1507" s="66">
        <v>63175</v>
      </c>
      <c r="BI1507" s="66">
        <v>63175</v>
      </c>
      <c r="BJ1507" s="66">
        <f t="shared" si="369"/>
        <v>50003</v>
      </c>
      <c r="BL1507" s="6" t="s">
        <v>1447</v>
      </c>
      <c r="BM1507">
        <f t="shared" si="367"/>
        <v>5063175</v>
      </c>
      <c r="BN1507">
        <f t="shared" si="359"/>
        <v>5063175</v>
      </c>
      <c r="BR1507" s="1"/>
      <c r="CA1507" s="38"/>
      <c r="CB1507" s="38"/>
    </row>
    <row r="1508" spans="1:80" ht="14" hidden="1" customHeight="1" outlineLevel="1" x14ac:dyDescent="0.2">
      <c r="A1508" t="s">
        <v>220</v>
      </c>
      <c r="B1508" s="6" t="s">
        <v>1980</v>
      </c>
      <c r="C1508" s="1">
        <f t="shared" si="360"/>
        <v>2219</v>
      </c>
      <c r="D1508" s="3">
        <f>IF(N1508&gt;0, RANK(N1508,(N1508:P1508,Q1508:AE1508)),0)</f>
        <v>1</v>
      </c>
      <c r="E1508" s="3">
        <f>IF(O1508&gt;0,RANK(O1508,(N1508:P1508,Q1508:AE1508)),0)</f>
        <v>2</v>
      </c>
      <c r="F1508" s="3">
        <f t="shared" si="361"/>
        <v>3</v>
      </c>
      <c r="G1508" s="1">
        <f t="shared" si="362"/>
        <v>453</v>
      </c>
      <c r="H1508" s="2">
        <f t="shared" si="368"/>
        <v>0.20414601171698962</v>
      </c>
      <c r="I1508" s="4"/>
      <c r="J1508" s="2">
        <f t="shared" si="363"/>
        <v>0.58810274898602977</v>
      </c>
      <c r="K1508" s="2">
        <f t="shared" si="364"/>
        <v>0.38395673726904012</v>
      </c>
      <c r="L1508" s="2">
        <f t="shared" si="365"/>
        <v>1.3519603424966201E-2</v>
      </c>
      <c r="M1508" s="2">
        <f t="shared" si="366"/>
        <v>1.4420910319963917E-2</v>
      </c>
      <c r="N1508" s="38">
        <v>1305</v>
      </c>
      <c r="O1508" s="38">
        <v>852</v>
      </c>
      <c r="P1508" s="38">
        <v>30</v>
      </c>
      <c r="Q1508" s="38">
        <v>10</v>
      </c>
      <c r="R1508" s="38">
        <v>3</v>
      </c>
      <c r="S1508" s="38">
        <v>0</v>
      </c>
      <c r="T1508" s="38">
        <v>6</v>
      </c>
      <c r="U1508" s="38">
        <v>4</v>
      </c>
      <c r="V1508" s="38">
        <v>1</v>
      </c>
      <c r="W1508" s="38">
        <v>8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/>
      <c r="AD1508" s="38">
        <v>0</v>
      </c>
      <c r="AE1508" s="38">
        <v>0</v>
      </c>
      <c r="AJ1508" s="38">
        <v>0</v>
      </c>
      <c r="AK1508" s="38"/>
      <c r="AO1508" s="38"/>
      <c r="AP1508" s="38"/>
      <c r="AR1508" s="38"/>
      <c r="AS1508" s="38"/>
      <c r="AV1508" s="38"/>
      <c r="BA1508" t="str">
        <f t="shared" si="358"/>
        <v>Shaftsbury</v>
      </c>
      <c r="BB1508" t="s">
        <v>931</v>
      </c>
      <c r="BC1508">
        <v>1</v>
      </c>
      <c r="BE1508" s="60">
        <v>50</v>
      </c>
      <c r="BF1508" s="62">
        <v>3</v>
      </c>
      <c r="BG1508" s="62">
        <v>60</v>
      </c>
      <c r="BH1508" s="66">
        <v>63550</v>
      </c>
      <c r="BI1508" s="66">
        <v>63550</v>
      </c>
      <c r="BJ1508" s="66">
        <f t="shared" si="369"/>
        <v>50003</v>
      </c>
      <c r="BL1508" s="6" t="s">
        <v>1447</v>
      </c>
      <c r="BM1508">
        <f t="shared" si="367"/>
        <v>5063550</v>
      </c>
      <c r="BN1508">
        <f t="shared" si="359"/>
        <v>5063550</v>
      </c>
      <c r="BR1508" s="1"/>
      <c r="CA1508" s="38"/>
      <c r="CB1508" s="38"/>
    </row>
    <row r="1509" spans="1:80" ht="14" hidden="1" customHeight="1" outlineLevel="1" x14ac:dyDescent="0.2">
      <c r="A1509" t="s">
        <v>1652</v>
      </c>
      <c r="B1509" s="6" t="s">
        <v>1980</v>
      </c>
      <c r="C1509" s="1">
        <f t="shared" si="360"/>
        <v>985</v>
      </c>
      <c r="D1509" s="3">
        <f>IF(N1509&gt;0, RANK(N1509,(N1509:P1509,Q1509:AE1509)),0)</f>
        <v>1</v>
      </c>
      <c r="E1509" s="3">
        <f>IF(O1509&gt;0,RANK(O1509,(N1509:P1509,Q1509:AE1509)),0)</f>
        <v>2</v>
      </c>
      <c r="F1509" s="3">
        <f t="shared" si="361"/>
        <v>3</v>
      </c>
      <c r="G1509" s="1">
        <f t="shared" si="362"/>
        <v>290</v>
      </c>
      <c r="H1509" s="2">
        <f t="shared" si="368"/>
        <v>0.29441624365482233</v>
      </c>
      <c r="I1509" s="4"/>
      <c r="J1509" s="2">
        <f t="shared" si="363"/>
        <v>0.62639593908629443</v>
      </c>
      <c r="K1509" s="2">
        <f t="shared" si="364"/>
        <v>0.3319796954314721</v>
      </c>
      <c r="L1509" s="2">
        <f t="shared" si="365"/>
        <v>1.7258883248730966E-2</v>
      </c>
      <c r="M1509" s="2">
        <f t="shared" si="366"/>
        <v>2.4365482233502506E-2</v>
      </c>
      <c r="N1509" s="38">
        <v>617</v>
      </c>
      <c r="O1509" s="38">
        <v>327</v>
      </c>
      <c r="P1509" s="38">
        <v>17</v>
      </c>
      <c r="Q1509" s="38">
        <v>5</v>
      </c>
      <c r="R1509" s="38">
        <v>3</v>
      </c>
      <c r="S1509" s="38">
        <v>0</v>
      </c>
      <c r="T1509" s="38">
        <v>1</v>
      </c>
      <c r="U1509" s="38">
        <v>7</v>
      </c>
      <c r="V1509" s="38">
        <v>0</v>
      </c>
      <c r="W1509" s="38">
        <v>7</v>
      </c>
      <c r="X1509" s="38">
        <v>1</v>
      </c>
      <c r="Y1509" s="38">
        <v>0</v>
      </c>
      <c r="Z1509" s="38">
        <v>0</v>
      </c>
      <c r="AA1509" s="38">
        <v>0</v>
      </c>
      <c r="AB1509" s="38">
        <v>0</v>
      </c>
      <c r="AC1509" s="38"/>
      <c r="AD1509" s="38">
        <v>0</v>
      </c>
      <c r="AE1509" s="38">
        <v>0</v>
      </c>
      <c r="AJ1509" s="38">
        <v>0</v>
      </c>
      <c r="AK1509" s="38"/>
      <c r="AO1509" s="38"/>
      <c r="AP1509" s="38"/>
      <c r="AR1509" s="38"/>
      <c r="AS1509" s="38"/>
      <c r="AV1509" s="38"/>
      <c r="BA1509" t="str">
        <f t="shared" si="358"/>
        <v>Sharon</v>
      </c>
      <c r="BB1509" t="s">
        <v>2237</v>
      </c>
      <c r="BC1509">
        <v>1</v>
      </c>
      <c r="BE1509" s="60">
        <v>50</v>
      </c>
      <c r="BF1509" s="62">
        <v>27</v>
      </c>
      <c r="BG1509" s="62">
        <v>85</v>
      </c>
      <c r="BH1509" s="66">
        <v>63775</v>
      </c>
      <c r="BI1509" s="66">
        <v>63775</v>
      </c>
      <c r="BJ1509" s="66">
        <f t="shared" si="369"/>
        <v>50027</v>
      </c>
      <c r="BL1509" s="6" t="s">
        <v>1447</v>
      </c>
      <c r="BM1509">
        <f t="shared" si="367"/>
        <v>5063775</v>
      </c>
      <c r="BN1509">
        <f t="shared" si="359"/>
        <v>5063775</v>
      </c>
      <c r="BR1509" s="1"/>
      <c r="CA1509" s="38"/>
      <c r="CB1509" s="38"/>
    </row>
    <row r="1510" spans="1:80" ht="14" hidden="1" customHeight="1" outlineLevel="1" x14ac:dyDescent="0.2">
      <c r="A1510" t="s">
        <v>1195</v>
      </c>
      <c r="B1510" s="6" t="s">
        <v>1980</v>
      </c>
      <c r="C1510" s="1">
        <f t="shared" si="360"/>
        <v>392</v>
      </c>
      <c r="D1510" s="3">
        <f>IF(N1510&gt;0, RANK(N1510,(N1510:P1510,Q1510:AE1510)),0)</f>
        <v>1</v>
      </c>
      <c r="E1510" s="3">
        <f>IF(O1510&gt;0,RANK(O1510,(N1510:P1510,Q1510:AE1510)),0)</f>
        <v>2</v>
      </c>
      <c r="F1510" s="3">
        <f t="shared" si="361"/>
        <v>3</v>
      </c>
      <c r="G1510" s="1">
        <f t="shared" si="362"/>
        <v>6</v>
      </c>
      <c r="H1510" s="2">
        <f t="shared" si="368"/>
        <v>1.5306122448979591E-2</v>
      </c>
      <c r="I1510" s="4"/>
      <c r="J1510" s="2">
        <f t="shared" si="363"/>
        <v>0.48214285714285715</v>
      </c>
      <c r="K1510" s="2">
        <f t="shared" si="364"/>
        <v>0.46683673469387754</v>
      </c>
      <c r="L1510" s="2">
        <f t="shared" si="365"/>
        <v>3.0612244897959183E-2</v>
      </c>
      <c r="M1510" s="2">
        <f t="shared" si="366"/>
        <v>2.0408163265306069E-2</v>
      </c>
      <c r="N1510" s="38">
        <v>189</v>
      </c>
      <c r="O1510" s="38">
        <v>183</v>
      </c>
      <c r="P1510" s="38">
        <v>12</v>
      </c>
      <c r="Q1510" s="38">
        <v>1</v>
      </c>
      <c r="R1510" s="38">
        <v>2</v>
      </c>
      <c r="S1510" s="38">
        <v>0</v>
      </c>
      <c r="T1510" s="38">
        <v>3</v>
      </c>
      <c r="U1510" s="38">
        <v>1</v>
      </c>
      <c r="V1510" s="38">
        <v>0</v>
      </c>
      <c r="W1510" s="38">
        <v>0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/>
      <c r="AD1510" s="38">
        <v>0</v>
      </c>
      <c r="AE1510" s="38">
        <v>0</v>
      </c>
      <c r="AJ1510" s="38">
        <v>1</v>
      </c>
      <c r="AK1510" s="38"/>
      <c r="AO1510" s="38"/>
      <c r="AP1510" s="38"/>
      <c r="AR1510" s="38"/>
      <c r="AS1510" s="38"/>
      <c r="AV1510" s="38"/>
      <c r="BA1510" t="str">
        <f t="shared" si="358"/>
        <v>Sheffield</v>
      </c>
      <c r="BB1510" t="s">
        <v>663</v>
      </c>
      <c r="BC1510">
        <v>1</v>
      </c>
      <c r="BE1510" s="60">
        <v>50</v>
      </c>
      <c r="BF1510" s="62">
        <v>5</v>
      </c>
      <c r="BG1510" s="62">
        <v>60</v>
      </c>
      <c r="BH1510" s="66">
        <v>64075</v>
      </c>
      <c r="BI1510" s="66">
        <v>64075</v>
      </c>
      <c r="BJ1510" s="66">
        <f t="shared" si="369"/>
        <v>50005</v>
      </c>
      <c r="BL1510" s="6" t="s">
        <v>1447</v>
      </c>
      <c r="BM1510">
        <f t="shared" si="367"/>
        <v>5064075</v>
      </c>
      <c r="BN1510">
        <f t="shared" si="359"/>
        <v>5064075</v>
      </c>
      <c r="BR1510" s="1"/>
      <c r="CA1510" s="38"/>
      <c r="CB1510" s="38"/>
    </row>
    <row r="1511" spans="1:80" ht="14" hidden="1" customHeight="1" outlineLevel="1" x14ac:dyDescent="0.2">
      <c r="A1511" t="s">
        <v>519</v>
      </c>
      <c r="B1511" s="6" t="s">
        <v>1980</v>
      </c>
      <c r="C1511" s="1">
        <f t="shared" si="360"/>
        <v>5554</v>
      </c>
      <c r="D1511" s="3">
        <f>IF(N1511&gt;0, RANK(N1511,(N1511:P1511,Q1511:AE1511)),0)</f>
        <v>1</v>
      </c>
      <c r="E1511" s="3">
        <f>IF(O1511&gt;0,RANK(O1511,(N1511:P1511,Q1511:AE1511)),0)</f>
        <v>2</v>
      </c>
      <c r="F1511" s="3">
        <f t="shared" si="361"/>
        <v>3</v>
      </c>
      <c r="G1511" s="1">
        <f t="shared" si="362"/>
        <v>3557</v>
      </c>
      <c r="H1511" s="2">
        <f t="shared" si="368"/>
        <v>0.64043932301044293</v>
      </c>
      <c r="I1511" s="4"/>
      <c r="J1511" s="2">
        <f t="shared" si="363"/>
        <v>0.80518545192653945</v>
      </c>
      <c r="K1511" s="2">
        <f t="shared" si="364"/>
        <v>0.1647461289160965</v>
      </c>
      <c r="L1511" s="2">
        <f t="shared" si="365"/>
        <v>9.722722362261434E-3</v>
      </c>
      <c r="M1511" s="2">
        <f t="shared" si="366"/>
        <v>2.0345696795102619E-2</v>
      </c>
      <c r="N1511" s="38">
        <v>4472</v>
      </c>
      <c r="O1511" s="38">
        <v>915</v>
      </c>
      <c r="P1511" s="38">
        <v>54</v>
      </c>
      <c r="Q1511" s="38">
        <v>29</v>
      </c>
      <c r="R1511" s="38">
        <v>8</v>
      </c>
      <c r="S1511" s="38">
        <v>0</v>
      </c>
      <c r="T1511" s="38">
        <v>10</v>
      </c>
      <c r="U1511" s="38">
        <v>20</v>
      </c>
      <c r="V1511" s="38">
        <v>1</v>
      </c>
      <c r="W1511" s="38">
        <v>45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/>
      <c r="AD1511" s="38">
        <v>0</v>
      </c>
      <c r="AE1511" s="38">
        <v>0</v>
      </c>
      <c r="AJ1511" s="38">
        <v>0</v>
      </c>
      <c r="AK1511" s="38"/>
      <c r="AO1511" s="38"/>
      <c r="AP1511" s="38"/>
      <c r="AR1511" s="38"/>
      <c r="AS1511" s="38"/>
      <c r="AV1511" s="38"/>
      <c r="BA1511" t="str">
        <f t="shared" si="358"/>
        <v>Shelburne</v>
      </c>
      <c r="BB1511" t="s">
        <v>3104</v>
      </c>
      <c r="BC1511">
        <v>1</v>
      </c>
      <c r="BE1511" s="60">
        <v>50</v>
      </c>
      <c r="BF1511" s="62">
        <v>7</v>
      </c>
      <c r="BG1511" s="62">
        <v>65</v>
      </c>
      <c r="BH1511" s="66">
        <v>64300</v>
      </c>
      <c r="BI1511" s="66">
        <v>64300</v>
      </c>
      <c r="BJ1511" s="66">
        <f t="shared" si="369"/>
        <v>50007</v>
      </c>
      <c r="BL1511" s="6" t="s">
        <v>1447</v>
      </c>
      <c r="BM1511">
        <f t="shared" si="367"/>
        <v>5064300</v>
      </c>
      <c r="BN1511">
        <f t="shared" si="359"/>
        <v>5064300</v>
      </c>
      <c r="BR1511" s="1"/>
      <c r="CA1511" s="38"/>
      <c r="CB1511" s="38"/>
    </row>
    <row r="1512" spans="1:80" ht="14" hidden="1" customHeight="1" outlineLevel="1" x14ac:dyDescent="0.2">
      <c r="A1512" t="s">
        <v>964</v>
      </c>
      <c r="B1512" s="6" t="s">
        <v>1980</v>
      </c>
      <c r="C1512" s="1">
        <f t="shared" si="360"/>
        <v>1039</v>
      </c>
      <c r="D1512" s="3">
        <f>IF(N1512&gt;0, RANK(N1512,(N1512:P1512,Q1512:AE1512)),0)</f>
        <v>2</v>
      </c>
      <c r="E1512" s="3">
        <f>IF(O1512&gt;0,RANK(O1512,(N1512:P1512,Q1512:AE1512)),0)</f>
        <v>1</v>
      </c>
      <c r="F1512" s="3">
        <f t="shared" si="361"/>
        <v>3</v>
      </c>
      <c r="G1512" s="1">
        <f t="shared" si="362"/>
        <v>152</v>
      </c>
      <c r="H1512" s="2">
        <f t="shared" si="368"/>
        <v>0.14629451395572665</v>
      </c>
      <c r="I1512" s="4"/>
      <c r="J1512" s="2">
        <f t="shared" si="363"/>
        <v>0.40038498556304136</v>
      </c>
      <c r="K1512" s="2">
        <f t="shared" si="364"/>
        <v>0.54667949951876804</v>
      </c>
      <c r="L1512" s="2">
        <f t="shared" si="365"/>
        <v>2.6948989412897015E-2</v>
      </c>
      <c r="M1512" s="2">
        <f t="shared" si="366"/>
        <v>2.5986525505293581E-2</v>
      </c>
      <c r="N1512" s="38">
        <v>416</v>
      </c>
      <c r="O1512" s="38">
        <v>568</v>
      </c>
      <c r="P1512" s="38">
        <v>28</v>
      </c>
      <c r="Q1512" s="38">
        <v>12</v>
      </c>
      <c r="R1512" s="38">
        <v>1</v>
      </c>
      <c r="S1512" s="38">
        <v>0</v>
      </c>
      <c r="T1512" s="38">
        <v>2</v>
      </c>
      <c r="U1512" s="38">
        <v>2</v>
      </c>
      <c r="V1512" s="38">
        <v>0</v>
      </c>
      <c r="W1512" s="38">
        <v>10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/>
      <c r="AD1512" s="38">
        <v>0</v>
      </c>
      <c r="AE1512" s="38">
        <v>0</v>
      </c>
      <c r="AJ1512" s="38">
        <v>0</v>
      </c>
      <c r="AK1512" s="38"/>
      <c r="AO1512" s="38"/>
      <c r="AP1512" s="38"/>
      <c r="AR1512" s="38"/>
      <c r="AS1512" s="38"/>
      <c r="AV1512" s="38"/>
      <c r="BA1512" t="str">
        <f t="shared" si="358"/>
        <v>Sheldon</v>
      </c>
      <c r="BB1512" t="s">
        <v>1117</v>
      </c>
      <c r="BC1512">
        <v>1</v>
      </c>
      <c r="BE1512" s="60">
        <v>50</v>
      </c>
      <c r="BF1512" s="62">
        <v>11</v>
      </c>
      <c r="BG1512" s="62">
        <v>75</v>
      </c>
      <c r="BH1512" s="66">
        <v>64600</v>
      </c>
      <c r="BI1512" s="66">
        <v>64600</v>
      </c>
      <c r="BJ1512" s="66">
        <f t="shared" si="369"/>
        <v>50011</v>
      </c>
      <c r="BL1512" s="6" t="s">
        <v>1447</v>
      </c>
      <c r="BM1512">
        <f t="shared" si="367"/>
        <v>5064600</v>
      </c>
      <c r="BN1512">
        <f t="shared" si="359"/>
        <v>5064600</v>
      </c>
      <c r="BR1512" s="1"/>
      <c r="CA1512" s="38"/>
      <c r="CB1512" s="38"/>
    </row>
    <row r="1513" spans="1:80" ht="14" hidden="1" customHeight="1" outlineLevel="1" x14ac:dyDescent="0.2">
      <c r="A1513" t="s">
        <v>969</v>
      </c>
      <c r="B1513" s="6" t="s">
        <v>1980</v>
      </c>
      <c r="C1513" s="1">
        <f t="shared" si="360"/>
        <v>726</v>
      </c>
      <c r="D1513" s="3">
        <f>IF(N1513&gt;0, RANK(N1513,(N1513:P1513,Q1513:AE1513)),0)</f>
        <v>1</v>
      </c>
      <c r="E1513" s="3">
        <f>IF(O1513&gt;0,RANK(O1513,(N1513:P1513,Q1513:AE1513)),0)</f>
        <v>2</v>
      </c>
      <c r="F1513" s="3">
        <f t="shared" si="361"/>
        <v>3</v>
      </c>
      <c r="G1513" s="1">
        <f t="shared" si="362"/>
        <v>175</v>
      </c>
      <c r="H1513" s="2">
        <f t="shared" si="368"/>
        <v>0.24104683195592286</v>
      </c>
      <c r="I1513" s="4"/>
      <c r="J1513" s="2">
        <f t="shared" si="363"/>
        <v>0.60468319559228645</v>
      </c>
      <c r="K1513" s="2">
        <f t="shared" si="364"/>
        <v>0.36363636363636365</v>
      </c>
      <c r="L1513" s="2">
        <f t="shared" si="365"/>
        <v>1.6528925619834711E-2</v>
      </c>
      <c r="M1513" s="2">
        <f t="shared" si="366"/>
        <v>1.5151515151515194E-2</v>
      </c>
      <c r="N1513" s="38">
        <v>439</v>
      </c>
      <c r="O1513" s="38">
        <v>264</v>
      </c>
      <c r="P1513" s="38">
        <v>12</v>
      </c>
      <c r="Q1513" s="38">
        <v>4</v>
      </c>
      <c r="R1513" s="38">
        <v>1</v>
      </c>
      <c r="S1513" s="38">
        <v>0</v>
      </c>
      <c r="T1513" s="38">
        <v>1</v>
      </c>
      <c r="U1513" s="38">
        <v>4</v>
      </c>
      <c r="V1513" s="38">
        <v>0</v>
      </c>
      <c r="W1513" s="38">
        <v>1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/>
      <c r="AD1513" s="38">
        <v>0</v>
      </c>
      <c r="AE1513" s="38">
        <v>0</v>
      </c>
      <c r="AJ1513" s="38">
        <v>0</v>
      </c>
      <c r="AK1513" s="38"/>
      <c r="AO1513" s="38"/>
      <c r="AP1513" s="38"/>
      <c r="AR1513" s="38"/>
      <c r="AS1513" s="38"/>
      <c r="AV1513" s="38"/>
      <c r="BA1513" t="str">
        <f t="shared" si="358"/>
        <v>Shoreham</v>
      </c>
      <c r="BB1513" t="s">
        <v>1322</v>
      </c>
      <c r="BC1513">
        <v>1</v>
      </c>
      <c r="BE1513" s="60">
        <v>50</v>
      </c>
      <c r="BF1513" s="62">
        <v>1</v>
      </c>
      <c r="BG1513" s="62">
        <v>90</v>
      </c>
      <c r="BH1513" s="66">
        <v>65050</v>
      </c>
      <c r="BI1513" s="66">
        <v>65050</v>
      </c>
      <c r="BJ1513" s="66">
        <f t="shared" si="369"/>
        <v>50001</v>
      </c>
      <c r="BL1513" s="6" t="s">
        <v>1447</v>
      </c>
      <c r="BM1513">
        <f t="shared" si="367"/>
        <v>5065050</v>
      </c>
      <c r="BN1513">
        <f t="shared" si="359"/>
        <v>5065050</v>
      </c>
      <c r="BR1513" s="1"/>
      <c r="CA1513" s="38"/>
      <c r="CB1513" s="38"/>
    </row>
    <row r="1514" spans="1:80" ht="14" hidden="1" customHeight="1" outlineLevel="1" x14ac:dyDescent="0.2">
      <c r="A1514" t="s">
        <v>940</v>
      </c>
      <c r="B1514" s="6" t="s">
        <v>1980</v>
      </c>
      <c r="C1514" s="1">
        <f t="shared" si="360"/>
        <v>719</v>
      </c>
      <c r="D1514" s="3">
        <f>IF(N1514&gt;0, RANK(N1514,(N1514:P1514,Q1514:AE1514)),0)</f>
        <v>1</v>
      </c>
      <c r="E1514" s="3">
        <f>IF(O1514&gt;0,RANK(O1514,(N1514:P1514,Q1514:AE1514)),0)</f>
        <v>2</v>
      </c>
      <c r="F1514" s="3">
        <f t="shared" si="361"/>
        <v>3</v>
      </c>
      <c r="G1514" s="1">
        <f t="shared" si="362"/>
        <v>63</v>
      </c>
      <c r="H1514" s="2">
        <f t="shared" si="368"/>
        <v>8.7621696801112661E-2</v>
      </c>
      <c r="I1514" s="4"/>
      <c r="J1514" s="2">
        <f t="shared" si="363"/>
        <v>0.52016689847009734</v>
      </c>
      <c r="K1514" s="2">
        <f t="shared" si="364"/>
        <v>0.43254520166898469</v>
      </c>
      <c r="L1514" s="2">
        <f t="shared" si="365"/>
        <v>1.9471488178025034E-2</v>
      </c>
      <c r="M1514" s="2">
        <f t="shared" si="366"/>
        <v>2.7816411682892936E-2</v>
      </c>
      <c r="N1514" s="38">
        <v>374</v>
      </c>
      <c r="O1514" s="38">
        <v>311</v>
      </c>
      <c r="P1514" s="38">
        <v>14</v>
      </c>
      <c r="Q1514" s="38">
        <v>4</v>
      </c>
      <c r="R1514" s="38">
        <v>5</v>
      </c>
      <c r="S1514" s="38">
        <v>0</v>
      </c>
      <c r="T1514" s="38">
        <v>2</v>
      </c>
      <c r="U1514" s="38">
        <v>3</v>
      </c>
      <c r="V1514" s="38">
        <v>0</v>
      </c>
      <c r="W1514" s="38">
        <v>6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/>
      <c r="AD1514" s="38">
        <v>0</v>
      </c>
      <c r="AE1514" s="38">
        <v>0</v>
      </c>
      <c r="AJ1514" s="38">
        <v>0</v>
      </c>
      <c r="AK1514" s="38"/>
      <c r="AO1514" s="38"/>
      <c r="AP1514" s="38"/>
      <c r="AR1514" s="38"/>
      <c r="AS1514" s="38"/>
      <c r="AV1514" s="38"/>
      <c r="BA1514" t="str">
        <f t="shared" si="358"/>
        <v>Shrewsbury</v>
      </c>
      <c r="BB1514" t="s">
        <v>577</v>
      </c>
      <c r="BC1514">
        <v>1</v>
      </c>
      <c r="BE1514" s="60">
        <v>50</v>
      </c>
      <c r="BF1514" s="62">
        <v>21</v>
      </c>
      <c r="BG1514" s="62">
        <v>110</v>
      </c>
      <c r="BH1514" s="66">
        <v>65275</v>
      </c>
      <c r="BI1514" s="66">
        <v>65275</v>
      </c>
      <c r="BJ1514" s="66">
        <f t="shared" si="369"/>
        <v>50021</v>
      </c>
      <c r="BL1514" s="6" t="s">
        <v>1447</v>
      </c>
      <c r="BM1514">
        <f t="shared" si="367"/>
        <v>5065275</v>
      </c>
      <c r="BN1514">
        <f t="shared" si="359"/>
        <v>5065275</v>
      </c>
      <c r="BR1514" s="1"/>
      <c r="CA1514" s="38"/>
      <c r="CB1514" s="38"/>
    </row>
    <row r="1515" spans="1:80" ht="14" hidden="1" customHeight="1" outlineLevel="1" x14ac:dyDescent="0.2">
      <c r="A1515" t="s">
        <v>194</v>
      </c>
      <c r="B1515" s="6" t="s">
        <v>1980</v>
      </c>
      <c r="C1515" s="1">
        <f t="shared" si="360"/>
        <v>12600</v>
      </c>
      <c r="D1515" s="3">
        <f>IF(N1515&gt;0, RANK(N1515,(N1515:P1515,Q1515:AE1515)),0)</f>
        <v>1</v>
      </c>
      <c r="E1515" s="3">
        <f>IF(O1515&gt;0,RANK(O1515,(N1515:P1515,Q1515:AE1515)),0)</f>
        <v>2</v>
      </c>
      <c r="F1515" s="3">
        <f t="shared" si="361"/>
        <v>3</v>
      </c>
      <c r="G1515" s="1">
        <f t="shared" si="362"/>
        <v>7767</v>
      </c>
      <c r="H1515" s="2">
        <f t="shared" si="368"/>
        <v>0.61642857142857144</v>
      </c>
      <c r="I1515" s="4"/>
      <c r="J1515" s="2">
        <f t="shared" si="363"/>
        <v>0.79158730158730162</v>
      </c>
      <c r="K1515" s="2">
        <f t="shared" si="364"/>
        <v>0.17515873015873015</v>
      </c>
      <c r="L1515" s="2">
        <f t="shared" si="365"/>
        <v>8.8888888888888889E-3</v>
      </c>
      <c r="M1515" s="2">
        <f t="shared" si="366"/>
        <v>2.436507936507934E-2</v>
      </c>
      <c r="N1515" s="38">
        <v>9974</v>
      </c>
      <c r="O1515" s="38">
        <v>2207</v>
      </c>
      <c r="P1515" s="38">
        <v>112</v>
      </c>
      <c r="Q1515" s="38">
        <v>57</v>
      </c>
      <c r="R1515" s="38">
        <v>54</v>
      </c>
      <c r="S1515" s="38">
        <v>0</v>
      </c>
      <c r="T1515" s="38">
        <v>52</v>
      </c>
      <c r="U1515" s="38">
        <v>56</v>
      </c>
      <c r="V1515" s="38">
        <v>3</v>
      </c>
      <c r="W1515" s="38">
        <v>78</v>
      </c>
      <c r="X1515" s="38">
        <v>7</v>
      </c>
      <c r="Y1515" s="38">
        <v>0</v>
      </c>
      <c r="Z1515" s="38">
        <v>0</v>
      </c>
      <c r="AA1515" s="38">
        <v>0</v>
      </c>
      <c r="AB1515" s="38">
        <v>0</v>
      </c>
      <c r="AC1515" s="38"/>
      <c r="AD1515" s="38">
        <v>0</v>
      </c>
      <c r="AE1515" s="38">
        <v>0</v>
      </c>
      <c r="AJ1515" s="38">
        <v>0</v>
      </c>
      <c r="AK1515" s="38"/>
      <c r="AO1515" s="38"/>
      <c r="AP1515" s="38"/>
      <c r="AR1515" s="38"/>
      <c r="AS1515" s="38"/>
      <c r="AV1515" s="38"/>
      <c r="BA1515" t="str">
        <f t="shared" si="358"/>
        <v>South Burlington</v>
      </c>
      <c r="BB1515" t="s">
        <v>3104</v>
      </c>
      <c r="BC1515">
        <v>1</v>
      </c>
      <c r="BE1515" s="60">
        <v>50</v>
      </c>
      <c r="BF1515" s="62">
        <v>7</v>
      </c>
      <c r="BG1515" s="62">
        <v>70</v>
      </c>
      <c r="BH1515" s="66">
        <v>66175</v>
      </c>
      <c r="BI1515" s="66">
        <v>66175</v>
      </c>
      <c r="BJ1515" s="66">
        <f t="shared" si="369"/>
        <v>50007</v>
      </c>
      <c r="BL1515" s="6" t="s">
        <v>1225</v>
      </c>
      <c r="BM1515">
        <f t="shared" si="367"/>
        <v>5066175</v>
      </c>
      <c r="BN1515">
        <f t="shared" si="359"/>
        <v>5066175</v>
      </c>
      <c r="BR1515" s="1"/>
      <c r="CA1515" s="38"/>
      <c r="CB1515" s="38"/>
    </row>
    <row r="1516" spans="1:80" ht="14" hidden="1" customHeight="1" outlineLevel="1" x14ac:dyDescent="0.2">
      <c r="A1516" t="s">
        <v>195</v>
      </c>
      <c r="B1516" s="6" t="s">
        <v>1980</v>
      </c>
      <c r="C1516" s="1">
        <f t="shared" si="360"/>
        <v>1345</v>
      </c>
      <c r="D1516" s="3">
        <f>IF(N1516&gt;0, RANK(N1516,(N1516:P1516,Q1516:AE1516)),0)</f>
        <v>1</v>
      </c>
      <c r="E1516" s="3">
        <f>IF(O1516&gt;0,RANK(O1516,(N1516:P1516,Q1516:AE1516)),0)</f>
        <v>2</v>
      </c>
      <c r="F1516" s="3">
        <f t="shared" si="361"/>
        <v>3</v>
      </c>
      <c r="G1516" s="1">
        <f t="shared" si="362"/>
        <v>529</v>
      </c>
      <c r="H1516" s="2">
        <f t="shared" si="368"/>
        <v>0.39330855018587363</v>
      </c>
      <c r="I1516" s="4"/>
      <c r="J1516" s="2">
        <f t="shared" si="363"/>
        <v>0.67881040892193312</v>
      </c>
      <c r="K1516" s="2">
        <f t="shared" si="364"/>
        <v>0.28550185873605949</v>
      </c>
      <c r="L1516" s="2">
        <f t="shared" si="365"/>
        <v>1.412639405204461E-2</v>
      </c>
      <c r="M1516" s="2">
        <f t="shared" si="366"/>
        <v>2.1561338289962782E-2</v>
      </c>
      <c r="N1516" s="38">
        <v>913</v>
      </c>
      <c r="O1516" s="38">
        <v>384</v>
      </c>
      <c r="P1516" s="38">
        <v>19</v>
      </c>
      <c r="Q1516" s="38">
        <v>4</v>
      </c>
      <c r="R1516" s="38">
        <v>0</v>
      </c>
      <c r="S1516" s="38">
        <v>0</v>
      </c>
      <c r="T1516" s="38">
        <v>4</v>
      </c>
      <c r="U1516" s="38">
        <v>6</v>
      </c>
      <c r="V1516" s="38">
        <v>2</v>
      </c>
      <c r="W1516" s="38">
        <v>13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/>
      <c r="AD1516" s="38">
        <v>0</v>
      </c>
      <c r="AE1516" s="38">
        <v>0</v>
      </c>
      <c r="AJ1516" s="38">
        <v>0</v>
      </c>
      <c r="AK1516" s="38"/>
      <c r="AO1516" s="38"/>
      <c r="AP1516" s="38"/>
      <c r="AR1516" s="38"/>
      <c r="AS1516" s="38"/>
      <c r="AV1516" s="38"/>
      <c r="BA1516" t="str">
        <f t="shared" si="358"/>
        <v>South Hero</v>
      </c>
      <c r="BB1516" t="s">
        <v>3105</v>
      </c>
      <c r="BC1516">
        <v>1</v>
      </c>
      <c r="BE1516" s="60">
        <v>50</v>
      </c>
      <c r="BF1516" s="62">
        <v>13</v>
      </c>
      <c r="BG1516" s="62">
        <v>25</v>
      </c>
      <c r="BH1516" s="66">
        <v>67000</v>
      </c>
      <c r="BI1516" s="66">
        <v>67000</v>
      </c>
      <c r="BJ1516" s="66">
        <f t="shared" si="369"/>
        <v>50013</v>
      </c>
      <c r="BL1516" s="6" t="s">
        <v>1447</v>
      </c>
      <c r="BM1516">
        <f t="shared" si="367"/>
        <v>5067000</v>
      </c>
      <c r="BN1516">
        <f t="shared" si="359"/>
        <v>5067000</v>
      </c>
      <c r="BR1516" s="1"/>
      <c r="CA1516" s="38"/>
      <c r="CB1516" s="38"/>
    </row>
    <row r="1517" spans="1:80" ht="14" hidden="1" customHeight="1" outlineLevel="1" x14ac:dyDescent="0.2">
      <c r="A1517" t="s">
        <v>1959</v>
      </c>
      <c r="B1517" s="6" t="s">
        <v>1980</v>
      </c>
      <c r="C1517" s="1">
        <f t="shared" si="360"/>
        <v>4558</v>
      </c>
      <c r="D1517" s="3">
        <f>IF(N1517&gt;0, RANK(N1517,(N1517:P1517,Q1517:AE1517)),0)</f>
        <v>1</v>
      </c>
      <c r="E1517" s="3">
        <f>IF(O1517&gt;0,RANK(O1517,(N1517:P1517,Q1517:AE1517)),0)</f>
        <v>2</v>
      </c>
      <c r="F1517" s="3">
        <f t="shared" si="361"/>
        <v>3</v>
      </c>
      <c r="G1517" s="1">
        <f t="shared" si="362"/>
        <v>621</v>
      </c>
      <c r="H1517" s="2">
        <f t="shared" si="368"/>
        <v>0.13624396665204036</v>
      </c>
      <c r="I1517" s="4"/>
      <c r="J1517" s="2">
        <f t="shared" si="363"/>
        <v>0.55111891180342254</v>
      </c>
      <c r="K1517" s="2">
        <f t="shared" si="364"/>
        <v>0.41487494515138218</v>
      </c>
      <c r="L1517" s="2">
        <f t="shared" si="365"/>
        <v>1.7770952172005264E-2</v>
      </c>
      <c r="M1517" s="2">
        <f t="shared" si="366"/>
        <v>1.6235190873190017E-2</v>
      </c>
      <c r="N1517" s="38">
        <v>2512</v>
      </c>
      <c r="O1517" s="38">
        <v>1891</v>
      </c>
      <c r="P1517" s="38">
        <v>81</v>
      </c>
      <c r="Q1517" s="38">
        <v>21</v>
      </c>
      <c r="R1517" s="38">
        <v>3</v>
      </c>
      <c r="S1517" s="38">
        <v>0</v>
      </c>
      <c r="T1517" s="38">
        <v>14</v>
      </c>
      <c r="U1517" s="38">
        <v>12</v>
      </c>
      <c r="V1517" s="38">
        <v>2</v>
      </c>
      <c r="W1517" s="38">
        <v>21</v>
      </c>
      <c r="X1517" s="38">
        <v>0</v>
      </c>
      <c r="Y1517" s="38">
        <v>1</v>
      </c>
      <c r="Z1517" s="38">
        <v>0</v>
      </c>
      <c r="AA1517" s="38">
        <v>0</v>
      </c>
      <c r="AB1517" s="38">
        <v>0</v>
      </c>
      <c r="AC1517" s="38"/>
      <c r="AD1517" s="38">
        <v>0</v>
      </c>
      <c r="AE1517" s="38">
        <v>0</v>
      </c>
      <c r="AJ1517" s="38">
        <v>0</v>
      </c>
      <c r="AK1517" s="38"/>
      <c r="AO1517" s="38"/>
      <c r="AP1517" s="38"/>
      <c r="AR1517" s="38"/>
      <c r="AS1517" s="38"/>
      <c r="AV1517" s="38"/>
      <c r="BA1517" t="str">
        <f t="shared" si="358"/>
        <v>Springfield</v>
      </c>
      <c r="BB1517" t="s">
        <v>2237</v>
      </c>
      <c r="BC1517">
        <v>1</v>
      </c>
      <c r="BE1517" s="60">
        <v>50</v>
      </c>
      <c r="BF1517" s="62">
        <v>27</v>
      </c>
      <c r="BG1517" s="62">
        <v>90</v>
      </c>
      <c r="BH1517" s="66">
        <v>69550</v>
      </c>
      <c r="BI1517" s="66">
        <v>69550</v>
      </c>
      <c r="BJ1517" s="66">
        <f t="shared" si="369"/>
        <v>50027</v>
      </c>
      <c r="BL1517" s="6" t="s">
        <v>1447</v>
      </c>
      <c r="BM1517">
        <f t="shared" si="367"/>
        <v>5069550</v>
      </c>
      <c r="BN1517">
        <f t="shared" si="359"/>
        <v>5069550</v>
      </c>
      <c r="BR1517" s="1"/>
      <c r="CA1517" s="38"/>
      <c r="CB1517" s="38"/>
    </row>
    <row r="1518" spans="1:80" ht="14" hidden="1" customHeight="1" outlineLevel="1" x14ac:dyDescent="0.2">
      <c r="A1518" t="s">
        <v>56</v>
      </c>
      <c r="B1518" s="6" t="s">
        <v>1980</v>
      </c>
      <c r="C1518" s="1">
        <f t="shared" si="360"/>
        <v>562</v>
      </c>
      <c r="D1518" s="3">
        <f>IF(N1518&gt;0, RANK(N1518,(N1518:P1518,Q1518:AE1518)),0)</f>
        <v>2</v>
      </c>
      <c r="E1518" s="3">
        <f>IF(O1518&gt;0,RANK(O1518,(N1518:P1518,Q1518:AE1518)),0)</f>
        <v>1</v>
      </c>
      <c r="F1518" s="3">
        <f t="shared" si="361"/>
        <v>3</v>
      </c>
      <c r="G1518" s="1">
        <f t="shared" si="362"/>
        <v>93</v>
      </c>
      <c r="H1518" s="2">
        <f t="shared" si="368"/>
        <v>0.16548042704626334</v>
      </c>
      <c r="I1518" s="4"/>
      <c r="J1518" s="2">
        <f t="shared" si="363"/>
        <v>0.40747330960854095</v>
      </c>
      <c r="K1518" s="2">
        <f t="shared" si="364"/>
        <v>0.57295373665480431</v>
      </c>
      <c r="L1518" s="2">
        <f t="shared" si="365"/>
        <v>7.1174377224199285E-3</v>
      </c>
      <c r="M1518" s="2">
        <f t="shared" si="366"/>
        <v>1.2455516014234757E-2</v>
      </c>
      <c r="N1518" s="38">
        <v>229</v>
      </c>
      <c r="O1518" s="38">
        <v>322</v>
      </c>
      <c r="P1518" s="38">
        <v>4</v>
      </c>
      <c r="Q1518" s="38">
        <v>1</v>
      </c>
      <c r="R1518" s="38">
        <v>1</v>
      </c>
      <c r="S1518" s="38">
        <v>0</v>
      </c>
      <c r="T1518" s="38">
        <v>0</v>
      </c>
      <c r="U1518" s="38">
        <v>2</v>
      </c>
      <c r="V1518" s="38">
        <v>0</v>
      </c>
      <c r="W1518" s="38">
        <v>3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/>
      <c r="AD1518" s="38">
        <v>0</v>
      </c>
      <c r="AE1518" s="38">
        <v>0</v>
      </c>
      <c r="AJ1518" s="38">
        <v>0</v>
      </c>
      <c r="AK1518" s="38"/>
      <c r="AO1518" s="38"/>
      <c r="AP1518" s="38"/>
      <c r="AR1518" s="38"/>
      <c r="AS1518" s="38"/>
      <c r="AV1518" s="38"/>
      <c r="BA1518" t="str">
        <f t="shared" si="358"/>
        <v>Stamford</v>
      </c>
      <c r="BB1518" t="s">
        <v>931</v>
      </c>
      <c r="BC1518">
        <v>1</v>
      </c>
      <c r="BE1518" s="60">
        <v>50</v>
      </c>
      <c r="BF1518" s="62">
        <v>3</v>
      </c>
      <c r="BG1518" s="62">
        <v>65</v>
      </c>
      <c r="BH1518" s="66">
        <v>69775</v>
      </c>
      <c r="BI1518" s="66">
        <v>69775</v>
      </c>
      <c r="BJ1518" s="66">
        <f t="shared" si="369"/>
        <v>50003</v>
      </c>
      <c r="BL1518" s="6" t="s">
        <v>1447</v>
      </c>
      <c r="BM1518">
        <f t="shared" si="367"/>
        <v>5069775</v>
      </c>
      <c r="BN1518">
        <f t="shared" si="359"/>
        <v>5069775</v>
      </c>
      <c r="BR1518" s="1"/>
      <c r="CA1518" s="38"/>
      <c r="CB1518" s="38"/>
    </row>
    <row r="1519" spans="1:80" ht="14" hidden="1" customHeight="1" outlineLevel="1" x14ac:dyDescent="0.2">
      <c r="A1519" t="s">
        <v>1832</v>
      </c>
      <c r="B1519" s="6" t="s">
        <v>1980</v>
      </c>
      <c r="C1519" s="1">
        <f t="shared" si="360"/>
        <v>127</v>
      </c>
      <c r="D1519" s="3">
        <f>IF(N1519&gt;0, RANK(N1519,(N1519:P1519,Q1519:AE1519)),0)</f>
        <v>1</v>
      </c>
      <c r="E1519" s="3">
        <f>IF(O1519&gt;0,RANK(O1519,(N1519:P1519,Q1519:AE1519)),0)</f>
        <v>2</v>
      </c>
      <c r="F1519" s="3">
        <f t="shared" si="361"/>
        <v>3</v>
      </c>
      <c r="G1519" s="1">
        <f t="shared" si="362"/>
        <v>42</v>
      </c>
      <c r="H1519" s="2">
        <f t="shared" si="368"/>
        <v>0.33070866141732286</v>
      </c>
      <c r="I1519" s="4"/>
      <c r="J1519" s="2">
        <f t="shared" si="363"/>
        <v>0.64566929133858264</v>
      </c>
      <c r="K1519" s="2">
        <f t="shared" si="364"/>
        <v>0.31496062992125984</v>
      </c>
      <c r="L1519" s="2">
        <f t="shared" si="365"/>
        <v>2.3622047244094488E-2</v>
      </c>
      <c r="M1519" s="2">
        <f t="shared" si="366"/>
        <v>1.5748031496063034E-2</v>
      </c>
      <c r="N1519" s="38">
        <v>82</v>
      </c>
      <c r="O1519" s="38">
        <v>40</v>
      </c>
      <c r="P1519" s="38">
        <v>3</v>
      </c>
      <c r="Q1519" s="38">
        <v>1</v>
      </c>
      <c r="R1519" s="38">
        <v>0</v>
      </c>
      <c r="S1519" s="38">
        <v>0</v>
      </c>
      <c r="T1519" s="38">
        <v>1</v>
      </c>
      <c r="U1519" s="38">
        <v>0</v>
      </c>
      <c r="V1519" s="38">
        <v>0</v>
      </c>
      <c r="W1519" s="38">
        <v>0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/>
      <c r="AD1519" s="38">
        <v>0</v>
      </c>
      <c r="AE1519" s="38">
        <v>0</v>
      </c>
      <c r="AJ1519" s="38">
        <v>0</v>
      </c>
      <c r="AK1519" s="38"/>
      <c r="AO1519" s="38"/>
      <c r="AP1519" s="38"/>
      <c r="AR1519" s="38"/>
      <c r="AS1519" s="38"/>
      <c r="AV1519" s="38"/>
      <c r="BA1519" t="str">
        <f t="shared" si="358"/>
        <v>Stannard</v>
      </c>
      <c r="BB1519" t="s">
        <v>663</v>
      </c>
      <c r="BC1519">
        <v>1</v>
      </c>
      <c r="BE1519" s="60">
        <v>50</v>
      </c>
      <c r="BF1519" s="62">
        <v>5</v>
      </c>
      <c r="BG1519" s="62">
        <v>65</v>
      </c>
      <c r="BH1519" s="66">
        <v>69925</v>
      </c>
      <c r="BI1519" s="66">
        <v>69925</v>
      </c>
      <c r="BJ1519" s="66">
        <f t="shared" si="369"/>
        <v>50005</v>
      </c>
      <c r="BL1519" s="6" t="s">
        <v>1447</v>
      </c>
      <c r="BM1519">
        <f t="shared" si="367"/>
        <v>5069925</v>
      </c>
      <c r="BN1519">
        <f t="shared" si="359"/>
        <v>5069925</v>
      </c>
      <c r="BR1519" s="1"/>
      <c r="CA1519" s="38"/>
      <c r="CB1519" s="38"/>
    </row>
    <row r="1520" spans="1:80" ht="14" hidden="1" customHeight="1" outlineLevel="1" x14ac:dyDescent="0.2">
      <c r="A1520" t="s">
        <v>2749</v>
      </c>
      <c r="B1520" s="6" t="s">
        <v>1980</v>
      </c>
      <c r="C1520" s="1">
        <f t="shared" si="360"/>
        <v>1078</v>
      </c>
      <c r="D1520" s="3">
        <f>IF(N1520&gt;0, RANK(N1520,(N1520:P1520,Q1520:AE1520)),0)</f>
        <v>1</v>
      </c>
      <c r="E1520" s="3">
        <f>IF(O1520&gt;0,RANK(O1520,(N1520:P1520,Q1520:AE1520)),0)</f>
        <v>2</v>
      </c>
      <c r="F1520" s="3">
        <f t="shared" si="361"/>
        <v>3</v>
      </c>
      <c r="G1520" s="1">
        <f t="shared" si="362"/>
        <v>266</v>
      </c>
      <c r="H1520" s="2">
        <f t="shared" si="368"/>
        <v>0.24675324675324675</v>
      </c>
      <c r="I1520" s="4"/>
      <c r="J1520" s="2">
        <f t="shared" si="363"/>
        <v>0.60111317254174401</v>
      </c>
      <c r="K1520" s="2">
        <f t="shared" si="364"/>
        <v>0.35435992578849723</v>
      </c>
      <c r="L1520" s="2">
        <f t="shared" si="365"/>
        <v>2.6901669758812616E-2</v>
      </c>
      <c r="M1520" s="2">
        <f t="shared" si="366"/>
        <v>1.762523191094614E-2</v>
      </c>
      <c r="N1520" s="38">
        <v>648</v>
      </c>
      <c r="O1520" s="38">
        <v>382</v>
      </c>
      <c r="P1520" s="38">
        <v>29</v>
      </c>
      <c r="Q1520" s="38">
        <v>4</v>
      </c>
      <c r="R1520" s="38">
        <v>0</v>
      </c>
      <c r="S1520" s="38">
        <v>0</v>
      </c>
      <c r="T1520" s="38">
        <v>5</v>
      </c>
      <c r="U1520" s="38">
        <v>1</v>
      </c>
      <c r="V1520" s="38">
        <v>2</v>
      </c>
      <c r="W1520" s="38">
        <v>7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/>
      <c r="AD1520" s="38">
        <v>0</v>
      </c>
      <c r="AE1520" s="38">
        <v>0</v>
      </c>
      <c r="AJ1520" s="38">
        <v>0</v>
      </c>
      <c r="AK1520" s="38"/>
      <c r="AO1520" s="38"/>
      <c r="AP1520" s="38"/>
      <c r="AR1520" s="38"/>
      <c r="AS1520" s="38"/>
      <c r="AV1520" s="38"/>
      <c r="BA1520" t="str">
        <f t="shared" ref="BA1520:BA1577" si="370">A1520</f>
        <v>Starksboro</v>
      </c>
      <c r="BB1520" t="s">
        <v>1322</v>
      </c>
      <c r="BC1520">
        <v>1</v>
      </c>
      <c r="BE1520" s="60">
        <v>50</v>
      </c>
      <c r="BF1520" s="62">
        <v>1</v>
      </c>
      <c r="BG1520" s="62">
        <v>95</v>
      </c>
      <c r="BH1520" s="66">
        <v>70075</v>
      </c>
      <c r="BI1520" s="66">
        <v>70075</v>
      </c>
      <c r="BJ1520" s="66">
        <f t="shared" si="369"/>
        <v>50001</v>
      </c>
      <c r="BL1520" s="6" t="s">
        <v>1447</v>
      </c>
      <c r="BM1520">
        <f t="shared" si="367"/>
        <v>5070075</v>
      </c>
      <c r="BN1520">
        <f t="shared" si="359"/>
        <v>5070075</v>
      </c>
      <c r="BR1520" s="1"/>
      <c r="CA1520" s="38"/>
      <c r="CB1520" s="38"/>
    </row>
    <row r="1521" spans="1:80" ht="14" hidden="1" customHeight="1" outlineLevel="1" x14ac:dyDescent="0.2">
      <c r="A1521" t="s">
        <v>2502</v>
      </c>
      <c r="B1521" s="6" t="s">
        <v>1980</v>
      </c>
      <c r="C1521" s="1">
        <f t="shared" si="360"/>
        <v>465</v>
      </c>
      <c r="D1521" s="3">
        <f>IF(N1521&gt;0, RANK(N1521,(N1521:P1521,Q1521:AE1521)),0)</f>
        <v>1</v>
      </c>
      <c r="E1521" s="3">
        <f>IF(O1521&gt;0,RANK(O1521,(N1521:P1521,Q1521:AE1521)),0)</f>
        <v>2</v>
      </c>
      <c r="F1521" s="3">
        <f t="shared" si="361"/>
        <v>3</v>
      </c>
      <c r="G1521" s="1">
        <f t="shared" si="362"/>
        <v>149</v>
      </c>
      <c r="H1521" s="2">
        <f t="shared" si="368"/>
        <v>0.32043010752688172</v>
      </c>
      <c r="I1521" s="4"/>
      <c r="J1521" s="2">
        <f t="shared" si="363"/>
        <v>0.64301075268817209</v>
      </c>
      <c r="K1521" s="2">
        <f t="shared" si="364"/>
        <v>0.32258064516129031</v>
      </c>
      <c r="L1521" s="2">
        <f t="shared" si="365"/>
        <v>2.3655913978494623E-2</v>
      </c>
      <c r="M1521" s="2">
        <f t="shared" si="366"/>
        <v>1.075268817204297E-2</v>
      </c>
      <c r="N1521" s="38">
        <v>299</v>
      </c>
      <c r="O1521" s="38">
        <v>150</v>
      </c>
      <c r="P1521" s="38">
        <v>11</v>
      </c>
      <c r="Q1521" s="38">
        <v>0</v>
      </c>
      <c r="R1521" s="38">
        <v>0</v>
      </c>
      <c r="S1521" s="38">
        <v>0</v>
      </c>
      <c r="T1521" s="38">
        <v>0</v>
      </c>
      <c r="U1521" s="38">
        <v>3</v>
      </c>
      <c r="V1521" s="38">
        <v>0</v>
      </c>
      <c r="W1521" s="38">
        <v>2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/>
      <c r="AD1521" s="38">
        <v>0</v>
      </c>
      <c r="AE1521" s="38">
        <v>0</v>
      </c>
      <c r="AJ1521" s="38">
        <v>0</v>
      </c>
      <c r="AK1521" s="38"/>
      <c r="AO1521" s="38"/>
      <c r="AP1521" s="38"/>
      <c r="AR1521" s="38"/>
      <c r="AS1521" s="38"/>
      <c r="AV1521" s="38"/>
      <c r="BA1521" t="str">
        <f t="shared" si="370"/>
        <v>Stockbridge</v>
      </c>
      <c r="BB1521" t="s">
        <v>2237</v>
      </c>
      <c r="BC1521">
        <v>1</v>
      </c>
      <c r="BE1521" s="60">
        <v>50</v>
      </c>
      <c r="BF1521" s="62">
        <v>27</v>
      </c>
      <c r="BG1521" s="62">
        <v>95</v>
      </c>
      <c r="BH1521" s="66">
        <v>70375</v>
      </c>
      <c r="BI1521" s="66">
        <v>70375</v>
      </c>
      <c r="BJ1521" s="66">
        <f t="shared" si="369"/>
        <v>50027</v>
      </c>
      <c r="BL1521" s="6" t="s">
        <v>1447</v>
      </c>
      <c r="BM1521">
        <f t="shared" si="367"/>
        <v>5070375</v>
      </c>
      <c r="BN1521">
        <f t="shared" si="359"/>
        <v>5070375</v>
      </c>
      <c r="BR1521" s="1"/>
      <c r="CA1521" s="38"/>
      <c r="CB1521" s="38"/>
    </row>
    <row r="1522" spans="1:80" ht="14" hidden="1" customHeight="1" outlineLevel="1" x14ac:dyDescent="0.2">
      <c r="A1522" t="s">
        <v>1107</v>
      </c>
      <c r="B1522" s="6" t="s">
        <v>1980</v>
      </c>
      <c r="C1522" s="1">
        <f t="shared" si="360"/>
        <v>3069</v>
      </c>
      <c r="D1522" s="3">
        <f>IF(N1522&gt;0, RANK(N1522,(N1522:P1522,Q1522:AE1522)),0)</f>
        <v>1</v>
      </c>
      <c r="E1522" s="3">
        <f>IF(O1522&gt;0,RANK(O1522,(N1522:P1522,Q1522:AE1522)),0)</f>
        <v>2</v>
      </c>
      <c r="F1522" s="3">
        <f t="shared" si="361"/>
        <v>3</v>
      </c>
      <c r="G1522" s="1">
        <f t="shared" si="362"/>
        <v>1816</v>
      </c>
      <c r="H1522" s="2">
        <f t="shared" si="368"/>
        <v>0.59172368849788204</v>
      </c>
      <c r="I1522" s="4"/>
      <c r="J1522" s="2">
        <f t="shared" si="363"/>
        <v>0.78038449006190946</v>
      </c>
      <c r="K1522" s="2">
        <f t="shared" si="364"/>
        <v>0.18866080156402737</v>
      </c>
      <c r="L1522" s="2">
        <f t="shared" si="365"/>
        <v>1.3685239491691105E-2</v>
      </c>
      <c r="M1522" s="2">
        <f t="shared" si="366"/>
        <v>1.726946888237206E-2</v>
      </c>
      <c r="N1522" s="38">
        <v>2395</v>
      </c>
      <c r="O1522" s="38">
        <v>579</v>
      </c>
      <c r="P1522" s="38">
        <v>42</v>
      </c>
      <c r="Q1522" s="38">
        <v>19</v>
      </c>
      <c r="R1522" s="38">
        <v>0</v>
      </c>
      <c r="S1522" s="38">
        <v>0</v>
      </c>
      <c r="T1522" s="38">
        <v>8</v>
      </c>
      <c r="U1522" s="38">
        <v>8</v>
      </c>
      <c r="V1522" s="38">
        <v>2</v>
      </c>
      <c r="W1522" s="38">
        <v>16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/>
      <c r="AD1522" s="38">
        <v>0</v>
      </c>
      <c r="AE1522" s="38">
        <v>0</v>
      </c>
      <c r="AJ1522" s="38">
        <v>0</v>
      </c>
      <c r="AK1522" s="38"/>
      <c r="AO1522" s="38"/>
      <c r="AP1522" s="38"/>
      <c r="AR1522" s="38"/>
      <c r="AS1522" s="38"/>
      <c r="AV1522" s="38"/>
      <c r="BA1522" t="str">
        <f t="shared" si="370"/>
        <v>Stowe</v>
      </c>
      <c r="BB1522" t="s">
        <v>2715</v>
      </c>
      <c r="BC1522">
        <v>1</v>
      </c>
      <c r="BE1522" s="60">
        <v>50</v>
      </c>
      <c r="BF1522" s="62">
        <v>15</v>
      </c>
      <c r="BG1522" s="62">
        <v>40</v>
      </c>
      <c r="BH1522" s="66">
        <v>70525</v>
      </c>
      <c r="BI1522" s="66">
        <v>70525</v>
      </c>
      <c r="BJ1522" s="66">
        <f t="shared" si="369"/>
        <v>50015</v>
      </c>
      <c r="BL1522" s="6" t="s">
        <v>1447</v>
      </c>
      <c r="BM1522">
        <f t="shared" si="367"/>
        <v>5070525</v>
      </c>
      <c r="BN1522">
        <f t="shared" ref="BN1522:BN1576" si="371">BE1522*100000+BI1522</f>
        <v>5070525</v>
      </c>
      <c r="BR1522" s="1"/>
      <c r="CA1522" s="38"/>
      <c r="CB1522" s="38"/>
    </row>
    <row r="1523" spans="1:80" ht="14" hidden="1" customHeight="1" outlineLevel="1" x14ac:dyDescent="0.2">
      <c r="A1523" t="s">
        <v>1999</v>
      </c>
      <c r="B1523" s="6" t="s">
        <v>1980</v>
      </c>
      <c r="C1523" s="1">
        <f t="shared" ref="C1523:C1577" si="372">SUM(N1523:AY1523)</f>
        <v>800</v>
      </c>
      <c r="D1523" s="3">
        <f>IF(N1523&gt;0, RANK(N1523,(N1523:P1523,Q1523:AE1523)),0)</f>
        <v>1</v>
      </c>
      <c r="E1523" s="3">
        <f>IF(O1523&gt;0,RANK(O1523,(N1523:P1523,Q1523:AE1523)),0)</f>
        <v>2</v>
      </c>
      <c r="F1523" s="3">
        <f t="shared" ref="F1523:F1577" si="373">IF(P1523&gt;0,RANK(P1523,(N1523:AE1523)),0)</f>
        <v>3</v>
      </c>
      <c r="G1523" s="1">
        <f t="shared" ref="G1523:G1577" si="374">IF(C1523&gt;0,MAX(N1523:P1523)-LARGE(N1523:P1523,2),0)</f>
        <v>527</v>
      </c>
      <c r="H1523" s="2">
        <f t="shared" si="368"/>
        <v>0.65874999999999995</v>
      </c>
      <c r="I1523" s="4"/>
      <c r="J1523" s="2">
        <f t="shared" ref="J1523:J1577" si="375">IF(C1523=0,"-",N1523/C1523)</f>
        <v>0.81125000000000003</v>
      </c>
      <c r="K1523" s="2">
        <f t="shared" ref="K1523:K1577" si="376">IF(C1523=0,"-",O1523/C1523)</f>
        <v>0.1525</v>
      </c>
      <c r="L1523" s="2">
        <f t="shared" ref="L1523:L1577" si="377">IF(C1523=0,"-",P1523/C1523)</f>
        <v>1.375E-2</v>
      </c>
      <c r="M1523" s="2">
        <f t="shared" ref="M1523:M1577" si="378">IF(C1523=0,"-",(1-J1523-K1523-L1523))</f>
        <v>2.2499999999999978E-2</v>
      </c>
      <c r="N1523" s="38">
        <v>649</v>
      </c>
      <c r="O1523" s="38">
        <v>122</v>
      </c>
      <c r="P1523" s="38">
        <v>11</v>
      </c>
      <c r="Q1523" s="38">
        <v>4</v>
      </c>
      <c r="R1523" s="38">
        <v>4</v>
      </c>
      <c r="S1523" s="38">
        <v>0</v>
      </c>
      <c r="T1523" s="38">
        <v>4</v>
      </c>
      <c r="U1523" s="38">
        <v>5</v>
      </c>
      <c r="V1523" s="38">
        <v>0</v>
      </c>
      <c r="W1523" s="38">
        <v>0</v>
      </c>
      <c r="X1523" s="38">
        <v>1</v>
      </c>
      <c r="Y1523" s="38">
        <v>0</v>
      </c>
      <c r="Z1523" s="38">
        <v>0</v>
      </c>
      <c r="AA1523" s="38">
        <v>0</v>
      </c>
      <c r="AB1523" s="38">
        <v>0</v>
      </c>
      <c r="AC1523" s="38"/>
      <c r="AD1523" s="38">
        <v>0</v>
      </c>
      <c r="AE1523" s="38">
        <v>0</v>
      </c>
      <c r="AJ1523" s="38">
        <v>0</v>
      </c>
      <c r="AK1523" s="38"/>
      <c r="AO1523" s="38"/>
      <c r="AP1523" s="38"/>
      <c r="AR1523" s="38"/>
      <c r="AS1523" s="38"/>
      <c r="AV1523" s="38"/>
      <c r="BA1523" t="str">
        <f t="shared" si="370"/>
        <v>Strafford</v>
      </c>
      <c r="BB1523" t="s">
        <v>1977</v>
      </c>
      <c r="BC1523">
        <v>1</v>
      </c>
      <c r="BE1523" s="60">
        <v>50</v>
      </c>
      <c r="BF1523" s="62">
        <v>17</v>
      </c>
      <c r="BG1523" s="62">
        <v>50</v>
      </c>
      <c r="BH1523" s="66">
        <v>70675</v>
      </c>
      <c r="BI1523" s="66">
        <v>70675</v>
      </c>
      <c r="BJ1523" s="66">
        <f t="shared" si="369"/>
        <v>50017</v>
      </c>
      <c r="BL1523" s="6" t="s">
        <v>1447</v>
      </c>
      <c r="BM1523">
        <f t="shared" ref="BM1523:BM1576" si="379">BE1523*100000+BH1523</f>
        <v>5070675</v>
      </c>
      <c r="BN1523">
        <f t="shared" si="371"/>
        <v>5070675</v>
      </c>
      <c r="BR1523" s="1"/>
      <c r="CA1523" s="38"/>
      <c r="CB1523" s="38"/>
    </row>
    <row r="1524" spans="1:80" ht="14" hidden="1" customHeight="1" outlineLevel="1" x14ac:dyDescent="0.2">
      <c r="A1524" t="s">
        <v>1655</v>
      </c>
      <c r="B1524" s="6" t="s">
        <v>1980</v>
      </c>
      <c r="C1524" s="1">
        <f t="shared" si="372"/>
        <v>187</v>
      </c>
      <c r="D1524" s="3">
        <f>IF(N1524&gt;0, RANK(N1524,(N1524:P1524,Q1524:AE1524)),0)</f>
        <v>1</v>
      </c>
      <c r="E1524" s="3">
        <f>IF(O1524&gt;0,RANK(O1524,(N1524:P1524,Q1524:AE1524)),0)</f>
        <v>2</v>
      </c>
      <c r="F1524" s="3">
        <f t="shared" si="373"/>
        <v>3</v>
      </c>
      <c r="G1524" s="1">
        <f t="shared" si="374"/>
        <v>36</v>
      </c>
      <c r="H1524" s="2">
        <f t="shared" si="368"/>
        <v>0.19251336898395721</v>
      </c>
      <c r="I1524" s="4"/>
      <c r="J1524" s="2">
        <f t="shared" si="375"/>
        <v>0.57219251336898391</v>
      </c>
      <c r="K1524" s="2">
        <f t="shared" si="376"/>
        <v>0.37967914438502676</v>
      </c>
      <c r="L1524" s="2">
        <f t="shared" si="377"/>
        <v>3.2085561497326207E-2</v>
      </c>
      <c r="M1524" s="2">
        <f t="shared" si="378"/>
        <v>1.6042780748663124E-2</v>
      </c>
      <c r="N1524" s="38">
        <v>107</v>
      </c>
      <c r="O1524" s="38">
        <v>71</v>
      </c>
      <c r="P1524" s="38">
        <v>6</v>
      </c>
      <c r="Q1524" s="38">
        <v>0</v>
      </c>
      <c r="R1524" s="38">
        <v>0</v>
      </c>
      <c r="S1524" s="38">
        <v>0</v>
      </c>
      <c r="T1524" s="38">
        <v>1</v>
      </c>
      <c r="U1524" s="38">
        <v>0</v>
      </c>
      <c r="V1524" s="38">
        <v>0</v>
      </c>
      <c r="W1524" s="38">
        <v>2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/>
      <c r="AD1524" s="38">
        <v>0</v>
      </c>
      <c r="AE1524" s="38">
        <v>0</v>
      </c>
      <c r="AJ1524" s="38">
        <v>0</v>
      </c>
      <c r="AK1524" s="38"/>
      <c r="AO1524" s="38"/>
      <c r="AP1524" s="38"/>
      <c r="AR1524" s="38"/>
      <c r="AS1524" s="38"/>
      <c r="AV1524" s="38"/>
      <c r="BA1524" t="str">
        <f t="shared" si="370"/>
        <v>Stratton</v>
      </c>
      <c r="BB1524" t="s">
        <v>2090</v>
      </c>
      <c r="BC1524">
        <v>1</v>
      </c>
      <c r="BE1524" s="60">
        <v>50</v>
      </c>
      <c r="BF1524" s="62">
        <v>25</v>
      </c>
      <c r="BG1524" s="62">
        <v>75</v>
      </c>
      <c r="BH1524" s="66">
        <v>70750</v>
      </c>
      <c r="BI1524" s="66">
        <v>70750</v>
      </c>
      <c r="BJ1524" s="66">
        <f t="shared" si="369"/>
        <v>50025</v>
      </c>
      <c r="BL1524" s="6" t="s">
        <v>1447</v>
      </c>
      <c r="BM1524">
        <f t="shared" si="379"/>
        <v>5070750</v>
      </c>
      <c r="BN1524">
        <f t="shared" si="371"/>
        <v>5070750</v>
      </c>
      <c r="BR1524" s="1"/>
      <c r="CA1524" s="38"/>
      <c r="CB1524" s="38"/>
    </row>
    <row r="1525" spans="1:80" ht="14" hidden="1" customHeight="1" outlineLevel="1" x14ac:dyDescent="0.2">
      <c r="A1525" t="s">
        <v>661</v>
      </c>
      <c r="B1525" s="6" t="s">
        <v>1980</v>
      </c>
      <c r="C1525" s="1">
        <f t="shared" si="372"/>
        <v>403</v>
      </c>
      <c r="D1525" s="3">
        <f>IF(N1525&gt;0, RANK(N1525,(N1525:P1525,Q1525:AE1525)),0)</f>
        <v>1</v>
      </c>
      <c r="E1525" s="3">
        <f>IF(O1525&gt;0,RANK(O1525,(N1525:P1525,Q1525:AE1525)),0)</f>
        <v>2</v>
      </c>
      <c r="F1525" s="3">
        <f t="shared" si="373"/>
        <v>3</v>
      </c>
      <c r="G1525" s="1">
        <f t="shared" si="374"/>
        <v>84</v>
      </c>
      <c r="H1525" s="2">
        <f t="shared" si="368"/>
        <v>0.20843672456575682</v>
      </c>
      <c r="I1525" s="4"/>
      <c r="J1525" s="2">
        <f t="shared" si="375"/>
        <v>0.5856079404466501</v>
      </c>
      <c r="K1525" s="2">
        <f t="shared" si="376"/>
        <v>0.37717121588089331</v>
      </c>
      <c r="L1525" s="2">
        <f t="shared" si="377"/>
        <v>1.7369727047146403E-2</v>
      </c>
      <c r="M1525" s="2">
        <f t="shared" si="378"/>
        <v>1.9851116625310191E-2</v>
      </c>
      <c r="N1525" s="38">
        <v>236</v>
      </c>
      <c r="O1525" s="38">
        <v>152</v>
      </c>
      <c r="P1525" s="38">
        <v>7</v>
      </c>
      <c r="Q1525" s="38">
        <v>0</v>
      </c>
      <c r="R1525" s="38">
        <v>1</v>
      </c>
      <c r="S1525" s="38">
        <v>0</v>
      </c>
      <c r="T1525" s="38">
        <v>0</v>
      </c>
      <c r="U1525" s="38">
        <v>2</v>
      </c>
      <c r="V1525" s="38">
        <v>1</v>
      </c>
      <c r="W1525" s="38">
        <v>4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/>
      <c r="AD1525" s="38">
        <v>0</v>
      </c>
      <c r="AE1525" s="38">
        <v>0</v>
      </c>
      <c r="AJ1525" s="38">
        <v>0</v>
      </c>
      <c r="AK1525" s="38"/>
      <c r="AO1525" s="38"/>
      <c r="AP1525" s="38"/>
      <c r="AR1525" s="38"/>
      <c r="AS1525" s="38"/>
      <c r="AV1525" s="38"/>
      <c r="BA1525" t="str">
        <f t="shared" si="370"/>
        <v>Sudbury</v>
      </c>
      <c r="BB1525" t="s">
        <v>577</v>
      </c>
      <c r="BC1525">
        <v>1</v>
      </c>
      <c r="BE1525" s="60">
        <v>50</v>
      </c>
      <c r="BF1525" s="62">
        <v>21</v>
      </c>
      <c r="BG1525" s="62">
        <v>115</v>
      </c>
      <c r="BH1525" s="66">
        <v>71050</v>
      </c>
      <c r="BI1525" s="66">
        <v>71050</v>
      </c>
      <c r="BJ1525" s="66">
        <f t="shared" si="369"/>
        <v>50021</v>
      </c>
      <c r="BL1525" s="6" t="s">
        <v>1447</v>
      </c>
      <c r="BM1525">
        <f t="shared" si="379"/>
        <v>5071050</v>
      </c>
      <c r="BN1525">
        <f t="shared" si="371"/>
        <v>5071050</v>
      </c>
      <c r="BR1525" s="1"/>
      <c r="CA1525" s="38"/>
      <c r="CB1525" s="38"/>
    </row>
    <row r="1526" spans="1:80" ht="14" hidden="1" customHeight="1" outlineLevel="1" x14ac:dyDescent="0.2">
      <c r="A1526" t="s">
        <v>1063</v>
      </c>
      <c r="B1526" s="6" t="s">
        <v>1980</v>
      </c>
      <c r="C1526" s="1">
        <f t="shared" si="372"/>
        <v>686</v>
      </c>
      <c r="D1526" s="3">
        <f>IF(N1526&gt;0, RANK(N1526,(N1526:P1526,Q1526:AE1526)),0)</f>
        <v>1</v>
      </c>
      <c r="E1526" s="3">
        <f>IF(O1526&gt;0,RANK(O1526,(N1526:P1526,Q1526:AE1526)),0)</f>
        <v>2</v>
      </c>
      <c r="F1526" s="3">
        <f t="shared" si="373"/>
        <v>3</v>
      </c>
      <c r="G1526" s="1">
        <f t="shared" si="374"/>
        <v>141</v>
      </c>
      <c r="H1526" s="2">
        <f t="shared" si="368"/>
        <v>0.20553935860058309</v>
      </c>
      <c r="I1526" s="4"/>
      <c r="J1526" s="2">
        <f t="shared" si="375"/>
        <v>0.58892128279883382</v>
      </c>
      <c r="K1526" s="2">
        <f t="shared" si="376"/>
        <v>0.38338192419825073</v>
      </c>
      <c r="L1526" s="2">
        <f t="shared" si="377"/>
        <v>1.3119533527696793E-2</v>
      </c>
      <c r="M1526" s="2">
        <f t="shared" si="378"/>
        <v>1.457725947521865E-2</v>
      </c>
      <c r="N1526" s="38">
        <v>404</v>
      </c>
      <c r="O1526" s="38">
        <v>263</v>
      </c>
      <c r="P1526" s="38">
        <v>9</v>
      </c>
      <c r="Q1526" s="38">
        <v>2</v>
      </c>
      <c r="R1526" s="38">
        <v>1</v>
      </c>
      <c r="S1526" s="38">
        <v>0</v>
      </c>
      <c r="T1526" s="38">
        <v>1</v>
      </c>
      <c r="U1526" s="38">
        <v>1</v>
      </c>
      <c r="V1526" s="38">
        <v>0</v>
      </c>
      <c r="W1526" s="38">
        <v>5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/>
      <c r="AD1526" s="38">
        <v>0</v>
      </c>
      <c r="AE1526" s="38">
        <v>0</v>
      </c>
      <c r="AJ1526" s="38">
        <v>0</v>
      </c>
      <c r="AK1526" s="38"/>
      <c r="AO1526" s="38"/>
      <c r="AP1526" s="38"/>
      <c r="AR1526" s="38"/>
      <c r="AS1526" s="38"/>
      <c r="AV1526" s="38"/>
      <c r="BA1526" t="str">
        <f t="shared" si="370"/>
        <v>Sunderland</v>
      </c>
      <c r="BB1526" t="s">
        <v>931</v>
      </c>
      <c r="BC1526">
        <v>1</v>
      </c>
      <c r="BE1526" s="60">
        <v>50</v>
      </c>
      <c r="BF1526" s="62">
        <v>3</v>
      </c>
      <c r="BG1526" s="62">
        <v>70</v>
      </c>
      <c r="BH1526" s="66">
        <v>71425</v>
      </c>
      <c r="BI1526" s="66">
        <v>71425</v>
      </c>
      <c r="BJ1526" s="66">
        <f t="shared" si="369"/>
        <v>50003</v>
      </c>
      <c r="BL1526" s="6" t="s">
        <v>1447</v>
      </c>
      <c r="BM1526">
        <f t="shared" si="379"/>
        <v>5071425</v>
      </c>
      <c r="BN1526">
        <f t="shared" si="371"/>
        <v>5071425</v>
      </c>
      <c r="BR1526" s="1"/>
      <c r="CA1526" s="38"/>
      <c r="CB1526" s="38"/>
    </row>
    <row r="1527" spans="1:80" ht="14" hidden="1" customHeight="1" outlineLevel="1" x14ac:dyDescent="0.2">
      <c r="A1527" t="s">
        <v>623</v>
      </c>
      <c r="B1527" s="6" t="s">
        <v>1980</v>
      </c>
      <c r="C1527" s="1">
        <f t="shared" si="372"/>
        <v>530</v>
      </c>
      <c r="D1527" s="3">
        <f>IF(N1527&gt;0, RANK(N1527,(N1527:P1527,Q1527:AE1527)),0)</f>
        <v>2</v>
      </c>
      <c r="E1527" s="3">
        <f>IF(O1527&gt;0,RANK(O1527,(N1527:P1527,Q1527:AE1527)),0)</f>
        <v>1</v>
      </c>
      <c r="F1527" s="3">
        <f t="shared" si="373"/>
        <v>3</v>
      </c>
      <c r="G1527" s="1">
        <f t="shared" si="374"/>
        <v>65</v>
      </c>
      <c r="H1527" s="2">
        <f t="shared" si="368"/>
        <v>0.12264150943396226</v>
      </c>
      <c r="I1527" s="4"/>
      <c r="J1527" s="2">
        <f t="shared" si="375"/>
        <v>0.42264150943396228</v>
      </c>
      <c r="K1527" s="2">
        <f t="shared" si="376"/>
        <v>0.54528301886792452</v>
      </c>
      <c r="L1527" s="2">
        <f t="shared" si="377"/>
        <v>1.1320754716981131E-2</v>
      </c>
      <c r="M1527" s="2">
        <f t="shared" si="378"/>
        <v>2.0754716981132071E-2</v>
      </c>
      <c r="N1527" s="38">
        <v>224</v>
      </c>
      <c r="O1527" s="38">
        <v>289</v>
      </c>
      <c r="P1527" s="38">
        <v>6</v>
      </c>
      <c r="Q1527" s="38">
        <v>5</v>
      </c>
      <c r="R1527" s="38">
        <v>0</v>
      </c>
      <c r="S1527" s="38">
        <v>0</v>
      </c>
      <c r="T1527" s="38">
        <v>1</v>
      </c>
      <c r="U1527" s="38">
        <v>1</v>
      </c>
      <c r="V1527" s="38">
        <v>1</v>
      </c>
      <c r="W1527" s="38">
        <v>3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/>
      <c r="AD1527" s="38">
        <v>0</v>
      </c>
      <c r="AE1527" s="38">
        <v>0</v>
      </c>
      <c r="AJ1527" s="38">
        <v>0</v>
      </c>
      <c r="AK1527" s="38"/>
      <c r="AO1527" s="38"/>
      <c r="AP1527" s="38"/>
      <c r="AR1527" s="38"/>
      <c r="AS1527" s="38"/>
      <c r="AV1527" s="38"/>
      <c r="BA1527" t="str">
        <f t="shared" si="370"/>
        <v>Sutton</v>
      </c>
      <c r="BB1527" t="s">
        <v>663</v>
      </c>
      <c r="BC1527">
        <v>1</v>
      </c>
      <c r="BE1527" s="60">
        <v>50</v>
      </c>
      <c r="BF1527" s="62">
        <v>5</v>
      </c>
      <c r="BG1527" s="62">
        <v>70</v>
      </c>
      <c r="BH1527" s="66">
        <v>71575</v>
      </c>
      <c r="BI1527" s="66">
        <v>71575</v>
      </c>
      <c r="BJ1527" s="66">
        <f t="shared" si="369"/>
        <v>50005</v>
      </c>
      <c r="BL1527" s="6" t="s">
        <v>1447</v>
      </c>
      <c r="BM1527">
        <f t="shared" si="379"/>
        <v>5071575</v>
      </c>
      <c r="BN1527">
        <f t="shared" si="371"/>
        <v>5071575</v>
      </c>
      <c r="BR1527" s="1"/>
      <c r="CA1527" s="38"/>
      <c r="CB1527" s="38"/>
    </row>
    <row r="1528" spans="1:80" ht="14" hidden="1" customHeight="1" outlineLevel="1" x14ac:dyDescent="0.2">
      <c r="A1528" t="s">
        <v>1061</v>
      </c>
      <c r="B1528" s="6" t="s">
        <v>1980</v>
      </c>
      <c r="C1528" s="1">
        <f t="shared" si="372"/>
        <v>3479</v>
      </c>
      <c r="D1528" s="3">
        <f>IF(N1528&gt;0, RANK(N1528,(N1528:P1528,Q1528:AE1528)),0)</f>
        <v>2</v>
      </c>
      <c r="E1528" s="3">
        <f>IF(O1528&gt;0,RANK(O1528,(N1528:P1528,Q1528:AE1528)),0)</f>
        <v>1</v>
      </c>
      <c r="F1528" s="3">
        <f t="shared" si="373"/>
        <v>3</v>
      </c>
      <c r="G1528" s="1">
        <f t="shared" si="374"/>
        <v>274</v>
      </c>
      <c r="H1528" s="2">
        <f t="shared" si="368"/>
        <v>7.8758263868927855E-2</v>
      </c>
      <c r="I1528" s="4"/>
      <c r="J1528" s="2">
        <f t="shared" si="375"/>
        <v>0.44696751940212703</v>
      </c>
      <c r="K1528" s="2">
        <f t="shared" si="376"/>
        <v>0.5257257832710549</v>
      </c>
      <c r="L1528" s="2">
        <f t="shared" si="377"/>
        <v>1.5234262719172175E-2</v>
      </c>
      <c r="M1528" s="2">
        <f t="shared" si="378"/>
        <v>1.2072434607645944E-2</v>
      </c>
      <c r="N1528" s="38">
        <v>1555</v>
      </c>
      <c r="O1528" s="38">
        <v>1829</v>
      </c>
      <c r="P1528" s="38">
        <v>53</v>
      </c>
      <c r="Q1528" s="38">
        <v>12</v>
      </c>
      <c r="R1528" s="38">
        <v>0</v>
      </c>
      <c r="S1528" s="38">
        <v>0</v>
      </c>
      <c r="T1528" s="38">
        <v>6</v>
      </c>
      <c r="U1528" s="38">
        <v>2</v>
      </c>
      <c r="V1528" s="38">
        <v>1</v>
      </c>
      <c r="W1528" s="38">
        <v>21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/>
      <c r="AD1528" s="38">
        <v>0</v>
      </c>
      <c r="AE1528" s="38">
        <v>0</v>
      </c>
      <c r="AJ1528" s="38">
        <v>0</v>
      </c>
      <c r="AK1528" s="38"/>
      <c r="AO1528" s="38"/>
      <c r="AP1528" s="38"/>
      <c r="AR1528" s="38"/>
      <c r="AS1528" s="38"/>
      <c r="AV1528" s="38"/>
      <c r="BA1528" t="str">
        <f t="shared" si="370"/>
        <v>Swanton</v>
      </c>
      <c r="BB1528" t="s">
        <v>1117</v>
      </c>
      <c r="BC1528">
        <v>1</v>
      </c>
      <c r="BE1528" s="60">
        <v>50</v>
      </c>
      <c r="BF1528" s="62">
        <v>11</v>
      </c>
      <c r="BG1528" s="62">
        <v>80</v>
      </c>
      <c r="BH1528" s="66">
        <v>71725</v>
      </c>
      <c r="BI1528" s="66">
        <v>71725</v>
      </c>
      <c r="BJ1528" s="66">
        <f t="shared" si="369"/>
        <v>50011</v>
      </c>
      <c r="BL1528" s="6" t="s">
        <v>1447</v>
      </c>
      <c r="BM1528">
        <f t="shared" si="379"/>
        <v>5071725</v>
      </c>
      <c r="BN1528">
        <f t="shared" si="371"/>
        <v>5071725</v>
      </c>
      <c r="BR1528" s="1"/>
      <c r="CA1528" s="38"/>
      <c r="CB1528" s="38"/>
    </row>
    <row r="1529" spans="1:80" ht="14" hidden="1" customHeight="1" outlineLevel="1" x14ac:dyDescent="0.2">
      <c r="A1529" t="s">
        <v>660</v>
      </c>
      <c r="B1529" s="6" t="s">
        <v>1980</v>
      </c>
      <c r="C1529" s="1">
        <f t="shared" si="372"/>
        <v>1932</v>
      </c>
      <c r="D1529" s="3">
        <f>IF(N1529&gt;0, RANK(N1529,(N1529:P1529,Q1529:AE1529)),0)</f>
        <v>1</v>
      </c>
      <c r="E1529" s="3">
        <f>IF(O1529&gt;0,RANK(O1529,(N1529:P1529,Q1529:AE1529)),0)</f>
        <v>2</v>
      </c>
      <c r="F1529" s="3">
        <f t="shared" si="373"/>
        <v>3</v>
      </c>
      <c r="G1529" s="1">
        <f t="shared" si="374"/>
        <v>1017</v>
      </c>
      <c r="H1529" s="2">
        <f t="shared" si="368"/>
        <v>0.52639751552795033</v>
      </c>
      <c r="I1529" s="4"/>
      <c r="J1529" s="2">
        <f t="shared" si="375"/>
        <v>0.74534161490683226</v>
      </c>
      <c r="K1529" s="2">
        <f t="shared" si="376"/>
        <v>0.21894409937888198</v>
      </c>
      <c r="L1529" s="2">
        <f t="shared" si="377"/>
        <v>1.3457556935817806E-2</v>
      </c>
      <c r="M1529" s="2">
        <f t="shared" si="378"/>
        <v>2.2256728778467946E-2</v>
      </c>
      <c r="N1529" s="38">
        <v>1440</v>
      </c>
      <c r="O1529" s="38">
        <v>423</v>
      </c>
      <c r="P1529" s="38">
        <v>26</v>
      </c>
      <c r="Q1529" s="38">
        <v>7</v>
      </c>
      <c r="R1529" s="38">
        <v>6</v>
      </c>
      <c r="S1529" s="38">
        <v>0</v>
      </c>
      <c r="T1529" s="38">
        <v>12</v>
      </c>
      <c r="U1529" s="38">
        <v>8</v>
      </c>
      <c r="V1529" s="38">
        <v>1</v>
      </c>
      <c r="W1529" s="38">
        <v>8</v>
      </c>
      <c r="X1529" s="38">
        <v>0</v>
      </c>
      <c r="Y1529" s="38">
        <v>1</v>
      </c>
      <c r="Z1529" s="38">
        <v>0</v>
      </c>
      <c r="AA1529" s="38">
        <v>0</v>
      </c>
      <c r="AB1529" s="38">
        <v>0</v>
      </c>
      <c r="AC1529" s="38"/>
      <c r="AD1529" s="38">
        <v>0</v>
      </c>
      <c r="AE1529" s="38">
        <v>0</v>
      </c>
      <c r="AJ1529" s="38">
        <v>0</v>
      </c>
      <c r="AK1529" s="38"/>
      <c r="AO1529" s="38"/>
      <c r="AP1529" s="38"/>
      <c r="AR1529" s="38"/>
      <c r="AS1529" s="38"/>
      <c r="AV1529" s="38"/>
      <c r="BA1529" t="str">
        <f t="shared" si="370"/>
        <v>Thetford</v>
      </c>
      <c r="BB1529" t="s">
        <v>1977</v>
      </c>
      <c r="BC1529">
        <v>1</v>
      </c>
      <c r="BE1529" s="60">
        <v>50</v>
      </c>
      <c r="BF1529" s="62">
        <v>17</v>
      </c>
      <c r="BG1529" s="62">
        <v>55</v>
      </c>
      <c r="BH1529" s="66">
        <v>72400</v>
      </c>
      <c r="BI1529" s="66">
        <v>72400</v>
      </c>
      <c r="BJ1529" s="66">
        <f t="shared" si="369"/>
        <v>50017</v>
      </c>
      <c r="BL1529" s="6" t="s">
        <v>1447</v>
      </c>
      <c r="BM1529">
        <f t="shared" si="379"/>
        <v>5072400</v>
      </c>
      <c r="BN1529">
        <f t="shared" si="371"/>
        <v>5072400</v>
      </c>
      <c r="BR1529" s="1"/>
      <c r="CA1529" s="38"/>
      <c r="CB1529" s="38"/>
    </row>
    <row r="1530" spans="1:80" ht="14" hidden="1" customHeight="1" outlineLevel="1" x14ac:dyDescent="0.2">
      <c r="A1530" t="s">
        <v>2319</v>
      </c>
      <c r="B1530" s="6" t="s">
        <v>1980</v>
      </c>
      <c r="C1530" s="1">
        <f t="shared" si="372"/>
        <v>359</v>
      </c>
      <c r="D1530" s="3">
        <f>IF(N1530&gt;0, RANK(N1530,(N1530:P1530,Q1530:AE1530)),0)</f>
        <v>2</v>
      </c>
      <c r="E1530" s="3">
        <f>IF(O1530&gt;0,RANK(O1530,(N1530:P1530,Q1530:AE1530)),0)</f>
        <v>1</v>
      </c>
      <c r="F1530" s="3">
        <f t="shared" si="373"/>
        <v>3</v>
      </c>
      <c r="G1530" s="1">
        <f t="shared" si="374"/>
        <v>19</v>
      </c>
      <c r="H1530" s="2">
        <f t="shared" si="368"/>
        <v>5.2924791086350974E-2</v>
      </c>
      <c r="I1530" s="4"/>
      <c r="J1530" s="2">
        <f t="shared" si="375"/>
        <v>0.45682451253481893</v>
      </c>
      <c r="K1530" s="2">
        <f t="shared" si="376"/>
        <v>0.50974930362116988</v>
      </c>
      <c r="L1530" s="2">
        <f t="shared" si="377"/>
        <v>1.6713091922005572E-2</v>
      </c>
      <c r="M1530" s="2">
        <f t="shared" si="378"/>
        <v>1.6713091922005621E-2</v>
      </c>
      <c r="N1530" s="38">
        <v>164</v>
      </c>
      <c r="O1530" s="38">
        <v>183</v>
      </c>
      <c r="P1530" s="38">
        <v>6</v>
      </c>
      <c r="Q1530" s="38">
        <v>6</v>
      </c>
      <c r="R1530" s="38">
        <v>0</v>
      </c>
      <c r="S1530" s="38">
        <v>0</v>
      </c>
      <c r="T1530" s="38">
        <v>0</v>
      </c>
      <c r="U1530" s="38">
        <v>0</v>
      </c>
      <c r="V1530" s="38">
        <v>0</v>
      </c>
      <c r="W1530" s="38">
        <v>0</v>
      </c>
      <c r="X1530" s="38">
        <v>0</v>
      </c>
      <c r="Y1530" s="38">
        <v>0</v>
      </c>
      <c r="Z1530" s="38">
        <v>0</v>
      </c>
      <c r="AA1530" s="38">
        <v>0</v>
      </c>
      <c r="AB1530" s="38">
        <v>0</v>
      </c>
      <c r="AC1530" s="38"/>
      <c r="AD1530" s="38">
        <v>0</v>
      </c>
      <c r="AE1530" s="38">
        <v>0</v>
      </c>
      <c r="AJ1530" s="38">
        <v>0</v>
      </c>
      <c r="AK1530" s="38"/>
      <c r="AO1530" s="38"/>
      <c r="AP1530" s="38"/>
      <c r="AR1530" s="38"/>
      <c r="AS1530" s="38"/>
      <c r="AV1530" s="38"/>
      <c r="BA1530" t="str">
        <f t="shared" si="370"/>
        <v>Tinmouth</v>
      </c>
      <c r="BB1530" t="s">
        <v>577</v>
      </c>
      <c r="BC1530">
        <v>1</v>
      </c>
      <c r="BE1530" s="60">
        <v>50</v>
      </c>
      <c r="BF1530" s="62">
        <v>21</v>
      </c>
      <c r="BG1530" s="62">
        <v>120</v>
      </c>
      <c r="BH1530" s="66">
        <v>72925</v>
      </c>
      <c r="BI1530" s="66">
        <v>72925</v>
      </c>
      <c r="BJ1530" s="66">
        <f t="shared" si="369"/>
        <v>50021</v>
      </c>
      <c r="BL1530" s="6" t="s">
        <v>1447</v>
      </c>
      <c r="BM1530">
        <f t="shared" si="379"/>
        <v>5072925</v>
      </c>
      <c r="BN1530">
        <f t="shared" si="371"/>
        <v>5072925</v>
      </c>
      <c r="BR1530" s="1"/>
      <c r="CA1530" s="38"/>
      <c r="CB1530" s="38"/>
    </row>
    <row r="1531" spans="1:80" ht="14" hidden="1" customHeight="1" outlineLevel="1" x14ac:dyDescent="0.2">
      <c r="A1531" t="s">
        <v>957</v>
      </c>
      <c r="B1531" s="6" t="s">
        <v>1980</v>
      </c>
      <c r="C1531" s="1">
        <f t="shared" si="372"/>
        <v>686</v>
      </c>
      <c r="D1531" s="3">
        <f>IF(N1531&gt;0, RANK(N1531,(N1531:P1531,Q1531:AE1531)),0)</f>
        <v>2</v>
      </c>
      <c r="E1531" s="3">
        <f>IF(O1531&gt;0,RANK(O1531,(N1531:P1531,Q1531:AE1531)),0)</f>
        <v>1</v>
      </c>
      <c r="F1531" s="3">
        <f t="shared" si="373"/>
        <v>3</v>
      </c>
      <c r="G1531" s="1">
        <f t="shared" si="374"/>
        <v>158</v>
      </c>
      <c r="H1531" s="2">
        <f t="shared" si="368"/>
        <v>0.23032069970845481</v>
      </c>
      <c r="I1531" s="4"/>
      <c r="J1531" s="2">
        <f t="shared" si="375"/>
        <v>0.36588921282798836</v>
      </c>
      <c r="K1531" s="2">
        <f t="shared" si="376"/>
        <v>0.59620991253644318</v>
      </c>
      <c r="L1531" s="2">
        <f t="shared" si="377"/>
        <v>2.0408163265306121E-2</v>
      </c>
      <c r="M1531" s="2">
        <f t="shared" si="378"/>
        <v>1.7492711370262339E-2</v>
      </c>
      <c r="N1531" s="38">
        <v>251</v>
      </c>
      <c r="O1531" s="38">
        <v>409</v>
      </c>
      <c r="P1531" s="38">
        <v>14</v>
      </c>
      <c r="Q1531" s="38">
        <v>2</v>
      </c>
      <c r="R1531" s="38">
        <v>3</v>
      </c>
      <c r="S1531" s="38">
        <v>0</v>
      </c>
      <c r="T1531" s="38">
        <v>3</v>
      </c>
      <c r="U1531" s="38">
        <v>2</v>
      </c>
      <c r="V1531" s="38">
        <v>0</v>
      </c>
      <c r="W1531" s="38">
        <v>2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/>
      <c r="AD1531" s="38">
        <v>0</v>
      </c>
      <c r="AE1531" s="38">
        <v>0</v>
      </c>
      <c r="AJ1531" s="38">
        <v>0</v>
      </c>
      <c r="AK1531" s="38"/>
      <c r="AO1531" s="38"/>
      <c r="AP1531" s="38"/>
      <c r="AR1531" s="38"/>
      <c r="AS1531" s="38"/>
      <c r="AV1531" s="38"/>
      <c r="BA1531" t="str">
        <f t="shared" si="370"/>
        <v>Topsham</v>
      </c>
      <c r="BB1531" t="s">
        <v>1977</v>
      </c>
      <c r="BC1531">
        <v>1</v>
      </c>
      <c r="BE1531" s="60">
        <v>50</v>
      </c>
      <c r="BF1531" s="62">
        <v>17</v>
      </c>
      <c r="BG1531" s="62">
        <v>60</v>
      </c>
      <c r="BH1531" s="66">
        <v>73075</v>
      </c>
      <c r="BI1531" s="66">
        <v>73075</v>
      </c>
      <c r="BJ1531" s="66">
        <f t="shared" si="369"/>
        <v>50017</v>
      </c>
      <c r="BL1531" s="6" t="s">
        <v>1447</v>
      </c>
      <c r="BM1531">
        <f t="shared" si="379"/>
        <v>5073075</v>
      </c>
      <c r="BN1531">
        <f t="shared" si="371"/>
        <v>5073075</v>
      </c>
      <c r="BR1531" s="1"/>
      <c r="CA1531" s="38"/>
      <c r="CB1531" s="38"/>
    </row>
    <row r="1532" spans="1:80" ht="14" hidden="1" customHeight="1" outlineLevel="1" x14ac:dyDescent="0.2">
      <c r="A1532" t="s">
        <v>1400</v>
      </c>
      <c r="B1532" s="6" t="s">
        <v>1980</v>
      </c>
      <c r="C1532" s="1">
        <f t="shared" si="372"/>
        <v>785</v>
      </c>
      <c r="D1532" s="3">
        <f>IF(N1532&gt;0, RANK(N1532,(N1532:P1532,Q1532:AE1532)),0)</f>
        <v>1</v>
      </c>
      <c r="E1532" s="3">
        <f>IF(O1532&gt;0,RANK(O1532,(N1532:P1532,Q1532:AE1532)),0)</f>
        <v>2</v>
      </c>
      <c r="F1532" s="3">
        <f t="shared" si="373"/>
        <v>3</v>
      </c>
      <c r="G1532" s="1">
        <f t="shared" si="374"/>
        <v>333</v>
      </c>
      <c r="H1532" s="2">
        <f t="shared" si="368"/>
        <v>0.42420382165605097</v>
      </c>
      <c r="I1532" s="4"/>
      <c r="J1532" s="2">
        <f t="shared" si="375"/>
        <v>0.68152866242038213</v>
      </c>
      <c r="K1532" s="2">
        <f t="shared" si="376"/>
        <v>0.25732484076433121</v>
      </c>
      <c r="L1532" s="2">
        <f t="shared" si="377"/>
        <v>2.802547770700637E-2</v>
      </c>
      <c r="M1532" s="2">
        <f t="shared" si="378"/>
        <v>3.3121019108280296E-2</v>
      </c>
      <c r="N1532" s="38">
        <v>535</v>
      </c>
      <c r="O1532" s="38">
        <v>202</v>
      </c>
      <c r="P1532" s="38">
        <v>22</v>
      </c>
      <c r="Q1532" s="38">
        <v>8</v>
      </c>
      <c r="R1532" s="38">
        <v>2</v>
      </c>
      <c r="S1532" s="38">
        <v>0</v>
      </c>
      <c r="T1532" s="38">
        <v>7</v>
      </c>
      <c r="U1532" s="38">
        <v>1</v>
      </c>
      <c r="V1532" s="38">
        <v>0</v>
      </c>
      <c r="W1532" s="38">
        <v>8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/>
      <c r="AD1532" s="38">
        <v>0</v>
      </c>
      <c r="AE1532" s="38">
        <v>0</v>
      </c>
      <c r="AJ1532" s="38">
        <v>0</v>
      </c>
      <c r="AK1532" s="38"/>
      <c r="AO1532" s="38"/>
      <c r="AP1532" s="38"/>
      <c r="AR1532" s="38"/>
      <c r="AS1532" s="38"/>
      <c r="AV1532" s="38"/>
      <c r="BA1532" t="str">
        <f t="shared" si="370"/>
        <v>Townshend</v>
      </c>
      <c r="BB1532" t="s">
        <v>2090</v>
      </c>
      <c r="BC1532">
        <v>1</v>
      </c>
      <c r="BE1532" s="60">
        <v>50</v>
      </c>
      <c r="BF1532" s="62">
        <v>25</v>
      </c>
      <c r="BG1532" s="62">
        <v>80</v>
      </c>
      <c r="BH1532" s="66">
        <v>73300</v>
      </c>
      <c r="BI1532" s="66">
        <v>73300</v>
      </c>
      <c r="BJ1532" s="66">
        <f t="shared" si="369"/>
        <v>50025</v>
      </c>
      <c r="BL1532" s="6" t="s">
        <v>1447</v>
      </c>
      <c r="BM1532">
        <f t="shared" si="379"/>
        <v>5073300</v>
      </c>
      <c r="BN1532">
        <f t="shared" si="371"/>
        <v>5073300</v>
      </c>
      <c r="BR1532" s="1"/>
      <c r="CA1532" s="38"/>
      <c r="CB1532" s="38"/>
    </row>
    <row r="1533" spans="1:80" ht="14" hidden="1" customHeight="1" outlineLevel="1" x14ac:dyDescent="0.2">
      <c r="A1533" t="s">
        <v>97</v>
      </c>
      <c r="B1533" s="6" t="s">
        <v>1980</v>
      </c>
      <c r="C1533" s="1">
        <f t="shared" si="372"/>
        <v>834</v>
      </c>
      <c r="D1533" s="3">
        <f>IF(N1533&gt;0, RANK(N1533,(N1533:P1533,Q1533:AE1533)),0)</f>
        <v>2</v>
      </c>
      <c r="E1533" s="3">
        <f>IF(O1533&gt;0,RANK(O1533,(N1533:P1533,Q1533:AE1533)),0)</f>
        <v>1</v>
      </c>
      <c r="F1533" s="3">
        <f t="shared" si="373"/>
        <v>3</v>
      </c>
      <c r="G1533" s="1">
        <f t="shared" si="374"/>
        <v>83</v>
      </c>
      <c r="H1533" s="2">
        <f t="shared" si="368"/>
        <v>9.9520383693045569E-2</v>
      </c>
      <c r="I1533" s="4"/>
      <c r="J1533" s="2">
        <f t="shared" si="375"/>
        <v>0.42925659472422062</v>
      </c>
      <c r="K1533" s="2">
        <f t="shared" si="376"/>
        <v>0.52877697841726623</v>
      </c>
      <c r="L1533" s="2">
        <f t="shared" si="377"/>
        <v>2.5179856115107913E-2</v>
      </c>
      <c r="M1533" s="2">
        <f t="shared" si="378"/>
        <v>1.6786570743405237E-2</v>
      </c>
      <c r="N1533" s="38">
        <v>358</v>
      </c>
      <c r="O1533" s="38">
        <v>441</v>
      </c>
      <c r="P1533" s="38">
        <v>21</v>
      </c>
      <c r="Q1533" s="38">
        <v>5</v>
      </c>
      <c r="R1533" s="38">
        <v>1</v>
      </c>
      <c r="S1533" s="38">
        <v>0</v>
      </c>
      <c r="T1533" s="38">
        <v>2</v>
      </c>
      <c r="U1533" s="38">
        <v>3</v>
      </c>
      <c r="V1533" s="38">
        <v>0</v>
      </c>
      <c r="W1533" s="38">
        <v>3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/>
      <c r="AD1533" s="38">
        <v>0</v>
      </c>
      <c r="AE1533" s="38">
        <v>0</v>
      </c>
      <c r="AJ1533" s="38">
        <v>0</v>
      </c>
      <c r="AK1533" s="38"/>
      <c r="AO1533" s="38"/>
      <c r="AP1533" s="38"/>
      <c r="AR1533" s="38"/>
      <c r="AS1533" s="38"/>
      <c r="AV1533" s="38"/>
      <c r="BA1533" t="str">
        <f t="shared" si="370"/>
        <v>Troy</v>
      </c>
      <c r="BB1533" t="s">
        <v>397</v>
      </c>
      <c r="BC1533">
        <v>1</v>
      </c>
      <c r="BE1533" s="60">
        <v>50</v>
      </c>
      <c r="BF1533" s="62">
        <v>19</v>
      </c>
      <c r="BG1533" s="62">
        <v>85</v>
      </c>
      <c r="BH1533" s="66">
        <v>73525</v>
      </c>
      <c r="BI1533" s="66">
        <v>73525</v>
      </c>
      <c r="BJ1533" s="66">
        <f t="shared" si="369"/>
        <v>50019</v>
      </c>
      <c r="BL1533" s="6" t="s">
        <v>1447</v>
      </c>
      <c r="BM1533">
        <f t="shared" si="379"/>
        <v>5073525</v>
      </c>
      <c r="BN1533">
        <f t="shared" si="371"/>
        <v>5073525</v>
      </c>
      <c r="BR1533" s="1"/>
      <c r="CA1533" s="38"/>
      <c r="CB1533" s="38"/>
    </row>
    <row r="1534" spans="1:80" ht="14" hidden="1" customHeight="1" outlineLevel="1" x14ac:dyDescent="0.2">
      <c r="A1534" t="s">
        <v>1382</v>
      </c>
      <c r="B1534" s="6" t="s">
        <v>1980</v>
      </c>
      <c r="C1534" s="1">
        <f t="shared" si="372"/>
        <v>885</v>
      </c>
      <c r="D1534" s="3">
        <f>IF(N1534&gt;0, RANK(N1534,(N1534:P1534,Q1534:AE1534)),0)</f>
        <v>1</v>
      </c>
      <c r="E1534" s="3">
        <f>IF(O1534&gt;0,RANK(O1534,(N1534:P1534,Q1534:AE1534)),0)</f>
        <v>2</v>
      </c>
      <c r="F1534" s="3">
        <f t="shared" si="373"/>
        <v>3</v>
      </c>
      <c r="G1534" s="1">
        <f t="shared" si="374"/>
        <v>214</v>
      </c>
      <c r="H1534" s="2">
        <f t="shared" si="368"/>
        <v>0.24180790960451978</v>
      </c>
      <c r="I1534" s="4"/>
      <c r="J1534" s="2">
        <f t="shared" si="375"/>
        <v>0.59887005649717517</v>
      </c>
      <c r="K1534" s="2">
        <f t="shared" si="376"/>
        <v>0.35706214689265536</v>
      </c>
      <c r="L1534" s="2">
        <f t="shared" si="377"/>
        <v>2.2598870056497175E-2</v>
      </c>
      <c r="M1534" s="2">
        <f t="shared" si="378"/>
        <v>2.1468926553672288E-2</v>
      </c>
      <c r="N1534" s="38">
        <v>530</v>
      </c>
      <c r="O1534" s="38">
        <v>316</v>
      </c>
      <c r="P1534" s="38">
        <v>20</v>
      </c>
      <c r="Q1534" s="38">
        <v>3</v>
      </c>
      <c r="R1534" s="38">
        <v>2</v>
      </c>
      <c r="S1534" s="38">
        <v>0</v>
      </c>
      <c r="T1534" s="38">
        <v>1</v>
      </c>
      <c r="U1534" s="38">
        <v>5</v>
      </c>
      <c r="V1534" s="38">
        <v>0</v>
      </c>
      <c r="W1534" s="38">
        <v>8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/>
      <c r="AD1534" s="38">
        <v>0</v>
      </c>
      <c r="AE1534" s="38">
        <v>0</v>
      </c>
      <c r="AJ1534" s="38">
        <v>0</v>
      </c>
      <c r="AK1534" s="38"/>
      <c r="AO1534" s="38"/>
      <c r="AP1534" s="38"/>
      <c r="AR1534" s="38"/>
      <c r="AS1534" s="38"/>
      <c r="AV1534" s="38"/>
      <c r="BA1534" t="str">
        <f t="shared" si="370"/>
        <v>Tunbridge</v>
      </c>
      <c r="BB1534" t="s">
        <v>1977</v>
      </c>
      <c r="BC1534">
        <v>1</v>
      </c>
      <c r="BE1534" s="60">
        <v>50</v>
      </c>
      <c r="BF1534" s="62">
        <v>17</v>
      </c>
      <c r="BG1534" s="62">
        <v>65</v>
      </c>
      <c r="BH1534" s="66">
        <v>73675</v>
      </c>
      <c r="BI1534" s="66">
        <v>73675</v>
      </c>
      <c r="BJ1534" s="66">
        <f t="shared" si="369"/>
        <v>50017</v>
      </c>
      <c r="BL1534" s="6" t="s">
        <v>1447</v>
      </c>
      <c r="BM1534">
        <f t="shared" si="379"/>
        <v>5073675</v>
      </c>
      <c r="BN1534">
        <f t="shared" si="371"/>
        <v>5073675</v>
      </c>
      <c r="BR1534" s="1"/>
      <c r="CA1534" s="38"/>
      <c r="CB1534" s="38"/>
    </row>
    <row r="1535" spans="1:80" ht="14" hidden="1" customHeight="1" outlineLevel="1" x14ac:dyDescent="0.2">
      <c r="A1535" t="s">
        <v>747</v>
      </c>
      <c r="B1535" s="6" t="s">
        <v>1980</v>
      </c>
      <c r="C1535" s="1">
        <f t="shared" si="372"/>
        <v>2228</v>
      </c>
      <c r="D1535" s="3">
        <f>IF(N1535&gt;0, RANK(N1535,(N1535:P1535,Q1535:AE1535)),0)</f>
        <v>1</v>
      </c>
      <c r="E1535" s="3">
        <f>IF(O1535&gt;0,RANK(O1535,(N1535:P1535,Q1535:AE1535)),0)</f>
        <v>2</v>
      </c>
      <c r="F1535" s="3">
        <f t="shared" si="373"/>
        <v>3</v>
      </c>
      <c r="G1535" s="1">
        <f t="shared" si="374"/>
        <v>1031</v>
      </c>
      <c r="H1535" s="2">
        <f t="shared" si="368"/>
        <v>0.46274685816876121</v>
      </c>
      <c r="I1535" s="4"/>
      <c r="J1535" s="2">
        <f t="shared" si="375"/>
        <v>0.71050269299820468</v>
      </c>
      <c r="K1535" s="2">
        <f t="shared" si="376"/>
        <v>0.24775583482944344</v>
      </c>
      <c r="L1535" s="2">
        <f t="shared" si="377"/>
        <v>1.570915619389587E-2</v>
      </c>
      <c r="M1535" s="2">
        <f t="shared" si="378"/>
        <v>2.6032315978456014E-2</v>
      </c>
      <c r="N1535" s="38">
        <v>1583</v>
      </c>
      <c r="O1535" s="38">
        <v>552</v>
      </c>
      <c r="P1535" s="38">
        <v>35</v>
      </c>
      <c r="Q1535" s="38">
        <v>19</v>
      </c>
      <c r="R1535" s="38">
        <v>4</v>
      </c>
      <c r="S1535" s="38">
        <v>0</v>
      </c>
      <c r="T1535" s="38">
        <v>8</v>
      </c>
      <c r="U1535" s="38">
        <v>15</v>
      </c>
      <c r="V1535" s="38">
        <v>0</v>
      </c>
      <c r="W1535" s="38">
        <v>12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/>
      <c r="AD1535" s="38">
        <v>0</v>
      </c>
      <c r="AE1535" s="38">
        <v>0</v>
      </c>
      <c r="AJ1535" s="38">
        <v>0</v>
      </c>
      <c r="AK1535" s="38"/>
      <c r="AO1535" s="38"/>
      <c r="AP1535" s="38"/>
      <c r="AR1535" s="38"/>
      <c r="AS1535" s="38"/>
      <c r="AV1535" s="38"/>
      <c r="BA1535" t="str">
        <f t="shared" si="370"/>
        <v>Underhill</v>
      </c>
      <c r="BB1535" t="s">
        <v>3104</v>
      </c>
      <c r="BC1535">
        <v>1</v>
      </c>
      <c r="BE1535" s="60">
        <v>50</v>
      </c>
      <c r="BF1535" s="62">
        <v>7</v>
      </c>
      <c r="BG1535" s="62">
        <v>75</v>
      </c>
      <c r="BH1535" s="66">
        <v>73975</v>
      </c>
      <c r="BI1535" s="66">
        <v>73975</v>
      </c>
      <c r="BJ1535" s="66">
        <f t="shared" si="369"/>
        <v>50007</v>
      </c>
      <c r="BL1535" s="6" t="s">
        <v>1447</v>
      </c>
      <c r="BM1535">
        <f t="shared" si="379"/>
        <v>5073975</v>
      </c>
      <c r="BN1535">
        <f t="shared" si="371"/>
        <v>5073975</v>
      </c>
      <c r="BR1535" s="1"/>
      <c r="CA1535" s="38"/>
      <c r="CB1535" s="38"/>
    </row>
    <row r="1536" spans="1:80" ht="14" hidden="1" customHeight="1" outlineLevel="1" x14ac:dyDescent="0.2">
      <c r="A1536" t="s">
        <v>177</v>
      </c>
      <c r="B1536" s="6" t="s">
        <v>1980</v>
      </c>
      <c r="C1536" s="1">
        <f t="shared" si="372"/>
        <v>1514</v>
      </c>
      <c r="D1536" s="3">
        <f>IF(N1536&gt;0, RANK(N1536,(N1536:P1536,Q1536:AE1536)),0)</f>
        <v>1</v>
      </c>
      <c r="E1536" s="3">
        <f>IF(O1536&gt;0,RANK(O1536,(N1536:P1536,Q1536:AE1536)),0)</f>
        <v>2</v>
      </c>
      <c r="F1536" s="3">
        <f t="shared" si="373"/>
        <v>3</v>
      </c>
      <c r="G1536" s="1">
        <f t="shared" si="374"/>
        <v>663</v>
      </c>
      <c r="H1536" s="2">
        <f t="shared" si="368"/>
        <v>0.43791281373844121</v>
      </c>
      <c r="I1536" s="4"/>
      <c r="J1536" s="2">
        <f t="shared" si="375"/>
        <v>0.6981505944517834</v>
      </c>
      <c r="K1536" s="2">
        <f t="shared" si="376"/>
        <v>0.26023778071334214</v>
      </c>
      <c r="L1536" s="2">
        <f t="shared" si="377"/>
        <v>1.5852047556142668E-2</v>
      </c>
      <c r="M1536" s="2">
        <f t="shared" si="378"/>
        <v>2.5759577278731793E-2</v>
      </c>
      <c r="N1536" s="38">
        <v>1057</v>
      </c>
      <c r="O1536" s="38">
        <v>394</v>
      </c>
      <c r="P1536" s="38">
        <v>24</v>
      </c>
      <c r="Q1536" s="38">
        <v>9</v>
      </c>
      <c r="R1536" s="38">
        <v>6</v>
      </c>
      <c r="S1536" s="38">
        <v>0</v>
      </c>
      <c r="T1536" s="38">
        <v>8</v>
      </c>
      <c r="U1536" s="38">
        <v>8</v>
      </c>
      <c r="V1536" s="38">
        <v>1</v>
      </c>
      <c r="W1536" s="38">
        <v>7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/>
      <c r="AD1536" s="38">
        <v>0</v>
      </c>
      <c r="AE1536" s="38">
        <v>0</v>
      </c>
      <c r="AJ1536" s="38">
        <v>0</v>
      </c>
      <c r="AK1536" s="38"/>
      <c r="AO1536" s="38"/>
      <c r="AP1536" s="38"/>
      <c r="AR1536" s="38"/>
      <c r="AS1536" s="38"/>
      <c r="AV1536" s="38"/>
      <c r="BA1536" t="str">
        <f t="shared" si="370"/>
        <v>Vergennes</v>
      </c>
      <c r="BB1536" t="s">
        <v>1322</v>
      </c>
      <c r="BC1536">
        <v>1</v>
      </c>
      <c r="BE1536" s="60">
        <v>50</v>
      </c>
      <c r="BF1536" s="62">
        <v>1</v>
      </c>
      <c r="BG1536" s="62">
        <v>100</v>
      </c>
      <c r="BH1536" s="66">
        <v>74650</v>
      </c>
      <c r="BI1536" s="66">
        <v>74650</v>
      </c>
      <c r="BJ1536" s="66">
        <f t="shared" si="369"/>
        <v>50001</v>
      </c>
      <c r="BL1536" s="6" t="s">
        <v>1225</v>
      </c>
      <c r="BM1536">
        <f t="shared" si="379"/>
        <v>5074650</v>
      </c>
      <c r="BN1536">
        <f t="shared" si="371"/>
        <v>5074650</v>
      </c>
      <c r="BR1536" s="1"/>
      <c r="CA1536" s="38"/>
      <c r="CB1536" s="38"/>
    </row>
    <row r="1537" spans="1:80" ht="14" hidden="1" customHeight="1" outlineLevel="1" x14ac:dyDescent="0.2">
      <c r="A1537" t="s">
        <v>1829</v>
      </c>
      <c r="B1537" s="6" t="s">
        <v>1980</v>
      </c>
      <c r="C1537" s="1">
        <f t="shared" si="372"/>
        <v>1289</v>
      </c>
      <c r="D1537" s="3">
        <f>IF(N1537&gt;0, RANK(N1537,(N1537:P1537,Q1537:AE1537)),0)</f>
        <v>1</v>
      </c>
      <c r="E1537" s="3">
        <f>IF(O1537&gt;0,RANK(O1537,(N1537:P1537,Q1537:AE1537)),0)</f>
        <v>2</v>
      </c>
      <c r="F1537" s="3">
        <f t="shared" si="373"/>
        <v>3</v>
      </c>
      <c r="G1537" s="1">
        <f t="shared" si="374"/>
        <v>80</v>
      </c>
      <c r="H1537" s="2">
        <f t="shared" si="368"/>
        <v>6.2063615205585725E-2</v>
      </c>
      <c r="I1537" s="4"/>
      <c r="J1537" s="2">
        <f t="shared" si="375"/>
        <v>0.51280062063615206</v>
      </c>
      <c r="K1537" s="2">
        <f t="shared" si="376"/>
        <v>0.45073700543056633</v>
      </c>
      <c r="L1537" s="2">
        <f t="shared" si="377"/>
        <v>1.7067494181536073E-2</v>
      </c>
      <c r="M1537" s="2">
        <f t="shared" si="378"/>
        <v>1.9394879751745538E-2</v>
      </c>
      <c r="N1537" s="38">
        <v>661</v>
      </c>
      <c r="O1537" s="38">
        <v>581</v>
      </c>
      <c r="P1537" s="38">
        <v>22</v>
      </c>
      <c r="Q1537" s="38">
        <v>8</v>
      </c>
      <c r="R1537" s="38">
        <v>1</v>
      </c>
      <c r="S1537" s="38">
        <v>0</v>
      </c>
      <c r="T1537" s="38">
        <v>2</v>
      </c>
      <c r="U1537" s="38">
        <v>4</v>
      </c>
      <c r="V1537" s="38">
        <v>0</v>
      </c>
      <c r="W1537" s="38">
        <v>10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/>
      <c r="AD1537" s="38">
        <v>0</v>
      </c>
      <c r="AE1537" s="38">
        <v>0</v>
      </c>
      <c r="AJ1537" s="38">
        <v>0</v>
      </c>
      <c r="AK1537" s="38"/>
      <c r="AO1537" s="38"/>
      <c r="AP1537" s="38"/>
      <c r="AR1537" s="38"/>
      <c r="AS1537" s="38"/>
      <c r="AV1537" s="38"/>
      <c r="BA1537" t="str">
        <f t="shared" si="370"/>
        <v>Vernon</v>
      </c>
      <c r="BB1537" t="s">
        <v>2090</v>
      </c>
      <c r="BC1537">
        <v>1</v>
      </c>
      <c r="BE1537" s="60">
        <v>50</v>
      </c>
      <c r="BF1537" s="62">
        <v>25</v>
      </c>
      <c r="BG1537" s="62">
        <v>85</v>
      </c>
      <c r="BH1537" s="66">
        <v>74800</v>
      </c>
      <c r="BI1537" s="66">
        <v>74800</v>
      </c>
      <c r="BJ1537" s="66">
        <f t="shared" si="369"/>
        <v>50025</v>
      </c>
      <c r="BL1537" s="6" t="s">
        <v>1447</v>
      </c>
      <c r="BM1537">
        <f t="shared" si="379"/>
        <v>5074800</v>
      </c>
      <c r="BN1537">
        <f t="shared" si="371"/>
        <v>5074800</v>
      </c>
      <c r="BR1537" s="1"/>
      <c r="CA1537" s="38"/>
      <c r="CB1537" s="38"/>
    </row>
    <row r="1538" spans="1:80" ht="14" hidden="1" customHeight="1" outlineLevel="1" x14ac:dyDescent="0.2">
      <c r="A1538" t="s">
        <v>610</v>
      </c>
      <c r="B1538" s="6" t="s">
        <v>1980</v>
      </c>
      <c r="C1538" s="1">
        <f t="shared" si="372"/>
        <v>445</v>
      </c>
      <c r="D1538" s="3">
        <f>IF(N1538&gt;0, RANK(N1538,(N1538:P1538,Q1538:AE1538)),0)</f>
        <v>1</v>
      </c>
      <c r="E1538" s="3">
        <f>IF(O1538&gt;0,RANK(O1538,(N1538:P1538,Q1538:AE1538)),0)</f>
        <v>2</v>
      </c>
      <c r="F1538" s="3">
        <f t="shared" si="373"/>
        <v>3</v>
      </c>
      <c r="G1538" s="1">
        <f t="shared" si="374"/>
        <v>112</v>
      </c>
      <c r="H1538" s="2">
        <f t="shared" ref="H1538:H1577" si="380">IF(C1538&gt;0,G1538/C1538,0)</f>
        <v>0.25168539325842698</v>
      </c>
      <c r="I1538" s="4"/>
      <c r="J1538" s="2">
        <f t="shared" si="375"/>
        <v>0.5955056179775281</v>
      </c>
      <c r="K1538" s="2">
        <f t="shared" si="376"/>
        <v>0.34382022471910112</v>
      </c>
      <c r="L1538" s="2">
        <f t="shared" si="377"/>
        <v>2.4719101123595506E-2</v>
      </c>
      <c r="M1538" s="2">
        <f t="shared" si="378"/>
        <v>3.5955056179775277E-2</v>
      </c>
      <c r="N1538" s="38">
        <v>265</v>
      </c>
      <c r="O1538" s="38">
        <v>153</v>
      </c>
      <c r="P1538" s="38">
        <v>11</v>
      </c>
      <c r="Q1538" s="38">
        <v>2</v>
      </c>
      <c r="R1538" s="38">
        <v>1</v>
      </c>
      <c r="S1538" s="38">
        <v>0</v>
      </c>
      <c r="T1538" s="38">
        <v>4</v>
      </c>
      <c r="U1538" s="38">
        <v>7</v>
      </c>
      <c r="V1538" s="38">
        <v>1</v>
      </c>
      <c r="W1538" s="38">
        <v>1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/>
      <c r="AD1538" s="38">
        <v>0</v>
      </c>
      <c r="AE1538" s="38">
        <v>0</v>
      </c>
      <c r="AJ1538" s="38">
        <v>0</v>
      </c>
      <c r="AK1538" s="38"/>
      <c r="AO1538" s="38"/>
      <c r="AP1538" s="38"/>
      <c r="AR1538" s="38"/>
      <c r="AS1538" s="38"/>
      <c r="AV1538" s="38"/>
      <c r="BA1538" t="str">
        <f t="shared" si="370"/>
        <v>Vershire</v>
      </c>
      <c r="BB1538" t="s">
        <v>1977</v>
      </c>
      <c r="BC1538">
        <v>1</v>
      </c>
      <c r="BE1538" s="60">
        <v>50</v>
      </c>
      <c r="BF1538" s="62">
        <v>17</v>
      </c>
      <c r="BG1538" s="62">
        <v>70</v>
      </c>
      <c r="BH1538" s="66">
        <v>74950</v>
      </c>
      <c r="BI1538" s="66">
        <v>74950</v>
      </c>
      <c r="BJ1538" s="66">
        <f t="shared" si="369"/>
        <v>50017</v>
      </c>
      <c r="BL1538" s="6" t="s">
        <v>1447</v>
      </c>
      <c r="BM1538">
        <f t="shared" si="379"/>
        <v>5074950</v>
      </c>
      <c r="BN1538">
        <f t="shared" si="371"/>
        <v>5074950</v>
      </c>
      <c r="BR1538" s="1"/>
      <c r="CA1538" s="38"/>
      <c r="CB1538" s="38"/>
    </row>
    <row r="1539" spans="1:80" ht="14" hidden="1" customHeight="1" outlineLevel="1" x14ac:dyDescent="0.2">
      <c r="A1539" t="s">
        <v>48</v>
      </c>
      <c r="B1539" s="6" t="s">
        <v>1980</v>
      </c>
      <c r="C1539" s="1">
        <f t="shared" si="372"/>
        <v>53</v>
      </c>
      <c r="D1539" s="3">
        <f>IF(N1539&gt;0, RANK(N1539,(N1539:P1539,Q1539:AE1539)),0)</f>
        <v>2</v>
      </c>
      <c r="E1539" s="3">
        <f>IF(O1539&gt;0,RANK(O1539,(N1539:P1539,Q1539:AE1539)),0)</f>
        <v>1</v>
      </c>
      <c r="F1539" s="3">
        <f t="shared" si="373"/>
        <v>3</v>
      </c>
      <c r="G1539" s="1">
        <f t="shared" si="374"/>
        <v>16</v>
      </c>
      <c r="H1539" s="2">
        <f t="shared" si="380"/>
        <v>0.30188679245283018</v>
      </c>
      <c r="I1539" s="4"/>
      <c r="J1539" s="2">
        <f t="shared" si="375"/>
        <v>0.32075471698113206</v>
      </c>
      <c r="K1539" s="2">
        <f t="shared" si="376"/>
        <v>0.62264150943396224</v>
      </c>
      <c r="L1539" s="2">
        <f t="shared" si="377"/>
        <v>3.7735849056603772E-2</v>
      </c>
      <c r="M1539" s="2">
        <f t="shared" si="378"/>
        <v>1.8867924528301987E-2</v>
      </c>
      <c r="N1539" s="38">
        <v>17</v>
      </c>
      <c r="O1539" s="38">
        <v>33</v>
      </c>
      <c r="P1539" s="38">
        <v>2</v>
      </c>
      <c r="Q1539" s="38">
        <v>0</v>
      </c>
      <c r="R1539" s="38">
        <v>0</v>
      </c>
      <c r="S1539" s="38">
        <v>0</v>
      </c>
      <c r="T1539" s="38">
        <v>0</v>
      </c>
      <c r="U1539" s="38">
        <v>0</v>
      </c>
      <c r="V1539" s="38">
        <v>0</v>
      </c>
      <c r="W1539" s="38">
        <v>1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/>
      <c r="AD1539" s="38">
        <v>0</v>
      </c>
      <c r="AE1539" s="38">
        <v>0</v>
      </c>
      <c r="AJ1539" s="38">
        <v>0</v>
      </c>
      <c r="AK1539" s="38"/>
      <c r="AO1539" s="38"/>
      <c r="AP1539" s="38"/>
      <c r="AR1539" s="38"/>
      <c r="AS1539" s="38"/>
      <c r="AV1539" s="38"/>
      <c r="BA1539" t="str">
        <f t="shared" si="370"/>
        <v>Victory</v>
      </c>
      <c r="BB1539" t="s">
        <v>823</v>
      </c>
      <c r="BC1539">
        <v>1</v>
      </c>
      <c r="BE1539" s="60">
        <v>50</v>
      </c>
      <c r="BF1539" s="62">
        <v>9</v>
      </c>
      <c r="BG1539" s="62">
        <v>85</v>
      </c>
      <c r="BH1539" s="66">
        <v>75175</v>
      </c>
      <c r="BI1539" s="66">
        <v>75175</v>
      </c>
      <c r="BJ1539" s="66">
        <f t="shared" si="369"/>
        <v>50009</v>
      </c>
      <c r="BL1539" s="6" t="s">
        <v>1447</v>
      </c>
      <c r="BM1539">
        <f t="shared" si="379"/>
        <v>5075175</v>
      </c>
      <c r="BN1539">
        <f t="shared" si="371"/>
        <v>5075175</v>
      </c>
      <c r="BR1539" s="1"/>
      <c r="CA1539" s="38"/>
      <c r="CB1539" s="38"/>
    </row>
    <row r="1540" spans="1:80" ht="14" hidden="1" customHeight="1" outlineLevel="1" x14ac:dyDescent="0.2">
      <c r="A1540" t="s">
        <v>3093</v>
      </c>
      <c r="B1540" s="6" t="s">
        <v>1980</v>
      </c>
      <c r="C1540" s="1">
        <f t="shared" si="372"/>
        <v>1225</v>
      </c>
      <c r="D1540" s="3">
        <f>IF(N1540&gt;0, RANK(N1540,(N1540:P1540,Q1540:AE1540)),0)</f>
        <v>1</v>
      </c>
      <c r="E1540" s="3">
        <f>IF(O1540&gt;0,RANK(O1540,(N1540:P1540,Q1540:AE1540)),0)</f>
        <v>2</v>
      </c>
      <c r="F1540" s="3">
        <f t="shared" si="373"/>
        <v>3</v>
      </c>
      <c r="G1540" s="1">
        <f t="shared" si="374"/>
        <v>793</v>
      </c>
      <c r="H1540" s="2">
        <f t="shared" si="380"/>
        <v>0.64734693877551019</v>
      </c>
      <c r="I1540" s="4"/>
      <c r="J1540" s="2">
        <f t="shared" si="375"/>
        <v>0.80734693877551023</v>
      </c>
      <c r="K1540" s="2">
        <f t="shared" si="376"/>
        <v>0.16</v>
      </c>
      <c r="L1540" s="2">
        <f t="shared" si="377"/>
        <v>1.3877551020408163E-2</v>
      </c>
      <c r="M1540" s="2">
        <f t="shared" si="378"/>
        <v>1.8775510204081608E-2</v>
      </c>
      <c r="N1540" s="38">
        <v>989</v>
      </c>
      <c r="O1540" s="38">
        <v>196</v>
      </c>
      <c r="P1540" s="38">
        <v>17</v>
      </c>
      <c r="Q1540" s="38">
        <v>2</v>
      </c>
      <c r="R1540" s="38">
        <v>5</v>
      </c>
      <c r="S1540" s="38">
        <v>0</v>
      </c>
      <c r="T1540" s="38">
        <v>4</v>
      </c>
      <c r="U1540" s="38">
        <v>6</v>
      </c>
      <c r="V1540" s="38">
        <v>0</v>
      </c>
      <c r="W1540" s="38">
        <v>6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/>
      <c r="AD1540" s="38">
        <v>0</v>
      </c>
      <c r="AE1540" s="38">
        <v>0</v>
      </c>
      <c r="AJ1540" s="38">
        <v>0</v>
      </c>
      <c r="AK1540" s="38"/>
      <c r="AO1540" s="38"/>
      <c r="AP1540" s="38"/>
      <c r="AR1540" s="38"/>
      <c r="AS1540" s="38"/>
      <c r="AV1540" s="38"/>
      <c r="BA1540" t="str">
        <f t="shared" si="370"/>
        <v>Waitsfield</v>
      </c>
      <c r="BB1540" t="s">
        <v>674</v>
      </c>
      <c r="BC1540">
        <v>1</v>
      </c>
      <c r="BE1540" s="60">
        <v>50</v>
      </c>
      <c r="BF1540" s="62">
        <v>23</v>
      </c>
      <c r="BG1540" s="62">
        <v>80</v>
      </c>
      <c r="BH1540" s="66">
        <v>75325</v>
      </c>
      <c r="BI1540" s="66">
        <v>75325</v>
      </c>
      <c r="BJ1540" s="66">
        <f t="shared" si="369"/>
        <v>50023</v>
      </c>
      <c r="BL1540" s="6" t="s">
        <v>1447</v>
      </c>
      <c r="BM1540">
        <f t="shared" si="379"/>
        <v>5075325</v>
      </c>
      <c r="BN1540">
        <f t="shared" si="371"/>
        <v>5075325</v>
      </c>
      <c r="BR1540" s="1"/>
      <c r="CA1540" s="38"/>
      <c r="CB1540" s="38"/>
    </row>
    <row r="1541" spans="1:80" ht="14" hidden="1" customHeight="1" outlineLevel="1" x14ac:dyDescent="0.2">
      <c r="A1541" t="s">
        <v>2537</v>
      </c>
      <c r="B1541" s="6" t="s">
        <v>1980</v>
      </c>
      <c r="C1541" s="1">
        <f t="shared" si="372"/>
        <v>606</v>
      </c>
      <c r="D1541" s="3">
        <f>IF(N1541&gt;0, RANK(N1541,(N1541:P1541,Q1541:AE1541)),0)</f>
        <v>1</v>
      </c>
      <c r="E1541" s="3">
        <f>IF(O1541&gt;0,RANK(O1541,(N1541:P1541,Q1541:AE1541)),0)</f>
        <v>2</v>
      </c>
      <c r="F1541" s="3">
        <f t="shared" si="373"/>
        <v>3</v>
      </c>
      <c r="G1541" s="1">
        <f t="shared" si="374"/>
        <v>100</v>
      </c>
      <c r="H1541" s="2">
        <f t="shared" si="380"/>
        <v>0.16501650165016502</v>
      </c>
      <c r="I1541" s="4"/>
      <c r="J1541" s="2">
        <f t="shared" si="375"/>
        <v>0.5544554455445545</v>
      </c>
      <c r="K1541" s="2">
        <f t="shared" si="376"/>
        <v>0.38943894389438943</v>
      </c>
      <c r="L1541" s="2">
        <f t="shared" si="377"/>
        <v>1.8151815181518153E-2</v>
      </c>
      <c r="M1541" s="2">
        <f t="shared" si="378"/>
        <v>3.7953795379537913E-2</v>
      </c>
      <c r="N1541" s="38">
        <v>336</v>
      </c>
      <c r="O1541" s="38">
        <v>236</v>
      </c>
      <c r="P1541" s="38">
        <v>11</v>
      </c>
      <c r="Q1541" s="38">
        <v>6</v>
      </c>
      <c r="R1541" s="38">
        <v>4</v>
      </c>
      <c r="S1541" s="38">
        <v>0</v>
      </c>
      <c r="T1541" s="38">
        <v>4</v>
      </c>
      <c r="U1541" s="38">
        <v>5</v>
      </c>
      <c r="V1541" s="38">
        <v>1</v>
      </c>
      <c r="W1541" s="38">
        <v>3</v>
      </c>
      <c r="X1541" s="38">
        <v>0</v>
      </c>
      <c r="Y1541" s="38">
        <v>0</v>
      </c>
      <c r="Z1541" s="38">
        <v>0</v>
      </c>
      <c r="AA1541" s="38">
        <v>0</v>
      </c>
      <c r="AB1541" s="38">
        <v>0</v>
      </c>
      <c r="AC1541" s="38"/>
      <c r="AD1541" s="38">
        <v>0</v>
      </c>
      <c r="AE1541" s="38">
        <v>0</v>
      </c>
      <c r="AJ1541" s="38">
        <v>0</v>
      </c>
      <c r="AK1541" s="38"/>
      <c r="AO1541" s="38"/>
      <c r="AP1541" s="38"/>
      <c r="AR1541" s="38"/>
      <c r="AS1541" s="38"/>
      <c r="AV1541" s="38"/>
      <c r="BA1541" t="str">
        <f t="shared" si="370"/>
        <v>Walden</v>
      </c>
      <c r="BB1541" t="s">
        <v>663</v>
      </c>
      <c r="BC1541">
        <v>1</v>
      </c>
      <c r="BE1541" s="60">
        <v>50</v>
      </c>
      <c r="BF1541" s="62">
        <v>5</v>
      </c>
      <c r="BG1541" s="62">
        <v>75</v>
      </c>
      <c r="BH1541" s="66">
        <v>75700</v>
      </c>
      <c r="BI1541" s="66">
        <v>75700</v>
      </c>
      <c r="BJ1541" s="66">
        <f t="shared" ref="BJ1541:BJ1576" si="381">BE1541*1000+BF1541</f>
        <v>50005</v>
      </c>
      <c r="BL1541" s="6" t="s">
        <v>1447</v>
      </c>
      <c r="BM1541">
        <f t="shared" si="379"/>
        <v>5075700</v>
      </c>
      <c r="BN1541">
        <f t="shared" si="371"/>
        <v>5075700</v>
      </c>
      <c r="BR1541" s="1"/>
      <c r="CA1541" s="38"/>
      <c r="CB1541" s="38"/>
    </row>
    <row r="1542" spans="1:80" ht="14" hidden="1" customHeight="1" outlineLevel="1" x14ac:dyDescent="0.2">
      <c r="A1542" t="s">
        <v>1797</v>
      </c>
      <c r="B1542" s="6" t="s">
        <v>1980</v>
      </c>
      <c r="C1542" s="1">
        <f t="shared" si="372"/>
        <v>1235</v>
      </c>
      <c r="D1542" s="3">
        <f>IF(N1542&gt;0, RANK(N1542,(N1542:P1542,Q1542:AE1542)),0)</f>
        <v>1</v>
      </c>
      <c r="E1542" s="3">
        <f>IF(O1542&gt;0,RANK(O1542,(N1542:P1542,Q1542:AE1542)),0)</f>
        <v>2</v>
      </c>
      <c r="F1542" s="3">
        <f t="shared" si="373"/>
        <v>3</v>
      </c>
      <c r="G1542" s="1">
        <f t="shared" si="374"/>
        <v>81</v>
      </c>
      <c r="H1542" s="2">
        <f t="shared" si="380"/>
        <v>6.5587044534412955E-2</v>
      </c>
      <c r="I1542" s="4"/>
      <c r="J1542" s="2">
        <f t="shared" si="375"/>
        <v>0.51174089068825912</v>
      </c>
      <c r="K1542" s="2">
        <f t="shared" si="376"/>
        <v>0.44615384615384618</v>
      </c>
      <c r="L1542" s="2">
        <f t="shared" si="377"/>
        <v>2.4291497975708502E-2</v>
      </c>
      <c r="M1542" s="2">
        <f t="shared" si="378"/>
        <v>1.7813765182186199E-2</v>
      </c>
      <c r="N1542" s="38">
        <v>632</v>
      </c>
      <c r="O1542" s="38">
        <v>551</v>
      </c>
      <c r="P1542" s="38">
        <v>30</v>
      </c>
      <c r="Q1542" s="38">
        <v>2</v>
      </c>
      <c r="R1542" s="38">
        <v>3</v>
      </c>
      <c r="S1542" s="38">
        <v>0</v>
      </c>
      <c r="T1542" s="38">
        <v>5</v>
      </c>
      <c r="U1542" s="38">
        <v>1</v>
      </c>
      <c r="V1542" s="38">
        <v>0</v>
      </c>
      <c r="W1542" s="38">
        <v>10</v>
      </c>
      <c r="X1542" s="38">
        <v>1</v>
      </c>
      <c r="Y1542" s="38">
        <v>0</v>
      </c>
      <c r="Z1542" s="38">
        <v>0</v>
      </c>
      <c r="AA1542" s="38">
        <v>0</v>
      </c>
      <c r="AB1542" s="38">
        <v>0</v>
      </c>
      <c r="AC1542" s="38"/>
      <c r="AD1542" s="38">
        <v>0</v>
      </c>
      <c r="AE1542" s="38">
        <v>0</v>
      </c>
      <c r="AJ1542" s="38">
        <v>0</v>
      </c>
      <c r="AK1542" s="38"/>
      <c r="AO1542" s="38"/>
      <c r="AP1542" s="38"/>
      <c r="AR1542" s="38"/>
      <c r="AS1542" s="38"/>
      <c r="AV1542" s="38"/>
      <c r="BA1542" t="str">
        <f t="shared" si="370"/>
        <v>Wallingford</v>
      </c>
      <c r="BB1542" t="s">
        <v>577</v>
      </c>
      <c r="BC1542">
        <v>1</v>
      </c>
      <c r="BE1542" s="60">
        <v>50</v>
      </c>
      <c r="BF1542" s="62">
        <v>21</v>
      </c>
      <c r="BG1542" s="62">
        <v>125</v>
      </c>
      <c r="BH1542" s="66">
        <v>75925</v>
      </c>
      <c r="BI1542" s="66">
        <v>75925</v>
      </c>
      <c r="BJ1542" s="66">
        <f t="shared" si="381"/>
        <v>50021</v>
      </c>
      <c r="BL1542" s="6" t="s">
        <v>1447</v>
      </c>
      <c r="BM1542">
        <f t="shared" si="379"/>
        <v>5075925</v>
      </c>
      <c r="BN1542">
        <f t="shared" si="371"/>
        <v>5075925</v>
      </c>
      <c r="BR1542" s="1"/>
      <c r="CA1542" s="38"/>
      <c r="CB1542" s="38"/>
    </row>
    <row r="1543" spans="1:80" ht="14" hidden="1" customHeight="1" outlineLevel="1" x14ac:dyDescent="0.2">
      <c r="A1543" t="s">
        <v>839</v>
      </c>
      <c r="B1543" s="6" t="s">
        <v>1980</v>
      </c>
      <c r="C1543" s="1">
        <f t="shared" si="372"/>
        <v>325</v>
      </c>
      <c r="D1543" s="3">
        <f>IF(N1543&gt;0, RANK(N1543,(N1543:P1543,Q1543:AE1543)),0)</f>
        <v>1</v>
      </c>
      <c r="E1543" s="3">
        <f>IF(O1543&gt;0,RANK(O1543,(N1543:P1543,Q1543:AE1543)),0)</f>
        <v>2</v>
      </c>
      <c r="F1543" s="3">
        <f t="shared" si="373"/>
        <v>6</v>
      </c>
      <c r="G1543" s="1">
        <f t="shared" si="374"/>
        <v>123</v>
      </c>
      <c r="H1543" s="2">
        <f t="shared" si="380"/>
        <v>0.37846153846153846</v>
      </c>
      <c r="I1543" s="4"/>
      <c r="J1543" s="2">
        <f t="shared" si="375"/>
        <v>0.65538461538461534</v>
      </c>
      <c r="K1543" s="2">
        <f t="shared" si="376"/>
        <v>0.27692307692307694</v>
      </c>
      <c r="L1543" s="2">
        <f t="shared" si="377"/>
        <v>1.2307692307692308E-2</v>
      </c>
      <c r="M1543" s="2">
        <f t="shared" si="378"/>
        <v>5.5384615384615407E-2</v>
      </c>
      <c r="N1543" s="38">
        <v>213</v>
      </c>
      <c r="O1543" s="38">
        <v>90</v>
      </c>
      <c r="P1543" s="38">
        <v>4</v>
      </c>
      <c r="Q1543" s="38">
        <v>5</v>
      </c>
      <c r="R1543" s="38">
        <v>0</v>
      </c>
      <c r="S1543" s="38">
        <v>0</v>
      </c>
      <c r="T1543" s="38">
        <v>5</v>
      </c>
      <c r="U1543" s="38">
        <v>1</v>
      </c>
      <c r="V1543" s="38">
        <v>0</v>
      </c>
      <c r="W1543" s="38">
        <v>7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/>
      <c r="AD1543" s="38">
        <v>0</v>
      </c>
      <c r="AE1543" s="38">
        <v>0</v>
      </c>
      <c r="AJ1543" s="38">
        <v>0</v>
      </c>
      <c r="AK1543" s="38"/>
      <c r="AO1543" s="38"/>
      <c r="AP1543" s="38"/>
      <c r="AR1543" s="38"/>
      <c r="AS1543" s="38"/>
      <c r="AV1543" s="38"/>
      <c r="BA1543" t="str">
        <f t="shared" si="370"/>
        <v>Waltham</v>
      </c>
      <c r="BB1543" t="s">
        <v>1322</v>
      </c>
      <c r="BC1543">
        <v>1</v>
      </c>
      <c r="BE1543" s="60">
        <v>50</v>
      </c>
      <c r="BF1543" s="62">
        <v>1</v>
      </c>
      <c r="BG1543" s="62">
        <v>105</v>
      </c>
      <c r="BH1543" s="66">
        <v>76075</v>
      </c>
      <c r="BI1543" s="66">
        <v>76075</v>
      </c>
      <c r="BJ1543" s="66">
        <f t="shared" si="381"/>
        <v>50001</v>
      </c>
      <c r="BL1543" s="6" t="s">
        <v>1447</v>
      </c>
      <c r="BM1543">
        <f t="shared" si="379"/>
        <v>5076075</v>
      </c>
      <c r="BN1543">
        <f t="shared" si="371"/>
        <v>5076075</v>
      </c>
      <c r="BR1543" s="1"/>
      <c r="CA1543" s="38"/>
      <c r="CB1543" s="38"/>
    </row>
    <row r="1544" spans="1:80" ht="14" hidden="1" customHeight="1" outlineLevel="1" x14ac:dyDescent="0.2">
      <c r="A1544" t="s">
        <v>1542</v>
      </c>
      <c r="B1544" s="6" t="s">
        <v>1980</v>
      </c>
      <c r="C1544" s="1">
        <f t="shared" si="372"/>
        <v>505</v>
      </c>
      <c r="D1544" s="3">
        <f>IF(N1544&gt;0, RANK(N1544,(N1544:P1544,Q1544:AE1544)),0)</f>
        <v>1</v>
      </c>
      <c r="E1544" s="3">
        <f>IF(O1544&gt;0,RANK(O1544,(N1544:P1544,Q1544:AE1544)),0)</f>
        <v>2</v>
      </c>
      <c r="F1544" s="3">
        <f t="shared" si="373"/>
        <v>3</v>
      </c>
      <c r="G1544" s="1">
        <f t="shared" si="374"/>
        <v>165</v>
      </c>
      <c r="H1544" s="2">
        <f t="shared" si="380"/>
        <v>0.32673267326732675</v>
      </c>
      <c r="I1544" s="4"/>
      <c r="J1544" s="2">
        <f t="shared" si="375"/>
        <v>0.64950495049504953</v>
      </c>
      <c r="K1544" s="2">
        <f t="shared" si="376"/>
        <v>0.32277227722772278</v>
      </c>
      <c r="L1544" s="2">
        <f t="shared" si="377"/>
        <v>1.3861386138613862E-2</v>
      </c>
      <c r="M1544" s="2">
        <f t="shared" si="378"/>
        <v>1.386138613861383E-2</v>
      </c>
      <c r="N1544" s="38">
        <v>328</v>
      </c>
      <c r="O1544" s="38">
        <v>163</v>
      </c>
      <c r="P1544" s="38">
        <v>7</v>
      </c>
      <c r="Q1544" s="38">
        <v>2</v>
      </c>
      <c r="R1544" s="38">
        <v>2</v>
      </c>
      <c r="S1544" s="38">
        <v>0</v>
      </c>
      <c r="T1544" s="38">
        <v>3</v>
      </c>
      <c r="U1544" s="38">
        <v>0</v>
      </c>
      <c r="V1544" s="38">
        <v>0</v>
      </c>
      <c r="W1544" s="38">
        <v>0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/>
      <c r="AD1544" s="38">
        <v>0</v>
      </c>
      <c r="AE1544" s="38">
        <v>0</v>
      </c>
      <c r="AJ1544" s="38">
        <v>0</v>
      </c>
      <c r="AK1544" s="38"/>
      <c r="AO1544" s="38"/>
      <c r="AP1544" s="38"/>
      <c r="AR1544" s="38"/>
      <c r="AS1544" s="38"/>
      <c r="AV1544" s="38"/>
      <c r="BA1544" t="str">
        <f t="shared" si="370"/>
        <v>Wardsboro</v>
      </c>
      <c r="BB1544" t="s">
        <v>2090</v>
      </c>
      <c r="BC1544">
        <v>1</v>
      </c>
      <c r="BE1544" s="60">
        <v>50</v>
      </c>
      <c r="BF1544" s="62">
        <v>25</v>
      </c>
      <c r="BG1544" s="62">
        <v>90</v>
      </c>
      <c r="BH1544" s="66">
        <v>76225</v>
      </c>
      <c r="BI1544" s="66">
        <v>76225</v>
      </c>
      <c r="BJ1544" s="66">
        <f t="shared" si="381"/>
        <v>50025</v>
      </c>
      <c r="BL1544" s="6" t="s">
        <v>1447</v>
      </c>
      <c r="BM1544">
        <f t="shared" si="379"/>
        <v>5076225</v>
      </c>
      <c r="BN1544">
        <f t="shared" si="371"/>
        <v>5076225</v>
      </c>
      <c r="BR1544" s="1"/>
      <c r="CA1544" s="38"/>
      <c r="CB1544" s="38"/>
    </row>
    <row r="1545" spans="1:80" ht="14" hidden="1" customHeight="1" outlineLevel="1" x14ac:dyDescent="0.2">
      <c r="A1545" t="s">
        <v>413</v>
      </c>
      <c r="B1545" s="6" t="s">
        <v>1980</v>
      </c>
      <c r="C1545" s="1">
        <f t="shared" si="372"/>
        <v>1215</v>
      </c>
      <c r="D1545" s="3">
        <f>IF(N1545&gt;0, RANK(N1545,(N1545:P1545,Q1545:AE1545)),0)</f>
        <v>1</v>
      </c>
      <c r="E1545" s="3">
        <f>IF(O1545&gt;0,RANK(O1545,(N1545:P1545,Q1545:AE1545)),0)</f>
        <v>2</v>
      </c>
      <c r="F1545" s="3">
        <f t="shared" si="373"/>
        <v>3</v>
      </c>
      <c r="G1545" s="1">
        <f t="shared" si="374"/>
        <v>870</v>
      </c>
      <c r="H1545" s="2">
        <f t="shared" si="380"/>
        <v>0.71604938271604934</v>
      </c>
      <c r="I1545" s="4"/>
      <c r="J1545" s="2">
        <f t="shared" si="375"/>
        <v>0.83950617283950613</v>
      </c>
      <c r="K1545" s="2">
        <f t="shared" si="376"/>
        <v>0.12345679012345678</v>
      </c>
      <c r="L1545" s="2">
        <f t="shared" si="377"/>
        <v>1.646090534979424E-2</v>
      </c>
      <c r="M1545" s="2">
        <f t="shared" si="378"/>
        <v>2.057613168724285E-2</v>
      </c>
      <c r="N1545" s="38">
        <v>1020</v>
      </c>
      <c r="O1545" s="38">
        <v>150</v>
      </c>
      <c r="P1545" s="38">
        <v>20</v>
      </c>
      <c r="Q1545" s="38">
        <v>7</v>
      </c>
      <c r="R1545" s="38">
        <v>3</v>
      </c>
      <c r="S1545" s="38">
        <v>0</v>
      </c>
      <c r="T1545" s="38">
        <v>2</v>
      </c>
      <c r="U1545" s="38">
        <v>7</v>
      </c>
      <c r="V1545" s="38">
        <v>2</v>
      </c>
      <c r="W1545" s="38">
        <v>4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/>
      <c r="AD1545" s="38">
        <v>0</v>
      </c>
      <c r="AE1545" s="38">
        <v>0</v>
      </c>
      <c r="AJ1545" s="38">
        <v>0</v>
      </c>
      <c r="AK1545" s="38"/>
      <c r="AO1545" s="38"/>
      <c r="AP1545" s="38"/>
      <c r="AR1545" s="38"/>
      <c r="AS1545" s="38"/>
      <c r="AV1545" s="38"/>
      <c r="BA1545" t="str">
        <f t="shared" si="370"/>
        <v>Warren</v>
      </c>
      <c r="BB1545" t="s">
        <v>674</v>
      </c>
      <c r="BC1545">
        <v>1</v>
      </c>
      <c r="BE1545" s="60">
        <v>50</v>
      </c>
      <c r="BF1545" s="62">
        <v>23</v>
      </c>
      <c r="BG1545" s="62">
        <v>85</v>
      </c>
      <c r="BH1545" s="66">
        <v>76525</v>
      </c>
      <c r="BI1545" s="66">
        <v>76525</v>
      </c>
      <c r="BJ1545" s="66">
        <f t="shared" si="381"/>
        <v>50023</v>
      </c>
      <c r="BL1545" s="6" t="s">
        <v>1447</v>
      </c>
      <c r="BM1545">
        <f t="shared" si="379"/>
        <v>5076525</v>
      </c>
      <c r="BN1545">
        <f t="shared" si="371"/>
        <v>5076525</v>
      </c>
      <c r="BR1545" s="1"/>
      <c r="CA1545" s="38"/>
      <c r="CB1545" s="38"/>
    </row>
    <row r="1546" spans="1:80" ht="14" hidden="1" customHeight="1" outlineLevel="1" x14ac:dyDescent="0.2">
      <c r="A1546" t="s">
        <v>674</v>
      </c>
      <c r="B1546" s="6" t="s">
        <v>1980</v>
      </c>
      <c r="C1546" s="1">
        <f t="shared" si="372"/>
        <v>647</v>
      </c>
      <c r="D1546" s="3">
        <f>IF(N1546&gt;0, RANK(N1546,(N1546:P1546,Q1546:AE1546)),0)</f>
        <v>1</v>
      </c>
      <c r="E1546" s="3">
        <f>IF(O1546&gt;0,RANK(O1546,(N1546:P1546,Q1546:AE1546)),0)</f>
        <v>2</v>
      </c>
      <c r="F1546" s="3">
        <f t="shared" si="373"/>
        <v>3</v>
      </c>
      <c r="G1546" s="1">
        <f t="shared" si="374"/>
        <v>20</v>
      </c>
      <c r="H1546" s="2">
        <f t="shared" si="380"/>
        <v>3.0911901081916538E-2</v>
      </c>
      <c r="I1546" s="4"/>
      <c r="J1546" s="2">
        <f t="shared" si="375"/>
        <v>0.47913446676970634</v>
      </c>
      <c r="K1546" s="2">
        <f t="shared" si="376"/>
        <v>0.44822256568778979</v>
      </c>
      <c r="L1546" s="2">
        <f t="shared" si="377"/>
        <v>4.6367851622874809E-2</v>
      </c>
      <c r="M1546" s="2">
        <f t="shared" si="378"/>
        <v>2.6275115919629013E-2</v>
      </c>
      <c r="N1546" s="38">
        <v>310</v>
      </c>
      <c r="O1546" s="38">
        <v>290</v>
      </c>
      <c r="P1546" s="38">
        <v>30</v>
      </c>
      <c r="Q1546" s="38">
        <v>3</v>
      </c>
      <c r="R1546" s="38">
        <v>0</v>
      </c>
      <c r="S1546" s="38">
        <v>0</v>
      </c>
      <c r="T1546" s="38">
        <v>4</v>
      </c>
      <c r="U1546" s="38">
        <v>4</v>
      </c>
      <c r="V1546" s="38">
        <v>0</v>
      </c>
      <c r="W1546" s="38">
        <v>6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/>
      <c r="AD1546" s="38">
        <v>0</v>
      </c>
      <c r="AE1546" s="38">
        <v>0</v>
      </c>
      <c r="AJ1546" s="38">
        <v>0</v>
      </c>
      <c r="AK1546" s="38"/>
      <c r="AO1546" s="38"/>
      <c r="AP1546" s="38"/>
      <c r="AR1546" s="38"/>
      <c r="AS1546" s="38"/>
      <c r="AV1546" s="38"/>
      <c r="BA1546" t="str">
        <f t="shared" si="370"/>
        <v>Washington</v>
      </c>
      <c r="BB1546" t="s">
        <v>1977</v>
      </c>
      <c r="BC1546">
        <v>1</v>
      </c>
      <c r="BE1546" s="60">
        <v>50</v>
      </c>
      <c r="BF1546" s="62">
        <v>17</v>
      </c>
      <c r="BG1546" s="62">
        <v>75</v>
      </c>
      <c r="BH1546" s="66">
        <v>76750</v>
      </c>
      <c r="BI1546" s="66">
        <v>76750</v>
      </c>
      <c r="BJ1546" s="66">
        <f t="shared" si="381"/>
        <v>50017</v>
      </c>
      <c r="BL1546" s="6" t="s">
        <v>1447</v>
      </c>
      <c r="BM1546">
        <f t="shared" si="379"/>
        <v>5076750</v>
      </c>
      <c r="BN1546">
        <f t="shared" si="371"/>
        <v>5076750</v>
      </c>
      <c r="BR1546" s="1"/>
      <c r="CA1546" s="38"/>
      <c r="CB1546" s="38"/>
    </row>
    <row r="1547" spans="1:80" ht="14" hidden="1" customHeight="1" outlineLevel="1" x14ac:dyDescent="0.2">
      <c r="A1547" t="s">
        <v>806</v>
      </c>
      <c r="B1547" s="6" t="s">
        <v>1980</v>
      </c>
      <c r="C1547" s="1">
        <f t="shared" si="372"/>
        <v>3511</v>
      </c>
      <c r="D1547" s="3">
        <f>IF(N1547&gt;0, RANK(N1547,(N1547:P1547,Q1547:AE1547)),0)</f>
        <v>1</v>
      </c>
      <c r="E1547" s="3">
        <f>IF(O1547&gt;0,RANK(O1547,(N1547:P1547,Q1547:AE1547)),0)</f>
        <v>2</v>
      </c>
      <c r="F1547" s="3">
        <f t="shared" si="373"/>
        <v>3</v>
      </c>
      <c r="G1547" s="1">
        <f t="shared" si="374"/>
        <v>2140</v>
      </c>
      <c r="H1547" s="2">
        <f t="shared" si="380"/>
        <v>0.60951295927086302</v>
      </c>
      <c r="I1547" s="4"/>
      <c r="J1547" s="2">
        <f t="shared" si="375"/>
        <v>0.78638564511535181</v>
      </c>
      <c r="K1547" s="2">
        <f t="shared" si="376"/>
        <v>0.17687268584448876</v>
      </c>
      <c r="L1547" s="2">
        <f t="shared" si="377"/>
        <v>1.7373967530618057E-2</v>
      </c>
      <c r="M1547" s="2">
        <f t="shared" si="378"/>
        <v>1.9367701509541379E-2</v>
      </c>
      <c r="N1547" s="38">
        <v>2761</v>
      </c>
      <c r="O1547" s="38">
        <v>621</v>
      </c>
      <c r="P1547" s="38">
        <v>61</v>
      </c>
      <c r="Q1547" s="38">
        <v>19</v>
      </c>
      <c r="R1547" s="38">
        <v>6</v>
      </c>
      <c r="S1547" s="38">
        <v>0</v>
      </c>
      <c r="T1547" s="38">
        <v>13</v>
      </c>
      <c r="U1547" s="38">
        <v>10</v>
      </c>
      <c r="V1547" s="38">
        <v>1</v>
      </c>
      <c r="W1547" s="38">
        <v>19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/>
      <c r="AD1547" s="38">
        <v>0</v>
      </c>
      <c r="AE1547" s="38">
        <v>0</v>
      </c>
      <c r="AJ1547" s="38">
        <v>0</v>
      </c>
      <c r="AK1547" s="38"/>
      <c r="AO1547" s="38"/>
      <c r="AP1547" s="38"/>
      <c r="AR1547" s="38"/>
      <c r="AS1547" s="38"/>
      <c r="AV1547" s="38"/>
      <c r="BA1547" t="str">
        <f t="shared" si="370"/>
        <v>Waterbury</v>
      </c>
      <c r="BB1547" t="s">
        <v>674</v>
      </c>
      <c r="BC1547">
        <v>1</v>
      </c>
      <c r="BE1547" s="60">
        <v>50</v>
      </c>
      <c r="BF1547" s="62">
        <v>23</v>
      </c>
      <c r="BG1547" s="62">
        <v>90</v>
      </c>
      <c r="BH1547" s="66">
        <v>76975</v>
      </c>
      <c r="BI1547" s="66">
        <v>76975</v>
      </c>
      <c r="BJ1547" s="66">
        <f t="shared" si="381"/>
        <v>50023</v>
      </c>
      <c r="BL1547" s="6" t="s">
        <v>1447</v>
      </c>
      <c r="BM1547">
        <f t="shared" si="379"/>
        <v>5076975</v>
      </c>
      <c r="BN1547">
        <f t="shared" si="371"/>
        <v>5076975</v>
      </c>
      <c r="BR1547" s="1"/>
      <c r="CA1547" s="38"/>
      <c r="CB1547" s="38"/>
    </row>
    <row r="1548" spans="1:80" ht="14" hidden="1" customHeight="1" outlineLevel="1" x14ac:dyDescent="0.2">
      <c r="A1548" t="s">
        <v>1038</v>
      </c>
      <c r="B1548" s="6" t="s">
        <v>1980</v>
      </c>
      <c r="C1548" s="1">
        <f t="shared" si="372"/>
        <v>861</v>
      </c>
      <c r="D1548" s="3">
        <f>IF(N1548&gt;0, RANK(N1548,(N1548:P1548,Q1548:AE1548)),0)</f>
        <v>1</v>
      </c>
      <c r="E1548" s="3">
        <f>IF(O1548&gt;0,RANK(O1548,(N1548:P1548,Q1548:AE1548)),0)</f>
        <v>2</v>
      </c>
      <c r="F1548" s="3">
        <f t="shared" si="373"/>
        <v>3</v>
      </c>
      <c r="G1548" s="1">
        <f t="shared" si="374"/>
        <v>4</v>
      </c>
      <c r="H1548" s="2">
        <f t="shared" si="380"/>
        <v>4.6457607433217189E-3</v>
      </c>
      <c r="I1548" s="4"/>
      <c r="J1548" s="2">
        <f t="shared" si="375"/>
        <v>0.48432055749128922</v>
      </c>
      <c r="K1548" s="2">
        <f t="shared" si="376"/>
        <v>0.47967479674796748</v>
      </c>
      <c r="L1548" s="2">
        <f t="shared" si="377"/>
        <v>1.8583042973286876E-2</v>
      </c>
      <c r="M1548" s="2">
        <f t="shared" si="378"/>
        <v>1.7421602787456428E-2</v>
      </c>
      <c r="N1548" s="38">
        <v>417</v>
      </c>
      <c r="O1548" s="38">
        <v>413</v>
      </c>
      <c r="P1548" s="38">
        <v>16</v>
      </c>
      <c r="Q1548" s="38">
        <v>2</v>
      </c>
      <c r="R1548" s="38">
        <v>0</v>
      </c>
      <c r="S1548" s="38">
        <v>0</v>
      </c>
      <c r="T1548" s="38">
        <v>1</v>
      </c>
      <c r="U1548" s="38">
        <v>5</v>
      </c>
      <c r="V1548" s="38">
        <v>1</v>
      </c>
      <c r="W1548" s="38">
        <v>5</v>
      </c>
      <c r="X1548" s="38">
        <v>1</v>
      </c>
      <c r="Y1548" s="38">
        <v>0</v>
      </c>
      <c r="Z1548" s="38">
        <v>0</v>
      </c>
      <c r="AA1548" s="38">
        <v>0</v>
      </c>
      <c r="AB1548" s="38">
        <v>0</v>
      </c>
      <c r="AC1548" s="38"/>
      <c r="AD1548" s="38">
        <v>0</v>
      </c>
      <c r="AE1548" s="38">
        <v>0</v>
      </c>
      <c r="AJ1548" s="38">
        <v>0</v>
      </c>
      <c r="AK1548" s="38"/>
      <c r="AO1548" s="38"/>
      <c r="AP1548" s="38"/>
      <c r="AR1548" s="38"/>
      <c r="AS1548" s="38"/>
      <c r="AV1548" s="38"/>
      <c r="BA1548" t="str">
        <f t="shared" si="370"/>
        <v>Waterford</v>
      </c>
      <c r="BB1548" t="s">
        <v>663</v>
      </c>
      <c r="BC1548">
        <v>1</v>
      </c>
      <c r="BE1548" s="60">
        <v>50</v>
      </c>
      <c r="BF1548" s="62">
        <v>5</v>
      </c>
      <c r="BG1548" s="62">
        <v>80</v>
      </c>
      <c r="BH1548" s="66">
        <v>77125</v>
      </c>
      <c r="BI1548" s="66">
        <v>77125</v>
      </c>
      <c r="BJ1548" s="66">
        <f t="shared" si="381"/>
        <v>50005</v>
      </c>
      <c r="BL1548" s="6" t="s">
        <v>1447</v>
      </c>
      <c r="BM1548">
        <f t="shared" si="379"/>
        <v>5077125</v>
      </c>
      <c r="BN1548">
        <f t="shared" si="371"/>
        <v>5077125</v>
      </c>
      <c r="BR1548" s="1"/>
      <c r="CA1548" s="38"/>
      <c r="CB1548" s="38"/>
    </row>
    <row r="1549" spans="1:80" ht="14" hidden="1" customHeight="1" outlineLevel="1" x14ac:dyDescent="0.2">
      <c r="A1549" t="s">
        <v>412</v>
      </c>
      <c r="B1549" s="6" t="s">
        <v>1980</v>
      </c>
      <c r="C1549" s="1">
        <f t="shared" si="372"/>
        <v>455</v>
      </c>
      <c r="D1549" s="3">
        <f>IF(N1549&gt;0, RANK(N1549,(N1549:P1549,Q1549:AE1549)),0)</f>
        <v>1</v>
      </c>
      <c r="E1549" s="3">
        <f>IF(O1549&gt;0,RANK(O1549,(N1549:P1549,Q1549:AE1549)),0)</f>
        <v>2</v>
      </c>
      <c r="F1549" s="3">
        <f t="shared" si="373"/>
        <v>3</v>
      </c>
      <c r="G1549" s="1">
        <f t="shared" si="374"/>
        <v>6</v>
      </c>
      <c r="H1549" s="2">
        <f t="shared" si="380"/>
        <v>1.3186813186813187E-2</v>
      </c>
      <c r="I1549" s="4"/>
      <c r="J1549" s="2">
        <f t="shared" si="375"/>
        <v>0.48571428571428571</v>
      </c>
      <c r="K1549" s="2">
        <f t="shared" si="376"/>
        <v>0.47252747252747251</v>
      </c>
      <c r="L1549" s="2">
        <f t="shared" si="377"/>
        <v>3.0769230769230771E-2</v>
      </c>
      <c r="M1549" s="2">
        <f t="shared" si="378"/>
        <v>1.098901098901095E-2</v>
      </c>
      <c r="N1549" s="38">
        <v>221</v>
      </c>
      <c r="O1549" s="38">
        <v>215</v>
      </c>
      <c r="P1549" s="38">
        <v>14</v>
      </c>
      <c r="Q1549" s="38">
        <v>5</v>
      </c>
      <c r="R1549" s="38">
        <v>0</v>
      </c>
      <c r="S1549" s="38">
        <v>0</v>
      </c>
      <c r="T1549" s="38">
        <v>0</v>
      </c>
      <c r="U1549" s="38">
        <v>0</v>
      </c>
      <c r="V1549" s="38">
        <v>0</v>
      </c>
      <c r="W1549" s="38">
        <v>0</v>
      </c>
      <c r="X1549" s="38">
        <v>0</v>
      </c>
      <c r="Y1549" s="38">
        <v>0</v>
      </c>
      <c r="Z1549" s="38">
        <v>0</v>
      </c>
      <c r="AA1549" s="38">
        <v>0</v>
      </c>
      <c r="AB1549" s="38">
        <v>0</v>
      </c>
      <c r="AC1549" s="38"/>
      <c r="AD1549" s="38">
        <v>0</v>
      </c>
      <c r="AE1549" s="38">
        <v>0</v>
      </c>
      <c r="AJ1549" s="38">
        <v>0</v>
      </c>
      <c r="AK1549" s="38"/>
      <c r="AO1549" s="38"/>
      <c r="AP1549" s="38"/>
      <c r="AR1549" s="38"/>
      <c r="AS1549" s="38"/>
      <c r="AV1549" s="38"/>
      <c r="BA1549" t="str">
        <f t="shared" si="370"/>
        <v>Waterville</v>
      </c>
      <c r="BB1549" t="s">
        <v>2715</v>
      </c>
      <c r="BC1549">
        <v>1</v>
      </c>
      <c r="BE1549" s="60">
        <v>50</v>
      </c>
      <c r="BF1549" s="62">
        <v>15</v>
      </c>
      <c r="BG1549" s="62">
        <v>45</v>
      </c>
      <c r="BH1549" s="66">
        <v>77425</v>
      </c>
      <c r="BI1549" s="66">
        <v>77425</v>
      </c>
      <c r="BJ1549" s="66">
        <f t="shared" si="381"/>
        <v>50015</v>
      </c>
      <c r="BL1549" s="6" t="s">
        <v>1447</v>
      </c>
      <c r="BM1549">
        <f t="shared" si="379"/>
        <v>5077425</v>
      </c>
      <c r="BN1549">
        <f t="shared" si="371"/>
        <v>5077425</v>
      </c>
      <c r="BR1549" s="1"/>
      <c r="CA1549" s="38"/>
      <c r="CB1549" s="38"/>
    </row>
    <row r="1550" spans="1:80" ht="14" hidden="1" customHeight="1" outlineLevel="1" x14ac:dyDescent="0.2">
      <c r="A1550" t="s">
        <v>755</v>
      </c>
      <c r="B1550" s="6" t="s">
        <v>1980</v>
      </c>
      <c r="C1550" s="1">
        <f t="shared" si="372"/>
        <v>1825</v>
      </c>
      <c r="D1550" s="3">
        <f>IF(N1550&gt;0, RANK(N1550,(N1550:P1550,Q1550:AE1550)),0)</f>
        <v>1</v>
      </c>
      <c r="E1550" s="3">
        <f>IF(O1550&gt;0,RANK(O1550,(N1550:P1550,Q1550:AE1550)),0)</f>
        <v>2</v>
      </c>
      <c r="F1550" s="3">
        <f t="shared" si="373"/>
        <v>3</v>
      </c>
      <c r="G1550" s="1">
        <f t="shared" si="374"/>
        <v>214</v>
      </c>
      <c r="H1550" s="2">
        <f t="shared" si="380"/>
        <v>0.11726027397260275</v>
      </c>
      <c r="I1550" s="4"/>
      <c r="J1550" s="2">
        <f t="shared" si="375"/>
        <v>0.54246575342465753</v>
      </c>
      <c r="K1550" s="2">
        <f t="shared" si="376"/>
        <v>0.42520547945205478</v>
      </c>
      <c r="L1550" s="2">
        <f t="shared" si="377"/>
        <v>1.4246575342465753E-2</v>
      </c>
      <c r="M1550" s="2">
        <f t="shared" si="378"/>
        <v>1.8082191780821939E-2</v>
      </c>
      <c r="N1550" s="38">
        <v>990</v>
      </c>
      <c r="O1550" s="38">
        <v>776</v>
      </c>
      <c r="P1550" s="38">
        <v>26</v>
      </c>
      <c r="Q1550" s="38">
        <v>10</v>
      </c>
      <c r="R1550" s="38">
        <v>4</v>
      </c>
      <c r="S1550" s="38">
        <v>0</v>
      </c>
      <c r="T1550" s="38">
        <v>3</v>
      </c>
      <c r="U1550" s="38">
        <v>7</v>
      </c>
      <c r="V1550" s="38">
        <v>1</v>
      </c>
      <c r="W1550" s="38">
        <v>8</v>
      </c>
      <c r="X1550" s="38">
        <v>0</v>
      </c>
      <c r="Y1550" s="38">
        <v>0</v>
      </c>
      <c r="Z1550" s="38">
        <v>0</v>
      </c>
      <c r="AA1550" s="38">
        <v>0</v>
      </c>
      <c r="AB1550" s="38">
        <v>0</v>
      </c>
      <c r="AC1550" s="38"/>
      <c r="AD1550" s="38">
        <v>0</v>
      </c>
      <c r="AE1550" s="38">
        <v>0</v>
      </c>
      <c r="AJ1550" s="38">
        <v>0</v>
      </c>
      <c r="AK1550" s="38"/>
      <c r="AO1550" s="38"/>
      <c r="AP1550" s="38"/>
      <c r="AR1550" s="38"/>
      <c r="AS1550" s="38"/>
      <c r="AV1550" s="38"/>
      <c r="BA1550" t="str">
        <f t="shared" si="370"/>
        <v>Weathersfield</v>
      </c>
      <c r="BB1550" t="s">
        <v>2237</v>
      </c>
      <c r="BC1550">
        <v>1</v>
      </c>
      <c r="BE1550" s="60">
        <v>50</v>
      </c>
      <c r="BF1550" s="62">
        <v>27</v>
      </c>
      <c r="BG1550" s="62">
        <v>100</v>
      </c>
      <c r="BH1550" s="66">
        <v>77500</v>
      </c>
      <c r="BI1550" s="66">
        <v>77500</v>
      </c>
      <c r="BJ1550" s="66">
        <f t="shared" si="381"/>
        <v>50027</v>
      </c>
      <c r="BL1550" s="6" t="s">
        <v>1447</v>
      </c>
      <c r="BM1550">
        <f t="shared" si="379"/>
        <v>5077500</v>
      </c>
      <c r="BN1550">
        <f t="shared" si="371"/>
        <v>5077500</v>
      </c>
      <c r="BR1550" s="1"/>
      <c r="CA1550" s="38"/>
      <c r="CB1550" s="38"/>
    </row>
    <row r="1551" spans="1:80" ht="14" hidden="1" customHeight="1" outlineLevel="1" x14ac:dyDescent="0.2">
      <c r="A1551" t="s">
        <v>702</v>
      </c>
      <c r="B1551" s="6" t="s">
        <v>1980</v>
      </c>
      <c r="C1551" s="1">
        <f t="shared" si="372"/>
        <v>754</v>
      </c>
      <c r="D1551" s="3">
        <f>IF(N1551&gt;0, RANK(N1551,(N1551:P1551,Q1551:AE1551)),0)</f>
        <v>2</v>
      </c>
      <c r="E1551" s="3">
        <f>IF(O1551&gt;0,RANK(O1551,(N1551:P1551,Q1551:AE1551)),0)</f>
        <v>1</v>
      </c>
      <c r="F1551" s="3">
        <f t="shared" si="373"/>
        <v>3</v>
      </c>
      <c r="G1551" s="1">
        <f t="shared" si="374"/>
        <v>118</v>
      </c>
      <c r="H1551" s="2">
        <f t="shared" si="380"/>
        <v>0.15649867374005305</v>
      </c>
      <c r="I1551" s="4"/>
      <c r="J1551" s="2">
        <f t="shared" si="375"/>
        <v>0.40848806366047746</v>
      </c>
      <c r="K1551" s="2">
        <f t="shared" si="376"/>
        <v>0.56498673740053051</v>
      </c>
      <c r="L1551" s="2">
        <f t="shared" si="377"/>
        <v>1.4588859416445624E-2</v>
      </c>
      <c r="M1551" s="2">
        <f t="shared" si="378"/>
        <v>1.1936339522546344E-2</v>
      </c>
      <c r="N1551" s="38">
        <v>308</v>
      </c>
      <c r="O1551" s="38">
        <v>426</v>
      </c>
      <c r="P1551" s="38">
        <v>11</v>
      </c>
      <c r="Q1551" s="38">
        <v>4</v>
      </c>
      <c r="R1551" s="38">
        <v>2</v>
      </c>
      <c r="S1551" s="38">
        <v>0</v>
      </c>
      <c r="T1551" s="38">
        <v>1</v>
      </c>
      <c r="U1551" s="38">
        <v>1</v>
      </c>
      <c r="V1551" s="38">
        <v>0</v>
      </c>
      <c r="W1551" s="38">
        <v>1</v>
      </c>
      <c r="X1551" s="38">
        <v>0</v>
      </c>
      <c r="Y1551" s="38">
        <v>0</v>
      </c>
      <c r="Z1551" s="38">
        <v>0</v>
      </c>
      <c r="AA1551" s="38">
        <v>0</v>
      </c>
      <c r="AB1551" s="38">
        <v>0</v>
      </c>
      <c r="AC1551" s="38"/>
      <c r="AD1551" s="38">
        <v>0</v>
      </c>
      <c r="AE1551" s="38">
        <v>0</v>
      </c>
      <c r="AJ1551" s="38">
        <v>0</v>
      </c>
      <c r="AK1551" s="38"/>
      <c r="AO1551" s="38"/>
      <c r="AP1551" s="38"/>
      <c r="AR1551" s="38"/>
      <c r="AS1551" s="38"/>
      <c r="AV1551" s="38"/>
      <c r="BA1551" t="str">
        <f t="shared" si="370"/>
        <v>Wells</v>
      </c>
      <c r="BB1551" t="s">
        <v>577</v>
      </c>
      <c r="BC1551">
        <v>1</v>
      </c>
      <c r="BE1551" s="60">
        <v>50</v>
      </c>
      <c r="BF1551" s="62">
        <v>21</v>
      </c>
      <c r="BG1551" s="62">
        <v>130</v>
      </c>
      <c r="BH1551" s="66">
        <v>77950</v>
      </c>
      <c r="BI1551" s="66">
        <v>77950</v>
      </c>
      <c r="BJ1551" s="66">
        <f t="shared" si="381"/>
        <v>50021</v>
      </c>
      <c r="BL1551" s="6" t="s">
        <v>1447</v>
      </c>
      <c r="BM1551">
        <f t="shared" si="379"/>
        <v>5077950</v>
      </c>
      <c r="BN1551">
        <f t="shared" si="371"/>
        <v>5077950</v>
      </c>
      <c r="BR1551" s="1"/>
      <c r="CA1551" s="38"/>
      <c r="CB1551" s="38"/>
    </row>
    <row r="1552" spans="1:80" ht="14" hidden="1" customHeight="1" outlineLevel="1" x14ac:dyDescent="0.2">
      <c r="A1552" t="s">
        <v>926</v>
      </c>
      <c r="B1552" s="6" t="s">
        <v>1980</v>
      </c>
      <c r="C1552" s="1">
        <f t="shared" si="372"/>
        <v>374</v>
      </c>
      <c r="D1552" s="3">
        <f>IF(N1552&gt;0, RANK(N1552,(N1552:P1552,Q1552:AE1552)),0)</f>
        <v>1</v>
      </c>
      <c r="E1552" s="3">
        <f>IF(O1552&gt;0,RANK(O1552,(N1552:P1552,Q1552:AE1552)),0)</f>
        <v>2</v>
      </c>
      <c r="F1552" s="3">
        <f t="shared" si="373"/>
        <v>3</v>
      </c>
      <c r="G1552" s="1">
        <f t="shared" si="374"/>
        <v>88</v>
      </c>
      <c r="H1552" s="2">
        <f t="shared" si="380"/>
        <v>0.23529411764705882</v>
      </c>
      <c r="I1552" s="4"/>
      <c r="J1552" s="2">
        <f t="shared" si="375"/>
        <v>0.59893048128342241</v>
      </c>
      <c r="K1552" s="2">
        <f t="shared" si="376"/>
        <v>0.36363636363636365</v>
      </c>
      <c r="L1552" s="2">
        <f t="shared" si="377"/>
        <v>1.6042780748663103E-2</v>
      </c>
      <c r="M1552" s="2">
        <f t="shared" si="378"/>
        <v>2.1390374331550839E-2</v>
      </c>
      <c r="N1552" s="38">
        <v>224</v>
      </c>
      <c r="O1552" s="38">
        <v>136</v>
      </c>
      <c r="P1552" s="38">
        <v>6</v>
      </c>
      <c r="Q1552" s="38">
        <v>4</v>
      </c>
      <c r="R1552" s="38">
        <v>0</v>
      </c>
      <c r="S1552" s="38">
        <v>0</v>
      </c>
      <c r="T1552" s="38">
        <v>1</v>
      </c>
      <c r="U1552" s="38">
        <v>0</v>
      </c>
      <c r="V1552" s="38">
        <v>0</v>
      </c>
      <c r="W1552" s="38">
        <v>3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/>
      <c r="AD1552" s="38">
        <v>0</v>
      </c>
      <c r="AE1552" s="38">
        <v>0</v>
      </c>
      <c r="AJ1552" s="38">
        <v>0</v>
      </c>
      <c r="AK1552" s="38"/>
      <c r="AO1552" s="38"/>
      <c r="AP1552" s="38"/>
      <c r="AR1552" s="38"/>
      <c r="AS1552" s="38"/>
      <c r="AV1552" s="38"/>
      <c r="BA1552" t="str">
        <f t="shared" si="370"/>
        <v>West Fairlee</v>
      </c>
      <c r="BB1552" t="s">
        <v>1977</v>
      </c>
      <c r="BC1552">
        <v>1</v>
      </c>
      <c r="BE1552" s="60">
        <v>50</v>
      </c>
      <c r="BF1552" s="62">
        <v>17</v>
      </c>
      <c r="BG1552" s="62">
        <v>80</v>
      </c>
      <c r="BH1552" s="66">
        <v>79975</v>
      </c>
      <c r="BI1552" s="66">
        <v>79975</v>
      </c>
      <c r="BJ1552" s="66">
        <f t="shared" si="381"/>
        <v>50017</v>
      </c>
      <c r="BL1552" s="6" t="s">
        <v>1447</v>
      </c>
      <c r="BM1552">
        <f t="shared" si="379"/>
        <v>5079975</v>
      </c>
      <c r="BN1552">
        <f t="shared" si="371"/>
        <v>5079975</v>
      </c>
      <c r="BR1552" s="1"/>
      <c r="CA1552" s="38"/>
      <c r="CB1552" s="38"/>
    </row>
    <row r="1553" spans="1:80" ht="14" hidden="1" customHeight="1" outlineLevel="1" x14ac:dyDescent="0.2">
      <c r="A1553" t="s">
        <v>2713</v>
      </c>
      <c r="B1553" s="6" t="s">
        <v>1980</v>
      </c>
      <c r="C1553" s="1">
        <f t="shared" si="372"/>
        <v>160</v>
      </c>
      <c r="D1553" s="3">
        <f>IF(N1553&gt;0, RANK(N1553,(N1553:P1553,Q1553:AE1553)),0)</f>
        <v>2</v>
      </c>
      <c r="E1553" s="3">
        <f>IF(O1553&gt;0,RANK(O1553,(N1553:P1553,Q1553:AE1553)),0)</f>
        <v>1</v>
      </c>
      <c r="F1553" s="3">
        <f t="shared" si="373"/>
        <v>4</v>
      </c>
      <c r="G1553" s="1">
        <f t="shared" si="374"/>
        <v>3</v>
      </c>
      <c r="H1553" s="2">
        <f t="shared" si="380"/>
        <v>1.8749999999999999E-2</v>
      </c>
      <c r="I1553" s="4"/>
      <c r="J1553" s="2">
        <f t="shared" si="375"/>
        <v>0.47499999999999998</v>
      </c>
      <c r="K1553" s="2">
        <f t="shared" si="376"/>
        <v>0.49375000000000002</v>
      </c>
      <c r="L1553" s="2">
        <f t="shared" si="377"/>
        <v>6.2500000000000003E-3</v>
      </c>
      <c r="M1553" s="2">
        <f t="shared" si="378"/>
        <v>2.5000000000000001E-2</v>
      </c>
      <c r="N1553" s="38">
        <v>76</v>
      </c>
      <c r="O1553" s="38">
        <v>79</v>
      </c>
      <c r="P1553" s="38">
        <v>1</v>
      </c>
      <c r="Q1553" s="38">
        <v>1</v>
      </c>
      <c r="R1553" s="38">
        <v>0</v>
      </c>
      <c r="S1553" s="38">
        <v>0</v>
      </c>
      <c r="T1553" s="38">
        <v>0</v>
      </c>
      <c r="U1553" s="38">
        <v>1</v>
      </c>
      <c r="V1553" s="38">
        <v>0</v>
      </c>
      <c r="W1553" s="38">
        <v>2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/>
      <c r="AD1553" s="38">
        <v>0</v>
      </c>
      <c r="AE1553" s="38">
        <v>0</v>
      </c>
      <c r="AJ1553" s="38">
        <v>0</v>
      </c>
      <c r="AK1553" s="38"/>
      <c r="AO1553" s="38"/>
      <c r="AP1553" s="38"/>
      <c r="AR1553" s="38"/>
      <c r="AS1553" s="38"/>
      <c r="AV1553" s="38"/>
      <c r="BA1553" t="str">
        <f t="shared" si="370"/>
        <v>West Haven</v>
      </c>
      <c r="BB1553" t="s">
        <v>577</v>
      </c>
      <c r="BC1553">
        <v>1</v>
      </c>
      <c r="BE1553" s="60">
        <v>50</v>
      </c>
      <c r="BF1553" s="62">
        <v>21</v>
      </c>
      <c r="BG1553" s="62">
        <v>135</v>
      </c>
      <c r="BH1553" s="66">
        <v>80875</v>
      </c>
      <c r="BI1553" s="66">
        <v>80875</v>
      </c>
      <c r="BJ1553" s="66">
        <f t="shared" si="381"/>
        <v>50021</v>
      </c>
      <c r="BL1553" s="6" t="s">
        <v>1447</v>
      </c>
      <c r="BM1553">
        <f t="shared" si="379"/>
        <v>5080875</v>
      </c>
      <c r="BN1553">
        <f t="shared" si="371"/>
        <v>5080875</v>
      </c>
      <c r="BR1553" s="1"/>
      <c r="CA1553" s="38"/>
      <c r="CB1553" s="38"/>
    </row>
    <row r="1554" spans="1:80" ht="14" hidden="1" customHeight="1" outlineLevel="1" x14ac:dyDescent="0.2">
      <c r="A1554" t="s">
        <v>2567</v>
      </c>
      <c r="B1554" s="6" t="s">
        <v>1980</v>
      </c>
      <c r="C1554" s="1">
        <f t="shared" si="372"/>
        <v>1223</v>
      </c>
      <c r="D1554" s="3">
        <f>IF(N1554&gt;0, RANK(N1554,(N1554:P1554,Q1554:AE1554)),0)</f>
        <v>2</v>
      </c>
      <c r="E1554" s="3">
        <f>IF(O1554&gt;0,RANK(O1554,(N1554:P1554,Q1554:AE1554)),0)</f>
        <v>1</v>
      </c>
      <c r="F1554" s="3">
        <f t="shared" si="373"/>
        <v>3</v>
      </c>
      <c r="G1554" s="1">
        <f t="shared" si="374"/>
        <v>210</v>
      </c>
      <c r="H1554" s="2">
        <f t="shared" si="380"/>
        <v>0.17170891251022077</v>
      </c>
      <c r="I1554" s="4"/>
      <c r="J1554" s="2">
        <f t="shared" si="375"/>
        <v>0.39901880621422731</v>
      </c>
      <c r="K1554" s="2">
        <f t="shared" si="376"/>
        <v>0.57072771872444805</v>
      </c>
      <c r="L1554" s="2">
        <f t="shared" si="377"/>
        <v>1.7988552739165987E-2</v>
      </c>
      <c r="M1554" s="2">
        <f t="shared" si="378"/>
        <v>1.226492232215871E-2</v>
      </c>
      <c r="N1554" s="38">
        <v>488</v>
      </c>
      <c r="O1554" s="38">
        <v>698</v>
      </c>
      <c r="P1554" s="38">
        <v>22</v>
      </c>
      <c r="Q1554" s="38">
        <v>5</v>
      </c>
      <c r="R1554" s="38">
        <v>0</v>
      </c>
      <c r="S1554" s="38">
        <v>0</v>
      </c>
      <c r="T1554" s="38">
        <v>3</v>
      </c>
      <c r="U1554" s="38">
        <v>7</v>
      </c>
      <c r="V1554" s="38">
        <v>0</v>
      </c>
      <c r="W1554" s="38">
        <v>0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/>
      <c r="AD1554" s="38">
        <v>0</v>
      </c>
      <c r="AE1554" s="38">
        <v>0</v>
      </c>
      <c r="AJ1554" s="38">
        <v>0</v>
      </c>
      <c r="AK1554" s="38"/>
      <c r="AO1554" s="38"/>
      <c r="AP1554" s="38"/>
      <c r="AR1554" s="38"/>
      <c r="AS1554" s="38"/>
      <c r="AV1554" s="38"/>
      <c r="BA1554" t="str">
        <f t="shared" si="370"/>
        <v>West Rutland</v>
      </c>
      <c r="BB1554" t="s">
        <v>577</v>
      </c>
      <c r="BC1554">
        <v>1</v>
      </c>
      <c r="BE1554" s="60">
        <v>50</v>
      </c>
      <c r="BF1554" s="62">
        <v>21</v>
      </c>
      <c r="BG1554" s="62">
        <v>140</v>
      </c>
      <c r="BH1554" s="66">
        <v>82300</v>
      </c>
      <c r="BI1554" s="66">
        <v>82300</v>
      </c>
      <c r="BJ1554" s="66">
        <f t="shared" si="381"/>
        <v>50021</v>
      </c>
      <c r="BL1554" s="6" t="s">
        <v>1447</v>
      </c>
      <c r="BM1554">
        <f t="shared" si="379"/>
        <v>5082300</v>
      </c>
      <c r="BN1554">
        <f t="shared" si="371"/>
        <v>5082300</v>
      </c>
      <c r="BR1554" s="1"/>
      <c r="CA1554" s="38"/>
      <c r="CB1554" s="38"/>
    </row>
    <row r="1555" spans="1:80" ht="14" hidden="1" customHeight="1" outlineLevel="1" x14ac:dyDescent="0.2">
      <c r="A1555" t="s">
        <v>2021</v>
      </c>
      <c r="B1555" s="6" t="s">
        <v>1980</v>
      </c>
      <c r="C1555" s="1">
        <f t="shared" si="372"/>
        <v>882</v>
      </c>
      <c r="D1555" s="3">
        <f>IF(N1555&gt;0, RANK(N1555,(N1555:P1555,Q1555:AE1555)),0)</f>
        <v>1</v>
      </c>
      <c r="E1555" s="3">
        <f>IF(O1555&gt;0,RANK(O1555,(N1555:P1555,Q1555:AE1555)),0)</f>
        <v>2</v>
      </c>
      <c r="F1555" s="3">
        <f t="shared" si="373"/>
        <v>3</v>
      </c>
      <c r="G1555" s="1">
        <f t="shared" si="374"/>
        <v>447</v>
      </c>
      <c r="H1555" s="2">
        <f t="shared" si="380"/>
        <v>0.50680272108843538</v>
      </c>
      <c r="I1555" s="4"/>
      <c r="J1555" s="2">
        <f t="shared" si="375"/>
        <v>0.73582766439909297</v>
      </c>
      <c r="K1555" s="2">
        <f t="shared" si="376"/>
        <v>0.22902494331065759</v>
      </c>
      <c r="L1555" s="2">
        <f t="shared" si="377"/>
        <v>1.4739229024943311E-2</v>
      </c>
      <c r="M1555" s="2">
        <f t="shared" si="378"/>
        <v>2.0408163265306124E-2</v>
      </c>
      <c r="N1555" s="38">
        <v>649</v>
      </c>
      <c r="O1555" s="38">
        <v>202</v>
      </c>
      <c r="P1555" s="38">
        <v>13</v>
      </c>
      <c r="Q1555" s="38">
        <v>7</v>
      </c>
      <c r="R1555" s="38">
        <v>2</v>
      </c>
      <c r="S1555" s="38">
        <v>0</v>
      </c>
      <c r="T1555" s="38">
        <v>0</v>
      </c>
      <c r="U1555" s="38">
        <v>3</v>
      </c>
      <c r="V1555" s="38">
        <v>0</v>
      </c>
      <c r="W1555" s="38">
        <v>6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/>
      <c r="AD1555" s="38">
        <v>0</v>
      </c>
      <c r="AE1555" s="38">
        <v>0</v>
      </c>
      <c r="AJ1555" s="38">
        <v>0</v>
      </c>
      <c r="AK1555" s="38"/>
      <c r="AO1555" s="38"/>
      <c r="AP1555" s="38"/>
      <c r="AR1555" s="38"/>
      <c r="AS1555" s="38"/>
      <c r="AV1555" s="38"/>
      <c r="BA1555" t="str">
        <f t="shared" si="370"/>
        <v>West Windsor</v>
      </c>
      <c r="BB1555" t="s">
        <v>2237</v>
      </c>
      <c r="BC1555">
        <v>1</v>
      </c>
      <c r="BE1555" s="60">
        <v>50</v>
      </c>
      <c r="BF1555" s="62">
        <v>27</v>
      </c>
      <c r="BG1555" s="62">
        <v>110</v>
      </c>
      <c r="BH1555" s="66">
        <v>83050</v>
      </c>
      <c r="BI1555" s="66">
        <v>83050</v>
      </c>
      <c r="BJ1555" s="66">
        <f t="shared" si="381"/>
        <v>50027</v>
      </c>
      <c r="BL1555" s="6" t="s">
        <v>1447</v>
      </c>
      <c r="BM1555">
        <f t="shared" si="379"/>
        <v>5083050</v>
      </c>
      <c r="BN1555">
        <f t="shared" si="371"/>
        <v>5083050</v>
      </c>
      <c r="BR1555" s="1"/>
      <c r="CA1555" s="38"/>
      <c r="CB1555" s="38"/>
    </row>
    <row r="1556" spans="1:80" ht="14" hidden="1" customHeight="1" outlineLevel="1" x14ac:dyDescent="0.2">
      <c r="A1556" t="s">
        <v>2994</v>
      </c>
      <c r="B1556" s="6" t="s">
        <v>1980</v>
      </c>
      <c r="C1556" s="1">
        <f t="shared" si="372"/>
        <v>361</v>
      </c>
      <c r="D1556" s="3">
        <f>IF(N1556&gt;0, RANK(N1556,(N1556:P1556,Q1556:AE1556)),0)</f>
        <v>1</v>
      </c>
      <c r="E1556" s="3">
        <f>IF(O1556&gt;0,RANK(O1556,(N1556:P1556,Q1556:AE1556)),0)</f>
        <v>2</v>
      </c>
      <c r="F1556" s="3">
        <f t="shared" si="373"/>
        <v>3</v>
      </c>
      <c r="G1556" s="1">
        <f t="shared" si="374"/>
        <v>66</v>
      </c>
      <c r="H1556" s="2">
        <f t="shared" si="380"/>
        <v>0.18282548476454294</v>
      </c>
      <c r="I1556" s="4"/>
      <c r="J1556" s="2">
        <f t="shared" si="375"/>
        <v>0.5650969529085873</v>
      </c>
      <c r="K1556" s="2">
        <f t="shared" si="376"/>
        <v>0.38227146814404434</v>
      </c>
      <c r="L1556" s="2">
        <f t="shared" si="377"/>
        <v>3.0470914127423823E-2</v>
      </c>
      <c r="M1556" s="2">
        <f t="shared" si="378"/>
        <v>2.2160664819944539E-2</v>
      </c>
      <c r="N1556" s="38">
        <v>204</v>
      </c>
      <c r="O1556" s="38">
        <v>138</v>
      </c>
      <c r="P1556" s="38">
        <v>11</v>
      </c>
      <c r="Q1556" s="38">
        <v>3</v>
      </c>
      <c r="R1556" s="38">
        <v>1</v>
      </c>
      <c r="S1556" s="38">
        <v>0</v>
      </c>
      <c r="T1556" s="38">
        <v>0</v>
      </c>
      <c r="U1556" s="38">
        <v>0</v>
      </c>
      <c r="V1556" s="38">
        <v>0</v>
      </c>
      <c r="W1556" s="38">
        <v>4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/>
      <c r="AD1556" s="38">
        <v>0</v>
      </c>
      <c r="AE1556" s="38">
        <v>0</v>
      </c>
      <c r="AJ1556" s="38">
        <v>0</v>
      </c>
      <c r="AK1556" s="38"/>
      <c r="AO1556" s="38"/>
      <c r="AP1556" s="38"/>
      <c r="AR1556" s="38"/>
      <c r="AS1556" s="38"/>
      <c r="AV1556" s="38"/>
      <c r="BA1556" t="str">
        <f t="shared" si="370"/>
        <v>Westfield</v>
      </c>
      <c r="BB1556" t="s">
        <v>397</v>
      </c>
      <c r="BC1556">
        <v>1</v>
      </c>
      <c r="BE1556" s="60">
        <v>50</v>
      </c>
      <c r="BF1556" s="62">
        <v>19</v>
      </c>
      <c r="BG1556" s="62">
        <v>90</v>
      </c>
      <c r="BH1556" s="66">
        <v>80200</v>
      </c>
      <c r="BI1556" s="66">
        <v>80200</v>
      </c>
      <c r="BJ1556" s="66">
        <f t="shared" si="381"/>
        <v>50019</v>
      </c>
      <c r="BL1556" s="6" t="s">
        <v>1447</v>
      </c>
      <c r="BM1556">
        <f t="shared" si="379"/>
        <v>5080200</v>
      </c>
      <c r="BN1556">
        <f t="shared" si="371"/>
        <v>5080200</v>
      </c>
      <c r="BR1556" s="1"/>
      <c r="CA1556" s="38"/>
      <c r="CB1556" s="38"/>
    </row>
    <row r="1557" spans="1:80" ht="14" hidden="1" customHeight="1" outlineLevel="1" x14ac:dyDescent="0.2">
      <c r="A1557" t="s">
        <v>2764</v>
      </c>
      <c r="B1557" s="6" t="s">
        <v>1980</v>
      </c>
      <c r="C1557" s="1">
        <f t="shared" si="372"/>
        <v>1462</v>
      </c>
      <c r="D1557" s="3">
        <f>IF(N1557&gt;0, RANK(N1557,(N1557:P1557,Q1557:AE1557)),0)</f>
        <v>1</v>
      </c>
      <c r="E1557" s="3">
        <f>IF(O1557&gt;0,RANK(O1557,(N1557:P1557,Q1557:AE1557)),0)</f>
        <v>2</v>
      </c>
      <c r="F1557" s="3">
        <f t="shared" si="373"/>
        <v>3</v>
      </c>
      <c r="G1557" s="1">
        <f t="shared" si="374"/>
        <v>590</v>
      </c>
      <c r="H1557" s="2">
        <f t="shared" si="380"/>
        <v>0.40355677154582764</v>
      </c>
      <c r="I1557" s="4"/>
      <c r="J1557" s="2">
        <f t="shared" si="375"/>
        <v>0.68604651162790697</v>
      </c>
      <c r="K1557" s="2">
        <f t="shared" si="376"/>
        <v>0.28248974008207933</v>
      </c>
      <c r="L1557" s="2">
        <f t="shared" si="377"/>
        <v>1.4363885088919288E-2</v>
      </c>
      <c r="M1557" s="2">
        <f t="shared" si="378"/>
        <v>1.7099863201094405E-2</v>
      </c>
      <c r="N1557" s="38">
        <v>1003</v>
      </c>
      <c r="O1557" s="38">
        <v>413</v>
      </c>
      <c r="P1557" s="38">
        <v>21</v>
      </c>
      <c r="Q1557" s="38">
        <v>10</v>
      </c>
      <c r="R1557" s="38">
        <v>0</v>
      </c>
      <c r="S1557" s="38">
        <v>0</v>
      </c>
      <c r="T1557" s="38">
        <v>8</v>
      </c>
      <c r="U1557" s="38">
        <v>0</v>
      </c>
      <c r="V1557" s="38">
        <v>2</v>
      </c>
      <c r="W1557" s="38">
        <v>5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/>
      <c r="AD1557" s="38">
        <v>0</v>
      </c>
      <c r="AE1557" s="38">
        <v>0</v>
      </c>
      <c r="AJ1557" s="38">
        <v>0</v>
      </c>
      <c r="AK1557" s="38"/>
      <c r="AO1557" s="38"/>
      <c r="AP1557" s="38"/>
      <c r="AR1557" s="38"/>
      <c r="AS1557" s="38"/>
      <c r="AV1557" s="38"/>
      <c r="BA1557" t="str">
        <f t="shared" si="370"/>
        <v>Westford</v>
      </c>
      <c r="BB1557" t="s">
        <v>3104</v>
      </c>
      <c r="BC1557">
        <v>1</v>
      </c>
      <c r="BE1557" s="60">
        <v>50</v>
      </c>
      <c r="BF1557" s="62">
        <v>7</v>
      </c>
      <c r="BG1557" s="62">
        <v>80</v>
      </c>
      <c r="BH1557" s="66">
        <v>80350</v>
      </c>
      <c r="BI1557" s="66">
        <v>80350</v>
      </c>
      <c r="BJ1557" s="66">
        <f t="shared" si="381"/>
        <v>50007</v>
      </c>
      <c r="BL1557" s="6" t="s">
        <v>1447</v>
      </c>
      <c r="BM1557">
        <f t="shared" si="379"/>
        <v>5080350</v>
      </c>
      <c r="BN1557">
        <f t="shared" si="371"/>
        <v>5080350</v>
      </c>
      <c r="BR1557" s="1"/>
      <c r="CA1557" s="38"/>
      <c r="CB1557" s="38"/>
    </row>
    <row r="1558" spans="1:80" ht="14" hidden="1" customHeight="1" outlineLevel="1" x14ac:dyDescent="0.2">
      <c r="A1558" t="s">
        <v>3010</v>
      </c>
      <c r="B1558" s="6" t="s">
        <v>1980</v>
      </c>
      <c r="C1558" s="1">
        <f t="shared" si="372"/>
        <v>1794</v>
      </c>
      <c r="D1558" s="3">
        <f>IF(N1558&gt;0, RANK(N1558,(N1558:P1558,Q1558:AE1558)),0)</f>
        <v>1</v>
      </c>
      <c r="E1558" s="3">
        <f>IF(O1558&gt;0,RANK(O1558,(N1558:P1558,Q1558:AE1558)),0)</f>
        <v>2</v>
      </c>
      <c r="F1558" s="3">
        <f t="shared" si="373"/>
        <v>3</v>
      </c>
      <c r="G1558" s="1">
        <f t="shared" si="374"/>
        <v>787</v>
      </c>
      <c r="H1558" s="2">
        <f t="shared" si="380"/>
        <v>0.43868450390189523</v>
      </c>
      <c r="I1558" s="4"/>
      <c r="J1558" s="2">
        <f t="shared" si="375"/>
        <v>0.69620958751393536</v>
      </c>
      <c r="K1558" s="2">
        <f t="shared" si="376"/>
        <v>0.25752508361204013</v>
      </c>
      <c r="L1558" s="2">
        <f t="shared" si="377"/>
        <v>1.839464882943144E-2</v>
      </c>
      <c r="M1558" s="2">
        <f t="shared" si="378"/>
        <v>2.7870680044593074E-2</v>
      </c>
      <c r="N1558" s="38">
        <v>1249</v>
      </c>
      <c r="O1558" s="38">
        <v>462</v>
      </c>
      <c r="P1558" s="38">
        <v>33</v>
      </c>
      <c r="Q1558" s="38">
        <v>8</v>
      </c>
      <c r="R1558" s="38">
        <v>0</v>
      </c>
      <c r="S1558" s="38">
        <v>0</v>
      </c>
      <c r="T1558" s="38">
        <v>11</v>
      </c>
      <c r="U1558" s="38">
        <v>16</v>
      </c>
      <c r="V1558" s="38">
        <v>0</v>
      </c>
      <c r="W1558" s="38">
        <v>15</v>
      </c>
      <c r="X1558" s="38">
        <v>0</v>
      </c>
      <c r="Y1558" s="38">
        <v>0</v>
      </c>
      <c r="Z1558" s="38">
        <v>0</v>
      </c>
      <c r="AA1558" s="38">
        <v>0</v>
      </c>
      <c r="AB1558" s="38">
        <v>0</v>
      </c>
      <c r="AC1558" s="38"/>
      <c r="AD1558" s="38">
        <v>0</v>
      </c>
      <c r="AE1558" s="38">
        <v>0</v>
      </c>
      <c r="AJ1558" s="38">
        <v>0</v>
      </c>
      <c r="AK1558" s="38"/>
      <c r="AO1558" s="38"/>
      <c r="AP1558" s="38"/>
      <c r="AR1558" s="38"/>
      <c r="AS1558" s="38"/>
      <c r="AV1558" s="38"/>
      <c r="BA1558" t="str">
        <f t="shared" si="370"/>
        <v>Westminster</v>
      </c>
      <c r="BB1558" t="s">
        <v>2090</v>
      </c>
      <c r="BC1558">
        <v>1</v>
      </c>
      <c r="BE1558" s="60">
        <v>50</v>
      </c>
      <c r="BF1558" s="62">
        <v>25</v>
      </c>
      <c r="BG1558" s="62">
        <v>95</v>
      </c>
      <c r="BH1558" s="66">
        <v>81400</v>
      </c>
      <c r="BI1558" s="66">
        <v>81400</v>
      </c>
      <c r="BJ1558" s="66">
        <f t="shared" si="381"/>
        <v>50025</v>
      </c>
      <c r="BL1558" s="6" t="s">
        <v>1447</v>
      </c>
      <c r="BM1558">
        <f t="shared" si="379"/>
        <v>5081400</v>
      </c>
      <c r="BN1558">
        <f t="shared" si="371"/>
        <v>5081400</v>
      </c>
      <c r="BR1558" s="1"/>
      <c r="CA1558" s="38"/>
      <c r="CB1558" s="38"/>
    </row>
    <row r="1559" spans="1:80" ht="14" hidden="1" customHeight="1" outlineLevel="1" x14ac:dyDescent="0.2">
      <c r="A1559" t="s">
        <v>2880</v>
      </c>
      <c r="B1559" s="6" t="s">
        <v>1980</v>
      </c>
      <c r="C1559" s="1">
        <f t="shared" si="372"/>
        <v>232</v>
      </c>
      <c r="D1559" s="3">
        <f>IF(N1559&gt;0, RANK(N1559,(N1559:P1559,Q1559:AE1559)),0)</f>
        <v>1</v>
      </c>
      <c r="E1559" s="3">
        <f>IF(O1559&gt;0,RANK(O1559,(N1559:P1559,Q1559:AE1559)),0)</f>
        <v>2</v>
      </c>
      <c r="F1559" s="3">
        <f t="shared" si="373"/>
        <v>3</v>
      </c>
      <c r="G1559" s="1">
        <f t="shared" si="374"/>
        <v>45</v>
      </c>
      <c r="H1559" s="2">
        <f t="shared" si="380"/>
        <v>0.19396551724137931</v>
      </c>
      <c r="I1559" s="4"/>
      <c r="J1559" s="2">
        <f t="shared" si="375"/>
        <v>0.5818965517241379</v>
      </c>
      <c r="K1559" s="2">
        <f t="shared" si="376"/>
        <v>0.38793103448275862</v>
      </c>
      <c r="L1559" s="2">
        <f t="shared" si="377"/>
        <v>8.6206896551724137E-3</v>
      </c>
      <c r="M1559" s="2">
        <f t="shared" si="378"/>
        <v>2.1551724137931067E-2</v>
      </c>
      <c r="N1559" s="38">
        <v>135</v>
      </c>
      <c r="O1559" s="38">
        <v>90</v>
      </c>
      <c r="P1559" s="38">
        <v>2</v>
      </c>
      <c r="Q1559" s="38">
        <v>1</v>
      </c>
      <c r="R1559" s="38">
        <v>1</v>
      </c>
      <c r="S1559" s="38">
        <v>0</v>
      </c>
      <c r="T1559" s="38">
        <v>0</v>
      </c>
      <c r="U1559" s="38">
        <v>1</v>
      </c>
      <c r="V1559" s="38">
        <v>0</v>
      </c>
      <c r="W1559" s="38">
        <v>2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/>
      <c r="AD1559" s="38">
        <v>0</v>
      </c>
      <c r="AE1559" s="38">
        <v>0</v>
      </c>
      <c r="AJ1559" s="38">
        <v>0</v>
      </c>
      <c r="AK1559" s="38"/>
      <c r="AO1559" s="38"/>
      <c r="AP1559" s="38"/>
      <c r="AR1559" s="38"/>
      <c r="AS1559" s="38"/>
      <c r="AV1559" s="38"/>
      <c r="BA1559" t="str">
        <f t="shared" si="370"/>
        <v>Westmore</v>
      </c>
      <c r="BB1559" t="s">
        <v>397</v>
      </c>
      <c r="BC1559">
        <v>1</v>
      </c>
      <c r="BE1559" s="60">
        <v>50</v>
      </c>
      <c r="BF1559" s="62">
        <v>19</v>
      </c>
      <c r="BG1559" s="62">
        <v>95</v>
      </c>
      <c r="BH1559" s="66">
        <v>81700</v>
      </c>
      <c r="BI1559" s="66">
        <v>81700</v>
      </c>
      <c r="BJ1559" s="66">
        <f t="shared" si="381"/>
        <v>50019</v>
      </c>
      <c r="BL1559" s="6" t="s">
        <v>1447</v>
      </c>
      <c r="BM1559">
        <f t="shared" si="379"/>
        <v>5081700</v>
      </c>
      <c r="BN1559">
        <f t="shared" si="371"/>
        <v>5081700</v>
      </c>
      <c r="BR1559" s="1"/>
      <c r="CA1559" s="38"/>
      <c r="CB1559" s="38"/>
    </row>
    <row r="1560" spans="1:80" ht="14" hidden="1" customHeight="1" outlineLevel="1" x14ac:dyDescent="0.2">
      <c r="A1560" t="s">
        <v>1405</v>
      </c>
      <c r="B1560" s="6" t="s">
        <v>1980</v>
      </c>
      <c r="C1560" s="1">
        <f t="shared" si="372"/>
        <v>441</v>
      </c>
      <c r="D1560" s="3">
        <f>IF(N1560&gt;0, RANK(N1560,(N1560:P1560,Q1560:AE1560)),0)</f>
        <v>1</v>
      </c>
      <c r="E1560" s="3">
        <f>IF(O1560&gt;0,RANK(O1560,(N1560:P1560,Q1560:AE1560)),0)</f>
        <v>2</v>
      </c>
      <c r="F1560" s="3">
        <f t="shared" si="373"/>
        <v>3</v>
      </c>
      <c r="G1560" s="1">
        <f t="shared" si="374"/>
        <v>219</v>
      </c>
      <c r="H1560" s="2">
        <f t="shared" si="380"/>
        <v>0.49659863945578231</v>
      </c>
      <c r="I1560" s="4"/>
      <c r="J1560" s="2">
        <f t="shared" si="375"/>
        <v>0.7256235827664399</v>
      </c>
      <c r="K1560" s="2">
        <f t="shared" si="376"/>
        <v>0.22902494331065759</v>
      </c>
      <c r="L1560" s="2">
        <f t="shared" si="377"/>
        <v>1.8140589569160998E-2</v>
      </c>
      <c r="M1560" s="2">
        <f t="shared" si="378"/>
        <v>2.7210884353741509E-2</v>
      </c>
      <c r="N1560" s="38">
        <v>320</v>
      </c>
      <c r="O1560" s="38">
        <v>101</v>
      </c>
      <c r="P1560" s="38">
        <v>8</v>
      </c>
      <c r="Q1560" s="38">
        <v>5</v>
      </c>
      <c r="R1560" s="38">
        <v>0</v>
      </c>
      <c r="S1560" s="38">
        <v>0</v>
      </c>
      <c r="T1560" s="38">
        <v>0</v>
      </c>
      <c r="U1560" s="38">
        <v>1</v>
      </c>
      <c r="V1560" s="38">
        <v>1</v>
      </c>
      <c r="W1560" s="38">
        <v>5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/>
      <c r="AD1560" s="38">
        <v>0</v>
      </c>
      <c r="AE1560" s="38">
        <v>0</v>
      </c>
      <c r="AJ1560" s="38">
        <v>0</v>
      </c>
      <c r="AK1560" s="38"/>
      <c r="AO1560" s="38"/>
      <c r="AP1560" s="38"/>
      <c r="AR1560" s="38"/>
      <c r="AS1560" s="38"/>
      <c r="AV1560" s="38"/>
      <c r="BA1560" t="str">
        <f t="shared" si="370"/>
        <v>Weston</v>
      </c>
      <c r="BB1560" t="s">
        <v>2237</v>
      </c>
      <c r="BC1560">
        <v>1</v>
      </c>
      <c r="BE1560" s="60">
        <v>50</v>
      </c>
      <c r="BF1560" s="62">
        <v>27</v>
      </c>
      <c r="BG1560" s="62">
        <v>105</v>
      </c>
      <c r="BH1560" s="66">
        <v>82000</v>
      </c>
      <c r="BI1560" s="66">
        <v>82000</v>
      </c>
      <c r="BJ1560" s="66">
        <f t="shared" si="381"/>
        <v>50027</v>
      </c>
      <c r="BL1560" s="6" t="s">
        <v>1447</v>
      </c>
      <c r="BM1560">
        <f t="shared" si="379"/>
        <v>5082000</v>
      </c>
      <c r="BN1560">
        <f t="shared" si="371"/>
        <v>5082000</v>
      </c>
      <c r="BR1560" s="1"/>
      <c r="CA1560" s="38"/>
      <c r="CB1560" s="38"/>
    </row>
    <row r="1561" spans="1:80" ht="14" hidden="1" customHeight="1" outlineLevel="1" x14ac:dyDescent="0.2">
      <c r="A1561" t="s">
        <v>3095</v>
      </c>
      <c r="B1561" s="6" t="s">
        <v>1980</v>
      </c>
      <c r="C1561" s="1">
        <f t="shared" si="372"/>
        <v>592</v>
      </c>
      <c r="D1561" s="3">
        <f>IF(N1561&gt;0, RANK(N1561,(N1561:P1561,Q1561:AE1561)),0)</f>
        <v>1</v>
      </c>
      <c r="E1561" s="3">
        <f>IF(O1561&gt;0,RANK(O1561,(N1561:P1561,Q1561:AE1561)),0)</f>
        <v>2</v>
      </c>
      <c r="F1561" s="3">
        <f t="shared" si="373"/>
        <v>3</v>
      </c>
      <c r="G1561" s="1">
        <f t="shared" si="374"/>
        <v>392</v>
      </c>
      <c r="H1561" s="2">
        <f t="shared" si="380"/>
        <v>0.66216216216216217</v>
      </c>
      <c r="I1561" s="4"/>
      <c r="J1561" s="2">
        <f t="shared" si="375"/>
        <v>0.81418918918918914</v>
      </c>
      <c r="K1561" s="2">
        <f t="shared" si="376"/>
        <v>0.15202702702702703</v>
      </c>
      <c r="L1561" s="2">
        <f t="shared" si="377"/>
        <v>1.3513513513513514E-2</v>
      </c>
      <c r="M1561" s="2">
        <f t="shared" si="378"/>
        <v>2.0270270270270313E-2</v>
      </c>
      <c r="N1561" s="38">
        <v>482</v>
      </c>
      <c r="O1561" s="38">
        <v>90</v>
      </c>
      <c r="P1561" s="38">
        <v>8</v>
      </c>
      <c r="Q1561" s="38">
        <v>3</v>
      </c>
      <c r="R1561" s="38">
        <v>0</v>
      </c>
      <c r="S1561" s="38">
        <v>0</v>
      </c>
      <c r="T1561" s="38">
        <v>3</v>
      </c>
      <c r="U1561" s="38">
        <v>2</v>
      </c>
      <c r="V1561" s="38">
        <v>1</v>
      </c>
      <c r="W1561" s="38">
        <v>3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/>
      <c r="AD1561" s="38">
        <v>0</v>
      </c>
      <c r="AE1561" s="38">
        <v>0</v>
      </c>
      <c r="AJ1561" s="38">
        <v>0</v>
      </c>
      <c r="AK1561" s="38"/>
      <c r="AO1561" s="38"/>
      <c r="AP1561" s="38"/>
      <c r="AR1561" s="38"/>
      <c r="AS1561" s="38"/>
      <c r="AV1561" s="38"/>
      <c r="BA1561" t="str">
        <f t="shared" si="370"/>
        <v>Weybridge</v>
      </c>
      <c r="BB1561" t="s">
        <v>1322</v>
      </c>
      <c r="BC1561">
        <v>1</v>
      </c>
      <c r="BE1561" s="60">
        <v>50</v>
      </c>
      <c r="BF1561" s="62">
        <v>1</v>
      </c>
      <c r="BG1561" s="62">
        <v>110</v>
      </c>
      <c r="BH1561" s="66">
        <v>83275</v>
      </c>
      <c r="BI1561" s="66">
        <v>83275</v>
      </c>
      <c r="BJ1561" s="66">
        <f t="shared" si="381"/>
        <v>50001</v>
      </c>
      <c r="BL1561" s="6" t="s">
        <v>1447</v>
      </c>
      <c r="BM1561">
        <f t="shared" si="379"/>
        <v>5083275</v>
      </c>
      <c r="BN1561">
        <f t="shared" si="371"/>
        <v>5083275</v>
      </c>
      <c r="BR1561" s="1"/>
      <c r="CA1561" s="38"/>
      <c r="CB1561" s="38"/>
    </row>
    <row r="1562" spans="1:80" ht="14" hidden="1" customHeight="1" outlineLevel="1" x14ac:dyDescent="0.2">
      <c r="A1562" t="s">
        <v>2736</v>
      </c>
      <c r="B1562" s="6" t="s">
        <v>1980</v>
      </c>
      <c r="C1562" s="1">
        <f t="shared" si="372"/>
        <v>449</v>
      </c>
      <c r="D1562" s="3">
        <f>IF(N1562&gt;0, RANK(N1562,(N1562:P1562,Q1562:AE1562)),0)</f>
        <v>1</v>
      </c>
      <c r="E1562" s="3">
        <f>IF(O1562&gt;0,RANK(O1562,(N1562:P1562,Q1562:AE1562)),0)</f>
        <v>2</v>
      </c>
      <c r="F1562" s="3">
        <f t="shared" si="373"/>
        <v>3</v>
      </c>
      <c r="G1562" s="1">
        <f t="shared" si="374"/>
        <v>3</v>
      </c>
      <c r="H1562" s="2">
        <f t="shared" si="380"/>
        <v>6.6815144766146995E-3</v>
      </c>
      <c r="I1562" s="4"/>
      <c r="J1562" s="2">
        <f t="shared" si="375"/>
        <v>0.48329621380846327</v>
      </c>
      <c r="K1562" s="2">
        <f t="shared" si="376"/>
        <v>0.47661469933184858</v>
      </c>
      <c r="L1562" s="2">
        <f t="shared" si="377"/>
        <v>2.0044543429844099E-2</v>
      </c>
      <c r="M1562" s="2">
        <f t="shared" si="378"/>
        <v>2.0044543429843995E-2</v>
      </c>
      <c r="N1562" s="38">
        <v>217</v>
      </c>
      <c r="O1562" s="38">
        <v>214</v>
      </c>
      <c r="P1562" s="38">
        <v>9</v>
      </c>
      <c r="Q1562" s="38">
        <v>3</v>
      </c>
      <c r="R1562" s="38">
        <v>0</v>
      </c>
      <c r="S1562" s="38">
        <v>0</v>
      </c>
      <c r="T1562" s="38">
        <v>2</v>
      </c>
      <c r="U1562" s="38">
        <v>2</v>
      </c>
      <c r="V1562" s="38">
        <v>0</v>
      </c>
      <c r="W1562" s="38">
        <v>2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/>
      <c r="AD1562" s="38">
        <v>0</v>
      </c>
      <c r="AE1562" s="38">
        <v>0</v>
      </c>
      <c r="AJ1562" s="38">
        <v>0</v>
      </c>
      <c r="AK1562" s="38"/>
      <c r="AO1562" s="38"/>
      <c r="AP1562" s="38"/>
      <c r="AR1562" s="38"/>
      <c r="AS1562" s="38"/>
      <c r="AV1562" s="38"/>
      <c r="BA1562" t="str">
        <f t="shared" si="370"/>
        <v>Wheelock</v>
      </c>
      <c r="BB1562" t="s">
        <v>663</v>
      </c>
      <c r="BC1562">
        <v>1</v>
      </c>
      <c r="BE1562" s="60">
        <v>50</v>
      </c>
      <c r="BF1562" s="62">
        <v>5</v>
      </c>
      <c r="BG1562" s="62">
        <v>85</v>
      </c>
      <c r="BH1562" s="66">
        <v>83500</v>
      </c>
      <c r="BI1562" s="66">
        <v>83500</v>
      </c>
      <c r="BJ1562" s="66">
        <f t="shared" si="381"/>
        <v>50005</v>
      </c>
      <c r="BL1562" s="6" t="s">
        <v>1447</v>
      </c>
      <c r="BM1562">
        <f t="shared" si="379"/>
        <v>5083500</v>
      </c>
      <c r="BN1562">
        <f t="shared" si="371"/>
        <v>5083500</v>
      </c>
      <c r="BR1562" s="1"/>
      <c r="CA1562" s="38"/>
      <c r="CB1562" s="38"/>
    </row>
    <row r="1563" spans="1:80" ht="14" hidden="1" customHeight="1" outlineLevel="1" x14ac:dyDescent="0.2">
      <c r="A1563" t="s">
        <v>2431</v>
      </c>
      <c r="B1563" s="6" t="s">
        <v>1980</v>
      </c>
      <c r="C1563" s="1">
        <f t="shared" si="372"/>
        <v>236</v>
      </c>
      <c r="D1563" s="3">
        <f>IF(N1563&gt;0, RANK(N1563,(N1563:P1563,Q1563:AE1563)),0)</f>
        <v>1</v>
      </c>
      <c r="E1563" s="3">
        <f>IF(O1563&gt;0,RANK(O1563,(N1563:P1563,Q1563:AE1563)),0)</f>
        <v>2</v>
      </c>
      <c r="F1563" s="3">
        <f t="shared" si="373"/>
        <v>3</v>
      </c>
      <c r="G1563" s="1">
        <f t="shared" si="374"/>
        <v>14</v>
      </c>
      <c r="H1563" s="2">
        <f t="shared" si="380"/>
        <v>5.9322033898305086E-2</v>
      </c>
      <c r="I1563" s="4"/>
      <c r="J1563" s="2">
        <f t="shared" si="375"/>
        <v>0.5</v>
      </c>
      <c r="K1563" s="2">
        <f t="shared" si="376"/>
        <v>0.44067796610169491</v>
      </c>
      <c r="L1563" s="2">
        <f t="shared" si="377"/>
        <v>2.9661016949152543E-2</v>
      </c>
      <c r="M1563" s="2">
        <f t="shared" si="378"/>
        <v>2.966101694915255E-2</v>
      </c>
      <c r="N1563" s="38">
        <v>118</v>
      </c>
      <c r="O1563" s="38">
        <v>104</v>
      </c>
      <c r="P1563" s="38">
        <v>7</v>
      </c>
      <c r="Q1563" s="38">
        <v>2</v>
      </c>
      <c r="R1563" s="38">
        <v>0</v>
      </c>
      <c r="S1563" s="38">
        <v>0</v>
      </c>
      <c r="T1563" s="38">
        <v>2</v>
      </c>
      <c r="U1563" s="38">
        <v>0</v>
      </c>
      <c r="V1563" s="38">
        <v>0</v>
      </c>
      <c r="W1563" s="38">
        <v>3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/>
      <c r="AD1563" s="38">
        <v>0</v>
      </c>
      <c r="AE1563" s="38">
        <v>0</v>
      </c>
      <c r="AJ1563" s="38">
        <v>0</v>
      </c>
      <c r="AK1563" s="38"/>
      <c r="AO1563" s="38"/>
      <c r="AP1563" s="38"/>
      <c r="AR1563" s="38"/>
      <c r="AS1563" s="38"/>
      <c r="AV1563" s="38"/>
      <c r="BA1563" t="str">
        <f t="shared" si="370"/>
        <v>Whiting</v>
      </c>
      <c r="BB1563" t="s">
        <v>1322</v>
      </c>
      <c r="BC1563">
        <v>1</v>
      </c>
      <c r="BE1563" s="60">
        <v>50</v>
      </c>
      <c r="BF1563" s="62">
        <v>1</v>
      </c>
      <c r="BG1563" s="62">
        <v>115</v>
      </c>
      <c r="BH1563" s="66">
        <v>83800</v>
      </c>
      <c r="BI1563" s="66">
        <v>83800</v>
      </c>
      <c r="BJ1563" s="66">
        <f t="shared" si="381"/>
        <v>50001</v>
      </c>
      <c r="BL1563" s="6" t="s">
        <v>1447</v>
      </c>
      <c r="BM1563">
        <f t="shared" si="379"/>
        <v>5083800</v>
      </c>
      <c r="BN1563">
        <f t="shared" si="371"/>
        <v>5083800</v>
      </c>
      <c r="BR1563" s="1"/>
      <c r="CA1563" s="38"/>
      <c r="CB1563" s="38"/>
    </row>
    <row r="1564" spans="1:80" ht="14" hidden="1" customHeight="1" outlineLevel="1" x14ac:dyDescent="0.2">
      <c r="A1564" t="s">
        <v>2230</v>
      </c>
      <c r="B1564" s="6" t="s">
        <v>1980</v>
      </c>
      <c r="C1564" s="1">
        <f t="shared" si="372"/>
        <v>800</v>
      </c>
      <c r="D1564" s="3">
        <f>IF(N1564&gt;0, RANK(N1564,(N1564:P1564,Q1564:AE1564)),0)</f>
        <v>1</v>
      </c>
      <c r="E1564" s="3">
        <f>IF(O1564&gt;0,RANK(O1564,(N1564:P1564,Q1564:AE1564)),0)</f>
        <v>2</v>
      </c>
      <c r="F1564" s="3">
        <f t="shared" si="373"/>
        <v>3</v>
      </c>
      <c r="G1564" s="1">
        <f t="shared" si="374"/>
        <v>20</v>
      </c>
      <c r="H1564" s="2">
        <f t="shared" si="380"/>
        <v>2.5000000000000001E-2</v>
      </c>
      <c r="I1564" s="4"/>
      <c r="J1564" s="2">
        <f t="shared" si="375"/>
        <v>0.49375000000000002</v>
      </c>
      <c r="K1564" s="2">
        <f t="shared" si="376"/>
        <v>0.46875</v>
      </c>
      <c r="L1564" s="2">
        <f t="shared" si="377"/>
        <v>1.4999999999999999E-2</v>
      </c>
      <c r="M1564" s="2">
        <f t="shared" si="378"/>
        <v>2.2499999999999978E-2</v>
      </c>
      <c r="N1564" s="38">
        <v>395</v>
      </c>
      <c r="O1564" s="38">
        <v>375</v>
      </c>
      <c r="P1564" s="38">
        <v>12</v>
      </c>
      <c r="Q1564" s="38">
        <v>4</v>
      </c>
      <c r="R1564" s="38">
        <v>4</v>
      </c>
      <c r="S1564" s="38">
        <v>0</v>
      </c>
      <c r="T1564" s="38">
        <v>4</v>
      </c>
      <c r="U1564" s="38">
        <v>4</v>
      </c>
      <c r="V1564" s="38">
        <v>0</v>
      </c>
      <c r="W1564" s="38">
        <v>2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/>
      <c r="AD1564" s="38">
        <v>0</v>
      </c>
      <c r="AE1564" s="38">
        <v>0</v>
      </c>
      <c r="AJ1564" s="38">
        <v>0</v>
      </c>
      <c r="AK1564" s="38"/>
      <c r="AO1564" s="38"/>
      <c r="AP1564" s="38"/>
      <c r="AR1564" s="38"/>
      <c r="AS1564" s="38"/>
      <c r="AV1564" s="38"/>
      <c r="BA1564" t="str">
        <f t="shared" si="370"/>
        <v>Whitingham</v>
      </c>
      <c r="BB1564" t="s">
        <v>2090</v>
      </c>
      <c r="BC1564">
        <v>1</v>
      </c>
      <c r="BE1564" s="60">
        <v>50</v>
      </c>
      <c r="BF1564" s="62">
        <v>25</v>
      </c>
      <c r="BG1564" s="62">
        <v>100</v>
      </c>
      <c r="BH1564" s="66">
        <v>83950</v>
      </c>
      <c r="BI1564" s="66">
        <v>83950</v>
      </c>
      <c r="BJ1564" s="66">
        <f t="shared" si="381"/>
        <v>50025</v>
      </c>
      <c r="BL1564" s="6" t="s">
        <v>1447</v>
      </c>
      <c r="BM1564">
        <f t="shared" si="379"/>
        <v>5083950</v>
      </c>
      <c r="BN1564">
        <f t="shared" si="371"/>
        <v>5083950</v>
      </c>
      <c r="BR1564" s="1"/>
      <c r="CA1564" s="38"/>
      <c r="CB1564" s="38"/>
    </row>
    <row r="1565" spans="1:80" ht="14" hidden="1" customHeight="1" outlineLevel="1" x14ac:dyDescent="0.2">
      <c r="A1565" t="s">
        <v>1475</v>
      </c>
      <c r="B1565" s="6" t="s">
        <v>1980</v>
      </c>
      <c r="C1565" s="1">
        <f t="shared" si="372"/>
        <v>1936</v>
      </c>
      <c r="D1565" s="3">
        <f>IF(N1565&gt;0, RANK(N1565,(N1565:P1565,Q1565:AE1565)),0)</f>
        <v>2</v>
      </c>
      <c r="E1565" s="3">
        <f>IF(O1565&gt;0,RANK(O1565,(N1565:P1565,Q1565:AE1565)),0)</f>
        <v>1</v>
      </c>
      <c r="F1565" s="3">
        <f t="shared" si="373"/>
        <v>3</v>
      </c>
      <c r="G1565" s="1">
        <f t="shared" si="374"/>
        <v>181</v>
      </c>
      <c r="H1565" s="2">
        <f t="shared" si="380"/>
        <v>9.3491735537190077E-2</v>
      </c>
      <c r="I1565" s="4"/>
      <c r="J1565" s="2">
        <f t="shared" si="375"/>
        <v>0.43233471074380164</v>
      </c>
      <c r="K1565" s="2">
        <f t="shared" si="376"/>
        <v>0.52582644628099173</v>
      </c>
      <c r="L1565" s="2">
        <f t="shared" si="377"/>
        <v>2.2210743801652891E-2</v>
      </c>
      <c r="M1565" s="2">
        <f t="shared" si="378"/>
        <v>1.9628099173553789E-2</v>
      </c>
      <c r="N1565" s="38">
        <v>837</v>
      </c>
      <c r="O1565" s="38">
        <v>1018</v>
      </c>
      <c r="P1565" s="38">
        <v>43</v>
      </c>
      <c r="Q1565" s="38">
        <v>11</v>
      </c>
      <c r="R1565" s="38">
        <v>1</v>
      </c>
      <c r="S1565" s="38">
        <v>0</v>
      </c>
      <c r="T1565" s="38">
        <v>7</v>
      </c>
      <c r="U1565" s="38">
        <v>5</v>
      </c>
      <c r="V1565" s="38">
        <v>4</v>
      </c>
      <c r="W1565" s="38">
        <v>10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/>
      <c r="AD1565" s="38">
        <v>0</v>
      </c>
      <c r="AE1565" s="38">
        <v>0</v>
      </c>
      <c r="AJ1565" s="38">
        <v>0</v>
      </c>
      <c r="AK1565" s="38"/>
      <c r="AO1565" s="38"/>
      <c r="AP1565" s="38"/>
      <c r="AR1565" s="38"/>
      <c r="AS1565" s="38"/>
      <c r="AV1565" s="38"/>
      <c r="BA1565" t="str">
        <f t="shared" si="370"/>
        <v>Williamstown</v>
      </c>
      <c r="BB1565" t="s">
        <v>1977</v>
      </c>
      <c r="BC1565">
        <v>1</v>
      </c>
      <c r="BE1565" s="60">
        <v>50</v>
      </c>
      <c r="BF1565" s="62">
        <v>17</v>
      </c>
      <c r="BG1565" s="62">
        <v>85</v>
      </c>
      <c r="BH1565" s="66">
        <v>84175</v>
      </c>
      <c r="BI1565" s="66">
        <v>84175</v>
      </c>
      <c r="BJ1565" s="66">
        <f t="shared" si="381"/>
        <v>50017</v>
      </c>
      <c r="BL1565" s="6" t="s">
        <v>1447</v>
      </c>
      <c r="BM1565">
        <f t="shared" si="379"/>
        <v>5084175</v>
      </c>
      <c r="BN1565">
        <f t="shared" si="371"/>
        <v>5084175</v>
      </c>
      <c r="BR1565" s="1"/>
      <c r="CA1565" s="38"/>
      <c r="CB1565" s="38"/>
    </row>
    <row r="1566" spans="1:80" ht="14" hidden="1" customHeight="1" outlineLevel="1" x14ac:dyDescent="0.2">
      <c r="A1566" t="s">
        <v>575</v>
      </c>
      <c r="B1566" s="6" t="s">
        <v>1980</v>
      </c>
      <c r="C1566" s="1">
        <f t="shared" si="372"/>
        <v>6892</v>
      </c>
      <c r="D1566" s="3">
        <f>IF(N1566&gt;0, RANK(N1566,(N1566:P1566,Q1566:AE1566)),0)</f>
        <v>1</v>
      </c>
      <c r="E1566" s="3">
        <f>IF(O1566&gt;0,RANK(O1566,(N1566:P1566,Q1566:AE1566)),0)</f>
        <v>2</v>
      </c>
      <c r="F1566" s="3">
        <f t="shared" si="373"/>
        <v>3</v>
      </c>
      <c r="G1566" s="1">
        <f t="shared" si="374"/>
        <v>3385</v>
      </c>
      <c r="H1566" s="2">
        <f t="shared" si="380"/>
        <v>0.49114915844457341</v>
      </c>
      <c r="I1566" s="4"/>
      <c r="J1566" s="2">
        <f t="shared" si="375"/>
        <v>0.72968659315147999</v>
      </c>
      <c r="K1566" s="2">
        <f t="shared" si="376"/>
        <v>0.23853743470690655</v>
      </c>
      <c r="L1566" s="2">
        <f t="shared" si="377"/>
        <v>1.4219384793964016E-2</v>
      </c>
      <c r="M1566" s="2">
        <f t="shared" si="378"/>
        <v>1.7556587347649442E-2</v>
      </c>
      <c r="N1566" s="38">
        <v>5029</v>
      </c>
      <c r="O1566" s="38">
        <v>1644</v>
      </c>
      <c r="P1566" s="38">
        <v>98</v>
      </c>
      <c r="Q1566" s="38">
        <v>32</v>
      </c>
      <c r="R1566" s="38">
        <v>9</v>
      </c>
      <c r="S1566" s="38">
        <v>0</v>
      </c>
      <c r="T1566" s="38">
        <v>15</v>
      </c>
      <c r="U1566" s="38">
        <v>16</v>
      </c>
      <c r="V1566" s="38">
        <v>4</v>
      </c>
      <c r="W1566" s="38">
        <v>43</v>
      </c>
      <c r="X1566" s="38">
        <v>2</v>
      </c>
      <c r="Y1566" s="38">
        <v>0</v>
      </c>
      <c r="Z1566" s="38">
        <v>0</v>
      </c>
      <c r="AA1566" s="38">
        <v>0</v>
      </c>
      <c r="AB1566" s="38">
        <v>0</v>
      </c>
      <c r="AC1566" s="38"/>
      <c r="AD1566" s="38">
        <v>0</v>
      </c>
      <c r="AE1566" s="38">
        <v>0</v>
      </c>
      <c r="AJ1566" s="38">
        <v>0</v>
      </c>
      <c r="AK1566" s="38"/>
      <c r="AO1566" s="38"/>
      <c r="AP1566" s="38"/>
      <c r="AR1566" s="38"/>
      <c r="AS1566" s="38"/>
      <c r="AV1566" s="38"/>
      <c r="BA1566" t="str">
        <f t="shared" si="370"/>
        <v>Williston</v>
      </c>
      <c r="BB1566" t="s">
        <v>3104</v>
      </c>
      <c r="BC1566">
        <v>1</v>
      </c>
      <c r="BE1566" s="60">
        <v>50</v>
      </c>
      <c r="BF1566" s="62">
        <v>7</v>
      </c>
      <c r="BG1566" s="62">
        <v>85</v>
      </c>
      <c r="BH1566" s="66">
        <v>84475</v>
      </c>
      <c r="BI1566" s="66">
        <v>84475</v>
      </c>
      <c r="BJ1566" s="66">
        <f t="shared" si="381"/>
        <v>50007</v>
      </c>
      <c r="BL1566" s="6" t="s">
        <v>1447</v>
      </c>
      <c r="BM1566">
        <f t="shared" si="379"/>
        <v>5084475</v>
      </c>
      <c r="BN1566">
        <f t="shared" si="371"/>
        <v>5084475</v>
      </c>
      <c r="BR1566" s="1"/>
      <c r="CA1566" s="38"/>
      <c r="CB1566" s="38"/>
    </row>
    <row r="1567" spans="1:80" ht="14" hidden="1" customHeight="1" outlineLevel="1" x14ac:dyDescent="0.2">
      <c r="A1567" t="s">
        <v>2467</v>
      </c>
      <c r="B1567" s="6" t="s">
        <v>1980</v>
      </c>
      <c r="C1567" s="1">
        <f t="shared" si="372"/>
        <v>1178</v>
      </c>
      <c r="D1567" s="3">
        <f>IF(N1567&gt;0, RANK(N1567,(N1567:P1567,Q1567:AE1567)),0)</f>
        <v>1</v>
      </c>
      <c r="E1567" s="3">
        <f>IF(O1567&gt;0,RANK(O1567,(N1567:P1567,Q1567:AE1567)),0)</f>
        <v>2</v>
      </c>
      <c r="F1567" s="3">
        <f t="shared" si="373"/>
        <v>3</v>
      </c>
      <c r="G1567" s="1">
        <f t="shared" si="374"/>
        <v>399</v>
      </c>
      <c r="H1567" s="2">
        <f t="shared" si="380"/>
        <v>0.33870967741935482</v>
      </c>
      <c r="I1567" s="4"/>
      <c r="J1567" s="2">
        <f t="shared" si="375"/>
        <v>0.65704584040747027</v>
      </c>
      <c r="K1567" s="2">
        <f t="shared" si="376"/>
        <v>0.31833616298811546</v>
      </c>
      <c r="L1567" s="2">
        <f t="shared" si="377"/>
        <v>1.4431239388794566E-2</v>
      </c>
      <c r="M1567" s="2">
        <f t="shared" si="378"/>
        <v>1.0186757215619706E-2</v>
      </c>
      <c r="N1567" s="38">
        <v>774</v>
      </c>
      <c r="O1567" s="38">
        <v>375</v>
      </c>
      <c r="P1567" s="38">
        <v>17</v>
      </c>
      <c r="Q1567" s="38">
        <v>4</v>
      </c>
      <c r="R1567" s="38">
        <v>0</v>
      </c>
      <c r="S1567" s="38">
        <v>0</v>
      </c>
      <c r="T1567" s="38">
        <v>0</v>
      </c>
      <c r="U1567" s="38">
        <v>3</v>
      </c>
      <c r="V1567" s="38">
        <v>0</v>
      </c>
      <c r="W1567" s="38">
        <v>5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/>
      <c r="AD1567" s="38">
        <v>0</v>
      </c>
      <c r="AE1567" s="38">
        <v>0</v>
      </c>
      <c r="AJ1567" s="38">
        <v>0</v>
      </c>
      <c r="AK1567" s="38"/>
      <c r="AO1567" s="38"/>
      <c r="AP1567" s="38"/>
      <c r="AR1567" s="38"/>
      <c r="AS1567" s="38"/>
      <c r="AV1567" s="38"/>
      <c r="BA1567" t="str">
        <f t="shared" si="370"/>
        <v>Wilmington</v>
      </c>
      <c r="BB1567" t="s">
        <v>2090</v>
      </c>
      <c r="BC1567">
        <v>1</v>
      </c>
      <c r="BE1567" s="60">
        <v>50</v>
      </c>
      <c r="BF1567" s="62">
        <v>25</v>
      </c>
      <c r="BG1567" s="62">
        <v>105</v>
      </c>
      <c r="BH1567" s="66">
        <v>84700</v>
      </c>
      <c r="BI1567" s="66">
        <v>84700</v>
      </c>
      <c r="BJ1567" s="66">
        <f t="shared" si="381"/>
        <v>50025</v>
      </c>
      <c r="BL1567" s="6" t="s">
        <v>1447</v>
      </c>
      <c r="BM1567">
        <f t="shared" si="379"/>
        <v>5084700</v>
      </c>
      <c r="BN1567">
        <f t="shared" si="371"/>
        <v>5084700</v>
      </c>
      <c r="BR1567" s="1"/>
      <c r="CA1567" s="38"/>
      <c r="CB1567" s="38"/>
    </row>
    <row r="1568" spans="1:80" ht="14" hidden="1" customHeight="1" outlineLevel="1" x14ac:dyDescent="0.2">
      <c r="A1568" t="s">
        <v>2090</v>
      </c>
      <c r="B1568" s="6" t="s">
        <v>1980</v>
      </c>
      <c r="C1568" s="1">
        <f t="shared" si="372"/>
        <v>288</v>
      </c>
      <c r="D1568" s="3">
        <f>IF(N1568&gt;0, RANK(N1568,(N1568:P1568,Q1568:AE1568)),0)</f>
        <v>1</v>
      </c>
      <c r="E1568" s="3">
        <f>IF(O1568&gt;0,RANK(O1568,(N1568:P1568,Q1568:AE1568)),0)</f>
        <v>2</v>
      </c>
      <c r="F1568" s="3">
        <f t="shared" si="373"/>
        <v>3</v>
      </c>
      <c r="G1568" s="1">
        <f t="shared" si="374"/>
        <v>87</v>
      </c>
      <c r="H1568" s="2">
        <f t="shared" si="380"/>
        <v>0.30208333333333331</v>
      </c>
      <c r="I1568" s="4"/>
      <c r="J1568" s="2">
        <f t="shared" si="375"/>
        <v>0.63888888888888884</v>
      </c>
      <c r="K1568" s="2">
        <f t="shared" si="376"/>
        <v>0.33680555555555558</v>
      </c>
      <c r="L1568" s="2">
        <f t="shared" si="377"/>
        <v>2.0833333333333332E-2</v>
      </c>
      <c r="M1568" s="2">
        <f t="shared" si="378"/>
        <v>3.4722222222222481E-3</v>
      </c>
      <c r="N1568" s="38">
        <v>184</v>
      </c>
      <c r="O1568" s="38">
        <v>97</v>
      </c>
      <c r="P1568" s="38">
        <v>6</v>
      </c>
      <c r="Q1568" s="38">
        <v>0</v>
      </c>
      <c r="R1568" s="38">
        <v>1</v>
      </c>
      <c r="S1568" s="38">
        <v>0</v>
      </c>
      <c r="T1568" s="38">
        <v>0</v>
      </c>
      <c r="U1568" s="38">
        <v>0</v>
      </c>
      <c r="V1568" s="38">
        <v>0</v>
      </c>
      <c r="W1568" s="38">
        <v>0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/>
      <c r="AD1568" s="38">
        <v>0</v>
      </c>
      <c r="AE1568" s="38">
        <v>0</v>
      </c>
      <c r="AJ1568" s="38">
        <v>0</v>
      </c>
      <c r="AK1568" s="38"/>
      <c r="AO1568" s="38"/>
      <c r="AP1568" s="38"/>
      <c r="AR1568" s="38"/>
      <c r="AS1568" s="38"/>
      <c r="AV1568" s="38"/>
      <c r="BA1568" t="str">
        <f t="shared" si="370"/>
        <v>Windham</v>
      </c>
      <c r="BB1568" t="s">
        <v>2090</v>
      </c>
      <c r="BC1568">
        <v>1</v>
      </c>
      <c r="BE1568" s="60">
        <v>50</v>
      </c>
      <c r="BF1568" s="62">
        <v>25</v>
      </c>
      <c r="BG1568" s="62">
        <v>110</v>
      </c>
      <c r="BH1568" s="66">
        <v>84850</v>
      </c>
      <c r="BI1568" s="66">
        <v>84850</v>
      </c>
      <c r="BJ1568" s="66">
        <f t="shared" si="381"/>
        <v>50025</v>
      </c>
      <c r="BL1568" s="6" t="s">
        <v>1447</v>
      </c>
      <c r="BM1568">
        <f t="shared" si="379"/>
        <v>5084850</v>
      </c>
      <c r="BN1568">
        <f t="shared" si="371"/>
        <v>5084850</v>
      </c>
      <c r="BR1568" s="1"/>
      <c r="CA1568" s="38"/>
      <c r="CB1568" s="38"/>
    </row>
    <row r="1569" spans="1:81" ht="14" hidden="1" customHeight="1" outlineLevel="1" x14ac:dyDescent="0.2">
      <c r="A1569" t="s">
        <v>2237</v>
      </c>
      <c r="B1569" s="6" t="s">
        <v>1980</v>
      </c>
      <c r="C1569" s="1">
        <f t="shared" si="372"/>
        <v>1833</v>
      </c>
      <c r="D1569" s="3">
        <f>IF(N1569&gt;0, RANK(N1569,(N1569:P1569,Q1569:AE1569)),0)</f>
        <v>1</v>
      </c>
      <c r="E1569" s="3">
        <f>IF(O1569&gt;0,RANK(O1569,(N1569:P1569,Q1569:AE1569)),0)</f>
        <v>2</v>
      </c>
      <c r="F1569" s="3">
        <f t="shared" si="373"/>
        <v>3</v>
      </c>
      <c r="G1569" s="1">
        <f t="shared" si="374"/>
        <v>622</v>
      </c>
      <c r="H1569" s="2">
        <f t="shared" si="380"/>
        <v>0.33933442444080741</v>
      </c>
      <c r="I1569" s="4"/>
      <c r="J1569" s="2">
        <f t="shared" si="375"/>
        <v>0.64920894708128751</v>
      </c>
      <c r="K1569" s="2">
        <f t="shared" si="376"/>
        <v>0.3098745226404801</v>
      </c>
      <c r="L1569" s="2">
        <f t="shared" si="377"/>
        <v>1.9094380796508457E-2</v>
      </c>
      <c r="M1569" s="2">
        <f t="shared" si="378"/>
        <v>2.1822149481723931E-2</v>
      </c>
      <c r="N1569" s="38">
        <v>1190</v>
      </c>
      <c r="O1569" s="38">
        <v>568</v>
      </c>
      <c r="P1569" s="38">
        <v>35</v>
      </c>
      <c r="Q1569" s="38">
        <v>6</v>
      </c>
      <c r="R1569" s="38">
        <v>3</v>
      </c>
      <c r="S1569" s="38">
        <v>0</v>
      </c>
      <c r="T1569" s="38">
        <v>9</v>
      </c>
      <c r="U1569" s="38">
        <v>6</v>
      </c>
      <c r="V1569" s="38">
        <v>3</v>
      </c>
      <c r="W1569" s="38">
        <v>8</v>
      </c>
      <c r="X1569" s="38">
        <v>5</v>
      </c>
      <c r="Y1569" s="38">
        <v>0</v>
      </c>
      <c r="Z1569" s="38">
        <v>0</v>
      </c>
      <c r="AA1569" s="38">
        <v>0</v>
      </c>
      <c r="AB1569" s="38">
        <v>0</v>
      </c>
      <c r="AC1569" s="38"/>
      <c r="AD1569" s="38">
        <v>0</v>
      </c>
      <c r="AE1569" s="38">
        <v>0</v>
      </c>
      <c r="AJ1569" s="38">
        <v>0</v>
      </c>
      <c r="AK1569" s="38"/>
      <c r="AO1569" s="38"/>
      <c r="AP1569" s="38"/>
      <c r="AR1569" s="38"/>
      <c r="AS1569" s="38"/>
      <c r="AV1569" s="38"/>
      <c r="BA1569" t="str">
        <f t="shared" si="370"/>
        <v>Windsor</v>
      </c>
      <c r="BB1569" t="s">
        <v>2237</v>
      </c>
      <c r="BC1569">
        <v>1</v>
      </c>
      <c r="BE1569" s="60">
        <v>50</v>
      </c>
      <c r="BF1569" s="62">
        <v>27</v>
      </c>
      <c r="BG1569" s="62">
        <v>115</v>
      </c>
      <c r="BH1569" s="66">
        <v>84925</v>
      </c>
      <c r="BI1569" s="66">
        <v>84925</v>
      </c>
      <c r="BJ1569" s="66">
        <f t="shared" si="381"/>
        <v>50027</v>
      </c>
      <c r="BL1569" s="6" t="s">
        <v>1447</v>
      </c>
      <c r="BM1569">
        <f t="shared" si="379"/>
        <v>5084925</v>
      </c>
      <c r="BN1569">
        <f t="shared" si="371"/>
        <v>5084925</v>
      </c>
      <c r="BR1569" s="1"/>
      <c r="CA1569" s="38"/>
      <c r="CB1569" s="38"/>
    </row>
    <row r="1570" spans="1:81" ht="14" hidden="1" customHeight="1" outlineLevel="1" x14ac:dyDescent="0.2">
      <c r="A1570" t="s">
        <v>2229</v>
      </c>
      <c r="B1570" s="6" t="s">
        <v>1980</v>
      </c>
      <c r="C1570" s="1">
        <f t="shared" si="372"/>
        <v>658</v>
      </c>
      <c r="D1570" s="3">
        <f>IF(N1570&gt;0, RANK(N1570,(N1570:P1570,Q1570:AE1570)),0)</f>
        <v>1</v>
      </c>
      <c r="E1570" s="3">
        <f>IF(O1570&gt;0,RANK(O1570,(N1570:P1570,Q1570:AE1570)),0)</f>
        <v>2</v>
      </c>
      <c r="F1570" s="3">
        <f t="shared" si="373"/>
        <v>3</v>
      </c>
      <c r="G1570" s="1">
        <f t="shared" si="374"/>
        <v>227</v>
      </c>
      <c r="H1570" s="2">
        <f t="shared" si="380"/>
        <v>0.34498480243161095</v>
      </c>
      <c r="I1570" s="4"/>
      <c r="J1570" s="2">
        <f t="shared" si="375"/>
        <v>0.65653495440729481</v>
      </c>
      <c r="K1570" s="2">
        <f t="shared" si="376"/>
        <v>0.31155015197568386</v>
      </c>
      <c r="L1570" s="2">
        <f t="shared" si="377"/>
        <v>1.2158054711246201E-2</v>
      </c>
      <c r="M1570" s="2">
        <f t="shared" si="378"/>
        <v>1.975683890577512E-2</v>
      </c>
      <c r="N1570" s="38">
        <v>432</v>
      </c>
      <c r="O1570" s="38">
        <v>205</v>
      </c>
      <c r="P1570" s="38">
        <v>8</v>
      </c>
      <c r="Q1570" s="38">
        <v>5</v>
      </c>
      <c r="R1570" s="38">
        <v>4</v>
      </c>
      <c r="S1570" s="38">
        <v>0</v>
      </c>
      <c r="T1570" s="38">
        <v>1</v>
      </c>
      <c r="U1570" s="38">
        <v>0</v>
      </c>
      <c r="V1570" s="38">
        <v>0</v>
      </c>
      <c r="W1570" s="38">
        <v>3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/>
      <c r="AD1570" s="38">
        <v>0</v>
      </c>
      <c r="AE1570" s="38">
        <v>0</v>
      </c>
      <c r="AJ1570" s="38">
        <v>0</v>
      </c>
      <c r="AK1570" s="38"/>
      <c r="AO1570" s="38"/>
      <c r="AP1570" s="38"/>
      <c r="AR1570" s="38"/>
      <c r="AS1570" s="38"/>
      <c r="AV1570" s="38"/>
      <c r="BA1570" t="str">
        <f t="shared" si="370"/>
        <v>Winhall</v>
      </c>
      <c r="BB1570" t="s">
        <v>931</v>
      </c>
      <c r="BC1570">
        <v>1</v>
      </c>
      <c r="BE1570" s="60">
        <v>50</v>
      </c>
      <c r="BF1570" s="62">
        <v>3</v>
      </c>
      <c r="BG1570" s="62">
        <v>75</v>
      </c>
      <c r="BH1570" s="66">
        <v>85075</v>
      </c>
      <c r="BI1570" s="66">
        <v>85075</v>
      </c>
      <c r="BJ1570" s="66">
        <f t="shared" si="381"/>
        <v>50003</v>
      </c>
      <c r="BL1570" s="6" t="s">
        <v>1447</v>
      </c>
      <c r="BM1570">
        <f t="shared" si="379"/>
        <v>5085075</v>
      </c>
      <c r="BN1570">
        <f t="shared" si="371"/>
        <v>5085075</v>
      </c>
      <c r="BR1570" s="1"/>
      <c r="CA1570" s="38"/>
      <c r="CB1570" s="38"/>
    </row>
    <row r="1571" spans="1:81" ht="14" hidden="1" customHeight="1" outlineLevel="1" x14ac:dyDescent="0.2">
      <c r="A1571" t="s">
        <v>559</v>
      </c>
      <c r="B1571" s="6" t="s">
        <v>1980</v>
      </c>
      <c r="C1571" s="1">
        <f t="shared" si="372"/>
        <v>3596</v>
      </c>
      <c r="D1571" s="3">
        <f>IF(N1571&gt;0, RANK(N1571,(N1571:P1571,Q1571:AE1571)),0)</f>
        <v>1</v>
      </c>
      <c r="E1571" s="3">
        <f>IF(O1571&gt;0,RANK(O1571,(N1571:P1571,Q1571:AE1571)),0)</f>
        <v>2</v>
      </c>
      <c r="F1571" s="3">
        <f t="shared" si="373"/>
        <v>4</v>
      </c>
      <c r="G1571" s="1">
        <f t="shared" si="374"/>
        <v>2268</v>
      </c>
      <c r="H1571" s="2">
        <f t="shared" si="380"/>
        <v>0.63070077864293661</v>
      </c>
      <c r="I1571" s="4"/>
      <c r="J1571" s="2">
        <f t="shared" si="375"/>
        <v>0.78948832035595107</v>
      </c>
      <c r="K1571" s="2">
        <f t="shared" si="376"/>
        <v>0.15878754171301446</v>
      </c>
      <c r="L1571" s="2">
        <f t="shared" si="377"/>
        <v>1.1123470522803115E-2</v>
      </c>
      <c r="M1571" s="2">
        <f t="shared" si="378"/>
        <v>4.0600667408231358E-2</v>
      </c>
      <c r="N1571" s="38">
        <v>2839</v>
      </c>
      <c r="O1571" s="38">
        <v>571</v>
      </c>
      <c r="P1571" s="38">
        <v>40</v>
      </c>
      <c r="Q1571" s="38">
        <v>19</v>
      </c>
      <c r="R1571" s="38">
        <v>26</v>
      </c>
      <c r="S1571" s="38">
        <v>0</v>
      </c>
      <c r="T1571" s="38">
        <v>56</v>
      </c>
      <c r="U1571" s="38">
        <v>25</v>
      </c>
      <c r="V1571" s="38">
        <v>7</v>
      </c>
      <c r="W1571" s="38">
        <v>11</v>
      </c>
      <c r="X1571" s="38">
        <v>2</v>
      </c>
      <c r="Y1571" s="38">
        <v>0</v>
      </c>
      <c r="Z1571" s="38">
        <v>0</v>
      </c>
      <c r="AA1571" s="38">
        <v>0</v>
      </c>
      <c r="AB1571" s="38">
        <v>0</v>
      </c>
      <c r="AC1571" s="38"/>
      <c r="AD1571" s="38">
        <v>0</v>
      </c>
      <c r="AE1571" s="38">
        <v>0</v>
      </c>
      <c r="AJ1571" s="38">
        <v>0</v>
      </c>
      <c r="AK1571" s="38"/>
      <c r="AO1571" s="38"/>
      <c r="AP1571" s="38"/>
      <c r="AR1571" s="38"/>
      <c r="AS1571" s="38"/>
      <c r="AV1571" s="38"/>
      <c r="BA1571" t="str">
        <f t="shared" si="370"/>
        <v>Winooski</v>
      </c>
      <c r="BB1571" t="s">
        <v>3104</v>
      </c>
      <c r="BC1571">
        <v>1</v>
      </c>
      <c r="BE1571" s="60">
        <v>50</v>
      </c>
      <c r="BF1571" s="62">
        <v>7</v>
      </c>
      <c r="BG1571" s="62">
        <v>90</v>
      </c>
      <c r="BH1571" s="66">
        <v>85150</v>
      </c>
      <c r="BI1571" s="66">
        <v>85150</v>
      </c>
      <c r="BJ1571" s="66">
        <f t="shared" si="381"/>
        <v>50007</v>
      </c>
      <c r="BL1571" s="6" t="s">
        <v>1225</v>
      </c>
      <c r="BM1571">
        <f t="shared" si="379"/>
        <v>5085150</v>
      </c>
      <c r="BN1571">
        <f t="shared" si="371"/>
        <v>5085150</v>
      </c>
      <c r="BR1571" s="1"/>
      <c r="CA1571" s="38"/>
      <c r="CB1571" s="38"/>
    </row>
    <row r="1572" spans="1:81" ht="14" hidden="1" customHeight="1" outlineLevel="1" x14ac:dyDescent="0.2">
      <c r="A1572" t="s">
        <v>2699</v>
      </c>
      <c r="B1572" s="6" t="s">
        <v>1980</v>
      </c>
      <c r="C1572" s="1">
        <f t="shared" si="372"/>
        <v>954</v>
      </c>
      <c r="D1572" s="3">
        <f>IF(N1572&gt;0, RANK(N1572,(N1572:P1572,Q1572:AE1572)),0)</f>
        <v>1</v>
      </c>
      <c r="E1572" s="3">
        <f>IF(O1572&gt;0,RANK(O1572,(N1572:P1572,Q1572:AE1572)),0)</f>
        <v>2</v>
      </c>
      <c r="F1572" s="3">
        <f t="shared" si="373"/>
        <v>3</v>
      </c>
      <c r="G1572" s="1">
        <f t="shared" si="374"/>
        <v>218</v>
      </c>
      <c r="H1572" s="2">
        <f t="shared" si="380"/>
        <v>0.22851153039832284</v>
      </c>
      <c r="I1572" s="4"/>
      <c r="J1572" s="2">
        <f t="shared" si="375"/>
        <v>0.59748427672955973</v>
      </c>
      <c r="K1572" s="2">
        <f t="shared" si="376"/>
        <v>0.36897274633123689</v>
      </c>
      <c r="L1572" s="2">
        <f t="shared" si="377"/>
        <v>1.6771488469601678E-2</v>
      </c>
      <c r="M1572" s="2">
        <f t="shared" si="378"/>
        <v>1.6771488469601706E-2</v>
      </c>
      <c r="N1572" s="38">
        <v>570</v>
      </c>
      <c r="O1572" s="38">
        <v>352</v>
      </c>
      <c r="P1572" s="38">
        <v>16</v>
      </c>
      <c r="Q1572" s="38">
        <v>4</v>
      </c>
      <c r="R1572" s="38">
        <v>1</v>
      </c>
      <c r="S1572" s="38">
        <v>0</v>
      </c>
      <c r="T1572" s="38">
        <v>4</v>
      </c>
      <c r="U1572" s="38">
        <v>5</v>
      </c>
      <c r="V1572" s="38">
        <v>0</v>
      </c>
      <c r="W1572" s="38">
        <v>2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/>
      <c r="AD1572" s="38">
        <v>0</v>
      </c>
      <c r="AE1572" s="38">
        <v>0</v>
      </c>
      <c r="AJ1572" s="38">
        <v>0</v>
      </c>
      <c r="AK1572" s="38"/>
      <c r="AO1572" s="38"/>
      <c r="AP1572" s="38"/>
      <c r="AR1572" s="38"/>
      <c r="AS1572" s="38"/>
      <c r="AV1572" s="38"/>
      <c r="BA1572" t="str">
        <f t="shared" si="370"/>
        <v>Wolcott</v>
      </c>
      <c r="BB1572" t="s">
        <v>2715</v>
      </c>
      <c r="BC1572">
        <v>1</v>
      </c>
      <c r="BE1572" s="60">
        <v>50</v>
      </c>
      <c r="BF1572" s="62">
        <v>15</v>
      </c>
      <c r="BG1572" s="62">
        <v>50</v>
      </c>
      <c r="BH1572" s="66">
        <v>85375</v>
      </c>
      <c r="BI1572" s="66">
        <v>85375</v>
      </c>
      <c r="BJ1572" s="66">
        <f t="shared" si="381"/>
        <v>50015</v>
      </c>
      <c r="BL1572" s="6" t="s">
        <v>1447</v>
      </c>
      <c r="BM1572">
        <f t="shared" si="379"/>
        <v>5085375</v>
      </c>
      <c r="BN1572">
        <f t="shared" si="371"/>
        <v>5085375</v>
      </c>
      <c r="BR1572" s="1"/>
      <c r="CA1572" s="38"/>
      <c r="CB1572" s="38"/>
    </row>
    <row r="1573" spans="1:81" ht="14" hidden="1" customHeight="1" outlineLevel="1" x14ac:dyDescent="0.2">
      <c r="A1573" t="s">
        <v>765</v>
      </c>
      <c r="B1573" s="6" t="s">
        <v>1980</v>
      </c>
      <c r="C1573" s="1">
        <f t="shared" si="372"/>
        <v>576</v>
      </c>
      <c r="D1573" s="3">
        <f>IF(N1573&gt;0, RANK(N1573,(N1573:P1573,Q1573:AE1573)),0)</f>
        <v>1</v>
      </c>
      <c r="E1573" s="3">
        <f>IF(O1573&gt;0,RANK(O1573,(N1573:P1573,Q1573:AE1573)),0)</f>
        <v>2</v>
      </c>
      <c r="F1573" s="3">
        <f t="shared" si="373"/>
        <v>3</v>
      </c>
      <c r="G1573" s="1">
        <f t="shared" si="374"/>
        <v>147</v>
      </c>
      <c r="H1573" s="2">
        <f t="shared" si="380"/>
        <v>0.25520833333333331</v>
      </c>
      <c r="I1573" s="4"/>
      <c r="J1573" s="2">
        <f t="shared" si="375"/>
        <v>0.60763888888888884</v>
      </c>
      <c r="K1573" s="2">
        <f t="shared" si="376"/>
        <v>0.35243055555555558</v>
      </c>
      <c r="L1573" s="2">
        <f t="shared" si="377"/>
        <v>1.9097222222222224E-2</v>
      </c>
      <c r="M1573" s="2">
        <f t="shared" si="378"/>
        <v>2.0833333333333356E-2</v>
      </c>
      <c r="N1573" s="38">
        <v>350</v>
      </c>
      <c r="O1573" s="38">
        <v>203</v>
      </c>
      <c r="P1573" s="38">
        <v>11</v>
      </c>
      <c r="Q1573" s="38">
        <v>2</v>
      </c>
      <c r="R1573" s="38">
        <v>0</v>
      </c>
      <c r="S1573" s="38">
        <v>0</v>
      </c>
      <c r="T1573" s="38">
        <v>2</v>
      </c>
      <c r="U1573" s="38">
        <v>3</v>
      </c>
      <c r="V1573" s="38">
        <v>1</v>
      </c>
      <c r="W1573" s="38">
        <v>4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/>
      <c r="AD1573" s="38">
        <v>0</v>
      </c>
      <c r="AE1573" s="38">
        <v>0</v>
      </c>
      <c r="AJ1573" s="38">
        <v>0</v>
      </c>
      <c r="AK1573" s="38"/>
      <c r="AO1573" s="38"/>
      <c r="AP1573" s="38"/>
      <c r="AR1573" s="38"/>
      <c r="AS1573" s="38"/>
      <c r="AV1573" s="38"/>
      <c r="BA1573" t="str">
        <f t="shared" si="370"/>
        <v>Woodbury</v>
      </c>
      <c r="BB1573" t="s">
        <v>674</v>
      </c>
      <c r="BC1573">
        <v>1</v>
      </c>
      <c r="BE1573" s="60">
        <v>50</v>
      </c>
      <c r="BF1573" s="62">
        <v>23</v>
      </c>
      <c r="BG1573" s="62">
        <v>95</v>
      </c>
      <c r="BH1573" s="66">
        <v>85525</v>
      </c>
      <c r="BI1573" s="66">
        <v>85525</v>
      </c>
      <c r="BJ1573" s="66">
        <f t="shared" si="381"/>
        <v>50023</v>
      </c>
      <c r="BL1573" s="6" t="s">
        <v>1447</v>
      </c>
      <c r="BM1573">
        <f t="shared" si="379"/>
        <v>5085525</v>
      </c>
      <c r="BN1573">
        <f t="shared" si="371"/>
        <v>5085525</v>
      </c>
      <c r="BR1573" s="1"/>
      <c r="CA1573" s="38"/>
      <c r="CB1573" s="38"/>
    </row>
    <row r="1574" spans="1:81" ht="14" hidden="1" customHeight="1" outlineLevel="1" x14ac:dyDescent="0.2">
      <c r="A1574" t="s">
        <v>2128</v>
      </c>
      <c r="B1574" s="6" t="s">
        <v>1980</v>
      </c>
      <c r="C1574" s="1">
        <f t="shared" si="372"/>
        <v>218</v>
      </c>
      <c r="D1574" s="3">
        <f>IF(N1574&gt;0, RANK(N1574,(N1574:P1574,Q1574:AE1574)),0)</f>
        <v>2</v>
      </c>
      <c r="E1574" s="3">
        <f>IF(O1574&gt;0,RANK(O1574,(N1574:P1574,Q1574:AE1574)),0)</f>
        <v>1</v>
      </c>
      <c r="F1574" s="3">
        <f t="shared" si="373"/>
        <v>3</v>
      </c>
      <c r="G1574" s="1">
        <f t="shared" si="374"/>
        <v>12</v>
      </c>
      <c r="H1574" s="2">
        <f t="shared" si="380"/>
        <v>5.5045871559633031E-2</v>
      </c>
      <c r="I1574" s="4"/>
      <c r="J1574" s="2">
        <f t="shared" si="375"/>
        <v>0.44954128440366975</v>
      </c>
      <c r="K1574" s="2">
        <f t="shared" si="376"/>
        <v>0.50458715596330272</v>
      </c>
      <c r="L1574" s="2">
        <f t="shared" si="377"/>
        <v>1.3761467889908258E-2</v>
      </c>
      <c r="M1574" s="2">
        <f t="shared" si="378"/>
        <v>3.2110091743119323E-2</v>
      </c>
      <c r="N1574" s="38">
        <v>98</v>
      </c>
      <c r="O1574" s="38">
        <v>110</v>
      </c>
      <c r="P1574" s="38">
        <v>3</v>
      </c>
      <c r="Q1574" s="38">
        <v>2</v>
      </c>
      <c r="R1574" s="38">
        <v>0</v>
      </c>
      <c r="S1574" s="38">
        <v>0</v>
      </c>
      <c r="T1574" s="38">
        <v>1</v>
      </c>
      <c r="U1574" s="38">
        <v>2</v>
      </c>
      <c r="V1574" s="38">
        <v>0</v>
      </c>
      <c r="W1574" s="38">
        <v>2</v>
      </c>
      <c r="X1574" s="38">
        <v>0</v>
      </c>
      <c r="Y1574" s="38">
        <v>0</v>
      </c>
      <c r="Z1574" s="38">
        <v>0</v>
      </c>
      <c r="AA1574" s="38">
        <v>0</v>
      </c>
      <c r="AB1574" s="38">
        <v>0</v>
      </c>
      <c r="AC1574" s="38"/>
      <c r="AD1574" s="38">
        <v>0</v>
      </c>
      <c r="AE1574" s="38">
        <v>0</v>
      </c>
      <c r="AJ1574" s="38">
        <v>0</v>
      </c>
      <c r="AK1574" s="38"/>
      <c r="AO1574" s="38"/>
      <c r="AP1574" s="38"/>
      <c r="AR1574" s="38"/>
      <c r="AS1574" s="38"/>
      <c r="AV1574" s="38"/>
      <c r="BA1574" t="str">
        <f t="shared" si="370"/>
        <v>Woodford</v>
      </c>
      <c r="BB1574" t="s">
        <v>931</v>
      </c>
      <c r="BC1574">
        <v>1</v>
      </c>
      <c r="BE1574" s="60">
        <v>50</v>
      </c>
      <c r="BF1574" s="62">
        <v>3</v>
      </c>
      <c r="BG1574" s="62">
        <v>80</v>
      </c>
      <c r="BH1574" s="66">
        <v>85675</v>
      </c>
      <c r="BI1574" s="66">
        <v>85675</v>
      </c>
      <c r="BJ1574" s="66">
        <f t="shared" si="381"/>
        <v>50003</v>
      </c>
      <c r="BL1574" s="6" t="s">
        <v>1447</v>
      </c>
      <c r="BM1574">
        <f t="shared" si="379"/>
        <v>5085675</v>
      </c>
      <c r="BN1574">
        <f t="shared" si="371"/>
        <v>5085675</v>
      </c>
      <c r="BR1574" s="1"/>
      <c r="CA1574" s="38"/>
      <c r="CB1574" s="38"/>
    </row>
    <row r="1575" spans="1:81" ht="14" hidden="1" customHeight="1" outlineLevel="1" x14ac:dyDescent="0.2">
      <c r="A1575" t="s">
        <v>1677</v>
      </c>
      <c r="B1575" s="6" t="s">
        <v>1980</v>
      </c>
      <c r="C1575" s="1">
        <f t="shared" si="372"/>
        <v>2057</v>
      </c>
      <c r="D1575" s="3">
        <f>IF(N1575&gt;0, RANK(N1575,(N1575:P1575,Q1575:AE1575)),0)</f>
        <v>1</v>
      </c>
      <c r="E1575" s="3">
        <f>IF(O1575&gt;0,RANK(O1575,(N1575:P1575,Q1575:AE1575)),0)</f>
        <v>2</v>
      </c>
      <c r="F1575" s="3">
        <f t="shared" si="373"/>
        <v>3</v>
      </c>
      <c r="G1575" s="1">
        <f t="shared" si="374"/>
        <v>1176</v>
      </c>
      <c r="H1575" s="2">
        <f t="shared" si="380"/>
        <v>0.57170636849781231</v>
      </c>
      <c r="I1575" s="4"/>
      <c r="J1575" s="2">
        <f t="shared" si="375"/>
        <v>0.76810889645114244</v>
      </c>
      <c r="K1575" s="2">
        <f t="shared" si="376"/>
        <v>0.1964025279533301</v>
      </c>
      <c r="L1575" s="2">
        <f t="shared" si="377"/>
        <v>1.7987360233349538E-2</v>
      </c>
      <c r="M1575" s="2">
        <f t="shared" si="378"/>
        <v>1.7501215362177917E-2</v>
      </c>
      <c r="N1575" s="38">
        <v>1580</v>
      </c>
      <c r="O1575" s="38">
        <v>404</v>
      </c>
      <c r="P1575" s="38">
        <v>37</v>
      </c>
      <c r="Q1575" s="38">
        <v>8</v>
      </c>
      <c r="R1575" s="38">
        <v>4</v>
      </c>
      <c r="S1575" s="38">
        <v>0</v>
      </c>
      <c r="T1575" s="38">
        <v>1</v>
      </c>
      <c r="U1575" s="38">
        <v>4</v>
      </c>
      <c r="V1575" s="38">
        <v>0</v>
      </c>
      <c r="W1575" s="38">
        <v>19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/>
      <c r="AD1575" s="38">
        <v>0</v>
      </c>
      <c r="AE1575" s="38">
        <v>0</v>
      </c>
      <c r="AJ1575" s="38">
        <v>0</v>
      </c>
      <c r="AK1575" s="38"/>
      <c r="AO1575" s="38"/>
      <c r="AP1575" s="38"/>
      <c r="AR1575" s="38"/>
      <c r="AS1575" s="38"/>
      <c r="AV1575" s="38"/>
      <c r="BA1575" t="str">
        <f t="shared" si="370"/>
        <v>Woodstock</v>
      </c>
      <c r="BB1575" t="s">
        <v>2237</v>
      </c>
      <c r="BC1575">
        <v>1</v>
      </c>
      <c r="BE1575" s="60">
        <v>50</v>
      </c>
      <c r="BF1575" s="62">
        <v>27</v>
      </c>
      <c r="BG1575" s="62">
        <v>120</v>
      </c>
      <c r="BH1575" s="66">
        <v>85975</v>
      </c>
      <c r="BI1575" s="66">
        <v>85975</v>
      </c>
      <c r="BJ1575" s="66">
        <f t="shared" si="381"/>
        <v>50027</v>
      </c>
      <c r="BL1575" s="6" t="s">
        <v>1447</v>
      </c>
      <c r="BM1575">
        <f t="shared" si="379"/>
        <v>5085975</v>
      </c>
      <c r="BN1575">
        <f t="shared" si="371"/>
        <v>5085975</v>
      </c>
      <c r="BR1575" s="1"/>
      <c r="CA1575" s="38"/>
      <c r="CB1575" s="38"/>
    </row>
    <row r="1576" spans="1:81" ht="14" hidden="1" customHeight="1" outlineLevel="1" x14ac:dyDescent="0.2">
      <c r="A1576" t="s">
        <v>1739</v>
      </c>
      <c r="B1576" s="6" t="s">
        <v>1980</v>
      </c>
      <c r="C1576" s="1">
        <f t="shared" si="372"/>
        <v>625</v>
      </c>
      <c r="D1576" s="3">
        <f>IF(N1576&gt;0, RANK(N1576,(N1576:P1576,Q1576:AE1576)),0)</f>
        <v>1</v>
      </c>
      <c r="E1576" s="3">
        <f>IF(O1576&gt;0,RANK(O1576,(N1576:P1576,Q1576:AE1576)),0)</f>
        <v>2</v>
      </c>
      <c r="F1576" s="3">
        <f t="shared" si="373"/>
        <v>4</v>
      </c>
      <c r="G1576" s="1">
        <f t="shared" si="374"/>
        <v>324</v>
      </c>
      <c r="H1576" s="2">
        <f t="shared" si="380"/>
        <v>0.51839999999999997</v>
      </c>
      <c r="I1576" s="4"/>
      <c r="J1576" s="2">
        <f t="shared" si="375"/>
        <v>0.72160000000000002</v>
      </c>
      <c r="K1576" s="2">
        <f t="shared" si="376"/>
        <v>0.20319999999999999</v>
      </c>
      <c r="L1576" s="2">
        <f t="shared" si="377"/>
        <v>2.7199999999999998E-2</v>
      </c>
      <c r="M1576" s="2">
        <f t="shared" si="378"/>
        <v>4.7999999999999987E-2</v>
      </c>
      <c r="N1576" s="38">
        <v>451</v>
      </c>
      <c r="O1576" s="38">
        <v>127</v>
      </c>
      <c r="P1576" s="38">
        <v>17</v>
      </c>
      <c r="Q1576" s="38">
        <v>4</v>
      </c>
      <c r="R1576" s="38">
        <v>2</v>
      </c>
      <c r="S1576" s="38">
        <v>0</v>
      </c>
      <c r="T1576" s="38">
        <v>1</v>
      </c>
      <c r="U1576" s="38">
        <v>18</v>
      </c>
      <c r="V1576" s="38">
        <v>1</v>
      </c>
      <c r="W1576" s="38">
        <v>4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/>
      <c r="AD1576" s="38">
        <v>0</v>
      </c>
      <c r="AE1576" s="38">
        <v>0</v>
      </c>
      <c r="AJ1576" s="38">
        <v>0</v>
      </c>
      <c r="AK1576" s="38"/>
      <c r="AO1576" s="38"/>
      <c r="AP1576" s="38"/>
      <c r="AR1576" s="38"/>
      <c r="AS1576" s="38"/>
      <c r="AV1576" s="38"/>
      <c r="BA1576" t="str">
        <f t="shared" si="370"/>
        <v>Worcester</v>
      </c>
      <c r="BB1576" t="s">
        <v>674</v>
      </c>
      <c r="BC1576">
        <v>1</v>
      </c>
      <c r="BE1576" s="60">
        <v>50</v>
      </c>
      <c r="BF1576" s="62">
        <v>23</v>
      </c>
      <c r="BG1576" s="62">
        <v>100</v>
      </c>
      <c r="BH1576" s="66">
        <v>86125</v>
      </c>
      <c r="BI1576" s="66">
        <v>86125</v>
      </c>
      <c r="BJ1576" s="66">
        <f t="shared" si="381"/>
        <v>50023</v>
      </c>
      <c r="BL1576" s="6" t="s">
        <v>1447</v>
      </c>
      <c r="BM1576">
        <f t="shared" si="379"/>
        <v>5086125</v>
      </c>
      <c r="BN1576">
        <f t="shared" si="371"/>
        <v>5086125</v>
      </c>
      <c r="BR1576" s="1"/>
      <c r="CA1576" s="38"/>
      <c r="CB1576" s="38"/>
    </row>
    <row r="1577" spans="1:81" ht="14" customHeight="1" collapsed="1" x14ac:dyDescent="0.2">
      <c r="A1577" t="s">
        <v>708</v>
      </c>
      <c r="B1577" s="6" t="s">
        <v>534</v>
      </c>
      <c r="C1577" s="1">
        <f t="shared" si="372"/>
        <v>369422</v>
      </c>
      <c r="D1577" s="3">
        <f>IF(N1577&gt;0, RANK(N1577,(N1577:P1577,Q1577:AE1577)),0)</f>
        <v>1</v>
      </c>
      <c r="E1577" s="3">
        <f>IF(O1577&gt;0,RANK(O1577,(N1577:P1577,Q1577:AE1577)),0)</f>
        <v>2</v>
      </c>
      <c r="F1577" s="3">
        <f t="shared" si="373"/>
        <v>3</v>
      </c>
      <c r="G1577" s="1">
        <f t="shared" si="374"/>
        <v>116396</v>
      </c>
      <c r="H1577" s="2">
        <f t="shared" si="380"/>
        <v>0.31507598356351274</v>
      </c>
      <c r="I1577" s="4"/>
      <c r="J1577" s="2">
        <f t="shared" si="375"/>
        <v>0.63827005430104322</v>
      </c>
      <c r="K1577" s="2">
        <f t="shared" si="376"/>
        <v>0.32319407073753054</v>
      </c>
      <c r="L1577" s="2">
        <f t="shared" si="377"/>
        <v>1.5984429730768607E-2</v>
      </c>
      <c r="M1577" s="2">
        <f t="shared" si="378"/>
        <v>2.2551445230657635E-2</v>
      </c>
      <c r="N1577" s="38">
        <v>235791</v>
      </c>
      <c r="O1577" s="38">
        <v>119395</v>
      </c>
      <c r="P1577" s="38">
        <v>5905</v>
      </c>
      <c r="Q1577" s="38">
        <v>1828</v>
      </c>
      <c r="R1577" s="38">
        <v>898</v>
      </c>
      <c r="S1577" s="38">
        <v>7</v>
      </c>
      <c r="T1577" s="38">
        <v>1710</v>
      </c>
      <c r="U1577" s="38">
        <v>1549</v>
      </c>
      <c r="V1577" s="38">
        <v>211</v>
      </c>
      <c r="W1577" s="38">
        <v>2050</v>
      </c>
      <c r="X1577" s="38">
        <v>53</v>
      </c>
      <c r="Y1577" s="38">
        <v>2</v>
      </c>
      <c r="Z1577" s="38">
        <v>10</v>
      </c>
      <c r="AA1577" s="38">
        <v>1</v>
      </c>
      <c r="AB1577" s="38">
        <v>1</v>
      </c>
      <c r="AC1577" s="38"/>
      <c r="AD1577" s="38">
        <v>1</v>
      </c>
      <c r="AE1577" s="38">
        <v>1</v>
      </c>
      <c r="AF1577" s="38"/>
      <c r="AG1577" s="38"/>
      <c r="AJ1577" s="38">
        <v>9</v>
      </c>
      <c r="AK1577" s="38"/>
      <c r="AL1577" s="1"/>
      <c r="AM1577" s="1"/>
      <c r="AN1577" s="38"/>
      <c r="AO1577" s="38"/>
      <c r="AP1577" s="38"/>
      <c r="AQ1577" s="38"/>
      <c r="AR1577" s="38"/>
      <c r="AS1577" s="38"/>
      <c r="AT1577" s="1"/>
      <c r="AU1577" s="1"/>
      <c r="AV1577" s="38"/>
      <c r="AW1577" s="1"/>
      <c r="AX1577" s="1"/>
      <c r="AY1577" s="1"/>
      <c r="BA1577" t="str">
        <f t="shared" si="370"/>
        <v>Vermont</v>
      </c>
      <c r="BE1577" s="60">
        <v>50</v>
      </c>
      <c r="BJ1577" s="60">
        <v>50</v>
      </c>
      <c r="BK1577" s="60"/>
      <c r="BL1577" s="6" t="s">
        <v>693</v>
      </c>
      <c r="BM1577" s="60">
        <v>50</v>
      </c>
      <c r="BN1577" s="60">
        <v>50</v>
      </c>
      <c r="BO1577" s="38">
        <f>SUM(BO1330:BO1576)</f>
        <v>0</v>
      </c>
      <c r="BP1577" s="38">
        <f>SUM(BP1330:BP1576)</f>
        <v>0</v>
      </c>
      <c r="BR1577" s="1"/>
      <c r="CA1577" s="38">
        <f>SUM(CA1330:CA1576)</f>
        <v>0</v>
      </c>
      <c r="CB1577" s="38"/>
      <c r="CC1577" s="38"/>
    </row>
    <row r="1578" spans="1:81" ht="14" customHeight="1" x14ac:dyDescent="0.2">
      <c r="B1578" s="6"/>
      <c r="C1578" s="1"/>
      <c r="D1578" s="3"/>
      <c r="E1578" s="3"/>
      <c r="F1578" s="3"/>
      <c r="G1578" s="1"/>
      <c r="J1578" s="2"/>
      <c r="K1578" s="2"/>
      <c r="L1578" s="2"/>
      <c r="M1578" s="2"/>
      <c r="W1578" s="38"/>
    </row>
    <row r="1579" spans="1:81" ht="14" customHeight="1" x14ac:dyDescent="0.2">
      <c r="B1579" s="6"/>
      <c r="C1579" s="6"/>
      <c r="N1579" s="1"/>
      <c r="O1579" s="1"/>
      <c r="Q1579" s="1"/>
      <c r="R1579" s="1"/>
      <c r="T1579" s="1"/>
    </row>
    <row r="1580" spans="1:81" ht="14" customHeight="1" x14ac:dyDescent="0.2">
      <c r="A1580" s="37" t="s">
        <v>379</v>
      </c>
      <c r="N1580" s="38"/>
      <c r="O1580" s="38"/>
      <c r="Q1580" s="38"/>
      <c r="R1580" s="38"/>
      <c r="T1580" s="38"/>
      <c r="W1580" s="38"/>
    </row>
    <row r="1581" spans="1:81" ht="14" hidden="1" customHeight="1" outlineLevel="1" x14ac:dyDescent="0.2">
      <c r="A1581" s="37" t="s">
        <v>1177</v>
      </c>
      <c r="J1581" s="2"/>
      <c r="K1581" s="2"/>
      <c r="L1581" s="2"/>
      <c r="M1581" s="2"/>
    </row>
    <row r="1582" spans="1:81" ht="14" hidden="1" customHeight="1" outlineLevel="1" x14ac:dyDescent="0.2">
      <c r="A1582" t="s">
        <v>2905</v>
      </c>
      <c r="B1582" s="6"/>
      <c r="C1582" s="1"/>
      <c r="D1582" s="3"/>
      <c r="E1582" s="3"/>
      <c r="F1582" s="3"/>
      <c r="G1582" s="1"/>
      <c r="I1582" s="4"/>
      <c r="J1582" s="2"/>
      <c r="K1582" s="2"/>
      <c r="L1582" s="2"/>
      <c r="M1582" s="2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BA1582" t="str">
        <f t="shared" ref="BA1582:BA1597" si="382">A1582</f>
        <v>Atkinson and Gilmanton Academy Grant</v>
      </c>
      <c r="BB1582" t="s">
        <v>3868</v>
      </c>
      <c r="BC1582">
        <v>2</v>
      </c>
      <c r="BD1582" s="3"/>
      <c r="BE1582" s="60">
        <v>33</v>
      </c>
      <c r="BF1582" s="62">
        <v>7</v>
      </c>
      <c r="BG1582" s="62">
        <v>5</v>
      </c>
      <c r="BH1582" s="66">
        <v>2420</v>
      </c>
      <c r="BI1582" s="66">
        <v>2420</v>
      </c>
      <c r="BJ1582" s="66">
        <f t="shared" ref="BJ1582:BJ1646" si="383">BE1582*1000+BF1582</f>
        <v>33007</v>
      </c>
      <c r="BL1582" t="s">
        <v>1392</v>
      </c>
      <c r="BM1582">
        <f t="shared" ref="BM1582:BM1597" si="384">BE1582*100000+BH1582</f>
        <v>3302420</v>
      </c>
      <c r="BN1582">
        <f t="shared" ref="BN1582:BN1597" si="385">BE1582*100000+BI1582</f>
        <v>3302420</v>
      </c>
    </row>
    <row r="1583" spans="1:81" ht="14" hidden="1" customHeight="1" outlineLevel="1" x14ac:dyDescent="0.2">
      <c r="A1583" t="s">
        <v>3049</v>
      </c>
      <c r="B1583" s="6"/>
      <c r="C1583" s="1"/>
      <c r="D1583" s="3"/>
      <c r="E1583" s="3"/>
      <c r="F1583" s="3"/>
      <c r="G1583" s="1"/>
      <c r="I1583" s="4"/>
      <c r="J1583" s="2"/>
      <c r="K1583" s="2"/>
      <c r="L1583" s="2"/>
      <c r="M1583" s="2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BA1583" t="str">
        <f t="shared" si="382"/>
        <v>Beans Grant</v>
      </c>
      <c r="BB1583" t="s">
        <v>3868</v>
      </c>
      <c r="BC1583">
        <v>2</v>
      </c>
      <c r="BD1583" s="3"/>
      <c r="BE1583" s="60">
        <v>33</v>
      </c>
      <c r="BF1583" s="62">
        <v>7</v>
      </c>
      <c r="BG1583" s="62">
        <v>10</v>
      </c>
      <c r="BH1583" s="66">
        <v>4100</v>
      </c>
      <c r="BI1583" s="66">
        <v>4100</v>
      </c>
      <c r="BJ1583" s="66">
        <f t="shared" si="383"/>
        <v>33007</v>
      </c>
      <c r="BL1583" t="s">
        <v>1392</v>
      </c>
      <c r="BM1583">
        <f t="shared" si="384"/>
        <v>3304100</v>
      </c>
      <c r="BN1583">
        <f t="shared" si="385"/>
        <v>3304100</v>
      </c>
    </row>
    <row r="1584" spans="1:81" ht="14" hidden="1" customHeight="1" outlineLevel="1" x14ac:dyDescent="0.2">
      <c r="A1584" t="s">
        <v>2959</v>
      </c>
      <c r="B1584" s="6"/>
      <c r="C1584" s="1"/>
      <c r="D1584" s="3"/>
      <c r="E1584" s="3"/>
      <c r="F1584" s="3"/>
      <c r="G1584" s="1"/>
      <c r="I1584" s="4"/>
      <c r="J1584" s="2"/>
      <c r="K1584" s="2"/>
      <c r="L1584" s="2"/>
      <c r="M1584" s="2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BA1584" t="str">
        <f t="shared" si="382"/>
        <v>Beans Purchase</v>
      </c>
      <c r="BB1584" t="s">
        <v>3868</v>
      </c>
      <c r="BC1584">
        <v>2</v>
      </c>
      <c r="BD1584" s="3"/>
      <c r="BE1584" s="60">
        <v>33</v>
      </c>
      <c r="BF1584" s="62">
        <v>7</v>
      </c>
      <c r="BG1584" s="62">
        <v>15</v>
      </c>
      <c r="BH1584" s="66">
        <v>4260</v>
      </c>
      <c r="BI1584" s="66">
        <v>4260</v>
      </c>
      <c r="BJ1584" s="66">
        <f t="shared" si="383"/>
        <v>33007</v>
      </c>
      <c r="BL1584" t="s">
        <v>1325</v>
      </c>
      <c r="BM1584">
        <f t="shared" si="384"/>
        <v>3304260</v>
      </c>
      <c r="BN1584">
        <f t="shared" si="385"/>
        <v>3304260</v>
      </c>
    </row>
    <row r="1585" spans="1:66" ht="14" hidden="1" customHeight="1" outlineLevel="1" x14ac:dyDescent="0.2">
      <c r="A1585" t="s">
        <v>2155</v>
      </c>
      <c r="B1585" s="6"/>
      <c r="C1585" s="1"/>
      <c r="D1585" s="3"/>
      <c r="E1585" s="3"/>
      <c r="F1585" s="3"/>
      <c r="G1585" s="1"/>
      <c r="I1585" s="4"/>
      <c r="J1585" s="2"/>
      <c r="K1585" s="2"/>
      <c r="L1585" s="2"/>
      <c r="M1585" s="2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BA1585" t="str">
        <f t="shared" si="382"/>
        <v>Chandlers Purchase</v>
      </c>
      <c r="BB1585" t="s">
        <v>3868</v>
      </c>
      <c r="BC1585">
        <v>2</v>
      </c>
      <c r="BD1585" s="3"/>
      <c r="BE1585" s="60">
        <v>33</v>
      </c>
      <c r="BF1585" s="62">
        <v>7</v>
      </c>
      <c r="BG1585" s="62">
        <v>35</v>
      </c>
      <c r="BH1585" s="66">
        <v>11220</v>
      </c>
      <c r="BI1585" s="66">
        <v>11220</v>
      </c>
      <c r="BJ1585" s="66">
        <f t="shared" si="383"/>
        <v>33007</v>
      </c>
      <c r="BL1585" t="s">
        <v>1325</v>
      </c>
      <c r="BM1585">
        <f t="shared" si="384"/>
        <v>3311220</v>
      </c>
      <c r="BN1585">
        <f t="shared" si="385"/>
        <v>3311220</v>
      </c>
    </row>
    <row r="1586" spans="1:66" ht="14" hidden="1" customHeight="1" outlineLevel="1" x14ac:dyDescent="0.2">
      <c r="A1586" t="s">
        <v>2275</v>
      </c>
      <c r="B1586" s="6"/>
      <c r="C1586" s="1"/>
      <c r="D1586" s="3"/>
      <c r="E1586" s="3"/>
      <c r="F1586" s="3"/>
      <c r="G1586" s="1"/>
      <c r="I1586" s="4"/>
      <c r="J1586" s="2"/>
      <c r="K1586" s="2"/>
      <c r="L1586" s="2"/>
      <c r="M1586" s="2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BA1586" t="str">
        <f t="shared" si="382"/>
        <v>Crawfords Purchase</v>
      </c>
      <c r="BB1586" t="s">
        <v>3868</v>
      </c>
      <c r="BC1586">
        <v>2</v>
      </c>
      <c r="BD1586" s="3"/>
      <c r="BE1586" s="60">
        <v>33</v>
      </c>
      <c r="BF1586" s="62">
        <v>7</v>
      </c>
      <c r="BG1586" s="62">
        <v>55</v>
      </c>
      <c r="BH1586" s="66">
        <v>16100</v>
      </c>
      <c r="BI1586" s="66">
        <v>16100</v>
      </c>
      <c r="BJ1586" s="66">
        <f t="shared" si="383"/>
        <v>33007</v>
      </c>
      <c r="BL1586" t="s">
        <v>1325</v>
      </c>
      <c r="BM1586">
        <f t="shared" si="384"/>
        <v>3316100</v>
      </c>
      <c r="BN1586">
        <f t="shared" si="385"/>
        <v>3316100</v>
      </c>
    </row>
    <row r="1587" spans="1:66" ht="14" hidden="1" customHeight="1" outlineLevel="1" x14ac:dyDescent="0.2">
      <c r="A1587" t="s">
        <v>3088</v>
      </c>
      <c r="B1587" s="6"/>
      <c r="C1587" s="1"/>
      <c r="D1587" s="3"/>
      <c r="E1587" s="3"/>
      <c r="F1587" s="3"/>
      <c r="G1587" s="1"/>
      <c r="I1587" s="4"/>
      <c r="J1587" s="2"/>
      <c r="K1587" s="2"/>
      <c r="L1587" s="2"/>
      <c r="M1587" s="2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BA1587" t="str">
        <f t="shared" si="382"/>
        <v>Cutts Grant</v>
      </c>
      <c r="BB1587" t="s">
        <v>3868</v>
      </c>
      <c r="BC1587">
        <v>2</v>
      </c>
      <c r="BD1587" s="3"/>
      <c r="BE1587" s="60">
        <v>33</v>
      </c>
      <c r="BF1587" s="62">
        <v>7</v>
      </c>
      <c r="BG1587" s="62">
        <v>60</v>
      </c>
      <c r="BH1587" s="66">
        <v>16660</v>
      </c>
      <c r="BI1587" s="66">
        <v>16660</v>
      </c>
      <c r="BJ1587" s="66">
        <f t="shared" si="383"/>
        <v>33007</v>
      </c>
      <c r="BL1587" t="s">
        <v>1392</v>
      </c>
      <c r="BM1587">
        <f t="shared" si="384"/>
        <v>3316660</v>
      </c>
      <c r="BN1587">
        <f t="shared" si="385"/>
        <v>3316660</v>
      </c>
    </row>
    <row r="1588" spans="1:66" ht="14" hidden="1" customHeight="1" outlineLevel="1" x14ac:dyDescent="0.2">
      <c r="A1588" t="s">
        <v>2696</v>
      </c>
      <c r="B1588" s="6"/>
      <c r="C1588" s="1"/>
      <c r="D1588" s="3"/>
      <c r="E1588" s="3"/>
      <c r="F1588" s="3"/>
      <c r="G1588" s="1"/>
      <c r="I1588" s="4"/>
      <c r="J1588" s="2"/>
      <c r="K1588" s="2"/>
      <c r="L1588" s="2"/>
      <c r="M1588" s="2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BA1588" t="str">
        <f t="shared" si="382"/>
        <v>Dixs Grant</v>
      </c>
      <c r="BB1588" t="s">
        <v>3868</v>
      </c>
      <c r="BC1588">
        <v>2</v>
      </c>
      <c r="BD1588" s="3"/>
      <c r="BE1588" s="60">
        <v>33</v>
      </c>
      <c r="BF1588" s="62">
        <v>7</v>
      </c>
      <c r="BG1588" s="62">
        <v>70</v>
      </c>
      <c r="BH1588" s="66">
        <v>18340</v>
      </c>
      <c r="BI1588" s="66">
        <v>18340</v>
      </c>
      <c r="BJ1588" s="66">
        <f t="shared" si="383"/>
        <v>33007</v>
      </c>
      <c r="BL1588" t="s">
        <v>1392</v>
      </c>
      <c r="BM1588">
        <f t="shared" si="384"/>
        <v>3318340</v>
      </c>
      <c r="BN1588">
        <f t="shared" si="385"/>
        <v>3318340</v>
      </c>
    </row>
    <row r="1589" spans="1:66" ht="14" hidden="1" customHeight="1" outlineLevel="1" x14ac:dyDescent="0.2">
      <c r="A1589" t="s">
        <v>2805</v>
      </c>
      <c r="B1589" s="6"/>
      <c r="C1589" s="1"/>
      <c r="D1589" s="3"/>
      <c r="E1589" s="3"/>
      <c r="F1589" s="3"/>
      <c r="G1589" s="1"/>
      <c r="I1589" s="4"/>
      <c r="J1589" s="2"/>
      <c r="K1589" s="2"/>
      <c r="L1589" s="2"/>
      <c r="M1589" s="2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BA1589" t="str">
        <f t="shared" si="382"/>
        <v>Ervings Location</v>
      </c>
      <c r="BB1589" t="s">
        <v>3868</v>
      </c>
      <c r="BC1589">
        <v>2</v>
      </c>
      <c r="BD1589" s="3"/>
      <c r="BE1589" s="60">
        <v>33</v>
      </c>
      <c r="BF1589" s="62">
        <v>7</v>
      </c>
      <c r="BG1589" s="62">
        <v>90</v>
      </c>
      <c r="BH1589" s="66">
        <v>25180</v>
      </c>
      <c r="BI1589" s="66">
        <v>25180</v>
      </c>
      <c r="BJ1589" s="66">
        <f t="shared" si="383"/>
        <v>33007</v>
      </c>
      <c r="BL1589" t="s">
        <v>655</v>
      </c>
      <c r="BM1589">
        <f t="shared" si="384"/>
        <v>3325180</v>
      </c>
      <c r="BN1589">
        <f t="shared" si="385"/>
        <v>3325180</v>
      </c>
    </row>
    <row r="1590" spans="1:66" ht="14" hidden="1" customHeight="1" outlineLevel="1" x14ac:dyDescent="0.2">
      <c r="A1590" t="s">
        <v>2611</v>
      </c>
      <c r="B1590" s="6"/>
      <c r="C1590" s="1"/>
      <c r="D1590" s="3"/>
      <c r="E1590" s="3"/>
      <c r="F1590" s="3"/>
      <c r="G1590" s="1"/>
      <c r="I1590" s="4"/>
      <c r="J1590" s="2"/>
      <c r="K1590" s="2"/>
      <c r="L1590" s="2"/>
      <c r="M1590" s="2"/>
      <c r="N1590" s="38"/>
      <c r="O1590" s="38"/>
      <c r="P1590" s="38"/>
      <c r="U1590" s="38"/>
      <c r="V1590" s="38"/>
      <c r="W1590" s="38"/>
      <c r="X1590" s="38"/>
      <c r="Y1590" s="38"/>
      <c r="Z1590" s="38"/>
      <c r="AA1590" s="38"/>
      <c r="AB1590" s="38"/>
      <c r="BA1590" t="str">
        <f t="shared" si="382"/>
        <v>Hadleys Purchase</v>
      </c>
      <c r="BB1590" t="s">
        <v>3868</v>
      </c>
      <c r="BC1590">
        <v>2</v>
      </c>
      <c r="BD1590" s="3"/>
      <c r="BE1590" s="60">
        <v>33</v>
      </c>
      <c r="BF1590" s="62">
        <v>7</v>
      </c>
      <c r="BG1590" s="62">
        <v>105</v>
      </c>
      <c r="BH1590" s="66">
        <v>32420</v>
      </c>
      <c r="BI1590" s="66">
        <v>32420</v>
      </c>
      <c r="BJ1590" s="66">
        <f t="shared" si="383"/>
        <v>33007</v>
      </c>
      <c r="BL1590" t="s">
        <v>1325</v>
      </c>
      <c r="BM1590">
        <f t="shared" si="384"/>
        <v>3332420</v>
      </c>
      <c r="BN1590">
        <f t="shared" si="385"/>
        <v>3332420</v>
      </c>
    </row>
    <row r="1591" spans="1:66" ht="14" hidden="1" customHeight="1" outlineLevel="1" x14ac:dyDescent="0.2">
      <c r="A1591" t="s">
        <v>3901</v>
      </c>
      <c r="B1591" s="6"/>
      <c r="C1591" s="1"/>
      <c r="D1591" s="3"/>
      <c r="E1591" s="3"/>
      <c r="F1591" s="3"/>
      <c r="G1591" s="1"/>
      <c r="I1591" s="4"/>
      <c r="J1591" s="2"/>
      <c r="K1591" s="2"/>
      <c r="L1591" s="2"/>
      <c r="M1591" s="2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BA1591" t="str">
        <f t="shared" si="382"/>
        <v>Kilkenny</v>
      </c>
      <c r="BB1591" t="s">
        <v>3868</v>
      </c>
      <c r="BC1591">
        <v>2</v>
      </c>
      <c r="BD1591" s="3"/>
      <c r="BE1591" s="60">
        <v>33</v>
      </c>
      <c r="BF1591" s="62">
        <v>7</v>
      </c>
      <c r="BG1591" s="62">
        <v>115</v>
      </c>
      <c r="BH1591" s="66">
        <v>39940</v>
      </c>
      <c r="BI1591" s="66">
        <v>39940</v>
      </c>
      <c r="BJ1591" s="66">
        <f t="shared" si="383"/>
        <v>33007</v>
      </c>
      <c r="BL1591" t="s">
        <v>1273</v>
      </c>
      <c r="BM1591">
        <f t="shared" si="384"/>
        <v>3339940</v>
      </c>
      <c r="BN1591">
        <f t="shared" si="385"/>
        <v>3339940</v>
      </c>
    </row>
    <row r="1592" spans="1:66" ht="14" hidden="1" customHeight="1" outlineLevel="1" x14ac:dyDescent="0.2">
      <c r="A1592" t="s">
        <v>2284</v>
      </c>
      <c r="B1592" s="6"/>
      <c r="C1592" s="1"/>
      <c r="D1592" s="3"/>
      <c r="E1592" s="3"/>
      <c r="F1592" s="3"/>
      <c r="G1592" s="1"/>
      <c r="I1592" s="4"/>
      <c r="J1592" s="2"/>
      <c r="K1592" s="2"/>
      <c r="L1592" s="2"/>
      <c r="M1592" s="2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BA1592" t="str">
        <f t="shared" si="382"/>
        <v>Livermore</v>
      </c>
      <c r="BB1592" t="s">
        <v>2215</v>
      </c>
      <c r="BC1592">
        <v>2</v>
      </c>
      <c r="BD1592" s="3"/>
      <c r="BE1592" s="60">
        <v>33</v>
      </c>
      <c r="BF1592" s="62">
        <v>9</v>
      </c>
      <c r="BG1592" s="62">
        <v>127</v>
      </c>
      <c r="BH1592" s="66">
        <v>42820</v>
      </c>
      <c r="BI1592" s="66">
        <v>42820</v>
      </c>
      <c r="BJ1592" s="66">
        <f t="shared" si="383"/>
        <v>33009</v>
      </c>
      <c r="BL1592" t="s">
        <v>1447</v>
      </c>
      <c r="BM1592">
        <f t="shared" si="384"/>
        <v>3342820</v>
      </c>
      <c r="BN1592">
        <f t="shared" si="385"/>
        <v>3342820</v>
      </c>
    </row>
    <row r="1593" spans="1:66" ht="14" hidden="1" customHeight="1" outlineLevel="1" x14ac:dyDescent="0.2">
      <c r="A1593" t="s">
        <v>2964</v>
      </c>
      <c r="B1593" s="6"/>
      <c r="C1593" s="1"/>
      <c r="D1593" s="3"/>
      <c r="E1593" s="3"/>
      <c r="F1593" s="3"/>
      <c r="G1593" s="1"/>
      <c r="I1593" s="4"/>
      <c r="J1593" s="2"/>
      <c r="K1593" s="2"/>
      <c r="L1593" s="2"/>
      <c r="M1593" s="2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BA1593" t="str">
        <f t="shared" si="382"/>
        <v>Low and Burbanks Grant</v>
      </c>
      <c r="BB1593" t="s">
        <v>3868</v>
      </c>
      <c r="BC1593">
        <v>2</v>
      </c>
      <c r="BD1593" s="3"/>
      <c r="BE1593" s="60">
        <v>33</v>
      </c>
      <c r="BF1593" s="62">
        <v>7</v>
      </c>
      <c r="BG1593" s="62">
        <v>125</v>
      </c>
      <c r="BH1593" s="66">
        <v>43620</v>
      </c>
      <c r="BI1593" s="66">
        <v>43620</v>
      </c>
      <c r="BJ1593" s="66">
        <f t="shared" si="383"/>
        <v>33007</v>
      </c>
      <c r="BL1593" t="s">
        <v>1392</v>
      </c>
      <c r="BM1593">
        <f t="shared" si="384"/>
        <v>3343620</v>
      </c>
      <c r="BN1593">
        <f t="shared" si="385"/>
        <v>3343620</v>
      </c>
    </row>
    <row r="1594" spans="1:66" ht="14" hidden="1" customHeight="1" outlineLevel="1" x14ac:dyDescent="0.2">
      <c r="A1594" t="s">
        <v>3902</v>
      </c>
      <c r="B1594" s="6"/>
      <c r="C1594" s="1"/>
      <c r="D1594" s="3"/>
      <c r="E1594" s="3"/>
      <c r="F1594" s="3"/>
      <c r="G1594" s="1"/>
      <c r="I1594" s="4"/>
      <c r="J1594" s="2"/>
      <c r="K1594" s="2"/>
      <c r="L1594" s="2"/>
      <c r="M1594" s="2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BA1594" t="str">
        <f t="shared" si="382"/>
        <v>Odell</v>
      </c>
      <c r="BB1594" t="s">
        <v>3868</v>
      </c>
      <c r="BC1594">
        <v>2</v>
      </c>
      <c r="BD1594" s="3"/>
      <c r="BE1594" s="60">
        <v>33</v>
      </c>
      <c r="BF1594" s="62">
        <v>7</v>
      </c>
      <c r="BG1594" s="62">
        <v>150</v>
      </c>
      <c r="BH1594" s="66">
        <v>57860</v>
      </c>
      <c r="BI1594" s="66">
        <v>57860</v>
      </c>
      <c r="BJ1594" s="66">
        <f t="shared" si="383"/>
        <v>33007</v>
      </c>
      <c r="BL1594" t="s">
        <v>1273</v>
      </c>
      <c r="BM1594">
        <f t="shared" si="384"/>
        <v>3357860</v>
      </c>
      <c r="BN1594">
        <f t="shared" si="385"/>
        <v>3357860</v>
      </c>
    </row>
    <row r="1595" spans="1:66" ht="14" hidden="1" customHeight="1" outlineLevel="1" x14ac:dyDescent="0.2">
      <c r="A1595" t="s">
        <v>2705</v>
      </c>
      <c r="B1595" s="6"/>
      <c r="C1595" s="1"/>
      <c r="D1595" s="3"/>
      <c r="E1595" s="3"/>
      <c r="F1595" s="3"/>
      <c r="G1595" s="1"/>
      <c r="I1595" s="4"/>
      <c r="J1595" s="2"/>
      <c r="K1595" s="2"/>
      <c r="L1595" s="2"/>
      <c r="M1595" s="2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BA1595" t="str">
        <f t="shared" si="382"/>
        <v>Sargents Purchase</v>
      </c>
      <c r="BB1595" t="s">
        <v>3868</v>
      </c>
      <c r="BC1595">
        <v>2</v>
      </c>
      <c r="BD1595" s="3"/>
      <c r="BE1595" s="60">
        <v>33</v>
      </c>
      <c r="BF1595" s="62">
        <v>7</v>
      </c>
      <c r="BG1595" s="62">
        <v>170</v>
      </c>
      <c r="BH1595" s="66">
        <v>67860</v>
      </c>
      <c r="BI1595" s="66">
        <v>67860</v>
      </c>
      <c r="BJ1595" s="66">
        <f t="shared" si="383"/>
        <v>33007</v>
      </c>
      <c r="BL1595" t="s">
        <v>1325</v>
      </c>
      <c r="BM1595">
        <f t="shared" si="384"/>
        <v>3367860</v>
      </c>
      <c r="BN1595">
        <f t="shared" si="385"/>
        <v>3367860</v>
      </c>
    </row>
    <row r="1596" spans="1:66" ht="14" hidden="1" customHeight="1" outlineLevel="1" x14ac:dyDescent="0.2">
      <c r="A1596" t="s">
        <v>2112</v>
      </c>
      <c r="B1596" s="6"/>
      <c r="C1596" s="1"/>
      <c r="D1596" s="3"/>
      <c r="E1596" s="3"/>
      <c r="F1596" s="3"/>
      <c r="G1596" s="1"/>
      <c r="I1596" s="4"/>
      <c r="J1596" s="2"/>
      <c r="K1596" s="2"/>
      <c r="L1596" s="2"/>
      <c r="M1596" s="2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BA1596" t="str">
        <f t="shared" si="382"/>
        <v>Second College Grant</v>
      </c>
      <c r="BB1596" t="s">
        <v>3868</v>
      </c>
      <c r="BC1596">
        <v>2</v>
      </c>
      <c r="BD1596" s="3"/>
      <c r="BE1596" s="60">
        <v>33</v>
      </c>
      <c r="BF1596" s="62">
        <v>7</v>
      </c>
      <c r="BG1596" s="62">
        <v>175</v>
      </c>
      <c r="BH1596" s="66">
        <v>68500</v>
      </c>
      <c r="BI1596" s="66">
        <v>68500</v>
      </c>
      <c r="BJ1596" s="66">
        <f t="shared" si="383"/>
        <v>33007</v>
      </c>
      <c r="BL1596" t="s">
        <v>1392</v>
      </c>
      <c r="BM1596">
        <f t="shared" si="384"/>
        <v>3368500</v>
      </c>
      <c r="BN1596">
        <f t="shared" si="385"/>
        <v>3368500</v>
      </c>
    </row>
    <row r="1597" spans="1:66" ht="14" hidden="1" customHeight="1" outlineLevel="1" x14ac:dyDescent="0.2">
      <c r="A1597" t="s">
        <v>2067</v>
      </c>
      <c r="B1597" s="6"/>
      <c r="C1597" s="1"/>
      <c r="D1597" s="3"/>
      <c r="E1597" s="3"/>
      <c r="F1597" s="3"/>
      <c r="G1597" s="1"/>
      <c r="I1597" s="4"/>
      <c r="J1597" s="2"/>
      <c r="K1597" s="2"/>
      <c r="L1597" s="2"/>
      <c r="M1597" s="2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BA1597" t="str">
        <f t="shared" si="382"/>
        <v>Thompson and Meserves Purchase</v>
      </c>
      <c r="BB1597" t="s">
        <v>3868</v>
      </c>
      <c r="BC1597">
        <v>2</v>
      </c>
      <c r="BD1597" s="3"/>
      <c r="BE1597" s="60">
        <v>33</v>
      </c>
      <c r="BF1597" s="62">
        <v>7</v>
      </c>
      <c r="BG1597" s="62">
        <v>205</v>
      </c>
      <c r="BH1597" s="66">
        <v>76580</v>
      </c>
      <c r="BI1597" s="66">
        <v>76580</v>
      </c>
      <c r="BJ1597" s="66">
        <f t="shared" si="383"/>
        <v>33007</v>
      </c>
      <c r="BL1597" t="s">
        <v>1325</v>
      </c>
      <c r="BM1597">
        <f t="shared" si="384"/>
        <v>3376580</v>
      </c>
      <c r="BN1597">
        <f t="shared" si="385"/>
        <v>3376580</v>
      </c>
    </row>
    <row r="1598" spans="1:66" ht="14" hidden="1" customHeight="1" outlineLevel="1" x14ac:dyDescent="0.2">
      <c r="B1598" s="6"/>
      <c r="C1598" s="1"/>
      <c r="D1598" s="3"/>
      <c r="E1598" s="3"/>
      <c r="F1598" s="3"/>
      <c r="G1598" s="1"/>
      <c r="I1598" s="4"/>
      <c r="J1598" s="2"/>
      <c r="K1598" s="2"/>
      <c r="L1598" s="2"/>
      <c r="M1598" s="2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BD1598" s="3"/>
    </row>
    <row r="1599" spans="1:66" ht="14" hidden="1" customHeight="1" outlineLevel="1" x14ac:dyDescent="0.2">
      <c r="A1599" s="37" t="s">
        <v>708</v>
      </c>
      <c r="J1599" s="2"/>
      <c r="K1599" s="2"/>
      <c r="L1599" s="2"/>
      <c r="M1599" s="2"/>
    </row>
    <row r="1600" spans="1:66" ht="14" hidden="1" customHeight="1" outlineLevel="1" x14ac:dyDescent="0.2">
      <c r="A1600" t="s">
        <v>2485</v>
      </c>
      <c r="J1600" s="2"/>
      <c r="K1600" s="2"/>
      <c r="L1600" s="2"/>
      <c r="M1600" s="2"/>
      <c r="BA1600" t="str">
        <f>A1600</f>
        <v>Averill town</v>
      </c>
      <c r="BB1600" t="s">
        <v>823</v>
      </c>
      <c r="BC1600">
        <v>1</v>
      </c>
      <c r="BE1600" s="60">
        <v>50</v>
      </c>
      <c r="BF1600" s="62">
        <v>9</v>
      </c>
      <c r="BG1600" s="62">
        <v>5</v>
      </c>
      <c r="BH1600" s="66">
        <v>2125</v>
      </c>
      <c r="BI1600" s="66">
        <v>2125</v>
      </c>
      <c r="BJ1600" s="66">
        <f t="shared" si="383"/>
        <v>50009</v>
      </c>
      <c r="BL1600" t="s">
        <v>1447</v>
      </c>
      <c r="BM1600">
        <f t="shared" ref="BM1600:BM1608" si="386">BE1600*100000+BH1600</f>
        <v>5002125</v>
      </c>
      <c r="BN1600">
        <f t="shared" ref="BN1600:BN1608" si="387">BE1600*100000+BI1600</f>
        <v>5002125</v>
      </c>
    </row>
    <row r="1601" spans="1:69" ht="14" hidden="1" customHeight="1" outlineLevel="1" x14ac:dyDescent="0.2">
      <c r="A1601" t="s">
        <v>2030</v>
      </c>
      <c r="J1601" s="2"/>
      <c r="K1601" s="2"/>
      <c r="L1601" s="2"/>
      <c r="M1601" s="2"/>
      <c r="BA1601" t="str">
        <f t="shared" ref="BA1601:BA1608" si="388">A1601</f>
        <v>Avery's gore</v>
      </c>
      <c r="BB1601" t="s">
        <v>823</v>
      </c>
      <c r="BC1601">
        <v>1</v>
      </c>
      <c r="BE1601" s="60">
        <v>50</v>
      </c>
      <c r="BF1601" s="62">
        <v>9</v>
      </c>
      <c r="BG1601" s="62">
        <v>10</v>
      </c>
      <c r="BH1601" s="66">
        <v>2162</v>
      </c>
      <c r="BI1601" s="66">
        <v>2162</v>
      </c>
      <c r="BJ1601" s="66">
        <f t="shared" si="383"/>
        <v>50009</v>
      </c>
      <c r="BL1601" t="s">
        <v>703</v>
      </c>
      <c r="BM1601">
        <f t="shared" si="386"/>
        <v>5002162</v>
      </c>
      <c r="BN1601">
        <f t="shared" si="387"/>
        <v>5002162</v>
      </c>
    </row>
    <row r="1602" spans="1:69" ht="14" hidden="1" customHeight="1" outlineLevel="1" x14ac:dyDescent="0.2">
      <c r="A1602" t="s">
        <v>2868</v>
      </c>
      <c r="J1602" s="2"/>
      <c r="K1602" s="2"/>
      <c r="L1602" s="2"/>
      <c r="M1602" s="2"/>
      <c r="BA1602" t="str">
        <f t="shared" si="388"/>
        <v>Buels gore</v>
      </c>
      <c r="BB1602" t="s">
        <v>3104</v>
      </c>
      <c r="BC1602">
        <v>1</v>
      </c>
      <c r="BE1602" s="60">
        <v>50</v>
      </c>
      <c r="BF1602" s="62">
        <v>7</v>
      </c>
      <c r="BG1602" s="62">
        <v>10</v>
      </c>
      <c r="BH1602" s="66">
        <v>10300</v>
      </c>
      <c r="BI1602" s="66">
        <v>10300</v>
      </c>
      <c r="BJ1602" s="66">
        <f t="shared" si="383"/>
        <v>50007</v>
      </c>
      <c r="BL1602" t="s">
        <v>703</v>
      </c>
      <c r="BM1602">
        <f t="shared" si="386"/>
        <v>5010300</v>
      </c>
      <c r="BN1602">
        <f t="shared" si="387"/>
        <v>5010300</v>
      </c>
    </row>
    <row r="1603" spans="1:69" ht="14" hidden="1" customHeight="1" outlineLevel="1" x14ac:dyDescent="0.2">
      <c r="A1603" t="s">
        <v>2634</v>
      </c>
      <c r="J1603" s="2"/>
      <c r="K1603" s="2"/>
      <c r="L1603" s="2"/>
      <c r="M1603" s="2"/>
      <c r="BA1603" t="str">
        <f t="shared" si="388"/>
        <v>Ferdinand town</v>
      </c>
      <c r="BB1603" t="s">
        <v>823</v>
      </c>
      <c r="BC1603">
        <v>1</v>
      </c>
      <c r="BE1603" s="60">
        <v>50</v>
      </c>
      <c r="BF1603" s="62">
        <v>9</v>
      </c>
      <c r="BG1603" s="62">
        <v>45</v>
      </c>
      <c r="BH1603" s="66">
        <v>25975</v>
      </c>
      <c r="BI1603" s="66">
        <v>25975</v>
      </c>
      <c r="BJ1603" s="66">
        <f t="shared" si="383"/>
        <v>50009</v>
      </c>
      <c r="BL1603" t="s">
        <v>1447</v>
      </c>
      <c r="BM1603">
        <f t="shared" si="386"/>
        <v>5025975</v>
      </c>
      <c r="BN1603">
        <f t="shared" si="387"/>
        <v>5025975</v>
      </c>
    </row>
    <row r="1604" spans="1:69" ht="14" hidden="1" customHeight="1" outlineLevel="1" x14ac:dyDescent="0.2">
      <c r="A1604" t="s">
        <v>3113</v>
      </c>
      <c r="J1604" s="2"/>
      <c r="K1604" s="2"/>
      <c r="L1604" s="2"/>
      <c r="M1604" s="2"/>
      <c r="BA1604" t="str">
        <f t="shared" si="388"/>
        <v>Glastenbury town</v>
      </c>
      <c r="BB1604" t="s">
        <v>931</v>
      </c>
      <c r="BC1604">
        <v>1</v>
      </c>
      <c r="BE1604" s="60">
        <v>50</v>
      </c>
      <c r="BF1604" s="62">
        <v>3</v>
      </c>
      <c r="BG1604" s="62">
        <v>18</v>
      </c>
      <c r="BH1604" s="66">
        <v>27962</v>
      </c>
      <c r="BI1604" s="66">
        <v>27962</v>
      </c>
      <c r="BJ1604" s="66">
        <f t="shared" si="383"/>
        <v>50003</v>
      </c>
      <c r="BL1604" t="s">
        <v>1447</v>
      </c>
      <c r="BM1604">
        <f t="shared" si="386"/>
        <v>5027962</v>
      </c>
      <c r="BN1604">
        <f t="shared" si="387"/>
        <v>5027962</v>
      </c>
    </row>
    <row r="1605" spans="1:69" ht="14" hidden="1" customHeight="1" outlineLevel="1" x14ac:dyDescent="0.2">
      <c r="A1605" t="s">
        <v>3112</v>
      </c>
      <c r="J1605" s="2"/>
      <c r="K1605" s="2"/>
      <c r="L1605" s="2"/>
      <c r="M1605" s="2"/>
      <c r="BA1605" t="str">
        <f t="shared" si="388"/>
        <v>Lewis town</v>
      </c>
      <c r="BB1605" t="s">
        <v>823</v>
      </c>
      <c r="BC1605">
        <v>1</v>
      </c>
      <c r="BE1605" s="60">
        <v>50</v>
      </c>
      <c r="BF1605" s="62">
        <v>9</v>
      </c>
      <c r="BG1605" s="62">
        <v>65</v>
      </c>
      <c r="BH1605" s="66">
        <v>39775</v>
      </c>
      <c r="BI1605" s="66">
        <v>39775</v>
      </c>
      <c r="BJ1605" s="66">
        <f t="shared" si="383"/>
        <v>50009</v>
      </c>
      <c r="BL1605" t="s">
        <v>1447</v>
      </c>
      <c r="BM1605">
        <f t="shared" si="386"/>
        <v>5039775</v>
      </c>
      <c r="BN1605">
        <f t="shared" si="387"/>
        <v>5039775</v>
      </c>
    </row>
    <row r="1606" spans="1:69" ht="14" hidden="1" customHeight="1" outlineLevel="1" x14ac:dyDescent="0.2">
      <c r="A1606" t="s">
        <v>3006</v>
      </c>
      <c r="J1606" s="2"/>
      <c r="K1606" s="2"/>
      <c r="L1606" s="2"/>
      <c r="M1606" s="2"/>
      <c r="BA1606" t="str">
        <f t="shared" si="388"/>
        <v>Somerset town</v>
      </c>
      <c r="BB1606" t="s">
        <v>2090</v>
      </c>
      <c r="BC1606">
        <v>1</v>
      </c>
      <c r="BE1606" s="60">
        <v>50</v>
      </c>
      <c r="BF1606" s="62">
        <v>25</v>
      </c>
      <c r="BG1606" s="62">
        <v>73</v>
      </c>
      <c r="BH1606" s="66">
        <v>65762</v>
      </c>
      <c r="BI1606" s="66">
        <v>65762</v>
      </c>
      <c r="BJ1606" s="66">
        <f t="shared" si="383"/>
        <v>50025</v>
      </c>
      <c r="BL1606" t="s">
        <v>1447</v>
      </c>
      <c r="BM1606">
        <f t="shared" si="386"/>
        <v>5065762</v>
      </c>
      <c r="BN1606">
        <f t="shared" si="387"/>
        <v>5065762</v>
      </c>
    </row>
    <row r="1607" spans="1:69" ht="14" hidden="1" customHeight="1" outlineLevel="1" x14ac:dyDescent="0.2">
      <c r="A1607" t="s">
        <v>2763</v>
      </c>
      <c r="J1607" s="2"/>
      <c r="K1607" s="2"/>
      <c r="L1607" s="2"/>
      <c r="M1607" s="2"/>
      <c r="BA1607" t="str">
        <f t="shared" si="388"/>
        <v>Warner's grant</v>
      </c>
      <c r="BB1607" t="s">
        <v>823</v>
      </c>
      <c r="BC1607">
        <v>1</v>
      </c>
      <c r="BE1607" s="60">
        <v>50</v>
      </c>
      <c r="BF1607" s="62">
        <v>9</v>
      </c>
      <c r="BG1607" s="62">
        <v>90</v>
      </c>
      <c r="BH1607" s="66">
        <v>76337</v>
      </c>
      <c r="BI1607" s="66">
        <v>76337</v>
      </c>
      <c r="BJ1607" s="66">
        <f t="shared" si="383"/>
        <v>50009</v>
      </c>
      <c r="BL1607" t="s">
        <v>1392</v>
      </c>
      <c r="BM1607">
        <f t="shared" si="386"/>
        <v>5076337</v>
      </c>
      <c r="BN1607">
        <f t="shared" si="387"/>
        <v>5076337</v>
      </c>
    </row>
    <row r="1608" spans="1:69" ht="14" hidden="1" customHeight="1" outlineLevel="1" x14ac:dyDescent="0.2">
      <c r="A1608" t="s">
        <v>3102</v>
      </c>
      <c r="J1608" s="2"/>
      <c r="K1608" s="2"/>
      <c r="L1608" s="2"/>
      <c r="M1608" s="2"/>
      <c r="BA1608" t="str">
        <f t="shared" si="388"/>
        <v>Warren's gore</v>
      </c>
      <c r="BB1608" t="s">
        <v>823</v>
      </c>
      <c r="BC1608">
        <v>1</v>
      </c>
      <c r="BE1608" s="60">
        <v>50</v>
      </c>
      <c r="BF1608" s="62">
        <v>9</v>
      </c>
      <c r="BG1608" s="62">
        <v>95</v>
      </c>
      <c r="BH1608" s="66">
        <v>76562</v>
      </c>
      <c r="BI1608" s="66">
        <v>76562</v>
      </c>
      <c r="BJ1608" s="66">
        <f t="shared" si="383"/>
        <v>50009</v>
      </c>
      <c r="BL1608" t="s">
        <v>703</v>
      </c>
      <c r="BM1608">
        <f t="shared" si="386"/>
        <v>5076562</v>
      </c>
      <c r="BN1608">
        <f t="shared" si="387"/>
        <v>5076562</v>
      </c>
    </row>
    <row r="1609" spans="1:69" ht="14" hidden="1" customHeight="1" outlineLevel="1" x14ac:dyDescent="0.2">
      <c r="J1609" s="2"/>
      <c r="K1609" s="2"/>
      <c r="L1609" s="2"/>
      <c r="M1609" s="2"/>
    </row>
    <row r="1610" spans="1:69" ht="14" hidden="1" customHeight="1" outlineLevel="1" x14ac:dyDescent="0.2">
      <c r="A1610" s="37" t="s">
        <v>3101</v>
      </c>
      <c r="J1610" s="2"/>
      <c r="K1610" s="2"/>
      <c r="L1610" s="2"/>
      <c r="M1610" s="2"/>
    </row>
    <row r="1611" spans="1:69" s="6" customFormat="1" ht="14" hidden="1" customHeight="1" outlineLevel="1" x14ac:dyDescent="0.2">
      <c r="J1611" s="2"/>
      <c r="K1611" s="2"/>
      <c r="L1611" s="2"/>
      <c r="M1611" s="2"/>
      <c r="N1611" s="38"/>
      <c r="O1611" s="38"/>
      <c r="P1611" s="38"/>
      <c r="Y1611" s="43"/>
      <c r="BE1611" s="60"/>
      <c r="BF1611" s="62"/>
      <c r="BG1611" s="62"/>
      <c r="BH1611" s="66"/>
      <c r="BI1611" s="66"/>
      <c r="BJ1611" s="66"/>
      <c r="BK1611" s="66"/>
      <c r="BO1611" s="38"/>
      <c r="BP1611" s="38"/>
      <c r="BQ1611" s="38"/>
    </row>
    <row r="1612" spans="1:69" ht="14" hidden="1" customHeight="1" outlineLevel="1" x14ac:dyDescent="0.2">
      <c r="A1612" t="s">
        <v>2223</v>
      </c>
      <c r="BA1612" t="str">
        <f t="shared" ref="BA1612:BA1651" si="389">A1612</f>
        <v>Argyle</v>
      </c>
      <c r="BB1612" s="43" t="s">
        <v>2436</v>
      </c>
      <c r="BE1612" s="60">
        <v>23</v>
      </c>
      <c r="BF1612" s="62">
        <v>19</v>
      </c>
      <c r="BG1612" s="62">
        <v>7</v>
      </c>
      <c r="BH1612" s="66">
        <v>1500</v>
      </c>
      <c r="BI1612" s="66">
        <v>1500</v>
      </c>
      <c r="BJ1612" s="66">
        <f t="shared" si="383"/>
        <v>23019</v>
      </c>
      <c r="BL1612" t="s">
        <v>937</v>
      </c>
      <c r="BM1612">
        <f t="shared" ref="BM1612:BM1651" si="390">BE1612*100000+BH1612</f>
        <v>2301500</v>
      </c>
      <c r="BN1612">
        <f t="shared" ref="BN1612:BN1651" si="391">BE1612*100000+BI1612</f>
        <v>2301500</v>
      </c>
    </row>
    <row r="1613" spans="1:69" ht="14" hidden="1" customHeight="1" outlineLevel="1" x14ac:dyDescent="0.2">
      <c r="A1613" t="s">
        <v>3090</v>
      </c>
      <c r="BA1613" t="str">
        <f t="shared" si="389"/>
        <v>Blanchard</v>
      </c>
      <c r="BB1613" s="43" t="s">
        <v>1922</v>
      </c>
      <c r="BE1613" s="60">
        <v>23</v>
      </c>
      <c r="BF1613" s="62">
        <v>21</v>
      </c>
      <c r="BG1613" s="62">
        <v>20</v>
      </c>
      <c r="BH1613" s="66">
        <v>5560</v>
      </c>
      <c r="BI1613" s="66">
        <v>5560</v>
      </c>
      <c r="BJ1613" s="66">
        <f t="shared" si="383"/>
        <v>23021</v>
      </c>
      <c r="BL1613" t="s">
        <v>937</v>
      </c>
      <c r="BM1613">
        <f t="shared" si="390"/>
        <v>2305560</v>
      </c>
      <c r="BN1613">
        <f t="shared" si="391"/>
        <v>2305560</v>
      </c>
    </row>
    <row r="1614" spans="1:69" ht="14" hidden="1" customHeight="1" outlineLevel="1" x14ac:dyDescent="0.2">
      <c r="A1614" t="s">
        <v>2270</v>
      </c>
      <c r="J1614" s="2"/>
      <c r="K1614" s="2"/>
      <c r="L1614" s="2"/>
      <c r="M1614" s="2"/>
      <c r="BA1614" t="str">
        <f t="shared" si="389"/>
        <v>Central Aroostook</v>
      </c>
      <c r="BB1614" s="43" t="s">
        <v>2774</v>
      </c>
      <c r="BE1614" s="60">
        <v>23</v>
      </c>
      <c r="BF1614" s="62">
        <v>3</v>
      </c>
      <c r="BG1614" s="62">
        <v>57</v>
      </c>
      <c r="BH1614" s="66">
        <v>11785</v>
      </c>
      <c r="BI1614" s="66">
        <v>11785</v>
      </c>
      <c r="BJ1614" s="66">
        <f t="shared" si="383"/>
        <v>23003</v>
      </c>
      <c r="BL1614" t="s">
        <v>937</v>
      </c>
      <c r="BM1614">
        <f t="shared" si="390"/>
        <v>2311785</v>
      </c>
      <c r="BN1614">
        <f t="shared" si="391"/>
        <v>2311785</v>
      </c>
    </row>
    <row r="1615" spans="1:69" ht="14" hidden="1" customHeight="1" outlineLevel="1" x14ac:dyDescent="0.2">
      <c r="A1615" t="s">
        <v>2909</v>
      </c>
      <c r="BA1615" t="str">
        <f t="shared" si="389"/>
        <v>Central Hancock</v>
      </c>
      <c r="BB1615" s="43" t="s">
        <v>585</v>
      </c>
      <c r="BE1615" s="60">
        <v>23</v>
      </c>
      <c r="BF1615" s="62">
        <v>9</v>
      </c>
      <c r="BG1615" s="62">
        <v>42</v>
      </c>
      <c r="BH1615" s="66">
        <v>11800</v>
      </c>
      <c r="BI1615" s="66">
        <v>11800</v>
      </c>
      <c r="BJ1615" s="66">
        <f t="shared" si="383"/>
        <v>23009</v>
      </c>
      <c r="BL1615" t="s">
        <v>937</v>
      </c>
      <c r="BM1615">
        <f t="shared" si="390"/>
        <v>2311800</v>
      </c>
      <c r="BN1615">
        <f t="shared" si="391"/>
        <v>2311800</v>
      </c>
    </row>
    <row r="1616" spans="1:69" ht="14" hidden="1" customHeight="1" outlineLevel="1" x14ac:dyDescent="0.2">
      <c r="A1616" t="s">
        <v>2856</v>
      </c>
      <c r="BA1616" t="str">
        <f t="shared" si="389"/>
        <v>Central Somerset</v>
      </c>
      <c r="BB1616" s="43" t="s">
        <v>1752</v>
      </c>
      <c r="BE1616" s="60">
        <v>23</v>
      </c>
      <c r="BF1616" s="62">
        <v>25</v>
      </c>
      <c r="BG1616" s="62">
        <v>37</v>
      </c>
      <c r="BH1616" s="66">
        <v>11820</v>
      </c>
      <c r="BI1616" s="66">
        <v>11820</v>
      </c>
      <c r="BJ1616" s="66">
        <f t="shared" si="383"/>
        <v>23025</v>
      </c>
      <c r="BL1616" t="s">
        <v>937</v>
      </c>
      <c r="BM1616">
        <f t="shared" si="390"/>
        <v>2311820</v>
      </c>
      <c r="BN1616">
        <f t="shared" si="391"/>
        <v>2311820</v>
      </c>
    </row>
    <row r="1617" spans="1:66" ht="14" hidden="1" customHeight="1" outlineLevel="1" x14ac:dyDescent="0.2">
      <c r="A1617" t="s">
        <v>2457</v>
      </c>
      <c r="BA1617" t="str">
        <f t="shared" si="389"/>
        <v>Criehaven</v>
      </c>
      <c r="BB1617" s="43" t="s">
        <v>1696</v>
      </c>
      <c r="BE1617" s="60">
        <v>23</v>
      </c>
      <c r="BF1617" s="62">
        <v>13</v>
      </c>
      <c r="BG1617" s="62">
        <v>13</v>
      </c>
      <c r="BH1617" s="66">
        <v>15125</v>
      </c>
      <c r="BI1617" s="66">
        <v>15125</v>
      </c>
      <c r="BJ1617" s="66">
        <f t="shared" si="383"/>
        <v>23013</v>
      </c>
      <c r="BL1617" t="s">
        <v>937</v>
      </c>
      <c r="BM1617">
        <f t="shared" si="390"/>
        <v>2315125</v>
      </c>
      <c r="BN1617">
        <f t="shared" si="391"/>
        <v>2315125</v>
      </c>
    </row>
    <row r="1618" spans="1:66" ht="14" hidden="1" customHeight="1" outlineLevel="1" x14ac:dyDescent="0.2">
      <c r="A1618" t="s">
        <v>2801</v>
      </c>
      <c r="BA1618" t="str">
        <f t="shared" si="389"/>
        <v>East Central Franklin</v>
      </c>
      <c r="BB1618" s="43" t="s">
        <v>1117</v>
      </c>
      <c r="BE1618" s="60">
        <v>23</v>
      </c>
      <c r="BF1618" s="62">
        <v>7</v>
      </c>
      <c r="BG1618" s="62">
        <v>27</v>
      </c>
      <c r="BH1618" s="66">
        <v>19865</v>
      </c>
      <c r="BI1618" s="66">
        <v>19865</v>
      </c>
      <c r="BJ1618" s="66">
        <f t="shared" si="383"/>
        <v>23007</v>
      </c>
      <c r="BL1618" t="s">
        <v>937</v>
      </c>
      <c r="BM1618">
        <f t="shared" si="390"/>
        <v>2319865</v>
      </c>
      <c r="BN1618">
        <f t="shared" si="391"/>
        <v>2319865</v>
      </c>
    </row>
    <row r="1619" spans="1:66" ht="14" hidden="1" customHeight="1" outlineLevel="1" x14ac:dyDescent="0.2">
      <c r="A1619" t="s">
        <v>2321</v>
      </c>
      <c r="BA1619" t="str">
        <f t="shared" si="389"/>
        <v>East Central Penobscot</v>
      </c>
      <c r="BB1619" s="43" t="s">
        <v>2436</v>
      </c>
      <c r="BE1619" s="60">
        <v>23</v>
      </c>
      <c r="BF1619" s="62">
        <v>19</v>
      </c>
      <c r="BG1619" s="62">
        <v>83</v>
      </c>
      <c r="BH1619" s="66">
        <v>19868</v>
      </c>
      <c r="BI1619" s="66">
        <v>19868</v>
      </c>
      <c r="BJ1619" s="66">
        <f t="shared" si="383"/>
        <v>23019</v>
      </c>
      <c r="BL1619" t="s">
        <v>937</v>
      </c>
      <c r="BM1619">
        <f t="shared" si="390"/>
        <v>2319868</v>
      </c>
      <c r="BN1619">
        <f t="shared" si="391"/>
        <v>2319868</v>
      </c>
    </row>
    <row r="1620" spans="1:66" ht="14" hidden="1" customHeight="1" outlineLevel="1" x14ac:dyDescent="0.2">
      <c r="A1620" t="s">
        <v>2614</v>
      </c>
      <c r="BA1620" t="str">
        <f t="shared" si="389"/>
        <v>East Central Washington</v>
      </c>
      <c r="BB1620" s="43" t="s">
        <v>674</v>
      </c>
      <c r="BE1620" s="60">
        <v>23</v>
      </c>
      <c r="BF1620" s="62">
        <v>29</v>
      </c>
      <c r="BG1620" s="62">
        <v>93</v>
      </c>
      <c r="BH1620" s="66">
        <v>19870</v>
      </c>
      <c r="BI1620" s="66">
        <v>19870</v>
      </c>
      <c r="BJ1620" s="66">
        <f t="shared" si="383"/>
        <v>23029</v>
      </c>
      <c r="BL1620" t="s">
        <v>937</v>
      </c>
      <c r="BM1620">
        <f t="shared" si="390"/>
        <v>2319870</v>
      </c>
      <c r="BN1620">
        <f t="shared" si="391"/>
        <v>2319870</v>
      </c>
    </row>
    <row r="1621" spans="1:66" ht="14" hidden="1" customHeight="1" outlineLevel="1" x14ac:dyDescent="0.2">
      <c r="A1621" t="s">
        <v>1508</v>
      </c>
      <c r="BA1621" t="str">
        <f t="shared" si="389"/>
        <v>East Hancock</v>
      </c>
      <c r="BB1621" s="43" t="s">
        <v>585</v>
      </c>
      <c r="BE1621" s="60">
        <v>23</v>
      </c>
      <c r="BF1621" s="62">
        <v>9</v>
      </c>
      <c r="BG1621" s="62">
        <v>62</v>
      </c>
      <c r="BH1621" s="66">
        <v>20405</v>
      </c>
      <c r="BI1621" s="66">
        <v>20405</v>
      </c>
      <c r="BJ1621" s="66">
        <f t="shared" si="383"/>
        <v>23009</v>
      </c>
      <c r="BL1621" t="s">
        <v>937</v>
      </c>
      <c r="BM1621">
        <f t="shared" si="390"/>
        <v>2320405</v>
      </c>
      <c r="BN1621">
        <f t="shared" si="391"/>
        <v>2320405</v>
      </c>
    </row>
    <row r="1622" spans="1:66" ht="14" hidden="1" customHeight="1" outlineLevel="1" x14ac:dyDescent="0.2">
      <c r="A1622" t="s">
        <v>2935</v>
      </c>
      <c r="BA1622" t="str">
        <f t="shared" si="389"/>
        <v>Hibberts</v>
      </c>
      <c r="BB1622" s="43" t="s">
        <v>1567</v>
      </c>
      <c r="BE1622" s="60">
        <v>23</v>
      </c>
      <c r="BF1622" s="62">
        <v>15</v>
      </c>
      <c r="BG1622" s="62">
        <v>45</v>
      </c>
      <c r="BH1622" s="66">
        <v>32715</v>
      </c>
      <c r="BI1622" s="66">
        <v>32715</v>
      </c>
      <c r="BJ1622" s="66">
        <f t="shared" si="383"/>
        <v>23015</v>
      </c>
      <c r="BL1622" t="s">
        <v>3082</v>
      </c>
      <c r="BM1622">
        <f t="shared" si="390"/>
        <v>2332715</v>
      </c>
      <c r="BN1622">
        <f t="shared" si="391"/>
        <v>2332715</v>
      </c>
    </row>
    <row r="1623" spans="1:66" ht="14" hidden="1" customHeight="1" outlineLevel="1" x14ac:dyDescent="0.2">
      <c r="A1623" s="6" t="s">
        <v>3864</v>
      </c>
      <c r="BA1623" t="str">
        <f t="shared" si="389"/>
        <v>Louds Island</v>
      </c>
      <c r="BB1623" s="43" t="s">
        <v>1567</v>
      </c>
      <c r="BE1623" s="60">
        <v>23</v>
      </c>
      <c r="BF1623" s="62">
        <v>15</v>
      </c>
      <c r="BH1623" s="66">
        <v>41280</v>
      </c>
      <c r="BJ1623" s="66">
        <f t="shared" si="383"/>
        <v>23015</v>
      </c>
      <c r="BL1623" t="s">
        <v>937</v>
      </c>
      <c r="BM1623">
        <f t="shared" si="390"/>
        <v>2341280</v>
      </c>
      <c r="BN1623">
        <f t="shared" si="391"/>
        <v>2300000</v>
      </c>
    </row>
    <row r="1624" spans="1:66" ht="14" hidden="1" customHeight="1" outlineLevel="1" x14ac:dyDescent="0.2">
      <c r="A1624" s="6" t="s">
        <v>3866</v>
      </c>
      <c r="BA1624" t="str">
        <f t="shared" si="389"/>
        <v>Marshall Island</v>
      </c>
      <c r="BB1624" s="43" t="s">
        <v>585</v>
      </c>
      <c r="BE1624" s="60">
        <v>23</v>
      </c>
      <c r="BF1624" s="62">
        <v>9</v>
      </c>
      <c r="BH1624" s="66">
        <v>43578</v>
      </c>
      <c r="BJ1624" s="66">
        <f>BE1624*1000+BF1624</f>
        <v>23009</v>
      </c>
      <c r="BL1624" t="s">
        <v>937</v>
      </c>
      <c r="BM1624">
        <f t="shared" si="390"/>
        <v>2343578</v>
      </c>
      <c r="BN1624">
        <f t="shared" si="391"/>
        <v>2300000</v>
      </c>
    </row>
    <row r="1625" spans="1:66" ht="14" hidden="1" customHeight="1" outlineLevel="1" x14ac:dyDescent="0.2">
      <c r="A1625" s="6" t="s">
        <v>3865</v>
      </c>
      <c r="BA1625" t="str">
        <f t="shared" si="389"/>
        <v>Muscle Ridge Islands</v>
      </c>
      <c r="BB1625" s="43" t="s">
        <v>1696</v>
      </c>
      <c r="BE1625" s="60">
        <v>23</v>
      </c>
      <c r="BF1625" s="62">
        <v>13</v>
      </c>
      <c r="BH1625" s="66">
        <v>47962</v>
      </c>
      <c r="BJ1625" s="66">
        <f>BE1625*1000+BF1625</f>
        <v>23013</v>
      </c>
      <c r="BL1625" t="s">
        <v>937</v>
      </c>
      <c r="BM1625">
        <f t="shared" si="390"/>
        <v>2347962</v>
      </c>
      <c r="BN1625">
        <f t="shared" si="391"/>
        <v>2300000</v>
      </c>
    </row>
    <row r="1626" spans="1:66" ht="14" hidden="1" customHeight="1" outlineLevel="1" x14ac:dyDescent="0.2">
      <c r="A1626" t="s">
        <v>2486</v>
      </c>
      <c r="J1626" s="2"/>
      <c r="K1626" s="2"/>
      <c r="L1626" s="2"/>
      <c r="M1626" s="2"/>
      <c r="BA1626" t="str">
        <f t="shared" si="389"/>
        <v>North Franklin</v>
      </c>
      <c r="BB1626" s="43" t="s">
        <v>1117</v>
      </c>
      <c r="BE1626" s="60">
        <v>23</v>
      </c>
      <c r="BF1626" s="62">
        <v>7</v>
      </c>
      <c r="BG1626" s="62">
        <v>67</v>
      </c>
      <c r="BH1626" s="66">
        <v>51400</v>
      </c>
      <c r="BI1626" s="66">
        <v>51400</v>
      </c>
      <c r="BJ1626" s="66">
        <f t="shared" si="383"/>
        <v>23007</v>
      </c>
      <c r="BL1626" t="s">
        <v>937</v>
      </c>
      <c r="BM1626">
        <f t="shared" si="390"/>
        <v>2351400</v>
      </c>
      <c r="BN1626">
        <f t="shared" si="391"/>
        <v>2351400</v>
      </c>
    </row>
    <row r="1627" spans="1:66" ht="14" hidden="1" customHeight="1" outlineLevel="1" x14ac:dyDescent="0.2">
      <c r="A1627" t="s">
        <v>3029</v>
      </c>
      <c r="BA1627" t="str">
        <f t="shared" si="389"/>
        <v>North Oxford</v>
      </c>
      <c r="BB1627" s="43" t="s">
        <v>2338</v>
      </c>
      <c r="BE1627" s="60">
        <v>23</v>
      </c>
      <c r="BF1627" s="62">
        <v>17</v>
      </c>
      <c r="BG1627" s="62">
        <v>102</v>
      </c>
      <c r="BH1627" s="66">
        <v>52575</v>
      </c>
      <c r="BI1627" s="66">
        <v>52575</v>
      </c>
      <c r="BJ1627" s="66">
        <f t="shared" si="383"/>
        <v>23017</v>
      </c>
      <c r="BL1627" t="s">
        <v>937</v>
      </c>
      <c r="BM1627">
        <f t="shared" si="390"/>
        <v>2352575</v>
      </c>
      <c r="BN1627">
        <f t="shared" si="391"/>
        <v>2352575</v>
      </c>
    </row>
    <row r="1628" spans="1:66" ht="14" hidden="1" customHeight="1" outlineLevel="1" x14ac:dyDescent="0.2">
      <c r="A1628" t="s">
        <v>2960</v>
      </c>
      <c r="BA1628" t="str">
        <f t="shared" si="389"/>
        <v>North Penobscot</v>
      </c>
      <c r="BB1628" s="43" t="s">
        <v>2436</v>
      </c>
      <c r="BE1628" s="60">
        <v>23</v>
      </c>
      <c r="BF1628" s="62">
        <v>19</v>
      </c>
      <c r="BG1628" s="62">
        <v>237</v>
      </c>
      <c r="BH1628" s="66">
        <v>52710</v>
      </c>
      <c r="BI1628" s="66">
        <v>52710</v>
      </c>
      <c r="BJ1628" s="66">
        <f t="shared" si="383"/>
        <v>23019</v>
      </c>
      <c r="BL1628" t="s">
        <v>937</v>
      </c>
      <c r="BM1628">
        <f t="shared" si="390"/>
        <v>2352710</v>
      </c>
      <c r="BN1628">
        <f t="shared" si="391"/>
        <v>2352710</v>
      </c>
    </row>
    <row r="1629" spans="1:66" ht="14" hidden="1" customHeight="1" outlineLevel="1" x14ac:dyDescent="0.2">
      <c r="A1629" t="s">
        <v>2638</v>
      </c>
      <c r="BA1629" t="str">
        <f t="shared" si="389"/>
        <v>North Washington</v>
      </c>
      <c r="BB1629" s="43" t="s">
        <v>674</v>
      </c>
      <c r="BE1629" s="60">
        <v>23</v>
      </c>
      <c r="BF1629" s="62">
        <v>29</v>
      </c>
      <c r="BG1629" s="62">
        <v>157</v>
      </c>
      <c r="BH1629" s="66">
        <v>53500</v>
      </c>
      <c r="BI1629" s="66">
        <v>53500</v>
      </c>
      <c r="BJ1629" s="66">
        <f t="shared" si="383"/>
        <v>23029</v>
      </c>
      <c r="BL1629" t="s">
        <v>937</v>
      </c>
      <c r="BM1629">
        <f t="shared" si="390"/>
        <v>2353500</v>
      </c>
      <c r="BN1629">
        <f t="shared" si="391"/>
        <v>2353500</v>
      </c>
    </row>
    <row r="1630" spans="1:66" ht="14" hidden="1" customHeight="1" outlineLevel="1" x14ac:dyDescent="0.2">
      <c r="A1630" t="s">
        <v>2707</v>
      </c>
      <c r="BA1630" t="str">
        <f t="shared" si="389"/>
        <v>Northeast Piscataquis</v>
      </c>
      <c r="BB1630" s="43" t="s">
        <v>1922</v>
      </c>
      <c r="BE1630" s="60">
        <v>23</v>
      </c>
      <c r="BF1630" s="62">
        <v>21</v>
      </c>
      <c r="BG1630" s="62">
        <v>72</v>
      </c>
      <c r="BH1630" s="66">
        <v>51105</v>
      </c>
      <c r="BI1630" s="66">
        <v>51105</v>
      </c>
      <c r="BJ1630" s="66">
        <f t="shared" si="383"/>
        <v>23021</v>
      </c>
      <c r="BL1630" t="s">
        <v>937</v>
      </c>
      <c r="BM1630">
        <f t="shared" si="390"/>
        <v>2351105</v>
      </c>
      <c r="BN1630">
        <f t="shared" si="391"/>
        <v>2351105</v>
      </c>
    </row>
    <row r="1631" spans="1:66" ht="14" hidden="1" customHeight="1" outlineLevel="1" x14ac:dyDescent="0.2">
      <c r="A1631" t="s">
        <v>2983</v>
      </c>
      <c r="BA1631" t="str">
        <f t="shared" si="389"/>
        <v>Northeast Somerset</v>
      </c>
      <c r="BB1631" s="43" t="s">
        <v>1752</v>
      </c>
      <c r="BE1631" s="60">
        <v>23</v>
      </c>
      <c r="BF1631" s="62">
        <v>25</v>
      </c>
      <c r="BG1631" s="62">
        <v>112</v>
      </c>
      <c r="BH1631" s="66">
        <v>51114</v>
      </c>
      <c r="BI1631" s="66">
        <v>51114</v>
      </c>
      <c r="BJ1631" s="66">
        <f t="shared" si="383"/>
        <v>23025</v>
      </c>
      <c r="BL1631" t="s">
        <v>937</v>
      </c>
      <c r="BM1631">
        <f t="shared" si="390"/>
        <v>2351114</v>
      </c>
      <c r="BN1631">
        <f t="shared" si="391"/>
        <v>2351114</v>
      </c>
    </row>
    <row r="1632" spans="1:66" ht="14" hidden="1" customHeight="1" outlineLevel="1" x14ac:dyDescent="0.2">
      <c r="A1632" t="s">
        <v>3070</v>
      </c>
      <c r="J1632" s="2"/>
      <c r="K1632" s="2"/>
      <c r="L1632" s="2"/>
      <c r="M1632" s="2"/>
      <c r="BA1632" t="str">
        <f t="shared" si="389"/>
        <v>Northwest Aroostook</v>
      </c>
      <c r="BB1632" s="43" t="s">
        <v>2774</v>
      </c>
      <c r="BE1632" s="60">
        <v>23</v>
      </c>
      <c r="BF1632" s="62">
        <v>3</v>
      </c>
      <c r="BG1632" s="62">
        <v>237</v>
      </c>
      <c r="BH1632" s="66">
        <v>53602</v>
      </c>
      <c r="BI1632" s="66">
        <v>53602</v>
      </c>
      <c r="BJ1632" s="66">
        <f t="shared" si="383"/>
        <v>23003</v>
      </c>
      <c r="BL1632" t="s">
        <v>937</v>
      </c>
      <c r="BM1632">
        <f t="shared" si="390"/>
        <v>2353602</v>
      </c>
      <c r="BN1632">
        <f t="shared" si="391"/>
        <v>2353602</v>
      </c>
    </row>
    <row r="1633" spans="1:66" ht="14" hidden="1" customHeight="1" outlineLevel="1" x14ac:dyDescent="0.2">
      <c r="A1633" t="s">
        <v>2001</v>
      </c>
      <c r="BA1633" t="str">
        <f t="shared" si="389"/>
        <v>Northwest Hancock</v>
      </c>
      <c r="BB1633" s="43" t="s">
        <v>585</v>
      </c>
      <c r="BE1633" s="60">
        <v>23</v>
      </c>
      <c r="BF1633" s="62">
        <v>9</v>
      </c>
      <c r="BG1633" s="62">
        <v>102</v>
      </c>
      <c r="BH1633" s="66">
        <v>53620</v>
      </c>
      <c r="BI1633" s="66">
        <v>53620</v>
      </c>
      <c r="BJ1633" s="66">
        <f t="shared" si="383"/>
        <v>23009</v>
      </c>
      <c r="BL1633" t="s">
        <v>937</v>
      </c>
      <c r="BM1633">
        <f t="shared" si="390"/>
        <v>2353620</v>
      </c>
      <c r="BN1633">
        <f t="shared" si="391"/>
        <v>2353620</v>
      </c>
    </row>
    <row r="1634" spans="1:66" ht="14" hidden="1" customHeight="1" outlineLevel="1" x14ac:dyDescent="0.2">
      <c r="A1634" t="s">
        <v>2117</v>
      </c>
      <c r="BA1634" t="str">
        <f t="shared" si="389"/>
        <v>Northwest Piscataquis</v>
      </c>
      <c r="BB1634" s="43" t="s">
        <v>1922</v>
      </c>
      <c r="BE1634" s="60">
        <v>23</v>
      </c>
      <c r="BF1634" s="62">
        <v>21</v>
      </c>
      <c r="BG1634" s="62">
        <v>73</v>
      </c>
      <c r="BH1634" s="66">
        <v>53628</v>
      </c>
      <c r="BI1634" s="66">
        <v>53628</v>
      </c>
      <c r="BJ1634" s="66">
        <f t="shared" si="383"/>
        <v>23021</v>
      </c>
      <c r="BL1634" t="s">
        <v>937</v>
      </c>
      <c r="BM1634">
        <f t="shared" si="390"/>
        <v>2353628</v>
      </c>
      <c r="BN1634">
        <f t="shared" si="391"/>
        <v>2353628</v>
      </c>
    </row>
    <row r="1635" spans="1:66" ht="14" hidden="1" customHeight="1" outlineLevel="1" x14ac:dyDescent="0.2">
      <c r="A1635" t="s">
        <v>2169</v>
      </c>
      <c r="BA1635" t="str">
        <f t="shared" si="389"/>
        <v>Northwest Somerset</v>
      </c>
      <c r="BB1635" s="43" t="s">
        <v>1752</v>
      </c>
      <c r="BE1635" s="60">
        <v>23</v>
      </c>
      <c r="BF1635" s="62">
        <v>25</v>
      </c>
      <c r="BG1635" s="62">
        <v>113</v>
      </c>
      <c r="BH1635" s="66">
        <v>53636</v>
      </c>
      <c r="BI1635" s="66">
        <v>53636</v>
      </c>
      <c r="BJ1635" s="66">
        <f t="shared" si="383"/>
        <v>23025</v>
      </c>
      <c r="BL1635" t="s">
        <v>937</v>
      </c>
      <c r="BM1635">
        <f t="shared" si="390"/>
        <v>2353636</v>
      </c>
      <c r="BN1635">
        <f t="shared" si="391"/>
        <v>2353636</v>
      </c>
    </row>
    <row r="1636" spans="1:66" ht="14" hidden="1" customHeight="1" outlineLevel="1" x14ac:dyDescent="0.2">
      <c r="A1636" t="s">
        <v>2663</v>
      </c>
      <c r="BA1636" t="str">
        <f t="shared" si="389"/>
        <v>Passamaquoddy Indian Township</v>
      </c>
      <c r="BB1636" s="43" t="s">
        <v>674</v>
      </c>
      <c r="BE1636" s="60">
        <v>23</v>
      </c>
      <c r="BF1636" s="62">
        <v>29</v>
      </c>
      <c r="BG1636" s="62">
        <v>158</v>
      </c>
      <c r="BH1636" s="66">
        <v>57082</v>
      </c>
      <c r="BI1636" s="66">
        <v>57082</v>
      </c>
      <c r="BJ1636" s="66">
        <f t="shared" si="383"/>
        <v>23029</v>
      </c>
      <c r="BL1636" t="s">
        <v>2496</v>
      </c>
      <c r="BM1636">
        <f t="shared" si="390"/>
        <v>2357082</v>
      </c>
      <c r="BN1636">
        <f t="shared" si="391"/>
        <v>2357082</v>
      </c>
    </row>
    <row r="1637" spans="1:66" ht="14" hidden="1" customHeight="1" outlineLevel="1" x14ac:dyDescent="0.2">
      <c r="A1637" t="s">
        <v>1593</v>
      </c>
      <c r="BA1637" t="str">
        <f t="shared" si="389"/>
        <v>Passamaquoddy Pleasant Point</v>
      </c>
      <c r="BB1637" s="43" t="s">
        <v>674</v>
      </c>
      <c r="BE1637" s="60">
        <v>23</v>
      </c>
      <c r="BF1637" s="62">
        <v>29</v>
      </c>
      <c r="BG1637" s="62">
        <v>159</v>
      </c>
      <c r="BH1637" s="66">
        <v>57090</v>
      </c>
      <c r="BI1637" s="66">
        <v>57090</v>
      </c>
      <c r="BJ1637" s="66">
        <f t="shared" si="383"/>
        <v>23029</v>
      </c>
      <c r="BL1637" t="s">
        <v>2496</v>
      </c>
      <c r="BM1637">
        <f t="shared" si="390"/>
        <v>2357090</v>
      </c>
      <c r="BN1637">
        <f t="shared" si="391"/>
        <v>2357090</v>
      </c>
    </row>
    <row r="1638" spans="1:66" ht="14" hidden="1" customHeight="1" outlineLevel="1" x14ac:dyDescent="0.2">
      <c r="A1638" t="s">
        <v>2761</v>
      </c>
      <c r="J1638" s="2"/>
      <c r="K1638" s="2"/>
      <c r="L1638" s="2"/>
      <c r="M1638" s="2"/>
      <c r="BA1638" t="str">
        <f t="shared" si="389"/>
        <v>Penobscot Indian Island</v>
      </c>
      <c r="BB1638" s="43" t="s">
        <v>2774</v>
      </c>
      <c r="BE1638" s="60">
        <v>23</v>
      </c>
      <c r="BF1638" s="62">
        <v>3</v>
      </c>
      <c r="BG1638" s="62">
        <v>253</v>
      </c>
      <c r="BH1638" s="66">
        <v>57936</v>
      </c>
      <c r="BI1638" s="66">
        <v>57936</v>
      </c>
      <c r="BJ1638" s="66">
        <f t="shared" si="383"/>
        <v>23003</v>
      </c>
      <c r="BL1638" t="s">
        <v>2496</v>
      </c>
      <c r="BM1638">
        <f t="shared" si="390"/>
        <v>2357936</v>
      </c>
      <c r="BN1638">
        <f t="shared" si="391"/>
        <v>2357936</v>
      </c>
    </row>
    <row r="1639" spans="1:66" ht="14" hidden="1" customHeight="1" outlineLevel="1" x14ac:dyDescent="0.2">
      <c r="A1639" t="s">
        <v>2761</v>
      </c>
      <c r="BA1639" t="str">
        <f t="shared" si="389"/>
        <v>Penobscot Indian Island</v>
      </c>
      <c r="BB1639" s="43" t="s">
        <v>2436</v>
      </c>
      <c r="BE1639" s="60">
        <v>23</v>
      </c>
      <c r="BF1639" s="62">
        <v>19</v>
      </c>
      <c r="BG1639" s="62">
        <v>262</v>
      </c>
      <c r="BH1639" s="66">
        <v>57937</v>
      </c>
      <c r="BI1639" s="66">
        <v>57937</v>
      </c>
      <c r="BJ1639" s="66">
        <f t="shared" si="383"/>
        <v>23019</v>
      </c>
      <c r="BL1639" t="s">
        <v>2496</v>
      </c>
      <c r="BM1639">
        <f t="shared" si="390"/>
        <v>2357937</v>
      </c>
      <c r="BN1639">
        <f t="shared" si="391"/>
        <v>2357937</v>
      </c>
    </row>
    <row r="1640" spans="1:66" ht="14" hidden="1" customHeight="1" outlineLevel="1" x14ac:dyDescent="0.2">
      <c r="A1640" t="s">
        <v>50</v>
      </c>
      <c r="BA1640" t="str">
        <f t="shared" si="389"/>
        <v>Perkins</v>
      </c>
      <c r="BB1640" s="43" t="s">
        <v>1259</v>
      </c>
      <c r="BE1640" s="60">
        <v>23</v>
      </c>
      <c r="BF1640" s="62">
        <v>23</v>
      </c>
      <c r="BG1640" s="62">
        <v>28</v>
      </c>
      <c r="BH1640" s="66">
        <v>58070</v>
      </c>
      <c r="BI1640" s="66">
        <v>58070</v>
      </c>
      <c r="BJ1640" s="66">
        <f t="shared" si="383"/>
        <v>23023</v>
      </c>
      <c r="BL1640" t="s">
        <v>937</v>
      </c>
      <c r="BM1640">
        <f t="shared" si="390"/>
        <v>2358070</v>
      </c>
      <c r="BN1640">
        <f t="shared" si="391"/>
        <v>2358070</v>
      </c>
    </row>
    <row r="1641" spans="1:66" ht="14" hidden="1" customHeight="1" outlineLevel="1" x14ac:dyDescent="0.2">
      <c r="A1641" t="s">
        <v>3117</v>
      </c>
      <c r="BA1641" t="str">
        <f t="shared" si="389"/>
        <v>Seboomook Lake</v>
      </c>
      <c r="BB1641" s="43" t="s">
        <v>1752</v>
      </c>
      <c r="BE1641" s="60">
        <v>23</v>
      </c>
      <c r="BF1641" s="62">
        <v>25</v>
      </c>
      <c r="BG1641" s="62">
        <v>137</v>
      </c>
      <c r="BH1641" s="66">
        <v>67238</v>
      </c>
      <c r="BI1641" s="66">
        <v>67238</v>
      </c>
      <c r="BJ1641" s="66">
        <f t="shared" si="383"/>
        <v>23025</v>
      </c>
      <c r="BL1641" t="s">
        <v>937</v>
      </c>
      <c r="BM1641">
        <f t="shared" si="390"/>
        <v>2367238</v>
      </c>
      <c r="BN1641">
        <f t="shared" si="391"/>
        <v>2367238</v>
      </c>
    </row>
    <row r="1642" spans="1:66" ht="14" hidden="1" customHeight="1" outlineLevel="1" x14ac:dyDescent="0.2">
      <c r="A1642" t="s">
        <v>2426</v>
      </c>
      <c r="J1642" s="2"/>
      <c r="K1642" s="2"/>
      <c r="L1642" s="2"/>
      <c r="M1642" s="2"/>
      <c r="BA1642" t="str">
        <f t="shared" si="389"/>
        <v>South Aroostook</v>
      </c>
      <c r="BB1642" s="43" t="s">
        <v>2774</v>
      </c>
      <c r="BE1642" s="60">
        <v>23</v>
      </c>
      <c r="BF1642" s="62">
        <v>3</v>
      </c>
      <c r="BG1642" s="62">
        <v>297</v>
      </c>
      <c r="BH1642" s="66">
        <v>69930</v>
      </c>
      <c r="BI1642" s="66">
        <v>69930</v>
      </c>
      <c r="BJ1642" s="66">
        <f t="shared" si="383"/>
        <v>23003</v>
      </c>
      <c r="BL1642" t="s">
        <v>937</v>
      </c>
      <c r="BM1642">
        <f t="shared" si="390"/>
        <v>2369930</v>
      </c>
      <c r="BN1642">
        <f t="shared" si="391"/>
        <v>2369930</v>
      </c>
    </row>
    <row r="1643" spans="1:66" ht="14" hidden="1" customHeight="1" outlineLevel="1" x14ac:dyDescent="0.2">
      <c r="A1643" t="s">
        <v>2680</v>
      </c>
      <c r="BA1643" t="str">
        <f t="shared" si="389"/>
        <v>South Franklin</v>
      </c>
      <c r="BB1643" s="43" t="s">
        <v>1117</v>
      </c>
      <c r="BE1643" s="60">
        <v>23</v>
      </c>
      <c r="BF1643" s="62">
        <v>7</v>
      </c>
      <c r="BG1643" s="62">
        <v>87</v>
      </c>
      <c r="BH1643" s="66">
        <v>70760</v>
      </c>
      <c r="BI1643" s="66">
        <v>70760</v>
      </c>
      <c r="BJ1643" s="66">
        <f t="shared" si="383"/>
        <v>23007</v>
      </c>
      <c r="BL1643" t="s">
        <v>937</v>
      </c>
      <c r="BM1643">
        <f t="shared" si="390"/>
        <v>2370760</v>
      </c>
      <c r="BN1643">
        <f t="shared" si="391"/>
        <v>2370760</v>
      </c>
    </row>
    <row r="1644" spans="1:66" ht="14" hidden="1" customHeight="1" outlineLevel="1" x14ac:dyDescent="0.2">
      <c r="A1644" t="s">
        <v>2896</v>
      </c>
      <c r="BA1644" t="str">
        <f t="shared" si="389"/>
        <v>South Oxford</v>
      </c>
      <c r="BB1644" s="43" t="s">
        <v>2338</v>
      </c>
      <c r="BE1644" s="60">
        <v>23</v>
      </c>
      <c r="BF1644" s="62">
        <v>17</v>
      </c>
      <c r="BG1644" s="62">
        <v>138</v>
      </c>
      <c r="BH1644" s="66">
        <v>71755</v>
      </c>
      <c r="BI1644" s="66">
        <v>71755</v>
      </c>
      <c r="BJ1644" s="66">
        <f t="shared" si="383"/>
        <v>23017</v>
      </c>
      <c r="BL1644" t="s">
        <v>937</v>
      </c>
      <c r="BM1644">
        <f t="shared" si="390"/>
        <v>2371755</v>
      </c>
      <c r="BN1644">
        <f t="shared" si="391"/>
        <v>2371755</v>
      </c>
    </row>
    <row r="1645" spans="1:66" ht="14" hidden="1" customHeight="1" outlineLevel="1" x14ac:dyDescent="0.2">
      <c r="A1645" t="s">
        <v>3116</v>
      </c>
      <c r="BA1645" t="str">
        <f t="shared" si="389"/>
        <v>Southeast Piscataquis</v>
      </c>
      <c r="BB1645" s="43" t="s">
        <v>1922</v>
      </c>
      <c r="BE1645" s="60">
        <v>23</v>
      </c>
      <c r="BF1645" s="62">
        <v>21</v>
      </c>
      <c r="BG1645" s="62">
        <v>93</v>
      </c>
      <c r="BH1645" s="66">
        <v>70655</v>
      </c>
      <c r="BI1645" s="66">
        <v>70655</v>
      </c>
      <c r="BJ1645" s="66">
        <f t="shared" si="383"/>
        <v>23021</v>
      </c>
      <c r="BL1645" t="s">
        <v>937</v>
      </c>
      <c r="BM1645">
        <f t="shared" si="390"/>
        <v>2370655</v>
      </c>
      <c r="BN1645">
        <f t="shared" si="391"/>
        <v>2370655</v>
      </c>
    </row>
    <row r="1646" spans="1:66" ht="14" hidden="1" customHeight="1" outlineLevel="1" x14ac:dyDescent="0.2">
      <c r="A1646" t="s">
        <v>2895</v>
      </c>
      <c r="J1646" s="2"/>
      <c r="K1646" s="2"/>
      <c r="L1646" s="2"/>
      <c r="M1646" s="2"/>
      <c r="BA1646" t="str">
        <f t="shared" si="389"/>
        <v>Square Lake</v>
      </c>
      <c r="BB1646" s="43" t="s">
        <v>2774</v>
      </c>
      <c r="BE1646" s="60">
        <v>23</v>
      </c>
      <c r="BF1646" s="62">
        <v>3</v>
      </c>
      <c r="BG1646" s="62">
        <v>298</v>
      </c>
      <c r="BH1646" s="66">
        <v>73472</v>
      </c>
      <c r="BI1646" s="66">
        <v>73472</v>
      </c>
      <c r="BJ1646" s="66">
        <f t="shared" si="383"/>
        <v>23003</v>
      </c>
      <c r="BL1646" t="s">
        <v>937</v>
      </c>
      <c r="BM1646">
        <f t="shared" si="390"/>
        <v>2373472</v>
      </c>
      <c r="BN1646">
        <f t="shared" si="391"/>
        <v>2373472</v>
      </c>
    </row>
    <row r="1647" spans="1:66" ht="14" hidden="1" customHeight="1" outlineLevel="1" x14ac:dyDescent="0.2">
      <c r="A1647" s="6" t="s">
        <v>3867</v>
      </c>
      <c r="BA1647" t="str">
        <f t="shared" si="389"/>
        <v>Twombly Ridge</v>
      </c>
      <c r="BB1647" s="43" t="s">
        <v>2436</v>
      </c>
      <c r="BE1647" s="60">
        <v>23</v>
      </c>
      <c r="BF1647" s="62">
        <v>19</v>
      </c>
      <c r="BG1647" s="62">
        <v>293</v>
      </c>
      <c r="BH1647" s="66">
        <v>78015</v>
      </c>
      <c r="BI1647" s="66">
        <v>78015</v>
      </c>
      <c r="BJ1647" s="66">
        <f>BE1647*1000+BF1647</f>
        <v>23019</v>
      </c>
      <c r="BL1647" t="s">
        <v>937</v>
      </c>
      <c r="BM1647">
        <f t="shared" si="390"/>
        <v>2378015</v>
      </c>
      <c r="BN1647">
        <f t="shared" si="391"/>
        <v>2378015</v>
      </c>
    </row>
    <row r="1648" spans="1:66" ht="14" hidden="1" customHeight="1" outlineLevel="1" x14ac:dyDescent="0.2">
      <c r="A1648" s="6" t="s">
        <v>3048</v>
      </c>
      <c r="J1648" s="2"/>
      <c r="K1648" s="2"/>
      <c r="L1648" s="2"/>
      <c r="M1648" s="2"/>
      <c r="BA1648" t="str">
        <f t="shared" si="389"/>
        <v>Unity</v>
      </c>
      <c r="BB1648" s="6" t="s">
        <v>2945</v>
      </c>
      <c r="BE1648" s="60">
        <v>23</v>
      </c>
      <c r="BF1648" s="62">
        <v>11</v>
      </c>
      <c r="BG1648" s="62">
        <v>107</v>
      </c>
      <c r="BH1648" s="66">
        <v>78190</v>
      </c>
      <c r="BI1648" s="66">
        <v>78190</v>
      </c>
      <c r="BJ1648" s="66">
        <f>BE1648*1000+BF1648</f>
        <v>23011</v>
      </c>
      <c r="BL1648" t="s">
        <v>937</v>
      </c>
      <c r="BM1648">
        <f t="shared" si="390"/>
        <v>2378190</v>
      </c>
      <c r="BN1648">
        <f t="shared" si="391"/>
        <v>2378190</v>
      </c>
    </row>
    <row r="1649" spans="1:92" ht="14" hidden="1" customHeight="1" outlineLevel="1" x14ac:dyDescent="0.2">
      <c r="A1649" t="s">
        <v>1440</v>
      </c>
      <c r="BA1649" t="str">
        <f t="shared" si="389"/>
        <v>West Central Franklin</v>
      </c>
      <c r="BB1649" s="43" t="s">
        <v>1117</v>
      </c>
      <c r="BE1649" s="60">
        <v>23</v>
      </c>
      <c r="BF1649" s="62">
        <v>7</v>
      </c>
      <c r="BG1649" s="62">
        <v>102</v>
      </c>
      <c r="BH1649" s="66">
        <v>82235</v>
      </c>
      <c r="BI1649" s="66">
        <v>82235</v>
      </c>
      <c r="BJ1649" s="66">
        <f>BE1649*1000+BF1649</f>
        <v>23007</v>
      </c>
      <c r="BL1649" t="s">
        <v>937</v>
      </c>
      <c r="BM1649">
        <f t="shared" si="390"/>
        <v>2382235</v>
      </c>
      <c r="BN1649">
        <f t="shared" si="391"/>
        <v>2382235</v>
      </c>
    </row>
    <row r="1650" spans="1:92" ht="14" hidden="1" customHeight="1" outlineLevel="1" x14ac:dyDescent="0.2">
      <c r="A1650" t="s">
        <v>2145</v>
      </c>
      <c r="BA1650" t="str">
        <f t="shared" si="389"/>
        <v>Whitney</v>
      </c>
      <c r="BB1650" s="43" t="s">
        <v>2436</v>
      </c>
      <c r="BE1650" s="60">
        <v>23</v>
      </c>
      <c r="BF1650" s="62">
        <v>19</v>
      </c>
      <c r="BG1650" s="62">
        <v>303</v>
      </c>
      <c r="BH1650" s="66">
        <v>85230</v>
      </c>
      <c r="BI1650" s="66">
        <v>85230</v>
      </c>
      <c r="BJ1650" s="66">
        <f>BE1650*1000+BF1650</f>
        <v>23019</v>
      </c>
      <c r="BL1650" t="s">
        <v>937</v>
      </c>
      <c r="BM1650">
        <f t="shared" si="390"/>
        <v>2385230</v>
      </c>
      <c r="BN1650">
        <f t="shared" si="391"/>
        <v>2385230</v>
      </c>
    </row>
    <row r="1651" spans="1:92" ht="14" hidden="1" customHeight="1" outlineLevel="1" x14ac:dyDescent="0.2">
      <c r="A1651" t="s">
        <v>2002</v>
      </c>
      <c r="BA1651" t="str">
        <f t="shared" si="389"/>
        <v>Wyman</v>
      </c>
      <c r="BB1651" s="43" t="s">
        <v>1117</v>
      </c>
      <c r="BE1651" s="60">
        <v>23</v>
      </c>
      <c r="BF1651" s="62">
        <v>7</v>
      </c>
      <c r="BG1651" s="62">
        <v>111</v>
      </c>
      <c r="BH1651" s="66">
        <v>87680</v>
      </c>
      <c r="BI1651" s="66">
        <v>87680</v>
      </c>
      <c r="BJ1651" s="66">
        <f>BE1651*1000+BF1651</f>
        <v>23007</v>
      </c>
      <c r="BL1651" t="s">
        <v>937</v>
      </c>
      <c r="BM1651">
        <f t="shared" si="390"/>
        <v>2387680</v>
      </c>
      <c r="BN1651">
        <f t="shared" si="391"/>
        <v>2387680</v>
      </c>
    </row>
    <row r="1652" spans="1:92" ht="14" customHeight="1" collapsed="1" x14ac:dyDescent="0.2"/>
    <row r="1656" spans="1:92" ht="14" customHeight="1" x14ac:dyDescent="0.2">
      <c r="CK1656" t="e">
        <f>IF(#REF!&lt;&gt;"","",SUMIF(#REF!,$BZ1656,#REF!)-N1656)</f>
        <v>#REF!</v>
      </c>
      <c r="CL1656" t="e">
        <f>IF(#REF!&lt;&gt;"","",SUMIF(#REF!,$BZ1656,#REF!)-O1656)</f>
        <v>#REF!</v>
      </c>
      <c r="CM1656" t="e">
        <f>IF(#REF!&lt;&gt;"","",SUMIF(#REF!,$BZ1656,#REF!)-P1656)</f>
        <v>#REF!</v>
      </c>
      <c r="CN1656" t="e">
        <f>IF(#REF!&lt;&gt;"","",SUMIF(#REF!,$BZ1656,#REF!)-Q1656)</f>
        <v>#REF!</v>
      </c>
    </row>
    <row r="1657" spans="1:92" ht="14" customHeight="1" x14ac:dyDescent="0.2">
      <c r="CK1657" t="e">
        <f>IF(#REF!&lt;&gt;"","",SUMIF(#REF!,$BZ1657,#REF!)-N1657)</f>
        <v>#REF!</v>
      </c>
      <c r="CL1657" t="e">
        <f>IF(#REF!&lt;&gt;"","",SUMIF(#REF!,$BZ1657,#REF!)-O1657)</f>
        <v>#REF!</v>
      </c>
      <c r="CM1657" t="e">
        <f>IF(#REF!&lt;&gt;"","",SUMIF(#REF!,$BZ1657,#REF!)-P1657)</f>
        <v>#REF!</v>
      </c>
      <c r="CN1657" t="e">
        <f>IF(#REF!&lt;&gt;"","",SUMIF(#REF!,$BZ1657,#REF!)-Q1657)</f>
        <v>#REF!</v>
      </c>
    </row>
  </sheetData>
  <phoneticPr fontId="9"/>
  <conditionalFormatting sqref="D2:D1586">
    <cfRule type="cellIs" dxfId="113" priority="7" stopIfTrue="1" operator="equal">
      <formula>1</formula>
    </cfRule>
  </conditionalFormatting>
  <conditionalFormatting sqref="D640 D641:F1586">
    <cfRule type="cellIs" dxfId="112" priority="8" stopIfTrue="1" operator="equal">
      <formula>3</formula>
    </cfRule>
  </conditionalFormatting>
  <conditionalFormatting sqref="D1589:D1602 D1604 D1606 D1618">
    <cfRule type="cellIs" dxfId="111" priority="811" stopIfTrue="1" operator="equal">
      <formula>1</formula>
    </cfRule>
    <cfRule type="cellIs" dxfId="110" priority="812" stopIfTrue="1" operator="equal">
      <formula>3</formula>
    </cfRule>
  </conditionalFormatting>
  <conditionalFormatting sqref="D2:F639">
    <cfRule type="cellIs" dxfId="109" priority="44" stopIfTrue="1" operator="equal">
      <formula>3</formula>
    </cfRule>
  </conditionalFormatting>
  <conditionalFormatting sqref="E2:E1586">
    <cfRule type="cellIs" dxfId="108" priority="9" stopIfTrue="1" operator="equal">
      <formula>1</formula>
    </cfRule>
  </conditionalFormatting>
  <conditionalFormatting sqref="E640">
    <cfRule type="cellIs" dxfId="107" priority="10" stopIfTrue="1" operator="equal">
      <formula>3</formula>
    </cfRule>
  </conditionalFormatting>
  <conditionalFormatting sqref="E1589:E1602 E1604 E1606 E1618">
    <cfRule type="cellIs" dxfId="106" priority="813" stopIfTrue="1" operator="equal">
      <formula>1</formula>
    </cfRule>
    <cfRule type="cellIs" dxfId="105" priority="814" stopIfTrue="1" operator="equal">
      <formula>3</formula>
    </cfRule>
  </conditionalFormatting>
  <conditionalFormatting sqref="F2:F1586">
    <cfRule type="cellIs" dxfId="104" priority="11" stopIfTrue="1" operator="equal">
      <formula>1</formula>
    </cfRule>
  </conditionalFormatting>
  <conditionalFormatting sqref="F640">
    <cfRule type="cellIs" dxfId="103" priority="12" stopIfTrue="1" operator="equal">
      <formula>3</formula>
    </cfRule>
  </conditionalFormatting>
  <conditionalFormatting sqref="F1589:F1602 F1604 F1606 F1618">
    <cfRule type="cellIs" dxfId="102" priority="816" stopIfTrue="1" operator="equal">
      <formula>3</formula>
    </cfRule>
    <cfRule type="cellIs" dxfId="101" priority="815" stopIfTrue="1" operator="equal">
      <formula>1</formula>
    </cfRule>
  </conditionalFormatting>
  <conditionalFormatting sqref="G2 G144:G188 G190:G260 G262:G284 G287:G311 G313:G323 G325:G357 G359:G364 G366:G384 G386:G418 G420:G424 G426:G459 G461:G472 G475:G477 G479:G521 G523:G609 G611:G639 G641 G1618">
    <cfRule type="expression" dxfId="100" priority="823" stopIfTrue="1">
      <formula>IF(AND(G2&gt;0,F2=1),1,0)</formula>
    </cfRule>
    <cfRule type="expression" dxfId="99" priority="822" stopIfTrue="1">
      <formula>IF(AND(G2&gt;0,#REF!=1),1,0)</formula>
    </cfRule>
  </conditionalFormatting>
  <conditionalFormatting sqref="G3:G260 G425 G641:G1577">
    <cfRule type="expression" dxfId="98" priority="735" stopIfTrue="1">
      <formula>IF(AND(G3&gt;0,F3=1),1,0)</formula>
    </cfRule>
  </conditionalFormatting>
  <conditionalFormatting sqref="G3:G419 G460:G1577">
    <cfRule type="expression" dxfId="97" priority="38" stopIfTrue="1">
      <formula>IF(AND(G3&gt;0,E3=1),1,0)</formula>
    </cfRule>
  </conditionalFormatting>
  <conditionalFormatting sqref="G189 G425">
    <cfRule type="expression" dxfId="96" priority="734" stopIfTrue="1">
      <formula>IF(AND(G189&gt;0,#REF!=1),1,0)</formula>
    </cfRule>
    <cfRule type="expression" dxfId="95" priority="733" stopIfTrue="1">
      <formula>IF(AND(G189&gt;0,#REF!=1),1,0)</formula>
    </cfRule>
  </conditionalFormatting>
  <conditionalFormatting sqref="G189">
    <cfRule type="expression" dxfId="94" priority="723" stopIfTrue="1">
      <formula>IF(AND(G189&gt;0,F189=1),1,0)</formula>
    </cfRule>
  </conditionalFormatting>
  <conditionalFormatting sqref="G261">
    <cfRule type="expression" dxfId="93" priority="57" stopIfTrue="1">
      <formula>IF(AND(G261&gt;0,F261=1),1,0)</formula>
    </cfRule>
    <cfRule type="expression" dxfId="92" priority="67" stopIfTrue="1">
      <formula>IF(AND(G261&gt;0,#REF!=1),1,0)</formula>
    </cfRule>
    <cfRule type="expression" dxfId="91" priority="68" stopIfTrue="1">
      <formula>IF(AND(G261&gt;0,#REF!=1),1,0)</formula>
    </cfRule>
    <cfRule type="expression" dxfId="90" priority="69" stopIfTrue="1">
      <formula>IF(AND(G261&gt;0,F261=1),1,0)</formula>
    </cfRule>
  </conditionalFormatting>
  <conditionalFormatting sqref="G262:G285">
    <cfRule type="expression" dxfId="89" priority="663" stopIfTrue="1">
      <formula>IF(AND(G262&gt;0,F262=1),1,0)</formula>
    </cfRule>
  </conditionalFormatting>
  <conditionalFormatting sqref="G285">
    <cfRule type="expression" dxfId="88" priority="661" stopIfTrue="1">
      <formula>IF(AND(G285&gt;0,#REF!=1),1,0)</formula>
    </cfRule>
    <cfRule type="expression" dxfId="87" priority="662" stopIfTrue="1">
      <formula>IF(AND(G285&gt;0,#REF!=1),1,0)</formula>
    </cfRule>
  </conditionalFormatting>
  <conditionalFormatting sqref="G285:G286">
    <cfRule type="expression" dxfId="86" priority="87" stopIfTrue="1">
      <formula>IF(AND(G285&gt;0,F285=1),1,0)</formula>
    </cfRule>
  </conditionalFormatting>
  <conditionalFormatting sqref="G286">
    <cfRule type="expression" dxfId="85" priority="75" stopIfTrue="1">
      <formula>IF(AND(G286&gt;0,F286=1),1,0)</formula>
    </cfRule>
    <cfRule type="expression" dxfId="84" priority="85" stopIfTrue="1">
      <formula>IF(AND(G286&gt;0,#REF!=1),1,0)</formula>
    </cfRule>
    <cfRule type="expression" dxfId="83" priority="86" stopIfTrue="1">
      <formula>IF(AND(G286&gt;0,#REF!=1),1,0)</formula>
    </cfRule>
  </conditionalFormatting>
  <conditionalFormatting sqref="G287:G323">
    <cfRule type="expression" dxfId="82" priority="645" stopIfTrue="1">
      <formula>IF(AND(G287&gt;0,F287=1),1,0)</formula>
    </cfRule>
  </conditionalFormatting>
  <conditionalFormatting sqref="G312">
    <cfRule type="expression" dxfId="81" priority="643" stopIfTrue="1">
      <formula>IF(AND(G312&gt;0,#REF!=1),1,0)</formula>
    </cfRule>
    <cfRule type="expression" dxfId="80" priority="633" stopIfTrue="1">
      <formula>IF(AND(G312&gt;0,F312=1),1,0)</formula>
    </cfRule>
    <cfRule type="expression" dxfId="79" priority="644" stopIfTrue="1">
      <formula>IF(AND(G312&gt;0,#REF!=1),1,0)</formula>
    </cfRule>
  </conditionalFormatting>
  <conditionalFormatting sqref="G324">
    <cfRule type="expression" dxfId="78" priority="579" stopIfTrue="1">
      <formula>IF(AND(G324&gt;0,F324=1),1,0)</formula>
    </cfRule>
    <cfRule type="expression" dxfId="77" priority="589" stopIfTrue="1">
      <formula>IF(AND(G324&gt;0,#REF!=1),1,0)</formula>
    </cfRule>
    <cfRule type="expression" dxfId="76" priority="590" stopIfTrue="1">
      <formula>IF(AND(G324&gt;0,#REF!=1),1,0)</formula>
    </cfRule>
  </conditionalFormatting>
  <conditionalFormatting sqref="G324:G357">
    <cfRule type="expression" dxfId="75" priority="591" stopIfTrue="1">
      <formula>IF(AND(G324&gt;0,F324=1),1,0)</formula>
    </cfRule>
  </conditionalFormatting>
  <conditionalFormatting sqref="G358">
    <cfRule type="expression" dxfId="74" priority="105" stopIfTrue="1">
      <formula>IF(AND(G358&gt;0,F358=1),1,0)</formula>
    </cfRule>
    <cfRule type="expression" dxfId="73" priority="104" stopIfTrue="1">
      <formula>IF(AND(G358&gt;0,#REF!=1),1,0)</formula>
    </cfRule>
    <cfRule type="expression" dxfId="72" priority="103" stopIfTrue="1">
      <formula>IF(AND(G358&gt;0,#REF!=1),1,0)</formula>
    </cfRule>
    <cfRule type="expression" dxfId="71" priority="93" stopIfTrue="1">
      <formula>IF(AND(G358&gt;0,F358=1),1,0)</formula>
    </cfRule>
  </conditionalFormatting>
  <conditionalFormatting sqref="G359:G384">
    <cfRule type="expression" dxfId="70" priority="501" stopIfTrue="1">
      <formula>IF(AND(G359&gt;0,F359=1),1,0)</formula>
    </cfRule>
  </conditionalFormatting>
  <conditionalFormatting sqref="G365">
    <cfRule type="expression" dxfId="69" priority="489" stopIfTrue="1">
      <formula>IF(AND(G365&gt;0,F365=1),1,0)</formula>
    </cfRule>
    <cfRule type="expression" dxfId="68" priority="500" stopIfTrue="1">
      <formula>IF(AND(G365&gt;0,#REF!=1),1,0)</formula>
    </cfRule>
    <cfRule type="expression" dxfId="67" priority="499" stopIfTrue="1">
      <formula>IF(AND(G365&gt;0,#REF!=1),1,0)</formula>
    </cfRule>
  </conditionalFormatting>
  <conditionalFormatting sqref="G385">
    <cfRule type="expression" dxfId="66" priority="39" stopIfTrue="1">
      <formula>IF(AND(G385&gt;0,F385=1),1,0)</formula>
    </cfRule>
    <cfRule type="expression" dxfId="65" priority="49" stopIfTrue="1">
      <formula>IF(AND(G385&gt;0,#REF!=1),1,0)</formula>
    </cfRule>
    <cfRule type="expression" dxfId="64" priority="51" stopIfTrue="1">
      <formula>IF(AND(G385&gt;0,F385=1),1,0)</formula>
    </cfRule>
    <cfRule type="expression" dxfId="63" priority="50" stopIfTrue="1">
      <formula>IF(AND(G385&gt;0,#REF!=1),1,0)</formula>
    </cfRule>
  </conditionalFormatting>
  <conditionalFormatting sqref="G386:G419">
    <cfRule type="expression" dxfId="62" priority="465" stopIfTrue="1">
      <formula>IF(AND(G386&gt;0,F386=1),1,0)</formula>
    </cfRule>
  </conditionalFormatting>
  <conditionalFormatting sqref="G419">
    <cfRule type="expression" dxfId="61" priority="453" stopIfTrue="1">
      <formula>IF(AND(G419&gt;0,F419=1),1,0)</formula>
    </cfRule>
    <cfRule type="expression" dxfId="60" priority="464" stopIfTrue="1">
      <formula>IF(AND(G419&gt;0,#REF!=1),1,0)</formula>
    </cfRule>
    <cfRule type="expression" dxfId="59" priority="463" stopIfTrue="1">
      <formula>IF(AND(G419&gt;0,#REF!=1),1,0)</formula>
    </cfRule>
  </conditionalFormatting>
  <conditionalFormatting sqref="G420:G424 G426:G459 G144:G188 G190:G260 G641 G262:G284 G287:G311 G313:G323 G325:G357 G359:G364 G366:G384 G386:G418 G461:G472 G475:G477 G479:G521 G523:G609 G611:G639 G2 G1618">
    <cfRule type="expression" dxfId="58" priority="821" stopIfTrue="1">
      <formula>IF(AND(G2&gt;0,#REF!=1),1,0)</formula>
    </cfRule>
  </conditionalFormatting>
  <conditionalFormatting sqref="G420:G459">
    <cfRule type="expression" dxfId="57" priority="793" stopIfTrue="1">
      <formula>IF(AND(G420&gt;0,D420=1),1,0)</formula>
    </cfRule>
    <cfRule type="expression" dxfId="56" priority="795" stopIfTrue="1">
      <formula>IF(AND(G420&gt;0,F420=1),1,0)</formula>
    </cfRule>
    <cfRule type="expression" dxfId="55" priority="794" stopIfTrue="1">
      <formula>IF(AND(G420&gt;0,E420=1),1,0)</formula>
    </cfRule>
  </conditionalFormatting>
  <conditionalFormatting sqref="G460">
    <cfRule type="expression" dxfId="54" priority="435" stopIfTrue="1">
      <formula>IF(AND(G460&gt;0,F460=1),1,0)</formula>
    </cfRule>
    <cfRule type="expression" dxfId="53" priority="445" stopIfTrue="1">
      <formula>IF(AND(G460&gt;0,#REF!=1),1,0)</formula>
    </cfRule>
    <cfRule type="expression" dxfId="52" priority="446" stopIfTrue="1">
      <formula>IF(AND(G460&gt;0,#REF!=1),1,0)</formula>
    </cfRule>
  </conditionalFormatting>
  <conditionalFormatting sqref="G460:G472">
    <cfRule type="expression" dxfId="51" priority="447" stopIfTrue="1">
      <formula>IF(AND(G460&gt;0,F460=1),1,0)</formula>
    </cfRule>
  </conditionalFormatting>
  <conditionalFormatting sqref="G460:G1577 G3:G419">
    <cfRule type="expression" dxfId="50" priority="37" stopIfTrue="1">
      <formula>IF(AND(G3&gt;0,D3=1),1,0)</formula>
    </cfRule>
  </conditionalFormatting>
  <conditionalFormatting sqref="G473">
    <cfRule type="expression" dxfId="49" priority="393" stopIfTrue="1">
      <formula>IF(AND(G473&gt;0,F473=1),1,0)</formula>
    </cfRule>
    <cfRule type="expression" dxfId="48" priority="392" stopIfTrue="1">
      <formula>IF(AND(G473&gt;0,#REF!=1),1,0)</formula>
    </cfRule>
    <cfRule type="expression" dxfId="47" priority="391" stopIfTrue="1">
      <formula>IF(AND(G473&gt;0,#REF!=1),1,0)</formula>
    </cfRule>
  </conditionalFormatting>
  <conditionalFormatting sqref="G473:G477">
    <cfRule type="expression" dxfId="46" priority="375" stopIfTrue="1">
      <formula>IF(AND(G473&gt;0,F473=1),1,0)</formula>
    </cfRule>
  </conditionalFormatting>
  <conditionalFormatting sqref="G474">
    <cfRule type="expression" dxfId="45" priority="363" stopIfTrue="1">
      <formula>IF(AND(G474&gt;0,F474=1),1,0)</formula>
    </cfRule>
    <cfRule type="expression" dxfId="44" priority="373" stopIfTrue="1">
      <formula>IF(AND(G474&gt;0,#REF!=1),1,0)</formula>
    </cfRule>
    <cfRule type="expression" dxfId="43" priority="374" stopIfTrue="1">
      <formula>IF(AND(G474&gt;0,#REF!=1),1,0)</formula>
    </cfRule>
  </conditionalFormatting>
  <conditionalFormatting sqref="G478">
    <cfRule type="expression" dxfId="42" priority="123" stopIfTrue="1">
      <formula>IF(AND(G478&gt;0,F478=1),1,0)</formula>
    </cfRule>
    <cfRule type="expression" dxfId="41" priority="122" stopIfTrue="1">
      <formula>IF(AND(G478&gt;0,#REF!=1),1,0)</formula>
    </cfRule>
    <cfRule type="expression" dxfId="40" priority="121" stopIfTrue="1">
      <formula>IF(AND(G478&gt;0,#REF!=1),1,0)</formula>
    </cfRule>
    <cfRule type="expression" dxfId="39" priority="111" stopIfTrue="1">
      <formula>IF(AND(G478&gt;0,F478=1),1,0)</formula>
    </cfRule>
  </conditionalFormatting>
  <conditionalFormatting sqref="G479:G609">
    <cfRule type="expression" dxfId="38" priority="339" stopIfTrue="1">
      <formula>IF(AND(G479&gt;0,F479=1),1,0)</formula>
    </cfRule>
  </conditionalFormatting>
  <conditionalFormatting sqref="G522">
    <cfRule type="expression" dxfId="37" priority="337" stopIfTrue="1">
      <formula>IF(AND(G522&gt;0,#REF!=1),1,0)</formula>
    </cfRule>
    <cfRule type="expression" dxfId="36" priority="338" stopIfTrue="1">
      <formula>IF(AND(G522&gt;0,#REF!=1),1,0)</formula>
    </cfRule>
    <cfRule type="expression" dxfId="35" priority="327" stopIfTrue="1">
      <formula>IF(AND(G522&gt;0,F522=1),1,0)</formula>
    </cfRule>
  </conditionalFormatting>
  <conditionalFormatting sqref="G610">
    <cfRule type="expression" dxfId="34" priority="302" stopIfTrue="1">
      <formula>IF(AND(G610&gt;0,#REF!=1),1,0)</formula>
    </cfRule>
    <cfRule type="expression" dxfId="33" priority="301" stopIfTrue="1">
      <formula>IF(AND(G610&gt;0,#REF!=1),1,0)</formula>
    </cfRule>
    <cfRule type="expression" dxfId="32" priority="291" stopIfTrue="1">
      <formula>IF(AND(G610&gt;0,F610=1),1,0)</formula>
    </cfRule>
  </conditionalFormatting>
  <conditionalFormatting sqref="G610:G639">
    <cfRule type="expression" dxfId="31" priority="303" stopIfTrue="1">
      <formula>IF(AND(G610&gt;0,F610=1),1,0)</formula>
    </cfRule>
  </conditionalFormatting>
  <conditionalFormatting sqref="G640">
    <cfRule type="expression" dxfId="30" priority="3" stopIfTrue="1">
      <formula>IF(AND(G640&gt;0,F640=1),1,0)</formula>
    </cfRule>
    <cfRule type="expression" dxfId="29" priority="15" stopIfTrue="1">
      <formula>IF(AND(G640&gt;0,F640=1),1,0)</formula>
    </cfRule>
    <cfRule type="expression" dxfId="28" priority="14" stopIfTrue="1">
      <formula>IF(AND(G640&gt;0,#REF!=1),1,0)</formula>
    </cfRule>
    <cfRule type="expression" dxfId="27" priority="13" stopIfTrue="1">
      <formula>IF(AND(G640&gt;0,#REF!=1),1,0)</formula>
    </cfRule>
  </conditionalFormatting>
  <conditionalFormatting sqref="G642">
    <cfRule type="expression" dxfId="26" priority="266" stopIfTrue="1">
      <formula>IF(AND(G642&gt;0,#REF!=1),1,0)</formula>
    </cfRule>
    <cfRule type="expression" dxfId="25" priority="265" stopIfTrue="1">
      <formula>IF(AND(G642&gt;0,#REF!=1),1,0)</formula>
    </cfRule>
    <cfRule type="expression" dxfId="24" priority="255" stopIfTrue="1">
      <formula>IF(AND(G642&gt;0,F642=1),1,0)</formula>
    </cfRule>
  </conditionalFormatting>
  <conditionalFormatting sqref="G643:G1585">
    <cfRule type="expression" dxfId="23" priority="805" stopIfTrue="1">
      <formula>IF(AND(G643&gt;0,#REF!=1),1,0)</formula>
    </cfRule>
    <cfRule type="expression" dxfId="22" priority="806" stopIfTrue="1">
      <formula>IF(AND(G643&gt;0,#REF!=1),1,0)</formula>
    </cfRule>
    <cfRule type="expression" dxfId="21" priority="807" stopIfTrue="1">
      <formula>IF(AND(G643&gt;0,F643=1),1,0)</formula>
    </cfRule>
  </conditionalFormatting>
  <conditionalFormatting sqref="G1604 G1606 G1589:G1600 G1602">
    <cfRule type="expression" dxfId="20" priority="829" stopIfTrue="1">
      <formula>IF(F1589=1,1,0)</formula>
    </cfRule>
  </conditionalFormatting>
  <conditionalFormatting sqref="G1:H1 G1586 G1589:G1602">
    <cfRule type="expression" dxfId="19" priority="817" stopIfTrue="1">
      <formula>IF(#REF!=1,1,0)</formula>
    </cfRule>
    <cfRule type="expression" dxfId="18" priority="818" stopIfTrue="1">
      <formula>IF(#REF!=1,1,0)</formula>
    </cfRule>
  </conditionalFormatting>
  <conditionalFormatting sqref="G1604:H1604 G1606:H1606">
    <cfRule type="expression" dxfId="17" priority="828" stopIfTrue="1">
      <formula>IF(#REF!=1,1,0)</formula>
    </cfRule>
    <cfRule type="expression" dxfId="16" priority="827" stopIfTrue="1">
      <formula>IF(#REF!=1,1,0)</formula>
    </cfRule>
  </conditionalFormatting>
  <conditionalFormatting sqref="H2 H190:H260 H262:H284 H1618">
    <cfRule type="expression" dxfId="15" priority="826" stopIfTrue="1">
      <formula>IF(AND(G2&gt;0,#REF!=1),1,0)</formula>
    </cfRule>
    <cfRule type="expression" dxfId="14" priority="825" stopIfTrue="1">
      <formula>IF(AND(G2&gt;0,#REF!=1),1,0)</formula>
    </cfRule>
  </conditionalFormatting>
  <conditionalFormatting sqref="H3:H1577">
    <cfRule type="expression" dxfId="13" priority="6" stopIfTrue="1">
      <formula>IF(AND(G3&gt;0,F3=1),1,0)</formula>
    </cfRule>
    <cfRule type="expression" dxfId="12" priority="4" stopIfTrue="1">
      <formula>IF(AND(G3&gt;0,D3=1),1,0)</formula>
    </cfRule>
    <cfRule type="expression" dxfId="11" priority="5" stopIfTrue="1">
      <formula>IF(AND(G3&gt;0,E3=1),1,0)</formula>
    </cfRule>
  </conditionalFormatting>
  <conditionalFormatting sqref="H144:H189">
    <cfRule type="expression" dxfId="10" priority="736" stopIfTrue="1">
      <formula>IF(AND(G144&gt;0,#REF!=1),1,0)</formula>
    </cfRule>
    <cfRule type="expression" dxfId="9" priority="738" stopIfTrue="1">
      <formula>IF(AND(G144&gt;0,#REF!=1),1,0)</formula>
    </cfRule>
    <cfRule type="expression" dxfId="8" priority="737" stopIfTrue="1">
      <formula>IF(AND(G144&gt;0,#REF!=1),1,0)</formula>
    </cfRule>
  </conditionalFormatting>
  <conditionalFormatting sqref="H190:H260 H262:H284 H2 H1618">
    <cfRule type="expression" dxfId="7" priority="824" stopIfTrue="1">
      <formula>IF(AND(G2&gt;0,#REF!=1),1,0)</formula>
    </cfRule>
  </conditionalFormatting>
  <conditionalFormatting sqref="H201 H256 H276 H1586:H1603 H1605 H1607:H1617 H1620:H64186">
    <cfRule type="expression" dxfId="6" priority="820" stopIfTrue="1">
      <formula>IF(#REF!=1,1,0)</formula>
    </cfRule>
    <cfRule type="expression" dxfId="5" priority="819" stopIfTrue="1">
      <formula>IF(#REF!=1,1,0)</formula>
    </cfRule>
  </conditionalFormatting>
  <conditionalFormatting sqref="H261 H285:H1585">
    <cfRule type="expression" dxfId="4" priority="70" stopIfTrue="1">
      <formula>IF(AND(G261&gt;0,#REF!=1),1,0)</formula>
    </cfRule>
    <cfRule type="expression" dxfId="3" priority="71" stopIfTrue="1">
      <formula>IF(AND(G261&gt;0,#REF!=1),1,0)</formula>
    </cfRule>
    <cfRule type="expression" dxfId="2" priority="72" stopIfTrue="1">
      <formula>IF(AND(G261&gt;0,#REF!=1),1,0)</formula>
    </cfRule>
  </conditionalFormatting>
  <conditionalFormatting sqref="H1604 H1606 H1589:H1602">
    <cfRule type="expression" dxfId="1" priority="832" stopIfTrue="1">
      <formula>IF(#REF!=1,1,0)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BY3048"/>
  <sheetViews>
    <sheetView zoomScale="130" zoomScaleNormal="130" workbookViewId="0">
      <pane xSplit="1" ySplit="8" topLeftCell="D9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A22" sqref="A22:XFD22"/>
    </sheetView>
  </sheetViews>
  <sheetFormatPr baseColWidth="10" defaultColWidth="10.7109375" defaultRowHeight="14" x14ac:dyDescent="0.2"/>
  <cols>
    <col min="1" max="1" width="20.7109375" style="6" bestFit="1" customWidth="1"/>
    <col min="2" max="2" width="13.85546875" style="6" customWidth="1"/>
    <col min="3" max="17" width="12.7109375" style="6" customWidth="1"/>
    <col min="18" max="16384" width="10.7109375" style="6"/>
  </cols>
  <sheetData>
    <row r="1" spans="1:39" s="57" customFormat="1" x14ac:dyDescent="0.2">
      <c r="A1" s="37" t="s">
        <v>1234</v>
      </c>
      <c r="B1" s="10" t="str">
        <f>Candidates!D2</f>
        <v>Democratic</v>
      </c>
      <c r="C1" s="8" t="str">
        <f>Candidates!D3</f>
        <v>Republican</v>
      </c>
      <c r="D1" s="50" t="str">
        <f>Candidates!D4</f>
        <v>Independent</v>
      </c>
      <c r="E1" s="57" t="str">
        <f>Candidates!D5</f>
        <v>Libertarian</v>
      </c>
      <c r="F1" s="57" t="str">
        <f>Candidates!D6</f>
        <v>Green</v>
      </c>
      <c r="G1" s="57" t="str">
        <f>Candidates!D7</f>
        <v>Constitution</v>
      </c>
      <c r="H1" s="57" t="str">
        <f>Candidates!D8</f>
        <v>Socialism and Liberation</v>
      </c>
      <c r="I1" s="57" t="str">
        <f>Candidates!D9</f>
        <v>Independent</v>
      </c>
      <c r="J1" s="57" t="str">
        <f>Candidates!D10</f>
        <v>Socialist Workers</v>
      </c>
      <c r="K1" s="57" t="str">
        <f>Candidates!D11</f>
        <v>-</v>
      </c>
      <c r="L1" s="57" t="str">
        <f>Candidates!D12</f>
        <v>American Solidarity</v>
      </c>
      <c r="M1" s="57" t="str">
        <f>Candidates!D13</f>
        <v>Socialist Equality</v>
      </c>
      <c r="N1" s="58" t="str">
        <f>Candidates!D14</f>
        <v>Independent</v>
      </c>
      <c r="O1" s="57" t="str">
        <f>Candidates!D15</f>
        <v>Constitution</v>
      </c>
      <c r="P1" s="57" t="str">
        <f>Candidates!D16</f>
        <v>Independent</v>
      </c>
      <c r="Q1" s="57" t="str">
        <f>Candidates!D17</f>
        <v>Approval Voting</v>
      </c>
      <c r="R1" s="57" t="str">
        <f>Candidates!D18</f>
        <v>Godliness, Truth, Justice</v>
      </c>
      <c r="S1" s="57" t="str">
        <f>Candidates!D19</f>
        <v>Independent</v>
      </c>
      <c r="T1" s="57" t="str">
        <f>Candidates!D20</f>
        <v>Prohibition</v>
      </c>
      <c r="U1" s="57" t="str">
        <f>Candidates!D21</f>
        <v>Independent</v>
      </c>
      <c r="V1" s="57" t="str">
        <f>Candidates!D22</f>
        <v>Socialist</v>
      </c>
      <c r="W1" s="57" t="str">
        <f>Candidates!D23</f>
        <v>Liberal</v>
      </c>
      <c r="X1" s="57" t="str">
        <f>Candidates!D24</f>
        <v>Independent</v>
      </c>
      <c r="Y1" s="57" t="str">
        <f>Candidates!D25</f>
        <v>-</v>
      </c>
      <c r="Z1" s="57" t="str">
        <f>Candidates!D26</f>
        <v>Independent</v>
      </c>
      <c r="AA1" s="57" t="str">
        <f>Candidates!D27</f>
        <v>Party</v>
      </c>
      <c r="AB1" s="57">
        <f>Candidates!D28</f>
        <v>0</v>
      </c>
      <c r="AC1" s="57">
        <f>Candidates!D29</f>
        <v>0</v>
      </c>
      <c r="AD1" s="57">
        <f>Candidates!D30</f>
        <v>0</v>
      </c>
      <c r="AE1" s="57">
        <f>Candidates!D31</f>
        <v>0</v>
      </c>
      <c r="AF1" s="57">
        <f>Candidates!D32</f>
        <v>0</v>
      </c>
      <c r="AG1" s="57">
        <f>Candidates!D33</f>
        <v>0</v>
      </c>
      <c r="AH1" s="58">
        <f>Candidates!D34</f>
        <v>0</v>
      </c>
      <c r="AI1" s="58">
        <f>Candidates!D35</f>
        <v>0</v>
      </c>
      <c r="AJ1" s="58">
        <f>Candidates!D36</f>
        <v>0</v>
      </c>
      <c r="AK1" s="58">
        <f>Candidates!D37</f>
        <v>0</v>
      </c>
      <c r="AL1" s="58">
        <f>Candidates!D38</f>
        <v>0</v>
      </c>
      <c r="AM1" s="58">
        <f>Candidates!D39</f>
        <v>0</v>
      </c>
    </row>
    <row r="2" spans="1:39" s="57" customFormat="1" x14ac:dyDescent="0.2">
      <c r="A2" s="57" t="s">
        <v>250</v>
      </c>
      <c r="B2" s="57">
        <v>1</v>
      </c>
      <c r="C2" s="57">
        <v>2</v>
      </c>
      <c r="D2" s="57">
        <v>3</v>
      </c>
      <c r="E2" s="57">
        <v>4</v>
      </c>
      <c r="F2" s="57">
        <v>5</v>
      </c>
      <c r="G2" s="57">
        <v>6</v>
      </c>
      <c r="H2" s="57">
        <v>7</v>
      </c>
      <c r="I2" s="57">
        <v>8</v>
      </c>
      <c r="J2" s="57">
        <v>9</v>
      </c>
      <c r="K2" s="57">
        <v>10</v>
      </c>
      <c r="L2" s="57">
        <v>11</v>
      </c>
      <c r="M2" s="57">
        <v>12</v>
      </c>
      <c r="N2" s="57">
        <v>13</v>
      </c>
      <c r="O2" s="57">
        <v>14</v>
      </c>
      <c r="P2" s="57">
        <v>15</v>
      </c>
      <c r="Q2" s="57">
        <v>16</v>
      </c>
      <c r="R2" s="57">
        <v>17</v>
      </c>
      <c r="S2" s="57">
        <v>18</v>
      </c>
      <c r="T2" s="57">
        <v>19</v>
      </c>
      <c r="U2" s="57">
        <v>20</v>
      </c>
      <c r="V2" s="57">
        <v>21</v>
      </c>
      <c r="W2" s="57">
        <v>22</v>
      </c>
      <c r="X2" s="57">
        <v>23</v>
      </c>
      <c r="Y2" s="57">
        <v>24</v>
      </c>
      <c r="Z2" s="57">
        <v>25</v>
      </c>
      <c r="AA2">
        <v>26</v>
      </c>
      <c r="AB2" s="57">
        <v>27</v>
      </c>
      <c r="AC2" s="57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</row>
    <row r="3" spans="1:39" s="57" customFormat="1" x14ac:dyDescent="0.2">
      <c r="A3" s="57" t="s">
        <v>545</v>
      </c>
      <c r="B3" s="57" t="str">
        <f>Candidates!B2</f>
        <v>Kamala D. Harris</v>
      </c>
      <c r="C3" s="57" t="str">
        <f>Candidates!B3</f>
        <v>Donald J. Trump</v>
      </c>
      <c r="D3" s="57" t="str">
        <f>Candidates!B4</f>
        <v>Robert F. Kennedy, Jr.</v>
      </c>
      <c r="E3" s="57" t="str">
        <f>Candidates!B5</f>
        <v>Chase R. Oliver</v>
      </c>
      <c r="F3" s="57" t="str">
        <f>Candidates!B6</f>
        <v>Jill E. Stein</v>
      </c>
      <c r="G3" s="58" t="str">
        <f>Candidates!B7</f>
        <v>Randall Terry</v>
      </c>
      <c r="H3" s="58" t="str">
        <f>Candidates!B8</f>
        <v>Claudia De La Cruz</v>
      </c>
      <c r="I3" s="58" t="str">
        <f>Candidates!B9</f>
        <v>Cornel R. West</v>
      </c>
      <c r="J3" s="58" t="str">
        <f>Candidates!B10</f>
        <v>Rachel Fruit</v>
      </c>
      <c r="K3" s="58" t="str">
        <f>Candidates!B11</f>
        <v>Write-in</v>
      </c>
      <c r="L3" s="58" t="str">
        <f>Candidates!B12</f>
        <v>Peter Sonski</v>
      </c>
      <c r="M3" s="58" t="str">
        <f>Candidates!B13</f>
        <v>Joseph Kishore</v>
      </c>
      <c r="N3" s="58" t="str">
        <f>Candidates!B14</f>
        <v>Shiva Ayyadurai</v>
      </c>
      <c r="O3" s="58" t="str">
        <f>Candidates!B15</f>
        <v>Joel Skousen</v>
      </c>
      <c r="P3" s="58" t="str">
        <f>Candidates!B16</f>
        <v>Richard Duncan</v>
      </c>
      <c r="Q3" s="58" t="str">
        <f>Candidates!B17</f>
        <v>Blake Huber</v>
      </c>
      <c r="R3" s="58" t="str">
        <f>Candidates!B18</f>
        <v>Mattie Preston</v>
      </c>
      <c r="S3" s="58" t="str">
        <f>Candidates!B19</f>
        <v>Chris Garrity</v>
      </c>
      <c r="T3" s="58" t="str">
        <f>Candidates!B20</f>
        <v>Michael Wood</v>
      </c>
      <c r="U3" s="58" t="str">
        <f>Candidates!B21</f>
        <v>Lucifer Everylove</v>
      </c>
      <c r="V3" s="58" t="str">
        <f>Candidates!B22</f>
        <v>Bill 'Doc' Stodden</v>
      </c>
      <c r="W3" s="58" t="str">
        <f>Candidates!B23</f>
        <v>Laura Ebke</v>
      </c>
      <c r="X3" s="58" t="str">
        <f>Candidates!B24</f>
        <v>Vermin Supreme</v>
      </c>
      <c r="Y3" s="58" t="str">
        <f>Candidates!B25</f>
        <v>None of These Candidates</v>
      </c>
      <c r="Z3" s="58" t="str">
        <f>Candidates!B26</f>
        <v>Jay Bowman</v>
      </c>
      <c r="AA3" s="58" t="str">
        <f>Candidates!B27</f>
        <v>Robert 'Robby' Wells</v>
      </c>
      <c r="AB3" s="58">
        <f>Candidates!B28</f>
        <v>0</v>
      </c>
      <c r="AC3" s="58">
        <f>Candidates!B29</f>
        <v>0</v>
      </c>
      <c r="AD3" s="58">
        <f>Candidates!B30</f>
        <v>0</v>
      </c>
      <c r="AE3" s="58">
        <f>Candidates!B31</f>
        <v>0</v>
      </c>
      <c r="AF3" s="58">
        <f>Candidates!B32</f>
        <v>0</v>
      </c>
      <c r="AG3" s="58">
        <f>Candidates!B33</f>
        <v>0</v>
      </c>
      <c r="AH3" s="58">
        <f>Candidates!B34</f>
        <v>0</v>
      </c>
      <c r="AI3" s="58">
        <f>Candidates!B35</f>
        <v>0</v>
      </c>
      <c r="AJ3" s="58">
        <f>Candidates!B36</f>
        <v>0</v>
      </c>
      <c r="AK3" s="57">
        <f>Candidates!B37</f>
        <v>0</v>
      </c>
      <c r="AL3" s="57">
        <f>Candidates!B38</f>
        <v>0</v>
      </c>
      <c r="AM3" s="57">
        <f>Candidates!B39</f>
        <v>0</v>
      </c>
    </row>
    <row r="4" spans="1:39" s="57" customFormat="1" x14ac:dyDescent="0.2">
      <c r="A4" s="57" t="s">
        <v>909</v>
      </c>
      <c r="B4" s="57" t="str">
        <f>Candidates!C2</f>
        <v>Tim Walz</v>
      </c>
      <c r="C4" s="57" t="str">
        <f>Candidates!C3</f>
        <v>J. D. Vance</v>
      </c>
      <c r="D4" s="57" t="str">
        <f>Candidates!C4</f>
        <v>Nicole Shanahan</v>
      </c>
      <c r="E4" s="57" t="str">
        <f>Candidates!C5</f>
        <v>Michael ter Maat</v>
      </c>
      <c r="F4" s="57" t="str">
        <f>Candidates!C6</f>
        <v>Rudolph T. Ware, III</v>
      </c>
      <c r="G4" s="57" t="str">
        <f>Candidates!C7</f>
        <v>Stephen Broden</v>
      </c>
      <c r="H4" s="57" t="str">
        <f>Candidates!C8</f>
        <v>Karina García</v>
      </c>
      <c r="I4" s="57" t="str">
        <f>Candidates!C9</f>
        <v>Melina Abdullah</v>
      </c>
      <c r="J4" s="57" t="str">
        <f>Candidates!C10</f>
        <v>Dennis Richter</v>
      </c>
      <c r="K4" s="57" t="str">
        <f>Candidates!C11</f>
        <v>-</v>
      </c>
      <c r="L4" s="57" t="str">
        <f>Candidates!C12</f>
        <v>Lauren Onak</v>
      </c>
      <c r="M4" s="57" t="str">
        <f>Candidates!C13</f>
        <v>Jerry White</v>
      </c>
      <c r="N4" s="57" t="str">
        <f>Candidates!C14</f>
        <v>Crystal Ellis</v>
      </c>
      <c r="O4" s="57" t="str">
        <f>Candidates!C15</f>
        <v>Rik Combs</v>
      </c>
      <c r="P4" s="57" t="str">
        <f>Candidates!C16</f>
        <v>Mitchell Preston Bupp</v>
      </c>
      <c r="Q4" s="57" t="str">
        <f>Candidates!C17</f>
        <v>Andrea Denault</v>
      </c>
      <c r="R4" s="57" t="str">
        <f>Candidates!C18</f>
        <v>Shannel Conner</v>
      </c>
      <c r="S4" s="57" t="str">
        <f>Candidates!C19</f>
        <v>Cody Ballard</v>
      </c>
      <c r="T4" s="57" t="str">
        <f>Candidates!C20</f>
        <v>John Pietrowski</v>
      </c>
      <c r="U4" s="57">
        <f>Candidates!C21</f>
        <v>0</v>
      </c>
      <c r="V4" s="57" t="str">
        <f>Candidates!C22</f>
        <v>Stephanie H. Cholensky</v>
      </c>
      <c r="W4" s="57" t="str">
        <f>Candidates!C23</f>
        <v>Trisha Butler</v>
      </c>
      <c r="X4" s="57" t="str">
        <f>Candidates!C24</f>
        <v>Jonathan Realz</v>
      </c>
      <c r="Y4" s="57" t="str">
        <f>Candidates!C25</f>
        <v>-</v>
      </c>
      <c r="Z4" s="57" t="str">
        <f>Candidates!C26</f>
        <v>De D. Bowman</v>
      </c>
      <c r="AA4" s="57" t="str">
        <f>Candidates!C27</f>
        <v>Tony Jones</v>
      </c>
      <c r="AB4" s="57">
        <f>Candidates!C28</f>
        <v>0</v>
      </c>
      <c r="AC4" s="57">
        <f>Candidates!C29</f>
        <v>0</v>
      </c>
      <c r="AD4" s="57">
        <f>Candidates!C30</f>
        <v>0</v>
      </c>
      <c r="AE4" s="57">
        <f>Candidates!C31</f>
        <v>0</v>
      </c>
      <c r="AF4" s="57">
        <f>Candidates!C32</f>
        <v>0</v>
      </c>
      <c r="AG4" s="57">
        <f>Candidates!C33</f>
        <v>0</v>
      </c>
      <c r="AH4" s="57">
        <f>Candidates!C34</f>
        <v>0</v>
      </c>
      <c r="AI4" s="57">
        <f>Candidates!C35</f>
        <v>0</v>
      </c>
      <c r="AJ4" s="57">
        <f>Candidates!C36</f>
        <v>0</v>
      </c>
      <c r="AK4" s="57">
        <f>Candidates!C37</f>
        <v>0</v>
      </c>
      <c r="AL4" s="57">
        <f>Candidates!C38</f>
        <v>0</v>
      </c>
      <c r="AM4" s="57">
        <f>Candidates!C39</f>
        <v>0</v>
      </c>
    </row>
    <row r="5" spans="1:39" s="57" customFormat="1" x14ac:dyDescent="0.2">
      <c r="A5" s="57" t="s">
        <v>2295</v>
      </c>
      <c r="B5" s="57" t="str">
        <f>Candidates!D2</f>
        <v>Democratic</v>
      </c>
      <c r="C5" s="57" t="str">
        <f>Candidates!D3</f>
        <v>Republican</v>
      </c>
      <c r="D5" s="57" t="str">
        <f>Candidates!D4</f>
        <v>Independent</v>
      </c>
      <c r="E5" s="57" t="str">
        <f>Candidates!D5</f>
        <v>Libertarian</v>
      </c>
      <c r="F5" s="57" t="str">
        <f>Candidates!D6</f>
        <v>Green</v>
      </c>
      <c r="G5" s="57" t="str">
        <f>Candidates!D7</f>
        <v>Constitution</v>
      </c>
      <c r="H5" s="57" t="str">
        <f>Candidates!D8</f>
        <v>Socialism and Liberation</v>
      </c>
      <c r="I5" s="57" t="str">
        <f>Candidates!D9</f>
        <v>Independent</v>
      </c>
      <c r="J5" s="58" t="str">
        <f>Candidates!D10</f>
        <v>Socialist Workers</v>
      </c>
      <c r="K5" s="57" t="str">
        <f>Candidates!D11</f>
        <v>-</v>
      </c>
      <c r="L5" s="57" t="str">
        <f>Candidates!D12</f>
        <v>American Solidarity</v>
      </c>
      <c r="M5" s="57" t="str">
        <f>Candidates!D13</f>
        <v>Socialist Equality</v>
      </c>
      <c r="N5" s="58" t="str">
        <f>Candidates!D14</f>
        <v>Independent</v>
      </c>
      <c r="O5" s="57" t="str">
        <f>Candidates!D15</f>
        <v>Constitution</v>
      </c>
      <c r="P5" s="57" t="str">
        <f>Candidates!D16</f>
        <v>Independent</v>
      </c>
      <c r="Q5" s="57" t="str">
        <f>Candidates!D17</f>
        <v>Approval Voting</v>
      </c>
      <c r="R5" s="57" t="str">
        <f>Candidates!D18</f>
        <v>Godliness, Truth, Justice</v>
      </c>
      <c r="S5" s="57" t="str">
        <f>Candidates!D19</f>
        <v>Independent</v>
      </c>
      <c r="T5" s="57" t="str">
        <f>Candidates!D20</f>
        <v>Prohibition</v>
      </c>
      <c r="U5" s="57" t="str">
        <f>Candidates!D21</f>
        <v>Independent</v>
      </c>
      <c r="V5" s="57" t="str">
        <f>Candidates!D22</f>
        <v>Socialist</v>
      </c>
      <c r="W5" s="57" t="str">
        <f>Candidates!D23</f>
        <v>Liberal</v>
      </c>
      <c r="X5" s="57" t="str">
        <f>Candidates!D24</f>
        <v>Independent</v>
      </c>
      <c r="Y5" s="57" t="str">
        <f>Candidates!D25</f>
        <v>-</v>
      </c>
      <c r="Z5" s="57" t="str">
        <f>Candidates!D26</f>
        <v>Independent</v>
      </c>
      <c r="AA5" s="57" t="str">
        <f>Candidates!D27</f>
        <v>Party</v>
      </c>
      <c r="AB5" s="57">
        <f>Candidates!D28</f>
        <v>0</v>
      </c>
      <c r="AC5" s="57">
        <f>Candidates!D29</f>
        <v>0</v>
      </c>
      <c r="AD5" s="57">
        <f>Candidates!D30</f>
        <v>0</v>
      </c>
      <c r="AE5" s="57">
        <f>Candidates!D31</f>
        <v>0</v>
      </c>
      <c r="AF5" s="57">
        <f>Candidates!D32</f>
        <v>0</v>
      </c>
      <c r="AG5" s="57">
        <f>Candidates!D33</f>
        <v>0</v>
      </c>
      <c r="AH5" s="58">
        <f>Candidates!D34</f>
        <v>0</v>
      </c>
      <c r="AI5" s="58">
        <f>Candidates!D35</f>
        <v>0</v>
      </c>
      <c r="AJ5" s="58">
        <f>Candidates!D36</f>
        <v>0</v>
      </c>
      <c r="AK5" s="58">
        <f>Candidates!D37</f>
        <v>0</v>
      </c>
      <c r="AL5" s="58">
        <f>Candidates!D38</f>
        <v>0</v>
      </c>
      <c r="AM5" s="58">
        <f>Candidates!D39</f>
        <v>0</v>
      </c>
    </row>
    <row r="6" spans="1:39" s="57" customFormat="1" x14ac:dyDescent="0.2">
      <c r="A6" s="57" t="s">
        <v>647</v>
      </c>
      <c r="B6" s="57" t="str">
        <f>Candidates!E2</f>
        <v>California</v>
      </c>
      <c r="C6" s="57" t="str">
        <f>Candidates!E3</f>
        <v>Florida</v>
      </c>
      <c r="D6" s="57" t="str">
        <f>Candidates!E4</f>
        <v>California</v>
      </c>
      <c r="E6" s="57" t="str">
        <f>Candidates!E5</f>
        <v>Georgia</v>
      </c>
      <c r="F6" s="57" t="str">
        <f>Candidates!E6</f>
        <v>Massachusetts</v>
      </c>
      <c r="G6" s="57" t="str">
        <f>Candidates!E7</f>
        <v>Tennessee</v>
      </c>
      <c r="H6" s="57" t="str">
        <f>Candidates!E8</f>
        <v>New York</v>
      </c>
      <c r="I6" s="57" t="str">
        <f>Candidates!E9</f>
        <v>California</v>
      </c>
      <c r="J6" s="57" t="str">
        <f>Candidates!E10</f>
        <v>Florida</v>
      </c>
      <c r="K6" s="57" t="str">
        <f>Candidates!E11</f>
        <v>-</v>
      </c>
      <c r="L6" s="57" t="str">
        <f>Candidates!E12</f>
        <v>Connecticut</v>
      </c>
      <c r="M6" s="57" t="str">
        <f>Candidates!E13</f>
        <v>Michigan</v>
      </c>
      <c r="N6" s="57" t="str">
        <f>Candidates!E14</f>
        <v>Massachusetts</v>
      </c>
      <c r="O6" s="57" t="str">
        <f>Candidates!E15</f>
        <v>Utah</v>
      </c>
      <c r="P6" s="57" t="str">
        <f>Candidates!E16</f>
        <v>Ohio</v>
      </c>
      <c r="Q6" s="57" t="str">
        <f>Candidates!E17</f>
        <v>Colorado</v>
      </c>
      <c r="R6" s="57" t="str">
        <f>Candidates!E18</f>
        <v>Louisiana</v>
      </c>
      <c r="S6" s="57" t="str">
        <f>Candidates!E19</f>
        <v>New Hampshire</v>
      </c>
      <c r="T6" s="57" t="str">
        <f>Candidates!E20</f>
        <v>California</v>
      </c>
      <c r="U6" s="57" t="str">
        <f>Candidates!E21</f>
        <v>New Hampshire</v>
      </c>
      <c r="V6" s="57" t="str">
        <f>Candidates!E22</f>
        <v>Iowa</v>
      </c>
      <c r="W6" s="57" t="str">
        <f>Candidates!E23</f>
        <v>Nebraska</v>
      </c>
      <c r="X6" s="57" t="str">
        <f>Candidates!E24</f>
        <v>Massachusetts</v>
      </c>
      <c r="Y6" s="57" t="str">
        <f>Candidates!E25</f>
        <v>Nevada</v>
      </c>
      <c r="Z6" s="57" t="str">
        <f>Candidates!E26</f>
        <v>Kentucky</v>
      </c>
      <c r="AA6" s="57">
        <f>Candidates!E27</f>
        <v>0</v>
      </c>
      <c r="AB6" s="57">
        <f>Candidates!E28</f>
        <v>0</v>
      </c>
      <c r="AC6" s="57">
        <f>Candidates!E29</f>
        <v>0</v>
      </c>
      <c r="AD6" s="57">
        <f>Candidates!E30</f>
        <v>0</v>
      </c>
      <c r="AE6" s="57">
        <f>Candidates!E31</f>
        <v>0</v>
      </c>
      <c r="AF6" s="57">
        <f>Candidates!E32</f>
        <v>0</v>
      </c>
      <c r="AG6" s="57">
        <f>Candidates!E33</f>
        <v>0</v>
      </c>
      <c r="AH6" s="57">
        <f>Candidates!E34</f>
        <v>0</v>
      </c>
      <c r="AI6" s="57">
        <f>Candidates!E35</f>
        <v>0</v>
      </c>
      <c r="AJ6" s="57">
        <f>Candidates!E36</f>
        <v>0</v>
      </c>
      <c r="AK6" s="57">
        <f>Candidates!E37</f>
        <v>0</v>
      </c>
      <c r="AL6" s="57">
        <f>Candidates!E38</f>
        <v>0</v>
      </c>
      <c r="AM6" s="57">
        <f>Candidates!E39</f>
        <v>0</v>
      </c>
    </row>
    <row r="7" spans="1:39" s="57" customFormat="1" x14ac:dyDescent="0.2">
      <c r="A7" s="57" t="s">
        <v>1572</v>
      </c>
      <c r="B7" s="57" t="str">
        <f>Candidates!F2</f>
        <v>Minnesota</v>
      </c>
      <c r="C7" s="57" t="str">
        <f>Candidates!F3</f>
        <v>Ohio</v>
      </c>
      <c r="D7" s="57" t="str">
        <f>Candidates!F4</f>
        <v>California</v>
      </c>
      <c r="E7" s="57" t="str">
        <f>Candidates!F5</f>
        <v>Florida</v>
      </c>
      <c r="F7" s="57" t="str">
        <f>Candidates!F6</f>
        <v>California</v>
      </c>
      <c r="G7" s="57" t="str">
        <f>Candidates!F7</f>
        <v>Texas</v>
      </c>
      <c r="H7" s="57" t="str">
        <f>Candidates!F8</f>
        <v>California</v>
      </c>
      <c r="I7" s="57" t="str">
        <f>Candidates!F9</f>
        <v>California</v>
      </c>
      <c r="J7" s="57" t="str">
        <f>Candidates!F10</f>
        <v>Minnesota</v>
      </c>
      <c r="K7" s="57" t="str">
        <f>Candidates!F11</f>
        <v>-</v>
      </c>
      <c r="L7" s="57" t="str">
        <f>Candidates!F12</f>
        <v>Massachusetts</v>
      </c>
      <c r="M7" s="57" t="str">
        <f>Candidates!F13</f>
        <v>New York</v>
      </c>
      <c r="N7" s="57" t="str">
        <f>Candidates!F14</f>
        <v>Nebraska</v>
      </c>
      <c r="O7" s="57" t="str">
        <f>Candidates!F15</f>
        <v>Missouri</v>
      </c>
      <c r="P7" s="57" t="str">
        <f>Candidates!F16</f>
        <v>Ohio</v>
      </c>
      <c r="Q7" s="57" t="str">
        <f>Candidates!F17</f>
        <v>North Dakota</v>
      </c>
      <c r="R7" s="57" t="str">
        <f>Candidates!F18</f>
        <v>Texas</v>
      </c>
      <c r="S7" s="57" t="str">
        <f>Candidates!F19</f>
        <v>Maryland</v>
      </c>
      <c r="T7" s="57" t="str">
        <f>Candidates!F20</f>
        <v>Ohio</v>
      </c>
      <c r="U7" s="57">
        <f>Candidates!F21</f>
        <v>0</v>
      </c>
      <c r="V7" s="57" t="str">
        <f>Candidates!F22</f>
        <v>Minnesota</v>
      </c>
      <c r="W7" s="57" t="str">
        <f>Candidates!F23</f>
        <v>Tennessee</v>
      </c>
      <c r="X7" s="57" t="str">
        <f>Candidates!F24</f>
        <v>Alabama</v>
      </c>
      <c r="Y7" s="57" t="str">
        <f>Candidates!F25</f>
        <v>-</v>
      </c>
      <c r="Z7" s="57" t="str">
        <f>Candidates!F26</f>
        <v>Kentucky</v>
      </c>
      <c r="AA7" s="57">
        <f>Candidates!F27</f>
        <v>0</v>
      </c>
      <c r="AB7" s="57">
        <f>Candidates!F28</f>
        <v>0</v>
      </c>
      <c r="AC7" s="57">
        <f>Candidates!F29</f>
        <v>0</v>
      </c>
      <c r="AD7" s="57">
        <f>Candidates!F30</f>
        <v>0</v>
      </c>
      <c r="AE7" s="57">
        <f>Candidates!F31</f>
        <v>0</v>
      </c>
      <c r="AF7" s="57">
        <f>Candidates!F32</f>
        <v>0</v>
      </c>
      <c r="AG7" s="57">
        <f>Candidates!F33</f>
        <v>0</v>
      </c>
      <c r="AH7" s="57">
        <f>Candidates!F34</f>
        <v>0</v>
      </c>
      <c r="AI7" s="57">
        <f>Candidates!F35</f>
        <v>0</v>
      </c>
      <c r="AJ7" s="57">
        <f>Candidates!F36</f>
        <v>0</v>
      </c>
      <c r="AK7" s="57">
        <f>Candidates!F37</f>
        <v>0</v>
      </c>
      <c r="AL7" s="57">
        <f>Candidates!F38</f>
        <v>0</v>
      </c>
      <c r="AM7" s="57">
        <f>Candidates!F39</f>
        <v>0</v>
      </c>
    </row>
    <row r="8" spans="1:39" s="57" customFormat="1" x14ac:dyDescent="0.2">
      <c r="A8" s="57" t="s">
        <v>1563</v>
      </c>
      <c r="B8" s="57" t="str">
        <f>Candidates!H2</f>
        <v>Harris</v>
      </c>
      <c r="C8" s="57" t="str">
        <f>Candidates!H3</f>
        <v>Trump</v>
      </c>
      <c r="D8" s="57" t="str">
        <f>Candidates!H4</f>
        <v>Kennedy</v>
      </c>
      <c r="E8" s="57" t="str">
        <f>Candidates!H5</f>
        <v>Oliver</v>
      </c>
      <c r="F8" s="57" t="str">
        <f>Candidates!H6</f>
        <v>Stein</v>
      </c>
      <c r="G8" s="57" t="str">
        <f>Candidates!H7</f>
        <v>Terry</v>
      </c>
      <c r="H8" s="57" t="str">
        <f>Candidates!H8</f>
        <v>De La Cruz</v>
      </c>
      <c r="I8" s="57" t="str">
        <f>Candidates!H9</f>
        <v>West</v>
      </c>
      <c r="J8" s="57" t="str">
        <f>Candidates!H10</f>
        <v>Fruit</v>
      </c>
      <c r="K8" s="57" t="str">
        <f>Candidates!H11</f>
        <v>Write-in</v>
      </c>
      <c r="L8" s="57" t="str">
        <f>Candidates!H12</f>
        <v>Sonski</v>
      </c>
      <c r="M8" s="57" t="str">
        <f>Candidates!H13</f>
        <v>Kishore</v>
      </c>
      <c r="N8" s="57" t="str">
        <f>Candidates!H14</f>
        <v>Ayyadurai</v>
      </c>
      <c r="O8" s="57" t="str">
        <f>Candidates!H15</f>
        <v>Skousen</v>
      </c>
      <c r="P8" s="57" t="str">
        <f>Candidates!H16</f>
        <v>Duncan</v>
      </c>
      <c r="Q8" s="57" t="str">
        <f>Candidates!H17</f>
        <v>Huber</v>
      </c>
      <c r="R8" s="57" t="str">
        <f>Candidates!H18</f>
        <v>Preston</v>
      </c>
      <c r="S8" s="57" t="str">
        <f>Candidates!H19</f>
        <v>Garrity</v>
      </c>
      <c r="T8" s="57" t="str">
        <f>Candidates!H20</f>
        <v>Wood</v>
      </c>
      <c r="U8" s="57" t="str">
        <f>Candidates!H21</f>
        <v>Everylove</v>
      </c>
      <c r="V8" s="57" t="str">
        <f>Candidates!H22</f>
        <v>Stodden</v>
      </c>
      <c r="W8" s="57" t="str">
        <f>Candidates!H23</f>
        <v>Ebke</v>
      </c>
      <c r="X8" s="57" t="str">
        <f>Candidates!H24</f>
        <v>Supreme</v>
      </c>
      <c r="Y8" s="57" t="str">
        <f>Candidates!H25</f>
        <v>None</v>
      </c>
      <c r="Z8" s="57" t="str">
        <f>Candidates!H26</f>
        <v>Bowman</v>
      </c>
      <c r="AA8" s="57" t="str">
        <f>Candidates!H27</f>
        <v>Wells</v>
      </c>
      <c r="AB8" s="57">
        <f>Candidates!H28</f>
        <v>0</v>
      </c>
      <c r="AC8" s="57">
        <f>Candidates!H29</f>
        <v>0</v>
      </c>
      <c r="AD8" s="57">
        <f>Candidates!H30</f>
        <v>0</v>
      </c>
      <c r="AE8" s="57">
        <f>Candidates!H31</f>
        <v>0</v>
      </c>
      <c r="AF8" s="57">
        <f>Candidates!H32</f>
        <v>0</v>
      </c>
      <c r="AG8" s="57">
        <f>Candidates!H33</f>
        <v>0</v>
      </c>
      <c r="AH8" s="57">
        <f>Candidates!H34</f>
        <v>0</v>
      </c>
      <c r="AI8" s="57">
        <f>Candidates!H35</f>
        <v>0</v>
      </c>
      <c r="AJ8" s="57">
        <f>Candidates!H36</f>
        <v>0</v>
      </c>
      <c r="AK8" s="57">
        <f>Candidates!H37</f>
        <v>0</v>
      </c>
      <c r="AL8" s="57">
        <f>Candidates!H38</f>
        <v>0</v>
      </c>
      <c r="AM8" s="57">
        <f>Candidates!H39</f>
        <v>0</v>
      </c>
    </row>
    <row r="9" spans="1:39" s="57" customFormat="1" x14ac:dyDescent="0.2">
      <c r="A9" s="57" t="s">
        <v>1032</v>
      </c>
      <c r="B9" s="57">
        <f t="shared" ref="B9:Q9" si="0">COUNTIF(B12:B62,"&lt;&gt;")-COUNTIF(B12:B62,"Write-in")</f>
        <v>51</v>
      </c>
      <c r="C9" s="57">
        <f t="shared" si="0"/>
        <v>51</v>
      </c>
      <c r="D9" s="57">
        <f t="shared" si="0"/>
        <v>32</v>
      </c>
      <c r="E9" s="57">
        <f t="shared" si="0"/>
        <v>47</v>
      </c>
      <c r="F9" s="57">
        <f t="shared" si="0"/>
        <v>37</v>
      </c>
      <c r="G9" s="57">
        <f t="shared" si="0"/>
        <v>12</v>
      </c>
      <c r="H9" s="57">
        <f t="shared" si="0"/>
        <v>20</v>
      </c>
      <c r="I9" s="57">
        <f t="shared" si="0"/>
        <v>16</v>
      </c>
      <c r="J9" s="57">
        <f t="shared" si="0"/>
        <v>6</v>
      </c>
      <c r="K9" s="57">
        <f t="shared" si="0"/>
        <v>0</v>
      </c>
      <c r="L9" s="57">
        <f t="shared" si="0"/>
        <v>7</v>
      </c>
      <c r="M9" s="57">
        <f t="shared" si="0"/>
        <v>3</v>
      </c>
      <c r="N9" s="57">
        <f t="shared" si="0"/>
        <v>7</v>
      </c>
      <c r="O9" s="57">
        <f t="shared" si="0"/>
        <v>3</v>
      </c>
      <c r="P9" s="57">
        <f t="shared" si="0"/>
        <v>1</v>
      </c>
      <c r="Q9" s="57">
        <f t="shared" si="0"/>
        <v>1</v>
      </c>
      <c r="R9" s="57">
        <f t="shared" ref="R9:AI9" si="1">COUNTIF(R12:R62,"&lt;&gt;")-COUNTIF(R12:R62,"Write-in")</f>
        <v>1</v>
      </c>
      <c r="S9" s="57">
        <f t="shared" si="1"/>
        <v>1</v>
      </c>
      <c r="T9" s="57">
        <f t="shared" si="1"/>
        <v>1</v>
      </c>
      <c r="U9" s="57">
        <f t="shared" si="1"/>
        <v>1</v>
      </c>
      <c r="V9" s="57">
        <f t="shared" si="1"/>
        <v>1</v>
      </c>
      <c r="W9" s="57">
        <f t="shared" si="1"/>
        <v>1</v>
      </c>
      <c r="X9" s="57">
        <f t="shared" si="1"/>
        <v>1</v>
      </c>
      <c r="Y9" s="57">
        <f t="shared" si="1"/>
        <v>1</v>
      </c>
      <c r="Z9" s="57">
        <f t="shared" si="1"/>
        <v>1</v>
      </c>
      <c r="AA9" s="57">
        <f t="shared" si="1"/>
        <v>1</v>
      </c>
      <c r="AB9" s="57">
        <f t="shared" si="1"/>
        <v>0</v>
      </c>
      <c r="AC9" s="57">
        <f t="shared" si="1"/>
        <v>0</v>
      </c>
      <c r="AD9" s="57">
        <f t="shared" si="1"/>
        <v>0</v>
      </c>
      <c r="AE9" s="57">
        <f t="shared" si="1"/>
        <v>0</v>
      </c>
      <c r="AF9" s="57">
        <f t="shared" si="1"/>
        <v>0</v>
      </c>
      <c r="AG9" s="57">
        <f t="shared" si="1"/>
        <v>0</v>
      </c>
      <c r="AH9" s="57">
        <f t="shared" si="1"/>
        <v>0</v>
      </c>
      <c r="AI9" s="57">
        <f t="shared" si="1"/>
        <v>0</v>
      </c>
      <c r="AJ9" s="57">
        <f>COUNTIF(AJ12:AJ62,"&lt;&gt;")-COUNTIF(AJ12:AJ62,"Write-in")</f>
        <v>0</v>
      </c>
      <c r="AK9" s="57">
        <f>COUNTIF(AK12:AK62,"&lt;&gt;")-COUNTIF(AK12:AK62,"Write-in")</f>
        <v>0</v>
      </c>
      <c r="AL9" s="57">
        <f>COUNTIF(AL12:AL62,"&lt;&gt;")-COUNTIF(AL12:AL62,"Write-in")</f>
        <v>0</v>
      </c>
      <c r="AM9" s="57">
        <f>COUNTIF(AM12:AM62,"&lt;&gt;")-COUNTIF(AM12:AM62,"Write-in")</f>
        <v>0</v>
      </c>
    </row>
    <row r="10" spans="1:39" s="57" customFormat="1" x14ac:dyDescent="0.2">
      <c r="B10" s="50"/>
    </row>
    <row r="11" spans="1:39" x14ac:dyDescent="0.2">
      <c r="A11" s="37" t="s">
        <v>1578</v>
      </c>
    </row>
    <row r="12" spans="1:39" x14ac:dyDescent="0.2">
      <c r="A12" s="6" t="s">
        <v>1460</v>
      </c>
      <c r="B12" s="6" t="s">
        <v>3834</v>
      </c>
      <c r="C12" s="6" t="s">
        <v>3835</v>
      </c>
      <c r="D12" s="6" t="s">
        <v>1091</v>
      </c>
      <c r="E12" s="6" t="s">
        <v>1091</v>
      </c>
      <c r="F12" s="6" t="s">
        <v>1091</v>
      </c>
      <c r="K12"/>
    </row>
    <row r="13" spans="1:39" x14ac:dyDescent="0.2">
      <c r="A13" s="6" t="s">
        <v>1958</v>
      </c>
      <c r="B13" t="s">
        <v>1657</v>
      </c>
      <c r="C13" t="s">
        <v>1039</v>
      </c>
      <c r="D13" s="6" t="s">
        <v>3817</v>
      </c>
      <c r="E13" t="s">
        <v>122</v>
      </c>
      <c r="F13" s="6" t="s">
        <v>3817</v>
      </c>
      <c r="G13" s="6" t="s">
        <v>1454</v>
      </c>
      <c r="H13"/>
      <c r="I13" s="6" t="s">
        <v>1495</v>
      </c>
      <c r="K13"/>
      <c r="L13" s="6" t="s">
        <v>3166</v>
      </c>
      <c r="N13"/>
      <c r="S13"/>
      <c r="U13"/>
      <c r="AA13"/>
      <c r="AE13"/>
    </row>
    <row r="14" spans="1:39" x14ac:dyDescent="0.2">
      <c r="A14" s="6" t="s">
        <v>435</v>
      </c>
      <c r="B14" t="s">
        <v>1657</v>
      </c>
      <c r="C14" t="s">
        <v>1039</v>
      </c>
      <c r="D14"/>
      <c r="E14" s="6" t="s">
        <v>122</v>
      </c>
      <c r="F14" s="6" t="s">
        <v>2347</v>
      </c>
      <c r="G14"/>
      <c r="H14" s="6" t="s">
        <v>2871</v>
      </c>
      <c r="K14"/>
      <c r="L14"/>
      <c r="M14"/>
      <c r="N14" s="6" t="s">
        <v>2871</v>
      </c>
      <c r="O14" s="6" t="s">
        <v>2871</v>
      </c>
      <c r="S14"/>
      <c r="X14"/>
      <c r="AA14"/>
      <c r="AE14"/>
    </row>
    <row r="15" spans="1:39" x14ac:dyDescent="0.2">
      <c r="A15" s="6" t="s">
        <v>197</v>
      </c>
      <c r="B15" t="s">
        <v>1657</v>
      </c>
      <c r="C15" t="s">
        <v>1039</v>
      </c>
      <c r="D15" s="6" t="s">
        <v>1091</v>
      </c>
      <c r="E15" t="s">
        <v>122</v>
      </c>
      <c r="F15" s="6" t="s">
        <v>2347</v>
      </c>
      <c r="G15"/>
      <c r="K15"/>
      <c r="L15" s="6" t="s">
        <v>3166</v>
      </c>
      <c r="R15"/>
      <c r="T15" s="6" t="s">
        <v>451</v>
      </c>
      <c r="Z15"/>
    </row>
    <row r="16" spans="1:39" x14ac:dyDescent="0.2">
      <c r="A16" s="6" t="s">
        <v>2580</v>
      </c>
      <c r="B16" t="s">
        <v>1657</v>
      </c>
      <c r="C16" t="s">
        <v>1039</v>
      </c>
      <c r="D16" s="6" t="s">
        <v>3811</v>
      </c>
      <c r="E16" t="s">
        <v>122</v>
      </c>
      <c r="F16" s="6" t="s">
        <v>2347</v>
      </c>
      <c r="G16"/>
      <c r="H16" s="6" t="s">
        <v>3812</v>
      </c>
      <c r="I16"/>
      <c r="J16"/>
      <c r="K16"/>
      <c r="L16"/>
      <c r="M16"/>
      <c r="N16"/>
      <c r="S16"/>
      <c r="T16"/>
      <c r="U16"/>
      <c r="Z16"/>
      <c r="AB16"/>
    </row>
    <row r="17" spans="1:36" s="57" customFormat="1" x14ac:dyDescent="0.2">
      <c r="A17" s="6" t="s">
        <v>1830</v>
      </c>
      <c r="B17" t="s">
        <v>1657</v>
      </c>
      <c r="C17" t="s">
        <v>1039</v>
      </c>
      <c r="D17" s="6" t="s">
        <v>3820</v>
      </c>
      <c r="E17" t="s">
        <v>122</v>
      </c>
      <c r="F17" s="6" t="s">
        <v>2347</v>
      </c>
      <c r="G17" s="6" t="s">
        <v>3837</v>
      </c>
      <c r="H17" s="6" t="s">
        <v>2871</v>
      </c>
      <c r="I17" s="6" t="s">
        <v>3048</v>
      </c>
      <c r="J17"/>
      <c r="K17"/>
      <c r="L17" s="6" t="s">
        <v>2871</v>
      </c>
      <c r="M17"/>
      <c r="N17" s="6" t="s">
        <v>2871</v>
      </c>
      <c r="Q17" s="6" t="s">
        <v>3165</v>
      </c>
      <c r="R17"/>
      <c r="S17" s="6" t="s">
        <v>2871</v>
      </c>
      <c r="T17"/>
      <c r="U17"/>
      <c r="V17"/>
      <c r="W17"/>
      <c r="X17"/>
      <c r="Y17"/>
      <c r="Z17"/>
      <c r="AA17"/>
      <c r="AB17"/>
      <c r="AC17"/>
      <c r="AD17"/>
      <c r="AE17"/>
    </row>
    <row r="18" spans="1:36" s="57" customFormat="1" x14ac:dyDescent="0.2">
      <c r="A18" s="57" t="s">
        <v>1013</v>
      </c>
      <c r="B18" t="s">
        <v>1657</v>
      </c>
      <c r="C18" t="s">
        <v>1039</v>
      </c>
      <c r="D18" s="6" t="s">
        <v>3862</v>
      </c>
      <c r="E18" t="s">
        <v>122</v>
      </c>
      <c r="F18" s="6" t="s">
        <v>2347</v>
      </c>
      <c r="G18"/>
      <c r="H18"/>
      <c r="J18"/>
      <c r="K18"/>
      <c r="L18"/>
      <c r="M18"/>
      <c r="S18"/>
      <c r="AA18"/>
      <c r="AE18"/>
      <c r="AG18"/>
    </row>
    <row r="19" spans="1:36" s="57" customFormat="1" x14ac:dyDescent="0.2">
      <c r="A19" s="57" t="s">
        <v>1676</v>
      </c>
      <c r="B19" t="s">
        <v>1657</v>
      </c>
      <c r="C19" t="s">
        <v>1039</v>
      </c>
      <c r="D19" s="6" t="s">
        <v>3818</v>
      </c>
      <c r="E19" t="s">
        <v>122</v>
      </c>
      <c r="F19"/>
      <c r="G19"/>
      <c r="H19"/>
      <c r="I19" s="6" t="s">
        <v>2871</v>
      </c>
      <c r="J19"/>
      <c r="K19"/>
      <c r="L19" s="6" t="s">
        <v>2871</v>
      </c>
      <c r="M19"/>
      <c r="N19" s="6" t="s">
        <v>2871</v>
      </c>
      <c r="Q19"/>
      <c r="T19"/>
      <c r="X19" s="6" t="s">
        <v>3156</v>
      </c>
      <c r="Z19"/>
      <c r="AA19" s="6"/>
      <c r="AC19"/>
      <c r="AE19"/>
      <c r="AI19" s="6"/>
      <c r="AJ19"/>
    </row>
    <row r="20" spans="1:36" s="57" customFormat="1" x14ac:dyDescent="0.2">
      <c r="A20" s="57" t="s">
        <v>2490</v>
      </c>
      <c r="B20" t="s">
        <v>1657</v>
      </c>
      <c r="C20" t="s">
        <v>1039</v>
      </c>
      <c r="D20" s="6" t="s">
        <v>1091</v>
      </c>
      <c r="E20" s="6"/>
      <c r="F20" s="6"/>
      <c r="J20" s="6"/>
      <c r="K20"/>
    </row>
    <row r="21" spans="1:36" s="57" customFormat="1" x14ac:dyDescent="0.2">
      <c r="A21" s="57" t="s">
        <v>1505</v>
      </c>
      <c r="B21" t="s">
        <v>1657</v>
      </c>
      <c r="C21" t="s">
        <v>1039</v>
      </c>
      <c r="D21" s="6"/>
      <c r="E21" s="6" t="s">
        <v>3704</v>
      </c>
      <c r="F21" s="6" t="s">
        <v>2347</v>
      </c>
      <c r="G21" s="6" t="s">
        <v>3842</v>
      </c>
      <c r="H21" s="6" t="s">
        <v>709</v>
      </c>
      <c r="I21"/>
      <c r="J21" s="6"/>
      <c r="K21"/>
      <c r="L21" s="6" t="s">
        <v>3166</v>
      </c>
      <c r="M21"/>
      <c r="N21" s="6" t="s">
        <v>2871</v>
      </c>
      <c r="S21"/>
      <c r="T21"/>
      <c r="X21"/>
      <c r="AI21" s="6"/>
    </row>
    <row r="22" spans="1:36" s="57" customFormat="1" x14ac:dyDescent="0.2">
      <c r="A22" s="57" t="s">
        <v>1134</v>
      </c>
      <c r="B22" t="s">
        <v>1657</v>
      </c>
      <c r="C22" t="s">
        <v>1039</v>
      </c>
      <c r="D22"/>
      <c r="E22" t="s">
        <v>122</v>
      </c>
      <c r="F22" s="6" t="s">
        <v>2347</v>
      </c>
      <c r="G22"/>
      <c r="H22" s="6" t="s">
        <v>1091</v>
      </c>
      <c r="I22" s="6" t="s">
        <v>1091</v>
      </c>
      <c r="J22"/>
      <c r="K22"/>
      <c r="L22" s="6" t="s">
        <v>2871</v>
      </c>
      <c r="M22"/>
      <c r="N22" s="6" t="s">
        <v>2871</v>
      </c>
      <c r="S22"/>
      <c r="W22"/>
      <c r="X22"/>
      <c r="AB22"/>
      <c r="AE22"/>
      <c r="AI22"/>
    </row>
    <row r="23" spans="1:36" s="57" customFormat="1" x14ac:dyDescent="0.2">
      <c r="A23" s="57" t="s">
        <v>639</v>
      </c>
      <c r="B23" t="s">
        <v>1657</v>
      </c>
      <c r="C23" t="s">
        <v>1039</v>
      </c>
      <c r="D23" s="6"/>
      <c r="E23" t="s">
        <v>122</v>
      </c>
      <c r="F23" s="6" t="s">
        <v>2347</v>
      </c>
      <c r="G23"/>
      <c r="H23" s="6" t="s">
        <v>709</v>
      </c>
      <c r="K23"/>
      <c r="L23" s="6" t="s">
        <v>3861</v>
      </c>
    </row>
    <row r="24" spans="1:36" x14ac:dyDescent="0.2">
      <c r="A24" t="s">
        <v>2054</v>
      </c>
      <c r="B24" t="s">
        <v>1657</v>
      </c>
      <c r="C24" t="s">
        <v>1039</v>
      </c>
      <c r="D24" s="6" t="s">
        <v>1091</v>
      </c>
      <c r="E24" t="s">
        <v>122</v>
      </c>
      <c r="F24" s="6" t="s">
        <v>1091</v>
      </c>
      <c r="G24" s="6" t="s">
        <v>1091</v>
      </c>
      <c r="H24" s="6" t="s">
        <v>1091</v>
      </c>
      <c r="I24"/>
      <c r="J24"/>
      <c r="K24"/>
      <c r="L24" s="6" t="s">
        <v>2871</v>
      </c>
      <c r="M24"/>
      <c r="N24" s="6" t="s">
        <v>1091</v>
      </c>
      <c r="O24" s="6" t="s">
        <v>1454</v>
      </c>
      <c r="R24"/>
      <c r="S24"/>
      <c r="U24"/>
      <c r="Z24"/>
      <c r="AB24"/>
      <c r="AE24"/>
      <c r="AF24"/>
      <c r="AI24"/>
    </row>
    <row r="25" spans="1:36" x14ac:dyDescent="0.2">
      <c r="A25" s="57" t="s">
        <v>644</v>
      </c>
      <c r="B25" t="s">
        <v>1657</v>
      </c>
      <c r="C25" t="s">
        <v>1039</v>
      </c>
      <c r="D25" s="6" t="s">
        <v>1091</v>
      </c>
      <c r="E25" s="6" t="s">
        <v>2871</v>
      </c>
      <c r="F25" s="6" t="s">
        <v>2871</v>
      </c>
      <c r="G25"/>
      <c r="H25" s="6" t="s">
        <v>2871</v>
      </c>
      <c r="I25" s="6" t="s">
        <v>2871</v>
      </c>
      <c r="K25"/>
      <c r="L25" s="6" t="s">
        <v>2871</v>
      </c>
      <c r="M25"/>
      <c r="N25" s="6" t="s">
        <v>2871</v>
      </c>
      <c r="S25"/>
      <c r="U25"/>
      <c r="X25"/>
      <c r="AA25"/>
    </row>
    <row r="26" spans="1:36" x14ac:dyDescent="0.2">
      <c r="A26" s="6" t="s">
        <v>147</v>
      </c>
      <c r="B26" t="s">
        <v>1657</v>
      </c>
      <c r="C26" t="s">
        <v>1039</v>
      </c>
      <c r="D26" s="6" t="s">
        <v>3815</v>
      </c>
      <c r="E26" s="6" t="s">
        <v>122</v>
      </c>
      <c r="G26"/>
      <c r="H26" s="6" t="s">
        <v>2871</v>
      </c>
      <c r="I26" s="6" t="s">
        <v>2871</v>
      </c>
      <c r="K26"/>
      <c r="L26" s="6" t="s">
        <v>2871</v>
      </c>
      <c r="M26"/>
      <c r="O26"/>
      <c r="S26"/>
      <c r="W26"/>
      <c r="X26"/>
      <c r="AA26"/>
    </row>
    <row r="27" spans="1:36" x14ac:dyDescent="0.2">
      <c r="A27" s="6" t="s">
        <v>1590</v>
      </c>
      <c r="B27" t="s">
        <v>1657</v>
      </c>
      <c r="C27" t="s">
        <v>1039</v>
      </c>
      <c r="D27" s="6" t="s">
        <v>3815</v>
      </c>
      <c r="E27" t="s">
        <v>122</v>
      </c>
      <c r="F27"/>
      <c r="H27" s="6" t="s">
        <v>709</v>
      </c>
      <c r="I27"/>
      <c r="J27"/>
      <c r="K27"/>
      <c r="N27" s="6" t="s">
        <v>3845</v>
      </c>
      <c r="Q27"/>
      <c r="V27" s="6" t="s">
        <v>3737</v>
      </c>
      <c r="Y27"/>
      <c r="Z27"/>
    </row>
    <row r="28" spans="1:36" x14ac:dyDescent="0.2">
      <c r="A28" s="6" t="s">
        <v>89</v>
      </c>
      <c r="B28" t="s">
        <v>1657</v>
      </c>
      <c r="C28" t="s">
        <v>1039</v>
      </c>
      <c r="D28" s="6" t="s">
        <v>1091</v>
      </c>
      <c r="E28" t="s">
        <v>122</v>
      </c>
      <c r="F28"/>
      <c r="G28"/>
      <c r="H28"/>
      <c r="J28"/>
      <c r="K28"/>
      <c r="L28"/>
      <c r="M28"/>
      <c r="N28"/>
      <c r="O28"/>
      <c r="R28"/>
      <c r="V28"/>
      <c r="X28"/>
      <c r="Z28"/>
      <c r="AA28"/>
      <c r="AB28"/>
      <c r="AD28"/>
      <c r="AE28"/>
      <c r="AH28"/>
    </row>
    <row r="29" spans="1:36" x14ac:dyDescent="0.2">
      <c r="A29" s="6" t="s">
        <v>2550</v>
      </c>
      <c r="B29" t="s">
        <v>1657</v>
      </c>
      <c r="C29" t="s">
        <v>1039</v>
      </c>
      <c r="D29" s="6" t="s">
        <v>1091</v>
      </c>
      <c r="E29" t="s">
        <v>122</v>
      </c>
      <c r="F29" s="6" t="s">
        <v>2550</v>
      </c>
      <c r="G29"/>
      <c r="H29"/>
      <c r="I29"/>
      <c r="K29"/>
      <c r="L29" s="6" t="s">
        <v>2871</v>
      </c>
      <c r="M29"/>
      <c r="N29" s="6" t="s">
        <v>1091</v>
      </c>
      <c r="S29"/>
      <c r="T29"/>
      <c r="U29"/>
      <c r="W29"/>
      <c r="Z29" s="6" t="s">
        <v>2871</v>
      </c>
      <c r="AA29"/>
      <c r="AB29"/>
      <c r="AE29"/>
    </row>
    <row r="30" spans="1:36" x14ac:dyDescent="0.2">
      <c r="A30" s="6" t="s">
        <v>2406</v>
      </c>
      <c r="B30" t="s">
        <v>1657</v>
      </c>
      <c r="C30" t="s">
        <v>1039</v>
      </c>
      <c r="D30" s="6" t="s">
        <v>3815</v>
      </c>
      <c r="E30" t="s">
        <v>122</v>
      </c>
      <c r="F30" s="6" t="s">
        <v>2347</v>
      </c>
      <c r="G30" s="6" t="s">
        <v>1454</v>
      </c>
      <c r="H30" s="6" t="s">
        <v>709</v>
      </c>
      <c r="I30" s="6" t="s">
        <v>3814</v>
      </c>
      <c r="J30" s="6" t="s">
        <v>38</v>
      </c>
      <c r="K30"/>
      <c r="L30" s="6" t="s">
        <v>3166</v>
      </c>
      <c r="M30"/>
      <c r="R30" s="6" t="s">
        <v>3791</v>
      </c>
      <c r="S30"/>
      <c r="T30"/>
      <c r="U30"/>
      <c r="X30"/>
      <c r="AA30"/>
    </row>
    <row r="31" spans="1:36" x14ac:dyDescent="0.2">
      <c r="A31" s="6" t="s">
        <v>3101</v>
      </c>
      <c r="B31" t="s">
        <v>1657</v>
      </c>
      <c r="C31" t="s">
        <v>1039</v>
      </c>
      <c r="D31"/>
      <c r="E31" t="s">
        <v>122</v>
      </c>
      <c r="F31" s="6" t="s">
        <v>2347</v>
      </c>
      <c r="G31"/>
      <c r="H31" s="6" t="s">
        <v>2871</v>
      </c>
      <c r="I31" s="6" t="s">
        <v>3819</v>
      </c>
      <c r="K31"/>
      <c r="L31" s="6" t="s">
        <v>2871</v>
      </c>
      <c r="N31" s="6" t="s">
        <v>2871</v>
      </c>
      <c r="S31"/>
      <c r="X31"/>
    </row>
    <row r="32" spans="1:36" x14ac:dyDescent="0.2">
      <c r="A32" s="6" t="s">
        <v>2494</v>
      </c>
      <c r="B32" t="s">
        <v>1657</v>
      </c>
      <c r="C32" t="s">
        <v>1039</v>
      </c>
      <c r="D32" s="6" t="s">
        <v>3820</v>
      </c>
      <c r="E32" s="6" t="s">
        <v>122</v>
      </c>
      <c r="F32" s="6" t="s">
        <v>2347</v>
      </c>
      <c r="G32"/>
      <c r="H32" s="6" t="s">
        <v>2871</v>
      </c>
      <c r="I32" s="6" t="s">
        <v>2871</v>
      </c>
      <c r="J32"/>
      <c r="K32"/>
      <c r="L32" s="6" t="s">
        <v>2871</v>
      </c>
      <c r="M32" s="6" t="s">
        <v>2871</v>
      </c>
      <c r="N32" s="6" t="s">
        <v>2871</v>
      </c>
      <c r="R32"/>
      <c r="S32"/>
      <c r="T32"/>
      <c r="V32" s="6" t="s">
        <v>2871</v>
      </c>
      <c r="Z32"/>
      <c r="AA32"/>
      <c r="AB32"/>
      <c r="AE32"/>
    </row>
    <row r="33" spans="1:38" x14ac:dyDescent="0.2">
      <c r="A33" s="6" t="s">
        <v>2433</v>
      </c>
      <c r="B33" t="s">
        <v>1657</v>
      </c>
      <c r="C33" t="s">
        <v>1039</v>
      </c>
      <c r="E33" s="6" t="s">
        <v>122</v>
      </c>
      <c r="F33" s="6" t="s">
        <v>3848</v>
      </c>
      <c r="G33" s="57"/>
      <c r="H33" s="6" t="s">
        <v>709</v>
      </c>
      <c r="K33"/>
      <c r="N33" s="6" t="s">
        <v>1091</v>
      </c>
    </row>
    <row r="34" spans="1:38" x14ac:dyDescent="0.2">
      <c r="A34" s="6" t="s">
        <v>1079</v>
      </c>
      <c r="B34" t="s">
        <v>1657</v>
      </c>
      <c r="C34" t="s">
        <v>1039</v>
      </c>
      <c r="D34" s="6" t="s">
        <v>3822</v>
      </c>
      <c r="E34" s="6" t="s">
        <v>122</v>
      </c>
      <c r="F34" s="6" t="s">
        <v>2347</v>
      </c>
      <c r="G34" s="6" t="s">
        <v>3821</v>
      </c>
      <c r="H34"/>
      <c r="I34" s="6" t="s">
        <v>3823</v>
      </c>
      <c r="K34"/>
      <c r="L34"/>
      <c r="M34" s="6" t="s">
        <v>3823</v>
      </c>
      <c r="O34"/>
      <c r="S34"/>
      <c r="U34"/>
      <c r="AB34"/>
    </row>
    <row r="35" spans="1:38" s="57" customFormat="1" x14ac:dyDescent="0.2">
      <c r="A35" s="6" t="s">
        <v>2672</v>
      </c>
      <c r="B35" t="s">
        <v>3167</v>
      </c>
      <c r="C35" t="s">
        <v>1039</v>
      </c>
      <c r="D35" s="6" t="s">
        <v>3815</v>
      </c>
      <c r="E35" s="6" t="s">
        <v>122</v>
      </c>
      <c r="F35" s="6" t="s">
        <v>2347</v>
      </c>
      <c r="G35"/>
      <c r="H35" s="6" t="s">
        <v>709</v>
      </c>
      <c r="I35" s="6" t="s">
        <v>3814</v>
      </c>
      <c r="J35" s="6" t="s">
        <v>38</v>
      </c>
      <c r="K35" s="6"/>
      <c r="L35"/>
      <c r="M35"/>
      <c r="N35" s="6" t="s">
        <v>1091</v>
      </c>
      <c r="O35"/>
      <c r="P35"/>
      <c r="Q35"/>
      <c r="T35" s="6"/>
      <c r="V35"/>
      <c r="X35" s="6"/>
      <c r="Z35" s="6"/>
      <c r="AA35"/>
      <c r="AE35"/>
    </row>
    <row r="36" spans="1:38" s="57" customFormat="1" x14ac:dyDescent="0.2">
      <c r="A36" s="57" t="s">
        <v>516</v>
      </c>
      <c r="B36" t="s">
        <v>1657</v>
      </c>
      <c r="C36" t="s">
        <v>1039</v>
      </c>
      <c r="D36" s="6" t="s">
        <v>1091</v>
      </c>
      <c r="E36" s="6" t="s">
        <v>122</v>
      </c>
      <c r="F36" s="6" t="s">
        <v>2347</v>
      </c>
      <c r="G36" s="6" t="s">
        <v>3832</v>
      </c>
      <c r="H36" s="6" t="s">
        <v>1091</v>
      </c>
      <c r="I36" s="6"/>
      <c r="K36"/>
      <c r="L36" s="6" t="s">
        <v>1091</v>
      </c>
      <c r="N36" s="6" t="s">
        <v>1091</v>
      </c>
      <c r="O36" s="6"/>
      <c r="Z36" s="6"/>
      <c r="AC36"/>
    </row>
    <row r="37" spans="1:38" s="57" customFormat="1" x14ac:dyDescent="0.2">
      <c r="A37" s="57" t="s">
        <v>2658</v>
      </c>
      <c r="B37" t="s">
        <v>1657</v>
      </c>
      <c r="C37" t="s">
        <v>1039</v>
      </c>
      <c r="D37"/>
      <c r="E37" s="6" t="s">
        <v>122</v>
      </c>
      <c r="F37" s="6" t="s">
        <v>2347</v>
      </c>
      <c r="G37" s="6"/>
      <c r="H37"/>
      <c r="K37"/>
      <c r="M37"/>
      <c r="S37"/>
    </row>
    <row r="38" spans="1:38" s="57" customFormat="1" x14ac:dyDescent="0.2">
      <c r="A38" s="57" t="s">
        <v>1031</v>
      </c>
      <c r="B38" t="s">
        <v>1657</v>
      </c>
      <c r="C38" t="s">
        <v>1039</v>
      </c>
      <c r="D38" s="6" t="s">
        <v>3850</v>
      </c>
      <c r="E38" s="6" t="s">
        <v>122</v>
      </c>
      <c r="F38" s="6" t="s">
        <v>2347</v>
      </c>
      <c r="G38"/>
      <c r="H38"/>
      <c r="I38"/>
      <c r="J38"/>
      <c r="K38"/>
      <c r="L38"/>
      <c r="M38"/>
      <c r="N38"/>
      <c r="O38"/>
      <c r="Q38"/>
      <c r="R38"/>
      <c r="S38"/>
      <c r="V38"/>
      <c r="Z38"/>
      <c r="AA38"/>
      <c r="AE38"/>
      <c r="AJ38"/>
    </row>
    <row r="39" spans="1:38" s="57" customFormat="1" x14ac:dyDescent="0.2">
      <c r="A39" s="57" t="s">
        <v>420</v>
      </c>
      <c r="B39" t="s">
        <v>1657</v>
      </c>
      <c r="C39" t="s">
        <v>1039</v>
      </c>
      <c r="D39" s="6"/>
      <c r="E39" s="6" t="s">
        <v>122</v>
      </c>
      <c r="F39" s="6" t="s">
        <v>3843</v>
      </c>
      <c r="I39" s="6" t="s">
        <v>3844</v>
      </c>
      <c r="K39"/>
      <c r="W39"/>
    </row>
    <row r="40" spans="1:38" s="57" customFormat="1" x14ac:dyDescent="0.2">
      <c r="A40" s="57" t="s">
        <v>2309</v>
      </c>
      <c r="B40" t="s">
        <v>1657</v>
      </c>
      <c r="C40" t="s">
        <v>1039</v>
      </c>
      <c r="D40" s="6"/>
      <c r="E40" s="6" t="s">
        <v>122</v>
      </c>
      <c r="F40" s="6"/>
      <c r="G40" s="6"/>
      <c r="H40"/>
      <c r="K40"/>
      <c r="O40" s="6" t="s">
        <v>3824</v>
      </c>
      <c r="P40"/>
      <c r="Y40" s="6" t="s">
        <v>3809</v>
      </c>
      <c r="AL40" s="6"/>
    </row>
    <row r="41" spans="1:38" s="57" customFormat="1" x14ac:dyDescent="0.2">
      <c r="A41" s="57" t="s">
        <v>1177</v>
      </c>
      <c r="B41" t="s">
        <v>1657</v>
      </c>
      <c r="C41" t="s">
        <v>1039</v>
      </c>
      <c r="D41"/>
      <c r="E41" s="6" t="s">
        <v>122</v>
      </c>
      <c r="F41" s="6" t="s">
        <v>2347</v>
      </c>
      <c r="G41"/>
      <c r="H41"/>
      <c r="K41"/>
    </row>
    <row r="42" spans="1:38" s="57" customFormat="1" x14ac:dyDescent="0.2">
      <c r="A42" s="57" t="s">
        <v>2360</v>
      </c>
      <c r="B42" t="s">
        <v>1657</v>
      </c>
      <c r="C42" t="s">
        <v>1039</v>
      </c>
      <c r="D42" s="6" t="s">
        <v>1091</v>
      </c>
      <c r="E42" s="6" t="s">
        <v>122</v>
      </c>
      <c r="F42" s="6" t="s">
        <v>2347</v>
      </c>
      <c r="G42" s="6" t="s">
        <v>3827</v>
      </c>
      <c r="H42" s="6" t="s">
        <v>709</v>
      </c>
      <c r="J42" s="6" t="s">
        <v>38</v>
      </c>
      <c r="K42" s="6"/>
      <c r="L42"/>
      <c r="O42"/>
      <c r="P42"/>
      <c r="R42"/>
      <c r="V42" s="6"/>
      <c r="AB42"/>
    </row>
    <row r="43" spans="1:38" s="57" customFormat="1" x14ac:dyDescent="0.2">
      <c r="A43" s="57" t="s">
        <v>2703</v>
      </c>
      <c r="B43" t="s">
        <v>1657</v>
      </c>
      <c r="C43" t="s">
        <v>1039</v>
      </c>
      <c r="D43" s="6" t="s">
        <v>3851</v>
      </c>
      <c r="E43" s="6" t="s">
        <v>122</v>
      </c>
      <c r="F43"/>
      <c r="G43"/>
      <c r="H43" s="6" t="s">
        <v>709</v>
      </c>
      <c r="J43" s="6"/>
      <c r="K43"/>
      <c r="L43"/>
      <c r="W43" s="6" t="s">
        <v>3698</v>
      </c>
      <c r="AI43" s="6"/>
      <c r="AK43" s="6"/>
    </row>
    <row r="44" spans="1:38" s="57" customFormat="1" x14ac:dyDescent="0.2">
      <c r="A44" s="57" t="s">
        <v>189</v>
      </c>
      <c r="B44" t="s">
        <v>1657</v>
      </c>
      <c r="C44" t="s">
        <v>1039</v>
      </c>
      <c r="D44"/>
      <c r="E44" s="6"/>
      <c r="F44"/>
      <c r="G44"/>
      <c r="H44"/>
      <c r="I44"/>
      <c r="J44"/>
      <c r="K44"/>
      <c r="L44"/>
      <c r="M44"/>
      <c r="O44"/>
      <c r="R44"/>
      <c r="U44"/>
      <c r="X44"/>
      <c r="Z44"/>
      <c r="AB44"/>
      <c r="AC44"/>
    </row>
    <row r="45" spans="1:38" s="57" customFormat="1" x14ac:dyDescent="0.2">
      <c r="A45" s="57" t="s">
        <v>1086</v>
      </c>
      <c r="B45" t="s">
        <v>1657</v>
      </c>
      <c r="C45" t="s">
        <v>1039</v>
      </c>
      <c r="D45" s="6" t="s">
        <v>3815</v>
      </c>
      <c r="E45" s="6" t="s">
        <v>122</v>
      </c>
      <c r="F45" s="6" t="s">
        <v>2347</v>
      </c>
      <c r="G45" s="6" t="s">
        <v>1454</v>
      </c>
      <c r="I45" s="6" t="s">
        <v>3814</v>
      </c>
      <c r="K45"/>
      <c r="M45" s="6" t="s">
        <v>3139</v>
      </c>
    </row>
    <row r="46" spans="1:38" s="57" customFormat="1" x14ac:dyDescent="0.2">
      <c r="A46" s="57" t="s">
        <v>2317</v>
      </c>
      <c r="B46" t="s">
        <v>3169</v>
      </c>
      <c r="C46" t="s">
        <v>1039</v>
      </c>
      <c r="D46" s="6"/>
      <c r="E46" s="6" t="s">
        <v>122</v>
      </c>
      <c r="F46"/>
      <c r="G46"/>
      <c r="H46"/>
      <c r="K46"/>
    </row>
    <row r="47" spans="1:38" s="57" customFormat="1" x14ac:dyDescent="0.2">
      <c r="A47" s="57" t="s">
        <v>718</v>
      </c>
      <c r="B47" t="s">
        <v>1657</v>
      </c>
      <c r="C47" t="s">
        <v>1039</v>
      </c>
      <c r="D47"/>
      <c r="E47" s="6" t="s">
        <v>122</v>
      </c>
      <c r="F47" s="6" t="s">
        <v>1091</v>
      </c>
      <c r="G47"/>
      <c r="H47" s="6" t="s">
        <v>2871</v>
      </c>
      <c r="I47" s="6" t="s">
        <v>2871</v>
      </c>
      <c r="K47"/>
      <c r="L47" s="6" t="s">
        <v>1091</v>
      </c>
      <c r="M47"/>
      <c r="N47" s="6" t="s">
        <v>2871</v>
      </c>
      <c r="O47"/>
      <c r="P47" s="6" t="s">
        <v>1091</v>
      </c>
      <c r="S47" s="6" t="s">
        <v>2871</v>
      </c>
      <c r="Z47" s="6" t="s">
        <v>2871</v>
      </c>
      <c r="AA47"/>
      <c r="AB47"/>
      <c r="AE47"/>
    </row>
    <row r="48" spans="1:38" s="57" customFormat="1" x14ac:dyDescent="0.2">
      <c r="A48" s="57" t="s">
        <v>1248</v>
      </c>
      <c r="B48" t="s">
        <v>1657</v>
      </c>
      <c r="C48" t="s">
        <v>1039</v>
      </c>
      <c r="D48" s="6" t="s">
        <v>1091</v>
      </c>
      <c r="E48" s="6" t="s">
        <v>122</v>
      </c>
      <c r="I48" s="6"/>
      <c r="K48"/>
      <c r="S48" s="6" t="s">
        <v>1091</v>
      </c>
      <c r="AI48" s="6"/>
    </row>
    <row r="49" spans="1:44" s="57" customFormat="1" x14ac:dyDescent="0.2">
      <c r="A49" s="57" t="s">
        <v>544</v>
      </c>
      <c r="B49" t="s">
        <v>1657</v>
      </c>
      <c r="C49" t="s">
        <v>1039</v>
      </c>
      <c r="D49" s="6" t="s">
        <v>3815</v>
      </c>
      <c r="E49" s="6" t="s">
        <v>122</v>
      </c>
      <c r="F49" s="6" t="s">
        <v>3853</v>
      </c>
      <c r="G49" s="6" t="s">
        <v>1454</v>
      </c>
      <c r="I49" s="6" t="s">
        <v>3140</v>
      </c>
      <c r="K49"/>
      <c r="L49"/>
      <c r="T49" s="6"/>
      <c r="AE49"/>
    </row>
    <row r="50" spans="1:44" s="57" customFormat="1" x14ac:dyDescent="0.2">
      <c r="A50" s="57" t="s">
        <v>999</v>
      </c>
      <c r="B50" t="s">
        <v>1657</v>
      </c>
      <c r="C50" t="s">
        <v>1039</v>
      </c>
      <c r="D50" s="6"/>
      <c r="E50" s="6" t="s">
        <v>122</v>
      </c>
      <c r="F50" s="6" t="s">
        <v>2347</v>
      </c>
      <c r="G50"/>
      <c r="H50" s="6"/>
      <c r="K50"/>
    </row>
    <row r="51" spans="1:44" s="57" customFormat="1" x14ac:dyDescent="0.2">
      <c r="A51" s="57" t="s">
        <v>1093</v>
      </c>
      <c r="B51" t="s">
        <v>1657</v>
      </c>
      <c r="C51" t="s">
        <v>1039</v>
      </c>
      <c r="D51" s="6" t="s">
        <v>3854</v>
      </c>
      <c r="E51" s="6" t="s">
        <v>122</v>
      </c>
      <c r="F51" s="6" t="s">
        <v>2347</v>
      </c>
      <c r="G51"/>
      <c r="H51" s="6" t="s">
        <v>709</v>
      </c>
      <c r="J51" s="6"/>
      <c r="K51"/>
      <c r="L51"/>
      <c r="N51"/>
      <c r="AA51" s="6" t="s">
        <v>2922</v>
      </c>
    </row>
    <row r="52" spans="1:44" s="57" customFormat="1" x14ac:dyDescent="0.2">
      <c r="A52" s="57" t="s">
        <v>2106</v>
      </c>
      <c r="B52" t="s">
        <v>1657</v>
      </c>
      <c r="C52" t="s">
        <v>1039</v>
      </c>
      <c r="D52"/>
      <c r="E52" s="6" t="s">
        <v>122</v>
      </c>
      <c r="F52" s="6" t="s">
        <v>2347</v>
      </c>
      <c r="G52" s="6" t="s">
        <v>1454</v>
      </c>
      <c r="H52" s="6" t="s">
        <v>3857</v>
      </c>
      <c r="I52" s="6" t="s">
        <v>3858</v>
      </c>
      <c r="K52"/>
      <c r="AG52"/>
    </row>
    <row r="53" spans="1:44" s="57" customFormat="1" x14ac:dyDescent="0.2">
      <c r="A53" s="57" t="s">
        <v>1990</v>
      </c>
      <c r="B53" t="s">
        <v>1657</v>
      </c>
      <c r="C53" t="s">
        <v>1039</v>
      </c>
      <c r="D53" s="6" t="s">
        <v>1091</v>
      </c>
      <c r="E53" s="6" t="s">
        <v>122</v>
      </c>
      <c r="G53"/>
      <c r="K53"/>
    </row>
    <row r="54" spans="1:44" s="57" customFormat="1" x14ac:dyDescent="0.2">
      <c r="A54" s="57" t="s">
        <v>2478</v>
      </c>
      <c r="B54" t="s">
        <v>1657</v>
      </c>
      <c r="C54" t="s">
        <v>1039</v>
      </c>
      <c r="D54" s="6" t="s">
        <v>1091</v>
      </c>
      <c r="E54"/>
      <c r="F54" s="6" t="s">
        <v>1091</v>
      </c>
      <c r="G54"/>
      <c r="H54" s="6" t="s">
        <v>1091</v>
      </c>
      <c r="I54"/>
      <c r="J54" s="6" t="s">
        <v>1091</v>
      </c>
      <c r="K54"/>
      <c r="L54"/>
      <c r="R54"/>
      <c r="Z54" s="6" t="s">
        <v>1091</v>
      </c>
      <c r="AE54"/>
    </row>
    <row r="55" spans="1:44" s="57" customFormat="1" x14ac:dyDescent="0.2">
      <c r="A55" s="57" t="s">
        <v>482</v>
      </c>
      <c r="B55" t="s">
        <v>1657</v>
      </c>
      <c r="C55" t="s">
        <v>1039</v>
      </c>
      <c r="D55"/>
      <c r="E55" s="6" t="s">
        <v>122</v>
      </c>
      <c r="F55" s="6" t="s">
        <v>2347</v>
      </c>
      <c r="G55"/>
      <c r="H55" s="6" t="s">
        <v>2871</v>
      </c>
      <c r="I55" s="6" t="s">
        <v>2871</v>
      </c>
      <c r="J55" s="6"/>
      <c r="K55"/>
      <c r="L55" s="6" t="s">
        <v>2871</v>
      </c>
      <c r="M55"/>
      <c r="N55" s="6" t="s">
        <v>2871</v>
      </c>
      <c r="O55"/>
      <c r="S55"/>
      <c r="V55"/>
      <c r="W55" s="6"/>
      <c r="Z55" s="6"/>
      <c r="AB55"/>
    </row>
    <row r="56" spans="1:44" s="57" customFormat="1" x14ac:dyDescent="0.2">
      <c r="A56" s="57" t="s">
        <v>273</v>
      </c>
      <c r="B56" t="s">
        <v>1657</v>
      </c>
      <c r="C56" t="s">
        <v>1039</v>
      </c>
      <c r="D56"/>
      <c r="E56" s="6" t="s">
        <v>122</v>
      </c>
      <c r="F56" s="6" t="s">
        <v>2347</v>
      </c>
      <c r="G56" s="6"/>
      <c r="H56" s="6" t="s">
        <v>3820</v>
      </c>
      <c r="I56" s="6" t="s">
        <v>3820</v>
      </c>
      <c r="J56"/>
      <c r="K56"/>
      <c r="L56" s="6" t="s">
        <v>2871</v>
      </c>
      <c r="M56"/>
      <c r="N56" s="6"/>
      <c r="O56" s="6" t="s">
        <v>1454</v>
      </c>
      <c r="Q56"/>
      <c r="S56"/>
      <c r="U56" s="6" t="s">
        <v>3820</v>
      </c>
      <c r="V56"/>
      <c r="W56" s="6"/>
      <c r="X56"/>
      <c r="Z56" s="6" t="s">
        <v>2871</v>
      </c>
      <c r="AA56" s="6"/>
      <c r="AE56"/>
      <c r="AH56"/>
      <c r="AI56" s="6"/>
      <c r="AJ56"/>
    </row>
    <row r="57" spans="1:44" s="57" customFormat="1" x14ac:dyDescent="0.2">
      <c r="A57" s="57" t="s">
        <v>708</v>
      </c>
      <c r="B57" t="s">
        <v>1657</v>
      </c>
      <c r="C57" t="s">
        <v>1039</v>
      </c>
      <c r="D57" s="6" t="s">
        <v>3815</v>
      </c>
      <c r="E57" s="6" t="s">
        <v>122</v>
      </c>
      <c r="F57"/>
      <c r="G57" s="6"/>
      <c r="H57" s="6" t="s">
        <v>709</v>
      </c>
      <c r="I57" s="6" t="s">
        <v>3828</v>
      </c>
      <c r="J57" s="6" t="s">
        <v>38</v>
      </c>
      <c r="K57"/>
      <c r="L57"/>
      <c r="N57"/>
      <c r="O57" s="6"/>
      <c r="P57" s="6"/>
      <c r="Q57" s="6"/>
      <c r="S57" s="6"/>
      <c r="Y57" s="6"/>
      <c r="AC57" s="6"/>
      <c r="AD57" s="6"/>
      <c r="AF57" s="6"/>
      <c r="AG57" s="6"/>
      <c r="AJ57" s="6"/>
    </row>
    <row r="58" spans="1:44" s="57" customFormat="1" x14ac:dyDescent="0.2">
      <c r="A58" s="57" t="s">
        <v>988</v>
      </c>
      <c r="B58" t="s">
        <v>1657</v>
      </c>
      <c r="C58" t="s">
        <v>1039</v>
      </c>
      <c r="D58"/>
      <c r="E58" s="6" t="s">
        <v>122</v>
      </c>
      <c r="F58" s="6" t="s">
        <v>2347</v>
      </c>
      <c r="G58"/>
      <c r="H58" s="6" t="s">
        <v>1091</v>
      </c>
      <c r="I58" s="6" t="s">
        <v>1091</v>
      </c>
      <c r="K58"/>
      <c r="L58"/>
      <c r="M58"/>
      <c r="S58"/>
      <c r="U58"/>
      <c r="X58"/>
      <c r="Z58"/>
      <c r="AB58"/>
      <c r="AE58"/>
    </row>
    <row r="59" spans="1:44" s="57" customFormat="1" x14ac:dyDescent="0.2">
      <c r="A59" s="57" t="s">
        <v>674</v>
      </c>
      <c r="B59" t="s">
        <v>1657</v>
      </c>
      <c r="C59" t="s">
        <v>1039</v>
      </c>
      <c r="D59" s="6" t="s">
        <v>3815</v>
      </c>
      <c r="E59" s="6" t="s">
        <v>122</v>
      </c>
      <c r="F59" s="6" t="s">
        <v>2347</v>
      </c>
      <c r="G59"/>
      <c r="H59" s="6" t="s">
        <v>709</v>
      </c>
      <c r="I59" s="6" t="s">
        <v>3814</v>
      </c>
      <c r="J59" s="6" t="s">
        <v>38</v>
      </c>
      <c r="K59"/>
      <c r="L59"/>
      <c r="M59" s="6" t="s">
        <v>3139</v>
      </c>
      <c r="N59" s="6" t="s">
        <v>1091</v>
      </c>
      <c r="Q59"/>
      <c r="R59"/>
      <c r="V59"/>
      <c r="X59"/>
      <c r="Z59"/>
      <c r="AA59"/>
      <c r="AE59"/>
    </row>
    <row r="60" spans="1:44" s="57" customFormat="1" x14ac:dyDescent="0.2">
      <c r="A60" s="57" t="s">
        <v>2312</v>
      </c>
      <c r="B60" t="s">
        <v>1657</v>
      </c>
      <c r="C60" t="s">
        <v>1039</v>
      </c>
      <c r="D60" s="6" t="s">
        <v>1091</v>
      </c>
      <c r="E60" t="s">
        <v>122</v>
      </c>
      <c r="F60" s="6" t="s">
        <v>3829</v>
      </c>
      <c r="G60" s="6"/>
      <c r="H60" s="6" t="s">
        <v>2871</v>
      </c>
      <c r="I60" s="6" t="s">
        <v>2871</v>
      </c>
      <c r="J60" s="6"/>
      <c r="K60" s="6"/>
      <c r="L60" s="6" t="s">
        <v>2871</v>
      </c>
      <c r="M60" s="6"/>
      <c r="N60" s="6" t="s">
        <v>2871</v>
      </c>
      <c r="O60" s="6"/>
      <c r="P60" s="6"/>
      <c r="Q60" s="6"/>
      <c r="R60" s="6"/>
      <c r="S60" s="6" t="s">
        <v>2871</v>
      </c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</row>
    <row r="61" spans="1:44" s="57" customFormat="1" x14ac:dyDescent="0.2">
      <c r="A61" s="57" t="s">
        <v>1101</v>
      </c>
      <c r="B61" t="s">
        <v>1657</v>
      </c>
      <c r="C61" t="s">
        <v>1039</v>
      </c>
      <c r="D61" s="6" t="s">
        <v>3815</v>
      </c>
      <c r="E61" t="s">
        <v>122</v>
      </c>
      <c r="F61" s="6" t="s">
        <v>3831</v>
      </c>
      <c r="G61" s="6" t="s">
        <v>1454</v>
      </c>
      <c r="H61" s="6" t="s">
        <v>709</v>
      </c>
      <c r="I61" s="6" t="s">
        <v>3819</v>
      </c>
      <c r="J61" s="6"/>
      <c r="K61" s="6"/>
      <c r="L61"/>
      <c r="M61"/>
      <c r="N61"/>
      <c r="O61"/>
      <c r="S61"/>
      <c r="U61"/>
      <c r="W61" s="6"/>
      <c r="X61" s="6"/>
      <c r="AA61"/>
      <c r="AB61"/>
      <c r="AI61" s="6"/>
    </row>
    <row r="62" spans="1:44" s="57" customFormat="1" x14ac:dyDescent="0.2">
      <c r="A62" s="57" t="s">
        <v>691</v>
      </c>
      <c r="B62" t="s">
        <v>1657</v>
      </c>
      <c r="C62" t="s">
        <v>1039</v>
      </c>
      <c r="D62" s="6"/>
      <c r="E62" t="s">
        <v>122</v>
      </c>
      <c r="F62"/>
      <c r="G62"/>
      <c r="H62"/>
      <c r="K62"/>
    </row>
    <row r="63" spans="1:44" x14ac:dyDescent="0.2">
      <c r="E63"/>
      <c r="F63"/>
    </row>
    <row r="64" spans="1:44" x14ac:dyDescent="0.2">
      <c r="A64" s="37" t="s">
        <v>1732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9" x14ac:dyDescent="0.2">
      <c r="A65" s="6" t="s">
        <v>1460</v>
      </c>
      <c r="B65" s="6" t="s">
        <v>3761</v>
      </c>
      <c r="C65" s="6" t="s">
        <v>3762</v>
      </c>
      <c r="D65" s="6" t="s">
        <v>3764</v>
      </c>
      <c r="E65" s="6" t="s">
        <v>3825</v>
      </c>
      <c r="F65" s="6" t="s">
        <v>3813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9" x14ac:dyDescent="0.2">
      <c r="A66" s="6" t="s">
        <v>1958</v>
      </c>
      <c r="B66" s="6" t="s">
        <v>3761</v>
      </c>
      <c r="C66" s="6" t="s">
        <v>3762</v>
      </c>
      <c r="D66" s="6" t="s">
        <v>3764</v>
      </c>
      <c r="E66" s="6" t="s">
        <v>3825</v>
      </c>
      <c r="F66" s="6" t="s">
        <v>3830</v>
      </c>
      <c r="G66" s="6" t="s">
        <v>3816</v>
      </c>
      <c r="H66"/>
      <c r="I66" s="6" t="s">
        <v>3769</v>
      </c>
      <c r="J66"/>
      <c r="K66"/>
      <c r="L66" s="6" t="s">
        <v>3771</v>
      </c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E66"/>
    </row>
    <row r="67" spans="1:39" s="7" customFormat="1" x14ac:dyDescent="0.2">
      <c r="A67" s="6" t="s">
        <v>435</v>
      </c>
      <c r="B67" s="6" t="s">
        <v>3761</v>
      </c>
      <c r="C67" s="6" t="s">
        <v>3762</v>
      </c>
      <c r="D67"/>
      <c r="E67" s="6" t="s">
        <v>3825</v>
      </c>
      <c r="F67" s="6" t="s">
        <v>3830</v>
      </c>
      <c r="G67"/>
      <c r="H67" s="6" t="s">
        <v>3838</v>
      </c>
      <c r="I67"/>
      <c r="J67" s="6"/>
      <c r="K67"/>
      <c r="L67"/>
      <c r="M67"/>
      <c r="N67" s="6" t="s">
        <v>3782</v>
      </c>
      <c r="O67"/>
      <c r="P67"/>
      <c r="Q67"/>
      <c r="R67"/>
      <c r="S67"/>
      <c r="T67"/>
      <c r="U67"/>
      <c r="V67"/>
      <c r="W67" s="6"/>
      <c r="X67"/>
      <c r="Y67"/>
      <c r="Z67"/>
      <c r="AA67"/>
      <c r="AE67"/>
      <c r="AI67" s="6"/>
    </row>
    <row r="68" spans="1:39" s="7" customFormat="1" x14ac:dyDescent="0.2">
      <c r="A68" s="7" t="s">
        <v>197</v>
      </c>
      <c r="B68" s="6" t="s">
        <v>3761</v>
      </c>
      <c r="C68" s="6" t="s">
        <v>3762</v>
      </c>
      <c r="D68" s="6" t="s">
        <v>3764</v>
      </c>
      <c r="E68" s="6" t="s">
        <v>3825</v>
      </c>
      <c r="F68" s="6" t="s">
        <v>3830</v>
      </c>
      <c r="G68"/>
      <c r="H68"/>
      <c r="I68"/>
      <c r="J68"/>
      <c r="K68"/>
      <c r="L68" s="6" t="s">
        <v>3771</v>
      </c>
      <c r="M68"/>
      <c r="N68"/>
      <c r="O68" s="6"/>
      <c r="P68"/>
      <c r="Q68"/>
      <c r="R68"/>
      <c r="S68"/>
      <c r="T68" s="6" t="s">
        <v>3836</v>
      </c>
      <c r="U68"/>
      <c r="V68"/>
      <c r="W68"/>
      <c r="X68"/>
      <c r="Y68"/>
      <c r="Z68"/>
      <c r="AA68"/>
      <c r="AM68" s="57"/>
    </row>
    <row r="69" spans="1:39" s="7" customFormat="1" x14ac:dyDescent="0.2">
      <c r="A69" s="7" t="s">
        <v>2580</v>
      </c>
      <c r="B69" s="6" t="s">
        <v>3761</v>
      </c>
      <c r="C69" s="6" t="s">
        <v>3762</v>
      </c>
      <c r="D69" s="6" t="s">
        <v>3764</v>
      </c>
      <c r="E69" s="6" t="s">
        <v>3825</v>
      </c>
      <c r="F69" s="6" t="s">
        <v>3830</v>
      </c>
      <c r="G69"/>
      <c r="H69" s="6" t="s">
        <v>3838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</row>
    <row r="70" spans="1:39" s="7" customFormat="1" x14ac:dyDescent="0.2">
      <c r="A70" s="7" t="s">
        <v>1830</v>
      </c>
      <c r="B70" s="6" t="s">
        <v>3761</v>
      </c>
      <c r="C70" s="6" t="s">
        <v>3762</v>
      </c>
      <c r="D70" s="6" t="s">
        <v>3764</v>
      </c>
      <c r="E70" s="6" t="s">
        <v>3825</v>
      </c>
      <c r="F70" s="6" t="s">
        <v>3830</v>
      </c>
      <c r="G70" s="6" t="s">
        <v>3816</v>
      </c>
      <c r="H70" s="6" t="s">
        <v>3838</v>
      </c>
      <c r="I70" s="6" t="s">
        <v>3769</v>
      </c>
      <c r="J70"/>
      <c r="K70"/>
      <c r="L70" s="6" t="s">
        <v>3771</v>
      </c>
      <c r="M70"/>
      <c r="N70" s="6" t="s">
        <v>3782</v>
      </c>
      <c r="O70"/>
      <c r="P70" s="6" t="s">
        <v>3772</v>
      </c>
      <c r="Q70"/>
      <c r="R70"/>
      <c r="S70" s="6" t="s">
        <v>3785</v>
      </c>
      <c r="T70"/>
      <c r="U70"/>
      <c r="V70"/>
      <c r="W70"/>
      <c r="X70"/>
      <c r="Y70"/>
      <c r="Z70"/>
      <c r="AA70"/>
      <c r="AB70"/>
      <c r="AC70"/>
      <c r="AD70"/>
      <c r="AE70"/>
    </row>
    <row r="71" spans="1:39" s="7" customFormat="1" x14ac:dyDescent="0.2">
      <c r="A71" s="7" t="s">
        <v>1013</v>
      </c>
      <c r="B71" s="6" t="s">
        <v>3761</v>
      </c>
      <c r="C71" s="6" t="s">
        <v>3762</v>
      </c>
      <c r="D71" s="6" t="s">
        <v>3764</v>
      </c>
      <c r="E71" s="6" t="s">
        <v>3825</v>
      </c>
      <c r="F71" s="6" t="s">
        <v>3830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E71"/>
      <c r="AG71"/>
    </row>
    <row r="72" spans="1:39" s="7" customFormat="1" x14ac:dyDescent="0.2">
      <c r="A72" s="7" t="s">
        <v>1676</v>
      </c>
      <c r="B72" s="6" t="s">
        <v>3761</v>
      </c>
      <c r="C72" s="6" t="s">
        <v>3762</v>
      </c>
      <c r="D72" s="6" t="s">
        <v>3764</v>
      </c>
      <c r="E72" s="6" t="s">
        <v>3825</v>
      </c>
      <c r="F72"/>
      <c r="G72"/>
      <c r="H72"/>
      <c r="I72" s="6" t="s">
        <v>3769</v>
      </c>
      <c r="J72"/>
      <c r="K72"/>
      <c r="L72" s="6" t="s">
        <v>3771</v>
      </c>
      <c r="M72"/>
      <c r="N72" s="6" t="s">
        <v>581</v>
      </c>
      <c r="O72"/>
      <c r="P72"/>
      <c r="Q72"/>
      <c r="R72"/>
      <c r="S72"/>
      <c r="T72"/>
      <c r="U72"/>
      <c r="V72"/>
      <c r="W72"/>
      <c r="X72" s="6" t="s">
        <v>3787</v>
      </c>
      <c r="Y72"/>
      <c r="Z72"/>
      <c r="AA72" s="6"/>
      <c r="AC72"/>
      <c r="AE72"/>
      <c r="AI72" s="6"/>
      <c r="AJ72"/>
    </row>
    <row r="73" spans="1:39" s="7" customFormat="1" x14ac:dyDescent="0.2">
      <c r="A73" s="7" t="s">
        <v>2490</v>
      </c>
      <c r="B73" s="6" t="s">
        <v>3761</v>
      </c>
      <c r="C73" s="6" t="s">
        <v>3762</v>
      </c>
      <c r="D73" s="6" t="s">
        <v>3764</v>
      </c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9" s="7" customFormat="1" x14ac:dyDescent="0.2">
      <c r="A74" s="7" t="s">
        <v>1505</v>
      </c>
      <c r="B74" s="6" t="s">
        <v>3761</v>
      </c>
      <c r="C74" s="6" t="s">
        <v>3762</v>
      </c>
      <c r="D74"/>
      <c r="E74" s="6" t="s">
        <v>3825</v>
      </c>
      <c r="F74" s="6" t="s">
        <v>3830</v>
      </c>
      <c r="G74" s="6" t="s">
        <v>3816</v>
      </c>
      <c r="H74" s="6" t="s">
        <v>3838</v>
      </c>
      <c r="I74"/>
      <c r="J74" s="6"/>
      <c r="K74"/>
      <c r="L74" s="6" t="s">
        <v>3771</v>
      </c>
      <c r="M74"/>
      <c r="N74" s="6" t="s">
        <v>3782</v>
      </c>
      <c r="O74"/>
      <c r="P74"/>
      <c r="Q74"/>
      <c r="R74"/>
      <c r="S74"/>
      <c r="T74"/>
      <c r="U74"/>
      <c r="V74"/>
      <c r="W74"/>
      <c r="X74"/>
      <c r="Y74"/>
      <c r="Z74"/>
      <c r="AA74"/>
      <c r="AI74" s="6"/>
    </row>
    <row r="75" spans="1:39" s="7" customFormat="1" x14ac:dyDescent="0.2">
      <c r="A75" s="7" t="s">
        <v>1134</v>
      </c>
      <c r="B75" s="6" t="s">
        <v>3761</v>
      </c>
      <c r="C75" s="6" t="s">
        <v>3762</v>
      </c>
      <c r="D75"/>
      <c r="E75" s="6" t="s">
        <v>3825</v>
      </c>
      <c r="F75" s="6" t="s">
        <v>3830</v>
      </c>
      <c r="G75"/>
      <c r="H75" s="6" t="s">
        <v>3838</v>
      </c>
      <c r="I75" s="6" t="s">
        <v>3769</v>
      </c>
      <c r="J75"/>
      <c r="K75"/>
      <c r="L75" s="6" t="s">
        <v>581</v>
      </c>
      <c r="M75"/>
      <c r="N75" s="6" t="s">
        <v>581</v>
      </c>
      <c r="O75"/>
      <c r="P75"/>
      <c r="Q75"/>
      <c r="R75"/>
      <c r="S75"/>
      <c r="T75"/>
      <c r="U75"/>
      <c r="V75"/>
      <c r="W75"/>
      <c r="X75"/>
      <c r="Y75"/>
      <c r="Z75"/>
      <c r="AA75"/>
    </row>
    <row r="76" spans="1:39" s="7" customFormat="1" x14ac:dyDescent="0.2">
      <c r="A76" s="7" t="s">
        <v>639</v>
      </c>
      <c r="B76" s="6" t="s">
        <v>3761</v>
      </c>
      <c r="C76" s="6" t="s">
        <v>3762</v>
      </c>
      <c r="D76" s="6"/>
      <c r="E76" s="6" t="s">
        <v>3825</v>
      </c>
      <c r="F76" s="6" t="s">
        <v>3830</v>
      </c>
      <c r="G76"/>
      <c r="H76" s="6" t="s">
        <v>3838</v>
      </c>
      <c r="I76"/>
      <c r="J76"/>
      <c r="K76"/>
      <c r="L76" s="6" t="s">
        <v>3771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9" s="7" customFormat="1" x14ac:dyDescent="0.2">
      <c r="A77" s="7" t="s">
        <v>2054</v>
      </c>
      <c r="B77" s="6" t="s">
        <v>3761</v>
      </c>
      <c r="C77" s="6" t="s">
        <v>3762</v>
      </c>
      <c r="D77" s="6" t="s">
        <v>3764</v>
      </c>
      <c r="E77" s="6" t="s">
        <v>3825</v>
      </c>
      <c r="F77" s="6" t="s">
        <v>3813</v>
      </c>
      <c r="G77" s="6" t="s">
        <v>3816</v>
      </c>
      <c r="H77" s="6" t="s">
        <v>3838</v>
      </c>
      <c r="I77"/>
      <c r="J77"/>
      <c r="K77"/>
      <c r="L77" s="6" t="s">
        <v>3771</v>
      </c>
      <c r="M77"/>
      <c r="N77" s="6" t="s">
        <v>3782</v>
      </c>
      <c r="O77" s="6" t="s">
        <v>3774</v>
      </c>
      <c r="P77"/>
      <c r="Q77"/>
      <c r="R77"/>
      <c r="S77"/>
      <c r="T77"/>
      <c r="U77"/>
      <c r="V77"/>
      <c r="W77"/>
      <c r="X77"/>
      <c r="Y77"/>
      <c r="Z77"/>
      <c r="AA77"/>
      <c r="AB77"/>
      <c r="AE77"/>
      <c r="AF77"/>
    </row>
    <row r="78" spans="1:39" s="7" customFormat="1" x14ac:dyDescent="0.2">
      <c r="A78" s="7" t="s">
        <v>644</v>
      </c>
      <c r="B78" s="6" t="s">
        <v>3761</v>
      </c>
      <c r="C78" s="6" t="s">
        <v>3762</v>
      </c>
      <c r="D78" s="6" t="s">
        <v>3764</v>
      </c>
      <c r="E78" s="6" t="s">
        <v>3825</v>
      </c>
      <c r="F78" s="6" t="s">
        <v>3830</v>
      </c>
      <c r="G78"/>
      <c r="H78" s="6" t="s">
        <v>581</v>
      </c>
      <c r="I78" s="6" t="s">
        <v>3769</v>
      </c>
      <c r="J78" s="6"/>
      <c r="K78"/>
      <c r="L78" s="6" t="s">
        <v>581</v>
      </c>
      <c r="M78"/>
      <c r="N78" s="6" t="s">
        <v>581</v>
      </c>
      <c r="O78"/>
      <c r="P78"/>
      <c r="Q78"/>
      <c r="R78"/>
      <c r="S78"/>
      <c r="T78"/>
      <c r="U78"/>
      <c r="V78"/>
      <c r="W78"/>
      <c r="X78"/>
      <c r="Y78"/>
      <c r="Z78"/>
      <c r="AA78"/>
    </row>
    <row r="79" spans="1:39" s="7" customFormat="1" x14ac:dyDescent="0.2">
      <c r="A79" s="7" t="s">
        <v>147</v>
      </c>
      <c r="B79" s="6" t="s">
        <v>3761</v>
      </c>
      <c r="C79" s="6" t="s">
        <v>3762</v>
      </c>
      <c r="D79" s="6" t="s">
        <v>3764</v>
      </c>
      <c r="E79" s="6" t="s">
        <v>3825</v>
      </c>
      <c r="F79"/>
      <c r="G79"/>
      <c r="H79" s="6" t="s">
        <v>3838</v>
      </c>
      <c r="I79" s="6" t="s">
        <v>3769</v>
      </c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</row>
    <row r="80" spans="1:39" s="7" customFormat="1" x14ac:dyDescent="0.2">
      <c r="A80" s="7" t="s">
        <v>1590</v>
      </c>
      <c r="B80" s="6" t="s">
        <v>3761</v>
      </c>
      <c r="C80" s="6" t="s">
        <v>3762</v>
      </c>
      <c r="D80" s="6" t="s">
        <v>3764</v>
      </c>
      <c r="E80" s="6" t="s">
        <v>3825</v>
      </c>
      <c r="F80" s="6"/>
      <c r="G80"/>
      <c r="H80" s="6" t="s">
        <v>3768</v>
      </c>
      <c r="I80" s="6"/>
      <c r="J80"/>
      <c r="K80"/>
      <c r="L80"/>
      <c r="M80"/>
      <c r="N80" s="6" t="s">
        <v>3782</v>
      </c>
      <c r="O80"/>
      <c r="P80"/>
      <c r="Q80"/>
      <c r="R80"/>
      <c r="S80"/>
      <c r="T80"/>
      <c r="U80"/>
      <c r="V80" s="6" t="s">
        <v>3846</v>
      </c>
      <c r="W80"/>
      <c r="X80"/>
      <c r="Y80"/>
      <c r="Z80"/>
      <c r="AA80"/>
      <c r="AB80" s="6"/>
    </row>
    <row r="81" spans="1:38" s="7" customFormat="1" x14ac:dyDescent="0.2">
      <c r="A81" s="7" t="s">
        <v>89</v>
      </c>
      <c r="B81" s="6" t="s">
        <v>3761</v>
      </c>
      <c r="C81" s="6" t="s">
        <v>3762</v>
      </c>
      <c r="D81" s="6" t="s">
        <v>3764</v>
      </c>
      <c r="E81" s="6" t="s">
        <v>3825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D81"/>
      <c r="AE81"/>
      <c r="AH81"/>
    </row>
    <row r="82" spans="1:38" s="7" customFormat="1" x14ac:dyDescent="0.2">
      <c r="A82" s="7" t="s">
        <v>2550</v>
      </c>
      <c r="B82" s="6" t="s">
        <v>3761</v>
      </c>
      <c r="C82" s="6" t="s">
        <v>3762</v>
      </c>
      <c r="D82" s="6" t="s">
        <v>3764</v>
      </c>
      <c r="E82" s="6" t="s">
        <v>3825</v>
      </c>
      <c r="F82" s="6" t="s">
        <v>3813</v>
      </c>
      <c r="G82"/>
      <c r="H82"/>
      <c r="I82"/>
      <c r="J82"/>
      <c r="K82"/>
      <c r="L82" s="6" t="s">
        <v>3771</v>
      </c>
      <c r="M82"/>
      <c r="N82" s="6" t="s">
        <v>3782</v>
      </c>
      <c r="O82"/>
      <c r="P82"/>
      <c r="Q82"/>
      <c r="R82"/>
      <c r="S82"/>
      <c r="T82"/>
      <c r="U82"/>
      <c r="V82"/>
      <c r="W82"/>
      <c r="X82"/>
      <c r="Y82"/>
      <c r="Z82" s="6" t="s">
        <v>3859</v>
      </c>
      <c r="AA82"/>
      <c r="AB82"/>
      <c r="AE82"/>
    </row>
    <row r="83" spans="1:38" s="7" customFormat="1" x14ac:dyDescent="0.2">
      <c r="A83" s="7" t="s">
        <v>2406</v>
      </c>
      <c r="B83" s="6" t="s">
        <v>3761</v>
      </c>
      <c r="C83" s="6" t="s">
        <v>3762</v>
      </c>
      <c r="D83" s="6" t="s">
        <v>3764</v>
      </c>
      <c r="E83" s="6" t="s">
        <v>3825</v>
      </c>
      <c r="F83" s="6" t="s">
        <v>3847</v>
      </c>
      <c r="G83" s="6" t="s">
        <v>3816</v>
      </c>
      <c r="H83" s="6" t="s">
        <v>3768</v>
      </c>
      <c r="I83" s="6" t="s">
        <v>3769</v>
      </c>
      <c r="J83" s="6" t="s">
        <v>3780</v>
      </c>
      <c r="K83"/>
      <c r="L83" s="6" t="s">
        <v>3771</v>
      </c>
      <c r="M83"/>
      <c r="N83" s="6"/>
      <c r="O83"/>
      <c r="P83"/>
      <c r="Q83"/>
      <c r="R83" s="6" t="s">
        <v>3790</v>
      </c>
      <c r="S83"/>
      <c r="T83"/>
      <c r="U83"/>
      <c r="V83" s="6"/>
      <c r="W83" s="6"/>
      <c r="X83"/>
      <c r="Y83"/>
      <c r="Z83" s="6"/>
      <c r="AA83"/>
      <c r="AI83" s="6"/>
    </row>
    <row r="84" spans="1:38" s="7" customFormat="1" x14ac:dyDescent="0.2">
      <c r="A84" s="7" t="s">
        <v>3101</v>
      </c>
      <c r="B84" s="6" t="s">
        <v>3761</v>
      </c>
      <c r="C84" s="6" t="s">
        <v>3762</v>
      </c>
      <c r="D84"/>
      <c r="E84" s="6" t="s">
        <v>3825</v>
      </c>
      <c r="F84" s="6" t="s">
        <v>3830</v>
      </c>
      <c r="G84"/>
      <c r="H84" s="6" t="s">
        <v>3768</v>
      </c>
      <c r="I84" s="6" t="s">
        <v>3769</v>
      </c>
      <c r="J84"/>
      <c r="K84"/>
      <c r="L84" s="6" t="s">
        <v>3771</v>
      </c>
      <c r="M84"/>
      <c r="N84" s="6" t="s">
        <v>3782</v>
      </c>
      <c r="O84"/>
      <c r="P84"/>
      <c r="Q84"/>
      <c r="R84"/>
      <c r="S84"/>
      <c r="T84"/>
      <c r="U84"/>
      <c r="V84"/>
      <c r="W84"/>
      <c r="X84"/>
      <c r="Y84"/>
      <c r="Z84"/>
      <c r="AA84"/>
    </row>
    <row r="85" spans="1:38" s="7" customFormat="1" x14ac:dyDescent="0.2">
      <c r="A85" s="7" t="s">
        <v>2494</v>
      </c>
      <c r="B85" s="6" t="s">
        <v>3761</v>
      </c>
      <c r="C85" s="6" t="s">
        <v>3762</v>
      </c>
      <c r="D85" s="6" t="s">
        <v>3764</v>
      </c>
      <c r="E85" s="6" t="s">
        <v>3825</v>
      </c>
      <c r="F85" s="6" t="s">
        <v>3830</v>
      </c>
      <c r="G85"/>
      <c r="H85" s="6" t="s">
        <v>3768</v>
      </c>
      <c r="I85"/>
      <c r="J85"/>
      <c r="K85"/>
      <c r="L85" s="6" t="s">
        <v>581</v>
      </c>
      <c r="M85"/>
      <c r="N85" s="6" t="s">
        <v>3782</v>
      </c>
      <c r="O85"/>
      <c r="P85"/>
      <c r="Q85" s="6"/>
      <c r="R85"/>
      <c r="S85"/>
      <c r="T85"/>
      <c r="U85"/>
      <c r="V85"/>
      <c r="W85"/>
      <c r="X85"/>
      <c r="Y85"/>
      <c r="Z85"/>
      <c r="AA85"/>
      <c r="AB85"/>
      <c r="AE85"/>
    </row>
    <row r="86" spans="1:38" s="7" customFormat="1" x14ac:dyDescent="0.2">
      <c r="A86" s="7" t="s">
        <v>2433</v>
      </c>
      <c r="B86" s="6" t="s">
        <v>3761</v>
      </c>
      <c r="C86" s="6" t="s">
        <v>3762</v>
      </c>
      <c r="D86"/>
      <c r="E86" s="6" t="s">
        <v>3825</v>
      </c>
      <c r="F86" s="6" t="s">
        <v>3849</v>
      </c>
      <c r="G86"/>
      <c r="H86" s="6" t="s">
        <v>3838</v>
      </c>
      <c r="I86"/>
      <c r="J86"/>
      <c r="K86"/>
      <c r="L86"/>
      <c r="M86"/>
      <c r="N86" s="6" t="s">
        <v>3782</v>
      </c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8" s="7" customFormat="1" x14ac:dyDescent="0.2">
      <c r="A87" s="7" t="s">
        <v>1079</v>
      </c>
      <c r="B87" s="6" t="s">
        <v>3761</v>
      </c>
      <c r="C87" s="6" t="s">
        <v>3762</v>
      </c>
      <c r="D87" s="6" t="s">
        <v>3764</v>
      </c>
      <c r="E87" s="6" t="s">
        <v>3825</v>
      </c>
      <c r="F87" s="6" t="s">
        <v>3830</v>
      </c>
      <c r="G87" s="6" t="s">
        <v>3816</v>
      </c>
      <c r="H87"/>
      <c r="I87" s="6" t="s">
        <v>3769</v>
      </c>
      <c r="J87"/>
      <c r="K87"/>
      <c r="L87"/>
      <c r="M87" s="6" t="s">
        <v>3778</v>
      </c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</row>
    <row r="88" spans="1:38" s="7" customFormat="1" x14ac:dyDescent="0.2">
      <c r="A88" s="7" t="s">
        <v>2672</v>
      </c>
      <c r="B88" s="6" t="s">
        <v>3761</v>
      </c>
      <c r="C88" s="6" t="s">
        <v>3762</v>
      </c>
      <c r="D88" s="6" t="s">
        <v>3764</v>
      </c>
      <c r="E88" s="6" t="s">
        <v>3825</v>
      </c>
      <c r="F88" s="6" t="s">
        <v>3813</v>
      </c>
      <c r="G88" s="6"/>
      <c r="H88" s="6" t="s">
        <v>3838</v>
      </c>
      <c r="I88" s="6" t="s">
        <v>3769</v>
      </c>
      <c r="J88" s="6" t="s">
        <v>3780</v>
      </c>
      <c r="K88"/>
      <c r="L88"/>
      <c r="M88"/>
      <c r="N88" s="6" t="s">
        <v>3782</v>
      </c>
      <c r="O88"/>
      <c r="P88"/>
      <c r="Q88"/>
      <c r="R88"/>
      <c r="S88"/>
      <c r="T88" s="6"/>
      <c r="U88"/>
      <c r="V88"/>
      <c r="W88"/>
      <c r="X88" s="6"/>
      <c r="Y88"/>
      <c r="Z88" s="6"/>
      <c r="AA88"/>
      <c r="AE88"/>
    </row>
    <row r="89" spans="1:38" s="7" customFormat="1" x14ac:dyDescent="0.2">
      <c r="A89" s="7" t="s">
        <v>516</v>
      </c>
      <c r="B89" s="6" t="s">
        <v>3761</v>
      </c>
      <c r="C89" s="6" t="s">
        <v>3762</v>
      </c>
      <c r="D89" s="6" t="s">
        <v>3764</v>
      </c>
      <c r="E89" s="6" t="s">
        <v>3825</v>
      </c>
      <c r="F89" s="6" t="s">
        <v>3830</v>
      </c>
      <c r="G89" s="6" t="s">
        <v>3816</v>
      </c>
      <c r="H89" s="6" t="s">
        <v>3838</v>
      </c>
      <c r="I89"/>
      <c r="J89"/>
      <c r="K89"/>
      <c r="L89" s="6" t="s">
        <v>3771</v>
      </c>
      <c r="M89"/>
      <c r="N89" s="6" t="s">
        <v>3782</v>
      </c>
      <c r="O89"/>
      <c r="P89"/>
      <c r="Q89"/>
      <c r="R89"/>
      <c r="S89"/>
      <c r="T89"/>
      <c r="U89"/>
      <c r="V89"/>
      <c r="W89"/>
      <c r="X89"/>
      <c r="Y89"/>
      <c r="Z89"/>
      <c r="AA89"/>
      <c r="AC89"/>
    </row>
    <row r="90" spans="1:38" s="7" customFormat="1" x14ac:dyDescent="0.2">
      <c r="A90" s="7" t="s">
        <v>2658</v>
      </c>
      <c r="B90" s="6" t="s">
        <v>3761</v>
      </c>
      <c r="C90" s="6" t="s">
        <v>3762</v>
      </c>
      <c r="D90"/>
      <c r="E90" s="6" t="s">
        <v>3825</v>
      </c>
      <c r="F90" s="6" t="s">
        <v>3830</v>
      </c>
      <c r="G90" s="6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8" s="7" customFormat="1" x14ac:dyDescent="0.2">
      <c r="A91" s="7" t="s">
        <v>1031</v>
      </c>
      <c r="B91" s="6" t="s">
        <v>3761</v>
      </c>
      <c r="C91" s="6" t="s">
        <v>3762</v>
      </c>
      <c r="D91" s="6" t="s">
        <v>3764</v>
      </c>
      <c r="E91" s="6" t="s">
        <v>3825</v>
      </c>
      <c r="F91" s="6" t="s">
        <v>3830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E91"/>
      <c r="AJ91"/>
    </row>
    <row r="92" spans="1:38" s="7" customFormat="1" x14ac:dyDescent="0.2">
      <c r="A92" s="7" t="s">
        <v>420</v>
      </c>
      <c r="B92" s="6" t="s">
        <v>3761</v>
      </c>
      <c r="C92" s="6" t="s">
        <v>3762</v>
      </c>
      <c r="D92"/>
      <c r="E92" s="6" t="s">
        <v>3825</v>
      </c>
      <c r="F92" s="6" t="s">
        <v>3813</v>
      </c>
      <c r="G92"/>
      <c r="H92"/>
      <c r="I92" s="6" t="s">
        <v>3769</v>
      </c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</row>
    <row r="93" spans="1:38" s="7" customFormat="1" x14ac:dyDescent="0.2">
      <c r="A93" s="7" t="s">
        <v>2309</v>
      </c>
      <c r="B93" s="6" t="s">
        <v>3761</v>
      </c>
      <c r="C93" s="6" t="s">
        <v>3762</v>
      </c>
      <c r="D93"/>
      <c r="E93" s="6" t="s">
        <v>3825</v>
      </c>
      <c r="F93" s="6"/>
      <c r="G93" s="6"/>
      <c r="H93" s="6" t="s">
        <v>3838</v>
      </c>
      <c r="I93"/>
      <c r="J93"/>
      <c r="K93"/>
      <c r="L93"/>
      <c r="M93"/>
      <c r="N93"/>
      <c r="O93" s="6" t="s">
        <v>3774</v>
      </c>
      <c r="P93"/>
      <c r="Q93"/>
      <c r="R93"/>
      <c r="S93"/>
      <c r="T93"/>
      <c r="U93"/>
      <c r="V93"/>
      <c r="W93"/>
      <c r="X93"/>
      <c r="Y93"/>
      <c r="Z93"/>
      <c r="AA93"/>
      <c r="AL93" s="6"/>
    </row>
    <row r="94" spans="1:38" s="7" customFormat="1" x14ac:dyDescent="0.2">
      <c r="A94" s="7" t="s">
        <v>1177</v>
      </c>
      <c r="B94" s="6" t="s">
        <v>3761</v>
      </c>
      <c r="C94" s="6" t="s">
        <v>3762</v>
      </c>
      <c r="D94"/>
      <c r="E94" s="6" t="s">
        <v>3825</v>
      </c>
      <c r="F94" s="6" t="s">
        <v>3830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8" s="7" customFormat="1" x14ac:dyDescent="0.2">
      <c r="A95" s="7" t="s">
        <v>2360</v>
      </c>
      <c r="B95" s="6" t="s">
        <v>3761</v>
      </c>
      <c r="C95" s="6" t="s">
        <v>3762</v>
      </c>
      <c r="D95" s="6" t="s">
        <v>3764</v>
      </c>
      <c r="E95" s="6" t="s">
        <v>3825</v>
      </c>
      <c r="F95" s="6" t="s">
        <v>3830</v>
      </c>
      <c r="G95" s="6" t="s">
        <v>3816</v>
      </c>
      <c r="H95" s="6" t="s">
        <v>3838</v>
      </c>
      <c r="I95"/>
      <c r="J95" s="6" t="s">
        <v>3826</v>
      </c>
      <c r="K95"/>
      <c r="L95"/>
      <c r="M95" s="6" t="s">
        <v>3778</v>
      </c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</row>
    <row r="96" spans="1:38" s="7" customFormat="1" x14ac:dyDescent="0.2">
      <c r="A96" s="7" t="s">
        <v>2703</v>
      </c>
      <c r="B96" s="6" t="s">
        <v>3761</v>
      </c>
      <c r="C96" s="6" t="s">
        <v>3762</v>
      </c>
      <c r="D96" s="6" t="s">
        <v>3764</v>
      </c>
      <c r="E96" s="6" t="s">
        <v>3825</v>
      </c>
      <c r="F96" s="6" t="s">
        <v>3830</v>
      </c>
      <c r="G96"/>
      <c r="H96" s="6" t="s">
        <v>3838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 s="6" t="s">
        <v>3792</v>
      </c>
      <c r="X96"/>
      <c r="Y96"/>
      <c r="Z96"/>
      <c r="AA96"/>
      <c r="AI96" s="6"/>
      <c r="AK96" s="6"/>
    </row>
    <row r="97" spans="1:36" s="7" customFormat="1" x14ac:dyDescent="0.2">
      <c r="A97" s="7" t="s">
        <v>189</v>
      </c>
      <c r="B97" s="6" t="s">
        <v>3761</v>
      </c>
      <c r="C97" s="6" t="s">
        <v>3762</v>
      </c>
      <c r="D97"/>
      <c r="E97" s="6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</row>
    <row r="98" spans="1:36" s="7" customFormat="1" x14ac:dyDescent="0.2">
      <c r="A98" s="7" t="s">
        <v>1086</v>
      </c>
      <c r="B98" s="6" t="s">
        <v>3761</v>
      </c>
      <c r="C98" s="6" t="s">
        <v>3762</v>
      </c>
      <c r="D98"/>
      <c r="E98" s="6" t="s">
        <v>3825</v>
      </c>
      <c r="F98" s="6" t="s">
        <v>3830</v>
      </c>
      <c r="G98" s="6" t="s">
        <v>3816</v>
      </c>
      <c r="H98"/>
      <c r="I98" s="6" t="s">
        <v>3769</v>
      </c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6" s="7" customFormat="1" x14ac:dyDescent="0.2">
      <c r="A99" t="s">
        <v>2317</v>
      </c>
      <c r="B99" s="6" t="s">
        <v>3761</v>
      </c>
      <c r="C99" s="6" t="s">
        <v>3762</v>
      </c>
      <c r="D99"/>
      <c r="E99" s="6" t="s">
        <v>3825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6" s="7" customFormat="1" x14ac:dyDescent="0.2">
      <c r="A100" s="7" t="s">
        <v>718</v>
      </c>
      <c r="B100" s="6" t="s">
        <v>3761</v>
      </c>
      <c r="C100" s="6" t="s">
        <v>3762</v>
      </c>
      <c r="D100"/>
      <c r="E100" s="6" t="s">
        <v>3825</v>
      </c>
      <c r="F100" s="6" t="s">
        <v>3840</v>
      </c>
      <c r="G100"/>
      <c r="H100" s="6" t="s">
        <v>3838</v>
      </c>
      <c r="I100"/>
      <c r="J100"/>
      <c r="K100"/>
      <c r="L100" s="6" t="s">
        <v>3771</v>
      </c>
      <c r="M100"/>
      <c r="N100" s="6" t="s">
        <v>3782</v>
      </c>
      <c r="O100"/>
      <c r="P100" s="6" t="s">
        <v>3839</v>
      </c>
      <c r="Q100"/>
      <c r="R100"/>
      <c r="S100"/>
      <c r="T100"/>
      <c r="U100"/>
      <c r="V100"/>
      <c r="W100"/>
      <c r="X100"/>
      <c r="Y100"/>
      <c r="Z100"/>
      <c r="AA100"/>
      <c r="AB100"/>
      <c r="AE100"/>
    </row>
    <row r="101" spans="1:36" s="7" customFormat="1" x14ac:dyDescent="0.2">
      <c r="A101" s="7" t="s">
        <v>1248</v>
      </c>
      <c r="B101" s="6" t="s">
        <v>3761</v>
      </c>
      <c r="C101" s="6" t="s">
        <v>3762</v>
      </c>
      <c r="D101" s="6" t="s">
        <v>3764</v>
      </c>
      <c r="E101" s="6" t="s">
        <v>3825</v>
      </c>
      <c r="F101"/>
      <c r="G101"/>
      <c r="H101"/>
      <c r="I101" s="6"/>
      <c r="J101"/>
      <c r="K101"/>
      <c r="L101"/>
      <c r="M101"/>
      <c r="N101"/>
      <c r="O101"/>
      <c r="P101"/>
      <c r="Q101"/>
      <c r="R101"/>
      <c r="S101" s="6" t="s">
        <v>3785</v>
      </c>
      <c r="T101"/>
      <c r="U101"/>
      <c r="V101"/>
      <c r="W101"/>
      <c r="X101"/>
      <c r="Y101"/>
      <c r="Z101"/>
      <c r="AA101"/>
      <c r="AI101" s="6"/>
    </row>
    <row r="102" spans="1:36" s="7" customFormat="1" x14ac:dyDescent="0.2">
      <c r="A102" s="7" t="s">
        <v>544</v>
      </c>
      <c r="B102" s="6" t="s">
        <v>3761</v>
      </c>
      <c r="C102" s="6" t="s">
        <v>3762</v>
      </c>
      <c r="D102" s="6" t="s">
        <v>3764</v>
      </c>
      <c r="E102" s="6" t="s">
        <v>3825</v>
      </c>
      <c r="F102" s="6" t="s">
        <v>3830</v>
      </c>
      <c r="G102" s="6" t="s">
        <v>581</v>
      </c>
      <c r="H102"/>
      <c r="I102" s="6" t="s">
        <v>581</v>
      </c>
      <c r="J102"/>
      <c r="K102"/>
      <c r="L102"/>
      <c r="M102"/>
      <c r="N102"/>
      <c r="O102"/>
      <c r="P102"/>
      <c r="Q102"/>
      <c r="R102"/>
      <c r="S102"/>
      <c r="T102" s="6"/>
      <c r="U102"/>
      <c r="V102"/>
      <c r="W102"/>
      <c r="X102"/>
      <c r="Y102"/>
      <c r="Z102"/>
      <c r="AA102"/>
      <c r="AE102"/>
    </row>
    <row r="103" spans="1:36" s="7" customFormat="1" x14ac:dyDescent="0.2">
      <c r="A103" s="7" t="s">
        <v>999</v>
      </c>
      <c r="B103" s="6" t="s">
        <v>3761</v>
      </c>
      <c r="C103" s="6" t="s">
        <v>3762</v>
      </c>
      <c r="D103"/>
      <c r="E103" s="6" t="s">
        <v>3825</v>
      </c>
      <c r="F103" s="6" t="s">
        <v>3830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6" s="7" customFormat="1" x14ac:dyDescent="0.2">
      <c r="A104" s="6" t="s">
        <v>1093</v>
      </c>
      <c r="B104" s="6" t="s">
        <v>3761</v>
      </c>
      <c r="C104" s="6" t="s">
        <v>3762</v>
      </c>
      <c r="D104" s="6" t="s">
        <v>3764</v>
      </c>
      <c r="E104" s="6" t="s">
        <v>3825</v>
      </c>
      <c r="F104" s="6" t="s">
        <v>3830</v>
      </c>
      <c r="G104"/>
      <c r="H104" s="6" t="s">
        <v>3838</v>
      </c>
      <c r="I104"/>
      <c r="J104"/>
      <c r="K104"/>
      <c r="L104"/>
      <c r="M104"/>
      <c r="N104" s="6"/>
      <c r="O104"/>
      <c r="P104"/>
      <c r="Q104"/>
      <c r="R104"/>
      <c r="S104"/>
      <c r="T104"/>
      <c r="U104"/>
      <c r="V104"/>
      <c r="W104"/>
      <c r="X104"/>
      <c r="Y104"/>
      <c r="Z104"/>
      <c r="AA104" s="6" t="s">
        <v>3856</v>
      </c>
    </row>
    <row r="105" spans="1:36" s="7" customFormat="1" x14ac:dyDescent="0.2">
      <c r="A105" s="7" t="s">
        <v>2106</v>
      </c>
      <c r="B105" s="6" t="s">
        <v>3761</v>
      </c>
      <c r="C105" s="6" t="s">
        <v>3762</v>
      </c>
      <c r="D105"/>
      <c r="E105" s="6" t="s">
        <v>3825</v>
      </c>
      <c r="F105" s="6" t="s">
        <v>3830</v>
      </c>
      <c r="G105" s="6" t="s">
        <v>3816</v>
      </c>
      <c r="H105" s="6" t="s">
        <v>3838</v>
      </c>
      <c r="I105" s="6" t="s">
        <v>3769</v>
      </c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G105"/>
    </row>
    <row r="106" spans="1:36" s="7" customFormat="1" x14ac:dyDescent="0.2">
      <c r="A106" t="s">
        <v>1990</v>
      </c>
      <c r="B106" s="6" t="s">
        <v>3761</v>
      </c>
      <c r="C106" s="6" t="s">
        <v>3762</v>
      </c>
      <c r="D106" s="6" t="s">
        <v>3764</v>
      </c>
      <c r="E106" s="6" t="s">
        <v>3825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6" s="7" customFormat="1" x14ac:dyDescent="0.2">
      <c r="A107" s="7" t="s">
        <v>2478</v>
      </c>
      <c r="B107" s="6" t="s">
        <v>3761</v>
      </c>
      <c r="C107" s="6" t="s">
        <v>3762</v>
      </c>
      <c r="D107" s="6" t="s">
        <v>3764</v>
      </c>
      <c r="E107" s="6"/>
      <c r="F107" s="6" t="s">
        <v>3860</v>
      </c>
      <c r="G107" s="6"/>
      <c r="H107" s="6" t="s">
        <v>3768</v>
      </c>
      <c r="I107" s="6"/>
      <c r="J107" s="6" t="s">
        <v>3780</v>
      </c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 s="6" t="s">
        <v>3859</v>
      </c>
      <c r="AA107"/>
      <c r="AE107"/>
    </row>
    <row r="108" spans="1:36" s="7" customFormat="1" x14ac:dyDescent="0.2">
      <c r="A108" s="6" t="s">
        <v>482</v>
      </c>
      <c r="B108" s="6" t="s">
        <v>3761</v>
      </c>
      <c r="C108" s="6" t="s">
        <v>3762</v>
      </c>
      <c r="D108"/>
      <c r="E108" s="6" t="s">
        <v>3825</v>
      </c>
      <c r="F108" s="6" t="s">
        <v>3830</v>
      </c>
      <c r="G108"/>
      <c r="H108" s="6" t="s">
        <v>3768</v>
      </c>
      <c r="I108" s="57" t="s">
        <v>3769</v>
      </c>
      <c r="J108"/>
      <c r="K108"/>
      <c r="L108" s="6" t="s">
        <v>3771</v>
      </c>
      <c r="M108"/>
      <c r="N108" s="6" t="s">
        <v>3782</v>
      </c>
      <c r="O108"/>
      <c r="P108"/>
      <c r="Q108"/>
      <c r="R108"/>
      <c r="S108"/>
      <c r="T108"/>
      <c r="U108"/>
      <c r="V108"/>
      <c r="W108" s="6"/>
      <c r="X108"/>
      <c r="Y108"/>
      <c r="Z108"/>
      <c r="AA108"/>
      <c r="AB108"/>
    </row>
    <row r="109" spans="1:36" s="7" customFormat="1" x14ac:dyDescent="0.2">
      <c r="A109" s="7" t="s">
        <v>273</v>
      </c>
      <c r="B109" s="6" t="s">
        <v>3761</v>
      </c>
      <c r="C109" s="6" t="s">
        <v>3762</v>
      </c>
      <c r="D109"/>
      <c r="E109" s="6" t="s">
        <v>3825</v>
      </c>
      <c r="F109" s="6" t="s">
        <v>3830</v>
      </c>
      <c r="G109" s="6"/>
      <c r="H109" s="6" t="s">
        <v>3838</v>
      </c>
      <c r="I109" s="57" t="s">
        <v>3769</v>
      </c>
      <c r="J109"/>
      <c r="K109"/>
      <c r="L109" s="6" t="s">
        <v>3771</v>
      </c>
      <c r="M109"/>
      <c r="N109" s="6"/>
      <c r="O109" s="6" t="s">
        <v>3774</v>
      </c>
      <c r="P109"/>
      <c r="Q109"/>
      <c r="R109"/>
      <c r="S109"/>
      <c r="T109"/>
      <c r="U109" s="6" t="s">
        <v>581</v>
      </c>
      <c r="V109"/>
      <c r="W109" s="6"/>
      <c r="X109"/>
      <c r="Y109"/>
      <c r="Z109" s="6" t="s">
        <v>3859</v>
      </c>
      <c r="AA109" s="6"/>
      <c r="AE109" s="6"/>
      <c r="AH109"/>
      <c r="AI109" s="6"/>
      <c r="AJ109"/>
    </row>
    <row r="110" spans="1:36" s="7" customFormat="1" x14ac:dyDescent="0.2">
      <c r="A110" s="7" t="s">
        <v>708</v>
      </c>
      <c r="B110" s="6" t="s">
        <v>3761</v>
      </c>
      <c r="C110" s="6" t="s">
        <v>3762</v>
      </c>
      <c r="D110" s="6" t="s">
        <v>3764</v>
      </c>
      <c r="E110" s="6" t="s">
        <v>3825</v>
      </c>
      <c r="F110"/>
      <c r="G110" s="6"/>
      <c r="H110" s="6" t="s">
        <v>3838</v>
      </c>
      <c r="I110" s="57" t="s">
        <v>3769</v>
      </c>
      <c r="J110" s="6" t="s">
        <v>3780</v>
      </c>
      <c r="K110"/>
      <c r="L110"/>
      <c r="M110"/>
      <c r="N110" s="6"/>
      <c r="O110" s="6"/>
      <c r="P110" s="6"/>
      <c r="Q110" s="6"/>
      <c r="R110"/>
      <c r="S110" s="6"/>
      <c r="T110"/>
      <c r="U110"/>
      <c r="V110"/>
      <c r="W110"/>
      <c r="X110"/>
      <c r="Y110" s="6"/>
      <c r="Z110"/>
      <c r="AA110"/>
      <c r="AC110" s="6"/>
      <c r="AD110" s="6"/>
      <c r="AF110" s="6"/>
      <c r="AG110" s="6"/>
      <c r="AJ110" s="6"/>
    </row>
    <row r="111" spans="1:36" s="7" customFormat="1" x14ac:dyDescent="0.2">
      <c r="A111" t="s">
        <v>988</v>
      </c>
      <c r="B111" s="6" t="s">
        <v>3761</v>
      </c>
      <c r="C111" s="6" t="s">
        <v>3762</v>
      </c>
      <c r="D111"/>
      <c r="E111" s="6" t="s">
        <v>3825</v>
      </c>
      <c r="F111" s="6" t="s">
        <v>3830</v>
      </c>
      <c r="G111"/>
      <c r="H111" s="6" t="s">
        <v>3838</v>
      </c>
      <c r="I111" s="57" t="s">
        <v>3769</v>
      </c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E111"/>
    </row>
    <row r="112" spans="1:36" s="7" customFormat="1" x14ac:dyDescent="0.2">
      <c r="A112" s="7" t="s">
        <v>674</v>
      </c>
      <c r="B112" s="6" t="s">
        <v>3761</v>
      </c>
      <c r="C112" s="6" t="s">
        <v>3762</v>
      </c>
      <c r="D112" s="6" t="s">
        <v>3764</v>
      </c>
      <c r="E112" s="6" t="s">
        <v>3825</v>
      </c>
      <c r="F112" s="6" t="s">
        <v>3830</v>
      </c>
      <c r="G112"/>
      <c r="H112" s="6" t="s">
        <v>3838</v>
      </c>
      <c r="I112" s="57" t="s">
        <v>3769</v>
      </c>
      <c r="J112" s="6" t="s">
        <v>3780</v>
      </c>
      <c r="K112"/>
      <c r="L112"/>
      <c r="M112" s="6" t="s">
        <v>3778</v>
      </c>
      <c r="N112" s="6" t="s">
        <v>3782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E112"/>
    </row>
    <row r="113" spans="1:36" s="7" customFormat="1" x14ac:dyDescent="0.2">
      <c r="A113" t="s">
        <v>2312</v>
      </c>
      <c r="B113" s="6" t="s">
        <v>3761</v>
      </c>
      <c r="C113" s="6" t="s">
        <v>3762</v>
      </c>
      <c r="D113" s="6" t="s">
        <v>3764</v>
      </c>
      <c r="E113" s="6" t="s">
        <v>3825</v>
      </c>
      <c r="F113" s="6" t="s">
        <v>3830</v>
      </c>
      <c r="G113"/>
      <c r="H113" s="6" t="s">
        <v>3768</v>
      </c>
      <c r="I113" s="57" t="s">
        <v>3769</v>
      </c>
      <c r="J113"/>
      <c r="K113"/>
      <c r="L113" s="6" t="s">
        <v>3771</v>
      </c>
      <c r="M113"/>
      <c r="N113" s="6" t="s">
        <v>581</v>
      </c>
      <c r="O113"/>
      <c r="P113"/>
      <c r="Q113"/>
      <c r="R113"/>
      <c r="S113" s="6" t="s">
        <v>3785</v>
      </c>
      <c r="T113"/>
      <c r="U113"/>
      <c r="V113"/>
      <c r="W113"/>
      <c r="X113"/>
      <c r="Y113"/>
      <c r="Z113"/>
      <c r="AA113"/>
      <c r="AB113" s="6"/>
      <c r="AC113" s="6"/>
      <c r="AD113" s="6"/>
      <c r="AE113" s="6"/>
      <c r="AF113" s="6"/>
      <c r="AG113" s="6"/>
      <c r="AH113" s="6"/>
      <c r="AI113" s="6"/>
      <c r="AJ113"/>
    </row>
    <row r="114" spans="1:36" s="7" customFormat="1" x14ac:dyDescent="0.2">
      <c r="A114" s="7" t="s">
        <v>1101</v>
      </c>
      <c r="B114" s="6" t="s">
        <v>3761</v>
      </c>
      <c r="C114" s="6" t="s">
        <v>3762</v>
      </c>
      <c r="D114" s="6" t="s">
        <v>3764</v>
      </c>
      <c r="E114" s="6" t="s">
        <v>3825</v>
      </c>
      <c r="F114" s="6" t="s">
        <v>3830</v>
      </c>
      <c r="G114" s="6" t="s">
        <v>3766</v>
      </c>
      <c r="H114" s="6" t="s">
        <v>3838</v>
      </c>
      <c r="I114" s="57" t="s">
        <v>3769</v>
      </c>
      <c r="J114"/>
      <c r="K114"/>
      <c r="L114"/>
      <c r="M114"/>
      <c r="N114"/>
      <c r="O114"/>
      <c r="P114"/>
      <c r="Q114"/>
      <c r="R114"/>
      <c r="S114"/>
      <c r="T114"/>
      <c r="U114"/>
      <c r="V114"/>
      <c r="W114" s="6"/>
      <c r="X114" s="6"/>
      <c r="Y114"/>
      <c r="Z114"/>
      <c r="AA114"/>
      <c r="AB114"/>
      <c r="AI114" s="6"/>
    </row>
    <row r="115" spans="1:36" s="7" customFormat="1" x14ac:dyDescent="0.2">
      <c r="A115" s="7" t="s">
        <v>691</v>
      </c>
      <c r="B115" s="6" t="s">
        <v>3761</v>
      </c>
      <c r="C115" s="6" t="s">
        <v>3762</v>
      </c>
      <c r="D115" s="6"/>
      <c r="E115" s="6" t="s">
        <v>3825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36" x14ac:dyDescent="0.2">
      <c r="A117" s="37" t="s">
        <v>924</v>
      </c>
    </row>
    <row r="118" spans="1:36" x14ac:dyDescent="0.2">
      <c r="A118" s="6" t="s">
        <v>1460</v>
      </c>
    </row>
    <row r="119" spans="1:36" x14ac:dyDescent="0.2">
      <c r="A119" s="6" t="s">
        <v>1958</v>
      </c>
    </row>
    <row r="120" spans="1:36" x14ac:dyDescent="0.2">
      <c r="A120" s="6" t="s">
        <v>435</v>
      </c>
    </row>
    <row r="121" spans="1:36" x14ac:dyDescent="0.2">
      <c r="A121" s="6" t="s">
        <v>197</v>
      </c>
    </row>
    <row r="122" spans="1:36" x14ac:dyDescent="0.2">
      <c r="A122" s="6" t="s">
        <v>2580</v>
      </c>
    </row>
    <row r="123" spans="1:36" x14ac:dyDescent="0.2">
      <c r="A123" s="6" t="s">
        <v>1830</v>
      </c>
    </row>
    <row r="124" spans="1:36" x14ac:dyDescent="0.2">
      <c r="A124" s="6" t="s">
        <v>1013</v>
      </c>
    </row>
    <row r="125" spans="1:36" x14ac:dyDescent="0.2">
      <c r="A125" s="6" t="s">
        <v>1676</v>
      </c>
    </row>
    <row r="126" spans="1:36" x14ac:dyDescent="0.2">
      <c r="A126" s="6" t="s">
        <v>2490</v>
      </c>
    </row>
    <row r="127" spans="1:36" x14ac:dyDescent="0.2">
      <c r="A127" s="6" t="s">
        <v>1505</v>
      </c>
    </row>
    <row r="128" spans="1:36" x14ac:dyDescent="0.2">
      <c r="A128" s="6" t="s">
        <v>1134</v>
      </c>
    </row>
    <row r="129" spans="1:1" x14ac:dyDescent="0.2">
      <c r="A129" s="6" t="s">
        <v>639</v>
      </c>
    </row>
    <row r="130" spans="1:1" x14ac:dyDescent="0.2">
      <c r="A130" s="6" t="s">
        <v>2054</v>
      </c>
    </row>
    <row r="131" spans="1:1" x14ac:dyDescent="0.2">
      <c r="A131" s="6" t="s">
        <v>644</v>
      </c>
    </row>
    <row r="132" spans="1:1" x14ac:dyDescent="0.2">
      <c r="A132" s="6" t="s">
        <v>147</v>
      </c>
    </row>
    <row r="133" spans="1:1" x14ac:dyDescent="0.2">
      <c r="A133" s="6" t="s">
        <v>1590</v>
      </c>
    </row>
    <row r="134" spans="1:1" x14ac:dyDescent="0.2">
      <c r="A134" s="6" t="s">
        <v>89</v>
      </c>
    </row>
    <row r="135" spans="1:1" x14ac:dyDescent="0.2">
      <c r="A135" s="6" t="s">
        <v>2550</v>
      </c>
    </row>
    <row r="136" spans="1:1" x14ac:dyDescent="0.2">
      <c r="A136" s="6" t="s">
        <v>2406</v>
      </c>
    </row>
    <row r="137" spans="1:1" x14ac:dyDescent="0.2">
      <c r="A137" s="6" t="s">
        <v>3101</v>
      </c>
    </row>
    <row r="138" spans="1:1" x14ac:dyDescent="0.2">
      <c r="A138" s="6" t="s">
        <v>2494</v>
      </c>
    </row>
    <row r="139" spans="1:1" x14ac:dyDescent="0.2">
      <c r="A139" s="6" t="s">
        <v>2433</v>
      </c>
    </row>
    <row r="140" spans="1:1" x14ac:dyDescent="0.2">
      <c r="A140" s="6" t="s">
        <v>1079</v>
      </c>
    </row>
    <row r="141" spans="1:1" x14ac:dyDescent="0.2">
      <c r="A141" s="6" t="s">
        <v>2672</v>
      </c>
    </row>
    <row r="142" spans="1:1" x14ac:dyDescent="0.2">
      <c r="A142" s="6" t="s">
        <v>516</v>
      </c>
    </row>
    <row r="143" spans="1:1" x14ac:dyDescent="0.2">
      <c r="A143" s="6" t="s">
        <v>2658</v>
      </c>
    </row>
    <row r="144" spans="1:1" x14ac:dyDescent="0.2">
      <c r="A144" s="6" t="s">
        <v>1031</v>
      </c>
    </row>
    <row r="145" spans="1:1" x14ac:dyDescent="0.2">
      <c r="A145" s="6" t="s">
        <v>420</v>
      </c>
    </row>
    <row r="146" spans="1:1" x14ac:dyDescent="0.2">
      <c r="A146" s="6" t="s">
        <v>2309</v>
      </c>
    </row>
    <row r="147" spans="1:1" x14ac:dyDescent="0.2">
      <c r="A147" s="6" t="s">
        <v>1177</v>
      </c>
    </row>
    <row r="148" spans="1:1" x14ac:dyDescent="0.2">
      <c r="A148" s="6" t="s">
        <v>2360</v>
      </c>
    </row>
    <row r="149" spans="1:1" x14ac:dyDescent="0.2">
      <c r="A149" s="6" t="s">
        <v>2703</v>
      </c>
    </row>
    <row r="150" spans="1:1" x14ac:dyDescent="0.2">
      <c r="A150" s="6" t="s">
        <v>189</v>
      </c>
    </row>
    <row r="151" spans="1:1" x14ac:dyDescent="0.2">
      <c r="A151" s="6" t="s">
        <v>1086</v>
      </c>
    </row>
    <row r="152" spans="1:1" x14ac:dyDescent="0.2">
      <c r="A152" s="6" t="s">
        <v>2317</v>
      </c>
    </row>
    <row r="153" spans="1:1" x14ac:dyDescent="0.2">
      <c r="A153" s="6" t="s">
        <v>718</v>
      </c>
    </row>
    <row r="154" spans="1:1" x14ac:dyDescent="0.2">
      <c r="A154" s="6" t="s">
        <v>1248</v>
      </c>
    </row>
    <row r="155" spans="1:1" x14ac:dyDescent="0.2">
      <c r="A155" s="6" t="s">
        <v>544</v>
      </c>
    </row>
    <row r="156" spans="1:1" x14ac:dyDescent="0.2">
      <c r="A156" s="6" t="s">
        <v>999</v>
      </c>
    </row>
    <row r="157" spans="1:1" x14ac:dyDescent="0.2">
      <c r="A157" s="6" t="s">
        <v>1093</v>
      </c>
    </row>
    <row r="158" spans="1:1" x14ac:dyDescent="0.2">
      <c r="A158" s="6" t="s">
        <v>2106</v>
      </c>
    </row>
    <row r="159" spans="1:1" x14ac:dyDescent="0.2">
      <c r="A159" s="6" t="s">
        <v>1990</v>
      </c>
    </row>
    <row r="160" spans="1:1" x14ac:dyDescent="0.2">
      <c r="A160" s="6" t="s">
        <v>2478</v>
      </c>
    </row>
    <row r="161" spans="1:2" x14ac:dyDescent="0.2">
      <c r="A161" s="6" t="s">
        <v>482</v>
      </c>
    </row>
    <row r="162" spans="1:2" x14ac:dyDescent="0.2">
      <c r="A162" s="6" t="s">
        <v>273</v>
      </c>
    </row>
    <row r="163" spans="1:2" x14ac:dyDescent="0.2">
      <c r="A163" s="6" t="s">
        <v>708</v>
      </c>
    </row>
    <row r="164" spans="1:2" x14ac:dyDescent="0.2">
      <c r="A164" s="6" t="s">
        <v>988</v>
      </c>
    </row>
    <row r="165" spans="1:2" x14ac:dyDescent="0.2">
      <c r="A165" s="6" t="s">
        <v>674</v>
      </c>
      <c r="B165" s="57"/>
    </row>
    <row r="166" spans="1:2" x14ac:dyDescent="0.2">
      <c r="A166" s="6" t="s">
        <v>2312</v>
      </c>
    </row>
    <row r="167" spans="1:2" x14ac:dyDescent="0.2">
      <c r="A167" s="6" t="s">
        <v>1101</v>
      </c>
    </row>
    <row r="168" spans="1:2" x14ac:dyDescent="0.2">
      <c r="A168" s="6" t="s">
        <v>691</v>
      </c>
    </row>
    <row r="171" spans="1:2" x14ac:dyDescent="0.2">
      <c r="A171" s="6" t="s">
        <v>1460</v>
      </c>
    </row>
    <row r="172" spans="1:2" x14ac:dyDescent="0.2">
      <c r="A172" s="6" t="s">
        <v>1958</v>
      </c>
    </row>
    <row r="173" spans="1:2" x14ac:dyDescent="0.2">
      <c r="A173" s="6" t="s">
        <v>435</v>
      </c>
    </row>
    <row r="174" spans="1:2" x14ac:dyDescent="0.2">
      <c r="A174" s="6" t="s">
        <v>197</v>
      </c>
    </row>
    <row r="175" spans="1:2" x14ac:dyDescent="0.2">
      <c r="A175" s="6" t="s">
        <v>2580</v>
      </c>
    </row>
    <row r="176" spans="1:2" x14ac:dyDescent="0.2">
      <c r="A176" s="6" t="s">
        <v>1830</v>
      </c>
    </row>
    <row r="177" spans="1:1" x14ac:dyDescent="0.2">
      <c r="A177" s="6" t="s">
        <v>1013</v>
      </c>
    </row>
    <row r="178" spans="1:1" x14ac:dyDescent="0.2">
      <c r="A178" s="6" t="s">
        <v>1676</v>
      </c>
    </row>
    <row r="179" spans="1:1" x14ac:dyDescent="0.2">
      <c r="A179" s="6" t="s">
        <v>2490</v>
      </c>
    </row>
    <row r="180" spans="1:1" x14ac:dyDescent="0.2">
      <c r="A180" s="6" t="s">
        <v>1505</v>
      </c>
    </row>
    <row r="181" spans="1:1" x14ac:dyDescent="0.2">
      <c r="A181" s="6" t="s">
        <v>1134</v>
      </c>
    </row>
    <row r="182" spans="1:1" x14ac:dyDescent="0.2">
      <c r="A182" s="6" t="s">
        <v>639</v>
      </c>
    </row>
    <row r="183" spans="1:1" x14ac:dyDescent="0.2">
      <c r="A183" s="6" t="s">
        <v>2054</v>
      </c>
    </row>
    <row r="184" spans="1:1" x14ac:dyDescent="0.2">
      <c r="A184" s="6" t="s">
        <v>644</v>
      </c>
    </row>
    <row r="185" spans="1:1" x14ac:dyDescent="0.2">
      <c r="A185" s="6" t="s">
        <v>147</v>
      </c>
    </row>
    <row r="186" spans="1:1" x14ac:dyDescent="0.2">
      <c r="A186" s="6" t="s">
        <v>1590</v>
      </c>
    </row>
    <row r="187" spans="1:1" x14ac:dyDescent="0.2">
      <c r="A187" s="6" t="s">
        <v>89</v>
      </c>
    </row>
    <row r="188" spans="1:1" x14ac:dyDescent="0.2">
      <c r="A188" s="6" t="s">
        <v>2550</v>
      </c>
    </row>
    <row r="189" spans="1:1" x14ac:dyDescent="0.2">
      <c r="A189" s="6" t="s">
        <v>2406</v>
      </c>
    </row>
    <row r="190" spans="1:1" x14ac:dyDescent="0.2">
      <c r="A190" s="6" t="s">
        <v>3101</v>
      </c>
    </row>
    <row r="191" spans="1:1" x14ac:dyDescent="0.2">
      <c r="A191" s="6" t="s">
        <v>2494</v>
      </c>
    </row>
    <row r="192" spans="1:1" x14ac:dyDescent="0.2">
      <c r="A192" s="6" t="s">
        <v>2433</v>
      </c>
    </row>
    <row r="193" spans="1:1" x14ac:dyDescent="0.2">
      <c r="A193" s="6" t="s">
        <v>1079</v>
      </c>
    </row>
    <row r="194" spans="1:1" x14ac:dyDescent="0.2">
      <c r="A194" s="6" t="s">
        <v>2672</v>
      </c>
    </row>
    <row r="195" spans="1:1" x14ac:dyDescent="0.2">
      <c r="A195" s="6" t="s">
        <v>516</v>
      </c>
    </row>
    <row r="196" spans="1:1" x14ac:dyDescent="0.2">
      <c r="A196" s="6" t="s">
        <v>2658</v>
      </c>
    </row>
    <row r="197" spans="1:1" x14ac:dyDescent="0.2">
      <c r="A197" s="6" t="s">
        <v>1031</v>
      </c>
    </row>
    <row r="198" spans="1:1" x14ac:dyDescent="0.2">
      <c r="A198" s="6" t="s">
        <v>420</v>
      </c>
    </row>
    <row r="199" spans="1:1" x14ac:dyDescent="0.2">
      <c r="A199" s="6" t="s">
        <v>2309</v>
      </c>
    </row>
    <row r="200" spans="1:1" x14ac:dyDescent="0.2">
      <c r="A200" s="6" t="s">
        <v>1177</v>
      </c>
    </row>
    <row r="201" spans="1:1" x14ac:dyDescent="0.2">
      <c r="A201" s="6" t="s">
        <v>2360</v>
      </c>
    </row>
    <row r="202" spans="1:1" x14ac:dyDescent="0.2">
      <c r="A202" s="6" t="s">
        <v>2703</v>
      </c>
    </row>
    <row r="203" spans="1:1" x14ac:dyDescent="0.2">
      <c r="A203" s="6" t="s">
        <v>189</v>
      </c>
    </row>
    <row r="204" spans="1:1" x14ac:dyDescent="0.2">
      <c r="A204" s="6" t="s">
        <v>1086</v>
      </c>
    </row>
    <row r="205" spans="1:1" x14ac:dyDescent="0.2">
      <c r="A205" s="6" t="s">
        <v>2317</v>
      </c>
    </row>
    <row r="206" spans="1:1" x14ac:dyDescent="0.2">
      <c r="A206" s="6" t="s">
        <v>718</v>
      </c>
    </row>
    <row r="207" spans="1:1" x14ac:dyDescent="0.2">
      <c r="A207" s="6" t="s">
        <v>1248</v>
      </c>
    </row>
    <row r="208" spans="1:1" x14ac:dyDescent="0.2">
      <c r="A208" s="6" t="s">
        <v>544</v>
      </c>
    </row>
    <row r="209" spans="1:1" x14ac:dyDescent="0.2">
      <c r="A209" s="6" t="s">
        <v>999</v>
      </c>
    </row>
    <row r="210" spans="1:1" x14ac:dyDescent="0.2">
      <c r="A210" s="6" t="s">
        <v>1093</v>
      </c>
    </row>
    <row r="211" spans="1:1" x14ac:dyDescent="0.2">
      <c r="A211" s="6" t="s">
        <v>2106</v>
      </c>
    </row>
    <row r="212" spans="1:1" x14ac:dyDescent="0.2">
      <c r="A212" s="6" t="s">
        <v>1990</v>
      </c>
    </row>
    <row r="213" spans="1:1" x14ac:dyDescent="0.2">
      <c r="A213" s="6" t="s">
        <v>2478</v>
      </c>
    </row>
    <row r="214" spans="1:1" x14ac:dyDescent="0.2">
      <c r="A214" s="6" t="s">
        <v>482</v>
      </c>
    </row>
    <row r="215" spans="1:1" x14ac:dyDescent="0.2">
      <c r="A215" s="6" t="s">
        <v>273</v>
      </c>
    </row>
    <row r="216" spans="1:1" x14ac:dyDescent="0.2">
      <c r="A216" s="6" t="s">
        <v>708</v>
      </c>
    </row>
    <row r="217" spans="1:1" x14ac:dyDescent="0.2">
      <c r="A217" s="6" t="s">
        <v>988</v>
      </c>
    </row>
    <row r="218" spans="1:1" x14ac:dyDescent="0.2">
      <c r="A218" s="6" t="s">
        <v>674</v>
      </c>
    </row>
    <row r="219" spans="1:1" x14ac:dyDescent="0.2">
      <c r="A219" s="6" t="s">
        <v>2312</v>
      </c>
    </row>
    <row r="220" spans="1:1" x14ac:dyDescent="0.2">
      <c r="A220" s="6" t="s">
        <v>1101</v>
      </c>
    </row>
    <row r="221" spans="1:1" x14ac:dyDescent="0.2">
      <c r="A221" s="6" t="s">
        <v>691</v>
      </c>
    </row>
    <row r="1827" spans="17:17" x14ac:dyDescent="0.2">
      <c r="Q1827" s="6">
        <v>1155</v>
      </c>
    </row>
    <row r="2928" spans="74:77" x14ac:dyDescent="0.2">
      <c r="BV2928" s="6" t="e">
        <f>IF($BH2928&lt;&gt;"","",SUMIF(#REF!,$BL2928,#REF!)-N2928)</f>
        <v>#REF!</v>
      </c>
      <c r="BW2928" s="6" t="e">
        <f>IF($BH2928&lt;&gt;"","",SUMIF(#REF!,$BL2928,#REF!)-O2928)</f>
        <v>#REF!</v>
      </c>
      <c r="BX2928" s="6" t="e">
        <f>IF($BH2928&lt;&gt;"","",SUMIF(#REF!,$BL2928,#REF!)-P2928)</f>
        <v>#REF!</v>
      </c>
      <c r="BY2928" s="6" t="e">
        <f>IF($BH2928&lt;&gt;"","",SUMIF(#REF!,$BL2928,#REF!)-Q2928)</f>
        <v>#REF!</v>
      </c>
    </row>
    <row r="2929" spans="74:77" x14ac:dyDescent="0.2">
      <c r="BV2929" s="6" t="e">
        <f>IF($BH2929&lt;&gt;"","",SUMIF(#REF!,$BL2929,#REF!)-N2929)</f>
        <v>#REF!</v>
      </c>
      <c r="BW2929" s="6" t="e">
        <f>IF($BH2929&lt;&gt;"","",SUMIF(#REF!,$BL2929,#REF!)-O2929)</f>
        <v>#REF!</v>
      </c>
      <c r="BX2929" s="6" t="e">
        <f>IF($BH2929&lt;&gt;"","",SUMIF(#REF!,$BL2929,#REF!)-P2929)</f>
        <v>#REF!</v>
      </c>
      <c r="BY2929" s="6" t="e">
        <f>IF($BH2929&lt;&gt;"","",SUMIF(#REF!,$BL2929,#REF!)-Q2929)</f>
        <v>#REF!</v>
      </c>
    </row>
    <row r="2930" spans="74:77" x14ac:dyDescent="0.2">
      <c r="BV2930" s="6" t="e">
        <f>IF($BH2930&lt;&gt;"","",SUMIF(#REF!,$BL2930,#REF!)-N2930)</f>
        <v>#REF!</v>
      </c>
      <c r="BW2930" s="6" t="e">
        <f>IF($BH2930&lt;&gt;"","",SUMIF(#REF!,$BL2930,#REF!)-O2930)</f>
        <v>#REF!</v>
      </c>
      <c r="BX2930" s="6" t="e">
        <f>IF($BH2930&lt;&gt;"","",SUMIF(#REF!,$BL2930,#REF!)-P2930)</f>
        <v>#REF!</v>
      </c>
      <c r="BY2930" s="6" t="e">
        <f>IF($BH2930&lt;&gt;"","",SUMIF(#REF!,$BL2930,#REF!)-Q2930)</f>
        <v>#REF!</v>
      </c>
    </row>
    <row r="2931" spans="74:77" x14ac:dyDescent="0.2">
      <c r="BV2931" s="6" t="e">
        <f>IF($BH2931&lt;&gt;"","",SUMIF(#REF!,$BL2931,#REF!)-N2931)</f>
        <v>#REF!</v>
      </c>
      <c r="BW2931" s="6" t="e">
        <f>IF($BH2931&lt;&gt;"","",SUMIF(#REF!,$BL2931,#REF!)-O2931)</f>
        <v>#REF!</v>
      </c>
      <c r="BX2931" s="6" t="e">
        <f>IF($BH2931&lt;&gt;"","",SUMIF(#REF!,$BL2931,#REF!)-P2931)</f>
        <v>#REF!</v>
      </c>
      <c r="BY2931" s="6" t="e">
        <f>IF($BH2931&lt;&gt;"","",SUMIF(#REF!,$BL2931,#REF!)-Q2931)</f>
        <v>#REF!</v>
      </c>
    </row>
    <row r="2932" spans="74:77" x14ac:dyDescent="0.2">
      <c r="BV2932" s="6" t="e">
        <f>IF($BH2932&lt;&gt;"","",SUMIF(#REF!,$BL2932,#REF!)-N2932)</f>
        <v>#REF!</v>
      </c>
      <c r="BW2932" s="6" t="e">
        <f>IF($BH2932&lt;&gt;"","",SUMIF(#REF!,$BL2932,#REF!)-O2932)</f>
        <v>#REF!</v>
      </c>
      <c r="BX2932" s="6" t="e">
        <f>IF($BH2932&lt;&gt;"","",SUMIF(#REF!,$BL2932,#REF!)-P2932)</f>
        <v>#REF!</v>
      </c>
      <c r="BY2932" s="6" t="e">
        <f>IF($BH2932&lt;&gt;"","",SUMIF(#REF!,$BL2932,#REF!)-Q2932)</f>
        <v>#REF!</v>
      </c>
    </row>
    <row r="2933" spans="74:77" x14ac:dyDescent="0.2">
      <c r="BV2933" s="6" t="e">
        <f>IF($BH2933&lt;&gt;"","",SUMIF(#REF!,$BL2933,#REF!)-N2933)</f>
        <v>#REF!</v>
      </c>
      <c r="BW2933" s="6" t="e">
        <f>IF($BH2933&lt;&gt;"","",SUMIF(#REF!,$BL2933,#REF!)-O2933)</f>
        <v>#REF!</v>
      </c>
      <c r="BX2933" s="6" t="e">
        <f>IF($BH2933&lt;&gt;"","",SUMIF(#REF!,$BL2933,#REF!)-P2933)</f>
        <v>#REF!</v>
      </c>
      <c r="BY2933" s="6" t="e">
        <f>IF($BH2933&lt;&gt;"","",SUMIF(#REF!,$BL2933,#REF!)-Q2933)</f>
        <v>#REF!</v>
      </c>
    </row>
    <row r="2934" spans="74:77" x14ac:dyDescent="0.2">
      <c r="BV2934" s="6" t="e">
        <f>IF($BH2934&lt;&gt;"","",SUMIF(#REF!,$BL2934,#REF!)-N2934)</f>
        <v>#REF!</v>
      </c>
      <c r="BW2934" s="6" t="e">
        <f>IF($BH2934&lt;&gt;"","",SUMIF(#REF!,$BL2934,#REF!)-O2934)</f>
        <v>#REF!</v>
      </c>
      <c r="BX2934" s="6" t="e">
        <f>IF($BH2934&lt;&gt;"","",SUMIF(#REF!,$BL2934,#REF!)-P2934)</f>
        <v>#REF!</v>
      </c>
      <c r="BY2934" s="6" t="e">
        <f>IF($BH2934&lt;&gt;"","",SUMIF(#REF!,$BL2934,#REF!)-Q2934)</f>
        <v>#REF!</v>
      </c>
    </row>
    <row r="2935" spans="74:77" x14ac:dyDescent="0.2">
      <c r="BV2935" s="6" t="e">
        <f>IF($BH2935&lt;&gt;"","",SUMIF(#REF!,$BL2935,#REF!)-N2935)</f>
        <v>#REF!</v>
      </c>
      <c r="BW2935" s="6" t="e">
        <f>IF($BH2935&lt;&gt;"","",SUMIF(#REF!,$BL2935,#REF!)-O2935)</f>
        <v>#REF!</v>
      </c>
      <c r="BX2935" s="6" t="e">
        <f>IF($BH2935&lt;&gt;"","",SUMIF(#REF!,$BL2935,#REF!)-P2935)</f>
        <v>#REF!</v>
      </c>
      <c r="BY2935" s="6" t="e">
        <f>IF($BH2935&lt;&gt;"","",SUMIF(#REF!,$BL2935,#REF!)-Q2935)</f>
        <v>#REF!</v>
      </c>
    </row>
    <row r="2936" spans="74:77" x14ac:dyDescent="0.2">
      <c r="BV2936" s="6" t="e">
        <f>IF($BH2936&lt;&gt;"","",SUMIF(#REF!,$BL2936,#REF!)-N2936)</f>
        <v>#REF!</v>
      </c>
      <c r="BW2936" s="6" t="e">
        <f>IF($BH2936&lt;&gt;"","",SUMIF(#REF!,$BL2936,#REF!)-O2936)</f>
        <v>#REF!</v>
      </c>
      <c r="BX2936" s="6" t="e">
        <f>IF($BH2936&lt;&gt;"","",SUMIF(#REF!,$BL2936,#REF!)-P2936)</f>
        <v>#REF!</v>
      </c>
      <c r="BY2936" s="6" t="e">
        <f>IF($BH2936&lt;&gt;"","",SUMIF(#REF!,$BL2936,#REF!)-Q2936)</f>
        <v>#REF!</v>
      </c>
    </row>
    <row r="2937" spans="74:77" x14ac:dyDescent="0.2">
      <c r="BV2937" s="6" t="e">
        <f>IF($BH2937&lt;&gt;"","",SUMIF(#REF!,$BL2937,#REF!)-N2937)</f>
        <v>#REF!</v>
      </c>
      <c r="BW2937" s="6" t="e">
        <f>IF($BH2937&lt;&gt;"","",SUMIF(#REF!,$BL2937,#REF!)-O2937)</f>
        <v>#REF!</v>
      </c>
      <c r="BX2937" s="6" t="e">
        <f>IF($BH2937&lt;&gt;"","",SUMIF(#REF!,$BL2937,#REF!)-P2937)</f>
        <v>#REF!</v>
      </c>
      <c r="BY2937" s="6" t="e">
        <f>IF($BH2937&lt;&gt;"","",SUMIF(#REF!,$BL2937,#REF!)-Q2937)</f>
        <v>#REF!</v>
      </c>
    </row>
    <row r="2938" spans="74:77" x14ac:dyDescent="0.2">
      <c r="BV2938" s="6" t="e">
        <f>IF($BH2938&lt;&gt;"","",SUMIF(#REF!,$BL2938,#REF!)-N2938)</f>
        <v>#REF!</v>
      </c>
      <c r="BW2938" s="6" t="e">
        <f>IF($BH2938&lt;&gt;"","",SUMIF(#REF!,$BL2938,#REF!)-O2938)</f>
        <v>#REF!</v>
      </c>
      <c r="BX2938" s="6" t="e">
        <f>IF($BH2938&lt;&gt;"","",SUMIF(#REF!,$BL2938,#REF!)-P2938)</f>
        <v>#REF!</v>
      </c>
      <c r="BY2938" s="6" t="e">
        <f>IF($BH2938&lt;&gt;"","",SUMIF(#REF!,$BL2938,#REF!)-Q2938)</f>
        <v>#REF!</v>
      </c>
    </row>
    <row r="2939" spans="74:77" x14ac:dyDescent="0.2">
      <c r="BV2939" s="6" t="e">
        <f>IF($BH2939&lt;&gt;"","",SUMIF(#REF!,$BL2939,#REF!)-N2939)</f>
        <v>#REF!</v>
      </c>
      <c r="BW2939" s="6" t="e">
        <f>IF($BH2939&lt;&gt;"","",SUMIF(#REF!,$BL2939,#REF!)-O2939)</f>
        <v>#REF!</v>
      </c>
      <c r="BX2939" s="6" t="e">
        <f>IF($BH2939&lt;&gt;"","",SUMIF(#REF!,$BL2939,#REF!)-P2939)</f>
        <v>#REF!</v>
      </c>
      <c r="BY2939" s="6" t="e">
        <f>IF($BH2939&lt;&gt;"","",SUMIF(#REF!,$BL2939,#REF!)-Q2939)</f>
        <v>#REF!</v>
      </c>
    </row>
    <row r="2940" spans="74:77" x14ac:dyDescent="0.2">
      <c r="BV2940" s="6" t="e">
        <f>IF($BH2940&lt;&gt;"","",SUMIF(#REF!,$BL2940,#REF!)-N2940)</f>
        <v>#REF!</v>
      </c>
      <c r="BW2940" s="6" t="e">
        <f>IF($BH2940&lt;&gt;"","",SUMIF(#REF!,$BL2940,#REF!)-O2940)</f>
        <v>#REF!</v>
      </c>
      <c r="BX2940" s="6" t="e">
        <f>IF($BH2940&lt;&gt;"","",SUMIF(#REF!,$BL2940,#REF!)-P2940)</f>
        <v>#REF!</v>
      </c>
      <c r="BY2940" s="6" t="e">
        <f>IF($BH2940&lt;&gt;"","",SUMIF(#REF!,$BL2940,#REF!)-Q2940)</f>
        <v>#REF!</v>
      </c>
    </row>
    <row r="2941" spans="74:77" x14ac:dyDescent="0.2">
      <c r="BV2941" s="6" t="e">
        <f>IF($BH2941&lt;&gt;"","",SUMIF(#REF!,$BL2941,#REF!)-N2941)</f>
        <v>#REF!</v>
      </c>
      <c r="BW2941" s="6" t="e">
        <f>IF($BH2941&lt;&gt;"","",SUMIF(#REF!,$BL2941,#REF!)-O2941)</f>
        <v>#REF!</v>
      </c>
      <c r="BX2941" s="6" t="e">
        <f>IF($BH2941&lt;&gt;"","",SUMIF(#REF!,$BL2941,#REF!)-P2941)</f>
        <v>#REF!</v>
      </c>
      <c r="BY2941" s="6" t="e">
        <f>IF($BH2941&lt;&gt;"","",SUMIF(#REF!,$BL2941,#REF!)-Q2941)</f>
        <v>#REF!</v>
      </c>
    </row>
    <row r="2942" spans="74:77" x14ac:dyDescent="0.2">
      <c r="BV2942" s="6" t="e">
        <f>IF($BH2942&lt;&gt;"","",SUMIF(#REF!,$BL2942,#REF!)-N2942)</f>
        <v>#REF!</v>
      </c>
      <c r="BW2942" s="6" t="e">
        <f>IF($BH2942&lt;&gt;"","",SUMIF(#REF!,$BL2942,#REF!)-O2942)</f>
        <v>#REF!</v>
      </c>
      <c r="BX2942" s="6" t="e">
        <f>IF($BH2942&lt;&gt;"","",SUMIF(#REF!,$BL2942,#REF!)-P2942)</f>
        <v>#REF!</v>
      </c>
      <c r="BY2942" s="6" t="e">
        <f>IF($BH2942&lt;&gt;"","",SUMIF(#REF!,$BL2942,#REF!)-Q2942)</f>
        <v>#REF!</v>
      </c>
    </row>
    <row r="2943" spans="74:77" x14ac:dyDescent="0.2">
      <c r="BV2943" s="6" t="e">
        <f>IF($BH2943&lt;&gt;"","",SUMIF(#REF!,$BL2943,#REF!)-N2943)</f>
        <v>#REF!</v>
      </c>
      <c r="BW2943" s="6" t="e">
        <f>IF($BH2943&lt;&gt;"","",SUMIF(#REF!,$BL2943,#REF!)-O2943)</f>
        <v>#REF!</v>
      </c>
      <c r="BX2943" s="6" t="e">
        <f>IF($BH2943&lt;&gt;"","",SUMIF(#REF!,$BL2943,#REF!)-P2943)</f>
        <v>#REF!</v>
      </c>
      <c r="BY2943" s="6" t="e">
        <f>IF($BH2943&lt;&gt;"","",SUMIF(#REF!,$BL2943,#REF!)-Q2943)</f>
        <v>#REF!</v>
      </c>
    </row>
    <row r="2944" spans="74:77" x14ac:dyDescent="0.2">
      <c r="BV2944" s="6" t="e">
        <f>IF($BH2944&lt;&gt;"","",SUMIF(#REF!,$BL2944,#REF!)-N2944)</f>
        <v>#REF!</v>
      </c>
      <c r="BW2944" s="6" t="e">
        <f>IF($BH2944&lt;&gt;"","",SUMIF(#REF!,$BL2944,#REF!)-O2944)</f>
        <v>#REF!</v>
      </c>
      <c r="BX2944" s="6" t="e">
        <f>IF($BH2944&lt;&gt;"","",SUMIF(#REF!,$BL2944,#REF!)-P2944)</f>
        <v>#REF!</v>
      </c>
      <c r="BY2944" s="6" t="e">
        <f>IF($BH2944&lt;&gt;"","",SUMIF(#REF!,$BL2944,#REF!)-Q2944)</f>
        <v>#REF!</v>
      </c>
    </row>
    <row r="2945" spans="60:77" x14ac:dyDescent="0.2">
      <c r="BV2945" s="6" t="e">
        <f>IF($BH2945&lt;&gt;"","",SUMIF(#REF!,$BL2945,#REF!)-N2945)</f>
        <v>#REF!</v>
      </c>
      <c r="BW2945" s="6" t="e">
        <f>IF($BH2945&lt;&gt;"","",SUMIF(#REF!,$BL2945,#REF!)-O2945)</f>
        <v>#REF!</v>
      </c>
      <c r="BX2945" s="6" t="e">
        <f>IF($BH2945&lt;&gt;"","",SUMIF(#REF!,$BL2945,#REF!)-P2945)</f>
        <v>#REF!</v>
      </c>
      <c r="BY2945" s="6" t="e">
        <f>IF($BH2945&lt;&gt;"","",SUMIF(#REF!,$BL2945,#REF!)-Q2945)</f>
        <v>#REF!</v>
      </c>
    </row>
    <row r="2946" spans="60:77" x14ac:dyDescent="0.2">
      <c r="BH2946" s="6">
        <v>4</v>
      </c>
      <c r="BV2946" s="6" t="str">
        <f>IF($BH2946&lt;&gt;"","",SUMIF(#REF!,$BL2946,#REF!)-N2946)</f>
        <v/>
      </c>
      <c r="BW2946" s="6" t="str">
        <f>IF($BH2946&lt;&gt;"","",SUMIF(#REF!,$BL2946,#REF!)-O2946)</f>
        <v/>
      </c>
      <c r="BX2946" s="6" t="str">
        <f>IF($BH2946&lt;&gt;"","",SUMIF(#REF!,$BL2946,#REF!)-P2946)</f>
        <v/>
      </c>
      <c r="BY2946" s="6" t="str">
        <f>IF($BH2946&lt;&gt;"","",SUMIF(#REF!,$BL2946,#REF!)-Q2946)</f>
        <v/>
      </c>
    </row>
    <row r="2947" spans="60:77" x14ac:dyDescent="0.2">
      <c r="BV2947" s="6" t="e">
        <f>IF($BH2947&lt;&gt;"","",SUMIF(#REF!,$BL2947,#REF!)-N2947)</f>
        <v>#REF!</v>
      </c>
      <c r="BW2947" s="6" t="e">
        <f>IF($BH2947&lt;&gt;"","",SUMIF(#REF!,$BL2947,#REF!)-O2947)</f>
        <v>#REF!</v>
      </c>
      <c r="BX2947" s="6" t="e">
        <f>IF($BH2947&lt;&gt;"","",SUMIF(#REF!,$BL2947,#REF!)-P2947)</f>
        <v>#REF!</v>
      </c>
      <c r="BY2947" s="6" t="e">
        <f>IF($BH2947&lt;&gt;"","",SUMIF(#REF!,$BL2947,#REF!)-Q2947)</f>
        <v>#REF!</v>
      </c>
    </row>
    <row r="2948" spans="60:77" x14ac:dyDescent="0.2">
      <c r="BV2948" s="6" t="e">
        <f>IF($BH2948&lt;&gt;"","",SUMIF(#REF!,$BL2948,#REF!)-N2948)</f>
        <v>#REF!</v>
      </c>
      <c r="BW2948" s="6" t="e">
        <f>IF($BH2948&lt;&gt;"","",SUMIF(#REF!,$BL2948,#REF!)-O2948)</f>
        <v>#REF!</v>
      </c>
      <c r="BX2948" s="6" t="e">
        <f>IF($BH2948&lt;&gt;"","",SUMIF(#REF!,$BL2948,#REF!)-P2948)</f>
        <v>#REF!</v>
      </c>
      <c r="BY2948" s="6" t="e">
        <f>IF($BH2948&lt;&gt;"","",SUMIF(#REF!,$BL2948,#REF!)-Q2948)</f>
        <v>#REF!</v>
      </c>
    </row>
    <row r="2949" spans="60:77" x14ac:dyDescent="0.2">
      <c r="BV2949" s="6" t="e">
        <f>IF($BH2949&lt;&gt;"","",SUMIF(#REF!,$BL2949,#REF!)-N2949)</f>
        <v>#REF!</v>
      </c>
      <c r="BW2949" s="6" t="e">
        <f>IF($BH2949&lt;&gt;"","",SUMIF(#REF!,$BL2949,#REF!)-O2949)</f>
        <v>#REF!</v>
      </c>
      <c r="BX2949" s="6" t="e">
        <f>IF($BH2949&lt;&gt;"","",SUMIF(#REF!,$BL2949,#REF!)-P2949)</f>
        <v>#REF!</v>
      </c>
      <c r="BY2949" s="6" t="e">
        <f>IF($BH2949&lt;&gt;"","",SUMIF(#REF!,$BL2949,#REF!)-Q2949)</f>
        <v>#REF!</v>
      </c>
    </row>
    <row r="2950" spans="60:77" x14ac:dyDescent="0.2">
      <c r="BV2950" s="6" t="e">
        <f>IF($BH2950&lt;&gt;"","",SUMIF(#REF!,$BL2950,#REF!)-N2950)</f>
        <v>#REF!</v>
      </c>
      <c r="BW2950" s="6" t="e">
        <f>IF($BH2950&lt;&gt;"","",SUMIF(#REF!,$BL2950,#REF!)-O2950)</f>
        <v>#REF!</v>
      </c>
      <c r="BX2950" s="6" t="e">
        <f>IF($BH2950&lt;&gt;"","",SUMIF(#REF!,$BL2950,#REF!)-P2950)</f>
        <v>#REF!</v>
      </c>
      <c r="BY2950" s="6" t="e">
        <f>IF($BH2950&lt;&gt;"","",SUMIF(#REF!,$BL2950,#REF!)-Q2950)</f>
        <v>#REF!</v>
      </c>
    </row>
    <row r="2951" spans="60:77" x14ac:dyDescent="0.2">
      <c r="BV2951" s="6" t="e">
        <f>IF($BH2951&lt;&gt;"","",SUMIF(#REF!,$BL2951,#REF!)-N2951)</f>
        <v>#REF!</v>
      </c>
      <c r="BW2951" s="6" t="e">
        <f>IF($BH2951&lt;&gt;"","",SUMIF(#REF!,$BL2951,#REF!)-O2951)</f>
        <v>#REF!</v>
      </c>
      <c r="BX2951" s="6" t="e">
        <f>IF($BH2951&lt;&gt;"","",SUMIF(#REF!,$BL2951,#REF!)-P2951)</f>
        <v>#REF!</v>
      </c>
      <c r="BY2951" s="6" t="e">
        <f>IF($BH2951&lt;&gt;"","",SUMIF(#REF!,$BL2951,#REF!)-Q2951)</f>
        <v>#REF!</v>
      </c>
    </row>
    <row r="2952" spans="60:77" x14ac:dyDescent="0.2">
      <c r="BV2952" s="6" t="e">
        <f>IF($BH2952&lt;&gt;"","",SUMIF(#REF!,$BL2952,#REF!)-N2952)</f>
        <v>#REF!</v>
      </c>
      <c r="BW2952" s="6" t="e">
        <f>IF($BH2952&lt;&gt;"","",SUMIF(#REF!,$BL2952,#REF!)-O2952)</f>
        <v>#REF!</v>
      </c>
      <c r="BX2952" s="6" t="e">
        <f>IF($BH2952&lt;&gt;"","",SUMIF(#REF!,$BL2952,#REF!)-P2952)</f>
        <v>#REF!</v>
      </c>
      <c r="BY2952" s="6" t="e">
        <f>IF($BH2952&lt;&gt;"","",SUMIF(#REF!,$BL2952,#REF!)-Q2952)</f>
        <v>#REF!</v>
      </c>
    </row>
    <row r="2953" spans="60:77" x14ac:dyDescent="0.2">
      <c r="BV2953" s="6" t="e">
        <f>IF($BH2953&lt;&gt;"","",SUMIF(#REF!,$BL2953,#REF!)-N2953)</f>
        <v>#REF!</v>
      </c>
      <c r="BW2953" s="6" t="e">
        <f>IF($BH2953&lt;&gt;"","",SUMIF(#REF!,$BL2953,#REF!)-O2953)</f>
        <v>#REF!</v>
      </c>
      <c r="BX2953" s="6" t="e">
        <f>IF($BH2953&lt;&gt;"","",SUMIF(#REF!,$BL2953,#REF!)-P2953)</f>
        <v>#REF!</v>
      </c>
      <c r="BY2953" s="6" t="e">
        <f>IF($BH2953&lt;&gt;"","",SUMIF(#REF!,$BL2953,#REF!)-Q2953)</f>
        <v>#REF!</v>
      </c>
    </row>
    <row r="2954" spans="60:77" x14ac:dyDescent="0.2">
      <c r="BV2954" s="6" t="e">
        <f>IF($BH2954&lt;&gt;"","",SUMIF(#REF!,$BL2954,#REF!)-N2954)</f>
        <v>#REF!</v>
      </c>
      <c r="BW2954" s="6" t="e">
        <f>IF($BH2954&lt;&gt;"","",SUMIF(#REF!,$BL2954,#REF!)-O2954)</f>
        <v>#REF!</v>
      </c>
      <c r="BX2954" s="6" t="e">
        <f>IF($BH2954&lt;&gt;"","",SUMIF(#REF!,$BL2954,#REF!)-P2954)</f>
        <v>#REF!</v>
      </c>
      <c r="BY2954" s="6" t="e">
        <f>IF($BH2954&lt;&gt;"","",SUMIF(#REF!,$BL2954,#REF!)-Q2954)</f>
        <v>#REF!</v>
      </c>
    </row>
    <row r="2955" spans="60:77" x14ac:dyDescent="0.2">
      <c r="BV2955" s="6" t="e">
        <f>IF($BH2955&lt;&gt;"","",SUMIF(#REF!,$BL2955,#REF!)-N2955)</f>
        <v>#REF!</v>
      </c>
      <c r="BW2955" s="6" t="e">
        <f>IF($BH2955&lt;&gt;"","",SUMIF(#REF!,$BL2955,#REF!)-O2955)</f>
        <v>#REF!</v>
      </c>
      <c r="BX2955" s="6" t="e">
        <f>IF($BH2955&lt;&gt;"","",SUMIF(#REF!,$BL2955,#REF!)-P2955)</f>
        <v>#REF!</v>
      </c>
      <c r="BY2955" s="6" t="e">
        <f>IF($BH2955&lt;&gt;"","",SUMIF(#REF!,$BL2955,#REF!)-Q2955)</f>
        <v>#REF!</v>
      </c>
    </row>
    <row r="2956" spans="60:77" x14ac:dyDescent="0.2">
      <c r="BV2956" s="6" t="e">
        <f>IF($BH2956&lt;&gt;"","",SUMIF(#REF!,$BL2956,#REF!)-N2956)</f>
        <v>#REF!</v>
      </c>
      <c r="BW2956" s="6" t="e">
        <f>IF($BH2956&lt;&gt;"","",SUMIF(#REF!,$BL2956,#REF!)-O2956)</f>
        <v>#REF!</v>
      </c>
      <c r="BX2956" s="6" t="e">
        <f>IF($BH2956&lt;&gt;"","",SUMIF(#REF!,$BL2956,#REF!)-P2956)</f>
        <v>#REF!</v>
      </c>
      <c r="BY2956" s="6" t="e">
        <f>IF($BH2956&lt;&gt;"","",SUMIF(#REF!,$BL2956,#REF!)-Q2956)</f>
        <v>#REF!</v>
      </c>
    </row>
    <row r="2957" spans="60:77" x14ac:dyDescent="0.2">
      <c r="BV2957" s="6" t="e">
        <f>IF($BH2957&lt;&gt;"","",SUMIF(#REF!,$BL2957,#REF!)-N2957)</f>
        <v>#REF!</v>
      </c>
      <c r="BW2957" s="6" t="e">
        <f>IF($BH2957&lt;&gt;"","",SUMIF(#REF!,$BL2957,#REF!)-O2957)</f>
        <v>#REF!</v>
      </c>
      <c r="BX2957" s="6" t="e">
        <f>IF($BH2957&lt;&gt;"","",SUMIF(#REF!,$BL2957,#REF!)-P2957)</f>
        <v>#REF!</v>
      </c>
      <c r="BY2957" s="6" t="e">
        <f>IF($BH2957&lt;&gt;"","",SUMIF(#REF!,$BL2957,#REF!)-Q2957)</f>
        <v>#REF!</v>
      </c>
    </row>
    <row r="2958" spans="60:77" x14ac:dyDescent="0.2">
      <c r="BV2958" s="6" t="e">
        <f>IF($BH2958&lt;&gt;"","",SUMIF(#REF!,$BL2958,#REF!)-N2958)</f>
        <v>#REF!</v>
      </c>
      <c r="BW2958" s="6" t="e">
        <f>IF($BH2958&lt;&gt;"","",SUMIF(#REF!,$BL2958,#REF!)-O2958)</f>
        <v>#REF!</v>
      </c>
      <c r="BX2958" s="6" t="e">
        <f>IF($BH2958&lt;&gt;"","",SUMIF(#REF!,$BL2958,#REF!)-P2958)</f>
        <v>#REF!</v>
      </c>
      <c r="BY2958" s="6" t="e">
        <f>IF($BH2958&lt;&gt;"","",SUMIF(#REF!,$BL2958,#REF!)-Q2958)</f>
        <v>#REF!</v>
      </c>
    </row>
    <row r="2959" spans="60:77" x14ac:dyDescent="0.2">
      <c r="BV2959" s="6" t="e">
        <f>IF($BH2959&lt;&gt;"","",SUMIF(#REF!,$BL2959,#REF!)-N2959)</f>
        <v>#REF!</v>
      </c>
      <c r="BW2959" s="6" t="e">
        <f>IF($BH2959&lt;&gt;"","",SUMIF(#REF!,$BL2959,#REF!)-O2959)</f>
        <v>#REF!</v>
      </c>
      <c r="BX2959" s="6" t="e">
        <f>IF($BH2959&lt;&gt;"","",SUMIF(#REF!,$BL2959,#REF!)-P2959)</f>
        <v>#REF!</v>
      </c>
      <c r="BY2959" s="6" t="e">
        <f>IF($BH2959&lt;&gt;"","",SUMIF(#REF!,$BL2959,#REF!)-Q2959)</f>
        <v>#REF!</v>
      </c>
    </row>
    <row r="2960" spans="60:77" x14ac:dyDescent="0.2">
      <c r="BV2960" s="6" t="e">
        <f>IF($BH2960&lt;&gt;"","",SUMIF(#REF!,$BL2960,#REF!)-N2960)</f>
        <v>#REF!</v>
      </c>
      <c r="BW2960" s="6" t="e">
        <f>IF($BH2960&lt;&gt;"","",SUMIF(#REF!,$BL2960,#REF!)-O2960)</f>
        <v>#REF!</v>
      </c>
      <c r="BX2960" s="6" t="e">
        <f>IF($BH2960&lt;&gt;"","",SUMIF(#REF!,$BL2960,#REF!)-P2960)</f>
        <v>#REF!</v>
      </c>
      <c r="BY2960" s="6" t="e">
        <f>IF($BH2960&lt;&gt;"","",SUMIF(#REF!,$BL2960,#REF!)-Q2960)</f>
        <v>#REF!</v>
      </c>
    </row>
    <row r="2961" spans="74:77" x14ac:dyDescent="0.2">
      <c r="BV2961" s="6" t="e">
        <f>IF($BH2961&lt;&gt;"","",SUMIF(#REF!,$BL2961,#REF!)-N2961)</f>
        <v>#REF!</v>
      </c>
      <c r="BW2961" s="6" t="e">
        <f>IF($BH2961&lt;&gt;"","",SUMIF(#REF!,$BL2961,#REF!)-O2961)</f>
        <v>#REF!</v>
      </c>
      <c r="BX2961" s="6" t="e">
        <f>IF($BH2961&lt;&gt;"","",SUMIF(#REF!,$BL2961,#REF!)-P2961)</f>
        <v>#REF!</v>
      </c>
      <c r="BY2961" s="6" t="e">
        <f>IF($BH2961&lt;&gt;"","",SUMIF(#REF!,$BL2961,#REF!)-Q2961)</f>
        <v>#REF!</v>
      </c>
    </row>
    <row r="2962" spans="74:77" x14ac:dyDescent="0.2">
      <c r="BV2962" s="6" t="e">
        <f>IF($BH2962&lt;&gt;"","",SUMIF(#REF!,$BL2962,#REF!)-N2962)</f>
        <v>#REF!</v>
      </c>
      <c r="BW2962" s="6" t="e">
        <f>IF($BH2962&lt;&gt;"","",SUMIF(#REF!,$BL2962,#REF!)-O2962)</f>
        <v>#REF!</v>
      </c>
      <c r="BX2962" s="6" t="e">
        <f>IF($BH2962&lt;&gt;"","",SUMIF(#REF!,$BL2962,#REF!)-P2962)</f>
        <v>#REF!</v>
      </c>
      <c r="BY2962" s="6" t="e">
        <f>IF($BH2962&lt;&gt;"","",SUMIF(#REF!,$BL2962,#REF!)-Q2962)</f>
        <v>#REF!</v>
      </c>
    </row>
    <row r="2963" spans="74:77" x14ac:dyDescent="0.2">
      <c r="BV2963" s="6" t="e">
        <f>IF($BH2963&lt;&gt;"","",SUMIF(#REF!,$BL2963,#REF!)-N2963)</f>
        <v>#REF!</v>
      </c>
      <c r="BW2963" s="6" t="e">
        <f>IF($BH2963&lt;&gt;"","",SUMIF(#REF!,$BL2963,#REF!)-O2963)</f>
        <v>#REF!</v>
      </c>
      <c r="BX2963" s="6" t="e">
        <f>IF($BH2963&lt;&gt;"","",SUMIF(#REF!,$BL2963,#REF!)-P2963)</f>
        <v>#REF!</v>
      </c>
      <c r="BY2963" s="6" t="e">
        <f>IF($BH2963&lt;&gt;"","",SUMIF(#REF!,$BL2963,#REF!)-Q2963)</f>
        <v>#REF!</v>
      </c>
    </row>
    <row r="2964" spans="74:77" x14ac:dyDescent="0.2">
      <c r="BV2964" s="6" t="e">
        <f>IF($BH2964&lt;&gt;"","",SUMIF(#REF!,$BL2964,#REF!)-N2964)</f>
        <v>#REF!</v>
      </c>
      <c r="BW2964" s="6" t="e">
        <f>IF($BH2964&lt;&gt;"","",SUMIF(#REF!,$BL2964,#REF!)-O2964)</f>
        <v>#REF!</v>
      </c>
      <c r="BX2964" s="6" t="e">
        <f>IF($BH2964&lt;&gt;"","",SUMIF(#REF!,$BL2964,#REF!)-P2964)</f>
        <v>#REF!</v>
      </c>
      <c r="BY2964" s="6" t="e">
        <f>IF($BH2964&lt;&gt;"","",SUMIF(#REF!,$BL2964,#REF!)-Q2964)</f>
        <v>#REF!</v>
      </c>
    </row>
    <row r="2965" spans="74:77" x14ac:dyDescent="0.2">
      <c r="BV2965" s="6" t="e">
        <f>IF($BH2965&lt;&gt;"","",SUMIF(#REF!,$BL2965,#REF!)-N2965)</f>
        <v>#REF!</v>
      </c>
      <c r="BW2965" s="6" t="e">
        <f>IF($BH2965&lt;&gt;"","",SUMIF(#REF!,$BL2965,#REF!)-O2965)</f>
        <v>#REF!</v>
      </c>
      <c r="BX2965" s="6" t="e">
        <f>IF($BH2965&lt;&gt;"","",SUMIF(#REF!,$BL2965,#REF!)-P2965)</f>
        <v>#REF!</v>
      </c>
      <c r="BY2965" s="6" t="e">
        <f>IF($BH2965&lt;&gt;"","",SUMIF(#REF!,$BL2965,#REF!)-Q2965)</f>
        <v>#REF!</v>
      </c>
    </row>
    <row r="2966" spans="74:77" x14ac:dyDescent="0.2">
      <c r="BV2966" s="6" t="e">
        <f>IF($BH2966&lt;&gt;"","",SUMIF(#REF!,$BL2966,#REF!)-N2966)</f>
        <v>#REF!</v>
      </c>
      <c r="BW2966" s="6" t="e">
        <f>IF($BH2966&lt;&gt;"","",SUMIF(#REF!,$BL2966,#REF!)-O2966)</f>
        <v>#REF!</v>
      </c>
      <c r="BX2966" s="6" t="e">
        <f>IF($BH2966&lt;&gt;"","",SUMIF(#REF!,$BL2966,#REF!)-P2966)</f>
        <v>#REF!</v>
      </c>
      <c r="BY2966" s="6" t="e">
        <f>IF($BH2966&lt;&gt;"","",SUMIF(#REF!,$BL2966,#REF!)-Q2966)</f>
        <v>#REF!</v>
      </c>
    </row>
    <row r="2967" spans="74:77" x14ac:dyDescent="0.2">
      <c r="BV2967" s="6" t="e">
        <f>IF($BH2967&lt;&gt;"","",SUMIF(#REF!,$BL2967,#REF!)-N2967)</f>
        <v>#REF!</v>
      </c>
      <c r="BW2967" s="6" t="e">
        <f>IF($BH2967&lt;&gt;"","",SUMIF(#REF!,$BL2967,#REF!)-O2967)</f>
        <v>#REF!</v>
      </c>
      <c r="BX2967" s="6" t="e">
        <f>IF($BH2967&lt;&gt;"","",SUMIF(#REF!,$BL2967,#REF!)-P2967)</f>
        <v>#REF!</v>
      </c>
      <c r="BY2967" s="6" t="e">
        <f>IF($BH2967&lt;&gt;"","",SUMIF(#REF!,$BL2967,#REF!)-Q2967)</f>
        <v>#REF!</v>
      </c>
    </row>
    <row r="2968" spans="74:77" x14ac:dyDescent="0.2">
      <c r="BV2968" s="6" t="e">
        <f>IF($BH2968&lt;&gt;"","",SUMIF(#REF!,$BL2968,#REF!)-N2968)</f>
        <v>#REF!</v>
      </c>
      <c r="BW2968" s="6" t="e">
        <f>IF($BH2968&lt;&gt;"","",SUMIF(#REF!,$BL2968,#REF!)-O2968)</f>
        <v>#REF!</v>
      </c>
      <c r="BX2968" s="6" t="e">
        <f>IF($BH2968&lt;&gt;"","",SUMIF(#REF!,$BL2968,#REF!)-P2968)</f>
        <v>#REF!</v>
      </c>
      <c r="BY2968" s="6" t="e">
        <f>IF($BH2968&lt;&gt;"","",SUMIF(#REF!,$BL2968,#REF!)-Q2968)</f>
        <v>#REF!</v>
      </c>
    </row>
    <row r="2969" spans="74:77" x14ac:dyDescent="0.2">
      <c r="BV2969" s="6" t="e">
        <f>IF($BH2969&lt;&gt;"","",SUMIF(#REF!,$BL2969,#REF!)-N2969)</f>
        <v>#REF!</v>
      </c>
      <c r="BW2969" s="6" t="e">
        <f>IF($BH2969&lt;&gt;"","",SUMIF(#REF!,$BL2969,#REF!)-O2969)</f>
        <v>#REF!</v>
      </c>
      <c r="BX2969" s="6" t="e">
        <f>IF($BH2969&lt;&gt;"","",SUMIF(#REF!,$BL2969,#REF!)-P2969)</f>
        <v>#REF!</v>
      </c>
      <c r="BY2969" s="6" t="e">
        <f>IF($BH2969&lt;&gt;"","",SUMIF(#REF!,$BL2969,#REF!)-Q2969)</f>
        <v>#REF!</v>
      </c>
    </row>
    <row r="2970" spans="74:77" x14ac:dyDescent="0.2">
      <c r="BV2970" s="6" t="e">
        <f>IF($BH2970&lt;&gt;"","",SUMIF(#REF!,$BL2970,#REF!)-N2970)</f>
        <v>#REF!</v>
      </c>
      <c r="BW2970" s="6" t="e">
        <f>IF($BH2970&lt;&gt;"","",SUMIF(#REF!,$BL2970,#REF!)-O2970)</f>
        <v>#REF!</v>
      </c>
      <c r="BX2970" s="6" t="e">
        <f>IF($BH2970&lt;&gt;"","",SUMIF(#REF!,$BL2970,#REF!)-P2970)</f>
        <v>#REF!</v>
      </c>
      <c r="BY2970" s="6" t="e">
        <f>IF($BH2970&lt;&gt;"","",SUMIF(#REF!,$BL2970,#REF!)-Q2970)</f>
        <v>#REF!</v>
      </c>
    </row>
    <row r="2971" spans="74:77" x14ac:dyDescent="0.2">
      <c r="BV2971" s="6" t="e">
        <f>IF($BH2971&lt;&gt;"","",SUMIF(#REF!,$BL2971,#REF!)-N2971)</f>
        <v>#REF!</v>
      </c>
      <c r="BW2971" s="6" t="e">
        <f>IF($BH2971&lt;&gt;"","",SUMIF(#REF!,$BL2971,#REF!)-O2971)</f>
        <v>#REF!</v>
      </c>
      <c r="BX2971" s="6" t="e">
        <f>IF($BH2971&lt;&gt;"","",SUMIF(#REF!,$BL2971,#REF!)-P2971)</f>
        <v>#REF!</v>
      </c>
      <c r="BY2971" s="6" t="e">
        <f>IF($BH2971&lt;&gt;"","",SUMIF(#REF!,$BL2971,#REF!)-Q2971)</f>
        <v>#REF!</v>
      </c>
    </row>
    <row r="2972" spans="74:77" x14ac:dyDescent="0.2">
      <c r="BV2972" s="6" t="e">
        <f>IF($BH2972&lt;&gt;"","",SUMIF(#REF!,$BL2972,#REF!)-N2972)</f>
        <v>#REF!</v>
      </c>
      <c r="BW2972" s="6" t="e">
        <f>IF($BH2972&lt;&gt;"","",SUMIF(#REF!,$BL2972,#REF!)-O2972)</f>
        <v>#REF!</v>
      </c>
      <c r="BX2972" s="6" t="e">
        <f>IF($BH2972&lt;&gt;"","",SUMIF(#REF!,$BL2972,#REF!)-P2972)</f>
        <v>#REF!</v>
      </c>
      <c r="BY2972" s="6" t="e">
        <f>IF($BH2972&lt;&gt;"","",SUMIF(#REF!,$BL2972,#REF!)-Q2972)</f>
        <v>#REF!</v>
      </c>
    </row>
    <row r="2973" spans="74:77" x14ac:dyDescent="0.2">
      <c r="BV2973" s="6" t="e">
        <f>IF($BH2973&lt;&gt;"","",SUMIF(#REF!,$BL2973,#REF!)-N2973)</f>
        <v>#REF!</v>
      </c>
      <c r="BW2973" s="6" t="e">
        <f>IF($BH2973&lt;&gt;"","",SUMIF(#REF!,$BL2973,#REF!)-O2973)</f>
        <v>#REF!</v>
      </c>
      <c r="BX2973" s="6" t="e">
        <f>IF($BH2973&lt;&gt;"","",SUMIF(#REF!,$BL2973,#REF!)-P2973)</f>
        <v>#REF!</v>
      </c>
      <c r="BY2973" s="6" t="e">
        <f>IF($BH2973&lt;&gt;"","",SUMIF(#REF!,$BL2973,#REF!)-Q2973)</f>
        <v>#REF!</v>
      </c>
    </row>
    <row r="2974" spans="74:77" x14ac:dyDescent="0.2">
      <c r="BV2974" s="6" t="e">
        <f>IF($BH2974&lt;&gt;"","",SUMIF(#REF!,$BL2974,#REF!)-N2974)</f>
        <v>#REF!</v>
      </c>
      <c r="BW2974" s="6" t="e">
        <f>IF($BH2974&lt;&gt;"","",SUMIF(#REF!,$BL2974,#REF!)-O2974)</f>
        <v>#REF!</v>
      </c>
      <c r="BX2974" s="6" t="e">
        <f>IF($BH2974&lt;&gt;"","",SUMIF(#REF!,$BL2974,#REF!)-P2974)</f>
        <v>#REF!</v>
      </c>
      <c r="BY2974" s="6" t="e">
        <f>IF($BH2974&lt;&gt;"","",SUMIF(#REF!,$BL2974,#REF!)-Q2974)</f>
        <v>#REF!</v>
      </c>
    </row>
    <row r="2975" spans="74:77" x14ac:dyDescent="0.2">
      <c r="BV2975" s="6" t="e">
        <f>IF($BH2975&lt;&gt;"","",SUMIF(#REF!,$BL2975,#REF!)-N2975)</f>
        <v>#REF!</v>
      </c>
      <c r="BW2975" s="6" t="e">
        <f>IF($BH2975&lt;&gt;"","",SUMIF(#REF!,$BL2975,#REF!)-O2975)</f>
        <v>#REF!</v>
      </c>
      <c r="BX2975" s="6" t="e">
        <f>IF($BH2975&lt;&gt;"","",SUMIF(#REF!,$BL2975,#REF!)-P2975)</f>
        <v>#REF!</v>
      </c>
      <c r="BY2975" s="6" t="e">
        <f>IF($BH2975&lt;&gt;"","",SUMIF(#REF!,$BL2975,#REF!)-Q2975)</f>
        <v>#REF!</v>
      </c>
    </row>
    <row r="2976" spans="74:77" x14ac:dyDescent="0.2">
      <c r="BV2976" s="6" t="e">
        <f>IF($BH2976&lt;&gt;"","",SUMIF(#REF!,$BL2976,#REF!)-N2976)</f>
        <v>#REF!</v>
      </c>
      <c r="BW2976" s="6" t="e">
        <f>IF($BH2976&lt;&gt;"","",SUMIF(#REF!,$BL2976,#REF!)-O2976)</f>
        <v>#REF!</v>
      </c>
      <c r="BX2976" s="6" t="e">
        <f>IF($BH2976&lt;&gt;"","",SUMIF(#REF!,$BL2976,#REF!)-P2976)</f>
        <v>#REF!</v>
      </c>
      <c r="BY2976" s="6" t="e">
        <f>IF($BH2976&lt;&gt;"","",SUMIF(#REF!,$BL2976,#REF!)-Q2976)</f>
        <v>#REF!</v>
      </c>
    </row>
    <row r="2977" spans="74:77" x14ac:dyDescent="0.2">
      <c r="BV2977" s="6" t="e">
        <f>IF($BH2977&lt;&gt;"","",SUMIF(#REF!,$BL2977,#REF!)-N2977)</f>
        <v>#REF!</v>
      </c>
      <c r="BW2977" s="6" t="e">
        <f>IF($BH2977&lt;&gt;"","",SUMIF(#REF!,$BL2977,#REF!)-O2977)</f>
        <v>#REF!</v>
      </c>
      <c r="BX2977" s="6" t="e">
        <f>IF($BH2977&lt;&gt;"","",SUMIF(#REF!,$BL2977,#REF!)-P2977)</f>
        <v>#REF!</v>
      </c>
      <c r="BY2977" s="6" t="e">
        <f>IF($BH2977&lt;&gt;"","",SUMIF(#REF!,$BL2977,#REF!)-Q2977)</f>
        <v>#REF!</v>
      </c>
    </row>
    <row r="2978" spans="74:77" x14ac:dyDescent="0.2">
      <c r="BV2978" s="6" t="e">
        <f>IF($BH2978&lt;&gt;"","",SUMIF(#REF!,$BL2978,#REF!)-N2978)</f>
        <v>#REF!</v>
      </c>
      <c r="BW2978" s="6" t="e">
        <f>IF($BH2978&lt;&gt;"","",SUMIF(#REF!,$BL2978,#REF!)-O2978)</f>
        <v>#REF!</v>
      </c>
      <c r="BX2978" s="6" t="e">
        <f>IF($BH2978&lt;&gt;"","",SUMIF(#REF!,$BL2978,#REF!)-P2978)</f>
        <v>#REF!</v>
      </c>
      <c r="BY2978" s="6" t="e">
        <f>IF($BH2978&lt;&gt;"","",SUMIF(#REF!,$BL2978,#REF!)-Q2978)</f>
        <v>#REF!</v>
      </c>
    </row>
    <row r="2979" spans="74:77" x14ac:dyDescent="0.2">
      <c r="BV2979" s="6" t="e">
        <f>IF($BH2979&lt;&gt;"","",SUMIF(#REF!,$BL2979,#REF!)-N2979)</f>
        <v>#REF!</v>
      </c>
      <c r="BW2979" s="6" t="e">
        <f>IF($BH2979&lt;&gt;"","",SUMIF(#REF!,$BL2979,#REF!)-O2979)</f>
        <v>#REF!</v>
      </c>
      <c r="BX2979" s="6" t="e">
        <f>IF($BH2979&lt;&gt;"","",SUMIF(#REF!,$BL2979,#REF!)-P2979)</f>
        <v>#REF!</v>
      </c>
      <c r="BY2979" s="6" t="e">
        <f>IF($BH2979&lt;&gt;"","",SUMIF(#REF!,$BL2979,#REF!)-Q2979)</f>
        <v>#REF!</v>
      </c>
    </row>
    <row r="2980" spans="74:77" x14ac:dyDescent="0.2">
      <c r="BV2980" s="6" t="e">
        <f>IF($BH2980&lt;&gt;"","",SUMIF(#REF!,$BL2980,#REF!)-N2980)</f>
        <v>#REF!</v>
      </c>
      <c r="BW2980" s="6" t="e">
        <f>IF($BH2980&lt;&gt;"","",SUMIF(#REF!,$BL2980,#REF!)-O2980)</f>
        <v>#REF!</v>
      </c>
      <c r="BX2980" s="6" t="e">
        <f>IF($BH2980&lt;&gt;"","",SUMIF(#REF!,$BL2980,#REF!)-P2980)</f>
        <v>#REF!</v>
      </c>
      <c r="BY2980" s="6" t="e">
        <f>IF($BH2980&lt;&gt;"","",SUMIF(#REF!,$BL2980,#REF!)-Q2980)</f>
        <v>#REF!</v>
      </c>
    </row>
    <row r="2981" spans="74:77" x14ac:dyDescent="0.2">
      <c r="BV2981" s="6" t="e">
        <f>IF($BH2981&lt;&gt;"","",SUMIF(#REF!,$BL2981,#REF!)-N2981)</f>
        <v>#REF!</v>
      </c>
      <c r="BW2981" s="6" t="e">
        <f>IF($BH2981&lt;&gt;"","",SUMIF(#REF!,$BL2981,#REF!)-O2981)</f>
        <v>#REF!</v>
      </c>
      <c r="BX2981" s="6" t="e">
        <f>IF($BH2981&lt;&gt;"","",SUMIF(#REF!,$BL2981,#REF!)-P2981)</f>
        <v>#REF!</v>
      </c>
      <c r="BY2981" s="6" t="e">
        <f>IF($BH2981&lt;&gt;"","",SUMIF(#REF!,$BL2981,#REF!)-Q2981)</f>
        <v>#REF!</v>
      </c>
    </row>
    <row r="2982" spans="74:77" x14ac:dyDescent="0.2">
      <c r="BV2982" s="6" t="e">
        <f>IF($BH2982&lt;&gt;"","",SUMIF(#REF!,$BL2982,#REF!)-N2982)</f>
        <v>#REF!</v>
      </c>
      <c r="BW2982" s="6" t="e">
        <f>IF($BH2982&lt;&gt;"","",SUMIF(#REF!,$BL2982,#REF!)-O2982)</f>
        <v>#REF!</v>
      </c>
      <c r="BX2982" s="6" t="e">
        <f>IF($BH2982&lt;&gt;"","",SUMIF(#REF!,$BL2982,#REF!)-P2982)</f>
        <v>#REF!</v>
      </c>
      <c r="BY2982" s="6" t="e">
        <f>IF($BH2982&lt;&gt;"","",SUMIF(#REF!,$BL2982,#REF!)-Q2982)</f>
        <v>#REF!</v>
      </c>
    </row>
    <row r="2983" spans="74:77" x14ac:dyDescent="0.2">
      <c r="BV2983" s="6" t="e">
        <f>IF($BH2983&lt;&gt;"","",SUMIF(#REF!,$BL2983,#REF!)-N2983)</f>
        <v>#REF!</v>
      </c>
      <c r="BW2983" s="6" t="e">
        <f>IF($BH2983&lt;&gt;"","",SUMIF(#REF!,$BL2983,#REF!)-O2983)</f>
        <v>#REF!</v>
      </c>
      <c r="BX2983" s="6" t="e">
        <f>IF($BH2983&lt;&gt;"","",SUMIF(#REF!,$BL2983,#REF!)-P2983)</f>
        <v>#REF!</v>
      </c>
      <c r="BY2983" s="6" t="e">
        <f>IF($BH2983&lt;&gt;"","",SUMIF(#REF!,$BL2983,#REF!)-Q2983)</f>
        <v>#REF!</v>
      </c>
    </row>
    <row r="2984" spans="74:77" x14ac:dyDescent="0.2">
      <c r="BV2984" s="6" t="e">
        <f>IF($BH2984&lt;&gt;"","",SUMIF(#REF!,$BL2984,#REF!)-N2984)</f>
        <v>#REF!</v>
      </c>
      <c r="BW2984" s="6" t="e">
        <f>IF($BH2984&lt;&gt;"","",SUMIF(#REF!,$BL2984,#REF!)-O2984)</f>
        <v>#REF!</v>
      </c>
      <c r="BX2984" s="6" t="e">
        <f>IF($BH2984&lt;&gt;"","",SUMIF(#REF!,$BL2984,#REF!)-P2984)</f>
        <v>#REF!</v>
      </c>
      <c r="BY2984" s="6" t="e">
        <f>IF($BH2984&lt;&gt;"","",SUMIF(#REF!,$BL2984,#REF!)-Q2984)</f>
        <v>#REF!</v>
      </c>
    </row>
    <row r="2985" spans="74:77" x14ac:dyDescent="0.2">
      <c r="BV2985" s="6" t="e">
        <f>IF($BH2985&lt;&gt;"","",SUMIF(#REF!,$BL2985,#REF!)-N2985)</f>
        <v>#REF!</v>
      </c>
      <c r="BW2985" s="6" t="e">
        <f>IF($BH2985&lt;&gt;"","",SUMIF(#REF!,$BL2985,#REF!)-O2985)</f>
        <v>#REF!</v>
      </c>
      <c r="BX2985" s="6" t="e">
        <f>IF($BH2985&lt;&gt;"","",SUMIF(#REF!,$BL2985,#REF!)-P2985)</f>
        <v>#REF!</v>
      </c>
      <c r="BY2985" s="6" t="e">
        <f>IF($BH2985&lt;&gt;"","",SUMIF(#REF!,$BL2985,#REF!)-Q2985)</f>
        <v>#REF!</v>
      </c>
    </row>
    <row r="2986" spans="74:77" x14ac:dyDescent="0.2">
      <c r="BV2986" s="6" t="e">
        <f>IF($BH2986&lt;&gt;"","",SUMIF(#REF!,$BL2986,#REF!)-N2986)</f>
        <v>#REF!</v>
      </c>
      <c r="BW2986" s="6" t="e">
        <f>IF($BH2986&lt;&gt;"","",SUMIF(#REF!,$BL2986,#REF!)-O2986)</f>
        <v>#REF!</v>
      </c>
      <c r="BX2986" s="6" t="e">
        <f>IF($BH2986&lt;&gt;"","",SUMIF(#REF!,$BL2986,#REF!)-P2986)</f>
        <v>#REF!</v>
      </c>
      <c r="BY2986" s="6" t="e">
        <f>IF($BH2986&lt;&gt;"","",SUMIF(#REF!,$BL2986,#REF!)-Q2986)</f>
        <v>#REF!</v>
      </c>
    </row>
    <row r="2987" spans="74:77" x14ac:dyDescent="0.2">
      <c r="BV2987" s="6" t="e">
        <f>IF($BH2987&lt;&gt;"","",SUMIF(#REF!,$BL2987,#REF!)-N2987)</f>
        <v>#REF!</v>
      </c>
      <c r="BW2987" s="6" t="e">
        <f>IF($BH2987&lt;&gt;"","",SUMIF(#REF!,$BL2987,#REF!)-O2987)</f>
        <v>#REF!</v>
      </c>
      <c r="BX2987" s="6" t="e">
        <f>IF($BH2987&lt;&gt;"","",SUMIF(#REF!,$BL2987,#REF!)-P2987)</f>
        <v>#REF!</v>
      </c>
      <c r="BY2987" s="6" t="e">
        <f>IF($BH2987&lt;&gt;"","",SUMIF(#REF!,$BL2987,#REF!)-Q2987)</f>
        <v>#REF!</v>
      </c>
    </row>
    <row r="2988" spans="74:77" x14ac:dyDescent="0.2">
      <c r="BV2988" s="6" t="e">
        <f>IF($BH2988&lt;&gt;"","",SUMIF(#REF!,$BL2988,#REF!)-N2988)</f>
        <v>#REF!</v>
      </c>
      <c r="BW2988" s="6" t="e">
        <f>IF($BH2988&lt;&gt;"","",SUMIF(#REF!,$BL2988,#REF!)-O2988)</f>
        <v>#REF!</v>
      </c>
      <c r="BX2988" s="6" t="e">
        <f>IF($BH2988&lt;&gt;"","",SUMIF(#REF!,$BL2988,#REF!)-P2988)</f>
        <v>#REF!</v>
      </c>
      <c r="BY2988" s="6" t="e">
        <f>IF($BH2988&lt;&gt;"","",SUMIF(#REF!,$BL2988,#REF!)-Q2988)</f>
        <v>#REF!</v>
      </c>
    </row>
    <row r="2989" spans="74:77" x14ac:dyDescent="0.2">
      <c r="BV2989" s="6" t="e">
        <f>IF($BH2989&lt;&gt;"","",SUMIF(#REF!,$BL2989,#REF!)-N2989)</f>
        <v>#REF!</v>
      </c>
      <c r="BW2989" s="6" t="e">
        <f>IF($BH2989&lt;&gt;"","",SUMIF(#REF!,$BL2989,#REF!)-O2989)</f>
        <v>#REF!</v>
      </c>
      <c r="BX2989" s="6" t="e">
        <f>IF($BH2989&lt;&gt;"","",SUMIF(#REF!,$BL2989,#REF!)-P2989)</f>
        <v>#REF!</v>
      </c>
      <c r="BY2989" s="6" t="e">
        <f>IF($BH2989&lt;&gt;"","",SUMIF(#REF!,$BL2989,#REF!)-Q2989)</f>
        <v>#REF!</v>
      </c>
    </row>
    <row r="2990" spans="74:77" x14ac:dyDescent="0.2">
      <c r="BV2990" s="6" t="e">
        <f>IF($BH2990&lt;&gt;"","",SUMIF(#REF!,$BL2990,#REF!)-N2990)</f>
        <v>#REF!</v>
      </c>
      <c r="BW2990" s="6" t="e">
        <f>IF($BH2990&lt;&gt;"","",SUMIF(#REF!,$BL2990,#REF!)-O2990)</f>
        <v>#REF!</v>
      </c>
      <c r="BX2990" s="6" t="e">
        <f>IF($BH2990&lt;&gt;"","",SUMIF(#REF!,$BL2990,#REF!)-P2990)</f>
        <v>#REF!</v>
      </c>
      <c r="BY2990" s="6" t="e">
        <f>IF($BH2990&lt;&gt;"","",SUMIF(#REF!,$BL2990,#REF!)-Q2990)</f>
        <v>#REF!</v>
      </c>
    </row>
    <row r="2991" spans="74:77" x14ac:dyDescent="0.2">
      <c r="BV2991" s="6" t="e">
        <f>IF($BH2991&lt;&gt;"","",SUMIF(#REF!,$BL2991,#REF!)-N2991)</f>
        <v>#REF!</v>
      </c>
      <c r="BW2991" s="6" t="e">
        <f>IF($BH2991&lt;&gt;"","",SUMIF(#REF!,$BL2991,#REF!)-O2991)</f>
        <v>#REF!</v>
      </c>
      <c r="BX2991" s="6" t="e">
        <f>IF($BH2991&lt;&gt;"","",SUMIF(#REF!,$BL2991,#REF!)-P2991)</f>
        <v>#REF!</v>
      </c>
      <c r="BY2991" s="6" t="e">
        <f>IF($BH2991&lt;&gt;"","",SUMIF(#REF!,$BL2991,#REF!)-Q2991)</f>
        <v>#REF!</v>
      </c>
    </row>
    <row r="2992" spans="74:77" x14ac:dyDescent="0.2">
      <c r="BV2992" s="6" t="e">
        <f>IF($BH2992&lt;&gt;"","",SUMIF(#REF!,$BL2992,#REF!)-N2992)</f>
        <v>#REF!</v>
      </c>
      <c r="BW2992" s="6" t="e">
        <f>IF($BH2992&lt;&gt;"","",SUMIF(#REF!,$BL2992,#REF!)-O2992)</f>
        <v>#REF!</v>
      </c>
      <c r="BX2992" s="6" t="e">
        <f>IF($BH2992&lt;&gt;"","",SUMIF(#REF!,$BL2992,#REF!)-P2992)</f>
        <v>#REF!</v>
      </c>
      <c r="BY2992" s="6" t="e">
        <f>IF($BH2992&lt;&gt;"","",SUMIF(#REF!,$BL2992,#REF!)-Q2992)</f>
        <v>#REF!</v>
      </c>
    </row>
    <row r="2993" spans="74:77" x14ac:dyDescent="0.2">
      <c r="BV2993" s="6" t="e">
        <f>IF($BH2993&lt;&gt;"","",SUMIF(#REF!,$BL2993,#REF!)-N2993)</f>
        <v>#REF!</v>
      </c>
      <c r="BW2993" s="6" t="e">
        <f>IF($BH2993&lt;&gt;"","",SUMIF(#REF!,$BL2993,#REF!)-O2993)</f>
        <v>#REF!</v>
      </c>
      <c r="BX2993" s="6" t="e">
        <f>IF($BH2993&lt;&gt;"","",SUMIF(#REF!,$BL2993,#REF!)-P2993)</f>
        <v>#REF!</v>
      </c>
      <c r="BY2993" s="6" t="e">
        <f>IF($BH2993&lt;&gt;"","",SUMIF(#REF!,$BL2993,#REF!)-Q2993)</f>
        <v>#REF!</v>
      </c>
    </row>
    <row r="2994" spans="74:77" x14ac:dyDescent="0.2">
      <c r="BV2994" s="6" t="e">
        <f>IF($BH2994&lt;&gt;"","",SUMIF(#REF!,$BL2994,#REF!)-N2994)</f>
        <v>#REF!</v>
      </c>
      <c r="BW2994" s="6" t="e">
        <f>IF($BH2994&lt;&gt;"","",SUMIF(#REF!,$BL2994,#REF!)-O2994)</f>
        <v>#REF!</v>
      </c>
      <c r="BX2994" s="6" t="e">
        <f>IF($BH2994&lt;&gt;"","",SUMIF(#REF!,$BL2994,#REF!)-P2994)</f>
        <v>#REF!</v>
      </c>
      <c r="BY2994" s="6" t="e">
        <f>IF($BH2994&lt;&gt;"","",SUMIF(#REF!,$BL2994,#REF!)-Q2994)</f>
        <v>#REF!</v>
      </c>
    </row>
    <row r="2995" spans="74:77" x14ac:dyDescent="0.2">
      <c r="BV2995" s="6" t="e">
        <f>IF($BH2995&lt;&gt;"","",SUMIF(#REF!,$BL2995,#REF!)-N2995)</f>
        <v>#REF!</v>
      </c>
      <c r="BW2995" s="6" t="e">
        <f>IF($BH2995&lt;&gt;"","",SUMIF(#REF!,$BL2995,#REF!)-O2995)</f>
        <v>#REF!</v>
      </c>
      <c r="BX2995" s="6" t="e">
        <f>IF($BH2995&lt;&gt;"","",SUMIF(#REF!,$BL2995,#REF!)-P2995)</f>
        <v>#REF!</v>
      </c>
      <c r="BY2995" s="6" t="e">
        <f>IF($BH2995&lt;&gt;"","",SUMIF(#REF!,$BL2995,#REF!)-Q2995)</f>
        <v>#REF!</v>
      </c>
    </row>
    <row r="2996" spans="74:77" x14ac:dyDescent="0.2">
      <c r="BV2996" s="6" t="e">
        <f>IF($BH2996&lt;&gt;"","",SUMIF(#REF!,$BL2996,#REF!)-N2996)</f>
        <v>#REF!</v>
      </c>
      <c r="BW2996" s="6" t="e">
        <f>IF($BH2996&lt;&gt;"","",SUMIF(#REF!,$BL2996,#REF!)-O2996)</f>
        <v>#REF!</v>
      </c>
      <c r="BX2996" s="6" t="e">
        <f>IF($BH2996&lt;&gt;"","",SUMIF(#REF!,$BL2996,#REF!)-P2996)</f>
        <v>#REF!</v>
      </c>
      <c r="BY2996" s="6" t="e">
        <f>IF($BH2996&lt;&gt;"","",SUMIF(#REF!,$BL2996,#REF!)-Q2996)</f>
        <v>#REF!</v>
      </c>
    </row>
    <row r="2997" spans="74:77" x14ac:dyDescent="0.2">
      <c r="BV2997" s="6" t="e">
        <f>IF($BH2997&lt;&gt;"","",SUMIF(#REF!,$BL2997,#REF!)-N2997)</f>
        <v>#REF!</v>
      </c>
      <c r="BW2997" s="6" t="e">
        <f>IF($BH2997&lt;&gt;"","",SUMIF(#REF!,$BL2997,#REF!)-O2997)</f>
        <v>#REF!</v>
      </c>
      <c r="BX2997" s="6" t="e">
        <f>IF($BH2997&lt;&gt;"","",SUMIF(#REF!,$BL2997,#REF!)-P2997)</f>
        <v>#REF!</v>
      </c>
      <c r="BY2997" s="6" t="e">
        <f>IF($BH2997&lt;&gt;"","",SUMIF(#REF!,$BL2997,#REF!)-Q2997)</f>
        <v>#REF!</v>
      </c>
    </row>
    <row r="2998" spans="74:77" x14ac:dyDescent="0.2">
      <c r="BV2998" s="6" t="e">
        <f>IF($BH2998&lt;&gt;"","",SUMIF(#REF!,$BL2998,#REF!)-N2998)</f>
        <v>#REF!</v>
      </c>
      <c r="BW2998" s="6" t="e">
        <f>IF($BH2998&lt;&gt;"","",SUMIF(#REF!,$BL2998,#REF!)-O2998)</f>
        <v>#REF!</v>
      </c>
      <c r="BX2998" s="6" t="e">
        <f>IF($BH2998&lt;&gt;"","",SUMIF(#REF!,$BL2998,#REF!)-P2998)</f>
        <v>#REF!</v>
      </c>
      <c r="BY2998" s="6" t="e">
        <f>IF($BH2998&lt;&gt;"","",SUMIF(#REF!,$BL2998,#REF!)-Q2998)</f>
        <v>#REF!</v>
      </c>
    </row>
    <row r="2999" spans="74:77" x14ac:dyDescent="0.2">
      <c r="BV2999" s="6" t="e">
        <f>IF($BH2999&lt;&gt;"","",SUMIF(#REF!,$BL2999,#REF!)-N2999)</f>
        <v>#REF!</v>
      </c>
      <c r="BW2999" s="6" t="e">
        <f>IF($BH2999&lt;&gt;"","",SUMIF(#REF!,$BL2999,#REF!)-O2999)</f>
        <v>#REF!</v>
      </c>
      <c r="BX2999" s="6" t="e">
        <f>IF($BH2999&lt;&gt;"","",SUMIF(#REF!,$BL2999,#REF!)-P2999)</f>
        <v>#REF!</v>
      </c>
      <c r="BY2999" s="6" t="e">
        <f>IF($BH2999&lt;&gt;"","",SUMIF(#REF!,$BL2999,#REF!)-Q2999)</f>
        <v>#REF!</v>
      </c>
    </row>
    <row r="3000" spans="74:77" x14ac:dyDescent="0.2">
      <c r="BV3000" s="6" t="e">
        <f>IF($BH3000&lt;&gt;"","",SUMIF(#REF!,$BL3000,#REF!)-N3000)</f>
        <v>#REF!</v>
      </c>
      <c r="BW3000" s="6" t="e">
        <f>IF($BH3000&lt;&gt;"","",SUMIF(#REF!,$BL3000,#REF!)-O3000)</f>
        <v>#REF!</v>
      </c>
      <c r="BX3000" s="6" t="e">
        <f>IF($BH3000&lt;&gt;"","",SUMIF(#REF!,$BL3000,#REF!)-P3000)</f>
        <v>#REF!</v>
      </c>
      <c r="BY3000" s="6" t="e">
        <f>IF($BH3000&lt;&gt;"","",SUMIF(#REF!,$BL3000,#REF!)-Q3000)</f>
        <v>#REF!</v>
      </c>
    </row>
    <row r="3001" spans="74:77" x14ac:dyDescent="0.2">
      <c r="BV3001" s="6" t="e">
        <f>IF($BH3001&lt;&gt;"","",SUMIF(#REF!,$BL3001,#REF!)-N3001)</f>
        <v>#REF!</v>
      </c>
      <c r="BW3001" s="6" t="e">
        <f>IF($BH3001&lt;&gt;"","",SUMIF(#REF!,$BL3001,#REF!)-O3001)</f>
        <v>#REF!</v>
      </c>
      <c r="BX3001" s="6" t="e">
        <f>IF($BH3001&lt;&gt;"","",SUMIF(#REF!,$BL3001,#REF!)-P3001)</f>
        <v>#REF!</v>
      </c>
      <c r="BY3001" s="6" t="e">
        <f>IF($BH3001&lt;&gt;"","",SUMIF(#REF!,$BL3001,#REF!)-Q3001)</f>
        <v>#REF!</v>
      </c>
    </row>
    <row r="3002" spans="74:77" x14ac:dyDescent="0.2">
      <c r="BV3002" s="6" t="e">
        <f>IF($BH3002&lt;&gt;"","",SUMIF(#REF!,$BL3002,#REF!)-N3002)</f>
        <v>#REF!</v>
      </c>
      <c r="BW3002" s="6" t="e">
        <f>IF($BH3002&lt;&gt;"","",SUMIF(#REF!,$BL3002,#REF!)-O3002)</f>
        <v>#REF!</v>
      </c>
      <c r="BX3002" s="6" t="e">
        <f>IF($BH3002&lt;&gt;"","",SUMIF(#REF!,$BL3002,#REF!)-P3002)</f>
        <v>#REF!</v>
      </c>
      <c r="BY3002" s="6" t="e">
        <f>IF($BH3002&lt;&gt;"","",SUMIF(#REF!,$BL3002,#REF!)-Q3002)</f>
        <v>#REF!</v>
      </c>
    </row>
    <row r="3003" spans="74:77" x14ac:dyDescent="0.2">
      <c r="BV3003" s="6" t="e">
        <f>IF($BH3003&lt;&gt;"","",SUMIF(#REF!,$BL3003,#REF!)-N3003)</f>
        <v>#REF!</v>
      </c>
      <c r="BW3003" s="6" t="e">
        <f>IF($BH3003&lt;&gt;"","",SUMIF(#REF!,$BL3003,#REF!)-O3003)</f>
        <v>#REF!</v>
      </c>
      <c r="BX3003" s="6" t="e">
        <f>IF($BH3003&lt;&gt;"","",SUMIF(#REF!,$BL3003,#REF!)-P3003)</f>
        <v>#REF!</v>
      </c>
      <c r="BY3003" s="6" t="e">
        <f>IF($BH3003&lt;&gt;"","",SUMIF(#REF!,$BL3003,#REF!)-Q3003)</f>
        <v>#REF!</v>
      </c>
    </row>
    <row r="3004" spans="74:77" x14ac:dyDescent="0.2">
      <c r="BV3004" s="6" t="e">
        <f>IF($BH3004&lt;&gt;"","",SUMIF(#REF!,$BL3004,#REF!)-N3004)</f>
        <v>#REF!</v>
      </c>
      <c r="BW3004" s="6" t="e">
        <f>IF($BH3004&lt;&gt;"","",SUMIF(#REF!,$BL3004,#REF!)-O3004)</f>
        <v>#REF!</v>
      </c>
      <c r="BX3004" s="6" t="e">
        <f>IF($BH3004&lt;&gt;"","",SUMIF(#REF!,$BL3004,#REF!)-P3004)</f>
        <v>#REF!</v>
      </c>
      <c r="BY3004" s="6" t="e">
        <f>IF($BH3004&lt;&gt;"","",SUMIF(#REF!,$BL3004,#REF!)-Q3004)</f>
        <v>#REF!</v>
      </c>
    </row>
    <row r="3005" spans="74:77" x14ac:dyDescent="0.2">
      <c r="BV3005" s="6" t="e">
        <f>IF($BH3005&lt;&gt;"","",SUMIF(#REF!,$BL3005,#REF!)-N3005)</f>
        <v>#REF!</v>
      </c>
      <c r="BW3005" s="6" t="e">
        <f>IF($BH3005&lt;&gt;"","",SUMIF(#REF!,$BL3005,#REF!)-O3005)</f>
        <v>#REF!</v>
      </c>
      <c r="BX3005" s="6" t="e">
        <f>IF($BH3005&lt;&gt;"","",SUMIF(#REF!,$BL3005,#REF!)-P3005)</f>
        <v>#REF!</v>
      </c>
      <c r="BY3005" s="6" t="e">
        <f>IF($BH3005&lt;&gt;"","",SUMIF(#REF!,$BL3005,#REF!)-Q3005)</f>
        <v>#REF!</v>
      </c>
    </row>
    <row r="3006" spans="74:77" x14ac:dyDescent="0.2">
      <c r="BV3006" s="6" t="e">
        <f>IF($BH3006&lt;&gt;"","",SUMIF(#REF!,$BL3006,#REF!)-N3006)</f>
        <v>#REF!</v>
      </c>
      <c r="BW3006" s="6" t="e">
        <f>IF($BH3006&lt;&gt;"","",SUMIF(#REF!,$BL3006,#REF!)-O3006)</f>
        <v>#REF!</v>
      </c>
      <c r="BX3006" s="6" t="e">
        <f>IF($BH3006&lt;&gt;"","",SUMIF(#REF!,$BL3006,#REF!)-P3006)</f>
        <v>#REF!</v>
      </c>
      <c r="BY3006" s="6" t="e">
        <f>IF($BH3006&lt;&gt;"","",SUMIF(#REF!,$BL3006,#REF!)-Q3006)</f>
        <v>#REF!</v>
      </c>
    </row>
    <row r="3007" spans="74:77" x14ac:dyDescent="0.2">
      <c r="BV3007" s="6" t="e">
        <f>IF($BH3007&lt;&gt;"","",SUMIF(#REF!,$BL3007,#REF!)-N3007)</f>
        <v>#REF!</v>
      </c>
      <c r="BW3007" s="6" t="e">
        <f>IF($BH3007&lt;&gt;"","",SUMIF(#REF!,$BL3007,#REF!)-O3007)</f>
        <v>#REF!</v>
      </c>
      <c r="BX3007" s="6" t="e">
        <f>IF($BH3007&lt;&gt;"","",SUMIF(#REF!,$BL3007,#REF!)-P3007)</f>
        <v>#REF!</v>
      </c>
      <c r="BY3007" s="6" t="e">
        <f>IF($BH3007&lt;&gt;"","",SUMIF(#REF!,$BL3007,#REF!)-Q3007)</f>
        <v>#REF!</v>
      </c>
    </row>
    <row r="3008" spans="74:77" x14ac:dyDescent="0.2">
      <c r="BV3008" s="6" t="e">
        <f>IF($BH3008&lt;&gt;"","",SUMIF(#REF!,$BL3008,#REF!)-N3008)</f>
        <v>#REF!</v>
      </c>
      <c r="BW3008" s="6" t="e">
        <f>IF($BH3008&lt;&gt;"","",SUMIF(#REF!,$BL3008,#REF!)-O3008)</f>
        <v>#REF!</v>
      </c>
      <c r="BX3008" s="6" t="e">
        <f>IF($BH3008&lt;&gt;"","",SUMIF(#REF!,$BL3008,#REF!)-P3008)</f>
        <v>#REF!</v>
      </c>
      <c r="BY3008" s="6" t="e">
        <f>IF($BH3008&lt;&gt;"","",SUMIF(#REF!,$BL3008,#REF!)-Q3008)</f>
        <v>#REF!</v>
      </c>
    </row>
    <row r="3009" spans="74:77" x14ac:dyDescent="0.2">
      <c r="BV3009" s="6" t="e">
        <f>IF($BH3009&lt;&gt;"","",SUMIF(#REF!,$BL3009,#REF!)-N3009)</f>
        <v>#REF!</v>
      </c>
      <c r="BW3009" s="6" t="e">
        <f>IF($BH3009&lt;&gt;"","",SUMIF(#REF!,$BL3009,#REF!)-O3009)</f>
        <v>#REF!</v>
      </c>
      <c r="BX3009" s="6" t="e">
        <f>IF($BH3009&lt;&gt;"","",SUMIF(#REF!,$BL3009,#REF!)-P3009)</f>
        <v>#REF!</v>
      </c>
      <c r="BY3009" s="6" t="e">
        <f>IF($BH3009&lt;&gt;"","",SUMIF(#REF!,$BL3009,#REF!)-Q3009)</f>
        <v>#REF!</v>
      </c>
    </row>
    <row r="3010" spans="74:77" x14ac:dyDescent="0.2">
      <c r="BV3010" s="6" t="e">
        <f>IF($BH3010&lt;&gt;"","",SUMIF(#REF!,$BL3010,#REF!)-N3010)</f>
        <v>#REF!</v>
      </c>
      <c r="BW3010" s="6" t="e">
        <f>IF($BH3010&lt;&gt;"","",SUMIF(#REF!,$BL3010,#REF!)-O3010)</f>
        <v>#REF!</v>
      </c>
      <c r="BX3010" s="6" t="e">
        <f>IF($BH3010&lt;&gt;"","",SUMIF(#REF!,$BL3010,#REF!)-P3010)</f>
        <v>#REF!</v>
      </c>
      <c r="BY3010" s="6" t="e">
        <f>IF($BH3010&lt;&gt;"","",SUMIF(#REF!,$BL3010,#REF!)-Q3010)</f>
        <v>#REF!</v>
      </c>
    </row>
    <row r="3011" spans="74:77" x14ac:dyDescent="0.2">
      <c r="BV3011" s="6" t="e">
        <f>IF($BH3011&lt;&gt;"","",SUMIF(#REF!,$BL3011,#REF!)-N3011)</f>
        <v>#REF!</v>
      </c>
      <c r="BW3011" s="6" t="e">
        <f>IF($BH3011&lt;&gt;"","",SUMIF(#REF!,$BL3011,#REF!)-O3011)</f>
        <v>#REF!</v>
      </c>
      <c r="BX3011" s="6" t="e">
        <f>IF($BH3011&lt;&gt;"","",SUMIF(#REF!,$BL3011,#REF!)-P3011)</f>
        <v>#REF!</v>
      </c>
      <c r="BY3011" s="6" t="e">
        <f>IF($BH3011&lt;&gt;"","",SUMIF(#REF!,$BL3011,#REF!)-Q3011)</f>
        <v>#REF!</v>
      </c>
    </row>
    <row r="3012" spans="74:77" x14ac:dyDescent="0.2">
      <c r="BV3012" s="6" t="e">
        <f>IF($BH3012&lt;&gt;"","",SUMIF(#REF!,$BL3012,#REF!)-N3012)</f>
        <v>#REF!</v>
      </c>
      <c r="BW3012" s="6" t="e">
        <f>IF($BH3012&lt;&gt;"","",SUMIF(#REF!,$BL3012,#REF!)-O3012)</f>
        <v>#REF!</v>
      </c>
      <c r="BX3012" s="6" t="e">
        <f>IF($BH3012&lt;&gt;"","",SUMIF(#REF!,$BL3012,#REF!)-P3012)</f>
        <v>#REF!</v>
      </c>
      <c r="BY3012" s="6" t="e">
        <f>IF($BH3012&lt;&gt;"","",SUMIF(#REF!,$BL3012,#REF!)-Q3012)</f>
        <v>#REF!</v>
      </c>
    </row>
    <row r="3013" spans="74:77" x14ac:dyDescent="0.2">
      <c r="BV3013" s="6" t="e">
        <f>IF($BH3013&lt;&gt;"","",SUMIF(#REF!,$BL3013,#REF!)-N3013)</f>
        <v>#REF!</v>
      </c>
      <c r="BW3013" s="6" t="e">
        <f>IF($BH3013&lt;&gt;"","",SUMIF(#REF!,$BL3013,#REF!)-O3013)</f>
        <v>#REF!</v>
      </c>
      <c r="BX3013" s="6" t="e">
        <f>IF($BH3013&lt;&gt;"","",SUMIF(#REF!,$BL3013,#REF!)-P3013)</f>
        <v>#REF!</v>
      </c>
      <c r="BY3013" s="6" t="e">
        <f>IF($BH3013&lt;&gt;"","",SUMIF(#REF!,$BL3013,#REF!)-Q3013)</f>
        <v>#REF!</v>
      </c>
    </row>
    <row r="3014" spans="74:77" x14ac:dyDescent="0.2">
      <c r="BV3014" s="6" t="e">
        <f>IF($BH3014&lt;&gt;"","",SUMIF(#REF!,$BL3014,#REF!)-N3014)</f>
        <v>#REF!</v>
      </c>
      <c r="BW3014" s="6" t="e">
        <f>IF($BH3014&lt;&gt;"","",SUMIF(#REF!,$BL3014,#REF!)-O3014)</f>
        <v>#REF!</v>
      </c>
      <c r="BX3014" s="6" t="e">
        <f>IF($BH3014&lt;&gt;"","",SUMIF(#REF!,$BL3014,#REF!)-P3014)</f>
        <v>#REF!</v>
      </c>
      <c r="BY3014" s="6" t="e">
        <f>IF($BH3014&lt;&gt;"","",SUMIF(#REF!,$BL3014,#REF!)-Q3014)</f>
        <v>#REF!</v>
      </c>
    </row>
    <row r="3015" spans="74:77" x14ac:dyDescent="0.2">
      <c r="BV3015" s="6" t="e">
        <f>IF($BH3015&lt;&gt;"","",SUMIF(#REF!,$BL3015,#REF!)-N3015)</f>
        <v>#REF!</v>
      </c>
      <c r="BW3015" s="6" t="e">
        <f>IF($BH3015&lt;&gt;"","",SUMIF(#REF!,$BL3015,#REF!)-O3015)</f>
        <v>#REF!</v>
      </c>
      <c r="BX3015" s="6" t="e">
        <f>IF($BH3015&lt;&gt;"","",SUMIF(#REF!,$BL3015,#REF!)-P3015)</f>
        <v>#REF!</v>
      </c>
      <c r="BY3015" s="6" t="e">
        <f>IF($BH3015&lt;&gt;"","",SUMIF(#REF!,$BL3015,#REF!)-Q3015)</f>
        <v>#REF!</v>
      </c>
    </row>
    <row r="3016" spans="74:77" x14ac:dyDescent="0.2">
      <c r="BV3016" s="6" t="e">
        <f>IF($BH3016&lt;&gt;"","",SUMIF(#REF!,$BL3016,#REF!)-N3016)</f>
        <v>#REF!</v>
      </c>
      <c r="BW3016" s="6" t="e">
        <f>IF($BH3016&lt;&gt;"","",SUMIF(#REF!,$BL3016,#REF!)-O3016)</f>
        <v>#REF!</v>
      </c>
      <c r="BX3016" s="6" t="e">
        <f>IF($BH3016&lt;&gt;"","",SUMIF(#REF!,$BL3016,#REF!)-P3016)</f>
        <v>#REF!</v>
      </c>
      <c r="BY3016" s="6" t="e">
        <f>IF($BH3016&lt;&gt;"","",SUMIF(#REF!,$BL3016,#REF!)-Q3016)</f>
        <v>#REF!</v>
      </c>
    </row>
    <row r="3017" spans="74:77" x14ac:dyDescent="0.2">
      <c r="BV3017" s="6" t="e">
        <f>IF($BH3017&lt;&gt;"","",SUMIF(#REF!,$BL3017,#REF!)-N3017)</f>
        <v>#REF!</v>
      </c>
      <c r="BW3017" s="6" t="e">
        <f>IF($BH3017&lt;&gt;"","",SUMIF(#REF!,$BL3017,#REF!)-O3017)</f>
        <v>#REF!</v>
      </c>
      <c r="BX3017" s="6" t="e">
        <f>IF($BH3017&lt;&gt;"","",SUMIF(#REF!,$BL3017,#REF!)-P3017)</f>
        <v>#REF!</v>
      </c>
      <c r="BY3017" s="6" t="e">
        <f>IF($BH3017&lt;&gt;"","",SUMIF(#REF!,$BL3017,#REF!)-Q3017)</f>
        <v>#REF!</v>
      </c>
    </row>
    <row r="3018" spans="74:77" x14ac:dyDescent="0.2">
      <c r="BV3018" s="6" t="e">
        <f>IF($BH3018&lt;&gt;"","",SUMIF(#REF!,$BL3018,#REF!)-N3018)</f>
        <v>#REF!</v>
      </c>
      <c r="BW3018" s="6" t="e">
        <f>IF($BH3018&lt;&gt;"","",SUMIF(#REF!,$BL3018,#REF!)-O3018)</f>
        <v>#REF!</v>
      </c>
      <c r="BX3018" s="6" t="e">
        <f>IF($BH3018&lt;&gt;"","",SUMIF(#REF!,$BL3018,#REF!)-P3018)</f>
        <v>#REF!</v>
      </c>
      <c r="BY3018" s="6" t="e">
        <f>IF($BH3018&lt;&gt;"","",SUMIF(#REF!,$BL3018,#REF!)-Q3018)</f>
        <v>#REF!</v>
      </c>
    </row>
    <row r="3019" spans="74:77" x14ac:dyDescent="0.2">
      <c r="BV3019" s="6" t="e">
        <f>IF($BH3019&lt;&gt;"","",SUMIF(#REF!,$BL3019,#REF!)-N3019)</f>
        <v>#REF!</v>
      </c>
      <c r="BW3019" s="6" t="e">
        <f>IF($BH3019&lt;&gt;"","",SUMIF(#REF!,$BL3019,#REF!)-O3019)</f>
        <v>#REF!</v>
      </c>
      <c r="BX3019" s="6" t="e">
        <f>IF($BH3019&lt;&gt;"","",SUMIF(#REF!,$BL3019,#REF!)-P3019)</f>
        <v>#REF!</v>
      </c>
      <c r="BY3019" s="6" t="e">
        <f>IF($BH3019&lt;&gt;"","",SUMIF(#REF!,$BL3019,#REF!)-Q3019)</f>
        <v>#REF!</v>
      </c>
    </row>
    <row r="3020" spans="74:77" x14ac:dyDescent="0.2">
      <c r="BV3020" s="6" t="e">
        <f>IF($BH3020&lt;&gt;"","",SUMIF(#REF!,$BL3020,#REF!)-N3020)</f>
        <v>#REF!</v>
      </c>
      <c r="BW3020" s="6" t="e">
        <f>IF($BH3020&lt;&gt;"","",SUMIF(#REF!,$BL3020,#REF!)-O3020)</f>
        <v>#REF!</v>
      </c>
      <c r="BX3020" s="6" t="e">
        <f>IF($BH3020&lt;&gt;"","",SUMIF(#REF!,$BL3020,#REF!)-P3020)</f>
        <v>#REF!</v>
      </c>
      <c r="BY3020" s="6" t="e">
        <f>IF($BH3020&lt;&gt;"","",SUMIF(#REF!,$BL3020,#REF!)-Q3020)</f>
        <v>#REF!</v>
      </c>
    </row>
    <row r="3021" spans="74:77" x14ac:dyDescent="0.2">
      <c r="BV3021" s="6" t="e">
        <f>IF($BH3021&lt;&gt;"","",SUMIF(#REF!,$BL3021,#REF!)-N3021)</f>
        <v>#REF!</v>
      </c>
      <c r="BW3021" s="6" t="e">
        <f>IF($BH3021&lt;&gt;"","",SUMIF(#REF!,$BL3021,#REF!)-O3021)</f>
        <v>#REF!</v>
      </c>
      <c r="BX3021" s="6" t="e">
        <f>IF($BH3021&lt;&gt;"","",SUMIF(#REF!,$BL3021,#REF!)-P3021)</f>
        <v>#REF!</v>
      </c>
      <c r="BY3021" s="6" t="e">
        <f>IF($BH3021&lt;&gt;"","",SUMIF(#REF!,$BL3021,#REF!)-Q3021)</f>
        <v>#REF!</v>
      </c>
    </row>
    <row r="3022" spans="74:77" x14ac:dyDescent="0.2">
      <c r="BV3022" s="6" t="e">
        <f>IF($BH3022&lt;&gt;"","",SUMIF(#REF!,$BL3022,#REF!)-N3022)</f>
        <v>#REF!</v>
      </c>
      <c r="BW3022" s="6" t="e">
        <f>IF($BH3022&lt;&gt;"","",SUMIF(#REF!,$BL3022,#REF!)-O3022)</f>
        <v>#REF!</v>
      </c>
      <c r="BX3022" s="6" t="e">
        <f>IF($BH3022&lt;&gt;"","",SUMIF(#REF!,$BL3022,#REF!)-P3022)</f>
        <v>#REF!</v>
      </c>
      <c r="BY3022" s="6" t="e">
        <f>IF($BH3022&lt;&gt;"","",SUMIF(#REF!,$BL3022,#REF!)-Q3022)</f>
        <v>#REF!</v>
      </c>
    </row>
    <row r="3023" spans="74:77" x14ac:dyDescent="0.2">
      <c r="BV3023" s="6" t="e">
        <f>IF($BH3023&lt;&gt;"","",SUMIF(#REF!,$BL3023,#REF!)-N3023)</f>
        <v>#REF!</v>
      </c>
      <c r="BW3023" s="6" t="e">
        <f>IF($BH3023&lt;&gt;"","",SUMIF(#REF!,$BL3023,#REF!)-O3023)</f>
        <v>#REF!</v>
      </c>
      <c r="BX3023" s="6" t="e">
        <f>IF($BH3023&lt;&gt;"","",SUMIF(#REF!,$BL3023,#REF!)-P3023)</f>
        <v>#REF!</v>
      </c>
      <c r="BY3023" s="6" t="e">
        <f>IF($BH3023&lt;&gt;"","",SUMIF(#REF!,$BL3023,#REF!)-Q3023)</f>
        <v>#REF!</v>
      </c>
    </row>
    <row r="3024" spans="74:77" x14ac:dyDescent="0.2">
      <c r="BV3024" s="6" t="e">
        <f>IF($BH3024&lt;&gt;"","",SUMIF(#REF!,$BL3024,#REF!)-N3024)</f>
        <v>#REF!</v>
      </c>
      <c r="BW3024" s="6" t="e">
        <f>IF($BH3024&lt;&gt;"","",SUMIF(#REF!,$BL3024,#REF!)-O3024)</f>
        <v>#REF!</v>
      </c>
      <c r="BX3024" s="6" t="e">
        <f>IF($BH3024&lt;&gt;"","",SUMIF(#REF!,$BL3024,#REF!)-P3024)</f>
        <v>#REF!</v>
      </c>
      <c r="BY3024" s="6" t="e">
        <f>IF($BH3024&lt;&gt;"","",SUMIF(#REF!,$BL3024,#REF!)-Q3024)</f>
        <v>#REF!</v>
      </c>
    </row>
    <row r="3025" spans="74:77" x14ac:dyDescent="0.2">
      <c r="BV3025" s="6" t="e">
        <f>IF($BH3025&lt;&gt;"","",SUMIF(#REF!,$BL3025,#REF!)-N3025)</f>
        <v>#REF!</v>
      </c>
      <c r="BW3025" s="6" t="e">
        <f>IF($BH3025&lt;&gt;"","",SUMIF(#REF!,$BL3025,#REF!)-O3025)</f>
        <v>#REF!</v>
      </c>
      <c r="BX3025" s="6" t="e">
        <f>IF($BH3025&lt;&gt;"","",SUMIF(#REF!,$BL3025,#REF!)-P3025)</f>
        <v>#REF!</v>
      </c>
      <c r="BY3025" s="6" t="e">
        <f>IF($BH3025&lt;&gt;"","",SUMIF(#REF!,$BL3025,#REF!)-Q3025)</f>
        <v>#REF!</v>
      </c>
    </row>
    <row r="3026" spans="74:77" x14ac:dyDescent="0.2">
      <c r="BV3026" s="6" t="e">
        <f>IF($BH3026&lt;&gt;"","",SUMIF(#REF!,$BL3026,#REF!)-N3026)</f>
        <v>#REF!</v>
      </c>
      <c r="BW3026" s="6" t="e">
        <f>IF($BH3026&lt;&gt;"","",SUMIF(#REF!,$BL3026,#REF!)-O3026)</f>
        <v>#REF!</v>
      </c>
      <c r="BX3026" s="6" t="e">
        <f>IF($BH3026&lt;&gt;"","",SUMIF(#REF!,$BL3026,#REF!)-P3026)</f>
        <v>#REF!</v>
      </c>
      <c r="BY3026" s="6" t="e">
        <f>IF($BH3026&lt;&gt;"","",SUMIF(#REF!,$BL3026,#REF!)-Q3026)</f>
        <v>#REF!</v>
      </c>
    </row>
    <row r="3027" spans="74:77" x14ac:dyDescent="0.2">
      <c r="BV3027" s="6" t="e">
        <f>IF($BH3027&lt;&gt;"","",SUMIF(#REF!,$BL3027,#REF!)-N3027)</f>
        <v>#REF!</v>
      </c>
      <c r="BW3027" s="6" t="e">
        <f>IF($BH3027&lt;&gt;"","",SUMIF(#REF!,$BL3027,#REF!)-O3027)</f>
        <v>#REF!</v>
      </c>
      <c r="BX3027" s="6" t="e">
        <f>IF($BH3027&lt;&gt;"","",SUMIF(#REF!,$BL3027,#REF!)-P3027)</f>
        <v>#REF!</v>
      </c>
      <c r="BY3027" s="6" t="e">
        <f>IF($BH3027&lt;&gt;"","",SUMIF(#REF!,$BL3027,#REF!)-Q3027)</f>
        <v>#REF!</v>
      </c>
    </row>
    <row r="3028" spans="74:77" x14ac:dyDescent="0.2">
      <c r="BV3028" s="6" t="e">
        <f>IF($BH3028&lt;&gt;"","",SUMIF(#REF!,$BL3028,#REF!)-N3028)</f>
        <v>#REF!</v>
      </c>
      <c r="BW3028" s="6" t="e">
        <f>IF($BH3028&lt;&gt;"","",SUMIF(#REF!,$BL3028,#REF!)-O3028)</f>
        <v>#REF!</v>
      </c>
      <c r="BX3028" s="6" t="e">
        <f>IF($BH3028&lt;&gt;"","",SUMIF(#REF!,$BL3028,#REF!)-P3028)</f>
        <v>#REF!</v>
      </c>
      <c r="BY3028" s="6" t="e">
        <f>IF($BH3028&lt;&gt;"","",SUMIF(#REF!,$BL3028,#REF!)-Q3028)</f>
        <v>#REF!</v>
      </c>
    </row>
    <row r="3029" spans="74:77" x14ac:dyDescent="0.2">
      <c r="BV3029" s="6" t="e">
        <f>IF($BH3029&lt;&gt;"","",SUMIF(#REF!,$BL3029,#REF!)-N3029)</f>
        <v>#REF!</v>
      </c>
      <c r="BW3029" s="6" t="e">
        <f>IF($BH3029&lt;&gt;"","",SUMIF(#REF!,$BL3029,#REF!)-O3029)</f>
        <v>#REF!</v>
      </c>
      <c r="BX3029" s="6" t="e">
        <f>IF($BH3029&lt;&gt;"","",SUMIF(#REF!,$BL3029,#REF!)-P3029)</f>
        <v>#REF!</v>
      </c>
      <c r="BY3029" s="6" t="e">
        <f>IF($BH3029&lt;&gt;"","",SUMIF(#REF!,$BL3029,#REF!)-Q3029)</f>
        <v>#REF!</v>
      </c>
    </row>
    <row r="3030" spans="74:77" x14ac:dyDescent="0.2">
      <c r="BV3030" s="6" t="e">
        <f>IF($BH3030&lt;&gt;"","",SUMIF(#REF!,$BL3030,#REF!)-N3030)</f>
        <v>#REF!</v>
      </c>
      <c r="BW3030" s="6" t="e">
        <f>IF($BH3030&lt;&gt;"","",SUMIF(#REF!,$BL3030,#REF!)-O3030)</f>
        <v>#REF!</v>
      </c>
      <c r="BX3030" s="6" t="e">
        <f>IF($BH3030&lt;&gt;"","",SUMIF(#REF!,$BL3030,#REF!)-P3030)</f>
        <v>#REF!</v>
      </c>
      <c r="BY3030" s="6" t="e">
        <f>IF($BH3030&lt;&gt;"","",SUMIF(#REF!,$BL3030,#REF!)-Q3030)</f>
        <v>#REF!</v>
      </c>
    </row>
    <row r="3031" spans="74:77" x14ac:dyDescent="0.2">
      <c r="BV3031" s="6" t="e">
        <f>IF($BH3031&lt;&gt;"","",SUMIF(#REF!,$BL3031,#REF!)-N3031)</f>
        <v>#REF!</v>
      </c>
      <c r="BW3031" s="6" t="e">
        <f>IF($BH3031&lt;&gt;"","",SUMIF(#REF!,$BL3031,#REF!)-O3031)</f>
        <v>#REF!</v>
      </c>
      <c r="BX3031" s="6" t="e">
        <f>IF($BH3031&lt;&gt;"","",SUMIF(#REF!,$BL3031,#REF!)-P3031)</f>
        <v>#REF!</v>
      </c>
      <c r="BY3031" s="6" t="e">
        <f>IF($BH3031&lt;&gt;"","",SUMIF(#REF!,$BL3031,#REF!)-Q3031)</f>
        <v>#REF!</v>
      </c>
    </row>
    <row r="3032" spans="74:77" x14ac:dyDescent="0.2">
      <c r="BV3032" s="6" t="e">
        <f>IF($BH3032&lt;&gt;"","",SUMIF(#REF!,$BL3032,#REF!)-N3032)</f>
        <v>#REF!</v>
      </c>
      <c r="BW3032" s="6" t="e">
        <f>IF($BH3032&lt;&gt;"","",SUMIF(#REF!,$BL3032,#REF!)-O3032)</f>
        <v>#REF!</v>
      </c>
      <c r="BX3032" s="6" t="e">
        <f>IF($BH3032&lt;&gt;"","",SUMIF(#REF!,$BL3032,#REF!)-P3032)</f>
        <v>#REF!</v>
      </c>
      <c r="BY3032" s="6" t="e">
        <f>IF($BH3032&lt;&gt;"","",SUMIF(#REF!,$BL3032,#REF!)-Q3032)</f>
        <v>#REF!</v>
      </c>
    </row>
    <row r="3033" spans="74:77" x14ac:dyDescent="0.2">
      <c r="BV3033" s="6" t="e">
        <f>IF($BH3033&lt;&gt;"","",SUMIF(#REF!,$BL3033,#REF!)-N3033)</f>
        <v>#REF!</v>
      </c>
      <c r="BW3033" s="6" t="e">
        <f>IF($BH3033&lt;&gt;"","",SUMIF(#REF!,$BL3033,#REF!)-O3033)</f>
        <v>#REF!</v>
      </c>
      <c r="BX3033" s="6" t="e">
        <f>IF($BH3033&lt;&gt;"","",SUMIF(#REF!,$BL3033,#REF!)-P3033)</f>
        <v>#REF!</v>
      </c>
      <c r="BY3033" s="6" t="e">
        <f>IF($BH3033&lt;&gt;"","",SUMIF(#REF!,$BL3033,#REF!)-Q3033)</f>
        <v>#REF!</v>
      </c>
    </row>
    <row r="3034" spans="74:77" x14ac:dyDescent="0.2">
      <c r="BV3034" s="6" t="e">
        <f>IF($BH3034&lt;&gt;"","",SUMIF(#REF!,$BL3034,#REF!)-N3034)</f>
        <v>#REF!</v>
      </c>
      <c r="BW3034" s="6" t="e">
        <f>IF($BH3034&lt;&gt;"","",SUMIF(#REF!,$BL3034,#REF!)-O3034)</f>
        <v>#REF!</v>
      </c>
      <c r="BX3034" s="6" t="e">
        <f>IF($BH3034&lt;&gt;"","",SUMIF(#REF!,$BL3034,#REF!)-P3034)</f>
        <v>#REF!</v>
      </c>
      <c r="BY3034" s="6" t="e">
        <f>IF($BH3034&lt;&gt;"","",SUMIF(#REF!,$BL3034,#REF!)-Q3034)</f>
        <v>#REF!</v>
      </c>
    </row>
    <row r="3035" spans="74:77" x14ac:dyDescent="0.2">
      <c r="BV3035" s="6" t="e">
        <f>IF($BH3035&lt;&gt;"","",SUMIF(#REF!,$BL3035,#REF!)-N3035)</f>
        <v>#REF!</v>
      </c>
      <c r="BW3035" s="6" t="e">
        <f>IF($BH3035&lt;&gt;"","",SUMIF(#REF!,$BL3035,#REF!)-O3035)</f>
        <v>#REF!</v>
      </c>
      <c r="BX3035" s="6" t="e">
        <f>IF($BH3035&lt;&gt;"","",SUMIF(#REF!,$BL3035,#REF!)-P3035)</f>
        <v>#REF!</v>
      </c>
      <c r="BY3035" s="6" t="e">
        <f>IF($BH3035&lt;&gt;"","",SUMIF(#REF!,$BL3035,#REF!)-Q3035)</f>
        <v>#REF!</v>
      </c>
    </row>
    <row r="3036" spans="74:77" x14ac:dyDescent="0.2">
      <c r="BV3036" s="6" t="e">
        <f>IF($BH3036&lt;&gt;"","",SUMIF(#REF!,$BL3036,#REF!)-N3036)</f>
        <v>#REF!</v>
      </c>
      <c r="BW3036" s="6" t="e">
        <f>IF($BH3036&lt;&gt;"","",SUMIF(#REF!,$BL3036,#REF!)-O3036)</f>
        <v>#REF!</v>
      </c>
      <c r="BX3036" s="6" t="e">
        <f>IF($BH3036&lt;&gt;"","",SUMIF(#REF!,$BL3036,#REF!)-P3036)</f>
        <v>#REF!</v>
      </c>
      <c r="BY3036" s="6" t="e">
        <f>IF($BH3036&lt;&gt;"","",SUMIF(#REF!,$BL3036,#REF!)-Q3036)</f>
        <v>#REF!</v>
      </c>
    </row>
    <row r="3037" spans="74:77" x14ac:dyDescent="0.2">
      <c r="BV3037" s="6" t="e">
        <f>IF($BH3037&lt;&gt;"","",SUMIF(#REF!,$BL3037,#REF!)-N3037)</f>
        <v>#REF!</v>
      </c>
      <c r="BW3037" s="6" t="e">
        <f>IF($BH3037&lt;&gt;"","",SUMIF(#REF!,$BL3037,#REF!)-O3037)</f>
        <v>#REF!</v>
      </c>
      <c r="BX3037" s="6" t="e">
        <f>IF($BH3037&lt;&gt;"","",SUMIF(#REF!,$BL3037,#REF!)-P3037)</f>
        <v>#REF!</v>
      </c>
      <c r="BY3037" s="6" t="e">
        <f>IF($BH3037&lt;&gt;"","",SUMIF(#REF!,$BL3037,#REF!)-Q3037)</f>
        <v>#REF!</v>
      </c>
    </row>
    <row r="3038" spans="74:77" x14ac:dyDescent="0.2">
      <c r="BV3038" s="6" t="e">
        <f>IF($BH3038&lt;&gt;"","",SUMIF(#REF!,$BL3038,#REF!)-N3038)</f>
        <v>#REF!</v>
      </c>
      <c r="BW3038" s="6" t="e">
        <f>IF($BH3038&lt;&gt;"","",SUMIF(#REF!,$BL3038,#REF!)-O3038)</f>
        <v>#REF!</v>
      </c>
      <c r="BX3038" s="6" t="e">
        <f>IF($BH3038&lt;&gt;"","",SUMIF(#REF!,$BL3038,#REF!)-P3038)</f>
        <v>#REF!</v>
      </c>
      <c r="BY3038" s="6" t="e">
        <f>IF($BH3038&lt;&gt;"","",SUMIF(#REF!,$BL3038,#REF!)-Q3038)</f>
        <v>#REF!</v>
      </c>
    </row>
    <row r="3039" spans="74:77" x14ac:dyDescent="0.2">
      <c r="BV3039" s="6" t="e">
        <f>IF($BH3039&lt;&gt;"","",SUMIF(#REF!,$BL3039,#REF!)-N3039)</f>
        <v>#REF!</v>
      </c>
      <c r="BW3039" s="6" t="e">
        <f>IF($BH3039&lt;&gt;"","",SUMIF(#REF!,$BL3039,#REF!)-O3039)</f>
        <v>#REF!</v>
      </c>
      <c r="BX3039" s="6" t="e">
        <f>IF($BH3039&lt;&gt;"","",SUMIF(#REF!,$BL3039,#REF!)-P3039)</f>
        <v>#REF!</v>
      </c>
      <c r="BY3039" s="6" t="e">
        <f>IF($BH3039&lt;&gt;"","",SUMIF(#REF!,$BL3039,#REF!)-Q3039)</f>
        <v>#REF!</v>
      </c>
    </row>
    <row r="3040" spans="74:77" x14ac:dyDescent="0.2">
      <c r="BV3040" s="6" t="e">
        <f>IF($BH3040&lt;&gt;"","",SUMIF(#REF!,$BL3040,#REF!)-N3040)</f>
        <v>#REF!</v>
      </c>
      <c r="BW3040" s="6" t="e">
        <f>IF($BH3040&lt;&gt;"","",SUMIF(#REF!,$BL3040,#REF!)-O3040)</f>
        <v>#REF!</v>
      </c>
      <c r="BX3040" s="6" t="e">
        <f>IF($BH3040&lt;&gt;"","",SUMIF(#REF!,$BL3040,#REF!)-P3040)</f>
        <v>#REF!</v>
      </c>
      <c r="BY3040" s="6" t="e">
        <f>IF($BH3040&lt;&gt;"","",SUMIF(#REF!,$BL3040,#REF!)-Q3040)</f>
        <v>#REF!</v>
      </c>
    </row>
    <row r="3041" spans="74:77" x14ac:dyDescent="0.2">
      <c r="BV3041" s="6" t="e">
        <f>IF($BH3041&lt;&gt;"","",SUMIF(#REF!,$BL3041,#REF!)-N3041)</f>
        <v>#REF!</v>
      </c>
      <c r="BW3041" s="6" t="e">
        <f>IF($BH3041&lt;&gt;"","",SUMIF(#REF!,$BL3041,#REF!)-O3041)</f>
        <v>#REF!</v>
      </c>
      <c r="BX3041" s="6" t="e">
        <f>IF($BH3041&lt;&gt;"","",SUMIF(#REF!,$BL3041,#REF!)-P3041)</f>
        <v>#REF!</v>
      </c>
      <c r="BY3041" s="6" t="e">
        <f>IF($BH3041&lt;&gt;"","",SUMIF(#REF!,$BL3041,#REF!)-Q3041)</f>
        <v>#REF!</v>
      </c>
    </row>
    <row r="3042" spans="74:77" x14ac:dyDescent="0.2">
      <c r="BV3042" s="6" t="e">
        <f>IF($BH3042&lt;&gt;"","",SUMIF(#REF!,$BL3042,#REF!)-N3042)</f>
        <v>#REF!</v>
      </c>
      <c r="BW3042" s="6" t="e">
        <f>IF($BH3042&lt;&gt;"","",SUMIF(#REF!,$BL3042,#REF!)-O3042)</f>
        <v>#REF!</v>
      </c>
      <c r="BX3042" s="6" t="e">
        <f>IF($BH3042&lt;&gt;"","",SUMIF(#REF!,$BL3042,#REF!)-P3042)</f>
        <v>#REF!</v>
      </c>
      <c r="BY3042" s="6" t="e">
        <f>IF($BH3042&lt;&gt;"","",SUMIF(#REF!,$BL3042,#REF!)-Q3042)</f>
        <v>#REF!</v>
      </c>
    </row>
    <row r="3043" spans="74:77" x14ac:dyDescent="0.2">
      <c r="BV3043" s="6" t="e">
        <f>IF($BH3043&lt;&gt;"","",SUMIF(#REF!,$BL3043,#REF!)-N3043)</f>
        <v>#REF!</v>
      </c>
      <c r="BW3043" s="6" t="e">
        <f>IF($BH3043&lt;&gt;"","",SUMIF(#REF!,$BL3043,#REF!)-O3043)</f>
        <v>#REF!</v>
      </c>
      <c r="BX3043" s="6" t="e">
        <f>IF($BH3043&lt;&gt;"","",SUMIF(#REF!,$BL3043,#REF!)-P3043)</f>
        <v>#REF!</v>
      </c>
      <c r="BY3043" s="6" t="e">
        <f>IF($BH3043&lt;&gt;"","",SUMIF(#REF!,$BL3043,#REF!)-Q3043)</f>
        <v>#REF!</v>
      </c>
    </row>
    <row r="3044" spans="74:77" x14ac:dyDescent="0.2">
      <c r="BV3044" s="6" t="e">
        <f>IF($BH3044&lt;&gt;"","",SUMIF(#REF!,$BL3044,#REF!)-N3044)</f>
        <v>#REF!</v>
      </c>
      <c r="BW3044" s="6" t="e">
        <f>IF($BH3044&lt;&gt;"","",SUMIF(#REF!,$BL3044,#REF!)-O3044)</f>
        <v>#REF!</v>
      </c>
      <c r="BX3044" s="6" t="e">
        <f>IF($BH3044&lt;&gt;"","",SUMIF(#REF!,$BL3044,#REF!)-P3044)</f>
        <v>#REF!</v>
      </c>
      <c r="BY3044" s="6" t="e">
        <f>IF($BH3044&lt;&gt;"","",SUMIF(#REF!,$BL3044,#REF!)-Q3044)</f>
        <v>#REF!</v>
      </c>
    </row>
    <row r="3045" spans="74:77" x14ac:dyDescent="0.2">
      <c r="BV3045" s="6" t="e">
        <f>IF($BH3045&lt;&gt;"","",SUMIF(#REF!,$BL3045,#REF!)-N3045)</f>
        <v>#REF!</v>
      </c>
      <c r="BW3045" s="6" t="e">
        <f>IF($BH3045&lt;&gt;"","",SUMIF(#REF!,$BL3045,#REF!)-O3045)</f>
        <v>#REF!</v>
      </c>
      <c r="BX3045" s="6" t="e">
        <f>IF($BH3045&lt;&gt;"","",SUMIF(#REF!,$BL3045,#REF!)-P3045)</f>
        <v>#REF!</v>
      </c>
      <c r="BY3045" s="6" t="e">
        <f>IF($BH3045&lt;&gt;"","",SUMIF(#REF!,$BL3045,#REF!)-Q3045)</f>
        <v>#REF!</v>
      </c>
    </row>
    <row r="3046" spans="74:77" x14ac:dyDescent="0.2">
      <c r="BV3046" s="6" t="e">
        <f>IF($BH3046&lt;&gt;"","",SUMIF(#REF!,$BL3046,#REF!)-N3046)</f>
        <v>#REF!</v>
      </c>
      <c r="BW3046" s="6" t="e">
        <f>IF($BH3046&lt;&gt;"","",SUMIF(#REF!,$BL3046,#REF!)-O3046)</f>
        <v>#REF!</v>
      </c>
      <c r="BX3046" s="6" t="e">
        <f>IF($BH3046&lt;&gt;"","",SUMIF(#REF!,$BL3046,#REF!)-P3046)</f>
        <v>#REF!</v>
      </c>
      <c r="BY3046" s="6" t="e">
        <f>IF($BH3046&lt;&gt;"","",SUMIF(#REF!,$BL3046,#REF!)-Q3046)</f>
        <v>#REF!</v>
      </c>
    </row>
    <row r="3047" spans="74:77" x14ac:dyDescent="0.2">
      <c r="BV3047" s="6" t="e">
        <f>IF($BH3047&lt;&gt;"","",SUMIF(#REF!,$BL3047,#REF!)-N3047)</f>
        <v>#REF!</v>
      </c>
      <c r="BW3047" s="6" t="e">
        <f>IF($BH3047&lt;&gt;"","",SUMIF(#REF!,$BL3047,#REF!)-O3047)</f>
        <v>#REF!</v>
      </c>
      <c r="BX3047" s="6" t="e">
        <f>IF($BH3047&lt;&gt;"","",SUMIF(#REF!,$BL3047,#REF!)-P3047)</f>
        <v>#REF!</v>
      </c>
      <c r="BY3047" s="6" t="e">
        <f>IF($BH3047&lt;&gt;"","",SUMIF(#REF!,$BL3047,#REF!)-Q3047)</f>
        <v>#REF!</v>
      </c>
    </row>
    <row r="3048" spans="74:77" x14ac:dyDescent="0.2">
      <c r="BV3048" s="6" t="e">
        <f>IF($BH3048&lt;&gt;"","",SUMIF(#REF!,$BL3048,#REF!)-N3048)</f>
        <v>#REF!</v>
      </c>
      <c r="BW3048" s="6" t="e">
        <f>IF($BH3048&lt;&gt;"","",SUMIF(#REF!,$BL3048,#REF!)-O3048)</f>
        <v>#REF!</v>
      </c>
      <c r="BX3048" s="6" t="e">
        <f>IF($BH3048&lt;&gt;"","",SUMIF(#REF!,$BL3048,#REF!)-P3048)</f>
        <v>#REF!</v>
      </c>
      <c r="BY3048" s="6" t="e">
        <f>IF($BH3048&lt;&gt;"","",SUMIF(#REF!,$BL3048,#REF!)-Q3048)</f>
        <v>#REF!</v>
      </c>
    </row>
  </sheetData>
  <autoFilter ref="A11:BY62" xr:uid="{00000000-0001-0000-0C00-000000000000}"/>
  <phoneticPr fontId="9"/>
  <conditionalFormatting sqref="B118:R164 O118:S168 R118:T169 C165:R165 B166:R168 P171:T171 B171:S221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Y3074"/>
  <sheetViews>
    <sheetView workbookViewId="0">
      <selection activeCell="C56" sqref="C56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133" customWidth="1"/>
  </cols>
  <sheetData>
    <row r="1" spans="1:77" x14ac:dyDescent="0.2">
      <c r="A1" s="52" t="s">
        <v>693</v>
      </c>
      <c r="B1" s="52" t="s">
        <v>2793</v>
      </c>
      <c r="C1" s="52" t="s">
        <v>1072</v>
      </c>
    </row>
    <row r="2" spans="1:77" x14ac:dyDescent="0.2">
      <c r="A2" t="s">
        <v>189</v>
      </c>
      <c r="B2" t="s">
        <v>693</v>
      </c>
      <c r="C2" s="6" t="s">
        <v>3852</v>
      </c>
      <c r="D2" s="6" t="s">
        <v>3142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</row>
    <row r="3" spans="1:77" x14ac:dyDescent="0.2">
      <c r="A3" t="s">
        <v>189</v>
      </c>
      <c r="B3" t="s">
        <v>693</v>
      </c>
      <c r="C3" t="s">
        <v>3168</v>
      </c>
      <c r="D3" t="s">
        <v>3142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</row>
    <row r="4" spans="1:77" s="6" customFormat="1" x14ac:dyDescent="0.2">
      <c r="A4"/>
      <c r="B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</row>
    <row r="5" spans="1:77" s="6" customFormat="1" x14ac:dyDescent="0.2">
      <c r="A5"/>
      <c r="B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</row>
    <row r="6" spans="1:77" s="6" customFormat="1" x14ac:dyDescent="0.2">
      <c r="A6"/>
      <c r="B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</row>
    <row r="7" spans="1:77" x14ac:dyDescent="0.2">
      <c r="C7" s="6"/>
    </row>
    <row r="8" spans="1:77" x14ac:dyDescent="0.2">
      <c r="C8" s="6"/>
      <c r="D8" s="6"/>
    </row>
    <row r="9" spans="1:77" x14ac:dyDescent="0.2">
      <c r="C9" s="6"/>
      <c r="D9" s="6"/>
    </row>
    <row r="10" spans="1:77" x14ac:dyDescent="0.2">
      <c r="C10" s="6"/>
    </row>
    <row r="11" spans="1:77" x14ac:dyDescent="0.2">
      <c r="C11" s="6"/>
      <c r="D11" s="6"/>
    </row>
    <row r="12" spans="1:77" x14ac:dyDescent="0.2">
      <c r="D12" s="6"/>
    </row>
    <row r="13" spans="1:77" x14ac:dyDescent="0.2">
      <c r="C13" s="6"/>
    </row>
    <row r="15" spans="1:77" x14ac:dyDescent="0.2">
      <c r="C15" s="6"/>
      <c r="D15" s="6"/>
    </row>
    <row r="16" spans="1:77" x14ac:dyDescent="0.2">
      <c r="D16" s="6"/>
    </row>
    <row r="17" spans="1:4" x14ac:dyDescent="0.2">
      <c r="C17" s="6"/>
      <c r="D17" s="6"/>
    </row>
    <row r="18" spans="1:4" x14ac:dyDescent="0.2">
      <c r="C18" s="6"/>
      <c r="D18" s="6"/>
    </row>
    <row r="19" spans="1:4" x14ac:dyDescent="0.2">
      <c r="A19" s="6"/>
      <c r="C19" s="6"/>
    </row>
    <row r="21" spans="1:4" x14ac:dyDescent="0.2">
      <c r="C21" s="6"/>
    </row>
    <row r="22" spans="1:4" x14ac:dyDescent="0.2">
      <c r="C22" s="6"/>
    </row>
    <row r="23" spans="1:4" x14ac:dyDescent="0.2">
      <c r="C23" s="6"/>
    </row>
    <row r="24" spans="1:4" x14ac:dyDescent="0.2">
      <c r="C24" s="6"/>
    </row>
    <row r="25" spans="1:4" x14ac:dyDescent="0.2">
      <c r="C25" s="6"/>
    </row>
    <row r="26" spans="1:4" x14ac:dyDescent="0.2">
      <c r="C26" s="6"/>
      <c r="D26" s="6"/>
    </row>
    <row r="27" spans="1:4" x14ac:dyDescent="0.2">
      <c r="C27" s="6"/>
      <c r="D27" s="6"/>
    </row>
    <row r="28" spans="1:4" x14ac:dyDescent="0.2">
      <c r="C28" s="6"/>
      <c r="D28" s="6"/>
    </row>
    <row r="29" spans="1:4" x14ac:dyDescent="0.2">
      <c r="C29" s="6"/>
      <c r="D29" s="6"/>
    </row>
    <row r="30" spans="1:4" x14ac:dyDescent="0.2">
      <c r="C30" s="6"/>
      <c r="D30" s="6"/>
    </row>
    <row r="31" spans="1:4" x14ac:dyDescent="0.2">
      <c r="A31" s="6"/>
      <c r="B31" s="6"/>
      <c r="C31" s="6"/>
    </row>
    <row r="32" spans="1:4" x14ac:dyDescent="0.2">
      <c r="B32" s="6"/>
      <c r="C32" s="6"/>
    </row>
    <row r="33" spans="1:3" x14ac:dyDescent="0.2">
      <c r="B33" s="6"/>
      <c r="C33" s="6"/>
    </row>
    <row r="34" spans="1:3" x14ac:dyDescent="0.2">
      <c r="A34" s="6"/>
      <c r="B34" s="6"/>
      <c r="C34" s="6"/>
    </row>
    <row r="35" spans="1:3" x14ac:dyDescent="0.2">
      <c r="A35" s="6"/>
      <c r="B35" s="6"/>
      <c r="C35" s="6"/>
    </row>
    <row r="36" spans="1:3" x14ac:dyDescent="0.2">
      <c r="A36" s="6"/>
      <c r="B36" s="6"/>
      <c r="C36" s="6"/>
    </row>
    <row r="37" spans="1:3" x14ac:dyDescent="0.2">
      <c r="A37" s="6"/>
      <c r="B37" s="6"/>
      <c r="C37" s="6"/>
    </row>
    <row r="38" spans="1:3" x14ac:dyDescent="0.2">
      <c r="A38" s="6"/>
      <c r="B38" s="6"/>
      <c r="C38" s="6"/>
    </row>
    <row r="39" spans="1:3" x14ac:dyDescent="0.2">
      <c r="A39" s="6"/>
      <c r="B39" s="6"/>
      <c r="C39" s="6"/>
    </row>
    <row r="40" spans="1:3" x14ac:dyDescent="0.2">
      <c r="A40" s="6"/>
      <c r="B40" s="6"/>
      <c r="C40" s="6"/>
    </row>
    <row r="41" spans="1:3" x14ac:dyDescent="0.2">
      <c r="A41" s="6"/>
      <c r="B41" s="6"/>
      <c r="C41" s="6"/>
    </row>
    <row r="42" spans="1:3" x14ac:dyDescent="0.2">
      <c r="A42" s="6"/>
      <c r="B42" s="6"/>
      <c r="C42" s="6"/>
    </row>
    <row r="43" spans="1:3" x14ac:dyDescent="0.2">
      <c r="A43" s="6"/>
      <c r="B43" s="6"/>
      <c r="C43" s="6"/>
    </row>
    <row r="44" spans="1:3" x14ac:dyDescent="0.2">
      <c r="A44" s="6"/>
      <c r="B44" s="6"/>
      <c r="C44" s="6"/>
    </row>
    <row r="45" spans="1:3" x14ac:dyDescent="0.2">
      <c r="A45" s="6"/>
      <c r="B45" s="6"/>
      <c r="C45" s="6"/>
    </row>
    <row r="46" spans="1:3" x14ac:dyDescent="0.2">
      <c r="A46" s="6"/>
      <c r="B46" s="6"/>
      <c r="C46" s="6"/>
    </row>
    <row r="47" spans="1:3" x14ac:dyDescent="0.2">
      <c r="A47" s="6"/>
      <c r="B47" s="6"/>
      <c r="C47" s="6"/>
    </row>
    <row r="48" spans="1:3" x14ac:dyDescent="0.2">
      <c r="A48" s="6"/>
      <c r="B48" s="6"/>
      <c r="C48" s="6"/>
    </row>
    <row r="49" spans="1:3" x14ac:dyDescent="0.2">
      <c r="A49" s="6"/>
      <c r="B49" s="6"/>
      <c r="C49" s="6"/>
    </row>
    <row r="50" spans="1:3" x14ac:dyDescent="0.2">
      <c r="A50" s="6"/>
      <c r="B50" s="6"/>
      <c r="C50" s="6"/>
    </row>
    <row r="51" spans="1:3" x14ac:dyDescent="0.2">
      <c r="A51" s="6"/>
      <c r="B51" s="6"/>
      <c r="C51" s="6"/>
    </row>
    <row r="52" spans="1:3" x14ac:dyDescent="0.2">
      <c r="A52" s="6"/>
      <c r="B52" s="6"/>
      <c r="C52" s="6"/>
    </row>
    <row r="53" spans="1:3" x14ac:dyDescent="0.2">
      <c r="C53" s="6"/>
    </row>
    <row r="60" spans="1:3" x14ac:dyDescent="0.2">
      <c r="C60" s="6"/>
    </row>
    <row r="61" spans="1:3" x14ac:dyDescent="0.2">
      <c r="C61" s="6"/>
    </row>
    <row r="62" spans="1:3" x14ac:dyDescent="0.2">
      <c r="C62" s="6"/>
    </row>
    <row r="63" spans="1:3" x14ac:dyDescent="0.2">
      <c r="C63" s="6"/>
    </row>
    <row r="64" spans="1:3" x14ac:dyDescent="0.2">
      <c r="C64" s="6"/>
    </row>
    <row r="65" spans="3:3" x14ac:dyDescent="0.2">
      <c r="C65" s="6"/>
    </row>
    <row r="66" spans="3:3" x14ac:dyDescent="0.2">
      <c r="C66" s="6"/>
    </row>
    <row r="67" spans="3:3" x14ac:dyDescent="0.2">
      <c r="C67" s="6"/>
    </row>
    <row r="68" spans="3:3" x14ac:dyDescent="0.2">
      <c r="C68" s="6"/>
    </row>
    <row r="69" spans="3:3" x14ac:dyDescent="0.2">
      <c r="C69" s="6"/>
    </row>
    <row r="70" spans="3:3" x14ac:dyDescent="0.2">
      <c r="C70" s="6"/>
    </row>
    <row r="71" spans="3:3" x14ac:dyDescent="0.2">
      <c r="C71" s="6"/>
    </row>
    <row r="72" spans="3:3" x14ac:dyDescent="0.2">
      <c r="C72" s="6"/>
    </row>
    <row r="73" spans="3:3" x14ac:dyDescent="0.2">
      <c r="C73" s="6"/>
    </row>
    <row r="74" spans="3:3" x14ac:dyDescent="0.2">
      <c r="C74" s="6"/>
    </row>
    <row r="75" spans="3:3" x14ac:dyDescent="0.2">
      <c r="C75" s="6"/>
    </row>
    <row r="76" spans="3:3" x14ac:dyDescent="0.2">
      <c r="C76" s="6"/>
    </row>
    <row r="77" spans="3:3" x14ac:dyDescent="0.2">
      <c r="C77" s="6"/>
    </row>
    <row r="78" spans="3:3" x14ac:dyDescent="0.2">
      <c r="C78" s="6"/>
    </row>
    <row r="79" spans="3:3" x14ac:dyDescent="0.2">
      <c r="C79" s="6"/>
    </row>
    <row r="80" spans="3:3" x14ac:dyDescent="0.2">
      <c r="C80" s="6"/>
    </row>
    <row r="81" spans="3:3" x14ac:dyDescent="0.2">
      <c r="C81" s="6"/>
    </row>
    <row r="82" spans="3:3" x14ac:dyDescent="0.2">
      <c r="C82" s="6"/>
    </row>
    <row r="83" spans="3:3" x14ac:dyDescent="0.2">
      <c r="C83" s="6"/>
    </row>
    <row r="84" spans="3:3" x14ac:dyDescent="0.2">
      <c r="C84" s="6"/>
    </row>
    <row r="85" spans="3:3" x14ac:dyDescent="0.2">
      <c r="C85" s="6"/>
    </row>
    <row r="86" spans="3:3" x14ac:dyDescent="0.2">
      <c r="C86" s="6"/>
    </row>
    <row r="87" spans="3:3" x14ac:dyDescent="0.2">
      <c r="C87" s="6"/>
    </row>
    <row r="88" spans="3:3" x14ac:dyDescent="0.2">
      <c r="C88" s="6"/>
    </row>
    <row r="89" spans="3:3" x14ac:dyDescent="0.2">
      <c r="C89" s="6"/>
    </row>
    <row r="90" spans="3:3" x14ac:dyDescent="0.2">
      <c r="C90" s="6"/>
    </row>
    <row r="91" spans="3:3" x14ac:dyDescent="0.2">
      <c r="C91" s="6"/>
    </row>
    <row r="92" spans="3:3" x14ac:dyDescent="0.2">
      <c r="C92" s="6"/>
    </row>
    <row r="93" spans="3:3" x14ac:dyDescent="0.2">
      <c r="C93" s="6"/>
    </row>
    <row r="94" spans="3:3" x14ac:dyDescent="0.2">
      <c r="C94" s="6"/>
    </row>
    <row r="95" spans="3:3" x14ac:dyDescent="0.2">
      <c r="C95" s="6"/>
    </row>
    <row r="96" spans="3:3" x14ac:dyDescent="0.2">
      <c r="C96" s="6"/>
    </row>
    <row r="97" spans="3:3" x14ac:dyDescent="0.2">
      <c r="C97" s="6"/>
    </row>
    <row r="98" spans="3:3" x14ac:dyDescent="0.2">
      <c r="C98" s="6"/>
    </row>
    <row r="99" spans="3:3" x14ac:dyDescent="0.2">
      <c r="C99" s="6"/>
    </row>
    <row r="100" spans="3:3" x14ac:dyDescent="0.2">
      <c r="C100" s="6"/>
    </row>
    <row r="101" spans="3:3" x14ac:dyDescent="0.2">
      <c r="C101" s="6"/>
    </row>
    <row r="102" spans="3:3" x14ac:dyDescent="0.2">
      <c r="C102" s="6"/>
    </row>
    <row r="103" spans="3:3" x14ac:dyDescent="0.2">
      <c r="C103" s="6"/>
    </row>
    <row r="104" spans="3:3" x14ac:dyDescent="0.2">
      <c r="C104" s="6"/>
    </row>
    <row r="105" spans="3:3" x14ac:dyDescent="0.2">
      <c r="C105" s="6"/>
    </row>
    <row r="106" spans="3:3" x14ac:dyDescent="0.2">
      <c r="C106" s="6"/>
    </row>
    <row r="107" spans="3:3" x14ac:dyDescent="0.2">
      <c r="C107" s="6"/>
    </row>
    <row r="108" spans="3:3" x14ac:dyDescent="0.2">
      <c r="C108" s="6"/>
    </row>
    <row r="109" spans="3:3" x14ac:dyDescent="0.2">
      <c r="C109" s="6"/>
    </row>
    <row r="110" spans="3:3" x14ac:dyDescent="0.2">
      <c r="C110" s="6"/>
    </row>
    <row r="111" spans="3:3" x14ac:dyDescent="0.2">
      <c r="C111" s="6"/>
    </row>
    <row r="112" spans="3:3" x14ac:dyDescent="0.2">
      <c r="C112" s="6"/>
    </row>
    <row r="113" spans="3:3" x14ac:dyDescent="0.2">
      <c r="C113" s="6"/>
    </row>
    <row r="114" spans="3:3" x14ac:dyDescent="0.2">
      <c r="C114" s="6"/>
    </row>
    <row r="1853" spans="17:17" x14ac:dyDescent="0.2">
      <c r="Q1853">
        <v>1155</v>
      </c>
    </row>
    <row r="2954" spans="74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74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74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74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74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x14ac:dyDescent="0.2">
      <c r="BH2972">
        <v>4</v>
      </c>
      <c r="BV2972" t="str">
        <f>IF($BH2972&lt;&gt;"","",SUMIF(#REF!,$BL2972,#REF!)-N2972)</f>
        <v/>
      </c>
      <c r="BW2972" t="str">
        <f>IF($BH2972&lt;&gt;"","",SUMIF(#REF!,$BL2972,#REF!)-O2972)</f>
        <v/>
      </c>
      <c r="BX2972" t="str">
        <f>IF($BH2972&lt;&gt;"","",SUMIF(#REF!,$BL2972,#REF!)-P2972)</f>
        <v/>
      </c>
      <c r="BY2972" t="str">
        <f>IF($BH2972&lt;&gt;"","",SUMIF(#REF!,$BL2972,#REF!)-Q2972)</f>
        <v/>
      </c>
    </row>
    <row r="2973" spans="60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</sheetData>
  <sortState xmlns:xlrd2="http://schemas.microsoft.com/office/spreadsheetml/2017/richdata2" ref="C39:C50">
    <sortCondition ref="C39:C50"/>
  </sortState>
  <phoneticPr fontId="9"/>
  <pageMargins left="0.75" right="0.75" top="1" bottom="1" header="0.5" footer="0.5"/>
  <pageSetup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BY3048"/>
  <sheetViews>
    <sheetView zoomScale="140" zoomScaleNormal="140" workbookViewId="0">
      <selection activeCell="C13" sqref="C13"/>
    </sheetView>
  </sheetViews>
  <sheetFormatPr baseColWidth="10" defaultColWidth="11.42578125" defaultRowHeight="14" x14ac:dyDescent="0.2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11" x14ac:dyDescent="0.2">
      <c r="A1" s="52" t="s">
        <v>2825</v>
      </c>
      <c r="B1" s="52" t="s">
        <v>2826</v>
      </c>
      <c r="C1" s="52" t="s">
        <v>2708</v>
      </c>
      <c r="D1" s="52" t="s">
        <v>2922</v>
      </c>
      <c r="E1" s="52" t="s">
        <v>3062</v>
      </c>
      <c r="F1" s="52" t="s">
        <v>2890</v>
      </c>
      <c r="G1" s="52" t="s">
        <v>2933</v>
      </c>
      <c r="H1" s="52" t="s">
        <v>2460</v>
      </c>
    </row>
    <row r="2" spans="1:11" x14ac:dyDescent="0.2">
      <c r="A2">
        <v>1</v>
      </c>
      <c r="B2" s="6" t="s">
        <v>3703</v>
      </c>
      <c r="C2" s="6" t="s">
        <v>3761</v>
      </c>
      <c r="D2" s="10" t="s">
        <v>1657</v>
      </c>
      <c r="E2" s="6" t="s">
        <v>2580</v>
      </c>
      <c r="F2" s="6" t="s">
        <v>2672</v>
      </c>
      <c r="G2">
        <f>Ballots!B9</f>
        <v>51</v>
      </c>
      <c r="H2" s="6" t="s">
        <v>1159</v>
      </c>
      <c r="J2">
        <f>A2</f>
        <v>1</v>
      </c>
    </row>
    <row r="3" spans="1:11" x14ac:dyDescent="0.2">
      <c r="A3">
        <v>2</v>
      </c>
      <c r="B3" s="6" t="s">
        <v>3163</v>
      </c>
      <c r="C3" s="6" t="s">
        <v>3762</v>
      </c>
      <c r="D3" s="8" t="s">
        <v>1039</v>
      </c>
      <c r="E3" s="6" t="s">
        <v>1505</v>
      </c>
      <c r="F3" s="6" t="s">
        <v>718</v>
      </c>
      <c r="G3">
        <f>Ballots!C9</f>
        <v>51</v>
      </c>
      <c r="H3" s="6" t="s">
        <v>3164</v>
      </c>
      <c r="J3">
        <f t="shared" ref="J3:J39" si="0">A3</f>
        <v>2</v>
      </c>
    </row>
    <row r="4" spans="1:11" x14ac:dyDescent="0.2">
      <c r="A4">
        <v>3</v>
      </c>
      <c r="B4" s="6" t="s">
        <v>3763</v>
      </c>
      <c r="C4" s="6" t="s">
        <v>3764</v>
      </c>
      <c r="D4" s="50" t="s">
        <v>1091</v>
      </c>
      <c r="E4" s="6" t="s">
        <v>2580</v>
      </c>
      <c r="F4" s="6" t="s">
        <v>2580</v>
      </c>
      <c r="G4">
        <f>Ballots!D9</f>
        <v>32</v>
      </c>
      <c r="H4" s="6" t="s">
        <v>3795</v>
      </c>
      <c r="J4">
        <f t="shared" si="0"/>
        <v>3</v>
      </c>
      <c r="K4" s="6"/>
    </row>
    <row r="5" spans="1:11" x14ac:dyDescent="0.2">
      <c r="A5">
        <v>4</v>
      </c>
      <c r="B5" s="6" t="s">
        <v>3885</v>
      </c>
      <c r="C5" s="6" t="s">
        <v>3825</v>
      </c>
      <c r="D5" t="s">
        <v>122</v>
      </c>
      <c r="E5" s="6" t="s">
        <v>1134</v>
      </c>
      <c r="F5" s="6" t="s">
        <v>1505</v>
      </c>
      <c r="G5">
        <f>Ballots!E9</f>
        <v>47</v>
      </c>
      <c r="H5" s="6" t="s">
        <v>2999</v>
      </c>
      <c r="I5" s="6"/>
      <c r="J5">
        <f t="shared" si="0"/>
        <v>4</v>
      </c>
    </row>
    <row r="6" spans="1:11" x14ac:dyDescent="0.2">
      <c r="A6">
        <v>5</v>
      </c>
      <c r="B6" s="6" t="s">
        <v>3886</v>
      </c>
      <c r="C6" s="6" t="s">
        <v>3830</v>
      </c>
      <c r="D6" t="s">
        <v>2347</v>
      </c>
      <c r="E6" s="6" t="s">
        <v>2433</v>
      </c>
      <c r="F6" s="6" t="s">
        <v>2580</v>
      </c>
      <c r="G6">
        <f>Ballots!F9</f>
        <v>37</v>
      </c>
      <c r="H6" s="6" t="s">
        <v>3796</v>
      </c>
      <c r="J6">
        <f t="shared" si="0"/>
        <v>5</v>
      </c>
    </row>
    <row r="7" spans="1:11" x14ac:dyDescent="0.2">
      <c r="A7">
        <v>6</v>
      </c>
      <c r="B7" s="6" t="s">
        <v>3765</v>
      </c>
      <c r="C7" s="6" t="s">
        <v>3766</v>
      </c>
      <c r="D7" t="s">
        <v>1454</v>
      </c>
      <c r="E7" s="6" t="s">
        <v>2478</v>
      </c>
      <c r="F7" s="6" t="s">
        <v>482</v>
      </c>
      <c r="G7">
        <f>Ballots!G9</f>
        <v>12</v>
      </c>
      <c r="H7" s="6" t="s">
        <v>678</v>
      </c>
      <c r="J7">
        <f t="shared" si="0"/>
        <v>6</v>
      </c>
    </row>
    <row r="8" spans="1:11" x14ac:dyDescent="0.2">
      <c r="A8">
        <v>7</v>
      </c>
      <c r="B8" s="38" t="s">
        <v>3767</v>
      </c>
      <c r="C8" s="6" t="s">
        <v>3838</v>
      </c>
      <c r="D8" s="1" t="s">
        <v>709</v>
      </c>
      <c r="E8" s="38" t="s">
        <v>189</v>
      </c>
      <c r="F8" s="38" t="s">
        <v>2580</v>
      </c>
      <c r="G8">
        <f>Ballots!H9</f>
        <v>20</v>
      </c>
      <c r="H8" s="38" t="s">
        <v>3841</v>
      </c>
      <c r="I8" s="6"/>
      <c r="J8">
        <f t="shared" si="0"/>
        <v>7</v>
      </c>
    </row>
    <row r="9" spans="1:11" x14ac:dyDescent="0.2">
      <c r="A9">
        <v>8</v>
      </c>
      <c r="B9" s="38" t="s">
        <v>3887</v>
      </c>
      <c r="C9" s="6" t="s">
        <v>3769</v>
      </c>
      <c r="D9" s="6" t="s">
        <v>1091</v>
      </c>
      <c r="E9" s="6" t="s">
        <v>2580</v>
      </c>
      <c r="F9" s="6" t="s">
        <v>2580</v>
      </c>
      <c r="G9">
        <f>Ballots!I9</f>
        <v>16</v>
      </c>
      <c r="H9" s="38" t="s">
        <v>3797</v>
      </c>
      <c r="J9">
        <f t="shared" si="0"/>
        <v>8</v>
      </c>
    </row>
    <row r="10" spans="1:11" x14ac:dyDescent="0.2">
      <c r="A10">
        <v>9</v>
      </c>
      <c r="B10" s="38" t="s">
        <v>3779</v>
      </c>
      <c r="C10" s="6" t="s">
        <v>3780</v>
      </c>
      <c r="D10" s="38" t="s">
        <v>38</v>
      </c>
      <c r="E10" s="6" t="s">
        <v>1505</v>
      </c>
      <c r="F10" s="38" t="s">
        <v>2672</v>
      </c>
      <c r="G10">
        <f>Ballots!J9</f>
        <v>6</v>
      </c>
      <c r="H10" s="38" t="s">
        <v>3798</v>
      </c>
      <c r="J10">
        <f t="shared" si="0"/>
        <v>9</v>
      </c>
    </row>
    <row r="11" spans="1:11" x14ac:dyDescent="0.2">
      <c r="A11">
        <v>10</v>
      </c>
      <c r="B11" s="38" t="s">
        <v>2871</v>
      </c>
      <c r="C11" t="s">
        <v>581</v>
      </c>
      <c r="D11" t="s">
        <v>581</v>
      </c>
      <c r="E11" s="6" t="s">
        <v>581</v>
      </c>
      <c r="F11" s="6" t="s">
        <v>581</v>
      </c>
      <c r="G11">
        <f>Ballots!K9</f>
        <v>0</v>
      </c>
      <c r="H11" s="38" t="s">
        <v>2871</v>
      </c>
      <c r="J11">
        <f t="shared" si="0"/>
        <v>10</v>
      </c>
    </row>
    <row r="12" spans="1:11" x14ac:dyDescent="0.2">
      <c r="A12">
        <v>11</v>
      </c>
      <c r="B12" s="38" t="s">
        <v>3770</v>
      </c>
      <c r="C12" s="6" t="s">
        <v>3771</v>
      </c>
      <c r="D12" s="38" t="s">
        <v>3166</v>
      </c>
      <c r="E12" s="6" t="s">
        <v>1013</v>
      </c>
      <c r="F12" s="38" t="s">
        <v>2433</v>
      </c>
      <c r="G12">
        <f>Ballots!L9</f>
        <v>7</v>
      </c>
      <c r="H12" s="38" t="s">
        <v>3799</v>
      </c>
      <c r="J12">
        <f t="shared" si="0"/>
        <v>11</v>
      </c>
    </row>
    <row r="13" spans="1:11" x14ac:dyDescent="0.2">
      <c r="A13">
        <v>12</v>
      </c>
      <c r="B13" s="38" t="s">
        <v>3702</v>
      </c>
      <c r="C13" s="6" t="s">
        <v>3778</v>
      </c>
      <c r="D13" s="38" t="s">
        <v>3139</v>
      </c>
      <c r="E13" s="6" t="s">
        <v>1079</v>
      </c>
      <c r="F13" s="6" t="s">
        <v>189</v>
      </c>
      <c r="G13">
        <f>Ballots!M9</f>
        <v>3</v>
      </c>
      <c r="H13" s="38" t="s">
        <v>3800</v>
      </c>
      <c r="J13">
        <f t="shared" si="0"/>
        <v>12</v>
      </c>
    </row>
    <row r="14" spans="1:11" x14ac:dyDescent="0.2">
      <c r="A14">
        <v>13</v>
      </c>
      <c r="B14" s="38" t="s">
        <v>3781</v>
      </c>
      <c r="C14" s="6" t="s">
        <v>3782</v>
      </c>
      <c r="D14" s="38" t="s">
        <v>1091</v>
      </c>
      <c r="E14" s="6" t="s">
        <v>2433</v>
      </c>
      <c r="F14" s="38" t="s">
        <v>420</v>
      </c>
      <c r="G14">
        <f>Ballots!N9</f>
        <v>7</v>
      </c>
      <c r="H14" s="38" t="s">
        <v>3801</v>
      </c>
      <c r="J14">
        <f t="shared" si="0"/>
        <v>13</v>
      </c>
    </row>
    <row r="15" spans="1:11" x14ac:dyDescent="0.2">
      <c r="A15">
        <v>14</v>
      </c>
      <c r="B15" s="38" t="s">
        <v>3773</v>
      </c>
      <c r="C15" s="6" t="s">
        <v>3774</v>
      </c>
      <c r="D15" s="6" t="s">
        <v>1454</v>
      </c>
      <c r="E15" s="6" t="s">
        <v>273</v>
      </c>
      <c r="F15" s="6" t="s">
        <v>2658</v>
      </c>
      <c r="G15">
        <f>Ballots!O9</f>
        <v>3</v>
      </c>
      <c r="H15" s="38" t="s">
        <v>3802</v>
      </c>
      <c r="J15">
        <f t="shared" si="0"/>
        <v>14</v>
      </c>
    </row>
    <row r="16" spans="1:11" x14ac:dyDescent="0.2">
      <c r="A16">
        <v>15</v>
      </c>
      <c r="B16" s="38" t="s">
        <v>3788</v>
      </c>
      <c r="C16" s="6" t="s">
        <v>3839</v>
      </c>
      <c r="D16" s="38" t="s">
        <v>1091</v>
      </c>
      <c r="E16" s="6" t="s">
        <v>718</v>
      </c>
      <c r="F16" s="38" t="s">
        <v>718</v>
      </c>
      <c r="G16">
        <f>Ballots!P9</f>
        <v>1</v>
      </c>
      <c r="H16" s="38" t="s">
        <v>3803</v>
      </c>
      <c r="J16">
        <f t="shared" si="0"/>
        <v>15</v>
      </c>
    </row>
    <row r="17" spans="1:11" x14ac:dyDescent="0.2">
      <c r="A17">
        <v>16</v>
      </c>
      <c r="B17" s="38" t="s">
        <v>3794</v>
      </c>
      <c r="C17" s="6" t="s">
        <v>3772</v>
      </c>
      <c r="D17" s="6" t="s">
        <v>3165</v>
      </c>
      <c r="E17" s="6" t="s">
        <v>1830</v>
      </c>
      <c r="F17" s="6" t="s">
        <v>2317</v>
      </c>
      <c r="G17">
        <f>Ballots!Q9</f>
        <v>1</v>
      </c>
      <c r="H17" s="38" t="s">
        <v>3804</v>
      </c>
      <c r="J17">
        <f t="shared" si="0"/>
        <v>16</v>
      </c>
    </row>
    <row r="18" spans="1:11" x14ac:dyDescent="0.2">
      <c r="A18">
        <v>17</v>
      </c>
      <c r="B18" s="38" t="s">
        <v>3789</v>
      </c>
      <c r="C18" s="6" t="s">
        <v>3790</v>
      </c>
      <c r="D18" s="38" t="s">
        <v>3791</v>
      </c>
      <c r="E18" s="6" t="s">
        <v>2406</v>
      </c>
      <c r="F18" s="38" t="s">
        <v>482</v>
      </c>
      <c r="G18">
        <f>Ballots!R9</f>
        <v>1</v>
      </c>
      <c r="H18" s="38" t="s">
        <v>2544</v>
      </c>
      <c r="J18">
        <f t="shared" si="0"/>
        <v>17</v>
      </c>
    </row>
    <row r="19" spans="1:11" x14ac:dyDescent="0.2">
      <c r="A19">
        <v>18</v>
      </c>
      <c r="B19" s="38" t="s">
        <v>3784</v>
      </c>
      <c r="C19" s="6" t="s">
        <v>3785</v>
      </c>
      <c r="D19" s="38" t="s">
        <v>1091</v>
      </c>
      <c r="E19" s="6" t="s">
        <v>1177</v>
      </c>
      <c r="F19" s="38" t="s">
        <v>2494</v>
      </c>
      <c r="G19">
        <f>Ballots!S9</f>
        <v>1</v>
      </c>
      <c r="H19" s="38" t="s">
        <v>3805</v>
      </c>
      <c r="J19">
        <f t="shared" si="0"/>
        <v>18</v>
      </c>
    </row>
    <row r="20" spans="1:11" x14ac:dyDescent="0.2">
      <c r="A20">
        <v>19</v>
      </c>
      <c r="B20" s="38" t="s">
        <v>3775</v>
      </c>
      <c r="C20" s="6" t="s">
        <v>3776</v>
      </c>
      <c r="D20" s="38" t="s">
        <v>451</v>
      </c>
      <c r="E20" s="6" t="s">
        <v>2580</v>
      </c>
      <c r="F20" s="38" t="s">
        <v>718</v>
      </c>
      <c r="G20">
        <f>Ballots!T9</f>
        <v>1</v>
      </c>
      <c r="H20" s="38" t="s">
        <v>326</v>
      </c>
      <c r="J20">
        <f t="shared" si="0"/>
        <v>19</v>
      </c>
    </row>
    <row r="21" spans="1:11" x14ac:dyDescent="0.2">
      <c r="A21">
        <v>20</v>
      </c>
      <c r="B21" s="38" t="s">
        <v>3783</v>
      </c>
      <c r="C21" s="6"/>
      <c r="D21" s="38" t="s">
        <v>1091</v>
      </c>
      <c r="E21" s="6" t="s">
        <v>1177</v>
      </c>
      <c r="F21" s="6"/>
      <c r="G21">
        <f>Ballots!U9</f>
        <v>1</v>
      </c>
      <c r="H21" s="38" t="s">
        <v>3806</v>
      </c>
      <c r="J21">
        <f t="shared" si="0"/>
        <v>20</v>
      </c>
      <c r="K21" s="6"/>
    </row>
    <row r="22" spans="1:11" x14ac:dyDescent="0.2">
      <c r="A22">
        <v>21</v>
      </c>
      <c r="B22" s="38" t="s">
        <v>3777</v>
      </c>
      <c r="C22" s="6" t="s">
        <v>3846</v>
      </c>
      <c r="D22" s="38" t="s">
        <v>3737</v>
      </c>
      <c r="E22" s="6" t="s">
        <v>1590</v>
      </c>
      <c r="F22" s="38" t="s">
        <v>2672</v>
      </c>
      <c r="G22">
        <f>Ballots!V9</f>
        <v>1</v>
      </c>
      <c r="H22" s="38" t="s">
        <v>3807</v>
      </c>
      <c r="J22">
        <f t="shared" si="0"/>
        <v>21</v>
      </c>
    </row>
    <row r="23" spans="1:11" x14ac:dyDescent="0.2">
      <c r="A23">
        <v>22</v>
      </c>
      <c r="B23" s="38" t="s">
        <v>3793</v>
      </c>
      <c r="C23" s="38" t="s">
        <v>3792</v>
      </c>
      <c r="D23" s="38" t="s">
        <v>3698</v>
      </c>
      <c r="E23" s="38" t="s">
        <v>420</v>
      </c>
      <c r="F23" s="38" t="s">
        <v>2478</v>
      </c>
      <c r="G23">
        <f>Ballots!W9</f>
        <v>1</v>
      </c>
      <c r="H23" s="38" t="s">
        <v>3808</v>
      </c>
      <c r="J23">
        <f t="shared" si="0"/>
        <v>22</v>
      </c>
      <c r="K23" s="6"/>
    </row>
    <row r="24" spans="1:11" x14ac:dyDescent="0.2">
      <c r="A24">
        <v>23</v>
      </c>
      <c r="B24" s="38" t="s">
        <v>3786</v>
      </c>
      <c r="C24" s="6" t="s">
        <v>3787</v>
      </c>
      <c r="D24" s="38" t="s">
        <v>1091</v>
      </c>
      <c r="E24" s="6" t="s">
        <v>2433</v>
      </c>
      <c r="F24" s="38" t="s">
        <v>1460</v>
      </c>
      <c r="G24">
        <f>Ballots!X9</f>
        <v>1</v>
      </c>
      <c r="H24" s="38" t="s">
        <v>3724</v>
      </c>
      <c r="J24">
        <f t="shared" si="0"/>
        <v>23</v>
      </c>
      <c r="K24" s="6"/>
    </row>
    <row r="25" spans="1:11" x14ac:dyDescent="0.2">
      <c r="A25">
        <v>24</v>
      </c>
      <c r="B25" s="38" t="s">
        <v>3809</v>
      </c>
      <c r="C25" s="6" t="s">
        <v>581</v>
      </c>
      <c r="D25" s="38" t="s">
        <v>581</v>
      </c>
      <c r="E25" s="6" t="s">
        <v>2309</v>
      </c>
      <c r="F25" s="38" t="s">
        <v>581</v>
      </c>
      <c r="G25">
        <f>Ballots!Y9</f>
        <v>1</v>
      </c>
      <c r="H25" s="38" t="s">
        <v>3810</v>
      </c>
      <c r="J25">
        <f t="shared" si="0"/>
        <v>24</v>
      </c>
    </row>
    <row r="26" spans="1:11" x14ac:dyDescent="0.2">
      <c r="A26">
        <v>25</v>
      </c>
      <c r="B26" s="38" t="s">
        <v>3833</v>
      </c>
      <c r="C26" s="6" t="s">
        <v>3859</v>
      </c>
      <c r="D26" s="38" t="s">
        <v>1091</v>
      </c>
      <c r="E26" s="6" t="s">
        <v>2550</v>
      </c>
      <c r="F26" s="38" t="s">
        <v>2550</v>
      </c>
      <c r="G26">
        <f>Ballots!Z9</f>
        <v>1</v>
      </c>
      <c r="H26" s="38" t="s">
        <v>1646</v>
      </c>
      <c r="J26">
        <f t="shared" si="0"/>
        <v>25</v>
      </c>
      <c r="K26" s="6"/>
    </row>
    <row r="27" spans="1:11" x14ac:dyDescent="0.2">
      <c r="A27">
        <v>26</v>
      </c>
      <c r="B27" s="38" t="s">
        <v>3855</v>
      </c>
      <c r="C27" s="6" t="s">
        <v>3856</v>
      </c>
      <c r="D27" s="38" t="s">
        <v>2922</v>
      </c>
      <c r="E27" s="6"/>
      <c r="F27" s="38"/>
      <c r="G27">
        <f>Ballots!AA9</f>
        <v>1</v>
      </c>
      <c r="H27" s="38" t="s">
        <v>702</v>
      </c>
      <c r="J27">
        <f t="shared" si="0"/>
        <v>26</v>
      </c>
      <c r="K27" s="6"/>
    </row>
    <row r="28" spans="1:11" x14ac:dyDescent="0.2">
      <c r="A28">
        <v>27</v>
      </c>
      <c r="B28" s="38"/>
      <c r="C28" s="6"/>
      <c r="D28" s="38"/>
      <c r="E28" s="6"/>
      <c r="F28" s="38"/>
      <c r="G28">
        <f>Ballots!AB9</f>
        <v>0</v>
      </c>
      <c r="H28" s="6"/>
      <c r="J28">
        <f t="shared" si="0"/>
        <v>27</v>
      </c>
    </row>
    <row r="29" spans="1:11" x14ac:dyDescent="0.2">
      <c r="A29">
        <v>28</v>
      </c>
      <c r="B29" s="38"/>
      <c r="C29" s="6"/>
      <c r="D29" s="38"/>
      <c r="E29" s="6"/>
      <c r="F29" s="38"/>
      <c r="G29">
        <f>Ballots!AC9</f>
        <v>0</v>
      </c>
      <c r="H29" s="6"/>
      <c r="J29">
        <f t="shared" si="0"/>
        <v>28</v>
      </c>
    </row>
    <row r="30" spans="1:11" x14ac:dyDescent="0.2">
      <c r="A30">
        <v>29</v>
      </c>
      <c r="B30" s="38"/>
      <c r="C30" s="6"/>
      <c r="D30" s="38"/>
      <c r="E30" s="6"/>
      <c r="F30" s="38"/>
      <c r="G30">
        <f>Ballots!AD9</f>
        <v>0</v>
      </c>
      <c r="H30" s="6"/>
      <c r="J30">
        <f t="shared" si="0"/>
        <v>29</v>
      </c>
    </row>
    <row r="31" spans="1:11" x14ac:dyDescent="0.2">
      <c r="A31">
        <v>30</v>
      </c>
      <c r="B31" s="38"/>
      <c r="C31" s="6"/>
      <c r="D31" s="6"/>
      <c r="E31" s="6"/>
      <c r="F31" s="6"/>
      <c r="G31">
        <f>Ballots!AE9</f>
        <v>0</v>
      </c>
      <c r="H31" s="6"/>
      <c r="J31">
        <f t="shared" si="0"/>
        <v>30</v>
      </c>
    </row>
    <row r="32" spans="1:11" x14ac:dyDescent="0.2">
      <c r="A32">
        <v>31</v>
      </c>
      <c r="B32" s="38"/>
      <c r="C32" s="6"/>
      <c r="D32" s="38"/>
      <c r="E32" s="6"/>
      <c r="F32" s="38"/>
      <c r="G32">
        <f>Ballots!AF9</f>
        <v>0</v>
      </c>
      <c r="H32" s="6"/>
      <c r="J32">
        <f t="shared" si="0"/>
        <v>31</v>
      </c>
    </row>
    <row r="33" spans="1:11" x14ac:dyDescent="0.2">
      <c r="A33">
        <v>32</v>
      </c>
      <c r="B33" s="38"/>
      <c r="C33" s="6"/>
      <c r="D33" s="38"/>
      <c r="E33" s="6"/>
      <c r="F33" s="38"/>
      <c r="G33">
        <f>Ballots!AG9</f>
        <v>0</v>
      </c>
      <c r="H33" s="6"/>
      <c r="J33">
        <f t="shared" si="0"/>
        <v>32</v>
      </c>
    </row>
    <row r="34" spans="1:11" x14ac:dyDescent="0.2">
      <c r="A34">
        <v>33</v>
      </c>
      <c r="B34" s="38"/>
      <c r="C34" s="6"/>
      <c r="D34" s="38"/>
      <c r="E34" s="6"/>
      <c r="F34" s="6"/>
      <c r="G34">
        <f>Ballots!AH9</f>
        <v>0</v>
      </c>
      <c r="H34" s="6"/>
      <c r="I34" s="6"/>
      <c r="J34">
        <f t="shared" si="0"/>
        <v>33</v>
      </c>
    </row>
    <row r="35" spans="1:11" x14ac:dyDescent="0.2">
      <c r="A35">
        <v>34</v>
      </c>
      <c r="B35" s="38"/>
      <c r="C35" s="6"/>
      <c r="D35" s="38"/>
      <c r="E35" s="6"/>
      <c r="F35" s="38"/>
      <c r="G35">
        <f>Ballots!AI9</f>
        <v>0</v>
      </c>
      <c r="H35" s="6"/>
      <c r="J35">
        <f t="shared" si="0"/>
        <v>34</v>
      </c>
      <c r="K35" s="6"/>
    </row>
    <row r="36" spans="1:11" x14ac:dyDescent="0.2">
      <c r="A36">
        <v>35</v>
      </c>
      <c r="B36" s="38"/>
      <c r="C36" s="6"/>
      <c r="D36" s="38"/>
      <c r="E36" s="6"/>
      <c r="F36" s="38"/>
      <c r="G36">
        <f>Ballots!AJ9</f>
        <v>0</v>
      </c>
      <c r="H36" s="6"/>
      <c r="J36">
        <f t="shared" si="0"/>
        <v>35</v>
      </c>
    </row>
    <row r="37" spans="1:11" x14ac:dyDescent="0.2">
      <c r="A37">
        <v>36</v>
      </c>
      <c r="B37" s="38"/>
      <c r="C37" s="6"/>
      <c r="D37" s="38"/>
      <c r="E37" s="6"/>
      <c r="F37" s="6"/>
      <c r="G37">
        <f>Ballots!AK9</f>
        <v>0</v>
      </c>
      <c r="H37" s="6"/>
      <c r="J37">
        <f t="shared" si="0"/>
        <v>36</v>
      </c>
    </row>
    <row r="38" spans="1:11" x14ac:dyDescent="0.2">
      <c r="A38">
        <v>37</v>
      </c>
      <c r="B38" s="38"/>
      <c r="C38" s="6"/>
      <c r="D38" s="38"/>
      <c r="E38" s="6"/>
      <c r="F38" s="6"/>
      <c r="G38">
        <f>Ballots!AL9</f>
        <v>0</v>
      </c>
      <c r="H38" s="6"/>
      <c r="J38">
        <f t="shared" si="0"/>
        <v>37</v>
      </c>
    </row>
    <row r="39" spans="1:11" x14ac:dyDescent="0.2">
      <c r="A39">
        <v>38</v>
      </c>
      <c r="B39" s="6"/>
      <c r="C39" s="6"/>
      <c r="D39" s="38"/>
      <c r="E39" s="6"/>
      <c r="F39" s="6"/>
      <c r="G39">
        <f>Ballots!AM9</f>
        <v>0</v>
      </c>
      <c r="H39" s="6"/>
      <c r="J39">
        <f t="shared" si="0"/>
        <v>38</v>
      </c>
    </row>
    <row r="40" spans="1:11" x14ac:dyDescent="0.2">
      <c r="B40" s="6"/>
      <c r="C40" s="6"/>
      <c r="D40" s="38"/>
      <c r="E40" s="6"/>
      <c r="F40" s="6"/>
    </row>
    <row r="41" spans="1:11" x14ac:dyDescent="0.2">
      <c r="B41" s="38"/>
      <c r="C41" s="6"/>
      <c r="D41" s="38"/>
      <c r="E41" s="6"/>
      <c r="F41" s="6"/>
    </row>
    <row r="42" spans="1:11" x14ac:dyDescent="0.2">
      <c r="B42" s="38"/>
      <c r="C42" s="6"/>
      <c r="D42" s="38"/>
      <c r="E42" s="6"/>
      <c r="F42" s="38"/>
    </row>
    <row r="43" spans="1:11" x14ac:dyDescent="0.2">
      <c r="B43" s="38"/>
      <c r="C43" s="6"/>
      <c r="D43" s="38"/>
      <c r="E43" s="6"/>
      <c r="F43" s="38"/>
    </row>
    <row r="44" spans="1:11" x14ac:dyDescent="0.2">
      <c r="B44" s="6"/>
      <c r="C44" s="6"/>
      <c r="D44" s="38"/>
      <c r="E44" s="6"/>
      <c r="F44" s="6"/>
    </row>
    <row r="45" spans="1:11" x14ac:dyDescent="0.2">
      <c r="B45" s="6"/>
      <c r="C45" s="6"/>
      <c r="D45" s="38"/>
      <c r="E45" s="6"/>
      <c r="F45" s="6"/>
    </row>
    <row r="46" spans="1:11" x14ac:dyDescent="0.2">
      <c r="B46" s="6"/>
      <c r="C46" s="6"/>
      <c r="D46" s="38"/>
      <c r="E46" s="6"/>
      <c r="F46" s="6"/>
    </row>
    <row r="47" spans="1:11" x14ac:dyDescent="0.2">
      <c r="B47" s="6"/>
      <c r="C47" s="6"/>
      <c r="D47" s="38"/>
      <c r="E47" s="6"/>
      <c r="F47" s="6"/>
    </row>
    <row r="48" spans="1:11" x14ac:dyDescent="0.2">
      <c r="B48" s="6"/>
      <c r="C48" s="6"/>
      <c r="D48" s="38"/>
      <c r="E48" s="6"/>
      <c r="F48" s="6"/>
    </row>
    <row r="49" spans="2:6" x14ac:dyDescent="0.2">
      <c r="B49" s="6"/>
      <c r="C49" s="6"/>
      <c r="D49" s="38"/>
      <c r="E49" s="6"/>
      <c r="F49" s="6"/>
    </row>
    <row r="50" spans="2:6" x14ac:dyDescent="0.2">
      <c r="B50" s="6"/>
      <c r="C50" s="6"/>
      <c r="D50" s="38"/>
      <c r="E50" s="6"/>
      <c r="F50" s="6"/>
    </row>
    <row r="51" spans="2:6" x14ac:dyDescent="0.2">
      <c r="B51" s="6"/>
      <c r="C51" s="6"/>
      <c r="D51" s="38"/>
      <c r="E51" s="6"/>
      <c r="F51" s="6"/>
    </row>
    <row r="52" spans="2:6" x14ac:dyDescent="0.2">
      <c r="B52" s="6"/>
      <c r="C52" s="6"/>
      <c r="D52" s="38"/>
      <c r="E52" s="6"/>
      <c r="F52" s="6"/>
    </row>
    <row r="53" spans="2:6" x14ac:dyDescent="0.2">
      <c r="B53" s="6"/>
      <c r="C53" s="6"/>
      <c r="D53" s="38"/>
      <c r="E53" s="6"/>
      <c r="F53" s="6"/>
    </row>
    <row r="54" spans="2:6" x14ac:dyDescent="0.2">
      <c r="B54" s="6"/>
      <c r="C54" s="6"/>
      <c r="D54" s="38"/>
      <c r="E54" s="6"/>
      <c r="F54" s="6"/>
    </row>
    <row r="55" spans="2:6" x14ac:dyDescent="0.2">
      <c r="B55" s="6"/>
      <c r="C55" s="6"/>
      <c r="D55" s="38"/>
      <c r="E55" s="6"/>
      <c r="F55" s="6"/>
    </row>
    <row r="56" spans="2:6" x14ac:dyDescent="0.2">
      <c r="B56" s="6"/>
      <c r="C56" s="6"/>
      <c r="D56" s="38"/>
      <c r="E56" s="6"/>
      <c r="F56" s="6"/>
    </row>
    <row r="57" spans="2:6" x14ac:dyDescent="0.2">
      <c r="B57" s="6"/>
      <c r="C57" s="6"/>
      <c r="D57" s="38"/>
      <c r="E57" s="6"/>
      <c r="F57" s="6"/>
    </row>
    <row r="58" spans="2:6" x14ac:dyDescent="0.2">
      <c r="B58" s="6"/>
      <c r="C58" s="6"/>
      <c r="D58" s="38"/>
      <c r="E58" s="6"/>
      <c r="F58" s="6"/>
    </row>
    <row r="59" spans="2:6" x14ac:dyDescent="0.2">
      <c r="B59" s="6"/>
      <c r="C59" s="6"/>
      <c r="D59" s="38"/>
      <c r="E59" s="6"/>
      <c r="F59" s="6"/>
    </row>
    <row r="60" spans="2:6" x14ac:dyDescent="0.2">
      <c r="B60" s="6"/>
      <c r="C60" s="6"/>
      <c r="D60" s="38"/>
      <c r="E60" s="6"/>
      <c r="F60" s="6"/>
    </row>
    <row r="61" spans="2:6" x14ac:dyDescent="0.2">
      <c r="B61" s="6"/>
      <c r="C61" s="6"/>
      <c r="D61" s="38"/>
      <c r="E61" s="6"/>
      <c r="F61" s="6"/>
    </row>
    <row r="62" spans="2:6" x14ac:dyDescent="0.2">
      <c r="B62" s="6"/>
      <c r="C62" s="6"/>
      <c r="D62" s="38"/>
      <c r="E62" s="6"/>
      <c r="F62" s="6"/>
    </row>
    <row r="63" spans="2:6" x14ac:dyDescent="0.2">
      <c r="B63" s="6"/>
      <c r="C63" s="6"/>
      <c r="D63" s="38"/>
      <c r="E63" s="6"/>
      <c r="F63" s="6"/>
    </row>
    <row r="64" spans="2:6" x14ac:dyDescent="0.2">
      <c r="B64" s="6"/>
      <c r="C64" s="6"/>
      <c r="D64" s="38"/>
      <c r="E64" s="6"/>
      <c r="F64" s="6"/>
    </row>
    <row r="65" spans="2:6" x14ac:dyDescent="0.2">
      <c r="B65" s="6"/>
      <c r="C65" s="6"/>
      <c r="D65" s="38"/>
      <c r="E65" s="6"/>
      <c r="F65" s="6"/>
    </row>
    <row r="66" spans="2:6" x14ac:dyDescent="0.2">
      <c r="D66" s="38"/>
    </row>
    <row r="67" spans="2:6" x14ac:dyDescent="0.2">
      <c r="D67" s="38"/>
    </row>
    <row r="1827" spans="17:17" x14ac:dyDescent="0.2">
      <c r="Q1827">
        <v>1155</v>
      </c>
    </row>
    <row r="2928" spans="74:77" x14ac:dyDescent="0.2">
      <c r="BV2928" t="e">
        <f>IF($BH2928&lt;&gt;"","",SUMIF(#REF!,$BL2928,#REF!)-N2928)</f>
        <v>#REF!</v>
      </c>
      <c r="BW2928" t="e">
        <f>IF($BH2928&lt;&gt;"","",SUMIF(#REF!,$BL2928,#REF!)-O2928)</f>
        <v>#REF!</v>
      </c>
      <c r="BX2928" t="e">
        <f>IF($BH2928&lt;&gt;"","",SUMIF(#REF!,$BL2928,#REF!)-P2928)</f>
        <v>#REF!</v>
      </c>
      <c r="BY2928" t="e">
        <f>IF($BH2928&lt;&gt;"","",SUMIF(#REF!,$BL2928,#REF!)-Q2928)</f>
        <v>#REF!</v>
      </c>
    </row>
    <row r="2929" spans="74:77" x14ac:dyDescent="0.2">
      <c r="BV2929" t="e">
        <f>IF($BH2929&lt;&gt;"","",SUMIF(#REF!,$BL2929,#REF!)-N2929)</f>
        <v>#REF!</v>
      </c>
      <c r="BW2929" t="e">
        <f>IF($BH2929&lt;&gt;"","",SUMIF(#REF!,$BL2929,#REF!)-O2929)</f>
        <v>#REF!</v>
      </c>
      <c r="BX2929" t="e">
        <f>IF($BH2929&lt;&gt;"","",SUMIF(#REF!,$BL2929,#REF!)-P2929)</f>
        <v>#REF!</v>
      </c>
      <c r="BY2929" t="e">
        <f>IF($BH2929&lt;&gt;"","",SUMIF(#REF!,$BL2929,#REF!)-Q2929)</f>
        <v>#REF!</v>
      </c>
    </row>
    <row r="2930" spans="74:77" x14ac:dyDescent="0.2">
      <c r="BV2930" t="e">
        <f>IF($BH2930&lt;&gt;"","",SUMIF(#REF!,$BL2930,#REF!)-N2930)</f>
        <v>#REF!</v>
      </c>
      <c r="BW2930" t="e">
        <f>IF($BH2930&lt;&gt;"","",SUMIF(#REF!,$BL2930,#REF!)-O2930)</f>
        <v>#REF!</v>
      </c>
      <c r="BX2930" t="e">
        <f>IF($BH2930&lt;&gt;"","",SUMIF(#REF!,$BL2930,#REF!)-P2930)</f>
        <v>#REF!</v>
      </c>
      <c r="BY2930" t="e">
        <f>IF($BH2930&lt;&gt;"","",SUMIF(#REF!,$BL2930,#REF!)-Q2930)</f>
        <v>#REF!</v>
      </c>
    </row>
    <row r="2931" spans="74:77" x14ac:dyDescent="0.2">
      <c r="BV2931" t="e">
        <f>IF($BH2931&lt;&gt;"","",SUMIF(#REF!,$BL2931,#REF!)-N2931)</f>
        <v>#REF!</v>
      </c>
      <c r="BW2931" t="e">
        <f>IF($BH2931&lt;&gt;"","",SUMIF(#REF!,$BL2931,#REF!)-O2931)</f>
        <v>#REF!</v>
      </c>
      <c r="BX2931" t="e">
        <f>IF($BH2931&lt;&gt;"","",SUMIF(#REF!,$BL2931,#REF!)-P2931)</f>
        <v>#REF!</v>
      </c>
      <c r="BY2931" t="e">
        <f>IF($BH2931&lt;&gt;"","",SUMIF(#REF!,$BL2931,#REF!)-Q2931)</f>
        <v>#REF!</v>
      </c>
    </row>
    <row r="2932" spans="74:77" x14ac:dyDescent="0.2">
      <c r="BV2932" t="e">
        <f>IF($BH2932&lt;&gt;"","",SUMIF(#REF!,$BL2932,#REF!)-N2932)</f>
        <v>#REF!</v>
      </c>
      <c r="BW2932" t="e">
        <f>IF($BH2932&lt;&gt;"","",SUMIF(#REF!,$BL2932,#REF!)-O2932)</f>
        <v>#REF!</v>
      </c>
      <c r="BX2932" t="e">
        <f>IF($BH2932&lt;&gt;"","",SUMIF(#REF!,$BL2932,#REF!)-P2932)</f>
        <v>#REF!</v>
      </c>
      <c r="BY2932" t="e">
        <f>IF($BH2932&lt;&gt;"","",SUMIF(#REF!,$BL2932,#REF!)-Q2932)</f>
        <v>#REF!</v>
      </c>
    </row>
    <row r="2933" spans="74:77" x14ac:dyDescent="0.2">
      <c r="BV2933" t="e">
        <f>IF($BH2933&lt;&gt;"","",SUMIF(#REF!,$BL2933,#REF!)-N2933)</f>
        <v>#REF!</v>
      </c>
      <c r="BW2933" t="e">
        <f>IF($BH2933&lt;&gt;"","",SUMIF(#REF!,$BL2933,#REF!)-O2933)</f>
        <v>#REF!</v>
      </c>
      <c r="BX2933" t="e">
        <f>IF($BH2933&lt;&gt;"","",SUMIF(#REF!,$BL2933,#REF!)-P2933)</f>
        <v>#REF!</v>
      </c>
      <c r="BY2933" t="e">
        <f>IF($BH2933&lt;&gt;"","",SUMIF(#REF!,$BL2933,#REF!)-Q2933)</f>
        <v>#REF!</v>
      </c>
    </row>
    <row r="2934" spans="74:77" x14ac:dyDescent="0.2">
      <c r="BV2934" t="e">
        <f>IF($BH2934&lt;&gt;"","",SUMIF(#REF!,$BL2934,#REF!)-N2934)</f>
        <v>#REF!</v>
      </c>
      <c r="BW2934" t="e">
        <f>IF($BH2934&lt;&gt;"","",SUMIF(#REF!,$BL2934,#REF!)-O2934)</f>
        <v>#REF!</v>
      </c>
      <c r="BX2934" t="e">
        <f>IF($BH2934&lt;&gt;"","",SUMIF(#REF!,$BL2934,#REF!)-P2934)</f>
        <v>#REF!</v>
      </c>
      <c r="BY2934" t="e">
        <f>IF($BH2934&lt;&gt;"","",SUMIF(#REF!,$BL2934,#REF!)-Q2934)</f>
        <v>#REF!</v>
      </c>
    </row>
    <row r="2935" spans="74:77" x14ac:dyDescent="0.2">
      <c r="BV2935" t="e">
        <f>IF($BH2935&lt;&gt;"","",SUMIF(#REF!,$BL2935,#REF!)-N2935)</f>
        <v>#REF!</v>
      </c>
      <c r="BW2935" t="e">
        <f>IF($BH2935&lt;&gt;"","",SUMIF(#REF!,$BL2935,#REF!)-O2935)</f>
        <v>#REF!</v>
      </c>
      <c r="BX2935" t="e">
        <f>IF($BH2935&lt;&gt;"","",SUMIF(#REF!,$BL2935,#REF!)-P2935)</f>
        <v>#REF!</v>
      </c>
      <c r="BY2935" t="e">
        <f>IF($BH2935&lt;&gt;"","",SUMIF(#REF!,$BL2935,#REF!)-Q2935)</f>
        <v>#REF!</v>
      </c>
    </row>
    <row r="2936" spans="74:77" x14ac:dyDescent="0.2">
      <c r="BV2936" t="e">
        <f>IF($BH2936&lt;&gt;"","",SUMIF(#REF!,$BL2936,#REF!)-N2936)</f>
        <v>#REF!</v>
      </c>
      <c r="BW2936" t="e">
        <f>IF($BH2936&lt;&gt;"","",SUMIF(#REF!,$BL2936,#REF!)-O2936)</f>
        <v>#REF!</v>
      </c>
      <c r="BX2936" t="e">
        <f>IF($BH2936&lt;&gt;"","",SUMIF(#REF!,$BL2936,#REF!)-P2936)</f>
        <v>#REF!</v>
      </c>
      <c r="BY2936" t="e">
        <f>IF($BH2936&lt;&gt;"","",SUMIF(#REF!,$BL2936,#REF!)-Q2936)</f>
        <v>#REF!</v>
      </c>
    </row>
    <row r="2937" spans="74:77" x14ac:dyDescent="0.2">
      <c r="BV2937" t="e">
        <f>IF($BH2937&lt;&gt;"","",SUMIF(#REF!,$BL2937,#REF!)-N2937)</f>
        <v>#REF!</v>
      </c>
      <c r="BW2937" t="e">
        <f>IF($BH2937&lt;&gt;"","",SUMIF(#REF!,$BL2937,#REF!)-O2937)</f>
        <v>#REF!</v>
      </c>
      <c r="BX2937" t="e">
        <f>IF($BH2937&lt;&gt;"","",SUMIF(#REF!,$BL2937,#REF!)-P2937)</f>
        <v>#REF!</v>
      </c>
      <c r="BY2937" t="e">
        <f>IF($BH2937&lt;&gt;"","",SUMIF(#REF!,$BL2937,#REF!)-Q2937)</f>
        <v>#REF!</v>
      </c>
    </row>
    <row r="2938" spans="74:77" x14ac:dyDescent="0.2">
      <c r="BV2938" t="e">
        <f>IF($BH2938&lt;&gt;"","",SUMIF(#REF!,$BL2938,#REF!)-N2938)</f>
        <v>#REF!</v>
      </c>
      <c r="BW2938" t="e">
        <f>IF($BH2938&lt;&gt;"","",SUMIF(#REF!,$BL2938,#REF!)-O2938)</f>
        <v>#REF!</v>
      </c>
      <c r="BX2938" t="e">
        <f>IF($BH2938&lt;&gt;"","",SUMIF(#REF!,$BL2938,#REF!)-P2938)</f>
        <v>#REF!</v>
      </c>
      <c r="BY2938" t="e">
        <f>IF($BH2938&lt;&gt;"","",SUMIF(#REF!,$BL2938,#REF!)-Q2938)</f>
        <v>#REF!</v>
      </c>
    </row>
    <row r="2939" spans="74:77" x14ac:dyDescent="0.2">
      <c r="BV2939" t="e">
        <f>IF($BH2939&lt;&gt;"","",SUMIF(#REF!,$BL2939,#REF!)-N2939)</f>
        <v>#REF!</v>
      </c>
      <c r="BW2939" t="e">
        <f>IF($BH2939&lt;&gt;"","",SUMIF(#REF!,$BL2939,#REF!)-O2939)</f>
        <v>#REF!</v>
      </c>
      <c r="BX2939" t="e">
        <f>IF($BH2939&lt;&gt;"","",SUMIF(#REF!,$BL2939,#REF!)-P2939)</f>
        <v>#REF!</v>
      </c>
      <c r="BY2939" t="e">
        <f>IF($BH2939&lt;&gt;"","",SUMIF(#REF!,$BL2939,#REF!)-Q2939)</f>
        <v>#REF!</v>
      </c>
    </row>
    <row r="2940" spans="74:77" x14ac:dyDescent="0.2">
      <c r="BV2940" t="e">
        <f>IF($BH2940&lt;&gt;"","",SUMIF(#REF!,$BL2940,#REF!)-N2940)</f>
        <v>#REF!</v>
      </c>
      <c r="BW2940" t="e">
        <f>IF($BH2940&lt;&gt;"","",SUMIF(#REF!,$BL2940,#REF!)-O2940)</f>
        <v>#REF!</v>
      </c>
      <c r="BX2940" t="e">
        <f>IF($BH2940&lt;&gt;"","",SUMIF(#REF!,$BL2940,#REF!)-P2940)</f>
        <v>#REF!</v>
      </c>
      <c r="BY2940" t="e">
        <f>IF($BH2940&lt;&gt;"","",SUMIF(#REF!,$BL2940,#REF!)-Q2940)</f>
        <v>#REF!</v>
      </c>
    </row>
    <row r="2941" spans="74:77" x14ac:dyDescent="0.2">
      <c r="BV2941" t="e">
        <f>IF($BH2941&lt;&gt;"","",SUMIF(#REF!,$BL2941,#REF!)-N2941)</f>
        <v>#REF!</v>
      </c>
      <c r="BW2941" t="e">
        <f>IF($BH2941&lt;&gt;"","",SUMIF(#REF!,$BL2941,#REF!)-O2941)</f>
        <v>#REF!</v>
      </c>
      <c r="BX2941" t="e">
        <f>IF($BH2941&lt;&gt;"","",SUMIF(#REF!,$BL2941,#REF!)-P2941)</f>
        <v>#REF!</v>
      </c>
      <c r="BY2941" t="e">
        <f>IF($BH2941&lt;&gt;"","",SUMIF(#REF!,$BL2941,#REF!)-Q2941)</f>
        <v>#REF!</v>
      </c>
    </row>
    <row r="2942" spans="74:77" x14ac:dyDescent="0.2">
      <c r="BV2942" t="e">
        <f>IF($BH2942&lt;&gt;"","",SUMIF(#REF!,$BL2942,#REF!)-N2942)</f>
        <v>#REF!</v>
      </c>
      <c r="BW2942" t="e">
        <f>IF($BH2942&lt;&gt;"","",SUMIF(#REF!,$BL2942,#REF!)-O2942)</f>
        <v>#REF!</v>
      </c>
      <c r="BX2942" t="e">
        <f>IF($BH2942&lt;&gt;"","",SUMIF(#REF!,$BL2942,#REF!)-P2942)</f>
        <v>#REF!</v>
      </c>
      <c r="BY2942" t="e">
        <f>IF($BH2942&lt;&gt;"","",SUMIF(#REF!,$BL2942,#REF!)-Q2942)</f>
        <v>#REF!</v>
      </c>
    </row>
    <row r="2943" spans="74:77" x14ac:dyDescent="0.2">
      <c r="BV2943" t="e">
        <f>IF($BH2943&lt;&gt;"","",SUMIF(#REF!,$BL2943,#REF!)-N2943)</f>
        <v>#REF!</v>
      </c>
      <c r="BW2943" t="e">
        <f>IF($BH2943&lt;&gt;"","",SUMIF(#REF!,$BL2943,#REF!)-O2943)</f>
        <v>#REF!</v>
      </c>
      <c r="BX2943" t="e">
        <f>IF($BH2943&lt;&gt;"","",SUMIF(#REF!,$BL2943,#REF!)-P2943)</f>
        <v>#REF!</v>
      </c>
      <c r="BY2943" t="e">
        <f>IF($BH2943&lt;&gt;"","",SUMIF(#REF!,$BL2943,#REF!)-Q2943)</f>
        <v>#REF!</v>
      </c>
    </row>
    <row r="2944" spans="74:77" x14ac:dyDescent="0.2">
      <c r="BV2944" t="e">
        <f>IF($BH2944&lt;&gt;"","",SUMIF(#REF!,$BL2944,#REF!)-N2944)</f>
        <v>#REF!</v>
      </c>
      <c r="BW2944" t="e">
        <f>IF($BH2944&lt;&gt;"","",SUMIF(#REF!,$BL2944,#REF!)-O2944)</f>
        <v>#REF!</v>
      </c>
      <c r="BX2944" t="e">
        <f>IF($BH2944&lt;&gt;"","",SUMIF(#REF!,$BL2944,#REF!)-P2944)</f>
        <v>#REF!</v>
      </c>
      <c r="BY2944" t="e">
        <f>IF($BH2944&lt;&gt;"","",SUMIF(#REF!,$BL2944,#REF!)-Q2944)</f>
        <v>#REF!</v>
      </c>
    </row>
    <row r="2945" spans="60:77" x14ac:dyDescent="0.2">
      <c r="BV2945" t="e">
        <f>IF($BH2945&lt;&gt;"","",SUMIF(#REF!,$BL2945,#REF!)-N2945)</f>
        <v>#REF!</v>
      </c>
      <c r="BW2945" t="e">
        <f>IF($BH2945&lt;&gt;"","",SUMIF(#REF!,$BL2945,#REF!)-O2945)</f>
        <v>#REF!</v>
      </c>
      <c r="BX2945" t="e">
        <f>IF($BH2945&lt;&gt;"","",SUMIF(#REF!,$BL2945,#REF!)-P2945)</f>
        <v>#REF!</v>
      </c>
      <c r="BY2945" t="e">
        <f>IF($BH2945&lt;&gt;"","",SUMIF(#REF!,$BL2945,#REF!)-Q2945)</f>
        <v>#REF!</v>
      </c>
    </row>
    <row r="2946" spans="60:77" x14ac:dyDescent="0.2">
      <c r="BH2946">
        <v>4</v>
      </c>
      <c r="BV2946" t="str">
        <f>IF($BH2946&lt;&gt;"","",SUMIF(#REF!,$BL2946,#REF!)-N2946)</f>
        <v/>
      </c>
      <c r="BW2946" t="str">
        <f>IF($BH2946&lt;&gt;"","",SUMIF(#REF!,$BL2946,#REF!)-O2946)</f>
        <v/>
      </c>
      <c r="BX2946" t="str">
        <f>IF($BH2946&lt;&gt;"","",SUMIF(#REF!,$BL2946,#REF!)-P2946)</f>
        <v/>
      </c>
      <c r="BY2946" t="str">
        <f>IF($BH2946&lt;&gt;"","",SUMIF(#REF!,$BL2946,#REF!)-Q2946)</f>
        <v/>
      </c>
    </row>
    <row r="2947" spans="60:77" x14ac:dyDescent="0.2">
      <c r="BV2947" t="e">
        <f>IF($BH2947&lt;&gt;"","",SUMIF(#REF!,$BL2947,#REF!)-N2947)</f>
        <v>#REF!</v>
      </c>
      <c r="BW2947" t="e">
        <f>IF($BH2947&lt;&gt;"","",SUMIF(#REF!,$BL2947,#REF!)-O2947)</f>
        <v>#REF!</v>
      </c>
      <c r="BX2947" t="e">
        <f>IF($BH2947&lt;&gt;"","",SUMIF(#REF!,$BL2947,#REF!)-P2947)</f>
        <v>#REF!</v>
      </c>
      <c r="BY2947" t="e">
        <f>IF($BH2947&lt;&gt;"","",SUMIF(#REF!,$BL2947,#REF!)-Q2947)</f>
        <v>#REF!</v>
      </c>
    </row>
    <row r="2948" spans="60:77" x14ac:dyDescent="0.2">
      <c r="BV2948" t="e">
        <f>IF($BH2948&lt;&gt;"","",SUMIF(#REF!,$BL2948,#REF!)-N2948)</f>
        <v>#REF!</v>
      </c>
      <c r="BW2948" t="e">
        <f>IF($BH2948&lt;&gt;"","",SUMIF(#REF!,$BL2948,#REF!)-O2948)</f>
        <v>#REF!</v>
      </c>
      <c r="BX2948" t="e">
        <f>IF($BH2948&lt;&gt;"","",SUMIF(#REF!,$BL2948,#REF!)-P2948)</f>
        <v>#REF!</v>
      </c>
      <c r="BY2948" t="e">
        <f>IF($BH2948&lt;&gt;"","",SUMIF(#REF!,$BL2948,#REF!)-Q2948)</f>
        <v>#REF!</v>
      </c>
    </row>
    <row r="2949" spans="60:77" x14ac:dyDescent="0.2">
      <c r="BV2949" t="e">
        <f>IF($BH2949&lt;&gt;"","",SUMIF(#REF!,$BL2949,#REF!)-N2949)</f>
        <v>#REF!</v>
      </c>
      <c r="BW2949" t="e">
        <f>IF($BH2949&lt;&gt;"","",SUMIF(#REF!,$BL2949,#REF!)-O2949)</f>
        <v>#REF!</v>
      </c>
      <c r="BX2949" t="e">
        <f>IF($BH2949&lt;&gt;"","",SUMIF(#REF!,$BL2949,#REF!)-P2949)</f>
        <v>#REF!</v>
      </c>
      <c r="BY2949" t="e">
        <f>IF($BH2949&lt;&gt;"","",SUMIF(#REF!,$BL2949,#REF!)-Q2949)</f>
        <v>#REF!</v>
      </c>
    </row>
    <row r="2950" spans="60:77" x14ac:dyDescent="0.2">
      <c r="BV2950" t="e">
        <f>IF($BH2950&lt;&gt;"","",SUMIF(#REF!,$BL2950,#REF!)-N2950)</f>
        <v>#REF!</v>
      </c>
      <c r="BW2950" t="e">
        <f>IF($BH2950&lt;&gt;"","",SUMIF(#REF!,$BL2950,#REF!)-O2950)</f>
        <v>#REF!</v>
      </c>
      <c r="BX2950" t="e">
        <f>IF($BH2950&lt;&gt;"","",SUMIF(#REF!,$BL2950,#REF!)-P2950)</f>
        <v>#REF!</v>
      </c>
      <c r="BY2950" t="e">
        <f>IF($BH2950&lt;&gt;"","",SUMIF(#REF!,$BL2950,#REF!)-Q2950)</f>
        <v>#REF!</v>
      </c>
    </row>
    <row r="2951" spans="60:77" x14ac:dyDescent="0.2">
      <c r="BV2951" t="e">
        <f>IF($BH2951&lt;&gt;"","",SUMIF(#REF!,$BL2951,#REF!)-N2951)</f>
        <v>#REF!</v>
      </c>
      <c r="BW2951" t="e">
        <f>IF($BH2951&lt;&gt;"","",SUMIF(#REF!,$BL2951,#REF!)-O2951)</f>
        <v>#REF!</v>
      </c>
      <c r="BX2951" t="e">
        <f>IF($BH2951&lt;&gt;"","",SUMIF(#REF!,$BL2951,#REF!)-P2951)</f>
        <v>#REF!</v>
      </c>
      <c r="BY2951" t="e">
        <f>IF($BH2951&lt;&gt;"","",SUMIF(#REF!,$BL2951,#REF!)-Q2951)</f>
        <v>#REF!</v>
      </c>
    </row>
    <row r="2952" spans="60:77" x14ac:dyDescent="0.2">
      <c r="BV2952" t="e">
        <f>IF($BH2952&lt;&gt;"","",SUMIF(#REF!,$BL2952,#REF!)-N2952)</f>
        <v>#REF!</v>
      </c>
      <c r="BW2952" t="e">
        <f>IF($BH2952&lt;&gt;"","",SUMIF(#REF!,$BL2952,#REF!)-O2952)</f>
        <v>#REF!</v>
      </c>
      <c r="BX2952" t="e">
        <f>IF($BH2952&lt;&gt;"","",SUMIF(#REF!,$BL2952,#REF!)-P2952)</f>
        <v>#REF!</v>
      </c>
      <c r="BY2952" t="e">
        <f>IF($BH2952&lt;&gt;"","",SUMIF(#REF!,$BL2952,#REF!)-Q2952)</f>
        <v>#REF!</v>
      </c>
    </row>
    <row r="2953" spans="60:77" x14ac:dyDescent="0.2">
      <c r="BV2953" t="e">
        <f>IF($BH2953&lt;&gt;"","",SUMIF(#REF!,$BL2953,#REF!)-N2953)</f>
        <v>#REF!</v>
      </c>
      <c r="BW2953" t="e">
        <f>IF($BH2953&lt;&gt;"","",SUMIF(#REF!,$BL2953,#REF!)-O2953)</f>
        <v>#REF!</v>
      </c>
      <c r="BX2953" t="e">
        <f>IF($BH2953&lt;&gt;"","",SUMIF(#REF!,$BL2953,#REF!)-P2953)</f>
        <v>#REF!</v>
      </c>
      <c r="BY2953" t="e">
        <f>IF($BH2953&lt;&gt;"","",SUMIF(#REF!,$BL2953,#REF!)-Q2953)</f>
        <v>#REF!</v>
      </c>
    </row>
    <row r="2954" spans="60:77" x14ac:dyDescent="0.2">
      <c r="BV2954" t="e">
        <f>IF($BH2954&lt;&gt;"","",SUMIF(#REF!,$BL2954,#REF!)-N2954)</f>
        <v>#REF!</v>
      </c>
      <c r="BW2954" t="e">
        <f>IF($BH2954&lt;&gt;"","",SUMIF(#REF!,$BL2954,#REF!)-O2954)</f>
        <v>#REF!</v>
      </c>
      <c r="BX2954" t="e">
        <f>IF($BH2954&lt;&gt;"","",SUMIF(#REF!,$BL2954,#REF!)-P2954)</f>
        <v>#REF!</v>
      </c>
      <c r="BY2954" t="e">
        <f>IF($BH2954&lt;&gt;"","",SUMIF(#REF!,$BL2954,#REF!)-Q2954)</f>
        <v>#REF!</v>
      </c>
    </row>
    <row r="2955" spans="60:77" x14ac:dyDescent="0.2">
      <c r="BV2955" t="e">
        <f>IF($BH2955&lt;&gt;"","",SUMIF(#REF!,$BL2955,#REF!)-N2955)</f>
        <v>#REF!</v>
      </c>
      <c r="BW2955" t="e">
        <f>IF($BH2955&lt;&gt;"","",SUMIF(#REF!,$BL2955,#REF!)-O2955)</f>
        <v>#REF!</v>
      </c>
      <c r="BX2955" t="e">
        <f>IF($BH2955&lt;&gt;"","",SUMIF(#REF!,$BL2955,#REF!)-P2955)</f>
        <v>#REF!</v>
      </c>
      <c r="BY2955" t="e">
        <f>IF($BH2955&lt;&gt;"","",SUMIF(#REF!,$BL2955,#REF!)-Q2955)</f>
        <v>#REF!</v>
      </c>
    </row>
    <row r="2956" spans="60:77" x14ac:dyDescent="0.2">
      <c r="BV2956" t="e">
        <f>IF($BH2956&lt;&gt;"","",SUMIF(#REF!,$BL2956,#REF!)-N2956)</f>
        <v>#REF!</v>
      </c>
      <c r="BW2956" t="e">
        <f>IF($BH2956&lt;&gt;"","",SUMIF(#REF!,$BL2956,#REF!)-O2956)</f>
        <v>#REF!</v>
      </c>
      <c r="BX2956" t="e">
        <f>IF($BH2956&lt;&gt;"","",SUMIF(#REF!,$BL2956,#REF!)-P2956)</f>
        <v>#REF!</v>
      </c>
      <c r="BY2956" t="e">
        <f>IF($BH2956&lt;&gt;"","",SUMIF(#REF!,$BL2956,#REF!)-Q2956)</f>
        <v>#REF!</v>
      </c>
    </row>
    <row r="2957" spans="60:77" x14ac:dyDescent="0.2">
      <c r="BV2957" t="e">
        <f>IF($BH2957&lt;&gt;"","",SUMIF(#REF!,$BL2957,#REF!)-N2957)</f>
        <v>#REF!</v>
      </c>
      <c r="BW2957" t="e">
        <f>IF($BH2957&lt;&gt;"","",SUMIF(#REF!,$BL2957,#REF!)-O2957)</f>
        <v>#REF!</v>
      </c>
      <c r="BX2957" t="e">
        <f>IF($BH2957&lt;&gt;"","",SUMIF(#REF!,$BL2957,#REF!)-P2957)</f>
        <v>#REF!</v>
      </c>
      <c r="BY2957" t="e">
        <f>IF($BH2957&lt;&gt;"","",SUMIF(#REF!,$BL2957,#REF!)-Q2957)</f>
        <v>#REF!</v>
      </c>
    </row>
    <row r="2958" spans="60:77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60:77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60:77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74:77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74:77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74:77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74:77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74:77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74:77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74:77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74:77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74:77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74:77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74:77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74:77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74:77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74:77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74:77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74:77" x14ac:dyDescent="0.2">
      <c r="BV2976" t="e">
        <f>IF($BH2976&lt;&gt;"","",SUMIF(#REF!,$BL2976,#REF!)-N2976)</f>
        <v>#REF!</v>
      </c>
      <c r="BW2976" t="e">
        <f>IF($BH2976&lt;&gt;"","",SUMIF(#REF!,$BL2976,#REF!)-O2976)</f>
        <v>#REF!</v>
      </c>
      <c r="BX2976" t="e">
        <f>IF($BH2976&lt;&gt;"","",SUMIF(#REF!,$BL2976,#REF!)-P2976)</f>
        <v>#REF!</v>
      </c>
      <c r="BY2976" t="e">
        <f>IF($BH2976&lt;&gt;"","",SUMIF(#REF!,$BL2976,#REF!)-Q2976)</f>
        <v>#REF!</v>
      </c>
    </row>
    <row r="2977" spans="74:77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</sheetData>
  <sortState xmlns:xlrd2="http://schemas.microsoft.com/office/spreadsheetml/2017/richdata2" ref="I17:J35">
    <sortCondition ref="I17:I35"/>
  </sortState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BY3078"/>
  <sheetViews>
    <sheetView workbookViewId="0">
      <pane xSplit="1" ySplit="1" topLeftCell="M2" activePane="bottomRight" state="frozenSplit"/>
      <selection activeCell="BT588" sqref="BT588"/>
      <selection pane="topRight" activeCell="BT588" sqref="BT588"/>
      <selection pane="bottomLeft" activeCell="BT588" sqref="BT588"/>
      <selection pane="bottomRight" activeCell="T40" sqref="T40"/>
    </sheetView>
  </sheetViews>
  <sheetFormatPr baseColWidth="10" defaultColWidth="11.42578125" defaultRowHeight="15" customHeight="1" x14ac:dyDescent="0.2"/>
  <cols>
    <col min="1" max="1" width="16.42578125" customWidth="1"/>
    <col min="2" max="5" width="2" bestFit="1" customWidth="1"/>
    <col min="6" max="10" width="11.7109375" customWidth="1"/>
    <col min="11" max="11" width="5" bestFit="1" customWidth="1"/>
    <col min="12" max="12" width="67.42578125" bestFit="1" customWidth="1"/>
    <col min="13" max="13" width="41" customWidth="1"/>
    <col min="14" max="14" width="95" customWidth="1"/>
    <col min="15" max="16" width="10.7109375" customWidth="1"/>
    <col min="17" max="17" width="10.7109375" style="64"/>
    <col min="18" max="19" width="10.7109375" style="46"/>
    <col min="20" max="20" width="10.7109375" style="64"/>
    <col min="21" max="21" width="4.42578125" bestFit="1" customWidth="1"/>
    <col min="22" max="22" width="2" customWidth="1"/>
    <col min="23" max="23" width="78.5703125" customWidth="1"/>
  </cols>
  <sheetData>
    <row r="1" spans="1:24" ht="15" customHeight="1" x14ac:dyDescent="0.2">
      <c r="A1" s="52" t="s">
        <v>2899</v>
      </c>
      <c r="B1" s="52" t="s">
        <v>3171</v>
      </c>
      <c r="C1" s="52" t="s">
        <v>3172</v>
      </c>
      <c r="D1" s="52" t="s">
        <v>534</v>
      </c>
      <c r="E1" s="52" t="s">
        <v>3076</v>
      </c>
      <c r="F1" s="52" t="s">
        <v>3173</v>
      </c>
      <c r="G1" s="52" t="s">
        <v>3174</v>
      </c>
      <c r="H1" s="52" t="s">
        <v>3175</v>
      </c>
      <c r="I1" s="52" t="s">
        <v>3176</v>
      </c>
      <c r="J1" s="52" t="s">
        <v>3177</v>
      </c>
      <c r="K1" s="52" t="s">
        <v>3178</v>
      </c>
      <c r="L1" s="52" t="s">
        <v>1196</v>
      </c>
      <c r="M1" s="52" t="s">
        <v>3180</v>
      </c>
      <c r="N1" s="52" t="s">
        <v>3181</v>
      </c>
      <c r="O1" s="52" t="s">
        <v>3182</v>
      </c>
      <c r="P1" s="52" t="s">
        <v>1225</v>
      </c>
      <c r="Q1" s="64" t="s">
        <v>2088</v>
      </c>
      <c r="R1" s="83" t="s">
        <v>3183</v>
      </c>
      <c r="S1" s="83" t="s">
        <v>3184</v>
      </c>
      <c r="T1" s="105" t="s">
        <v>3149</v>
      </c>
      <c r="U1" s="52" t="s">
        <v>3185</v>
      </c>
      <c r="V1" s="52" t="s">
        <v>3142</v>
      </c>
      <c r="W1" s="52" t="s">
        <v>3186</v>
      </c>
    </row>
    <row r="2" spans="1:24" ht="15" customHeight="1" x14ac:dyDescent="0.2">
      <c r="A2" t="s">
        <v>1460</v>
      </c>
      <c r="B2">
        <v>1</v>
      </c>
      <c r="F2" s="6" t="s">
        <v>3974</v>
      </c>
      <c r="G2" s="6" t="s">
        <v>3997</v>
      </c>
      <c r="H2" s="6" t="s">
        <v>3998</v>
      </c>
      <c r="I2" s="6" t="s">
        <v>3999</v>
      </c>
      <c r="J2" s="6" t="s">
        <v>3964</v>
      </c>
      <c r="K2" t="s">
        <v>3148</v>
      </c>
      <c r="L2" s="6" t="s">
        <v>2506</v>
      </c>
      <c r="M2" s="88" t="s">
        <v>3148</v>
      </c>
      <c r="N2" s="88" t="s">
        <v>4000</v>
      </c>
      <c r="O2" s="45" t="s">
        <v>3148</v>
      </c>
      <c r="P2" s="45" t="s">
        <v>3148</v>
      </c>
      <c r="Q2" s="64">
        <v>44160</v>
      </c>
      <c r="R2">
        <v>2024</v>
      </c>
      <c r="S2" s="88" t="s">
        <v>4002</v>
      </c>
      <c r="T2" s="64">
        <v>44161</v>
      </c>
      <c r="U2" s="6" t="s">
        <v>3187</v>
      </c>
      <c r="V2" s="88" t="s">
        <v>3142</v>
      </c>
      <c r="W2" s="73" t="s">
        <v>4001</v>
      </c>
      <c r="X2" s="73" t="s">
        <v>3903</v>
      </c>
    </row>
    <row r="3" spans="1:24" ht="15" customHeight="1" x14ac:dyDescent="0.2">
      <c r="A3" t="s">
        <v>1958</v>
      </c>
      <c r="B3">
        <v>1</v>
      </c>
      <c r="F3" t="s">
        <v>3179</v>
      </c>
      <c r="G3" t="s">
        <v>3148</v>
      </c>
      <c r="H3" t="s">
        <v>3148</v>
      </c>
      <c r="I3" t="s">
        <v>3148</v>
      </c>
      <c r="J3" t="s">
        <v>3148</v>
      </c>
      <c r="K3" t="s">
        <v>3148</v>
      </c>
      <c r="L3" s="6" t="s">
        <v>1884</v>
      </c>
      <c r="M3" s="45" t="s">
        <v>3148</v>
      </c>
      <c r="N3" s="64" t="s">
        <v>4043</v>
      </c>
      <c r="O3" s="88" t="s">
        <v>3148</v>
      </c>
      <c r="P3" s="45" t="s">
        <v>3148</v>
      </c>
      <c r="Q3" s="64">
        <v>44164</v>
      </c>
      <c r="R3">
        <v>2024</v>
      </c>
      <c r="S3" s="45" t="s">
        <v>3148</v>
      </c>
      <c r="T3" s="64">
        <v>44166</v>
      </c>
      <c r="U3" t="s">
        <v>3187</v>
      </c>
      <c r="V3" s="88" t="s">
        <v>3142</v>
      </c>
      <c r="W3" s="73" t="s">
        <v>3904</v>
      </c>
    </row>
    <row r="4" spans="1:24" ht="15" customHeight="1" x14ac:dyDescent="0.2">
      <c r="A4" t="s">
        <v>435</v>
      </c>
      <c r="B4">
        <v>1</v>
      </c>
      <c r="F4" s="6" t="s">
        <v>3974</v>
      </c>
      <c r="G4" t="s">
        <v>3148</v>
      </c>
      <c r="H4" s="6" t="s">
        <v>3964</v>
      </c>
      <c r="I4" t="s">
        <v>3148</v>
      </c>
      <c r="J4" t="s">
        <v>3148</v>
      </c>
      <c r="K4" s="6" t="s">
        <v>3178</v>
      </c>
      <c r="L4" s="6" t="s">
        <v>2682</v>
      </c>
      <c r="M4" s="45" t="s">
        <v>3148</v>
      </c>
      <c r="N4" s="88" t="s">
        <v>3975</v>
      </c>
      <c r="O4" s="45" t="s">
        <v>3148</v>
      </c>
      <c r="P4" s="45" t="s">
        <v>3148</v>
      </c>
      <c r="Q4" s="64">
        <v>44156</v>
      </c>
      <c r="R4">
        <v>2024</v>
      </c>
      <c r="S4" s="88" t="s">
        <v>3976</v>
      </c>
      <c r="T4" s="64">
        <v>44159</v>
      </c>
      <c r="U4" s="6" t="s">
        <v>3187</v>
      </c>
      <c r="V4" s="88" t="s">
        <v>3142</v>
      </c>
      <c r="W4" s="73" t="s">
        <v>3973</v>
      </c>
      <c r="X4" s="73" t="s">
        <v>3879</v>
      </c>
    </row>
    <row r="5" spans="1:24" ht="15" customHeight="1" x14ac:dyDescent="0.2">
      <c r="A5" t="s">
        <v>197</v>
      </c>
      <c r="B5">
        <v>1</v>
      </c>
      <c r="F5" t="s">
        <v>3179</v>
      </c>
      <c r="G5" t="s">
        <v>3148</v>
      </c>
      <c r="H5" t="s">
        <v>3148</v>
      </c>
      <c r="I5" t="s">
        <v>3148</v>
      </c>
      <c r="J5" t="s">
        <v>3148</v>
      </c>
      <c r="K5" t="s">
        <v>3148</v>
      </c>
      <c r="L5" s="6" t="s">
        <v>2320</v>
      </c>
      <c r="M5" s="45" t="s">
        <v>3148</v>
      </c>
      <c r="N5" s="6" t="s">
        <v>3992</v>
      </c>
      <c r="O5" s="45" t="s">
        <v>3148</v>
      </c>
      <c r="P5" s="45" t="s">
        <v>3148</v>
      </c>
      <c r="Q5" s="64">
        <v>44155</v>
      </c>
      <c r="R5">
        <v>2024</v>
      </c>
      <c r="S5" s="45" t="s">
        <v>3148</v>
      </c>
      <c r="T5" s="64">
        <v>44160</v>
      </c>
      <c r="U5" s="6" t="s">
        <v>3187</v>
      </c>
      <c r="V5" s="88" t="s">
        <v>3142</v>
      </c>
      <c r="W5" s="73" t="s">
        <v>3905</v>
      </c>
    </row>
    <row r="6" spans="1:24" ht="15" customHeight="1" x14ac:dyDescent="0.2">
      <c r="A6" t="s">
        <v>2580</v>
      </c>
      <c r="B6">
        <v>1</v>
      </c>
      <c r="F6" t="s">
        <v>3179</v>
      </c>
      <c r="G6" t="s">
        <v>3148</v>
      </c>
      <c r="H6" t="s">
        <v>3148</v>
      </c>
      <c r="I6" t="s">
        <v>3148</v>
      </c>
      <c r="J6" t="s">
        <v>3148</v>
      </c>
      <c r="K6" t="s">
        <v>3148</v>
      </c>
      <c r="L6" s="6" t="s">
        <v>1866</v>
      </c>
      <c r="M6" s="45" t="s">
        <v>3148</v>
      </c>
      <c r="N6" s="88" t="s">
        <v>3906</v>
      </c>
      <c r="O6" s="45" t="s">
        <v>3148</v>
      </c>
      <c r="P6" s="45" t="s">
        <v>3148</v>
      </c>
      <c r="Q6" s="64">
        <v>44167</v>
      </c>
      <c r="R6">
        <v>2024</v>
      </c>
      <c r="S6" s="45" t="s">
        <v>3148</v>
      </c>
      <c r="T6" s="64">
        <v>44167</v>
      </c>
      <c r="U6" s="6" t="s">
        <v>3187</v>
      </c>
      <c r="V6" s="88" t="s">
        <v>3870</v>
      </c>
      <c r="W6" s="73" t="s">
        <v>3907</v>
      </c>
      <c r="X6" t="s">
        <v>3190</v>
      </c>
    </row>
    <row r="7" spans="1:24" ht="15" customHeight="1" x14ac:dyDescent="0.2">
      <c r="A7" t="s">
        <v>1830</v>
      </c>
      <c r="B7">
        <v>1</v>
      </c>
      <c r="F7" t="s">
        <v>3179</v>
      </c>
      <c r="G7" t="s">
        <v>3148</v>
      </c>
      <c r="H7" t="s">
        <v>3148</v>
      </c>
      <c r="I7" t="s">
        <v>3148</v>
      </c>
      <c r="J7" t="s">
        <v>3148</v>
      </c>
      <c r="K7" t="s">
        <v>3148</v>
      </c>
      <c r="L7" s="6" t="s">
        <v>3127</v>
      </c>
      <c r="M7" s="45" t="s">
        <v>3148</v>
      </c>
      <c r="N7" s="88" t="s">
        <v>3908</v>
      </c>
      <c r="O7" s="45" t="s">
        <v>3148</v>
      </c>
      <c r="P7" s="45" t="s">
        <v>3148</v>
      </c>
      <c r="Q7" s="64">
        <v>44167</v>
      </c>
      <c r="R7">
        <v>2024</v>
      </c>
      <c r="S7" s="45" t="s">
        <v>3148</v>
      </c>
      <c r="T7" s="64">
        <v>44167</v>
      </c>
      <c r="U7" s="6" t="s">
        <v>3187</v>
      </c>
      <c r="V7" s="88" t="s">
        <v>3870</v>
      </c>
      <c r="W7" s="73" t="s">
        <v>3909</v>
      </c>
    </row>
    <row r="8" spans="1:24" ht="15" customHeight="1" x14ac:dyDescent="0.2">
      <c r="A8" t="s">
        <v>1013</v>
      </c>
      <c r="B8">
        <v>1</v>
      </c>
      <c r="F8" t="s">
        <v>3179</v>
      </c>
      <c r="G8" t="s">
        <v>3148</v>
      </c>
      <c r="H8" t="s">
        <v>3148</v>
      </c>
      <c r="I8" t="s">
        <v>3148</v>
      </c>
      <c r="J8" t="s">
        <v>3148</v>
      </c>
      <c r="K8" t="s">
        <v>3148</v>
      </c>
      <c r="L8" s="6" t="s">
        <v>1932</v>
      </c>
      <c r="M8" s="45" t="s">
        <v>3148</v>
      </c>
      <c r="N8" s="6" t="s">
        <v>3910</v>
      </c>
      <c r="O8" s="6" t="s">
        <v>3148</v>
      </c>
      <c r="P8" s="6" t="s">
        <v>3148</v>
      </c>
      <c r="Q8" s="64">
        <v>44167</v>
      </c>
      <c r="R8" s="6">
        <v>2024</v>
      </c>
      <c r="S8" s="6" t="s">
        <v>3148</v>
      </c>
      <c r="T8" s="64">
        <v>44167</v>
      </c>
      <c r="U8" s="6" t="s">
        <v>3187</v>
      </c>
      <c r="V8" s="88" t="s">
        <v>3870</v>
      </c>
      <c r="W8" s="73" t="s">
        <v>3911</v>
      </c>
    </row>
    <row r="9" spans="1:24" ht="15" customHeight="1" x14ac:dyDescent="0.2">
      <c r="A9" t="s">
        <v>1676</v>
      </c>
      <c r="B9">
        <v>1</v>
      </c>
      <c r="F9" t="s">
        <v>3179</v>
      </c>
      <c r="G9" t="s">
        <v>3148</v>
      </c>
      <c r="H9" t="s">
        <v>3148</v>
      </c>
      <c r="I9" t="s">
        <v>3148</v>
      </c>
      <c r="J9" t="s">
        <v>3148</v>
      </c>
      <c r="K9" t="s">
        <v>3148</v>
      </c>
      <c r="L9" s="6" t="s">
        <v>487</v>
      </c>
      <c r="M9" s="45" t="s">
        <v>3148</v>
      </c>
      <c r="N9" s="88" t="s">
        <v>3935</v>
      </c>
      <c r="O9" s="45" t="s">
        <v>3148</v>
      </c>
      <c r="P9" s="45" t="s">
        <v>3148</v>
      </c>
      <c r="Q9" s="64">
        <v>44146</v>
      </c>
      <c r="R9">
        <v>2024</v>
      </c>
      <c r="S9" s="45" t="s">
        <v>3148</v>
      </c>
      <c r="T9" s="64">
        <v>44146</v>
      </c>
      <c r="U9" s="6" t="s">
        <v>3187</v>
      </c>
      <c r="V9" s="88" t="s">
        <v>3142</v>
      </c>
      <c r="W9" s="73" t="s">
        <v>3878</v>
      </c>
      <c r="X9" s="73" t="s">
        <v>3189</v>
      </c>
    </row>
    <row r="10" spans="1:24" ht="15" customHeight="1" x14ac:dyDescent="0.2">
      <c r="A10" t="s">
        <v>2490</v>
      </c>
      <c r="B10">
        <v>1</v>
      </c>
      <c r="F10" t="s">
        <v>3179</v>
      </c>
      <c r="G10" t="s">
        <v>3148</v>
      </c>
      <c r="H10" t="s">
        <v>3148</v>
      </c>
      <c r="I10" t="s">
        <v>3148</v>
      </c>
      <c r="J10" t="s">
        <v>3148</v>
      </c>
      <c r="K10" t="s">
        <v>3148</v>
      </c>
      <c r="L10" s="6" t="s">
        <v>2238</v>
      </c>
      <c r="M10" s="45" t="s">
        <v>3148</v>
      </c>
      <c r="N10" s="88" t="s">
        <v>4044</v>
      </c>
      <c r="O10" s="45" t="s">
        <v>3148</v>
      </c>
      <c r="P10" s="45" t="s">
        <v>3148</v>
      </c>
      <c r="Q10" s="64">
        <v>44166</v>
      </c>
      <c r="R10">
        <v>2024</v>
      </c>
      <c r="S10" s="45" t="s">
        <v>3148</v>
      </c>
      <c r="T10" s="64">
        <v>44166</v>
      </c>
      <c r="U10" s="6" t="s">
        <v>3187</v>
      </c>
      <c r="V10" s="88" t="s">
        <v>3142</v>
      </c>
      <c r="W10" s="73" t="s">
        <v>3912</v>
      </c>
    </row>
    <row r="11" spans="1:24" ht="15" customHeight="1" x14ac:dyDescent="0.2">
      <c r="A11" t="s">
        <v>1505</v>
      </c>
      <c r="B11">
        <v>1</v>
      </c>
      <c r="F11" t="s">
        <v>3179</v>
      </c>
      <c r="G11" t="s">
        <v>3148</v>
      </c>
      <c r="H11" t="s">
        <v>3148</v>
      </c>
      <c r="I11" t="s">
        <v>3148</v>
      </c>
      <c r="J11" t="s">
        <v>3148</v>
      </c>
      <c r="K11" t="s">
        <v>3148</v>
      </c>
      <c r="L11" s="6" t="s">
        <v>1933</v>
      </c>
      <c r="M11" s="45" t="s">
        <v>3148</v>
      </c>
      <c r="N11" s="88" t="s">
        <v>3952</v>
      </c>
      <c r="O11" s="45" t="s">
        <v>3148</v>
      </c>
      <c r="P11" s="45" t="s">
        <v>3148</v>
      </c>
      <c r="Q11" s="64" t="s">
        <v>3148</v>
      </c>
      <c r="R11">
        <v>2024</v>
      </c>
      <c r="S11" s="45" t="s">
        <v>3148</v>
      </c>
      <c r="T11" s="64">
        <v>44153</v>
      </c>
      <c r="U11" s="6" t="s">
        <v>3187</v>
      </c>
      <c r="V11" s="88" t="s">
        <v>3142</v>
      </c>
      <c r="W11" s="94" t="s">
        <v>3709</v>
      </c>
      <c r="X11" s="73" t="s">
        <v>3709</v>
      </c>
    </row>
    <row r="12" spans="1:24" ht="15" customHeight="1" x14ac:dyDescent="0.2">
      <c r="A12" t="s">
        <v>1134</v>
      </c>
      <c r="B12">
        <v>1</v>
      </c>
      <c r="F12" t="s">
        <v>3179</v>
      </c>
      <c r="G12" t="s">
        <v>3148</v>
      </c>
      <c r="H12" t="s">
        <v>3148</v>
      </c>
      <c r="I12" t="s">
        <v>3148</v>
      </c>
      <c r="J12" t="s">
        <v>3148</v>
      </c>
      <c r="K12" t="s">
        <v>3148</v>
      </c>
      <c r="L12" s="6" t="s">
        <v>2181</v>
      </c>
      <c r="M12" s="45" t="s">
        <v>3148</v>
      </c>
      <c r="N12" s="88" t="s">
        <v>3971</v>
      </c>
      <c r="O12" s="45" t="s">
        <v>3148</v>
      </c>
      <c r="P12" s="45" t="s">
        <v>3148</v>
      </c>
      <c r="Q12" s="64">
        <v>44156</v>
      </c>
      <c r="R12">
        <v>2024</v>
      </c>
      <c r="S12" s="45" t="s">
        <v>3148</v>
      </c>
      <c r="T12" s="64">
        <v>44159</v>
      </c>
      <c r="U12" s="6" t="s">
        <v>3187</v>
      </c>
      <c r="V12" s="88" t="s">
        <v>3142</v>
      </c>
      <c r="W12" s="73" t="s">
        <v>3913</v>
      </c>
    </row>
    <row r="13" spans="1:24" s="6" customFormat="1" ht="15" customHeight="1" x14ac:dyDescent="0.2">
      <c r="A13" s="6" t="s">
        <v>639</v>
      </c>
      <c r="B13" s="6">
        <v>1</v>
      </c>
      <c r="F13" s="6" t="s">
        <v>4009</v>
      </c>
      <c r="G13" t="s">
        <v>3148</v>
      </c>
      <c r="H13" t="s">
        <v>3148</v>
      </c>
      <c r="I13" t="s">
        <v>3148</v>
      </c>
      <c r="J13" t="s">
        <v>3148</v>
      </c>
      <c r="K13" t="s">
        <v>3148</v>
      </c>
      <c r="L13" s="6" t="s">
        <v>1666</v>
      </c>
      <c r="M13" s="45" t="s">
        <v>3148</v>
      </c>
      <c r="N13" s="64" t="s">
        <v>4010</v>
      </c>
      <c r="O13" s="6" t="s">
        <v>3148</v>
      </c>
      <c r="P13" s="6" t="s">
        <v>3148</v>
      </c>
      <c r="Q13" s="64">
        <v>44161</v>
      </c>
      <c r="R13">
        <v>2024</v>
      </c>
      <c r="S13" s="88" t="s">
        <v>4012</v>
      </c>
      <c r="T13" s="64">
        <v>44162</v>
      </c>
      <c r="U13" s="6" t="s">
        <v>3187</v>
      </c>
      <c r="V13" s="88" t="s">
        <v>3142</v>
      </c>
      <c r="W13" s="73" t="s">
        <v>4011</v>
      </c>
      <c r="X13" s="73" t="s">
        <v>3710</v>
      </c>
    </row>
    <row r="14" spans="1:24" ht="15" customHeight="1" x14ac:dyDescent="0.2">
      <c r="A14" t="s">
        <v>2054</v>
      </c>
      <c r="B14">
        <v>1</v>
      </c>
      <c r="F14" s="6" t="s">
        <v>3974</v>
      </c>
      <c r="G14" t="s">
        <v>3148</v>
      </c>
      <c r="H14" t="s">
        <v>3148</v>
      </c>
      <c r="I14" t="s">
        <v>3148</v>
      </c>
      <c r="J14" t="s">
        <v>3148</v>
      </c>
      <c r="K14" t="s">
        <v>3148</v>
      </c>
      <c r="L14" s="6" t="s">
        <v>2606</v>
      </c>
      <c r="M14" s="45" t="s">
        <v>3148</v>
      </c>
      <c r="N14" s="88" t="s">
        <v>4005</v>
      </c>
      <c r="O14" s="45" t="s">
        <v>3148</v>
      </c>
      <c r="P14" s="45" t="s">
        <v>3148</v>
      </c>
      <c r="Q14" s="64" t="s">
        <v>3148</v>
      </c>
      <c r="R14">
        <v>2024</v>
      </c>
      <c r="S14" s="88" t="s">
        <v>4006</v>
      </c>
      <c r="T14" s="64">
        <v>44162</v>
      </c>
      <c r="U14" s="6" t="s">
        <v>3187</v>
      </c>
      <c r="V14" s="88" t="s">
        <v>3142</v>
      </c>
      <c r="W14" s="73" t="s">
        <v>4007</v>
      </c>
      <c r="X14" s="73" t="s">
        <v>3914</v>
      </c>
    </row>
    <row r="15" spans="1:24" ht="15" customHeight="1" x14ac:dyDescent="0.2">
      <c r="A15" t="s">
        <v>644</v>
      </c>
      <c r="B15">
        <v>1</v>
      </c>
      <c r="F15" t="s">
        <v>3179</v>
      </c>
      <c r="G15" t="s">
        <v>3148</v>
      </c>
      <c r="H15" t="s">
        <v>3148</v>
      </c>
      <c r="I15" t="s">
        <v>3148</v>
      </c>
      <c r="J15" t="s">
        <v>3148</v>
      </c>
      <c r="K15" t="s">
        <v>3148</v>
      </c>
      <c r="L15" s="6" t="s">
        <v>1776</v>
      </c>
      <c r="M15" s="64" t="s">
        <v>3148</v>
      </c>
      <c r="N15" s="64" t="s">
        <v>4042</v>
      </c>
      <c r="O15" s="45" t="s">
        <v>3148</v>
      </c>
      <c r="P15" s="64" t="s">
        <v>3148</v>
      </c>
      <c r="Q15" s="64" t="s">
        <v>3148</v>
      </c>
      <c r="R15">
        <v>2024</v>
      </c>
      <c r="S15" s="45" t="s">
        <v>3148</v>
      </c>
      <c r="T15" s="64">
        <v>44167</v>
      </c>
      <c r="U15" t="s">
        <v>3187</v>
      </c>
      <c r="V15" s="88"/>
      <c r="W15" s="73" t="s">
        <v>4041</v>
      </c>
    </row>
    <row r="16" spans="1:24" ht="15" customHeight="1" x14ac:dyDescent="0.2">
      <c r="A16" t="s">
        <v>147</v>
      </c>
      <c r="B16">
        <v>1</v>
      </c>
      <c r="F16" t="s">
        <v>3179</v>
      </c>
      <c r="G16" t="s">
        <v>3148</v>
      </c>
      <c r="H16" t="s">
        <v>3148</v>
      </c>
      <c r="I16" t="s">
        <v>3148</v>
      </c>
      <c r="J16" t="s">
        <v>3148</v>
      </c>
      <c r="K16" t="s">
        <v>3148</v>
      </c>
      <c r="L16" s="6" t="s">
        <v>2488</v>
      </c>
      <c r="M16" s="45" t="s">
        <v>3148</v>
      </c>
      <c r="N16" s="88" t="s">
        <v>3871</v>
      </c>
      <c r="O16" s="45" t="s">
        <v>3148</v>
      </c>
      <c r="P16" s="45" t="s">
        <v>3148</v>
      </c>
      <c r="Q16" s="64">
        <v>44167</v>
      </c>
      <c r="R16">
        <v>2024</v>
      </c>
      <c r="S16" s="45" t="s">
        <v>3148</v>
      </c>
      <c r="T16" s="64">
        <v>44167</v>
      </c>
      <c r="U16" s="6" t="s">
        <v>3187</v>
      </c>
      <c r="V16" s="88" t="s">
        <v>3870</v>
      </c>
      <c r="W16" s="73" t="s">
        <v>3706</v>
      </c>
    </row>
    <row r="17" spans="1:30" ht="15" customHeight="1" x14ac:dyDescent="0.2">
      <c r="A17" t="s">
        <v>1590</v>
      </c>
      <c r="B17">
        <v>1</v>
      </c>
      <c r="F17" t="s">
        <v>3179</v>
      </c>
      <c r="G17" t="s">
        <v>3148</v>
      </c>
      <c r="H17" t="s">
        <v>3148</v>
      </c>
      <c r="I17" t="s">
        <v>3148</v>
      </c>
      <c r="J17" t="s">
        <v>3148</v>
      </c>
      <c r="K17" t="s">
        <v>3148</v>
      </c>
      <c r="L17" t="s">
        <v>3193</v>
      </c>
      <c r="M17" s="45" t="s">
        <v>3148</v>
      </c>
      <c r="N17" s="88" t="s">
        <v>4045</v>
      </c>
      <c r="O17" s="45" t="s">
        <v>3148</v>
      </c>
      <c r="P17" s="45" t="s">
        <v>3148</v>
      </c>
      <c r="Q17" s="64">
        <v>44166</v>
      </c>
      <c r="R17">
        <v>2024</v>
      </c>
      <c r="S17" s="45" t="s">
        <v>3148</v>
      </c>
      <c r="T17" s="64">
        <v>44166</v>
      </c>
      <c r="U17" s="6" t="s">
        <v>3187</v>
      </c>
      <c r="V17" s="88" t="s">
        <v>3142</v>
      </c>
      <c r="W17" s="73" t="s">
        <v>3916</v>
      </c>
      <c r="X17" s="73" t="s">
        <v>3711</v>
      </c>
      <c r="AD17" s="46"/>
    </row>
    <row r="18" spans="1:30" ht="15" customHeight="1" x14ac:dyDescent="0.2">
      <c r="A18" t="s">
        <v>89</v>
      </c>
      <c r="B18">
        <v>1</v>
      </c>
      <c r="F18" t="s">
        <v>3179</v>
      </c>
      <c r="G18" t="s">
        <v>3148</v>
      </c>
      <c r="H18" t="s">
        <v>3148</v>
      </c>
      <c r="I18" t="s">
        <v>3148</v>
      </c>
      <c r="J18" t="s">
        <v>3148</v>
      </c>
      <c r="K18" t="s">
        <v>3148</v>
      </c>
      <c r="L18" s="6" t="s">
        <v>1920</v>
      </c>
      <c r="M18" s="45" t="s">
        <v>3148</v>
      </c>
      <c r="N18" s="88" t="s">
        <v>3917</v>
      </c>
      <c r="O18" s="45" t="s">
        <v>3148</v>
      </c>
      <c r="P18" s="45" t="s">
        <v>3148</v>
      </c>
      <c r="Q18" s="64">
        <v>44142</v>
      </c>
      <c r="R18">
        <v>2024</v>
      </c>
      <c r="S18" s="45" t="s">
        <v>3148</v>
      </c>
      <c r="T18" s="64">
        <v>44153</v>
      </c>
      <c r="U18" s="6" t="s">
        <v>3187</v>
      </c>
      <c r="V18" s="88" t="s">
        <v>3870</v>
      </c>
      <c r="W18" s="73" t="s">
        <v>3712</v>
      </c>
      <c r="X18" s="73" t="s">
        <v>3712</v>
      </c>
    </row>
    <row r="19" spans="1:30" ht="15" customHeight="1" x14ac:dyDescent="0.2">
      <c r="A19" t="s">
        <v>2550</v>
      </c>
      <c r="B19">
        <v>1</v>
      </c>
      <c r="F19" s="6" t="s">
        <v>3942</v>
      </c>
      <c r="G19" s="6" t="s">
        <v>3995</v>
      </c>
      <c r="H19" s="6" t="s">
        <v>3964</v>
      </c>
      <c r="I19" t="s">
        <v>3148</v>
      </c>
      <c r="J19" t="s">
        <v>3148</v>
      </c>
      <c r="K19" t="s">
        <v>3148</v>
      </c>
      <c r="L19" s="51" t="s">
        <v>2038</v>
      </c>
      <c r="M19" s="45" t="s">
        <v>3148</v>
      </c>
      <c r="N19" s="6" t="s">
        <v>3994</v>
      </c>
      <c r="O19" s="45" t="s">
        <v>3148</v>
      </c>
      <c r="P19" s="45" t="s">
        <v>3148</v>
      </c>
      <c r="Q19" s="64" t="s">
        <v>3148</v>
      </c>
      <c r="R19">
        <v>2024</v>
      </c>
      <c r="S19" s="45" t="s">
        <v>3148</v>
      </c>
      <c r="T19" s="64">
        <v>44160</v>
      </c>
      <c r="U19" s="6" t="s">
        <v>3187</v>
      </c>
      <c r="V19" s="88" t="s">
        <v>3142</v>
      </c>
      <c r="W19" s="73" t="s">
        <v>3993</v>
      </c>
      <c r="X19" s="73" t="s">
        <v>3918</v>
      </c>
    </row>
    <row r="20" spans="1:30" ht="15" customHeight="1" x14ac:dyDescent="0.2">
      <c r="A20" t="s">
        <v>2406</v>
      </c>
      <c r="B20">
        <v>1</v>
      </c>
      <c r="F20" t="s">
        <v>3179</v>
      </c>
      <c r="G20" t="s">
        <v>3148</v>
      </c>
      <c r="H20" t="s">
        <v>3148</v>
      </c>
      <c r="I20" t="s">
        <v>3148</v>
      </c>
      <c r="J20" t="s">
        <v>3148</v>
      </c>
      <c r="K20" t="s">
        <v>3148</v>
      </c>
      <c r="L20" s="6" t="s">
        <v>2084</v>
      </c>
      <c r="M20" s="45" t="s">
        <v>3148</v>
      </c>
      <c r="N20" s="88" t="s">
        <v>3955</v>
      </c>
      <c r="O20" s="45" t="s">
        <v>3148</v>
      </c>
      <c r="P20" s="45" t="s">
        <v>3148</v>
      </c>
      <c r="Q20" s="64" t="s">
        <v>3148</v>
      </c>
      <c r="R20">
        <v>2024</v>
      </c>
      <c r="S20" s="45" t="s">
        <v>3148</v>
      </c>
      <c r="T20" s="64">
        <v>44157</v>
      </c>
      <c r="U20" s="6" t="s">
        <v>3187</v>
      </c>
      <c r="V20" s="88" t="s">
        <v>3142</v>
      </c>
      <c r="W20" s="73" t="s">
        <v>3707</v>
      </c>
      <c r="X20" t="s">
        <v>3188</v>
      </c>
    </row>
    <row r="21" spans="1:30" ht="14" customHeight="1" x14ac:dyDescent="0.2">
      <c r="A21" t="s">
        <v>3101</v>
      </c>
      <c r="B21">
        <v>1</v>
      </c>
      <c r="F21" s="6" t="s">
        <v>3719</v>
      </c>
      <c r="G21" t="s">
        <v>3148</v>
      </c>
      <c r="H21" t="s">
        <v>3148</v>
      </c>
      <c r="I21" t="s">
        <v>3148</v>
      </c>
      <c r="J21" t="s">
        <v>3148</v>
      </c>
      <c r="K21" t="s">
        <v>3148</v>
      </c>
      <c r="L21" t="s">
        <v>2732</v>
      </c>
      <c r="M21" s="45" t="s">
        <v>3148</v>
      </c>
      <c r="N21" s="88" t="s">
        <v>3987</v>
      </c>
      <c r="O21" s="45" t="s">
        <v>3148</v>
      </c>
      <c r="P21" s="45" t="s">
        <v>3148</v>
      </c>
      <c r="Q21" s="64" t="s">
        <v>3148</v>
      </c>
      <c r="R21">
        <v>2024</v>
      </c>
      <c r="S21" s="45" t="s">
        <v>3148</v>
      </c>
      <c r="T21" s="64">
        <v>44160</v>
      </c>
      <c r="U21" s="6" t="s">
        <v>3187</v>
      </c>
      <c r="V21" s="88" t="s">
        <v>3142</v>
      </c>
      <c r="W21" s="73" t="s">
        <v>3988</v>
      </c>
    </row>
    <row r="22" spans="1:30" ht="15" customHeight="1" x14ac:dyDescent="0.2">
      <c r="A22" t="s">
        <v>2494</v>
      </c>
      <c r="B22">
        <v>1</v>
      </c>
      <c r="F22" t="s">
        <v>3179</v>
      </c>
      <c r="G22" t="s">
        <v>3148</v>
      </c>
      <c r="H22" t="s">
        <v>3148</v>
      </c>
      <c r="I22" t="s">
        <v>3148</v>
      </c>
      <c r="J22" t="s">
        <v>3148</v>
      </c>
      <c r="K22" t="s">
        <v>3148</v>
      </c>
      <c r="L22" s="6" t="s">
        <v>883</v>
      </c>
      <c r="M22" s="45" t="s">
        <v>3148</v>
      </c>
      <c r="N22" s="64" t="s">
        <v>3890</v>
      </c>
      <c r="O22" s="45" t="s">
        <v>3148</v>
      </c>
      <c r="P22" s="45" t="s">
        <v>3148</v>
      </c>
      <c r="Q22" s="64">
        <v>44167</v>
      </c>
      <c r="R22">
        <v>2024</v>
      </c>
      <c r="S22" s="45" t="s">
        <v>3148</v>
      </c>
      <c r="T22" s="64">
        <v>44167</v>
      </c>
      <c r="U22" t="s">
        <v>3187</v>
      </c>
      <c r="V22" s="88" t="s">
        <v>3870</v>
      </c>
      <c r="W22" s="73" t="s">
        <v>3889</v>
      </c>
    </row>
    <row r="23" spans="1:30" ht="15" customHeight="1" x14ac:dyDescent="0.2">
      <c r="A23" t="s">
        <v>2433</v>
      </c>
      <c r="B23" s="6">
        <v>1</v>
      </c>
      <c r="C23" s="6"/>
      <c r="D23" s="6"/>
      <c r="E23" s="6"/>
      <c r="F23" t="s">
        <v>3179</v>
      </c>
      <c r="G23" t="s">
        <v>3148</v>
      </c>
      <c r="H23" t="s">
        <v>3148</v>
      </c>
      <c r="I23" t="s">
        <v>3148</v>
      </c>
      <c r="J23" t="s">
        <v>3148</v>
      </c>
      <c r="K23" t="s">
        <v>3148</v>
      </c>
      <c r="L23" s="6" t="s">
        <v>2965</v>
      </c>
      <c r="M23" s="64" t="s">
        <v>3148</v>
      </c>
      <c r="N23" s="64" t="s">
        <v>3989</v>
      </c>
      <c r="O23" s="6" t="s">
        <v>3148</v>
      </c>
      <c r="P23" s="6" t="s">
        <v>3148</v>
      </c>
      <c r="Q23" s="64" t="s">
        <v>3148</v>
      </c>
      <c r="R23">
        <v>2024</v>
      </c>
      <c r="S23" s="45" t="s">
        <v>3148</v>
      </c>
      <c r="T23" s="64">
        <v>44160</v>
      </c>
      <c r="U23" t="s">
        <v>3187</v>
      </c>
      <c r="V23" s="88" t="s">
        <v>3142</v>
      </c>
      <c r="W23" s="73" t="s">
        <v>3990</v>
      </c>
    </row>
    <row r="24" spans="1:30" ht="15" customHeight="1" x14ac:dyDescent="0.2">
      <c r="A24" t="s">
        <v>1079</v>
      </c>
      <c r="B24">
        <v>1</v>
      </c>
      <c r="F24" t="s">
        <v>3179</v>
      </c>
      <c r="G24" t="s">
        <v>3148</v>
      </c>
      <c r="H24" t="s">
        <v>3148</v>
      </c>
      <c r="I24" t="s">
        <v>3148</v>
      </c>
      <c r="J24" t="s">
        <v>3148</v>
      </c>
      <c r="K24" t="s">
        <v>3148</v>
      </c>
      <c r="L24" s="6" t="s">
        <v>2678</v>
      </c>
      <c r="M24" s="45" t="s">
        <v>3148</v>
      </c>
      <c r="N24" s="88" t="s">
        <v>3986</v>
      </c>
      <c r="O24" s="45" t="s">
        <v>3148</v>
      </c>
      <c r="P24" s="45" t="s">
        <v>3148</v>
      </c>
      <c r="Q24" s="64">
        <v>44156</v>
      </c>
      <c r="R24">
        <v>2024</v>
      </c>
      <c r="S24" s="45" t="s">
        <v>3148</v>
      </c>
      <c r="T24" s="64">
        <v>44158</v>
      </c>
      <c r="U24" s="6" t="s">
        <v>3187</v>
      </c>
      <c r="V24" s="88" t="s">
        <v>3142</v>
      </c>
      <c r="W24" s="73" t="s">
        <v>3919</v>
      </c>
    </row>
    <row r="25" spans="1:30" ht="15" customHeight="1" x14ac:dyDescent="0.2">
      <c r="A25" s="6" t="s">
        <v>2672</v>
      </c>
      <c r="B25" s="6">
        <v>1</v>
      </c>
      <c r="C25" s="6"/>
      <c r="D25" s="6"/>
      <c r="E25" s="6"/>
      <c r="F25" s="6" t="s">
        <v>3179</v>
      </c>
      <c r="G25" s="6" t="s">
        <v>3148</v>
      </c>
      <c r="H25" s="6" t="s">
        <v>3148</v>
      </c>
      <c r="I25" s="6" t="s">
        <v>3148</v>
      </c>
      <c r="J25" s="6" t="s">
        <v>3148</v>
      </c>
      <c r="K25" s="6" t="s">
        <v>3148</v>
      </c>
      <c r="L25" s="6" t="s">
        <v>4046</v>
      </c>
      <c r="M25" s="6" t="s">
        <v>3148</v>
      </c>
      <c r="N25" s="6" t="s">
        <v>4049</v>
      </c>
      <c r="O25" s="6" t="s">
        <v>3148</v>
      </c>
      <c r="P25" s="6" t="s">
        <v>3148</v>
      </c>
      <c r="Q25" s="64">
        <v>44155</v>
      </c>
      <c r="R25">
        <v>2024</v>
      </c>
      <c r="S25" s="6" t="s">
        <v>4050</v>
      </c>
      <c r="T25" s="64">
        <v>44157</v>
      </c>
      <c r="U25" s="6" t="s">
        <v>3187</v>
      </c>
      <c r="V25" s="88" t="s">
        <v>3142</v>
      </c>
      <c r="W25" s="73" t="s">
        <v>4047</v>
      </c>
      <c r="Y25" s="73" t="s">
        <v>4048</v>
      </c>
      <c r="AB25" s="73" t="s">
        <v>3877</v>
      </c>
    </row>
    <row r="26" spans="1:30" ht="15" customHeight="1" x14ac:dyDescent="0.2">
      <c r="A26" t="s">
        <v>516</v>
      </c>
      <c r="B26">
        <v>1</v>
      </c>
      <c r="F26" s="6" t="s">
        <v>3942</v>
      </c>
      <c r="G26" t="s">
        <v>3148</v>
      </c>
      <c r="H26" t="s">
        <v>3148</v>
      </c>
      <c r="I26" t="s">
        <v>3148</v>
      </c>
      <c r="J26" t="s">
        <v>3148</v>
      </c>
      <c r="K26" t="s">
        <v>3148</v>
      </c>
      <c r="L26" s="6" t="s">
        <v>1886</v>
      </c>
      <c r="M26" s="45" t="s">
        <v>3148</v>
      </c>
      <c r="N26" s="88" t="s">
        <v>3958</v>
      </c>
      <c r="O26" s="45" t="s">
        <v>3148</v>
      </c>
      <c r="P26" s="45" t="s">
        <v>3148</v>
      </c>
      <c r="Q26" s="64" t="s">
        <v>3148</v>
      </c>
      <c r="R26">
        <v>2024</v>
      </c>
      <c r="S26" s="45" t="s">
        <v>3148</v>
      </c>
      <c r="T26" s="64">
        <v>44157</v>
      </c>
      <c r="U26" s="6" t="s">
        <v>3187</v>
      </c>
      <c r="V26" s="88" t="s">
        <v>3142</v>
      </c>
      <c r="W26" s="73" t="s">
        <v>3957</v>
      </c>
    </row>
    <row r="27" spans="1:30" ht="15" customHeight="1" x14ac:dyDescent="0.2">
      <c r="A27" t="s">
        <v>2658</v>
      </c>
      <c r="B27">
        <v>1</v>
      </c>
      <c r="F27" t="s">
        <v>3179</v>
      </c>
      <c r="G27" t="s">
        <v>3148</v>
      </c>
      <c r="H27" t="s">
        <v>3148</v>
      </c>
      <c r="I27" t="s">
        <v>3148</v>
      </c>
      <c r="J27" t="s">
        <v>3148</v>
      </c>
      <c r="K27" t="s">
        <v>3148</v>
      </c>
      <c r="L27" s="6" t="s">
        <v>1380</v>
      </c>
      <c r="M27" s="45" t="s">
        <v>3148</v>
      </c>
      <c r="N27" s="6" t="s">
        <v>3920</v>
      </c>
      <c r="O27" s="45" t="s">
        <v>3148</v>
      </c>
      <c r="P27" s="45" t="s">
        <v>3148</v>
      </c>
      <c r="Q27" s="64">
        <v>44167</v>
      </c>
      <c r="R27">
        <v>2024</v>
      </c>
      <c r="S27" s="6" t="s">
        <v>3148</v>
      </c>
      <c r="T27" s="64">
        <v>44167</v>
      </c>
      <c r="U27" t="s">
        <v>3187</v>
      </c>
      <c r="V27" s="6" t="s">
        <v>3870</v>
      </c>
      <c r="W27" s="73" t="s">
        <v>3713</v>
      </c>
      <c r="X27" t="s">
        <v>3191</v>
      </c>
    </row>
    <row r="28" spans="1:30" ht="15" customHeight="1" x14ac:dyDescent="0.2">
      <c r="A28" t="s">
        <v>1031</v>
      </c>
      <c r="B28">
        <v>1</v>
      </c>
      <c r="F28" t="s">
        <v>3179</v>
      </c>
      <c r="G28" t="s">
        <v>3148</v>
      </c>
      <c r="H28" t="s">
        <v>3148</v>
      </c>
      <c r="I28" t="s">
        <v>3148</v>
      </c>
      <c r="J28" t="s">
        <v>3148</v>
      </c>
      <c r="K28" t="s">
        <v>3148</v>
      </c>
      <c r="L28" s="6" t="s">
        <v>2540</v>
      </c>
      <c r="M28" s="45" t="s">
        <v>3148</v>
      </c>
      <c r="N28" s="88" t="s">
        <v>3892</v>
      </c>
      <c r="O28" s="45" t="s">
        <v>3148</v>
      </c>
      <c r="P28" s="45" t="s">
        <v>3148</v>
      </c>
      <c r="Q28" s="64">
        <v>44167</v>
      </c>
      <c r="R28">
        <v>2024</v>
      </c>
      <c r="S28" s="45" t="s">
        <v>3148</v>
      </c>
      <c r="T28" s="64">
        <v>44167</v>
      </c>
      <c r="U28" s="6" t="s">
        <v>3187</v>
      </c>
      <c r="V28" s="6" t="s">
        <v>3870</v>
      </c>
      <c r="W28" s="73" t="s">
        <v>3891</v>
      </c>
      <c r="X28" s="73" t="s">
        <v>3192</v>
      </c>
    </row>
    <row r="29" spans="1:30" ht="15" customHeight="1" x14ac:dyDescent="0.2">
      <c r="A29" s="6" t="s">
        <v>420</v>
      </c>
      <c r="B29" s="6">
        <v>1</v>
      </c>
      <c r="C29" s="6"/>
      <c r="D29" s="6"/>
      <c r="E29" s="6"/>
      <c r="F29" s="6" t="s">
        <v>3974</v>
      </c>
      <c r="G29" s="6" t="s">
        <v>4052</v>
      </c>
      <c r="H29" s="6" t="s">
        <v>3964</v>
      </c>
      <c r="I29" t="s">
        <v>3148</v>
      </c>
      <c r="J29" t="s">
        <v>3148</v>
      </c>
      <c r="K29" s="6" t="s">
        <v>3178</v>
      </c>
      <c r="L29" s="6" t="s">
        <v>3725</v>
      </c>
      <c r="M29" s="6" t="s">
        <v>3148</v>
      </c>
      <c r="N29" s="6" t="s">
        <v>4053</v>
      </c>
      <c r="O29" s="6" t="s">
        <v>3148</v>
      </c>
      <c r="P29" s="6" t="s">
        <v>3148</v>
      </c>
      <c r="Q29" s="64">
        <v>44166</v>
      </c>
      <c r="R29">
        <v>2024</v>
      </c>
      <c r="S29" s="88" t="s">
        <v>4054</v>
      </c>
      <c r="T29" s="64">
        <v>44167</v>
      </c>
      <c r="U29" s="6" t="s">
        <v>3187</v>
      </c>
      <c r="V29" s="88" t="s">
        <v>3142</v>
      </c>
      <c r="W29" s="73" t="s">
        <v>4051</v>
      </c>
      <c r="X29" s="73" t="s">
        <v>3921</v>
      </c>
    </row>
    <row r="30" spans="1:30" ht="15" customHeight="1" x14ac:dyDescent="0.2">
      <c r="A30" t="s">
        <v>2309</v>
      </c>
      <c r="B30">
        <v>1</v>
      </c>
      <c r="F30" t="s">
        <v>3179</v>
      </c>
      <c r="G30" t="s">
        <v>3148</v>
      </c>
      <c r="H30" t="s">
        <v>3148</v>
      </c>
      <c r="I30" t="s">
        <v>3148</v>
      </c>
      <c r="J30" t="s">
        <v>3148</v>
      </c>
      <c r="K30" t="s">
        <v>3148</v>
      </c>
      <c r="L30" s="6" t="s">
        <v>288</v>
      </c>
      <c r="M30" s="45" t="s">
        <v>3148</v>
      </c>
      <c r="N30" s="88" t="s">
        <v>4003</v>
      </c>
      <c r="O30" s="45" t="s">
        <v>3148</v>
      </c>
      <c r="P30" s="45" t="s">
        <v>3148</v>
      </c>
      <c r="Q30" s="64" t="s">
        <v>3148</v>
      </c>
      <c r="R30">
        <v>2024</v>
      </c>
      <c r="S30" s="45" t="s">
        <v>3148</v>
      </c>
      <c r="T30" s="64">
        <v>44161</v>
      </c>
      <c r="U30" s="6" t="s">
        <v>3187</v>
      </c>
      <c r="V30" s="88" t="s">
        <v>3142</v>
      </c>
      <c r="W30" s="73" t="s">
        <v>4004</v>
      </c>
      <c r="X30" s="73" t="s">
        <v>3922</v>
      </c>
    </row>
    <row r="31" spans="1:30" ht="15" customHeight="1" x14ac:dyDescent="0.2">
      <c r="A31" t="s">
        <v>1177</v>
      </c>
      <c r="B31">
        <v>1</v>
      </c>
      <c r="F31" s="6" t="s">
        <v>3719</v>
      </c>
      <c r="G31" t="s">
        <v>3148</v>
      </c>
      <c r="H31" t="s">
        <v>3148</v>
      </c>
      <c r="I31" t="s">
        <v>3148</v>
      </c>
      <c r="J31" t="s">
        <v>3148</v>
      </c>
      <c r="K31" t="s">
        <v>3148</v>
      </c>
      <c r="L31" s="6" t="s">
        <v>2734</v>
      </c>
      <c r="M31" s="45" t="s">
        <v>3148</v>
      </c>
      <c r="N31" s="88" t="s">
        <v>3923</v>
      </c>
      <c r="O31" s="45" t="s">
        <v>3148</v>
      </c>
      <c r="P31" s="45" t="s">
        <v>3148</v>
      </c>
      <c r="Q31" s="64" t="s">
        <v>3148</v>
      </c>
      <c r="R31">
        <v>2024</v>
      </c>
      <c r="S31" s="45" t="s">
        <v>3148</v>
      </c>
      <c r="T31" s="64">
        <v>44152</v>
      </c>
      <c r="U31" s="6" t="s">
        <v>3187</v>
      </c>
      <c r="V31" s="6" t="s">
        <v>3870</v>
      </c>
      <c r="W31" s="73" t="s">
        <v>3924</v>
      </c>
    </row>
    <row r="32" spans="1:30" ht="15" customHeight="1" x14ac:dyDescent="0.2">
      <c r="A32" t="s">
        <v>2360</v>
      </c>
      <c r="B32">
        <v>1</v>
      </c>
      <c r="F32" t="s">
        <v>3179</v>
      </c>
      <c r="G32" t="s">
        <v>3148</v>
      </c>
      <c r="H32" t="s">
        <v>3148</v>
      </c>
      <c r="I32" t="s">
        <v>3148</v>
      </c>
      <c r="J32" t="s">
        <v>3148</v>
      </c>
      <c r="K32" t="s">
        <v>3148</v>
      </c>
      <c r="L32" s="6" t="s">
        <v>2807</v>
      </c>
      <c r="M32" s="45" t="s">
        <v>3148</v>
      </c>
      <c r="N32" s="64" t="s">
        <v>3915</v>
      </c>
      <c r="O32" s="45" t="s">
        <v>3148</v>
      </c>
      <c r="P32" s="45" t="s">
        <v>3148</v>
      </c>
      <c r="Q32" s="64" t="s">
        <v>3148</v>
      </c>
      <c r="R32">
        <v>2024</v>
      </c>
      <c r="S32" s="45" t="s">
        <v>3148</v>
      </c>
      <c r="T32" s="64">
        <v>44159</v>
      </c>
      <c r="U32" s="6" t="s">
        <v>3187</v>
      </c>
      <c r="V32" s="88"/>
      <c r="W32" s="73"/>
    </row>
    <row r="33" spans="1:27" ht="15" customHeight="1" x14ac:dyDescent="0.2">
      <c r="A33" t="s">
        <v>2703</v>
      </c>
      <c r="B33">
        <v>1</v>
      </c>
      <c r="F33" t="s">
        <v>3179</v>
      </c>
      <c r="G33" t="s">
        <v>3148</v>
      </c>
      <c r="H33" t="s">
        <v>3148</v>
      </c>
      <c r="I33" t="s">
        <v>3148</v>
      </c>
      <c r="J33" t="s">
        <v>3148</v>
      </c>
      <c r="K33" t="s">
        <v>3148</v>
      </c>
      <c r="L33" s="6" t="s">
        <v>3047</v>
      </c>
      <c r="M33" s="45" t="s">
        <v>3148</v>
      </c>
      <c r="N33" s="88" t="s">
        <v>4055</v>
      </c>
      <c r="O33" s="45" t="s">
        <v>3148</v>
      </c>
      <c r="P33" s="45" t="s">
        <v>3148</v>
      </c>
      <c r="Q33" s="64">
        <v>44160</v>
      </c>
      <c r="R33">
        <v>2024</v>
      </c>
      <c r="S33" s="45" t="s">
        <v>3148</v>
      </c>
      <c r="T33" s="64">
        <v>44166</v>
      </c>
      <c r="U33" s="6" t="s">
        <v>3187</v>
      </c>
      <c r="V33" s="88" t="s">
        <v>3142</v>
      </c>
      <c r="W33" s="73" t="s">
        <v>3925</v>
      </c>
      <c r="X33" s="73"/>
    </row>
    <row r="34" spans="1:27" ht="15" customHeight="1" x14ac:dyDescent="0.2">
      <c r="A34" t="s">
        <v>189</v>
      </c>
      <c r="B34">
        <v>1</v>
      </c>
      <c r="F34" t="s">
        <v>3179</v>
      </c>
      <c r="G34" t="s">
        <v>3148</v>
      </c>
      <c r="H34" t="s">
        <v>3148</v>
      </c>
      <c r="I34" t="s">
        <v>3148</v>
      </c>
      <c r="J34" t="s">
        <v>3148</v>
      </c>
      <c r="K34" t="s">
        <v>3148</v>
      </c>
      <c r="L34" s="6" t="s">
        <v>1654</v>
      </c>
      <c r="M34" s="45" t="s">
        <v>3148</v>
      </c>
      <c r="N34" s="6" t="s">
        <v>3926</v>
      </c>
      <c r="O34" s="6" t="s">
        <v>3148</v>
      </c>
      <c r="P34" s="6" t="s">
        <v>3148</v>
      </c>
      <c r="Q34" s="64">
        <v>44167</v>
      </c>
      <c r="R34">
        <v>2024</v>
      </c>
      <c r="S34" s="6" t="s">
        <v>3148</v>
      </c>
      <c r="T34" s="64">
        <v>44167</v>
      </c>
      <c r="U34" s="6" t="s">
        <v>3187</v>
      </c>
      <c r="V34" s="6" t="s">
        <v>3870</v>
      </c>
      <c r="W34" s="73" t="s">
        <v>3714</v>
      </c>
      <c r="X34" s="73" t="s">
        <v>3714</v>
      </c>
    </row>
    <row r="35" spans="1:27" ht="15" customHeight="1" x14ac:dyDescent="0.2">
      <c r="A35" t="s">
        <v>1086</v>
      </c>
      <c r="B35">
        <v>1</v>
      </c>
      <c r="F35" t="s">
        <v>3179</v>
      </c>
      <c r="G35" t="s">
        <v>3148</v>
      </c>
      <c r="H35" t="s">
        <v>3148</v>
      </c>
      <c r="I35" t="s">
        <v>3148</v>
      </c>
      <c r="J35" t="s">
        <v>3148</v>
      </c>
      <c r="K35" t="s">
        <v>3148</v>
      </c>
      <c r="L35" s="6" t="s">
        <v>2665</v>
      </c>
      <c r="M35" s="45" t="s">
        <v>3148</v>
      </c>
      <c r="N35" s="88" t="s">
        <v>3875</v>
      </c>
      <c r="O35" s="45" t="s">
        <v>3148</v>
      </c>
      <c r="P35" s="45" t="s">
        <v>3148</v>
      </c>
      <c r="Q35" s="64">
        <v>44166</v>
      </c>
      <c r="R35">
        <v>2024</v>
      </c>
      <c r="S35" s="45" t="s">
        <v>3148</v>
      </c>
      <c r="T35" s="64">
        <v>44167</v>
      </c>
      <c r="U35" s="6" t="s">
        <v>3187</v>
      </c>
      <c r="V35" s="88" t="s">
        <v>3870</v>
      </c>
      <c r="W35" s="73" t="s">
        <v>3876</v>
      </c>
    </row>
    <row r="36" spans="1:27" ht="15" customHeight="1" x14ac:dyDescent="0.2">
      <c r="A36" t="s">
        <v>2317</v>
      </c>
      <c r="B36">
        <v>1</v>
      </c>
      <c r="F36" t="s">
        <v>3179</v>
      </c>
      <c r="G36" t="s">
        <v>3148</v>
      </c>
      <c r="H36" t="s">
        <v>3148</v>
      </c>
      <c r="I36" t="s">
        <v>3148</v>
      </c>
      <c r="J36" t="s">
        <v>3148</v>
      </c>
      <c r="K36" t="s">
        <v>3148</v>
      </c>
      <c r="L36" s="6" t="s">
        <v>2334</v>
      </c>
      <c r="M36" s="45" t="s">
        <v>3148</v>
      </c>
      <c r="N36" s="88" t="s">
        <v>3956</v>
      </c>
      <c r="O36" s="45" t="s">
        <v>3148</v>
      </c>
      <c r="P36" s="45" t="s">
        <v>3148</v>
      </c>
      <c r="Q36" s="64">
        <v>44156</v>
      </c>
      <c r="R36">
        <v>2024</v>
      </c>
      <c r="S36" s="45" t="s">
        <v>3148</v>
      </c>
      <c r="T36" s="64">
        <v>44156</v>
      </c>
      <c r="U36" s="6" t="s">
        <v>3187</v>
      </c>
      <c r="V36" s="88" t="s">
        <v>3142</v>
      </c>
      <c r="W36" s="73" t="s">
        <v>3705</v>
      </c>
    </row>
    <row r="37" spans="1:27" ht="15" customHeight="1" x14ac:dyDescent="0.2">
      <c r="A37" t="s">
        <v>718</v>
      </c>
      <c r="B37">
        <v>1</v>
      </c>
      <c r="F37" s="6" t="s">
        <v>3719</v>
      </c>
      <c r="G37" t="s">
        <v>3148</v>
      </c>
      <c r="H37" t="s">
        <v>3148</v>
      </c>
      <c r="I37" t="s">
        <v>3148</v>
      </c>
      <c r="J37" t="s">
        <v>3148</v>
      </c>
      <c r="K37" t="s">
        <v>3148</v>
      </c>
      <c r="L37" s="6" t="s">
        <v>2804</v>
      </c>
      <c r="M37" s="45" t="s">
        <v>3148</v>
      </c>
      <c r="N37" s="88" t="s">
        <v>4038</v>
      </c>
      <c r="O37" s="45" t="s">
        <v>3148</v>
      </c>
      <c r="P37" s="45" t="s">
        <v>3148</v>
      </c>
      <c r="Q37" s="64" t="s">
        <v>3148</v>
      </c>
      <c r="R37">
        <v>2024</v>
      </c>
      <c r="S37" s="45" t="s">
        <v>3148</v>
      </c>
      <c r="T37" s="64">
        <v>44167</v>
      </c>
      <c r="U37" s="6" t="s">
        <v>3187</v>
      </c>
      <c r="V37" s="88" t="s">
        <v>3142</v>
      </c>
      <c r="W37" s="73" t="s">
        <v>4039</v>
      </c>
      <c r="X37" s="73" t="s">
        <v>3715</v>
      </c>
      <c r="AA37" s="73" t="s">
        <v>3883</v>
      </c>
    </row>
    <row r="38" spans="1:27" ht="15" customHeight="1" x14ac:dyDescent="0.2">
      <c r="A38" t="s">
        <v>1248</v>
      </c>
      <c r="B38">
        <v>1</v>
      </c>
      <c r="F38" t="s">
        <v>3179</v>
      </c>
      <c r="G38" t="s">
        <v>3148</v>
      </c>
      <c r="H38" t="s">
        <v>3148</v>
      </c>
      <c r="I38" t="s">
        <v>3148</v>
      </c>
      <c r="J38" t="s">
        <v>3148</v>
      </c>
      <c r="K38" t="s">
        <v>3148</v>
      </c>
      <c r="L38" s="6" t="s">
        <v>3050</v>
      </c>
      <c r="M38" s="45" t="s">
        <v>3148</v>
      </c>
      <c r="N38" s="88" t="s">
        <v>3940</v>
      </c>
      <c r="O38" s="45" t="s">
        <v>3148</v>
      </c>
      <c r="P38" s="45" t="s">
        <v>3148</v>
      </c>
      <c r="Q38" s="64">
        <v>44142</v>
      </c>
      <c r="R38">
        <v>2024</v>
      </c>
      <c r="S38" s="45" t="s">
        <v>3148</v>
      </c>
      <c r="T38" s="64">
        <v>44146</v>
      </c>
      <c r="U38" t="s">
        <v>3187</v>
      </c>
      <c r="V38" s="88" t="s">
        <v>3142</v>
      </c>
      <c r="W38" s="73" t="s">
        <v>3882</v>
      </c>
    </row>
    <row r="39" spans="1:27" ht="15" customHeight="1" x14ac:dyDescent="0.2">
      <c r="A39" t="s">
        <v>544</v>
      </c>
      <c r="B39">
        <v>1</v>
      </c>
      <c r="F39" t="s">
        <v>3179</v>
      </c>
      <c r="G39" t="s">
        <v>3148</v>
      </c>
      <c r="H39" t="s">
        <v>3148</v>
      </c>
      <c r="I39" t="s">
        <v>3148</v>
      </c>
      <c r="J39" t="s">
        <v>3148</v>
      </c>
      <c r="K39" t="s">
        <v>3148</v>
      </c>
      <c r="L39" s="6" t="s">
        <v>1492</v>
      </c>
      <c r="M39" s="45" t="s">
        <v>3148</v>
      </c>
      <c r="N39" s="88" t="s">
        <v>3927</v>
      </c>
      <c r="O39" s="45" t="s">
        <v>3148</v>
      </c>
      <c r="P39" s="45" t="s">
        <v>3148</v>
      </c>
      <c r="Q39" s="64">
        <v>11294</v>
      </c>
      <c r="R39">
        <v>2024</v>
      </c>
      <c r="S39" s="45" t="s">
        <v>3148</v>
      </c>
      <c r="T39" s="64">
        <v>44167</v>
      </c>
      <c r="U39" s="6" t="s">
        <v>3187</v>
      </c>
      <c r="V39" s="88" t="s">
        <v>3870</v>
      </c>
      <c r="W39" s="73" t="s">
        <v>3716</v>
      </c>
      <c r="X39" s="73" t="s">
        <v>3716</v>
      </c>
    </row>
    <row r="40" spans="1:27" ht="15" customHeight="1" x14ac:dyDescent="0.2">
      <c r="A40" t="s">
        <v>999</v>
      </c>
      <c r="B40">
        <v>1</v>
      </c>
      <c r="F40" t="s">
        <v>3179</v>
      </c>
      <c r="G40" t="s">
        <v>3148</v>
      </c>
      <c r="H40" t="s">
        <v>3148</v>
      </c>
      <c r="I40" t="s">
        <v>3148</v>
      </c>
      <c r="J40" t="s">
        <v>3148</v>
      </c>
      <c r="K40" t="s">
        <v>3148</v>
      </c>
      <c r="L40" s="6" t="s">
        <v>1416</v>
      </c>
      <c r="M40" s="45" t="s">
        <v>3148</v>
      </c>
      <c r="N40" s="88" t="s">
        <v>3874</v>
      </c>
      <c r="O40" s="45" t="s">
        <v>3148</v>
      </c>
      <c r="P40" s="45" t="s">
        <v>3148</v>
      </c>
      <c r="Q40" s="64" t="s">
        <v>3148</v>
      </c>
      <c r="R40">
        <v>2024</v>
      </c>
      <c r="S40" s="45" t="s">
        <v>3148</v>
      </c>
      <c r="T40" s="64">
        <v>44167</v>
      </c>
      <c r="U40" s="6" t="s">
        <v>3187</v>
      </c>
      <c r="V40" s="88" t="s">
        <v>3870</v>
      </c>
      <c r="W40" s="73" t="s">
        <v>3928</v>
      </c>
    </row>
    <row r="41" spans="1:27" ht="15" customHeight="1" x14ac:dyDescent="0.2">
      <c r="A41" t="s">
        <v>1093</v>
      </c>
      <c r="B41">
        <v>1</v>
      </c>
      <c r="F41" t="s">
        <v>3179</v>
      </c>
      <c r="G41" t="s">
        <v>3148</v>
      </c>
      <c r="H41" t="s">
        <v>3148</v>
      </c>
      <c r="I41" t="s">
        <v>3148</v>
      </c>
      <c r="J41" t="s">
        <v>3148</v>
      </c>
      <c r="K41" t="s">
        <v>3148</v>
      </c>
      <c r="L41" s="6" t="s">
        <v>1008</v>
      </c>
      <c r="M41" s="45" t="s">
        <v>3148</v>
      </c>
      <c r="N41" s="88" t="s">
        <v>3894</v>
      </c>
      <c r="O41" s="45" t="s">
        <v>3148</v>
      </c>
      <c r="P41" s="45" t="s">
        <v>3148</v>
      </c>
      <c r="Q41" s="64">
        <v>44156</v>
      </c>
      <c r="R41">
        <v>2024</v>
      </c>
      <c r="S41" s="45" t="s">
        <v>3148</v>
      </c>
      <c r="T41" s="64">
        <v>44160</v>
      </c>
      <c r="U41" s="6" t="s">
        <v>3187</v>
      </c>
      <c r="V41" s="88" t="s">
        <v>3142</v>
      </c>
      <c r="W41" s="73" t="s">
        <v>3893</v>
      </c>
    </row>
    <row r="42" spans="1:27" ht="15" customHeight="1" x14ac:dyDescent="0.2">
      <c r="A42" t="s">
        <v>2106</v>
      </c>
      <c r="B42">
        <v>1</v>
      </c>
      <c r="F42" t="s">
        <v>3179</v>
      </c>
      <c r="G42" t="s">
        <v>3148</v>
      </c>
      <c r="H42" t="s">
        <v>3148</v>
      </c>
      <c r="I42" t="s">
        <v>3148</v>
      </c>
      <c r="J42" t="s">
        <v>3148</v>
      </c>
      <c r="K42" t="s">
        <v>3148</v>
      </c>
      <c r="L42" s="6" t="s">
        <v>61</v>
      </c>
      <c r="M42" s="45" t="s">
        <v>3148</v>
      </c>
      <c r="N42" s="88" t="s">
        <v>3970</v>
      </c>
      <c r="O42" s="45" t="s">
        <v>3148</v>
      </c>
      <c r="P42" s="45" t="s">
        <v>3148</v>
      </c>
      <c r="Q42" s="64">
        <v>44148</v>
      </c>
      <c r="R42">
        <v>2024</v>
      </c>
      <c r="S42" s="45" t="s">
        <v>3148</v>
      </c>
      <c r="T42" s="64">
        <v>44148</v>
      </c>
      <c r="U42" s="6" t="s">
        <v>3187</v>
      </c>
      <c r="V42" s="88" t="s">
        <v>3142</v>
      </c>
      <c r="W42" s="73" t="s">
        <v>3929</v>
      </c>
    </row>
    <row r="43" spans="1:27" ht="15" customHeight="1" x14ac:dyDescent="0.2">
      <c r="A43" t="s">
        <v>1990</v>
      </c>
      <c r="B43">
        <v>1</v>
      </c>
      <c r="F43" s="6" t="s">
        <v>3962</v>
      </c>
      <c r="G43" s="6" t="s">
        <v>3963</v>
      </c>
      <c r="H43" s="6" t="s">
        <v>3964</v>
      </c>
      <c r="I43" t="s">
        <v>3148</v>
      </c>
      <c r="J43" t="s">
        <v>3148</v>
      </c>
      <c r="K43" t="s">
        <v>3148</v>
      </c>
      <c r="L43" s="6" t="s">
        <v>1354</v>
      </c>
      <c r="M43" s="45" t="s">
        <v>3148</v>
      </c>
      <c r="N43" s="88" t="s">
        <v>3965</v>
      </c>
      <c r="O43" s="45" t="s">
        <v>3148</v>
      </c>
      <c r="P43" s="45" t="s">
        <v>3148</v>
      </c>
      <c r="Q43" s="64">
        <v>44146</v>
      </c>
      <c r="R43">
        <v>2024</v>
      </c>
      <c r="S43" s="45" t="s">
        <v>3148</v>
      </c>
      <c r="T43" s="64">
        <v>44158</v>
      </c>
      <c r="U43" s="6" t="s">
        <v>3187</v>
      </c>
      <c r="V43" s="88" t="s">
        <v>3142</v>
      </c>
      <c r="W43" s="73" t="s">
        <v>3966</v>
      </c>
      <c r="X43" s="73" t="s">
        <v>3930</v>
      </c>
    </row>
    <row r="44" spans="1:27" ht="15" customHeight="1" x14ac:dyDescent="0.2">
      <c r="A44" t="s">
        <v>2478</v>
      </c>
      <c r="B44">
        <v>1</v>
      </c>
      <c r="F44" s="6" t="s">
        <v>3942</v>
      </c>
      <c r="G44" t="s">
        <v>3148</v>
      </c>
      <c r="H44" t="s">
        <v>3148</v>
      </c>
      <c r="I44" t="s">
        <v>3148</v>
      </c>
      <c r="J44" t="s">
        <v>3148</v>
      </c>
      <c r="K44" t="s">
        <v>3148</v>
      </c>
      <c r="L44" s="6" t="s">
        <v>2342</v>
      </c>
      <c r="M44" s="45" t="s">
        <v>3148</v>
      </c>
      <c r="N44" s="88" t="s">
        <v>4036</v>
      </c>
      <c r="O44" s="45" t="s">
        <v>3148</v>
      </c>
      <c r="P44" s="45" t="s">
        <v>3148</v>
      </c>
      <c r="Q44" s="64" t="s">
        <v>3148</v>
      </c>
      <c r="R44">
        <v>2024</v>
      </c>
      <c r="S44" s="45" t="s">
        <v>3148</v>
      </c>
      <c r="T44" s="64">
        <v>44167</v>
      </c>
      <c r="U44" s="6" t="s">
        <v>3187</v>
      </c>
      <c r="V44" s="88" t="s">
        <v>3142</v>
      </c>
      <c r="W44" s="73" t="s">
        <v>4037</v>
      </c>
      <c r="X44" s="73" t="s">
        <v>3931</v>
      </c>
    </row>
    <row r="45" spans="1:27" ht="15" customHeight="1" x14ac:dyDescent="0.2">
      <c r="A45" t="s">
        <v>482</v>
      </c>
      <c r="B45">
        <v>1</v>
      </c>
      <c r="F45" t="s">
        <v>3179</v>
      </c>
      <c r="G45" t="s">
        <v>3148</v>
      </c>
      <c r="H45" t="s">
        <v>3148</v>
      </c>
      <c r="I45" t="s">
        <v>3148</v>
      </c>
      <c r="J45" t="s">
        <v>3148</v>
      </c>
      <c r="K45" t="s">
        <v>3148</v>
      </c>
      <c r="L45" s="6" t="s">
        <v>2881</v>
      </c>
      <c r="M45" s="45" t="s">
        <v>3148</v>
      </c>
      <c r="N45" s="88" t="s">
        <v>3996</v>
      </c>
      <c r="O45" s="45" t="s">
        <v>3148</v>
      </c>
      <c r="P45" s="45" t="s">
        <v>3148</v>
      </c>
      <c r="Q45" s="64">
        <v>44160</v>
      </c>
      <c r="R45">
        <v>2024</v>
      </c>
      <c r="S45" s="45" t="s">
        <v>3148</v>
      </c>
      <c r="T45" s="64">
        <v>44160</v>
      </c>
      <c r="U45" s="6" t="s">
        <v>3187</v>
      </c>
      <c r="V45" s="88" t="s">
        <v>3142</v>
      </c>
      <c r="W45" s="73" t="s">
        <v>3717</v>
      </c>
    </row>
    <row r="46" spans="1:27" ht="15" customHeight="1" x14ac:dyDescent="0.2">
      <c r="A46" t="s">
        <v>273</v>
      </c>
      <c r="B46">
        <v>1</v>
      </c>
      <c r="F46" s="6" t="s">
        <v>3974</v>
      </c>
      <c r="G46" s="6" t="s">
        <v>3982</v>
      </c>
      <c r="H46" s="6" t="s">
        <v>3983</v>
      </c>
      <c r="I46" s="6" t="s">
        <v>3984</v>
      </c>
      <c r="J46" s="6" t="s">
        <v>3985</v>
      </c>
      <c r="K46" t="s">
        <v>3148</v>
      </c>
      <c r="L46" s="6" t="s">
        <v>3078</v>
      </c>
      <c r="M46" s="45" t="s">
        <v>3148</v>
      </c>
      <c r="N46" s="88" t="s">
        <v>3981</v>
      </c>
      <c r="O46" s="45" t="s">
        <v>3148</v>
      </c>
      <c r="P46" s="45" t="s">
        <v>3148</v>
      </c>
      <c r="Q46" s="64">
        <v>44159</v>
      </c>
      <c r="R46">
        <v>2024</v>
      </c>
      <c r="S46" s="45" t="s">
        <v>3148</v>
      </c>
      <c r="T46" s="64">
        <v>44159</v>
      </c>
      <c r="U46" s="6" t="s">
        <v>3187</v>
      </c>
      <c r="V46" s="88" t="s">
        <v>3142</v>
      </c>
      <c r="W46" s="73" t="s">
        <v>3980</v>
      </c>
      <c r="X46" s="73" t="s">
        <v>3888</v>
      </c>
    </row>
    <row r="47" spans="1:27" s="6" customFormat="1" x14ac:dyDescent="0.2">
      <c r="A47" s="6" t="s">
        <v>708</v>
      </c>
      <c r="B47" s="6">
        <v>1</v>
      </c>
      <c r="F47" t="s">
        <v>3179</v>
      </c>
      <c r="G47" t="s">
        <v>3148</v>
      </c>
      <c r="H47" t="s">
        <v>3148</v>
      </c>
      <c r="I47" t="s">
        <v>3148</v>
      </c>
      <c r="J47" t="s">
        <v>3148</v>
      </c>
      <c r="K47" t="s">
        <v>3148</v>
      </c>
      <c r="L47" s="6" t="s">
        <v>3880</v>
      </c>
      <c r="M47" s="6" t="s">
        <v>3148</v>
      </c>
      <c r="N47" s="6" t="s">
        <v>3945</v>
      </c>
      <c r="O47" s="6" t="s">
        <v>3148</v>
      </c>
      <c r="P47" s="6" t="s">
        <v>3148</v>
      </c>
      <c r="Q47" s="64">
        <v>44149</v>
      </c>
      <c r="R47" s="6">
        <v>2024</v>
      </c>
      <c r="S47" s="6" t="s">
        <v>3148</v>
      </c>
      <c r="T47" s="64">
        <v>44149</v>
      </c>
      <c r="U47" s="6" t="s">
        <v>3187</v>
      </c>
      <c r="V47" s="88" t="s">
        <v>3142</v>
      </c>
      <c r="W47" s="73" t="s">
        <v>3881</v>
      </c>
    </row>
    <row r="48" spans="1:27" ht="15" customHeight="1" x14ac:dyDescent="0.2">
      <c r="A48" t="s">
        <v>988</v>
      </c>
      <c r="B48">
        <v>1</v>
      </c>
      <c r="F48" t="s">
        <v>3179</v>
      </c>
      <c r="G48" t="s">
        <v>3148</v>
      </c>
      <c r="H48" t="s">
        <v>3148</v>
      </c>
      <c r="I48" t="s">
        <v>3148</v>
      </c>
      <c r="J48" t="s">
        <v>3148</v>
      </c>
      <c r="K48" t="s">
        <v>3148</v>
      </c>
      <c r="L48" s="6" t="s">
        <v>727</v>
      </c>
      <c r="M48" s="45" t="s">
        <v>3148</v>
      </c>
      <c r="N48" s="88" t="s">
        <v>4056</v>
      </c>
      <c r="O48" s="45" t="s">
        <v>3148</v>
      </c>
      <c r="P48" s="45" t="s">
        <v>3148</v>
      </c>
      <c r="Q48" s="64">
        <v>44166</v>
      </c>
      <c r="R48">
        <v>2024</v>
      </c>
      <c r="S48" s="45" t="s">
        <v>3148</v>
      </c>
      <c r="T48" s="64">
        <v>44166</v>
      </c>
      <c r="U48" s="6" t="s">
        <v>3187</v>
      </c>
      <c r="V48" s="88" t="s">
        <v>3142</v>
      </c>
      <c r="W48" s="73" t="s">
        <v>3884</v>
      </c>
    </row>
    <row r="49" spans="1:31" ht="15" customHeight="1" x14ac:dyDescent="0.2">
      <c r="A49" t="s">
        <v>674</v>
      </c>
      <c r="B49">
        <v>1</v>
      </c>
      <c r="F49" t="s">
        <v>3179</v>
      </c>
      <c r="G49" t="s">
        <v>3148</v>
      </c>
      <c r="H49" t="s">
        <v>3148</v>
      </c>
      <c r="I49" t="s">
        <v>3148</v>
      </c>
      <c r="J49" t="s">
        <v>3148</v>
      </c>
      <c r="K49" t="s">
        <v>3148</v>
      </c>
      <c r="L49" s="6" t="s">
        <v>1957</v>
      </c>
      <c r="M49" s="45" t="s">
        <v>3148</v>
      </c>
      <c r="N49" s="6" t="s">
        <v>3872</v>
      </c>
      <c r="O49" s="6" t="s">
        <v>3148</v>
      </c>
      <c r="P49" s="6" t="s">
        <v>3148</v>
      </c>
      <c r="Q49" s="64">
        <v>44160</v>
      </c>
      <c r="R49">
        <v>2024</v>
      </c>
      <c r="S49" s="45" t="s">
        <v>3148</v>
      </c>
      <c r="T49" s="64">
        <v>44160</v>
      </c>
      <c r="U49" t="s">
        <v>3187</v>
      </c>
      <c r="V49" s="88" t="s">
        <v>3870</v>
      </c>
      <c r="W49" s="73" t="s">
        <v>3873</v>
      </c>
      <c r="AA49" s="85"/>
      <c r="AB49" s="85"/>
      <c r="AC49" s="64"/>
      <c r="AD49" s="64"/>
      <c r="AE49" s="85"/>
    </row>
    <row r="50" spans="1:31" ht="15" customHeight="1" x14ac:dyDescent="0.2">
      <c r="A50" t="s">
        <v>2312</v>
      </c>
      <c r="B50">
        <v>1</v>
      </c>
      <c r="F50" t="s">
        <v>3179</v>
      </c>
      <c r="G50" t="s">
        <v>3148</v>
      </c>
      <c r="H50" t="s">
        <v>3148</v>
      </c>
      <c r="I50" t="s">
        <v>3148</v>
      </c>
      <c r="J50" t="s">
        <v>3148</v>
      </c>
      <c r="K50" t="s">
        <v>3148</v>
      </c>
      <c r="L50" s="6" t="s">
        <v>605</v>
      </c>
      <c r="M50" s="45" t="s">
        <v>3148</v>
      </c>
      <c r="N50" s="88" t="s">
        <v>3932</v>
      </c>
      <c r="O50" s="45" t="s">
        <v>3148</v>
      </c>
      <c r="P50" s="45" t="s">
        <v>3148</v>
      </c>
      <c r="Q50" s="106">
        <v>44153</v>
      </c>
      <c r="R50">
        <v>2024</v>
      </c>
      <c r="S50" s="45" t="s">
        <v>3148</v>
      </c>
      <c r="T50" s="64">
        <v>44153</v>
      </c>
      <c r="U50" s="6" t="s">
        <v>3187</v>
      </c>
      <c r="V50" s="88" t="s">
        <v>3870</v>
      </c>
      <c r="W50" s="73" t="s">
        <v>3933</v>
      </c>
    </row>
    <row r="51" spans="1:31" ht="15" customHeight="1" x14ac:dyDescent="0.2">
      <c r="A51" t="s">
        <v>1101</v>
      </c>
      <c r="B51">
        <v>1</v>
      </c>
      <c r="F51" s="6" t="s">
        <v>3974</v>
      </c>
      <c r="G51" s="6" t="s">
        <v>4014</v>
      </c>
      <c r="H51" s="6" t="s">
        <v>4015</v>
      </c>
      <c r="I51" t="s">
        <v>3148</v>
      </c>
      <c r="J51" t="s">
        <v>3148</v>
      </c>
      <c r="K51" t="s">
        <v>3148</v>
      </c>
      <c r="L51" s="6" t="s">
        <v>3722</v>
      </c>
      <c r="M51" s="45" t="s">
        <v>3148</v>
      </c>
      <c r="N51" s="64" t="s">
        <v>4016</v>
      </c>
      <c r="O51" s="45" t="s">
        <v>3148</v>
      </c>
      <c r="P51" s="45" t="s">
        <v>3148</v>
      </c>
      <c r="Q51" s="64">
        <v>44163</v>
      </c>
      <c r="R51">
        <v>2024</v>
      </c>
      <c r="S51" s="45" t="s">
        <v>3148</v>
      </c>
      <c r="T51" s="64">
        <v>44165</v>
      </c>
      <c r="U51" s="6" t="s">
        <v>3187</v>
      </c>
      <c r="V51" s="88" t="s">
        <v>3142</v>
      </c>
      <c r="W51" s="73" t="s">
        <v>4017</v>
      </c>
    </row>
    <row r="52" spans="1:31" ht="15" customHeight="1" x14ac:dyDescent="0.2">
      <c r="A52" t="s">
        <v>691</v>
      </c>
      <c r="B52">
        <v>1</v>
      </c>
      <c r="F52" s="6" t="s">
        <v>3942</v>
      </c>
      <c r="G52" t="s">
        <v>3148</v>
      </c>
      <c r="H52" t="s">
        <v>3148</v>
      </c>
      <c r="I52" t="s">
        <v>3148</v>
      </c>
      <c r="J52" t="s">
        <v>3148</v>
      </c>
      <c r="K52" t="s">
        <v>3148</v>
      </c>
      <c r="L52" s="6" t="s">
        <v>2813</v>
      </c>
      <c r="M52" s="88" t="s">
        <v>3148</v>
      </c>
      <c r="N52" s="88" t="s">
        <v>3943</v>
      </c>
      <c r="O52" s="45" t="s">
        <v>3148</v>
      </c>
      <c r="P52" s="45" t="s">
        <v>3148</v>
      </c>
      <c r="Q52" s="64" t="s">
        <v>3148</v>
      </c>
      <c r="R52">
        <v>2024</v>
      </c>
      <c r="S52" s="88" t="s">
        <v>3944</v>
      </c>
      <c r="T52" s="64">
        <v>44147</v>
      </c>
      <c r="U52" s="6" t="s">
        <v>3187</v>
      </c>
      <c r="V52" s="88" t="s">
        <v>3142</v>
      </c>
      <c r="W52" s="73" t="s">
        <v>3934</v>
      </c>
    </row>
    <row r="53" spans="1:31" ht="15" customHeight="1" x14ac:dyDescent="0.2">
      <c r="L53">
        <f>COUNTIF(V2:V52,"√")</f>
        <v>34</v>
      </c>
    </row>
    <row r="54" spans="1:31" ht="15" customHeight="1" x14ac:dyDescent="0.2">
      <c r="A54" s="37"/>
      <c r="M54" s="45"/>
      <c r="O54" s="45"/>
      <c r="P54" s="45"/>
      <c r="U54">
        <f>COUNTIF(V2:V52,"√")</f>
        <v>34</v>
      </c>
      <c r="V54" s="45"/>
    </row>
    <row r="55" spans="1:31" ht="15" customHeight="1" x14ac:dyDescent="0.2">
      <c r="A55" s="37"/>
      <c r="L55" s="37"/>
      <c r="M55" s="37"/>
      <c r="N55" s="37"/>
      <c r="O55" s="37"/>
      <c r="P55" s="37"/>
      <c r="R55" s="83"/>
      <c r="S55" s="84"/>
      <c r="V55" s="37"/>
      <c r="AC55" s="6"/>
    </row>
    <row r="56" spans="1:31" ht="15" customHeight="1" x14ac:dyDescent="0.2">
      <c r="F56" s="6"/>
      <c r="L56" s="6"/>
      <c r="M56" s="45"/>
      <c r="N56" s="88"/>
      <c r="O56" s="88"/>
      <c r="P56" s="88"/>
      <c r="R56"/>
      <c r="S56" s="88"/>
      <c r="V56" s="6"/>
      <c r="W56" s="73"/>
      <c r="X56" s="6"/>
    </row>
    <row r="57" spans="1:31" ht="15" customHeight="1" x14ac:dyDescent="0.2">
      <c r="F57" s="6"/>
      <c r="L57" s="6"/>
      <c r="M57" s="45"/>
      <c r="N57" s="88"/>
      <c r="O57" s="88"/>
      <c r="P57" s="88"/>
      <c r="R57"/>
      <c r="S57" s="88"/>
      <c r="V57" s="6"/>
      <c r="W57" s="73"/>
      <c r="X57" s="6"/>
    </row>
    <row r="58" spans="1:31" ht="15" customHeight="1" x14ac:dyDescent="0.2">
      <c r="K58" s="45"/>
      <c r="L58" s="6"/>
      <c r="M58" s="45"/>
      <c r="N58" s="64"/>
      <c r="O58" s="88"/>
      <c r="P58" s="45"/>
      <c r="R58"/>
      <c r="S58" s="45"/>
      <c r="V58" s="6"/>
      <c r="W58" s="73"/>
      <c r="X58" s="6"/>
    </row>
    <row r="59" spans="1:31" ht="15" customHeight="1" x14ac:dyDescent="0.2">
      <c r="L59" s="6"/>
      <c r="M59" s="45"/>
      <c r="N59" s="88"/>
      <c r="O59" s="88"/>
      <c r="P59" s="88"/>
      <c r="R59"/>
      <c r="S59" s="88"/>
      <c r="V59" s="88"/>
      <c r="W59" s="73"/>
      <c r="X59" s="6"/>
    </row>
    <row r="60" spans="1:31" ht="15" customHeight="1" x14ac:dyDescent="0.2">
      <c r="F60" s="6"/>
      <c r="H60" s="6"/>
      <c r="K60" s="45"/>
      <c r="L60" s="6"/>
      <c r="M60" s="45"/>
      <c r="N60" s="88"/>
      <c r="O60" s="45"/>
      <c r="P60" s="45"/>
      <c r="R60"/>
      <c r="S60" s="45"/>
      <c r="U60" s="6"/>
      <c r="V60" s="6"/>
      <c r="W60" s="73"/>
      <c r="X60" s="6"/>
    </row>
    <row r="61" spans="1:31" ht="15" customHeight="1" x14ac:dyDescent="0.2">
      <c r="L61" s="6"/>
      <c r="M61" s="45"/>
      <c r="N61" s="88"/>
      <c r="O61" s="88"/>
      <c r="P61" s="88"/>
      <c r="R61"/>
      <c r="S61" s="88"/>
      <c r="V61" s="6"/>
      <c r="W61" s="73"/>
      <c r="X61" s="6"/>
    </row>
    <row r="62" spans="1:31" ht="15" customHeight="1" x14ac:dyDescent="0.2">
      <c r="F62" s="6"/>
      <c r="K62" s="45"/>
      <c r="L62" s="6"/>
      <c r="M62" s="45"/>
      <c r="N62" s="6"/>
      <c r="O62" s="45"/>
      <c r="P62" s="45"/>
      <c r="R62"/>
      <c r="S62" s="45"/>
      <c r="U62" s="6"/>
      <c r="V62" s="6"/>
      <c r="W62" s="73"/>
    </row>
    <row r="63" spans="1:31" ht="15" customHeight="1" x14ac:dyDescent="0.2">
      <c r="F63" s="6"/>
      <c r="G63" s="6"/>
      <c r="H63" s="6"/>
      <c r="K63" s="45"/>
      <c r="L63" s="6"/>
      <c r="M63" s="45"/>
      <c r="N63" s="88"/>
      <c r="O63" s="45"/>
      <c r="P63" s="45"/>
      <c r="R63"/>
      <c r="S63" s="88"/>
      <c r="U63" s="6"/>
      <c r="V63" s="88"/>
      <c r="W63" s="73"/>
      <c r="X63" s="6"/>
      <c r="AE63" s="89"/>
    </row>
    <row r="64" spans="1:31" ht="15" customHeight="1" x14ac:dyDescent="0.2">
      <c r="F64" s="6"/>
      <c r="G64" s="6"/>
      <c r="H64" s="6"/>
      <c r="K64" s="45"/>
      <c r="L64" s="6"/>
      <c r="M64" s="45"/>
      <c r="N64" s="6"/>
      <c r="O64" s="45"/>
      <c r="P64" s="45"/>
      <c r="R64"/>
      <c r="S64" s="88"/>
      <c r="U64" s="6"/>
      <c r="V64" s="88"/>
      <c r="W64" s="73"/>
      <c r="X64" s="6"/>
      <c r="AE64" s="89"/>
    </row>
    <row r="65" spans="6:34" ht="15" customHeight="1" x14ac:dyDescent="0.2">
      <c r="K65" s="45"/>
      <c r="L65" s="6"/>
      <c r="M65" s="45"/>
      <c r="N65" s="88"/>
      <c r="O65" s="45"/>
      <c r="P65" s="45"/>
      <c r="R65"/>
      <c r="S65" s="45"/>
      <c r="U65" s="6"/>
      <c r="V65" s="88"/>
      <c r="W65" s="73"/>
      <c r="X65" s="6"/>
      <c r="AC65" s="6"/>
      <c r="AE65" s="89"/>
    </row>
    <row r="66" spans="6:34" ht="15" customHeight="1" x14ac:dyDescent="0.2">
      <c r="F66" s="6"/>
      <c r="L66" s="6"/>
      <c r="M66" s="45"/>
      <c r="N66" s="88"/>
      <c r="O66" s="88"/>
      <c r="P66" s="88"/>
      <c r="R66"/>
      <c r="S66" s="88"/>
      <c r="V66" s="88"/>
      <c r="W66" s="73"/>
      <c r="AE66" s="90"/>
    </row>
    <row r="67" spans="6:34" ht="15" customHeight="1" x14ac:dyDescent="0.2">
      <c r="L67" s="6"/>
      <c r="M67" s="45"/>
      <c r="N67" s="45"/>
      <c r="O67" s="88"/>
      <c r="P67" s="88"/>
      <c r="R67"/>
      <c r="S67" s="88"/>
      <c r="V67" s="45"/>
      <c r="W67" s="73"/>
      <c r="X67" s="6"/>
      <c r="AC67" s="6"/>
    </row>
    <row r="68" spans="6:34" ht="15" customHeight="1" x14ac:dyDescent="0.2">
      <c r="L68" s="6"/>
      <c r="M68" s="45"/>
      <c r="N68" s="88"/>
      <c r="O68" s="88"/>
      <c r="P68" s="88"/>
      <c r="R68"/>
      <c r="S68" s="88"/>
      <c r="V68" s="88"/>
      <c r="W68" s="73"/>
      <c r="X68" s="6"/>
    </row>
    <row r="69" spans="6:34" ht="15" customHeight="1" x14ac:dyDescent="0.2">
      <c r="L69" s="6"/>
      <c r="M69" s="45"/>
      <c r="N69" s="88"/>
      <c r="O69" s="88"/>
      <c r="P69" s="88"/>
      <c r="R69"/>
      <c r="S69" s="88"/>
      <c r="V69" s="88"/>
      <c r="W69" s="73"/>
      <c r="X69" s="6"/>
    </row>
    <row r="70" spans="6:34" ht="15" customHeight="1" x14ac:dyDescent="0.2">
      <c r="L70" s="6"/>
      <c r="M70" s="45"/>
      <c r="N70" s="88"/>
      <c r="O70" s="88"/>
      <c r="P70" s="88"/>
      <c r="R70"/>
      <c r="S70" s="88"/>
      <c r="V70" s="88"/>
      <c r="W70" s="73"/>
      <c r="X70" s="6"/>
    </row>
    <row r="71" spans="6:34" ht="15" customHeight="1" x14ac:dyDescent="0.2">
      <c r="L71" s="6"/>
      <c r="M71" s="45"/>
      <c r="N71" s="88"/>
      <c r="O71" s="88"/>
      <c r="P71" s="88"/>
      <c r="R71"/>
      <c r="S71" s="88"/>
      <c r="V71" s="88"/>
      <c r="W71" s="73"/>
    </row>
    <row r="72" spans="6:34" ht="15" customHeight="1" x14ac:dyDescent="0.2">
      <c r="L72" s="6"/>
      <c r="M72" s="45"/>
      <c r="N72" s="88"/>
      <c r="O72" s="88"/>
      <c r="P72" s="88"/>
      <c r="R72"/>
      <c r="S72" s="88"/>
      <c r="V72" s="88"/>
      <c r="W72" s="73"/>
      <c r="AC72" s="6"/>
    </row>
    <row r="73" spans="6:34" ht="15" customHeight="1" x14ac:dyDescent="0.2">
      <c r="L73" s="6"/>
      <c r="M73" s="45"/>
      <c r="N73" s="88"/>
      <c r="O73" s="88"/>
      <c r="P73" s="88"/>
      <c r="R73"/>
      <c r="S73" s="88"/>
      <c r="V73" s="88"/>
      <c r="W73" s="73"/>
      <c r="X73" s="6"/>
    </row>
    <row r="74" spans="6:34" ht="15" customHeight="1" x14ac:dyDescent="0.2">
      <c r="L74" s="6"/>
      <c r="M74" s="45"/>
      <c r="N74" s="88"/>
      <c r="O74" s="88"/>
      <c r="P74" s="88"/>
      <c r="R74"/>
      <c r="S74" s="88"/>
      <c r="V74" s="88"/>
      <c r="W74" s="73"/>
      <c r="X74" s="6"/>
    </row>
    <row r="75" spans="6:34" ht="15" customHeight="1" x14ac:dyDescent="0.2">
      <c r="F75" s="6"/>
      <c r="L75" s="6"/>
      <c r="M75" s="45"/>
      <c r="N75" s="88"/>
      <c r="O75" s="88"/>
      <c r="P75" s="88"/>
      <c r="R75"/>
      <c r="S75" s="88"/>
      <c r="V75" s="45"/>
      <c r="W75" s="73"/>
      <c r="X75" s="6"/>
    </row>
    <row r="76" spans="6:34" s="6" customFormat="1" ht="15" customHeight="1" x14ac:dyDescent="0.2">
      <c r="G76"/>
      <c r="H76"/>
      <c r="I76"/>
      <c r="J76"/>
      <c r="K76" s="45"/>
      <c r="M76" s="45"/>
      <c r="N76" s="64"/>
      <c r="Q76" s="64"/>
      <c r="R76"/>
      <c r="S76" s="88"/>
      <c r="T76" s="64"/>
      <c r="V76" s="88"/>
      <c r="W76" s="73"/>
      <c r="X76" s="73"/>
      <c r="AH76"/>
    </row>
    <row r="77" spans="6:34" ht="15" customHeight="1" x14ac:dyDescent="0.2">
      <c r="F77" s="6"/>
      <c r="G77" s="6"/>
      <c r="H77" s="6"/>
      <c r="K77" s="45"/>
      <c r="L77" s="6"/>
      <c r="M77" s="45"/>
      <c r="N77" s="88"/>
      <c r="O77" s="45"/>
      <c r="P77" s="45"/>
      <c r="R77"/>
      <c r="S77" s="45"/>
      <c r="U77" s="6"/>
      <c r="V77" s="88"/>
      <c r="W77" s="73"/>
      <c r="AE77" s="89"/>
    </row>
    <row r="78" spans="6:34" ht="15" customHeight="1" x14ac:dyDescent="0.2">
      <c r="L78" s="6"/>
      <c r="M78" s="45"/>
      <c r="N78" s="88"/>
      <c r="O78" s="88"/>
      <c r="P78" s="88"/>
      <c r="R78"/>
      <c r="S78" s="88"/>
      <c r="V78" s="88"/>
      <c r="W78" s="73"/>
      <c r="AE78" s="90"/>
    </row>
    <row r="79" spans="6:34" ht="15" customHeight="1" x14ac:dyDescent="0.2">
      <c r="F79" s="6"/>
      <c r="G79" s="64"/>
      <c r="H79" s="64"/>
      <c r="I79" s="97"/>
      <c r="J79" s="97"/>
      <c r="L79" s="6"/>
      <c r="M79" s="64"/>
      <c r="N79" s="64"/>
      <c r="O79" s="45"/>
      <c r="P79" s="64"/>
      <c r="R79"/>
      <c r="S79" s="88"/>
      <c r="V79" s="88"/>
      <c r="W79" s="73"/>
      <c r="AC79" s="6"/>
    </row>
    <row r="80" spans="6:34" ht="15" customHeight="1" x14ac:dyDescent="0.2">
      <c r="F80" s="6"/>
      <c r="L80" s="6"/>
      <c r="M80" s="45"/>
      <c r="N80" s="88"/>
      <c r="O80" s="88"/>
      <c r="P80" s="88"/>
      <c r="R80"/>
      <c r="S80" s="88"/>
      <c r="V80" s="88"/>
      <c r="W80" s="73"/>
      <c r="X80" s="6"/>
      <c r="AA80" s="73"/>
    </row>
    <row r="81" spans="2:43" ht="15" customHeight="1" x14ac:dyDescent="0.2">
      <c r="L81" s="6"/>
      <c r="M81" s="45"/>
      <c r="N81" s="45"/>
      <c r="O81" s="88"/>
      <c r="P81" s="88"/>
      <c r="R81"/>
      <c r="S81" s="88"/>
      <c r="V81" s="88"/>
      <c r="W81" s="73"/>
      <c r="X81" s="6"/>
    </row>
    <row r="82" spans="2:43" ht="15" customHeight="1" x14ac:dyDescent="0.2">
      <c r="L82" s="6"/>
      <c r="M82" s="45"/>
      <c r="N82" s="88"/>
      <c r="O82" s="88"/>
      <c r="P82" s="88"/>
      <c r="R82"/>
      <c r="S82" s="88"/>
      <c r="V82" s="88"/>
      <c r="W82" s="73"/>
      <c r="AE82" s="89"/>
    </row>
    <row r="83" spans="2:43" ht="15" customHeight="1" x14ac:dyDescent="0.2">
      <c r="L83" s="6"/>
      <c r="M83" s="45"/>
      <c r="N83" s="88"/>
      <c r="O83" s="88"/>
      <c r="P83" s="88"/>
      <c r="R83"/>
      <c r="S83" s="88"/>
      <c r="V83" s="88"/>
      <c r="W83" s="73"/>
      <c r="AE83" s="91"/>
    </row>
    <row r="84" spans="2:43" ht="15" customHeight="1" x14ac:dyDescent="0.2">
      <c r="L84" s="6"/>
      <c r="M84" s="45"/>
      <c r="N84" s="45"/>
      <c r="O84" s="88"/>
      <c r="P84" s="88"/>
      <c r="R84"/>
      <c r="S84" s="88"/>
      <c r="V84" s="45"/>
    </row>
    <row r="85" spans="2:43" ht="15" customHeight="1" x14ac:dyDescent="0.2">
      <c r="L85" s="6"/>
      <c r="M85" s="45"/>
      <c r="N85" s="45"/>
      <c r="O85" s="88"/>
      <c r="P85" s="88"/>
      <c r="R85"/>
      <c r="S85" s="88"/>
      <c r="V85" s="45"/>
      <c r="W85" s="73"/>
    </row>
    <row r="86" spans="2:43" ht="15" customHeight="1" x14ac:dyDescent="0.2">
      <c r="F86" s="6"/>
      <c r="G86" s="6"/>
      <c r="H86" s="6"/>
      <c r="K86" s="45"/>
      <c r="L86" s="51"/>
      <c r="M86" s="45"/>
      <c r="N86" s="6"/>
      <c r="O86" s="45"/>
      <c r="P86" s="45"/>
      <c r="R86"/>
      <c r="S86" s="45"/>
      <c r="U86" s="6"/>
      <c r="V86" s="88"/>
      <c r="W86" s="73"/>
      <c r="X86" s="6"/>
    </row>
    <row r="87" spans="2:43" ht="15" customHeight="1" x14ac:dyDescent="0.2">
      <c r="F87" s="6"/>
      <c r="L87" s="51"/>
      <c r="M87" s="45"/>
      <c r="N87" s="88"/>
      <c r="O87" s="88"/>
      <c r="P87" s="88"/>
      <c r="R87"/>
      <c r="S87" s="88"/>
      <c r="V87" s="88"/>
      <c r="W87" s="73"/>
      <c r="X87" s="6"/>
    </row>
    <row r="88" spans="2:43" ht="15" customHeight="1" x14ac:dyDescent="0.2">
      <c r="F88" s="6"/>
      <c r="L88" s="6"/>
      <c r="M88" s="45"/>
      <c r="N88" s="88"/>
      <c r="O88" s="88"/>
      <c r="P88" s="88"/>
      <c r="R88"/>
      <c r="S88" s="88"/>
      <c r="V88" s="88"/>
      <c r="W88" s="73"/>
    </row>
    <row r="89" spans="2:43" ht="15" customHeight="1" x14ac:dyDescent="0.2">
      <c r="M89" s="45"/>
      <c r="N89" s="88"/>
      <c r="O89" s="45"/>
      <c r="P89" s="45"/>
      <c r="R89"/>
      <c r="S89" s="45"/>
      <c r="U89" s="6"/>
      <c r="V89" s="45"/>
      <c r="W89" s="73"/>
      <c r="X89" s="6"/>
    </row>
    <row r="90" spans="2:43" ht="15" customHeight="1" x14ac:dyDescent="0.2">
      <c r="L90" s="6"/>
      <c r="M90" s="45"/>
      <c r="N90" s="88"/>
      <c r="O90" s="88"/>
      <c r="P90" s="88"/>
      <c r="R90"/>
      <c r="S90" s="88"/>
      <c r="V90" s="88"/>
      <c r="W90" s="73"/>
      <c r="X90" s="6"/>
      <c r="AE90" s="89"/>
    </row>
    <row r="91" spans="2:43" ht="15" customHeight="1" x14ac:dyDescent="0.2">
      <c r="F91" s="6"/>
      <c r="L91" s="6"/>
      <c r="M91" s="45"/>
      <c r="N91" s="88"/>
      <c r="O91" s="88"/>
      <c r="P91" s="88"/>
      <c r="R91"/>
      <c r="S91" s="88"/>
      <c r="V91" s="88"/>
      <c r="W91" s="73"/>
      <c r="X91" s="6"/>
      <c r="AC91" s="6"/>
    </row>
    <row r="92" spans="2:43" ht="15" customHeight="1" x14ac:dyDescent="0.2">
      <c r="F92" s="6"/>
      <c r="L92" s="6"/>
      <c r="M92" s="45"/>
      <c r="N92" s="88"/>
      <c r="O92" s="88"/>
      <c r="P92" s="88"/>
      <c r="R92"/>
      <c r="S92" s="88"/>
      <c r="U92" s="6"/>
      <c r="V92" s="88"/>
      <c r="W92" s="73"/>
      <c r="X92" s="6"/>
      <c r="AC92" s="6"/>
      <c r="AE92" s="89"/>
      <c r="AF92" s="6"/>
      <c r="AI92" s="73"/>
      <c r="AQ92" s="73"/>
    </row>
    <row r="93" spans="2:43" ht="15" customHeight="1" x14ac:dyDescent="0.2">
      <c r="B93" s="6"/>
      <c r="C93" s="6"/>
      <c r="D93" s="6"/>
      <c r="E93" s="6"/>
      <c r="F93" s="6"/>
      <c r="G93" s="97"/>
      <c r="H93" s="97"/>
      <c r="I93" s="97"/>
      <c r="J93" s="97"/>
      <c r="K93" s="6"/>
      <c r="L93" s="6"/>
      <c r="M93" s="64"/>
      <c r="N93" s="64"/>
      <c r="O93" s="6"/>
      <c r="P93" s="6"/>
      <c r="R93"/>
      <c r="S93" s="45"/>
      <c r="V93" s="88"/>
      <c r="W93" s="73"/>
      <c r="X93" s="6"/>
    </row>
    <row r="94" spans="2:43" ht="15" customHeight="1" x14ac:dyDescent="0.2">
      <c r="F94" s="6"/>
      <c r="L94" s="6"/>
      <c r="M94" s="45"/>
      <c r="N94" s="88"/>
      <c r="O94" s="88"/>
      <c r="P94" s="88"/>
      <c r="R94"/>
      <c r="S94" s="88"/>
      <c r="V94" s="88"/>
      <c r="W94" s="73"/>
      <c r="X94" s="6"/>
    </row>
    <row r="95" spans="2:43" ht="15" customHeight="1" x14ac:dyDescent="0.2">
      <c r="L95" s="6"/>
      <c r="M95" s="45"/>
      <c r="N95" s="88"/>
      <c r="O95" s="88"/>
      <c r="P95" s="88"/>
      <c r="R95"/>
      <c r="S95" s="88"/>
      <c r="V95" s="88"/>
      <c r="W95" s="73"/>
      <c r="X95" s="6"/>
    </row>
    <row r="96" spans="2:43" ht="15" customHeight="1" x14ac:dyDescent="0.2">
      <c r="F96" s="6"/>
      <c r="L96" s="6"/>
      <c r="M96" s="45"/>
      <c r="N96" s="88"/>
      <c r="O96" s="88"/>
      <c r="P96" s="88"/>
      <c r="R96"/>
      <c r="S96" s="88"/>
      <c r="V96" s="88"/>
      <c r="W96" s="73"/>
      <c r="X96" s="6"/>
      <c r="AC96" s="6"/>
    </row>
    <row r="97" spans="1:32" ht="15" customHeight="1" x14ac:dyDescent="0.2">
      <c r="F97" s="6"/>
      <c r="K97" s="45"/>
      <c r="L97" s="6"/>
      <c r="M97" s="45"/>
      <c r="N97" s="64"/>
      <c r="O97" s="88"/>
      <c r="P97" s="88"/>
      <c r="R97"/>
      <c r="S97" s="88"/>
      <c r="V97" s="88"/>
      <c r="W97" s="73"/>
      <c r="AE97" s="89"/>
    </row>
    <row r="98" spans="1:32" ht="15" customHeight="1" x14ac:dyDescent="0.2">
      <c r="F98" s="6"/>
      <c r="L98" s="6"/>
      <c r="M98" s="45"/>
      <c r="N98" s="88"/>
      <c r="O98" s="88"/>
      <c r="P98" s="88"/>
      <c r="R98"/>
      <c r="S98" s="88"/>
      <c r="V98" s="88"/>
      <c r="X98" s="6"/>
    </row>
    <row r="99" spans="1:32" ht="15" customHeight="1" x14ac:dyDescent="0.2">
      <c r="L99" s="6"/>
      <c r="M99" s="45"/>
      <c r="N99" s="88"/>
      <c r="O99" s="88"/>
      <c r="P99" s="88"/>
      <c r="R99"/>
      <c r="S99" s="88"/>
      <c r="V99" s="88"/>
      <c r="W99" s="73"/>
      <c r="X99" s="6"/>
    </row>
    <row r="100" spans="1:32" ht="15" customHeight="1" x14ac:dyDescent="0.2">
      <c r="F100" s="6"/>
      <c r="G100" s="6"/>
      <c r="H100" s="6"/>
      <c r="L100" s="6"/>
      <c r="M100" s="45"/>
      <c r="N100" s="88"/>
      <c r="O100" s="88"/>
      <c r="P100" s="88"/>
      <c r="R100"/>
      <c r="S100" s="88"/>
      <c r="V100" s="88"/>
      <c r="AC100" s="6"/>
    </row>
    <row r="101" spans="1:32" ht="15" customHeight="1" x14ac:dyDescent="0.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R101"/>
      <c r="S101" s="64"/>
      <c r="U101" s="6"/>
      <c r="V101" s="88"/>
      <c r="W101" s="73"/>
      <c r="AF101" s="46"/>
    </row>
    <row r="102" spans="1:32" ht="15" customHeight="1" x14ac:dyDescent="0.2">
      <c r="L102" s="6"/>
      <c r="M102" s="45"/>
      <c r="N102" s="88"/>
      <c r="O102" s="88"/>
      <c r="P102" s="88"/>
      <c r="R102"/>
      <c r="S102" s="88"/>
      <c r="U102" s="6"/>
      <c r="V102" s="88"/>
      <c r="W102" s="73"/>
      <c r="X102" s="6"/>
    </row>
    <row r="103" spans="1:32" ht="15" customHeight="1" x14ac:dyDescent="0.2">
      <c r="L103" s="6"/>
      <c r="M103" s="45"/>
      <c r="N103" s="88"/>
      <c r="O103" s="88"/>
      <c r="P103" s="88"/>
      <c r="R103"/>
      <c r="S103" s="88"/>
      <c r="V103" s="88"/>
      <c r="W103" s="73"/>
      <c r="X103" s="6"/>
      <c r="AC103" s="6"/>
    </row>
    <row r="104" spans="1:32" ht="15" customHeight="1" x14ac:dyDescent="0.2">
      <c r="F104" s="6"/>
      <c r="K104" s="45"/>
      <c r="L104" s="6"/>
      <c r="M104" s="45"/>
      <c r="N104" s="88"/>
      <c r="O104" s="45"/>
      <c r="P104" s="45"/>
      <c r="R104"/>
      <c r="S104" s="45"/>
      <c r="U104" s="6"/>
      <c r="V104" s="88"/>
      <c r="W104" s="73"/>
      <c r="X104" s="6"/>
      <c r="AE104" s="89"/>
    </row>
    <row r="105" spans="1:32" ht="15" customHeight="1" x14ac:dyDescent="0.2">
      <c r="F105" s="6"/>
      <c r="K105" s="45"/>
      <c r="L105" s="6"/>
      <c r="M105" s="45"/>
      <c r="N105" s="88"/>
      <c r="O105" s="45"/>
      <c r="P105" s="45"/>
      <c r="R105"/>
      <c r="S105" s="45"/>
      <c r="U105" s="6"/>
      <c r="V105" s="88"/>
      <c r="W105" s="73"/>
      <c r="X105" s="6"/>
      <c r="AE105" s="89"/>
    </row>
    <row r="106" spans="1:32" ht="15" customHeight="1" x14ac:dyDescent="0.2">
      <c r="L106" s="6"/>
      <c r="M106" s="45"/>
      <c r="N106" s="6"/>
      <c r="O106" s="88"/>
      <c r="P106" s="88"/>
      <c r="R106"/>
      <c r="S106" s="88"/>
      <c r="V106" s="88"/>
      <c r="W106" s="73"/>
      <c r="X106" s="6"/>
    </row>
    <row r="107" spans="1:32" ht="15" customHeight="1" x14ac:dyDescent="0.2">
      <c r="L107" s="6"/>
      <c r="M107" s="45"/>
      <c r="N107" s="88"/>
      <c r="O107" s="88"/>
      <c r="P107" s="88"/>
      <c r="R107"/>
      <c r="S107" s="88"/>
      <c r="V107" s="88"/>
      <c r="W107" s="73"/>
    </row>
    <row r="108" spans="1:32" ht="15" customHeight="1" x14ac:dyDescent="0.2">
      <c r="K108" s="45"/>
      <c r="L108" s="6"/>
      <c r="M108" s="45"/>
      <c r="N108" s="88"/>
      <c r="O108" s="45"/>
      <c r="P108" s="45"/>
      <c r="R108"/>
      <c r="S108" s="45"/>
      <c r="U108" s="6"/>
      <c r="V108" s="88"/>
      <c r="W108" s="73"/>
      <c r="X108" s="6"/>
    </row>
    <row r="109" spans="1:32" ht="15" customHeight="1" x14ac:dyDescent="0.2">
      <c r="F109" s="6"/>
      <c r="L109" s="6"/>
      <c r="M109" s="45"/>
      <c r="N109" s="88"/>
      <c r="O109" s="88"/>
      <c r="P109" s="88"/>
      <c r="R109"/>
      <c r="S109" s="88"/>
      <c r="V109" s="88"/>
      <c r="W109" s="73"/>
      <c r="X109" s="6"/>
    </row>
    <row r="110" spans="1:32" ht="15" customHeight="1" x14ac:dyDescent="0.2">
      <c r="K110" s="45"/>
      <c r="L110" s="6"/>
      <c r="M110" s="45"/>
      <c r="N110" s="88"/>
      <c r="O110" s="45"/>
      <c r="P110" s="45"/>
      <c r="R110"/>
      <c r="S110" s="45"/>
      <c r="U110" s="6"/>
      <c r="V110" s="88"/>
      <c r="W110" s="73"/>
      <c r="X110" s="6"/>
    </row>
    <row r="111" spans="1:32" ht="15" customHeight="1" x14ac:dyDescent="0.2">
      <c r="F111" s="6"/>
      <c r="L111" s="6"/>
      <c r="M111" s="45"/>
      <c r="N111" s="88"/>
      <c r="O111" s="88"/>
      <c r="P111" s="88"/>
      <c r="R111"/>
      <c r="S111" s="88"/>
      <c r="V111" s="88"/>
      <c r="W111" s="73"/>
      <c r="X111" s="6"/>
    </row>
    <row r="112" spans="1:32" ht="15" customHeight="1" x14ac:dyDescent="0.2">
      <c r="L112" s="6"/>
      <c r="M112" s="45"/>
      <c r="N112" s="88"/>
      <c r="O112" s="88"/>
      <c r="P112" s="88"/>
      <c r="R112"/>
      <c r="S112" s="88"/>
      <c r="V112" s="88"/>
      <c r="W112" s="73"/>
      <c r="X112" s="6"/>
    </row>
    <row r="113" spans="1:31" ht="15" customHeight="1" x14ac:dyDescent="0.2">
      <c r="L113" s="6"/>
      <c r="M113" s="45"/>
      <c r="N113" s="88"/>
      <c r="O113" s="88"/>
      <c r="P113" s="88"/>
      <c r="R113"/>
      <c r="S113" s="88"/>
      <c r="V113" s="88"/>
      <c r="W113" s="73"/>
      <c r="X113" s="6"/>
      <c r="AE113" s="6"/>
    </row>
    <row r="114" spans="1:31" ht="15" customHeight="1" x14ac:dyDescent="0.2">
      <c r="A114" s="6"/>
      <c r="L114" s="6"/>
      <c r="M114" s="45"/>
      <c r="N114" s="88"/>
      <c r="O114" s="88"/>
      <c r="P114" s="88"/>
      <c r="R114"/>
      <c r="S114" s="88"/>
      <c r="V114" s="88"/>
      <c r="W114" s="73"/>
      <c r="X114" s="6"/>
    </row>
    <row r="115" spans="1:31" ht="15" customHeight="1" x14ac:dyDescent="0.2">
      <c r="F115" s="6"/>
      <c r="K115" s="45"/>
      <c r="L115" s="6"/>
      <c r="M115" s="45"/>
      <c r="N115" s="88"/>
      <c r="O115" s="45"/>
      <c r="P115" s="45"/>
      <c r="R115"/>
      <c r="S115" s="45"/>
      <c r="U115" s="6"/>
      <c r="V115" s="88"/>
      <c r="W115" s="73"/>
      <c r="X115" s="73"/>
    </row>
    <row r="116" spans="1:31" ht="15" customHeight="1" x14ac:dyDescent="0.2">
      <c r="F116" s="6"/>
      <c r="L116" s="6"/>
      <c r="M116" s="45"/>
      <c r="N116" s="88"/>
      <c r="O116" s="88"/>
      <c r="P116" s="88"/>
      <c r="R116"/>
      <c r="S116" s="88"/>
      <c r="V116" s="88"/>
      <c r="X116" s="6"/>
    </row>
    <row r="117" spans="1:31" ht="15" customHeight="1" x14ac:dyDescent="0.2">
      <c r="L117" s="6"/>
      <c r="M117" s="45"/>
      <c r="N117" s="88"/>
      <c r="O117" s="88"/>
      <c r="P117" s="88"/>
      <c r="R117"/>
      <c r="S117" s="88"/>
      <c r="V117" s="88"/>
      <c r="W117" s="73"/>
      <c r="X117" s="6"/>
    </row>
    <row r="118" spans="1:31" ht="15" customHeight="1" x14ac:dyDescent="0.2">
      <c r="L118" s="6"/>
      <c r="M118" s="45"/>
      <c r="N118" s="88"/>
      <c r="O118" s="88"/>
      <c r="P118" s="88"/>
      <c r="R118"/>
      <c r="S118" s="88"/>
      <c r="V118" s="88"/>
      <c r="W118" s="73"/>
    </row>
    <row r="119" spans="1:31" ht="15" customHeight="1" x14ac:dyDescent="0.2">
      <c r="F119" s="6"/>
      <c r="L119" s="6"/>
      <c r="M119" s="45"/>
      <c r="N119" s="88"/>
      <c r="O119" s="88"/>
      <c r="P119" s="88"/>
      <c r="R119"/>
      <c r="S119" s="88"/>
      <c r="V119" s="88"/>
      <c r="W119" s="73"/>
      <c r="X119" s="6"/>
    </row>
    <row r="120" spans="1:31" ht="15" customHeight="1" x14ac:dyDescent="0.2">
      <c r="A120" s="6"/>
      <c r="F120" s="6"/>
      <c r="L120" s="6"/>
      <c r="M120" s="45"/>
      <c r="N120" s="88"/>
      <c r="O120" s="88"/>
      <c r="P120" s="88"/>
      <c r="R120"/>
      <c r="S120" s="88"/>
      <c r="V120" s="88"/>
      <c r="W120" s="73"/>
      <c r="X120" s="6"/>
    </row>
    <row r="121" spans="1:31" ht="15" customHeight="1" x14ac:dyDescent="0.2">
      <c r="F121" s="6"/>
      <c r="L121" s="6"/>
      <c r="M121" s="45"/>
      <c r="N121" s="88"/>
      <c r="O121" s="88"/>
      <c r="P121" s="88"/>
      <c r="R121"/>
      <c r="S121" s="88"/>
      <c r="V121" s="45"/>
      <c r="X121" s="6"/>
      <c r="AC121" s="6"/>
    </row>
    <row r="122" spans="1:31" ht="15" customHeight="1" x14ac:dyDescent="0.2">
      <c r="L122" s="6"/>
      <c r="M122" s="45"/>
      <c r="N122" s="88"/>
      <c r="O122" s="88"/>
      <c r="P122" s="88"/>
      <c r="R122"/>
      <c r="S122" s="88"/>
      <c r="V122" s="88"/>
      <c r="W122" s="73"/>
    </row>
    <row r="123" spans="1:31" ht="15" customHeight="1" x14ac:dyDescent="0.2">
      <c r="F123" s="6"/>
      <c r="G123" s="6"/>
      <c r="H123" s="6"/>
      <c r="L123" s="6"/>
      <c r="M123" s="6"/>
      <c r="N123" s="88"/>
      <c r="O123" s="88"/>
      <c r="P123" s="88"/>
      <c r="R123"/>
      <c r="S123" s="88"/>
      <c r="V123" s="88"/>
      <c r="W123" s="73"/>
      <c r="AA123" s="73"/>
    </row>
    <row r="124" spans="1:31" ht="15" customHeight="1" x14ac:dyDescent="0.2">
      <c r="L124" s="6"/>
      <c r="M124" s="45"/>
      <c r="N124" s="88"/>
      <c r="O124" s="88"/>
      <c r="P124" s="88"/>
      <c r="R124"/>
      <c r="S124" s="88"/>
      <c r="V124" s="88"/>
      <c r="W124" s="73"/>
      <c r="X124" s="6"/>
      <c r="AA124" s="73"/>
    </row>
    <row r="125" spans="1:31" ht="15" customHeight="1" x14ac:dyDescent="0.2">
      <c r="L125" s="6"/>
      <c r="M125" s="45"/>
      <c r="N125" s="88"/>
      <c r="O125" s="88"/>
      <c r="P125" s="88"/>
      <c r="R125"/>
      <c r="S125" s="88"/>
      <c r="V125" s="88"/>
      <c r="W125" s="73"/>
      <c r="X125" s="6"/>
    </row>
    <row r="126" spans="1:31" ht="15" customHeight="1" x14ac:dyDescent="0.2">
      <c r="L126" s="6"/>
      <c r="M126" s="45"/>
      <c r="N126" s="88"/>
      <c r="O126" s="88"/>
      <c r="P126" s="88"/>
      <c r="R126"/>
      <c r="S126" s="88"/>
      <c r="V126" s="88"/>
      <c r="W126" s="73"/>
      <c r="X126" s="6"/>
    </row>
    <row r="127" spans="1:31" ht="15" customHeight="1" x14ac:dyDescent="0.2">
      <c r="F127" s="6"/>
      <c r="G127" s="6"/>
      <c r="H127" s="6"/>
      <c r="L127" s="6"/>
      <c r="M127" s="45"/>
      <c r="N127" s="88"/>
      <c r="O127" s="45"/>
      <c r="P127" s="45"/>
      <c r="R127"/>
      <c r="S127" s="45"/>
      <c r="U127" s="6"/>
      <c r="V127" s="88"/>
      <c r="W127" s="73"/>
    </row>
    <row r="128" spans="1:31" ht="15" customHeight="1" x14ac:dyDescent="0.2">
      <c r="F128" s="6"/>
      <c r="L128" s="6"/>
      <c r="M128" s="45"/>
      <c r="N128" s="88"/>
      <c r="O128" s="88"/>
      <c r="P128" s="88"/>
      <c r="R128"/>
      <c r="S128" s="88"/>
      <c r="V128" s="45"/>
      <c r="W128" s="6"/>
      <c r="X128" s="6"/>
      <c r="AC128" s="6"/>
    </row>
    <row r="129" spans="6:31" ht="15" customHeight="1" x14ac:dyDescent="0.2">
      <c r="F129" s="6"/>
      <c r="L129" s="6"/>
      <c r="M129" s="45"/>
      <c r="N129" s="88"/>
      <c r="O129" s="88"/>
      <c r="P129" s="88"/>
      <c r="R129"/>
      <c r="S129" s="88"/>
      <c r="V129" s="88"/>
      <c r="W129" s="73"/>
      <c r="AE129" s="89"/>
    </row>
    <row r="130" spans="6:31" ht="15" customHeight="1" x14ac:dyDescent="0.2">
      <c r="L130" s="6"/>
      <c r="M130" s="45"/>
      <c r="N130" s="88"/>
      <c r="O130" s="88"/>
      <c r="P130" s="88"/>
      <c r="R130"/>
      <c r="S130" s="88"/>
      <c r="V130" s="88"/>
      <c r="W130" s="73"/>
      <c r="X130" s="6"/>
    </row>
    <row r="131" spans="6:31" ht="15" customHeight="1" x14ac:dyDescent="0.2">
      <c r="L131" s="6"/>
      <c r="M131" s="45"/>
      <c r="N131" s="88"/>
      <c r="O131" s="88"/>
      <c r="P131" s="88"/>
      <c r="R131"/>
      <c r="S131" s="88"/>
      <c r="V131" s="88"/>
      <c r="W131" s="73"/>
      <c r="X131" s="6"/>
    </row>
    <row r="132" spans="6:31" ht="15" customHeight="1" x14ac:dyDescent="0.2">
      <c r="L132" s="6"/>
      <c r="M132" s="45"/>
      <c r="N132" s="88"/>
      <c r="O132" s="88"/>
      <c r="P132" s="88"/>
      <c r="R132"/>
      <c r="S132" s="88"/>
      <c r="V132" s="88"/>
      <c r="W132" s="73"/>
      <c r="AC132" s="6"/>
    </row>
    <row r="133" spans="6:31" ht="15" customHeight="1" x14ac:dyDescent="0.2">
      <c r="K133" s="45"/>
      <c r="L133" s="6"/>
      <c r="M133" s="45"/>
      <c r="N133" s="88"/>
      <c r="O133" s="45"/>
      <c r="P133" s="45"/>
      <c r="R133"/>
      <c r="S133" s="45"/>
      <c r="U133" s="6"/>
      <c r="V133" s="88"/>
      <c r="W133" s="73"/>
      <c r="X133" s="6"/>
    </row>
    <row r="134" spans="6:31" ht="15" customHeight="1" x14ac:dyDescent="0.2">
      <c r="L134" s="6"/>
      <c r="M134" s="45"/>
      <c r="N134" s="88"/>
      <c r="O134" s="88"/>
      <c r="P134" s="88"/>
      <c r="R134"/>
      <c r="S134" s="88"/>
      <c r="V134" s="88"/>
      <c r="W134" s="73"/>
      <c r="X134" s="6"/>
    </row>
    <row r="135" spans="6:31" ht="15" customHeight="1" x14ac:dyDescent="0.2">
      <c r="F135" s="6"/>
      <c r="L135" s="6"/>
      <c r="M135" s="45"/>
      <c r="N135" s="88"/>
      <c r="O135" s="88"/>
      <c r="P135" s="88"/>
      <c r="R135"/>
      <c r="S135" s="88"/>
      <c r="V135" s="88"/>
      <c r="W135" s="73"/>
      <c r="AE135" s="90"/>
    </row>
    <row r="136" spans="6:31" ht="15" customHeight="1" x14ac:dyDescent="0.2">
      <c r="F136" s="6"/>
      <c r="G136" s="6"/>
      <c r="L136" s="6"/>
      <c r="M136" s="45"/>
      <c r="N136" s="88"/>
      <c r="O136" s="88"/>
      <c r="P136" s="88"/>
      <c r="R136"/>
      <c r="S136" s="88"/>
      <c r="V136" s="88"/>
      <c r="W136" s="73"/>
      <c r="X136" s="6"/>
      <c r="AE136" s="90"/>
    </row>
    <row r="137" spans="6:31" ht="15" customHeight="1" x14ac:dyDescent="0.2">
      <c r="L137" s="6"/>
      <c r="M137" s="45"/>
      <c r="N137" s="88"/>
      <c r="O137" s="88"/>
      <c r="P137" s="88"/>
      <c r="R137"/>
      <c r="S137" s="88"/>
      <c r="V137" s="88"/>
      <c r="W137" s="73"/>
      <c r="X137" s="6"/>
      <c r="AE137" s="90"/>
    </row>
    <row r="1857" spans="17:17" ht="15" customHeight="1" x14ac:dyDescent="0.2">
      <c r="Q1857" s="64">
        <v>1155</v>
      </c>
    </row>
    <row r="2958" spans="74:77" ht="15" customHeight="1" x14ac:dyDescent="0.2">
      <c r="BV2958" t="e">
        <f>IF($BH2958&lt;&gt;"","",SUMIF(#REF!,$BL2958,#REF!)-N2958)</f>
        <v>#REF!</v>
      </c>
      <c r="BW2958" t="e">
        <f>IF($BH2958&lt;&gt;"","",SUMIF(#REF!,$BL2958,#REF!)-O2958)</f>
        <v>#REF!</v>
      </c>
      <c r="BX2958" t="e">
        <f>IF($BH2958&lt;&gt;"","",SUMIF(#REF!,$BL2958,#REF!)-P2958)</f>
        <v>#REF!</v>
      </c>
      <c r="BY2958" t="e">
        <f>IF($BH2958&lt;&gt;"","",SUMIF(#REF!,$BL2958,#REF!)-Q2958)</f>
        <v>#REF!</v>
      </c>
    </row>
    <row r="2959" spans="74:77" ht="15" customHeight="1" x14ac:dyDescent="0.2">
      <c r="BV2959" t="e">
        <f>IF($BH2959&lt;&gt;"","",SUMIF(#REF!,$BL2959,#REF!)-N2959)</f>
        <v>#REF!</v>
      </c>
      <c r="BW2959" t="e">
        <f>IF($BH2959&lt;&gt;"","",SUMIF(#REF!,$BL2959,#REF!)-O2959)</f>
        <v>#REF!</v>
      </c>
      <c r="BX2959" t="e">
        <f>IF($BH2959&lt;&gt;"","",SUMIF(#REF!,$BL2959,#REF!)-P2959)</f>
        <v>#REF!</v>
      </c>
      <c r="BY2959" t="e">
        <f>IF($BH2959&lt;&gt;"","",SUMIF(#REF!,$BL2959,#REF!)-Q2959)</f>
        <v>#REF!</v>
      </c>
    </row>
    <row r="2960" spans="74:77" ht="15" customHeight="1" x14ac:dyDescent="0.2">
      <c r="BV2960" t="e">
        <f>IF($BH2960&lt;&gt;"","",SUMIF(#REF!,$BL2960,#REF!)-N2960)</f>
        <v>#REF!</v>
      </c>
      <c r="BW2960" t="e">
        <f>IF($BH2960&lt;&gt;"","",SUMIF(#REF!,$BL2960,#REF!)-O2960)</f>
        <v>#REF!</v>
      </c>
      <c r="BX2960" t="e">
        <f>IF($BH2960&lt;&gt;"","",SUMIF(#REF!,$BL2960,#REF!)-P2960)</f>
        <v>#REF!</v>
      </c>
      <c r="BY2960" t="e">
        <f>IF($BH2960&lt;&gt;"","",SUMIF(#REF!,$BL2960,#REF!)-Q2960)</f>
        <v>#REF!</v>
      </c>
    </row>
    <row r="2961" spans="60:77" ht="15" customHeight="1" x14ac:dyDescent="0.2">
      <c r="BV2961" t="e">
        <f>IF($BH2961&lt;&gt;"","",SUMIF(#REF!,$BL2961,#REF!)-N2961)</f>
        <v>#REF!</v>
      </c>
      <c r="BW2961" t="e">
        <f>IF($BH2961&lt;&gt;"","",SUMIF(#REF!,$BL2961,#REF!)-O2961)</f>
        <v>#REF!</v>
      </c>
      <c r="BX2961" t="e">
        <f>IF($BH2961&lt;&gt;"","",SUMIF(#REF!,$BL2961,#REF!)-P2961)</f>
        <v>#REF!</v>
      </c>
      <c r="BY2961" t="e">
        <f>IF($BH2961&lt;&gt;"","",SUMIF(#REF!,$BL2961,#REF!)-Q2961)</f>
        <v>#REF!</v>
      </c>
    </row>
    <row r="2962" spans="60:77" ht="15" customHeight="1" x14ac:dyDescent="0.2">
      <c r="BV2962" t="e">
        <f>IF($BH2962&lt;&gt;"","",SUMIF(#REF!,$BL2962,#REF!)-N2962)</f>
        <v>#REF!</v>
      </c>
      <c r="BW2962" t="e">
        <f>IF($BH2962&lt;&gt;"","",SUMIF(#REF!,$BL2962,#REF!)-O2962)</f>
        <v>#REF!</v>
      </c>
      <c r="BX2962" t="e">
        <f>IF($BH2962&lt;&gt;"","",SUMIF(#REF!,$BL2962,#REF!)-P2962)</f>
        <v>#REF!</v>
      </c>
      <c r="BY2962" t="e">
        <f>IF($BH2962&lt;&gt;"","",SUMIF(#REF!,$BL2962,#REF!)-Q2962)</f>
        <v>#REF!</v>
      </c>
    </row>
    <row r="2963" spans="60:77" ht="15" customHeight="1" x14ac:dyDescent="0.2">
      <c r="BV2963" t="e">
        <f>IF($BH2963&lt;&gt;"","",SUMIF(#REF!,$BL2963,#REF!)-N2963)</f>
        <v>#REF!</v>
      </c>
      <c r="BW2963" t="e">
        <f>IF($BH2963&lt;&gt;"","",SUMIF(#REF!,$BL2963,#REF!)-O2963)</f>
        <v>#REF!</v>
      </c>
      <c r="BX2963" t="e">
        <f>IF($BH2963&lt;&gt;"","",SUMIF(#REF!,$BL2963,#REF!)-P2963)</f>
        <v>#REF!</v>
      </c>
      <c r="BY2963" t="e">
        <f>IF($BH2963&lt;&gt;"","",SUMIF(#REF!,$BL2963,#REF!)-Q2963)</f>
        <v>#REF!</v>
      </c>
    </row>
    <row r="2964" spans="60:77" ht="15" customHeight="1" x14ac:dyDescent="0.2">
      <c r="BV2964" t="e">
        <f>IF($BH2964&lt;&gt;"","",SUMIF(#REF!,$BL2964,#REF!)-N2964)</f>
        <v>#REF!</v>
      </c>
      <c r="BW2964" t="e">
        <f>IF($BH2964&lt;&gt;"","",SUMIF(#REF!,$BL2964,#REF!)-O2964)</f>
        <v>#REF!</v>
      </c>
      <c r="BX2964" t="e">
        <f>IF($BH2964&lt;&gt;"","",SUMIF(#REF!,$BL2964,#REF!)-P2964)</f>
        <v>#REF!</v>
      </c>
      <c r="BY2964" t="e">
        <f>IF($BH2964&lt;&gt;"","",SUMIF(#REF!,$BL2964,#REF!)-Q2964)</f>
        <v>#REF!</v>
      </c>
    </row>
    <row r="2965" spans="60:77" ht="15" customHeight="1" x14ac:dyDescent="0.2">
      <c r="BV2965" t="e">
        <f>IF($BH2965&lt;&gt;"","",SUMIF(#REF!,$BL2965,#REF!)-N2965)</f>
        <v>#REF!</v>
      </c>
      <c r="BW2965" t="e">
        <f>IF($BH2965&lt;&gt;"","",SUMIF(#REF!,$BL2965,#REF!)-O2965)</f>
        <v>#REF!</v>
      </c>
      <c r="BX2965" t="e">
        <f>IF($BH2965&lt;&gt;"","",SUMIF(#REF!,$BL2965,#REF!)-P2965)</f>
        <v>#REF!</v>
      </c>
      <c r="BY2965" t="e">
        <f>IF($BH2965&lt;&gt;"","",SUMIF(#REF!,$BL2965,#REF!)-Q2965)</f>
        <v>#REF!</v>
      </c>
    </row>
    <row r="2966" spans="60:77" ht="15" customHeight="1" x14ac:dyDescent="0.2">
      <c r="BV2966" t="e">
        <f>IF($BH2966&lt;&gt;"","",SUMIF(#REF!,$BL2966,#REF!)-N2966)</f>
        <v>#REF!</v>
      </c>
      <c r="BW2966" t="e">
        <f>IF($BH2966&lt;&gt;"","",SUMIF(#REF!,$BL2966,#REF!)-O2966)</f>
        <v>#REF!</v>
      </c>
      <c r="BX2966" t="e">
        <f>IF($BH2966&lt;&gt;"","",SUMIF(#REF!,$BL2966,#REF!)-P2966)</f>
        <v>#REF!</v>
      </c>
      <c r="BY2966" t="e">
        <f>IF($BH2966&lt;&gt;"","",SUMIF(#REF!,$BL2966,#REF!)-Q2966)</f>
        <v>#REF!</v>
      </c>
    </row>
    <row r="2967" spans="60:77" ht="15" customHeight="1" x14ac:dyDescent="0.2">
      <c r="BV2967" t="e">
        <f>IF($BH2967&lt;&gt;"","",SUMIF(#REF!,$BL2967,#REF!)-N2967)</f>
        <v>#REF!</v>
      </c>
      <c r="BW2967" t="e">
        <f>IF($BH2967&lt;&gt;"","",SUMIF(#REF!,$BL2967,#REF!)-O2967)</f>
        <v>#REF!</v>
      </c>
      <c r="BX2967" t="e">
        <f>IF($BH2967&lt;&gt;"","",SUMIF(#REF!,$BL2967,#REF!)-P2967)</f>
        <v>#REF!</v>
      </c>
      <c r="BY2967" t="e">
        <f>IF($BH2967&lt;&gt;"","",SUMIF(#REF!,$BL2967,#REF!)-Q2967)</f>
        <v>#REF!</v>
      </c>
    </row>
    <row r="2968" spans="60:77" ht="15" customHeight="1" x14ac:dyDescent="0.2">
      <c r="BV2968" t="e">
        <f>IF($BH2968&lt;&gt;"","",SUMIF(#REF!,$BL2968,#REF!)-N2968)</f>
        <v>#REF!</v>
      </c>
      <c r="BW2968" t="e">
        <f>IF($BH2968&lt;&gt;"","",SUMIF(#REF!,$BL2968,#REF!)-O2968)</f>
        <v>#REF!</v>
      </c>
      <c r="BX2968" t="e">
        <f>IF($BH2968&lt;&gt;"","",SUMIF(#REF!,$BL2968,#REF!)-P2968)</f>
        <v>#REF!</v>
      </c>
      <c r="BY2968" t="e">
        <f>IF($BH2968&lt;&gt;"","",SUMIF(#REF!,$BL2968,#REF!)-Q2968)</f>
        <v>#REF!</v>
      </c>
    </row>
    <row r="2969" spans="60:77" ht="15" customHeight="1" x14ac:dyDescent="0.2">
      <c r="BV2969" t="e">
        <f>IF($BH2969&lt;&gt;"","",SUMIF(#REF!,$BL2969,#REF!)-N2969)</f>
        <v>#REF!</v>
      </c>
      <c r="BW2969" t="e">
        <f>IF($BH2969&lt;&gt;"","",SUMIF(#REF!,$BL2969,#REF!)-O2969)</f>
        <v>#REF!</v>
      </c>
      <c r="BX2969" t="e">
        <f>IF($BH2969&lt;&gt;"","",SUMIF(#REF!,$BL2969,#REF!)-P2969)</f>
        <v>#REF!</v>
      </c>
      <c r="BY2969" t="e">
        <f>IF($BH2969&lt;&gt;"","",SUMIF(#REF!,$BL2969,#REF!)-Q2969)</f>
        <v>#REF!</v>
      </c>
    </row>
    <row r="2970" spans="60:77" ht="15" customHeight="1" x14ac:dyDescent="0.2">
      <c r="BV2970" t="e">
        <f>IF($BH2970&lt;&gt;"","",SUMIF(#REF!,$BL2970,#REF!)-N2970)</f>
        <v>#REF!</v>
      </c>
      <c r="BW2970" t="e">
        <f>IF($BH2970&lt;&gt;"","",SUMIF(#REF!,$BL2970,#REF!)-O2970)</f>
        <v>#REF!</v>
      </c>
      <c r="BX2970" t="e">
        <f>IF($BH2970&lt;&gt;"","",SUMIF(#REF!,$BL2970,#REF!)-P2970)</f>
        <v>#REF!</v>
      </c>
      <c r="BY2970" t="e">
        <f>IF($BH2970&lt;&gt;"","",SUMIF(#REF!,$BL2970,#REF!)-Q2970)</f>
        <v>#REF!</v>
      </c>
    </row>
    <row r="2971" spans="60:77" ht="15" customHeight="1" x14ac:dyDescent="0.2">
      <c r="BV2971" t="e">
        <f>IF($BH2971&lt;&gt;"","",SUMIF(#REF!,$BL2971,#REF!)-N2971)</f>
        <v>#REF!</v>
      </c>
      <c r="BW2971" t="e">
        <f>IF($BH2971&lt;&gt;"","",SUMIF(#REF!,$BL2971,#REF!)-O2971)</f>
        <v>#REF!</v>
      </c>
      <c r="BX2971" t="e">
        <f>IF($BH2971&lt;&gt;"","",SUMIF(#REF!,$BL2971,#REF!)-P2971)</f>
        <v>#REF!</v>
      </c>
      <c r="BY2971" t="e">
        <f>IF($BH2971&lt;&gt;"","",SUMIF(#REF!,$BL2971,#REF!)-Q2971)</f>
        <v>#REF!</v>
      </c>
    </row>
    <row r="2972" spans="60:77" ht="15" customHeight="1" x14ac:dyDescent="0.2">
      <c r="BV2972" t="e">
        <f>IF($BH2972&lt;&gt;"","",SUMIF(#REF!,$BL2972,#REF!)-N2972)</f>
        <v>#REF!</v>
      </c>
      <c r="BW2972" t="e">
        <f>IF($BH2972&lt;&gt;"","",SUMIF(#REF!,$BL2972,#REF!)-O2972)</f>
        <v>#REF!</v>
      </c>
      <c r="BX2972" t="e">
        <f>IF($BH2972&lt;&gt;"","",SUMIF(#REF!,$BL2972,#REF!)-P2972)</f>
        <v>#REF!</v>
      </c>
      <c r="BY2972" t="e">
        <f>IF($BH2972&lt;&gt;"","",SUMIF(#REF!,$BL2972,#REF!)-Q2972)</f>
        <v>#REF!</v>
      </c>
    </row>
    <row r="2973" spans="60:77" ht="15" customHeight="1" x14ac:dyDescent="0.2">
      <c r="BV2973" t="e">
        <f>IF($BH2973&lt;&gt;"","",SUMIF(#REF!,$BL2973,#REF!)-N2973)</f>
        <v>#REF!</v>
      </c>
      <c r="BW2973" t="e">
        <f>IF($BH2973&lt;&gt;"","",SUMIF(#REF!,$BL2973,#REF!)-O2973)</f>
        <v>#REF!</v>
      </c>
      <c r="BX2973" t="e">
        <f>IF($BH2973&lt;&gt;"","",SUMIF(#REF!,$BL2973,#REF!)-P2973)</f>
        <v>#REF!</v>
      </c>
      <c r="BY2973" t="e">
        <f>IF($BH2973&lt;&gt;"","",SUMIF(#REF!,$BL2973,#REF!)-Q2973)</f>
        <v>#REF!</v>
      </c>
    </row>
    <row r="2974" spans="60:77" ht="15" customHeight="1" x14ac:dyDescent="0.2">
      <c r="BV2974" t="e">
        <f>IF($BH2974&lt;&gt;"","",SUMIF(#REF!,$BL2974,#REF!)-N2974)</f>
        <v>#REF!</v>
      </c>
      <c r="BW2974" t="e">
        <f>IF($BH2974&lt;&gt;"","",SUMIF(#REF!,$BL2974,#REF!)-O2974)</f>
        <v>#REF!</v>
      </c>
      <c r="BX2974" t="e">
        <f>IF($BH2974&lt;&gt;"","",SUMIF(#REF!,$BL2974,#REF!)-P2974)</f>
        <v>#REF!</v>
      </c>
      <c r="BY2974" t="e">
        <f>IF($BH2974&lt;&gt;"","",SUMIF(#REF!,$BL2974,#REF!)-Q2974)</f>
        <v>#REF!</v>
      </c>
    </row>
    <row r="2975" spans="60:77" ht="15" customHeight="1" x14ac:dyDescent="0.2">
      <c r="BV2975" t="e">
        <f>IF($BH2975&lt;&gt;"","",SUMIF(#REF!,$BL2975,#REF!)-N2975)</f>
        <v>#REF!</v>
      </c>
      <c r="BW2975" t="e">
        <f>IF($BH2975&lt;&gt;"","",SUMIF(#REF!,$BL2975,#REF!)-O2975)</f>
        <v>#REF!</v>
      </c>
      <c r="BX2975" t="e">
        <f>IF($BH2975&lt;&gt;"","",SUMIF(#REF!,$BL2975,#REF!)-P2975)</f>
        <v>#REF!</v>
      </c>
      <c r="BY2975" t="e">
        <f>IF($BH2975&lt;&gt;"","",SUMIF(#REF!,$BL2975,#REF!)-Q2975)</f>
        <v>#REF!</v>
      </c>
    </row>
    <row r="2976" spans="60:77" ht="15" customHeight="1" x14ac:dyDescent="0.2">
      <c r="BH2976">
        <v>4</v>
      </c>
      <c r="BV2976" t="str">
        <f>IF($BH2976&lt;&gt;"","",SUMIF(#REF!,$BL2976,#REF!)-N2976)</f>
        <v/>
      </c>
      <c r="BW2976" t="str">
        <f>IF($BH2976&lt;&gt;"","",SUMIF(#REF!,$BL2976,#REF!)-O2976)</f>
        <v/>
      </c>
      <c r="BX2976" t="str">
        <f>IF($BH2976&lt;&gt;"","",SUMIF(#REF!,$BL2976,#REF!)-P2976)</f>
        <v/>
      </c>
      <c r="BY2976" t="str">
        <f>IF($BH2976&lt;&gt;"","",SUMIF(#REF!,$BL2976,#REF!)-Q2976)</f>
        <v/>
      </c>
    </row>
    <row r="2977" spans="74:77" ht="15" customHeight="1" x14ac:dyDescent="0.2">
      <c r="BV2977" t="e">
        <f>IF($BH2977&lt;&gt;"","",SUMIF(#REF!,$BL2977,#REF!)-N2977)</f>
        <v>#REF!</v>
      </c>
      <c r="BW2977" t="e">
        <f>IF($BH2977&lt;&gt;"","",SUMIF(#REF!,$BL2977,#REF!)-O2977)</f>
        <v>#REF!</v>
      </c>
      <c r="BX2977" t="e">
        <f>IF($BH2977&lt;&gt;"","",SUMIF(#REF!,$BL2977,#REF!)-P2977)</f>
        <v>#REF!</v>
      </c>
      <c r="BY2977" t="e">
        <f>IF($BH2977&lt;&gt;"","",SUMIF(#REF!,$BL2977,#REF!)-Q2977)</f>
        <v>#REF!</v>
      </c>
    </row>
    <row r="2978" spans="74:77" ht="15" customHeight="1" x14ac:dyDescent="0.2">
      <c r="BV2978" t="e">
        <f>IF($BH2978&lt;&gt;"","",SUMIF(#REF!,$BL2978,#REF!)-N2978)</f>
        <v>#REF!</v>
      </c>
      <c r="BW2978" t="e">
        <f>IF($BH2978&lt;&gt;"","",SUMIF(#REF!,$BL2978,#REF!)-O2978)</f>
        <v>#REF!</v>
      </c>
      <c r="BX2978" t="e">
        <f>IF($BH2978&lt;&gt;"","",SUMIF(#REF!,$BL2978,#REF!)-P2978)</f>
        <v>#REF!</v>
      </c>
      <c r="BY2978" t="e">
        <f>IF($BH2978&lt;&gt;"","",SUMIF(#REF!,$BL2978,#REF!)-Q2978)</f>
        <v>#REF!</v>
      </c>
    </row>
    <row r="2979" spans="74:77" ht="15" customHeight="1" x14ac:dyDescent="0.2">
      <c r="BV2979" t="e">
        <f>IF($BH2979&lt;&gt;"","",SUMIF(#REF!,$BL2979,#REF!)-N2979)</f>
        <v>#REF!</v>
      </c>
      <c r="BW2979" t="e">
        <f>IF($BH2979&lt;&gt;"","",SUMIF(#REF!,$BL2979,#REF!)-O2979)</f>
        <v>#REF!</v>
      </c>
      <c r="BX2979" t="e">
        <f>IF($BH2979&lt;&gt;"","",SUMIF(#REF!,$BL2979,#REF!)-P2979)</f>
        <v>#REF!</v>
      </c>
      <c r="BY2979" t="e">
        <f>IF($BH2979&lt;&gt;"","",SUMIF(#REF!,$BL2979,#REF!)-Q2979)</f>
        <v>#REF!</v>
      </c>
    </row>
    <row r="2980" spans="74:77" ht="15" customHeight="1" x14ac:dyDescent="0.2">
      <c r="BV2980" t="e">
        <f>IF($BH2980&lt;&gt;"","",SUMIF(#REF!,$BL2980,#REF!)-N2980)</f>
        <v>#REF!</v>
      </c>
      <c r="BW2980" t="e">
        <f>IF($BH2980&lt;&gt;"","",SUMIF(#REF!,$BL2980,#REF!)-O2980)</f>
        <v>#REF!</v>
      </c>
      <c r="BX2980" t="e">
        <f>IF($BH2980&lt;&gt;"","",SUMIF(#REF!,$BL2980,#REF!)-P2980)</f>
        <v>#REF!</v>
      </c>
      <c r="BY2980" t="e">
        <f>IF($BH2980&lt;&gt;"","",SUMIF(#REF!,$BL2980,#REF!)-Q2980)</f>
        <v>#REF!</v>
      </c>
    </row>
    <row r="2981" spans="74:77" ht="15" customHeight="1" x14ac:dyDescent="0.2">
      <c r="BV2981" t="e">
        <f>IF($BH2981&lt;&gt;"","",SUMIF(#REF!,$BL2981,#REF!)-N2981)</f>
        <v>#REF!</v>
      </c>
      <c r="BW2981" t="e">
        <f>IF($BH2981&lt;&gt;"","",SUMIF(#REF!,$BL2981,#REF!)-O2981)</f>
        <v>#REF!</v>
      </c>
      <c r="BX2981" t="e">
        <f>IF($BH2981&lt;&gt;"","",SUMIF(#REF!,$BL2981,#REF!)-P2981)</f>
        <v>#REF!</v>
      </c>
      <c r="BY2981" t="e">
        <f>IF($BH2981&lt;&gt;"","",SUMIF(#REF!,$BL2981,#REF!)-Q2981)</f>
        <v>#REF!</v>
      </c>
    </row>
    <row r="2982" spans="74:77" ht="15" customHeight="1" x14ac:dyDescent="0.2">
      <c r="BV2982" t="e">
        <f>IF($BH2982&lt;&gt;"","",SUMIF(#REF!,$BL2982,#REF!)-N2982)</f>
        <v>#REF!</v>
      </c>
      <c r="BW2982" t="e">
        <f>IF($BH2982&lt;&gt;"","",SUMIF(#REF!,$BL2982,#REF!)-O2982)</f>
        <v>#REF!</v>
      </c>
      <c r="BX2982" t="e">
        <f>IF($BH2982&lt;&gt;"","",SUMIF(#REF!,$BL2982,#REF!)-P2982)</f>
        <v>#REF!</v>
      </c>
      <c r="BY2982" t="e">
        <f>IF($BH2982&lt;&gt;"","",SUMIF(#REF!,$BL2982,#REF!)-Q2982)</f>
        <v>#REF!</v>
      </c>
    </row>
    <row r="2983" spans="74:77" ht="15" customHeight="1" x14ac:dyDescent="0.2">
      <c r="BV2983" t="e">
        <f>IF($BH2983&lt;&gt;"","",SUMIF(#REF!,$BL2983,#REF!)-N2983)</f>
        <v>#REF!</v>
      </c>
      <c r="BW2983" t="e">
        <f>IF($BH2983&lt;&gt;"","",SUMIF(#REF!,$BL2983,#REF!)-O2983)</f>
        <v>#REF!</v>
      </c>
      <c r="BX2983" t="e">
        <f>IF($BH2983&lt;&gt;"","",SUMIF(#REF!,$BL2983,#REF!)-P2983)</f>
        <v>#REF!</v>
      </c>
      <c r="BY2983" t="e">
        <f>IF($BH2983&lt;&gt;"","",SUMIF(#REF!,$BL2983,#REF!)-Q2983)</f>
        <v>#REF!</v>
      </c>
    </row>
    <row r="2984" spans="74:77" ht="15" customHeight="1" x14ac:dyDescent="0.2">
      <c r="BV2984" t="e">
        <f>IF($BH2984&lt;&gt;"","",SUMIF(#REF!,$BL2984,#REF!)-N2984)</f>
        <v>#REF!</v>
      </c>
      <c r="BW2984" t="e">
        <f>IF($BH2984&lt;&gt;"","",SUMIF(#REF!,$BL2984,#REF!)-O2984)</f>
        <v>#REF!</v>
      </c>
      <c r="BX2984" t="e">
        <f>IF($BH2984&lt;&gt;"","",SUMIF(#REF!,$BL2984,#REF!)-P2984)</f>
        <v>#REF!</v>
      </c>
      <c r="BY2984" t="e">
        <f>IF($BH2984&lt;&gt;"","",SUMIF(#REF!,$BL2984,#REF!)-Q2984)</f>
        <v>#REF!</v>
      </c>
    </row>
    <row r="2985" spans="74:77" ht="15" customHeight="1" x14ac:dyDescent="0.2">
      <c r="BV2985" t="e">
        <f>IF($BH2985&lt;&gt;"","",SUMIF(#REF!,$BL2985,#REF!)-N2985)</f>
        <v>#REF!</v>
      </c>
      <c r="BW2985" t="e">
        <f>IF($BH2985&lt;&gt;"","",SUMIF(#REF!,$BL2985,#REF!)-O2985)</f>
        <v>#REF!</v>
      </c>
      <c r="BX2985" t="e">
        <f>IF($BH2985&lt;&gt;"","",SUMIF(#REF!,$BL2985,#REF!)-P2985)</f>
        <v>#REF!</v>
      </c>
      <c r="BY2985" t="e">
        <f>IF($BH2985&lt;&gt;"","",SUMIF(#REF!,$BL2985,#REF!)-Q2985)</f>
        <v>#REF!</v>
      </c>
    </row>
    <row r="2986" spans="74:77" ht="15" customHeight="1" x14ac:dyDescent="0.2">
      <c r="BV2986" t="e">
        <f>IF($BH2986&lt;&gt;"","",SUMIF(#REF!,$BL2986,#REF!)-N2986)</f>
        <v>#REF!</v>
      </c>
      <c r="BW2986" t="e">
        <f>IF($BH2986&lt;&gt;"","",SUMIF(#REF!,$BL2986,#REF!)-O2986)</f>
        <v>#REF!</v>
      </c>
      <c r="BX2986" t="e">
        <f>IF($BH2986&lt;&gt;"","",SUMIF(#REF!,$BL2986,#REF!)-P2986)</f>
        <v>#REF!</v>
      </c>
      <c r="BY2986" t="e">
        <f>IF($BH2986&lt;&gt;"","",SUMIF(#REF!,$BL2986,#REF!)-Q2986)</f>
        <v>#REF!</v>
      </c>
    </row>
    <row r="2987" spans="74:77" ht="15" customHeight="1" x14ac:dyDescent="0.2">
      <c r="BV2987" t="e">
        <f>IF($BH2987&lt;&gt;"","",SUMIF(#REF!,$BL2987,#REF!)-N2987)</f>
        <v>#REF!</v>
      </c>
      <c r="BW2987" t="e">
        <f>IF($BH2987&lt;&gt;"","",SUMIF(#REF!,$BL2987,#REF!)-O2987)</f>
        <v>#REF!</v>
      </c>
      <c r="BX2987" t="e">
        <f>IF($BH2987&lt;&gt;"","",SUMIF(#REF!,$BL2987,#REF!)-P2987)</f>
        <v>#REF!</v>
      </c>
      <c r="BY2987" t="e">
        <f>IF($BH2987&lt;&gt;"","",SUMIF(#REF!,$BL2987,#REF!)-Q2987)</f>
        <v>#REF!</v>
      </c>
    </row>
    <row r="2988" spans="74:77" ht="15" customHeight="1" x14ac:dyDescent="0.2">
      <c r="BV2988" t="e">
        <f>IF($BH2988&lt;&gt;"","",SUMIF(#REF!,$BL2988,#REF!)-N2988)</f>
        <v>#REF!</v>
      </c>
      <c r="BW2988" t="e">
        <f>IF($BH2988&lt;&gt;"","",SUMIF(#REF!,$BL2988,#REF!)-O2988)</f>
        <v>#REF!</v>
      </c>
      <c r="BX2988" t="e">
        <f>IF($BH2988&lt;&gt;"","",SUMIF(#REF!,$BL2988,#REF!)-P2988)</f>
        <v>#REF!</v>
      </c>
      <c r="BY2988" t="e">
        <f>IF($BH2988&lt;&gt;"","",SUMIF(#REF!,$BL2988,#REF!)-Q2988)</f>
        <v>#REF!</v>
      </c>
    </row>
    <row r="2989" spans="74:77" ht="15" customHeight="1" x14ac:dyDescent="0.2">
      <c r="BV2989" t="e">
        <f>IF($BH2989&lt;&gt;"","",SUMIF(#REF!,$BL2989,#REF!)-N2989)</f>
        <v>#REF!</v>
      </c>
      <c r="BW2989" t="e">
        <f>IF($BH2989&lt;&gt;"","",SUMIF(#REF!,$BL2989,#REF!)-O2989)</f>
        <v>#REF!</v>
      </c>
      <c r="BX2989" t="e">
        <f>IF($BH2989&lt;&gt;"","",SUMIF(#REF!,$BL2989,#REF!)-P2989)</f>
        <v>#REF!</v>
      </c>
      <c r="BY2989" t="e">
        <f>IF($BH2989&lt;&gt;"","",SUMIF(#REF!,$BL2989,#REF!)-Q2989)</f>
        <v>#REF!</v>
      </c>
    </row>
    <row r="2990" spans="74:77" ht="15" customHeight="1" x14ac:dyDescent="0.2">
      <c r="BV2990" t="e">
        <f>IF($BH2990&lt;&gt;"","",SUMIF(#REF!,$BL2990,#REF!)-N2990)</f>
        <v>#REF!</v>
      </c>
      <c r="BW2990" t="e">
        <f>IF($BH2990&lt;&gt;"","",SUMIF(#REF!,$BL2990,#REF!)-O2990)</f>
        <v>#REF!</v>
      </c>
      <c r="BX2990" t="e">
        <f>IF($BH2990&lt;&gt;"","",SUMIF(#REF!,$BL2990,#REF!)-P2990)</f>
        <v>#REF!</v>
      </c>
      <c r="BY2990" t="e">
        <f>IF($BH2990&lt;&gt;"","",SUMIF(#REF!,$BL2990,#REF!)-Q2990)</f>
        <v>#REF!</v>
      </c>
    </row>
    <row r="2991" spans="74:77" ht="15" customHeight="1" x14ac:dyDescent="0.2">
      <c r="BV2991" t="e">
        <f>IF($BH2991&lt;&gt;"","",SUMIF(#REF!,$BL2991,#REF!)-N2991)</f>
        <v>#REF!</v>
      </c>
      <c r="BW2991" t="e">
        <f>IF($BH2991&lt;&gt;"","",SUMIF(#REF!,$BL2991,#REF!)-O2991)</f>
        <v>#REF!</v>
      </c>
      <c r="BX2991" t="e">
        <f>IF($BH2991&lt;&gt;"","",SUMIF(#REF!,$BL2991,#REF!)-P2991)</f>
        <v>#REF!</v>
      </c>
      <c r="BY2991" t="e">
        <f>IF($BH2991&lt;&gt;"","",SUMIF(#REF!,$BL2991,#REF!)-Q2991)</f>
        <v>#REF!</v>
      </c>
    </row>
    <row r="2992" spans="74:77" ht="15" customHeight="1" x14ac:dyDescent="0.2">
      <c r="BV2992" t="e">
        <f>IF($BH2992&lt;&gt;"","",SUMIF(#REF!,$BL2992,#REF!)-N2992)</f>
        <v>#REF!</v>
      </c>
      <c r="BW2992" t="e">
        <f>IF($BH2992&lt;&gt;"","",SUMIF(#REF!,$BL2992,#REF!)-O2992)</f>
        <v>#REF!</v>
      </c>
      <c r="BX2992" t="e">
        <f>IF($BH2992&lt;&gt;"","",SUMIF(#REF!,$BL2992,#REF!)-P2992)</f>
        <v>#REF!</v>
      </c>
      <c r="BY2992" t="e">
        <f>IF($BH2992&lt;&gt;"","",SUMIF(#REF!,$BL2992,#REF!)-Q2992)</f>
        <v>#REF!</v>
      </c>
    </row>
    <row r="2993" spans="74:77" ht="15" customHeight="1" x14ac:dyDescent="0.2">
      <c r="BV2993" t="e">
        <f>IF($BH2993&lt;&gt;"","",SUMIF(#REF!,$BL2993,#REF!)-N2993)</f>
        <v>#REF!</v>
      </c>
      <c r="BW2993" t="e">
        <f>IF($BH2993&lt;&gt;"","",SUMIF(#REF!,$BL2993,#REF!)-O2993)</f>
        <v>#REF!</v>
      </c>
      <c r="BX2993" t="e">
        <f>IF($BH2993&lt;&gt;"","",SUMIF(#REF!,$BL2993,#REF!)-P2993)</f>
        <v>#REF!</v>
      </c>
      <c r="BY2993" t="e">
        <f>IF($BH2993&lt;&gt;"","",SUMIF(#REF!,$BL2993,#REF!)-Q2993)</f>
        <v>#REF!</v>
      </c>
    </row>
    <row r="2994" spans="74:77" ht="15" customHeight="1" x14ac:dyDescent="0.2">
      <c r="BV2994" t="e">
        <f>IF($BH2994&lt;&gt;"","",SUMIF(#REF!,$BL2994,#REF!)-N2994)</f>
        <v>#REF!</v>
      </c>
      <c r="BW2994" t="e">
        <f>IF($BH2994&lt;&gt;"","",SUMIF(#REF!,$BL2994,#REF!)-O2994)</f>
        <v>#REF!</v>
      </c>
      <c r="BX2994" t="e">
        <f>IF($BH2994&lt;&gt;"","",SUMIF(#REF!,$BL2994,#REF!)-P2994)</f>
        <v>#REF!</v>
      </c>
      <c r="BY2994" t="e">
        <f>IF($BH2994&lt;&gt;"","",SUMIF(#REF!,$BL2994,#REF!)-Q2994)</f>
        <v>#REF!</v>
      </c>
    </row>
    <row r="2995" spans="74:77" ht="15" customHeight="1" x14ac:dyDescent="0.2">
      <c r="BV2995" t="e">
        <f>IF($BH2995&lt;&gt;"","",SUMIF(#REF!,$BL2995,#REF!)-N2995)</f>
        <v>#REF!</v>
      </c>
      <c r="BW2995" t="e">
        <f>IF($BH2995&lt;&gt;"","",SUMIF(#REF!,$BL2995,#REF!)-O2995)</f>
        <v>#REF!</v>
      </c>
      <c r="BX2995" t="e">
        <f>IF($BH2995&lt;&gt;"","",SUMIF(#REF!,$BL2995,#REF!)-P2995)</f>
        <v>#REF!</v>
      </c>
      <c r="BY2995" t="e">
        <f>IF($BH2995&lt;&gt;"","",SUMIF(#REF!,$BL2995,#REF!)-Q2995)</f>
        <v>#REF!</v>
      </c>
    </row>
    <row r="2996" spans="74:77" ht="15" customHeight="1" x14ac:dyDescent="0.2">
      <c r="BV2996" t="e">
        <f>IF($BH2996&lt;&gt;"","",SUMIF(#REF!,$BL2996,#REF!)-N2996)</f>
        <v>#REF!</v>
      </c>
      <c r="BW2996" t="e">
        <f>IF($BH2996&lt;&gt;"","",SUMIF(#REF!,$BL2996,#REF!)-O2996)</f>
        <v>#REF!</v>
      </c>
      <c r="BX2996" t="e">
        <f>IF($BH2996&lt;&gt;"","",SUMIF(#REF!,$BL2996,#REF!)-P2996)</f>
        <v>#REF!</v>
      </c>
      <c r="BY2996" t="e">
        <f>IF($BH2996&lt;&gt;"","",SUMIF(#REF!,$BL2996,#REF!)-Q2996)</f>
        <v>#REF!</v>
      </c>
    </row>
    <row r="2997" spans="74:77" ht="15" customHeight="1" x14ac:dyDescent="0.2">
      <c r="BV2997" t="e">
        <f>IF($BH2997&lt;&gt;"","",SUMIF(#REF!,$BL2997,#REF!)-N2997)</f>
        <v>#REF!</v>
      </c>
      <c r="BW2997" t="e">
        <f>IF($BH2997&lt;&gt;"","",SUMIF(#REF!,$BL2997,#REF!)-O2997)</f>
        <v>#REF!</v>
      </c>
      <c r="BX2997" t="e">
        <f>IF($BH2997&lt;&gt;"","",SUMIF(#REF!,$BL2997,#REF!)-P2997)</f>
        <v>#REF!</v>
      </c>
      <c r="BY2997" t="e">
        <f>IF($BH2997&lt;&gt;"","",SUMIF(#REF!,$BL2997,#REF!)-Q2997)</f>
        <v>#REF!</v>
      </c>
    </row>
    <row r="2998" spans="74:77" ht="15" customHeight="1" x14ac:dyDescent="0.2">
      <c r="BV2998" t="e">
        <f>IF($BH2998&lt;&gt;"","",SUMIF(#REF!,$BL2998,#REF!)-N2998)</f>
        <v>#REF!</v>
      </c>
      <c r="BW2998" t="e">
        <f>IF($BH2998&lt;&gt;"","",SUMIF(#REF!,$BL2998,#REF!)-O2998)</f>
        <v>#REF!</v>
      </c>
      <c r="BX2998" t="e">
        <f>IF($BH2998&lt;&gt;"","",SUMIF(#REF!,$BL2998,#REF!)-P2998)</f>
        <v>#REF!</v>
      </c>
      <c r="BY2998" t="e">
        <f>IF($BH2998&lt;&gt;"","",SUMIF(#REF!,$BL2998,#REF!)-Q2998)</f>
        <v>#REF!</v>
      </c>
    </row>
    <row r="2999" spans="74:77" ht="15" customHeight="1" x14ac:dyDescent="0.2">
      <c r="BV2999" t="e">
        <f>IF($BH2999&lt;&gt;"","",SUMIF(#REF!,$BL2999,#REF!)-N2999)</f>
        <v>#REF!</v>
      </c>
      <c r="BW2999" t="e">
        <f>IF($BH2999&lt;&gt;"","",SUMIF(#REF!,$BL2999,#REF!)-O2999)</f>
        <v>#REF!</v>
      </c>
      <c r="BX2999" t="e">
        <f>IF($BH2999&lt;&gt;"","",SUMIF(#REF!,$BL2999,#REF!)-P2999)</f>
        <v>#REF!</v>
      </c>
      <c r="BY2999" t="e">
        <f>IF($BH2999&lt;&gt;"","",SUMIF(#REF!,$BL2999,#REF!)-Q2999)</f>
        <v>#REF!</v>
      </c>
    </row>
    <row r="3000" spans="74:77" ht="15" customHeight="1" x14ac:dyDescent="0.2">
      <c r="BV3000" t="e">
        <f>IF($BH3000&lt;&gt;"","",SUMIF(#REF!,$BL3000,#REF!)-N3000)</f>
        <v>#REF!</v>
      </c>
      <c r="BW3000" t="e">
        <f>IF($BH3000&lt;&gt;"","",SUMIF(#REF!,$BL3000,#REF!)-O3000)</f>
        <v>#REF!</v>
      </c>
      <c r="BX3000" t="e">
        <f>IF($BH3000&lt;&gt;"","",SUMIF(#REF!,$BL3000,#REF!)-P3000)</f>
        <v>#REF!</v>
      </c>
      <c r="BY3000" t="e">
        <f>IF($BH3000&lt;&gt;"","",SUMIF(#REF!,$BL3000,#REF!)-Q3000)</f>
        <v>#REF!</v>
      </c>
    </row>
    <row r="3001" spans="74:77" ht="15" customHeight="1" x14ac:dyDescent="0.2">
      <c r="BV3001" t="e">
        <f>IF($BH3001&lt;&gt;"","",SUMIF(#REF!,$BL3001,#REF!)-N3001)</f>
        <v>#REF!</v>
      </c>
      <c r="BW3001" t="e">
        <f>IF($BH3001&lt;&gt;"","",SUMIF(#REF!,$BL3001,#REF!)-O3001)</f>
        <v>#REF!</v>
      </c>
      <c r="BX3001" t="e">
        <f>IF($BH3001&lt;&gt;"","",SUMIF(#REF!,$BL3001,#REF!)-P3001)</f>
        <v>#REF!</v>
      </c>
      <c r="BY3001" t="e">
        <f>IF($BH3001&lt;&gt;"","",SUMIF(#REF!,$BL3001,#REF!)-Q3001)</f>
        <v>#REF!</v>
      </c>
    </row>
    <row r="3002" spans="74:77" ht="15" customHeight="1" x14ac:dyDescent="0.2">
      <c r="BV3002" t="e">
        <f>IF($BH3002&lt;&gt;"","",SUMIF(#REF!,$BL3002,#REF!)-N3002)</f>
        <v>#REF!</v>
      </c>
      <c r="BW3002" t="e">
        <f>IF($BH3002&lt;&gt;"","",SUMIF(#REF!,$BL3002,#REF!)-O3002)</f>
        <v>#REF!</v>
      </c>
      <c r="BX3002" t="e">
        <f>IF($BH3002&lt;&gt;"","",SUMIF(#REF!,$BL3002,#REF!)-P3002)</f>
        <v>#REF!</v>
      </c>
      <c r="BY3002" t="e">
        <f>IF($BH3002&lt;&gt;"","",SUMIF(#REF!,$BL3002,#REF!)-Q3002)</f>
        <v>#REF!</v>
      </c>
    </row>
    <row r="3003" spans="74:77" ht="15" customHeight="1" x14ac:dyDescent="0.2">
      <c r="BV3003" t="e">
        <f>IF($BH3003&lt;&gt;"","",SUMIF(#REF!,$BL3003,#REF!)-N3003)</f>
        <v>#REF!</v>
      </c>
      <c r="BW3003" t="e">
        <f>IF($BH3003&lt;&gt;"","",SUMIF(#REF!,$BL3003,#REF!)-O3003)</f>
        <v>#REF!</v>
      </c>
      <c r="BX3003" t="e">
        <f>IF($BH3003&lt;&gt;"","",SUMIF(#REF!,$BL3003,#REF!)-P3003)</f>
        <v>#REF!</v>
      </c>
      <c r="BY3003" t="e">
        <f>IF($BH3003&lt;&gt;"","",SUMIF(#REF!,$BL3003,#REF!)-Q3003)</f>
        <v>#REF!</v>
      </c>
    </row>
    <row r="3004" spans="74:77" ht="15" customHeight="1" x14ac:dyDescent="0.2">
      <c r="BV3004" t="e">
        <f>IF($BH3004&lt;&gt;"","",SUMIF(#REF!,$BL3004,#REF!)-N3004)</f>
        <v>#REF!</v>
      </c>
      <c r="BW3004" t="e">
        <f>IF($BH3004&lt;&gt;"","",SUMIF(#REF!,$BL3004,#REF!)-O3004)</f>
        <v>#REF!</v>
      </c>
      <c r="BX3004" t="e">
        <f>IF($BH3004&lt;&gt;"","",SUMIF(#REF!,$BL3004,#REF!)-P3004)</f>
        <v>#REF!</v>
      </c>
      <c r="BY3004" t="e">
        <f>IF($BH3004&lt;&gt;"","",SUMIF(#REF!,$BL3004,#REF!)-Q3004)</f>
        <v>#REF!</v>
      </c>
    </row>
    <row r="3005" spans="74:77" ht="15" customHeight="1" x14ac:dyDescent="0.2">
      <c r="BV3005" t="e">
        <f>IF($BH3005&lt;&gt;"","",SUMIF(#REF!,$BL3005,#REF!)-N3005)</f>
        <v>#REF!</v>
      </c>
      <c r="BW3005" t="e">
        <f>IF($BH3005&lt;&gt;"","",SUMIF(#REF!,$BL3005,#REF!)-O3005)</f>
        <v>#REF!</v>
      </c>
      <c r="BX3005" t="e">
        <f>IF($BH3005&lt;&gt;"","",SUMIF(#REF!,$BL3005,#REF!)-P3005)</f>
        <v>#REF!</v>
      </c>
      <c r="BY3005" t="e">
        <f>IF($BH3005&lt;&gt;"","",SUMIF(#REF!,$BL3005,#REF!)-Q3005)</f>
        <v>#REF!</v>
      </c>
    </row>
    <row r="3006" spans="74:77" ht="15" customHeight="1" x14ac:dyDescent="0.2">
      <c r="BV3006" t="e">
        <f>IF($BH3006&lt;&gt;"","",SUMIF(#REF!,$BL3006,#REF!)-N3006)</f>
        <v>#REF!</v>
      </c>
      <c r="BW3006" t="e">
        <f>IF($BH3006&lt;&gt;"","",SUMIF(#REF!,$BL3006,#REF!)-O3006)</f>
        <v>#REF!</v>
      </c>
      <c r="BX3006" t="e">
        <f>IF($BH3006&lt;&gt;"","",SUMIF(#REF!,$BL3006,#REF!)-P3006)</f>
        <v>#REF!</v>
      </c>
      <c r="BY3006" t="e">
        <f>IF($BH3006&lt;&gt;"","",SUMIF(#REF!,$BL3006,#REF!)-Q3006)</f>
        <v>#REF!</v>
      </c>
    </row>
    <row r="3007" spans="74:77" ht="15" customHeight="1" x14ac:dyDescent="0.2">
      <c r="BV3007" t="e">
        <f>IF($BH3007&lt;&gt;"","",SUMIF(#REF!,$BL3007,#REF!)-N3007)</f>
        <v>#REF!</v>
      </c>
      <c r="BW3007" t="e">
        <f>IF($BH3007&lt;&gt;"","",SUMIF(#REF!,$BL3007,#REF!)-O3007)</f>
        <v>#REF!</v>
      </c>
      <c r="BX3007" t="e">
        <f>IF($BH3007&lt;&gt;"","",SUMIF(#REF!,$BL3007,#REF!)-P3007)</f>
        <v>#REF!</v>
      </c>
      <c r="BY3007" t="e">
        <f>IF($BH3007&lt;&gt;"","",SUMIF(#REF!,$BL3007,#REF!)-Q3007)</f>
        <v>#REF!</v>
      </c>
    </row>
    <row r="3008" spans="74:77" ht="15" customHeight="1" x14ac:dyDescent="0.2">
      <c r="BV3008" t="e">
        <f>IF($BH3008&lt;&gt;"","",SUMIF(#REF!,$BL3008,#REF!)-N3008)</f>
        <v>#REF!</v>
      </c>
      <c r="BW3008" t="e">
        <f>IF($BH3008&lt;&gt;"","",SUMIF(#REF!,$BL3008,#REF!)-O3008)</f>
        <v>#REF!</v>
      </c>
      <c r="BX3008" t="e">
        <f>IF($BH3008&lt;&gt;"","",SUMIF(#REF!,$BL3008,#REF!)-P3008)</f>
        <v>#REF!</v>
      </c>
      <c r="BY3008" t="e">
        <f>IF($BH3008&lt;&gt;"","",SUMIF(#REF!,$BL3008,#REF!)-Q3008)</f>
        <v>#REF!</v>
      </c>
    </row>
    <row r="3009" spans="74:77" ht="15" customHeight="1" x14ac:dyDescent="0.2">
      <c r="BV3009" t="e">
        <f>IF($BH3009&lt;&gt;"","",SUMIF(#REF!,$BL3009,#REF!)-N3009)</f>
        <v>#REF!</v>
      </c>
      <c r="BW3009" t="e">
        <f>IF($BH3009&lt;&gt;"","",SUMIF(#REF!,$BL3009,#REF!)-O3009)</f>
        <v>#REF!</v>
      </c>
      <c r="BX3009" t="e">
        <f>IF($BH3009&lt;&gt;"","",SUMIF(#REF!,$BL3009,#REF!)-P3009)</f>
        <v>#REF!</v>
      </c>
      <c r="BY3009" t="e">
        <f>IF($BH3009&lt;&gt;"","",SUMIF(#REF!,$BL3009,#REF!)-Q3009)</f>
        <v>#REF!</v>
      </c>
    </row>
    <row r="3010" spans="74:77" ht="15" customHeight="1" x14ac:dyDescent="0.2">
      <c r="BV3010" t="e">
        <f>IF($BH3010&lt;&gt;"","",SUMIF(#REF!,$BL3010,#REF!)-N3010)</f>
        <v>#REF!</v>
      </c>
      <c r="BW3010" t="e">
        <f>IF($BH3010&lt;&gt;"","",SUMIF(#REF!,$BL3010,#REF!)-O3010)</f>
        <v>#REF!</v>
      </c>
      <c r="BX3010" t="e">
        <f>IF($BH3010&lt;&gt;"","",SUMIF(#REF!,$BL3010,#REF!)-P3010)</f>
        <v>#REF!</v>
      </c>
      <c r="BY3010" t="e">
        <f>IF($BH3010&lt;&gt;"","",SUMIF(#REF!,$BL3010,#REF!)-Q3010)</f>
        <v>#REF!</v>
      </c>
    </row>
    <row r="3011" spans="74:77" ht="15" customHeight="1" x14ac:dyDescent="0.2">
      <c r="BV3011" t="e">
        <f>IF($BH3011&lt;&gt;"","",SUMIF(#REF!,$BL3011,#REF!)-N3011)</f>
        <v>#REF!</v>
      </c>
      <c r="BW3011" t="e">
        <f>IF($BH3011&lt;&gt;"","",SUMIF(#REF!,$BL3011,#REF!)-O3011)</f>
        <v>#REF!</v>
      </c>
      <c r="BX3011" t="e">
        <f>IF($BH3011&lt;&gt;"","",SUMIF(#REF!,$BL3011,#REF!)-P3011)</f>
        <v>#REF!</v>
      </c>
      <c r="BY3011" t="e">
        <f>IF($BH3011&lt;&gt;"","",SUMIF(#REF!,$BL3011,#REF!)-Q3011)</f>
        <v>#REF!</v>
      </c>
    </row>
    <row r="3012" spans="74:77" ht="15" customHeight="1" x14ac:dyDescent="0.2">
      <c r="BV3012" t="e">
        <f>IF($BH3012&lt;&gt;"","",SUMIF(#REF!,$BL3012,#REF!)-N3012)</f>
        <v>#REF!</v>
      </c>
      <c r="BW3012" t="e">
        <f>IF($BH3012&lt;&gt;"","",SUMIF(#REF!,$BL3012,#REF!)-O3012)</f>
        <v>#REF!</v>
      </c>
      <c r="BX3012" t="e">
        <f>IF($BH3012&lt;&gt;"","",SUMIF(#REF!,$BL3012,#REF!)-P3012)</f>
        <v>#REF!</v>
      </c>
      <c r="BY3012" t="e">
        <f>IF($BH3012&lt;&gt;"","",SUMIF(#REF!,$BL3012,#REF!)-Q3012)</f>
        <v>#REF!</v>
      </c>
    </row>
    <row r="3013" spans="74:77" ht="15" customHeight="1" x14ac:dyDescent="0.2">
      <c r="BV3013" t="e">
        <f>IF($BH3013&lt;&gt;"","",SUMIF(#REF!,$BL3013,#REF!)-N3013)</f>
        <v>#REF!</v>
      </c>
      <c r="BW3013" t="e">
        <f>IF($BH3013&lt;&gt;"","",SUMIF(#REF!,$BL3013,#REF!)-O3013)</f>
        <v>#REF!</v>
      </c>
      <c r="BX3013" t="e">
        <f>IF($BH3013&lt;&gt;"","",SUMIF(#REF!,$BL3013,#REF!)-P3013)</f>
        <v>#REF!</v>
      </c>
      <c r="BY3013" t="e">
        <f>IF($BH3013&lt;&gt;"","",SUMIF(#REF!,$BL3013,#REF!)-Q3013)</f>
        <v>#REF!</v>
      </c>
    </row>
    <row r="3014" spans="74:77" ht="15" customHeight="1" x14ac:dyDescent="0.2">
      <c r="BV3014" t="e">
        <f>IF($BH3014&lt;&gt;"","",SUMIF(#REF!,$BL3014,#REF!)-N3014)</f>
        <v>#REF!</v>
      </c>
      <c r="BW3014" t="e">
        <f>IF($BH3014&lt;&gt;"","",SUMIF(#REF!,$BL3014,#REF!)-O3014)</f>
        <v>#REF!</v>
      </c>
      <c r="BX3014" t="e">
        <f>IF($BH3014&lt;&gt;"","",SUMIF(#REF!,$BL3014,#REF!)-P3014)</f>
        <v>#REF!</v>
      </c>
      <c r="BY3014" t="e">
        <f>IF($BH3014&lt;&gt;"","",SUMIF(#REF!,$BL3014,#REF!)-Q3014)</f>
        <v>#REF!</v>
      </c>
    </row>
    <row r="3015" spans="74:77" ht="15" customHeight="1" x14ac:dyDescent="0.2">
      <c r="BV3015" t="e">
        <f>IF($BH3015&lt;&gt;"","",SUMIF(#REF!,$BL3015,#REF!)-N3015)</f>
        <v>#REF!</v>
      </c>
      <c r="BW3015" t="e">
        <f>IF($BH3015&lt;&gt;"","",SUMIF(#REF!,$BL3015,#REF!)-O3015)</f>
        <v>#REF!</v>
      </c>
      <c r="BX3015" t="e">
        <f>IF($BH3015&lt;&gt;"","",SUMIF(#REF!,$BL3015,#REF!)-P3015)</f>
        <v>#REF!</v>
      </c>
      <c r="BY3015" t="e">
        <f>IF($BH3015&lt;&gt;"","",SUMIF(#REF!,$BL3015,#REF!)-Q3015)</f>
        <v>#REF!</v>
      </c>
    </row>
    <row r="3016" spans="74:77" ht="15" customHeight="1" x14ac:dyDescent="0.2">
      <c r="BV3016" t="e">
        <f>IF($BH3016&lt;&gt;"","",SUMIF(#REF!,$BL3016,#REF!)-N3016)</f>
        <v>#REF!</v>
      </c>
      <c r="BW3016" t="e">
        <f>IF($BH3016&lt;&gt;"","",SUMIF(#REF!,$BL3016,#REF!)-O3016)</f>
        <v>#REF!</v>
      </c>
      <c r="BX3016" t="e">
        <f>IF($BH3016&lt;&gt;"","",SUMIF(#REF!,$BL3016,#REF!)-P3016)</f>
        <v>#REF!</v>
      </c>
      <c r="BY3016" t="e">
        <f>IF($BH3016&lt;&gt;"","",SUMIF(#REF!,$BL3016,#REF!)-Q3016)</f>
        <v>#REF!</v>
      </c>
    </row>
    <row r="3017" spans="74:77" ht="15" customHeight="1" x14ac:dyDescent="0.2">
      <c r="BV3017" t="e">
        <f>IF($BH3017&lt;&gt;"","",SUMIF(#REF!,$BL3017,#REF!)-N3017)</f>
        <v>#REF!</v>
      </c>
      <c r="BW3017" t="e">
        <f>IF($BH3017&lt;&gt;"","",SUMIF(#REF!,$BL3017,#REF!)-O3017)</f>
        <v>#REF!</v>
      </c>
      <c r="BX3017" t="e">
        <f>IF($BH3017&lt;&gt;"","",SUMIF(#REF!,$BL3017,#REF!)-P3017)</f>
        <v>#REF!</v>
      </c>
      <c r="BY3017" t="e">
        <f>IF($BH3017&lt;&gt;"","",SUMIF(#REF!,$BL3017,#REF!)-Q3017)</f>
        <v>#REF!</v>
      </c>
    </row>
    <row r="3018" spans="74:77" ht="15" customHeight="1" x14ac:dyDescent="0.2">
      <c r="BV3018" t="e">
        <f>IF($BH3018&lt;&gt;"","",SUMIF(#REF!,$BL3018,#REF!)-N3018)</f>
        <v>#REF!</v>
      </c>
      <c r="BW3018" t="e">
        <f>IF($BH3018&lt;&gt;"","",SUMIF(#REF!,$BL3018,#REF!)-O3018)</f>
        <v>#REF!</v>
      </c>
      <c r="BX3018" t="e">
        <f>IF($BH3018&lt;&gt;"","",SUMIF(#REF!,$BL3018,#REF!)-P3018)</f>
        <v>#REF!</v>
      </c>
      <c r="BY3018" t="e">
        <f>IF($BH3018&lt;&gt;"","",SUMIF(#REF!,$BL3018,#REF!)-Q3018)</f>
        <v>#REF!</v>
      </c>
    </row>
    <row r="3019" spans="74:77" ht="15" customHeight="1" x14ac:dyDescent="0.2">
      <c r="BV3019" t="e">
        <f>IF($BH3019&lt;&gt;"","",SUMIF(#REF!,$BL3019,#REF!)-N3019)</f>
        <v>#REF!</v>
      </c>
      <c r="BW3019" t="e">
        <f>IF($BH3019&lt;&gt;"","",SUMIF(#REF!,$BL3019,#REF!)-O3019)</f>
        <v>#REF!</v>
      </c>
      <c r="BX3019" t="e">
        <f>IF($BH3019&lt;&gt;"","",SUMIF(#REF!,$BL3019,#REF!)-P3019)</f>
        <v>#REF!</v>
      </c>
      <c r="BY3019" t="e">
        <f>IF($BH3019&lt;&gt;"","",SUMIF(#REF!,$BL3019,#REF!)-Q3019)</f>
        <v>#REF!</v>
      </c>
    </row>
    <row r="3020" spans="74:77" ht="15" customHeight="1" x14ac:dyDescent="0.2">
      <c r="BV3020" t="e">
        <f>IF($BH3020&lt;&gt;"","",SUMIF(#REF!,$BL3020,#REF!)-N3020)</f>
        <v>#REF!</v>
      </c>
      <c r="BW3020" t="e">
        <f>IF($BH3020&lt;&gt;"","",SUMIF(#REF!,$BL3020,#REF!)-O3020)</f>
        <v>#REF!</v>
      </c>
      <c r="BX3020" t="e">
        <f>IF($BH3020&lt;&gt;"","",SUMIF(#REF!,$BL3020,#REF!)-P3020)</f>
        <v>#REF!</v>
      </c>
      <c r="BY3020" t="e">
        <f>IF($BH3020&lt;&gt;"","",SUMIF(#REF!,$BL3020,#REF!)-Q3020)</f>
        <v>#REF!</v>
      </c>
    </row>
    <row r="3021" spans="74:77" ht="15" customHeight="1" x14ac:dyDescent="0.2">
      <c r="BV3021" t="e">
        <f>IF($BH3021&lt;&gt;"","",SUMIF(#REF!,$BL3021,#REF!)-N3021)</f>
        <v>#REF!</v>
      </c>
      <c r="BW3021" t="e">
        <f>IF($BH3021&lt;&gt;"","",SUMIF(#REF!,$BL3021,#REF!)-O3021)</f>
        <v>#REF!</v>
      </c>
      <c r="BX3021" t="e">
        <f>IF($BH3021&lt;&gt;"","",SUMIF(#REF!,$BL3021,#REF!)-P3021)</f>
        <v>#REF!</v>
      </c>
      <c r="BY3021" t="e">
        <f>IF($BH3021&lt;&gt;"","",SUMIF(#REF!,$BL3021,#REF!)-Q3021)</f>
        <v>#REF!</v>
      </c>
    </row>
    <row r="3022" spans="74:77" ht="15" customHeight="1" x14ac:dyDescent="0.2">
      <c r="BV3022" t="e">
        <f>IF($BH3022&lt;&gt;"","",SUMIF(#REF!,$BL3022,#REF!)-N3022)</f>
        <v>#REF!</v>
      </c>
      <c r="BW3022" t="e">
        <f>IF($BH3022&lt;&gt;"","",SUMIF(#REF!,$BL3022,#REF!)-O3022)</f>
        <v>#REF!</v>
      </c>
      <c r="BX3022" t="e">
        <f>IF($BH3022&lt;&gt;"","",SUMIF(#REF!,$BL3022,#REF!)-P3022)</f>
        <v>#REF!</v>
      </c>
      <c r="BY3022" t="e">
        <f>IF($BH3022&lt;&gt;"","",SUMIF(#REF!,$BL3022,#REF!)-Q3022)</f>
        <v>#REF!</v>
      </c>
    </row>
    <row r="3023" spans="74:77" ht="15" customHeight="1" x14ac:dyDescent="0.2">
      <c r="BV3023" t="e">
        <f>IF($BH3023&lt;&gt;"","",SUMIF(#REF!,$BL3023,#REF!)-N3023)</f>
        <v>#REF!</v>
      </c>
      <c r="BW3023" t="e">
        <f>IF($BH3023&lt;&gt;"","",SUMIF(#REF!,$BL3023,#REF!)-O3023)</f>
        <v>#REF!</v>
      </c>
      <c r="BX3023" t="e">
        <f>IF($BH3023&lt;&gt;"","",SUMIF(#REF!,$BL3023,#REF!)-P3023)</f>
        <v>#REF!</v>
      </c>
      <c r="BY3023" t="e">
        <f>IF($BH3023&lt;&gt;"","",SUMIF(#REF!,$BL3023,#REF!)-Q3023)</f>
        <v>#REF!</v>
      </c>
    </row>
    <row r="3024" spans="74:77" ht="15" customHeight="1" x14ac:dyDescent="0.2">
      <c r="BV3024" t="e">
        <f>IF($BH3024&lt;&gt;"","",SUMIF(#REF!,$BL3024,#REF!)-N3024)</f>
        <v>#REF!</v>
      </c>
      <c r="BW3024" t="e">
        <f>IF($BH3024&lt;&gt;"","",SUMIF(#REF!,$BL3024,#REF!)-O3024)</f>
        <v>#REF!</v>
      </c>
      <c r="BX3024" t="e">
        <f>IF($BH3024&lt;&gt;"","",SUMIF(#REF!,$BL3024,#REF!)-P3024)</f>
        <v>#REF!</v>
      </c>
      <c r="BY3024" t="e">
        <f>IF($BH3024&lt;&gt;"","",SUMIF(#REF!,$BL3024,#REF!)-Q3024)</f>
        <v>#REF!</v>
      </c>
    </row>
    <row r="3025" spans="74:77" ht="15" customHeight="1" x14ac:dyDescent="0.2">
      <c r="BV3025" t="e">
        <f>IF($BH3025&lt;&gt;"","",SUMIF(#REF!,$BL3025,#REF!)-N3025)</f>
        <v>#REF!</v>
      </c>
      <c r="BW3025" t="e">
        <f>IF($BH3025&lt;&gt;"","",SUMIF(#REF!,$BL3025,#REF!)-O3025)</f>
        <v>#REF!</v>
      </c>
      <c r="BX3025" t="e">
        <f>IF($BH3025&lt;&gt;"","",SUMIF(#REF!,$BL3025,#REF!)-P3025)</f>
        <v>#REF!</v>
      </c>
      <c r="BY3025" t="e">
        <f>IF($BH3025&lt;&gt;"","",SUMIF(#REF!,$BL3025,#REF!)-Q3025)</f>
        <v>#REF!</v>
      </c>
    </row>
    <row r="3026" spans="74:77" ht="15" customHeight="1" x14ac:dyDescent="0.2">
      <c r="BV3026" t="e">
        <f>IF($BH3026&lt;&gt;"","",SUMIF(#REF!,$BL3026,#REF!)-N3026)</f>
        <v>#REF!</v>
      </c>
      <c r="BW3026" t="e">
        <f>IF($BH3026&lt;&gt;"","",SUMIF(#REF!,$BL3026,#REF!)-O3026)</f>
        <v>#REF!</v>
      </c>
      <c r="BX3026" t="e">
        <f>IF($BH3026&lt;&gt;"","",SUMIF(#REF!,$BL3026,#REF!)-P3026)</f>
        <v>#REF!</v>
      </c>
      <c r="BY3026" t="e">
        <f>IF($BH3026&lt;&gt;"","",SUMIF(#REF!,$BL3026,#REF!)-Q3026)</f>
        <v>#REF!</v>
      </c>
    </row>
    <row r="3027" spans="74:77" ht="15" customHeight="1" x14ac:dyDescent="0.2">
      <c r="BV3027" t="e">
        <f>IF($BH3027&lt;&gt;"","",SUMIF(#REF!,$BL3027,#REF!)-N3027)</f>
        <v>#REF!</v>
      </c>
      <c r="BW3027" t="e">
        <f>IF($BH3027&lt;&gt;"","",SUMIF(#REF!,$BL3027,#REF!)-O3027)</f>
        <v>#REF!</v>
      </c>
      <c r="BX3027" t="e">
        <f>IF($BH3027&lt;&gt;"","",SUMIF(#REF!,$BL3027,#REF!)-P3027)</f>
        <v>#REF!</v>
      </c>
      <c r="BY3027" t="e">
        <f>IF($BH3027&lt;&gt;"","",SUMIF(#REF!,$BL3027,#REF!)-Q3027)</f>
        <v>#REF!</v>
      </c>
    </row>
    <row r="3028" spans="74:77" ht="15" customHeight="1" x14ac:dyDescent="0.2">
      <c r="BV3028" t="e">
        <f>IF($BH3028&lt;&gt;"","",SUMIF(#REF!,$BL3028,#REF!)-N3028)</f>
        <v>#REF!</v>
      </c>
      <c r="BW3028" t="e">
        <f>IF($BH3028&lt;&gt;"","",SUMIF(#REF!,$BL3028,#REF!)-O3028)</f>
        <v>#REF!</v>
      </c>
      <c r="BX3028" t="e">
        <f>IF($BH3028&lt;&gt;"","",SUMIF(#REF!,$BL3028,#REF!)-P3028)</f>
        <v>#REF!</v>
      </c>
      <c r="BY3028" t="e">
        <f>IF($BH3028&lt;&gt;"","",SUMIF(#REF!,$BL3028,#REF!)-Q3028)</f>
        <v>#REF!</v>
      </c>
    </row>
    <row r="3029" spans="74:77" ht="15" customHeight="1" x14ac:dyDescent="0.2">
      <c r="BV3029" t="e">
        <f>IF($BH3029&lt;&gt;"","",SUMIF(#REF!,$BL3029,#REF!)-N3029)</f>
        <v>#REF!</v>
      </c>
      <c r="BW3029" t="e">
        <f>IF($BH3029&lt;&gt;"","",SUMIF(#REF!,$BL3029,#REF!)-O3029)</f>
        <v>#REF!</v>
      </c>
      <c r="BX3029" t="e">
        <f>IF($BH3029&lt;&gt;"","",SUMIF(#REF!,$BL3029,#REF!)-P3029)</f>
        <v>#REF!</v>
      </c>
      <c r="BY3029" t="e">
        <f>IF($BH3029&lt;&gt;"","",SUMIF(#REF!,$BL3029,#REF!)-Q3029)</f>
        <v>#REF!</v>
      </c>
    </row>
    <row r="3030" spans="74:77" ht="15" customHeight="1" x14ac:dyDescent="0.2">
      <c r="BV3030" t="e">
        <f>IF($BH3030&lt;&gt;"","",SUMIF(#REF!,$BL3030,#REF!)-N3030)</f>
        <v>#REF!</v>
      </c>
      <c r="BW3030" t="e">
        <f>IF($BH3030&lt;&gt;"","",SUMIF(#REF!,$BL3030,#REF!)-O3030)</f>
        <v>#REF!</v>
      </c>
      <c r="BX3030" t="e">
        <f>IF($BH3030&lt;&gt;"","",SUMIF(#REF!,$BL3030,#REF!)-P3030)</f>
        <v>#REF!</v>
      </c>
      <c r="BY3030" t="e">
        <f>IF($BH3030&lt;&gt;"","",SUMIF(#REF!,$BL3030,#REF!)-Q3030)</f>
        <v>#REF!</v>
      </c>
    </row>
    <row r="3031" spans="74:77" ht="15" customHeight="1" x14ac:dyDescent="0.2">
      <c r="BV3031" t="e">
        <f>IF($BH3031&lt;&gt;"","",SUMIF(#REF!,$BL3031,#REF!)-N3031)</f>
        <v>#REF!</v>
      </c>
      <c r="BW3031" t="e">
        <f>IF($BH3031&lt;&gt;"","",SUMIF(#REF!,$BL3031,#REF!)-O3031)</f>
        <v>#REF!</v>
      </c>
      <c r="BX3031" t="e">
        <f>IF($BH3031&lt;&gt;"","",SUMIF(#REF!,$BL3031,#REF!)-P3031)</f>
        <v>#REF!</v>
      </c>
      <c r="BY3031" t="e">
        <f>IF($BH3031&lt;&gt;"","",SUMIF(#REF!,$BL3031,#REF!)-Q3031)</f>
        <v>#REF!</v>
      </c>
    </row>
    <row r="3032" spans="74:77" ht="15" customHeight="1" x14ac:dyDescent="0.2">
      <c r="BV3032" t="e">
        <f>IF($BH3032&lt;&gt;"","",SUMIF(#REF!,$BL3032,#REF!)-N3032)</f>
        <v>#REF!</v>
      </c>
      <c r="BW3032" t="e">
        <f>IF($BH3032&lt;&gt;"","",SUMIF(#REF!,$BL3032,#REF!)-O3032)</f>
        <v>#REF!</v>
      </c>
      <c r="BX3032" t="e">
        <f>IF($BH3032&lt;&gt;"","",SUMIF(#REF!,$BL3032,#REF!)-P3032)</f>
        <v>#REF!</v>
      </c>
      <c r="BY3032" t="e">
        <f>IF($BH3032&lt;&gt;"","",SUMIF(#REF!,$BL3032,#REF!)-Q3032)</f>
        <v>#REF!</v>
      </c>
    </row>
    <row r="3033" spans="74:77" ht="15" customHeight="1" x14ac:dyDescent="0.2">
      <c r="BV3033" t="e">
        <f>IF($BH3033&lt;&gt;"","",SUMIF(#REF!,$BL3033,#REF!)-N3033)</f>
        <v>#REF!</v>
      </c>
      <c r="BW3033" t="e">
        <f>IF($BH3033&lt;&gt;"","",SUMIF(#REF!,$BL3033,#REF!)-O3033)</f>
        <v>#REF!</v>
      </c>
      <c r="BX3033" t="e">
        <f>IF($BH3033&lt;&gt;"","",SUMIF(#REF!,$BL3033,#REF!)-P3033)</f>
        <v>#REF!</v>
      </c>
      <c r="BY3033" t="e">
        <f>IF($BH3033&lt;&gt;"","",SUMIF(#REF!,$BL3033,#REF!)-Q3033)</f>
        <v>#REF!</v>
      </c>
    </row>
    <row r="3034" spans="74:77" ht="15" customHeight="1" x14ac:dyDescent="0.2">
      <c r="BV3034" t="e">
        <f>IF($BH3034&lt;&gt;"","",SUMIF(#REF!,$BL3034,#REF!)-N3034)</f>
        <v>#REF!</v>
      </c>
      <c r="BW3034" t="e">
        <f>IF($BH3034&lt;&gt;"","",SUMIF(#REF!,$BL3034,#REF!)-O3034)</f>
        <v>#REF!</v>
      </c>
      <c r="BX3034" t="e">
        <f>IF($BH3034&lt;&gt;"","",SUMIF(#REF!,$BL3034,#REF!)-P3034)</f>
        <v>#REF!</v>
      </c>
      <c r="BY3034" t="e">
        <f>IF($BH3034&lt;&gt;"","",SUMIF(#REF!,$BL3034,#REF!)-Q3034)</f>
        <v>#REF!</v>
      </c>
    </row>
    <row r="3035" spans="74:77" ht="15" customHeight="1" x14ac:dyDescent="0.2">
      <c r="BV3035" t="e">
        <f>IF($BH3035&lt;&gt;"","",SUMIF(#REF!,$BL3035,#REF!)-N3035)</f>
        <v>#REF!</v>
      </c>
      <c r="BW3035" t="e">
        <f>IF($BH3035&lt;&gt;"","",SUMIF(#REF!,$BL3035,#REF!)-O3035)</f>
        <v>#REF!</v>
      </c>
      <c r="BX3035" t="e">
        <f>IF($BH3035&lt;&gt;"","",SUMIF(#REF!,$BL3035,#REF!)-P3035)</f>
        <v>#REF!</v>
      </c>
      <c r="BY3035" t="e">
        <f>IF($BH3035&lt;&gt;"","",SUMIF(#REF!,$BL3035,#REF!)-Q3035)</f>
        <v>#REF!</v>
      </c>
    </row>
    <row r="3036" spans="74:77" ht="15" customHeight="1" x14ac:dyDescent="0.2">
      <c r="BV3036" t="e">
        <f>IF($BH3036&lt;&gt;"","",SUMIF(#REF!,$BL3036,#REF!)-N3036)</f>
        <v>#REF!</v>
      </c>
      <c r="BW3036" t="e">
        <f>IF($BH3036&lt;&gt;"","",SUMIF(#REF!,$BL3036,#REF!)-O3036)</f>
        <v>#REF!</v>
      </c>
      <c r="BX3036" t="e">
        <f>IF($BH3036&lt;&gt;"","",SUMIF(#REF!,$BL3036,#REF!)-P3036)</f>
        <v>#REF!</v>
      </c>
      <c r="BY3036" t="e">
        <f>IF($BH3036&lt;&gt;"","",SUMIF(#REF!,$BL3036,#REF!)-Q3036)</f>
        <v>#REF!</v>
      </c>
    </row>
    <row r="3037" spans="74:77" ht="15" customHeight="1" x14ac:dyDescent="0.2">
      <c r="BV3037" t="e">
        <f>IF($BH3037&lt;&gt;"","",SUMIF(#REF!,$BL3037,#REF!)-N3037)</f>
        <v>#REF!</v>
      </c>
      <c r="BW3037" t="e">
        <f>IF($BH3037&lt;&gt;"","",SUMIF(#REF!,$BL3037,#REF!)-O3037)</f>
        <v>#REF!</v>
      </c>
      <c r="BX3037" t="e">
        <f>IF($BH3037&lt;&gt;"","",SUMIF(#REF!,$BL3037,#REF!)-P3037)</f>
        <v>#REF!</v>
      </c>
      <c r="BY3037" t="e">
        <f>IF($BH3037&lt;&gt;"","",SUMIF(#REF!,$BL3037,#REF!)-Q3037)</f>
        <v>#REF!</v>
      </c>
    </row>
    <row r="3038" spans="74:77" ht="15" customHeight="1" x14ac:dyDescent="0.2">
      <c r="BV3038" t="e">
        <f>IF($BH3038&lt;&gt;"","",SUMIF(#REF!,$BL3038,#REF!)-N3038)</f>
        <v>#REF!</v>
      </c>
      <c r="BW3038" t="e">
        <f>IF($BH3038&lt;&gt;"","",SUMIF(#REF!,$BL3038,#REF!)-O3038)</f>
        <v>#REF!</v>
      </c>
      <c r="BX3038" t="e">
        <f>IF($BH3038&lt;&gt;"","",SUMIF(#REF!,$BL3038,#REF!)-P3038)</f>
        <v>#REF!</v>
      </c>
      <c r="BY3038" t="e">
        <f>IF($BH3038&lt;&gt;"","",SUMIF(#REF!,$BL3038,#REF!)-Q3038)</f>
        <v>#REF!</v>
      </c>
    </row>
    <row r="3039" spans="74:77" ht="15" customHeight="1" x14ac:dyDescent="0.2">
      <c r="BV3039" t="e">
        <f>IF($BH3039&lt;&gt;"","",SUMIF(#REF!,$BL3039,#REF!)-N3039)</f>
        <v>#REF!</v>
      </c>
      <c r="BW3039" t="e">
        <f>IF($BH3039&lt;&gt;"","",SUMIF(#REF!,$BL3039,#REF!)-O3039)</f>
        <v>#REF!</v>
      </c>
      <c r="BX3039" t="e">
        <f>IF($BH3039&lt;&gt;"","",SUMIF(#REF!,$BL3039,#REF!)-P3039)</f>
        <v>#REF!</v>
      </c>
      <c r="BY3039" t="e">
        <f>IF($BH3039&lt;&gt;"","",SUMIF(#REF!,$BL3039,#REF!)-Q3039)</f>
        <v>#REF!</v>
      </c>
    </row>
    <row r="3040" spans="74:77" ht="15" customHeight="1" x14ac:dyDescent="0.2">
      <c r="BV3040" t="e">
        <f>IF($BH3040&lt;&gt;"","",SUMIF(#REF!,$BL3040,#REF!)-N3040)</f>
        <v>#REF!</v>
      </c>
      <c r="BW3040" t="e">
        <f>IF($BH3040&lt;&gt;"","",SUMIF(#REF!,$BL3040,#REF!)-O3040)</f>
        <v>#REF!</v>
      </c>
      <c r="BX3040" t="e">
        <f>IF($BH3040&lt;&gt;"","",SUMIF(#REF!,$BL3040,#REF!)-P3040)</f>
        <v>#REF!</v>
      </c>
      <c r="BY3040" t="e">
        <f>IF($BH3040&lt;&gt;"","",SUMIF(#REF!,$BL3040,#REF!)-Q3040)</f>
        <v>#REF!</v>
      </c>
    </row>
    <row r="3041" spans="74:77" ht="15" customHeight="1" x14ac:dyDescent="0.2">
      <c r="BV3041" t="e">
        <f>IF($BH3041&lt;&gt;"","",SUMIF(#REF!,$BL3041,#REF!)-N3041)</f>
        <v>#REF!</v>
      </c>
      <c r="BW3041" t="e">
        <f>IF($BH3041&lt;&gt;"","",SUMIF(#REF!,$BL3041,#REF!)-O3041)</f>
        <v>#REF!</v>
      </c>
      <c r="BX3041" t="e">
        <f>IF($BH3041&lt;&gt;"","",SUMIF(#REF!,$BL3041,#REF!)-P3041)</f>
        <v>#REF!</v>
      </c>
      <c r="BY3041" t="e">
        <f>IF($BH3041&lt;&gt;"","",SUMIF(#REF!,$BL3041,#REF!)-Q3041)</f>
        <v>#REF!</v>
      </c>
    </row>
    <row r="3042" spans="74:77" ht="15" customHeight="1" x14ac:dyDescent="0.2">
      <c r="BV3042" t="e">
        <f>IF($BH3042&lt;&gt;"","",SUMIF(#REF!,$BL3042,#REF!)-N3042)</f>
        <v>#REF!</v>
      </c>
      <c r="BW3042" t="e">
        <f>IF($BH3042&lt;&gt;"","",SUMIF(#REF!,$BL3042,#REF!)-O3042)</f>
        <v>#REF!</v>
      </c>
      <c r="BX3042" t="e">
        <f>IF($BH3042&lt;&gt;"","",SUMIF(#REF!,$BL3042,#REF!)-P3042)</f>
        <v>#REF!</v>
      </c>
      <c r="BY3042" t="e">
        <f>IF($BH3042&lt;&gt;"","",SUMIF(#REF!,$BL3042,#REF!)-Q3042)</f>
        <v>#REF!</v>
      </c>
    </row>
    <row r="3043" spans="74:77" ht="15" customHeight="1" x14ac:dyDescent="0.2">
      <c r="BV3043" t="e">
        <f>IF($BH3043&lt;&gt;"","",SUMIF(#REF!,$BL3043,#REF!)-N3043)</f>
        <v>#REF!</v>
      </c>
      <c r="BW3043" t="e">
        <f>IF($BH3043&lt;&gt;"","",SUMIF(#REF!,$BL3043,#REF!)-O3043)</f>
        <v>#REF!</v>
      </c>
      <c r="BX3043" t="e">
        <f>IF($BH3043&lt;&gt;"","",SUMIF(#REF!,$BL3043,#REF!)-P3043)</f>
        <v>#REF!</v>
      </c>
      <c r="BY3043" t="e">
        <f>IF($BH3043&lt;&gt;"","",SUMIF(#REF!,$BL3043,#REF!)-Q3043)</f>
        <v>#REF!</v>
      </c>
    </row>
    <row r="3044" spans="74:77" ht="15" customHeight="1" x14ac:dyDescent="0.2">
      <c r="BV3044" t="e">
        <f>IF($BH3044&lt;&gt;"","",SUMIF(#REF!,$BL3044,#REF!)-N3044)</f>
        <v>#REF!</v>
      </c>
      <c r="BW3044" t="e">
        <f>IF($BH3044&lt;&gt;"","",SUMIF(#REF!,$BL3044,#REF!)-O3044)</f>
        <v>#REF!</v>
      </c>
      <c r="BX3044" t="e">
        <f>IF($BH3044&lt;&gt;"","",SUMIF(#REF!,$BL3044,#REF!)-P3044)</f>
        <v>#REF!</v>
      </c>
      <c r="BY3044" t="e">
        <f>IF($BH3044&lt;&gt;"","",SUMIF(#REF!,$BL3044,#REF!)-Q3044)</f>
        <v>#REF!</v>
      </c>
    </row>
    <row r="3045" spans="74:77" ht="15" customHeight="1" x14ac:dyDescent="0.2">
      <c r="BV3045" t="e">
        <f>IF($BH3045&lt;&gt;"","",SUMIF(#REF!,$BL3045,#REF!)-N3045)</f>
        <v>#REF!</v>
      </c>
      <c r="BW3045" t="e">
        <f>IF($BH3045&lt;&gt;"","",SUMIF(#REF!,$BL3045,#REF!)-O3045)</f>
        <v>#REF!</v>
      </c>
      <c r="BX3045" t="e">
        <f>IF($BH3045&lt;&gt;"","",SUMIF(#REF!,$BL3045,#REF!)-P3045)</f>
        <v>#REF!</v>
      </c>
      <c r="BY3045" t="e">
        <f>IF($BH3045&lt;&gt;"","",SUMIF(#REF!,$BL3045,#REF!)-Q3045)</f>
        <v>#REF!</v>
      </c>
    </row>
    <row r="3046" spans="74:77" ht="15" customHeight="1" x14ac:dyDescent="0.2">
      <c r="BV3046" t="e">
        <f>IF($BH3046&lt;&gt;"","",SUMIF(#REF!,$BL3046,#REF!)-N3046)</f>
        <v>#REF!</v>
      </c>
      <c r="BW3046" t="e">
        <f>IF($BH3046&lt;&gt;"","",SUMIF(#REF!,$BL3046,#REF!)-O3046)</f>
        <v>#REF!</v>
      </c>
      <c r="BX3046" t="e">
        <f>IF($BH3046&lt;&gt;"","",SUMIF(#REF!,$BL3046,#REF!)-P3046)</f>
        <v>#REF!</v>
      </c>
      <c r="BY3046" t="e">
        <f>IF($BH3046&lt;&gt;"","",SUMIF(#REF!,$BL3046,#REF!)-Q3046)</f>
        <v>#REF!</v>
      </c>
    </row>
    <row r="3047" spans="74:77" ht="15" customHeight="1" x14ac:dyDescent="0.2">
      <c r="BV3047" t="e">
        <f>IF($BH3047&lt;&gt;"","",SUMIF(#REF!,$BL3047,#REF!)-N3047)</f>
        <v>#REF!</v>
      </c>
      <c r="BW3047" t="e">
        <f>IF($BH3047&lt;&gt;"","",SUMIF(#REF!,$BL3047,#REF!)-O3047)</f>
        <v>#REF!</v>
      </c>
      <c r="BX3047" t="e">
        <f>IF($BH3047&lt;&gt;"","",SUMIF(#REF!,$BL3047,#REF!)-P3047)</f>
        <v>#REF!</v>
      </c>
      <c r="BY3047" t="e">
        <f>IF($BH3047&lt;&gt;"","",SUMIF(#REF!,$BL3047,#REF!)-Q3047)</f>
        <v>#REF!</v>
      </c>
    </row>
    <row r="3048" spans="74:77" ht="15" customHeight="1" x14ac:dyDescent="0.2">
      <c r="BV3048" t="e">
        <f>IF($BH3048&lt;&gt;"","",SUMIF(#REF!,$BL3048,#REF!)-N3048)</f>
        <v>#REF!</v>
      </c>
      <c r="BW3048" t="e">
        <f>IF($BH3048&lt;&gt;"","",SUMIF(#REF!,$BL3048,#REF!)-O3048)</f>
        <v>#REF!</v>
      </c>
      <c r="BX3048" t="e">
        <f>IF($BH3048&lt;&gt;"","",SUMIF(#REF!,$BL3048,#REF!)-P3048)</f>
        <v>#REF!</v>
      </c>
      <c r="BY3048" t="e">
        <f>IF($BH3048&lt;&gt;"","",SUMIF(#REF!,$BL3048,#REF!)-Q3048)</f>
        <v>#REF!</v>
      </c>
    </row>
    <row r="3049" spans="74:77" ht="15" customHeight="1" x14ac:dyDescent="0.2">
      <c r="BV3049" t="e">
        <f>IF($BH3049&lt;&gt;"","",SUMIF(#REF!,$BL3049,#REF!)-N3049)</f>
        <v>#REF!</v>
      </c>
      <c r="BW3049" t="e">
        <f>IF($BH3049&lt;&gt;"","",SUMIF(#REF!,$BL3049,#REF!)-O3049)</f>
        <v>#REF!</v>
      </c>
      <c r="BX3049" t="e">
        <f>IF($BH3049&lt;&gt;"","",SUMIF(#REF!,$BL3049,#REF!)-P3049)</f>
        <v>#REF!</v>
      </c>
      <c r="BY3049" t="e">
        <f>IF($BH3049&lt;&gt;"","",SUMIF(#REF!,$BL3049,#REF!)-Q3049)</f>
        <v>#REF!</v>
      </c>
    </row>
    <row r="3050" spans="74:77" ht="15" customHeight="1" x14ac:dyDescent="0.2">
      <c r="BV3050" t="e">
        <f>IF($BH3050&lt;&gt;"","",SUMIF(#REF!,$BL3050,#REF!)-N3050)</f>
        <v>#REF!</v>
      </c>
      <c r="BW3050" t="e">
        <f>IF($BH3050&lt;&gt;"","",SUMIF(#REF!,$BL3050,#REF!)-O3050)</f>
        <v>#REF!</v>
      </c>
      <c r="BX3050" t="e">
        <f>IF($BH3050&lt;&gt;"","",SUMIF(#REF!,$BL3050,#REF!)-P3050)</f>
        <v>#REF!</v>
      </c>
      <c r="BY3050" t="e">
        <f>IF($BH3050&lt;&gt;"","",SUMIF(#REF!,$BL3050,#REF!)-Q3050)</f>
        <v>#REF!</v>
      </c>
    </row>
    <row r="3051" spans="74:77" ht="15" customHeight="1" x14ac:dyDescent="0.2">
      <c r="BV3051" t="e">
        <f>IF($BH3051&lt;&gt;"","",SUMIF(#REF!,$BL3051,#REF!)-N3051)</f>
        <v>#REF!</v>
      </c>
      <c r="BW3051" t="e">
        <f>IF($BH3051&lt;&gt;"","",SUMIF(#REF!,$BL3051,#REF!)-O3051)</f>
        <v>#REF!</v>
      </c>
      <c r="BX3051" t="e">
        <f>IF($BH3051&lt;&gt;"","",SUMIF(#REF!,$BL3051,#REF!)-P3051)</f>
        <v>#REF!</v>
      </c>
      <c r="BY3051" t="e">
        <f>IF($BH3051&lt;&gt;"","",SUMIF(#REF!,$BL3051,#REF!)-Q3051)</f>
        <v>#REF!</v>
      </c>
    </row>
    <row r="3052" spans="74:77" ht="15" customHeight="1" x14ac:dyDescent="0.2">
      <c r="BV3052" t="e">
        <f>IF($BH3052&lt;&gt;"","",SUMIF(#REF!,$BL3052,#REF!)-N3052)</f>
        <v>#REF!</v>
      </c>
      <c r="BW3052" t="e">
        <f>IF($BH3052&lt;&gt;"","",SUMIF(#REF!,$BL3052,#REF!)-O3052)</f>
        <v>#REF!</v>
      </c>
      <c r="BX3052" t="e">
        <f>IF($BH3052&lt;&gt;"","",SUMIF(#REF!,$BL3052,#REF!)-P3052)</f>
        <v>#REF!</v>
      </c>
      <c r="BY3052" t="e">
        <f>IF($BH3052&lt;&gt;"","",SUMIF(#REF!,$BL3052,#REF!)-Q3052)</f>
        <v>#REF!</v>
      </c>
    </row>
    <row r="3053" spans="74:77" ht="15" customHeight="1" x14ac:dyDescent="0.2">
      <c r="BV3053" t="e">
        <f>IF($BH3053&lt;&gt;"","",SUMIF(#REF!,$BL3053,#REF!)-N3053)</f>
        <v>#REF!</v>
      </c>
      <c r="BW3053" t="e">
        <f>IF($BH3053&lt;&gt;"","",SUMIF(#REF!,$BL3053,#REF!)-O3053)</f>
        <v>#REF!</v>
      </c>
      <c r="BX3053" t="e">
        <f>IF($BH3053&lt;&gt;"","",SUMIF(#REF!,$BL3053,#REF!)-P3053)</f>
        <v>#REF!</v>
      </c>
      <c r="BY3053" t="e">
        <f>IF($BH3053&lt;&gt;"","",SUMIF(#REF!,$BL3053,#REF!)-Q3053)</f>
        <v>#REF!</v>
      </c>
    </row>
    <row r="3054" spans="74:77" ht="15" customHeight="1" x14ac:dyDescent="0.2">
      <c r="BV3054" t="e">
        <f>IF($BH3054&lt;&gt;"","",SUMIF(#REF!,$BL3054,#REF!)-N3054)</f>
        <v>#REF!</v>
      </c>
      <c r="BW3054" t="e">
        <f>IF($BH3054&lt;&gt;"","",SUMIF(#REF!,$BL3054,#REF!)-O3054)</f>
        <v>#REF!</v>
      </c>
      <c r="BX3054" t="e">
        <f>IF($BH3054&lt;&gt;"","",SUMIF(#REF!,$BL3054,#REF!)-P3054)</f>
        <v>#REF!</v>
      </c>
      <c r="BY3054" t="e">
        <f>IF($BH3054&lt;&gt;"","",SUMIF(#REF!,$BL3054,#REF!)-Q3054)</f>
        <v>#REF!</v>
      </c>
    </row>
    <row r="3055" spans="74:77" ht="15" customHeight="1" x14ac:dyDescent="0.2">
      <c r="BV3055" t="e">
        <f>IF($BH3055&lt;&gt;"","",SUMIF(#REF!,$BL3055,#REF!)-N3055)</f>
        <v>#REF!</v>
      </c>
      <c r="BW3055" t="e">
        <f>IF($BH3055&lt;&gt;"","",SUMIF(#REF!,$BL3055,#REF!)-O3055)</f>
        <v>#REF!</v>
      </c>
      <c r="BX3055" t="e">
        <f>IF($BH3055&lt;&gt;"","",SUMIF(#REF!,$BL3055,#REF!)-P3055)</f>
        <v>#REF!</v>
      </c>
      <c r="BY3055" t="e">
        <f>IF($BH3055&lt;&gt;"","",SUMIF(#REF!,$BL3055,#REF!)-Q3055)</f>
        <v>#REF!</v>
      </c>
    </row>
    <row r="3056" spans="74:77" ht="15" customHeight="1" x14ac:dyDescent="0.2">
      <c r="BV3056" t="e">
        <f>IF($BH3056&lt;&gt;"","",SUMIF(#REF!,$BL3056,#REF!)-N3056)</f>
        <v>#REF!</v>
      </c>
      <c r="BW3056" t="e">
        <f>IF($BH3056&lt;&gt;"","",SUMIF(#REF!,$BL3056,#REF!)-O3056)</f>
        <v>#REF!</v>
      </c>
      <c r="BX3056" t="e">
        <f>IF($BH3056&lt;&gt;"","",SUMIF(#REF!,$BL3056,#REF!)-P3056)</f>
        <v>#REF!</v>
      </c>
      <c r="BY3056" t="e">
        <f>IF($BH3056&lt;&gt;"","",SUMIF(#REF!,$BL3056,#REF!)-Q3056)</f>
        <v>#REF!</v>
      </c>
    </row>
    <row r="3057" spans="74:77" ht="15" customHeight="1" x14ac:dyDescent="0.2">
      <c r="BV3057" t="e">
        <f>IF($BH3057&lt;&gt;"","",SUMIF(#REF!,$BL3057,#REF!)-N3057)</f>
        <v>#REF!</v>
      </c>
      <c r="BW3057" t="e">
        <f>IF($BH3057&lt;&gt;"","",SUMIF(#REF!,$BL3057,#REF!)-O3057)</f>
        <v>#REF!</v>
      </c>
      <c r="BX3057" t="e">
        <f>IF($BH3057&lt;&gt;"","",SUMIF(#REF!,$BL3057,#REF!)-P3057)</f>
        <v>#REF!</v>
      </c>
      <c r="BY3057" t="e">
        <f>IF($BH3057&lt;&gt;"","",SUMIF(#REF!,$BL3057,#REF!)-Q3057)</f>
        <v>#REF!</v>
      </c>
    </row>
    <row r="3058" spans="74:77" ht="15" customHeight="1" x14ac:dyDescent="0.2">
      <c r="BV3058" t="e">
        <f>IF($BH3058&lt;&gt;"","",SUMIF(#REF!,$BL3058,#REF!)-N3058)</f>
        <v>#REF!</v>
      </c>
      <c r="BW3058" t="e">
        <f>IF($BH3058&lt;&gt;"","",SUMIF(#REF!,$BL3058,#REF!)-O3058)</f>
        <v>#REF!</v>
      </c>
      <c r="BX3058" t="e">
        <f>IF($BH3058&lt;&gt;"","",SUMIF(#REF!,$BL3058,#REF!)-P3058)</f>
        <v>#REF!</v>
      </c>
      <c r="BY3058" t="e">
        <f>IF($BH3058&lt;&gt;"","",SUMIF(#REF!,$BL3058,#REF!)-Q3058)</f>
        <v>#REF!</v>
      </c>
    </row>
    <row r="3059" spans="74:77" ht="15" customHeight="1" x14ac:dyDescent="0.2">
      <c r="BV3059" t="e">
        <f>IF($BH3059&lt;&gt;"","",SUMIF(#REF!,$BL3059,#REF!)-N3059)</f>
        <v>#REF!</v>
      </c>
      <c r="BW3059" t="e">
        <f>IF($BH3059&lt;&gt;"","",SUMIF(#REF!,$BL3059,#REF!)-O3059)</f>
        <v>#REF!</v>
      </c>
      <c r="BX3059" t="e">
        <f>IF($BH3059&lt;&gt;"","",SUMIF(#REF!,$BL3059,#REF!)-P3059)</f>
        <v>#REF!</v>
      </c>
      <c r="BY3059" t="e">
        <f>IF($BH3059&lt;&gt;"","",SUMIF(#REF!,$BL3059,#REF!)-Q3059)</f>
        <v>#REF!</v>
      </c>
    </row>
    <row r="3060" spans="74:77" ht="15" customHeight="1" x14ac:dyDescent="0.2">
      <c r="BV3060" t="e">
        <f>IF($BH3060&lt;&gt;"","",SUMIF(#REF!,$BL3060,#REF!)-N3060)</f>
        <v>#REF!</v>
      </c>
      <c r="BW3060" t="e">
        <f>IF($BH3060&lt;&gt;"","",SUMIF(#REF!,$BL3060,#REF!)-O3060)</f>
        <v>#REF!</v>
      </c>
      <c r="BX3060" t="e">
        <f>IF($BH3060&lt;&gt;"","",SUMIF(#REF!,$BL3060,#REF!)-P3060)</f>
        <v>#REF!</v>
      </c>
      <c r="BY3060" t="e">
        <f>IF($BH3060&lt;&gt;"","",SUMIF(#REF!,$BL3060,#REF!)-Q3060)</f>
        <v>#REF!</v>
      </c>
    </row>
    <row r="3061" spans="74:77" ht="15" customHeight="1" x14ac:dyDescent="0.2">
      <c r="BV3061" t="e">
        <f>IF($BH3061&lt;&gt;"","",SUMIF(#REF!,$BL3061,#REF!)-N3061)</f>
        <v>#REF!</v>
      </c>
      <c r="BW3061" t="e">
        <f>IF($BH3061&lt;&gt;"","",SUMIF(#REF!,$BL3061,#REF!)-O3061)</f>
        <v>#REF!</v>
      </c>
      <c r="BX3061" t="e">
        <f>IF($BH3061&lt;&gt;"","",SUMIF(#REF!,$BL3061,#REF!)-P3061)</f>
        <v>#REF!</v>
      </c>
      <c r="BY3061" t="e">
        <f>IF($BH3061&lt;&gt;"","",SUMIF(#REF!,$BL3061,#REF!)-Q3061)</f>
        <v>#REF!</v>
      </c>
    </row>
    <row r="3062" spans="74:77" ht="15" customHeight="1" x14ac:dyDescent="0.2">
      <c r="BV3062" t="e">
        <f>IF($BH3062&lt;&gt;"","",SUMIF(#REF!,$BL3062,#REF!)-N3062)</f>
        <v>#REF!</v>
      </c>
      <c r="BW3062" t="e">
        <f>IF($BH3062&lt;&gt;"","",SUMIF(#REF!,$BL3062,#REF!)-O3062)</f>
        <v>#REF!</v>
      </c>
      <c r="BX3062" t="e">
        <f>IF($BH3062&lt;&gt;"","",SUMIF(#REF!,$BL3062,#REF!)-P3062)</f>
        <v>#REF!</v>
      </c>
      <c r="BY3062" t="e">
        <f>IF($BH3062&lt;&gt;"","",SUMIF(#REF!,$BL3062,#REF!)-Q3062)</f>
        <v>#REF!</v>
      </c>
    </row>
    <row r="3063" spans="74:77" ht="15" customHeight="1" x14ac:dyDescent="0.2">
      <c r="BV3063" t="e">
        <f>IF($BH3063&lt;&gt;"","",SUMIF(#REF!,$BL3063,#REF!)-N3063)</f>
        <v>#REF!</v>
      </c>
      <c r="BW3063" t="e">
        <f>IF($BH3063&lt;&gt;"","",SUMIF(#REF!,$BL3063,#REF!)-O3063)</f>
        <v>#REF!</v>
      </c>
      <c r="BX3063" t="e">
        <f>IF($BH3063&lt;&gt;"","",SUMIF(#REF!,$BL3063,#REF!)-P3063)</f>
        <v>#REF!</v>
      </c>
      <c r="BY3063" t="e">
        <f>IF($BH3063&lt;&gt;"","",SUMIF(#REF!,$BL3063,#REF!)-Q3063)</f>
        <v>#REF!</v>
      </c>
    </row>
    <row r="3064" spans="74:77" ht="15" customHeight="1" x14ac:dyDescent="0.2">
      <c r="BV3064" t="e">
        <f>IF($BH3064&lt;&gt;"","",SUMIF(#REF!,$BL3064,#REF!)-N3064)</f>
        <v>#REF!</v>
      </c>
      <c r="BW3064" t="e">
        <f>IF($BH3064&lt;&gt;"","",SUMIF(#REF!,$BL3064,#REF!)-O3064)</f>
        <v>#REF!</v>
      </c>
      <c r="BX3064" t="e">
        <f>IF($BH3064&lt;&gt;"","",SUMIF(#REF!,$BL3064,#REF!)-P3064)</f>
        <v>#REF!</v>
      </c>
      <c r="BY3064" t="e">
        <f>IF($BH3064&lt;&gt;"","",SUMIF(#REF!,$BL3064,#REF!)-Q3064)</f>
        <v>#REF!</v>
      </c>
    </row>
    <row r="3065" spans="74:77" ht="15" customHeight="1" x14ac:dyDescent="0.2">
      <c r="BV3065" t="e">
        <f>IF($BH3065&lt;&gt;"","",SUMIF(#REF!,$BL3065,#REF!)-N3065)</f>
        <v>#REF!</v>
      </c>
      <c r="BW3065" t="e">
        <f>IF($BH3065&lt;&gt;"","",SUMIF(#REF!,$BL3065,#REF!)-O3065)</f>
        <v>#REF!</v>
      </c>
      <c r="BX3065" t="e">
        <f>IF($BH3065&lt;&gt;"","",SUMIF(#REF!,$BL3065,#REF!)-P3065)</f>
        <v>#REF!</v>
      </c>
      <c r="BY3065" t="e">
        <f>IF($BH3065&lt;&gt;"","",SUMIF(#REF!,$BL3065,#REF!)-Q3065)</f>
        <v>#REF!</v>
      </c>
    </row>
    <row r="3066" spans="74:77" ht="15" customHeight="1" x14ac:dyDescent="0.2">
      <c r="BV3066" t="e">
        <f>IF($BH3066&lt;&gt;"","",SUMIF(#REF!,$BL3066,#REF!)-N3066)</f>
        <v>#REF!</v>
      </c>
      <c r="BW3066" t="e">
        <f>IF($BH3066&lt;&gt;"","",SUMIF(#REF!,$BL3066,#REF!)-O3066)</f>
        <v>#REF!</v>
      </c>
      <c r="BX3066" t="e">
        <f>IF($BH3066&lt;&gt;"","",SUMIF(#REF!,$BL3066,#REF!)-P3066)</f>
        <v>#REF!</v>
      </c>
      <c r="BY3066" t="e">
        <f>IF($BH3066&lt;&gt;"","",SUMIF(#REF!,$BL3066,#REF!)-Q3066)</f>
        <v>#REF!</v>
      </c>
    </row>
    <row r="3067" spans="74:77" ht="15" customHeight="1" x14ac:dyDescent="0.2">
      <c r="BV3067" t="e">
        <f>IF($BH3067&lt;&gt;"","",SUMIF(#REF!,$BL3067,#REF!)-N3067)</f>
        <v>#REF!</v>
      </c>
      <c r="BW3067" t="e">
        <f>IF($BH3067&lt;&gt;"","",SUMIF(#REF!,$BL3067,#REF!)-O3067)</f>
        <v>#REF!</v>
      </c>
      <c r="BX3067" t="e">
        <f>IF($BH3067&lt;&gt;"","",SUMIF(#REF!,$BL3067,#REF!)-P3067)</f>
        <v>#REF!</v>
      </c>
      <c r="BY3067" t="e">
        <f>IF($BH3067&lt;&gt;"","",SUMIF(#REF!,$BL3067,#REF!)-Q3067)</f>
        <v>#REF!</v>
      </c>
    </row>
    <row r="3068" spans="74:77" ht="15" customHeight="1" x14ac:dyDescent="0.2">
      <c r="BV3068" t="e">
        <f>IF($BH3068&lt;&gt;"","",SUMIF(#REF!,$BL3068,#REF!)-N3068)</f>
        <v>#REF!</v>
      </c>
      <c r="BW3068" t="e">
        <f>IF($BH3068&lt;&gt;"","",SUMIF(#REF!,$BL3068,#REF!)-O3068)</f>
        <v>#REF!</v>
      </c>
      <c r="BX3068" t="e">
        <f>IF($BH3068&lt;&gt;"","",SUMIF(#REF!,$BL3068,#REF!)-P3068)</f>
        <v>#REF!</v>
      </c>
      <c r="BY3068" t="e">
        <f>IF($BH3068&lt;&gt;"","",SUMIF(#REF!,$BL3068,#REF!)-Q3068)</f>
        <v>#REF!</v>
      </c>
    </row>
    <row r="3069" spans="74:77" ht="15" customHeight="1" x14ac:dyDescent="0.2">
      <c r="BV3069" t="e">
        <f>IF($BH3069&lt;&gt;"","",SUMIF(#REF!,$BL3069,#REF!)-N3069)</f>
        <v>#REF!</v>
      </c>
      <c r="BW3069" t="e">
        <f>IF($BH3069&lt;&gt;"","",SUMIF(#REF!,$BL3069,#REF!)-O3069)</f>
        <v>#REF!</v>
      </c>
      <c r="BX3069" t="e">
        <f>IF($BH3069&lt;&gt;"","",SUMIF(#REF!,$BL3069,#REF!)-P3069)</f>
        <v>#REF!</v>
      </c>
      <c r="BY3069" t="e">
        <f>IF($BH3069&lt;&gt;"","",SUMIF(#REF!,$BL3069,#REF!)-Q3069)</f>
        <v>#REF!</v>
      </c>
    </row>
    <row r="3070" spans="74:77" ht="15" customHeight="1" x14ac:dyDescent="0.2">
      <c r="BV3070" t="e">
        <f>IF($BH3070&lt;&gt;"","",SUMIF(#REF!,$BL3070,#REF!)-N3070)</f>
        <v>#REF!</v>
      </c>
      <c r="BW3070" t="e">
        <f>IF($BH3070&lt;&gt;"","",SUMIF(#REF!,$BL3070,#REF!)-O3070)</f>
        <v>#REF!</v>
      </c>
      <c r="BX3070" t="e">
        <f>IF($BH3070&lt;&gt;"","",SUMIF(#REF!,$BL3070,#REF!)-P3070)</f>
        <v>#REF!</v>
      </c>
      <c r="BY3070" t="e">
        <f>IF($BH3070&lt;&gt;"","",SUMIF(#REF!,$BL3070,#REF!)-Q3070)</f>
        <v>#REF!</v>
      </c>
    </row>
    <row r="3071" spans="74:77" ht="15" customHeight="1" x14ac:dyDescent="0.2">
      <c r="BV3071" t="e">
        <f>IF($BH3071&lt;&gt;"","",SUMIF(#REF!,$BL3071,#REF!)-N3071)</f>
        <v>#REF!</v>
      </c>
      <c r="BW3071" t="e">
        <f>IF($BH3071&lt;&gt;"","",SUMIF(#REF!,$BL3071,#REF!)-O3071)</f>
        <v>#REF!</v>
      </c>
      <c r="BX3071" t="e">
        <f>IF($BH3071&lt;&gt;"","",SUMIF(#REF!,$BL3071,#REF!)-P3071)</f>
        <v>#REF!</v>
      </c>
      <c r="BY3071" t="e">
        <f>IF($BH3071&lt;&gt;"","",SUMIF(#REF!,$BL3071,#REF!)-Q3071)</f>
        <v>#REF!</v>
      </c>
    </row>
    <row r="3072" spans="74:77" ht="15" customHeight="1" x14ac:dyDescent="0.2">
      <c r="BV3072" t="e">
        <f>IF($BH3072&lt;&gt;"","",SUMIF(#REF!,$BL3072,#REF!)-N3072)</f>
        <v>#REF!</v>
      </c>
      <c r="BW3072" t="e">
        <f>IF($BH3072&lt;&gt;"","",SUMIF(#REF!,$BL3072,#REF!)-O3072)</f>
        <v>#REF!</v>
      </c>
      <c r="BX3072" t="e">
        <f>IF($BH3072&lt;&gt;"","",SUMIF(#REF!,$BL3072,#REF!)-P3072)</f>
        <v>#REF!</v>
      </c>
      <c r="BY3072" t="e">
        <f>IF($BH3072&lt;&gt;"","",SUMIF(#REF!,$BL3072,#REF!)-Q3072)</f>
        <v>#REF!</v>
      </c>
    </row>
    <row r="3073" spans="74:77" ht="15" customHeight="1" x14ac:dyDescent="0.2">
      <c r="BV3073" t="e">
        <f>IF($BH3073&lt;&gt;"","",SUMIF(#REF!,$BL3073,#REF!)-N3073)</f>
        <v>#REF!</v>
      </c>
      <c r="BW3073" t="e">
        <f>IF($BH3073&lt;&gt;"","",SUMIF(#REF!,$BL3073,#REF!)-O3073)</f>
        <v>#REF!</v>
      </c>
      <c r="BX3073" t="e">
        <f>IF($BH3073&lt;&gt;"","",SUMIF(#REF!,$BL3073,#REF!)-P3073)</f>
        <v>#REF!</v>
      </c>
      <c r="BY3073" t="e">
        <f>IF($BH3073&lt;&gt;"","",SUMIF(#REF!,$BL3073,#REF!)-Q3073)</f>
        <v>#REF!</v>
      </c>
    </row>
    <row r="3074" spans="74:77" ht="15" customHeight="1" x14ac:dyDescent="0.2">
      <c r="BV3074" t="e">
        <f>IF($BH3074&lt;&gt;"","",SUMIF(#REF!,$BL3074,#REF!)-N3074)</f>
        <v>#REF!</v>
      </c>
      <c r="BW3074" t="e">
        <f>IF($BH3074&lt;&gt;"","",SUMIF(#REF!,$BL3074,#REF!)-O3074)</f>
        <v>#REF!</v>
      </c>
      <c r="BX3074" t="e">
        <f>IF($BH3074&lt;&gt;"","",SUMIF(#REF!,$BL3074,#REF!)-P3074)</f>
        <v>#REF!</v>
      </c>
      <c r="BY3074" t="e">
        <f>IF($BH3074&lt;&gt;"","",SUMIF(#REF!,$BL3074,#REF!)-Q3074)</f>
        <v>#REF!</v>
      </c>
    </row>
    <row r="3075" spans="74:77" ht="15" customHeight="1" x14ac:dyDescent="0.2">
      <c r="BV3075" t="e">
        <f>IF($BH3075&lt;&gt;"","",SUMIF(#REF!,$BL3075,#REF!)-N3075)</f>
        <v>#REF!</v>
      </c>
      <c r="BW3075" t="e">
        <f>IF($BH3075&lt;&gt;"","",SUMIF(#REF!,$BL3075,#REF!)-O3075)</f>
        <v>#REF!</v>
      </c>
      <c r="BX3075" t="e">
        <f>IF($BH3075&lt;&gt;"","",SUMIF(#REF!,$BL3075,#REF!)-P3075)</f>
        <v>#REF!</v>
      </c>
      <c r="BY3075" t="e">
        <f>IF($BH3075&lt;&gt;"","",SUMIF(#REF!,$BL3075,#REF!)-Q3075)</f>
        <v>#REF!</v>
      </c>
    </row>
    <row r="3076" spans="74:77" ht="15" customHeight="1" x14ac:dyDescent="0.2">
      <c r="BV3076" t="e">
        <f>IF($BH3076&lt;&gt;"","",SUMIF(#REF!,$BL3076,#REF!)-N3076)</f>
        <v>#REF!</v>
      </c>
      <c r="BW3076" t="e">
        <f>IF($BH3076&lt;&gt;"","",SUMIF(#REF!,$BL3076,#REF!)-O3076)</f>
        <v>#REF!</v>
      </c>
      <c r="BX3076" t="e">
        <f>IF($BH3076&lt;&gt;"","",SUMIF(#REF!,$BL3076,#REF!)-P3076)</f>
        <v>#REF!</v>
      </c>
      <c r="BY3076" t="e">
        <f>IF($BH3076&lt;&gt;"","",SUMIF(#REF!,$BL3076,#REF!)-Q3076)</f>
        <v>#REF!</v>
      </c>
    </row>
    <row r="3077" spans="74:77" ht="15" customHeight="1" x14ac:dyDescent="0.2">
      <c r="BV3077" t="e">
        <f>IF($BH3077&lt;&gt;"","",SUMIF(#REF!,$BL3077,#REF!)-N3077)</f>
        <v>#REF!</v>
      </c>
      <c r="BW3077" t="e">
        <f>IF($BH3077&lt;&gt;"","",SUMIF(#REF!,$BL3077,#REF!)-O3077)</f>
        <v>#REF!</v>
      </c>
      <c r="BX3077" t="e">
        <f>IF($BH3077&lt;&gt;"","",SUMIF(#REF!,$BL3077,#REF!)-P3077)</f>
        <v>#REF!</v>
      </c>
      <c r="BY3077" t="e">
        <f>IF($BH3077&lt;&gt;"","",SUMIF(#REF!,$BL3077,#REF!)-Q3077)</f>
        <v>#REF!</v>
      </c>
    </row>
    <row r="3078" spans="74:77" ht="15" customHeight="1" x14ac:dyDescent="0.2">
      <c r="BV3078" t="e">
        <f>IF($BH3078&lt;&gt;"","",SUMIF(#REF!,$BL3078,#REF!)-N3078)</f>
        <v>#REF!</v>
      </c>
      <c r="BW3078" t="e">
        <f>IF($BH3078&lt;&gt;"","",SUMIF(#REF!,$BL3078,#REF!)-O3078)</f>
        <v>#REF!</v>
      </c>
      <c r="BX3078" t="e">
        <f>IF($BH3078&lt;&gt;"","",SUMIF(#REF!,$BL3078,#REF!)-P3078)</f>
        <v>#REF!</v>
      </c>
      <c r="BY3078" t="e">
        <f>IF($BH3078&lt;&gt;"","",SUMIF(#REF!,$BL3078,#REF!)-Q3078)</f>
        <v>#REF!</v>
      </c>
    </row>
  </sheetData>
  <phoneticPr fontId="9"/>
  <hyperlinks>
    <hyperlink ref="X28" r:id="rId1" xr:uid="{4716DE63-FA3E-424A-BABB-318A9F4A6D4D}"/>
    <hyperlink ref="X9" r:id="rId2" xr:uid="{B9837E7D-7494-E243-BB4A-B2BDC79BDDAF}"/>
    <hyperlink ref="W7" r:id="rId3" location="/summary" xr:uid="{C427F04F-DD3B-FD49-ABE0-CD2CF433B6FD}"/>
    <hyperlink ref="X11" r:id="rId4" xr:uid="{E8A47E40-5A56-6B40-BF29-0DA161060498}"/>
    <hyperlink ref="W22" r:id="rId5" xr:uid="{56639712-ACE3-224B-940A-1C1CEF66AE73}"/>
    <hyperlink ref="W35" r:id="rId6" xr:uid="{5B719E46-8A1B-974C-96BB-D00431263D88}"/>
    <hyperlink ref="W16" r:id="rId7" xr:uid="{ED850635-A50B-F941-9F76-E002862C86DA}"/>
    <hyperlink ref="X34" r:id="rId8" xr:uid="{BCEC6C8A-0D6A-D74B-AE26-FC2F7BAFC045}"/>
    <hyperlink ref="W9" r:id="rId9" location="electionReport4" xr:uid="{3FA9D132-F66C-5C4F-B562-E82F3363A75C}"/>
    <hyperlink ref="W27" r:id="rId10" xr:uid="{90638808-C8F4-7E4B-A217-2924448A1CB9}"/>
    <hyperlink ref="X18" r:id="rId11" xr:uid="{E6970021-159F-A844-8AEC-3ADC702CC984}"/>
    <hyperlink ref="W20" r:id="rId12" xr:uid="{C3ADE921-8DD4-7049-BA25-B59586999D05}"/>
    <hyperlink ref="W5" r:id="rId13" location="/summary" xr:uid="{B30AFD7B-A838-944A-A037-2F20B088C0F9}"/>
    <hyperlink ref="X17" r:id="rId14" xr:uid="{FA23261E-420E-FD4E-8D21-AE393DF1FF08}"/>
    <hyperlink ref="W11" r:id="rId15" xr:uid="{D3C7A319-DC55-784B-A878-7F960C08C839}"/>
    <hyperlink ref="W19" r:id="rId16" xr:uid="{2F46CFF1-4816-3349-9ADF-E540F178C988}"/>
    <hyperlink ref="W4" r:id="rId17" xr:uid="{91A9A0BA-2449-D849-9AE4-BF37000DB4B8}"/>
    <hyperlink ref="W17" r:id="rId18" location="/summary" xr:uid="{F9F7CFEA-28BB-4C41-8009-395D0A274EA9}"/>
    <hyperlink ref="W6" r:id="rId19" xr:uid="{65105F2B-B8AE-B140-8450-D6100551EF61}"/>
    <hyperlink ref="W28" r:id="rId20" xr:uid="{03020D45-4252-DD4C-9F9E-9725FCD9401C}"/>
    <hyperlink ref="W8" r:id="rId21" location="/races" xr:uid="{C7E5BF12-580F-8641-8A61-CAD5BAB4DF92}"/>
    <hyperlink ref="W18" r:id="rId22" xr:uid="{446455D4-4719-2D4F-8F50-23B5E3DCB34E}"/>
    <hyperlink ref="W12" r:id="rId23" xr:uid="{8CF7327D-2F43-F14F-8E03-3F0A92BEC871}"/>
    <hyperlink ref="W31" r:id="rId24" xr:uid="{847FD764-62E9-7942-B3C4-208A639E024F}"/>
    <hyperlink ref="W47" r:id="rId25" location="/federal" xr:uid="{E640DD29-C32A-EC40-A74D-0127E1409278}"/>
    <hyperlink ref="W49" r:id="rId26" xr:uid="{337DE797-AF0B-CF4E-8533-01558DBECEF9}"/>
    <hyperlink ref="W39" r:id="rId27" xr:uid="{234948B4-AF75-2044-AB52-9A703E67A6DE}"/>
    <hyperlink ref="W46" r:id="rId28" xr:uid="{D975D8B5-FBFB-244F-A821-9757910472A5}"/>
    <hyperlink ref="W38" r:id="rId29" xr:uid="{4889E321-D47D-FB4E-A1AB-1AB92E87EA24}"/>
    <hyperlink ref="W52" r:id="rId30" xr:uid="{72DCFA1C-B536-7440-9DC0-FD60B96E642E}"/>
    <hyperlink ref="X39" r:id="rId31" xr:uid="{D002CA16-F8CF-FE46-83A3-03854045B449}"/>
    <hyperlink ref="W50" r:id="rId32" location="/summary" xr:uid="{69ECF82D-91C9-2B40-80E5-D5163D752985}"/>
    <hyperlink ref="W45" r:id="rId33" xr:uid="{07108936-C1BF-7546-A881-EADE9D24B3B7}"/>
    <hyperlink ref="W42" r:id="rId34" location="/summary" xr:uid="{A3035F3C-7254-1644-B338-CD1F2D6C525F}"/>
    <hyperlink ref="W41" r:id="rId35" xr:uid="{C8D39743-1F69-EB49-934B-4C8174EBF36A}"/>
    <hyperlink ref="W40" r:id="rId36" xr:uid="{C19AFC98-DAB6-D947-98C5-EFD1D15A16F0}"/>
    <hyperlink ref="W36" r:id="rId37" xr:uid="{3680BBF4-64DE-714D-A2BA-293891CCD00E}"/>
    <hyperlink ref="W26" r:id="rId38" xr:uid="{A455AB6F-2A12-F342-B4E2-A8B0363C850E}"/>
    <hyperlink ref="W43" r:id="rId39" xr:uid="{F4BBFE7C-9C1A-274D-BC4D-01733E363473}"/>
    <hyperlink ref="X43" r:id="rId40" xr:uid="{00929032-2B42-9344-AA06-95AB71A44ECC}"/>
    <hyperlink ref="X4" r:id="rId41" location="/federal/47/0" xr:uid="{20226821-F1B0-9446-8856-F5A3187D4505}"/>
    <hyperlink ref="X46" r:id="rId42" xr:uid="{C8CADD91-928F-2741-ABB9-635ABB045700}"/>
    <hyperlink ref="W24" r:id="rId43" xr:uid="{97CF42ED-8676-A740-9298-FD07BEEB9713}"/>
    <hyperlink ref="W21" r:id="rId44" xr:uid="{4DDCA11A-BBB4-CE42-9167-D613EF27D2F4}"/>
    <hyperlink ref="W23" r:id="rId45" xr:uid="{3475655C-3565-2E41-B266-01D0E18D27DE}"/>
    <hyperlink ref="X19" r:id="rId46" xr:uid="{01B89002-9237-8E4A-846E-109A5F618EB5}"/>
    <hyperlink ref="W2" r:id="rId47" xr:uid="{24546B43-D615-C449-81BE-8E8F75CF8711}"/>
    <hyperlink ref="X2" r:id="rId48" xr:uid="{2C9C7077-12A4-1146-A394-8140DB234AA6}"/>
    <hyperlink ref="W30" r:id="rId49" xr:uid="{019C9883-81F6-814B-92BF-BBF36A1D0677}"/>
    <hyperlink ref="X30" r:id="rId50" xr:uid="{22ADF1C6-5AEE-E140-9212-9D57CDFEE034}"/>
    <hyperlink ref="W14" r:id="rId51" xr:uid="{BF20D27E-B65C-D040-B35F-DC7056850092}"/>
    <hyperlink ref="X14" r:id="rId52" xr:uid="{27DD3D08-887A-6044-8F3C-2980A1EF74A3}"/>
    <hyperlink ref="X13" r:id="rId53" xr:uid="{D005DEEF-BD12-3D46-8258-2BA32FA7490E}"/>
    <hyperlink ref="W13" r:id="rId54" xr:uid="{DF994A37-14D6-BB47-BBB8-E79ABEA9C1B4}"/>
    <hyperlink ref="W51" r:id="rId55" xr:uid="{C4DC9E8A-2618-3240-8DB0-2111364F2D01}"/>
    <hyperlink ref="X44" r:id="rId56" xr:uid="{4F232FAF-DAAE-524D-891A-1CC579779926}"/>
    <hyperlink ref="W44" r:id="rId57" xr:uid="{259D7DC9-B4B4-AA41-9BA4-5BD18797EB25}"/>
    <hyperlink ref="AA37" r:id="rId58" xr:uid="{6DD62E9D-73DF-A74A-BF18-A1FCA2C15A9F}"/>
    <hyperlink ref="W37" r:id="rId59" xr:uid="{437B147B-E918-E741-A883-F69576A5DD67}"/>
    <hyperlink ref="X37" r:id="rId60" xr:uid="{6B882256-ADE0-184C-893F-B6C51ABDAB1C}"/>
    <hyperlink ref="W15" r:id="rId61" xr:uid="{C2C73C6E-E8D6-794C-9E24-1EEF495D8ED0}"/>
    <hyperlink ref="W3" r:id="rId62" xr:uid="{2CABC448-4890-314D-81AF-D1E3C7429D52}"/>
    <hyperlink ref="W10" r:id="rId63" xr:uid="{36145C20-ED67-4042-B81C-A7A569DC1DFE}"/>
    <hyperlink ref="Y25" r:id="rId64" xr:uid="{52BD3F02-F551-8545-A147-8488531E3C2D}"/>
    <hyperlink ref="W25" r:id="rId65" xr:uid="{C04EE0F8-807F-DB46-83EA-95A2A25E386F}"/>
    <hyperlink ref="AB25" r:id="rId66" xr:uid="{A360E87B-A351-D341-B012-0863C8EA944A}"/>
    <hyperlink ref="W29" r:id="rId67" xr:uid="{9824E85D-71BD-1C42-991B-EEC2EF6442CD}"/>
    <hyperlink ref="X29" r:id="rId68" xr:uid="{FC1B991B-1499-1D46-9A04-50383FFC45E4}"/>
    <hyperlink ref="W48" r:id="rId69" xr:uid="{BA963FC9-BA7D-6240-87C4-AA7003D51102}"/>
  </hyperlinks>
  <pageMargins left="0.75" right="0.75" top="1" bottom="1" header="0.5" footer="0.5"/>
  <pageSetup orientation="portrait" horizontalDpi="4294967292" verticalDpi="4294967292"/>
  <legacyDrawing r:id="rId7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3483-1627-F34A-AF44-1E3D85597DF5}">
  <dimension ref="A1:F64"/>
  <sheetViews>
    <sheetView workbookViewId="0">
      <selection activeCell="A37" sqref="A37:D37"/>
    </sheetView>
  </sheetViews>
  <sheetFormatPr baseColWidth="10" defaultColWidth="11.42578125" defaultRowHeight="14" x14ac:dyDescent="0.2"/>
  <cols>
    <col min="2" max="2" width="6.7109375" customWidth="1"/>
    <col min="3" max="3" width="11.7109375" bestFit="1" customWidth="1"/>
    <col min="4" max="4" width="81.28515625" bestFit="1" customWidth="1"/>
  </cols>
  <sheetData>
    <row r="1" spans="1:6" x14ac:dyDescent="0.2">
      <c r="A1" s="52" t="s">
        <v>2088</v>
      </c>
      <c r="B1" s="52" t="s">
        <v>3936</v>
      </c>
      <c r="C1" s="52" t="s">
        <v>693</v>
      </c>
      <c r="D1" s="52" t="s">
        <v>3937</v>
      </c>
    </row>
    <row r="2" spans="1:6" x14ac:dyDescent="0.2">
      <c r="A2" s="46">
        <v>44146</v>
      </c>
      <c r="B2">
        <v>0.3</v>
      </c>
      <c r="C2" s="6" t="s">
        <v>3938</v>
      </c>
      <c r="D2" s="6" t="s">
        <v>3941</v>
      </c>
      <c r="F2" s="64"/>
    </row>
    <row r="3" spans="1:6" x14ac:dyDescent="0.2">
      <c r="A3" s="46">
        <v>44146</v>
      </c>
      <c r="B3">
        <v>0.3</v>
      </c>
      <c r="C3" s="6" t="s">
        <v>1676</v>
      </c>
      <c r="D3" s="6" t="s">
        <v>3939</v>
      </c>
      <c r="F3" s="64"/>
    </row>
    <row r="4" spans="1:6" x14ac:dyDescent="0.2">
      <c r="A4" s="46">
        <v>44146</v>
      </c>
      <c r="B4">
        <v>0.3</v>
      </c>
      <c r="C4" s="6" t="s">
        <v>1248</v>
      </c>
      <c r="D4" s="6" t="s">
        <v>3939</v>
      </c>
      <c r="F4" s="64"/>
    </row>
    <row r="5" spans="1:6" x14ac:dyDescent="0.2">
      <c r="A5" s="46">
        <v>44147</v>
      </c>
      <c r="B5">
        <v>0.4</v>
      </c>
      <c r="C5" s="6" t="s">
        <v>691</v>
      </c>
      <c r="D5" s="6" t="s">
        <v>3939</v>
      </c>
      <c r="F5" s="64"/>
    </row>
    <row r="6" spans="1:6" x14ac:dyDescent="0.2">
      <c r="A6" s="46">
        <v>44153</v>
      </c>
      <c r="B6">
        <v>0.4</v>
      </c>
      <c r="C6" s="6" t="s">
        <v>1505</v>
      </c>
      <c r="D6" s="6" t="s">
        <v>3939</v>
      </c>
      <c r="E6" s="6"/>
      <c r="F6" s="64"/>
    </row>
    <row r="7" spans="1:6" x14ac:dyDescent="0.2">
      <c r="A7" s="46">
        <v>44153</v>
      </c>
      <c r="B7">
        <v>0.4</v>
      </c>
      <c r="C7" s="6" t="s">
        <v>2106</v>
      </c>
      <c r="D7" s="6" t="s">
        <v>3939</v>
      </c>
      <c r="F7" s="64"/>
    </row>
    <row r="8" spans="1:6" x14ac:dyDescent="0.2">
      <c r="A8" s="46">
        <v>44153</v>
      </c>
      <c r="B8">
        <v>0.4</v>
      </c>
      <c r="C8" s="6" t="s">
        <v>708</v>
      </c>
      <c r="D8" s="6" t="s">
        <v>3939</v>
      </c>
      <c r="F8" s="64"/>
    </row>
    <row r="9" spans="1:6" x14ac:dyDescent="0.2">
      <c r="A9" s="46">
        <v>44153</v>
      </c>
      <c r="B9">
        <v>0.4</v>
      </c>
      <c r="C9" s="6" t="s">
        <v>3938</v>
      </c>
      <c r="D9" s="6" t="s">
        <v>3941</v>
      </c>
      <c r="F9" s="64"/>
    </row>
    <row r="10" spans="1:6" x14ac:dyDescent="0.2">
      <c r="A10" s="46">
        <v>44156</v>
      </c>
      <c r="B10">
        <v>0.5</v>
      </c>
      <c r="C10" s="6" t="s">
        <v>2317</v>
      </c>
      <c r="D10" s="6" t="s">
        <v>3939</v>
      </c>
      <c r="F10" s="64"/>
    </row>
    <row r="11" spans="1:6" x14ac:dyDescent="0.2">
      <c r="A11" s="46">
        <v>44157</v>
      </c>
      <c r="B11">
        <v>0.5</v>
      </c>
      <c r="C11" s="6" t="s">
        <v>2406</v>
      </c>
      <c r="D11" s="6" t="s">
        <v>3939</v>
      </c>
      <c r="F11" s="64"/>
    </row>
    <row r="12" spans="1:6" x14ac:dyDescent="0.2">
      <c r="A12" s="46">
        <v>44157</v>
      </c>
      <c r="B12">
        <v>0.5</v>
      </c>
      <c r="C12" s="6" t="s">
        <v>516</v>
      </c>
      <c r="D12" s="6" t="s">
        <v>3959</v>
      </c>
      <c r="F12" s="64"/>
    </row>
    <row r="13" spans="1:6" x14ac:dyDescent="0.2">
      <c r="A13" s="46">
        <v>44158</v>
      </c>
      <c r="B13">
        <v>0.5</v>
      </c>
      <c r="C13" s="6" t="s">
        <v>1990</v>
      </c>
      <c r="D13" s="6" t="s">
        <v>3939</v>
      </c>
      <c r="F13" s="64"/>
    </row>
    <row r="14" spans="1:6" x14ac:dyDescent="0.2">
      <c r="A14" s="46">
        <v>44159</v>
      </c>
      <c r="B14">
        <v>0.5</v>
      </c>
      <c r="C14" s="6" t="s">
        <v>435</v>
      </c>
      <c r="D14" s="6" t="s">
        <v>3939</v>
      </c>
      <c r="F14" s="64"/>
    </row>
    <row r="15" spans="1:6" x14ac:dyDescent="0.2">
      <c r="A15" s="46">
        <v>44159</v>
      </c>
      <c r="B15">
        <v>0.5</v>
      </c>
      <c r="C15" s="6" t="s">
        <v>1134</v>
      </c>
      <c r="D15" s="6" t="s">
        <v>3939</v>
      </c>
      <c r="F15" s="64"/>
    </row>
    <row r="16" spans="1:6" x14ac:dyDescent="0.2">
      <c r="A16" s="46">
        <v>44159</v>
      </c>
      <c r="B16">
        <v>0.5</v>
      </c>
      <c r="C16" s="6" t="s">
        <v>273</v>
      </c>
      <c r="D16" s="6" t="s">
        <v>3939</v>
      </c>
      <c r="F16" s="64"/>
    </row>
    <row r="17" spans="1:6" x14ac:dyDescent="0.2">
      <c r="A17" s="46">
        <v>44159</v>
      </c>
      <c r="B17">
        <v>0.5</v>
      </c>
      <c r="C17" s="6" t="s">
        <v>1079</v>
      </c>
      <c r="D17" s="6" t="s">
        <v>3939</v>
      </c>
      <c r="F17" s="64"/>
    </row>
    <row r="18" spans="1:6" x14ac:dyDescent="0.2">
      <c r="A18" s="46">
        <v>44160</v>
      </c>
      <c r="B18">
        <v>0.5</v>
      </c>
      <c r="C18" s="6" t="s">
        <v>197</v>
      </c>
      <c r="D18" s="6" t="s">
        <v>3939</v>
      </c>
      <c r="F18" s="64"/>
    </row>
    <row r="19" spans="1:6" x14ac:dyDescent="0.2">
      <c r="A19" s="46">
        <v>44160</v>
      </c>
      <c r="B19">
        <v>0.5</v>
      </c>
      <c r="C19" s="6" t="s">
        <v>3101</v>
      </c>
      <c r="D19" s="6" t="s">
        <v>3991</v>
      </c>
      <c r="F19" s="64"/>
    </row>
    <row r="20" spans="1:6" x14ac:dyDescent="0.2">
      <c r="A20" s="46">
        <v>44160</v>
      </c>
      <c r="B20">
        <v>0.5</v>
      </c>
      <c r="C20" s="6" t="s">
        <v>2433</v>
      </c>
      <c r="D20" s="6" t="s">
        <v>3991</v>
      </c>
      <c r="F20" s="64"/>
    </row>
    <row r="21" spans="1:6" x14ac:dyDescent="0.2">
      <c r="A21" s="46">
        <v>44160</v>
      </c>
      <c r="B21">
        <v>0.5</v>
      </c>
      <c r="C21" s="6" t="s">
        <v>2054</v>
      </c>
      <c r="D21" s="6" t="s">
        <v>3939</v>
      </c>
      <c r="F21" s="64"/>
    </row>
    <row r="22" spans="1:6" x14ac:dyDescent="0.2">
      <c r="A22" s="46">
        <v>44160</v>
      </c>
      <c r="B22">
        <v>0.5</v>
      </c>
      <c r="C22" s="6" t="s">
        <v>2550</v>
      </c>
      <c r="D22" s="6" t="s">
        <v>3939</v>
      </c>
      <c r="F22" s="64"/>
    </row>
    <row r="23" spans="1:6" x14ac:dyDescent="0.2">
      <c r="A23" s="46">
        <v>44160</v>
      </c>
      <c r="B23">
        <v>0.5</v>
      </c>
      <c r="C23" s="6" t="s">
        <v>1093</v>
      </c>
      <c r="D23" s="6" t="s">
        <v>3939</v>
      </c>
    </row>
    <row r="24" spans="1:6" x14ac:dyDescent="0.2">
      <c r="A24" s="46">
        <v>44160</v>
      </c>
      <c r="B24">
        <v>0.5</v>
      </c>
      <c r="C24" s="6" t="s">
        <v>482</v>
      </c>
      <c r="D24" s="6" t="s">
        <v>3939</v>
      </c>
    </row>
    <row r="25" spans="1:6" x14ac:dyDescent="0.2">
      <c r="A25" s="46">
        <v>44160</v>
      </c>
      <c r="B25">
        <v>0.5</v>
      </c>
      <c r="C25" s="6" t="s">
        <v>2054</v>
      </c>
      <c r="D25" s="6" t="s">
        <v>3939</v>
      </c>
    </row>
    <row r="26" spans="1:6" x14ac:dyDescent="0.2">
      <c r="A26" s="46">
        <v>44161</v>
      </c>
      <c r="B26">
        <v>0.6</v>
      </c>
      <c r="C26" s="6" t="s">
        <v>2309</v>
      </c>
      <c r="D26" s="6" t="s">
        <v>3939</v>
      </c>
    </row>
    <row r="27" spans="1:6" x14ac:dyDescent="0.2">
      <c r="A27" s="46">
        <v>44162</v>
      </c>
      <c r="B27">
        <v>0.6</v>
      </c>
      <c r="C27" s="6" t="s">
        <v>639</v>
      </c>
      <c r="D27" s="6" t="s">
        <v>4008</v>
      </c>
    </row>
    <row r="28" spans="1:6" x14ac:dyDescent="0.2">
      <c r="A28" s="46">
        <v>44165</v>
      </c>
      <c r="B28">
        <v>0.6</v>
      </c>
      <c r="C28" t="s">
        <v>1101</v>
      </c>
      <c r="D28" s="6" t="s">
        <v>3991</v>
      </c>
    </row>
    <row r="29" spans="1:6" x14ac:dyDescent="0.2">
      <c r="A29" s="46">
        <v>44166</v>
      </c>
      <c r="B29">
        <v>0.6</v>
      </c>
      <c r="C29" t="s">
        <v>1958</v>
      </c>
      <c r="D29" s="6" t="s">
        <v>3939</v>
      </c>
    </row>
    <row r="30" spans="1:6" x14ac:dyDescent="0.2">
      <c r="A30" s="46">
        <v>44166</v>
      </c>
      <c r="B30">
        <v>0.6</v>
      </c>
      <c r="C30" t="s">
        <v>2490</v>
      </c>
      <c r="D30" s="6" t="s">
        <v>3939</v>
      </c>
    </row>
    <row r="31" spans="1:6" x14ac:dyDescent="0.2">
      <c r="A31" s="46">
        <v>44166</v>
      </c>
      <c r="B31">
        <v>0.6</v>
      </c>
      <c r="C31" t="s">
        <v>1590</v>
      </c>
      <c r="D31" s="6" t="s">
        <v>3939</v>
      </c>
    </row>
    <row r="32" spans="1:6" x14ac:dyDescent="0.2">
      <c r="A32" s="46">
        <v>44166</v>
      </c>
      <c r="B32">
        <v>0.6</v>
      </c>
      <c r="C32" t="s">
        <v>2703</v>
      </c>
      <c r="D32" s="6" t="s">
        <v>3939</v>
      </c>
    </row>
    <row r="33" spans="1:4" x14ac:dyDescent="0.2">
      <c r="A33" s="46">
        <v>44166</v>
      </c>
      <c r="B33">
        <v>0.6</v>
      </c>
      <c r="C33" t="s">
        <v>988</v>
      </c>
      <c r="D33" s="6" t="s">
        <v>3939</v>
      </c>
    </row>
    <row r="34" spans="1:4" x14ac:dyDescent="0.2">
      <c r="A34" s="46">
        <v>44167</v>
      </c>
      <c r="B34">
        <v>0.6</v>
      </c>
      <c r="C34" s="6" t="s">
        <v>420</v>
      </c>
      <c r="D34" s="6" t="s">
        <v>3939</v>
      </c>
    </row>
    <row r="35" spans="1:4" x14ac:dyDescent="0.2">
      <c r="A35" s="46">
        <v>44167</v>
      </c>
      <c r="B35">
        <v>0.6</v>
      </c>
      <c r="C35" t="s">
        <v>718</v>
      </c>
      <c r="D35" s="6" t="s">
        <v>3939</v>
      </c>
    </row>
    <row r="36" spans="1:4" x14ac:dyDescent="0.2">
      <c r="A36" s="46">
        <v>44167</v>
      </c>
      <c r="B36">
        <v>0.6</v>
      </c>
      <c r="C36" t="s">
        <v>2478</v>
      </c>
      <c r="D36" s="6" t="s">
        <v>3939</v>
      </c>
    </row>
    <row r="37" spans="1:4" x14ac:dyDescent="0.2">
      <c r="A37" s="46">
        <v>44167</v>
      </c>
      <c r="B37">
        <v>0.6</v>
      </c>
      <c r="C37" s="6" t="s">
        <v>644</v>
      </c>
      <c r="D37" s="6" t="s">
        <v>4057</v>
      </c>
    </row>
    <row r="38" spans="1:4" x14ac:dyDescent="0.2">
      <c r="A38" s="46"/>
      <c r="B38" s="104"/>
      <c r="C38" s="6"/>
      <c r="D38" s="6"/>
    </row>
    <row r="39" spans="1:4" x14ac:dyDescent="0.2">
      <c r="A39" s="46"/>
      <c r="B39" s="104"/>
      <c r="C39" s="6"/>
      <c r="D39" s="6"/>
    </row>
    <row r="40" spans="1:4" x14ac:dyDescent="0.2">
      <c r="A40" s="46"/>
      <c r="B40" s="104"/>
      <c r="C40" s="6"/>
      <c r="D40" s="6"/>
    </row>
    <row r="41" spans="1:4" x14ac:dyDescent="0.2">
      <c r="A41" s="46"/>
      <c r="B41" s="104"/>
      <c r="C41" s="6"/>
      <c r="D41" s="6"/>
    </row>
    <row r="42" spans="1:4" x14ac:dyDescent="0.2">
      <c r="A42" s="46"/>
      <c r="B42" s="104"/>
      <c r="C42" s="6"/>
      <c r="D42" s="6"/>
    </row>
    <row r="43" spans="1:4" x14ac:dyDescent="0.2">
      <c r="A43" s="46"/>
      <c r="B43" s="104"/>
      <c r="C43" s="6"/>
      <c r="D43" s="6"/>
    </row>
    <row r="44" spans="1:4" x14ac:dyDescent="0.2">
      <c r="A44" s="46"/>
      <c r="B44" s="104"/>
      <c r="C44" s="6"/>
      <c r="D44" s="6"/>
    </row>
    <row r="45" spans="1:4" x14ac:dyDescent="0.2">
      <c r="A45" s="46"/>
      <c r="B45" s="104"/>
      <c r="C45" s="6"/>
      <c r="D45" s="6"/>
    </row>
    <row r="46" spans="1:4" x14ac:dyDescent="0.2">
      <c r="A46" s="46"/>
      <c r="B46" s="104"/>
      <c r="C46" s="6"/>
      <c r="D46" s="6"/>
    </row>
    <row r="47" spans="1:4" x14ac:dyDescent="0.2">
      <c r="A47" s="46"/>
      <c r="B47" s="104"/>
      <c r="C47" s="6"/>
      <c r="D47" s="6"/>
    </row>
    <row r="48" spans="1:4" x14ac:dyDescent="0.2">
      <c r="A48" s="46"/>
      <c r="B48" s="104"/>
      <c r="C48" s="6"/>
      <c r="D48" s="6"/>
    </row>
    <row r="49" spans="1:4" x14ac:dyDescent="0.2">
      <c r="A49" s="46"/>
      <c r="B49" s="104"/>
      <c r="C49" s="6"/>
      <c r="D49" s="6"/>
    </row>
    <row r="50" spans="1:4" x14ac:dyDescent="0.2">
      <c r="A50" s="46"/>
      <c r="B50" s="104"/>
      <c r="C50" s="6"/>
      <c r="D50" s="6"/>
    </row>
    <row r="51" spans="1:4" x14ac:dyDescent="0.2">
      <c r="A51" s="46"/>
      <c r="B51" s="104"/>
      <c r="C51" s="6"/>
      <c r="D51" s="6"/>
    </row>
    <row r="52" spans="1:4" x14ac:dyDescent="0.2">
      <c r="A52" s="46"/>
      <c r="C52" s="6"/>
      <c r="D52" s="6"/>
    </row>
    <row r="53" spans="1:4" x14ac:dyDescent="0.2">
      <c r="A53" s="46"/>
      <c r="B53" s="104"/>
      <c r="C53" s="6"/>
      <c r="D53" s="6"/>
    </row>
    <row r="54" spans="1:4" x14ac:dyDescent="0.2">
      <c r="A54" s="46"/>
      <c r="B54" s="104"/>
      <c r="C54" s="6"/>
      <c r="D54" s="6"/>
    </row>
    <row r="55" spans="1:4" x14ac:dyDescent="0.2">
      <c r="A55" s="46"/>
      <c r="C55" s="6"/>
      <c r="D55" s="6"/>
    </row>
    <row r="56" spans="1:4" x14ac:dyDescent="0.2">
      <c r="A56" s="46"/>
      <c r="C56" s="6"/>
      <c r="D56" s="6"/>
    </row>
    <row r="57" spans="1:4" x14ac:dyDescent="0.2">
      <c r="A57" s="46"/>
      <c r="C57" s="6"/>
      <c r="D57" s="6"/>
    </row>
    <row r="58" spans="1:4" x14ac:dyDescent="0.2">
      <c r="A58" s="46"/>
      <c r="C58" s="6"/>
      <c r="D58" s="6"/>
    </row>
    <row r="59" spans="1:4" x14ac:dyDescent="0.2">
      <c r="A59" s="46"/>
      <c r="C59" s="6"/>
      <c r="D59" s="6"/>
    </row>
    <row r="60" spans="1:4" x14ac:dyDescent="0.2">
      <c r="A60" s="46"/>
      <c r="C60" s="6"/>
      <c r="D60" s="6"/>
    </row>
    <row r="61" spans="1:4" x14ac:dyDescent="0.2">
      <c r="A61" s="46"/>
      <c r="C61" s="6"/>
      <c r="D61" s="6"/>
    </row>
    <row r="62" spans="1:4" x14ac:dyDescent="0.2">
      <c r="A62" s="46"/>
      <c r="C62" s="6"/>
      <c r="D62" s="6"/>
    </row>
    <row r="63" spans="1:4" x14ac:dyDescent="0.2">
      <c r="A63" s="46"/>
      <c r="C63" s="6"/>
      <c r="D63" s="6"/>
    </row>
    <row r="64" spans="1:4" x14ac:dyDescent="0.2">
      <c r="A64" s="46"/>
      <c r="C64" s="6"/>
      <c r="D64" s="6"/>
    </row>
  </sheetData>
  <sortState xmlns:xlrd2="http://schemas.microsoft.com/office/spreadsheetml/2017/richdata2" ref="E2:F22">
    <sortCondition ref="F2:F2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Copyright</vt:lpstr>
      <vt:lpstr>State</vt:lpstr>
      <vt:lpstr>County</vt:lpstr>
      <vt:lpstr>Town</vt:lpstr>
      <vt:lpstr>Ballots</vt:lpstr>
      <vt:lpstr>Notes</vt:lpstr>
      <vt:lpstr>Candidates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SIEPR Presentation</dc:creator>
  <cp:keywords/>
  <cp:lastModifiedBy>Posthumus, Daniel@Energy</cp:lastModifiedBy>
  <dcterms:created xsi:type="dcterms:W3CDTF">1999-02-06T16:15:59Z</dcterms:created>
  <dcterms:modified xsi:type="dcterms:W3CDTF">2025-03-10T21:38:33Z</dcterms:modified>
</cp:coreProperties>
</file>